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0116"/>
  <workbookPr defaultThemeVersion="124226"/>
  <mc:AlternateContent xmlns:mc="http://schemas.openxmlformats.org/markup-compatibility/2006">
    <mc:Choice Requires="x15">
      <x15ac:absPath xmlns:x15ac="http://schemas.microsoft.com/office/spreadsheetml/2010/11/ac" url="/Users/jj5jxt/Desktop/fcst_scripts/"/>
    </mc:Choice>
  </mc:AlternateContent>
  <bookViews>
    <workbookView xWindow="760" yWindow="460" windowWidth="19320" windowHeight="18620" tabRatio="834"/>
  </bookViews>
  <sheets>
    <sheet name="Data" sheetId="1" r:id="rId1"/>
    <sheet name="Times" sheetId="2" r:id="rId2"/>
    <sheet name="Summary" sheetId="3" r:id="rId3"/>
    <sheet name="All Demand" sheetId="4" r:id="rId4"/>
    <sheet name="Retail Trans" sheetId="13" r:id="rId5"/>
    <sheet name="Direct Trans" sheetId="14" r:id="rId6"/>
    <sheet name="Multi Channel" sheetId="15" r:id="rId7"/>
    <sheet name="Single Channel" sheetId="16" r:id="rId8"/>
    <sheet name="JJCH" sheetId="17" r:id="rId9"/>
    <sheet name="Non JJCH" sheetId="18" r:id="rId10"/>
    <sheet name="Change Log" sheetId="12" r:id="rId11"/>
  </sheets>
  <definedNames>
    <definedName name="CALL_CUST_COUNT_D">OFFSET(Data!$AI$2, 0, 0, DATA_ROWS, 1)</definedName>
    <definedName name="CALL_CUST_COUNT_R">OFFSET(Data!$AM$2, 0, 0, DATA_ROWS, 1)</definedName>
    <definedName name="CALL_CUST_COUNT_T">OFFSET(Data!$AE$2, 0, 0, DATA_ROWS, 1)</definedName>
    <definedName name="CHANNEL_COUNT">OFFSET(Data!$C$2, 0, 0, DATA_ROWS, 1)</definedName>
    <definedName name="COST_AMT_D">OFFSET(Data!$T$2, 0, 0, DATA_ROWS, 1)</definedName>
    <definedName name="COST_AMT_R">OFFSET(Data!$AA$2, 0, 0, DATA_ROWS, 1)</definedName>
    <definedName name="COST_AMT_T">OFFSET(Data!$M$2, 0, 0, DATA_ROWS, 1)</definedName>
    <definedName name="CUST_COUNT_D">OFFSET(Data!$N$2, 0, 0, DATA_ROWS, 1)</definedName>
    <definedName name="CUST_COUNT_R">OFFSET(Data!$U$2, 0, 0, DATA_ROWS, 1)</definedName>
    <definedName name="CUST_COUNT_T">OFFSET(Data!$G$2, 0, 0, DATA_ROWS, 1)</definedName>
    <definedName name="CUST_GROUP">OFFSET(Data!$B$2, 0, 0, DATA_ROWS, 1)</definedName>
    <definedName name="DATA_ROWS">Data!$AV$1</definedName>
    <definedName name="EMAIL_CUST_COUNT_D">OFFSET(Data!$AH$2, 0, 0, DATA_ROWS, 1)</definedName>
    <definedName name="EMAIL_CUST_COUNT_R">OFFSET(Data!$AL$2, 0, 0, DATA_ROWS, 1)</definedName>
    <definedName name="EMAIL_CUST_COUNT_T">OFFSET(Data!$AD$2, 0, 0, DATA_ROWS, 1)</definedName>
    <definedName name="EMAIL_TOT_CUST_COUNT_D">OFFSET(Data!$AG$2, 0, 0, DATA_ROWS, 1)</definedName>
    <definedName name="EMAIL_TOT_CUST_COUNT_R">OFFSET(Data!$AK$2, 0, 0, DATA_ROWS, 1)</definedName>
    <definedName name="EMAIL_TOT_CUST_COUNT_T">OFFSET(Data!$AC$2, 0, 0, DATA_ROWS, 1)</definedName>
    <definedName name="GROSS_AMT_D">OFFSET(Data!$Q$2, 0, 0, DATA_ROWS, 1)</definedName>
    <definedName name="GROSS_AMT_R">OFFSET(Data!$X$2, 0, 0, DATA_ROWS, 1)</definedName>
    <definedName name="GROSS_AMT_T">OFFSET(Data!$J$2, 0, 0, DATA_ROWS, 1)</definedName>
    <definedName name="IS_JJCC">OFFSET(Data!$E$2, 0, 0, DATA_ROWS, 1)</definedName>
    <definedName name="IS_RETAINED">OFFSET(Data!$F$2, 0, 0, DATA_ROWS, 1)</definedName>
    <definedName name="MAIL_CUST_COUNT_D">OFFSET(Data!$AF$2, 0, 0, DATA_ROWS, 1)</definedName>
    <definedName name="MAIL_CUST_COUNT_R">OFFSET(Data!$AJ$2, 0, 0, DATA_ROWS, 1)</definedName>
    <definedName name="MAIL_CUST_COUNT_T">OFFSET(Data!$AB$2, 0, 0, DATA_ROWS, 1)</definedName>
    <definedName name="NET_AMT_D">OFFSET(Data!$S$2, 0, 0, DATA_ROWS, 1)</definedName>
    <definedName name="NET_AMT_R">OFFSET(Data!$Z$2, 0, 0, DATA_ROWS, 1)</definedName>
    <definedName name="NET_AMT_T">OFFSET(Data!$L$2, 0, 0, DATA_ROWS, 1)</definedName>
    <definedName name="ORDER_COUNT_D">OFFSET(Data!$O$2, 0, 0, DATA_ROWS, 1)</definedName>
    <definedName name="ORDER_COUNT_R">OFFSET(Data!$V$2, 0, 0, DATA_ROWS, 1)</definedName>
    <definedName name="ORDER_COUNT_T">OFFSET(Data!$H$2, 0, 0, DATA_ROWS, 1)</definedName>
    <definedName name="_xlnm.Print_Titles" localSheetId="2">Summary!$3:$5</definedName>
    <definedName name="RECENCY_GROUP">OFFSET(Data!$D$2, 0, 0, DATA_ROWS, 1)</definedName>
    <definedName name="SHIPPED_UNITS_D">OFFSET(Data!$P$2, 0, 0, DATA_ROWS, 1)</definedName>
    <definedName name="SHIPPED_UNITS_R">OFFSET(Data!$W$2, 0, 0, DATA_ROWS, 1)</definedName>
    <definedName name="SHIPPED_UNITS_T">OFFSET(Data!$I$2, 0, 0, DATA_ROWS, 1)</definedName>
    <definedName name="SOLD_AMT_D">OFFSET(Data!$R$2, 0, 0, DATA_ROWS, 1)</definedName>
    <definedName name="SOLD_AMT_R">OFFSET(Data!$Y$2, 0, 0, DATA_ROWS, 1)</definedName>
    <definedName name="SOLD_AMT_T">OFFSET(Data!$K$2, 0, 0, DATA_ROWS, 1)</definedName>
    <definedName name="TF_DATA_ROWS">Times!$M$1</definedName>
    <definedName name="TF_END_DATE">OFFSET(Times!$D$2, 0, 0, TF_DATA_ROWS, 1)</definedName>
    <definedName name="TF_START_DATE">OFFSET(Times!$C$2, 0, 0, TF_DATA_ROWS, 1)</definedName>
    <definedName name="TF_STORE_COUNT">OFFSET(Times!$E$2, 0, 0, TF_DATA_ROWS, 1)</definedName>
    <definedName name="TF_TIMEFRAME">OFFSET(Times!$A$2, 0, 0, TF_DATA_ROWS, 1)</definedName>
    <definedName name="TF_TIMEFRAME_DESC">OFFSET(Times!$B$2, 0, 0, TF_DATA_ROWS, 1)</definedName>
    <definedName name="TIMEFRAME">OFFSET(Data!$A$2, 0, 0, DATA_ROWS, 1)</definedName>
  </definedNames>
  <calcPr calcId="162913" concurrentCalc="0"/>
</workbook>
</file>

<file path=xl/calcChain.xml><?xml version="1.0" encoding="utf-8"?>
<calcChain xmlns="http://schemas.openxmlformats.org/spreadsheetml/2006/main">
  <c r="A48" i="3" l="1"/>
  <c r="A53" i="3"/>
  <c r="B53" i="3"/>
  <c r="B48" i="3"/>
  <c r="F3" i="18"/>
  <c r="F3" i="17"/>
  <c r="F3" i="16"/>
  <c r="F3" i="15"/>
  <c r="F3" i="14"/>
  <c r="F3" i="13"/>
  <c r="D155" i="13"/>
  <c r="D155" i="14"/>
  <c r="D155" i="15"/>
  <c r="D155" i="16"/>
  <c r="D155" i="17"/>
  <c r="D155" i="18"/>
  <c r="D155" i="4"/>
  <c r="BM2" i="13"/>
  <c r="BL2" i="13"/>
  <c r="BM2" i="14"/>
  <c r="BL2" i="14"/>
  <c r="BM2" i="15"/>
  <c r="BL2" i="15"/>
  <c r="BM2" i="16"/>
  <c r="BL2" i="16"/>
  <c r="BM2" i="17"/>
  <c r="BL2" i="17"/>
  <c r="BM2" i="18"/>
  <c r="BL2" i="18"/>
  <c r="BM2" i="4"/>
  <c r="BL2" i="4"/>
  <c r="BJ2" i="13"/>
  <c r="BI2" i="13"/>
  <c r="BJ2" i="14"/>
  <c r="BI2" i="14"/>
  <c r="BJ2" i="15"/>
  <c r="BI2" i="15"/>
  <c r="BJ2" i="16"/>
  <c r="BI2" i="16"/>
  <c r="BJ2" i="17"/>
  <c r="BI2" i="17"/>
  <c r="BJ2" i="18"/>
  <c r="BI2" i="18"/>
  <c r="BJ2" i="4"/>
  <c r="BI2" i="4"/>
  <c r="BG2" i="13"/>
  <c r="BF2" i="13"/>
  <c r="BG2" i="14"/>
  <c r="BF2" i="14"/>
  <c r="BG2" i="15"/>
  <c r="BF2" i="15"/>
  <c r="BG2" i="16"/>
  <c r="BF2" i="16"/>
  <c r="BG2" i="17"/>
  <c r="BF2" i="17"/>
  <c r="BG2" i="18"/>
  <c r="BF2" i="18"/>
  <c r="BG2" i="4"/>
  <c r="BF2" i="4"/>
  <c r="BD2" i="13"/>
  <c r="BC2" i="13"/>
  <c r="BD2" i="14"/>
  <c r="BC2" i="14"/>
  <c r="BD2" i="15"/>
  <c r="BC2" i="15"/>
  <c r="BD2" i="16"/>
  <c r="BC2" i="16"/>
  <c r="BD2" i="17"/>
  <c r="BC2" i="17"/>
  <c r="BD2" i="18"/>
  <c r="BC2" i="18"/>
  <c r="BD2" i="4"/>
  <c r="BC2" i="4"/>
  <c r="BA2" i="13"/>
  <c r="AZ2" i="13"/>
  <c r="BA2" i="14"/>
  <c r="AZ2" i="14"/>
  <c r="BA2" i="15"/>
  <c r="AZ2" i="15"/>
  <c r="BA2" i="16"/>
  <c r="AZ2" i="16"/>
  <c r="BA2" i="17"/>
  <c r="AZ2" i="17"/>
  <c r="BA2" i="18"/>
  <c r="AZ2" i="18"/>
  <c r="BA2" i="4"/>
  <c r="AZ2" i="4"/>
  <c r="AX2" i="13"/>
  <c r="AW2" i="13"/>
  <c r="AX2" i="14"/>
  <c r="AW2" i="14"/>
  <c r="AX2" i="15"/>
  <c r="AW2" i="15"/>
  <c r="AX2" i="16"/>
  <c r="AW2" i="16"/>
  <c r="AX2" i="17"/>
  <c r="AW2" i="17"/>
  <c r="AX2" i="18"/>
  <c r="AW2" i="18"/>
  <c r="AX2" i="4"/>
  <c r="AW2" i="4"/>
  <c r="AU2" i="13"/>
  <c r="AT2" i="13"/>
  <c r="AU2" i="14"/>
  <c r="AT2" i="14"/>
  <c r="AU2" i="15"/>
  <c r="AT2" i="15"/>
  <c r="AU2" i="16"/>
  <c r="AT2" i="16"/>
  <c r="AU2" i="17"/>
  <c r="AT2" i="17"/>
  <c r="AU2" i="18"/>
  <c r="AT2" i="18"/>
  <c r="AU2" i="4"/>
  <c r="AT2" i="4"/>
  <c r="AR2" i="13"/>
  <c r="AQ2" i="13"/>
  <c r="AR2" i="14"/>
  <c r="AQ2" i="14"/>
  <c r="AR2" i="15"/>
  <c r="AQ2" i="15"/>
  <c r="AR2" i="16"/>
  <c r="AQ2" i="16"/>
  <c r="AR2" i="17"/>
  <c r="AQ2" i="17"/>
  <c r="AR2" i="18"/>
  <c r="AQ2" i="18"/>
  <c r="AR2" i="4"/>
  <c r="AQ2" i="4"/>
  <c r="AO2" i="13"/>
  <c r="AN2" i="13"/>
  <c r="AO2" i="14"/>
  <c r="AN2" i="14"/>
  <c r="AO2" i="15"/>
  <c r="AN2" i="15"/>
  <c r="AO2" i="16"/>
  <c r="AN2" i="16"/>
  <c r="AO2" i="17"/>
  <c r="AN2" i="17"/>
  <c r="AO2" i="18"/>
  <c r="AN2" i="18"/>
  <c r="AO2" i="4"/>
  <c r="AN2" i="4"/>
  <c r="AL2" i="13"/>
  <c r="AK2" i="13"/>
  <c r="AL2" i="14"/>
  <c r="AK2" i="14"/>
  <c r="AL2" i="15"/>
  <c r="AK2" i="15"/>
  <c r="AL2" i="16"/>
  <c r="AK2" i="16"/>
  <c r="AL2" i="17"/>
  <c r="AK2" i="17"/>
  <c r="AL2" i="18"/>
  <c r="AK2" i="18"/>
  <c r="AL2" i="4"/>
  <c r="AK2" i="4"/>
  <c r="AI2" i="13"/>
  <c r="AH2" i="13"/>
  <c r="AI2" i="14"/>
  <c r="AH2" i="14"/>
  <c r="AI2" i="15"/>
  <c r="AH2" i="15"/>
  <c r="AI2" i="16"/>
  <c r="AH2" i="16"/>
  <c r="AI2" i="17"/>
  <c r="AH2" i="17"/>
  <c r="AI2" i="18"/>
  <c r="AH2" i="18"/>
  <c r="AI2" i="4"/>
  <c r="AH2" i="4"/>
  <c r="AF2" i="13"/>
  <c r="AE2" i="13"/>
  <c r="AF2" i="14"/>
  <c r="AE2" i="14"/>
  <c r="AF2" i="15"/>
  <c r="AE2" i="15"/>
  <c r="AF2" i="16"/>
  <c r="AE2" i="16"/>
  <c r="AF2" i="17"/>
  <c r="AE2" i="17"/>
  <c r="AF2" i="18"/>
  <c r="AE2" i="18"/>
  <c r="AF2" i="4"/>
  <c r="AE2" i="4"/>
  <c r="AB2" i="13"/>
  <c r="AA2" i="13"/>
  <c r="AB2" i="14"/>
  <c r="AA2" i="14"/>
  <c r="AB2" i="15"/>
  <c r="AA2" i="15"/>
  <c r="AB2" i="16"/>
  <c r="AA2" i="16"/>
  <c r="AB2" i="17"/>
  <c r="AA2" i="17"/>
  <c r="AB2" i="18"/>
  <c r="AA2" i="18"/>
  <c r="AB2" i="4"/>
  <c r="AA2" i="4"/>
  <c r="Y2" i="13"/>
  <c r="X2" i="13"/>
  <c r="Y2" i="14"/>
  <c r="X2" i="14"/>
  <c r="Y2" i="15"/>
  <c r="X2" i="15"/>
  <c r="Y2" i="16"/>
  <c r="X2" i="16"/>
  <c r="Y2" i="17"/>
  <c r="X2" i="17"/>
  <c r="Y2" i="18"/>
  <c r="X2" i="18"/>
  <c r="Y2" i="4"/>
  <c r="X2" i="4"/>
  <c r="V2" i="13"/>
  <c r="U2" i="13"/>
  <c r="V2" i="14"/>
  <c r="U2" i="14"/>
  <c r="V2" i="15"/>
  <c r="U2" i="15"/>
  <c r="V2" i="16"/>
  <c r="U2" i="16"/>
  <c r="V2" i="17"/>
  <c r="U2" i="17"/>
  <c r="V2" i="18"/>
  <c r="U2" i="18"/>
  <c r="V2" i="4"/>
  <c r="U2" i="4"/>
  <c r="S2" i="13"/>
  <c r="R2" i="13"/>
  <c r="S2" i="14"/>
  <c r="R2" i="14"/>
  <c r="S2" i="15"/>
  <c r="R2" i="15"/>
  <c r="S2" i="16"/>
  <c r="R2" i="16"/>
  <c r="S2" i="17"/>
  <c r="R2" i="17"/>
  <c r="S2" i="18"/>
  <c r="R2" i="18"/>
  <c r="S2" i="4"/>
  <c r="R2" i="4"/>
  <c r="O2" i="13"/>
  <c r="N2" i="13"/>
  <c r="O2" i="14"/>
  <c r="N2" i="14"/>
  <c r="O2" i="15"/>
  <c r="N2" i="15"/>
  <c r="O2" i="16"/>
  <c r="N2" i="16"/>
  <c r="O2" i="17"/>
  <c r="N2" i="17"/>
  <c r="O2" i="18"/>
  <c r="N2" i="18"/>
  <c r="O2" i="4"/>
  <c r="N2" i="4"/>
  <c r="K2" i="13"/>
  <c r="J2" i="13"/>
  <c r="K2" i="14"/>
  <c r="J2" i="14"/>
  <c r="K2" i="15"/>
  <c r="J2" i="15"/>
  <c r="K2" i="16"/>
  <c r="J2" i="16"/>
  <c r="K2" i="17"/>
  <c r="J2" i="17"/>
  <c r="K2" i="18"/>
  <c r="J2" i="18"/>
  <c r="K2" i="4"/>
  <c r="J2" i="4"/>
  <c r="G2" i="13"/>
  <c r="G2" i="14"/>
  <c r="G2" i="15"/>
  <c r="G2" i="16"/>
  <c r="G2" i="17"/>
  <c r="G2" i="18"/>
  <c r="G2" i="4"/>
  <c r="F2" i="13"/>
  <c r="F2" i="14"/>
  <c r="F2" i="15"/>
  <c r="F2" i="16"/>
  <c r="F2" i="17"/>
  <c r="F2" i="18"/>
  <c r="F2" i="4"/>
  <c r="G2" i="3"/>
  <c r="F2" i="3"/>
  <c r="BO51" i="13"/>
  <c r="BO50" i="13"/>
  <c r="BO49" i="13"/>
  <c r="BO48" i="13"/>
  <c r="BO42" i="13"/>
  <c r="BO41" i="13"/>
  <c r="BO40" i="13"/>
  <c r="BO39" i="13"/>
  <c r="BO33" i="13"/>
  <c r="BO32" i="13"/>
  <c r="BO31" i="13"/>
  <c r="BO30" i="13"/>
  <c r="BO29" i="13"/>
  <c r="BO13" i="13"/>
  <c r="BO12" i="13"/>
  <c r="BO11" i="13"/>
  <c r="BO10" i="13"/>
  <c r="BO51" i="14"/>
  <c r="BO50" i="14"/>
  <c r="BO49" i="14"/>
  <c r="BO48" i="14"/>
  <c r="BO42" i="14"/>
  <c r="BO41" i="14"/>
  <c r="BO40" i="14"/>
  <c r="BO39" i="14"/>
  <c r="BO33" i="14"/>
  <c r="BO32" i="14"/>
  <c r="BO31" i="14"/>
  <c r="BO30" i="14"/>
  <c r="BO29" i="14"/>
  <c r="BO13" i="14"/>
  <c r="BO12" i="14"/>
  <c r="BO11" i="14"/>
  <c r="BO10" i="14"/>
  <c r="BO51" i="15"/>
  <c r="BO50" i="15"/>
  <c r="BO49" i="15"/>
  <c r="BO48" i="15"/>
  <c r="BO42" i="15"/>
  <c r="BO41" i="15"/>
  <c r="BO40" i="15"/>
  <c r="BO39" i="15"/>
  <c r="BO33" i="15"/>
  <c r="BO32" i="15"/>
  <c r="BO31" i="15"/>
  <c r="BO30" i="15"/>
  <c r="BO29" i="15"/>
  <c r="BO13" i="15"/>
  <c r="BO12" i="15"/>
  <c r="BO11" i="15"/>
  <c r="BO10" i="15"/>
  <c r="BO51" i="16"/>
  <c r="BO50" i="16"/>
  <c r="BO49" i="16"/>
  <c r="BO48" i="16"/>
  <c r="BO42" i="16"/>
  <c r="BO41" i="16"/>
  <c r="BO40" i="16"/>
  <c r="BO39" i="16"/>
  <c r="BO33" i="16"/>
  <c r="BO32" i="16"/>
  <c r="BO31" i="16"/>
  <c r="BO30" i="16"/>
  <c r="BO29" i="16"/>
  <c r="BO13" i="16"/>
  <c r="BO12" i="16"/>
  <c r="BO11" i="16"/>
  <c r="BO10" i="16"/>
  <c r="BO51" i="17"/>
  <c r="BO50" i="17"/>
  <c r="BO49" i="17"/>
  <c r="BO48" i="17"/>
  <c r="BO42" i="17"/>
  <c r="BO41" i="17"/>
  <c r="BO40" i="17"/>
  <c r="BO39" i="17"/>
  <c r="BO33" i="17"/>
  <c r="BO32" i="17"/>
  <c r="BO31" i="17"/>
  <c r="BO30" i="17"/>
  <c r="BO29" i="17"/>
  <c r="BO13" i="17"/>
  <c r="BO12" i="17"/>
  <c r="BO11" i="17"/>
  <c r="BO10" i="17"/>
  <c r="BO51" i="18"/>
  <c r="BO50" i="18"/>
  <c r="BO49" i="18"/>
  <c r="BO48" i="18"/>
  <c r="BO42" i="18"/>
  <c r="BO41" i="18"/>
  <c r="BO40" i="18"/>
  <c r="BO39" i="18"/>
  <c r="BO33" i="18"/>
  <c r="BO32" i="18"/>
  <c r="BO31" i="18"/>
  <c r="BO30" i="18"/>
  <c r="BO29" i="18"/>
  <c r="BO13" i="18"/>
  <c r="BO12" i="18"/>
  <c r="BO11" i="18"/>
  <c r="BO10" i="18"/>
  <c r="BO51" i="4"/>
  <c r="BO50" i="4"/>
  <c r="BO49" i="4"/>
  <c r="BO48" i="4"/>
  <c r="BO42" i="4"/>
  <c r="BO41" i="4"/>
  <c r="BO40" i="4"/>
  <c r="BO39" i="4"/>
  <c r="BO33" i="4"/>
  <c r="BO32" i="4"/>
  <c r="BO31" i="4"/>
  <c r="BO30" i="4"/>
  <c r="BO29" i="4"/>
  <c r="BO13" i="4"/>
  <c r="BO12" i="4"/>
  <c r="BO11" i="4"/>
  <c r="BO10" i="4"/>
  <c r="G211" i="3"/>
  <c r="F211" i="3"/>
  <c r="H211" i="3"/>
  <c r="G168" i="3"/>
  <c r="F168" i="3"/>
  <c r="H168" i="3"/>
  <c r="G125" i="3"/>
  <c r="F125" i="3"/>
  <c r="H125" i="3"/>
  <c r="AV1" i="1" a="1"/>
  <c r="AV1" i="1"/>
  <c r="C93" i="13"/>
  <c r="C94" i="13"/>
  <c r="C95" i="13"/>
  <c r="C93" i="14"/>
  <c r="C94" i="14"/>
  <c r="C95" i="14"/>
  <c r="C93" i="15"/>
  <c r="C94" i="15"/>
  <c r="C95" i="15"/>
  <c r="C93" i="16"/>
  <c r="C94" i="16"/>
  <c r="C95" i="16"/>
  <c r="C93" i="17"/>
  <c r="C94" i="17"/>
  <c r="C95" i="17"/>
  <c r="C93" i="18"/>
  <c r="C94" i="18"/>
  <c r="C95" i="18"/>
  <c r="C93" i="4"/>
  <c r="C94" i="4"/>
  <c r="C95" i="4"/>
  <c r="C92" i="13"/>
  <c r="C92" i="14"/>
  <c r="C92" i="15"/>
  <c r="C92" i="16"/>
  <c r="C92" i="17"/>
  <c r="C92" i="18"/>
  <c r="C92" i="4"/>
  <c r="C83" i="13"/>
  <c r="C84" i="13"/>
  <c r="C85" i="13"/>
  <c r="C83" i="14"/>
  <c r="C84" i="14"/>
  <c r="C85" i="14"/>
  <c r="C83" i="15"/>
  <c r="C84" i="15"/>
  <c r="C85" i="15"/>
  <c r="C83" i="16"/>
  <c r="C84" i="16"/>
  <c r="C85" i="16"/>
  <c r="C83" i="17"/>
  <c r="C84" i="17"/>
  <c r="C85" i="17"/>
  <c r="C83" i="18"/>
  <c r="C84" i="18"/>
  <c r="C85" i="18"/>
  <c r="C83" i="4"/>
  <c r="C84" i="4"/>
  <c r="C85" i="4"/>
  <c r="C82" i="13"/>
  <c r="C82" i="14"/>
  <c r="C82" i="15"/>
  <c r="C82" i="16"/>
  <c r="C82" i="17"/>
  <c r="C82" i="18"/>
  <c r="C82" i="4"/>
  <c r="C103" i="13"/>
  <c r="C104" i="13"/>
  <c r="C105" i="13"/>
  <c r="C103" i="14"/>
  <c r="C104" i="14"/>
  <c r="C105" i="14"/>
  <c r="C103" i="15"/>
  <c r="C104" i="15"/>
  <c r="C105" i="15"/>
  <c r="C103" i="16"/>
  <c r="C104" i="16"/>
  <c r="C105" i="16"/>
  <c r="C103" i="17"/>
  <c r="C104" i="17"/>
  <c r="C105" i="17"/>
  <c r="C103" i="18"/>
  <c r="C104" i="18"/>
  <c r="C105" i="18"/>
  <c r="C103" i="4"/>
  <c r="C104" i="4"/>
  <c r="C105" i="4"/>
  <c r="C102" i="13"/>
  <c r="C102" i="14"/>
  <c r="C102" i="15"/>
  <c r="C102" i="16"/>
  <c r="C102" i="17"/>
  <c r="C102" i="18"/>
  <c r="C102" i="4"/>
  <c r="C53" i="13"/>
  <c r="C53" i="14"/>
  <c r="C53" i="15"/>
  <c r="C53" i="16"/>
  <c r="C53" i="17"/>
  <c r="C53" i="18"/>
  <c r="C53" i="4"/>
  <c r="C52" i="13"/>
  <c r="C52" i="14"/>
  <c r="C52" i="15"/>
  <c r="C52" i="16"/>
  <c r="C52" i="17"/>
  <c r="C52" i="18"/>
  <c r="C52" i="4"/>
  <c r="C44" i="13"/>
  <c r="C45" i="13"/>
  <c r="C46" i="13"/>
  <c r="C44" i="14"/>
  <c r="C45" i="14"/>
  <c r="C46" i="14"/>
  <c r="C44" i="15"/>
  <c r="C45" i="15"/>
  <c r="C46" i="15"/>
  <c r="C44" i="16"/>
  <c r="C45" i="16"/>
  <c r="C46" i="16"/>
  <c r="C44" i="17"/>
  <c r="C45" i="17"/>
  <c r="C46" i="17"/>
  <c r="C44" i="18"/>
  <c r="C45" i="18"/>
  <c r="C46" i="18"/>
  <c r="C44" i="4"/>
  <c r="C45" i="4"/>
  <c r="C46" i="4"/>
  <c r="C43" i="13"/>
  <c r="C43" i="14"/>
  <c r="C43" i="15"/>
  <c r="C43" i="16"/>
  <c r="C43" i="17"/>
  <c r="C43" i="18"/>
  <c r="C43" i="4"/>
  <c r="C35" i="13"/>
  <c r="C36" i="13"/>
  <c r="C37" i="13"/>
  <c r="C35" i="14"/>
  <c r="C36" i="14"/>
  <c r="C37" i="14"/>
  <c r="C35" i="15"/>
  <c r="C36" i="15"/>
  <c r="C37" i="15"/>
  <c r="C35" i="16"/>
  <c r="C36" i="16"/>
  <c r="C37" i="16"/>
  <c r="C35" i="17"/>
  <c r="C36" i="17"/>
  <c r="C37" i="17"/>
  <c r="C35" i="18"/>
  <c r="C36" i="18"/>
  <c r="C37" i="18"/>
  <c r="C35" i="4"/>
  <c r="C36" i="4"/>
  <c r="C37" i="4"/>
  <c r="C34" i="13"/>
  <c r="C34" i="14"/>
  <c r="C34" i="15"/>
  <c r="C34" i="16"/>
  <c r="C34" i="17"/>
  <c r="C34" i="18"/>
  <c r="C34" i="4"/>
  <c r="C19" i="3"/>
  <c r="C20" i="3"/>
  <c r="C21" i="3"/>
  <c r="C22" i="3"/>
  <c r="C26" i="3"/>
  <c r="C27" i="3"/>
  <c r="C33" i="3"/>
  <c r="C34" i="3"/>
  <c r="C35" i="3"/>
  <c r="C36" i="3"/>
  <c r="C42" i="3"/>
  <c r="C43" i="3"/>
  <c r="A240" i="3"/>
  <c r="A239" i="3"/>
  <c r="A238" i="3"/>
  <c r="A237" i="3"/>
  <c r="A236" i="3"/>
  <c r="C234" i="3"/>
  <c r="C233" i="3"/>
  <c r="A232" i="3"/>
  <c r="A231" i="3"/>
  <c r="A230" i="3"/>
  <c r="A229" i="3"/>
  <c r="C227" i="3"/>
  <c r="C226" i="3"/>
  <c r="C225" i="3"/>
  <c r="C224" i="3"/>
  <c r="A223" i="3"/>
  <c r="A222" i="3"/>
  <c r="A221" i="3"/>
  <c r="A220" i="3"/>
  <c r="C218" i="3"/>
  <c r="C217" i="3"/>
  <c r="B213" i="3"/>
  <c r="F48" i="3"/>
  <c r="G53" i="3"/>
  <c r="G48" i="3"/>
  <c r="F53" i="3"/>
  <c r="F213" i="3"/>
  <c r="G213" i="3"/>
  <c r="F209" i="3"/>
  <c r="G209" i="3"/>
  <c r="F166" i="3"/>
  <c r="G166" i="3"/>
  <c r="G123" i="3"/>
  <c r="F123" i="3"/>
  <c r="G8" i="3"/>
  <c r="G10" i="3"/>
  <c r="G80" i="3"/>
  <c r="F8" i="3"/>
  <c r="F10" i="3"/>
  <c r="F80" i="3"/>
  <c r="B239" i="3"/>
  <c r="F239" i="3"/>
  <c r="B237" i="3"/>
  <c r="F237" i="3"/>
  <c r="B240" i="3"/>
  <c r="F240" i="3"/>
  <c r="B238" i="3"/>
  <c r="F238" i="3"/>
  <c r="B236" i="3"/>
  <c r="G236" i="3"/>
  <c r="B231" i="3"/>
  <c r="F231" i="3"/>
  <c r="B232" i="3"/>
  <c r="F232" i="3"/>
  <c r="B230" i="3"/>
  <c r="F230" i="3"/>
  <c r="B229" i="3"/>
  <c r="F229" i="3"/>
  <c r="B222" i="3"/>
  <c r="F222" i="3"/>
  <c r="B220" i="3"/>
  <c r="F220" i="3"/>
  <c r="B223" i="3"/>
  <c r="F223" i="3"/>
  <c r="B221" i="3"/>
  <c r="F221" i="3"/>
  <c r="B215" i="3"/>
  <c r="G215" i="3"/>
  <c r="B216" i="3"/>
  <c r="G216" i="3"/>
  <c r="G218" i="3"/>
  <c r="G217" i="3"/>
  <c r="F215" i="3"/>
  <c r="H215" i="3"/>
  <c r="G222" i="3"/>
  <c r="H222" i="3"/>
  <c r="G231" i="3"/>
  <c r="H231" i="3"/>
  <c r="G237" i="3"/>
  <c r="G242" i="3"/>
  <c r="F216" i="3"/>
  <c r="H216" i="3"/>
  <c r="G223" i="3"/>
  <c r="H223" i="3"/>
  <c r="G232" i="3"/>
  <c r="H232" i="3"/>
  <c r="G238" i="3"/>
  <c r="H238" i="3"/>
  <c r="G220" i="3"/>
  <c r="H220" i="3"/>
  <c r="G229" i="3"/>
  <c r="H229" i="3"/>
  <c r="F236" i="3"/>
  <c r="H236" i="3"/>
  <c r="G239" i="3"/>
  <c r="G221" i="3"/>
  <c r="H221" i="3"/>
  <c r="G230" i="3"/>
  <c r="H230" i="3"/>
  <c r="G240" i="3"/>
  <c r="H240" i="3"/>
  <c r="H48" i="3"/>
  <c r="H53" i="3"/>
  <c r="F58" i="3"/>
  <c r="G58" i="3"/>
  <c r="H123" i="3"/>
  <c r="F246" i="3"/>
  <c r="H166" i="3"/>
  <c r="H209" i="3"/>
  <c r="H213" i="3"/>
  <c r="G241" i="3"/>
  <c r="F245" i="3"/>
  <c r="F247" i="3"/>
  <c r="F244" i="3"/>
  <c r="F224" i="3"/>
  <c r="F233" i="3"/>
  <c r="F225" i="3"/>
  <c r="G234" i="3"/>
  <c r="F234" i="3"/>
  <c r="F226" i="3"/>
  <c r="F227" i="3"/>
  <c r="G247" i="3"/>
  <c r="H247" i="3"/>
  <c r="H237" i="3"/>
  <c r="G246" i="3"/>
  <c r="H246" i="3"/>
  <c r="H239" i="3"/>
  <c r="G245" i="3"/>
  <c r="H245" i="3"/>
  <c r="G244" i="3"/>
  <c r="H244" i="3"/>
  <c r="G243" i="3"/>
  <c r="F243" i="3"/>
  <c r="F242" i="3"/>
  <c r="H242" i="3"/>
  <c r="F241" i="3"/>
  <c r="H241" i="3"/>
  <c r="H58" i="3"/>
  <c r="H234" i="3"/>
  <c r="C210" i="3"/>
  <c r="E209" i="3"/>
  <c r="E43" i="3"/>
  <c r="E42" i="3"/>
  <c r="E36" i="3"/>
  <c r="E35" i="3"/>
  <c r="E34" i="3"/>
  <c r="E33" i="3"/>
  <c r="E27" i="3"/>
  <c r="E26" i="3"/>
  <c r="E22" i="3"/>
  <c r="E21" i="3"/>
  <c r="E20" i="3"/>
  <c r="E19" i="3"/>
  <c r="A17" i="3"/>
  <c r="G17" i="3"/>
  <c r="A16" i="3"/>
  <c r="G16" i="3"/>
  <c r="G25" i="3"/>
  <c r="F25" i="3"/>
  <c r="G24" i="3"/>
  <c r="F24" i="3"/>
  <c r="G13" i="3"/>
  <c r="F13" i="3"/>
  <c r="BM11" i="14"/>
  <c r="BL11" i="14"/>
  <c r="BJ11" i="14"/>
  <c r="BI11" i="14"/>
  <c r="BG11" i="14"/>
  <c r="BF11" i="14"/>
  <c r="BD11" i="14"/>
  <c r="BC11" i="14"/>
  <c r="BA11" i="14"/>
  <c r="AZ11" i="14"/>
  <c r="AX11" i="14"/>
  <c r="AW11" i="14"/>
  <c r="AU11" i="14"/>
  <c r="AT11" i="14"/>
  <c r="AR11" i="14"/>
  <c r="AQ11" i="14"/>
  <c r="AO11" i="14"/>
  <c r="AN11" i="14"/>
  <c r="AL11" i="14"/>
  <c r="AK11" i="14"/>
  <c r="AI11" i="14"/>
  <c r="AH11" i="14"/>
  <c r="AF11" i="14"/>
  <c r="AE11" i="14"/>
  <c r="AB11" i="14"/>
  <c r="AA11" i="14"/>
  <c r="Y11" i="14"/>
  <c r="X11" i="14"/>
  <c r="V11" i="14"/>
  <c r="U11" i="14"/>
  <c r="S11" i="14"/>
  <c r="R11" i="14"/>
  <c r="O11" i="14"/>
  <c r="N11" i="14"/>
  <c r="K11" i="14"/>
  <c r="J11" i="14"/>
  <c r="G11" i="14"/>
  <c r="F11" i="14"/>
  <c r="BM11" i="13"/>
  <c r="BL11" i="13"/>
  <c r="BJ11" i="13"/>
  <c r="BI11" i="13"/>
  <c r="BG11" i="13"/>
  <c r="BF11" i="13"/>
  <c r="BD11" i="13"/>
  <c r="BC11" i="13"/>
  <c r="BA11" i="13"/>
  <c r="AZ11" i="13"/>
  <c r="AX11" i="13"/>
  <c r="AW11" i="13"/>
  <c r="AU11" i="13"/>
  <c r="AT11" i="13"/>
  <c r="AR11" i="13"/>
  <c r="AQ11" i="13"/>
  <c r="AO11" i="13"/>
  <c r="AN11" i="13"/>
  <c r="AL11" i="13"/>
  <c r="AK11" i="13"/>
  <c r="AI11" i="13"/>
  <c r="AH11" i="13"/>
  <c r="AF11" i="13"/>
  <c r="AE11" i="13"/>
  <c r="AB11" i="13"/>
  <c r="AA11" i="13"/>
  <c r="Y11" i="13"/>
  <c r="X11" i="13"/>
  <c r="V11" i="13"/>
  <c r="U11" i="13"/>
  <c r="S11" i="13"/>
  <c r="R11" i="13"/>
  <c r="O11" i="13"/>
  <c r="N11" i="13"/>
  <c r="K11" i="13"/>
  <c r="J11" i="13"/>
  <c r="G11" i="13"/>
  <c r="F11" i="13"/>
  <c r="F217" i="3"/>
  <c r="F218" i="3"/>
  <c r="G233" i="3"/>
  <c r="G225" i="3"/>
  <c r="G210" i="3"/>
  <c r="G224" i="3"/>
  <c r="G226" i="3"/>
  <c r="G227" i="3"/>
  <c r="F210" i="3"/>
  <c r="F16" i="3"/>
  <c r="H16" i="3"/>
  <c r="H233" i="3"/>
  <c r="H226" i="3"/>
  <c r="H227" i="3"/>
  <c r="H224" i="3"/>
  <c r="H225" i="3"/>
  <c r="H217" i="3"/>
  <c r="H218" i="3"/>
  <c r="H243" i="3"/>
  <c r="H210" i="3"/>
  <c r="F17" i="3"/>
  <c r="H17" i="3"/>
  <c r="D156" i="18"/>
  <c r="D154" i="18"/>
  <c r="E153" i="18"/>
  <c r="BO153" i="18"/>
  <c r="E152" i="18"/>
  <c r="BO152" i="18"/>
  <c r="E151" i="18"/>
  <c r="BO151" i="18"/>
  <c r="E150" i="18"/>
  <c r="BO150" i="18"/>
  <c r="BP149" i="18"/>
  <c r="E149" i="18"/>
  <c r="BO149" i="18"/>
  <c r="E147" i="18"/>
  <c r="BO147" i="18"/>
  <c r="E146" i="18"/>
  <c r="BO146" i="18"/>
  <c r="E145" i="18"/>
  <c r="BO145" i="18"/>
  <c r="E144" i="18"/>
  <c r="BO144" i="18"/>
  <c r="BP143" i="18"/>
  <c r="E143" i="18"/>
  <c r="BO143" i="18"/>
  <c r="E141" i="18"/>
  <c r="BO141" i="18"/>
  <c r="E140" i="18"/>
  <c r="BO140" i="18"/>
  <c r="E139" i="18"/>
  <c r="BO139" i="18"/>
  <c r="E138" i="18"/>
  <c r="BO138" i="18"/>
  <c r="BP137" i="18"/>
  <c r="E137" i="18"/>
  <c r="BO137" i="18"/>
  <c r="E135" i="18"/>
  <c r="BO135" i="18"/>
  <c r="E134" i="18"/>
  <c r="BO134" i="18"/>
  <c r="E133" i="18"/>
  <c r="BO133" i="18"/>
  <c r="E132" i="18"/>
  <c r="BO132" i="18"/>
  <c r="BP131" i="18"/>
  <c r="E131" i="18"/>
  <c r="BO131" i="18"/>
  <c r="E129" i="18"/>
  <c r="BO129" i="18"/>
  <c r="E128" i="18"/>
  <c r="BO128" i="18"/>
  <c r="E127" i="18"/>
  <c r="BO127" i="18"/>
  <c r="E126" i="18"/>
  <c r="BO126" i="18"/>
  <c r="BP125" i="18"/>
  <c r="E125" i="18"/>
  <c r="BO125" i="18"/>
  <c r="E123" i="18"/>
  <c r="BO123" i="18"/>
  <c r="E122" i="18"/>
  <c r="BO122" i="18"/>
  <c r="E121" i="18"/>
  <c r="BO121" i="18"/>
  <c r="E120" i="18"/>
  <c r="BO120" i="18"/>
  <c r="BP119" i="18"/>
  <c r="E119" i="18"/>
  <c r="BO119" i="18"/>
  <c r="E117" i="18"/>
  <c r="BO117" i="18"/>
  <c r="E116" i="18"/>
  <c r="BO116" i="18"/>
  <c r="E115" i="18"/>
  <c r="BO115" i="18"/>
  <c r="E114" i="18"/>
  <c r="BO114" i="18"/>
  <c r="BP113" i="18"/>
  <c r="E113" i="18"/>
  <c r="BO113" i="18"/>
  <c r="E111" i="18"/>
  <c r="BO111" i="18"/>
  <c r="A111" i="18"/>
  <c r="E110" i="18"/>
  <c r="BO110" i="18"/>
  <c r="A110" i="18"/>
  <c r="E109" i="18"/>
  <c r="BO109" i="18"/>
  <c r="A109" i="18"/>
  <c r="E108" i="18"/>
  <c r="BO108" i="18"/>
  <c r="A108" i="18"/>
  <c r="BP107" i="18"/>
  <c r="E107" i="18"/>
  <c r="BO107" i="18"/>
  <c r="E101" i="18"/>
  <c r="A101" i="18"/>
  <c r="E100" i="18"/>
  <c r="A100" i="18"/>
  <c r="E99" i="18"/>
  <c r="A99" i="18"/>
  <c r="E98" i="18"/>
  <c r="A98" i="18"/>
  <c r="BP97" i="18"/>
  <c r="E97" i="18"/>
  <c r="BO97" i="18"/>
  <c r="E91" i="18"/>
  <c r="A91" i="18"/>
  <c r="E90" i="18"/>
  <c r="A90" i="18"/>
  <c r="E89" i="18"/>
  <c r="A89" i="18"/>
  <c r="E88" i="18"/>
  <c r="A88" i="18"/>
  <c r="BP87" i="18"/>
  <c r="E87" i="18"/>
  <c r="BO87" i="18"/>
  <c r="E81" i="18"/>
  <c r="A81" i="18"/>
  <c r="E80" i="18"/>
  <c r="A80" i="18"/>
  <c r="E79" i="18"/>
  <c r="A79" i="18"/>
  <c r="E78" i="18"/>
  <c r="A78" i="18"/>
  <c r="BP77" i="18"/>
  <c r="E77" i="18"/>
  <c r="BO77" i="18"/>
  <c r="E75" i="18"/>
  <c r="BO75" i="18"/>
  <c r="A75" i="18"/>
  <c r="E74" i="18"/>
  <c r="BO74" i="18"/>
  <c r="A74" i="18"/>
  <c r="E73" i="18"/>
  <c r="BO73" i="18"/>
  <c r="A73" i="18"/>
  <c r="E72" i="18"/>
  <c r="BO72" i="18"/>
  <c r="A72" i="18"/>
  <c r="BP71" i="18"/>
  <c r="E71" i="18"/>
  <c r="BO71" i="18"/>
  <c r="E69" i="18"/>
  <c r="BO69" i="18"/>
  <c r="E68" i="18"/>
  <c r="BO68" i="18"/>
  <c r="E67" i="18"/>
  <c r="BO67" i="18"/>
  <c r="E66" i="18"/>
  <c r="BO66" i="18"/>
  <c r="BP65" i="18"/>
  <c r="E65" i="18"/>
  <c r="BO65" i="18"/>
  <c r="E64" i="18"/>
  <c r="BO64" i="18"/>
  <c r="A64" i="18"/>
  <c r="E63" i="18"/>
  <c r="BO63" i="18"/>
  <c r="A63" i="18"/>
  <c r="E62" i="18"/>
  <c r="BO62" i="18"/>
  <c r="A62" i="18"/>
  <c r="E61" i="18"/>
  <c r="BO61" i="18"/>
  <c r="A61" i="18"/>
  <c r="BP60" i="18"/>
  <c r="E60" i="18"/>
  <c r="BO60" i="18"/>
  <c r="E59" i="18"/>
  <c r="BO59" i="18"/>
  <c r="A59" i="18"/>
  <c r="E58" i="18"/>
  <c r="BO58" i="18"/>
  <c r="A58" i="18"/>
  <c r="E57" i="18"/>
  <c r="BO57" i="18"/>
  <c r="A57" i="18"/>
  <c r="E56" i="18"/>
  <c r="BO56" i="18"/>
  <c r="A56" i="18"/>
  <c r="BP55" i="18"/>
  <c r="E55" i="18"/>
  <c r="BO55" i="18"/>
  <c r="E53" i="18"/>
  <c r="BO53" i="18"/>
  <c r="E52" i="18"/>
  <c r="BO52" i="18"/>
  <c r="B51" i="18"/>
  <c r="A51" i="18"/>
  <c r="B50" i="18"/>
  <c r="A50" i="18"/>
  <c r="B49" i="18"/>
  <c r="A49" i="18"/>
  <c r="BP48" i="18"/>
  <c r="B48" i="18"/>
  <c r="A48" i="18"/>
  <c r="G21" i="3"/>
  <c r="E82" i="18"/>
  <c r="BO82" i="18"/>
  <c r="BO78" i="18"/>
  <c r="E83" i="18"/>
  <c r="BO83" i="18"/>
  <c r="BO79" i="18"/>
  <c r="E84" i="18"/>
  <c r="BO84" i="18"/>
  <c r="BO80" i="18"/>
  <c r="E85" i="18"/>
  <c r="BO85" i="18"/>
  <c r="BO81" i="18"/>
  <c r="E92" i="18"/>
  <c r="BO92" i="18"/>
  <c r="BO88" i="18"/>
  <c r="E93" i="18"/>
  <c r="BO93" i="18"/>
  <c r="BO89" i="18"/>
  <c r="E94" i="18"/>
  <c r="BO94" i="18"/>
  <c r="BO90" i="18"/>
  <c r="E95" i="18"/>
  <c r="BO95" i="18"/>
  <c r="BO91" i="18"/>
  <c r="E102" i="18"/>
  <c r="BO102" i="18"/>
  <c r="BO98" i="18"/>
  <c r="E103" i="18"/>
  <c r="BO103" i="18"/>
  <c r="BO99" i="18"/>
  <c r="E104" i="18"/>
  <c r="BO104" i="18"/>
  <c r="BO100" i="18"/>
  <c r="E105" i="18"/>
  <c r="BO105" i="18"/>
  <c r="BO101" i="18"/>
  <c r="BL49" i="18"/>
  <c r="BL51" i="18"/>
  <c r="BM48" i="18"/>
  <c r="G48" i="18"/>
  <c r="BL50" i="18"/>
  <c r="F48" i="18"/>
  <c r="K48" i="18"/>
  <c r="N48" i="18"/>
  <c r="S48" i="18"/>
  <c r="U48" i="18"/>
  <c r="Y48" i="18"/>
  <c r="AA48" i="18"/>
  <c r="AF48" i="18"/>
  <c r="AH48" i="18"/>
  <c r="AL48" i="18"/>
  <c r="AN48" i="18"/>
  <c r="AR48" i="18"/>
  <c r="AT48" i="18"/>
  <c r="AX48" i="18"/>
  <c r="AZ48" i="18"/>
  <c r="BD48" i="18"/>
  <c r="BF48" i="18"/>
  <c r="BJ48" i="18"/>
  <c r="BL48" i="18"/>
  <c r="G49" i="18"/>
  <c r="J49" i="18"/>
  <c r="O49" i="18"/>
  <c r="R49" i="18"/>
  <c r="V49" i="18"/>
  <c r="X49" i="18"/>
  <c r="AB49" i="18"/>
  <c r="AE49" i="18"/>
  <c r="AI49" i="18"/>
  <c r="AK49" i="18"/>
  <c r="AO49" i="18"/>
  <c r="AQ49" i="18"/>
  <c r="AU49" i="18"/>
  <c r="AW49" i="18"/>
  <c r="BA49" i="18"/>
  <c r="BC49" i="18"/>
  <c r="BG49" i="18"/>
  <c r="BI49" i="18"/>
  <c r="BM49" i="18"/>
  <c r="G50" i="18"/>
  <c r="J50" i="18"/>
  <c r="O50" i="18"/>
  <c r="R50" i="18"/>
  <c r="V50" i="18"/>
  <c r="X50" i="18"/>
  <c r="AB50" i="18"/>
  <c r="AE50" i="18"/>
  <c r="AI50" i="18"/>
  <c r="AK50" i="18"/>
  <c r="AO50" i="18"/>
  <c r="AQ50" i="18"/>
  <c r="AU50" i="18"/>
  <c r="AW50" i="18"/>
  <c r="BA50" i="18"/>
  <c r="BC50" i="18"/>
  <c r="BG50" i="18"/>
  <c r="BI50" i="18"/>
  <c r="BM50" i="18"/>
  <c r="G51" i="18"/>
  <c r="J51" i="18"/>
  <c r="O51" i="18"/>
  <c r="R51" i="18"/>
  <c r="V51" i="18"/>
  <c r="X51" i="18"/>
  <c r="AB51" i="18"/>
  <c r="AE51" i="18"/>
  <c r="AI51" i="18"/>
  <c r="AK51" i="18"/>
  <c r="AO51" i="18"/>
  <c r="AQ51" i="18"/>
  <c r="AU51" i="18"/>
  <c r="AW51" i="18"/>
  <c r="BA51" i="18"/>
  <c r="BC51" i="18"/>
  <c r="BG51" i="18"/>
  <c r="BI51" i="18"/>
  <c r="BM51" i="18"/>
  <c r="J48" i="18"/>
  <c r="O48" i="18"/>
  <c r="R48" i="18"/>
  <c r="V48" i="18"/>
  <c r="X48" i="18"/>
  <c r="AB48" i="18"/>
  <c r="AE48" i="18"/>
  <c r="AI48" i="18"/>
  <c r="AK48" i="18"/>
  <c r="AO48" i="18"/>
  <c r="AQ48" i="18"/>
  <c r="AU48" i="18"/>
  <c r="AW48" i="18"/>
  <c r="BA48" i="18"/>
  <c r="BC48" i="18"/>
  <c r="BG48" i="18"/>
  <c r="BI48" i="18"/>
  <c r="F49" i="18"/>
  <c r="K49" i="18"/>
  <c r="N49" i="18"/>
  <c r="S49" i="18"/>
  <c r="U49" i="18"/>
  <c r="Y49" i="18"/>
  <c r="AA49" i="18"/>
  <c r="AF49" i="18"/>
  <c r="AH49" i="18"/>
  <c r="AL49" i="18"/>
  <c r="AN49" i="18"/>
  <c r="AR49" i="18"/>
  <c r="AT49" i="18"/>
  <c r="AX49" i="18"/>
  <c r="AZ49" i="18"/>
  <c r="BD49" i="18"/>
  <c r="BF49" i="18"/>
  <c r="BJ49" i="18"/>
  <c r="F50" i="18"/>
  <c r="K50" i="18"/>
  <c r="N50" i="18"/>
  <c r="S50" i="18"/>
  <c r="U50" i="18"/>
  <c r="Y50" i="18"/>
  <c r="AA50" i="18"/>
  <c r="AF50" i="18"/>
  <c r="AH50" i="18"/>
  <c r="AL50" i="18"/>
  <c r="AN50" i="18"/>
  <c r="AR50" i="18"/>
  <c r="AT50" i="18"/>
  <c r="AX50" i="18"/>
  <c r="AZ50" i="18"/>
  <c r="BD50" i="18"/>
  <c r="BF50" i="18"/>
  <c r="BJ50" i="18"/>
  <c r="F51" i="18"/>
  <c r="K51" i="18"/>
  <c r="N51" i="18"/>
  <c r="S51" i="18"/>
  <c r="U51" i="18"/>
  <c r="Y51" i="18"/>
  <c r="AA51" i="18"/>
  <c r="AF51" i="18"/>
  <c r="AH51" i="18"/>
  <c r="AL51" i="18"/>
  <c r="AN51" i="18"/>
  <c r="AR51" i="18"/>
  <c r="AT51" i="18"/>
  <c r="AX51" i="18"/>
  <c r="AZ51" i="18"/>
  <c r="BD51" i="18"/>
  <c r="BF51" i="18"/>
  <c r="BJ51" i="18"/>
  <c r="E46" i="18"/>
  <c r="BO46" i="18"/>
  <c r="E45" i="18"/>
  <c r="BO45" i="18"/>
  <c r="E44" i="18"/>
  <c r="BO44" i="18"/>
  <c r="E43" i="18"/>
  <c r="BO43" i="18"/>
  <c r="B42" i="18"/>
  <c r="A42" i="18"/>
  <c r="B41" i="18"/>
  <c r="A41" i="18"/>
  <c r="BL41" i="18"/>
  <c r="B40" i="18"/>
  <c r="A40" i="18"/>
  <c r="BP39" i="18"/>
  <c r="B39" i="18"/>
  <c r="A39" i="18"/>
  <c r="F21" i="3"/>
  <c r="BM39" i="18"/>
  <c r="BL40" i="18"/>
  <c r="BL42" i="18"/>
  <c r="H21" i="3"/>
  <c r="F39" i="18"/>
  <c r="K39" i="18"/>
  <c r="N39" i="18"/>
  <c r="S39" i="18"/>
  <c r="U39" i="18"/>
  <c r="Y39" i="18"/>
  <c r="AA39" i="18"/>
  <c r="AF39" i="18"/>
  <c r="AH39" i="18"/>
  <c r="AL39" i="18"/>
  <c r="AN39" i="18"/>
  <c r="AR39" i="18"/>
  <c r="AT39" i="18"/>
  <c r="AX39" i="18"/>
  <c r="AZ39" i="18"/>
  <c r="BD39" i="18"/>
  <c r="BF39" i="18"/>
  <c r="BJ39" i="18"/>
  <c r="BL39" i="18"/>
  <c r="G40" i="18"/>
  <c r="J40" i="18"/>
  <c r="O40" i="18"/>
  <c r="R40" i="18"/>
  <c r="V40" i="18"/>
  <c r="X40" i="18"/>
  <c r="AB40" i="18"/>
  <c r="AE40" i="18"/>
  <c r="AI40" i="18"/>
  <c r="AK40" i="18"/>
  <c r="AO40" i="18"/>
  <c r="AQ40" i="18"/>
  <c r="AU40" i="18"/>
  <c r="AW40" i="18"/>
  <c r="BA40" i="18"/>
  <c r="BC40" i="18"/>
  <c r="BG40" i="18"/>
  <c r="BI40" i="18"/>
  <c r="BM40" i="18"/>
  <c r="G41" i="18"/>
  <c r="J41" i="18"/>
  <c r="O41" i="18"/>
  <c r="R41" i="18"/>
  <c r="V41" i="18"/>
  <c r="X41" i="18"/>
  <c r="AB41" i="18"/>
  <c r="AE41" i="18"/>
  <c r="AI41" i="18"/>
  <c r="AK41" i="18"/>
  <c r="AO41" i="18"/>
  <c r="AQ41" i="18"/>
  <c r="AU41" i="18"/>
  <c r="AW41" i="18"/>
  <c r="BA41" i="18"/>
  <c r="BC41" i="18"/>
  <c r="BG41" i="18"/>
  <c r="BI41" i="18"/>
  <c r="BM41" i="18"/>
  <c r="G42" i="18"/>
  <c r="J42" i="18"/>
  <c r="O42" i="18"/>
  <c r="R42" i="18"/>
  <c r="V42" i="18"/>
  <c r="X42" i="18"/>
  <c r="AB42" i="18"/>
  <c r="AE42" i="18"/>
  <c r="AI42" i="18"/>
  <c r="AK42" i="18"/>
  <c r="AO42" i="18"/>
  <c r="AQ42" i="18"/>
  <c r="AU42" i="18"/>
  <c r="AW42" i="18"/>
  <c r="BA42" i="18"/>
  <c r="BC42" i="18"/>
  <c r="BG42" i="18"/>
  <c r="BI42" i="18"/>
  <c r="BM42" i="18"/>
  <c r="G39" i="18"/>
  <c r="J39" i="18"/>
  <c r="O39" i="18"/>
  <c r="R39" i="18"/>
  <c r="V39" i="18"/>
  <c r="X39" i="18"/>
  <c r="AB39" i="18"/>
  <c r="AE39" i="18"/>
  <c r="AI39" i="18"/>
  <c r="AK39" i="18"/>
  <c r="AO39" i="18"/>
  <c r="AQ39" i="18"/>
  <c r="AU39" i="18"/>
  <c r="AW39" i="18"/>
  <c r="BA39" i="18"/>
  <c r="BC39" i="18"/>
  <c r="BG39" i="18"/>
  <c r="BI39" i="18"/>
  <c r="F40" i="18"/>
  <c r="K40" i="18"/>
  <c r="N40" i="18"/>
  <c r="S40" i="18"/>
  <c r="U40" i="18"/>
  <c r="Y40" i="18"/>
  <c r="AA40" i="18"/>
  <c r="AF40" i="18"/>
  <c r="AH40" i="18"/>
  <c r="AL40" i="18"/>
  <c r="AN40" i="18"/>
  <c r="AR40" i="18"/>
  <c r="AT40" i="18"/>
  <c r="AX40" i="18"/>
  <c r="AZ40" i="18"/>
  <c r="BD40" i="18"/>
  <c r="BF40" i="18"/>
  <c r="BJ40" i="18"/>
  <c r="F41" i="18"/>
  <c r="K41" i="18"/>
  <c r="N41" i="18"/>
  <c r="S41" i="18"/>
  <c r="U41" i="18"/>
  <c r="Y41" i="18"/>
  <c r="AA41" i="18"/>
  <c r="AF41" i="18"/>
  <c r="AH41" i="18"/>
  <c r="AL41" i="18"/>
  <c r="AN41" i="18"/>
  <c r="AR41" i="18"/>
  <c r="AT41" i="18"/>
  <c r="AX41" i="18"/>
  <c r="AZ41" i="18"/>
  <c r="BD41" i="18"/>
  <c r="BF41" i="18"/>
  <c r="BJ41" i="18"/>
  <c r="F42" i="18"/>
  <c r="K42" i="18"/>
  <c r="N42" i="18"/>
  <c r="S42" i="18"/>
  <c r="U42" i="18"/>
  <c r="Y42" i="18"/>
  <c r="AA42" i="18"/>
  <c r="AF42" i="18"/>
  <c r="AH42" i="18"/>
  <c r="AL42" i="18"/>
  <c r="AN42" i="18"/>
  <c r="AR42" i="18"/>
  <c r="AT42" i="18"/>
  <c r="AX42" i="18"/>
  <c r="AZ42" i="18"/>
  <c r="BD42" i="18"/>
  <c r="BF42" i="18"/>
  <c r="BJ42" i="18"/>
  <c r="E37" i="18"/>
  <c r="BO37" i="18"/>
  <c r="E36" i="18"/>
  <c r="BO36" i="18"/>
  <c r="E35" i="18"/>
  <c r="BO35" i="18"/>
  <c r="E34" i="18"/>
  <c r="BO34" i="18"/>
  <c r="B33" i="18"/>
  <c r="B32" i="18"/>
  <c r="BM32" i="18"/>
  <c r="B31" i="18"/>
  <c r="B30" i="18"/>
  <c r="BL30" i="18"/>
  <c r="BP29" i="18"/>
  <c r="B29" i="18"/>
  <c r="A29" i="18"/>
  <c r="BO27" i="18"/>
  <c r="E25" i="18"/>
  <c r="BO25" i="18"/>
  <c r="E24" i="18"/>
  <c r="BO24" i="18"/>
  <c r="E23" i="18"/>
  <c r="BO23" i="18"/>
  <c r="B23" i="18"/>
  <c r="A23" i="18"/>
  <c r="E22" i="18"/>
  <c r="BO22" i="18"/>
  <c r="B22" i="18"/>
  <c r="A22" i="18"/>
  <c r="BP21" i="18"/>
  <c r="E21" i="18"/>
  <c r="BO21" i="18"/>
  <c r="B21" i="18"/>
  <c r="A21" i="18"/>
  <c r="E19" i="18"/>
  <c r="BO19" i="18"/>
  <c r="E18" i="18"/>
  <c r="BO18" i="18"/>
  <c r="E17" i="18"/>
  <c r="BO17" i="18"/>
  <c r="B17" i="18"/>
  <c r="A17" i="18"/>
  <c r="E16" i="18"/>
  <c r="BO16" i="18"/>
  <c r="B16" i="18"/>
  <c r="A16" i="18"/>
  <c r="E15" i="18"/>
  <c r="BO15" i="18"/>
  <c r="B15" i="18"/>
  <c r="A15" i="18"/>
  <c r="BM11" i="18"/>
  <c r="BL11" i="18"/>
  <c r="BJ11" i="18"/>
  <c r="BI11" i="18"/>
  <c r="BG11" i="18"/>
  <c r="BF11" i="18"/>
  <c r="BD11" i="18"/>
  <c r="BC11" i="18"/>
  <c r="BA11" i="18"/>
  <c r="AZ11" i="18"/>
  <c r="AX11" i="18"/>
  <c r="AW11" i="18"/>
  <c r="AU11" i="18"/>
  <c r="AT11" i="18"/>
  <c r="AR11" i="18"/>
  <c r="AQ11" i="18"/>
  <c r="AO11" i="18"/>
  <c r="AN11" i="18"/>
  <c r="AL11" i="18"/>
  <c r="AK11" i="18"/>
  <c r="AI11" i="18"/>
  <c r="AH11" i="18"/>
  <c r="AF11" i="18"/>
  <c r="AE11" i="18"/>
  <c r="AB11" i="18"/>
  <c r="AA11" i="18"/>
  <c r="Y11" i="18"/>
  <c r="X11" i="18"/>
  <c r="V11" i="18"/>
  <c r="U11" i="18"/>
  <c r="S11" i="18"/>
  <c r="R11" i="18"/>
  <c r="O11" i="18"/>
  <c r="N11" i="18"/>
  <c r="K11" i="18"/>
  <c r="J11" i="18"/>
  <c r="G11" i="18"/>
  <c r="F11" i="18"/>
  <c r="B10" i="18"/>
  <c r="A10" i="18"/>
  <c r="BP9" i="18"/>
  <c r="BO9" i="18"/>
  <c r="D156" i="17"/>
  <c r="D154" i="17"/>
  <c r="E153" i="17"/>
  <c r="BO153" i="17"/>
  <c r="E152" i="17"/>
  <c r="BO152" i="17"/>
  <c r="E151" i="17"/>
  <c r="BO151" i="17"/>
  <c r="E150" i="17"/>
  <c r="BO150" i="17"/>
  <c r="BP149" i="17"/>
  <c r="E149" i="17"/>
  <c r="BO149" i="17"/>
  <c r="E147" i="17"/>
  <c r="BO147" i="17"/>
  <c r="E146" i="17"/>
  <c r="BO146" i="17"/>
  <c r="E145" i="17"/>
  <c r="BO145" i="17"/>
  <c r="E144" i="17"/>
  <c r="BO144" i="17"/>
  <c r="BP143" i="17"/>
  <c r="E143" i="17"/>
  <c r="BO143" i="17"/>
  <c r="E141" i="17"/>
  <c r="BO141" i="17"/>
  <c r="E140" i="17"/>
  <c r="BO140" i="17"/>
  <c r="E139" i="17"/>
  <c r="BO139" i="17"/>
  <c r="E138" i="17"/>
  <c r="BO138" i="17"/>
  <c r="BP137" i="17"/>
  <c r="E137" i="17"/>
  <c r="BO137" i="17"/>
  <c r="E135" i="17"/>
  <c r="BO135" i="17"/>
  <c r="E134" i="17"/>
  <c r="BO134" i="17"/>
  <c r="E133" i="17"/>
  <c r="BO133" i="17"/>
  <c r="E132" i="17"/>
  <c r="BO132" i="17"/>
  <c r="BP131" i="17"/>
  <c r="E131" i="17"/>
  <c r="BO131" i="17"/>
  <c r="E129" i="17"/>
  <c r="BO129" i="17"/>
  <c r="E128" i="17"/>
  <c r="BO128" i="17"/>
  <c r="E127" i="17"/>
  <c r="BO127" i="17"/>
  <c r="E126" i="17"/>
  <c r="BO126" i="17"/>
  <c r="BP125" i="17"/>
  <c r="E125" i="17"/>
  <c r="BO125" i="17"/>
  <c r="E123" i="17"/>
  <c r="BO123" i="17"/>
  <c r="E122" i="17"/>
  <c r="BO122" i="17"/>
  <c r="E121" i="17"/>
  <c r="BO121" i="17"/>
  <c r="E120" i="17"/>
  <c r="BO120" i="17"/>
  <c r="BP119" i="17"/>
  <c r="E119" i="17"/>
  <c r="BO119" i="17"/>
  <c r="E117" i="17"/>
  <c r="BO117" i="17"/>
  <c r="E116" i="17"/>
  <c r="BO116" i="17"/>
  <c r="E115" i="17"/>
  <c r="BO115" i="17"/>
  <c r="E114" i="17"/>
  <c r="BO114" i="17"/>
  <c r="BP113" i="17"/>
  <c r="E113" i="17"/>
  <c r="BO113" i="17"/>
  <c r="E111" i="17"/>
  <c r="BO111" i="17"/>
  <c r="A111" i="17"/>
  <c r="E110" i="17"/>
  <c r="BO110" i="17"/>
  <c r="A110" i="17"/>
  <c r="E109" i="17"/>
  <c r="BO109" i="17"/>
  <c r="A109" i="17"/>
  <c r="E108" i="17"/>
  <c r="BO108" i="17"/>
  <c r="A108" i="17"/>
  <c r="BP107" i="17"/>
  <c r="E107" i="17"/>
  <c r="BO107" i="17"/>
  <c r="BM10" i="18"/>
  <c r="BM13" i="18"/>
  <c r="BL22" i="18"/>
  <c r="BL21" i="18"/>
  <c r="BL24" i="18"/>
  <c r="BM23" i="18"/>
  <c r="BL10" i="18"/>
  <c r="BL13" i="18"/>
  <c r="BL16" i="18"/>
  <c r="BL15" i="18"/>
  <c r="BL18" i="18"/>
  <c r="BM17" i="18"/>
  <c r="A107" i="18"/>
  <c r="A97" i="18"/>
  <c r="A87" i="18"/>
  <c r="A77" i="18"/>
  <c r="A71" i="18"/>
  <c r="A60" i="18"/>
  <c r="A55" i="18"/>
  <c r="B110" i="18"/>
  <c r="B109" i="18"/>
  <c r="B99" i="18"/>
  <c r="B100" i="18"/>
  <c r="B89" i="18"/>
  <c r="B90" i="18"/>
  <c r="B79" i="18"/>
  <c r="B73" i="18"/>
  <c r="B62" i="18"/>
  <c r="B57" i="18"/>
  <c r="B58" i="18"/>
  <c r="B80" i="18"/>
  <c r="B74" i="18"/>
  <c r="B63" i="18"/>
  <c r="B111" i="18"/>
  <c r="B101" i="18"/>
  <c r="B91" i="18"/>
  <c r="B81" i="18"/>
  <c r="B75" i="18"/>
  <c r="B64" i="18"/>
  <c r="B59" i="18"/>
  <c r="G10" i="18"/>
  <c r="G13" i="18"/>
  <c r="J10" i="18"/>
  <c r="O10" i="18"/>
  <c r="O13" i="18"/>
  <c r="R10" i="18"/>
  <c r="V10" i="18"/>
  <c r="V13" i="18"/>
  <c r="X10" i="18"/>
  <c r="AB10" i="18"/>
  <c r="AB13" i="18"/>
  <c r="AE10" i="18"/>
  <c r="AI10" i="18"/>
  <c r="AI13" i="18"/>
  <c r="AK10" i="18"/>
  <c r="AO10" i="18"/>
  <c r="AO13" i="18"/>
  <c r="AQ10" i="18"/>
  <c r="AU10" i="18"/>
  <c r="AU13" i="18"/>
  <c r="AW10" i="18"/>
  <c r="BA10" i="18"/>
  <c r="BA13" i="18"/>
  <c r="BC10" i="18"/>
  <c r="BG10" i="18"/>
  <c r="BG13" i="18"/>
  <c r="BI10" i="18"/>
  <c r="G16" i="18"/>
  <c r="J16" i="18"/>
  <c r="O16" i="18"/>
  <c r="R16" i="18"/>
  <c r="V16" i="18"/>
  <c r="X16" i="18"/>
  <c r="AB16" i="18"/>
  <c r="AE16" i="18"/>
  <c r="AI16" i="18"/>
  <c r="AK16" i="18"/>
  <c r="AO16" i="18"/>
  <c r="AQ16" i="18"/>
  <c r="AU16" i="18"/>
  <c r="AW16" i="18"/>
  <c r="BA16" i="18"/>
  <c r="BC16" i="18"/>
  <c r="BG16" i="18"/>
  <c r="BI16" i="18"/>
  <c r="BM16" i="18"/>
  <c r="F17" i="18"/>
  <c r="K17" i="18"/>
  <c r="N17" i="18"/>
  <c r="S17" i="18"/>
  <c r="U17" i="18"/>
  <c r="Y17" i="18"/>
  <c r="AA17" i="18"/>
  <c r="AF17" i="18"/>
  <c r="AH17" i="18"/>
  <c r="AL17" i="18"/>
  <c r="AN17" i="18"/>
  <c r="AR17" i="18"/>
  <c r="AT17" i="18"/>
  <c r="AX17" i="18"/>
  <c r="AZ17" i="18"/>
  <c r="BD17" i="18"/>
  <c r="BF17" i="18"/>
  <c r="BJ17" i="18"/>
  <c r="BL17" i="18"/>
  <c r="G22" i="18"/>
  <c r="J22" i="18"/>
  <c r="O22" i="18"/>
  <c r="R22" i="18"/>
  <c r="V22" i="18"/>
  <c r="X22" i="18"/>
  <c r="AB22" i="18"/>
  <c r="AE22" i="18"/>
  <c r="AI22" i="18"/>
  <c r="AK22" i="18"/>
  <c r="AO22" i="18"/>
  <c r="AQ22" i="18"/>
  <c r="AU22" i="18"/>
  <c r="AW22" i="18"/>
  <c r="BA22" i="18"/>
  <c r="BC22" i="18"/>
  <c r="BG22" i="18"/>
  <c r="BI22" i="18"/>
  <c r="BM22" i="18"/>
  <c r="F23" i="18"/>
  <c r="K23" i="18"/>
  <c r="N23" i="18"/>
  <c r="S23" i="18"/>
  <c r="U23" i="18"/>
  <c r="Y23" i="18"/>
  <c r="AA23" i="18"/>
  <c r="AF23" i="18"/>
  <c r="AH23" i="18"/>
  <c r="AL23" i="18"/>
  <c r="AN23" i="18"/>
  <c r="AR23" i="18"/>
  <c r="AT23" i="18"/>
  <c r="AX23" i="18"/>
  <c r="AZ23" i="18"/>
  <c r="BD23" i="18"/>
  <c r="BF23" i="18"/>
  <c r="BJ23" i="18"/>
  <c r="BL23" i="18"/>
  <c r="F29" i="18"/>
  <c r="K29" i="18"/>
  <c r="N29" i="18"/>
  <c r="S29" i="18"/>
  <c r="U29" i="18"/>
  <c r="Y29" i="18"/>
  <c r="AA29" i="18"/>
  <c r="AF29" i="18"/>
  <c r="AH29" i="18"/>
  <c r="AL29" i="18"/>
  <c r="AN29" i="18"/>
  <c r="AR29" i="18"/>
  <c r="AT29" i="18"/>
  <c r="AX29" i="18"/>
  <c r="AZ29" i="18"/>
  <c r="BD29" i="18"/>
  <c r="BF29" i="18"/>
  <c r="BJ29" i="18"/>
  <c r="BL29" i="18"/>
  <c r="F30" i="18"/>
  <c r="K30" i="18"/>
  <c r="N30" i="18"/>
  <c r="S30" i="18"/>
  <c r="U30" i="18"/>
  <c r="Y30" i="18"/>
  <c r="AA30" i="18"/>
  <c r="AF30" i="18"/>
  <c r="AH30" i="18"/>
  <c r="AL30" i="18"/>
  <c r="AN30" i="18"/>
  <c r="AR30" i="18"/>
  <c r="AT30" i="18"/>
  <c r="AX30" i="18"/>
  <c r="AZ30" i="18"/>
  <c r="BD30" i="18"/>
  <c r="BF30" i="18"/>
  <c r="BJ30" i="18"/>
  <c r="G31" i="18"/>
  <c r="J31" i="18"/>
  <c r="O31" i="18"/>
  <c r="R31" i="18"/>
  <c r="V31" i="18"/>
  <c r="X31" i="18"/>
  <c r="AB31" i="18"/>
  <c r="AE31" i="18"/>
  <c r="AI31" i="18"/>
  <c r="AK31" i="18"/>
  <c r="AO31" i="18"/>
  <c r="AQ31" i="18"/>
  <c r="AU31" i="18"/>
  <c r="AW31" i="18"/>
  <c r="BA31" i="18"/>
  <c r="BC31" i="18"/>
  <c r="BG31" i="18"/>
  <c r="BI31" i="18"/>
  <c r="BM31" i="18"/>
  <c r="F32" i="18"/>
  <c r="K32" i="18"/>
  <c r="N32" i="18"/>
  <c r="S32" i="18"/>
  <c r="U32" i="18"/>
  <c r="Y32" i="18"/>
  <c r="AA32" i="18"/>
  <c r="AF32" i="18"/>
  <c r="AH32" i="18"/>
  <c r="AL32" i="18"/>
  <c r="AN32" i="18"/>
  <c r="AR32" i="18"/>
  <c r="AT32" i="18"/>
  <c r="AX32" i="18"/>
  <c r="AZ32" i="18"/>
  <c r="BD32" i="18"/>
  <c r="BF32" i="18"/>
  <c r="BJ32" i="18"/>
  <c r="BL32" i="18"/>
  <c r="G33" i="18"/>
  <c r="J33" i="18"/>
  <c r="O33" i="18"/>
  <c r="R33" i="18"/>
  <c r="V33" i="18"/>
  <c r="X33" i="18"/>
  <c r="AB33" i="18"/>
  <c r="AE33" i="18"/>
  <c r="AI33" i="18"/>
  <c r="AK33" i="18"/>
  <c r="AO33" i="18"/>
  <c r="AQ33" i="18"/>
  <c r="AU33" i="18"/>
  <c r="AW33" i="18"/>
  <c r="BA33" i="18"/>
  <c r="BC33" i="18"/>
  <c r="BG33" i="18"/>
  <c r="BI33" i="18"/>
  <c r="BM33" i="18"/>
  <c r="B107" i="18"/>
  <c r="B97" i="18"/>
  <c r="B87" i="18"/>
  <c r="B55" i="18"/>
  <c r="B77" i="18"/>
  <c r="B71" i="18"/>
  <c r="B60" i="18"/>
  <c r="B108" i="18"/>
  <c r="B98" i="18"/>
  <c r="B88" i="18"/>
  <c r="B78" i="18"/>
  <c r="B72" i="18"/>
  <c r="B61" i="18"/>
  <c r="B56" i="18"/>
  <c r="F10" i="18"/>
  <c r="F13" i="18"/>
  <c r="K10" i="18"/>
  <c r="N10" i="18"/>
  <c r="N13" i="18"/>
  <c r="S10" i="18"/>
  <c r="U10" i="18"/>
  <c r="U13" i="18"/>
  <c r="Y10" i="18"/>
  <c r="AA10" i="18"/>
  <c r="AA13" i="18"/>
  <c r="AF10" i="18"/>
  <c r="AH10" i="18"/>
  <c r="AH13" i="18"/>
  <c r="AL10" i="18"/>
  <c r="AN10" i="18"/>
  <c r="AN13" i="18"/>
  <c r="AR10" i="18"/>
  <c r="AT10" i="18"/>
  <c r="AT13" i="18"/>
  <c r="AX10" i="18"/>
  <c r="AZ10" i="18"/>
  <c r="AZ13" i="18"/>
  <c r="BD10" i="18"/>
  <c r="BF10" i="18"/>
  <c r="BF13" i="18"/>
  <c r="BJ10" i="18"/>
  <c r="F16" i="18"/>
  <c r="K16" i="18"/>
  <c r="N16" i="18"/>
  <c r="S16" i="18"/>
  <c r="U16" i="18"/>
  <c r="Y16" i="18"/>
  <c r="AA16" i="18"/>
  <c r="AF16" i="18"/>
  <c r="AH16" i="18"/>
  <c r="AL16" i="18"/>
  <c r="AN16" i="18"/>
  <c r="AR16" i="18"/>
  <c r="AT16" i="18"/>
  <c r="AX16" i="18"/>
  <c r="AZ16" i="18"/>
  <c r="BD16" i="18"/>
  <c r="BF16" i="18"/>
  <c r="BJ16" i="18"/>
  <c r="G17" i="18"/>
  <c r="G19" i="18"/>
  <c r="J17" i="18"/>
  <c r="J19" i="18"/>
  <c r="O17" i="18"/>
  <c r="O19" i="18"/>
  <c r="R17" i="18"/>
  <c r="R19" i="18"/>
  <c r="V17" i="18"/>
  <c r="V19" i="18"/>
  <c r="X17" i="18"/>
  <c r="X19" i="18"/>
  <c r="AB17" i="18"/>
  <c r="AB19" i="18"/>
  <c r="AE17" i="18"/>
  <c r="AE19" i="18"/>
  <c r="AI17" i="18"/>
  <c r="AI19" i="18"/>
  <c r="AK17" i="18"/>
  <c r="AK19" i="18"/>
  <c r="AO17" i="18"/>
  <c r="AO19" i="18"/>
  <c r="AQ17" i="18"/>
  <c r="AQ19" i="18"/>
  <c r="AU17" i="18"/>
  <c r="AU19" i="18"/>
  <c r="AW17" i="18"/>
  <c r="AW19" i="18"/>
  <c r="BA17" i="18"/>
  <c r="BA19" i="18"/>
  <c r="BC17" i="18"/>
  <c r="BC19" i="18"/>
  <c r="BG17" i="18"/>
  <c r="BG19" i="18"/>
  <c r="BI17" i="18"/>
  <c r="BI19" i="18"/>
  <c r="F22" i="18"/>
  <c r="K22" i="18"/>
  <c r="N22" i="18"/>
  <c r="S22" i="18"/>
  <c r="U22" i="18"/>
  <c r="Y22" i="18"/>
  <c r="AA22" i="18"/>
  <c r="AF22" i="18"/>
  <c r="AH22" i="18"/>
  <c r="AL22" i="18"/>
  <c r="AN22" i="18"/>
  <c r="AR22" i="18"/>
  <c r="AT22" i="18"/>
  <c r="AX22" i="18"/>
  <c r="AZ22" i="18"/>
  <c r="BD22" i="18"/>
  <c r="BF22" i="18"/>
  <c r="BJ22" i="18"/>
  <c r="G23" i="18"/>
  <c r="J23" i="18"/>
  <c r="O23" i="18"/>
  <c r="R23" i="18"/>
  <c r="V23" i="18"/>
  <c r="X23" i="18"/>
  <c r="AB23" i="18"/>
  <c r="AE23" i="18"/>
  <c r="AI23" i="18"/>
  <c r="AK23" i="18"/>
  <c r="AO23" i="18"/>
  <c r="AQ23" i="18"/>
  <c r="AU23" i="18"/>
  <c r="AW23" i="18"/>
  <c r="BA23" i="18"/>
  <c r="BC23" i="18"/>
  <c r="BG23" i="18"/>
  <c r="BI23" i="18"/>
  <c r="G29" i="18"/>
  <c r="J29" i="18"/>
  <c r="O29" i="18"/>
  <c r="R29" i="18"/>
  <c r="V29" i="18"/>
  <c r="X29" i="18"/>
  <c r="AB29" i="18"/>
  <c r="AE29" i="18"/>
  <c r="AI29" i="18"/>
  <c r="AK29" i="18"/>
  <c r="AO29" i="18"/>
  <c r="AQ29" i="18"/>
  <c r="AU29" i="18"/>
  <c r="AW29" i="18"/>
  <c r="BA29" i="18"/>
  <c r="BC29" i="18"/>
  <c r="BG29" i="18"/>
  <c r="BI29" i="18"/>
  <c r="BM29" i="18"/>
  <c r="G30" i="18"/>
  <c r="J30" i="18"/>
  <c r="O30" i="18"/>
  <c r="R30" i="18"/>
  <c r="V30" i="18"/>
  <c r="X30" i="18"/>
  <c r="AB30" i="18"/>
  <c r="AE30" i="18"/>
  <c r="AI30" i="18"/>
  <c r="AK30" i="18"/>
  <c r="AO30" i="18"/>
  <c r="AQ30" i="18"/>
  <c r="AU30" i="18"/>
  <c r="AW30" i="18"/>
  <c r="BA30" i="18"/>
  <c r="BC30" i="18"/>
  <c r="BG30" i="18"/>
  <c r="BI30" i="18"/>
  <c r="BM30" i="18"/>
  <c r="F31" i="18"/>
  <c r="K31" i="18"/>
  <c r="N31" i="18"/>
  <c r="S31" i="18"/>
  <c r="U31" i="18"/>
  <c r="Y31" i="18"/>
  <c r="AA31" i="18"/>
  <c r="AF31" i="18"/>
  <c r="AH31" i="18"/>
  <c r="AL31" i="18"/>
  <c r="AN31" i="18"/>
  <c r="AR31" i="18"/>
  <c r="AT31" i="18"/>
  <c r="AX31" i="18"/>
  <c r="AZ31" i="18"/>
  <c r="BD31" i="18"/>
  <c r="BF31" i="18"/>
  <c r="BJ31" i="18"/>
  <c r="BL31" i="18"/>
  <c r="G32" i="18"/>
  <c r="J32" i="18"/>
  <c r="O32" i="18"/>
  <c r="R32" i="18"/>
  <c r="V32" i="18"/>
  <c r="X32" i="18"/>
  <c r="AB32" i="18"/>
  <c r="AE32" i="18"/>
  <c r="AI32" i="18"/>
  <c r="AK32" i="18"/>
  <c r="AO32" i="18"/>
  <c r="AQ32" i="18"/>
  <c r="AU32" i="18"/>
  <c r="AW32" i="18"/>
  <c r="BA32" i="18"/>
  <c r="BC32" i="18"/>
  <c r="BG32" i="18"/>
  <c r="BI32" i="18"/>
  <c r="F33" i="18"/>
  <c r="K33" i="18"/>
  <c r="N33" i="18"/>
  <c r="S33" i="18"/>
  <c r="U33" i="18"/>
  <c r="Y33" i="18"/>
  <c r="AA33" i="18"/>
  <c r="AF33" i="18"/>
  <c r="AH33" i="18"/>
  <c r="AL33" i="18"/>
  <c r="AN33" i="18"/>
  <c r="AR33" i="18"/>
  <c r="AT33" i="18"/>
  <c r="AX33" i="18"/>
  <c r="AZ33" i="18"/>
  <c r="BD33" i="18"/>
  <c r="BF33" i="18"/>
  <c r="BJ33" i="18"/>
  <c r="BL33" i="18"/>
  <c r="BG25" i="18"/>
  <c r="AU25" i="18"/>
  <c r="AI25" i="18"/>
  <c r="V25" i="18"/>
  <c r="G25" i="18"/>
  <c r="BA25" i="18"/>
  <c r="AO25" i="18"/>
  <c r="AB25" i="18"/>
  <c r="O25" i="18"/>
  <c r="BL19" i="18"/>
  <c r="BI25" i="18"/>
  <c r="AW25" i="18"/>
  <c r="AK25" i="18"/>
  <c r="X25" i="18"/>
  <c r="J25" i="18"/>
  <c r="BM19" i="18"/>
  <c r="BC25" i="18"/>
  <c r="AQ25" i="18"/>
  <c r="AE25" i="18"/>
  <c r="R25" i="18"/>
  <c r="BL25" i="18"/>
  <c r="BM9" i="18"/>
  <c r="BM12" i="18"/>
  <c r="BL9" i="18"/>
  <c r="BL12" i="18"/>
  <c r="BJ21" i="18"/>
  <c r="BJ24" i="18"/>
  <c r="BD21" i="18"/>
  <c r="BD24" i="18"/>
  <c r="AX21" i="18"/>
  <c r="AX24" i="18"/>
  <c r="AR21" i="18"/>
  <c r="AR24" i="18"/>
  <c r="AL21" i="18"/>
  <c r="AL24" i="18"/>
  <c r="AF21" i="18"/>
  <c r="AF24" i="18"/>
  <c r="Y21" i="18"/>
  <c r="Y24" i="18"/>
  <c r="S21" i="18"/>
  <c r="S24" i="18"/>
  <c r="K21" i="18"/>
  <c r="K24" i="18"/>
  <c r="BJ15" i="18"/>
  <c r="BJ18" i="18"/>
  <c r="BD15" i="18"/>
  <c r="BD18" i="18"/>
  <c r="AX15" i="18"/>
  <c r="AX18" i="18"/>
  <c r="AR15" i="18"/>
  <c r="AR18" i="18"/>
  <c r="AL15" i="18"/>
  <c r="AL18" i="18"/>
  <c r="AF15" i="18"/>
  <c r="AF18" i="18"/>
  <c r="Y15" i="18"/>
  <c r="Y18" i="18"/>
  <c r="S15" i="18"/>
  <c r="S18" i="18"/>
  <c r="K15" i="18"/>
  <c r="K18" i="18"/>
  <c r="BJ9" i="18"/>
  <c r="BJ12" i="18"/>
  <c r="BD9" i="18"/>
  <c r="BD12" i="18"/>
  <c r="AX9" i="18"/>
  <c r="AX12" i="18"/>
  <c r="AR9" i="18"/>
  <c r="AR12" i="18"/>
  <c r="AL9" i="18"/>
  <c r="AL12" i="18"/>
  <c r="AF9" i="18"/>
  <c r="AF12" i="18"/>
  <c r="Y9" i="18"/>
  <c r="Y12" i="18"/>
  <c r="S9" i="18"/>
  <c r="S12" i="18"/>
  <c r="K9" i="18"/>
  <c r="K12" i="18"/>
  <c r="BL56" i="18"/>
  <c r="BF56" i="18"/>
  <c r="AZ56" i="18"/>
  <c r="AT56" i="18"/>
  <c r="AL56" i="18"/>
  <c r="AF56" i="18"/>
  <c r="AA56" i="18"/>
  <c r="U56" i="18"/>
  <c r="K56" i="18"/>
  <c r="F56" i="18"/>
  <c r="BJ56" i="18"/>
  <c r="BD56" i="18"/>
  <c r="AX56" i="18"/>
  <c r="AR56" i="18"/>
  <c r="AN56" i="18"/>
  <c r="AH56" i="18"/>
  <c r="Y56" i="18"/>
  <c r="S56" i="18"/>
  <c r="N56" i="18"/>
  <c r="J56" i="18"/>
  <c r="R56" i="18"/>
  <c r="X56" i="18"/>
  <c r="AE56" i="18"/>
  <c r="AK56" i="18"/>
  <c r="AQ56" i="18"/>
  <c r="AW56" i="18"/>
  <c r="BC56" i="18"/>
  <c r="BI56" i="18"/>
  <c r="BM56" i="18"/>
  <c r="G56" i="18"/>
  <c r="O56" i="18"/>
  <c r="V56" i="18"/>
  <c r="AB56" i="18"/>
  <c r="AI56" i="18"/>
  <c r="AO56" i="18"/>
  <c r="AU56" i="18"/>
  <c r="BA56" i="18"/>
  <c r="BG56" i="18"/>
  <c r="BL72" i="18"/>
  <c r="BL114" i="18"/>
  <c r="BJ72" i="18"/>
  <c r="BJ114" i="18"/>
  <c r="BF72" i="18"/>
  <c r="BF114" i="18"/>
  <c r="BD72" i="18"/>
  <c r="BD114" i="18"/>
  <c r="AZ72" i="18"/>
  <c r="AZ114" i="18"/>
  <c r="AX72" i="18"/>
  <c r="AX114" i="18"/>
  <c r="AT72" i="18"/>
  <c r="AT114" i="18"/>
  <c r="AR72" i="18"/>
  <c r="AR114" i="18"/>
  <c r="AN72" i="18"/>
  <c r="AN114" i="18"/>
  <c r="AL72" i="18"/>
  <c r="AL114" i="18"/>
  <c r="AH72" i="18"/>
  <c r="AH114" i="18"/>
  <c r="AF72" i="18"/>
  <c r="AF114" i="18"/>
  <c r="AA72" i="18"/>
  <c r="AA114" i="18"/>
  <c r="Y72" i="18"/>
  <c r="Y114" i="18"/>
  <c r="U72" i="18"/>
  <c r="U114" i="18"/>
  <c r="S72" i="18"/>
  <c r="S114" i="18"/>
  <c r="N72" i="18"/>
  <c r="N114" i="18"/>
  <c r="K72" i="18"/>
  <c r="K114" i="18"/>
  <c r="F72" i="18"/>
  <c r="F114" i="18"/>
  <c r="J72" i="18"/>
  <c r="J114" i="18"/>
  <c r="R72" i="18"/>
  <c r="R114" i="18"/>
  <c r="X72" i="18"/>
  <c r="X114" i="18"/>
  <c r="AE72" i="18"/>
  <c r="AE114" i="18"/>
  <c r="AK72" i="18"/>
  <c r="AK114" i="18"/>
  <c r="AQ72" i="18"/>
  <c r="AQ114" i="18"/>
  <c r="AW72" i="18"/>
  <c r="AW114" i="18"/>
  <c r="BC72" i="18"/>
  <c r="BC114" i="18"/>
  <c r="BI72" i="18"/>
  <c r="BI114" i="18"/>
  <c r="BM72" i="18"/>
  <c r="BM114" i="18"/>
  <c r="G72" i="18"/>
  <c r="G114" i="18"/>
  <c r="O72" i="18"/>
  <c r="O114" i="18"/>
  <c r="V72" i="18"/>
  <c r="V114" i="18"/>
  <c r="AB72" i="18"/>
  <c r="AB114" i="18"/>
  <c r="AI72" i="18"/>
  <c r="AI114" i="18"/>
  <c r="AO72" i="18"/>
  <c r="AO114" i="18"/>
  <c r="AU72" i="18"/>
  <c r="AU114" i="18"/>
  <c r="BA72" i="18"/>
  <c r="BA114" i="18"/>
  <c r="BG72" i="18"/>
  <c r="BG114" i="18"/>
  <c r="BM88" i="18"/>
  <c r="K88" i="18"/>
  <c r="S88" i="18"/>
  <c r="Y88" i="18"/>
  <c r="AF88" i="18"/>
  <c r="AL88" i="18"/>
  <c r="AR88" i="18"/>
  <c r="AX88" i="18"/>
  <c r="BD88" i="18"/>
  <c r="BJ88" i="18"/>
  <c r="J88" i="18"/>
  <c r="R88" i="18"/>
  <c r="X88" i="18"/>
  <c r="AE88" i="18"/>
  <c r="AK88" i="18"/>
  <c r="AQ88" i="18"/>
  <c r="AW88" i="18"/>
  <c r="BC88" i="18"/>
  <c r="BI88" i="18"/>
  <c r="F88" i="18"/>
  <c r="N88" i="18"/>
  <c r="U88" i="18"/>
  <c r="AA88" i="18"/>
  <c r="AH88" i="18"/>
  <c r="AN88" i="18"/>
  <c r="AT88" i="18"/>
  <c r="AZ88" i="18"/>
  <c r="BF88" i="18"/>
  <c r="BL88" i="18"/>
  <c r="G88" i="18"/>
  <c r="O88" i="18"/>
  <c r="V88" i="18"/>
  <c r="AB88" i="18"/>
  <c r="AI88" i="18"/>
  <c r="AO88" i="18"/>
  <c r="AU88" i="18"/>
  <c r="BA88" i="18"/>
  <c r="BG88" i="18"/>
  <c r="F108" i="18"/>
  <c r="G108" i="18"/>
  <c r="G120" i="18"/>
  <c r="O108" i="18"/>
  <c r="O120" i="18"/>
  <c r="V108" i="18"/>
  <c r="V120" i="18"/>
  <c r="AB108" i="18"/>
  <c r="AB120" i="18"/>
  <c r="AI108" i="18"/>
  <c r="AI120" i="18"/>
  <c r="AO108" i="18"/>
  <c r="AO120" i="18"/>
  <c r="AU108" i="18"/>
  <c r="AU120" i="18"/>
  <c r="BA108" i="18"/>
  <c r="BA120" i="18"/>
  <c r="BG108" i="18"/>
  <c r="BG120" i="18"/>
  <c r="BM108" i="18"/>
  <c r="N108" i="18"/>
  <c r="U108" i="18"/>
  <c r="AA108" i="18"/>
  <c r="AH108" i="18"/>
  <c r="AH120" i="18"/>
  <c r="AN108" i="18"/>
  <c r="AT108" i="18"/>
  <c r="AZ108" i="18"/>
  <c r="BF108" i="18"/>
  <c r="BF120" i="18"/>
  <c r="BL108" i="18"/>
  <c r="J108" i="18"/>
  <c r="R108" i="18"/>
  <c r="X108" i="18"/>
  <c r="AE108" i="18"/>
  <c r="AK108" i="18"/>
  <c r="AQ108" i="18"/>
  <c r="AW108" i="18"/>
  <c r="BC108" i="18"/>
  <c r="BI108" i="18"/>
  <c r="K108" i="18"/>
  <c r="K120" i="18"/>
  <c r="S108" i="18"/>
  <c r="Y108" i="18"/>
  <c r="AF108" i="18"/>
  <c r="AL108" i="18"/>
  <c r="AL120" i="18"/>
  <c r="AR108" i="18"/>
  <c r="AX108" i="18"/>
  <c r="BD108" i="18"/>
  <c r="BJ108" i="18"/>
  <c r="BJ120" i="18"/>
  <c r="BI21" i="18"/>
  <c r="BI24" i="18"/>
  <c r="BC21" i="18"/>
  <c r="BC24" i="18"/>
  <c r="AW21" i="18"/>
  <c r="AW24" i="18"/>
  <c r="AQ21" i="18"/>
  <c r="AQ24" i="18"/>
  <c r="AK21" i="18"/>
  <c r="AK24" i="18"/>
  <c r="AE21" i="18"/>
  <c r="AE24" i="18"/>
  <c r="X21" i="18"/>
  <c r="X24" i="18"/>
  <c r="R21" i="18"/>
  <c r="R24" i="18"/>
  <c r="J21" i="18"/>
  <c r="J24" i="18"/>
  <c r="BI15" i="18"/>
  <c r="BI18" i="18"/>
  <c r="BC15" i="18"/>
  <c r="BC18" i="18"/>
  <c r="AW15" i="18"/>
  <c r="AW18" i="18"/>
  <c r="AQ15" i="18"/>
  <c r="AQ18" i="18"/>
  <c r="AK15" i="18"/>
  <c r="AK18" i="18"/>
  <c r="AE15" i="18"/>
  <c r="AE18" i="18"/>
  <c r="X15" i="18"/>
  <c r="X18" i="18"/>
  <c r="R15" i="18"/>
  <c r="R18" i="18"/>
  <c r="J15" i="18"/>
  <c r="J18" i="18"/>
  <c r="BI9" i="18"/>
  <c r="BI12" i="18"/>
  <c r="BC9" i="18"/>
  <c r="BC12" i="18"/>
  <c r="AW9" i="18"/>
  <c r="AW12" i="18"/>
  <c r="AQ9" i="18"/>
  <c r="AQ12" i="18"/>
  <c r="AK9" i="18"/>
  <c r="AK12" i="18"/>
  <c r="AE9" i="18"/>
  <c r="AE12" i="18"/>
  <c r="X9" i="18"/>
  <c r="X12" i="18"/>
  <c r="R9" i="18"/>
  <c r="R12" i="18"/>
  <c r="J9" i="18"/>
  <c r="J12" i="18"/>
  <c r="BL59" i="18"/>
  <c r="G59" i="18"/>
  <c r="O59" i="18"/>
  <c r="V59" i="18"/>
  <c r="AB59" i="18"/>
  <c r="AI59" i="18"/>
  <c r="AO59" i="18"/>
  <c r="AU59" i="18"/>
  <c r="BA59" i="18"/>
  <c r="BG59" i="18"/>
  <c r="BM59" i="18"/>
  <c r="K59" i="18"/>
  <c r="S59" i="18"/>
  <c r="Y59" i="18"/>
  <c r="AF59" i="18"/>
  <c r="AL59" i="18"/>
  <c r="AR59" i="18"/>
  <c r="AX59" i="18"/>
  <c r="BD59" i="18"/>
  <c r="BJ59" i="18"/>
  <c r="J59" i="18"/>
  <c r="R59" i="18"/>
  <c r="X59" i="18"/>
  <c r="AE59" i="18"/>
  <c r="AK59" i="18"/>
  <c r="AQ59" i="18"/>
  <c r="AW59" i="18"/>
  <c r="BC59" i="18"/>
  <c r="BI59" i="18"/>
  <c r="F59" i="18"/>
  <c r="N59" i="18"/>
  <c r="U59" i="18"/>
  <c r="AA59" i="18"/>
  <c r="AH59" i="18"/>
  <c r="AN59" i="18"/>
  <c r="AT59" i="18"/>
  <c r="AZ59" i="18"/>
  <c r="BF59" i="18"/>
  <c r="BL75" i="18"/>
  <c r="BL117" i="18"/>
  <c r="G75" i="18"/>
  <c r="G117" i="18"/>
  <c r="O75" i="18"/>
  <c r="O117" i="18"/>
  <c r="V75" i="18"/>
  <c r="V117" i="18"/>
  <c r="AB75" i="18"/>
  <c r="AB117" i="18"/>
  <c r="AI75" i="18"/>
  <c r="AI117" i="18"/>
  <c r="AO75" i="18"/>
  <c r="AO117" i="18"/>
  <c r="AU75" i="18"/>
  <c r="AU117" i="18"/>
  <c r="BA75" i="18"/>
  <c r="BA117" i="18"/>
  <c r="BG75" i="18"/>
  <c r="BG117" i="18"/>
  <c r="BM75" i="18"/>
  <c r="BM117" i="18"/>
  <c r="K75" i="18"/>
  <c r="K117" i="18"/>
  <c r="S75" i="18"/>
  <c r="S117" i="18"/>
  <c r="Y75" i="18"/>
  <c r="Y117" i="18"/>
  <c r="AF75" i="18"/>
  <c r="AF117" i="18"/>
  <c r="AL75" i="18"/>
  <c r="AL117" i="18"/>
  <c r="AR75" i="18"/>
  <c r="AR117" i="18"/>
  <c r="AX75" i="18"/>
  <c r="AX117" i="18"/>
  <c r="BD75" i="18"/>
  <c r="BD117" i="18"/>
  <c r="BJ75" i="18"/>
  <c r="BJ117" i="18"/>
  <c r="J75" i="18"/>
  <c r="J117" i="18"/>
  <c r="R75" i="18"/>
  <c r="R117" i="18"/>
  <c r="X75" i="18"/>
  <c r="X117" i="18"/>
  <c r="AE75" i="18"/>
  <c r="AE117" i="18"/>
  <c r="AK75" i="18"/>
  <c r="AK117" i="18"/>
  <c r="AQ75" i="18"/>
  <c r="AQ117" i="18"/>
  <c r="AW75" i="18"/>
  <c r="AW117" i="18"/>
  <c r="BC75" i="18"/>
  <c r="BC117" i="18"/>
  <c r="BI75" i="18"/>
  <c r="BI117" i="18"/>
  <c r="F75" i="18"/>
  <c r="F117" i="18"/>
  <c r="N75" i="18"/>
  <c r="N117" i="18"/>
  <c r="U75" i="18"/>
  <c r="U117" i="18"/>
  <c r="AA75" i="18"/>
  <c r="AA117" i="18"/>
  <c r="AH75" i="18"/>
  <c r="AH117" i="18"/>
  <c r="AN75" i="18"/>
  <c r="AN117" i="18"/>
  <c r="AT75" i="18"/>
  <c r="AT117" i="18"/>
  <c r="AZ75" i="18"/>
  <c r="AZ117" i="18"/>
  <c r="BF75" i="18"/>
  <c r="BF117" i="18"/>
  <c r="F91" i="18"/>
  <c r="BL91" i="18"/>
  <c r="G91" i="18"/>
  <c r="O91" i="18"/>
  <c r="V91" i="18"/>
  <c r="AB91" i="18"/>
  <c r="AI91" i="18"/>
  <c r="AO91" i="18"/>
  <c r="AU91" i="18"/>
  <c r="BA91" i="18"/>
  <c r="BG91" i="18"/>
  <c r="BM91" i="18"/>
  <c r="K91" i="18"/>
  <c r="S91" i="18"/>
  <c r="Y91" i="18"/>
  <c r="AF91" i="18"/>
  <c r="AL91" i="18"/>
  <c r="AR91" i="18"/>
  <c r="AX91" i="18"/>
  <c r="BD91" i="18"/>
  <c r="BJ91" i="18"/>
  <c r="J91" i="18"/>
  <c r="R91" i="18"/>
  <c r="X91" i="18"/>
  <c r="AE91" i="18"/>
  <c r="AK91" i="18"/>
  <c r="AQ91" i="18"/>
  <c r="AW91" i="18"/>
  <c r="BC91" i="18"/>
  <c r="BI91" i="18"/>
  <c r="N91" i="18"/>
  <c r="U91" i="18"/>
  <c r="AA91" i="18"/>
  <c r="AH91" i="18"/>
  <c r="AN91" i="18"/>
  <c r="AT91" i="18"/>
  <c r="AZ91" i="18"/>
  <c r="BF91" i="18"/>
  <c r="G111" i="18"/>
  <c r="O111" i="18"/>
  <c r="V111" i="18"/>
  <c r="AB111" i="18"/>
  <c r="AI111" i="18"/>
  <c r="AO111" i="18"/>
  <c r="AU111" i="18"/>
  <c r="BA111" i="18"/>
  <c r="BG111" i="18"/>
  <c r="BM111" i="18"/>
  <c r="K111" i="18"/>
  <c r="S111" i="18"/>
  <c r="Y111" i="18"/>
  <c r="AF111" i="18"/>
  <c r="AL111" i="18"/>
  <c r="AR111" i="18"/>
  <c r="AX111" i="18"/>
  <c r="BD111" i="18"/>
  <c r="BL111" i="18"/>
  <c r="J111" i="18"/>
  <c r="R111" i="18"/>
  <c r="X111" i="18"/>
  <c r="AE111" i="18"/>
  <c r="AK111" i="18"/>
  <c r="AQ111" i="18"/>
  <c r="AW111" i="18"/>
  <c r="BC111" i="18"/>
  <c r="BI111" i="18"/>
  <c r="F111" i="18"/>
  <c r="N111" i="18"/>
  <c r="U111" i="18"/>
  <c r="AA111" i="18"/>
  <c r="AH111" i="18"/>
  <c r="AN111" i="18"/>
  <c r="AT111" i="18"/>
  <c r="AZ111" i="18"/>
  <c r="BF111" i="18"/>
  <c r="BJ111" i="18"/>
  <c r="BL74" i="18"/>
  <c r="BL116" i="18"/>
  <c r="BJ74" i="18"/>
  <c r="BJ116" i="18"/>
  <c r="BF74" i="18"/>
  <c r="BF116" i="18"/>
  <c r="BD74" i="18"/>
  <c r="BD116" i="18"/>
  <c r="AZ74" i="18"/>
  <c r="AZ116" i="18"/>
  <c r="AX74" i="18"/>
  <c r="AX116" i="18"/>
  <c r="AT74" i="18"/>
  <c r="AT116" i="18"/>
  <c r="AR74" i="18"/>
  <c r="AR116" i="18"/>
  <c r="AN74" i="18"/>
  <c r="AN116" i="18"/>
  <c r="AL74" i="18"/>
  <c r="AL116" i="18"/>
  <c r="AH74" i="18"/>
  <c r="AH116" i="18"/>
  <c r="AF74" i="18"/>
  <c r="AF116" i="18"/>
  <c r="AA74" i="18"/>
  <c r="AA116" i="18"/>
  <c r="Y74" i="18"/>
  <c r="Y116" i="18"/>
  <c r="U74" i="18"/>
  <c r="U116" i="18"/>
  <c r="S74" i="18"/>
  <c r="S116" i="18"/>
  <c r="N74" i="18"/>
  <c r="N116" i="18"/>
  <c r="K74" i="18"/>
  <c r="K116" i="18"/>
  <c r="F74" i="18"/>
  <c r="F116" i="18"/>
  <c r="BM74" i="18"/>
  <c r="BM116" i="18"/>
  <c r="J74" i="18"/>
  <c r="J116" i="18"/>
  <c r="R74" i="18"/>
  <c r="R116" i="18"/>
  <c r="X74" i="18"/>
  <c r="X116" i="18"/>
  <c r="AE74" i="18"/>
  <c r="AE116" i="18"/>
  <c r="AK74" i="18"/>
  <c r="AK116" i="18"/>
  <c r="AQ74" i="18"/>
  <c r="AQ116" i="18"/>
  <c r="AW74" i="18"/>
  <c r="AW116" i="18"/>
  <c r="BC74" i="18"/>
  <c r="BC116" i="18"/>
  <c r="BI74" i="18"/>
  <c r="BI116" i="18"/>
  <c r="G74" i="18"/>
  <c r="G116" i="18"/>
  <c r="O74" i="18"/>
  <c r="O116" i="18"/>
  <c r="V74" i="18"/>
  <c r="V116" i="18"/>
  <c r="AB74" i="18"/>
  <c r="AB116" i="18"/>
  <c r="AI74" i="18"/>
  <c r="AI116" i="18"/>
  <c r="AO74" i="18"/>
  <c r="AO116" i="18"/>
  <c r="AU74" i="18"/>
  <c r="AU116" i="18"/>
  <c r="BA74" i="18"/>
  <c r="BA116" i="18"/>
  <c r="BG74" i="18"/>
  <c r="BG116" i="18"/>
  <c r="AT58" i="18"/>
  <c r="AL58" i="18"/>
  <c r="AF58" i="18"/>
  <c r="Y58" i="18"/>
  <c r="S58" i="18"/>
  <c r="N58" i="18"/>
  <c r="BL58" i="18"/>
  <c r="BJ58" i="18"/>
  <c r="BF58" i="18"/>
  <c r="BD58" i="18"/>
  <c r="AZ58" i="18"/>
  <c r="AX58" i="18"/>
  <c r="AR58" i="18"/>
  <c r="AN58" i="18"/>
  <c r="AH58" i="18"/>
  <c r="AA58" i="18"/>
  <c r="U58" i="18"/>
  <c r="K58" i="18"/>
  <c r="F58" i="18"/>
  <c r="BM58" i="18"/>
  <c r="J58" i="18"/>
  <c r="R58" i="18"/>
  <c r="X58" i="18"/>
  <c r="AE58" i="18"/>
  <c r="AK58" i="18"/>
  <c r="AQ58" i="18"/>
  <c r="AW58" i="18"/>
  <c r="BC58" i="18"/>
  <c r="BI58" i="18"/>
  <c r="G58" i="18"/>
  <c r="O58" i="18"/>
  <c r="V58" i="18"/>
  <c r="AB58" i="18"/>
  <c r="AI58" i="18"/>
  <c r="AO58" i="18"/>
  <c r="AU58" i="18"/>
  <c r="BA58" i="18"/>
  <c r="BG58" i="18"/>
  <c r="J62" i="18"/>
  <c r="R62" i="18"/>
  <c r="X62" i="18"/>
  <c r="AE62" i="18"/>
  <c r="AK62" i="18"/>
  <c r="AQ62" i="18"/>
  <c r="AW62" i="18"/>
  <c r="BC62" i="18"/>
  <c r="BI62" i="18"/>
  <c r="K62" i="18"/>
  <c r="S62" i="18"/>
  <c r="Y62" i="18"/>
  <c r="AF62" i="18"/>
  <c r="AL62" i="18"/>
  <c r="AR62" i="18"/>
  <c r="AX62" i="18"/>
  <c r="BD62" i="18"/>
  <c r="BJ62" i="18"/>
  <c r="BL62" i="18"/>
  <c r="G62" i="18"/>
  <c r="O62" i="18"/>
  <c r="V62" i="18"/>
  <c r="AB62" i="18"/>
  <c r="AI62" i="18"/>
  <c r="AO62" i="18"/>
  <c r="AU62" i="18"/>
  <c r="BA62" i="18"/>
  <c r="BG62" i="18"/>
  <c r="BM62" i="18"/>
  <c r="F62" i="18"/>
  <c r="N62" i="18"/>
  <c r="U62" i="18"/>
  <c r="AA62" i="18"/>
  <c r="AH62" i="18"/>
  <c r="AN62" i="18"/>
  <c r="AT62" i="18"/>
  <c r="AZ62" i="18"/>
  <c r="BF62" i="18"/>
  <c r="J79" i="18"/>
  <c r="R79" i="18"/>
  <c r="X79" i="18"/>
  <c r="AE79" i="18"/>
  <c r="AK79" i="18"/>
  <c r="AQ79" i="18"/>
  <c r="AW79" i="18"/>
  <c r="BC79" i="18"/>
  <c r="BI79" i="18"/>
  <c r="K79" i="18"/>
  <c r="S79" i="18"/>
  <c r="Y79" i="18"/>
  <c r="AF79" i="18"/>
  <c r="AL79" i="18"/>
  <c r="AR79" i="18"/>
  <c r="AX79" i="18"/>
  <c r="BD79" i="18"/>
  <c r="BJ79" i="18"/>
  <c r="BL79" i="18"/>
  <c r="G79" i="18"/>
  <c r="O79" i="18"/>
  <c r="V79" i="18"/>
  <c r="AB79" i="18"/>
  <c r="AI79" i="18"/>
  <c r="AO79" i="18"/>
  <c r="AU79" i="18"/>
  <c r="BA79" i="18"/>
  <c r="BG79" i="18"/>
  <c r="BM79" i="18"/>
  <c r="F79" i="18"/>
  <c r="N79" i="18"/>
  <c r="U79" i="18"/>
  <c r="AA79" i="18"/>
  <c r="AH79" i="18"/>
  <c r="AN79" i="18"/>
  <c r="AT79" i="18"/>
  <c r="AZ79" i="18"/>
  <c r="BF79" i="18"/>
  <c r="F89" i="18"/>
  <c r="G89" i="18"/>
  <c r="O89" i="18"/>
  <c r="V89" i="18"/>
  <c r="AB89" i="18"/>
  <c r="AI89" i="18"/>
  <c r="AO89" i="18"/>
  <c r="AU89" i="18"/>
  <c r="BA89" i="18"/>
  <c r="BG89" i="18"/>
  <c r="BM89" i="18"/>
  <c r="N89" i="18"/>
  <c r="U89" i="18"/>
  <c r="AA89" i="18"/>
  <c r="AH89" i="18"/>
  <c r="AN89" i="18"/>
  <c r="AT89" i="18"/>
  <c r="AZ89" i="18"/>
  <c r="BF89" i="18"/>
  <c r="BL89" i="18"/>
  <c r="J89" i="18"/>
  <c r="R89" i="18"/>
  <c r="X89" i="18"/>
  <c r="AE89" i="18"/>
  <c r="AK89" i="18"/>
  <c r="AQ89" i="18"/>
  <c r="AW89" i="18"/>
  <c r="BC89" i="18"/>
  <c r="BI89" i="18"/>
  <c r="K89" i="18"/>
  <c r="S89" i="18"/>
  <c r="Y89" i="18"/>
  <c r="AF89" i="18"/>
  <c r="AL89" i="18"/>
  <c r="AR89" i="18"/>
  <c r="AX89" i="18"/>
  <c r="BD89" i="18"/>
  <c r="BJ89" i="18"/>
  <c r="F99" i="18"/>
  <c r="G99" i="18"/>
  <c r="O99" i="18"/>
  <c r="V99" i="18"/>
  <c r="AB99" i="18"/>
  <c r="AI99" i="18"/>
  <c r="AO99" i="18"/>
  <c r="AU99" i="18"/>
  <c r="BA99" i="18"/>
  <c r="BG99" i="18"/>
  <c r="BM99" i="18"/>
  <c r="N99" i="18"/>
  <c r="U99" i="18"/>
  <c r="AA99" i="18"/>
  <c r="AH99" i="18"/>
  <c r="AN99" i="18"/>
  <c r="AT99" i="18"/>
  <c r="AZ99" i="18"/>
  <c r="BF99" i="18"/>
  <c r="BL99" i="18"/>
  <c r="J99" i="18"/>
  <c r="R99" i="18"/>
  <c r="X99" i="18"/>
  <c r="AE99" i="18"/>
  <c r="AK99" i="18"/>
  <c r="AQ99" i="18"/>
  <c r="AW99" i="18"/>
  <c r="BC99" i="18"/>
  <c r="BI99" i="18"/>
  <c r="K99" i="18"/>
  <c r="S99" i="18"/>
  <c r="Y99" i="18"/>
  <c r="AF99" i="18"/>
  <c r="AL99" i="18"/>
  <c r="AR99" i="18"/>
  <c r="AX99" i="18"/>
  <c r="BD99" i="18"/>
  <c r="BJ99" i="18"/>
  <c r="F110" i="18"/>
  <c r="BL110" i="18"/>
  <c r="G110" i="18"/>
  <c r="O110" i="18"/>
  <c r="V110" i="18"/>
  <c r="AB110" i="18"/>
  <c r="AI110" i="18"/>
  <c r="AO110" i="18"/>
  <c r="AU110" i="18"/>
  <c r="BA110" i="18"/>
  <c r="BG110" i="18"/>
  <c r="BM110" i="18"/>
  <c r="BM122" i="18"/>
  <c r="K110" i="18"/>
  <c r="S110" i="18"/>
  <c r="Y110" i="18"/>
  <c r="AF110" i="18"/>
  <c r="AF122" i="18"/>
  <c r="AL110" i="18"/>
  <c r="AR110" i="18"/>
  <c r="AX110" i="18"/>
  <c r="BD110" i="18"/>
  <c r="BD122" i="18"/>
  <c r="BJ110" i="18"/>
  <c r="J110" i="18"/>
  <c r="R110" i="18"/>
  <c r="X110" i="18"/>
  <c r="AE110" i="18"/>
  <c r="AK110" i="18"/>
  <c r="AQ110" i="18"/>
  <c r="AW110" i="18"/>
  <c r="BC110" i="18"/>
  <c r="BI110" i="18"/>
  <c r="N110" i="18"/>
  <c r="U110" i="18"/>
  <c r="AA110" i="18"/>
  <c r="AA122" i="18"/>
  <c r="AH110" i="18"/>
  <c r="AN110" i="18"/>
  <c r="AT110" i="18"/>
  <c r="AZ110" i="18"/>
  <c r="AZ122" i="18"/>
  <c r="BF110" i="18"/>
  <c r="BM60" i="18"/>
  <c r="BI60" i="18"/>
  <c r="BG60" i="18"/>
  <c r="BC60" i="18"/>
  <c r="BA60" i="18"/>
  <c r="AW60" i="18"/>
  <c r="AU60" i="18"/>
  <c r="AQ60" i="18"/>
  <c r="AO60" i="18"/>
  <c r="AK60" i="18"/>
  <c r="AI60" i="18"/>
  <c r="AE60" i="18"/>
  <c r="AB60" i="18"/>
  <c r="X60" i="18"/>
  <c r="V60" i="18"/>
  <c r="R60" i="18"/>
  <c r="O60" i="18"/>
  <c r="J60" i="18"/>
  <c r="G60" i="18"/>
  <c r="BL60" i="18"/>
  <c r="BJ60" i="18"/>
  <c r="BF60" i="18"/>
  <c r="BD60" i="18"/>
  <c r="AZ60" i="18"/>
  <c r="AX60" i="18"/>
  <c r="AT60" i="18"/>
  <c r="AR60" i="18"/>
  <c r="AN60" i="18"/>
  <c r="AL60" i="18"/>
  <c r="AH60" i="18"/>
  <c r="AF60" i="18"/>
  <c r="AA60" i="18"/>
  <c r="Y60" i="18"/>
  <c r="U60" i="18"/>
  <c r="S60" i="18"/>
  <c r="N60" i="18"/>
  <c r="K60" i="18"/>
  <c r="F60" i="18"/>
  <c r="BM77" i="18"/>
  <c r="BI77" i="18"/>
  <c r="BG77" i="18"/>
  <c r="BC77" i="18"/>
  <c r="BA77" i="18"/>
  <c r="AW77" i="18"/>
  <c r="AU77" i="18"/>
  <c r="AQ77" i="18"/>
  <c r="AO77" i="18"/>
  <c r="AK77" i="18"/>
  <c r="AI77" i="18"/>
  <c r="AE77" i="18"/>
  <c r="AB77" i="18"/>
  <c r="X77" i="18"/>
  <c r="V77" i="18"/>
  <c r="R77" i="18"/>
  <c r="O77" i="18"/>
  <c r="J77" i="18"/>
  <c r="G77" i="18"/>
  <c r="BL77" i="18"/>
  <c r="BJ77" i="18"/>
  <c r="BF77" i="18"/>
  <c r="BD77" i="18"/>
  <c r="AZ77" i="18"/>
  <c r="AX77" i="18"/>
  <c r="AT77" i="18"/>
  <c r="AR77" i="18"/>
  <c r="AN77" i="18"/>
  <c r="AL77" i="18"/>
  <c r="AH77" i="18"/>
  <c r="AF77" i="18"/>
  <c r="AA77" i="18"/>
  <c r="Y77" i="18"/>
  <c r="U77" i="18"/>
  <c r="S77" i="18"/>
  <c r="N77" i="18"/>
  <c r="K77" i="18"/>
  <c r="F77" i="18"/>
  <c r="BM97" i="18"/>
  <c r="BI97" i="18"/>
  <c r="BG97" i="18"/>
  <c r="BC97" i="18"/>
  <c r="BA97" i="18"/>
  <c r="AW97" i="18"/>
  <c r="AU97" i="18"/>
  <c r="AQ97" i="18"/>
  <c r="AO97" i="18"/>
  <c r="AK97" i="18"/>
  <c r="AI97" i="18"/>
  <c r="AE97" i="18"/>
  <c r="AB97" i="18"/>
  <c r="X97" i="18"/>
  <c r="V97" i="18"/>
  <c r="R97" i="18"/>
  <c r="O97" i="18"/>
  <c r="J97" i="18"/>
  <c r="G97" i="18"/>
  <c r="BL97" i="18"/>
  <c r="BJ97" i="18"/>
  <c r="BF97" i="18"/>
  <c r="BD97" i="18"/>
  <c r="AZ97" i="18"/>
  <c r="AX97" i="18"/>
  <c r="AT97" i="18"/>
  <c r="AR97" i="18"/>
  <c r="AN97" i="18"/>
  <c r="AL97" i="18"/>
  <c r="AH97" i="18"/>
  <c r="AF97" i="18"/>
  <c r="AA97" i="18"/>
  <c r="Y97" i="18"/>
  <c r="U97" i="18"/>
  <c r="S97" i="18"/>
  <c r="N97" i="18"/>
  <c r="K97" i="18"/>
  <c r="F97" i="18"/>
  <c r="BF25" i="18"/>
  <c r="AZ25" i="18"/>
  <c r="AT25" i="18"/>
  <c r="AN25" i="18"/>
  <c r="AH25" i="18"/>
  <c r="AA25" i="18"/>
  <c r="U25" i="18"/>
  <c r="N25" i="18"/>
  <c r="F25" i="18"/>
  <c r="BF19" i="18"/>
  <c r="AZ19" i="18"/>
  <c r="AT19" i="18"/>
  <c r="AN19" i="18"/>
  <c r="AH19" i="18"/>
  <c r="AA19" i="18"/>
  <c r="U19" i="18"/>
  <c r="N19" i="18"/>
  <c r="F19" i="18"/>
  <c r="BF21" i="18"/>
  <c r="BF24" i="18"/>
  <c r="AZ21" i="18"/>
  <c r="AZ24" i="18"/>
  <c r="AT21" i="18"/>
  <c r="AT24" i="18"/>
  <c r="AN21" i="18"/>
  <c r="AN24" i="18"/>
  <c r="AH21" i="18"/>
  <c r="AH24" i="18"/>
  <c r="AA21" i="18"/>
  <c r="AA24" i="18"/>
  <c r="U21" i="18"/>
  <c r="U24" i="18"/>
  <c r="N21" i="18"/>
  <c r="N24" i="18"/>
  <c r="F21" i="18"/>
  <c r="F24" i="18"/>
  <c r="BF15" i="18"/>
  <c r="BF18" i="18"/>
  <c r="AZ15" i="18"/>
  <c r="AZ18" i="18"/>
  <c r="AT15" i="18"/>
  <c r="AT18" i="18"/>
  <c r="AN15" i="18"/>
  <c r="AN18" i="18"/>
  <c r="AH15" i="18"/>
  <c r="AH18" i="18"/>
  <c r="AA15" i="18"/>
  <c r="AA18" i="18"/>
  <c r="U15" i="18"/>
  <c r="U18" i="18"/>
  <c r="N15" i="18"/>
  <c r="N18" i="18"/>
  <c r="F15" i="18"/>
  <c r="F18" i="18"/>
  <c r="BF9" i="18"/>
  <c r="BF12" i="18"/>
  <c r="AZ9" i="18"/>
  <c r="AZ12" i="18"/>
  <c r="AT9" i="18"/>
  <c r="AT12" i="18"/>
  <c r="AN9" i="18"/>
  <c r="AN12" i="18"/>
  <c r="AH9" i="18"/>
  <c r="AH12" i="18"/>
  <c r="AA9" i="18"/>
  <c r="AA12" i="18"/>
  <c r="U9" i="18"/>
  <c r="U12" i="18"/>
  <c r="N9" i="18"/>
  <c r="N12" i="18"/>
  <c r="F9" i="18"/>
  <c r="F12" i="18"/>
  <c r="BL61" i="18"/>
  <c r="BL66" i="18"/>
  <c r="BJ61" i="18"/>
  <c r="BF61" i="18"/>
  <c r="BD61" i="18"/>
  <c r="BD66" i="18"/>
  <c r="AZ61" i="18"/>
  <c r="AX61" i="18"/>
  <c r="AT61" i="18"/>
  <c r="AR61" i="18"/>
  <c r="AN61" i="18"/>
  <c r="AL61" i="18"/>
  <c r="AH61" i="18"/>
  <c r="AF61" i="18"/>
  <c r="AA61" i="18"/>
  <c r="Y61" i="18"/>
  <c r="U61" i="18"/>
  <c r="S61" i="18"/>
  <c r="N61" i="18"/>
  <c r="K61" i="18"/>
  <c r="F61" i="18"/>
  <c r="J61" i="18"/>
  <c r="J66" i="18"/>
  <c r="R61" i="18"/>
  <c r="R66" i="18"/>
  <c r="X61" i="18"/>
  <c r="X66" i="18"/>
  <c r="AE61" i="18"/>
  <c r="AE66" i="18"/>
  <c r="AK61" i="18"/>
  <c r="AK66" i="18"/>
  <c r="AQ61" i="18"/>
  <c r="AQ66" i="18"/>
  <c r="AW61" i="18"/>
  <c r="AW66" i="18"/>
  <c r="BC61" i="18"/>
  <c r="BC66" i="18"/>
  <c r="BI61" i="18"/>
  <c r="BI66" i="18"/>
  <c r="BM61" i="18"/>
  <c r="BM66" i="18"/>
  <c r="G61" i="18"/>
  <c r="G66" i="18"/>
  <c r="O61" i="18"/>
  <c r="O66" i="18"/>
  <c r="V61" i="18"/>
  <c r="V66" i="18"/>
  <c r="AB61" i="18"/>
  <c r="AB66" i="18"/>
  <c r="AI61" i="18"/>
  <c r="AI66" i="18"/>
  <c r="AO61" i="18"/>
  <c r="AO66" i="18"/>
  <c r="AU61" i="18"/>
  <c r="AU66" i="18"/>
  <c r="BA61" i="18"/>
  <c r="BA66" i="18"/>
  <c r="BG61" i="18"/>
  <c r="BG66" i="18"/>
  <c r="BL78" i="18"/>
  <c r="BJ78" i="18"/>
  <c r="BF78" i="18"/>
  <c r="BD78" i="18"/>
  <c r="AZ78" i="18"/>
  <c r="AX78" i="18"/>
  <c r="AT78" i="18"/>
  <c r="AR78" i="18"/>
  <c r="AN78" i="18"/>
  <c r="AL78" i="18"/>
  <c r="AH78" i="18"/>
  <c r="AF78" i="18"/>
  <c r="AA78" i="18"/>
  <c r="Y78" i="18"/>
  <c r="U78" i="18"/>
  <c r="S78" i="18"/>
  <c r="N78" i="18"/>
  <c r="K78" i="18"/>
  <c r="F78" i="18"/>
  <c r="J78" i="18"/>
  <c r="R78" i="18"/>
  <c r="X78" i="18"/>
  <c r="AE78" i="18"/>
  <c r="AK78" i="18"/>
  <c r="AQ78" i="18"/>
  <c r="AW78" i="18"/>
  <c r="BC78" i="18"/>
  <c r="BI78" i="18"/>
  <c r="BM78" i="18"/>
  <c r="G78" i="18"/>
  <c r="O78" i="18"/>
  <c r="V78" i="18"/>
  <c r="AB78" i="18"/>
  <c r="AI78" i="18"/>
  <c r="AO78" i="18"/>
  <c r="AU78" i="18"/>
  <c r="BA78" i="18"/>
  <c r="BG78" i="18"/>
  <c r="K98" i="18"/>
  <c r="S98" i="18"/>
  <c r="Y98" i="18"/>
  <c r="AF98" i="18"/>
  <c r="AL98" i="18"/>
  <c r="AR98" i="18"/>
  <c r="AX98" i="18"/>
  <c r="BD98" i="18"/>
  <c r="BJ98" i="18"/>
  <c r="J98" i="18"/>
  <c r="R98" i="18"/>
  <c r="X98" i="18"/>
  <c r="AE98" i="18"/>
  <c r="AK98" i="18"/>
  <c r="AQ98" i="18"/>
  <c r="AW98" i="18"/>
  <c r="BC98" i="18"/>
  <c r="BI98" i="18"/>
  <c r="BM98" i="18"/>
  <c r="F98" i="18"/>
  <c r="N98" i="18"/>
  <c r="U98" i="18"/>
  <c r="AA98" i="18"/>
  <c r="AH98" i="18"/>
  <c r="AN98" i="18"/>
  <c r="AT98" i="18"/>
  <c r="AZ98" i="18"/>
  <c r="BF98" i="18"/>
  <c r="BL98" i="18"/>
  <c r="G98" i="18"/>
  <c r="O98" i="18"/>
  <c r="V98" i="18"/>
  <c r="AB98" i="18"/>
  <c r="AI98" i="18"/>
  <c r="AO98" i="18"/>
  <c r="AU98" i="18"/>
  <c r="BA98" i="18"/>
  <c r="BG98" i="18"/>
  <c r="BM21" i="18"/>
  <c r="BM24" i="18"/>
  <c r="BG21" i="18"/>
  <c r="BG24" i="18"/>
  <c r="BA21" i="18"/>
  <c r="BA24" i="18"/>
  <c r="AU21" i="18"/>
  <c r="AU24" i="18"/>
  <c r="AO21" i="18"/>
  <c r="AO24" i="18"/>
  <c r="AI21" i="18"/>
  <c r="AI24" i="18"/>
  <c r="AB21" i="18"/>
  <c r="AB24" i="18"/>
  <c r="V21" i="18"/>
  <c r="V24" i="18"/>
  <c r="O21" i="18"/>
  <c r="O24" i="18"/>
  <c r="G21" i="18"/>
  <c r="G24" i="18"/>
  <c r="BM15" i="18"/>
  <c r="BM18" i="18"/>
  <c r="BG15" i="18"/>
  <c r="BG18" i="18"/>
  <c r="BA15" i="18"/>
  <c r="BA18" i="18"/>
  <c r="AU15" i="18"/>
  <c r="AU18" i="18"/>
  <c r="AO15" i="18"/>
  <c r="AO18" i="18"/>
  <c r="AI15" i="18"/>
  <c r="AI18" i="18"/>
  <c r="AB15" i="18"/>
  <c r="AB18" i="18"/>
  <c r="V15" i="18"/>
  <c r="V18" i="18"/>
  <c r="O15" i="18"/>
  <c r="O18" i="18"/>
  <c r="G15" i="18"/>
  <c r="G18" i="18"/>
  <c r="BG9" i="18"/>
  <c r="BG12" i="18"/>
  <c r="BA9" i="18"/>
  <c r="BA12" i="18"/>
  <c r="AU9" i="18"/>
  <c r="AU12" i="18"/>
  <c r="AO9" i="18"/>
  <c r="AO12" i="18"/>
  <c r="AI9" i="18"/>
  <c r="AI12" i="18"/>
  <c r="AB9" i="18"/>
  <c r="AB12" i="18"/>
  <c r="V9" i="18"/>
  <c r="V12" i="18"/>
  <c r="O9" i="18"/>
  <c r="O12" i="18"/>
  <c r="G9" i="18"/>
  <c r="G12" i="18"/>
  <c r="BL64" i="18"/>
  <c r="BL69" i="18"/>
  <c r="G64" i="18"/>
  <c r="G69" i="18"/>
  <c r="O64" i="18"/>
  <c r="O69" i="18"/>
  <c r="V64" i="18"/>
  <c r="V69" i="18"/>
  <c r="AB64" i="18"/>
  <c r="AB69" i="18"/>
  <c r="AI64" i="18"/>
  <c r="AI69" i="18"/>
  <c r="AO64" i="18"/>
  <c r="AO69" i="18"/>
  <c r="AU64" i="18"/>
  <c r="AU69" i="18"/>
  <c r="BA64" i="18"/>
  <c r="BA69" i="18"/>
  <c r="BG64" i="18"/>
  <c r="BG69" i="18"/>
  <c r="BM64" i="18"/>
  <c r="BM69" i="18"/>
  <c r="K64" i="18"/>
  <c r="K69" i="18"/>
  <c r="S64" i="18"/>
  <c r="S69" i="18"/>
  <c r="Y64" i="18"/>
  <c r="Y69" i="18"/>
  <c r="AF64" i="18"/>
  <c r="AF69" i="18"/>
  <c r="AL64" i="18"/>
  <c r="AL69" i="18"/>
  <c r="AR64" i="18"/>
  <c r="AR69" i="18"/>
  <c r="AX64" i="18"/>
  <c r="AX69" i="18"/>
  <c r="BD64" i="18"/>
  <c r="BD69" i="18"/>
  <c r="BJ64" i="18"/>
  <c r="BJ69" i="18"/>
  <c r="J64" i="18"/>
  <c r="J69" i="18"/>
  <c r="R64" i="18"/>
  <c r="X64" i="18"/>
  <c r="X69" i="18"/>
  <c r="AE64" i="18"/>
  <c r="AE69" i="18"/>
  <c r="AK64" i="18"/>
  <c r="AK69" i="18"/>
  <c r="AQ64" i="18"/>
  <c r="AQ69" i="18"/>
  <c r="AW64" i="18"/>
  <c r="AW69" i="18"/>
  <c r="BC64" i="18"/>
  <c r="BC69" i="18"/>
  <c r="BI64" i="18"/>
  <c r="BI69" i="18"/>
  <c r="F64" i="18"/>
  <c r="F69" i="18"/>
  <c r="N64" i="18"/>
  <c r="N69" i="18"/>
  <c r="U64" i="18"/>
  <c r="U69" i="18"/>
  <c r="AA64" i="18"/>
  <c r="AA69" i="18"/>
  <c r="AH64" i="18"/>
  <c r="AH69" i="18"/>
  <c r="AN64" i="18"/>
  <c r="AN69" i="18"/>
  <c r="AT64" i="18"/>
  <c r="AT69" i="18"/>
  <c r="AZ64" i="18"/>
  <c r="AZ69" i="18"/>
  <c r="BF64" i="18"/>
  <c r="BF69" i="18"/>
  <c r="BL81" i="18"/>
  <c r="G81" i="18"/>
  <c r="O81" i="18"/>
  <c r="V81" i="18"/>
  <c r="AB81" i="18"/>
  <c r="AI81" i="18"/>
  <c r="AO81" i="18"/>
  <c r="AU81" i="18"/>
  <c r="BA81" i="18"/>
  <c r="BG81" i="18"/>
  <c r="BM81" i="18"/>
  <c r="K81" i="18"/>
  <c r="S81" i="18"/>
  <c r="Y81" i="18"/>
  <c r="AF81" i="18"/>
  <c r="AL81" i="18"/>
  <c r="AR81" i="18"/>
  <c r="AX81" i="18"/>
  <c r="BJ81" i="18"/>
  <c r="J81" i="18"/>
  <c r="R81" i="18"/>
  <c r="X81" i="18"/>
  <c r="AE81" i="18"/>
  <c r="AK81" i="18"/>
  <c r="AQ81" i="18"/>
  <c r="AW81" i="18"/>
  <c r="BC81" i="18"/>
  <c r="BI81" i="18"/>
  <c r="F81" i="18"/>
  <c r="N81" i="18"/>
  <c r="U81" i="18"/>
  <c r="AA81" i="18"/>
  <c r="AH81" i="18"/>
  <c r="AN81" i="18"/>
  <c r="AT81" i="18"/>
  <c r="AZ81" i="18"/>
  <c r="BF81" i="18"/>
  <c r="BD81" i="18"/>
  <c r="F101" i="18"/>
  <c r="BL101" i="18"/>
  <c r="G101" i="18"/>
  <c r="O101" i="18"/>
  <c r="V101" i="18"/>
  <c r="AB101" i="18"/>
  <c r="AI101" i="18"/>
  <c r="AO101" i="18"/>
  <c r="AU101" i="18"/>
  <c r="BA101" i="18"/>
  <c r="BG101" i="18"/>
  <c r="BM101" i="18"/>
  <c r="K101" i="18"/>
  <c r="S101" i="18"/>
  <c r="Y101" i="18"/>
  <c r="AF101" i="18"/>
  <c r="AL101" i="18"/>
  <c r="AR101" i="18"/>
  <c r="AX101" i="18"/>
  <c r="BD101" i="18"/>
  <c r="BJ101" i="18"/>
  <c r="J101" i="18"/>
  <c r="R101" i="18"/>
  <c r="X101" i="18"/>
  <c r="AE101" i="18"/>
  <c r="AK101" i="18"/>
  <c r="AQ101" i="18"/>
  <c r="AW101" i="18"/>
  <c r="BC101" i="18"/>
  <c r="BI101" i="18"/>
  <c r="N101" i="18"/>
  <c r="U101" i="18"/>
  <c r="AA101" i="18"/>
  <c r="AH101" i="18"/>
  <c r="AN101" i="18"/>
  <c r="AT101" i="18"/>
  <c r="AZ101" i="18"/>
  <c r="BF101" i="18"/>
  <c r="BL63" i="18"/>
  <c r="BJ63" i="18"/>
  <c r="BF63" i="18"/>
  <c r="BD63" i="18"/>
  <c r="AZ63" i="18"/>
  <c r="AX63" i="18"/>
  <c r="AT63" i="18"/>
  <c r="AR63" i="18"/>
  <c r="AN63" i="18"/>
  <c r="AL63" i="18"/>
  <c r="AL68" i="18"/>
  <c r="AH63" i="18"/>
  <c r="AH68" i="18"/>
  <c r="AF63" i="18"/>
  <c r="AA63" i="18"/>
  <c r="Y63" i="18"/>
  <c r="U63" i="18"/>
  <c r="S63" i="18"/>
  <c r="N63" i="18"/>
  <c r="K63" i="18"/>
  <c r="K68" i="18"/>
  <c r="F63" i="18"/>
  <c r="F68" i="18"/>
  <c r="BM63" i="18"/>
  <c r="BM68" i="18"/>
  <c r="J63" i="18"/>
  <c r="J68" i="18"/>
  <c r="R63" i="18"/>
  <c r="R68" i="18"/>
  <c r="X63" i="18"/>
  <c r="X68" i="18"/>
  <c r="AE63" i="18"/>
  <c r="AE68" i="18"/>
  <c r="AK63" i="18"/>
  <c r="AK68" i="18"/>
  <c r="AQ63" i="18"/>
  <c r="AQ68" i="18"/>
  <c r="AW63" i="18"/>
  <c r="AW68" i="18"/>
  <c r="BC63" i="18"/>
  <c r="BC68" i="18"/>
  <c r="BI63" i="18"/>
  <c r="BI68" i="18"/>
  <c r="G63" i="18"/>
  <c r="G68" i="18"/>
  <c r="O63" i="18"/>
  <c r="O68" i="18"/>
  <c r="V63" i="18"/>
  <c r="V68" i="18"/>
  <c r="AB63" i="18"/>
  <c r="AB68" i="18"/>
  <c r="AI63" i="18"/>
  <c r="AI68" i="18"/>
  <c r="AO63" i="18"/>
  <c r="AO68" i="18"/>
  <c r="AU63" i="18"/>
  <c r="AU68" i="18"/>
  <c r="BA63" i="18"/>
  <c r="BA68" i="18"/>
  <c r="BG63" i="18"/>
  <c r="BG68" i="18"/>
  <c r="BL80" i="18"/>
  <c r="BJ80" i="18"/>
  <c r="BF80" i="18"/>
  <c r="BD80" i="18"/>
  <c r="AZ80" i="18"/>
  <c r="AX80" i="18"/>
  <c r="AT80" i="18"/>
  <c r="AR80" i="18"/>
  <c r="AN80" i="18"/>
  <c r="AL80" i="18"/>
  <c r="AH80" i="18"/>
  <c r="AF80" i="18"/>
  <c r="AA80" i="18"/>
  <c r="Y80" i="18"/>
  <c r="U80" i="18"/>
  <c r="S80" i="18"/>
  <c r="N80" i="18"/>
  <c r="K80" i="18"/>
  <c r="F80" i="18"/>
  <c r="BM80" i="18"/>
  <c r="J80" i="18"/>
  <c r="R80" i="18"/>
  <c r="X80" i="18"/>
  <c r="AE80" i="18"/>
  <c r="AK80" i="18"/>
  <c r="AQ80" i="18"/>
  <c r="AW80" i="18"/>
  <c r="BC80" i="18"/>
  <c r="BI80" i="18"/>
  <c r="G80" i="18"/>
  <c r="O80" i="18"/>
  <c r="V80" i="18"/>
  <c r="AB80" i="18"/>
  <c r="AI80" i="18"/>
  <c r="AO80" i="18"/>
  <c r="AU80" i="18"/>
  <c r="BA80" i="18"/>
  <c r="BG80" i="18"/>
  <c r="R57" i="18"/>
  <c r="AE57" i="18"/>
  <c r="AO57" i="18"/>
  <c r="BA57" i="18"/>
  <c r="O57" i="18"/>
  <c r="AB57" i="18"/>
  <c r="AQ57" i="18"/>
  <c r="BC57" i="18"/>
  <c r="BM57" i="18"/>
  <c r="K57" i="18"/>
  <c r="S57" i="18"/>
  <c r="Y57" i="18"/>
  <c r="AF57" i="18"/>
  <c r="AL57" i="18"/>
  <c r="AR57" i="18"/>
  <c r="AX57" i="18"/>
  <c r="BD57" i="18"/>
  <c r="BJ57" i="18"/>
  <c r="BL57" i="18"/>
  <c r="J57" i="18"/>
  <c r="V57" i="18"/>
  <c r="AK57" i="18"/>
  <c r="AW57" i="18"/>
  <c r="BI57" i="18"/>
  <c r="G57" i="18"/>
  <c r="X57" i="18"/>
  <c r="AI57" i="18"/>
  <c r="AU57" i="18"/>
  <c r="BG57" i="18"/>
  <c r="F57" i="18"/>
  <c r="N57" i="18"/>
  <c r="U57" i="18"/>
  <c r="AA57" i="18"/>
  <c r="AH57" i="18"/>
  <c r="AN57" i="18"/>
  <c r="AT57" i="18"/>
  <c r="AZ57" i="18"/>
  <c r="BF57" i="18"/>
  <c r="J73" i="18"/>
  <c r="J115" i="18"/>
  <c r="R73" i="18"/>
  <c r="R115" i="18"/>
  <c r="X73" i="18"/>
  <c r="X115" i="18"/>
  <c r="AE73" i="18"/>
  <c r="AE115" i="18"/>
  <c r="AK73" i="18"/>
  <c r="AK115" i="18"/>
  <c r="AQ73" i="18"/>
  <c r="AQ115" i="18"/>
  <c r="AW73" i="18"/>
  <c r="AW115" i="18"/>
  <c r="BC73" i="18"/>
  <c r="BC115" i="18"/>
  <c r="BI73" i="18"/>
  <c r="BI115" i="18"/>
  <c r="K73" i="18"/>
  <c r="K115" i="18"/>
  <c r="S73" i="18"/>
  <c r="S115" i="18"/>
  <c r="Y73" i="18"/>
  <c r="Y115" i="18"/>
  <c r="AF73" i="18"/>
  <c r="AF115" i="18"/>
  <c r="AL73" i="18"/>
  <c r="AL115" i="18"/>
  <c r="AR73" i="18"/>
  <c r="AR115" i="18"/>
  <c r="AX73" i="18"/>
  <c r="AX115" i="18"/>
  <c r="BD73" i="18"/>
  <c r="BD115" i="18"/>
  <c r="BJ73" i="18"/>
  <c r="BJ115" i="18"/>
  <c r="BL73" i="18"/>
  <c r="BL115" i="18"/>
  <c r="G73" i="18"/>
  <c r="G115" i="18"/>
  <c r="O73" i="18"/>
  <c r="O115" i="18"/>
  <c r="V73" i="18"/>
  <c r="V115" i="18"/>
  <c r="AB73" i="18"/>
  <c r="AB115" i="18"/>
  <c r="AI73" i="18"/>
  <c r="AI115" i="18"/>
  <c r="AO73" i="18"/>
  <c r="AO115" i="18"/>
  <c r="AU73" i="18"/>
  <c r="AU115" i="18"/>
  <c r="BA73" i="18"/>
  <c r="BA115" i="18"/>
  <c r="BG73" i="18"/>
  <c r="BG115" i="18"/>
  <c r="BM73" i="18"/>
  <c r="BM115" i="18"/>
  <c r="F73" i="18"/>
  <c r="F115" i="18"/>
  <c r="N73" i="18"/>
  <c r="N115" i="18"/>
  <c r="U73" i="18"/>
  <c r="U115" i="18"/>
  <c r="AA73" i="18"/>
  <c r="AA115" i="18"/>
  <c r="AH73" i="18"/>
  <c r="AH115" i="18"/>
  <c r="AN73" i="18"/>
  <c r="AN115" i="18"/>
  <c r="AT73" i="18"/>
  <c r="AT115" i="18"/>
  <c r="AZ73" i="18"/>
  <c r="AZ115" i="18"/>
  <c r="BF73" i="18"/>
  <c r="BF115" i="18"/>
  <c r="K90" i="18"/>
  <c r="S90" i="18"/>
  <c r="Y90" i="18"/>
  <c r="AF90" i="18"/>
  <c r="AL90" i="18"/>
  <c r="AR90" i="18"/>
  <c r="AX90" i="18"/>
  <c r="BD90" i="18"/>
  <c r="BJ90" i="18"/>
  <c r="G90" i="18"/>
  <c r="O90" i="18"/>
  <c r="V90" i="18"/>
  <c r="AB90" i="18"/>
  <c r="AI90" i="18"/>
  <c r="AO90" i="18"/>
  <c r="AU90" i="18"/>
  <c r="BA90" i="18"/>
  <c r="BG90" i="18"/>
  <c r="BM90" i="18"/>
  <c r="F90" i="18"/>
  <c r="N90" i="18"/>
  <c r="U90" i="18"/>
  <c r="AA90" i="18"/>
  <c r="AH90" i="18"/>
  <c r="AN90" i="18"/>
  <c r="AT90" i="18"/>
  <c r="AZ90" i="18"/>
  <c r="BF90" i="18"/>
  <c r="BL90" i="18"/>
  <c r="J90" i="18"/>
  <c r="R90" i="18"/>
  <c r="X90" i="18"/>
  <c r="AE90" i="18"/>
  <c r="AK90" i="18"/>
  <c r="AQ90" i="18"/>
  <c r="AW90" i="18"/>
  <c r="BC90" i="18"/>
  <c r="BI90" i="18"/>
  <c r="BM100" i="18"/>
  <c r="K100" i="18"/>
  <c r="S100" i="18"/>
  <c r="Y100" i="18"/>
  <c r="AF100" i="18"/>
  <c r="AL100" i="18"/>
  <c r="AR100" i="18"/>
  <c r="AX100" i="18"/>
  <c r="BD100" i="18"/>
  <c r="BJ100" i="18"/>
  <c r="G100" i="18"/>
  <c r="O100" i="18"/>
  <c r="V100" i="18"/>
  <c r="AB100" i="18"/>
  <c r="AI100" i="18"/>
  <c r="AO100" i="18"/>
  <c r="AU100" i="18"/>
  <c r="BA100" i="18"/>
  <c r="BG100" i="18"/>
  <c r="F100" i="18"/>
  <c r="N100" i="18"/>
  <c r="U100" i="18"/>
  <c r="AA100" i="18"/>
  <c r="AH100" i="18"/>
  <c r="AN100" i="18"/>
  <c r="AT100" i="18"/>
  <c r="AZ100" i="18"/>
  <c r="BF100" i="18"/>
  <c r="BL100" i="18"/>
  <c r="J100" i="18"/>
  <c r="R100" i="18"/>
  <c r="X100" i="18"/>
  <c r="AE100" i="18"/>
  <c r="AK100" i="18"/>
  <c r="AQ100" i="18"/>
  <c r="AW100" i="18"/>
  <c r="BC100" i="18"/>
  <c r="BI100" i="18"/>
  <c r="K109" i="18"/>
  <c r="S109" i="18"/>
  <c r="Y109" i="18"/>
  <c r="AF109" i="18"/>
  <c r="AL109" i="18"/>
  <c r="AR109" i="18"/>
  <c r="AX109" i="18"/>
  <c r="BD109" i="18"/>
  <c r="BJ109" i="18"/>
  <c r="G109" i="18"/>
  <c r="G121" i="18"/>
  <c r="O109" i="18"/>
  <c r="O121" i="18"/>
  <c r="V109" i="18"/>
  <c r="V121" i="18"/>
  <c r="AB109" i="18"/>
  <c r="AB121" i="18"/>
  <c r="AI109" i="18"/>
  <c r="AI121" i="18"/>
  <c r="AO109" i="18"/>
  <c r="AO121" i="18"/>
  <c r="AU109" i="18"/>
  <c r="AU121" i="18"/>
  <c r="BA109" i="18"/>
  <c r="BA121" i="18"/>
  <c r="BG109" i="18"/>
  <c r="BG121" i="18"/>
  <c r="BM109" i="18"/>
  <c r="BM121" i="18"/>
  <c r="F109" i="18"/>
  <c r="F121" i="18"/>
  <c r="N109" i="18"/>
  <c r="N121" i="18"/>
  <c r="U109" i="18"/>
  <c r="U121" i="18"/>
  <c r="AA109" i="18"/>
  <c r="AA121" i="18"/>
  <c r="AH109" i="18"/>
  <c r="AH121" i="18"/>
  <c r="AN109" i="18"/>
  <c r="AN121" i="18"/>
  <c r="AT109" i="18"/>
  <c r="AT121" i="18"/>
  <c r="AZ109" i="18"/>
  <c r="AZ121" i="18"/>
  <c r="BF109" i="18"/>
  <c r="BF121" i="18"/>
  <c r="BL109" i="18"/>
  <c r="BL121" i="18"/>
  <c r="J109" i="18"/>
  <c r="R109" i="18"/>
  <c r="X109" i="18"/>
  <c r="AE109" i="18"/>
  <c r="AK109" i="18"/>
  <c r="AQ109" i="18"/>
  <c r="AW109" i="18"/>
  <c r="BC109" i="18"/>
  <c r="BI109" i="18"/>
  <c r="BM55" i="18"/>
  <c r="BI55" i="18"/>
  <c r="BG55" i="18"/>
  <c r="BC55" i="18"/>
  <c r="BA55" i="18"/>
  <c r="AW55" i="18"/>
  <c r="AU55" i="18"/>
  <c r="AQ55" i="18"/>
  <c r="AO55" i="18"/>
  <c r="AK55" i="18"/>
  <c r="AI55" i="18"/>
  <c r="AE55" i="18"/>
  <c r="AB55" i="18"/>
  <c r="X55" i="18"/>
  <c r="V55" i="18"/>
  <c r="R55" i="18"/>
  <c r="O55" i="18"/>
  <c r="J55" i="18"/>
  <c r="G55" i="18"/>
  <c r="BJ55" i="18"/>
  <c r="BD55" i="18"/>
  <c r="AX55" i="18"/>
  <c r="AR55" i="18"/>
  <c r="AL55" i="18"/>
  <c r="AF55" i="18"/>
  <c r="Y55" i="18"/>
  <c r="S55" i="18"/>
  <c r="K55" i="18"/>
  <c r="BL55" i="18"/>
  <c r="BF55" i="18"/>
  <c r="AZ55" i="18"/>
  <c r="AT55" i="18"/>
  <c r="AN55" i="18"/>
  <c r="AH55" i="18"/>
  <c r="AA55" i="18"/>
  <c r="U55" i="18"/>
  <c r="N55" i="18"/>
  <c r="F55" i="18"/>
  <c r="BM71" i="18"/>
  <c r="BM113" i="18"/>
  <c r="BI71" i="18"/>
  <c r="BI113" i="18"/>
  <c r="BG71" i="18"/>
  <c r="BG113" i="18"/>
  <c r="BC71" i="18"/>
  <c r="BC113" i="18"/>
  <c r="BA71" i="18"/>
  <c r="BA113" i="18"/>
  <c r="AW71" i="18"/>
  <c r="AW113" i="18"/>
  <c r="AU71" i="18"/>
  <c r="AU113" i="18"/>
  <c r="AQ71" i="18"/>
  <c r="AQ113" i="18"/>
  <c r="AO71" i="18"/>
  <c r="AO113" i="18"/>
  <c r="AK71" i="18"/>
  <c r="AK113" i="18"/>
  <c r="AI71" i="18"/>
  <c r="AI113" i="18"/>
  <c r="AE71" i="18"/>
  <c r="AE113" i="18"/>
  <c r="AB71" i="18"/>
  <c r="AB113" i="18"/>
  <c r="X71" i="18"/>
  <c r="X113" i="18"/>
  <c r="V71" i="18"/>
  <c r="V113" i="18"/>
  <c r="R71" i="18"/>
  <c r="R113" i="18"/>
  <c r="O71" i="18"/>
  <c r="O113" i="18"/>
  <c r="J71" i="18"/>
  <c r="J113" i="18"/>
  <c r="G71" i="18"/>
  <c r="G113" i="18"/>
  <c r="BL71" i="18"/>
  <c r="BL113" i="18"/>
  <c r="BJ71" i="18"/>
  <c r="BJ113" i="18"/>
  <c r="BF71" i="18"/>
  <c r="BF113" i="18"/>
  <c r="BD71" i="18"/>
  <c r="BD113" i="18"/>
  <c r="AZ71" i="18"/>
  <c r="AZ113" i="18"/>
  <c r="AX71" i="18"/>
  <c r="AX113" i="18"/>
  <c r="AT71" i="18"/>
  <c r="AT113" i="18"/>
  <c r="AR71" i="18"/>
  <c r="AR113" i="18"/>
  <c r="AN71" i="18"/>
  <c r="AN113" i="18"/>
  <c r="AL71" i="18"/>
  <c r="AL113" i="18"/>
  <c r="AH71" i="18"/>
  <c r="AH113" i="18"/>
  <c r="AF71" i="18"/>
  <c r="AF113" i="18"/>
  <c r="AA71" i="18"/>
  <c r="AA113" i="18"/>
  <c r="Y71" i="18"/>
  <c r="Y113" i="18"/>
  <c r="U71" i="18"/>
  <c r="U113" i="18"/>
  <c r="S71" i="18"/>
  <c r="S113" i="18"/>
  <c r="N71" i="18"/>
  <c r="N113" i="18"/>
  <c r="K71" i="18"/>
  <c r="K113" i="18"/>
  <c r="F71" i="18"/>
  <c r="F113" i="18"/>
  <c r="BM87" i="18"/>
  <c r="BI87" i="18"/>
  <c r="BG87" i="18"/>
  <c r="BC87" i="18"/>
  <c r="BA87" i="18"/>
  <c r="AW87" i="18"/>
  <c r="AU87" i="18"/>
  <c r="AQ87" i="18"/>
  <c r="AO87" i="18"/>
  <c r="AK87" i="18"/>
  <c r="AI87" i="18"/>
  <c r="AE87" i="18"/>
  <c r="AB87" i="18"/>
  <c r="X87" i="18"/>
  <c r="V87" i="18"/>
  <c r="R87" i="18"/>
  <c r="O87" i="18"/>
  <c r="J87" i="18"/>
  <c r="BL87" i="18"/>
  <c r="BJ87" i="18"/>
  <c r="BF87" i="18"/>
  <c r="BD87" i="18"/>
  <c r="AZ87" i="18"/>
  <c r="AX87" i="18"/>
  <c r="AT87" i="18"/>
  <c r="AR87" i="18"/>
  <c r="AN87" i="18"/>
  <c r="AL87" i="18"/>
  <c r="AH87" i="18"/>
  <c r="AF87" i="18"/>
  <c r="AA87" i="18"/>
  <c r="Y87" i="18"/>
  <c r="U87" i="18"/>
  <c r="S87" i="18"/>
  <c r="N87" i="18"/>
  <c r="K87" i="18"/>
  <c r="F87" i="18"/>
  <c r="G87" i="18"/>
  <c r="BL107" i="18"/>
  <c r="BJ107" i="18"/>
  <c r="BF107" i="18"/>
  <c r="BD107" i="18"/>
  <c r="AZ107" i="18"/>
  <c r="AX107" i="18"/>
  <c r="AT107" i="18"/>
  <c r="AR107" i="18"/>
  <c r="AN107" i="18"/>
  <c r="AL107" i="18"/>
  <c r="AH107" i="18"/>
  <c r="AF107" i="18"/>
  <c r="AA107" i="18"/>
  <c r="Y107" i="18"/>
  <c r="U107" i="18"/>
  <c r="S107" i="18"/>
  <c r="N107" i="18"/>
  <c r="K107" i="18"/>
  <c r="F107" i="18"/>
  <c r="BM107" i="18"/>
  <c r="BI107" i="18"/>
  <c r="BG107" i="18"/>
  <c r="BC107" i="18"/>
  <c r="BA107" i="18"/>
  <c r="AW107" i="18"/>
  <c r="AU107" i="18"/>
  <c r="AQ107" i="18"/>
  <c r="AO107" i="18"/>
  <c r="AK107" i="18"/>
  <c r="AI107" i="18"/>
  <c r="AE107" i="18"/>
  <c r="AB107" i="18"/>
  <c r="X107" i="18"/>
  <c r="V107" i="18"/>
  <c r="R107" i="18"/>
  <c r="O107" i="18"/>
  <c r="J107" i="18"/>
  <c r="G107" i="18"/>
  <c r="BN117" i="18"/>
  <c r="BN62" i="18"/>
  <c r="BJ25" i="18"/>
  <c r="BD25" i="18"/>
  <c r="AX25" i="18"/>
  <c r="AR25" i="18"/>
  <c r="AL25" i="18"/>
  <c r="AF25" i="18"/>
  <c r="Y25" i="18"/>
  <c r="S25" i="18"/>
  <c r="K25" i="18"/>
  <c r="BJ19" i="18"/>
  <c r="BD19" i="18"/>
  <c r="AX19" i="18"/>
  <c r="AR19" i="18"/>
  <c r="AL19" i="18"/>
  <c r="AF19" i="18"/>
  <c r="Y19" i="18"/>
  <c r="S19" i="18"/>
  <c r="K19" i="18"/>
  <c r="BM25" i="18"/>
  <c r="BI13" i="18"/>
  <c r="BC13" i="18"/>
  <c r="AW13" i="18"/>
  <c r="AQ13" i="18"/>
  <c r="AK13" i="18"/>
  <c r="AE13" i="18"/>
  <c r="X13" i="18"/>
  <c r="R13" i="18"/>
  <c r="J13" i="18"/>
  <c r="BJ13" i="18"/>
  <c r="BD13" i="18"/>
  <c r="AX13" i="18"/>
  <c r="AR13" i="18"/>
  <c r="AL13" i="18"/>
  <c r="AF13" i="18"/>
  <c r="Y13" i="18"/>
  <c r="S13" i="18"/>
  <c r="K13" i="18"/>
  <c r="AF66" i="18"/>
  <c r="AG66" i="18"/>
  <c r="F66" i="18"/>
  <c r="H66" i="18"/>
  <c r="BF66" i="18"/>
  <c r="BH66" i="18"/>
  <c r="BN50" i="18"/>
  <c r="BN11" i="18"/>
  <c r="R69" i="18"/>
  <c r="T69" i="18"/>
  <c r="BN30" i="18"/>
  <c r="BN42" i="18"/>
  <c r="BN59" i="18"/>
  <c r="BN108" i="18"/>
  <c r="BN15" i="18"/>
  <c r="BN31" i="18"/>
  <c r="BN71" i="18"/>
  <c r="BN89" i="18"/>
  <c r="BN21" i="18"/>
  <c r="BN61" i="18"/>
  <c r="BN90" i="18"/>
  <c r="BN121" i="18"/>
  <c r="BN100" i="18"/>
  <c r="N68" i="18"/>
  <c r="P68" i="18"/>
  <c r="AZ120" i="18"/>
  <c r="BB120" i="18"/>
  <c r="AA120" i="18"/>
  <c r="AC120" i="18"/>
  <c r="BD68" i="18"/>
  <c r="BE68" i="18"/>
  <c r="N66" i="18"/>
  <c r="P66" i="18"/>
  <c r="AA66" i="18"/>
  <c r="AC66" i="18"/>
  <c r="AN66" i="18"/>
  <c r="AP66" i="18"/>
  <c r="AZ66" i="18"/>
  <c r="BB66" i="18"/>
  <c r="AN68" i="18"/>
  <c r="AP68" i="18"/>
  <c r="BJ66" i="18"/>
  <c r="BK66" i="18"/>
  <c r="BL120" i="18"/>
  <c r="AN120" i="18"/>
  <c r="AP120" i="18"/>
  <c r="AQ120" i="18"/>
  <c r="R120" i="18"/>
  <c r="BM120" i="18"/>
  <c r="AX123" i="18"/>
  <c r="Y123" i="18"/>
  <c r="BG123" i="18"/>
  <c r="AI123" i="18"/>
  <c r="G123" i="18"/>
  <c r="BN107" i="18"/>
  <c r="BN25" i="18"/>
  <c r="BN17" i="18"/>
  <c r="BN12" i="18"/>
  <c r="BN33" i="18"/>
  <c r="BN51" i="18"/>
  <c r="BN77" i="18"/>
  <c r="BN75" i="18"/>
  <c r="BN98" i="18"/>
  <c r="BN114" i="18"/>
  <c r="BN29" i="18"/>
  <c r="BN18" i="18"/>
  <c r="BN41" i="18"/>
  <c r="BN60" i="18"/>
  <c r="BN78" i="18"/>
  <c r="BN79" i="18"/>
  <c r="BN99" i="18"/>
  <c r="BN116" i="18"/>
  <c r="F123" i="18"/>
  <c r="AQ123" i="18"/>
  <c r="R123" i="18"/>
  <c r="BN115" i="18"/>
  <c r="BN57" i="18"/>
  <c r="BN9" i="18"/>
  <c r="BN23" i="18"/>
  <c r="BN16" i="18"/>
  <c r="BN24" i="18"/>
  <c r="BN40" i="18"/>
  <c r="BN49" i="18"/>
  <c r="BN58" i="18"/>
  <c r="BN66" i="18"/>
  <c r="BN74" i="18"/>
  <c r="BN56" i="18"/>
  <c r="BN69" i="18"/>
  <c r="BN88" i="18"/>
  <c r="BN97" i="18"/>
  <c r="BN109" i="18"/>
  <c r="BN113" i="18"/>
  <c r="BN111" i="18"/>
  <c r="AA68" i="18"/>
  <c r="AC68" i="18"/>
  <c r="AZ68" i="18"/>
  <c r="BB68" i="18"/>
  <c r="BL68" i="18"/>
  <c r="BN68" i="18"/>
  <c r="K66" i="18"/>
  <c r="L66" i="18"/>
  <c r="Y66" i="18"/>
  <c r="Z66" i="18"/>
  <c r="AL66" i="18"/>
  <c r="AM66" i="18"/>
  <c r="AX66" i="18"/>
  <c r="AY66" i="18"/>
  <c r="AF68" i="18"/>
  <c r="AG68" i="18"/>
  <c r="BN10" i="18"/>
  <c r="BN87" i="18"/>
  <c r="BN19" i="18"/>
  <c r="BN32" i="18"/>
  <c r="BN13" i="18"/>
  <c r="BN22" i="18"/>
  <c r="BN39" i="18"/>
  <c r="BN48" i="18"/>
  <c r="BN55" i="18"/>
  <c r="BN63" i="18"/>
  <c r="BN72" i="18"/>
  <c r="BN80" i="18"/>
  <c r="BN64" i="18"/>
  <c r="BN81" i="18"/>
  <c r="BN91" i="18"/>
  <c r="BN101" i="18"/>
  <c r="BN110" i="18"/>
  <c r="Y68" i="18"/>
  <c r="Z68" i="18"/>
  <c r="AX68" i="18"/>
  <c r="AY68" i="18"/>
  <c r="BJ68" i="18"/>
  <c r="U66" i="18"/>
  <c r="W66" i="18"/>
  <c r="AH66" i="18"/>
  <c r="AJ66" i="18"/>
  <c r="AT66" i="18"/>
  <c r="AV66" i="18"/>
  <c r="BN73" i="18"/>
  <c r="AN122" i="18"/>
  <c r="N122" i="18"/>
  <c r="AQ121" i="18"/>
  <c r="R121" i="18"/>
  <c r="BJ122" i="18"/>
  <c r="AL122" i="18"/>
  <c r="K122" i="18"/>
  <c r="AT123" i="18"/>
  <c r="U123" i="18"/>
  <c r="BC123" i="18"/>
  <c r="AE123" i="18"/>
  <c r="AL123" i="18"/>
  <c r="K123" i="18"/>
  <c r="AU123" i="18"/>
  <c r="V123" i="18"/>
  <c r="AQ122" i="18"/>
  <c r="R122" i="18"/>
  <c r="AX122" i="18"/>
  <c r="Y122" i="18"/>
  <c r="BG122" i="18"/>
  <c r="AI122" i="18"/>
  <c r="G122" i="18"/>
  <c r="BC120" i="18"/>
  <c r="AE120" i="18"/>
  <c r="BJ123" i="18"/>
  <c r="AT120" i="18"/>
  <c r="AV120" i="18"/>
  <c r="U120" i="18"/>
  <c r="W120" i="18"/>
  <c r="F120" i="18"/>
  <c r="H120" i="18"/>
  <c r="BI122" i="18"/>
  <c r="AK122" i="18"/>
  <c r="J122" i="18"/>
  <c r="BA122" i="18"/>
  <c r="BB122" i="18"/>
  <c r="AB122" i="18"/>
  <c r="AC122" i="18"/>
  <c r="BL122" i="18"/>
  <c r="BN122" i="18"/>
  <c r="AR122" i="18"/>
  <c r="S122" i="18"/>
  <c r="BF123" i="18"/>
  <c r="AH123" i="18"/>
  <c r="BC122" i="18"/>
  <c r="BE122" i="18"/>
  <c r="AE122" i="18"/>
  <c r="AG122" i="18"/>
  <c r="AU122" i="18"/>
  <c r="V122" i="18"/>
  <c r="BC121" i="18"/>
  <c r="AE121" i="18"/>
  <c r="AR121" i="18"/>
  <c r="S121" i="18"/>
  <c r="AT122" i="18"/>
  <c r="U122" i="18"/>
  <c r="AW122" i="18"/>
  <c r="X122" i="18"/>
  <c r="AO122" i="18"/>
  <c r="O122" i="18"/>
  <c r="BD120" i="18"/>
  <c r="AF120" i="18"/>
  <c r="BI120" i="18"/>
  <c r="BK120" i="18"/>
  <c r="AK120" i="18"/>
  <c r="AM120" i="18"/>
  <c r="J120" i="18"/>
  <c r="L120" i="18"/>
  <c r="U68" i="18"/>
  <c r="W68" i="18"/>
  <c r="AT68" i="18"/>
  <c r="AV68" i="18"/>
  <c r="BF68" i="18"/>
  <c r="BH68" i="18"/>
  <c r="S66" i="18"/>
  <c r="T66" i="18"/>
  <c r="AR66" i="18"/>
  <c r="AS66" i="18"/>
  <c r="F122" i="18"/>
  <c r="BL123" i="18"/>
  <c r="O119" i="18"/>
  <c r="AB119" i="18"/>
  <c r="AO119" i="18"/>
  <c r="BA119" i="18"/>
  <c r="BM119" i="18"/>
  <c r="AW121" i="18"/>
  <c r="X121" i="18"/>
  <c r="S68" i="18"/>
  <c r="T68" i="18"/>
  <c r="AR68" i="18"/>
  <c r="AS68" i="18"/>
  <c r="BF122" i="18"/>
  <c r="AH122" i="18"/>
  <c r="AZ123" i="18"/>
  <c r="AA123" i="18"/>
  <c r="BI123" i="18"/>
  <c r="AK123" i="18"/>
  <c r="J123" i="18"/>
  <c r="AR123" i="18"/>
  <c r="S123" i="18"/>
  <c r="BA123" i="18"/>
  <c r="AB123" i="18"/>
  <c r="AR120" i="18"/>
  <c r="S120" i="18"/>
  <c r="K119" i="18"/>
  <c r="Y119" i="18"/>
  <c r="AX119" i="18"/>
  <c r="AL119" i="18"/>
  <c r="BJ119" i="18"/>
  <c r="S119" i="18"/>
  <c r="AF119" i="18"/>
  <c r="AR119" i="18"/>
  <c r="BD119" i="18"/>
  <c r="BD121" i="18"/>
  <c r="AF121" i="18"/>
  <c r="AW120" i="18"/>
  <c r="X120" i="18"/>
  <c r="AX120" i="18"/>
  <c r="Y120" i="18"/>
  <c r="G119" i="18"/>
  <c r="V119" i="18"/>
  <c r="AI119" i="18"/>
  <c r="AU119" i="18"/>
  <c r="BG119" i="18"/>
  <c r="BI121" i="18"/>
  <c r="AK121" i="18"/>
  <c r="J121" i="18"/>
  <c r="AN123" i="18"/>
  <c r="N123" i="18"/>
  <c r="AW123" i="18"/>
  <c r="X123" i="18"/>
  <c r="BD123" i="18"/>
  <c r="AF123" i="18"/>
  <c r="AG123" i="18"/>
  <c r="BM123" i="18"/>
  <c r="AO123" i="18"/>
  <c r="O123" i="18"/>
  <c r="N120" i="18"/>
  <c r="P120" i="18"/>
  <c r="J119" i="18"/>
  <c r="R119" i="18"/>
  <c r="X119" i="18"/>
  <c r="AE119" i="18"/>
  <c r="AK119" i="18"/>
  <c r="AQ119" i="18"/>
  <c r="AW119" i="18"/>
  <c r="BC119" i="18"/>
  <c r="BE119" i="18"/>
  <c r="BI119" i="18"/>
  <c r="BJ121" i="18"/>
  <c r="AX121" i="18"/>
  <c r="AL121" i="18"/>
  <c r="Y121" i="18"/>
  <c r="K121" i="18"/>
  <c r="F125" i="18"/>
  <c r="F131" i="18"/>
  <c r="N131" i="18"/>
  <c r="N125" i="18"/>
  <c r="U131" i="18"/>
  <c r="U125" i="18"/>
  <c r="AA131" i="18"/>
  <c r="AA125" i="18"/>
  <c r="AH131" i="18"/>
  <c r="AH125" i="18"/>
  <c r="AN131" i="18"/>
  <c r="AN125" i="18"/>
  <c r="AT131" i="18"/>
  <c r="AT125" i="18"/>
  <c r="AZ131" i="18"/>
  <c r="AZ125" i="18"/>
  <c r="BF131" i="18"/>
  <c r="BF125" i="18"/>
  <c r="BL131" i="18"/>
  <c r="BL125" i="18"/>
  <c r="O131" i="18"/>
  <c r="O125" i="18"/>
  <c r="V131" i="18"/>
  <c r="V125" i="18"/>
  <c r="AB131" i="18"/>
  <c r="AB125" i="18"/>
  <c r="AI131" i="18"/>
  <c r="AI125" i="18"/>
  <c r="AO131" i="18"/>
  <c r="AO125" i="18"/>
  <c r="AU131" i="18"/>
  <c r="AU125" i="18"/>
  <c r="BA131" i="18"/>
  <c r="BA125" i="18"/>
  <c r="BG131" i="18"/>
  <c r="BG125" i="18"/>
  <c r="BM131" i="18"/>
  <c r="BM125" i="18"/>
  <c r="BC134" i="18"/>
  <c r="BC128" i="18"/>
  <c r="AQ134" i="18"/>
  <c r="AQ128" i="18"/>
  <c r="AE134" i="18"/>
  <c r="AE128" i="18"/>
  <c r="R134" i="18"/>
  <c r="R128" i="18"/>
  <c r="BL134" i="18"/>
  <c r="BL128" i="18"/>
  <c r="AZ134" i="18"/>
  <c r="AZ128" i="18"/>
  <c r="AN134" i="18"/>
  <c r="AN128" i="18"/>
  <c r="AA134" i="18"/>
  <c r="AA128" i="18"/>
  <c r="N134" i="18"/>
  <c r="N128" i="18"/>
  <c r="BM134" i="18"/>
  <c r="BM128" i="18"/>
  <c r="BA134" i="18"/>
  <c r="BA128" i="18"/>
  <c r="AO134" i="18"/>
  <c r="AO128" i="18"/>
  <c r="AB134" i="18"/>
  <c r="AB128" i="18"/>
  <c r="O134" i="18"/>
  <c r="O128" i="18"/>
  <c r="BJ134" i="18"/>
  <c r="BJ128" i="18"/>
  <c r="AX134" i="18"/>
  <c r="AX128" i="18"/>
  <c r="AL134" i="18"/>
  <c r="AL128" i="18"/>
  <c r="Y134" i="18"/>
  <c r="Y128" i="18"/>
  <c r="K134" i="18"/>
  <c r="K128" i="18"/>
  <c r="BD133" i="18"/>
  <c r="BD127" i="18"/>
  <c r="AR133" i="18"/>
  <c r="AR127" i="18"/>
  <c r="AF133" i="18"/>
  <c r="AF127" i="18"/>
  <c r="S133" i="18"/>
  <c r="S127" i="18"/>
  <c r="BI133" i="18"/>
  <c r="BI127" i="18"/>
  <c r="AW133" i="18"/>
  <c r="AW127" i="18"/>
  <c r="AK133" i="18"/>
  <c r="AK127" i="18"/>
  <c r="X133" i="18"/>
  <c r="X127" i="18"/>
  <c r="J133" i="18"/>
  <c r="J127" i="18"/>
  <c r="BF133" i="18"/>
  <c r="BF127" i="18"/>
  <c r="AT133" i="18"/>
  <c r="AT127" i="18"/>
  <c r="AH133" i="18"/>
  <c r="AH127" i="18"/>
  <c r="U133" i="18"/>
  <c r="U127" i="18"/>
  <c r="BM133" i="18"/>
  <c r="BM127" i="18"/>
  <c r="BA133" i="18"/>
  <c r="BA127" i="18"/>
  <c r="AO133" i="18"/>
  <c r="AO127" i="18"/>
  <c r="AB133" i="18"/>
  <c r="AB127" i="18"/>
  <c r="O133" i="18"/>
  <c r="O127" i="18"/>
  <c r="F133" i="18"/>
  <c r="F127" i="18"/>
  <c r="AZ135" i="18"/>
  <c r="AZ129" i="18"/>
  <c r="AN135" i="18"/>
  <c r="AN129" i="18"/>
  <c r="AA135" i="18"/>
  <c r="AA129" i="18"/>
  <c r="N135" i="18"/>
  <c r="N129" i="18"/>
  <c r="BC135" i="18"/>
  <c r="BC129" i="18"/>
  <c r="AQ135" i="18"/>
  <c r="AQ129" i="18"/>
  <c r="AE135" i="18"/>
  <c r="AE129" i="18"/>
  <c r="R135" i="18"/>
  <c r="R129" i="18"/>
  <c r="BJ135" i="18"/>
  <c r="BJ129" i="18"/>
  <c r="AX135" i="18"/>
  <c r="AX129" i="18"/>
  <c r="AL135" i="18"/>
  <c r="AL129" i="18"/>
  <c r="Y135" i="18"/>
  <c r="Y129" i="18"/>
  <c r="K135" i="18"/>
  <c r="K129" i="18"/>
  <c r="BG135" i="18"/>
  <c r="BG129" i="18"/>
  <c r="AU135" i="18"/>
  <c r="AU129" i="18"/>
  <c r="AI135" i="18"/>
  <c r="AI129" i="18"/>
  <c r="V135" i="18"/>
  <c r="V129" i="18"/>
  <c r="G129" i="18"/>
  <c r="G135" i="18"/>
  <c r="F135" i="18"/>
  <c r="F129" i="18"/>
  <c r="BG132" i="18"/>
  <c r="BG126" i="18"/>
  <c r="AU132" i="18"/>
  <c r="AU126" i="18"/>
  <c r="AI132" i="18"/>
  <c r="AI126" i="18"/>
  <c r="V132" i="18"/>
  <c r="V126" i="18"/>
  <c r="G126" i="18"/>
  <c r="G132" i="18"/>
  <c r="BF132" i="18"/>
  <c r="BF126" i="18"/>
  <c r="AT132" i="18"/>
  <c r="AT126" i="18"/>
  <c r="AH132" i="18"/>
  <c r="AH126" i="18"/>
  <c r="U132" i="18"/>
  <c r="U126" i="18"/>
  <c r="F132" i="18"/>
  <c r="F126" i="18"/>
  <c r="BC132" i="18"/>
  <c r="BC126" i="18"/>
  <c r="AQ132" i="18"/>
  <c r="AQ126" i="18"/>
  <c r="AE132" i="18"/>
  <c r="AE126" i="18"/>
  <c r="R132" i="18"/>
  <c r="R126" i="18"/>
  <c r="BJ132" i="18"/>
  <c r="BJ126" i="18"/>
  <c r="AX132" i="18"/>
  <c r="AX126" i="18"/>
  <c r="AL132" i="18"/>
  <c r="AL126" i="18"/>
  <c r="Y132" i="18"/>
  <c r="Y126" i="18"/>
  <c r="K132" i="18"/>
  <c r="K126" i="18"/>
  <c r="G125" i="18"/>
  <c r="G131" i="18"/>
  <c r="K131" i="18"/>
  <c r="K125" i="18"/>
  <c r="S131" i="18"/>
  <c r="S125" i="18"/>
  <c r="Y131" i="18"/>
  <c r="Y125" i="18"/>
  <c r="AF131" i="18"/>
  <c r="AF125" i="18"/>
  <c r="AL131" i="18"/>
  <c r="AL125" i="18"/>
  <c r="AR131" i="18"/>
  <c r="AR125" i="18"/>
  <c r="AX131" i="18"/>
  <c r="AX125" i="18"/>
  <c r="BD131" i="18"/>
  <c r="BD125" i="18"/>
  <c r="BJ131" i="18"/>
  <c r="BJ125" i="18"/>
  <c r="J131" i="18"/>
  <c r="J125" i="18"/>
  <c r="R131" i="18"/>
  <c r="R125" i="18"/>
  <c r="X131" i="18"/>
  <c r="X125" i="18"/>
  <c r="AE131" i="18"/>
  <c r="AE125" i="18"/>
  <c r="AK131" i="18"/>
  <c r="AK125" i="18"/>
  <c r="AQ131" i="18"/>
  <c r="AQ125" i="18"/>
  <c r="AW131" i="18"/>
  <c r="AW125" i="18"/>
  <c r="BC131" i="18"/>
  <c r="BC125" i="18"/>
  <c r="BI131" i="18"/>
  <c r="BI125" i="18"/>
  <c r="BI134" i="18"/>
  <c r="BI128" i="18"/>
  <c r="AW134" i="18"/>
  <c r="AW128" i="18"/>
  <c r="AK134" i="18"/>
  <c r="AK128" i="18"/>
  <c r="X134" i="18"/>
  <c r="X128" i="18"/>
  <c r="J134" i="18"/>
  <c r="J128" i="18"/>
  <c r="BF134" i="18"/>
  <c r="BF128" i="18"/>
  <c r="AT134" i="18"/>
  <c r="AT128" i="18"/>
  <c r="AH134" i="18"/>
  <c r="AH128" i="18"/>
  <c r="U134" i="18"/>
  <c r="U128" i="18"/>
  <c r="F134" i="18"/>
  <c r="F128" i="18"/>
  <c r="BG134" i="18"/>
  <c r="BG128" i="18"/>
  <c r="AU134" i="18"/>
  <c r="AU128" i="18"/>
  <c r="AI134" i="18"/>
  <c r="AI128" i="18"/>
  <c r="V134" i="18"/>
  <c r="V128" i="18"/>
  <c r="G128" i="18"/>
  <c r="G134" i="18"/>
  <c r="BD134" i="18"/>
  <c r="BD128" i="18"/>
  <c r="AR134" i="18"/>
  <c r="AR128" i="18"/>
  <c r="AS128" i="18"/>
  <c r="AF134" i="18"/>
  <c r="AF128" i="18"/>
  <c r="S134" i="18"/>
  <c r="S128" i="18"/>
  <c r="BJ133" i="18"/>
  <c r="BJ127" i="18"/>
  <c r="AX133" i="18"/>
  <c r="AX127" i="18"/>
  <c r="AL133" i="18"/>
  <c r="AL127" i="18"/>
  <c r="Y133" i="18"/>
  <c r="Y127" i="18"/>
  <c r="K133" i="18"/>
  <c r="K127" i="18"/>
  <c r="BC133" i="18"/>
  <c r="BE133" i="18"/>
  <c r="BC127" i="18"/>
  <c r="BE127" i="18"/>
  <c r="AQ133" i="18"/>
  <c r="AS133" i="18"/>
  <c r="AQ127" i="18"/>
  <c r="AS127" i="18"/>
  <c r="AE133" i="18"/>
  <c r="AG133" i="18"/>
  <c r="AE127" i="18"/>
  <c r="AG127" i="18"/>
  <c r="R133" i="18"/>
  <c r="T133" i="18"/>
  <c r="R127" i="18"/>
  <c r="T127" i="18"/>
  <c r="BL133" i="18"/>
  <c r="BL127" i="18"/>
  <c r="AZ133" i="18"/>
  <c r="AZ127" i="18"/>
  <c r="AN133" i="18"/>
  <c r="AN127" i="18"/>
  <c r="AA133" i="18"/>
  <c r="AA127" i="18"/>
  <c r="N133" i="18"/>
  <c r="N127" i="18"/>
  <c r="BG133" i="18"/>
  <c r="BG127" i="18"/>
  <c r="AU133" i="18"/>
  <c r="AU127" i="18"/>
  <c r="AI133" i="18"/>
  <c r="AI127" i="18"/>
  <c r="V133" i="18"/>
  <c r="V127" i="18"/>
  <c r="G127" i="18"/>
  <c r="G133" i="18"/>
  <c r="BF135" i="18"/>
  <c r="BH135" i="18"/>
  <c r="BF129" i="18"/>
  <c r="BH129" i="18"/>
  <c r="AT135" i="18"/>
  <c r="AV135" i="18"/>
  <c r="AT129" i="18"/>
  <c r="AV129" i="18"/>
  <c r="AH135" i="18"/>
  <c r="AJ135" i="18"/>
  <c r="AH129" i="18"/>
  <c r="AJ129" i="18"/>
  <c r="U135" i="18"/>
  <c r="W135" i="18"/>
  <c r="U129" i="18"/>
  <c r="W129" i="18"/>
  <c r="BI135" i="18"/>
  <c r="BI129" i="18"/>
  <c r="AW135" i="18"/>
  <c r="AW129" i="18"/>
  <c r="AK135" i="18"/>
  <c r="AK129" i="18"/>
  <c r="X135" i="18"/>
  <c r="X129" i="18"/>
  <c r="J135" i="18"/>
  <c r="J129" i="18"/>
  <c r="BD135" i="18"/>
  <c r="BD129" i="18"/>
  <c r="AR135" i="18"/>
  <c r="AR129" i="18"/>
  <c r="AS129" i="18"/>
  <c r="AF135" i="18"/>
  <c r="AF129" i="18"/>
  <c r="S135" i="18"/>
  <c r="S129" i="18"/>
  <c r="BM135" i="18"/>
  <c r="BM129" i="18"/>
  <c r="BA135" i="18"/>
  <c r="BA129" i="18"/>
  <c r="AO135" i="18"/>
  <c r="AO129" i="18"/>
  <c r="AB135" i="18"/>
  <c r="AB129" i="18"/>
  <c r="O135" i="18"/>
  <c r="O129" i="18"/>
  <c r="BL135" i="18"/>
  <c r="BL129" i="18"/>
  <c r="BA132" i="18"/>
  <c r="BA126" i="18"/>
  <c r="AO132" i="18"/>
  <c r="AO126" i="18"/>
  <c r="AB132" i="18"/>
  <c r="AB126" i="18"/>
  <c r="O132" i="18"/>
  <c r="O126" i="18"/>
  <c r="BL132" i="18"/>
  <c r="BL126" i="18"/>
  <c r="AZ132" i="18"/>
  <c r="AZ126" i="18"/>
  <c r="AN132" i="18"/>
  <c r="AN126" i="18"/>
  <c r="AA132" i="18"/>
  <c r="AA126" i="18"/>
  <c r="N132" i="18"/>
  <c r="N126" i="18"/>
  <c r="BI132" i="18"/>
  <c r="BK132" i="18"/>
  <c r="BI126" i="18"/>
  <c r="BK126" i="18"/>
  <c r="AW132" i="18"/>
  <c r="AY132" i="18"/>
  <c r="AW126" i="18"/>
  <c r="AY126" i="18"/>
  <c r="AK132" i="18"/>
  <c r="AM132" i="18"/>
  <c r="AK126" i="18"/>
  <c r="AM126" i="18"/>
  <c r="X132" i="18"/>
  <c r="Z132" i="18"/>
  <c r="X126" i="18"/>
  <c r="Z126" i="18"/>
  <c r="J132" i="18"/>
  <c r="L132" i="18"/>
  <c r="J126" i="18"/>
  <c r="L126" i="18"/>
  <c r="BD132" i="18"/>
  <c r="BD126" i="18"/>
  <c r="AR132" i="18"/>
  <c r="AR126" i="18"/>
  <c r="AF132" i="18"/>
  <c r="AF126" i="18"/>
  <c r="S132" i="18"/>
  <c r="S126" i="18"/>
  <c r="BM132" i="18"/>
  <c r="BM126" i="18"/>
  <c r="F119" i="18"/>
  <c r="H119" i="18"/>
  <c r="N119" i="18"/>
  <c r="U119" i="18"/>
  <c r="AA119" i="18"/>
  <c r="AH119" i="18"/>
  <c r="AN119" i="18"/>
  <c r="AP119" i="18"/>
  <c r="AT119" i="18"/>
  <c r="AZ119" i="18"/>
  <c r="BF119" i="18"/>
  <c r="BH119" i="18"/>
  <c r="BL119" i="18"/>
  <c r="G149" i="18"/>
  <c r="G137" i="18"/>
  <c r="K149" i="18"/>
  <c r="K137" i="18"/>
  <c r="S149" i="18"/>
  <c r="S137" i="18"/>
  <c r="Y149" i="18"/>
  <c r="Y137" i="18"/>
  <c r="AF149" i="18"/>
  <c r="AF137" i="18"/>
  <c r="AL149" i="18"/>
  <c r="AL137" i="18"/>
  <c r="AR149" i="18"/>
  <c r="AR137" i="18"/>
  <c r="AX149" i="18"/>
  <c r="AX137" i="18"/>
  <c r="BD149" i="18"/>
  <c r="BD137" i="18"/>
  <c r="BJ149" i="18"/>
  <c r="BJ137" i="18"/>
  <c r="J149" i="18"/>
  <c r="J137" i="18"/>
  <c r="R149" i="18"/>
  <c r="R137" i="18"/>
  <c r="X149" i="18"/>
  <c r="X137" i="18"/>
  <c r="AE149" i="18"/>
  <c r="AE137" i="18"/>
  <c r="AK149" i="18"/>
  <c r="AK137" i="18"/>
  <c r="AQ149" i="18"/>
  <c r="AQ137" i="18"/>
  <c r="AW149" i="18"/>
  <c r="AW137" i="18"/>
  <c r="BC149" i="18"/>
  <c r="BC137" i="18"/>
  <c r="BI149" i="18"/>
  <c r="BI137" i="18"/>
  <c r="F149" i="18"/>
  <c r="F137" i="18"/>
  <c r="N149" i="18"/>
  <c r="N137" i="18"/>
  <c r="U149" i="18"/>
  <c r="U137" i="18"/>
  <c r="AA149" i="18"/>
  <c r="AA137" i="18"/>
  <c r="AH149" i="18"/>
  <c r="AH137" i="18"/>
  <c r="AN149" i="18"/>
  <c r="AN137" i="18"/>
  <c r="AT149" i="18"/>
  <c r="AT137" i="18"/>
  <c r="AZ149" i="18"/>
  <c r="AZ137" i="18"/>
  <c r="BF149" i="18"/>
  <c r="BF137" i="18"/>
  <c r="BL149" i="18"/>
  <c r="BL137" i="18"/>
  <c r="O149" i="18"/>
  <c r="O137" i="18"/>
  <c r="V149" i="18"/>
  <c r="V137" i="18"/>
  <c r="AB149" i="18"/>
  <c r="AB137" i="18"/>
  <c r="AI149" i="18"/>
  <c r="AI137" i="18"/>
  <c r="AO149" i="18"/>
  <c r="AO137" i="18"/>
  <c r="AU149" i="18"/>
  <c r="AU137" i="18"/>
  <c r="BA149" i="18"/>
  <c r="BA137" i="18"/>
  <c r="BG149" i="18"/>
  <c r="BG137" i="18"/>
  <c r="BM149" i="18"/>
  <c r="BM137" i="18"/>
  <c r="BC152" i="18"/>
  <c r="BC140" i="18"/>
  <c r="AQ152" i="18"/>
  <c r="AQ140" i="18"/>
  <c r="AE152" i="18"/>
  <c r="AE140" i="18"/>
  <c r="R152" i="18"/>
  <c r="R140" i="18"/>
  <c r="BL152" i="18"/>
  <c r="BL140" i="18"/>
  <c r="AZ152" i="18"/>
  <c r="AZ140" i="18"/>
  <c r="AN152" i="18"/>
  <c r="AN140" i="18"/>
  <c r="AA152" i="18"/>
  <c r="AA140" i="18"/>
  <c r="N152" i="18"/>
  <c r="N140" i="18"/>
  <c r="BM152" i="18"/>
  <c r="BM140" i="18"/>
  <c r="BA152" i="18"/>
  <c r="BA140" i="18"/>
  <c r="AO152" i="18"/>
  <c r="AO140" i="18"/>
  <c r="AB152" i="18"/>
  <c r="AB140" i="18"/>
  <c r="O152" i="18"/>
  <c r="O140" i="18"/>
  <c r="BJ152" i="18"/>
  <c r="BJ140" i="18"/>
  <c r="AX152" i="18"/>
  <c r="AX140" i="18"/>
  <c r="AL152" i="18"/>
  <c r="AL140" i="18"/>
  <c r="Y152" i="18"/>
  <c r="Y140" i="18"/>
  <c r="K152" i="18"/>
  <c r="K140" i="18"/>
  <c r="BA146" i="18"/>
  <c r="AO146" i="18"/>
  <c r="AB146" i="18"/>
  <c r="O146" i="18"/>
  <c r="BI146" i="18"/>
  <c r="AW146" i="18"/>
  <c r="AK146" i="18"/>
  <c r="X146" i="18"/>
  <c r="J146" i="18"/>
  <c r="F146" i="18"/>
  <c r="N146" i="18"/>
  <c r="U146" i="18"/>
  <c r="AA146" i="18"/>
  <c r="AH146" i="18"/>
  <c r="AN146" i="18"/>
  <c r="AT146" i="18"/>
  <c r="AZ146" i="18"/>
  <c r="BB146" i="18"/>
  <c r="BF146" i="18"/>
  <c r="BL146" i="18"/>
  <c r="BF147" i="18"/>
  <c r="AT147" i="18"/>
  <c r="AH147" i="18"/>
  <c r="U147" i="18"/>
  <c r="F147" i="18"/>
  <c r="BC147" i="18"/>
  <c r="AQ147" i="18"/>
  <c r="AE147" i="18"/>
  <c r="R147" i="18"/>
  <c r="BJ147" i="18"/>
  <c r="AR147" i="18"/>
  <c r="AF147" i="18"/>
  <c r="S147" i="18"/>
  <c r="BM147" i="18"/>
  <c r="BA147" i="18"/>
  <c r="AO147" i="18"/>
  <c r="AB147" i="18"/>
  <c r="O147" i="18"/>
  <c r="BL147" i="18"/>
  <c r="BA144" i="18"/>
  <c r="AO144" i="18"/>
  <c r="AB144" i="18"/>
  <c r="O144" i="18"/>
  <c r="BM144" i="18"/>
  <c r="BC144" i="18"/>
  <c r="AQ144" i="18"/>
  <c r="AE144" i="18"/>
  <c r="R144" i="18"/>
  <c r="F144" i="18"/>
  <c r="N144" i="18"/>
  <c r="U144" i="18"/>
  <c r="AA144" i="18"/>
  <c r="AH144" i="18"/>
  <c r="AN144" i="18"/>
  <c r="AT144" i="18"/>
  <c r="AZ144" i="18"/>
  <c r="BB144" i="18"/>
  <c r="BF144" i="18"/>
  <c r="BL144" i="18"/>
  <c r="BD151" i="18"/>
  <c r="BD139" i="18"/>
  <c r="AR151" i="18"/>
  <c r="AR139" i="18"/>
  <c r="AF151" i="18"/>
  <c r="AF139" i="18"/>
  <c r="S151" i="18"/>
  <c r="S139" i="18"/>
  <c r="BI151" i="18"/>
  <c r="BI139" i="18"/>
  <c r="AW151" i="18"/>
  <c r="AW139" i="18"/>
  <c r="AK151" i="18"/>
  <c r="AK139" i="18"/>
  <c r="X151" i="18"/>
  <c r="X139" i="18"/>
  <c r="J151" i="18"/>
  <c r="J139" i="18"/>
  <c r="BF151" i="18"/>
  <c r="BF139" i="18"/>
  <c r="AT151" i="18"/>
  <c r="AT139" i="18"/>
  <c r="AH151" i="18"/>
  <c r="AH139" i="18"/>
  <c r="U151" i="18"/>
  <c r="U139" i="18"/>
  <c r="BM151" i="18"/>
  <c r="BM139" i="18"/>
  <c r="BA151" i="18"/>
  <c r="BA139" i="18"/>
  <c r="AO151" i="18"/>
  <c r="AO139" i="18"/>
  <c r="AB151" i="18"/>
  <c r="AB139" i="18"/>
  <c r="O151" i="18"/>
  <c r="O139" i="18"/>
  <c r="F151" i="18"/>
  <c r="F139" i="18"/>
  <c r="AZ145" i="18"/>
  <c r="AN145" i="18"/>
  <c r="AA145" i="18"/>
  <c r="N145" i="18"/>
  <c r="BM145" i="18"/>
  <c r="BA145" i="18"/>
  <c r="AO145" i="18"/>
  <c r="AB145" i="18"/>
  <c r="O145" i="18"/>
  <c r="BL145" i="18"/>
  <c r="BD145" i="18"/>
  <c r="AR145" i="18"/>
  <c r="AF145" i="18"/>
  <c r="S145" i="18"/>
  <c r="BI145" i="18"/>
  <c r="AW145" i="18"/>
  <c r="AK145" i="18"/>
  <c r="X145" i="18"/>
  <c r="J145" i="18"/>
  <c r="AZ153" i="18"/>
  <c r="AZ141" i="18"/>
  <c r="AN153" i="18"/>
  <c r="AN141" i="18"/>
  <c r="AA153" i="18"/>
  <c r="AA141" i="18"/>
  <c r="N153" i="18"/>
  <c r="N141" i="18"/>
  <c r="BC153" i="18"/>
  <c r="BC141" i="18"/>
  <c r="AQ153" i="18"/>
  <c r="AQ141" i="18"/>
  <c r="AE153" i="18"/>
  <c r="AE141" i="18"/>
  <c r="R153" i="18"/>
  <c r="R141" i="18"/>
  <c r="BJ153" i="18"/>
  <c r="BJ141" i="18"/>
  <c r="AX153" i="18"/>
  <c r="AX141" i="18"/>
  <c r="AL153" i="18"/>
  <c r="AL141" i="18"/>
  <c r="Y153" i="18"/>
  <c r="Y141" i="18"/>
  <c r="K153" i="18"/>
  <c r="K141" i="18"/>
  <c r="BG153" i="18"/>
  <c r="BG141" i="18"/>
  <c r="AU153" i="18"/>
  <c r="AU141" i="18"/>
  <c r="AI153" i="18"/>
  <c r="AI141" i="18"/>
  <c r="V153" i="18"/>
  <c r="V141" i="18"/>
  <c r="G153" i="18"/>
  <c r="G141" i="18"/>
  <c r="F153" i="18"/>
  <c r="F141" i="18"/>
  <c r="L116" i="18"/>
  <c r="L114" i="18"/>
  <c r="L113" i="18"/>
  <c r="L117" i="18"/>
  <c r="L115" i="18"/>
  <c r="L111" i="18"/>
  <c r="L109" i="18"/>
  <c r="L110" i="18"/>
  <c r="L108" i="18"/>
  <c r="L107" i="18"/>
  <c r="L100" i="18"/>
  <c r="L98" i="18"/>
  <c r="L97" i="18"/>
  <c r="L101" i="18"/>
  <c r="L99" i="18"/>
  <c r="L90" i="18"/>
  <c r="L88" i="18"/>
  <c r="L91" i="18"/>
  <c r="L89" i="18"/>
  <c r="L87" i="18"/>
  <c r="L80" i="18"/>
  <c r="L78" i="18"/>
  <c r="L77" i="18"/>
  <c r="L74" i="18"/>
  <c r="L72" i="18"/>
  <c r="L71" i="18"/>
  <c r="L68" i="18"/>
  <c r="L63" i="18"/>
  <c r="L61" i="18"/>
  <c r="L60" i="18"/>
  <c r="L58" i="18"/>
  <c r="L56" i="18"/>
  <c r="L55" i="18"/>
  <c r="L57" i="18"/>
  <c r="L81" i="18"/>
  <c r="L79" i="18"/>
  <c r="L75" i="18"/>
  <c r="L73" i="18"/>
  <c r="L69" i="18"/>
  <c r="L64" i="18"/>
  <c r="L62" i="18"/>
  <c r="L59" i="18"/>
  <c r="L48" i="18"/>
  <c r="L51" i="18"/>
  <c r="L50" i="18"/>
  <c r="L49" i="18"/>
  <c r="L39" i="18"/>
  <c r="L42" i="18"/>
  <c r="L41" i="18"/>
  <c r="L40" i="18"/>
  <c r="L32" i="18"/>
  <c r="L30" i="18"/>
  <c r="L29" i="18"/>
  <c r="L25" i="18"/>
  <c r="L23" i="18"/>
  <c r="L19" i="18"/>
  <c r="L17" i="18"/>
  <c r="L15" i="18"/>
  <c r="L9" i="18"/>
  <c r="L33" i="18"/>
  <c r="L31" i="18"/>
  <c r="L24" i="18"/>
  <c r="L22" i="18"/>
  <c r="L21" i="18"/>
  <c r="L18" i="18"/>
  <c r="L16" i="18"/>
  <c r="L13" i="18"/>
  <c r="L12" i="18"/>
  <c r="L11" i="18"/>
  <c r="L10" i="18"/>
  <c r="T116" i="18"/>
  <c r="T114" i="18"/>
  <c r="T113" i="18"/>
  <c r="T117" i="18"/>
  <c r="T115" i="18"/>
  <c r="T111" i="18"/>
  <c r="T109" i="18"/>
  <c r="T110" i="18"/>
  <c r="T108" i="18"/>
  <c r="T107" i="18"/>
  <c r="T100" i="18"/>
  <c r="T98" i="18"/>
  <c r="T97" i="18"/>
  <c r="T101" i="18"/>
  <c r="T99" i="18"/>
  <c r="T90" i="18"/>
  <c r="T88" i="18"/>
  <c r="T87" i="18"/>
  <c r="T91" i="18"/>
  <c r="T89" i="18"/>
  <c r="T80" i="18"/>
  <c r="T78" i="18"/>
  <c r="T77" i="18"/>
  <c r="T74" i="18"/>
  <c r="T72" i="18"/>
  <c r="T71" i="18"/>
  <c r="T63" i="18"/>
  <c r="T61" i="18"/>
  <c r="T60" i="18"/>
  <c r="T58" i="18"/>
  <c r="T56" i="18"/>
  <c r="T55" i="18"/>
  <c r="T57" i="18"/>
  <c r="T81" i="18"/>
  <c r="T79" i="18"/>
  <c r="T75" i="18"/>
  <c r="T73" i="18"/>
  <c r="T64" i="18"/>
  <c r="T62" i="18"/>
  <c r="T59" i="18"/>
  <c r="T48" i="18"/>
  <c r="T51" i="18"/>
  <c r="T50" i="18"/>
  <c r="T49" i="18"/>
  <c r="T39" i="18"/>
  <c r="T42" i="18"/>
  <c r="T41" i="18"/>
  <c r="T40" i="18"/>
  <c r="T32" i="18"/>
  <c r="T30" i="18"/>
  <c r="T29" i="18"/>
  <c r="T25" i="18"/>
  <c r="T23" i="18"/>
  <c r="T19" i="18"/>
  <c r="T17" i="18"/>
  <c r="T15" i="18"/>
  <c r="T9" i="18"/>
  <c r="T33" i="18"/>
  <c r="T31" i="18"/>
  <c r="T24" i="18"/>
  <c r="T22" i="18"/>
  <c r="T21" i="18"/>
  <c r="T18" i="18"/>
  <c r="T16" i="18"/>
  <c r="T13" i="18"/>
  <c r="T12" i="18"/>
  <c r="T11" i="18"/>
  <c r="T10" i="18"/>
  <c r="Z116" i="18"/>
  <c r="Z114" i="18"/>
  <c r="Z113" i="18"/>
  <c r="Z117" i="18"/>
  <c r="Z115" i="18"/>
  <c r="Z111" i="18"/>
  <c r="Z109" i="18"/>
  <c r="Z110" i="18"/>
  <c r="Z108" i="18"/>
  <c r="Z107" i="18"/>
  <c r="Z100" i="18"/>
  <c r="Z98" i="18"/>
  <c r="Z97" i="18"/>
  <c r="Z101" i="18"/>
  <c r="Z99" i="18"/>
  <c r="Z90" i="18"/>
  <c r="Z88" i="18"/>
  <c r="Z87" i="18"/>
  <c r="Z91" i="18"/>
  <c r="Z89" i="18"/>
  <c r="Z80" i="18"/>
  <c r="Z78" i="18"/>
  <c r="Z77" i="18"/>
  <c r="Z74" i="18"/>
  <c r="Z72" i="18"/>
  <c r="Z71" i="18"/>
  <c r="Z63" i="18"/>
  <c r="Z61" i="18"/>
  <c r="Z60" i="18"/>
  <c r="Z58" i="18"/>
  <c r="Z56" i="18"/>
  <c r="Z55" i="18"/>
  <c r="Z81" i="18"/>
  <c r="Z79" i="18"/>
  <c r="Z75" i="18"/>
  <c r="Z73" i="18"/>
  <c r="Z69" i="18"/>
  <c r="Z64" i="18"/>
  <c r="Z62" i="18"/>
  <c r="Z59" i="18"/>
  <c r="Z57" i="18"/>
  <c r="Z48" i="18"/>
  <c r="Z51" i="18"/>
  <c r="Z50" i="18"/>
  <c r="Z49" i="18"/>
  <c r="Z39" i="18"/>
  <c r="Z42" i="18"/>
  <c r="Z41" i="18"/>
  <c r="Z40" i="18"/>
  <c r="Z32" i="18"/>
  <c r="Z30" i="18"/>
  <c r="Z29" i="18"/>
  <c r="Z25" i="18"/>
  <c r="Z23" i="18"/>
  <c r="Z19" i="18"/>
  <c r="Z17" i="18"/>
  <c r="Z15" i="18"/>
  <c r="Z9" i="18"/>
  <c r="Z33" i="18"/>
  <c r="Z31" i="18"/>
  <c r="Z24" i="18"/>
  <c r="Z22" i="18"/>
  <c r="Z21" i="18"/>
  <c r="Z18" i="18"/>
  <c r="Z16" i="18"/>
  <c r="Z13" i="18"/>
  <c r="Z12" i="18"/>
  <c r="Z11" i="18"/>
  <c r="Z10" i="18"/>
  <c r="AG116" i="18"/>
  <c r="AG114" i="18"/>
  <c r="AG113" i="18"/>
  <c r="AG117" i="18"/>
  <c r="AG115" i="18"/>
  <c r="AG111" i="18"/>
  <c r="AG109" i="18"/>
  <c r="AG110" i="18"/>
  <c r="AG108" i="18"/>
  <c r="AG107" i="18"/>
  <c r="AG100" i="18"/>
  <c r="AG98" i="18"/>
  <c r="AG97" i="18"/>
  <c r="AG101" i="18"/>
  <c r="AG99" i="18"/>
  <c r="AG90" i="18"/>
  <c r="AG88" i="18"/>
  <c r="AG87" i="18"/>
  <c r="AG91" i="18"/>
  <c r="AG89" i="18"/>
  <c r="AG80" i="18"/>
  <c r="AG78" i="18"/>
  <c r="AG77" i="18"/>
  <c r="AG74" i="18"/>
  <c r="AG72" i="18"/>
  <c r="AG71" i="18"/>
  <c r="AG63" i="18"/>
  <c r="AG61" i="18"/>
  <c r="AG60" i="18"/>
  <c r="AG58" i="18"/>
  <c r="AG56" i="18"/>
  <c r="AG55" i="18"/>
  <c r="AG57" i="18"/>
  <c r="AG81" i="18"/>
  <c r="AG79" i="18"/>
  <c r="AG75" i="18"/>
  <c r="AG73" i="18"/>
  <c r="AG69" i="18"/>
  <c r="AG64" i="18"/>
  <c r="AG62" i="18"/>
  <c r="AG59" i="18"/>
  <c r="AG48" i="18"/>
  <c r="AG51" i="18"/>
  <c r="AG50" i="18"/>
  <c r="AG49" i="18"/>
  <c r="AG39" i="18"/>
  <c r="AG42" i="18"/>
  <c r="AG41" i="18"/>
  <c r="AG40" i="18"/>
  <c r="AG32" i="18"/>
  <c r="AG30" i="18"/>
  <c r="AG29" i="18"/>
  <c r="AG25" i="18"/>
  <c r="AG23" i="18"/>
  <c r="AG19" i="18"/>
  <c r="AG17" i="18"/>
  <c r="AG15" i="18"/>
  <c r="AG9" i="18"/>
  <c r="AG33" i="18"/>
  <c r="AG31" i="18"/>
  <c r="AG24" i="18"/>
  <c r="AG22" i="18"/>
  <c r="AG21" i="18"/>
  <c r="AG18" i="18"/>
  <c r="AG16" i="18"/>
  <c r="AG13" i="18"/>
  <c r="AG12" i="18"/>
  <c r="AG11" i="18"/>
  <c r="AG10" i="18"/>
  <c r="AM116" i="18"/>
  <c r="AM114" i="18"/>
  <c r="AM113" i="18"/>
  <c r="AM117" i="18"/>
  <c r="AM115" i="18"/>
  <c r="AM111" i="18"/>
  <c r="AM109" i="18"/>
  <c r="AM110" i="18"/>
  <c r="AM108" i="18"/>
  <c r="AM107" i="18"/>
  <c r="AM100" i="18"/>
  <c r="AM98" i="18"/>
  <c r="AM97" i="18"/>
  <c r="AM101" i="18"/>
  <c r="AM99" i="18"/>
  <c r="AM90" i="18"/>
  <c r="AM88" i="18"/>
  <c r="AM87" i="18"/>
  <c r="AM91" i="18"/>
  <c r="AM89" i="18"/>
  <c r="AM80" i="18"/>
  <c r="AM78" i="18"/>
  <c r="AM77" i="18"/>
  <c r="AM74" i="18"/>
  <c r="AM72" i="18"/>
  <c r="AM71" i="18"/>
  <c r="AM68" i="18"/>
  <c r="AM63" i="18"/>
  <c r="AM61" i="18"/>
  <c r="AM60" i="18"/>
  <c r="AM58" i="18"/>
  <c r="AM56" i="18"/>
  <c r="AM55" i="18"/>
  <c r="AM57" i="18"/>
  <c r="AM81" i="18"/>
  <c r="AM79" i="18"/>
  <c r="AM75" i="18"/>
  <c r="AM73" i="18"/>
  <c r="AM69" i="18"/>
  <c r="AM64" i="18"/>
  <c r="AM62" i="18"/>
  <c r="AM59" i="18"/>
  <c r="AM48" i="18"/>
  <c r="AM51" i="18"/>
  <c r="AM50" i="18"/>
  <c r="AM49" i="18"/>
  <c r="AM39" i="18"/>
  <c r="AM42" i="18"/>
  <c r="AM41" i="18"/>
  <c r="AM40" i="18"/>
  <c r="AM32" i="18"/>
  <c r="AM30" i="18"/>
  <c r="AM29" i="18"/>
  <c r="AM25" i="18"/>
  <c r="AM23" i="18"/>
  <c r="AM19" i="18"/>
  <c r="AM17" i="18"/>
  <c r="AM15" i="18"/>
  <c r="AM9" i="18"/>
  <c r="AM33" i="18"/>
  <c r="AM31" i="18"/>
  <c r="AM24" i="18"/>
  <c r="AM22" i="18"/>
  <c r="AM21" i="18"/>
  <c r="AM18" i="18"/>
  <c r="AM16" i="18"/>
  <c r="AM13" i="18"/>
  <c r="AM12" i="18"/>
  <c r="AM11" i="18"/>
  <c r="AM10" i="18"/>
  <c r="AS116" i="18"/>
  <c r="AS114" i="18"/>
  <c r="AS113" i="18"/>
  <c r="AS117" i="18"/>
  <c r="AS115" i="18"/>
  <c r="AS111" i="18"/>
  <c r="AS109" i="18"/>
  <c r="AS110" i="18"/>
  <c r="AS108" i="18"/>
  <c r="AS107" i="18"/>
  <c r="AS100" i="18"/>
  <c r="AS98" i="18"/>
  <c r="AS97" i="18"/>
  <c r="AS101" i="18"/>
  <c r="AS99" i="18"/>
  <c r="AS90" i="18"/>
  <c r="AS88" i="18"/>
  <c r="AS87" i="18"/>
  <c r="AS91" i="18"/>
  <c r="AS89" i="18"/>
  <c r="AS80" i="18"/>
  <c r="AS78" i="18"/>
  <c r="AS77" i="18"/>
  <c r="AS74" i="18"/>
  <c r="AS72" i="18"/>
  <c r="AS71" i="18"/>
  <c r="AS63" i="18"/>
  <c r="AS61" i="18"/>
  <c r="AS60" i="18"/>
  <c r="AS58" i="18"/>
  <c r="AS56" i="18"/>
  <c r="AS55" i="18"/>
  <c r="AS81" i="18"/>
  <c r="AS79" i="18"/>
  <c r="AS75" i="18"/>
  <c r="AS73" i="18"/>
  <c r="AS69" i="18"/>
  <c r="AS64" i="18"/>
  <c r="AS62" i="18"/>
  <c r="AS59" i="18"/>
  <c r="AS57" i="18"/>
  <c r="AS48" i="18"/>
  <c r="AS51" i="18"/>
  <c r="AS50" i="18"/>
  <c r="AS49" i="18"/>
  <c r="AS39" i="18"/>
  <c r="AS42" i="18"/>
  <c r="AS41" i="18"/>
  <c r="AS40" i="18"/>
  <c r="AS32" i="18"/>
  <c r="AS30" i="18"/>
  <c r="AS29" i="18"/>
  <c r="AS25" i="18"/>
  <c r="AS23" i="18"/>
  <c r="AS19" i="18"/>
  <c r="AS17" i="18"/>
  <c r="AS33" i="18"/>
  <c r="AS31" i="18"/>
  <c r="AS24" i="18"/>
  <c r="AS22" i="18"/>
  <c r="AS21" i="18"/>
  <c r="AS18" i="18"/>
  <c r="AS16" i="18"/>
  <c r="AS15" i="18"/>
  <c r="AS13" i="18"/>
  <c r="AS12" i="18"/>
  <c r="AS11" i="18"/>
  <c r="AS10" i="18"/>
  <c r="AS9" i="18"/>
  <c r="AY116" i="18"/>
  <c r="AY114" i="18"/>
  <c r="AY113" i="18"/>
  <c r="AY117" i="18"/>
  <c r="AY115" i="18"/>
  <c r="AY111" i="18"/>
  <c r="AY109" i="18"/>
  <c r="AY110" i="18"/>
  <c r="AY108" i="18"/>
  <c r="AY107" i="18"/>
  <c r="AY100" i="18"/>
  <c r="AY98" i="18"/>
  <c r="AY97" i="18"/>
  <c r="AY101" i="18"/>
  <c r="AY99" i="18"/>
  <c r="AY90" i="18"/>
  <c r="AY88" i="18"/>
  <c r="AY87" i="18"/>
  <c r="AY91" i="18"/>
  <c r="AY89" i="18"/>
  <c r="AY80" i="18"/>
  <c r="AY78" i="18"/>
  <c r="AY77" i="18"/>
  <c r="AY74" i="18"/>
  <c r="AY72" i="18"/>
  <c r="AY71" i="18"/>
  <c r="AY63" i="18"/>
  <c r="AY61" i="18"/>
  <c r="AY60" i="18"/>
  <c r="AY58" i="18"/>
  <c r="AY56" i="18"/>
  <c r="AY55" i="18"/>
  <c r="AY57" i="18"/>
  <c r="AY81" i="18"/>
  <c r="AY79" i="18"/>
  <c r="AY75" i="18"/>
  <c r="AY73" i="18"/>
  <c r="AY69" i="18"/>
  <c r="AY64" i="18"/>
  <c r="AY62" i="18"/>
  <c r="AY59" i="18"/>
  <c r="AY48" i="18"/>
  <c r="AY51" i="18"/>
  <c r="AY50" i="18"/>
  <c r="AY49" i="18"/>
  <c r="AY39" i="18"/>
  <c r="AY42" i="18"/>
  <c r="AY41" i="18"/>
  <c r="AY40" i="18"/>
  <c r="AY32" i="18"/>
  <c r="AY30" i="18"/>
  <c r="AY29" i="18"/>
  <c r="AY25" i="18"/>
  <c r="AY23" i="18"/>
  <c r="AY19" i="18"/>
  <c r="AY17" i="18"/>
  <c r="AY15" i="18"/>
  <c r="AY9" i="18"/>
  <c r="AY33" i="18"/>
  <c r="AY31" i="18"/>
  <c r="AY24" i="18"/>
  <c r="AY22" i="18"/>
  <c r="AY21" i="18"/>
  <c r="AY18" i="18"/>
  <c r="AY16" i="18"/>
  <c r="AY13" i="18"/>
  <c r="AY12" i="18"/>
  <c r="AY11" i="18"/>
  <c r="AY10" i="18"/>
  <c r="BE116" i="18"/>
  <c r="BE114" i="18"/>
  <c r="BE113" i="18"/>
  <c r="BE117" i="18"/>
  <c r="BE115" i="18"/>
  <c r="BE111" i="18"/>
  <c r="BE109" i="18"/>
  <c r="BE110" i="18"/>
  <c r="BE108" i="18"/>
  <c r="BE107" i="18"/>
  <c r="BE100" i="18"/>
  <c r="BE98" i="18"/>
  <c r="BE97" i="18"/>
  <c r="BE101" i="18"/>
  <c r="BE99" i="18"/>
  <c r="BE90" i="18"/>
  <c r="BE88" i="18"/>
  <c r="BE87" i="18"/>
  <c r="BE91" i="18"/>
  <c r="BE89" i="18"/>
  <c r="BE80" i="18"/>
  <c r="BE78" i="18"/>
  <c r="BE77" i="18"/>
  <c r="BE74" i="18"/>
  <c r="BE72" i="18"/>
  <c r="BE71" i="18"/>
  <c r="BE66" i="18"/>
  <c r="BE63" i="18"/>
  <c r="BE61" i="18"/>
  <c r="BE60" i="18"/>
  <c r="BE58" i="18"/>
  <c r="BE56" i="18"/>
  <c r="BE55" i="18"/>
  <c r="BE81" i="18"/>
  <c r="BE79" i="18"/>
  <c r="BE75" i="18"/>
  <c r="BE73" i="18"/>
  <c r="BE69" i="18"/>
  <c r="BE64" i="18"/>
  <c r="BE62" i="18"/>
  <c r="BE59" i="18"/>
  <c r="BE57" i="18"/>
  <c r="BE48" i="18"/>
  <c r="BE51" i="18"/>
  <c r="BE50" i="18"/>
  <c r="BE49" i="18"/>
  <c r="BE39" i="18"/>
  <c r="BE42" i="18"/>
  <c r="BE41" i="18"/>
  <c r="BE40" i="18"/>
  <c r="BE32" i="18"/>
  <c r="BE30" i="18"/>
  <c r="BE29" i="18"/>
  <c r="BE25" i="18"/>
  <c r="BE23" i="18"/>
  <c r="BE19" i="18"/>
  <c r="BE17" i="18"/>
  <c r="BE15" i="18"/>
  <c r="BE9" i="18"/>
  <c r="BE33" i="18"/>
  <c r="BE31" i="18"/>
  <c r="BE24" i="18"/>
  <c r="BE22" i="18"/>
  <c r="BE21" i="18"/>
  <c r="BE18" i="18"/>
  <c r="BE16" i="18"/>
  <c r="BE13" i="18"/>
  <c r="BE12" i="18"/>
  <c r="BE11" i="18"/>
  <c r="BE10" i="18"/>
  <c r="BK122" i="18"/>
  <c r="BK116" i="18"/>
  <c r="BK114" i="18"/>
  <c r="BK113" i="18"/>
  <c r="BK117" i="18"/>
  <c r="BK115" i="18"/>
  <c r="BK111" i="18"/>
  <c r="BK109" i="18"/>
  <c r="BK110" i="18"/>
  <c r="BK108" i="18"/>
  <c r="BK107" i="18"/>
  <c r="BK100" i="18"/>
  <c r="BK98" i="18"/>
  <c r="BK97" i="18"/>
  <c r="BK101" i="18"/>
  <c r="BK99" i="18"/>
  <c r="BK90" i="18"/>
  <c r="BK88" i="18"/>
  <c r="BK87" i="18"/>
  <c r="BK91" i="18"/>
  <c r="BK89" i="18"/>
  <c r="BK80" i="18"/>
  <c r="BK78" i="18"/>
  <c r="BK77" i="18"/>
  <c r="BK74" i="18"/>
  <c r="BK72" i="18"/>
  <c r="BK71" i="18"/>
  <c r="BK68" i="18"/>
  <c r="BK63" i="18"/>
  <c r="BK61" i="18"/>
  <c r="BK60" i="18"/>
  <c r="BK58" i="18"/>
  <c r="BK56" i="18"/>
  <c r="BK55" i="18"/>
  <c r="BK57" i="18"/>
  <c r="BK81" i="18"/>
  <c r="BK79" i="18"/>
  <c r="BK75" i="18"/>
  <c r="BK73" i="18"/>
  <c r="BK69" i="18"/>
  <c r="BK64" i="18"/>
  <c r="BK62" i="18"/>
  <c r="BK59" i="18"/>
  <c r="BK48" i="18"/>
  <c r="BK51" i="18"/>
  <c r="BK50" i="18"/>
  <c r="BK49" i="18"/>
  <c r="BK39" i="18"/>
  <c r="BK42" i="18"/>
  <c r="BK41" i="18"/>
  <c r="BK40" i="18"/>
  <c r="BK32" i="18"/>
  <c r="BK30" i="18"/>
  <c r="BK29" i="18"/>
  <c r="BK25" i="18"/>
  <c r="BK23" i="18"/>
  <c r="BK19" i="18"/>
  <c r="BK17" i="18"/>
  <c r="BK15" i="18"/>
  <c r="BK9" i="18"/>
  <c r="BK33" i="18"/>
  <c r="BK31" i="18"/>
  <c r="BK24" i="18"/>
  <c r="BK22" i="18"/>
  <c r="BK21" i="18"/>
  <c r="BK18" i="18"/>
  <c r="BK16" i="18"/>
  <c r="BK13" i="18"/>
  <c r="BK12" i="18"/>
  <c r="BK11" i="18"/>
  <c r="BK10" i="18"/>
  <c r="BA150" i="18"/>
  <c r="BA138" i="18"/>
  <c r="AO150" i="18"/>
  <c r="AO138" i="18"/>
  <c r="AB150" i="18"/>
  <c r="AB138" i="18"/>
  <c r="O150" i="18"/>
  <c r="O138" i="18"/>
  <c r="BL150" i="18"/>
  <c r="BL138" i="18"/>
  <c r="AZ150" i="18"/>
  <c r="AZ138" i="18"/>
  <c r="AN150" i="18"/>
  <c r="AN138" i="18"/>
  <c r="AA150" i="18"/>
  <c r="AA138" i="18"/>
  <c r="N150" i="18"/>
  <c r="N138" i="18"/>
  <c r="BI150" i="18"/>
  <c r="BI138" i="18"/>
  <c r="AW150" i="18"/>
  <c r="AW138" i="18"/>
  <c r="AK150" i="18"/>
  <c r="AK138" i="18"/>
  <c r="X150" i="18"/>
  <c r="X138" i="18"/>
  <c r="J150" i="18"/>
  <c r="J138" i="18"/>
  <c r="BD150" i="18"/>
  <c r="BD138" i="18"/>
  <c r="AR150" i="18"/>
  <c r="AR138" i="18"/>
  <c r="AF150" i="18"/>
  <c r="AF138" i="18"/>
  <c r="S150" i="18"/>
  <c r="S138" i="18"/>
  <c r="BM150" i="18"/>
  <c r="BM138" i="18"/>
  <c r="K143" i="18"/>
  <c r="S143" i="18"/>
  <c r="Y143" i="18"/>
  <c r="AF143" i="18"/>
  <c r="AL143" i="18"/>
  <c r="AR143" i="18"/>
  <c r="AX143" i="18"/>
  <c r="BD143" i="18"/>
  <c r="BJ143" i="18"/>
  <c r="G143" i="18"/>
  <c r="O143" i="18"/>
  <c r="V143" i="18"/>
  <c r="AB143" i="18"/>
  <c r="AI143" i="18"/>
  <c r="AO143" i="18"/>
  <c r="AU143" i="18"/>
  <c r="BA143" i="18"/>
  <c r="BG143" i="18"/>
  <c r="BM143" i="18"/>
  <c r="K65" i="18"/>
  <c r="S65" i="18"/>
  <c r="Y65" i="18"/>
  <c r="AF65" i="18"/>
  <c r="AL65" i="18"/>
  <c r="AR65" i="18"/>
  <c r="AX65" i="18"/>
  <c r="BD65" i="18"/>
  <c r="BJ65" i="18"/>
  <c r="G65" i="18"/>
  <c r="O65" i="18"/>
  <c r="V65" i="18"/>
  <c r="AB65" i="18"/>
  <c r="AI65" i="18"/>
  <c r="AO65" i="18"/>
  <c r="AU65" i="18"/>
  <c r="BA65" i="18"/>
  <c r="BG65" i="18"/>
  <c r="BM65" i="18"/>
  <c r="AZ67" i="18"/>
  <c r="AN67" i="18"/>
  <c r="AA67" i="18"/>
  <c r="N67" i="18"/>
  <c r="BM67" i="18"/>
  <c r="BA67" i="18"/>
  <c r="AO67" i="18"/>
  <c r="AB67" i="18"/>
  <c r="O67" i="18"/>
  <c r="BL67" i="18"/>
  <c r="BD67" i="18"/>
  <c r="AR67" i="18"/>
  <c r="AF67" i="18"/>
  <c r="S67" i="18"/>
  <c r="BI67" i="18"/>
  <c r="AW67" i="18"/>
  <c r="AK67" i="18"/>
  <c r="X67" i="18"/>
  <c r="J67" i="18"/>
  <c r="BI152" i="18"/>
  <c r="BI140" i="18"/>
  <c r="AW152" i="18"/>
  <c r="AW140" i="18"/>
  <c r="AK152" i="18"/>
  <c r="AK140" i="18"/>
  <c r="X152" i="18"/>
  <c r="X140" i="18"/>
  <c r="J152" i="18"/>
  <c r="J140" i="18"/>
  <c r="BF152" i="18"/>
  <c r="BF140" i="18"/>
  <c r="AT152" i="18"/>
  <c r="AT140" i="18"/>
  <c r="AH152" i="18"/>
  <c r="AH140" i="18"/>
  <c r="U152" i="18"/>
  <c r="U140" i="18"/>
  <c r="F152" i="18"/>
  <c r="F140" i="18"/>
  <c r="BG152" i="18"/>
  <c r="BG140" i="18"/>
  <c r="AU152" i="18"/>
  <c r="AU140" i="18"/>
  <c r="AI152" i="18"/>
  <c r="AI140" i="18"/>
  <c r="V152" i="18"/>
  <c r="V140" i="18"/>
  <c r="G152" i="18"/>
  <c r="G140" i="18"/>
  <c r="BD152" i="18"/>
  <c r="BD140" i="18"/>
  <c r="AR152" i="18"/>
  <c r="AR140" i="18"/>
  <c r="AF152" i="18"/>
  <c r="AF140" i="18"/>
  <c r="S152" i="18"/>
  <c r="S140" i="18"/>
  <c r="BG146" i="18"/>
  <c r="AU146" i="18"/>
  <c r="AI146" i="18"/>
  <c r="V146" i="18"/>
  <c r="G146" i="18"/>
  <c r="BC146" i="18"/>
  <c r="AQ146" i="18"/>
  <c r="AE146" i="18"/>
  <c r="R146" i="18"/>
  <c r="BM146" i="18"/>
  <c r="K146" i="18"/>
  <c r="S146" i="18"/>
  <c r="Y146" i="18"/>
  <c r="AF146" i="18"/>
  <c r="AL146" i="18"/>
  <c r="AR146" i="18"/>
  <c r="AX146" i="18"/>
  <c r="BD146" i="18"/>
  <c r="BJ146" i="18"/>
  <c r="BD147" i="18"/>
  <c r="AZ147" i="18"/>
  <c r="AN147" i="18"/>
  <c r="AA147" i="18"/>
  <c r="N147" i="18"/>
  <c r="BI147" i="18"/>
  <c r="AW147" i="18"/>
  <c r="AK147" i="18"/>
  <c r="X147" i="18"/>
  <c r="J147" i="18"/>
  <c r="AX147" i="18"/>
  <c r="AL147" i="18"/>
  <c r="Y147" i="18"/>
  <c r="K147" i="18"/>
  <c r="BG147" i="18"/>
  <c r="AU147" i="18"/>
  <c r="AI147" i="18"/>
  <c r="V147" i="18"/>
  <c r="G147" i="18"/>
  <c r="BG144" i="18"/>
  <c r="AU144" i="18"/>
  <c r="AI144" i="18"/>
  <c r="V144" i="18"/>
  <c r="G144" i="18"/>
  <c r="BI144" i="18"/>
  <c r="AW144" i="18"/>
  <c r="AK144" i="18"/>
  <c r="X144" i="18"/>
  <c r="J144" i="18"/>
  <c r="K144" i="18"/>
  <c r="S144" i="18"/>
  <c r="Y144" i="18"/>
  <c r="AF144" i="18"/>
  <c r="AL144" i="18"/>
  <c r="AR144" i="18"/>
  <c r="AX144" i="18"/>
  <c r="BD144" i="18"/>
  <c r="BJ144" i="18"/>
  <c r="H121" i="18"/>
  <c r="H117" i="18"/>
  <c r="H115" i="18"/>
  <c r="H111" i="18"/>
  <c r="H116" i="18"/>
  <c r="H114" i="18"/>
  <c r="H113" i="18"/>
  <c r="H110" i="18"/>
  <c r="H108" i="18"/>
  <c r="H107" i="18"/>
  <c r="H109" i="18"/>
  <c r="H101" i="18"/>
  <c r="H99" i="18"/>
  <c r="H100" i="18"/>
  <c r="H98" i="18"/>
  <c r="H97" i="18"/>
  <c r="H91" i="18"/>
  <c r="H89" i="18"/>
  <c r="H90" i="18"/>
  <c r="H88" i="18"/>
  <c r="H87" i="18"/>
  <c r="H81" i="18"/>
  <c r="H79" i="18"/>
  <c r="H75" i="18"/>
  <c r="H73" i="18"/>
  <c r="H69" i="18"/>
  <c r="H64" i="18"/>
  <c r="H62" i="18"/>
  <c r="H59" i="18"/>
  <c r="H57" i="18"/>
  <c r="H58" i="18"/>
  <c r="H80" i="18"/>
  <c r="H78" i="18"/>
  <c r="H77" i="18"/>
  <c r="H74" i="18"/>
  <c r="H72" i="18"/>
  <c r="H71" i="18"/>
  <c r="H68" i="18"/>
  <c r="H63" i="18"/>
  <c r="H61" i="18"/>
  <c r="H60" i="18"/>
  <c r="H56" i="18"/>
  <c r="H55" i="18"/>
  <c r="H51" i="18"/>
  <c r="H50" i="18"/>
  <c r="H49" i="18"/>
  <c r="H48" i="18"/>
  <c r="H42" i="18"/>
  <c r="H41" i="18"/>
  <c r="H40" i="18"/>
  <c r="H39" i="18"/>
  <c r="H33" i="18"/>
  <c r="H31" i="18"/>
  <c r="H24" i="18"/>
  <c r="H22" i="18"/>
  <c r="H21" i="18"/>
  <c r="H18" i="18"/>
  <c r="H16" i="18"/>
  <c r="H13" i="18"/>
  <c r="H12" i="18"/>
  <c r="H11" i="18"/>
  <c r="H10" i="18"/>
  <c r="H32" i="18"/>
  <c r="H30" i="18"/>
  <c r="H29" i="18"/>
  <c r="H25" i="18"/>
  <c r="H23" i="18"/>
  <c r="H19" i="18"/>
  <c r="H17" i="18"/>
  <c r="H15" i="18"/>
  <c r="H9" i="18"/>
  <c r="P121" i="18"/>
  <c r="P117" i="18"/>
  <c r="P115" i="18"/>
  <c r="P111" i="18"/>
  <c r="P116" i="18"/>
  <c r="P114" i="18"/>
  <c r="P113" i="18"/>
  <c r="P110" i="18"/>
  <c r="P108" i="18"/>
  <c r="P107" i="18"/>
  <c r="P109" i="18"/>
  <c r="P101" i="18"/>
  <c r="P99" i="18"/>
  <c r="P100" i="18"/>
  <c r="P98" i="18"/>
  <c r="P97" i="18"/>
  <c r="P91" i="18"/>
  <c r="P89" i="18"/>
  <c r="P90" i="18"/>
  <c r="P88" i="18"/>
  <c r="P87" i="18"/>
  <c r="P81" i="18"/>
  <c r="P79" i="18"/>
  <c r="P75" i="18"/>
  <c r="P73" i="18"/>
  <c r="P69" i="18"/>
  <c r="P64" i="18"/>
  <c r="P62" i="18"/>
  <c r="P59" i="18"/>
  <c r="P57" i="18"/>
  <c r="P56" i="18"/>
  <c r="P80" i="18"/>
  <c r="P78" i="18"/>
  <c r="P77" i="18"/>
  <c r="P74" i="18"/>
  <c r="P72" i="18"/>
  <c r="P71" i="18"/>
  <c r="P63" i="18"/>
  <c r="P61" i="18"/>
  <c r="P60" i="18"/>
  <c r="P58" i="18"/>
  <c r="P55" i="18"/>
  <c r="P51" i="18"/>
  <c r="P50" i="18"/>
  <c r="P49" i="18"/>
  <c r="P48" i="18"/>
  <c r="P42" i="18"/>
  <c r="P41" i="18"/>
  <c r="P40" i="18"/>
  <c r="P39" i="18"/>
  <c r="P33" i="18"/>
  <c r="P31" i="18"/>
  <c r="P24" i="18"/>
  <c r="P22" i="18"/>
  <c r="P21" i="18"/>
  <c r="P18" i="18"/>
  <c r="P16" i="18"/>
  <c r="P13" i="18"/>
  <c r="P12" i="18"/>
  <c r="P11" i="18"/>
  <c r="P10" i="18"/>
  <c r="P32" i="18"/>
  <c r="P30" i="18"/>
  <c r="P29" i="18"/>
  <c r="P25" i="18"/>
  <c r="P23" i="18"/>
  <c r="P19" i="18"/>
  <c r="P17" i="18"/>
  <c r="P15" i="18"/>
  <c r="P9" i="18"/>
  <c r="W121" i="18"/>
  <c r="W117" i="18"/>
  <c r="W115" i="18"/>
  <c r="W111" i="18"/>
  <c r="W116" i="18"/>
  <c r="W114" i="18"/>
  <c r="W113" i="18"/>
  <c r="W110" i="18"/>
  <c r="W108" i="18"/>
  <c r="W107" i="18"/>
  <c r="W109" i="18"/>
  <c r="W101" i="18"/>
  <c r="W99" i="18"/>
  <c r="W100" i="18"/>
  <c r="W98" i="18"/>
  <c r="W97" i="18"/>
  <c r="W91" i="18"/>
  <c r="W89" i="18"/>
  <c r="W90" i="18"/>
  <c r="W88" i="18"/>
  <c r="W87" i="18"/>
  <c r="W81" i="18"/>
  <c r="W79" i="18"/>
  <c r="W75" i="18"/>
  <c r="W73" i="18"/>
  <c r="W69" i="18"/>
  <c r="W64" i="18"/>
  <c r="W62" i="18"/>
  <c r="W59" i="18"/>
  <c r="W57" i="18"/>
  <c r="W56" i="18"/>
  <c r="W80" i="18"/>
  <c r="W78" i="18"/>
  <c r="W77" i="18"/>
  <c r="W74" i="18"/>
  <c r="W72" i="18"/>
  <c r="W71" i="18"/>
  <c r="W63" i="18"/>
  <c r="W61" i="18"/>
  <c r="W60" i="18"/>
  <c r="W58" i="18"/>
  <c r="W55" i="18"/>
  <c r="W51" i="18"/>
  <c r="W50" i="18"/>
  <c r="W49" i="18"/>
  <c r="W48" i="18"/>
  <c r="W42" i="18"/>
  <c r="W41" i="18"/>
  <c r="W40" i="18"/>
  <c r="W39" i="18"/>
  <c r="W33" i="18"/>
  <c r="W31" i="18"/>
  <c r="W24" i="18"/>
  <c r="W22" i="18"/>
  <c r="W21" i="18"/>
  <c r="W18" i="18"/>
  <c r="W16" i="18"/>
  <c r="W13" i="18"/>
  <c r="W12" i="18"/>
  <c r="W11" i="18"/>
  <c r="W10" i="18"/>
  <c r="W32" i="18"/>
  <c r="W30" i="18"/>
  <c r="W29" i="18"/>
  <c r="W25" i="18"/>
  <c r="W23" i="18"/>
  <c r="W19" i="18"/>
  <c r="W17" i="18"/>
  <c r="W15" i="18"/>
  <c r="W9" i="18"/>
  <c r="AC121" i="18"/>
  <c r="AC117" i="18"/>
  <c r="AC115" i="18"/>
  <c r="AC111" i="18"/>
  <c r="AC116" i="18"/>
  <c r="AC114" i="18"/>
  <c r="AC113" i="18"/>
  <c r="AC110" i="18"/>
  <c r="AC108" i="18"/>
  <c r="AC107" i="18"/>
  <c r="AC109" i="18"/>
  <c r="AC101" i="18"/>
  <c r="AC99" i="18"/>
  <c r="AC100" i="18"/>
  <c r="AC98" i="18"/>
  <c r="AC97" i="18"/>
  <c r="AC91" i="18"/>
  <c r="AC89" i="18"/>
  <c r="AC90" i="18"/>
  <c r="AC88" i="18"/>
  <c r="AC87" i="18"/>
  <c r="AC81" i="18"/>
  <c r="AC79" i="18"/>
  <c r="AC75" i="18"/>
  <c r="AC73" i="18"/>
  <c r="AC69" i="18"/>
  <c r="AC64" i="18"/>
  <c r="AC62" i="18"/>
  <c r="AC59" i="18"/>
  <c r="AC57" i="18"/>
  <c r="AC80" i="18"/>
  <c r="AC78" i="18"/>
  <c r="AC77" i="18"/>
  <c r="AC74" i="18"/>
  <c r="AC72" i="18"/>
  <c r="AC71" i="18"/>
  <c r="AC63" i="18"/>
  <c r="AC61" i="18"/>
  <c r="AC60" i="18"/>
  <c r="AC58" i="18"/>
  <c r="AC56" i="18"/>
  <c r="AC55" i="18"/>
  <c r="AC51" i="18"/>
  <c r="AC50" i="18"/>
  <c r="AC49" i="18"/>
  <c r="AC48" i="18"/>
  <c r="AC42" i="18"/>
  <c r="AC41" i="18"/>
  <c r="AC40" i="18"/>
  <c r="AC39" i="18"/>
  <c r="AC33" i="18"/>
  <c r="AC31" i="18"/>
  <c r="AC24" i="18"/>
  <c r="AC22" i="18"/>
  <c r="AC21" i="18"/>
  <c r="AC18" i="18"/>
  <c r="AC16" i="18"/>
  <c r="AC13" i="18"/>
  <c r="AC12" i="18"/>
  <c r="AC11" i="18"/>
  <c r="AC10" i="18"/>
  <c r="AC32" i="18"/>
  <c r="AC30" i="18"/>
  <c r="AC29" i="18"/>
  <c r="AC25" i="18"/>
  <c r="AC23" i="18"/>
  <c r="AC19" i="18"/>
  <c r="AC17" i="18"/>
  <c r="AC15" i="18"/>
  <c r="AC9" i="18"/>
  <c r="AJ121" i="18"/>
  <c r="AJ117" i="18"/>
  <c r="AJ115" i="18"/>
  <c r="AJ111" i="18"/>
  <c r="AJ120" i="18"/>
  <c r="AJ116" i="18"/>
  <c r="AJ114" i="18"/>
  <c r="AJ113" i="18"/>
  <c r="AJ110" i="18"/>
  <c r="AJ108" i="18"/>
  <c r="AJ107" i="18"/>
  <c r="AJ109" i="18"/>
  <c r="AJ101" i="18"/>
  <c r="AJ99" i="18"/>
  <c r="AJ100" i="18"/>
  <c r="AJ98" i="18"/>
  <c r="AJ97" i="18"/>
  <c r="AJ91" i="18"/>
  <c r="AJ89" i="18"/>
  <c r="AJ90" i="18"/>
  <c r="AJ88" i="18"/>
  <c r="AJ87" i="18"/>
  <c r="AJ81" i="18"/>
  <c r="AJ79" i="18"/>
  <c r="AJ75" i="18"/>
  <c r="AJ73" i="18"/>
  <c r="AJ69" i="18"/>
  <c r="AJ64" i="18"/>
  <c r="AJ62" i="18"/>
  <c r="AJ59" i="18"/>
  <c r="AJ57" i="18"/>
  <c r="AJ56" i="18"/>
  <c r="AJ80" i="18"/>
  <c r="AJ78" i="18"/>
  <c r="AJ77" i="18"/>
  <c r="AJ74" i="18"/>
  <c r="AJ72" i="18"/>
  <c r="AJ71" i="18"/>
  <c r="AJ68" i="18"/>
  <c r="AJ63" i="18"/>
  <c r="AJ61" i="18"/>
  <c r="AJ60" i="18"/>
  <c r="AJ58" i="18"/>
  <c r="AJ55" i="18"/>
  <c r="AJ51" i="18"/>
  <c r="AJ50" i="18"/>
  <c r="AJ49" i="18"/>
  <c r="AJ48" i="18"/>
  <c r="AJ42" i="18"/>
  <c r="AJ41" i="18"/>
  <c r="AJ40" i="18"/>
  <c r="AJ39" i="18"/>
  <c r="AJ33" i="18"/>
  <c r="AJ31" i="18"/>
  <c r="AJ24" i="18"/>
  <c r="AJ22" i="18"/>
  <c r="AJ21" i="18"/>
  <c r="AJ18" i="18"/>
  <c r="AJ16" i="18"/>
  <c r="AJ13" i="18"/>
  <c r="AJ12" i="18"/>
  <c r="AJ11" i="18"/>
  <c r="AJ10" i="18"/>
  <c r="AJ32" i="18"/>
  <c r="AJ30" i="18"/>
  <c r="AJ29" i="18"/>
  <c r="AJ25" i="18"/>
  <c r="AJ23" i="18"/>
  <c r="AJ19" i="18"/>
  <c r="AJ17" i="18"/>
  <c r="AJ15" i="18"/>
  <c r="AJ9" i="18"/>
  <c r="AP121" i="18"/>
  <c r="AP117" i="18"/>
  <c r="AP115" i="18"/>
  <c r="AP111" i="18"/>
  <c r="AP116" i="18"/>
  <c r="AP114" i="18"/>
  <c r="AP113" i="18"/>
  <c r="AP110" i="18"/>
  <c r="AP108" i="18"/>
  <c r="AP107" i="18"/>
  <c r="AP109" i="18"/>
  <c r="AP101" i="18"/>
  <c r="AP99" i="18"/>
  <c r="AP100" i="18"/>
  <c r="AP98" i="18"/>
  <c r="AP97" i="18"/>
  <c r="AP91" i="18"/>
  <c r="AP89" i="18"/>
  <c r="AP90" i="18"/>
  <c r="AP88" i="18"/>
  <c r="AP87" i="18"/>
  <c r="AP81" i="18"/>
  <c r="AP79" i="18"/>
  <c r="AP75" i="18"/>
  <c r="AP73" i="18"/>
  <c r="AP69" i="18"/>
  <c r="AP64" i="18"/>
  <c r="AP62" i="18"/>
  <c r="AP59" i="18"/>
  <c r="AP57" i="18"/>
  <c r="AP56" i="18"/>
  <c r="AP80" i="18"/>
  <c r="AP78" i="18"/>
  <c r="AP77" i="18"/>
  <c r="AP74" i="18"/>
  <c r="AP72" i="18"/>
  <c r="AP71" i="18"/>
  <c r="AP63" i="18"/>
  <c r="AP61" i="18"/>
  <c r="AP60" i="18"/>
  <c r="AP58" i="18"/>
  <c r="AP55" i="18"/>
  <c r="AP51" i="18"/>
  <c r="AP50" i="18"/>
  <c r="AP49" i="18"/>
  <c r="AP48" i="18"/>
  <c r="AP42" i="18"/>
  <c r="AP41" i="18"/>
  <c r="AP40" i="18"/>
  <c r="AP39" i="18"/>
  <c r="AP33" i="18"/>
  <c r="AP31" i="18"/>
  <c r="AP24" i="18"/>
  <c r="AP22" i="18"/>
  <c r="AP21" i="18"/>
  <c r="AP18" i="18"/>
  <c r="AP16" i="18"/>
  <c r="AP13" i="18"/>
  <c r="AP12" i="18"/>
  <c r="AP11" i="18"/>
  <c r="AP10" i="18"/>
  <c r="AP32" i="18"/>
  <c r="AP30" i="18"/>
  <c r="AP29" i="18"/>
  <c r="AP25" i="18"/>
  <c r="AP23" i="18"/>
  <c r="AP19" i="18"/>
  <c r="AP17" i="18"/>
  <c r="AP15" i="18"/>
  <c r="AP9" i="18"/>
  <c r="AV121" i="18"/>
  <c r="AV117" i="18"/>
  <c r="AV115" i="18"/>
  <c r="AV111" i="18"/>
  <c r="AV116" i="18"/>
  <c r="AV114" i="18"/>
  <c r="AV113" i="18"/>
  <c r="AV110" i="18"/>
  <c r="AV108" i="18"/>
  <c r="AV107" i="18"/>
  <c r="AV109" i="18"/>
  <c r="AV101" i="18"/>
  <c r="AV99" i="18"/>
  <c r="AV100" i="18"/>
  <c r="AV98" i="18"/>
  <c r="AV97" i="18"/>
  <c r="AV91" i="18"/>
  <c r="AV89" i="18"/>
  <c r="AV90" i="18"/>
  <c r="AV88" i="18"/>
  <c r="AV87" i="18"/>
  <c r="AV81" i="18"/>
  <c r="AV79" i="18"/>
  <c r="AV75" i="18"/>
  <c r="AV73" i="18"/>
  <c r="AV69" i="18"/>
  <c r="AV64" i="18"/>
  <c r="AV62" i="18"/>
  <c r="AV59" i="18"/>
  <c r="AV57" i="18"/>
  <c r="AV56" i="18"/>
  <c r="AV80" i="18"/>
  <c r="AV78" i="18"/>
  <c r="AV77" i="18"/>
  <c r="AV74" i="18"/>
  <c r="AV72" i="18"/>
  <c r="AV71" i="18"/>
  <c r="AV63" i="18"/>
  <c r="AV61" i="18"/>
  <c r="AV60" i="18"/>
  <c r="AV58" i="18"/>
  <c r="AV55" i="18"/>
  <c r="AV51" i="18"/>
  <c r="AV50" i="18"/>
  <c r="AV49" i="18"/>
  <c r="AV48" i="18"/>
  <c r="AV42" i="18"/>
  <c r="AV41" i="18"/>
  <c r="AV40" i="18"/>
  <c r="AV39" i="18"/>
  <c r="AV33" i="18"/>
  <c r="AV31" i="18"/>
  <c r="AV24" i="18"/>
  <c r="AV22" i="18"/>
  <c r="AV21" i="18"/>
  <c r="AV18" i="18"/>
  <c r="AV16" i="18"/>
  <c r="AV13" i="18"/>
  <c r="AV12" i="18"/>
  <c r="AV11" i="18"/>
  <c r="AV10" i="18"/>
  <c r="AV32" i="18"/>
  <c r="AV30" i="18"/>
  <c r="AV29" i="18"/>
  <c r="AV25" i="18"/>
  <c r="AV23" i="18"/>
  <c r="AV19" i="18"/>
  <c r="AV17" i="18"/>
  <c r="AV15" i="18"/>
  <c r="AV9" i="18"/>
  <c r="BB121" i="18"/>
  <c r="BB117" i="18"/>
  <c r="BB115" i="18"/>
  <c r="BB111" i="18"/>
  <c r="BB116" i="18"/>
  <c r="BB114" i="18"/>
  <c r="BB113" i="18"/>
  <c r="BB110" i="18"/>
  <c r="BB108" i="18"/>
  <c r="BB107" i="18"/>
  <c r="BB109" i="18"/>
  <c r="BB101" i="18"/>
  <c r="BB99" i="18"/>
  <c r="BB100" i="18"/>
  <c r="BB98" i="18"/>
  <c r="BB97" i="18"/>
  <c r="BB91" i="18"/>
  <c r="BB89" i="18"/>
  <c r="BB90" i="18"/>
  <c r="BB88" i="18"/>
  <c r="BB87" i="18"/>
  <c r="BB81" i="18"/>
  <c r="BB79" i="18"/>
  <c r="BB75" i="18"/>
  <c r="BB73" i="18"/>
  <c r="BB69" i="18"/>
  <c r="BB64" i="18"/>
  <c r="BB62" i="18"/>
  <c r="BB59" i="18"/>
  <c r="BB57" i="18"/>
  <c r="BB56" i="18"/>
  <c r="BB80" i="18"/>
  <c r="BB78" i="18"/>
  <c r="BB77" i="18"/>
  <c r="BB74" i="18"/>
  <c r="BB72" i="18"/>
  <c r="BB71" i="18"/>
  <c r="BB63" i="18"/>
  <c r="BB61" i="18"/>
  <c r="BB60" i="18"/>
  <c r="BB58" i="18"/>
  <c r="BB55" i="18"/>
  <c r="BB51" i="18"/>
  <c r="BB50" i="18"/>
  <c r="BB49" i="18"/>
  <c r="BB48" i="18"/>
  <c r="BB42" i="18"/>
  <c r="BB41" i="18"/>
  <c r="BB40" i="18"/>
  <c r="BB39" i="18"/>
  <c r="BB33" i="18"/>
  <c r="BB31" i="18"/>
  <c r="BB24" i="18"/>
  <c r="BB22" i="18"/>
  <c r="BB21" i="18"/>
  <c r="BB18" i="18"/>
  <c r="BB16" i="18"/>
  <c r="BB13" i="18"/>
  <c r="BB12" i="18"/>
  <c r="BB11" i="18"/>
  <c r="BB10" i="18"/>
  <c r="BB32" i="18"/>
  <c r="BB30" i="18"/>
  <c r="BB29" i="18"/>
  <c r="BB25" i="18"/>
  <c r="BB23" i="18"/>
  <c r="BB19" i="18"/>
  <c r="BB17" i="18"/>
  <c r="BB15" i="18"/>
  <c r="BB9" i="18"/>
  <c r="BH121" i="18"/>
  <c r="BH117" i="18"/>
  <c r="BH115" i="18"/>
  <c r="BH111" i="18"/>
  <c r="BH120" i="18"/>
  <c r="BH116" i="18"/>
  <c r="BH114" i="18"/>
  <c r="BH113" i="18"/>
  <c r="BH110" i="18"/>
  <c r="BH108" i="18"/>
  <c r="BH107" i="18"/>
  <c r="BH109" i="18"/>
  <c r="BH101" i="18"/>
  <c r="BH99" i="18"/>
  <c r="BH100" i="18"/>
  <c r="BH98" i="18"/>
  <c r="BH97" i="18"/>
  <c r="BH91" i="18"/>
  <c r="BH89" i="18"/>
  <c r="BH90" i="18"/>
  <c r="BH88" i="18"/>
  <c r="BH87" i="18"/>
  <c r="BH81" i="18"/>
  <c r="BH79" i="18"/>
  <c r="BH75" i="18"/>
  <c r="BH73" i="18"/>
  <c r="BH69" i="18"/>
  <c r="BH64" i="18"/>
  <c r="BH62" i="18"/>
  <c r="BH59" i="18"/>
  <c r="BH57" i="18"/>
  <c r="BH56" i="18"/>
  <c r="BH80" i="18"/>
  <c r="BH78" i="18"/>
  <c r="BH77" i="18"/>
  <c r="BH74" i="18"/>
  <c r="BH72" i="18"/>
  <c r="BH71" i="18"/>
  <c r="BH63" i="18"/>
  <c r="BH61" i="18"/>
  <c r="BH60" i="18"/>
  <c r="BH58" i="18"/>
  <c r="BH55" i="18"/>
  <c r="BH51" i="18"/>
  <c r="BH50" i="18"/>
  <c r="BH49" i="18"/>
  <c r="BH48" i="18"/>
  <c r="BH42" i="18"/>
  <c r="BH41" i="18"/>
  <c r="BH40" i="18"/>
  <c r="BH39" i="18"/>
  <c r="BH33" i="18"/>
  <c r="BH31" i="18"/>
  <c r="BH24" i="18"/>
  <c r="BH22" i="18"/>
  <c r="BH21" i="18"/>
  <c r="BH18" i="18"/>
  <c r="BH16" i="18"/>
  <c r="BH13" i="18"/>
  <c r="BH12" i="18"/>
  <c r="BH11" i="18"/>
  <c r="BH10" i="18"/>
  <c r="BH32" i="18"/>
  <c r="BH30" i="18"/>
  <c r="BH29" i="18"/>
  <c r="BH25" i="18"/>
  <c r="BH23" i="18"/>
  <c r="BH19" i="18"/>
  <c r="BH17" i="18"/>
  <c r="BH15" i="18"/>
  <c r="BH9" i="18"/>
  <c r="BJ151" i="18"/>
  <c r="BJ139" i="18"/>
  <c r="AX151" i="18"/>
  <c r="AX139" i="18"/>
  <c r="AL151" i="18"/>
  <c r="AL139" i="18"/>
  <c r="Y151" i="18"/>
  <c r="Y139" i="18"/>
  <c r="K151" i="18"/>
  <c r="K139" i="18"/>
  <c r="BC151" i="18"/>
  <c r="BC139" i="18"/>
  <c r="AQ151" i="18"/>
  <c r="AQ139" i="18"/>
  <c r="AE151" i="18"/>
  <c r="AE139" i="18"/>
  <c r="R151" i="18"/>
  <c r="R139" i="18"/>
  <c r="BL151" i="18"/>
  <c r="BL139" i="18"/>
  <c r="AZ151" i="18"/>
  <c r="AZ139" i="18"/>
  <c r="AN151" i="18"/>
  <c r="AN139" i="18"/>
  <c r="AA151" i="18"/>
  <c r="AA139" i="18"/>
  <c r="N151" i="18"/>
  <c r="N139" i="18"/>
  <c r="BG151" i="18"/>
  <c r="BG139" i="18"/>
  <c r="AU151" i="18"/>
  <c r="AU139" i="18"/>
  <c r="AI151" i="18"/>
  <c r="AI139" i="18"/>
  <c r="V151" i="18"/>
  <c r="V139" i="18"/>
  <c r="G151" i="18"/>
  <c r="G139" i="18"/>
  <c r="BF145" i="18"/>
  <c r="AT145" i="18"/>
  <c r="AH145" i="18"/>
  <c r="U145" i="18"/>
  <c r="F145" i="18"/>
  <c r="BG145" i="18"/>
  <c r="AU145" i="18"/>
  <c r="AI145" i="18"/>
  <c r="V145" i="18"/>
  <c r="G145" i="18"/>
  <c r="BJ145" i="18"/>
  <c r="AX145" i="18"/>
  <c r="AL145" i="18"/>
  <c r="Y145" i="18"/>
  <c r="K145" i="18"/>
  <c r="BC145" i="18"/>
  <c r="AQ145" i="18"/>
  <c r="AE145" i="18"/>
  <c r="R145" i="18"/>
  <c r="BF153" i="18"/>
  <c r="BF141" i="18"/>
  <c r="AT153" i="18"/>
  <c r="AT141" i="18"/>
  <c r="AH153" i="18"/>
  <c r="AH141" i="18"/>
  <c r="U153" i="18"/>
  <c r="U141" i="18"/>
  <c r="BI153" i="18"/>
  <c r="BI141" i="18"/>
  <c r="AW153" i="18"/>
  <c r="AW141" i="18"/>
  <c r="AK153" i="18"/>
  <c r="AK141" i="18"/>
  <c r="X153" i="18"/>
  <c r="X141" i="18"/>
  <c r="J153" i="18"/>
  <c r="J141" i="18"/>
  <c r="BD153" i="18"/>
  <c r="BD141" i="18"/>
  <c r="AR153" i="18"/>
  <c r="AR141" i="18"/>
  <c r="AF153" i="18"/>
  <c r="AF141" i="18"/>
  <c r="S153" i="18"/>
  <c r="S141" i="18"/>
  <c r="BM153" i="18"/>
  <c r="BM141" i="18"/>
  <c r="BA153" i="18"/>
  <c r="BA141" i="18"/>
  <c r="AO153" i="18"/>
  <c r="AO141" i="18"/>
  <c r="AB153" i="18"/>
  <c r="AB141" i="18"/>
  <c r="O153" i="18"/>
  <c r="O141" i="18"/>
  <c r="BL153" i="18"/>
  <c r="BL141" i="18"/>
  <c r="BG150" i="18"/>
  <c r="BG138" i="18"/>
  <c r="AU150" i="18"/>
  <c r="AU138" i="18"/>
  <c r="AI150" i="18"/>
  <c r="AI138" i="18"/>
  <c r="V150" i="18"/>
  <c r="V138" i="18"/>
  <c r="G150" i="18"/>
  <c r="G138" i="18"/>
  <c r="BF150" i="18"/>
  <c r="BF138" i="18"/>
  <c r="AT150" i="18"/>
  <c r="AT138" i="18"/>
  <c r="AH150" i="18"/>
  <c r="AH138" i="18"/>
  <c r="U150" i="18"/>
  <c r="U138" i="18"/>
  <c r="F150" i="18"/>
  <c r="F138" i="18"/>
  <c r="BC150" i="18"/>
  <c r="BC138" i="18"/>
  <c r="AQ150" i="18"/>
  <c r="AQ138" i="18"/>
  <c r="AE150" i="18"/>
  <c r="AE138" i="18"/>
  <c r="R150" i="18"/>
  <c r="R138" i="18"/>
  <c r="BJ150" i="18"/>
  <c r="BJ138" i="18"/>
  <c r="AX150" i="18"/>
  <c r="AX138" i="18"/>
  <c r="AL150" i="18"/>
  <c r="AL138" i="18"/>
  <c r="Y150" i="18"/>
  <c r="Y138" i="18"/>
  <c r="K150" i="18"/>
  <c r="K138" i="18"/>
  <c r="F143" i="18"/>
  <c r="N143" i="18"/>
  <c r="U143" i="18"/>
  <c r="AA143" i="18"/>
  <c r="AH143" i="18"/>
  <c r="AN143" i="18"/>
  <c r="AT143" i="18"/>
  <c r="AZ143" i="18"/>
  <c r="BF143" i="18"/>
  <c r="BL143" i="18"/>
  <c r="J143" i="18"/>
  <c r="R143" i="18"/>
  <c r="X143" i="18"/>
  <c r="AE143" i="18"/>
  <c r="AK143" i="18"/>
  <c r="AQ143" i="18"/>
  <c r="AW143" i="18"/>
  <c r="BC143" i="18"/>
  <c r="BI143" i="18"/>
  <c r="F65" i="18"/>
  <c r="N65" i="18"/>
  <c r="U65" i="18"/>
  <c r="AA65" i="18"/>
  <c r="AH65" i="18"/>
  <c r="AN65" i="18"/>
  <c r="AT65" i="18"/>
  <c r="AZ65" i="18"/>
  <c r="BF65" i="18"/>
  <c r="BL65" i="18"/>
  <c r="J65" i="18"/>
  <c r="R65" i="18"/>
  <c r="X65" i="18"/>
  <c r="AE65" i="18"/>
  <c r="AK65" i="18"/>
  <c r="AQ65" i="18"/>
  <c r="AW65" i="18"/>
  <c r="BC65" i="18"/>
  <c r="BI65" i="18"/>
  <c r="BF67" i="18"/>
  <c r="AT67" i="18"/>
  <c r="AH67" i="18"/>
  <c r="U67" i="18"/>
  <c r="F67" i="18"/>
  <c r="BG67" i="18"/>
  <c r="AU67" i="18"/>
  <c r="AI67" i="18"/>
  <c r="V67" i="18"/>
  <c r="G67" i="18"/>
  <c r="BJ67" i="18"/>
  <c r="AX67" i="18"/>
  <c r="AL67" i="18"/>
  <c r="Y67" i="18"/>
  <c r="K67" i="18"/>
  <c r="BC67" i="18"/>
  <c r="AQ67" i="18"/>
  <c r="AE67" i="18"/>
  <c r="R67" i="18"/>
  <c r="E101" i="17"/>
  <c r="A101" i="17"/>
  <c r="E100" i="17"/>
  <c r="A100" i="17"/>
  <c r="E99" i="17"/>
  <c r="A99" i="17"/>
  <c r="E98" i="17"/>
  <c r="A98" i="17"/>
  <c r="BP97" i="17"/>
  <c r="E97" i="17"/>
  <c r="BO97" i="17"/>
  <c r="E91" i="17"/>
  <c r="A91" i="17"/>
  <c r="E90" i="17"/>
  <c r="A90" i="17"/>
  <c r="E89" i="17"/>
  <c r="A89" i="17"/>
  <c r="E88" i="17"/>
  <c r="A88" i="17"/>
  <c r="BP87" i="17"/>
  <c r="E87" i="17"/>
  <c r="BO87" i="17"/>
  <c r="E81" i="17"/>
  <c r="A81" i="17"/>
  <c r="E80" i="17"/>
  <c r="A80" i="17"/>
  <c r="E79" i="17"/>
  <c r="A79" i="17"/>
  <c r="E78" i="17"/>
  <c r="A78" i="17"/>
  <c r="BP77" i="17"/>
  <c r="E77" i="17"/>
  <c r="BO77" i="17"/>
  <c r="E75" i="17"/>
  <c r="BO75" i="17"/>
  <c r="A75" i="17"/>
  <c r="E74" i="17"/>
  <c r="BO74" i="17"/>
  <c r="A74" i="17"/>
  <c r="E73" i="17"/>
  <c r="BO73" i="17"/>
  <c r="A73" i="17"/>
  <c r="E72" i="17"/>
  <c r="BO72" i="17"/>
  <c r="A72" i="17"/>
  <c r="BP71" i="17"/>
  <c r="E71" i="17"/>
  <c r="BO71" i="17"/>
  <c r="E69" i="17"/>
  <c r="BO69" i="17"/>
  <c r="E68" i="17"/>
  <c r="BO68" i="17"/>
  <c r="E67" i="17"/>
  <c r="BO67" i="17"/>
  <c r="E66" i="17"/>
  <c r="BO66" i="17"/>
  <c r="BP65" i="17"/>
  <c r="E65" i="17"/>
  <c r="BO65" i="17"/>
  <c r="E64" i="17"/>
  <c r="BO64" i="17"/>
  <c r="A64" i="17"/>
  <c r="E63" i="17"/>
  <c r="BO63" i="17"/>
  <c r="A63" i="17"/>
  <c r="E62" i="17"/>
  <c r="BO62" i="17"/>
  <c r="A62" i="17"/>
  <c r="E61" i="17"/>
  <c r="BO61" i="17"/>
  <c r="A61" i="17"/>
  <c r="BP60" i="17"/>
  <c r="E60" i="17"/>
  <c r="BO60" i="17"/>
  <c r="E59" i="17"/>
  <c r="BO59" i="17"/>
  <c r="A59" i="17"/>
  <c r="E58" i="17"/>
  <c r="BO58" i="17"/>
  <c r="A58" i="17"/>
  <c r="E57" i="17"/>
  <c r="BO57" i="17"/>
  <c r="A57" i="17"/>
  <c r="E56" i="17"/>
  <c r="BO56" i="17"/>
  <c r="A56" i="17"/>
  <c r="BP55" i="17"/>
  <c r="E55" i="17"/>
  <c r="BO55" i="17"/>
  <c r="E53" i="17"/>
  <c r="BO53" i="17"/>
  <c r="E52" i="17"/>
  <c r="BO52" i="17"/>
  <c r="B51" i="17"/>
  <c r="A51" i="17"/>
  <c r="B50" i="17"/>
  <c r="A50" i="17"/>
  <c r="B49" i="17"/>
  <c r="A49" i="17"/>
  <c r="BP48" i="17"/>
  <c r="B48" i="17"/>
  <c r="A48" i="17"/>
  <c r="Z123" i="18"/>
  <c r="AS120" i="18"/>
  <c r="AY123" i="18"/>
  <c r="BN153" i="18"/>
  <c r="T120" i="18"/>
  <c r="BN120" i="18"/>
  <c r="BL51" i="17"/>
  <c r="BH123" i="18"/>
  <c r="H123" i="18"/>
  <c r="AJ123" i="18"/>
  <c r="BK141" i="18"/>
  <c r="BN151" i="18"/>
  <c r="BN143" i="18"/>
  <c r="AS123" i="18"/>
  <c r="T123" i="18"/>
  <c r="BK123" i="18"/>
  <c r="BH127" i="18"/>
  <c r="BH151" i="18"/>
  <c r="BH147" i="18"/>
  <c r="AP122" i="18"/>
  <c r="AJ122" i="18"/>
  <c r="L123" i="18"/>
  <c r="T122" i="18"/>
  <c r="AC145" i="18"/>
  <c r="BK153" i="18"/>
  <c r="BK139" i="18"/>
  <c r="BN141" i="18"/>
  <c r="BN133" i="18"/>
  <c r="BH122" i="18"/>
  <c r="BN65" i="18"/>
  <c r="BH143" i="18"/>
  <c r="BN139" i="18"/>
  <c r="BK147" i="18"/>
  <c r="W123" i="18"/>
  <c r="BN135" i="18"/>
  <c r="BE123" i="18"/>
  <c r="BK146" i="18"/>
  <c r="BK131" i="18"/>
  <c r="BH132" i="18"/>
  <c r="P122" i="18"/>
  <c r="BB119" i="18"/>
  <c r="AM123" i="18"/>
  <c r="AS122" i="18"/>
  <c r="AG120" i="18"/>
  <c r="T121" i="18"/>
  <c r="AV123" i="18"/>
  <c r="H122" i="18"/>
  <c r="AM122" i="18"/>
  <c r="AY122" i="18"/>
  <c r="L122" i="18"/>
  <c r="BE120" i="18"/>
  <c r="AS121" i="18"/>
  <c r="Z122" i="18"/>
  <c r="BE65" i="18"/>
  <c r="BE132" i="18"/>
  <c r="AC153" i="18"/>
  <c r="AC139" i="18"/>
  <c r="AC141" i="18"/>
  <c r="AC129" i="18"/>
  <c r="AC125" i="18"/>
  <c r="AC140" i="18"/>
  <c r="AC151" i="18"/>
  <c r="Z143" i="18"/>
  <c r="AC137" i="18"/>
  <c r="AC119" i="18"/>
  <c r="AC150" i="18"/>
  <c r="AC127" i="18"/>
  <c r="AC128" i="18"/>
  <c r="AC126" i="18"/>
  <c r="AC123" i="18"/>
  <c r="AC65" i="18"/>
  <c r="AC147" i="18"/>
  <c r="AC144" i="18"/>
  <c r="AC146" i="18"/>
  <c r="AC152" i="18"/>
  <c r="AC149" i="18"/>
  <c r="AC132" i="18"/>
  <c r="AC135" i="18"/>
  <c r="AC131" i="18"/>
  <c r="AC138" i="18"/>
  <c r="AC133" i="18"/>
  <c r="AC134" i="18"/>
  <c r="AC67" i="18"/>
  <c r="BN147" i="18"/>
  <c r="BK140" i="18"/>
  <c r="BN119" i="18"/>
  <c r="BN129" i="18"/>
  <c r="BK129" i="18"/>
  <c r="BN127" i="18"/>
  <c r="BH128" i="18"/>
  <c r="BK128" i="18"/>
  <c r="AC143" i="18"/>
  <c r="BH144" i="18"/>
  <c r="BN145" i="18"/>
  <c r="BN67" i="18"/>
  <c r="BN152" i="18"/>
  <c r="BK149" i="18"/>
  <c r="BN128" i="18"/>
  <c r="BN125" i="18"/>
  <c r="BN150" i="18"/>
  <c r="BN138" i="18"/>
  <c r="BN146" i="18"/>
  <c r="BN149" i="18"/>
  <c r="BN132" i="18"/>
  <c r="BN134" i="18"/>
  <c r="BN131" i="18"/>
  <c r="BN123" i="18"/>
  <c r="BN140" i="18"/>
  <c r="BN137" i="18"/>
  <c r="BN126" i="18"/>
  <c r="BN144" i="18"/>
  <c r="BE135" i="18"/>
  <c r="BH133" i="18"/>
  <c r="BK65" i="18"/>
  <c r="BE153" i="18"/>
  <c r="BE139" i="18"/>
  <c r="BK152" i="18"/>
  <c r="BH137" i="18"/>
  <c r="BK137" i="18"/>
  <c r="BK125" i="18"/>
  <c r="BH126" i="18"/>
  <c r="BK127" i="18"/>
  <c r="BH125" i="18"/>
  <c r="BK121" i="18"/>
  <c r="BK119" i="18"/>
  <c r="BH140" i="18"/>
  <c r="BK133" i="18"/>
  <c r="BK135" i="18"/>
  <c r="BK134" i="18"/>
  <c r="BE134" i="18"/>
  <c r="BH141" i="18"/>
  <c r="BE151" i="18"/>
  <c r="BK143" i="18"/>
  <c r="BH65" i="18"/>
  <c r="BK145" i="18"/>
  <c r="BK151" i="18"/>
  <c r="BE152" i="18"/>
  <c r="BE149" i="18"/>
  <c r="BB135" i="18"/>
  <c r="L135" i="18"/>
  <c r="Z133" i="18"/>
  <c r="AY67" i="18"/>
  <c r="T138" i="18"/>
  <c r="AS138" i="18"/>
  <c r="BB147" i="18"/>
  <c r="BH146" i="18"/>
  <c r="BK138" i="18"/>
  <c r="Z127" i="18"/>
  <c r="AV122" i="18"/>
  <c r="BK144" i="18"/>
  <c r="BK67" i="18"/>
  <c r="BK150" i="18"/>
  <c r="AY119" i="18"/>
  <c r="BB150" i="18"/>
  <c r="BB123" i="18"/>
  <c r="AG121" i="18"/>
  <c r="BH149" i="18"/>
  <c r="Z149" i="18"/>
  <c r="BB132" i="18"/>
  <c r="BH134" i="18"/>
  <c r="BE131" i="18"/>
  <c r="AP134" i="18"/>
  <c r="BB131" i="18"/>
  <c r="Z119" i="18"/>
  <c r="P123" i="18"/>
  <c r="BH152" i="18"/>
  <c r="AY135" i="18"/>
  <c r="BB133" i="18"/>
  <c r="BH131" i="18"/>
  <c r="BH153" i="18"/>
  <c r="BH139" i="18"/>
  <c r="BH138" i="18"/>
  <c r="P147" i="18"/>
  <c r="BE147" i="18"/>
  <c r="AP132" i="18"/>
  <c r="AV134" i="18"/>
  <c r="BH150" i="18"/>
  <c r="BH145" i="18"/>
  <c r="AY131" i="18"/>
  <c r="BH67" i="18"/>
  <c r="W122" i="18"/>
  <c r="Z131" i="18"/>
  <c r="Z135" i="18"/>
  <c r="T135" i="18"/>
  <c r="AS135" i="18"/>
  <c r="W133" i="18"/>
  <c r="AV133" i="18"/>
  <c r="Z134" i="18"/>
  <c r="BB134" i="18"/>
  <c r="AS134" i="18"/>
  <c r="AY121" i="18"/>
  <c r="P153" i="18"/>
  <c r="Z153" i="18"/>
  <c r="P139" i="18"/>
  <c r="AY139" i="18"/>
  <c r="AS152" i="18"/>
  <c r="AP153" i="18"/>
  <c r="AP139" i="18"/>
  <c r="Z139" i="18"/>
  <c r="AS144" i="18"/>
  <c r="BB152" i="18"/>
  <c r="AP152" i="18"/>
  <c r="AV149" i="18"/>
  <c r="W149" i="18"/>
  <c r="BB149" i="18"/>
  <c r="AY149" i="18"/>
  <c r="AM149" i="18"/>
  <c r="P135" i="18"/>
  <c r="AP135" i="18"/>
  <c r="W134" i="18"/>
  <c r="AY134" i="18"/>
  <c r="H125" i="18"/>
  <c r="AY153" i="18"/>
  <c r="Z145" i="18"/>
  <c r="T153" i="18"/>
  <c r="AS153" i="18"/>
  <c r="AJ153" i="18"/>
  <c r="AJ139" i="18"/>
  <c r="T139" i="18"/>
  <c r="AS139" i="18"/>
  <c r="AV147" i="18"/>
  <c r="Z152" i="18"/>
  <c r="AY152" i="18"/>
  <c r="AS119" i="18"/>
  <c r="AP123" i="18"/>
  <c r="Z120" i="18"/>
  <c r="BE126" i="18"/>
  <c r="Z121" i="18"/>
  <c r="BE143" i="18"/>
  <c r="BE138" i="18"/>
  <c r="BE67" i="18"/>
  <c r="BB143" i="18"/>
  <c r="Z137" i="18"/>
  <c r="Z128" i="18"/>
  <c r="BE121" i="18"/>
  <c r="AS67" i="18"/>
  <c r="AY65" i="18"/>
  <c r="Z65" i="18"/>
  <c r="AS143" i="18"/>
  <c r="T143" i="18"/>
  <c r="Z141" i="18"/>
  <c r="BB151" i="18"/>
  <c r="BB140" i="18"/>
  <c r="BE137" i="18"/>
  <c r="BB126" i="18"/>
  <c r="Z129" i="18"/>
  <c r="BB127" i="18"/>
  <c r="AV128" i="18"/>
  <c r="Z125" i="18"/>
  <c r="BE125" i="18"/>
  <c r="BB128" i="18"/>
  <c r="BB125" i="18"/>
  <c r="AP65" i="18"/>
  <c r="P65" i="18"/>
  <c r="AJ143" i="18"/>
  <c r="H143" i="18"/>
  <c r="BE145" i="18"/>
  <c r="Z140" i="18"/>
  <c r="AM131" i="18"/>
  <c r="L131" i="18"/>
  <c r="AJ132" i="18"/>
  <c r="BE129" i="18"/>
  <c r="BE128" i="18"/>
  <c r="BE150" i="18"/>
  <c r="BE144" i="18"/>
  <c r="Z147" i="18"/>
  <c r="BE146" i="18"/>
  <c r="AV146" i="18"/>
  <c r="AG140" i="18"/>
  <c r="BE140" i="18"/>
  <c r="BE141" i="18"/>
  <c r="W141" i="18"/>
  <c r="AV141" i="18"/>
  <c r="Z150" i="18"/>
  <c r="Z151" i="18"/>
  <c r="Z144" i="18"/>
  <c r="Z146" i="18"/>
  <c r="Z67" i="18"/>
  <c r="Z138" i="18"/>
  <c r="BB145" i="18"/>
  <c r="BB137" i="18"/>
  <c r="BB129" i="18"/>
  <c r="P125" i="18"/>
  <c r="P138" i="18"/>
  <c r="AP138" i="18"/>
  <c r="AV131" i="18"/>
  <c r="W131" i="18"/>
  <c r="AM119" i="18"/>
  <c r="AY120" i="18"/>
  <c r="BB141" i="18"/>
  <c r="AY151" i="18"/>
  <c r="H147" i="18"/>
  <c r="W146" i="18"/>
  <c r="L140" i="18"/>
  <c r="AM140" i="18"/>
  <c r="AG145" i="18"/>
  <c r="L121" i="18"/>
  <c r="BB138" i="18"/>
  <c r="P119" i="18"/>
  <c r="AV119" i="18"/>
  <c r="AM135" i="18"/>
  <c r="T119" i="18"/>
  <c r="AM65" i="18"/>
  <c r="L65" i="18"/>
  <c r="AG143" i="18"/>
  <c r="AJ119" i="18"/>
  <c r="BB65" i="18"/>
  <c r="AM121" i="18"/>
  <c r="BB67" i="18"/>
  <c r="W147" i="18"/>
  <c r="BB153" i="18"/>
  <c r="L153" i="18"/>
  <c r="AM153" i="18"/>
  <c r="H139" i="18"/>
  <c r="BB139" i="18"/>
  <c r="L139" i="18"/>
  <c r="AM139" i="18"/>
  <c r="AS145" i="18"/>
  <c r="H141" i="18"/>
  <c r="P140" i="18"/>
  <c r="AP140" i="18"/>
  <c r="AP137" i="18"/>
  <c r="P137" i="18"/>
  <c r="AV137" i="18"/>
  <c r="AJ137" i="18"/>
  <c r="W137" i="18"/>
  <c r="H137" i="18"/>
  <c r="AS137" i="18"/>
  <c r="AG137" i="18"/>
  <c r="T137" i="18"/>
  <c r="AY137" i="18"/>
  <c r="AM137" i="18"/>
  <c r="L137" i="18"/>
  <c r="T126" i="18"/>
  <c r="AS126" i="18"/>
  <c r="P126" i="18"/>
  <c r="L129" i="18"/>
  <c r="AM129" i="18"/>
  <c r="P127" i="18"/>
  <c r="AP127" i="18"/>
  <c r="AY127" i="18"/>
  <c r="AJ128" i="18"/>
  <c r="W128" i="18"/>
  <c r="L128" i="18"/>
  <c r="AM128" i="18"/>
  <c r="AS125" i="18"/>
  <c r="AG125" i="18"/>
  <c r="T125" i="18"/>
  <c r="W126" i="18"/>
  <c r="AV126" i="18"/>
  <c r="AP128" i="18"/>
  <c r="AP125" i="18"/>
  <c r="AV125" i="18"/>
  <c r="AG119" i="18"/>
  <c r="AY125" i="18"/>
  <c r="AP149" i="18"/>
  <c r="L149" i="18"/>
  <c r="W119" i="18"/>
  <c r="L119" i="18"/>
  <c r="AS150" i="18"/>
  <c r="H138" i="18"/>
  <c r="AJ138" i="18"/>
  <c r="W140" i="18"/>
  <c r="AS65" i="18"/>
  <c r="AV145" i="18"/>
  <c r="H152" i="18"/>
  <c r="AY141" i="18"/>
  <c r="AY140" i="18"/>
  <c r="AY143" i="18"/>
  <c r="W125" i="18"/>
  <c r="AV140" i="18"/>
  <c r="AY144" i="18"/>
  <c r="AY147" i="18"/>
  <c r="AY146" i="18"/>
  <c r="L125" i="18"/>
  <c r="AY129" i="18"/>
  <c r="H127" i="18"/>
  <c r="AV127" i="18"/>
  <c r="AM127" i="18"/>
  <c r="AY128" i="18"/>
  <c r="H131" i="18"/>
  <c r="AY150" i="18"/>
  <c r="AY145" i="18"/>
  <c r="AP146" i="18"/>
  <c r="T149" i="18"/>
  <c r="AS131" i="18"/>
  <c r="W132" i="18"/>
  <c r="AV132" i="18"/>
  <c r="AG135" i="18"/>
  <c r="AP133" i="18"/>
  <c r="AY133" i="18"/>
  <c r="AP131" i="18"/>
  <c r="AY138" i="18"/>
  <c r="W151" i="18"/>
  <c r="AV151" i="18"/>
  <c r="AG144" i="18"/>
  <c r="W150" i="18"/>
  <c r="AV150" i="18"/>
  <c r="AG153" i="18"/>
  <c r="W153" i="18"/>
  <c r="AV153" i="18"/>
  <c r="W139" i="18"/>
  <c r="AV139" i="18"/>
  <c r="AG139" i="18"/>
  <c r="AP147" i="18"/>
  <c r="AV144" i="18"/>
  <c r="W144" i="18"/>
  <c r="AS147" i="18"/>
  <c r="AV143" i="18"/>
  <c r="W143" i="18"/>
  <c r="AP67" i="18"/>
  <c r="AG138" i="18"/>
  <c r="W138" i="18"/>
  <c r="AV138" i="18"/>
  <c r="T67" i="18"/>
  <c r="W145" i="18"/>
  <c r="P150" i="18"/>
  <c r="AP150" i="18"/>
  <c r="H149" i="18"/>
  <c r="AS149" i="18"/>
  <c r="AG149" i="18"/>
  <c r="AS132" i="18"/>
  <c r="P133" i="18"/>
  <c r="L134" i="18"/>
  <c r="AM134" i="18"/>
  <c r="AG131" i="18"/>
  <c r="T131" i="18"/>
  <c r="W152" i="18"/>
  <c r="W127" i="18"/>
  <c r="AV152" i="18"/>
  <c r="T140" i="18"/>
  <c r="AS140" i="18"/>
  <c r="H153" i="18"/>
  <c r="P132" i="18"/>
  <c r="H150" i="18"/>
  <c r="AJ150" i="18"/>
  <c r="AJ147" i="18"/>
  <c r="AM125" i="18"/>
  <c r="AJ126" i="18"/>
  <c r="AV65" i="18"/>
  <c r="W65" i="18"/>
  <c r="AV67" i="18"/>
  <c r="W67" i="18"/>
  <c r="H146" i="18"/>
  <c r="AG126" i="18"/>
  <c r="T129" i="18"/>
  <c r="P129" i="18"/>
  <c r="AP129" i="18"/>
  <c r="L127" i="18"/>
  <c r="AJ125" i="18"/>
  <c r="AP144" i="18"/>
  <c r="AP126" i="18"/>
  <c r="AG129" i="18"/>
  <c r="AJ127" i="18"/>
  <c r="P128" i="18"/>
  <c r="AP143" i="18"/>
  <c r="P141" i="18"/>
  <c r="AP141" i="18"/>
  <c r="T141" i="18"/>
  <c r="AG141" i="18"/>
  <c r="AS141" i="18"/>
  <c r="L141" i="18"/>
  <c r="AM141" i="18"/>
  <c r="AJ141" i="18"/>
  <c r="L145" i="18"/>
  <c r="AM145" i="18"/>
  <c r="H151" i="18"/>
  <c r="AJ151" i="18"/>
  <c r="P151" i="18"/>
  <c r="AP151" i="18"/>
  <c r="T151" i="18"/>
  <c r="AG151" i="18"/>
  <c r="AS151" i="18"/>
  <c r="L151" i="18"/>
  <c r="AM151" i="18"/>
  <c r="H144" i="18"/>
  <c r="AJ144" i="18"/>
  <c r="AJ146" i="18"/>
  <c r="E82" i="17"/>
  <c r="BO82" i="17"/>
  <c r="BO78" i="17"/>
  <c r="E83" i="17"/>
  <c r="BO83" i="17"/>
  <c r="BO79" i="17"/>
  <c r="E84" i="17"/>
  <c r="BO84" i="17"/>
  <c r="BO80" i="17"/>
  <c r="E85" i="17"/>
  <c r="BO85" i="17"/>
  <c r="BO81" i="17"/>
  <c r="E92" i="17"/>
  <c r="BO92" i="17"/>
  <c r="BO88" i="17"/>
  <c r="E93" i="17"/>
  <c r="BO93" i="17"/>
  <c r="BO89" i="17"/>
  <c r="E94" i="17"/>
  <c r="BO94" i="17"/>
  <c r="BO90" i="17"/>
  <c r="E95" i="17"/>
  <c r="BO95" i="17"/>
  <c r="BO91" i="17"/>
  <c r="E102" i="17"/>
  <c r="BO102" i="17"/>
  <c r="BO98" i="17"/>
  <c r="E103" i="17"/>
  <c r="BO103" i="17"/>
  <c r="BO99" i="17"/>
  <c r="E104" i="17"/>
  <c r="BO104" i="17"/>
  <c r="BO100" i="17"/>
  <c r="E105" i="17"/>
  <c r="BO105" i="17"/>
  <c r="BO101" i="17"/>
  <c r="BM50" i="17"/>
  <c r="AS146" i="18"/>
  <c r="AP145" i="18"/>
  <c r="P144" i="18"/>
  <c r="P146" i="18"/>
  <c r="H134" i="18"/>
  <c r="H135" i="18"/>
  <c r="H140" i="18"/>
  <c r="AJ134" i="18"/>
  <c r="H126" i="18"/>
  <c r="H133" i="18"/>
  <c r="AJ133" i="18"/>
  <c r="L133" i="18"/>
  <c r="AM133" i="18"/>
  <c r="AJ131" i="18"/>
  <c r="P131" i="18"/>
  <c r="AJ149" i="18"/>
  <c r="T145" i="18"/>
  <c r="AG65" i="18"/>
  <c r="T65" i="18"/>
  <c r="AM143" i="18"/>
  <c r="L143" i="18"/>
  <c r="T150" i="18"/>
  <c r="AG150" i="18"/>
  <c r="T144" i="18"/>
  <c r="P145" i="18"/>
  <c r="H128" i="18"/>
  <c r="H132" i="18"/>
  <c r="H129" i="18"/>
  <c r="P152" i="18"/>
  <c r="P149" i="18"/>
  <c r="T132" i="18"/>
  <c r="AG132" i="18"/>
  <c r="P134" i="18"/>
  <c r="AG67" i="18"/>
  <c r="AJ65" i="18"/>
  <c r="H65" i="18"/>
  <c r="P143" i="18"/>
  <c r="AM146" i="18"/>
  <c r="L146" i="18"/>
  <c r="T152" i="18"/>
  <c r="AG152" i="18"/>
  <c r="L152" i="18"/>
  <c r="AM152" i="18"/>
  <c r="AJ140" i="18"/>
  <c r="P67" i="18"/>
  <c r="AJ152" i="18"/>
  <c r="AG134" i="18"/>
  <c r="AG147" i="18"/>
  <c r="T134" i="18"/>
  <c r="T147" i="18"/>
  <c r="T128" i="18"/>
  <c r="AG128" i="18"/>
  <c r="BM49" i="17"/>
  <c r="BL50" i="17"/>
  <c r="BM51" i="17"/>
  <c r="BM48" i="17"/>
  <c r="BL49" i="17"/>
  <c r="G51" i="17"/>
  <c r="H67" i="18"/>
  <c r="AJ67" i="18"/>
  <c r="T146" i="18"/>
  <c r="L147" i="18"/>
  <c r="AM147" i="18"/>
  <c r="L138" i="18"/>
  <c r="AM138" i="18"/>
  <c r="H145" i="18"/>
  <c r="AJ145" i="18"/>
  <c r="L144" i="18"/>
  <c r="AM144" i="18"/>
  <c r="AG146" i="18"/>
  <c r="L67" i="18"/>
  <c r="AM67" i="18"/>
  <c r="L150" i="18"/>
  <c r="AM150" i="18"/>
  <c r="F48" i="17"/>
  <c r="K48" i="17"/>
  <c r="N48" i="17"/>
  <c r="S48" i="17"/>
  <c r="U48" i="17"/>
  <c r="Y48" i="17"/>
  <c r="AA48" i="17"/>
  <c r="AF48" i="17"/>
  <c r="AH48" i="17"/>
  <c r="AL48" i="17"/>
  <c r="AN48" i="17"/>
  <c r="AR48" i="17"/>
  <c r="AT48" i="17"/>
  <c r="AX48" i="17"/>
  <c r="AZ48" i="17"/>
  <c r="BD48" i="17"/>
  <c r="BF48" i="17"/>
  <c r="BJ48" i="17"/>
  <c r="BL48" i="17"/>
  <c r="G49" i="17"/>
  <c r="J49" i="17"/>
  <c r="O49" i="17"/>
  <c r="R49" i="17"/>
  <c r="V49" i="17"/>
  <c r="X49" i="17"/>
  <c r="AB49" i="17"/>
  <c r="AE49" i="17"/>
  <c r="AI49" i="17"/>
  <c r="AK49" i="17"/>
  <c r="AO49" i="17"/>
  <c r="AQ49" i="17"/>
  <c r="AU49" i="17"/>
  <c r="AW49" i="17"/>
  <c r="BA49" i="17"/>
  <c r="BC49" i="17"/>
  <c r="BG49" i="17"/>
  <c r="BI49" i="17"/>
  <c r="G50" i="17"/>
  <c r="J50" i="17"/>
  <c r="O50" i="17"/>
  <c r="R50" i="17"/>
  <c r="V50" i="17"/>
  <c r="X50" i="17"/>
  <c r="AB50" i="17"/>
  <c r="AE50" i="17"/>
  <c r="AI50" i="17"/>
  <c r="AK50" i="17"/>
  <c r="AO50" i="17"/>
  <c r="AQ50" i="17"/>
  <c r="AU50" i="17"/>
  <c r="AW50" i="17"/>
  <c r="BA50" i="17"/>
  <c r="BC50" i="17"/>
  <c r="BG50" i="17"/>
  <c r="BI50" i="17"/>
  <c r="J51" i="17"/>
  <c r="R51" i="17"/>
  <c r="X51" i="17"/>
  <c r="AE51" i="17"/>
  <c r="AK51" i="17"/>
  <c r="AU51" i="17"/>
  <c r="O51" i="17"/>
  <c r="V51" i="17"/>
  <c r="AB51" i="17"/>
  <c r="AI51" i="17"/>
  <c r="AO51" i="17"/>
  <c r="AQ51" i="17"/>
  <c r="AW51" i="17"/>
  <c r="BA51" i="17"/>
  <c r="BC51" i="17"/>
  <c r="BG51" i="17"/>
  <c r="BI51" i="17"/>
  <c r="G48" i="17"/>
  <c r="J48" i="17"/>
  <c r="O48" i="17"/>
  <c r="R48" i="17"/>
  <c r="V48" i="17"/>
  <c r="X48" i="17"/>
  <c r="AB48" i="17"/>
  <c r="AE48" i="17"/>
  <c r="AI48" i="17"/>
  <c r="AK48" i="17"/>
  <c r="AO48" i="17"/>
  <c r="AQ48" i="17"/>
  <c r="AU48" i="17"/>
  <c r="AW48" i="17"/>
  <c r="BA48" i="17"/>
  <c r="BC48" i="17"/>
  <c r="BG48" i="17"/>
  <c r="BI48" i="17"/>
  <c r="F49" i="17"/>
  <c r="K49" i="17"/>
  <c r="N49" i="17"/>
  <c r="S49" i="17"/>
  <c r="U49" i="17"/>
  <c r="Y49" i="17"/>
  <c r="AA49" i="17"/>
  <c r="AF49" i="17"/>
  <c r="AH49" i="17"/>
  <c r="AL49" i="17"/>
  <c r="AN49" i="17"/>
  <c r="AR49" i="17"/>
  <c r="AT49" i="17"/>
  <c r="AX49" i="17"/>
  <c r="AZ49" i="17"/>
  <c r="BD49" i="17"/>
  <c r="BF49" i="17"/>
  <c r="BJ49" i="17"/>
  <c r="F50" i="17"/>
  <c r="K50" i="17"/>
  <c r="N50" i="17"/>
  <c r="S50" i="17"/>
  <c r="U50" i="17"/>
  <c r="Y50" i="17"/>
  <c r="AA50" i="17"/>
  <c r="AF50" i="17"/>
  <c r="AH50" i="17"/>
  <c r="AL50" i="17"/>
  <c r="AN50" i="17"/>
  <c r="AR50" i="17"/>
  <c r="AT50" i="17"/>
  <c r="AX50" i="17"/>
  <c r="AZ50" i="17"/>
  <c r="BD50" i="17"/>
  <c r="BF50" i="17"/>
  <c r="BJ50" i="17"/>
  <c r="F51" i="17"/>
  <c r="K51" i="17"/>
  <c r="N51" i="17"/>
  <c r="S51" i="17"/>
  <c r="U51" i="17"/>
  <c r="Y51" i="17"/>
  <c r="AA51" i="17"/>
  <c r="AF51" i="17"/>
  <c r="AH51" i="17"/>
  <c r="AL51" i="17"/>
  <c r="AN51" i="17"/>
  <c r="AR51" i="17"/>
  <c r="AT51" i="17"/>
  <c r="AX51" i="17"/>
  <c r="AZ51" i="17"/>
  <c r="BD51" i="17"/>
  <c r="BF51" i="17"/>
  <c r="BJ51" i="17"/>
  <c r="E46" i="17"/>
  <c r="BO46" i="17"/>
  <c r="E45" i="17"/>
  <c r="BO45" i="17"/>
  <c r="E44" i="17"/>
  <c r="BO44" i="17"/>
  <c r="E43" i="17"/>
  <c r="BO43" i="17"/>
  <c r="B42" i="17"/>
  <c r="A42" i="17"/>
  <c r="B41" i="17"/>
  <c r="A41" i="17"/>
  <c r="B40" i="17"/>
  <c r="A40" i="17"/>
  <c r="BP39" i="17"/>
  <c r="B39" i="17"/>
  <c r="A39" i="17"/>
  <c r="G40" i="17"/>
  <c r="BL41" i="17"/>
  <c r="BM39" i="17"/>
  <c r="F39" i="17"/>
  <c r="BL40" i="17"/>
  <c r="G41" i="17"/>
  <c r="BL42" i="17"/>
  <c r="K39" i="17"/>
  <c r="N39" i="17"/>
  <c r="S39" i="17"/>
  <c r="U39" i="17"/>
  <c r="Y39" i="17"/>
  <c r="AA39" i="17"/>
  <c r="AF39" i="17"/>
  <c r="AH39" i="17"/>
  <c r="AL39" i="17"/>
  <c r="AN39" i="17"/>
  <c r="AR39" i="17"/>
  <c r="AT39" i="17"/>
  <c r="AX39" i="17"/>
  <c r="AZ39" i="17"/>
  <c r="BD39" i="17"/>
  <c r="BF39" i="17"/>
  <c r="BJ39" i="17"/>
  <c r="BL39" i="17"/>
  <c r="J40" i="17"/>
  <c r="O40" i="17"/>
  <c r="R40" i="17"/>
  <c r="V40" i="17"/>
  <c r="X40" i="17"/>
  <c r="AB40" i="17"/>
  <c r="AE40" i="17"/>
  <c r="AI40" i="17"/>
  <c r="AK40" i="17"/>
  <c r="AO40" i="17"/>
  <c r="AQ40" i="17"/>
  <c r="AU40" i="17"/>
  <c r="AW40" i="17"/>
  <c r="BA40" i="17"/>
  <c r="BC40" i="17"/>
  <c r="BG40" i="17"/>
  <c r="BI40" i="17"/>
  <c r="BM40" i="17"/>
  <c r="J41" i="17"/>
  <c r="O41" i="17"/>
  <c r="R41" i="17"/>
  <c r="V41" i="17"/>
  <c r="X41" i="17"/>
  <c r="AB41" i="17"/>
  <c r="AE41" i="17"/>
  <c r="AI41" i="17"/>
  <c r="AK41" i="17"/>
  <c r="AO41" i="17"/>
  <c r="AQ41" i="17"/>
  <c r="AU41" i="17"/>
  <c r="AW41" i="17"/>
  <c r="BA41" i="17"/>
  <c r="BC41" i="17"/>
  <c r="BG41" i="17"/>
  <c r="BI41" i="17"/>
  <c r="BM41" i="17"/>
  <c r="G42" i="17"/>
  <c r="J42" i="17"/>
  <c r="O42" i="17"/>
  <c r="R42" i="17"/>
  <c r="V42" i="17"/>
  <c r="X42" i="17"/>
  <c r="AB42" i="17"/>
  <c r="AE42" i="17"/>
  <c r="AI42" i="17"/>
  <c r="AK42" i="17"/>
  <c r="AO42" i="17"/>
  <c r="AQ42" i="17"/>
  <c r="AU42" i="17"/>
  <c r="AW42" i="17"/>
  <c r="BA42" i="17"/>
  <c r="BC42" i="17"/>
  <c r="BG42" i="17"/>
  <c r="BI42" i="17"/>
  <c r="BM42" i="17"/>
  <c r="G39" i="17"/>
  <c r="J39" i="17"/>
  <c r="O39" i="17"/>
  <c r="R39" i="17"/>
  <c r="V39" i="17"/>
  <c r="X39" i="17"/>
  <c r="AB39" i="17"/>
  <c r="AE39" i="17"/>
  <c r="AI39" i="17"/>
  <c r="AK39" i="17"/>
  <c r="AO39" i="17"/>
  <c r="AQ39" i="17"/>
  <c r="AU39" i="17"/>
  <c r="AW39" i="17"/>
  <c r="BA39" i="17"/>
  <c r="BC39" i="17"/>
  <c r="BG39" i="17"/>
  <c r="BI39" i="17"/>
  <c r="F40" i="17"/>
  <c r="K40" i="17"/>
  <c r="N40" i="17"/>
  <c r="S40" i="17"/>
  <c r="U40" i="17"/>
  <c r="Y40" i="17"/>
  <c r="AA40" i="17"/>
  <c r="AF40" i="17"/>
  <c r="AH40" i="17"/>
  <c r="AL40" i="17"/>
  <c r="AN40" i="17"/>
  <c r="AR40" i="17"/>
  <c r="AT40" i="17"/>
  <c r="AX40" i="17"/>
  <c r="AZ40" i="17"/>
  <c r="BD40" i="17"/>
  <c r="BF40" i="17"/>
  <c r="BJ40" i="17"/>
  <c r="F41" i="17"/>
  <c r="K41" i="17"/>
  <c r="N41" i="17"/>
  <c r="S41" i="17"/>
  <c r="U41" i="17"/>
  <c r="Y41" i="17"/>
  <c r="AA41" i="17"/>
  <c r="AF41" i="17"/>
  <c r="AH41" i="17"/>
  <c r="AL41" i="17"/>
  <c r="AN41" i="17"/>
  <c r="AR41" i="17"/>
  <c r="AT41" i="17"/>
  <c r="AX41" i="17"/>
  <c r="AZ41" i="17"/>
  <c r="BD41" i="17"/>
  <c r="BF41" i="17"/>
  <c r="BJ41" i="17"/>
  <c r="F42" i="17"/>
  <c r="K42" i="17"/>
  <c r="N42" i="17"/>
  <c r="S42" i="17"/>
  <c r="U42" i="17"/>
  <c r="Y42" i="17"/>
  <c r="AA42" i="17"/>
  <c r="AF42" i="17"/>
  <c r="AH42" i="17"/>
  <c r="AL42" i="17"/>
  <c r="AN42" i="17"/>
  <c r="AR42" i="17"/>
  <c r="AT42" i="17"/>
  <c r="AX42" i="17"/>
  <c r="AZ42" i="17"/>
  <c r="BD42" i="17"/>
  <c r="BF42" i="17"/>
  <c r="BJ42" i="17"/>
  <c r="E37" i="17"/>
  <c r="BO37" i="17"/>
  <c r="E36" i="17"/>
  <c r="BO36" i="17"/>
  <c r="E35" i="17"/>
  <c r="BO35" i="17"/>
  <c r="E34" i="17"/>
  <c r="BO34" i="17"/>
  <c r="B33" i="17"/>
  <c r="B32" i="17"/>
  <c r="BM32" i="17"/>
  <c r="B31" i="17"/>
  <c r="B30" i="17"/>
  <c r="BL30" i="17"/>
  <c r="BP29" i="17"/>
  <c r="B29" i="17"/>
  <c r="A29" i="17"/>
  <c r="BO27" i="17"/>
  <c r="E25" i="17"/>
  <c r="BO25" i="17"/>
  <c r="E24" i="17"/>
  <c r="BO24" i="17"/>
  <c r="E23" i="17"/>
  <c r="BO23" i="17"/>
  <c r="B23" i="17"/>
  <c r="A23" i="17"/>
  <c r="E22" i="17"/>
  <c r="BO22" i="17"/>
  <c r="B22" i="17"/>
  <c r="A22" i="17"/>
  <c r="BP21" i="17"/>
  <c r="E21" i="17"/>
  <c r="BO21" i="17"/>
  <c r="B21" i="17"/>
  <c r="A21" i="17"/>
  <c r="E19" i="17"/>
  <c r="BO19" i="17"/>
  <c r="E18" i="17"/>
  <c r="BO18" i="17"/>
  <c r="E17" i="17"/>
  <c r="BO17" i="17"/>
  <c r="B17" i="17"/>
  <c r="A17" i="17"/>
  <c r="E16" i="17"/>
  <c r="BO16" i="17"/>
  <c r="B16" i="17"/>
  <c r="A16" i="17"/>
  <c r="E15" i="17"/>
  <c r="BO15" i="17"/>
  <c r="B15" i="17"/>
  <c r="A15" i="17"/>
  <c r="BM11" i="17"/>
  <c r="BL11" i="17"/>
  <c r="BJ11" i="17"/>
  <c r="BI11" i="17"/>
  <c r="BG11" i="17"/>
  <c r="BF11" i="17"/>
  <c r="BD11" i="17"/>
  <c r="BC11" i="17"/>
  <c r="BA11" i="17"/>
  <c r="AZ11" i="17"/>
  <c r="AX11" i="17"/>
  <c r="AW11" i="17"/>
  <c r="AU11" i="17"/>
  <c r="AT11" i="17"/>
  <c r="AR11" i="17"/>
  <c r="AQ11" i="17"/>
  <c r="AO11" i="17"/>
  <c r="AN11" i="17"/>
  <c r="AL11" i="17"/>
  <c r="AK11" i="17"/>
  <c r="AI11" i="17"/>
  <c r="AH11" i="17"/>
  <c r="AF11" i="17"/>
  <c r="AE11" i="17"/>
  <c r="AB11" i="17"/>
  <c r="AA11" i="17"/>
  <c r="Y11" i="17"/>
  <c r="X11" i="17"/>
  <c r="V11" i="17"/>
  <c r="U11" i="17"/>
  <c r="S11" i="17"/>
  <c r="R11" i="17"/>
  <c r="O11" i="17"/>
  <c r="N11" i="17"/>
  <c r="K11" i="17"/>
  <c r="J11" i="17"/>
  <c r="G11" i="17"/>
  <c r="F11" i="17"/>
  <c r="B10" i="17"/>
  <c r="A10" i="17"/>
  <c r="BP9" i="17"/>
  <c r="BO9" i="17"/>
  <c r="D156" i="16"/>
  <c r="D154" i="16"/>
  <c r="E153" i="16"/>
  <c r="BO153" i="16"/>
  <c r="E152" i="16"/>
  <c r="BO152" i="16"/>
  <c r="E151" i="16"/>
  <c r="BO151" i="16"/>
  <c r="E150" i="16"/>
  <c r="BO150" i="16"/>
  <c r="BP149" i="16"/>
  <c r="E149" i="16"/>
  <c r="BO149" i="16"/>
  <c r="E147" i="16"/>
  <c r="BO147" i="16"/>
  <c r="E146" i="16"/>
  <c r="BO146" i="16"/>
  <c r="E145" i="16"/>
  <c r="BO145" i="16"/>
  <c r="E144" i="16"/>
  <c r="BO144" i="16"/>
  <c r="BP143" i="16"/>
  <c r="E143" i="16"/>
  <c r="BO143" i="16"/>
  <c r="E141" i="16"/>
  <c r="BO141" i="16"/>
  <c r="E140" i="16"/>
  <c r="BO140" i="16"/>
  <c r="E139" i="16"/>
  <c r="BO139" i="16"/>
  <c r="E138" i="16"/>
  <c r="BO138" i="16"/>
  <c r="BP137" i="16"/>
  <c r="E137" i="16"/>
  <c r="BO137" i="16"/>
  <c r="E135" i="16"/>
  <c r="BO135" i="16"/>
  <c r="E134" i="16"/>
  <c r="BO134" i="16"/>
  <c r="E133" i="16"/>
  <c r="BO133" i="16"/>
  <c r="E132" i="16"/>
  <c r="BO132" i="16"/>
  <c r="BP131" i="16"/>
  <c r="E131" i="16"/>
  <c r="BO131" i="16"/>
  <c r="E129" i="16"/>
  <c r="BO129" i="16"/>
  <c r="E128" i="16"/>
  <c r="BO128" i="16"/>
  <c r="E127" i="16"/>
  <c r="BO127" i="16"/>
  <c r="E126" i="16"/>
  <c r="BO126" i="16"/>
  <c r="BP125" i="16"/>
  <c r="E125" i="16"/>
  <c r="BO125" i="16"/>
  <c r="E123" i="16"/>
  <c r="BO123" i="16"/>
  <c r="E122" i="16"/>
  <c r="BO122" i="16"/>
  <c r="E121" i="16"/>
  <c r="BO121" i="16"/>
  <c r="E120" i="16"/>
  <c r="BO120" i="16"/>
  <c r="BP119" i="16"/>
  <c r="E119" i="16"/>
  <c r="BO119" i="16"/>
  <c r="E117" i="16"/>
  <c r="BO117" i="16"/>
  <c r="E116" i="16"/>
  <c r="BO116" i="16"/>
  <c r="E115" i="16"/>
  <c r="BO115" i="16"/>
  <c r="E114" i="16"/>
  <c r="BO114" i="16"/>
  <c r="BP113" i="16"/>
  <c r="E113" i="16"/>
  <c r="BO113" i="16"/>
  <c r="E111" i="16"/>
  <c r="BO111" i="16"/>
  <c r="A111" i="16"/>
  <c r="E110" i="16"/>
  <c r="BO110" i="16"/>
  <c r="A110" i="16"/>
  <c r="E109" i="16"/>
  <c r="BO109" i="16"/>
  <c r="A109" i="16"/>
  <c r="E108" i="16"/>
  <c r="BO108" i="16"/>
  <c r="A108" i="16"/>
  <c r="BP107" i="16"/>
  <c r="E107" i="16"/>
  <c r="BO107" i="16"/>
  <c r="BL10" i="17"/>
  <c r="BL13" i="17"/>
  <c r="BL17" i="17"/>
  <c r="BL22" i="17"/>
  <c r="BL21" i="17"/>
  <c r="BL24" i="17"/>
  <c r="BM23" i="17"/>
  <c r="F32" i="17"/>
  <c r="U32" i="17"/>
  <c r="AH32" i="17"/>
  <c r="AT32" i="17"/>
  <c r="BF32" i="17"/>
  <c r="N32" i="17"/>
  <c r="AA32" i="17"/>
  <c r="AN32" i="17"/>
  <c r="AZ32" i="17"/>
  <c r="BL32" i="17"/>
  <c r="G10" i="17"/>
  <c r="G9" i="17"/>
  <c r="V10" i="17"/>
  <c r="V9" i="17"/>
  <c r="AI10" i="17"/>
  <c r="AI9" i="17"/>
  <c r="AU10" i="17"/>
  <c r="AU9" i="17"/>
  <c r="AU12" i="17"/>
  <c r="BG10" i="17"/>
  <c r="BG9" i="17"/>
  <c r="BG12" i="17"/>
  <c r="K30" i="17"/>
  <c r="S30" i="17"/>
  <c r="Y30" i="17"/>
  <c r="AF30" i="17"/>
  <c r="AL30" i="17"/>
  <c r="AR30" i="17"/>
  <c r="AX30" i="17"/>
  <c r="BD30" i="17"/>
  <c r="BJ30" i="17"/>
  <c r="BM10" i="17"/>
  <c r="BM13" i="17"/>
  <c r="R10" i="17"/>
  <c r="R9" i="17"/>
  <c r="T48" i="17"/>
  <c r="AE10" i="17"/>
  <c r="AE9" i="17"/>
  <c r="AG51" i="17"/>
  <c r="AQ10" i="17"/>
  <c r="AQ9" i="17"/>
  <c r="BC10" i="17"/>
  <c r="BC9" i="17"/>
  <c r="BL16" i="17"/>
  <c r="BL15" i="17"/>
  <c r="BL18" i="17"/>
  <c r="BM17" i="17"/>
  <c r="BL23" i="17"/>
  <c r="BL29" i="17"/>
  <c r="F29" i="17"/>
  <c r="F30" i="17"/>
  <c r="N30" i="17"/>
  <c r="U30" i="17"/>
  <c r="AA30" i="17"/>
  <c r="AH30" i="17"/>
  <c r="AN30" i="17"/>
  <c r="AT30" i="17"/>
  <c r="AZ30" i="17"/>
  <c r="BF30" i="17"/>
  <c r="K32" i="17"/>
  <c r="S32" i="17"/>
  <c r="Y32" i="17"/>
  <c r="AF32" i="17"/>
  <c r="AL32" i="17"/>
  <c r="AR32" i="17"/>
  <c r="AX32" i="17"/>
  <c r="BD32" i="17"/>
  <c r="BJ32" i="17"/>
  <c r="BM9" i="17"/>
  <c r="BM12" i="17"/>
  <c r="T51" i="17"/>
  <c r="AG48" i="17"/>
  <c r="J10" i="17"/>
  <c r="J13" i="17"/>
  <c r="O10" i="17"/>
  <c r="O13" i="17"/>
  <c r="X10" i="17"/>
  <c r="X13" i="17"/>
  <c r="AB10" i="17"/>
  <c r="AB13" i="17"/>
  <c r="AK10" i="17"/>
  <c r="AK13" i="17"/>
  <c r="AO10" i="17"/>
  <c r="AO13" i="17"/>
  <c r="AW10" i="17"/>
  <c r="AW13" i="17"/>
  <c r="BA10" i="17"/>
  <c r="BA13" i="17"/>
  <c r="BI10" i="17"/>
  <c r="BI13" i="17"/>
  <c r="B109" i="17"/>
  <c r="B110" i="17"/>
  <c r="B99" i="17"/>
  <c r="B100" i="17"/>
  <c r="B89" i="17"/>
  <c r="B90" i="17"/>
  <c r="B79" i="17"/>
  <c r="B73" i="17"/>
  <c r="B62" i="17"/>
  <c r="B57" i="17"/>
  <c r="B80" i="17"/>
  <c r="B74" i="17"/>
  <c r="B63" i="17"/>
  <c r="B58" i="17"/>
  <c r="B111" i="17"/>
  <c r="B101" i="17"/>
  <c r="B91" i="17"/>
  <c r="B81" i="17"/>
  <c r="B75" i="17"/>
  <c r="B64" i="17"/>
  <c r="B59" i="17"/>
  <c r="N29" i="17"/>
  <c r="U29" i="17"/>
  <c r="AA29" i="17"/>
  <c r="AH29" i="17"/>
  <c r="AN29" i="17"/>
  <c r="AR29" i="17"/>
  <c r="AT29" i="17"/>
  <c r="AX29" i="17"/>
  <c r="AZ29" i="17"/>
  <c r="BD29" i="17"/>
  <c r="BF29" i="17"/>
  <c r="BJ29" i="17"/>
  <c r="G31" i="17"/>
  <c r="J31" i="17"/>
  <c r="O31" i="17"/>
  <c r="R31" i="17"/>
  <c r="V31" i="17"/>
  <c r="X31" i="17"/>
  <c r="AB31" i="17"/>
  <c r="AE31" i="17"/>
  <c r="AI31" i="17"/>
  <c r="AK31" i="17"/>
  <c r="AO31" i="17"/>
  <c r="AQ31" i="17"/>
  <c r="AU31" i="17"/>
  <c r="AW31" i="17"/>
  <c r="BA31" i="17"/>
  <c r="BC31" i="17"/>
  <c r="BG31" i="17"/>
  <c r="BI31" i="17"/>
  <c r="BM31" i="17"/>
  <c r="G33" i="17"/>
  <c r="J33" i="17"/>
  <c r="O33" i="17"/>
  <c r="R33" i="17"/>
  <c r="V33" i="17"/>
  <c r="X33" i="17"/>
  <c r="AB33" i="17"/>
  <c r="AE33" i="17"/>
  <c r="AI33" i="17"/>
  <c r="AK33" i="17"/>
  <c r="AO33" i="17"/>
  <c r="AQ33" i="17"/>
  <c r="AU33" i="17"/>
  <c r="AW33" i="17"/>
  <c r="BA33" i="17"/>
  <c r="BC33" i="17"/>
  <c r="BG33" i="17"/>
  <c r="BI33" i="17"/>
  <c r="BM33" i="17"/>
  <c r="A107" i="17"/>
  <c r="A97" i="17"/>
  <c r="A87" i="17"/>
  <c r="A77" i="17"/>
  <c r="A71" i="17"/>
  <c r="A60" i="17"/>
  <c r="A55" i="17"/>
  <c r="B107" i="17"/>
  <c r="B97" i="17"/>
  <c r="B87" i="17"/>
  <c r="B77" i="17"/>
  <c r="B71" i="17"/>
  <c r="B60" i="17"/>
  <c r="B55" i="17"/>
  <c r="B108" i="17"/>
  <c r="B98" i="17"/>
  <c r="B88" i="17"/>
  <c r="B78" i="17"/>
  <c r="B72" i="17"/>
  <c r="B61" i="17"/>
  <c r="B56" i="17"/>
  <c r="G16" i="17"/>
  <c r="J16" i="17"/>
  <c r="O16" i="17"/>
  <c r="R16" i="17"/>
  <c r="V16" i="17"/>
  <c r="X16" i="17"/>
  <c r="AB16" i="17"/>
  <c r="AE16" i="17"/>
  <c r="AI16" i="17"/>
  <c r="AK16" i="17"/>
  <c r="AO16" i="17"/>
  <c r="AQ16" i="17"/>
  <c r="AU16" i="17"/>
  <c r="AW16" i="17"/>
  <c r="BA16" i="17"/>
  <c r="BC16" i="17"/>
  <c r="BG16" i="17"/>
  <c r="BI16" i="17"/>
  <c r="BM16" i="17"/>
  <c r="F17" i="17"/>
  <c r="K17" i="17"/>
  <c r="N17" i="17"/>
  <c r="S17" i="17"/>
  <c r="U17" i="17"/>
  <c r="Y17" i="17"/>
  <c r="AA17" i="17"/>
  <c r="AF17" i="17"/>
  <c r="AH17" i="17"/>
  <c r="AL17" i="17"/>
  <c r="AN17" i="17"/>
  <c r="AR17" i="17"/>
  <c r="AT17" i="17"/>
  <c r="AX17" i="17"/>
  <c r="AZ17" i="17"/>
  <c r="BD17" i="17"/>
  <c r="BF17" i="17"/>
  <c r="BJ17" i="17"/>
  <c r="G22" i="17"/>
  <c r="J22" i="17"/>
  <c r="O22" i="17"/>
  <c r="R22" i="17"/>
  <c r="V22" i="17"/>
  <c r="X22" i="17"/>
  <c r="AB22" i="17"/>
  <c r="AE22" i="17"/>
  <c r="AI22" i="17"/>
  <c r="AK22" i="17"/>
  <c r="AO22" i="17"/>
  <c r="AQ22" i="17"/>
  <c r="AU22" i="17"/>
  <c r="AW22" i="17"/>
  <c r="BA22" i="17"/>
  <c r="BC22" i="17"/>
  <c r="BG22" i="17"/>
  <c r="BI22" i="17"/>
  <c r="BM22" i="17"/>
  <c r="F23" i="17"/>
  <c r="K23" i="17"/>
  <c r="N23" i="17"/>
  <c r="S23" i="17"/>
  <c r="U23" i="17"/>
  <c r="Y23" i="17"/>
  <c r="AA23" i="17"/>
  <c r="AF23" i="17"/>
  <c r="AH23" i="17"/>
  <c r="AL23" i="17"/>
  <c r="AN23" i="17"/>
  <c r="AR23" i="17"/>
  <c r="AT23" i="17"/>
  <c r="AX23" i="17"/>
  <c r="AZ23" i="17"/>
  <c r="BD23" i="17"/>
  <c r="BF23" i="17"/>
  <c r="BJ23" i="17"/>
  <c r="K29" i="17"/>
  <c r="S29" i="17"/>
  <c r="Y29" i="17"/>
  <c r="AF29" i="17"/>
  <c r="AL29" i="17"/>
  <c r="F10" i="17"/>
  <c r="K10" i="17"/>
  <c r="K13" i="17"/>
  <c r="N10" i="17"/>
  <c r="S10" i="17"/>
  <c r="U10" i="17"/>
  <c r="Y10" i="17"/>
  <c r="AA10" i="17"/>
  <c r="AF10" i="17"/>
  <c r="AF13" i="17"/>
  <c r="AH10" i="17"/>
  <c r="AL10" i="17"/>
  <c r="AL13" i="17"/>
  <c r="AN10" i="17"/>
  <c r="AR10" i="17"/>
  <c r="AR13" i="17"/>
  <c r="AT10" i="17"/>
  <c r="AX10" i="17"/>
  <c r="AX13" i="17"/>
  <c r="AZ10" i="17"/>
  <c r="BD10" i="17"/>
  <c r="BD13" i="17"/>
  <c r="BF10" i="17"/>
  <c r="BJ10" i="17"/>
  <c r="BJ13" i="17"/>
  <c r="F16" i="17"/>
  <c r="K16" i="17"/>
  <c r="N16" i="17"/>
  <c r="S16" i="17"/>
  <c r="U16" i="17"/>
  <c r="Y16" i="17"/>
  <c r="AA16" i="17"/>
  <c r="AF16" i="17"/>
  <c r="AH16" i="17"/>
  <c r="AL16" i="17"/>
  <c r="AN16" i="17"/>
  <c r="AR16" i="17"/>
  <c r="AT16" i="17"/>
  <c r="AX16" i="17"/>
  <c r="AZ16" i="17"/>
  <c r="BD16" i="17"/>
  <c r="BF16" i="17"/>
  <c r="BJ16" i="17"/>
  <c r="G17" i="17"/>
  <c r="J17" i="17"/>
  <c r="O17" i="17"/>
  <c r="R17" i="17"/>
  <c r="V17" i="17"/>
  <c r="X17" i="17"/>
  <c r="AB17" i="17"/>
  <c r="AE17" i="17"/>
  <c r="AI17" i="17"/>
  <c r="AK17" i="17"/>
  <c r="AO17" i="17"/>
  <c r="AQ17" i="17"/>
  <c r="AU17" i="17"/>
  <c r="AW17" i="17"/>
  <c r="BA17" i="17"/>
  <c r="BC17" i="17"/>
  <c r="BG17" i="17"/>
  <c r="BI17" i="17"/>
  <c r="F22" i="17"/>
  <c r="K22" i="17"/>
  <c r="N22" i="17"/>
  <c r="S22" i="17"/>
  <c r="U22" i="17"/>
  <c r="Y22" i="17"/>
  <c r="AA22" i="17"/>
  <c r="AF22" i="17"/>
  <c r="AH22" i="17"/>
  <c r="AL22" i="17"/>
  <c r="AN22" i="17"/>
  <c r="AR22" i="17"/>
  <c r="AT22" i="17"/>
  <c r="AX22" i="17"/>
  <c r="AZ22" i="17"/>
  <c r="BD22" i="17"/>
  <c r="BF22" i="17"/>
  <c r="BJ22" i="17"/>
  <c r="G23" i="17"/>
  <c r="J23" i="17"/>
  <c r="O23" i="17"/>
  <c r="R23" i="17"/>
  <c r="V23" i="17"/>
  <c r="X23" i="17"/>
  <c r="AB23" i="17"/>
  <c r="AE23" i="17"/>
  <c r="AI23" i="17"/>
  <c r="AK23" i="17"/>
  <c r="AO23" i="17"/>
  <c r="AQ23" i="17"/>
  <c r="AU23" i="17"/>
  <c r="AW23" i="17"/>
  <c r="BA23" i="17"/>
  <c r="BC23" i="17"/>
  <c r="BG23" i="17"/>
  <c r="BI23" i="17"/>
  <c r="G29" i="17"/>
  <c r="J29" i="17"/>
  <c r="O29" i="17"/>
  <c r="R29" i="17"/>
  <c r="V29" i="17"/>
  <c r="X29" i="17"/>
  <c r="AB29" i="17"/>
  <c r="AE29" i="17"/>
  <c r="AI29" i="17"/>
  <c r="AK29" i="17"/>
  <c r="AO29" i="17"/>
  <c r="AQ29" i="17"/>
  <c r="AU29" i="17"/>
  <c r="AW29" i="17"/>
  <c r="BA29" i="17"/>
  <c r="BC29" i="17"/>
  <c r="BG29" i="17"/>
  <c r="BI29" i="17"/>
  <c r="BM29" i="17"/>
  <c r="G30" i="17"/>
  <c r="J30" i="17"/>
  <c r="O30" i="17"/>
  <c r="R30" i="17"/>
  <c r="V30" i="17"/>
  <c r="X30" i="17"/>
  <c r="AB30" i="17"/>
  <c r="AE30" i="17"/>
  <c r="AI30" i="17"/>
  <c r="AK30" i="17"/>
  <c r="AO30" i="17"/>
  <c r="AQ30" i="17"/>
  <c r="AU30" i="17"/>
  <c r="AW30" i="17"/>
  <c r="BA30" i="17"/>
  <c r="BC30" i="17"/>
  <c r="BG30" i="17"/>
  <c r="BI30" i="17"/>
  <c r="BM30" i="17"/>
  <c r="F31" i="17"/>
  <c r="K31" i="17"/>
  <c r="N31" i="17"/>
  <c r="S31" i="17"/>
  <c r="U31" i="17"/>
  <c r="Y31" i="17"/>
  <c r="AA31" i="17"/>
  <c r="AF31" i="17"/>
  <c r="AH31" i="17"/>
  <c r="AL31" i="17"/>
  <c r="AN31" i="17"/>
  <c r="AR31" i="17"/>
  <c r="AT31" i="17"/>
  <c r="AX31" i="17"/>
  <c r="AZ31" i="17"/>
  <c r="BD31" i="17"/>
  <c r="BF31" i="17"/>
  <c r="BJ31" i="17"/>
  <c r="BL31" i="17"/>
  <c r="G32" i="17"/>
  <c r="J32" i="17"/>
  <c r="O32" i="17"/>
  <c r="R32" i="17"/>
  <c r="V32" i="17"/>
  <c r="X32" i="17"/>
  <c r="AB32" i="17"/>
  <c r="AE32" i="17"/>
  <c r="AI32" i="17"/>
  <c r="AK32" i="17"/>
  <c r="AO32" i="17"/>
  <c r="AQ32" i="17"/>
  <c r="AU32" i="17"/>
  <c r="AW32" i="17"/>
  <c r="BA32" i="17"/>
  <c r="BC32" i="17"/>
  <c r="BG32" i="17"/>
  <c r="BI32" i="17"/>
  <c r="F33" i="17"/>
  <c r="K33" i="17"/>
  <c r="N33" i="17"/>
  <c r="S33" i="17"/>
  <c r="U33" i="17"/>
  <c r="Y33" i="17"/>
  <c r="AA33" i="17"/>
  <c r="AF33" i="17"/>
  <c r="AH33" i="17"/>
  <c r="AL33" i="17"/>
  <c r="AN33" i="17"/>
  <c r="AR33" i="17"/>
  <c r="AT33" i="17"/>
  <c r="AX33" i="17"/>
  <c r="AZ33" i="17"/>
  <c r="BD33" i="17"/>
  <c r="BF33" i="17"/>
  <c r="BJ33" i="17"/>
  <c r="BL33" i="17"/>
  <c r="BI25" i="17"/>
  <c r="AW25" i="17"/>
  <c r="AK25" i="17"/>
  <c r="X25" i="17"/>
  <c r="J25" i="17"/>
  <c r="BA19" i="17"/>
  <c r="AO19" i="17"/>
  <c r="AB19" i="17"/>
  <c r="O19" i="17"/>
  <c r="T10" i="17"/>
  <c r="G25" i="17"/>
  <c r="AW19" i="17"/>
  <c r="AK19" i="17"/>
  <c r="X19" i="17"/>
  <c r="J19" i="17"/>
  <c r="AU13" i="17"/>
  <c r="V12" i="17"/>
  <c r="BG25" i="17"/>
  <c r="AU25" i="17"/>
  <c r="AI25" i="17"/>
  <c r="V25" i="17"/>
  <c r="AG29" i="17"/>
  <c r="BI19" i="17"/>
  <c r="BG13" i="17"/>
  <c r="G13" i="17"/>
  <c r="BG19" i="17"/>
  <c r="AU19" i="17"/>
  <c r="AI19" i="17"/>
  <c r="V19" i="17"/>
  <c r="G19" i="17"/>
  <c r="AG39" i="17"/>
  <c r="BC25" i="17"/>
  <c r="AQ25" i="17"/>
  <c r="AE25" i="17"/>
  <c r="R25" i="17"/>
  <c r="BM19" i="17"/>
  <c r="AG11" i="17"/>
  <c r="AG41" i="17"/>
  <c r="AG50" i="17"/>
  <c r="AE12" i="17"/>
  <c r="AG40" i="17"/>
  <c r="AG49" i="17"/>
  <c r="G12" i="17"/>
  <c r="AE13" i="17"/>
  <c r="AG13" i="17"/>
  <c r="AG42" i="17"/>
  <c r="BL25" i="17"/>
  <c r="BC13" i="17"/>
  <c r="BL19" i="17"/>
  <c r="T40" i="17"/>
  <c r="T11" i="17"/>
  <c r="T49" i="17"/>
  <c r="R12" i="17"/>
  <c r="T42" i="17"/>
  <c r="BA25" i="17"/>
  <c r="AO25" i="17"/>
  <c r="AB25" i="17"/>
  <c r="O25" i="17"/>
  <c r="BL9" i="17"/>
  <c r="BL12" i="17"/>
  <c r="AI13" i="17"/>
  <c r="BC19" i="17"/>
  <c r="AQ19" i="17"/>
  <c r="AE19" i="17"/>
  <c r="R19" i="17"/>
  <c r="AI12" i="17"/>
  <c r="AQ13" i="17"/>
  <c r="V13" i="17"/>
  <c r="R13" i="17"/>
  <c r="T41" i="17"/>
  <c r="T39" i="17"/>
  <c r="T50" i="17"/>
  <c r="T22" i="17"/>
  <c r="T31" i="17"/>
  <c r="BF21" i="17"/>
  <c r="BF24" i="17"/>
  <c r="AZ21" i="17"/>
  <c r="AZ24" i="17"/>
  <c r="AT21" i="17"/>
  <c r="AT24" i="17"/>
  <c r="AN21" i="17"/>
  <c r="AN24" i="17"/>
  <c r="AH21" i="17"/>
  <c r="AH24" i="17"/>
  <c r="AA21" i="17"/>
  <c r="AA24" i="17"/>
  <c r="U21" i="17"/>
  <c r="U24" i="17"/>
  <c r="N21" i="17"/>
  <c r="N24" i="17"/>
  <c r="F21" i="17"/>
  <c r="F24" i="17"/>
  <c r="BF15" i="17"/>
  <c r="BF18" i="17"/>
  <c r="AZ15" i="17"/>
  <c r="AZ18" i="17"/>
  <c r="AT15" i="17"/>
  <c r="AT18" i="17"/>
  <c r="AN15" i="17"/>
  <c r="AN18" i="17"/>
  <c r="AH15" i="17"/>
  <c r="AH18" i="17"/>
  <c r="AA15" i="17"/>
  <c r="AA18" i="17"/>
  <c r="U15" i="17"/>
  <c r="U18" i="17"/>
  <c r="N15" i="17"/>
  <c r="N18" i="17"/>
  <c r="F15" i="17"/>
  <c r="F18" i="17"/>
  <c r="BF9" i="17"/>
  <c r="BF12" i="17"/>
  <c r="AZ9" i="17"/>
  <c r="AZ12" i="17"/>
  <c r="AT9" i="17"/>
  <c r="AT12" i="17"/>
  <c r="AN9" i="17"/>
  <c r="AN12" i="17"/>
  <c r="AH9" i="17"/>
  <c r="AH12" i="17"/>
  <c r="AA9" i="17"/>
  <c r="AA12" i="17"/>
  <c r="U9" i="17"/>
  <c r="U12" i="17"/>
  <c r="N9" i="17"/>
  <c r="N12" i="17"/>
  <c r="F9" i="17"/>
  <c r="F12" i="17"/>
  <c r="BM21" i="17"/>
  <c r="BM24" i="17"/>
  <c r="BG21" i="17"/>
  <c r="BG24" i="17"/>
  <c r="BA21" i="17"/>
  <c r="BA24" i="17"/>
  <c r="AU21" i="17"/>
  <c r="AU24" i="17"/>
  <c r="AO21" i="17"/>
  <c r="AO24" i="17"/>
  <c r="AI21" i="17"/>
  <c r="AI24" i="17"/>
  <c r="AB21" i="17"/>
  <c r="AB24" i="17"/>
  <c r="V21" i="17"/>
  <c r="V24" i="17"/>
  <c r="O21" i="17"/>
  <c r="O24" i="17"/>
  <c r="G21" i="17"/>
  <c r="G24" i="17"/>
  <c r="BI15" i="17"/>
  <c r="BI18" i="17"/>
  <c r="BC15" i="17"/>
  <c r="BC18" i="17"/>
  <c r="AW15" i="17"/>
  <c r="AW18" i="17"/>
  <c r="AQ15" i="17"/>
  <c r="AQ18" i="17"/>
  <c r="AK15" i="17"/>
  <c r="AK18" i="17"/>
  <c r="AE15" i="17"/>
  <c r="X15" i="17"/>
  <c r="X18" i="17"/>
  <c r="R15" i="17"/>
  <c r="J15" i="17"/>
  <c r="J18" i="17"/>
  <c r="K56" i="17"/>
  <c r="S56" i="17"/>
  <c r="Y56" i="17"/>
  <c r="AF56" i="17"/>
  <c r="AL56" i="17"/>
  <c r="AR56" i="17"/>
  <c r="AX56" i="17"/>
  <c r="BD56" i="17"/>
  <c r="BJ56" i="17"/>
  <c r="J56" i="17"/>
  <c r="R56" i="17"/>
  <c r="X56" i="17"/>
  <c r="AE56" i="17"/>
  <c r="AK56" i="17"/>
  <c r="AQ56" i="17"/>
  <c r="AW56" i="17"/>
  <c r="BC56" i="17"/>
  <c r="BI56" i="17"/>
  <c r="BM56" i="17"/>
  <c r="F56" i="17"/>
  <c r="N56" i="17"/>
  <c r="U56" i="17"/>
  <c r="AA56" i="17"/>
  <c r="AH56" i="17"/>
  <c r="AN56" i="17"/>
  <c r="AT56" i="17"/>
  <c r="AZ56" i="17"/>
  <c r="BF56" i="17"/>
  <c r="BL56" i="17"/>
  <c r="G56" i="17"/>
  <c r="O56" i="17"/>
  <c r="V56" i="17"/>
  <c r="AB56" i="17"/>
  <c r="AI56" i="17"/>
  <c r="AO56" i="17"/>
  <c r="AU56" i="17"/>
  <c r="BA56" i="17"/>
  <c r="BG56" i="17"/>
  <c r="K72" i="17"/>
  <c r="K114" i="17"/>
  <c r="S72" i="17"/>
  <c r="S114" i="17"/>
  <c r="Y72" i="17"/>
  <c r="Y114" i="17"/>
  <c r="AF72" i="17"/>
  <c r="AF114" i="17"/>
  <c r="AL72" i="17"/>
  <c r="AL114" i="17"/>
  <c r="AR72" i="17"/>
  <c r="AR114" i="17"/>
  <c r="AX72" i="17"/>
  <c r="AX114" i="17"/>
  <c r="BD72" i="17"/>
  <c r="BD114" i="17"/>
  <c r="BJ72" i="17"/>
  <c r="BJ114" i="17"/>
  <c r="G72" i="17"/>
  <c r="G114" i="17"/>
  <c r="O72" i="17"/>
  <c r="O114" i="17"/>
  <c r="V72" i="17"/>
  <c r="V114" i="17"/>
  <c r="AB72" i="17"/>
  <c r="AB114" i="17"/>
  <c r="AI72" i="17"/>
  <c r="AI114" i="17"/>
  <c r="AO72" i="17"/>
  <c r="AO114" i="17"/>
  <c r="AU72" i="17"/>
  <c r="AU114" i="17"/>
  <c r="BA72" i="17"/>
  <c r="BA114" i="17"/>
  <c r="BG72" i="17"/>
  <c r="BG114" i="17"/>
  <c r="BM72" i="17"/>
  <c r="BM114" i="17"/>
  <c r="F72" i="17"/>
  <c r="F114" i="17"/>
  <c r="N72" i="17"/>
  <c r="N114" i="17"/>
  <c r="U72" i="17"/>
  <c r="U114" i="17"/>
  <c r="AA72" i="17"/>
  <c r="AA114" i="17"/>
  <c r="AH72" i="17"/>
  <c r="AH114" i="17"/>
  <c r="AN72" i="17"/>
  <c r="AN114" i="17"/>
  <c r="AT72" i="17"/>
  <c r="AT114" i="17"/>
  <c r="AZ72" i="17"/>
  <c r="AZ114" i="17"/>
  <c r="BF72" i="17"/>
  <c r="BF114" i="17"/>
  <c r="BL72" i="17"/>
  <c r="BL114" i="17"/>
  <c r="J72" i="17"/>
  <c r="J114" i="17"/>
  <c r="R72" i="17"/>
  <c r="X72" i="17"/>
  <c r="X114" i="17"/>
  <c r="AE72" i="17"/>
  <c r="AK72" i="17"/>
  <c r="AK114" i="17"/>
  <c r="AQ72" i="17"/>
  <c r="AQ114" i="17"/>
  <c r="AW72" i="17"/>
  <c r="AW114" i="17"/>
  <c r="BC72" i="17"/>
  <c r="BC114" i="17"/>
  <c r="BI72" i="17"/>
  <c r="BI114" i="17"/>
  <c r="K88" i="17"/>
  <c r="S88" i="17"/>
  <c r="Y88" i="17"/>
  <c r="AF88" i="17"/>
  <c r="AL88" i="17"/>
  <c r="AR88" i="17"/>
  <c r="AX88" i="17"/>
  <c r="BD88" i="17"/>
  <c r="BJ88" i="17"/>
  <c r="J88" i="17"/>
  <c r="R88" i="17"/>
  <c r="X88" i="17"/>
  <c r="AE88" i="17"/>
  <c r="AK88" i="17"/>
  <c r="AQ88" i="17"/>
  <c r="AW88" i="17"/>
  <c r="BC88" i="17"/>
  <c r="BI88" i="17"/>
  <c r="BM88" i="17"/>
  <c r="F88" i="17"/>
  <c r="N88" i="17"/>
  <c r="U88" i="17"/>
  <c r="AA88" i="17"/>
  <c r="AH88" i="17"/>
  <c r="AN88" i="17"/>
  <c r="AT88" i="17"/>
  <c r="AZ88" i="17"/>
  <c r="BF88" i="17"/>
  <c r="BL88" i="17"/>
  <c r="G88" i="17"/>
  <c r="O88" i="17"/>
  <c r="V88" i="17"/>
  <c r="AB88" i="17"/>
  <c r="AI88" i="17"/>
  <c r="AO88" i="17"/>
  <c r="AU88" i="17"/>
  <c r="BA88" i="17"/>
  <c r="BG88" i="17"/>
  <c r="AL108" i="17"/>
  <c r="AL120" i="17"/>
  <c r="AF108" i="17"/>
  <c r="Y108" i="17"/>
  <c r="Y120" i="17"/>
  <c r="S108" i="17"/>
  <c r="N108" i="17"/>
  <c r="N120" i="17"/>
  <c r="BL108" i="17"/>
  <c r="BJ108" i="17"/>
  <c r="BF108" i="17"/>
  <c r="BF120" i="17"/>
  <c r="BD108" i="17"/>
  <c r="AZ108" i="17"/>
  <c r="AX108" i="17"/>
  <c r="AX120" i="17"/>
  <c r="AT108" i="17"/>
  <c r="AR108" i="17"/>
  <c r="AN108" i="17"/>
  <c r="AH108" i="17"/>
  <c r="AA108" i="17"/>
  <c r="U108" i="17"/>
  <c r="K108" i="17"/>
  <c r="F108" i="17"/>
  <c r="G108" i="17"/>
  <c r="O108" i="17"/>
  <c r="V108" i="17"/>
  <c r="AB108" i="17"/>
  <c r="AI108" i="17"/>
  <c r="AO108" i="17"/>
  <c r="AU108" i="17"/>
  <c r="BA108" i="17"/>
  <c r="BG108" i="17"/>
  <c r="BM108" i="17"/>
  <c r="J108" i="17"/>
  <c r="J120" i="17"/>
  <c r="R108" i="17"/>
  <c r="X108" i="17"/>
  <c r="X120" i="17"/>
  <c r="AE108" i="17"/>
  <c r="AK108" i="17"/>
  <c r="AK120" i="17"/>
  <c r="AQ108" i="17"/>
  <c r="AQ120" i="17"/>
  <c r="AW108" i="17"/>
  <c r="AW120" i="17"/>
  <c r="BC108" i="17"/>
  <c r="BC120" i="17"/>
  <c r="BI108" i="17"/>
  <c r="BI120" i="17"/>
  <c r="BM55" i="17"/>
  <c r="BI55" i="17"/>
  <c r="BG55" i="17"/>
  <c r="BC55" i="17"/>
  <c r="BA55" i="17"/>
  <c r="AW55" i="17"/>
  <c r="AU55" i="17"/>
  <c r="AQ55" i="17"/>
  <c r="AO55" i="17"/>
  <c r="AK55" i="17"/>
  <c r="AI55" i="17"/>
  <c r="AE55" i="17"/>
  <c r="AB55" i="17"/>
  <c r="X55" i="17"/>
  <c r="V55" i="17"/>
  <c r="R55" i="17"/>
  <c r="O55" i="17"/>
  <c r="J55" i="17"/>
  <c r="BL55" i="17"/>
  <c r="BJ55" i="17"/>
  <c r="BF55" i="17"/>
  <c r="BD55" i="17"/>
  <c r="AZ55" i="17"/>
  <c r="AX55" i="17"/>
  <c r="AT55" i="17"/>
  <c r="AR55" i="17"/>
  <c r="AN55" i="17"/>
  <c r="AL55" i="17"/>
  <c r="AH55" i="17"/>
  <c r="AF55" i="17"/>
  <c r="AA55" i="17"/>
  <c r="Y55" i="17"/>
  <c r="U55" i="17"/>
  <c r="S55" i="17"/>
  <c r="N55" i="17"/>
  <c r="K55" i="17"/>
  <c r="F55" i="17"/>
  <c r="G55" i="17"/>
  <c r="BM71" i="17"/>
  <c r="BM113" i="17"/>
  <c r="BI71" i="17"/>
  <c r="BI113" i="17"/>
  <c r="BG71" i="17"/>
  <c r="BG113" i="17"/>
  <c r="BC71" i="17"/>
  <c r="BC113" i="17"/>
  <c r="BA71" i="17"/>
  <c r="BA113" i="17"/>
  <c r="AW71" i="17"/>
  <c r="AW113" i="17"/>
  <c r="AU71" i="17"/>
  <c r="AU113" i="17"/>
  <c r="AQ71" i="17"/>
  <c r="AQ113" i="17"/>
  <c r="AO71" i="17"/>
  <c r="AO113" i="17"/>
  <c r="AK71" i="17"/>
  <c r="AK113" i="17"/>
  <c r="AI71" i="17"/>
  <c r="AI113" i="17"/>
  <c r="AE71" i="17"/>
  <c r="AB71" i="17"/>
  <c r="AB113" i="17"/>
  <c r="X71" i="17"/>
  <c r="X113" i="17"/>
  <c r="V71" i="17"/>
  <c r="V113" i="17"/>
  <c r="R71" i="17"/>
  <c r="O71" i="17"/>
  <c r="O113" i="17"/>
  <c r="J71" i="17"/>
  <c r="J113" i="17"/>
  <c r="G71" i="17"/>
  <c r="G113" i="17"/>
  <c r="BL71" i="17"/>
  <c r="BL113" i="17"/>
  <c r="BJ71" i="17"/>
  <c r="BJ113" i="17"/>
  <c r="BF71" i="17"/>
  <c r="BF113" i="17"/>
  <c r="BD71" i="17"/>
  <c r="BD113" i="17"/>
  <c r="AZ71" i="17"/>
  <c r="AZ113" i="17"/>
  <c r="AX71" i="17"/>
  <c r="AX113" i="17"/>
  <c r="AT71" i="17"/>
  <c r="AT113" i="17"/>
  <c r="AR71" i="17"/>
  <c r="AR113" i="17"/>
  <c r="AN71" i="17"/>
  <c r="AN113" i="17"/>
  <c r="AL71" i="17"/>
  <c r="AL113" i="17"/>
  <c r="AH71" i="17"/>
  <c r="AH113" i="17"/>
  <c r="AF71" i="17"/>
  <c r="AF113" i="17"/>
  <c r="AA71" i="17"/>
  <c r="AA113" i="17"/>
  <c r="Y71" i="17"/>
  <c r="Y113" i="17"/>
  <c r="U71" i="17"/>
  <c r="U113" i="17"/>
  <c r="S71" i="17"/>
  <c r="S113" i="17"/>
  <c r="N71" i="17"/>
  <c r="N113" i="17"/>
  <c r="K71" i="17"/>
  <c r="K113" i="17"/>
  <c r="F71" i="17"/>
  <c r="F113" i="17"/>
  <c r="BM87" i="17"/>
  <c r="BI87" i="17"/>
  <c r="BG87" i="17"/>
  <c r="BC87" i="17"/>
  <c r="BA87" i="17"/>
  <c r="AW87" i="17"/>
  <c r="AU87" i="17"/>
  <c r="AQ87" i="17"/>
  <c r="AO87" i="17"/>
  <c r="AK87" i="17"/>
  <c r="AI87" i="17"/>
  <c r="AE87" i="17"/>
  <c r="AB87" i="17"/>
  <c r="X87" i="17"/>
  <c r="V87" i="17"/>
  <c r="R87" i="17"/>
  <c r="O87" i="17"/>
  <c r="J87" i="17"/>
  <c r="G87" i="17"/>
  <c r="BL87" i="17"/>
  <c r="BJ87" i="17"/>
  <c r="BF87" i="17"/>
  <c r="BD87" i="17"/>
  <c r="AZ87" i="17"/>
  <c r="AX87" i="17"/>
  <c r="AT87" i="17"/>
  <c r="AR87" i="17"/>
  <c r="AN87" i="17"/>
  <c r="AL87" i="17"/>
  <c r="AH87" i="17"/>
  <c r="AF87" i="17"/>
  <c r="AA87" i="17"/>
  <c r="Y87" i="17"/>
  <c r="U87" i="17"/>
  <c r="S87" i="17"/>
  <c r="N87" i="17"/>
  <c r="K87" i="17"/>
  <c r="F87" i="17"/>
  <c r="BM107" i="17"/>
  <c r="BM119" i="17"/>
  <c r="BI107" i="17"/>
  <c r="BI119" i="17"/>
  <c r="BG107" i="17"/>
  <c r="BG119" i="17"/>
  <c r="BC107" i="17"/>
  <c r="BC119" i="17"/>
  <c r="BA107" i="17"/>
  <c r="BA119" i="17"/>
  <c r="AW107" i="17"/>
  <c r="AW119" i="17"/>
  <c r="AU107" i="17"/>
  <c r="AU119" i="17"/>
  <c r="AQ107" i="17"/>
  <c r="AQ119" i="17"/>
  <c r="AO107" i="17"/>
  <c r="AO119" i="17"/>
  <c r="AK107" i="17"/>
  <c r="AK119" i="17"/>
  <c r="AI107" i="17"/>
  <c r="AI119" i="17"/>
  <c r="AE107" i="17"/>
  <c r="AB107" i="17"/>
  <c r="AB119" i="17"/>
  <c r="X107" i="17"/>
  <c r="X119" i="17"/>
  <c r="V107" i="17"/>
  <c r="V119" i="17"/>
  <c r="R107" i="17"/>
  <c r="O107" i="17"/>
  <c r="O119" i="17"/>
  <c r="J107" i="17"/>
  <c r="J119" i="17"/>
  <c r="G107" i="17"/>
  <c r="G119" i="17"/>
  <c r="BL107" i="17"/>
  <c r="BL119" i="17"/>
  <c r="BF107" i="17"/>
  <c r="AZ107" i="17"/>
  <c r="AT107" i="17"/>
  <c r="AN107" i="17"/>
  <c r="AN119" i="17"/>
  <c r="AH107" i="17"/>
  <c r="AA107" i="17"/>
  <c r="U107" i="17"/>
  <c r="N107" i="17"/>
  <c r="F107" i="17"/>
  <c r="BJ107" i="17"/>
  <c r="BD107" i="17"/>
  <c r="BD119" i="17"/>
  <c r="AX107" i="17"/>
  <c r="AR107" i="17"/>
  <c r="AL107" i="17"/>
  <c r="AF107" i="17"/>
  <c r="AF119" i="17"/>
  <c r="Y107" i="17"/>
  <c r="S107" i="17"/>
  <c r="K107" i="17"/>
  <c r="F64" i="17"/>
  <c r="BL64" i="17"/>
  <c r="G64" i="17"/>
  <c r="O64" i="17"/>
  <c r="V64" i="17"/>
  <c r="AB64" i="17"/>
  <c r="AI64" i="17"/>
  <c r="AO64" i="17"/>
  <c r="AU64" i="17"/>
  <c r="BA64" i="17"/>
  <c r="BG64" i="17"/>
  <c r="BM64" i="17"/>
  <c r="N64" i="17"/>
  <c r="U64" i="17"/>
  <c r="AA64" i="17"/>
  <c r="AH64" i="17"/>
  <c r="AN64" i="17"/>
  <c r="AT64" i="17"/>
  <c r="AZ64" i="17"/>
  <c r="BF64" i="17"/>
  <c r="J64" i="17"/>
  <c r="R64" i="17"/>
  <c r="X64" i="17"/>
  <c r="AE64" i="17"/>
  <c r="AK64" i="17"/>
  <c r="AQ64" i="17"/>
  <c r="AW64" i="17"/>
  <c r="BC64" i="17"/>
  <c r="BI64" i="17"/>
  <c r="K64" i="17"/>
  <c r="S64" i="17"/>
  <c r="Y64" i="17"/>
  <c r="AF64" i="17"/>
  <c r="AL64" i="17"/>
  <c r="AR64" i="17"/>
  <c r="AX64" i="17"/>
  <c r="BD64" i="17"/>
  <c r="BJ64" i="17"/>
  <c r="BL81" i="17"/>
  <c r="G81" i="17"/>
  <c r="O81" i="17"/>
  <c r="V81" i="17"/>
  <c r="AB81" i="17"/>
  <c r="AI81" i="17"/>
  <c r="AO81" i="17"/>
  <c r="AU81" i="17"/>
  <c r="BA81" i="17"/>
  <c r="BG81" i="17"/>
  <c r="BM81" i="17"/>
  <c r="K81" i="17"/>
  <c r="S81" i="17"/>
  <c r="Y81" i="17"/>
  <c r="AF81" i="17"/>
  <c r="AL81" i="17"/>
  <c r="AR81" i="17"/>
  <c r="AX81" i="17"/>
  <c r="BD81" i="17"/>
  <c r="BJ81" i="17"/>
  <c r="AN81" i="17"/>
  <c r="AZ81" i="17"/>
  <c r="J81" i="17"/>
  <c r="R81" i="17"/>
  <c r="X81" i="17"/>
  <c r="AE81" i="17"/>
  <c r="AK81" i="17"/>
  <c r="AQ81" i="17"/>
  <c r="AW81" i="17"/>
  <c r="BC81" i="17"/>
  <c r="BI81" i="17"/>
  <c r="F81" i="17"/>
  <c r="N81" i="17"/>
  <c r="U81" i="17"/>
  <c r="AA81" i="17"/>
  <c r="AH81" i="17"/>
  <c r="AT81" i="17"/>
  <c r="BF81" i="17"/>
  <c r="BL101" i="17"/>
  <c r="G101" i="17"/>
  <c r="O101" i="17"/>
  <c r="V101" i="17"/>
  <c r="AB101" i="17"/>
  <c r="AI101" i="17"/>
  <c r="AO101" i="17"/>
  <c r="AU101" i="17"/>
  <c r="BA101" i="17"/>
  <c r="BG101" i="17"/>
  <c r="BM101" i="17"/>
  <c r="F101" i="17"/>
  <c r="N101" i="17"/>
  <c r="U101" i="17"/>
  <c r="AA101" i="17"/>
  <c r="AH101" i="17"/>
  <c r="AN101" i="17"/>
  <c r="AT101" i="17"/>
  <c r="AZ101" i="17"/>
  <c r="BF101" i="17"/>
  <c r="J101" i="17"/>
  <c r="R101" i="17"/>
  <c r="X101" i="17"/>
  <c r="AE101" i="17"/>
  <c r="AK101" i="17"/>
  <c r="AQ101" i="17"/>
  <c r="AW101" i="17"/>
  <c r="BC101" i="17"/>
  <c r="BI101" i="17"/>
  <c r="K101" i="17"/>
  <c r="S101" i="17"/>
  <c r="Y101" i="17"/>
  <c r="AF101" i="17"/>
  <c r="AL101" i="17"/>
  <c r="AR101" i="17"/>
  <c r="AX101" i="17"/>
  <c r="BD101" i="17"/>
  <c r="BJ101" i="17"/>
  <c r="K58" i="17"/>
  <c r="S58" i="17"/>
  <c r="Y58" i="17"/>
  <c r="AF58" i="17"/>
  <c r="AL58" i="17"/>
  <c r="AR58" i="17"/>
  <c r="AX58" i="17"/>
  <c r="BD58" i="17"/>
  <c r="BJ58" i="17"/>
  <c r="J58" i="17"/>
  <c r="R58" i="17"/>
  <c r="X58" i="17"/>
  <c r="AE58" i="17"/>
  <c r="AK58" i="17"/>
  <c r="AQ58" i="17"/>
  <c r="AW58" i="17"/>
  <c r="BC58" i="17"/>
  <c r="BI58" i="17"/>
  <c r="BM58" i="17"/>
  <c r="F58" i="17"/>
  <c r="N58" i="17"/>
  <c r="U58" i="17"/>
  <c r="AA58" i="17"/>
  <c r="AH58" i="17"/>
  <c r="AN58" i="17"/>
  <c r="AT58" i="17"/>
  <c r="AZ58" i="17"/>
  <c r="BF58" i="17"/>
  <c r="BL58" i="17"/>
  <c r="G58" i="17"/>
  <c r="O58" i="17"/>
  <c r="V58" i="17"/>
  <c r="AB58" i="17"/>
  <c r="AI58" i="17"/>
  <c r="AO58" i="17"/>
  <c r="AU58" i="17"/>
  <c r="BA58" i="17"/>
  <c r="BG58" i="17"/>
  <c r="BM74" i="17"/>
  <c r="BM116" i="17"/>
  <c r="K74" i="17"/>
  <c r="K116" i="17"/>
  <c r="S74" i="17"/>
  <c r="S116" i="17"/>
  <c r="Y74" i="17"/>
  <c r="Y116" i="17"/>
  <c r="AF74" i="17"/>
  <c r="AF116" i="17"/>
  <c r="AL74" i="17"/>
  <c r="AL116" i="17"/>
  <c r="AR74" i="17"/>
  <c r="AR116" i="17"/>
  <c r="AX74" i="17"/>
  <c r="AX116" i="17"/>
  <c r="BD74" i="17"/>
  <c r="BD116" i="17"/>
  <c r="BJ74" i="17"/>
  <c r="BJ116" i="17"/>
  <c r="J74" i="17"/>
  <c r="J116" i="17"/>
  <c r="R74" i="17"/>
  <c r="X74" i="17"/>
  <c r="X116" i="17"/>
  <c r="AE74" i="17"/>
  <c r="AK74" i="17"/>
  <c r="AK116" i="17"/>
  <c r="AQ74" i="17"/>
  <c r="AQ116" i="17"/>
  <c r="AW74" i="17"/>
  <c r="AW116" i="17"/>
  <c r="BC74" i="17"/>
  <c r="BC116" i="17"/>
  <c r="BI74" i="17"/>
  <c r="BI116" i="17"/>
  <c r="F74" i="17"/>
  <c r="F116" i="17"/>
  <c r="N74" i="17"/>
  <c r="N116" i="17"/>
  <c r="U74" i="17"/>
  <c r="U116" i="17"/>
  <c r="AA74" i="17"/>
  <c r="AA116" i="17"/>
  <c r="AH74" i="17"/>
  <c r="AH116" i="17"/>
  <c r="AN74" i="17"/>
  <c r="AN116" i="17"/>
  <c r="AT74" i="17"/>
  <c r="AT116" i="17"/>
  <c r="AZ74" i="17"/>
  <c r="AZ116" i="17"/>
  <c r="BF74" i="17"/>
  <c r="BF116" i="17"/>
  <c r="BL74" i="17"/>
  <c r="BL116" i="17"/>
  <c r="G74" i="17"/>
  <c r="G116" i="17"/>
  <c r="O74" i="17"/>
  <c r="O116" i="17"/>
  <c r="V74" i="17"/>
  <c r="V116" i="17"/>
  <c r="AB74" i="17"/>
  <c r="AB116" i="17"/>
  <c r="AI74" i="17"/>
  <c r="AI116" i="17"/>
  <c r="AO74" i="17"/>
  <c r="AO116" i="17"/>
  <c r="AU74" i="17"/>
  <c r="AU116" i="17"/>
  <c r="BA74" i="17"/>
  <c r="BA116" i="17"/>
  <c r="BG74" i="17"/>
  <c r="BG116" i="17"/>
  <c r="K57" i="17"/>
  <c r="F57" i="17"/>
  <c r="G57" i="17"/>
  <c r="O57" i="17"/>
  <c r="V57" i="17"/>
  <c r="AB57" i="17"/>
  <c r="AI57" i="17"/>
  <c r="AO57" i="17"/>
  <c r="AU57" i="17"/>
  <c r="BA57" i="17"/>
  <c r="BG57" i="17"/>
  <c r="BM57" i="17"/>
  <c r="S57" i="17"/>
  <c r="Y57" i="17"/>
  <c r="AF57" i="17"/>
  <c r="AL57" i="17"/>
  <c r="AR57" i="17"/>
  <c r="AX57" i="17"/>
  <c r="BD57" i="17"/>
  <c r="BJ57" i="17"/>
  <c r="BL57" i="17"/>
  <c r="J57" i="17"/>
  <c r="R57" i="17"/>
  <c r="X57" i="17"/>
  <c r="AE57" i="17"/>
  <c r="AK57" i="17"/>
  <c r="AQ57" i="17"/>
  <c r="AW57" i="17"/>
  <c r="BC57" i="17"/>
  <c r="BI57" i="17"/>
  <c r="N57" i="17"/>
  <c r="U57" i="17"/>
  <c r="AA57" i="17"/>
  <c r="AH57" i="17"/>
  <c r="AN57" i="17"/>
  <c r="AT57" i="17"/>
  <c r="AZ57" i="17"/>
  <c r="BF57" i="17"/>
  <c r="N73" i="17"/>
  <c r="N115" i="17"/>
  <c r="K73" i="17"/>
  <c r="K115" i="17"/>
  <c r="F73" i="17"/>
  <c r="F115" i="17"/>
  <c r="G73" i="17"/>
  <c r="G115" i="17"/>
  <c r="O73" i="17"/>
  <c r="O115" i="17"/>
  <c r="V73" i="17"/>
  <c r="V115" i="17"/>
  <c r="AB73" i="17"/>
  <c r="AB115" i="17"/>
  <c r="AI73" i="17"/>
  <c r="AI115" i="17"/>
  <c r="AO73" i="17"/>
  <c r="AO115" i="17"/>
  <c r="AU73" i="17"/>
  <c r="AU115" i="17"/>
  <c r="BA73" i="17"/>
  <c r="BA115" i="17"/>
  <c r="BG73" i="17"/>
  <c r="BG115" i="17"/>
  <c r="BM73" i="17"/>
  <c r="BM115" i="17"/>
  <c r="S73" i="17"/>
  <c r="S115" i="17"/>
  <c r="Y73" i="17"/>
  <c r="Y115" i="17"/>
  <c r="AF73" i="17"/>
  <c r="AF115" i="17"/>
  <c r="AL73" i="17"/>
  <c r="AL115" i="17"/>
  <c r="AR73" i="17"/>
  <c r="AR115" i="17"/>
  <c r="AX73" i="17"/>
  <c r="AX115" i="17"/>
  <c r="BD73" i="17"/>
  <c r="BD115" i="17"/>
  <c r="BJ73" i="17"/>
  <c r="BJ115" i="17"/>
  <c r="BL73" i="17"/>
  <c r="BL115" i="17"/>
  <c r="J73" i="17"/>
  <c r="J115" i="17"/>
  <c r="R73" i="17"/>
  <c r="X73" i="17"/>
  <c r="X115" i="17"/>
  <c r="AE73" i="17"/>
  <c r="AK73" i="17"/>
  <c r="AK115" i="17"/>
  <c r="AQ73" i="17"/>
  <c r="AQ115" i="17"/>
  <c r="AW73" i="17"/>
  <c r="AW115" i="17"/>
  <c r="BC73" i="17"/>
  <c r="BC115" i="17"/>
  <c r="BI73" i="17"/>
  <c r="BI115" i="17"/>
  <c r="U73" i="17"/>
  <c r="U115" i="17"/>
  <c r="AA73" i="17"/>
  <c r="AA115" i="17"/>
  <c r="AH73" i="17"/>
  <c r="AH115" i="17"/>
  <c r="AN73" i="17"/>
  <c r="AN115" i="17"/>
  <c r="AT73" i="17"/>
  <c r="AT115" i="17"/>
  <c r="AZ73" i="17"/>
  <c r="AZ115" i="17"/>
  <c r="BF73" i="17"/>
  <c r="BF115" i="17"/>
  <c r="BM90" i="17"/>
  <c r="K90" i="17"/>
  <c r="S90" i="17"/>
  <c r="Y90" i="17"/>
  <c r="AF90" i="17"/>
  <c r="AL90" i="17"/>
  <c r="AR90" i="17"/>
  <c r="AX90" i="17"/>
  <c r="BD90" i="17"/>
  <c r="BJ90" i="17"/>
  <c r="J90" i="17"/>
  <c r="R90" i="17"/>
  <c r="X90" i="17"/>
  <c r="AE90" i="17"/>
  <c r="AK90" i="17"/>
  <c r="AQ90" i="17"/>
  <c r="AW90" i="17"/>
  <c r="BC90" i="17"/>
  <c r="BI90" i="17"/>
  <c r="F90" i="17"/>
  <c r="N90" i="17"/>
  <c r="U90" i="17"/>
  <c r="AA90" i="17"/>
  <c r="AH90" i="17"/>
  <c r="AN90" i="17"/>
  <c r="AT90" i="17"/>
  <c r="AZ90" i="17"/>
  <c r="BF90" i="17"/>
  <c r="BL90" i="17"/>
  <c r="G90" i="17"/>
  <c r="O90" i="17"/>
  <c r="V90" i="17"/>
  <c r="AB90" i="17"/>
  <c r="AI90" i="17"/>
  <c r="AO90" i="17"/>
  <c r="AU90" i="17"/>
  <c r="BA90" i="17"/>
  <c r="BG90" i="17"/>
  <c r="BL100" i="17"/>
  <c r="BJ100" i="17"/>
  <c r="BF100" i="17"/>
  <c r="BD100" i="17"/>
  <c r="AZ100" i="17"/>
  <c r="AX100" i="17"/>
  <c r="AT100" i="17"/>
  <c r="AR100" i="17"/>
  <c r="AN100" i="17"/>
  <c r="AL100" i="17"/>
  <c r="AH100" i="17"/>
  <c r="AF100" i="17"/>
  <c r="AA100" i="17"/>
  <c r="Y100" i="17"/>
  <c r="U100" i="17"/>
  <c r="S100" i="17"/>
  <c r="N100" i="17"/>
  <c r="K100" i="17"/>
  <c r="F100" i="17"/>
  <c r="BM100" i="17"/>
  <c r="G100" i="17"/>
  <c r="O100" i="17"/>
  <c r="V100" i="17"/>
  <c r="AB100" i="17"/>
  <c r="AI100" i="17"/>
  <c r="AO100" i="17"/>
  <c r="AU100" i="17"/>
  <c r="BA100" i="17"/>
  <c r="BG100" i="17"/>
  <c r="J100" i="17"/>
  <c r="R100" i="17"/>
  <c r="X100" i="17"/>
  <c r="AE100" i="17"/>
  <c r="AK100" i="17"/>
  <c r="AQ100" i="17"/>
  <c r="AW100" i="17"/>
  <c r="BC100" i="17"/>
  <c r="BI100" i="17"/>
  <c r="BL110" i="17"/>
  <c r="BJ110" i="17"/>
  <c r="BF110" i="17"/>
  <c r="BD110" i="17"/>
  <c r="AZ110" i="17"/>
  <c r="AZ122" i="17"/>
  <c r="AX110" i="17"/>
  <c r="AX122" i="17"/>
  <c r="AT110" i="17"/>
  <c r="AR110" i="17"/>
  <c r="AN110" i="17"/>
  <c r="AL110" i="17"/>
  <c r="AH110" i="17"/>
  <c r="AF110" i="17"/>
  <c r="AA110" i="17"/>
  <c r="AA122" i="17"/>
  <c r="Y110" i="17"/>
  <c r="Y122" i="17"/>
  <c r="U110" i="17"/>
  <c r="S110" i="17"/>
  <c r="N110" i="17"/>
  <c r="K110" i="17"/>
  <c r="F110" i="17"/>
  <c r="BM110" i="17"/>
  <c r="G110" i="17"/>
  <c r="O110" i="17"/>
  <c r="V110" i="17"/>
  <c r="AB110" i="17"/>
  <c r="AI110" i="17"/>
  <c r="AO110" i="17"/>
  <c r="AU110" i="17"/>
  <c r="BA110" i="17"/>
  <c r="BG110" i="17"/>
  <c r="J110" i="17"/>
  <c r="R110" i="17"/>
  <c r="X110" i="17"/>
  <c r="AE110" i="17"/>
  <c r="AK110" i="17"/>
  <c r="AQ110" i="17"/>
  <c r="AW110" i="17"/>
  <c r="BC110" i="17"/>
  <c r="BI110" i="17"/>
  <c r="BI9" i="17"/>
  <c r="BI12" i="17"/>
  <c r="AW9" i="17"/>
  <c r="AW12" i="17"/>
  <c r="AK9" i="17"/>
  <c r="AK12" i="17"/>
  <c r="AB9" i="17"/>
  <c r="AB12" i="17"/>
  <c r="J9" i="17"/>
  <c r="J12" i="17"/>
  <c r="BE119" i="17"/>
  <c r="BE114" i="17"/>
  <c r="BE113" i="17"/>
  <c r="BE108" i="17"/>
  <c r="BE107" i="17"/>
  <c r="BE101" i="17"/>
  <c r="BE88" i="17"/>
  <c r="BE87" i="17"/>
  <c r="BE72" i="17"/>
  <c r="BE71" i="17"/>
  <c r="BE58" i="17"/>
  <c r="BE56" i="17"/>
  <c r="BE55" i="17"/>
  <c r="BE81" i="17"/>
  <c r="BE64" i="17"/>
  <c r="BE48" i="17"/>
  <c r="BE51" i="17"/>
  <c r="BE50" i="17"/>
  <c r="BE49" i="17"/>
  <c r="BE39" i="17"/>
  <c r="BE42" i="17"/>
  <c r="BE41" i="17"/>
  <c r="BE40" i="17"/>
  <c r="BE32" i="17"/>
  <c r="BE30" i="17"/>
  <c r="BE29" i="17"/>
  <c r="BE23" i="17"/>
  <c r="BE17" i="17"/>
  <c r="BE22" i="17"/>
  <c r="BE16" i="17"/>
  <c r="BE13" i="17"/>
  <c r="BE33" i="17"/>
  <c r="BE31" i="17"/>
  <c r="BE10" i="17"/>
  <c r="BE11" i="17"/>
  <c r="AS114" i="17"/>
  <c r="AS113" i="17"/>
  <c r="AS108" i="17"/>
  <c r="AS107" i="17"/>
  <c r="AS88" i="17"/>
  <c r="AS72" i="17"/>
  <c r="AS71" i="17"/>
  <c r="AS56" i="17"/>
  <c r="AS55" i="17"/>
  <c r="AS48" i="17"/>
  <c r="AS51" i="17"/>
  <c r="AS50" i="17"/>
  <c r="AS49" i="17"/>
  <c r="AS39" i="17"/>
  <c r="AS42" i="17"/>
  <c r="AS41" i="17"/>
  <c r="AS40" i="17"/>
  <c r="AS32" i="17"/>
  <c r="AS30" i="17"/>
  <c r="AS29" i="17"/>
  <c r="AS23" i="17"/>
  <c r="AS17" i="17"/>
  <c r="AS22" i="17"/>
  <c r="AS21" i="17"/>
  <c r="AS16" i="17"/>
  <c r="AS15" i="17"/>
  <c r="AS13" i="17"/>
  <c r="AS33" i="17"/>
  <c r="AS31" i="17"/>
  <c r="AS10" i="17"/>
  <c r="AS9" i="17"/>
  <c r="AS11" i="17"/>
  <c r="BJ25" i="17"/>
  <c r="BD25" i="17"/>
  <c r="BE25" i="17"/>
  <c r="AX25" i="17"/>
  <c r="AR25" i="17"/>
  <c r="AS25" i="17"/>
  <c r="AL25" i="17"/>
  <c r="AF25" i="17"/>
  <c r="AG25" i="17"/>
  <c r="Y25" i="17"/>
  <c r="S25" i="17"/>
  <c r="T25" i="17"/>
  <c r="K25" i="17"/>
  <c r="BF19" i="17"/>
  <c r="AZ19" i="17"/>
  <c r="AT19" i="17"/>
  <c r="AN19" i="17"/>
  <c r="AH19" i="17"/>
  <c r="AA19" i="17"/>
  <c r="U19" i="17"/>
  <c r="N19" i="17"/>
  <c r="F19" i="17"/>
  <c r="BM25" i="17"/>
  <c r="S13" i="17"/>
  <c r="T13" i="17"/>
  <c r="AA13" i="17"/>
  <c r="AG33" i="17"/>
  <c r="AG16" i="17"/>
  <c r="AG32" i="17"/>
  <c r="T17" i="17"/>
  <c r="T23" i="17"/>
  <c r="T30" i="17"/>
  <c r="BJ21" i="17"/>
  <c r="BJ24" i="17"/>
  <c r="BD21" i="17"/>
  <c r="BD24" i="17"/>
  <c r="AX21" i="17"/>
  <c r="AX24" i="17"/>
  <c r="AR21" i="17"/>
  <c r="AR24" i="17"/>
  <c r="AL21" i="17"/>
  <c r="AL24" i="17"/>
  <c r="AF21" i="17"/>
  <c r="AF24" i="17"/>
  <c r="Y21" i="17"/>
  <c r="Y24" i="17"/>
  <c r="S21" i="17"/>
  <c r="S24" i="17"/>
  <c r="K21" i="17"/>
  <c r="K24" i="17"/>
  <c r="BJ15" i="17"/>
  <c r="BJ18" i="17"/>
  <c r="BD15" i="17"/>
  <c r="BD18" i="17"/>
  <c r="BE18" i="17"/>
  <c r="AX15" i="17"/>
  <c r="AX18" i="17"/>
  <c r="AR15" i="17"/>
  <c r="AR18" i="17"/>
  <c r="AS18" i="17"/>
  <c r="AL15" i="17"/>
  <c r="AL18" i="17"/>
  <c r="AF15" i="17"/>
  <c r="AF18" i="17"/>
  <c r="Y15" i="17"/>
  <c r="Y18" i="17"/>
  <c r="S15" i="17"/>
  <c r="S18" i="17"/>
  <c r="K15" i="17"/>
  <c r="K18" i="17"/>
  <c r="BJ9" i="17"/>
  <c r="BJ12" i="17"/>
  <c r="BD9" i="17"/>
  <c r="BD12" i="17"/>
  <c r="AX9" i="17"/>
  <c r="AX12" i="17"/>
  <c r="AR9" i="17"/>
  <c r="AR12" i="17"/>
  <c r="AL9" i="17"/>
  <c r="AL12" i="17"/>
  <c r="AF9" i="17"/>
  <c r="AG9" i="17"/>
  <c r="Y9" i="17"/>
  <c r="Y12" i="17"/>
  <c r="S9" i="17"/>
  <c r="T9" i="17"/>
  <c r="K9" i="17"/>
  <c r="K12" i="17"/>
  <c r="BI21" i="17"/>
  <c r="BI24" i="17"/>
  <c r="BC21" i="17"/>
  <c r="BC24" i="17"/>
  <c r="AW21" i="17"/>
  <c r="AW24" i="17"/>
  <c r="AQ21" i="17"/>
  <c r="AQ24" i="17"/>
  <c r="AK21" i="17"/>
  <c r="AK24" i="17"/>
  <c r="AE21" i="17"/>
  <c r="X21" i="17"/>
  <c r="X24" i="17"/>
  <c r="R21" i="17"/>
  <c r="J21" i="17"/>
  <c r="J24" i="17"/>
  <c r="BM15" i="17"/>
  <c r="BM18" i="17"/>
  <c r="BG15" i="17"/>
  <c r="BG18" i="17"/>
  <c r="BA15" i="17"/>
  <c r="BA18" i="17"/>
  <c r="AU15" i="17"/>
  <c r="AU18" i="17"/>
  <c r="AO15" i="17"/>
  <c r="AO18" i="17"/>
  <c r="AI15" i="17"/>
  <c r="AI18" i="17"/>
  <c r="AB15" i="17"/>
  <c r="AB18" i="17"/>
  <c r="V15" i="17"/>
  <c r="V18" i="17"/>
  <c r="O15" i="17"/>
  <c r="O18" i="17"/>
  <c r="G15" i="17"/>
  <c r="G18" i="17"/>
  <c r="K61" i="17"/>
  <c r="S61" i="17"/>
  <c r="Y61" i="17"/>
  <c r="AF61" i="17"/>
  <c r="AL61" i="17"/>
  <c r="AR61" i="17"/>
  <c r="AX61" i="17"/>
  <c r="BD61" i="17"/>
  <c r="BJ61" i="17"/>
  <c r="G61" i="17"/>
  <c r="O61" i="17"/>
  <c r="V61" i="17"/>
  <c r="AB61" i="17"/>
  <c r="AI61" i="17"/>
  <c r="AO61" i="17"/>
  <c r="AU61" i="17"/>
  <c r="BA61" i="17"/>
  <c r="BG61" i="17"/>
  <c r="BM61" i="17"/>
  <c r="F61" i="17"/>
  <c r="N61" i="17"/>
  <c r="U61" i="17"/>
  <c r="AA61" i="17"/>
  <c r="AH61" i="17"/>
  <c r="AN61" i="17"/>
  <c r="AT61" i="17"/>
  <c r="AZ61" i="17"/>
  <c r="BF61" i="17"/>
  <c r="BL61" i="17"/>
  <c r="J61" i="17"/>
  <c r="R61" i="17"/>
  <c r="X61" i="17"/>
  <c r="AE61" i="17"/>
  <c r="AK61" i="17"/>
  <c r="AQ61" i="17"/>
  <c r="AW61" i="17"/>
  <c r="BC61" i="17"/>
  <c r="BI61" i="17"/>
  <c r="BM78" i="17"/>
  <c r="K78" i="17"/>
  <c r="S78" i="17"/>
  <c r="Y78" i="17"/>
  <c r="AF78" i="17"/>
  <c r="AL78" i="17"/>
  <c r="AR78" i="17"/>
  <c r="AX78" i="17"/>
  <c r="BD78" i="17"/>
  <c r="BJ78" i="17"/>
  <c r="G78" i="17"/>
  <c r="O78" i="17"/>
  <c r="V78" i="17"/>
  <c r="AB78" i="17"/>
  <c r="AI78" i="17"/>
  <c r="AO78" i="17"/>
  <c r="AU78" i="17"/>
  <c r="BA78" i="17"/>
  <c r="BG78" i="17"/>
  <c r="F78" i="17"/>
  <c r="N78" i="17"/>
  <c r="U78" i="17"/>
  <c r="AA78" i="17"/>
  <c r="AH78" i="17"/>
  <c r="AN78" i="17"/>
  <c r="AT78" i="17"/>
  <c r="AZ78" i="17"/>
  <c r="BF78" i="17"/>
  <c r="BL78" i="17"/>
  <c r="J78" i="17"/>
  <c r="R78" i="17"/>
  <c r="X78" i="17"/>
  <c r="AE78" i="17"/>
  <c r="AK78" i="17"/>
  <c r="AQ78" i="17"/>
  <c r="AS78" i="17"/>
  <c r="AW78" i="17"/>
  <c r="BC78" i="17"/>
  <c r="BE78" i="17"/>
  <c r="BI78" i="17"/>
  <c r="BJ98" i="17"/>
  <c r="BD98" i="17"/>
  <c r="AX98" i="17"/>
  <c r="AR98" i="17"/>
  <c r="AL98" i="17"/>
  <c r="AF98" i="17"/>
  <c r="Y98" i="17"/>
  <c r="S98" i="17"/>
  <c r="K98" i="17"/>
  <c r="F98" i="17"/>
  <c r="BL98" i="17"/>
  <c r="BF98" i="17"/>
  <c r="AZ98" i="17"/>
  <c r="AT98" i="17"/>
  <c r="AN98" i="17"/>
  <c r="AH98" i="17"/>
  <c r="AA98" i="17"/>
  <c r="U98" i="17"/>
  <c r="N98" i="17"/>
  <c r="G98" i="17"/>
  <c r="O98" i="17"/>
  <c r="V98" i="17"/>
  <c r="AB98" i="17"/>
  <c r="AI98" i="17"/>
  <c r="AO98" i="17"/>
  <c r="AU98" i="17"/>
  <c r="BA98" i="17"/>
  <c r="BG98" i="17"/>
  <c r="BM98" i="17"/>
  <c r="J98" i="17"/>
  <c r="R98" i="17"/>
  <c r="X98" i="17"/>
  <c r="AE98" i="17"/>
  <c r="AK98" i="17"/>
  <c r="AQ98" i="17"/>
  <c r="AW98" i="17"/>
  <c r="BC98" i="17"/>
  <c r="BI98" i="17"/>
  <c r="BM60" i="17"/>
  <c r="BI60" i="17"/>
  <c r="BI65" i="17"/>
  <c r="BG60" i="17"/>
  <c r="BG65" i="17"/>
  <c r="BC60" i="17"/>
  <c r="BC65" i="17"/>
  <c r="BA60" i="17"/>
  <c r="AW60" i="17"/>
  <c r="AW65" i="17"/>
  <c r="AU60" i="17"/>
  <c r="AU65" i="17"/>
  <c r="AQ60" i="17"/>
  <c r="AQ65" i="17"/>
  <c r="AO60" i="17"/>
  <c r="AK60" i="17"/>
  <c r="AK65" i="17"/>
  <c r="AI60" i="17"/>
  <c r="AI65" i="17"/>
  <c r="AE60" i="17"/>
  <c r="AB60" i="17"/>
  <c r="X60" i="17"/>
  <c r="X65" i="17"/>
  <c r="V60" i="17"/>
  <c r="V65" i="17"/>
  <c r="R60" i="17"/>
  <c r="O60" i="17"/>
  <c r="J60" i="17"/>
  <c r="J65" i="17"/>
  <c r="G60" i="17"/>
  <c r="BL60" i="17"/>
  <c r="BJ60" i="17"/>
  <c r="BF60" i="17"/>
  <c r="BD60" i="17"/>
  <c r="AZ60" i="17"/>
  <c r="AX60" i="17"/>
  <c r="AT60" i="17"/>
  <c r="AR60" i="17"/>
  <c r="AN60" i="17"/>
  <c r="AL60" i="17"/>
  <c r="AH60" i="17"/>
  <c r="AF60" i="17"/>
  <c r="AA60" i="17"/>
  <c r="Y60" i="17"/>
  <c r="U60" i="17"/>
  <c r="S60" i="17"/>
  <c r="N60" i="17"/>
  <c r="K60" i="17"/>
  <c r="F60" i="17"/>
  <c r="BM77" i="17"/>
  <c r="BI77" i="17"/>
  <c r="BG77" i="17"/>
  <c r="BC77" i="17"/>
  <c r="BA77" i="17"/>
  <c r="AW77" i="17"/>
  <c r="AU77" i="17"/>
  <c r="AQ77" i="17"/>
  <c r="AO77" i="17"/>
  <c r="AK77" i="17"/>
  <c r="AI77" i="17"/>
  <c r="AE77" i="17"/>
  <c r="AB77" i="17"/>
  <c r="X77" i="17"/>
  <c r="V77" i="17"/>
  <c r="R77" i="17"/>
  <c r="O77" i="17"/>
  <c r="J77" i="17"/>
  <c r="G77" i="17"/>
  <c r="BL77" i="17"/>
  <c r="BJ77" i="17"/>
  <c r="BF77" i="17"/>
  <c r="BD77" i="17"/>
  <c r="AZ77" i="17"/>
  <c r="AX77" i="17"/>
  <c r="AT77" i="17"/>
  <c r="AR77" i="17"/>
  <c r="AN77" i="17"/>
  <c r="AL77" i="17"/>
  <c r="AH77" i="17"/>
  <c r="AF77" i="17"/>
  <c r="AA77" i="17"/>
  <c r="Y77" i="17"/>
  <c r="U77" i="17"/>
  <c r="S77" i="17"/>
  <c r="N77" i="17"/>
  <c r="K77" i="17"/>
  <c r="F77" i="17"/>
  <c r="BM97" i="17"/>
  <c r="BI97" i="17"/>
  <c r="BG97" i="17"/>
  <c r="BC97" i="17"/>
  <c r="BA97" i="17"/>
  <c r="AW97" i="17"/>
  <c r="AU97" i="17"/>
  <c r="AQ97" i="17"/>
  <c r="AO97" i="17"/>
  <c r="AK97" i="17"/>
  <c r="AI97" i="17"/>
  <c r="AE97" i="17"/>
  <c r="AB97" i="17"/>
  <c r="X97" i="17"/>
  <c r="V97" i="17"/>
  <c r="R97" i="17"/>
  <c r="O97" i="17"/>
  <c r="J97" i="17"/>
  <c r="G97" i="17"/>
  <c r="BJ97" i="17"/>
  <c r="BD97" i="17"/>
  <c r="AX97" i="17"/>
  <c r="AR97" i="17"/>
  <c r="AL97" i="17"/>
  <c r="Y97" i="17"/>
  <c r="S97" i="17"/>
  <c r="K97" i="17"/>
  <c r="BL97" i="17"/>
  <c r="BF97" i="17"/>
  <c r="AZ97" i="17"/>
  <c r="AT97" i="17"/>
  <c r="AN97" i="17"/>
  <c r="AH97" i="17"/>
  <c r="AF97" i="17"/>
  <c r="AA97" i="17"/>
  <c r="U97" i="17"/>
  <c r="N97" i="17"/>
  <c r="F97" i="17"/>
  <c r="F59" i="17"/>
  <c r="BL59" i="17"/>
  <c r="G59" i="17"/>
  <c r="O59" i="17"/>
  <c r="V59" i="17"/>
  <c r="AB59" i="17"/>
  <c r="AI59" i="17"/>
  <c r="AO59" i="17"/>
  <c r="AU59" i="17"/>
  <c r="BA59" i="17"/>
  <c r="BG59" i="17"/>
  <c r="BM59" i="17"/>
  <c r="N59" i="17"/>
  <c r="U59" i="17"/>
  <c r="AA59" i="17"/>
  <c r="AH59" i="17"/>
  <c r="AN59" i="17"/>
  <c r="AT59" i="17"/>
  <c r="AZ59" i="17"/>
  <c r="BF59" i="17"/>
  <c r="J59" i="17"/>
  <c r="R59" i="17"/>
  <c r="X59" i="17"/>
  <c r="AE59" i="17"/>
  <c r="AK59" i="17"/>
  <c r="AQ59" i="17"/>
  <c r="AW59" i="17"/>
  <c r="BC59" i="17"/>
  <c r="BI59" i="17"/>
  <c r="K59" i="17"/>
  <c r="S59" i="17"/>
  <c r="Y59" i="17"/>
  <c r="AF59" i="17"/>
  <c r="AL59" i="17"/>
  <c r="AR59" i="17"/>
  <c r="AX59" i="17"/>
  <c r="BD59" i="17"/>
  <c r="BJ59" i="17"/>
  <c r="N75" i="17"/>
  <c r="N117" i="17"/>
  <c r="K75" i="17"/>
  <c r="K117" i="17"/>
  <c r="F75" i="17"/>
  <c r="F117" i="17"/>
  <c r="G75" i="17"/>
  <c r="G117" i="17"/>
  <c r="O75" i="17"/>
  <c r="O117" i="17"/>
  <c r="V75" i="17"/>
  <c r="V117" i="17"/>
  <c r="AB75" i="17"/>
  <c r="AB117" i="17"/>
  <c r="AI75" i="17"/>
  <c r="AI117" i="17"/>
  <c r="AO75" i="17"/>
  <c r="AO117" i="17"/>
  <c r="AU75" i="17"/>
  <c r="AU117" i="17"/>
  <c r="BA75" i="17"/>
  <c r="BA117" i="17"/>
  <c r="BG75" i="17"/>
  <c r="BG117" i="17"/>
  <c r="BM75" i="17"/>
  <c r="BM117" i="17"/>
  <c r="U75" i="17"/>
  <c r="U117" i="17"/>
  <c r="AA75" i="17"/>
  <c r="AA117" i="17"/>
  <c r="AH75" i="17"/>
  <c r="AH117" i="17"/>
  <c r="AN75" i="17"/>
  <c r="AN117" i="17"/>
  <c r="AT75" i="17"/>
  <c r="AT117" i="17"/>
  <c r="AZ75" i="17"/>
  <c r="AZ117" i="17"/>
  <c r="BF75" i="17"/>
  <c r="BF117" i="17"/>
  <c r="BL75" i="17"/>
  <c r="BL117" i="17"/>
  <c r="J75" i="17"/>
  <c r="J117" i="17"/>
  <c r="R75" i="17"/>
  <c r="X75" i="17"/>
  <c r="X117" i="17"/>
  <c r="AE75" i="17"/>
  <c r="AK75" i="17"/>
  <c r="AK117" i="17"/>
  <c r="AQ75" i="17"/>
  <c r="AQ117" i="17"/>
  <c r="AW75" i="17"/>
  <c r="AW117" i="17"/>
  <c r="BC75" i="17"/>
  <c r="BC117" i="17"/>
  <c r="BI75" i="17"/>
  <c r="BI117" i="17"/>
  <c r="S75" i="17"/>
  <c r="S117" i="17"/>
  <c r="Y75" i="17"/>
  <c r="Y117" i="17"/>
  <c r="AF75" i="17"/>
  <c r="AF117" i="17"/>
  <c r="AL75" i="17"/>
  <c r="AL117" i="17"/>
  <c r="AR75" i="17"/>
  <c r="AR117" i="17"/>
  <c r="AX75" i="17"/>
  <c r="AX117" i="17"/>
  <c r="BD75" i="17"/>
  <c r="BD117" i="17"/>
  <c r="BJ75" i="17"/>
  <c r="BJ117" i="17"/>
  <c r="BL91" i="17"/>
  <c r="G91" i="17"/>
  <c r="O91" i="17"/>
  <c r="V91" i="17"/>
  <c r="AB91" i="17"/>
  <c r="AI91" i="17"/>
  <c r="AO91" i="17"/>
  <c r="AU91" i="17"/>
  <c r="BA91" i="17"/>
  <c r="BG91" i="17"/>
  <c r="BM91" i="17"/>
  <c r="K91" i="17"/>
  <c r="S91" i="17"/>
  <c r="Y91" i="17"/>
  <c r="AF91" i="17"/>
  <c r="AL91" i="17"/>
  <c r="AR91" i="17"/>
  <c r="AX91" i="17"/>
  <c r="BD91" i="17"/>
  <c r="BJ91" i="17"/>
  <c r="J91" i="17"/>
  <c r="R91" i="17"/>
  <c r="X91" i="17"/>
  <c r="AE91" i="17"/>
  <c r="AK91" i="17"/>
  <c r="AQ91" i="17"/>
  <c r="AW91" i="17"/>
  <c r="BC91" i="17"/>
  <c r="BI91" i="17"/>
  <c r="F91" i="17"/>
  <c r="N91" i="17"/>
  <c r="U91" i="17"/>
  <c r="AA91" i="17"/>
  <c r="AH91" i="17"/>
  <c r="AN91" i="17"/>
  <c r="AT91" i="17"/>
  <c r="AZ91" i="17"/>
  <c r="BF91" i="17"/>
  <c r="BL111" i="17"/>
  <c r="J111" i="17"/>
  <c r="J123" i="17"/>
  <c r="R111" i="17"/>
  <c r="X111" i="17"/>
  <c r="X123" i="17"/>
  <c r="AE111" i="17"/>
  <c r="AK111" i="17"/>
  <c r="AK123" i="17"/>
  <c r="AQ111" i="17"/>
  <c r="AQ123" i="17"/>
  <c r="AW111" i="17"/>
  <c r="AW123" i="17"/>
  <c r="BC111" i="17"/>
  <c r="BC123" i="17"/>
  <c r="BI111" i="17"/>
  <c r="BI123" i="17"/>
  <c r="F111" i="17"/>
  <c r="F123" i="17"/>
  <c r="N111" i="17"/>
  <c r="U111" i="17"/>
  <c r="AA111" i="17"/>
  <c r="AH111" i="17"/>
  <c r="AN111" i="17"/>
  <c r="AT111" i="17"/>
  <c r="AZ111" i="17"/>
  <c r="BF111" i="17"/>
  <c r="G111" i="17"/>
  <c r="G123" i="17"/>
  <c r="O111" i="17"/>
  <c r="O123" i="17"/>
  <c r="V111" i="17"/>
  <c r="V123" i="17"/>
  <c r="AB111" i="17"/>
  <c r="AB123" i="17"/>
  <c r="AI111" i="17"/>
  <c r="AI123" i="17"/>
  <c r="AO111" i="17"/>
  <c r="AO123" i="17"/>
  <c r="AU111" i="17"/>
  <c r="AU123" i="17"/>
  <c r="BA111" i="17"/>
  <c r="BA123" i="17"/>
  <c r="BG111" i="17"/>
  <c r="BG123" i="17"/>
  <c r="BM111" i="17"/>
  <c r="BM123" i="17"/>
  <c r="K111" i="17"/>
  <c r="K123" i="17"/>
  <c r="S111" i="17"/>
  <c r="S123" i="17"/>
  <c r="Y111" i="17"/>
  <c r="Y123" i="17"/>
  <c r="AF111" i="17"/>
  <c r="AF123" i="17"/>
  <c r="AL111" i="17"/>
  <c r="AL123" i="17"/>
  <c r="AR111" i="17"/>
  <c r="AR123" i="17"/>
  <c r="AX111" i="17"/>
  <c r="AX123" i="17"/>
  <c r="BD111" i="17"/>
  <c r="BD123" i="17"/>
  <c r="BJ111" i="17"/>
  <c r="BM63" i="17"/>
  <c r="K63" i="17"/>
  <c r="S63" i="17"/>
  <c r="Y63" i="17"/>
  <c r="AF63" i="17"/>
  <c r="AL63" i="17"/>
  <c r="AR63" i="17"/>
  <c r="AX63" i="17"/>
  <c r="BD63" i="17"/>
  <c r="BJ63" i="17"/>
  <c r="J63" i="17"/>
  <c r="R63" i="17"/>
  <c r="X63" i="17"/>
  <c r="AE63" i="17"/>
  <c r="AK63" i="17"/>
  <c r="AQ63" i="17"/>
  <c r="AW63" i="17"/>
  <c r="BC63" i="17"/>
  <c r="BI63" i="17"/>
  <c r="F63" i="17"/>
  <c r="F68" i="17"/>
  <c r="N63" i="17"/>
  <c r="U63" i="17"/>
  <c r="U68" i="17"/>
  <c r="AA63" i="17"/>
  <c r="AH63" i="17"/>
  <c r="AH68" i="17"/>
  <c r="AN63" i="17"/>
  <c r="AT63" i="17"/>
  <c r="AT68" i="17"/>
  <c r="AZ63" i="17"/>
  <c r="BF63" i="17"/>
  <c r="BF68" i="17"/>
  <c r="BL63" i="17"/>
  <c r="G63" i="17"/>
  <c r="G68" i="17"/>
  <c r="O63" i="17"/>
  <c r="V63" i="17"/>
  <c r="V68" i="17"/>
  <c r="AB63" i="17"/>
  <c r="AI63" i="17"/>
  <c r="AI68" i="17"/>
  <c r="AO63" i="17"/>
  <c r="AU63" i="17"/>
  <c r="AU68" i="17"/>
  <c r="BA63" i="17"/>
  <c r="BG63" i="17"/>
  <c r="BG68" i="17"/>
  <c r="BM80" i="17"/>
  <c r="K80" i="17"/>
  <c r="S80" i="17"/>
  <c r="Y80" i="17"/>
  <c r="AF80" i="17"/>
  <c r="AL80" i="17"/>
  <c r="AR80" i="17"/>
  <c r="AX80" i="17"/>
  <c r="BD80" i="17"/>
  <c r="BJ80" i="17"/>
  <c r="J80" i="17"/>
  <c r="R80" i="17"/>
  <c r="X80" i="17"/>
  <c r="AE80" i="17"/>
  <c r="AK80" i="17"/>
  <c r="AQ80" i="17"/>
  <c r="AW80" i="17"/>
  <c r="BC80" i="17"/>
  <c r="BI80" i="17"/>
  <c r="F80" i="17"/>
  <c r="N80" i="17"/>
  <c r="U80" i="17"/>
  <c r="AA80" i="17"/>
  <c r="AH80" i="17"/>
  <c r="AN80" i="17"/>
  <c r="AT80" i="17"/>
  <c r="AZ80" i="17"/>
  <c r="BF80" i="17"/>
  <c r="BL80" i="17"/>
  <c r="G80" i="17"/>
  <c r="O80" i="17"/>
  <c r="V80" i="17"/>
  <c r="AB80" i="17"/>
  <c r="AI80" i="17"/>
  <c r="AO80" i="17"/>
  <c r="AU80" i="17"/>
  <c r="BA80" i="17"/>
  <c r="BG80" i="17"/>
  <c r="F62" i="17"/>
  <c r="BL62" i="17"/>
  <c r="G62" i="17"/>
  <c r="O62" i="17"/>
  <c r="O67" i="17"/>
  <c r="V62" i="17"/>
  <c r="AB62" i="17"/>
  <c r="AB67" i="17"/>
  <c r="AI62" i="17"/>
  <c r="AO62" i="17"/>
  <c r="AO67" i="17"/>
  <c r="AU62" i="17"/>
  <c r="BA62" i="17"/>
  <c r="BA67" i="17"/>
  <c r="BG62" i="17"/>
  <c r="BM62" i="17"/>
  <c r="BM67" i="17"/>
  <c r="K62" i="17"/>
  <c r="S62" i="17"/>
  <c r="Y62" i="17"/>
  <c r="AF62" i="17"/>
  <c r="AL62" i="17"/>
  <c r="AR62" i="17"/>
  <c r="AX62" i="17"/>
  <c r="BD62" i="17"/>
  <c r="BJ62" i="17"/>
  <c r="J62" i="17"/>
  <c r="J67" i="17"/>
  <c r="R62" i="17"/>
  <c r="X62" i="17"/>
  <c r="X67" i="17"/>
  <c r="AE62" i="17"/>
  <c r="AK62" i="17"/>
  <c r="AK67" i="17"/>
  <c r="AQ62" i="17"/>
  <c r="AW62" i="17"/>
  <c r="AW67" i="17"/>
  <c r="BC62" i="17"/>
  <c r="BI62" i="17"/>
  <c r="BI67" i="17"/>
  <c r="N62" i="17"/>
  <c r="U62" i="17"/>
  <c r="U67" i="17"/>
  <c r="AA62" i="17"/>
  <c r="AH62" i="17"/>
  <c r="AH67" i="17"/>
  <c r="AN62" i="17"/>
  <c r="AT62" i="17"/>
  <c r="AT67" i="17"/>
  <c r="AZ62" i="17"/>
  <c r="BF62" i="17"/>
  <c r="BF67" i="17"/>
  <c r="F79" i="17"/>
  <c r="G79" i="17"/>
  <c r="O79" i="17"/>
  <c r="V79" i="17"/>
  <c r="AB79" i="17"/>
  <c r="AI79" i="17"/>
  <c r="AO79" i="17"/>
  <c r="AU79" i="17"/>
  <c r="BA79" i="17"/>
  <c r="BG79" i="17"/>
  <c r="BM79" i="17"/>
  <c r="K79" i="17"/>
  <c r="S79" i="17"/>
  <c r="Y79" i="17"/>
  <c r="AF79" i="17"/>
  <c r="AL79" i="17"/>
  <c r="AR79" i="17"/>
  <c r="AX79" i="17"/>
  <c r="BD79" i="17"/>
  <c r="BJ79" i="17"/>
  <c r="BL79" i="17"/>
  <c r="J79" i="17"/>
  <c r="R79" i="17"/>
  <c r="X79" i="17"/>
  <c r="AE79" i="17"/>
  <c r="AK79" i="17"/>
  <c r="AQ79" i="17"/>
  <c r="AW79" i="17"/>
  <c r="BC79" i="17"/>
  <c r="BI79" i="17"/>
  <c r="N79" i="17"/>
  <c r="U79" i="17"/>
  <c r="AA79" i="17"/>
  <c r="AH79" i="17"/>
  <c r="AN79" i="17"/>
  <c r="AT79" i="17"/>
  <c r="AZ79" i="17"/>
  <c r="BF79" i="17"/>
  <c r="G89" i="17"/>
  <c r="O89" i="17"/>
  <c r="V89" i="17"/>
  <c r="AB89" i="17"/>
  <c r="AI89" i="17"/>
  <c r="AO89" i="17"/>
  <c r="AU89" i="17"/>
  <c r="BA89" i="17"/>
  <c r="BG89" i="17"/>
  <c r="BM89" i="17"/>
  <c r="K89" i="17"/>
  <c r="S89" i="17"/>
  <c r="Y89" i="17"/>
  <c r="AF89" i="17"/>
  <c r="AL89" i="17"/>
  <c r="AR89" i="17"/>
  <c r="AX89" i="17"/>
  <c r="BD89" i="17"/>
  <c r="BJ89" i="17"/>
  <c r="BL89" i="17"/>
  <c r="J89" i="17"/>
  <c r="R89" i="17"/>
  <c r="X89" i="17"/>
  <c r="AE89" i="17"/>
  <c r="AK89" i="17"/>
  <c r="AQ89" i="17"/>
  <c r="AW89" i="17"/>
  <c r="BC89" i="17"/>
  <c r="BI89" i="17"/>
  <c r="F89" i="17"/>
  <c r="N89" i="17"/>
  <c r="U89" i="17"/>
  <c r="AA89" i="17"/>
  <c r="AH89" i="17"/>
  <c r="AN89" i="17"/>
  <c r="AT89" i="17"/>
  <c r="AZ89" i="17"/>
  <c r="BF89" i="17"/>
  <c r="G99" i="17"/>
  <c r="R99" i="17"/>
  <c r="AE99" i="17"/>
  <c r="AK99" i="17"/>
  <c r="AQ99" i="17"/>
  <c r="AW99" i="17"/>
  <c r="BC99" i="17"/>
  <c r="BI99" i="17"/>
  <c r="V99" i="17"/>
  <c r="F99" i="17"/>
  <c r="N99" i="17"/>
  <c r="U99" i="17"/>
  <c r="AA99" i="17"/>
  <c r="AH99" i="17"/>
  <c r="AN99" i="17"/>
  <c r="AT99" i="17"/>
  <c r="AZ99" i="17"/>
  <c r="BF99" i="17"/>
  <c r="BL99" i="17"/>
  <c r="J99" i="17"/>
  <c r="X99" i="17"/>
  <c r="AI99" i="17"/>
  <c r="AO99" i="17"/>
  <c r="AU99" i="17"/>
  <c r="BA99" i="17"/>
  <c r="BG99" i="17"/>
  <c r="BM99" i="17"/>
  <c r="O99" i="17"/>
  <c r="AB99" i="17"/>
  <c r="K99" i="17"/>
  <c r="S99" i="17"/>
  <c r="Y99" i="17"/>
  <c r="AF99" i="17"/>
  <c r="AL99" i="17"/>
  <c r="AR99" i="17"/>
  <c r="AX99" i="17"/>
  <c r="BD99" i="17"/>
  <c r="BJ99" i="17"/>
  <c r="G109" i="17"/>
  <c r="O109" i="17"/>
  <c r="V109" i="17"/>
  <c r="AB109" i="17"/>
  <c r="AI109" i="17"/>
  <c r="AO109" i="17"/>
  <c r="AU109" i="17"/>
  <c r="BA109" i="17"/>
  <c r="BG109" i="17"/>
  <c r="BM109" i="17"/>
  <c r="F109" i="17"/>
  <c r="N109" i="17"/>
  <c r="U109" i="17"/>
  <c r="AA109" i="17"/>
  <c r="AH109" i="17"/>
  <c r="AN109" i="17"/>
  <c r="AT109" i="17"/>
  <c r="AZ109" i="17"/>
  <c r="BF109" i="17"/>
  <c r="BL109" i="17"/>
  <c r="BL121" i="17"/>
  <c r="J109" i="17"/>
  <c r="R109" i="17"/>
  <c r="X109" i="17"/>
  <c r="AE109" i="17"/>
  <c r="AK109" i="17"/>
  <c r="AQ109" i="17"/>
  <c r="AQ121" i="17"/>
  <c r="AW109" i="17"/>
  <c r="BC109" i="17"/>
  <c r="BC121" i="17"/>
  <c r="BI109" i="17"/>
  <c r="K109" i="17"/>
  <c r="S109" i="17"/>
  <c r="Y109" i="17"/>
  <c r="AF109" i="17"/>
  <c r="AL109" i="17"/>
  <c r="AR109" i="17"/>
  <c r="AX109" i="17"/>
  <c r="BD109" i="17"/>
  <c r="BJ109" i="17"/>
  <c r="BA9" i="17"/>
  <c r="BA12" i="17"/>
  <c r="AO9" i="17"/>
  <c r="AO12" i="17"/>
  <c r="X9" i="17"/>
  <c r="X12" i="17"/>
  <c r="O9" i="17"/>
  <c r="O12" i="17"/>
  <c r="BF25" i="17"/>
  <c r="AZ25" i="17"/>
  <c r="AT25" i="17"/>
  <c r="AN25" i="17"/>
  <c r="AH25" i="17"/>
  <c r="AA25" i="17"/>
  <c r="U25" i="17"/>
  <c r="N25" i="17"/>
  <c r="F25" i="17"/>
  <c r="BJ19" i="17"/>
  <c r="BD19" i="17"/>
  <c r="BE19" i="17"/>
  <c r="AX19" i="17"/>
  <c r="AR19" i="17"/>
  <c r="AS19" i="17"/>
  <c r="AL19" i="17"/>
  <c r="AF19" i="17"/>
  <c r="AG19" i="17"/>
  <c r="Y19" i="17"/>
  <c r="S19" i="17"/>
  <c r="T19" i="17"/>
  <c r="K19" i="17"/>
  <c r="BF13" i="17"/>
  <c r="AT13" i="17"/>
  <c r="AH13" i="17"/>
  <c r="U13" i="17"/>
  <c r="F13" i="17"/>
  <c r="AG10" i="17"/>
  <c r="AZ13" i="17"/>
  <c r="AN13" i="17"/>
  <c r="Y13" i="17"/>
  <c r="N13" i="17"/>
  <c r="BC12" i="17"/>
  <c r="BE12" i="17"/>
  <c r="AQ12" i="17"/>
  <c r="AS12" i="17"/>
  <c r="AG31" i="17"/>
  <c r="AG22" i="17"/>
  <c r="AG17" i="17"/>
  <c r="AG23" i="17"/>
  <c r="AG30" i="17"/>
  <c r="T33" i="17"/>
  <c r="T16" i="17"/>
  <c r="T29" i="17"/>
  <c r="T32" i="17"/>
  <c r="N119" i="17"/>
  <c r="P119" i="17"/>
  <c r="BL123" i="17"/>
  <c r="BN50" i="17"/>
  <c r="BN18" i="17"/>
  <c r="BN101" i="17"/>
  <c r="BN11" i="17"/>
  <c r="BN58" i="17"/>
  <c r="BN81" i="17"/>
  <c r="BN19" i="17"/>
  <c r="BN41" i="17"/>
  <c r="BN64" i="17"/>
  <c r="BN111" i="17"/>
  <c r="BN80" i="17"/>
  <c r="BN30" i="17"/>
  <c r="BN31" i="17"/>
  <c r="BN72" i="17"/>
  <c r="BN114" i="17"/>
  <c r="BJ123" i="17"/>
  <c r="BN89" i="17"/>
  <c r="N65" i="17"/>
  <c r="AA65" i="17"/>
  <c r="AN65" i="17"/>
  <c r="AZ65" i="17"/>
  <c r="BL65" i="17"/>
  <c r="S143" i="17"/>
  <c r="AF143" i="17"/>
  <c r="AR143" i="17"/>
  <c r="BD143" i="17"/>
  <c r="G143" i="17"/>
  <c r="V143" i="17"/>
  <c r="AI143" i="17"/>
  <c r="AU143" i="17"/>
  <c r="BG143" i="17"/>
  <c r="AQ66" i="17"/>
  <c r="AZ66" i="17"/>
  <c r="AA66" i="17"/>
  <c r="BM66" i="17"/>
  <c r="AO66" i="17"/>
  <c r="O66" i="17"/>
  <c r="AX66" i="17"/>
  <c r="Y66" i="17"/>
  <c r="BE90" i="17"/>
  <c r="BE73" i="17"/>
  <c r="AS116" i="17"/>
  <c r="AS58" i="17"/>
  <c r="AS64" i="17"/>
  <c r="AS101" i="17"/>
  <c r="BE98" i="17"/>
  <c r="AS87" i="17"/>
  <c r="AS74" i="17"/>
  <c r="AX121" i="17"/>
  <c r="Y121" i="17"/>
  <c r="AN121" i="17"/>
  <c r="BA121" i="17"/>
  <c r="AB121" i="17"/>
  <c r="K121" i="17"/>
  <c r="F143" i="17"/>
  <c r="AT143" i="17"/>
  <c r="X143" i="17"/>
  <c r="BI143" i="17"/>
  <c r="BI66" i="17"/>
  <c r="AT66" i="17"/>
  <c r="AI66" i="17"/>
  <c r="S66" i="17"/>
  <c r="U143" i="17"/>
  <c r="AH143" i="17"/>
  <c r="BF143" i="17"/>
  <c r="J143" i="17"/>
  <c r="AK143" i="17"/>
  <c r="AW143" i="17"/>
  <c r="AK66" i="17"/>
  <c r="J66" i="17"/>
  <c r="U66" i="17"/>
  <c r="BG66" i="17"/>
  <c r="G66" i="17"/>
  <c r="AR66" i="17"/>
  <c r="AR121" i="17"/>
  <c r="AS121" i="17"/>
  <c r="S121" i="17"/>
  <c r="BF121" i="17"/>
  <c r="AH121" i="17"/>
  <c r="AU121" i="17"/>
  <c r="V121" i="17"/>
  <c r="AW68" i="17"/>
  <c r="X68" i="17"/>
  <c r="BD68" i="17"/>
  <c r="AF68" i="17"/>
  <c r="S65" i="17"/>
  <c r="AF65" i="17"/>
  <c r="AR65" i="17"/>
  <c r="AS65" i="17"/>
  <c r="BD65" i="17"/>
  <c r="BE65" i="17"/>
  <c r="G65" i="17"/>
  <c r="BN16" i="17"/>
  <c r="AX67" i="17"/>
  <c r="AY67" i="17"/>
  <c r="BI68" i="17"/>
  <c r="K65" i="17"/>
  <c r="L65" i="17"/>
  <c r="BN15" i="17"/>
  <c r="BN13" i="17"/>
  <c r="BN39" i="17"/>
  <c r="BN55" i="17"/>
  <c r="BN77" i="17"/>
  <c r="BN98" i="17"/>
  <c r="BD67" i="17"/>
  <c r="BN29" i="17"/>
  <c r="BN17" i="17"/>
  <c r="BN10" i="17"/>
  <c r="BN24" i="17"/>
  <c r="BN40" i="17"/>
  <c r="BN49" i="17"/>
  <c r="BN56" i="17"/>
  <c r="BN71" i="17"/>
  <c r="BN78" i="17"/>
  <c r="BN62" i="17"/>
  <c r="BN79" i="17"/>
  <c r="BN90" i="17"/>
  <c r="BN100" i="17"/>
  <c r="BN113" i="17"/>
  <c r="BN107" i="17"/>
  <c r="BN123" i="17"/>
  <c r="Y67" i="17"/>
  <c r="Z67" i="17"/>
  <c r="BN9" i="17"/>
  <c r="BN25" i="17"/>
  <c r="BN22" i="17"/>
  <c r="BN48" i="17"/>
  <c r="BN61" i="17"/>
  <c r="BN59" i="17"/>
  <c r="BN75" i="17"/>
  <c r="BN88" i="17"/>
  <c r="BN110" i="17"/>
  <c r="BN119" i="17"/>
  <c r="BN117" i="17"/>
  <c r="N121" i="17"/>
  <c r="AF67" i="17"/>
  <c r="AQ68" i="17"/>
  <c r="AX68" i="17"/>
  <c r="Y68" i="17"/>
  <c r="N143" i="17"/>
  <c r="AA143" i="17"/>
  <c r="AN143" i="17"/>
  <c r="AZ143" i="17"/>
  <c r="BL143" i="17"/>
  <c r="AQ143" i="17"/>
  <c r="BC143" i="17"/>
  <c r="F65" i="17"/>
  <c r="H65" i="17"/>
  <c r="U65" i="17"/>
  <c r="W65" i="17"/>
  <c r="AH65" i="17"/>
  <c r="AJ65" i="17"/>
  <c r="AT65" i="17"/>
  <c r="AV65" i="17"/>
  <c r="BF65" i="17"/>
  <c r="BH65" i="17"/>
  <c r="AW66" i="17"/>
  <c r="AY66" i="17"/>
  <c r="X66" i="17"/>
  <c r="Z66" i="17"/>
  <c r="BF66" i="17"/>
  <c r="BH66" i="17"/>
  <c r="AH66" i="17"/>
  <c r="AJ66" i="17"/>
  <c r="F66" i="17"/>
  <c r="AU66" i="17"/>
  <c r="V66" i="17"/>
  <c r="BD66" i="17"/>
  <c r="AF66" i="17"/>
  <c r="BN32" i="17"/>
  <c r="BN23" i="17"/>
  <c r="BN12" i="17"/>
  <c r="BN21" i="17"/>
  <c r="BN33" i="17"/>
  <c r="BN42" i="17"/>
  <c r="BN51" i="17"/>
  <c r="BN60" i="17"/>
  <c r="BN74" i="17"/>
  <c r="BN57" i="17"/>
  <c r="BN73" i="17"/>
  <c r="BN87" i="17"/>
  <c r="BN97" i="17"/>
  <c r="BN108" i="17"/>
  <c r="BN116" i="17"/>
  <c r="BN115" i="17"/>
  <c r="BD121" i="17"/>
  <c r="AF121" i="17"/>
  <c r="AT121" i="17"/>
  <c r="U121" i="17"/>
  <c r="BG121" i="17"/>
  <c r="AI121" i="17"/>
  <c r="G121" i="17"/>
  <c r="BJ67" i="17"/>
  <c r="BK67" i="17"/>
  <c r="AL67" i="17"/>
  <c r="AM67" i="17"/>
  <c r="F67" i="17"/>
  <c r="BN63" i="17"/>
  <c r="BE57" i="17"/>
  <c r="BN99" i="17"/>
  <c r="BN91" i="17"/>
  <c r="BE115" i="17"/>
  <c r="BN109" i="17"/>
  <c r="BM68" i="17"/>
  <c r="K143" i="17"/>
  <c r="Y143" i="17"/>
  <c r="AL143" i="17"/>
  <c r="AX143" i="17"/>
  <c r="BJ143" i="17"/>
  <c r="O143" i="17"/>
  <c r="AB143" i="17"/>
  <c r="AO143" i="17"/>
  <c r="BA143" i="17"/>
  <c r="BM143" i="17"/>
  <c r="BC66" i="17"/>
  <c r="BL66" i="17"/>
  <c r="BN66" i="17"/>
  <c r="AN66" i="17"/>
  <c r="AP66" i="17"/>
  <c r="N66" i="17"/>
  <c r="P66" i="17"/>
  <c r="BA66" i="17"/>
  <c r="AB66" i="17"/>
  <c r="BJ66" i="17"/>
  <c r="AL66" i="17"/>
  <c r="K66" i="17"/>
  <c r="L66" i="17"/>
  <c r="BJ121" i="17"/>
  <c r="AL121" i="17"/>
  <c r="AZ121" i="17"/>
  <c r="AA121" i="17"/>
  <c r="BM121" i="17"/>
  <c r="BN121" i="17"/>
  <c r="AO121" i="17"/>
  <c r="O121" i="17"/>
  <c r="P121" i="17"/>
  <c r="AW121" i="17"/>
  <c r="X121" i="17"/>
  <c r="AN67" i="17"/>
  <c r="AP67" i="17"/>
  <c r="N67" i="17"/>
  <c r="P67" i="17"/>
  <c r="AQ67" i="17"/>
  <c r="BG67" i="17"/>
  <c r="BH67" i="17"/>
  <c r="AI67" i="17"/>
  <c r="AJ67" i="17"/>
  <c r="G67" i="17"/>
  <c r="AO68" i="17"/>
  <c r="O68" i="17"/>
  <c r="AZ68" i="17"/>
  <c r="AA68" i="17"/>
  <c r="O65" i="17"/>
  <c r="P65" i="17"/>
  <c r="AB65" i="17"/>
  <c r="AC65" i="17"/>
  <c r="AO65" i="17"/>
  <c r="AP65" i="17"/>
  <c r="BA65" i="17"/>
  <c r="BB65" i="17"/>
  <c r="BM65" i="17"/>
  <c r="BN65" i="17"/>
  <c r="F120" i="17"/>
  <c r="AH120" i="17"/>
  <c r="BD120" i="17"/>
  <c r="BE120" i="17"/>
  <c r="AU120" i="17"/>
  <c r="V120" i="17"/>
  <c r="AF120" i="17"/>
  <c r="AS57" i="17"/>
  <c r="K120" i="17"/>
  <c r="L120" i="17"/>
  <c r="AN120" i="17"/>
  <c r="BA120" i="17"/>
  <c r="AB120" i="17"/>
  <c r="BJ120" i="17"/>
  <c r="BK120" i="17"/>
  <c r="AQ122" i="17"/>
  <c r="AU122" i="17"/>
  <c r="V122" i="17"/>
  <c r="F122" i="17"/>
  <c r="AH122" i="17"/>
  <c r="BF122" i="17"/>
  <c r="AK68" i="17"/>
  <c r="J68" i="17"/>
  <c r="AR68" i="17"/>
  <c r="AS68" i="17"/>
  <c r="S68" i="17"/>
  <c r="Y65" i="17"/>
  <c r="Z65" i="17"/>
  <c r="AL65" i="17"/>
  <c r="AM65" i="17"/>
  <c r="AX65" i="17"/>
  <c r="AY65" i="17"/>
  <c r="BJ65" i="17"/>
  <c r="BK65" i="17"/>
  <c r="S120" i="17"/>
  <c r="AR120" i="17"/>
  <c r="AS120" i="17"/>
  <c r="AZ120" i="17"/>
  <c r="AW122" i="17"/>
  <c r="AY122" i="17"/>
  <c r="X122" i="17"/>
  <c r="Z122" i="17"/>
  <c r="BA122" i="17"/>
  <c r="BB122" i="17"/>
  <c r="AB122" i="17"/>
  <c r="AC122" i="17"/>
  <c r="BM122" i="17"/>
  <c r="AF122" i="17"/>
  <c r="BD122" i="17"/>
  <c r="AA120" i="17"/>
  <c r="N122" i="17"/>
  <c r="AN122" i="17"/>
  <c r="BL122" i="17"/>
  <c r="S119" i="17"/>
  <c r="AR119" i="17"/>
  <c r="AS119" i="17"/>
  <c r="BM120" i="17"/>
  <c r="AO120" i="17"/>
  <c r="O120" i="17"/>
  <c r="P120" i="17"/>
  <c r="AS81" i="17"/>
  <c r="BE116" i="17"/>
  <c r="AS115" i="17"/>
  <c r="BE121" i="17"/>
  <c r="BE89" i="17"/>
  <c r="BE59" i="17"/>
  <c r="AS73" i="17"/>
  <c r="K122" i="17"/>
  <c r="AL122" i="17"/>
  <c r="BJ122" i="17"/>
  <c r="BE100" i="17"/>
  <c r="AA119" i="17"/>
  <c r="AC119" i="17"/>
  <c r="AZ119" i="17"/>
  <c r="BB119" i="17"/>
  <c r="BL120" i="17"/>
  <c r="AN123" i="17"/>
  <c r="AP123" i="17"/>
  <c r="N123" i="17"/>
  <c r="P123" i="17"/>
  <c r="U122" i="17"/>
  <c r="AT122" i="17"/>
  <c r="BE80" i="17"/>
  <c r="BE91" i="17"/>
  <c r="BE74" i="17"/>
  <c r="BE110" i="17"/>
  <c r="BC122" i="17"/>
  <c r="BG122" i="17"/>
  <c r="AI122" i="17"/>
  <c r="G122" i="17"/>
  <c r="BE63" i="17"/>
  <c r="BE97" i="17"/>
  <c r="BE79" i="17"/>
  <c r="BE123" i="17"/>
  <c r="BE117" i="17"/>
  <c r="BE24" i="17"/>
  <c r="BE21" i="17"/>
  <c r="AS100" i="17"/>
  <c r="BE99" i="17"/>
  <c r="BE62" i="17"/>
  <c r="BE15" i="17"/>
  <c r="BE75" i="17"/>
  <c r="BE109" i="17"/>
  <c r="BE61" i="17"/>
  <c r="BE77" i="17"/>
  <c r="AS90" i="17"/>
  <c r="BE60" i="17"/>
  <c r="BE9" i="17"/>
  <c r="BE111" i="17"/>
  <c r="BI121" i="17"/>
  <c r="AK121" i="17"/>
  <c r="J121" i="17"/>
  <c r="AZ67" i="17"/>
  <c r="BB67" i="17"/>
  <c r="AA67" i="17"/>
  <c r="AC67" i="17"/>
  <c r="BC67" i="17"/>
  <c r="K67" i="17"/>
  <c r="L67" i="17"/>
  <c r="AU67" i="17"/>
  <c r="AV67" i="17"/>
  <c r="V67" i="17"/>
  <c r="W67" i="17"/>
  <c r="BA68" i="17"/>
  <c r="AB68" i="17"/>
  <c r="BL68" i="17"/>
  <c r="AN68" i="17"/>
  <c r="N68" i="17"/>
  <c r="BI122" i="17"/>
  <c r="AK122" i="17"/>
  <c r="J122" i="17"/>
  <c r="AO122" i="17"/>
  <c r="O122" i="17"/>
  <c r="K119" i="17"/>
  <c r="L119" i="17"/>
  <c r="AL119" i="17"/>
  <c r="AM119" i="17"/>
  <c r="BJ119" i="17"/>
  <c r="BK119" i="17"/>
  <c r="AR67" i="17"/>
  <c r="S67" i="17"/>
  <c r="BL67" i="17"/>
  <c r="BN67" i="17"/>
  <c r="BC68" i="17"/>
  <c r="BJ68" i="17"/>
  <c r="AL68" i="17"/>
  <c r="K68" i="17"/>
  <c r="F121" i="17"/>
  <c r="S122" i="17"/>
  <c r="AR122" i="17"/>
  <c r="Y119" i="17"/>
  <c r="Z119" i="17"/>
  <c r="AX119" i="17"/>
  <c r="AY119" i="17"/>
  <c r="AA123" i="17"/>
  <c r="AC123" i="17"/>
  <c r="F119" i="17"/>
  <c r="H119" i="17"/>
  <c r="AH119" i="17"/>
  <c r="AJ119" i="17"/>
  <c r="BF119" i="17"/>
  <c r="BH119" i="17"/>
  <c r="U120" i="17"/>
  <c r="U119" i="17"/>
  <c r="W119" i="17"/>
  <c r="AT119" i="17"/>
  <c r="AV119" i="17"/>
  <c r="BG120" i="17"/>
  <c r="BH120" i="17"/>
  <c r="AI120" i="17"/>
  <c r="G120" i="17"/>
  <c r="AT120" i="17"/>
  <c r="AZ123" i="17"/>
  <c r="BB123" i="17"/>
  <c r="AS79" i="17"/>
  <c r="T57" i="17"/>
  <c r="AS98" i="17"/>
  <c r="AG57" i="17"/>
  <c r="AS89" i="17"/>
  <c r="AS80" i="17"/>
  <c r="AS91" i="17"/>
  <c r="AS24" i="17"/>
  <c r="AS99" i="17"/>
  <c r="AS123" i="17"/>
  <c r="AS117" i="17"/>
  <c r="AS110" i="17"/>
  <c r="AS59" i="17"/>
  <c r="AS97" i="17"/>
  <c r="AS62" i="17"/>
  <c r="AS61" i="17"/>
  <c r="AS77" i="17"/>
  <c r="AS111" i="17"/>
  <c r="AS75" i="17"/>
  <c r="AS60" i="17"/>
  <c r="AS63" i="17"/>
  <c r="AS109" i="17"/>
  <c r="BF123" i="17"/>
  <c r="BH123" i="17"/>
  <c r="AT123" i="17"/>
  <c r="AV123" i="17"/>
  <c r="AH123" i="17"/>
  <c r="AJ123" i="17"/>
  <c r="U123" i="17"/>
  <c r="W123" i="17"/>
  <c r="AZ133" i="17"/>
  <c r="AZ127" i="17"/>
  <c r="AN133" i="17"/>
  <c r="AN127" i="17"/>
  <c r="AA133" i="17"/>
  <c r="AA127" i="17"/>
  <c r="N133" i="17"/>
  <c r="N127" i="17"/>
  <c r="BI133" i="17"/>
  <c r="BI127" i="17"/>
  <c r="AW133" i="17"/>
  <c r="AW127" i="17"/>
  <c r="AK133" i="17"/>
  <c r="AK127" i="17"/>
  <c r="X133" i="17"/>
  <c r="X127" i="17"/>
  <c r="J133" i="17"/>
  <c r="J127" i="17"/>
  <c r="BJ133" i="17"/>
  <c r="BJ127" i="17"/>
  <c r="AX133" i="17"/>
  <c r="AX127" i="17"/>
  <c r="AL133" i="17"/>
  <c r="AL127" i="17"/>
  <c r="Y133" i="17"/>
  <c r="Y127" i="17"/>
  <c r="K133" i="17"/>
  <c r="K127" i="17"/>
  <c r="BG133" i="17"/>
  <c r="BG127" i="17"/>
  <c r="AU133" i="17"/>
  <c r="AU127" i="17"/>
  <c r="AI133" i="17"/>
  <c r="AI127" i="17"/>
  <c r="V133" i="17"/>
  <c r="V127" i="17"/>
  <c r="G133" i="17"/>
  <c r="G127" i="17"/>
  <c r="AZ135" i="17"/>
  <c r="AZ129" i="17"/>
  <c r="AN135" i="17"/>
  <c r="AN129" i="17"/>
  <c r="AA135" i="17"/>
  <c r="AA129" i="17"/>
  <c r="N135" i="17"/>
  <c r="N129" i="17"/>
  <c r="BI135" i="17"/>
  <c r="BI129" i="17"/>
  <c r="AW135" i="17"/>
  <c r="AW129" i="17"/>
  <c r="AK135" i="17"/>
  <c r="AK129" i="17"/>
  <c r="X135" i="17"/>
  <c r="X129" i="17"/>
  <c r="J135" i="17"/>
  <c r="J129" i="17"/>
  <c r="BD135" i="17"/>
  <c r="BD129" i="17"/>
  <c r="AR135" i="17"/>
  <c r="AR129" i="17"/>
  <c r="AF135" i="17"/>
  <c r="AF129" i="17"/>
  <c r="S135" i="17"/>
  <c r="S129" i="17"/>
  <c r="BM135" i="17"/>
  <c r="BM129" i="17"/>
  <c r="BA135" i="17"/>
  <c r="BA129" i="17"/>
  <c r="AO135" i="17"/>
  <c r="AO129" i="17"/>
  <c r="AB135" i="17"/>
  <c r="AB129" i="17"/>
  <c r="O135" i="17"/>
  <c r="O129" i="17"/>
  <c r="BL135" i="17"/>
  <c r="BL129" i="17"/>
  <c r="BG134" i="17"/>
  <c r="BG128" i="17"/>
  <c r="AU134" i="17"/>
  <c r="AU128" i="17"/>
  <c r="AI134" i="17"/>
  <c r="AI128" i="17"/>
  <c r="V134" i="17"/>
  <c r="V128" i="17"/>
  <c r="G134" i="17"/>
  <c r="G128" i="17"/>
  <c r="BF134" i="17"/>
  <c r="BF128" i="17"/>
  <c r="AT134" i="17"/>
  <c r="AT128" i="17"/>
  <c r="AH134" i="17"/>
  <c r="AH128" i="17"/>
  <c r="U134" i="17"/>
  <c r="U128" i="17"/>
  <c r="F128" i="17"/>
  <c r="F134" i="17"/>
  <c r="BC134" i="17"/>
  <c r="BC128" i="17"/>
  <c r="AQ134" i="17"/>
  <c r="AQ128" i="17"/>
  <c r="AE134" i="17"/>
  <c r="AE128" i="17"/>
  <c r="R134" i="17"/>
  <c r="R128" i="17"/>
  <c r="BJ134" i="17"/>
  <c r="BJ128" i="17"/>
  <c r="AX134" i="17"/>
  <c r="AX128" i="17"/>
  <c r="AL134" i="17"/>
  <c r="AL128" i="17"/>
  <c r="Y134" i="17"/>
  <c r="Y128" i="17"/>
  <c r="K134" i="17"/>
  <c r="K128" i="17"/>
  <c r="F131" i="17"/>
  <c r="F125" i="17"/>
  <c r="N131" i="17"/>
  <c r="N125" i="17"/>
  <c r="U131" i="17"/>
  <c r="U125" i="17"/>
  <c r="AA131" i="17"/>
  <c r="AA125" i="17"/>
  <c r="AH131" i="17"/>
  <c r="AH125" i="17"/>
  <c r="AN131" i="17"/>
  <c r="AN125" i="17"/>
  <c r="AT131" i="17"/>
  <c r="AT125" i="17"/>
  <c r="AZ131" i="17"/>
  <c r="AZ125" i="17"/>
  <c r="BF131" i="17"/>
  <c r="BF125" i="17"/>
  <c r="BL131" i="17"/>
  <c r="BL125" i="17"/>
  <c r="J131" i="17"/>
  <c r="J125" i="17"/>
  <c r="R131" i="17"/>
  <c r="R125" i="17"/>
  <c r="X131" i="17"/>
  <c r="X125" i="17"/>
  <c r="AE131" i="17"/>
  <c r="AE125" i="17"/>
  <c r="AK131" i="17"/>
  <c r="AK125" i="17"/>
  <c r="AQ131" i="17"/>
  <c r="AQ125" i="17"/>
  <c r="AW131" i="17"/>
  <c r="AW125" i="17"/>
  <c r="BC125" i="17"/>
  <c r="BC131" i="17"/>
  <c r="BI131" i="17"/>
  <c r="BI125" i="17"/>
  <c r="BG132" i="17"/>
  <c r="BG126" i="17"/>
  <c r="AU132" i="17"/>
  <c r="AU126" i="17"/>
  <c r="AI132" i="17"/>
  <c r="AI126" i="17"/>
  <c r="V132" i="17"/>
  <c r="V126" i="17"/>
  <c r="G132" i="17"/>
  <c r="G126" i="17"/>
  <c r="BF132" i="17"/>
  <c r="BF126" i="17"/>
  <c r="AT132" i="17"/>
  <c r="AT126" i="17"/>
  <c r="AH132" i="17"/>
  <c r="AH126" i="17"/>
  <c r="U132" i="17"/>
  <c r="U126" i="17"/>
  <c r="F126" i="17"/>
  <c r="F132" i="17"/>
  <c r="BI132" i="17"/>
  <c r="BI126" i="17"/>
  <c r="AW132" i="17"/>
  <c r="AW126" i="17"/>
  <c r="AK132" i="17"/>
  <c r="AK126" i="17"/>
  <c r="X132" i="17"/>
  <c r="X126" i="17"/>
  <c r="J132" i="17"/>
  <c r="J126" i="17"/>
  <c r="BD132" i="17"/>
  <c r="BD126" i="17"/>
  <c r="AR132" i="17"/>
  <c r="AR126" i="17"/>
  <c r="AF132" i="17"/>
  <c r="AF126" i="17"/>
  <c r="S132" i="17"/>
  <c r="S126" i="17"/>
  <c r="BF133" i="17"/>
  <c r="BF127" i="17"/>
  <c r="AT133" i="17"/>
  <c r="AT127" i="17"/>
  <c r="AH133" i="17"/>
  <c r="AH127" i="17"/>
  <c r="U133" i="17"/>
  <c r="U127" i="17"/>
  <c r="F127" i="17"/>
  <c r="F133" i="17"/>
  <c r="BC133" i="17"/>
  <c r="BC127" i="17"/>
  <c r="AQ133" i="17"/>
  <c r="AQ127" i="17"/>
  <c r="AE133" i="17"/>
  <c r="AE127" i="17"/>
  <c r="R133" i="17"/>
  <c r="R127" i="17"/>
  <c r="BL133" i="17"/>
  <c r="BL127" i="17"/>
  <c r="BD133" i="17"/>
  <c r="BD127" i="17"/>
  <c r="AR133" i="17"/>
  <c r="AR127" i="17"/>
  <c r="AF133" i="17"/>
  <c r="AF127" i="17"/>
  <c r="S133" i="17"/>
  <c r="S127" i="17"/>
  <c r="BM133" i="17"/>
  <c r="BM127" i="17"/>
  <c r="BA133" i="17"/>
  <c r="BA127" i="17"/>
  <c r="AO133" i="17"/>
  <c r="AO127" i="17"/>
  <c r="AB133" i="17"/>
  <c r="AB127" i="17"/>
  <c r="O133" i="17"/>
  <c r="O127" i="17"/>
  <c r="BF135" i="17"/>
  <c r="BF129" i="17"/>
  <c r="AT135" i="17"/>
  <c r="AT129" i="17"/>
  <c r="AH135" i="17"/>
  <c r="AH129" i="17"/>
  <c r="U135" i="17"/>
  <c r="U129" i="17"/>
  <c r="F129" i="17"/>
  <c r="F135" i="17"/>
  <c r="BC135" i="17"/>
  <c r="BC129" i="17"/>
  <c r="AQ135" i="17"/>
  <c r="AQ129" i="17"/>
  <c r="AE135" i="17"/>
  <c r="AE129" i="17"/>
  <c r="R135" i="17"/>
  <c r="R129" i="17"/>
  <c r="BJ135" i="17"/>
  <c r="BJ129" i="17"/>
  <c r="AX135" i="17"/>
  <c r="AX129" i="17"/>
  <c r="AL135" i="17"/>
  <c r="AL129" i="17"/>
  <c r="Y135" i="17"/>
  <c r="Y129" i="17"/>
  <c r="K135" i="17"/>
  <c r="K129" i="17"/>
  <c r="BG135" i="17"/>
  <c r="BG129" i="17"/>
  <c r="AU135" i="17"/>
  <c r="AU129" i="17"/>
  <c r="AI135" i="17"/>
  <c r="AI129" i="17"/>
  <c r="V135" i="17"/>
  <c r="V129" i="17"/>
  <c r="G135" i="17"/>
  <c r="G129" i="17"/>
  <c r="BA134" i="17"/>
  <c r="BA128" i="17"/>
  <c r="AO134" i="17"/>
  <c r="AO128" i="17"/>
  <c r="AB134" i="17"/>
  <c r="AB128" i="17"/>
  <c r="O134" i="17"/>
  <c r="O128" i="17"/>
  <c r="BL134" i="17"/>
  <c r="BL128" i="17"/>
  <c r="AZ134" i="17"/>
  <c r="AZ128" i="17"/>
  <c r="AN134" i="17"/>
  <c r="AN128" i="17"/>
  <c r="AA134" i="17"/>
  <c r="AA128" i="17"/>
  <c r="N134" i="17"/>
  <c r="N128" i="17"/>
  <c r="BI134" i="17"/>
  <c r="BK134" i="17"/>
  <c r="BI128" i="17"/>
  <c r="BK128" i="17"/>
  <c r="AW134" i="17"/>
  <c r="AY134" i="17"/>
  <c r="AW128" i="17"/>
  <c r="AY128" i="17"/>
  <c r="AK134" i="17"/>
  <c r="AK128" i="17"/>
  <c r="X134" i="17"/>
  <c r="Z134" i="17"/>
  <c r="X128" i="17"/>
  <c r="Z128" i="17"/>
  <c r="J134" i="17"/>
  <c r="J128" i="17"/>
  <c r="BD134" i="17"/>
  <c r="BD128" i="17"/>
  <c r="AR134" i="17"/>
  <c r="AR128" i="17"/>
  <c r="AF134" i="17"/>
  <c r="AF128" i="17"/>
  <c r="S134" i="17"/>
  <c r="S128" i="17"/>
  <c r="BM134" i="17"/>
  <c r="BM128" i="17"/>
  <c r="K131" i="17"/>
  <c r="K125" i="17"/>
  <c r="S131" i="17"/>
  <c r="S125" i="17"/>
  <c r="Y131" i="17"/>
  <c r="Y125" i="17"/>
  <c r="AF131" i="17"/>
  <c r="AF125" i="17"/>
  <c r="AL131" i="17"/>
  <c r="AL125" i="17"/>
  <c r="AR131" i="17"/>
  <c r="AR125" i="17"/>
  <c r="AX131" i="17"/>
  <c r="AX125" i="17"/>
  <c r="BD131" i="17"/>
  <c r="BD125" i="17"/>
  <c r="BJ131" i="17"/>
  <c r="BJ125" i="17"/>
  <c r="G131" i="17"/>
  <c r="G125" i="17"/>
  <c r="O131" i="17"/>
  <c r="O125" i="17"/>
  <c r="V131" i="17"/>
  <c r="V125" i="17"/>
  <c r="AB131" i="17"/>
  <c r="AB125" i="17"/>
  <c r="AI131" i="17"/>
  <c r="AI125" i="17"/>
  <c r="AO131" i="17"/>
  <c r="AO125" i="17"/>
  <c r="AU131" i="17"/>
  <c r="AU125" i="17"/>
  <c r="BA131" i="17"/>
  <c r="BA125" i="17"/>
  <c r="BG131" i="17"/>
  <c r="BG125" i="17"/>
  <c r="BM131" i="17"/>
  <c r="BM125" i="17"/>
  <c r="BA132" i="17"/>
  <c r="BA126" i="17"/>
  <c r="AO132" i="17"/>
  <c r="AO126" i="17"/>
  <c r="AB132" i="17"/>
  <c r="AB126" i="17"/>
  <c r="O132" i="17"/>
  <c r="O126" i="17"/>
  <c r="BL132" i="17"/>
  <c r="BL126" i="17"/>
  <c r="AZ132" i="17"/>
  <c r="AZ126" i="17"/>
  <c r="AN132" i="17"/>
  <c r="AN126" i="17"/>
  <c r="AA132" i="17"/>
  <c r="AA126" i="17"/>
  <c r="N132" i="17"/>
  <c r="N126" i="17"/>
  <c r="BM132" i="17"/>
  <c r="BM126" i="17"/>
  <c r="BC132" i="17"/>
  <c r="BE132" i="17"/>
  <c r="BC126" i="17"/>
  <c r="BE126" i="17"/>
  <c r="AQ132" i="17"/>
  <c r="AS132" i="17"/>
  <c r="AQ126" i="17"/>
  <c r="AS126" i="17"/>
  <c r="AE132" i="17"/>
  <c r="AE126" i="17"/>
  <c r="R132" i="17"/>
  <c r="R126" i="17"/>
  <c r="BJ132" i="17"/>
  <c r="BJ126" i="17"/>
  <c r="AX132" i="17"/>
  <c r="AX126" i="17"/>
  <c r="AL132" i="17"/>
  <c r="AL126" i="17"/>
  <c r="Y132" i="17"/>
  <c r="Y126" i="17"/>
  <c r="K132" i="17"/>
  <c r="K126" i="17"/>
  <c r="AG56" i="17"/>
  <c r="T56" i="17"/>
  <c r="T21" i="17"/>
  <c r="AG21" i="17"/>
  <c r="AG59" i="17"/>
  <c r="T59" i="17"/>
  <c r="AE121" i="17"/>
  <c r="AG109" i="17"/>
  <c r="T99" i="17"/>
  <c r="BF151" i="17"/>
  <c r="BF139" i="17"/>
  <c r="AT151" i="17"/>
  <c r="AT139" i="17"/>
  <c r="AH151" i="17"/>
  <c r="AH139" i="17"/>
  <c r="U151" i="17"/>
  <c r="U139" i="17"/>
  <c r="F151" i="17"/>
  <c r="F139" i="17"/>
  <c r="BC151" i="17"/>
  <c r="BC139" i="17"/>
  <c r="AQ151" i="17"/>
  <c r="AQ139" i="17"/>
  <c r="AE151" i="17"/>
  <c r="AE139" i="17"/>
  <c r="AG89" i="17"/>
  <c r="R151" i="17"/>
  <c r="R139" i="17"/>
  <c r="T89" i="17"/>
  <c r="BL151" i="17"/>
  <c r="BL139" i="17"/>
  <c r="BD151" i="17"/>
  <c r="BD139" i="17"/>
  <c r="AR151" i="17"/>
  <c r="AR139" i="17"/>
  <c r="AF151" i="17"/>
  <c r="AF139" i="17"/>
  <c r="S151" i="17"/>
  <c r="S139" i="17"/>
  <c r="BM151" i="17"/>
  <c r="BM139" i="17"/>
  <c r="BA151" i="17"/>
  <c r="BA139" i="17"/>
  <c r="R121" i="17"/>
  <c r="T109" i="17"/>
  <c r="Z120" i="17"/>
  <c r="Z116" i="17"/>
  <c r="Z114" i="17"/>
  <c r="Z113" i="17"/>
  <c r="Z110" i="17"/>
  <c r="Z108" i="17"/>
  <c r="Z107" i="17"/>
  <c r="Z123" i="17"/>
  <c r="Z117" i="17"/>
  <c r="Z115" i="17"/>
  <c r="Z111" i="17"/>
  <c r="Z109" i="17"/>
  <c r="Z100" i="17"/>
  <c r="Z98" i="17"/>
  <c r="Z97" i="17"/>
  <c r="Z101" i="17"/>
  <c r="Z99" i="17"/>
  <c r="Z90" i="17"/>
  <c r="Z88" i="17"/>
  <c r="Z87" i="17"/>
  <c r="Z91" i="17"/>
  <c r="Z89" i="17"/>
  <c r="Z80" i="17"/>
  <c r="Z78" i="17"/>
  <c r="Z77" i="17"/>
  <c r="Z74" i="17"/>
  <c r="Z72" i="17"/>
  <c r="Z71" i="17"/>
  <c r="Z63" i="17"/>
  <c r="Z61" i="17"/>
  <c r="Z60" i="17"/>
  <c r="Z58" i="17"/>
  <c r="Z56" i="17"/>
  <c r="Z55" i="17"/>
  <c r="Z81" i="17"/>
  <c r="Z79" i="17"/>
  <c r="Z75" i="17"/>
  <c r="Z73" i="17"/>
  <c r="Z64" i="17"/>
  <c r="Z62" i="17"/>
  <c r="Z59" i="17"/>
  <c r="Z57" i="17"/>
  <c r="Z48" i="17"/>
  <c r="Z51" i="17"/>
  <c r="Z50" i="17"/>
  <c r="Z49" i="17"/>
  <c r="Z39" i="17"/>
  <c r="Z42" i="17"/>
  <c r="Z41" i="17"/>
  <c r="Z40" i="17"/>
  <c r="Z32" i="17"/>
  <c r="Z30" i="17"/>
  <c r="Z29" i="17"/>
  <c r="Z25" i="17"/>
  <c r="Z23" i="17"/>
  <c r="Z19" i="17"/>
  <c r="Z17" i="17"/>
  <c r="Z15" i="17"/>
  <c r="Z9" i="17"/>
  <c r="Z24" i="17"/>
  <c r="Z22" i="17"/>
  <c r="Z21" i="17"/>
  <c r="Z18" i="17"/>
  <c r="Z16" i="17"/>
  <c r="Z13" i="17"/>
  <c r="Z33" i="17"/>
  <c r="Z31" i="17"/>
  <c r="Z12" i="17"/>
  <c r="Z11" i="17"/>
  <c r="Z10" i="17"/>
  <c r="AG99" i="17"/>
  <c r="AZ151" i="17"/>
  <c r="AZ139" i="17"/>
  <c r="AN151" i="17"/>
  <c r="AN139" i="17"/>
  <c r="AA151" i="17"/>
  <c r="AA139" i="17"/>
  <c r="N151" i="17"/>
  <c r="N139" i="17"/>
  <c r="BI151" i="17"/>
  <c r="BI139" i="17"/>
  <c r="AW151" i="17"/>
  <c r="AW139" i="17"/>
  <c r="AK151" i="17"/>
  <c r="AK139" i="17"/>
  <c r="X151" i="17"/>
  <c r="X139" i="17"/>
  <c r="J151" i="17"/>
  <c r="J139" i="17"/>
  <c r="BJ151" i="17"/>
  <c r="BJ139" i="17"/>
  <c r="AX151" i="17"/>
  <c r="AX139" i="17"/>
  <c r="AL151" i="17"/>
  <c r="AL139" i="17"/>
  <c r="Y151" i="17"/>
  <c r="Y139" i="17"/>
  <c r="K151" i="17"/>
  <c r="K139" i="17"/>
  <c r="BG151" i="17"/>
  <c r="BG139" i="17"/>
  <c r="AU151" i="17"/>
  <c r="AU139" i="17"/>
  <c r="AI151" i="17"/>
  <c r="AI139" i="17"/>
  <c r="V151" i="17"/>
  <c r="V139" i="17"/>
  <c r="G151" i="17"/>
  <c r="G139" i="17"/>
  <c r="AZ145" i="17"/>
  <c r="AN145" i="17"/>
  <c r="AA145" i="17"/>
  <c r="N145" i="17"/>
  <c r="BC145" i="17"/>
  <c r="AQ145" i="17"/>
  <c r="AE145" i="17"/>
  <c r="AG79" i="17"/>
  <c r="R145" i="17"/>
  <c r="T79" i="17"/>
  <c r="BL145" i="17"/>
  <c r="BD145" i="17"/>
  <c r="AR145" i="17"/>
  <c r="AF145" i="17"/>
  <c r="S145" i="17"/>
  <c r="BM145" i="17"/>
  <c r="BA145" i="17"/>
  <c r="AO145" i="17"/>
  <c r="AB145" i="17"/>
  <c r="O145" i="17"/>
  <c r="F145" i="17"/>
  <c r="AE67" i="17"/>
  <c r="AG62" i="17"/>
  <c r="R67" i="17"/>
  <c r="T62" i="17"/>
  <c r="BA146" i="17"/>
  <c r="AO146" i="17"/>
  <c r="AB146" i="17"/>
  <c r="O146" i="17"/>
  <c r="BL146" i="17"/>
  <c r="AZ146" i="17"/>
  <c r="AN146" i="17"/>
  <c r="AA146" i="17"/>
  <c r="N146" i="17"/>
  <c r="BI146" i="17"/>
  <c r="AW146" i="17"/>
  <c r="AK146" i="17"/>
  <c r="X146" i="17"/>
  <c r="J146" i="17"/>
  <c r="BD146" i="17"/>
  <c r="AR146" i="17"/>
  <c r="AF146" i="17"/>
  <c r="S146" i="17"/>
  <c r="BM146" i="17"/>
  <c r="AE123" i="17"/>
  <c r="AG123" i="17"/>
  <c r="AG111" i="17"/>
  <c r="R123" i="17"/>
  <c r="T123" i="17"/>
  <c r="T111" i="17"/>
  <c r="AZ153" i="17"/>
  <c r="AZ141" i="17"/>
  <c r="AN153" i="17"/>
  <c r="AN141" i="17"/>
  <c r="AA153" i="17"/>
  <c r="AA141" i="17"/>
  <c r="N153" i="17"/>
  <c r="N141" i="17"/>
  <c r="BI153" i="17"/>
  <c r="BI141" i="17"/>
  <c r="AW153" i="17"/>
  <c r="AW141" i="17"/>
  <c r="AK153" i="17"/>
  <c r="AK141" i="17"/>
  <c r="X153" i="17"/>
  <c r="X141" i="17"/>
  <c r="J153" i="17"/>
  <c r="J141" i="17"/>
  <c r="BD153" i="17"/>
  <c r="BD141" i="17"/>
  <c r="AR153" i="17"/>
  <c r="AR141" i="17"/>
  <c r="AF153" i="17"/>
  <c r="AF141" i="17"/>
  <c r="S153" i="17"/>
  <c r="S141" i="17"/>
  <c r="BM153" i="17"/>
  <c r="BM141" i="17"/>
  <c r="BA153" i="17"/>
  <c r="BA141" i="17"/>
  <c r="AO153" i="17"/>
  <c r="AO141" i="17"/>
  <c r="AB153" i="17"/>
  <c r="AB141" i="17"/>
  <c r="O153" i="17"/>
  <c r="O141" i="17"/>
  <c r="BL153" i="17"/>
  <c r="BL141" i="17"/>
  <c r="AE117" i="17"/>
  <c r="AG117" i="17"/>
  <c r="AG75" i="17"/>
  <c r="R117" i="17"/>
  <c r="T117" i="17"/>
  <c r="T75" i="17"/>
  <c r="AG98" i="17"/>
  <c r="T98" i="17"/>
  <c r="BC144" i="17"/>
  <c r="AQ144" i="17"/>
  <c r="AE144" i="17"/>
  <c r="AG78" i="17"/>
  <c r="R144" i="17"/>
  <c r="T78" i="17"/>
  <c r="BL144" i="17"/>
  <c r="AZ144" i="17"/>
  <c r="AN144" i="17"/>
  <c r="AA144" i="17"/>
  <c r="N144" i="17"/>
  <c r="BG144" i="17"/>
  <c r="AU144" i="17"/>
  <c r="AI144" i="17"/>
  <c r="V144" i="17"/>
  <c r="G144" i="17"/>
  <c r="BD144" i="17"/>
  <c r="AR144" i="17"/>
  <c r="AF144" i="17"/>
  <c r="S144" i="17"/>
  <c r="BM144" i="17"/>
  <c r="AE66" i="17"/>
  <c r="AG61" i="17"/>
  <c r="R66" i="17"/>
  <c r="T61" i="17"/>
  <c r="L116" i="17"/>
  <c r="L114" i="17"/>
  <c r="L113" i="17"/>
  <c r="L110" i="17"/>
  <c r="L108" i="17"/>
  <c r="L107" i="17"/>
  <c r="L123" i="17"/>
  <c r="L117" i="17"/>
  <c r="L115" i="17"/>
  <c r="L111" i="17"/>
  <c r="L109" i="17"/>
  <c r="L100" i="17"/>
  <c r="L98" i="17"/>
  <c r="L97" i="17"/>
  <c r="L101" i="17"/>
  <c r="L99" i="17"/>
  <c r="L90" i="17"/>
  <c r="L88" i="17"/>
  <c r="L87" i="17"/>
  <c r="L91" i="17"/>
  <c r="L89" i="17"/>
  <c r="L80" i="17"/>
  <c r="L78" i="17"/>
  <c r="L77" i="17"/>
  <c r="L74" i="17"/>
  <c r="L72" i="17"/>
  <c r="L71" i="17"/>
  <c r="L63" i="17"/>
  <c r="L61" i="17"/>
  <c r="L60" i="17"/>
  <c r="L58" i="17"/>
  <c r="L56" i="17"/>
  <c r="L55" i="17"/>
  <c r="L81" i="17"/>
  <c r="L79" i="17"/>
  <c r="L75" i="17"/>
  <c r="L73" i="17"/>
  <c r="L64" i="17"/>
  <c r="L62" i="17"/>
  <c r="L59" i="17"/>
  <c r="L57" i="17"/>
  <c r="L48" i="17"/>
  <c r="L51" i="17"/>
  <c r="L50" i="17"/>
  <c r="L49" i="17"/>
  <c r="L39" i="17"/>
  <c r="L42" i="17"/>
  <c r="L41" i="17"/>
  <c r="L40" i="17"/>
  <c r="L32" i="17"/>
  <c r="L30" i="17"/>
  <c r="L29" i="17"/>
  <c r="L25" i="17"/>
  <c r="L23" i="17"/>
  <c r="L19" i="17"/>
  <c r="L17" i="17"/>
  <c r="L15" i="17"/>
  <c r="L9" i="17"/>
  <c r="L24" i="17"/>
  <c r="L22" i="17"/>
  <c r="L21" i="17"/>
  <c r="L18" i="17"/>
  <c r="L16" i="17"/>
  <c r="L13" i="17"/>
  <c r="L33" i="17"/>
  <c r="L31" i="17"/>
  <c r="L12" i="17"/>
  <c r="L11" i="17"/>
  <c r="L10" i="17"/>
  <c r="AM120" i="17"/>
  <c r="AM116" i="17"/>
  <c r="AM114" i="17"/>
  <c r="AM113" i="17"/>
  <c r="AM110" i="17"/>
  <c r="AM108" i="17"/>
  <c r="AM107" i="17"/>
  <c r="AM123" i="17"/>
  <c r="AM117" i="17"/>
  <c r="AM115" i="17"/>
  <c r="AM111" i="17"/>
  <c r="AM109" i="17"/>
  <c r="AM100" i="17"/>
  <c r="AM98" i="17"/>
  <c r="AM97" i="17"/>
  <c r="AM101" i="17"/>
  <c r="AM99" i="17"/>
  <c r="AM90" i="17"/>
  <c r="AM88" i="17"/>
  <c r="AM87" i="17"/>
  <c r="AM91" i="17"/>
  <c r="AM89" i="17"/>
  <c r="AM80" i="17"/>
  <c r="AM78" i="17"/>
  <c r="AM77" i="17"/>
  <c r="AM74" i="17"/>
  <c r="AM72" i="17"/>
  <c r="AM71" i="17"/>
  <c r="AM63" i="17"/>
  <c r="AM61" i="17"/>
  <c r="AM60" i="17"/>
  <c r="AM58" i="17"/>
  <c r="AM56" i="17"/>
  <c r="AM55" i="17"/>
  <c r="AM81" i="17"/>
  <c r="AM79" i="17"/>
  <c r="AM75" i="17"/>
  <c r="AM73" i="17"/>
  <c r="AM64" i="17"/>
  <c r="AM62" i="17"/>
  <c r="AM59" i="17"/>
  <c r="AM57" i="17"/>
  <c r="AM48" i="17"/>
  <c r="AM51" i="17"/>
  <c r="AM50" i="17"/>
  <c r="AM49" i="17"/>
  <c r="AM39" i="17"/>
  <c r="AM42" i="17"/>
  <c r="AM41" i="17"/>
  <c r="AM40" i="17"/>
  <c r="AM32" i="17"/>
  <c r="AM30" i="17"/>
  <c r="AM29" i="17"/>
  <c r="AM25" i="17"/>
  <c r="AM23" i="17"/>
  <c r="AM19" i="17"/>
  <c r="AM17" i="17"/>
  <c r="AM15" i="17"/>
  <c r="AM9" i="17"/>
  <c r="AM24" i="17"/>
  <c r="AM22" i="17"/>
  <c r="AM21" i="17"/>
  <c r="AM18" i="17"/>
  <c r="AM16" i="17"/>
  <c r="AM13" i="17"/>
  <c r="AM12" i="17"/>
  <c r="AM33" i="17"/>
  <c r="AM31" i="17"/>
  <c r="AM11" i="17"/>
  <c r="AM10" i="17"/>
  <c r="AY120" i="17"/>
  <c r="AY116" i="17"/>
  <c r="AY114" i="17"/>
  <c r="AY113" i="17"/>
  <c r="AY110" i="17"/>
  <c r="AY108" i="17"/>
  <c r="AY107" i="17"/>
  <c r="AY123" i="17"/>
  <c r="AY117" i="17"/>
  <c r="AY115" i="17"/>
  <c r="AY111" i="17"/>
  <c r="AY109" i="17"/>
  <c r="AY100" i="17"/>
  <c r="AY98" i="17"/>
  <c r="AY97" i="17"/>
  <c r="AY101" i="17"/>
  <c r="AY99" i="17"/>
  <c r="AY90" i="17"/>
  <c r="AY88" i="17"/>
  <c r="AY87" i="17"/>
  <c r="AY91" i="17"/>
  <c r="AY89" i="17"/>
  <c r="AY80" i="17"/>
  <c r="AY78" i="17"/>
  <c r="AY77" i="17"/>
  <c r="AY74" i="17"/>
  <c r="AY72" i="17"/>
  <c r="AY71" i="17"/>
  <c r="AY63" i="17"/>
  <c r="AY61" i="17"/>
  <c r="AY60" i="17"/>
  <c r="AY58" i="17"/>
  <c r="AY56" i="17"/>
  <c r="AY55" i="17"/>
  <c r="AY81" i="17"/>
  <c r="AY79" i="17"/>
  <c r="AY75" i="17"/>
  <c r="AY73" i="17"/>
  <c r="AY64" i="17"/>
  <c r="AY62" i="17"/>
  <c r="AY59" i="17"/>
  <c r="AY57" i="17"/>
  <c r="AY48" i="17"/>
  <c r="AY51" i="17"/>
  <c r="AY50" i="17"/>
  <c r="AY49" i="17"/>
  <c r="AY39" i="17"/>
  <c r="AY42" i="17"/>
  <c r="AY41" i="17"/>
  <c r="AY40" i="17"/>
  <c r="AY32" i="17"/>
  <c r="AY30" i="17"/>
  <c r="AY29" i="17"/>
  <c r="AY25" i="17"/>
  <c r="AY23" i="17"/>
  <c r="AY19" i="17"/>
  <c r="AY17" i="17"/>
  <c r="AY15" i="17"/>
  <c r="AY9" i="17"/>
  <c r="AY24" i="17"/>
  <c r="AY22" i="17"/>
  <c r="AY21" i="17"/>
  <c r="AY18" i="17"/>
  <c r="AY16" i="17"/>
  <c r="AY13" i="17"/>
  <c r="AY12" i="17"/>
  <c r="AY33" i="17"/>
  <c r="AY31" i="17"/>
  <c r="AY11" i="17"/>
  <c r="AY10" i="17"/>
  <c r="BK116" i="17"/>
  <c r="BK114" i="17"/>
  <c r="BK113" i="17"/>
  <c r="BK110" i="17"/>
  <c r="BK108" i="17"/>
  <c r="BK107" i="17"/>
  <c r="BK135" i="17"/>
  <c r="BK123" i="17"/>
  <c r="BK117" i="17"/>
  <c r="BK115" i="17"/>
  <c r="BK111" i="17"/>
  <c r="BK109" i="17"/>
  <c r="BK100" i="17"/>
  <c r="BK98" i="17"/>
  <c r="BK97" i="17"/>
  <c r="BK101" i="17"/>
  <c r="BK99" i="17"/>
  <c r="BK90" i="17"/>
  <c r="BK88" i="17"/>
  <c r="BK87" i="17"/>
  <c r="BK91" i="17"/>
  <c r="BK89" i="17"/>
  <c r="BK80" i="17"/>
  <c r="BK78" i="17"/>
  <c r="BK77" i="17"/>
  <c r="BK74" i="17"/>
  <c r="BK72" i="17"/>
  <c r="BK71" i="17"/>
  <c r="BK63" i="17"/>
  <c r="BK61" i="17"/>
  <c r="BK60" i="17"/>
  <c r="BK58" i="17"/>
  <c r="BK56" i="17"/>
  <c r="BK55" i="17"/>
  <c r="BK81" i="17"/>
  <c r="BK79" i="17"/>
  <c r="BK75" i="17"/>
  <c r="BK73" i="17"/>
  <c r="BK64" i="17"/>
  <c r="BK62" i="17"/>
  <c r="BK59" i="17"/>
  <c r="BK57" i="17"/>
  <c r="BK48" i="17"/>
  <c r="BK51" i="17"/>
  <c r="BK50" i="17"/>
  <c r="BK49" i="17"/>
  <c r="BK39" i="17"/>
  <c r="BK42" i="17"/>
  <c r="BK41" i="17"/>
  <c r="BK40" i="17"/>
  <c r="BK32" i="17"/>
  <c r="BK30" i="17"/>
  <c r="BK29" i="17"/>
  <c r="BK25" i="17"/>
  <c r="BK23" i="17"/>
  <c r="BK19" i="17"/>
  <c r="BK17" i="17"/>
  <c r="BK15" i="17"/>
  <c r="BK9" i="17"/>
  <c r="BK24" i="17"/>
  <c r="BK22" i="17"/>
  <c r="BK21" i="17"/>
  <c r="BK18" i="17"/>
  <c r="BK16" i="17"/>
  <c r="BK13" i="17"/>
  <c r="BK12" i="17"/>
  <c r="BK33" i="17"/>
  <c r="BK31" i="17"/>
  <c r="BK11" i="17"/>
  <c r="BK10" i="17"/>
  <c r="AE122" i="17"/>
  <c r="AG110" i="17"/>
  <c r="R122" i="17"/>
  <c r="T110" i="17"/>
  <c r="AG100" i="17"/>
  <c r="T100" i="17"/>
  <c r="BA152" i="17"/>
  <c r="BA140" i="17"/>
  <c r="AO152" i="17"/>
  <c r="AO140" i="17"/>
  <c r="AB152" i="17"/>
  <c r="AB140" i="17"/>
  <c r="O152" i="17"/>
  <c r="O140" i="17"/>
  <c r="BL152" i="17"/>
  <c r="BL140" i="17"/>
  <c r="AZ152" i="17"/>
  <c r="AZ140" i="17"/>
  <c r="AN152" i="17"/>
  <c r="AN140" i="17"/>
  <c r="AA152" i="17"/>
  <c r="AA140" i="17"/>
  <c r="N152" i="17"/>
  <c r="N140" i="17"/>
  <c r="BI152" i="17"/>
  <c r="BI140" i="17"/>
  <c r="AW152" i="17"/>
  <c r="AW140" i="17"/>
  <c r="AK152" i="17"/>
  <c r="AK140" i="17"/>
  <c r="X152" i="17"/>
  <c r="X140" i="17"/>
  <c r="J152" i="17"/>
  <c r="J140" i="17"/>
  <c r="BD152" i="17"/>
  <c r="BD140" i="17"/>
  <c r="AR152" i="17"/>
  <c r="AR140" i="17"/>
  <c r="AF152" i="17"/>
  <c r="AF140" i="17"/>
  <c r="S152" i="17"/>
  <c r="S140" i="17"/>
  <c r="BM152" i="17"/>
  <c r="BM140" i="17"/>
  <c r="AT147" i="17"/>
  <c r="AA147" i="17"/>
  <c r="N147" i="17"/>
  <c r="BI147" i="17"/>
  <c r="AW147" i="17"/>
  <c r="AK147" i="17"/>
  <c r="X147" i="17"/>
  <c r="J147" i="17"/>
  <c r="AN147" i="17"/>
  <c r="BD147" i="17"/>
  <c r="AR147" i="17"/>
  <c r="AF147" i="17"/>
  <c r="S147" i="17"/>
  <c r="BM147" i="17"/>
  <c r="BA147" i="17"/>
  <c r="AO147" i="17"/>
  <c r="AB147" i="17"/>
  <c r="O147" i="17"/>
  <c r="BL147" i="17"/>
  <c r="K149" i="17"/>
  <c r="K137" i="17"/>
  <c r="S149" i="17"/>
  <c r="S137" i="17"/>
  <c r="Y149" i="17"/>
  <c r="Y137" i="17"/>
  <c r="AF149" i="17"/>
  <c r="AF137" i="17"/>
  <c r="AL149" i="17"/>
  <c r="AL137" i="17"/>
  <c r="AR149" i="17"/>
  <c r="AR137" i="17"/>
  <c r="AX149" i="17"/>
  <c r="AX137" i="17"/>
  <c r="BD149" i="17"/>
  <c r="BD137" i="17"/>
  <c r="BJ149" i="17"/>
  <c r="BJ137" i="17"/>
  <c r="G149" i="17"/>
  <c r="G137" i="17"/>
  <c r="O149" i="17"/>
  <c r="O137" i="17"/>
  <c r="V149" i="17"/>
  <c r="V137" i="17"/>
  <c r="AB149" i="17"/>
  <c r="AB137" i="17"/>
  <c r="AI149" i="17"/>
  <c r="AI137" i="17"/>
  <c r="AO149" i="17"/>
  <c r="AO137" i="17"/>
  <c r="AU149" i="17"/>
  <c r="AU137" i="17"/>
  <c r="BA149" i="17"/>
  <c r="BA137" i="17"/>
  <c r="BG149" i="17"/>
  <c r="BG137" i="17"/>
  <c r="BM149" i="17"/>
  <c r="BM137" i="17"/>
  <c r="AE120" i="17"/>
  <c r="AG108" i="17"/>
  <c r="R120" i="17"/>
  <c r="T108" i="17"/>
  <c r="BA150" i="17"/>
  <c r="BA138" i="17"/>
  <c r="AO150" i="17"/>
  <c r="AO138" i="17"/>
  <c r="AB150" i="17"/>
  <c r="AB138" i="17"/>
  <c r="O150" i="17"/>
  <c r="O138" i="17"/>
  <c r="BL150" i="17"/>
  <c r="BL138" i="17"/>
  <c r="AZ150" i="17"/>
  <c r="AZ138" i="17"/>
  <c r="AN150" i="17"/>
  <c r="AN138" i="17"/>
  <c r="AA150" i="17"/>
  <c r="AA138" i="17"/>
  <c r="N150" i="17"/>
  <c r="N138" i="17"/>
  <c r="BM150" i="17"/>
  <c r="BM138" i="17"/>
  <c r="BC150" i="17"/>
  <c r="BC138" i="17"/>
  <c r="AQ150" i="17"/>
  <c r="AQ138" i="17"/>
  <c r="AE150" i="17"/>
  <c r="AE138" i="17"/>
  <c r="AG88" i="17"/>
  <c r="R150" i="17"/>
  <c r="R138" i="17"/>
  <c r="T88" i="17"/>
  <c r="BJ150" i="17"/>
  <c r="BJ138" i="17"/>
  <c r="AX150" i="17"/>
  <c r="AX138" i="17"/>
  <c r="AL150" i="17"/>
  <c r="AL138" i="17"/>
  <c r="Y150" i="17"/>
  <c r="Y138" i="17"/>
  <c r="K150" i="17"/>
  <c r="K138" i="17"/>
  <c r="AE114" i="17"/>
  <c r="AG114" i="17"/>
  <c r="AG72" i="17"/>
  <c r="R114" i="17"/>
  <c r="T114" i="17"/>
  <c r="T72" i="17"/>
  <c r="R24" i="17"/>
  <c r="T24" i="17"/>
  <c r="AE24" i="17"/>
  <c r="AG24" i="17"/>
  <c r="S12" i="17"/>
  <c r="T12" i="17"/>
  <c r="AF12" i="17"/>
  <c r="AG12" i="17"/>
  <c r="AG58" i="17"/>
  <c r="T58" i="17"/>
  <c r="BD69" i="17"/>
  <c r="AR69" i="17"/>
  <c r="AF69" i="17"/>
  <c r="S69" i="17"/>
  <c r="BI69" i="17"/>
  <c r="AW69" i="17"/>
  <c r="AK69" i="17"/>
  <c r="X69" i="17"/>
  <c r="J69" i="17"/>
  <c r="AZ69" i="17"/>
  <c r="AN69" i="17"/>
  <c r="AA69" i="17"/>
  <c r="N69" i="17"/>
  <c r="BG69" i="17"/>
  <c r="AU69" i="17"/>
  <c r="AI69" i="17"/>
  <c r="V69" i="17"/>
  <c r="G69" i="17"/>
  <c r="F69" i="17"/>
  <c r="T15" i="17"/>
  <c r="AG15" i="17"/>
  <c r="AO151" i="17"/>
  <c r="AO139" i="17"/>
  <c r="AB151" i="17"/>
  <c r="AB139" i="17"/>
  <c r="O151" i="17"/>
  <c r="O139" i="17"/>
  <c r="BF145" i="17"/>
  <c r="AT145" i="17"/>
  <c r="AH145" i="17"/>
  <c r="U145" i="17"/>
  <c r="BI145" i="17"/>
  <c r="AW145" i="17"/>
  <c r="AK145" i="17"/>
  <c r="X145" i="17"/>
  <c r="J145" i="17"/>
  <c r="BJ145" i="17"/>
  <c r="AX145" i="17"/>
  <c r="AL145" i="17"/>
  <c r="Y145" i="17"/>
  <c r="K145" i="17"/>
  <c r="BG145" i="17"/>
  <c r="AU145" i="17"/>
  <c r="AI145" i="17"/>
  <c r="V145" i="17"/>
  <c r="G145" i="17"/>
  <c r="BG146" i="17"/>
  <c r="AU146" i="17"/>
  <c r="AI146" i="17"/>
  <c r="V146" i="17"/>
  <c r="G146" i="17"/>
  <c r="BF146" i="17"/>
  <c r="AT146" i="17"/>
  <c r="AH146" i="17"/>
  <c r="U146" i="17"/>
  <c r="F146" i="17"/>
  <c r="BC146" i="17"/>
  <c r="AQ146" i="17"/>
  <c r="AE146" i="17"/>
  <c r="AG80" i="17"/>
  <c r="R146" i="17"/>
  <c r="T80" i="17"/>
  <c r="BJ146" i="17"/>
  <c r="AX146" i="17"/>
  <c r="AL146" i="17"/>
  <c r="Y146" i="17"/>
  <c r="K146" i="17"/>
  <c r="AE68" i="17"/>
  <c r="AG63" i="17"/>
  <c r="R68" i="17"/>
  <c r="T63" i="17"/>
  <c r="BF153" i="17"/>
  <c r="BF141" i="17"/>
  <c r="AT153" i="17"/>
  <c r="AT141" i="17"/>
  <c r="AH153" i="17"/>
  <c r="AH141" i="17"/>
  <c r="U153" i="17"/>
  <c r="U141" i="17"/>
  <c r="F153" i="17"/>
  <c r="F141" i="17"/>
  <c r="BC153" i="17"/>
  <c r="BC141" i="17"/>
  <c r="AQ153" i="17"/>
  <c r="AQ141" i="17"/>
  <c r="AE153" i="17"/>
  <c r="AE141" i="17"/>
  <c r="AG91" i="17"/>
  <c r="R153" i="17"/>
  <c r="R141" i="17"/>
  <c r="T91" i="17"/>
  <c r="BJ153" i="17"/>
  <c r="BJ141" i="17"/>
  <c r="AX153" i="17"/>
  <c r="AX141" i="17"/>
  <c r="AL153" i="17"/>
  <c r="AL141" i="17"/>
  <c r="Y153" i="17"/>
  <c r="Y141" i="17"/>
  <c r="K153" i="17"/>
  <c r="K141" i="17"/>
  <c r="BG153" i="17"/>
  <c r="BG141" i="17"/>
  <c r="AU153" i="17"/>
  <c r="AU141" i="17"/>
  <c r="AI153" i="17"/>
  <c r="AI141" i="17"/>
  <c r="V153" i="17"/>
  <c r="V141" i="17"/>
  <c r="G153" i="17"/>
  <c r="G141" i="17"/>
  <c r="T97" i="17"/>
  <c r="AG97" i="17"/>
  <c r="R143" i="17"/>
  <c r="T77" i="17"/>
  <c r="AE143" i="17"/>
  <c r="AG77" i="17"/>
  <c r="R65" i="17"/>
  <c r="T60" i="17"/>
  <c r="AE65" i="17"/>
  <c r="AG60" i="17"/>
  <c r="BI144" i="17"/>
  <c r="AW144" i="17"/>
  <c r="AK144" i="17"/>
  <c r="X144" i="17"/>
  <c r="J144" i="17"/>
  <c r="BF144" i="17"/>
  <c r="AT144" i="17"/>
  <c r="AH144" i="17"/>
  <c r="U144" i="17"/>
  <c r="F144" i="17"/>
  <c r="BA144" i="17"/>
  <c r="AO144" i="17"/>
  <c r="AB144" i="17"/>
  <c r="O144" i="17"/>
  <c r="BJ144" i="17"/>
  <c r="AX144" i="17"/>
  <c r="AL144" i="17"/>
  <c r="Y144" i="17"/>
  <c r="K144" i="17"/>
  <c r="BG152" i="17"/>
  <c r="BG140" i="17"/>
  <c r="AU152" i="17"/>
  <c r="AU140" i="17"/>
  <c r="AI152" i="17"/>
  <c r="AI140" i="17"/>
  <c r="V152" i="17"/>
  <c r="V140" i="17"/>
  <c r="G152" i="17"/>
  <c r="G140" i="17"/>
  <c r="BF152" i="17"/>
  <c r="BF140" i="17"/>
  <c r="AT152" i="17"/>
  <c r="AT140" i="17"/>
  <c r="AH152" i="17"/>
  <c r="AH140" i="17"/>
  <c r="U152" i="17"/>
  <c r="U140" i="17"/>
  <c r="F152" i="17"/>
  <c r="F140" i="17"/>
  <c r="BC152" i="17"/>
  <c r="BC140" i="17"/>
  <c r="AQ152" i="17"/>
  <c r="AQ140" i="17"/>
  <c r="AE152" i="17"/>
  <c r="AE140" i="17"/>
  <c r="AG90" i="17"/>
  <c r="R152" i="17"/>
  <c r="R140" i="17"/>
  <c r="T90" i="17"/>
  <c r="BJ152" i="17"/>
  <c r="BJ140" i="17"/>
  <c r="AX152" i="17"/>
  <c r="AX140" i="17"/>
  <c r="AL152" i="17"/>
  <c r="AL140" i="17"/>
  <c r="Y152" i="17"/>
  <c r="Y140" i="17"/>
  <c r="K152" i="17"/>
  <c r="K140" i="17"/>
  <c r="AE115" i="17"/>
  <c r="AG115" i="17"/>
  <c r="AG73" i="17"/>
  <c r="R115" i="17"/>
  <c r="T115" i="17"/>
  <c r="T73" i="17"/>
  <c r="AE116" i="17"/>
  <c r="AG116" i="17"/>
  <c r="AG74" i="17"/>
  <c r="R116" i="17"/>
  <c r="T116" i="17"/>
  <c r="T74" i="17"/>
  <c r="AG101" i="17"/>
  <c r="T101" i="17"/>
  <c r="BF147" i="17"/>
  <c r="AH147" i="17"/>
  <c r="U147" i="17"/>
  <c r="F147" i="17"/>
  <c r="BC147" i="17"/>
  <c r="AQ147" i="17"/>
  <c r="AE147" i="17"/>
  <c r="AG81" i="17"/>
  <c r="R147" i="17"/>
  <c r="T81" i="17"/>
  <c r="AZ147" i="17"/>
  <c r="BJ147" i="17"/>
  <c r="AX147" i="17"/>
  <c r="AL147" i="17"/>
  <c r="Y147" i="17"/>
  <c r="K147" i="17"/>
  <c r="BG147" i="17"/>
  <c r="AU147" i="17"/>
  <c r="AI147" i="17"/>
  <c r="V147" i="17"/>
  <c r="G147" i="17"/>
  <c r="AE69" i="17"/>
  <c r="AG64" i="17"/>
  <c r="R69" i="17"/>
  <c r="T64" i="17"/>
  <c r="R119" i="17"/>
  <c r="T107" i="17"/>
  <c r="AE119" i="17"/>
  <c r="AG119" i="17"/>
  <c r="AG107" i="17"/>
  <c r="F149" i="17"/>
  <c r="F137" i="17"/>
  <c r="N149" i="17"/>
  <c r="N137" i="17"/>
  <c r="U149" i="17"/>
  <c r="U137" i="17"/>
  <c r="AA149" i="17"/>
  <c r="AA137" i="17"/>
  <c r="AH149" i="17"/>
  <c r="AH137" i="17"/>
  <c r="AN149" i="17"/>
  <c r="AN137" i="17"/>
  <c r="AT149" i="17"/>
  <c r="AT137" i="17"/>
  <c r="AZ149" i="17"/>
  <c r="AZ137" i="17"/>
  <c r="BF149" i="17"/>
  <c r="BF137" i="17"/>
  <c r="BL149" i="17"/>
  <c r="BL137" i="17"/>
  <c r="J149" i="17"/>
  <c r="J137" i="17"/>
  <c r="R149" i="17"/>
  <c r="R137" i="17"/>
  <c r="T87" i="17"/>
  <c r="X149" i="17"/>
  <c r="X137" i="17"/>
  <c r="Z137" i="17"/>
  <c r="AE149" i="17"/>
  <c r="AE137" i="17"/>
  <c r="AG87" i="17"/>
  <c r="AK149" i="17"/>
  <c r="AK137" i="17"/>
  <c r="AQ149" i="17"/>
  <c r="AQ137" i="17"/>
  <c r="AW149" i="17"/>
  <c r="AW137" i="17"/>
  <c r="BC149" i="17"/>
  <c r="BC137" i="17"/>
  <c r="BI149" i="17"/>
  <c r="BI137" i="17"/>
  <c r="R113" i="17"/>
  <c r="T113" i="17"/>
  <c r="T71" i="17"/>
  <c r="AE113" i="17"/>
  <c r="AG113" i="17"/>
  <c r="AG71" i="17"/>
  <c r="BG150" i="17"/>
  <c r="BG138" i="17"/>
  <c r="AU150" i="17"/>
  <c r="AU138" i="17"/>
  <c r="AI150" i="17"/>
  <c r="AI138" i="17"/>
  <c r="V150" i="17"/>
  <c r="V138" i="17"/>
  <c r="G150" i="17"/>
  <c r="G138" i="17"/>
  <c r="BF150" i="17"/>
  <c r="BF138" i="17"/>
  <c r="AT150" i="17"/>
  <c r="AT138" i="17"/>
  <c r="AH150" i="17"/>
  <c r="AH138" i="17"/>
  <c r="U150" i="17"/>
  <c r="U138" i="17"/>
  <c r="F150" i="17"/>
  <c r="F138" i="17"/>
  <c r="BI150" i="17"/>
  <c r="BI138" i="17"/>
  <c r="AW150" i="17"/>
  <c r="AW138" i="17"/>
  <c r="AK150" i="17"/>
  <c r="AK138" i="17"/>
  <c r="X150" i="17"/>
  <c r="X138" i="17"/>
  <c r="J150" i="17"/>
  <c r="J138" i="17"/>
  <c r="BD150" i="17"/>
  <c r="BD138" i="17"/>
  <c r="AR150" i="17"/>
  <c r="AR138" i="17"/>
  <c r="AF150" i="17"/>
  <c r="AF138" i="17"/>
  <c r="S150" i="17"/>
  <c r="S138" i="17"/>
  <c r="H123" i="17"/>
  <c r="H117" i="17"/>
  <c r="H115" i="17"/>
  <c r="H111" i="17"/>
  <c r="H109" i="17"/>
  <c r="H108" i="17"/>
  <c r="H107" i="17"/>
  <c r="H116" i="17"/>
  <c r="H114" i="17"/>
  <c r="H113" i="17"/>
  <c r="H110" i="17"/>
  <c r="H101" i="17"/>
  <c r="H99" i="17"/>
  <c r="H100" i="17"/>
  <c r="H98" i="17"/>
  <c r="H97" i="17"/>
  <c r="H91" i="17"/>
  <c r="H89" i="17"/>
  <c r="H90" i="17"/>
  <c r="H88" i="17"/>
  <c r="H87" i="17"/>
  <c r="H81" i="17"/>
  <c r="H79" i="17"/>
  <c r="H75" i="17"/>
  <c r="H73" i="17"/>
  <c r="H64" i="17"/>
  <c r="H62" i="17"/>
  <c r="H59" i="17"/>
  <c r="H57" i="17"/>
  <c r="H80" i="17"/>
  <c r="H78" i="17"/>
  <c r="H77" i="17"/>
  <c r="H74" i="17"/>
  <c r="H72" i="17"/>
  <c r="H71" i="17"/>
  <c r="H68" i="17"/>
  <c r="H63" i="17"/>
  <c r="H61" i="17"/>
  <c r="H60" i="17"/>
  <c r="H58" i="17"/>
  <c r="H56" i="17"/>
  <c r="H55" i="17"/>
  <c r="H51" i="17"/>
  <c r="H50" i="17"/>
  <c r="H49" i="17"/>
  <c r="H48" i="17"/>
  <c r="H42" i="17"/>
  <c r="H41" i="17"/>
  <c r="H40" i="17"/>
  <c r="H39" i="17"/>
  <c r="H33" i="17"/>
  <c r="H31" i="17"/>
  <c r="H24" i="17"/>
  <c r="H22" i="17"/>
  <c r="H21" i="17"/>
  <c r="H18" i="17"/>
  <c r="H16" i="17"/>
  <c r="H13" i="17"/>
  <c r="H12" i="17"/>
  <c r="H11" i="17"/>
  <c r="H10" i="17"/>
  <c r="H30" i="17"/>
  <c r="H25" i="17"/>
  <c r="H23" i="17"/>
  <c r="H19" i="17"/>
  <c r="H17" i="17"/>
  <c r="H15" i="17"/>
  <c r="H32" i="17"/>
  <c r="H29" i="17"/>
  <c r="H9" i="17"/>
  <c r="P117" i="17"/>
  <c r="P115" i="17"/>
  <c r="P111" i="17"/>
  <c r="P109" i="17"/>
  <c r="P107" i="17"/>
  <c r="P116" i="17"/>
  <c r="P114" i="17"/>
  <c r="P113" i="17"/>
  <c r="P110" i="17"/>
  <c r="P108" i="17"/>
  <c r="P101" i="17"/>
  <c r="P99" i="17"/>
  <c r="P100" i="17"/>
  <c r="P98" i="17"/>
  <c r="P97" i="17"/>
  <c r="P91" i="17"/>
  <c r="P89" i="17"/>
  <c r="P90" i="17"/>
  <c r="P88" i="17"/>
  <c r="P87" i="17"/>
  <c r="P81" i="17"/>
  <c r="P79" i="17"/>
  <c r="P75" i="17"/>
  <c r="P73" i="17"/>
  <c r="P64" i="17"/>
  <c r="P62" i="17"/>
  <c r="P59" i="17"/>
  <c r="P57" i="17"/>
  <c r="P80" i="17"/>
  <c r="P78" i="17"/>
  <c r="P77" i="17"/>
  <c r="P74" i="17"/>
  <c r="P72" i="17"/>
  <c r="P71" i="17"/>
  <c r="P63" i="17"/>
  <c r="P61" i="17"/>
  <c r="P60" i="17"/>
  <c r="P58" i="17"/>
  <c r="P56" i="17"/>
  <c r="P55" i="17"/>
  <c r="P51" i="17"/>
  <c r="P50" i="17"/>
  <c r="P49" i="17"/>
  <c r="P48" i="17"/>
  <c r="P42" i="17"/>
  <c r="P41" i="17"/>
  <c r="P40" i="17"/>
  <c r="P39" i="17"/>
  <c r="P33" i="17"/>
  <c r="P31" i="17"/>
  <c r="P24" i="17"/>
  <c r="P22" i="17"/>
  <c r="P21" i="17"/>
  <c r="P18" i="17"/>
  <c r="P16" i="17"/>
  <c r="P13" i="17"/>
  <c r="P12" i="17"/>
  <c r="P11" i="17"/>
  <c r="P10" i="17"/>
  <c r="P30" i="17"/>
  <c r="P25" i="17"/>
  <c r="P23" i="17"/>
  <c r="P19" i="17"/>
  <c r="P17" i="17"/>
  <c r="P15" i="17"/>
  <c r="P32" i="17"/>
  <c r="P29" i="17"/>
  <c r="P9" i="17"/>
  <c r="W117" i="17"/>
  <c r="W115" i="17"/>
  <c r="W111" i="17"/>
  <c r="W109" i="17"/>
  <c r="W107" i="17"/>
  <c r="W116" i="17"/>
  <c r="W114" i="17"/>
  <c r="W113" i="17"/>
  <c r="W110" i="17"/>
  <c r="W108" i="17"/>
  <c r="W101" i="17"/>
  <c r="W99" i="17"/>
  <c r="W100" i="17"/>
  <c r="W98" i="17"/>
  <c r="W97" i="17"/>
  <c r="W91" i="17"/>
  <c r="W89" i="17"/>
  <c r="W90" i="17"/>
  <c r="W88" i="17"/>
  <c r="W87" i="17"/>
  <c r="W81" i="17"/>
  <c r="W79" i="17"/>
  <c r="W75" i="17"/>
  <c r="W73" i="17"/>
  <c r="W64" i="17"/>
  <c r="W62" i="17"/>
  <c r="W59" i="17"/>
  <c r="W57" i="17"/>
  <c r="W80" i="17"/>
  <c r="W78" i="17"/>
  <c r="W77" i="17"/>
  <c r="W74" i="17"/>
  <c r="W72" i="17"/>
  <c r="W71" i="17"/>
  <c r="W68" i="17"/>
  <c r="W63" i="17"/>
  <c r="W61" i="17"/>
  <c r="W60" i="17"/>
  <c r="W58" i="17"/>
  <c r="W56" i="17"/>
  <c r="W55" i="17"/>
  <c r="W51" i="17"/>
  <c r="W50" i="17"/>
  <c r="W49" i="17"/>
  <c r="W48" i="17"/>
  <c r="W42" i="17"/>
  <c r="W41" i="17"/>
  <c r="W40" i="17"/>
  <c r="W39" i="17"/>
  <c r="W33" i="17"/>
  <c r="W31" i="17"/>
  <c r="W24" i="17"/>
  <c r="W22" i="17"/>
  <c r="W21" i="17"/>
  <c r="W18" i="17"/>
  <c r="W16" i="17"/>
  <c r="W13" i="17"/>
  <c r="W12" i="17"/>
  <c r="W11" i="17"/>
  <c r="W10" i="17"/>
  <c r="W30" i="17"/>
  <c r="W25" i="17"/>
  <c r="W23" i="17"/>
  <c r="W19" i="17"/>
  <c r="W17" i="17"/>
  <c r="W15" i="17"/>
  <c r="W32" i="17"/>
  <c r="W29" i="17"/>
  <c r="W9" i="17"/>
  <c r="AC117" i="17"/>
  <c r="AC115" i="17"/>
  <c r="AC111" i="17"/>
  <c r="AC109" i="17"/>
  <c r="AC107" i="17"/>
  <c r="AC116" i="17"/>
  <c r="AC114" i="17"/>
  <c r="AC113" i="17"/>
  <c r="AC110" i="17"/>
  <c r="AC108" i="17"/>
  <c r="AC101" i="17"/>
  <c r="AC99" i="17"/>
  <c r="AC100" i="17"/>
  <c r="AC98" i="17"/>
  <c r="AC97" i="17"/>
  <c r="AC91" i="17"/>
  <c r="AC89" i="17"/>
  <c r="AC90" i="17"/>
  <c r="AC88" i="17"/>
  <c r="AC87" i="17"/>
  <c r="AC81" i="17"/>
  <c r="AC79" i="17"/>
  <c r="AC75" i="17"/>
  <c r="AC73" i="17"/>
  <c r="AC64" i="17"/>
  <c r="AC62" i="17"/>
  <c r="AC59" i="17"/>
  <c r="AC57" i="17"/>
  <c r="AC80" i="17"/>
  <c r="AC78" i="17"/>
  <c r="AC77" i="17"/>
  <c r="AC74" i="17"/>
  <c r="AC72" i="17"/>
  <c r="AC71" i="17"/>
  <c r="AC63" i="17"/>
  <c r="AC61" i="17"/>
  <c r="AC60" i="17"/>
  <c r="AC58" i="17"/>
  <c r="AC56" i="17"/>
  <c r="AC55" i="17"/>
  <c r="AC51" i="17"/>
  <c r="AC50" i="17"/>
  <c r="AC49" i="17"/>
  <c r="AC48" i="17"/>
  <c r="AC42" i="17"/>
  <c r="AC41" i="17"/>
  <c r="AC40" i="17"/>
  <c r="AC39" i="17"/>
  <c r="AC33" i="17"/>
  <c r="AC31" i="17"/>
  <c r="AC24" i="17"/>
  <c r="AC22" i="17"/>
  <c r="AC21" i="17"/>
  <c r="AC18" i="17"/>
  <c r="AC16" i="17"/>
  <c r="AC13" i="17"/>
  <c r="AC12" i="17"/>
  <c r="AC11" i="17"/>
  <c r="AC10" i="17"/>
  <c r="AC25" i="17"/>
  <c r="AC23" i="17"/>
  <c r="AC19" i="17"/>
  <c r="AC17" i="17"/>
  <c r="AC15" i="17"/>
  <c r="AC32" i="17"/>
  <c r="AC30" i="17"/>
  <c r="AC29" i="17"/>
  <c r="AC9" i="17"/>
  <c r="AJ117" i="17"/>
  <c r="AJ115" i="17"/>
  <c r="AJ111" i="17"/>
  <c r="AJ109" i="17"/>
  <c r="AJ107" i="17"/>
  <c r="AJ116" i="17"/>
  <c r="AJ114" i="17"/>
  <c r="AJ113" i="17"/>
  <c r="AJ110" i="17"/>
  <c r="AJ108" i="17"/>
  <c r="AJ101" i="17"/>
  <c r="AJ99" i="17"/>
  <c r="AJ100" i="17"/>
  <c r="AJ98" i="17"/>
  <c r="AJ97" i="17"/>
  <c r="AJ91" i="17"/>
  <c r="AJ89" i="17"/>
  <c r="AJ90" i="17"/>
  <c r="AJ88" i="17"/>
  <c r="AJ87" i="17"/>
  <c r="AJ81" i="17"/>
  <c r="AJ79" i="17"/>
  <c r="AJ75" i="17"/>
  <c r="AJ73" i="17"/>
  <c r="AJ64" i="17"/>
  <c r="AJ62" i="17"/>
  <c r="AJ59" i="17"/>
  <c r="AJ57" i="17"/>
  <c r="AJ80" i="17"/>
  <c r="AJ78" i="17"/>
  <c r="AJ77" i="17"/>
  <c r="AJ74" i="17"/>
  <c r="AJ72" i="17"/>
  <c r="AJ71" i="17"/>
  <c r="AJ68" i="17"/>
  <c r="AJ63" i="17"/>
  <c r="AJ61" i="17"/>
  <c r="AJ60" i="17"/>
  <c r="AJ58" i="17"/>
  <c r="AJ56" i="17"/>
  <c r="AJ55" i="17"/>
  <c r="AJ51" i="17"/>
  <c r="AJ50" i="17"/>
  <c r="AJ49" i="17"/>
  <c r="AJ48" i="17"/>
  <c r="AJ42" i="17"/>
  <c r="AJ41" i="17"/>
  <c r="AJ40" i="17"/>
  <c r="AJ39" i="17"/>
  <c r="AJ33" i="17"/>
  <c r="AJ31" i="17"/>
  <c r="AJ24" i="17"/>
  <c r="AJ22" i="17"/>
  <c r="AJ21" i="17"/>
  <c r="AJ18" i="17"/>
  <c r="AJ16" i="17"/>
  <c r="AJ13" i="17"/>
  <c r="AJ12" i="17"/>
  <c r="AJ11" i="17"/>
  <c r="AJ10" i="17"/>
  <c r="AJ25" i="17"/>
  <c r="AJ23" i="17"/>
  <c r="AJ19" i="17"/>
  <c r="AJ17" i="17"/>
  <c r="AJ15" i="17"/>
  <c r="AJ32" i="17"/>
  <c r="AJ30" i="17"/>
  <c r="AJ29" i="17"/>
  <c r="AJ9" i="17"/>
  <c r="AP117" i="17"/>
  <c r="AP115" i="17"/>
  <c r="AP111" i="17"/>
  <c r="AP109" i="17"/>
  <c r="AP107" i="17"/>
  <c r="AP119" i="17"/>
  <c r="AP116" i="17"/>
  <c r="AP114" i="17"/>
  <c r="AP113" i="17"/>
  <c r="AP110" i="17"/>
  <c r="AP108" i="17"/>
  <c r="AP101" i="17"/>
  <c r="AP99" i="17"/>
  <c r="AP100" i="17"/>
  <c r="AP98" i="17"/>
  <c r="AP97" i="17"/>
  <c r="AP91" i="17"/>
  <c r="AP89" i="17"/>
  <c r="AP90" i="17"/>
  <c r="AP88" i="17"/>
  <c r="AP87" i="17"/>
  <c r="AP81" i="17"/>
  <c r="AP79" i="17"/>
  <c r="AP75" i="17"/>
  <c r="AP73" i="17"/>
  <c r="AP64" i="17"/>
  <c r="AP62" i="17"/>
  <c r="AP59" i="17"/>
  <c r="AP57" i="17"/>
  <c r="AP80" i="17"/>
  <c r="AP78" i="17"/>
  <c r="AP77" i="17"/>
  <c r="AP74" i="17"/>
  <c r="AP72" i="17"/>
  <c r="AP71" i="17"/>
  <c r="AP63" i="17"/>
  <c r="AP61" i="17"/>
  <c r="AP60" i="17"/>
  <c r="AP58" i="17"/>
  <c r="AP56" i="17"/>
  <c r="AP55" i="17"/>
  <c r="AP51" i="17"/>
  <c r="AP50" i="17"/>
  <c r="AP49" i="17"/>
  <c r="AP48" i="17"/>
  <c r="AP42" i="17"/>
  <c r="AP41" i="17"/>
  <c r="AP40" i="17"/>
  <c r="AP39" i="17"/>
  <c r="AP33" i="17"/>
  <c r="AP31" i="17"/>
  <c r="AP24" i="17"/>
  <c r="AP22" i="17"/>
  <c r="AP21" i="17"/>
  <c r="AP18" i="17"/>
  <c r="AP16" i="17"/>
  <c r="AP13" i="17"/>
  <c r="AP12" i="17"/>
  <c r="AP11" i="17"/>
  <c r="AP10" i="17"/>
  <c r="AP30" i="17"/>
  <c r="AP25" i="17"/>
  <c r="AP23" i="17"/>
  <c r="AP19" i="17"/>
  <c r="AP17" i="17"/>
  <c r="AP15" i="17"/>
  <c r="AP32" i="17"/>
  <c r="AP29" i="17"/>
  <c r="AP9" i="17"/>
  <c r="AV117" i="17"/>
  <c r="AV115" i="17"/>
  <c r="AV111" i="17"/>
  <c r="AV109" i="17"/>
  <c r="AV107" i="17"/>
  <c r="AV116" i="17"/>
  <c r="AV114" i="17"/>
  <c r="AV113" i="17"/>
  <c r="AV110" i="17"/>
  <c r="AV108" i="17"/>
  <c r="AV101" i="17"/>
  <c r="AV99" i="17"/>
  <c r="AV100" i="17"/>
  <c r="AV98" i="17"/>
  <c r="AV97" i="17"/>
  <c r="AV91" i="17"/>
  <c r="AV89" i="17"/>
  <c r="AV90" i="17"/>
  <c r="AV88" i="17"/>
  <c r="AV87" i="17"/>
  <c r="AV81" i="17"/>
  <c r="AV79" i="17"/>
  <c r="AV75" i="17"/>
  <c r="AV73" i="17"/>
  <c r="AV64" i="17"/>
  <c r="AV62" i="17"/>
  <c r="AV59" i="17"/>
  <c r="AV57" i="17"/>
  <c r="AV80" i="17"/>
  <c r="AV78" i="17"/>
  <c r="AV77" i="17"/>
  <c r="AV74" i="17"/>
  <c r="AV72" i="17"/>
  <c r="AV71" i="17"/>
  <c r="AV68" i="17"/>
  <c r="AV63" i="17"/>
  <c r="AV61" i="17"/>
  <c r="AV60" i="17"/>
  <c r="AV58" i="17"/>
  <c r="AV56" i="17"/>
  <c r="AV55" i="17"/>
  <c r="AV51" i="17"/>
  <c r="AV50" i="17"/>
  <c r="AV49" i="17"/>
  <c r="AV48" i="17"/>
  <c r="AV42" i="17"/>
  <c r="AV41" i="17"/>
  <c r="AV40" i="17"/>
  <c r="AV39" i="17"/>
  <c r="AV33" i="17"/>
  <c r="AV31" i="17"/>
  <c r="AV24" i="17"/>
  <c r="AV22" i="17"/>
  <c r="AV21" i="17"/>
  <c r="AV18" i="17"/>
  <c r="AV16" i="17"/>
  <c r="AV13" i="17"/>
  <c r="AV12" i="17"/>
  <c r="AV11" i="17"/>
  <c r="AV10" i="17"/>
  <c r="AV25" i="17"/>
  <c r="AV23" i="17"/>
  <c r="AV19" i="17"/>
  <c r="AV17" i="17"/>
  <c r="AV15" i="17"/>
  <c r="AV32" i="17"/>
  <c r="AV30" i="17"/>
  <c r="AV29" i="17"/>
  <c r="AV9" i="17"/>
  <c r="BB117" i="17"/>
  <c r="BB115" i="17"/>
  <c r="BB111" i="17"/>
  <c r="BB109" i="17"/>
  <c r="BB107" i="17"/>
  <c r="BB116" i="17"/>
  <c r="BB114" i="17"/>
  <c r="BB113" i="17"/>
  <c r="BB110" i="17"/>
  <c r="BB108" i="17"/>
  <c r="BB101" i="17"/>
  <c r="BB99" i="17"/>
  <c r="BB100" i="17"/>
  <c r="BB98" i="17"/>
  <c r="BB97" i="17"/>
  <c r="BB91" i="17"/>
  <c r="BB89" i="17"/>
  <c r="BB90" i="17"/>
  <c r="BB88" i="17"/>
  <c r="BB87" i="17"/>
  <c r="BB81" i="17"/>
  <c r="BB79" i="17"/>
  <c r="BB75" i="17"/>
  <c r="BB73" i="17"/>
  <c r="BB64" i="17"/>
  <c r="BB62" i="17"/>
  <c r="BB59" i="17"/>
  <c r="BB57" i="17"/>
  <c r="BB80" i="17"/>
  <c r="BB78" i="17"/>
  <c r="BB77" i="17"/>
  <c r="BB74" i="17"/>
  <c r="BB72" i="17"/>
  <c r="BB71" i="17"/>
  <c r="BB63" i="17"/>
  <c r="BB61" i="17"/>
  <c r="BB60" i="17"/>
  <c r="BB58" i="17"/>
  <c r="BB56" i="17"/>
  <c r="BB55" i="17"/>
  <c r="BB51" i="17"/>
  <c r="BB50" i="17"/>
  <c r="BB49" i="17"/>
  <c r="BB48" i="17"/>
  <c r="BB42" i="17"/>
  <c r="BB41" i="17"/>
  <c r="BB40" i="17"/>
  <c r="BB39" i="17"/>
  <c r="BB33" i="17"/>
  <c r="BB31" i="17"/>
  <c r="BB24" i="17"/>
  <c r="BB22" i="17"/>
  <c r="BB21" i="17"/>
  <c r="BB18" i="17"/>
  <c r="BB16" i="17"/>
  <c r="BB13" i="17"/>
  <c r="BB12" i="17"/>
  <c r="BB11" i="17"/>
  <c r="BB10" i="17"/>
  <c r="BB25" i="17"/>
  <c r="BB23" i="17"/>
  <c r="BB19" i="17"/>
  <c r="BB17" i="17"/>
  <c r="BB15" i="17"/>
  <c r="BB32" i="17"/>
  <c r="BB30" i="17"/>
  <c r="BB29" i="17"/>
  <c r="BB9" i="17"/>
  <c r="BH117" i="17"/>
  <c r="BH115" i="17"/>
  <c r="BH111" i="17"/>
  <c r="BH109" i="17"/>
  <c r="BH107" i="17"/>
  <c r="BH116" i="17"/>
  <c r="BH114" i="17"/>
  <c r="BH113" i="17"/>
  <c r="BH110" i="17"/>
  <c r="BH108" i="17"/>
  <c r="BH101" i="17"/>
  <c r="BH99" i="17"/>
  <c r="BH100" i="17"/>
  <c r="BH98" i="17"/>
  <c r="BH97" i="17"/>
  <c r="BH91" i="17"/>
  <c r="BH89" i="17"/>
  <c r="BH90" i="17"/>
  <c r="BH88" i="17"/>
  <c r="BH87" i="17"/>
  <c r="BH81" i="17"/>
  <c r="BH79" i="17"/>
  <c r="BH75" i="17"/>
  <c r="BH73" i="17"/>
  <c r="BH64" i="17"/>
  <c r="BH62" i="17"/>
  <c r="BH59" i="17"/>
  <c r="BH57" i="17"/>
  <c r="BH80" i="17"/>
  <c r="BH78" i="17"/>
  <c r="BH77" i="17"/>
  <c r="BH74" i="17"/>
  <c r="BH72" i="17"/>
  <c r="BH71" i="17"/>
  <c r="BH68" i="17"/>
  <c r="BH63" i="17"/>
  <c r="BH61" i="17"/>
  <c r="BH60" i="17"/>
  <c r="BH58" i="17"/>
  <c r="BH56" i="17"/>
  <c r="BH55" i="17"/>
  <c r="BH51" i="17"/>
  <c r="BH50" i="17"/>
  <c r="BH49" i="17"/>
  <c r="BH48" i="17"/>
  <c r="BH42" i="17"/>
  <c r="BH41" i="17"/>
  <c r="BH40" i="17"/>
  <c r="BH39" i="17"/>
  <c r="BH33" i="17"/>
  <c r="BH31" i="17"/>
  <c r="BH24" i="17"/>
  <c r="BH22" i="17"/>
  <c r="BH21" i="17"/>
  <c r="BH18" i="17"/>
  <c r="BH16" i="17"/>
  <c r="BH13" i="17"/>
  <c r="BH12" i="17"/>
  <c r="BH11" i="17"/>
  <c r="BH10" i="17"/>
  <c r="BH25" i="17"/>
  <c r="BH23" i="17"/>
  <c r="BH19" i="17"/>
  <c r="BH17" i="17"/>
  <c r="BH15" i="17"/>
  <c r="BH32" i="17"/>
  <c r="BH30" i="17"/>
  <c r="BH29" i="17"/>
  <c r="BH9" i="17"/>
  <c r="BJ69" i="17"/>
  <c r="AX69" i="17"/>
  <c r="AL69" i="17"/>
  <c r="Y69" i="17"/>
  <c r="K69" i="17"/>
  <c r="BC69" i="17"/>
  <c r="AQ69" i="17"/>
  <c r="BF69" i="17"/>
  <c r="AT69" i="17"/>
  <c r="AH69" i="17"/>
  <c r="U69" i="17"/>
  <c r="BM69" i="17"/>
  <c r="BA69" i="17"/>
  <c r="AO69" i="17"/>
  <c r="AB69" i="17"/>
  <c r="O69" i="17"/>
  <c r="BL69" i="17"/>
  <c r="T55" i="17"/>
  <c r="AG55" i="17"/>
  <c r="R18" i="17"/>
  <c r="T18" i="17"/>
  <c r="AE18" i="17"/>
  <c r="AG18" i="17"/>
  <c r="BK68" i="17"/>
  <c r="BK153" i="17"/>
  <c r="BH143" i="17"/>
  <c r="BE143" i="17"/>
  <c r="AG143" i="17"/>
  <c r="H143" i="17"/>
  <c r="T143" i="17"/>
  <c r="AC66" i="17"/>
  <c r="AV143" i="17"/>
  <c r="BN141" i="17"/>
  <c r="BN137" i="17"/>
  <c r="AS66" i="17"/>
  <c r="W143" i="17"/>
  <c r="BN122" i="17"/>
  <c r="BN135" i="17"/>
  <c r="BB66" i="17"/>
  <c r="AS143" i="17"/>
  <c r="AJ143" i="17"/>
  <c r="BK66" i="17"/>
  <c r="BH135" i="17"/>
  <c r="BH121" i="17"/>
  <c r="BB143" i="17"/>
  <c r="BH122" i="17"/>
  <c r="BE67" i="17"/>
  <c r="BH129" i="17"/>
  <c r="BB121" i="17"/>
  <c r="T65" i="17"/>
  <c r="Z143" i="17"/>
  <c r="AG66" i="17"/>
  <c r="BN143" i="17"/>
  <c r="BK143" i="17"/>
  <c r="BE66" i="17"/>
  <c r="AM66" i="17"/>
  <c r="BN120" i="17"/>
  <c r="AY121" i="17"/>
  <c r="AC121" i="17"/>
  <c r="BK126" i="17"/>
  <c r="BH127" i="17"/>
  <c r="BN129" i="17"/>
  <c r="BK127" i="17"/>
  <c r="AY68" i="17"/>
  <c r="BE68" i="17"/>
  <c r="P143" i="17"/>
  <c r="Z121" i="17"/>
  <c r="AP121" i="17"/>
  <c r="AY143" i="17"/>
  <c r="AV121" i="17"/>
  <c r="W120" i="17"/>
  <c r="AM143" i="17"/>
  <c r="W66" i="17"/>
  <c r="AV66" i="17"/>
  <c r="AP143" i="17"/>
  <c r="AJ121" i="17"/>
  <c r="AC131" i="17"/>
  <c r="W121" i="17"/>
  <c r="AG121" i="17"/>
  <c r="T121" i="17"/>
  <c r="AC125" i="17"/>
  <c r="AC127" i="17"/>
  <c r="H121" i="17"/>
  <c r="H66" i="17"/>
  <c r="AC68" i="17"/>
  <c r="AC120" i="17"/>
  <c r="AC139" i="17"/>
  <c r="AG67" i="17"/>
  <c r="AC153" i="17"/>
  <c r="AC143" i="17"/>
  <c r="Z68" i="17"/>
  <c r="H67" i="17"/>
  <c r="L121" i="17"/>
  <c r="AC137" i="17"/>
  <c r="T66" i="17"/>
  <c r="L143" i="17"/>
  <c r="AG65" i="17"/>
  <c r="AG68" i="17"/>
  <c r="AC144" i="17"/>
  <c r="AC141" i="17"/>
  <c r="BH153" i="17"/>
  <c r="BK141" i="17"/>
  <c r="AC128" i="17"/>
  <c r="AC149" i="17"/>
  <c r="AC129" i="17"/>
  <c r="BN149" i="17"/>
  <c r="BN68" i="17"/>
  <c r="BN153" i="17"/>
  <c r="BN147" i="17"/>
  <c r="BK139" i="17"/>
  <c r="BK132" i="17"/>
  <c r="BK150" i="17"/>
  <c r="BK149" i="17"/>
  <c r="T68" i="17"/>
  <c r="BK122" i="17"/>
  <c r="BH134" i="17"/>
  <c r="BK133" i="17"/>
  <c r="BB68" i="17"/>
  <c r="AM121" i="17"/>
  <c r="AV122" i="17"/>
  <c r="BK125" i="17"/>
  <c r="BK129" i="17"/>
  <c r="BK121" i="17"/>
  <c r="BH146" i="17"/>
  <c r="H120" i="17"/>
  <c r="P68" i="17"/>
  <c r="AJ120" i="17"/>
  <c r="AS67" i="17"/>
  <c r="AG120" i="17"/>
  <c r="AV120" i="17"/>
  <c r="AP68" i="17"/>
  <c r="BE122" i="17"/>
  <c r="BB129" i="17"/>
  <c r="BB126" i="17"/>
  <c r="W122" i="17"/>
  <c r="BB120" i="17"/>
  <c r="BB141" i="17"/>
  <c r="AP120" i="17"/>
  <c r="AY138" i="17"/>
  <c r="AP122" i="17"/>
  <c r="T120" i="17"/>
  <c r="AS122" i="17"/>
  <c r="AP139" i="17"/>
  <c r="L68" i="17"/>
  <c r="AG146" i="17"/>
  <c r="P139" i="17"/>
  <c r="H122" i="17"/>
  <c r="AM68" i="17"/>
  <c r="AM122" i="17"/>
  <c r="AC146" i="17"/>
  <c r="AJ122" i="17"/>
  <c r="AC133" i="17"/>
  <c r="AC132" i="17"/>
  <c r="AC138" i="17"/>
  <c r="AC152" i="17"/>
  <c r="Z138" i="17"/>
  <c r="AC140" i="17"/>
  <c r="AC145" i="17"/>
  <c r="AC126" i="17"/>
  <c r="AC147" i="17"/>
  <c r="AC151" i="17"/>
  <c r="AC135" i="17"/>
  <c r="W125" i="17"/>
  <c r="AC150" i="17"/>
  <c r="AC134" i="17"/>
  <c r="AC69" i="17"/>
  <c r="AG122" i="17"/>
  <c r="BN126" i="17"/>
  <c r="BN150" i="17"/>
  <c r="BN144" i="17"/>
  <c r="BN145" i="17"/>
  <c r="BN139" i="17"/>
  <c r="BN132" i="17"/>
  <c r="BN134" i="17"/>
  <c r="BN69" i="17"/>
  <c r="BN138" i="17"/>
  <c r="BN152" i="17"/>
  <c r="BN128" i="17"/>
  <c r="BN140" i="17"/>
  <c r="BN133" i="17"/>
  <c r="BN131" i="17"/>
  <c r="BN146" i="17"/>
  <c r="BN151" i="17"/>
  <c r="BN127" i="17"/>
  <c r="BN125" i="17"/>
  <c r="P122" i="17"/>
  <c r="BK151" i="17"/>
  <c r="BK131" i="17"/>
  <c r="BH69" i="17"/>
  <c r="BK137" i="17"/>
  <c r="BK146" i="17"/>
  <c r="BB69" i="17"/>
  <c r="T119" i="17"/>
  <c r="BK138" i="17"/>
  <c r="BK144" i="17"/>
  <c r="BK152" i="17"/>
  <c r="BK140" i="17"/>
  <c r="BK145" i="17"/>
  <c r="BK69" i="17"/>
  <c r="BK147" i="17"/>
  <c r="W129" i="17"/>
  <c r="AV129" i="17"/>
  <c r="AY125" i="17"/>
  <c r="BH125" i="17"/>
  <c r="AV125" i="17"/>
  <c r="AP127" i="17"/>
  <c r="BH141" i="17"/>
  <c r="W151" i="17"/>
  <c r="BH138" i="17"/>
  <c r="BH152" i="17"/>
  <c r="H144" i="17"/>
  <c r="BH144" i="17"/>
  <c r="BE69" i="17"/>
  <c r="AY146" i="17"/>
  <c r="Z126" i="17"/>
  <c r="AY126" i="17"/>
  <c r="Z125" i="17"/>
  <c r="T129" i="17"/>
  <c r="AS129" i="17"/>
  <c r="BH133" i="17"/>
  <c r="BH132" i="17"/>
  <c r="AV151" i="17"/>
  <c r="BB128" i="17"/>
  <c r="AP128" i="17"/>
  <c r="BE127" i="17"/>
  <c r="W127" i="17"/>
  <c r="AV127" i="17"/>
  <c r="W126" i="17"/>
  <c r="AV126" i="17"/>
  <c r="W128" i="17"/>
  <c r="AV128" i="17"/>
  <c r="Z127" i="17"/>
  <c r="AY127" i="17"/>
  <c r="BH139" i="17"/>
  <c r="BH131" i="17"/>
  <c r="Z150" i="17"/>
  <c r="AY150" i="17"/>
  <c r="BE153" i="17"/>
  <c r="BH149" i="17"/>
  <c r="BH126" i="17"/>
  <c r="BH140" i="17"/>
  <c r="BH151" i="17"/>
  <c r="T125" i="17"/>
  <c r="BB125" i="17"/>
  <c r="BH128" i="17"/>
  <c r="AY129" i="17"/>
  <c r="BB127" i="17"/>
  <c r="BH150" i="17"/>
  <c r="BH147" i="17"/>
  <c r="BH145" i="17"/>
  <c r="BH137" i="17"/>
  <c r="BB147" i="17"/>
  <c r="T122" i="17"/>
  <c r="Z149" i="17"/>
  <c r="BE140" i="17"/>
  <c r="Z129" i="17"/>
  <c r="Z135" i="17"/>
  <c r="BB151" i="17"/>
  <c r="BE129" i="17"/>
  <c r="AJ69" i="17"/>
  <c r="BB144" i="17"/>
  <c r="BE146" i="17"/>
  <c r="BE137" i="17"/>
  <c r="BE152" i="17"/>
  <c r="BB138" i="17"/>
  <c r="BB152" i="17"/>
  <c r="BE135" i="17"/>
  <c r="AY141" i="17"/>
  <c r="BE141" i="17"/>
  <c r="Z145" i="17"/>
  <c r="AP145" i="17"/>
  <c r="Z139" i="17"/>
  <c r="Z133" i="17"/>
  <c r="L122" i="17"/>
  <c r="BE149" i="17"/>
  <c r="L141" i="17"/>
  <c r="AM141" i="17"/>
  <c r="AS141" i="17"/>
  <c r="AJ144" i="17"/>
  <c r="BE145" i="17"/>
  <c r="BE147" i="17"/>
  <c r="Z69" i="17"/>
  <c r="BB146" i="17"/>
  <c r="Z147" i="17"/>
  <c r="Z152" i="17"/>
  <c r="Z153" i="17"/>
  <c r="Z132" i="17"/>
  <c r="Z131" i="17"/>
  <c r="Z140" i="17"/>
  <c r="Z141" i="17"/>
  <c r="Z144" i="17"/>
  <c r="Z151" i="17"/>
  <c r="Z146" i="17"/>
  <c r="BE150" i="17"/>
  <c r="BE151" i="17"/>
  <c r="BE138" i="17"/>
  <c r="BE139" i="17"/>
  <c r="BE133" i="17"/>
  <c r="BE125" i="17"/>
  <c r="BE134" i="17"/>
  <c r="BE144" i="17"/>
  <c r="BE131" i="17"/>
  <c r="BE128" i="17"/>
  <c r="AV147" i="17"/>
  <c r="W150" i="17"/>
  <c r="AV141" i="17"/>
  <c r="AY135" i="17"/>
  <c r="BB133" i="17"/>
  <c r="AP69" i="17"/>
  <c r="AS149" i="17"/>
  <c r="AV149" i="17"/>
  <c r="W149" i="17"/>
  <c r="AS140" i="17"/>
  <c r="AV140" i="17"/>
  <c r="W141" i="17"/>
  <c r="W145" i="17"/>
  <c r="BB150" i="17"/>
  <c r="P140" i="17"/>
  <c r="AP140" i="17"/>
  <c r="AP144" i="17"/>
  <c r="BB134" i="17"/>
  <c r="W134" i="17"/>
  <c r="BB135" i="17"/>
  <c r="AV69" i="17"/>
  <c r="AS146" i="17"/>
  <c r="AY131" i="17"/>
  <c r="AV133" i="17"/>
  <c r="AV145" i="17"/>
  <c r="AP150" i="17"/>
  <c r="BB149" i="17"/>
  <c r="BB140" i="17"/>
  <c r="BB139" i="17"/>
  <c r="AV138" i="17"/>
  <c r="W144" i="17"/>
  <c r="W139" i="17"/>
  <c r="AV139" i="17"/>
  <c r="BB131" i="17"/>
  <c r="AP131" i="17"/>
  <c r="AP135" i="17"/>
  <c r="AY149" i="17"/>
  <c r="AP149" i="17"/>
  <c r="AV144" i="17"/>
  <c r="BB153" i="17"/>
  <c r="BB145" i="17"/>
  <c r="AY151" i="17"/>
  <c r="AP151" i="17"/>
  <c r="P132" i="17"/>
  <c r="AP132" i="17"/>
  <c r="BB132" i="17"/>
  <c r="P134" i="17"/>
  <c r="AP134" i="17"/>
  <c r="AG135" i="17"/>
  <c r="W135" i="17"/>
  <c r="AJ133" i="17"/>
  <c r="AY132" i="17"/>
  <c r="AJ132" i="17"/>
  <c r="AV132" i="17"/>
  <c r="AJ134" i="17"/>
  <c r="L133" i="17"/>
  <c r="AY133" i="17"/>
  <c r="W69" i="17"/>
  <c r="W147" i="17"/>
  <c r="AY153" i="17"/>
  <c r="W146" i="17"/>
  <c r="BB137" i="17"/>
  <c r="AY137" i="17"/>
  <c r="AP137" i="17"/>
  <c r="AS153" i="17"/>
  <c r="T67" i="17"/>
  <c r="AY139" i="17"/>
  <c r="H138" i="17"/>
  <c r="AJ138" i="17"/>
  <c r="W138" i="17"/>
  <c r="H152" i="17"/>
  <c r="AJ152" i="17"/>
  <c r="W152" i="17"/>
  <c r="AV152" i="17"/>
  <c r="W153" i="17"/>
  <c r="AV153" i="17"/>
  <c r="P138" i="17"/>
  <c r="AP138" i="17"/>
  <c r="P152" i="17"/>
  <c r="AP152" i="17"/>
  <c r="W140" i="17"/>
  <c r="P150" i="17"/>
  <c r="AY145" i="17"/>
  <c r="AY140" i="17"/>
  <c r="AY69" i="17"/>
  <c r="AY147" i="17"/>
  <c r="AY144" i="17"/>
  <c r="AV146" i="17"/>
  <c r="AY152" i="17"/>
  <c r="AP125" i="17"/>
  <c r="W132" i="17"/>
  <c r="AJ127" i="17"/>
  <c r="AJ128" i="17"/>
  <c r="AV150" i="17"/>
  <c r="AV137" i="17"/>
  <c r="W137" i="17"/>
  <c r="P141" i="17"/>
  <c r="AP141" i="17"/>
  <c r="AV135" i="17"/>
  <c r="AV131" i="17"/>
  <c r="W131" i="17"/>
  <c r="AV134" i="17"/>
  <c r="W133" i="17"/>
  <c r="AP133" i="17"/>
  <c r="AG141" i="17"/>
  <c r="AM139" i="17"/>
  <c r="T135" i="17"/>
  <c r="AS135" i="17"/>
  <c r="P126" i="17"/>
  <c r="AP126" i="17"/>
  <c r="P128" i="17"/>
  <c r="AJ126" i="17"/>
  <c r="H140" i="17"/>
  <c r="AJ140" i="17"/>
  <c r="H150" i="17"/>
  <c r="AJ150" i="17"/>
  <c r="AP147" i="17"/>
  <c r="AJ153" i="17"/>
  <c r="AS137" i="17"/>
  <c r="AG152" i="17"/>
  <c r="AS152" i="17"/>
  <c r="AP153" i="17"/>
  <c r="AP146" i="17"/>
  <c r="H133" i="17"/>
  <c r="AP129" i="17"/>
  <c r="AM127" i="17"/>
  <c r="AS69" i="17"/>
  <c r="AS147" i="17"/>
  <c r="AJ131" i="17"/>
  <c r="P135" i="17"/>
  <c r="P145" i="17"/>
  <c r="H151" i="17"/>
  <c r="AJ139" i="17"/>
  <c r="AJ129" i="17"/>
  <c r="AG127" i="17"/>
  <c r="AM126" i="17"/>
  <c r="H132" i="17"/>
  <c r="AJ125" i="17"/>
  <c r="H125" i="17"/>
  <c r="AG149" i="17"/>
  <c r="AG147" i="17"/>
  <c r="T141" i="17"/>
  <c r="H153" i="17"/>
  <c r="AG137" i="17"/>
  <c r="T69" i="17"/>
  <c r="H126" i="17"/>
  <c r="AJ145" i="17"/>
  <c r="L126" i="17"/>
  <c r="AM125" i="17"/>
  <c r="L125" i="17"/>
  <c r="P125" i="17"/>
  <c r="P129" i="17"/>
  <c r="H127" i="17"/>
  <c r="L127" i="17"/>
  <c r="P127" i="17"/>
  <c r="L138" i="17"/>
  <c r="AM138" i="17"/>
  <c r="AM137" i="17"/>
  <c r="T137" i="17"/>
  <c r="L137" i="17"/>
  <c r="AJ137" i="17"/>
  <c r="P137" i="17"/>
  <c r="H137" i="17"/>
  <c r="T147" i="17"/>
  <c r="T152" i="17"/>
  <c r="P144" i="17"/>
  <c r="T153" i="17"/>
  <c r="L146" i="17"/>
  <c r="AM146" i="17"/>
  <c r="T146" i="17"/>
  <c r="H128" i="17"/>
  <c r="H141" i="17"/>
  <c r="AJ151" i="17"/>
  <c r="H129" i="17"/>
  <c r="AG133" i="17"/>
  <c r="AM131" i="17"/>
  <c r="T131" i="17"/>
  <c r="H131" i="17"/>
  <c r="H134" i="17"/>
  <c r="P133" i="17"/>
  <c r="P151" i="17"/>
  <c r="P69" i="17"/>
  <c r="T140" i="17"/>
  <c r="AM133" i="17"/>
  <c r="AJ147" i="17"/>
  <c r="AJ146" i="17"/>
  <c r="H69" i="17"/>
  <c r="P147" i="17"/>
  <c r="AJ149" i="17"/>
  <c r="P131" i="17"/>
  <c r="P153" i="17"/>
  <c r="P146" i="17"/>
  <c r="H145" i="17"/>
  <c r="H139" i="17"/>
  <c r="AJ135" i="17"/>
  <c r="AJ141" i="17"/>
  <c r="P149" i="17"/>
  <c r="H149" i="17"/>
  <c r="L150" i="17"/>
  <c r="AM150" i="17"/>
  <c r="AM149" i="17"/>
  <c r="T149" i="17"/>
  <c r="L149" i="17"/>
  <c r="L132" i="17"/>
  <c r="AM132" i="17"/>
  <c r="L131" i="17"/>
  <c r="L153" i="17"/>
  <c r="AM153" i="17"/>
  <c r="AG153" i="17"/>
  <c r="H146" i="17"/>
  <c r="L151" i="17"/>
  <c r="AM151" i="17"/>
  <c r="AG69" i="17"/>
  <c r="AG129" i="17"/>
  <c r="AG140" i="17"/>
  <c r="H147" i="17"/>
  <c r="H135" i="17"/>
  <c r="L139" i="17"/>
  <c r="AG125" i="17"/>
  <c r="T144" i="17"/>
  <c r="T151" i="17"/>
  <c r="L134" i="17"/>
  <c r="AM134" i="17"/>
  <c r="L69" i="17"/>
  <c r="AM69" i="17"/>
  <c r="L147" i="17"/>
  <c r="AM147" i="17"/>
  <c r="L129" i="17"/>
  <c r="AM129" i="17"/>
  <c r="L140" i="17"/>
  <c r="AM140" i="17"/>
  <c r="L128" i="17"/>
  <c r="AM128" i="17"/>
  <c r="L144" i="17"/>
  <c r="AM144" i="17"/>
  <c r="L145" i="17"/>
  <c r="AM145" i="17"/>
  <c r="L135" i="17"/>
  <c r="AM135" i="17"/>
  <c r="L152" i="17"/>
  <c r="AM152" i="17"/>
  <c r="AG131" i="17"/>
  <c r="T138" i="17"/>
  <c r="AG150" i="17"/>
  <c r="T134" i="17"/>
  <c r="AG128" i="17"/>
  <c r="AG144" i="17"/>
  <c r="T126" i="17"/>
  <c r="AG132" i="17"/>
  <c r="T145" i="17"/>
  <c r="AG145" i="17"/>
  <c r="AG139" i="17"/>
  <c r="T133" i="17"/>
  <c r="T150" i="17"/>
  <c r="AG138" i="17"/>
  <c r="T128" i="17"/>
  <c r="AG134" i="17"/>
  <c r="T132" i="17"/>
  <c r="AG126" i="17"/>
  <c r="T139" i="17"/>
  <c r="AG151" i="17"/>
  <c r="T127" i="17"/>
  <c r="E101" i="16"/>
  <c r="A101" i="16"/>
  <c r="E100" i="16"/>
  <c r="A100" i="16"/>
  <c r="E99" i="16"/>
  <c r="A99" i="16"/>
  <c r="E98" i="16"/>
  <c r="A98" i="16"/>
  <c r="BP97" i="16"/>
  <c r="E97" i="16"/>
  <c r="BO97" i="16"/>
  <c r="E91" i="16"/>
  <c r="A91" i="16"/>
  <c r="E90" i="16"/>
  <c r="A90" i="16"/>
  <c r="E89" i="16"/>
  <c r="A89" i="16"/>
  <c r="E88" i="16"/>
  <c r="A88" i="16"/>
  <c r="BP87" i="16"/>
  <c r="E87" i="16"/>
  <c r="BO87" i="16"/>
  <c r="E81" i="16"/>
  <c r="A81" i="16"/>
  <c r="E80" i="16"/>
  <c r="A80" i="16"/>
  <c r="E79" i="16"/>
  <c r="A79" i="16"/>
  <c r="E78" i="16"/>
  <c r="A78" i="16"/>
  <c r="BP77" i="16"/>
  <c r="E77" i="16"/>
  <c r="BO77" i="16"/>
  <c r="E75" i="16"/>
  <c r="BO75" i="16"/>
  <c r="A75" i="16"/>
  <c r="E74" i="16"/>
  <c r="BO74" i="16"/>
  <c r="A74" i="16"/>
  <c r="E73" i="16"/>
  <c r="BO73" i="16"/>
  <c r="A73" i="16"/>
  <c r="E72" i="16"/>
  <c r="BO72" i="16"/>
  <c r="A72" i="16"/>
  <c r="BP71" i="16"/>
  <c r="E71" i="16"/>
  <c r="BO71" i="16"/>
  <c r="E69" i="16"/>
  <c r="BO69" i="16"/>
  <c r="E68" i="16"/>
  <c r="BO68" i="16"/>
  <c r="E67" i="16"/>
  <c r="BO67" i="16"/>
  <c r="E66" i="16"/>
  <c r="BO66" i="16"/>
  <c r="BP65" i="16"/>
  <c r="E65" i="16"/>
  <c r="BO65" i="16"/>
  <c r="E64" i="16"/>
  <c r="BO64" i="16"/>
  <c r="A64" i="16"/>
  <c r="E63" i="16"/>
  <c r="BO63" i="16"/>
  <c r="A63" i="16"/>
  <c r="E62" i="16"/>
  <c r="BO62" i="16"/>
  <c r="A62" i="16"/>
  <c r="E61" i="16"/>
  <c r="BO61" i="16"/>
  <c r="A61" i="16"/>
  <c r="BP60" i="16"/>
  <c r="E60" i="16"/>
  <c r="BO60" i="16"/>
  <c r="E59" i="16"/>
  <c r="BO59" i="16"/>
  <c r="A59" i="16"/>
  <c r="E58" i="16"/>
  <c r="BO58" i="16"/>
  <c r="A58" i="16"/>
  <c r="E57" i="16"/>
  <c r="BO57" i="16"/>
  <c r="A57" i="16"/>
  <c r="E56" i="16"/>
  <c r="BO56" i="16"/>
  <c r="A56" i="16"/>
  <c r="BP55" i="16"/>
  <c r="E55" i="16"/>
  <c r="BO55" i="16"/>
  <c r="E53" i="16"/>
  <c r="BO53" i="16"/>
  <c r="E52" i="16"/>
  <c r="BO52" i="16"/>
  <c r="B51" i="16"/>
  <c r="A51" i="16"/>
  <c r="B50" i="16"/>
  <c r="A50" i="16"/>
  <c r="B49" i="16"/>
  <c r="A49" i="16"/>
  <c r="BP48" i="16"/>
  <c r="B48" i="16"/>
  <c r="A48" i="16"/>
  <c r="BL49" i="16"/>
  <c r="BL51" i="16"/>
  <c r="E82" i="16"/>
  <c r="BO82" i="16"/>
  <c r="BO78" i="16"/>
  <c r="E83" i="16"/>
  <c r="BO83" i="16"/>
  <c r="BO79" i="16"/>
  <c r="E84" i="16"/>
  <c r="BO84" i="16"/>
  <c r="BO80" i="16"/>
  <c r="E85" i="16"/>
  <c r="BO85" i="16"/>
  <c r="BO81" i="16"/>
  <c r="E92" i="16"/>
  <c r="BO92" i="16"/>
  <c r="BO88" i="16"/>
  <c r="E93" i="16"/>
  <c r="BO93" i="16"/>
  <c r="BO89" i="16"/>
  <c r="E94" i="16"/>
  <c r="BO94" i="16"/>
  <c r="BO90" i="16"/>
  <c r="E95" i="16"/>
  <c r="BO95" i="16"/>
  <c r="BO91" i="16"/>
  <c r="E102" i="16"/>
  <c r="BO102" i="16"/>
  <c r="BO98" i="16"/>
  <c r="E103" i="16"/>
  <c r="BO103" i="16"/>
  <c r="BO99" i="16"/>
  <c r="E104" i="16"/>
  <c r="BO104" i="16"/>
  <c r="BO100" i="16"/>
  <c r="E105" i="16"/>
  <c r="BO105" i="16"/>
  <c r="BO101" i="16"/>
  <c r="BM48" i="16"/>
  <c r="AS150" i="17"/>
  <c r="AS144" i="17"/>
  <c r="AS145" i="17"/>
  <c r="AS151" i="17"/>
  <c r="AS133" i="17"/>
  <c r="AS131" i="17"/>
  <c r="AS134" i="17"/>
  <c r="AS138" i="17"/>
  <c r="AS139" i="17"/>
  <c r="AS127" i="17"/>
  <c r="AS125" i="17"/>
  <c r="AS128" i="17"/>
  <c r="BL50" i="16"/>
  <c r="F48" i="16"/>
  <c r="K48" i="16"/>
  <c r="N48" i="16"/>
  <c r="S48" i="16"/>
  <c r="U48" i="16"/>
  <c r="Y48" i="16"/>
  <c r="AA48" i="16"/>
  <c r="AF48" i="16"/>
  <c r="AH48" i="16"/>
  <c r="AL48" i="16"/>
  <c r="AN48" i="16"/>
  <c r="AR48" i="16"/>
  <c r="AT48" i="16"/>
  <c r="AX48" i="16"/>
  <c r="AZ48" i="16"/>
  <c r="BD48" i="16"/>
  <c r="BF48" i="16"/>
  <c r="BJ48" i="16"/>
  <c r="BL48" i="16"/>
  <c r="G49" i="16"/>
  <c r="J49" i="16"/>
  <c r="O49" i="16"/>
  <c r="R49" i="16"/>
  <c r="V49" i="16"/>
  <c r="X49" i="16"/>
  <c r="AB49" i="16"/>
  <c r="AE49" i="16"/>
  <c r="AI49" i="16"/>
  <c r="AK49" i="16"/>
  <c r="AO49" i="16"/>
  <c r="AQ49" i="16"/>
  <c r="AU49" i="16"/>
  <c r="AW49" i="16"/>
  <c r="BA49" i="16"/>
  <c r="BC49" i="16"/>
  <c r="BG49" i="16"/>
  <c r="BI49" i="16"/>
  <c r="BM49" i="16"/>
  <c r="G50" i="16"/>
  <c r="J50" i="16"/>
  <c r="O50" i="16"/>
  <c r="R50" i="16"/>
  <c r="V50" i="16"/>
  <c r="X50" i="16"/>
  <c r="AB50" i="16"/>
  <c r="AE50" i="16"/>
  <c r="AI50" i="16"/>
  <c r="AK50" i="16"/>
  <c r="AO50" i="16"/>
  <c r="AQ50" i="16"/>
  <c r="AU50" i="16"/>
  <c r="AW50" i="16"/>
  <c r="BA50" i="16"/>
  <c r="BC50" i="16"/>
  <c r="BG50" i="16"/>
  <c r="BI50" i="16"/>
  <c r="BM50" i="16"/>
  <c r="G51" i="16"/>
  <c r="J51" i="16"/>
  <c r="O51" i="16"/>
  <c r="R51" i="16"/>
  <c r="V51" i="16"/>
  <c r="X51" i="16"/>
  <c r="AB51" i="16"/>
  <c r="AE51" i="16"/>
  <c r="AI51" i="16"/>
  <c r="AK51" i="16"/>
  <c r="AO51" i="16"/>
  <c r="AQ51" i="16"/>
  <c r="AU51" i="16"/>
  <c r="AW51" i="16"/>
  <c r="BA51" i="16"/>
  <c r="BC51" i="16"/>
  <c r="BG51" i="16"/>
  <c r="BI51" i="16"/>
  <c r="BM51" i="16"/>
  <c r="G48" i="16"/>
  <c r="J48" i="16"/>
  <c r="O48" i="16"/>
  <c r="R48" i="16"/>
  <c r="V48" i="16"/>
  <c r="X48" i="16"/>
  <c r="AB48" i="16"/>
  <c r="AE48" i="16"/>
  <c r="AI48" i="16"/>
  <c r="AK48" i="16"/>
  <c r="AO48" i="16"/>
  <c r="AQ48" i="16"/>
  <c r="AU48" i="16"/>
  <c r="AW48" i="16"/>
  <c r="BA48" i="16"/>
  <c r="BC48" i="16"/>
  <c r="BG48" i="16"/>
  <c r="BI48" i="16"/>
  <c r="F49" i="16"/>
  <c r="K49" i="16"/>
  <c r="N49" i="16"/>
  <c r="S49" i="16"/>
  <c r="U49" i="16"/>
  <c r="Y49" i="16"/>
  <c r="AA49" i="16"/>
  <c r="AF49" i="16"/>
  <c r="AH49" i="16"/>
  <c r="AL49" i="16"/>
  <c r="AN49" i="16"/>
  <c r="AR49" i="16"/>
  <c r="AT49" i="16"/>
  <c r="AX49" i="16"/>
  <c r="AZ49" i="16"/>
  <c r="BD49" i="16"/>
  <c r="BF49" i="16"/>
  <c r="BJ49" i="16"/>
  <c r="F50" i="16"/>
  <c r="K50" i="16"/>
  <c r="N50" i="16"/>
  <c r="S50" i="16"/>
  <c r="U50" i="16"/>
  <c r="Y50" i="16"/>
  <c r="AA50" i="16"/>
  <c r="AF50" i="16"/>
  <c r="AH50" i="16"/>
  <c r="AL50" i="16"/>
  <c r="AN50" i="16"/>
  <c r="AR50" i="16"/>
  <c r="AT50" i="16"/>
  <c r="AX50" i="16"/>
  <c r="AZ50" i="16"/>
  <c r="BD50" i="16"/>
  <c r="BF50" i="16"/>
  <c r="BJ50" i="16"/>
  <c r="F51" i="16"/>
  <c r="K51" i="16"/>
  <c r="N51" i="16"/>
  <c r="S51" i="16"/>
  <c r="U51" i="16"/>
  <c r="Y51" i="16"/>
  <c r="AA51" i="16"/>
  <c r="AF51" i="16"/>
  <c r="AH51" i="16"/>
  <c r="AL51" i="16"/>
  <c r="AN51" i="16"/>
  <c r="AR51" i="16"/>
  <c r="AT51" i="16"/>
  <c r="AX51" i="16"/>
  <c r="AZ51" i="16"/>
  <c r="BD51" i="16"/>
  <c r="BF51" i="16"/>
  <c r="BJ51" i="16"/>
  <c r="E46" i="16"/>
  <c r="BO46" i="16"/>
  <c r="E45" i="16"/>
  <c r="BO45" i="16"/>
  <c r="E44" i="16"/>
  <c r="BO44" i="16"/>
  <c r="E43" i="16"/>
  <c r="BO43" i="16"/>
  <c r="B42" i="16"/>
  <c r="A42" i="16"/>
  <c r="B41" i="16"/>
  <c r="A41" i="16"/>
  <c r="B40" i="16"/>
  <c r="A40" i="16"/>
  <c r="BP39" i="16"/>
  <c r="B39" i="16"/>
  <c r="A39" i="16"/>
  <c r="G40" i="16"/>
  <c r="BL41" i="16"/>
  <c r="BM39" i="16"/>
  <c r="F39" i="16"/>
  <c r="BL40" i="16"/>
  <c r="G41" i="16"/>
  <c r="BL42" i="16"/>
  <c r="K39" i="16"/>
  <c r="N39" i="16"/>
  <c r="S39" i="16"/>
  <c r="U39" i="16"/>
  <c r="Y39" i="16"/>
  <c r="AA39" i="16"/>
  <c r="AF39" i="16"/>
  <c r="AH39" i="16"/>
  <c r="AL39" i="16"/>
  <c r="AN39" i="16"/>
  <c r="AR39" i="16"/>
  <c r="AT39" i="16"/>
  <c r="AX39" i="16"/>
  <c r="AZ39" i="16"/>
  <c r="BD39" i="16"/>
  <c r="BF39" i="16"/>
  <c r="BJ39" i="16"/>
  <c r="BL39" i="16"/>
  <c r="J40" i="16"/>
  <c r="O40" i="16"/>
  <c r="R40" i="16"/>
  <c r="V40" i="16"/>
  <c r="X40" i="16"/>
  <c r="AB40" i="16"/>
  <c r="AE40" i="16"/>
  <c r="AI40" i="16"/>
  <c r="AK40" i="16"/>
  <c r="AO40" i="16"/>
  <c r="AQ40" i="16"/>
  <c r="AU40" i="16"/>
  <c r="AW40" i="16"/>
  <c r="BA40" i="16"/>
  <c r="BC40" i="16"/>
  <c r="BG40" i="16"/>
  <c r="BI40" i="16"/>
  <c r="BM40" i="16"/>
  <c r="J41" i="16"/>
  <c r="O41" i="16"/>
  <c r="R41" i="16"/>
  <c r="V41" i="16"/>
  <c r="X41" i="16"/>
  <c r="AB41" i="16"/>
  <c r="AE41" i="16"/>
  <c r="AI41" i="16"/>
  <c r="AK41" i="16"/>
  <c r="AO41" i="16"/>
  <c r="AQ41" i="16"/>
  <c r="AU41" i="16"/>
  <c r="AW41" i="16"/>
  <c r="BA41" i="16"/>
  <c r="BC41" i="16"/>
  <c r="BG41" i="16"/>
  <c r="BI41" i="16"/>
  <c r="BM41" i="16"/>
  <c r="G42" i="16"/>
  <c r="J42" i="16"/>
  <c r="O42" i="16"/>
  <c r="R42" i="16"/>
  <c r="V42" i="16"/>
  <c r="X42" i="16"/>
  <c r="AB42" i="16"/>
  <c r="AE42" i="16"/>
  <c r="AI42" i="16"/>
  <c r="AK42" i="16"/>
  <c r="AO42" i="16"/>
  <c r="AQ42" i="16"/>
  <c r="AU42" i="16"/>
  <c r="AW42" i="16"/>
  <c r="BA42" i="16"/>
  <c r="BC42" i="16"/>
  <c r="BG42" i="16"/>
  <c r="BI42" i="16"/>
  <c r="BM42" i="16"/>
  <c r="G39" i="16"/>
  <c r="J39" i="16"/>
  <c r="O39" i="16"/>
  <c r="R39" i="16"/>
  <c r="V39" i="16"/>
  <c r="X39" i="16"/>
  <c r="AB39" i="16"/>
  <c r="AE39" i="16"/>
  <c r="AI39" i="16"/>
  <c r="AK39" i="16"/>
  <c r="AO39" i="16"/>
  <c r="AQ39" i="16"/>
  <c r="AU39" i="16"/>
  <c r="AW39" i="16"/>
  <c r="BA39" i="16"/>
  <c r="BC39" i="16"/>
  <c r="BG39" i="16"/>
  <c r="BI39" i="16"/>
  <c r="F40" i="16"/>
  <c r="K40" i="16"/>
  <c r="N40" i="16"/>
  <c r="S40" i="16"/>
  <c r="U40" i="16"/>
  <c r="Y40" i="16"/>
  <c r="AA40" i="16"/>
  <c r="AF40" i="16"/>
  <c r="AH40" i="16"/>
  <c r="AL40" i="16"/>
  <c r="AN40" i="16"/>
  <c r="AR40" i="16"/>
  <c r="AT40" i="16"/>
  <c r="AX40" i="16"/>
  <c r="AZ40" i="16"/>
  <c r="BD40" i="16"/>
  <c r="BF40" i="16"/>
  <c r="BJ40" i="16"/>
  <c r="F41" i="16"/>
  <c r="K41" i="16"/>
  <c r="N41" i="16"/>
  <c r="S41" i="16"/>
  <c r="U41" i="16"/>
  <c r="Y41" i="16"/>
  <c r="AA41" i="16"/>
  <c r="AF41" i="16"/>
  <c r="AH41" i="16"/>
  <c r="AL41" i="16"/>
  <c r="AN41" i="16"/>
  <c r="AR41" i="16"/>
  <c r="AT41" i="16"/>
  <c r="AX41" i="16"/>
  <c r="AZ41" i="16"/>
  <c r="BD41" i="16"/>
  <c r="BF41" i="16"/>
  <c r="BJ41" i="16"/>
  <c r="F42" i="16"/>
  <c r="K42" i="16"/>
  <c r="N42" i="16"/>
  <c r="S42" i="16"/>
  <c r="U42" i="16"/>
  <c r="Y42" i="16"/>
  <c r="AA42" i="16"/>
  <c r="AF42" i="16"/>
  <c r="AH42" i="16"/>
  <c r="AL42" i="16"/>
  <c r="AN42" i="16"/>
  <c r="AR42" i="16"/>
  <c r="AT42" i="16"/>
  <c r="AX42" i="16"/>
  <c r="AZ42" i="16"/>
  <c r="BD42" i="16"/>
  <c r="BF42" i="16"/>
  <c r="BJ42" i="16"/>
  <c r="E37" i="16"/>
  <c r="BO37" i="16"/>
  <c r="E36" i="16"/>
  <c r="BO36" i="16"/>
  <c r="E35" i="16"/>
  <c r="BO35" i="16"/>
  <c r="E34" i="16"/>
  <c r="BO34" i="16"/>
  <c r="B33" i="16"/>
  <c r="B32" i="16"/>
  <c r="BM32" i="16"/>
  <c r="B31" i="16"/>
  <c r="B30" i="16"/>
  <c r="BL30" i="16"/>
  <c r="BP29" i="16"/>
  <c r="B29" i="16"/>
  <c r="A29" i="16"/>
  <c r="BO27" i="16"/>
  <c r="E25" i="16"/>
  <c r="BO25" i="16"/>
  <c r="E24" i="16"/>
  <c r="BO24" i="16"/>
  <c r="E23" i="16"/>
  <c r="BO23" i="16"/>
  <c r="B23" i="16"/>
  <c r="A23" i="16"/>
  <c r="E22" i="16"/>
  <c r="BO22" i="16"/>
  <c r="B22" i="16"/>
  <c r="A22" i="16"/>
  <c r="BP21" i="16"/>
  <c r="E21" i="16"/>
  <c r="BO21" i="16"/>
  <c r="B21" i="16"/>
  <c r="A21" i="16"/>
  <c r="E19" i="16"/>
  <c r="BO19" i="16"/>
  <c r="E18" i="16"/>
  <c r="BO18" i="16"/>
  <c r="E17" i="16"/>
  <c r="BO17" i="16"/>
  <c r="B17" i="16"/>
  <c r="A17" i="16"/>
  <c r="E16" i="16"/>
  <c r="BO16" i="16"/>
  <c r="B16" i="16"/>
  <c r="A16" i="16"/>
  <c r="BL16" i="16"/>
  <c r="E15" i="16"/>
  <c r="BO15" i="16"/>
  <c r="B15" i="16"/>
  <c r="A15" i="16"/>
  <c r="BM11" i="16"/>
  <c r="BL11" i="16"/>
  <c r="BJ11" i="16"/>
  <c r="BI11" i="16"/>
  <c r="BG11" i="16"/>
  <c r="BF11" i="16"/>
  <c r="BD11" i="16"/>
  <c r="BC11" i="16"/>
  <c r="BA11" i="16"/>
  <c r="AZ11" i="16"/>
  <c r="AX11" i="16"/>
  <c r="AW11" i="16"/>
  <c r="AU11" i="16"/>
  <c r="AT11" i="16"/>
  <c r="AR11" i="16"/>
  <c r="AQ11" i="16"/>
  <c r="AO11" i="16"/>
  <c r="AN11" i="16"/>
  <c r="AL11" i="16"/>
  <c r="AK11" i="16"/>
  <c r="AI11" i="16"/>
  <c r="AH11" i="16"/>
  <c r="AF11" i="16"/>
  <c r="AE11" i="16"/>
  <c r="AB11" i="16"/>
  <c r="AA11" i="16"/>
  <c r="Y11" i="16"/>
  <c r="X11" i="16"/>
  <c r="V11" i="16"/>
  <c r="U11" i="16"/>
  <c r="S11" i="16"/>
  <c r="R11" i="16"/>
  <c r="O11" i="16"/>
  <c r="N11" i="16"/>
  <c r="K11" i="16"/>
  <c r="J11" i="16"/>
  <c r="G11" i="16"/>
  <c r="F11" i="16"/>
  <c r="B10" i="16"/>
  <c r="A10" i="16"/>
  <c r="BP9" i="16"/>
  <c r="BO9" i="16"/>
  <c r="D156" i="15"/>
  <c r="D154" i="15"/>
  <c r="E153" i="15"/>
  <c r="BO153" i="15"/>
  <c r="E152" i="15"/>
  <c r="BO152" i="15"/>
  <c r="E151" i="15"/>
  <c r="BO151" i="15"/>
  <c r="E150" i="15"/>
  <c r="BO150" i="15"/>
  <c r="BP149" i="15"/>
  <c r="E149" i="15"/>
  <c r="BO149" i="15"/>
  <c r="E147" i="15"/>
  <c r="BO147" i="15"/>
  <c r="E146" i="15"/>
  <c r="BO146" i="15"/>
  <c r="E145" i="15"/>
  <c r="BO145" i="15"/>
  <c r="E144" i="15"/>
  <c r="BO144" i="15"/>
  <c r="BP143" i="15"/>
  <c r="E143" i="15"/>
  <c r="BO143" i="15"/>
  <c r="E141" i="15"/>
  <c r="BO141" i="15"/>
  <c r="E140" i="15"/>
  <c r="BO140" i="15"/>
  <c r="E139" i="15"/>
  <c r="BO139" i="15"/>
  <c r="E138" i="15"/>
  <c r="BO138" i="15"/>
  <c r="BP137" i="15"/>
  <c r="E137" i="15"/>
  <c r="BO137" i="15"/>
  <c r="E135" i="15"/>
  <c r="BO135" i="15"/>
  <c r="E134" i="15"/>
  <c r="BO134" i="15"/>
  <c r="E133" i="15"/>
  <c r="BO133" i="15"/>
  <c r="E132" i="15"/>
  <c r="BO132" i="15"/>
  <c r="BP131" i="15"/>
  <c r="E131" i="15"/>
  <c r="BO131" i="15"/>
  <c r="E129" i="15"/>
  <c r="BO129" i="15"/>
  <c r="E128" i="15"/>
  <c r="BO128" i="15"/>
  <c r="E127" i="15"/>
  <c r="BO127" i="15"/>
  <c r="E126" i="15"/>
  <c r="BO126" i="15"/>
  <c r="BP125" i="15"/>
  <c r="E125" i="15"/>
  <c r="BO125" i="15"/>
  <c r="E123" i="15"/>
  <c r="BO123" i="15"/>
  <c r="E122" i="15"/>
  <c r="BO122" i="15"/>
  <c r="E121" i="15"/>
  <c r="BO121" i="15"/>
  <c r="E120" i="15"/>
  <c r="BO120" i="15"/>
  <c r="BP119" i="15"/>
  <c r="E119" i="15"/>
  <c r="BO119" i="15"/>
  <c r="E117" i="15"/>
  <c r="BO117" i="15"/>
  <c r="E116" i="15"/>
  <c r="BO116" i="15"/>
  <c r="E115" i="15"/>
  <c r="BO115" i="15"/>
  <c r="E114" i="15"/>
  <c r="BO114" i="15"/>
  <c r="BP113" i="15"/>
  <c r="E113" i="15"/>
  <c r="BO113" i="15"/>
  <c r="E111" i="15"/>
  <c r="BO111" i="15"/>
  <c r="A111" i="15"/>
  <c r="E110" i="15"/>
  <c r="BO110" i="15"/>
  <c r="A110" i="15"/>
  <c r="E109" i="15"/>
  <c r="BO109" i="15"/>
  <c r="A109" i="15"/>
  <c r="E108" i="15"/>
  <c r="BO108" i="15"/>
  <c r="A108" i="15"/>
  <c r="BP107" i="15"/>
  <c r="E107" i="15"/>
  <c r="BO107" i="15"/>
  <c r="BL23" i="16"/>
  <c r="BL10" i="16"/>
  <c r="BL13" i="16"/>
  <c r="BM17" i="16"/>
  <c r="K30" i="16"/>
  <c r="BM10" i="16"/>
  <c r="BM13" i="16"/>
  <c r="BL17" i="16"/>
  <c r="BL19" i="16"/>
  <c r="BL22" i="16"/>
  <c r="BM23" i="16"/>
  <c r="F30" i="16"/>
  <c r="BL15" i="16"/>
  <c r="BL18" i="16"/>
  <c r="A107" i="16"/>
  <c r="A97" i="16"/>
  <c r="A87" i="16"/>
  <c r="A77" i="16"/>
  <c r="A71" i="16"/>
  <c r="A60" i="16"/>
  <c r="A55" i="16"/>
  <c r="B109" i="16"/>
  <c r="B110" i="16"/>
  <c r="B99" i="16"/>
  <c r="B100" i="16"/>
  <c r="B89" i="16"/>
  <c r="B90" i="16"/>
  <c r="B79" i="16"/>
  <c r="B73" i="16"/>
  <c r="B62" i="16"/>
  <c r="B57" i="16"/>
  <c r="B80" i="16"/>
  <c r="B74" i="16"/>
  <c r="B63" i="16"/>
  <c r="B58" i="16"/>
  <c r="B111" i="16"/>
  <c r="B101" i="16"/>
  <c r="B91" i="16"/>
  <c r="B81" i="16"/>
  <c r="B75" i="16"/>
  <c r="B64" i="16"/>
  <c r="B59" i="16"/>
  <c r="G16" i="16"/>
  <c r="J16" i="16"/>
  <c r="O16" i="16"/>
  <c r="R16" i="16"/>
  <c r="V16" i="16"/>
  <c r="X16" i="16"/>
  <c r="AB16" i="16"/>
  <c r="AE16" i="16"/>
  <c r="AI16" i="16"/>
  <c r="AK16" i="16"/>
  <c r="AO16" i="16"/>
  <c r="AQ16" i="16"/>
  <c r="AU16" i="16"/>
  <c r="AW16" i="16"/>
  <c r="BA16" i="16"/>
  <c r="BC16" i="16"/>
  <c r="BG16" i="16"/>
  <c r="BI16" i="16"/>
  <c r="BM16" i="16"/>
  <c r="F17" i="16"/>
  <c r="K17" i="16"/>
  <c r="N17" i="16"/>
  <c r="S17" i="16"/>
  <c r="U17" i="16"/>
  <c r="Y17" i="16"/>
  <c r="AA17" i="16"/>
  <c r="AF17" i="16"/>
  <c r="AH17" i="16"/>
  <c r="AL17" i="16"/>
  <c r="AN17" i="16"/>
  <c r="AR17" i="16"/>
  <c r="AT17" i="16"/>
  <c r="AX17" i="16"/>
  <c r="AZ17" i="16"/>
  <c r="BD17" i="16"/>
  <c r="BF17" i="16"/>
  <c r="BJ17" i="16"/>
  <c r="G22" i="16"/>
  <c r="J22" i="16"/>
  <c r="O22" i="16"/>
  <c r="R22" i="16"/>
  <c r="V22" i="16"/>
  <c r="X22" i="16"/>
  <c r="AB22" i="16"/>
  <c r="AE22" i="16"/>
  <c r="AI22" i="16"/>
  <c r="AK22" i="16"/>
  <c r="AO22" i="16"/>
  <c r="AQ22" i="16"/>
  <c r="AU22" i="16"/>
  <c r="AW22" i="16"/>
  <c r="BA22" i="16"/>
  <c r="BC22" i="16"/>
  <c r="BG22" i="16"/>
  <c r="BI22" i="16"/>
  <c r="BM22" i="16"/>
  <c r="F23" i="16"/>
  <c r="K23" i="16"/>
  <c r="N23" i="16"/>
  <c r="S23" i="16"/>
  <c r="U23" i="16"/>
  <c r="Y23" i="16"/>
  <c r="AA23" i="16"/>
  <c r="AF23" i="16"/>
  <c r="AH23" i="16"/>
  <c r="AL23" i="16"/>
  <c r="AN23" i="16"/>
  <c r="AR23" i="16"/>
  <c r="AT23" i="16"/>
  <c r="AX23" i="16"/>
  <c r="AZ23" i="16"/>
  <c r="BD23" i="16"/>
  <c r="BF23" i="16"/>
  <c r="BJ23" i="16"/>
  <c r="F29" i="16"/>
  <c r="K29" i="16"/>
  <c r="N29" i="16"/>
  <c r="S29" i="16"/>
  <c r="U29" i="16"/>
  <c r="Y29" i="16"/>
  <c r="AA29" i="16"/>
  <c r="AF29" i="16"/>
  <c r="AH29" i="16"/>
  <c r="AL29" i="16"/>
  <c r="AN29" i="16"/>
  <c r="AR29" i="16"/>
  <c r="AT29" i="16"/>
  <c r="AX29" i="16"/>
  <c r="AZ29" i="16"/>
  <c r="BD29" i="16"/>
  <c r="BF29" i="16"/>
  <c r="BJ29" i="16"/>
  <c r="BL29" i="16"/>
  <c r="N30" i="16"/>
  <c r="S30" i="16"/>
  <c r="U30" i="16"/>
  <c r="Y30" i="16"/>
  <c r="AA30" i="16"/>
  <c r="AF30" i="16"/>
  <c r="AH30" i="16"/>
  <c r="AL30" i="16"/>
  <c r="AN30" i="16"/>
  <c r="AR30" i="16"/>
  <c r="AT30" i="16"/>
  <c r="AX30" i="16"/>
  <c r="AZ30" i="16"/>
  <c r="BD30" i="16"/>
  <c r="BF30" i="16"/>
  <c r="BJ30" i="16"/>
  <c r="G31" i="16"/>
  <c r="J31" i="16"/>
  <c r="O31" i="16"/>
  <c r="R31" i="16"/>
  <c r="V31" i="16"/>
  <c r="X31" i="16"/>
  <c r="AB31" i="16"/>
  <c r="AE31" i="16"/>
  <c r="AI31" i="16"/>
  <c r="AK31" i="16"/>
  <c r="AO31" i="16"/>
  <c r="AQ31" i="16"/>
  <c r="AU31" i="16"/>
  <c r="AW31" i="16"/>
  <c r="BA31" i="16"/>
  <c r="BC31" i="16"/>
  <c r="BG31" i="16"/>
  <c r="BI31" i="16"/>
  <c r="BM31" i="16"/>
  <c r="F32" i="16"/>
  <c r="K32" i="16"/>
  <c r="N32" i="16"/>
  <c r="S32" i="16"/>
  <c r="U32" i="16"/>
  <c r="Y32" i="16"/>
  <c r="AA32" i="16"/>
  <c r="AF32" i="16"/>
  <c r="AH32" i="16"/>
  <c r="AL32" i="16"/>
  <c r="AN32" i="16"/>
  <c r="AR32" i="16"/>
  <c r="AT32" i="16"/>
  <c r="AX32" i="16"/>
  <c r="AZ32" i="16"/>
  <c r="BD32" i="16"/>
  <c r="BF32" i="16"/>
  <c r="BJ32" i="16"/>
  <c r="BL32" i="16"/>
  <c r="G33" i="16"/>
  <c r="J33" i="16"/>
  <c r="O33" i="16"/>
  <c r="R33" i="16"/>
  <c r="V33" i="16"/>
  <c r="X33" i="16"/>
  <c r="AB33" i="16"/>
  <c r="AE33" i="16"/>
  <c r="AI33" i="16"/>
  <c r="AK33" i="16"/>
  <c r="AO33" i="16"/>
  <c r="AQ33" i="16"/>
  <c r="AU33" i="16"/>
  <c r="AW33" i="16"/>
  <c r="BA33" i="16"/>
  <c r="BC33" i="16"/>
  <c r="BG33" i="16"/>
  <c r="BI33" i="16"/>
  <c r="BM33" i="16"/>
  <c r="B107" i="16"/>
  <c r="B97" i="16"/>
  <c r="B87" i="16"/>
  <c r="B77" i="16"/>
  <c r="B71" i="16"/>
  <c r="B60" i="16"/>
  <c r="B55" i="16"/>
  <c r="B108" i="16"/>
  <c r="B98" i="16"/>
  <c r="B88" i="16"/>
  <c r="B78" i="16"/>
  <c r="B72" i="16"/>
  <c r="B61" i="16"/>
  <c r="B56" i="16"/>
  <c r="G10" i="16"/>
  <c r="G13" i="16"/>
  <c r="J10" i="16"/>
  <c r="O10" i="16"/>
  <c r="O13" i="16"/>
  <c r="R10" i="16"/>
  <c r="V10" i="16"/>
  <c r="V13" i="16"/>
  <c r="X10" i="16"/>
  <c r="AB10" i="16"/>
  <c r="AB13" i="16"/>
  <c r="AE10" i="16"/>
  <c r="AI10" i="16"/>
  <c r="AI13" i="16"/>
  <c r="AK10" i="16"/>
  <c r="AO10" i="16"/>
  <c r="AO13" i="16"/>
  <c r="AQ10" i="16"/>
  <c r="AU10" i="16"/>
  <c r="AU13" i="16"/>
  <c r="AW10" i="16"/>
  <c r="BA10" i="16"/>
  <c r="BA13" i="16"/>
  <c r="BC10" i="16"/>
  <c r="BG10" i="16"/>
  <c r="BG13" i="16"/>
  <c r="BI10" i="16"/>
  <c r="F10" i="16"/>
  <c r="F13" i="16"/>
  <c r="K10" i="16"/>
  <c r="N10" i="16"/>
  <c r="N13" i="16"/>
  <c r="S10" i="16"/>
  <c r="U10" i="16"/>
  <c r="U13" i="16"/>
  <c r="Y10" i="16"/>
  <c r="AA10" i="16"/>
  <c r="AA13" i="16"/>
  <c r="AF10" i="16"/>
  <c r="AH10" i="16"/>
  <c r="AH13" i="16"/>
  <c r="AL10" i="16"/>
  <c r="AN10" i="16"/>
  <c r="AN13" i="16"/>
  <c r="AR10" i="16"/>
  <c r="AT10" i="16"/>
  <c r="AT13" i="16"/>
  <c r="AX10" i="16"/>
  <c r="AZ10" i="16"/>
  <c r="AZ13" i="16"/>
  <c r="BD10" i="16"/>
  <c r="BF10" i="16"/>
  <c r="BF13" i="16"/>
  <c r="BJ10" i="16"/>
  <c r="F16" i="16"/>
  <c r="K16" i="16"/>
  <c r="N16" i="16"/>
  <c r="S16" i="16"/>
  <c r="U16" i="16"/>
  <c r="Y16" i="16"/>
  <c r="AA16" i="16"/>
  <c r="AF16" i="16"/>
  <c r="AH16" i="16"/>
  <c r="AL16" i="16"/>
  <c r="AN16" i="16"/>
  <c r="AR16" i="16"/>
  <c r="AT16" i="16"/>
  <c r="AX16" i="16"/>
  <c r="AZ16" i="16"/>
  <c r="BD16" i="16"/>
  <c r="BF16" i="16"/>
  <c r="BJ16" i="16"/>
  <c r="G17" i="16"/>
  <c r="J17" i="16"/>
  <c r="O17" i="16"/>
  <c r="R17" i="16"/>
  <c r="V17" i="16"/>
  <c r="X17" i="16"/>
  <c r="AB17" i="16"/>
  <c r="AE17" i="16"/>
  <c r="AI17" i="16"/>
  <c r="AK17" i="16"/>
  <c r="AO17" i="16"/>
  <c r="AQ17" i="16"/>
  <c r="AU17" i="16"/>
  <c r="AW17" i="16"/>
  <c r="BA17" i="16"/>
  <c r="BC17" i="16"/>
  <c r="BG17" i="16"/>
  <c r="BI17" i="16"/>
  <c r="F22" i="16"/>
  <c r="K22" i="16"/>
  <c r="N22" i="16"/>
  <c r="S22" i="16"/>
  <c r="U22" i="16"/>
  <c r="Y22" i="16"/>
  <c r="AA22" i="16"/>
  <c r="AF22" i="16"/>
  <c r="AH22" i="16"/>
  <c r="AL22" i="16"/>
  <c r="AN22" i="16"/>
  <c r="AR22" i="16"/>
  <c r="AT22" i="16"/>
  <c r="AX22" i="16"/>
  <c r="AZ22" i="16"/>
  <c r="BD22" i="16"/>
  <c r="BF22" i="16"/>
  <c r="BJ22" i="16"/>
  <c r="G23" i="16"/>
  <c r="J23" i="16"/>
  <c r="O23" i="16"/>
  <c r="R23" i="16"/>
  <c r="V23" i="16"/>
  <c r="X23" i="16"/>
  <c r="AB23" i="16"/>
  <c r="AE23" i="16"/>
  <c r="AI23" i="16"/>
  <c r="AK23" i="16"/>
  <c r="AO23" i="16"/>
  <c r="AQ23" i="16"/>
  <c r="AU23" i="16"/>
  <c r="AW23" i="16"/>
  <c r="BA23" i="16"/>
  <c r="BC23" i="16"/>
  <c r="BG23" i="16"/>
  <c r="BI23" i="16"/>
  <c r="G29" i="16"/>
  <c r="J29" i="16"/>
  <c r="O29" i="16"/>
  <c r="R29" i="16"/>
  <c r="V29" i="16"/>
  <c r="X29" i="16"/>
  <c r="AB29" i="16"/>
  <c r="AE29" i="16"/>
  <c r="AI29" i="16"/>
  <c r="AK29" i="16"/>
  <c r="AO29" i="16"/>
  <c r="AQ29" i="16"/>
  <c r="AU29" i="16"/>
  <c r="AW29" i="16"/>
  <c r="BA29" i="16"/>
  <c r="BC29" i="16"/>
  <c r="BG29" i="16"/>
  <c r="BI29" i="16"/>
  <c r="BM29" i="16"/>
  <c r="G30" i="16"/>
  <c r="J30" i="16"/>
  <c r="O30" i="16"/>
  <c r="R30" i="16"/>
  <c r="V30" i="16"/>
  <c r="X30" i="16"/>
  <c r="AB30" i="16"/>
  <c r="AE30" i="16"/>
  <c r="AI30" i="16"/>
  <c r="AK30" i="16"/>
  <c r="AO30" i="16"/>
  <c r="AQ30" i="16"/>
  <c r="AU30" i="16"/>
  <c r="AW30" i="16"/>
  <c r="BA30" i="16"/>
  <c r="BC30" i="16"/>
  <c r="BG30" i="16"/>
  <c r="BI30" i="16"/>
  <c r="BM30" i="16"/>
  <c r="F31" i="16"/>
  <c r="K31" i="16"/>
  <c r="N31" i="16"/>
  <c r="S31" i="16"/>
  <c r="U31" i="16"/>
  <c r="Y31" i="16"/>
  <c r="AA31" i="16"/>
  <c r="AF31" i="16"/>
  <c r="AH31" i="16"/>
  <c r="AL31" i="16"/>
  <c r="AN31" i="16"/>
  <c r="AR31" i="16"/>
  <c r="AT31" i="16"/>
  <c r="AX31" i="16"/>
  <c r="AZ31" i="16"/>
  <c r="BD31" i="16"/>
  <c r="BF31" i="16"/>
  <c r="BJ31" i="16"/>
  <c r="BL31" i="16"/>
  <c r="G32" i="16"/>
  <c r="J32" i="16"/>
  <c r="O32" i="16"/>
  <c r="R32" i="16"/>
  <c r="V32" i="16"/>
  <c r="X32" i="16"/>
  <c r="AB32" i="16"/>
  <c r="AE32" i="16"/>
  <c r="AI32" i="16"/>
  <c r="AK32" i="16"/>
  <c r="AO32" i="16"/>
  <c r="AQ32" i="16"/>
  <c r="AU32" i="16"/>
  <c r="AW32" i="16"/>
  <c r="BA32" i="16"/>
  <c r="BC32" i="16"/>
  <c r="BG32" i="16"/>
  <c r="BI32" i="16"/>
  <c r="F33" i="16"/>
  <c r="K33" i="16"/>
  <c r="N33" i="16"/>
  <c r="S33" i="16"/>
  <c r="U33" i="16"/>
  <c r="Y33" i="16"/>
  <c r="AA33" i="16"/>
  <c r="AF33" i="16"/>
  <c r="AH33" i="16"/>
  <c r="AL33" i="16"/>
  <c r="AN33" i="16"/>
  <c r="AR33" i="16"/>
  <c r="AT33" i="16"/>
  <c r="AX33" i="16"/>
  <c r="AZ33" i="16"/>
  <c r="BD33" i="16"/>
  <c r="BF33" i="16"/>
  <c r="BJ33" i="16"/>
  <c r="BL33" i="16"/>
  <c r="BL25" i="16"/>
  <c r="BL9" i="16"/>
  <c r="BL12" i="16"/>
  <c r="BG19" i="16"/>
  <c r="AU19" i="16"/>
  <c r="AI19" i="16"/>
  <c r="V19" i="16"/>
  <c r="G19" i="16"/>
  <c r="BC25" i="16"/>
  <c r="AQ25" i="16"/>
  <c r="AE25" i="16"/>
  <c r="R25" i="16"/>
  <c r="BA25" i="16"/>
  <c r="AO25" i="16"/>
  <c r="AB25" i="16"/>
  <c r="O25" i="16"/>
  <c r="BC19" i="16"/>
  <c r="AQ19" i="16"/>
  <c r="AE19" i="16"/>
  <c r="R19" i="16"/>
  <c r="BI25" i="16"/>
  <c r="AW25" i="16"/>
  <c r="AK25" i="16"/>
  <c r="X25" i="16"/>
  <c r="J25" i="16"/>
  <c r="BA19" i="16"/>
  <c r="AO19" i="16"/>
  <c r="AB19" i="16"/>
  <c r="O19" i="16"/>
  <c r="BG25" i="16"/>
  <c r="AU25" i="16"/>
  <c r="AI25" i="16"/>
  <c r="V25" i="16"/>
  <c r="G25" i="16"/>
  <c r="BI19" i="16"/>
  <c r="AW19" i="16"/>
  <c r="AK19" i="16"/>
  <c r="X19" i="16"/>
  <c r="J19" i="16"/>
  <c r="BM9" i="16"/>
  <c r="BM12" i="16"/>
  <c r="BL21" i="16"/>
  <c r="BL24" i="16"/>
  <c r="BJ21" i="16"/>
  <c r="BJ24" i="16"/>
  <c r="BD21" i="16"/>
  <c r="BD24" i="16"/>
  <c r="AX21" i="16"/>
  <c r="AX24" i="16"/>
  <c r="AR21" i="16"/>
  <c r="AR24" i="16"/>
  <c r="AL21" i="16"/>
  <c r="AL24" i="16"/>
  <c r="AF21" i="16"/>
  <c r="AF24" i="16"/>
  <c r="Y21" i="16"/>
  <c r="Y24" i="16"/>
  <c r="S21" i="16"/>
  <c r="S24" i="16"/>
  <c r="K21" i="16"/>
  <c r="K24" i="16"/>
  <c r="BJ15" i="16"/>
  <c r="BJ18" i="16"/>
  <c r="BD15" i="16"/>
  <c r="BD18" i="16"/>
  <c r="AX15" i="16"/>
  <c r="AX18" i="16"/>
  <c r="AR15" i="16"/>
  <c r="AR18" i="16"/>
  <c r="AL15" i="16"/>
  <c r="AL18" i="16"/>
  <c r="AF15" i="16"/>
  <c r="AF18" i="16"/>
  <c r="Y15" i="16"/>
  <c r="Y18" i="16"/>
  <c r="S15" i="16"/>
  <c r="S18" i="16"/>
  <c r="K15" i="16"/>
  <c r="K18" i="16"/>
  <c r="BJ9" i="16"/>
  <c r="BJ12" i="16"/>
  <c r="BD9" i="16"/>
  <c r="BD12" i="16"/>
  <c r="AX9" i="16"/>
  <c r="AX12" i="16"/>
  <c r="AR9" i="16"/>
  <c r="AR12" i="16"/>
  <c r="AL9" i="16"/>
  <c r="AL12" i="16"/>
  <c r="AF9" i="16"/>
  <c r="AF12" i="16"/>
  <c r="Y9" i="16"/>
  <c r="Y12" i="16"/>
  <c r="S9" i="16"/>
  <c r="S12" i="16"/>
  <c r="K9" i="16"/>
  <c r="K12" i="16"/>
  <c r="BI9" i="16"/>
  <c r="BC9" i="16"/>
  <c r="AW9" i="16"/>
  <c r="AQ9" i="16"/>
  <c r="AK9" i="16"/>
  <c r="AE9" i="16"/>
  <c r="X9" i="16"/>
  <c r="R9" i="16"/>
  <c r="J9" i="16"/>
  <c r="F56" i="16"/>
  <c r="N56" i="16"/>
  <c r="U56" i="16"/>
  <c r="AA56" i="16"/>
  <c r="AH56" i="16"/>
  <c r="AN56" i="16"/>
  <c r="AT56" i="16"/>
  <c r="AZ56" i="16"/>
  <c r="BF56" i="16"/>
  <c r="BL56" i="16"/>
  <c r="J56" i="16"/>
  <c r="R56" i="16"/>
  <c r="X56" i="16"/>
  <c r="AE56" i="16"/>
  <c r="AK56" i="16"/>
  <c r="AQ56" i="16"/>
  <c r="AW56" i="16"/>
  <c r="BC56" i="16"/>
  <c r="BI56" i="16"/>
  <c r="BM56" i="16"/>
  <c r="K56" i="16"/>
  <c r="S56" i="16"/>
  <c r="Y56" i="16"/>
  <c r="AF56" i="16"/>
  <c r="AL56" i="16"/>
  <c r="AR56" i="16"/>
  <c r="AX56" i="16"/>
  <c r="BD56" i="16"/>
  <c r="BJ56" i="16"/>
  <c r="G56" i="16"/>
  <c r="O56" i="16"/>
  <c r="V56" i="16"/>
  <c r="AB56" i="16"/>
  <c r="AI56" i="16"/>
  <c r="AO56" i="16"/>
  <c r="AU56" i="16"/>
  <c r="BA56" i="16"/>
  <c r="BG56" i="16"/>
  <c r="U72" i="16"/>
  <c r="U114" i="16"/>
  <c r="S72" i="16"/>
  <c r="S114" i="16"/>
  <c r="N72" i="16"/>
  <c r="N114" i="16"/>
  <c r="K72" i="16"/>
  <c r="K114" i="16"/>
  <c r="F72" i="16"/>
  <c r="F114" i="16"/>
  <c r="AA72" i="16"/>
  <c r="AA114" i="16"/>
  <c r="AH72" i="16"/>
  <c r="AH114" i="16"/>
  <c r="AN72" i="16"/>
  <c r="AN114" i="16"/>
  <c r="AT72" i="16"/>
  <c r="AT114" i="16"/>
  <c r="AZ72" i="16"/>
  <c r="AZ114" i="16"/>
  <c r="BF72" i="16"/>
  <c r="BF114" i="16"/>
  <c r="BL72" i="16"/>
  <c r="BL114" i="16"/>
  <c r="J72" i="16"/>
  <c r="J114" i="16"/>
  <c r="R72" i="16"/>
  <c r="R114" i="16"/>
  <c r="X72" i="16"/>
  <c r="X114" i="16"/>
  <c r="AE72" i="16"/>
  <c r="AE114" i="16"/>
  <c r="AK72" i="16"/>
  <c r="AK114" i="16"/>
  <c r="AQ72" i="16"/>
  <c r="AQ114" i="16"/>
  <c r="AW72" i="16"/>
  <c r="AW114" i="16"/>
  <c r="BC72" i="16"/>
  <c r="BC114" i="16"/>
  <c r="BI72" i="16"/>
  <c r="BI114" i="16"/>
  <c r="BM72" i="16"/>
  <c r="BM114" i="16"/>
  <c r="Y72" i="16"/>
  <c r="Y114" i="16"/>
  <c r="AF72" i="16"/>
  <c r="AF114" i="16"/>
  <c r="AL72" i="16"/>
  <c r="AL114" i="16"/>
  <c r="AR72" i="16"/>
  <c r="AR114" i="16"/>
  <c r="AX72" i="16"/>
  <c r="AX114" i="16"/>
  <c r="BD72" i="16"/>
  <c r="BD114" i="16"/>
  <c r="BJ72" i="16"/>
  <c r="BJ114" i="16"/>
  <c r="G72" i="16"/>
  <c r="G114" i="16"/>
  <c r="O72" i="16"/>
  <c r="O114" i="16"/>
  <c r="V72" i="16"/>
  <c r="V114" i="16"/>
  <c r="AB72" i="16"/>
  <c r="AB114" i="16"/>
  <c r="AI72" i="16"/>
  <c r="AI114" i="16"/>
  <c r="AO72" i="16"/>
  <c r="AO114" i="16"/>
  <c r="AU72" i="16"/>
  <c r="AU114" i="16"/>
  <c r="BA72" i="16"/>
  <c r="BA114" i="16"/>
  <c r="BG72" i="16"/>
  <c r="BG114" i="16"/>
  <c r="F88" i="16"/>
  <c r="N88" i="16"/>
  <c r="U88" i="16"/>
  <c r="AA88" i="16"/>
  <c r="AH88" i="16"/>
  <c r="AN88" i="16"/>
  <c r="AT88" i="16"/>
  <c r="AZ88" i="16"/>
  <c r="BF88" i="16"/>
  <c r="BL88" i="16"/>
  <c r="G88" i="16"/>
  <c r="O88" i="16"/>
  <c r="V88" i="16"/>
  <c r="AB88" i="16"/>
  <c r="AI88" i="16"/>
  <c r="AO88" i="16"/>
  <c r="AU88" i="16"/>
  <c r="BA88" i="16"/>
  <c r="BG88" i="16"/>
  <c r="BM88" i="16"/>
  <c r="K88" i="16"/>
  <c r="S88" i="16"/>
  <c r="Y88" i="16"/>
  <c r="AF88" i="16"/>
  <c r="AL88" i="16"/>
  <c r="AR88" i="16"/>
  <c r="AX88" i="16"/>
  <c r="BD88" i="16"/>
  <c r="BJ88" i="16"/>
  <c r="J88" i="16"/>
  <c r="R88" i="16"/>
  <c r="X88" i="16"/>
  <c r="AE88" i="16"/>
  <c r="AK88" i="16"/>
  <c r="AQ88" i="16"/>
  <c r="AW88" i="16"/>
  <c r="BC88" i="16"/>
  <c r="BI88" i="16"/>
  <c r="BJ108" i="16"/>
  <c r="BJ120" i="16"/>
  <c r="BF108" i="16"/>
  <c r="AX108" i="16"/>
  <c r="AX120" i="16"/>
  <c r="AT108" i="16"/>
  <c r="AL108" i="16"/>
  <c r="AL120" i="16"/>
  <c r="AH108" i="16"/>
  <c r="Y108" i="16"/>
  <c r="Y120" i="16"/>
  <c r="U108" i="16"/>
  <c r="K108" i="16"/>
  <c r="F108" i="16"/>
  <c r="BD108" i="16"/>
  <c r="AR108" i="16"/>
  <c r="AF108" i="16"/>
  <c r="S108" i="16"/>
  <c r="S120" i="16"/>
  <c r="BL108" i="16"/>
  <c r="AZ108" i="16"/>
  <c r="AN108" i="16"/>
  <c r="AA108" i="16"/>
  <c r="AA120" i="16"/>
  <c r="N108" i="16"/>
  <c r="N120" i="16"/>
  <c r="BM108" i="16"/>
  <c r="J108" i="16"/>
  <c r="J120" i="16"/>
  <c r="R108" i="16"/>
  <c r="R120" i="16"/>
  <c r="X108" i="16"/>
  <c r="X120" i="16"/>
  <c r="AE108" i="16"/>
  <c r="AE120" i="16"/>
  <c r="AK108" i="16"/>
  <c r="AK120" i="16"/>
  <c r="AQ108" i="16"/>
  <c r="AQ120" i="16"/>
  <c r="AW108" i="16"/>
  <c r="AW120" i="16"/>
  <c r="BC108" i="16"/>
  <c r="BC120" i="16"/>
  <c r="BI108" i="16"/>
  <c r="BI120" i="16"/>
  <c r="G108" i="16"/>
  <c r="G120" i="16"/>
  <c r="O108" i="16"/>
  <c r="O120" i="16"/>
  <c r="V108" i="16"/>
  <c r="V120" i="16"/>
  <c r="AB108" i="16"/>
  <c r="AB120" i="16"/>
  <c r="AI108" i="16"/>
  <c r="AI120" i="16"/>
  <c r="AO108" i="16"/>
  <c r="AO120" i="16"/>
  <c r="AU108" i="16"/>
  <c r="AU120" i="16"/>
  <c r="BA108" i="16"/>
  <c r="BA120" i="16"/>
  <c r="BG108" i="16"/>
  <c r="BG120" i="16"/>
  <c r="BM21" i="16"/>
  <c r="BM24" i="16"/>
  <c r="BG21" i="16"/>
  <c r="BG24" i="16"/>
  <c r="BA21" i="16"/>
  <c r="BA24" i="16"/>
  <c r="AU21" i="16"/>
  <c r="AU24" i="16"/>
  <c r="AO21" i="16"/>
  <c r="AO24" i="16"/>
  <c r="AI21" i="16"/>
  <c r="AI24" i="16"/>
  <c r="AB21" i="16"/>
  <c r="AB24" i="16"/>
  <c r="V21" i="16"/>
  <c r="V24" i="16"/>
  <c r="O21" i="16"/>
  <c r="O24" i="16"/>
  <c r="G21" i="16"/>
  <c r="G24" i="16"/>
  <c r="BI15" i="16"/>
  <c r="BI18" i="16"/>
  <c r="BC15" i="16"/>
  <c r="BC18" i="16"/>
  <c r="AW15" i="16"/>
  <c r="AW18" i="16"/>
  <c r="AQ15" i="16"/>
  <c r="AQ18" i="16"/>
  <c r="AK15" i="16"/>
  <c r="AK18" i="16"/>
  <c r="AE15" i="16"/>
  <c r="AE18" i="16"/>
  <c r="X15" i="16"/>
  <c r="X18" i="16"/>
  <c r="R15" i="16"/>
  <c r="R18" i="16"/>
  <c r="J15" i="16"/>
  <c r="J18" i="16"/>
  <c r="BL64" i="16"/>
  <c r="G64" i="16"/>
  <c r="O64" i="16"/>
  <c r="V64" i="16"/>
  <c r="AB64" i="16"/>
  <c r="AI64" i="16"/>
  <c r="AO64" i="16"/>
  <c r="AU64" i="16"/>
  <c r="BA64" i="16"/>
  <c r="BG64" i="16"/>
  <c r="BM64" i="16"/>
  <c r="K64" i="16"/>
  <c r="S64" i="16"/>
  <c r="Y64" i="16"/>
  <c r="AF64" i="16"/>
  <c r="AL64" i="16"/>
  <c r="AR64" i="16"/>
  <c r="AX64" i="16"/>
  <c r="BD64" i="16"/>
  <c r="BJ64" i="16"/>
  <c r="J64" i="16"/>
  <c r="R64" i="16"/>
  <c r="X64" i="16"/>
  <c r="AE64" i="16"/>
  <c r="AK64" i="16"/>
  <c r="AQ64" i="16"/>
  <c r="AW64" i="16"/>
  <c r="BC64" i="16"/>
  <c r="BI64" i="16"/>
  <c r="F64" i="16"/>
  <c r="N64" i="16"/>
  <c r="U64" i="16"/>
  <c r="AA64" i="16"/>
  <c r="AH64" i="16"/>
  <c r="AN64" i="16"/>
  <c r="AT64" i="16"/>
  <c r="AZ64" i="16"/>
  <c r="BF64" i="16"/>
  <c r="BL81" i="16"/>
  <c r="G81" i="16"/>
  <c r="O81" i="16"/>
  <c r="V81" i="16"/>
  <c r="AB81" i="16"/>
  <c r="AI81" i="16"/>
  <c r="AO81" i="16"/>
  <c r="AU81" i="16"/>
  <c r="BA81" i="16"/>
  <c r="BG81" i="16"/>
  <c r="BM81" i="16"/>
  <c r="K81" i="16"/>
  <c r="S81" i="16"/>
  <c r="Y81" i="16"/>
  <c r="AF81" i="16"/>
  <c r="AL81" i="16"/>
  <c r="AR81" i="16"/>
  <c r="AX81" i="16"/>
  <c r="BD81" i="16"/>
  <c r="BJ81" i="16"/>
  <c r="BF81" i="16"/>
  <c r="J81" i="16"/>
  <c r="R81" i="16"/>
  <c r="X81" i="16"/>
  <c r="AE81" i="16"/>
  <c r="AK81" i="16"/>
  <c r="AQ81" i="16"/>
  <c r="AW81" i="16"/>
  <c r="BC81" i="16"/>
  <c r="BI81" i="16"/>
  <c r="F81" i="16"/>
  <c r="N81" i="16"/>
  <c r="U81" i="16"/>
  <c r="AA81" i="16"/>
  <c r="AH81" i="16"/>
  <c r="AN81" i="16"/>
  <c r="AT81" i="16"/>
  <c r="AZ81" i="16"/>
  <c r="BL101" i="16"/>
  <c r="G101" i="16"/>
  <c r="O101" i="16"/>
  <c r="V101" i="16"/>
  <c r="AB101" i="16"/>
  <c r="AI101" i="16"/>
  <c r="AO101" i="16"/>
  <c r="AU101" i="16"/>
  <c r="BA101" i="16"/>
  <c r="BG101" i="16"/>
  <c r="BM101" i="16"/>
  <c r="K101" i="16"/>
  <c r="S101" i="16"/>
  <c r="Y101" i="16"/>
  <c r="AF101" i="16"/>
  <c r="AL101" i="16"/>
  <c r="AR101" i="16"/>
  <c r="AX101" i="16"/>
  <c r="BD101" i="16"/>
  <c r="BJ101" i="16"/>
  <c r="J101" i="16"/>
  <c r="R101" i="16"/>
  <c r="X101" i="16"/>
  <c r="AE101" i="16"/>
  <c r="AK101" i="16"/>
  <c r="AQ101" i="16"/>
  <c r="AW101" i="16"/>
  <c r="BC101" i="16"/>
  <c r="BI101" i="16"/>
  <c r="F101" i="16"/>
  <c r="N101" i="16"/>
  <c r="U101" i="16"/>
  <c r="AA101" i="16"/>
  <c r="AH101" i="16"/>
  <c r="AN101" i="16"/>
  <c r="AT101" i="16"/>
  <c r="AZ101" i="16"/>
  <c r="BF101" i="16"/>
  <c r="K58" i="16"/>
  <c r="F58" i="16"/>
  <c r="BM58" i="16"/>
  <c r="N58" i="16"/>
  <c r="U58" i="16"/>
  <c r="AA58" i="16"/>
  <c r="AH58" i="16"/>
  <c r="AN58" i="16"/>
  <c r="AT58" i="16"/>
  <c r="AZ58" i="16"/>
  <c r="BF58" i="16"/>
  <c r="BL58" i="16"/>
  <c r="J58" i="16"/>
  <c r="R58" i="16"/>
  <c r="X58" i="16"/>
  <c r="AE58" i="16"/>
  <c r="AK58" i="16"/>
  <c r="AQ58" i="16"/>
  <c r="AW58" i="16"/>
  <c r="BC58" i="16"/>
  <c r="BI58" i="16"/>
  <c r="S58" i="16"/>
  <c r="Y58" i="16"/>
  <c r="AF58" i="16"/>
  <c r="AL58" i="16"/>
  <c r="AR58" i="16"/>
  <c r="AX58" i="16"/>
  <c r="BD58" i="16"/>
  <c r="BJ58" i="16"/>
  <c r="G58" i="16"/>
  <c r="O58" i="16"/>
  <c r="V58" i="16"/>
  <c r="AB58" i="16"/>
  <c r="AI58" i="16"/>
  <c r="AO58" i="16"/>
  <c r="AU58" i="16"/>
  <c r="BA58" i="16"/>
  <c r="BG58" i="16"/>
  <c r="Y74" i="16"/>
  <c r="Y116" i="16"/>
  <c r="U74" i="16"/>
  <c r="U116" i="16"/>
  <c r="S74" i="16"/>
  <c r="S116" i="16"/>
  <c r="N74" i="16"/>
  <c r="N116" i="16"/>
  <c r="K74" i="16"/>
  <c r="K116" i="16"/>
  <c r="F74" i="16"/>
  <c r="F116" i="16"/>
  <c r="BM74" i="16"/>
  <c r="BM116" i="16"/>
  <c r="AA74" i="16"/>
  <c r="AA116" i="16"/>
  <c r="AH74" i="16"/>
  <c r="AH116" i="16"/>
  <c r="AN74" i="16"/>
  <c r="AN116" i="16"/>
  <c r="AT74" i="16"/>
  <c r="AT116" i="16"/>
  <c r="AZ74" i="16"/>
  <c r="AZ116" i="16"/>
  <c r="BF74" i="16"/>
  <c r="BF116" i="16"/>
  <c r="BL74" i="16"/>
  <c r="BL116" i="16"/>
  <c r="J74" i="16"/>
  <c r="J116" i="16"/>
  <c r="R74" i="16"/>
  <c r="R116" i="16"/>
  <c r="X74" i="16"/>
  <c r="X116" i="16"/>
  <c r="AE74" i="16"/>
  <c r="AE116" i="16"/>
  <c r="AK74" i="16"/>
  <c r="AK116" i="16"/>
  <c r="AQ74" i="16"/>
  <c r="AQ116" i="16"/>
  <c r="AW74" i="16"/>
  <c r="AW116" i="16"/>
  <c r="BC74" i="16"/>
  <c r="BC116" i="16"/>
  <c r="BI74" i="16"/>
  <c r="BI116" i="16"/>
  <c r="AF74" i="16"/>
  <c r="AF116" i="16"/>
  <c r="AL74" i="16"/>
  <c r="AL116" i="16"/>
  <c r="AR74" i="16"/>
  <c r="AR116" i="16"/>
  <c r="AX74" i="16"/>
  <c r="AX116" i="16"/>
  <c r="BD74" i="16"/>
  <c r="BD116" i="16"/>
  <c r="BJ74" i="16"/>
  <c r="BJ116" i="16"/>
  <c r="G74" i="16"/>
  <c r="G116" i="16"/>
  <c r="O74" i="16"/>
  <c r="O116" i="16"/>
  <c r="V74" i="16"/>
  <c r="V116" i="16"/>
  <c r="AB74" i="16"/>
  <c r="AB116" i="16"/>
  <c r="AI74" i="16"/>
  <c r="AI116" i="16"/>
  <c r="AO74" i="16"/>
  <c r="AO116" i="16"/>
  <c r="AU74" i="16"/>
  <c r="AU116" i="16"/>
  <c r="BA74" i="16"/>
  <c r="BA116" i="16"/>
  <c r="BG74" i="16"/>
  <c r="BG116" i="16"/>
  <c r="J57" i="16"/>
  <c r="R57" i="16"/>
  <c r="X57" i="16"/>
  <c r="AE57" i="16"/>
  <c r="AK57" i="16"/>
  <c r="AQ57" i="16"/>
  <c r="AW57" i="16"/>
  <c r="BC57" i="16"/>
  <c r="BI57" i="16"/>
  <c r="K57" i="16"/>
  <c r="S57" i="16"/>
  <c r="Y57" i="16"/>
  <c r="AF57" i="16"/>
  <c r="AL57" i="16"/>
  <c r="AR57" i="16"/>
  <c r="AX57" i="16"/>
  <c r="BD57" i="16"/>
  <c r="BJ57" i="16"/>
  <c r="BL57" i="16"/>
  <c r="G57" i="16"/>
  <c r="O57" i="16"/>
  <c r="V57" i="16"/>
  <c r="AB57" i="16"/>
  <c r="AI57" i="16"/>
  <c r="AO57" i="16"/>
  <c r="AU57" i="16"/>
  <c r="BA57" i="16"/>
  <c r="BG57" i="16"/>
  <c r="BM57" i="16"/>
  <c r="F57" i="16"/>
  <c r="N57" i="16"/>
  <c r="U57" i="16"/>
  <c r="AA57" i="16"/>
  <c r="AH57" i="16"/>
  <c r="AN57" i="16"/>
  <c r="AT57" i="16"/>
  <c r="AZ57" i="16"/>
  <c r="BF57" i="16"/>
  <c r="J73" i="16"/>
  <c r="J115" i="16"/>
  <c r="R73" i="16"/>
  <c r="R115" i="16"/>
  <c r="X73" i="16"/>
  <c r="X115" i="16"/>
  <c r="AE73" i="16"/>
  <c r="AE115" i="16"/>
  <c r="AK73" i="16"/>
  <c r="AK115" i="16"/>
  <c r="AQ73" i="16"/>
  <c r="AQ115" i="16"/>
  <c r="AW73" i="16"/>
  <c r="AW115" i="16"/>
  <c r="BC73" i="16"/>
  <c r="BC115" i="16"/>
  <c r="BI73" i="16"/>
  <c r="BI115" i="16"/>
  <c r="K73" i="16"/>
  <c r="K115" i="16"/>
  <c r="S73" i="16"/>
  <c r="S115" i="16"/>
  <c r="Y73" i="16"/>
  <c r="Y115" i="16"/>
  <c r="AF73" i="16"/>
  <c r="AF115" i="16"/>
  <c r="AL73" i="16"/>
  <c r="AL115" i="16"/>
  <c r="AR73" i="16"/>
  <c r="AR115" i="16"/>
  <c r="AX73" i="16"/>
  <c r="AX115" i="16"/>
  <c r="BD73" i="16"/>
  <c r="BD115" i="16"/>
  <c r="BJ73" i="16"/>
  <c r="BJ115" i="16"/>
  <c r="BL73" i="16"/>
  <c r="BL115" i="16"/>
  <c r="G73" i="16"/>
  <c r="G115" i="16"/>
  <c r="O73" i="16"/>
  <c r="O115" i="16"/>
  <c r="V73" i="16"/>
  <c r="V115" i="16"/>
  <c r="AB73" i="16"/>
  <c r="AB115" i="16"/>
  <c r="AI73" i="16"/>
  <c r="AI115" i="16"/>
  <c r="AO73" i="16"/>
  <c r="AO115" i="16"/>
  <c r="AU73" i="16"/>
  <c r="AU115" i="16"/>
  <c r="BA73" i="16"/>
  <c r="BA115" i="16"/>
  <c r="BG73" i="16"/>
  <c r="BG115" i="16"/>
  <c r="BM73" i="16"/>
  <c r="BM115" i="16"/>
  <c r="F73" i="16"/>
  <c r="F115" i="16"/>
  <c r="N73" i="16"/>
  <c r="N115" i="16"/>
  <c r="U73" i="16"/>
  <c r="U115" i="16"/>
  <c r="AA73" i="16"/>
  <c r="AA115" i="16"/>
  <c r="AH73" i="16"/>
  <c r="AH115" i="16"/>
  <c r="AN73" i="16"/>
  <c r="AN115" i="16"/>
  <c r="AT73" i="16"/>
  <c r="AT115" i="16"/>
  <c r="AZ73" i="16"/>
  <c r="AZ115" i="16"/>
  <c r="BF73" i="16"/>
  <c r="BF115" i="16"/>
  <c r="BM90" i="16"/>
  <c r="F90" i="16"/>
  <c r="N90" i="16"/>
  <c r="U90" i="16"/>
  <c r="AA90" i="16"/>
  <c r="AH90" i="16"/>
  <c r="AN90" i="16"/>
  <c r="AT90" i="16"/>
  <c r="AZ90" i="16"/>
  <c r="BF90" i="16"/>
  <c r="BL90" i="16"/>
  <c r="G90" i="16"/>
  <c r="O90" i="16"/>
  <c r="V90" i="16"/>
  <c r="AB90" i="16"/>
  <c r="AI90" i="16"/>
  <c r="AO90" i="16"/>
  <c r="AU90" i="16"/>
  <c r="BA90" i="16"/>
  <c r="BG90" i="16"/>
  <c r="K90" i="16"/>
  <c r="S90" i="16"/>
  <c r="Y90" i="16"/>
  <c r="AF90" i="16"/>
  <c r="AL90" i="16"/>
  <c r="AR90" i="16"/>
  <c r="AX90" i="16"/>
  <c r="BD90" i="16"/>
  <c r="BJ90" i="16"/>
  <c r="J90" i="16"/>
  <c r="R90" i="16"/>
  <c r="X90" i="16"/>
  <c r="AE90" i="16"/>
  <c r="AK90" i="16"/>
  <c r="AQ90" i="16"/>
  <c r="AW90" i="16"/>
  <c r="BC90" i="16"/>
  <c r="BI90" i="16"/>
  <c r="BM100" i="16"/>
  <c r="K100" i="16"/>
  <c r="S100" i="16"/>
  <c r="Y100" i="16"/>
  <c r="AF100" i="16"/>
  <c r="AL100" i="16"/>
  <c r="AR100" i="16"/>
  <c r="AX100" i="16"/>
  <c r="BD100" i="16"/>
  <c r="BJ100" i="16"/>
  <c r="J100" i="16"/>
  <c r="R100" i="16"/>
  <c r="X100" i="16"/>
  <c r="AE100" i="16"/>
  <c r="AK100" i="16"/>
  <c r="AQ100" i="16"/>
  <c r="AW100" i="16"/>
  <c r="BC100" i="16"/>
  <c r="BI100" i="16"/>
  <c r="F100" i="16"/>
  <c r="N100" i="16"/>
  <c r="U100" i="16"/>
  <c r="AA100" i="16"/>
  <c r="AH100" i="16"/>
  <c r="AN100" i="16"/>
  <c r="AT100" i="16"/>
  <c r="AZ100" i="16"/>
  <c r="BF100" i="16"/>
  <c r="BL100" i="16"/>
  <c r="G100" i="16"/>
  <c r="O100" i="16"/>
  <c r="V100" i="16"/>
  <c r="AB100" i="16"/>
  <c r="AI100" i="16"/>
  <c r="AO100" i="16"/>
  <c r="AU100" i="16"/>
  <c r="BA100" i="16"/>
  <c r="BG100" i="16"/>
  <c r="BJ110" i="16"/>
  <c r="BF110" i="16"/>
  <c r="AX110" i="16"/>
  <c r="AT110" i="16"/>
  <c r="AL110" i="16"/>
  <c r="AH110" i="16"/>
  <c r="Y110" i="16"/>
  <c r="Y122" i="16"/>
  <c r="U110" i="16"/>
  <c r="U122" i="16"/>
  <c r="K110" i="16"/>
  <c r="F110" i="16"/>
  <c r="BD110" i="16"/>
  <c r="AR110" i="16"/>
  <c r="AR122" i="16"/>
  <c r="AF110" i="16"/>
  <c r="S110" i="16"/>
  <c r="BL110" i="16"/>
  <c r="AZ110" i="16"/>
  <c r="AN110" i="16"/>
  <c r="AA110" i="16"/>
  <c r="AA122" i="16"/>
  <c r="N110" i="16"/>
  <c r="J110" i="16"/>
  <c r="R110" i="16"/>
  <c r="X110" i="16"/>
  <c r="AE110" i="16"/>
  <c r="AK110" i="16"/>
  <c r="AQ110" i="16"/>
  <c r="AW110" i="16"/>
  <c r="BC110" i="16"/>
  <c r="BI110" i="16"/>
  <c r="BM110" i="16"/>
  <c r="BM122" i="16"/>
  <c r="G110" i="16"/>
  <c r="O110" i="16"/>
  <c r="V110" i="16"/>
  <c r="AB110" i="16"/>
  <c r="AI110" i="16"/>
  <c r="AO110" i="16"/>
  <c r="AU110" i="16"/>
  <c r="BA110" i="16"/>
  <c r="BG110" i="16"/>
  <c r="BM55" i="16"/>
  <c r="BI55" i="16"/>
  <c r="BG55" i="16"/>
  <c r="BC55" i="16"/>
  <c r="BA55" i="16"/>
  <c r="AW55" i="16"/>
  <c r="AU55" i="16"/>
  <c r="AQ55" i="16"/>
  <c r="AO55" i="16"/>
  <c r="AK55" i="16"/>
  <c r="AI55" i="16"/>
  <c r="AE55" i="16"/>
  <c r="AB55" i="16"/>
  <c r="X55" i="16"/>
  <c r="V55" i="16"/>
  <c r="R55" i="16"/>
  <c r="O55" i="16"/>
  <c r="J55" i="16"/>
  <c r="G55" i="16"/>
  <c r="BL55" i="16"/>
  <c r="BJ55" i="16"/>
  <c r="BF55" i="16"/>
  <c r="BD55" i="16"/>
  <c r="AZ55" i="16"/>
  <c r="AX55" i="16"/>
  <c r="AT55" i="16"/>
  <c r="AR55" i="16"/>
  <c r="AN55" i="16"/>
  <c r="AL55" i="16"/>
  <c r="AH55" i="16"/>
  <c r="AF55" i="16"/>
  <c r="AA55" i="16"/>
  <c r="Y55" i="16"/>
  <c r="U55" i="16"/>
  <c r="S55" i="16"/>
  <c r="N55" i="16"/>
  <c r="K55" i="16"/>
  <c r="F55" i="16"/>
  <c r="BM71" i="16"/>
  <c r="BM113" i="16"/>
  <c r="BI71" i="16"/>
  <c r="BI113" i="16"/>
  <c r="BG71" i="16"/>
  <c r="BG113" i="16"/>
  <c r="BC71" i="16"/>
  <c r="BC113" i="16"/>
  <c r="BA71" i="16"/>
  <c r="BA113" i="16"/>
  <c r="AW71" i="16"/>
  <c r="AW113" i="16"/>
  <c r="AU71" i="16"/>
  <c r="AU113" i="16"/>
  <c r="AQ71" i="16"/>
  <c r="AQ113" i="16"/>
  <c r="AO71" i="16"/>
  <c r="AO113" i="16"/>
  <c r="AK71" i="16"/>
  <c r="AK113" i="16"/>
  <c r="AI71" i="16"/>
  <c r="AI113" i="16"/>
  <c r="AE71" i="16"/>
  <c r="AE113" i="16"/>
  <c r="AB71" i="16"/>
  <c r="AB113" i="16"/>
  <c r="X71" i="16"/>
  <c r="X113" i="16"/>
  <c r="V71" i="16"/>
  <c r="V113" i="16"/>
  <c r="R71" i="16"/>
  <c r="R113" i="16"/>
  <c r="O71" i="16"/>
  <c r="O113" i="16"/>
  <c r="J71" i="16"/>
  <c r="J113" i="16"/>
  <c r="G71" i="16"/>
  <c r="G113" i="16"/>
  <c r="BL71" i="16"/>
  <c r="BL113" i="16"/>
  <c r="BJ71" i="16"/>
  <c r="BJ113" i="16"/>
  <c r="BF71" i="16"/>
  <c r="BF113" i="16"/>
  <c r="BD71" i="16"/>
  <c r="BD113" i="16"/>
  <c r="AZ71" i="16"/>
  <c r="AZ113" i="16"/>
  <c r="AX71" i="16"/>
  <c r="AX113" i="16"/>
  <c r="AT71" i="16"/>
  <c r="AT113" i="16"/>
  <c r="AR71" i="16"/>
  <c r="AR113" i="16"/>
  <c r="AN71" i="16"/>
  <c r="AN113" i="16"/>
  <c r="AL71" i="16"/>
  <c r="AL113" i="16"/>
  <c r="AH71" i="16"/>
  <c r="AH113" i="16"/>
  <c r="AF71" i="16"/>
  <c r="AF113" i="16"/>
  <c r="AA71" i="16"/>
  <c r="AA113" i="16"/>
  <c r="Y71" i="16"/>
  <c r="Y113" i="16"/>
  <c r="U71" i="16"/>
  <c r="U113" i="16"/>
  <c r="S71" i="16"/>
  <c r="S113" i="16"/>
  <c r="N71" i="16"/>
  <c r="N113" i="16"/>
  <c r="K71" i="16"/>
  <c r="K113" i="16"/>
  <c r="F71" i="16"/>
  <c r="F113" i="16"/>
  <c r="BM87" i="16"/>
  <c r="BI87" i="16"/>
  <c r="BG87" i="16"/>
  <c r="BC87" i="16"/>
  <c r="BA87" i="16"/>
  <c r="AW87" i="16"/>
  <c r="AU87" i="16"/>
  <c r="AQ87" i="16"/>
  <c r="AO87" i="16"/>
  <c r="AK87" i="16"/>
  <c r="AI87" i="16"/>
  <c r="AE87" i="16"/>
  <c r="AB87" i="16"/>
  <c r="X87" i="16"/>
  <c r="V87" i="16"/>
  <c r="R87" i="16"/>
  <c r="O87" i="16"/>
  <c r="J87" i="16"/>
  <c r="G87" i="16"/>
  <c r="BL87" i="16"/>
  <c r="BJ87" i="16"/>
  <c r="BF87" i="16"/>
  <c r="BD87" i="16"/>
  <c r="AZ87" i="16"/>
  <c r="AX87" i="16"/>
  <c r="AT87" i="16"/>
  <c r="AR87" i="16"/>
  <c r="AN87" i="16"/>
  <c r="AL87" i="16"/>
  <c r="AH87" i="16"/>
  <c r="AF87" i="16"/>
  <c r="AA87" i="16"/>
  <c r="Y87" i="16"/>
  <c r="U87" i="16"/>
  <c r="S87" i="16"/>
  <c r="N87" i="16"/>
  <c r="K87" i="16"/>
  <c r="F87" i="16"/>
  <c r="BM107" i="16"/>
  <c r="BM119" i="16"/>
  <c r="BI107" i="16"/>
  <c r="BI119" i="16"/>
  <c r="BG107" i="16"/>
  <c r="BG119" i="16"/>
  <c r="BC107" i="16"/>
  <c r="BC119" i="16"/>
  <c r="BA107" i="16"/>
  <c r="BA119" i="16"/>
  <c r="AW107" i="16"/>
  <c r="AU107" i="16"/>
  <c r="AU119" i="16"/>
  <c r="AQ107" i="16"/>
  <c r="AQ119" i="16"/>
  <c r="AO107" i="16"/>
  <c r="AO119" i="16"/>
  <c r="AK107" i="16"/>
  <c r="AK119" i="16"/>
  <c r="AI107" i="16"/>
  <c r="AI119" i="16"/>
  <c r="AE107" i="16"/>
  <c r="AE119" i="16"/>
  <c r="AB107" i="16"/>
  <c r="AB119" i="16"/>
  <c r="X107" i="16"/>
  <c r="X119" i="16"/>
  <c r="V107" i="16"/>
  <c r="V119" i="16"/>
  <c r="R107" i="16"/>
  <c r="R119" i="16"/>
  <c r="O107" i="16"/>
  <c r="O119" i="16"/>
  <c r="J107" i="16"/>
  <c r="J119" i="16"/>
  <c r="G107" i="16"/>
  <c r="G119" i="16"/>
  <c r="BJ107" i="16"/>
  <c r="BF107" i="16"/>
  <c r="AX107" i="16"/>
  <c r="AT107" i="16"/>
  <c r="AL107" i="16"/>
  <c r="AH107" i="16"/>
  <c r="Y107" i="16"/>
  <c r="U107" i="16"/>
  <c r="K107" i="16"/>
  <c r="F107" i="16"/>
  <c r="BD107" i="16"/>
  <c r="AR107" i="16"/>
  <c r="AR119" i="16"/>
  <c r="AF107" i="16"/>
  <c r="S107" i="16"/>
  <c r="BL107" i="16"/>
  <c r="AZ107" i="16"/>
  <c r="AN107" i="16"/>
  <c r="AN119" i="16"/>
  <c r="AA107" i="16"/>
  <c r="N107" i="16"/>
  <c r="BJ25" i="16"/>
  <c r="BD25" i="16"/>
  <c r="AX25" i="16"/>
  <c r="AR25" i="16"/>
  <c r="AL25" i="16"/>
  <c r="AF25" i="16"/>
  <c r="Y25" i="16"/>
  <c r="S25" i="16"/>
  <c r="K25" i="16"/>
  <c r="BF19" i="16"/>
  <c r="AZ19" i="16"/>
  <c r="AT19" i="16"/>
  <c r="AN19" i="16"/>
  <c r="AH19" i="16"/>
  <c r="AA19" i="16"/>
  <c r="U19" i="16"/>
  <c r="N19" i="16"/>
  <c r="F19" i="16"/>
  <c r="BM25" i="16"/>
  <c r="BF21" i="16"/>
  <c r="BF24" i="16"/>
  <c r="AZ21" i="16"/>
  <c r="AZ24" i="16"/>
  <c r="AT21" i="16"/>
  <c r="AT24" i="16"/>
  <c r="AN21" i="16"/>
  <c r="AN24" i="16"/>
  <c r="AH21" i="16"/>
  <c r="AH24" i="16"/>
  <c r="AA21" i="16"/>
  <c r="AA24" i="16"/>
  <c r="U21" i="16"/>
  <c r="U24" i="16"/>
  <c r="N21" i="16"/>
  <c r="N24" i="16"/>
  <c r="F21" i="16"/>
  <c r="F24" i="16"/>
  <c r="BF15" i="16"/>
  <c r="BF18" i="16"/>
  <c r="AZ15" i="16"/>
  <c r="AZ18" i="16"/>
  <c r="AT15" i="16"/>
  <c r="AT18" i="16"/>
  <c r="AN15" i="16"/>
  <c r="AN18" i="16"/>
  <c r="AH15" i="16"/>
  <c r="AH18" i="16"/>
  <c r="AA15" i="16"/>
  <c r="AA18" i="16"/>
  <c r="U15" i="16"/>
  <c r="U18" i="16"/>
  <c r="N15" i="16"/>
  <c r="N18" i="16"/>
  <c r="F15" i="16"/>
  <c r="F18" i="16"/>
  <c r="BF9" i="16"/>
  <c r="BF12" i="16"/>
  <c r="AZ9" i="16"/>
  <c r="AZ12" i="16"/>
  <c r="AT9" i="16"/>
  <c r="AT12" i="16"/>
  <c r="AN9" i="16"/>
  <c r="AN12" i="16"/>
  <c r="AH9" i="16"/>
  <c r="AH12" i="16"/>
  <c r="AA9" i="16"/>
  <c r="AA12" i="16"/>
  <c r="U9" i="16"/>
  <c r="U12" i="16"/>
  <c r="N9" i="16"/>
  <c r="N12" i="16"/>
  <c r="F9" i="16"/>
  <c r="F12" i="16"/>
  <c r="BG9" i="16"/>
  <c r="BG12" i="16"/>
  <c r="BA9" i="16"/>
  <c r="BA12" i="16"/>
  <c r="AU9" i="16"/>
  <c r="AU12" i="16"/>
  <c r="AO9" i="16"/>
  <c r="AO12" i="16"/>
  <c r="AI9" i="16"/>
  <c r="AI12" i="16"/>
  <c r="AB9" i="16"/>
  <c r="AB12" i="16"/>
  <c r="V9" i="16"/>
  <c r="V12" i="16"/>
  <c r="O9" i="16"/>
  <c r="O12" i="16"/>
  <c r="G9" i="16"/>
  <c r="G12" i="16"/>
  <c r="N61" i="16"/>
  <c r="K61" i="16"/>
  <c r="F61" i="16"/>
  <c r="F66" i="16"/>
  <c r="S61" i="16"/>
  <c r="S66" i="16"/>
  <c r="Y61" i="16"/>
  <c r="Y66" i="16"/>
  <c r="AF61" i="16"/>
  <c r="AF66" i="16"/>
  <c r="AL61" i="16"/>
  <c r="AL66" i="16"/>
  <c r="AR61" i="16"/>
  <c r="AR66" i="16"/>
  <c r="AX61" i="16"/>
  <c r="AX66" i="16"/>
  <c r="BD61" i="16"/>
  <c r="BD66" i="16"/>
  <c r="BJ61" i="16"/>
  <c r="BJ66" i="16"/>
  <c r="J61" i="16"/>
  <c r="R61" i="16"/>
  <c r="X61" i="16"/>
  <c r="AE61" i="16"/>
  <c r="AK61" i="16"/>
  <c r="AQ61" i="16"/>
  <c r="AW61" i="16"/>
  <c r="BC61" i="16"/>
  <c r="BI61" i="16"/>
  <c r="BM61" i="16"/>
  <c r="U61" i="16"/>
  <c r="AA61" i="16"/>
  <c r="AH61" i="16"/>
  <c r="AN61" i="16"/>
  <c r="AT61" i="16"/>
  <c r="AZ61" i="16"/>
  <c r="BF61" i="16"/>
  <c r="BL61" i="16"/>
  <c r="G61" i="16"/>
  <c r="O61" i="16"/>
  <c r="V61" i="16"/>
  <c r="AB61" i="16"/>
  <c r="AI61" i="16"/>
  <c r="AO61" i="16"/>
  <c r="AU61" i="16"/>
  <c r="BA61" i="16"/>
  <c r="BG61" i="16"/>
  <c r="Y78" i="16"/>
  <c r="U78" i="16"/>
  <c r="S78" i="16"/>
  <c r="N78" i="16"/>
  <c r="K78" i="16"/>
  <c r="F78" i="16"/>
  <c r="AA78" i="16"/>
  <c r="AH78" i="16"/>
  <c r="AN78" i="16"/>
  <c r="AT78" i="16"/>
  <c r="AZ78" i="16"/>
  <c r="BF78" i="16"/>
  <c r="BL78" i="16"/>
  <c r="J78" i="16"/>
  <c r="R78" i="16"/>
  <c r="X78" i="16"/>
  <c r="AE78" i="16"/>
  <c r="AK78" i="16"/>
  <c r="AQ78" i="16"/>
  <c r="AW78" i="16"/>
  <c r="BC78" i="16"/>
  <c r="BI78" i="16"/>
  <c r="BM78" i="16"/>
  <c r="AF78" i="16"/>
  <c r="AL78" i="16"/>
  <c r="AR78" i="16"/>
  <c r="AX78" i="16"/>
  <c r="BD78" i="16"/>
  <c r="BJ78" i="16"/>
  <c r="G78" i="16"/>
  <c r="O78" i="16"/>
  <c r="V78" i="16"/>
  <c r="AB78" i="16"/>
  <c r="AI78" i="16"/>
  <c r="AO78" i="16"/>
  <c r="AU78" i="16"/>
  <c r="BA78" i="16"/>
  <c r="BG78" i="16"/>
  <c r="K98" i="16"/>
  <c r="S98" i="16"/>
  <c r="Y98" i="16"/>
  <c r="AF98" i="16"/>
  <c r="AL98" i="16"/>
  <c r="AR98" i="16"/>
  <c r="AX98" i="16"/>
  <c r="BD98" i="16"/>
  <c r="BJ98" i="16"/>
  <c r="J98" i="16"/>
  <c r="R98" i="16"/>
  <c r="X98" i="16"/>
  <c r="AE98" i="16"/>
  <c r="AK98" i="16"/>
  <c r="AQ98" i="16"/>
  <c r="AW98" i="16"/>
  <c r="BC98" i="16"/>
  <c r="BI98" i="16"/>
  <c r="BM98" i="16"/>
  <c r="F98" i="16"/>
  <c r="N98" i="16"/>
  <c r="U98" i="16"/>
  <c r="AA98" i="16"/>
  <c r="AH98" i="16"/>
  <c r="AN98" i="16"/>
  <c r="AT98" i="16"/>
  <c r="AZ98" i="16"/>
  <c r="BF98" i="16"/>
  <c r="BL98" i="16"/>
  <c r="G98" i="16"/>
  <c r="O98" i="16"/>
  <c r="V98" i="16"/>
  <c r="AB98" i="16"/>
  <c r="AI98" i="16"/>
  <c r="AO98" i="16"/>
  <c r="AU98" i="16"/>
  <c r="BA98" i="16"/>
  <c r="BG98" i="16"/>
  <c r="BI21" i="16"/>
  <c r="BI24" i="16"/>
  <c r="BC21" i="16"/>
  <c r="BC24" i="16"/>
  <c r="AW21" i="16"/>
  <c r="AW24" i="16"/>
  <c r="AQ21" i="16"/>
  <c r="AQ24" i="16"/>
  <c r="AK21" i="16"/>
  <c r="AK24" i="16"/>
  <c r="AE21" i="16"/>
  <c r="AE24" i="16"/>
  <c r="X21" i="16"/>
  <c r="X24" i="16"/>
  <c r="R21" i="16"/>
  <c r="R24" i="16"/>
  <c r="J21" i="16"/>
  <c r="J24" i="16"/>
  <c r="BM15" i="16"/>
  <c r="BM18" i="16"/>
  <c r="BG15" i="16"/>
  <c r="BG18" i="16"/>
  <c r="BA15" i="16"/>
  <c r="BA18" i="16"/>
  <c r="AU15" i="16"/>
  <c r="AU18" i="16"/>
  <c r="AO15" i="16"/>
  <c r="AO18" i="16"/>
  <c r="AI15" i="16"/>
  <c r="AI18" i="16"/>
  <c r="AB15" i="16"/>
  <c r="AB18" i="16"/>
  <c r="V15" i="16"/>
  <c r="V18" i="16"/>
  <c r="O15" i="16"/>
  <c r="O18" i="16"/>
  <c r="G15" i="16"/>
  <c r="G18" i="16"/>
  <c r="BL59" i="16"/>
  <c r="J59" i="16"/>
  <c r="R59" i="16"/>
  <c r="X59" i="16"/>
  <c r="AE59" i="16"/>
  <c r="AK59" i="16"/>
  <c r="AQ59" i="16"/>
  <c r="AW59" i="16"/>
  <c r="BC59" i="16"/>
  <c r="BI59" i="16"/>
  <c r="K59" i="16"/>
  <c r="S59" i="16"/>
  <c r="Y59" i="16"/>
  <c r="AF59" i="16"/>
  <c r="AL59" i="16"/>
  <c r="AR59" i="16"/>
  <c r="AX59" i="16"/>
  <c r="BD59" i="16"/>
  <c r="BJ59" i="16"/>
  <c r="G59" i="16"/>
  <c r="O59" i="16"/>
  <c r="V59" i="16"/>
  <c r="AB59" i="16"/>
  <c r="AI59" i="16"/>
  <c r="AO59" i="16"/>
  <c r="AU59" i="16"/>
  <c r="BA59" i="16"/>
  <c r="BG59" i="16"/>
  <c r="BM59" i="16"/>
  <c r="F59" i="16"/>
  <c r="N59" i="16"/>
  <c r="U59" i="16"/>
  <c r="AA59" i="16"/>
  <c r="AH59" i="16"/>
  <c r="AN59" i="16"/>
  <c r="AT59" i="16"/>
  <c r="AZ59" i="16"/>
  <c r="BF59" i="16"/>
  <c r="BL75" i="16"/>
  <c r="BL117" i="16"/>
  <c r="J75" i="16"/>
  <c r="J117" i="16"/>
  <c r="R75" i="16"/>
  <c r="R117" i="16"/>
  <c r="X75" i="16"/>
  <c r="X117" i="16"/>
  <c r="AE75" i="16"/>
  <c r="AE117" i="16"/>
  <c r="AK75" i="16"/>
  <c r="AK117" i="16"/>
  <c r="AQ75" i="16"/>
  <c r="AQ117" i="16"/>
  <c r="AW75" i="16"/>
  <c r="AW117" i="16"/>
  <c r="BC75" i="16"/>
  <c r="BC117" i="16"/>
  <c r="BI75" i="16"/>
  <c r="BI117" i="16"/>
  <c r="K75" i="16"/>
  <c r="K117" i="16"/>
  <c r="S75" i="16"/>
  <c r="S117" i="16"/>
  <c r="Y75" i="16"/>
  <c r="Y117" i="16"/>
  <c r="AF75" i="16"/>
  <c r="AF117" i="16"/>
  <c r="AL75" i="16"/>
  <c r="AL117" i="16"/>
  <c r="AR75" i="16"/>
  <c r="AR117" i="16"/>
  <c r="AX75" i="16"/>
  <c r="AX117" i="16"/>
  <c r="BD75" i="16"/>
  <c r="BD117" i="16"/>
  <c r="BJ75" i="16"/>
  <c r="BJ117" i="16"/>
  <c r="G75" i="16"/>
  <c r="G117" i="16"/>
  <c r="O75" i="16"/>
  <c r="O117" i="16"/>
  <c r="V75" i="16"/>
  <c r="V117" i="16"/>
  <c r="AB75" i="16"/>
  <c r="AB117" i="16"/>
  <c r="AI75" i="16"/>
  <c r="AI117" i="16"/>
  <c r="AO75" i="16"/>
  <c r="AO117" i="16"/>
  <c r="AU75" i="16"/>
  <c r="AU117" i="16"/>
  <c r="BA75" i="16"/>
  <c r="BA117" i="16"/>
  <c r="BG75" i="16"/>
  <c r="BG117" i="16"/>
  <c r="BM75" i="16"/>
  <c r="BM117" i="16"/>
  <c r="F75" i="16"/>
  <c r="F117" i="16"/>
  <c r="N75" i="16"/>
  <c r="N117" i="16"/>
  <c r="U75" i="16"/>
  <c r="U117" i="16"/>
  <c r="AA75" i="16"/>
  <c r="AA117" i="16"/>
  <c r="AH75" i="16"/>
  <c r="AH117" i="16"/>
  <c r="AN75" i="16"/>
  <c r="AN117" i="16"/>
  <c r="AT75" i="16"/>
  <c r="AT117" i="16"/>
  <c r="AZ75" i="16"/>
  <c r="AZ117" i="16"/>
  <c r="BF75" i="16"/>
  <c r="BF117" i="16"/>
  <c r="BL91" i="16"/>
  <c r="J91" i="16"/>
  <c r="R91" i="16"/>
  <c r="X91" i="16"/>
  <c r="AE91" i="16"/>
  <c r="AK91" i="16"/>
  <c r="AQ91" i="16"/>
  <c r="AW91" i="16"/>
  <c r="BC91" i="16"/>
  <c r="BI91" i="16"/>
  <c r="F91" i="16"/>
  <c r="N91" i="16"/>
  <c r="U91" i="16"/>
  <c r="AA91" i="16"/>
  <c r="AH91" i="16"/>
  <c r="AN91" i="16"/>
  <c r="AT91" i="16"/>
  <c r="AZ91" i="16"/>
  <c r="BF91" i="16"/>
  <c r="G91" i="16"/>
  <c r="O91" i="16"/>
  <c r="V91" i="16"/>
  <c r="AB91" i="16"/>
  <c r="AI91" i="16"/>
  <c r="AO91" i="16"/>
  <c r="AU91" i="16"/>
  <c r="BA91" i="16"/>
  <c r="BG91" i="16"/>
  <c r="BM91" i="16"/>
  <c r="K91" i="16"/>
  <c r="S91" i="16"/>
  <c r="Y91" i="16"/>
  <c r="AF91" i="16"/>
  <c r="AL91" i="16"/>
  <c r="AR91" i="16"/>
  <c r="AX91" i="16"/>
  <c r="BD91" i="16"/>
  <c r="BJ91" i="16"/>
  <c r="BM111" i="16"/>
  <c r="BM123" i="16"/>
  <c r="AW111" i="16"/>
  <c r="AK111" i="16"/>
  <c r="AB111" i="16"/>
  <c r="O111" i="16"/>
  <c r="O123" i="16"/>
  <c r="BI111" i="16"/>
  <c r="BI123" i="16"/>
  <c r="BA111" i="16"/>
  <c r="BA123" i="16"/>
  <c r="AO111" i="16"/>
  <c r="X111" i="16"/>
  <c r="J111" i="16"/>
  <c r="J123" i="16"/>
  <c r="BJ111" i="16"/>
  <c r="BJ123" i="16"/>
  <c r="BD111" i="16"/>
  <c r="AX111" i="16"/>
  <c r="AX123" i="16"/>
  <c r="AR111" i="16"/>
  <c r="AL111" i="16"/>
  <c r="AL123" i="16"/>
  <c r="AF111" i="16"/>
  <c r="Y111" i="16"/>
  <c r="Y123" i="16"/>
  <c r="S111" i="16"/>
  <c r="K111" i="16"/>
  <c r="K123" i="16"/>
  <c r="G111" i="16"/>
  <c r="G123" i="16"/>
  <c r="V111" i="16"/>
  <c r="AI111" i="16"/>
  <c r="AU111" i="16"/>
  <c r="BG111" i="16"/>
  <c r="BG123" i="16"/>
  <c r="BL111" i="16"/>
  <c r="BL123" i="16"/>
  <c r="BF111" i="16"/>
  <c r="BF123" i="16"/>
  <c r="AZ111" i="16"/>
  <c r="AT111" i="16"/>
  <c r="AT123" i="16"/>
  <c r="AN111" i="16"/>
  <c r="AH111" i="16"/>
  <c r="AH123" i="16"/>
  <c r="AA111" i="16"/>
  <c r="U111" i="16"/>
  <c r="U123" i="16"/>
  <c r="N111" i="16"/>
  <c r="F111" i="16"/>
  <c r="F123" i="16"/>
  <c r="R111" i="16"/>
  <c r="R123" i="16"/>
  <c r="AE111" i="16"/>
  <c r="AQ111" i="16"/>
  <c r="BC111" i="16"/>
  <c r="S63" i="16"/>
  <c r="N63" i="16"/>
  <c r="N68" i="16"/>
  <c r="K63" i="16"/>
  <c r="K68" i="16"/>
  <c r="F63" i="16"/>
  <c r="F68" i="16"/>
  <c r="BM63" i="16"/>
  <c r="BM68" i="16"/>
  <c r="Y63" i="16"/>
  <c r="AF63" i="16"/>
  <c r="AL63" i="16"/>
  <c r="AR63" i="16"/>
  <c r="AX63" i="16"/>
  <c r="BD63" i="16"/>
  <c r="BJ63" i="16"/>
  <c r="J63" i="16"/>
  <c r="R63" i="16"/>
  <c r="X63" i="16"/>
  <c r="AE63" i="16"/>
  <c r="AK63" i="16"/>
  <c r="AQ63" i="16"/>
  <c r="AW63" i="16"/>
  <c r="BC63" i="16"/>
  <c r="BI63" i="16"/>
  <c r="U63" i="16"/>
  <c r="AA63" i="16"/>
  <c r="AH63" i="16"/>
  <c r="AN63" i="16"/>
  <c r="AT63" i="16"/>
  <c r="AZ63" i="16"/>
  <c r="BF63" i="16"/>
  <c r="BL63" i="16"/>
  <c r="G63" i="16"/>
  <c r="O63" i="16"/>
  <c r="V63" i="16"/>
  <c r="AB63" i="16"/>
  <c r="AI63" i="16"/>
  <c r="AO63" i="16"/>
  <c r="AU63" i="16"/>
  <c r="BA63" i="16"/>
  <c r="BG63" i="16"/>
  <c r="U80" i="16"/>
  <c r="S80" i="16"/>
  <c r="N80" i="16"/>
  <c r="K80" i="16"/>
  <c r="F80" i="16"/>
  <c r="BM80" i="16"/>
  <c r="Y80" i="16"/>
  <c r="AF80" i="16"/>
  <c r="AL80" i="16"/>
  <c r="AR80" i="16"/>
  <c r="AX80" i="16"/>
  <c r="BD80" i="16"/>
  <c r="BJ80" i="16"/>
  <c r="J80" i="16"/>
  <c r="R80" i="16"/>
  <c r="X80" i="16"/>
  <c r="AE80" i="16"/>
  <c r="AK80" i="16"/>
  <c r="AQ80" i="16"/>
  <c r="AW80" i="16"/>
  <c r="BC80" i="16"/>
  <c r="BI80" i="16"/>
  <c r="AA80" i="16"/>
  <c r="AH80" i="16"/>
  <c r="AN80" i="16"/>
  <c r="AT80" i="16"/>
  <c r="AZ80" i="16"/>
  <c r="BF80" i="16"/>
  <c r="BL80" i="16"/>
  <c r="G80" i="16"/>
  <c r="O80" i="16"/>
  <c r="V80" i="16"/>
  <c r="AB80" i="16"/>
  <c r="AI80" i="16"/>
  <c r="AO80" i="16"/>
  <c r="AU80" i="16"/>
  <c r="BA80" i="16"/>
  <c r="BG80" i="16"/>
  <c r="G62" i="16"/>
  <c r="O62" i="16"/>
  <c r="V62" i="16"/>
  <c r="AB62" i="16"/>
  <c r="AI62" i="16"/>
  <c r="AO62" i="16"/>
  <c r="AU62" i="16"/>
  <c r="BA62" i="16"/>
  <c r="BG62" i="16"/>
  <c r="BM62" i="16"/>
  <c r="K62" i="16"/>
  <c r="S62" i="16"/>
  <c r="Y62" i="16"/>
  <c r="AF62" i="16"/>
  <c r="AL62" i="16"/>
  <c r="AR62" i="16"/>
  <c r="AX62" i="16"/>
  <c r="BD62" i="16"/>
  <c r="BJ62" i="16"/>
  <c r="BL62" i="16"/>
  <c r="J62" i="16"/>
  <c r="R62" i="16"/>
  <c r="X62" i="16"/>
  <c r="AE62" i="16"/>
  <c r="AK62" i="16"/>
  <c r="AQ62" i="16"/>
  <c r="AW62" i="16"/>
  <c r="BC62" i="16"/>
  <c r="BI62" i="16"/>
  <c r="F62" i="16"/>
  <c r="N62" i="16"/>
  <c r="U62" i="16"/>
  <c r="AA62" i="16"/>
  <c r="AH62" i="16"/>
  <c r="AN62" i="16"/>
  <c r="AT62" i="16"/>
  <c r="AZ62" i="16"/>
  <c r="BF62" i="16"/>
  <c r="J79" i="16"/>
  <c r="R79" i="16"/>
  <c r="X79" i="16"/>
  <c r="AE79" i="16"/>
  <c r="AK79" i="16"/>
  <c r="AQ79" i="16"/>
  <c r="AW79" i="16"/>
  <c r="BC79" i="16"/>
  <c r="BI79" i="16"/>
  <c r="K79" i="16"/>
  <c r="S79" i="16"/>
  <c r="Y79" i="16"/>
  <c r="AF79" i="16"/>
  <c r="AL79" i="16"/>
  <c r="AR79" i="16"/>
  <c r="AX79" i="16"/>
  <c r="BD79" i="16"/>
  <c r="BJ79" i="16"/>
  <c r="BL79" i="16"/>
  <c r="G79" i="16"/>
  <c r="O79" i="16"/>
  <c r="V79" i="16"/>
  <c r="AB79" i="16"/>
  <c r="AI79" i="16"/>
  <c r="AO79" i="16"/>
  <c r="AU79" i="16"/>
  <c r="BA79" i="16"/>
  <c r="BG79" i="16"/>
  <c r="BM79" i="16"/>
  <c r="F79" i="16"/>
  <c r="N79" i="16"/>
  <c r="U79" i="16"/>
  <c r="AA79" i="16"/>
  <c r="AH79" i="16"/>
  <c r="AN79" i="16"/>
  <c r="AT79" i="16"/>
  <c r="AZ79" i="16"/>
  <c r="BF79" i="16"/>
  <c r="J89" i="16"/>
  <c r="R89" i="16"/>
  <c r="X89" i="16"/>
  <c r="AE89" i="16"/>
  <c r="AK89" i="16"/>
  <c r="AQ89" i="16"/>
  <c r="AW89" i="16"/>
  <c r="BC89" i="16"/>
  <c r="BI89" i="16"/>
  <c r="F89" i="16"/>
  <c r="N89" i="16"/>
  <c r="U89" i="16"/>
  <c r="AA89" i="16"/>
  <c r="AH89" i="16"/>
  <c r="AN89" i="16"/>
  <c r="AT89" i="16"/>
  <c r="AZ89" i="16"/>
  <c r="BF89" i="16"/>
  <c r="BL89" i="16"/>
  <c r="G89" i="16"/>
  <c r="O89" i="16"/>
  <c r="V89" i="16"/>
  <c r="AB89" i="16"/>
  <c r="AI89" i="16"/>
  <c r="AO89" i="16"/>
  <c r="AU89" i="16"/>
  <c r="BA89" i="16"/>
  <c r="BG89" i="16"/>
  <c r="BM89" i="16"/>
  <c r="K89" i="16"/>
  <c r="S89" i="16"/>
  <c r="Y89" i="16"/>
  <c r="AF89" i="16"/>
  <c r="AL89" i="16"/>
  <c r="AR89" i="16"/>
  <c r="AX89" i="16"/>
  <c r="BD89" i="16"/>
  <c r="BJ89" i="16"/>
  <c r="G99" i="16"/>
  <c r="O99" i="16"/>
  <c r="V99" i="16"/>
  <c r="AB99" i="16"/>
  <c r="AI99" i="16"/>
  <c r="AO99" i="16"/>
  <c r="AU99" i="16"/>
  <c r="BA99" i="16"/>
  <c r="BG99" i="16"/>
  <c r="BM99" i="16"/>
  <c r="K99" i="16"/>
  <c r="S99" i="16"/>
  <c r="Y99" i="16"/>
  <c r="AF99" i="16"/>
  <c r="AL99" i="16"/>
  <c r="AR99" i="16"/>
  <c r="AX99" i="16"/>
  <c r="BD99" i="16"/>
  <c r="BJ99" i="16"/>
  <c r="BL99" i="16"/>
  <c r="J99" i="16"/>
  <c r="R99" i="16"/>
  <c r="X99" i="16"/>
  <c r="AE99" i="16"/>
  <c r="AK99" i="16"/>
  <c r="AQ99" i="16"/>
  <c r="AW99" i="16"/>
  <c r="BC99" i="16"/>
  <c r="BI99" i="16"/>
  <c r="F99" i="16"/>
  <c r="N99" i="16"/>
  <c r="U99" i="16"/>
  <c r="AA99" i="16"/>
  <c r="AH99" i="16"/>
  <c r="AN99" i="16"/>
  <c r="AT99" i="16"/>
  <c r="AZ99" i="16"/>
  <c r="BF99" i="16"/>
  <c r="BI109" i="16"/>
  <c r="BI121" i="16"/>
  <c r="AW109" i="16"/>
  <c r="AK109" i="16"/>
  <c r="X109" i="16"/>
  <c r="J109" i="16"/>
  <c r="J121" i="16"/>
  <c r="BM109" i="16"/>
  <c r="BA109" i="16"/>
  <c r="BA121" i="16"/>
  <c r="AO109" i="16"/>
  <c r="AB109" i="16"/>
  <c r="O109" i="16"/>
  <c r="BL109" i="16"/>
  <c r="BL121" i="16"/>
  <c r="BF109" i="16"/>
  <c r="AZ109" i="16"/>
  <c r="AZ121" i="16"/>
  <c r="AT109" i="16"/>
  <c r="AN109" i="16"/>
  <c r="AN121" i="16"/>
  <c r="AH109" i="16"/>
  <c r="AA109" i="16"/>
  <c r="AA121" i="16"/>
  <c r="U109" i="16"/>
  <c r="N109" i="16"/>
  <c r="N121" i="16"/>
  <c r="F109" i="16"/>
  <c r="R109" i="16"/>
  <c r="AE109" i="16"/>
  <c r="AQ109" i="16"/>
  <c r="BC109" i="16"/>
  <c r="BC121" i="16"/>
  <c r="BJ109" i="16"/>
  <c r="BD109" i="16"/>
  <c r="AX109" i="16"/>
  <c r="AR109" i="16"/>
  <c r="AL109" i="16"/>
  <c r="AF109" i="16"/>
  <c r="Y109" i="16"/>
  <c r="S109" i="16"/>
  <c r="K109" i="16"/>
  <c r="G109" i="16"/>
  <c r="V109" i="16"/>
  <c r="AI109" i="16"/>
  <c r="AI121" i="16"/>
  <c r="AU109" i="16"/>
  <c r="BG109" i="16"/>
  <c r="BM60" i="16"/>
  <c r="BI60" i="16"/>
  <c r="BG60" i="16"/>
  <c r="BC60" i="16"/>
  <c r="BA60" i="16"/>
  <c r="AW60" i="16"/>
  <c r="AU60" i="16"/>
  <c r="AQ60" i="16"/>
  <c r="AO60" i="16"/>
  <c r="AK60" i="16"/>
  <c r="AI60" i="16"/>
  <c r="AE60" i="16"/>
  <c r="AB60" i="16"/>
  <c r="X60" i="16"/>
  <c r="V60" i="16"/>
  <c r="R60" i="16"/>
  <c r="O60" i="16"/>
  <c r="J60" i="16"/>
  <c r="G60" i="16"/>
  <c r="BL60" i="16"/>
  <c r="BJ60" i="16"/>
  <c r="BF60" i="16"/>
  <c r="BD60" i="16"/>
  <c r="AZ60" i="16"/>
  <c r="AX60" i="16"/>
  <c r="AT60" i="16"/>
  <c r="AR60" i="16"/>
  <c r="AN60" i="16"/>
  <c r="AL60" i="16"/>
  <c r="AH60" i="16"/>
  <c r="AF60" i="16"/>
  <c r="AA60" i="16"/>
  <c r="Y60" i="16"/>
  <c r="U60" i="16"/>
  <c r="S60" i="16"/>
  <c r="N60" i="16"/>
  <c r="K60" i="16"/>
  <c r="F60" i="16"/>
  <c r="BM77" i="16"/>
  <c r="BM143" i="16"/>
  <c r="BI77" i="16"/>
  <c r="BI143" i="16"/>
  <c r="BG77" i="16"/>
  <c r="BG143" i="16"/>
  <c r="BC77" i="16"/>
  <c r="BC143" i="16"/>
  <c r="BA77" i="16"/>
  <c r="BA143" i="16"/>
  <c r="AW77" i="16"/>
  <c r="AW143" i="16"/>
  <c r="AU77" i="16"/>
  <c r="AU143" i="16"/>
  <c r="AQ77" i="16"/>
  <c r="AQ143" i="16"/>
  <c r="AO77" i="16"/>
  <c r="AO143" i="16"/>
  <c r="AK77" i="16"/>
  <c r="AK143" i="16"/>
  <c r="AI77" i="16"/>
  <c r="AI143" i="16"/>
  <c r="AE77" i="16"/>
  <c r="AE143" i="16"/>
  <c r="AB77" i="16"/>
  <c r="AB143" i="16"/>
  <c r="X77" i="16"/>
  <c r="X143" i="16"/>
  <c r="V77" i="16"/>
  <c r="V143" i="16"/>
  <c r="R77" i="16"/>
  <c r="R143" i="16"/>
  <c r="O77" i="16"/>
  <c r="O143" i="16"/>
  <c r="J77" i="16"/>
  <c r="J143" i="16"/>
  <c r="G77" i="16"/>
  <c r="G143" i="16"/>
  <c r="BL77" i="16"/>
  <c r="BL143" i="16"/>
  <c r="BJ77" i="16"/>
  <c r="BJ143" i="16"/>
  <c r="BF77" i="16"/>
  <c r="BF143" i="16"/>
  <c r="BD77" i="16"/>
  <c r="BD143" i="16"/>
  <c r="AZ77" i="16"/>
  <c r="AZ143" i="16"/>
  <c r="AX77" i="16"/>
  <c r="AX143" i="16"/>
  <c r="AT77" i="16"/>
  <c r="AT143" i="16"/>
  <c r="AR77" i="16"/>
  <c r="AR143" i="16"/>
  <c r="AN77" i="16"/>
  <c r="AN143" i="16"/>
  <c r="AL77" i="16"/>
  <c r="AL143" i="16"/>
  <c r="AH77" i="16"/>
  <c r="AH143" i="16"/>
  <c r="AF77" i="16"/>
  <c r="AF143" i="16"/>
  <c r="AA77" i="16"/>
  <c r="AA143" i="16"/>
  <c r="Y77" i="16"/>
  <c r="Y143" i="16"/>
  <c r="U77" i="16"/>
  <c r="U143" i="16"/>
  <c r="S77" i="16"/>
  <c r="S143" i="16"/>
  <c r="N77" i="16"/>
  <c r="N143" i="16"/>
  <c r="K77" i="16"/>
  <c r="K143" i="16"/>
  <c r="F77" i="16"/>
  <c r="F143" i="16"/>
  <c r="BM97" i="16"/>
  <c r="BI97" i="16"/>
  <c r="BG97" i="16"/>
  <c r="BC97" i="16"/>
  <c r="BA97" i="16"/>
  <c r="AW97" i="16"/>
  <c r="AU97" i="16"/>
  <c r="AQ97" i="16"/>
  <c r="AO97" i="16"/>
  <c r="AK97" i="16"/>
  <c r="AI97" i="16"/>
  <c r="AE97" i="16"/>
  <c r="AB97" i="16"/>
  <c r="X97" i="16"/>
  <c r="V97" i="16"/>
  <c r="R97" i="16"/>
  <c r="O97" i="16"/>
  <c r="J97" i="16"/>
  <c r="G97" i="16"/>
  <c r="BL97" i="16"/>
  <c r="BJ97" i="16"/>
  <c r="BF97" i="16"/>
  <c r="BD97" i="16"/>
  <c r="AZ97" i="16"/>
  <c r="AX97" i="16"/>
  <c r="AT97" i="16"/>
  <c r="AR97" i="16"/>
  <c r="AN97" i="16"/>
  <c r="AL97" i="16"/>
  <c r="AH97" i="16"/>
  <c r="AF97" i="16"/>
  <c r="AA97" i="16"/>
  <c r="Y97" i="16"/>
  <c r="U97" i="16"/>
  <c r="S97" i="16"/>
  <c r="N97" i="16"/>
  <c r="K97" i="16"/>
  <c r="F97" i="16"/>
  <c r="BF25" i="16"/>
  <c r="AZ25" i="16"/>
  <c r="AT25" i="16"/>
  <c r="AN25" i="16"/>
  <c r="AH25" i="16"/>
  <c r="AA25" i="16"/>
  <c r="U25" i="16"/>
  <c r="N25" i="16"/>
  <c r="F25" i="16"/>
  <c r="BJ19" i="16"/>
  <c r="BD19" i="16"/>
  <c r="AX19" i="16"/>
  <c r="AR19" i="16"/>
  <c r="AL19" i="16"/>
  <c r="AF19" i="16"/>
  <c r="Y19" i="16"/>
  <c r="S19" i="16"/>
  <c r="K19" i="16"/>
  <c r="BM19" i="16"/>
  <c r="BI13" i="16"/>
  <c r="BC13" i="16"/>
  <c r="AW13" i="16"/>
  <c r="AQ13" i="16"/>
  <c r="AK13" i="16"/>
  <c r="AE13" i="16"/>
  <c r="X13" i="16"/>
  <c r="R13" i="16"/>
  <c r="J13" i="16"/>
  <c r="BJ13" i="16"/>
  <c r="BD13" i="16"/>
  <c r="AX13" i="16"/>
  <c r="AR13" i="16"/>
  <c r="AL13" i="16"/>
  <c r="AF13" i="16"/>
  <c r="Y13" i="16"/>
  <c r="S13" i="16"/>
  <c r="K13" i="16"/>
  <c r="BN115" i="16"/>
  <c r="BN18" i="16"/>
  <c r="BN74" i="16"/>
  <c r="BN123" i="16"/>
  <c r="AI65" i="16"/>
  <c r="AU65" i="16"/>
  <c r="BG65" i="16"/>
  <c r="AB121" i="16"/>
  <c r="AZ67" i="16"/>
  <c r="AA67" i="16"/>
  <c r="BI67" i="16"/>
  <c r="AK67" i="16"/>
  <c r="J67" i="16"/>
  <c r="BA68" i="16"/>
  <c r="AB68" i="16"/>
  <c r="BI68" i="16"/>
  <c r="AK68" i="16"/>
  <c r="J68" i="16"/>
  <c r="L68" i="16"/>
  <c r="BN73" i="16"/>
  <c r="BN50" i="16"/>
  <c r="BN117" i="16"/>
  <c r="AW121" i="16"/>
  <c r="BD67" i="16"/>
  <c r="AF67" i="16"/>
  <c r="BM67" i="16"/>
  <c r="AO67" i="16"/>
  <c r="O67" i="16"/>
  <c r="AT68" i="16"/>
  <c r="U68" i="16"/>
  <c r="Y121" i="16"/>
  <c r="BJ67" i="16"/>
  <c r="AL67" i="16"/>
  <c r="K67" i="16"/>
  <c r="V67" i="16"/>
  <c r="AZ68" i="16"/>
  <c r="AA68" i="16"/>
  <c r="BI66" i="16"/>
  <c r="BK66" i="16"/>
  <c r="AK66" i="16"/>
  <c r="AM66" i="16"/>
  <c r="J66" i="16"/>
  <c r="AR68" i="16"/>
  <c r="S68" i="16"/>
  <c r="AT66" i="16"/>
  <c r="U66" i="16"/>
  <c r="AE121" i="16"/>
  <c r="AQ67" i="16"/>
  <c r="R67" i="16"/>
  <c r="BG68" i="16"/>
  <c r="AI68" i="16"/>
  <c r="G68" i="16"/>
  <c r="H68" i="16"/>
  <c r="AQ68" i="16"/>
  <c r="R68" i="16"/>
  <c r="AO66" i="16"/>
  <c r="O66" i="16"/>
  <c r="BN21" i="16"/>
  <c r="BN90" i="16"/>
  <c r="BN9" i="16"/>
  <c r="BN55" i="16"/>
  <c r="BN91" i="16"/>
  <c r="BN25" i="16"/>
  <c r="BN42" i="16"/>
  <c r="BN80" i="16"/>
  <c r="BN107" i="16"/>
  <c r="BN32" i="16"/>
  <c r="BN33" i="16"/>
  <c r="BN72" i="16"/>
  <c r="BN79" i="16"/>
  <c r="BN110" i="16"/>
  <c r="BN17" i="16"/>
  <c r="BN13" i="16"/>
  <c r="BN39" i="16"/>
  <c r="BN58" i="16"/>
  <c r="BN62" i="16"/>
  <c r="BN89" i="16"/>
  <c r="BN114" i="16"/>
  <c r="BN19" i="16"/>
  <c r="BN23" i="16"/>
  <c r="BN11" i="16"/>
  <c r="BN31" i="16"/>
  <c r="BN48" i="16"/>
  <c r="BN71" i="16"/>
  <c r="BN57" i="16"/>
  <c r="BN81" i="16"/>
  <c r="BN101" i="16"/>
  <c r="BN143" i="16"/>
  <c r="BN60" i="16"/>
  <c r="BN99" i="16"/>
  <c r="U120" i="16"/>
  <c r="W120" i="16"/>
  <c r="BN30" i="16"/>
  <c r="BN12" i="16"/>
  <c r="BN22" i="16"/>
  <c r="BN41" i="16"/>
  <c r="BN51" i="16"/>
  <c r="BN61" i="16"/>
  <c r="BN78" i="16"/>
  <c r="BN64" i="16"/>
  <c r="BN87" i="16"/>
  <c r="BN100" i="16"/>
  <c r="BN108" i="16"/>
  <c r="BN109" i="16"/>
  <c r="BN15" i="16"/>
  <c r="BN29" i="16"/>
  <c r="BN10" i="16"/>
  <c r="BN16" i="16"/>
  <c r="BN24" i="16"/>
  <c r="BN40" i="16"/>
  <c r="BN49" i="16"/>
  <c r="BN56" i="16"/>
  <c r="BN63" i="16"/>
  <c r="BN77" i="16"/>
  <c r="BN59" i="16"/>
  <c r="BN75" i="16"/>
  <c r="BN88" i="16"/>
  <c r="BN98" i="16"/>
  <c r="BN116" i="16"/>
  <c r="BN113" i="16"/>
  <c r="BN111" i="16"/>
  <c r="BG66" i="16"/>
  <c r="AI66" i="16"/>
  <c r="G66" i="16"/>
  <c r="H66" i="16"/>
  <c r="BC66" i="16"/>
  <c r="BE66" i="16"/>
  <c r="AE66" i="16"/>
  <c r="AG66" i="16"/>
  <c r="BN97" i="16"/>
  <c r="BF67" i="16"/>
  <c r="AH67" i="16"/>
  <c r="F67" i="16"/>
  <c r="AU122" i="16"/>
  <c r="V122" i="16"/>
  <c r="W122" i="16"/>
  <c r="AZ122" i="16"/>
  <c r="AW119" i="16"/>
  <c r="AX121" i="16"/>
  <c r="AY121" i="16"/>
  <c r="AU67" i="16"/>
  <c r="N65" i="16"/>
  <c r="AA65" i="16"/>
  <c r="AN65" i="16"/>
  <c r="AZ65" i="16"/>
  <c r="BL65" i="16"/>
  <c r="R65" i="16"/>
  <c r="AE65" i="16"/>
  <c r="AQ65" i="16"/>
  <c r="BC65" i="16"/>
  <c r="BG121" i="16"/>
  <c r="G121" i="16"/>
  <c r="U121" i="16"/>
  <c r="AT121" i="16"/>
  <c r="S121" i="16"/>
  <c r="AR121" i="16"/>
  <c r="X121" i="16"/>
  <c r="BJ68" i="16"/>
  <c r="BK68" i="16"/>
  <c r="AL68" i="16"/>
  <c r="AM68" i="16"/>
  <c r="BL66" i="16"/>
  <c r="AN66" i="16"/>
  <c r="N66" i="16"/>
  <c r="AF121" i="16"/>
  <c r="BD121" i="16"/>
  <c r="BE121" i="16"/>
  <c r="O121" i="16"/>
  <c r="P121" i="16"/>
  <c r="BM121" i="16"/>
  <c r="BN121" i="16"/>
  <c r="AX68" i="16"/>
  <c r="Y68" i="16"/>
  <c r="AZ66" i="16"/>
  <c r="AA66" i="16"/>
  <c r="Y65" i="16"/>
  <c r="AX65" i="16"/>
  <c r="O65" i="16"/>
  <c r="AB65" i="16"/>
  <c r="AO65" i="16"/>
  <c r="BA65" i="16"/>
  <c r="BM65" i="16"/>
  <c r="AK121" i="16"/>
  <c r="AN67" i="16"/>
  <c r="N67" i="16"/>
  <c r="AW67" i="16"/>
  <c r="X67" i="16"/>
  <c r="AO68" i="16"/>
  <c r="O68" i="16"/>
  <c r="P68" i="16"/>
  <c r="AW68" i="16"/>
  <c r="X68" i="16"/>
  <c r="AU66" i="16"/>
  <c r="V66" i="16"/>
  <c r="BM120" i="16"/>
  <c r="AZ120" i="16"/>
  <c r="BB120" i="16"/>
  <c r="AR120" i="16"/>
  <c r="AS120" i="16"/>
  <c r="K65" i="16"/>
  <c r="AL65" i="16"/>
  <c r="BJ65" i="16"/>
  <c r="AO121" i="16"/>
  <c r="AP121" i="16"/>
  <c r="BL67" i="16"/>
  <c r="AR67" i="16"/>
  <c r="S67" i="16"/>
  <c r="BA67" i="16"/>
  <c r="BB67" i="16"/>
  <c r="AB67" i="16"/>
  <c r="AC67" i="16"/>
  <c r="BF68" i="16"/>
  <c r="BH68" i="16"/>
  <c r="AH68" i="16"/>
  <c r="AJ68" i="16"/>
  <c r="BM66" i="16"/>
  <c r="AQ66" i="16"/>
  <c r="AS66" i="16"/>
  <c r="R66" i="16"/>
  <c r="T66" i="16"/>
  <c r="BL120" i="16"/>
  <c r="AN120" i="16"/>
  <c r="AP120" i="16"/>
  <c r="K120" i="16"/>
  <c r="L120" i="16"/>
  <c r="AF119" i="16"/>
  <c r="AG119" i="16"/>
  <c r="S119" i="16"/>
  <c r="T119" i="16"/>
  <c r="BA122" i="16"/>
  <c r="AB122" i="16"/>
  <c r="AC122" i="16"/>
  <c r="K122" i="16"/>
  <c r="AL122" i="16"/>
  <c r="BJ122" i="16"/>
  <c r="BD119" i="16"/>
  <c r="BE119" i="16"/>
  <c r="AW122" i="16"/>
  <c r="X122" i="16"/>
  <c r="Z122" i="16"/>
  <c r="AH122" i="16"/>
  <c r="BF122" i="16"/>
  <c r="S65" i="16"/>
  <c r="AF65" i="16"/>
  <c r="AR65" i="16"/>
  <c r="BD65" i="16"/>
  <c r="G65" i="16"/>
  <c r="V65" i="16"/>
  <c r="AO122" i="16"/>
  <c r="O122" i="16"/>
  <c r="AX122" i="16"/>
  <c r="AY122" i="16"/>
  <c r="BI122" i="16"/>
  <c r="AK122" i="16"/>
  <c r="J122" i="16"/>
  <c r="AT122" i="16"/>
  <c r="S122" i="16"/>
  <c r="AE123" i="16"/>
  <c r="V121" i="16"/>
  <c r="AQ121" i="16"/>
  <c r="BD68" i="16"/>
  <c r="AF68" i="16"/>
  <c r="BF66" i="16"/>
  <c r="AH66" i="16"/>
  <c r="F65" i="16"/>
  <c r="U65" i="16"/>
  <c r="AH65" i="16"/>
  <c r="AT65" i="16"/>
  <c r="BF65" i="16"/>
  <c r="J65" i="16"/>
  <c r="X65" i="16"/>
  <c r="AK65" i="16"/>
  <c r="AM65" i="16"/>
  <c r="AW65" i="16"/>
  <c r="BI65" i="16"/>
  <c r="F121" i="16"/>
  <c r="H121" i="16"/>
  <c r="AH121" i="16"/>
  <c r="AJ121" i="16"/>
  <c r="BF121" i="16"/>
  <c r="AT67" i="16"/>
  <c r="U67" i="16"/>
  <c r="W67" i="16"/>
  <c r="BC67" i="16"/>
  <c r="BE67" i="16"/>
  <c r="AE67" i="16"/>
  <c r="AG67" i="16"/>
  <c r="AU68" i="16"/>
  <c r="V68" i="16"/>
  <c r="BC68" i="16"/>
  <c r="AE68" i="16"/>
  <c r="BA66" i="16"/>
  <c r="AB66" i="16"/>
  <c r="AU121" i="16"/>
  <c r="K121" i="16"/>
  <c r="L121" i="16"/>
  <c r="AL121" i="16"/>
  <c r="BJ121" i="16"/>
  <c r="BK121" i="16"/>
  <c r="R121" i="16"/>
  <c r="AX67" i="16"/>
  <c r="Y67" i="16"/>
  <c r="BG67" i="16"/>
  <c r="AI67" i="16"/>
  <c r="G67" i="16"/>
  <c r="BL68" i="16"/>
  <c r="BN68" i="16"/>
  <c r="AN68" i="16"/>
  <c r="AW66" i="16"/>
  <c r="AY66" i="16"/>
  <c r="X66" i="16"/>
  <c r="Z66" i="16"/>
  <c r="K66" i="16"/>
  <c r="AO123" i="16"/>
  <c r="K119" i="16"/>
  <c r="L119" i="16"/>
  <c r="AL119" i="16"/>
  <c r="AM119" i="16"/>
  <c r="BJ119" i="16"/>
  <c r="BK119" i="16"/>
  <c r="BD120" i="16"/>
  <c r="BE120" i="16"/>
  <c r="AF120" i="16"/>
  <c r="AG120" i="16"/>
  <c r="BC123" i="16"/>
  <c r="AI123" i="16"/>
  <c r="AJ123" i="16"/>
  <c r="S123" i="16"/>
  <c r="T123" i="16"/>
  <c r="AR123" i="16"/>
  <c r="AW123" i="16"/>
  <c r="AY123" i="16"/>
  <c r="N119" i="16"/>
  <c r="P119" i="16"/>
  <c r="BL119" i="16"/>
  <c r="BN119" i="16"/>
  <c r="Y119" i="16"/>
  <c r="Z119" i="16"/>
  <c r="AX119" i="16"/>
  <c r="BG122" i="16"/>
  <c r="AI122" i="16"/>
  <c r="G122" i="16"/>
  <c r="F122" i="16"/>
  <c r="AA123" i="16"/>
  <c r="AZ123" i="16"/>
  <c r="BB123" i="16"/>
  <c r="AF123" i="16"/>
  <c r="BD123" i="16"/>
  <c r="AB123" i="16"/>
  <c r="AQ123" i="16"/>
  <c r="N123" i="16"/>
  <c r="P123" i="16"/>
  <c r="AN123" i="16"/>
  <c r="V123" i="16"/>
  <c r="W123" i="16"/>
  <c r="X123" i="16"/>
  <c r="Z123" i="16"/>
  <c r="AA119" i="16"/>
  <c r="AC119" i="16"/>
  <c r="AZ119" i="16"/>
  <c r="BB119" i="16"/>
  <c r="F119" i="16"/>
  <c r="H119" i="16"/>
  <c r="U119" i="16"/>
  <c r="W119" i="16"/>
  <c r="AH119" i="16"/>
  <c r="AJ119" i="16"/>
  <c r="AT119" i="16"/>
  <c r="AV119" i="16"/>
  <c r="BF119" i="16"/>
  <c r="BH119" i="16"/>
  <c r="BC122" i="16"/>
  <c r="AQ122" i="16"/>
  <c r="AS122" i="16"/>
  <c r="AE122" i="16"/>
  <c r="R122" i="16"/>
  <c r="N122" i="16"/>
  <c r="P122" i="16"/>
  <c r="AN122" i="16"/>
  <c r="BL122" i="16"/>
  <c r="BN122" i="16"/>
  <c r="AF122" i="16"/>
  <c r="BD122" i="16"/>
  <c r="F120" i="16"/>
  <c r="H120" i="16"/>
  <c r="AH120" i="16"/>
  <c r="AJ120" i="16"/>
  <c r="AT120" i="16"/>
  <c r="AV120" i="16"/>
  <c r="BF120" i="16"/>
  <c r="BH120" i="16"/>
  <c r="AU123" i="16"/>
  <c r="AV123" i="16"/>
  <c r="AK123" i="16"/>
  <c r="AM123" i="16"/>
  <c r="BJ133" i="16"/>
  <c r="BJ127" i="16"/>
  <c r="AX133" i="16"/>
  <c r="AX127" i="16"/>
  <c r="AL133" i="16"/>
  <c r="AL127" i="16"/>
  <c r="Y133" i="16"/>
  <c r="Y127" i="16"/>
  <c r="K133" i="16"/>
  <c r="K127" i="16"/>
  <c r="BG133" i="16"/>
  <c r="BG127" i="16"/>
  <c r="AU133" i="16"/>
  <c r="AU127" i="16"/>
  <c r="AI133" i="16"/>
  <c r="AI127" i="16"/>
  <c r="V133" i="16"/>
  <c r="V127" i="16"/>
  <c r="G127" i="16"/>
  <c r="G133" i="16"/>
  <c r="BF133" i="16"/>
  <c r="BF127" i="16"/>
  <c r="AT133" i="16"/>
  <c r="AT127" i="16"/>
  <c r="AH133" i="16"/>
  <c r="AH127" i="16"/>
  <c r="U133" i="16"/>
  <c r="U127" i="16"/>
  <c r="F133" i="16"/>
  <c r="F127" i="16"/>
  <c r="BC133" i="16"/>
  <c r="BC127" i="16"/>
  <c r="AQ133" i="16"/>
  <c r="AQ127" i="16"/>
  <c r="AE133" i="16"/>
  <c r="AE127" i="16"/>
  <c r="R133" i="16"/>
  <c r="R127" i="16"/>
  <c r="BJ135" i="16"/>
  <c r="BJ129" i="16"/>
  <c r="AX135" i="16"/>
  <c r="AX129" i="16"/>
  <c r="AL135" i="16"/>
  <c r="AL129" i="16"/>
  <c r="Y135" i="16"/>
  <c r="Y129" i="16"/>
  <c r="K135" i="16"/>
  <c r="K129" i="16"/>
  <c r="BG135" i="16"/>
  <c r="BG129" i="16"/>
  <c r="AU135" i="16"/>
  <c r="AU129" i="16"/>
  <c r="AI135" i="16"/>
  <c r="AI129" i="16"/>
  <c r="V135" i="16"/>
  <c r="V129" i="16"/>
  <c r="G129" i="16"/>
  <c r="G135" i="16"/>
  <c r="AZ135" i="16"/>
  <c r="AZ129" i="16"/>
  <c r="AN135" i="16"/>
  <c r="AN129" i="16"/>
  <c r="AA135" i="16"/>
  <c r="AA129" i="16"/>
  <c r="N135" i="16"/>
  <c r="N129" i="16"/>
  <c r="BI135" i="16"/>
  <c r="BK135" i="16"/>
  <c r="BI129" i="16"/>
  <c r="BK129" i="16"/>
  <c r="AW135" i="16"/>
  <c r="AY135" i="16"/>
  <c r="AW129" i="16"/>
  <c r="AY129" i="16"/>
  <c r="AK135" i="16"/>
  <c r="AM135" i="16"/>
  <c r="AK129" i="16"/>
  <c r="X135" i="16"/>
  <c r="Z135" i="16"/>
  <c r="X129" i="16"/>
  <c r="Z129" i="16"/>
  <c r="J135" i="16"/>
  <c r="J129" i="16"/>
  <c r="L129" i="16"/>
  <c r="F125" i="16"/>
  <c r="F131" i="16"/>
  <c r="N131" i="16"/>
  <c r="N125" i="16"/>
  <c r="U131" i="16"/>
  <c r="U125" i="16"/>
  <c r="AA131" i="16"/>
  <c r="AA125" i="16"/>
  <c r="AH131" i="16"/>
  <c r="AH125" i="16"/>
  <c r="AN131" i="16"/>
  <c r="AN125" i="16"/>
  <c r="AT131" i="16"/>
  <c r="AT125" i="16"/>
  <c r="AZ131" i="16"/>
  <c r="AZ125" i="16"/>
  <c r="BF131" i="16"/>
  <c r="BF125" i="16"/>
  <c r="BL131" i="16"/>
  <c r="BL125" i="16"/>
  <c r="J131" i="16"/>
  <c r="J125" i="16"/>
  <c r="R131" i="16"/>
  <c r="R125" i="16"/>
  <c r="X131" i="16"/>
  <c r="X125" i="16"/>
  <c r="AE131" i="16"/>
  <c r="AE125" i="16"/>
  <c r="AK131" i="16"/>
  <c r="AK125" i="16"/>
  <c r="AQ131" i="16"/>
  <c r="AQ125" i="16"/>
  <c r="AW131" i="16"/>
  <c r="AW125" i="16"/>
  <c r="BC131" i="16"/>
  <c r="BC125" i="16"/>
  <c r="BI131" i="16"/>
  <c r="BI125" i="16"/>
  <c r="BI134" i="16"/>
  <c r="BI128" i="16"/>
  <c r="AW134" i="16"/>
  <c r="AW128" i="16"/>
  <c r="AK134" i="16"/>
  <c r="AK128" i="16"/>
  <c r="X134" i="16"/>
  <c r="X128" i="16"/>
  <c r="J134" i="16"/>
  <c r="J128" i="16"/>
  <c r="BD134" i="16"/>
  <c r="BD128" i="16"/>
  <c r="AR134" i="16"/>
  <c r="AR128" i="16"/>
  <c r="AF134" i="16"/>
  <c r="AF128" i="16"/>
  <c r="S134" i="16"/>
  <c r="S128" i="16"/>
  <c r="BG134" i="16"/>
  <c r="BG128" i="16"/>
  <c r="AU134" i="16"/>
  <c r="AU128" i="16"/>
  <c r="AI134" i="16"/>
  <c r="AI128" i="16"/>
  <c r="V134" i="16"/>
  <c r="V128" i="16"/>
  <c r="G128" i="16"/>
  <c r="G134" i="16"/>
  <c r="BF134" i="16"/>
  <c r="BF128" i="16"/>
  <c r="AT134" i="16"/>
  <c r="AT128" i="16"/>
  <c r="AH134" i="16"/>
  <c r="AH128" i="16"/>
  <c r="U134" i="16"/>
  <c r="U128" i="16"/>
  <c r="F134" i="16"/>
  <c r="F128" i="16"/>
  <c r="BC132" i="16"/>
  <c r="BC126" i="16"/>
  <c r="AQ132" i="16"/>
  <c r="AQ126" i="16"/>
  <c r="AE132" i="16"/>
  <c r="AE126" i="16"/>
  <c r="R132" i="16"/>
  <c r="R126" i="16"/>
  <c r="BJ132" i="16"/>
  <c r="BJ126" i="16"/>
  <c r="AX132" i="16"/>
  <c r="AX126" i="16"/>
  <c r="AL132" i="16"/>
  <c r="AL126" i="16"/>
  <c r="Y132" i="16"/>
  <c r="Y126" i="16"/>
  <c r="K132" i="16"/>
  <c r="K126" i="16"/>
  <c r="BG132" i="16"/>
  <c r="BG126" i="16"/>
  <c r="AU132" i="16"/>
  <c r="AU126" i="16"/>
  <c r="AI132" i="16"/>
  <c r="AI126" i="16"/>
  <c r="V132" i="16"/>
  <c r="V126" i="16"/>
  <c r="G126" i="16"/>
  <c r="G132" i="16"/>
  <c r="BF132" i="16"/>
  <c r="BF126" i="16"/>
  <c r="AT132" i="16"/>
  <c r="AT126" i="16"/>
  <c r="AH132" i="16"/>
  <c r="AH126" i="16"/>
  <c r="U132" i="16"/>
  <c r="U126" i="16"/>
  <c r="F132" i="16"/>
  <c r="F126" i="16"/>
  <c r="BD133" i="16"/>
  <c r="BD127" i="16"/>
  <c r="AR133" i="16"/>
  <c r="AR127" i="16"/>
  <c r="AF133" i="16"/>
  <c r="AF127" i="16"/>
  <c r="S133" i="16"/>
  <c r="S127" i="16"/>
  <c r="BM133" i="16"/>
  <c r="BM127" i="16"/>
  <c r="BA133" i="16"/>
  <c r="BA127" i="16"/>
  <c r="AO133" i="16"/>
  <c r="AO127" i="16"/>
  <c r="AB133" i="16"/>
  <c r="AB127" i="16"/>
  <c r="O133" i="16"/>
  <c r="O127" i="16"/>
  <c r="BL133" i="16"/>
  <c r="BL127" i="16"/>
  <c r="AZ133" i="16"/>
  <c r="AZ127" i="16"/>
  <c r="AN133" i="16"/>
  <c r="AN127" i="16"/>
  <c r="AA133" i="16"/>
  <c r="AA127" i="16"/>
  <c r="N133" i="16"/>
  <c r="N127" i="16"/>
  <c r="BI133" i="16"/>
  <c r="BI127" i="16"/>
  <c r="AW133" i="16"/>
  <c r="AW127" i="16"/>
  <c r="AK133" i="16"/>
  <c r="AK127" i="16"/>
  <c r="X133" i="16"/>
  <c r="X127" i="16"/>
  <c r="J133" i="16"/>
  <c r="J127" i="16"/>
  <c r="BD135" i="16"/>
  <c r="BD129" i="16"/>
  <c r="AR135" i="16"/>
  <c r="AR129" i="16"/>
  <c r="AF135" i="16"/>
  <c r="AF129" i="16"/>
  <c r="S135" i="16"/>
  <c r="S129" i="16"/>
  <c r="BM135" i="16"/>
  <c r="BM129" i="16"/>
  <c r="BA135" i="16"/>
  <c r="BA129" i="16"/>
  <c r="AO135" i="16"/>
  <c r="AO129" i="16"/>
  <c r="AB135" i="16"/>
  <c r="AB129" i="16"/>
  <c r="AC129" i="16"/>
  <c r="O135" i="16"/>
  <c r="O129" i="16"/>
  <c r="BF135" i="16"/>
  <c r="BF129" i="16"/>
  <c r="AT135" i="16"/>
  <c r="AT129" i="16"/>
  <c r="AH135" i="16"/>
  <c r="AH129" i="16"/>
  <c r="U135" i="16"/>
  <c r="U129" i="16"/>
  <c r="F135" i="16"/>
  <c r="F129" i="16"/>
  <c r="BC135" i="16"/>
  <c r="BE135" i="16"/>
  <c r="BC129" i="16"/>
  <c r="BE129" i="16"/>
  <c r="AQ135" i="16"/>
  <c r="AS135" i="16"/>
  <c r="AQ129" i="16"/>
  <c r="AS129" i="16"/>
  <c r="AE135" i="16"/>
  <c r="AG135" i="16"/>
  <c r="AE129" i="16"/>
  <c r="R135" i="16"/>
  <c r="T135" i="16"/>
  <c r="R129" i="16"/>
  <c r="BL135" i="16"/>
  <c r="BN135" i="16"/>
  <c r="BL129" i="16"/>
  <c r="BN129" i="16"/>
  <c r="K131" i="16"/>
  <c r="K125" i="16"/>
  <c r="S131" i="16"/>
  <c r="S125" i="16"/>
  <c r="Y131" i="16"/>
  <c r="Y125" i="16"/>
  <c r="AF131" i="16"/>
  <c r="AF125" i="16"/>
  <c r="AL131" i="16"/>
  <c r="AL125" i="16"/>
  <c r="AR131" i="16"/>
  <c r="AR125" i="16"/>
  <c r="AX131" i="16"/>
  <c r="AX125" i="16"/>
  <c r="BD131" i="16"/>
  <c r="BD125" i="16"/>
  <c r="BJ131" i="16"/>
  <c r="BJ125" i="16"/>
  <c r="G125" i="16"/>
  <c r="G131" i="16"/>
  <c r="O131" i="16"/>
  <c r="O125" i="16"/>
  <c r="V131" i="16"/>
  <c r="V125" i="16"/>
  <c r="AB131" i="16"/>
  <c r="AB125" i="16"/>
  <c r="AC125" i="16"/>
  <c r="AI131" i="16"/>
  <c r="AI125" i="16"/>
  <c r="AO131" i="16"/>
  <c r="AO125" i="16"/>
  <c r="AU131" i="16"/>
  <c r="AV131" i="16"/>
  <c r="AU125" i="16"/>
  <c r="BA131" i="16"/>
  <c r="BA125" i="16"/>
  <c r="BG131" i="16"/>
  <c r="BG125" i="16"/>
  <c r="BM131" i="16"/>
  <c r="BM125" i="16"/>
  <c r="BC134" i="16"/>
  <c r="BE134" i="16"/>
  <c r="BC128" i="16"/>
  <c r="BE128" i="16"/>
  <c r="AQ134" i="16"/>
  <c r="AS134" i="16"/>
  <c r="AQ128" i="16"/>
  <c r="AS128" i="16"/>
  <c r="AE134" i="16"/>
  <c r="AG134" i="16"/>
  <c r="AE128" i="16"/>
  <c r="R134" i="16"/>
  <c r="T134" i="16"/>
  <c r="R128" i="16"/>
  <c r="BJ134" i="16"/>
  <c r="BJ128" i="16"/>
  <c r="AX134" i="16"/>
  <c r="AX128" i="16"/>
  <c r="AL134" i="16"/>
  <c r="AL128" i="16"/>
  <c r="Y134" i="16"/>
  <c r="Y128" i="16"/>
  <c r="K134" i="16"/>
  <c r="K128" i="16"/>
  <c r="BA134" i="16"/>
  <c r="BA128" i="16"/>
  <c r="AO134" i="16"/>
  <c r="AO128" i="16"/>
  <c r="AB134" i="16"/>
  <c r="AB128" i="16"/>
  <c r="O134" i="16"/>
  <c r="O128" i="16"/>
  <c r="BL134" i="16"/>
  <c r="BL128" i="16"/>
  <c r="AZ134" i="16"/>
  <c r="AZ128" i="16"/>
  <c r="AN134" i="16"/>
  <c r="AN128" i="16"/>
  <c r="AA134" i="16"/>
  <c r="AA128" i="16"/>
  <c r="N134" i="16"/>
  <c r="N128" i="16"/>
  <c r="BM134" i="16"/>
  <c r="BM128" i="16"/>
  <c r="BI132" i="16"/>
  <c r="BI126" i="16"/>
  <c r="AW132" i="16"/>
  <c r="AW126" i="16"/>
  <c r="AK132" i="16"/>
  <c r="AK126" i="16"/>
  <c r="X132" i="16"/>
  <c r="X126" i="16"/>
  <c r="J132" i="16"/>
  <c r="J126" i="16"/>
  <c r="BD132" i="16"/>
  <c r="BD126" i="16"/>
  <c r="AR132" i="16"/>
  <c r="AR126" i="16"/>
  <c r="AF132" i="16"/>
  <c r="AF126" i="16"/>
  <c r="S132" i="16"/>
  <c r="S126" i="16"/>
  <c r="BM132" i="16"/>
  <c r="BM126" i="16"/>
  <c r="BA132" i="16"/>
  <c r="BA126" i="16"/>
  <c r="AO132" i="16"/>
  <c r="AO126" i="16"/>
  <c r="AB132" i="16"/>
  <c r="AB126" i="16"/>
  <c r="O132" i="16"/>
  <c r="O126" i="16"/>
  <c r="BL132" i="16"/>
  <c r="BL126" i="16"/>
  <c r="AZ132" i="16"/>
  <c r="AZ126" i="16"/>
  <c r="AN132" i="16"/>
  <c r="AN126" i="16"/>
  <c r="AA132" i="16"/>
  <c r="AA126" i="16"/>
  <c r="N132" i="16"/>
  <c r="N126" i="16"/>
  <c r="BJ151" i="16"/>
  <c r="BJ139" i="16"/>
  <c r="AX151" i="16"/>
  <c r="AX139" i="16"/>
  <c r="AL151" i="16"/>
  <c r="AL139" i="16"/>
  <c r="Y151" i="16"/>
  <c r="Y139" i="16"/>
  <c r="K151" i="16"/>
  <c r="K139" i="16"/>
  <c r="BG151" i="16"/>
  <c r="BG139" i="16"/>
  <c r="AU151" i="16"/>
  <c r="AU139" i="16"/>
  <c r="AI151" i="16"/>
  <c r="AI139" i="16"/>
  <c r="V151" i="16"/>
  <c r="V139" i="16"/>
  <c r="G151" i="16"/>
  <c r="G139" i="16"/>
  <c r="BF151" i="16"/>
  <c r="BF139" i="16"/>
  <c r="AT151" i="16"/>
  <c r="AT139" i="16"/>
  <c r="AH151" i="16"/>
  <c r="AH139" i="16"/>
  <c r="U151" i="16"/>
  <c r="U139" i="16"/>
  <c r="F151" i="16"/>
  <c r="F139" i="16"/>
  <c r="BC151" i="16"/>
  <c r="BC139" i="16"/>
  <c r="AQ151" i="16"/>
  <c r="AQ139" i="16"/>
  <c r="AE151" i="16"/>
  <c r="AE139" i="16"/>
  <c r="R151" i="16"/>
  <c r="R139" i="16"/>
  <c r="BF145" i="16"/>
  <c r="AT145" i="16"/>
  <c r="AH145" i="16"/>
  <c r="U145" i="16"/>
  <c r="F145" i="16"/>
  <c r="BG145" i="16"/>
  <c r="AU145" i="16"/>
  <c r="AI145" i="16"/>
  <c r="V145" i="16"/>
  <c r="G145" i="16"/>
  <c r="BJ145" i="16"/>
  <c r="AX145" i="16"/>
  <c r="AL145" i="16"/>
  <c r="Y145" i="16"/>
  <c r="K145" i="16"/>
  <c r="BC145" i="16"/>
  <c r="AQ145" i="16"/>
  <c r="AE145" i="16"/>
  <c r="R145" i="16"/>
  <c r="BG146" i="16"/>
  <c r="AU146" i="16"/>
  <c r="AI146" i="16"/>
  <c r="V146" i="16"/>
  <c r="G146" i="16"/>
  <c r="BF146" i="16"/>
  <c r="AT146" i="16"/>
  <c r="AH146" i="16"/>
  <c r="BI146" i="16"/>
  <c r="AW146" i="16"/>
  <c r="AK146" i="16"/>
  <c r="X146" i="16"/>
  <c r="J146" i="16"/>
  <c r="BD146" i="16"/>
  <c r="AR146" i="16"/>
  <c r="AF146" i="16"/>
  <c r="BM146" i="16"/>
  <c r="K146" i="16"/>
  <c r="S146" i="16"/>
  <c r="BJ153" i="16"/>
  <c r="BJ141" i="16"/>
  <c r="AX153" i="16"/>
  <c r="AX141" i="16"/>
  <c r="AL153" i="16"/>
  <c r="AL141" i="16"/>
  <c r="Y153" i="16"/>
  <c r="Y141" i="16"/>
  <c r="K153" i="16"/>
  <c r="K141" i="16"/>
  <c r="BG153" i="16"/>
  <c r="BG141" i="16"/>
  <c r="AU153" i="16"/>
  <c r="AU141" i="16"/>
  <c r="AI153" i="16"/>
  <c r="AI141" i="16"/>
  <c r="V153" i="16"/>
  <c r="V141" i="16"/>
  <c r="G153" i="16"/>
  <c r="G141" i="16"/>
  <c r="AZ153" i="16"/>
  <c r="AZ141" i="16"/>
  <c r="AN153" i="16"/>
  <c r="AN141" i="16"/>
  <c r="AA153" i="16"/>
  <c r="AA141" i="16"/>
  <c r="N153" i="16"/>
  <c r="N141" i="16"/>
  <c r="BI153" i="16"/>
  <c r="BK153" i="16"/>
  <c r="BI141" i="16"/>
  <c r="BK141" i="16"/>
  <c r="AW153" i="16"/>
  <c r="AY153" i="16"/>
  <c r="AW141" i="16"/>
  <c r="AY141" i="16"/>
  <c r="AK153" i="16"/>
  <c r="AM153" i="16"/>
  <c r="AK141" i="16"/>
  <c r="AM141" i="16"/>
  <c r="X153" i="16"/>
  <c r="Z153" i="16"/>
  <c r="X141" i="16"/>
  <c r="Z141" i="16"/>
  <c r="J153" i="16"/>
  <c r="L153" i="16"/>
  <c r="J141" i="16"/>
  <c r="L141" i="16"/>
  <c r="BG144" i="16"/>
  <c r="AU144" i="16"/>
  <c r="AI144" i="16"/>
  <c r="V144" i="16"/>
  <c r="G144" i="16"/>
  <c r="BD144" i="16"/>
  <c r="AR144" i="16"/>
  <c r="AF144" i="16"/>
  <c r="BI144" i="16"/>
  <c r="AW144" i="16"/>
  <c r="AK144" i="16"/>
  <c r="X144" i="16"/>
  <c r="J144" i="16"/>
  <c r="BF144" i="16"/>
  <c r="AT144" i="16"/>
  <c r="AH144" i="16"/>
  <c r="F144" i="16"/>
  <c r="H144" i="16"/>
  <c r="N144" i="16"/>
  <c r="U144" i="16"/>
  <c r="H123" i="16"/>
  <c r="H117" i="16"/>
  <c r="H115" i="16"/>
  <c r="H111" i="16"/>
  <c r="H109" i="16"/>
  <c r="H116" i="16"/>
  <c r="H143" i="16"/>
  <c r="H110" i="16"/>
  <c r="H108" i="16"/>
  <c r="H107" i="16"/>
  <c r="H114" i="16"/>
  <c r="H113" i="16"/>
  <c r="H101" i="16"/>
  <c r="H99" i="16"/>
  <c r="H100" i="16"/>
  <c r="H98" i="16"/>
  <c r="H97" i="16"/>
  <c r="H91" i="16"/>
  <c r="H89" i="16"/>
  <c r="H90" i="16"/>
  <c r="H88" i="16"/>
  <c r="H87" i="16"/>
  <c r="H81" i="16"/>
  <c r="H79" i="16"/>
  <c r="H75" i="16"/>
  <c r="H73" i="16"/>
  <c r="H64" i="16"/>
  <c r="H62" i="16"/>
  <c r="H59" i="16"/>
  <c r="H57" i="16"/>
  <c r="H80" i="16"/>
  <c r="H78" i="16"/>
  <c r="H77" i="16"/>
  <c r="H74" i="16"/>
  <c r="H72" i="16"/>
  <c r="H71" i="16"/>
  <c r="H63" i="16"/>
  <c r="H61" i="16"/>
  <c r="H60" i="16"/>
  <c r="H58" i="16"/>
  <c r="H56" i="16"/>
  <c r="H55" i="16"/>
  <c r="H51" i="16"/>
  <c r="H50" i="16"/>
  <c r="H49" i="16"/>
  <c r="H48" i="16"/>
  <c r="H42" i="16"/>
  <c r="H41" i="16"/>
  <c r="H40" i="16"/>
  <c r="H39" i="16"/>
  <c r="H33" i="16"/>
  <c r="H31" i="16"/>
  <c r="H24" i="16"/>
  <c r="H22" i="16"/>
  <c r="H21" i="16"/>
  <c r="H18" i="16"/>
  <c r="H16" i="16"/>
  <c r="H13" i="16"/>
  <c r="H12" i="16"/>
  <c r="H11" i="16"/>
  <c r="H10" i="16"/>
  <c r="H9" i="16"/>
  <c r="H32" i="16"/>
  <c r="H30" i="16"/>
  <c r="H29" i="16"/>
  <c r="H25" i="16"/>
  <c r="H23" i="16"/>
  <c r="H19" i="16"/>
  <c r="H17" i="16"/>
  <c r="H15" i="16"/>
  <c r="P117" i="16"/>
  <c r="P115" i="16"/>
  <c r="P111" i="16"/>
  <c r="P109" i="16"/>
  <c r="P143" i="16"/>
  <c r="P120" i="16"/>
  <c r="P114" i="16"/>
  <c r="P113" i="16"/>
  <c r="P110" i="16"/>
  <c r="P108" i="16"/>
  <c r="P107" i="16"/>
  <c r="P116" i="16"/>
  <c r="P101" i="16"/>
  <c r="P99" i="16"/>
  <c r="P100" i="16"/>
  <c r="P98" i="16"/>
  <c r="P97" i="16"/>
  <c r="P91" i="16"/>
  <c r="P89" i="16"/>
  <c r="P90" i="16"/>
  <c r="P88" i="16"/>
  <c r="P87" i="16"/>
  <c r="P81" i="16"/>
  <c r="P79" i="16"/>
  <c r="P75" i="16"/>
  <c r="P73" i="16"/>
  <c r="P64" i="16"/>
  <c r="P62" i="16"/>
  <c r="P59" i="16"/>
  <c r="P57" i="16"/>
  <c r="P80" i="16"/>
  <c r="P78" i="16"/>
  <c r="P77" i="16"/>
  <c r="P74" i="16"/>
  <c r="P72" i="16"/>
  <c r="P71" i="16"/>
  <c r="P63" i="16"/>
  <c r="P61" i="16"/>
  <c r="P60" i="16"/>
  <c r="P58" i="16"/>
  <c r="P56" i="16"/>
  <c r="P55" i="16"/>
  <c r="P51" i="16"/>
  <c r="P50" i="16"/>
  <c r="P49" i="16"/>
  <c r="P48" i="16"/>
  <c r="P42" i="16"/>
  <c r="P41" i="16"/>
  <c r="P40" i="16"/>
  <c r="P39" i="16"/>
  <c r="P33" i="16"/>
  <c r="P31" i="16"/>
  <c r="P24" i="16"/>
  <c r="P22" i="16"/>
  <c r="P21" i="16"/>
  <c r="P18" i="16"/>
  <c r="P16" i="16"/>
  <c r="P13" i="16"/>
  <c r="P12" i="16"/>
  <c r="P11" i="16"/>
  <c r="P10" i="16"/>
  <c r="P9" i="16"/>
  <c r="P32" i="16"/>
  <c r="P30" i="16"/>
  <c r="P29" i="16"/>
  <c r="P25" i="16"/>
  <c r="P23" i="16"/>
  <c r="P19" i="16"/>
  <c r="P17" i="16"/>
  <c r="P15" i="16"/>
  <c r="W117" i="16"/>
  <c r="W115" i="16"/>
  <c r="W111" i="16"/>
  <c r="W109" i="16"/>
  <c r="W116" i="16"/>
  <c r="W114" i="16"/>
  <c r="W113" i="16"/>
  <c r="W110" i="16"/>
  <c r="W108" i="16"/>
  <c r="W107" i="16"/>
  <c r="W143" i="16"/>
  <c r="W101" i="16"/>
  <c r="W99" i="16"/>
  <c r="W100" i="16"/>
  <c r="W98" i="16"/>
  <c r="W97" i="16"/>
  <c r="W91" i="16"/>
  <c r="W89" i="16"/>
  <c r="W90" i="16"/>
  <c r="W88" i="16"/>
  <c r="W87" i="16"/>
  <c r="W81" i="16"/>
  <c r="W79" i="16"/>
  <c r="W75" i="16"/>
  <c r="W73" i="16"/>
  <c r="W64" i="16"/>
  <c r="W62" i="16"/>
  <c r="W59" i="16"/>
  <c r="W57" i="16"/>
  <c r="W80" i="16"/>
  <c r="W78" i="16"/>
  <c r="W77" i="16"/>
  <c r="W74" i="16"/>
  <c r="W72" i="16"/>
  <c r="W71" i="16"/>
  <c r="W63" i="16"/>
  <c r="W61" i="16"/>
  <c r="W60" i="16"/>
  <c r="W58" i="16"/>
  <c r="W56" i="16"/>
  <c r="W55" i="16"/>
  <c r="W51" i="16"/>
  <c r="W50" i="16"/>
  <c r="W49" i="16"/>
  <c r="W48" i="16"/>
  <c r="W42" i="16"/>
  <c r="W41" i="16"/>
  <c r="W40" i="16"/>
  <c r="W39" i="16"/>
  <c r="W33" i="16"/>
  <c r="W31" i="16"/>
  <c r="W24" i="16"/>
  <c r="W22" i="16"/>
  <c r="W21" i="16"/>
  <c r="W18" i="16"/>
  <c r="W16" i="16"/>
  <c r="W13" i="16"/>
  <c r="W12" i="16"/>
  <c r="W11" i="16"/>
  <c r="W10" i="16"/>
  <c r="W9" i="16"/>
  <c r="W32" i="16"/>
  <c r="W30" i="16"/>
  <c r="W29" i="16"/>
  <c r="W25" i="16"/>
  <c r="W23" i="16"/>
  <c r="W19" i="16"/>
  <c r="W17" i="16"/>
  <c r="W15" i="16"/>
  <c r="AC121" i="16"/>
  <c r="AC117" i="16"/>
  <c r="AC115" i="16"/>
  <c r="AC111" i="16"/>
  <c r="AC109" i="16"/>
  <c r="AC143" i="16"/>
  <c r="AC120" i="16"/>
  <c r="AC114" i="16"/>
  <c r="AC113" i="16"/>
  <c r="AC110" i="16"/>
  <c r="AC108" i="16"/>
  <c r="AC107" i="16"/>
  <c r="AC116" i="16"/>
  <c r="AC101" i="16"/>
  <c r="AC99" i="16"/>
  <c r="AC100" i="16"/>
  <c r="AC98" i="16"/>
  <c r="AC97" i="16"/>
  <c r="AC91" i="16"/>
  <c r="AC89" i="16"/>
  <c r="AC90" i="16"/>
  <c r="AC88" i="16"/>
  <c r="AC87" i="16"/>
  <c r="AC81" i="16"/>
  <c r="AC79" i="16"/>
  <c r="AC75" i="16"/>
  <c r="AC73" i="16"/>
  <c r="AC64" i="16"/>
  <c r="AC62" i="16"/>
  <c r="AC59" i="16"/>
  <c r="AC57" i="16"/>
  <c r="AC80" i="16"/>
  <c r="AC78" i="16"/>
  <c r="AC77" i="16"/>
  <c r="AC74" i="16"/>
  <c r="AC72" i="16"/>
  <c r="AC71" i="16"/>
  <c r="AC63" i="16"/>
  <c r="AC61" i="16"/>
  <c r="AC60" i="16"/>
  <c r="AC58" i="16"/>
  <c r="AC56" i="16"/>
  <c r="AC55" i="16"/>
  <c r="AC51" i="16"/>
  <c r="AC50" i="16"/>
  <c r="AC49" i="16"/>
  <c r="AC48" i="16"/>
  <c r="AC42" i="16"/>
  <c r="AC41" i="16"/>
  <c r="AC40" i="16"/>
  <c r="AC39" i="16"/>
  <c r="AC33" i="16"/>
  <c r="AC31" i="16"/>
  <c r="AC24" i="16"/>
  <c r="AC22" i="16"/>
  <c r="AC21" i="16"/>
  <c r="AC18" i="16"/>
  <c r="AC16" i="16"/>
  <c r="AC13" i="16"/>
  <c r="AC12" i="16"/>
  <c r="AC11" i="16"/>
  <c r="AC10" i="16"/>
  <c r="AC9" i="16"/>
  <c r="AC32" i="16"/>
  <c r="AC30" i="16"/>
  <c r="AC29" i="16"/>
  <c r="AC25" i="16"/>
  <c r="AC23" i="16"/>
  <c r="AC19" i="16"/>
  <c r="AC17" i="16"/>
  <c r="AC15" i="16"/>
  <c r="AJ117" i="16"/>
  <c r="AJ115" i="16"/>
  <c r="AJ111" i="16"/>
  <c r="AJ109" i="16"/>
  <c r="AJ116" i="16"/>
  <c r="AJ143" i="16"/>
  <c r="AJ110" i="16"/>
  <c r="AJ108" i="16"/>
  <c r="AJ107" i="16"/>
  <c r="AJ114" i="16"/>
  <c r="AJ113" i="16"/>
  <c r="AJ101" i="16"/>
  <c r="AJ99" i="16"/>
  <c r="AJ100" i="16"/>
  <c r="AJ98" i="16"/>
  <c r="AJ97" i="16"/>
  <c r="AJ91" i="16"/>
  <c r="AJ89" i="16"/>
  <c r="AJ90" i="16"/>
  <c r="AJ88" i="16"/>
  <c r="AJ87" i="16"/>
  <c r="AJ81" i="16"/>
  <c r="AJ79" i="16"/>
  <c r="AJ75" i="16"/>
  <c r="AJ73" i="16"/>
  <c r="AJ64" i="16"/>
  <c r="AJ62" i="16"/>
  <c r="AJ59" i="16"/>
  <c r="AJ57" i="16"/>
  <c r="AJ80" i="16"/>
  <c r="AJ78" i="16"/>
  <c r="AJ77" i="16"/>
  <c r="AJ74" i="16"/>
  <c r="AJ72" i="16"/>
  <c r="AJ71" i="16"/>
  <c r="AJ63" i="16"/>
  <c r="AJ61" i="16"/>
  <c r="AJ60" i="16"/>
  <c r="AJ58" i="16"/>
  <c r="AJ56" i="16"/>
  <c r="AJ55" i="16"/>
  <c r="AJ51" i="16"/>
  <c r="AJ50" i="16"/>
  <c r="AJ49" i="16"/>
  <c r="AJ48" i="16"/>
  <c r="AJ42" i="16"/>
  <c r="AJ41" i="16"/>
  <c r="AJ40" i="16"/>
  <c r="AJ39" i="16"/>
  <c r="AJ33" i="16"/>
  <c r="AJ31" i="16"/>
  <c r="AJ24" i="16"/>
  <c r="AJ22" i="16"/>
  <c r="AJ21" i="16"/>
  <c r="AJ18" i="16"/>
  <c r="AJ16" i="16"/>
  <c r="AJ13" i="16"/>
  <c r="AJ12" i="16"/>
  <c r="AJ11" i="16"/>
  <c r="AJ10" i="16"/>
  <c r="AJ9" i="16"/>
  <c r="AJ32" i="16"/>
  <c r="AJ30" i="16"/>
  <c r="AJ29" i="16"/>
  <c r="AJ25" i="16"/>
  <c r="AJ23" i="16"/>
  <c r="AJ19" i="16"/>
  <c r="AJ17" i="16"/>
  <c r="AJ15" i="16"/>
  <c r="AP117" i="16"/>
  <c r="AP115" i="16"/>
  <c r="AP111" i="16"/>
  <c r="AP109" i="16"/>
  <c r="AP143" i="16"/>
  <c r="AP119" i="16"/>
  <c r="AP114" i="16"/>
  <c r="AP113" i="16"/>
  <c r="AP110" i="16"/>
  <c r="AP108" i="16"/>
  <c r="AP107" i="16"/>
  <c r="AP116" i="16"/>
  <c r="AP101" i="16"/>
  <c r="AP99" i="16"/>
  <c r="AP100" i="16"/>
  <c r="AP98" i="16"/>
  <c r="AP97" i="16"/>
  <c r="AP91" i="16"/>
  <c r="AP89" i="16"/>
  <c r="AP90" i="16"/>
  <c r="AP88" i="16"/>
  <c r="AP87" i="16"/>
  <c r="AP81" i="16"/>
  <c r="AP79" i="16"/>
  <c r="AP75" i="16"/>
  <c r="AP73" i="16"/>
  <c r="AP64" i="16"/>
  <c r="AP62" i="16"/>
  <c r="AP59" i="16"/>
  <c r="AP57" i="16"/>
  <c r="AP80" i="16"/>
  <c r="AP78" i="16"/>
  <c r="AP77" i="16"/>
  <c r="AP74" i="16"/>
  <c r="AP72" i="16"/>
  <c r="AP71" i="16"/>
  <c r="AP63" i="16"/>
  <c r="AP61" i="16"/>
  <c r="AP60" i="16"/>
  <c r="AP58" i="16"/>
  <c r="AP56" i="16"/>
  <c r="AP55" i="16"/>
  <c r="AP51" i="16"/>
  <c r="AP50" i="16"/>
  <c r="AP49" i="16"/>
  <c r="AP48" i="16"/>
  <c r="AP42" i="16"/>
  <c r="AP41" i="16"/>
  <c r="AP40" i="16"/>
  <c r="AP39" i="16"/>
  <c r="AP33" i="16"/>
  <c r="AP31" i="16"/>
  <c r="AP24" i="16"/>
  <c r="AP22" i="16"/>
  <c r="AP21" i="16"/>
  <c r="AP18" i="16"/>
  <c r="AP16" i="16"/>
  <c r="AP13" i="16"/>
  <c r="AP12" i="16"/>
  <c r="AP11" i="16"/>
  <c r="AP10" i="16"/>
  <c r="AP9" i="16"/>
  <c r="AP32" i="16"/>
  <c r="AP30" i="16"/>
  <c r="AP29" i="16"/>
  <c r="AP25" i="16"/>
  <c r="AP23" i="16"/>
  <c r="AP19" i="16"/>
  <c r="AP17" i="16"/>
  <c r="AP15" i="16"/>
  <c r="AV117" i="16"/>
  <c r="AV115" i="16"/>
  <c r="AV111" i="16"/>
  <c r="AV109" i="16"/>
  <c r="AV116" i="16"/>
  <c r="AV114" i="16"/>
  <c r="AV113" i="16"/>
  <c r="AV110" i="16"/>
  <c r="AV108" i="16"/>
  <c r="AV107" i="16"/>
  <c r="AV143" i="16"/>
  <c r="AV101" i="16"/>
  <c r="AV99" i="16"/>
  <c r="AV100" i="16"/>
  <c r="AV98" i="16"/>
  <c r="AV97" i="16"/>
  <c r="AV91" i="16"/>
  <c r="AV89" i="16"/>
  <c r="AV90" i="16"/>
  <c r="AV88" i="16"/>
  <c r="AV87" i="16"/>
  <c r="AV81" i="16"/>
  <c r="AV79" i="16"/>
  <c r="AV75" i="16"/>
  <c r="AV73" i="16"/>
  <c r="AV64" i="16"/>
  <c r="AV62" i="16"/>
  <c r="AV59" i="16"/>
  <c r="AV57" i="16"/>
  <c r="AV80" i="16"/>
  <c r="AV78" i="16"/>
  <c r="AV77" i="16"/>
  <c r="AV74" i="16"/>
  <c r="AV72" i="16"/>
  <c r="AV71" i="16"/>
  <c r="AV63" i="16"/>
  <c r="AV61" i="16"/>
  <c r="AV60" i="16"/>
  <c r="AV58" i="16"/>
  <c r="AV56" i="16"/>
  <c r="AV55" i="16"/>
  <c r="AV51" i="16"/>
  <c r="AV50" i="16"/>
  <c r="AV49" i="16"/>
  <c r="AV48" i="16"/>
  <c r="AV42" i="16"/>
  <c r="AV41" i="16"/>
  <c r="AV40" i="16"/>
  <c r="AV39" i="16"/>
  <c r="AV33" i="16"/>
  <c r="AV31" i="16"/>
  <c r="AV24" i="16"/>
  <c r="AV22" i="16"/>
  <c r="AV21" i="16"/>
  <c r="AV18" i="16"/>
  <c r="AV16" i="16"/>
  <c r="AV13" i="16"/>
  <c r="AV12" i="16"/>
  <c r="AV11" i="16"/>
  <c r="AV10" i="16"/>
  <c r="AV9" i="16"/>
  <c r="AV32" i="16"/>
  <c r="AV30" i="16"/>
  <c r="AV29" i="16"/>
  <c r="AV25" i="16"/>
  <c r="AV23" i="16"/>
  <c r="AV19" i="16"/>
  <c r="AV17" i="16"/>
  <c r="AV15" i="16"/>
  <c r="BB121" i="16"/>
  <c r="BB117" i="16"/>
  <c r="BB115" i="16"/>
  <c r="BB111" i="16"/>
  <c r="BB109" i="16"/>
  <c r="BB143" i="16"/>
  <c r="BB114" i="16"/>
  <c r="BB113" i="16"/>
  <c r="BB110" i="16"/>
  <c r="BB108" i="16"/>
  <c r="BB107" i="16"/>
  <c r="BB116" i="16"/>
  <c r="BB101" i="16"/>
  <c r="BB99" i="16"/>
  <c r="BB100" i="16"/>
  <c r="BB98" i="16"/>
  <c r="BB97" i="16"/>
  <c r="BB91" i="16"/>
  <c r="BB89" i="16"/>
  <c r="BB90" i="16"/>
  <c r="BB88" i="16"/>
  <c r="BB87" i="16"/>
  <c r="BB81" i="16"/>
  <c r="BB79" i="16"/>
  <c r="BB75" i="16"/>
  <c r="BB73" i="16"/>
  <c r="BB64" i="16"/>
  <c r="BB62" i="16"/>
  <c r="BB59" i="16"/>
  <c r="BB57" i="16"/>
  <c r="BB80" i="16"/>
  <c r="BB78" i="16"/>
  <c r="BB77" i="16"/>
  <c r="BB74" i="16"/>
  <c r="BB72" i="16"/>
  <c r="BB71" i="16"/>
  <c r="BB63" i="16"/>
  <c r="BB61" i="16"/>
  <c r="BB60" i="16"/>
  <c r="BB58" i="16"/>
  <c r="BB56" i="16"/>
  <c r="BB55" i="16"/>
  <c r="BB51" i="16"/>
  <c r="BB50" i="16"/>
  <c r="BB49" i="16"/>
  <c r="BB48" i="16"/>
  <c r="BB42" i="16"/>
  <c r="BB41" i="16"/>
  <c r="BB40" i="16"/>
  <c r="BB39" i="16"/>
  <c r="BB33" i="16"/>
  <c r="BB31" i="16"/>
  <c r="BB24" i="16"/>
  <c r="BB22" i="16"/>
  <c r="BB21" i="16"/>
  <c r="BB18" i="16"/>
  <c r="BB16" i="16"/>
  <c r="BB13" i="16"/>
  <c r="BB12" i="16"/>
  <c r="BB11" i="16"/>
  <c r="BB10" i="16"/>
  <c r="BB9" i="16"/>
  <c r="BB32" i="16"/>
  <c r="BB30" i="16"/>
  <c r="BB29" i="16"/>
  <c r="BB25" i="16"/>
  <c r="BB23" i="16"/>
  <c r="BB19" i="16"/>
  <c r="BB17" i="16"/>
  <c r="BB15" i="16"/>
  <c r="BH123" i="16"/>
  <c r="BH117" i="16"/>
  <c r="BH115" i="16"/>
  <c r="BH111" i="16"/>
  <c r="BH109" i="16"/>
  <c r="BH116" i="16"/>
  <c r="BH114" i="16"/>
  <c r="BH113" i="16"/>
  <c r="BH110" i="16"/>
  <c r="BH108" i="16"/>
  <c r="BH107" i="16"/>
  <c r="BH143" i="16"/>
  <c r="BH101" i="16"/>
  <c r="BH99" i="16"/>
  <c r="BH100" i="16"/>
  <c r="BH98" i="16"/>
  <c r="BH97" i="16"/>
  <c r="BH91" i="16"/>
  <c r="BH89" i="16"/>
  <c r="BH90" i="16"/>
  <c r="BH88" i="16"/>
  <c r="BH87" i="16"/>
  <c r="BH81" i="16"/>
  <c r="BH79" i="16"/>
  <c r="BH75" i="16"/>
  <c r="BH73" i="16"/>
  <c r="BH64" i="16"/>
  <c r="BH62" i="16"/>
  <c r="BH59" i="16"/>
  <c r="BH57" i="16"/>
  <c r="BH80" i="16"/>
  <c r="BH78" i="16"/>
  <c r="BH77" i="16"/>
  <c r="BH74" i="16"/>
  <c r="BH72" i="16"/>
  <c r="BH71" i="16"/>
  <c r="BH63" i="16"/>
  <c r="BH61" i="16"/>
  <c r="BH60" i="16"/>
  <c r="BH58" i="16"/>
  <c r="BH56" i="16"/>
  <c r="BH55" i="16"/>
  <c r="BH51" i="16"/>
  <c r="BH50" i="16"/>
  <c r="BH49" i="16"/>
  <c r="BH48" i="16"/>
  <c r="BH42" i="16"/>
  <c r="BH41" i="16"/>
  <c r="BH40" i="16"/>
  <c r="BH39" i="16"/>
  <c r="BH33" i="16"/>
  <c r="BH31" i="16"/>
  <c r="BH24" i="16"/>
  <c r="BH22" i="16"/>
  <c r="BH21" i="16"/>
  <c r="BH18" i="16"/>
  <c r="BH16" i="16"/>
  <c r="BH13" i="16"/>
  <c r="BH12" i="16"/>
  <c r="BH11" i="16"/>
  <c r="BH10" i="16"/>
  <c r="BH9" i="16"/>
  <c r="BH32" i="16"/>
  <c r="BH30" i="16"/>
  <c r="BH29" i="16"/>
  <c r="BH25" i="16"/>
  <c r="BH23" i="16"/>
  <c r="BH19" i="16"/>
  <c r="BH17" i="16"/>
  <c r="BH15" i="16"/>
  <c r="K149" i="16"/>
  <c r="K137" i="16"/>
  <c r="S149" i="16"/>
  <c r="S137" i="16"/>
  <c r="Y149" i="16"/>
  <c r="Y137" i="16"/>
  <c r="AF149" i="16"/>
  <c r="AF137" i="16"/>
  <c r="AL149" i="16"/>
  <c r="AL137" i="16"/>
  <c r="AR149" i="16"/>
  <c r="AR137" i="16"/>
  <c r="AX149" i="16"/>
  <c r="AX137" i="16"/>
  <c r="BD149" i="16"/>
  <c r="BD137" i="16"/>
  <c r="BJ149" i="16"/>
  <c r="BJ137" i="16"/>
  <c r="G149" i="16"/>
  <c r="G137" i="16"/>
  <c r="O149" i="16"/>
  <c r="O137" i="16"/>
  <c r="V149" i="16"/>
  <c r="V137" i="16"/>
  <c r="AB149" i="16"/>
  <c r="AB137" i="16"/>
  <c r="AI149" i="16"/>
  <c r="AI137" i="16"/>
  <c r="AO149" i="16"/>
  <c r="AO137" i="16"/>
  <c r="AU149" i="16"/>
  <c r="AU137" i="16"/>
  <c r="BA149" i="16"/>
  <c r="BA137" i="16"/>
  <c r="BG149" i="16"/>
  <c r="BG137" i="16"/>
  <c r="BM149" i="16"/>
  <c r="BM137" i="16"/>
  <c r="BC152" i="16"/>
  <c r="BC140" i="16"/>
  <c r="AQ152" i="16"/>
  <c r="AQ140" i="16"/>
  <c r="AE152" i="16"/>
  <c r="AE140" i="16"/>
  <c r="R152" i="16"/>
  <c r="R140" i="16"/>
  <c r="BJ152" i="16"/>
  <c r="BJ140" i="16"/>
  <c r="AX152" i="16"/>
  <c r="AX140" i="16"/>
  <c r="AL152" i="16"/>
  <c r="AL140" i="16"/>
  <c r="Y152" i="16"/>
  <c r="Y140" i="16"/>
  <c r="K152" i="16"/>
  <c r="K140" i="16"/>
  <c r="BA152" i="16"/>
  <c r="BA140" i="16"/>
  <c r="AO152" i="16"/>
  <c r="AO140" i="16"/>
  <c r="AB152" i="16"/>
  <c r="AB140" i="16"/>
  <c r="O152" i="16"/>
  <c r="O140" i="16"/>
  <c r="BL152" i="16"/>
  <c r="BL140" i="16"/>
  <c r="AZ152" i="16"/>
  <c r="AZ140" i="16"/>
  <c r="AN152" i="16"/>
  <c r="AN140" i="16"/>
  <c r="AA152" i="16"/>
  <c r="AA140" i="16"/>
  <c r="N152" i="16"/>
  <c r="N140" i="16"/>
  <c r="BM152" i="16"/>
  <c r="BM140" i="16"/>
  <c r="AT147" i="16"/>
  <c r="AH147" i="16"/>
  <c r="U147" i="16"/>
  <c r="F147" i="16"/>
  <c r="BC147" i="16"/>
  <c r="AQ147" i="16"/>
  <c r="AE147" i="16"/>
  <c r="R147" i="16"/>
  <c r="BF147" i="16"/>
  <c r="BD147" i="16"/>
  <c r="AR147" i="16"/>
  <c r="AF147" i="16"/>
  <c r="S147" i="16"/>
  <c r="BM147" i="16"/>
  <c r="BA147" i="16"/>
  <c r="AO147" i="16"/>
  <c r="AB147" i="16"/>
  <c r="O147" i="16"/>
  <c r="BL147" i="16"/>
  <c r="BC150" i="16"/>
  <c r="BC138" i="16"/>
  <c r="AQ150" i="16"/>
  <c r="AQ138" i="16"/>
  <c r="AE150" i="16"/>
  <c r="AE138" i="16"/>
  <c r="R150" i="16"/>
  <c r="R138" i="16"/>
  <c r="BJ150" i="16"/>
  <c r="BJ138" i="16"/>
  <c r="AX150" i="16"/>
  <c r="AX138" i="16"/>
  <c r="AL150" i="16"/>
  <c r="AL138" i="16"/>
  <c r="Y150" i="16"/>
  <c r="Y138" i="16"/>
  <c r="K150" i="16"/>
  <c r="K138" i="16"/>
  <c r="BG150" i="16"/>
  <c r="BG138" i="16"/>
  <c r="AU150" i="16"/>
  <c r="AU138" i="16"/>
  <c r="AI150" i="16"/>
  <c r="AI138" i="16"/>
  <c r="V150" i="16"/>
  <c r="V138" i="16"/>
  <c r="G150" i="16"/>
  <c r="G138" i="16"/>
  <c r="BF150" i="16"/>
  <c r="BF138" i="16"/>
  <c r="AT150" i="16"/>
  <c r="AT138" i="16"/>
  <c r="AH150" i="16"/>
  <c r="AH138" i="16"/>
  <c r="U150" i="16"/>
  <c r="U138" i="16"/>
  <c r="F150" i="16"/>
  <c r="F138" i="16"/>
  <c r="L143" i="16"/>
  <c r="L116" i="16"/>
  <c r="L114" i="16"/>
  <c r="L113" i="16"/>
  <c r="L110" i="16"/>
  <c r="L108" i="16"/>
  <c r="L107" i="16"/>
  <c r="L123" i="16"/>
  <c r="L117" i="16"/>
  <c r="L111" i="16"/>
  <c r="L109" i="16"/>
  <c r="L115" i="16"/>
  <c r="L100" i="16"/>
  <c r="L98" i="16"/>
  <c r="L97" i="16"/>
  <c r="L101" i="16"/>
  <c r="L99" i="16"/>
  <c r="L90" i="16"/>
  <c r="L88" i="16"/>
  <c r="L87" i="16"/>
  <c r="L91" i="16"/>
  <c r="L89" i="16"/>
  <c r="L80" i="16"/>
  <c r="L78" i="16"/>
  <c r="L77" i="16"/>
  <c r="L74" i="16"/>
  <c r="L72" i="16"/>
  <c r="L71" i="16"/>
  <c r="L63" i="16"/>
  <c r="L61" i="16"/>
  <c r="L60" i="16"/>
  <c r="L58" i="16"/>
  <c r="L56" i="16"/>
  <c r="L55" i="16"/>
  <c r="L81" i="16"/>
  <c r="L79" i="16"/>
  <c r="L75" i="16"/>
  <c r="L73" i="16"/>
  <c r="L64" i="16"/>
  <c r="L62" i="16"/>
  <c r="L59" i="16"/>
  <c r="L57" i="16"/>
  <c r="L48" i="16"/>
  <c r="L51" i="16"/>
  <c r="L50" i="16"/>
  <c r="L49" i="16"/>
  <c r="L39" i="16"/>
  <c r="L42" i="16"/>
  <c r="L41" i="16"/>
  <c r="L40" i="16"/>
  <c r="L32" i="16"/>
  <c r="L30" i="16"/>
  <c r="L29" i="16"/>
  <c r="L25" i="16"/>
  <c r="L23" i="16"/>
  <c r="L19" i="16"/>
  <c r="L17" i="16"/>
  <c r="L15" i="16"/>
  <c r="L9" i="16"/>
  <c r="L11" i="16"/>
  <c r="L10" i="16"/>
  <c r="L33" i="16"/>
  <c r="L31" i="16"/>
  <c r="L24" i="16"/>
  <c r="L22" i="16"/>
  <c r="L21" i="16"/>
  <c r="L18" i="16"/>
  <c r="L16" i="16"/>
  <c r="L13" i="16"/>
  <c r="T143" i="16"/>
  <c r="T120" i="16"/>
  <c r="T116" i="16"/>
  <c r="T114" i="16"/>
  <c r="T113" i="16"/>
  <c r="T110" i="16"/>
  <c r="T108" i="16"/>
  <c r="T107" i="16"/>
  <c r="T115" i="16"/>
  <c r="T117" i="16"/>
  <c r="T111" i="16"/>
  <c r="T109" i="16"/>
  <c r="T100" i="16"/>
  <c r="T98" i="16"/>
  <c r="T97" i="16"/>
  <c r="T101" i="16"/>
  <c r="T99" i="16"/>
  <c r="T90" i="16"/>
  <c r="T88" i="16"/>
  <c r="T87" i="16"/>
  <c r="T91" i="16"/>
  <c r="T89" i="16"/>
  <c r="T80" i="16"/>
  <c r="T78" i="16"/>
  <c r="T77" i="16"/>
  <c r="T74" i="16"/>
  <c r="T72" i="16"/>
  <c r="T71" i="16"/>
  <c r="T63" i="16"/>
  <c r="T61" i="16"/>
  <c r="T60" i="16"/>
  <c r="T58" i="16"/>
  <c r="T56" i="16"/>
  <c r="T55" i="16"/>
  <c r="T81" i="16"/>
  <c r="T79" i="16"/>
  <c r="T75" i="16"/>
  <c r="T73" i="16"/>
  <c r="T64" i="16"/>
  <c r="T62" i="16"/>
  <c r="T59" i="16"/>
  <c r="T57" i="16"/>
  <c r="T48" i="16"/>
  <c r="T51" i="16"/>
  <c r="T50" i="16"/>
  <c r="T49" i="16"/>
  <c r="T39" i="16"/>
  <c r="T42" i="16"/>
  <c r="T41" i="16"/>
  <c r="T40" i="16"/>
  <c r="T32" i="16"/>
  <c r="T30" i="16"/>
  <c r="T29" i="16"/>
  <c r="T25" i="16"/>
  <c r="T23" i="16"/>
  <c r="T19" i="16"/>
  <c r="T17" i="16"/>
  <c r="T15" i="16"/>
  <c r="T9" i="16"/>
  <c r="T10" i="16"/>
  <c r="T33" i="16"/>
  <c r="T31" i="16"/>
  <c r="T24" i="16"/>
  <c r="T22" i="16"/>
  <c r="T21" i="16"/>
  <c r="T18" i="16"/>
  <c r="T16" i="16"/>
  <c r="T13" i="16"/>
  <c r="T11" i="16"/>
  <c r="Z143" i="16"/>
  <c r="Z120" i="16"/>
  <c r="Z116" i="16"/>
  <c r="Z114" i="16"/>
  <c r="Z113" i="16"/>
  <c r="Z110" i="16"/>
  <c r="Z108" i="16"/>
  <c r="Z107" i="16"/>
  <c r="Z117" i="16"/>
  <c r="Z111" i="16"/>
  <c r="Z109" i="16"/>
  <c r="Z115" i="16"/>
  <c r="Z100" i="16"/>
  <c r="Z98" i="16"/>
  <c r="Z97" i="16"/>
  <c r="Z101" i="16"/>
  <c r="Z99" i="16"/>
  <c r="Z90" i="16"/>
  <c r="Z88" i="16"/>
  <c r="Z87" i="16"/>
  <c r="Z91" i="16"/>
  <c r="Z89" i="16"/>
  <c r="Z80" i="16"/>
  <c r="Z78" i="16"/>
  <c r="Z77" i="16"/>
  <c r="Z74" i="16"/>
  <c r="Z72" i="16"/>
  <c r="Z71" i="16"/>
  <c r="Z63" i="16"/>
  <c r="Z61" i="16"/>
  <c r="Z60" i="16"/>
  <c r="Z58" i="16"/>
  <c r="Z56" i="16"/>
  <c r="Z55" i="16"/>
  <c r="Z81" i="16"/>
  <c r="Z79" i="16"/>
  <c r="Z75" i="16"/>
  <c r="Z73" i="16"/>
  <c r="Z64" i="16"/>
  <c r="Z62" i="16"/>
  <c r="Z59" i="16"/>
  <c r="Z57" i="16"/>
  <c r="Z48" i="16"/>
  <c r="Z51" i="16"/>
  <c r="Z50" i="16"/>
  <c r="Z49" i="16"/>
  <c r="Z39" i="16"/>
  <c r="Z42" i="16"/>
  <c r="Z41" i="16"/>
  <c r="Z40" i="16"/>
  <c r="Z32" i="16"/>
  <c r="Z30" i="16"/>
  <c r="Z29" i="16"/>
  <c r="Z25" i="16"/>
  <c r="Z23" i="16"/>
  <c r="Z19" i="16"/>
  <c r="Z17" i="16"/>
  <c r="Z15" i="16"/>
  <c r="Z9" i="16"/>
  <c r="Z10" i="16"/>
  <c r="Z33" i="16"/>
  <c r="Z31" i="16"/>
  <c r="Z24" i="16"/>
  <c r="Z22" i="16"/>
  <c r="Z21" i="16"/>
  <c r="Z18" i="16"/>
  <c r="Z16" i="16"/>
  <c r="Z13" i="16"/>
  <c r="Z11" i="16"/>
  <c r="AG143" i="16"/>
  <c r="AG116" i="16"/>
  <c r="AG114" i="16"/>
  <c r="AG113" i="16"/>
  <c r="AG110" i="16"/>
  <c r="AG108" i="16"/>
  <c r="AG107" i="16"/>
  <c r="AG115" i="16"/>
  <c r="AG117" i="16"/>
  <c r="AG111" i="16"/>
  <c r="AG109" i="16"/>
  <c r="AG100" i="16"/>
  <c r="AG98" i="16"/>
  <c r="AG97" i="16"/>
  <c r="AG101" i="16"/>
  <c r="AG99" i="16"/>
  <c r="AG90" i="16"/>
  <c r="AG88" i="16"/>
  <c r="AG87" i="16"/>
  <c r="AG91" i="16"/>
  <c r="AG89" i="16"/>
  <c r="AG80" i="16"/>
  <c r="AG78" i="16"/>
  <c r="AG77" i="16"/>
  <c r="AG74" i="16"/>
  <c r="AG72" i="16"/>
  <c r="AG71" i="16"/>
  <c r="AG63" i="16"/>
  <c r="AG61" i="16"/>
  <c r="AG60" i="16"/>
  <c r="AG58" i="16"/>
  <c r="AG56" i="16"/>
  <c r="AG55" i="16"/>
  <c r="AG81" i="16"/>
  <c r="AG79" i="16"/>
  <c r="AG75" i="16"/>
  <c r="AG73" i="16"/>
  <c r="AG64" i="16"/>
  <c r="AG62" i="16"/>
  <c r="AG59" i="16"/>
  <c r="AG57" i="16"/>
  <c r="AG48" i="16"/>
  <c r="AG51" i="16"/>
  <c r="AG50" i="16"/>
  <c r="AG49" i="16"/>
  <c r="AG39" i="16"/>
  <c r="AG42" i="16"/>
  <c r="AG41" i="16"/>
  <c r="AG40" i="16"/>
  <c r="AG32" i="16"/>
  <c r="AG30" i="16"/>
  <c r="AG29" i="16"/>
  <c r="AG25" i="16"/>
  <c r="AG23" i="16"/>
  <c r="AG19" i="16"/>
  <c r="AG17" i="16"/>
  <c r="AG15" i="16"/>
  <c r="AG9" i="16"/>
  <c r="AG10" i="16"/>
  <c r="AG33" i="16"/>
  <c r="AG31" i="16"/>
  <c r="AG24" i="16"/>
  <c r="AG22" i="16"/>
  <c r="AG21" i="16"/>
  <c r="AG18" i="16"/>
  <c r="AG16" i="16"/>
  <c r="AG13" i="16"/>
  <c r="AG11" i="16"/>
  <c r="AM143" i="16"/>
  <c r="AM120" i="16"/>
  <c r="AM116" i="16"/>
  <c r="AM114" i="16"/>
  <c r="AM113" i="16"/>
  <c r="AM110" i="16"/>
  <c r="AM108" i="16"/>
  <c r="AM107" i="16"/>
  <c r="AM117" i="16"/>
  <c r="AM111" i="16"/>
  <c r="AM109" i="16"/>
  <c r="AM115" i="16"/>
  <c r="AM100" i="16"/>
  <c r="AM98" i="16"/>
  <c r="AM97" i="16"/>
  <c r="AM101" i="16"/>
  <c r="AM99" i="16"/>
  <c r="AM90" i="16"/>
  <c r="AM88" i="16"/>
  <c r="AM87" i="16"/>
  <c r="AM91" i="16"/>
  <c r="AM89" i="16"/>
  <c r="AM80" i="16"/>
  <c r="AM78" i="16"/>
  <c r="AM77" i="16"/>
  <c r="AM74" i="16"/>
  <c r="AM72" i="16"/>
  <c r="AM71" i="16"/>
  <c r="AM63" i="16"/>
  <c r="AM61" i="16"/>
  <c r="AM60" i="16"/>
  <c r="AM58" i="16"/>
  <c r="AM56" i="16"/>
  <c r="AM55" i="16"/>
  <c r="AM81" i="16"/>
  <c r="AM79" i="16"/>
  <c r="AM75" i="16"/>
  <c r="AM73" i="16"/>
  <c r="AM64" i="16"/>
  <c r="AM62" i="16"/>
  <c r="AM59" i="16"/>
  <c r="AM57" i="16"/>
  <c r="AM48" i="16"/>
  <c r="AM51" i="16"/>
  <c r="AM50" i="16"/>
  <c r="AM49" i="16"/>
  <c r="AM39" i="16"/>
  <c r="AM42" i="16"/>
  <c r="AM41" i="16"/>
  <c r="AM40" i="16"/>
  <c r="AM32" i="16"/>
  <c r="AM30" i="16"/>
  <c r="AM29" i="16"/>
  <c r="AM25" i="16"/>
  <c r="AM23" i="16"/>
  <c r="AM19" i="16"/>
  <c r="AM17" i="16"/>
  <c r="AM15" i="16"/>
  <c r="AM9" i="16"/>
  <c r="AM10" i="16"/>
  <c r="AM33" i="16"/>
  <c r="AM31" i="16"/>
  <c r="AM24" i="16"/>
  <c r="AM22" i="16"/>
  <c r="AM21" i="16"/>
  <c r="AM18" i="16"/>
  <c r="AM16" i="16"/>
  <c r="AM13" i="16"/>
  <c r="AM11" i="16"/>
  <c r="AS143" i="16"/>
  <c r="AS119" i="16"/>
  <c r="AS116" i="16"/>
  <c r="AS114" i="16"/>
  <c r="AS113" i="16"/>
  <c r="AS110" i="16"/>
  <c r="AS108" i="16"/>
  <c r="AS107" i="16"/>
  <c r="AS115" i="16"/>
  <c r="AS117" i="16"/>
  <c r="AS111" i="16"/>
  <c r="AS109" i="16"/>
  <c r="AS100" i="16"/>
  <c r="AS98" i="16"/>
  <c r="AS97" i="16"/>
  <c r="AS101" i="16"/>
  <c r="AS99" i="16"/>
  <c r="AS90" i="16"/>
  <c r="AS88" i="16"/>
  <c r="AS87" i="16"/>
  <c r="AS91" i="16"/>
  <c r="AS89" i="16"/>
  <c r="AS80" i="16"/>
  <c r="AS78" i="16"/>
  <c r="AS77" i="16"/>
  <c r="AS74" i="16"/>
  <c r="AS72" i="16"/>
  <c r="AS71" i="16"/>
  <c r="AS63" i="16"/>
  <c r="AS61" i="16"/>
  <c r="AS60" i="16"/>
  <c r="AS58" i="16"/>
  <c r="AS56" i="16"/>
  <c r="AS55" i="16"/>
  <c r="AS81" i="16"/>
  <c r="AS79" i="16"/>
  <c r="AS75" i="16"/>
  <c r="AS73" i="16"/>
  <c r="AS64" i="16"/>
  <c r="AS62" i="16"/>
  <c r="AS59" i="16"/>
  <c r="AS57" i="16"/>
  <c r="AS48" i="16"/>
  <c r="AS51" i="16"/>
  <c r="AS50" i="16"/>
  <c r="AS49" i="16"/>
  <c r="AS39" i="16"/>
  <c r="AS42" i="16"/>
  <c r="AS41" i="16"/>
  <c r="AS40" i="16"/>
  <c r="AS32" i="16"/>
  <c r="AS30" i="16"/>
  <c r="AS29" i="16"/>
  <c r="AS25" i="16"/>
  <c r="AS23" i="16"/>
  <c r="AS19" i="16"/>
  <c r="AS17" i="16"/>
  <c r="AS10" i="16"/>
  <c r="AS9" i="16"/>
  <c r="AS33" i="16"/>
  <c r="AS31" i="16"/>
  <c r="AS24" i="16"/>
  <c r="AS22" i="16"/>
  <c r="AS21" i="16"/>
  <c r="AS18" i="16"/>
  <c r="AS16" i="16"/>
  <c r="AS15" i="16"/>
  <c r="AS13" i="16"/>
  <c r="AS11" i="16"/>
  <c r="AY143" i="16"/>
  <c r="AY120" i="16"/>
  <c r="AY116" i="16"/>
  <c r="AY114" i="16"/>
  <c r="AY113" i="16"/>
  <c r="AY110" i="16"/>
  <c r="AY108" i="16"/>
  <c r="AY107" i="16"/>
  <c r="AY117" i="16"/>
  <c r="AY111" i="16"/>
  <c r="AY109" i="16"/>
  <c r="AY115" i="16"/>
  <c r="AY100" i="16"/>
  <c r="AY98" i="16"/>
  <c r="AY97" i="16"/>
  <c r="AY101" i="16"/>
  <c r="AY99" i="16"/>
  <c r="AY90" i="16"/>
  <c r="AY88" i="16"/>
  <c r="AY87" i="16"/>
  <c r="AY91" i="16"/>
  <c r="AY89" i="16"/>
  <c r="AY80" i="16"/>
  <c r="AY78" i="16"/>
  <c r="AY77" i="16"/>
  <c r="AY74" i="16"/>
  <c r="AY72" i="16"/>
  <c r="AY71" i="16"/>
  <c r="AY63" i="16"/>
  <c r="AY61" i="16"/>
  <c r="AY60" i="16"/>
  <c r="AY58" i="16"/>
  <c r="AY56" i="16"/>
  <c r="AY55" i="16"/>
  <c r="AY81" i="16"/>
  <c r="AY79" i="16"/>
  <c r="AY75" i="16"/>
  <c r="AY73" i="16"/>
  <c r="AY64" i="16"/>
  <c r="AY62" i="16"/>
  <c r="AY59" i="16"/>
  <c r="AY57" i="16"/>
  <c r="AY48" i="16"/>
  <c r="AY51" i="16"/>
  <c r="AY50" i="16"/>
  <c r="AY49" i="16"/>
  <c r="AY39" i="16"/>
  <c r="AY42" i="16"/>
  <c r="AY41" i="16"/>
  <c r="AY40" i="16"/>
  <c r="AY32" i="16"/>
  <c r="AY30" i="16"/>
  <c r="AY29" i="16"/>
  <c r="AY25" i="16"/>
  <c r="AY23" i="16"/>
  <c r="AY19" i="16"/>
  <c r="AY17" i="16"/>
  <c r="AY15" i="16"/>
  <c r="AY9" i="16"/>
  <c r="AY10" i="16"/>
  <c r="AY33" i="16"/>
  <c r="AY31" i="16"/>
  <c r="AY24" i="16"/>
  <c r="AY22" i="16"/>
  <c r="AY21" i="16"/>
  <c r="AY18" i="16"/>
  <c r="AY16" i="16"/>
  <c r="AY13" i="16"/>
  <c r="AY11" i="16"/>
  <c r="BE143" i="16"/>
  <c r="BE116" i="16"/>
  <c r="BE114" i="16"/>
  <c r="BE113" i="16"/>
  <c r="BE110" i="16"/>
  <c r="BE108" i="16"/>
  <c r="BE107" i="16"/>
  <c r="BE115" i="16"/>
  <c r="BE111" i="16"/>
  <c r="BE117" i="16"/>
  <c r="BE109" i="16"/>
  <c r="BE100" i="16"/>
  <c r="BE98" i="16"/>
  <c r="BE97" i="16"/>
  <c r="BE101" i="16"/>
  <c r="BE99" i="16"/>
  <c r="BE90" i="16"/>
  <c r="BE88" i="16"/>
  <c r="BE87" i="16"/>
  <c r="BE91" i="16"/>
  <c r="BE89" i="16"/>
  <c r="BE80" i="16"/>
  <c r="BE78" i="16"/>
  <c r="BE77" i="16"/>
  <c r="BE74" i="16"/>
  <c r="BE72" i="16"/>
  <c r="BE71" i="16"/>
  <c r="BE63" i="16"/>
  <c r="BE61" i="16"/>
  <c r="BE60" i="16"/>
  <c r="BE58" i="16"/>
  <c r="BE56" i="16"/>
  <c r="BE55" i="16"/>
  <c r="BE81" i="16"/>
  <c r="BE79" i="16"/>
  <c r="BE75" i="16"/>
  <c r="BE73" i="16"/>
  <c r="BE64" i="16"/>
  <c r="BE62" i="16"/>
  <c r="BE59" i="16"/>
  <c r="BE57" i="16"/>
  <c r="BE48" i="16"/>
  <c r="BE51" i="16"/>
  <c r="BE50" i="16"/>
  <c r="BE49" i="16"/>
  <c r="BE39" i="16"/>
  <c r="BE42" i="16"/>
  <c r="BE41" i="16"/>
  <c r="BE40" i="16"/>
  <c r="BE32" i="16"/>
  <c r="BE30" i="16"/>
  <c r="BE29" i="16"/>
  <c r="BE25" i="16"/>
  <c r="BE23" i="16"/>
  <c r="BE19" i="16"/>
  <c r="BE17" i="16"/>
  <c r="BE15" i="16"/>
  <c r="BE9" i="16"/>
  <c r="BE10" i="16"/>
  <c r="BE33" i="16"/>
  <c r="BE31" i="16"/>
  <c r="BE24" i="16"/>
  <c r="BE22" i="16"/>
  <c r="BE21" i="16"/>
  <c r="BE18" i="16"/>
  <c r="BE16" i="16"/>
  <c r="BE13" i="16"/>
  <c r="BE11" i="16"/>
  <c r="BK143" i="16"/>
  <c r="BK120" i="16"/>
  <c r="BK116" i="16"/>
  <c r="BK114" i="16"/>
  <c r="BK113" i="16"/>
  <c r="BK110" i="16"/>
  <c r="BK108" i="16"/>
  <c r="BK107" i="16"/>
  <c r="BK123" i="16"/>
  <c r="BK117" i="16"/>
  <c r="BK111" i="16"/>
  <c r="BK109" i="16"/>
  <c r="BK115" i="16"/>
  <c r="BK100" i="16"/>
  <c r="BK98" i="16"/>
  <c r="BK97" i="16"/>
  <c r="BK101" i="16"/>
  <c r="BK99" i="16"/>
  <c r="BK90" i="16"/>
  <c r="BK88" i="16"/>
  <c r="BK87" i="16"/>
  <c r="BK91" i="16"/>
  <c r="BK89" i="16"/>
  <c r="BK80" i="16"/>
  <c r="BK78" i="16"/>
  <c r="BK77" i="16"/>
  <c r="BK74" i="16"/>
  <c r="BK72" i="16"/>
  <c r="BK71" i="16"/>
  <c r="BK63" i="16"/>
  <c r="BK61" i="16"/>
  <c r="BK60" i="16"/>
  <c r="BK58" i="16"/>
  <c r="BK56" i="16"/>
  <c r="BK55" i="16"/>
  <c r="BK81" i="16"/>
  <c r="BK79" i="16"/>
  <c r="BK75" i="16"/>
  <c r="BK73" i="16"/>
  <c r="BK64" i="16"/>
  <c r="BK62" i="16"/>
  <c r="BK59" i="16"/>
  <c r="BK57" i="16"/>
  <c r="BK48" i="16"/>
  <c r="BK51" i="16"/>
  <c r="BK50" i="16"/>
  <c r="BK49" i="16"/>
  <c r="BK39" i="16"/>
  <c r="BK42" i="16"/>
  <c r="BK41" i="16"/>
  <c r="BK40" i="16"/>
  <c r="BK32" i="16"/>
  <c r="BK30" i="16"/>
  <c r="BK29" i="16"/>
  <c r="BK25" i="16"/>
  <c r="BK23" i="16"/>
  <c r="BK19" i="16"/>
  <c r="BK17" i="16"/>
  <c r="BK15" i="16"/>
  <c r="BK9" i="16"/>
  <c r="BK10" i="16"/>
  <c r="BK33" i="16"/>
  <c r="BK31" i="16"/>
  <c r="BK24" i="16"/>
  <c r="BK22" i="16"/>
  <c r="BK21" i="16"/>
  <c r="BK18" i="16"/>
  <c r="BK16" i="16"/>
  <c r="BK13" i="16"/>
  <c r="BK11" i="16"/>
  <c r="AZ69" i="16"/>
  <c r="AN69" i="16"/>
  <c r="AA69" i="16"/>
  <c r="N69" i="16"/>
  <c r="BI69" i="16"/>
  <c r="AW69" i="16"/>
  <c r="AK69" i="16"/>
  <c r="X69" i="16"/>
  <c r="J69" i="16"/>
  <c r="BD69" i="16"/>
  <c r="AR69" i="16"/>
  <c r="AF69" i="16"/>
  <c r="S69" i="16"/>
  <c r="BM69" i="16"/>
  <c r="BA69" i="16"/>
  <c r="AO69" i="16"/>
  <c r="AB69" i="16"/>
  <c r="O69" i="16"/>
  <c r="BL69" i="16"/>
  <c r="BD151" i="16"/>
  <c r="BD139" i="16"/>
  <c r="AR151" i="16"/>
  <c r="AR139" i="16"/>
  <c r="AF151" i="16"/>
  <c r="AF139" i="16"/>
  <c r="S151" i="16"/>
  <c r="S139" i="16"/>
  <c r="BM151" i="16"/>
  <c r="BM139" i="16"/>
  <c r="BA151" i="16"/>
  <c r="BA139" i="16"/>
  <c r="AO151" i="16"/>
  <c r="AO139" i="16"/>
  <c r="AB151" i="16"/>
  <c r="AB139" i="16"/>
  <c r="O151" i="16"/>
  <c r="O139" i="16"/>
  <c r="BL151" i="16"/>
  <c r="BL139" i="16"/>
  <c r="AZ151" i="16"/>
  <c r="AZ139" i="16"/>
  <c r="AN151" i="16"/>
  <c r="AN139" i="16"/>
  <c r="AA151" i="16"/>
  <c r="AA139" i="16"/>
  <c r="N151" i="16"/>
  <c r="N139" i="16"/>
  <c r="BI151" i="16"/>
  <c r="BI139" i="16"/>
  <c r="AW151" i="16"/>
  <c r="AW139" i="16"/>
  <c r="AK151" i="16"/>
  <c r="AK139" i="16"/>
  <c r="X151" i="16"/>
  <c r="X139" i="16"/>
  <c r="J151" i="16"/>
  <c r="J139" i="16"/>
  <c r="AZ145" i="16"/>
  <c r="AN145" i="16"/>
  <c r="AA145" i="16"/>
  <c r="N145" i="16"/>
  <c r="BM145" i="16"/>
  <c r="BA145" i="16"/>
  <c r="AO145" i="16"/>
  <c r="AB145" i="16"/>
  <c r="O145" i="16"/>
  <c r="BL145" i="16"/>
  <c r="BD145" i="16"/>
  <c r="AR145" i="16"/>
  <c r="AF145" i="16"/>
  <c r="S145" i="16"/>
  <c r="BI145" i="16"/>
  <c r="AW145" i="16"/>
  <c r="AK145" i="16"/>
  <c r="X145" i="16"/>
  <c r="J145" i="16"/>
  <c r="BA146" i="16"/>
  <c r="AO146" i="16"/>
  <c r="AB146" i="16"/>
  <c r="O146" i="16"/>
  <c r="BL146" i="16"/>
  <c r="AZ146" i="16"/>
  <c r="AN146" i="16"/>
  <c r="AA146" i="16"/>
  <c r="BC146" i="16"/>
  <c r="AQ146" i="16"/>
  <c r="AE146" i="16"/>
  <c r="R146" i="16"/>
  <c r="BJ146" i="16"/>
  <c r="AX146" i="16"/>
  <c r="AL146" i="16"/>
  <c r="Y146" i="16"/>
  <c r="F146" i="16"/>
  <c r="N146" i="16"/>
  <c r="U146" i="16"/>
  <c r="BD153" i="16"/>
  <c r="BD141" i="16"/>
  <c r="AR153" i="16"/>
  <c r="AR141" i="16"/>
  <c r="AF153" i="16"/>
  <c r="AF141" i="16"/>
  <c r="S153" i="16"/>
  <c r="S141" i="16"/>
  <c r="BM153" i="16"/>
  <c r="BM141" i="16"/>
  <c r="BA153" i="16"/>
  <c r="BA141" i="16"/>
  <c r="AO153" i="16"/>
  <c r="AO141" i="16"/>
  <c r="AB153" i="16"/>
  <c r="AB141" i="16"/>
  <c r="O153" i="16"/>
  <c r="O141" i="16"/>
  <c r="BF153" i="16"/>
  <c r="BF141" i="16"/>
  <c r="AT153" i="16"/>
  <c r="AT141" i="16"/>
  <c r="AH153" i="16"/>
  <c r="AH141" i="16"/>
  <c r="U153" i="16"/>
  <c r="U141" i="16"/>
  <c r="F153" i="16"/>
  <c r="F141" i="16"/>
  <c r="BC153" i="16"/>
  <c r="BE153" i="16"/>
  <c r="BC141" i="16"/>
  <c r="BE141" i="16"/>
  <c r="AQ153" i="16"/>
  <c r="AS153" i="16"/>
  <c r="AQ141" i="16"/>
  <c r="AS141" i="16"/>
  <c r="AE153" i="16"/>
  <c r="AG153" i="16"/>
  <c r="AE141" i="16"/>
  <c r="AG141" i="16"/>
  <c r="R153" i="16"/>
  <c r="T153" i="16"/>
  <c r="R141" i="16"/>
  <c r="T141" i="16"/>
  <c r="BL153" i="16"/>
  <c r="BN153" i="16"/>
  <c r="BL141" i="16"/>
  <c r="BN141" i="16"/>
  <c r="BA144" i="16"/>
  <c r="AO144" i="16"/>
  <c r="AB144" i="16"/>
  <c r="O144" i="16"/>
  <c r="BJ144" i="16"/>
  <c r="AX144" i="16"/>
  <c r="AL144" i="16"/>
  <c r="BM144" i="16"/>
  <c r="BC144" i="16"/>
  <c r="AQ144" i="16"/>
  <c r="AE144" i="16"/>
  <c r="R144" i="16"/>
  <c r="BL144" i="16"/>
  <c r="AZ144" i="16"/>
  <c r="AN144" i="16"/>
  <c r="AA144" i="16"/>
  <c r="K144" i="16"/>
  <c r="S144" i="16"/>
  <c r="Y144" i="16"/>
  <c r="F149" i="16"/>
  <c r="F137" i="16"/>
  <c r="N149" i="16"/>
  <c r="N137" i="16"/>
  <c r="U149" i="16"/>
  <c r="U137" i="16"/>
  <c r="AA149" i="16"/>
  <c r="AA137" i="16"/>
  <c r="AH149" i="16"/>
  <c r="AH137" i="16"/>
  <c r="AN149" i="16"/>
  <c r="AN137" i="16"/>
  <c r="AT149" i="16"/>
  <c r="AT137" i="16"/>
  <c r="AZ149" i="16"/>
  <c r="AZ137" i="16"/>
  <c r="BF149" i="16"/>
  <c r="BF137" i="16"/>
  <c r="BL149" i="16"/>
  <c r="BL137" i="16"/>
  <c r="J149" i="16"/>
  <c r="J137" i="16"/>
  <c r="R149" i="16"/>
  <c r="R137" i="16"/>
  <c r="X149" i="16"/>
  <c r="X137" i="16"/>
  <c r="AE149" i="16"/>
  <c r="AE137" i="16"/>
  <c r="AK149" i="16"/>
  <c r="AK137" i="16"/>
  <c r="AQ149" i="16"/>
  <c r="AQ137" i="16"/>
  <c r="AW149" i="16"/>
  <c r="AW137" i="16"/>
  <c r="BC149" i="16"/>
  <c r="BC137" i="16"/>
  <c r="BI149" i="16"/>
  <c r="BI137" i="16"/>
  <c r="BI152" i="16"/>
  <c r="BI140" i="16"/>
  <c r="AW152" i="16"/>
  <c r="AW140" i="16"/>
  <c r="AK152" i="16"/>
  <c r="AK140" i="16"/>
  <c r="X152" i="16"/>
  <c r="X140" i="16"/>
  <c r="J152" i="16"/>
  <c r="J140" i="16"/>
  <c r="BD152" i="16"/>
  <c r="BD140" i="16"/>
  <c r="AR152" i="16"/>
  <c r="AR140" i="16"/>
  <c r="AF152" i="16"/>
  <c r="AF140" i="16"/>
  <c r="S152" i="16"/>
  <c r="S140" i="16"/>
  <c r="BG152" i="16"/>
  <c r="BG140" i="16"/>
  <c r="AU152" i="16"/>
  <c r="AU140" i="16"/>
  <c r="AI152" i="16"/>
  <c r="AI140" i="16"/>
  <c r="V152" i="16"/>
  <c r="V140" i="16"/>
  <c r="G152" i="16"/>
  <c r="G140" i="16"/>
  <c r="BF152" i="16"/>
  <c r="BF140" i="16"/>
  <c r="AT152" i="16"/>
  <c r="AT140" i="16"/>
  <c r="AH152" i="16"/>
  <c r="AH140" i="16"/>
  <c r="U152" i="16"/>
  <c r="U140" i="16"/>
  <c r="F152" i="16"/>
  <c r="F140" i="16"/>
  <c r="AZ147" i="16"/>
  <c r="AN147" i="16"/>
  <c r="AA147" i="16"/>
  <c r="N147" i="16"/>
  <c r="BI147" i="16"/>
  <c r="AW147" i="16"/>
  <c r="AK147" i="16"/>
  <c r="X147" i="16"/>
  <c r="J147" i="16"/>
  <c r="BJ147" i="16"/>
  <c r="AX147" i="16"/>
  <c r="AL147" i="16"/>
  <c r="Y147" i="16"/>
  <c r="K147" i="16"/>
  <c r="BG147" i="16"/>
  <c r="AU147" i="16"/>
  <c r="AI147" i="16"/>
  <c r="V147" i="16"/>
  <c r="G147" i="16"/>
  <c r="BI150" i="16"/>
  <c r="BI138" i="16"/>
  <c r="AW150" i="16"/>
  <c r="AW138" i="16"/>
  <c r="AK150" i="16"/>
  <c r="AK138" i="16"/>
  <c r="X150" i="16"/>
  <c r="X138" i="16"/>
  <c r="J150" i="16"/>
  <c r="J138" i="16"/>
  <c r="BD150" i="16"/>
  <c r="BD138" i="16"/>
  <c r="AR150" i="16"/>
  <c r="AR138" i="16"/>
  <c r="AF150" i="16"/>
  <c r="AF138" i="16"/>
  <c r="S150" i="16"/>
  <c r="S138" i="16"/>
  <c r="BM150" i="16"/>
  <c r="BM138" i="16"/>
  <c r="BA150" i="16"/>
  <c r="BA138" i="16"/>
  <c r="AO150" i="16"/>
  <c r="AO138" i="16"/>
  <c r="AB150" i="16"/>
  <c r="AB138" i="16"/>
  <c r="O150" i="16"/>
  <c r="O138" i="16"/>
  <c r="BL150" i="16"/>
  <c r="BL138" i="16"/>
  <c r="AZ150" i="16"/>
  <c r="AZ138" i="16"/>
  <c r="AN150" i="16"/>
  <c r="AN138" i="16"/>
  <c r="AA150" i="16"/>
  <c r="AA138" i="16"/>
  <c r="N150" i="16"/>
  <c r="N138" i="16"/>
  <c r="BF69" i="16"/>
  <c r="AT69" i="16"/>
  <c r="AH69" i="16"/>
  <c r="U69" i="16"/>
  <c r="F69" i="16"/>
  <c r="BC69" i="16"/>
  <c r="AQ69" i="16"/>
  <c r="AE69" i="16"/>
  <c r="R69" i="16"/>
  <c r="BJ69" i="16"/>
  <c r="AX69" i="16"/>
  <c r="AL69" i="16"/>
  <c r="Y69" i="16"/>
  <c r="K69" i="16"/>
  <c r="BG69" i="16"/>
  <c r="AU69" i="16"/>
  <c r="AI69" i="16"/>
  <c r="V69" i="16"/>
  <c r="G69" i="16"/>
  <c r="J12" i="16"/>
  <c r="L12" i="16"/>
  <c r="R12" i="16"/>
  <c r="T12" i="16"/>
  <c r="X12" i="16"/>
  <c r="Z12" i="16"/>
  <c r="AE12" i="16"/>
  <c r="AG12" i="16"/>
  <c r="AK12" i="16"/>
  <c r="AM12" i="16"/>
  <c r="AQ12" i="16"/>
  <c r="AS12" i="16"/>
  <c r="AW12" i="16"/>
  <c r="AY12" i="16"/>
  <c r="BC12" i="16"/>
  <c r="BE12" i="16"/>
  <c r="BI12" i="16"/>
  <c r="BK12" i="16"/>
  <c r="E101" i="15"/>
  <c r="A101" i="15"/>
  <c r="E100" i="15"/>
  <c r="A100" i="15"/>
  <c r="E99" i="15"/>
  <c r="A99" i="15"/>
  <c r="E98" i="15"/>
  <c r="A98" i="15"/>
  <c r="BP97" i="15"/>
  <c r="E97" i="15"/>
  <c r="BO97" i="15"/>
  <c r="E91" i="15"/>
  <c r="A91" i="15"/>
  <c r="E90" i="15"/>
  <c r="A90" i="15"/>
  <c r="E89" i="15"/>
  <c r="A89" i="15"/>
  <c r="E88" i="15"/>
  <c r="A88" i="15"/>
  <c r="BP87" i="15"/>
  <c r="E87" i="15"/>
  <c r="BO87" i="15"/>
  <c r="E81" i="15"/>
  <c r="A81" i="15"/>
  <c r="E80" i="15"/>
  <c r="A80" i="15"/>
  <c r="E79" i="15"/>
  <c r="A79" i="15"/>
  <c r="E78" i="15"/>
  <c r="A78" i="15"/>
  <c r="BP77" i="15"/>
  <c r="E77" i="15"/>
  <c r="BO77" i="15"/>
  <c r="E75" i="15"/>
  <c r="BO75" i="15"/>
  <c r="A75" i="15"/>
  <c r="E74" i="15"/>
  <c r="BO74" i="15"/>
  <c r="A74" i="15"/>
  <c r="E73" i="15"/>
  <c r="BO73" i="15"/>
  <c r="A73" i="15"/>
  <c r="E72" i="15"/>
  <c r="BO72" i="15"/>
  <c r="A72" i="15"/>
  <c r="BP71" i="15"/>
  <c r="E71" i="15"/>
  <c r="BO71" i="15"/>
  <c r="E69" i="15"/>
  <c r="BO69" i="15"/>
  <c r="E68" i="15"/>
  <c r="BO68" i="15"/>
  <c r="E67" i="15"/>
  <c r="BO67" i="15"/>
  <c r="E66" i="15"/>
  <c r="BO66" i="15"/>
  <c r="BP65" i="15"/>
  <c r="E65" i="15"/>
  <c r="BO65" i="15"/>
  <c r="E64" i="15"/>
  <c r="BO64" i="15"/>
  <c r="A64" i="15"/>
  <c r="E63" i="15"/>
  <c r="BO63" i="15"/>
  <c r="A63" i="15"/>
  <c r="E62" i="15"/>
  <c r="BO62" i="15"/>
  <c r="A62" i="15"/>
  <c r="E61" i="15"/>
  <c r="BO61" i="15"/>
  <c r="A61" i="15"/>
  <c r="BP60" i="15"/>
  <c r="E60" i="15"/>
  <c r="BO60" i="15"/>
  <c r="E59" i="15"/>
  <c r="BO59" i="15"/>
  <c r="A59" i="15"/>
  <c r="E58" i="15"/>
  <c r="BO58" i="15"/>
  <c r="A58" i="15"/>
  <c r="E57" i="15"/>
  <c r="BO57" i="15"/>
  <c r="A57" i="15"/>
  <c r="E56" i="15"/>
  <c r="BO56" i="15"/>
  <c r="A56" i="15"/>
  <c r="BP55" i="15"/>
  <c r="E55" i="15"/>
  <c r="BO55" i="15"/>
  <c r="E53" i="15"/>
  <c r="BO53" i="15"/>
  <c r="E52" i="15"/>
  <c r="BO52" i="15"/>
  <c r="B51" i="15"/>
  <c r="A51" i="15"/>
  <c r="B50" i="15"/>
  <c r="G50" i="15"/>
  <c r="A50" i="15"/>
  <c r="B49" i="15"/>
  <c r="A49" i="15"/>
  <c r="BP48" i="15"/>
  <c r="B48" i="15"/>
  <c r="A48" i="15"/>
  <c r="BM48" i="15"/>
  <c r="BK67" i="16"/>
  <c r="BN146" i="16"/>
  <c r="L66" i="16"/>
  <c r="W66" i="16"/>
  <c r="P67" i="16"/>
  <c r="BH65" i="16"/>
  <c r="AC68" i="16"/>
  <c r="BB68" i="16"/>
  <c r="BN149" i="16"/>
  <c r="BN67" i="16"/>
  <c r="AS68" i="16"/>
  <c r="AM67" i="16"/>
  <c r="AP66" i="16"/>
  <c r="AV68" i="16"/>
  <c r="AG121" i="16"/>
  <c r="T68" i="16"/>
  <c r="L67" i="16"/>
  <c r="AS67" i="16"/>
  <c r="W68" i="16"/>
  <c r="AJ65" i="16"/>
  <c r="P66" i="16"/>
  <c r="AV66" i="16"/>
  <c r="AP67" i="16"/>
  <c r="AV65" i="16"/>
  <c r="Z121" i="16"/>
  <c r="T67" i="16"/>
  <c r="BH66" i="16"/>
  <c r="AC65" i="16"/>
  <c r="BN137" i="16"/>
  <c r="AC137" i="16"/>
  <c r="BE123" i="16"/>
  <c r="BK137" i="16"/>
  <c r="AC66" i="16"/>
  <c r="BN65" i="16"/>
  <c r="AJ66" i="16"/>
  <c r="BN66" i="16"/>
  <c r="BN127" i="16"/>
  <c r="BK65" i="16"/>
  <c r="BK122" i="16"/>
  <c r="BH141" i="16"/>
  <c r="Z145" i="16"/>
  <c r="Z139" i="16"/>
  <c r="BK128" i="16"/>
  <c r="BK133" i="16"/>
  <c r="BE132" i="16"/>
  <c r="BH131" i="16"/>
  <c r="AC141" i="16"/>
  <c r="BH67" i="16"/>
  <c r="BH139" i="16"/>
  <c r="BH121" i="16"/>
  <c r="BE127" i="16"/>
  <c r="BE144" i="16"/>
  <c r="AJ67" i="16"/>
  <c r="AV121" i="16"/>
  <c r="P65" i="16"/>
  <c r="BE139" i="16"/>
  <c r="BE125" i="16"/>
  <c r="Z67" i="16"/>
  <c r="AM121" i="16"/>
  <c r="BB122" i="16"/>
  <c r="BE65" i="16"/>
  <c r="H67" i="16"/>
  <c r="T65" i="16"/>
  <c r="AY119" i="16"/>
  <c r="AV67" i="16"/>
  <c r="AS65" i="16"/>
  <c r="W121" i="16"/>
  <c r="BB65" i="16"/>
  <c r="BE145" i="16"/>
  <c r="AV122" i="16"/>
  <c r="AG65" i="16"/>
  <c r="AP65" i="16"/>
  <c r="AS121" i="16"/>
  <c r="AY68" i="16"/>
  <c r="Z144" i="16"/>
  <c r="T121" i="16"/>
  <c r="BN139" i="16"/>
  <c r="BK134" i="16"/>
  <c r="BK144" i="16"/>
  <c r="BN151" i="16"/>
  <c r="AC140" i="16"/>
  <c r="BN120" i="16"/>
  <c r="AC127" i="16"/>
  <c r="BK131" i="16"/>
  <c r="BN145" i="16"/>
  <c r="BN69" i="16"/>
  <c r="Z65" i="16"/>
  <c r="BK150" i="16"/>
  <c r="BK140" i="16"/>
  <c r="Z146" i="16"/>
  <c r="BK145" i="16"/>
  <c r="BK151" i="16"/>
  <c r="AC151" i="16"/>
  <c r="BN132" i="16"/>
  <c r="BK132" i="16"/>
  <c r="BN147" i="16"/>
  <c r="BN144" i="16"/>
  <c r="BK126" i="16"/>
  <c r="BE126" i="16"/>
  <c r="BK125" i="16"/>
  <c r="BK127" i="16"/>
  <c r="BE122" i="16"/>
  <c r="BN134" i="16"/>
  <c r="BN138" i="16"/>
  <c r="BN126" i="16"/>
  <c r="BN128" i="16"/>
  <c r="BK138" i="16"/>
  <c r="BK149" i="16"/>
  <c r="BK146" i="16"/>
  <c r="BK139" i="16"/>
  <c r="BH128" i="16"/>
  <c r="BH125" i="16"/>
  <c r="Z68" i="16"/>
  <c r="BH122" i="16"/>
  <c r="BH146" i="16"/>
  <c r="BH129" i="16"/>
  <c r="BE137" i="16"/>
  <c r="BH135" i="16"/>
  <c r="BE150" i="16"/>
  <c r="BE140" i="16"/>
  <c r="BH137" i="16"/>
  <c r="BH134" i="16"/>
  <c r="BB66" i="16"/>
  <c r="L65" i="16"/>
  <c r="Z128" i="16"/>
  <c r="Z125" i="16"/>
  <c r="AY67" i="16"/>
  <c r="AY65" i="16"/>
  <c r="AP68" i="16"/>
  <c r="BE69" i="16"/>
  <c r="W153" i="16"/>
  <c r="AV153" i="16"/>
  <c r="AS133" i="16"/>
  <c r="BB153" i="16"/>
  <c r="AY144" i="16"/>
  <c r="AY139" i="16"/>
  <c r="AY131" i="16"/>
  <c r="AY128" i="16"/>
  <c r="AV150" i="16"/>
  <c r="AP141" i="16"/>
  <c r="AS146" i="16"/>
  <c r="AP123" i="16"/>
  <c r="AP147" i="16"/>
  <c r="AP140" i="16"/>
  <c r="AP122" i="16"/>
  <c r="AM122" i="16"/>
  <c r="AJ122" i="16"/>
  <c r="AC149" i="16"/>
  <c r="W150" i="16"/>
  <c r="P140" i="16"/>
  <c r="AC126" i="16"/>
  <c r="AC128" i="16"/>
  <c r="AC131" i="16"/>
  <c r="AC135" i="16"/>
  <c r="L122" i="16"/>
  <c r="AC147" i="16"/>
  <c r="AC139" i="16"/>
  <c r="AC152" i="16"/>
  <c r="AC132" i="16"/>
  <c r="AC134" i="16"/>
  <c r="AC150" i="16"/>
  <c r="T122" i="16"/>
  <c r="AC133" i="16"/>
  <c r="AC123" i="16"/>
  <c r="AC153" i="16"/>
  <c r="Z134" i="16"/>
  <c r="AG123" i="16"/>
  <c r="W146" i="16"/>
  <c r="AG68" i="16"/>
  <c r="AC146" i="16"/>
  <c r="BN150" i="16"/>
  <c r="AC69" i="16"/>
  <c r="AC145" i="16"/>
  <c r="AC138" i="16"/>
  <c r="AC144" i="16"/>
  <c r="BN131" i="16"/>
  <c r="BN125" i="16"/>
  <c r="BN152" i="16"/>
  <c r="BN133" i="16"/>
  <c r="BN140" i="16"/>
  <c r="BH132" i="16"/>
  <c r="AV133" i="16"/>
  <c r="AJ133" i="16"/>
  <c r="BH133" i="16"/>
  <c r="BK147" i="16"/>
  <c r="BK152" i="16"/>
  <c r="BH149" i="16"/>
  <c r="BK69" i="16"/>
  <c r="BE152" i="16"/>
  <c r="BH144" i="16"/>
  <c r="BH151" i="16"/>
  <c r="BH126" i="16"/>
  <c r="BH127" i="16"/>
  <c r="W65" i="16"/>
  <c r="AV146" i="16"/>
  <c r="BH145" i="16"/>
  <c r="P131" i="16"/>
  <c r="AY133" i="16"/>
  <c r="BE68" i="16"/>
  <c r="AS150" i="16"/>
  <c r="AY137" i="16"/>
  <c r="BH153" i="16"/>
  <c r="AY146" i="16"/>
  <c r="Z151" i="16"/>
  <c r="Z137" i="16"/>
  <c r="AY151" i="16"/>
  <c r="Z140" i="16"/>
  <c r="BH150" i="16"/>
  <c r="BB140" i="16"/>
  <c r="Z150" i="16"/>
  <c r="BH138" i="16"/>
  <c r="BH140" i="16"/>
  <c r="BH69" i="16"/>
  <c r="BH152" i="16"/>
  <c r="BH147" i="16"/>
  <c r="BB132" i="16"/>
  <c r="BB134" i="16"/>
  <c r="AY134" i="16"/>
  <c r="Z131" i="16"/>
  <c r="BB133" i="16"/>
  <c r="AY149" i="16"/>
  <c r="AM149" i="16"/>
  <c r="Z149" i="16"/>
  <c r="L149" i="16"/>
  <c r="Z132" i="16"/>
  <c r="AY132" i="16"/>
  <c r="AS132" i="16"/>
  <c r="BE131" i="16"/>
  <c r="BB135" i="16"/>
  <c r="BE133" i="16"/>
  <c r="Z133" i="16"/>
  <c r="BB147" i="16"/>
  <c r="BE149" i="16"/>
  <c r="AS149" i="16"/>
  <c r="AG149" i="16"/>
  <c r="T149" i="16"/>
  <c r="BB144" i="16"/>
  <c r="AG122" i="16"/>
  <c r="BB151" i="16"/>
  <c r="BE151" i="16"/>
  <c r="Z138" i="16"/>
  <c r="BE146" i="16"/>
  <c r="AS145" i="16"/>
  <c r="Z126" i="16"/>
  <c r="AS126" i="16"/>
  <c r="BB125" i="16"/>
  <c r="BB129" i="16"/>
  <c r="Z127" i="16"/>
  <c r="H65" i="16"/>
  <c r="BE147" i="16"/>
  <c r="AS69" i="16"/>
  <c r="Z147" i="16"/>
  <c r="Z152" i="16"/>
  <c r="AY152" i="16"/>
  <c r="Z69" i="16"/>
  <c r="BE138" i="16"/>
  <c r="BB149" i="16"/>
  <c r="AP149" i="16"/>
  <c r="P149" i="16"/>
  <c r="P139" i="16"/>
  <c r="AP139" i="16"/>
  <c r="BB126" i="16"/>
  <c r="P126" i="16"/>
  <c r="AY126" i="16"/>
  <c r="BB128" i="16"/>
  <c r="AS125" i="16"/>
  <c r="AG125" i="16"/>
  <c r="W129" i="16"/>
  <c r="AV129" i="16"/>
  <c r="AY127" i="16"/>
  <c r="AP127" i="16"/>
  <c r="BB127" i="16"/>
  <c r="AJ126" i="16"/>
  <c r="W128" i="16"/>
  <c r="AV128" i="16"/>
  <c r="AJ127" i="16"/>
  <c r="W127" i="16"/>
  <c r="AV127" i="16"/>
  <c r="H122" i="16"/>
  <c r="BB69" i="16"/>
  <c r="BB152" i="16"/>
  <c r="BB146" i="16"/>
  <c r="AS123" i="16"/>
  <c r="BB139" i="16"/>
  <c r="BB141" i="16"/>
  <c r="AY125" i="16"/>
  <c r="W125" i="16"/>
  <c r="BB150" i="16"/>
  <c r="BB137" i="16"/>
  <c r="BB131" i="16"/>
  <c r="BB138" i="16"/>
  <c r="BB145" i="16"/>
  <c r="AY145" i="16"/>
  <c r="W139" i="16"/>
  <c r="AV139" i="16"/>
  <c r="AY140" i="16"/>
  <c r="AY138" i="16"/>
  <c r="AS140" i="16"/>
  <c r="AV149" i="16"/>
  <c r="AJ149" i="16"/>
  <c r="W149" i="16"/>
  <c r="H149" i="16"/>
  <c r="W144" i="16"/>
  <c r="P146" i="16"/>
  <c r="P151" i="16"/>
  <c r="AP151" i="16"/>
  <c r="AV144" i="16"/>
  <c r="AV145" i="16"/>
  <c r="H151" i="16"/>
  <c r="AJ151" i="16"/>
  <c r="W151" i="16"/>
  <c r="AV151" i="16"/>
  <c r="W135" i="16"/>
  <c r="AV135" i="16"/>
  <c r="P133" i="16"/>
  <c r="AP133" i="16"/>
  <c r="AJ132" i="16"/>
  <c r="W134" i="16"/>
  <c r="AV134" i="16"/>
  <c r="AY150" i="16"/>
  <c r="AP137" i="16"/>
  <c r="H139" i="16"/>
  <c r="AJ139" i="16"/>
  <c r="AP126" i="16"/>
  <c r="AP134" i="16"/>
  <c r="P128" i="16"/>
  <c r="AS147" i="16"/>
  <c r="W138" i="16"/>
  <c r="AV138" i="16"/>
  <c r="W132" i="16"/>
  <c r="AV132" i="16"/>
  <c r="AP135" i="16"/>
  <c r="W133" i="16"/>
  <c r="W131" i="16"/>
  <c r="W126" i="16"/>
  <c r="AY69" i="16"/>
  <c r="W145" i="16"/>
  <c r="P138" i="16"/>
  <c r="W140" i="16"/>
  <c r="AY147" i="16"/>
  <c r="H152" i="16"/>
  <c r="AJ152" i="16"/>
  <c r="AV126" i="16"/>
  <c r="AJ128" i="16"/>
  <c r="AV125" i="16"/>
  <c r="AP129" i="16"/>
  <c r="AS127" i="16"/>
  <c r="AS138" i="16"/>
  <c r="AS137" i="16"/>
  <c r="AG144" i="16"/>
  <c r="W141" i="16"/>
  <c r="AV141" i="16"/>
  <c r="H140" i="16"/>
  <c r="AJ140" i="16"/>
  <c r="AV137" i="16"/>
  <c r="W137" i="16"/>
  <c r="AS139" i="16"/>
  <c r="H150" i="16"/>
  <c r="H138" i="16"/>
  <c r="AJ138" i="16"/>
  <c r="P152" i="16"/>
  <c r="AP152" i="16"/>
  <c r="AV140" i="16"/>
  <c r="W152" i="16"/>
  <c r="AV152" i="16"/>
  <c r="W69" i="16"/>
  <c r="W147" i="16"/>
  <c r="AV69" i="16"/>
  <c r="AV147" i="16"/>
  <c r="AJ150" i="16"/>
  <c r="P150" i="16"/>
  <c r="AP150" i="16"/>
  <c r="P132" i="16"/>
  <c r="AP132" i="16"/>
  <c r="L132" i="16"/>
  <c r="AM132" i="16"/>
  <c r="P134" i="16"/>
  <c r="L131" i="16"/>
  <c r="AJ134" i="16"/>
  <c r="AP138" i="16"/>
  <c r="AP128" i="16"/>
  <c r="E83" i="15"/>
  <c r="BO83" i="15"/>
  <c r="BO79" i="15"/>
  <c r="E85" i="15"/>
  <c r="BO85" i="15"/>
  <c r="BO81" i="15"/>
  <c r="E93" i="15"/>
  <c r="BO93" i="15"/>
  <c r="BO89" i="15"/>
  <c r="E104" i="15"/>
  <c r="BO104" i="15"/>
  <c r="BO100" i="15"/>
  <c r="E82" i="15"/>
  <c r="BO82" i="15"/>
  <c r="BO78" i="15"/>
  <c r="E84" i="15"/>
  <c r="BO84" i="15"/>
  <c r="BO80" i="15"/>
  <c r="E92" i="15"/>
  <c r="BO92" i="15"/>
  <c r="BO88" i="15"/>
  <c r="E94" i="15"/>
  <c r="BO94" i="15"/>
  <c r="BO90" i="15"/>
  <c r="E95" i="15"/>
  <c r="BO95" i="15"/>
  <c r="BO91" i="15"/>
  <c r="E102" i="15"/>
  <c r="BO102" i="15"/>
  <c r="BO98" i="15"/>
  <c r="E103" i="15"/>
  <c r="BO103" i="15"/>
  <c r="BO99" i="15"/>
  <c r="E105" i="15"/>
  <c r="BO105" i="15"/>
  <c r="BO101" i="15"/>
  <c r="BL49" i="15"/>
  <c r="BL51" i="15"/>
  <c r="AS131" i="16"/>
  <c r="AP131" i="16"/>
  <c r="H125" i="16"/>
  <c r="AS152" i="16"/>
  <c r="AS144" i="16"/>
  <c r="AP144" i="16"/>
  <c r="AP153" i="16"/>
  <c r="AP146" i="16"/>
  <c r="AS151" i="16"/>
  <c r="AP69" i="16"/>
  <c r="AP145" i="16"/>
  <c r="AP125" i="16"/>
  <c r="T127" i="16"/>
  <c r="H134" i="16"/>
  <c r="H133" i="16"/>
  <c r="L146" i="16"/>
  <c r="T132" i="16"/>
  <c r="AM134" i="16"/>
  <c r="AG131" i="16"/>
  <c r="T152" i="16"/>
  <c r="AG152" i="16"/>
  <c r="L152" i="16"/>
  <c r="AM152" i="16"/>
  <c r="AG146" i="16"/>
  <c r="T145" i="16"/>
  <c r="T138" i="16"/>
  <c r="AG138" i="16"/>
  <c r="L138" i="16"/>
  <c r="AM138" i="16"/>
  <c r="H153" i="16"/>
  <c r="AJ153" i="16"/>
  <c r="P153" i="16"/>
  <c r="L145" i="16"/>
  <c r="AM145" i="16"/>
  <c r="L151" i="16"/>
  <c r="AM151" i="16"/>
  <c r="T151" i="16"/>
  <c r="AG151" i="16"/>
  <c r="H126" i="16"/>
  <c r="H131" i="16"/>
  <c r="H132" i="16"/>
  <c r="H128" i="16"/>
  <c r="AG132" i="16"/>
  <c r="L134" i="16"/>
  <c r="AM131" i="16"/>
  <c r="T131" i="16"/>
  <c r="AJ131" i="16"/>
  <c r="AG133" i="16"/>
  <c r="H127" i="16"/>
  <c r="L144" i="16"/>
  <c r="AM144" i="16"/>
  <c r="T146" i="16"/>
  <c r="AG145" i="16"/>
  <c r="AG127" i="16"/>
  <c r="AG69" i="16"/>
  <c r="L135" i="16"/>
  <c r="L128" i="16"/>
  <c r="AM128" i="16"/>
  <c r="P144" i="16"/>
  <c r="L126" i="16"/>
  <c r="AM126" i="16"/>
  <c r="T126" i="16"/>
  <c r="AG126" i="16"/>
  <c r="H141" i="16"/>
  <c r="AJ141" i="16"/>
  <c r="P141" i="16"/>
  <c r="H146" i="16"/>
  <c r="AM146" i="16"/>
  <c r="L139" i="16"/>
  <c r="AM139" i="16"/>
  <c r="T139" i="16"/>
  <c r="AG139" i="16"/>
  <c r="P127" i="16"/>
  <c r="AJ125" i="16"/>
  <c r="P125" i="16"/>
  <c r="AM125" i="16"/>
  <c r="L125" i="16"/>
  <c r="AJ144" i="16"/>
  <c r="AJ146" i="16"/>
  <c r="H145" i="16"/>
  <c r="AJ145" i="16"/>
  <c r="T133" i="16"/>
  <c r="AG147" i="16"/>
  <c r="BL50" i="15"/>
  <c r="T125" i="16"/>
  <c r="T147" i="16"/>
  <c r="T69" i="16"/>
  <c r="T150" i="16"/>
  <c r="AG150" i="16"/>
  <c r="L150" i="16"/>
  <c r="AM150" i="16"/>
  <c r="P147" i="16"/>
  <c r="AM129" i="16"/>
  <c r="T129" i="16"/>
  <c r="AG129" i="16"/>
  <c r="T140" i="16"/>
  <c r="AG140" i="16"/>
  <c r="L140" i="16"/>
  <c r="AM140" i="16"/>
  <c r="T128" i="16"/>
  <c r="AG128" i="16"/>
  <c r="AM137" i="16"/>
  <c r="AG137" i="16"/>
  <c r="T137" i="16"/>
  <c r="L137" i="16"/>
  <c r="AJ137" i="16"/>
  <c r="P137" i="16"/>
  <c r="H137" i="16"/>
  <c r="L147" i="16"/>
  <c r="AM147" i="16"/>
  <c r="H135" i="16"/>
  <c r="AJ135" i="16"/>
  <c r="T144" i="16"/>
  <c r="P145" i="16"/>
  <c r="L127" i="16"/>
  <c r="AM127" i="16"/>
  <c r="L69" i="16"/>
  <c r="AM69" i="16"/>
  <c r="H147" i="16"/>
  <c r="AJ147" i="16"/>
  <c r="P129" i="16"/>
  <c r="H69" i="16"/>
  <c r="AJ69" i="16"/>
  <c r="H129" i="16"/>
  <c r="AJ129" i="16"/>
  <c r="L133" i="16"/>
  <c r="AM133" i="16"/>
  <c r="P69" i="16"/>
  <c r="P135" i="16"/>
  <c r="F48" i="15"/>
  <c r="K48" i="15"/>
  <c r="N48" i="15"/>
  <c r="S48" i="15"/>
  <c r="U48" i="15"/>
  <c r="Y48" i="15"/>
  <c r="AA48" i="15"/>
  <c r="AF48" i="15"/>
  <c r="AH48" i="15"/>
  <c r="AL48" i="15"/>
  <c r="AN48" i="15"/>
  <c r="AR48" i="15"/>
  <c r="AT48" i="15"/>
  <c r="AX48" i="15"/>
  <c r="AZ48" i="15"/>
  <c r="BD48" i="15"/>
  <c r="BF48" i="15"/>
  <c r="BJ48" i="15"/>
  <c r="BL48" i="15"/>
  <c r="G49" i="15"/>
  <c r="J49" i="15"/>
  <c r="O49" i="15"/>
  <c r="R49" i="15"/>
  <c r="V49" i="15"/>
  <c r="X49" i="15"/>
  <c r="AB49" i="15"/>
  <c r="AE49" i="15"/>
  <c r="AI49" i="15"/>
  <c r="AK49" i="15"/>
  <c r="AO49" i="15"/>
  <c r="AQ49" i="15"/>
  <c r="AU49" i="15"/>
  <c r="AW49" i="15"/>
  <c r="BA49" i="15"/>
  <c r="BC49" i="15"/>
  <c r="BG49" i="15"/>
  <c r="BI49" i="15"/>
  <c r="BM49" i="15"/>
  <c r="J50" i="15"/>
  <c r="O50" i="15"/>
  <c r="R50" i="15"/>
  <c r="V50" i="15"/>
  <c r="X50" i="15"/>
  <c r="AB50" i="15"/>
  <c r="AE50" i="15"/>
  <c r="AI50" i="15"/>
  <c r="AK50" i="15"/>
  <c r="AO50" i="15"/>
  <c r="AQ50" i="15"/>
  <c r="AU50" i="15"/>
  <c r="AW50" i="15"/>
  <c r="BA50" i="15"/>
  <c r="BC50" i="15"/>
  <c r="BG50" i="15"/>
  <c r="BI50" i="15"/>
  <c r="BM50" i="15"/>
  <c r="G51" i="15"/>
  <c r="J51" i="15"/>
  <c r="O51" i="15"/>
  <c r="R51" i="15"/>
  <c r="V51" i="15"/>
  <c r="X51" i="15"/>
  <c r="AB51" i="15"/>
  <c r="AE51" i="15"/>
  <c r="AI51" i="15"/>
  <c r="AK51" i="15"/>
  <c r="AO51" i="15"/>
  <c r="AQ51" i="15"/>
  <c r="AU51" i="15"/>
  <c r="AW51" i="15"/>
  <c r="BA51" i="15"/>
  <c r="BC51" i="15"/>
  <c r="BG51" i="15"/>
  <c r="BI51" i="15"/>
  <c r="BM51" i="15"/>
  <c r="G48" i="15"/>
  <c r="J48" i="15"/>
  <c r="O48" i="15"/>
  <c r="R48" i="15"/>
  <c r="V48" i="15"/>
  <c r="X48" i="15"/>
  <c r="AB48" i="15"/>
  <c r="AE48" i="15"/>
  <c r="AI48" i="15"/>
  <c r="AK48" i="15"/>
  <c r="AO48" i="15"/>
  <c r="AQ48" i="15"/>
  <c r="AU48" i="15"/>
  <c r="AW48" i="15"/>
  <c r="BA48" i="15"/>
  <c r="BC48" i="15"/>
  <c r="BG48" i="15"/>
  <c r="BI48" i="15"/>
  <c r="F49" i="15"/>
  <c r="K49" i="15"/>
  <c r="N49" i="15"/>
  <c r="S49" i="15"/>
  <c r="U49" i="15"/>
  <c r="Y49" i="15"/>
  <c r="AA49" i="15"/>
  <c r="AF49" i="15"/>
  <c r="AH49" i="15"/>
  <c r="AL49" i="15"/>
  <c r="AN49" i="15"/>
  <c r="AR49" i="15"/>
  <c r="AT49" i="15"/>
  <c r="AX49" i="15"/>
  <c r="AZ49" i="15"/>
  <c r="BD49" i="15"/>
  <c r="BF49" i="15"/>
  <c r="BJ49" i="15"/>
  <c r="F50" i="15"/>
  <c r="K50" i="15"/>
  <c r="N50" i="15"/>
  <c r="S50" i="15"/>
  <c r="U50" i="15"/>
  <c r="Y50" i="15"/>
  <c r="AA50" i="15"/>
  <c r="AF50" i="15"/>
  <c r="AH50" i="15"/>
  <c r="AL50" i="15"/>
  <c r="AN50" i="15"/>
  <c r="AR50" i="15"/>
  <c r="AT50" i="15"/>
  <c r="AX50" i="15"/>
  <c r="AZ50" i="15"/>
  <c r="BD50" i="15"/>
  <c r="BF50" i="15"/>
  <c r="BJ50" i="15"/>
  <c r="F51" i="15"/>
  <c r="K51" i="15"/>
  <c r="N51" i="15"/>
  <c r="S51" i="15"/>
  <c r="U51" i="15"/>
  <c r="Y51" i="15"/>
  <c r="AA51" i="15"/>
  <c r="AF51" i="15"/>
  <c r="AH51" i="15"/>
  <c r="AL51" i="15"/>
  <c r="AN51" i="15"/>
  <c r="AR51" i="15"/>
  <c r="AT51" i="15"/>
  <c r="AX51" i="15"/>
  <c r="AZ51" i="15"/>
  <c r="BD51" i="15"/>
  <c r="BF51" i="15"/>
  <c r="BJ51" i="15"/>
  <c r="E46" i="15"/>
  <c r="BO46" i="15"/>
  <c r="E45" i="15"/>
  <c r="BO45" i="15"/>
  <c r="E44" i="15"/>
  <c r="BO44" i="15"/>
  <c r="E43" i="15"/>
  <c r="BO43" i="15"/>
  <c r="B42" i="15"/>
  <c r="A42" i="15"/>
  <c r="B41" i="15"/>
  <c r="A41" i="15"/>
  <c r="BL41" i="15"/>
  <c r="B40" i="15"/>
  <c r="A40" i="15"/>
  <c r="BP39" i="15"/>
  <c r="B39" i="15"/>
  <c r="A39" i="15"/>
  <c r="J40" i="15"/>
  <c r="BM39" i="15"/>
  <c r="BL40" i="15"/>
  <c r="BL42" i="15"/>
  <c r="K39" i="15"/>
  <c r="N39" i="15"/>
  <c r="S39" i="15"/>
  <c r="U39" i="15"/>
  <c r="Y39" i="15"/>
  <c r="AA39" i="15"/>
  <c r="AF39" i="15"/>
  <c r="AH39" i="15"/>
  <c r="AL39" i="15"/>
  <c r="AN39" i="15"/>
  <c r="AR39" i="15"/>
  <c r="AT39" i="15"/>
  <c r="AX39" i="15"/>
  <c r="AZ39" i="15"/>
  <c r="BD39" i="15"/>
  <c r="BF39" i="15"/>
  <c r="BJ39" i="15"/>
  <c r="BL39" i="15"/>
  <c r="G40" i="15"/>
  <c r="O40" i="15"/>
  <c r="R40" i="15"/>
  <c r="V40" i="15"/>
  <c r="X40" i="15"/>
  <c r="AB40" i="15"/>
  <c r="AE40" i="15"/>
  <c r="AI40" i="15"/>
  <c r="AK40" i="15"/>
  <c r="AO40" i="15"/>
  <c r="AQ40" i="15"/>
  <c r="AU40" i="15"/>
  <c r="AW40" i="15"/>
  <c r="BA40" i="15"/>
  <c r="BC40" i="15"/>
  <c r="BG40" i="15"/>
  <c r="BI40" i="15"/>
  <c r="BM40" i="15"/>
  <c r="G41" i="15"/>
  <c r="J41" i="15"/>
  <c r="O41" i="15"/>
  <c r="R41" i="15"/>
  <c r="V41" i="15"/>
  <c r="X41" i="15"/>
  <c r="AB41" i="15"/>
  <c r="AE41" i="15"/>
  <c r="AI41" i="15"/>
  <c r="AK41" i="15"/>
  <c r="AO41" i="15"/>
  <c r="AQ41" i="15"/>
  <c r="AU41" i="15"/>
  <c r="AW41" i="15"/>
  <c r="BA41" i="15"/>
  <c r="BC41" i="15"/>
  <c r="BG41" i="15"/>
  <c r="BI41" i="15"/>
  <c r="BM41" i="15"/>
  <c r="G42" i="15"/>
  <c r="J42" i="15"/>
  <c r="O42" i="15"/>
  <c r="R42" i="15"/>
  <c r="V42" i="15"/>
  <c r="X42" i="15"/>
  <c r="AB42" i="15"/>
  <c r="AE42" i="15"/>
  <c r="AI42" i="15"/>
  <c r="AK42" i="15"/>
  <c r="AO42" i="15"/>
  <c r="AQ42" i="15"/>
  <c r="AU42" i="15"/>
  <c r="AW42" i="15"/>
  <c r="BA42" i="15"/>
  <c r="BC42" i="15"/>
  <c r="BG42" i="15"/>
  <c r="BI42" i="15"/>
  <c r="BM42" i="15"/>
  <c r="F39" i="15"/>
  <c r="G39" i="15"/>
  <c r="J39" i="15"/>
  <c r="O39" i="15"/>
  <c r="R39" i="15"/>
  <c r="V39" i="15"/>
  <c r="X39" i="15"/>
  <c r="AB39" i="15"/>
  <c r="AE39" i="15"/>
  <c r="AI39" i="15"/>
  <c r="AK39" i="15"/>
  <c r="AO39" i="15"/>
  <c r="AQ39" i="15"/>
  <c r="AU39" i="15"/>
  <c r="AW39" i="15"/>
  <c r="BA39" i="15"/>
  <c r="BC39" i="15"/>
  <c r="BG39" i="15"/>
  <c r="BI39" i="15"/>
  <c r="F40" i="15"/>
  <c r="K40" i="15"/>
  <c r="N40" i="15"/>
  <c r="S40" i="15"/>
  <c r="U40" i="15"/>
  <c r="Y40" i="15"/>
  <c r="AA40" i="15"/>
  <c r="AF40" i="15"/>
  <c r="AH40" i="15"/>
  <c r="AL40" i="15"/>
  <c r="AN40" i="15"/>
  <c r="AR40" i="15"/>
  <c r="AT40" i="15"/>
  <c r="AX40" i="15"/>
  <c r="AZ40" i="15"/>
  <c r="BD40" i="15"/>
  <c r="BF40" i="15"/>
  <c r="BJ40" i="15"/>
  <c r="F41" i="15"/>
  <c r="K41" i="15"/>
  <c r="N41" i="15"/>
  <c r="S41" i="15"/>
  <c r="U41" i="15"/>
  <c r="Y41" i="15"/>
  <c r="AA41" i="15"/>
  <c r="AF41" i="15"/>
  <c r="AH41" i="15"/>
  <c r="AL41" i="15"/>
  <c r="AN41" i="15"/>
  <c r="AR41" i="15"/>
  <c r="AT41" i="15"/>
  <c r="AX41" i="15"/>
  <c r="AZ41" i="15"/>
  <c r="BD41" i="15"/>
  <c r="BF41" i="15"/>
  <c r="BJ41" i="15"/>
  <c r="F42" i="15"/>
  <c r="K42" i="15"/>
  <c r="N42" i="15"/>
  <c r="S42" i="15"/>
  <c r="U42" i="15"/>
  <c r="Y42" i="15"/>
  <c r="AA42" i="15"/>
  <c r="AF42" i="15"/>
  <c r="AH42" i="15"/>
  <c r="AL42" i="15"/>
  <c r="AN42" i="15"/>
  <c r="AR42" i="15"/>
  <c r="AT42" i="15"/>
  <c r="AX42" i="15"/>
  <c r="AZ42" i="15"/>
  <c r="BD42" i="15"/>
  <c r="BF42" i="15"/>
  <c r="BJ42" i="15"/>
  <c r="E37" i="15"/>
  <c r="BO37" i="15"/>
  <c r="E36" i="15"/>
  <c r="BO36" i="15"/>
  <c r="E35" i="15"/>
  <c r="BO35" i="15"/>
  <c r="E34" i="15"/>
  <c r="BO34" i="15"/>
  <c r="B33" i="15"/>
  <c r="B32" i="15"/>
  <c r="BM32" i="15"/>
  <c r="B31" i="15"/>
  <c r="B30" i="15"/>
  <c r="BL30" i="15"/>
  <c r="BP29" i="15"/>
  <c r="B29" i="15"/>
  <c r="A29" i="15"/>
  <c r="BO27" i="15"/>
  <c r="E25" i="15"/>
  <c r="BO25" i="15"/>
  <c r="E24" i="15"/>
  <c r="BO24" i="15"/>
  <c r="E23" i="15"/>
  <c r="BO23" i="15"/>
  <c r="B23" i="15"/>
  <c r="A23" i="15"/>
  <c r="E22" i="15"/>
  <c r="BO22" i="15"/>
  <c r="B22" i="15"/>
  <c r="A22" i="15"/>
  <c r="BP21" i="15"/>
  <c r="E21" i="15"/>
  <c r="BO21" i="15"/>
  <c r="B21" i="15"/>
  <c r="A21" i="15"/>
  <c r="E19" i="15"/>
  <c r="BO19" i="15"/>
  <c r="E18" i="15"/>
  <c r="BO18" i="15"/>
  <c r="E17" i="15"/>
  <c r="BO17" i="15"/>
  <c r="B17" i="15"/>
  <c r="A17" i="15"/>
  <c r="E16" i="15"/>
  <c r="BO16" i="15"/>
  <c r="B16" i="15"/>
  <c r="A16" i="15"/>
  <c r="E15" i="15"/>
  <c r="BO15" i="15"/>
  <c r="B15" i="15"/>
  <c r="A15" i="15"/>
  <c r="BM11" i="15"/>
  <c r="BL11" i="15"/>
  <c r="BJ11" i="15"/>
  <c r="BI11" i="15"/>
  <c r="BG11" i="15"/>
  <c r="BF11" i="15"/>
  <c r="BD11" i="15"/>
  <c r="BC11" i="15"/>
  <c r="BA11" i="15"/>
  <c r="AZ11" i="15"/>
  <c r="AX11" i="15"/>
  <c r="AW11" i="15"/>
  <c r="AU11" i="15"/>
  <c r="AT11" i="15"/>
  <c r="AR11" i="15"/>
  <c r="AQ11" i="15"/>
  <c r="AO11" i="15"/>
  <c r="AN11" i="15"/>
  <c r="AL11" i="15"/>
  <c r="AK11" i="15"/>
  <c r="AI11" i="15"/>
  <c r="AH11" i="15"/>
  <c r="AF11" i="15"/>
  <c r="AE11" i="15"/>
  <c r="AB11" i="15"/>
  <c r="AA11" i="15"/>
  <c r="Y11" i="15"/>
  <c r="X11" i="15"/>
  <c r="V11" i="15"/>
  <c r="U11" i="15"/>
  <c r="S11" i="15"/>
  <c r="R11" i="15"/>
  <c r="O11" i="15"/>
  <c r="N11" i="15"/>
  <c r="K11" i="15"/>
  <c r="J11" i="15"/>
  <c r="G11" i="15"/>
  <c r="F11" i="15"/>
  <c r="B10" i="15"/>
  <c r="A10" i="15"/>
  <c r="BP9" i="15"/>
  <c r="BO9" i="15"/>
  <c r="D156" i="14"/>
  <c r="D154" i="14"/>
  <c r="E153" i="14"/>
  <c r="BO153" i="14"/>
  <c r="E152" i="14"/>
  <c r="BO152" i="14"/>
  <c r="E151" i="14"/>
  <c r="BO151" i="14"/>
  <c r="E150" i="14"/>
  <c r="BO150" i="14"/>
  <c r="BP149" i="14"/>
  <c r="E149" i="14"/>
  <c r="BO149" i="14"/>
  <c r="E147" i="14"/>
  <c r="BO147" i="14"/>
  <c r="E146" i="14"/>
  <c r="BO146" i="14"/>
  <c r="E145" i="14"/>
  <c r="BO145" i="14"/>
  <c r="E144" i="14"/>
  <c r="BO144" i="14"/>
  <c r="BP143" i="14"/>
  <c r="E143" i="14"/>
  <c r="BO143" i="14"/>
  <c r="E141" i="14"/>
  <c r="BO141" i="14"/>
  <c r="E140" i="14"/>
  <c r="BO140" i="14"/>
  <c r="E139" i="14"/>
  <c r="BO139" i="14"/>
  <c r="E138" i="14"/>
  <c r="BO138" i="14"/>
  <c r="BP137" i="14"/>
  <c r="E137" i="14"/>
  <c r="BO137" i="14"/>
  <c r="E135" i="14"/>
  <c r="BO135" i="14"/>
  <c r="E134" i="14"/>
  <c r="BO134" i="14"/>
  <c r="E133" i="14"/>
  <c r="BO133" i="14"/>
  <c r="E132" i="14"/>
  <c r="BO132" i="14"/>
  <c r="BP131" i="14"/>
  <c r="E131" i="14"/>
  <c r="BO131" i="14"/>
  <c r="E129" i="14"/>
  <c r="BO129" i="14"/>
  <c r="E128" i="14"/>
  <c r="BO128" i="14"/>
  <c r="E127" i="14"/>
  <c r="BO127" i="14"/>
  <c r="E126" i="14"/>
  <c r="BO126" i="14"/>
  <c r="BP125" i="14"/>
  <c r="E125" i="14"/>
  <c r="BO125" i="14"/>
  <c r="E123" i="14"/>
  <c r="BO123" i="14"/>
  <c r="E122" i="14"/>
  <c r="BO122" i="14"/>
  <c r="E121" i="14"/>
  <c r="BO121" i="14"/>
  <c r="E120" i="14"/>
  <c r="BO120" i="14"/>
  <c r="BP119" i="14"/>
  <c r="E119" i="14"/>
  <c r="BO119" i="14"/>
  <c r="E117" i="14"/>
  <c r="BO117" i="14"/>
  <c r="E116" i="14"/>
  <c r="BO116" i="14"/>
  <c r="E115" i="14"/>
  <c r="BO115" i="14"/>
  <c r="E114" i="14"/>
  <c r="BO114" i="14"/>
  <c r="BP113" i="14"/>
  <c r="E113" i="14"/>
  <c r="BO113" i="14"/>
  <c r="E111" i="14"/>
  <c r="BO111" i="14"/>
  <c r="A111" i="14"/>
  <c r="E110" i="14"/>
  <c r="BO110" i="14"/>
  <c r="A110" i="14"/>
  <c r="E109" i="14"/>
  <c r="BO109" i="14"/>
  <c r="A109" i="14"/>
  <c r="E108" i="14"/>
  <c r="BO108" i="14"/>
  <c r="A108" i="14"/>
  <c r="BP107" i="14"/>
  <c r="E107" i="14"/>
  <c r="BO107" i="14"/>
  <c r="BL16" i="15"/>
  <c r="BL15" i="15"/>
  <c r="BL18" i="15"/>
  <c r="BL10" i="15"/>
  <c r="BL13" i="15"/>
  <c r="BM17" i="15"/>
  <c r="BL22" i="15"/>
  <c r="BL21" i="15"/>
  <c r="BL24" i="15"/>
  <c r="BM23" i="15"/>
  <c r="A107" i="15"/>
  <c r="A97" i="15"/>
  <c r="A87" i="15"/>
  <c r="A77" i="15"/>
  <c r="A71" i="15"/>
  <c r="A60" i="15"/>
  <c r="A55" i="15"/>
  <c r="B109" i="15"/>
  <c r="B110" i="15"/>
  <c r="B99" i="15"/>
  <c r="B100" i="15"/>
  <c r="B89" i="15"/>
  <c r="B90" i="15"/>
  <c r="B79" i="15"/>
  <c r="B73" i="15"/>
  <c r="B62" i="15"/>
  <c r="B57" i="15"/>
  <c r="B80" i="15"/>
  <c r="B74" i="15"/>
  <c r="B63" i="15"/>
  <c r="B58" i="15"/>
  <c r="B111" i="15"/>
  <c r="B101" i="15"/>
  <c r="B91" i="15"/>
  <c r="B81" i="15"/>
  <c r="B75" i="15"/>
  <c r="B64" i="15"/>
  <c r="B59" i="15"/>
  <c r="G10" i="15"/>
  <c r="J10" i="15"/>
  <c r="O10" i="15"/>
  <c r="R10" i="15"/>
  <c r="V10" i="15"/>
  <c r="X10" i="15"/>
  <c r="AB10" i="15"/>
  <c r="AE10" i="15"/>
  <c r="AI10" i="15"/>
  <c r="AK10" i="15"/>
  <c r="AO10" i="15"/>
  <c r="AQ10" i="15"/>
  <c r="AU10" i="15"/>
  <c r="AW10" i="15"/>
  <c r="BA10" i="15"/>
  <c r="BC10" i="15"/>
  <c r="BG10" i="15"/>
  <c r="BI10" i="15"/>
  <c r="BM10" i="15"/>
  <c r="G16" i="15"/>
  <c r="J16" i="15"/>
  <c r="O16" i="15"/>
  <c r="R16" i="15"/>
  <c r="V16" i="15"/>
  <c r="X16" i="15"/>
  <c r="AB16" i="15"/>
  <c r="AE16" i="15"/>
  <c r="AI16" i="15"/>
  <c r="AK16" i="15"/>
  <c r="AO16" i="15"/>
  <c r="AQ16" i="15"/>
  <c r="AU16" i="15"/>
  <c r="AW16" i="15"/>
  <c r="BA16" i="15"/>
  <c r="BC16" i="15"/>
  <c r="BG16" i="15"/>
  <c r="BI16" i="15"/>
  <c r="BM16" i="15"/>
  <c r="F17" i="15"/>
  <c r="K17" i="15"/>
  <c r="N17" i="15"/>
  <c r="S17" i="15"/>
  <c r="U17" i="15"/>
  <c r="Y17" i="15"/>
  <c r="AA17" i="15"/>
  <c r="AF17" i="15"/>
  <c r="AH17" i="15"/>
  <c r="AL17" i="15"/>
  <c r="AN17" i="15"/>
  <c r="AR17" i="15"/>
  <c r="AT17" i="15"/>
  <c r="AX17" i="15"/>
  <c r="AZ17" i="15"/>
  <c r="BD17" i="15"/>
  <c r="BF17" i="15"/>
  <c r="BJ17" i="15"/>
  <c r="BL17" i="15"/>
  <c r="G22" i="15"/>
  <c r="J22" i="15"/>
  <c r="O22" i="15"/>
  <c r="R22" i="15"/>
  <c r="V22" i="15"/>
  <c r="X22" i="15"/>
  <c r="AB22" i="15"/>
  <c r="AE22" i="15"/>
  <c r="AI22" i="15"/>
  <c r="AK22" i="15"/>
  <c r="AO22" i="15"/>
  <c r="AQ22" i="15"/>
  <c r="AU22" i="15"/>
  <c r="AW22" i="15"/>
  <c r="BA22" i="15"/>
  <c r="BC22" i="15"/>
  <c r="BG22" i="15"/>
  <c r="BI22" i="15"/>
  <c r="BM22" i="15"/>
  <c r="F23" i="15"/>
  <c r="K23" i="15"/>
  <c r="N23" i="15"/>
  <c r="S23" i="15"/>
  <c r="U23" i="15"/>
  <c r="Y23" i="15"/>
  <c r="AA23" i="15"/>
  <c r="AF23" i="15"/>
  <c r="AH23" i="15"/>
  <c r="AL23" i="15"/>
  <c r="AN23" i="15"/>
  <c r="AR23" i="15"/>
  <c r="AT23" i="15"/>
  <c r="AX23" i="15"/>
  <c r="AZ23" i="15"/>
  <c r="BD23" i="15"/>
  <c r="BF23" i="15"/>
  <c r="BJ23" i="15"/>
  <c r="BL23" i="15"/>
  <c r="F29" i="15"/>
  <c r="K29" i="15"/>
  <c r="N29" i="15"/>
  <c r="S29" i="15"/>
  <c r="U29" i="15"/>
  <c r="Y29" i="15"/>
  <c r="AA29" i="15"/>
  <c r="AF29" i="15"/>
  <c r="AH29" i="15"/>
  <c r="AL29" i="15"/>
  <c r="AN29" i="15"/>
  <c r="AR29" i="15"/>
  <c r="AT29" i="15"/>
  <c r="AX29" i="15"/>
  <c r="AZ29" i="15"/>
  <c r="BD29" i="15"/>
  <c r="BF29" i="15"/>
  <c r="BJ29" i="15"/>
  <c r="BL29" i="15"/>
  <c r="F30" i="15"/>
  <c r="K30" i="15"/>
  <c r="N30" i="15"/>
  <c r="S30" i="15"/>
  <c r="U30" i="15"/>
  <c r="Y30" i="15"/>
  <c r="AA30" i="15"/>
  <c r="AF30" i="15"/>
  <c r="AH30" i="15"/>
  <c r="AL30" i="15"/>
  <c r="AN30" i="15"/>
  <c r="AR30" i="15"/>
  <c r="AT30" i="15"/>
  <c r="AX30" i="15"/>
  <c r="AZ30" i="15"/>
  <c r="BD30" i="15"/>
  <c r="BF30" i="15"/>
  <c r="BJ30" i="15"/>
  <c r="G31" i="15"/>
  <c r="J31" i="15"/>
  <c r="O31" i="15"/>
  <c r="R31" i="15"/>
  <c r="V31" i="15"/>
  <c r="X31" i="15"/>
  <c r="AB31" i="15"/>
  <c r="AE31" i="15"/>
  <c r="AI31" i="15"/>
  <c r="AK31" i="15"/>
  <c r="AO31" i="15"/>
  <c r="AQ31" i="15"/>
  <c r="AU31" i="15"/>
  <c r="AW31" i="15"/>
  <c r="BA31" i="15"/>
  <c r="BC31" i="15"/>
  <c r="BG31" i="15"/>
  <c r="BI31" i="15"/>
  <c r="BM31" i="15"/>
  <c r="F32" i="15"/>
  <c r="K32" i="15"/>
  <c r="N32" i="15"/>
  <c r="S32" i="15"/>
  <c r="U32" i="15"/>
  <c r="Y32" i="15"/>
  <c r="AA32" i="15"/>
  <c r="AF32" i="15"/>
  <c r="AH32" i="15"/>
  <c r="AL32" i="15"/>
  <c r="AN32" i="15"/>
  <c r="AR32" i="15"/>
  <c r="AT32" i="15"/>
  <c r="AX32" i="15"/>
  <c r="AZ32" i="15"/>
  <c r="BD32" i="15"/>
  <c r="BF32" i="15"/>
  <c r="BJ32" i="15"/>
  <c r="BL32" i="15"/>
  <c r="G33" i="15"/>
  <c r="J33" i="15"/>
  <c r="O33" i="15"/>
  <c r="R33" i="15"/>
  <c r="V33" i="15"/>
  <c r="X33" i="15"/>
  <c r="AB33" i="15"/>
  <c r="AE33" i="15"/>
  <c r="AI33" i="15"/>
  <c r="AK33" i="15"/>
  <c r="AO33" i="15"/>
  <c r="AQ33" i="15"/>
  <c r="AU33" i="15"/>
  <c r="AW33" i="15"/>
  <c r="BA33" i="15"/>
  <c r="BC33" i="15"/>
  <c r="BG33" i="15"/>
  <c r="BI33" i="15"/>
  <c r="BM33" i="15"/>
  <c r="B107" i="15"/>
  <c r="B97" i="15"/>
  <c r="B87" i="15"/>
  <c r="B55" i="15"/>
  <c r="B77" i="15"/>
  <c r="B71" i="15"/>
  <c r="B60" i="15"/>
  <c r="B108" i="15"/>
  <c r="B98" i="15"/>
  <c r="B88" i="15"/>
  <c r="B78" i="15"/>
  <c r="B72" i="15"/>
  <c r="B61" i="15"/>
  <c r="B56" i="15"/>
  <c r="F10" i="15"/>
  <c r="F13" i="15"/>
  <c r="K10" i="15"/>
  <c r="N10" i="15"/>
  <c r="N13" i="15"/>
  <c r="S10" i="15"/>
  <c r="U10" i="15"/>
  <c r="U13" i="15"/>
  <c r="Y10" i="15"/>
  <c r="AA10" i="15"/>
  <c r="AA13" i="15"/>
  <c r="AF10" i="15"/>
  <c r="AH10" i="15"/>
  <c r="AH13" i="15"/>
  <c r="AL10" i="15"/>
  <c r="AN10" i="15"/>
  <c r="AN13" i="15"/>
  <c r="AR10" i="15"/>
  <c r="AT10" i="15"/>
  <c r="AT13" i="15"/>
  <c r="AX10" i="15"/>
  <c r="AZ10" i="15"/>
  <c r="AZ13" i="15"/>
  <c r="BD10" i="15"/>
  <c r="BF10" i="15"/>
  <c r="BF13" i="15"/>
  <c r="BJ10" i="15"/>
  <c r="F16" i="15"/>
  <c r="K16" i="15"/>
  <c r="N16" i="15"/>
  <c r="S16" i="15"/>
  <c r="U16" i="15"/>
  <c r="Y16" i="15"/>
  <c r="AA16" i="15"/>
  <c r="AF16" i="15"/>
  <c r="AH16" i="15"/>
  <c r="AL16" i="15"/>
  <c r="AN16" i="15"/>
  <c r="AR16" i="15"/>
  <c r="AT16" i="15"/>
  <c r="AX16" i="15"/>
  <c r="AZ16" i="15"/>
  <c r="BD16" i="15"/>
  <c r="BF16" i="15"/>
  <c r="BJ16" i="15"/>
  <c r="G17" i="15"/>
  <c r="G19" i="15"/>
  <c r="J17" i="15"/>
  <c r="J19" i="15"/>
  <c r="O17" i="15"/>
  <c r="O19" i="15"/>
  <c r="R17" i="15"/>
  <c r="R19" i="15"/>
  <c r="V17" i="15"/>
  <c r="V19" i="15"/>
  <c r="X17" i="15"/>
  <c r="X19" i="15"/>
  <c r="AB17" i="15"/>
  <c r="AB19" i="15"/>
  <c r="AE17" i="15"/>
  <c r="AE19" i="15"/>
  <c r="AI17" i="15"/>
  <c r="AI19" i="15"/>
  <c r="AK17" i="15"/>
  <c r="AK19" i="15"/>
  <c r="AO17" i="15"/>
  <c r="AO19" i="15"/>
  <c r="AQ17" i="15"/>
  <c r="AQ19" i="15"/>
  <c r="AU17" i="15"/>
  <c r="AU19" i="15"/>
  <c r="AW17" i="15"/>
  <c r="AW19" i="15"/>
  <c r="BA17" i="15"/>
  <c r="BA19" i="15"/>
  <c r="BC17" i="15"/>
  <c r="BC19" i="15"/>
  <c r="BG17" i="15"/>
  <c r="BG19" i="15"/>
  <c r="BI17" i="15"/>
  <c r="BI19" i="15"/>
  <c r="F22" i="15"/>
  <c r="K22" i="15"/>
  <c r="N22" i="15"/>
  <c r="S22" i="15"/>
  <c r="U22" i="15"/>
  <c r="Y22" i="15"/>
  <c r="AA22" i="15"/>
  <c r="AF22" i="15"/>
  <c r="AH22" i="15"/>
  <c r="AL22" i="15"/>
  <c r="AN22" i="15"/>
  <c r="AR22" i="15"/>
  <c r="AT22" i="15"/>
  <c r="AX22" i="15"/>
  <c r="AZ22" i="15"/>
  <c r="BD22" i="15"/>
  <c r="BF22" i="15"/>
  <c r="BJ22" i="15"/>
  <c r="G23" i="15"/>
  <c r="J23" i="15"/>
  <c r="O23" i="15"/>
  <c r="R23" i="15"/>
  <c r="V23" i="15"/>
  <c r="X23" i="15"/>
  <c r="AB23" i="15"/>
  <c r="AE23" i="15"/>
  <c r="AI23" i="15"/>
  <c r="AK23" i="15"/>
  <c r="AO23" i="15"/>
  <c r="AQ23" i="15"/>
  <c r="AU23" i="15"/>
  <c r="AW23" i="15"/>
  <c r="BA23" i="15"/>
  <c r="BC23" i="15"/>
  <c r="BG23" i="15"/>
  <c r="BI23" i="15"/>
  <c r="G29" i="15"/>
  <c r="J29" i="15"/>
  <c r="O29" i="15"/>
  <c r="R29" i="15"/>
  <c r="V29" i="15"/>
  <c r="X29" i="15"/>
  <c r="AB29" i="15"/>
  <c r="AE29" i="15"/>
  <c r="AI29" i="15"/>
  <c r="AK29" i="15"/>
  <c r="AO29" i="15"/>
  <c r="AQ29" i="15"/>
  <c r="AU29" i="15"/>
  <c r="AW29" i="15"/>
  <c r="BA29" i="15"/>
  <c r="BC29" i="15"/>
  <c r="BG29" i="15"/>
  <c r="BI29" i="15"/>
  <c r="BM29" i="15"/>
  <c r="G30" i="15"/>
  <c r="J30" i="15"/>
  <c r="O30" i="15"/>
  <c r="R30" i="15"/>
  <c r="V30" i="15"/>
  <c r="X30" i="15"/>
  <c r="AB30" i="15"/>
  <c r="AE30" i="15"/>
  <c r="AI30" i="15"/>
  <c r="AK30" i="15"/>
  <c r="AO30" i="15"/>
  <c r="AQ30" i="15"/>
  <c r="AU30" i="15"/>
  <c r="AW30" i="15"/>
  <c r="BA30" i="15"/>
  <c r="BC30" i="15"/>
  <c r="BG30" i="15"/>
  <c r="BI30" i="15"/>
  <c r="BM30" i="15"/>
  <c r="F31" i="15"/>
  <c r="K31" i="15"/>
  <c r="N31" i="15"/>
  <c r="S31" i="15"/>
  <c r="U31" i="15"/>
  <c r="Y31" i="15"/>
  <c r="AA31" i="15"/>
  <c r="AF31" i="15"/>
  <c r="AH31" i="15"/>
  <c r="AL31" i="15"/>
  <c r="AN31" i="15"/>
  <c r="AR31" i="15"/>
  <c r="AT31" i="15"/>
  <c r="AX31" i="15"/>
  <c r="AZ31" i="15"/>
  <c r="BD31" i="15"/>
  <c r="BF31" i="15"/>
  <c r="BJ31" i="15"/>
  <c r="BL31" i="15"/>
  <c r="G32" i="15"/>
  <c r="J32" i="15"/>
  <c r="O32" i="15"/>
  <c r="R32" i="15"/>
  <c r="V32" i="15"/>
  <c r="X32" i="15"/>
  <c r="AB32" i="15"/>
  <c r="AE32" i="15"/>
  <c r="AI32" i="15"/>
  <c r="AK32" i="15"/>
  <c r="AO32" i="15"/>
  <c r="AQ32" i="15"/>
  <c r="AU32" i="15"/>
  <c r="AW32" i="15"/>
  <c r="BA32" i="15"/>
  <c r="BC32" i="15"/>
  <c r="BG32" i="15"/>
  <c r="BI32" i="15"/>
  <c r="F33" i="15"/>
  <c r="K33" i="15"/>
  <c r="N33" i="15"/>
  <c r="S33" i="15"/>
  <c r="U33" i="15"/>
  <c r="Y33" i="15"/>
  <c r="AA33" i="15"/>
  <c r="AF33" i="15"/>
  <c r="AH33" i="15"/>
  <c r="AL33" i="15"/>
  <c r="AN33" i="15"/>
  <c r="AR33" i="15"/>
  <c r="AT33" i="15"/>
  <c r="AX33" i="15"/>
  <c r="AZ33" i="15"/>
  <c r="BD33" i="15"/>
  <c r="BF33" i="15"/>
  <c r="BJ33" i="15"/>
  <c r="BL33" i="15"/>
  <c r="BL19" i="15"/>
  <c r="BI25" i="15"/>
  <c r="AW25" i="15"/>
  <c r="AK25" i="15"/>
  <c r="X25" i="15"/>
  <c r="J25" i="15"/>
  <c r="AI25" i="15"/>
  <c r="BG25" i="15"/>
  <c r="AU25" i="15"/>
  <c r="V25" i="15"/>
  <c r="G25" i="15"/>
  <c r="BL25" i="15"/>
  <c r="BC25" i="15"/>
  <c r="AQ25" i="15"/>
  <c r="AE25" i="15"/>
  <c r="R25" i="15"/>
  <c r="BA25" i="15"/>
  <c r="AO25" i="15"/>
  <c r="AB25" i="15"/>
  <c r="O25" i="15"/>
  <c r="BL9" i="15"/>
  <c r="BL12" i="15"/>
  <c r="BJ21" i="15"/>
  <c r="BJ24" i="15"/>
  <c r="BD21" i="15"/>
  <c r="BD24" i="15"/>
  <c r="AX21" i="15"/>
  <c r="AX24" i="15"/>
  <c r="AR21" i="15"/>
  <c r="AR24" i="15"/>
  <c r="AL21" i="15"/>
  <c r="AL24" i="15"/>
  <c r="AF21" i="15"/>
  <c r="AF24" i="15"/>
  <c r="Y21" i="15"/>
  <c r="Y24" i="15"/>
  <c r="S21" i="15"/>
  <c r="S24" i="15"/>
  <c r="K21" i="15"/>
  <c r="K24" i="15"/>
  <c r="BJ15" i="15"/>
  <c r="BJ18" i="15"/>
  <c r="BD15" i="15"/>
  <c r="BD18" i="15"/>
  <c r="AX15" i="15"/>
  <c r="AX18" i="15"/>
  <c r="AR15" i="15"/>
  <c r="AR18" i="15"/>
  <c r="AL15" i="15"/>
  <c r="AL18" i="15"/>
  <c r="AF15" i="15"/>
  <c r="AF18" i="15"/>
  <c r="Y15" i="15"/>
  <c r="Y18" i="15"/>
  <c r="S15" i="15"/>
  <c r="S18" i="15"/>
  <c r="K15" i="15"/>
  <c r="K18" i="15"/>
  <c r="BJ9" i="15"/>
  <c r="BJ12" i="15"/>
  <c r="BD9" i="15"/>
  <c r="BD12" i="15"/>
  <c r="AX9" i="15"/>
  <c r="AX12" i="15"/>
  <c r="AR9" i="15"/>
  <c r="AR12" i="15"/>
  <c r="AL9" i="15"/>
  <c r="AL12" i="15"/>
  <c r="AF9" i="15"/>
  <c r="AF12" i="15"/>
  <c r="Y9" i="15"/>
  <c r="Y12" i="15"/>
  <c r="S9" i="15"/>
  <c r="S12" i="15"/>
  <c r="K9" i="15"/>
  <c r="K12" i="15"/>
  <c r="BL56" i="15"/>
  <c r="BF56" i="15"/>
  <c r="AX56" i="15"/>
  <c r="AT56" i="15"/>
  <c r="AN56" i="15"/>
  <c r="AF56" i="15"/>
  <c r="AA56" i="15"/>
  <c r="S56" i="15"/>
  <c r="K56" i="15"/>
  <c r="F56" i="15"/>
  <c r="BJ56" i="15"/>
  <c r="BD56" i="15"/>
  <c r="AZ56" i="15"/>
  <c r="AR56" i="15"/>
  <c r="AL56" i="15"/>
  <c r="AH56" i="15"/>
  <c r="Y56" i="15"/>
  <c r="U56" i="15"/>
  <c r="N56" i="15"/>
  <c r="J56" i="15"/>
  <c r="R56" i="15"/>
  <c r="X56" i="15"/>
  <c r="AE56" i="15"/>
  <c r="AK56" i="15"/>
  <c r="AQ56" i="15"/>
  <c r="AW56" i="15"/>
  <c r="BC56" i="15"/>
  <c r="BI56" i="15"/>
  <c r="BM56" i="15"/>
  <c r="G56" i="15"/>
  <c r="O56" i="15"/>
  <c r="V56" i="15"/>
  <c r="AB56" i="15"/>
  <c r="AI56" i="15"/>
  <c r="AO56" i="15"/>
  <c r="AU56" i="15"/>
  <c r="BA56" i="15"/>
  <c r="BG56" i="15"/>
  <c r="BL72" i="15"/>
  <c r="BL114" i="15"/>
  <c r="BJ72" i="15"/>
  <c r="BJ114" i="15"/>
  <c r="BF72" i="15"/>
  <c r="BF114" i="15"/>
  <c r="BD72" i="15"/>
  <c r="BD114" i="15"/>
  <c r="AZ72" i="15"/>
  <c r="AZ114" i="15"/>
  <c r="AX72" i="15"/>
  <c r="AX114" i="15"/>
  <c r="AT72" i="15"/>
  <c r="AT114" i="15"/>
  <c r="AR72" i="15"/>
  <c r="AR114" i="15"/>
  <c r="AN72" i="15"/>
  <c r="AN114" i="15"/>
  <c r="AL72" i="15"/>
  <c r="AL114" i="15"/>
  <c r="AH72" i="15"/>
  <c r="AH114" i="15"/>
  <c r="AF72" i="15"/>
  <c r="AF114" i="15"/>
  <c r="AA72" i="15"/>
  <c r="AA114" i="15"/>
  <c r="Y72" i="15"/>
  <c r="Y114" i="15"/>
  <c r="U72" i="15"/>
  <c r="U114" i="15"/>
  <c r="S72" i="15"/>
  <c r="S114" i="15"/>
  <c r="N72" i="15"/>
  <c r="N114" i="15"/>
  <c r="K72" i="15"/>
  <c r="K114" i="15"/>
  <c r="F72" i="15"/>
  <c r="F114" i="15"/>
  <c r="J72" i="15"/>
  <c r="J114" i="15"/>
  <c r="R72" i="15"/>
  <c r="R114" i="15"/>
  <c r="X72" i="15"/>
  <c r="X114" i="15"/>
  <c r="AE72" i="15"/>
  <c r="AE114" i="15"/>
  <c r="AK72" i="15"/>
  <c r="AK114" i="15"/>
  <c r="AQ72" i="15"/>
  <c r="AQ114" i="15"/>
  <c r="AW72" i="15"/>
  <c r="AW114" i="15"/>
  <c r="BC72" i="15"/>
  <c r="BC114" i="15"/>
  <c r="BI72" i="15"/>
  <c r="BI114" i="15"/>
  <c r="BM72" i="15"/>
  <c r="BM114" i="15"/>
  <c r="G72" i="15"/>
  <c r="G114" i="15"/>
  <c r="O72" i="15"/>
  <c r="O114" i="15"/>
  <c r="V72" i="15"/>
  <c r="V114" i="15"/>
  <c r="AB72" i="15"/>
  <c r="AB114" i="15"/>
  <c r="AI72" i="15"/>
  <c r="AI114" i="15"/>
  <c r="AO72" i="15"/>
  <c r="AO114" i="15"/>
  <c r="AU72" i="15"/>
  <c r="AU114" i="15"/>
  <c r="BA72" i="15"/>
  <c r="BA114" i="15"/>
  <c r="BG72" i="15"/>
  <c r="BG114" i="15"/>
  <c r="K88" i="15"/>
  <c r="S88" i="15"/>
  <c r="Y88" i="15"/>
  <c r="AF88" i="15"/>
  <c r="AL88" i="15"/>
  <c r="AR88" i="15"/>
  <c r="AX88" i="15"/>
  <c r="BD88" i="15"/>
  <c r="BJ88" i="15"/>
  <c r="J88" i="15"/>
  <c r="R88" i="15"/>
  <c r="X88" i="15"/>
  <c r="AE88" i="15"/>
  <c r="AK88" i="15"/>
  <c r="AQ88" i="15"/>
  <c r="AW88" i="15"/>
  <c r="BC88" i="15"/>
  <c r="BI88" i="15"/>
  <c r="BM88" i="15"/>
  <c r="F88" i="15"/>
  <c r="N88" i="15"/>
  <c r="U88" i="15"/>
  <c r="AA88" i="15"/>
  <c r="AH88" i="15"/>
  <c r="AN88" i="15"/>
  <c r="AT88" i="15"/>
  <c r="AZ88" i="15"/>
  <c r="BF88" i="15"/>
  <c r="BL88" i="15"/>
  <c r="G88" i="15"/>
  <c r="O88" i="15"/>
  <c r="V88" i="15"/>
  <c r="AB88" i="15"/>
  <c r="AI88" i="15"/>
  <c r="AO88" i="15"/>
  <c r="AU88" i="15"/>
  <c r="BA88" i="15"/>
  <c r="BG88" i="15"/>
  <c r="BL108" i="15"/>
  <c r="BL120" i="15"/>
  <c r="BF108" i="15"/>
  <c r="AZ108" i="15"/>
  <c r="AR108" i="15"/>
  <c r="AR120" i="15"/>
  <c r="AN108" i="15"/>
  <c r="AN120" i="15"/>
  <c r="AH108" i="15"/>
  <c r="AF108" i="15"/>
  <c r="Y108" i="15"/>
  <c r="S108" i="15"/>
  <c r="K108" i="15"/>
  <c r="K120" i="15"/>
  <c r="BJ108" i="15"/>
  <c r="BD108" i="15"/>
  <c r="BD120" i="15"/>
  <c r="AX108" i="15"/>
  <c r="AT108" i="15"/>
  <c r="AL108" i="15"/>
  <c r="AA108" i="15"/>
  <c r="U108" i="15"/>
  <c r="N108" i="15"/>
  <c r="F108" i="15"/>
  <c r="F120" i="15"/>
  <c r="BM108" i="15"/>
  <c r="G108" i="15"/>
  <c r="O108" i="15"/>
  <c r="V108" i="15"/>
  <c r="AB108" i="15"/>
  <c r="AI108" i="15"/>
  <c r="AO108" i="15"/>
  <c r="AU108" i="15"/>
  <c r="BA108" i="15"/>
  <c r="BG108" i="15"/>
  <c r="J108" i="15"/>
  <c r="R108" i="15"/>
  <c r="X108" i="15"/>
  <c r="AE108" i="15"/>
  <c r="AK108" i="15"/>
  <c r="AQ108" i="15"/>
  <c r="AW108" i="15"/>
  <c r="BC108" i="15"/>
  <c r="BI108" i="15"/>
  <c r="BI21" i="15"/>
  <c r="BI24" i="15"/>
  <c r="BC21" i="15"/>
  <c r="BC24" i="15"/>
  <c r="AW21" i="15"/>
  <c r="AW24" i="15"/>
  <c r="AQ21" i="15"/>
  <c r="AQ24" i="15"/>
  <c r="AK21" i="15"/>
  <c r="AK24" i="15"/>
  <c r="AE21" i="15"/>
  <c r="AE24" i="15"/>
  <c r="X21" i="15"/>
  <c r="X24" i="15"/>
  <c r="R21" i="15"/>
  <c r="R24" i="15"/>
  <c r="J21" i="15"/>
  <c r="J24" i="15"/>
  <c r="BI15" i="15"/>
  <c r="BI18" i="15"/>
  <c r="BC15" i="15"/>
  <c r="BC18" i="15"/>
  <c r="AW15" i="15"/>
  <c r="AW18" i="15"/>
  <c r="AQ15" i="15"/>
  <c r="AQ18" i="15"/>
  <c r="AK15" i="15"/>
  <c r="AK18" i="15"/>
  <c r="AE15" i="15"/>
  <c r="AE18" i="15"/>
  <c r="X15" i="15"/>
  <c r="X18" i="15"/>
  <c r="R15" i="15"/>
  <c r="R18" i="15"/>
  <c r="J15" i="15"/>
  <c r="J18" i="15"/>
  <c r="BM9" i="15"/>
  <c r="BM12" i="15"/>
  <c r="BG9" i="15"/>
  <c r="BG12" i="15"/>
  <c r="BA9" i="15"/>
  <c r="BA12" i="15"/>
  <c r="AU9" i="15"/>
  <c r="AU12" i="15"/>
  <c r="AO9" i="15"/>
  <c r="AO12" i="15"/>
  <c r="AI9" i="15"/>
  <c r="AI12" i="15"/>
  <c r="AB9" i="15"/>
  <c r="AB12" i="15"/>
  <c r="V9" i="15"/>
  <c r="V12" i="15"/>
  <c r="O9" i="15"/>
  <c r="O12" i="15"/>
  <c r="G9" i="15"/>
  <c r="G12" i="15"/>
  <c r="BL64" i="15"/>
  <c r="J64" i="15"/>
  <c r="R64" i="15"/>
  <c r="X64" i="15"/>
  <c r="AE64" i="15"/>
  <c r="AK64" i="15"/>
  <c r="AQ64" i="15"/>
  <c r="AW64" i="15"/>
  <c r="BC64" i="15"/>
  <c r="BI64" i="15"/>
  <c r="K64" i="15"/>
  <c r="S64" i="15"/>
  <c r="Y64" i="15"/>
  <c r="AF64" i="15"/>
  <c r="AL64" i="15"/>
  <c r="AR64" i="15"/>
  <c r="AX64" i="15"/>
  <c r="BD64" i="15"/>
  <c r="BJ64" i="15"/>
  <c r="G64" i="15"/>
  <c r="O64" i="15"/>
  <c r="V64" i="15"/>
  <c r="AB64" i="15"/>
  <c r="AI64" i="15"/>
  <c r="AO64" i="15"/>
  <c r="AU64" i="15"/>
  <c r="BA64" i="15"/>
  <c r="BG64" i="15"/>
  <c r="BM64" i="15"/>
  <c r="F64" i="15"/>
  <c r="N64" i="15"/>
  <c r="U64" i="15"/>
  <c r="AA64" i="15"/>
  <c r="AH64" i="15"/>
  <c r="AN64" i="15"/>
  <c r="AT64" i="15"/>
  <c r="AZ64" i="15"/>
  <c r="BF64" i="15"/>
  <c r="BL81" i="15"/>
  <c r="J81" i="15"/>
  <c r="R81" i="15"/>
  <c r="X81" i="15"/>
  <c r="AE81" i="15"/>
  <c r="AK81" i="15"/>
  <c r="AQ81" i="15"/>
  <c r="AW81" i="15"/>
  <c r="BC81" i="15"/>
  <c r="BI81" i="15"/>
  <c r="K81" i="15"/>
  <c r="S81" i="15"/>
  <c r="Y81" i="15"/>
  <c r="AF81" i="15"/>
  <c r="AL81" i="15"/>
  <c r="AR81" i="15"/>
  <c r="AX81" i="15"/>
  <c r="BD81" i="15"/>
  <c r="BJ81" i="15"/>
  <c r="G81" i="15"/>
  <c r="O81" i="15"/>
  <c r="V81" i="15"/>
  <c r="AB81" i="15"/>
  <c r="AI81" i="15"/>
  <c r="AO81" i="15"/>
  <c r="AU81" i="15"/>
  <c r="BA81" i="15"/>
  <c r="BG81" i="15"/>
  <c r="BM81" i="15"/>
  <c r="F81" i="15"/>
  <c r="N81" i="15"/>
  <c r="U81" i="15"/>
  <c r="AA81" i="15"/>
  <c r="AH81" i="15"/>
  <c r="AN81" i="15"/>
  <c r="AT81" i="15"/>
  <c r="AZ81" i="15"/>
  <c r="BF81" i="15"/>
  <c r="BL101" i="15"/>
  <c r="G101" i="15"/>
  <c r="O101" i="15"/>
  <c r="V101" i="15"/>
  <c r="AB101" i="15"/>
  <c r="AI101" i="15"/>
  <c r="AO101" i="15"/>
  <c r="AU101" i="15"/>
  <c r="BA101" i="15"/>
  <c r="BG101" i="15"/>
  <c r="BM101" i="15"/>
  <c r="K101" i="15"/>
  <c r="S101" i="15"/>
  <c r="Y101" i="15"/>
  <c r="AF101" i="15"/>
  <c r="AL101" i="15"/>
  <c r="AR101" i="15"/>
  <c r="AX101" i="15"/>
  <c r="BD101" i="15"/>
  <c r="BJ101" i="15"/>
  <c r="J101" i="15"/>
  <c r="R101" i="15"/>
  <c r="X101" i="15"/>
  <c r="AE101" i="15"/>
  <c r="AK101" i="15"/>
  <c r="AQ101" i="15"/>
  <c r="AW101" i="15"/>
  <c r="BC101" i="15"/>
  <c r="BI101" i="15"/>
  <c r="F101" i="15"/>
  <c r="N101" i="15"/>
  <c r="U101" i="15"/>
  <c r="AA101" i="15"/>
  <c r="AH101" i="15"/>
  <c r="AN101" i="15"/>
  <c r="AT101" i="15"/>
  <c r="AZ101" i="15"/>
  <c r="BF101" i="15"/>
  <c r="AN58" i="15"/>
  <c r="AH58" i="15"/>
  <c r="AA58" i="15"/>
  <c r="U58" i="15"/>
  <c r="K58" i="15"/>
  <c r="F58" i="15"/>
  <c r="BL58" i="15"/>
  <c r="BJ58" i="15"/>
  <c r="BF58" i="15"/>
  <c r="BD58" i="15"/>
  <c r="AZ58" i="15"/>
  <c r="AX58" i="15"/>
  <c r="AT58" i="15"/>
  <c r="AR58" i="15"/>
  <c r="AL58" i="15"/>
  <c r="AF58" i="15"/>
  <c r="Y58" i="15"/>
  <c r="S58" i="15"/>
  <c r="N58" i="15"/>
  <c r="BM58" i="15"/>
  <c r="J58" i="15"/>
  <c r="R58" i="15"/>
  <c r="X58" i="15"/>
  <c r="AE58" i="15"/>
  <c r="AK58" i="15"/>
  <c r="AQ58" i="15"/>
  <c r="AW58" i="15"/>
  <c r="BC58" i="15"/>
  <c r="BI58" i="15"/>
  <c r="G58" i="15"/>
  <c r="O58" i="15"/>
  <c r="V58" i="15"/>
  <c r="AB58" i="15"/>
  <c r="AI58" i="15"/>
  <c r="AO58" i="15"/>
  <c r="AU58" i="15"/>
  <c r="BA58" i="15"/>
  <c r="BG58" i="15"/>
  <c r="BL74" i="15"/>
  <c r="BL116" i="15"/>
  <c r="BJ74" i="15"/>
  <c r="BJ116" i="15"/>
  <c r="BF74" i="15"/>
  <c r="BF116" i="15"/>
  <c r="BD74" i="15"/>
  <c r="BD116" i="15"/>
  <c r="AZ74" i="15"/>
  <c r="AZ116" i="15"/>
  <c r="AX74" i="15"/>
  <c r="AX116" i="15"/>
  <c r="AT74" i="15"/>
  <c r="AT116" i="15"/>
  <c r="AR74" i="15"/>
  <c r="AR116" i="15"/>
  <c r="AN74" i="15"/>
  <c r="AN116" i="15"/>
  <c r="AL74" i="15"/>
  <c r="AL116" i="15"/>
  <c r="AH74" i="15"/>
  <c r="AH116" i="15"/>
  <c r="AF74" i="15"/>
  <c r="AF116" i="15"/>
  <c r="AA74" i="15"/>
  <c r="AA116" i="15"/>
  <c r="Y74" i="15"/>
  <c r="Y116" i="15"/>
  <c r="U74" i="15"/>
  <c r="U116" i="15"/>
  <c r="S74" i="15"/>
  <c r="S116" i="15"/>
  <c r="N74" i="15"/>
  <c r="N116" i="15"/>
  <c r="K74" i="15"/>
  <c r="K116" i="15"/>
  <c r="F74" i="15"/>
  <c r="F116" i="15"/>
  <c r="BM74" i="15"/>
  <c r="BM116" i="15"/>
  <c r="J74" i="15"/>
  <c r="J116" i="15"/>
  <c r="R74" i="15"/>
  <c r="R116" i="15"/>
  <c r="X74" i="15"/>
  <c r="X116" i="15"/>
  <c r="AE74" i="15"/>
  <c r="AE116" i="15"/>
  <c r="AK74" i="15"/>
  <c r="AK116" i="15"/>
  <c r="AQ74" i="15"/>
  <c r="AQ116" i="15"/>
  <c r="AW74" i="15"/>
  <c r="AW116" i="15"/>
  <c r="BC74" i="15"/>
  <c r="BC116" i="15"/>
  <c r="BI74" i="15"/>
  <c r="BI116" i="15"/>
  <c r="G74" i="15"/>
  <c r="G116" i="15"/>
  <c r="O74" i="15"/>
  <c r="O116" i="15"/>
  <c r="V74" i="15"/>
  <c r="V116" i="15"/>
  <c r="AB74" i="15"/>
  <c r="AB116" i="15"/>
  <c r="AI74" i="15"/>
  <c r="AI116" i="15"/>
  <c r="AO74" i="15"/>
  <c r="AO116" i="15"/>
  <c r="AU74" i="15"/>
  <c r="AU116" i="15"/>
  <c r="BA74" i="15"/>
  <c r="BA116" i="15"/>
  <c r="BG74" i="15"/>
  <c r="BG116" i="15"/>
  <c r="O57" i="15"/>
  <c r="AB57" i="15"/>
  <c r="AQ57" i="15"/>
  <c r="BC57" i="15"/>
  <c r="BM57" i="15"/>
  <c r="G57" i="15"/>
  <c r="V57" i="15"/>
  <c r="AK57" i="15"/>
  <c r="AW57" i="15"/>
  <c r="BI57" i="15"/>
  <c r="K57" i="15"/>
  <c r="S57" i="15"/>
  <c r="Y57" i="15"/>
  <c r="AF57" i="15"/>
  <c r="AL57" i="15"/>
  <c r="AR57" i="15"/>
  <c r="AX57" i="15"/>
  <c r="BD57" i="15"/>
  <c r="BJ57" i="15"/>
  <c r="BL57" i="15"/>
  <c r="J57" i="15"/>
  <c r="X57" i="15"/>
  <c r="AI57" i="15"/>
  <c r="AU57" i="15"/>
  <c r="BG57" i="15"/>
  <c r="R57" i="15"/>
  <c r="AE57" i="15"/>
  <c r="AO57" i="15"/>
  <c r="BA57" i="15"/>
  <c r="F57" i="15"/>
  <c r="N57" i="15"/>
  <c r="U57" i="15"/>
  <c r="AA57" i="15"/>
  <c r="AH57" i="15"/>
  <c r="AN57" i="15"/>
  <c r="AT57" i="15"/>
  <c r="AZ57" i="15"/>
  <c r="BF57" i="15"/>
  <c r="G73" i="15"/>
  <c r="G115" i="15"/>
  <c r="O73" i="15"/>
  <c r="O115" i="15"/>
  <c r="V73" i="15"/>
  <c r="V115" i="15"/>
  <c r="AB73" i="15"/>
  <c r="AB115" i="15"/>
  <c r="AI73" i="15"/>
  <c r="AI115" i="15"/>
  <c r="AO73" i="15"/>
  <c r="AO115" i="15"/>
  <c r="AU73" i="15"/>
  <c r="AU115" i="15"/>
  <c r="BA73" i="15"/>
  <c r="BA115" i="15"/>
  <c r="BG73" i="15"/>
  <c r="BG115" i="15"/>
  <c r="BM73" i="15"/>
  <c r="BM115" i="15"/>
  <c r="K73" i="15"/>
  <c r="K115" i="15"/>
  <c r="S73" i="15"/>
  <c r="S115" i="15"/>
  <c r="Y73" i="15"/>
  <c r="Y115" i="15"/>
  <c r="AF73" i="15"/>
  <c r="AF115" i="15"/>
  <c r="AL73" i="15"/>
  <c r="AL115" i="15"/>
  <c r="AR73" i="15"/>
  <c r="AR115" i="15"/>
  <c r="AX73" i="15"/>
  <c r="AX115" i="15"/>
  <c r="BD73" i="15"/>
  <c r="BD115" i="15"/>
  <c r="BJ73" i="15"/>
  <c r="BJ115" i="15"/>
  <c r="BL73" i="15"/>
  <c r="BL115" i="15"/>
  <c r="J73" i="15"/>
  <c r="J115" i="15"/>
  <c r="R73" i="15"/>
  <c r="R115" i="15"/>
  <c r="X73" i="15"/>
  <c r="X115" i="15"/>
  <c r="AE73" i="15"/>
  <c r="AE115" i="15"/>
  <c r="AK73" i="15"/>
  <c r="AK115" i="15"/>
  <c r="AQ73" i="15"/>
  <c r="AQ115" i="15"/>
  <c r="AW73" i="15"/>
  <c r="AW115" i="15"/>
  <c r="BC73" i="15"/>
  <c r="BC115" i="15"/>
  <c r="BI73" i="15"/>
  <c r="BI115" i="15"/>
  <c r="F73" i="15"/>
  <c r="F115" i="15"/>
  <c r="N73" i="15"/>
  <c r="N115" i="15"/>
  <c r="U73" i="15"/>
  <c r="U115" i="15"/>
  <c r="AA73" i="15"/>
  <c r="AA115" i="15"/>
  <c r="AH73" i="15"/>
  <c r="AH115" i="15"/>
  <c r="AN73" i="15"/>
  <c r="AN115" i="15"/>
  <c r="AT73" i="15"/>
  <c r="AT115" i="15"/>
  <c r="AZ73" i="15"/>
  <c r="AZ115" i="15"/>
  <c r="BF73" i="15"/>
  <c r="BF115" i="15"/>
  <c r="BM90" i="15"/>
  <c r="K90" i="15"/>
  <c r="S90" i="15"/>
  <c r="Y90" i="15"/>
  <c r="AF90" i="15"/>
  <c r="AL90" i="15"/>
  <c r="AR90" i="15"/>
  <c r="AX90" i="15"/>
  <c r="BD90" i="15"/>
  <c r="BJ90" i="15"/>
  <c r="J90" i="15"/>
  <c r="R90" i="15"/>
  <c r="X90" i="15"/>
  <c r="AE90" i="15"/>
  <c r="AK90" i="15"/>
  <c r="AQ90" i="15"/>
  <c r="AW90" i="15"/>
  <c r="BC90" i="15"/>
  <c r="BI90" i="15"/>
  <c r="F90" i="15"/>
  <c r="N90" i="15"/>
  <c r="U90" i="15"/>
  <c r="AA90" i="15"/>
  <c r="AH90" i="15"/>
  <c r="AN90" i="15"/>
  <c r="AT90" i="15"/>
  <c r="AZ90" i="15"/>
  <c r="BF90" i="15"/>
  <c r="BL90" i="15"/>
  <c r="G90" i="15"/>
  <c r="O90" i="15"/>
  <c r="V90" i="15"/>
  <c r="AB90" i="15"/>
  <c r="AI90" i="15"/>
  <c r="AO90" i="15"/>
  <c r="AU90" i="15"/>
  <c r="BA90" i="15"/>
  <c r="BG90" i="15"/>
  <c r="BM100" i="15"/>
  <c r="K100" i="15"/>
  <c r="S100" i="15"/>
  <c r="Y100" i="15"/>
  <c r="AF100" i="15"/>
  <c r="AL100" i="15"/>
  <c r="AR100" i="15"/>
  <c r="AX100" i="15"/>
  <c r="BD100" i="15"/>
  <c r="BJ100" i="15"/>
  <c r="J100" i="15"/>
  <c r="R100" i="15"/>
  <c r="X100" i="15"/>
  <c r="AE100" i="15"/>
  <c r="AK100" i="15"/>
  <c r="AQ100" i="15"/>
  <c r="AW100" i="15"/>
  <c r="BC100" i="15"/>
  <c r="BI100" i="15"/>
  <c r="F100" i="15"/>
  <c r="N100" i="15"/>
  <c r="U100" i="15"/>
  <c r="AA100" i="15"/>
  <c r="AH100" i="15"/>
  <c r="AN100" i="15"/>
  <c r="AT100" i="15"/>
  <c r="AZ100" i="15"/>
  <c r="BF100" i="15"/>
  <c r="BL100" i="15"/>
  <c r="G100" i="15"/>
  <c r="O100" i="15"/>
  <c r="V100" i="15"/>
  <c r="AB100" i="15"/>
  <c r="AI100" i="15"/>
  <c r="AO100" i="15"/>
  <c r="AU100" i="15"/>
  <c r="BA100" i="15"/>
  <c r="BG100" i="15"/>
  <c r="BL110" i="15"/>
  <c r="BF110" i="15"/>
  <c r="AZ110" i="15"/>
  <c r="AZ122" i="15"/>
  <c r="AT110" i="15"/>
  <c r="AN110" i="15"/>
  <c r="AH110" i="15"/>
  <c r="Y110" i="15"/>
  <c r="S110" i="15"/>
  <c r="K110" i="15"/>
  <c r="F110" i="15"/>
  <c r="BJ110" i="15"/>
  <c r="BD110" i="15"/>
  <c r="AX110" i="15"/>
  <c r="AR110" i="15"/>
  <c r="AR122" i="15"/>
  <c r="AL110" i="15"/>
  <c r="AF110" i="15"/>
  <c r="AA110" i="15"/>
  <c r="U110" i="15"/>
  <c r="N110" i="15"/>
  <c r="N122" i="15"/>
  <c r="G110" i="15"/>
  <c r="G122" i="15"/>
  <c r="O110" i="15"/>
  <c r="O122" i="15"/>
  <c r="V110" i="15"/>
  <c r="V122" i="15"/>
  <c r="AB110" i="15"/>
  <c r="AB122" i="15"/>
  <c r="AI110" i="15"/>
  <c r="AI122" i="15"/>
  <c r="AO110" i="15"/>
  <c r="AO122" i="15"/>
  <c r="AU110" i="15"/>
  <c r="AU122" i="15"/>
  <c r="BA110" i="15"/>
  <c r="BA122" i="15"/>
  <c r="BG110" i="15"/>
  <c r="BG122" i="15"/>
  <c r="BM110" i="15"/>
  <c r="J110" i="15"/>
  <c r="R110" i="15"/>
  <c r="X110" i="15"/>
  <c r="AE110" i="15"/>
  <c r="AK110" i="15"/>
  <c r="AQ110" i="15"/>
  <c r="AW110" i="15"/>
  <c r="BC110" i="15"/>
  <c r="BI110" i="15"/>
  <c r="BM55" i="15"/>
  <c r="BI55" i="15"/>
  <c r="BG55" i="15"/>
  <c r="BC55" i="15"/>
  <c r="BA55" i="15"/>
  <c r="AW55" i="15"/>
  <c r="AU55" i="15"/>
  <c r="AQ55" i="15"/>
  <c r="AO55" i="15"/>
  <c r="AK55" i="15"/>
  <c r="AI55" i="15"/>
  <c r="AE55" i="15"/>
  <c r="AB55" i="15"/>
  <c r="X55" i="15"/>
  <c r="V55" i="15"/>
  <c r="R55" i="15"/>
  <c r="O55" i="15"/>
  <c r="J55" i="15"/>
  <c r="G55" i="15"/>
  <c r="BJ55" i="15"/>
  <c r="BD55" i="15"/>
  <c r="AX55" i="15"/>
  <c r="AR55" i="15"/>
  <c r="AL55" i="15"/>
  <c r="AF55" i="15"/>
  <c r="Y55" i="15"/>
  <c r="S55" i="15"/>
  <c r="K55" i="15"/>
  <c r="BL55" i="15"/>
  <c r="BF55" i="15"/>
  <c r="AZ55" i="15"/>
  <c r="AT55" i="15"/>
  <c r="AN55" i="15"/>
  <c r="AH55" i="15"/>
  <c r="AA55" i="15"/>
  <c r="U55" i="15"/>
  <c r="N55" i="15"/>
  <c r="F55" i="15"/>
  <c r="BM71" i="15"/>
  <c r="BM113" i="15"/>
  <c r="BI71" i="15"/>
  <c r="BI113" i="15"/>
  <c r="BG71" i="15"/>
  <c r="BG113" i="15"/>
  <c r="BC71" i="15"/>
  <c r="BC113" i="15"/>
  <c r="BA71" i="15"/>
  <c r="BA113" i="15"/>
  <c r="AW71" i="15"/>
  <c r="AW113" i="15"/>
  <c r="AU71" i="15"/>
  <c r="AU113" i="15"/>
  <c r="AQ71" i="15"/>
  <c r="AQ113" i="15"/>
  <c r="AO71" i="15"/>
  <c r="AO113" i="15"/>
  <c r="AK71" i="15"/>
  <c r="AK113" i="15"/>
  <c r="AI71" i="15"/>
  <c r="AI113" i="15"/>
  <c r="AE71" i="15"/>
  <c r="AE113" i="15"/>
  <c r="AB71" i="15"/>
  <c r="AB113" i="15"/>
  <c r="X71" i="15"/>
  <c r="X113" i="15"/>
  <c r="V71" i="15"/>
  <c r="V113" i="15"/>
  <c r="R71" i="15"/>
  <c r="R113" i="15"/>
  <c r="O71" i="15"/>
  <c r="O113" i="15"/>
  <c r="J71" i="15"/>
  <c r="J113" i="15"/>
  <c r="G71" i="15"/>
  <c r="G113" i="15"/>
  <c r="BL71" i="15"/>
  <c r="BL113" i="15"/>
  <c r="BJ71" i="15"/>
  <c r="BJ113" i="15"/>
  <c r="BF71" i="15"/>
  <c r="BF113" i="15"/>
  <c r="BD71" i="15"/>
  <c r="BD113" i="15"/>
  <c r="AZ71" i="15"/>
  <c r="AZ113" i="15"/>
  <c r="AX71" i="15"/>
  <c r="AX113" i="15"/>
  <c r="AT71" i="15"/>
  <c r="AT113" i="15"/>
  <c r="AR71" i="15"/>
  <c r="AR113" i="15"/>
  <c r="AN71" i="15"/>
  <c r="AN113" i="15"/>
  <c r="AL71" i="15"/>
  <c r="AL113" i="15"/>
  <c r="AH71" i="15"/>
  <c r="AH113" i="15"/>
  <c r="AF71" i="15"/>
  <c r="AF113" i="15"/>
  <c r="AA71" i="15"/>
  <c r="AA113" i="15"/>
  <c r="Y71" i="15"/>
  <c r="Y113" i="15"/>
  <c r="U71" i="15"/>
  <c r="U113" i="15"/>
  <c r="S71" i="15"/>
  <c r="S113" i="15"/>
  <c r="N71" i="15"/>
  <c r="N113" i="15"/>
  <c r="K71" i="15"/>
  <c r="K113" i="15"/>
  <c r="F71" i="15"/>
  <c r="F113" i="15"/>
  <c r="BM87" i="15"/>
  <c r="BI87" i="15"/>
  <c r="BG87" i="15"/>
  <c r="BC87" i="15"/>
  <c r="BA87" i="15"/>
  <c r="AW87" i="15"/>
  <c r="AU87" i="15"/>
  <c r="AQ87" i="15"/>
  <c r="AO87" i="15"/>
  <c r="AK87" i="15"/>
  <c r="AI87" i="15"/>
  <c r="AE87" i="15"/>
  <c r="AB87" i="15"/>
  <c r="X87" i="15"/>
  <c r="V87" i="15"/>
  <c r="R87" i="15"/>
  <c r="O87" i="15"/>
  <c r="J87" i="15"/>
  <c r="G87" i="15"/>
  <c r="BL87" i="15"/>
  <c r="BJ87" i="15"/>
  <c r="BF87" i="15"/>
  <c r="BD87" i="15"/>
  <c r="AZ87" i="15"/>
  <c r="AX87" i="15"/>
  <c r="AT87" i="15"/>
  <c r="AR87" i="15"/>
  <c r="AN87" i="15"/>
  <c r="AL87" i="15"/>
  <c r="AH87" i="15"/>
  <c r="AF87" i="15"/>
  <c r="AA87" i="15"/>
  <c r="Y87" i="15"/>
  <c r="U87" i="15"/>
  <c r="S87" i="15"/>
  <c r="N87" i="15"/>
  <c r="K87" i="15"/>
  <c r="F87" i="15"/>
  <c r="BM107" i="15"/>
  <c r="BM119" i="15"/>
  <c r="BI107" i="15"/>
  <c r="BI119" i="15"/>
  <c r="BG107" i="15"/>
  <c r="BG119" i="15"/>
  <c r="BC107" i="15"/>
  <c r="BA107" i="15"/>
  <c r="BA119" i="15"/>
  <c r="AW107" i="15"/>
  <c r="AW119" i="15"/>
  <c r="AU107" i="15"/>
  <c r="AU119" i="15"/>
  <c r="AQ107" i="15"/>
  <c r="AQ119" i="15"/>
  <c r="AO107" i="15"/>
  <c r="AK107" i="15"/>
  <c r="AK119" i="15"/>
  <c r="AI107" i="15"/>
  <c r="AI119" i="15"/>
  <c r="AE107" i="15"/>
  <c r="AE119" i="15"/>
  <c r="AB107" i="15"/>
  <c r="AB119" i="15"/>
  <c r="X107" i="15"/>
  <c r="V107" i="15"/>
  <c r="V119" i="15"/>
  <c r="R107" i="15"/>
  <c r="R119" i="15"/>
  <c r="O107" i="15"/>
  <c r="O119" i="15"/>
  <c r="J107" i="15"/>
  <c r="J119" i="15"/>
  <c r="G107" i="15"/>
  <c r="G119" i="15"/>
  <c r="BL107" i="15"/>
  <c r="BL119" i="15"/>
  <c r="BF107" i="15"/>
  <c r="AZ107" i="15"/>
  <c r="AT107" i="15"/>
  <c r="AN107" i="15"/>
  <c r="AN119" i="15"/>
  <c r="AH107" i="15"/>
  <c r="AA107" i="15"/>
  <c r="S107" i="15"/>
  <c r="S119" i="15"/>
  <c r="K107" i="15"/>
  <c r="F107" i="15"/>
  <c r="BJ107" i="15"/>
  <c r="BD107" i="15"/>
  <c r="BD119" i="15"/>
  <c r="AX107" i="15"/>
  <c r="AR107" i="15"/>
  <c r="AL107" i="15"/>
  <c r="AF107" i="15"/>
  <c r="AF119" i="15"/>
  <c r="Y107" i="15"/>
  <c r="U107" i="15"/>
  <c r="N107" i="15"/>
  <c r="BF25" i="15"/>
  <c r="AZ25" i="15"/>
  <c r="AT25" i="15"/>
  <c r="AN25" i="15"/>
  <c r="AH25" i="15"/>
  <c r="AA25" i="15"/>
  <c r="U25" i="15"/>
  <c r="N25" i="15"/>
  <c r="F25" i="15"/>
  <c r="BF19" i="15"/>
  <c r="AZ19" i="15"/>
  <c r="AT19" i="15"/>
  <c r="AN19" i="15"/>
  <c r="AH19" i="15"/>
  <c r="AA19" i="15"/>
  <c r="U19" i="15"/>
  <c r="N19" i="15"/>
  <c r="F19" i="15"/>
  <c r="BM13" i="15"/>
  <c r="BG13" i="15"/>
  <c r="BA13" i="15"/>
  <c r="AU13" i="15"/>
  <c r="AO13" i="15"/>
  <c r="AI13" i="15"/>
  <c r="AB13" i="15"/>
  <c r="V13" i="15"/>
  <c r="O13" i="15"/>
  <c r="G13" i="15"/>
  <c r="BF21" i="15"/>
  <c r="BF24" i="15"/>
  <c r="AZ21" i="15"/>
  <c r="AZ24" i="15"/>
  <c r="AT21" i="15"/>
  <c r="AT24" i="15"/>
  <c r="AN21" i="15"/>
  <c r="AN24" i="15"/>
  <c r="AH21" i="15"/>
  <c r="AH24" i="15"/>
  <c r="AA21" i="15"/>
  <c r="AA24" i="15"/>
  <c r="U21" i="15"/>
  <c r="U24" i="15"/>
  <c r="N21" i="15"/>
  <c r="N24" i="15"/>
  <c r="F21" i="15"/>
  <c r="F24" i="15"/>
  <c r="BF15" i="15"/>
  <c r="BF18" i="15"/>
  <c r="AZ15" i="15"/>
  <c r="AZ18" i="15"/>
  <c r="AT15" i="15"/>
  <c r="AT18" i="15"/>
  <c r="AN15" i="15"/>
  <c r="AN18" i="15"/>
  <c r="AH15" i="15"/>
  <c r="AH18" i="15"/>
  <c r="AA15" i="15"/>
  <c r="AA18" i="15"/>
  <c r="U15" i="15"/>
  <c r="U18" i="15"/>
  <c r="N15" i="15"/>
  <c r="N18" i="15"/>
  <c r="F15" i="15"/>
  <c r="F18" i="15"/>
  <c r="BF9" i="15"/>
  <c r="BF12" i="15"/>
  <c r="AZ9" i="15"/>
  <c r="AZ12" i="15"/>
  <c r="AT9" i="15"/>
  <c r="AT12" i="15"/>
  <c r="AN9" i="15"/>
  <c r="AN12" i="15"/>
  <c r="AH9" i="15"/>
  <c r="AH12" i="15"/>
  <c r="AA9" i="15"/>
  <c r="AA12" i="15"/>
  <c r="U9" i="15"/>
  <c r="U12" i="15"/>
  <c r="N9" i="15"/>
  <c r="N12" i="15"/>
  <c r="F9" i="15"/>
  <c r="F12" i="15"/>
  <c r="BL61" i="15"/>
  <c r="BJ61" i="15"/>
  <c r="BF61" i="15"/>
  <c r="BF66" i="15"/>
  <c r="BD61" i="15"/>
  <c r="AZ61" i="15"/>
  <c r="AX61" i="15"/>
  <c r="AT61" i="15"/>
  <c r="AR61" i="15"/>
  <c r="AN61" i="15"/>
  <c r="AL61" i="15"/>
  <c r="AH61" i="15"/>
  <c r="AF61" i="15"/>
  <c r="AA61" i="15"/>
  <c r="Y61" i="15"/>
  <c r="Y66" i="15"/>
  <c r="U61" i="15"/>
  <c r="U66" i="15"/>
  <c r="S61" i="15"/>
  <c r="N61" i="15"/>
  <c r="K61" i="15"/>
  <c r="K66" i="15"/>
  <c r="F61" i="15"/>
  <c r="F66" i="15"/>
  <c r="J61" i="15"/>
  <c r="R61" i="15"/>
  <c r="X61" i="15"/>
  <c r="AE61" i="15"/>
  <c r="AK61" i="15"/>
  <c r="AQ61" i="15"/>
  <c r="AW61" i="15"/>
  <c r="BC61" i="15"/>
  <c r="BI61" i="15"/>
  <c r="BM61" i="15"/>
  <c r="G61" i="15"/>
  <c r="O61" i="15"/>
  <c r="V61" i="15"/>
  <c r="AB61" i="15"/>
  <c r="AI61" i="15"/>
  <c r="AO61" i="15"/>
  <c r="AU61" i="15"/>
  <c r="BA61" i="15"/>
  <c r="BG61" i="15"/>
  <c r="BL78" i="15"/>
  <c r="BJ78" i="15"/>
  <c r="BF78" i="15"/>
  <c r="BD78" i="15"/>
  <c r="AZ78" i="15"/>
  <c r="AX78" i="15"/>
  <c r="AT78" i="15"/>
  <c r="AR78" i="15"/>
  <c r="AN78" i="15"/>
  <c r="AL78" i="15"/>
  <c r="AH78" i="15"/>
  <c r="AF78" i="15"/>
  <c r="AA78" i="15"/>
  <c r="Y78" i="15"/>
  <c r="U78" i="15"/>
  <c r="S78" i="15"/>
  <c r="N78" i="15"/>
  <c r="K78" i="15"/>
  <c r="F78" i="15"/>
  <c r="J78" i="15"/>
  <c r="R78" i="15"/>
  <c r="X78" i="15"/>
  <c r="AE78" i="15"/>
  <c r="AK78" i="15"/>
  <c r="AQ78" i="15"/>
  <c r="AW78" i="15"/>
  <c r="BC78" i="15"/>
  <c r="BI78" i="15"/>
  <c r="BM78" i="15"/>
  <c r="G78" i="15"/>
  <c r="O78" i="15"/>
  <c r="V78" i="15"/>
  <c r="AB78" i="15"/>
  <c r="AI78" i="15"/>
  <c r="AO78" i="15"/>
  <c r="AU78" i="15"/>
  <c r="BA78" i="15"/>
  <c r="BG78" i="15"/>
  <c r="K98" i="15"/>
  <c r="S98" i="15"/>
  <c r="Y98" i="15"/>
  <c r="AF98" i="15"/>
  <c r="AL98" i="15"/>
  <c r="AR98" i="15"/>
  <c r="AX98" i="15"/>
  <c r="BD98" i="15"/>
  <c r="BJ98" i="15"/>
  <c r="J98" i="15"/>
  <c r="R98" i="15"/>
  <c r="X98" i="15"/>
  <c r="AE98" i="15"/>
  <c r="AK98" i="15"/>
  <c r="AQ98" i="15"/>
  <c r="AW98" i="15"/>
  <c r="BC98" i="15"/>
  <c r="BI98" i="15"/>
  <c r="BM98" i="15"/>
  <c r="F98" i="15"/>
  <c r="N98" i="15"/>
  <c r="U98" i="15"/>
  <c r="AA98" i="15"/>
  <c r="AH98" i="15"/>
  <c r="AN98" i="15"/>
  <c r="AT98" i="15"/>
  <c r="AZ98" i="15"/>
  <c r="BF98" i="15"/>
  <c r="BL98" i="15"/>
  <c r="G98" i="15"/>
  <c r="O98" i="15"/>
  <c r="V98" i="15"/>
  <c r="AB98" i="15"/>
  <c r="AI98" i="15"/>
  <c r="AO98" i="15"/>
  <c r="AU98" i="15"/>
  <c r="BA98" i="15"/>
  <c r="BG98" i="15"/>
  <c r="BM21" i="15"/>
  <c r="BM24" i="15"/>
  <c r="BG21" i="15"/>
  <c r="BG24" i="15"/>
  <c r="BA21" i="15"/>
  <c r="BA24" i="15"/>
  <c r="AU21" i="15"/>
  <c r="AU24" i="15"/>
  <c r="AO21" i="15"/>
  <c r="AO24" i="15"/>
  <c r="AI21" i="15"/>
  <c r="AI24" i="15"/>
  <c r="AB21" i="15"/>
  <c r="AB24" i="15"/>
  <c r="V21" i="15"/>
  <c r="V24" i="15"/>
  <c r="O21" i="15"/>
  <c r="O24" i="15"/>
  <c r="G21" i="15"/>
  <c r="G24" i="15"/>
  <c r="BM15" i="15"/>
  <c r="BM18" i="15"/>
  <c r="BG15" i="15"/>
  <c r="BG18" i="15"/>
  <c r="BA15" i="15"/>
  <c r="BA18" i="15"/>
  <c r="AU15" i="15"/>
  <c r="AU18" i="15"/>
  <c r="AO15" i="15"/>
  <c r="AO18" i="15"/>
  <c r="AI15" i="15"/>
  <c r="AI18" i="15"/>
  <c r="AB15" i="15"/>
  <c r="AB18" i="15"/>
  <c r="V15" i="15"/>
  <c r="V18" i="15"/>
  <c r="O15" i="15"/>
  <c r="O18" i="15"/>
  <c r="G15" i="15"/>
  <c r="G18" i="15"/>
  <c r="BI9" i="15"/>
  <c r="BI12" i="15"/>
  <c r="BC9" i="15"/>
  <c r="BC12" i="15"/>
  <c r="AW9" i="15"/>
  <c r="AW12" i="15"/>
  <c r="AQ9" i="15"/>
  <c r="AQ12" i="15"/>
  <c r="AK9" i="15"/>
  <c r="AK12" i="15"/>
  <c r="AE9" i="15"/>
  <c r="AE12" i="15"/>
  <c r="X9" i="15"/>
  <c r="X12" i="15"/>
  <c r="R9" i="15"/>
  <c r="R12" i="15"/>
  <c r="J9" i="15"/>
  <c r="J12" i="15"/>
  <c r="BL59" i="15"/>
  <c r="J59" i="15"/>
  <c r="R59" i="15"/>
  <c r="X59" i="15"/>
  <c r="AE59" i="15"/>
  <c r="AK59" i="15"/>
  <c r="AQ59" i="15"/>
  <c r="AW59" i="15"/>
  <c r="BC59" i="15"/>
  <c r="BI59" i="15"/>
  <c r="K59" i="15"/>
  <c r="S59" i="15"/>
  <c r="Y59" i="15"/>
  <c r="AF59" i="15"/>
  <c r="AL59" i="15"/>
  <c r="AR59" i="15"/>
  <c r="AX59" i="15"/>
  <c r="BD59" i="15"/>
  <c r="BJ59" i="15"/>
  <c r="G59" i="15"/>
  <c r="O59" i="15"/>
  <c r="V59" i="15"/>
  <c r="AB59" i="15"/>
  <c r="AI59" i="15"/>
  <c r="AO59" i="15"/>
  <c r="AU59" i="15"/>
  <c r="BA59" i="15"/>
  <c r="BG59" i="15"/>
  <c r="BM59" i="15"/>
  <c r="F59" i="15"/>
  <c r="N59" i="15"/>
  <c r="U59" i="15"/>
  <c r="AA59" i="15"/>
  <c r="AH59" i="15"/>
  <c r="AN59" i="15"/>
  <c r="AT59" i="15"/>
  <c r="AZ59" i="15"/>
  <c r="BF59" i="15"/>
  <c r="BL75" i="15"/>
  <c r="BL117" i="15"/>
  <c r="J75" i="15"/>
  <c r="J117" i="15"/>
  <c r="R75" i="15"/>
  <c r="R117" i="15"/>
  <c r="X75" i="15"/>
  <c r="X117" i="15"/>
  <c r="AE75" i="15"/>
  <c r="AE117" i="15"/>
  <c r="AK75" i="15"/>
  <c r="AK117" i="15"/>
  <c r="AQ75" i="15"/>
  <c r="AQ117" i="15"/>
  <c r="AW75" i="15"/>
  <c r="AW117" i="15"/>
  <c r="BC75" i="15"/>
  <c r="BC117" i="15"/>
  <c r="BI75" i="15"/>
  <c r="BI117" i="15"/>
  <c r="K75" i="15"/>
  <c r="K117" i="15"/>
  <c r="S75" i="15"/>
  <c r="S117" i="15"/>
  <c r="Y75" i="15"/>
  <c r="Y117" i="15"/>
  <c r="AF75" i="15"/>
  <c r="AF117" i="15"/>
  <c r="AL75" i="15"/>
  <c r="AL117" i="15"/>
  <c r="AR75" i="15"/>
  <c r="AR117" i="15"/>
  <c r="AX75" i="15"/>
  <c r="AX117" i="15"/>
  <c r="BD75" i="15"/>
  <c r="BD117" i="15"/>
  <c r="BJ75" i="15"/>
  <c r="BJ117" i="15"/>
  <c r="G75" i="15"/>
  <c r="G117" i="15"/>
  <c r="O75" i="15"/>
  <c r="O117" i="15"/>
  <c r="V75" i="15"/>
  <c r="V117" i="15"/>
  <c r="AB75" i="15"/>
  <c r="AB117" i="15"/>
  <c r="AI75" i="15"/>
  <c r="AI117" i="15"/>
  <c r="AO75" i="15"/>
  <c r="AO117" i="15"/>
  <c r="AU75" i="15"/>
  <c r="AU117" i="15"/>
  <c r="BA75" i="15"/>
  <c r="BA117" i="15"/>
  <c r="BG75" i="15"/>
  <c r="BG117" i="15"/>
  <c r="BM75" i="15"/>
  <c r="BM117" i="15"/>
  <c r="F75" i="15"/>
  <c r="F117" i="15"/>
  <c r="N75" i="15"/>
  <c r="N117" i="15"/>
  <c r="U75" i="15"/>
  <c r="U117" i="15"/>
  <c r="AA75" i="15"/>
  <c r="AA117" i="15"/>
  <c r="AH75" i="15"/>
  <c r="AH117" i="15"/>
  <c r="AN75" i="15"/>
  <c r="AN117" i="15"/>
  <c r="AT75" i="15"/>
  <c r="AT117" i="15"/>
  <c r="AZ75" i="15"/>
  <c r="AZ117" i="15"/>
  <c r="BF75" i="15"/>
  <c r="BF117" i="15"/>
  <c r="BL91" i="15"/>
  <c r="G91" i="15"/>
  <c r="O91" i="15"/>
  <c r="V91" i="15"/>
  <c r="AB91" i="15"/>
  <c r="AI91" i="15"/>
  <c r="AO91" i="15"/>
  <c r="AU91" i="15"/>
  <c r="BA91" i="15"/>
  <c r="BG91" i="15"/>
  <c r="BM91" i="15"/>
  <c r="K91" i="15"/>
  <c r="S91" i="15"/>
  <c r="Y91" i="15"/>
  <c r="AF91" i="15"/>
  <c r="AL91" i="15"/>
  <c r="AR91" i="15"/>
  <c r="AX91" i="15"/>
  <c r="BD91" i="15"/>
  <c r="BJ91" i="15"/>
  <c r="J91" i="15"/>
  <c r="R91" i="15"/>
  <c r="X91" i="15"/>
  <c r="AE91" i="15"/>
  <c r="AK91" i="15"/>
  <c r="AQ91" i="15"/>
  <c r="AW91" i="15"/>
  <c r="BC91" i="15"/>
  <c r="BI91" i="15"/>
  <c r="F91" i="15"/>
  <c r="N91" i="15"/>
  <c r="U91" i="15"/>
  <c r="AA91" i="15"/>
  <c r="AH91" i="15"/>
  <c r="AN91" i="15"/>
  <c r="AT91" i="15"/>
  <c r="AZ91" i="15"/>
  <c r="BF91" i="15"/>
  <c r="G111" i="15"/>
  <c r="BL111" i="15"/>
  <c r="V111" i="15"/>
  <c r="AI111" i="15"/>
  <c r="AI123" i="15"/>
  <c r="AU111" i="15"/>
  <c r="BG111" i="15"/>
  <c r="R111" i="15"/>
  <c r="R123" i="15"/>
  <c r="AE111" i="15"/>
  <c r="AQ111" i="15"/>
  <c r="BC111" i="15"/>
  <c r="F111" i="15"/>
  <c r="N111" i="15"/>
  <c r="U111" i="15"/>
  <c r="AA111" i="15"/>
  <c r="AH111" i="15"/>
  <c r="AN111" i="15"/>
  <c r="AT111" i="15"/>
  <c r="AZ111" i="15"/>
  <c r="BF111" i="15"/>
  <c r="O111" i="15"/>
  <c r="AB111" i="15"/>
  <c r="AO111" i="15"/>
  <c r="BA111" i="15"/>
  <c r="BA123" i="15"/>
  <c r="BM111" i="15"/>
  <c r="J111" i="15"/>
  <c r="X111" i="15"/>
  <c r="AK111" i="15"/>
  <c r="AW111" i="15"/>
  <c r="AW123" i="15"/>
  <c r="BI111" i="15"/>
  <c r="K111" i="15"/>
  <c r="S111" i="15"/>
  <c r="Y111" i="15"/>
  <c r="AF111" i="15"/>
  <c r="AL111" i="15"/>
  <c r="AR111" i="15"/>
  <c r="AX111" i="15"/>
  <c r="BD111" i="15"/>
  <c r="BJ111" i="15"/>
  <c r="BL63" i="15"/>
  <c r="BJ63" i="15"/>
  <c r="BF63" i="15"/>
  <c r="BD63" i="15"/>
  <c r="AZ63" i="15"/>
  <c r="AX63" i="15"/>
  <c r="AT63" i="15"/>
  <c r="AR63" i="15"/>
  <c r="AN63" i="15"/>
  <c r="AN68" i="15"/>
  <c r="AL63" i="15"/>
  <c r="AH63" i="15"/>
  <c r="AF63" i="15"/>
  <c r="AF68" i="15"/>
  <c r="AA63" i="15"/>
  <c r="Y63" i="15"/>
  <c r="U63" i="15"/>
  <c r="S63" i="15"/>
  <c r="N63" i="15"/>
  <c r="K63" i="15"/>
  <c r="F63" i="15"/>
  <c r="BM63" i="15"/>
  <c r="BM68" i="15"/>
  <c r="J63" i="15"/>
  <c r="J68" i="15"/>
  <c r="R63" i="15"/>
  <c r="R68" i="15"/>
  <c r="X63" i="15"/>
  <c r="X68" i="15"/>
  <c r="AE63" i="15"/>
  <c r="AE68" i="15"/>
  <c r="AK63" i="15"/>
  <c r="AK68" i="15"/>
  <c r="AQ63" i="15"/>
  <c r="AQ68" i="15"/>
  <c r="AW63" i="15"/>
  <c r="AW68" i="15"/>
  <c r="BC63" i="15"/>
  <c r="BC68" i="15"/>
  <c r="BI63" i="15"/>
  <c r="BI68" i="15"/>
  <c r="G63" i="15"/>
  <c r="G68" i="15"/>
  <c r="O63" i="15"/>
  <c r="O68" i="15"/>
  <c r="V63" i="15"/>
  <c r="V68" i="15"/>
  <c r="AB63" i="15"/>
  <c r="AB68" i="15"/>
  <c r="AI63" i="15"/>
  <c r="AI68" i="15"/>
  <c r="AO63" i="15"/>
  <c r="AO68" i="15"/>
  <c r="AU63" i="15"/>
  <c r="AU68" i="15"/>
  <c r="BA63" i="15"/>
  <c r="BA68" i="15"/>
  <c r="BG63" i="15"/>
  <c r="BG68" i="15"/>
  <c r="BL80" i="15"/>
  <c r="BJ80" i="15"/>
  <c r="BF80" i="15"/>
  <c r="BD80" i="15"/>
  <c r="AZ80" i="15"/>
  <c r="AX80" i="15"/>
  <c r="AT80" i="15"/>
  <c r="AR80" i="15"/>
  <c r="AN80" i="15"/>
  <c r="AL80" i="15"/>
  <c r="AH80" i="15"/>
  <c r="AF80" i="15"/>
  <c r="AA80" i="15"/>
  <c r="Y80" i="15"/>
  <c r="U80" i="15"/>
  <c r="S80" i="15"/>
  <c r="N80" i="15"/>
  <c r="K80" i="15"/>
  <c r="F80" i="15"/>
  <c r="BM80" i="15"/>
  <c r="J80" i="15"/>
  <c r="R80" i="15"/>
  <c r="X80" i="15"/>
  <c r="AE80" i="15"/>
  <c r="AK80" i="15"/>
  <c r="AQ80" i="15"/>
  <c r="AW80" i="15"/>
  <c r="BC80" i="15"/>
  <c r="BI80" i="15"/>
  <c r="G80" i="15"/>
  <c r="O80" i="15"/>
  <c r="V80" i="15"/>
  <c r="AB80" i="15"/>
  <c r="AI80" i="15"/>
  <c r="AO80" i="15"/>
  <c r="AU80" i="15"/>
  <c r="BA80" i="15"/>
  <c r="BG80" i="15"/>
  <c r="G62" i="15"/>
  <c r="O62" i="15"/>
  <c r="V62" i="15"/>
  <c r="V67" i="15"/>
  <c r="AB62" i="15"/>
  <c r="AI62" i="15"/>
  <c r="AO62" i="15"/>
  <c r="AU62" i="15"/>
  <c r="BA62" i="15"/>
  <c r="BG62" i="15"/>
  <c r="BG67" i="15"/>
  <c r="BM62" i="15"/>
  <c r="K62" i="15"/>
  <c r="K67" i="15"/>
  <c r="S62" i="15"/>
  <c r="S67" i="15"/>
  <c r="Y62" i="15"/>
  <c r="Y67" i="15"/>
  <c r="AF62" i="15"/>
  <c r="AF67" i="15"/>
  <c r="AL62" i="15"/>
  <c r="AL67" i="15"/>
  <c r="AR62" i="15"/>
  <c r="AR67" i="15"/>
  <c r="AX62" i="15"/>
  <c r="AX67" i="15"/>
  <c r="BD62" i="15"/>
  <c r="BD67" i="15"/>
  <c r="BJ62" i="15"/>
  <c r="BJ67" i="15"/>
  <c r="BL62" i="15"/>
  <c r="BL67" i="15"/>
  <c r="J62" i="15"/>
  <c r="J67" i="15"/>
  <c r="R62" i="15"/>
  <c r="R67" i="15"/>
  <c r="X62" i="15"/>
  <c r="AE62" i="15"/>
  <c r="AK62" i="15"/>
  <c r="AQ62" i="15"/>
  <c r="AW62" i="15"/>
  <c r="BC62" i="15"/>
  <c r="BC67" i="15"/>
  <c r="BI62" i="15"/>
  <c r="F62" i="15"/>
  <c r="F67" i="15"/>
  <c r="N62" i="15"/>
  <c r="N67" i="15"/>
  <c r="U62" i="15"/>
  <c r="U67" i="15"/>
  <c r="AA62" i="15"/>
  <c r="AA67" i="15"/>
  <c r="AH62" i="15"/>
  <c r="AH67" i="15"/>
  <c r="AN62" i="15"/>
  <c r="AN67" i="15"/>
  <c r="AT62" i="15"/>
  <c r="AT67" i="15"/>
  <c r="AZ62" i="15"/>
  <c r="AZ67" i="15"/>
  <c r="BF62" i="15"/>
  <c r="BF67" i="15"/>
  <c r="G79" i="15"/>
  <c r="O79" i="15"/>
  <c r="V79" i="15"/>
  <c r="AB79" i="15"/>
  <c r="AI79" i="15"/>
  <c r="AO79" i="15"/>
  <c r="AU79" i="15"/>
  <c r="BA79" i="15"/>
  <c r="BG79" i="15"/>
  <c r="BM79" i="15"/>
  <c r="K79" i="15"/>
  <c r="S79" i="15"/>
  <c r="Y79" i="15"/>
  <c r="AF79" i="15"/>
  <c r="AL79" i="15"/>
  <c r="AR79" i="15"/>
  <c r="AX79" i="15"/>
  <c r="BD79" i="15"/>
  <c r="BJ79" i="15"/>
  <c r="BL79" i="15"/>
  <c r="J79" i="15"/>
  <c r="R79" i="15"/>
  <c r="X79" i="15"/>
  <c r="AE79" i="15"/>
  <c r="AK79" i="15"/>
  <c r="AQ79" i="15"/>
  <c r="AW79" i="15"/>
  <c r="BC79" i="15"/>
  <c r="BI79" i="15"/>
  <c r="F79" i="15"/>
  <c r="N79" i="15"/>
  <c r="U79" i="15"/>
  <c r="AA79" i="15"/>
  <c r="AH79" i="15"/>
  <c r="AN79" i="15"/>
  <c r="AT79" i="15"/>
  <c r="AZ79" i="15"/>
  <c r="BF79" i="15"/>
  <c r="G89" i="15"/>
  <c r="O89" i="15"/>
  <c r="V89" i="15"/>
  <c r="AB89" i="15"/>
  <c r="AI89" i="15"/>
  <c r="AO89" i="15"/>
  <c r="AU89" i="15"/>
  <c r="BA89" i="15"/>
  <c r="BG89" i="15"/>
  <c r="BM89" i="15"/>
  <c r="K89" i="15"/>
  <c r="S89" i="15"/>
  <c r="Y89" i="15"/>
  <c r="AF89" i="15"/>
  <c r="AL89" i="15"/>
  <c r="AR89" i="15"/>
  <c r="AX89" i="15"/>
  <c r="BD89" i="15"/>
  <c r="BJ89" i="15"/>
  <c r="BL89" i="15"/>
  <c r="J89" i="15"/>
  <c r="R89" i="15"/>
  <c r="X89" i="15"/>
  <c r="AE89" i="15"/>
  <c r="AK89" i="15"/>
  <c r="AQ89" i="15"/>
  <c r="AW89" i="15"/>
  <c r="BC89" i="15"/>
  <c r="BI89" i="15"/>
  <c r="F89" i="15"/>
  <c r="N89" i="15"/>
  <c r="U89" i="15"/>
  <c r="AA89" i="15"/>
  <c r="AH89" i="15"/>
  <c r="AN89" i="15"/>
  <c r="AT89" i="15"/>
  <c r="AZ89" i="15"/>
  <c r="BF89" i="15"/>
  <c r="G99" i="15"/>
  <c r="O99" i="15"/>
  <c r="V99" i="15"/>
  <c r="AB99" i="15"/>
  <c r="AI99" i="15"/>
  <c r="AO99" i="15"/>
  <c r="AU99" i="15"/>
  <c r="BA99" i="15"/>
  <c r="BG99" i="15"/>
  <c r="BM99" i="15"/>
  <c r="K99" i="15"/>
  <c r="S99" i="15"/>
  <c r="Y99" i="15"/>
  <c r="AF99" i="15"/>
  <c r="AL99" i="15"/>
  <c r="AR99" i="15"/>
  <c r="AX99" i="15"/>
  <c r="BD99" i="15"/>
  <c r="BJ99" i="15"/>
  <c r="BL99" i="15"/>
  <c r="J99" i="15"/>
  <c r="R99" i="15"/>
  <c r="X99" i="15"/>
  <c r="AE99" i="15"/>
  <c r="AK99" i="15"/>
  <c r="AQ99" i="15"/>
  <c r="AW99" i="15"/>
  <c r="BC99" i="15"/>
  <c r="BI99" i="15"/>
  <c r="F99" i="15"/>
  <c r="N99" i="15"/>
  <c r="U99" i="15"/>
  <c r="AA99" i="15"/>
  <c r="AH99" i="15"/>
  <c r="AN99" i="15"/>
  <c r="AT99" i="15"/>
  <c r="AZ99" i="15"/>
  <c r="BF99" i="15"/>
  <c r="O109" i="15"/>
  <c r="AB109" i="15"/>
  <c r="AB121" i="15"/>
  <c r="AO109" i="15"/>
  <c r="BA109" i="15"/>
  <c r="BM109" i="15"/>
  <c r="G109" i="15"/>
  <c r="V109" i="15"/>
  <c r="AK109" i="15"/>
  <c r="AU109" i="15"/>
  <c r="AU121" i="15"/>
  <c r="BI109" i="15"/>
  <c r="F109" i="15"/>
  <c r="N109" i="15"/>
  <c r="U109" i="15"/>
  <c r="AA109" i="15"/>
  <c r="AH109" i="15"/>
  <c r="AN109" i="15"/>
  <c r="AT109" i="15"/>
  <c r="AZ109" i="15"/>
  <c r="BF109" i="15"/>
  <c r="BL109" i="15"/>
  <c r="J109" i="15"/>
  <c r="X109" i="15"/>
  <c r="AI109" i="15"/>
  <c r="AI121" i="15"/>
  <c r="AW109" i="15"/>
  <c r="BG109" i="15"/>
  <c r="R109" i="15"/>
  <c r="AE109" i="15"/>
  <c r="AQ109" i="15"/>
  <c r="AQ121" i="15"/>
  <c r="BC109" i="15"/>
  <c r="K109" i="15"/>
  <c r="S109" i="15"/>
  <c r="Y109" i="15"/>
  <c r="AF109" i="15"/>
  <c r="AL109" i="15"/>
  <c r="AR109" i="15"/>
  <c r="AX109" i="15"/>
  <c r="BD109" i="15"/>
  <c r="BJ109" i="15"/>
  <c r="BM60" i="15"/>
  <c r="BM65" i="15"/>
  <c r="BI60" i="15"/>
  <c r="BI65" i="15"/>
  <c r="BG60" i="15"/>
  <c r="BG65" i="15"/>
  <c r="BC60" i="15"/>
  <c r="BC65" i="15"/>
  <c r="BA60" i="15"/>
  <c r="BA65" i="15"/>
  <c r="AW60" i="15"/>
  <c r="AW65" i="15"/>
  <c r="AU60" i="15"/>
  <c r="AU65" i="15"/>
  <c r="AQ60" i="15"/>
  <c r="AQ65" i="15"/>
  <c r="AO60" i="15"/>
  <c r="AO65" i="15"/>
  <c r="AK60" i="15"/>
  <c r="AK65" i="15"/>
  <c r="AI60" i="15"/>
  <c r="AI65" i="15"/>
  <c r="AE60" i="15"/>
  <c r="AE65" i="15"/>
  <c r="AB60" i="15"/>
  <c r="AB65" i="15"/>
  <c r="X60" i="15"/>
  <c r="X65" i="15"/>
  <c r="V60" i="15"/>
  <c r="V65" i="15"/>
  <c r="R60" i="15"/>
  <c r="R65" i="15"/>
  <c r="O60" i="15"/>
  <c r="O65" i="15"/>
  <c r="J60" i="15"/>
  <c r="J65" i="15"/>
  <c r="G60" i="15"/>
  <c r="G65" i="15"/>
  <c r="BL60" i="15"/>
  <c r="BJ60" i="15"/>
  <c r="BF60" i="15"/>
  <c r="BF65" i="15"/>
  <c r="BD60" i="15"/>
  <c r="AZ60" i="15"/>
  <c r="AX60" i="15"/>
  <c r="AT60" i="15"/>
  <c r="AR60" i="15"/>
  <c r="AR65" i="15"/>
  <c r="AN60" i="15"/>
  <c r="AL60" i="15"/>
  <c r="AH60" i="15"/>
  <c r="AH65" i="15"/>
  <c r="AF60" i="15"/>
  <c r="AA60" i="15"/>
  <c r="Y60" i="15"/>
  <c r="U60" i="15"/>
  <c r="S60" i="15"/>
  <c r="S65" i="15"/>
  <c r="N60" i="15"/>
  <c r="K60" i="15"/>
  <c r="F60" i="15"/>
  <c r="F65" i="15"/>
  <c r="BM77" i="15"/>
  <c r="BI77" i="15"/>
  <c r="BG77" i="15"/>
  <c r="BC77" i="15"/>
  <c r="BA77" i="15"/>
  <c r="AW77" i="15"/>
  <c r="AU77" i="15"/>
  <c r="AQ77" i="15"/>
  <c r="AO77" i="15"/>
  <c r="AK77" i="15"/>
  <c r="AI77" i="15"/>
  <c r="AE77" i="15"/>
  <c r="AB77" i="15"/>
  <c r="X77" i="15"/>
  <c r="V77" i="15"/>
  <c r="R77" i="15"/>
  <c r="O77" i="15"/>
  <c r="J77" i="15"/>
  <c r="G77" i="15"/>
  <c r="BL77" i="15"/>
  <c r="BJ77" i="15"/>
  <c r="BF77" i="15"/>
  <c r="BD77" i="15"/>
  <c r="AZ77" i="15"/>
  <c r="AX77" i="15"/>
  <c r="AT77" i="15"/>
  <c r="AR77" i="15"/>
  <c r="AN77" i="15"/>
  <c r="AL77" i="15"/>
  <c r="AH77" i="15"/>
  <c r="AF77" i="15"/>
  <c r="AA77" i="15"/>
  <c r="Y77" i="15"/>
  <c r="U77" i="15"/>
  <c r="S77" i="15"/>
  <c r="N77" i="15"/>
  <c r="K77" i="15"/>
  <c r="F77" i="15"/>
  <c r="BM97" i="15"/>
  <c r="BI97" i="15"/>
  <c r="BG97" i="15"/>
  <c r="BC97" i="15"/>
  <c r="BA97" i="15"/>
  <c r="AW97" i="15"/>
  <c r="AU97" i="15"/>
  <c r="AQ97" i="15"/>
  <c r="AO97" i="15"/>
  <c r="AK97" i="15"/>
  <c r="AI97" i="15"/>
  <c r="AE97" i="15"/>
  <c r="AB97" i="15"/>
  <c r="X97" i="15"/>
  <c r="V97" i="15"/>
  <c r="R97" i="15"/>
  <c r="O97" i="15"/>
  <c r="J97" i="15"/>
  <c r="G97" i="15"/>
  <c r="BL97" i="15"/>
  <c r="BJ97" i="15"/>
  <c r="BF97" i="15"/>
  <c r="BD97" i="15"/>
  <c r="AZ97" i="15"/>
  <c r="AX97" i="15"/>
  <c r="AT97" i="15"/>
  <c r="AR97" i="15"/>
  <c r="AN97" i="15"/>
  <c r="AL97" i="15"/>
  <c r="AH97" i="15"/>
  <c r="AF97" i="15"/>
  <c r="AA97" i="15"/>
  <c r="Y97" i="15"/>
  <c r="U97" i="15"/>
  <c r="S97" i="15"/>
  <c r="N97" i="15"/>
  <c r="K97" i="15"/>
  <c r="F97" i="15"/>
  <c r="BJ25" i="15"/>
  <c r="BD25" i="15"/>
  <c r="AX25" i="15"/>
  <c r="AR25" i="15"/>
  <c r="AL25" i="15"/>
  <c r="AF25" i="15"/>
  <c r="Y25" i="15"/>
  <c r="S25" i="15"/>
  <c r="K25" i="15"/>
  <c r="BJ19" i="15"/>
  <c r="BD19" i="15"/>
  <c r="AX19" i="15"/>
  <c r="AR19" i="15"/>
  <c r="AL19" i="15"/>
  <c r="AF19" i="15"/>
  <c r="Y19" i="15"/>
  <c r="S19" i="15"/>
  <c r="K19" i="15"/>
  <c r="BM19" i="15"/>
  <c r="BJ13" i="15"/>
  <c r="BD13" i="15"/>
  <c r="AX13" i="15"/>
  <c r="AR13" i="15"/>
  <c r="AL13" i="15"/>
  <c r="AF13" i="15"/>
  <c r="Y13" i="15"/>
  <c r="S13" i="15"/>
  <c r="K13" i="15"/>
  <c r="BM25" i="15"/>
  <c r="BI13" i="15"/>
  <c r="BC13" i="15"/>
  <c r="AW13" i="15"/>
  <c r="AQ13" i="15"/>
  <c r="AK13" i="15"/>
  <c r="AE13" i="15"/>
  <c r="X13" i="15"/>
  <c r="R13" i="15"/>
  <c r="J13" i="15"/>
  <c r="BC119" i="15"/>
  <c r="BE119" i="15"/>
  <c r="BN16" i="15"/>
  <c r="BN79" i="15"/>
  <c r="X119" i="15"/>
  <c r="Y65" i="15"/>
  <c r="Z65" i="15"/>
  <c r="AX65" i="15"/>
  <c r="AY65" i="15"/>
  <c r="BF121" i="15"/>
  <c r="AH121" i="15"/>
  <c r="AJ121" i="15"/>
  <c r="F121" i="15"/>
  <c r="AO121" i="15"/>
  <c r="AU67" i="15"/>
  <c r="AV67" i="15"/>
  <c r="U68" i="15"/>
  <c r="W68" i="15"/>
  <c r="BG66" i="15"/>
  <c r="BH66" i="15"/>
  <c r="AI66" i="15"/>
  <c r="G66" i="15"/>
  <c r="H66" i="15"/>
  <c r="AW66" i="15"/>
  <c r="X66" i="15"/>
  <c r="BN62" i="15"/>
  <c r="BN58" i="15"/>
  <c r="BN113" i="15"/>
  <c r="BN49" i="15"/>
  <c r="BN119" i="15"/>
  <c r="BN10" i="15"/>
  <c r="AQ122" i="15"/>
  <c r="AS122" i="15"/>
  <c r="R122" i="15"/>
  <c r="AL122" i="15"/>
  <c r="BJ122" i="15"/>
  <c r="Y122" i="15"/>
  <c r="AL65" i="15"/>
  <c r="AM65" i="15"/>
  <c r="AR121" i="15"/>
  <c r="AS121" i="15"/>
  <c r="X67" i="15"/>
  <c r="Z67" i="15"/>
  <c r="F68" i="15"/>
  <c r="H68" i="15"/>
  <c r="K65" i="15"/>
  <c r="L65" i="15"/>
  <c r="BJ65" i="15"/>
  <c r="BK65" i="15"/>
  <c r="S121" i="15"/>
  <c r="AE121" i="15"/>
  <c r="AH68" i="15"/>
  <c r="AJ68" i="15"/>
  <c r="BN23" i="15"/>
  <c r="BN40" i="15"/>
  <c r="BN80" i="15"/>
  <c r="BN100" i="15"/>
  <c r="N143" i="15"/>
  <c r="AA143" i="15"/>
  <c r="AN143" i="15"/>
  <c r="AZ143" i="15"/>
  <c r="BL143" i="15"/>
  <c r="R143" i="15"/>
  <c r="AE143" i="15"/>
  <c r="AQ143" i="15"/>
  <c r="BC143" i="15"/>
  <c r="U65" i="15"/>
  <c r="W65" i="15"/>
  <c r="AT65" i="15"/>
  <c r="AV65" i="15"/>
  <c r="BL121" i="15"/>
  <c r="BA121" i="15"/>
  <c r="AB67" i="15"/>
  <c r="AC67" i="15"/>
  <c r="S68" i="15"/>
  <c r="T68" i="15"/>
  <c r="AR68" i="15"/>
  <c r="AS68" i="15"/>
  <c r="BD68" i="15"/>
  <c r="BE68" i="15"/>
  <c r="AH66" i="15"/>
  <c r="AT66" i="15"/>
  <c r="BN25" i="15"/>
  <c r="BN24" i="15"/>
  <c r="BN71" i="15"/>
  <c r="BN90" i="15"/>
  <c r="BN115" i="15"/>
  <c r="BC121" i="15"/>
  <c r="AT121" i="15"/>
  <c r="AV121" i="15"/>
  <c r="U121" i="15"/>
  <c r="BI67" i="15"/>
  <c r="BK67" i="15"/>
  <c r="G67" i="15"/>
  <c r="H67" i="15"/>
  <c r="AU66" i="15"/>
  <c r="V66" i="15"/>
  <c r="W66" i="15"/>
  <c r="BI66" i="15"/>
  <c r="AK66" i="15"/>
  <c r="J66" i="15"/>
  <c r="L66" i="15"/>
  <c r="S66" i="15"/>
  <c r="BD66" i="15"/>
  <c r="BN17" i="15"/>
  <c r="BN13" i="15"/>
  <c r="BN48" i="15"/>
  <c r="BN78" i="15"/>
  <c r="BN88" i="15"/>
  <c r="AX121" i="15"/>
  <c r="BD121" i="15"/>
  <c r="AF121" i="15"/>
  <c r="BM121" i="15"/>
  <c r="O121" i="15"/>
  <c r="AK67" i="15"/>
  <c r="AM67" i="15"/>
  <c r="AF66" i="15"/>
  <c r="AR66" i="15"/>
  <c r="AX122" i="15"/>
  <c r="K122" i="15"/>
  <c r="BN32" i="15"/>
  <c r="BN22" i="15"/>
  <c r="BN39" i="15"/>
  <c r="BN55" i="15"/>
  <c r="BN63" i="15"/>
  <c r="BN59" i="15"/>
  <c r="BN75" i="15"/>
  <c r="BN98" i="15"/>
  <c r="BN116" i="15"/>
  <c r="BN110" i="15"/>
  <c r="BN111" i="15"/>
  <c r="Y121" i="15"/>
  <c r="BN19" i="15"/>
  <c r="BN15" i="15"/>
  <c r="BN30" i="15"/>
  <c r="BN12" i="15"/>
  <c r="BN21" i="15"/>
  <c r="BN33" i="15"/>
  <c r="BN42" i="15"/>
  <c r="BN51" i="15"/>
  <c r="BN61" i="15"/>
  <c r="BN74" i="15"/>
  <c r="BN57" i="15"/>
  <c r="BN73" i="15"/>
  <c r="BN87" i="15"/>
  <c r="BN91" i="15"/>
  <c r="BN101" i="15"/>
  <c r="BN108" i="15"/>
  <c r="BN109" i="15"/>
  <c r="BN9" i="15"/>
  <c r="BN29" i="15"/>
  <c r="BN11" i="15"/>
  <c r="BN18" i="15"/>
  <c r="BN31" i="15"/>
  <c r="BN41" i="15"/>
  <c r="BN50" i="15"/>
  <c r="BN60" i="15"/>
  <c r="BN72" i="15"/>
  <c r="BN56" i="15"/>
  <c r="BN64" i="15"/>
  <c r="BN81" i="15"/>
  <c r="BN89" i="15"/>
  <c r="BN99" i="15"/>
  <c r="BN107" i="15"/>
  <c r="BN114" i="15"/>
  <c r="BN117" i="15"/>
  <c r="F143" i="15"/>
  <c r="U143" i="15"/>
  <c r="AH143" i="15"/>
  <c r="AT143" i="15"/>
  <c r="BF143" i="15"/>
  <c r="J143" i="15"/>
  <c r="X143" i="15"/>
  <c r="AK143" i="15"/>
  <c r="AW143" i="15"/>
  <c r="BI143" i="15"/>
  <c r="R121" i="15"/>
  <c r="G121" i="15"/>
  <c r="AO67" i="15"/>
  <c r="AP67" i="15"/>
  <c r="AX68" i="15"/>
  <c r="AY68" i="15"/>
  <c r="BJ68" i="15"/>
  <c r="BK68" i="15"/>
  <c r="AL120" i="15"/>
  <c r="BJ120" i="15"/>
  <c r="AX120" i="15"/>
  <c r="AU120" i="15"/>
  <c r="V120" i="15"/>
  <c r="AF120" i="15"/>
  <c r="S120" i="15"/>
  <c r="BN77" i="15"/>
  <c r="BN97" i="15"/>
  <c r="N119" i="15"/>
  <c r="P119" i="15"/>
  <c r="AA119" i="15"/>
  <c r="AC119" i="15"/>
  <c r="AZ119" i="15"/>
  <c r="BB119" i="15"/>
  <c r="BI120" i="15"/>
  <c r="AK120" i="15"/>
  <c r="J120" i="15"/>
  <c r="L120" i="15"/>
  <c r="AO119" i="15"/>
  <c r="AP119" i="15"/>
  <c r="BD123" i="15"/>
  <c r="AF123" i="15"/>
  <c r="BI123" i="15"/>
  <c r="J123" i="15"/>
  <c r="AK123" i="15"/>
  <c r="BF123" i="15"/>
  <c r="AH123" i="15"/>
  <c r="AJ123" i="15"/>
  <c r="F123" i="15"/>
  <c r="V123" i="15"/>
  <c r="AU123" i="15"/>
  <c r="AA65" i="15"/>
  <c r="AC65" i="15"/>
  <c r="AZ65" i="15"/>
  <c r="BB65" i="15"/>
  <c r="BJ121" i="15"/>
  <c r="AL121" i="15"/>
  <c r="K121" i="15"/>
  <c r="X121" i="15"/>
  <c r="BM67" i="15"/>
  <c r="BN67" i="15"/>
  <c r="O67" i="15"/>
  <c r="P67" i="15"/>
  <c r="K68" i="15"/>
  <c r="L68" i="15"/>
  <c r="Y68" i="15"/>
  <c r="Z68" i="15"/>
  <c r="N66" i="15"/>
  <c r="AA66" i="15"/>
  <c r="S143" i="15"/>
  <c r="AF143" i="15"/>
  <c r="AR143" i="15"/>
  <c r="BD143" i="15"/>
  <c r="G143" i="15"/>
  <c r="V143" i="15"/>
  <c r="AI143" i="15"/>
  <c r="AU143" i="15"/>
  <c r="BG143" i="15"/>
  <c r="V121" i="15"/>
  <c r="AW67" i="15"/>
  <c r="AY67" i="15"/>
  <c r="AT68" i="15"/>
  <c r="AV68" i="15"/>
  <c r="BF68" i="15"/>
  <c r="BH68" i="15"/>
  <c r="AL66" i="15"/>
  <c r="AX66" i="15"/>
  <c r="BJ66" i="15"/>
  <c r="AW121" i="15"/>
  <c r="AN121" i="15"/>
  <c r="N121" i="15"/>
  <c r="BA67" i="15"/>
  <c r="BB67" i="15"/>
  <c r="AO66" i="15"/>
  <c r="O66" i="15"/>
  <c r="BC66" i="15"/>
  <c r="AE66" i="15"/>
  <c r="U122" i="15"/>
  <c r="W122" i="15"/>
  <c r="F122" i="15"/>
  <c r="H122" i="15"/>
  <c r="AH122" i="15"/>
  <c r="AJ122" i="15"/>
  <c r="BF122" i="15"/>
  <c r="BH122" i="15"/>
  <c r="N120" i="15"/>
  <c r="AQ120" i="15"/>
  <c r="AS120" i="15"/>
  <c r="R120" i="15"/>
  <c r="AZ120" i="15"/>
  <c r="AW122" i="15"/>
  <c r="X122" i="15"/>
  <c r="AT122" i="15"/>
  <c r="AV122" i="15"/>
  <c r="BA120" i="15"/>
  <c r="AB120" i="15"/>
  <c r="BM120" i="15"/>
  <c r="BN120" i="15"/>
  <c r="AA120" i="15"/>
  <c r="AF122" i="15"/>
  <c r="BD122" i="15"/>
  <c r="S122" i="15"/>
  <c r="T122" i="15"/>
  <c r="AW120" i="15"/>
  <c r="X120" i="15"/>
  <c r="Y120" i="15"/>
  <c r="BC122" i="15"/>
  <c r="AE122" i="15"/>
  <c r="BM122" i="15"/>
  <c r="BG120" i="15"/>
  <c r="AI120" i="15"/>
  <c r="G120" i="15"/>
  <c r="H120" i="15"/>
  <c r="Y119" i="15"/>
  <c r="AX119" i="15"/>
  <c r="AY119" i="15"/>
  <c r="K119" i="15"/>
  <c r="L119" i="15"/>
  <c r="AL119" i="15"/>
  <c r="AM119" i="15"/>
  <c r="BJ119" i="15"/>
  <c r="BK119" i="15"/>
  <c r="AK121" i="15"/>
  <c r="AE67" i="15"/>
  <c r="AG67" i="15"/>
  <c r="K143" i="15"/>
  <c r="Y143" i="15"/>
  <c r="AL143" i="15"/>
  <c r="AX143" i="15"/>
  <c r="BJ143" i="15"/>
  <c r="O143" i="15"/>
  <c r="AB143" i="15"/>
  <c r="AO143" i="15"/>
  <c r="BA143" i="15"/>
  <c r="BM143" i="15"/>
  <c r="AF65" i="15"/>
  <c r="AG65" i="15"/>
  <c r="BD65" i="15"/>
  <c r="BE65" i="15"/>
  <c r="BG121" i="15"/>
  <c r="J121" i="15"/>
  <c r="AI67" i="15"/>
  <c r="AJ67" i="15"/>
  <c r="N68" i="15"/>
  <c r="P68" i="15"/>
  <c r="AA68" i="15"/>
  <c r="AC68" i="15"/>
  <c r="AZ68" i="15"/>
  <c r="BB68" i="15"/>
  <c r="BL68" i="15"/>
  <c r="BN68" i="15"/>
  <c r="AR119" i="15"/>
  <c r="AS119" i="15"/>
  <c r="AA122" i="15"/>
  <c r="AC122" i="15"/>
  <c r="AN122" i="15"/>
  <c r="AP122" i="15"/>
  <c r="BL122" i="15"/>
  <c r="BC120" i="15"/>
  <c r="BE120" i="15"/>
  <c r="AE120" i="15"/>
  <c r="U120" i="15"/>
  <c r="N65" i="15"/>
  <c r="P65" i="15"/>
  <c r="AN65" i="15"/>
  <c r="AP65" i="15"/>
  <c r="BL65" i="15"/>
  <c r="BN65" i="15"/>
  <c r="AZ121" i="15"/>
  <c r="AA121" i="15"/>
  <c r="AC121" i="15"/>
  <c r="BI121" i="15"/>
  <c r="AQ67" i="15"/>
  <c r="AS67" i="15"/>
  <c r="AL68" i="15"/>
  <c r="AM68" i="15"/>
  <c r="BA66" i="15"/>
  <c r="AB66" i="15"/>
  <c r="BM66" i="15"/>
  <c r="AQ66" i="15"/>
  <c r="R66" i="15"/>
  <c r="AN66" i="15"/>
  <c r="AZ66" i="15"/>
  <c r="BL66" i="15"/>
  <c r="BI122" i="15"/>
  <c r="AK122" i="15"/>
  <c r="J122" i="15"/>
  <c r="AO120" i="15"/>
  <c r="AP120" i="15"/>
  <c r="O120" i="15"/>
  <c r="AT120" i="15"/>
  <c r="AV120" i="15"/>
  <c r="AH120" i="15"/>
  <c r="BF120" i="15"/>
  <c r="AB123" i="15"/>
  <c r="AQ123" i="15"/>
  <c r="AT123" i="15"/>
  <c r="U123" i="15"/>
  <c r="G123" i="15"/>
  <c r="AT119" i="15"/>
  <c r="AV119" i="15"/>
  <c r="X123" i="15"/>
  <c r="BG123" i="15"/>
  <c r="BH123" i="15"/>
  <c r="AR123" i="15"/>
  <c r="S123" i="15"/>
  <c r="T123" i="15"/>
  <c r="U119" i="15"/>
  <c r="W119" i="15"/>
  <c r="F119" i="15"/>
  <c r="H119" i="15"/>
  <c r="AH119" i="15"/>
  <c r="AJ119" i="15"/>
  <c r="BF119" i="15"/>
  <c r="BH119" i="15"/>
  <c r="BJ123" i="15"/>
  <c r="AX123" i="15"/>
  <c r="AY123" i="15"/>
  <c r="AL123" i="15"/>
  <c r="Y123" i="15"/>
  <c r="K123" i="15"/>
  <c r="BM123" i="15"/>
  <c r="AO123" i="15"/>
  <c r="O123" i="15"/>
  <c r="AZ123" i="15"/>
  <c r="BB123" i="15"/>
  <c r="AN123" i="15"/>
  <c r="AA123" i="15"/>
  <c r="AC123" i="15"/>
  <c r="N123" i="15"/>
  <c r="P123" i="15"/>
  <c r="BC123" i="15"/>
  <c r="AE123" i="15"/>
  <c r="BL123" i="15"/>
  <c r="BF133" i="15"/>
  <c r="BF127" i="15"/>
  <c r="AT133" i="15"/>
  <c r="AT127" i="15"/>
  <c r="AH133" i="15"/>
  <c r="AH127" i="15"/>
  <c r="U133" i="15"/>
  <c r="U127" i="15"/>
  <c r="F127" i="15"/>
  <c r="F133" i="15"/>
  <c r="BC133" i="15"/>
  <c r="BC127" i="15"/>
  <c r="AQ133" i="15"/>
  <c r="AQ127" i="15"/>
  <c r="AE133" i="15"/>
  <c r="AE127" i="15"/>
  <c r="R133" i="15"/>
  <c r="R127" i="15"/>
  <c r="BL133" i="15"/>
  <c r="BL127" i="15"/>
  <c r="BD133" i="15"/>
  <c r="BD127" i="15"/>
  <c r="AR133" i="15"/>
  <c r="AR127" i="15"/>
  <c r="AF133" i="15"/>
  <c r="AF127" i="15"/>
  <c r="S133" i="15"/>
  <c r="S127" i="15"/>
  <c r="BM133" i="15"/>
  <c r="BM127" i="15"/>
  <c r="BA133" i="15"/>
  <c r="BA127" i="15"/>
  <c r="AO133" i="15"/>
  <c r="AO127" i="15"/>
  <c r="AB133" i="15"/>
  <c r="AB127" i="15"/>
  <c r="O133" i="15"/>
  <c r="O127" i="15"/>
  <c r="BF135" i="15"/>
  <c r="BF129" i="15"/>
  <c r="AT135" i="15"/>
  <c r="AT129" i="15"/>
  <c r="AH135" i="15"/>
  <c r="AH129" i="15"/>
  <c r="U135" i="15"/>
  <c r="U129" i="15"/>
  <c r="F129" i="15"/>
  <c r="F135" i="15"/>
  <c r="BC135" i="15"/>
  <c r="BC129" i="15"/>
  <c r="AQ135" i="15"/>
  <c r="AQ129" i="15"/>
  <c r="AE135" i="15"/>
  <c r="AE129" i="15"/>
  <c r="R135" i="15"/>
  <c r="R129" i="15"/>
  <c r="BJ135" i="15"/>
  <c r="BJ129" i="15"/>
  <c r="AX135" i="15"/>
  <c r="AX129" i="15"/>
  <c r="AL135" i="15"/>
  <c r="AL129" i="15"/>
  <c r="Y135" i="15"/>
  <c r="Y129" i="15"/>
  <c r="K135" i="15"/>
  <c r="K129" i="15"/>
  <c r="BG135" i="15"/>
  <c r="BG129" i="15"/>
  <c r="AU135" i="15"/>
  <c r="AU129" i="15"/>
  <c r="AI135" i="15"/>
  <c r="AI129" i="15"/>
  <c r="V135" i="15"/>
  <c r="V129" i="15"/>
  <c r="G135" i="15"/>
  <c r="G129" i="15"/>
  <c r="F131" i="15"/>
  <c r="F125" i="15"/>
  <c r="N131" i="15"/>
  <c r="N125" i="15"/>
  <c r="U131" i="15"/>
  <c r="U125" i="15"/>
  <c r="AA131" i="15"/>
  <c r="AA125" i="15"/>
  <c r="AH131" i="15"/>
  <c r="AH125" i="15"/>
  <c r="AN131" i="15"/>
  <c r="AN125" i="15"/>
  <c r="AT131" i="15"/>
  <c r="AT125" i="15"/>
  <c r="AZ131" i="15"/>
  <c r="AZ125" i="15"/>
  <c r="BF131" i="15"/>
  <c r="BF125" i="15"/>
  <c r="BL131" i="15"/>
  <c r="BL125" i="15"/>
  <c r="J131" i="15"/>
  <c r="J125" i="15"/>
  <c r="R131" i="15"/>
  <c r="R125" i="15"/>
  <c r="X131" i="15"/>
  <c r="X125" i="15"/>
  <c r="AE131" i="15"/>
  <c r="AE125" i="15"/>
  <c r="AK131" i="15"/>
  <c r="AK125" i="15"/>
  <c r="AQ131" i="15"/>
  <c r="AQ125" i="15"/>
  <c r="AW131" i="15"/>
  <c r="AW125" i="15"/>
  <c r="BC131" i="15"/>
  <c r="BC125" i="15"/>
  <c r="BI131" i="15"/>
  <c r="BI125" i="15"/>
  <c r="BG134" i="15"/>
  <c r="BG128" i="15"/>
  <c r="AU134" i="15"/>
  <c r="AU128" i="15"/>
  <c r="AI134" i="15"/>
  <c r="AI128" i="15"/>
  <c r="V134" i="15"/>
  <c r="V128" i="15"/>
  <c r="G134" i="15"/>
  <c r="G128" i="15"/>
  <c r="BF134" i="15"/>
  <c r="BF128" i="15"/>
  <c r="AT134" i="15"/>
  <c r="AT128" i="15"/>
  <c r="AH134" i="15"/>
  <c r="AH128" i="15"/>
  <c r="U134" i="15"/>
  <c r="U128" i="15"/>
  <c r="F128" i="15"/>
  <c r="F134" i="15"/>
  <c r="BC134" i="15"/>
  <c r="BC128" i="15"/>
  <c r="AQ134" i="15"/>
  <c r="AQ128" i="15"/>
  <c r="AE134" i="15"/>
  <c r="AE128" i="15"/>
  <c r="R134" i="15"/>
  <c r="R128" i="15"/>
  <c r="BJ134" i="15"/>
  <c r="BJ128" i="15"/>
  <c r="AX134" i="15"/>
  <c r="AX128" i="15"/>
  <c r="AL134" i="15"/>
  <c r="AL128" i="15"/>
  <c r="Y134" i="15"/>
  <c r="Y128" i="15"/>
  <c r="K134" i="15"/>
  <c r="K128" i="15"/>
  <c r="BG132" i="15"/>
  <c r="BG126" i="15"/>
  <c r="AU132" i="15"/>
  <c r="AU126" i="15"/>
  <c r="AI132" i="15"/>
  <c r="AI126" i="15"/>
  <c r="V132" i="15"/>
  <c r="V126" i="15"/>
  <c r="G132" i="15"/>
  <c r="G126" i="15"/>
  <c r="BF132" i="15"/>
  <c r="BF126" i="15"/>
  <c r="AT132" i="15"/>
  <c r="AT126" i="15"/>
  <c r="AH132" i="15"/>
  <c r="AH126" i="15"/>
  <c r="U132" i="15"/>
  <c r="U126" i="15"/>
  <c r="F126" i="15"/>
  <c r="F132" i="15"/>
  <c r="BI132" i="15"/>
  <c r="BI126" i="15"/>
  <c r="AW132" i="15"/>
  <c r="AW126" i="15"/>
  <c r="AK132" i="15"/>
  <c r="AK126" i="15"/>
  <c r="X132" i="15"/>
  <c r="X126" i="15"/>
  <c r="J132" i="15"/>
  <c r="J126" i="15"/>
  <c r="BD132" i="15"/>
  <c r="BD126" i="15"/>
  <c r="AR132" i="15"/>
  <c r="AR126" i="15"/>
  <c r="AF132" i="15"/>
  <c r="AF126" i="15"/>
  <c r="S132" i="15"/>
  <c r="S126" i="15"/>
  <c r="AZ133" i="15"/>
  <c r="BB133" i="15"/>
  <c r="AZ127" i="15"/>
  <c r="BB127" i="15"/>
  <c r="AN133" i="15"/>
  <c r="AP133" i="15"/>
  <c r="AN127" i="15"/>
  <c r="AP127" i="15"/>
  <c r="AA133" i="15"/>
  <c r="AC133" i="15"/>
  <c r="AA127" i="15"/>
  <c r="AC127" i="15"/>
  <c r="N133" i="15"/>
  <c r="P133" i="15"/>
  <c r="N127" i="15"/>
  <c r="P127" i="15"/>
  <c r="BI133" i="15"/>
  <c r="BI127" i="15"/>
  <c r="AW133" i="15"/>
  <c r="AW127" i="15"/>
  <c r="AK133" i="15"/>
  <c r="AK127" i="15"/>
  <c r="X133" i="15"/>
  <c r="X127" i="15"/>
  <c r="J133" i="15"/>
  <c r="J127" i="15"/>
  <c r="BJ133" i="15"/>
  <c r="BJ127" i="15"/>
  <c r="AX133" i="15"/>
  <c r="AX127" i="15"/>
  <c r="AL133" i="15"/>
  <c r="AL127" i="15"/>
  <c r="Y133" i="15"/>
  <c r="Y127" i="15"/>
  <c r="K133" i="15"/>
  <c r="K127" i="15"/>
  <c r="BG133" i="15"/>
  <c r="BG127" i="15"/>
  <c r="AU133" i="15"/>
  <c r="AU127" i="15"/>
  <c r="AI133" i="15"/>
  <c r="AI127" i="15"/>
  <c r="V133" i="15"/>
  <c r="V127" i="15"/>
  <c r="G133" i="15"/>
  <c r="G127" i="15"/>
  <c r="AZ135" i="15"/>
  <c r="AZ129" i="15"/>
  <c r="AN135" i="15"/>
  <c r="AN129" i="15"/>
  <c r="AA135" i="15"/>
  <c r="AA129" i="15"/>
  <c r="N135" i="15"/>
  <c r="N129" i="15"/>
  <c r="BI135" i="15"/>
  <c r="BK135" i="15"/>
  <c r="BI129" i="15"/>
  <c r="BK129" i="15"/>
  <c r="AW135" i="15"/>
  <c r="AY135" i="15"/>
  <c r="AW129" i="15"/>
  <c r="AY129" i="15"/>
  <c r="AK135" i="15"/>
  <c r="AK129" i="15"/>
  <c r="X135" i="15"/>
  <c r="Z135" i="15"/>
  <c r="X129" i="15"/>
  <c r="Z129" i="15"/>
  <c r="J135" i="15"/>
  <c r="J129" i="15"/>
  <c r="BD135" i="15"/>
  <c r="BD129" i="15"/>
  <c r="AR135" i="15"/>
  <c r="AR129" i="15"/>
  <c r="AF135" i="15"/>
  <c r="AF129" i="15"/>
  <c r="S135" i="15"/>
  <c r="S129" i="15"/>
  <c r="BM135" i="15"/>
  <c r="BM129" i="15"/>
  <c r="BA135" i="15"/>
  <c r="BA129" i="15"/>
  <c r="AO135" i="15"/>
  <c r="AO129" i="15"/>
  <c r="AB135" i="15"/>
  <c r="AB129" i="15"/>
  <c r="O135" i="15"/>
  <c r="O129" i="15"/>
  <c r="BL135" i="15"/>
  <c r="BL129" i="15"/>
  <c r="K131" i="15"/>
  <c r="K125" i="15"/>
  <c r="S131" i="15"/>
  <c r="S125" i="15"/>
  <c r="Y131" i="15"/>
  <c r="Y125" i="15"/>
  <c r="AF131" i="15"/>
  <c r="AF125" i="15"/>
  <c r="AL131" i="15"/>
  <c r="AL125" i="15"/>
  <c r="AR131" i="15"/>
  <c r="AR125" i="15"/>
  <c r="AX131" i="15"/>
  <c r="AX125" i="15"/>
  <c r="BD131" i="15"/>
  <c r="BD125" i="15"/>
  <c r="BJ131" i="15"/>
  <c r="BJ125" i="15"/>
  <c r="G131" i="15"/>
  <c r="G125" i="15"/>
  <c r="O131" i="15"/>
  <c r="O125" i="15"/>
  <c r="P125" i="15"/>
  <c r="V131" i="15"/>
  <c r="V125" i="15"/>
  <c r="AB131" i="15"/>
  <c r="AB125" i="15"/>
  <c r="AI131" i="15"/>
  <c r="AI125" i="15"/>
  <c r="AO131" i="15"/>
  <c r="AO125" i="15"/>
  <c r="AU131" i="15"/>
  <c r="AU125" i="15"/>
  <c r="BA131" i="15"/>
  <c r="BA125" i="15"/>
  <c r="BG131" i="15"/>
  <c r="BG125" i="15"/>
  <c r="BM131" i="15"/>
  <c r="BM125" i="15"/>
  <c r="BA134" i="15"/>
  <c r="BA128" i="15"/>
  <c r="AO134" i="15"/>
  <c r="AO128" i="15"/>
  <c r="AB134" i="15"/>
  <c r="AB128" i="15"/>
  <c r="O134" i="15"/>
  <c r="O128" i="15"/>
  <c r="BL134" i="15"/>
  <c r="BL128" i="15"/>
  <c r="AZ134" i="15"/>
  <c r="AZ128" i="15"/>
  <c r="AN134" i="15"/>
  <c r="AN128" i="15"/>
  <c r="AA134" i="15"/>
  <c r="AA128" i="15"/>
  <c r="N134" i="15"/>
  <c r="N128" i="15"/>
  <c r="BI134" i="15"/>
  <c r="BK134" i="15"/>
  <c r="BI128" i="15"/>
  <c r="BK128" i="15"/>
  <c r="AW134" i="15"/>
  <c r="AY134" i="15"/>
  <c r="AW128" i="15"/>
  <c r="AY128" i="15"/>
  <c r="AK134" i="15"/>
  <c r="AK128" i="15"/>
  <c r="X134" i="15"/>
  <c r="Z134" i="15"/>
  <c r="X128" i="15"/>
  <c r="Z128" i="15"/>
  <c r="J134" i="15"/>
  <c r="J128" i="15"/>
  <c r="BD134" i="15"/>
  <c r="BD128" i="15"/>
  <c r="AR134" i="15"/>
  <c r="AR128" i="15"/>
  <c r="AF134" i="15"/>
  <c r="AF128" i="15"/>
  <c r="S134" i="15"/>
  <c r="S128" i="15"/>
  <c r="BM134" i="15"/>
  <c r="BM128" i="15"/>
  <c r="BA132" i="15"/>
  <c r="BA126" i="15"/>
  <c r="AO132" i="15"/>
  <c r="AO126" i="15"/>
  <c r="AB132" i="15"/>
  <c r="AB126" i="15"/>
  <c r="O132" i="15"/>
  <c r="O126" i="15"/>
  <c r="BL132" i="15"/>
  <c r="BL126" i="15"/>
  <c r="AZ132" i="15"/>
  <c r="AZ126" i="15"/>
  <c r="AN132" i="15"/>
  <c r="AN126" i="15"/>
  <c r="AA132" i="15"/>
  <c r="AA126" i="15"/>
  <c r="N132" i="15"/>
  <c r="N126" i="15"/>
  <c r="BM132" i="15"/>
  <c r="BM126" i="15"/>
  <c r="BC132" i="15"/>
  <c r="BE132" i="15"/>
  <c r="BC126" i="15"/>
  <c r="BE126" i="15"/>
  <c r="AQ132" i="15"/>
  <c r="AS132" i="15"/>
  <c r="AQ126" i="15"/>
  <c r="AS126" i="15"/>
  <c r="AE132" i="15"/>
  <c r="AE126" i="15"/>
  <c r="R132" i="15"/>
  <c r="R126" i="15"/>
  <c r="BJ132" i="15"/>
  <c r="BJ126" i="15"/>
  <c r="AX132" i="15"/>
  <c r="AX126" i="15"/>
  <c r="AL132" i="15"/>
  <c r="AL126" i="15"/>
  <c r="Y132" i="15"/>
  <c r="Y126" i="15"/>
  <c r="K132" i="15"/>
  <c r="K126" i="15"/>
  <c r="AZ151" i="15"/>
  <c r="AZ139" i="15"/>
  <c r="AN151" i="15"/>
  <c r="AN139" i="15"/>
  <c r="AA151" i="15"/>
  <c r="AA139" i="15"/>
  <c r="N151" i="15"/>
  <c r="N139" i="15"/>
  <c r="BI151" i="15"/>
  <c r="BI139" i="15"/>
  <c r="AW151" i="15"/>
  <c r="AW139" i="15"/>
  <c r="AK151" i="15"/>
  <c r="AK139" i="15"/>
  <c r="X151" i="15"/>
  <c r="X139" i="15"/>
  <c r="J151" i="15"/>
  <c r="J139" i="15"/>
  <c r="BJ151" i="15"/>
  <c r="BJ139" i="15"/>
  <c r="AX151" i="15"/>
  <c r="AX139" i="15"/>
  <c r="AL151" i="15"/>
  <c r="AL139" i="15"/>
  <c r="Y151" i="15"/>
  <c r="Y139" i="15"/>
  <c r="K151" i="15"/>
  <c r="K139" i="15"/>
  <c r="BG139" i="15"/>
  <c r="BG151" i="15"/>
  <c r="AU139" i="15"/>
  <c r="AU151" i="15"/>
  <c r="AI151" i="15"/>
  <c r="AI139" i="15"/>
  <c r="V139" i="15"/>
  <c r="V151" i="15"/>
  <c r="G139" i="15"/>
  <c r="G151" i="15"/>
  <c r="AZ145" i="15"/>
  <c r="AN145" i="15"/>
  <c r="AA145" i="15"/>
  <c r="N145" i="15"/>
  <c r="BI145" i="15"/>
  <c r="AW145" i="15"/>
  <c r="AK145" i="15"/>
  <c r="X145" i="15"/>
  <c r="J145" i="15"/>
  <c r="BJ145" i="15"/>
  <c r="AX145" i="15"/>
  <c r="AL145" i="15"/>
  <c r="Y145" i="15"/>
  <c r="K145" i="15"/>
  <c r="BG145" i="15"/>
  <c r="AU145" i="15"/>
  <c r="AI145" i="15"/>
  <c r="V145" i="15"/>
  <c r="G145" i="15"/>
  <c r="BA146" i="15"/>
  <c r="AO146" i="15"/>
  <c r="AB146" i="15"/>
  <c r="O146" i="15"/>
  <c r="BI146" i="15"/>
  <c r="AW146" i="15"/>
  <c r="AK146" i="15"/>
  <c r="X146" i="15"/>
  <c r="J146" i="15"/>
  <c r="F146" i="15"/>
  <c r="N146" i="15"/>
  <c r="U146" i="15"/>
  <c r="AA146" i="15"/>
  <c r="AH146" i="15"/>
  <c r="AN146" i="15"/>
  <c r="AT146" i="15"/>
  <c r="AZ146" i="15"/>
  <c r="BB146" i="15"/>
  <c r="BF146" i="15"/>
  <c r="BL146" i="15"/>
  <c r="AZ153" i="15"/>
  <c r="AZ141" i="15"/>
  <c r="AN153" i="15"/>
  <c r="AN141" i="15"/>
  <c r="AA153" i="15"/>
  <c r="AA141" i="15"/>
  <c r="N153" i="15"/>
  <c r="N141" i="15"/>
  <c r="BI153" i="15"/>
  <c r="BI141" i="15"/>
  <c r="AW153" i="15"/>
  <c r="AW141" i="15"/>
  <c r="AK141" i="15"/>
  <c r="AK153" i="15"/>
  <c r="X141" i="15"/>
  <c r="X153" i="15"/>
  <c r="J153" i="15"/>
  <c r="J141" i="15"/>
  <c r="BD153" i="15"/>
  <c r="BD141" i="15"/>
  <c r="AR153" i="15"/>
  <c r="AR141" i="15"/>
  <c r="AF153" i="15"/>
  <c r="AF141" i="15"/>
  <c r="S153" i="15"/>
  <c r="S141" i="15"/>
  <c r="BM153" i="15"/>
  <c r="BM141" i="15"/>
  <c r="BA153" i="15"/>
  <c r="BA141" i="15"/>
  <c r="AO141" i="15"/>
  <c r="AO153" i="15"/>
  <c r="AB141" i="15"/>
  <c r="AB153" i="15"/>
  <c r="O141" i="15"/>
  <c r="O153" i="15"/>
  <c r="BL153" i="15"/>
  <c r="BL141" i="15"/>
  <c r="L116" i="15"/>
  <c r="L114" i="15"/>
  <c r="L113" i="15"/>
  <c r="L110" i="15"/>
  <c r="L108" i="15"/>
  <c r="L107" i="15"/>
  <c r="L115" i="15"/>
  <c r="L111" i="15"/>
  <c r="L109" i="15"/>
  <c r="L117" i="15"/>
  <c r="L100" i="15"/>
  <c r="L98" i="15"/>
  <c r="L97" i="15"/>
  <c r="L101" i="15"/>
  <c r="L99" i="15"/>
  <c r="L90" i="15"/>
  <c r="L88" i="15"/>
  <c r="L87" i="15"/>
  <c r="L91" i="15"/>
  <c r="L89" i="15"/>
  <c r="L80" i="15"/>
  <c r="L78" i="15"/>
  <c r="L77" i="15"/>
  <c r="L74" i="15"/>
  <c r="L72" i="15"/>
  <c r="L71" i="15"/>
  <c r="L63" i="15"/>
  <c r="L61" i="15"/>
  <c r="L60" i="15"/>
  <c r="L58" i="15"/>
  <c r="L56" i="15"/>
  <c r="L55" i="15"/>
  <c r="L57" i="15"/>
  <c r="L81" i="15"/>
  <c r="L79" i="15"/>
  <c r="L75" i="15"/>
  <c r="L73" i="15"/>
  <c r="L67" i="15"/>
  <c r="L64" i="15"/>
  <c r="L62" i="15"/>
  <c r="L59" i="15"/>
  <c r="L48" i="15"/>
  <c r="L51" i="15"/>
  <c r="L50" i="15"/>
  <c r="L49" i="15"/>
  <c r="L39" i="15"/>
  <c r="L42" i="15"/>
  <c r="L41" i="15"/>
  <c r="L40" i="15"/>
  <c r="L32" i="15"/>
  <c r="L30" i="15"/>
  <c r="L29" i="15"/>
  <c r="L25" i="15"/>
  <c r="L23" i="15"/>
  <c r="L19" i="15"/>
  <c r="L17" i="15"/>
  <c r="L15" i="15"/>
  <c r="L9" i="15"/>
  <c r="L33" i="15"/>
  <c r="L31" i="15"/>
  <c r="L24" i="15"/>
  <c r="L22" i="15"/>
  <c r="L21" i="15"/>
  <c r="L18" i="15"/>
  <c r="L16" i="15"/>
  <c r="L13" i="15"/>
  <c r="L12" i="15"/>
  <c r="L11" i="15"/>
  <c r="L10" i="15"/>
  <c r="T119" i="15"/>
  <c r="T116" i="15"/>
  <c r="T114" i="15"/>
  <c r="T113" i="15"/>
  <c r="T110" i="15"/>
  <c r="T108" i="15"/>
  <c r="T107" i="15"/>
  <c r="T117" i="15"/>
  <c r="T115" i="15"/>
  <c r="T111" i="15"/>
  <c r="T109" i="15"/>
  <c r="T100" i="15"/>
  <c r="T98" i="15"/>
  <c r="T97" i="15"/>
  <c r="T101" i="15"/>
  <c r="T99" i="15"/>
  <c r="T90" i="15"/>
  <c r="T88" i="15"/>
  <c r="T87" i="15"/>
  <c r="T91" i="15"/>
  <c r="T89" i="15"/>
  <c r="T80" i="15"/>
  <c r="T78" i="15"/>
  <c r="T77" i="15"/>
  <c r="T74" i="15"/>
  <c r="T72" i="15"/>
  <c r="T71" i="15"/>
  <c r="T65" i="15"/>
  <c r="T63" i="15"/>
  <c r="T61" i="15"/>
  <c r="T60" i="15"/>
  <c r="T58" i="15"/>
  <c r="T56" i="15"/>
  <c r="T55" i="15"/>
  <c r="T81" i="15"/>
  <c r="T79" i="15"/>
  <c r="T75" i="15"/>
  <c r="T73" i="15"/>
  <c r="T67" i="15"/>
  <c r="T64" i="15"/>
  <c r="T62" i="15"/>
  <c r="T59" i="15"/>
  <c r="T57" i="15"/>
  <c r="T48" i="15"/>
  <c r="T51" i="15"/>
  <c r="T50" i="15"/>
  <c r="T49" i="15"/>
  <c r="T39" i="15"/>
  <c r="T42" i="15"/>
  <c r="T41" i="15"/>
  <c r="T40" i="15"/>
  <c r="T32" i="15"/>
  <c r="T30" i="15"/>
  <c r="T29" i="15"/>
  <c r="T25" i="15"/>
  <c r="T23" i="15"/>
  <c r="T19" i="15"/>
  <c r="T17" i="15"/>
  <c r="T15" i="15"/>
  <c r="T9" i="15"/>
  <c r="T33" i="15"/>
  <c r="T31" i="15"/>
  <c r="T24" i="15"/>
  <c r="T22" i="15"/>
  <c r="T21" i="15"/>
  <c r="T18" i="15"/>
  <c r="T16" i="15"/>
  <c r="T13" i="15"/>
  <c r="T12" i="15"/>
  <c r="T11" i="15"/>
  <c r="T10" i="15"/>
  <c r="Z116" i="15"/>
  <c r="Z114" i="15"/>
  <c r="Z113" i="15"/>
  <c r="Z110" i="15"/>
  <c r="Z108" i="15"/>
  <c r="Z107" i="15"/>
  <c r="Z117" i="15"/>
  <c r="Z111" i="15"/>
  <c r="Z109" i="15"/>
  <c r="Z115" i="15"/>
  <c r="Z100" i="15"/>
  <c r="Z98" i="15"/>
  <c r="Z97" i="15"/>
  <c r="Z101" i="15"/>
  <c r="Z99" i="15"/>
  <c r="Z90" i="15"/>
  <c r="Z88" i="15"/>
  <c r="Z87" i="15"/>
  <c r="Z91" i="15"/>
  <c r="Z89" i="15"/>
  <c r="Z80" i="15"/>
  <c r="Z78" i="15"/>
  <c r="Z77" i="15"/>
  <c r="Z74" i="15"/>
  <c r="Z72" i="15"/>
  <c r="Z71" i="15"/>
  <c r="Z66" i="15"/>
  <c r="Z63" i="15"/>
  <c r="Z61" i="15"/>
  <c r="Z60" i="15"/>
  <c r="Z58" i="15"/>
  <c r="Z56" i="15"/>
  <c r="Z55" i="15"/>
  <c r="Z57" i="15"/>
  <c r="Z81" i="15"/>
  <c r="Z79" i="15"/>
  <c r="Z75" i="15"/>
  <c r="Z73" i="15"/>
  <c r="Z64" i="15"/>
  <c r="Z62" i="15"/>
  <c r="Z59" i="15"/>
  <c r="Z48" i="15"/>
  <c r="Z51" i="15"/>
  <c r="Z50" i="15"/>
  <c r="Z49" i="15"/>
  <c r="Z39" i="15"/>
  <c r="Z42" i="15"/>
  <c r="Z41" i="15"/>
  <c r="Z40" i="15"/>
  <c r="Z32" i="15"/>
  <c r="Z30" i="15"/>
  <c r="Z29" i="15"/>
  <c r="Z25" i="15"/>
  <c r="Z23" i="15"/>
  <c r="Z19" i="15"/>
  <c r="Z17" i="15"/>
  <c r="Z15" i="15"/>
  <c r="Z9" i="15"/>
  <c r="Z33" i="15"/>
  <c r="Z31" i="15"/>
  <c r="Z24" i="15"/>
  <c r="Z22" i="15"/>
  <c r="Z21" i="15"/>
  <c r="Z18" i="15"/>
  <c r="Z16" i="15"/>
  <c r="Z13" i="15"/>
  <c r="Z12" i="15"/>
  <c r="Z11" i="15"/>
  <c r="Z10" i="15"/>
  <c r="AG119" i="15"/>
  <c r="AG116" i="15"/>
  <c r="AG114" i="15"/>
  <c r="AG113" i="15"/>
  <c r="AG110" i="15"/>
  <c r="AG108" i="15"/>
  <c r="AG107" i="15"/>
  <c r="AG117" i="15"/>
  <c r="AG115" i="15"/>
  <c r="AG111" i="15"/>
  <c r="AG109" i="15"/>
  <c r="AG100" i="15"/>
  <c r="AG98" i="15"/>
  <c r="AG97" i="15"/>
  <c r="AG101" i="15"/>
  <c r="AG99" i="15"/>
  <c r="AG90" i="15"/>
  <c r="AG88" i="15"/>
  <c r="AG87" i="15"/>
  <c r="AG91" i="15"/>
  <c r="AG89" i="15"/>
  <c r="AG80" i="15"/>
  <c r="AG78" i="15"/>
  <c r="AG77" i="15"/>
  <c r="AG74" i="15"/>
  <c r="AG72" i="15"/>
  <c r="AG71" i="15"/>
  <c r="AG68" i="15"/>
  <c r="AG63" i="15"/>
  <c r="AG61" i="15"/>
  <c r="AG60" i="15"/>
  <c r="AG58" i="15"/>
  <c r="AG56" i="15"/>
  <c r="AG55" i="15"/>
  <c r="AG57" i="15"/>
  <c r="AG81" i="15"/>
  <c r="AG79" i="15"/>
  <c r="AG75" i="15"/>
  <c r="AG73" i="15"/>
  <c r="AG64" i="15"/>
  <c r="AG62" i="15"/>
  <c r="AG59" i="15"/>
  <c r="AG48" i="15"/>
  <c r="AG51" i="15"/>
  <c r="AG50" i="15"/>
  <c r="AG49" i="15"/>
  <c r="AG39" i="15"/>
  <c r="AG42" i="15"/>
  <c r="AG41" i="15"/>
  <c r="AG40" i="15"/>
  <c r="AG32" i="15"/>
  <c r="AG30" i="15"/>
  <c r="AG29" i="15"/>
  <c r="AG25" i="15"/>
  <c r="AG23" i="15"/>
  <c r="AG19" i="15"/>
  <c r="AG17" i="15"/>
  <c r="AG15" i="15"/>
  <c r="AG9" i="15"/>
  <c r="AG33" i="15"/>
  <c r="AG31" i="15"/>
  <c r="AG24" i="15"/>
  <c r="AG22" i="15"/>
  <c r="AG21" i="15"/>
  <c r="AG18" i="15"/>
  <c r="AG16" i="15"/>
  <c r="AG13" i="15"/>
  <c r="AG12" i="15"/>
  <c r="AG11" i="15"/>
  <c r="AG10" i="15"/>
  <c r="AM116" i="15"/>
  <c r="AM114" i="15"/>
  <c r="AM113" i="15"/>
  <c r="AM110" i="15"/>
  <c r="AM108" i="15"/>
  <c r="AM107" i="15"/>
  <c r="AM117" i="15"/>
  <c r="AM111" i="15"/>
  <c r="AM109" i="15"/>
  <c r="AM115" i="15"/>
  <c r="AM100" i="15"/>
  <c r="AM98" i="15"/>
  <c r="AM97" i="15"/>
  <c r="AM101" i="15"/>
  <c r="AM99" i="15"/>
  <c r="AM90" i="15"/>
  <c r="AM88" i="15"/>
  <c r="AM87" i="15"/>
  <c r="AM91" i="15"/>
  <c r="AM89" i="15"/>
  <c r="AM80" i="15"/>
  <c r="AM78" i="15"/>
  <c r="AM77" i="15"/>
  <c r="AM74" i="15"/>
  <c r="AM72" i="15"/>
  <c r="AM71" i="15"/>
  <c r="AM63" i="15"/>
  <c r="AM61" i="15"/>
  <c r="AM60" i="15"/>
  <c r="AM58" i="15"/>
  <c r="AM56" i="15"/>
  <c r="AM55" i="15"/>
  <c r="AM81" i="15"/>
  <c r="AM79" i="15"/>
  <c r="AM75" i="15"/>
  <c r="AM73" i="15"/>
  <c r="AM64" i="15"/>
  <c r="AM62" i="15"/>
  <c r="AM59" i="15"/>
  <c r="AM57" i="15"/>
  <c r="AM48" i="15"/>
  <c r="AM51" i="15"/>
  <c r="AM50" i="15"/>
  <c r="AM49" i="15"/>
  <c r="AM39" i="15"/>
  <c r="AM42" i="15"/>
  <c r="AM41" i="15"/>
  <c r="AM40" i="15"/>
  <c r="AM32" i="15"/>
  <c r="AM30" i="15"/>
  <c r="AM29" i="15"/>
  <c r="AM25" i="15"/>
  <c r="AM23" i="15"/>
  <c r="AM19" i="15"/>
  <c r="AM17" i="15"/>
  <c r="AM15" i="15"/>
  <c r="AM9" i="15"/>
  <c r="AM33" i="15"/>
  <c r="AM31" i="15"/>
  <c r="AM24" i="15"/>
  <c r="AM22" i="15"/>
  <c r="AM21" i="15"/>
  <c r="AM18" i="15"/>
  <c r="AM16" i="15"/>
  <c r="AM13" i="15"/>
  <c r="AM12" i="15"/>
  <c r="AM11" i="15"/>
  <c r="AM10" i="15"/>
  <c r="AS116" i="15"/>
  <c r="AS114" i="15"/>
  <c r="AS113" i="15"/>
  <c r="AS110" i="15"/>
  <c r="AS108" i="15"/>
  <c r="AS107" i="15"/>
  <c r="AS115" i="15"/>
  <c r="AS111" i="15"/>
  <c r="AS117" i="15"/>
  <c r="AS109" i="15"/>
  <c r="AS100" i="15"/>
  <c r="AS98" i="15"/>
  <c r="AS97" i="15"/>
  <c r="AS101" i="15"/>
  <c r="AS99" i="15"/>
  <c r="AS90" i="15"/>
  <c r="AS88" i="15"/>
  <c r="AS87" i="15"/>
  <c r="AS91" i="15"/>
  <c r="AS89" i="15"/>
  <c r="AS80" i="15"/>
  <c r="AS78" i="15"/>
  <c r="AS77" i="15"/>
  <c r="AS74" i="15"/>
  <c r="AS72" i="15"/>
  <c r="AS71" i="15"/>
  <c r="AS65" i="15"/>
  <c r="AS63" i="15"/>
  <c r="AS61" i="15"/>
  <c r="AS60" i="15"/>
  <c r="AS58" i="15"/>
  <c r="AS56" i="15"/>
  <c r="AS55" i="15"/>
  <c r="AS57" i="15"/>
  <c r="AS81" i="15"/>
  <c r="AS79" i="15"/>
  <c r="AS75" i="15"/>
  <c r="AS73" i="15"/>
  <c r="AS64" i="15"/>
  <c r="AS62" i="15"/>
  <c r="AS59" i="15"/>
  <c r="AS48" i="15"/>
  <c r="AS51" i="15"/>
  <c r="AS50" i="15"/>
  <c r="AS49" i="15"/>
  <c r="AS39" i="15"/>
  <c r="AS42" i="15"/>
  <c r="AS41" i="15"/>
  <c r="AS40" i="15"/>
  <c r="AS32" i="15"/>
  <c r="AS30" i="15"/>
  <c r="AS29" i="15"/>
  <c r="AS25" i="15"/>
  <c r="AS23" i="15"/>
  <c r="AS19" i="15"/>
  <c r="AS17" i="15"/>
  <c r="AS33" i="15"/>
  <c r="AS31" i="15"/>
  <c r="AS24" i="15"/>
  <c r="AS22" i="15"/>
  <c r="AS21" i="15"/>
  <c r="AS18" i="15"/>
  <c r="AS16" i="15"/>
  <c r="AS15" i="15"/>
  <c r="AS13" i="15"/>
  <c r="AS12" i="15"/>
  <c r="AS11" i="15"/>
  <c r="AS10" i="15"/>
  <c r="AS9" i="15"/>
  <c r="AY116" i="15"/>
  <c r="AY114" i="15"/>
  <c r="AY113" i="15"/>
  <c r="AY110" i="15"/>
  <c r="AY108" i="15"/>
  <c r="AY107" i="15"/>
  <c r="AY117" i="15"/>
  <c r="AY111" i="15"/>
  <c r="AY109" i="15"/>
  <c r="AY115" i="15"/>
  <c r="AY100" i="15"/>
  <c r="AY98" i="15"/>
  <c r="AY97" i="15"/>
  <c r="AY101" i="15"/>
  <c r="AY99" i="15"/>
  <c r="AY90" i="15"/>
  <c r="AY88" i="15"/>
  <c r="AY87" i="15"/>
  <c r="AY91" i="15"/>
  <c r="AY89" i="15"/>
  <c r="AY80" i="15"/>
  <c r="AY78" i="15"/>
  <c r="AY77" i="15"/>
  <c r="AY74" i="15"/>
  <c r="AY72" i="15"/>
  <c r="AY71" i="15"/>
  <c r="AY63" i="15"/>
  <c r="AY61" i="15"/>
  <c r="AY60" i="15"/>
  <c r="AY58" i="15"/>
  <c r="AY56" i="15"/>
  <c r="AY55" i="15"/>
  <c r="AY81" i="15"/>
  <c r="AY79" i="15"/>
  <c r="AY75" i="15"/>
  <c r="AY73" i="15"/>
  <c r="AY64" i="15"/>
  <c r="AY62" i="15"/>
  <c r="AY59" i="15"/>
  <c r="AY57" i="15"/>
  <c r="AY48" i="15"/>
  <c r="AY51" i="15"/>
  <c r="AY50" i="15"/>
  <c r="AY49" i="15"/>
  <c r="AY39" i="15"/>
  <c r="AY42" i="15"/>
  <c r="AY41" i="15"/>
  <c r="AY40" i="15"/>
  <c r="AY32" i="15"/>
  <c r="AY30" i="15"/>
  <c r="AY29" i="15"/>
  <c r="AY25" i="15"/>
  <c r="AY23" i="15"/>
  <c r="AY19" i="15"/>
  <c r="AY17" i="15"/>
  <c r="AY15" i="15"/>
  <c r="AY9" i="15"/>
  <c r="AY33" i="15"/>
  <c r="AY31" i="15"/>
  <c r="AY24" i="15"/>
  <c r="AY22" i="15"/>
  <c r="AY21" i="15"/>
  <c r="AY18" i="15"/>
  <c r="AY16" i="15"/>
  <c r="AY13" i="15"/>
  <c r="AY12" i="15"/>
  <c r="AY11" i="15"/>
  <c r="AY10" i="15"/>
  <c r="BE116" i="15"/>
  <c r="BE114" i="15"/>
  <c r="BE113" i="15"/>
  <c r="BE110" i="15"/>
  <c r="BE108" i="15"/>
  <c r="BE107" i="15"/>
  <c r="BE117" i="15"/>
  <c r="BE115" i="15"/>
  <c r="BE111" i="15"/>
  <c r="BE109" i="15"/>
  <c r="BE100" i="15"/>
  <c r="BE98" i="15"/>
  <c r="BE97" i="15"/>
  <c r="BE101" i="15"/>
  <c r="BE99" i="15"/>
  <c r="BE90" i="15"/>
  <c r="BE88" i="15"/>
  <c r="BE87" i="15"/>
  <c r="BE91" i="15"/>
  <c r="BE89" i="15"/>
  <c r="BE80" i="15"/>
  <c r="BE78" i="15"/>
  <c r="BE77" i="15"/>
  <c r="BE74" i="15"/>
  <c r="BE72" i="15"/>
  <c r="BE71" i="15"/>
  <c r="BE63" i="15"/>
  <c r="BE61" i="15"/>
  <c r="BE60" i="15"/>
  <c r="BE58" i="15"/>
  <c r="BE56" i="15"/>
  <c r="BE55" i="15"/>
  <c r="BE57" i="15"/>
  <c r="BE81" i="15"/>
  <c r="BE79" i="15"/>
  <c r="BE75" i="15"/>
  <c r="BE73" i="15"/>
  <c r="BE67" i="15"/>
  <c r="BE64" i="15"/>
  <c r="BE62" i="15"/>
  <c r="BE59" i="15"/>
  <c r="BE48" i="15"/>
  <c r="BE51" i="15"/>
  <c r="BE50" i="15"/>
  <c r="BE49" i="15"/>
  <c r="BE39" i="15"/>
  <c r="BE42" i="15"/>
  <c r="BE41" i="15"/>
  <c r="BE40" i="15"/>
  <c r="BE32" i="15"/>
  <c r="BE30" i="15"/>
  <c r="BE29" i="15"/>
  <c r="BE25" i="15"/>
  <c r="BE23" i="15"/>
  <c r="BE19" i="15"/>
  <c r="BE17" i="15"/>
  <c r="BE15" i="15"/>
  <c r="BE9" i="15"/>
  <c r="BE33" i="15"/>
  <c r="BE31" i="15"/>
  <c r="BE24" i="15"/>
  <c r="BE22" i="15"/>
  <c r="BE21" i="15"/>
  <c r="BE18" i="15"/>
  <c r="BE16" i="15"/>
  <c r="BE13" i="15"/>
  <c r="BE12" i="15"/>
  <c r="BE11" i="15"/>
  <c r="BE10" i="15"/>
  <c r="BK116" i="15"/>
  <c r="BK114" i="15"/>
  <c r="BK113" i="15"/>
  <c r="BK110" i="15"/>
  <c r="BK108" i="15"/>
  <c r="BK107" i="15"/>
  <c r="BK117" i="15"/>
  <c r="BK111" i="15"/>
  <c r="BK109" i="15"/>
  <c r="BK115" i="15"/>
  <c r="BK100" i="15"/>
  <c r="BK98" i="15"/>
  <c r="BK97" i="15"/>
  <c r="BK101" i="15"/>
  <c r="BK99" i="15"/>
  <c r="BK90" i="15"/>
  <c r="BK88" i="15"/>
  <c r="BK87" i="15"/>
  <c r="BK91" i="15"/>
  <c r="BK89" i="15"/>
  <c r="BK80" i="15"/>
  <c r="BK78" i="15"/>
  <c r="BK77" i="15"/>
  <c r="BK74" i="15"/>
  <c r="BK72" i="15"/>
  <c r="BK71" i="15"/>
  <c r="BK63" i="15"/>
  <c r="BK61" i="15"/>
  <c r="BK60" i="15"/>
  <c r="BK58" i="15"/>
  <c r="BK56" i="15"/>
  <c r="BK55" i="15"/>
  <c r="BK57" i="15"/>
  <c r="BK81" i="15"/>
  <c r="BK79" i="15"/>
  <c r="BK75" i="15"/>
  <c r="BK73" i="15"/>
  <c r="BK64" i="15"/>
  <c r="BK62" i="15"/>
  <c r="BK59" i="15"/>
  <c r="BK48" i="15"/>
  <c r="BK51" i="15"/>
  <c r="BK50" i="15"/>
  <c r="BK49" i="15"/>
  <c r="BK39" i="15"/>
  <c r="BK42" i="15"/>
  <c r="BK41" i="15"/>
  <c r="BK40" i="15"/>
  <c r="BK32" i="15"/>
  <c r="BK30" i="15"/>
  <c r="BK29" i="15"/>
  <c r="BK25" i="15"/>
  <c r="BK23" i="15"/>
  <c r="BK19" i="15"/>
  <c r="BK17" i="15"/>
  <c r="BK15" i="15"/>
  <c r="BK9" i="15"/>
  <c r="BK33" i="15"/>
  <c r="BK31" i="15"/>
  <c r="BK24" i="15"/>
  <c r="BK22" i="15"/>
  <c r="BK21" i="15"/>
  <c r="BK18" i="15"/>
  <c r="BK16" i="15"/>
  <c r="BK13" i="15"/>
  <c r="BK12" i="15"/>
  <c r="BK11" i="15"/>
  <c r="BK10" i="15"/>
  <c r="BA144" i="15"/>
  <c r="AO144" i="15"/>
  <c r="AB144" i="15"/>
  <c r="O144" i="15"/>
  <c r="BM144" i="15"/>
  <c r="BC144" i="15"/>
  <c r="AQ144" i="15"/>
  <c r="AE144" i="15"/>
  <c r="R144" i="15"/>
  <c r="F144" i="15"/>
  <c r="N144" i="15"/>
  <c r="U144" i="15"/>
  <c r="AA144" i="15"/>
  <c r="AH144" i="15"/>
  <c r="AN144" i="15"/>
  <c r="AT144" i="15"/>
  <c r="AZ144" i="15"/>
  <c r="BF144" i="15"/>
  <c r="BL144" i="15"/>
  <c r="K149" i="15"/>
  <c r="K137" i="15"/>
  <c r="S149" i="15"/>
  <c r="S137" i="15"/>
  <c r="Y149" i="15"/>
  <c r="Y137" i="15"/>
  <c r="AF137" i="15"/>
  <c r="AF149" i="15"/>
  <c r="AL149" i="15"/>
  <c r="AL137" i="15"/>
  <c r="AR149" i="15"/>
  <c r="AR137" i="15"/>
  <c r="AX149" i="15"/>
  <c r="AX137" i="15"/>
  <c r="BD137" i="15"/>
  <c r="BD149" i="15"/>
  <c r="BJ149" i="15"/>
  <c r="BJ137" i="15"/>
  <c r="G149" i="15"/>
  <c r="G137" i="15"/>
  <c r="O149" i="15"/>
  <c r="O137" i="15"/>
  <c r="V149" i="15"/>
  <c r="V137" i="15"/>
  <c r="AB149" i="15"/>
  <c r="AB137" i="15"/>
  <c r="AI149" i="15"/>
  <c r="AI137" i="15"/>
  <c r="AO149" i="15"/>
  <c r="AO137" i="15"/>
  <c r="AU149" i="15"/>
  <c r="AU137" i="15"/>
  <c r="BA149" i="15"/>
  <c r="BA137" i="15"/>
  <c r="BG149" i="15"/>
  <c r="BG137" i="15"/>
  <c r="BM149" i="15"/>
  <c r="BM137" i="15"/>
  <c r="BA152" i="15"/>
  <c r="BA140" i="15"/>
  <c r="AO152" i="15"/>
  <c r="AO140" i="15"/>
  <c r="AB152" i="15"/>
  <c r="AB140" i="15"/>
  <c r="O152" i="15"/>
  <c r="O140" i="15"/>
  <c r="BL140" i="15"/>
  <c r="BL152" i="15"/>
  <c r="AZ140" i="15"/>
  <c r="AZ152" i="15"/>
  <c r="AN152" i="15"/>
  <c r="AN140" i="15"/>
  <c r="AA152" i="15"/>
  <c r="AA140" i="15"/>
  <c r="N152" i="15"/>
  <c r="N140" i="15"/>
  <c r="BI152" i="15"/>
  <c r="BI140" i="15"/>
  <c r="AW152" i="15"/>
  <c r="AW140" i="15"/>
  <c r="AK152" i="15"/>
  <c r="AK140" i="15"/>
  <c r="X152" i="15"/>
  <c r="X140" i="15"/>
  <c r="J152" i="15"/>
  <c r="J140" i="15"/>
  <c r="BD140" i="15"/>
  <c r="BD152" i="15"/>
  <c r="AR152" i="15"/>
  <c r="AR140" i="15"/>
  <c r="AF152" i="15"/>
  <c r="AF140" i="15"/>
  <c r="S152" i="15"/>
  <c r="S140" i="15"/>
  <c r="BM152" i="15"/>
  <c r="BM140" i="15"/>
  <c r="AZ147" i="15"/>
  <c r="AN147" i="15"/>
  <c r="AA147" i="15"/>
  <c r="N147" i="15"/>
  <c r="BM147" i="15"/>
  <c r="BA147" i="15"/>
  <c r="AO147" i="15"/>
  <c r="AB147" i="15"/>
  <c r="O147" i="15"/>
  <c r="BJ147" i="15"/>
  <c r="AX147" i="15"/>
  <c r="AL147" i="15"/>
  <c r="Y147" i="15"/>
  <c r="K147" i="15"/>
  <c r="BC147" i="15"/>
  <c r="AQ147" i="15"/>
  <c r="AE147" i="15"/>
  <c r="R147" i="15"/>
  <c r="BL147" i="15"/>
  <c r="BA150" i="15"/>
  <c r="BA138" i="15"/>
  <c r="AO150" i="15"/>
  <c r="AO138" i="15"/>
  <c r="AB150" i="15"/>
  <c r="AB138" i="15"/>
  <c r="O150" i="15"/>
  <c r="O138" i="15"/>
  <c r="BL138" i="15"/>
  <c r="BL150" i="15"/>
  <c r="AZ150" i="15"/>
  <c r="AZ138" i="15"/>
  <c r="AN150" i="15"/>
  <c r="AN138" i="15"/>
  <c r="AA138" i="15"/>
  <c r="AA150" i="15"/>
  <c r="N138" i="15"/>
  <c r="N150" i="15"/>
  <c r="BM150" i="15"/>
  <c r="BM138" i="15"/>
  <c r="BC150" i="15"/>
  <c r="BC138" i="15"/>
  <c r="AQ150" i="15"/>
  <c r="AQ138" i="15"/>
  <c r="AE150" i="15"/>
  <c r="AE138" i="15"/>
  <c r="R150" i="15"/>
  <c r="R138" i="15"/>
  <c r="BJ150" i="15"/>
  <c r="BJ138" i="15"/>
  <c r="AX138" i="15"/>
  <c r="AX150" i="15"/>
  <c r="AL150" i="15"/>
  <c r="AL138" i="15"/>
  <c r="Y150" i="15"/>
  <c r="Y138" i="15"/>
  <c r="K150" i="15"/>
  <c r="K138" i="15"/>
  <c r="AZ69" i="15"/>
  <c r="AN69" i="15"/>
  <c r="AA69" i="15"/>
  <c r="N69" i="15"/>
  <c r="BM69" i="15"/>
  <c r="BA69" i="15"/>
  <c r="AO69" i="15"/>
  <c r="AB69" i="15"/>
  <c r="O69" i="15"/>
  <c r="BJ69" i="15"/>
  <c r="AX69" i="15"/>
  <c r="AL69" i="15"/>
  <c r="Y69" i="15"/>
  <c r="K69" i="15"/>
  <c r="BC69" i="15"/>
  <c r="AQ69" i="15"/>
  <c r="AE69" i="15"/>
  <c r="R69" i="15"/>
  <c r="BL69" i="15"/>
  <c r="BF151" i="15"/>
  <c r="BF139" i="15"/>
  <c r="AT151" i="15"/>
  <c r="AT139" i="15"/>
  <c r="AH151" i="15"/>
  <c r="AH139" i="15"/>
  <c r="U151" i="15"/>
  <c r="U139" i="15"/>
  <c r="F151" i="15"/>
  <c r="F139" i="15"/>
  <c r="BC151" i="15"/>
  <c r="BC139" i="15"/>
  <c r="AQ151" i="15"/>
  <c r="AQ139" i="15"/>
  <c r="AE151" i="15"/>
  <c r="AE139" i="15"/>
  <c r="R139" i="15"/>
  <c r="R151" i="15"/>
  <c r="BL151" i="15"/>
  <c r="BL139" i="15"/>
  <c r="BD151" i="15"/>
  <c r="BD139" i="15"/>
  <c r="AR151" i="15"/>
  <c r="AR139" i="15"/>
  <c r="AF151" i="15"/>
  <c r="AF139" i="15"/>
  <c r="S151" i="15"/>
  <c r="S139" i="15"/>
  <c r="BM151" i="15"/>
  <c r="BM139" i="15"/>
  <c r="BA151" i="15"/>
  <c r="BA139" i="15"/>
  <c r="AO151" i="15"/>
  <c r="AO139" i="15"/>
  <c r="AB151" i="15"/>
  <c r="AB139" i="15"/>
  <c r="O151" i="15"/>
  <c r="O139" i="15"/>
  <c r="BF145" i="15"/>
  <c r="AT145" i="15"/>
  <c r="AH145" i="15"/>
  <c r="U145" i="15"/>
  <c r="F145" i="15"/>
  <c r="BC145" i="15"/>
  <c r="AQ145" i="15"/>
  <c r="AE145" i="15"/>
  <c r="R145" i="15"/>
  <c r="BL145" i="15"/>
  <c r="BD145" i="15"/>
  <c r="AR145" i="15"/>
  <c r="AF145" i="15"/>
  <c r="S145" i="15"/>
  <c r="BM145" i="15"/>
  <c r="BA145" i="15"/>
  <c r="AO145" i="15"/>
  <c r="AB145" i="15"/>
  <c r="O145" i="15"/>
  <c r="BG146" i="15"/>
  <c r="AU146" i="15"/>
  <c r="AI146" i="15"/>
  <c r="V146" i="15"/>
  <c r="G146" i="15"/>
  <c r="BC146" i="15"/>
  <c r="AQ146" i="15"/>
  <c r="AE146" i="15"/>
  <c r="R146" i="15"/>
  <c r="BM146" i="15"/>
  <c r="K146" i="15"/>
  <c r="S146" i="15"/>
  <c r="Y146" i="15"/>
  <c r="AF146" i="15"/>
  <c r="AL146" i="15"/>
  <c r="AR146" i="15"/>
  <c r="AX146" i="15"/>
  <c r="BD146" i="15"/>
  <c r="BJ146" i="15"/>
  <c r="BF153" i="15"/>
  <c r="BF141" i="15"/>
  <c r="AT153" i="15"/>
  <c r="AT141" i="15"/>
  <c r="AH153" i="15"/>
  <c r="AH141" i="15"/>
  <c r="U153" i="15"/>
  <c r="U141" i="15"/>
  <c r="F153" i="15"/>
  <c r="F141" i="15"/>
  <c r="BC153" i="15"/>
  <c r="BC141" i="15"/>
  <c r="AQ153" i="15"/>
  <c r="AQ141" i="15"/>
  <c r="AE153" i="15"/>
  <c r="AE141" i="15"/>
  <c r="R153" i="15"/>
  <c r="R141" i="15"/>
  <c r="BJ153" i="15"/>
  <c r="BJ141" i="15"/>
  <c r="AX153" i="15"/>
  <c r="AX141" i="15"/>
  <c r="AL153" i="15"/>
  <c r="AL141" i="15"/>
  <c r="Y153" i="15"/>
  <c r="Y141" i="15"/>
  <c r="K153" i="15"/>
  <c r="K141" i="15"/>
  <c r="BG153" i="15"/>
  <c r="BG141" i="15"/>
  <c r="AU141" i="15"/>
  <c r="AU153" i="15"/>
  <c r="AI153" i="15"/>
  <c r="AI141" i="15"/>
  <c r="V153" i="15"/>
  <c r="V141" i="15"/>
  <c r="G141" i="15"/>
  <c r="G153" i="15"/>
  <c r="BG144" i="15"/>
  <c r="AU144" i="15"/>
  <c r="AI144" i="15"/>
  <c r="V144" i="15"/>
  <c r="G144" i="15"/>
  <c r="BI144" i="15"/>
  <c r="AW144" i="15"/>
  <c r="AK144" i="15"/>
  <c r="X144" i="15"/>
  <c r="J144" i="15"/>
  <c r="K144" i="15"/>
  <c r="S144" i="15"/>
  <c r="Y144" i="15"/>
  <c r="AF144" i="15"/>
  <c r="AL144" i="15"/>
  <c r="AR144" i="15"/>
  <c r="AX144" i="15"/>
  <c r="BD144" i="15"/>
  <c r="BJ144" i="15"/>
  <c r="H117" i="15"/>
  <c r="H115" i="15"/>
  <c r="H111" i="15"/>
  <c r="H109" i="15"/>
  <c r="H116" i="15"/>
  <c r="H114" i="15"/>
  <c r="H113" i="15"/>
  <c r="H110" i="15"/>
  <c r="H108" i="15"/>
  <c r="H107" i="15"/>
  <c r="H101" i="15"/>
  <c r="H99" i="15"/>
  <c r="H100" i="15"/>
  <c r="H98" i="15"/>
  <c r="H97" i="15"/>
  <c r="H91" i="15"/>
  <c r="H89" i="15"/>
  <c r="H90" i="15"/>
  <c r="H88" i="15"/>
  <c r="H87" i="15"/>
  <c r="H81" i="15"/>
  <c r="H79" i="15"/>
  <c r="H75" i="15"/>
  <c r="H73" i="15"/>
  <c r="H64" i="15"/>
  <c r="H62" i="15"/>
  <c r="H59" i="15"/>
  <c r="H57" i="15"/>
  <c r="H80" i="15"/>
  <c r="H78" i="15"/>
  <c r="H77" i="15"/>
  <c r="H74" i="15"/>
  <c r="H72" i="15"/>
  <c r="H71" i="15"/>
  <c r="H65" i="15"/>
  <c r="H63" i="15"/>
  <c r="H61" i="15"/>
  <c r="H60" i="15"/>
  <c r="H58" i="15"/>
  <c r="H56" i="15"/>
  <c r="H55" i="15"/>
  <c r="H51" i="15"/>
  <c r="H50" i="15"/>
  <c r="H49" i="15"/>
  <c r="H48" i="15"/>
  <c r="H42" i="15"/>
  <c r="H41" i="15"/>
  <c r="H40" i="15"/>
  <c r="H39" i="15"/>
  <c r="H33" i="15"/>
  <c r="H31" i="15"/>
  <c r="H24" i="15"/>
  <c r="H22" i="15"/>
  <c r="H21" i="15"/>
  <c r="H18" i="15"/>
  <c r="H16" i="15"/>
  <c r="H13" i="15"/>
  <c r="H12" i="15"/>
  <c r="H10" i="15"/>
  <c r="H32" i="15"/>
  <c r="H30" i="15"/>
  <c r="H29" i="15"/>
  <c r="H25" i="15"/>
  <c r="H23" i="15"/>
  <c r="H19" i="15"/>
  <c r="H17" i="15"/>
  <c r="H15" i="15"/>
  <c r="H9" i="15"/>
  <c r="H11" i="15"/>
  <c r="P117" i="15"/>
  <c r="P115" i="15"/>
  <c r="P111" i="15"/>
  <c r="P109" i="15"/>
  <c r="P122" i="15"/>
  <c r="P116" i="15"/>
  <c r="P114" i="15"/>
  <c r="P113" i="15"/>
  <c r="P110" i="15"/>
  <c r="P107" i="15"/>
  <c r="P108" i="15"/>
  <c r="P101" i="15"/>
  <c r="P99" i="15"/>
  <c r="P100" i="15"/>
  <c r="P98" i="15"/>
  <c r="P97" i="15"/>
  <c r="P91" i="15"/>
  <c r="P89" i="15"/>
  <c r="P90" i="15"/>
  <c r="P88" i="15"/>
  <c r="P87" i="15"/>
  <c r="P81" i="15"/>
  <c r="P79" i="15"/>
  <c r="P75" i="15"/>
  <c r="P73" i="15"/>
  <c r="P64" i="15"/>
  <c r="P62" i="15"/>
  <c r="P59" i="15"/>
  <c r="P57" i="15"/>
  <c r="P58" i="15"/>
  <c r="P56" i="15"/>
  <c r="P80" i="15"/>
  <c r="P78" i="15"/>
  <c r="P77" i="15"/>
  <c r="P74" i="15"/>
  <c r="P72" i="15"/>
  <c r="P71" i="15"/>
  <c r="P63" i="15"/>
  <c r="P61" i="15"/>
  <c r="P60" i="15"/>
  <c r="P55" i="15"/>
  <c r="P51" i="15"/>
  <c r="P50" i="15"/>
  <c r="P49" i="15"/>
  <c r="P48" i="15"/>
  <c r="P42" i="15"/>
  <c r="P41" i="15"/>
  <c r="P40" i="15"/>
  <c r="P39" i="15"/>
  <c r="P33" i="15"/>
  <c r="P31" i="15"/>
  <c r="P24" i="15"/>
  <c r="P22" i="15"/>
  <c r="P21" i="15"/>
  <c r="P18" i="15"/>
  <c r="P16" i="15"/>
  <c r="P13" i="15"/>
  <c r="P12" i="15"/>
  <c r="P11" i="15"/>
  <c r="P10" i="15"/>
  <c r="P32" i="15"/>
  <c r="P30" i="15"/>
  <c r="P29" i="15"/>
  <c r="P25" i="15"/>
  <c r="P23" i="15"/>
  <c r="P19" i="15"/>
  <c r="P17" i="15"/>
  <c r="P15" i="15"/>
  <c r="P9" i="15"/>
  <c r="W117" i="15"/>
  <c r="W115" i="15"/>
  <c r="W111" i="15"/>
  <c r="W109" i="15"/>
  <c r="W113" i="15"/>
  <c r="W107" i="15"/>
  <c r="W116" i="15"/>
  <c r="W114" i="15"/>
  <c r="W110" i="15"/>
  <c r="W108" i="15"/>
  <c r="W101" i="15"/>
  <c r="W99" i="15"/>
  <c r="W100" i="15"/>
  <c r="W98" i="15"/>
  <c r="W97" i="15"/>
  <c r="W91" i="15"/>
  <c r="W89" i="15"/>
  <c r="W90" i="15"/>
  <c r="W88" i="15"/>
  <c r="W87" i="15"/>
  <c r="W81" i="15"/>
  <c r="W79" i="15"/>
  <c r="W75" i="15"/>
  <c r="W73" i="15"/>
  <c r="W67" i="15"/>
  <c r="W64" i="15"/>
  <c r="W62" i="15"/>
  <c r="W59" i="15"/>
  <c r="W57" i="15"/>
  <c r="W58" i="15"/>
  <c r="W56" i="15"/>
  <c r="W80" i="15"/>
  <c r="W78" i="15"/>
  <c r="W77" i="15"/>
  <c r="W74" i="15"/>
  <c r="W72" i="15"/>
  <c r="W71" i="15"/>
  <c r="W63" i="15"/>
  <c r="W61" i="15"/>
  <c r="W60" i="15"/>
  <c r="W55" i="15"/>
  <c r="W51" i="15"/>
  <c r="W50" i="15"/>
  <c r="W49" i="15"/>
  <c r="W48" i="15"/>
  <c r="W42" i="15"/>
  <c r="W41" i="15"/>
  <c r="W40" i="15"/>
  <c r="W39" i="15"/>
  <c r="W33" i="15"/>
  <c r="W31" i="15"/>
  <c r="W24" i="15"/>
  <c r="W22" i="15"/>
  <c r="W21" i="15"/>
  <c r="W18" i="15"/>
  <c r="W16" i="15"/>
  <c r="W13" i="15"/>
  <c r="W12" i="15"/>
  <c r="W11" i="15"/>
  <c r="W10" i="15"/>
  <c r="W32" i="15"/>
  <c r="W30" i="15"/>
  <c r="W29" i="15"/>
  <c r="W25" i="15"/>
  <c r="W23" i="15"/>
  <c r="W19" i="15"/>
  <c r="W17" i="15"/>
  <c r="W15" i="15"/>
  <c r="W9" i="15"/>
  <c r="AC117" i="15"/>
  <c r="AC115" i="15"/>
  <c r="AC111" i="15"/>
  <c r="AC109" i="15"/>
  <c r="AC116" i="15"/>
  <c r="AC114" i="15"/>
  <c r="AC113" i="15"/>
  <c r="AC110" i="15"/>
  <c r="AC107" i="15"/>
  <c r="AC108" i="15"/>
  <c r="AC101" i="15"/>
  <c r="AC99" i="15"/>
  <c r="AC100" i="15"/>
  <c r="AC98" i="15"/>
  <c r="AC97" i="15"/>
  <c r="AC91" i="15"/>
  <c r="AC89" i="15"/>
  <c r="AC90" i="15"/>
  <c r="AC88" i="15"/>
  <c r="AC87" i="15"/>
  <c r="AC81" i="15"/>
  <c r="AC79" i="15"/>
  <c r="AC75" i="15"/>
  <c r="AC73" i="15"/>
  <c r="AC64" i="15"/>
  <c r="AC62" i="15"/>
  <c r="AC59" i="15"/>
  <c r="AC57" i="15"/>
  <c r="AC58" i="15"/>
  <c r="AC80" i="15"/>
  <c r="AC78" i="15"/>
  <c r="AC77" i="15"/>
  <c r="AC74" i="15"/>
  <c r="AC72" i="15"/>
  <c r="AC71" i="15"/>
  <c r="AC63" i="15"/>
  <c r="AC61" i="15"/>
  <c r="AC60" i="15"/>
  <c r="AC56" i="15"/>
  <c r="AC55" i="15"/>
  <c r="AC51" i="15"/>
  <c r="AC50" i="15"/>
  <c r="AC49" i="15"/>
  <c r="AC48" i="15"/>
  <c r="AC42" i="15"/>
  <c r="AC41" i="15"/>
  <c r="AC40" i="15"/>
  <c r="AC39" i="15"/>
  <c r="AC33" i="15"/>
  <c r="AC31" i="15"/>
  <c r="AC24" i="15"/>
  <c r="AC22" i="15"/>
  <c r="AC21" i="15"/>
  <c r="AC18" i="15"/>
  <c r="AC16" i="15"/>
  <c r="AC13" i="15"/>
  <c r="AC12" i="15"/>
  <c r="AC11" i="15"/>
  <c r="AC10" i="15"/>
  <c r="AC32" i="15"/>
  <c r="AC30" i="15"/>
  <c r="AC29" i="15"/>
  <c r="AC25" i="15"/>
  <c r="AC23" i="15"/>
  <c r="AC19" i="15"/>
  <c r="AC17" i="15"/>
  <c r="AC15" i="15"/>
  <c r="AC9" i="15"/>
  <c r="AJ117" i="15"/>
  <c r="AJ115" i="15"/>
  <c r="AJ111" i="15"/>
  <c r="AJ109" i="15"/>
  <c r="AJ116" i="15"/>
  <c r="AJ114" i="15"/>
  <c r="AJ110" i="15"/>
  <c r="AJ108" i="15"/>
  <c r="AJ107" i="15"/>
  <c r="AJ113" i="15"/>
  <c r="AJ101" i="15"/>
  <c r="AJ99" i="15"/>
  <c r="AJ100" i="15"/>
  <c r="AJ98" i="15"/>
  <c r="AJ97" i="15"/>
  <c r="AJ91" i="15"/>
  <c r="AJ89" i="15"/>
  <c r="AJ90" i="15"/>
  <c r="AJ88" i="15"/>
  <c r="AJ87" i="15"/>
  <c r="AJ81" i="15"/>
  <c r="AJ79" i="15"/>
  <c r="AJ75" i="15"/>
  <c r="AJ73" i="15"/>
  <c r="AJ64" i="15"/>
  <c r="AJ62" i="15"/>
  <c r="AJ59" i="15"/>
  <c r="AJ57" i="15"/>
  <c r="AJ58" i="15"/>
  <c r="AJ56" i="15"/>
  <c r="AJ80" i="15"/>
  <c r="AJ78" i="15"/>
  <c r="AJ77" i="15"/>
  <c r="AJ74" i="15"/>
  <c r="AJ72" i="15"/>
  <c r="AJ71" i="15"/>
  <c r="AJ65" i="15"/>
  <c r="AJ63" i="15"/>
  <c r="AJ61" i="15"/>
  <c r="AJ60" i="15"/>
  <c r="AJ55" i="15"/>
  <c r="AJ51" i="15"/>
  <c r="AJ50" i="15"/>
  <c r="AJ49" i="15"/>
  <c r="AJ48" i="15"/>
  <c r="AJ42" i="15"/>
  <c r="AJ41" i="15"/>
  <c r="AJ40" i="15"/>
  <c r="AJ39" i="15"/>
  <c r="AJ33" i="15"/>
  <c r="AJ31" i="15"/>
  <c r="AJ24" i="15"/>
  <c r="AJ22" i="15"/>
  <c r="AJ21" i="15"/>
  <c r="AJ18" i="15"/>
  <c r="AJ16" i="15"/>
  <c r="AJ13" i="15"/>
  <c r="AJ12" i="15"/>
  <c r="AJ11" i="15"/>
  <c r="AJ10" i="15"/>
  <c r="AJ32" i="15"/>
  <c r="AJ30" i="15"/>
  <c r="AJ29" i="15"/>
  <c r="AJ25" i="15"/>
  <c r="AJ23" i="15"/>
  <c r="AJ19" i="15"/>
  <c r="AJ17" i="15"/>
  <c r="AJ15" i="15"/>
  <c r="AJ9" i="15"/>
  <c r="AP117" i="15"/>
  <c r="AP115" i="15"/>
  <c r="AP111" i="15"/>
  <c r="AP109" i="15"/>
  <c r="AP113" i="15"/>
  <c r="AP110" i="15"/>
  <c r="AP107" i="15"/>
  <c r="AP116" i="15"/>
  <c r="AP114" i="15"/>
  <c r="AP108" i="15"/>
  <c r="AP101" i="15"/>
  <c r="AP99" i="15"/>
  <c r="AP100" i="15"/>
  <c r="AP98" i="15"/>
  <c r="AP97" i="15"/>
  <c r="AP91" i="15"/>
  <c r="AP89" i="15"/>
  <c r="AP90" i="15"/>
  <c r="AP88" i="15"/>
  <c r="AP87" i="15"/>
  <c r="AP81" i="15"/>
  <c r="AP79" i="15"/>
  <c r="AP75" i="15"/>
  <c r="AP73" i="15"/>
  <c r="AP64" i="15"/>
  <c r="AP62" i="15"/>
  <c r="AP59" i="15"/>
  <c r="AP57" i="15"/>
  <c r="AP58" i="15"/>
  <c r="AP56" i="15"/>
  <c r="AP80" i="15"/>
  <c r="AP78" i="15"/>
  <c r="AP77" i="15"/>
  <c r="AP74" i="15"/>
  <c r="AP72" i="15"/>
  <c r="AP71" i="15"/>
  <c r="AP68" i="15"/>
  <c r="AP63" i="15"/>
  <c r="AP61" i="15"/>
  <c r="AP60" i="15"/>
  <c r="AP55" i="15"/>
  <c r="AP51" i="15"/>
  <c r="AP50" i="15"/>
  <c r="AP49" i="15"/>
  <c r="AP48" i="15"/>
  <c r="AP42" i="15"/>
  <c r="AP41" i="15"/>
  <c r="AP40" i="15"/>
  <c r="AP39" i="15"/>
  <c r="AP33" i="15"/>
  <c r="AP31" i="15"/>
  <c r="AP24" i="15"/>
  <c r="AP22" i="15"/>
  <c r="AP21" i="15"/>
  <c r="AP18" i="15"/>
  <c r="AP16" i="15"/>
  <c r="AP13" i="15"/>
  <c r="AP12" i="15"/>
  <c r="AP11" i="15"/>
  <c r="AP10" i="15"/>
  <c r="AP32" i="15"/>
  <c r="AP30" i="15"/>
  <c r="AP29" i="15"/>
  <c r="AP25" i="15"/>
  <c r="AP23" i="15"/>
  <c r="AP19" i="15"/>
  <c r="AP17" i="15"/>
  <c r="AP15" i="15"/>
  <c r="AP9" i="15"/>
  <c r="AV117" i="15"/>
  <c r="AV115" i="15"/>
  <c r="AV111" i="15"/>
  <c r="AV109" i="15"/>
  <c r="AV116" i="15"/>
  <c r="AV114" i="15"/>
  <c r="AV110" i="15"/>
  <c r="AV108" i="15"/>
  <c r="AV107" i="15"/>
  <c r="AV113" i="15"/>
  <c r="AV101" i="15"/>
  <c r="AV99" i="15"/>
  <c r="AV100" i="15"/>
  <c r="AV98" i="15"/>
  <c r="AV97" i="15"/>
  <c r="AV91" i="15"/>
  <c r="AV89" i="15"/>
  <c r="AV90" i="15"/>
  <c r="AV88" i="15"/>
  <c r="AV87" i="15"/>
  <c r="AV81" i="15"/>
  <c r="AV79" i="15"/>
  <c r="AV75" i="15"/>
  <c r="AV73" i="15"/>
  <c r="AV64" i="15"/>
  <c r="AV62" i="15"/>
  <c r="AV59" i="15"/>
  <c r="AV57" i="15"/>
  <c r="AV80" i="15"/>
  <c r="AV78" i="15"/>
  <c r="AV77" i="15"/>
  <c r="AV74" i="15"/>
  <c r="AV72" i="15"/>
  <c r="AV71" i="15"/>
  <c r="AV63" i="15"/>
  <c r="AV61" i="15"/>
  <c r="AV60" i="15"/>
  <c r="AV58" i="15"/>
  <c r="AV56" i="15"/>
  <c r="AV55" i="15"/>
  <c r="AV51" i="15"/>
  <c r="AV50" i="15"/>
  <c r="AV49" i="15"/>
  <c r="AV48" i="15"/>
  <c r="AV42" i="15"/>
  <c r="AV41" i="15"/>
  <c r="AV40" i="15"/>
  <c r="AV39" i="15"/>
  <c r="AV33" i="15"/>
  <c r="AV31" i="15"/>
  <c r="AV24" i="15"/>
  <c r="AV22" i="15"/>
  <c r="AV21" i="15"/>
  <c r="AV18" i="15"/>
  <c r="AV16" i="15"/>
  <c r="AV13" i="15"/>
  <c r="AV12" i="15"/>
  <c r="AV11" i="15"/>
  <c r="AV10" i="15"/>
  <c r="AV32" i="15"/>
  <c r="AV30" i="15"/>
  <c r="AV29" i="15"/>
  <c r="AV25" i="15"/>
  <c r="AV23" i="15"/>
  <c r="AV19" i="15"/>
  <c r="AV17" i="15"/>
  <c r="AV15" i="15"/>
  <c r="AV9" i="15"/>
  <c r="BB117" i="15"/>
  <c r="BB115" i="15"/>
  <c r="BB111" i="15"/>
  <c r="BB109" i="15"/>
  <c r="BB122" i="15"/>
  <c r="BB116" i="15"/>
  <c r="BB114" i="15"/>
  <c r="BB113" i="15"/>
  <c r="BB110" i="15"/>
  <c r="BB108" i="15"/>
  <c r="BB107" i="15"/>
  <c r="BB101" i="15"/>
  <c r="BB99" i="15"/>
  <c r="BB100" i="15"/>
  <c r="BB98" i="15"/>
  <c r="BB97" i="15"/>
  <c r="BB91" i="15"/>
  <c r="BB89" i="15"/>
  <c r="BB90" i="15"/>
  <c r="BB88" i="15"/>
  <c r="BB87" i="15"/>
  <c r="BB81" i="15"/>
  <c r="BB79" i="15"/>
  <c r="BB75" i="15"/>
  <c r="BB73" i="15"/>
  <c r="BB64" i="15"/>
  <c r="BB62" i="15"/>
  <c r="BB59" i="15"/>
  <c r="BB57" i="15"/>
  <c r="BB56" i="15"/>
  <c r="BB80" i="15"/>
  <c r="BB78" i="15"/>
  <c r="BB77" i="15"/>
  <c r="BB74" i="15"/>
  <c r="BB72" i="15"/>
  <c r="BB71" i="15"/>
  <c r="BB63" i="15"/>
  <c r="BB61" i="15"/>
  <c r="BB60" i="15"/>
  <c r="BB58" i="15"/>
  <c r="BB55" i="15"/>
  <c r="BB51" i="15"/>
  <c r="BB50" i="15"/>
  <c r="BB49" i="15"/>
  <c r="BB48" i="15"/>
  <c r="BB42" i="15"/>
  <c r="BB41" i="15"/>
  <c r="BB40" i="15"/>
  <c r="BB39" i="15"/>
  <c r="BB33" i="15"/>
  <c r="BB31" i="15"/>
  <c r="BB24" i="15"/>
  <c r="BB22" i="15"/>
  <c r="BB21" i="15"/>
  <c r="BB18" i="15"/>
  <c r="BB16" i="15"/>
  <c r="BB13" i="15"/>
  <c r="BB12" i="15"/>
  <c r="BB11" i="15"/>
  <c r="BB10" i="15"/>
  <c r="BB32" i="15"/>
  <c r="BB30" i="15"/>
  <c r="BB29" i="15"/>
  <c r="BB25" i="15"/>
  <c r="BB23" i="15"/>
  <c r="BB19" i="15"/>
  <c r="BB17" i="15"/>
  <c r="BB15" i="15"/>
  <c r="BB9" i="15"/>
  <c r="BH117" i="15"/>
  <c r="BH115" i="15"/>
  <c r="BH111" i="15"/>
  <c r="BH109" i="15"/>
  <c r="BH114" i="15"/>
  <c r="BH113" i="15"/>
  <c r="BH110" i="15"/>
  <c r="BH108" i="15"/>
  <c r="BH107" i="15"/>
  <c r="BH116" i="15"/>
  <c r="BH101" i="15"/>
  <c r="BH99" i="15"/>
  <c r="BH100" i="15"/>
  <c r="BH98" i="15"/>
  <c r="BH97" i="15"/>
  <c r="BH91" i="15"/>
  <c r="BH89" i="15"/>
  <c r="BH90" i="15"/>
  <c r="BH88" i="15"/>
  <c r="BH87" i="15"/>
  <c r="BH81" i="15"/>
  <c r="BH79" i="15"/>
  <c r="BH75" i="15"/>
  <c r="BH73" i="15"/>
  <c r="BH67" i="15"/>
  <c r="BH64" i="15"/>
  <c r="BH62" i="15"/>
  <c r="BH59" i="15"/>
  <c r="BH57" i="15"/>
  <c r="BH56" i="15"/>
  <c r="BH80" i="15"/>
  <c r="BH78" i="15"/>
  <c r="BH77" i="15"/>
  <c r="BH74" i="15"/>
  <c r="BH72" i="15"/>
  <c r="BH71" i="15"/>
  <c r="BH65" i="15"/>
  <c r="BH63" i="15"/>
  <c r="BH61" i="15"/>
  <c r="BH60" i="15"/>
  <c r="BH58" i="15"/>
  <c r="BH55" i="15"/>
  <c r="BH51" i="15"/>
  <c r="BH50" i="15"/>
  <c r="BH49" i="15"/>
  <c r="BH48" i="15"/>
  <c r="BH42" i="15"/>
  <c r="BH41" i="15"/>
  <c r="BH40" i="15"/>
  <c r="BH39" i="15"/>
  <c r="BH33" i="15"/>
  <c r="BH31" i="15"/>
  <c r="BH24" i="15"/>
  <c r="BH22" i="15"/>
  <c r="BH21" i="15"/>
  <c r="BH18" i="15"/>
  <c r="BH16" i="15"/>
  <c r="BH13" i="15"/>
  <c r="BH12" i="15"/>
  <c r="BH11" i="15"/>
  <c r="BH10" i="15"/>
  <c r="BH32" i="15"/>
  <c r="BH30" i="15"/>
  <c r="BH29" i="15"/>
  <c r="BH25" i="15"/>
  <c r="BH23" i="15"/>
  <c r="BH19" i="15"/>
  <c r="BH17" i="15"/>
  <c r="BH15" i="15"/>
  <c r="BH9" i="15"/>
  <c r="F149" i="15"/>
  <c r="F137" i="15"/>
  <c r="N149" i="15"/>
  <c r="N137" i="15"/>
  <c r="U149" i="15"/>
  <c r="U137" i="15"/>
  <c r="AA137" i="15"/>
  <c r="AA149" i="15"/>
  <c r="AH149" i="15"/>
  <c r="AH137" i="15"/>
  <c r="AN137" i="15"/>
  <c r="AN149" i="15"/>
  <c r="AT149" i="15"/>
  <c r="AT137" i="15"/>
  <c r="AZ137" i="15"/>
  <c r="AZ149" i="15"/>
  <c r="BF149" i="15"/>
  <c r="BF137" i="15"/>
  <c r="BL149" i="15"/>
  <c r="BL137" i="15"/>
  <c r="J149" i="15"/>
  <c r="J137" i="15"/>
  <c r="R149" i="15"/>
  <c r="R137" i="15"/>
  <c r="X149" i="15"/>
  <c r="X137" i="15"/>
  <c r="AE149" i="15"/>
  <c r="AE137" i="15"/>
  <c r="AK149" i="15"/>
  <c r="AK137" i="15"/>
  <c r="AQ149" i="15"/>
  <c r="AQ137" i="15"/>
  <c r="AW149" i="15"/>
  <c r="AW137" i="15"/>
  <c r="BC149" i="15"/>
  <c r="BC137" i="15"/>
  <c r="BI149" i="15"/>
  <c r="BI137" i="15"/>
  <c r="BG152" i="15"/>
  <c r="BG140" i="15"/>
  <c r="AU152" i="15"/>
  <c r="AU140" i="15"/>
  <c r="AI152" i="15"/>
  <c r="AI140" i="15"/>
  <c r="V152" i="15"/>
  <c r="V140" i="15"/>
  <c r="G152" i="15"/>
  <c r="G140" i="15"/>
  <c r="BF152" i="15"/>
  <c r="BF140" i="15"/>
  <c r="AT152" i="15"/>
  <c r="AT140" i="15"/>
  <c r="AH140" i="15"/>
  <c r="AH152" i="15"/>
  <c r="U140" i="15"/>
  <c r="U152" i="15"/>
  <c r="F152" i="15"/>
  <c r="F140" i="15"/>
  <c r="BC152" i="15"/>
  <c r="BC140" i="15"/>
  <c r="AQ152" i="15"/>
  <c r="AQ140" i="15"/>
  <c r="AE152" i="15"/>
  <c r="AE140" i="15"/>
  <c r="R152" i="15"/>
  <c r="R140" i="15"/>
  <c r="BJ152" i="15"/>
  <c r="BJ140" i="15"/>
  <c r="AX152" i="15"/>
  <c r="AX140" i="15"/>
  <c r="AL152" i="15"/>
  <c r="AL140" i="15"/>
  <c r="Y152" i="15"/>
  <c r="Y140" i="15"/>
  <c r="K152" i="15"/>
  <c r="K140" i="15"/>
  <c r="BF147" i="15"/>
  <c r="AT147" i="15"/>
  <c r="AH147" i="15"/>
  <c r="U147" i="15"/>
  <c r="F147" i="15"/>
  <c r="BG147" i="15"/>
  <c r="AU147" i="15"/>
  <c r="AI147" i="15"/>
  <c r="V147" i="15"/>
  <c r="G147" i="15"/>
  <c r="BD147" i="15"/>
  <c r="AR147" i="15"/>
  <c r="AF147" i="15"/>
  <c r="S147" i="15"/>
  <c r="BI147" i="15"/>
  <c r="AW147" i="15"/>
  <c r="AK147" i="15"/>
  <c r="X147" i="15"/>
  <c r="J147" i="15"/>
  <c r="BG150" i="15"/>
  <c r="BG138" i="15"/>
  <c r="AU150" i="15"/>
  <c r="AU138" i="15"/>
  <c r="AI150" i="15"/>
  <c r="AI138" i="15"/>
  <c r="V150" i="15"/>
  <c r="V138" i="15"/>
  <c r="G150" i="15"/>
  <c r="G138" i="15"/>
  <c r="BF150" i="15"/>
  <c r="BF138" i="15"/>
  <c r="AT150" i="15"/>
  <c r="AT138" i="15"/>
  <c r="AH150" i="15"/>
  <c r="AH138" i="15"/>
  <c r="U150" i="15"/>
  <c r="U138" i="15"/>
  <c r="F150" i="15"/>
  <c r="F138" i="15"/>
  <c r="BI150" i="15"/>
  <c r="BI138" i="15"/>
  <c r="AW150" i="15"/>
  <c r="AW138" i="15"/>
  <c r="AK150" i="15"/>
  <c r="AK138" i="15"/>
  <c r="X150" i="15"/>
  <c r="X138" i="15"/>
  <c r="J150" i="15"/>
  <c r="J138" i="15"/>
  <c r="BD150" i="15"/>
  <c r="BD138" i="15"/>
  <c r="AR150" i="15"/>
  <c r="AR138" i="15"/>
  <c r="AF138" i="15"/>
  <c r="AF150" i="15"/>
  <c r="S138" i="15"/>
  <c r="S150" i="15"/>
  <c r="BF69" i="15"/>
  <c r="AT69" i="15"/>
  <c r="AH69" i="15"/>
  <c r="U69" i="15"/>
  <c r="F69" i="15"/>
  <c r="BG69" i="15"/>
  <c r="AU69" i="15"/>
  <c r="AI69" i="15"/>
  <c r="V69" i="15"/>
  <c r="G69" i="15"/>
  <c r="BD69" i="15"/>
  <c r="AR69" i="15"/>
  <c r="AF69" i="15"/>
  <c r="S69" i="15"/>
  <c r="BI69" i="15"/>
  <c r="AW69" i="15"/>
  <c r="AK69" i="15"/>
  <c r="X69" i="15"/>
  <c r="J69" i="15"/>
  <c r="E101" i="14"/>
  <c r="A101" i="14"/>
  <c r="E100" i="14"/>
  <c r="A100" i="14"/>
  <c r="E99" i="14"/>
  <c r="A99" i="14"/>
  <c r="E98" i="14"/>
  <c r="A98" i="14"/>
  <c r="BP97" i="14"/>
  <c r="E97" i="14"/>
  <c r="BO97" i="14"/>
  <c r="E91" i="14"/>
  <c r="A91" i="14"/>
  <c r="E90" i="14"/>
  <c r="A90" i="14"/>
  <c r="E89" i="14"/>
  <c r="A89" i="14"/>
  <c r="E88" i="14"/>
  <c r="A88" i="14"/>
  <c r="BP87" i="14"/>
  <c r="E87" i="14"/>
  <c r="BO87" i="14"/>
  <c r="E81" i="14"/>
  <c r="A81" i="14"/>
  <c r="E80" i="14"/>
  <c r="A80" i="14"/>
  <c r="E79" i="14"/>
  <c r="A79" i="14"/>
  <c r="E78" i="14"/>
  <c r="A78" i="14"/>
  <c r="BP77" i="14"/>
  <c r="E77" i="14"/>
  <c r="BO77" i="14"/>
  <c r="E75" i="14"/>
  <c r="BO75" i="14"/>
  <c r="A75" i="14"/>
  <c r="E74" i="14"/>
  <c r="BO74" i="14"/>
  <c r="A74" i="14"/>
  <c r="E73" i="14"/>
  <c r="BO73" i="14"/>
  <c r="A73" i="14"/>
  <c r="E72" i="14"/>
  <c r="BO72" i="14"/>
  <c r="A72" i="14"/>
  <c r="BP71" i="14"/>
  <c r="E71" i="14"/>
  <c r="BO71" i="14"/>
  <c r="E69" i="14"/>
  <c r="BO69" i="14"/>
  <c r="E68" i="14"/>
  <c r="BO68" i="14"/>
  <c r="E67" i="14"/>
  <c r="BO67" i="14"/>
  <c r="E66" i="14"/>
  <c r="BO66" i="14"/>
  <c r="BP65" i="14"/>
  <c r="E65" i="14"/>
  <c r="BO65" i="14"/>
  <c r="E64" i="14"/>
  <c r="BO64" i="14"/>
  <c r="A64" i="14"/>
  <c r="E63" i="14"/>
  <c r="BO63" i="14"/>
  <c r="A63" i="14"/>
  <c r="E62" i="14"/>
  <c r="BO62" i="14"/>
  <c r="A62" i="14"/>
  <c r="E61" i="14"/>
  <c r="BO61" i="14"/>
  <c r="A61" i="14"/>
  <c r="BP60" i="14"/>
  <c r="E60" i="14"/>
  <c r="BO60" i="14"/>
  <c r="E59" i="14"/>
  <c r="BO59" i="14"/>
  <c r="A59" i="14"/>
  <c r="E58" i="14"/>
  <c r="BO58" i="14"/>
  <c r="A58" i="14"/>
  <c r="E57" i="14"/>
  <c r="BO57" i="14"/>
  <c r="A57" i="14"/>
  <c r="E56" i="14"/>
  <c r="BO56" i="14"/>
  <c r="A56" i="14"/>
  <c r="BP55" i="14"/>
  <c r="E55" i="14"/>
  <c r="BO55" i="14"/>
  <c r="E53" i="14"/>
  <c r="BO53" i="14"/>
  <c r="E52" i="14"/>
  <c r="BO52" i="14"/>
  <c r="B51" i="14"/>
  <c r="A51" i="14"/>
  <c r="B50" i="14"/>
  <c r="A50" i="14"/>
  <c r="B49" i="14"/>
  <c r="A49" i="14"/>
  <c r="BP48" i="14"/>
  <c r="B48" i="14"/>
  <c r="A48" i="14"/>
  <c r="BB144" i="15"/>
  <c r="BH121" i="15"/>
  <c r="Z119" i="15"/>
  <c r="BE143" i="15"/>
  <c r="AY66" i="15"/>
  <c r="AP121" i="15"/>
  <c r="H121" i="15"/>
  <c r="AJ66" i="15"/>
  <c r="BK66" i="15"/>
  <c r="BK120" i="15"/>
  <c r="AC125" i="15"/>
  <c r="BK122" i="15"/>
  <c r="BH143" i="15"/>
  <c r="BE121" i="15"/>
  <c r="AC146" i="15"/>
  <c r="AC126" i="15"/>
  <c r="Z122" i="15"/>
  <c r="AC129" i="15"/>
  <c r="AC131" i="15"/>
  <c r="BN143" i="15"/>
  <c r="AC143" i="15"/>
  <c r="BN122" i="15"/>
  <c r="AM122" i="15"/>
  <c r="BK126" i="15"/>
  <c r="BH151" i="15"/>
  <c r="Z121" i="15"/>
  <c r="AV66" i="15"/>
  <c r="AM66" i="15"/>
  <c r="AC149" i="15"/>
  <c r="AC66" i="15"/>
  <c r="P121" i="15"/>
  <c r="BN121" i="15"/>
  <c r="BK123" i="15"/>
  <c r="BK143" i="15"/>
  <c r="BH120" i="15"/>
  <c r="BB143" i="15"/>
  <c r="BE66" i="15"/>
  <c r="T66" i="15"/>
  <c r="H143" i="15"/>
  <c r="AG121" i="15"/>
  <c r="AP143" i="15"/>
  <c r="AY143" i="15"/>
  <c r="W121" i="15"/>
  <c r="AG143" i="15"/>
  <c r="L122" i="15"/>
  <c r="AG120" i="15"/>
  <c r="BB121" i="15"/>
  <c r="AM120" i="15"/>
  <c r="AM143" i="15"/>
  <c r="AY122" i="15"/>
  <c r="AY121" i="15"/>
  <c r="T143" i="15"/>
  <c r="T121" i="15"/>
  <c r="AV143" i="15"/>
  <c r="AY120" i="15"/>
  <c r="AS143" i="15"/>
  <c r="AS66" i="15"/>
  <c r="W143" i="15"/>
  <c r="L143" i="15"/>
  <c r="T120" i="15"/>
  <c r="AJ143" i="15"/>
  <c r="AC69" i="15"/>
  <c r="AC120" i="15"/>
  <c r="P143" i="15"/>
  <c r="Z143" i="15"/>
  <c r="AG66" i="15"/>
  <c r="AC141" i="15"/>
  <c r="BK121" i="15"/>
  <c r="BH131" i="15"/>
  <c r="BH153" i="15"/>
  <c r="AC128" i="15"/>
  <c r="BH125" i="15"/>
  <c r="BK138" i="15"/>
  <c r="BK137" i="15"/>
  <c r="BN147" i="15"/>
  <c r="W120" i="15"/>
  <c r="BK149" i="15"/>
  <c r="BN149" i="15"/>
  <c r="BK141" i="15"/>
  <c r="BK146" i="15"/>
  <c r="AC139" i="15"/>
  <c r="BK125" i="15"/>
  <c r="BH127" i="15"/>
  <c r="AM123" i="15"/>
  <c r="AC140" i="15"/>
  <c r="AC144" i="15"/>
  <c r="BN66" i="15"/>
  <c r="BK139" i="15"/>
  <c r="BK147" i="15"/>
  <c r="AC137" i="15"/>
  <c r="BK153" i="15"/>
  <c r="AC151" i="15"/>
  <c r="BN137" i="15"/>
  <c r="BN69" i="15"/>
  <c r="BN144" i="15"/>
  <c r="BK132" i="15"/>
  <c r="BH133" i="15"/>
  <c r="BN133" i="15"/>
  <c r="BN127" i="15"/>
  <c r="BN145" i="15"/>
  <c r="AC153" i="15"/>
  <c r="AC145" i="15"/>
  <c r="AC132" i="15"/>
  <c r="AC134" i="15"/>
  <c r="AC135" i="15"/>
  <c r="BK69" i="15"/>
  <c r="BH138" i="15"/>
  <c r="BB129" i="15"/>
  <c r="BE122" i="15"/>
  <c r="BE129" i="15"/>
  <c r="BE123" i="15"/>
  <c r="L123" i="15"/>
  <c r="AG123" i="15"/>
  <c r="BB141" i="15"/>
  <c r="BB139" i="15"/>
  <c r="BB128" i="15"/>
  <c r="AV135" i="15"/>
  <c r="BB120" i="15"/>
  <c r="AV123" i="15"/>
  <c r="BB66" i="15"/>
  <c r="W123" i="15"/>
  <c r="P66" i="15"/>
  <c r="H123" i="15"/>
  <c r="AV145" i="15"/>
  <c r="AV128" i="15"/>
  <c r="AM121" i="15"/>
  <c r="L121" i="15"/>
  <c r="AP66" i="15"/>
  <c r="P120" i="15"/>
  <c r="AJ120" i="15"/>
  <c r="AG122" i="15"/>
  <c r="AC150" i="15"/>
  <c r="AC152" i="15"/>
  <c r="AC147" i="15"/>
  <c r="AC138" i="15"/>
  <c r="Z123" i="15"/>
  <c r="Z120" i="15"/>
  <c r="Z125" i="15"/>
  <c r="BK151" i="15"/>
  <c r="BK131" i="15"/>
  <c r="BH132" i="15"/>
  <c r="BN126" i="15"/>
  <c r="Z127" i="15"/>
  <c r="BH126" i="15"/>
  <c r="BN153" i="15"/>
  <c r="BN151" i="15"/>
  <c r="BN140" i="15"/>
  <c r="BN134" i="15"/>
  <c r="BN135" i="15"/>
  <c r="BN139" i="15"/>
  <c r="BN138" i="15"/>
  <c r="BN152" i="15"/>
  <c r="BN141" i="15"/>
  <c r="BN128" i="15"/>
  <c r="BN129" i="15"/>
  <c r="BN150" i="15"/>
  <c r="BN132" i="15"/>
  <c r="BN131" i="15"/>
  <c r="BN146" i="15"/>
  <c r="BN125" i="15"/>
  <c r="BN123" i="15"/>
  <c r="BK133" i="15"/>
  <c r="BK150" i="15"/>
  <c r="BK145" i="15"/>
  <c r="BH137" i="15"/>
  <c r="BK144" i="15"/>
  <c r="BK127" i="15"/>
  <c r="Z126" i="15"/>
  <c r="BK152" i="15"/>
  <c r="BK140" i="15"/>
  <c r="Z145" i="15"/>
  <c r="BH134" i="15"/>
  <c r="AP126" i="15"/>
  <c r="BH146" i="15"/>
  <c r="BH135" i="15"/>
  <c r="BH141" i="15"/>
  <c r="BE153" i="15"/>
  <c r="Z132" i="15"/>
  <c r="BE133" i="15"/>
  <c r="Z150" i="15"/>
  <c r="Z137" i="15"/>
  <c r="BB153" i="15"/>
  <c r="BH139" i="15"/>
  <c r="BB135" i="15"/>
  <c r="AY131" i="15"/>
  <c r="BH145" i="15"/>
  <c r="BH144" i="15"/>
  <c r="BH128" i="15"/>
  <c r="BH129" i="15"/>
  <c r="BE152" i="15"/>
  <c r="BE149" i="15"/>
  <c r="Z138" i="15"/>
  <c r="BH152" i="15"/>
  <c r="BH149" i="15"/>
  <c r="BH150" i="15"/>
  <c r="BH140" i="15"/>
  <c r="BH69" i="15"/>
  <c r="BH147" i="15"/>
  <c r="BE127" i="15"/>
  <c r="Z133" i="15"/>
  <c r="Z151" i="15"/>
  <c r="BE134" i="15"/>
  <c r="BE131" i="15"/>
  <c r="Z131" i="15"/>
  <c r="BE135" i="15"/>
  <c r="BB134" i="15"/>
  <c r="AY133" i="15"/>
  <c r="W134" i="15"/>
  <c r="AV134" i="15"/>
  <c r="AY147" i="15"/>
  <c r="BE140" i="15"/>
  <c r="BE137" i="15"/>
  <c r="BB149" i="15"/>
  <c r="Z139" i="15"/>
  <c r="BE128" i="15"/>
  <c r="BE125" i="15"/>
  <c r="Z141" i="15"/>
  <c r="AY146" i="15"/>
  <c r="Z146" i="15"/>
  <c r="BB152" i="15"/>
  <c r="Z153" i="15"/>
  <c r="BE138" i="15"/>
  <c r="BB138" i="15"/>
  <c r="BB147" i="15"/>
  <c r="Z69" i="15"/>
  <c r="AV144" i="15"/>
  <c r="BE141" i="15"/>
  <c r="BE145" i="15"/>
  <c r="BE139" i="15"/>
  <c r="BE69" i="15"/>
  <c r="BE150" i="15"/>
  <c r="Z140" i="15"/>
  <c r="AY149" i="15"/>
  <c r="Z149" i="15"/>
  <c r="Z147" i="15"/>
  <c r="Z144" i="15"/>
  <c r="BE146" i="15"/>
  <c r="BE151" i="15"/>
  <c r="BE147" i="15"/>
  <c r="Z152" i="15"/>
  <c r="BE144" i="15"/>
  <c r="AY151" i="15"/>
  <c r="BB132" i="15"/>
  <c r="W132" i="15"/>
  <c r="AV132" i="15"/>
  <c r="BB140" i="15"/>
  <c r="BB151" i="15"/>
  <c r="AV131" i="15"/>
  <c r="W131" i="15"/>
  <c r="W135" i="15"/>
  <c r="BB69" i="15"/>
  <c r="AP135" i="15"/>
  <c r="AS153" i="15"/>
  <c r="W146" i="15"/>
  <c r="H138" i="15"/>
  <c r="AJ138" i="15"/>
  <c r="AV146" i="15"/>
  <c r="BB126" i="15"/>
  <c r="AP129" i="15"/>
  <c r="BB125" i="15"/>
  <c r="AP125" i="15"/>
  <c r="BB150" i="15"/>
  <c r="W140" i="15"/>
  <c r="BB137" i="15"/>
  <c r="W151" i="15"/>
  <c r="AV151" i="15"/>
  <c r="AP144" i="15"/>
  <c r="BB145" i="15"/>
  <c r="AY132" i="15"/>
  <c r="T131" i="15"/>
  <c r="BB131" i="15"/>
  <c r="AP131" i="15"/>
  <c r="AS135" i="15"/>
  <c r="W133" i="15"/>
  <c r="AV133" i="15"/>
  <c r="AV137" i="15"/>
  <c r="W137" i="15"/>
  <c r="T129" i="15"/>
  <c r="AV127" i="15"/>
  <c r="AV149" i="15"/>
  <c r="W149" i="15"/>
  <c r="H144" i="15"/>
  <c r="AY150" i="15"/>
  <c r="W139" i="15"/>
  <c r="AV139" i="15"/>
  <c r="AP138" i="15"/>
  <c r="P134" i="15"/>
  <c r="AP134" i="15"/>
  <c r="AS149" i="15"/>
  <c r="AY153" i="15"/>
  <c r="AP151" i="15"/>
  <c r="AP123" i="15"/>
  <c r="W141" i="15"/>
  <c r="W147" i="15"/>
  <c r="AV125" i="15"/>
  <c r="AJ125" i="15"/>
  <c r="W125" i="15"/>
  <c r="H125" i="15"/>
  <c r="W129" i="15"/>
  <c r="AV129" i="15"/>
  <c r="AP150" i="15"/>
  <c r="AP140" i="15"/>
  <c r="AY145" i="15"/>
  <c r="P126" i="15"/>
  <c r="T128" i="15"/>
  <c r="P128" i="15"/>
  <c r="AP128" i="15"/>
  <c r="AY127" i="15"/>
  <c r="AM127" i="15"/>
  <c r="AY126" i="15"/>
  <c r="AJ126" i="15"/>
  <c r="W128" i="15"/>
  <c r="AS123" i="15"/>
  <c r="AY137" i="15"/>
  <c r="AV141" i="15"/>
  <c r="AV153" i="15"/>
  <c r="AY138" i="15"/>
  <c r="P145" i="15"/>
  <c r="AJ132" i="15"/>
  <c r="W150" i="15"/>
  <c r="AV150" i="15"/>
  <c r="H152" i="15"/>
  <c r="AY141" i="15"/>
  <c r="AV140" i="15"/>
  <c r="AP141" i="15"/>
  <c r="W145" i="15"/>
  <c r="AY139" i="15"/>
  <c r="W126" i="15"/>
  <c r="AV126" i="15"/>
  <c r="AG125" i="15"/>
  <c r="W127" i="15"/>
  <c r="AY144" i="15"/>
  <c r="AY152" i="15"/>
  <c r="AY69" i="15"/>
  <c r="AY140" i="15"/>
  <c r="AY125" i="15"/>
  <c r="W153" i="15"/>
  <c r="AP145" i="15"/>
  <c r="AS137" i="15"/>
  <c r="W152" i="15"/>
  <c r="AP139" i="15"/>
  <c r="W144" i="15"/>
  <c r="H140" i="15"/>
  <c r="P152" i="15"/>
  <c r="AP152" i="15"/>
  <c r="H150" i="15"/>
  <c r="AJ150" i="15"/>
  <c r="AV152" i="15"/>
  <c r="P140" i="15"/>
  <c r="P132" i="15"/>
  <c r="W138" i="15"/>
  <c r="W69" i="15"/>
  <c r="AV138" i="15"/>
  <c r="AV147" i="15"/>
  <c r="AV69" i="15"/>
  <c r="AP153" i="15"/>
  <c r="AP146" i="15"/>
  <c r="AP132" i="15"/>
  <c r="AS131" i="15"/>
  <c r="AS134" i="15"/>
  <c r="AS133" i="15"/>
  <c r="T140" i="15"/>
  <c r="AG140" i="15"/>
  <c r="AS140" i="15"/>
  <c r="AP137" i="15"/>
  <c r="E82" i="14"/>
  <c r="BO82" i="14"/>
  <c r="BO78" i="14"/>
  <c r="E83" i="14"/>
  <c r="BO83" i="14"/>
  <c r="BO79" i="14"/>
  <c r="E84" i="14"/>
  <c r="BO84" i="14"/>
  <c r="BO80" i="14"/>
  <c r="E85" i="14"/>
  <c r="BO85" i="14"/>
  <c r="BO81" i="14"/>
  <c r="E92" i="14"/>
  <c r="BO92" i="14"/>
  <c r="BO88" i="14"/>
  <c r="E93" i="14"/>
  <c r="BO93" i="14"/>
  <c r="BO89" i="14"/>
  <c r="E94" i="14"/>
  <c r="BO94" i="14"/>
  <c r="BO90" i="14"/>
  <c r="E95" i="14"/>
  <c r="BO95" i="14"/>
  <c r="BO91" i="14"/>
  <c r="E102" i="14"/>
  <c r="BO102" i="14"/>
  <c r="BO98" i="14"/>
  <c r="E103" i="14"/>
  <c r="BO103" i="14"/>
  <c r="BO99" i="14"/>
  <c r="E104" i="14"/>
  <c r="BO104" i="14"/>
  <c r="BO100" i="14"/>
  <c r="E105" i="14"/>
  <c r="BO105" i="14"/>
  <c r="BO101" i="14"/>
  <c r="AP69" i="15"/>
  <c r="AP147" i="15"/>
  <c r="L127" i="15"/>
  <c r="AS128" i="15"/>
  <c r="AS125" i="15"/>
  <c r="AS129" i="15"/>
  <c r="AS127" i="15"/>
  <c r="AJ127" i="15"/>
  <c r="AS152" i="15"/>
  <c r="AP149" i="15"/>
  <c r="L141" i="15"/>
  <c r="T141" i="15"/>
  <c r="AG141" i="15"/>
  <c r="AS141" i="15"/>
  <c r="AM146" i="15"/>
  <c r="L146" i="15"/>
  <c r="AJ139" i="15"/>
  <c r="AS145" i="15"/>
  <c r="AS151" i="15"/>
  <c r="AS69" i="15"/>
  <c r="AS138" i="15"/>
  <c r="AS146" i="15"/>
  <c r="AS139" i="15"/>
  <c r="AS150" i="15"/>
  <c r="AS147" i="15"/>
  <c r="AS144" i="15"/>
  <c r="L139" i="15"/>
  <c r="L151" i="15"/>
  <c r="L150" i="15"/>
  <c r="AM150" i="15"/>
  <c r="AM137" i="15"/>
  <c r="T137" i="15"/>
  <c r="L137" i="15"/>
  <c r="AJ137" i="15"/>
  <c r="P137" i="15"/>
  <c r="H137" i="15"/>
  <c r="L145" i="15"/>
  <c r="H132" i="15"/>
  <c r="AM139" i="15"/>
  <c r="P139" i="15"/>
  <c r="AG128" i="15"/>
  <c r="AM125" i="15"/>
  <c r="AG129" i="15"/>
  <c r="AM153" i="15"/>
  <c r="H151" i="15"/>
  <c r="P141" i="15"/>
  <c r="H133" i="15"/>
  <c r="H126" i="15"/>
  <c r="P150" i="15"/>
  <c r="L131" i="15"/>
  <c r="AJ133" i="15"/>
  <c r="AJ141" i="15"/>
  <c r="H145" i="15"/>
  <c r="AJ151" i="15"/>
  <c r="H153" i="15"/>
  <c r="P138" i="15"/>
  <c r="P146" i="15"/>
  <c r="AM145" i="15"/>
  <c r="L138" i="15"/>
  <c r="AM138" i="15"/>
  <c r="T135" i="15"/>
  <c r="AG135" i="15"/>
  <c r="T152" i="15"/>
  <c r="AG152" i="15"/>
  <c r="T134" i="15"/>
  <c r="AG134" i="15"/>
  <c r="AM149" i="15"/>
  <c r="T149" i="15"/>
  <c r="L149" i="15"/>
  <c r="AJ149" i="15"/>
  <c r="P149" i="15"/>
  <c r="H149" i="15"/>
  <c r="AJ153" i="15"/>
  <c r="AJ144" i="15"/>
  <c r="P153" i="15"/>
  <c r="AJ146" i="15"/>
  <c r="P151" i="15"/>
  <c r="L69" i="15"/>
  <c r="AM69" i="15"/>
  <c r="AG137" i="15"/>
  <c r="L126" i="15"/>
  <c r="AM126" i="15"/>
  <c r="AM141" i="15"/>
  <c r="H141" i="15"/>
  <c r="H146" i="15"/>
  <c r="H139" i="15"/>
  <c r="H127" i="15"/>
  <c r="T125" i="15"/>
  <c r="L125" i="15"/>
  <c r="P69" i="15"/>
  <c r="P147" i="15"/>
  <c r="P135" i="15"/>
  <c r="P129" i="15"/>
  <c r="P144" i="15"/>
  <c r="AJ145" i="15"/>
  <c r="AM151" i="15"/>
  <c r="AM133" i="15"/>
  <c r="AJ131" i="15"/>
  <c r="H131" i="15"/>
  <c r="P131" i="15"/>
  <c r="L147" i="15"/>
  <c r="AM147" i="15"/>
  <c r="AG149" i="15"/>
  <c r="L132" i="15"/>
  <c r="AM132" i="15"/>
  <c r="L153" i="15"/>
  <c r="T153" i="15"/>
  <c r="AG153" i="15"/>
  <c r="AM131" i="15"/>
  <c r="AG131" i="15"/>
  <c r="L133" i="15"/>
  <c r="H69" i="15"/>
  <c r="AJ69" i="15"/>
  <c r="AJ129" i="15"/>
  <c r="AJ152" i="15"/>
  <c r="H134" i="15"/>
  <c r="AJ134" i="15"/>
  <c r="L144" i="15"/>
  <c r="AM144" i="15"/>
  <c r="T146" i="15"/>
  <c r="AG145" i="15"/>
  <c r="T151" i="15"/>
  <c r="H147" i="15"/>
  <c r="AJ147" i="15"/>
  <c r="H135" i="15"/>
  <c r="AJ135" i="15"/>
  <c r="AJ140" i="15"/>
  <c r="H128" i="15"/>
  <c r="AJ128" i="15"/>
  <c r="AG146" i="15"/>
  <c r="T145" i="15"/>
  <c r="T139" i="15"/>
  <c r="AG151" i="15"/>
  <c r="T133" i="15"/>
  <c r="AG133" i="15"/>
  <c r="T69" i="15"/>
  <c r="T138" i="15"/>
  <c r="AG138" i="15"/>
  <c r="AG147" i="15"/>
  <c r="L129" i="15"/>
  <c r="AM135" i="15"/>
  <c r="L152" i="15"/>
  <c r="AM152" i="15"/>
  <c r="L134" i="15"/>
  <c r="AM134" i="15"/>
  <c r="AG144" i="15"/>
  <c r="T126" i="15"/>
  <c r="AG126" i="15"/>
  <c r="H129" i="15"/>
  <c r="AG139" i="15"/>
  <c r="T127" i="15"/>
  <c r="AG127" i="15"/>
  <c r="AG69" i="15"/>
  <c r="T150" i="15"/>
  <c r="AG150" i="15"/>
  <c r="T147" i="15"/>
  <c r="L135" i="15"/>
  <c r="AM129" i="15"/>
  <c r="L140" i="15"/>
  <c r="AM140" i="15"/>
  <c r="L128" i="15"/>
  <c r="AM128" i="15"/>
  <c r="T144" i="15"/>
  <c r="T132" i="15"/>
  <c r="AG132" i="15"/>
  <c r="BL48" i="14"/>
  <c r="BI48" i="14"/>
  <c r="BF48" i="14"/>
  <c r="BC48" i="14"/>
  <c r="AZ48" i="14"/>
  <c r="AW48" i="14"/>
  <c r="AT48" i="14"/>
  <c r="AQ48" i="14"/>
  <c r="AN48" i="14"/>
  <c r="AK48" i="14"/>
  <c r="AH48" i="14"/>
  <c r="AE48" i="14"/>
  <c r="AA48" i="14"/>
  <c r="X48" i="14"/>
  <c r="U48" i="14"/>
  <c r="R48" i="14"/>
  <c r="N48" i="14"/>
  <c r="J48" i="14"/>
  <c r="F48" i="14"/>
  <c r="BM48" i="14"/>
  <c r="BJ48" i="14"/>
  <c r="BG48" i="14"/>
  <c r="BD48" i="14"/>
  <c r="BA48" i="14"/>
  <c r="AX48" i="14"/>
  <c r="AU48" i="14"/>
  <c r="AR48" i="14"/>
  <c r="AO48" i="14"/>
  <c r="AL48" i="14"/>
  <c r="AI48" i="14"/>
  <c r="AF48" i="14"/>
  <c r="AB48" i="14"/>
  <c r="Y48" i="14"/>
  <c r="V48" i="14"/>
  <c r="S48" i="14"/>
  <c r="O48" i="14"/>
  <c r="K48" i="14"/>
  <c r="G48" i="14"/>
  <c r="BL49" i="14"/>
  <c r="BI49" i="14"/>
  <c r="BF49" i="14"/>
  <c r="BC49" i="14"/>
  <c r="AZ49" i="14"/>
  <c r="AW49" i="14"/>
  <c r="AT49" i="14"/>
  <c r="AQ49" i="14"/>
  <c r="AN49" i="14"/>
  <c r="AK49" i="14"/>
  <c r="AH49" i="14"/>
  <c r="AE49" i="14"/>
  <c r="AA49" i="14"/>
  <c r="X49" i="14"/>
  <c r="U49" i="14"/>
  <c r="R49" i="14"/>
  <c r="N49" i="14"/>
  <c r="J49" i="14"/>
  <c r="F49" i="14"/>
  <c r="BM49" i="14"/>
  <c r="BJ49" i="14"/>
  <c r="BG49" i="14"/>
  <c r="BD49" i="14"/>
  <c r="BA49" i="14"/>
  <c r="AX49" i="14"/>
  <c r="AU49" i="14"/>
  <c r="AR49" i="14"/>
  <c r="AO49" i="14"/>
  <c r="AL49" i="14"/>
  <c r="AI49" i="14"/>
  <c r="AF49" i="14"/>
  <c r="AB49" i="14"/>
  <c r="Y49" i="14"/>
  <c r="V49" i="14"/>
  <c r="S49" i="14"/>
  <c r="O49" i="14"/>
  <c r="K49" i="14"/>
  <c r="G49" i="14"/>
  <c r="BL50" i="14"/>
  <c r="BI50" i="14"/>
  <c r="BF50" i="14"/>
  <c r="BC50" i="14"/>
  <c r="AZ50" i="14"/>
  <c r="AW50" i="14"/>
  <c r="AT50" i="14"/>
  <c r="AQ50" i="14"/>
  <c r="AN50" i="14"/>
  <c r="AK50" i="14"/>
  <c r="AH50" i="14"/>
  <c r="AE50" i="14"/>
  <c r="AA50" i="14"/>
  <c r="X50" i="14"/>
  <c r="U50" i="14"/>
  <c r="R50" i="14"/>
  <c r="N50" i="14"/>
  <c r="J50" i="14"/>
  <c r="F50" i="14"/>
  <c r="BM50" i="14"/>
  <c r="BJ50" i="14"/>
  <c r="BG50" i="14"/>
  <c r="BD50" i="14"/>
  <c r="BA50" i="14"/>
  <c r="AX50" i="14"/>
  <c r="AU50" i="14"/>
  <c r="AR50" i="14"/>
  <c r="AO50" i="14"/>
  <c r="AL50" i="14"/>
  <c r="AI50" i="14"/>
  <c r="AF50" i="14"/>
  <c r="AB50" i="14"/>
  <c r="Y50" i="14"/>
  <c r="V50" i="14"/>
  <c r="S50" i="14"/>
  <c r="O50" i="14"/>
  <c r="K50" i="14"/>
  <c r="G50" i="14"/>
  <c r="BL51" i="14"/>
  <c r="BI51" i="14"/>
  <c r="BF51" i="14"/>
  <c r="BC51" i="14"/>
  <c r="AZ51" i="14"/>
  <c r="AW51" i="14"/>
  <c r="AT51" i="14"/>
  <c r="AQ51" i="14"/>
  <c r="AN51" i="14"/>
  <c r="AK51" i="14"/>
  <c r="AH51" i="14"/>
  <c r="AE51" i="14"/>
  <c r="AA51" i="14"/>
  <c r="X51" i="14"/>
  <c r="U51" i="14"/>
  <c r="R51" i="14"/>
  <c r="N51" i="14"/>
  <c r="J51" i="14"/>
  <c r="F51" i="14"/>
  <c r="BM51" i="14"/>
  <c r="BJ51" i="14"/>
  <c r="BG51" i="14"/>
  <c r="BD51" i="14"/>
  <c r="BA51" i="14"/>
  <c r="AX51" i="14"/>
  <c r="AU51" i="14"/>
  <c r="AR51" i="14"/>
  <c r="AO51" i="14"/>
  <c r="AL51" i="14"/>
  <c r="AI51" i="14"/>
  <c r="AF51" i="14"/>
  <c r="AB51" i="14"/>
  <c r="Y51" i="14"/>
  <c r="V51" i="14"/>
  <c r="S51" i="14"/>
  <c r="O51" i="14"/>
  <c r="K51" i="14"/>
  <c r="G51" i="14"/>
  <c r="E46" i="14"/>
  <c r="BO46" i="14"/>
  <c r="E45" i="14"/>
  <c r="BO45" i="14"/>
  <c r="E44" i="14"/>
  <c r="BO44" i="14"/>
  <c r="E43" i="14"/>
  <c r="BO43" i="14"/>
  <c r="B42" i="14"/>
  <c r="A42" i="14"/>
  <c r="B41" i="14"/>
  <c r="A41" i="14"/>
  <c r="B40" i="14"/>
  <c r="A40" i="14"/>
  <c r="BP39" i="14"/>
  <c r="B39" i="14"/>
  <c r="A39" i="14"/>
  <c r="BL39" i="14"/>
  <c r="BI39" i="14"/>
  <c r="BF39" i="14"/>
  <c r="BC39" i="14"/>
  <c r="AZ39" i="14"/>
  <c r="AW39" i="14"/>
  <c r="AT39" i="14"/>
  <c r="AQ39" i="14"/>
  <c r="AN39" i="14"/>
  <c r="AK39" i="14"/>
  <c r="AH39" i="14"/>
  <c r="AE39" i="14"/>
  <c r="AA39" i="14"/>
  <c r="X39" i="14"/>
  <c r="U39" i="14"/>
  <c r="R39" i="14"/>
  <c r="N39" i="14"/>
  <c r="J39" i="14"/>
  <c r="F39" i="14"/>
  <c r="BM39" i="14"/>
  <c r="BJ39" i="14"/>
  <c r="BG39" i="14"/>
  <c r="BD39" i="14"/>
  <c r="BA39" i="14"/>
  <c r="AX39" i="14"/>
  <c r="AU39" i="14"/>
  <c r="AR39" i="14"/>
  <c r="AO39" i="14"/>
  <c r="AL39" i="14"/>
  <c r="AI39" i="14"/>
  <c r="AF39" i="14"/>
  <c r="AB39" i="14"/>
  <c r="Y39" i="14"/>
  <c r="V39" i="14"/>
  <c r="S39" i="14"/>
  <c r="O39" i="14"/>
  <c r="K39" i="14"/>
  <c r="G39" i="14"/>
  <c r="BL40" i="14"/>
  <c r="BI40" i="14"/>
  <c r="BF40" i="14"/>
  <c r="BC40" i="14"/>
  <c r="AZ40" i="14"/>
  <c r="AW40" i="14"/>
  <c r="AT40" i="14"/>
  <c r="AQ40" i="14"/>
  <c r="AN40" i="14"/>
  <c r="AK40" i="14"/>
  <c r="AH40" i="14"/>
  <c r="AE40" i="14"/>
  <c r="AA40" i="14"/>
  <c r="X40" i="14"/>
  <c r="U40" i="14"/>
  <c r="R40" i="14"/>
  <c r="N40" i="14"/>
  <c r="J40" i="14"/>
  <c r="F40" i="14"/>
  <c r="BM40" i="14"/>
  <c r="BJ40" i="14"/>
  <c r="BG40" i="14"/>
  <c r="BD40" i="14"/>
  <c r="BA40" i="14"/>
  <c r="AX40" i="14"/>
  <c r="AU40" i="14"/>
  <c r="AR40" i="14"/>
  <c r="AO40" i="14"/>
  <c r="AL40" i="14"/>
  <c r="AI40" i="14"/>
  <c r="AF40" i="14"/>
  <c r="AB40" i="14"/>
  <c r="Y40" i="14"/>
  <c r="V40" i="14"/>
  <c r="S40" i="14"/>
  <c r="O40" i="14"/>
  <c r="K40" i="14"/>
  <c r="G40" i="14"/>
  <c r="BL41" i="14"/>
  <c r="BI41" i="14"/>
  <c r="BF41" i="14"/>
  <c r="BC41" i="14"/>
  <c r="AZ41" i="14"/>
  <c r="AW41" i="14"/>
  <c r="AT41" i="14"/>
  <c r="AQ41" i="14"/>
  <c r="BM41" i="14"/>
  <c r="BJ41" i="14"/>
  <c r="BG41" i="14"/>
  <c r="BD41" i="14"/>
  <c r="BA41" i="14"/>
  <c r="AX41" i="14"/>
  <c r="AU41" i="14"/>
  <c r="AR41" i="14"/>
  <c r="AN41" i="14"/>
  <c r="AK41" i="14"/>
  <c r="AH41" i="14"/>
  <c r="AE41" i="14"/>
  <c r="AA41" i="14"/>
  <c r="X41" i="14"/>
  <c r="U41" i="14"/>
  <c r="R41" i="14"/>
  <c r="N41" i="14"/>
  <c r="J41" i="14"/>
  <c r="F41" i="14"/>
  <c r="AO41" i="14"/>
  <c r="AL41" i="14"/>
  <c r="AI41" i="14"/>
  <c r="AF41" i="14"/>
  <c r="AB41" i="14"/>
  <c r="Y41" i="14"/>
  <c r="V41" i="14"/>
  <c r="S41" i="14"/>
  <c r="O41" i="14"/>
  <c r="K41" i="14"/>
  <c r="G41" i="14"/>
  <c r="BL42" i="14"/>
  <c r="BI42" i="14"/>
  <c r="BF42" i="14"/>
  <c r="BC42" i="14"/>
  <c r="AZ42" i="14"/>
  <c r="AW42" i="14"/>
  <c r="AT42" i="14"/>
  <c r="AQ42" i="14"/>
  <c r="AN42" i="14"/>
  <c r="AK42" i="14"/>
  <c r="AH42" i="14"/>
  <c r="AE42" i="14"/>
  <c r="AA42" i="14"/>
  <c r="X42" i="14"/>
  <c r="U42" i="14"/>
  <c r="R42" i="14"/>
  <c r="N42" i="14"/>
  <c r="J42" i="14"/>
  <c r="F42" i="14"/>
  <c r="BM42" i="14"/>
  <c r="BJ42" i="14"/>
  <c r="BG42" i="14"/>
  <c r="BD42" i="14"/>
  <c r="BA42" i="14"/>
  <c r="AX42" i="14"/>
  <c r="AU42" i="14"/>
  <c r="AR42" i="14"/>
  <c r="AO42" i="14"/>
  <c r="AL42" i="14"/>
  <c r="AI42" i="14"/>
  <c r="AF42" i="14"/>
  <c r="AB42" i="14"/>
  <c r="Y42" i="14"/>
  <c r="V42" i="14"/>
  <c r="S42" i="14"/>
  <c r="O42" i="14"/>
  <c r="K42" i="14"/>
  <c r="G42" i="14"/>
  <c r="E37" i="14"/>
  <c r="BO37" i="14"/>
  <c r="E36" i="14"/>
  <c r="BO36" i="14"/>
  <c r="E35" i="14"/>
  <c r="BO35" i="14"/>
  <c r="E34" i="14"/>
  <c r="BO34" i="14"/>
  <c r="B33" i="14"/>
  <c r="B32" i="14"/>
  <c r="B31" i="14"/>
  <c r="B30" i="14"/>
  <c r="BP29" i="14"/>
  <c r="B29" i="14"/>
  <c r="A29" i="14"/>
  <c r="BO27" i="14"/>
  <c r="E25" i="14"/>
  <c r="BO25" i="14"/>
  <c r="E24" i="14"/>
  <c r="BO24" i="14"/>
  <c r="E23" i="14"/>
  <c r="BO23" i="14"/>
  <c r="B23" i="14"/>
  <c r="A23" i="14"/>
  <c r="E22" i="14"/>
  <c r="BO22" i="14"/>
  <c r="B22" i="14"/>
  <c r="A22" i="14"/>
  <c r="BP21" i="14"/>
  <c r="E21" i="14"/>
  <c r="BO21" i="14"/>
  <c r="B21" i="14"/>
  <c r="A21" i="14"/>
  <c r="E19" i="14"/>
  <c r="BO19" i="14"/>
  <c r="E18" i="14"/>
  <c r="BO18" i="14"/>
  <c r="E17" i="14"/>
  <c r="BO17" i="14"/>
  <c r="B17" i="14"/>
  <c r="A17" i="14"/>
  <c r="E16" i="14"/>
  <c r="BO16" i="14"/>
  <c r="B16" i="14"/>
  <c r="A16" i="14"/>
  <c r="E15" i="14"/>
  <c r="BO15" i="14"/>
  <c r="B15" i="14"/>
  <c r="A15" i="14"/>
  <c r="B10" i="14"/>
  <c r="A10" i="14"/>
  <c r="BP9" i="14"/>
  <c r="BO9" i="14"/>
  <c r="D156" i="13"/>
  <c r="D154" i="13"/>
  <c r="E153" i="13"/>
  <c r="BO153" i="13"/>
  <c r="E152" i="13"/>
  <c r="BO152" i="13"/>
  <c r="E151" i="13"/>
  <c r="BO151" i="13"/>
  <c r="E150" i="13"/>
  <c r="BO150" i="13"/>
  <c r="BP149" i="13"/>
  <c r="E149" i="13"/>
  <c r="BO149" i="13"/>
  <c r="E147" i="13"/>
  <c r="BO147" i="13"/>
  <c r="E146" i="13"/>
  <c r="BO146" i="13"/>
  <c r="E145" i="13"/>
  <c r="BO145" i="13"/>
  <c r="E144" i="13"/>
  <c r="BO144" i="13"/>
  <c r="BP143" i="13"/>
  <c r="E143" i="13"/>
  <c r="BO143" i="13"/>
  <c r="E141" i="13"/>
  <c r="BO141" i="13"/>
  <c r="E140" i="13"/>
  <c r="BO140" i="13"/>
  <c r="E139" i="13"/>
  <c r="BO139" i="13"/>
  <c r="E138" i="13"/>
  <c r="BO138" i="13"/>
  <c r="BP137" i="13"/>
  <c r="E137" i="13"/>
  <c r="BO137" i="13"/>
  <c r="E135" i="13"/>
  <c r="BO135" i="13"/>
  <c r="E134" i="13"/>
  <c r="BO134" i="13"/>
  <c r="E133" i="13"/>
  <c r="BO133" i="13"/>
  <c r="E132" i="13"/>
  <c r="BO132" i="13"/>
  <c r="BP131" i="13"/>
  <c r="E131" i="13"/>
  <c r="BO131" i="13"/>
  <c r="E129" i="13"/>
  <c r="BO129" i="13"/>
  <c r="E128" i="13"/>
  <c r="BO128" i="13"/>
  <c r="E127" i="13"/>
  <c r="BO127" i="13"/>
  <c r="E126" i="13"/>
  <c r="BO126" i="13"/>
  <c r="BP125" i="13"/>
  <c r="E125" i="13"/>
  <c r="BO125" i="13"/>
  <c r="E123" i="13"/>
  <c r="BO123" i="13"/>
  <c r="E122" i="13"/>
  <c r="BO122" i="13"/>
  <c r="E121" i="13"/>
  <c r="BO121" i="13"/>
  <c r="E120" i="13"/>
  <c r="BO120" i="13"/>
  <c r="BP119" i="13"/>
  <c r="E119" i="13"/>
  <c r="BO119" i="13"/>
  <c r="E117" i="13"/>
  <c r="BO117" i="13"/>
  <c r="E116" i="13"/>
  <c r="BO116" i="13"/>
  <c r="E115" i="13"/>
  <c r="BO115" i="13"/>
  <c r="E114" i="13"/>
  <c r="BO114" i="13"/>
  <c r="BP113" i="13"/>
  <c r="E113" i="13"/>
  <c r="BO113" i="13"/>
  <c r="E111" i="13"/>
  <c r="BO111" i="13"/>
  <c r="A111" i="13"/>
  <c r="E110" i="13"/>
  <c r="BO110" i="13"/>
  <c r="A110" i="13"/>
  <c r="E109" i="13"/>
  <c r="BO109" i="13"/>
  <c r="A109" i="13"/>
  <c r="E108" i="13"/>
  <c r="BO108" i="13"/>
  <c r="A108" i="13"/>
  <c r="BP107" i="13"/>
  <c r="E107" i="13"/>
  <c r="BO107" i="13"/>
  <c r="BL16" i="14"/>
  <c r="BI16" i="14"/>
  <c r="BF16" i="14"/>
  <c r="BC16" i="14"/>
  <c r="AZ16" i="14"/>
  <c r="AW16" i="14"/>
  <c r="AT16" i="14"/>
  <c r="AQ16" i="14"/>
  <c r="AN16" i="14"/>
  <c r="AK16" i="14"/>
  <c r="AH16" i="14"/>
  <c r="AE16" i="14"/>
  <c r="AA16" i="14"/>
  <c r="X16" i="14"/>
  <c r="U16" i="14"/>
  <c r="R16" i="14"/>
  <c r="N16" i="14"/>
  <c r="J16" i="14"/>
  <c r="F16" i="14"/>
  <c r="BM16" i="14"/>
  <c r="BJ16" i="14"/>
  <c r="BG16" i="14"/>
  <c r="BD16" i="14"/>
  <c r="BA16" i="14"/>
  <c r="AX16" i="14"/>
  <c r="AU16" i="14"/>
  <c r="AR16" i="14"/>
  <c r="AO16" i="14"/>
  <c r="AL16" i="14"/>
  <c r="AI16" i="14"/>
  <c r="AF16" i="14"/>
  <c r="AB16" i="14"/>
  <c r="Y16" i="14"/>
  <c r="V16" i="14"/>
  <c r="S16" i="14"/>
  <c r="O16" i="14"/>
  <c r="K16" i="14"/>
  <c r="G16" i="14"/>
  <c r="BL22" i="14"/>
  <c r="BI22" i="14"/>
  <c r="BF22" i="14"/>
  <c r="BC22" i="14"/>
  <c r="AZ22" i="14"/>
  <c r="AW22" i="14"/>
  <c r="AT22" i="14"/>
  <c r="AQ22" i="14"/>
  <c r="AN22" i="14"/>
  <c r="AK22" i="14"/>
  <c r="AH22" i="14"/>
  <c r="AE22" i="14"/>
  <c r="AA22" i="14"/>
  <c r="X22" i="14"/>
  <c r="U22" i="14"/>
  <c r="R22" i="14"/>
  <c r="N22" i="14"/>
  <c r="J22" i="14"/>
  <c r="F22" i="14"/>
  <c r="BM22" i="14"/>
  <c r="BJ22" i="14"/>
  <c r="BG22" i="14"/>
  <c r="BD22" i="14"/>
  <c r="BA22" i="14"/>
  <c r="AX22" i="14"/>
  <c r="AU22" i="14"/>
  <c r="AR22" i="14"/>
  <c r="AO22" i="14"/>
  <c r="AL22" i="14"/>
  <c r="AI22" i="14"/>
  <c r="AF22" i="14"/>
  <c r="AB22" i="14"/>
  <c r="Y22" i="14"/>
  <c r="V22" i="14"/>
  <c r="S22" i="14"/>
  <c r="O22" i="14"/>
  <c r="K22" i="14"/>
  <c r="G22" i="14"/>
  <c r="BL29" i="14"/>
  <c r="BI29" i="14"/>
  <c r="BF29" i="14"/>
  <c r="BC29" i="14"/>
  <c r="AZ29" i="14"/>
  <c r="AW29" i="14"/>
  <c r="AT29" i="14"/>
  <c r="AQ29" i="14"/>
  <c r="AN29" i="14"/>
  <c r="AK29" i="14"/>
  <c r="AH29" i="14"/>
  <c r="AE29" i="14"/>
  <c r="AA29" i="14"/>
  <c r="X29" i="14"/>
  <c r="U29" i="14"/>
  <c r="R29" i="14"/>
  <c r="N29" i="14"/>
  <c r="J29" i="14"/>
  <c r="F29" i="14"/>
  <c r="BM29" i="14"/>
  <c r="BJ29" i="14"/>
  <c r="BG29" i="14"/>
  <c r="BD29" i="14"/>
  <c r="BA29" i="14"/>
  <c r="AX29" i="14"/>
  <c r="AU29" i="14"/>
  <c r="AR29" i="14"/>
  <c r="AO29" i="14"/>
  <c r="AL29" i="14"/>
  <c r="AI29" i="14"/>
  <c r="AF29" i="14"/>
  <c r="AB29" i="14"/>
  <c r="Y29" i="14"/>
  <c r="V29" i="14"/>
  <c r="S29" i="14"/>
  <c r="O29" i="14"/>
  <c r="K29" i="14"/>
  <c r="G29" i="14"/>
  <c r="A107" i="14"/>
  <c r="A97" i="14"/>
  <c r="A87" i="14"/>
  <c r="A77" i="14"/>
  <c r="A71" i="14"/>
  <c r="A60" i="14"/>
  <c r="A55" i="14"/>
  <c r="BL31" i="14"/>
  <c r="BI31" i="14"/>
  <c r="BF31" i="14"/>
  <c r="BC31" i="14"/>
  <c r="AZ31" i="14"/>
  <c r="AW31" i="14"/>
  <c r="AT31" i="14"/>
  <c r="AQ31" i="14"/>
  <c r="AN31" i="14"/>
  <c r="AK31" i="14"/>
  <c r="AH31" i="14"/>
  <c r="AE31" i="14"/>
  <c r="AA31" i="14"/>
  <c r="X31" i="14"/>
  <c r="U31" i="14"/>
  <c r="R31" i="14"/>
  <c r="N31" i="14"/>
  <c r="J31" i="14"/>
  <c r="F31" i="14"/>
  <c r="BM31" i="14"/>
  <c r="BJ31" i="14"/>
  <c r="BG31" i="14"/>
  <c r="BD31" i="14"/>
  <c r="BA31" i="14"/>
  <c r="AX31" i="14"/>
  <c r="AU31" i="14"/>
  <c r="AR31" i="14"/>
  <c r="AO31" i="14"/>
  <c r="AL31" i="14"/>
  <c r="AI31" i="14"/>
  <c r="AF31" i="14"/>
  <c r="AB31" i="14"/>
  <c r="Y31" i="14"/>
  <c r="V31" i="14"/>
  <c r="S31" i="14"/>
  <c r="O31" i="14"/>
  <c r="K31" i="14"/>
  <c r="G31" i="14"/>
  <c r="B109" i="14"/>
  <c r="B110" i="14"/>
  <c r="B99" i="14"/>
  <c r="B100" i="14"/>
  <c r="B89" i="14"/>
  <c r="B90" i="14"/>
  <c r="B79" i="14"/>
  <c r="B73" i="14"/>
  <c r="B62" i="14"/>
  <c r="B57" i="14"/>
  <c r="B80" i="14"/>
  <c r="B74" i="14"/>
  <c r="B63" i="14"/>
  <c r="B58" i="14"/>
  <c r="BL33" i="14"/>
  <c r="BI33" i="14"/>
  <c r="BF33" i="14"/>
  <c r="BC33" i="14"/>
  <c r="AZ33" i="14"/>
  <c r="AW33" i="14"/>
  <c r="AT33" i="14"/>
  <c r="AQ33" i="14"/>
  <c r="AN33" i="14"/>
  <c r="AK33" i="14"/>
  <c r="AH33" i="14"/>
  <c r="AE33" i="14"/>
  <c r="AA33" i="14"/>
  <c r="X33" i="14"/>
  <c r="U33" i="14"/>
  <c r="R33" i="14"/>
  <c r="N33" i="14"/>
  <c r="J33" i="14"/>
  <c r="F33" i="14"/>
  <c r="BM33" i="14"/>
  <c r="BJ33" i="14"/>
  <c r="BG33" i="14"/>
  <c r="BD33" i="14"/>
  <c r="BA33" i="14"/>
  <c r="AX33" i="14"/>
  <c r="AU33" i="14"/>
  <c r="AR33" i="14"/>
  <c r="AO33" i="14"/>
  <c r="AL33" i="14"/>
  <c r="AI33" i="14"/>
  <c r="AF33" i="14"/>
  <c r="AB33" i="14"/>
  <c r="Y33" i="14"/>
  <c r="V33" i="14"/>
  <c r="S33" i="14"/>
  <c r="O33" i="14"/>
  <c r="K33" i="14"/>
  <c r="G33" i="14"/>
  <c r="B111" i="14"/>
  <c r="B101" i="14"/>
  <c r="B91" i="14"/>
  <c r="B81" i="14"/>
  <c r="B75" i="14"/>
  <c r="B64" i="14"/>
  <c r="B59" i="14"/>
  <c r="BL10" i="14"/>
  <c r="BI10" i="14"/>
  <c r="BF10" i="14"/>
  <c r="BC10" i="14"/>
  <c r="AZ10" i="14"/>
  <c r="AW10" i="14"/>
  <c r="AT10" i="14"/>
  <c r="AQ10" i="14"/>
  <c r="AN10" i="14"/>
  <c r="AK10" i="14"/>
  <c r="AH10" i="14"/>
  <c r="AE10" i="14"/>
  <c r="AA10" i="14"/>
  <c r="X10" i="14"/>
  <c r="U10" i="14"/>
  <c r="R10" i="14"/>
  <c r="N10" i="14"/>
  <c r="J10" i="14"/>
  <c r="F10" i="14"/>
  <c r="BM10" i="14"/>
  <c r="BJ10" i="14"/>
  <c r="BG10" i="14"/>
  <c r="BD10" i="14"/>
  <c r="BA10" i="14"/>
  <c r="AX10" i="14"/>
  <c r="AU10" i="14"/>
  <c r="AR10" i="14"/>
  <c r="AO10" i="14"/>
  <c r="AL10" i="14"/>
  <c r="AI10" i="14"/>
  <c r="AF10" i="14"/>
  <c r="AB10" i="14"/>
  <c r="Y10" i="14"/>
  <c r="V10" i="14"/>
  <c r="S10" i="14"/>
  <c r="O10" i="14"/>
  <c r="K10" i="14"/>
  <c r="G10" i="14"/>
  <c r="BL17" i="14"/>
  <c r="BL19" i="14"/>
  <c r="BI17" i="14"/>
  <c r="BI19" i="14"/>
  <c r="BF17" i="14"/>
  <c r="BF19" i="14"/>
  <c r="BC17" i="14"/>
  <c r="BC19" i="14"/>
  <c r="AZ17" i="14"/>
  <c r="AZ19" i="14"/>
  <c r="AW17" i="14"/>
  <c r="AW19" i="14"/>
  <c r="AT17" i="14"/>
  <c r="AT19" i="14"/>
  <c r="AQ17" i="14"/>
  <c r="AQ19" i="14"/>
  <c r="AN17" i="14"/>
  <c r="AN19" i="14"/>
  <c r="AK17" i="14"/>
  <c r="AK19" i="14"/>
  <c r="AH17" i="14"/>
  <c r="AH19" i="14"/>
  <c r="AE17" i="14"/>
  <c r="AE19" i="14"/>
  <c r="AA17" i="14"/>
  <c r="AA19" i="14"/>
  <c r="X17" i="14"/>
  <c r="X19" i="14"/>
  <c r="U17" i="14"/>
  <c r="U19" i="14"/>
  <c r="R17" i="14"/>
  <c r="R19" i="14"/>
  <c r="N17" i="14"/>
  <c r="N19" i="14"/>
  <c r="J17" i="14"/>
  <c r="J19" i="14"/>
  <c r="F17" i="14"/>
  <c r="F19" i="14"/>
  <c r="BM17" i="14"/>
  <c r="BM19" i="14"/>
  <c r="BJ17" i="14"/>
  <c r="BJ19" i="14"/>
  <c r="BG17" i="14"/>
  <c r="BG19" i="14"/>
  <c r="BD17" i="14"/>
  <c r="BD19" i="14"/>
  <c r="BA17" i="14"/>
  <c r="BA19" i="14"/>
  <c r="AX17" i="14"/>
  <c r="AX19" i="14"/>
  <c r="AU17" i="14"/>
  <c r="AU19" i="14"/>
  <c r="AR17" i="14"/>
  <c r="AR19" i="14"/>
  <c r="AO17" i="14"/>
  <c r="AO19" i="14"/>
  <c r="AL17" i="14"/>
  <c r="AL19" i="14"/>
  <c r="AI17" i="14"/>
  <c r="AI19" i="14"/>
  <c r="AF17" i="14"/>
  <c r="AF19" i="14"/>
  <c r="AB17" i="14"/>
  <c r="AB19" i="14"/>
  <c r="Y17" i="14"/>
  <c r="Y19" i="14"/>
  <c r="V17" i="14"/>
  <c r="V19" i="14"/>
  <c r="S17" i="14"/>
  <c r="S19" i="14"/>
  <c r="O17" i="14"/>
  <c r="O19" i="14"/>
  <c r="K17" i="14"/>
  <c r="K19" i="14"/>
  <c r="G17" i="14"/>
  <c r="G19" i="14"/>
  <c r="BL23" i="14"/>
  <c r="BL25" i="14"/>
  <c r="BI23" i="14"/>
  <c r="BI25" i="14"/>
  <c r="BF23" i="14"/>
  <c r="BF25" i="14"/>
  <c r="BC23" i="14"/>
  <c r="BC25" i="14"/>
  <c r="AZ23" i="14"/>
  <c r="AZ25" i="14"/>
  <c r="AW23" i="14"/>
  <c r="AW25" i="14"/>
  <c r="AT23" i="14"/>
  <c r="AT25" i="14"/>
  <c r="AQ23" i="14"/>
  <c r="AQ25" i="14"/>
  <c r="AN23" i="14"/>
  <c r="AN25" i="14"/>
  <c r="AK23" i="14"/>
  <c r="AK25" i="14"/>
  <c r="AH23" i="14"/>
  <c r="AH25" i="14"/>
  <c r="AE23" i="14"/>
  <c r="AE25" i="14"/>
  <c r="AA23" i="14"/>
  <c r="AA25" i="14"/>
  <c r="X23" i="14"/>
  <c r="X25" i="14"/>
  <c r="U23" i="14"/>
  <c r="U25" i="14"/>
  <c r="R23" i="14"/>
  <c r="R25" i="14"/>
  <c r="N23" i="14"/>
  <c r="N25" i="14"/>
  <c r="J23" i="14"/>
  <c r="J25" i="14"/>
  <c r="F23" i="14"/>
  <c r="F25" i="14"/>
  <c r="BM23" i="14"/>
  <c r="BM25" i="14"/>
  <c r="BJ23" i="14"/>
  <c r="BJ25" i="14"/>
  <c r="BG23" i="14"/>
  <c r="BG25" i="14"/>
  <c r="BD23" i="14"/>
  <c r="BD25" i="14"/>
  <c r="BA23" i="14"/>
  <c r="BA25" i="14"/>
  <c r="AX23" i="14"/>
  <c r="AX25" i="14"/>
  <c r="AU23" i="14"/>
  <c r="AU25" i="14"/>
  <c r="AR23" i="14"/>
  <c r="AR25" i="14"/>
  <c r="AO23" i="14"/>
  <c r="AO25" i="14"/>
  <c r="AL23" i="14"/>
  <c r="AL25" i="14"/>
  <c r="AI23" i="14"/>
  <c r="AI25" i="14"/>
  <c r="AF23" i="14"/>
  <c r="AF25" i="14"/>
  <c r="AB23" i="14"/>
  <c r="AB25" i="14"/>
  <c r="Y23" i="14"/>
  <c r="Y25" i="14"/>
  <c r="V23" i="14"/>
  <c r="V25" i="14"/>
  <c r="S23" i="14"/>
  <c r="S25" i="14"/>
  <c r="O23" i="14"/>
  <c r="O25" i="14"/>
  <c r="K23" i="14"/>
  <c r="K25" i="14"/>
  <c r="G23" i="14"/>
  <c r="G25" i="14"/>
  <c r="B107" i="14"/>
  <c r="B97" i="14"/>
  <c r="B87" i="14"/>
  <c r="B77" i="14"/>
  <c r="B71" i="14"/>
  <c r="B60" i="14"/>
  <c r="B55" i="14"/>
  <c r="BL30" i="14"/>
  <c r="BI30" i="14"/>
  <c r="BF30" i="14"/>
  <c r="BC30" i="14"/>
  <c r="AZ30" i="14"/>
  <c r="AW30" i="14"/>
  <c r="AT30" i="14"/>
  <c r="AQ30" i="14"/>
  <c r="AN30" i="14"/>
  <c r="AK30" i="14"/>
  <c r="AH30" i="14"/>
  <c r="AE30" i="14"/>
  <c r="AA30" i="14"/>
  <c r="X30" i="14"/>
  <c r="U30" i="14"/>
  <c r="R30" i="14"/>
  <c r="N30" i="14"/>
  <c r="J30" i="14"/>
  <c r="F30" i="14"/>
  <c r="BM30" i="14"/>
  <c r="BJ30" i="14"/>
  <c r="BG30" i="14"/>
  <c r="BD30" i="14"/>
  <c r="BA30" i="14"/>
  <c r="AX30" i="14"/>
  <c r="AU30" i="14"/>
  <c r="AR30" i="14"/>
  <c r="AO30" i="14"/>
  <c r="AL30" i="14"/>
  <c r="AI30" i="14"/>
  <c r="AF30" i="14"/>
  <c r="AB30" i="14"/>
  <c r="Y30" i="14"/>
  <c r="V30" i="14"/>
  <c r="S30" i="14"/>
  <c r="O30" i="14"/>
  <c r="K30" i="14"/>
  <c r="G30" i="14"/>
  <c r="B108" i="14"/>
  <c r="B98" i="14"/>
  <c r="B88" i="14"/>
  <c r="B78" i="14"/>
  <c r="B72" i="14"/>
  <c r="B61" i="14"/>
  <c r="B56" i="14"/>
  <c r="BL32" i="14"/>
  <c r="BI32" i="14"/>
  <c r="BF32" i="14"/>
  <c r="BC32" i="14"/>
  <c r="AZ32" i="14"/>
  <c r="AW32" i="14"/>
  <c r="AT32" i="14"/>
  <c r="AQ32" i="14"/>
  <c r="AN32" i="14"/>
  <c r="AK32" i="14"/>
  <c r="AH32" i="14"/>
  <c r="AE32" i="14"/>
  <c r="AA32" i="14"/>
  <c r="X32" i="14"/>
  <c r="U32" i="14"/>
  <c r="R32" i="14"/>
  <c r="N32" i="14"/>
  <c r="J32" i="14"/>
  <c r="F32" i="14"/>
  <c r="BM32" i="14"/>
  <c r="BJ32" i="14"/>
  <c r="BG32" i="14"/>
  <c r="BD32" i="14"/>
  <c r="BA32" i="14"/>
  <c r="AX32" i="14"/>
  <c r="AU32" i="14"/>
  <c r="AR32" i="14"/>
  <c r="AO32" i="14"/>
  <c r="AL32" i="14"/>
  <c r="AI32" i="14"/>
  <c r="AF32" i="14"/>
  <c r="AB32" i="14"/>
  <c r="Y32" i="14"/>
  <c r="V32" i="14"/>
  <c r="S32" i="14"/>
  <c r="O32" i="14"/>
  <c r="K32" i="14"/>
  <c r="G32" i="14"/>
  <c r="BI61" i="14"/>
  <c r="BC61" i="14"/>
  <c r="AW61" i="14"/>
  <c r="AQ61" i="14"/>
  <c r="AK61" i="14"/>
  <c r="AE61" i="14"/>
  <c r="X61" i="14"/>
  <c r="R61" i="14"/>
  <c r="J61" i="14"/>
  <c r="BM61" i="14"/>
  <c r="BG61" i="14"/>
  <c r="BA61" i="14"/>
  <c r="AU61" i="14"/>
  <c r="AO61" i="14"/>
  <c r="AI61" i="14"/>
  <c r="AB61" i="14"/>
  <c r="V61" i="14"/>
  <c r="O61" i="14"/>
  <c r="G61" i="14"/>
  <c r="BL61" i="14"/>
  <c r="BF61" i="14"/>
  <c r="AZ61" i="14"/>
  <c r="AT61" i="14"/>
  <c r="AN61" i="14"/>
  <c r="AH61" i="14"/>
  <c r="AA61" i="14"/>
  <c r="U61" i="14"/>
  <c r="N61" i="14"/>
  <c r="F61" i="14"/>
  <c r="BJ61" i="14"/>
  <c r="BD61" i="14"/>
  <c r="AX61" i="14"/>
  <c r="AR61" i="14"/>
  <c r="AL61" i="14"/>
  <c r="AF61" i="14"/>
  <c r="Y61" i="14"/>
  <c r="S61" i="14"/>
  <c r="K61" i="14"/>
  <c r="BI78" i="14"/>
  <c r="BC78" i="14"/>
  <c r="AW78" i="14"/>
  <c r="AQ78" i="14"/>
  <c r="AK78" i="14"/>
  <c r="AE78" i="14"/>
  <c r="X78" i="14"/>
  <c r="R78" i="14"/>
  <c r="J78" i="14"/>
  <c r="BM78" i="14"/>
  <c r="BG78" i="14"/>
  <c r="BA78" i="14"/>
  <c r="AU78" i="14"/>
  <c r="AO78" i="14"/>
  <c r="AI78" i="14"/>
  <c r="AB78" i="14"/>
  <c r="V78" i="14"/>
  <c r="O78" i="14"/>
  <c r="G78" i="14"/>
  <c r="AT78" i="14"/>
  <c r="AH78" i="14"/>
  <c r="U78" i="14"/>
  <c r="F78" i="14"/>
  <c r="BD78" i="14"/>
  <c r="AR78" i="14"/>
  <c r="AF78" i="14"/>
  <c r="S78" i="14"/>
  <c r="BL78" i="14"/>
  <c r="BF78" i="14"/>
  <c r="AZ78" i="14"/>
  <c r="AN78" i="14"/>
  <c r="AA78" i="14"/>
  <c r="N78" i="14"/>
  <c r="BJ78" i="14"/>
  <c r="AX78" i="14"/>
  <c r="AL78" i="14"/>
  <c r="Y78" i="14"/>
  <c r="K78" i="14"/>
  <c r="BI98" i="14"/>
  <c r="BC98" i="14"/>
  <c r="AW98" i="14"/>
  <c r="AQ98" i="14"/>
  <c r="AK98" i="14"/>
  <c r="AE98" i="14"/>
  <c r="X98" i="14"/>
  <c r="R98" i="14"/>
  <c r="J98" i="14"/>
  <c r="BM98" i="14"/>
  <c r="BG98" i="14"/>
  <c r="BA98" i="14"/>
  <c r="AU98" i="14"/>
  <c r="AO98" i="14"/>
  <c r="AI98" i="14"/>
  <c r="AB98" i="14"/>
  <c r="V98" i="14"/>
  <c r="O98" i="14"/>
  <c r="G98" i="14"/>
  <c r="BL98" i="14"/>
  <c r="BF98" i="14"/>
  <c r="AZ98" i="14"/>
  <c r="AT98" i="14"/>
  <c r="AN98" i="14"/>
  <c r="AH98" i="14"/>
  <c r="AA98" i="14"/>
  <c r="U98" i="14"/>
  <c r="N98" i="14"/>
  <c r="F98" i="14"/>
  <c r="BJ98" i="14"/>
  <c r="BD98" i="14"/>
  <c r="AX98" i="14"/>
  <c r="AR98" i="14"/>
  <c r="AL98" i="14"/>
  <c r="AF98" i="14"/>
  <c r="Y98" i="14"/>
  <c r="S98" i="14"/>
  <c r="K98" i="14"/>
  <c r="K13" i="14"/>
  <c r="K9" i="14"/>
  <c r="K12" i="14"/>
  <c r="S13" i="14"/>
  <c r="S9" i="14"/>
  <c r="S12" i="14"/>
  <c r="Y13" i="14"/>
  <c r="Y9" i="14"/>
  <c r="Y12" i="14"/>
  <c r="AF13" i="14"/>
  <c r="AF9" i="14"/>
  <c r="AF12" i="14"/>
  <c r="AL13" i="14"/>
  <c r="AL9" i="14"/>
  <c r="AL12" i="14"/>
  <c r="AR13" i="14"/>
  <c r="AR9" i="14"/>
  <c r="AR12" i="14"/>
  <c r="AX13" i="14"/>
  <c r="AX9" i="14"/>
  <c r="AX12" i="14"/>
  <c r="BD13" i="14"/>
  <c r="BD9" i="14"/>
  <c r="BD12" i="14"/>
  <c r="BJ13" i="14"/>
  <c r="BJ9" i="14"/>
  <c r="BJ12" i="14"/>
  <c r="F13" i="14"/>
  <c r="F9" i="14"/>
  <c r="F12" i="14"/>
  <c r="N13" i="14"/>
  <c r="N9" i="14"/>
  <c r="U13" i="14"/>
  <c r="U9" i="14"/>
  <c r="U12" i="14"/>
  <c r="AA13" i="14"/>
  <c r="AA9" i="14"/>
  <c r="AH13" i="14"/>
  <c r="AH9" i="14"/>
  <c r="AH12" i="14"/>
  <c r="AN13" i="14"/>
  <c r="AN9" i="14"/>
  <c r="AT13" i="14"/>
  <c r="AT9" i="14"/>
  <c r="AT12" i="14"/>
  <c r="AZ13" i="14"/>
  <c r="AZ9" i="14"/>
  <c r="BF13" i="14"/>
  <c r="BF9" i="14"/>
  <c r="BF12" i="14"/>
  <c r="BL13" i="14"/>
  <c r="BL9" i="14"/>
  <c r="BI64" i="14"/>
  <c r="BC64" i="14"/>
  <c r="AW64" i="14"/>
  <c r="AQ64" i="14"/>
  <c r="AK64" i="14"/>
  <c r="AE64" i="14"/>
  <c r="X64" i="14"/>
  <c r="R64" i="14"/>
  <c r="J64" i="14"/>
  <c r="BM64" i="14"/>
  <c r="BG64" i="14"/>
  <c r="BA64" i="14"/>
  <c r="AU64" i="14"/>
  <c r="AO64" i="14"/>
  <c r="AI64" i="14"/>
  <c r="AB64" i="14"/>
  <c r="V64" i="14"/>
  <c r="O64" i="14"/>
  <c r="G64" i="14"/>
  <c r="BL64" i="14"/>
  <c r="BF64" i="14"/>
  <c r="AZ64" i="14"/>
  <c r="AT64" i="14"/>
  <c r="AN64" i="14"/>
  <c r="AH64" i="14"/>
  <c r="AA64" i="14"/>
  <c r="U64" i="14"/>
  <c r="N64" i="14"/>
  <c r="F64" i="14"/>
  <c r="BJ64" i="14"/>
  <c r="BD64" i="14"/>
  <c r="AX64" i="14"/>
  <c r="AR64" i="14"/>
  <c r="AL64" i="14"/>
  <c r="AF64" i="14"/>
  <c r="Y64" i="14"/>
  <c r="S64" i="14"/>
  <c r="K64" i="14"/>
  <c r="BI81" i="14"/>
  <c r="BC81" i="14"/>
  <c r="AW81" i="14"/>
  <c r="AQ81" i="14"/>
  <c r="AK81" i="14"/>
  <c r="AE81" i="14"/>
  <c r="X81" i="14"/>
  <c r="R81" i="14"/>
  <c r="J81" i="14"/>
  <c r="BM81" i="14"/>
  <c r="BG81" i="14"/>
  <c r="BA81" i="14"/>
  <c r="AU81" i="14"/>
  <c r="AO81" i="14"/>
  <c r="AI81" i="14"/>
  <c r="AB81" i="14"/>
  <c r="V81" i="14"/>
  <c r="O81" i="14"/>
  <c r="G81" i="14"/>
  <c r="BL81" i="14"/>
  <c r="BF81" i="14"/>
  <c r="AZ81" i="14"/>
  <c r="AT81" i="14"/>
  <c r="AN81" i="14"/>
  <c r="AH81" i="14"/>
  <c r="AA81" i="14"/>
  <c r="U81" i="14"/>
  <c r="N81" i="14"/>
  <c r="F81" i="14"/>
  <c r="BJ81" i="14"/>
  <c r="BD81" i="14"/>
  <c r="AX81" i="14"/>
  <c r="AR81" i="14"/>
  <c r="AL81" i="14"/>
  <c r="AF81" i="14"/>
  <c r="Y81" i="14"/>
  <c r="S81" i="14"/>
  <c r="K81" i="14"/>
  <c r="BI101" i="14"/>
  <c r="BC101" i="14"/>
  <c r="AW101" i="14"/>
  <c r="AQ101" i="14"/>
  <c r="AK101" i="14"/>
  <c r="AE101" i="14"/>
  <c r="X101" i="14"/>
  <c r="R101" i="14"/>
  <c r="J101" i="14"/>
  <c r="BM101" i="14"/>
  <c r="BG101" i="14"/>
  <c r="BA101" i="14"/>
  <c r="AU101" i="14"/>
  <c r="AO101" i="14"/>
  <c r="AI101" i="14"/>
  <c r="AB101" i="14"/>
  <c r="V101" i="14"/>
  <c r="O101" i="14"/>
  <c r="G101" i="14"/>
  <c r="BL101" i="14"/>
  <c r="BF101" i="14"/>
  <c r="AZ101" i="14"/>
  <c r="AT101" i="14"/>
  <c r="AN101" i="14"/>
  <c r="AH101" i="14"/>
  <c r="AA101" i="14"/>
  <c r="U101" i="14"/>
  <c r="N101" i="14"/>
  <c r="F101" i="14"/>
  <c r="BJ101" i="14"/>
  <c r="BD101" i="14"/>
  <c r="AX101" i="14"/>
  <c r="AR101" i="14"/>
  <c r="AL101" i="14"/>
  <c r="AF101" i="14"/>
  <c r="Y101" i="14"/>
  <c r="S101" i="14"/>
  <c r="K101" i="14"/>
  <c r="BI58" i="14"/>
  <c r="BC58" i="14"/>
  <c r="AW58" i="14"/>
  <c r="AQ58" i="14"/>
  <c r="AK58" i="14"/>
  <c r="AE58" i="14"/>
  <c r="X58" i="14"/>
  <c r="R58" i="14"/>
  <c r="J58" i="14"/>
  <c r="BM58" i="14"/>
  <c r="BG58" i="14"/>
  <c r="BA58" i="14"/>
  <c r="AU58" i="14"/>
  <c r="AO58" i="14"/>
  <c r="AI58" i="14"/>
  <c r="AB58" i="14"/>
  <c r="V58" i="14"/>
  <c r="O58" i="14"/>
  <c r="G58" i="14"/>
  <c r="BL58" i="14"/>
  <c r="BF58" i="14"/>
  <c r="AZ58" i="14"/>
  <c r="AT58" i="14"/>
  <c r="AN58" i="14"/>
  <c r="AH58" i="14"/>
  <c r="AA58" i="14"/>
  <c r="U58" i="14"/>
  <c r="N58" i="14"/>
  <c r="F58" i="14"/>
  <c r="BJ58" i="14"/>
  <c r="BD58" i="14"/>
  <c r="AX58" i="14"/>
  <c r="AR58" i="14"/>
  <c r="AL58" i="14"/>
  <c r="AF58" i="14"/>
  <c r="Y58" i="14"/>
  <c r="S58" i="14"/>
  <c r="K58" i="14"/>
  <c r="BI74" i="14"/>
  <c r="BI116" i="14"/>
  <c r="BC74" i="14"/>
  <c r="BC116" i="14"/>
  <c r="AW74" i="14"/>
  <c r="AW116" i="14"/>
  <c r="AQ74" i="14"/>
  <c r="AQ116" i="14"/>
  <c r="AK74" i="14"/>
  <c r="AK116" i="14"/>
  <c r="AE74" i="14"/>
  <c r="AE116" i="14"/>
  <c r="X74" i="14"/>
  <c r="X116" i="14"/>
  <c r="R74" i="14"/>
  <c r="R116" i="14"/>
  <c r="J74" i="14"/>
  <c r="J116" i="14"/>
  <c r="BM74" i="14"/>
  <c r="BM116" i="14"/>
  <c r="BG74" i="14"/>
  <c r="BG116" i="14"/>
  <c r="BA74" i="14"/>
  <c r="BA116" i="14"/>
  <c r="AU74" i="14"/>
  <c r="AU116" i="14"/>
  <c r="AO74" i="14"/>
  <c r="AO116" i="14"/>
  <c r="AI74" i="14"/>
  <c r="AI116" i="14"/>
  <c r="AB74" i="14"/>
  <c r="AB116" i="14"/>
  <c r="V74" i="14"/>
  <c r="V116" i="14"/>
  <c r="O74" i="14"/>
  <c r="O116" i="14"/>
  <c r="G74" i="14"/>
  <c r="G116" i="14"/>
  <c r="BL74" i="14"/>
  <c r="BL116" i="14"/>
  <c r="BF74" i="14"/>
  <c r="BF116" i="14"/>
  <c r="AZ74" i="14"/>
  <c r="AZ116" i="14"/>
  <c r="AT74" i="14"/>
  <c r="AT116" i="14"/>
  <c r="AN74" i="14"/>
  <c r="AN116" i="14"/>
  <c r="AH74" i="14"/>
  <c r="AH116" i="14"/>
  <c r="AA74" i="14"/>
  <c r="AA116" i="14"/>
  <c r="U74" i="14"/>
  <c r="U116" i="14"/>
  <c r="N74" i="14"/>
  <c r="N116" i="14"/>
  <c r="F74" i="14"/>
  <c r="F116" i="14"/>
  <c r="BJ74" i="14"/>
  <c r="BJ116" i="14"/>
  <c r="BD74" i="14"/>
  <c r="BD116" i="14"/>
  <c r="AX74" i="14"/>
  <c r="AX116" i="14"/>
  <c r="AR74" i="14"/>
  <c r="AR116" i="14"/>
  <c r="AL74" i="14"/>
  <c r="AL116" i="14"/>
  <c r="AF74" i="14"/>
  <c r="AF116" i="14"/>
  <c r="Y74" i="14"/>
  <c r="Y116" i="14"/>
  <c r="S74" i="14"/>
  <c r="S116" i="14"/>
  <c r="K74" i="14"/>
  <c r="K116" i="14"/>
  <c r="BI57" i="14"/>
  <c r="BC57" i="14"/>
  <c r="AW57" i="14"/>
  <c r="AQ57" i="14"/>
  <c r="AK57" i="14"/>
  <c r="AE57" i="14"/>
  <c r="X57" i="14"/>
  <c r="R57" i="14"/>
  <c r="J57" i="14"/>
  <c r="BM57" i="14"/>
  <c r="BG57" i="14"/>
  <c r="BA57" i="14"/>
  <c r="AU57" i="14"/>
  <c r="AO57" i="14"/>
  <c r="AI57" i="14"/>
  <c r="AB57" i="14"/>
  <c r="V57" i="14"/>
  <c r="O57" i="14"/>
  <c r="G57" i="14"/>
  <c r="BL57" i="14"/>
  <c r="BF57" i="14"/>
  <c r="AZ57" i="14"/>
  <c r="AT57" i="14"/>
  <c r="AN57" i="14"/>
  <c r="AH57" i="14"/>
  <c r="AA57" i="14"/>
  <c r="U57" i="14"/>
  <c r="N57" i="14"/>
  <c r="F57" i="14"/>
  <c r="BJ57" i="14"/>
  <c r="BD57" i="14"/>
  <c r="AX57" i="14"/>
  <c r="AR57" i="14"/>
  <c r="AL57" i="14"/>
  <c r="AF57" i="14"/>
  <c r="Y57" i="14"/>
  <c r="S57" i="14"/>
  <c r="K57" i="14"/>
  <c r="BI73" i="14"/>
  <c r="BI115" i="14"/>
  <c r="BC73" i="14"/>
  <c r="BC115" i="14"/>
  <c r="AW73" i="14"/>
  <c r="AW115" i="14"/>
  <c r="AQ73" i="14"/>
  <c r="AQ115" i="14"/>
  <c r="AK73" i="14"/>
  <c r="AK115" i="14"/>
  <c r="AE73" i="14"/>
  <c r="AE115" i="14"/>
  <c r="X73" i="14"/>
  <c r="X115" i="14"/>
  <c r="R73" i="14"/>
  <c r="R115" i="14"/>
  <c r="J73" i="14"/>
  <c r="J115" i="14"/>
  <c r="BM73" i="14"/>
  <c r="BM115" i="14"/>
  <c r="BG73" i="14"/>
  <c r="BG115" i="14"/>
  <c r="BA73" i="14"/>
  <c r="BA115" i="14"/>
  <c r="AU73" i="14"/>
  <c r="AU115" i="14"/>
  <c r="AO73" i="14"/>
  <c r="AO115" i="14"/>
  <c r="AI73" i="14"/>
  <c r="AI115" i="14"/>
  <c r="AB73" i="14"/>
  <c r="AB115" i="14"/>
  <c r="V73" i="14"/>
  <c r="V115" i="14"/>
  <c r="O73" i="14"/>
  <c r="O115" i="14"/>
  <c r="G73" i="14"/>
  <c r="G115" i="14"/>
  <c r="BL73" i="14"/>
  <c r="BL115" i="14"/>
  <c r="BF73" i="14"/>
  <c r="BF115" i="14"/>
  <c r="AZ73" i="14"/>
  <c r="AZ115" i="14"/>
  <c r="AT73" i="14"/>
  <c r="AT115" i="14"/>
  <c r="AN73" i="14"/>
  <c r="AN115" i="14"/>
  <c r="AH73" i="14"/>
  <c r="AH115" i="14"/>
  <c r="AA73" i="14"/>
  <c r="AA115" i="14"/>
  <c r="U73" i="14"/>
  <c r="U115" i="14"/>
  <c r="N73" i="14"/>
  <c r="N115" i="14"/>
  <c r="F73" i="14"/>
  <c r="F115" i="14"/>
  <c r="BJ73" i="14"/>
  <c r="BJ115" i="14"/>
  <c r="BD73" i="14"/>
  <c r="BD115" i="14"/>
  <c r="AX73" i="14"/>
  <c r="AX115" i="14"/>
  <c r="AR73" i="14"/>
  <c r="AR115" i="14"/>
  <c r="AL73" i="14"/>
  <c r="AL115" i="14"/>
  <c r="AF73" i="14"/>
  <c r="AF115" i="14"/>
  <c r="Y73" i="14"/>
  <c r="Y115" i="14"/>
  <c r="S73" i="14"/>
  <c r="S115" i="14"/>
  <c r="K73" i="14"/>
  <c r="K115" i="14"/>
  <c r="BI90" i="14"/>
  <c r="BC90" i="14"/>
  <c r="AW90" i="14"/>
  <c r="AQ90" i="14"/>
  <c r="AK90" i="14"/>
  <c r="AE90" i="14"/>
  <c r="X90" i="14"/>
  <c r="R90" i="14"/>
  <c r="J90" i="14"/>
  <c r="BM90" i="14"/>
  <c r="BG90" i="14"/>
  <c r="BA90" i="14"/>
  <c r="AU90" i="14"/>
  <c r="AO90" i="14"/>
  <c r="AI90" i="14"/>
  <c r="AB90" i="14"/>
  <c r="V90" i="14"/>
  <c r="O90" i="14"/>
  <c r="G90" i="14"/>
  <c r="BL90" i="14"/>
  <c r="BF90" i="14"/>
  <c r="AZ90" i="14"/>
  <c r="AT90" i="14"/>
  <c r="AN90" i="14"/>
  <c r="AH90" i="14"/>
  <c r="AA90" i="14"/>
  <c r="U90" i="14"/>
  <c r="N90" i="14"/>
  <c r="F90" i="14"/>
  <c r="BJ90" i="14"/>
  <c r="BD90" i="14"/>
  <c r="AX90" i="14"/>
  <c r="AR90" i="14"/>
  <c r="AL90" i="14"/>
  <c r="AF90" i="14"/>
  <c r="Y90" i="14"/>
  <c r="S90" i="14"/>
  <c r="K90" i="14"/>
  <c r="BI100" i="14"/>
  <c r="BC100" i="14"/>
  <c r="AW100" i="14"/>
  <c r="AQ100" i="14"/>
  <c r="AK100" i="14"/>
  <c r="AE100" i="14"/>
  <c r="X100" i="14"/>
  <c r="R100" i="14"/>
  <c r="J100" i="14"/>
  <c r="BM100" i="14"/>
  <c r="BG100" i="14"/>
  <c r="BA100" i="14"/>
  <c r="AU100" i="14"/>
  <c r="AO100" i="14"/>
  <c r="AI100" i="14"/>
  <c r="AB100" i="14"/>
  <c r="V100" i="14"/>
  <c r="O100" i="14"/>
  <c r="G100" i="14"/>
  <c r="BL100" i="14"/>
  <c r="BF100" i="14"/>
  <c r="AZ100" i="14"/>
  <c r="AT100" i="14"/>
  <c r="AN100" i="14"/>
  <c r="AH100" i="14"/>
  <c r="AA100" i="14"/>
  <c r="U100" i="14"/>
  <c r="N100" i="14"/>
  <c r="F100" i="14"/>
  <c r="BJ100" i="14"/>
  <c r="BD100" i="14"/>
  <c r="AX100" i="14"/>
  <c r="AR100" i="14"/>
  <c r="AL100" i="14"/>
  <c r="AF100" i="14"/>
  <c r="Y100" i="14"/>
  <c r="S100" i="14"/>
  <c r="K100" i="14"/>
  <c r="BL110" i="14"/>
  <c r="BF110" i="14"/>
  <c r="AZ110" i="14"/>
  <c r="AT110" i="14"/>
  <c r="AN110" i="14"/>
  <c r="AH110" i="14"/>
  <c r="AA110" i="14"/>
  <c r="U110" i="14"/>
  <c r="N110" i="14"/>
  <c r="F110" i="14"/>
  <c r="BJ110" i="14"/>
  <c r="BD110" i="14"/>
  <c r="AX110" i="14"/>
  <c r="AR110" i="14"/>
  <c r="AL110" i="14"/>
  <c r="AF110" i="14"/>
  <c r="Y110" i="14"/>
  <c r="S110" i="14"/>
  <c r="K110" i="14"/>
  <c r="BI110" i="14"/>
  <c r="BC110" i="14"/>
  <c r="AW110" i="14"/>
  <c r="AQ110" i="14"/>
  <c r="AK110" i="14"/>
  <c r="AE110" i="14"/>
  <c r="X110" i="14"/>
  <c r="R110" i="14"/>
  <c r="J110" i="14"/>
  <c r="BM110" i="14"/>
  <c r="BG110" i="14"/>
  <c r="BA110" i="14"/>
  <c r="AU110" i="14"/>
  <c r="AO110" i="14"/>
  <c r="AI110" i="14"/>
  <c r="AB110" i="14"/>
  <c r="V110" i="14"/>
  <c r="O110" i="14"/>
  <c r="G110" i="14"/>
  <c r="BL55" i="14"/>
  <c r="BI55" i="14"/>
  <c r="BF55" i="14"/>
  <c r="BC55" i="14"/>
  <c r="AZ55" i="14"/>
  <c r="AW55" i="14"/>
  <c r="AT55" i="14"/>
  <c r="AQ55" i="14"/>
  <c r="AN55" i="14"/>
  <c r="AK55" i="14"/>
  <c r="AH55" i="14"/>
  <c r="AE55" i="14"/>
  <c r="AA55" i="14"/>
  <c r="X55" i="14"/>
  <c r="U55" i="14"/>
  <c r="R55" i="14"/>
  <c r="N55" i="14"/>
  <c r="J55" i="14"/>
  <c r="F55" i="14"/>
  <c r="BM55" i="14"/>
  <c r="BJ55" i="14"/>
  <c r="BG55" i="14"/>
  <c r="BD55" i="14"/>
  <c r="BA55" i="14"/>
  <c r="AX55" i="14"/>
  <c r="AU55" i="14"/>
  <c r="AR55" i="14"/>
  <c r="AO55" i="14"/>
  <c r="AL55" i="14"/>
  <c r="AI55" i="14"/>
  <c r="AF55" i="14"/>
  <c r="AB55" i="14"/>
  <c r="Y55" i="14"/>
  <c r="V55" i="14"/>
  <c r="S55" i="14"/>
  <c r="O55" i="14"/>
  <c r="K55" i="14"/>
  <c r="G55" i="14"/>
  <c r="BL71" i="14"/>
  <c r="BL113" i="14"/>
  <c r="BI71" i="14"/>
  <c r="BI113" i="14"/>
  <c r="BF71" i="14"/>
  <c r="BF113" i="14"/>
  <c r="BC71" i="14"/>
  <c r="BC113" i="14"/>
  <c r="AZ71" i="14"/>
  <c r="AZ113" i="14"/>
  <c r="AW71" i="14"/>
  <c r="AW113" i="14"/>
  <c r="AT71" i="14"/>
  <c r="AT113" i="14"/>
  <c r="AQ71" i="14"/>
  <c r="AQ113" i="14"/>
  <c r="AN71" i="14"/>
  <c r="AN113" i="14"/>
  <c r="AK71" i="14"/>
  <c r="AK113" i="14"/>
  <c r="AH71" i="14"/>
  <c r="AH113" i="14"/>
  <c r="AE71" i="14"/>
  <c r="AE113" i="14"/>
  <c r="AA71" i="14"/>
  <c r="AA113" i="14"/>
  <c r="X71" i="14"/>
  <c r="X113" i="14"/>
  <c r="U71" i="14"/>
  <c r="U113" i="14"/>
  <c r="R71" i="14"/>
  <c r="R113" i="14"/>
  <c r="N71" i="14"/>
  <c r="N113" i="14"/>
  <c r="J71" i="14"/>
  <c r="J113" i="14"/>
  <c r="F71" i="14"/>
  <c r="F113" i="14"/>
  <c r="BM71" i="14"/>
  <c r="BM113" i="14"/>
  <c r="BJ71" i="14"/>
  <c r="BJ113" i="14"/>
  <c r="BG71" i="14"/>
  <c r="BG113" i="14"/>
  <c r="BD71" i="14"/>
  <c r="BD113" i="14"/>
  <c r="BA71" i="14"/>
  <c r="BA113" i="14"/>
  <c r="AX71" i="14"/>
  <c r="AX113" i="14"/>
  <c r="AU71" i="14"/>
  <c r="AU113" i="14"/>
  <c r="AR71" i="14"/>
  <c r="AR113" i="14"/>
  <c r="AO71" i="14"/>
  <c r="AO113" i="14"/>
  <c r="AL71" i="14"/>
  <c r="AL113" i="14"/>
  <c r="AI71" i="14"/>
  <c r="AI113" i="14"/>
  <c r="AF71" i="14"/>
  <c r="AF113" i="14"/>
  <c r="AB71" i="14"/>
  <c r="AB113" i="14"/>
  <c r="Y71" i="14"/>
  <c r="Y113" i="14"/>
  <c r="V71" i="14"/>
  <c r="V113" i="14"/>
  <c r="S71" i="14"/>
  <c r="S113" i="14"/>
  <c r="O71" i="14"/>
  <c r="O113" i="14"/>
  <c r="K71" i="14"/>
  <c r="K113" i="14"/>
  <c r="G71" i="14"/>
  <c r="G113" i="14"/>
  <c r="BL87" i="14"/>
  <c r="BI87" i="14"/>
  <c r="BF87" i="14"/>
  <c r="BC87" i="14"/>
  <c r="AZ87" i="14"/>
  <c r="AW87" i="14"/>
  <c r="AT87" i="14"/>
  <c r="AQ87" i="14"/>
  <c r="AN87" i="14"/>
  <c r="AK87" i="14"/>
  <c r="AH87" i="14"/>
  <c r="AE87" i="14"/>
  <c r="AA87" i="14"/>
  <c r="X87" i="14"/>
  <c r="U87" i="14"/>
  <c r="R87" i="14"/>
  <c r="N87" i="14"/>
  <c r="J87" i="14"/>
  <c r="F87" i="14"/>
  <c r="BM87" i="14"/>
  <c r="BJ87" i="14"/>
  <c r="BG87" i="14"/>
  <c r="BD87" i="14"/>
  <c r="BA87" i="14"/>
  <c r="AX87" i="14"/>
  <c r="AU87" i="14"/>
  <c r="AR87" i="14"/>
  <c r="AO87" i="14"/>
  <c r="AL87" i="14"/>
  <c r="AI87" i="14"/>
  <c r="AF87" i="14"/>
  <c r="AB87" i="14"/>
  <c r="Y87" i="14"/>
  <c r="V87" i="14"/>
  <c r="S87" i="14"/>
  <c r="O87" i="14"/>
  <c r="K87" i="14"/>
  <c r="G87" i="14"/>
  <c r="BL107" i="14"/>
  <c r="BL119" i="14"/>
  <c r="BI107" i="14"/>
  <c r="BI119" i="14"/>
  <c r="BF107" i="14"/>
  <c r="BF119" i="14"/>
  <c r="BC107" i="14"/>
  <c r="BC119" i="14"/>
  <c r="AZ107" i="14"/>
  <c r="AZ119" i="14"/>
  <c r="AW107" i="14"/>
  <c r="AT107" i="14"/>
  <c r="AT119" i="14"/>
  <c r="AQ107" i="14"/>
  <c r="AQ119" i="14"/>
  <c r="AN107" i="14"/>
  <c r="AN119" i="14"/>
  <c r="AK107" i="14"/>
  <c r="AK119" i="14"/>
  <c r="AH107" i="14"/>
  <c r="AH119" i="14"/>
  <c r="AE107" i="14"/>
  <c r="AE119" i="14"/>
  <c r="AA107" i="14"/>
  <c r="AA119" i="14"/>
  <c r="X107" i="14"/>
  <c r="X119" i="14"/>
  <c r="U107" i="14"/>
  <c r="U119" i="14"/>
  <c r="R107" i="14"/>
  <c r="R119" i="14"/>
  <c r="N107" i="14"/>
  <c r="N119" i="14"/>
  <c r="J107" i="14"/>
  <c r="J119" i="14"/>
  <c r="F107" i="14"/>
  <c r="F119" i="14"/>
  <c r="BM107" i="14"/>
  <c r="BM119" i="14"/>
  <c r="BJ107" i="14"/>
  <c r="BJ119" i="14"/>
  <c r="BG107" i="14"/>
  <c r="BG119" i="14"/>
  <c r="BD107" i="14"/>
  <c r="BD119" i="14"/>
  <c r="BA107" i="14"/>
  <c r="BA119" i="14"/>
  <c r="AX107" i="14"/>
  <c r="AX119" i="14"/>
  <c r="AU107" i="14"/>
  <c r="AU119" i="14"/>
  <c r="AR107" i="14"/>
  <c r="AR119" i="14"/>
  <c r="AO107" i="14"/>
  <c r="AO119" i="14"/>
  <c r="AL107" i="14"/>
  <c r="AL119" i="14"/>
  <c r="AI107" i="14"/>
  <c r="AI119" i="14"/>
  <c r="AF107" i="14"/>
  <c r="AF119" i="14"/>
  <c r="AB107" i="14"/>
  <c r="AB119" i="14"/>
  <c r="Y107" i="14"/>
  <c r="Y119" i="14"/>
  <c r="V107" i="14"/>
  <c r="V119" i="14"/>
  <c r="S107" i="14"/>
  <c r="S119" i="14"/>
  <c r="O107" i="14"/>
  <c r="O119" i="14"/>
  <c r="K107" i="14"/>
  <c r="K119" i="14"/>
  <c r="G107" i="14"/>
  <c r="G119" i="14"/>
  <c r="K21" i="14"/>
  <c r="K24" i="14"/>
  <c r="S21" i="14"/>
  <c r="S24" i="14"/>
  <c r="Y21" i="14"/>
  <c r="Y24" i="14"/>
  <c r="AF21" i="14"/>
  <c r="AF24" i="14"/>
  <c r="AL21" i="14"/>
  <c r="AL24" i="14"/>
  <c r="AR21" i="14"/>
  <c r="AR24" i="14"/>
  <c r="AX21" i="14"/>
  <c r="AX24" i="14"/>
  <c r="BD21" i="14"/>
  <c r="BD24" i="14"/>
  <c r="BJ21" i="14"/>
  <c r="BJ24" i="14"/>
  <c r="F21" i="14"/>
  <c r="F24" i="14"/>
  <c r="N21" i="14"/>
  <c r="N24" i="14"/>
  <c r="U21" i="14"/>
  <c r="U24" i="14"/>
  <c r="AA21" i="14"/>
  <c r="AA24" i="14"/>
  <c r="AH21" i="14"/>
  <c r="AH24" i="14"/>
  <c r="AN21" i="14"/>
  <c r="AN24" i="14"/>
  <c r="AT21" i="14"/>
  <c r="AT24" i="14"/>
  <c r="AZ21" i="14"/>
  <c r="AZ24" i="14"/>
  <c r="BF21" i="14"/>
  <c r="BF24" i="14"/>
  <c r="BL21" i="14"/>
  <c r="BL24" i="14"/>
  <c r="K15" i="14"/>
  <c r="K18" i="14"/>
  <c r="S15" i="14"/>
  <c r="S18" i="14"/>
  <c r="Y15" i="14"/>
  <c r="Y18" i="14"/>
  <c r="AF15" i="14"/>
  <c r="AF18" i="14"/>
  <c r="AL15" i="14"/>
  <c r="AL18" i="14"/>
  <c r="AR15" i="14"/>
  <c r="AR18" i="14"/>
  <c r="AX15" i="14"/>
  <c r="AX18" i="14"/>
  <c r="BD15" i="14"/>
  <c r="BD18" i="14"/>
  <c r="BJ15" i="14"/>
  <c r="BJ18" i="14"/>
  <c r="F15" i="14"/>
  <c r="F18" i="14"/>
  <c r="N15" i="14"/>
  <c r="N18" i="14"/>
  <c r="U15" i="14"/>
  <c r="U18" i="14"/>
  <c r="AA15" i="14"/>
  <c r="AA18" i="14"/>
  <c r="AH15" i="14"/>
  <c r="AH18" i="14"/>
  <c r="AN15" i="14"/>
  <c r="AN18" i="14"/>
  <c r="AT15" i="14"/>
  <c r="AT18" i="14"/>
  <c r="AZ15" i="14"/>
  <c r="AZ18" i="14"/>
  <c r="BF15" i="14"/>
  <c r="BF18" i="14"/>
  <c r="BL15" i="14"/>
  <c r="BL18" i="14"/>
  <c r="BI56" i="14"/>
  <c r="BC56" i="14"/>
  <c r="AW56" i="14"/>
  <c r="AQ56" i="14"/>
  <c r="AK56" i="14"/>
  <c r="AE56" i="14"/>
  <c r="X56" i="14"/>
  <c r="R56" i="14"/>
  <c r="J56" i="14"/>
  <c r="BM56" i="14"/>
  <c r="BG56" i="14"/>
  <c r="BA56" i="14"/>
  <c r="AU56" i="14"/>
  <c r="AO56" i="14"/>
  <c r="AI56" i="14"/>
  <c r="AB56" i="14"/>
  <c r="V56" i="14"/>
  <c r="O56" i="14"/>
  <c r="G56" i="14"/>
  <c r="BL56" i="14"/>
  <c r="BF56" i="14"/>
  <c r="AZ56" i="14"/>
  <c r="AT56" i="14"/>
  <c r="AN56" i="14"/>
  <c r="AH56" i="14"/>
  <c r="AA56" i="14"/>
  <c r="U56" i="14"/>
  <c r="N56" i="14"/>
  <c r="F56" i="14"/>
  <c r="BJ56" i="14"/>
  <c r="BD56" i="14"/>
  <c r="AX56" i="14"/>
  <c r="AR56" i="14"/>
  <c r="AL56" i="14"/>
  <c r="AF56" i="14"/>
  <c r="Y56" i="14"/>
  <c r="S56" i="14"/>
  <c r="K56" i="14"/>
  <c r="BI72" i="14"/>
  <c r="BI114" i="14"/>
  <c r="BC72" i="14"/>
  <c r="BC114" i="14"/>
  <c r="AW72" i="14"/>
  <c r="AW114" i="14"/>
  <c r="AQ72" i="14"/>
  <c r="AQ114" i="14"/>
  <c r="AK72" i="14"/>
  <c r="AK114" i="14"/>
  <c r="AE72" i="14"/>
  <c r="AE114" i="14"/>
  <c r="X72" i="14"/>
  <c r="X114" i="14"/>
  <c r="R72" i="14"/>
  <c r="R114" i="14"/>
  <c r="J72" i="14"/>
  <c r="J114" i="14"/>
  <c r="BM72" i="14"/>
  <c r="BM114" i="14"/>
  <c r="BG72" i="14"/>
  <c r="BG114" i="14"/>
  <c r="BA72" i="14"/>
  <c r="BA114" i="14"/>
  <c r="AU72" i="14"/>
  <c r="AU114" i="14"/>
  <c r="AO72" i="14"/>
  <c r="AO114" i="14"/>
  <c r="AI72" i="14"/>
  <c r="AI114" i="14"/>
  <c r="AB72" i="14"/>
  <c r="AB114" i="14"/>
  <c r="V72" i="14"/>
  <c r="V114" i="14"/>
  <c r="O72" i="14"/>
  <c r="O114" i="14"/>
  <c r="G72" i="14"/>
  <c r="G114" i="14"/>
  <c r="BL72" i="14"/>
  <c r="BL114" i="14"/>
  <c r="BF72" i="14"/>
  <c r="BF114" i="14"/>
  <c r="AZ72" i="14"/>
  <c r="AZ114" i="14"/>
  <c r="AT72" i="14"/>
  <c r="AT114" i="14"/>
  <c r="AN72" i="14"/>
  <c r="AN114" i="14"/>
  <c r="AH72" i="14"/>
  <c r="AH114" i="14"/>
  <c r="AA72" i="14"/>
  <c r="AA114" i="14"/>
  <c r="U72" i="14"/>
  <c r="U114" i="14"/>
  <c r="N72" i="14"/>
  <c r="N114" i="14"/>
  <c r="F72" i="14"/>
  <c r="F114" i="14"/>
  <c r="BJ72" i="14"/>
  <c r="BJ114" i="14"/>
  <c r="BD72" i="14"/>
  <c r="BD114" i="14"/>
  <c r="AX72" i="14"/>
  <c r="AX114" i="14"/>
  <c r="AR72" i="14"/>
  <c r="AR114" i="14"/>
  <c r="AL72" i="14"/>
  <c r="AL114" i="14"/>
  <c r="AF72" i="14"/>
  <c r="AF114" i="14"/>
  <c r="Y72" i="14"/>
  <c r="Y114" i="14"/>
  <c r="S72" i="14"/>
  <c r="S114" i="14"/>
  <c r="K72" i="14"/>
  <c r="K114" i="14"/>
  <c r="BI88" i="14"/>
  <c r="BC88" i="14"/>
  <c r="AW88" i="14"/>
  <c r="AQ88" i="14"/>
  <c r="BM88" i="14"/>
  <c r="BG88" i="14"/>
  <c r="BA88" i="14"/>
  <c r="AU88" i="14"/>
  <c r="AO88" i="14"/>
  <c r="AH88" i="14"/>
  <c r="AA88" i="14"/>
  <c r="U88" i="14"/>
  <c r="N88" i="14"/>
  <c r="F88" i="14"/>
  <c r="AI88" i="14"/>
  <c r="AB88" i="14"/>
  <c r="V88" i="14"/>
  <c r="O88" i="14"/>
  <c r="G88" i="14"/>
  <c r="BL88" i="14"/>
  <c r="BF88" i="14"/>
  <c r="AZ88" i="14"/>
  <c r="AT88" i="14"/>
  <c r="AN88" i="14"/>
  <c r="BJ88" i="14"/>
  <c r="BD88" i="14"/>
  <c r="AX88" i="14"/>
  <c r="AR88" i="14"/>
  <c r="AK88" i="14"/>
  <c r="AE88" i="14"/>
  <c r="X88" i="14"/>
  <c r="R88" i="14"/>
  <c r="J88" i="14"/>
  <c r="AL88" i="14"/>
  <c r="AF88" i="14"/>
  <c r="Y88" i="14"/>
  <c r="S88" i="14"/>
  <c r="K88" i="14"/>
  <c r="BL108" i="14"/>
  <c r="BF108" i="14"/>
  <c r="AZ108" i="14"/>
  <c r="AT108" i="14"/>
  <c r="AN108" i="14"/>
  <c r="AH108" i="14"/>
  <c r="AA108" i="14"/>
  <c r="U108" i="14"/>
  <c r="N108" i="14"/>
  <c r="F108" i="14"/>
  <c r="BJ108" i="14"/>
  <c r="BD108" i="14"/>
  <c r="AX108" i="14"/>
  <c r="AR108" i="14"/>
  <c r="AL108" i="14"/>
  <c r="AF108" i="14"/>
  <c r="Y108" i="14"/>
  <c r="S108" i="14"/>
  <c r="K108" i="14"/>
  <c r="BI108" i="14"/>
  <c r="BC108" i="14"/>
  <c r="AW108" i="14"/>
  <c r="AQ108" i="14"/>
  <c r="AK108" i="14"/>
  <c r="AE108" i="14"/>
  <c r="X108" i="14"/>
  <c r="R108" i="14"/>
  <c r="J108" i="14"/>
  <c r="BM108" i="14"/>
  <c r="BG108" i="14"/>
  <c r="BA108" i="14"/>
  <c r="AU108" i="14"/>
  <c r="AO108" i="14"/>
  <c r="AI108" i="14"/>
  <c r="AB108" i="14"/>
  <c r="V108" i="14"/>
  <c r="O108" i="14"/>
  <c r="G108" i="14"/>
  <c r="G9" i="14"/>
  <c r="G12" i="14"/>
  <c r="G13" i="14"/>
  <c r="O9" i="14"/>
  <c r="O12" i="14"/>
  <c r="O13" i="14"/>
  <c r="V9" i="14"/>
  <c r="V12" i="14"/>
  <c r="V13" i="14"/>
  <c r="AB9" i="14"/>
  <c r="AB12" i="14"/>
  <c r="AB13" i="14"/>
  <c r="AI9" i="14"/>
  <c r="AI12" i="14"/>
  <c r="AI13" i="14"/>
  <c r="AO9" i="14"/>
  <c r="AO12" i="14"/>
  <c r="AO13" i="14"/>
  <c r="AU9" i="14"/>
  <c r="AU12" i="14"/>
  <c r="AU13" i="14"/>
  <c r="BA9" i="14"/>
  <c r="BA12" i="14"/>
  <c r="BA13" i="14"/>
  <c r="BG9" i="14"/>
  <c r="BG12" i="14"/>
  <c r="BG13" i="14"/>
  <c r="BM9" i="14"/>
  <c r="BM12" i="14"/>
  <c r="BM13" i="14"/>
  <c r="J9" i="14"/>
  <c r="J12" i="14"/>
  <c r="J13" i="14"/>
  <c r="R9" i="14"/>
  <c r="R12" i="14"/>
  <c r="R13" i="14"/>
  <c r="X9" i="14"/>
  <c r="X12" i="14"/>
  <c r="X13" i="14"/>
  <c r="AE9" i="14"/>
  <c r="AE12" i="14"/>
  <c r="AE13" i="14"/>
  <c r="AK9" i="14"/>
  <c r="AK12" i="14"/>
  <c r="AK13" i="14"/>
  <c r="AQ9" i="14"/>
  <c r="AQ12" i="14"/>
  <c r="AQ13" i="14"/>
  <c r="AW9" i="14"/>
  <c r="AW12" i="14"/>
  <c r="AW13" i="14"/>
  <c r="BC9" i="14"/>
  <c r="BC12" i="14"/>
  <c r="BC13" i="14"/>
  <c r="BI9" i="14"/>
  <c r="BI12" i="14"/>
  <c r="BI13" i="14"/>
  <c r="BI59" i="14"/>
  <c r="BC59" i="14"/>
  <c r="AW59" i="14"/>
  <c r="AQ59" i="14"/>
  <c r="AK59" i="14"/>
  <c r="AE59" i="14"/>
  <c r="X59" i="14"/>
  <c r="R59" i="14"/>
  <c r="J59" i="14"/>
  <c r="BM59" i="14"/>
  <c r="BG59" i="14"/>
  <c r="BA59" i="14"/>
  <c r="AU59" i="14"/>
  <c r="AO59" i="14"/>
  <c r="AI59" i="14"/>
  <c r="AB59" i="14"/>
  <c r="V59" i="14"/>
  <c r="O59" i="14"/>
  <c r="G59" i="14"/>
  <c r="BL59" i="14"/>
  <c r="BF59" i="14"/>
  <c r="AZ59" i="14"/>
  <c r="AT59" i="14"/>
  <c r="AN59" i="14"/>
  <c r="AH59" i="14"/>
  <c r="AA59" i="14"/>
  <c r="U59" i="14"/>
  <c r="N59" i="14"/>
  <c r="F59" i="14"/>
  <c r="BJ59" i="14"/>
  <c r="BD59" i="14"/>
  <c r="AX59" i="14"/>
  <c r="AR59" i="14"/>
  <c r="AL59" i="14"/>
  <c r="AF59" i="14"/>
  <c r="Y59" i="14"/>
  <c r="S59" i="14"/>
  <c r="K59" i="14"/>
  <c r="BI75" i="14"/>
  <c r="BI117" i="14"/>
  <c r="BC75" i="14"/>
  <c r="BC117" i="14"/>
  <c r="AW75" i="14"/>
  <c r="AW117" i="14"/>
  <c r="AQ75" i="14"/>
  <c r="AQ117" i="14"/>
  <c r="AK75" i="14"/>
  <c r="AK117" i="14"/>
  <c r="AE75" i="14"/>
  <c r="AE117" i="14"/>
  <c r="X75" i="14"/>
  <c r="X117" i="14"/>
  <c r="R75" i="14"/>
  <c r="R117" i="14"/>
  <c r="J75" i="14"/>
  <c r="J117" i="14"/>
  <c r="BM75" i="14"/>
  <c r="BM117" i="14"/>
  <c r="BG75" i="14"/>
  <c r="BG117" i="14"/>
  <c r="BA75" i="14"/>
  <c r="BA117" i="14"/>
  <c r="AU75" i="14"/>
  <c r="AU117" i="14"/>
  <c r="AO75" i="14"/>
  <c r="AO117" i="14"/>
  <c r="AI75" i="14"/>
  <c r="AI117" i="14"/>
  <c r="AB75" i="14"/>
  <c r="AB117" i="14"/>
  <c r="V75" i="14"/>
  <c r="V117" i="14"/>
  <c r="O75" i="14"/>
  <c r="O117" i="14"/>
  <c r="G75" i="14"/>
  <c r="G117" i="14"/>
  <c r="BL75" i="14"/>
  <c r="BL117" i="14"/>
  <c r="BF75" i="14"/>
  <c r="BF117" i="14"/>
  <c r="AZ75" i="14"/>
  <c r="AZ117" i="14"/>
  <c r="AT75" i="14"/>
  <c r="AT117" i="14"/>
  <c r="AN75" i="14"/>
  <c r="AN117" i="14"/>
  <c r="AH75" i="14"/>
  <c r="AH117" i="14"/>
  <c r="AA75" i="14"/>
  <c r="AA117" i="14"/>
  <c r="U75" i="14"/>
  <c r="U117" i="14"/>
  <c r="N75" i="14"/>
  <c r="N117" i="14"/>
  <c r="F75" i="14"/>
  <c r="F117" i="14"/>
  <c r="BJ75" i="14"/>
  <c r="BJ117" i="14"/>
  <c r="BD75" i="14"/>
  <c r="BD117" i="14"/>
  <c r="AX75" i="14"/>
  <c r="AX117" i="14"/>
  <c r="AR75" i="14"/>
  <c r="AR117" i="14"/>
  <c r="AL75" i="14"/>
  <c r="AL117" i="14"/>
  <c r="AF75" i="14"/>
  <c r="AF117" i="14"/>
  <c r="Y75" i="14"/>
  <c r="Y117" i="14"/>
  <c r="S75" i="14"/>
  <c r="S117" i="14"/>
  <c r="K75" i="14"/>
  <c r="K117" i="14"/>
  <c r="BI91" i="14"/>
  <c r="BC91" i="14"/>
  <c r="AW91" i="14"/>
  <c r="AQ91" i="14"/>
  <c r="AK91" i="14"/>
  <c r="AE91" i="14"/>
  <c r="X91" i="14"/>
  <c r="R91" i="14"/>
  <c r="J91" i="14"/>
  <c r="BM91" i="14"/>
  <c r="BG91" i="14"/>
  <c r="BA91" i="14"/>
  <c r="AU91" i="14"/>
  <c r="AO91" i="14"/>
  <c r="AI91" i="14"/>
  <c r="AB91" i="14"/>
  <c r="V91" i="14"/>
  <c r="O91" i="14"/>
  <c r="G91" i="14"/>
  <c r="BL91" i="14"/>
  <c r="BF91" i="14"/>
  <c r="AZ91" i="14"/>
  <c r="AT91" i="14"/>
  <c r="AN91" i="14"/>
  <c r="AH91" i="14"/>
  <c r="AA91" i="14"/>
  <c r="U91" i="14"/>
  <c r="N91" i="14"/>
  <c r="F91" i="14"/>
  <c r="BJ91" i="14"/>
  <c r="BD91" i="14"/>
  <c r="AX91" i="14"/>
  <c r="AR91" i="14"/>
  <c r="AL91" i="14"/>
  <c r="AF91" i="14"/>
  <c r="Y91" i="14"/>
  <c r="S91" i="14"/>
  <c r="K91" i="14"/>
  <c r="BI111" i="14"/>
  <c r="BI123" i="14"/>
  <c r="BC111" i="14"/>
  <c r="BC123" i="14"/>
  <c r="AW111" i="14"/>
  <c r="AW123" i="14"/>
  <c r="AQ111" i="14"/>
  <c r="AQ123" i="14"/>
  <c r="AK111" i="14"/>
  <c r="AK123" i="14"/>
  <c r="AE111" i="14"/>
  <c r="AE123" i="14"/>
  <c r="X111" i="14"/>
  <c r="X123" i="14"/>
  <c r="R111" i="14"/>
  <c r="R123" i="14"/>
  <c r="J111" i="14"/>
  <c r="J123" i="14"/>
  <c r="BM111" i="14"/>
  <c r="BM123" i="14"/>
  <c r="BG111" i="14"/>
  <c r="BG123" i="14"/>
  <c r="BA111" i="14"/>
  <c r="BA123" i="14"/>
  <c r="AU111" i="14"/>
  <c r="AU123" i="14"/>
  <c r="AO111" i="14"/>
  <c r="AO123" i="14"/>
  <c r="AI111" i="14"/>
  <c r="AI123" i="14"/>
  <c r="AB111" i="14"/>
  <c r="AB123" i="14"/>
  <c r="V111" i="14"/>
  <c r="V123" i="14"/>
  <c r="O111" i="14"/>
  <c r="O123" i="14"/>
  <c r="G111" i="14"/>
  <c r="G123" i="14"/>
  <c r="BL111" i="14"/>
  <c r="BL123" i="14"/>
  <c r="BF111" i="14"/>
  <c r="BF123" i="14"/>
  <c r="AZ111" i="14"/>
  <c r="AZ123" i="14"/>
  <c r="AT111" i="14"/>
  <c r="AT123" i="14"/>
  <c r="AN111" i="14"/>
  <c r="AN123" i="14"/>
  <c r="AH111" i="14"/>
  <c r="AH123" i="14"/>
  <c r="AA111" i="14"/>
  <c r="AA123" i="14"/>
  <c r="U111" i="14"/>
  <c r="U123" i="14"/>
  <c r="N111" i="14"/>
  <c r="N123" i="14"/>
  <c r="F111" i="14"/>
  <c r="F123" i="14"/>
  <c r="BJ111" i="14"/>
  <c r="BJ123" i="14"/>
  <c r="BD111" i="14"/>
  <c r="BD123" i="14"/>
  <c r="AX111" i="14"/>
  <c r="AX123" i="14"/>
  <c r="AR111" i="14"/>
  <c r="AR123" i="14"/>
  <c r="AL111" i="14"/>
  <c r="AL123" i="14"/>
  <c r="AF111" i="14"/>
  <c r="AF123" i="14"/>
  <c r="Y111" i="14"/>
  <c r="Y123" i="14"/>
  <c r="S111" i="14"/>
  <c r="S123" i="14"/>
  <c r="K111" i="14"/>
  <c r="K123" i="14"/>
  <c r="BI63" i="14"/>
  <c r="BC63" i="14"/>
  <c r="BC68" i="14"/>
  <c r="AW63" i="14"/>
  <c r="AQ63" i="14"/>
  <c r="AK63" i="14"/>
  <c r="AE63" i="14"/>
  <c r="AE68" i="14"/>
  <c r="X63" i="14"/>
  <c r="R63" i="14"/>
  <c r="J63" i="14"/>
  <c r="BM63" i="14"/>
  <c r="BM68" i="14"/>
  <c r="BG63" i="14"/>
  <c r="BA63" i="14"/>
  <c r="AU63" i="14"/>
  <c r="AO63" i="14"/>
  <c r="AO68" i="14"/>
  <c r="AI63" i="14"/>
  <c r="AB63" i="14"/>
  <c r="V63" i="14"/>
  <c r="O63" i="14"/>
  <c r="O68" i="14"/>
  <c r="G63" i="14"/>
  <c r="BL63" i="14"/>
  <c r="BF63" i="14"/>
  <c r="AZ63" i="14"/>
  <c r="AZ68" i="14"/>
  <c r="AT63" i="14"/>
  <c r="AN63" i="14"/>
  <c r="AH63" i="14"/>
  <c r="AA63" i="14"/>
  <c r="AA68" i="14"/>
  <c r="U63" i="14"/>
  <c r="N63" i="14"/>
  <c r="F63" i="14"/>
  <c r="BJ63" i="14"/>
  <c r="BJ68" i="14"/>
  <c r="BD63" i="14"/>
  <c r="AX63" i="14"/>
  <c r="AR63" i="14"/>
  <c r="AL63" i="14"/>
  <c r="AL68" i="14"/>
  <c r="AF63" i="14"/>
  <c r="Y63" i="14"/>
  <c r="S63" i="14"/>
  <c r="K63" i="14"/>
  <c r="K68" i="14"/>
  <c r="BI80" i="14"/>
  <c r="BC80" i="14"/>
  <c r="AW80" i="14"/>
  <c r="AQ80" i="14"/>
  <c r="AK80" i="14"/>
  <c r="AE80" i="14"/>
  <c r="X80" i="14"/>
  <c r="R80" i="14"/>
  <c r="J80" i="14"/>
  <c r="BM80" i="14"/>
  <c r="BG80" i="14"/>
  <c r="BA80" i="14"/>
  <c r="AU80" i="14"/>
  <c r="AO80" i="14"/>
  <c r="AI80" i="14"/>
  <c r="AB80" i="14"/>
  <c r="V80" i="14"/>
  <c r="O80" i="14"/>
  <c r="G80" i="14"/>
  <c r="BL80" i="14"/>
  <c r="AZ80" i="14"/>
  <c r="AN80" i="14"/>
  <c r="AA80" i="14"/>
  <c r="N80" i="14"/>
  <c r="BJ80" i="14"/>
  <c r="AX80" i="14"/>
  <c r="AL80" i="14"/>
  <c r="Y80" i="14"/>
  <c r="K80" i="14"/>
  <c r="BF80" i="14"/>
  <c r="AT80" i="14"/>
  <c r="AH80" i="14"/>
  <c r="U80" i="14"/>
  <c r="F80" i="14"/>
  <c r="BD80" i="14"/>
  <c r="AR80" i="14"/>
  <c r="AF80" i="14"/>
  <c r="S80" i="14"/>
  <c r="BI62" i="14"/>
  <c r="BC62" i="14"/>
  <c r="BC67" i="14"/>
  <c r="AW62" i="14"/>
  <c r="AQ62" i="14"/>
  <c r="AK62" i="14"/>
  <c r="AE62" i="14"/>
  <c r="AE67" i="14"/>
  <c r="X62" i="14"/>
  <c r="R62" i="14"/>
  <c r="J62" i="14"/>
  <c r="BM62" i="14"/>
  <c r="BM67" i="14"/>
  <c r="BG62" i="14"/>
  <c r="BA62" i="14"/>
  <c r="AU62" i="14"/>
  <c r="AO62" i="14"/>
  <c r="AO67" i="14"/>
  <c r="AI62" i="14"/>
  <c r="AB62" i="14"/>
  <c r="V62" i="14"/>
  <c r="O62" i="14"/>
  <c r="O67" i="14"/>
  <c r="G62" i="14"/>
  <c r="BL62" i="14"/>
  <c r="BF62" i="14"/>
  <c r="AZ62" i="14"/>
  <c r="AZ67" i="14"/>
  <c r="AT62" i="14"/>
  <c r="AN62" i="14"/>
  <c r="AH62" i="14"/>
  <c r="AA62" i="14"/>
  <c r="AA67" i="14"/>
  <c r="U62" i="14"/>
  <c r="N62" i="14"/>
  <c r="F62" i="14"/>
  <c r="BJ62" i="14"/>
  <c r="BJ67" i="14"/>
  <c r="BD62" i="14"/>
  <c r="AX62" i="14"/>
  <c r="AR62" i="14"/>
  <c r="AL62" i="14"/>
  <c r="AL67" i="14"/>
  <c r="AF62" i="14"/>
  <c r="Y62" i="14"/>
  <c r="S62" i="14"/>
  <c r="K62" i="14"/>
  <c r="K67" i="14"/>
  <c r="BI79" i="14"/>
  <c r="BC79" i="14"/>
  <c r="AW79" i="14"/>
  <c r="AQ79" i="14"/>
  <c r="AK79" i="14"/>
  <c r="AE79" i="14"/>
  <c r="X79" i="14"/>
  <c r="R79" i="14"/>
  <c r="J79" i="14"/>
  <c r="BM79" i="14"/>
  <c r="BG79" i="14"/>
  <c r="BA79" i="14"/>
  <c r="AU79" i="14"/>
  <c r="AO79" i="14"/>
  <c r="AI79" i="14"/>
  <c r="AB79" i="14"/>
  <c r="V79" i="14"/>
  <c r="O79" i="14"/>
  <c r="G79" i="14"/>
  <c r="BL79" i="14"/>
  <c r="BF79" i="14"/>
  <c r="AZ79" i="14"/>
  <c r="AT79" i="14"/>
  <c r="AN79" i="14"/>
  <c r="AH79" i="14"/>
  <c r="AA79" i="14"/>
  <c r="U79" i="14"/>
  <c r="N79" i="14"/>
  <c r="F79" i="14"/>
  <c r="BJ79" i="14"/>
  <c r="BD79" i="14"/>
  <c r="AX79" i="14"/>
  <c r="AR79" i="14"/>
  <c r="AL79" i="14"/>
  <c r="AF79" i="14"/>
  <c r="Y79" i="14"/>
  <c r="S79" i="14"/>
  <c r="K79" i="14"/>
  <c r="BI89" i="14"/>
  <c r="BC89" i="14"/>
  <c r="AW89" i="14"/>
  <c r="AQ89" i="14"/>
  <c r="AK89" i="14"/>
  <c r="AE89" i="14"/>
  <c r="X89" i="14"/>
  <c r="R89" i="14"/>
  <c r="J89" i="14"/>
  <c r="BM89" i="14"/>
  <c r="BG89" i="14"/>
  <c r="BA89" i="14"/>
  <c r="AU89" i="14"/>
  <c r="AO89" i="14"/>
  <c r="AI89" i="14"/>
  <c r="AB89" i="14"/>
  <c r="V89" i="14"/>
  <c r="O89" i="14"/>
  <c r="G89" i="14"/>
  <c r="BL89" i="14"/>
  <c r="BF89" i="14"/>
  <c r="AZ89" i="14"/>
  <c r="AT89" i="14"/>
  <c r="AN89" i="14"/>
  <c r="AH89" i="14"/>
  <c r="AA89" i="14"/>
  <c r="U89" i="14"/>
  <c r="N89" i="14"/>
  <c r="F89" i="14"/>
  <c r="BJ89" i="14"/>
  <c r="BD89" i="14"/>
  <c r="AX89" i="14"/>
  <c r="AR89" i="14"/>
  <c r="AL89" i="14"/>
  <c r="AF89" i="14"/>
  <c r="Y89" i="14"/>
  <c r="S89" i="14"/>
  <c r="K89" i="14"/>
  <c r="BI99" i="14"/>
  <c r="BC99" i="14"/>
  <c r="AW99" i="14"/>
  <c r="AQ99" i="14"/>
  <c r="AK99" i="14"/>
  <c r="AE99" i="14"/>
  <c r="X99" i="14"/>
  <c r="R99" i="14"/>
  <c r="J99" i="14"/>
  <c r="BM99" i="14"/>
  <c r="BG99" i="14"/>
  <c r="BA99" i="14"/>
  <c r="AU99" i="14"/>
  <c r="AO99" i="14"/>
  <c r="AI99" i="14"/>
  <c r="AB99" i="14"/>
  <c r="V99" i="14"/>
  <c r="O99" i="14"/>
  <c r="G99" i="14"/>
  <c r="BL99" i="14"/>
  <c r="BF99" i="14"/>
  <c r="AZ99" i="14"/>
  <c r="AT99" i="14"/>
  <c r="AN99" i="14"/>
  <c r="AH99" i="14"/>
  <c r="AA99" i="14"/>
  <c r="U99" i="14"/>
  <c r="N99" i="14"/>
  <c r="F99" i="14"/>
  <c r="BJ99" i="14"/>
  <c r="BD99" i="14"/>
  <c r="AX99" i="14"/>
  <c r="AR99" i="14"/>
  <c r="AL99" i="14"/>
  <c r="AF99" i="14"/>
  <c r="Y99" i="14"/>
  <c r="S99" i="14"/>
  <c r="K99" i="14"/>
  <c r="BI109" i="14"/>
  <c r="BI121" i="14"/>
  <c r="BC109" i="14"/>
  <c r="BC121" i="14"/>
  <c r="AW109" i="14"/>
  <c r="AW121" i="14"/>
  <c r="AQ109" i="14"/>
  <c r="AQ121" i="14"/>
  <c r="AK109" i="14"/>
  <c r="AK121" i="14"/>
  <c r="AE109" i="14"/>
  <c r="AE121" i="14"/>
  <c r="X109" i="14"/>
  <c r="X121" i="14"/>
  <c r="R109" i="14"/>
  <c r="R121" i="14"/>
  <c r="J109" i="14"/>
  <c r="J121" i="14"/>
  <c r="BM109" i="14"/>
  <c r="BM121" i="14"/>
  <c r="BG109" i="14"/>
  <c r="BG121" i="14"/>
  <c r="BA109" i="14"/>
  <c r="BA121" i="14"/>
  <c r="AU109" i="14"/>
  <c r="AU121" i="14"/>
  <c r="AO109" i="14"/>
  <c r="AO121" i="14"/>
  <c r="AI109" i="14"/>
  <c r="AI121" i="14"/>
  <c r="AB109" i="14"/>
  <c r="AB121" i="14"/>
  <c r="V109" i="14"/>
  <c r="V121" i="14"/>
  <c r="O109" i="14"/>
  <c r="O121" i="14"/>
  <c r="G109" i="14"/>
  <c r="G121" i="14"/>
  <c r="BL109" i="14"/>
  <c r="BL121" i="14"/>
  <c r="BF109" i="14"/>
  <c r="BF121" i="14"/>
  <c r="AZ109" i="14"/>
  <c r="AZ121" i="14"/>
  <c r="AT109" i="14"/>
  <c r="AT121" i="14"/>
  <c r="AN109" i="14"/>
  <c r="AN121" i="14"/>
  <c r="AH109" i="14"/>
  <c r="AH121" i="14"/>
  <c r="AA109" i="14"/>
  <c r="AA121" i="14"/>
  <c r="U109" i="14"/>
  <c r="U121" i="14"/>
  <c r="N109" i="14"/>
  <c r="N121" i="14"/>
  <c r="F109" i="14"/>
  <c r="F121" i="14"/>
  <c r="BJ109" i="14"/>
  <c r="BJ121" i="14"/>
  <c r="BD109" i="14"/>
  <c r="BD121" i="14"/>
  <c r="AX109" i="14"/>
  <c r="AX121" i="14"/>
  <c r="AR109" i="14"/>
  <c r="AR121" i="14"/>
  <c r="AL109" i="14"/>
  <c r="AL121" i="14"/>
  <c r="AF109" i="14"/>
  <c r="AF121" i="14"/>
  <c r="Y109" i="14"/>
  <c r="Y121" i="14"/>
  <c r="S109" i="14"/>
  <c r="S121" i="14"/>
  <c r="K109" i="14"/>
  <c r="K121" i="14"/>
  <c r="BL60" i="14"/>
  <c r="BI60" i="14"/>
  <c r="BF60" i="14"/>
  <c r="BC60" i="14"/>
  <c r="AZ60" i="14"/>
  <c r="AW60" i="14"/>
  <c r="AT60" i="14"/>
  <c r="AQ60" i="14"/>
  <c r="AN60" i="14"/>
  <c r="AK60" i="14"/>
  <c r="AH60" i="14"/>
  <c r="AE60" i="14"/>
  <c r="AA60" i="14"/>
  <c r="X60" i="14"/>
  <c r="U60" i="14"/>
  <c r="R60" i="14"/>
  <c r="N60" i="14"/>
  <c r="J60" i="14"/>
  <c r="F60" i="14"/>
  <c r="BM60" i="14"/>
  <c r="BJ60" i="14"/>
  <c r="BG60" i="14"/>
  <c r="BD60" i="14"/>
  <c r="BA60" i="14"/>
  <c r="AX60" i="14"/>
  <c r="AU60" i="14"/>
  <c r="AR60" i="14"/>
  <c r="AO60" i="14"/>
  <c r="AL60" i="14"/>
  <c r="AI60" i="14"/>
  <c r="AF60" i="14"/>
  <c r="AB60" i="14"/>
  <c r="Y60" i="14"/>
  <c r="V60" i="14"/>
  <c r="S60" i="14"/>
  <c r="O60" i="14"/>
  <c r="K60" i="14"/>
  <c r="G60" i="14"/>
  <c r="BL77" i="14"/>
  <c r="BL143" i="14"/>
  <c r="BI77" i="14"/>
  <c r="BI143" i="14"/>
  <c r="BF77" i="14"/>
  <c r="BF143" i="14"/>
  <c r="BC77" i="14"/>
  <c r="BC143" i="14"/>
  <c r="AZ77" i="14"/>
  <c r="AZ143" i="14"/>
  <c r="AW77" i="14"/>
  <c r="AW143" i="14"/>
  <c r="AT77" i="14"/>
  <c r="AT143" i="14"/>
  <c r="AQ77" i="14"/>
  <c r="AQ143" i="14"/>
  <c r="AN77" i="14"/>
  <c r="AN143" i="14"/>
  <c r="AK77" i="14"/>
  <c r="AH77" i="14"/>
  <c r="AH143" i="14"/>
  <c r="AE77" i="14"/>
  <c r="AE143" i="14"/>
  <c r="AA77" i="14"/>
  <c r="AA143" i="14"/>
  <c r="X77" i="14"/>
  <c r="X143" i="14"/>
  <c r="U77" i="14"/>
  <c r="U143" i="14"/>
  <c r="R77" i="14"/>
  <c r="R143" i="14"/>
  <c r="N77" i="14"/>
  <c r="N143" i="14"/>
  <c r="J77" i="14"/>
  <c r="J143" i="14"/>
  <c r="F77" i="14"/>
  <c r="F143" i="14"/>
  <c r="BM77" i="14"/>
  <c r="BM143" i="14"/>
  <c r="BJ77" i="14"/>
  <c r="BJ143" i="14"/>
  <c r="BG77" i="14"/>
  <c r="BG143" i="14"/>
  <c r="BD77" i="14"/>
  <c r="BD143" i="14"/>
  <c r="BA77" i="14"/>
  <c r="BA143" i="14"/>
  <c r="AX77" i="14"/>
  <c r="AX143" i="14"/>
  <c r="AU77" i="14"/>
  <c r="AU143" i="14"/>
  <c r="AR77" i="14"/>
  <c r="AR143" i="14"/>
  <c r="AO77" i="14"/>
  <c r="AO143" i="14"/>
  <c r="AL77" i="14"/>
  <c r="AL143" i="14"/>
  <c r="AI77" i="14"/>
  <c r="AI143" i="14"/>
  <c r="AF77" i="14"/>
  <c r="AF143" i="14"/>
  <c r="AB77" i="14"/>
  <c r="AB143" i="14"/>
  <c r="Y77" i="14"/>
  <c r="Y143" i="14"/>
  <c r="V77" i="14"/>
  <c r="V143" i="14"/>
  <c r="S77" i="14"/>
  <c r="S143" i="14"/>
  <c r="O77" i="14"/>
  <c r="O143" i="14"/>
  <c r="K77" i="14"/>
  <c r="K143" i="14"/>
  <c r="G77" i="14"/>
  <c r="G143" i="14"/>
  <c r="BL97" i="14"/>
  <c r="BI97" i="14"/>
  <c r="BF97" i="14"/>
  <c r="BC97" i="14"/>
  <c r="AZ97" i="14"/>
  <c r="AW97" i="14"/>
  <c r="AT97" i="14"/>
  <c r="AQ97" i="14"/>
  <c r="AN97" i="14"/>
  <c r="AK97" i="14"/>
  <c r="AH97" i="14"/>
  <c r="AE97" i="14"/>
  <c r="AA97" i="14"/>
  <c r="X97" i="14"/>
  <c r="U97" i="14"/>
  <c r="R97" i="14"/>
  <c r="N97" i="14"/>
  <c r="J97" i="14"/>
  <c r="F97" i="14"/>
  <c r="BM97" i="14"/>
  <c r="BJ97" i="14"/>
  <c r="BG97" i="14"/>
  <c r="BD97" i="14"/>
  <c r="BA97" i="14"/>
  <c r="AX97" i="14"/>
  <c r="AU97" i="14"/>
  <c r="AR97" i="14"/>
  <c r="AO97" i="14"/>
  <c r="AL97" i="14"/>
  <c r="AI97" i="14"/>
  <c r="AF97" i="14"/>
  <c r="AB97" i="14"/>
  <c r="Y97" i="14"/>
  <c r="V97" i="14"/>
  <c r="S97" i="14"/>
  <c r="O97" i="14"/>
  <c r="K97" i="14"/>
  <c r="G97" i="14"/>
  <c r="G21" i="14"/>
  <c r="G24" i="14"/>
  <c r="O21" i="14"/>
  <c r="O24" i="14"/>
  <c r="V21" i="14"/>
  <c r="V24" i="14"/>
  <c r="AB21" i="14"/>
  <c r="AB24" i="14"/>
  <c r="AI21" i="14"/>
  <c r="AI24" i="14"/>
  <c r="AO21" i="14"/>
  <c r="AO24" i="14"/>
  <c r="AU21" i="14"/>
  <c r="AU24" i="14"/>
  <c r="BA21" i="14"/>
  <c r="BA24" i="14"/>
  <c r="BG21" i="14"/>
  <c r="BG24" i="14"/>
  <c r="BM21" i="14"/>
  <c r="BM24" i="14"/>
  <c r="J21" i="14"/>
  <c r="J24" i="14"/>
  <c r="R21" i="14"/>
  <c r="R24" i="14"/>
  <c r="X21" i="14"/>
  <c r="X24" i="14"/>
  <c r="AE21" i="14"/>
  <c r="AE24" i="14"/>
  <c r="AK21" i="14"/>
  <c r="AK24" i="14"/>
  <c r="AQ21" i="14"/>
  <c r="AQ24" i="14"/>
  <c r="AW21" i="14"/>
  <c r="AW24" i="14"/>
  <c r="BC21" i="14"/>
  <c r="BC24" i="14"/>
  <c r="BI21" i="14"/>
  <c r="BI24" i="14"/>
  <c r="G15" i="14"/>
  <c r="G18" i="14"/>
  <c r="O15" i="14"/>
  <c r="O18" i="14"/>
  <c r="V15" i="14"/>
  <c r="V18" i="14"/>
  <c r="AB15" i="14"/>
  <c r="AB18" i="14"/>
  <c r="AI15" i="14"/>
  <c r="AI18" i="14"/>
  <c r="AO15" i="14"/>
  <c r="AO18" i="14"/>
  <c r="AU15" i="14"/>
  <c r="AU18" i="14"/>
  <c r="BA15" i="14"/>
  <c r="BA18" i="14"/>
  <c r="BG15" i="14"/>
  <c r="BG18" i="14"/>
  <c r="BM15" i="14"/>
  <c r="BM18" i="14"/>
  <c r="J15" i="14"/>
  <c r="J18" i="14"/>
  <c r="R15" i="14"/>
  <c r="R18" i="14"/>
  <c r="X15" i="14"/>
  <c r="X18" i="14"/>
  <c r="AE15" i="14"/>
  <c r="AE18" i="14"/>
  <c r="AK15" i="14"/>
  <c r="AK18" i="14"/>
  <c r="AQ15" i="14"/>
  <c r="AQ18" i="14"/>
  <c r="AW15" i="14"/>
  <c r="AW18" i="14"/>
  <c r="BC15" i="14"/>
  <c r="BC18" i="14"/>
  <c r="BI15" i="14"/>
  <c r="BI18" i="14"/>
  <c r="S65" i="14"/>
  <c r="AF65" i="14"/>
  <c r="AR65" i="14"/>
  <c r="BD65" i="14"/>
  <c r="F65" i="14"/>
  <c r="U65" i="14"/>
  <c r="AH65" i="14"/>
  <c r="AT65" i="14"/>
  <c r="BF65" i="14"/>
  <c r="S67" i="14"/>
  <c r="AR67" i="14"/>
  <c r="F67" i="14"/>
  <c r="AH67" i="14"/>
  <c r="BF67" i="14"/>
  <c r="V67" i="14"/>
  <c r="AU67" i="14"/>
  <c r="J67" i="14"/>
  <c r="L67" i="14"/>
  <c r="AK67" i="14"/>
  <c r="AM67" i="14"/>
  <c r="BI67" i="14"/>
  <c r="BK67" i="14"/>
  <c r="S68" i="14"/>
  <c r="AR68" i="14"/>
  <c r="F68" i="14"/>
  <c r="AH68" i="14"/>
  <c r="BF68" i="14"/>
  <c r="V68" i="14"/>
  <c r="AU68" i="14"/>
  <c r="J68" i="14"/>
  <c r="L68" i="14"/>
  <c r="AK68" i="14"/>
  <c r="AM68" i="14"/>
  <c r="BI68" i="14"/>
  <c r="BK68" i="14"/>
  <c r="AW119" i="14"/>
  <c r="AY119" i="14"/>
  <c r="AB122" i="14"/>
  <c r="BA122" i="14"/>
  <c r="R122" i="14"/>
  <c r="AQ122" i="14"/>
  <c r="O65" i="14"/>
  <c r="AB65" i="14"/>
  <c r="AO65" i="14"/>
  <c r="BA65" i="14"/>
  <c r="BM65" i="14"/>
  <c r="R65" i="14"/>
  <c r="AE65" i="14"/>
  <c r="AQ65" i="14"/>
  <c r="BC65" i="14"/>
  <c r="Y122" i="14"/>
  <c r="AX122" i="14"/>
  <c r="N122" i="14"/>
  <c r="AN122" i="14"/>
  <c r="BL122" i="14"/>
  <c r="AF122" i="14"/>
  <c r="BD122" i="14"/>
  <c r="U122" i="14"/>
  <c r="AT122" i="14"/>
  <c r="AF68" i="14"/>
  <c r="AG68" i="14"/>
  <c r="BD68" i="14"/>
  <c r="BE68" i="14"/>
  <c r="U68" i="14"/>
  <c r="AT68" i="14"/>
  <c r="G68" i="14"/>
  <c r="AI68" i="14"/>
  <c r="BG68" i="14"/>
  <c r="X68" i="14"/>
  <c r="AW68" i="14"/>
  <c r="AK143" i="14"/>
  <c r="AM143" i="14"/>
  <c r="K65" i="14"/>
  <c r="Y65" i="14"/>
  <c r="AL65" i="14"/>
  <c r="AX65" i="14"/>
  <c r="BJ65" i="14"/>
  <c r="N65" i="14"/>
  <c r="AA65" i="14"/>
  <c r="AN65" i="14"/>
  <c r="AZ65" i="14"/>
  <c r="BL65" i="14"/>
  <c r="AF67" i="14"/>
  <c r="AG67" i="14"/>
  <c r="BD67" i="14"/>
  <c r="BE67" i="14"/>
  <c r="U67" i="14"/>
  <c r="W67" i="14"/>
  <c r="AT67" i="14"/>
  <c r="AV67" i="14"/>
  <c r="G67" i="14"/>
  <c r="AI67" i="14"/>
  <c r="BG67" i="14"/>
  <c r="X67" i="14"/>
  <c r="AW67" i="14"/>
  <c r="K122" i="14"/>
  <c r="AL122" i="14"/>
  <c r="BJ122" i="14"/>
  <c r="AA122" i="14"/>
  <c r="AZ122" i="14"/>
  <c r="O122" i="14"/>
  <c r="AO122" i="14"/>
  <c r="BM122" i="14"/>
  <c r="AE122" i="14"/>
  <c r="BC122" i="14"/>
  <c r="G65" i="14"/>
  <c r="V65" i="14"/>
  <c r="AI65" i="14"/>
  <c r="AU65" i="14"/>
  <c r="BG65" i="14"/>
  <c r="J65" i="14"/>
  <c r="X65" i="14"/>
  <c r="AK65" i="14"/>
  <c r="AW65" i="14"/>
  <c r="BI65" i="14"/>
  <c r="Y67" i="14"/>
  <c r="AX67" i="14"/>
  <c r="N67" i="14"/>
  <c r="P67" i="14"/>
  <c r="AN67" i="14"/>
  <c r="AP67" i="14"/>
  <c r="BL67" i="14"/>
  <c r="BN67" i="14"/>
  <c r="AB67" i="14"/>
  <c r="AC67" i="14"/>
  <c r="BA67" i="14"/>
  <c r="BB67" i="14"/>
  <c r="R67" i="14"/>
  <c r="AQ67" i="14"/>
  <c r="Y68" i="14"/>
  <c r="AX68" i="14"/>
  <c r="N68" i="14"/>
  <c r="P68" i="14"/>
  <c r="AN68" i="14"/>
  <c r="AP68" i="14"/>
  <c r="BL68" i="14"/>
  <c r="BN68" i="14"/>
  <c r="AB68" i="14"/>
  <c r="AC68" i="14"/>
  <c r="BA68" i="14"/>
  <c r="BB68" i="14"/>
  <c r="R68" i="14"/>
  <c r="AQ68" i="14"/>
  <c r="G122" i="14"/>
  <c r="AI122" i="14"/>
  <c r="BG122" i="14"/>
  <c r="X122" i="14"/>
  <c r="AW122" i="14"/>
  <c r="V122" i="14"/>
  <c r="AU122" i="14"/>
  <c r="J122" i="14"/>
  <c r="AK122" i="14"/>
  <c r="BI122" i="14"/>
  <c r="V120" i="14"/>
  <c r="AU120" i="14"/>
  <c r="J120" i="14"/>
  <c r="AK120" i="14"/>
  <c r="S122" i="14"/>
  <c r="AR122" i="14"/>
  <c r="F122" i="14"/>
  <c r="H122" i="14"/>
  <c r="AH122" i="14"/>
  <c r="AJ122" i="14"/>
  <c r="BF122" i="14"/>
  <c r="BH122" i="14"/>
  <c r="S120" i="14"/>
  <c r="AR120" i="14"/>
  <c r="F120" i="14"/>
  <c r="AH120" i="14"/>
  <c r="BF120" i="14"/>
  <c r="BI120" i="14"/>
  <c r="G120" i="14"/>
  <c r="AI120" i="14"/>
  <c r="BG120" i="14"/>
  <c r="X120" i="14"/>
  <c r="AW120" i="14"/>
  <c r="AF120" i="14"/>
  <c r="BD120" i="14"/>
  <c r="U120" i="14"/>
  <c r="AT120" i="14"/>
  <c r="K133" i="14"/>
  <c r="K127" i="14"/>
  <c r="Y133" i="14"/>
  <c r="Y127" i="14"/>
  <c r="AL133" i="14"/>
  <c r="AL127" i="14"/>
  <c r="AX133" i="14"/>
  <c r="AX127" i="14"/>
  <c r="BJ133" i="14"/>
  <c r="BJ127" i="14"/>
  <c r="N133" i="14"/>
  <c r="N127" i="14"/>
  <c r="AA133" i="14"/>
  <c r="AA127" i="14"/>
  <c r="AN133" i="14"/>
  <c r="AN127" i="14"/>
  <c r="AZ133" i="14"/>
  <c r="AZ127" i="14"/>
  <c r="BL133" i="14"/>
  <c r="BL127" i="14"/>
  <c r="O133" i="14"/>
  <c r="O127" i="14"/>
  <c r="AB133" i="14"/>
  <c r="AB127" i="14"/>
  <c r="AO133" i="14"/>
  <c r="AO127" i="14"/>
  <c r="BA133" i="14"/>
  <c r="BA127" i="14"/>
  <c r="BM133" i="14"/>
  <c r="BM127" i="14"/>
  <c r="R133" i="14"/>
  <c r="R127" i="14"/>
  <c r="AE133" i="14"/>
  <c r="AE127" i="14"/>
  <c r="AQ133" i="14"/>
  <c r="AQ127" i="14"/>
  <c r="BC133" i="14"/>
  <c r="BC127" i="14"/>
  <c r="K135" i="14"/>
  <c r="K129" i="14"/>
  <c r="Y135" i="14"/>
  <c r="Y129" i="14"/>
  <c r="AL135" i="14"/>
  <c r="AL129" i="14"/>
  <c r="AX135" i="14"/>
  <c r="AX129" i="14"/>
  <c r="BJ135" i="14"/>
  <c r="BJ129" i="14"/>
  <c r="N135" i="14"/>
  <c r="N129" i="14"/>
  <c r="AA135" i="14"/>
  <c r="AA129" i="14"/>
  <c r="AN135" i="14"/>
  <c r="AN129" i="14"/>
  <c r="AZ135" i="14"/>
  <c r="AZ129" i="14"/>
  <c r="BL135" i="14"/>
  <c r="BL129" i="14"/>
  <c r="O135" i="14"/>
  <c r="O129" i="14"/>
  <c r="AB135" i="14"/>
  <c r="AB129" i="14"/>
  <c r="AO135" i="14"/>
  <c r="AO129" i="14"/>
  <c r="BA135" i="14"/>
  <c r="BA129" i="14"/>
  <c r="BM135" i="14"/>
  <c r="BM129" i="14"/>
  <c r="R135" i="14"/>
  <c r="R129" i="14"/>
  <c r="AE135" i="14"/>
  <c r="AE129" i="14"/>
  <c r="AQ135" i="14"/>
  <c r="AQ129" i="14"/>
  <c r="BC135" i="14"/>
  <c r="BC129" i="14"/>
  <c r="S132" i="14"/>
  <c r="S126" i="14"/>
  <c r="AF132" i="14"/>
  <c r="AF126" i="14"/>
  <c r="J132" i="14"/>
  <c r="J126" i="14"/>
  <c r="X132" i="14"/>
  <c r="X126" i="14"/>
  <c r="AK132" i="14"/>
  <c r="AK126" i="14"/>
  <c r="AX132" i="14"/>
  <c r="AX126" i="14"/>
  <c r="BJ132" i="14"/>
  <c r="BJ126" i="14"/>
  <c r="AT132" i="14"/>
  <c r="AT126" i="14"/>
  <c r="BF132" i="14"/>
  <c r="BF126" i="14"/>
  <c r="G126" i="14"/>
  <c r="G132" i="14"/>
  <c r="V132" i="14"/>
  <c r="V126" i="14"/>
  <c r="AI132" i="14"/>
  <c r="AI126" i="14"/>
  <c r="N132" i="14"/>
  <c r="N126" i="14"/>
  <c r="AA132" i="14"/>
  <c r="AA126" i="14"/>
  <c r="AO132" i="14"/>
  <c r="AO126" i="14"/>
  <c r="BA132" i="14"/>
  <c r="BA126" i="14"/>
  <c r="BM132" i="14"/>
  <c r="BM126" i="14"/>
  <c r="AW132" i="14"/>
  <c r="AY132" i="14"/>
  <c r="AW126" i="14"/>
  <c r="AY126" i="14"/>
  <c r="BI132" i="14"/>
  <c r="BK132" i="14"/>
  <c r="BI126" i="14"/>
  <c r="BK126" i="14"/>
  <c r="K131" i="14"/>
  <c r="K125" i="14"/>
  <c r="S131" i="14"/>
  <c r="S125" i="14"/>
  <c r="Y131" i="14"/>
  <c r="Y125" i="14"/>
  <c r="AF131" i="14"/>
  <c r="AF125" i="14"/>
  <c r="AL131" i="14"/>
  <c r="AL125" i="14"/>
  <c r="AR131" i="14"/>
  <c r="AR125" i="14"/>
  <c r="AX131" i="14"/>
  <c r="AX125" i="14"/>
  <c r="BD131" i="14"/>
  <c r="BD125" i="14"/>
  <c r="BJ131" i="14"/>
  <c r="BJ125" i="14"/>
  <c r="F125" i="14"/>
  <c r="F131" i="14"/>
  <c r="N131" i="14"/>
  <c r="N125" i="14"/>
  <c r="U131" i="14"/>
  <c r="U125" i="14"/>
  <c r="AA131" i="14"/>
  <c r="AA125" i="14"/>
  <c r="AH131" i="14"/>
  <c r="AH125" i="14"/>
  <c r="AN131" i="14"/>
  <c r="AN125" i="14"/>
  <c r="AT131" i="14"/>
  <c r="AT125" i="14"/>
  <c r="AZ131" i="14"/>
  <c r="AZ125" i="14"/>
  <c r="BF131" i="14"/>
  <c r="BF125" i="14"/>
  <c r="BL131" i="14"/>
  <c r="BL125" i="14"/>
  <c r="S134" i="14"/>
  <c r="S128" i="14"/>
  <c r="AF134" i="14"/>
  <c r="AF128" i="14"/>
  <c r="AR134" i="14"/>
  <c r="AR128" i="14"/>
  <c r="BD134" i="14"/>
  <c r="BD128" i="14"/>
  <c r="F134" i="14"/>
  <c r="F128" i="14"/>
  <c r="U134" i="14"/>
  <c r="U128" i="14"/>
  <c r="AH134" i="14"/>
  <c r="AH128" i="14"/>
  <c r="AT134" i="14"/>
  <c r="AT128" i="14"/>
  <c r="BF134" i="14"/>
  <c r="BF128" i="14"/>
  <c r="G128" i="14"/>
  <c r="G134" i="14"/>
  <c r="V134" i="14"/>
  <c r="V128" i="14"/>
  <c r="AI134" i="14"/>
  <c r="AI128" i="14"/>
  <c r="AU134" i="14"/>
  <c r="AU128" i="14"/>
  <c r="BG134" i="14"/>
  <c r="BG128" i="14"/>
  <c r="J134" i="14"/>
  <c r="J128" i="14"/>
  <c r="X134" i="14"/>
  <c r="X128" i="14"/>
  <c r="AK134" i="14"/>
  <c r="AK128" i="14"/>
  <c r="AW134" i="14"/>
  <c r="AW128" i="14"/>
  <c r="BI134" i="14"/>
  <c r="BI128" i="14"/>
  <c r="S133" i="14"/>
  <c r="S127" i="14"/>
  <c r="AF133" i="14"/>
  <c r="AF127" i="14"/>
  <c r="AR133" i="14"/>
  <c r="AR127" i="14"/>
  <c r="BD133" i="14"/>
  <c r="BD127" i="14"/>
  <c r="F133" i="14"/>
  <c r="F127" i="14"/>
  <c r="U133" i="14"/>
  <c r="U127" i="14"/>
  <c r="AH133" i="14"/>
  <c r="AH127" i="14"/>
  <c r="AT133" i="14"/>
  <c r="AT127" i="14"/>
  <c r="BF133" i="14"/>
  <c r="BF127" i="14"/>
  <c r="G127" i="14"/>
  <c r="G133" i="14"/>
  <c r="V133" i="14"/>
  <c r="V127" i="14"/>
  <c r="AI133" i="14"/>
  <c r="AI127" i="14"/>
  <c r="AU133" i="14"/>
  <c r="AU127" i="14"/>
  <c r="BG133" i="14"/>
  <c r="BG127" i="14"/>
  <c r="J133" i="14"/>
  <c r="J127" i="14"/>
  <c r="X133" i="14"/>
  <c r="X127" i="14"/>
  <c r="AK133" i="14"/>
  <c r="AK127" i="14"/>
  <c r="AW133" i="14"/>
  <c r="AW127" i="14"/>
  <c r="BI133" i="14"/>
  <c r="BI127" i="14"/>
  <c r="S135" i="14"/>
  <c r="S129" i="14"/>
  <c r="AF135" i="14"/>
  <c r="AF129" i="14"/>
  <c r="AR135" i="14"/>
  <c r="AR129" i="14"/>
  <c r="BD135" i="14"/>
  <c r="BD129" i="14"/>
  <c r="F135" i="14"/>
  <c r="F129" i="14"/>
  <c r="U135" i="14"/>
  <c r="U129" i="14"/>
  <c r="AH135" i="14"/>
  <c r="AH129" i="14"/>
  <c r="AT135" i="14"/>
  <c r="AT129" i="14"/>
  <c r="BF135" i="14"/>
  <c r="BF129" i="14"/>
  <c r="G129" i="14"/>
  <c r="G135" i="14"/>
  <c r="V135" i="14"/>
  <c r="V129" i="14"/>
  <c r="AI135" i="14"/>
  <c r="AI129" i="14"/>
  <c r="AU135" i="14"/>
  <c r="AU129" i="14"/>
  <c r="BG135" i="14"/>
  <c r="BG129" i="14"/>
  <c r="J135" i="14"/>
  <c r="J129" i="14"/>
  <c r="X135" i="14"/>
  <c r="X129" i="14"/>
  <c r="AK135" i="14"/>
  <c r="AK129" i="14"/>
  <c r="AW135" i="14"/>
  <c r="AW129" i="14"/>
  <c r="BI135" i="14"/>
  <c r="BI129" i="14"/>
  <c r="K132" i="14"/>
  <c r="K126" i="14"/>
  <c r="Y132" i="14"/>
  <c r="Y126" i="14"/>
  <c r="AL132" i="14"/>
  <c r="AL126" i="14"/>
  <c r="R132" i="14"/>
  <c r="T132" i="14"/>
  <c r="R126" i="14"/>
  <c r="T126" i="14"/>
  <c r="AE132" i="14"/>
  <c r="AG132" i="14"/>
  <c r="AE126" i="14"/>
  <c r="AG126" i="14"/>
  <c r="AR132" i="14"/>
  <c r="AR126" i="14"/>
  <c r="BD132" i="14"/>
  <c r="BD126" i="14"/>
  <c r="AN132" i="14"/>
  <c r="AP132" i="14"/>
  <c r="AN126" i="14"/>
  <c r="AP126" i="14"/>
  <c r="AZ132" i="14"/>
  <c r="BB132" i="14"/>
  <c r="AZ126" i="14"/>
  <c r="BB126" i="14"/>
  <c r="BL132" i="14"/>
  <c r="BN132" i="14"/>
  <c r="BL126" i="14"/>
  <c r="BN126" i="14"/>
  <c r="O132" i="14"/>
  <c r="O126" i="14"/>
  <c r="AB132" i="14"/>
  <c r="AB126" i="14"/>
  <c r="F132" i="14"/>
  <c r="F126" i="14"/>
  <c r="U132" i="14"/>
  <c r="W132" i="14"/>
  <c r="U126" i="14"/>
  <c r="W126" i="14"/>
  <c r="AH132" i="14"/>
  <c r="AJ132" i="14"/>
  <c r="AH126" i="14"/>
  <c r="AJ126" i="14"/>
  <c r="AU132" i="14"/>
  <c r="AU126" i="14"/>
  <c r="BG132" i="14"/>
  <c r="BG126" i="14"/>
  <c r="AQ132" i="14"/>
  <c r="AS132" i="14"/>
  <c r="AQ126" i="14"/>
  <c r="AS126" i="14"/>
  <c r="BC132" i="14"/>
  <c r="BE132" i="14"/>
  <c r="BC126" i="14"/>
  <c r="BE126" i="14"/>
  <c r="G125" i="14"/>
  <c r="G131" i="14"/>
  <c r="O131" i="14"/>
  <c r="O125" i="14"/>
  <c r="V131" i="14"/>
  <c r="V125" i="14"/>
  <c r="AB131" i="14"/>
  <c r="AC131" i="14"/>
  <c r="AB125" i="14"/>
  <c r="AI131" i="14"/>
  <c r="AI125" i="14"/>
  <c r="AO131" i="14"/>
  <c r="AO125" i="14"/>
  <c r="AU131" i="14"/>
  <c r="AU125" i="14"/>
  <c r="BA131" i="14"/>
  <c r="BA125" i="14"/>
  <c r="BG131" i="14"/>
  <c r="BG125" i="14"/>
  <c r="BM131" i="14"/>
  <c r="BM125" i="14"/>
  <c r="J131" i="14"/>
  <c r="J125" i="14"/>
  <c r="R131" i="14"/>
  <c r="R125" i="14"/>
  <c r="X131" i="14"/>
  <c r="X125" i="14"/>
  <c r="AE131" i="14"/>
  <c r="AE125" i="14"/>
  <c r="AK131" i="14"/>
  <c r="AK125" i="14"/>
  <c r="AQ131" i="14"/>
  <c r="AQ125" i="14"/>
  <c r="AW131" i="14"/>
  <c r="AW125" i="14"/>
  <c r="BC131" i="14"/>
  <c r="BC125" i="14"/>
  <c r="BI131" i="14"/>
  <c r="BI125" i="14"/>
  <c r="K134" i="14"/>
  <c r="K128" i="14"/>
  <c r="Y134" i="14"/>
  <c r="Y128" i="14"/>
  <c r="AL134" i="14"/>
  <c r="AL128" i="14"/>
  <c r="AX134" i="14"/>
  <c r="AX128" i="14"/>
  <c r="BJ134" i="14"/>
  <c r="BJ128" i="14"/>
  <c r="N134" i="14"/>
  <c r="N128" i="14"/>
  <c r="AA134" i="14"/>
  <c r="AA128" i="14"/>
  <c r="AN134" i="14"/>
  <c r="AN128" i="14"/>
  <c r="AZ134" i="14"/>
  <c r="AZ128" i="14"/>
  <c r="BL134" i="14"/>
  <c r="BL128" i="14"/>
  <c r="O134" i="14"/>
  <c r="O128" i="14"/>
  <c r="AB134" i="14"/>
  <c r="AB128" i="14"/>
  <c r="AO134" i="14"/>
  <c r="AO128" i="14"/>
  <c r="BA134" i="14"/>
  <c r="BA128" i="14"/>
  <c r="BM134" i="14"/>
  <c r="BM128" i="14"/>
  <c r="R134" i="14"/>
  <c r="R128" i="14"/>
  <c r="AE134" i="14"/>
  <c r="AE128" i="14"/>
  <c r="AQ134" i="14"/>
  <c r="AS134" i="14"/>
  <c r="AQ128" i="14"/>
  <c r="AS128" i="14"/>
  <c r="BC134" i="14"/>
  <c r="BC128" i="14"/>
  <c r="BE128" i="14"/>
  <c r="O120" i="14"/>
  <c r="AB120" i="14"/>
  <c r="AO120" i="14"/>
  <c r="BA120" i="14"/>
  <c r="BM120" i="14"/>
  <c r="R120" i="14"/>
  <c r="AE120" i="14"/>
  <c r="AQ120" i="14"/>
  <c r="BC120" i="14"/>
  <c r="K120" i="14"/>
  <c r="Y120" i="14"/>
  <c r="AL120" i="14"/>
  <c r="AM120" i="14"/>
  <c r="AX120" i="14"/>
  <c r="BJ120" i="14"/>
  <c r="N120" i="14"/>
  <c r="AA120" i="14"/>
  <c r="AN120" i="14"/>
  <c r="AZ120" i="14"/>
  <c r="BL120" i="14"/>
  <c r="S151" i="14"/>
  <c r="S139" i="14"/>
  <c r="AF151" i="14"/>
  <c r="AF139" i="14"/>
  <c r="AR151" i="14"/>
  <c r="AR139" i="14"/>
  <c r="BD151" i="14"/>
  <c r="BD139" i="14"/>
  <c r="F151" i="14"/>
  <c r="F139" i="14"/>
  <c r="U151" i="14"/>
  <c r="U139" i="14"/>
  <c r="AH151" i="14"/>
  <c r="AH139" i="14"/>
  <c r="AT151" i="14"/>
  <c r="AT139" i="14"/>
  <c r="BF151" i="14"/>
  <c r="BF139" i="14"/>
  <c r="G151" i="14"/>
  <c r="G139" i="14"/>
  <c r="V151" i="14"/>
  <c r="V139" i="14"/>
  <c r="AI151" i="14"/>
  <c r="AI139" i="14"/>
  <c r="AU151" i="14"/>
  <c r="AU139" i="14"/>
  <c r="BG151" i="14"/>
  <c r="BG139" i="14"/>
  <c r="J151" i="14"/>
  <c r="J139" i="14"/>
  <c r="X151" i="14"/>
  <c r="X139" i="14"/>
  <c r="AK151" i="14"/>
  <c r="AK139" i="14"/>
  <c r="AW151" i="14"/>
  <c r="AW139" i="14"/>
  <c r="BI151" i="14"/>
  <c r="BI139" i="14"/>
  <c r="S145" i="14"/>
  <c r="AF145" i="14"/>
  <c r="AR145" i="14"/>
  <c r="BD145" i="14"/>
  <c r="F145" i="14"/>
  <c r="U145" i="14"/>
  <c r="AH145" i="14"/>
  <c r="AT145" i="14"/>
  <c r="BF145" i="14"/>
  <c r="G145" i="14"/>
  <c r="V145" i="14"/>
  <c r="AI145" i="14"/>
  <c r="AU145" i="14"/>
  <c r="BG145" i="14"/>
  <c r="J145" i="14"/>
  <c r="X145" i="14"/>
  <c r="AK145" i="14"/>
  <c r="AW145" i="14"/>
  <c r="BI145" i="14"/>
  <c r="AF146" i="14"/>
  <c r="BD146" i="14"/>
  <c r="U146" i="14"/>
  <c r="AT146" i="14"/>
  <c r="K146" i="14"/>
  <c r="AL146" i="14"/>
  <c r="BJ146" i="14"/>
  <c r="AA146" i="14"/>
  <c r="AZ146" i="14"/>
  <c r="G146" i="14"/>
  <c r="V146" i="14"/>
  <c r="AI146" i="14"/>
  <c r="AU146" i="14"/>
  <c r="BG146" i="14"/>
  <c r="J146" i="14"/>
  <c r="X146" i="14"/>
  <c r="AK146" i="14"/>
  <c r="AW146" i="14"/>
  <c r="BI146" i="14"/>
  <c r="BK146" i="14"/>
  <c r="S153" i="14"/>
  <c r="S141" i="14"/>
  <c r="AF153" i="14"/>
  <c r="AF141" i="14"/>
  <c r="AR153" i="14"/>
  <c r="AR141" i="14"/>
  <c r="BD153" i="14"/>
  <c r="BD141" i="14"/>
  <c r="F153" i="14"/>
  <c r="F141" i="14"/>
  <c r="U153" i="14"/>
  <c r="U141" i="14"/>
  <c r="AH153" i="14"/>
  <c r="AH141" i="14"/>
  <c r="AT153" i="14"/>
  <c r="AT141" i="14"/>
  <c r="BF153" i="14"/>
  <c r="BF141" i="14"/>
  <c r="G153" i="14"/>
  <c r="G141" i="14"/>
  <c r="V153" i="14"/>
  <c r="V141" i="14"/>
  <c r="AI153" i="14"/>
  <c r="AI141" i="14"/>
  <c r="AU153" i="14"/>
  <c r="AU141" i="14"/>
  <c r="BG153" i="14"/>
  <c r="BG141" i="14"/>
  <c r="J153" i="14"/>
  <c r="J141" i="14"/>
  <c r="X153" i="14"/>
  <c r="X141" i="14"/>
  <c r="AK153" i="14"/>
  <c r="AK141" i="14"/>
  <c r="AW153" i="14"/>
  <c r="AW141" i="14"/>
  <c r="BI153" i="14"/>
  <c r="BI141" i="14"/>
  <c r="BE143" i="14"/>
  <c r="BE134" i="14"/>
  <c r="BE119" i="14"/>
  <c r="BE116" i="14"/>
  <c r="BE114" i="14"/>
  <c r="BE113" i="14"/>
  <c r="BE110" i="14"/>
  <c r="BE108" i="14"/>
  <c r="BE107" i="14"/>
  <c r="BE123" i="14"/>
  <c r="BE121" i="14"/>
  <c r="BE117" i="14"/>
  <c r="BE115" i="14"/>
  <c r="BE111" i="14"/>
  <c r="BE109" i="14"/>
  <c r="BE100" i="14"/>
  <c r="BE98" i="14"/>
  <c r="BE97" i="14"/>
  <c r="BE101" i="14"/>
  <c r="BE99" i="14"/>
  <c r="BE90" i="14"/>
  <c r="BE88" i="14"/>
  <c r="BE87" i="14"/>
  <c r="BE91" i="14"/>
  <c r="BE89" i="14"/>
  <c r="BE80" i="14"/>
  <c r="BE78" i="14"/>
  <c r="BE77" i="14"/>
  <c r="BE74" i="14"/>
  <c r="BE72" i="14"/>
  <c r="BE71" i="14"/>
  <c r="BE63" i="14"/>
  <c r="BE61" i="14"/>
  <c r="BE60" i="14"/>
  <c r="BE58" i="14"/>
  <c r="BE56" i="14"/>
  <c r="BE55" i="14"/>
  <c r="BE81" i="14"/>
  <c r="BE79" i="14"/>
  <c r="BE75" i="14"/>
  <c r="BE73" i="14"/>
  <c r="BE64" i="14"/>
  <c r="BE62" i="14"/>
  <c r="BE59" i="14"/>
  <c r="BE57" i="14"/>
  <c r="BE48" i="14"/>
  <c r="BE51" i="14"/>
  <c r="BE50" i="14"/>
  <c r="BE49" i="14"/>
  <c r="BE39" i="14"/>
  <c r="BE42" i="14"/>
  <c r="BE41" i="14"/>
  <c r="BE40" i="14"/>
  <c r="BE32" i="14"/>
  <c r="BE30" i="14"/>
  <c r="BE29" i="14"/>
  <c r="BE25" i="14"/>
  <c r="BE23" i="14"/>
  <c r="BE19" i="14"/>
  <c r="BE17" i="14"/>
  <c r="BE15" i="14"/>
  <c r="BE9" i="14"/>
  <c r="BE33" i="14"/>
  <c r="BE31" i="14"/>
  <c r="BE24" i="14"/>
  <c r="BE22" i="14"/>
  <c r="BE21" i="14"/>
  <c r="BE18" i="14"/>
  <c r="BE16" i="14"/>
  <c r="BE13" i="14"/>
  <c r="BE12" i="14"/>
  <c r="BE11" i="14"/>
  <c r="BE10" i="14"/>
  <c r="AS143" i="14"/>
  <c r="AS119" i="14"/>
  <c r="AS116" i="14"/>
  <c r="AS114" i="14"/>
  <c r="AS113" i="14"/>
  <c r="AS110" i="14"/>
  <c r="AS108" i="14"/>
  <c r="AS107" i="14"/>
  <c r="AS123" i="14"/>
  <c r="AS121" i="14"/>
  <c r="AS117" i="14"/>
  <c r="AS115" i="14"/>
  <c r="AS111" i="14"/>
  <c r="AS109" i="14"/>
  <c r="AS100" i="14"/>
  <c r="AS98" i="14"/>
  <c r="AS97" i="14"/>
  <c r="AS101" i="14"/>
  <c r="AS99" i="14"/>
  <c r="AS90" i="14"/>
  <c r="AS88" i="14"/>
  <c r="AS87" i="14"/>
  <c r="AS91" i="14"/>
  <c r="AS89" i="14"/>
  <c r="AS80" i="14"/>
  <c r="AS78" i="14"/>
  <c r="AS77" i="14"/>
  <c r="AS74" i="14"/>
  <c r="AS72" i="14"/>
  <c r="AS71" i="14"/>
  <c r="AS63" i="14"/>
  <c r="AS61" i="14"/>
  <c r="AS60" i="14"/>
  <c r="AS58" i="14"/>
  <c r="AS56" i="14"/>
  <c r="AS55" i="14"/>
  <c r="AS81" i="14"/>
  <c r="AS79" i="14"/>
  <c r="AS75" i="14"/>
  <c r="AS73" i="14"/>
  <c r="AS64" i="14"/>
  <c r="AS62" i="14"/>
  <c r="AS59" i="14"/>
  <c r="AS57" i="14"/>
  <c r="AS48" i="14"/>
  <c r="AS51" i="14"/>
  <c r="AS50" i="14"/>
  <c r="AS49" i="14"/>
  <c r="AS39" i="14"/>
  <c r="AS42" i="14"/>
  <c r="AS41" i="14"/>
  <c r="AS40" i="14"/>
  <c r="AS32" i="14"/>
  <c r="AS30" i="14"/>
  <c r="AS29" i="14"/>
  <c r="AS25" i="14"/>
  <c r="AS23" i="14"/>
  <c r="AS19" i="14"/>
  <c r="AS17" i="14"/>
  <c r="AS33" i="14"/>
  <c r="AS31" i="14"/>
  <c r="AS24" i="14"/>
  <c r="AS22" i="14"/>
  <c r="AS21" i="14"/>
  <c r="AS18" i="14"/>
  <c r="AS16" i="14"/>
  <c r="AS15" i="14"/>
  <c r="AS13" i="14"/>
  <c r="AS12" i="14"/>
  <c r="AS11" i="14"/>
  <c r="AS10" i="14"/>
  <c r="AS9" i="14"/>
  <c r="AG143" i="14"/>
  <c r="AG119" i="14"/>
  <c r="AG116" i="14"/>
  <c r="AG114" i="14"/>
  <c r="AG113" i="14"/>
  <c r="AG110" i="14"/>
  <c r="AG108" i="14"/>
  <c r="AG107" i="14"/>
  <c r="AG123" i="14"/>
  <c r="AG121" i="14"/>
  <c r="AG117" i="14"/>
  <c r="AG115" i="14"/>
  <c r="AG111" i="14"/>
  <c r="AG109" i="14"/>
  <c r="AG100" i="14"/>
  <c r="AG98" i="14"/>
  <c r="AG97" i="14"/>
  <c r="AG101" i="14"/>
  <c r="AG99" i="14"/>
  <c r="AG90" i="14"/>
  <c r="AG88" i="14"/>
  <c r="AG87" i="14"/>
  <c r="AG91" i="14"/>
  <c r="AG89" i="14"/>
  <c r="AG80" i="14"/>
  <c r="AG78" i="14"/>
  <c r="AG77" i="14"/>
  <c r="AG74" i="14"/>
  <c r="AG72" i="14"/>
  <c r="AG71" i="14"/>
  <c r="AG63" i="14"/>
  <c r="AG61" i="14"/>
  <c r="AG60" i="14"/>
  <c r="AG58" i="14"/>
  <c r="AG56" i="14"/>
  <c r="AG55" i="14"/>
  <c r="AG81" i="14"/>
  <c r="AG79" i="14"/>
  <c r="AG75" i="14"/>
  <c r="AG73" i="14"/>
  <c r="AG64" i="14"/>
  <c r="AG62" i="14"/>
  <c r="AG59" i="14"/>
  <c r="AG57" i="14"/>
  <c r="AG48" i="14"/>
  <c r="AG51" i="14"/>
  <c r="AG50" i="14"/>
  <c r="AG49" i="14"/>
  <c r="AG39" i="14"/>
  <c r="AG42" i="14"/>
  <c r="AG41" i="14"/>
  <c r="AG40" i="14"/>
  <c r="AG32" i="14"/>
  <c r="AG30" i="14"/>
  <c r="AG29" i="14"/>
  <c r="AG25" i="14"/>
  <c r="AG23" i="14"/>
  <c r="AG19" i="14"/>
  <c r="AG17" i="14"/>
  <c r="AG15" i="14"/>
  <c r="AG9" i="14"/>
  <c r="AG33" i="14"/>
  <c r="AG31" i="14"/>
  <c r="AG24" i="14"/>
  <c r="AG22" i="14"/>
  <c r="AG21" i="14"/>
  <c r="AG18" i="14"/>
  <c r="AG16" i="14"/>
  <c r="AG13" i="14"/>
  <c r="AG12" i="14"/>
  <c r="AG11" i="14"/>
  <c r="AG10" i="14"/>
  <c r="T143" i="14"/>
  <c r="T119" i="14"/>
  <c r="T116" i="14"/>
  <c r="T114" i="14"/>
  <c r="T113" i="14"/>
  <c r="T110" i="14"/>
  <c r="T108" i="14"/>
  <c r="T107" i="14"/>
  <c r="T123" i="14"/>
  <c r="T121" i="14"/>
  <c r="T117" i="14"/>
  <c r="T115" i="14"/>
  <c r="T111" i="14"/>
  <c r="T109" i="14"/>
  <c r="T100" i="14"/>
  <c r="T98" i="14"/>
  <c r="T97" i="14"/>
  <c r="T101" i="14"/>
  <c r="T99" i="14"/>
  <c r="T90" i="14"/>
  <c r="T88" i="14"/>
  <c r="T87" i="14"/>
  <c r="T91" i="14"/>
  <c r="T89" i="14"/>
  <c r="T80" i="14"/>
  <c r="T78" i="14"/>
  <c r="T77" i="14"/>
  <c r="T74" i="14"/>
  <c r="T72" i="14"/>
  <c r="T71" i="14"/>
  <c r="T63" i="14"/>
  <c r="T61" i="14"/>
  <c r="T60" i="14"/>
  <c r="T58" i="14"/>
  <c r="T56" i="14"/>
  <c r="T55" i="14"/>
  <c r="T81" i="14"/>
  <c r="T79" i="14"/>
  <c r="T75" i="14"/>
  <c r="T73" i="14"/>
  <c r="T64" i="14"/>
  <c r="T62" i="14"/>
  <c r="T59" i="14"/>
  <c r="T57" i="14"/>
  <c r="T48" i="14"/>
  <c r="T51" i="14"/>
  <c r="T50" i="14"/>
  <c r="T49" i="14"/>
  <c r="T39" i="14"/>
  <c r="T42" i="14"/>
  <c r="T41" i="14"/>
  <c r="T40" i="14"/>
  <c r="T32" i="14"/>
  <c r="T30" i="14"/>
  <c r="T29" i="14"/>
  <c r="T25" i="14"/>
  <c r="T23" i="14"/>
  <c r="T19" i="14"/>
  <c r="T17" i="14"/>
  <c r="T15" i="14"/>
  <c r="T9" i="14"/>
  <c r="T33" i="14"/>
  <c r="T31" i="14"/>
  <c r="T24" i="14"/>
  <c r="T22" i="14"/>
  <c r="T21" i="14"/>
  <c r="T18" i="14"/>
  <c r="T16" i="14"/>
  <c r="T13" i="14"/>
  <c r="T12" i="14"/>
  <c r="T11" i="14"/>
  <c r="T10" i="14"/>
  <c r="K150" i="14"/>
  <c r="K138" i="14"/>
  <c r="Y150" i="14"/>
  <c r="Y138" i="14"/>
  <c r="AL150" i="14"/>
  <c r="AL138" i="14"/>
  <c r="R150" i="14"/>
  <c r="R138" i="14"/>
  <c r="AE150" i="14"/>
  <c r="AE138" i="14"/>
  <c r="AR150" i="14"/>
  <c r="AR138" i="14"/>
  <c r="BD150" i="14"/>
  <c r="BD138" i="14"/>
  <c r="AN150" i="14"/>
  <c r="AN138" i="14"/>
  <c r="AZ150" i="14"/>
  <c r="AZ138" i="14"/>
  <c r="BL150" i="14"/>
  <c r="BL138" i="14"/>
  <c r="O150" i="14"/>
  <c r="O138" i="14"/>
  <c r="AB150" i="14"/>
  <c r="AB138" i="14"/>
  <c r="F150" i="14"/>
  <c r="F138" i="14"/>
  <c r="U150" i="14"/>
  <c r="U138" i="14"/>
  <c r="AH150" i="14"/>
  <c r="AH138" i="14"/>
  <c r="AU150" i="14"/>
  <c r="AU138" i="14"/>
  <c r="BG150" i="14"/>
  <c r="BG138" i="14"/>
  <c r="AQ150" i="14"/>
  <c r="AS150" i="14"/>
  <c r="AQ138" i="14"/>
  <c r="AS138" i="14"/>
  <c r="BC150" i="14"/>
  <c r="BE150" i="14"/>
  <c r="BC138" i="14"/>
  <c r="BE138" i="14"/>
  <c r="G149" i="14"/>
  <c r="G137" i="14"/>
  <c r="O149" i="14"/>
  <c r="O137" i="14"/>
  <c r="V149" i="14"/>
  <c r="V137" i="14"/>
  <c r="AB149" i="14"/>
  <c r="AB137" i="14"/>
  <c r="AI149" i="14"/>
  <c r="AI137" i="14"/>
  <c r="AO149" i="14"/>
  <c r="AO137" i="14"/>
  <c r="AU149" i="14"/>
  <c r="AU137" i="14"/>
  <c r="BA149" i="14"/>
  <c r="BA137" i="14"/>
  <c r="BG149" i="14"/>
  <c r="BG137" i="14"/>
  <c r="BM149" i="14"/>
  <c r="BM137" i="14"/>
  <c r="J149" i="14"/>
  <c r="J137" i="14"/>
  <c r="R149" i="14"/>
  <c r="R137" i="14"/>
  <c r="X149" i="14"/>
  <c r="X137" i="14"/>
  <c r="AE149" i="14"/>
  <c r="AE137" i="14"/>
  <c r="AK149" i="14"/>
  <c r="AK137" i="14"/>
  <c r="AQ149" i="14"/>
  <c r="AQ137" i="14"/>
  <c r="AW149" i="14"/>
  <c r="AW137" i="14"/>
  <c r="BC149" i="14"/>
  <c r="BC137" i="14"/>
  <c r="BI149" i="14"/>
  <c r="BI137" i="14"/>
  <c r="K152" i="14"/>
  <c r="K140" i="14"/>
  <c r="Y152" i="14"/>
  <c r="Y140" i="14"/>
  <c r="AL152" i="14"/>
  <c r="AL140" i="14"/>
  <c r="AX152" i="14"/>
  <c r="AX140" i="14"/>
  <c r="BJ152" i="14"/>
  <c r="BJ140" i="14"/>
  <c r="N152" i="14"/>
  <c r="N140" i="14"/>
  <c r="AA152" i="14"/>
  <c r="AA140" i="14"/>
  <c r="AN152" i="14"/>
  <c r="AN140" i="14"/>
  <c r="AZ152" i="14"/>
  <c r="AZ140" i="14"/>
  <c r="BL152" i="14"/>
  <c r="BL140" i="14"/>
  <c r="O152" i="14"/>
  <c r="O140" i="14"/>
  <c r="AB152" i="14"/>
  <c r="AB140" i="14"/>
  <c r="AO152" i="14"/>
  <c r="AO140" i="14"/>
  <c r="BA152" i="14"/>
  <c r="BA140" i="14"/>
  <c r="BM152" i="14"/>
  <c r="BM140" i="14"/>
  <c r="R152" i="14"/>
  <c r="R140" i="14"/>
  <c r="AE152" i="14"/>
  <c r="AE140" i="14"/>
  <c r="AQ152" i="14"/>
  <c r="AQ140" i="14"/>
  <c r="BC152" i="14"/>
  <c r="BC140" i="14"/>
  <c r="K147" i="14"/>
  <c r="Y147" i="14"/>
  <c r="AL147" i="14"/>
  <c r="AX147" i="14"/>
  <c r="BJ147" i="14"/>
  <c r="N147" i="14"/>
  <c r="AA147" i="14"/>
  <c r="AN147" i="14"/>
  <c r="AZ147" i="14"/>
  <c r="BL147" i="14"/>
  <c r="O147" i="14"/>
  <c r="AB147" i="14"/>
  <c r="AO147" i="14"/>
  <c r="BA147" i="14"/>
  <c r="BM147" i="14"/>
  <c r="R147" i="14"/>
  <c r="AE147" i="14"/>
  <c r="AQ147" i="14"/>
  <c r="BC147" i="14"/>
  <c r="BN123" i="14"/>
  <c r="BN121" i="14"/>
  <c r="BN117" i="14"/>
  <c r="BN115" i="14"/>
  <c r="BN111" i="14"/>
  <c r="BN109" i="14"/>
  <c r="BN143" i="14"/>
  <c r="BN119" i="14"/>
  <c r="BN116" i="14"/>
  <c r="BN114" i="14"/>
  <c r="BN113" i="14"/>
  <c r="BN110" i="14"/>
  <c r="BN108" i="14"/>
  <c r="BN107" i="14"/>
  <c r="BN101" i="14"/>
  <c r="BN99" i="14"/>
  <c r="BN100" i="14"/>
  <c r="BN98" i="14"/>
  <c r="BN97" i="14"/>
  <c r="BN91" i="14"/>
  <c r="BN89" i="14"/>
  <c r="BN87" i="14"/>
  <c r="BN90" i="14"/>
  <c r="BN88" i="14"/>
  <c r="BN81" i="14"/>
  <c r="BN79" i="14"/>
  <c r="BN75" i="14"/>
  <c r="BN73" i="14"/>
  <c r="BN64" i="14"/>
  <c r="BN62" i="14"/>
  <c r="BN59" i="14"/>
  <c r="BN57" i="14"/>
  <c r="BN80" i="14"/>
  <c r="BN78" i="14"/>
  <c r="BN77" i="14"/>
  <c r="BN74" i="14"/>
  <c r="BN72" i="14"/>
  <c r="BN71" i="14"/>
  <c r="BN63" i="14"/>
  <c r="BN61" i="14"/>
  <c r="BN60" i="14"/>
  <c r="BN58" i="14"/>
  <c r="BN56" i="14"/>
  <c r="BN55" i="14"/>
  <c r="BN51" i="14"/>
  <c r="BN50" i="14"/>
  <c r="BN49" i="14"/>
  <c r="BN48" i="14"/>
  <c r="BN42" i="14"/>
  <c r="BN41" i="14"/>
  <c r="BN40" i="14"/>
  <c r="BN39" i="14"/>
  <c r="BN33" i="14"/>
  <c r="BN31" i="14"/>
  <c r="BN24" i="14"/>
  <c r="BN22" i="14"/>
  <c r="BN21" i="14"/>
  <c r="BN18" i="14"/>
  <c r="BN16" i="14"/>
  <c r="BN13" i="14"/>
  <c r="BN11" i="14"/>
  <c r="BN10" i="14"/>
  <c r="BN32" i="14"/>
  <c r="BN30" i="14"/>
  <c r="BN29" i="14"/>
  <c r="BN25" i="14"/>
  <c r="BN23" i="14"/>
  <c r="BN19" i="14"/>
  <c r="BN17" i="14"/>
  <c r="BN15" i="14"/>
  <c r="BN9" i="14"/>
  <c r="BB123" i="14"/>
  <c r="BB121" i="14"/>
  <c r="BB117" i="14"/>
  <c r="BB115" i="14"/>
  <c r="BB111" i="14"/>
  <c r="BB109" i="14"/>
  <c r="BB143" i="14"/>
  <c r="BB119" i="14"/>
  <c r="BB116" i="14"/>
  <c r="BB114" i="14"/>
  <c r="BB113" i="14"/>
  <c r="BB110" i="14"/>
  <c r="BB108" i="14"/>
  <c r="BB107" i="14"/>
  <c r="BB101" i="14"/>
  <c r="BB99" i="14"/>
  <c r="BB100" i="14"/>
  <c r="BB98" i="14"/>
  <c r="BB97" i="14"/>
  <c r="BB91" i="14"/>
  <c r="BB89" i="14"/>
  <c r="BB87" i="14"/>
  <c r="BB90" i="14"/>
  <c r="BB88" i="14"/>
  <c r="BB81" i="14"/>
  <c r="BB79" i="14"/>
  <c r="BB75" i="14"/>
  <c r="BB73" i="14"/>
  <c r="BB64" i="14"/>
  <c r="BB62" i="14"/>
  <c r="BB59" i="14"/>
  <c r="BB57" i="14"/>
  <c r="BB80" i="14"/>
  <c r="BB78" i="14"/>
  <c r="BB77" i="14"/>
  <c r="BB74" i="14"/>
  <c r="BB72" i="14"/>
  <c r="BB71" i="14"/>
  <c r="BB63" i="14"/>
  <c r="BB61" i="14"/>
  <c r="BB60" i="14"/>
  <c r="BB58" i="14"/>
  <c r="BB56" i="14"/>
  <c r="BB55" i="14"/>
  <c r="BB51" i="14"/>
  <c r="BB50" i="14"/>
  <c r="BB49" i="14"/>
  <c r="BB48" i="14"/>
  <c r="BB42" i="14"/>
  <c r="BB41" i="14"/>
  <c r="BB40" i="14"/>
  <c r="BB39" i="14"/>
  <c r="BB33" i="14"/>
  <c r="BB31" i="14"/>
  <c r="BB24" i="14"/>
  <c r="BB22" i="14"/>
  <c r="BB21" i="14"/>
  <c r="BB18" i="14"/>
  <c r="BB16" i="14"/>
  <c r="BB13" i="14"/>
  <c r="BB11" i="14"/>
  <c r="BB10" i="14"/>
  <c r="BB32" i="14"/>
  <c r="BB30" i="14"/>
  <c r="BB29" i="14"/>
  <c r="BB25" i="14"/>
  <c r="BB23" i="14"/>
  <c r="BB19" i="14"/>
  <c r="BB17" i="14"/>
  <c r="BB15" i="14"/>
  <c r="BB9" i="14"/>
  <c r="AP123" i="14"/>
  <c r="AP121" i="14"/>
  <c r="AP117" i="14"/>
  <c r="AP115" i="14"/>
  <c r="AP111" i="14"/>
  <c r="AP109" i="14"/>
  <c r="AP143" i="14"/>
  <c r="AP119" i="14"/>
  <c r="AP116" i="14"/>
  <c r="AP114" i="14"/>
  <c r="AP113" i="14"/>
  <c r="AP110" i="14"/>
  <c r="AP108" i="14"/>
  <c r="AP107" i="14"/>
  <c r="AP101" i="14"/>
  <c r="AP99" i="14"/>
  <c r="AP100" i="14"/>
  <c r="AP98" i="14"/>
  <c r="AP97" i="14"/>
  <c r="AP91" i="14"/>
  <c r="AP89" i="14"/>
  <c r="AP87" i="14"/>
  <c r="AP90" i="14"/>
  <c r="AP88" i="14"/>
  <c r="AP81" i="14"/>
  <c r="AP79" i="14"/>
  <c r="AP75" i="14"/>
  <c r="AP73" i="14"/>
  <c r="AP64" i="14"/>
  <c r="AP62" i="14"/>
  <c r="AP59" i="14"/>
  <c r="AP57" i="14"/>
  <c r="AP80" i="14"/>
  <c r="AP78" i="14"/>
  <c r="AP77" i="14"/>
  <c r="AP74" i="14"/>
  <c r="AP72" i="14"/>
  <c r="AP71" i="14"/>
  <c r="AP63" i="14"/>
  <c r="AP61" i="14"/>
  <c r="AP60" i="14"/>
  <c r="AP58" i="14"/>
  <c r="AP56" i="14"/>
  <c r="AP55" i="14"/>
  <c r="AP51" i="14"/>
  <c r="AP50" i="14"/>
  <c r="AP49" i="14"/>
  <c r="AP48" i="14"/>
  <c r="AP42" i="14"/>
  <c r="AP41" i="14"/>
  <c r="AP40" i="14"/>
  <c r="AP39" i="14"/>
  <c r="AP33" i="14"/>
  <c r="AP31" i="14"/>
  <c r="AP24" i="14"/>
  <c r="AP22" i="14"/>
  <c r="AP21" i="14"/>
  <c r="AP18" i="14"/>
  <c r="AP16" i="14"/>
  <c r="AP13" i="14"/>
  <c r="AP11" i="14"/>
  <c r="AP10" i="14"/>
  <c r="AP32" i="14"/>
  <c r="AP30" i="14"/>
  <c r="AP29" i="14"/>
  <c r="AP25" i="14"/>
  <c r="AP23" i="14"/>
  <c r="AP19" i="14"/>
  <c r="AP17" i="14"/>
  <c r="AP15" i="14"/>
  <c r="AP9" i="14"/>
  <c r="AC123" i="14"/>
  <c r="AC121" i="14"/>
  <c r="AC117" i="14"/>
  <c r="AC115" i="14"/>
  <c r="AC111" i="14"/>
  <c r="AC109" i="14"/>
  <c r="AC143" i="14"/>
  <c r="AC119" i="14"/>
  <c r="AC116" i="14"/>
  <c r="AC114" i="14"/>
  <c r="AC113" i="14"/>
  <c r="AC110" i="14"/>
  <c r="AC108" i="14"/>
  <c r="AC107" i="14"/>
  <c r="AC101" i="14"/>
  <c r="AC99" i="14"/>
  <c r="AC100" i="14"/>
  <c r="AC98" i="14"/>
  <c r="AC97" i="14"/>
  <c r="AC91" i="14"/>
  <c r="AC89" i="14"/>
  <c r="AC87" i="14"/>
  <c r="AC90" i="14"/>
  <c r="AC88" i="14"/>
  <c r="AC81" i="14"/>
  <c r="AC79" i="14"/>
  <c r="AC75" i="14"/>
  <c r="AC73" i="14"/>
  <c r="AC64" i="14"/>
  <c r="AC62" i="14"/>
  <c r="AC59" i="14"/>
  <c r="AC57" i="14"/>
  <c r="AC80" i="14"/>
  <c r="AC78" i="14"/>
  <c r="AC77" i="14"/>
  <c r="AC74" i="14"/>
  <c r="AC72" i="14"/>
  <c r="AC71" i="14"/>
  <c r="AC63" i="14"/>
  <c r="AC61" i="14"/>
  <c r="AC60" i="14"/>
  <c r="AC58" i="14"/>
  <c r="AC56" i="14"/>
  <c r="AC55" i="14"/>
  <c r="AC51" i="14"/>
  <c r="AC50" i="14"/>
  <c r="AC49" i="14"/>
  <c r="AC48" i="14"/>
  <c r="AC42" i="14"/>
  <c r="AC41" i="14"/>
  <c r="AC40" i="14"/>
  <c r="AC39" i="14"/>
  <c r="AC33" i="14"/>
  <c r="AC31" i="14"/>
  <c r="AC24" i="14"/>
  <c r="AC22" i="14"/>
  <c r="AC21" i="14"/>
  <c r="AC18" i="14"/>
  <c r="AC16" i="14"/>
  <c r="AC13" i="14"/>
  <c r="AC11" i="14"/>
  <c r="AC10" i="14"/>
  <c r="AC32" i="14"/>
  <c r="AC30" i="14"/>
  <c r="AC29" i="14"/>
  <c r="AC25" i="14"/>
  <c r="AC23" i="14"/>
  <c r="AC19" i="14"/>
  <c r="AC17" i="14"/>
  <c r="AC15" i="14"/>
  <c r="AC9" i="14"/>
  <c r="P123" i="14"/>
  <c r="P121" i="14"/>
  <c r="P117" i="14"/>
  <c r="P115" i="14"/>
  <c r="P111" i="14"/>
  <c r="P109" i="14"/>
  <c r="P143" i="14"/>
  <c r="P119" i="14"/>
  <c r="P116" i="14"/>
  <c r="P114" i="14"/>
  <c r="P113" i="14"/>
  <c r="P110" i="14"/>
  <c r="P108" i="14"/>
  <c r="P107" i="14"/>
  <c r="P101" i="14"/>
  <c r="P99" i="14"/>
  <c r="P100" i="14"/>
  <c r="P98" i="14"/>
  <c r="P97" i="14"/>
  <c r="P91" i="14"/>
  <c r="P89" i="14"/>
  <c r="P90" i="14"/>
  <c r="P88" i="14"/>
  <c r="P87" i="14"/>
  <c r="P81" i="14"/>
  <c r="P79" i="14"/>
  <c r="P75" i="14"/>
  <c r="P73" i="14"/>
  <c r="P64" i="14"/>
  <c r="P62" i="14"/>
  <c r="P59" i="14"/>
  <c r="P57" i="14"/>
  <c r="P80" i="14"/>
  <c r="P78" i="14"/>
  <c r="P77" i="14"/>
  <c r="P74" i="14"/>
  <c r="P72" i="14"/>
  <c r="P71" i="14"/>
  <c r="P63" i="14"/>
  <c r="P61" i="14"/>
  <c r="P60" i="14"/>
  <c r="P58" i="14"/>
  <c r="P56" i="14"/>
  <c r="P55" i="14"/>
  <c r="P51" i="14"/>
  <c r="P50" i="14"/>
  <c r="P49" i="14"/>
  <c r="P48" i="14"/>
  <c r="P42" i="14"/>
  <c r="P41" i="14"/>
  <c r="P40" i="14"/>
  <c r="P39" i="14"/>
  <c r="P33" i="14"/>
  <c r="P31" i="14"/>
  <c r="P24" i="14"/>
  <c r="P22" i="14"/>
  <c r="P21" i="14"/>
  <c r="P18" i="14"/>
  <c r="P16" i="14"/>
  <c r="P13" i="14"/>
  <c r="P11" i="14"/>
  <c r="P10" i="14"/>
  <c r="P32" i="14"/>
  <c r="P30" i="14"/>
  <c r="P29" i="14"/>
  <c r="P25" i="14"/>
  <c r="P23" i="14"/>
  <c r="P19" i="14"/>
  <c r="P17" i="14"/>
  <c r="P15" i="14"/>
  <c r="P9" i="14"/>
  <c r="Y144" i="14"/>
  <c r="AX144" i="14"/>
  <c r="N144" i="14"/>
  <c r="AN144" i="14"/>
  <c r="BF144" i="14"/>
  <c r="S144" i="14"/>
  <c r="AR144" i="14"/>
  <c r="F144" i="14"/>
  <c r="AH144" i="14"/>
  <c r="G144" i="14"/>
  <c r="V144" i="14"/>
  <c r="AI144" i="14"/>
  <c r="AU144" i="14"/>
  <c r="BG144" i="14"/>
  <c r="J144" i="14"/>
  <c r="X144" i="14"/>
  <c r="AK144" i="14"/>
  <c r="AW144" i="14"/>
  <c r="AY144" i="14"/>
  <c r="BI144" i="14"/>
  <c r="K69" i="14"/>
  <c r="Y69" i="14"/>
  <c r="AL69" i="14"/>
  <c r="AX69" i="14"/>
  <c r="BJ69" i="14"/>
  <c r="N69" i="14"/>
  <c r="AA69" i="14"/>
  <c r="AN69" i="14"/>
  <c r="AZ69" i="14"/>
  <c r="BL69" i="14"/>
  <c r="O69" i="14"/>
  <c r="AB69" i="14"/>
  <c r="AO69" i="14"/>
  <c r="BA69" i="14"/>
  <c r="BM69" i="14"/>
  <c r="R69" i="14"/>
  <c r="AE69" i="14"/>
  <c r="AQ69" i="14"/>
  <c r="BC69" i="14"/>
  <c r="S66" i="14"/>
  <c r="AF66" i="14"/>
  <c r="AR66" i="14"/>
  <c r="BD66" i="14"/>
  <c r="F66" i="14"/>
  <c r="U66" i="14"/>
  <c r="AH66" i="14"/>
  <c r="AT66" i="14"/>
  <c r="BF66" i="14"/>
  <c r="G66" i="14"/>
  <c r="V66" i="14"/>
  <c r="AI66" i="14"/>
  <c r="AU66" i="14"/>
  <c r="BG66" i="14"/>
  <c r="J66" i="14"/>
  <c r="X66" i="14"/>
  <c r="AK66" i="14"/>
  <c r="AW66" i="14"/>
  <c r="BI66" i="14"/>
  <c r="K151" i="14"/>
  <c r="K139" i="14"/>
  <c r="Y151" i="14"/>
  <c r="Y139" i="14"/>
  <c r="AL151" i="14"/>
  <c r="AL139" i="14"/>
  <c r="AX151" i="14"/>
  <c r="AX139" i="14"/>
  <c r="BJ151" i="14"/>
  <c r="BJ139" i="14"/>
  <c r="N151" i="14"/>
  <c r="N139" i="14"/>
  <c r="AA151" i="14"/>
  <c r="AA139" i="14"/>
  <c r="AN151" i="14"/>
  <c r="AN139" i="14"/>
  <c r="AZ151" i="14"/>
  <c r="AZ139" i="14"/>
  <c r="BL151" i="14"/>
  <c r="BL139" i="14"/>
  <c r="O151" i="14"/>
  <c r="O139" i="14"/>
  <c r="AB151" i="14"/>
  <c r="AB139" i="14"/>
  <c r="AO151" i="14"/>
  <c r="AO139" i="14"/>
  <c r="BA151" i="14"/>
  <c r="BA139" i="14"/>
  <c r="BM151" i="14"/>
  <c r="BM139" i="14"/>
  <c r="R151" i="14"/>
  <c r="R139" i="14"/>
  <c r="AE151" i="14"/>
  <c r="AE139" i="14"/>
  <c r="AQ151" i="14"/>
  <c r="AQ139" i="14"/>
  <c r="BC151" i="14"/>
  <c r="BC139" i="14"/>
  <c r="K145" i="14"/>
  <c r="Y145" i="14"/>
  <c r="AL145" i="14"/>
  <c r="AX145" i="14"/>
  <c r="BJ145" i="14"/>
  <c r="N145" i="14"/>
  <c r="AA145" i="14"/>
  <c r="AN145" i="14"/>
  <c r="AZ145" i="14"/>
  <c r="BL145" i="14"/>
  <c r="O145" i="14"/>
  <c r="AB145" i="14"/>
  <c r="AO145" i="14"/>
  <c r="BA145" i="14"/>
  <c r="BM145" i="14"/>
  <c r="R145" i="14"/>
  <c r="AE145" i="14"/>
  <c r="AQ145" i="14"/>
  <c r="BC145" i="14"/>
  <c r="S146" i="14"/>
  <c r="AR146" i="14"/>
  <c r="F146" i="14"/>
  <c r="AH146" i="14"/>
  <c r="BF146" i="14"/>
  <c r="Y146" i="14"/>
  <c r="AX146" i="14"/>
  <c r="N146" i="14"/>
  <c r="AN146" i="14"/>
  <c r="BL146" i="14"/>
  <c r="O146" i="14"/>
  <c r="AB146" i="14"/>
  <c r="AO146" i="14"/>
  <c r="BA146" i="14"/>
  <c r="BM146" i="14"/>
  <c r="R146" i="14"/>
  <c r="AE146" i="14"/>
  <c r="AQ146" i="14"/>
  <c r="BC146" i="14"/>
  <c r="K153" i="14"/>
  <c r="K141" i="14"/>
  <c r="Y153" i="14"/>
  <c r="Y141" i="14"/>
  <c r="AL153" i="14"/>
  <c r="AL141" i="14"/>
  <c r="AX153" i="14"/>
  <c r="AX141" i="14"/>
  <c r="BJ153" i="14"/>
  <c r="BJ141" i="14"/>
  <c r="N153" i="14"/>
  <c r="N141" i="14"/>
  <c r="AA153" i="14"/>
  <c r="AA141" i="14"/>
  <c r="AN153" i="14"/>
  <c r="AN141" i="14"/>
  <c r="AZ153" i="14"/>
  <c r="AZ141" i="14"/>
  <c r="BL153" i="14"/>
  <c r="BL141" i="14"/>
  <c r="O153" i="14"/>
  <c r="O141" i="14"/>
  <c r="AB153" i="14"/>
  <c r="AB141" i="14"/>
  <c r="AO153" i="14"/>
  <c r="AO141" i="14"/>
  <c r="BA153" i="14"/>
  <c r="BA141" i="14"/>
  <c r="BM153" i="14"/>
  <c r="BM141" i="14"/>
  <c r="R153" i="14"/>
  <c r="R141" i="14"/>
  <c r="AE153" i="14"/>
  <c r="AE141" i="14"/>
  <c r="AQ153" i="14"/>
  <c r="AQ141" i="14"/>
  <c r="BC153" i="14"/>
  <c r="BC141" i="14"/>
  <c r="BK143" i="14"/>
  <c r="BK119" i="14"/>
  <c r="BK116" i="14"/>
  <c r="BK114" i="14"/>
  <c r="BK113" i="14"/>
  <c r="BK110" i="14"/>
  <c r="BK108" i="14"/>
  <c r="BK107" i="14"/>
  <c r="BK123" i="14"/>
  <c r="BK121" i="14"/>
  <c r="BK117" i="14"/>
  <c r="BK115" i="14"/>
  <c r="BK111" i="14"/>
  <c r="BK109" i="14"/>
  <c r="BK100" i="14"/>
  <c r="BK98" i="14"/>
  <c r="BK97" i="14"/>
  <c r="BK101" i="14"/>
  <c r="BK99" i="14"/>
  <c r="BK90" i="14"/>
  <c r="BK88" i="14"/>
  <c r="BK87" i="14"/>
  <c r="BK91" i="14"/>
  <c r="BK89" i="14"/>
  <c r="BK80" i="14"/>
  <c r="BK78" i="14"/>
  <c r="BK77" i="14"/>
  <c r="BK74" i="14"/>
  <c r="BK72" i="14"/>
  <c r="BK71" i="14"/>
  <c r="BK63" i="14"/>
  <c r="BK61" i="14"/>
  <c r="BK60" i="14"/>
  <c r="BK58" i="14"/>
  <c r="BK56" i="14"/>
  <c r="BK55" i="14"/>
  <c r="BK81" i="14"/>
  <c r="BK79" i="14"/>
  <c r="BK75" i="14"/>
  <c r="BK73" i="14"/>
  <c r="BK64" i="14"/>
  <c r="BK62" i="14"/>
  <c r="BK59" i="14"/>
  <c r="BK57" i="14"/>
  <c r="BK48" i="14"/>
  <c r="BK51" i="14"/>
  <c r="BK50" i="14"/>
  <c r="BK49" i="14"/>
  <c r="BK39" i="14"/>
  <c r="BK42" i="14"/>
  <c r="BK41" i="14"/>
  <c r="BK40" i="14"/>
  <c r="BK32" i="14"/>
  <c r="BK30" i="14"/>
  <c r="BK29" i="14"/>
  <c r="BK25" i="14"/>
  <c r="BK23" i="14"/>
  <c r="BK19" i="14"/>
  <c r="BK17" i="14"/>
  <c r="BK15" i="14"/>
  <c r="BK9" i="14"/>
  <c r="BK33" i="14"/>
  <c r="BK31" i="14"/>
  <c r="BK24" i="14"/>
  <c r="BK22" i="14"/>
  <c r="BK21" i="14"/>
  <c r="BK18" i="14"/>
  <c r="BK16" i="14"/>
  <c r="BK13" i="14"/>
  <c r="BK12" i="14"/>
  <c r="BK11" i="14"/>
  <c r="BK10" i="14"/>
  <c r="AY143" i="14"/>
  <c r="AY116" i="14"/>
  <c r="AY114" i="14"/>
  <c r="AY113" i="14"/>
  <c r="AY110" i="14"/>
  <c r="AY108" i="14"/>
  <c r="AY107" i="14"/>
  <c r="AY123" i="14"/>
  <c r="AY121" i="14"/>
  <c r="AY117" i="14"/>
  <c r="AY115" i="14"/>
  <c r="AY111" i="14"/>
  <c r="AY109" i="14"/>
  <c r="AY100" i="14"/>
  <c r="AY98" i="14"/>
  <c r="AY97" i="14"/>
  <c r="AY101" i="14"/>
  <c r="AY99" i="14"/>
  <c r="AY90" i="14"/>
  <c r="AY88" i="14"/>
  <c r="AY87" i="14"/>
  <c r="AY91" i="14"/>
  <c r="AY89" i="14"/>
  <c r="AY80" i="14"/>
  <c r="AY78" i="14"/>
  <c r="AY77" i="14"/>
  <c r="AY74" i="14"/>
  <c r="AY72" i="14"/>
  <c r="AY71" i="14"/>
  <c r="AY63" i="14"/>
  <c r="AY61" i="14"/>
  <c r="AY60" i="14"/>
  <c r="AY58" i="14"/>
  <c r="AY56" i="14"/>
  <c r="AY55" i="14"/>
  <c r="AY81" i="14"/>
  <c r="AY79" i="14"/>
  <c r="AY75" i="14"/>
  <c r="AY73" i="14"/>
  <c r="AY64" i="14"/>
  <c r="AY62" i="14"/>
  <c r="AY59" i="14"/>
  <c r="AY57" i="14"/>
  <c r="AY48" i="14"/>
  <c r="AY51" i="14"/>
  <c r="AY50" i="14"/>
  <c r="AY49" i="14"/>
  <c r="AY39" i="14"/>
  <c r="AY42" i="14"/>
  <c r="AY41" i="14"/>
  <c r="AY40" i="14"/>
  <c r="AY32" i="14"/>
  <c r="AY30" i="14"/>
  <c r="AY29" i="14"/>
  <c r="AY25" i="14"/>
  <c r="AY23" i="14"/>
  <c r="AY19" i="14"/>
  <c r="AY17" i="14"/>
  <c r="AY15" i="14"/>
  <c r="AY9" i="14"/>
  <c r="AY33" i="14"/>
  <c r="AY31" i="14"/>
  <c r="AY24" i="14"/>
  <c r="AY22" i="14"/>
  <c r="AY21" i="14"/>
  <c r="AY18" i="14"/>
  <c r="AY16" i="14"/>
  <c r="AY13" i="14"/>
  <c r="AY12" i="14"/>
  <c r="AY11" i="14"/>
  <c r="AY10" i="14"/>
  <c r="AM119" i="14"/>
  <c r="AM116" i="14"/>
  <c r="AM114" i="14"/>
  <c r="AM113" i="14"/>
  <c r="AM110" i="14"/>
  <c r="AM108" i="14"/>
  <c r="AM107" i="14"/>
  <c r="AM123" i="14"/>
  <c r="AM121" i="14"/>
  <c r="AM117" i="14"/>
  <c r="AM115" i="14"/>
  <c r="AM111" i="14"/>
  <c r="AM109" i="14"/>
  <c r="AM100" i="14"/>
  <c r="AM98" i="14"/>
  <c r="AM97" i="14"/>
  <c r="AM101" i="14"/>
  <c r="AM99" i="14"/>
  <c r="AM90" i="14"/>
  <c r="AM88" i="14"/>
  <c r="AM87" i="14"/>
  <c r="AM91" i="14"/>
  <c r="AM89" i="14"/>
  <c r="AM80" i="14"/>
  <c r="AM78" i="14"/>
  <c r="AM77" i="14"/>
  <c r="AM74" i="14"/>
  <c r="AM72" i="14"/>
  <c r="AM71" i="14"/>
  <c r="AM63" i="14"/>
  <c r="AM61" i="14"/>
  <c r="AM60" i="14"/>
  <c r="AM58" i="14"/>
  <c r="AM56" i="14"/>
  <c r="AM55" i="14"/>
  <c r="AM81" i="14"/>
  <c r="AM79" i="14"/>
  <c r="AM75" i="14"/>
  <c r="AM73" i="14"/>
  <c r="AM64" i="14"/>
  <c r="AM62" i="14"/>
  <c r="AM59" i="14"/>
  <c r="AM57" i="14"/>
  <c r="AM48" i="14"/>
  <c r="AM51" i="14"/>
  <c r="AM50" i="14"/>
  <c r="AM49" i="14"/>
  <c r="AM39" i="14"/>
  <c r="AM42" i="14"/>
  <c r="AM41" i="14"/>
  <c r="AM40" i="14"/>
  <c r="AM32" i="14"/>
  <c r="AM30" i="14"/>
  <c r="AM29" i="14"/>
  <c r="AM25" i="14"/>
  <c r="AM23" i="14"/>
  <c r="AM19" i="14"/>
  <c r="AM17" i="14"/>
  <c r="AM15" i="14"/>
  <c r="AM9" i="14"/>
  <c r="AM33" i="14"/>
  <c r="AM31" i="14"/>
  <c r="AM24" i="14"/>
  <c r="AM22" i="14"/>
  <c r="AM21" i="14"/>
  <c r="AM18" i="14"/>
  <c r="AM16" i="14"/>
  <c r="AM13" i="14"/>
  <c r="AM12" i="14"/>
  <c r="AM11" i="14"/>
  <c r="AM10" i="14"/>
  <c r="Z143" i="14"/>
  <c r="Z119" i="14"/>
  <c r="Z116" i="14"/>
  <c r="Z114" i="14"/>
  <c r="Z113" i="14"/>
  <c r="Z110" i="14"/>
  <c r="Z108" i="14"/>
  <c r="Z107" i="14"/>
  <c r="Z123" i="14"/>
  <c r="Z121" i="14"/>
  <c r="Z117" i="14"/>
  <c r="Z115" i="14"/>
  <c r="Z111" i="14"/>
  <c r="Z109" i="14"/>
  <c r="Z100" i="14"/>
  <c r="Z98" i="14"/>
  <c r="Z97" i="14"/>
  <c r="Z101" i="14"/>
  <c r="Z99" i="14"/>
  <c r="Z90" i="14"/>
  <c r="Z88" i="14"/>
  <c r="Z87" i="14"/>
  <c r="Z91" i="14"/>
  <c r="Z89" i="14"/>
  <c r="Z80" i="14"/>
  <c r="Z78" i="14"/>
  <c r="Z77" i="14"/>
  <c r="Z74" i="14"/>
  <c r="Z72" i="14"/>
  <c r="Z71" i="14"/>
  <c r="Z63" i="14"/>
  <c r="Z61" i="14"/>
  <c r="Z60" i="14"/>
  <c r="Z58" i="14"/>
  <c r="Z56" i="14"/>
  <c r="Z55" i="14"/>
  <c r="Z81" i="14"/>
  <c r="Z79" i="14"/>
  <c r="Z75" i="14"/>
  <c r="Z73" i="14"/>
  <c r="Z64" i="14"/>
  <c r="Z62" i="14"/>
  <c r="Z59" i="14"/>
  <c r="Z57" i="14"/>
  <c r="Z48" i="14"/>
  <c r="Z51" i="14"/>
  <c r="Z50" i="14"/>
  <c r="Z49" i="14"/>
  <c r="Z39" i="14"/>
  <c r="Z42" i="14"/>
  <c r="Z41" i="14"/>
  <c r="Z40" i="14"/>
  <c r="Z32" i="14"/>
  <c r="Z30" i="14"/>
  <c r="Z29" i="14"/>
  <c r="Z25" i="14"/>
  <c r="Z23" i="14"/>
  <c r="Z19" i="14"/>
  <c r="Z17" i="14"/>
  <c r="Z15" i="14"/>
  <c r="Z9" i="14"/>
  <c r="Z33" i="14"/>
  <c r="Z31" i="14"/>
  <c r="Z24" i="14"/>
  <c r="Z22" i="14"/>
  <c r="Z21" i="14"/>
  <c r="Z18" i="14"/>
  <c r="Z16" i="14"/>
  <c r="Z13" i="14"/>
  <c r="Z12" i="14"/>
  <c r="Z11" i="14"/>
  <c r="Z10" i="14"/>
  <c r="L143" i="14"/>
  <c r="L119" i="14"/>
  <c r="L116" i="14"/>
  <c r="L114" i="14"/>
  <c r="L113" i="14"/>
  <c r="L110" i="14"/>
  <c r="L108" i="14"/>
  <c r="L107" i="14"/>
  <c r="L123" i="14"/>
  <c r="L121" i="14"/>
  <c r="L117" i="14"/>
  <c r="L115" i="14"/>
  <c r="L111" i="14"/>
  <c r="L109" i="14"/>
  <c r="L100" i="14"/>
  <c r="L98" i="14"/>
  <c r="L97" i="14"/>
  <c r="L101" i="14"/>
  <c r="L99" i="14"/>
  <c r="L90" i="14"/>
  <c r="L88" i="14"/>
  <c r="L87" i="14"/>
  <c r="L91" i="14"/>
  <c r="L89" i="14"/>
  <c r="L80" i="14"/>
  <c r="L78" i="14"/>
  <c r="L77" i="14"/>
  <c r="L74" i="14"/>
  <c r="L72" i="14"/>
  <c r="L71" i="14"/>
  <c r="L63" i="14"/>
  <c r="L61" i="14"/>
  <c r="L60" i="14"/>
  <c r="L58" i="14"/>
  <c r="L56" i="14"/>
  <c r="L55" i="14"/>
  <c r="L81" i="14"/>
  <c r="L79" i="14"/>
  <c r="L75" i="14"/>
  <c r="L73" i="14"/>
  <c r="L64" i="14"/>
  <c r="L62" i="14"/>
  <c r="L59" i="14"/>
  <c r="L57" i="14"/>
  <c r="L51" i="14"/>
  <c r="L50" i="14"/>
  <c r="L49" i="14"/>
  <c r="L48" i="14"/>
  <c r="L39" i="14"/>
  <c r="L42" i="14"/>
  <c r="L41" i="14"/>
  <c r="L40" i="14"/>
  <c r="L32" i="14"/>
  <c r="L30" i="14"/>
  <c r="L29" i="14"/>
  <c r="L25" i="14"/>
  <c r="L23" i="14"/>
  <c r="L19" i="14"/>
  <c r="L17" i="14"/>
  <c r="L15" i="14"/>
  <c r="L9" i="14"/>
  <c r="L33" i="14"/>
  <c r="L31" i="14"/>
  <c r="L24" i="14"/>
  <c r="L22" i="14"/>
  <c r="L21" i="14"/>
  <c r="L18" i="14"/>
  <c r="L16" i="14"/>
  <c r="L13" i="14"/>
  <c r="L12" i="14"/>
  <c r="L11" i="14"/>
  <c r="L10" i="14"/>
  <c r="S150" i="14"/>
  <c r="S138" i="14"/>
  <c r="AF150" i="14"/>
  <c r="AF138" i="14"/>
  <c r="J150" i="14"/>
  <c r="J138" i="14"/>
  <c r="X150" i="14"/>
  <c r="X138" i="14"/>
  <c r="AK150" i="14"/>
  <c r="AK138" i="14"/>
  <c r="AX150" i="14"/>
  <c r="AX138" i="14"/>
  <c r="BJ150" i="14"/>
  <c r="BJ138" i="14"/>
  <c r="AT150" i="14"/>
  <c r="AT138" i="14"/>
  <c r="BF150" i="14"/>
  <c r="BF138" i="14"/>
  <c r="G150" i="14"/>
  <c r="G138" i="14"/>
  <c r="V150" i="14"/>
  <c r="V138" i="14"/>
  <c r="AI150" i="14"/>
  <c r="AI138" i="14"/>
  <c r="N150" i="14"/>
  <c r="N138" i="14"/>
  <c r="AA150" i="14"/>
  <c r="AA138" i="14"/>
  <c r="AO150" i="14"/>
  <c r="AO138" i="14"/>
  <c r="BA150" i="14"/>
  <c r="BA138" i="14"/>
  <c r="BM150" i="14"/>
  <c r="BM138" i="14"/>
  <c r="AW150" i="14"/>
  <c r="AY150" i="14"/>
  <c r="AW138" i="14"/>
  <c r="BI150" i="14"/>
  <c r="BK150" i="14"/>
  <c r="BI138" i="14"/>
  <c r="BK138" i="14"/>
  <c r="K149" i="14"/>
  <c r="K137" i="14"/>
  <c r="S149" i="14"/>
  <c r="S137" i="14"/>
  <c r="Y149" i="14"/>
  <c r="Y137" i="14"/>
  <c r="AF149" i="14"/>
  <c r="AF137" i="14"/>
  <c r="AL149" i="14"/>
  <c r="AL137" i="14"/>
  <c r="AR149" i="14"/>
  <c r="AR137" i="14"/>
  <c r="AX149" i="14"/>
  <c r="AX137" i="14"/>
  <c r="BD149" i="14"/>
  <c r="BD137" i="14"/>
  <c r="BJ149" i="14"/>
  <c r="BJ137" i="14"/>
  <c r="F149" i="14"/>
  <c r="F137" i="14"/>
  <c r="N149" i="14"/>
  <c r="N137" i="14"/>
  <c r="U149" i="14"/>
  <c r="U137" i="14"/>
  <c r="AA149" i="14"/>
  <c r="AA137" i="14"/>
  <c r="AH149" i="14"/>
  <c r="AH137" i="14"/>
  <c r="AN149" i="14"/>
  <c r="AN137" i="14"/>
  <c r="AT149" i="14"/>
  <c r="AT137" i="14"/>
  <c r="AZ149" i="14"/>
  <c r="AZ137" i="14"/>
  <c r="BF149" i="14"/>
  <c r="BF137" i="14"/>
  <c r="BL149" i="14"/>
  <c r="BL137" i="14"/>
  <c r="S152" i="14"/>
  <c r="S140" i="14"/>
  <c r="AF152" i="14"/>
  <c r="AF140" i="14"/>
  <c r="AR152" i="14"/>
  <c r="AR140" i="14"/>
  <c r="BD152" i="14"/>
  <c r="BD140" i="14"/>
  <c r="F152" i="14"/>
  <c r="F140" i="14"/>
  <c r="U152" i="14"/>
  <c r="U140" i="14"/>
  <c r="AH152" i="14"/>
  <c r="AH140" i="14"/>
  <c r="AT152" i="14"/>
  <c r="AT140" i="14"/>
  <c r="BF152" i="14"/>
  <c r="BF140" i="14"/>
  <c r="G152" i="14"/>
  <c r="G140" i="14"/>
  <c r="V152" i="14"/>
  <c r="V140" i="14"/>
  <c r="AI152" i="14"/>
  <c r="AI140" i="14"/>
  <c r="AU152" i="14"/>
  <c r="AU140" i="14"/>
  <c r="BG152" i="14"/>
  <c r="BG140" i="14"/>
  <c r="J152" i="14"/>
  <c r="J140" i="14"/>
  <c r="X152" i="14"/>
  <c r="X140" i="14"/>
  <c r="AK152" i="14"/>
  <c r="AK140" i="14"/>
  <c r="AW152" i="14"/>
  <c r="AW140" i="14"/>
  <c r="BI152" i="14"/>
  <c r="BI140" i="14"/>
  <c r="S147" i="14"/>
  <c r="AF147" i="14"/>
  <c r="AR147" i="14"/>
  <c r="BD147" i="14"/>
  <c r="F147" i="14"/>
  <c r="U147" i="14"/>
  <c r="AH147" i="14"/>
  <c r="AT147" i="14"/>
  <c r="BF147" i="14"/>
  <c r="G147" i="14"/>
  <c r="V147" i="14"/>
  <c r="AI147" i="14"/>
  <c r="AU147" i="14"/>
  <c r="BG147" i="14"/>
  <c r="J147" i="14"/>
  <c r="X147" i="14"/>
  <c r="AK147" i="14"/>
  <c r="AW147" i="14"/>
  <c r="BI147" i="14"/>
  <c r="BH123" i="14"/>
  <c r="BH121" i="14"/>
  <c r="BH117" i="14"/>
  <c r="BH115" i="14"/>
  <c r="BH111" i="14"/>
  <c r="BH109" i="14"/>
  <c r="BH143" i="14"/>
  <c r="BH119" i="14"/>
  <c r="BH116" i="14"/>
  <c r="BH114" i="14"/>
  <c r="BH113" i="14"/>
  <c r="BH110" i="14"/>
  <c r="BH108" i="14"/>
  <c r="BH107" i="14"/>
  <c r="BH101" i="14"/>
  <c r="BH99" i="14"/>
  <c r="BH100" i="14"/>
  <c r="BH98" i="14"/>
  <c r="BH97" i="14"/>
  <c r="BH91" i="14"/>
  <c r="BH89" i="14"/>
  <c r="BH90" i="14"/>
  <c r="BH88" i="14"/>
  <c r="BH87" i="14"/>
  <c r="BH81" i="14"/>
  <c r="BH79" i="14"/>
  <c r="BH75" i="14"/>
  <c r="BH73" i="14"/>
  <c r="BH64" i="14"/>
  <c r="BH62" i="14"/>
  <c r="BH59" i="14"/>
  <c r="BH57" i="14"/>
  <c r="BH80" i="14"/>
  <c r="BH78" i="14"/>
  <c r="BH77" i="14"/>
  <c r="BH74" i="14"/>
  <c r="BH72" i="14"/>
  <c r="BH71" i="14"/>
  <c r="BH63" i="14"/>
  <c r="BH61" i="14"/>
  <c r="BH60" i="14"/>
  <c r="BH58" i="14"/>
  <c r="BH56" i="14"/>
  <c r="BH55" i="14"/>
  <c r="BH51" i="14"/>
  <c r="BH50" i="14"/>
  <c r="BH49" i="14"/>
  <c r="BH48" i="14"/>
  <c r="BH42" i="14"/>
  <c r="BH41" i="14"/>
  <c r="BH40" i="14"/>
  <c r="BH39" i="14"/>
  <c r="BH33" i="14"/>
  <c r="BH31" i="14"/>
  <c r="BH24" i="14"/>
  <c r="BH22" i="14"/>
  <c r="BH21" i="14"/>
  <c r="BH18" i="14"/>
  <c r="BH16" i="14"/>
  <c r="BH13" i="14"/>
  <c r="BH12" i="14"/>
  <c r="BH11" i="14"/>
  <c r="BH10" i="14"/>
  <c r="BH32" i="14"/>
  <c r="BH30" i="14"/>
  <c r="BH29" i="14"/>
  <c r="BH25" i="14"/>
  <c r="BH23" i="14"/>
  <c r="BH19" i="14"/>
  <c r="BH17" i="14"/>
  <c r="BH15" i="14"/>
  <c r="BH9" i="14"/>
  <c r="AV123" i="14"/>
  <c r="AV121" i="14"/>
  <c r="AV117" i="14"/>
  <c r="AV115" i="14"/>
  <c r="AV111" i="14"/>
  <c r="AV109" i="14"/>
  <c r="AV143" i="14"/>
  <c r="AV119" i="14"/>
  <c r="AV116" i="14"/>
  <c r="AV114" i="14"/>
  <c r="AV113" i="14"/>
  <c r="AV110" i="14"/>
  <c r="AV108" i="14"/>
  <c r="AV107" i="14"/>
  <c r="AV101" i="14"/>
  <c r="AV99" i="14"/>
  <c r="AV100" i="14"/>
  <c r="AV98" i="14"/>
  <c r="AV97" i="14"/>
  <c r="AV91" i="14"/>
  <c r="AV89" i="14"/>
  <c r="AV90" i="14"/>
  <c r="AV88" i="14"/>
  <c r="AV87" i="14"/>
  <c r="AV81" i="14"/>
  <c r="AV79" i="14"/>
  <c r="AV75" i="14"/>
  <c r="AV73" i="14"/>
  <c r="AV64" i="14"/>
  <c r="AV62" i="14"/>
  <c r="AV59" i="14"/>
  <c r="AV57" i="14"/>
  <c r="AV80" i="14"/>
  <c r="AV78" i="14"/>
  <c r="AV77" i="14"/>
  <c r="AV74" i="14"/>
  <c r="AV72" i="14"/>
  <c r="AV71" i="14"/>
  <c r="AV63" i="14"/>
  <c r="AV61" i="14"/>
  <c r="AV60" i="14"/>
  <c r="AV58" i="14"/>
  <c r="AV56" i="14"/>
  <c r="AV55" i="14"/>
  <c r="AV51" i="14"/>
  <c r="AV50" i="14"/>
  <c r="AV49" i="14"/>
  <c r="AV48" i="14"/>
  <c r="AV42" i="14"/>
  <c r="AV41" i="14"/>
  <c r="AV40" i="14"/>
  <c r="AV39" i="14"/>
  <c r="AV33" i="14"/>
  <c r="AV31" i="14"/>
  <c r="AV24" i="14"/>
  <c r="AV22" i="14"/>
  <c r="AV21" i="14"/>
  <c r="AV18" i="14"/>
  <c r="AV16" i="14"/>
  <c r="AV13" i="14"/>
  <c r="AV12" i="14"/>
  <c r="AV11" i="14"/>
  <c r="AV10" i="14"/>
  <c r="AV32" i="14"/>
  <c r="AV30" i="14"/>
  <c r="AV29" i="14"/>
  <c r="AV25" i="14"/>
  <c r="AV23" i="14"/>
  <c r="AV19" i="14"/>
  <c r="AV17" i="14"/>
  <c r="AV15" i="14"/>
  <c r="AV9" i="14"/>
  <c r="AJ123" i="14"/>
  <c r="AJ121" i="14"/>
  <c r="AJ117" i="14"/>
  <c r="AJ115" i="14"/>
  <c r="AJ111" i="14"/>
  <c r="AJ109" i="14"/>
  <c r="AJ143" i="14"/>
  <c r="AJ119" i="14"/>
  <c r="AJ116" i="14"/>
  <c r="AJ114" i="14"/>
  <c r="AJ113" i="14"/>
  <c r="AJ110" i="14"/>
  <c r="AJ108" i="14"/>
  <c r="AJ107" i="14"/>
  <c r="AJ101" i="14"/>
  <c r="AJ99" i="14"/>
  <c r="AJ100" i="14"/>
  <c r="AJ98" i="14"/>
  <c r="AJ97" i="14"/>
  <c r="AJ91" i="14"/>
  <c r="AJ89" i="14"/>
  <c r="AJ90" i="14"/>
  <c r="AJ88" i="14"/>
  <c r="AJ87" i="14"/>
  <c r="AJ81" i="14"/>
  <c r="AJ79" i="14"/>
  <c r="AJ75" i="14"/>
  <c r="AJ73" i="14"/>
  <c r="AJ64" i="14"/>
  <c r="AJ62" i="14"/>
  <c r="AJ59" i="14"/>
  <c r="AJ57" i="14"/>
  <c r="AJ80" i="14"/>
  <c r="AJ78" i="14"/>
  <c r="AJ77" i="14"/>
  <c r="AJ74" i="14"/>
  <c r="AJ72" i="14"/>
  <c r="AJ71" i="14"/>
  <c r="AJ63" i="14"/>
  <c r="AJ61" i="14"/>
  <c r="AJ60" i="14"/>
  <c r="AJ58" i="14"/>
  <c r="AJ56" i="14"/>
  <c r="AJ55" i="14"/>
  <c r="AJ51" i="14"/>
  <c r="AJ50" i="14"/>
  <c r="AJ49" i="14"/>
  <c r="AJ48" i="14"/>
  <c r="AJ42" i="14"/>
  <c r="AJ41" i="14"/>
  <c r="AJ40" i="14"/>
  <c r="AJ39" i="14"/>
  <c r="AJ33" i="14"/>
  <c r="AJ31" i="14"/>
  <c r="AJ24" i="14"/>
  <c r="AJ22" i="14"/>
  <c r="AJ21" i="14"/>
  <c r="AJ18" i="14"/>
  <c r="AJ16" i="14"/>
  <c r="AJ13" i="14"/>
  <c r="AJ12" i="14"/>
  <c r="AJ11" i="14"/>
  <c r="AJ10" i="14"/>
  <c r="AJ32" i="14"/>
  <c r="AJ30" i="14"/>
  <c r="AJ29" i="14"/>
  <c r="AJ25" i="14"/>
  <c r="AJ23" i="14"/>
  <c r="AJ19" i="14"/>
  <c r="AJ17" i="14"/>
  <c r="AJ15" i="14"/>
  <c r="AJ9" i="14"/>
  <c r="W123" i="14"/>
  <c r="W121" i="14"/>
  <c r="W117" i="14"/>
  <c r="W115" i="14"/>
  <c r="W111" i="14"/>
  <c r="W109" i="14"/>
  <c r="W143" i="14"/>
  <c r="W119" i="14"/>
  <c r="W116" i="14"/>
  <c r="W114" i="14"/>
  <c r="W113" i="14"/>
  <c r="W110" i="14"/>
  <c r="W108" i="14"/>
  <c r="W107" i="14"/>
  <c r="W101" i="14"/>
  <c r="W99" i="14"/>
  <c r="W100" i="14"/>
  <c r="W98" i="14"/>
  <c r="W97" i="14"/>
  <c r="W91" i="14"/>
  <c r="W89" i="14"/>
  <c r="W87" i="14"/>
  <c r="W90" i="14"/>
  <c r="W88" i="14"/>
  <c r="W81" i="14"/>
  <c r="W79" i="14"/>
  <c r="W75" i="14"/>
  <c r="W73" i="14"/>
  <c r="W64" i="14"/>
  <c r="W62" i="14"/>
  <c r="W59" i="14"/>
  <c r="W57" i="14"/>
  <c r="W80" i="14"/>
  <c r="W78" i="14"/>
  <c r="W77" i="14"/>
  <c r="W74" i="14"/>
  <c r="W72" i="14"/>
  <c r="W71" i="14"/>
  <c r="W63" i="14"/>
  <c r="W61" i="14"/>
  <c r="W60" i="14"/>
  <c r="W58" i="14"/>
  <c r="W56" i="14"/>
  <c r="W55" i="14"/>
  <c r="W51" i="14"/>
  <c r="W50" i="14"/>
  <c r="W49" i="14"/>
  <c r="W48" i="14"/>
  <c r="W42" i="14"/>
  <c r="W41" i="14"/>
  <c r="W40" i="14"/>
  <c r="W39" i="14"/>
  <c r="W33" i="14"/>
  <c r="W31" i="14"/>
  <c r="W24" i="14"/>
  <c r="W22" i="14"/>
  <c r="W21" i="14"/>
  <c r="W18" i="14"/>
  <c r="W16" i="14"/>
  <c r="W13" i="14"/>
  <c r="W12" i="14"/>
  <c r="W11" i="14"/>
  <c r="W10" i="14"/>
  <c r="W32" i="14"/>
  <c r="W30" i="14"/>
  <c r="W29" i="14"/>
  <c r="W25" i="14"/>
  <c r="W23" i="14"/>
  <c r="W19" i="14"/>
  <c r="W17" i="14"/>
  <c r="W15" i="14"/>
  <c r="W9" i="14"/>
  <c r="H123" i="14"/>
  <c r="H121" i="14"/>
  <c r="H117" i="14"/>
  <c r="H115" i="14"/>
  <c r="H111" i="14"/>
  <c r="H109" i="14"/>
  <c r="H143" i="14"/>
  <c r="H119" i="14"/>
  <c r="H116" i="14"/>
  <c r="H114" i="14"/>
  <c r="H113" i="14"/>
  <c r="H110" i="14"/>
  <c r="H108" i="14"/>
  <c r="H107" i="14"/>
  <c r="H101" i="14"/>
  <c r="H99" i="14"/>
  <c r="H100" i="14"/>
  <c r="H98" i="14"/>
  <c r="H97" i="14"/>
  <c r="H91" i="14"/>
  <c r="H89" i="14"/>
  <c r="H87" i="14"/>
  <c r="H90" i="14"/>
  <c r="H88" i="14"/>
  <c r="H81" i="14"/>
  <c r="H79" i="14"/>
  <c r="H75" i="14"/>
  <c r="H73" i="14"/>
  <c r="H64" i="14"/>
  <c r="H62" i="14"/>
  <c r="H59" i="14"/>
  <c r="H57" i="14"/>
  <c r="H80" i="14"/>
  <c r="H78" i="14"/>
  <c r="H77" i="14"/>
  <c r="H74" i="14"/>
  <c r="H72" i="14"/>
  <c r="H71" i="14"/>
  <c r="H63" i="14"/>
  <c r="H61" i="14"/>
  <c r="H60" i="14"/>
  <c r="H58" i="14"/>
  <c r="H56" i="14"/>
  <c r="H55" i="14"/>
  <c r="H51" i="14"/>
  <c r="H50" i="14"/>
  <c r="H49" i="14"/>
  <c r="H48" i="14"/>
  <c r="H42" i="14"/>
  <c r="H41" i="14"/>
  <c r="H40" i="14"/>
  <c r="H39" i="14"/>
  <c r="H33" i="14"/>
  <c r="H31" i="14"/>
  <c r="H24" i="14"/>
  <c r="H22" i="14"/>
  <c r="H21" i="14"/>
  <c r="H18" i="14"/>
  <c r="H16" i="14"/>
  <c r="H13" i="14"/>
  <c r="H12" i="14"/>
  <c r="H11" i="14"/>
  <c r="H10" i="14"/>
  <c r="H32" i="14"/>
  <c r="H30" i="14"/>
  <c r="H29" i="14"/>
  <c r="H25" i="14"/>
  <c r="H23" i="14"/>
  <c r="H19" i="14"/>
  <c r="H17" i="14"/>
  <c r="H15" i="14"/>
  <c r="H9" i="14"/>
  <c r="K144" i="14"/>
  <c r="AL144" i="14"/>
  <c r="BJ144" i="14"/>
  <c r="AA144" i="14"/>
  <c r="AZ144" i="14"/>
  <c r="BL144" i="14"/>
  <c r="AF144" i="14"/>
  <c r="BD144" i="14"/>
  <c r="U144" i="14"/>
  <c r="AT144" i="14"/>
  <c r="O144" i="14"/>
  <c r="AB144" i="14"/>
  <c r="AO144" i="14"/>
  <c r="BA144" i="14"/>
  <c r="BM144" i="14"/>
  <c r="R144" i="14"/>
  <c r="AE144" i="14"/>
  <c r="AQ144" i="14"/>
  <c r="BC144" i="14"/>
  <c r="S69" i="14"/>
  <c r="AF69" i="14"/>
  <c r="AR69" i="14"/>
  <c r="BD69" i="14"/>
  <c r="F69" i="14"/>
  <c r="U69" i="14"/>
  <c r="AH69" i="14"/>
  <c r="AT69" i="14"/>
  <c r="BF69" i="14"/>
  <c r="G69" i="14"/>
  <c r="V69" i="14"/>
  <c r="AI69" i="14"/>
  <c r="AU69" i="14"/>
  <c r="BG69" i="14"/>
  <c r="J69" i="14"/>
  <c r="X69" i="14"/>
  <c r="AK69" i="14"/>
  <c r="AW69" i="14"/>
  <c r="BI69" i="14"/>
  <c r="BL12" i="14"/>
  <c r="BN12" i="14"/>
  <c r="AZ12" i="14"/>
  <c r="BB12" i="14"/>
  <c r="AN12" i="14"/>
  <c r="AP12" i="14"/>
  <c r="AA12" i="14"/>
  <c r="AC12" i="14"/>
  <c r="N12" i="14"/>
  <c r="P12" i="14"/>
  <c r="K66" i="14"/>
  <c r="Y66" i="14"/>
  <c r="AL66" i="14"/>
  <c r="AX66" i="14"/>
  <c r="BJ66" i="14"/>
  <c r="N66" i="14"/>
  <c r="AA66" i="14"/>
  <c r="AN66" i="14"/>
  <c r="AZ66" i="14"/>
  <c r="BL66" i="14"/>
  <c r="O66" i="14"/>
  <c r="AB66" i="14"/>
  <c r="AO66" i="14"/>
  <c r="BA66" i="14"/>
  <c r="BM66" i="14"/>
  <c r="R66" i="14"/>
  <c r="AE66" i="14"/>
  <c r="AQ66" i="14"/>
  <c r="BC66" i="14"/>
  <c r="E101" i="13"/>
  <c r="A101" i="13"/>
  <c r="E100" i="13"/>
  <c r="A100" i="13"/>
  <c r="E99" i="13"/>
  <c r="A99" i="13"/>
  <c r="E98" i="13"/>
  <c r="A98" i="13"/>
  <c r="BP97" i="13"/>
  <c r="E97" i="13"/>
  <c r="BO97" i="13"/>
  <c r="E91" i="13"/>
  <c r="A91" i="13"/>
  <c r="E90" i="13"/>
  <c r="A90" i="13"/>
  <c r="E89" i="13"/>
  <c r="A89" i="13"/>
  <c r="E88" i="13"/>
  <c r="A88" i="13"/>
  <c r="BP87" i="13"/>
  <c r="E87" i="13"/>
  <c r="BO87" i="13"/>
  <c r="E81" i="13"/>
  <c r="A81" i="13"/>
  <c r="E80" i="13"/>
  <c r="A80" i="13"/>
  <c r="E79" i="13"/>
  <c r="A79" i="13"/>
  <c r="E78" i="13"/>
  <c r="BO78" i="13"/>
  <c r="A78" i="13"/>
  <c r="BP77" i="13"/>
  <c r="E77" i="13"/>
  <c r="BO77" i="13"/>
  <c r="E75" i="13"/>
  <c r="BO75" i="13"/>
  <c r="A75" i="13"/>
  <c r="E74" i="13"/>
  <c r="BO74" i="13"/>
  <c r="A74" i="13"/>
  <c r="E73" i="13"/>
  <c r="BO73" i="13"/>
  <c r="A73" i="13"/>
  <c r="E72" i="13"/>
  <c r="BO72" i="13"/>
  <c r="A72" i="13"/>
  <c r="BP71" i="13"/>
  <c r="E71" i="13"/>
  <c r="BO71" i="13"/>
  <c r="E69" i="13"/>
  <c r="BO69" i="13"/>
  <c r="E68" i="13"/>
  <c r="BO68" i="13"/>
  <c r="E67" i="13"/>
  <c r="BO67" i="13"/>
  <c r="E66" i="13"/>
  <c r="BO66" i="13"/>
  <c r="BP65" i="13"/>
  <c r="E65" i="13"/>
  <c r="BO65" i="13"/>
  <c r="E64" i="13"/>
  <c r="BO64" i="13"/>
  <c r="A64" i="13"/>
  <c r="E63" i="13"/>
  <c r="BO63" i="13"/>
  <c r="A63" i="13"/>
  <c r="E62" i="13"/>
  <c r="BO62" i="13"/>
  <c r="A62" i="13"/>
  <c r="E61" i="13"/>
  <c r="BO61" i="13"/>
  <c r="A61" i="13"/>
  <c r="BP60" i="13"/>
  <c r="E60" i="13"/>
  <c r="BO60" i="13"/>
  <c r="E59" i="13"/>
  <c r="BO59" i="13"/>
  <c r="A59" i="13"/>
  <c r="E58" i="13"/>
  <c r="BO58" i="13"/>
  <c r="A58" i="13"/>
  <c r="E57" i="13"/>
  <c r="BO57" i="13"/>
  <c r="A57" i="13"/>
  <c r="E56" i="13"/>
  <c r="BO56" i="13"/>
  <c r="A56" i="13"/>
  <c r="BP55" i="13"/>
  <c r="E55" i="13"/>
  <c r="BO55" i="13"/>
  <c r="E53" i="13"/>
  <c r="BO53" i="13"/>
  <c r="E52" i="13"/>
  <c r="BO52" i="13"/>
  <c r="B51" i="13"/>
  <c r="A51" i="13"/>
  <c r="B50" i="13"/>
  <c r="A50" i="13"/>
  <c r="B49" i="13"/>
  <c r="A49" i="13"/>
  <c r="BP48" i="13"/>
  <c r="B48" i="13"/>
  <c r="A48" i="13"/>
  <c r="BK120" i="14"/>
  <c r="BH67" i="14"/>
  <c r="AY138" i="14"/>
  <c r="BH65" i="14"/>
  <c r="BH68" i="14"/>
  <c r="AV65" i="14"/>
  <c r="BE65" i="14"/>
  <c r="T68" i="14"/>
  <c r="H67" i="14"/>
  <c r="E82" i="13"/>
  <c r="BO82" i="13"/>
  <c r="AJ67" i="14"/>
  <c r="AS68" i="14"/>
  <c r="W68" i="14"/>
  <c r="H65" i="14"/>
  <c r="T65" i="14"/>
  <c r="T67" i="14"/>
  <c r="W65" i="14"/>
  <c r="H68" i="14"/>
  <c r="AG65" i="14"/>
  <c r="AV68" i="14"/>
  <c r="AS67" i="14"/>
  <c r="AJ65" i="14"/>
  <c r="AJ68" i="14"/>
  <c r="AS65" i="14"/>
  <c r="BN149" i="14"/>
  <c r="AC149" i="14"/>
  <c r="AC126" i="14"/>
  <c r="BK144" i="14"/>
  <c r="BK147" i="14"/>
  <c r="BN150" i="14"/>
  <c r="BN65" i="14"/>
  <c r="BN131" i="14"/>
  <c r="AC132" i="14"/>
  <c r="BK135" i="14"/>
  <c r="BN133" i="14"/>
  <c r="BN138" i="14"/>
  <c r="BN122" i="14"/>
  <c r="BN128" i="14"/>
  <c r="BN129" i="14"/>
  <c r="BN120" i="14"/>
  <c r="BN134" i="14"/>
  <c r="BN135" i="14"/>
  <c r="BN127" i="14"/>
  <c r="BK152" i="14"/>
  <c r="BH150" i="14"/>
  <c r="BK149" i="14"/>
  <c r="BK128" i="14"/>
  <c r="BK127" i="14"/>
  <c r="BK134" i="14"/>
  <c r="BK131" i="14"/>
  <c r="BK122" i="14"/>
  <c r="AS146" i="14"/>
  <c r="BK65" i="14"/>
  <c r="BH137" i="14"/>
  <c r="T122" i="14"/>
  <c r="AC127" i="14"/>
  <c r="AC122" i="14"/>
  <c r="AC135" i="14"/>
  <c r="AC120" i="14"/>
  <c r="AC65" i="14"/>
  <c r="BK133" i="14"/>
  <c r="BN152" i="14"/>
  <c r="BK137" i="14"/>
  <c r="AC138" i="14"/>
  <c r="BK141" i="14"/>
  <c r="BK139" i="14"/>
  <c r="BN140" i="14"/>
  <c r="AY122" i="14"/>
  <c r="BK66" i="14"/>
  <c r="AC134" i="14"/>
  <c r="AC133" i="14"/>
  <c r="BH141" i="14"/>
  <c r="BH134" i="14"/>
  <c r="BE122" i="14"/>
  <c r="BH149" i="14"/>
  <c r="Z135" i="14"/>
  <c r="AP65" i="14"/>
  <c r="Z120" i="14"/>
  <c r="Z65" i="14"/>
  <c r="Z68" i="14"/>
  <c r="Z122" i="14"/>
  <c r="BE147" i="14"/>
  <c r="Z134" i="14"/>
  <c r="Z131" i="14"/>
  <c r="Z132" i="14"/>
  <c r="Z133" i="14"/>
  <c r="Z67" i="14"/>
  <c r="AS122" i="14"/>
  <c r="P122" i="14"/>
  <c r="BB65" i="14"/>
  <c r="P65" i="14"/>
  <c r="BB131" i="14"/>
  <c r="AP122" i="14"/>
  <c r="W122" i="14"/>
  <c r="AV122" i="14"/>
  <c r="BB122" i="14"/>
  <c r="AS144" i="14"/>
  <c r="BB149" i="14"/>
  <c r="BB150" i="14"/>
  <c r="AG122" i="14"/>
  <c r="AC140" i="14"/>
  <c r="AM65" i="14"/>
  <c r="BK69" i="14"/>
  <c r="BK129" i="14"/>
  <c r="BK153" i="14"/>
  <c r="BN147" i="14"/>
  <c r="BN125" i="14"/>
  <c r="BK125" i="14"/>
  <c r="AY67" i="14"/>
  <c r="BN137" i="14"/>
  <c r="AC137" i="14"/>
  <c r="AY68" i="14"/>
  <c r="BK145" i="14"/>
  <c r="BK151" i="14"/>
  <c r="BH139" i="14"/>
  <c r="BH135" i="14"/>
  <c r="BH133" i="14"/>
  <c r="BK140" i="14"/>
  <c r="BH131" i="14"/>
  <c r="BH132" i="14"/>
  <c r="BE133" i="14"/>
  <c r="L122" i="14"/>
  <c r="AY65" i="14"/>
  <c r="AY66" i="14"/>
  <c r="Z145" i="14"/>
  <c r="BE145" i="14"/>
  <c r="L65" i="14"/>
  <c r="AM122" i="14"/>
  <c r="BH151" i="14"/>
  <c r="BE131" i="14"/>
  <c r="AP149" i="14"/>
  <c r="AV120" i="14"/>
  <c r="AV149" i="14"/>
  <c r="AP150" i="14"/>
  <c r="W120" i="14"/>
  <c r="L120" i="14"/>
  <c r="T120" i="14"/>
  <c r="AC128" i="14"/>
  <c r="AC125" i="14"/>
  <c r="AC129" i="14"/>
  <c r="Z152" i="14"/>
  <c r="Z149" i="14"/>
  <c r="AC150" i="14"/>
  <c r="Z150" i="14"/>
  <c r="AC146" i="14"/>
  <c r="AJ149" i="14"/>
  <c r="W149" i="14"/>
  <c r="W150" i="14"/>
  <c r="AC147" i="14"/>
  <c r="AC152" i="14"/>
  <c r="AC153" i="14"/>
  <c r="AC145" i="14"/>
  <c r="AC69" i="14"/>
  <c r="AC151" i="14"/>
  <c r="BN141" i="14"/>
  <c r="AC144" i="14"/>
  <c r="AC141" i="14"/>
  <c r="AC139" i="14"/>
  <c r="BN66" i="14"/>
  <c r="BN153" i="14"/>
  <c r="BN146" i="14"/>
  <c r="BN151" i="14"/>
  <c r="AC66" i="14"/>
  <c r="BN144" i="14"/>
  <c r="BN145" i="14"/>
  <c r="BN139" i="14"/>
  <c r="BN69" i="14"/>
  <c r="BE135" i="14"/>
  <c r="AY141" i="14"/>
  <c r="Z141" i="14"/>
  <c r="AY139" i="14"/>
  <c r="Z139" i="14"/>
  <c r="BE141" i="14"/>
  <c r="BE139" i="14"/>
  <c r="BH152" i="14"/>
  <c r="BH145" i="14"/>
  <c r="BH146" i="14"/>
  <c r="BH153" i="14"/>
  <c r="Z151" i="14"/>
  <c r="BH129" i="14"/>
  <c r="BH127" i="14"/>
  <c r="BH128" i="14"/>
  <c r="BH125" i="14"/>
  <c r="BH126" i="14"/>
  <c r="BH120" i="14"/>
  <c r="BH66" i="14"/>
  <c r="BH144" i="14"/>
  <c r="Z69" i="14"/>
  <c r="BH138" i="14"/>
  <c r="Z144" i="14"/>
  <c r="BB127" i="14"/>
  <c r="BH140" i="14"/>
  <c r="BH147" i="14"/>
  <c r="BE153" i="14"/>
  <c r="BE151" i="14"/>
  <c r="BE125" i="14"/>
  <c r="BH69" i="14"/>
  <c r="H132" i="14"/>
  <c r="Z127" i="14"/>
  <c r="AS153" i="14"/>
  <c r="T153" i="14"/>
  <c r="AS151" i="14"/>
  <c r="T151" i="14"/>
  <c r="Z126" i="14"/>
  <c r="Z66" i="14"/>
  <c r="BE144" i="14"/>
  <c r="Z138" i="14"/>
  <c r="BE149" i="14"/>
  <c r="AS129" i="14"/>
  <c r="BE127" i="14"/>
  <c r="BE140" i="14"/>
  <c r="Z137" i="14"/>
  <c r="BE152" i="14"/>
  <c r="BE69" i="14"/>
  <c r="Z147" i="14"/>
  <c r="Z153" i="14"/>
  <c r="BE137" i="14"/>
  <c r="Z146" i="14"/>
  <c r="Z129" i="14"/>
  <c r="Z128" i="14"/>
  <c r="BB125" i="14"/>
  <c r="Z125" i="14"/>
  <c r="BE129" i="14"/>
  <c r="H120" i="14"/>
  <c r="Z140" i="14"/>
  <c r="BE66" i="14"/>
  <c r="BE146" i="14"/>
  <c r="BE120" i="14"/>
  <c r="AG66" i="14"/>
  <c r="AY140" i="14"/>
  <c r="AY137" i="14"/>
  <c r="AM137" i="14"/>
  <c r="L137" i="14"/>
  <c r="AV138" i="14"/>
  <c r="H144" i="14"/>
  <c r="BB120" i="14"/>
  <c r="BB128" i="14"/>
  <c r="L129" i="14"/>
  <c r="BB129" i="14"/>
  <c r="L69" i="14"/>
  <c r="W139" i="14"/>
  <c r="L131" i="14"/>
  <c r="AY133" i="14"/>
  <c r="AV133" i="14"/>
  <c r="AS131" i="14"/>
  <c r="AP133" i="14"/>
  <c r="BB133" i="14"/>
  <c r="AJ120" i="14"/>
  <c r="AV66" i="14"/>
  <c r="BB140" i="14"/>
  <c r="AV131" i="14"/>
  <c r="AJ131" i="14"/>
  <c r="W131" i="14"/>
  <c r="H125" i="14"/>
  <c r="AS135" i="14"/>
  <c r="BB152" i="14"/>
  <c r="L141" i="14"/>
  <c r="AG146" i="14"/>
  <c r="AM139" i="14"/>
  <c r="BB147" i="14"/>
  <c r="AV145" i="14"/>
  <c r="BB146" i="14"/>
  <c r="AJ141" i="14"/>
  <c r="AV141" i="14"/>
  <c r="W141" i="14"/>
  <c r="L146" i="14"/>
  <c r="H139" i="14"/>
  <c r="AV139" i="14"/>
  <c r="P120" i="14"/>
  <c r="AG120" i="14"/>
  <c r="AP120" i="14"/>
  <c r="AP134" i="14"/>
  <c r="BB134" i="14"/>
  <c r="AG131" i="14"/>
  <c r="T131" i="14"/>
  <c r="AM132" i="14"/>
  <c r="L132" i="14"/>
  <c r="AY135" i="14"/>
  <c r="AJ135" i="14"/>
  <c r="AV135" i="14"/>
  <c r="W135" i="14"/>
  <c r="AM133" i="14"/>
  <c r="L133" i="14"/>
  <c r="W133" i="14"/>
  <c r="AJ134" i="14"/>
  <c r="AP135" i="14"/>
  <c r="P135" i="14"/>
  <c r="AS141" i="14"/>
  <c r="T141" i="14"/>
  <c r="BB145" i="14"/>
  <c r="AS139" i="14"/>
  <c r="T139" i="14"/>
  <c r="W66" i="14"/>
  <c r="AV146" i="14"/>
  <c r="AV125" i="14"/>
  <c r="W125" i="14"/>
  <c r="L126" i="14"/>
  <c r="AY153" i="14"/>
  <c r="AY151" i="14"/>
  <c r="H145" i="14"/>
  <c r="W145" i="14"/>
  <c r="H133" i="14"/>
  <c r="H128" i="14"/>
  <c r="AV134" i="14"/>
  <c r="AJ140" i="14"/>
  <c r="AV140" i="14"/>
  <c r="W140" i="14"/>
  <c r="BB137" i="14"/>
  <c r="AP137" i="14"/>
  <c r="P137" i="14"/>
  <c r="BB138" i="14"/>
  <c r="AJ138" i="14"/>
  <c r="H138" i="14"/>
  <c r="AY146" i="14"/>
  <c r="H146" i="14"/>
  <c r="AV153" i="14"/>
  <c r="W153" i="14"/>
  <c r="H153" i="14"/>
  <c r="AV151" i="14"/>
  <c r="W151" i="14"/>
  <c r="AJ151" i="14"/>
  <c r="AP128" i="14"/>
  <c r="P128" i="14"/>
  <c r="L128" i="14"/>
  <c r="AS125" i="14"/>
  <c r="AG125" i="14"/>
  <c r="T125" i="14"/>
  <c r="AM126" i="14"/>
  <c r="AY129" i="14"/>
  <c r="AV129" i="14"/>
  <c r="W129" i="14"/>
  <c r="AM127" i="14"/>
  <c r="L127" i="14"/>
  <c r="AV127" i="14"/>
  <c r="W127" i="14"/>
  <c r="AP129" i="14"/>
  <c r="AY69" i="14"/>
  <c r="W144" i="14"/>
  <c r="W147" i="14"/>
  <c r="AG153" i="14"/>
  <c r="AM145" i="14"/>
  <c r="AG151" i="14"/>
  <c r="BB69" i="14"/>
  <c r="AP152" i="14"/>
  <c r="W134" i="14"/>
  <c r="BB66" i="14"/>
  <c r="BB144" i="14"/>
  <c r="BB153" i="14"/>
  <c r="BB151" i="14"/>
  <c r="AV150" i="14"/>
  <c r="W146" i="14"/>
  <c r="AY145" i="14"/>
  <c r="AY134" i="14"/>
  <c r="AP131" i="14"/>
  <c r="AY131" i="14"/>
  <c r="AV132" i="14"/>
  <c r="BB135" i="14"/>
  <c r="BB141" i="14"/>
  <c r="BB139" i="14"/>
  <c r="AS120" i="14"/>
  <c r="AJ127" i="14"/>
  <c r="AV144" i="14"/>
  <c r="AY152" i="14"/>
  <c r="H152" i="14"/>
  <c r="AY149" i="14"/>
  <c r="AG141" i="14"/>
  <c r="AG139" i="14"/>
  <c r="AV137" i="14"/>
  <c r="W137" i="14"/>
  <c r="H137" i="14"/>
  <c r="W138" i="14"/>
  <c r="L151" i="14"/>
  <c r="AY128" i="14"/>
  <c r="AV128" i="14"/>
  <c r="AP125" i="14"/>
  <c r="AY120" i="14"/>
  <c r="AJ144" i="14"/>
  <c r="AJ137" i="14"/>
  <c r="AP138" i="14"/>
  <c r="AP140" i="14"/>
  <c r="P140" i="14"/>
  <c r="W128" i="14"/>
  <c r="AY125" i="14"/>
  <c r="AV126" i="14"/>
  <c r="T127" i="14"/>
  <c r="AY127" i="14"/>
  <c r="AV152" i="14"/>
  <c r="W152" i="14"/>
  <c r="AV147" i="14"/>
  <c r="AP147" i="14"/>
  <c r="AM69" i="14"/>
  <c r="T144" i="14"/>
  <c r="AY147" i="14"/>
  <c r="P138" i="14"/>
  <c r="AM138" i="14"/>
  <c r="L138" i="14"/>
  <c r="AM153" i="14"/>
  <c r="AJ146" i="14"/>
  <c r="AM125" i="14"/>
  <c r="L125" i="14"/>
  <c r="AM129" i="14"/>
  <c r="AM140" i="14"/>
  <c r="L140" i="14"/>
  <c r="AS133" i="14"/>
  <c r="P152" i="14"/>
  <c r="AM131" i="14"/>
  <c r="AM135" i="14"/>
  <c r="L135" i="14"/>
  <c r="AG144" i="14"/>
  <c r="AV69" i="14"/>
  <c r="W69" i="14"/>
  <c r="H127" i="14"/>
  <c r="E83" i="13"/>
  <c r="BO83" i="13"/>
  <c r="BO79" i="13"/>
  <c r="E84" i="13"/>
  <c r="BO84" i="13"/>
  <c r="BO80" i="13"/>
  <c r="E85" i="13"/>
  <c r="BO85" i="13"/>
  <c r="BO81" i="13"/>
  <c r="H66" i="14"/>
  <c r="E92" i="13"/>
  <c r="BO92" i="13"/>
  <c r="BO88" i="13"/>
  <c r="E93" i="13"/>
  <c r="BO93" i="13"/>
  <c r="BO89" i="13"/>
  <c r="E94" i="13"/>
  <c r="BO94" i="13"/>
  <c r="BO90" i="13"/>
  <c r="E95" i="13"/>
  <c r="BO95" i="13"/>
  <c r="BO91" i="13"/>
  <c r="E102" i="13"/>
  <c r="BO102" i="13"/>
  <c r="BO98" i="13"/>
  <c r="E103" i="13"/>
  <c r="BO103" i="13"/>
  <c r="BO99" i="13"/>
  <c r="E104" i="13"/>
  <c r="BO104" i="13"/>
  <c r="BO100" i="13"/>
  <c r="E105" i="13"/>
  <c r="BO105" i="13"/>
  <c r="BO101" i="13"/>
  <c r="H150" i="14"/>
  <c r="L153" i="14"/>
  <c r="AJ153" i="14"/>
  <c r="L145" i="14"/>
  <c r="AM151" i="14"/>
  <c r="H151" i="14"/>
  <c r="AJ129" i="14"/>
  <c r="AM128" i="14"/>
  <c r="AJ128" i="14"/>
  <c r="AJ125" i="14"/>
  <c r="P125" i="14"/>
  <c r="H131" i="14"/>
  <c r="P129" i="14"/>
  <c r="AS127" i="14"/>
  <c r="AG127" i="14"/>
  <c r="AP127" i="14"/>
  <c r="AS66" i="14"/>
  <c r="T66" i="14"/>
  <c r="L144" i="14"/>
  <c r="AS145" i="14"/>
  <c r="T145" i="14"/>
  <c r="AS147" i="14"/>
  <c r="AS140" i="14"/>
  <c r="AS137" i="14"/>
  <c r="AS69" i="14"/>
  <c r="AS152" i="14"/>
  <c r="AS149" i="14"/>
  <c r="AP153" i="14"/>
  <c r="AP151" i="14"/>
  <c r="AP69" i="14"/>
  <c r="AP66" i="14"/>
  <c r="AP141" i="14"/>
  <c r="AP146" i="14"/>
  <c r="AP145" i="14"/>
  <c r="AP139" i="14"/>
  <c r="AP144" i="14"/>
  <c r="AJ152" i="14"/>
  <c r="AJ147" i="14"/>
  <c r="H147" i="14"/>
  <c r="P147" i="14"/>
  <c r="AM146" i="14"/>
  <c r="AJ145" i="14"/>
  <c r="H129" i="14"/>
  <c r="H135" i="14"/>
  <c r="H134" i="14"/>
  <c r="H140" i="14"/>
  <c r="AJ66" i="14"/>
  <c r="H149" i="14"/>
  <c r="AJ150" i="14"/>
  <c r="AM141" i="14"/>
  <c r="H141" i="14"/>
  <c r="L139" i="14"/>
  <c r="AJ139" i="14"/>
  <c r="P134" i="14"/>
  <c r="AJ133" i="14"/>
  <c r="AM134" i="14"/>
  <c r="L134" i="14"/>
  <c r="P131" i="14"/>
  <c r="H126" i="14"/>
  <c r="AG133" i="14"/>
  <c r="T133" i="14"/>
  <c r="AM66" i="14"/>
  <c r="L66" i="14"/>
  <c r="AM144" i="14"/>
  <c r="AM147" i="14"/>
  <c r="L147" i="14"/>
  <c r="AM152" i="14"/>
  <c r="L152" i="14"/>
  <c r="P149" i="14"/>
  <c r="AM149" i="14"/>
  <c r="L149" i="14"/>
  <c r="P150" i="14"/>
  <c r="AM150" i="14"/>
  <c r="L150" i="14"/>
  <c r="AG145" i="14"/>
  <c r="P145" i="14"/>
  <c r="P69" i="14"/>
  <c r="AJ69" i="14"/>
  <c r="H69" i="14"/>
  <c r="P66" i="14"/>
  <c r="P132" i="14"/>
  <c r="P141" i="14"/>
  <c r="P139" i="14"/>
  <c r="P127" i="14"/>
  <c r="T69" i="14"/>
  <c r="P144" i="14"/>
  <c r="T147" i="14"/>
  <c r="AG129" i="14"/>
  <c r="T129" i="14"/>
  <c r="AG140" i="14"/>
  <c r="T140" i="14"/>
  <c r="AG128" i="14"/>
  <c r="T128" i="14"/>
  <c r="AG137" i="14"/>
  <c r="T137" i="14"/>
  <c r="AG138" i="14"/>
  <c r="T138" i="14"/>
  <c r="P126" i="14"/>
  <c r="P153" i="14"/>
  <c r="T146" i="14"/>
  <c r="P146" i="14"/>
  <c r="P151" i="14"/>
  <c r="P133" i="14"/>
  <c r="AG69" i="14"/>
  <c r="AG147" i="14"/>
  <c r="AG135" i="14"/>
  <c r="T135" i="14"/>
  <c r="AG152" i="14"/>
  <c r="T152" i="14"/>
  <c r="AG134" i="14"/>
  <c r="T134" i="14"/>
  <c r="AG149" i="14"/>
  <c r="T149" i="14"/>
  <c r="AG150" i="14"/>
  <c r="T150" i="14"/>
  <c r="BM48" i="13"/>
  <c r="BJ48" i="13"/>
  <c r="BG48" i="13"/>
  <c r="BD48" i="13"/>
  <c r="BA48" i="13"/>
  <c r="AX48" i="13"/>
  <c r="AU48" i="13"/>
  <c r="AR48" i="13"/>
  <c r="AO48" i="13"/>
  <c r="AL48" i="13"/>
  <c r="AI48" i="13"/>
  <c r="AF48" i="13"/>
  <c r="AB48" i="13"/>
  <c r="Y48" i="13"/>
  <c r="V48" i="13"/>
  <c r="S48" i="13"/>
  <c r="O48" i="13"/>
  <c r="K48" i="13"/>
  <c r="G48" i="13"/>
  <c r="BL48" i="13"/>
  <c r="BF48" i="13"/>
  <c r="AZ48" i="13"/>
  <c r="AT48" i="13"/>
  <c r="AN48" i="13"/>
  <c r="AH48" i="13"/>
  <c r="AA48" i="13"/>
  <c r="U48" i="13"/>
  <c r="N48" i="13"/>
  <c r="F48" i="13"/>
  <c r="BI48" i="13"/>
  <c r="BC48" i="13"/>
  <c r="AW48" i="13"/>
  <c r="AQ48" i="13"/>
  <c r="AK48" i="13"/>
  <c r="AE48" i="13"/>
  <c r="X48" i="13"/>
  <c r="R48" i="13"/>
  <c r="J48" i="13"/>
  <c r="BM49" i="13"/>
  <c r="BJ49" i="13"/>
  <c r="BG49" i="13"/>
  <c r="BD49" i="13"/>
  <c r="BA49" i="13"/>
  <c r="AX49" i="13"/>
  <c r="AU49" i="13"/>
  <c r="AR49" i="13"/>
  <c r="AO49" i="13"/>
  <c r="AL49" i="13"/>
  <c r="AI49" i="13"/>
  <c r="AF49" i="13"/>
  <c r="AB49" i="13"/>
  <c r="Y49" i="13"/>
  <c r="V49" i="13"/>
  <c r="S49" i="13"/>
  <c r="O49" i="13"/>
  <c r="K49" i="13"/>
  <c r="G49" i="13"/>
  <c r="BI49" i="13"/>
  <c r="BC49" i="13"/>
  <c r="AW49" i="13"/>
  <c r="AQ49" i="13"/>
  <c r="AK49" i="13"/>
  <c r="AE49" i="13"/>
  <c r="X49" i="13"/>
  <c r="R49" i="13"/>
  <c r="J49" i="13"/>
  <c r="BL49" i="13"/>
  <c r="BF49" i="13"/>
  <c r="AZ49" i="13"/>
  <c r="AT49" i="13"/>
  <c r="AN49" i="13"/>
  <c r="AH49" i="13"/>
  <c r="AA49" i="13"/>
  <c r="U49" i="13"/>
  <c r="N49" i="13"/>
  <c r="F49" i="13"/>
  <c r="BL50" i="13"/>
  <c r="BI50" i="13"/>
  <c r="BF50" i="13"/>
  <c r="BC50" i="13"/>
  <c r="AZ50" i="13"/>
  <c r="AW50" i="13"/>
  <c r="AT50" i="13"/>
  <c r="AQ50" i="13"/>
  <c r="AN50" i="13"/>
  <c r="AK50" i="13"/>
  <c r="AH50" i="13"/>
  <c r="AE50" i="13"/>
  <c r="AA50" i="13"/>
  <c r="X50" i="13"/>
  <c r="U50" i="13"/>
  <c r="BM50" i="13"/>
  <c r="BJ50" i="13"/>
  <c r="BG50" i="13"/>
  <c r="BD50" i="13"/>
  <c r="BA50" i="13"/>
  <c r="AX50" i="13"/>
  <c r="AU50" i="13"/>
  <c r="AR50" i="13"/>
  <c r="AO50" i="13"/>
  <c r="AL50" i="13"/>
  <c r="AI50" i="13"/>
  <c r="AF50" i="13"/>
  <c r="AB50" i="13"/>
  <c r="Y50" i="13"/>
  <c r="V50" i="13"/>
  <c r="S50" i="13"/>
  <c r="O50" i="13"/>
  <c r="K50" i="13"/>
  <c r="G50" i="13"/>
  <c r="N50" i="13"/>
  <c r="F50" i="13"/>
  <c r="R50" i="13"/>
  <c r="J50" i="13"/>
  <c r="BL51" i="13"/>
  <c r="BI51" i="13"/>
  <c r="BF51" i="13"/>
  <c r="BC51" i="13"/>
  <c r="AZ51" i="13"/>
  <c r="AW51" i="13"/>
  <c r="AT51" i="13"/>
  <c r="AQ51" i="13"/>
  <c r="AN51" i="13"/>
  <c r="AK51" i="13"/>
  <c r="AH51" i="13"/>
  <c r="AE51" i="13"/>
  <c r="AA51" i="13"/>
  <c r="X51" i="13"/>
  <c r="U51" i="13"/>
  <c r="R51" i="13"/>
  <c r="N51" i="13"/>
  <c r="J51" i="13"/>
  <c r="F51" i="13"/>
  <c r="BM51" i="13"/>
  <c r="BJ51" i="13"/>
  <c r="BG51" i="13"/>
  <c r="BD51" i="13"/>
  <c r="BA51" i="13"/>
  <c r="AX51" i="13"/>
  <c r="AU51" i="13"/>
  <c r="AR51" i="13"/>
  <c r="AO51" i="13"/>
  <c r="AL51" i="13"/>
  <c r="AI51" i="13"/>
  <c r="AF51" i="13"/>
  <c r="AB51" i="13"/>
  <c r="Y51" i="13"/>
  <c r="V51" i="13"/>
  <c r="S51" i="13"/>
  <c r="O51" i="13"/>
  <c r="K51" i="13"/>
  <c r="G51" i="13"/>
  <c r="E46" i="13"/>
  <c r="BO46" i="13"/>
  <c r="E45" i="13"/>
  <c r="BO45" i="13"/>
  <c r="E44" i="13"/>
  <c r="BO44" i="13"/>
  <c r="E43" i="13"/>
  <c r="BO43" i="13"/>
  <c r="B42" i="13"/>
  <c r="A42" i="13"/>
  <c r="B41" i="13"/>
  <c r="A41" i="13"/>
  <c r="B40" i="13"/>
  <c r="A40" i="13"/>
  <c r="BP39" i="13"/>
  <c r="B39" i="13"/>
  <c r="A39" i="13"/>
  <c r="BL39" i="13"/>
  <c r="BI39" i="13"/>
  <c r="BF39" i="13"/>
  <c r="BC39" i="13"/>
  <c r="AZ39" i="13"/>
  <c r="AW39" i="13"/>
  <c r="AT39" i="13"/>
  <c r="AQ39" i="13"/>
  <c r="AN39" i="13"/>
  <c r="AK39" i="13"/>
  <c r="AH39" i="13"/>
  <c r="AE39" i="13"/>
  <c r="AA39" i="13"/>
  <c r="X39" i="13"/>
  <c r="U39" i="13"/>
  <c r="R39" i="13"/>
  <c r="N39" i="13"/>
  <c r="J39" i="13"/>
  <c r="F39" i="13"/>
  <c r="BM39" i="13"/>
  <c r="BJ39" i="13"/>
  <c r="BG39" i="13"/>
  <c r="BD39" i="13"/>
  <c r="BA39" i="13"/>
  <c r="AX39" i="13"/>
  <c r="AU39" i="13"/>
  <c r="AR39" i="13"/>
  <c r="AO39" i="13"/>
  <c r="AL39" i="13"/>
  <c r="AI39" i="13"/>
  <c r="AF39" i="13"/>
  <c r="AB39" i="13"/>
  <c r="Y39" i="13"/>
  <c r="V39" i="13"/>
  <c r="S39" i="13"/>
  <c r="O39" i="13"/>
  <c r="K39" i="13"/>
  <c r="G39" i="13"/>
  <c r="BM40" i="13"/>
  <c r="BJ40" i="13"/>
  <c r="BG40" i="13"/>
  <c r="BD40" i="13"/>
  <c r="BA40" i="13"/>
  <c r="AX40" i="13"/>
  <c r="BI40" i="13"/>
  <c r="BC40" i="13"/>
  <c r="AW40" i="13"/>
  <c r="AT40" i="13"/>
  <c r="AQ40" i="13"/>
  <c r="AN40" i="13"/>
  <c r="AK40" i="13"/>
  <c r="AH40" i="13"/>
  <c r="AE40" i="13"/>
  <c r="AA40" i="13"/>
  <c r="X40" i="13"/>
  <c r="U40" i="13"/>
  <c r="R40" i="13"/>
  <c r="N40" i="13"/>
  <c r="J40" i="13"/>
  <c r="F40" i="13"/>
  <c r="BL40" i="13"/>
  <c r="BF40" i="13"/>
  <c r="AZ40" i="13"/>
  <c r="AU40" i="13"/>
  <c r="AR40" i="13"/>
  <c r="AO40" i="13"/>
  <c r="AL40" i="13"/>
  <c r="AI40" i="13"/>
  <c r="AF40" i="13"/>
  <c r="AB40" i="13"/>
  <c r="Y40" i="13"/>
  <c r="V40" i="13"/>
  <c r="S40" i="13"/>
  <c r="O40" i="13"/>
  <c r="K40" i="13"/>
  <c r="G40" i="13"/>
  <c r="BM41" i="13"/>
  <c r="BJ41" i="13"/>
  <c r="BG41" i="13"/>
  <c r="BD41" i="13"/>
  <c r="BA41" i="13"/>
  <c r="AX41" i="13"/>
  <c r="AU41" i="13"/>
  <c r="AR41" i="13"/>
  <c r="AO41" i="13"/>
  <c r="AL41" i="13"/>
  <c r="AI41" i="13"/>
  <c r="AF41" i="13"/>
  <c r="AB41" i="13"/>
  <c r="Y41" i="13"/>
  <c r="V41" i="13"/>
  <c r="S41" i="13"/>
  <c r="O41" i="13"/>
  <c r="K41" i="13"/>
  <c r="G41" i="13"/>
  <c r="BL41" i="13"/>
  <c r="BF41" i="13"/>
  <c r="AZ41" i="13"/>
  <c r="AT41" i="13"/>
  <c r="AN41" i="13"/>
  <c r="AH41" i="13"/>
  <c r="AA41" i="13"/>
  <c r="U41" i="13"/>
  <c r="N41" i="13"/>
  <c r="F41" i="13"/>
  <c r="BI41" i="13"/>
  <c r="BC41" i="13"/>
  <c r="AW41" i="13"/>
  <c r="AQ41" i="13"/>
  <c r="AK41" i="13"/>
  <c r="AE41" i="13"/>
  <c r="X41" i="13"/>
  <c r="R41" i="13"/>
  <c r="J41" i="13"/>
  <c r="BM42" i="13"/>
  <c r="BJ42" i="13"/>
  <c r="BG42" i="13"/>
  <c r="BD42" i="13"/>
  <c r="BA42" i="13"/>
  <c r="AX42" i="13"/>
  <c r="AU42" i="13"/>
  <c r="AR42" i="13"/>
  <c r="AO42" i="13"/>
  <c r="AL42" i="13"/>
  <c r="AI42" i="13"/>
  <c r="AF42" i="13"/>
  <c r="AB42" i="13"/>
  <c r="Y42" i="13"/>
  <c r="V42" i="13"/>
  <c r="S42" i="13"/>
  <c r="O42" i="13"/>
  <c r="K42" i="13"/>
  <c r="G42" i="13"/>
  <c r="BI42" i="13"/>
  <c r="BC42" i="13"/>
  <c r="AW42" i="13"/>
  <c r="AQ42" i="13"/>
  <c r="AK42" i="13"/>
  <c r="AE42" i="13"/>
  <c r="X42" i="13"/>
  <c r="R42" i="13"/>
  <c r="J42" i="13"/>
  <c r="BL42" i="13"/>
  <c r="BF42" i="13"/>
  <c r="AZ42" i="13"/>
  <c r="AT42" i="13"/>
  <c r="AN42" i="13"/>
  <c r="AH42" i="13"/>
  <c r="AA42" i="13"/>
  <c r="U42" i="13"/>
  <c r="N42" i="13"/>
  <c r="F42" i="13"/>
  <c r="E37" i="13"/>
  <c r="BO37" i="13"/>
  <c r="E36" i="13"/>
  <c r="BO36" i="13"/>
  <c r="E35" i="13"/>
  <c r="BO35" i="13"/>
  <c r="E34" i="13"/>
  <c r="BO34" i="13"/>
  <c r="B33" i="13"/>
  <c r="B32" i="13"/>
  <c r="B31" i="13"/>
  <c r="B30" i="13"/>
  <c r="BP29" i="13"/>
  <c r="B29" i="13"/>
  <c r="A29" i="13"/>
  <c r="BO27" i="13"/>
  <c r="E25" i="13"/>
  <c r="BO25" i="13"/>
  <c r="E24" i="13"/>
  <c r="BO24" i="13"/>
  <c r="E23" i="13"/>
  <c r="BO23" i="13"/>
  <c r="B23" i="13"/>
  <c r="A23" i="13"/>
  <c r="E22" i="13"/>
  <c r="BO22" i="13"/>
  <c r="B22" i="13"/>
  <c r="A22" i="13"/>
  <c r="BP21" i="13"/>
  <c r="E21" i="13"/>
  <c r="BO21" i="13"/>
  <c r="B21" i="13"/>
  <c r="A21" i="13"/>
  <c r="E19" i="13"/>
  <c r="BO19" i="13"/>
  <c r="E18" i="13"/>
  <c r="BO18" i="13"/>
  <c r="E17" i="13"/>
  <c r="BO17" i="13"/>
  <c r="B17" i="13"/>
  <c r="A17" i="13"/>
  <c r="E16" i="13"/>
  <c r="BO16" i="13"/>
  <c r="B16" i="13"/>
  <c r="A16" i="13"/>
  <c r="E15" i="13"/>
  <c r="BO15" i="13"/>
  <c r="B15" i="13"/>
  <c r="A15" i="13"/>
  <c r="B10" i="13"/>
  <c r="A10" i="13"/>
  <c r="BP9" i="13"/>
  <c r="BO9" i="13"/>
  <c r="E153" i="4"/>
  <c r="BO153" i="4"/>
  <c r="E152" i="4"/>
  <c r="BO152" i="4"/>
  <c r="E151" i="4"/>
  <c r="BO151" i="4"/>
  <c r="E150" i="4"/>
  <c r="BO150" i="4"/>
  <c r="E149" i="4"/>
  <c r="BO149" i="4"/>
  <c r="E147" i="4"/>
  <c r="BO147" i="4"/>
  <c r="E146" i="4"/>
  <c r="BO146" i="4"/>
  <c r="E145" i="4"/>
  <c r="BO145" i="4"/>
  <c r="E144" i="4"/>
  <c r="BO144" i="4"/>
  <c r="E143" i="4"/>
  <c r="BO143" i="4"/>
  <c r="E141" i="4"/>
  <c r="BO141" i="4"/>
  <c r="E140" i="4"/>
  <c r="BO140" i="4"/>
  <c r="E139" i="4"/>
  <c r="BO139" i="4"/>
  <c r="E138" i="4"/>
  <c r="BO138" i="4"/>
  <c r="E137" i="4"/>
  <c r="BO137" i="4"/>
  <c r="E135" i="4"/>
  <c r="BO135" i="4"/>
  <c r="E134" i="4"/>
  <c r="BO134" i="4"/>
  <c r="E133" i="4"/>
  <c r="BO133" i="4"/>
  <c r="E132" i="4"/>
  <c r="BO132" i="4"/>
  <c r="E131" i="4"/>
  <c r="BO131" i="4"/>
  <c r="E129" i="4"/>
  <c r="BO129" i="4"/>
  <c r="E128" i="4"/>
  <c r="BO128" i="4"/>
  <c r="E127" i="4"/>
  <c r="BO127" i="4"/>
  <c r="E126" i="4"/>
  <c r="BO126" i="4"/>
  <c r="E125" i="4"/>
  <c r="BO125" i="4"/>
  <c r="E123" i="4"/>
  <c r="BO123" i="4"/>
  <c r="E122" i="4"/>
  <c r="BO122" i="4"/>
  <c r="E121" i="4"/>
  <c r="BO121" i="4"/>
  <c r="E120" i="4"/>
  <c r="BO120" i="4"/>
  <c r="E119" i="4"/>
  <c r="BO119" i="4"/>
  <c r="E117" i="4"/>
  <c r="BO117" i="4"/>
  <c r="E116" i="4"/>
  <c r="BO116" i="4"/>
  <c r="E115" i="4"/>
  <c r="BO115" i="4"/>
  <c r="E114" i="4"/>
  <c r="BO114" i="4"/>
  <c r="E113" i="4"/>
  <c r="BO113" i="4"/>
  <c r="E111" i="4"/>
  <c r="BO111" i="4"/>
  <c r="E110" i="4"/>
  <c r="BO110" i="4"/>
  <c r="E109" i="4"/>
  <c r="BO109" i="4"/>
  <c r="E108" i="4"/>
  <c r="BO108" i="4"/>
  <c r="E107" i="4"/>
  <c r="BO107" i="4"/>
  <c r="E101" i="4"/>
  <c r="BO101" i="4"/>
  <c r="E100" i="4"/>
  <c r="BO100" i="4"/>
  <c r="E99" i="4"/>
  <c r="BO99" i="4"/>
  <c r="E98" i="4"/>
  <c r="BO98" i="4"/>
  <c r="E97" i="4"/>
  <c r="BO97" i="4"/>
  <c r="E91" i="4"/>
  <c r="BO91" i="4"/>
  <c r="E90" i="4"/>
  <c r="BO90" i="4"/>
  <c r="E89" i="4"/>
  <c r="BO89" i="4"/>
  <c r="E88" i="4"/>
  <c r="BO88" i="4"/>
  <c r="E87" i="4"/>
  <c r="BO87" i="4"/>
  <c r="E81" i="4"/>
  <c r="BO81" i="4"/>
  <c r="E80" i="4"/>
  <c r="BO80" i="4"/>
  <c r="E79" i="4"/>
  <c r="BO79" i="4"/>
  <c r="E78" i="4"/>
  <c r="BO78" i="4"/>
  <c r="E77" i="4"/>
  <c r="BO77" i="4"/>
  <c r="E75" i="4"/>
  <c r="BO75" i="4"/>
  <c r="E74" i="4"/>
  <c r="BO74" i="4"/>
  <c r="E73" i="4"/>
  <c r="BO73" i="4"/>
  <c r="E72" i="4"/>
  <c r="BO72" i="4"/>
  <c r="E71" i="4"/>
  <c r="BO71" i="4"/>
  <c r="E69" i="4"/>
  <c r="BO69" i="4"/>
  <c r="E68" i="4"/>
  <c r="BO68" i="4"/>
  <c r="E67" i="4"/>
  <c r="BO67" i="4"/>
  <c r="E66" i="4"/>
  <c r="BO66" i="4"/>
  <c r="E65" i="4"/>
  <c r="BO65" i="4"/>
  <c r="E64" i="4"/>
  <c r="BO64" i="4"/>
  <c r="E63" i="4"/>
  <c r="BO63" i="4"/>
  <c r="E62" i="4"/>
  <c r="BO62" i="4"/>
  <c r="E61" i="4"/>
  <c r="BO61" i="4"/>
  <c r="E60" i="4"/>
  <c r="BO60" i="4"/>
  <c r="E58" i="4"/>
  <c r="BO58" i="4"/>
  <c r="A100" i="4"/>
  <c r="A110" i="4"/>
  <c r="A90" i="4"/>
  <c r="A80" i="4"/>
  <c r="A74" i="4"/>
  <c r="A63" i="4"/>
  <c r="A58" i="4"/>
  <c r="A61" i="4"/>
  <c r="A62" i="4"/>
  <c r="A64" i="4"/>
  <c r="A72" i="4"/>
  <c r="A73" i="4"/>
  <c r="A75" i="4"/>
  <c r="A78" i="4"/>
  <c r="A79" i="4"/>
  <c r="A81" i="4"/>
  <c r="A88" i="4"/>
  <c r="A89" i="4"/>
  <c r="A91" i="4"/>
  <c r="A98" i="4"/>
  <c r="A99" i="4"/>
  <c r="A101" i="4"/>
  <c r="A108" i="4"/>
  <c r="A109" i="4"/>
  <c r="A111" i="4"/>
  <c r="A59" i="4"/>
  <c r="A57" i="4"/>
  <c r="A56" i="4"/>
  <c r="B33" i="4"/>
  <c r="B59" i="4"/>
  <c r="B32" i="4"/>
  <c r="B31" i="4"/>
  <c r="B57" i="4"/>
  <c r="B30" i="4"/>
  <c r="B88" i="4"/>
  <c r="E36" i="4"/>
  <c r="BO36" i="4"/>
  <c r="B110" i="4"/>
  <c r="BM110" i="4"/>
  <c r="BL16" i="13"/>
  <c r="BI16" i="13"/>
  <c r="BF16" i="13"/>
  <c r="BC16" i="13"/>
  <c r="AZ16" i="13"/>
  <c r="AW16" i="13"/>
  <c r="AT16" i="13"/>
  <c r="AQ16" i="13"/>
  <c r="AN16" i="13"/>
  <c r="AK16" i="13"/>
  <c r="AH16" i="13"/>
  <c r="AE16" i="13"/>
  <c r="AA16" i="13"/>
  <c r="X16" i="13"/>
  <c r="U16" i="13"/>
  <c r="R16" i="13"/>
  <c r="N16" i="13"/>
  <c r="J16" i="13"/>
  <c r="F16" i="13"/>
  <c r="BM16" i="13"/>
  <c r="BJ16" i="13"/>
  <c r="BG16" i="13"/>
  <c r="BD16" i="13"/>
  <c r="BA16" i="13"/>
  <c r="AX16" i="13"/>
  <c r="AU16" i="13"/>
  <c r="AR16" i="13"/>
  <c r="AO16" i="13"/>
  <c r="AL16" i="13"/>
  <c r="AI16" i="13"/>
  <c r="AF16" i="13"/>
  <c r="AB16" i="13"/>
  <c r="Y16" i="13"/>
  <c r="V16" i="13"/>
  <c r="S16" i="13"/>
  <c r="O16" i="13"/>
  <c r="K16" i="13"/>
  <c r="G16" i="13"/>
  <c r="BL22" i="13"/>
  <c r="BI22" i="13"/>
  <c r="BF22" i="13"/>
  <c r="BC22" i="13"/>
  <c r="AZ22" i="13"/>
  <c r="AW22" i="13"/>
  <c r="AT22" i="13"/>
  <c r="AQ22" i="13"/>
  <c r="AN22" i="13"/>
  <c r="AK22" i="13"/>
  <c r="AH22" i="13"/>
  <c r="AE22" i="13"/>
  <c r="AA22" i="13"/>
  <c r="X22" i="13"/>
  <c r="U22" i="13"/>
  <c r="R22" i="13"/>
  <c r="N22" i="13"/>
  <c r="J22" i="13"/>
  <c r="F22" i="13"/>
  <c r="BM22" i="13"/>
  <c r="BJ22" i="13"/>
  <c r="BG22" i="13"/>
  <c r="BD22" i="13"/>
  <c r="BA22" i="13"/>
  <c r="AX22" i="13"/>
  <c r="AU22" i="13"/>
  <c r="AR22" i="13"/>
  <c r="AO22" i="13"/>
  <c r="AL22" i="13"/>
  <c r="AI22" i="13"/>
  <c r="AF22" i="13"/>
  <c r="AB22" i="13"/>
  <c r="Y22" i="13"/>
  <c r="V22" i="13"/>
  <c r="S22" i="13"/>
  <c r="O22" i="13"/>
  <c r="K22" i="13"/>
  <c r="G22" i="13"/>
  <c r="BL29" i="13"/>
  <c r="BI29" i="13"/>
  <c r="BF29" i="13"/>
  <c r="BC29" i="13"/>
  <c r="AZ29" i="13"/>
  <c r="AW29" i="13"/>
  <c r="AT29" i="13"/>
  <c r="AQ29" i="13"/>
  <c r="AN29" i="13"/>
  <c r="AK29" i="13"/>
  <c r="AH29" i="13"/>
  <c r="AE29" i="13"/>
  <c r="AA29" i="13"/>
  <c r="X29" i="13"/>
  <c r="U29" i="13"/>
  <c r="R29" i="13"/>
  <c r="N29" i="13"/>
  <c r="J29" i="13"/>
  <c r="F29" i="13"/>
  <c r="BM29" i="13"/>
  <c r="BJ29" i="13"/>
  <c r="BG29" i="13"/>
  <c r="BD29" i="13"/>
  <c r="BA29" i="13"/>
  <c r="AX29" i="13"/>
  <c r="AU29" i="13"/>
  <c r="AR29" i="13"/>
  <c r="AO29" i="13"/>
  <c r="AL29" i="13"/>
  <c r="AI29" i="13"/>
  <c r="AF29" i="13"/>
  <c r="AB29" i="13"/>
  <c r="Y29" i="13"/>
  <c r="V29" i="13"/>
  <c r="S29" i="13"/>
  <c r="O29" i="13"/>
  <c r="K29" i="13"/>
  <c r="G29" i="13"/>
  <c r="A107" i="13"/>
  <c r="A97" i="13"/>
  <c r="A87" i="13"/>
  <c r="A77" i="13"/>
  <c r="A71" i="13"/>
  <c r="A60" i="13"/>
  <c r="A55" i="13"/>
  <c r="BL31" i="13"/>
  <c r="BI31" i="13"/>
  <c r="BF31" i="13"/>
  <c r="BC31" i="13"/>
  <c r="AZ31" i="13"/>
  <c r="AW31" i="13"/>
  <c r="AT31" i="13"/>
  <c r="AQ31" i="13"/>
  <c r="AN31" i="13"/>
  <c r="AK31" i="13"/>
  <c r="AH31" i="13"/>
  <c r="AE31" i="13"/>
  <c r="AA31" i="13"/>
  <c r="X31" i="13"/>
  <c r="U31" i="13"/>
  <c r="R31" i="13"/>
  <c r="N31" i="13"/>
  <c r="J31" i="13"/>
  <c r="F31" i="13"/>
  <c r="BM31" i="13"/>
  <c r="BJ31" i="13"/>
  <c r="BG31" i="13"/>
  <c r="BD31" i="13"/>
  <c r="BA31" i="13"/>
  <c r="AX31" i="13"/>
  <c r="AU31" i="13"/>
  <c r="AR31" i="13"/>
  <c r="AO31" i="13"/>
  <c r="AL31" i="13"/>
  <c r="AI31" i="13"/>
  <c r="AF31" i="13"/>
  <c r="AB31" i="13"/>
  <c r="Y31" i="13"/>
  <c r="V31" i="13"/>
  <c r="S31" i="13"/>
  <c r="O31" i="13"/>
  <c r="K31" i="13"/>
  <c r="G31" i="13"/>
  <c r="B109" i="13"/>
  <c r="B110" i="13"/>
  <c r="B99" i="13"/>
  <c r="B100" i="13"/>
  <c r="B89" i="13"/>
  <c r="B90" i="13"/>
  <c r="B79" i="13"/>
  <c r="B73" i="13"/>
  <c r="B62" i="13"/>
  <c r="B57" i="13"/>
  <c r="B80" i="13"/>
  <c r="B74" i="13"/>
  <c r="B63" i="13"/>
  <c r="B58" i="13"/>
  <c r="BL33" i="13"/>
  <c r="BI33" i="13"/>
  <c r="BF33" i="13"/>
  <c r="BC33" i="13"/>
  <c r="AZ33" i="13"/>
  <c r="AW33" i="13"/>
  <c r="AT33" i="13"/>
  <c r="AQ33" i="13"/>
  <c r="AN33" i="13"/>
  <c r="AK33" i="13"/>
  <c r="AH33" i="13"/>
  <c r="AE33" i="13"/>
  <c r="AA33" i="13"/>
  <c r="X33" i="13"/>
  <c r="U33" i="13"/>
  <c r="R33" i="13"/>
  <c r="N33" i="13"/>
  <c r="J33" i="13"/>
  <c r="F33" i="13"/>
  <c r="BM33" i="13"/>
  <c r="BJ33" i="13"/>
  <c r="BG33" i="13"/>
  <c r="BD33" i="13"/>
  <c r="BA33" i="13"/>
  <c r="AX33" i="13"/>
  <c r="AU33" i="13"/>
  <c r="AR33" i="13"/>
  <c r="AO33" i="13"/>
  <c r="AL33" i="13"/>
  <c r="AI33" i="13"/>
  <c r="AF33" i="13"/>
  <c r="AB33" i="13"/>
  <c r="Y33" i="13"/>
  <c r="V33" i="13"/>
  <c r="S33" i="13"/>
  <c r="O33" i="13"/>
  <c r="K33" i="13"/>
  <c r="G33" i="13"/>
  <c r="B111" i="13"/>
  <c r="B101" i="13"/>
  <c r="B91" i="13"/>
  <c r="B81" i="13"/>
  <c r="B75" i="13"/>
  <c r="B64" i="13"/>
  <c r="B59" i="13"/>
  <c r="BL10" i="13"/>
  <c r="BI10" i="13"/>
  <c r="BF10" i="13"/>
  <c r="BC10" i="13"/>
  <c r="AZ10" i="13"/>
  <c r="AW10" i="13"/>
  <c r="AT10" i="13"/>
  <c r="AQ10" i="13"/>
  <c r="AN10" i="13"/>
  <c r="AK10" i="13"/>
  <c r="AH10" i="13"/>
  <c r="AE10" i="13"/>
  <c r="AA10" i="13"/>
  <c r="X10" i="13"/>
  <c r="U10" i="13"/>
  <c r="R10" i="13"/>
  <c r="N10" i="13"/>
  <c r="J10" i="13"/>
  <c r="F10" i="13"/>
  <c r="BM10" i="13"/>
  <c r="BJ10" i="13"/>
  <c r="BG10" i="13"/>
  <c r="BD10" i="13"/>
  <c r="BA10" i="13"/>
  <c r="AX10" i="13"/>
  <c r="AU10" i="13"/>
  <c r="AR10" i="13"/>
  <c r="AO10" i="13"/>
  <c r="AL10" i="13"/>
  <c r="AI10" i="13"/>
  <c r="AF10" i="13"/>
  <c r="AB10" i="13"/>
  <c r="Y10" i="13"/>
  <c r="V10" i="13"/>
  <c r="S10" i="13"/>
  <c r="O10" i="13"/>
  <c r="K10" i="13"/>
  <c r="G10" i="13"/>
  <c r="BL17" i="13"/>
  <c r="BL19" i="13"/>
  <c r="BI17" i="13"/>
  <c r="BI19" i="13"/>
  <c r="BF17" i="13"/>
  <c r="BF19" i="13"/>
  <c r="BC17" i="13"/>
  <c r="BC19" i="13"/>
  <c r="AZ17" i="13"/>
  <c r="AZ19" i="13"/>
  <c r="AW17" i="13"/>
  <c r="AW19" i="13"/>
  <c r="AT17" i="13"/>
  <c r="AT19" i="13"/>
  <c r="AQ17" i="13"/>
  <c r="AQ19" i="13"/>
  <c r="AN17" i="13"/>
  <c r="AN19" i="13"/>
  <c r="AK17" i="13"/>
  <c r="AK19" i="13"/>
  <c r="AH17" i="13"/>
  <c r="AH19" i="13"/>
  <c r="AE17" i="13"/>
  <c r="AE19" i="13"/>
  <c r="AA17" i="13"/>
  <c r="AA19" i="13"/>
  <c r="X17" i="13"/>
  <c r="X19" i="13"/>
  <c r="U17" i="13"/>
  <c r="U19" i="13"/>
  <c r="R17" i="13"/>
  <c r="R19" i="13"/>
  <c r="N17" i="13"/>
  <c r="N19" i="13"/>
  <c r="J17" i="13"/>
  <c r="J19" i="13"/>
  <c r="F17" i="13"/>
  <c r="F19" i="13"/>
  <c r="BM17" i="13"/>
  <c r="BM19" i="13"/>
  <c r="BJ17" i="13"/>
  <c r="BJ19" i="13"/>
  <c r="BG17" i="13"/>
  <c r="BG19" i="13"/>
  <c r="BD17" i="13"/>
  <c r="BD19" i="13"/>
  <c r="BA17" i="13"/>
  <c r="BA19" i="13"/>
  <c r="AX17" i="13"/>
  <c r="AX19" i="13"/>
  <c r="AU17" i="13"/>
  <c r="AU19" i="13"/>
  <c r="AR17" i="13"/>
  <c r="AR19" i="13"/>
  <c r="AO17" i="13"/>
  <c r="AO19" i="13"/>
  <c r="AL17" i="13"/>
  <c r="AL19" i="13"/>
  <c r="AI17" i="13"/>
  <c r="AI19" i="13"/>
  <c r="AF17" i="13"/>
  <c r="AF19" i="13"/>
  <c r="AB17" i="13"/>
  <c r="AB19" i="13"/>
  <c r="Y17" i="13"/>
  <c r="Y19" i="13"/>
  <c r="V17" i="13"/>
  <c r="V19" i="13"/>
  <c r="S17" i="13"/>
  <c r="S19" i="13"/>
  <c r="O17" i="13"/>
  <c r="O19" i="13"/>
  <c r="K17" i="13"/>
  <c r="K19" i="13"/>
  <c r="G17" i="13"/>
  <c r="G19" i="13"/>
  <c r="BL23" i="13"/>
  <c r="BL25" i="13"/>
  <c r="BI23" i="13"/>
  <c r="BI25" i="13"/>
  <c r="BF23" i="13"/>
  <c r="BF25" i="13"/>
  <c r="BC23" i="13"/>
  <c r="BC25" i="13"/>
  <c r="AZ23" i="13"/>
  <c r="AZ25" i="13"/>
  <c r="AW23" i="13"/>
  <c r="AW25" i="13"/>
  <c r="AT23" i="13"/>
  <c r="AT25" i="13"/>
  <c r="AQ23" i="13"/>
  <c r="AQ25" i="13"/>
  <c r="AN23" i="13"/>
  <c r="AN25" i="13"/>
  <c r="AK23" i="13"/>
  <c r="AK25" i="13"/>
  <c r="AH23" i="13"/>
  <c r="AH25" i="13"/>
  <c r="AE23" i="13"/>
  <c r="AE25" i="13"/>
  <c r="AA23" i="13"/>
  <c r="AA25" i="13"/>
  <c r="X23" i="13"/>
  <c r="X25" i="13"/>
  <c r="U23" i="13"/>
  <c r="U25" i="13"/>
  <c r="R23" i="13"/>
  <c r="R25" i="13"/>
  <c r="N23" i="13"/>
  <c r="N25" i="13"/>
  <c r="J23" i="13"/>
  <c r="J25" i="13"/>
  <c r="F23" i="13"/>
  <c r="F25" i="13"/>
  <c r="BM23" i="13"/>
  <c r="BM25" i="13"/>
  <c r="BJ23" i="13"/>
  <c r="BJ25" i="13"/>
  <c r="BG23" i="13"/>
  <c r="BG25" i="13"/>
  <c r="BD23" i="13"/>
  <c r="BD25" i="13"/>
  <c r="BA23" i="13"/>
  <c r="BA25" i="13"/>
  <c r="AX23" i="13"/>
  <c r="AX25" i="13"/>
  <c r="AU23" i="13"/>
  <c r="AU25" i="13"/>
  <c r="AR23" i="13"/>
  <c r="AR25" i="13"/>
  <c r="AO23" i="13"/>
  <c r="AO25" i="13"/>
  <c r="AL23" i="13"/>
  <c r="AL25" i="13"/>
  <c r="AI23" i="13"/>
  <c r="AI25" i="13"/>
  <c r="AF23" i="13"/>
  <c r="AF25" i="13"/>
  <c r="AB23" i="13"/>
  <c r="AB25" i="13"/>
  <c r="Y23" i="13"/>
  <c r="Y25" i="13"/>
  <c r="V23" i="13"/>
  <c r="V25" i="13"/>
  <c r="S23" i="13"/>
  <c r="S25" i="13"/>
  <c r="O23" i="13"/>
  <c r="O25" i="13"/>
  <c r="K23" i="13"/>
  <c r="K25" i="13"/>
  <c r="G23" i="13"/>
  <c r="G25" i="13"/>
  <c r="B107" i="13"/>
  <c r="B97" i="13"/>
  <c r="B87" i="13"/>
  <c r="B77" i="13"/>
  <c r="B71" i="13"/>
  <c r="B60" i="13"/>
  <c r="B55" i="13"/>
  <c r="BL30" i="13"/>
  <c r="BI30" i="13"/>
  <c r="BF30" i="13"/>
  <c r="BC30" i="13"/>
  <c r="AZ30" i="13"/>
  <c r="AW30" i="13"/>
  <c r="AT30" i="13"/>
  <c r="AQ30" i="13"/>
  <c r="AN30" i="13"/>
  <c r="AK30" i="13"/>
  <c r="AH30" i="13"/>
  <c r="AE30" i="13"/>
  <c r="AA30" i="13"/>
  <c r="X30" i="13"/>
  <c r="U30" i="13"/>
  <c r="R30" i="13"/>
  <c r="N30" i="13"/>
  <c r="J30" i="13"/>
  <c r="F30" i="13"/>
  <c r="BM30" i="13"/>
  <c r="BJ30" i="13"/>
  <c r="BG30" i="13"/>
  <c r="BD30" i="13"/>
  <c r="BA30" i="13"/>
  <c r="AX30" i="13"/>
  <c r="AU30" i="13"/>
  <c r="AR30" i="13"/>
  <c r="AO30" i="13"/>
  <c r="AL30" i="13"/>
  <c r="AI30" i="13"/>
  <c r="AF30" i="13"/>
  <c r="AB30" i="13"/>
  <c r="Y30" i="13"/>
  <c r="V30" i="13"/>
  <c r="S30" i="13"/>
  <c r="O30" i="13"/>
  <c r="K30" i="13"/>
  <c r="G30" i="13"/>
  <c r="B108" i="13"/>
  <c r="B98" i="13"/>
  <c r="B88" i="13"/>
  <c r="B78" i="13"/>
  <c r="B72" i="13"/>
  <c r="B61" i="13"/>
  <c r="B56" i="13"/>
  <c r="BL32" i="13"/>
  <c r="BI32" i="13"/>
  <c r="BF32" i="13"/>
  <c r="BC32" i="13"/>
  <c r="AZ32" i="13"/>
  <c r="AW32" i="13"/>
  <c r="AT32" i="13"/>
  <c r="AQ32" i="13"/>
  <c r="AN32" i="13"/>
  <c r="AK32" i="13"/>
  <c r="AH32" i="13"/>
  <c r="AE32" i="13"/>
  <c r="AA32" i="13"/>
  <c r="X32" i="13"/>
  <c r="U32" i="13"/>
  <c r="R32" i="13"/>
  <c r="N32" i="13"/>
  <c r="J32" i="13"/>
  <c r="F32" i="13"/>
  <c r="BM32" i="13"/>
  <c r="BJ32" i="13"/>
  <c r="BG32" i="13"/>
  <c r="BD32" i="13"/>
  <c r="BA32" i="13"/>
  <c r="AX32" i="13"/>
  <c r="AU32" i="13"/>
  <c r="AR32" i="13"/>
  <c r="AO32" i="13"/>
  <c r="AL32" i="13"/>
  <c r="AI32" i="13"/>
  <c r="AF32" i="13"/>
  <c r="AB32" i="13"/>
  <c r="Y32" i="13"/>
  <c r="V32" i="13"/>
  <c r="S32" i="13"/>
  <c r="O32" i="13"/>
  <c r="K32" i="13"/>
  <c r="G32" i="13"/>
  <c r="B100" i="4"/>
  <c r="B98" i="4"/>
  <c r="B91" i="4"/>
  <c r="B89" i="4"/>
  <c r="B80" i="4"/>
  <c r="B78" i="4"/>
  <c r="B74" i="4"/>
  <c r="B72" i="4"/>
  <c r="B63" i="4"/>
  <c r="B61" i="4"/>
  <c r="B58" i="4"/>
  <c r="B56" i="4"/>
  <c r="B101" i="4"/>
  <c r="B99" i="4"/>
  <c r="B90" i="4"/>
  <c r="B81" i="4"/>
  <c r="B79" i="4"/>
  <c r="B75" i="4"/>
  <c r="B73" i="4"/>
  <c r="B64" i="4"/>
  <c r="B62" i="4"/>
  <c r="F110" i="4"/>
  <c r="K110" i="4"/>
  <c r="N110" i="4"/>
  <c r="S110" i="4"/>
  <c r="U110" i="4"/>
  <c r="Y110" i="4"/>
  <c r="AA110" i="4"/>
  <c r="AF110" i="4"/>
  <c r="AH110" i="4"/>
  <c r="AL110" i="4"/>
  <c r="AN110" i="4"/>
  <c r="AR110" i="4"/>
  <c r="AT110" i="4"/>
  <c r="AX110" i="4"/>
  <c r="AZ110" i="4"/>
  <c r="BD110" i="4"/>
  <c r="BF110" i="4"/>
  <c r="BJ110" i="4"/>
  <c r="BL110" i="4"/>
  <c r="G110" i="4"/>
  <c r="J110" i="4"/>
  <c r="O110" i="4"/>
  <c r="R110" i="4"/>
  <c r="V110" i="4"/>
  <c r="X110" i="4"/>
  <c r="AB110" i="4"/>
  <c r="AE110" i="4"/>
  <c r="AI110" i="4"/>
  <c r="AK110" i="4"/>
  <c r="AO110" i="4"/>
  <c r="AQ110" i="4"/>
  <c r="AU110" i="4"/>
  <c r="AW110" i="4"/>
  <c r="BA110" i="4"/>
  <c r="BC110" i="4"/>
  <c r="BG110" i="4"/>
  <c r="BI110" i="4"/>
  <c r="E104" i="4"/>
  <c r="BO104" i="4"/>
  <c r="BL100" i="4"/>
  <c r="BI61" i="13"/>
  <c r="BC61" i="13"/>
  <c r="AW61" i="13"/>
  <c r="AQ61" i="13"/>
  <c r="AK61" i="13"/>
  <c r="AE61" i="13"/>
  <c r="X61" i="13"/>
  <c r="R61" i="13"/>
  <c r="J61" i="13"/>
  <c r="BM61" i="13"/>
  <c r="BG61" i="13"/>
  <c r="BA61" i="13"/>
  <c r="AU61" i="13"/>
  <c r="AO61" i="13"/>
  <c r="AI61" i="13"/>
  <c r="AB61" i="13"/>
  <c r="V61" i="13"/>
  <c r="O61" i="13"/>
  <c r="G61" i="13"/>
  <c r="BL61" i="13"/>
  <c r="BF61" i="13"/>
  <c r="AZ61" i="13"/>
  <c r="AT61" i="13"/>
  <c r="AN61" i="13"/>
  <c r="AH61" i="13"/>
  <c r="AA61" i="13"/>
  <c r="U61" i="13"/>
  <c r="N61" i="13"/>
  <c r="F61" i="13"/>
  <c r="BJ61" i="13"/>
  <c r="BD61" i="13"/>
  <c r="AX61" i="13"/>
  <c r="AR61" i="13"/>
  <c r="AL61" i="13"/>
  <c r="AF61" i="13"/>
  <c r="Y61" i="13"/>
  <c r="S61" i="13"/>
  <c r="K61" i="13"/>
  <c r="BI78" i="13"/>
  <c r="BC78" i="13"/>
  <c r="AW78" i="13"/>
  <c r="AQ78" i="13"/>
  <c r="AK78" i="13"/>
  <c r="AE78" i="13"/>
  <c r="X78" i="13"/>
  <c r="R78" i="13"/>
  <c r="J78" i="13"/>
  <c r="BM78" i="13"/>
  <c r="BG78" i="13"/>
  <c r="BA78" i="13"/>
  <c r="AU78" i="13"/>
  <c r="AO78" i="13"/>
  <c r="AI78" i="13"/>
  <c r="AB78" i="13"/>
  <c r="V78" i="13"/>
  <c r="O78" i="13"/>
  <c r="G78" i="13"/>
  <c r="BL78" i="13"/>
  <c r="AZ78" i="13"/>
  <c r="AN78" i="13"/>
  <c r="AA78" i="13"/>
  <c r="N78" i="13"/>
  <c r="BJ78" i="13"/>
  <c r="AX78" i="13"/>
  <c r="AL78" i="13"/>
  <c r="Y78" i="13"/>
  <c r="K78" i="13"/>
  <c r="BF78" i="13"/>
  <c r="AT78" i="13"/>
  <c r="AH78" i="13"/>
  <c r="U78" i="13"/>
  <c r="F78" i="13"/>
  <c r="BD78" i="13"/>
  <c r="AR78" i="13"/>
  <c r="AF78" i="13"/>
  <c r="S78" i="13"/>
  <c r="BI98" i="13"/>
  <c r="BC98" i="13"/>
  <c r="AW98" i="13"/>
  <c r="AQ98" i="13"/>
  <c r="AK98" i="13"/>
  <c r="AE98" i="13"/>
  <c r="X98" i="13"/>
  <c r="R98" i="13"/>
  <c r="J98" i="13"/>
  <c r="BM98" i="13"/>
  <c r="BG98" i="13"/>
  <c r="BA98" i="13"/>
  <c r="AU98" i="13"/>
  <c r="AO98" i="13"/>
  <c r="AI98" i="13"/>
  <c r="AB98" i="13"/>
  <c r="V98" i="13"/>
  <c r="O98" i="13"/>
  <c r="G98" i="13"/>
  <c r="BL98" i="13"/>
  <c r="BF98" i="13"/>
  <c r="AZ98" i="13"/>
  <c r="AT98" i="13"/>
  <c r="AN98" i="13"/>
  <c r="AH98" i="13"/>
  <c r="AA98" i="13"/>
  <c r="U98" i="13"/>
  <c r="N98" i="13"/>
  <c r="F98" i="13"/>
  <c r="BJ98" i="13"/>
  <c r="BD98" i="13"/>
  <c r="AX98" i="13"/>
  <c r="AR98" i="13"/>
  <c r="AL98" i="13"/>
  <c r="AF98" i="13"/>
  <c r="Y98" i="13"/>
  <c r="S98" i="13"/>
  <c r="K98" i="13"/>
  <c r="K13" i="13"/>
  <c r="K9" i="13"/>
  <c r="K12" i="13"/>
  <c r="S13" i="13"/>
  <c r="S9" i="13"/>
  <c r="S12" i="13"/>
  <c r="Y13" i="13"/>
  <c r="Y9" i="13"/>
  <c r="Y12" i="13"/>
  <c r="AF13" i="13"/>
  <c r="AF9" i="13"/>
  <c r="AF12" i="13"/>
  <c r="AL13" i="13"/>
  <c r="AL9" i="13"/>
  <c r="AL12" i="13"/>
  <c r="AR13" i="13"/>
  <c r="AR9" i="13"/>
  <c r="AR12" i="13"/>
  <c r="AX13" i="13"/>
  <c r="AX9" i="13"/>
  <c r="AX12" i="13"/>
  <c r="BD13" i="13"/>
  <c r="BD9" i="13"/>
  <c r="BD12" i="13"/>
  <c r="BJ13" i="13"/>
  <c r="BJ9" i="13"/>
  <c r="BJ12" i="13"/>
  <c r="F13" i="13"/>
  <c r="F9" i="13"/>
  <c r="F12" i="13"/>
  <c r="N13" i="13"/>
  <c r="N9" i="13"/>
  <c r="U13" i="13"/>
  <c r="U9" i="13"/>
  <c r="U12" i="13"/>
  <c r="AA13" i="13"/>
  <c r="AA9" i="13"/>
  <c r="AH13" i="13"/>
  <c r="AH9" i="13"/>
  <c r="AH12" i="13"/>
  <c r="AN13" i="13"/>
  <c r="AN9" i="13"/>
  <c r="AT13" i="13"/>
  <c r="AT9" i="13"/>
  <c r="AT12" i="13"/>
  <c r="AZ13" i="13"/>
  <c r="AZ9" i="13"/>
  <c r="BF13" i="13"/>
  <c r="BF9" i="13"/>
  <c r="BF12" i="13"/>
  <c r="BL13" i="13"/>
  <c r="BL9" i="13"/>
  <c r="BI64" i="13"/>
  <c r="BC64" i="13"/>
  <c r="AW64" i="13"/>
  <c r="AQ64" i="13"/>
  <c r="AK64" i="13"/>
  <c r="AE64" i="13"/>
  <c r="X64" i="13"/>
  <c r="R64" i="13"/>
  <c r="J64" i="13"/>
  <c r="BM64" i="13"/>
  <c r="BG64" i="13"/>
  <c r="BA64" i="13"/>
  <c r="AU64" i="13"/>
  <c r="AO64" i="13"/>
  <c r="AI64" i="13"/>
  <c r="AB64" i="13"/>
  <c r="V64" i="13"/>
  <c r="O64" i="13"/>
  <c r="G64" i="13"/>
  <c r="BL64" i="13"/>
  <c r="BF64" i="13"/>
  <c r="AZ64" i="13"/>
  <c r="AT64" i="13"/>
  <c r="AN64" i="13"/>
  <c r="AH64" i="13"/>
  <c r="AA64" i="13"/>
  <c r="U64" i="13"/>
  <c r="N64" i="13"/>
  <c r="F64" i="13"/>
  <c r="BJ64" i="13"/>
  <c r="BD64" i="13"/>
  <c r="AX64" i="13"/>
  <c r="AR64" i="13"/>
  <c r="AL64" i="13"/>
  <c r="AF64" i="13"/>
  <c r="Y64" i="13"/>
  <c r="S64" i="13"/>
  <c r="K64" i="13"/>
  <c r="BI81" i="13"/>
  <c r="BC81" i="13"/>
  <c r="AW81" i="13"/>
  <c r="AQ81" i="13"/>
  <c r="AK81" i="13"/>
  <c r="AE81" i="13"/>
  <c r="X81" i="13"/>
  <c r="R81" i="13"/>
  <c r="J81" i="13"/>
  <c r="BM81" i="13"/>
  <c r="BG81" i="13"/>
  <c r="BA81" i="13"/>
  <c r="AU81" i="13"/>
  <c r="AO81" i="13"/>
  <c r="AI81" i="13"/>
  <c r="AB81" i="13"/>
  <c r="V81" i="13"/>
  <c r="O81" i="13"/>
  <c r="G81" i="13"/>
  <c r="BL81" i="13"/>
  <c r="BF81" i="13"/>
  <c r="AZ81" i="13"/>
  <c r="AT81" i="13"/>
  <c r="AN81" i="13"/>
  <c r="AH81" i="13"/>
  <c r="AA81" i="13"/>
  <c r="U81" i="13"/>
  <c r="N81" i="13"/>
  <c r="F81" i="13"/>
  <c r="BJ81" i="13"/>
  <c r="BD81" i="13"/>
  <c r="AX81" i="13"/>
  <c r="AR81" i="13"/>
  <c r="AL81" i="13"/>
  <c r="AF81" i="13"/>
  <c r="Y81" i="13"/>
  <c r="S81" i="13"/>
  <c r="K81" i="13"/>
  <c r="BI101" i="13"/>
  <c r="BC101" i="13"/>
  <c r="AW101" i="13"/>
  <c r="AQ101" i="13"/>
  <c r="AK101" i="13"/>
  <c r="AE101" i="13"/>
  <c r="X101" i="13"/>
  <c r="R101" i="13"/>
  <c r="J101" i="13"/>
  <c r="BM101" i="13"/>
  <c r="BG101" i="13"/>
  <c r="BA101" i="13"/>
  <c r="AU101" i="13"/>
  <c r="AO101" i="13"/>
  <c r="AI101" i="13"/>
  <c r="AB101" i="13"/>
  <c r="V101" i="13"/>
  <c r="O101" i="13"/>
  <c r="G101" i="13"/>
  <c r="BL101" i="13"/>
  <c r="BF101" i="13"/>
  <c r="AZ101" i="13"/>
  <c r="AT101" i="13"/>
  <c r="AN101" i="13"/>
  <c r="AH101" i="13"/>
  <c r="AA101" i="13"/>
  <c r="U101" i="13"/>
  <c r="N101" i="13"/>
  <c r="F101" i="13"/>
  <c r="BJ101" i="13"/>
  <c r="BD101" i="13"/>
  <c r="AX101" i="13"/>
  <c r="AR101" i="13"/>
  <c r="AL101" i="13"/>
  <c r="AF101" i="13"/>
  <c r="Y101" i="13"/>
  <c r="S101" i="13"/>
  <c r="K101" i="13"/>
  <c r="BI58" i="13"/>
  <c r="BC58" i="13"/>
  <c r="AW58" i="13"/>
  <c r="AQ58" i="13"/>
  <c r="AK58" i="13"/>
  <c r="AE58" i="13"/>
  <c r="X58" i="13"/>
  <c r="R58" i="13"/>
  <c r="J58" i="13"/>
  <c r="BM58" i="13"/>
  <c r="BG58" i="13"/>
  <c r="BA58" i="13"/>
  <c r="AU58" i="13"/>
  <c r="AO58" i="13"/>
  <c r="AI58" i="13"/>
  <c r="AB58" i="13"/>
  <c r="V58" i="13"/>
  <c r="O58" i="13"/>
  <c r="G58" i="13"/>
  <c r="BL58" i="13"/>
  <c r="BF58" i="13"/>
  <c r="AZ58" i="13"/>
  <c r="AT58" i="13"/>
  <c r="AN58" i="13"/>
  <c r="AH58" i="13"/>
  <c r="AA58" i="13"/>
  <c r="U58" i="13"/>
  <c r="N58" i="13"/>
  <c r="F58" i="13"/>
  <c r="BJ58" i="13"/>
  <c r="BD58" i="13"/>
  <c r="AX58" i="13"/>
  <c r="AR58" i="13"/>
  <c r="AL58" i="13"/>
  <c r="AF58" i="13"/>
  <c r="Y58" i="13"/>
  <c r="S58" i="13"/>
  <c r="K58" i="13"/>
  <c r="BI74" i="13"/>
  <c r="BI116" i="13"/>
  <c r="BC74" i="13"/>
  <c r="BC116" i="13"/>
  <c r="AW74" i="13"/>
  <c r="AW116" i="13"/>
  <c r="AQ74" i="13"/>
  <c r="AQ116" i="13"/>
  <c r="AK74" i="13"/>
  <c r="AK116" i="13"/>
  <c r="AE74" i="13"/>
  <c r="AE116" i="13"/>
  <c r="X74" i="13"/>
  <c r="X116" i="13"/>
  <c r="R74" i="13"/>
  <c r="R116" i="13"/>
  <c r="J74" i="13"/>
  <c r="J116" i="13"/>
  <c r="BM74" i="13"/>
  <c r="BM116" i="13"/>
  <c r="BG74" i="13"/>
  <c r="BG116" i="13"/>
  <c r="BA74" i="13"/>
  <c r="BA116" i="13"/>
  <c r="AU74" i="13"/>
  <c r="AU116" i="13"/>
  <c r="AO74" i="13"/>
  <c r="AO116" i="13"/>
  <c r="AI74" i="13"/>
  <c r="AI116" i="13"/>
  <c r="AB74" i="13"/>
  <c r="AB116" i="13"/>
  <c r="V74" i="13"/>
  <c r="V116" i="13"/>
  <c r="O74" i="13"/>
  <c r="O116" i="13"/>
  <c r="G74" i="13"/>
  <c r="G116" i="13"/>
  <c r="BL74" i="13"/>
  <c r="BL116" i="13"/>
  <c r="BF74" i="13"/>
  <c r="BF116" i="13"/>
  <c r="AZ74" i="13"/>
  <c r="AZ116" i="13"/>
  <c r="AT74" i="13"/>
  <c r="AT116" i="13"/>
  <c r="AN74" i="13"/>
  <c r="AN116" i="13"/>
  <c r="AH74" i="13"/>
  <c r="AH116" i="13"/>
  <c r="AA74" i="13"/>
  <c r="AA116" i="13"/>
  <c r="U74" i="13"/>
  <c r="U116" i="13"/>
  <c r="N74" i="13"/>
  <c r="N116" i="13"/>
  <c r="F74" i="13"/>
  <c r="F116" i="13"/>
  <c r="BJ74" i="13"/>
  <c r="BJ116" i="13"/>
  <c r="BD74" i="13"/>
  <c r="BD116" i="13"/>
  <c r="AX74" i="13"/>
  <c r="AX116" i="13"/>
  <c r="AR74" i="13"/>
  <c r="AR116" i="13"/>
  <c r="AL74" i="13"/>
  <c r="AL116" i="13"/>
  <c r="AF74" i="13"/>
  <c r="AF116" i="13"/>
  <c r="Y74" i="13"/>
  <c r="Y116" i="13"/>
  <c r="S74" i="13"/>
  <c r="S116" i="13"/>
  <c r="K74" i="13"/>
  <c r="K116" i="13"/>
  <c r="BI57" i="13"/>
  <c r="BC57" i="13"/>
  <c r="AW57" i="13"/>
  <c r="AQ57" i="13"/>
  <c r="AK57" i="13"/>
  <c r="AE57" i="13"/>
  <c r="X57" i="13"/>
  <c r="R57" i="13"/>
  <c r="J57" i="13"/>
  <c r="BM57" i="13"/>
  <c r="BG57" i="13"/>
  <c r="BA57" i="13"/>
  <c r="AU57" i="13"/>
  <c r="AO57" i="13"/>
  <c r="AI57" i="13"/>
  <c r="AB57" i="13"/>
  <c r="V57" i="13"/>
  <c r="O57" i="13"/>
  <c r="G57" i="13"/>
  <c r="BL57" i="13"/>
  <c r="BF57" i="13"/>
  <c r="AZ57" i="13"/>
  <c r="AT57" i="13"/>
  <c r="AN57" i="13"/>
  <c r="AH57" i="13"/>
  <c r="AA57" i="13"/>
  <c r="U57" i="13"/>
  <c r="N57" i="13"/>
  <c r="F57" i="13"/>
  <c r="BJ57" i="13"/>
  <c r="BD57" i="13"/>
  <c r="AX57" i="13"/>
  <c r="AR57" i="13"/>
  <c r="AL57" i="13"/>
  <c r="AF57" i="13"/>
  <c r="Y57" i="13"/>
  <c r="S57" i="13"/>
  <c r="K57" i="13"/>
  <c r="BI73" i="13"/>
  <c r="BI115" i="13"/>
  <c r="BC73" i="13"/>
  <c r="BC115" i="13"/>
  <c r="AW73" i="13"/>
  <c r="AW115" i="13"/>
  <c r="AQ73" i="13"/>
  <c r="AQ115" i="13"/>
  <c r="AK73" i="13"/>
  <c r="AK115" i="13"/>
  <c r="AE73" i="13"/>
  <c r="AE115" i="13"/>
  <c r="X73" i="13"/>
  <c r="X115" i="13"/>
  <c r="R73" i="13"/>
  <c r="R115" i="13"/>
  <c r="J73" i="13"/>
  <c r="J115" i="13"/>
  <c r="BM73" i="13"/>
  <c r="BM115" i="13"/>
  <c r="BG73" i="13"/>
  <c r="BG115" i="13"/>
  <c r="BA73" i="13"/>
  <c r="BA115" i="13"/>
  <c r="AU73" i="13"/>
  <c r="AU115" i="13"/>
  <c r="AO73" i="13"/>
  <c r="AO115" i="13"/>
  <c r="AI73" i="13"/>
  <c r="AI115" i="13"/>
  <c r="AB73" i="13"/>
  <c r="AB115" i="13"/>
  <c r="V73" i="13"/>
  <c r="V115" i="13"/>
  <c r="O73" i="13"/>
  <c r="O115" i="13"/>
  <c r="G73" i="13"/>
  <c r="G115" i="13"/>
  <c r="BL73" i="13"/>
  <c r="BL115" i="13"/>
  <c r="BF73" i="13"/>
  <c r="BF115" i="13"/>
  <c r="AZ73" i="13"/>
  <c r="AZ115" i="13"/>
  <c r="AT73" i="13"/>
  <c r="AT115" i="13"/>
  <c r="AN73" i="13"/>
  <c r="AN115" i="13"/>
  <c r="AH73" i="13"/>
  <c r="AH115" i="13"/>
  <c r="AA73" i="13"/>
  <c r="AA115" i="13"/>
  <c r="U73" i="13"/>
  <c r="U115" i="13"/>
  <c r="N73" i="13"/>
  <c r="N115" i="13"/>
  <c r="F73" i="13"/>
  <c r="F115" i="13"/>
  <c r="BJ73" i="13"/>
  <c r="BJ115" i="13"/>
  <c r="BD73" i="13"/>
  <c r="BD115" i="13"/>
  <c r="AX73" i="13"/>
  <c r="AX115" i="13"/>
  <c r="AR73" i="13"/>
  <c r="AR115" i="13"/>
  <c r="AL73" i="13"/>
  <c r="AL115" i="13"/>
  <c r="AF73" i="13"/>
  <c r="AF115" i="13"/>
  <c r="Y73" i="13"/>
  <c r="Y115" i="13"/>
  <c r="S73" i="13"/>
  <c r="S115" i="13"/>
  <c r="K73" i="13"/>
  <c r="K115" i="13"/>
  <c r="BI90" i="13"/>
  <c r="BC90" i="13"/>
  <c r="AW90" i="13"/>
  <c r="AQ90" i="13"/>
  <c r="AK90" i="13"/>
  <c r="AE90" i="13"/>
  <c r="X90" i="13"/>
  <c r="R90" i="13"/>
  <c r="J90" i="13"/>
  <c r="BM90" i="13"/>
  <c r="BG90" i="13"/>
  <c r="BA90" i="13"/>
  <c r="AU90" i="13"/>
  <c r="AO90" i="13"/>
  <c r="AI90" i="13"/>
  <c r="AB90" i="13"/>
  <c r="V90" i="13"/>
  <c r="G90" i="13"/>
  <c r="BL90" i="13"/>
  <c r="BF90" i="13"/>
  <c r="AZ90" i="13"/>
  <c r="AT90" i="13"/>
  <c r="AN90" i="13"/>
  <c r="AH90" i="13"/>
  <c r="AA90" i="13"/>
  <c r="U90" i="13"/>
  <c r="N90" i="13"/>
  <c r="F90" i="13"/>
  <c r="BJ90" i="13"/>
  <c r="BD90" i="13"/>
  <c r="AX90" i="13"/>
  <c r="AR90" i="13"/>
  <c r="AL90" i="13"/>
  <c r="AF90" i="13"/>
  <c r="Y90" i="13"/>
  <c r="S90" i="13"/>
  <c r="K90" i="13"/>
  <c r="O90" i="13"/>
  <c r="BI100" i="13"/>
  <c r="BC100" i="13"/>
  <c r="AW100" i="13"/>
  <c r="AQ100" i="13"/>
  <c r="AK100" i="13"/>
  <c r="AE100" i="13"/>
  <c r="X100" i="13"/>
  <c r="R100" i="13"/>
  <c r="J100" i="13"/>
  <c r="BM100" i="13"/>
  <c r="BG100" i="13"/>
  <c r="BA100" i="13"/>
  <c r="AU100" i="13"/>
  <c r="AO100" i="13"/>
  <c r="AI100" i="13"/>
  <c r="AB100" i="13"/>
  <c r="V100" i="13"/>
  <c r="O100" i="13"/>
  <c r="G100" i="13"/>
  <c r="BL100" i="13"/>
  <c r="BF100" i="13"/>
  <c r="AZ100" i="13"/>
  <c r="AT100" i="13"/>
  <c r="AN100" i="13"/>
  <c r="AH100" i="13"/>
  <c r="AA100" i="13"/>
  <c r="U100" i="13"/>
  <c r="N100" i="13"/>
  <c r="F100" i="13"/>
  <c r="BJ100" i="13"/>
  <c r="BD100" i="13"/>
  <c r="AX100" i="13"/>
  <c r="AR100" i="13"/>
  <c r="AL100" i="13"/>
  <c r="AF100" i="13"/>
  <c r="Y100" i="13"/>
  <c r="S100" i="13"/>
  <c r="K100" i="13"/>
  <c r="BI110" i="13"/>
  <c r="BC110" i="13"/>
  <c r="AW110" i="13"/>
  <c r="AQ110" i="13"/>
  <c r="AK110" i="13"/>
  <c r="AE110" i="13"/>
  <c r="X110" i="13"/>
  <c r="R110" i="13"/>
  <c r="J110" i="13"/>
  <c r="BM110" i="13"/>
  <c r="BG110" i="13"/>
  <c r="BA110" i="13"/>
  <c r="AU110" i="13"/>
  <c r="AO110" i="13"/>
  <c r="AI110" i="13"/>
  <c r="AB110" i="13"/>
  <c r="V110" i="13"/>
  <c r="O110" i="13"/>
  <c r="G110" i="13"/>
  <c r="BL110" i="13"/>
  <c r="BF110" i="13"/>
  <c r="AZ110" i="13"/>
  <c r="AT110" i="13"/>
  <c r="AN110" i="13"/>
  <c r="AH110" i="13"/>
  <c r="AA110" i="13"/>
  <c r="U110" i="13"/>
  <c r="N110" i="13"/>
  <c r="F110" i="13"/>
  <c r="BJ110" i="13"/>
  <c r="BD110" i="13"/>
  <c r="AX110" i="13"/>
  <c r="AR110" i="13"/>
  <c r="AL110" i="13"/>
  <c r="AF110" i="13"/>
  <c r="Y110" i="13"/>
  <c r="S110" i="13"/>
  <c r="K110" i="13"/>
  <c r="BL55" i="13"/>
  <c r="BI55" i="13"/>
  <c r="BF55" i="13"/>
  <c r="BC55" i="13"/>
  <c r="AZ55" i="13"/>
  <c r="AW55" i="13"/>
  <c r="AT55" i="13"/>
  <c r="AQ55" i="13"/>
  <c r="AN55" i="13"/>
  <c r="AK55" i="13"/>
  <c r="AH55" i="13"/>
  <c r="AE55" i="13"/>
  <c r="AA55" i="13"/>
  <c r="X55" i="13"/>
  <c r="U55" i="13"/>
  <c r="R55" i="13"/>
  <c r="N55" i="13"/>
  <c r="J55" i="13"/>
  <c r="F55" i="13"/>
  <c r="BM55" i="13"/>
  <c r="BJ55" i="13"/>
  <c r="BG55" i="13"/>
  <c r="BD55" i="13"/>
  <c r="BA55" i="13"/>
  <c r="AX55" i="13"/>
  <c r="AU55" i="13"/>
  <c r="AR55" i="13"/>
  <c r="AO55" i="13"/>
  <c r="AL55" i="13"/>
  <c r="AI55" i="13"/>
  <c r="AF55" i="13"/>
  <c r="AB55" i="13"/>
  <c r="Y55" i="13"/>
  <c r="V55" i="13"/>
  <c r="S55" i="13"/>
  <c r="O55" i="13"/>
  <c r="K55" i="13"/>
  <c r="G55" i="13"/>
  <c r="BL71" i="13"/>
  <c r="BL113" i="13"/>
  <c r="BI71" i="13"/>
  <c r="BI113" i="13"/>
  <c r="BF71" i="13"/>
  <c r="BF113" i="13"/>
  <c r="BC71" i="13"/>
  <c r="BC113" i="13"/>
  <c r="AZ71" i="13"/>
  <c r="AZ113" i="13"/>
  <c r="AW71" i="13"/>
  <c r="AW113" i="13"/>
  <c r="AT71" i="13"/>
  <c r="AT113" i="13"/>
  <c r="AQ71" i="13"/>
  <c r="AQ113" i="13"/>
  <c r="AN71" i="13"/>
  <c r="AN113" i="13"/>
  <c r="AK71" i="13"/>
  <c r="AK113" i="13"/>
  <c r="AH71" i="13"/>
  <c r="AH113" i="13"/>
  <c r="AE71" i="13"/>
  <c r="AE113" i="13"/>
  <c r="AA71" i="13"/>
  <c r="AA113" i="13"/>
  <c r="X71" i="13"/>
  <c r="X113" i="13"/>
  <c r="U71" i="13"/>
  <c r="U113" i="13"/>
  <c r="R71" i="13"/>
  <c r="R113" i="13"/>
  <c r="N71" i="13"/>
  <c r="N113" i="13"/>
  <c r="J71" i="13"/>
  <c r="J113" i="13"/>
  <c r="F71" i="13"/>
  <c r="F113" i="13"/>
  <c r="BM71" i="13"/>
  <c r="BM113" i="13"/>
  <c r="BJ71" i="13"/>
  <c r="BJ113" i="13"/>
  <c r="BG71" i="13"/>
  <c r="BG113" i="13"/>
  <c r="BD71" i="13"/>
  <c r="BD113" i="13"/>
  <c r="BA71" i="13"/>
  <c r="BA113" i="13"/>
  <c r="AX71" i="13"/>
  <c r="AX113" i="13"/>
  <c r="AU71" i="13"/>
  <c r="AU113" i="13"/>
  <c r="AR71" i="13"/>
  <c r="AR113" i="13"/>
  <c r="AO71" i="13"/>
  <c r="AO113" i="13"/>
  <c r="AL71" i="13"/>
  <c r="AL113" i="13"/>
  <c r="AI71" i="13"/>
  <c r="AI113" i="13"/>
  <c r="AF71" i="13"/>
  <c r="AF113" i="13"/>
  <c r="AB71" i="13"/>
  <c r="AB113" i="13"/>
  <c r="Y71" i="13"/>
  <c r="Y113" i="13"/>
  <c r="V71" i="13"/>
  <c r="V113" i="13"/>
  <c r="S71" i="13"/>
  <c r="S113" i="13"/>
  <c r="O71" i="13"/>
  <c r="O113" i="13"/>
  <c r="K71" i="13"/>
  <c r="K113" i="13"/>
  <c r="G71" i="13"/>
  <c r="G113" i="13"/>
  <c r="BL87" i="13"/>
  <c r="BI87" i="13"/>
  <c r="BF87" i="13"/>
  <c r="BC87" i="13"/>
  <c r="AZ87" i="13"/>
  <c r="AW87" i="13"/>
  <c r="AT87" i="13"/>
  <c r="AQ87" i="13"/>
  <c r="AN87" i="13"/>
  <c r="AK87" i="13"/>
  <c r="AH87" i="13"/>
  <c r="AE87" i="13"/>
  <c r="AA87" i="13"/>
  <c r="X87" i="13"/>
  <c r="U87" i="13"/>
  <c r="R87" i="13"/>
  <c r="N87" i="13"/>
  <c r="J87" i="13"/>
  <c r="F87" i="13"/>
  <c r="BM87" i="13"/>
  <c r="BJ87" i="13"/>
  <c r="BG87" i="13"/>
  <c r="BD87" i="13"/>
  <c r="BA87" i="13"/>
  <c r="AX87" i="13"/>
  <c r="AU87" i="13"/>
  <c r="AR87" i="13"/>
  <c r="AO87" i="13"/>
  <c r="AL87" i="13"/>
  <c r="AI87" i="13"/>
  <c r="AF87" i="13"/>
  <c r="AB87" i="13"/>
  <c r="Y87" i="13"/>
  <c r="V87" i="13"/>
  <c r="S87" i="13"/>
  <c r="O87" i="13"/>
  <c r="K87" i="13"/>
  <c r="G87" i="13"/>
  <c r="BL107" i="13"/>
  <c r="BL119" i="13"/>
  <c r="BI107" i="13"/>
  <c r="BI119" i="13"/>
  <c r="BF107" i="13"/>
  <c r="BF119" i="13"/>
  <c r="BC107" i="13"/>
  <c r="BC119" i="13"/>
  <c r="AZ107" i="13"/>
  <c r="AZ119" i="13"/>
  <c r="AW107" i="13"/>
  <c r="AW119" i="13"/>
  <c r="AT107" i="13"/>
  <c r="AT119" i="13"/>
  <c r="AQ107" i="13"/>
  <c r="AQ119" i="13"/>
  <c r="AN107" i="13"/>
  <c r="AN119" i="13"/>
  <c r="AK107" i="13"/>
  <c r="AK119" i="13"/>
  <c r="AH107" i="13"/>
  <c r="AH119" i="13"/>
  <c r="AE107" i="13"/>
  <c r="AE119" i="13"/>
  <c r="AA107" i="13"/>
  <c r="X107" i="13"/>
  <c r="X119" i="13"/>
  <c r="U107" i="13"/>
  <c r="U119" i="13"/>
  <c r="R107" i="13"/>
  <c r="R119" i="13"/>
  <c r="N107" i="13"/>
  <c r="N119" i="13"/>
  <c r="J107" i="13"/>
  <c r="J119" i="13"/>
  <c r="F107" i="13"/>
  <c r="F119" i="13"/>
  <c r="BM107" i="13"/>
  <c r="BM119" i="13"/>
  <c r="BJ107" i="13"/>
  <c r="BJ119" i="13"/>
  <c r="BG107" i="13"/>
  <c r="BG119" i="13"/>
  <c r="BD107" i="13"/>
  <c r="BD119" i="13"/>
  <c r="BA107" i="13"/>
  <c r="BA119" i="13"/>
  <c r="AX107" i="13"/>
  <c r="AX119" i="13"/>
  <c r="AU107" i="13"/>
  <c r="AU119" i="13"/>
  <c r="AR107" i="13"/>
  <c r="AR119" i="13"/>
  <c r="AO107" i="13"/>
  <c r="AO119" i="13"/>
  <c r="AL107" i="13"/>
  <c r="AL119" i="13"/>
  <c r="AI107" i="13"/>
  <c r="AI119" i="13"/>
  <c r="AF107" i="13"/>
  <c r="AF119" i="13"/>
  <c r="AB107" i="13"/>
  <c r="AB119" i="13"/>
  <c r="Y107" i="13"/>
  <c r="Y119" i="13"/>
  <c r="V107" i="13"/>
  <c r="V119" i="13"/>
  <c r="S107" i="13"/>
  <c r="S119" i="13"/>
  <c r="O107" i="13"/>
  <c r="O119" i="13"/>
  <c r="K107" i="13"/>
  <c r="K119" i="13"/>
  <c r="G107" i="13"/>
  <c r="K21" i="13"/>
  <c r="K24" i="13"/>
  <c r="S21" i="13"/>
  <c r="S24" i="13"/>
  <c r="Y21" i="13"/>
  <c r="Y24" i="13"/>
  <c r="AF21" i="13"/>
  <c r="AF24" i="13"/>
  <c r="AL21" i="13"/>
  <c r="AL24" i="13"/>
  <c r="AR21" i="13"/>
  <c r="AR24" i="13"/>
  <c r="AX21" i="13"/>
  <c r="AX24" i="13"/>
  <c r="BD21" i="13"/>
  <c r="BD24" i="13"/>
  <c r="BJ21" i="13"/>
  <c r="BJ24" i="13"/>
  <c r="F21" i="13"/>
  <c r="F24" i="13"/>
  <c r="N21" i="13"/>
  <c r="N24" i="13"/>
  <c r="U21" i="13"/>
  <c r="U24" i="13"/>
  <c r="AA21" i="13"/>
  <c r="AA24" i="13"/>
  <c r="AH21" i="13"/>
  <c r="AH24" i="13"/>
  <c r="AN21" i="13"/>
  <c r="AN24" i="13"/>
  <c r="AT21" i="13"/>
  <c r="AT24" i="13"/>
  <c r="AZ21" i="13"/>
  <c r="AZ24" i="13"/>
  <c r="BF21" i="13"/>
  <c r="BF24" i="13"/>
  <c r="BL21" i="13"/>
  <c r="BL24" i="13"/>
  <c r="K15" i="13"/>
  <c r="K18" i="13"/>
  <c r="S15" i="13"/>
  <c r="S18" i="13"/>
  <c r="Y15" i="13"/>
  <c r="Y18" i="13"/>
  <c r="AF15" i="13"/>
  <c r="AF18" i="13"/>
  <c r="AL15" i="13"/>
  <c r="AL18" i="13"/>
  <c r="AR15" i="13"/>
  <c r="AR18" i="13"/>
  <c r="AX15" i="13"/>
  <c r="AX18" i="13"/>
  <c r="BD15" i="13"/>
  <c r="BD18" i="13"/>
  <c r="BJ15" i="13"/>
  <c r="BJ18" i="13"/>
  <c r="F15" i="13"/>
  <c r="F18" i="13"/>
  <c r="N15" i="13"/>
  <c r="N18" i="13"/>
  <c r="U15" i="13"/>
  <c r="U18" i="13"/>
  <c r="AA15" i="13"/>
  <c r="AA18" i="13"/>
  <c r="AH15" i="13"/>
  <c r="AH18" i="13"/>
  <c r="AN15" i="13"/>
  <c r="AN18" i="13"/>
  <c r="AT15" i="13"/>
  <c r="AT18" i="13"/>
  <c r="AZ15" i="13"/>
  <c r="AZ18" i="13"/>
  <c r="BF15" i="13"/>
  <c r="BF18" i="13"/>
  <c r="BL15" i="13"/>
  <c r="BL18" i="13"/>
  <c r="BI56" i="13"/>
  <c r="BC56" i="13"/>
  <c r="AW56" i="13"/>
  <c r="AQ56" i="13"/>
  <c r="AK56" i="13"/>
  <c r="AE56" i="13"/>
  <c r="X56" i="13"/>
  <c r="R56" i="13"/>
  <c r="J56" i="13"/>
  <c r="BM56" i="13"/>
  <c r="BG56" i="13"/>
  <c r="BA56" i="13"/>
  <c r="AU56" i="13"/>
  <c r="AO56" i="13"/>
  <c r="AI56" i="13"/>
  <c r="AB56" i="13"/>
  <c r="V56" i="13"/>
  <c r="O56" i="13"/>
  <c r="G56" i="13"/>
  <c r="BL56" i="13"/>
  <c r="BF56" i="13"/>
  <c r="AZ56" i="13"/>
  <c r="AT56" i="13"/>
  <c r="AN56" i="13"/>
  <c r="AH56" i="13"/>
  <c r="AA56" i="13"/>
  <c r="U56" i="13"/>
  <c r="N56" i="13"/>
  <c r="F56" i="13"/>
  <c r="BJ56" i="13"/>
  <c r="BD56" i="13"/>
  <c r="AX56" i="13"/>
  <c r="AR56" i="13"/>
  <c r="AL56" i="13"/>
  <c r="AF56" i="13"/>
  <c r="Y56" i="13"/>
  <c r="S56" i="13"/>
  <c r="K56" i="13"/>
  <c r="BI72" i="13"/>
  <c r="BI114" i="13"/>
  <c r="BC72" i="13"/>
  <c r="BC114" i="13"/>
  <c r="AW72" i="13"/>
  <c r="AW114" i="13"/>
  <c r="AQ72" i="13"/>
  <c r="AQ114" i="13"/>
  <c r="AK72" i="13"/>
  <c r="AK114" i="13"/>
  <c r="AE72" i="13"/>
  <c r="AE114" i="13"/>
  <c r="X72" i="13"/>
  <c r="X114" i="13"/>
  <c r="R72" i="13"/>
  <c r="R114" i="13"/>
  <c r="J72" i="13"/>
  <c r="J114" i="13"/>
  <c r="BM72" i="13"/>
  <c r="BM114" i="13"/>
  <c r="BG72" i="13"/>
  <c r="BG114" i="13"/>
  <c r="BA72" i="13"/>
  <c r="BA114" i="13"/>
  <c r="AU72" i="13"/>
  <c r="AU114" i="13"/>
  <c r="AO72" i="13"/>
  <c r="AO114" i="13"/>
  <c r="AI72" i="13"/>
  <c r="AI114" i="13"/>
  <c r="AB72" i="13"/>
  <c r="AB114" i="13"/>
  <c r="V72" i="13"/>
  <c r="V114" i="13"/>
  <c r="O72" i="13"/>
  <c r="O114" i="13"/>
  <c r="G72" i="13"/>
  <c r="G114" i="13"/>
  <c r="BL72" i="13"/>
  <c r="BL114" i="13"/>
  <c r="BF72" i="13"/>
  <c r="BF114" i="13"/>
  <c r="AZ72" i="13"/>
  <c r="AZ114" i="13"/>
  <c r="AT72" i="13"/>
  <c r="AT114" i="13"/>
  <c r="AN72" i="13"/>
  <c r="AN114" i="13"/>
  <c r="AH72" i="13"/>
  <c r="AH114" i="13"/>
  <c r="AA72" i="13"/>
  <c r="AA114" i="13"/>
  <c r="U72" i="13"/>
  <c r="U114" i="13"/>
  <c r="N72" i="13"/>
  <c r="N114" i="13"/>
  <c r="F72" i="13"/>
  <c r="F114" i="13"/>
  <c r="BJ72" i="13"/>
  <c r="BJ114" i="13"/>
  <c r="BD72" i="13"/>
  <c r="BD114" i="13"/>
  <c r="AX72" i="13"/>
  <c r="AX114" i="13"/>
  <c r="AR72" i="13"/>
  <c r="AR114" i="13"/>
  <c r="AL72" i="13"/>
  <c r="AL114" i="13"/>
  <c r="AF72" i="13"/>
  <c r="AF114" i="13"/>
  <c r="Y72" i="13"/>
  <c r="Y114" i="13"/>
  <c r="S72" i="13"/>
  <c r="S114" i="13"/>
  <c r="K72" i="13"/>
  <c r="K114" i="13"/>
  <c r="BI88" i="13"/>
  <c r="BC88" i="13"/>
  <c r="AW88" i="13"/>
  <c r="AQ88" i="13"/>
  <c r="AK88" i="13"/>
  <c r="AE88" i="13"/>
  <c r="X88" i="13"/>
  <c r="R88" i="13"/>
  <c r="J88" i="13"/>
  <c r="BM88" i="13"/>
  <c r="BG88" i="13"/>
  <c r="BA88" i="13"/>
  <c r="AU88" i="13"/>
  <c r="AO88" i="13"/>
  <c r="AI88" i="13"/>
  <c r="AB88" i="13"/>
  <c r="V88" i="13"/>
  <c r="O88" i="13"/>
  <c r="G88" i="13"/>
  <c r="BL88" i="13"/>
  <c r="BF88" i="13"/>
  <c r="AZ88" i="13"/>
  <c r="AT88" i="13"/>
  <c r="AN88" i="13"/>
  <c r="AH88" i="13"/>
  <c r="AA88" i="13"/>
  <c r="U88" i="13"/>
  <c r="N88" i="13"/>
  <c r="F88" i="13"/>
  <c r="BJ88" i="13"/>
  <c r="BD88" i="13"/>
  <c r="AX88" i="13"/>
  <c r="AR88" i="13"/>
  <c r="AL88" i="13"/>
  <c r="AF88" i="13"/>
  <c r="Y88" i="13"/>
  <c r="S88" i="13"/>
  <c r="K88" i="13"/>
  <c r="BI108" i="13"/>
  <c r="BI120" i="13"/>
  <c r="BC108" i="13"/>
  <c r="BC120" i="13"/>
  <c r="AW108" i="13"/>
  <c r="AW120" i="13"/>
  <c r="AQ108" i="13"/>
  <c r="AQ120" i="13"/>
  <c r="AK108" i="13"/>
  <c r="AK120" i="13"/>
  <c r="AE108" i="13"/>
  <c r="AE120" i="13"/>
  <c r="X108" i="13"/>
  <c r="X120" i="13"/>
  <c r="R108" i="13"/>
  <c r="R120" i="13"/>
  <c r="J108" i="13"/>
  <c r="J120" i="13"/>
  <c r="BM108" i="13"/>
  <c r="BM120" i="13"/>
  <c r="BG108" i="13"/>
  <c r="BG120" i="13"/>
  <c r="BA108" i="13"/>
  <c r="BA120" i="13"/>
  <c r="AU108" i="13"/>
  <c r="AU120" i="13"/>
  <c r="AO108" i="13"/>
  <c r="AO120" i="13"/>
  <c r="AI108" i="13"/>
  <c r="AI120" i="13"/>
  <c r="AB108" i="13"/>
  <c r="AB120" i="13"/>
  <c r="V108" i="13"/>
  <c r="V120" i="13"/>
  <c r="O108" i="13"/>
  <c r="O120" i="13"/>
  <c r="G108" i="13"/>
  <c r="G120" i="13"/>
  <c r="BL108" i="13"/>
  <c r="BL120" i="13"/>
  <c r="BF108" i="13"/>
  <c r="BF120" i="13"/>
  <c r="AZ108" i="13"/>
  <c r="AZ120" i="13"/>
  <c r="AT108" i="13"/>
  <c r="AT120" i="13"/>
  <c r="AN108" i="13"/>
  <c r="AN120" i="13"/>
  <c r="AH108" i="13"/>
  <c r="AH120" i="13"/>
  <c r="AA108" i="13"/>
  <c r="AA120" i="13"/>
  <c r="U108" i="13"/>
  <c r="U120" i="13"/>
  <c r="N108" i="13"/>
  <c r="N120" i="13"/>
  <c r="F108" i="13"/>
  <c r="F120" i="13"/>
  <c r="BJ108" i="13"/>
  <c r="BJ120" i="13"/>
  <c r="BD108" i="13"/>
  <c r="BD120" i="13"/>
  <c r="AX108" i="13"/>
  <c r="AX120" i="13"/>
  <c r="AR108" i="13"/>
  <c r="AR120" i="13"/>
  <c r="AL108" i="13"/>
  <c r="AL120" i="13"/>
  <c r="AF108" i="13"/>
  <c r="AF120" i="13"/>
  <c r="Y108" i="13"/>
  <c r="Y120" i="13"/>
  <c r="S108" i="13"/>
  <c r="S120" i="13"/>
  <c r="K108" i="13"/>
  <c r="K120" i="13"/>
  <c r="G9" i="13"/>
  <c r="G12" i="13"/>
  <c r="G13" i="13"/>
  <c r="O9" i="13"/>
  <c r="O12" i="13"/>
  <c r="O13" i="13"/>
  <c r="V9" i="13"/>
  <c r="V12" i="13"/>
  <c r="V13" i="13"/>
  <c r="AB9" i="13"/>
  <c r="AB12" i="13"/>
  <c r="AB13" i="13"/>
  <c r="AI9" i="13"/>
  <c r="AI12" i="13"/>
  <c r="AI13" i="13"/>
  <c r="AO9" i="13"/>
  <c r="AO12" i="13"/>
  <c r="AO13" i="13"/>
  <c r="AU9" i="13"/>
  <c r="AU12" i="13"/>
  <c r="AU13" i="13"/>
  <c r="BA9" i="13"/>
  <c r="BA12" i="13"/>
  <c r="BA13" i="13"/>
  <c r="BG9" i="13"/>
  <c r="BG12" i="13"/>
  <c r="BG13" i="13"/>
  <c r="BM9" i="13"/>
  <c r="BM12" i="13"/>
  <c r="BM13" i="13"/>
  <c r="J9" i="13"/>
  <c r="J12" i="13"/>
  <c r="J13" i="13"/>
  <c r="R9" i="13"/>
  <c r="R12" i="13"/>
  <c r="R13" i="13"/>
  <c r="X9" i="13"/>
  <c r="X12" i="13"/>
  <c r="X13" i="13"/>
  <c r="AE9" i="13"/>
  <c r="AE12" i="13"/>
  <c r="AE13" i="13"/>
  <c r="AK9" i="13"/>
  <c r="AK12" i="13"/>
  <c r="AK13" i="13"/>
  <c r="AQ9" i="13"/>
  <c r="AQ12" i="13"/>
  <c r="AQ13" i="13"/>
  <c r="AW9" i="13"/>
  <c r="AW12" i="13"/>
  <c r="AW13" i="13"/>
  <c r="BC9" i="13"/>
  <c r="BC12" i="13"/>
  <c r="BC13" i="13"/>
  <c r="BI9" i="13"/>
  <c r="BI12" i="13"/>
  <c r="BI13" i="13"/>
  <c r="BI59" i="13"/>
  <c r="BC59" i="13"/>
  <c r="AW59" i="13"/>
  <c r="AQ59" i="13"/>
  <c r="AK59" i="13"/>
  <c r="AE59" i="13"/>
  <c r="X59" i="13"/>
  <c r="R59" i="13"/>
  <c r="J59" i="13"/>
  <c r="BM59" i="13"/>
  <c r="BG59" i="13"/>
  <c r="BA59" i="13"/>
  <c r="AU59" i="13"/>
  <c r="AO59" i="13"/>
  <c r="AI59" i="13"/>
  <c r="AB59" i="13"/>
  <c r="V59" i="13"/>
  <c r="O59" i="13"/>
  <c r="G59" i="13"/>
  <c r="BL59" i="13"/>
  <c r="BF59" i="13"/>
  <c r="AZ59" i="13"/>
  <c r="AT59" i="13"/>
  <c r="AN59" i="13"/>
  <c r="AH59" i="13"/>
  <c r="AA59" i="13"/>
  <c r="U59" i="13"/>
  <c r="N59" i="13"/>
  <c r="F59" i="13"/>
  <c r="BJ59" i="13"/>
  <c r="BD59" i="13"/>
  <c r="AX59" i="13"/>
  <c r="AR59" i="13"/>
  <c r="AL59" i="13"/>
  <c r="AF59" i="13"/>
  <c r="Y59" i="13"/>
  <c r="S59" i="13"/>
  <c r="K59" i="13"/>
  <c r="BI75" i="13"/>
  <c r="BI117" i="13"/>
  <c r="BC75" i="13"/>
  <c r="BC117" i="13"/>
  <c r="AW75" i="13"/>
  <c r="AW117" i="13"/>
  <c r="AQ75" i="13"/>
  <c r="AQ117" i="13"/>
  <c r="AK75" i="13"/>
  <c r="AK117" i="13"/>
  <c r="AE75" i="13"/>
  <c r="AE117" i="13"/>
  <c r="X75" i="13"/>
  <c r="X117" i="13"/>
  <c r="R75" i="13"/>
  <c r="R117" i="13"/>
  <c r="J75" i="13"/>
  <c r="J117" i="13"/>
  <c r="BM75" i="13"/>
  <c r="BM117" i="13"/>
  <c r="BG75" i="13"/>
  <c r="BG117" i="13"/>
  <c r="BA75" i="13"/>
  <c r="BA117" i="13"/>
  <c r="AU75" i="13"/>
  <c r="AU117" i="13"/>
  <c r="AO75" i="13"/>
  <c r="AO117" i="13"/>
  <c r="AI75" i="13"/>
  <c r="AI117" i="13"/>
  <c r="AB75" i="13"/>
  <c r="AB117" i="13"/>
  <c r="V75" i="13"/>
  <c r="V117" i="13"/>
  <c r="O75" i="13"/>
  <c r="O117" i="13"/>
  <c r="G75" i="13"/>
  <c r="G117" i="13"/>
  <c r="BL75" i="13"/>
  <c r="BL117" i="13"/>
  <c r="BF75" i="13"/>
  <c r="BF117" i="13"/>
  <c r="AZ75" i="13"/>
  <c r="AZ117" i="13"/>
  <c r="AT75" i="13"/>
  <c r="AT117" i="13"/>
  <c r="AN75" i="13"/>
  <c r="AN117" i="13"/>
  <c r="AH75" i="13"/>
  <c r="AH117" i="13"/>
  <c r="AA75" i="13"/>
  <c r="AA117" i="13"/>
  <c r="U75" i="13"/>
  <c r="U117" i="13"/>
  <c r="N75" i="13"/>
  <c r="N117" i="13"/>
  <c r="F75" i="13"/>
  <c r="F117" i="13"/>
  <c r="BJ75" i="13"/>
  <c r="BJ117" i="13"/>
  <c r="BD75" i="13"/>
  <c r="BD117" i="13"/>
  <c r="AX75" i="13"/>
  <c r="AX117" i="13"/>
  <c r="AR75" i="13"/>
  <c r="AR117" i="13"/>
  <c r="AL75" i="13"/>
  <c r="AL117" i="13"/>
  <c r="AF75" i="13"/>
  <c r="AF117" i="13"/>
  <c r="Y75" i="13"/>
  <c r="Y117" i="13"/>
  <c r="S75" i="13"/>
  <c r="S117" i="13"/>
  <c r="K75" i="13"/>
  <c r="K117" i="13"/>
  <c r="BI91" i="13"/>
  <c r="BC91" i="13"/>
  <c r="AW91" i="13"/>
  <c r="AQ91" i="13"/>
  <c r="AK91" i="13"/>
  <c r="AE91" i="13"/>
  <c r="X91" i="13"/>
  <c r="R91" i="13"/>
  <c r="J91" i="13"/>
  <c r="BM91" i="13"/>
  <c r="BG91" i="13"/>
  <c r="BA91" i="13"/>
  <c r="AU91" i="13"/>
  <c r="AO91" i="13"/>
  <c r="AI91" i="13"/>
  <c r="AB91" i="13"/>
  <c r="V91" i="13"/>
  <c r="O91" i="13"/>
  <c r="G91" i="13"/>
  <c r="BL91" i="13"/>
  <c r="BF91" i="13"/>
  <c r="AZ91" i="13"/>
  <c r="AT91" i="13"/>
  <c r="AN91" i="13"/>
  <c r="AH91" i="13"/>
  <c r="AA91" i="13"/>
  <c r="U91" i="13"/>
  <c r="N91" i="13"/>
  <c r="F91" i="13"/>
  <c r="BJ91" i="13"/>
  <c r="BD91" i="13"/>
  <c r="AX91" i="13"/>
  <c r="AR91" i="13"/>
  <c r="AL91" i="13"/>
  <c r="AF91" i="13"/>
  <c r="Y91" i="13"/>
  <c r="S91" i="13"/>
  <c r="K91" i="13"/>
  <c r="BI111" i="13"/>
  <c r="BI123" i="13"/>
  <c r="BC111" i="13"/>
  <c r="BC123" i="13"/>
  <c r="AW111" i="13"/>
  <c r="AW123" i="13"/>
  <c r="AQ111" i="13"/>
  <c r="AQ123" i="13"/>
  <c r="AK111" i="13"/>
  <c r="AK123" i="13"/>
  <c r="AE111" i="13"/>
  <c r="X111" i="13"/>
  <c r="X123" i="13"/>
  <c r="R111" i="13"/>
  <c r="R123" i="13"/>
  <c r="J111" i="13"/>
  <c r="BM111" i="13"/>
  <c r="BM123" i="13"/>
  <c r="BG111" i="13"/>
  <c r="BG123" i="13"/>
  <c r="BA111" i="13"/>
  <c r="BA123" i="13"/>
  <c r="AU111" i="13"/>
  <c r="AU123" i="13"/>
  <c r="AO111" i="13"/>
  <c r="AO123" i="13"/>
  <c r="AI111" i="13"/>
  <c r="AI123" i="13"/>
  <c r="AB111" i="13"/>
  <c r="AB123" i="13"/>
  <c r="V111" i="13"/>
  <c r="V123" i="13"/>
  <c r="O111" i="13"/>
  <c r="O123" i="13"/>
  <c r="G111" i="13"/>
  <c r="G123" i="13"/>
  <c r="BL111" i="13"/>
  <c r="BL123" i="13"/>
  <c r="BF111" i="13"/>
  <c r="BF123" i="13"/>
  <c r="AZ111" i="13"/>
  <c r="AZ123" i="13"/>
  <c r="AT111" i="13"/>
  <c r="AT123" i="13"/>
  <c r="AN111" i="13"/>
  <c r="AN123" i="13"/>
  <c r="AH111" i="13"/>
  <c r="AH123" i="13"/>
  <c r="AA111" i="13"/>
  <c r="AA123" i="13"/>
  <c r="U111" i="13"/>
  <c r="U123" i="13"/>
  <c r="N111" i="13"/>
  <c r="N123" i="13"/>
  <c r="F111" i="13"/>
  <c r="F123" i="13"/>
  <c r="BJ111" i="13"/>
  <c r="BJ123" i="13"/>
  <c r="BD111" i="13"/>
  <c r="BD123" i="13"/>
  <c r="AX111" i="13"/>
  <c r="AX123" i="13"/>
  <c r="AR111" i="13"/>
  <c r="AR123" i="13"/>
  <c r="AL111" i="13"/>
  <c r="AL123" i="13"/>
  <c r="AF111" i="13"/>
  <c r="AF123" i="13"/>
  <c r="Y111" i="13"/>
  <c r="Y123" i="13"/>
  <c r="S111" i="13"/>
  <c r="S123" i="13"/>
  <c r="K111" i="13"/>
  <c r="K123" i="13"/>
  <c r="BI63" i="13"/>
  <c r="BC63" i="13"/>
  <c r="AW63" i="13"/>
  <c r="AQ63" i="13"/>
  <c r="AK63" i="13"/>
  <c r="AE63" i="13"/>
  <c r="X63" i="13"/>
  <c r="R63" i="13"/>
  <c r="J63" i="13"/>
  <c r="BM63" i="13"/>
  <c r="BG63" i="13"/>
  <c r="BA63" i="13"/>
  <c r="AU63" i="13"/>
  <c r="AO63" i="13"/>
  <c r="AI63" i="13"/>
  <c r="AB63" i="13"/>
  <c r="V63" i="13"/>
  <c r="O63" i="13"/>
  <c r="G63" i="13"/>
  <c r="BL63" i="13"/>
  <c r="BF63" i="13"/>
  <c r="AZ63" i="13"/>
  <c r="AT63" i="13"/>
  <c r="AN63" i="13"/>
  <c r="AH63" i="13"/>
  <c r="AA63" i="13"/>
  <c r="U63" i="13"/>
  <c r="N63" i="13"/>
  <c r="F63" i="13"/>
  <c r="BJ63" i="13"/>
  <c r="BD63" i="13"/>
  <c r="AX63" i="13"/>
  <c r="AR63" i="13"/>
  <c r="AL63" i="13"/>
  <c r="AF63" i="13"/>
  <c r="Y63" i="13"/>
  <c r="S63" i="13"/>
  <c r="K63" i="13"/>
  <c r="BI80" i="13"/>
  <c r="BC80" i="13"/>
  <c r="AW80" i="13"/>
  <c r="AQ80" i="13"/>
  <c r="AK80" i="13"/>
  <c r="AE80" i="13"/>
  <c r="X80" i="13"/>
  <c r="R80" i="13"/>
  <c r="J80" i="13"/>
  <c r="BM80" i="13"/>
  <c r="BG80" i="13"/>
  <c r="BA80" i="13"/>
  <c r="AU80" i="13"/>
  <c r="AO80" i="13"/>
  <c r="AI80" i="13"/>
  <c r="AB80" i="13"/>
  <c r="V80" i="13"/>
  <c r="O80" i="13"/>
  <c r="G80" i="13"/>
  <c r="BF80" i="13"/>
  <c r="AT80" i="13"/>
  <c r="AH80" i="13"/>
  <c r="U80" i="13"/>
  <c r="F80" i="13"/>
  <c r="BD80" i="13"/>
  <c r="AR80" i="13"/>
  <c r="AF80" i="13"/>
  <c r="S80" i="13"/>
  <c r="BL80" i="13"/>
  <c r="AZ80" i="13"/>
  <c r="AN80" i="13"/>
  <c r="AA80" i="13"/>
  <c r="N80" i="13"/>
  <c r="BJ80" i="13"/>
  <c r="AX80" i="13"/>
  <c r="AL80" i="13"/>
  <c r="Y80" i="13"/>
  <c r="K80" i="13"/>
  <c r="BI62" i="13"/>
  <c r="BC62" i="13"/>
  <c r="AW62" i="13"/>
  <c r="AQ62" i="13"/>
  <c r="AK62" i="13"/>
  <c r="AE62" i="13"/>
  <c r="X62" i="13"/>
  <c r="R62" i="13"/>
  <c r="J62" i="13"/>
  <c r="BM62" i="13"/>
  <c r="BG62" i="13"/>
  <c r="BA62" i="13"/>
  <c r="AU62" i="13"/>
  <c r="AO62" i="13"/>
  <c r="AI62" i="13"/>
  <c r="AB62" i="13"/>
  <c r="V62" i="13"/>
  <c r="O62" i="13"/>
  <c r="G62" i="13"/>
  <c r="BL62" i="13"/>
  <c r="BF62" i="13"/>
  <c r="AZ62" i="13"/>
  <c r="AT62" i="13"/>
  <c r="AN62" i="13"/>
  <c r="AH62" i="13"/>
  <c r="AA62" i="13"/>
  <c r="U62" i="13"/>
  <c r="N62" i="13"/>
  <c r="F62" i="13"/>
  <c r="BJ62" i="13"/>
  <c r="BD62" i="13"/>
  <c r="AX62" i="13"/>
  <c r="AR62" i="13"/>
  <c r="AL62" i="13"/>
  <c r="AF62" i="13"/>
  <c r="Y62" i="13"/>
  <c r="S62" i="13"/>
  <c r="K62" i="13"/>
  <c r="BI79" i="13"/>
  <c r="BC79" i="13"/>
  <c r="AW79" i="13"/>
  <c r="AQ79" i="13"/>
  <c r="AK79" i="13"/>
  <c r="AE79" i="13"/>
  <c r="X79" i="13"/>
  <c r="R79" i="13"/>
  <c r="J79" i="13"/>
  <c r="BM79" i="13"/>
  <c r="BG79" i="13"/>
  <c r="BA79" i="13"/>
  <c r="AU79" i="13"/>
  <c r="AO79" i="13"/>
  <c r="AI79" i="13"/>
  <c r="AB79" i="13"/>
  <c r="V79" i="13"/>
  <c r="O79" i="13"/>
  <c r="G79" i="13"/>
  <c r="BL79" i="13"/>
  <c r="BF79" i="13"/>
  <c r="AZ79" i="13"/>
  <c r="AT79" i="13"/>
  <c r="AN79" i="13"/>
  <c r="AH79" i="13"/>
  <c r="AA79" i="13"/>
  <c r="U79" i="13"/>
  <c r="N79" i="13"/>
  <c r="F79" i="13"/>
  <c r="BJ79" i="13"/>
  <c r="BD79" i="13"/>
  <c r="AX79" i="13"/>
  <c r="AR79" i="13"/>
  <c r="AL79" i="13"/>
  <c r="AF79" i="13"/>
  <c r="Y79" i="13"/>
  <c r="S79" i="13"/>
  <c r="K79" i="13"/>
  <c r="BI89" i="13"/>
  <c r="BC89" i="13"/>
  <c r="AW89" i="13"/>
  <c r="AQ89" i="13"/>
  <c r="AK89" i="13"/>
  <c r="AE89" i="13"/>
  <c r="X89" i="13"/>
  <c r="R89" i="13"/>
  <c r="J89" i="13"/>
  <c r="BM89" i="13"/>
  <c r="BG89" i="13"/>
  <c r="BA89" i="13"/>
  <c r="AU89" i="13"/>
  <c r="AO89" i="13"/>
  <c r="AI89" i="13"/>
  <c r="AB89" i="13"/>
  <c r="V89" i="13"/>
  <c r="O89" i="13"/>
  <c r="G89" i="13"/>
  <c r="BL89" i="13"/>
  <c r="BF89" i="13"/>
  <c r="AZ89" i="13"/>
  <c r="AT89" i="13"/>
  <c r="AN89" i="13"/>
  <c r="AH89" i="13"/>
  <c r="AA89" i="13"/>
  <c r="U89" i="13"/>
  <c r="N89" i="13"/>
  <c r="F89" i="13"/>
  <c r="BJ89" i="13"/>
  <c r="BD89" i="13"/>
  <c r="AX89" i="13"/>
  <c r="AR89" i="13"/>
  <c r="AL89" i="13"/>
  <c r="AF89" i="13"/>
  <c r="Y89" i="13"/>
  <c r="S89" i="13"/>
  <c r="K89" i="13"/>
  <c r="BI99" i="13"/>
  <c r="BC99" i="13"/>
  <c r="AW99" i="13"/>
  <c r="AQ99" i="13"/>
  <c r="AK99" i="13"/>
  <c r="AE99" i="13"/>
  <c r="X99" i="13"/>
  <c r="R99" i="13"/>
  <c r="J99" i="13"/>
  <c r="BM99" i="13"/>
  <c r="BG99" i="13"/>
  <c r="BA99" i="13"/>
  <c r="AU99" i="13"/>
  <c r="AO99" i="13"/>
  <c r="AI99" i="13"/>
  <c r="AB99" i="13"/>
  <c r="V99" i="13"/>
  <c r="O99" i="13"/>
  <c r="G99" i="13"/>
  <c r="BL99" i="13"/>
  <c r="BF99" i="13"/>
  <c r="AZ99" i="13"/>
  <c r="AT99" i="13"/>
  <c r="AN99" i="13"/>
  <c r="AH99" i="13"/>
  <c r="AA99" i="13"/>
  <c r="U99" i="13"/>
  <c r="N99" i="13"/>
  <c r="F99" i="13"/>
  <c r="BJ99" i="13"/>
  <c r="BD99" i="13"/>
  <c r="AX99" i="13"/>
  <c r="AR99" i="13"/>
  <c r="AL99" i="13"/>
  <c r="AF99" i="13"/>
  <c r="Y99" i="13"/>
  <c r="S99" i="13"/>
  <c r="K99" i="13"/>
  <c r="BI109" i="13"/>
  <c r="BI121" i="13"/>
  <c r="BC109" i="13"/>
  <c r="BC121" i="13"/>
  <c r="AW109" i="13"/>
  <c r="AW121" i="13"/>
  <c r="AQ109" i="13"/>
  <c r="AQ121" i="13"/>
  <c r="AK109" i="13"/>
  <c r="AK121" i="13"/>
  <c r="AE109" i="13"/>
  <c r="AE121" i="13"/>
  <c r="X109" i="13"/>
  <c r="X121" i="13"/>
  <c r="R109" i="13"/>
  <c r="R121" i="13"/>
  <c r="J109" i="13"/>
  <c r="J121" i="13"/>
  <c r="BM109" i="13"/>
  <c r="BM121" i="13"/>
  <c r="BG109" i="13"/>
  <c r="BG121" i="13"/>
  <c r="BA109" i="13"/>
  <c r="BA121" i="13"/>
  <c r="AU109" i="13"/>
  <c r="AU121" i="13"/>
  <c r="AO109" i="13"/>
  <c r="AO121" i="13"/>
  <c r="AI109" i="13"/>
  <c r="AI121" i="13"/>
  <c r="AB109" i="13"/>
  <c r="AB121" i="13"/>
  <c r="V109" i="13"/>
  <c r="V121" i="13"/>
  <c r="O109" i="13"/>
  <c r="O121" i="13"/>
  <c r="G109" i="13"/>
  <c r="G121" i="13"/>
  <c r="BL109" i="13"/>
  <c r="BL121" i="13"/>
  <c r="BF109" i="13"/>
  <c r="BF121" i="13"/>
  <c r="AZ109" i="13"/>
  <c r="AZ121" i="13"/>
  <c r="AT109" i="13"/>
  <c r="AT121" i="13"/>
  <c r="AN109" i="13"/>
  <c r="AN121" i="13"/>
  <c r="AH109" i="13"/>
  <c r="AH121" i="13"/>
  <c r="AA109" i="13"/>
  <c r="AA121" i="13"/>
  <c r="U109" i="13"/>
  <c r="U121" i="13"/>
  <c r="N109" i="13"/>
  <c r="N121" i="13"/>
  <c r="F109" i="13"/>
  <c r="F121" i="13"/>
  <c r="BJ109" i="13"/>
  <c r="BJ121" i="13"/>
  <c r="BD109" i="13"/>
  <c r="BD121" i="13"/>
  <c r="AX109" i="13"/>
  <c r="AX121" i="13"/>
  <c r="AR109" i="13"/>
  <c r="AR121" i="13"/>
  <c r="AL109" i="13"/>
  <c r="AL121" i="13"/>
  <c r="AF109" i="13"/>
  <c r="AF121" i="13"/>
  <c r="Y109" i="13"/>
  <c r="Y121" i="13"/>
  <c r="S109" i="13"/>
  <c r="S121" i="13"/>
  <c r="K109" i="13"/>
  <c r="K121" i="13"/>
  <c r="BL60" i="13"/>
  <c r="BI60" i="13"/>
  <c r="BF60" i="13"/>
  <c r="BC60" i="13"/>
  <c r="AZ60" i="13"/>
  <c r="AW60" i="13"/>
  <c r="AT60" i="13"/>
  <c r="AQ60" i="13"/>
  <c r="AN60" i="13"/>
  <c r="AK60" i="13"/>
  <c r="AH60" i="13"/>
  <c r="AE60" i="13"/>
  <c r="AA60" i="13"/>
  <c r="X60" i="13"/>
  <c r="U60" i="13"/>
  <c r="R60" i="13"/>
  <c r="N60" i="13"/>
  <c r="J60" i="13"/>
  <c r="F60" i="13"/>
  <c r="BM60" i="13"/>
  <c r="BJ60" i="13"/>
  <c r="BG60" i="13"/>
  <c r="BD60" i="13"/>
  <c r="BA60" i="13"/>
  <c r="AX60" i="13"/>
  <c r="AU60" i="13"/>
  <c r="AR60" i="13"/>
  <c r="AO60" i="13"/>
  <c r="AL60" i="13"/>
  <c r="AI60" i="13"/>
  <c r="AF60" i="13"/>
  <c r="AB60" i="13"/>
  <c r="Y60" i="13"/>
  <c r="V60" i="13"/>
  <c r="S60" i="13"/>
  <c r="O60" i="13"/>
  <c r="K60" i="13"/>
  <c r="G60" i="13"/>
  <c r="BL77" i="13"/>
  <c r="BL143" i="13"/>
  <c r="BI77" i="13"/>
  <c r="BI143" i="13"/>
  <c r="BF77" i="13"/>
  <c r="BF143" i="13"/>
  <c r="BC77" i="13"/>
  <c r="BC143" i="13"/>
  <c r="AZ77" i="13"/>
  <c r="AZ143" i="13"/>
  <c r="AW77" i="13"/>
  <c r="AW143" i="13"/>
  <c r="AT77" i="13"/>
  <c r="AT143" i="13"/>
  <c r="AQ77" i="13"/>
  <c r="AQ143" i="13"/>
  <c r="AN77" i="13"/>
  <c r="AN143" i="13"/>
  <c r="AK77" i="13"/>
  <c r="AK143" i="13"/>
  <c r="AH77" i="13"/>
  <c r="AH143" i="13"/>
  <c r="AE77" i="13"/>
  <c r="AE143" i="13"/>
  <c r="AA77" i="13"/>
  <c r="AA143" i="13"/>
  <c r="X77" i="13"/>
  <c r="X143" i="13"/>
  <c r="U77" i="13"/>
  <c r="U143" i="13"/>
  <c r="R77" i="13"/>
  <c r="R143" i="13"/>
  <c r="N77" i="13"/>
  <c r="N143" i="13"/>
  <c r="J77" i="13"/>
  <c r="J143" i="13"/>
  <c r="F77" i="13"/>
  <c r="F143" i="13"/>
  <c r="BM77" i="13"/>
  <c r="BM143" i="13"/>
  <c r="BJ77" i="13"/>
  <c r="BJ143" i="13"/>
  <c r="BG77" i="13"/>
  <c r="BG143" i="13"/>
  <c r="BD77" i="13"/>
  <c r="BD143" i="13"/>
  <c r="BA77" i="13"/>
  <c r="BA143" i="13"/>
  <c r="AX77" i="13"/>
  <c r="AX143" i="13"/>
  <c r="AU77" i="13"/>
  <c r="AU143" i="13"/>
  <c r="AR77" i="13"/>
  <c r="AR143" i="13"/>
  <c r="AO77" i="13"/>
  <c r="AO143" i="13"/>
  <c r="AL77" i="13"/>
  <c r="AL143" i="13"/>
  <c r="AI77" i="13"/>
  <c r="AI143" i="13"/>
  <c r="AF77" i="13"/>
  <c r="AF143" i="13"/>
  <c r="AB77" i="13"/>
  <c r="AB143" i="13"/>
  <c r="Y77" i="13"/>
  <c r="Y143" i="13"/>
  <c r="V77" i="13"/>
  <c r="V143" i="13"/>
  <c r="S77" i="13"/>
  <c r="S143" i="13"/>
  <c r="O77" i="13"/>
  <c r="O143" i="13"/>
  <c r="K77" i="13"/>
  <c r="K143" i="13"/>
  <c r="G77" i="13"/>
  <c r="G143" i="13"/>
  <c r="BL97" i="13"/>
  <c r="BI97" i="13"/>
  <c r="BF97" i="13"/>
  <c r="BC97" i="13"/>
  <c r="AZ97" i="13"/>
  <c r="AW97" i="13"/>
  <c r="AT97" i="13"/>
  <c r="AQ97" i="13"/>
  <c r="AN97" i="13"/>
  <c r="AK97" i="13"/>
  <c r="AH97" i="13"/>
  <c r="AE97" i="13"/>
  <c r="AA97" i="13"/>
  <c r="X97" i="13"/>
  <c r="U97" i="13"/>
  <c r="R97" i="13"/>
  <c r="N97" i="13"/>
  <c r="J97" i="13"/>
  <c r="F97" i="13"/>
  <c r="BM97" i="13"/>
  <c r="BJ97" i="13"/>
  <c r="BG97" i="13"/>
  <c r="BD97" i="13"/>
  <c r="BA97" i="13"/>
  <c r="AX97" i="13"/>
  <c r="AU97" i="13"/>
  <c r="AR97" i="13"/>
  <c r="AO97" i="13"/>
  <c r="AL97" i="13"/>
  <c r="AI97" i="13"/>
  <c r="AF97" i="13"/>
  <c r="AB97" i="13"/>
  <c r="Y97" i="13"/>
  <c r="V97" i="13"/>
  <c r="S97" i="13"/>
  <c r="O97" i="13"/>
  <c r="K97" i="13"/>
  <c r="G97" i="13"/>
  <c r="G21" i="13"/>
  <c r="G24" i="13"/>
  <c r="O21" i="13"/>
  <c r="O24" i="13"/>
  <c r="V21" i="13"/>
  <c r="V24" i="13"/>
  <c r="AB21" i="13"/>
  <c r="AB24" i="13"/>
  <c r="AI21" i="13"/>
  <c r="AI24" i="13"/>
  <c r="AO21" i="13"/>
  <c r="AO24" i="13"/>
  <c r="AU21" i="13"/>
  <c r="AU24" i="13"/>
  <c r="BA21" i="13"/>
  <c r="BA24" i="13"/>
  <c r="BG21" i="13"/>
  <c r="BG24" i="13"/>
  <c r="BM21" i="13"/>
  <c r="BM24" i="13"/>
  <c r="J21" i="13"/>
  <c r="J24" i="13"/>
  <c r="R21" i="13"/>
  <c r="R24" i="13"/>
  <c r="X21" i="13"/>
  <c r="X24" i="13"/>
  <c r="AE21" i="13"/>
  <c r="AE24" i="13"/>
  <c r="AK21" i="13"/>
  <c r="AK24" i="13"/>
  <c r="AQ21" i="13"/>
  <c r="AQ24" i="13"/>
  <c r="AW21" i="13"/>
  <c r="AW24" i="13"/>
  <c r="BC21" i="13"/>
  <c r="BC24" i="13"/>
  <c r="BI21" i="13"/>
  <c r="BI24" i="13"/>
  <c r="G15" i="13"/>
  <c r="G18" i="13"/>
  <c r="O15" i="13"/>
  <c r="O18" i="13"/>
  <c r="V15" i="13"/>
  <c r="V18" i="13"/>
  <c r="AB15" i="13"/>
  <c r="AB18" i="13"/>
  <c r="AI15" i="13"/>
  <c r="AI18" i="13"/>
  <c r="AO15" i="13"/>
  <c r="AO18" i="13"/>
  <c r="AU15" i="13"/>
  <c r="AU18" i="13"/>
  <c r="BA15" i="13"/>
  <c r="BA18" i="13"/>
  <c r="BG15" i="13"/>
  <c r="BG18" i="13"/>
  <c r="BM15" i="13"/>
  <c r="BM18" i="13"/>
  <c r="J15" i="13"/>
  <c r="J18" i="13"/>
  <c r="R15" i="13"/>
  <c r="R18" i="13"/>
  <c r="X15" i="13"/>
  <c r="X18" i="13"/>
  <c r="AE15" i="13"/>
  <c r="AE18" i="13"/>
  <c r="AK15" i="13"/>
  <c r="AK18" i="13"/>
  <c r="AQ15" i="13"/>
  <c r="AQ18" i="13"/>
  <c r="AW15" i="13"/>
  <c r="AW18" i="13"/>
  <c r="BC15" i="13"/>
  <c r="BC18" i="13"/>
  <c r="BI15" i="13"/>
  <c r="BI18" i="13"/>
  <c r="G100" i="4"/>
  <c r="J100" i="4"/>
  <c r="O100" i="4"/>
  <c r="R100" i="4"/>
  <c r="V100" i="4"/>
  <c r="X100" i="4"/>
  <c r="AB100" i="4"/>
  <c r="AE100" i="4"/>
  <c r="AI100" i="4"/>
  <c r="AK100" i="4"/>
  <c r="AO100" i="4"/>
  <c r="AQ100" i="4"/>
  <c r="AU100" i="4"/>
  <c r="AW100" i="4"/>
  <c r="BA100" i="4"/>
  <c r="BC100" i="4"/>
  <c r="BG100" i="4"/>
  <c r="BI100" i="4"/>
  <c r="BM100" i="4"/>
  <c r="F100" i="4"/>
  <c r="K100" i="4"/>
  <c r="N100" i="4"/>
  <c r="S100" i="4"/>
  <c r="U100" i="4"/>
  <c r="Y100" i="4"/>
  <c r="AA100" i="4"/>
  <c r="AF100" i="4"/>
  <c r="AH100" i="4"/>
  <c r="AL100" i="4"/>
  <c r="AN100" i="4"/>
  <c r="AR100" i="4"/>
  <c r="AT100" i="4"/>
  <c r="AX100" i="4"/>
  <c r="AZ100" i="4"/>
  <c r="BD100" i="4"/>
  <c r="BF100" i="4"/>
  <c r="BJ100" i="4"/>
  <c r="E94" i="4"/>
  <c r="BO94" i="4"/>
  <c r="BL90" i="4"/>
  <c r="S67" i="13"/>
  <c r="AR67" i="13"/>
  <c r="F67" i="13"/>
  <c r="AH67" i="13"/>
  <c r="BF67" i="13"/>
  <c r="V67" i="13"/>
  <c r="AU67" i="13"/>
  <c r="J67" i="13"/>
  <c r="AK67" i="13"/>
  <c r="BI67" i="13"/>
  <c r="S68" i="13"/>
  <c r="AR68" i="13"/>
  <c r="F68" i="13"/>
  <c r="AH68" i="13"/>
  <c r="BF68" i="13"/>
  <c r="V68" i="13"/>
  <c r="AU68" i="13"/>
  <c r="J68" i="13"/>
  <c r="AK68" i="13"/>
  <c r="BI68" i="13"/>
  <c r="AA119" i="13"/>
  <c r="AC119" i="13"/>
  <c r="S65" i="13"/>
  <c r="AF65" i="13"/>
  <c r="AR65" i="13"/>
  <c r="BD65" i="13"/>
  <c r="F65" i="13"/>
  <c r="U65" i="13"/>
  <c r="AH65" i="13"/>
  <c r="AT65" i="13"/>
  <c r="BF65" i="13"/>
  <c r="J123" i="13"/>
  <c r="L123" i="13"/>
  <c r="AE123" i="13"/>
  <c r="AG123" i="13"/>
  <c r="G119" i="13"/>
  <c r="H119" i="13"/>
  <c r="O65" i="13"/>
  <c r="AO65" i="13"/>
  <c r="BM65" i="13"/>
  <c r="AE65" i="13"/>
  <c r="AQ65" i="13"/>
  <c r="K67" i="13"/>
  <c r="AL67" i="13"/>
  <c r="BJ67" i="13"/>
  <c r="AA67" i="13"/>
  <c r="AZ67" i="13"/>
  <c r="O67" i="13"/>
  <c r="AO67" i="13"/>
  <c r="BM67" i="13"/>
  <c r="AE67" i="13"/>
  <c r="BC67" i="13"/>
  <c r="K68" i="13"/>
  <c r="AL68" i="13"/>
  <c r="BJ68" i="13"/>
  <c r="AA68" i="13"/>
  <c r="AZ68" i="13"/>
  <c r="O68" i="13"/>
  <c r="AO68" i="13"/>
  <c r="BM68" i="13"/>
  <c r="AE68" i="13"/>
  <c r="BC68" i="13"/>
  <c r="Y122" i="13"/>
  <c r="AX122" i="13"/>
  <c r="N122" i="13"/>
  <c r="AN122" i="13"/>
  <c r="BL122" i="13"/>
  <c r="AB122" i="13"/>
  <c r="BA122" i="13"/>
  <c r="R122" i="13"/>
  <c r="AQ122" i="13"/>
  <c r="AB65" i="13"/>
  <c r="BA65" i="13"/>
  <c r="R65" i="13"/>
  <c r="T65" i="13"/>
  <c r="BC65" i="13"/>
  <c r="G65" i="13"/>
  <c r="V65" i="13"/>
  <c r="AI65" i="13"/>
  <c r="AU65" i="13"/>
  <c r="BG65" i="13"/>
  <c r="J65" i="13"/>
  <c r="X65" i="13"/>
  <c r="AK65" i="13"/>
  <c r="AW65" i="13"/>
  <c r="BI65" i="13"/>
  <c r="Y67" i="13"/>
  <c r="AX67" i="13"/>
  <c r="N67" i="13"/>
  <c r="P67" i="13"/>
  <c r="AN67" i="13"/>
  <c r="AP67" i="13"/>
  <c r="BL67" i="13"/>
  <c r="BN67" i="13"/>
  <c r="AB67" i="13"/>
  <c r="BA67" i="13"/>
  <c r="R67" i="13"/>
  <c r="T67" i="13"/>
  <c r="AQ67" i="13"/>
  <c r="AS67" i="13"/>
  <c r="Y68" i="13"/>
  <c r="AX68" i="13"/>
  <c r="N68" i="13"/>
  <c r="AN68" i="13"/>
  <c r="BL68" i="13"/>
  <c r="AB68" i="13"/>
  <c r="BA68" i="13"/>
  <c r="R68" i="13"/>
  <c r="AQ68" i="13"/>
  <c r="K122" i="13"/>
  <c r="AL122" i="13"/>
  <c r="BJ122" i="13"/>
  <c r="AA122" i="13"/>
  <c r="AZ122" i="13"/>
  <c r="O122" i="13"/>
  <c r="AO122" i="13"/>
  <c r="BM122" i="13"/>
  <c r="AE122" i="13"/>
  <c r="BC122" i="13"/>
  <c r="K65" i="13"/>
  <c r="Y65" i="13"/>
  <c r="AL65" i="13"/>
  <c r="AX65" i="13"/>
  <c r="BJ65" i="13"/>
  <c r="N65" i="13"/>
  <c r="AA65" i="13"/>
  <c r="AC65" i="13"/>
  <c r="AN65" i="13"/>
  <c r="AZ65" i="13"/>
  <c r="BL65" i="13"/>
  <c r="AF67" i="13"/>
  <c r="BD67" i="13"/>
  <c r="U67" i="13"/>
  <c r="W67" i="13"/>
  <c r="AT67" i="13"/>
  <c r="AV67" i="13"/>
  <c r="G67" i="13"/>
  <c r="AI67" i="13"/>
  <c r="BG67" i="13"/>
  <c r="X67" i="13"/>
  <c r="AW67" i="13"/>
  <c r="AF68" i="13"/>
  <c r="AG68" i="13"/>
  <c r="BD68" i="13"/>
  <c r="U68" i="13"/>
  <c r="AT68" i="13"/>
  <c r="G68" i="13"/>
  <c r="H68" i="13"/>
  <c r="AI68" i="13"/>
  <c r="AJ68" i="13"/>
  <c r="BG68" i="13"/>
  <c r="BH68" i="13"/>
  <c r="X68" i="13"/>
  <c r="AW68" i="13"/>
  <c r="S122" i="13"/>
  <c r="T122" i="13"/>
  <c r="AR122" i="13"/>
  <c r="AS122" i="13"/>
  <c r="F122" i="13"/>
  <c r="AH122" i="13"/>
  <c r="BF122" i="13"/>
  <c r="V122" i="13"/>
  <c r="AU122" i="13"/>
  <c r="J122" i="13"/>
  <c r="AK122" i="13"/>
  <c r="BI122" i="13"/>
  <c r="AF122" i="13"/>
  <c r="AG122" i="13"/>
  <c r="BD122" i="13"/>
  <c r="BE122" i="13"/>
  <c r="U122" i="13"/>
  <c r="AT122" i="13"/>
  <c r="G122" i="13"/>
  <c r="H122" i="13"/>
  <c r="AI122" i="13"/>
  <c r="AJ122" i="13"/>
  <c r="BG122" i="13"/>
  <c r="X122" i="13"/>
  <c r="Z122" i="13"/>
  <c r="AW122" i="13"/>
  <c r="AY122" i="13"/>
  <c r="K133" i="13"/>
  <c r="K127" i="13"/>
  <c r="Y133" i="13"/>
  <c r="Y127" i="13"/>
  <c r="AL133" i="13"/>
  <c r="AL127" i="13"/>
  <c r="AX133" i="13"/>
  <c r="AX127" i="13"/>
  <c r="BJ133" i="13"/>
  <c r="BJ127" i="13"/>
  <c r="N133" i="13"/>
  <c r="N127" i="13"/>
  <c r="AA133" i="13"/>
  <c r="AA127" i="13"/>
  <c r="AN133" i="13"/>
  <c r="AN127" i="13"/>
  <c r="AZ133" i="13"/>
  <c r="AZ127" i="13"/>
  <c r="BL133" i="13"/>
  <c r="BL127" i="13"/>
  <c r="O133" i="13"/>
  <c r="O127" i="13"/>
  <c r="AB133" i="13"/>
  <c r="AB127" i="13"/>
  <c r="AO133" i="13"/>
  <c r="AO127" i="13"/>
  <c r="BA133" i="13"/>
  <c r="BA127" i="13"/>
  <c r="BM133" i="13"/>
  <c r="BM127" i="13"/>
  <c r="R133" i="13"/>
  <c r="R127" i="13"/>
  <c r="AE133" i="13"/>
  <c r="AE127" i="13"/>
  <c r="AQ133" i="13"/>
  <c r="AQ127" i="13"/>
  <c r="BC133" i="13"/>
  <c r="BC127" i="13"/>
  <c r="K135" i="13"/>
  <c r="K129" i="13"/>
  <c r="Y135" i="13"/>
  <c r="Y129" i="13"/>
  <c r="AL135" i="13"/>
  <c r="AL129" i="13"/>
  <c r="AX135" i="13"/>
  <c r="AX129" i="13"/>
  <c r="BJ135" i="13"/>
  <c r="BJ129" i="13"/>
  <c r="N135" i="13"/>
  <c r="N129" i="13"/>
  <c r="AA135" i="13"/>
  <c r="AA129" i="13"/>
  <c r="AN135" i="13"/>
  <c r="AN129" i="13"/>
  <c r="AZ135" i="13"/>
  <c r="AZ129" i="13"/>
  <c r="BL135" i="13"/>
  <c r="BL129" i="13"/>
  <c r="O135" i="13"/>
  <c r="O129" i="13"/>
  <c r="AB135" i="13"/>
  <c r="AB129" i="13"/>
  <c r="AO135" i="13"/>
  <c r="AO129" i="13"/>
  <c r="BA135" i="13"/>
  <c r="BA129" i="13"/>
  <c r="BM135" i="13"/>
  <c r="BM129" i="13"/>
  <c r="R135" i="13"/>
  <c r="R129" i="13"/>
  <c r="AE135" i="13"/>
  <c r="AE129" i="13"/>
  <c r="AQ135" i="13"/>
  <c r="AQ129" i="13"/>
  <c r="BC135" i="13"/>
  <c r="BC129" i="13"/>
  <c r="S132" i="13"/>
  <c r="S126" i="13"/>
  <c r="AF132" i="13"/>
  <c r="AF126" i="13"/>
  <c r="AR132" i="13"/>
  <c r="AR126" i="13"/>
  <c r="BD132" i="13"/>
  <c r="BD126" i="13"/>
  <c r="F126" i="13"/>
  <c r="F132" i="13"/>
  <c r="U132" i="13"/>
  <c r="U126" i="13"/>
  <c r="AH132" i="13"/>
  <c r="AH126" i="13"/>
  <c r="AT132" i="13"/>
  <c r="AT126" i="13"/>
  <c r="BF132" i="13"/>
  <c r="BF126" i="13"/>
  <c r="G132" i="13"/>
  <c r="G126" i="13"/>
  <c r="V132" i="13"/>
  <c r="V126" i="13"/>
  <c r="AI132" i="13"/>
  <c r="AI126" i="13"/>
  <c r="AU132" i="13"/>
  <c r="AU126" i="13"/>
  <c r="BG132" i="13"/>
  <c r="BG126" i="13"/>
  <c r="J132" i="13"/>
  <c r="J126" i="13"/>
  <c r="X132" i="13"/>
  <c r="X126" i="13"/>
  <c r="AK132" i="13"/>
  <c r="AK126" i="13"/>
  <c r="AW132" i="13"/>
  <c r="AW126" i="13"/>
  <c r="BI132" i="13"/>
  <c r="BI126" i="13"/>
  <c r="K131" i="13"/>
  <c r="K125" i="13"/>
  <c r="S131" i="13"/>
  <c r="S125" i="13"/>
  <c r="Y131" i="13"/>
  <c r="Y125" i="13"/>
  <c r="AF131" i="13"/>
  <c r="AF125" i="13"/>
  <c r="AL131" i="13"/>
  <c r="AL125" i="13"/>
  <c r="AR131" i="13"/>
  <c r="AR125" i="13"/>
  <c r="AX131" i="13"/>
  <c r="AX125" i="13"/>
  <c r="BD131" i="13"/>
  <c r="BD125" i="13"/>
  <c r="BJ131" i="13"/>
  <c r="BJ125" i="13"/>
  <c r="F131" i="13"/>
  <c r="F125" i="13"/>
  <c r="N131" i="13"/>
  <c r="N125" i="13"/>
  <c r="U131" i="13"/>
  <c r="U125" i="13"/>
  <c r="AA131" i="13"/>
  <c r="AA125" i="13"/>
  <c r="AH131" i="13"/>
  <c r="AH125" i="13"/>
  <c r="AN131" i="13"/>
  <c r="AN125" i="13"/>
  <c r="AT131" i="13"/>
  <c r="AT125" i="13"/>
  <c r="AZ131" i="13"/>
  <c r="AZ125" i="13"/>
  <c r="BF131" i="13"/>
  <c r="BF125" i="13"/>
  <c r="BL131" i="13"/>
  <c r="BL125" i="13"/>
  <c r="K134" i="13"/>
  <c r="K128" i="13"/>
  <c r="Y134" i="13"/>
  <c r="Y128" i="13"/>
  <c r="AL134" i="13"/>
  <c r="AL128" i="13"/>
  <c r="AX134" i="13"/>
  <c r="AX128" i="13"/>
  <c r="BJ134" i="13"/>
  <c r="BJ128" i="13"/>
  <c r="N134" i="13"/>
  <c r="N128" i="13"/>
  <c r="AA134" i="13"/>
  <c r="AA128" i="13"/>
  <c r="AN134" i="13"/>
  <c r="AN128" i="13"/>
  <c r="AZ134" i="13"/>
  <c r="AZ128" i="13"/>
  <c r="BL134" i="13"/>
  <c r="BL128" i="13"/>
  <c r="V134" i="13"/>
  <c r="V128" i="13"/>
  <c r="AI134" i="13"/>
  <c r="AI128" i="13"/>
  <c r="AU134" i="13"/>
  <c r="AU128" i="13"/>
  <c r="BG134" i="13"/>
  <c r="BG128" i="13"/>
  <c r="J134" i="13"/>
  <c r="L134" i="13"/>
  <c r="J128" i="13"/>
  <c r="X134" i="13"/>
  <c r="Z134" i="13"/>
  <c r="X128" i="13"/>
  <c r="Z128" i="13"/>
  <c r="AK134" i="13"/>
  <c r="AM134" i="13"/>
  <c r="AK128" i="13"/>
  <c r="AW134" i="13"/>
  <c r="AY134" i="13"/>
  <c r="AW128" i="13"/>
  <c r="AY128" i="13"/>
  <c r="BI134" i="13"/>
  <c r="BK134" i="13"/>
  <c r="BI128" i="13"/>
  <c r="BK128" i="13"/>
  <c r="S133" i="13"/>
  <c r="T133" i="13"/>
  <c r="S127" i="13"/>
  <c r="AF133" i="13"/>
  <c r="AG133" i="13"/>
  <c r="AF127" i="13"/>
  <c r="AR133" i="13"/>
  <c r="AS133" i="13"/>
  <c r="AR127" i="13"/>
  <c r="AS127" i="13"/>
  <c r="BD133" i="13"/>
  <c r="BD127" i="13"/>
  <c r="F127" i="13"/>
  <c r="F133" i="13"/>
  <c r="U133" i="13"/>
  <c r="U127" i="13"/>
  <c r="AH133" i="13"/>
  <c r="AH127" i="13"/>
  <c r="AT133" i="13"/>
  <c r="AT127" i="13"/>
  <c r="BF133" i="13"/>
  <c r="BF127" i="13"/>
  <c r="G133" i="13"/>
  <c r="G127" i="13"/>
  <c r="V133" i="13"/>
  <c r="V127" i="13"/>
  <c r="AI133" i="13"/>
  <c r="AI127" i="13"/>
  <c r="AU133" i="13"/>
  <c r="AU127" i="13"/>
  <c r="BG133" i="13"/>
  <c r="BG127" i="13"/>
  <c r="J133" i="13"/>
  <c r="J127" i="13"/>
  <c r="X133" i="13"/>
  <c r="X127" i="13"/>
  <c r="AK133" i="13"/>
  <c r="AK127" i="13"/>
  <c r="AW133" i="13"/>
  <c r="AW127" i="13"/>
  <c r="BI133" i="13"/>
  <c r="BI127" i="13"/>
  <c r="S135" i="13"/>
  <c r="S129" i="13"/>
  <c r="AF135" i="13"/>
  <c r="AF129" i="13"/>
  <c r="AR135" i="13"/>
  <c r="AR129" i="13"/>
  <c r="BD135" i="13"/>
  <c r="BD129" i="13"/>
  <c r="F129" i="13"/>
  <c r="F135" i="13"/>
  <c r="U135" i="13"/>
  <c r="U129" i="13"/>
  <c r="AH135" i="13"/>
  <c r="AH129" i="13"/>
  <c r="AT135" i="13"/>
  <c r="AT129" i="13"/>
  <c r="BF135" i="13"/>
  <c r="BF129" i="13"/>
  <c r="G135" i="13"/>
  <c r="G129" i="13"/>
  <c r="V135" i="13"/>
  <c r="V129" i="13"/>
  <c r="AI135" i="13"/>
  <c r="AI129" i="13"/>
  <c r="AU135" i="13"/>
  <c r="AU129" i="13"/>
  <c r="BG135" i="13"/>
  <c r="BG129" i="13"/>
  <c r="J135" i="13"/>
  <c r="J129" i="13"/>
  <c r="X135" i="13"/>
  <c r="X129" i="13"/>
  <c r="AK135" i="13"/>
  <c r="AK129" i="13"/>
  <c r="AW135" i="13"/>
  <c r="AW129" i="13"/>
  <c r="BI135" i="13"/>
  <c r="BI129" i="13"/>
  <c r="K132" i="13"/>
  <c r="K126" i="13"/>
  <c r="Y132" i="13"/>
  <c r="Y126" i="13"/>
  <c r="AL132" i="13"/>
  <c r="AL126" i="13"/>
  <c r="AX132" i="13"/>
  <c r="AX126" i="13"/>
  <c r="BJ132" i="13"/>
  <c r="BJ126" i="13"/>
  <c r="N132" i="13"/>
  <c r="N126" i="13"/>
  <c r="AA132" i="13"/>
  <c r="AA126" i="13"/>
  <c r="AN132" i="13"/>
  <c r="AN126" i="13"/>
  <c r="AZ132" i="13"/>
  <c r="AZ126" i="13"/>
  <c r="BL132" i="13"/>
  <c r="BL126" i="13"/>
  <c r="O132" i="13"/>
  <c r="O126" i="13"/>
  <c r="AB132" i="13"/>
  <c r="AB126" i="13"/>
  <c r="AO132" i="13"/>
  <c r="AO126" i="13"/>
  <c r="BA132" i="13"/>
  <c r="BA126" i="13"/>
  <c r="BM132" i="13"/>
  <c r="BM126" i="13"/>
  <c r="R132" i="13"/>
  <c r="T132" i="13"/>
  <c r="R126" i="13"/>
  <c r="T126" i="13"/>
  <c r="AE132" i="13"/>
  <c r="AG132" i="13"/>
  <c r="AE126" i="13"/>
  <c r="AG126" i="13"/>
  <c r="AQ132" i="13"/>
  <c r="AS132" i="13"/>
  <c r="AQ126" i="13"/>
  <c r="AS126" i="13"/>
  <c r="BC132" i="13"/>
  <c r="BE132" i="13"/>
  <c r="BC126" i="13"/>
  <c r="BE126" i="13"/>
  <c r="G131" i="13"/>
  <c r="G125" i="13"/>
  <c r="O131" i="13"/>
  <c r="O125" i="13"/>
  <c r="V131" i="13"/>
  <c r="V125" i="13"/>
  <c r="AB131" i="13"/>
  <c r="AB125" i="13"/>
  <c r="AI131" i="13"/>
  <c r="AI125" i="13"/>
  <c r="AO131" i="13"/>
  <c r="AO125" i="13"/>
  <c r="AU131" i="13"/>
  <c r="AU125" i="13"/>
  <c r="BA131" i="13"/>
  <c r="BA125" i="13"/>
  <c r="BG131" i="13"/>
  <c r="BG125" i="13"/>
  <c r="BM131" i="13"/>
  <c r="BM125" i="13"/>
  <c r="J131" i="13"/>
  <c r="J125" i="13"/>
  <c r="R131" i="13"/>
  <c r="R125" i="13"/>
  <c r="X131" i="13"/>
  <c r="X125" i="13"/>
  <c r="AE131" i="13"/>
  <c r="AE125" i="13"/>
  <c r="AK131" i="13"/>
  <c r="AK125" i="13"/>
  <c r="AQ131" i="13"/>
  <c r="AQ125" i="13"/>
  <c r="AW131" i="13"/>
  <c r="AW125" i="13"/>
  <c r="BC131" i="13"/>
  <c r="BC125" i="13"/>
  <c r="BI131" i="13"/>
  <c r="BI125" i="13"/>
  <c r="O134" i="13"/>
  <c r="O128" i="13"/>
  <c r="S134" i="13"/>
  <c r="S128" i="13"/>
  <c r="AF134" i="13"/>
  <c r="AF128" i="13"/>
  <c r="AR134" i="13"/>
  <c r="AR128" i="13"/>
  <c r="BD134" i="13"/>
  <c r="BD128" i="13"/>
  <c r="F128" i="13"/>
  <c r="F134" i="13"/>
  <c r="U134" i="13"/>
  <c r="U128" i="13"/>
  <c r="AH134" i="13"/>
  <c r="AH128" i="13"/>
  <c r="AT134" i="13"/>
  <c r="AT128" i="13"/>
  <c r="BF134" i="13"/>
  <c r="BF128" i="13"/>
  <c r="G134" i="13"/>
  <c r="G128" i="13"/>
  <c r="AB134" i="13"/>
  <c r="AC134" i="13"/>
  <c r="AB128" i="13"/>
  <c r="AO134" i="13"/>
  <c r="AO128" i="13"/>
  <c r="BA134" i="13"/>
  <c r="BA128" i="13"/>
  <c r="BM134" i="13"/>
  <c r="BN134" i="13"/>
  <c r="BM128" i="13"/>
  <c r="R134" i="13"/>
  <c r="R128" i="13"/>
  <c r="AE134" i="13"/>
  <c r="AE128" i="13"/>
  <c r="AQ134" i="13"/>
  <c r="AS134" i="13"/>
  <c r="AQ128" i="13"/>
  <c r="AS128" i="13"/>
  <c r="BC134" i="13"/>
  <c r="BE134" i="13"/>
  <c r="BC128" i="13"/>
  <c r="BE128" i="13"/>
  <c r="S151" i="13"/>
  <c r="S139" i="13"/>
  <c r="AF151" i="13"/>
  <c r="AF139" i="13"/>
  <c r="AR151" i="13"/>
  <c r="AR139" i="13"/>
  <c r="BD151" i="13"/>
  <c r="BD139" i="13"/>
  <c r="F151" i="13"/>
  <c r="F139" i="13"/>
  <c r="U151" i="13"/>
  <c r="U139" i="13"/>
  <c r="AH151" i="13"/>
  <c r="AH139" i="13"/>
  <c r="AT151" i="13"/>
  <c r="AT139" i="13"/>
  <c r="BF151" i="13"/>
  <c r="BF139" i="13"/>
  <c r="G151" i="13"/>
  <c r="G139" i="13"/>
  <c r="V151" i="13"/>
  <c r="V139" i="13"/>
  <c r="AI151" i="13"/>
  <c r="AI139" i="13"/>
  <c r="AU151" i="13"/>
  <c r="AU139" i="13"/>
  <c r="BG151" i="13"/>
  <c r="BG139" i="13"/>
  <c r="J151" i="13"/>
  <c r="J139" i="13"/>
  <c r="X151" i="13"/>
  <c r="X139" i="13"/>
  <c r="AK151" i="13"/>
  <c r="AK139" i="13"/>
  <c r="AW151" i="13"/>
  <c r="AW139" i="13"/>
  <c r="BI151" i="13"/>
  <c r="BI139" i="13"/>
  <c r="S145" i="13"/>
  <c r="AF145" i="13"/>
  <c r="AR145" i="13"/>
  <c r="BD145" i="13"/>
  <c r="F145" i="13"/>
  <c r="U145" i="13"/>
  <c r="AH145" i="13"/>
  <c r="AT145" i="13"/>
  <c r="BF145" i="13"/>
  <c r="G145" i="13"/>
  <c r="V145" i="13"/>
  <c r="AI145" i="13"/>
  <c r="AU145" i="13"/>
  <c r="BG145" i="13"/>
  <c r="J145" i="13"/>
  <c r="X145" i="13"/>
  <c r="AK145" i="13"/>
  <c r="AW145" i="13"/>
  <c r="BI145" i="13"/>
  <c r="Y146" i="13"/>
  <c r="AX146" i="13"/>
  <c r="N146" i="13"/>
  <c r="AN146" i="13"/>
  <c r="BL146" i="13"/>
  <c r="AF146" i="13"/>
  <c r="BD146" i="13"/>
  <c r="U146" i="13"/>
  <c r="AT146" i="13"/>
  <c r="G146" i="13"/>
  <c r="V146" i="13"/>
  <c r="AI146" i="13"/>
  <c r="AU146" i="13"/>
  <c r="BG146" i="13"/>
  <c r="J146" i="13"/>
  <c r="X146" i="13"/>
  <c r="AK146" i="13"/>
  <c r="AW146" i="13"/>
  <c r="AY146" i="13"/>
  <c r="BI146" i="13"/>
  <c r="S153" i="13"/>
  <c r="S141" i="13"/>
  <c r="AF153" i="13"/>
  <c r="AF141" i="13"/>
  <c r="AR153" i="13"/>
  <c r="AR141" i="13"/>
  <c r="BD153" i="13"/>
  <c r="BD141" i="13"/>
  <c r="F153" i="13"/>
  <c r="F141" i="13"/>
  <c r="U153" i="13"/>
  <c r="U141" i="13"/>
  <c r="AH153" i="13"/>
  <c r="AH141" i="13"/>
  <c r="AT153" i="13"/>
  <c r="AT141" i="13"/>
  <c r="BF153" i="13"/>
  <c r="BF141" i="13"/>
  <c r="G153" i="13"/>
  <c r="G141" i="13"/>
  <c r="V153" i="13"/>
  <c r="V141" i="13"/>
  <c r="AI153" i="13"/>
  <c r="AI141" i="13"/>
  <c r="AU153" i="13"/>
  <c r="AU141" i="13"/>
  <c r="BG153" i="13"/>
  <c r="BG141" i="13"/>
  <c r="J153" i="13"/>
  <c r="J141" i="13"/>
  <c r="X153" i="13"/>
  <c r="X141" i="13"/>
  <c r="AK153" i="13"/>
  <c r="AK141" i="13"/>
  <c r="AW153" i="13"/>
  <c r="AW141" i="13"/>
  <c r="BI153" i="13"/>
  <c r="BI141" i="13"/>
  <c r="BE143" i="13"/>
  <c r="BE120" i="13"/>
  <c r="BE119" i="13"/>
  <c r="BE116" i="13"/>
  <c r="BE114" i="13"/>
  <c r="BE113" i="13"/>
  <c r="BE110" i="13"/>
  <c r="BE108" i="13"/>
  <c r="BE107" i="13"/>
  <c r="BE123" i="13"/>
  <c r="BE121" i="13"/>
  <c r="BE117" i="13"/>
  <c r="BE115" i="13"/>
  <c r="BE111" i="13"/>
  <c r="BE109" i="13"/>
  <c r="BE100" i="13"/>
  <c r="BE98" i="13"/>
  <c r="BE97" i="13"/>
  <c r="BE101" i="13"/>
  <c r="BE99" i="13"/>
  <c r="BE90" i="13"/>
  <c r="BE88" i="13"/>
  <c r="BE87" i="13"/>
  <c r="BE91" i="13"/>
  <c r="BE89" i="13"/>
  <c r="BE80" i="13"/>
  <c r="BE78" i="13"/>
  <c r="BE77" i="13"/>
  <c r="BE74" i="13"/>
  <c r="BE72" i="13"/>
  <c r="BE71" i="13"/>
  <c r="BE63" i="13"/>
  <c r="BE61" i="13"/>
  <c r="BE60" i="13"/>
  <c r="BE58" i="13"/>
  <c r="BE56" i="13"/>
  <c r="BE55" i="13"/>
  <c r="BE81" i="13"/>
  <c r="BE79" i="13"/>
  <c r="BE75" i="13"/>
  <c r="BE73" i="13"/>
  <c r="BE64" i="13"/>
  <c r="BE62" i="13"/>
  <c r="BE59" i="13"/>
  <c r="BE57" i="13"/>
  <c r="BE48" i="13"/>
  <c r="BE51" i="13"/>
  <c r="BE50" i="13"/>
  <c r="BE49" i="13"/>
  <c r="BE39" i="13"/>
  <c r="BE42" i="13"/>
  <c r="BE41" i="13"/>
  <c r="BE40" i="13"/>
  <c r="BE32" i="13"/>
  <c r="BE30" i="13"/>
  <c r="BE29" i="13"/>
  <c r="BE25" i="13"/>
  <c r="BE23" i="13"/>
  <c r="BE19" i="13"/>
  <c r="BE17" i="13"/>
  <c r="BE15" i="13"/>
  <c r="BE9" i="13"/>
  <c r="BE33" i="13"/>
  <c r="BE31" i="13"/>
  <c r="BE24" i="13"/>
  <c r="BE22" i="13"/>
  <c r="BE21" i="13"/>
  <c r="BE18" i="13"/>
  <c r="BE16" i="13"/>
  <c r="BE13" i="13"/>
  <c r="BE12" i="13"/>
  <c r="BE11" i="13"/>
  <c r="BE10" i="13"/>
  <c r="AS143" i="13"/>
  <c r="AS120" i="13"/>
  <c r="AS119" i="13"/>
  <c r="AS116" i="13"/>
  <c r="AS114" i="13"/>
  <c r="AS113" i="13"/>
  <c r="AS110" i="13"/>
  <c r="AS108" i="13"/>
  <c r="AS107" i="13"/>
  <c r="AS123" i="13"/>
  <c r="AS121" i="13"/>
  <c r="AS117" i="13"/>
  <c r="AS115" i="13"/>
  <c r="AS111" i="13"/>
  <c r="AS109" i="13"/>
  <c r="AS100" i="13"/>
  <c r="AS98" i="13"/>
  <c r="AS97" i="13"/>
  <c r="AS101" i="13"/>
  <c r="AS99" i="13"/>
  <c r="AS90" i="13"/>
  <c r="AS88" i="13"/>
  <c r="AS87" i="13"/>
  <c r="AS91" i="13"/>
  <c r="AS89" i="13"/>
  <c r="AS80" i="13"/>
  <c r="AS78" i="13"/>
  <c r="AS77" i="13"/>
  <c r="AS74" i="13"/>
  <c r="AS72" i="13"/>
  <c r="AS71" i="13"/>
  <c r="AS63" i="13"/>
  <c r="AS61" i="13"/>
  <c r="AS60" i="13"/>
  <c r="AS58" i="13"/>
  <c r="AS56" i="13"/>
  <c r="AS55" i="13"/>
  <c r="AS81" i="13"/>
  <c r="AS79" i="13"/>
  <c r="AS75" i="13"/>
  <c r="AS73" i="13"/>
  <c r="AS64" i="13"/>
  <c r="AS62" i="13"/>
  <c r="AS59" i="13"/>
  <c r="AS57" i="13"/>
  <c r="AS48" i="13"/>
  <c r="AS51" i="13"/>
  <c r="AS50" i="13"/>
  <c r="AS49" i="13"/>
  <c r="AS39" i="13"/>
  <c r="AS42" i="13"/>
  <c r="AS41" i="13"/>
  <c r="AS40" i="13"/>
  <c r="AS32" i="13"/>
  <c r="AS30" i="13"/>
  <c r="AS29" i="13"/>
  <c r="AS25" i="13"/>
  <c r="AS23" i="13"/>
  <c r="AS19" i="13"/>
  <c r="AS17" i="13"/>
  <c r="AS33" i="13"/>
  <c r="AS31" i="13"/>
  <c r="AS24" i="13"/>
  <c r="AS22" i="13"/>
  <c r="AS21" i="13"/>
  <c r="AS18" i="13"/>
  <c r="AS16" i="13"/>
  <c r="AS15" i="13"/>
  <c r="AS13" i="13"/>
  <c r="AS12" i="13"/>
  <c r="AS11" i="13"/>
  <c r="AS10" i="13"/>
  <c r="AS9" i="13"/>
  <c r="AG143" i="13"/>
  <c r="AG120" i="13"/>
  <c r="AG119" i="13"/>
  <c r="AG116" i="13"/>
  <c r="AG114" i="13"/>
  <c r="AG113" i="13"/>
  <c r="AG110" i="13"/>
  <c r="AG108" i="13"/>
  <c r="AG107" i="13"/>
  <c r="AG121" i="13"/>
  <c r="AG117" i="13"/>
  <c r="AG115" i="13"/>
  <c r="AG111" i="13"/>
  <c r="AG109" i="13"/>
  <c r="AG100" i="13"/>
  <c r="AG98" i="13"/>
  <c r="AG97" i="13"/>
  <c r="AG101" i="13"/>
  <c r="AG99" i="13"/>
  <c r="AG90" i="13"/>
  <c r="AG88" i="13"/>
  <c r="AG87" i="13"/>
  <c r="AG91" i="13"/>
  <c r="AG89" i="13"/>
  <c r="AG80" i="13"/>
  <c r="AG78" i="13"/>
  <c r="AG77" i="13"/>
  <c r="AG74" i="13"/>
  <c r="AG72" i="13"/>
  <c r="AG71" i="13"/>
  <c r="AG63" i="13"/>
  <c r="AG61" i="13"/>
  <c r="AG60" i="13"/>
  <c r="AG58" i="13"/>
  <c r="AG56" i="13"/>
  <c r="AG55" i="13"/>
  <c r="AG81" i="13"/>
  <c r="AG79" i="13"/>
  <c r="AG75" i="13"/>
  <c r="AG73" i="13"/>
  <c r="AG64" i="13"/>
  <c r="AG62" i="13"/>
  <c r="AG59" i="13"/>
  <c r="AG57" i="13"/>
  <c r="AG48" i="13"/>
  <c r="AG51" i="13"/>
  <c r="AG50" i="13"/>
  <c r="AG49" i="13"/>
  <c r="AG39" i="13"/>
  <c r="AG42" i="13"/>
  <c r="AG41" i="13"/>
  <c r="AG40" i="13"/>
  <c r="AG32" i="13"/>
  <c r="AG30" i="13"/>
  <c r="AG29" i="13"/>
  <c r="AG25" i="13"/>
  <c r="AG23" i="13"/>
  <c r="AG19" i="13"/>
  <c r="AG17" i="13"/>
  <c r="AG15" i="13"/>
  <c r="AG9" i="13"/>
  <c r="AG33" i="13"/>
  <c r="AG31" i="13"/>
  <c r="AG24" i="13"/>
  <c r="AG22" i="13"/>
  <c r="AG21" i="13"/>
  <c r="AG18" i="13"/>
  <c r="AG16" i="13"/>
  <c r="AG13" i="13"/>
  <c r="AG12" i="13"/>
  <c r="AG11" i="13"/>
  <c r="AG10" i="13"/>
  <c r="T143" i="13"/>
  <c r="T120" i="13"/>
  <c r="T119" i="13"/>
  <c r="T116" i="13"/>
  <c r="T114" i="13"/>
  <c r="T113" i="13"/>
  <c r="T110" i="13"/>
  <c r="T108" i="13"/>
  <c r="T107" i="13"/>
  <c r="T123" i="13"/>
  <c r="T121" i="13"/>
  <c r="T117" i="13"/>
  <c r="T115" i="13"/>
  <c r="T111" i="13"/>
  <c r="T109" i="13"/>
  <c r="T100" i="13"/>
  <c r="T98" i="13"/>
  <c r="T97" i="13"/>
  <c r="T101" i="13"/>
  <c r="T99" i="13"/>
  <c r="T90" i="13"/>
  <c r="T88" i="13"/>
  <c r="T87" i="13"/>
  <c r="T91" i="13"/>
  <c r="T89" i="13"/>
  <c r="T80" i="13"/>
  <c r="T78" i="13"/>
  <c r="T77" i="13"/>
  <c r="T74" i="13"/>
  <c r="T72" i="13"/>
  <c r="T71" i="13"/>
  <c r="T63" i="13"/>
  <c r="T61" i="13"/>
  <c r="T60" i="13"/>
  <c r="T58" i="13"/>
  <c r="T56" i="13"/>
  <c r="T55" i="13"/>
  <c r="T81" i="13"/>
  <c r="T79" i="13"/>
  <c r="T75" i="13"/>
  <c r="T73" i="13"/>
  <c r="T64" i="13"/>
  <c r="T62" i="13"/>
  <c r="T59" i="13"/>
  <c r="T57" i="13"/>
  <c r="T48" i="13"/>
  <c r="T51" i="13"/>
  <c r="T50" i="13"/>
  <c r="T49" i="13"/>
  <c r="T39" i="13"/>
  <c r="T42" i="13"/>
  <c r="T41" i="13"/>
  <c r="T40" i="13"/>
  <c r="T32" i="13"/>
  <c r="T30" i="13"/>
  <c r="T29" i="13"/>
  <c r="T25" i="13"/>
  <c r="T23" i="13"/>
  <c r="T19" i="13"/>
  <c r="T17" i="13"/>
  <c r="T15" i="13"/>
  <c r="T9" i="13"/>
  <c r="T33" i="13"/>
  <c r="T31" i="13"/>
  <c r="T24" i="13"/>
  <c r="T22" i="13"/>
  <c r="T21" i="13"/>
  <c r="T18" i="13"/>
  <c r="T16" i="13"/>
  <c r="T13" i="13"/>
  <c r="T12" i="13"/>
  <c r="T11" i="13"/>
  <c r="T10" i="13"/>
  <c r="K150" i="13"/>
  <c r="K138" i="13"/>
  <c r="Y150" i="13"/>
  <c r="Y138" i="13"/>
  <c r="AL150" i="13"/>
  <c r="AL138" i="13"/>
  <c r="AX150" i="13"/>
  <c r="AX138" i="13"/>
  <c r="BJ150" i="13"/>
  <c r="BJ138" i="13"/>
  <c r="N150" i="13"/>
  <c r="N138" i="13"/>
  <c r="AA150" i="13"/>
  <c r="AA138" i="13"/>
  <c r="AN150" i="13"/>
  <c r="AN138" i="13"/>
  <c r="AZ150" i="13"/>
  <c r="AZ138" i="13"/>
  <c r="BL150" i="13"/>
  <c r="BL138" i="13"/>
  <c r="O150" i="13"/>
  <c r="O138" i="13"/>
  <c r="AB150" i="13"/>
  <c r="AB138" i="13"/>
  <c r="AO150" i="13"/>
  <c r="AO138" i="13"/>
  <c r="BA150" i="13"/>
  <c r="BA138" i="13"/>
  <c r="BM150" i="13"/>
  <c r="BM138" i="13"/>
  <c r="R150" i="13"/>
  <c r="R138" i="13"/>
  <c r="AE150" i="13"/>
  <c r="AE138" i="13"/>
  <c r="AQ150" i="13"/>
  <c r="AQ138" i="13"/>
  <c r="BC150" i="13"/>
  <c r="BC138" i="13"/>
  <c r="G149" i="13"/>
  <c r="G137" i="13"/>
  <c r="O149" i="13"/>
  <c r="O137" i="13"/>
  <c r="V149" i="13"/>
  <c r="V137" i="13"/>
  <c r="AB149" i="13"/>
  <c r="AB137" i="13"/>
  <c r="AI149" i="13"/>
  <c r="AI137" i="13"/>
  <c r="AO149" i="13"/>
  <c r="AO137" i="13"/>
  <c r="AU149" i="13"/>
  <c r="AU137" i="13"/>
  <c r="BA149" i="13"/>
  <c r="BA137" i="13"/>
  <c r="BG149" i="13"/>
  <c r="BG137" i="13"/>
  <c r="BM149" i="13"/>
  <c r="BM137" i="13"/>
  <c r="J149" i="13"/>
  <c r="J137" i="13"/>
  <c r="R149" i="13"/>
  <c r="R137" i="13"/>
  <c r="X149" i="13"/>
  <c r="X137" i="13"/>
  <c r="AE149" i="13"/>
  <c r="AE137" i="13"/>
  <c r="AK149" i="13"/>
  <c r="AK137" i="13"/>
  <c r="AQ149" i="13"/>
  <c r="AQ137" i="13"/>
  <c r="AW149" i="13"/>
  <c r="AW137" i="13"/>
  <c r="BC149" i="13"/>
  <c r="BC137" i="13"/>
  <c r="BI149" i="13"/>
  <c r="BI137" i="13"/>
  <c r="O152" i="13"/>
  <c r="O140" i="13"/>
  <c r="S152" i="13"/>
  <c r="S140" i="13"/>
  <c r="AF152" i="13"/>
  <c r="AF140" i="13"/>
  <c r="AR152" i="13"/>
  <c r="AR140" i="13"/>
  <c r="BD152" i="13"/>
  <c r="BD140" i="13"/>
  <c r="F152" i="13"/>
  <c r="F140" i="13"/>
  <c r="U152" i="13"/>
  <c r="U140" i="13"/>
  <c r="AH152" i="13"/>
  <c r="AH140" i="13"/>
  <c r="AT152" i="13"/>
  <c r="AT140" i="13"/>
  <c r="BF152" i="13"/>
  <c r="BF140" i="13"/>
  <c r="G152" i="13"/>
  <c r="G140" i="13"/>
  <c r="AB152" i="13"/>
  <c r="AB140" i="13"/>
  <c r="AO152" i="13"/>
  <c r="AO140" i="13"/>
  <c r="BA152" i="13"/>
  <c r="BA140" i="13"/>
  <c r="BM152" i="13"/>
  <c r="BM140" i="13"/>
  <c r="R152" i="13"/>
  <c r="T152" i="13"/>
  <c r="R140" i="13"/>
  <c r="T140" i="13"/>
  <c r="AE152" i="13"/>
  <c r="AG152" i="13"/>
  <c r="AE140" i="13"/>
  <c r="AG140" i="13"/>
  <c r="AQ152" i="13"/>
  <c r="AS152" i="13"/>
  <c r="AQ140" i="13"/>
  <c r="AS140" i="13"/>
  <c r="BC152" i="13"/>
  <c r="BE152" i="13"/>
  <c r="BC140" i="13"/>
  <c r="BE140" i="13"/>
  <c r="K147" i="13"/>
  <c r="Y147" i="13"/>
  <c r="AL147" i="13"/>
  <c r="AX147" i="13"/>
  <c r="BJ147" i="13"/>
  <c r="N147" i="13"/>
  <c r="AA147" i="13"/>
  <c r="AN147" i="13"/>
  <c r="AZ147" i="13"/>
  <c r="BL147" i="13"/>
  <c r="O147" i="13"/>
  <c r="AB147" i="13"/>
  <c r="AO147" i="13"/>
  <c r="BA147" i="13"/>
  <c r="BM147" i="13"/>
  <c r="R147" i="13"/>
  <c r="AE147" i="13"/>
  <c r="AQ147" i="13"/>
  <c r="BC147" i="13"/>
  <c r="BN123" i="13"/>
  <c r="BN121" i="13"/>
  <c r="BN117" i="13"/>
  <c r="BN115" i="13"/>
  <c r="BN111" i="13"/>
  <c r="BN109" i="13"/>
  <c r="BN143" i="13"/>
  <c r="BN120" i="13"/>
  <c r="BN119" i="13"/>
  <c r="BN116" i="13"/>
  <c r="BN114" i="13"/>
  <c r="BN113" i="13"/>
  <c r="BN110" i="13"/>
  <c r="BN108" i="13"/>
  <c r="BN107" i="13"/>
  <c r="BN101" i="13"/>
  <c r="BN99" i="13"/>
  <c r="BN100" i="13"/>
  <c r="BN98" i="13"/>
  <c r="BN97" i="13"/>
  <c r="BN91" i="13"/>
  <c r="BN89" i="13"/>
  <c r="BN90" i="13"/>
  <c r="BN88" i="13"/>
  <c r="BN87" i="13"/>
  <c r="BN81" i="13"/>
  <c r="BN79" i="13"/>
  <c r="BN75" i="13"/>
  <c r="BN73" i="13"/>
  <c r="BN64" i="13"/>
  <c r="BN62" i="13"/>
  <c r="BN59" i="13"/>
  <c r="BN57" i="13"/>
  <c r="BN80" i="13"/>
  <c r="BN78" i="13"/>
  <c r="BN77" i="13"/>
  <c r="BN74" i="13"/>
  <c r="BN72" i="13"/>
  <c r="BN71" i="13"/>
  <c r="BN63" i="13"/>
  <c r="BN61" i="13"/>
  <c r="BN60" i="13"/>
  <c r="BN58" i="13"/>
  <c r="BN56" i="13"/>
  <c r="BN55" i="13"/>
  <c r="BN51" i="13"/>
  <c r="BN50" i="13"/>
  <c r="BN49" i="13"/>
  <c r="BN48" i="13"/>
  <c r="BN42" i="13"/>
  <c r="BN41" i="13"/>
  <c r="BN40" i="13"/>
  <c r="BN39" i="13"/>
  <c r="BN33" i="13"/>
  <c r="BN31" i="13"/>
  <c r="BN24" i="13"/>
  <c r="BN22" i="13"/>
  <c r="BN21" i="13"/>
  <c r="BN18" i="13"/>
  <c r="BN16" i="13"/>
  <c r="BN13" i="13"/>
  <c r="BN11" i="13"/>
  <c r="BN10" i="13"/>
  <c r="BN32" i="13"/>
  <c r="BN30" i="13"/>
  <c r="BN29" i="13"/>
  <c r="BN25" i="13"/>
  <c r="BN23" i="13"/>
  <c r="BN19" i="13"/>
  <c r="BN17" i="13"/>
  <c r="BN15" i="13"/>
  <c r="BN9" i="13"/>
  <c r="BB123" i="13"/>
  <c r="BB121" i="13"/>
  <c r="BB117" i="13"/>
  <c r="BB115" i="13"/>
  <c r="BB111" i="13"/>
  <c r="BB109" i="13"/>
  <c r="BB143" i="13"/>
  <c r="BB120" i="13"/>
  <c r="BB119" i="13"/>
  <c r="BB116" i="13"/>
  <c r="BB114" i="13"/>
  <c r="BB113" i="13"/>
  <c r="BB110" i="13"/>
  <c r="BB108" i="13"/>
  <c r="BB107" i="13"/>
  <c r="BB101" i="13"/>
  <c r="BB99" i="13"/>
  <c r="BB100" i="13"/>
  <c r="BB98" i="13"/>
  <c r="BB97" i="13"/>
  <c r="BB91" i="13"/>
  <c r="BB89" i="13"/>
  <c r="BB90" i="13"/>
  <c r="BB88" i="13"/>
  <c r="BB87" i="13"/>
  <c r="BB81" i="13"/>
  <c r="BB79" i="13"/>
  <c r="BB75" i="13"/>
  <c r="BB73" i="13"/>
  <c r="BB64" i="13"/>
  <c r="BB62" i="13"/>
  <c r="BB59" i="13"/>
  <c r="BB57" i="13"/>
  <c r="BB80" i="13"/>
  <c r="BB78" i="13"/>
  <c r="BB77" i="13"/>
  <c r="BB74" i="13"/>
  <c r="BB72" i="13"/>
  <c r="BB71" i="13"/>
  <c r="BB63" i="13"/>
  <c r="BB61" i="13"/>
  <c r="BB60" i="13"/>
  <c r="BB58" i="13"/>
  <c r="BB56" i="13"/>
  <c r="BB55" i="13"/>
  <c r="BB51" i="13"/>
  <c r="BB50" i="13"/>
  <c r="BB49" i="13"/>
  <c r="BB48" i="13"/>
  <c r="BB42" i="13"/>
  <c r="BB41" i="13"/>
  <c r="BB40" i="13"/>
  <c r="BB39" i="13"/>
  <c r="BB33" i="13"/>
  <c r="BB31" i="13"/>
  <c r="BB24" i="13"/>
  <c r="BB22" i="13"/>
  <c r="BB21" i="13"/>
  <c r="BB18" i="13"/>
  <c r="BB16" i="13"/>
  <c r="BB13" i="13"/>
  <c r="BB11" i="13"/>
  <c r="BB10" i="13"/>
  <c r="BB32" i="13"/>
  <c r="BB30" i="13"/>
  <c r="BB29" i="13"/>
  <c r="BB25" i="13"/>
  <c r="BB23" i="13"/>
  <c r="BB19" i="13"/>
  <c r="BB17" i="13"/>
  <c r="BB15" i="13"/>
  <c r="BB9" i="13"/>
  <c r="AP123" i="13"/>
  <c r="AP121" i="13"/>
  <c r="AP117" i="13"/>
  <c r="AP115" i="13"/>
  <c r="AP111" i="13"/>
  <c r="AP109" i="13"/>
  <c r="AP143" i="13"/>
  <c r="AP120" i="13"/>
  <c r="AP119" i="13"/>
  <c r="AP116" i="13"/>
  <c r="AP114" i="13"/>
  <c r="AP113" i="13"/>
  <c r="AP110" i="13"/>
  <c r="AP108" i="13"/>
  <c r="AP107" i="13"/>
  <c r="AP101" i="13"/>
  <c r="AP99" i="13"/>
  <c r="AP100" i="13"/>
  <c r="AP98" i="13"/>
  <c r="AP97" i="13"/>
  <c r="AP91" i="13"/>
  <c r="AP89" i="13"/>
  <c r="AP90" i="13"/>
  <c r="AP88" i="13"/>
  <c r="AP87" i="13"/>
  <c r="AP81" i="13"/>
  <c r="AP79" i="13"/>
  <c r="AP75" i="13"/>
  <c r="AP73" i="13"/>
  <c r="AP64" i="13"/>
  <c r="AP62" i="13"/>
  <c r="AP59" i="13"/>
  <c r="AP57" i="13"/>
  <c r="AP80" i="13"/>
  <c r="AP78" i="13"/>
  <c r="AP77" i="13"/>
  <c r="AP74" i="13"/>
  <c r="AP72" i="13"/>
  <c r="AP71" i="13"/>
  <c r="AP63" i="13"/>
  <c r="AP61" i="13"/>
  <c r="AP60" i="13"/>
  <c r="AP58" i="13"/>
  <c r="AP56" i="13"/>
  <c r="AP55" i="13"/>
  <c r="AP51" i="13"/>
  <c r="AP50" i="13"/>
  <c r="AP49" i="13"/>
  <c r="AP48" i="13"/>
  <c r="AP42" i="13"/>
  <c r="AP41" i="13"/>
  <c r="AP40" i="13"/>
  <c r="AP39" i="13"/>
  <c r="AP33" i="13"/>
  <c r="AP31" i="13"/>
  <c r="AP24" i="13"/>
  <c r="AP22" i="13"/>
  <c r="AP21" i="13"/>
  <c r="AP18" i="13"/>
  <c r="AP16" i="13"/>
  <c r="AP13" i="13"/>
  <c r="AP11" i="13"/>
  <c r="AP10" i="13"/>
  <c r="AP32" i="13"/>
  <c r="AP30" i="13"/>
  <c r="AP29" i="13"/>
  <c r="AP25" i="13"/>
  <c r="AP23" i="13"/>
  <c r="AP19" i="13"/>
  <c r="AP17" i="13"/>
  <c r="AP15" i="13"/>
  <c r="AP9" i="13"/>
  <c r="AC123" i="13"/>
  <c r="AC121" i="13"/>
  <c r="AC117" i="13"/>
  <c r="AC115" i="13"/>
  <c r="AC111" i="13"/>
  <c r="AC109" i="13"/>
  <c r="AC143" i="13"/>
  <c r="AC120" i="13"/>
  <c r="AC116" i="13"/>
  <c r="AC114" i="13"/>
  <c r="AC113" i="13"/>
  <c r="AC110" i="13"/>
  <c r="AC108" i="13"/>
  <c r="AC107" i="13"/>
  <c r="AC101" i="13"/>
  <c r="AC99" i="13"/>
  <c r="AC100" i="13"/>
  <c r="AC98" i="13"/>
  <c r="AC97" i="13"/>
  <c r="AC91" i="13"/>
  <c r="AC89" i="13"/>
  <c r="AC90" i="13"/>
  <c r="AC88" i="13"/>
  <c r="AC87" i="13"/>
  <c r="AC81" i="13"/>
  <c r="AC79" i="13"/>
  <c r="AC75" i="13"/>
  <c r="AC73" i="13"/>
  <c r="AC64" i="13"/>
  <c r="AC62" i="13"/>
  <c r="AC59" i="13"/>
  <c r="AC57" i="13"/>
  <c r="AC80" i="13"/>
  <c r="AC78" i="13"/>
  <c r="AC77" i="13"/>
  <c r="AC74" i="13"/>
  <c r="AC72" i="13"/>
  <c r="AC71" i="13"/>
  <c r="AC63" i="13"/>
  <c r="AC61" i="13"/>
  <c r="AC60" i="13"/>
  <c r="AC58" i="13"/>
  <c r="AC56" i="13"/>
  <c r="AC55" i="13"/>
  <c r="AC51" i="13"/>
  <c r="AC50" i="13"/>
  <c r="AC49" i="13"/>
  <c r="AC48" i="13"/>
  <c r="AC42" i="13"/>
  <c r="AC41" i="13"/>
  <c r="AC40" i="13"/>
  <c r="AC39" i="13"/>
  <c r="AC33" i="13"/>
  <c r="AC31" i="13"/>
  <c r="AC24" i="13"/>
  <c r="AC22" i="13"/>
  <c r="AC21" i="13"/>
  <c r="AC18" i="13"/>
  <c r="AC16" i="13"/>
  <c r="AC13" i="13"/>
  <c r="AC11" i="13"/>
  <c r="AC10" i="13"/>
  <c r="AC32" i="13"/>
  <c r="AC30" i="13"/>
  <c r="AC29" i="13"/>
  <c r="AC25" i="13"/>
  <c r="AC23" i="13"/>
  <c r="AC19" i="13"/>
  <c r="AC17" i="13"/>
  <c r="AC15" i="13"/>
  <c r="AC9" i="13"/>
  <c r="P123" i="13"/>
  <c r="P121" i="13"/>
  <c r="P117" i="13"/>
  <c r="P115" i="13"/>
  <c r="P111" i="13"/>
  <c r="P109" i="13"/>
  <c r="P143" i="13"/>
  <c r="P120" i="13"/>
  <c r="P119" i="13"/>
  <c r="P116" i="13"/>
  <c r="P114" i="13"/>
  <c r="P113" i="13"/>
  <c r="P110" i="13"/>
  <c r="P108" i="13"/>
  <c r="P107" i="13"/>
  <c r="P101" i="13"/>
  <c r="P99" i="13"/>
  <c r="P100" i="13"/>
  <c r="P98" i="13"/>
  <c r="P97" i="13"/>
  <c r="P91" i="13"/>
  <c r="P89" i="13"/>
  <c r="P90" i="13"/>
  <c r="P88" i="13"/>
  <c r="P87" i="13"/>
  <c r="P81" i="13"/>
  <c r="P79" i="13"/>
  <c r="P75" i="13"/>
  <c r="P73" i="13"/>
  <c r="P64" i="13"/>
  <c r="P62" i="13"/>
  <c r="P59" i="13"/>
  <c r="P57" i="13"/>
  <c r="P80" i="13"/>
  <c r="P78" i="13"/>
  <c r="P77" i="13"/>
  <c r="P74" i="13"/>
  <c r="P72" i="13"/>
  <c r="P71" i="13"/>
  <c r="P63" i="13"/>
  <c r="P61" i="13"/>
  <c r="P60" i="13"/>
  <c r="P58" i="13"/>
  <c r="P56" i="13"/>
  <c r="P55" i="13"/>
  <c r="P51" i="13"/>
  <c r="P50" i="13"/>
  <c r="P49" i="13"/>
  <c r="P48" i="13"/>
  <c r="P42" i="13"/>
  <c r="P41" i="13"/>
  <c r="P40" i="13"/>
  <c r="P39" i="13"/>
  <c r="P33" i="13"/>
  <c r="P31" i="13"/>
  <c r="P24" i="13"/>
  <c r="P22" i="13"/>
  <c r="P21" i="13"/>
  <c r="P18" i="13"/>
  <c r="P16" i="13"/>
  <c r="P13" i="13"/>
  <c r="P11" i="13"/>
  <c r="P10" i="13"/>
  <c r="P32" i="13"/>
  <c r="P30" i="13"/>
  <c r="P29" i="13"/>
  <c r="P25" i="13"/>
  <c r="P23" i="13"/>
  <c r="P19" i="13"/>
  <c r="P17" i="13"/>
  <c r="P15" i="13"/>
  <c r="P9" i="13"/>
  <c r="AF144" i="13"/>
  <c r="BD144" i="13"/>
  <c r="U144" i="13"/>
  <c r="AT144" i="13"/>
  <c r="K144" i="13"/>
  <c r="AL144" i="13"/>
  <c r="BJ144" i="13"/>
  <c r="AA144" i="13"/>
  <c r="AZ144" i="13"/>
  <c r="G144" i="13"/>
  <c r="V144" i="13"/>
  <c r="AI144" i="13"/>
  <c r="AU144" i="13"/>
  <c r="BG144" i="13"/>
  <c r="J144" i="13"/>
  <c r="X144" i="13"/>
  <c r="AK144" i="13"/>
  <c r="AW144" i="13"/>
  <c r="BI144" i="13"/>
  <c r="BK144" i="13"/>
  <c r="K69" i="13"/>
  <c r="Y69" i="13"/>
  <c r="AL69" i="13"/>
  <c r="AX69" i="13"/>
  <c r="BJ69" i="13"/>
  <c r="N69" i="13"/>
  <c r="AA69" i="13"/>
  <c r="AN69" i="13"/>
  <c r="AZ69" i="13"/>
  <c r="BL69" i="13"/>
  <c r="O69" i="13"/>
  <c r="AB69" i="13"/>
  <c r="AO69" i="13"/>
  <c r="BA69" i="13"/>
  <c r="BM69" i="13"/>
  <c r="R69" i="13"/>
  <c r="AE69" i="13"/>
  <c r="AQ69" i="13"/>
  <c r="BC69" i="13"/>
  <c r="S66" i="13"/>
  <c r="AF66" i="13"/>
  <c r="AR66" i="13"/>
  <c r="BD66" i="13"/>
  <c r="F66" i="13"/>
  <c r="U66" i="13"/>
  <c r="AH66" i="13"/>
  <c r="AT66" i="13"/>
  <c r="BF66" i="13"/>
  <c r="G66" i="13"/>
  <c r="V66" i="13"/>
  <c r="AI66" i="13"/>
  <c r="AU66" i="13"/>
  <c r="BG66" i="13"/>
  <c r="J66" i="13"/>
  <c r="X66" i="13"/>
  <c r="AK66" i="13"/>
  <c r="AW66" i="13"/>
  <c r="BI66" i="13"/>
  <c r="K151" i="13"/>
  <c r="K139" i="13"/>
  <c r="Y151" i="13"/>
  <c r="Y139" i="13"/>
  <c r="AL151" i="13"/>
  <c r="AL139" i="13"/>
  <c r="AX151" i="13"/>
  <c r="AX139" i="13"/>
  <c r="BJ151" i="13"/>
  <c r="BJ139" i="13"/>
  <c r="N151" i="13"/>
  <c r="N139" i="13"/>
  <c r="AA151" i="13"/>
  <c r="AA139" i="13"/>
  <c r="AN151" i="13"/>
  <c r="AN139" i="13"/>
  <c r="AZ151" i="13"/>
  <c r="AZ139" i="13"/>
  <c r="BL151" i="13"/>
  <c r="BL139" i="13"/>
  <c r="O151" i="13"/>
  <c r="O139" i="13"/>
  <c r="AB151" i="13"/>
  <c r="AB139" i="13"/>
  <c r="AO151" i="13"/>
  <c r="AO139" i="13"/>
  <c r="BA151" i="13"/>
  <c r="BA139" i="13"/>
  <c r="BM151" i="13"/>
  <c r="BM139" i="13"/>
  <c r="R151" i="13"/>
  <c r="R139" i="13"/>
  <c r="AE151" i="13"/>
  <c r="AE139" i="13"/>
  <c r="AQ151" i="13"/>
  <c r="AQ139" i="13"/>
  <c r="BC151" i="13"/>
  <c r="BC139" i="13"/>
  <c r="K145" i="13"/>
  <c r="Y145" i="13"/>
  <c r="AL145" i="13"/>
  <c r="AX145" i="13"/>
  <c r="BJ145" i="13"/>
  <c r="N145" i="13"/>
  <c r="AA145" i="13"/>
  <c r="AN145" i="13"/>
  <c r="AZ145" i="13"/>
  <c r="BL145" i="13"/>
  <c r="O145" i="13"/>
  <c r="AB145" i="13"/>
  <c r="AO145" i="13"/>
  <c r="BA145" i="13"/>
  <c r="BM145" i="13"/>
  <c r="R145" i="13"/>
  <c r="AE145" i="13"/>
  <c r="AQ145" i="13"/>
  <c r="BC145" i="13"/>
  <c r="K146" i="13"/>
  <c r="AL146" i="13"/>
  <c r="BJ146" i="13"/>
  <c r="AA146" i="13"/>
  <c r="AZ146" i="13"/>
  <c r="S146" i="13"/>
  <c r="AR146" i="13"/>
  <c r="F146" i="13"/>
  <c r="AH146" i="13"/>
  <c r="BF146" i="13"/>
  <c r="O146" i="13"/>
  <c r="AB146" i="13"/>
  <c r="AO146" i="13"/>
  <c r="BA146" i="13"/>
  <c r="BM146" i="13"/>
  <c r="R146" i="13"/>
  <c r="AE146" i="13"/>
  <c r="AQ146" i="13"/>
  <c r="BC146" i="13"/>
  <c r="K153" i="13"/>
  <c r="K141" i="13"/>
  <c r="Y153" i="13"/>
  <c r="Y141" i="13"/>
  <c r="AL153" i="13"/>
  <c r="AL141" i="13"/>
  <c r="AX153" i="13"/>
  <c r="AX141" i="13"/>
  <c r="BJ153" i="13"/>
  <c r="BJ141" i="13"/>
  <c r="N153" i="13"/>
  <c r="N141" i="13"/>
  <c r="AA153" i="13"/>
  <c r="AA141" i="13"/>
  <c r="AN153" i="13"/>
  <c r="AN141" i="13"/>
  <c r="AZ153" i="13"/>
  <c r="AZ141" i="13"/>
  <c r="BL153" i="13"/>
  <c r="BL141" i="13"/>
  <c r="O153" i="13"/>
  <c r="O141" i="13"/>
  <c r="AB153" i="13"/>
  <c r="AB141" i="13"/>
  <c r="AO153" i="13"/>
  <c r="AO141" i="13"/>
  <c r="BA153" i="13"/>
  <c r="BA141" i="13"/>
  <c r="BM153" i="13"/>
  <c r="BM141" i="13"/>
  <c r="R153" i="13"/>
  <c r="R141" i="13"/>
  <c r="AE153" i="13"/>
  <c r="AE141" i="13"/>
  <c r="AQ153" i="13"/>
  <c r="AQ141" i="13"/>
  <c r="BC153" i="13"/>
  <c r="BC141" i="13"/>
  <c r="BK143" i="13"/>
  <c r="BK120" i="13"/>
  <c r="BK119" i="13"/>
  <c r="BK116" i="13"/>
  <c r="BK114" i="13"/>
  <c r="BK113" i="13"/>
  <c r="BK110" i="13"/>
  <c r="BK108" i="13"/>
  <c r="BK107" i="13"/>
  <c r="BK123" i="13"/>
  <c r="BK121" i="13"/>
  <c r="BK117" i="13"/>
  <c r="BK115" i="13"/>
  <c r="BK111" i="13"/>
  <c r="BK109" i="13"/>
  <c r="BK100" i="13"/>
  <c r="BK98" i="13"/>
  <c r="BK97" i="13"/>
  <c r="BK101" i="13"/>
  <c r="BK99" i="13"/>
  <c r="BK90" i="13"/>
  <c r="BK88" i="13"/>
  <c r="BK87" i="13"/>
  <c r="BK91" i="13"/>
  <c r="BK89" i="13"/>
  <c r="BK80" i="13"/>
  <c r="BK78" i="13"/>
  <c r="BK77" i="13"/>
  <c r="BK74" i="13"/>
  <c r="BK72" i="13"/>
  <c r="BK71" i="13"/>
  <c r="BK63" i="13"/>
  <c r="BK61" i="13"/>
  <c r="BK60" i="13"/>
  <c r="BK58" i="13"/>
  <c r="BK56" i="13"/>
  <c r="BK55" i="13"/>
  <c r="BK81" i="13"/>
  <c r="BK79" i="13"/>
  <c r="BK75" i="13"/>
  <c r="BK73" i="13"/>
  <c r="BK64" i="13"/>
  <c r="BK62" i="13"/>
  <c r="BK59" i="13"/>
  <c r="BK57" i="13"/>
  <c r="BK48" i="13"/>
  <c r="BK51" i="13"/>
  <c r="BK50" i="13"/>
  <c r="BK49" i="13"/>
  <c r="BK39" i="13"/>
  <c r="BK42" i="13"/>
  <c r="BK41" i="13"/>
  <c r="BK40" i="13"/>
  <c r="BK32" i="13"/>
  <c r="BK30" i="13"/>
  <c r="BK29" i="13"/>
  <c r="BK25" i="13"/>
  <c r="BK23" i="13"/>
  <c r="BK19" i="13"/>
  <c r="BK17" i="13"/>
  <c r="BK15" i="13"/>
  <c r="BK9" i="13"/>
  <c r="BK33" i="13"/>
  <c r="BK31" i="13"/>
  <c r="BK24" i="13"/>
  <c r="BK22" i="13"/>
  <c r="BK21" i="13"/>
  <c r="BK18" i="13"/>
  <c r="BK16" i="13"/>
  <c r="BK13" i="13"/>
  <c r="BK12" i="13"/>
  <c r="BK11" i="13"/>
  <c r="BK10" i="13"/>
  <c r="AY143" i="13"/>
  <c r="AY120" i="13"/>
  <c r="AY119" i="13"/>
  <c r="AY116" i="13"/>
  <c r="AY114" i="13"/>
  <c r="AY113" i="13"/>
  <c r="AY110" i="13"/>
  <c r="AY108" i="13"/>
  <c r="AY107" i="13"/>
  <c r="AY123" i="13"/>
  <c r="AY121" i="13"/>
  <c r="AY117" i="13"/>
  <c r="AY115" i="13"/>
  <c r="AY111" i="13"/>
  <c r="AY109" i="13"/>
  <c r="AY100" i="13"/>
  <c r="AY98" i="13"/>
  <c r="AY97" i="13"/>
  <c r="AY101" i="13"/>
  <c r="AY99" i="13"/>
  <c r="AY90" i="13"/>
  <c r="AY88" i="13"/>
  <c r="AY87" i="13"/>
  <c r="AY91" i="13"/>
  <c r="AY89" i="13"/>
  <c r="AY80" i="13"/>
  <c r="AY78" i="13"/>
  <c r="AY77" i="13"/>
  <c r="AY74" i="13"/>
  <c r="AY72" i="13"/>
  <c r="AY71" i="13"/>
  <c r="AY63" i="13"/>
  <c r="AY61" i="13"/>
  <c r="AY60" i="13"/>
  <c r="AY58" i="13"/>
  <c r="AY56" i="13"/>
  <c r="AY55" i="13"/>
  <c r="AY81" i="13"/>
  <c r="AY79" i="13"/>
  <c r="AY75" i="13"/>
  <c r="AY73" i="13"/>
  <c r="AY64" i="13"/>
  <c r="AY62" i="13"/>
  <c r="AY59" i="13"/>
  <c r="AY57" i="13"/>
  <c r="AY48" i="13"/>
  <c r="AY51" i="13"/>
  <c r="AY50" i="13"/>
  <c r="AY49" i="13"/>
  <c r="AY39" i="13"/>
  <c r="AY42" i="13"/>
  <c r="AY41" i="13"/>
  <c r="AY40" i="13"/>
  <c r="AY32" i="13"/>
  <c r="AY30" i="13"/>
  <c r="AY29" i="13"/>
  <c r="AY25" i="13"/>
  <c r="AY23" i="13"/>
  <c r="AY19" i="13"/>
  <c r="AY17" i="13"/>
  <c r="AY15" i="13"/>
  <c r="AY9" i="13"/>
  <c r="AY33" i="13"/>
  <c r="AY31" i="13"/>
  <c r="AY24" i="13"/>
  <c r="AY22" i="13"/>
  <c r="AY21" i="13"/>
  <c r="AY18" i="13"/>
  <c r="AY16" i="13"/>
  <c r="AY13" i="13"/>
  <c r="AY12" i="13"/>
  <c r="AY11" i="13"/>
  <c r="AY10" i="13"/>
  <c r="AM143" i="13"/>
  <c r="AM120" i="13"/>
  <c r="AM119" i="13"/>
  <c r="AM116" i="13"/>
  <c r="AM114" i="13"/>
  <c r="AM113" i="13"/>
  <c r="AM110" i="13"/>
  <c r="AM108" i="13"/>
  <c r="AM107" i="13"/>
  <c r="AM123" i="13"/>
  <c r="AM121" i="13"/>
  <c r="AM117" i="13"/>
  <c r="AM115" i="13"/>
  <c r="AM111" i="13"/>
  <c r="AM109" i="13"/>
  <c r="AM100" i="13"/>
  <c r="AM98" i="13"/>
  <c r="AM97" i="13"/>
  <c r="AM101" i="13"/>
  <c r="AM99" i="13"/>
  <c r="AM90" i="13"/>
  <c r="AM88" i="13"/>
  <c r="AM87" i="13"/>
  <c r="AM91" i="13"/>
  <c r="AM89" i="13"/>
  <c r="AM80" i="13"/>
  <c r="AM78" i="13"/>
  <c r="AM77" i="13"/>
  <c r="AM74" i="13"/>
  <c r="AM72" i="13"/>
  <c r="AM71" i="13"/>
  <c r="AM63" i="13"/>
  <c r="AM61" i="13"/>
  <c r="AM60" i="13"/>
  <c r="AM58" i="13"/>
  <c r="AM56" i="13"/>
  <c r="AM55" i="13"/>
  <c r="AM81" i="13"/>
  <c r="AM79" i="13"/>
  <c r="AM75" i="13"/>
  <c r="AM73" i="13"/>
  <c r="AM64" i="13"/>
  <c r="AM62" i="13"/>
  <c r="AM59" i="13"/>
  <c r="AM57" i="13"/>
  <c r="AM48" i="13"/>
  <c r="AM51" i="13"/>
  <c r="AM50" i="13"/>
  <c r="AM49" i="13"/>
  <c r="AM39" i="13"/>
  <c r="AM42" i="13"/>
  <c r="AM41" i="13"/>
  <c r="AM40" i="13"/>
  <c r="AM32" i="13"/>
  <c r="AM30" i="13"/>
  <c r="AM29" i="13"/>
  <c r="AM25" i="13"/>
  <c r="AM23" i="13"/>
  <c r="AM19" i="13"/>
  <c r="AM17" i="13"/>
  <c r="AM15" i="13"/>
  <c r="AM9" i="13"/>
  <c r="AM33" i="13"/>
  <c r="AM31" i="13"/>
  <c r="AM24" i="13"/>
  <c r="AM22" i="13"/>
  <c r="AM21" i="13"/>
  <c r="AM18" i="13"/>
  <c r="AM16" i="13"/>
  <c r="AM13" i="13"/>
  <c r="AM12" i="13"/>
  <c r="AM11" i="13"/>
  <c r="AM10" i="13"/>
  <c r="Z143" i="13"/>
  <c r="Z120" i="13"/>
  <c r="Z119" i="13"/>
  <c r="Z116" i="13"/>
  <c r="Z114" i="13"/>
  <c r="Z113" i="13"/>
  <c r="Z110" i="13"/>
  <c r="Z108" i="13"/>
  <c r="Z107" i="13"/>
  <c r="Z123" i="13"/>
  <c r="Z121" i="13"/>
  <c r="Z117" i="13"/>
  <c r="Z115" i="13"/>
  <c r="Z111" i="13"/>
  <c r="Z109" i="13"/>
  <c r="Z100" i="13"/>
  <c r="Z98" i="13"/>
  <c r="Z97" i="13"/>
  <c r="Z101" i="13"/>
  <c r="Z99" i="13"/>
  <c r="Z90" i="13"/>
  <c r="Z88" i="13"/>
  <c r="Z87" i="13"/>
  <c r="Z91" i="13"/>
  <c r="Z89" i="13"/>
  <c r="Z80" i="13"/>
  <c r="Z78" i="13"/>
  <c r="Z77" i="13"/>
  <c r="Z74" i="13"/>
  <c r="Z72" i="13"/>
  <c r="Z71" i="13"/>
  <c r="Z63" i="13"/>
  <c r="Z61" i="13"/>
  <c r="Z60" i="13"/>
  <c r="Z58" i="13"/>
  <c r="Z56" i="13"/>
  <c r="Z55" i="13"/>
  <c r="Z81" i="13"/>
  <c r="Z79" i="13"/>
  <c r="Z75" i="13"/>
  <c r="Z73" i="13"/>
  <c r="Z64" i="13"/>
  <c r="Z62" i="13"/>
  <c r="Z59" i="13"/>
  <c r="Z57" i="13"/>
  <c r="Z48" i="13"/>
  <c r="Z51" i="13"/>
  <c r="Z50" i="13"/>
  <c r="Z49" i="13"/>
  <c r="Z39" i="13"/>
  <c r="Z42" i="13"/>
  <c r="Z41" i="13"/>
  <c r="Z40" i="13"/>
  <c r="Z32" i="13"/>
  <c r="Z30" i="13"/>
  <c r="Z29" i="13"/>
  <c r="Z25" i="13"/>
  <c r="Z23" i="13"/>
  <c r="Z19" i="13"/>
  <c r="Z17" i="13"/>
  <c r="Z15" i="13"/>
  <c r="Z9" i="13"/>
  <c r="Z33" i="13"/>
  <c r="Z31" i="13"/>
  <c r="Z24" i="13"/>
  <c r="Z22" i="13"/>
  <c r="Z21" i="13"/>
  <c r="Z18" i="13"/>
  <c r="Z16" i="13"/>
  <c r="Z13" i="13"/>
  <c r="Z12" i="13"/>
  <c r="Z11" i="13"/>
  <c r="Z10" i="13"/>
  <c r="L143" i="13"/>
  <c r="L120" i="13"/>
  <c r="L119" i="13"/>
  <c r="L116" i="13"/>
  <c r="L114" i="13"/>
  <c r="L113" i="13"/>
  <c r="L110" i="13"/>
  <c r="L108" i="13"/>
  <c r="L107" i="13"/>
  <c r="L121" i="13"/>
  <c r="L117" i="13"/>
  <c r="L115" i="13"/>
  <c r="L111" i="13"/>
  <c r="L109" i="13"/>
  <c r="L100" i="13"/>
  <c r="L98" i="13"/>
  <c r="L97" i="13"/>
  <c r="L101" i="13"/>
  <c r="L99" i="13"/>
  <c r="L90" i="13"/>
  <c r="L88" i="13"/>
  <c r="L87" i="13"/>
  <c r="L91" i="13"/>
  <c r="L89" i="13"/>
  <c r="L80" i="13"/>
  <c r="L78" i="13"/>
  <c r="L77" i="13"/>
  <c r="L74" i="13"/>
  <c r="L72" i="13"/>
  <c r="L71" i="13"/>
  <c r="L63" i="13"/>
  <c r="L61" i="13"/>
  <c r="L60" i="13"/>
  <c r="L58" i="13"/>
  <c r="L56" i="13"/>
  <c r="L55" i="13"/>
  <c r="L81" i="13"/>
  <c r="L79" i="13"/>
  <c r="L75" i="13"/>
  <c r="L73" i="13"/>
  <c r="L64" i="13"/>
  <c r="L62" i="13"/>
  <c r="L59" i="13"/>
  <c r="L57" i="13"/>
  <c r="L48" i="13"/>
  <c r="L51" i="13"/>
  <c r="L50" i="13"/>
  <c r="L49" i="13"/>
  <c r="L39" i="13"/>
  <c r="L42" i="13"/>
  <c r="L41" i="13"/>
  <c r="L40" i="13"/>
  <c r="L32" i="13"/>
  <c r="L30" i="13"/>
  <c r="L29" i="13"/>
  <c r="L25" i="13"/>
  <c r="L23" i="13"/>
  <c r="L19" i="13"/>
  <c r="L17" i="13"/>
  <c r="L15" i="13"/>
  <c r="L9" i="13"/>
  <c r="L33" i="13"/>
  <c r="L31" i="13"/>
  <c r="L24" i="13"/>
  <c r="L22" i="13"/>
  <c r="L21" i="13"/>
  <c r="L18" i="13"/>
  <c r="L16" i="13"/>
  <c r="L13" i="13"/>
  <c r="L12" i="13"/>
  <c r="L11" i="13"/>
  <c r="L10" i="13"/>
  <c r="S150" i="13"/>
  <c r="S138" i="13"/>
  <c r="AF150" i="13"/>
  <c r="AF138" i="13"/>
  <c r="AR150" i="13"/>
  <c r="AR138" i="13"/>
  <c r="BD150" i="13"/>
  <c r="BD138" i="13"/>
  <c r="F150" i="13"/>
  <c r="F138" i="13"/>
  <c r="U150" i="13"/>
  <c r="U138" i="13"/>
  <c r="AH150" i="13"/>
  <c r="AH138" i="13"/>
  <c r="AT150" i="13"/>
  <c r="AT138" i="13"/>
  <c r="BF150" i="13"/>
  <c r="BF138" i="13"/>
  <c r="G150" i="13"/>
  <c r="G138" i="13"/>
  <c r="V150" i="13"/>
  <c r="V138" i="13"/>
  <c r="AI150" i="13"/>
  <c r="AI138" i="13"/>
  <c r="AU150" i="13"/>
  <c r="AU138" i="13"/>
  <c r="BG150" i="13"/>
  <c r="BG138" i="13"/>
  <c r="J150" i="13"/>
  <c r="J138" i="13"/>
  <c r="X150" i="13"/>
  <c r="X138" i="13"/>
  <c r="AK150" i="13"/>
  <c r="AK138" i="13"/>
  <c r="AW150" i="13"/>
  <c r="AW138" i="13"/>
  <c r="BI150" i="13"/>
  <c r="BI138" i="13"/>
  <c r="K149" i="13"/>
  <c r="K137" i="13"/>
  <c r="S149" i="13"/>
  <c r="S137" i="13"/>
  <c r="Y149" i="13"/>
  <c r="Y137" i="13"/>
  <c r="AF149" i="13"/>
  <c r="AF137" i="13"/>
  <c r="AL149" i="13"/>
  <c r="AL137" i="13"/>
  <c r="AR149" i="13"/>
  <c r="AR137" i="13"/>
  <c r="AX149" i="13"/>
  <c r="AX137" i="13"/>
  <c r="BD149" i="13"/>
  <c r="BD137" i="13"/>
  <c r="BJ149" i="13"/>
  <c r="BJ137" i="13"/>
  <c r="F149" i="13"/>
  <c r="F137" i="13"/>
  <c r="N149" i="13"/>
  <c r="N137" i="13"/>
  <c r="U149" i="13"/>
  <c r="U137" i="13"/>
  <c r="AA149" i="13"/>
  <c r="AA137" i="13"/>
  <c r="AH149" i="13"/>
  <c r="AH137" i="13"/>
  <c r="AN149" i="13"/>
  <c r="AN137" i="13"/>
  <c r="AT149" i="13"/>
  <c r="AT137" i="13"/>
  <c r="AZ149" i="13"/>
  <c r="AZ137" i="13"/>
  <c r="BF149" i="13"/>
  <c r="BF137" i="13"/>
  <c r="BL149" i="13"/>
  <c r="BL137" i="13"/>
  <c r="K152" i="13"/>
  <c r="K140" i="13"/>
  <c r="Y152" i="13"/>
  <c r="Y140" i="13"/>
  <c r="AL152" i="13"/>
  <c r="AL140" i="13"/>
  <c r="AX152" i="13"/>
  <c r="AX140" i="13"/>
  <c r="BJ152" i="13"/>
  <c r="BJ140" i="13"/>
  <c r="N152" i="13"/>
  <c r="N140" i="13"/>
  <c r="AA152" i="13"/>
  <c r="AA140" i="13"/>
  <c r="AN152" i="13"/>
  <c r="AN140" i="13"/>
  <c r="AZ152" i="13"/>
  <c r="AZ140" i="13"/>
  <c r="BL152" i="13"/>
  <c r="BL140" i="13"/>
  <c r="V152" i="13"/>
  <c r="V140" i="13"/>
  <c r="AI152" i="13"/>
  <c r="AI140" i="13"/>
  <c r="AU152" i="13"/>
  <c r="AU140" i="13"/>
  <c r="BG152" i="13"/>
  <c r="BG140" i="13"/>
  <c r="J152" i="13"/>
  <c r="L152" i="13"/>
  <c r="J140" i="13"/>
  <c r="L140" i="13"/>
  <c r="X152" i="13"/>
  <c r="Z152" i="13"/>
  <c r="X140" i="13"/>
  <c r="Z140" i="13"/>
  <c r="AK152" i="13"/>
  <c r="AM152" i="13"/>
  <c r="AK140" i="13"/>
  <c r="AM140" i="13"/>
  <c r="AW152" i="13"/>
  <c r="AY152" i="13"/>
  <c r="AW140" i="13"/>
  <c r="AY140" i="13"/>
  <c r="BI152" i="13"/>
  <c r="BK152" i="13"/>
  <c r="BI140" i="13"/>
  <c r="BK140" i="13"/>
  <c r="S147" i="13"/>
  <c r="AF147" i="13"/>
  <c r="AR147" i="13"/>
  <c r="BD147" i="13"/>
  <c r="F147" i="13"/>
  <c r="U147" i="13"/>
  <c r="AH147" i="13"/>
  <c r="AT147" i="13"/>
  <c r="BF147" i="13"/>
  <c r="G147" i="13"/>
  <c r="V147" i="13"/>
  <c r="AI147" i="13"/>
  <c r="AU147" i="13"/>
  <c r="BG147" i="13"/>
  <c r="J147" i="13"/>
  <c r="X147" i="13"/>
  <c r="AK147" i="13"/>
  <c r="AW147" i="13"/>
  <c r="BI147" i="13"/>
  <c r="BH123" i="13"/>
  <c r="BH121" i="13"/>
  <c r="BH117" i="13"/>
  <c r="BH115" i="13"/>
  <c r="BH111" i="13"/>
  <c r="BH109" i="13"/>
  <c r="BH143" i="13"/>
  <c r="BH120" i="13"/>
  <c r="BH119" i="13"/>
  <c r="BH116" i="13"/>
  <c r="BH114" i="13"/>
  <c r="BH113" i="13"/>
  <c r="BH110" i="13"/>
  <c r="BH108" i="13"/>
  <c r="BH107" i="13"/>
  <c r="BH101" i="13"/>
  <c r="BH99" i="13"/>
  <c r="BH100" i="13"/>
  <c r="BH98" i="13"/>
  <c r="BH97" i="13"/>
  <c r="BH91" i="13"/>
  <c r="BH89" i="13"/>
  <c r="BH90" i="13"/>
  <c r="BH88" i="13"/>
  <c r="BH87" i="13"/>
  <c r="BH81" i="13"/>
  <c r="BH79" i="13"/>
  <c r="BH75" i="13"/>
  <c r="BH73" i="13"/>
  <c r="BH64" i="13"/>
  <c r="BH62" i="13"/>
  <c r="BH59" i="13"/>
  <c r="BH57" i="13"/>
  <c r="BH80" i="13"/>
  <c r="BH78" i="13"/>
  <c r="BH77" i="13"/>
  <c r="BH74" i="13"/>
  <c r="BH72" i="13"/>
  <c r="BH71" i="13"/>
  <c r="BH63" i="13"/>
  <c r="BH61" i="13"/>
  <c r="BH60" i="13"/>
  <c r="BH58" i="13"/>
  <c r="BH56" i="13"/>
  <c r="BH55" i="13"/>
  <c r="BH51" i="13"/>
  <c r="BH50" i="13"/>
  <c r="BH49" i="13"/>
  <c r="BH48" i="13"/>
  <c r="BH42" i="13"/>
  <c r="BH41" i="13"/>
  <c r="BH40" i="13"/>
  <c r="BH39" i="13"/>
  <c r="BH33" i="13"/>
  <c r="BH31" i="13"/>
  <c r="BH24" i="13"/>
  <c r="BH22" i="13"/>
  <c r="BH21" i="13"/>
  <c r="BH18" i="13"/>
  <c r="BH16" i="13"/>
  <c r="BH13" i="13"/>
  <c r="BH12" i="13"/>
  <c r="BH11" i="13"/>
  <c r="BH10" i="13"/>
  <c r="BH32" i="13"/>
  <c r="BH30" i="13"/>
  <c r="BH29" i="13"/>
  <c r="BH25" i="13"/>
  <c r="BH23" i="13"/>
  <c r="BH19" i="13"/>
  <c r="BH17" i="13"/>
  <c r="BH15" i="13"/>
  <c r="BH9" i="13"/>
  <c r="AV123" i="13"/>
  <c r="AV121" i="13"/>
  <c r="AV117" i="13"/>
  <c r="AV115" i="13"/>
  <c r="AV111" i="13"/>
  <c r="AV109" i="13"/>
  <c r="AV143" i="13"/>
  <c r="AV120" i="13"/>
  <c r="AV119" i="13"/>
  <c r="AV116" i="13"/>
  <c r="AV114" i="13"/>
  <c r="AV113" i="13"/>
  <c r="AV110" i="13"/>
  <c r="AV108" i="13"/>
  <c r="AV107" i="13"/>
  <c r="AV101" i="13"/>
  <c r="AV99" i="13"/>
  <c r="AV100" i="13"/>
  <c r="AV98" i="13"/>
  <c r="AV97" i="13"/>
  <c r="AV91" i="13"/>
  <c r="AV89" i="13"/>
  <c r="AV90" i="13"/>
  <c r="AV88" i="13"/>
  <c r="AV87" i="13"/>
  <c r="AV81" i="13"/>
  <c r="AV79" i="13"/>
  <c r="AV75" i="13"/>
  <c r="AV73" i="13"/>
  <c r="AV64" i="13"/>
  <c r="AV62" i="13"/>
  <c r="AV59" i="13"/>
  <c r="AV57" i="13"/>
  <c r="AV80" i="13"/>
  <c r="AV78" i="13"/>
  <c r="AV77" i="13"/>
  <c r="AV74" i="13"/>
  <c r="AV72" i="13"/>
  <c r="AV71" i="13"/>
  <c r="AV63" i="13"/>
  <c r="AV61" i="13"/>
  <c r="AV60" i="13"/>
  <c r="AV58" i="13"/>
  <c r="AV56" i="13"/>
  <c r="AV55" i="13"/>
  <c r="AV51" i="13"/>
  <c r="AV50" i="13"/>
  <c r="AV49" i="13"/>
  <c r="AV48" i="13"/>
  <c r="AV42" i="13"/>
  <c r="AV41" i="13"/>
  <c r="AV40" i="13"/>
  <c r="AV39" i="13"/>
  <c r="AV33" i="13"/>
  <c r="AV31" i="13"/>
  <c r="AV24" i="13"/>
  <c r="AV22" i="13"/>
  <c r="AV21" i="13"/>
  <c r="AV18" i="13"/>
  <c r="AV16" i="13"/>
  <c r="AV13" i="13"/>
  <c r="AV12" i="13"/>
  <c r="AV11" i="13"/>
  <c r="AV10" i="13"/>
  <c r="AV32" i="13"/>
  <c r="AV30" i="13"/>
  <c r="AV29" i="13"/>
  <c r="AV25" i="13"/>
  <c r="AV23" i="13"/>
  <c r="AV19" i="13"/>
  <c r="AV17" i="13"/>
  <c r="AV15" i="13"/>
  <c r="AV9" i="13"/>
  <c r="AJ123" i="13"/>
  <c r="AJ121" i="13"/>
  <c r="AJ117" i="13"/>
  <c r="AJ115" i="13"/>
  <c r="AJ111" i="13"/>
  <c r="AJ109" i="13"/>
  <c r="AJ143" i="13"/>
  <c r="AJ120" i="13"/>
  <c r="AJ119" i="13"/>
  <c r="AJ116" i="13"/>
  <c r="AJ114" i="13"/>
  <c r="AJ113" i="13"/>
  <c r="AJ110" i="13"/>
  <c r="AJ108" i="13"/>
  <c r="AJ107" i="13"/>
  <c r="AJ101" i="13"/>
  <c r="AJ99" i="13"/>
  <c r="AJ100" i="13"/>
  <c r="AJ98" i="13"/>
  <c r="AJ97" i="13"/>
  <c r="AJ91" i="13"/>
  <c r="AJ89" i="13"/>
  <c r="AJ90" i="13"/>
  <c r="AJ88" i="13"/>
  <c r="AJ87" i="13"/>
  <c r="AJ81" i="13"/>
  <c r="AJ79" i="13"/>
  <c r="AJ75" i="13"/>
  <c r="AJ73" i="13"/>
  <c r="AJ64" i="13"/>
  <c r="AJ62" i="13"/>
  <c r="AJ59" i="13"/>
  <c r="AJ57" i="13"/>
  <c r="AJ80" i="13"/>
  <c r="AJ78" i="13"/>
  <c r="AJ77" i="13"/>
  <c r="AJ74" i="13"/>
  <c r="AJ72" i="13"/>
  <c r="AJ71" i="13"/>
  <c r="AJ63" i="13"/>
  <c r="AJ61" i="13"/>
  <c r="AJ60" i="13"/>
  <c r="AJ58" i="13"/>
  <c r="AJ56" i="13"/>
  <c r="AJ55" i="13"/>
  <c r="AJ51" i="13"/>
  <c r="AJ50" i="13"/>
  <c r="AJ49" i="13"/>
  <c r="AJ48" i="13"/>
  <c r="AJ42" i="13"/>
  <c r="AJ41" i="13"/>
  <c r="AJ40" i="13"/>
  <c r="AJ39" i="13"/>
  <c r="AJ33" i="13"/>
  <c r="AJ31" i="13"/>
  <c r="AJ24" i="13"/>
  <c r="AJ22" i="13"/>
  <c r="AJ21" i="13"/>
  <c r="AJ18" i="13"/>
  <c r="AJ16" i="13"/>
  <c r="AJ13" i="13"/>
  <c r="AJ12" i="13"/>
  <c r="AJ11" i="13"/>
  <c r="AJ10" i="13"/>
  <c r="AJ32" i="13"/>
  <c r="AJ30" i="13"/>
  <c r="AJ29" i="13"/>
  <c r="AJ25" i="13"/>
  <c r="AJ23" i="13"/>
  <c r="AJ19" i="13"/>
  <c r="AJ17" i="13"/>
  <c r="AJ15" i="13"/>
  <c r="AJ9" i="13"/>
  <c r="W123" i="13"/>
  <c r="W121" i="13"/>
  <c r="W117" i="13"/>
  <c r="W115" i="13"/>
  <c r="W111" i="13"/>
  <c r="W109" i="13"/>
  <c r="W143" i="13"/>
  <c r="W120" i="13"/>
  <c r="W119" i="13"/>
  <c r="W116" i="13"/>
  <c r="W114" i="13"/>
  <c r="W113" i="13"/>
  <c r="W110" i="13"/>
  <c r="W108" i="13"/>
  <c r="W107" i="13"/>
  <c r="W101" i="13"/>
  <c r="W99" i="13"/>
  <c r="W100" i="13"/>
  <c r="W98" i="13"/>
  <c r="W97" i="13"/>
  <c r="W91" i="13"/>
  <c r="W89" i="13"/>
  <c r="W87" i="13"/>
  <c r="W90" i="13"/>
  <c r="W88" i="13"/>
  <c r="W81" i="13"/>
  <c r="W79" i="13"/>
  <c r="W75" i="13"/>
  <c r="W73" i="13"/>
  <c r="W64" i="13"/>
  <c r="W62" i="13"/>
  <c r="W59" i="13"/>
  <c r="W57" i="13"/>
  <c r="W80" i="13"/>
  <c r="W78" i="13"/>
  <c r="W77" i="13"/>
  <c r="W74" i="13"/>
  <c r="W72" i="13"/>
  <c r="W71" i="13"/>
  <c r="W63" i="13"/>
  <c r="W61" i="13"/>
  <c r="W60" i="13"/>
  <c r="W58" i="13"/>
  <c r="W56" i="13"/>
  <c r="W55" i="13"/>
  <c r="W51" i="13"/>
  <c r="W50" i="13"/>
  <c r="W49" i="13"/>
  <c r="W48" i="13"/>
  <c r="W42" i="13"/>
  <c r="W41" i="13"/>
  <c r="W40" i="13"/>
  <c r="W39" i="13"/>
  <c r="W33" i="13"/>
  <c r="W31" i="13"/>
  <c r="W24" i="13"/>
  <c r="W22" i="13"/>
  <c r="W21" i="13"/>
  <c r="W18" i="13"/>
  <c r="W16" i="13"/>
  <c r="W13" i="13"/>
  <c r="W12" i="13"/>
  <c r="W11" i="13"/>
  <c r="W10" i="13"/>
  <c r="W32" i="13"/>
  <c r="W30" i="13"/>
  <c r="W29" i="13"/>
  <c r="W25" i="13"/>
  <c r="W23" i="13"/>
  <c r="W19" i="13"/>
  <c r="W17" i="13"/>
  <c r="W15" i="13"/>
  <c r="W9" i="13"/>
  <c r="H123" i="13"/>
  <c r="H121" i="13"/>
  <c r="H117" i="13"/>
  <c r="H115" i="13"/>
  <c r="H111" i="13"/>
  <c r="H109" i="13"/>
  <c r="H143" i="13"/>
  <c r="H120" i="13"/>
  <c r="H116" i="13"/>
  <c r="H114" i="13"/>
  <c r="H113" i="13"/>
  <c r="H110" i="13"/>
  <c r="H108" i="13"/>
  <c r="H107" i="13"/>
  <c r="H101" i="13"/>
  <c r="H99" i="13"/>
  <c r="H100" i="13"/>
  <c r="H98" i="13"/>
  <c r="H97" i="13"/>
  <c r="H91" i="13"/>
  <c r="H89" i="13"/>
  <c r="H87" i="13"/>
  <c r="H90" i="13"/>
  <c r="H88" i="13"/>
  <c r="H81" i="13"/>
  <c r="H79" i="13"/>
  <c r="H75" i="13"/>
  <c r="H73" i="13"/>
  <c r="H64" i="13"/>
  <c r="H62" i="13"/>
  <c r="H59" i="13"/>
  <c r="H57" i="13"/>
  <c r="H80" i="13"/>
  <c r="H78" i="13"/>
  <c r="H77" i="13"/>
  <c r="H74" i="13"/>
  <c r="H72" i="13"/>
  <c r="H71" i="13"/>
  <c r="H63" i="13"/>
  <c r="H61" i="13"/>
  <c r="H60" i="13"/>
  <c r="H58" i="13"/>
  <c r="H56" i="13"/>
  <c r="H55" i="13"/>
  <c r="H51" i="13"/>
  <c r="H50" i="13"/>
  <c r="H49" i="13"/>
  <c r="H48" i="13"/>
  <c r="H42" i="13"/>
  <c r="H41" i="13"/>
  <c r="H40" i="13"/>
  <c r="H39" i="13"/>
  <c r="H33" i="13"/>
  <c r="H31" i="13"/>
  <c r="H24" i="13"/>
  <c r="H22" i="13"/>
  <c r="H21" i="13"/>
  <c r="H18" i="13"/>
  <c r="H16" i="13"/>
  <c r="H13" i="13"/>
  <c r="H12" i="13"/>
  <c r="H11" i="13"/>
  <c r="H10" i="13"/>
  <c r="H32" i="13"/>
  <c r="H30" i="13"/>
  <c r="H29" i="13"/>
  <c r="H25" i="13"/>
  <c r="H23" i="13"/>
  <c r="H19" i="13"/>
  <c r="H17" i="13"/>
  <c r="H15" i="13"/>
  <c r="H9" i="13"/>
  <c r="S144" i="13"/>
  <c r="AR144" i="13"/>
  <c r="F144" i="13"/>
  <c r="AH144" i="13"/>
  <c r="BF144" i="13"/>
  <c r="Y144" i="13"/>
  <c r="AX144" i="13"/>
  <c r="N144" i="13"/>
  <c r="AN144" i="13"/>
  <c r="BL144" i="13"/>
  <c r="O144" i="13"/>
  <c r="AB144" i="13"/>
  <c r="AO144" i="13"/>
  <c r="BA144" i="13"/>
  <c r="BM144" i="13"/>
  <c r="R144" i="13"/>
  <c r="AE144" i="13"/>
  <c r="AQ144" i="13"/>
  <c r="AS144" i="13"/>
  <c r="BC144" i="13"/>
  <c r="S69" i="13"/>
  <c r="AF69" i="13"/>
  <c r="AR69" i="13"/>
  <c r="BD69" i="13"/>
  <c r="F69" i="13"/>
  <c r="U69" i="13"/>
  <c r="AH69" i="13"/>
  <c r="AT69" i="13"/>
  <c r="BF69" i="13"/>
  <c r="G69" i="13"/>
  <c r="V69" i="13"/>
  <c r="AI69" i="13"/>
  <c r="AU69" i="13"/>
  <c r="BG69" i="13"/>
  <c r="J69" i="13"/>
  <c r="X69" i="13"/>
  <c r="AK69" i="13"/>
  <c r="AW69" i="13"/>
  <c r="BI69" i="13"/>
  <c r="BL12" i="13"/>
  <c r="BN12" i="13"/>
  <c r="AZ12" i="13"/>
  <c r="BB12" i="13"/>
  <c r="AN12" i="13"/>
  <c r="AP12" i="13"/>
  <c r="AA12" i="13"/>
  <c r="AC12" i="13"/>
  <c r="N12" i="13"/>
  <c r="P12" i="13"/>
  <c r="K66" i="13"/>
  <c r="Y66" i="13"/>
  <c r="AL66" i="13"/>
  <c r="AX66" i="13"/>
  <c r="BJ66" i="13"/>
  <c r="N66" i="13"/>
  <c r="AA66" i="13"/>
  <c r="AN66" i="13"/>
  <c r="AZ66" i="13"/>
  <c r="BL66" i="13"/>
  <c r="O66" i="13"/>
  <c r="AB66" i="13"/>
  <c r="AO66" i="13"/>
  <c r="BA66" i="13"/>
  <c r="BM66" i="13"/>
  <c r="R66" i="13"/>
  <c r="AE66" i="13"/>
  <c r="AQ66" i="13"/>
  <c r="BC66" i="13"/>
  <c r="BL140" i="4"/>
  <c r="G90" i="4"/>
  <c r="J90" i="4"/>
  <c r="O90" i="4"/>
  <c r="R90" i="4"/>
  <c r="V90" i="4"/>
  <c r="X90" i="4"/>
  <c r="AB90" i="4"/>
  <c r="AE90" i="4"/>
  <c r="AI90" i="4"/>
  <c r="AK90" i="4"/>
  <c r="AO90" i="4"/>
  <c r="AQ90" i="4"/>
  <c r="AU90" i="4"/>
  <c r="AW90" i="4"/>
  <c r="BA90" i="4"/>
  <c r="BC90" i="4"/>
  <c r="BG90" i="4"/>
  <c r="BI90" i="4"/>
  <c r="BM90" i="4"/>
  <c r="F90" i="4"/>
  <c r="K90" i="4"/>
  <c r="N90" i="4"/>
  <c r="S90" i="4"/>
  <c r="U90" i="4"/>
  <c r="Y90" i="4"/>
  <c r="AA90" i="4"/>
  <c r="AF90" i="4"/>
  <c r="AH90" i="4"/>
  <c r="AL90" i="4"/>
  <c r="AN90" i="4"/>
  <c r="AR90" i="4"/>
  <c r="AT90" i="4"/>
  <c r="AX90" i="4"/>
  <c r="AZ90" i="4"/>
  <c r="BD90" i="4"/>
  <c r="BF90" i="4"/>
  <c r="BJ90" i="4"/>
  <c r="AJ67" i="13"/>
  <c r="W68" i="13"/>
  <c r="AS68" i="13"/>
  <c r="BK68" i="13"/>
  <c r="L67" i="13"/>
  <c r="BH67" i="13"/>
  <c r="AV65" i="13"/>
  <c r="BE65" i="13"/>
  <c r="AV68" i="13"/>
  <c r="AM67" i="13"/>
  <c r="L68" i="13"/>
  <c r="BK67" i="13"/>
  <c r="BH65" i="13"/>
  <c r="H65" i="13"/>
  <c r="T68" i="13"/>
  <c r="AM68" i="13"/>
  <c r="H67" i="13"/>
  <c r="W65" i="13"/>
  <c r="AG65" i="13"/>
  <c r="AJ65" i="13"/>
  <c r="AS65" i="13"/>
  <c r="BN125" i="13"/>
  <c r="BH146" i="13"/>
  <c r="BN128" i="13"/>
  <c r="BN65" i="13"/>
  <c r="BN140" i="13"/>
  <c r="BN137" i="13"/>
  <c r="BN138" i="13"/>
  <c r="BN126" i="13"/>
  <c r="BN129" i="13"/>
  <c r="BN127" i="13"/>
  <c r="BN68" i="13"/>
  <c r="BN146" i="13"/>
  <c r="BK129" i="13"/>
  <c r="BH144" i="13"/>
  <c r="BK138" i="13"/>
  <c r="AC68" i="13"/>
  <c r="AC138" i="13"/>
  <c r="AC129" i="13"/>
  <c r="AC122" i="13"/>
  <c r="BH135" i="13"/>
  <c r="AC126" i="13"/>
  <c r="BH131" i="13"/>
  <c r="BH132" i="13"/>
  <c r="BK65" i="13"/>
  <c r="BH152" i="13"/>
  <c r="BK149" i="13"/>
  <c r="BK69" i="13"/>
  <c r="BH153" i="13"/>
  <c r="BH151" i="13"/>
  <c r="BH125" i="13"/>
  <c r="BH137" i="13"/>
  <c r="BH140" i="13"/>
  <c r="BE67" i="13"/>
  <c r="BB122" i="13"/>
  <c r="BB68" i="13"/>
  <c r="BB65" i="13"/>
  <c r="P122" i="13"/>
  <c r="AM122" i="13"/>
  <c r="L65" i="13"/>
  <c r="AC127" i="13"/>
  <c r="AC125" i="13"/>
  <c r="AC137" i="13"/>
  <c r="BH66" i="13"/>
  <c r="BH133" i="13"/>
  <c r="BN147" i="13"/>
  <c r="AC147" i="13"/>
  <c r="BN133" i="13"/>
  <c r="AC67" i="13"/>
  <c r="BH134" i="13"/>
  <c r="BN131" i="13"/>
  <c r="AC131" i="13"/>
  <c r="BN122" i="13"/>
  <c r="BN152" i="13"/>
  <c r="BN149" i="13"/>
  <c r="BK150" i="13"/>
  <c r="Z68" i="13"/>
  <c r="AY67" i="13"/>
  <c r="AC150" i="13"/>
  <c r="BK131" i="13"/>
  <c r="BK135" i="13"/>
  <c r="AC135" i="13"/>
  <c r="AC132" i="13"/>
  <c r="BN150" i="13"/>
  <c r="BN132" i="13"/>
  <c r="BN135" i="13"/>
  <c r="AC133" i="13"/>
  <c r="BK141" i="13"/>
  <c r="BK139" i="13"/>
  <c r="BH122" i="13"/>
  <c r="BK122" i="13"/>
  <c r="BK137" i="13"/>
  <c r="BH141" i="13"/>
  <c r="BH139" i="13"/>
  <c r="BK126" i="13"/>
  <c r="BH129" i="13"/>
  <c r="BK127" i="13"/>
  <c r="BH126" i="13"/>
  <c r="BE145" i="13"/>
  <c r="BH128" i="13"/>
  <c r="BK132" i="13"/>
  <c r="BK133" i="13"/>
  <c r="L122" i="13"/>
  <c r="AY68" i="13"/>
  <c r="AY65" i="13"/>
  <c r="BB67" i="13"/>
  <c r="AP68" i="13"/>
  <c r="AG67" i="13"/>
  <c r="AM65" i="13"/>
  <c r="AP65" i="13"/>
  <c r="AJ125" i="13"/>
  <c r="P68" i="13"/>
  <c r="AV125" i="13"/>
  <c r="BE127" i="13"/>
  <c r="AP122" i="13"/>
  <c r="BE68" i="13"/>
  <c r="Z67" i="13"/>
  <c r="P65" i="13"/>
  <c r="Z65" i="13"/>
  <c r="BE135" i="13"/>
  <c r="BE153" i="13"/>
  <c r="BE151" i="13"/>
  <c r="Z131" i="13"/>
  <c r="Z132" i="13"/>
  <c r="Z133" i="13"/>
  <c r="Z135" i="13"/>
  <c r="AY149" i="13"/>
  <c r="AY150" i="13"/>
  <c r="BB131" i="13"/>
  <c r="BB132" i="13"/>
  <c r="BB135" i="13"/>
  <c r="BB147" i="13"/>
  <c r="AY153" i="13"/>
  <c r="AY151" i="13"/>
  <c r="AY131" i="13"/>
  <c r="AY132" i="13"/>
  <c r="AY133" i="13"/>
  <c r="AV153" i="13"/>
  <c r="W153" i="13"/>
  <c r="AV151" i="13"/>
  <c r="W151" i="13"/>
  <c r="AV135" i="13"/>
  <c r="W135" i="13"/>
  <c r="AV132" i="13"/>
  <c r="AV122" i="13"/>
  <c r="AM141" i="13"/>
  <c r="AM139" i="13"/>
  <c r="AV127" i="13"/>
  <c r="W122" i="13"/>
  <c r="AS129" i="13"/>
  <c r="AP134" i="13"/>
  <c r="AM131" i="13"/>
  <c r="L131" i="13"/>
  <c r="AM135" i="13"/>
  <c r="L135" i="13"/>
  <c r="AJ152" i="13"/>
  <c r="AM149" i="13"/>
  <c r="AC149" i="13"/>
  <c r="Z149" i="13"/>
  <c r="L149" i="13"/>
  <c r="Z150" i="13"/>
  <c r="Z153" i="13"/>
  <c r="Z151" i="13"/>
  <c r="AC128" i="13"/>
  <c r="W125" i="13"/>
  <c r="H125" i="13"/>
  <c r="H141" i="13"/>
  <c r="L126" i="13"/>
  <c r="Z145" i="13"/>
  <c r="H153" i="13"/>
  <c r="AC140" i="13"/>
  <c r="L141" i="13"/>
  <c r="BH145" i="13"/>
  <c r="AC66" i="13"/>
  <c r="BK147" i="13"/>
  <c r="L147" i="13"/>
  <c r="BB152" i="13"/>
  <c r="AC152" i="13"/>
  <c r="BH149" i="13"/>
  <c r="AV149" i="13"/>
  <c r="AJ149" i="13"/>
  <c r="W149" i="13"/>
  <c r="H149" i="13"/>
  <c r="BN151" i="13"/>
  <c r="H152" i="13"/>
  <c r="P150" i="13"/>
  <c r="BN141" i="13"/>
  <c r="BN145" i="13"/>
  <c r="BN139" i="13"/>
  <c r="BN69" i="13"/>
  <c r="BN66" i="13"/>
  <c r="AC153" i="13"/>
  <c r="AC146" i="13"/>
  <c r="AC145" i="13"/>
  <c r="AC151" i="13"/>
  <c r="AC69" i="13"/>
  <c r="BN144" i="13"/>
  <c r="AC141" i="13"/>
  <c r="AC139" i="13"/>
  <c r="BN153" i="13"/>
  <c r="AC144" i="13"/>
  <c r="BK153" i="13"/>
  <c r="BK145" i="13"/>
  <c r="BK151" i="13"/>
  <c r="BH138" i="13"/>
  <c r="BH127" i="13"/>
  <c r="AJ127" i="13"/>
  <c r="BK146" i="13"/>
  <c r="BK125" i="13"/>
  <c r="BK66" i="13"/>
  <c r="L66" i="13"/>
  <c r="BH147" i="13"/>
  <c r="W141" i="13"/>
  <c r="AJ128" i="13"/>
  <c r="W126" i="13"/>
  <c r="T127" i="13"/>
  <c r="AS66" i="13"/>
  <c r="AY141" i="13"/>
  <c r="BE146" i="13"/>
  <c r="P146" i="13"/>
  <c r="AY139" i="13"/>
  <c r="AJ66" i="13"/>
  <c r="Z69" i="13"/>
  <c r="AJ141" i="13"/>
  <c r="AJ139" i="13"/>
  <c r="H139" i="13"/>
  <c r="W139" i="13"/>
  <c r="AV128" i="13"/>
  <c r="W128" i="13"/>
  <c r="BE125" i="13"/>
  <c r="AG125" i="13"/>
  <c r="BB126" i="13"/>
  <c r="AM126" i="13"/>
  <c r="AY129" i="13"/>
  <c r="Z129" i="13"/>
  <c r="AJ129" i="13"/>
  <c r="AV129" i="13"/>
  <c r="W129" i="13"/>
  <c r="W127" i="13"/>
  <c r="AP127" i="13"/>
  <c r="BH69" i="13"/>
  <c r="BH150" i="13"/>
  <c r="Z146" i="13"/>
  <c r="W132" i="13"/>
  <c r="BB129" i="13"/>
  <c r="AP128" i="13"/>
  <c r="Z125" i="13"/>
  <c r="Z137" i="13"/>
  <c r="Z138" i="13"/>
  <c r="BE66" i="13"/>
  <c r="Z147" i="13"/>
  <c r="BB140" i="13"/>
  <c r="AV137" i="13"/>
  <c r="W137" i="13"/>
  <c r="Z141" i="13"/>
  <c r="AV141" i="13"/>
  <c r="Z139" i="13"/>
  <c r="BB125" i="13"/>
  <c r="AP125" i="13"/>
  <c r="P125" i="13"/>
  <c r="L125" i="13"/>
  <c r="AY126" i="13"/>
  <c r="Z126" i="13"/>
  <c r="AV126" i="13"/>
  <c r="BE129" i="13"/>
  <c r="Z127" i="13"/>
  <c r="Z144" i="13"/>
  <c r="W146" i="13"/>
  <c r="W145" i="13"/>
  <c r="H128" i="13"/>
  <c r="AJ132" i="13"/>
  <c r="BE141" i="13"/>
  <c r="AG141" i="13"/>
  <c r="L146" i="13"/>
  <c r="AY145" i="13"/>
  <c r="BE139" i="13"/>
  <c r="AG139" i="13"/>
  <c r="AY127" i="13"/>
  <c r="AG145" i="13"/>
  <c r="AV133" i="13"/>
  <c r="W133" i="13"/>
  <c r="BE131" i="13"/>
  <c r="BE133" i="13"/>
  <c r="BE69" i="13"/>
  <c r="BE147" i="13"/>
  <c r="BE149" i="13"/>
  <c r="BE150" i="13"/>
  <c r="BB150" i="13"/>
  <c r="BE144" i="13"/>
  <c r="AY144" i="13"/>
  <c r="AV152" i="13"/>
  <c r="AV66" i="13"/>
  <c r="BE137" i="13"/>
  <c r="BE138" i="13"/>
  <c r="Z66" i="13"/>
  <c r="AM153" i="13"/>
  <c r="AV134" i="13"/>
  <c r="W134" i="13"/>
  <c r="W150" i="13"/>
  <c r="W144" i="13"/>
  <c r="AV131" i="13"/>
  <c r="W131" i="13"/>
  <c r="H131" i="13"/>
  <c r="AV139" i="13"/>
  <c r="AY125" i="13"/>
  <c r="AM125" i="13"/>
  <c r="AP126" i="13"/>
  <c r="AM66" i="13"/>
  <c r="AV140" i="13"/>
  <c r="W140" i="13"/>
  <c r="W66" i="13"/>
  <c r="AP129" i="13"/>
  <c r="P129" i="13"/>
  <c r="BB127" i="13"/>
  <c r="BB138" i="13"/>
  <c r="AY147" i="13"/>
  <c r="BB137" i="13"/>
  <c r="AV144" i="13"/>
  <c r="AV146" i="13"/>
  <c r="AV145" i="13"/>
  <c r="L139" i="13"/>
  <c r="BB128" i="13"/>
  <c r="AS125" i="13"/>
  <c r="T125" i="13"/>
  <c r="AG127" i="13"/>
  <c r="AM127" i="13"/>
  <c r="L127" i="13"/>
  <c r="W152" i="13"/>
  <c r="AY66" i="13"/>
  <c r="AM150" i="13"/>
  <c r="L150" i="13"/>
  <c r="AJ145" i="13"/>
  <c r="H129" i="13"/>
  <c r="BB134" i="13"/>
  <c r="AY135" i="13"/>
  <c r="BB133" i="13"/>
  <c r="AM147" i="13"/>
  <c r="AP152" i="13"/>
  <c r="P152" i="13"/>
  <c r="BB149" i="13"/>
  <c r="AP149" i="13"/>
  <c r="P149" i="13"/>
  <c r="AM146" i="13"/>
  <c r="H134" i="13"/>
  <c r="AS141" i="13"/>
  <c r="T141" i="13"/>
  <c r="AS139" i="13"/>
  <c r="T139" i="13"/>
  <c r="BB146" i="13"/>
  <c r="AY137" i="13"/>
  <c r="AY138" i="13"/>
  <c r="AY69" i="13"/>
  <c r="BB69" i="13"/>
  <c r="AV147" i="13"/>
  <c r="BB66" i="13"/>
  <c r="AJ150" i="13"/>
  <c r="BB153" i="13"/>
  <c r="BB151" i="13"/>
  <c r="AV138" i="13"/>
  <c r="W138" i="13"/>
  <c r="BB141" i="13"/>
  <c r="BB139" i="13"/>
  <c r="AV150" i="13"/>
  <c r="BB145" i="13"/>
  <c r="BB144" i="13"/>
  <c r="H135" i="13"/>
  <c r="H127" i="13"/>
  <c r="H132" i="13"/>
  <c r="W147" i="13"/>
  <c r="AS145" i="13"/>
  <c r="T146" i="13"/>
  <c r="L144" i="13"/>
  <c r="AS131" i="13"/>
  <c r="AG131" i="13"/>
  <c r="T131" i="13"/>
  <c r="W69" i="13"/>
  <c r="AV69" i="13"/>
  <c r="H138" i="13"/>
  <c r="AS153" i="13"/>
  <c r="AG153" i="13"/>
  <c r="T153" i="13"/>
  <c r="H146" i="13"/>
  <c r="AM145" i="13"/>
  <c r="L145" i="13"/>
  <c r="AS151" i="13"/>
  <c r="AG151" i="13"/>
  <c r="T151" i="13"/>
  <c r="AP147" i="13"/>
  <c r="AS149" i="13"/>
  <c r="AS150" i="13"/>
  <c r="AS146" i="13"/>
  <c r="AS69" i="13"/>
  <c r="AS147" i="13"/>
  <c r="AS137" i="13"/>
  <c r="AS138" i="13"/>
  <c r="AP131" i="13"/>
  <c r="P131" i="13"/>
  <c r="AM132" i="13"/>
  <c r="L132" i="13"/>
  <c r="H126" i="13"/>
  <c r="AP133" i="13"/>
  <c r="AJ138" i="13"/>
  <c r="T66" i="13"/>
  <c r="AP66" i="13"/>
  <c r="AG144" i="13"/>
  <c r="AJ140" i="13"/>
  <c r="AJ137" i="13"/>
  <c r="AP138" i="13"/>
  <c r="L153" i="13"/>
  <c r="AJ146" i="13"/>
  <c r="AJ151" i="13"/>
  <c r="AP132" i="13"/>
  <c r="AJ133" i="13"/>
  <c r="P134" i="13"/>
  <c r="AP135" i="13"/>
  <c r="P135" i="13"/>
  <c r="AP144" i="13"/>
  <c r="AP153" i="13"/>
  <c r="AP151" i="13"/>
  <c r="AG66" i="13"/>
  <c r="AM69" i="13"/>
  <c r="L69" i="13"/>
  <c r="AJ144" i="13"/>
  <c r="AP140" i="13"/>
  <c r="AP137" i="13"/>
  <c r="AP141" i="13"/>
  <c r="AP146" i="13"/>
  <c r="AP145" i="13"/>
  <c r="AP139" i="13"/>
  <c r="AP69" i="13"/>
  <c r="P147" i="13"/>
  <c r="H147" i="13"/>
  <c r="H66" i="13"/>
  <c r="H145" i="13"/>
  <c r="AM144" i="13"/>
  <c r="AJ126" i="13"/>
  <c r="H140" i="13"/>
  <c r="P128" i="13"/>
  <c r="H137" i="13"/>
  <c r="P138" i="13"/>
  <c r="AJ153" i="13"/>
  <c r="AM151" i="13"/>
  <c r="L151" i="13"/>
  <c r="H151" i="13"/>
  <c r="AM133" i="13"/>
  <c r="L133" i="13"/>
  <c r="H133" i="13"/>
  <c r="AJ131" i="13"/>
  <c r="AJ147" i="13"/>
  <c r="AJ135" i="13"/>
  <c r="AJ134" i="13"/>
  <c r="H150" i="13"/>
  <c r="H144" i="13"/>
  <c r="AM129" i="13"/>
  <c r="L129" i="13"/>
  <c r="P140" i="13"/>
  <c r="AM128" i="13"/>
  <c r="L128" i="13"/>
  <c r="P137" i="13"/>
  <c r="AM137" i="13"/>
  <c r="L137" i="13"/>
  <c r="AM138" i="13"/>
  <c r="L138" i="13"/>
  <c r="AG146" i="13"/>
  <c r="T145" i="13"/>
  <c r="AJ69" i="13"/>
  <c r="H69" i="13"/>
  <c r="T144" i="13"/>
  <c r="P144" i="13"/>
  <c r="P66" i="13"/>
  <c r="P132" i="13"/>
  <c r="P141" i="13"/>
  <c r="P145" i="13"/>
  <c r="P139" i="13"/>
  <c r="P127" i="13"/>
  <c r="T69" i="13"/>
  <c r="P69" i="13"/>
  <c r="T147" i="13"/>
  <c r="AG129" i="13"/>
  <c r="T129" i="13"/>
  <c r="AG128" i="13"/>
  <c r="T128" i="13"/>
  <c r="AG137" i="13"/>
  <c r="T137" i="13"/>
  <c r="AG138" i="13"/>
  <c r="T138" i="13"/>
  <c r="P126" i="13"/>
  <c r="P153" i="13"/>
  <c r="P151" i="13"/>
  <c r="P133" i="13"/>
  <c r="AG69" i="13"/>
  <c r="AG147" i="13"/>
  <c r="AG135" i="13"/>
  <c r="T135" i="13"/>
  <c r="AG134" i="13"/>
  <c r="T134" i="13"/>
  <c r="AG149" i="13"/>
  <c r="T149" i="13"/>
  <c r="AG150" i="13"/>
  <c r="T150" i="13"/>
  <c r="BJ140" i="4"/>
  <c r="BD140" i="4"/>
  <c r="AX140" i="4"/>
  <c r="AR140" i="4"/>
  <c r="AL140" i="4"/>
  <c r="AF140" i="4"/>
  <c r="Y140" i="4"/>
  <c r="S140" i="4"/>
  <c r="K140" i="4"/>
  <c r="BM140" i="4"/>
  <c r="BG140" i="4"/>
  <c r="BA140" i="4"/>
  <c r="AU140" i="4"/>
  <c r="AO140" i="4"/>
  <c r="AI140" i="4"/>
  <c r="AB140" i="4"/>
  <c r="V140" i="4"/>
  <c r="O140" i="4"/>
  <c r="G140" i="4"/>
  <c r="BF140" i="4"/>
  <c r="AZ140" i="4"/>
  <c r="AT140" i="4"/>
  <c r="AN140" i="4"/>
  <c r="AH140" i="4"/>
  <c r="AA140" i="4"/>
  <c r="U140" i="4"/>
  <c r="N140" i="4"/>
  <c r="F140" i="4"/>
  <c r="BI140" i="4"/>
  <c r="BC140" i="4"/>
  <c r="AW140" i="4"/>
  <c r="AQ140" i="4"/>
  <c r="AK140" i="4"/>
  <c r="AE140" i="4"/>
  <c r="X140" i="4"/>
  <c r="R140" i="4"/>
  <c r="J140" i="4"/>
  <c r="E84" i="4"/>
  <c r="BO84" i="4"/>
  <c r="BL80" i="4"/>
  <c r="BM74" i="4"/>
  <c r="BM128" i="4"/>
  <c r="G32" i="4"/>
  <c r="G134" i="4"/>
  <c r="BM32" i="4"/>
  <c r="BM134" i="4"/>
  <c r="AS135" i="13"/>
  <c r="AP150" i="13"/>
  <c r="BM116" i="4"/>
  <c r="BM122" i="4"/>
  <c r="BL152" i="4"/>
  <c r="F32" i="4"/>
  <c r="F134" i="4"/>
  <c r="K32" i="4"/>
  <c r="K134" i="4"/>
  <c r="N32" i="4"/>
  <c r="N134" i="4"/>
  <c r="S32" i="4"/>
  <c r="S134" i="4"/>
  <c r="U32" i="4"/>
  <c r="U134" i="4"/>
  <c r="Y32" i="4"/>
  <c r="Y134" i="4"/>
  <c r="AA32" i="4"/>
  <c r="AA134" i="4"/>
  <c r="AF32" i="4"/>
  <c r="AF134" i="4"/>
  <c r="AH32" i="4"/>
  <c r="AH134" i="4"/>
  <c r="AL32" i="4"/>
  <c r="AL134" i="4"/>
  <c r="AN32" i="4"/>
  <c r="AN134" i="4"/>
  <c r="AR32" i="4"/>
  <c r="AR134" i="4"/>
  <c r="AT32" i="4"/>
  <c r="AT134" i="4"/>
  <c r="AX32" i="4"/>
  <c r="AX134" i="4"/>
  <c r="AZ32" i="4"/>
  <c r="AZ134" i="4"/>
  <c r="BD32" i="4"/>
  <c r="BD134" i="4"/>
  <c r="BF32" i="4"/>
  <c r="BF134" i="4"/>
  <c r="BJ32" i="4"/>
  <c r="BJ134" i="4"/>
  <c r="BL32" i="4"/>
  <c r="BL134" i="4"/>
  <c r="F74" i="4"/>
  <c r="F128" i="4"/>
  <c r="K74" i="4"/>
  <c r="K128" i="4"/>
  <c r="N74" i="4"/>
  <c r="N128" i="4"/>
  <c r="S74" i="4"/>
  <c r="S128" i="4"/>
  <c r="U74" i="4"/>
  <c r="U128" i="4"/>
  <c r="Y74" i="4"/>
  <c r="Y128" i="4"/>
  <c r="AA74" i="4"/>
  <c r="AA128" i="4"/>
  <c r="AF74" i="4"/>
  <c r="AF128" i="4"/>
  <c r="AH74" i="4"/>
  <c r="AH128" i="4"/>
  <c r="AL74" i="4"/>
  <c r="AL128" i="4"/>
  <c r="AN74" i="4"/>
  <c r="AN128" i="4"/>
  <c r="AR74" i="4"/>
  <c r="AR128" i="4"/>
  <c r="AT74" i="4"/>
  <c r="AT128" i="4"/>
  <c r="AX74" i="4"/>
  <c r="AX128" i="4"/>
  <c r="AZ74" i="4"/>
  <c r="AZ128" i="4"/>
  <c r="BD74" i="4"/>
  <c r="BD128" i="4"/>
  <c r="BF74" i="4"/>
  <c r="BF128" i="4"/>
  <c r="BJ74" i="4"/>
  <c r="BJ128" i="4"/>
  <c r="BL74" i="4"/>
  <c r="BL128" i="4"/>
  <c r="G80" i="4"/>
  <c r="J80" i="4"/>
  <c r="O80" i="4"/>
  <c r="R80" i="4"/>
  <c r="V80" i="4"/>
  <c r="X80" i="4"/>
  <c r="AB80" i="4"/>
  <c r="AE80" i="4"/>
  <c r="AI80" i="4"/>
  <c r="AK80" i="4"/>
  <c r="AO80" i="4"/>
  <c r="AQ80" i="4"/>
  <c r="AU80" i="4"/>
  <c r="AW80" i="4"/>
  <c r="BA80" i="4"/>
  <c r="BC80" i="4"/>
  <c r="BG80" i="4"/>
  <c r="BI80" i="4"/>
  <c r="BM80" i="4"/>
  <c r="J32" i="4"/>
  <c r="J134" i="4"/>
  <c r="O32" i="4"/>
  <c r="O134" i="4"/>
  <c r="R32" i="4"/>
  <c r="R134" i="4"/>
  <c r="V32" i="4"/>
  <c r="V134" i="4"/>
  <c r="X32" i="4"/>
  <c r="X134" i="4"/>
  <c r="AB32" i="4"/>
  <c r="AB134" i="4"/>
  <c r="AE32" i="4"/>
  <c r="AE134" i="4"/>
  <c r="AI32" i="4"/>
  <c r="AI134" i="4"/>
  <c r="AK32" i="4"/>
  <c r="AK134" i="4"/>
  <c r="AO32" i="4"/>
  <c r="AO134" i="4"/>
  <c r="AQ32" i="4"/>
  <c r="AQ134" i="4"/>
  <c r="AU32" i="4"/>
  <c r="AU134" i="4"/>
  <c r="AW32" i="4"/>
  <c r="AW134" i="4"/>
  <c r="BA32" i="4"/>
  <c r="BA134" i="4"/>
  <c r="BC32" i="4"/>
  <c r="BC134" i="4"/>
  <c r="BG32" i="4"/>
  <c r="BG134" i="4"/>
  <c r="BI32" i="4"/>
  <c r="BI134" i="4"/>
  <c r="G74" i="4"/>
  <c r="G128" i="4"/>
  <c r="J74" i="4"/>
  <c r="J128" i="4"/>
  <c r="O74" i="4"/>
  <c r="O128" i="4"/>
  <c r="R74" i="4"/>
  <c r="R128" i="4"/>
  <c r="V74" i="4"/>
  <c r="V128" i="4"/>
  <c r="X74" i="4"/>
  <c r="X128" i="4"/>
  <c r="AB74" i="4"/>
  <c r="AB128" i="4"/>
  <c r="AE74" i="4"/>
  <c r="AE128" i="4"/>
  <c r="AI74" i="4"/>
  <c r="AI128" i="4"/>
  <c r="AK74" i="4"/>
  <c r="AK128" i="4"/>
  <c r="AO74" i="4"/>
  <c r="AO128" i="4"/>
  <c r="AQ74" i="4"/>
  <c r="AQ128" i="4"/>
  <c r="AU74" i="4"/>
  <c r="AU128" i="4"/>
  <c r="AW74" i="4"/>
  <c r="AW128" i="4"/>
  <c r="BA74" i="4"/>
  <c r="BA128" i="4"/>
  <c r="BC74" i="4"/>
  <c r="BC128" i="4"/>
  <c r="BG74" i="4"/>
  <c r="BG128" i="4"/>
  <c r="BI74" i="4"/>
  <c r="BI128" i="4"/>
  <c r="F80" i="4"/>
  <c r="K80" i="4"/>
  <c r="N80" i="4"/>
  <c r="S80" i="4"/>
  <c r="U80" i="4"/>
  <c r="Y80" i="4"/>
  <c r="AA80" i="4"/>
  <c r="AF80" i="4"/>
  <c r="AH80" i="4"/>
  <c r="AL80" i="4"/>
  <c r="AN80" i="4"/>
  <c r="AR80" i="4"/>
  <c r="AT80" i="4"/>
  <c r="AX80" i="4"/>
  <c r="AZ80" i="4"/>
  <c r="BD80" i="4"/>
  <c r="BF80" i="4"/>
  <c r="BJ80" i="4"/>
  <c r="D156" i="4"/>
  <c r="D154" i="4"/>
  <c r="BP60" i="4"/>
  <c r="BP48" i="4"/>
  <c r="BP39" i="4"/>
  <c r="BP149" i="4"/>
  <c r="BP143" i="4"/>
  <c r="BP131" i="4"/>
  <c r="BP137" i="4"/>
  <c r="BP125" i="4"/>
  <c r="BP119" i="4"/>
  <c r="BP113" i="4"/>
  <c r="BP107" i="4"/>
  <c r="BP97" i="4"/>
  <c r="BP87" i="4"/>
  <c r="BP77" i="4"/>
  <c r="BP71" i="4"/>
  <c r="BP65" i="4"/>
  <c r="BP55" i="4"/>
  <c r="BP29" i="4"/>
  <c r="BP21" i="4"/>
  <c r="BP9" i="4"/>
  <c r="BO27" i="4"/>
  <c r="E53" i="4"/>
  <c r="BO53" i="4"/>
  <c r="E52" i="4"/>
  <c r="BO52" i="4"/>
  <c r="B51" i="4"/>
  <c r="A51" i="4"/>
  <c r="B50" i="4"/>
  <c r="A50" i="4"/>
  <c r="B49" i="4"/>
  <c r="A49" i="4"/>
  <c r="B48" i="4"/>
  <c r="A48" i="4"/>
  <c r="B40" i="4"/>
  <c r="B41" i="4"/>
  <c r="B42" i="4"/>
  <c r="E45" i="4"/>
  <c r="BO45" i="4"/>
  <c r="E44" i="4"/>
  <c r="BO44" i="4"/>
  <c r="E43" i="4"/>
  <c r="BO43" i="4"/>
  <c r="E46" i="4"/>
  <c r="BO46" i="4"/>
  <c r="A42" i="4"/>
  <c r="A41" i="4"/>
  <c r="A40" i="4"/>
  <c r="B39" i="4"/>
  <c r="A39" i="4"/>
  <c r="BM63" i="4"/>
  <c r="BL58" i="4"/>
  <c r="BJ63" i="4"/>
  <c r="BI58" i="4"/>
  <c r="BG63" i="4"/>
  <c r="BF63" i="4"/>
  <c r="BD63" i="4"/>
  <c r="BC58" i="4"/>
  <c r="BA63" i="4"/>
  <c r="AZ63" i="4"/>
  <c r="AX63" i="4"/>
  <c r="AW58" i="4"/>
  <c r="AU63" i="4"/>
  <c r="AT63" i="4"/>
  <c r="AR63" i="4"/>
  <c r="AQ58" i="4"/>
  <c r="AO63" i="4"/>
  <c r="AN63" i="4"/>
  <c r="AL63" i="4"/>
  <c r="AK58" i="4"/>
  <c r="AI63" i="4"/>
  <c r="AH63" i="4"/>
  <c r="AF63" i="4"/>
  <c r="AE58" i="4"/>
  <c r="AB63" i="4"/>
  <c r="AA63" i="4"/>
  <c r="Y63" i="4"/>
  <c r="X58" i="4"/>
  <c r="V63" i="4"/>
  <c r="U63" i="4"/>
  <c r="S63" i="4"/>
  <c r="R58" i="4"/>
  <c r="O63" i="4"/>
  <c r="N63" i="4"/>
  <c r="K63" i="4"/>
  <c r="J58" i="4"/>
  <c r="G63" i="4"/>
  <c r="F58" i="4"/>
  <c r="BI63" i="4"/>
  <c r="BI68" i="4"/>
  <c r="BC63" i="4"/>
  <c r="BC68" i="4"/>
  <c r="AW63" i="4"/>
  <c r="AW68" i="4"/>
  <c r="AQ63" i="4"/>
  <c r="AQ68" i="4"/>
  <c r="AK63" i="4"/>
  <c r="AK68" i="4"/>
  <c r="AE63" i="4"/>
  <c r="AE68" i="4"/>
  <c r="X63" i="4"/>
  <c r="X68" i="4"/>
  <c r="R63" i="4"/>
  <c r="R68" i="4"/>
  <c r="J63" i="4"/>
  <c r="J68" i="4"/>
  <c r="BJ58" i="4"/>
  <c r="BJ68" i="4"/>
  <c r="BD58" i="4"/>
  <c r="BD68" i="4"/>
  <c r="AX58" i="4"/>
  <c r="AX68" i="4"/>
  <c r="AR58" i="4"/>
  <c r="AR68" i="4"/>
  <c r="AL58" i="4"/>
  <c r="AL68" i="4"/>
  <c r="AF58" i="4"/>
  <c r="AF68" i="4"/>
  <c r="Y58" i="4"/>
  <c r="Y68" i="4"/>
  <c r="S58" i="4"/>
  <c r="S68" i="4"/>
  <c r="K58" i="4"/>
  <c r="K68" i="4"/>
  <c r="BM58" i="4"/>
  <c r="BM68" i="4"/>
  <c r="BG58" i="4"/>
  <c r="BG68" i="4"/>
  <c r="BA58" i="4"/>
  <c r="BA68" i="4"/>
  <c r="AU58" i="4"/>
  <c r="AU68" i="4"/>
  <c r="AO58" i="4"/>
  <c r="AO68" i="4"/>
  <c r="AI58" i="4"/>
  <c r="AI68" i="4"/>
  <c r="AB58" i="4"/>
  <c r="AB68" i="4"/>
  <c r="V58" i="4"/>
  <c r="V68" i="4"/>
  <c r="O58" i="4"/>
  <c r="O68" i="4"/>
  <c r="G58" i="4"/>
  <c r="G68" i="4"/>
  <c r="BF58" i="4"/>
  <c r="BF68" i="4"/>
  <c r="AZ58" i="4"/>
  <c r="AZ68" i="4"/>
  <c r="AT58" i="4"/>
  <c r="AT68" i="4"/>
  <c r="AN58" i="4"/>
  <c r="AN68" i="4"/>
  <c r="AH58" i="4"/>
  <c r="AH68" i="4"/>
  <c r="AA58" i="4"/>
  <c r="AA68" i="4"/>
  <c r="U58" i="4"/>
  <c r="U68" i="4"/>
  <c r="N58" i="4"/>
  <c r="N68" i="4"/>
  <c r="BL63" i="4"/>
  <c r="BL68" i="4"/>
  <c r="F63" i="4"/>
  <c r="F68" i="4"/>
  <c r="AZ146" i="4"/>
  <c r="AZ152" i="4"/>
  <c r="BJ146" i="4"/>
  <c r="BJ152" i="4"/>
  <c r="BD146" i="4"/>
  <c r="BD152" i="4"/>
  <c r="AX146" i="4"/>
  <c r="AX152" i="4"/>
  <c r="AR146" i="4"/>
  <c r="AR152" i="4"/>
  <c r="AL146" i="4"/>
  <c r="AL152" i="4"/>
  <c r="AF146" i="4"/>
  <c r="AF152" i="4"/>
  <c r="Y146" i="4"/>
  <c r="Y152" i="4"/>
  <c r="S146" i="4"/>
  <c r="S152" i="4"/>
  <c r="K146" i="4"/>
  <c r="K152" i="4"/>
  <c r="BI116" i="4"/>
  <c r="BI122" i="4"/>
  <c r="BC116" i="4"/>
  <c r="BC122" i="4"/>
  <c r="AW116" i="4"/>
  <c r="AW122" i="4"/>
  <c r="AQ116" i="4"/>
  <c r="AQ122" i="4"/>
  <c r="AK116" i="4"/>
  <c r="AK122" i="4"/>
  <c r="AE116" i="4"/>
  <c r="AE122" i="4"/>
  <c r="X116" i="4"/>
  <c r="X122" i="4"/>
  <c r="R116" i="4"/>
  <c r="R122" i="4"/>
  <c r="J116" i="4"/>
  <c r="J122" i="4"/>
  <c r="BI146" i="4"/>
  <c r="BI152" i="4"/>
  <c r="BC146" i="4"/>
  <c r="BC152" i="4"/>
  <c r="AW146" i="4"/>
  <c r="AW152" i="4"/>
  <c r="AQ146" i="4"/>
  <c r="AQ152" i="4"/>
  <c r="AK146" i="4"/>
  <c r="AK152" i="4"/>
  <c r="AE146" i="4"/>
  <c r="AE152" i="4"/>
  <c r="X146" i="4"/>
  <c r="X152" i="4"/>
  <c r="R146" i="4"/>
  <c r="R152" i="4"/>
  <c r="J146" i="4"/>
  <c r="J152" i="4"/>
  <c r="BL116" i="4"/>
  <c r="BL122" i="4"/>
  <c r="BF116" i="4"/>
  <c r="BF122" i="4"/>
  <c r="AZ116" i="4"/>
  <c r="AZ122" i="4"/>
  <c r="AT116" i="4"/>
  <c r="AT122" i="4"/>
  <c r="AN116" i="4"/>
  <c r="AN122" i="4"/>
  <c r="AH116" i="4"/>
  <c r="AH122" i="4"/>
  <c r="AA116" i="4"/>
  <c r="AA122" i="4"/>
  <c r="U116" i="4"/>
  <c r="U122" i="4"/>
  <c r="N116" i="4"/>
  <c r="N122" i="4"/>
  <c r="F116" i="4"/>
  <c r="F122" i="4"/>
  <c r="BF146" i="4"/>
  <c r="BF152" i="4"/>
  <c r="AT146" i="4"/>
  <c r="AT152" i="4"/>
  <c r="AN146" i="4"/>
  <c r="AN152" i="4"/>
  <c r="AH146" i="4"/>
  <c r="AH152" i="4"/>
  <c r="AA146" i="4"/>
  <c r="AA152" i="4"/>
  <c r="U146" i="4"/>
  <c r="U152" i="4"/>
  <c r="N146" i="4"/>
  <c r="N152" i="4"/>
  <c r="F146" i="4"/>
  <c r="F152" i="4"/>
  <c r="BG116" i="4"/>
  <c r="BG122" i="4"/>
  <c r="BA116" i="4"/>
  <c r="BA122" i="4"/>
  <c r="AU116" i="4"/>
  <c r="AU122" i="4"/>
  <c r="AO116" i="4"/>
  <c r="AO122" i="4"/>
  <c r="AI116" i="4"/>
  <c r="AI122" i="4"/>
  <c r="AB116" i="4"/>
  <c r="AB122" i="4"/>
  <c r="V116" i="4"/>
  <c r="V122" i="4"/>
  <c r="O116" i="4"/>
  <c r="O122" i="4"/>
  <c r="G116" i="4"/>
  <c r="G122" i="4"/>
  <c r="BM146" i="4"/>
  <c r="BM152" i="4"/>
  <c r="BG146" i="4"/>
  <c r="BG152" i="4"/>
  <c r="BA146" i="4"/>
  <c r="BA152" i="4"/>
  <c r="AU146" i="4"/>
  <c r="AU152" i="4"/>
  <c r="AO146" i="4"/>
  <c r="AO152" i="4"/>
  <c r="AI146" i="4"/>
  <c r="AI152" i="4"/>
  <c r="AB146" i="4"/>
  <c r="AB152" i="4"/>
  <c r="V146" i="4"/>
  <c r="V152" i="4"/>
  <c r="O146" i="4"/>
  <c r="O152" i="4"/>
  <c r="G146" i="4"/>
  <c r="G152" i="4"/>
  <c r="BJ116" i="4"/>
  <c r="BJ122" i="4"/>
  <c r="BD116" i="4"/>
  <c r="BD122" i="4"/>
  <c r="AX116" i="4"/>
  <c r="AX122" i="4"/>
  <c r="AR116" i="4"/>
  <c r="AR122" i="4"/>
  <c r="AL116" i="4"/>
  <c r="AL122" i="4"/>
  <c r="AF116" i="4"/>
  <c r="AF122" i="4"/>
  <c r="Y116" i="4"/>
  <c r="Y122" i="4"/>
  <c r="S116" i="4"/>
  <c r="S122" i="4"/>
  <c r="K116" i="4"/>
  <c r="K122" i="4"/>
  <c r="BL146" i="4"/>
  <c r="BO9" i="4"/>
  <c r="E105" i="4"/>
  <c r="BO105" i="4"/>
  <c r="E103" i="4"/>
  <c r="BO103" i="4"/>
  <c r="E102" i="4"/>
  <c r="BO102" i="4"/>
  <c r="E95" i="4"/>
  <c r="BO95" i="4"/>
  <c r="E93" i="4"/>
  <c r="BO93" i="4"/>
  <c r="E92" i="4"/>
  <c r="BO92" i="4"/>
  <c r="E85" i="4"/>
  <c r="BO85" i="4"/>
  <c r="E83" i="4"/>
  <c r="BO83" i="4"/>
  <c r="E82" i="4"/>
  <c r="BO82" i="4"/>
  <c r="E37" i="4"/>
  <c r="BO37" i="4"/>
  <c r="E35" i="4"/>
  <c r="BO35" i="4"/>
  <c r="E34" i="4"/>
  <c r="BO34" i="4"/>
  <c r="E59" i="4"/>
  <c r="BO59" i="4"/>
  <c r="E57" i="4"/>
  <c r="BO57" i="4"/>
  <c r="E56" i="4"/>
  <c r="BO56" i="4"/>
  <c r="E55" i="4"/>
  <c r="BO55" i="4"/>
  <c r="E25" i="4"/>
  <c r="BO25" i="4"/>
  <c r="E24" i="4"/>
  <c r="BO24" i="4"/>
  <c r="E23" i="4"/>
  <c r="BO23" i="4"/>
  <c r="E22" i="4"/>
  <c r="BO22" i="4"/>
  <c r="E21" i="4"/>
  <c r="BO21" i="4"/>
  <c r="E19" i="4"/>
  <c r="BO19" i="4"/>
  <c r="E18" i="4"/>
  <c r="BO18" i="4"/>
  <c r="E17" i="4"/>
  <c r="BO17" i="4"/>
  <c r="E16" i="4"/>
  <c r="BO16" i="4"/>
  <c r="E15" i="4"/>
  <c r="BO15" i="4"/>
  <c r="B111" i="4"/>
  <c r="B109" i="4"/>
  <c r="B108" i="4"/>
  <c r="B29" i="4"/>
  <c r="B97" i="4"/>
  <c r="A29" i="4"/>
  <c r="B23" i="4"/>
  <c r="A23" i="4"/>
  <c r="B22" i="4"/>
  <c r="A22" i="4"/>
  <c r="B21" i="4"/>
  <c r="A21" i="4"/>
  <c r="B15" i="4"/>
  <c r="B16" i="4"/>
  <c r="B17" i="4"/>
  <c r="B10" i="4"/>
  <c r="A17" i="4"/>
  <c r="A16" i="4"/>
  <c r="A15" i="4"/>
  <c r="A10" i="4"/>
  <c r="A197" i="3"/>
  <c r="A196" i="3"/>
  <c r="A195" i="3"/>
  <c r="A194" i="3"/>
  <c r="A193" i="3"/>
  <c r="C191" i="3"/>
  <c r="C190" i="3"/>
  <c r="A189" i="3"/>
  <c r="A188" i="3"/>
  <c r="A187" i="3"/>
  <c r="A186" i="3"/>
  <c r="C184" i="3"/>
  <c r="C183" i="3"/>
  <c r="C182" i="3"/>
  <c r="C181" i="3"/>
  <c r="A180" i="3"/>
  <c r="A179" i="3"/>
  <c r="A178" i="3"/>
  <c r="A177" i="3"/>
  <c r="C175" i="3"/>
  <c r="C174" i="3"/>
  <c r="B170" i="3"/>
  <c r="G170" i="3"/>
  <c r="F170" i="3"/>
  <c r="A55" i="4"/>
  <c r="A60" i="4"/>
  <c r="A71" i="4"/>
  <c r="A77" i="4"/>
  <c r="A87" i="4"/>
  <c r="A97" i="4"/>
  <c r="A107" i="4"/>
  <c r="B107" i="4"/>
  <c r="B55" i="4"/>
  <c r="B60" i="4"/>
  <c r="B71" i="4"/>
  <c r="B77" i="4"/>
  <c r="B87" i="4"/>
  <c r="B196" i="3"/>
  <c r="G196" i="3"/>
  <c r="B194" i="3"/>
  <c r="F194" i="3"/>
  <c r="B197" i="3"/>
  <c r="F197" i="3"/>
  <c r="B195" i="3"/>
  <c r="G195" i="3"/>
  <c r="B193" i="3"/>
  <c r="F193" i="3"/>
  <c r="B188" i="3"/>
  <c r="F188" i="3"/>
  <c r="B186" i="3"/>
  <c r="F186" i="3"/>
  <c r="B189" i="3"/>
  <c r="G189" i="3"/>
  <c r="B187" i="3"/>
  <c r="G187" i="3"/>
  <c r="B179" i="3"/>
  <c r="F179" i="3"/>
  <c r="B177" i="3"/>
  <c r="F177" i="3"/>
  <c r="B180" i="3"/>
  <c r="G180" i="3"/>
  <c r="B178" i="3"/>
  <c r="G178" i="3"/>
  <c r="B172" i="3"/>
  <c r="B173" i="3"/>
  <c r="G203" i="3"/>
  <c r="F198" i="3"/>
  <c r="G201" i="3"/>
  <c r="G204" i="3"/>
  <c r="F199" i="3"/>
  <c r="F187" i="3"/>
  <c r="H187" i="3"/>
  <c r="F173" i="3"/>
  <c r="G173" i="3"/>
  <c r="F196" i="3"/>
  <c r="F178" i="3"/>
  <c r="H178" i="3"/>
  <c r="F189" i="3"/>
  <c r="H189" i="3"/>
  <c r="G186" i="3"/>
  <c r="H186" i="3"/>
  <c r="F180" i="3"/>
  <c r="H180" i="3"/>
  <c r="G193" i="3"/>
  <c r="G198" i="3"/>
  <c r="G179" i="3"/>
  <c r="H179" i="3"/>
  <c r="F172" i="3"/>
  <c r="G172" i="3"/>
  <c r="H170" i="3"/>
  <c r="F195" i="3"/>
  <c r="G177" i="3"/>
  <c r="H177" i="3"/>
  <c r="G197" i="3"/>
  <c r="H197" i="3"/>
  <c r="G188" i="3"/>
  <c r="H188" i="3"/>
  <c r="G194" i="3"/>
  <c r="C167" i="3"/>
  <c r="E166" i="3"/>
  <c r="A154" i="3"/>
  <c r="A153" i="3"/>
  <c r="A152" i="3"/>
  <c r="A151" i="3"/>
  <c r="A150" i="3"/>
  <c r="C148" i="3"/>
  <c r="C147" i="3"/>
  <c r="A146" i="3"/>
  <c r="A145" i="3"/>
  <c r="A144" i="3"/>
  <c r="A143" i="3"/>
  <c r="C141" i="3"/>
  <c r="C140" i="3"/>
  <c r="C139" i="3"/>
  <c r="C138" i="3"/>
  <c r="A137" i="3"/>
  <c r="A136" i="3"/>
  <c r="A135" i="3"/>
  <c r="A134" i="3"/>
  <c r="C132" i="3"/>
  <c r="C131" i="3"/>
  <c r="B127" i="3"/>
  <c r="H173" i="3"/>
  <c r="G199" i="3"/>
  <c r="H172" i="3"/>
  <c r="H194" i="3"/>
  <c r="G202" i="3"/>
  <c r="F127" i="3"/>
  <c r="G127" i="3"/>
  <c r="H195" i="3"/>
  <c r="F203" i="3"/>
  <c r="H203" i="3"/>
  <c r="G200" i="3"/>
  <c r="H198" i="3"/>
  <c r="F151" i="3"/>
  <c r="F202" i="3"/>
  <c r="H202" i="3"/>
  <c r="H196" i="3"/>
  <c r="F201" i="3"/>
  <c r="H201" i="3"/>
  <c r="F200" i="3"/>
  <c r="F204" i="3"/>
  <c r="H204" i="3"/>
  <c r="H199" i="3"/>
  <c r="H193" i="3"/>
  <c r="B153" i="3"/>
  <c r="G153" i="3"/>
  <c r="B151" i="3"/>
  <c r="G151" i="3"/>
  <c r="B154" i="3"/>
  <c r="F154" i="3"/>
  <c r="B152" i="3"/>
  <c r="F152" i="3"/>
  <c r="B150" i="3"/>
  <c r="G150" i="3"/>
  <c r="B145" i="3"/>
  <c r="G145" i="3"/>
  <c r="B146" i="3"/>
  <c r="G146" i="3"/>
  <c r="B144" i="3"/>
  <c r="F144" i="3"/>
  <c r="B143" i="3"/>
  <c r="F143" i="3"/>
  <c r="B136" i="3"/>
  <c r="G136" i="3"/>
  <c r="B134" i="3"/>
  <c r="F134" i="3"/>
  <c r="B137" i="3"/>
  <c r="G137" i="3"/>
  <c r="B135" i="3"/>
  <c r="F135" i="3"/>
  <c r="B129" i="3"/>
  <c r="B130" i="3"/>
  <c r="G144" i="3"/>
  <c r="H144" i="3"/>
  <c r="F137" i="3"/>
  <c r="F136" i="3"/>
  <c r="H136" i="3"/>
  <c r="G155" i="3"/>
  <c r="H200" i="3"/>
  <c r="H127" i="3"/>
  <c r="G158" i="3"/>
  <c r="G159" i="3"/>
  <c r="G157" i="3"/>
  <c r="H151" i="3"/>
  <c r="F150" i="3"/>
  <c r="F156" i="3"/>
  <c r="G130" i="3"/>
  <c r="F130" i="3"/>
  <c r="F146" i="3"/>
  <c r="H146" i="3"/>
  <c r="G154" i="3"/>
  <c r="H154" i="3"/>
  <c r="F145" i="3"/>
  <c r="H145" i="3"/>
  <c r="F153" i="3"/>
  <c r="G135" i="3"/>
  <c r="H135" i="3"/>
  <c r="G152" i="3"/>
  <c r="G160" i="3"/>
  <c r="G134" i="3"/>
  <c r="H134" i="3"/>
  <c r="G129" i="3"/>
  <c r="F129" i="3"/>
  <c r="G156" i="3"/>
  <c r="G143" i="3"/>
  <c r="H143" i="3"/>
  <c r="H137" i="3"/>
  <c r="C124" i="3"/>
  <c r="E123" i="3"/>
  <c r="B84" i="3"/>
  <c r="B110" i="3"/>
  <c r="G9" i="3"/>
  <c r="C81" i="3"/>
  <c r="E80" i="3"/>
  <c r="B111" i="3"/>
  <c r="A111" i="3"/>
  <c r="A110" i="3"/>
  <c r="A109" i="3"/>
  <c r="A108" i="3"/>
  <c r="A107" i="3"/>
  <c r="B107" i="3"/>
  <c r="B109" i="3"/>
  <c r="H129" i="3"/>
  <c r="H130" i="3"/>
  <c r="H156" i="3"/>
  <c r="B108" i="3"/>
  <c r="F108" i="3"/>
  <c r="F157" i="3"/>
  <c r="H157" i="3"/>
  <c r="F158" i="3"/>
  <c r="H158" i="3"/>
  <c r="F161" i="3"/>
  <c r="H153" i="3"/>
  <c r="F159" i="3"/>
  <c r="H159" i="3"/>
  <c r="H150" i="3"/>
  <c r="F155" i="3"/>
  <c r="H155" i="3"/>
  <c r="F160" i="3"/>
  <c r="H160" i="3"/>
  <c r="G161" i="3"/>
  <c r="H152" i="3"/>
  <c r="F107" i="3"/>
  <c r="G107" i="3"/>
  <c r="F109" i="3"/>
  <c r="G109" i="3"/>
  <c r="F110" i="3"/>
  <c r="G110" i="3"/>
  <c r="F111" i="3"/>
  <c r="G111" i="3"/>
  <c r="F84" i="3"/>
  <c r="G84" i="3"/>
  <c r="C105" i="3"/>
  <c r="C104" i="3"/>
  <c r="B103" i="3"/>
  <c r="A103" i="3"/>
  <c r="B102" i="3"/>
  <c r="A102" i="3"/>
  <c r="B101" i="3"/>
  <c r="A101" i="3"/>
  <c r="B100" i="3"/>
  <c r="A100" i="3"/>
  <c r="G108" i="3"/>
  <c r="H161" i="3"/>
  <c r="G115" i="3"/>
  <c r="F115" i="3"/>
  <c r="F114" i="3"/>
  <c r="G114" i="3"/>
  <c r="F100" i="3"/>
  <c r="G100" i="3"/>
  <c r="F101" i="3"/>
  <c r="G101" i="3"/>
  <c r="F102" i="3"/>
  <c r="G102" i="3"/>
  <c r="F103" i="3"/>
  <c r="G103" i="3"/>
  <c r="C98" i="3"/>
  <c r="C97" i="3"/>
  <c r="C96" i="3"/>
  <c r="C95" i="3"/>
  <c r="B94" i="3"/>
  <c r="A94" i="3"/>
  <c r="B93" i="3"/>
  <c r="A93" i="3"/>
  <c r="B92" i="3"/>
  <c r="A92" i="3"/>
  <c r="B91" i="3"/>
  <c r="A91" i="3"/>
  <c r="H114" i="3"/>
  <c r="F91" i="3"/>
  <c r="G91" i="3"/>
  <c r="F92" i="3"/>
  <c r="G92" i="3"/>
  <c r="F93" i="3"/>
  <c r="G93" i="3"/>
  <c r="F94" i="3"/>
  <c r="G94" i="3"/>
  <c r="C89" i="3"/>
  <c r="C88" i="3"/>
  <c r="B87" i="3"/>
  <c r="B86" i="3"/>
  <c r="F86" i="3"/>
  <c r="G86" i="3"/>
  <c r="F87" i="3"/>
  <c r="G87" i="3"/>
  <c r="G82" i="3"/>
  <c r="F82" i="3"/>
  <c r="F9" i="3"/>
  <c r="H9" i="3"/>
  <c r="H82" i="3"/>
  <c r="B65" i="3"/>
  <c r="B64" i="3"/>
  <c r="B63" i="3"/>
  <c r="B62" i="3"/>
  <c r="B50" i="3"/>
  <c r="B45" i="3"/>
  <c r="B32" i="3"/>
  <c r="B31" i="3"/>
  <c r="B30" i="3"/>
  <c r="B29" i="3"/>
  <c r="B54" i="3"/>
  <c r="B52" i="3"/>
  <c r="B51" i="3"/>
  <c r="B49" i="3"/>
  <c r="B47" i="3"/>
  <c r="B46" i="3"/>
  <c r="A65" i="3"/>
  <c r="A64" i="3"/>
  <c r="A63" i="3"/>
  <c r="A62" i="3"/>
  <c r="A61" i="3"/>
  <c r="A52" i="3"/>
  <c r="A51" i="3"/>
  <c r="A50" i="3"/>
  <c r="A47" i="3"/>
  <c r="A46" i="3"/>
  <c r="A45" i="3"/>
  <c r="A41" i="3"/>
  <c r="A40" i="3"/>
  <c r="A39" i="3"/>
  <c r="A38" i="3"/>
  <c r="A32" i="3"/>
  <c r="A31" i="3"/>
  <c r="A30" i="3"/>
  <c r="A29" i="3"/>
  <c r="A18" i="3"/>
  <c r="A15" i="3"/>
  <c r="A54" i="3"/>
  <c r="A49" i="3"/>
  <c r="F15" i="3"/>
  <c r="G15" i="3"/>
  <c r="F38" i="3"/>
  <c r="G38" i="3"/>
  <c r="F40" i="3"/>
  <c r="G40" i="3"/>
  <c r="F61" i="3"/>
  <c r="G61" i="3"/>
  <c r="F18" i="3"/>
  <c r="G18" i="3"/>
  <c r="F39" i="3"/>
  <c r="G39" i="3"/>
  <c r="F41" i="3"/>
  <c r="G41" i="3"/>
  <c r="G46" i="3"/>
  <c r="F46" i="3"/>
  <c r="G47" i="3"/>
  <c r="F47" i="3"/>
  <c r="G49" i="3"/>
  <c r="F49" i="3"/>
  <c r="G51" i="3"/>
  <c r="F51" i="3"/>
  <c r="G52" i="3"/>
  <c r="F52" i="3"/>
  <c r="G54" i="3"/>
  <c r="F54" i="3"/>
  <c r="G29" i="3"/>
  <c r="F29" i="3"/>
  <c r="G30" i="3"/>
  <c r="F30" i="3"/>
  <c r="G31" i="3"/>
  <c r="F31" i="3"/>
  <c r="G32" i="3"/>
  <c r="F32" i="3"/>
  <c r="G45" i="3"/>
  <c r="F45" i="3"/>
  <c r="G50" i="3"/>
  <c r="F50" i="3"/>
  <c r="G62" i="3"/>
  <c r="F62" i="3"/>
  <c r="G63" i="3"/>
  <c r="F63" i="3"/>
  <c r="G64" i="3"/>
  <c r="F64" i="3"/>
  <c r="G65" i="3"/>
  <c r="F65" i="3"/>
  <c r="G69" i="3"/>
  <c r="G68" i="3"/>
  <c r="H115" i="3"/>
  <c r="F69" i="3"/>
  <c r="F68" i="3"/>
  <c r="H18" i="3"/>
  <c r="H15" i="3"/>
  <c r="O1" i="3"/>
  <c r="O2" i="3"/>
  <c r="N2" i="3"/>
  <c r="N1" i="3"/>
  <c r="K2" i="3"/>
  <c r="K1" i="3"/>
  <c r="J2" i="3"/>
  <c r="J1" i="3"/>
  <c r="M1" i="2" a="1"/>
  <c r="M1" i="2"/>
  <c r="K48" i="3"/>
  <c r="K53" i="3"/>
  <c r="N48" i="3"/>
  <c r="N53" i="3"/>
  <c r="J48" i="3"/>
  <c r="L48" i="3"/>
  <c r="J53" i="3"/>
  <c r="O53" i="3"/>
  <c r="O48" i="3"/>
  <c r="K237" i="3"/>
  <c r="K236" i="3"/>
  <c r="K232" i="3"/>
  <c r="K223" i="3"/>
  <c r="K215" i="3"/>
  <c r="K209" i="3"/>
  <c r="K194" i="3"/>
  <c r="K187" i="3"/>
  <c r="K177" i="3"/>
  <c r="K170" i="3"/>
  <c r="K154" i="3"/>
  <c r="K150" i="3"/>
  <c r="K146" i="3"/>
  <c r="K134" i="3"/>
  <c r="K129" i="3"/>
  <c r="K8" i="3"/>
  <c r="K10" i="3"/>
  <c r="K240" i="3"/>
  <c r="K231" i="3"/>
  <c r="K222" i="3"/>
  <c r="K213" i="3"/>
  <c r="K197" i="3"/>
  <c r="K193" i="3"/>
  <c r="K180" i="3"/>
  <c r="K153" i="3"/>
  <c r="K145" i="3"/>
  <c r="K137" i="3"/>
  <c r="K127" i="3"/>
  <c r="K80" i="3"/>
  <c r="K82" i="3"/>
  <c r="K239" i="3"/>
  <c r="K230" i="3"/>
  <c r="K221" i="3"/>
  <c r="K196" i="3"/>
  <c r="K189" i="3"/>
  <c r="K186" i="3"/>
  <c r="K179" i="3"/>
  <c r="K173" i="3"/>
  <c r="K152" i="3"/>
  <c r="K144" i="3"/>
  <c r="K136" i="3"/>
  <c r="K123" i="3"/>
  <c r="K130" i="3"/>
  <c r="K238" i="3"/>
  <c r="K229" i="3"/>
  <c r="K220" i="3"/>
  <c r="K216" i="3"/>
  <c r="K195" i="3"/>
  <c r="K188" i="3"/>
  <c r="K178" i="3"/>
  <c r="K172" i="3"/>
  <c r="K166" i="3"/>
  <c r="K151" i="3"/>
  <c r="K156" i="3"/>
  <c r="K143" i="3"/>
  <c r="K135" i="3"/>
  <c r="J238" i="3"/>
  <c r="J232" i="3"/>
  <c r="J223" i="3"/>
  <c r="J216" i="3"/>
  <c r="J196" i="3"/>
  <c r="J189" i="3"/>
  <c r="J177" i="3"/>
  <c r="J170" i="3"/>
  <c r="L170" i="3"/>
  <c r="J166" i="3"/>
  <c r="J146" i="3"/>
  <c r="J144" i="3"/>
  <c r="J137" i="3"/>
  <c r="J130" i="3"/>
  <c r="J10" i="3"/>
  <c r="J80" i="3"/>
  <c r="J123" i="3"/>
  <c r="J237" i="3"/>
  <c r="J236" i="3"/>
  <c r="J231" i="3"/>
  <c r="J222" i="3"/>
  <c r="J215" i="3"/>
  <c r="J195" i="3"/>
  <c r="J188" i="3"/>
  <c r="J178" i="3"/>
  <c r="J154" i="3"/>
  <c r="L154" i="3"/>
  <c r="J152" i="3"/>
  <c r="J145" i="3"/>
  <c r="J135" i="3"/>
  <c r="J136" i="3"/>
  <c r="J129" i="3"/>
  <c r="J134" i="3"/>
  <c r="J127" i="3"/>
  <c r="J240" i="3"/>
  <c r="J230" i="3"/>
  <c r="J221" i="3"/>
  <c r="J213" i="3"/>
  <c r="J209" i="3"/>
  <c r="J194" i="3"/>
  <c r="J187" i="3"/>
  <c r="J173" i="3"/>
  <c r="J153" i="3"/>
  <c r="J150" i="3"/>
  <c r="J143" i="3"/>
  <c r="J239" i="3"/>
  <c r="J229" i="3"/>
  <c r="J220" i="3"/>
  <c r="J197" i="3"/>
  <c r="J193" i="3"/>
  <c r="J186" i="3"/>
  <c r="J180" i="3"/>
  <c r="J179" i="3"/>
  <c r="J172" i="3"/>
  <c r="J151" i="3"/>
  <c r="J8" i="3"/>
  <c r="N239" i="3"/>
  <c r="N229" i="3"/>
  <c r="N220" i="3"/>
  <c r="N197" i="3"/>
  <c r="N193" i="3"/>
  <c r="N186" i="3"/>
  <c r="N177" i="3"/>
  <c r="N179" i="3"/>
  <c r="N172" i="3"/>
  <c r="N151" i="3"/>
  <c r="N144" i="3"/>
  <c r="N134" i="3"/>
  <c r="N135" i="3"/>
  <c r="N80" i="3"/>
  <c r="N238" i="3"/>
  <c r="N232" i="3"/>
  <c r="N223" i="3"/>
  <c r="N216" i="3"/>
  <c r="N196" i="3"/>
  <c r="N189" i="3"/>
  <c r="N170" i="3"/>
  <c r="N166" i="3"/>
  <c r="N152" i="3"/>
  <c r="N146" i="3"/>
  <c r="N137" i="3"/>
  <c r="N130" i="3"/>
  <c r="N129" i="3"/>
  <c r="N8" i="3"/>
  <c r="N237" i="3"/>
  <c r="N231" i="3"/>
  <c r="N222" i="3"/>
  <c r="N215" i="3"/>
  <c r="N195" i="3"/>
  <c r="N188" i="3"/>
  <c r="N180" i="3"/>
  <c r="N178" i="3"/>
  <c r="N154" i="3"/>
  <c r="N150" i="3"/>
  <c r="N145" i="3"/>
  <c r="N123" i="3"/>
  <c r="N127" i="3"/>
  <c r="N240" i="3"/>
  <c r="N236" i="3"/>
  <c r="N230" i="3"/>
  <c r="N221" i="3"/>
  <c r="N213" i="3"/>
  <c r="N209" i="3"/>
  <c r="N194" i="3"/>
  <c r="N187" i="3"/>
  <c r="N173" i="3"/>
  <c r="N153" i="3"/>
  <c r="N143" i="3"/>
  <c r="N136" i="3"/>
  <c r="N10" i="3"/>
  <c r="O238" i="3"/>
  <c r="O229" i="3"/>
  <c r="O220" i="3"/>
  <c r="O216" i="3"/>
  <c r="O195" i="3"/>
  <c r="O188" i="3"/>
  <c r="O178" i="3"/>
  <c r="O172" i="3"/>
  <c r="O166" i="3"/>
  <c r="O151" i="3"/>
  <c r="O143" i="3"/>
  <c r="O135" i="3"/>
  <c r="O130" i="3"/>
  <c r="O10" i="3"/>
  <c r="O80" i="3"/>
  <c r="O8" i="3"/>
  <c r="O237" i="3"/>
  <c r="O232" i="3"/>
  <c r="O223" i="3"/>
  <c r="O215" i="3"/>
  <c r="O209" i="3"/>
  <c r="O194" i="3"/>
  <c r="O187" i="3"/>
  <c r="O186" i="3"/>
  <c r="O177" i="3"/>
  <c r="O170" i="3"/>
  <c r="O154" i="3"/>
  <c r="O150" i="3"/>
  <c r="O146" i="3"/>
  <c r="O134" i="3"/>
  <c r="O129" i="3"/>
  <c r="O123" i="3"/>
  <c r="O240" i="3"/>
  <c r="O236" i="3"/>
  <c r="O231" i="3"/>
  <c r="O222" i="3"/>
  <c r="O213" i="3"/>
  <c r="O197" i="3"/>
  <c r="O193" i="3"/>
  <c r="O180" i="3"/>
  <c r="O153" i="3"/>
  <c r="O145" i="3"/>
  <c r="O137" i="3"/>
  <c r="O127" i="3"/>
  <c r="O239" i="3"/>
  <c r="O230" i="3"/>
  <c r="O221" i="3"/>
  <c r="O196" i="3"/>
  <c r="O189" i="3"/>
  <c r="O179" i="3"/>
  <c r="O173" i="3"/>
  <c r="O152" i="3"/>
  <c r="O144" i="3"/>
  <c r="O136" i="3"/>
  <c r="N7" i="3"/>
  <c r="J7" i="3"/>
  <c r="F7" i="3"/>
  <c r="O7" i="3"/>
  <c r="K7" i="3"/>
  <c r="G7" i="3"/>
  <c r="BM27" i="18"/>
  <c r="BJ27" i="18"/>
  <c r="BG27" i="18"/>
  <c r="BD27" i="18"/>
  <c r="BA27" i="18"/>
  <c r="AX27" i="18"/>
  <c r="AU27" i="18"/>
  <c r="AR27" i="18"/>
  <c r="AO27" i="18"/>
  <c r="AL27" i="18"/>
  <c r="AI27" i="18"/>
  <c r="AF27" i="18"/>
  <c r="AB27" i="18"/>
  <c r="Y27" i="18"/>
  <c r="V27" i="18"/>
  <c r="S27" i="18"/>
  <c r="O27" i="18"/>
  <c r="K27" i="18"/>
  <c r="G27" i="18"/>
  <c r="BL8" i="18"/>
  <c r="BI8" i="18"/>
  <c r="BF8" i="18"/>
  <c r="BC8" i="18"/>
  <c r="AZ8" i="18"/>
  <c r="AW8" i="18"/>
  <c r="AT8" i="18"/>
  <c r="AQ8" i="18"/>
  <c r="AN8" i="18"/>
  <c r="AK8" i="18"/>
  <c r="AH8" i="18"/>
  <c r="AE8" i="18"/>
  <c r="AA8" i="18"/>
  <c r="U8" i="18"/>
  <c r="N8" i="18"/>
  <c r="F8" i="18"/>
  <c r="BL27" i="18"/>
  <c r="BI27" i="18"/>
  <c r="BF27" i="18"/>
  <c r="BC27" i="18"/>
  <c r="AZ27" i="18"/>
  <c r="AW27" i="18"/>
  <c r="AT27" i="18"/>
  <c r="AQ27" i="18"/>
  <c r="AN27" i="18"/>
  <c r="AK27" i="18"/>
  <c r="AH27" i="18"/>
  <c r="AE27" i="18"/>
  <c r="AA27" i="18"/>
  <c r="X27" i="18"/>
  <c r="U27" i="18"/>
  <c r="R27" i="18"/>
  <c r="N27" i="18"/>
  <c r="J27" i="18"/>
  <c r="F27" i="18"/>
  <c r="BM8" i="18"/>
  <c r="BJ8" i="18"/>
  <c r="BG8" i="18"/>
  <c r="BD8" i="18"/>
  <c r="BA8" i="18"/>
  <c r="AX8" i="18"/>
  <c r="AU8" i="18"/>
  <c r="AR8" i="18"/>
  <c r="AO8" i="18"/>
  <c r="AL8" i="18"/>
  <c r="AI8" i="18"/>
  <c r="AF8" i="18"/>
  <c r="AB8" i="18"/>
  <c r="Y8" i="18"/>
  <c r="V8" i="18"/>
  <c r="S8" i="18"/>
  <c r="O8" i="18"/>
  <c r="K8" i="18"/>
  <c r="G8" i="18"/>
  <c r="F4" i="18"/>
  <c r="X8" i="18"/>
  <c r="R8" i="18"/>
  <c r="J8" i="18"/>
  <c r="BM27" i="17"/>
  <c r="BJ27" i="17"/>
  <c r="BG27" i="17"/>
  <c r="BD27" i="17"/>
  <c r="BA27" i="17"/>
  <c r="AX27" i="17"/>
  <c r="AU27" i="17"/>
  <c r="AR27" i="17"/>
  <c r="AO27" i="17"/>
  <c r="AL27" i="17"/>
  <c r="AI27" i="17"/>
  <c r="AF27" i="17"/>
  <c r="AB27" i="17"/>
  <c r="Y27" i="17"/>
  <c r="V27" i="17"/>
  <c r="S27" i="17"/>
  <c r="O27" i="17"/>
  <c r="K27" i="17"/>
  <c r="G27" i="17"/>
  <c r="BL8" i="17"/>
  <c r="BI8" i="17"/>
  <c r="BF8" i="17"/>
  <c r="BC8" i="17"/>
  <c r="AZ8" i="17"/>
  <c r="AW8" i="17"/>
  <c r="AT8" i="17"/>
  <c r="AQ8" i="17"/>
  <c r="AN8" i="17"/>
  <c r="AK8" i="17"/>
  <c r="AH8" i="17"/>
  <c r="AE8" i="17"/>
  <c r="AA8" i="17"/>
  <c r="U8" i="17"/>
  <c r="N8" i="17"/>
  <c r="F8" i="17"/>
  <c r="BL27" i="17"/>
  <c r="BI27" i="17"/>
  <c r="BF27" i="17"/>
  <c r="BC27" i="17"/>
  <c r="AZ27" i="17"/>
  <c r="AW27" i="17"/>
  <c r="AT27" i="17"/>
  <c r="AQ27" i="17"/>
  <c r="AN27" i="17"/>
  <c r="AK27" i="17"/>
  <c r="AH27" i="17"/>
  <c r="AE27" i="17"/>
  <c r="AA27" i="17"/>
  <c r="X27" i="17"/>
  <c r="U27" i="17"/>
  <c r="R27" i="17"/>
  <c r="N27" i="17"/>
  <c r="J27" i="17"/>
  <c r="F27" i="17"/>
  <c r="BM8" i="17"/>
  <c r="BJ8" i="17"/>
  <c r="BG8" i="17"/>
  <c r="BD8" i="17"/>
  <c r="BA8" i="17"/>
  <c r="AX8" i="17"/>
  <c r="AU8" i="17"/>
  <c r="AR8" i="17"/>
  <c r="AO8" i="17"/>
  <c r="AL8" i="17"/>
  <c r="AI8" i="17"/>
  <c r="AF8" i="17"/>
  <c r="AB8" i="17"/>
  <c r="Y8" i="17"/>
  <c r="V8" i="17"/>
  <c r="S8" i="17"/>
  <c r="O8" i="17"/>
  <c r="K8" i="17"/>
  <c r="G8" i="17"/>
  <c r="F4" i="17"/>
  <c r="X8" i="17"/>
  <c r="R8" i="17"/>
  <c r="J8" i="17"/>
  <c r="BM27" i="16"/>
  <c r="BJ27" i="16"/>
  <c r="BG27" i="16"/>
  <c r="BD27" i="16"/>
  <c r="BA27" i="16"/>
  <c r="AX27" i="16"/>
  <c r="AU27" i="16"/>
  <c r="AR27" i="16"/>
  <c r="AO27" i="16"/>
  <c r="AL27" i="16"/>
  <c r="AI27" i="16"/>
  <c r="AF27" i="16"/>
  <c r="AB27" i="16"/>
  <c r="Y27" i="16"/>
  <c r="V27" i="16"/>
  <c r="S27" i="16"/>
  <c r="O27" i="16"/>
  <c r="K27" i="16"/>
  <c r="G27" i="16"/>
  <c r="AA8" i="16"/>
  <c r="N8" i="16"/>
  <c r="F8" i="16"/>
  <c r="BL27" i="16"/>
  <c r="BI27" i="16"/>
  <c r="BF27" i="16"/>
  <c r="BC27" i="16"/>
  <c r="AZ27" i="16"/>
  <c r="AW27" i="16"/>
  <c r="AT27" i="16"/>
  <c r="AQ27" i="16"/>
  <c r="AN27" i="16"/>
  <c r="AK27" i="16"/>
  <c r="AH27" i="16"/>
  <c r="AE27" i="16"/>
  <c r="AA27" i="16"/>
  <c r="X27" i="16"/>
  <c r="U27" i="16"/>
  <c r="R27" i="16"/>
  <c r="N27" i="16"/>
  <c r="J27" i="16"/>
  <c r="F27" i="16"/>
  <c r="BM8" i="16"/>
  <c r="BJ8" i="16"/>
  <c r="BG8" i="16"/>
  <c r="BD8" i="16"/>
  <c r="BA8" i="16"/>
  <c r="AX8" i="16"/>
  <c r="AU8" i="16"/>
  <c r="AR8" i="16"/>
  <c r="AO8" i="16"/>
  <c r="AL8" i="16"/>
  <c r="AI8" i="16"/>
  <c r="AF8" i="16"/>
  <c r="AB8" i="16"/>
  <c r="Y8" i="16"/>
  <c r="V8" i="16"/>
  <c r="S8" i="16"/>
  <c r="O8" i="16"/>
  <c r="K8" i="16"/>
  <c r="G8" i="16"/>
  <c r="F4" i="16"/>
  <c r="BL8" i="16"/>
  <c r="BI8" i="16"/>
  <c r="BF8" i="16"/>
  <c r="BC8" i="16"/>
  <c r="AZ8" i="16"/>
  <c r="AW8" i="16"/>
  <c r="AT8" i="16"/>
  <c r="AQ8" i="16"/>
  <c r="AN8" i="16"/>
  <c r="AK8" i="16"/>
  <c r="AH8" i="16"/>
  <c r="AE8" i="16"/>
  <c r="X8" i="16"/>
  <c r="U8" i="16"/>
  <c r="R8" i="16"/>
  <c r="J8" i="16"/>
  <c r="BM27" i="15"/>
  <c r="BJ27" i="15"/>
  <c r="BG27" i="15"/>
  <c r="BD27" i="15"/>
  <c r="BA27" i="15"/>
  <c r="AX27" i="15"/>
  <c r="AU27" i="15"/>
  <c r="AR27" i="15"/>
  <c r="AO27" i="15"/>
  <c r="AL27" i="15"/>
  <c r="AI27" i="15"/>
  <c r="AF27" i="15"/>
  <c r="AB27" i="15"/>
  <c r="Y27" i="15"/>
  <c r="V27" i="15"/>
  <c r="S27" i="15"/>
  <c r="O27" i="15"/>
  <c r="K27" i="15"/>
  <c r="G27" i="15"/>
  <c r="BL8" i="15"/>
  <c r="BI8" i="15"/>
  <c r="BF8" i="15"/>
  <c r="BC8" i="15"/>
  <c r="AZ8" i="15"/>
  <c r="AW8" i="15"/>
  <c r="AT8" i="15"/>
  <c r="AQ8" i="15"/>
  <c r="AN8" i="15"/>
  <c r="AK8" i="15"/>
  <c r="AH8" i="15"/>
  <c r="AE8" i="15"/>
  <c r="AA8" i="15"/>
  <c r="X8" i="15"/>
  <c r="U8" i="15"/>
  <c r="R8" i="15"/>
  <c r="N8" i="15"/>
  <c r="J8" i="15"/>
  <c r="F8" i="15"/>
  <c r="BL27" i="15"/>
  <c r="BI27" i="15"/>
  <c r="BF27" i="15"/>
  <c r="BC27" i="15"/>
  <c r="AZ27" i="15"/>
  <c r="AW27" i="15"/>
  <c r="AT27" i="15"/>
  <c r="AQ27" i="15"/>
  <c r="AN27" i="15"/>
  <c r="AK27" i="15"/>
  <c r="AH27" i="15"/>
  <c r="AE27" i="15"/>
  <c r="AA27" i="15"/>
  <c r="X27" i="15"/>
  <c r="U27" i="15"/>
  <c r="R27" i="15"/>
  <c r="N27" i="15"/>
  <c r="J27" i="15"/>
  <c r="F27" i="15"/>
  <c r="BM8" i="15"/>
  <c r="BJ8" i="15"/>
  <c r="BG8" i="15"/>
  <c r="BD8" i="15"/>
  <c r="BA8" i="15"/>
  <c r="AX8" i="15"/>
  <c r="AU8" i="15"/>
  <c r="AR8" i="15"/>
  <c r="AO8" i="15"/>
  <c r="AL8" i="15"/>
  <c r="AI8" i="15"/>
  <c r="AF8" i="15"/>
  <c r="AB8" i="15"/>
  <c r="Y8" i="15"/>
  <c r="V8" i="15"/>
  <c r="S8" i="15"/>
  <c r="O8" i="15"/>
  <c r="K8" i="15"/>
  <c r="G8" i="15"/>
  <c r="F4" i="15"/>
  <c r="BM27" i="14"/>
  <c r="BJ27" i="14"/>
  <c r="BG27" i="14"/>
  <c r="BD27" i="14"/>
  <c r="BA27" i="14"/>
  <c r="AX27" i="14"/>
  <c r="AU27" i="14"/>
  <c r="AR27" i="14"/>
  <c r="AO27" i="14"/>
  <c r="AL27" i="14"/>
  <c r="AI27" i="14"/>
  <c r="AF27" i="14"/>
  <c r="AB27" i="14"/>
  <c r="Y27" i="14"/>
  <c r="V27" i="14"/>
  <c r="S27" i="14"/>
  <c r="O27" i="14"/>
  <c r="K27" i="14"/>
  <c r="G27" i="14"/>
  <c r="BL8" i="14"/>
  <c r="BI8" i="14"/>
  <c r="BF8" i="14"/>
  <c r="BC8" i="14"/>
  <c r="AZ8" i="14"/>
  <c r="AW8" i="14"/>
  <c r="AT8" i="14"/>
  <c r="AQ8" i="14"/>
  <c r="AN8" i="14"/>
  <c r="AK8" i="14"/>
  <c r="AH8" i="14"/>
  <c r="AE8" i="14"/>
  <c r="AA8" i="14"/>
  <c r="X8" i="14"/>
  <c r="U8" i="14"/>
  <c r="R8" i="14"/>
  <c r="N8" i="14"/>
  <c r="J8" i="14"/>
  <c r="F8" i="14"/>
  <c r="BL27" i="14"/>
  <c r="BI27" i="14"/>
  <c r="BF27" i="14"/>
  <c r="BC27" i="14"/>
  <c r="AZ27" i="14"/>
  <c r="AW27" i="14"/>
  <c r="AT27" i="14"/>
  <c r="AQ27" i="14"/>
  <c r="AN27" i="14"/>
  <c r="AK27" i="14"/>
  <c r="AH27" i="14"/>
  <c r="AE27" i="14"/>
  <c r="AA27" i="14"/>
  <c r="X27" i="14"/>
  <c r="U27" i="14"/>
  <c r="R27" i="14"/>
  <c r="N27" i="14"/>
  <c r="J27" i="14"/>
  <c r="F27" i="14"/>
  <c r="BM8" i="14"/>
  <c r="BJ8" i="14"/>
  <c r="BG8" i="14"/>
  <c r="BD8" i="14"/>
  <c r="BA8" i="14"/>
  <c r="AX8" i="14"/>
  <c r="AU8" i="14"/>
  <c r="AR8" i="14"/>
  <c r="AO8" i="14"/>
  <c r="AL8" i="14"/>
  <c r="AI8" i="14"/>
  <c r="AF8" i="14"/>
  <c r="AB8" i="14"/>
  <c r="Y8" i="14"/>
  <c r="V8" i="14"/>
  <c r="S8" i="14"/>
  <c r="O8" i="14"/>
  <c r="K8" i="14"/>
  <c r="G8" i="14"/>
  <c r="F4" i="14"/>
  <c r="BM27" i="13"/>
  <c r="BJ27" i="13"/>
  <c r="BG27" i="13"/>
  <c r="BD27" i="13"/>
  <c r="BA27" i="13"/>
  <c r="AX27" i="13"/>
  <c r="AU27" i="13"/>
  <c r="AR27" i="13"/>
  <c r="AO27" i="13"/>
  <c r="AL27" i="13"/>
  <c r="AI27" i="13"/>
  <c r="AF27" i="13"/>
  <c r="AB27" i="13"/>
  <c r="Y27" i="13"/>
  <c r="V27" i="13"/>
  <c r="S27" i="13"/>
  <c r="O27" i="13"/>
  <c r="K27" i="13"/>
  <c r="G27" i="13"/>
  <c r="BL8" i="13"/>
  <c r="BI8" i="13"/>
  <c r="BF8" i="13"/>
  <c r="BC8" i="13"/>
  <c r="AZ8" i="13"/>
  <c r="AW8" i="13"/>
  <c r="AT8" i="13"/>
  <c r="AQ8" i="13"/>
  <c r="AN8" i="13"/>
  <c r="AK8" i="13"/>
  <c r="AH8" i="13"/>
  <c r="AE8" i="13"/>
  <c r="AA8" i="13"/>
  <c r="X8" i="13"/>
  <c r="U8" i="13"/>
  <c r="R8" i="13"/>
  <c r="N8" i="13"/>
  <c r="J8" i="13"/>
  <c r="F8" i="13"/>
  <c r="BL27" i="13"/>
  <c r="BI27" i="13"/>
  <c r="BF27" i="13"/>
  <c r="BC27" i="13"/>
  <c r="AZ27" i="13"/>
  <c r="AW27" i="13"/>
  <c r="AT27" i="13"/>
  <c r="AQ27" i="13"/>
  <c r="AN27" i="13"/>
  <c r="AK27" i="13"/>
  <c r="AH27" i="13"/>
  <c r="AE27" i="13"/>
  <c r="AA27" i="13"/>
  <c r="X27" i="13"/>
  <c r="U27" i="13"/>
  <c r="R27" i="13"/>
  <c r="N27" i="13"/>
  <c r="J27" i="13"/>
  <c r="F27" i="13"/>
  <c r="BM8" i="13"/>
  <c r="BJ8" i="13"/>
  <c r="BG8" i="13"/>
  <c r="BD8" i="13"/>
  <c r="BA8" i="13"/>
  <c r="AX8" i="13"/>
  <c r="AU8" i="13"/>
  <c r="AR8" i="13"/>
  <c r="AO8" i="13"/>
  <c r="AL8" i="13"/>
  <c r="AI8" i="13"/>
  <c r="AF8" i="13"/>
  <c r="AB8" i="13"/>
  <c r="Y8" i="13"/>
  <c r="V8" i="13"/>
  <c r="S8" i="13"/>
  <c r="O8" i="13"/>
  <c r="K8" i="13"/>
  <c r="G8" i="13"/>
  <c r="F4" i="13"/>
  <c r="J16" i="3"/>
  <c r="J25" i="3"/>
  <c r="J24" i="3"/>
  <c r="J13" i="3"/>
  <c r="J17" i="3"/>
  <c r="J107" i="3"/>
  <c r="J108" i="3"/>
  <c r="J109" i="3"/>
  <c r="J110" i="3"/>
  <c r="J111" i="3"/>
  <c r="J84" i="3"/>
  <c r="J100" i="3"/>
  <c r="J101" i="3"/>
  <c r="J102" i="3"/>
  <c r="J103" i="3"/>
  <c r="J91" i="3"/>
  <c r="J92" i="3"/>
  <c r="J93" i="3"/>
  <c r="J94" i="3"/>
  <c r="J86" i="3"/>
  <c r="J87" i="3"/>
  <c r="J15" i="3"/>
  <c r="J38" i="3"/>
  <c r="J40" i="3"/>
  <c r="J61" i="3"/>
  <c r="J18" i="3"/>
  <c r="J39" i="3"/>
  <c r="J41" i="3"/>
  <c r="J29" i="3"/>
  <c r="J30" i="3"/>
  <c r="J31" i="3"/>
  <c r="J32" i="3"/>
  <c r="J62" i="3"/>
  <c r="J63" i="3"/>
  <c r="J64" i="3"/>
  <c r="J65" i="3"/>
  <c r="K17" i="3"/>
  <c r="K16" i="3"/>
  <c r="K25" i="3"/>
  <c r="K24" i="3"/>
  <c r="K13" i="3"/>
  <c r="K107" i="3"/>
  <c r="K108" i="3"/>
  <c r="K109" i="3"/>
  <c r="K110" i="3"/>
  <c r="K111" i="3"/>
  <c r="K84" i="3"/>
  <c r="K100" i="3"/>
  <c r="K101" i="3"/>
  <c r="K102" i="3"/>
  <c r="K103" i="3"/>
  <c r="K91" i="3"/>
  <c r="K92" i="3"/>
  <c r="K93" i="3"/>
  <c r="K94" i="3"/>
  <c r="K86" i="3"/>
  <c r="K87" i="3"/>
  <c r="K29" i="3"/>
  <c r="K30" i="3"/>
  <c r="K31" i="3"/>
  <c r="K32" i="3"/>
  <c r="K62" i="3"/>
  <c r="K63" i="3"/>
  <c r="K64" i="3"/>
  <c r="K65" i="3"/>
  <c r="K15" i="3"/>
  <c r="K38" i="3"/>
  <c r="K40" i="3"/>
  <c r="K61" i="3"/>
  <c r="K18" i="3"/>
  <c r="K39" i="3"/>
  <c r="K41" i="3"/>
  <c r="N16" i="3"/>
  <c r="N25" i="3"/>
  <c r="N24" i="3"/>
  <c r="N13" i="3"/>
  <c r="N17" i="3"/>
  <c r="N107" i="3"/>
  <c r="N108" i="3"/>
  <c r="N109" i="3"/>
  <c r="N110" i="3"/>
  <c r="N111" i="3"/>
  <c r="N84" i="3"/>
  <c r="N100" i="3"/>
  <c r="N101" i="3"/>
  <c r="N102" i="3"/>
  <c r="N103" i="3"/>
  <c r="N91" i="3"/>
  <c r="N92" i="3"/>
  <c r="N93" i="3"/>
  <c r="N94" i="3"/>
  <c r="N86" i="3"/>
  <c r="N87" i="3"/>
  <c r="N29" i="3"/>
  <c r="N30" i="3"/>
  <c r="N31" i="3"/>
  <c r="N32" i="3"/>
  <c r="N62" i="3"/>
  <c r="N63" i="3"/>
  <c r="N64" i="3"/>
  <c r="N65" i="3"/>
  <c r="N15" i="3"/>
  <c r="N38" i="3"/>
  <c r="N40" i="3"/>
  <c r="N61" i="3"/>
  <c r="N18" i="3"/>
  <c r="N39" i="3"/>
  <c r="N41" i="3"/>
  <c r="O46" i="3"/>
  <c r="O47" i="3"/>
  <c r="O49" i="3"/>
  <c r="O51" i="3"/>
  <c r="O52" i="3"/>
  <c r="O54" i="3"/>
  <c r="O45" i="3"/>
  <c r="O50" i="3"/>
  <c r="J46" i="3"/>
  <c r="J47" i="3"/>
  <c r="J49" i="3"/>
  <c r="J51" i="3"/>
  <c r="J52" i="3"/>
  <c r="J54" i="3"/>
  <c r="J45" i="3"/>
  <c r="J50" i="3"/>
  <c r="K46" i="3"/>
  <c r="K47" i="3"/>
  <c r="K49" i="3"/>
  <c r="K51" i="3"/>
  <c r="K52" i="3"/>
  <c r="K54" i="3"/>
  <c r="K45" i="3"/>
  <c r="K50" i="3"/>
  <c r="N46" i="3"/>
  <c r="N47" i="3"/>
  <c r="N49" i="3"/>
  <c r="N51" i="3"/>
  <c r="N52" i="3"/>
  <c r="N54" i="3"/>
  <c r="N45" i="3"/>
  <c r="N50" i="3"/>
  <c r="O17" i="3"/>
  <c r="O16" i="3"/>
  <c r="O25" i="3"/>
  <c r="O24" i="3"/>
  <c r="O13" i="3"/>
  <c r="O107" i="3"/>
  <c r="O108" i="3"/>
  <c r="O109" i="3"/>
  <c r="O110" i="3"/>
  <c r="O111" i="3"/>
  <c r="O84" i="3"/>
  <c r="O100" i="3"/>
  <c r="O101" i="3"/>
  <c r="O102" i="3"/>
  <c r="O103" i="3"/>
  <c r="O91" i="3"/>
  <c r="O92" i="3"/>
  <c r="O93" i="3"/>
  <c r="O94" i="3"/>
  <c r="O86" i="3"/>
  <c r="O87" i="3"/>
  <c r="O15" i="3"/>
  <c r="O38" i="3"/>
  <c r="O40" i="3"/>
  <c r="O61" i="3"/>
  <c r="O18" i="3"/>
  <c r="O39" i="3"/>
  <c r="O41" i="3"/>
  <c r="O29" i="3"/>
  <c r="O30" i="3"/>
  <c r="O31" i="3"/>
  <c r="O32" i="3"/>
  <c r="O62" i="3"/>
  <c r="O63" i="3"/>
  <c r="O64" i="3"/>
  <c r="O65" i="3"/>
  <c r="F4" i="4"/>
  <c r="BL27" i="4"/>
  <c r="BM27" i="4"/>
  <c r="BJ27" i="4"/>
  <c r="BI27" i="4"/>
  <c r="BG27" i="4"/>
  <c r="BF27" i="4"/>
  <c r="BD27" i="4"/>
  <c r="BC27" i="4"/>
  <c r="BA27" i="4"/>
  <c r="AZ27" i="4"/>
  <c r="AX27" i="4"/>
  <c r="AW27" i="4"/>
  <c r="AU27" i="4"/>
  <c r="AT27" i="4"/>
  <c r="AR27" i="4"/>
  <c r="AQ27" i="4"/>
  <c r="AO27" i="4"/>
  <c r="AN27" i="4"/>
  <c r="AL27" i="4"/>
  <c r="AK27" i="4"/>
  <c r="AI27" i="4"/>
  <c r="AH27" i="4"/>
  <c r="AF27" i="4"/>
  <c r="AE27" i="4"/>
  <c r="AB27" i="4"/>
  <c r="AA27" i="4"/>
  <c r="Y27" i="4"/>
  <c r="X27" i="4"/>
  <c r="V27" i="4"/>
  <c r="U27" i="4"/>
  <c r="S27" i="4"/>
  <c r="R27" i="4"/>
  <c r="O27" i="4"/>
  <c r="N27" i="4"/>
  <c r="J27" i="4"/>
  <c r="BJ8" i="4"/>
  <c r="BD8" i="4"/>
  <c r="K27" i="4"/>
  <c r="BL8" i="4"/>
  <c r="BI8" i="4"/>
  <c r="BF8" i="4"/>
  <c r="BC8" i="4"/>
  <c r="BM8" i="4"/>
  <c r="BG8" i="4"/>
  <c r="BA8" i="4"/>
  <c r="AX8" i="4"/>
  <c r="AU8" i="4"/>
  <c r="AR8" i="4"/>
  <c r="AZ8" i="4"/>
  <c r="AW8" i="4"/>
  <c r="AT8" i="4"/>
  <c r="AQ8" i="4"/>
  <c r="AO8" i="4"/>
  <c r="AL8" i="4"/>
  <c r="AI8" i="4"/>
  <c r="AF8" i="4"/>
  <c r="AN8" i="4"/>
  <c r="AK8" i="4"/>
  <c r="AH8" i="4"/>
  <c r="AE8" i="4"/>
  <c r="AB8" i="4"/>
  <c r="AA8" i="4"/>
  <c r="Y8" i="4"/>
  <c r="X8" i="4"/>
  <c r="V8" i="4"/>
  <c r="U8" i="4"/>
  <c r="S8" i="4"/>
  <c r="R8" i="4"/>
  <c r="O8" i="4"/>
  <c r="N8" i="4"/>
  <c r="K8" i="4"/>
  <c r="J8" i="4"/>
  <c r="G8" i="4"/>
  <c r="F8" i="4"/>
  <c r="G27" i="4"/>
  <c r="F27" i="4"/>
  <c r="F4" i="3"/>
  <c r="BL11" i="4"/>
  <c r="BI11" i="4"/>
  <c r="BF11" i="4"/>
  <c r="BC11" i="4"/>
  <c r="AZ11" i="4"/>
  <c r="AW11" i="4"/>
  <c r="AT11" i="4"/>
  <c r="AQ11" i="4"/>
  <c r="AN11" i="4"/>
  <c r="AK11" i="4"/>
  <c r="AH11" i="4"/>
  <c r="AE11" i="4"/>
  <c r="AA11" i="4"/>
  <c r="X11" i="4"/>
  <c r="U11" i="4"/>
  <c r="R11" i="4"/>
  <c r="N11" i="4"/>
  <c r="J11" i="4"/>
  <c r="F11" i="4"/>
  <c r="BM11" i="4"/>
  <c r="BJ11" i="4"/>
  <c r="BG11" i="4"/>
  <c r="BD11" i="4"/>
  <c r="BA11" i="4"/>
  <c r="AX11" i="4"/>
  <c r="AU11" i="4"/>
  <c r="AR11" i="4"/>
  <c r="AO11" i="4"/>
  <c r="AL11" i="4"/>
  <c r="AI11" i="4"/>
  <c r="AF11" i="4"/>
  <c r="AB11" i="4"/>
  <c r="Y11" i="4"/>
  <c r="V11" i="4"/>
  <c r="S11" i="4"/>
  <c r="O11" i="4"/>
  <c r="K11" i="4"/>
  <c r="G11" i="4"/>
  <c r="BJ40" i="4"/>
  <c r="BD40" i="4"/>
  <c r="AX40" i="4"/>
  <c r="AR40" i="4"/>
  <c r="AL40" i="4"/>
  <c r="AF40" i="4"/>
  <c r="Y40" i="4"/>
  <c r="S40" i="4"/>
  <c r="K40" i="4"/>
  <c r="BL40" i="4"/>
  <c r="BF40" i="4"/>
  <c r="AZ40" i="4"/>
  <c r="AT40" i="4"/>
  <c r="AN40" i="4"/>
  <c r="AH40" i="4"/>
  <c r="AA40" i="4"/>
  <c r="U40" i="4"/>
  <c r="N40" i="4"/>
  <c r="F40" i="4"/>
  <c r="BJ41" i="4"/>
  <c r="BD41" i="4"/>
  <c r="AX41" i="4"/>
  <c r="AR41" i="4"/>
  <c r="AL41" i="4"/>
  <c r="AF41" i="4"/>
  <c r="Y41" i="4"/>
  <c r="S41" i="4"/>
  <c r="K41" i="4"/>
  <c r="BL41" i="4"/>
  <c r="BF41" i="4"/>
  <c r="AZ41" i="4"/>
  <c r="AT41" i="4"/>
  <c r="AN41" i="4"/>
  <c r="AH41" i="4"/>
  <c r="AA41" i="4"/>
  <c r="U41" i="4"/>
  <c r="N41" i="4"/>
  <c r="F41" i="4"/>
  <c r="BJ42" i="4"/>
  <c r="BD42" i="4"/>
  <c r="AX42" i="4"/>
  <c r="AR42" i="4"/>
  <c r="AL42" i="4"/>
  <c r="AF42" i="4"/>
  <c r="Y42" i="4"/>
  <c r="S42" i="4"/>
  <c r="K42" i="4"/>
  <c r="BL42" i="4"/>
  <c r="BF42" i="4"/>
  <c r="AZ42" i="4"/>
  <c r="AT42" i="4"/>
  <c r="AN42" i="4"/>
  <c r="AH42" i="4"/>
  <c r="AA42" i="4"/>
  <c r="U42" i="4"/>
  <c r="N42" i="4"/>
  <c r="F42" i="4"/>
  <c r="BJ49" i="4"/>
  <c r="BD49" i="4"/>
  <c r="AX49" i="4"/>
  <c r="AR49" i="4"/>
  <c r="AL49" i="4"/>
  <c r="AF49" i="4"/>
  <c r="Y49" i="4"/>
  <c r="S49" i="4"/>
  <c r="K49" i="4"/>
  <c r="BL49" i="4"/>
  <c r="BF49" i="4"/>
  <c r="AZ49" i="4"/>
  <c r="AT49" i="4"/>
  <c r="AN49" i="4"/>
  <c r="AH49" i="4"/>
  <c r="AA49" i="4"/>
  <c r="U49" i="4"/>
  <c r="N49" i="4"/>
  <c r="F49" i="4"/>
  <c r="BJ51" i="4"/>
  <c r="BD51" i="4"/>
  <c r="AX51" i="4"/>
  <c r="AR51" i="4"/>
  <c r="AL51" i="4"/>
  <c r="AF51" i="4"/>
  <c r="Y51" i="4"/>
  <c r="S51" i="4"/>
  <c r="K51" i="4"/>
  <c r="BL51" i="4"/>
  <c r="BF51" i="4"/>
  <c r="AZ51" i="4"/>
  <c r="AT51" i="4"/>
  <c r="AN51" i="4"/>
  <c r="AH51" i="4"/>
  <c r="AA51" i="4"/>
  <c r="U51" i="4"/>
  <c r="N51" i="4"/>
  <c r="F51" i="4"/>
  <c r="BJ39" i="4"/>
  <c r="BD39" i="4"/>
  <c r="AX39" i="4"/>
  <c r="AR39" i="4"/>
  <c r="AL39" i="4"/>
  <c r="AF39" i="4"/>
  <c r="Y39" i="4"/>
  <c r="S39" i="4"/>
  <c r="K39" i="4"/>
  <c r="BL39" i="4"/>
  <c r="BF39" i="4"/>
  <c r="AZ39" i="4"/>
  <c r="AT39" i="4"/>
  <c r="AN39" i="4"/>
  <c r="AH39" i="4"/>
  <c r="AA39" i="4"/>
  <c r="U39" i="4"/>
  <c r="N39" i="4"/>
  <c r="F39" i="4"/>
  <c r="BJ48" i="4"/>
  <c r="BD48" i="4"/>
  <c r="AX48" i="4"/>
  <c r="AR48" i="4"/>
  <c r="AL48" i="4"/>
  <c r="AF48" i="4"/>
  <c r="Y48" i="4"/>
  <c r="S48" i="4"/>
  <c r="K48" i="4"/>
  <c r="BL48" i="4"/>
  <c r="BF48" i="4"/>
  <c r="AZ48" i="4"/>
  <c r="AT48" i="4"/>
  <c r="AN48" i="4"/>
  <c r="AH48" i="4"/>
  <c r="AA48" i="4"/>
  <c r="U48" i="4"/>
  <c r="N48" i="4"/>
  <c r="F48" i="4"/>
  <c r="BJ50" i="4"/>
  <c r="BD50" i="4"/>
  <c r="AX50" i="4"/>
  <c r="AR50" i="4"/>
  <c r="AL50" i="4"/>
  <c r="AF50" i="4"/>
  <c r="Y50" i="4"/>
  <c r="S50" i="4"/>
  <c r="K50" i="4"/>
  <c r="BL50" i="4"/>
  <c r="BF50" i="4"/>
  <c r="AZ50" i="4"/>
  <c r="AT50" i="4"/>
  <c r="AN50" i="4"/>
  <c r="AH50" i="4"/>
  <c r="AA50" i="4"/>
  <c r="U50" i="4"/>
  <c r="N50" i="4"/>
  <c r="F50" i="4"/>
  <c r="BM40" i="4"/>
  <c r="BG40" i="4"/>
  <c r="BA40" i="4"/>
  <c r="AU40" i="4"/>
  <c r="AO40" i="4"/>
  <c r="AI40" i="4"/>
  <c r="AB40" i="4"/>
  <c r="V40" i="4"/>
  <c r="O40" i="4"/>
  <c r="G40" i="4"/>
  <c r="BI40" i="4"/>
  <c r="BC40" i="4"/>
  <c r="AW40" i="4"/>
  <c r="AQ40" i="4"/>
  <c r="AK40" i="4"/>
  <c r="AE40" i="4"/>
  <c r="X40" i="4"/>
  <c r="R40" i="4"/>
  <c r="J40" i="4"/>
  <c r="BM41" i="4"/>
  <c r="BG41" i="4"/>
  <c r="BA41" i="4"/>
  <c r="AU41" i="4"/>
  <c r="AO41" i="4"/>
  <c r="AI41" i="4"/>
  <c r="AB41" i="4"/>
  <c r="V41" i="4"/>
  <c r="O41" i="4"/>
  <c r="G41" i="4"/>
  <c r="BI41" i="4"/>
  <c r="BC41" i="4"/>
  <c r="AW41" i="4"/>
  <c r="AQ41" i="4"/>
  <c r="AK41" i="4"/>
  <c r="AE41" i="4"/>
  <c r="X41" i="4"/>
  <c r="R41" i="4"/>
  <c r="J41" i="4"/>
  <c r="BM42" i="4"/>
  <c r="BG42" i="4"/>
  <c r="BA42" i="4"/>
  <c r="AU42" i="4"/>
  <c r="AO42" i="4"/>
  <c r="AI42" i="4"/>
  <c r="AB42" i="4"/>
  <c r="V42" i="4"/>
  <c r="O42" i="4"/>
  <c r="G42" i="4"/>
  <c r="BI42" i="4"/>
  <c r="BC42" i="4"/>
  <c r="AW42" i="4"/>
  <c r="AQ42" i="4"/>
  <c r="AK42" i="4"/>
  <c r="AE42" i="4"/>
  <c r="X42" i="4"/>
  <c r="R42" i="4"/>
  <c r="J42" i="4"/>
  <c r="BM49" i="4"/>
  <c r="BG49" i="4"/>
  <c r="BA49" i="4"/>
  <c r="AU49" i="4"/>
  <c r="AO49" i="4"/>
  <c r="AI49" i="4"/>
  <c r="AB49" i="4"/>
  <c r="V49" i="4"/>
  <c r="O49" i="4"/>
  <c r="G49" i="4"/>
  <c r="BI49" i="4"/>
  <c r="BC49" i="4"/>
  <c r="AW49" i="4"/>
  <c r="AQ49" i="4"/>
  <c r="AK49" i="4"/>
  <c r="AE49" i="4"/>
  <c r="X49" i="4"/>
  <c r="R49" i="4"/>
  <c r="J49" i="4"/>
  <c r="BM51" i="4"/>
  <c r="BG51" i="4"/>
  <c r="BA51" i="4"/>
  <c r="AU51" i="4"/>
  <c r="AO51" i="4"/>
  <c r="AI51" i="4"/>
  <c r="AB51" i="4"/>
  <c r="V51" i="4"/>
  <c r="O51" i="4"/>
  <c r="G51" i="4"/>
  <c r="BI51" i="4"/>
  <c r="BC51" i="4"/>
  <c r="AW51" i="4"/>
  <c r="AQ51" i="4"/>
  <c r="AK51" i="4"/>
  <c r="AE51" i="4"/>
  <c r="X51" i="4"/>
  <c r="R51" i="4"/>
  <c r="J51" i="4"/>
  <c r="BM39" i="4"/>
  <c r="BG39" i="4"/>
  <c r="BA39" i="4"/>
  <c r="AU39" i="4"/>
  <c r="AO39" i="4"/>
  <c r="AI39" i="4"/>
  <c r="AB39" i="4"/>
  <c r="V39" i="4"/>
  <c r="O39" i="4"/>
  <c r="G39" i="4"/>
  <c r="BI39" i="4"/>
  <c r="BC39" i="4"/>
  <c r="AW39" i="4"/>
  <c r="AQ39" i="4"/>
  <c r="AK39" i="4"/>
  <c r="AE39" i="4"/>
  <c r="X39" i="4"/>
  <c r="R39" i="4"/>
  <c r="J39" i="4"/>
  <c r="BM48" i="4"/>
  <c r="BG48" i="4"/>
  <c r="BA48" i="4"/>
  <c r="AU48" i="4"/>
  <c r="AO48" i="4"/>
  <c r="AI48" i="4"/>
  <c r="AB48" i="4"/>
  <c r="V48" i="4"/>
  <c r="O48" i="4"/>
  <c r="G48" i="4"/>
  <c r="BI48" i="4"/>
  <c r="BC48" i="4"/>
  <c r="AW48" i="4"/>
  <c r="AQ48" i="4"/>
  <c r="AK48" i="4"/>
  <c r="AE48" i="4"/>
  <c r="X48" i="4"/>
  <c r="R48" i="4"/>
  <c r="J48" i="4"/>
  <c r="BM50" i="4"/>
  <c r="BG50" i="4"/>
  <c r="BA50" i="4"/>
  <c r="AU50" i="4"/>
  <c r="AO50" i="4"/>
  <c r="AI50" i="4"/>
  <c r="AB50" i="4"/>
  <c r="V50" i="4"/>
  <c r="O50" i="4"/>
  <c r="G50" i="4"/>
  <c r="BI50" i="4"/>
  <c r="BC50" i="4"/>
  <c r="AW50" i="4"/>
  <c r="AQ50" i="4"/>
  <c r="AK50" i="4"/>
  <c r="AE50" i="4"/>
  <c r="X50" i="4"/>
  <c r="R50" i="4"/>
  <c r="J50" i="4"/>
  <c r="BJ16" i="4"/>
  <c r="BD16" i="4"/>
  <c r="AX16" i="4"/>
  <c r="AR16" i="4"/>
  <c r="AL16" i="4"/>
  <c r="AF16" i="4"/>
  <c r="Y16" i="4"/>
  <c r="S16" i="4"/>
  <c r="K16" i="4"/>
  <c r="BL16" i="4"/>
  <c r="BF16" i="4"/>
  <c r="AZ16" i="4"/>
  <c r="AT16" i="4"/>
  <c r="AN16" i="4"/>
  <c r="AH16" i="4"/>
  <c r="AA16" i="4"/>
  <c r="U16" i="4"/>
  <c r="N16" i="4"/>
  <c r="F16" i="4"/>
  <c r="BJ22" i="4"/>
  <c r="BD22" i="4"/>
  <c r="AX22" i="4"/>
  <c r="AR22" i="4"/>
  <c r="AL22" i="4"/>
  <c r="AF22" i="4"/>
  <c r="Y22" i="4"/>
  <c r="S22" i="4"/>
  <c r="K22" i="4"/>
  <c r="BL22" i="4"/>
  <c r="BF22" i="4"/>
  <c r="AZ22" i="4"/>
  <c r="AT22" i="4"/>
  <c r="AN22" i="4"/>
  <c r="AH22" i="4"/>
  <c r="AA22" i="4"/>
  <c r="U22" i="4"/>
  <c r="N22" i="4"/>
  <c r="F22" i="4"/>
  <c r="BJ23" i="4"/>
  <c r="BD23" i="4"/>
  <c r="AX23" i="4"/>
  <c r="AR23" i="4"/>
  <c r="AL23" i="4"/>
  <c r="AF23" i="4"/>
  <c r="Y23" i="4"/>
  <c r="S23" i="4"/>
  <c r="K23" i="4"/>
  <c r="BL23" i="4"/>
  <c r="BF23" i="4"/>
  <c r="AZ23" i="4"/>
  <c r="AT23" i="4"/>
  <c r="AN23" i="4"/>
  <c r="AH23" i="4"/>
  <c r="AA23" i="4"/>
  <c r="U23" i="4"/>
  <c r="N23" i="4"/>
  <c r="F23" i="4"/>
  <c r="BJ31" i="4"/>
  <c r="BD31" i="4"/>
  <c r="AX31" i="4"/>
  <c r="AR31" i="4"/>
  <c r="AL31" i="4"/>
  <c r="AF31" i="4"/>
  <c r="Y31" i="4"/>
  <c r="S31" i="4"/>
  <c r="K31" i="4"/>
  <c r="BL31" i="4"/>
  <c r="BF31" i="4"/>
  <c r="AZ31" i="4"/>
  <c r="AT31" i="4"/>
  <c r="AN31" i="4"/>
  <c r="AH31" i="4"/>
  <c r="AA31" i="4"/>
  <c r="U31" i="4"/>
  <c r="N31" i="4"/>
  <c r="F31" i="4"/>
  <c r="BJ10" i="4"/>
  <c r="BD10" i="4"/>
  <c r="AX10" i="4"/>
  <c r="AR10" i="4"/>
  <c r="AL10" i="4"/>
  <c r="AF10" i="4"/>
  <c r="Y10" i="4"/>
  <c r="S10" i="4"/>
  <c r="K10" i="4"/>
  <c r="BL10" i="4"/>
  <c r="BF10" i="4"/>
  <c r="AZ10" i="4"/>
  <c r="AT10" i="4"/>
  <c r="AN10" i="4"/>
  <c r="AH10" i="4"/>
  <c r="AA10" i="4"/>
  <c r="U10" i="4"/>
  <c r="N10" i="4"/>
  <c r="F10" i="4"/>
  <c r="BJ17" i="4"/>
  <c r="BD17" i="4"/>
  <c r="AX17" i="4"/>
  <c r="AR17" i="4"/>
  <c r="AL17" i="4"/>
  <c r="AF17" i="4"/>
  <c r="Y17" i="4"/>
  <c r="S17" i="4"/>
  <c r="K17" i="4"/>
  <c r="BL17" i="4"/>
  <c r="BF17" i="4"/>
  <c r="AZ17" i="4"/>
  <c r="AT17" i="4"/>
  <c r="AN17" i="4"/>
  <c r="AH17" i="4"/>
  <c r="AA17" i="4"/>
  <c r="U17" i="4"/>
  <c r="N17" i="4"/>
  <c r="F17" i="4"/>
  <c r="BJ29" i="4"/>
  <c r="BD29" i="4"/>
  <c r="AX29" i="4"/>
  <c r="AR29" i="4"/>
  <c r="AL29" i="4"/>
  <c r="AF29" i="4"/>
  <c r="Y29" i="4"/>
  <c r="S29" i="4"/>
  <c r="K29" i="4"/>
  <c r="BL29" i="4"/>
  <c r="BF29" i="4"/>
  <c r="AZ29" i="4"/>
  <c r="AT29" i="4"/>
  <c r="AN29" i="4"/>
  <c r="AH29" i="4"/>
  <c r="AA29" i="4"/>
  <c r="U29" i="4"/>
  <c r="N29" i="4"/>
  <c r="F29" i="4"/>
  <c r="BJ30" i="4"/>
  <c r="BD30" i="4"/>
  <c r="AX30" i="4"/>
  <c r="AR30" i="4"/>
  <c r="AL30" i="4"/>
  <c r="AF30" i="4"/>
  <c r="Y30" i="4"/>
  <c r="S30" i="4"/>
  <c r="K30" i="4"/>
  <c r="BL30" i="4"/>
  <c r="BF30" i="4"/>
  <c r="AZ30" i="4"/>
  <c r="AT30" i="4"/>
  <c r="AN30" i="4"/>
  <c r="AH30" i="4"/>
  <c r="AA30" i="4"/>
  <c r="U30" i="4"/>
  <c r="N30" i="4"/>
  <c r="F30" i="4"/>
  <c r="BJ33" i="4"/>
  <c r="BD33" i="4"/>
  <c r="AX33" i="4"/>
  <c r="AR33" i="4"/>
  <c r="AL33" i="4"/>
  <c r="AF33" i="4"/>
  <c r="Y33" i="4"/>
  <c r="S33" i="4"/>
  <c r="K33" i="4"/>
  <c r="BL33" i="4"/>
  <c r="BF33" i="4"/>
  <c r="AZ33" i="4"/>
  <c r="AT33" i="4"/>
  <c r="AN33" i="4"/>
  <c r="AH33" i="4"/>
  <c r="AA33" i="4"/>
  <c r="U33" i="4"/>
  <c r="N33" i="4"/>
  <c r="F33" i="4"/>
  <c r="BM16" i="4"/>
  <c r="BG16" i="4"/>
  <c r="BA16" i="4"/>
  <c r="AU16" i="4"/>
  <c r="AO16" i="4"/>
  <c r="AI16" i="4"/>
  <c r="AB16" i="4"/>
  <c r="V16" i="4"/>
  <c r="O16" i="4"/>
  <c r="G16" i="4"/>
  <c r="BI16" i="4"/>
  <c r="BC16" i="4"/>
  <c r="AW16" i="4"/>
  <c r="AQ16" i="4"/>
  <c r="AK16" i="4"/>
  <c r="AE16" i="4"/>
  <c r="X16" i="4"/>
  <c r="R16" i="4"/>
  <c r="J16" i="4"/>
  <c r="BM22" i="4"/>
  <c r="BG22" i="4"/>
  <c r="BA22" i="4"/>
  <c r="AU22" i="4"/>
  <c r="AO22" i="4"/>
  <c r="AI22" i="4"/>
  <c r="AB22" i="4"/>
  <c r="V22" i="4"/>
  <c r="O22" i="4"/>
  <c r="G22" i="4"/>
  <c r="BI22" i="4"/>
  <c r="BC22" i="4"/>
  <c r="AW22" i="4"/>
  <c r="AQ22" i="4"/>
  <c r="AK22" i="4"/>
  <c r="AE22" i="4"/>
  <c r="X22" i="4"/>
  <c r="R22" i="4"/>
  <c r="J22" i="4"/>
  <c r="BM23" i="4"/>
  <c r="BG23" i="4"/>
  <c r="BA23" i="4"/>
  <c r="AU23" i="4"/>
  <c r="AO23" i="4"/>
  <c r="AI23" i="4"/>
  <c r="AB23" i="4"/>
  <c r="V23" i="4"/>
  <c r="O23" i="4"/>
  <c r="G23" i="4"/>
  <c r="BI23" i="4"/>
  <c r="BC23" i="4"/>
  <c r="AW23" i="4"/>
  <c r="AQ23" i="4"/>
  <c r="AK23" i="4"/>
  <c r="AE23" i="4"/>
  <c r="X23" i="4"/>
  <c r="R23" i="4"/>
  <c r="J23" i="4"/>
  <c r="BM31" i="4"/>
  <c r="BG31" i="4"/>
  <c r="BA31" i="4"/>
  <c r="AU31" i="4"/>
  <c r="AO31" i="4"/>
  <c r="AI31" i="4"/>
  <c r="AB31" i="4"/>
  <c r="V31" i="4"/>
  <c r="O31" i="4"/>
  <c r="G31" i="4"/>
  <c r="BI31" i="4"/>
  <c r="BC31" i="4"/>
  <c r="AW31" i="4"/>
  <c r="AQ31" i="4"/>
  <c r="AK31" i="4"/>
  <c r="AE31" i="4"/>
  <c r="X31" i="4"/>
  <c r="R31" i="4"/>
  <c r="J31" i="4"/>
  <c r="BM10" i="4"/>
  <c r="BG10" i="4"/>
  <c r="BA10" i="4"/>
  <c r="AU10" i="4"/>
  <c r="AO10" i="4"/>
  <c r="AI10" i="4"/>
  <c r="AB10" i="4"/>
  <c r="V10" i="4"/>
  <c r="O10" i="4"/>
  <c r="G10" i="4"/>
  <c r="BI10" i="4"/>
  <c r="BC10" i="4"/>
  <c r="AW10" i="4"/>
  <c r="AQ10" i="4"/>
  <c r="AK10" i="4"/>
  <c r="AE10" i="4"/>
  <c r="X10" i="4"/>
  <c r="R10" i="4"/>
  <c r="J10" i="4"/>
  <c r="BM17" i="4"/>
  <c r="BG17" i="4"/>
  <c r="BA17" i="4"/>
  <c r="AU17" i="4"/>
  <c r="AO17" i="4"/>
  <c r="AI17" i="4"/>
  <c r="AB17" i="4"/>
  <c r="V17" i="4"/>
  <c r="O17" i="4"/>
  <c r="G17" i="4"/>
  <c r="BI17" i="4"/>
  <c r="BC17" i="4"/>
  <c r="AW17" i="4"/>
  <c r="AQ17" i="4"/>
  <c r="AK17" i="4"/>
  <c r="AE17" i="4"/>
  <c r="X17" i="4"/>
  <c r="R17" i="4"/>
  <c r="J17" i="4"/>
  <c r="BM29" i="4"/>
  <c r="BG29" i="4"/>
  <c r="BA29" i="4"/>
  <c r="AU29" i="4"/>
  <c r="AO29" i="4"/>
  <c r="AI29" i="4"/>
  <c r="AB29" i="4"/>
  <c r="V29" i="4"/>
  <c r="O29" i="4"/>
  <c r="G29" i="4"/>
  <c r="BI29" i="4"/>
  <c r="BC29" i="4"/>
  <c r="AW29" i="4"/>
  <c r="AQ29" i="4"/>
  <c r="AK29" i="4"/>
  <c r="AE29" i="4"/>
  <c r="X29" i="4"/>
  <c r="R29" i="4"/>
  <c r="J29" i="4"/>
  <c r="BM30" i="4"/>
  <c r="BG30" i="4"/>
  <c r="BA30" i="4"/>
  <c r="AU30" i="4"/>
  <c r="AO30" i="4"/>
  <c r="AI30" i="4"/>
  <c r="AB30" i="4"/>
  <c r="V30" i="4"/>
  <c r="O30" i="4"/>
  <c r="G30" i="4"/>
  <c r="BI30" i="4"/>
  <c r="BC30" i="4"/>
  <c r="AW30" i="4"/>
  <c r="AQ30" i="4"/>
  <c r="AK30" i="4"/>
  <c r="AE30" i="4"/>
  <c r="X30" i="4"/>
  <c r="R30" i="4"/>
  <c r="J30" i="4"/>
  <c r="BM33" i="4"/>
  <c r="BG33" i="4"/>
  <c r="BA33" i="4"/>
  <c r="AU33" i="4"/>
  <c r="AO33" i="4"/>
  <c r="AI33" i="4"/>
  <c r="AB33" i="4"/>
  <c r="V33" i="4"/>
  <c r="O33" i="4"/>
  <c r="G33" i="4"/>
  <c r="BI33" i="4"/>
  <c r="BC33" i="4"/>
  <c r="AW33" i="4"/>
  <c r="AQ33" i="4"/>
  <c r="AK33" i="4"/>
  <c r="AE33" i="4"/>
  <c r="X33" i="4"/>
  <c r="R33" i="4"/>
  <c r="J33" i="4"/>
  <c r="BJ88" i="4"/>
  <c r="BD88" i="4"/>
  <c r="AX88" i="4"/>
  <c r="AR88" i="4"/>
  <c r="AL88" i="4"/>
  <c r="AF88" i="4"/>
  <c r="Y88" i="4"/>
  <c r="S88" i="4"/>
  <c r="K88" i="4"/>
  <c r="BL88" i="4"/>
  <c r="BF88" i="4"/>
  <c r="AZ88" i="4"/>
  <c r="AT88" i="4"/>
  <c r="AN88" i="4"/>
  <c r="AH88" i="4"/>
  <c r="AA88" i="4"/>
  <c r="U88" i="4"/>
  <c r="N88" i="4"/>
  <c r="F88" i="4"/>
  <c r="BJ78" i="4"/>
  <c r="BD78" i="4"/>
  <c r="AX78" i="4"/>
  <c r="AR78" i="4"/>
  <c r="AL78" i="4"/>
  <c r="AF78" i="4"/>
  <c r="Y78" i="4"/>
  <c r="S78" i="4"/>
  <c r="K78" i="4"/>
  <c r="BL78" i="4"/>
  <c r="BF78" i="4"/>
  <c r="AZ78" i="4"/>
  <c r="AT78" i="4"/>
  <c r="AN78" i="4"/>
  <c r="AH78" i="4"/>
  <c r="AA78" i="4"/>
  <c r="U78" i="4"/>
  <c r="N78" i="4"/>
  <c r="F78" i="4"/>
  <c r="BJ72" i="4"/>
  <c r="BD72" i="4"/>
  <c r="AX72" i="4"/>
  <c r="AR72" i="4"/>
  <c r="AL72" i="4"/>
  <c r="AF72" i="4"/>
  <c r="Y72" i="4"/>
  <c r="S72" i="4"/>
  <c r="K72" i="4"/>
  <c r="BL72" i="4"/>
  <c r="BF72" i="4"/>
  <c r="AZ72" i="4"/>
  <c r="AT72" i="4"/>
  <c r="AN72" i="4"/>
  <c r="AH72" i="4"/>
  <c r="AA72" i="4"/>
  <c r="U72" i="4"/>
  <c r="N72" i="4"/>
  <c r="F72" i="4"/>
  <c r="BJ61" i="4"/>
  <c r="BD61" i="4"/>
  <c r="AX61" i="4"/>
  <c r="AR61" i="4"/>
  <c r="AL61" i="4"/>
  <c r="AF61" i="4"/>
  <c r="Y61" i="4"/>
  <c r="S61" i="4"/>
  <c r="K61" i="4"/>
  <c r="BL61" i="4"/>
  <c r="BF61" i="4"/>
  <c r="AZ61" i="4"/>
  <c r="AT61" i="4"/>
  <c r="AN61" i="4"/>
  <c r="AH61" i="4"/>
  <c r="AA61" i="4"/>
  <c r="U61" i="4"/>
  <c r="N61" i="4"/>
  <c r="F61" i="4"/>
  <c r="BJ56" i="4"/>
  <c r="BD56" i="4"/>
  <c r="AX56" i="4"/>
  <c r="AR56" i="4"/>
  <c r="AL56" i="4"/>
  <c r="AF56" i="4"/>
  <c r="Y56" i="4"/>
  <c r="S56" i="4"/>
  <c r="K56" i="4"/>
  <c r="BL56" i="4"/>
  <c r="BF56" i="4"/>
  <c r="AZ56" i="4"/>
  <c r="AT56" i="4"/>
  <c r="AN56" i="4"/>
  <c r="AH56" i="4"/>
  <c r="AA56" i="4"/>
  <c r="U56" i="4"/>
  <c r="N56" i="4"/>
  <c r="F56" i="4"/>
  <c r="BJ97" i="4"/>
  <c r="BD97" i="4"/>
  <c r="AX97" i="4"/>
  <c r="AR97" i="4"/>
  <c r="AL97" i="4"/>
  <c r="AF97" i="4"/>
  <c r="Y97" i="4"/>
  <c r="S97" i="4"/>
  <c r="K97" i="4"/>
  <c r="BL97" i="4"/>
  <c r="BF97" i="4"/>
  <c r="AZ97" i="4"/>
  <c r="AT97" i="4"/>
  <c r="AN97" i="4"/>
  <c r="AH97" i="4"/>
  <c r="AA97" i="4"/>
  <c r="U97" i="4"/>
  <c r="N97" i="4"/>
  <c r="F97" i="4"/>
  <c r="BJ79" i="4"/>
  <c r="BD79" i="4"/>
  <c r="AX79" i="4"/>
  <c r="AR79" i="4"/>
  <c r="AL79" i="4"/>
  <c r="AF79" i="4"/>
  <c r="Y79" i="4"/>
  <c r="S79" i="4"/>
  <c r="K79" i="4"/>
  <c r="BL79" i="4"/>
  <c r="BF79" i="4"/>
  <c r="AZ79" i="4"/>
  <c r="AT79" i="4"/>
  <c r="AN79" i="4"/>
  <c r="AH79" i="4"/>
  <c r="AA79" i="4"/>
  <c r="U79" i="4"/>
  <c r="N79" i="4"/>
  <c r="F79" i="4"/>
  <c r="BJ77" i="4"/>
  <c r="BD77" i="4"/>
  <c r="AX77" i="4"/>
  <c r="AR77" i="4"/>
  <c r="AL77" i="4"/>
  <c r="AF77" i="4"/>
  <c r="Y77" i="4"/>
  <c r="S77" i="4"/>
  <c r="K77" i="4"/>
  <c r="BL77" i="4"/>
  <c r="BF77" i="4"/>
  <c r="AZ77" i="4"/>
  <c r="AT77" i="4"/>
  <c r="AN77" i="4"/>
  <c r="AH77" i="4"/>
  <c r="AA77" i="4"/>
  <c r="U77" i="4"/>
  <c r="N77" i="4"/>
  <c r="F77" i="4"/>
  <c r="BJ62" i="4"/>
  <c r="BD62" i="4"/>
  <c r="AX62" i="4"/>
  <c r="AR62" i="4"/>
  <c r="AL62" i="4"/>
  <c r="AF62" i="4"/>
  <c r="Y62" i="4"/>
  <c r="S62" i="4"/>
  <c r="K62" i="4"/>
  <c r="BL62" i="4"/>
  <c r="BF62" i="4"/>
  <c r="AZ62" i="4"/>
  <c r="AT62" i="4"/>
  <c r="AN62" i="4"/>
  <c r="AH62" i="4"/>
  <c r="AA62" i="4"/>
  <c r="U62" i="4"/>
  <c r="N62" i="4"/>
  <c r="F62" i="4"/>
  <c r="BJ60" i="4"/>
  <c r="BD60" i="4"/>
  <c r="AX60" i="4"/>
  <c r="AR60" i="4"/>
  <c r="AL60" i="4"/>
  <c r="AF60" i="4"/>
  <c r="Y60" i="4"/>
  <c r="S60" i="4"/>
  <c r="K60" i="4"/>
  <c r="BL60" i="4"/>
  <c r="BF60" i="4"/>
  <c r="AZ60" i="4"/>
  <c r="AT60" i="4"/>
  <c r="AN60" i="4"/>
  <c r="AH60" i="4"/>
  <c r="AA60" i="4"/>
  <c r="U60" i="4"/>
  <c r="N60" i="4"/>
  <c r="F60" i="4"/>
  <c r="BJ57" i="4"/>
  <c r="BD57" i="4"/>
  <c r="AX57" i="4"/>
  <c r="AR57" i="4"/>
  <c r="AL57" i="4"/>
  <c r="AF57" i="4"/>
  <c r="Y57" i="4"/>
  <c r="S57" i="4"/>
  <c r="K57" i="4"/>
  <c r="BL57" i="4"/>
  <c r="BF57" i="4"/>
  <c r="AZ57" i="4"/>
  <c r="AT57" i="4"/>
  <c r="AN57" i="4"/>
  <c r="AH57" i="4"/>
  <c r="AA57" i="4"/>
  <c r="U57" i="4"/>
  <c r="N57" i="4"/>
  <c r="F57" i="4"/>
  <c r="BI109" i="4"/>
  <c r="BC109" i="4"/>
  <c r="AW109" i="4"/>
  <c r="AQ109" i="4"/>
  <c r="AK109" i="4"/>
  <c r="AE109" i="4"/>
  <c r="X109" i="4"/>
  <c r="R109" i="4"/>
  <c r="J109" i="4"/>
  <c r="BM109" i="4"/>
  <c r="BA109" i="4"/>
  <c r="AO109" i="4"/>
  <c r="AB109" i="4"/>
  <c r="O109" i="4"/>
  <c r="BJ109" i="4"/>
  <c r="AX109" i="4"/>
  <c r="AL109" i="4"/>
  <c r="Y109" i="4"/>
  <c r="K109" i="4"/>
  <c r="BI107" i="4"/>
  <c r="BC107" i="4"/>
  <c r="AW107" i="4"/>
  <c r="AQ107" i="4"/>
  <c r="AK107" i="4"/>
  <c r="AE107" i="4"/>
  <c r="X107" i="4"/>
  <c r="R107" i="4"/>
  <c r="J107" i="4"/>
  <c r="BM107" i="4"/>
  <c r="BA107" i="4"/>
  <c r="AO107" i="4"/>
  <c r="AB107" i="4"/>
  <c r="O107" i="4"/>
  <c r="BJ107" i="4"/>
  <c r="AX107" i="4"/>
  <c r="AL107" i="4"/>
  <c r="Y107" i="4"/>
  <c r="K107" i="4"/>
  <c r="BI98" i="4"/>
  <c r="BC98" i="4"/>
  <c r="AW98" i="4"/>
  <c r="AQ98" i="4"/>
  <c r="AK98" i="4"/>
  <c r="AE98" i="4"/>
  <c r="X98" i="4"/>
  <c r="BJ98" i="4"/>
  <c r="AX98" i="4"/>
  <c r="AL98" i="4"/>
  <c r="Y98" i="4"/>
  <c r="O98" i="4"/>
  <c r="G98" i="4"/>
  <c r="BG98" i="4"/>
  <c r="AU98" i="4"/>
  <c r="AI98" i="4"/>
  <c r="V98" i="4"/>
  <c r="N98" i="4"/>
  <c r="F98" i="4"/>
  <c r="BI108" i="4"/>
  <c r="BC108" i="4"/>
  <c r="AW108" i="4"/>
  <c r="AQ108" i="4"/>
  <c r="AK108" i="4"/>
  <c r="AE108" i="4"/>
  <c r="X108" i="4"/>
  <c r="R108" i="4"/>
  <c r="J108" i="4"/>
  <c r="BJ108" i="4"/>
  <c r="AX108" i="4"/>
  <c r="AX120" i="4"/>
  <c r="AL108" i="4"/>
  <c r="Y108" i="4"/>
  <c r="K108" i="4"/>
  <c r="BG108" i="4"/>
  <c r="AU108" i="4"/>
  <c r="AI108" i="4"/>
  <c r="V108" i="4"/>
  <c r="G108" i="4"/>
  <c r="BJ91" i="4"/>
  <c r="BD91" i="4"/>
  <c r="AX91" i="4"/>
  <c r="AR91" i="4"/>
  <c r="AL91" i="4"/>
  <c r="AF91" i="4"/>
  <c r="Y91" i="4"/>
  <c r="S91" i="4"/>
  <c r="K91" i="4"/>
  <c r="BL91" i="4"/>
  <c r="BF91" i="4"/>
  <c r="AZ91" i="4"/>
  <c r="AT91" i="4"/>
  <c r="AN91" i="4"/>
  <c r="AH91" i="4"/>
  <c r="AA91" i="4"/>
  <c r="U91" i="4"/>
  <c r="N91" i="4"/>
  <c r="F91" i="4"/>
  <c r="BJ81" i="4"/>
  <c r="BD81" i="4"/>
  <c r="AX81" i="4"/>
  <c r="AR81" i="4"/>
  <c r="AL81" i="4"/>
  <c r="AF81" i="4"/>
  <c r="Y81" i="4"/>
  <c r="S81" i="4"/>
  <c r="K81" i="4"/>
  <c r="BL81" i="4"/>
  <c r="BF81" i="4"/>
  <c r="AZ81" i="4"/>
  <c r="AT81" i="4"/>
  <c r="AN81" i="4"/>
  <c r="AH81" i="4"/>
  <c r="AA81" i="4"/>
  <c r="U81" i="4"/>
  <c r="N81" i="4"/>
  <c r="F81" i="4"/>
  <c r="BJ75" i="4"/>
  <c r="BD75" i="4"/>
  <c r="AX75" i="4"/>
  <c r="AR75" i="4"/>
  <c r="AL75" i="4"/>
  <c r="AF75" i="4"/>
  <c r="Y75" i="4"/>
  <c r="S75" i="4"/>
  <c r="K75" i="4"/>
  <c r="BL75" i="4"/>
  <c r="BF75" i="4"/>
  <c r="AZ75" i="4"/>
  <c r="AT75" i="4"/>
  <c r="AN75" i="4"/>
  <c r="AH75" i="4"/>
  <c r="AA75" i="4"/>
  <c r="U75" i="4"/>
  <c r="N75" i="4"/>
  <c r="F75" i="4"/>
  <c r="BJ64" i="4"/>
  <c r="BD64" i="4"/>
  <c r="AX64" i="4"/>
  <c r="AR64" i="4"/>
  <c r="AL64" i="4"/>
  <c r="AF64" i="4"/>
  <c r="Y64" i="4"/>
  <c r="S64" i="4"/>
  <c r="K64" i="4"/>
  <c r="BL64" i="4"/>
  <c r="BF64" i="4"/>
  <c r="AZ64" i="4"/>
  <c r="AT64" i="4"/>
  <c r="AN64" i="4"/>
  <c r="AH64" i="4"/>
  <c r="AA64" i="4"/>
  <c r="U64" i="4"/>
  <c r="N64" i="4"/>
  <c r="F64" i="4"/>
  <c r="BJ59" i="4"/>
  <c r="BD59" i="4"/>
  <c r="AX59" i="4"/>
  <c r="AR59" i="4"/>
  <c r="AL59" i="4"/>
  <c r="AF59" i="4"/>
  <c r="Y59" i="4"/>
  <c r="S59" i="4"/>
  <c r="K59" i="4"/>
  <c r="BL59" i="4"/>
  <c r="BF59" i="4"/>
  <c r="AZ59" i="4"/>
  <c r="AT59" i="4"/>
  <c r="AN59" i="4"/>
  <c r="AH59" i="4"/>
  <c r="AA59" i="4"/>
  <c r="U59" i="4"/>
  <c r="N59" i="4"/>
  <c r="F59" i="4"/>
  <c r="BI99" i="4"/>
  <c r="BC99" i="4"/>
  <c r="AW99" i="4"/>
  <c r="AQ99" i="4"/>
  <c r="AK99" i="4"/>
  <c r="AE99" i="4"/>
  <c r="X99" i="4"/>
  <c r="R99" i="4"/>
  <c r="J99" i="4"/>
  <c r="BM99" i="4"/>
  <c r="BA99" i="4"/>
  <c r="AO99" i="4"/>
  <c r="AB99" i="4"/>
  <c r="O99" i="4"/>
  <c r="BJ99" i="4"/>
  <c r="AX99" i="4"/>
  <c r="AL99" i="4"/>
  <c r="Y99" i="4"/>
  <c r="K99" i="4"/>
  <c r="BJ89" i="4"/>
  <c r="BD89" i="4"/>
  <c r="AX89" i="4"/>
  <c r="AR89" i="4"/>
  <c r="AL89" i="4"/>
  <c r="AF89" i="4"/>
  <c r="Y89" i="4"/>
  <c r="S89" i="4"/>
  <c r="K89" i="4"/>
  <c r="BL89" i="4"/>
  <c r="BF89" i="4"/>
  <c r="AZ89" i="4"/>
  <c r="AT89" i="4"/>
  <c r="AN89" i="4"/>
  <c r="AH89" i="4"/>
  <c r="AA89" i="4"/>
  <c r="U89" i="4"/>
  <c r="N89" i="4"/>
  <c r="F89" i="4"/>
  <c r="BJ87" i="4"/>
  <c r="BD87" i="4"/>
  <c r="AX87" i="4"/>
  <c r="AR87" i="4"/>
  <c r="AL87" i="4"/>
  <c r="AF87" i="4"/>
  <c r="Y87" i="4"/>
  <c r="S87" i="4"/>
  <c r="K87" i="4"/>
  <c r="BL87" i="4"/>
  <c r="BF87" i="4"/>
  <c r="AZ87" i="4"/>
  <c r="AT87" i="4"/>
  <c r="AN87" i="4"/>
  <c r="AH87" i="4"/>
  <c r="AA87" i="4"/>
  <c r="U87" i="4"/>
  <c r="N87" i="4"/>
  <c r="F87" i="4"/>
  <c r="BJ73" i="4"/>
  <c r="BD73" i="4"/>
  <c r="AX73" i="4"/>
  <c r="AR73" i="4"/>
  <c r="AL73" i="4"/>
  <c r="AF73" i="4"/>
  <c r="Y73" i="4"/>
  <c r="S73" i="4"/>
  <c r="K73" i="4"/>
  <c r="BL73" i="4"/>
  <c r="BF73" i="4"/>
  <c r="AZ73" i="4"/>
  <c r="AT73" i="4"/>
  <c r="AN73" i="4"/>
  <c r="AH73" i="4"/>
  <c r="AA73" i="4"/>
  <c r="U73" i="4"/>
  <c r="N73" i="4"/>
  <c r="F73" i="4"/>
  <c r="BJ71" i="4"/>
  <c r="BJ113" i="4"/>
  <c r="BD71" i="4"/>
  <c r="BD113" i="4"/>
  <c r="AX71" i="4"/>
  <c r="AX113" i="4"/>
  <c r="AR71" i="4"/>
  <c r="AR113" i="4"/>
  <c r="AL71" i="4"/>
  <c r="AL113" i="4"/>
  <c r="AF71" i="4"/>
  <c r="AF113" i="4"/>
  <c r="Y71" i="4"/>
  <c r="Y113" i="4"/>
  <c r="S71" i="4"/>
  <c r="S113" i="4"/>
  <c r="K71" i="4"/>
  <c r="K113" i="4"/>
  <c r="BL71" i="4"/>
  <c r="BL113" i="4"/>
  <c r="BF71" i="4"/>
  <c r="BF113" i="4"/>
  <c r="AZ71" i="4"/>
  <c r="AZ113" i="4"/>
  <c r="AT71" i="4"/>
  <c r="AT113" i="4"/>
  <c r="AN71" i="4"/>
  <c r="AN113" i="4"/>
  <c r="AH71" i="4"/>
  <c r="AH113" i="4"/>
  <c r="AA71" i="4"/>
  <c r="AA113" i="4"/>
  <c r="U71" i="4"/>
  <c r="U113" i="4"/>
  <c r="N71" i="4"/>
  <c r="N113" i="4"/>
  <c r="F71" i="4"/>
  <c r="BJ55" i="4"/>
  <c r="BD55" i="4"/>
  <c r="AX55" i="4"/>
  <c r="AR55" i="4"/>
  <c r="AL55" i="4"/>
  <c r="AF55" i="4"/>
  <c r="Y55" i="4"/>
  <c r="S55" i="4"/>
  <c r="K55" i="4"/>
  <c r="BL55" i="4"/>
  <c r="BF55" i="4"/>
  <c r="AZ55" i="4"/>
  <c r="AT55" i="4"/>
  <c r="AN55" i="4"/>
  <c r="AH55" i="4"/>
  <c r="AA55" i="4"/>
  <c r="U55" i="4"/>
  <c r="N55" i="4"/>
  <c r="F55" i="4"/>
  <c r="BI101" i="4"/>
  <c r="BC101" i="4"/>
  <c r="AW101" i="4"/>
  <c r="AQ101" i="4"/>
  <c r="AK101" i="4"/>
  <c r="AE101" i="4"/>
  <c r="X101" i="4"/>
  <c r="R101" i="4"/>
  <c r="J101" i="4"/>
  <c r="BJ101" i="4"/>
  <c r="AX101" i="4"/>
  <c r="AL101" i="4"/>
  <c r="Y101" i="4"/>
  <c r="K101" i="4"/>
  <c r="BG101" i="4"/>
  <c r="AU101" i="4"/>
  <c r="AI101" i="4"/>
  <c r="V101" i="4"/>
  <c r="G101" i="4"/>
  <c r="BI111" i="4"/>
  <c r="BC111" i="4"/>
  <c r="AW111" i="4"/>
  <c r="AQ111" i="4"/>
  <c r="AK111" i="4"/>
  <c r="AE111" i="4"/>
  <c r="X111" i="4"/>
  <c r="R111" i="4"/>
  <c r="J111" i="4"/>
  <c r="BJ111" i="4"/>
  <c r="AX111" i="4"/>
  <c r="AL111" i="4"/>
  <c r="Y111" i="4"/>
  <c r="Y123" i="4"/>
  <c r="K111" i="4"/>
  <c r="BG111" i="4"/>
  <c r="AU111" i="4"/>
  <c r="AI111" i="4"/>
  <c r="V111" i="4"/>
  <c r="G111" i="4"/>
  <c r="BM88" i="4"/>
  <c r="BG88" i="4"/>
  <c r="BA88" i="4"/>
  <c r="AU88" i="4"/>
  <c r="AO88" i="4"/>
  <c r="AI88" i="4"/>
  <c r="AB88" i="4"/>
  <c r="V88" i="4"/>
  <c r="O88" i="4"/>
  <c r="G88" i="4"/>
  <c r="BI88" i="4"/>
  <c r="BC88" i="4"/>
  <c r="AW88" i="4"/>
  <c r="AQ88" i="4"/>
  <c r="AK88" i="4"/>
  <c r="AE88" i="4"/>
  <c r="X88" i="4"/>
  <c r="R88" i="4"/>
  <c r="J88" i="4"/>
  <c r="BM78" i="4"/>
  <c r="BG78" i="4"/>
  <c r="BA78" i="4"/>
  <c r="AU78" i="4"/>
  <c r="AO78" i="4"/>
  <c r="AI78" i="4"/>
  <c r="AB78" i="4"/>
  <c r="V78" i="4"/>
  <c r="O78" i="4"/>
  <c r="G78" i="4"/>
  <c r="BI78" i="4"/>
  <c r="BC78" i="4"/>
  <c r="AW78" i="4"/>
  <c r="AQ78" i="4"/>
  <c r="AK78" i="4"/>
  <c r="AE78" i="4"/>
  <c r="X78" i="4"/>
  <c r="R78" i="4"/>
  <c r="J78" i="4"/>
  <c r="BM72" i="4"/>
  <c r="BM114" i="4"/>
  <c r="BG72" i="4"/>
  <c r="BG114" i="4"/>
  <c r="BA72" i="4"/>
  <c r="BA114" i="4"/>
  <c r="AU72" i="4"/>
  <c r="AU114" i="4"/>
  <c r="AO72" i="4"/>
  <c r="AO114" i="4"/>
  <c r="AI72" i="4"/>
  <c r="AI114" i="4"/>
  <c r="AB72" i="4"/>
  <c r="AB114" i="4"/>
  <c r="V72" i="4"/>
  <c r="V114" i="4"/>
  <c r="O72" i="4"/>
  <c r="O114" i="4"/>
  <c r="G72" i="4"/>
  <c r="G114" i="4"/>
  <c r="BI72" i="4"/>
  <c r="BI114" i="4"/>
  <c r="BC72" i="4"/>
  <c r="BC114" i="4"/>
  <c r="AW72" i="4"/>
  <c r="AW114" i="4"/>
  <c r="AQ72" i="4"/>
  <c r="AQ114" i="4"/>
  <c r="AK72" i="4"/>
  <c r="AK114" i="4"/>
  <c r="AE72" i="4"/>
  <c r="AE114" i="4"/>
  <c r="X72" i="4"/>
  <c r="X114" i="4"/>
  <c r="R72" i="4"/>
  <c r="R114" i="4"/>
  <c r="J72" i="4"/>
  <c r="J114" i="4"/>
  <c r="BM61" i="4"/>
  <c r="BG61" i="4"/>
  <c r="BA61" i="4"/>
  <c r="AU61" i="4"/>
  <c r="AO61" i="4"/>
  <c r="AI61" i="4"/>
  <c r="AB61" i="4"/>
  <c r="V61" i="4"/>
  <c r="O61" i="4"/>
  <c r="G61" i="4"/>
  <c r="BI61" i="4"/>
  <c r="BC61" i="4"/>
  <c r="AW61" i="4"/>
  <c r="AQ61" i="4"/>
  <c r="AK61" i="4"/>
  <c r="AE61" i="4"/>
  <c r="X61" i="4"/>
  <c r="R61" i="4"/>
  <c r="J61" i="4"/>
  <c r="BM56" i="4"/>
  <c r="BG56" i="4"/>
  <c r="BA56" i="4"/>
  <c r="AU56" i="4"/>
  <c r="AO56" i="4"/>
  <c r="AI56" i="4"/>
  <c r="AB56" i="4"/>
  <c r="V56" i="4"/>
  <c r="O56" i="4"/>
  <c r="G56" i="4"/>
  <c r="BI56" i="4"/>
  <c r="BC56" i="4"/>
  <c r="AW56" i="4"/>
  <c r="AQ56" i="4"/>
  <c r="AK56" i="4"/>
  <c r="AE56" i="4"/>
  <c r="X56" i="4"/>
  <c r="R56" i="4"/>
  <c r="J56" i="4"/>
  <c r="BM97" i="4"/>
  <c r="BG97" i="4"/>
  <c r="BA97" i="4"/>
  <c r="AU97" i="4"/>
  <c r="AO97" i="4"/>
  <c r="AI97" i="4"/>
  <c r="AB97" i="4"/>
  <c r="V97" i="4"/>
  <c r="O97" i="4"/>
  <c r="G97" i="4"/>
  <c r="BI97" i="4"/>
  <c r="BC97" i="4"/>
  <c r="AW97" i="4"/>
  <c r="AQ97" i="4"/>
  <c r="AK97" i="4"/>
  <c r="AE97" i="4"/>
  <c r="X97" i="4"/>
  <c r="R97" i="4"/>
  <c r="J97" i="4"/>
  <c r="BM79" i="4"/>
  <c r="BG79" i="4"/>
  <c r="BA79" i="4"/>
  <c r="AU79" i="4"/>
  <c r="AO79" i="4"/>
  <c r="AI79" i="4"/>
  <c r="AB79" i="4"/>
  <c r="V79" i="4"/>
  <c r="O79" i="4"/>
  <c r="G79" i="4"/>
  <c r="BI79" i="4"/>
  <c r="BC79" i="4"/>
  <c r="AW79" i="4"/>
  <c r="AQ79" i="4"/>
  <c r="AK79" i="4"/>
  <c r="AE79" i="4"/>
  <c r="X79" i="4"/>
  <c r="R79" i="4"/>
  <c r="J79" i="4"/>
  <c r="BM77" i="4"/>
  <c r="BG77" i="4"/>
  <c r="BA77" i="4"/>
  <c r="AU77" i="4"/>
  <c r="AO77" i="4"/>
  <c r="AI77" i="4"/>
  <c r="AB77" i="4"/>
  <c r="V77" i="4"/>
  <c r="O77" i="4"/>
  <c r="G77" i="4"/>
  <c r="BI77" i="4"/>
  <c r="BC77" i="4"/>
  <c r="AW77" i="4"/>
  <c r="AQ77" i="4"/>
  <c r="AK77" i="4"/>
  <c r="AE77" i="4"/>
  <c r="X77" i="4"/>
  <c r="R77" i="4"/>
  <c r="J77" i="4"/>
  <c r="BM62" i="4"/>
  <c r="BG62" i="4"/>
  <c r="BA62" i="4"/>
  <c r="AU62" i="4"/>
  <c r="AO62" i="4"/>
  <c r="AI62" i="4"/>
  <c r="AB62" i="4"/>
  <c r="V62" i="4"/>
  <c r="O62" i="4"/>
  <c r="G62" i="4"/>
  <c r="BI62" i="4"/>
  <c r="BC62" i="4"/>
  <c r="AW62" i="4"/>
  <c r="AQ62" i="4"/>
  <c r="AK62" i="4"/>
  <c r="AE62" i="4"/>
  <c r="X62" i="4"/>
  <c r="R62" i="4"/>
  <c r="J62" i="4"/>
  <c r="BM60" i="4"/>
  <c r="BG60" i="4"/>
  <c r="BA60" i="4"/>
  <c r="AU60" i="4"/>
  <c r="AO60" i="4"/>
  <c r="AI60" i="4"/>
  <c r="AB60" i="4"/>
  <c r="V60" i="4"/>
  <c r="O60" i="4"/>
  <c r="G60" i="4"/>
  <c r="BI60" i="4"/>
  <c r="BC60" i="4"/>
  <c r="AW60" i="4"/>
  <c r="AQ60" i="4"/>
  <c r="AK60" i="4"/>
  <c r="AE60" i="4"/>
  <c r="X60" i="4"/>
  <c r="R60" i="4"/>
  <c r="J60" i="4"/>
  <c r="BM57" i="4"/>
  <c r="BG57" i="4"/>
  <c r="BA57" i="4"/>
  <c r="AU57" i="4"/>
  <c r="AO57" i="4"/>
  <c r="AI57" i="4"/>
  <c r="AB57" i="4"/>
  <c r="V57" i="4"/>
  <c r="O57" i="4"/>
  <c r="G57" i="4"/>
  <c r="BI57" i="4"/>
  <c r="BC57" i="4"/>
  <c r="AW57" i="4"/>
  <c r="AQ57" i="4"/>
  <c r="AK57" i="4"/>
  <c r="AE57" i="4"/>
  <c r="X57" i="4"/>
  <c r="R57" i="4"/>
  <c r="J57" i="4"/>
  <c r="BL109" i="4"/>
  <c r="BF109" i="4"/>
  <c r="AZ109" i="4"/>
  <c r="AT109" i="4"/>
  <c r="AN109" i="4"/>
  <c r="AH109" i="4"/>
  <c r="AA109" i="4"/>
  <c r="U109" i="4"/>
  <c r="N109" i="4"/>
  <c r="F109" i="4"/>
  <c r="BG109" i="4"/>
  <c r="AU109" i="4"/>
  <c r="AI109" i="4"/>
  <c r="V109" i="4"/>
  <c r="G109" i="4"/>
  <c r="BD109" i="4"/>
  <c r="AR109" i="4"/>
  <c r="AF109" i="4"/>
  <c r="AF121" i="4"/>
  <c r="S109" i="4"/>
  <c r="BL107" i="4"/>
  <c r="BF107" i="4"/>
  <c r="AZ107" i="4"/>
  <c r="AT107" i="4"/>
  <c r="AN107" i="4"/>
  <c r="AH107" i="4"/>
  <c r="AA107" i="4"/>
  <c r="U107" i="4"/>
  <c r="N107" i="4"/>
  <c r="F107" i="4"/>
  <c r="BG107" i="4"/>
  <c r="AU107" i="4"/>
  <c r="AI107" i="4"/>
  <c r="V107" i="4"/>
  <c r="G107" i="4"/>
  <c r="BD107" i="4"/>
  <c r="AR107" i="4"/>
  <c r="AF107" i="4"/>
  <c r="AF119" i="4"/>
  <c r="S107" i="4"/>
  <c r="BL98" i="4"/>
  <c r="BF98" i="4"/>
  <c r="AZ98" i="4"/>
  <c r="AT98" i="4"/>
  <c r="AN98" i="4"/>
  <c r="AH98" i="4"/>
  <c r="AA98" i="4"/>
  <c r="U98" i="4"/>
  <c r="BD98" i="4"/>
  <c r="AR98" i="4"/>
  <c r="AF98" i="4"/>
  <c r="S98" i="4"/>
  <c r="K98" i="4"/>
  <c r="BM98" i="4"/>
  <c r="BA98" i="4"/>
  <c r="AO98" i="4"/>
  <c r="AB98" i="4"/>
  <c r="R98" i="4"/>
  <c r="J98" i="4"/>
  <c r="BL108" i="4"/>
  <c r="BF108" i="4"/>
  <c r="AZ108" i="4"/>
  <c r="AT108" i="4"/>
  <c r="AN108" i="4"/>
  <c r="AH108" i="4"/>
  <c r="AA108" i="4"/>
  <c r="U108" i="4"/>
  <c r="N108" i="4"/>
  <c r="F108" i="4"/>
  <c r="BD108" i="4"/>
  <c r="AR108" i="4"/>
  <c r="AR120" i="4"/>
  <c r="AF108" i="4"/>
  <c r="S108" i="4"/>
  <c r="BM108" i="4"/>
  <c r="BA108" i="4"/>
  <c r="AO108" i="4"/>
  <c r="AO120" i="4"/>
  <c r="AB108" i="4"/>
  <c r="O108" i="4"/>
  <c r="BM91" i="4"/>
  <c r="BG91" i="4"/>
  <c r="BA91" i="4"/>
  <c r="AU91" i="4"/>
  <c r="AO91" i="4"/>
  <c r="AI91" i="4"/>
  <c r="AB91" i="4"/>
  <c r="V91" i="4"/>
  <c r="O91" i="4"/>
  <c r="G91" i="4"/>
  <c r="BI91" i="4"/>
  <c r="BC91" i="4"/>
  <c r="AW91" i="4"/>
  <c r="AQ91" i="4"/>
  <c r="AK91" i="4"/>
  <c r="AE91" i="4"/>
  <c r="X91" i="4"/>
  <c r="R91" i="4"/>
  <c r="J91" i="4"/>
  <c r="BM81" i="4"/>
  <c r="BG81" i="4"/>
  <c r="BA81" i="4"/>
  <c r="AU81" i="4"/>
  <c r="AO81" i="4"/>
  <c r="AI81" i="4"/>
  <c r="AB81" i="4"/>
  <c r="V81" i="4"/>
  <c r="O81" i="4"/>
  <c r="G81" i="4"/>
  <c r="BI81" i="4"/>
  <c r="BC81" i="4"/>
  <c r="AW81" i="4"/>
  <c r="AQ81" i="4"/>
  <c r="AK81" i="4"/>
  <c r="AE81" i="4"/>
  <c r="X81" i="4"/>
  <c r="R81" i="4"/>
  <c r="J81" i="4"/>
  <c r="BM75" i="4"/>
  <c r="BG75" i="4"/>
  <c r="BA75" i="4"/>
  <c r="AU75" i="4"/>
  <c r="AO75" i="4"/>
  <c r="AI75" i="4"/>
  <c r="AB75" i="4"/>
  <c r="V75" i="4"/>
  <c r="O75" i="4"/>
  <c r="G75" i="4"/>
  <c r="BI75" i="4"/>
  <c r="BC75" i="4"/>
  <c r="AW75" i="4"/>
  <c r="AQ75" i="4"/>
  <c r="AK75" i="4"/>
  <c r="AE75" i="4"/>
  <c r="X75" i="4"/>
  <c r="R75" i="4"/>
  <c r="J75" i="4"/>
  <c r="BM64" i="4"/>
  <c r="BG64" i="4"/>
  <c r="BA64" i="4"/>
  <c r="AU64" i="4"/>
  <c r="AO64" i="4"/>
  <c r="AI64" i="4"/>
  <c r="AB64" i="4"/>
  <c r="V64" i="4"/>
  <c r="O64" i="4"/>
  <c r="G64" i="4"/>
  <c r="BI64" i="4"/>
  <c r="BC64" i="4"/>
  <c r="AW64" i="4"/>
  <c r="AQ64" i="4"/>
  <c r="AK64" i="4"/>
  <c r="AE64" i="4"/>
  <c r="X64" i="4"/>
  <c r="R64" i="4"/>
  <c r="J64" i="4"/>
  <c r="BM59" i="4"/>
  <c r="BG59" i="4"/>
  <c r="BA59" i="4"/>
  <c r="AU59" i="4"/>
  <c r="AO59" i="4"/>
  <c r="AI59" i="4"/>
  <c r="AB59" i="4"/>
  <c r="V59" i="4"/>
  <c r="O59" i="4"/>
  <c r="G59" i="4"/>
  <c r="BI59" i="4"/>
  <c r="BC59" i="4"/>
  <c r="AW59" i="4"/>
  <c r="AQ59" i="4"/>
  <c r="AK59" i="4"/>
  <c r="AE59" i="4"/>
  <c r="X59" i="4"/>
  <c r="R59" i="4"/>
  <c r="J59" i="4"/>
  <c r="BL99" i="4"/>
  <c r="BF99" i="4"/>
  <c r="AZ99" i="4"/>
  <c r="AT99" i="4"/>
  <c r="AN99" i="4"/>
  <c r="AH99" i="4"/>
  <c r="AA99" i="4"/>
  <c r="U99" i="4"/>
  <c r="N99" i="4"/>
  <c r="F99" i="4"/>
  <c r="BG99" i="4"/>
  <c r="AU99" i="4"/>
  <c r="AI99" i="4"/>
  <c r="V99" i="4"/>
  <c r="G99" i="4"/>
  <c r="BD99" i="4"/>
  <c r="AR99" i="4"/>
  <c r="AF99" i="4"/>
  <c r="S99" i="4"/>
  <c r="BM89" i="4"/>
  <c r="BG89" i="4"/>
  <c r="BA89" i="4"/>
  <c r="AU89" i="4"/>
  <c r="AO89" i="4"/>
  <c r="AI89" i="4"/>
  <c r="AB89" i="4"/>
  <c r="V89" i="4"/>
  <c r="O89" i="4"/>
  <c r="G89" i="4"/>
  <c r="BI89" i="4"/>
  <c r="BC89" i="4"/>
  <c r="AW89" i="4"/>
  <c r="AQ89" i="4"/>
  <c r="AK89" i="4"/>
  <c r="AE89" i="4"/>
  <c r="X89" i="4"/>
  <c r="R89" i="4"/>
  <c r="J89" i="4"/>
  <c r="BM87" i="4"/>
  <c r="BG87" i="4"/>
  <c r="BA87" i="4"/>
  <c r="AU87" i="4"/>
  <c r="AO87" i="4"/>
  <c r="AI87" i="4"/>
  <c r="AB87" i="4"/>
  <c r="V87" i="4"/>
  <c r="O87" i="4"/>
  <c r="G87" i="4"/>
  <c r="BI87" i="4"/>
  <c r="BC87" i="4"/>
  <c r="AW87" i="4"/>
  <c r="AQ87" i="4"/>
  <c r="AK87" i="4"/>
  <c r="AE87" i="4"/>
  <c r="X87" i="4"/>
  <c r="R87" i="4"/>
  <c r="J87" i="4"/>
  <c r="BM73" i="4"/>
  <c r="BG73" i="4"/>
  <c r="BA73" i="4"/>
  <c r="AU73" i="4"/>
  <c r="AO73" i="4"/>
  <c r="AI73" i="4"/>
  <c r="AB73" i="4"/>
  <c r="V73" i="4"/>
  <c r="O73" i="4"/>
  <c r="G73" i="4"/>
  <c r="BI73" i="4"/>
  <c r="BC73" i="4"/>
  <c r="AW73" i="4"/>
  <c r="AQ73" i="4"/>
  <c r="AK73" i="4"/>
  <c r="AE73" i="4"/>
  <c r="X73" i="4"/>
  <c r="R73" i="4"/>
  <c r="J73" i="4"/>
  <c r="BM71" i="4"/>
  <c r="BG71" i="4"/>
  <c r="BA71" i="4"/>
  <c r="AU71" i="4"/>
  <c r="AO71" i="4"/>
  <c r="AI71" i="4"/>
  <c r="AB71" i="4"/>
  <c r="V71" i="4"/>
  <c r="O71" i="4"/>
  <c r="G71" i="4"/>
  <c r="BI71" i="4"/>
  <c r="BC71" i="4"/>
  <c r="AW71" i="4"/>
  <c r="AQ71" i="4"/>
  <c r="AK71" i="4"/>
  <c r="AE71" i="4"/>
  <c r="X71" i="4"/>
  <c r="R71" i="4"/>
  <c r="J71" i="4"/>
  <c r="BM55" i="4"/>
  <c r="BG55" i="4"/>
  <c r="BA55" i="4"/>
  <c r="AU55" i="4"/>
  <c r="AO55" i="4"/>
  <c r="AI55" i="4"/>
  <c r="AB55" i="4"/>
  <c r="V55" i="4"/>
  <c r="O55" i="4"/>
  <c r="G55" i="4"/>
  <c r="BI55" i="4"/>
  <c r="BC55" i="4"/>
  <c r="AW55" i="4"/>
  <c r="AQ55" i="4"/>
  <c r="AK55" i="4"/>
  <c r="AE55" i="4"/>
  <c r="X55" i="4"/>
  <c r="R55" i="4"/>
  <c r="J55" i="4"/>
  <c r="BL101" i="4"/>
  <c r="BF101" i="4"/>
  <c r="AZ101" i="4"/>
  <c r="AT101" i="4"/>
  <c r="AN101" i="4"/>
  <c r="AH101" i="4"/>
  <c r="AA101" i="4"/>
  <c r="U101" i="4"/>
  <c r="N101" i="4"/>
  <c r="F101" i="4"/>
  <c r="BD101" i="4"/>
  <c r="AR101" i="4"/>
  <c r="AF101" i="4"/>
  <c r="S101" i="4"/>
  <c r="BM101" i="4"/>
  <c r="BA101" i="4"/>
  <c r="AO101" i="4"/>
  <c r="AB101" i="4"/>
  <c r="O101" i="4"/>
  <c r="BL111" i="4"/>
  <c r="BF111" i="4"/>
  <c r="AZ111" i="4"/>
  <c r="AT111" i="4"/>
  <c r="AN111" i="4"/>
  <c r="AH111" i="4"/>
  <c r="AA111" i="4"/>
  <c r="U111" i="4"/>
  <c r="N111" i="4"/>
  <c r="F111" i="4"/>
  <c r="BD111" i="4"/>
  <c r="AR111" i="4"/>
  <c r="AF111" i="4"/>
  <c r="S111" i="4"/>
  <c r="S123" i="4"/>
  <c r="BM111" i="4"/>
  <c r="BM123" i="4"/>
  <c r="BA111" i="4"/>
  <c r="AO111" i="4"/>
  <c r="AB111" i="4"/>
  <c r="O111" i="4"/>
  <c r="O123" i="4"/>
  <c r="H101" i="3"/>
  <c r="H24" i="3"/>
  <c r="H25" i="3"/>
  <c r="F55" i="3"/>
  <c r="G55" i="3"/>
  <c r="G57" i="3"/>
  <c r="H65" i="3"/>
  <c r="F71" i="3"/>
  <c r="G72" i="3"/>
  <c r="O82" i="3"/>
  <c r="P40" i="3"/>
  <c r="F11" i="3"/>
  <c r="H13" i="3"/>
  <c r="H52" i="3"/>
  <c r="F72" i="3"/>
  <c r="G67" i="3"/>
  <c r="G59" i="3"/>
  <c r="H10" i="3"/>
  <c r="H8" i="3"/>
  <c r="K58" i="3"/>
  <c r="O58" i="3"/>
  <c r="N58" i="3"/>
  <c r="P53" i="3"/>
  <c r="P48" i="3"/>
  <c r="J58" i="3"/>
  <c r="L53" i="3"/>
  <c r="BN27" i="16"/>
  <c r="BN27" i="15"/>
  <c r="BK27" i="16"/>
  <c r="BK27" i="17"/>
  <c r="AC27" i="15"/>
  <c r="BH27" i="13"/>
  <c r="AE115" i="4"/>
  <c r="BC115" i="4"/>
  <c r="V115" i="4"/>
  <c r="AU115" i="4"/>
  <c r="AA120" i="4"/>
  <c r="AZ120" i="4"/>
  <c r="P10" i="3"/>
  <c r="AH114" i="4"/>
  <c r="BF114" i="4"/>
  <c r="Y114" i="4"/>
  <c r="AX114" i="4"/>
  <c r="AH123" i="4"/>
  <c r="BF123" i="4"/>
  <c r="J113" i="4"/>
  <c r="AK113" i="4"/>
  <c r="BI113" i="4"/>
  <c r="AB113" i="4"/>
  <c r="BA113" i="4"/>
  <c r="AA117" i="4"/>
  <c r="AZ117" i="4"/>
  <c r="S117" i="4"/>
  <c r="AR117" i="4"/>
  <c r="L187" i="3"/>
  <c r="L188" i="3"/>
  <c r="L231" i="3"/>
  <c r="L230" i="3"/>
  <c r="X117" i="4"/>
  <c r="AW117" i="4"/>
  <c r="O117" i="4"/>
  <c r="AO117" i="4"/>
  <c r="BM117" i="4"/>
  <c r="S120" i="4"/>
  <c r="AH115" i="4"/>
  <c r="BF115" i="4"/>
  <c r="Y115" i="4"/>
  <c r="AX115" i="4"/>
  <c r="L127" i="3"/>
  <c r="AC27" i="14"/>
  <c r="BN27" i="14"/>
  <c r="BN27" i="13"/>
  <c r="AC27" i="18"/>
  <c r="BN27" i="18"/>
  <c r="BN27" i="17"/>
  <c r="BK27" i="13"/>
  <c r="BK27" i="15"/>
  <c r="BH27" i="17"/>
  <c r="BK27" i="14"/>
  <c r="BK27" i="18"/>
  <c r="BH27" i="16"/>
  <c r="BH27" i="15"/>
  <c r="J117" i="4"/>
  <c r="BI117" i="4"/>
  <c r="R115" i="4"/>
  <c r="AQ115" i="4"/>
  <c r="G115" i="4"/>
  <c r="AI115" i="4"/>
  <c r="BG115" i="4"/>
  <c r="AF120" i="4"/>
  <c r="N120" i="4"/>
  <c r="AN120" i="4"/>
  <c r="BL120" i="4"/>
  <c r="L197" i="3"/>
  <c r="L145" i="3"/>
  <c r="U123" i="4"/>
  <c r="AT123" i="4"/>
  <c r="X113" i="4"/>
  <c r="AW113" i="4"/>
  <c r="O113" i="4"/>
  <c r="AO113" i="4"/>
  <c r="BM113" i="4"/>
  <c r="BD120" i="4"/>
  <c r="AR119" i="4"/>
  <c r="N117" i="4"/>
  <c r="AN117" i="4"/>
  <c r="BL117" i="4"/>
  <c r="AF117" i="4"/>
  <c r="BD117" i="4"/>
  <c r="L240" i="3"/>
  <c r="AK117" i="4"/>
  <c r="AB117" i="4"/>
  <c r="BA117" i="4"/>
  <c r="U115" i="4"/>
  <c r="AT115" i="4"/>
  <c r="K115" i="4"/>
  <c r="AL115" i="4"/>
  <c r="BJ115" i="4"/>
  <c r="P39" i="3"/>
  <c r="Z27" i="16"/>
  <c r="BE27" i="18"/>
  <c r="L144" i="3"/>
  <c r="BD119" i="4"/>
  <c r="BC113" i="4"/>
  <c r="V113" i="4"/>
  <c r="AU113" i="4"/>
  <c r="U117" i="4"/>
  <c r="AT117" i="4"/>
  <c r="K117" i="4"/>
  <c r="AL117" i="4"/>
  <c r="BJ117" i="4"/>
  <c r="L213" i="3"/>
  <c r="K160" i="3"/>
  <c r="AA115" i="4"/>
  <c r="AZ115" i="4"/>
  <c r="S115" i="4"/>
  <c r="AR115" i="4"/>
  <c r="K203" i="3"/>
  <c r="X115" i="4"/>
  <c r="AW115" i="4"/>
  <c r="O115" i="4"/>
  <c r="AO115" i="4"/>
  <c r="BM115" i="4"/>
  <c r="O160" i="3"/>
  <c r="O241" i="3"/>
  <c r="O198" i="3"/>
  <c r="K242" i="3"/>
  <c r="K246" i="3"/>
  <c r="K198" i="3"/>
  <c r="P136" i="3"/>
  <c r="P221" i="3"/>
  <c r="N203" i="3"/>
  <c r="P195" i="3"/>
  <c r="P237" i="3"/>
  <c r="N242" i="3"/>
  <c r="P137" i="3"/>
  <c r="P223" i="3"/>
  <c r="P135" i="3"/>
  <c r="P172" i="3"/>
  <c r="P193" i="3"/>
  <c r="N198" i="3"/>
  <c r="N245" i="3"/>
  <c r="N244" i="3"/>
  <c r="N247" i="3"/>
  <c r="N243" i="3"/>
  <c r="P239" i="3"/>
  <c r="L179" i="3"/>
  <c r="L143" i="3"/>
  <c r="L221" i="3"/>
  <c r="L134" i="3"/>
  <c r="L177" i="3"/>
  <c r="L223" i="3"/>
  <c r="K125" i="3"/>
  <c r="K201" i="3"/>
  <c r="K204" i="3"/>
  <c r="K200" i="3"/>
  <c r="K202" i="3"/>
  <c r="K161" i="3"/>
  <c r="K157" i="3"/>
  <c r="K159" i="3"/>
  <c r="K158" i="3"/>
  <c r="P187" i="3"/>
  <c r="P127" i="3"/>
  <c r="P154" i="3"/>
  <c r="P170" i="3"/>
  <c r="O200" i="3"/>
  <c r="O204" i="3"/>
  <c r="O201" i="3"/>
  <c r="O202" i="3"/>
  <c r="O125" i="3"/>
  <c r="P173" i="3"/>
  <c r="N155" i="3"/>
  <c r="P150" i="3"/>
  <c r="P130" i="3"/>
  <c r="N168" i="3"/>
  <c r="P166" i="3"/>
  <c r="P216" i="3"/>
  <c r="P151" i="3"/>
  <c r="N156" i="3"/>
  <c r="P186" i="3"/>
  <c r="P229" i="3"/>
  <c r="L172" i="3"/>
  <c r="J198" i="3"/>
  <c r="L193" i="3"/>
  <c r="J245" i="3"/>
  <c r="J247" i="3"/>
  <c r="J243" i="3"/>
  <c r="L239" i="3"/>
  <c r="J244" i="3"/>
  <c r="L173" i="3"/>
  <c r="L135" i="3"/>
  <c r="L178" i="3"/>
  <c r="L222" i="3"/>
  <c r="J125" i="3"/>
  <c r="L123" i="3"/>
  <c r="L137" i="3"/>
  <c r="L216" i="3"/>
  <c r="K243" i="3"/>
  <c r="K244" i="3"/>
  <c r="K245" i="3"/>
  <c r="K247" i="3"/>
  <c r="K211" i="3"/>
  <c r="O155" i="3"/>
  <c r="P213" i="3"/>
  <c r="P240" i="3"/>
  <c r="P188" i="3"/>
  <c r="P231" i="3"/>
  <c r="K241" i="3"/>
  <c r="O244" i="3"/>
  <c r="O245" i="3"/>
  <c r="O243" i="3"/>
  <c r="O247" i="3"/>
  <c r="O159" i="3"/>
  <c r="O161" i="3"/>
  <c r="O157" i="3"/>
  <c r="O158" i="3"/>
  <c r="O211" i="3"/>
  <c r="O168" i="3"/>
  <c r="N159" i="3"/>
  <c r="N158" i="3"/>
  <c r="P158" i="3"/>
  <c r="N161" i="3"/>
  <c r="N157" i="3"/>
  <c r="P153" i="3"/>
  <c r="N211" i="3"/>
  <c r="P209" i="3"/>
  <c r="N241" i="3"/>
  <c r="P236" i="3"/>
  <c r="P180" i="3"/>
  <c r="P222" i="3"/>
  <c r="P129" i="3"/>
  <c r="N160" i="3"/>
  <c r="P152" i="3"/>
  <c r="N202" i="3"/>
  <c r="P202" i="3"/>
  <c r="N201" i="3"/>
  <c r="N204" i="3"/>
  <c r="P204" i="3"/>
  <c r="N200" i="3"/>
  <c r="P196" i="3"/>
  <c r="N246" i="3"/>
  <c r="P238" i="3"/>
  <c r="P177" i="3"/>
  <c r="P220" i="3"/>
  <c r="J156" i="3"/>
  <c r="L156" i="3"/>
  <c r="L151" i="3"/>
  <c r="L186" i="3"/>
  <c r="L229" i="3"/>
  <c r="L153" i="3"/>
  <c r="J161" i="3"/>
  <c r="J159" i="3"/>
  <c r="L159" i="3"/>
  <c r="J158" i="3"/>
  <c r="L158" i="3"/>
  <c r="J157" i="3"/>
  <c r="J211" i="3"/>
  <c r="L209" i="3"/>
  <c r="L136" i="3"/>
  <c r="L215" i="3"/>
  <c r="L237" i="3"/>
  <c r="J242" i="3"/>
  <c r="L130" i="3"/>
  <c r="L166" i="3"/>
  <c r="J168" i="3"/>
  <c r="J200" i="3"/>
  <c r="J201" i="3"/>
  <c r="L196" i="3"/>
  <c r="J202" i="3"/>
  <c r="J204" i="3"/>
  <c r="L238" i="3"/>
  <c r="J246" i="3"/>
  <c r="K168" i="3"/>
  <c r="O242" i="3"/>
  <c r="O203" i="3"/>
  <c r="O246" i="3"/>
  <c r="P145" i="3"/>
  <c r="P144" i="3"/>
  <c r="K199" i="3"/>
  <c r="P143" i="3"/>
  <c r="P194" i="3"/>
  <c r="N199" i="3"/>
  <c r="N125" i="3"/>
  <c r="P123" i="3"/>
  <c r="P178" i="3"/>
  <c r="P215" i="3"/>
  <c r="P146" i="3"/>
  <c r="P189" i="3"/>
  <c r="P232" i="3"/>
  <c r="P134" i="3"/>
  <c r="P179" i="3"/>
  <c r="L180" i="3"/>
  <c r="L220" i="3"/>
  <c r="J155" i="3"/>
  <c r="L150" i="3"/>
  <c r="J199" i="3"/>
  <c r="L194" i="3"/>
  <c r="L129" i="3"/>
  <c r="L152" i="3"/>
  <c r="J160" i="3"/>
  <c r="J203" i="3"/>
  <c r="L195" i="3"/>
  <c r="J241" i="3"/>
  <c r="L236" i="3"/>
  <c r="L146" i="3"/>
  <c r="L189" i="3"/>
  <c r="L232" i="3"/>
  <c r="O199" i="3"/>
  <c r="O156" i="3"/>
  <c r="P230" i="3"/>
  <c r="P197" i="3"/>
  <c r="K155" i="3"/>
  <c r="AC27" i="13"/>
  <c r="AC27" i="16"/>
  <c r="AC27" i="17"/>
  <c r="Z27" i="18"/>
  <c r="AA114" i="4"/>
  <c r="AZ114" i="4"/>
  <c r="S114" i="4"/>
  <c r="AR114" i="4"/>
  <c r="AX123" i="4"/>
  <c r="BH27" i="18"/>
  <c r="BH27" i="14"/>
  <c r="S119" i="4"/>
  <c r="AA119" i="4"/>
  <c r="AZ119" i="4"/>
  <c r="AH121" i="4"/>
  <c r="BF121" i="4"/>
  <c r="U114" i="4"/>
  <c r="AT114" i="4"/>
  <c r="K114" i="4"/>
  <c r="AL114" i="4"/>
  <c r="BJ114" i="4"/>
  <c r="AO123" i="4"/>
  <c r="BE27" i="14"/>
  <c r="AF123" i="4"/>
  <c r="AN123" i="4"/>
  <c r="AE117" i="4"/>
  <c r="BC117" i="4"/>
  <c r="V117" i="4"/>
  <c r="AU117" i="4"/>
  <c r="N115" i="4"/>
  <c r="AN115" i="4"/>
  <c r="BL115" i="4"/>
  <c r="AF115" i="4"/>
  <c r="BD115" i="4"/>
  <c r="BD123" i="4"/>
  <c r="J115" i="4"/>
  <c r="AK115" i="4"/>
  <c r="BI115" i="4"/>
  <c r="AB115" i="4"/>
  <c r="BA115" i="4"/>
  <c r="AH120" i="4"/>
  <c r="BF120" i="4"/>
  <c r="N123" i="4"/>
  <c r="BL123" i="4"/>
  <c r="R113" i="4"/>
  <c r="AQ113" i="4"/>
  <c r="G113" i="4"/>
  <c r="AI113" i="4"/>
  <c r="BG113" i="4"/>
  <c r="BE27" i="13"/>
  <c r="Z27" i="15"/>
  <c r="Z27" i="14"/>
  <c r="BE27" i="17"/>
  <c r="BE27" i="16"/>
  <c r="Z27" i="13"/>
  <c r="BE27" i="15"/>
  <c r="Z27" i="17"/>
  <c r="BB27" i="15"/>
  <c r="BB27" i="13"/>
  <c r="BB27" i="16"/>
  <c r="BB27" i="17"/>
  <c r="T27" i="13"/>
  <c r="AG27" i="13"/>
  <c r="AS27" i="13"/>
  <c r="P27" i="14"/>
  <c r="AP27" i="14"/>
  <c r="BB27" i="14"/>
  <c r="L27" i="15"/>
  <c r="AM27" i="15"/>
  <c r="AY27" i="15"/>
  <c r="H27" i="16"/>
  <c r="W27" i="16"/>
  <c r="AJ27" i="16"/>
  <c r="AV27" i="16"/>
  <c r="AS27" i="17"/>
  <c r="AP27" i="18"/>
  <c r="BB27" i="18"/>
  <c r="N119" i="4"/>
  <c r="AN119" i="4"/>
  <c r="BL119" i="4"/>
  <c r="U121" i="4"/>
  <c r="AT121" i="4"/>
  <c r="AA123" i="4"/>
  <c r="AZ123" i="4"/>
  <c r="AE113" i="4"/>
  <c r="AR123" i="4"/>
  <c r="R117" i="4"/>
  <c r="AQ117" i="4"/>
  <c r="G117" i="4"/>
  <c r="AI117" i="4"/>
  <c r="BG117" i="4"/>
  <c r="O120" i="4"/>
  <c r="BM120" i="4"/>
  <c r="BD121" i="4"/>
  <c r="U120" i="4"/>
  <c r="AT120" i="4"/>
  <c r="AY27" i="17"/>
  <c r="Y120" i="4"/>
  <c r="N114" i="4"/>
  <c r="AN114" i="4"/>
  <c r="BL114" i="4"/>
  <c r="AF114" i="4"/>
  <c r="BD114" i="4"/>
  <c r="AH117" i="4"/>
  <c r="BF117" i="4"/>
  <c r="Y117" i="4"/>
  <c r="AX117" i="4"/>
  <c r="AY27" i="13"/>
  <c r="P27" i="13"/>
  <c r="AP27" i="13"/>
  <c r="L27" i="14"/>
  <c r="AM27" i="14"/>
  <c r="AY27" i="14"/>
  <c r="H27" i="15"/>
  <c r="W27" i="15"/>
  <c r="AJ27" i="15"/>
  <c r="AV27" i="15"/>
  <c r="AY27" i="18"/>
  <c r="AY27" i="16"/>
  <c r="W27" i="17"/>
  <c r="AV27" i="17"/>
  <c r="AS27" i="18"/>
  <c r="H27" i="13"/>
  <c r="W27" i="13"/>
  <c r="AJ27" i="13"/>
  <c r="AV27" i="13"/>
  <c r="T27" i="14"/>
  <c r="AG27" i="14"/>
  <c r="AS27" i="14"/>
  <c r="P27" i="15"/>
  <c r="AP27" i="15"/>
  <c r="L27" i="16"/>
  <c r="AM27" i="16"/>
  <c r="L27" i="13"/>
  <c r="AM27" i="13"/>
  <c r="H27" i="14"/>
  <c r="W27" i="14"/>
  <c r="AJ27" i="14"/>
  <c r="AV27" i="14"/>
  <c r="T27" i="15"/>
  <c r="AG27" i="15"/>
  <c r="AS27" i="15"/>
  <c r="P27" i="16"/>
  <c r="AP27" i="16"/>
  <c r="W27" i="18"/>
  <c r="AV27" i="18"/>
  <c r="T27" i="16"/>
  <c r="AG27" i="16"/>
  <c r="AS27" i="16"/>
  <c r="K79" i="3"/>
  <c r="K208" i="3"/>
  <c r="K165" i="3"/>
  <c r="K122" i="3"/>
  <c r="F79" i="3"/>
  <c r="F208" i="3"/>
  <c r="F165" i="3"/>
  <c r="F122" i="3"/>
  <c r="N79" i="3"/>
  <c r="N208" i="3"/>
  <c r="N165" i="3"/>
  <c r="N122" i="3"/>
  <c r="H27" i="17"/>
  <c r="P27" i="17"/>
  <c r="AJ27" i="17"/>
  <c r="AP27" i="17"/>
  <c r="L27" i="18"/>
  <c r="T27" i="18"/>
  <c r="AG27" i="18"/>
  <c r="AM27" i="18"/>
  <c r="G79" i="3"/>
  <c r="G208" i="3"/>
  <c r="G165" i="3"/>
  <c r="G122" i="3"/>
  <c r="O79" i="3"/>
  <c r="O208" i="3"/>
  <c r="O165" i="3"/>
  <c r="O122" i="3"/>
  <c r="J79" i="3"/>
  <c r="J208" i="3"/>
  <c r="J165" i="3"/>
  <c r="J122" i="3"/>
  <c r="L27" i="17"/>
  <c r="T27" i="17"/>
  <c r="AG27" i="17"/>
  <c r="AM27" i="17"/>
  <c r="H27" i="18"/>
  <c r="P27" i="18"/>
  <c r="AJ27" i="18"/>
  <c r="O115" i="3"/>
  <c r="N115" i="3"/>
  <c r="K115" i="3"/>
  <c r="J115" i="3"/>
  <c r="J131" i="4"/>
  <c r="J125" i="4"/>
  <c r="O131" i="4"/>
  <c r="O125" i="4"/>
  <c r="AO131" i="4"/>
  <c r="AO125" i="4"/>
  <c r="BM131" i="4"/>
  <c r="BM125" i="4"/>
  <c r="AE133" i="4"/>
  <c r="AE127" i="4"/>
  <c r="BC133" i="4"/>
  <c r="BC127" i="4"/>
  <c r="V133" i="4"/>
  <c r="V127" i="4"/>
  <c r="AU133" i="4"/>
  <c r="AU127" i="4"/>
  <c r="R135" i="4"/>
  <c r="R129" i="4"/>
  <c r="AQ135" i="4"/>
  <c r="AQ129" i="4"/>
  <c r="G135" i="4"/>
  <c r="G129" i="4"/>
  <c r="AI135" i="4"/>
  <c r="AI129" i="4"/>
  <c r="BG135" i="4"/>
  <c r="BG129" i="4"/>
  <c r="X132" i="4"/>
  <c r="X126" i="4"/>
  <c r="AW132" i="4"/>
  <c r="AW126" i="4"/>
  <c r="O132" i="4"/>
  <c r="O126" i="4"/>
  <c r="AB132" i="4"/>
  <c r="AB126" i="4"/>
  <c r="BA132" i="4"/>
  <c r="BA126" i="4"/>
  <c r="R131" i="4"/>
  <c r="R125" i="4"/>
  <c r="AE131" i="4"/>
  <c r="AE125" i="4"/>
  <c r="AQ131" i="4"/>
  <c r="AQ125" i="4"/>
  <c r="BC131" i="4"/>
  <c r="BC125" i="4"/>
  <c r="G131" i="4"/>
  <c r="G125" i="4"/>
  <c r="V131" i="4"/>
  <c r="V125" i="4"/>
  <c r="AI131" i="4"/>
  <c r="AI125" i="4"/>
  <c r="AU131" i="4"/>
  <c r="AU125" i="4"/>
  <c r="BG131" i="4"/>
  <c r="BG125" i="4"/>
  <c r="J133" i="4"/>
  <c r="J127" i="4"/>
  <c r="X133" i="4"/>
  <c r="X127" i="4"/>
  <c r="AK133" i="4"/>
  <c r="AK127" i="4"/>
  <c r="AW133" i="4"/>
  <c r="AW127" i="4"/>
  <c r="BI133" i="4"/>
  <c r="BI127" i="4"/>
  <c r="O133" i="4"/>
  <c r="O127" i="4"/>
  <c r="AB133" i="4"/>
  <c r="AB127" i="4"/>
  <c r="AO133" i="4"/>
  <c r="AO127" i="4"/>
  <c r="BA133" i="4"/>
  <c r="BA127" i="4"/>
  <c r="BM133" i="4"/>
  <c r="BM127" i="4"/>
  <c r="J135" i="4"/>
  <c r="J129" i="4"/>
  <c r="X135" i="4"/>
  <c r="X129" i="4"/>
  <c r="AK135" i="4"/>
  <c r="AK129" i="4"/>
  <c r="AW135" i="4"/>
  <c r="AW129" i="4"/>
  <c r="BI135" i="4"/>
  <c r="BI129" i="4"/>
  <c r="O135" i="4"/>
  <c r="O129" i="4"/>
  <c r="AB135" i="4"/>
  <c r="AB129" i="4"/>
  <c r="AO135" i="4"/>
  <c r="AO129" i="4"/>
  <c r="BA135" i="4"/>
  <c r="BA129" i="4"/>
  <c r="BM135" i="4"/>
  <c r="BM129" i="4"/>
  <c r="R132" i="4"/>
  <c r="R126" i="4"/>
  <c r="AE132" i="4"/>
  <c r="AE126" i="4"/>
  <c r="AQ132" i="4"/>
  <c r="AQ126" i="4"/>
  <c r="BC132" i="4"/>
  <c r="BC126" i="4"/>
  <c r="G132" i="4"/>
  <c r="G126" i="4"/>
  <c r="V132" i="4"/>
  <c r="V126" i="4"/>
  <c r="AI132" i="4"/>
  <c r="AI126" i="4"/>
  <c r="AU132" i="4"/>
  <c r="AU126" i="4"/>
  <c r="BG132" i="4"/>
  <c r="BG126" i="4"/>
  <c r="N131" i="4"/>
  <c r="N125" i="4"/>
  <c r="AA131" i="4"/>
  <c r="AA125" i="4"/>
  <c r="AN131" i="4"/>
  <c r="AN125" i="4"/>
  <c r="AZ131" i="4"/>
  <c r="AZ125" i="4"/>
  <c r="BL131" i="4"/>
  <c r="BL125" i="4"/>
  <c r="S131" i="4"/>
  <c r="S125" i="4"/>
  <c r="AF131" i="4"/>
  <c r="AF125" i="4"/>
  <c r="AR131" i="4"/>
  <c r="AR125" i="4"/>
  <c r="BD131" i="4"/>
  <c r="BD125" i="4"/>
  <c r="F127" i="4"/>
  <c r="F133" i="4"/>
  <c r="U133" i="4"/>
  <c r="U127" i="4"/>
  <c r="AH133" i="4"/>
  <c r="AH127" i="4"/>
  <c r="AT133" i="4"/>
  <c r="AT127" i="4"/>
  <c r="BF133" i="4"/>
  <c r="BF127" i="4"/>
  <c r="K133" i="4"/>
  <c r="K127" i="4"/>
  <c r="Y133" i="4"/>
  <c r="Y127" i="4"/>
  <c r="AL133" i="4"/>
  <c r="AL127" i="4"/>
  <c r="AX133" i="4"/>
  <c r="AX127" i="4"/>
  <c r="BJ133" i="4"/>
  <c r="BJ127" i="4"/>
  <c r="F129" i="4"/>
  <c r="F135" i="4"/>
  <c r="U135" i="4"/>
  <c r="U129" i="4"/>
  <c r="AH135" i="4"/>
  <c r="AH129" i="4"/>
  <c r="AT135" i="4"/>
  <c r="AT129" i="4"/>
  <c r="BF135" i="4"/>
  <c r="BF129" i="4"/>
  <c r="K135" i="4"/>
  <c r="K129" i="4"/>
  <c r="Y135" i="4"/>
  <c r="Y129" i="4"/>
  <c r="AL135" i="4"/>
  <c r="AL129" i="4"/>
  <c r="AX135" i="4"/>
  <c r="AX129" i="4"/>
  <c r="BJ135" i="4"/>
  <c r="BJ129" i="4"/>
  <c r="N132" i="4"/>
  <c r="N126" i="4"/>
  <c r="AA132" i="4"/>
  <c r="AA126" i="4"/>
  <c r="AN132" i="4"/>
  <c r="AN126" i="4"/>
  <c r="AZ132" i="4"/>
  <c r="AZ126" i="4"/>
  <c r="BL132" i="4"/>
  <c r="BL126" i="4"/>
  <c r="S132" i="4"/>
  <c r="S126" i="4"/>
  <c r="AF132" i="4"/>
  <c r="AF126" i="4"/>
  <c r="AR132" i="4"/>
  <c r="AR126" i="4"/>
  <c r="BD132" i="4"/>
  <c r="BD126" i="4"/>
  <c r="O69" i="3"/>
  <c r="O68" i="3"/>
  <c r="O114" i="3"/>
  <c r="N114" i="3"/>
  <c r="K114" i="3"/>
  <c r="J69" i="3"/>
  <c r="J68" i="3"/>
  <c r="J114" i="3"/>
  <c r="AB120" i="4"/>
  <c r="BA120" i="4"/>
  <c r="U119" i="4"/>
  <c r="AH119" i="4"/>
  <c r="AT119" i="4"/>
  <c r="BF119" i="4"/>
  <c r="S121" i="4"/>
  <c r="AR121" i="4"/>
  <c r="N121" i="4"/>
  <c r="AA121" i="4"/>
  <c r="AN121" i="4"/>
  <c r="AZ121" i="4"/>
  <c r="BL121" i="4"/>
  <c r="K120" i="4"/>
  <c r="AL120" i="4"/>
  <c r="BJ120" i="4"/>
  <c r="X131" i="4"/>
  <c r="X125" i="4"/>
  <c r="AK131" i="4"/>
  <c r="AK125" i="4"/>
  <c r="AW131" i="4"/>
  <c r="AW125" i="4"/>
  <c r="BI131" i="4"/>
  <c r="BI125" i="4"/>
  <c r="AB131" i="4"/>
  <c r="AB125" i="4"/>
  <c r="BA131" i="4"/>
  <c r="BA125" i="4"/>
  <c r="R133" i="4"/>
  <c r="R127" i="4"/>
  <c r="AQ133" i="4"/>
  <c r="AQ127" i="4"/>
  <c r="G133" i="4"/>
  <c r="G127" i="4"/>
  <c r="AI133" i="4"/>
  <c r="AI127" i="4"/>
  <c r="BG133" i="4"/>
  <c r="BG127" i="4"/>
  <c r="AE135" i="4"/>
  <c r="AE129" i="4"/>
  <c r="BC135" i="4"/>
  <c r="BC129" i="4"/>
  <c r="V135" i="4"/>
  <c r="V129" i="4"/>
  <c r="AU135" i="4"/>
  <c r="AU129" i="4"/>
  <c r="J132" i="4"/>
  <c r="J126" i="4"/>
  <c r="AK132" i="4"/>
  <c r="AK126" i="4"/>
  <c r="BI132" i="4"/>
  <c r="BI126" i="4"/>
  <c r="AO132" i="4"/>
  <c r="AO126" i="4"/>
  <c r="BM132" i="4"/>
  <c r="BM126" i="4"/>
  <c r="F131" i="4"/>
  <c r="F125" i="4"/>
  <c r="U131" i="4"/>
  <c r="U125" i="4"/>
  <c r="AH131" i="4"/>
  <c r="AH125" i="4"/>
  <c r="AT131" i="4"/>
  <c r="AT125" i="4"/>
  <c r="BF131" i="4"/>
  <c r="BF125" i="4"/>
  <c r="K131" i="4"/>
  <c r="K125" i="4"/>
  <c r="Y131" i="4"/>
  <c r="Y125" i="4"/>
  <c r="AL131" i="4"/>
  <c r="AL125" i="4"/>
  <c r="AX131" i="4"/>
  <c r="AX125" i="4"/>
  <c r="BJ131" i="4"/>
  <c r="BJ125" i="4"/>
  <c r="N133" i="4"/>
  <c r="N127" i="4"/>
  <c r="AA133" i="4"/>
  <c r="AA127" i="4"/>
  <c r="AN133" i="4"/>
  <c r="AN127" i="4"/>
  <c r="AZ133" i="4"/>
  <c r="AZ127" i="4"/>
  <c r="BL133" i="4"/>
  <c r="BL127" i="4"/>
  <c r="S133" i="4"/>
  <c r="S127" i="4"/>
  <c r="AF133" i="4"/>
  <c r="AF127" i="4"/>
  <c r="AR133" i="4"/>
  <c r="AR127" i="4"/>
  <c r="BD133" i="4"/>
  <c r="BD127" i="4"/>
  <c r="N135" i="4"/>
  <c r="N129" i="4"/>
  <c r="AA135" i="4"/>
  <c r="AA129" i="4"/>
  <c r="AN135" i="4"/>
  <c r="AN129" i="4"/>
  <c r="AZ135" i="4"/>
  <c r="AZ129" i="4"/>
  <c r="BL135" i="4"/>
  <c r="BL129" i="4"/>
  <c r="S135" i="4"/>
  <c r="S129" i="4"/>
  <c r="AF135" i="4"/>
  <c r="AF129" i="4"/>
  <c r="AR135" i="4"/>
  <c r="AR129" i="4"/>
  <c r="BD135" i="4"/>
  <c r="BD129" i="4"/>
  <c r="F126" i="4"/>
  <c r="F132" i="4"/>
  <c r="U132" i="4"/>
  <c r="U126" i="4"/>
  <c r="AH132" i="4"/>
  <c r="AH126" i="4"/>
  <c r="AT132" i="4"/>
  <c r="AT126" i="4"/>
  <c r="BF132" i="4"/>
  <c r="BF126" i="4"/>
  <c r="K132" i="4"/>
  <c r="K126" i="4"/>
  <c r="Y132" i="4"/>
  <c r="Y126" i="4"/>
  <c r="AL132" i="4"/>
  <c r="AL126" i="4"/>
  <c r="AX132" i="4"/>
  <c r="AX126" i="4"/>
  <c r="BJ132" i="4"/>
  <c r="BJ126" i="4"/>
  <c r="N69" i="3"/>
  <c r="N68" i="3"/>
  <c r="K69" i="3"/>
  <c r="K68" i="3"/>
  <c r="P17" i="3"/>
  <c r="L17" i="3"/>
  <c r="P16" i="3"/>
  <c r="L16" i="3"/>
  <c r="P18" i="3"/>
  <c r="P15" i="3"/>
  <c r="L18" i="3"/>
  <c r="L15" i="3"/>
  <c r="F70" i="3"/>
  <c r="L10" i="3"/>
  <c r="G66" i="3"/>
  <c r="F67" i="3"/>
  <c r="H67" i="3"/>
  <c r="H51" i="3"/>
  <c r="R19" i="4"/>
  <c r="AE19" i="4"/>
  <c r="AQ19" i="4"/>
  <c r="BC19" i="4"/>
  <c r="G19" i="4"/>
  <c r="V19" i="4"/>
  <c r="AI19" i="4"/>
  <c r="AU19" i="4"/>
  <c r="BG19" i="4"/>
  <c r="J25" i="4"/>
  <c r="X25" i="4"/>
  <c r="AK25" i="4"/>
  <c r="AW25" i="4"/>
  <c r="BI25" i="4"/>
  <c r="O25" i="4"/>
  <c r="AB25" i="4"/>
  <c r="AO25" i="4"/>
  <c r="BA25" i="4"/>
  <c r="BM25" i="4"/>
  <c r="U19" i="4"/>
  <c r="AH19" i="4"/>
  <c r="AT19" i="4"/>
  <c r="BF19" i="4"/>
  <c r="K19" i="4"/>
  <c r="Y19" i="4"/>
  <c r="AL19" i="4"/>
  <c r="AX19" i="4"/>
  <c r="BJ19" i="4"/>
  <c r="N25" i="4"/>
  <c r="AA25" i="4"/>
  <c r="AN25" i="4"/>
  <c r="AZ25" i="4"/>
  <c r="BL25" i="4"/>
  <c r="S25" i="4"/>
  <c r="AF25" i="4"/>
  <c r="AR25" i="4"/>
  <c r="BD25" i="4"/>
  <c r="G56" i="3"/>
  <c r="H61" i="3"/>
  <c r="G11" i="3"/>
  <c r="H11" i="3"/>
  <c r="G71" i="3"/>
  <c r="H71" i="3"/>
  <c r="H54" i="3"/>
  <c r="AB123" i="4"/>
  <c r="BA123" i="4"/>
  <c r="J69" i="4"/>
  <c r="X69" i="4"/>
  <c r="AK69" i="4"/>
  <c r="AW69" i="4"/>
  <c r="BI69" i="4"/>
  <c r="O69" i="4"/>
  <c r="AB69" i="4"/>
  <c r="AO69" i="4"/>
  <c r="BA69" i="4"/>
  <c r="BM69" i="4"/>
  <c r="K123" i="4"/>
  <c r="AL123" i="4"/>
  <c r="BJ123" i="4"/>
  <c r="J19" i="4"/>
  <c r="X19" i="4"/>
  <c r="AK19" i="4"/>
  <c r="AW19" i="4"/>
  <c r="BI19" i="4"/>
  <c r="O19" i="4"/>
  <c r="AB19" i="4"/>
  <c r="AO19" i="4"/>
  <c r="BA19" i="4"/>
  <c r="BM19" i="4"/>
  <c r="R25" i="4"/>
  <c r="AE25" i="4"/>
  <c r="AQ25" i="4"/>
  <c r="BC25" i="4"/>
  <c r="G25" i="4"/>
  <c r="V25" i="4"/>
  <c r="AI25" i="4"/>
  <c r="AU25" i="4"/>
  <c r="BG25" i="4"/>
  <c r="N19" i="4"/>
  <c r="AA19" i="4"/>
  <c r="AN19" i="4"/>
  <c r="AZ19" i="4"/>
  <c r="BL19" i="4"/>
  <c r="S19" i="4"/>
  <c r="AF19" i="4"/>
  <c r="AR19" i="4"/>
  <c r="BD19" i="4"/>
  <c r="U25" i="4"/>
  <c r="AH25" i="4"/>
  <c r="AT25" i="4"/>
  <c r="BF25" i="4"/>
  <c r="K25" i="4"/>
  <c r="Y25" i="4"/>
  <c r="AL25" i="4"/>
  <c r="AX25" i="4"/>
  <c r="BJ25" i="4"/>
  <c r="H55" i="3"/>
  <c r="J137" i="4"/>
  <c r="J149" i="4"/>
  <c r="X149" i="4"/>
  <c r="X137" i="4"/>
  <c r="AK149" i="4"/>
  <c r="AK137" i="4"/>
  <c r="AW149" i="4"/>
  <c r="AW137" i="4"/>
  <c r="BI149" i="4"/>
  <c r="BI137" i="4"/>
  <c r="O137" i="4"/>
  <c r="O149" i="4"/>
  <c r="AB137" i="4"/>
  <c r="AB149" i="4"/>
  <c r="AO137" i="4"/>
  <c r="AO149" i="4"/>
  <c r="BA137" i="4"/>
  <c r="BA149" i="4"/>
  <c r="BM137" i="4"/>
  <c r="BM149" i="4"/>
  <c r="R151" i="4"/>
  <c r="R139" i="4"/>
  <c r="AE139" i="4"/>
  <c r="AE151" i="4"/>
  <c r="AQ151" i="4"/>
  <c r="AQ139" i="4"/>
  <c r="BC151" i="4"/>
  <c r="BC139" i="4"/>
  <c r="G151" i="4"/>
  <c r="G139" i="4"/>
  <c r="V151" i="4"/>
  <c r="V139" i="4"/>
  <c r="AI139" i="4"/>
  <c r="AI151" i="4"/>
  <c r="AU151" i="4"/>
  <c r="AU139" i="4"/>
  <c r="BG151" i="4"/>
  <c r="BG139" i="4"/>
  <c r="J147" i="4"/>
  <c r="X147" i="4"/>
  <c r="AK147" i="4"/>
  <c r="AW147" i="4"/>
  <c r="BI147" i="4"/>
  <c r="O147" i="4"/>
  <c r="AB147" i="4"/>
  <c r="AO147" i="4"/>
  <c r="BA147" i="4"/>
  <c r="BM147" i="4"/>
  <c r="R141" i="4"/>
  <c r="R153" i="4"/>
  <c r="AE153" i="4"/>
  <c r="AE141" i="4"/>
  <c r="AQ141" i="4"/>
  <c r="AQ153" i="4"/>
  <c r="BC153" i="4"/>
  <c r="BC141" i="4"/>
  <c r="G141" i="4"/>
  <c r="G153" i="4"/>
  <c r="V141" i="4"/>
  <c r="V153" i="4"/>
  <c r="AI153" i="4"/>
  <c r="AI141" i="4"/>
  <c r="AU141" i="4"/>
  <c r="AU153" i="4"/>
  <c r="BG141" i="4"/>
  <c r="BG153" i="4"/>
  <c r="J145" i="4"/>
  <c r="X145" i="4"/>
  <c r="AK145" i="4"/>
  <c r="AW145" i="4"/>
  <c r="BI145" i="4"/>
  <c r="O145" i="4"/>
  <c r="AB145" i="4"/>
  <c r="AO145" i="4"/>
  <c r="BA145" i="4"/>
  <c r="BM145" i="4"/>
  <c r="R144" i="4"/>
  <c r="AE144" i="4"/>
  <c r="AQ144" i="4"/>
  <c r="BC144" i="4"/>
  <c r="G144" i="4"/>
  <c r="V144" i="4"/>
  <c r="AI144" i="4"/>
  <c r="AU144" i="4"/>
  <c r="BG144" i="4"/>
  <c r="J150" i="4"/>
  <c r="J138" i="4"/>
  <c r="X138" i="4"/>
  <c r="X150" i="4"/>
  <c r="AK138" i="4"/>
  <c r="AK150" i="4"/>
  <c r="AW150" i="4"/>
  <c r="AW138" i="4"/>
  <c r="BI150" i="4"/>
  <c r="BI138" i="4"/>
  <c r="O138" i="4"/>
  <c r="O150" i="4"/>
  <c r="AB150" i="4"/>
  <c r="AB138" i="4"/>
  <c r="AO138" i="4"/>
  <c r="AO150" i="4"/>
  <c r="BA150" i="4"/>
  <c r="BA138" i="4"/>
  <c r="BM150" i="4"/>
  <c r="BM138" i="4"/>
  <c r="G119" i="4"/>
  <c r="AI119" i="4"/>
  <c r="BG119" i="4"/>
  <c r="V121" i="4"/>
  <c r="AU121" i="4"/>
  <c r="R65" i="4"/>
  <c r="AE65" i="4"/>
  <c r="AQ65" i="4"/>
  <c r="BC65" i="4"/>
  <c r="G65" i="4"/>
  <c r="V65" i="4"/>
  <c r="AI65" i="4"/>
  <c r="AU65" i="4"/>
  <c r="BG65" i="4"/>
  <c r="J67" i="4"/>
  <c r="X67" i="4"/>
  <c r="AK67" i="4"/>
  <c r="AW67" i="4"/>
  <c r="BI67" i="4"/>
  <c r="O67" i="4"/>
  <c r="AB67" i="4"/>
  <c r="AO67" i="4"/>
  <c r="BA67" i="4"/>
  <c r="BM67" i="4"/>
  <c r="R143" i="4"/>
  <c r="AE143" i="4"/>
  <c r="AQ143" i="4"/>
  <c r="BC143" i="4"/>
  <c r="G143" i="4"/>
  <c r="V143" i="4"/>
  <c r="AI143" i="4"/>
  <c r="AU143" i="4"/>
  <c r="BG143" i="4"/>
  <c r="R66" i="4"/>
  <c r="AE66" i="4"/>
  <c r="AQ66" i="4"/>
  <c r="BC66" i="4"/>
  <c r="G66" i="4"/>
  <c r="V66" i="4"/>
  <c r="AI66" i="4"/>
  <c r="AU66" i="4"/>
  <c r="BG66" i="4"/>
  <c r="V123" i="4"/>
  <c r="AU123" i="4"/>
  <c r="R123" i="4"/>
  <c r="AE123" i="4"/>
  <c r="AQ123" i="4"/>
  <c r="BC123" i="4"/>
  <c r="R137" i="4"/>
  <c r="R149" i="4"/>
  <c r="AE149" i="4"/>
  <c r="AE137" i="4"/>
  <c r="AQ137" i="4"/>
  <c r="AQ149" i="4"/>
  <c r="BC137" i="4"/>
  <c r="BC149" i="4"/>
  <c r="G137" i="4"/>
  <c r="G149" i="4"/>
  <c r="V137" i="4"/>
  <c r="V149" i="4"/>
  <c r="AI137" i="4"/>
  <c r="AI149" i="4"/>
  <c r="AU137" i="4"/>
  <c r="AU149" i="4"/>
  <c r="BG137" i="4"/>
  <c r="BG149" i="4"/>
  <c r="J151" i="4"/>
  <c r="J139" i="4"/>
  <c r="X139" i="4"/>
  <c r="X151" i="4"/>
  <c r="AK139" i="4"/>
  <c r="AK151" i="4"/>
  <c r="AW139" i="4"/>
  <c r="AW151" i="4"/>
  <c r="BI139" i="4"/>
  <c r="BI151" i="4"/>
  <c r="O151" i="4"/>
  <c r="O139" i="4"/>
  <c r="AB139" i="4"/>
  <c r="AB151" i="4"/>
  <c r="AO151" i="4"/>
  <c r="AO139" i="4"/>
  <c r="BA139" i="4"/>
  <c r="BA151" i="4"/>
  <c r="BM139" i="4"/>
  <c r="BM151" i="4"/>
  <c r="R147" i="4"/>
  <c r="AE147" i="4"/>
  <c r="AQ147" i="4"/>
  <c r="BC147" i="4"/>
  <c r="G147" i="4"/>
  <c r="V147" i="4"/>
  <c r="AI147" i="4"/>
  <c r="AU147" i="4"/>
  <c r="BG147" i="4"/>
  <c r="J141" i="4"/>
  <c r="J153" i="4"/>
  <c r="X153" i="4"/>
  <c r="X141" i="4"/>
  <c r="AK153" i="4"/>
  <c r="AK141" i="4"/>
  <c r="AW153" i="4"/>
  <c r="AW141" i="4"/>
  <c r="BI153" i="4"/>
  <c r="BI141" i="4"/>
  <c r="O141" i="4"/>
  <c r="O153" i="4"/>
  <c r="AB153" i="4"/>
  <c r="AB141" i="4"/>
  <c r="AO141" i="4"/>
  <c r="AO153" i="4"/>
  <c r="BA153" i="4"/>
  <c r="BA141" i="4"/>
  <c r="BM141" i="4"/>
  <c r="BM153" i="4"/>
  <c r="R145" i="4"/>
  <c r="AE145" i="4"/>
  <c r="AQ145" i="4"/>
  <c r="BC145" i="4"/>
  <c r="G145" i="4"/>
  <c r="V145" i="4"/>
  <c r="AI145" i="4"/>
  <c r="AU145" i="4"/>
  <c r="BG145" i="4"/>
  <c r="J144" i="4"/>
  <c r="X144" i="4"/>
  <c r="AK144" i="4"/>
  <c r="AW144" i="4"/>
  <c r="BI144" i="4"/>
  <c r="O144" i="4"/>
  <c r="AB144" i="4"/>
  <c r="AO144" i="4"/>
  <c r="BA144" i="4"/>
  <c r="BM144" i="4"/>
  <c r="R150" i="4"/>
  <c r="R138" i="4"/>
  <c r="AE138" i="4"/>
  <c r="AE150" i="4"/>
  <c r="AQ150" i="4"/>
  <c r="AQ138" i="4"/>
  <c r="BC150" i="4"/>
  <c r="BC138" i="4"/>
  <c r="G138" i="4"/>
  <c r="G150" i="4"/>
  <c r="V138" i="4"/>
  <c r="V150" i="4"/>
  <c r="AI150" i="4"/>
  <c r="AI138" i="4"/>
  <c r="AU138" i="4"/>
  <c r="AU150" i="4"/>
  <c r="BG138" i="4"/>
  <c r="BG150" i="4"/>
  <c r="F66" i="3"/>
  <c r="H68" i="3"/>
  <c r="G70" i="3"/>
  <c r="R69" i="4"/>
  <c r="AE69" i="4"/>
  <c r="AQ69" i="4"/>
  <c r="BC69" i="4"/>
  <c r="G69" i="4"/>
  <c r="V69" i="4"/>
  <c r="AI69" i="4"/>
  <c r="AU69" i="4"/>
  <c r="BG69" i="4"/>
  <c r="V119" i="4"/>
  <c r="AU119" i="4"/>
  <c r="G121" i="4"/>
  <c r="AI121" i="4"/>
  <c r="BG121" i="4"/>
  <c r="J65" i="4"/>
  <c r="X65" i="4"/>
  <c r="AK65" i="4"/>
  <c r="AW65" i="4"/>
  <c r="BI65" i="4"/>
  <c r="O65" i="4"/>
  <c r="AB65" i="4"/>
  <c r="AO65" i="4"/>
  <c r="BA65" i="4"/>
  <c r="BM65" i="4"/>
  <c r="R67" i="4"/>
  <c r="AE67" i="4"/>
  <c r="AQ67" i="4"/>
  <c r="BC67" i="4"/>
  <c r="G67" i="4"/>
  <c r="V67" i="4"/>
  <c r="AI67" i="4"/>
  <c r="AU67" i="4"/>
  <c r="BG67" i="4"/>
  <c r="J143" i="4"/>
  <c r="X143" i="4"/>
  <c r="AK143" i="4"/>
  <c r="AW143" i="4"/>
  <c r="BI143" i="4"/>
  <c r="O143" i="4"/>
  <c r="AB143" i="4"/>
  <c r="AO143" i="4"/>
  <c r="BA143" i="4"/>
  <c r="BM143" i="4"/>
  <c r="J66" i="4"/>
  <c r="X66" i="4"/>
  <c r="AK66" i="4"/>
  <c r="AW66" i="4"/>
  <c r="BI66" i="4"/>
  <c r="O66" i="4"/>
  <c r="AB66" i="4"/>
  <c r="AO66" i="4"/>
  <c r="BA66" i="4"/>
  <c r="BM66" i="4"/>
  <c r="G123" i="4"/>
  <c r="AI123" i="4"/>
  <c r="BG123" i="4"/>
  <c r="J123" i="4"/>
  <c r="X123" i="4"/>
  <c r="AK123" i="4"/>
  <c r="AW123" i="4"/>
  <c r="BI123" i="4"/>
  <c r="U149" i="4"/>
  <c r="U137" i="4"/>
  <c r="AH149" i="4"/>
  <c r="AH137" i="4"/>
  <c r="AT137" i="4"/>
  <c r="AT149" i="4"/>
  <c r="BF137" i="4"/>
  <c r="BF149" i="4"/>
  <c r="K137" i="4"/>
  <c r="K149" i="4"/>
  <c r="Y137" i="4"/>
  <c r="Y149" i="4"/>
  <c r="AL137" i="4"/>
  <c r="AL149" i="4"/>
  <c r="AX149" i="4"/>
  <c r="AX137" i="4"/>
  <c r="BJ137" i="4"/>
  <c r="BJ149" i="4"/>
  <c r="N139" i="4"/>
  <c r="N151" i="4"/>
  <c r="AA151" i="4"/>
  <c r="AA139" i="4"/>
  <c r="AN151" i="4"/>
  <c r="AN139" i="4"/>
  <c r="AZ139" i="4"/>
  <c r="AZ151" i="4"/>
  <c r="BL151" i="4"/>
  <c r="BL139" i="4"/>
  <c r="S151" i="4"/>
  <c r="S139" i="4"/>
  <c r="AF151" i="4"/>
  <c r="AF139" i="4"/>
  <c r="AR151" i="4"/>
  <c r="AR139" i="4"/>
  <c r="BD151" i="4"/>
  <c r="BD139" i="4"/>
  <c r="U147" i="4"/>
  <c r="AH147" i="4"/>
  <c r="AT147" i="4"/>
  <c r="BF147" i="4"/>
  <c r="K147" i="4"/>
  <c r="Y147" i="4"/>
  <c r="AL147" i="4"/>
  <c r="AX147" i="4"/>
  <c r="BJ147" i="4"/>
  <c r="N153" i="4"/>
  <c r="N141" i="4"/>
  <c r="AA141" i="4"/>
  <c r="AA153" i="4"/>
  <c r="AN141" i="4"/>
  <c r="AN153" i="4"/>
  <c r="AZ153" i="4"/>
  <c r="AZ141" i="4"/>
  <c r="BL141" i="4"/>
  <c r="BL153" i="4"/>
  <c r="S141" i="4"/>
  <c r="S153" i="4"/>
  <c r="AF141" i="4"/>
  <c r="AF153" i="4"/>
  <c r="AR141" i="4"/>
  <c r="AR153" i="4"/>
  <c r="BD141" i="4"/>
  <c r="BD153" i="4"/>
  <c r="U145" i="4"/>
  <c r="AH145" i="4"/>
  <c r="AT145" i="4"/>
  <c r="BF145" i="4"/>
  <c r="K145" i="4"/>
  <c r="Y145" i="4"/>
  <c r="AL145" i="4"/>
  <c r="AX145" i="4"/>
  <c r="BJ145" i="4"/>
  <c r="N144" i="4"/>
  <c r="AA144" i="4"/>
  <c r="AN144" i="4"/>
  <c r="AZ144" i="4"/>
  <c r="BL144" i="4"/>
  <c r="S144" i="4"/>
  <c r="AF144" i="4"/>
  <c r="AR144" i="4"/>
  <c r="BD144" i="4"/>
  <c r="U138" i="4"/>
  <c r="U150" i="4"/>
  <c r="AH150" i="4"/>
  <c r="AH138" i="4"/>
  <c r="AT150" i="4"/>
  <c r="AT138" i="4"/>
  <c r="BF150" i="4"/>
  <c r="BF138" i="4"/>
  <c r="K138" i="4"/>
  <c r="K150" i="4"/>
  <c r="Y138" i="4"/>
  <c r="Y150" i="4"/>
  <c r="AL138" i="4"/>
  <c r="AL150" i="4"/>
  <c r="AX138" i="4"/>
  <c r="AX150" i="4"/>
  <c r="BJ150" i="4"/>
  <c r="BJ138" i="4"/>
  <c r="R9" i="4"/>
  <c r="AE9" i="4"/>
  <c r="AQ9" i="4"/>
  <c r="BC9" i="4"/>
  <c r="G9" i="4"/>
  <c r="G12" i="4"/>
  <c r="V9" i="4"/>
  <c r="V12" i="4"/>
  <c r="AI9" i="4"/>
  <c r="AI12" i="4"/>
  <c r="AU9" i="4"/>
  <c r="AU12" i="4"/>
  <c r="BG9" i="4"/>
  <c r="BG12" i="4"/>
  <c r="J21" i="4"/>
  <c r="J24" i="4"/>
  <c r="X21" i="4"/>
  <c r="X24" i="4"/>
  <c r="AK21" i="4"/>
  <c r="AK24" i="4"/>
  <c r="AW21" i="4"/>
  <c r="AW24" i="4"/>
  <c r="BI21" i="4"/>
  <c r="BI24" i="4"/>
  <c r="O21" i="4"/>
  <c r="O24" i="4"/>
  <c r="AB21" i="4"/>
  <c r="AB24" i="4"/>
  <c r="AO21" i="4"/>
  <c r="AO24" i="4"/>
  <c r="BA21" i="4"/>
  <c r="BA24" i="4"/>
  <c r="BM21" i="4"/>
  <c r="BM24" i="4"/>
  <c r="R15" i="4"/>
  <c r="R18" i="4"/>
  <c r="AE15" i="4"/>
  <c r="AE18" i="4"/>
  <c r="AQ15" i="4"/>
  <c r="AQ18" i="4"/>
  <c r="BC15" i="4"/>
  <c r="BC18" i="4"/>
  <c r="G15" i="4"/>
  <c r="G18" i="4"/>
  <c r="V15" i="4"/>
  <c r="V18" i="4"/>
  <c r="AI15" i="4"/>
  <c r="AI18" i="4"/>
  <c r="AU15" i="4"/>
  <c r="AU18" i="4"/>
  <c r="BG15" i="4"/>
  <c r="BG18" i="4"/>
  <c r="F9" i="4"/>
  <c r="H60" i="4"/>
  <c r="U9" i="4"/>
  <c r="AH9" i="4"/>
  <c r="AT9" i="4"/>
  <c r="BF9" i="4"/>
  <c r="K9" i="4"/>
  <c r="K12" i="4"/>
  <c r="Y9" i="4"/>
  <c r="Y12" i="4"/>
  <c r="AL9" i="4"/>
  <c r="AL12" i="4"/>
  <c r="AX9" i="4"/>
  <c r="AX12" i="4"/>
  <c r="BJ9" i="4"/>
  <c r="BJ12" i="4"/>
  <c r="N21" i="4"/>
  <c r="N24" i="4"/>
  <c r="AA21" i="4"/>
  <c r="AA24" i="4"/>
  <c r="AN21" i="4"/>
  <c r="AN24" i="4"/>
  <c r="AZ21" i="4"/>
  <c r="AZ24" i="4"/>
  <c r="BL21" i="4"/>
  <c r="BL24" i="4"/>
  <c r="S21" i="4"/>
  <c r="S24" i="4"/>
  <c r="AF21" i="4"/>
  <c r="AF24" i="4"/>
  <c r="AR21" i="4"/>
  <c r="AR24" i="4"/>
  <c r="BD21" i="4"/>
  <c r="BD24" i="4"/>
  <c r="F15" i="4"/>
  <c r="F18" i="4"/>
  <c r="U15" i="4"/>
  <c r="U18" i="4"/>
  <c r="AH15" i="4"/>
  <c r="AH18" i="4"/>
  <c r="AT15" i="4"/>
  <c r="AT18" i="4"/>
  <c r="BF15" i="4"/>
  <c r="BF18" i="4"/>
  <c r="K15" i="4"/>
  <c r="K18" i="4"/>
  <c r="Y15" i="4"/>
  <c r="Y18" i="4"/>
  <c r="AL15" i="4"/>
  <c r="AL18" i="4"/>
  <c r="AX15" i="4"/>
  <c r="AX18" i="4"/>
  <c r="BJ15" i="4"/>
  <c r="BJ18" i="4"/>
  <c r="U69" i="4"/>
  <c r="AH69" i="4"/>
  <c r="AT69" i="4"/>
  <c r="BF69" i="4"/>
  <c r="K69" i="4"/>
  <c r="Y69" i="4"/>
  <c r="AL69" i="4"/>
  <c r="AX69" i="4"/>
  <c r="BJ69" i="4"/>
  <c r="G120" i="4"/>
  <c r="AI120" i="4"/>
  <c r="BG120" i="4"/>
  <c r="J120" i="4"/>
  <c r="X120" i="4"/>
  <c r="AK120" i="4"/>
  <c r="AW120" i="4"/>
  <c r="BI120" i="4"/>
  <c r="K119" i="4"/>
  <c r="AL119" i="4"/>
  <c r="BJ119" i="4"/>
  <c r="AB119" i="4"/>
  <c r="BA119" i="4"/>
  <c r="J119" i="4"/>
  <c r="X119" i="4"/>
  <c r="AK119" i="4"/>
  <c r="AW119" i="4"/>
  <c r="BI119" i="4"/>
  <c r="Y121" i="4"/>
  <c r="AX121" i="4"/>
  <c r="O121" i="4"/>
  <c r="AO121" i="4"/>
  <c r="BM121" i="4"/>
  <c r="R121" i="4"/>
  <c r="AE121" i="4"/>
  <c r="AQ121" i="4"/>
  <c r="BC121" i="4"/>
  <c r="N65" i="4"/>
  <c r="AA65" i="4"/>
  <c r="AN65" i="4"/>
  <c r="AZ65" i="4"/>
  <c r="BL65" i="4"/>
  <c r="S65" i="4"/>
  <c r="AF65" i="4"/>
  <c r="AR65" i="4"/>
  <c r="BD65" i="4"/>
  <c r="U67" i="4"/>
  <c r="AH67" i="4"/>
  <c r="AT67" i="4"/>
  <c r="BF67" i="4"/>
  <c r="K67" i="4"/>
  <c r="Y67" i="4"/>
  <c r="AL67" i="4"/>
  <c r="AX67" i="4"/>
  <c r="BJ67" i="4"/>
  <c r="N143" i="4"/>
  <c r="AA143" i="4"/>
  <c r="AN143" i="4"/>
  <c r="AZ143" i="4"/>
  <c r="BL143" i="4"/>
  <c r="S143" i="4"/>
  <c r="AF143" i="4"/>
  <c r="AR143" i="4"/>
  <c r="BD143" i="4"/>
  <c r="N66" i="4"/>
  <c r="AA66" i="4"/>
  <c r="AN66" i="4"/>
  <c r="AZ66" i="4"/>
  <c r="BL66" i="4"/>
  <c r="S66" i="4"/>
  <c r="AF66" i="4"/>
  <c r="AR66" i="4"/>
  <c r="BD66" i="4"/>
  <c r="N149" i="4"/>
  <c r="N137" i="4"/>
  <c r="AA137" i="4"/>
  <c r="AA149" i="4"/>
  <c r="AN137" i="4"/>
  <c r="AN149" i="4"/>
  <c r="AZ149" i="4"/>
  <c r="AZ137" i="4"/>
  <c r="BL137" i="4"/>
  <c r="BL149" i="4"/>
  <c r="S137" i="4"/>
  <c r="S149" i="4"/>
  <c r="AF137" i="4"/>
  <c r="AF149" i="4"/>
  <c r="AR137" i="4"/>
  <c r="AR149" i="4"/>
  <c r="BD137" i="4"/>
  <c r="BD149" i="4"/>
  <c r="U139" i="4"/>
  <c r="U151" i="4"/>
  <c r="AH139" i="4"/>
  <c r="AH151" i="4"/>
  <c r="AT151" i="4"/>
  <c r="AT139" i="4"/>
  <c r="BF151" i="4"/>
  <c r="BF139" i="4"/>
  <c r="K151" i="4"/>
  <c r="K139" i="4"/>
  <c r="Y151" i="4"/>
  <c r="Y139" i="4"/>
  <c r="AL151" i="4"/>
  <c r="AL139" i="4"/>
  <c r="AX139" i="4"/>
  <c r="AX151" i="4"/>
  <c r="BJ139" i="4"/>
  <c r="BJ151" i="4"/>
  <c r="N147" i="4"/>
  <c r="AA147" i="4"/>
  <c r="AN147" i="4"/>
  <c r="AZ147" i="4"/>
  <c r="BL147" i="4"/>
  <c r="S147" i="4"/>
  <c r="AF147" i="4"/>
  <c r="AR147" i="4"/>
  <c r="BD147" i="4"/>
  <c r="U153" i="4"/>
  <c r="U141" i="4"/>
  <c r="AH153" i="4"/>
  <c r="AH141" i="4"/>
  <c r="AT141" i="4"/>
  <c r="AT153" i="4"/>
  <c r="BF141" i="4"/>
  <c r="BF153" i="4"/>
  <c r="K141" i="4"/>
  <c r="K153" i="4"/>
  <c r="Y141" i="4"/>
  <c r="Y153" i="4"/>
  <c r="AL141" i="4"/>
  <c r="AL153" i="4"/>
  <c r="AX141" i="4"/>
  <c r="AX153" i="4"/>
  <c r="BJ153" i="4"/>
  <c r="BJ141" i="4"/>
  <c r="N145" i="4"/>
  <c r="AA145" i="4"/>
  <c r="AN145" i="4"/>
  <c r="AZ145" i="4"/>
  <c r="BL145" i="4"/>
  <c r="S145" i="4"/>
  <c r="AF145" i="4"/>
  <c r="AR145" i="4"/>
  <c r="BD145" i="4"/>
  <c r="U144" i="4"/>
  <c r="AH144" i="4"/>
  <c r="AT144" i="4"/>
  <c r="BF144" i="4"/>
  <c r="K144" i="4"/>
  <c r="Y144" i="4"/>
  <c r="AL144" i="4"/>
  <c r="AX144" i="4"/>
  <c r="BJ144" i="4"/>
  <c r="N138" i="4"/>
  <c r="N150" i="4"/>
  <c r="AA138" i="4"/>
  <c r="AA150" i="4"/>
  <c r="AN150" i="4"/>
  <c r="AN138" i="4"/>
  <c r="AZ150" i="4"/>
  <c r="AZ138" i="4"/>
  <c r="BL150" i="4"/>
  <c r="BL138" i="4"/>
  <c r="S138" i="4"/>
  <c r="S150" i="4"/>
  <c r="AF138" i="4"/>
  <c r="AF150" i="4"/>
  <c r="AR138" i="4"/>
  <c r="AR150" i="4"/>
  <c r="BD138" i="4"/>
  <c r="BD150" i="4"/>
  <c r="J9" i="4"/>
  <c r="X9" i="4"/>
  <c r="AK9" i="4"/>
  <c r="AW9" i="4"/>
  <c r="BI9" i="4"/>
  <c r="O9" i="4"/>
  <c r="O12" i="4"/>
  <c r="AB9" i="4"/>
  <c r="AB12" i="4"/>
  <c r="AO9" i="4"/>
  <c r="AO12" i="4"/>
  <c r="BA9" i="4"/>
  <c r="BA12" i="4"/>
  <c r="BM9" i="4"/>
  <c r="BM12" i="4"/>
  <c r="R21" i="4"/>
  <c r="R24" i="4"/>
  <c r="AE21" i="4"/>
  <c r="AE24" i="4"/>
  <c r="AQ21" i="4"/>
  <c r="AQ24" i="4"/>
  <c r="BC21" i="4"/>
  <c r="BC24" i="4"/>
  <c r="G21" i="4"/>
  <c r="G24" i="4"/>
  <c r="V21" i="4"/>
  <c r="V24" i="4"/>
  <c r="AI21" i="4"/>
  <c r="AI24" i="4"/>
  <c r="AU21" i="4"/>
  <c r="AU24" i="4"/>
  <c r="BG21" i="4"/>
  <c r="BG24" i="4"/>
  <c r="J15" i="4"/>
  <c r="J18" i="4"/>
  <c r="X15" i="4"/>
  <c r="X18" i="4"/>
  <c r="AK15" i="4"/>
  <c r="AK18" i="4"/>
  <c r="AW15" i="4"/>
  <c r="AW18" i="4"/>
  <c r="BI15" i="4"/>
  <c r="BI18" i="4"/>
  <c r="O15" i="4"/>
  <c r="O18" i="4"/>
  <c r="AB15" i="4"/>
  <c r="AB18" i="4"/>
  <c r="AO15" i="4"/>
  <c r="AO18" i="4"/>
  <c r="BA15" i="4"/>
  <c r="BA18" i="4"/>
  <c r="BM15" i="4"/>
  <c r="BM18" i="4"/>
  <c r="N9" i="4"/>
  <c r="N12" i="4"/>
  <c r="AA9" i="4"/>
  <c r="AA12" i="4"/>
  <c r="AN9" i="4"/>
  <c r="AN12" i="4"/>
  <c r="AZ9" i="4"/>
  <c r="AZ12" i="4"/>
  <c r="BL9" i="4"/>
  <c r="BL12" i="4"/>
  <c r="S9" i="4"/>
  <c r="S12" i="4"/>
  <c r="AF9" i="4"/>
  <c r="AF12" i="4"/>
  <c r="AR9" i="4"/>
  <c r="AR12" i="4"/>
  <c r="BD9" i="4"/>
  <c r="BD12" i="4"/>
  <c r="F21" i="4"/>
  <c r="F24" i="4"/>
  <c r="U21" i="4"/>
  <c r="U24" i="4"/>
  <c r="AH21" i="4"/>
  <c r="AH24" i="4"/>
  <c r="AT21" i="4"/>
  <c r="AT24" i="4"/>
  <c r="BF21" i="4"/>
  <c r="BF24" i="4"/>
  <c r="K21" i="4"/>
  <c r="K24" i="4"/>
  <c r="Y21" i="4"/>
  <c r="Y24" i="4"/>
  <c r="AL21" i="4"/>
  <c r="AL24" i="4"/>
  <c r="AX21" i="4"/>
  <c r="AX24" i="4"/>
  <c r="BJ21" i="4"/>
  <c r="BJ24" i="4"/>
  <c r="N15" i="4"/>
  <c r="N18" i="4"/>
  <c r="AA15" i="4"/>
  <c r="AA18" i="4"/>
  <c r="AN15" i="4"/>
  <c r="AN18" i="4"/>
  <c r="AZ15" i="4"/>
  <c r="AZ18" i="4"/>
  <c r="BL15" i="4"/>
  <c r="BL18" i="4"/>
  <c r="S15" i="4"/>
  <c r="S18" i="4"/>
  <c r="AF15" i="4"/>
  <c r="AF18" i="4"/>
  <c r="AR15" i="4"/>
  <c r="AR18" i="4"/>
  <c r="BD15" i="4"/>
  <c r="BD18" i="4"/>
  <c r="P113" i="4"/>
  <c r="N69" i="4"/>
  <c r="AA69" i="4"/>
  <c r="AN69" i="4"/>
  <c r="AZ69" i="4"/>
  <c r="BL69" i="4"/>
  <c r="S69" i="4"/>
  <c r="AF69" i="4"/>
  <c r="AR69" i="4"/>
  <c r="BD69" i="4"/>
  <c r="V120" i="4"/>
  <c r="AU120" i="4"/>
  <c r="R120" i="4"/>
  <c r="AE120" i="4"/>
  <c r="AQ120" i="4"/>
  <c r="BC120" i="4"/>
  <c r="Y119" i="4"/>
  <c r="AX119" i="4"/>
  <c r="O119" i="4"/>
  <c r="AO119" i="4"/>
  <c r="BM119" i="4"/>
  <c r="R119" i="4"/>
  <c r="AE119" i="4"/>
  <c r="AQ119" i="4"/>
  <c r="BC119" i="4"/>
  <c r="K121" i="4"/>
  <c r="AL121" i="4"/>
  <c r="BJ121" i="4"/>
  <c r="AB121" i="4"/>
  <c r="BA121" i="4"/>
  <c r="J121" i="4"/>
  <c r="X121" i="4"/>
  <c r="AK121" i="4"/>
  <c r="AW121" i="4"/>
  <c r="BI121" i="4"/>
  <c r="U65" i="4"/>
  <c r="AH65" i="4"/>
  <c r="AT65" i="4"/>
  <c r="BF65" i="4"/>
  <c r="K65" i="4"/>
  <c r="Y65" i="4"/>
  <c r="AL65" i="4"/>
  <c r="AX65" i="4"/>
  <c r="BJ65" i="4"/>
  <c r="N67" i="4"/>
  <c r="AA67" i="4"/>
  <c r="AN67" i="4"/>
  <c r="AZ67" i="4"/>
  <c r="BL67" i="4"/>
  <c r="S67" i="4"/>
  <c r="AF67" i="4"/>
  <c r="AR67" i="4"/>
  <c r="BD67" i="4"/>
  <c r="U143" i="4"/>
  <c r="AH143" i="4"/>
  <c r="AT143" i="4"/>
  <c r="BF143" i="4"/>
  <c r="K143" i="4"/>
  <c r="Y143" i="4"/>
  <c r="AL143" i="4"/>
  <c r="AX143" i="4"/>
  <c r="BJ143" i="4"/>
  <c r="U66" i="4"/>
  <c r="AH66" i="4"/>
  <c r="AT66" i="4"/>
  <c r="BF66" i="4"/>
  <c r="K66" i="4"/>
  <c r="Y66" i="4"/>
  <c r="AL66" i="4"/>
  <c r="AX66" i="4"/>
  <c r="BJ66" i="4"/>
  <c r="K13" i="4"/>
  <c r="S13" i="4"/>
  <c r="Y13" i="4"/>
  <c r="AF13" i="4"/>
  <c r="AL13" i="4"/>
  <c r="AR13" i="4"/>
  <c r="AX13" i="4"/>
  <c r="BD13" i="4"/>
  <c r="BJ13" i="4"/>
  <c r="N13" i="4"/>
  <c r="U13" i="4"/>
  <c r="AA13" i="4"/>
  <c r="AH13" i="4"/>
  <c r="AN13" i="4"/>
  <c r="AT13" i="4"/>
  <c r="AZ13" i="4"/>
  <c r="BF13" i="4"/>
  <c r="BL13" i="4"/>
  <c r="G13" i="4"/>
  <c r="O13" i="4"/>
  <c r="V13" i="4"/>
  <c r="AB13" i="4"/>
  <c r="AI13" i="4"/>
  <c r="AO13" i="4"/>
  <c r="AU13" i="4"/>
  <c r="BA13" i="4"/>
  <c r="BG13" i="4"/>
  <c r="BM13" i="4"/>
  <c r="J13" i="4"/>
  <c r="R13" i="4"/>
  <c r="X13" i="4"/>
  <c r="AE13" i="4"/>
  <c r="AK13" i="4"/>
  <c r="AQ13" i="4"/>
  <c r="AW13" i="4"/>
  <c r="BC13" i="4"/>
  <c r="BI13" i="4"/>
  <c r="F145" i="4"/>
  <c r="F144" i="4"/>
  <c r="F143" i="4"/>
  <c r="F147" i="4"/>
  <c r="F151" i="4"/>
  <c r="F150" i="4"/>
  <c r="F153" i="4"/>
  <c r="F114" i="4"/>
  <c r="F117" i="4"/>
  <c r="F66" i="4"/>
  <c r="F65" i="4"/>
  <c r="F137" i="4"/>
  <c r="F149" i="4"/>
  <c r="F67" i="4"/>
  <c r="F13" i="4"/>
  <c r="F19" i="4"/>
  <c r="F25" i="4"/>
  <c r="F120" i="4"/>
  <c r="F121" i="4"/>
  <c r="F69" i="4"/>
  <c r="F123" i="4"/>
  <c r="F119" i="4"/>
  <c r="F115" i="4"/>
  <c r="F139" i="4"/>
  <c r="F138" i="4"/>
  <c r="F141" i="4"/>
  <c r="F113" i="4"/>
  <c r="P101" i="3"/>
  <c r="O9" i="3"/>
  <c r="K9" i="3"/>
  <c r="G113" i="3"/>
  <c r="H49" i="3"/>
  <c r="H31" i="3"/>
  <c r="H41" i="3"/>
  <c r="H30" i="3"/>
  <c r="H80" i="3"/>
  <c r="H87" i="3"/>
  <c r="H86" i="3"/>
  <c r="H94" i="3"/>
  <c r="H93" i="3"/>
  <c r="H103" i="3"/>
  <c r="H107" i="3"/>
  <c r="F112" i="3"/>
  <c r="H109" i="3"/>
  <c r="F117" i="3"/>
  <c r="F113" i="3"/>
  <c r="H108" i="3"/>
  <c r="O113" i="3"/>
  <c r="H47" i="3"/>
  <c r="F57" i="3"/>
  <c r="H57" i="3"/>
  <c r="H40" i="3"/>
  <c r="H62" i="3"/>
  <c r="F59" i="3"/>
  <c r="H59" i="3"/>
  <c r="H102" i="3"/>
  <c r="G117" i="3"/>
  <c r="H38" i="3"/>
  <c r="H29" i="3"/>
  <c r="H32" i="3"/>
  <c r="H92" i="3"/>
  <c r="H91" i="3"/>
  <c r="H100" i="3"/>
  <c r="H111" i="3"/>
  <c r="G116" i="3"/>
  <c r="G118" i="3"/>
  <c r="F118" i="3"/>
  <c r="F116" i="3"/>
  <c r="H110" i="3"/>
  <c r="H64" i="3"/>
  <c r="H50" i="3"/>
  <c r="H45" i="3"/>
  <c r="H63" i="3"/>
  <c r="H46" i="3"/>
  <c r="F56" i="3"/>
  <c r="H39" i="3"/>
  <c r="H84" i="3"/>
  <c r="G112" i="3"/>
  <c r="O116" i="3"/>
  <c r="O118" i="3"/>
  <c r="N82" i="3"/>
  <c r="P82" i="3"/>
  <c r="P80" i="3"/>
  <c r="P87" i="3"/>
  <c r="P92" i="3"/>
  <c r="P91" i="3"/>
  <c r="N118" i="3"/>
  <c r="N116" i="3"/>
  <c r="P110" i="3"/>
  <c r="P111" i="3"/>
  <c r="P109" i="3"/>
  <c r="N117" i="3"/>
  <c r="L80" i="3"/>
  <c r="J82" i="3"/>
  <c r="L82" i="3"/>
  <c r="L87" i="3"/>
  <c r="L93" i="3"/>
  <c r="L92" i="3"/>
  <c r="L103" i="3"/>
  <c r="L111" i="3"/>
  <c r="L107" i="3"/>
  <c r="J112" i="3"/>
  <c r="L108" i="3"/>
  <c r="J113" i="3"/>
  <c r="O117" i="3"/>
  <c r="P102" i="3"/>
  <c r="K112" i="3"/>
  <c r="K113" i="3"/>
  <c r="L102" i="3"/>
  <c r="P103" i="3"/>
  <c r="P86" i="3"/>
  <c r="P94" i="3"/>
  <c r="P93" i="3"/>
  <c r="P100" i="3"/>
  <c r="N113" i="3"/>
  <c r="P108" i="3"/>
  <c r="P107" i="3"/>
  <c r="N112" i="3"/>
  <c r="K116" i="3"/>
  <c r="K118" i="3"/>
  <c r="L86" i="3"/>
  <c r="L94" i="3"/>
  <c r="L91" i="3"/>
  <c r="L100" i="3"/>
  <c r="L109" i="3"/>
  <c r="J117" i="3"/>
  <c r="L110" i="3"/>
  <c r="J118" i="3"/>
  <c r="J116" i="3"/>
  <c r="O112" i="3"/>
  <c r="P84" i="3"/>
  <c r="K117" i="3"/>
  <c r="L84" i="3"/>
  <c r="L101" i="3"/>
  <c r="P13" i="3"/>
  <c r="N9" i="3"/>
  <c r="J9" i="3"/>
  <c r="P25" i="3"/>
  <c r="P30" i="3"/>
  <c r="P32" i="3"/>
  <c r="P41" i="3"/>
  <c r="N67" i="3"/>
  <c r="P62" i="3"/>
  <c r="P64" i="3"/>
  <c r="N70" i="3"/>
  <c r="N72" i="3"/>
  <c r="K72" i="3"/>
  <c r="K70" i="3"/>
  <c r="L25" i="3"/>
  <c r="L30" i="3"/>
  <c r="L32" i="3"/>
  <c r="L41" i="3"/>
  <c r="J67" i="3"/>
  <c r="L62" i="3"/>
  <c r="J70" i="3"/>
  <c r="L64" i="3"/>
  <c r="J72" i="3"/>
  <c r="O70" i="3"/>
  <c r="O72" i="3"/>
  <c r="P51" i="3"/>
  <c r="N56" i="3"/>
  <c r="P54" i="3"/>
  <c r="N59" i="3"/>
  <c r="J56" i="3"/>
  <c r="L51" i="3"/>
  <c r="J59" i="3"/>
  <c r="L54" i="3"/>
  <c r="O55" i="3"/>
  <c r="O57" i="3"/>
  <c r="O56" i="3"/>
  <c r="O59" i="3"/>
  <c r="K67" i="3"/>
  <c r="L39" i="3"/>
  <c r="O67" i="3"/>
  <c r="P46" i="3"/>
  <c r="P49" i="3"/>
  <c r="K56" i="3"/>
  <c r="K59" i="3"/>
  <c r="L46" i="3"/>
  <c r="L49" i="3"/>
  <c r="P24" i="3"/>
  <c r="P29" i="3"/>
  <c r="P31" i="3"/>
  <c r="P38" i="3"/>
  <c r="P61" i="3"/>
  <c r="N66" i="3"/>
  <c r="P63" i="3"/>
  <c r="N71" i="3"/>
  <c r="P65" i="3"/>
  <c r="L24" i="3"/>
  <c r="L29" i="3"/>
  <c r="L31" i="3"/>
  <c r="L38" i="3"/>
  <c r="L61" i="3"/>
  <c r="J66" i="3"/>
  <c r="L63" i="3"/>
  <c r="J71" i="3"/>
  <c r="L65" i="3"/>
  <c r="P50" i="3"/>
  <c r="N55" i="3"/>
  <c r="P55" i="3"/>
  <c r="P52" i="3"/>
  <c r="N57" i="3"/>
  <c r="J55" i="3"/>
  <c r="L50" i="3"/>
  <c r="J57" i="3"/>
  <c r="L52" i="3"/>
  <c r="K66" i="3"/>
  <c r="K71" i="3"/>
  <c r="L13" i="3"/>
  <c r="L40" i="3"/>
  <c r="O66" i="3"/>
  <c r="O71" i="3"/>
  <c r="P45" i="3"/>
  <c r="P47" i="3"/>
  <c r="K55" i="3"/>
  <c r="K57" i="3"/>
  <c r="L45" i="3"/>
  <c r="L47" i="3"/>
  <c r="K11" i="3"/>
  <c r="O11" i="3"/>
  <c r="N11" i="3"/>
  <c r="J11" i="3"/>
  <c r="H72" i="3"/>
  <c r="P8" i="3"/>
  <c r="L8" i="3"/>
  <c r="L58" i="3"/>
  <c r="P58" i="3"/>
  <c r="P116" i="3"/>
  <c r="L200" i="3"/>
  <c r="L246" i="3"/>
  <c r="L198" i="3"/>
  <c r="L125" i="3"/>
  <c r="L242" i="3"/>
  <c r="P201" i="3"/>
  <c r="L203" i="3"/>
  <c r="L241" i="3"/>
  <c r="P198" i="3"/>
  <c r="P160" i="3"/>
  <c r="L160" i="3"/>
  <c r="L157" i="3"/>
  <c r="P241" i="3"/>
  <c r="L204" i="3"/>
  <c r="P200" i="3"/>
  <c r="AJ113" i="4"/>
  <c r="P125" i="3"/>
  <c r="L201" i="3"/>
  <c r="P161" i="3"/>
  <c r="L245" i="3"/>
  <c r="L202" i="3"/>
  <c r="L211" i="3"/>
  <c r="L161" i="3"/>
  <c r="P159" i="3"/>
  <c r="L243" i="3"/>
  <c r="L155" i="3"/>
  <c r="P199" i="3"/>
  <c r="P211" i="3"/>
  <c r="P155" i="3"/>
  <c r="P247" i="3"/>
  <c r="P203" i="3"/>
  <c r="L244" i="3"/>
  <c r="P243" i="3"/>
  <c r="L199" i="3"/>
  <c r="P246" i="3"/>
  <c r="P157" i="3"/>
  <c r="L247" i="3"/>
  <c r="P245" i="3"/>
  <c r="L168" i="3"/>
  <c r="P156" i="3"/>
  <c r="P168" i="3"/>
  <c r="P244" i="3"/>
  <c r="P242" i="3"/>
  <c r="L118" i="3"/>
  <c r="AG119" i="4"/>
  <c r="H11" i="4"/>
  <c r="L72" i="3"/>
  <c r="H73" i="4"/>
  <c r="H81" i="4"/>
  <c r="H50" i="4"/>
  <c r="H67" i="4"/>
  <c r="H114" i="4"/>
  <c r="H27" i="4"/>
  <c r="H109" i="4"/>
  <c r="L116" i="3"/>
  <c r="H138" i="4"/>
  <c r="H115" i="4"/>
  <c r="H59" i="4"/>
  <c r="H101" i="4"/>
  <c r="H31" i="4"/>
  <c r="H89" i="4"/>
  <c r="H42" i="4"/>
  <c r="H62" i="4"/>
  <c r="AJ19" i="4"/>
  <c r="H133" i="4"/>
  <c r="H137" i="4"/>
  <c r="H143" i="4"/>
  <c r="L114" i="3"/>
  <c r="P115" i="3"/>
  <c r="H126" i="4"/>
  <c r="H125" i="4"/>
  <c r="H141" i="4"/>
  <c r="H123" i="4"/>
  <c r="H17" i="4"/>
  <c r="H33" i="4"/>
  <c r="H75" i="4"/>
  <c r="H91" i="4"/>
  <c r="H111" i="4"/>
  <c r="H23" i="4"/>
  <c r="H57" i="4"/>
  <c r="H79" i="4"/>
  <c r="H99" i="4"/>
  <c r="H40" i="4"/>
  <c r="H51" i="4"/>
  <c r="H61" i="4"/>
  <c r="AJ143" i="4"/>
  <c r="AJ65" i="4"/>
  <c r="AM121" i="4"/>
  <c r="T120" i="4"/>
  <c r="AG19" i="4"/>
  <c r="H66" i="3"/>
  <c r="H132" i="4"/>
  <c r="L115" i="3"/>
  <c r="P114" i="3"/>
  <c r="T19" i="4"/>
  <c r="H70" i="3"/>
  <c r="H56" i="3"/>
  <c r="H121" i="4"/>
  <c r="H25" i="4"/>
  <c r="H13" i="4"/>
  <c r="H66" i="4"/>
  <c r="H150" i="4"/>
  <c r="H145" i="4"/>
  <c r="AG120" i="4"/>
  <c r="AG121" i="4"/>
  <c r="H69" i="3"/>
  <c r="L68" i="3"/>
  <c r="H113" i="4"/>
  <c r="H129" i="4"/>
  <c r="H139" i="4"/>
  <c r="H127" i="4"/>
  <c r="H119" i="4"/>
  <c r="F12" i="4"/>
  <c r="H12" i="4"/>
  <c r="H69" i="4"/>
  <c r="H120" i="4"/>
  <c r="H19" i="4"/>
  <c r="H131" i="4"/>
  <c r="H149" i="4"/>
  <c r="H65" i="4"/>
  <c r="H117" i="4"/>
  <c r="H153" i="4"/>
  <c r="H151" i="4"/>
  <c r="H135" i="4"/>
  <c r="H147" i="4"/>
  <c r="H144" i="4"/>
  <c r="H10" i="4"/>
  <c r="H22" i="4"/>
  <c r="H30" i="4"/>
  <c r="H56" i="4"/>
  <c r="H72" i="4"/>
  <c r="H78" i="4"/>
  <c r="H88" i="4"/>
  <c r="H98" i="4"/>
  <c r="H108" i="4"/>
  <c r="H9" i="4"/>
  <c r="H16" i="4"/>
  <c r="H29" i="4"/>
  <c r="H55" i="4"/>
  <c r="H71" i="4"/>
  <c r="H77" i="4"/>
  <c r="H87" i="4"/>
  <c r="H97" i="4"/>
  <c r="H107" i="4"/>
  <c r="H39" i="4"/>
  <c r="H41" i="4"/>
  <c r="H49" i="4"/>
  <c r="H48" i="4"/>
  <c r="H64" i="4"/>
  <c r="P114" i="4"/>
  <c r="T119" i="4"/>
  <c r="AJ117" i="4"/>
  <c r="AJ115" i="4"/>
  <c r="AJ114" i="4"/>
  <c r="T121" i="4"/>
  <c r="L69" i="3"/>
  <c r="AG24" i="4"/>
  <c r="H18" i="4"/>
  <c r="T24" i="4"/>
  <c r="BK146" i="4"/>
  <c r="BK134" i="4"/>
  <c r="BK122" i="4"/>
  <c r="BK110" i="4"/>
  <c r="BK152" i="4"/>
  <c r="BK140" i="4"/>
  <c r="BK128" i="4"/>
  <c r="BK116" i="4"/>
  <c r="BK100" i="4"/>
  <c r="BK90" i="4"/>
  <c r="BK74" i="4"/>
  <c r="BK63" i="4"/>
  <c r="BK32" i="4"/>
  <c r="BK80" i="4"/>
  <c r="BK68" i="4"/>
  <c r="BK58" i="4"/>
  <c r="AY146" i="4"/>
  <c r="AY134" i="4"/>
  <c r="AY122" i="4"/>
  <c r="AY110" i="4"/>
  <c r="AY152" i="4"/>
  <c r="AY140" i="4"/>
  <c r="AY128" i="4"/>
  <c r="AY116" i="4"/>
  <c r="AY100" i="4"/>
  <c r="AY90" i="4"/>
  <c r="AY74" i="4"/>
  <c r="AY63" i="4"/>
  <c r="AY32" i="4"/>
  <c r="AY80" i="4"/>
  <c r="AY68" i="4"/>
  <c r="AY58" i="4"/>
  <c r="AM146" i="4"/>
  <c r="AM134" i="4"/>
  <c r="AM122" i="4"/>
  <c r="AM110" i="4"/>
  <c r="AM152" i="4"/>
  <c r="AM140" i="4"/>
  <c r="AM128" i="4"/>
  <c r="AM116" i="4"/>
  <c r="AM100" i="4"/>
  <c r="AM90" i="4"/>
  <c r="AM74" i="4"/>
  <c r="AM63" i="4"/>
  <c r="AM32" i="4"/>
  <c r="AM80" i="4"/>
  <c r="AM68" i="4"/>
  <c r="AM58" i="4"/>
  <c r="Z146" i="4"/>
  <c r="Z134" i="4"/>
  <c r="Z122" i="4"/>
  <c r="Z110" i="4"/>
  <c r="Z152" i="4"/>
  <c r="Z140" i="4"/>
  <c r="Z128" i="4"/>
  <c r="Z116" i="4"/>
  <c r="Z100" i="4"/>
  <c r="Z90" i="4"/>
  <c r="Z74" i="4"/>
  <c r="Z63" i="4"/>
  <c r="Z32" i="4"/>
  <c r="Z80" i="4"/>
  <c r="Z68" i="4"/>
  <c r="Z58" i="4"/>
  <c r="L146" i="4"/>
  <c r="L134" i="4"/>
  <c r="L122" i="4"/>
  <c r="L110" i="4"/>
  <c r="L152" i="4"/>
  <c r="L140" i="4"/>
  <c r="L128" i="4"/>
  <c r="L116" i="4"/>
  <c r="L100" i="4"/>
  <c r="L90" i="4"/>
  <c r="L74" i="4"/>
  <c r="L63" i="4"/>
  <c r="L32" i="4"/>
  <c r="L80" i="4"/>
  <c r="L68" i="4"/>
  <c r="L58" i="4"/>
  <c r="AT12" i="4"/>
  <c r="AV12" i="4"/>
  <c r="AV152" i="4"/>
  <c r="AV140" i="4"/>
  <c r="AV128" i="4"/>
  <c r="AV116" i="4"/>
  <c r="AV146" i="4"/>
  <c r="AV134" i="4"/>
  <c r="AV122" i="4"/>
  <c r="AV110" i="4"/>
  <c r="AV100" i="4"/>
  <c r="AV90" i="4"/>
  <c r="AV80" i="4"/>
  <c r="AV68" i="4"/>
  <c r="AV58" i="4"/>
  <c r="AV74" i="4"/>
  <c r="AV63" i="4"/>
  <c r="AV32" i="4"/>
  <c r="U12" i="4"/>
  <c r="W12" i="4"/>
  <c r="W152" i="4"/>
  <c r="W140" i="4"/>
  <c r="W128" i="4"/>
  <c r="W116" i="4"/>
  <c r="W146" i="4"/>
  <c r="W134" i="4"/>
  <c r="W122" i="4"/>
  <c r="W110" i="4"/>
  <c r="W100" i="4"/>
  <c r="W90" i="4"/>
  <c r="W80" i="4"/>
  <c r="W68" i="4"/>
  <c r="W58" i="4"/>
  <c r="W74" i="4"/>
  <c r="W63" i="4"/>
  <c r="W32" i="4"/>
  <c r="AS146" i="4"/>
  <c r="AS134" i="4"/>
  <c r="AS122" i="4"/>
  <c r="AS110" i="4"/>
  <c r="AS152" i="4"/>
  <c r="AS140" i="4"/>
  <c r="AS128" i="4"/>
  <c r="AS116" i="4"/>
  <c r="AS100" i="4"/>
  <c r="AS90" i="4"/>
  <c r="AS74" i="4"/>
  <c r="AS63" i="4"/>
  <c r="AS32" i="4"/>
  <c r="AS80" i="4"/>
  <c r="AS68" i="4"/>
  <c r="AS58" i="4"/>
  <c r="T146" i="4"/>
  <c r="T134" i="4"/>
  <c r="T122" i="4"/>
  <c r="T110" i="4"/>
  <c r="T152" i="4"/>
  <c r="T140" i="4"/>
  <c r="T128" i="4"/>
  <c r="T116" i="4"/>
  <c r="T100" i="4"/>
  <c r="T90" i="4"/>
  <c r="T74" i="4"/>
  <c r="T63" i="4"/>
  <c r="T32" i="4"/>
  <c r="T80" i="4"/>
  <c r="T68" i="4"/>
  <c r="T58" i="4"/>
  <c r="AG18" i="4"/>
  <c r="BN152" i="4"/>
  <c r="BN140" i="4"/>
  <c r="BN128" i="4"/>
  <c r="BN116" i="4"/>
  <c r="BN146" i="4"/>
  <c r="BN134" i="4"/>
  <c r="BN122" i="4"/>
  <c r="BN110" i="4"/>
  <c r="BN100" i="4"/>
  <c r="BN90" i="4"/>
  <c r="BN80" i="4"/>
  <c r="BN68" i="4"/>
  <c r="BN58" i="4"/>
  <c r="BN74" i="4"/>
  <c r="BN63" i="4"/>
  <c r="BN32" i="4"/>
  <c r="BB152" i="4"/>
  <c r="BB140" i="4"/>
  <c r="BB128" i="4"/>
  <c r="BB116" i="4"/>
  <c r="BB146" i="4"/>
  <c r="BB134" i="4"/>
  <c r="BB122" i="4"/>
  <c r="BB110" i="4"/>
  <c r="BB100" i="4"/>
  <c r="BB90" i="4"/>
  <c r="BB80" i="4"/>
  <c r="BB68" i="4"/>
  <c r="BB58" i="4"/>
  <c r="BB74" i="4"/>
  <c r="BB63" i="4"/>
  <c r="BB32" i="4"/>
  <c r="AP152" i="4"/>
  <c r="AP140" i="4"/>
  <c r="AP128" i="4"/>
  <c r="AP116" i="4"/>
  <c r="AP146" i="4"/>
  <c r="AP134" i="4"/>
  <c r="AP122" i="4"/>
  <c r="AP110" i="4"/>
  <c r="AP100" i="4"/>
  <c r="AP90" i="4"/>
  <c r="AP80" i="4"/>
  <c r="AP68" i="4"/>
  <c r="AP58" i="4"/>
  <c r="AP74" i="4"/>
  <c r="AP63" i="4"/>
  <c r="AP32" i="4"/>
  <c r="AC152" i="4"/>
  <c r="AC140" i="4"/>
  <c r="AC128" i="4"/>
  <c r="AC116" i="4"/>
  <c r="AC146" i="4"/>
  <c r="AC134" i="4"/>
  <c r="AC122" i="4"/>
  <c r="AC110" i="4"/>
  <c r="AC100" i="4"/>
  <c r="AC90" i="4"/>
  <c r="AC80" i="4"/>
  <c r="AC68" i="4"/>
  <c r="AC58" i="4"/>
  <c r="AC74" i="4"/>
  <c r="AC63" i="4"/>
  <c r="AC32" i="4"/>
  <c r="P152" i="4"/>
  <c r="P140" i="4"/>
  <c r="P128" i="4"/>
  <c r="P116" i="4"/>
  <c r="P146" i="4"/>
  <c r="P134" i="4"/>
  <c r="P122" i="4"/>
  <c r="P110" i="4"/>
  <c r="P100" i="4"/>
  <c r="P90" i="4"/>
  <c r="P80" i="4"/>
  <c r="P68" i="4"/>
  <c r="P58" i="4"/>
  <c r="P74" i="4"/>
  <c r="P63" i="4"/>
  <c r="P32" i="4"/>
  <c r="BF12" i="4"/>
  <c r="BH12" i="4"/>
  <c r="BH152" i="4"/>
  <c r="BH140" i="4"/>
  <c r="BH128" i="4"/>
  <c r="BH116" i="4"/>
  <c r="BH146" i="4"/>
  <c r="BH134" i="4"/>
  <c r="BH122" i="4"/>
  <c r="BH110" i="4"/>
  <c r="BH100" i="4"/>
  <c r="BH90" i="4"/>
  <c r="BH80" i="4"/>
  <c r="BH68" i="4"/>
  <c r="BH58" i="4"/>
  <c r="BH74" i="4"/>
  <c r="BH63" i="4"/>
  <c r="BH32" i="4"/>
  <c r="AJ123" i="4"/>
  <c r="AJ152" i="4"/>
  <c r="AJ140" i="4"/>
  <c r="AJ128" i="4"/>
  <c r="AJ116" i="4"/>
  <c r="AJ146" i="4"/>
  <c r="AJ134" i="4"/>
  <c r="AJ122" i="4"/>
  <c r="AJ110" i="4"/>
  <c r="AJ100" i="4"/>
  <c r="AJ90" i="4"/>
  <c r="AJ80" i="4"/>
  <c r="AJ68" i="4"/>
  <c r="AJ58" i="4"/>
  <c r="AJ74" i="4"/>
  <c r="AJ63" i="4"/>
  <c r="AJ32" i="4"/>
  <c r="H152" i="4"/>
  <c r="H140" i="4"/>
  <c r="H128" i="4"/>
  <c r="H116" i="4"/>
  <c r="H146" i="4"/>
  <c r="H134" i="4"/>
  <c r="H122" i="4"/>
  <c r="H110" i="4"/>
  <c r="H100" i="4"/>
  <c r="H90" i="4"/>
  <c r="H80" i="4"/>
  <c r="H68" i="4"/>
  <c r="H58" i="4"/>
  <c r="H74" i="4"/>
  <c r="H63" i="4"/>
  <c r="H32" i="4"/>
  <c r="BE146" i="4"/>
  <c r="BE134" i="4"/>
  <c r="BE122" i="4"/>
  <c r="BE110" i="4"/>
  <c r="BE152" i="4"/>
  <c r="BE140" i="4"/>
  <c r="BE128" i="4"/>
  <c r="BE116" i="4"/>
  <c r="BE100" i="4"/>
  <c r="BE90" i="4"/>
  <c r="BE74" i="4"/>
  <c r="BE63" i="4"/>
  <c r="BE32" i="4"/>
  <c r="BE80" i="4"/>
  <c r="BE68" i="4"/>
  <c r="BE58" i="4"/>
  <c r="AG146" i="4"/>
  <c r="AG134" i="4"/>
  <c r="AG122" i="4"/>
  <c r="AG110" i="4"/>
  <c r="AG152" i="4"/>
  <c r="AG140" i="4"/>
  <c r="AG128" i="4"/>
  <c r="AG116" i="4"/>
  <c r="AG100" i="4"/>
  <c r="AG90" i="4"/>
  <c r="AG74" i="4"/>
  <c r="AG63" i="4"/>
  <c r="AG32" i="4"/>
  <c r="AG80" i="4"/>
  <c r="AG68" i="4"/>
  <c r="AG58" i="4"/>
  <c r="BI12" i="4"/>
  <c r="BK12" i="4"/>
  <c r="AW12" i="4"/>
  <c r="AY12" i="4"/>
  <c r="AK12" i="4"/>
  <c r="AM12" i="4"/>
  <c r="X12" i="4"/>
  <c r="Z12" i="4"/>
  <c r="J12" i="4"/>
  <c r="L12" i="4"/>
  <c r="L121" i="4"/>
  <c r="H24" i="4"/>
  <c r="AJ24" i="4"/>
  <c r="AH12" i="4"/>
  <c r="AJ12" i="4"/>
  <c r="L24" i="4"/>
  <c r="BN49" i="4"/>
  <c r="BN131" i="4"/>
  <c r="BN113" i="4"/>
  <c r="BN89" i="4"/>
  <c r="BN66" i="4"/>
  <c r="BN23" i="4"/>
  <c r="BN150" i="4"/>
  <c r="BN126" i="4"/>
  <c r="BN79" i="4"/>
  <c r="BN62" i="4"/>
  <c r="BN48" i="4"/>
  <c r="BN41" i="4"/>
  <c r="BN145" i="4"/>
  <c r="BN139" i="4"/>
  <c r="BN121" i="4"/>
  <c r="BN109" i="4"/>
  <c r="BN98" i="4"/>
  <c r="BN87" i="4"/>
  <c r="BN75" i="4"/>
  <c r="BN59" i="4"/>
  <c r="BN31" i="4"/>
  <c r="BN16" i="4"/>
  <c r="BN153" i="4"/>
  <c r="BN135" i="4"/>
  <c r="BN129" i="4"/>
  <c r="BN117" i="4"/>
  <c r="BN71" i="4"/>
  <c r="BN55" i="4"/>
  <c r="BN27" i="4"/>
  <c r="BN17" i="4"/>
  <c r="BN60" i="4"/>
  <c r="BN137" i="4"/>
  <c r="BN107" i="4"/>
  <c r="BN56" i="4"/>
  <c r="BN18" i="4"/>
  <c r="BN144" i="4"/>
  <c r="BN120" i="4"/>
  <c r="BN97" i="4"/>
  <c r="BN73" i="4"/>
  <c r="BN30" i="4"/>
  <c r="BN10" i="4"/>
  <c r="BN64" i="4"/>
  <c r="BN42" i="4"/>
  <c r="BN149" i="4"/>
  <c r="BN125" i="4"/>
  <c r="BN101" i="4"/>
  <c r="BN78" i="4"/>
  <c r="BN13" i="4"/>
  <c r="BN132" i="4"/>
  <c r="BN114" i="4"/>
  <c r="BN91" i="4"/>
  <c r="BN67" i="4"/>
  <c r="BN24" i="4"/>
  <c r="BN61" i="4"/>
  <c r="BN50" i="4"/>
  <c r="BN39" i="4"/>
  <c r="BN151" i="4"/>
  <c r="BN133" i="4"/>
  <c r="BN127" i="4"/>
  <c r="BN115" i="4"/>
  <c r="BN81" i="4"/>
  <c r="BN69" i="4"/>
  <c r="BN25" i="4"/>
  <c r="BN11" i="4"/>
  <c r="BN147" i="4"/>
  <c r="BN141" i="4"/>
  <c r="BN123" i="4"/>
  <c r="BN111" i="4"/>
  <c r="BN99" i="4"/>
  <c r="BN88" i="4"/>
  <c r="BN77" i="4"/>
  <c r="BN65" i="4"/>
  <c r="BN33" i="4"/>
  <c r="BN22" i="4"/>
  <c r="BN12" i="4"/>
  <c r="BN51" i="4"/>
  <c r="BN40" i="4"/>
  <c r="BN143" i="4"/>
  <c r="BN119" i="4"/>
  <c r="BN72" i="4"/>
  <c r="BN29" i="4"/>
  <c r="BN9" i="4"/>
  <c r="BN138" i="4"/>
  <c r="BN108" i="4"/>
  <c r="BN57" i="4"/>
  <c r="BN19" i="4"/>
  <c r="BN15" i="4"/>
  <c r="BN21" i="4"/>
  <c r="BB64" i="4"/>
  <c r="BB48" i="4"/>
  <c r="BB41" i="4"/>
  <c r="BB149" i="4"/>
  <c r="BB131" i="4"/>
  <c r="BB125" i="4"/>
  <c r="BB113" i="4"/>
  <c r="BB101" i="4"/>
  <c r="BB89" i="4"/>
  <c r="BB78" i="4"/>
  <c r="BB66" i="4"/>
  <c r="BB23" i="4"/>
  <c r="BB13" i="4"/>
  <c r="BB150" i="4"/>
  <c r="BB132" i="4"/>
  <c r="BB126" i="4"/>
  <c r="BB114" i="4"/>
  <c r="BB91" i="4"/>
  <c r="BB79" i="4"/>
  <c r="BB67" i="4"/>
  <c r="BB24" i="4"/>
  <c r="BB10" i="4"/>
  <c r="BB61" i="4"/>
  <c r="BB49" i="4"/>
  <c r="BB42" i="4"/>
  <c r="BB151" i="4"/>
  <c r="BB133" i="4"/>
  <c r="BB127" i="4"/>
  <c r="BB115" i="4"/>
  <c r="BB81" i="4"/>
  <c r="BB69" i="4"/>
  <c r="BB25" i="4"/>
  <c r="BB11" i="4"/>
  <c r="BB147" i="4"/>
  <c r="BB141" i="4"/>
  <c r="BB123" i="4"/>
  <c r="BB111" i="4"/>
  <c r="BB99" i="4"/>
  <c r="BB88" i="4"/>
  <c r="BB77" i="4"/>
  <c r="BB65" i="4"/>
  <c r="BB33" i="4"/>
  <c r="BB22" i="4"/>
  <c r="BB12" i="4"/>
  <c r="BB60" i="4"/>
  <c r="BB50" i="4"/>
  <c r="BB39" i="4"/>
  <c r="BB143" i="4"/>
  <c r="BB137" i="4"/>
  <c r="BB119" i="4"/>
  <c r="BB107" i="4"/>
  <c r="BB72" i="4"/>
  <c r="BB56" i="4"/>
  <c r="BB29" i="4"/>
  <c r="BB18" i="4"/>
  <c r="BB9" i="4"/>
  <c r="BB144" i="4"/>
  <c r="BB138" i="4"/>
  <c r="BB120" i="4"/>
  <c r="BB108" i="4"/>
  <c r="BB97" i="4"/>
  <c r="BB73" i="4"/>
  <c r="BB57" i="4"/>
  <c r="BB30" i="4"/>
  <c r="BB19" i="4"/>
  <c r="BB62" i="4"/>
  <c r="BB51" i="4"/>
  <c r="BB40" i="4"/>
  <c r="BB145" i="4"/>
  <c r="BB139" i="4"/>
  <c r="BB121" i="4"/>
  <c r="BB109" i="4"/>
  <c r="BB98" i="4"/>
  <c r="BB87" i="4"/>
  <c r="BB75" i="4"/>
  <c r="BB59" i="4"/>
  <c r="BB31" i="4"/>
  <c r="BB16" i="4"/>
  <c r="BB153" i="4"/>
  <c r="BB135" i="4"/>
  <c r="BB129" i="4"/>
  <c r="BB117" i="4"/>
  <c r="BB71" i="4"/>
  <c r="BB55" i="4"/>
  <c r="BB27" i="4"/>
  <c r="BB17" i="4"/>
  <c r="BB15" i="4"/>
  <c r="BB21" i="4"/>
  <c r="AP64" i="4"/>
  <c r="AP48" i="4"/>
  <c r="AP41" i="4"/>
  <c r="AP150" i="4"/>
  <c r="AP132" i="4"/>
  <c r="AP126" i="4"/>
  <c r="AP114" i="4"/>
  <c r="AP91" i="4"/>
  <c r="AP79" i="4"/>
  <c r="AP67" i="4"/>
  <c r="AP24" i="4"/>
  <c r="AP10" i="4"/>
  <c r="AP143" i="4"/>
  <c r="AP137" i="4"/>
  <c r="AP119" i="4"/>
  <c r="AP107" i="4"/>
  <c r="AP72" i="4"/>
  <c r="AP56" i="4"/>
  <c r="AP29" i="4"/>
  <c r="AP18" i="4"/>
  <c r="AP9" i="4"/>
  <c r="AP61" i="4"/>
  <c r="AP49" i="4"/>
  <c r="AP42" i="4"/>
  <c r="AP153" i="4"/>
  <c r="AP135" i="4"/>
  <c r="AP129" i="4"/>
  <c r="AP117" i="4"/>
  <c r="AP71" i="4"/>
  <c r="AP55" i="4"/>
  <c r="AP27" i="4"/>
  <c r="AP17" i="4"/>
  <c r="AP151" i="4"/>
  <c r="AP133" i="4"/>
  <c r="AP127" i="4"/>
  <c r="AP115" i="4"/>
  <c r="AP81" i="4"/>
  <c r="AP69" i="4"/>
  <c r="AP25" i="4"/>
  <c r="AP11" i="4"/>
  <c r="AP60" i="4"/>
  <c r="AP50" i="4"/>
  <c r="AP39" i="4"/>
  <c r="AP144" i="4"/>
  <c r="AP138" i="4"/>
  <c r="AP120" i="4"/>
  <c r="AP108" i="4"/>
  <c r="AP97" i="4"/>
  <c r="AP73" i="4"/>
  <c r="AP57" i="4"/>
  <c r="AP30" i="4"/>
  <c r="AP19" i="4"/>
  <c r="AP149" i="4"/>
  <c r="AP131" i="4"/>
  <c r="AP125" i="4"/>
  <c r="AP113" i="4"/>
  <c r="AP101" i="4"/>
  <c r="AP89" i="4"/>
  <c r="AP78" i="4"/>
  <c r="AP66" i="4"/>
  <c r="AP23" i="4"/>
  <c r="AP13" i="4"/>
  <c r="AP62" i="4"/>
  <c r="AP51" i="4"/>
  <c r="AP40" i="4"/>
  <c r="AP147" i="4"/>
  <c r="AP141" i="4"/>
  <c r="AP123" i="4"/>
  <c r="AP111" i="4"/>
  <c r="AP99" i="4"/>
  <c r="AP88" i="4"/>
  <c r="AP77" i="4"/>
  <c r="AP65" i="4"/>
  <c r="AP33" i="4"/>
  <c r="AP22" i="4"/>
  <c r="AP12" i="4"/>
  <c r="AP145" i="4"/>
  <c r="AP139" i="4"/>
  <c r="AP121" i="4"/>
  <c r="AP109" i="4"/>
  <c r="AP98" i="4"/>
  <c r="AP87" i="4"/>
  <c r="AP75" i="4"/>
  <c r="AP59" i="4"/>
  <c r="AP31" i="4"/>
  <c r="AP16" i="4"/>
  <c r="AP15" i="4"/>
  <c r="AP21" i="4"/>
  <c r="AC60" i="4"/>
  <c r="AC50" i="4"/>
  <c r="AC39" i="4"/>
  <c r="AC143" i="4"/>
  <c r="AC137" i="4"/>
  <c r="AC119" i="4"/>
  <c r="AC107" i="4"/>
  <c r="AC72" i="4"/>
  <c r="AC56" i="4"/>
  <c r="AC29" i="4"/>
  <c r="AC18" i="4"/>
  <c r="AC9" i="4"/>
  <c r="AC144" i="4"/>
  <c r="AC138" i="4"/>
  <c r="AC120" i="4"/>
  <c r="AC108" i="4"/>
  <c r="AC97" i="4"/>
  <c r="AC73" i="4"/>
  <c r="AC57" i="4"/>
  <c r="AC30" i="4"/>
  <c r="AC19" i="4"/>
  <c r="AC62" i="4"/>
  <c r="AC51" i="4"/>
  <c r="AC40" i="4"/>
  <c r="AC145" i="4"/>
  <c r="AC139" i="4"/>
  <c r="AC121" i="4"/>
  <c r="AC109" i="4"/>
  <c r="AC98" i="4"/>
  <c r="AC87" i="4"/>
  <c r="AC75" i="4"/>
  <c r="AC59" i="4"/>
  <c r="AC31" i="4"/>
  <c r="AC16" i="4"/>
  <c r="AC153" i="4"/>
  <c r="AC135" i="4"/>
  <c r="AC129" i="4"/>
  <c r="AC117" i="4"/>
  <c r="AC71" i="4"/>
  <c r="AC55" i="4"/>
  <c r="AC27" i="4"/>
  <c r="AC17" i="4"/>
  <c r="AC64" i="4"/>
  <c r="AC48" i="4"/>
  <c r="AC41" i="4"/>
  <c r="AC149" i="4"/>
  <c r="AC131" i="4"/>
  <c r="AC125" i="4"/>
  <c r="AC113" i="4"/>
  <c r="AC101" i="4"/>
  <c r="AC89" i="4"/>
  <c r="AC78" i="4"/>
  <c r="AC66" i="4"/>
  <c r="AC23" i="4"/>
  <c r="AC13" i="4"/>
  <c r="AC150" i="4"/>
  <c r="AC132" i="4"/>
  <c r="AC126" i="4"/>
  <c r="AC114" i="4"/>
  <c r="AC91" i="4"/>
  <c r="AC79" i="4"/>
  <c r="AC67" i="4"/>
  <c r="AC24" i="4"/>
  <c r="AC10" i="4"/>
  <c r="AC61" i="4"/>
  <c r="AC49" i="4"/>
  <c r="AC42" i="4"/>
  <c r="AC151" i="4"/>
  <c r="AC133" i="4"/>
  <c r="AC127" i="4"/>
  <c r="AC115" i="4"/>
  <c r="AC81" i="4"/>
  <c r="AC69" i="4"/>
  <c r="AC25" i="4"/>
  <c r="AC11" i="4"/>
  <c r="AC147" i="4"/>
  <c r="AC141" i="4"/>
  <c r="AC123" i="4"/>
  <c r="AC111" i="4"/>
  <c r="AC99" i="4"/>
  <c r="AC88" i="4"/>
  <c r="AC77" i="4"/>
  <c r="AC65" i="4"/>
  <c r="AC33" i="4"/>
  <c r="AC22" i="4"/>
  <c r="AC12" i="4"/>
  <c r="AC15" i="4"/>
  <c r="AC21" i="4"/>
  <c r="P49" i="4"/>
  <c r="P40" i="4"/>
  <c r="P50" i="4"/>
  <c r="P41" i="4"/>
  <c r="P11" i="4"/>
  <c r="P48" i="4"/>
  <c r="P39" i="4"/>
  <c r="P9" i="4"/>
  <c r="P51" i="4"/>
  <c r="P42" i="4"/>
  <c r="P27" i="4"/>
  <c r="P33" i="4"/>
  <c r="P29" i="4"/>
  <c r="P55" i="4"/>
  <c r="P17" i="4"/>
  <c r="P23" i="4"/>
  <c r="P64" i="4"/>
  <c r="P61" i="4"/>
  <c r="P60" i="4"/>
  <c r="P22" i="4"/>
  <c r="P16" i="4"/>
  <c r="P10" i="4"/>
  <c r="P31" i="4"/>
  <c r="P30" i="4"/>
  <c r="P15" i="4"/>
  <c r="P21" i="4"/>
  <c r="P56" i="4"/>
  <c r="P62" i="4"/>
  <c r="P111" i="4"/>
  <c r="P77" i="4"/>
  <c r="P89" i="4"/>
  <c r="P79" i="4"/>
  <c r="P72" i="4"/>
  <c r="P78" i="4"/>
  <c r="P81" i="4"/>
  <c r="P18" i="4"/>
  <c r="P59" i="4"/>
  <c r="P109" i="4"/>
  <c r="P13" i="4"/>
  <c r="P25" i="4"/>
  <c r="P98" i="4"/>
  <c r="P108" i="4"/>
  <c r="P101" i="4"/>
  <c r="P107" i="4"/>
  <c r="P73" i="4"/>
  <c r="P97" i="4"/>
  <c r="P99" i="4"/>
  <c r="P71" i="4"/>
  <c r="P87" i="4"/>
  <c r="P75" i="4"/>
  <c r="P88" i="4"/>
  <c r="P91" i="4"/>
  <c r="P12" i="4"/>
  <c r="P57" i="4"/>
  <c r="P126" i="4"/>
  <c r="P144" i="4"/>
  <c r="P137" i="4"/>
  <c r="P145" i="4"/>
  <c r="P133" i="4"/>
  <c r="P131" i="4"/>
  <c r="P69" i="4"/>
  <c r="P66" i="4"/>
  <c r="P149" i="4"/>
  <c r="P141" i="4"/>
  <c r="P150" i="4"/>
  <c r="P147" i="4"/>
  <c r="P127" i="4"/>
  <c r="P125" i="4"/>
  <c r="P139" i="4"/>
  <c r="P129" i="4"/>
  <c r="P153" i="4"/>
  <c r="P138" i="4"/>
  <c r="P67" i="4"/>
  <c r="P135" i="4"/>
  <c r="P151" i="4"/>
  <c r="BK62" i="4"/>
  <c r="BK48" i="4"/>
  <c r="BK41" i="4"/>
  <c r="BK149" i="4"/>
  <c r="BK131" i="4"/>
  <c r="BK125" i="4"/>
  <c r="BK113" i="4"/>
  <c r="BK101" i="4"/>
  <c r="BK89" i="4"/>
  <c r="BK78" i="4"/>
  <c r="BK66" i="4"/>
  <c r="BK23" i="4"/>
  <c r="BK13" i="4"/>
  <c r="BK150" i="4"/>
  <c r="BK132" i="4"/>
  <c r="BK126" i="4"/>
  <c r="BK114" i="4"/>
  <c r="BK91" i="4"/>
  <c r="BK79" i="4"/>
  <c r="BK67" i="4"/>
  <c r="BK24" i="4"/>
  <c r="BK10" i="4"/>
  <c r="BK51" i="4"/>
  <c r="BK40" i="4"/>
  <c r="BK145" i="4"/>
  <c r="BK139" i="4"/>
  <c r="BK121" i="4"/>
  <c r="BK109" i="4"/>
  <c r="BK98" i="4"/>
  <c r="BK87" i="4"/>
  <c r="BK75" i="4"/>
  <c r="BK59" i="4"/>
  <c r="BK31" i="4"/>
  <c r="BK16" i="4"/>
  <c r="BK153" i="4"/>
  <c r="BK135" i="4"/>
  <c r="BK129" i="4"/>
  <c r="BK117" i="4"/>
  <c r="BK99" i="4"/>
  <c r="BK88" i="4"/>
  <c r="BK77" i="4"/>
  <c r="BK65" i="4"/>
  <c r="BK27" i="4"/>
  <c r="BK60" i="4"/>
  <c r="BK55" i="4"/>
  <c r="BK61" i="4"/>
  <c r="BK50" i="4"/>
  <c r="BK39" i="4"/>
  <c r="BK143" i="4"/>
  <c r="BK137" i="4"/>
  <c r="BK119" i="4"/>
  <c r="BK107" i="4"/>
  <c r="BK72" i="4"/>
  <c r="BK56" i="4"/>
  <c r="BK29" i="4"/>
  <c r="BK18" i="4"/>
  <c r="BK9" i="4"/>
  <c r="BK144" i="4"/>
  <c r="BK138" i="4"/>
  <c r="BK120" i="4"/>
  <c r="BK108" i="4"/>
  <c r="BK97" i="4"/>
  <c r="BK73" i="4"/>
  <c r="BK57" i="4"/>
  <c r="BK30" i="4"/>
  <c r="BK19" i="4"/>
  <c r="BK64" i="4"/>
  <c r="BK49" i="4"/>
  <c r="BK42" i="4"/>
  <c r="BK151" i="4"/>
  <c r="BK133" i="4"/>
  <c r="BK127" i="4"/>
  <c r="BK115" i="4"/>
  <c r="BK81" i="4"/>
  <c r="BK69" i="4"/>
  <c r="BK25" i="4"/>
  <c r="BK11" i="4"/>
  <c r="BK147" i="4"/>
  <c r="BK141" i="4"/>
  <c r="BK123" i="4"/>
  <c r="BK111" i="4"/>
  <c r="BK71" i="4"/>
  <c r="BK33" i="4"/>
  <c r="BK17" i="4"/>
  <c r="BK22" i="4"/>
  <c r="BK21" i="4"/>
  <c r="BK15" i="4"/>
  <c r="AY64" i="4"/>
  <c r="AY49" i="4"/>
  <c r="AY42" i="4"/>
  <c r="AY151" i="4"/>
  <c r="AY133" i="4"/>
  <c r="AY127" i="4"/>
  <c r="AY115" i="4"/>
  <c r="AY144" i="4"/>
  <c r="AY138" i="4"/>
  <c r="AY120" i="4"/>
  <c r="AY108" i="4"/>
  <c r="AY97" i="4"/>
  <c r="AY81" i="4"/>
  <c r="AY67" i="4"/>
  <c r="AY24" i="4"/>
  <c r="AY10" i="4"/>
  <c r="AY75" i="4"/>
  <c r="AY59" i="4"/>
  <c r="AY31" i="4"/>
  <c r="AY16" i="4"/>
  <c r="AY61" i="4"/>
  <c r="AY50" i="4"/>
  <c r="AY39" i="4"/>
  <c r="AY143" i="4"/>
  <c r="AY137" i="4"/>
  <c r="AY119" i="4"/>
  <c r="AY107" i="4"/>
  <c r="AY147" i="4"/>
  <c r="AY141" i="4"/>
  <c r="AY123" i="4"/>
  <c r="AY111" i="4"/>
  <c r="AY99" i="4"/>
  <c r="AY88" i="4"/>
  <c r="AY87" i="4"/>
  <c r="AY71" i="4"/>
  <c r="AY55" i="4"/>
  <c r="AY27" i="4"/>
  <c r="AY17" i="4"/>
  <c r="AY89" i="4"/>
  <c r="AY72" i="4"/>
  <c r="AY56" i="4"/>
  <c r="AY29" i="4"/>
  <c r="AY18" i="4"/>
  <c r="AY9" i="4"/>
  <c r="AY60" i="4"/>
  <c r="AY51" i="4"/>
  <c r="AY40" i="4"/>
  <c r="AY145" i="4"/>
  <c r="AY139" i="4"/>
  <c r="AY121" i="4"/>
  <c r="AY109" i="4"/>
  <c r="AY98" i="4"/>
  <c r="AY150" i="4"/>
  <c r="AY132" i="4"/>
  <c r="AY126" i="4"/>
  <c r="AY114" i="4"/>
  <c r="AY91" i="4"/>
  <c r="AY79" i="4"/>
  <c r="AY73" i="4"/>
  <c r="AY57" i="4"/>
  <c r="AY30" i="4"/>
  <c r="AY19" i="4"/>
  <c r="AY69" i="4"/>
  <c r="AY25" i="4"/>
  <c r="AY11" i="4"/>
  <c r="AY62" i="4"/>
  <c r="AY48" i="4"/>
  <c r="AY41" i="4"/>
  <c r="AY149" i="4"/>
  <c r="AY131" i="4"/>
  <c r="AY125" i="4"/>
  <c r="AY113" i="4"/>
  <c r="AY101" i="4"/>
  <c r="AY153" i="4"/>
  <c r="AY135" i="4"/>
  <c r="AY129" i="4"/>
  <c r="AY117" i="4"/>
  <c r="AY77" i="4"/>
  <c r="AY65" i="4"/>
  <c r="AY33" i="4"/>
  <c r="AY22" i="4"/>
  <c r="AY78" i="4"/>
  <c r="AY66" i="4"/>
  <c r="AY23" i="4"/>
  <c r="AY13" i="4"/>
  <c r="AY21" i="4"/>
  <c r="AY15" i="4"/>
  <c r="AM48" i="4"/>
  <c r="AM39" i="4"/>
  <c r="AM51" i="4"/>
  <c r="AM42" i="4"/>
  <c r="AM27" i="4"/>
  <c r="AM50" i="4"/>
  <c r="AM41" i="4"/>
  <c r="AM11" i="4"/>
  <c r="AM49" i="4"/>
  <c r="AM40" i="4"/>
  <c r="AM9" i="4"/>
  <c r="AM62" i="4"/>
  <c r="AM33" i="4"/>
  <c r="AM22" i="4"/>
  <c r="AM16" i="4"/>
  <c r="AM10" i="4"/>
  <c r="AM29" i="4"/>
  <c r="AM17" i="4"/>
  <c r="AM23" i="4"/>
  <c r="AM31" i="4"/>
  <c r="AM30" i="4"/>
  <c r="AM21" i="4"/>
  <c r="AM15" i="4"/>
  <c r="AM60" i="4"/>
  <c r="AM61" i="4"/>
  <c r="AM64" i="4"/>
  <c r="AM55" i="4"/>
  <c r="AM56" i="4"/>
  <c r="AM57" i="4"/>
  <c r="AM111" i="4"/>
  <c r="AM101" i="4"/>
  <c r="AM89" i="4"/>
  <c r="AM99" i="4"/>
  <c r="AM71" i="4"/>
  <c r="AM72" i="4"/>
  <c r="AM75" i="4"/>
  <c r="AM81" i="4"/>
  <c r="AM109" i="4"/>
  <c r="AM18" i="4"/>
  <c r="AM108" i="4"/>
  <c r="AM107" i="4"/>
  <c r="AM73" i="4"/>
  <c r="AM77" i="4"/>
  <c r="AM97" i="4"/>
  <c r="AM79" i="4"/>
  <c r="AM87" i="4"/>
  <c r="AM78" i="4"/>
  <c r="AM88" i="4"/>
  <c r="AM91" i="4"/>
  <c r="AM25" i="4"/>
  <c r="AM59" i="4"/>
  <c r="AM98" i="4"/>
  <c r="AM13" i="4"/>
  <c r="AM115" i="4"/>
  <c r="AM132" i="4"/>
  <c r="AM137" i="4"/>
  <c r="AM127" i="4"/>
  <c r="AM131" i="4"/>
  <c r="AM69" i="4"/>
  <c r="AM66" i="4"/>
  <c r="AM149" i="4"/>
  <c r="AM145" i="4"/>
  <c r="AM135" i="4"/>
  <c r="AM141" i="4"/>
  <c r="AM150" i="4"/>
  <c r="AM147" i="4"/>
  <c r="AM125" i="4"/>
  <c r="AM139" i="4"/>
  <c r="AM129" i="4"/>
  <c r="AM153" i="4"/>
  <c r="AM138" i="4"/>
  <c r="AM144" i="4"/>
  <c r="AM133" i="4"/>
  <c r="AM151" i="4"/>
  <c r="Z61" i="4"/>
  <c r="Z50" i="4"/>
  <c r="Z39" i="4"/>
  <c r="Z143" i="4"/>
  <c r="Z137" i="4"/>
  <c r="Z119" i="4"/>
  <c r="Z107" i="4"/>
  <c r="Z72" i="4"/>
  <c r="Z56" i="4"/>
  <c r="Z29" i="4"/>
  <c r="Z18" i="4"/>
  <c r="Z9" i="4"/>
  <c r="Z144" i="4"/>
  <c r="Z138" i="4"/>
  <c r="Z120" i="4"/>
  <c r="Z108" i="4"/>
  <c r="Z97" i="4"/>
  <c r="Z73" i="4"/>
  <c r="Z57" i="4"/>
  <c r="Z30" i="4"/>
  <c r="Z19" i="4"/>
  <c r="Z60" i="4"/>
  <c r="Z51" i="4"/>
  <c r="Z40" i="4"/>
  <c r="Z145" i="4"/>
  <c r="Z139" i="4"/>
  <c r="Z121" i="4"/>
  <c r="Z109" i="4"/>
  <c r="Z98" i="4"/>
  <c r="Z87" i="4"/>
  <c r="Z75" i="4"/>
  <c r="Z59" i="4"/>
  <c r="Z31" i="4"/>
  <c r="Z16" i="4"/>
  <c r="Z153" i="4"/>
  <c r="Z135" i="4"/>
  <c r="Z129" i="4"/>
  <c r="Z117" i="4"/>
  <c r="Z71" i="4"/>
  <c r="Z55" i="4"/>
  <c r="Z27" i="4"/>
  <c r="Z17" i="4"/>
  <c r="Z62" i="4"/>
  <c r="Z48" i="4"/>
  <c r="Z41" i="4"/>
  <c r="Z149" i="4"/>
  <c r="Z131" i="4"/>
  <c r="Z125" i="4"/>
  <c r="Z113" i="4"/>
  <c r="Z101" i="4"/>
  <c r="Z89" i="4"/>
  <c r="Z78" i="4"/>
  <c r="Z66" i="4"/>
  <c r="Z23" i="4"/>
  <c r="Z13" i="4"/>
  <c r="Z150" i="4"/>
  <c r="Z132" i="4"/>
  <c r="Z126" i="4"/>
  <c r="Z114" i="4"/>
  <c r="Z91" i="4"/>
  <c r="Z79" i="4"/>
  <c r="Z67" i="4"/>
  <c r="Z24" i="4"/>
  <c r="Z10" i="4"/>
  <c r="Z64" i="4"/>
  <c r="Z49" i="4"/>
  <c r="Z42" i="4"/>
  <c r="Z151" i="4"/>
  <c r="Z133" i="4"/>
  <c r="Z127" i="4"/>
  <c r="Z115" i="4"/>
  <c r="Z81" i="4"/>
  <c r="Z69" i="4"/>
  <c r="Z25" i="4"/>
  <c r="Z11" i="4"/>
  <c r="Z147" i="4"/>
  <c r="Z141" i="4"/>
  <c r="Z123" i="4"/>
  <c r="Z111" i="4"/>
  <c r="Z99" i="4"/>
  <c r="Z88" i="4"/>
  <c r="Z77" i="4"/>
  <c r="Z65" i="4"/>
  <c r="Z33" i="4"/>
  <c r="Z22" i="4"/>
  <c r="Z21" i="4"/>
  <c r="Z15" i="4"/>
  <c r="L48" i="4"/>
  <c r="L39" i="4"/>
  <c r="L9" i="4"/>
  <c r="L51" i="4"/>
  <c r="L42" i="4"/>
  <c r="L27" i="4"/>
  <c r="L49" i="4"/>
  <c r="L40" i="4"/>
  <c r="L50" i="4"/>
  <c r="L41" i="4"/>
  <c r="L11" i="4"/>
  <c r="L22" i="4"/>
  <c r="L17" i="4"/>
  <c r="L16" i="4"/>
  <c r="L10" i="4"/>
  <c r="L31" i="4"/>
  <c r="L30" i="4"/>
  <c r="L62" i="4"/>
  <c r="L33" i="4"/>
  <c r="L29" i="4"/>
  <c r="L55" i="4"/>
  <c r="L56" i="4"/>
  <c r="L23" i="4"/>
  <c r="L21" i="4"/>
  <c r="L15" i="4"/>
  <c r="L57" i="4"/>
  <c r="L59" i="4"/>
  <c r="L60" i="4"/>
  <c r="L61" i="4"/>
  <c r="L64" i="4"/>
  <c r="L111" i="4"/>
  <c r="L98" i="4"/>
  <c r="L101" i="4"/>
  <c r="L99" i="4"/>
  <c r="L71" i="4"/>
  <c r="L79" i="4"/>
  <c r="L87" i="4"/>
  <c r="L72" i="4"/>
  <c r="L78" i="4"/>
  <c r="L81" i="4"/>
  <c r="L88" i="4"/>
  <c r="L91" i="4"/>
  <c r="L25" i="4"/>
  <c r="L109" i="4"/>
  <c r="L18" i="4"/>
  <c r="L108" i="4"/>
  <c r="L107" i="4"/>
  <c r="L73" i="4"/>
  <c r="L77" i="4"/>
  <c r="L89" i="4"/>
  <c r="L97" i="4"/>
  <c r="L75" i="4"/>
  <c r="L13" i="4"/>
  <c r="L153" i="4"/>
  <c r="L138" i="4"/>
  <c r="L147" i="4"/>
  <c r="L131" i="4"/>
  <c r="L151" i="4"/>
  <c r="L135" i="4"/>
  <c r="L141" i="4"/>
  <c r="L150" i="4"/>
  <c r="L67" i="4"/>
  <c r="L127" i="4"/>
  <c r="L144" i="4"/>
  <c r="L149" i="4"/>
  <c r="L145" i="4"/>
  <c r="L69" i="4"/>
  <c r="L66" i="4"/>
  <c r="L137" i="4"/>
  <c r="L133" i="4"/>
  <c r="L125" i="4"/>
  <c r="L139" i="4"/>
  <c r="L129" i="4"/>
  <c r="BE62" i="4"/>
  <c r="BE48" i="4"/>
  <c r="BE41" i="4"/>
  <c r="BE149" i="4"/>
  <c r="BE131" i="4"/>
  <c r="BE125" i="4"/>
  <c r="BE113" i="4"/>
  <c r="BE101" i="4"/>
  <c r="BE89" i="4"/>
  <c r="BE78" i="4"/>
  <c r="BE66" i="4"/>
  <c r="BE23" i="4"/>
  <c r="BE13" i="4"/>
  <c r="BE150" i="4"/>
  <c r="BE132" i="4"/>
  <c r="BE126" i="4"/>
  <c r="BE114" i="4"/>
  <c r="BE91" i="4"/>
  <c r="BE79" i="4"/>
  <c r="BE67" i="4"/>
  <c r="BE24" i="4"/>
  <c r="BE10" i="4"/>
  <c r="BE64" i="4"/>
  <c r="BE49" i="4"/>
  <c r="BE42" i="4"/>
  <c r="BE151" i="4"/>
  <c r="BE133" i="4"/>
  <c r="BE127" i="4"/>
  <c r="BE115" i="4"/>
  <c r="BE81" i="4"/>
  <c r="BE69" i="4"/>
  <c r="BE25" i="4"/>
  <c r="BE11" i="4"/>
  <c r="BE147" i="4"/>
  <c r="BE141" i="4"/>
  <c r="BE123" i="4"/>
  <c r="BE111" i="4"/>
  <c r="BE99" i="4"/>
  <c r="BE88" i="4"/>
  <c r="BE77" i="4"/>
  <c r="BE65" i="4"/>
  <c r="BE33" i="4"/>
  <c r="BE22" i="4"/>
  <c r="BE61" i="4"/>
  <c r="BE50" i="4"/>
  <c r="BE39" i="4"/>
  <c r="BE143" i="4"/>
  <c r="BE137" i="4"/>
  <c r="BE119" i="4"/>
  <c r="BE107" i="4"/>
  <c r="BE72" i="4"/>
  <c r="BE56" i="4"/>
  <c r="BE29" i="4"/>
  <c r="BE18" i="4"/>
  <c r="BE9" i="4"/>
  <c r="BE144" i="4"/>
  <c r="BE138" i="4"/>
  <c r="BE120" i="4"/>
  <c r="BE108" i="4"/>
  <c r="BE97" i="4"/>
  <c r="BE73" i="4"/>
  <c r="BE57" i="4"/>
  <c r="BE30" i="4"/>
  <c r="BE19" i="4"/>
  <c r="BE60" i="4"/>
  <c r="BE51" i="4"/>
  <c r="BE40" i="4"/>
  <c r="BE145" i="4"/>
  <c r="BE139" i="4"/>
  <c r="BE121" i="4"/>
  <c r="BE109" i="4"/>
  <c r="BE98" i="4"/>
  <c r="BE87" i="4"/>
  <c r="BE75" i="4"/>
  <c r="BE59" i="4"/>
  <c r="BE31" i="4"/>
  <c r="BE16" i="4"/>
  <c r="BE153" i="4"/>
  <c r="BE135" i="4"/>
  <c r="BE129" i="4"/>
  <c r="BE117" i="4"/>
  <c r="BE71" i="4"/>
  <c r="BE55" i="4"/>
  <c r="BE27" i="4"/>
  <c r="BE17" i="4"/>
  <c r="BE21" i="4"/>
  <c r="BE15" i="4"/>
  <c r="AS61" i="4"/>
  <c r="AS50" i="4"/>
  <c r="AS39" i="4"/>
  <c r="AS144" i="4"/>
  <c r="AS138" i="4"/>
  <c r="AS120" i="4"/>
  <c r="AS108" i="4"/>
  <c r="AS97" i="4"/>
  <c r="AS73" i="4"/>
  <c r="AS57" i="4"/>
  <c r="AS30" i="4"/>
  <c r="AS19" i="4"/>
  <c r="AS149" i="4"/>
  <c r="AS131" i="4"/>
  <c r="AS125" i="4"/>
  <c r="AS113" i="4"/>
  <c r="AS101" i="4"/>
  <c r="AS89" i="4"/>
  <c r="AS78" i="4"/>
  <c r="AS66" i="4"/>
  <c r="AS23" i="4"/>
  <c r="AS13" i="4"/>
  <c r="AS64" i="4"/>
  <c r="AS49" i="4"/>
  <c r="AS42" i="4"/>
  <c r="AS153" i="4"/>
  <c r="AS135" i="4"/>
  <c r="AS129" i="4"/>
  <c r="AS117" i="4"/>
  <c r="AS71" i="4"/>
  <c r="AS55" i="4"/>
  <c r="AS27" i="4"/>
  <c r="AS17" i="4"/>
  <c r="AS151" i="4"/>
  <c r="AS133" i="4"/>
  <c r="AS127" i="4"/>
  <c r="AS115" i="4"/>
  <c r="AS81" i="4"/>
  <c r="AS69" i="4"/>
  <c r="AS25" i="4"/>
  <c r="AS11" i="4"/>
  <c r="AS62" i="4"/>
  <c r="AS48" i="4"/>
  <c r="AS41" i="4"/>
  <c r="AS150" i="4"/>
  <c r="AS132" i="4"/>
  <c r="AS126" i="4"/>
  <c r="AS114" i="4"/>
  <c r="AS91" i="4"/>
  <c r="AS79" i="4"/>
  <c r="AS67" i="4"/>
  <c r="AS24" i="4"/>
  <c r="AS10" i="4"/>
  <c r="AS143" i="4"/>
  <c r="AS137" i="4"/>
  <c r="AS119" i="4"/>
  <c r="AS107" i="4"/>
  <c r="AS72" i="4"/>
  <c r="AS56" i="4"/>
  <c r="AS29" i="4"/>
  <c r="AS18" i="4"/>
  <c r="AS60" i="4"/>
  <c r="AS51" i="4"/>
  <c r="AS40" i="4"/>
  <c r="AS147" i="4"/>
  <c r="AS141" i="4"/>
  <c r="AS123" i="4"/>
  <c r="AS111" i="4"/>
  <c r="AS99" i="4"/>
  <c r="AS88" i="4"/>
  <c r="AS77" i="4"/>
  <c r="AS65" i="4"/>
  <c r="AS33" i="4"/>
  <c r="AS22" i="4"/>
  <c r="AS145" i="4"/>
  <c r="AS139" i="4"/>
  <c r="AS121" i="4"/>
  <c r="AS109" i="4"/>
  <c r="AS98" i="4"/>
  <c r="AS87" i="4"/>
  <c r="AS75" i="4"/>
  <c r="AS59" i="4"/>
  <c r="AS31" i="4"/>
  <c r="AS16" i="4"/>
  <c r="AG50" i="4"/>
  <c r="AG41" i="4"/>
  <c r="AG9" i="4"/>
  <c r="AG49" i="4"/>
  <c r="AG40" i="4"/>
  <c r="AG27" i="4"/>
  <c r="AG48" i="4"/>
  <c r="AG39" i="4"/>
  <c r="AG51" i="4"/>
  <c r="AG42" i="4"/>
  <c r="AG11" i="4"/>
  <c r="AG33" i="4"/>
  <c r="AG22" i="4"/>
  <c r="AG23" i="4"/>
  <c r="AG16" i="4"/>
  <c r="AG10" i="4"/>
  <c r="AG62" i="4"/>
  <c r="AG29" i="4"/>
  <c r="AG17" i="4"/>
  <c r="AG31" i="4"/>
  <c r="AG30" i="4"/>
  <c r="AG21" i="4"/>
  <c r="AG15" i="4"/>
  <c r="AG56" i="4"/>
  <c r="AG57" i="4"/>
  <c r="AG60" i="4"/>
  <c r="AG61" i="4"/>
  <c r="AG64" i="4"/>
  <c r="AG111" i="4"/>
  <c r="AG101" i="4"/>
  <c r="AG89" i="4"/>
  <c r="AG99" i="4"/>
  <c r="AG71" i="4"/>
  <c r="AG72" i="4"/>
  <c r="AG75" i="4"/>
  <c r="AG98" i="4"/>
  <c r="AG109" i="4"/>
  <c r="AG13" i="4"/>
  <c r="AG25" i="4"/>
  <c r="AG108" i="4"/>
  <c r="AG107" i="4"/>
  <c r="AG73" i="4"/>
  <c r="AG77" i="4"/>
  <c r="AG97" i="4"/>
  <c r="AG79" i="4"/>
  <c r="AG87" i="4"/>
  <c r="AG78" i="4"/>
  <c r="AG81" i="4"/>
  <c r="AG88" i="4"/>
  <c r="AG91" i="4"/>
  <c r="AG55" i="4"/>
  <c r="AG59" i="4"/>
  <c r="AG113" i="4"/>
  <c r="AG137" i="4"/>
  <c r="AG131" i="4"/>
  <c r="AG135" i="4"/>
  <c r="AG147" i="4"/>
  <c r="AG69" i="4"/>
  <c r="AG66" i="4"/>
  <c r="AG149" i="4"/>
  <c r="AG133" i="4"/>
  <c r="AG151" i="4"/>
  <c r="AG141" i="4"/>
  <c r="AG150" i="4"/>
  <c r="AG127" i="4"/>
  <c r="AG125" i="4"/>
  <c r="AG139" i="4"/>
  <c r="AG129" i="4"/>
  <c r="AG153" i="4"/>
  <c r="AG138" i="4"/>
  <c r="AG144" i="4"/>
  <c r="AG145" i="4"/>
  <c r="AG67" i="4"/>
  <c r="T48" i="4"/>
  <c r="T39" i="4"/>
  <c r="T51" i="4"/>
  <c r="T42" i="4"/>
  <c r="T11" i="4"/>
  <c r="T50" i="4"/>
  <c r="T41" i="4"/>
  <c r="T9" i="4"/>
  <c r="T49" i="4"/>
  <c r="T40" i="4"/>
  <c r="T27" i="4"/>
  <c r="T62" i="4"/>
  <c r="T29" i="4"/>
  <c r="T59" i="4"/>
  <c r="T56" i="4"/>
  <c r="T17" i="4"/>
  <c r="T23" i="4"/>
  <c r="T10" i="4"/>
  <c r="T31" i="4"/>
  <c r="T30" i="4"/>
  <c r="T33" i="4"/>
  <c r="T55" i="4"/>
  <c r="T22" i="4"/>
  <c r="T16" i="4"/>
  <c r="T21" i="4"/>
  <c r="T15" i="4"/>
  <c r="T60" i="4"/>
  <c r="T61" i="4"/>
  <c r="T64" i="4"/>
  <c r="T57" i="4"/>
  <c r="T111" i="4"/>
  <c r="T98" i="4"/>
  <c r="T101" i="4"/>
  <c r="T77" i="4"/>
  <c r="T97" i="4"/>
  <c r="T99" i="4"/>
  <c r="T79" i="4"/>
  <c r="T87" i="4"/>
  <c r="T72" i="4"/>
  <c r="T78" i="4"/>
  <c r="T81" i="4"/>
  <c r="T88" i="4"/>
  <c r="T91" i="4"/>
  <c r="T13" i="4"/>
  <c r="T109" i="4"/>
  <c r="T108" i="4"/>
  <c r="T107" i="4"/>
  <c r="T73" i="4"/>
  <c r="T89" i="4"/>
  <c r="T71" i="4"/>
  <c r="T75" i="4"/>
  <c r="T18" i="4"/>
  <c r="T25" i="4"/>
  <c r="T153" i="4"/>
  <c r="T138" i="4"/>
  <c r="T147" i="4"/>
  <c r="T151" i="4"/>
  <c r="T135" i="4"/>
  <c r="T141" i="4"/>
  <c r="T150" i="4"/>
  <c r="T125" i="4"/>
  <c r="T144" i="4"/>
  <c r="T149" i="4"/>
  <c r="T145" i="4"/>
  <c r="T69" i="4"/>
  <c r="T66" i="4"/>
  <c r="T137" i="4"/>
  <c r="T133" i="4"/>
  <c r="T131" i="4"/>
  <c r="T139" i="4"/>
  <c r="T67" i="4"/>
  <c r="T127" i="4"/>
  <c r="T129" i="4"/>
  <c r="AM19" i="4"/>
  <c r="P143" i="4"/>
  <c r="P65" i="4"/>
  <c r="AM119" i="4"/>
  <c r="L119" i="4"/>
  <c r="AM120" i="4"/>
  <c r="L120" i="4"/>
  <c r="P117" i="4"/>
  <c r="P115" i="4"/>
  <c r="P24" i="4"/>
  <c r="AG126" i="4"/>
  <c r="AM123" i="4"/>
  <c r="L123" i="4"/>
  <c r="AG114" i="4"/>
  <c r="AM65" i="4"/>
  <c r="L65" i="4"/>
  <c r="AJ120" i="4"/>
  <c r="L117" i="4"/>
  <c r="L115" i="4"/>
  <c r="P123" i="4"/>
  <c r="L132" i="4"/>
  <c r="T123" i="4"/>
  <c r="L114" i="4"/>
  <c r="T143" i="4"/>
  <c r="AM67" i="4"/>
  <c r="AG65" i="4"/>
  <c r="AJ121" i="4"/>
  <c r="AG117" i="4"/>
  <c r="AG115" i="4"/>
  <c r="AM113" i="4"/>
  <c r="AJ126" i="4"/>
  <c r="T132" i="4"/>
  <c r="BH64" i="4"/>
  <c r="BH48" i="4"/>
  <c r="BH41" i="4"/>
  <c r="BH149" i="4"/>
  <c r="BH131" i="4"/>
  <c r="BH125" i="4"/>
  <c r="BH113" i="4"/>
  <c r="BH101" i="4"/>
  <c r="BH89" i="4"/>
  <c r="BH78" i="4"/>
  <c r="BH66" i="4"/>
  <c r="BH23" i="4"/>
  <c r="BH13" i="4"/>
  <c r="BH150" i="4"/>
  <c r="BH132" i="4"/>
  <c r="BH126" i="4"/>
  <c r="BH114" i="4"/>
  <c r="BH91" i="4"/>
  <c r="BH79" i="4"/>
  <c r="BH67" i="4"/>
  <c r="BH24" i="4"/>
  <c r="BH10" i="4"/>
  <c r="BH61" i="4"/>
  <c r="BH49" i="4"/>
  <c r="BH42" i="4"/>
  <c r="BH151" i="4"/>
  <c r="BH133" i="4"/>
  <c r="BH127" i="4"/>
  <c r="BH115" i="4"/>
  <c r="BH81" i="4"/>
  <c r="BH69" i="4"/>
  <c r="BH25" i="4"/>
  <c r="BH11" i="4"/>
  <c r="BH147" i="4"/>
  <c r="BH141" i="4"/>
  <c r="BH123" i="4"/>
  <c r="BH111" i="4"/>
  <c r="BH99" i="4"/>
  <c r="BH88" i="4"/>
  <c r="BH77" i="4"/>
  <c r="BH65" i="4"/>
  <c r="BH33" i="4"/>
  <c r="BH22" i="4"/>
  <c r="BH60" i="4"/>
  <c r="BH50" i="4"/>
  <c r="BH39" i="4"/>
  <c r="BH143" i="4"/>
  <c r="BH137" i="4"/>
  <c r="BH119" i="4"/>
  <c r="BH107" i="4"/>
  <c r="BH72" i="4"/>
  <c r="BH56" i="4"/>
  <c r="BH29" i="4"/>
  <c r="BH18" i="4"/>
  <c r="BH9" i="4"/>
  <c r="BH144" i="4"/>
  <c r="BH138" i="4"/>
  <c r="BH120" i="4"/>
  <c r="BH108" i="4"/>
  <c r="BH97" i="4"/>
  <c r="BH73" i="4"/>
  <c r="BH57" i="4"/>
  <c r="BH30" i="4"/>
  <c r="BH19" i="4"/>
  <c r="BH62" i="4"/>
  <c r="BH51" i="4"/>
  <c r="BH40" i="4"/>
  <c r="BH145" i="4"/>
  <c r="BH139" i="4"/>
  <c r="BH121" i="4"/>
  <c r="BH109" i="4"/>
  <c r="BH98" i="4"/>
  <c r="BH87" i="4"/>
  <c r="BH75" i="4"/>
  <c r="BH59" i="4"/>
  <c r="BH31" i="4"/>
  <c r="BH16" i="4"/>
  <c r="BH153" i="4"/>
  <c r="BH135" i="4"/>
  <c r="BH129" i="4"/>
  <c r="BH117" i="4"/>
  <c r="BH71" i="4"/>
  <c r="BH55" i="4"/>
  <c r="BH27" i="4"/>
  <c r="BH17" i="4"/>
  <c r="BH15" i="4"/>
  <c r="BH21" i="4"/>
  <c r="AV64" i="4"/>
  <c r="AV48" i="4"/>
  <c r="AV41" i="4"/>
  <c r="AV150" i="4"/>
  <c r="AV132" i="4"/>
  <c r="AV126" i="4"/>
  <c r="AV114" i="4"/>
  <c r="AV91" i="4"/>
  <c r="AV79" i="4"/>
  <c r="AV67" i="4"/>
  <c r="AV24" i="4"/>
  <c r="AV10" i="4"/>
  <c r="AV143" i="4"/>
  <c r="AV137" i="4"/>
  <c r="AV119" i="4"/>
  <c r="AV107" i="4"/>
  <c r="AV72" i="4"/>
  <c r="AV56" i="4"/>
  <c r="AV29" i="4"/>
  <c r="AV18" i="4"/>
  <c r="AV9" i="4"/>
  <c r="AV61" i="4"/>
  <c r="AV49" i="4"/>
  <c r="AV42" i="4"/>
  <c r="AV153" i="4"/>
  <c r="AV135" i="4"/>
  <c r="AV129" i="4"/>
  <c r="AV117" i="4"/>
  <c r="AV71" i="4"/>
  <c r="AV55" i="4"/>
  <c r="AV27" i="4"/>
  <c r="AV17" i="4"/>
  <c r="AV151" i="4"/>
  <c r="AV133" i="4"/>
  <c r="AV127" i="4"/>
  <c r="AV115" i="4"/>
  <c r="AV81" i="4"/>
  <c r="AV69" i="4"/>
  <c r="AV25" i="4"/>
  <c r="AV11" i="4"/>
  <c r="AV60" i="4"/>
  <c r="AV50" i="4"/>
  <c r="AV39" i="4"/>
  <c r="AV144" i="4"/>
  <c r="AV138" i="4"/>
  <c r="AV120" i="4"/>
  <c r="AV108" i="4"/>
  <c r="AV97" i="4"/>
  <c r="AV73" i="4"/>
  <c r="AV57" i="4"/>
  <c r="AV30" i="4"/>
  <c r="AV19" i="4"/>
  <c r="AV149" i="4"/>
  <c r="AV131" i="4"/>
  <c r="AV125" i="4"/>
  <c r="AV113" i="4"/>
  <c r="AV101" i="4"/>
  <c r="AV89" i="4"/>
  <c r="AV78" i="4"/>
  <c r="AV66" i="4"/>
  <c r="AV23" i="4"/>
  <c r="AV13" i="4"/>
  <c r="AV62" i="4"/>
  <c r="AV51" i="4"/>
  <c r="AV40" i="4"/>
  <c r="AV147" i="4"/>
  <c r="AV141" i="4"/>
  <c r="AV123" i="4"/>
  <c r="AV111" i="4"/>
  <c r="AV99" i="4"/>
  <c r="AV88" i="4"/>
  <c r="AV77" i="4"/>
  <c r="AV65" i="4"/>
  <c r="AV33" i="4"/>
  <c r="AV22" i="4"/>
  <c r="AV145" i="4"/>
  <c r="AV139" i="4"/>
  <c r="AV121" i="4"/>
  <c r="AV109" i="4"/>
  <c r="AV98" i="4"/>
  <c r="AV87" i="4"/>
  <c r="AV75" i="4"/>
  <c r="AV59" i="4"/>
  <c r="AV31" i="4"/>
  <c r="AV16" i="4"/>
  <c r="AV15" i="4"/>
  <c r="AV21" i="4"/>
  <c r="AJ50" i="4"/>
  <c r="AJ41" i="4"/>
  <c r="AJ11" i="4"/>
  <c r="AJ49" i="4"/>
  <c r="AJ40" i="4"/>
  <c r="AJ9" i="4"/>
  <c r="AJ64" i="4"/>
  <c r="AJ61" i="4"/>
  <c r="AJ60" i="4"/>
  <c r="AJ22" i="4"/>
  <c r="AJ17" i="4"/>
  <c r="AJ23" i="4"/>
  <c r="AJ16" i="4"/>
  <c r="AJ31" i="4"/>
  <c r="AJ30" i="4"/>
  <c r="AJ48" i="4"/>
  <c r="AJ39" i="4"/>
  <c r="AJ51" i="4"/>
  <c r="AJ42" i="4"/>
  <c r="AJ27" i="4"/>
  <c r="AJ33" i="4"/>
  <c r="AJ29" i="4"/>
  <c r="AJ10" i="4"/>
  <c r="AJ15" i="4"/>
  <c r="AJ21" i="4"/>
  <c r="AJ62" i="4"/>
  <c r="AJ57" i="4"/>
  <c r="AJ111" i="4"/>
  <c r="AJ73" i="4"/>
  <c r="AJ97" i="4"/>
  <c r="AJ99" i="4"/>
  <c r="AJ71" i="4"/>
  <c r="AJ79" i="4"/>
  <c r="AJ87" i="4"/>
  <c r="AJ75" i="4"/>
  <c r="AJ88" i="4"/>
  <c r="AJ91" i="4"/>
  <c r="AJ13" i="4"/>
  <c r="AJ56" i="4"/>
  <c r="AJ55" i="4"/>
  <c r="AJ59" i="4"/>
  <c r="AJ109" i="4"/>
  <c r="AJ108" i="4"/>
  <c r="AJ101" i="4"/>
  <c r="AJ107" i="4"/>
  <c r="AJ77" i="4"/>
  <c r="AJ89" i="4"/>
  <c r="AJ72" i="4"/>
  <c r="AJ78" i="4"/>
  <c r="AJ81" i="4"/>
  <c r="AJ98" i="4"/>
  <c r="AJ18" i="4"/>
  <c r="AJ25" i="4"/>
  <c r="AJ141" i="4"/>
  <c r="AJ138" i="4"/>
  <c r="AJ145" i="4"/>
  <c r="AJ139" i="4"/>
  <c r="AJ153" i="4"/>
  <c r="AJ150" i="4"/>
  <c r="AJ144" i="4"/>
  <c r="AJ67" i="4"/>
  <c r="AJ135" i="4"/>
  <c r="AJ132" i="4"/>
  <c r="AJ137" i="4"/>
  <c r="AJ147" i="4"/>
  <c r="AJ69" i="4"/>
  <c r="AJ66" i="4"/>
  <c r="AJ149" i="4"/>
  <c r="AJ127" i="4"/>
  <c r="AJ131" i="4"/>
  <c r="AJ151" i="4"/>
  <c r="AJ129" i="4"/>
  <c r="AJ133" i="4"/>
  <c r="AJ125" i="4"/>
  <c r="W62" i="4"/>
  <c r="W51" i="4"/>
  <c r="W40" i="4"/>
  <c r="W145" i="4"/>
  <c r="W139" i="4"/>
  <c r="W121" i="4"/>
  <c r="W109" i="4"/>
  <c r="W98" i="4"/>
  <c r="W87" i="4"/>
  <c r="W75" i="4"/>
  <c r="W59" i="4"/>
  <c r="W31" i="4"/>
  <c r="W16" i="4"/>
  <c r="W153" i="4"/>
  <c r="W135" i="4"/>
  <c r="W129" i="4"/>
  <c r="W117" i="4"/>
  <c r="W71" i="4"/>
  <c r="W55" i="4"/>
  <c r="W27" i="4"/>
  <c r="W17" i="4"/>
  <c r="W60" i="4"/>
  <c r="W50" i="4"/>
  <c r="W39" i="4"/>
  <c r="W143" i="4"/>
  <c r="W137" i="4"/>
  <c r="W119" i="4"/>
  <c r="W107" i="4"/>
  <c r="W72" i="4"/>
  <c r="W61" i="4"/>
  <c r="W49" i="4"/>
  <c r="W42" i="4"/>
  <c r="W151" i="4"/>
  <c r="W133" i="4"/>
  <c r="W127" i="4"/>
  <c r="W115" i="4"/>
  <c r="W81" i="4"/>
  <c r="W69" i="4"/>
  <c r="W25" i="4"/>
  <c r="W11" i="4"/>
  <c r="W147" i="4"/>
  <c r="W141" i="4"/>
  <c r="W123" i="4"/>
  <c r="W111" i="4"/>
  <c r="W99" i="4"/>
  <c r="W88" i="4"/>
  <c r="W77" i="4"/>
  <c r="W65" i="4"/>
  <c r="W33" i="4"/>
  <c r="W22" i="4"/>
  <c r="W64" i="4"/>
  <c r="W48" i="4"/>
  <c r="W41" i="4"/>
  <c r="W149" i="4"/>
  <c r="W131" i="4"/>
  <c r="W125" i="4"/>
  <c r="W113" i="4"/>
  <c r="W101" i="4"/>
  <c r="W89" i="4"/>
  <c r="W78" i="4"/>
  <c r="W56" i="4"/>
  <c r="W29" i="4"/>
  <c r="W18" i="4"/>
  <c r="W9" i="4"/>
  <c r="W144" i="4"/>
  <c r="W138" i="4"/>
  <c r="W120" i="4"/>
  <c r="W108" i="4"/>
  <c r="W97" i="4"/>
  <c r="W73" i="4"/>
  <c r="W57" i="4"/>
  <c r="W30" i="4"/>
  <c r="W19" i="4"/>
  <c r="W66" i="4"/>
  <c r="W23" i="4"/>
  <c r="W13" i="4"/>
  <c r="W150" i="4"/>
  <c r="W132" i="4"/>
  <c r="W126" i="4"/>
  <c r="W114" i="4"/>
  <c r="W91" i="4"/>
  <c r="W79" i="4"/>
  <c r="W67" i="4"/>
  <c r="W24" i="4"/>
  <c r="W10" i="4"/>
  <c r="W15" i="4"/>
  <c r="W21" i="4"/>
  <c r="H15" i="4"/>
  <c r="H21" i="4"/>
  <c r="AM126" i="4"/>
  <c r="P19" i="4"/>
  <c r="L19" i="4"/>
  <c r="AM24" i="4"/>
  <c r="BC12" i="4"/>
  <c r="BE12" i="4"/>
  <c r="AQ12" i="4"/>
  <c r="AS12" i="4"/>
  <c r="AE12" i="4"/>
  <c r="AG12" i="4"/>
  <c r="R12" i="4"/>
  <c r="T12" i="4"/>
  <c r="AG132" i="4"/>
  <c r="P132" i="4"/>
  <c r="T114" i="4"/>
  <c r="AM143" i="4"/>
  <c r="L143" i="4"/>
  <c r="P121" i="4"/>
  <c r="AJ119" i="4"/>
  <c r="AM117" i="4"/>
  <c r="T113" i="4"/>
  <c r="L126" i="4"/>
  <c r="AG123" i="4"/>
  <c r="AM114" i="4"/>
  <c r="AG143" i="4"/>
  <c r="T65" i="4"/>
  <c r="P119" i="4"/>
  <c r="P120" i="4"/>
  <c r="T117" i="4"/>
  <c r="T115" i="4"/>
  <c r="L113" i="4"/>
  <c r="T126" i="4"/>
  <c r="H113" i="3"/>
  <c r="L9" i="3"/>
  <c r="P113" i="3"/>
  <c r="H118" i="3"/>
  <c r="P57" i="3"/>
  <c r="P118" i="3"/>
  <c r="H116" i="3"/>
  <c r="H117" i="3"/>
  <c r="H112" i="3"/>
  <c r="L117" i="3"/>
  <c r="P112" i="3"/>
  <c r="L113" i="3"/>
  <c r="L112" i="3"/>
  <c r="P117" i="3"/>
  <c r="P9" i="3"/>
  <c r="L57" i="3"/>
  <c r="L71" i="3"/>
  <c r="P56" i="3"/>
  <c r="P11" i="3"/>
  <c r="P69" i="3"/>
  <c r="L59" i="3"/>
  <c r="L56" i="3"/>
  <c r="L70" i="3"/>
  <c r="P72" i="3"/>
  <c r="P67" i="3"/>
  <c r="L55" i="3"/>
  <c r="L66" i="3"/>
  <c r="P68" i="3"/>
  <c r="P71" i="3"/>
  <c r="P66" i="3"/>
  <c r="P59" i="3"/>
  <c r="L67" i="3"/>
  <c r="P70" i="3"/>
  <c r="L11" i="3"/>
  <c r="AS21" i="4"/>
  <c r="AS15" i="4"/>
  <c r="AS9" i="4"/>
  <c r="BG102" i="13"/>
  <c r="BL43" i="13"/>
  <c r="AO36" i="18"/>
  <c r="AU35" i="4"/>
  <c r="J46" i="16"/>
  <c r="R46" i="16"/>
  <c r="AF52" i="15"/>
  <c r="O35" i="17"/>
  <c r="X103" i="14"/>
  <c r="R94" i="17"/>
  <c r="AH83" i="17"/>
  <c r="BG84" i="17"/>
  <c r="AQ43" i="17"/>
  <c r="AZ82" i="14"/>
  <c r="BG46" i="14"/>
  <c r="S83" i="17"/>
  <c r="BF37" i="4"/>
  <c r="X102" i="15"/>
  <c r="O52" i="13"/>
  <c r="R85" i="14"/>
  <c r="AK85" i="17"/>
  <c r="BM36" i="4"/>
  <c r="AF82" i="14"/>
  <c r="AT34" i="17"/>
  <c r="AH82" i="16"/>
  <c r="Y84" i="15"/>
  <c r="F35" i="18"/>
  <c r="AT43" i="13"/>
  <c r="O46" i="13"/>
  <c r="AQ52" i="18"/>
  <c r="AI105" i="17"/>
  <c r="K102" i="14"/>
  <c r="AI94" i="4"/>
  <c r="BI85" i="15"/>
  <c r="AU105" i="17"/>
  <c r="AR35" i="4"/>
  <c r="AK93" i="14"/>
  <c r="O190" i="3"/>
  <c r="BL94" i="18"/>
  <c r="AF43" i="17"/>
  <c r="X93" i="17"/>
  <c r="AE105" i="13"/>
  <c r="V105" i="13"/>
  <c r="AE53" i="4"/>
  <c r="BD92" i="14"/>
  <c r="BC82" i="13"/>
  <c r="AO105" i="17"/>
  <c r="S82" i="14"/>
  <c r="J104" i="14"/>
  <c r="X104" i="15"/>
  <c r="BI52" i="15"/>
  <c r="AN103" i="17"/>
  <c r="Y36" i="13"/>
  <c r="BA36" i="18"/>
  <c r="AH46" i="16"/>
  <c r="AF36" i="14"/>
  <c r="BC93" i="14"/>
  <c r="F105" i="13"/>
  <c r="BF36" i="4"/>
  <c r="G46" i="4"/>
  <c r="BC95" i="4"/>
  <c r="F182" i="3"/>
  <c r="AE44" i="15"/>
  <c r="AO105" i="14"/>
  <c r="AR93" i="16"/>
  <c r="AH82" i="13"/>
  <c r="BM94" i="4"/>
  <c r="BD93" i="16"/>
  <c r="BC94" i="4"/>
  <c r="BC35" i="14"/>
  <c r="AT105" i="15"/>
  <c r="AA43" i="16"/>
  <c r="G139" i="3"/>
  <c r="AT37" i="15"/>
  <c r="AB43" i="16"/>
  <c r="AA102" i="16"/>
  <c r="AL94" i="4"/>
  <c r="AK34" i="13"/>
  <c r="AH43" i="18"/>
  <c r="S34" i="14"/>
  <c r="BC83" i="17"/>
  <c r="BD94" i="14"/>
  <c r="BM52" i="16"/>
  <c r="BL83" i="13"/>
  <c r="AR94" i="16"/>
  <c r="X93" i="4"/>
  <c r="U105" i="17"/>
  <c r="V103" i="15"/>
  <c r="J174" i="3"/>
  <c r="AW85" i="15"/>
  <c r="AQ83" i="14"/>
  <c r="V93" i="13"/>
  <c r="BL102" i="4"/>
  <c r="X92" i="18"/>
  <c r="S95" i="18"/>
  <c r="AW105" i="18"/>
  <c r="N37" i="4"/>
  <c r="AT93" i="17"/>
  <c r="X82" i="4"/>
  <c r="AF93" i="13"/>
  <c r="AU82" i="13"/>
  <c r="AB104" i="18"/>
  <c r="BI102" i="17"/>
  <c r="AA85" i="17"/>
  <c r="AH44" i="13"/>
  <c r="R46" i="4"/>
  <c r="Y46" i="14"/>
  <c r="AE92" i="15"/>
  <c r="R45" i="14"/>
  <c r="AI37" i="15"/>
  <c r="AK95" i="17"/>
  <c r="AF84" i="4"/>
  <c r="AT34" i="16"/>
  <c r="F36" i="13"/>
  <c r="AE103" i="17"/>
  <c r="N124" i="3"/>
  <c r="AZ36" i="17"/>
  <c r="G35" i="18"/>
  <c r="BI34" i="4"/>
  <c r="K218" i="3"/>
  <c r="AA34" i="13"/>
  <c r="AB34" i="17"/>
  <c r="AX94" i="13"/>
  <c r="BF94" i="15"/>
  <c r="BJ53" i="15"/>
  <c r="BD92" i="15"/>
  <c r="BL34" i="16"/>
  <c r="O37" i="4"/>
  <c r="AI52" i="17"/>
  <c r="K85" i="16"/>
  <c r="N105" i="3"/>
  <c r="AK34" i="15"/>
  <c r="AN82" i="4"/>
  <c r="F102" i="15"/>
  <c r="AH103" i="18"/>
  <c r="F95" i="15"/>
  <c r="BG34" i="16"/>
  <c r="BJ53" i="4"/>
  <c r="AZ102" i="17"/>
  <c r="AE94" i="4"/>
  <c r="AB84" i="18"/>
  <c r="Y53" i="14"/>
  <c r="AZ53" i="14"/>
  <c r="AN94" i="14"/>
  <c r="AX52" i="18"/>
  <c r="BI37" i="4"/>
  <c r="R34" i="14"/>
  <c r="AW52" i="16"/>
  <c r="BJ46" i="14"/>
  <c r="BC44" i="16"/>
  <c r="AF103" i="15"/>
  <c r="AR53" i="18"/>
  <c r="BI45" i="17"/>
  <c r="J35" i="16"/>
  <c r="BL53" i="15"/>
  <c r="S53" i="17"/>
  <c r="BL105" i="4"/>
  <c r="AH95" i="18"/>
  <c r="BG52" i="14"/>
  <c r="AO85" i="18"/>
  <c r="AQ103" i="18"/>
  <c r="AB92" i="17"/>
  <c r="AI43" i="16"/>
  <c r="R84" i="13"/>
  <c r="BI92" i="15"/>
  <c r="F36" i="16"/>
  <c r="AN36" i="15"/>
  <c r="AN105" i="18"/>
  <c r="AN53" i="4"/>
  <c r="S93" i="15"/>
  <c r="N45" i="13"/>
  <c r="AX45" i="4"/>
  <c r="G103" i="4"/>
  <c r="AU85" i="14"/>
  <c r="BF46" i="16"/>
  <c r="BJ103" i="16"/>
  <c r="AB84" i="15"/>
  <c r="BC84" i="18"/>
  <c r="BL35" i="14"/>
  <c r="AH82" i="18"/>
  <c r="AR102" i="15"/>
  <c r="BG95" i="4"/>
  <c r="AL35" i="14"/>
  <c r="AL94" i="14"/>
  <c r="F85" i="17"/>
  <c r="S104" i="4"/>
  <c r="AU92" i="14"/>
  <c r="AH95" i="13"/>
  <c r="K94" i="4"/>
  <c r="BD85" i="17"/>
  <c r="AZ44" i="4"/>
  <c r="AN44" i="14"/>
  <c r="BA95" i="15"/>
  <c r="R93" i="4"/>
  <c r="BC95" i="15"/>
  <c r="AQ82" i="18"/>
  <c r="BL44" i="18"/>
  <c r="BF84" i="16"/>
  <c r="BJ104" i="16"/>
  <c r="U44" i="15"/>
  <c r="G105" i="13"/>
  <c r="AX102" i="16"/>
  <c r="AI44" i="13"/>
  <c r="AQ53" i="18"/>
  <c r="AL92" i="15"/>
  <c r="BD92" i="4"/>
  <c r="AT43" i="18"/>
  <c r="R53" i="17"/>
  <c r="AU45" i="17"/>
  <c r="BC34" i="16"/>
  <c r="U105" i="13"/>
  <c r="BF35" i="4"/>
  <c r="AF104" i="17"/>
  <c r="AN82" i="18"/>
  <c r="AF92" i="4"/>
  <c r="O174" i="3"/>
  <c r="AW102" i="4"/>
  <c r="AF45" i="17"/>
  <c r="BC44" i="4"/>
  <c r="G44" i="17"/>
  <c r="BM83" i="16"/>
  <c r="AQ95" i="15"/>
  <c r="BJ93" i="16"/>
  <c r="AX84" i="14"/>
  <c r="BM103" i="17"/>
  <c r="K36" i="14"/>
  <c r="AT52" i="15"/>
  <c r="S84" i="13"/>
  <c r="N104" i="14"/>
  <c r="J45" i="18"/>
  <c r="G43" i="13"/>
  <c r="R36" i="16"/>
  <c r="J43" i="14"/>
  <c r="G191" i="3"/>
  <c r="AF35" i="4"/>
  <c r="AZ82" i="16"/>
  <c r="BD102" i="14"/>
  <c r="S103" i="4"/>
  <c r="F102" i="4"/>
  <c r="BL34" i="4"/>
  <c r="BC45" i="4"/>
  <c r="AZ34" i="17"/>
  <c r="K83" i="4"/>
  <c r="AO83" i="15"/>
  <c r="AK102" i="15"/>
  <c r="AQ94" i="14"/>
  <c r="J124" i="3"/>
  <c r="BA83" i="16"/>
  <c r="AQ52" i="4"/>
  <c r="AE102" i="17"/>
  <c r="AU53" i="18"/>
  <c r="K53" i="18"/>
  <c r="AX43" i="14"/>
  <c r="BG102" i="15"/>
  <c r="F83" i="14"/>
  <c r="BG37" i="14"/>
  <c r="BL92" i="14"/>
  <c r="AX43" i="18"/>
  <c r="BF36" i="13"/>
  <c r="N81" i="3"/>
  <c r="X46" i="18"/>
  <c r="X37" i="18"/>
  <c r="AW103" i="17"/>
  <c r="BC103" i="16"/>
  <c r="J102" i="18"/>
  <c r="BJ36" i="15"/>
  <c r="Y83" i="16"/>
  <c r="AA35" i="15"/>
  <c r="X85" i="18"/>
  <c r="R83" i="15"/>
  <c r="R35" i="4"/>
  <c r="BD95" i="16"/>
  <c r="AA103" i="15"/>
  <c r="BC85" i="18"/>
  <c r="BG104" i="16"/>
  <c r="BL105" i="14"/>
  <c r="AB37" i="14"/>
  <c r="G22" i="3"/>
  <c r="Y45" i="17"/>
  <c r="AQ36" i="14"/>
  <c r="AK37" i="13"/>
  <c r="O104" i="3"/>
  <c r="BD83" i="4"/>
  <c r="N52" i="13"/>
  <c r="AI37" i="16"/>
  <c r="O84" i="18"/>
  <c r="J103" i="17"/>
  <c r="N95" i="15"/>
  <c r="V35" i="18"/>
  <c r="BJ46" i="15"/>
  <c r="AX94" i="18"/>
  <c r="U53" i="13"/>
  <c r="BD34" i="18"/>
  <c r="G102" i="13"/>
  <c r="X53" i="14"/>
  <c r="K85" i="4"/>
  <c r="AQ104" i="13"/>
  <c r="AQ53" i="13"/>
  <c r="N52" i="17"/>
  <c r="AZ53" i="4"/>
  <c r="BG36" i="16"/>
  <c r="AI105" i="4"/>
  <c r="BD36" i="13"/>
  <c r="AQ45" i="4"/>
  <c r="BF92" i="15"/>
  <c r="AN37" i="4"/>
  <c r="N43" i="15"/>
  <c r="AQ84" i="16"/>
  <c r="N35" i="4"/>
  <c r="U104" i="13"/>
  <c r="AB43" i="13"/>
  <c r="AI36" i="16"/>
  <c r="AO92" i="4"/>
  <c r="BD43" i="14"/>
  <c r="J227" i="3"/>
  <c r="AF94" i="13"/>
  <c r="J217" i="3"/>
  <c r="AI85" i="17"/>
  <c r="AZ93" i="16"/>
  <c r="BL82" i="13"/>
  <c r="AB53" i="17"/>
  <c r="AX94" i="15"/>
  <c r="AT35" i="14"/>
  <c r="AK92" i="18"/>
  <c r="BA52" i="15"/>
  <c r="BG95" i="14"/>
  <c r="BM103" i="16"/>
  <c r="AB85" i="14"/>
  <c r="F53" i="13"/>
  <c r="R35" i="14"/>
  <c r="AH36" i="17"/>
  <c r="S104" i="16"/>
  <c r="AO82" i="4"/>
  <c r="F83" i="16"/>
  <c r="BI37" i="13"/>
  <c r="J52" i="18"/>
  <c r="AN34" i="17"/>
  <c r="AK105" i="15"/>
  <c r="BC94" i="14"/>
  <c r="AN36" i="17"/>
  <c r="AZ43" i="17"/>
  <c r="BD84" i="13"/>
  <c r="S52" i="17"/>
  <c r="R102" i="15"/>
  <c r="AO35" i="14"/>
  <c r="BD34" i="14"/>
  <c r="AL93" i="13"/>
  <c r="BA53" i="4"/>
  <c r="G26" i="3"/>
  <c r="AU82" i="14"/>
  <c r="AA84" i="14"/>
  <c r="K82" i="17"/>
  <c r="J37" i="14"/>
  <c r="O85" i="18"/>
  <c r="AO37" i="14"/>
  <c r="AO44" i="16"/>
  <c r="K94" i="13"/>
  <c r="AI82" i="14"/>
  <c r="AU43" i="4"/>
  <c r="AL82" i="14"/>
  <c r="AH35" i="18"/>
  <c r="AX102" i="17"/>
  <c r="V84" i="16"/>
  <c r="BI43" i="17"/>
  <c r="AK104" i="13"/>
  <c r="AZ102" i="14"/>
  <c r="G104" i="14"/>
  <c r="J35" i="3"/>
  <c r="AR82" i="15"/>
  <c r="AE93" i="13"/>
  <c r="F103" i="16"/>
  <c r="AN104" i="13"/>
  <c r="R94" i="14"/>
  <c r="BI43" i="14"/>
  <c r="AW105" i="16"/>
  <c r="AH43" i="17"/>
  <c r="AE92" i="13"/>
  <c r="AF46" i="18"/>
  <c r="AE34" i="13"/>
  <c r="O105" i="17"/>
  <c r="AH46" i="13"/>
  <c r="BJ52" i="13"/>
  <c r="J104" i="18"/>
  <c r="J82" i="4"/>
  <c r="AE37" i="13"/>
  <c r="Y53" i="15"/>
  <c r="V105" i="16"/>
  <c r="BC43" i="18"/>
  <c r="G19" i="3"/>
  <c r="N35" i="18"/>
  <c r="AK52" i="16"/>
  <c r="F104" i="15"/>
  <c r="AN83" i="18"/>
  <c r="X104" i="17"/>
  <c r="BJ103" i="14"/>
  <c r="AA44" i="13"/>
  <c r="G83" i="17"/>
  <c r="AF84" i="13"/>
  <c r="O37" i="16"/>
  <c r="AO43" i="18"/>
  <c r="U43" i="15"/>
  <c r="BD102" i="15"/>
  <c r="AU35" i="15"/>
  <c r="G89" i="3"/>
  <c r="BJ93" i="4"/>
  <c r="Y35" i="18"/>
  <c r="BA103" i="16"/>
  <c r="AQ85" i="4"/>
  <c r="U45" i="4"/>
  <c r="J94" i="17"/>
  <c r="U43" i="14"/>
  <c r="R105" i="13"/>
  <c r="BL45" i="4"/>
  <c r="BD34" i="17"/>
  <c r="K104" i="16"/>
  <c r="AU36" i="13"/>
  <c r="AA53" i="15"/>
  <c r="AF83" i="17"/>
  <c r="BA35" i="18"/>
  <c r="O102" i="15"/>
  <c r="X34" i="13"/>
  <c r="Y36" i="17"/>
  <c r="BD46" i="14"/>
  <c r="AH44" i="14"/>
  <c r="AQ95" i="16"/>
  <c r="AL103" i="14"/>
  <c r="BL52" i="15"/>
  <c r="K43" i="17"/>
  <c r="AR36" i="18"/>
  <c r="AO105" i="18"/>
  <c r="G44" i="18"/>
  <c r="U103" i="14"/>
  <c r="AU92" i="17"/>
  <c r="AL102" i="13"/>
  <c r="R92" i="4"/>
  <c r="AX52" i="16"/>
  <c r="BJ36" i="18"/>
  <c r="AW92" i="13"/>
  <c r="AX95" i="14"/>
  <c r="AH53" i="13"/>
  <c r="AT93" i="15"/>
  <c r="J46" i="18"/>
  <c r="AO44" i="17"/>
  <c r="AR95" i="17"/>
  <c r="BF85" i="17"/>
  <c r="AT35" i="18"/>
  <c r="BD44" i="14"/>
  <c r="J102" i="4"/>
  <c r="AE83" i="18"/>
  <c r="O93" i="15"/>
  <c r="BA53" i="13"/>
  <c r="AU36" i="16"/>
  <c r="AZ46" i="13"/>
  <c r="J43" i="16"/>
  <c r="BD46" i="4"/>
  <c r="BJ37" i="14"/>
  <c r="AQ92" i="14"/>
  <c r="AI93" i="18"/>
  <c r="AO104" i="17"/>
  <c r="V46" i="17"/>
  <c r="AU52" i="18"/>
  <c r="BC53" i="17"/>
  <c r="AZ46" i="16"/>
  <c r="U37" i="16"/>
  <c r="G34" i="4"/>
  <c r="AH83" i="15"/>
  <c r="BC92" i="17"/>
  <c r="AL37" i="4"/>
  <c r="AF34" i="15"/>
  <c r="AK45" i="4"/>
  <c r="BF84" i="18"/>
  <c r="X37" i="16"/>
  <c r="N224" i="3"/>
  <c r="BA36" i="13"/>
  <c r="G43" i="3"/>
  <c r="G53" i="17"/>
  <c r="AE36" i="18"/>
  <c r="AA83" i="18"/>
  <c r="AZ43" i="16"/>
  <c r="AZ84" i="14"/>
  <c r="AR83" i="17"/>
  <c r="AX92" i="4"/>
  <c r="BC102" i="14"/>
  <c r="AR45" i="16"/>
  <c r="R52" i="13"/>
  <c r="AL105" i="13"/>
  <c r="AE85" i="14"/>
  <c r="BD82" i="18"/>
  <c r="AB93" i="18"/>
  <c r="BM53" i="17"/>
  <c r="BJ52" i="15"/>
  <c r="AW52" i="14"/>
  <c r="U84" i="16"/>
  <c r="X43" i="17"/>
  <c r="AA43" i="13"/>
  <c r="O45" i="18"/>
  <c r="AB53" i="14"/>
  <c r="AU92" i="13"/>
  <c r="AI85" i="13"/>
  <c r="AE93" i="18"/>
  <c r="AE37" i="16"/>
  <c r="AF36" i="17"/>
  <c r="AA85" i="13"/>
  <c r="BI102" i="14"/>
  <c r="AK83" i="18"/>
  <c r="AU102" i="16"/>
  <c r="AE102" i="4"/>
  <c r="AU52" i="14"/>
  <c r="BM105" i="17"/>
  <c r="BJ35" i="15"/>
  <c r="AL43" i="4"/>
  <c r="AO94" i="13"/>
  <c r="AH84" i="14"/>
  <c r="X95" i="15"/>
  <c r="AH45" i="13"/>
  <c r="AK36" i="18"/>
  <c r="BA85" i="4"/>
  <c r="AA93" i="16"/>
  <c r="V94" i="13"/>
  <c r="X46" i="14"/>
  <c r="BI95" i="13"/>
  <c r="AK37" i="17"/>
  <c r="BF37" i="18"/>
  <c r="Y104" i="17"/>
  <c r="AT105" i="13"/>
  <c r="AR93" i="17"/>
  <c r="AW95" i="16"/>
  <c r="AT102" i="4"/>
  <c r="K105" i="4"/>
  <c r="Y44" i="13"/>
  <c r="N36" i="18"/>
  <c r="AE43" i="15"/>
  <c r="BF92" i="14"/>
  <c r="X35" i="14"/>
  <c r="AK105" i="13"/>
  <c r="AI105" i="15"/>
  <c r="BJ35" i="13"/>
  <c r="BF34" i="13"/>
  <c r="BM84" i="14"/>
  <c r="AE82" i="15"/>
  <c r="BF95" i="4"/>
  <c r="AA46" i="4"/>
  <c r="O26" i="3"/>
  <c r="AK44" i="17"/>
  <c r="S84" i="16"/>
  <c r="AW36" i="14"/>
  <c r="K45" i="16"/>
  <c r="F35" i="16"/>
  <c r="K52" i="16"/>
  <c r="AF82" i="17"/>
  <c r="AE45" i="4"/>
  <c r="F102" i="16"/>
  <c r="AZ37" i="18"/>
  <c r="J22" i="3"/>
  <c r="R85" i="18"/>
  <c r="AQ105" i="13"/>
  <c r="AX36" i="14"/>
  <c r="BD53" i="18"/>
  <c r="G94" i="15"/>
  <c r="AO94" i="17"/>
  <c r="X37" i="15"/>
  <c r="O167" i="3"/>
  <c r="AW34" i="14"/>
  <c r="AZ104" i="4"/>
  <c r="U34" i="18"/>
  <c r="BF104" i="18"/>
  <c r="AZ83" i="4"/>
  <c r="AN105" i="4"/>
  <c r="G102" i="18"/>
  <c r="BD105" i="4"/>
  <c r="AX85" i="14"/>
  <c r="Y34" i="17"/>
  <c r="G184" i="3"/>
  <c r="BA94" i="14"/>
  <c r="R105" i="17"/>
  <c r="V34" i="18"/>
  <c r="AH35" i="17"/>
  <c r="AT53" i="18"/>
  <c r="AE104" i="17"/>
  <c r="AW52" i="4"/>
  <c r="AE52" i="14"/>
  <c r="AX34" i="18"/>
  <c r="J35" i="4"/>
  <c r="AO53" i="17"/>
  <c r="N46" i="18"/>
  <c r="G92" i="16"/>
  <c r="AL93" i="14"/>
  <c r="AW35" i="15"/>
  <c r="AR102" i="18"/>
  <c r="BD105" i="14"/>
  <c r="N167" i="3"/>
  <c r="BA103" i="15"/>
  <c r="V103" i="17"/>
  <c r="AH45" i="15"/>
  <c r="R102" i="13"/>
  <c r="AB103" i="18"/>
  <c r="BF53" i="18"/>
  <c r="BC44" i="17"/>
  <c r="BF82" i="14"/>
  <c r="S92" i="15"/>
  <c r="AK43" i="13"/>
  <c r="AT95" i="15"/>
  <c r="X102" i="4"/>
  <c r="AA45" i="18"/>
  <c r="O46" i="15"/>
  <c r="AN104" i="16"/>
  <c r="AX43" i="17"/>
  <c r="N44" i="13"/>
  <c r="BC84" i="16"/>
  <c r="AH94" i="13"/>
  <c r="R34" i="15"/>
  <c r="BJ34" i="18"/>
  <c r="AH94" i="14"/>
  <c r="BA83" i="14"/>
  <c r="AL45" i="13"/>
  <c r="BM95" i="13"/>
  <c r="J233" i="3"/>
  <c r="BG53" i="15"/>
  <c r="G83" i="4"/>
  <c r="AQ44" i="15"/>
  <c r="AU92" i="15"/>
  <c r="O105" i="18"/>
  <c r="N34" i="14"/>
  <c r="V104" i="17"/>
  <c r="AU85" i="16"/>
  <c r="BF45" i="17"/>
  <c r="BI45" i="16"/>
  <c r="K94" i="18"/>
  <c r="X92" i="13"/>
  <c r="AW103" i="4"/>
  <c r="BI105" i="14"/>
  <c r="X103" i="4"/>
  <c r="AA46" i="17"/>
  <c r="BA84" i="13"/>
  <c r="X103" i="16"/>
  <c r="AQ93" i="13"/>
  <c r="BM46" i="15"/>
  <c r="AB92" i="18"/>
  <c r="BM95" i="4"/>
  <c r="V34" i="14"/>
  <c r="AI94" i="14"/>
  <c r="U53" i="14"/>
  <c r="BD83" i="13"/>
  <c r="Y85" i="13"/>
  <c r="AR37" i="15"/>
  <c r="AO103" i="17"/>
  <c r="BF93" i="17"/>
  <c r="O105" i="4"/>
  <c r="BC52" i="13"/>
  <c r="AQ105" i="14"/>
  <c r="BJ102" i="18"/>
  <c r="AI84" i="17"/>
  <c r="AZ52" i="18"/>
  <c r="K174" i="3"/>
  <c r="G43" i="17"/>
  <c r="BA94" i="15"/>
  <c r="AQ35" i="4"/>
  <c r="N34" i="15"/>
  <c r="AZ46" i="14"/>
  <c r="O138" i="3"/>
  <c r="AO94" i="4"/>
  <c r="R46" i="14"/>
  <c r="AA46" i="13"/>
  <c r="AR82" i="18"/>
  <c r="AT93" i="4"/>
  <c r="K105" i="15"/>
  <c r="BD53" i="4"/>
  <c r="BD37" i="13"/>
  <c r="AH102" i="17"/>
  <c r="AH93" i="18"/>
  <c r="F83" i="17"/>
  <c r="AN95" i="17"/>
  <c r="AI53" i="18"/>
  <c r="AB104" i="14"/>
  <c r="AQ44" i="17"/>
  <c r="K83" i="18"/>
  <c r="AU85" i="13"/>
  <c r="AR103" i="17"/>
  <c r="AF52" i="16"/>
  <c r="F34" i="4"/>
  <c r="AB35" i="15"/>
  <c r="AZ95" i="15"/>
  <c r="BG83" i="13"/>
  <c r="Y36" i="16"/>
  <c r="AR95" i="14"/>
  <c r="N44" i="14"/>
  <c r="N43" i="14"/>
  <c r="BI92" i="4"/>
  <c r="R37" i="18"/>
  <c r="BM45" i="15"/>
  <c r="AH52" i="16"/>
  <c r="S84" i="15"/>
  <c r="J84" i="14"/>
  <c r="AZ94" i="17"/>
  <c r="AR104" i="14"/>
  <c r="BC104" i="13"/>
  <c r="AW94" i="16"/>
  <c r="Y82" i="16"/>
  <c r="K52" i="4"/>
  <c r="BL43" i="16"/>
  <c r="AA83" i="16"/>
  <c r="V53" i="13"/>
  <c r="AQ83" i="18"/>
  <c r="R35" i="17"/>
  <c r="AT52" i="4"/>
  <c r="AB92" i="14"/>
  <c r="R45" i="4"/>
  <c r="BD52" i="4"/>
  <c r="AO102" i="15"/>
  <c r="AX93" i="13"/>
  <c r="AT104" i="4"/>
  <c r="BL52" i="4"/>
  <c r="BL102" i="13"/>
  <c r="AE83" i="15"/>
  <c r="R44" i="15"/>
  <c r="AK36" i="13"/>
  <c r="J21" i="3"/>
  <c r="AL37" i="16"/>
  <c r="AF82" i="18"/>
  <c r="V85" i="13"/>
  <c r="R105" i="4"/>
  <c r="AO43" i="14"/>
  <c r="BL36" i="16"/>
  <c r="O45" i="17"/>
  <c r="BJ102" i="4"/>
  <c r="V37" i="15"/>
  <c r="N82" i="17"/>
  <c r="F92" i="18"/>
  <c r="AF35" i="16"/>
  <c r="AW53" i="15"/>
  <c r="AL94" i="13"/>
  <c r="AK46" i="15"/>
  <c r="Y83" i="18"/>
  <c r="BJ103" i="13"/>
  <c r="J34" i="18"/>
  <c r="BC103" i="17"/>
  <c r="BJ37" i="16"/>
  <c r="BF44" i="14"/>
  <c r="S34" i="18"/>
  <c r="BD52" i="13"/>
  <c r="R35" i="15"/>
  <c r="S35" i="14"/>
  <c r="BI53" i="18"/>
  <c r="AZ53" i="13"/>
  <c r="Y34" i="18"/>
  <c r="V83" i="18"/>
  <c r="R82" i="16"/>
  <c r="BI53" i="15"/>
  <c r="BM34" i="13"/>
  <c r="O83" i="13"/>
  <c r="F94" i="4"/>
  <c r="G45" i="13"/>
  <c r="AW37" i="18"/>
  <c r="AZ84" i="13"/>
  <c r="S36" i="16"/>
  <c r="AX103" i="17"/>
  <c r="O94" i="18"/>
  <c r="G44" i="4"/>
  <c r="AI52" i="4"/>
  <c r="G34" i="15"/>
  <c r="AZ36" i="13"/>
  <c r="AR45" i="13"/>
  <c r="AW36" i="18"/>
  <c r="BM37" i="16"/>
  <c r="AK84" i="18"/>
  <c r="AI45" i="16"/>
  <c r="U92" i="13"/>
  <c r="F42" i="3"/>
  <c r="U104" i="17"/>
  <c r="AF44" i="4"/>
  <c r="X43" i="18"/>
  <c r="AF95" i="4"/>
  <c r="AZ103" i="17"/>
  <c r="N183" i="3"/>
  <c r="F82" i="14"/>
  <c r="AO104" i="4"/>
  <c r="O34" i="17"/>
  <c r="AZ95" i="4"/>
  <c r="S52" i="14"/>
  <c r="N97" i="3"/>
  <c r="BF44" i="17"/>
  <c r="X43" i="13"/>
  <c r="BJ102" i="14"/>
  <c r="AE102" i="14"/>
  <c r="K167" i="3"/>
  <c r="O82" i="17"/>
  <c r="AW83" i="14"/>
  <c r="AB44" i="4"/>
  <c r="AF94" i="4"/>
  <c r="J105" i="18"/>
  <c r="AQ34" i="14"/>
  <c r="AO103" i="14"/>
  <c r="U103" i="15"/>
  <c r="AB37" i="4"/>
  <c r="AU53" i="13"/>
  <c r="BJ35" i="16"/>
  <c r="BD104" i="4"/>
  <c r="BA44" i="14"/>
  <c r="S105" i="14"/>
  <c r="AK102" i="13"/>
  <c r="F82" i="15"/>
  <c r="U94" i="15"/>
  <c r="AX37" i="16"/>
  <c r="U45" i="16"/>
  <c r="J96" i="3"/>
  <c r="AE44" i="4"/>
  <c r="R44" i="16"/>
  <c r="AW103" i="14"/>
  <c r="AZ105" i="18"/>
  <c r="R37" i="14"/>
  <c r="AB95" i="4"/>
  <c r="AW105" i="15"/>
  <c r="N92" i="17"/>
  <c r="G103" i="14"/>
  <c r="J45" i="15"/>
  <c r="AR34" i="17"/>
  <c r="BD84" i="15"/>
  <c r="AF94" i="18"/>
  <c r="AX37" i="18"/>
  <c r="AK83" i="16"/>
  <c r="G85" i="13"/>
  <c r="F103" i="15"/>
  <c r="BG93" i="4"/>
  <c r="AH52" i="4"/>
  <c r="AF94" i="14"/>
  <c r="BF94" i="18"/>
  <c r="J20" i="3"/>
  <c r="BM82" i="13"/>
  <c r="AQ53" i="16"/>
  <c r="AB37" i="18"/>
  <c r="AA44" i="14"/>
  <c r="F35" i="14"/>
  <c r="N233" i="3"/>
  <c r="BG93" i="14"/>
  <c r="BL36" i="15"/>
  <c r="AO34" i="13"/>
  <c r="S82" i="17"/>
  <c r="X83" i="14"/>
  <c r="N84" i="14"/>
  <c r="BD93" i="4"/>
  <c r="J103" i="4"/>
  <c r="AQ105" i="4"/>
  <c r="F46" i="15"/>
  <c r="BC103" i="18"/>
  <c r="AR92" i="14"/>
  <c r="K42" i="3"/>
  <c r="AZ34" i="15"/>
  <c r="R52" i="4"/>
  <c r="R103" i="14"/>
  <c r="U94" i="4"/>
  <c r="Y45" i="15"/>
  <c r="AB36" i="15"/>
  <c r="BA92" i="16"/>
  <c r="AL43" i="16"/>
  <c r="BG105" i="4"/>
  <c r="X103" i="15"/>
  <c r="AB92" i="16"/>
  <c r="J105" i="4"/>
  <c r="BJ53" i="17"/>
  <c r="S84" i="17"/>
  <c r="AX36" i="16"/>
  <c r="U95" i="14"/>
  <c r="R84" i="15"/>
  <c r="K96" i="3"/>
  <c r="K138" i="3"/>
  <c r="K83" i="17"/>
  <c r="U94" i="13"/>
  <c r="X95" i="17"/>
  <c r="BI104" i="18"/>
  <c r="S95" i="15"/>
  <c r="X95" i="14"/>
  <c r="AU43" i="14"/>
  <c r="AL44" i="15"/>
  <c r="AB46" i="14"/>
  <c r="BJ105" i="14"/>
  <c r="G102" i="16"/>
  <c r="O44" i="17"/>
  <c r="S44" i="16"/>
  <c r="U93" i="16"/>
  <c r="AH95" i="4"/>
  <c r="BD44" i="15"/>
  <c r="AO52" i="14"/>
  <c r="AQ52" i="17"/>
  <c r="J35" i="18"/>
  <c r="AZ104" i="17"/>
  <c r="BF36" i="15"/>
  <c r="V103" i="13"/>
  <c r="AX35" i="4"/>
  <c r="BM37" i="15"/>
  <c r="U84" i="4"/>
  <c r="AQ53" i="15"/>
  <c r="R92" i="16"/>
  <c r="G45" i="18"/>
  <c r="BF85" i="15"/>
  <c r="S82" i="18"/>
  <c r="AZ104" i="15"/>
  <c r="AH43" i="13"/>
  <c r="AE85" i="4"/>
  <c r="BD53" i="16"/>
  <c r="N88" i="3"/>
  <c r="F35" i="15"/>
  <c r="BD43" i="17"/>
  <c r="BI85" i="18"/>
  <c r="AQ95" i="17"/>
  <c r="BJ34" i="13"/>
  <c r="AH93" i="14"/>
  <c r="S102" i="15"/>
  <c r="X52" i="18"/>
  <c r="BD104" i="18"/>
  <c r="G36" i="4"/>
  <c r="F53" i="15"/>
  <c r="AR52" i="4"/>
  <c r="BM35" i="16"/>
  <c r="BF53" i="4"/>
  <c r="BL94" i="14"/>
  <c r="U36" i="15"/>
  <c r="AE105" i="17"/>
  <c r="V45" i="17"/>
  <c r="R45" i="13"/>
  <c r="AR95" i="4"/>
  <c r="AX34" i="4"/>
  <c r="K37" i="13"/>
  <c r="AW103" i="16"/>
  <c r="O52" i="16"/>
  <c r="BL44" i="14"/>
  <c r="BA43" i="17"/>
  <c r="BI43" i="4"/>
  <c r="S53" i="4"/>
  <c r="G93" i="4"/>
  <c r="BA52" i="13"/>
  <c r="BC82" i="14"/>
  <c r="BD46" i="18"/>
  <c r="AR94" i="4"/>
  <c r="AT44" i="17"/>
  <c r="AR43" i="14"/>
  <c r="AK35" i="15"/>
  <c r="AB102" i="4"/>
  <c r="BG52" i="17"/>
  <c r="AR45" i="15"/>
  <c r="AB82" i="18"/>
  <c r="BM82" i="14"/>
  <c r="G95" i="13"/>
  <c r="BD103" i="15"/>
  <c r="BM84" i="4"/>
  <c r="AA85" i="16"/>
  <c r="AO84" i="18"/>
  <c r="F85" i="4"/>
  <c r="G42" i="3"/>
  <c r="BJ95" i="17"/>
  <c r="BG105" i="16"/>
  <c r="AL53" i="4"/>
  <c r="AX53" i="13"/>
  <c r="S83" i="18"/>
  <c r="X102" i="14"/>
  <c r="J139" i="3"/>
  <c r="X103" i="18"/>
  <c r="AF35" i="18"/>
  <c r="BJ93" i="13"/>
  <c r="S43" i="13"/>
  <c r="BC93" i="13"/>
  <c r="BA105" i="18"/>
  <c r="AH103" i="15"/>
  <c r="AE34" i="14"/>
  <c r="BL94" i="4"/>
  <c r="AB43" i="4"/>
  <c r="AA104" i="14"/>
  <c r="BI36" i="13"/>
  <c r="AN43" i="4"/>
  <c r="BL83" i="17"/>
  <c r="J95" i="4"/>
  <c r="BD46" i="17"/>
  <c r="BL52" i="13"/>
  <c r="AW44" i="17"/>
  <c r="R36" i="15"/>
  <c r="AL85" i="16"/>
  <c r="N225" i="3"/>
  <c r="BD82" i="17"/>
  <c r="AA103" i="14"/>
  <c r="N44" i="4"/>
  <c r="BG85" i="16"/>
  <c r="AQ53" i="14"/>
  <c r="K52" i="14"/>
  <c r="AU52" i="16"/>
  <c r="R44" i="4"/>
  <c r="U105" i="16"/>
  <c r="AW44" i="4"/>
  <c r="G44" i="13"/>
  <c r="N53" i="16"/>
  <c r="AE85" i="18"/>
  <c r="BJ92" i="17"/>
  <c r="AN35" i="17"/>
  <c r="AI82" i="18"/>
  <c r="AE53" i="13"/>
  <c r="F85" i="16"/>
  <c r="U83" i="18"/>
  <c r="V82" i="4"/>
  <c r="AU82" i="16"/>
  <c r="BD35" i="15"/>
  <c r="BF93" i="16"/>
  <c r="J36" i="14"/>
  <c r="G83" i="18"/>
  <c r="BD104" i="16"/>
  <c r="AI92" i="18"/>
  <c r="AF37" i="17"/>
  <c r="V105" i="14"/>
  <c r="BG83" i="14"/>
  <c r="BL92" i="16"/>
  <c r="N36" i="15"/>
  <c r="BG43" i="4"/>
  <c r="G37" i="14"/>
  <c r="AI103" i="18"/>
  <c r="AI52" i="18"/>
  <c r="AK94" i="16"/>
  <c r="F85" i="14"/>
  <c r="AF82" i="15"/>
  <c r="AN35" i="15"/>
  <c r="J102" i="17"/>
  <c r="BJ35" i="14"/>
  <c r="F35" i="4"/>
  <c r="F93" i="15"/>
  <c r="AO52" i="16"/>
  <c r="N44" i="15"/>
  <c r="BC93" i="15"/>
  <c r="AT53" i="17"/>
  <c r="Y84" i="17"/>
  <c r="AT82" i="16"/>
  <c r="R94" i="4"/>
  <c r="AO93" i="16"/>
  <c r="AL37" i="14"/>
  <c r="BA37" i="16"/>
  <c r="AK52" i="4"/>
  <c r="AH83" i="13"/>
  <c r="K34" i="14"/>
  <c r="BF94" i="16"/>
  <c r="AN103" i="13"/>
  <c r="BF84" i="17"/>
  <c r="BF44" i="13"/>
  <c r="AZ85" i="16"/>
  <c r="AA34" i="4"/>
  <c r="AX104" i="15"/>
  <c r="J82" i="14"/>
  <c r="AT46" i="15"/>
  <c r="N85" i="16"/>
  <c r="BI35" i="17"/>
  <c r="BA82" i="18"/>
  <c r="U95" i="13"/>
  <c r="AU104" i="13"/>
  <c r="AB104" i="15"/>
  <c r="AW105" i="17"/>
  <c r="AQ83" i="17"/>
  <c r="Y103" i="16"/>
  <c r="AW36" i="17"/>
  <c r="BJ36" i="4"/>
  <c r="BJ83" i="16"/>
  <c r="X102" i="18"/>
  <c r="O105" i="3"/>
  <c r="BM102" i="16"/>
  <c r="AA44" i="17"/>
  <c r="BG44" i="17"/>
  <c r="BL36" i="17"/>
  <c r="X45" i="13"/>
  <c r="BC46" i="17"/>
  <c r="AW44" i="18"/>
  <c r="U83" i="14"/>
  <c r="R53" i="18"/>
  <c r="AZ92" i="17"/>
  <c r="AT46" i="4"/>
  <c r="K94" i="15"/>
  <c r="AX83" i="17"/>
  <c r="BL84" i="15"/>
  <c r="BI84" i="14"/>
  <c r="V84" i="18"/>
  <c r="R43" i="18"/>
  <c r="AF36" i="16"/>
  <c r="AA103" i="17"/>
  <c r="AN35" i="16"/>
  <c r="AI43" i="4"/>
  <c r="N27" i="3"/>
  <c r="AF82" i="16"/>
  <c r="BD45" i="13"/>
  <c r="Y103" i="13"/>
  <c r="AT36" i="16"/>
  <c r="S82" i="13"/>
  <c r="BG94" i="16"/>
  <c r="Y104" i="15"/>
  <c r="AB43" i="18"/>
  <c r="BI85" i="16"/>
  <c r="AI83" i="4"/>
  <c r="O95" i="14"/>
  <c r="BG82" i="14"/>
  <c r="G181" i="3"/>
  <c r="AZ43" i="15"/>
  <c r="AO36" i="17"/>
  <c r="U43" i="17"/>
  <c r="Y104" i="13"/>
  <c r="BI37" i="16"/>
  <c r="BM94" i="16"/>
  <c r="BL35" i="4"/>
  <c r="AI82" i="4"/>
  <c r="BI104" i="13"/>
  <c r="G95" i="16"/>
  <c r="BD95" i="18"/>
  <c r="BI36" i="15"/>
  <c r="AF44" i="17"/>
  <c r="BI46" i="15"/>
  <c r="S94" i="13"/>
  <c r="AH93" i="4"/>
  <c r="BM104" i="17"/>
  <c r="AN94" i="18"/>
  <c r="AR43" i="16"/>
  <c r="BJ93" i="17"/>
  <c r="X43" i="15"/>
  <c r="BI82" i="16"/>
  <c r="AW93" i="16"/>
  <c r="AH105" i="14"/>
  <c r="Y104" i="4"/>
  <c r="AE53" i="16"/>
  <c r="X52" i="14"/>
  <c r="BJ84" i="16"/>
  <c r="K104" i="13"/>
  <c r="AK94" i="17"/>
  <c r="BA85" i="17"/>
  <c r="U44" i="4"/>
  <c r="BF102" i="4"/>
  <c r="AB103" i="15"/>
  <c r="BF92" i="16"/>
  <c r="O52" i="17"/>
  <c r="AZ52" i="4"/>
  <c r="AK95" i="15"/>
  <c r="BD83" i="14"/>
  <c r="AW94" i="4"/>
  <c r="AH102" i="14"/>
  <c r="Y46" i="15"/>
  <c r="X95" i="4"/>
  <c r="K103" i="16"/>
  <c r="O103" i="14"/>
  <c r="AA53" i="13"/>
  <c r="Y83" i="15"/>
  <c r="BM93" i="14"/>
  <c r="BL85" i="18"/>
  <c r="G94" i="13"/>
  <c r="AL82" i="18"/>
  <c r="AT85" i="17"/>
  <c r="BC95" i="18"/>
  <c r="BF85" i="14"/>
  <c r="J37" i="13"/>
  <c r="AN93" i="13"/>
  <c r="N96" i="3"/>
  <c r="N22" i="3"/>
  <c r="AL44" i="14"/>
  <c r="BL93" i="13"/>
  <c r="J37" i="18"/>
  <c r="AK104" i="16"/>
  <c r="AO102" i="14"/>
  <c r="BF102" i="13"/>
  <c r="X35" i="17"/>
  <c r="V45" i="13"/>
  <c r="BF37" i="13"/>
  <c r="AB52" i="13"/>
  <c r="AF83" i="16"/>
  <c r="O93" i="14"/>
  <c r="N43" i="17"/>
  <c r="Y35" i="16"/>
  <c r="U34" i="4"/>
  <c r="BG53" i="14"/>
  <c r="BJ94" i="18"/>
  <c r="S37" i="4"/>
  <c r="AO102" i="4"/>
  <c r="J34" i="13"/>
  <c r="R52" i="15"/>
  <c r="AI85" i="16"/>
  <c r="R82" i="15"/>
  <c r="AR94" i="18"/>
  <c r="AT105" i="14"/>
  <c r="V85" i="16"/>
  <c r="BC34" i="14"/>
  <c r="AX93" i="14"/>
  <c r="K43" i="18"/>
  <c r="AK52" i="14"/>
  <c r="AI37" i="4"/>
  <c r="BM34" i="17"/>
  <c r="V92" i="18"/>
  <c r="AH35" i="13"/>
  <c r="BD84" i="18"/>
  <c r="AB35" i="14"/>
  <c r="AB102" i="16"/>
  <c r="S105" i="13"/>
  <c r="K93" i="18"/>
  <c r="AZ104" i="18"/>
  <c r="U52" i="14"/>
  <c r="AA45" i="17"/>
  <c r="U85" i="4"/>
  <c r="J138" i="3"/>
  <c r="K141" i="3"/>
  <c r="AU44" i="14"/>
  <c r="AR105" i="4"/>
  <c r="X84" i="18"/>
  <c r="F45" i="16"/>
  <c r="X85" i="4"/>
  <c r="J167" i="3"/>
  <c r="N36" i="16"/>
  <c r="AQ46" i="4"/>
  <c r="AX37" i="4"/>
  <c r="BC37" i="4"/>
  <c r="BL103" i="4"/>
  <c r="J33" i="3"/>
  <c r="F52" i="13"/>
  <c r="K85" i="17"/>
  <c r="N34" i="4"/>
  <c r="AH82" i="4"/>
  <c r="S52" i="4"/>
  <c r="AO84" i="17"/>
  <c r="J82" i="17"/>
  <c r="AO44" i="15"/>
  <c r="AT95" i="16"/>
  <c r="BJ84" i="17"/>
  <c r="BI93" i="13"/>
  <c r="BM83" i="17"/>
  <c r="AF95" i="13"/>
  <c r="O36" i="13"/>
  <c r="Y85" i="18"/>
  <c r="AR92" i="13"/>
  <c r="G34" i="17"/>
  <c r="N93" i="16"/>
  <c r="AU53" i="14"/>
  <c r="AQ34" i="18"/>
  <c r="BA44" i="13"/>
  <c r="BM53" i="18"/>
  <c r="BA84" i="15"/>
  <c r="R95" i="4"/>
  <c r="K191" i="3"/>
  <c r="F82" i="4"/>
  <c r="AZ53" i="16"/>
  <c r="AZ85" i="4"/>
  <c r="AA82" i="17"/>
  <c r="S92" i="4"/>
  <c r="AU53" i="15"/>
  <c r="AN102" i="18"/>
  <c r="AB36" i="18"/>
  <c r="V46" i="13"/>
  <c r="AN45" i="15"/>
  <c r="AA105" i="13"/>
  <c r="BA93" i="17"/>
  <c r="AZ95" i="18"/>
  <c r="BI92" i="13"/>
  <c r="AK103" i="15"/>
  <c r="J98" i="3"/>
  <c r="O52" i="15"/>
  <c r="AI102" i="15"/>
  <c r="G95" i="3"/>
  <c r="BA36" i="15"/>
  <c r="AH92" i="4"/>
  <c r="AW34" i="17"/>
  <c r="BA34" i="13"/>
  <c r="AX52" i="17"/>
  <c r="BA82" i="13"/>
  <c r="BF82" i="13"/>
  <c r="AI53" i="13"/>
  <c r="K84" i="14"/>
  <c r="AF102" i="15"/>
  <c r="BD105" i="15"/>
  <c r="BG104" i="14"/>
  <c r="BG102" i="14"/>
  <c r="AW84" i="14"/>
  <c r="AW104" i="14"/>
  <c r="AN93" i="16"/>
  <c r="AQ45" i="15"/>
  <c r="AW34" i="15"/>
  <c r="AI92" i="16"/>
  <c r="BJ92" i="16"/>
  <c r="BA85" i="16"/>
  <c r="AA94" i="17"/>
  <c r="AU84" i="16"/>
  <c r="U43" i="13"/>
  <c r="N84" i="17"/>
  <c r="BL103" i="17"/>
  <c r="AZ92" i="4"/>
  <c r="BM82" i="16"/>
  <c r="AI85" i="14"/>
  <c r="G94" i="17"/>
  <c r="K46" i="13"/>
  <c r="BL82" i="4"/>
  <c r="G52" i="18"/>
  <c r="BA53" i="14"/>
  <c r="AU46" i="4"/>
  <c r="BC104" i="14"/>
  <c r="BI94" i="16"/>
  <c r="AI36" i="13"/>
  <c r="BI52" i="17"/>
  <c r="BF94" i="13"/>
  <c r="BG82" i="15"/>
  <c r="U102" i="15"/>
  <c r="X102" i="16"/>
  <c r="K44" i="18"/>
  <c r="O36" i="16"/>
  <c r="X35" i="18"/>
  <c r="AF92" i="18"/>
  <c r="AX44" i="15"/>
  <c r="U44" i="18"/>
  <c r="AK104" i="18"/>
  <c r="AL44" i="4"/>
  <c r="BA52" i="18"/>
  <c r="F37" i="4"/>
  <c r="K95" i="13"/>
  <c r="BM92" i="15"/>
  <c r="S52" i="18"/>
  <c r="N84" i="18"/>
  <c r="AT53" i="13"/>
  <c r="AZ35" i="16"/>
  <c r="J36" i="13"/>
  <c r="AB103" i="14"/>
  <c r="O132" i="3"/>
  <c r="AW82" i="14"/>
  <c r="AF84" i="14"/>
  <c r="J182" i="3"/>
  <c r="BJ104" i="4"/>
  <c r="AK53" i="4"/>
  <c r="BJ53" i="14"/>
  <c r="AN83" i="13"/>
  <c r="X36" i="13"/>
  <c r="AH34" i="18"/>
  <c r="BL45" i="16"/>
  <c r="AI53" i="14"/>
  <c r="AA34" i="15"/>
  <c r="J89" i="3"/>
  <c r="AW92" i="16"/>
  <c r="O94" i="17"/>
  <c r="K34" i="18"/>
  <c r="V94" i="15"/>
  <c r="AA93" i="17"/>
  <c r="O37" i="14"/>
  <c r="BC105" i="4"/>
  <c r="AW83" i="15"/>
  <c r="BL94" i="15"/>
  <c r="BL35" i="13"/>
  <c r="K131" i="3"/>
  <c r="BJ37" i="13"/>
  <c r="U103" i="13"/>
  <c r="X53" i="16"/>
  <c r="BM92" i="4"/>
  <c r="BL83" i="14"/>
  <c r="BC45" i="18"/>
  <c r="BD82" i="15"/>
  <c r="AN46" i="18"/>
  <c r="AT103" i="16"/>
  <c r="G83" i="13"/>
  <c r="N210" i="3"/>
  <c r="AB52" i="18"/>
  <c r="AT94" i="16"/>
  <c r="BD52" i="17"/>
  <c r="BD95" i="14"/>
  <c r="AQ102" i="14"/>
  <c r="O83" i="16"/>
  <c r="BA85" i="18"/>
  <c r="BD95" i="17"/>
  <c r="Y94" i="16"/>
  <c r="K94" i="16"/>
  <c r="BA104" i="18"/>
  <c r="F94" i="15"/>
  <c r="K37" i="14"/>
  <c r="BM92" i="17"/>
  <c r="O82" i="14"/>
  <c r="Y37" i="14"/>
  <c r="K233" i="3"/>
  <c r="K44" i="17"/>
  <c r="BM35" i="14"/>
  <c r="AR92" i="4"/>
  <c r="Y44" i="4"/>
  <c r="R85" i="13"/>
  <c r="AE82" i="18"/>
  <c r="AK92" i="17"/>
  <c r="AR82" i="14"/>
  <c r="V43" i="14"/>
  <c r="O34" i="15"/>
  <c r="BJ82" i="14"/>
  <c r="O95" i="17"/>
  <c r="AF104" i="13"/>
  <c r="F81" i="3"/>
  <c r="AN102" i="13"/>
  <c r="F82" i="16"/>
  <c r="AU34" i="13"/>
  <c r="BG84" i="4"/>
  <c r="K43" i="16"/>
  <c r="AA82" i="15"/>
  <c r="J34" i="17"/>
  <c r="AI53" i="15"/>
  <c r="BI35" i="16"/>
  <c r="X35" i="16"/>
  <c r="AQ105" i="17"/>
  <c r="AA104" i="4"/>
  <c r="AZ102" i="4"/>
  <c r="AZ93" i="13"/>
  <c r="AR34" i="13"/>
  <c r="AT102" i="18"/>
  <c r="AX93" i="16"/>
  <c r="AF84" i="17"/>
  <c r="AW43" i="14"/>
  <c r="N34" i="17"/>
  <c r="AE34" i="18"/>
  <c r="BG94" i="4"/>
  <c r="BL102" i="16"/>
  <c r="AA83" i="15"/>
  <c r="AH52" i="17"/>
  <c r="AK53" i="18"/>
  <c r="AA105" i="15"/>
  <c r="BI93" i="15"/>
  <c r="BI43" i="16"/>
  <c r="AW93" i="13"/>
  <c r="AR34" i="4"/>
  <c r="AI84" i="18"/>
  <c r="O93" i="17"/>
  <c r="R92" i="15"/>
  <c r="X34" i="15"/>
  <c r="U46" i="18"/>
  <c r="BJ46" i="4"/>
  <c r="BJ104" i="15"/>
  <c r="AX34" i="14"/>
  <c r="BD52" i="18"/>
  <c r="BJ92" i="18"/>
  <c r="AE84" i="15"/>
  <c r="X35" i="15"/>
  <c r="AZ82" i="4"/>
  <c r="G93" i="16"/>
  <c r="N35" i="16"/>
  <c r="AN82" i="15"/>
  <c r="BC104" i="4"/>
  <c r="BG46" i="16"/>
  <c r="N95" i="13"/>
  <c r="K34" i="4"/>
  <c r="BF95" i="14"/>
  <c r="S36" i="15"/>
  <c r="AF105" i="15"/>
  <c r="BF102" i="17"/>
  <c r="BF52" i="18"/>
  <c r="AH53" i="15"/>
  <c r="AH45" i="4"/>
  <c r="BI44" i="17"/>
  <c r="J34" i="15"/>
  <c r="J94" i="13"/>
  <c r="AN52" i="15"/>
  <c r="AW53" i="17"/>
  <c r="BD104" i="14"/>
  <c r="AA104" i="18"/>
  <c r="AH94" i="15"/>
  <c r="G92" i="17"/>
  <c r="V52" i="17"/>
  <c r="AI37" i="14"/>
  <c r="F105" i="18"/>
  <c r="AW104" i="16"/>
  <c r="BI46" i="13"/>
  <c r="AW102" i="13"/>
  <c r="AA82" i="16"/>
  <c r="AL94" i="16"/>
  <c r="AN82" i="17"/>
  <c r="Y37" i="17"/>
  <c r="AA94" i="4"/>
  <c r="AE95" i="17"/>
  <c r="BA35" i="13"/>
  <c r="N37" i="15"/>
  <c r="AB44" i="15"/>
  <c r="BD53" i="17"/>
  <c r="BC84" i="14"/>
  <c r="AO34" i="17"/>
  <c r="AK95" i="18"/>
  <c r="O141" i="3"/>
  <c r="AN104" i="18"/>
  <c r="N103" i="15"/>
  <c r="AL45" i="14"/>
  <c r="BL84" i="18"/>
  <c r="U85" i="18"/>
  <c r="AL85" i="17"/>
  <c r="AR52" i="13"/>
  <c r="K44" i="4"/>
  <c r="AK52" i="18"/>
  <c r="J83" i="15"/>
  <c r="V104" i="15"/>
  <c r="AU92" i="18"/>
  <c r="O96" i="3"/>
  <c r="AL103" i="17"/>
  <c r="Y95" i="4"/>
  <c r="AN37" i="16"/>
  <c r="G36" i="15"/>
  <c r="BF85" i="13"/>
  <c r="AA104" i="13"/>
  <c r="BM103" i="4"/>
  <c r="S52" i="15"/>
  <c r="BC82" i="17"/>
  <c r="AW44" i="15"/>
  <c r="AU93" i="14"/>
  <c r="BL43" i="17"/>
  <c r="AF93" i="15"/>
  <c r="BA37" i="4"/>
  <c r="G102" i="4"/>
  <c r="BM43" i="17"/>
  <c r="AT52" i="17"/>
  <c r="N35" i="17"/>
  <c r="BM85" i="17"/>
  <c r="Y102" i="18"/>
  <c r="BM95" i="16"/>
  <c r="BG85" i="14"/>
  <c r="V105" i="15"/>
  <c r="AT84" i="15"/>
  <c r="AI43" i="18"/>
  <c r="BF103" i="17"/>
  <c r="AR104" i="17"/>
  <c r="N95" i="16"/>
  <c r="AF103" i="18"/>
  <c r="J35" i="15"/>
  <c r="AK45" i="15"/>
  <c r="AI105" i="16"/>
  <c r="G53" i="18"/>
  <c r="N174" i="3"/>
  <c r="AZ52" i="16"/>
  <c r="X94" i="17"/>
  <c r="AX92" i="15"/>
  <c r="K102" i="15"/>
  <c r="O92" i="18"/>
  <c r="K103" i="15"/>
  <c r="S37" i="13"/>
  <c r="F84" i="17"/>
  <c r="BI104" i="17"/>
  <c r="AR37" i="18"/>
  <c r="Y82" i="13"/>
  <c r="AX104" i="4"/>
  <c r="BG44" i="18"/>
  <c r="X35" i="4"/>
  <c r="AL53" i="17"/>
  <c r="BC82" i="15"/>
  <c r="AI45" i="18"/>
  <c r="O43" i="18"/>
  <c r="BJ84" i="4"/>
  <c r="BF104" i="16"/>
  <c r="V46" i="16"/>
  <c r="AZ37" i="4"/>
  <c r="J104" i="17"/>
  <c r="R53" i="14"/>
  <c r="BC93" i="4"/>
  <c r="J148" i="3"/>
  <c r="AU83" i="4"/>
  <c r="AF37" i="16"/>
  <c r="V93" i="18"/>
  <c r="K84" i="13"/>
  <c r="AN85" i="17"/>
  <c r="BA53" i="17"/>
  <c r="G36" i="16"/>
  <c r="F22" i="3"/>
  <c r="AE35" i="16"/>
  <c r="K84" i="4"/>
  <c r="BI105" i="15"/>
  <c r="BL37" i="13"/>
  <c r="AF95" i="16"/>
  <c r="O92" i="4"/>
  <c r="AK103" i="18"/>
  <c r="BD104" i="17"/>
  <c r="AH53" i="4"/>
  <c r="F43" i="17"/>
  <c r="AO46" i="17"/>
  <c r="U46" i="16"/>
  <c r="AQ94" i="17"/>
  <c r="K95" i="3"/>
  <c r="S93" i="14"/>
  <c r="AI104" i="4"/>
  <c r="BC103" i="15"/>
  <c r="N105" i="17"/>
  <c r="AE93" i="17"/>
  <c r="AB105" i="16"/>
  <c r="AL104" i="16"/>
  <c r="AN37" i="15"/>
  <c r="N83" i="13"/>
  <c r="BI103" i="18"/>
  <c r="K35" i="4"/>
  <c r="S35" i="18"/>
  <c r="AK34" i="4"/>
  <c r="R95" i="15"/>
  <c r="BL95" i="17"/>
  <c r="BF37" i="15"/>
  <c r="AR95" i="16"/>
  <c r="Y92" i="14"/>
  <c r="AA94" i="15"/>
  <c r="V92" i="13"/>
  <c r="J82" i="13"/>
  <c r="AI94" i="17"/>
  <c r="AR46" i="15"/>
  <c r="R34" i="13"/>
  <c r="R103" i="4"/>
  <c r="AI92" i="17"/>
  <c r="BG83" i="16"/>
  <c r="S43" i="4"/>
  <c r="AH45" i="16"/>
  <c r="AZ85" i="13"/>
  <c r="BF105" i="18"/>
  <c r="AT84" i="14"/>
  <c r="BC52" i="18"/>
  <c r="Y35" i="17"/>
  <c r="BI84" i="17"/>
  <c r="R52" i="17"/>
  <c r="V52" i="14"/>
  <c r="AW85" i="4"/>
  <c r="V52" i="15"/>
  <c r="AZ94" i="18"/>
  <c r="AR34" i="18"/>
  <c r="AR102" i="16"/>
  <c r="X45" i="15"/>
  <c r="BJ104" i="18"/>
  <c r="U104" i="16"/>
  <c r="AN105" i="17"/>
  <c r="AK43" i="18"/>
  <c r="BJ95" i="18"/>
  <c r="O34" i="18"/>
  <c r="V34" i="17"/>
  <c r="G35" i="13"/>
  <c r="J83" i="14"/>
  <c r="BA84" i="4"/>
  <c r="X36" i="18"/>
  <c r="U36" i="18"/>
  <c r="BL93" i="16"/>
  <c r="BJ44" i="18"/>
  <c r="AN53" i="18"/>
  <c r="AH43" i="4"/>
  <c r="BG85" i="13"/>
  <c r="AL105" i="16"/>
  <c r="AH102" i="4"/>
  <c r="AA92" i="14"/>
  <c r="AO46" i="4"/>
  <c r="AX84" i="17"/>
  <c r="AH83" i="4"/>
  <c r="BA104" i="4"/>
  <c r="BF35" i="16"/>
  <c r="AA53" i="14"/>
  <c r="V44" i="16"/>
  <c r="BG105" i="15"/>
  <c r="AX83" i="15"/>
  <c r="AW37" i="15"/>
  <c r="AU37" i="14"/>
  <c r="BC37" i="13"/>
  <c r="BC82" i="4"/>
  <c r="Y103" i="17"/>
  <c r="AT44" i="18"/>
  <c r="R102" i="18"/>
  <c r="S103" i="17"/>
  <c r="U102" i="16"/>
  <c r="F95" i="17"/>
  <c r="BA35" i="15"/>
  <c r="BI83" i="14"/>
  <c r="J84" i="16"/>
  <c r="BL37" i="16"/>
  <c r="AT37" i="13"/>
  <c r="AA84" i="4"/>
  <c r="F37" i="17"/>
  <c r="BM43" i="13"/>
  <c r="AE92" i="4"/>
  <c r="BI105" i="17"/>
  <c r="G53" i="4"/>
  <c r="AZ43" i="13"/>
  <c r="AA43" i="4"/>
  <c r="AI35" i="17"/>
  <c r="AH37" i="14"/>
  <c r="AX45" i="16"/>
  <c r="AN45" i="18"/>
  <c r="BG104" i="13"/>
  <c r="AR95" i="18"/>
  <c r="AX34" i="15"/>
  <c r="K52" i="17"/>
  <c r="AN95" i="14"/>
  <c r="AU83" i="14"/>
  <c r="F104" i="16"/>
  <c r="O43" i="4"/>
  <c r="Y93" i="18"/>
  <c r="AL53" i="18"/>
  <c r="V94" i="18"/>
  <c r="AN105" i="15"/>
  <c r="AR46" i="16"/>
  <c r="BC53" i="15"/>
  <c r="AU34" i="16"/>
  <c r="BI35" i="14"/>
  <c r="AX44" i="13"/>
  <c r="Y85" i="16"/>
  <c r="AH84" i="18"/>
  <c r="AK102" i="4"/>
  <c r="N103" i="17"/>
  <c r="AX94" i="4"/>
  <c r="BL53" i="17"/>
  <c r="AR93" i="18"/>
  <c r="BC83" i="13"/>
  <c r="G45" i="15"/>
  <c r="AA105" i="4"/>
  <c r="N94" i="16"/>
  <c r="BD36" i="4"/>
  <c r="X93" i="15"/>
  <c r="BM84" i="17"/>
  <c r="AU82" i="4"/>
  <c r="K52" i="13"/>
  <c r="BG52" i="4"/>
  <c r="AQ82" i="16"/>
  <c r="AN92" i="14"/>
  <c r="AL93" i="4"/>
  <c r="BA52" i="16"/>
  <c r="X53" i="4"/>
  <c r="AL36" i="16"/>
  <c r="AE102" i="18"/>
  <c r="BA92" i="13"/>
  <c r="K43" i="13"/>
  <c r="BL94" i="16"/>
  <c r="AX43" i="4"/>
  <c r="AL105" i="15"/>
  <c r="AN34" i="14"/>
  <c r="BJ102" i="17"/>
  <c r="BG82" i="16"/>
  <c r="X45" i="4"/>
  <c r="BA53" i="15"/>
  <c r="BI82" i="14"/>
  <c r="K210" i="3"/>
  <c r="V104" i="16"/>
  <c r="AU94" i="14"/>
  <c r="BA35" i="16"/>
  <c r="AO105" i="16"/>
  <c r="AW37" i="17"/>
  <c r="AE36" i="17"/>
  <c r="K35" i="17"/>
  <c r="J83" i="17"/>
  <c r="AL104" i="14"/>
  <c r="AA82" i="4"/>
  <c r="AN94" i="13"/>
  <c r="AR34" i="15"/>
  <c r="G85" i="18"/>
  <c r="BA93" i="18"/>
  <c r="F52" i="18"/>
  <c r="K104" i="14"/>
  <c r="AU93" i="18"/>
  <c r="AL82" i="15"/>
  <c r="BG36" i="13"/>
  <c r="K124" i="3"/>
  <c r="AF103" i="17"/>
  <c r="AR95" i="15"/>
  <c r="AQ46" i="15"/>
  <c r="AL92" i="4"/>
  <c r="AW93" i="15"/>
  <c r="AZ34" i="14"/>
  <c r="AA102" i="17"/>
  <c r="AR85" i="13"/>
  <c r="N103" i="4"/>
  <c r="BF53" i="14"/>
  <c r="AK95" i="13"/>
  <c r="AQ93" i="16"/>
  <c r="AQ35" i="14"/>
  <c r="AT102" i="14"/>
  <c r="AX103" i="4"/>
  <c r="AO53" i="14"/>
  <c r="K148" i="3"/>
  <c r="AA93" i="14"/>
  <c r="AB36" i="17"/>
  <c r="BF105" i="13"/>
  <c r="AX43" i="13"/>
  <c r="BG92" i="18"/>
  <c r="K104" i="17"/>
  <c r="Y45" i="14"/>
  <c r="S83" i="14"/>
  <c r="AU95" i="14"/>
  <c r="AW84" i="16"/>
  <c r="F190" i="3"/>
  <c r="AK85" i="15"/>
  <c r="N94" i="14"/>
  <c r="AT37" i="14"/>
  <c r="G105" i="17"/>
  <c r="X84" i="14"/>
  <c r="AR37" i="16"/>
  <c r="BM83" i="14"/>
  <c r="N139" i="3"/>
  <c r="N93" i="17"/>
  <c r="BJ103" i="4"/>
  <c r="AL104" i="17"/>
  <c r="AZ46" i="4"/>
  <c r="AN52" i="13"/>
  <c r="AH94" i="4"/>
  <c r="Y94" i="18"/>
  <c r="BC35" i="18"/>
  <c r="S102" i="4"/>
  <c r="K53" i="13"/>
  <c r="BL85" i="16"/>
  <c r="AO45" i="18"/>
  <c r="BA46" i="18"/>
  <c r="K46" i="16"/>
  <c r="AZ83" i="13"/>
  <c r="F46" i="17"/>
  <c r="R105" i="16"/>
  <c r="AQ44" i="16"/>
  <c r="BA95" i="16"/>
  <c r="AH84" i="15"/>
  <c r="O227" i="3"/>
  <c r="AH43" i="15"/>
  <c r="BA104" i="17"/>
  <c r="AR83" i="18"/>
  <c r="BF83" i="13"/>
  <c r="AE93" i="16"/>
  <c r="BJ36" i="16"/>
  <c r="AR53" i="16"/>
  <c r="X82" i="13"/>
  <c r="AQ105" i="18"/>
  <c r="AF95" i="15"/>
  <c r="AZ35" i="13"/>
  <c r="Y83" i="17"/>
  <c r="N89" i="3"/>
  <c r="N44" i="18"/>
  <c r="O139" i="3"/>
  <c r="S36" i="13"/>
  <c r="AK46" i="4"/>
  <c r="AT83" i="4"/>
  <c r="AH35" i="15"/>
  <c r="AF102" i="14"/>
  <c r="O83" i="14"/>
  <c r="G82" i="16"/>
  <c r="BL37" i="14"/>
  <c r="R105" i="14"/>
  <c r="AK52" i="17"/>
  <c r="U44" i="16"/>
  <c r="BC35" i="17"/>
  <c r="BC84" i="13"/>
  <c r="BI84" i="16"/>
  <c r="AE92" i="17"/>
  <c r="AL36" i="17"/>
  <c r="V53" i="17"/>
  <c r="AX94" i="17"/>
  <c r="Y94" i="4"/>
  <c r="N104" i="4"/>
  <c r="V45" i="18"/>
  <c r="AX37" i="15"/>
  <c r="R82" i="14"/>
  <c r="AW83" i="4"/>
  <c r="BM83" i="15"/>
  <c r="BM37" i="18"/>
  <c r="O53" i="18"/>
  <c r="AN85" i="4"/>
  <c r="AO53" i="13"/>
  <c r="AX84" i="16"/>
  <c r="AW105" i="14"/>
  <c r="AW46" i="13"/>
  <c r="G81" i="3"/>
  <c r="V102" i="16"/>
  <c r="F105" i="16"/>
  <c r="R85" i="16"/>
  <c r="N52" i="15"/>
  <c r="AE52" i="17"/>
  <c r="R34" i="16"/>
  <c r="AR44" i="4"/>
  <c r="AK103" i="16"/>
  <c r="BF46" i="14"/>
  <c r="AF45" i="15"/>
  <c r="S95" i="4"/>
  <c r="AI45" i="14"/>
  <c r="G85" i="17"/>
  <c r="BF44" i="18"/>
  <c r="O34" i="16"/>
  <c r="AK93" i="4"/>
  <c r="AL44" i="13"/>
  <c r="AF102" i="16"/>
  <c r="AK46" i="18"/>
  <c r="AR35" i="17"/>
  <c r="F26" i="3"/>
  <c r="R85" i="17"/>
  <c r="AR85" i="16"/>
  <c r="AX103" i="16"/>
  <c r="R45" i="18"/>
  <c r="BD46" i="16"/>
  <c r="AA43" i="17"/>
  <c r="F102" i="13"/>
  <c r="BJ35" i="18"/>
  <c r="BA53" i="18"/>
  <c r="BG46" i="13"/>
  <c r="AR104" i="13"/>
  <c r="BJ52" i="14"/>
  <c r="BA102" i="17"/>
  <c r="AB34" i="16"/>
  <c r="AN103" i="15"/>
  <c r="AT82" i="4"/>
  <c r="AW85" i="13"/>
  <c r="AA82" i="14"/>
  <c r="G43" i="16"/>
  <c r="BM94" i="14"/>
  <c r="AO82" i="18"/>
  <c r="G83" i="14"/>
  <c r="AW46" i="18"/>
  <c r="N93" i="18"/>
  <c r="AU84" i="15"/>
  <c r="AZ102" i="13"/>
  <c r="BJ105" i="17"/>
  <c r="AU102" i="15"/>
  <c r="K95" i="14"/>
  <c r="AB103" i="4"/>
  <c r="G98" i="3"/>
  <c r="K44" i="16"/>
  <c r="V53" i="4"/>
  <c r="Y46" i="16"/>
  <c r="AQ37" i="17"/>
  <c r="AW104" i="15"/>
  <c r="BM52" i="17"/>
  <c r="U92" i="14"/>
  <c r="AE52" i="16"/>
  <c r="X84" i="13"/>
  <c r="AH36" i="4"/>
  <c r="BG104" i="18"/>
  <c r="O43" i="17"/>
  <c r="O147" i="3"/>
  <c r="AN102" i="15"/>
  <c r="F174" i="3"/>
  <c r="N43" i="16"/>
  <c r="BA103" i="4"/>
  <c r="AA37" i="13"/>
  <c r="AO95" i="15"/>
  <c r="AI83" i="16"/>
  <c r="BJ52" i="4"/>
  <c r="AB53" i="15"/>
  <c r="BI85" i="17"/>
  <c r="F94" i="16"/>
  <c r="AE94" i="18"/>
  <c r="BF35" i="14"/>
  <c r="Y104" i="14"/>
  <c r="AQ44" i="14"/>
  <c r="BI94" i="18"/>
  <c r="BM52" i="14"/>
  <c r="AR102" i="14"/>
  <c r="AK36" i="15"/>
  <c r="BC84" i="15"/>
  <c r="R95" i="18"/>
  <c r="V94" i="14"/>
  <c r="O83" i="15"/>
  <c r="AH83" i="14"/>
  <c r="AX83" i="4"/>
  <c r="AX36" i="18"/>
  <c r="O45" i="14"/>
  <c r="U104" i="15"/>
  <c r="AB35" i="4"/>
  <c r="BJ82" i="17"/>
  <c r="AQ36" i="15"/>
  <c r="BG104" i="4"/>
  <c r="BA94" i="17"/>
  <c r="Y53" i="17"/>
  <c r="F83" i="4"/>
  <c r="BJ93" i="14"/>
  <c r="AL34" i="16"/>
  <c r="BC37" i="18"/>
  <c r="J92" i="14"/>
  <c r="K36" i="17"/>
  <c r="AE105" i="4"/>
  <c r="AT36" i="13"/>
  <c r="AZ95" i="17"/>
  <c r="AN37" i="14"/>
  <c r="N43" i="4"/>
  <c r="Y52" i="4"/>
  <c r="AE94" i="15"/>
  <c r="AF94" i="15"/>
  <c r="Y36" i="18"/>
  <c r="AU84" i="14"/>
  <c r="BD92" i="17"/>
  <c r="BC35" i="15"/>
  <c r="G35" i="3"/>
  <c r="BJ84" i="13"/>
  <c r="K84" i="16"/>
  <c r="AL103" i="16"/>
  <c r="R103" i="17"/>
  <c r="BI37" i="15"/>
  <c r="AH34" i="16"/>
  <c r="AO103" i="13"/>
  <c r="AZ92" i="14"/>
  <c r="J94" i="16"/>
  <c r="K35" i="16"/>
  <c r="AO104" i="16"/>
  <c r="AF52" i="4"/>
  <c r="K46" i="15"/>
  <c r="R104" i="14"/>
  <c r="AZ35" i="15"/>
  <c r="AL84" i="16"/>
  <c r="BD43" i="15"/>
  <c r="AI93" i="13"/>
  <c r="N98" i="3"/>
  <c r="AH37" i="17"/>
  <c r="R83" i="14"/>
  <c r="AN45" i="4"/>
  <c r="F105" i="3"/>
  <c r="J104" i="4"/>
  <c r="AL52" i="13"/>
  <c r="F104" i="4"/>
  <c r="S105" i="18"/>
  <c r="AL84" i="18"/>
  <c r="AO35" i="4"/>
  <c r="U45" i="17"/>
  <c r="AQ103" i="4"/>
  <c r="AA95" i="14"/>
  <c r="BG103" i="13"/>
  <c r="S105" i="15"/>
  <c r="AU37" i="4"/>
  <c r="O103" i="15"/>
  <c r="AW46" i="4"/>
  <c r="AB37" i="17"/>
  <c r="Y52" i="15"/>
  <c r="BM105" i="13"/>
  <c r="BA93" i="4"/>
  <c r="J84" i="13"/>
  <c r="BG34" i="15"/>
  <c r="AH105" i="18"/>
  <c r="BA95" i="17"/>
  <c r="AK35" i="4"/>
  <c r="R46" i="18"/>
  <c r="AL53" i="15"/>
  <c r="F85" i="15"/>
  <c r="V82" i="13"/>
  <c r="AT94" i="14"/>
  <c r="K84" i="18"/>
  <c r="AB53" i="18"/>
  <c r="AX95" i="15"/>
  <c r="U102" i="14"/>
  <c r="AE102" i="13"/>
  <c r="AN93" i="18"/>
  <c r="G45" i="14"/>
  <c r="AH85" i="14"/>
  <c r="O104" i="17"/>
  <c r="V82" i="16"/>
  <c r="G52" i="14"/>
  <c r="AH53" i="14"/>
  <c r="AX95" i="17"/>
  <c r="J34" i="14"/>
  <c r="U44" i="14"/>
  <c r="AL102" i="14"/>
  <c r="S94" i="17"/>
  <c r="F95" i="4"/>
  <c r="U35" i="17"/>
  <c r="AR102" i="4"/>
  <c r="AA35" i="14"/>
  <c r="K93" i="16"/>
  <c r="X105" i="15"/>
  <c r="R35" i="18"/>
  <c r="AW37" i="4"/>
  <c r="BJ105" i="15"/>
  <c r="AT92" i="18"/>
  <c r="BA104" i="16"/>
  <c r="AQ94" i="13"/>
  <c r="AB93" i="16"/>
  <c r="BF95" i="18"/>
  <c r="AI43" i="14"/>
  <c r="AN53" i="13"/>
  <c r="AL104" i="13"/>
  <c r="BM36" i="16"/>
  <c r="BA85" i="15"/>
  <c r="AK45" i="18"/>
  <c r="X82" i="17"/>
  <c r="BM92" i="14"/>
  <c r="AQ44" i="18"/>
  <c r="AN84" i="13"/>
  <c r="AL44" i="17"/>
  <c r="BF83" i="16"/>
  <c r="BI46" i="4"/>
  <c r="AQ102" i="17"/>
  <c r="G46" i="13"/>
  <c r="O45" i="4"/>
  <c r="U93" i="15"/>
  <c r="AA95" i="17"/>
  <c r="AH36" i="13"/>
  <c r="F124" i="3"/>
  <c r="AL46" i="13"/>
  <c r="V92" i="17"/>
  <c r="N82" i="13"/>
  <c r="BG102" i="16"/>
  <c r="N35" i="3"/>
  <c r="AR94" i="13"/>
  <c r="AU94" i="17"/>
  <c r="BI84" i="4"/>
  <c r="BC94" i="13"/>
  <c r="BI53" i="13"/>
  <c r="AN35" i="4"/>
  <c r="O45" i="15"/>
  <c r="BJ94" i="13"/>
  <c r="V43" i="15"/>
  <c r="BA84" i="14"/>
  <c r="BM43" i="4"/>
  <c r="F52" i="17"/>
  <c r="Y43" i="4"/>
  <c r="BG92" i="13"/>
  <c r="R37" i="4"/>
  <c r="AT84" i="16"/>
  <c r="K45" i="13"/>
  <c r="O35" i="14"/>
  <c r="K139" i="3"/>
  <c r="S102" i="13"/>
  <c r="U53" i="15"/>
  <c r="AF45" i="14"/>
  <c r="AE104" i="4"/>
  <c r="N94" i="15"/>
  <c r="BM94" i="18"/>
  <c r="BF34" i="18"/>
  <c r="K53" i="15"/>
  <c r="AR103" i="14"/>
  <c r="AB43" i="17"/>
  <c r="BI104" i="15"/>
  <c r="AQ85" i="15"/>
  <c r="BJ34" i="4"/>
  <c r="AK36" i="14"/>
  <c r="N182" i="3"/>
  <c r="N184" i="3"/>
  <c r="AN43" i="17"/>
  <c r="AB84" i="16"/>
  <c r="N35" i="15"/>
  <c r="J85" i="4"/>
  <c r="AQ37" i="18"/>
  <c r="O34" i="3"/>
  <c r="AK84" i="15"/>
  <c r="AA95" i="13"/>
  <c r="K105" i="13"/>
  <c r="J81" i="3"/>
  <c r="AB45" i="15"/>
  <c r="BL52" i="18"/>
  <c r="AU43" i="16"/>
  <c r="V43" i="13"/>
  <c r="BD35" i="4"/>
  <c r="BD45" i="14"/>
  <c r="AR94" i="15"/>
  <c r="AU85" i="15"/>
  <c r="BG84" i="14"/>
  <c r="AU82" i="18"/>
  <c r="BM37" i="13"/>
  <c r="R93" i="18"/>
  <c r="AN84" i="16"/>
  <c r="AQ92" i="15"/>
  <c r="AE37" i="15"/>
  <c r="AO95" i="17"/>
  <c r="AK46" i="16"/>
  <c r="AI44" i="15"/>
  <c r="N82" i="4"/>
  <c r="X95" i="16"/>
  <c r="J104" i="13"/>
  <c r="Y45" i="16"/>
  <c r="X46" i="4"/>
  <c r="Y93" i="13"/>
  <c r="N95" i="14"/>
  <c r="BG93" i="17"/>
  <c r="BA43" i="14"/>
  <c r="U85" i="13"/>
  <c r="G84" i="4"/>
  <c r="BF82" i="17"/>
  <c r="BF93" i="18"/>
  <c r="BG36" i="17"/>
  <c r="AX102" i="15"/>
  <c r="X93" i="13"/>
  <c r="S45" i="17"/>
  <c r="U84" i="15"/>
  <c r="AW82" i="13"/>
  <c r="F53" i="16"/>
  <c r="AT43" i="4"/>
  <c r="AR85" i="17"/>
  <c r="BG52" i="13"/>
  <c r="BL103" i="13"/>
  <c r="AU84" i="13"/>
  <c r="BC36" i="18"/>
  <c r="X52" i="16"/>
  <c r="O83" i="4"/>
  <c r="O44" i="4"/>
  <c r="N82" i="14"/>
  <c r="BF45" i="15"/>
  <c r="O37" i="18"/>
  <c r="AK85" i="16"/>
  <c r="R83" i="13"/>
  <c r="AK35" i="13"/>
  <c r="V103" i="14"/>
  <c r="BI95" i="14"/>
  <c r="AZ93" i="4"/>
  <c r="V52" i="13"/>
  <c r="AI35" i="15"/>
  <c r="AE46" i="15"/>
  <c r="BG43" i="18"/>
  <c r="N102" i="13"/>
  <c r="X36" i="17"/>
  <c r="AQ104" i="16"/>
  <c r="Y93" i="4"/>
  <c r="BI35" i="18"/>
  <c r="BJ94" i="15"/>
  <c r="F92" i="14"/>
  <c r="AE53" i="15"/>
  <c r="AF53" i="15"/>
  <c r="AQ34" i="16"/>
  <c r="AB35" i="17"/>
  <c r="AI103" i="17"/>
  <c r="BC85" i="16"/>
  <c r="N175" i="3"/>
  <c r="AO52" i="18"/>
  <c r="AL43" i="15"/>
  <c r="X103" i="17"/>
  <c r="AB93" i="14"/>
  <c r="F104" i="14"/>
  <c r="AI46" i="18"/>
  <c r="AU34" i="17"/>
  <c r="AK82" i="18"/>
  <c r="F45" i="14"/>
  <c r="AL34" i="4"/>
  <c r="AA85" i="15"/>
  <c r="BA95" i="14"/>
  <c r="BF53" i="16"/>
  <c r="J95" i="15"/>
  <c r="BM53" i="14"/>
  <c r="N104" i="17"/>
  <c r="Y46" i="18"/>
  <c r="BJ43" i="15"/>
  <c r="AR103" i="16"/>
  <c r="AN46" i="15"/>
  <c r="AZ46" i="15"/>
  <c r="BL85" i="13"/>
  <c r="AK92" i="13"/>
  <c r="AN52" i="4"/>
  <c r="AH44" i="15"/>
  <c r="BD35" i="13"/>
  <c r="BG105" i="13"/>
  <c r="AW53" i="18"/>
  <c r="AT43" i="17"/>
  <c r="AO52" i="4"/>
  <c r="AT43" i="14"/>
  <c r="BJ93" i="18"/>
  <c r="BA94" i="13"/>
  <c r="V95" i="4"/>
  <c r="BI103" i="16"/>
  <c r="G141" i="3"/>
  <c r="N191" i="3"/>
  <c r="AH46" i="15"/>
  <c r="AW83" i="18"/>
  <c r="G94" i="14"/>
  <c r="BJ46" i="13"/>
  <c r="BJ37" i="4"/>
  <c r="BC43" i="14"/>
  <c r="AH46" i="17"/>
  <c r="AA37" i="18"/>
  <c r="G124" i="3"/>
  <c r="J44" i="14"/>
  <c r="AT105" i="16"/>
  <c r="AK85" i="4"/>
  <c r="AE46" i="17"/>
  <c r="AA36" i="15"/>
  <c r="AE104" i="16"/>
  <c r="AF82" i="13"/>
  <c r="V93" i="14"/>
  <c r="X37" i="13"/>
  <c r="BI105" i="4"/>
  <c r="AR93" i="14"/>
  <c r="AQ85" i="18"/>
  <c r="AA83" i="17"/>
  <c r="BF83" i="4"/>
  <c r="AN34" i="16"/>
  <c r="G94" i="16"/>
  <c r="AO84" i="14"/>
  <c r="K105" i="17"/>
  <c r="BD45" i="17"/>
  <c r="AA103" i="18"/>
  <c r="K20" i="3"/>
  <c r="AN92" i="17"/>
  <c r="AI95" i="18"/>
  <c r="AI34" i="16"/>
  <c r="BC95" i="14"/>
  <c r="BG103" i="17"/>
  <c r="S45" i="15"/>
  <c r="BD93" i="13"/>
  <c r="BC34" i="4"/>
  <c r="AZ45" i="13"/>
  <c r="AI44" i="17"/>
  <c r="BJ92" i="4"/>
  <c r="AU93" i="15"/>
  <c r="BG53" i="17"/>
  <c r="S103" i="13"/>
  <c r="AO83" i="18"/>
  <c r="AU82" i="17"/>
  <c r="AE46" i="4"/>
  <c r="AW95" i="14"/>
  <c r="AQ103" i="13"/>
  <c r="BJ85" i="14"/>
  <c r="AH44" i="16"/>
  <c r="AB93" i="17"/>
  <c r="AF36" i="13"/>
  <c r="X43" i="16"/>
  <c r="AB53" i="4"/>
  <c r="BM103" i="13"/>
  <c r="BJ83" i="18"/>
  <c r="AX82" i="14"/>
  <c r="N218" i="3"/>
  <c r="BD37" i="18"/>
  <c r="U94" i="17"/>
  <c r="V103" i="16"/>
  <c r="BA46" i="4"/>
  <c r="G104" i="13"/>
  <c r="BD102" i="17"/>
  <c r="AO43" i="4"/>
  <c r="S37" i="18"/>
  <c r="AX46" i="14"/>
  <c r="AR37" i="4"/>
  <c r="G132" i="3"/>
  <c r="AW52" i="15"/>
  <c r="V103" i="4"/>
  <c r="F85" i="13"/>
  <c r="AW35" i="18"/>
  <c r="G104" i="18"/>
  <c r="AU102" i="14"/>
  <c r="BD44" i="17"/>
  <c r="AX35" i="15"/>
  <c r="BI95" i="18"/>
  <c r="AB94" i="15"/>
  <c r="Y37" i="15"/>
  <c r="BC36" i="4"/>
  <c r="BL45" i="15"/>
  <c r="BI93" i="18"/>
  <c r="BD82" i="14"/>
  <c r="AN85" i="14"/>
  <c r="BA34" i="17"/>
  <c r="X45" i="14"/>
  <c r="BA102" i="18"/>
  <c r="AU36" i="4"/>
  <c r="AW92" i="4"/>
  <c r="G182" i="3"/>
  <c r="AE46" i="16"/>
  <c r="O34" i="4"/>
  <c r="BC94" i="15"/>
  <c r="AW102" i="15"/>
  <c r="BG83" i="17"/>
  <c r="R34" i="18"/>
  <c r="AB105" i="13"/>
  <c r="AT104" i="15"/>
  <c r="AK95" i="14"/>
  <c r="V52" i="18"/>
  <c r="N46" i="15"/>
  <c r="X43" i="4"/>
  <c r="V35" i="13"/>
  <c r="AK102" i="14"/>
  <c r="AN37" i="17"/>
  <c r="BL46" i="14"/>
  <c r="AX37" i="17"/>
  <c r="O84" i="15"/>
  <c r="BG46" i="17"/>
  <c r="BA35" i="4"/>
  <c r="G104" i="15"/>
  <c r="BF102" i="14"/>
  <c r="AB92" i="15"/>
  <c r="AK52" i="13"/>
  <c r="K35" i="13"/>
  <c r="AL45" i="18"/>
  <c r="F43" i="3"/>
  <c r="AA43" i="18"/>
  <c r="K102" i="18"/>
  <c r="F148" i="3"/>
  <c r="AN94" i="4"/>
  <c r="BL52" i="17"/>
  <c r="K36" i="15"/>
  <c r="N85" i="14"/>
  <c r="BG34" i="4"/>
  <c r="AU93" i="17"/>
  <c r="AT44" i="14"/>
  <c r="R35" i="16"/>
  <c r="BJ95" i="4"/>
  <c r="BA84" i="16"/>
  <c r="N19" i="3"/>
  <c r="AO44" i="4"/>
  <c r="BG37" i="16"/>
  <c r="Y95" i="16"/>
  <c r="BD85" i="4"/>
  <c r="BM103" i="18"/>
  <c r="BC102" i="18"/>
  <c r="BI44" i="13"/>
  <c r="BC92" i="16"/>
  <c r="O104" i="13"/>
  <c r="AR93" i="15"/>
  <c r="G167" i="3"/>
  <c r="AA46" i="15"/>
  <c r="AU37" i="17"/>
  <c r="BC53" i="18"/>
  <c r="N104" i="18"/>
  <c r="AT45" i="17"/>
  <c r="AA102" i="15"/>
  <c r="AL53" i="14"/>
  <c r="BD45" i="15"/>
  <c r="AE105" i="14"/>
  <c r="BI93" i="16"/>
  <c r="AQ92" i="18"/>
  <c r="AE102" i="16"/>
  <c r="AT52" i="18"/>
  <c r="AW95" i="4"/>
  <c r="AQ37" i="14"/>
  <c r="Y35" i="14"/>
  <c r="AU46" i="13"/>
  <c r="G93" i="17"/>
  <c r="AX45" i="17"/>
  <c r="AB34" i="15"/>
  <c r="AH53" i="17"/>
  <c r="V46" i="18"/>
  <c r="AR35" i="13"/>
  <c r="BC85" i="15"/>
  <c r="J44" i="13"/>
  <c r="U83" i="17"/>
  <c r="N43" i="13"/>
  <c r="U103" i="4"/>
  <c r="BD103" i="17"/>
  <c r="BD34" i="13"/>
  <c r="J44" i="4"/>
  <c r="N46" i="13"/>
  <c r="V82" i="17"/>
  <c r="R95" i="16"/>
  <c r="J93" i="18"/>
  <c r="AW53" i="14"/>
  <c r="BC94" i="17"/>
  <c r="BM85" i="14"/>
  <c r="AL95" i="18"/>
  <c r="S35" i="13"/>
  <c r="BI44" i="18"/>
  <c r="G37" i="16"/>
  <c r="AU102" i="18"/>
  <c r="BA37" i="14"/>
  <c r="AE35" i="18"/>
  <c r="AL46" i="18"/>
  <c r="Y37" i="16"/>
  <c r="K103" i="17"/>
  <c r="R85" i="4"/>
  <c r="G36" i="17"/>
  <c r="V37" i="16"/>
  <c r="AZ34" i="4"/>
  <c r="G35" i="14"/>
  <c r="U35" i="16"/>
  <c r="AO92" i="13"/>
  <c r="AQ105" i="16"/>
  <c r="AK83" i="4"/>
  <c r="K175" i="3"/>
  <c r="BC45" i="15"/>
  <c r="AN84" i="4"/>
  <c r="AN44" i="13"/>
  <c r="AU37" i="13"/>
  <c r="BD36" i="17"/>
  <c r="AE92" i="16"/>
  <c r="BM103" i="14"/>
  <c r="AQ52" i="16"/>
  <c r="BG102" i="4"/>
  <c r="J105" i="14"/>
  <c r="U85" i="15"/>
  <c r="BD83" i="17"/>
  <c r="BJ45" i="17"/>
  <c r="BC52" i="15"/>
  <c r="X46" i="15"/>
  <c r="AN43" i="13"/>
  <c r="BM102" i="17"/>
  <c r="O36" i="14"/>
  <c r="X85" i="14"/>
  <c r="AK46" i="17"/>
  <c r="R44" i="17"/>
  <c r="BL92" i="17"/>
  <c r="AZ37" i="14"/>
  <c r="V37" i="4"/>
  <c r="N226" i="3"/>
  <c r="Y92" i="13"/>
  <c r="AF37" i="13"/>
  <c r="BI95" i="15"/>
  <c r="F53" i="18"/>
  <c r="Y103" i="15"/>
  <c r="BI36" i="18"/>
  <c r="AX45" i="15"/>
  <c r="BL53" i="14"/>
  <c r="AT95" i="17"/>
  <c r="N92" i="16"/>
  <c r="AI82" i="13"/>
  <c r="K85" i="15"/>
  <c r="F94" i="17"/>
  <c r="BA44" i="15"/>
  <c r="X46" i="13"/>
  <c r="BL37" i="4"/>
  <c r="AB92" i="13"/>
  <c r="U95" i="15"/>
  <c r="N34" i="18"/>
  <c r="AX104" i="18"/>
  <c r="S85" i="15"/>
  <c r="AE83" i="4"/>
  <c r="AE85" i="17"/>
  <c r="BG43" i="13"/>
  <c r="AB46" i="4"/>
  <c r="AF92" i="13"/>
  <c r="N92" i="15"/>
  <c r="BL34" i="13"/>
  <c r="BC44" i="15"/>
  <c r="J83" i="18"/>
  <c r="J36" i="18"/>
  <c r="J43" i="13"/>
  <c r="K52" i="18"/>
  <c r="AZ83" i="17"/>
  <c r="Y45" i="13"/>
  <c r="BC53" i="4"/>
  <c r="BF82" i="18"/>
  <c r="J36" i="4"/>
  <c r="AW43" i="13"/>
  <c r="AN92" i="4"/>
  <c r="J141" i="3"/>
  <c r="AX103" i="15"/>
  <c r="X43" i="14"/>
  <c r="G37" i="13"/>
  <c r="AB93" i="4"/>
  <c r="AO105" i="15"/>
  <c r="S84" i="14"/>
  <c r="AZ104" i="16"/>
  <c r="S46" i="18"/>
  <c r="BA85" i="14"/>
  <c r="BG35" i="4"/>
  <c r="S85" i="4"/>
  <c r="AK85" i="18"/>
  <c r="F37" i="14"/>
  <c r="V83" i="4"/>
  <c r="BG94" i="15"/>
  <c r="BD45" i="4"/>
  <c r="G36" i="3"/>
  <c r="F131" i="3"/>
  <c r="AF46" i="16"/>
  <c r="BL94" i="17"/>
  <c r="BL103" i="18"/>
  <c r="N53" i="17"/>
  <c r="AT82" i="14"/>
  <c r="BG85" i="17"/>
  <c r="AA45" i="16"/>
  <c r="AN83" i="17"/>
  <c r="BL44" i="15"/>
  <c r="F19" i="3"/>
  <c r="AU103" i="4"/>
  <c r="AR45" i="14"/>
  <c r="AT45" i="13"/>
  <c r="G52" i="17"/>
  <c r="AU45" i="15"/>
  <c r="AR36" i="14"/>
  <c r="AL83" i="14"/>
  <c r="BA34" i="15"/>
  <c r="BM34" i="4"/>
  <c r="J46" i="15"/>
  <c r="G102" i="15"/>
  <c r="O94" i="13"/>
  <c r="U52" i="17"/>
  <c r="AI85" i="4"/>
  <c r="BM37" i="17"/>
  <c r="BM43" i="18"/>
  <c r="AU103" i="14"/>
  <c r="AQ34" i="15"/>
  <c r="BG35" i="14"/>
  <c r="O105" i="14"/>
  <c r="K82" i="14"/>
  <c r="AK43" i="16"/>
  <c r="F53" i="17"/>
  <c r="AK94" i="18"/>
  <c r="BD37" i="15"/>
  <c r="AO104" i="18"/>
  <c r="BF45" i="18"/>
  <c r="AZ95" i="16"/>
  <c r="AA37" i="4"/>
  <c r="BF46" i="13"/>
  <c r="AN34" i="18"/>
  <c r="BG103" i="15"/>
  <c r="AX44" i="4"/>
  <c r="BG36" i="4"/>
  <c r="N53" i="15"/>
  <c r="AB85" i="4"/>
  <c r="AQ93" i="15"/>
  <c r="N138" i="3"/>
  <c r="AR84" i="16"/>
  <c r="BD93" i="14"/>
  <c r="F43" i="16"/>
  <c r="BG105" i="14"/>
  <c r="AO43" i="17"/>
  <c r="F96" i="3"/>
  <c r="S102" i="17"/>
  <c r="AF52" i="14"/>
  <c r="BJ45" i="13"/>
  <c r="R82" i="4"/>
  <c r="AU92" i="16"/>
  <c r="AA43" i="15"/>
  <c r="F36" i="15"/>
  <c r="BM92" i="18"/>
  <c r="BG83" i="4"/>
  <c r="BI85" i="13"/>
  <c r="AB45" i="13"/>
  <c r="BL35" i="16"/>
  <c r="K83" i="15"/>
  <c r="BD34" i="4"/>
  <c r="BI102" i="18"/>
  <c r="AA53" i="17"/>
  <c r="F83" i="13"/>
  <c r="BG94" i="14"/>
  <c r="X105" i="16"/>
  <c r="Y46" i="4"/>
  <c r="BG53" i="13"/>
  <c r="AH103" i="17"/>
  <c r="X92" i="16"/>
  <c r="BI52" i="14"/>
  <c r="S85" i="13"/>
  <c r="AB52" i="14"/>
  <c r="O217" i="3"/>
  <c r="F84" i="14"/>
  <c r="BJ104" i="14"/>
  <c r="BG93" i="13"/>
  <c r="AZ93" i="18"/>
  <c r="AR105" i="17"/>
  <c r="N181" i="3"/>
  <c r="AZ45" i="15"/>
  <c r="BL102" i="18"/>
  <c r="AE34" i="4"/>
  <c r="G103" i="18"/>
  <c r="AB95" i="16"/>
  <c r="BA92" i="4"/>
  <c r="BA82" i="17"/>
  <c r="BI105" i="18"/>
  <c r="BA82" i="15"/>
  <c r="AW44" i="16"/>
  <c r="AI53" i="4"/>
  <c r="AT104" i="18"/>
  <c r="AZ45" i="14"/>
  <c r="O93" i="13"/>
  <c r="O131" i="3"/>
  <c r="AU94" i="15"/>
  <c r="BA103" i="17"/>
  <c r="BM44" i="13"/>
  <c r="AQ82" i="13"/>
  <c r="U95" i="4"/>
  <c r="U53" i="4"/>
  <c r="BI102" i="13"/>
  <c r="V44" i="13"/>
  <c r="AH37" i="16"/>
  <c r="S102" i="14"/>
  <c r="AO84" i="13"/>
  <c r="F37" i="13"/>
  <c r="BF92" i="4"/>
  <c r="BC104" i="17"/>
  <c r="BL46" i="16"/>
  <c r="BA46" i="16"/>
  <c r="F175" i="3"/>
  <c r="V93" i="17"/>
  <c r="AT36" i="15"/>
  <c r="AU83" i="18"/>
  <c r="X44" i="16"/>
  <c r="AQ46" i="18"/>
  <c r="G45" i="16"/>
  <c r="AA43" i="14"/>
  <c r="AK94" i="4"/>
  <c r="AZ37" i="16"/>
  <c r="AR105" i="15"/>
  <c r="AZ94" i="14"/>
  <c r="AK45" i="14"/>
  <c r="S45" i="14"/>
  <c r="AL85" i="18"/>
  <c r="BA82" i="14"/>
  <c r="BC105" i="17"/>
  <c r="AE92" i="18"/>
  <c r="BF95" i="15"/>
  <c r="BF34" i="15"/>
  <c r="AZ95" i="13"/>
  <c r="AW104" i="18"/>
  <c r="BG103" i="16"/>
  <c r="AH44" i="18"/>
  <c r="AK84" i="4"/>
  <c r="S44" i="13"/>
  <c r="AR95" i="13"/>
  <c r="J104" i="15"/>
  <c r="AO104" i="13"/>
  <c r="AF37" i="15"/>
  <c r="R95" i="17"/>
  <c r="F44" i="18"/>
  <c r="U83" i="16"/>
  <c r="F34" i="13"/>
  <c r="AZ82" i="13"/>
  <c r="BG82" i="17"/>
  <c r="BC105" i="13"/>
  <c r="BI43" i="13"/>
  <c r="AK105" i="18"/>
  <c r="BL93" i="4"/>
  <c r="O44" i="16"/>
  <c r="BG84" i="15"/>
  <c r="AT95" i="13"/>
  <c r="G43" i="15"/>
  <c r="BJ43" i="13"/>
  <c r="AO37" i="4"/>
  <c r="BL52" i="16"/>
  <c r="AN43" i="16"/>
  <c r="J44" i="17"/>
  <c r="AU95" i="4"/>
  <c r="AQ85" i="17"/>
  <c r="AO37" i="18"/>
  <c r="AU44" i="18"/>
  <c r="K43" i="15"/>
  <c r="AQ93" i="14"/>
  <c r="O102" i="4"/>
  <c r="AL37" i="18"/>
  <c r="BA102" i="14"/>
  <c r="AI36" i="17"/>
  <c r="BJ93" i="15"/>
  <c r="X92" i="17"/>
  <c r="AQ94" i="16"/>
  <c r="AK43" i="4"/>
  <c r="AA84" i="17"/>
  <c r="BI102" i="16"/>
  <c r="Y103" i="4"/>
  <c r="BC105" i="15"/>
  <c r="F139" i="3"/>
  <c r="BG35" i="17"/>
  <c r="AB94" i="14"/>
  <c r="AX103" i="14"/>
  <c r="U93" i="18"/>
  <c r="BG83" i="15"/>
  <c r="AX53" i="15"/>
  <c r="U92" i="4"/>
  <c r="AK37" i="4"/>
  <c r="AX84" i="4"/>
  <c r="Y52" i="16"/>
  <c r="BC52" i="17"/>
  <c r="AU103" i="16"/>
  <c r="AT85" i="14"/>
  <c r="F92" i="13"/>
  <c r="AL35" i="16"/>
  <c r="AO34" i="18"/>
  <c r="V103" i="18"/>
  <c r="F82" i="17"/>
  <c r="AH105" i="16"/>
  <c r="G83" i="15"/>
  <c r="BA92" i="14"/>
  <c r="BM35" i="17"/>
  <c r="AE85" i="16"/>
  <c r="R83" i="4"/>
  <c r="BA104" i="15"/>
  <c r="AU93" i="13"/>
  <c r="AB44" i="18"/>
  <c r="BD45" i="16"/>
  <c r="AU105" i="15"/>
  <c r="AX105" i="17"/>
  <c r="AZ34" i="13"/>
  <c r="AW45" i="15"/>
  <c r="O35" i="13"/>
  <c r="AU52" i="13"/>
  <c r="AZ53" i="15"/>
  <c r="BF93" i="4"/>
  <c r="AT85" i="4"/>
  <c r="AF37" i="14"/>
  <c r="AT46" i="18"/>
  <c r="AZ44" i="16"/>
  <c r="AX105" i="15"/>
  <c r="AZ37" i="17"/>
  <c r="BC84" i="17"/>
  <c r="BD37" i="17"/>
  <c r="AA35" i="16"/>
  <c r="Y34" i="14"/>
  <c r="BL85" i="14"/>
  <c r="F95" i="3"/>
  <c r="BI45" i="18"/>
  <c r="BD37" i="4"/>
  <c r="V44" i="17"/>
  <c r="AK95" i="16"/>
  <c r="V82" i="18"/>
  <c r="BC36" i="13"/>
  <c r="AT44" i="4"/>
  <c r="S43" i="17"/>
  <c r="BA43" i="13"/>
  <c r="S95" i="13"/>
  <c r="BI103" i="14"/>
  <c r="U92" i="15"/>
  <c r="AO83" i="17"/>
  <c r="BC43" i="13"/>
  <c r="AQ103" i="16"/>
  <c r="BJ34" i="15"/>
  <c r="K83" i="13"/>
  <c r="AU44" i="15"/>
  <c r="AT94" i="15"/>
  <c r="X102" i="17"/>
  <c r="G37" i="17"/>
  <c r="AW35" i="14"/>
  <c r="J46" i="13"/>
  <c r="X93" i="18"/>
  <c r="J84" i="17"/>
  <c r="AQ83" i="4"/>
  <c r="N46" i="4"/>
  <c r="AR83" i="4"/>
  <c r="G94" i="18"/>
  <c r="F43" i="4"/>
  <c r="AF93" i="4"/>
  <c r="O181" i="3"/>
  <c r="AO46" i="15"/>
  <c r="AF34" i="4"/>
  <c r="AU53" i="16"/>
  <c r="G84" i="13"/>
  <c r="BJ95" i="16"/>
  <c r="J34" i="16"/>
  <c r="BA92" i="18"/>
  <c r="BC95" i="16"/>
  <c r="AL83" i="4"/>
  <c r="AE93" i="14"/>
  <c r="AI84" i="14"/>
  <c r="AH102" i="16"/>
  <c r="BL105" i="13"/>
  <c r="S94" i="4"/>
  <c r="AI83" i="15"/>
  <c r="S46" i="14"/>
  <c r="AF43" i="15"/>
  <c r="BI46" i="18"/>
  <c r="J36" i="3"/>
  <c r="BL82" i="16"/>
  <c r="BC36" i="16"/>
  <c r="AT95" i="14"/>
  <c r="J140" i="3"/>
  <c r="AW36" i="4"/>
  <c r="BD92" i="16"/>
  <c r="S34" i="4"/>
  <c r="J95" i="14"/>
  <c r="AO35" i="16"/>
  <c r="N102" i="4"/>
  <c r="O85" i="16"/>
  <c r="F45" i="17"/>
  <c r="AI104" i="16"/>
  <c r="J103" i="15"/>
  <c r="BG53" i="18"/>
  <c r="AF104" i="15"/>
  <c r="AI34" i="17"/>
  <c r="AQ44" i="13"/>
  <c r="J84" i="4"/>
  <c r="BA34" i="16"/>
  <c r="AO93" i="15"/>
  <c r="AL103" i="4"/>
  <c r="BL34" i="17"/>
  <c r="AX102" i="18"/>
  <c r="AT84" i="18"/>
  <c r="F93" i="17"/>
  <c r="F84" i="15"/>
  <c r="Y85" i="4"/>
  <c r="AI34" i="15"/>
  <c r="K83" i="16"/>
  <c r="BM82" i="15"/>
  <c r="AF102" i="13"/>
  <c r="Y53" i="13"/>
  <c r="AQ43" i="13"/>
  <c r="AX102" i="4"/>
  <c r="AH52" i="13"/>
  <c r="BA104" i="14"/>
  <c r="BJ43" i="16"/>
  <c r="O52" i="4"/>
  <c r="AR94" i="14"/>
  <c r="BM93" i="15"/>
  <c r="AH35" i="16"/>
  <c r="Y44" i="15"/>
  <c r="AN36" i="16"/>
  <c r="AO94" i="15"/>
  <c r="AA93" i="15"/>
  <c r="K105" i="14"/>
  <c r="AK95" i="4"/>
  <c r="AZ85" i="15"/>
  <c r="BF34" i="16"/>
  <c r="AZ92" i="13"/>
  <c r="G35" i="17"/>
  <c r="BM95" i="14"/>
  <c r="S92" i="17"/>
  <c r="F84" i="13"/>
  <c r="J191" i="3"/>
  <c r="BG45" i="4"/>
  <c r="F35" i="13"/>
  <c r="R84" i="16"/>
  <c r="BL92" i="18"/>
  <c r="AW82" i="16"/>
  <c r="AI35" i="13"/>
  <c r="J52" i="16"/>
  <c r="S35" i="16"/>
  <c r="BJ36" i="14"/>
  <c r="BJ85" i="4"/>
  <c r="J19" i="3"/>
  <c r="AK84" i="17"/>
  <c r="AL35" i="4"/>
  <c r="R43" i="16"/>
  <c r="AH103" i="13"/>
  <c r="S34" i="17"/>
  <c r="V94" i="16"/>
  <c r="AB46" i="15"/>
  <c r="N84" i="13"/>
  <c r="BL44" i="4"/>
  <c r="AB94" i="4"/>
  <c r="AE45" i="14"/>
  <c r="V82" i="15"/>
  <c r="AB85" i="13"/>
  <c r="X104" i="14"/>
  <c r="AI82" i="15"/>
  <c r="BF53" i="15"/>
  <c r="Y104" i="16"/>
  <c r="X93" i="16"/>
  <c r="AI102" i="18"/>
  <c r="BA34" i="4"/>
  <c r="S92" i="16"/>
  <c r="AZ94" i="13"/>
  <c r="BI45" i="13"/>
  <c r="R82" i="17"/>
  <c r="R92" i="13"/>
  <c r="AH83" i="18"/>
  <c r="G43" i="18"/>
  <c r="AR103" i="13"/>
  <c r="G36" i="13"/>
  <c r="BL93" i="17"/>
  <c r="Y95" i="14"/>
  <c r="J104" i="3"/>
  <c r="G96" i="3"/>
  <c r="U104" i="18"/>
  <c r="BI53" i="17"/>
  <c r="J210" i="3"/>
  <c r="AL34" i="18"/>
  <c r="AB82" i="16"/>
  <c r="AT93" i="13"/>
  <c r="BI82" i="15"/>
  <c r="AL53" i="13"/>
  <c r="G52" i="4"/>
  <c r="AE104" i="14"/>
  <c r="F44" i="17"/>
  <c r="AE43" i="14"/>
  <c r="G104" i="16"/>
  <c r="J102" i="13"/>
  <c r="F36" i="14"/>
  <c r="U34" i="16"/>
  <c r="BL95" i="4"/>
  <c r="AH44" i="4"/>
  <c r="AX92" i="18"/>
  <c r="BC102" i="15"/>
  <c r="AL35" i="15"/>
  <c r="AA46" i="14"/>
  <c r="G93" i="18"/>
  <c r="N104" i="15"/>
  <c r="R94" i="13"/>
  <c r="AR43" i="15"/>
  <c r="BL82" i="14"/>
  <c r="AX105" i="16"/>
  <c r="AK104" i="15"/>
  <c r="BC46" i="15"/>
  <c r="F45" i="18"/>
  <c r="X44" i="14"/>
  <c r="BD43" i="13"/>
  <c r="AO95" i="18"/>
  <c r="N33" i="3"/>
  <c r="U95" i="17"/>
  <c r="BM103" i="15"/>
  <c r="AE95" i="13"/>
  <c r="AX93" i="15"/>
  <c r="BC36" i="17"/>
  <c r="AR52" i="14"/>
  <c r="AB84" i="17"/>
  <c r="R84" i="17"/>
  <c r="AR45" i="18"/>
  <c r="U36" i="4"/>
  <c r="O102" i="17"/>
  <c r="AT35" i="17"/>
  <c r="BC84" i="4"/>
  <c r="G103" i="17"/>
  <c r="BG93" i="15"/>
  <c r="BM102" i="15"/>
  <c r="AU92" i="4"/>
  <c r="AL43" i="14"/>
  <c r="BL93" i="18"/>
  <c r="AF44" i="13"/>
  <c r="AK105" i="17"/>
  <c r="AZ93" i="17"/>
  <c r="BL46" i="4"/>
  <c r="AE95" i="16"/>
  <c r="AQ93" i="17"/>
  <c r="G52" i="16"/>
  <c r="AO52" i="17"/>
  <c r="BF34" i="4"/>
  <c r="Y36" i="15"/>
  <c r="V95" i="14"/>
  <c r="BI94" i="17"/>
  <c r="AK52" i="15"/>
  <c r="BL105" i="16"/>
  <c r="AL34" i="17"/>
  <c r="O103" i="16"/>
  <c r="K45" i="17"/>
  <c r="F52" i="15"/>
  <c r="BA92" i="15"/>
  <c r="AB103" i="16"/>
  <c r="AL92" i="18"/>
  <c r="BF34" i="14"/>
  <c r="BD104" i="13"/>
  <c r="S37" i="17"/>
  <c r="U45" i="15"/>
  <c r="Y43" i="17"/>
  <c r="BD52" i="15"/>
  <c r="AF43" i="13"/>
  <c r="N234" i="3"/>
  <c r="AF46" i="17"/>
  <c r="BJ46" i="16"/>
  <c r="AE45" i="13"/>
  <c r="Y34" i="15"/>
  <c r="AT34" i="18"/>
  <c r="AT82" i="13"/>
  <c r="BJ85" i="17"/>
  <c r="O36" i="3"/>
  <c r="AL104" i="4"/>
  <c r="BD85" i="15"/>
  <c r="AN44" i="17"/>
  <c r="K37" i="16"/>
  <c r="O234" i="3"/>
  <c r="AX45" i="14"/>
  <c r="J93" i="14"/>
  <c r="V36" i="4"/>
  <c r="AU84" i="4"/>
  <c r="K82" i="15"/>
  <c r="AU43" i="17"/>
  <c r="BM83" i="13"/>
  <c r="S102" i="16"/>
  <c r="O44" i="18"/>
  <c r="BM105" i="14"/>
  <c r="AO36" i="16"/>
  <c r="AH35" i="14"/>
  <c r="AQ83" i="16"/>
  <c r="BL45" i="17"/>
  <c r="AW92" i="15"/>
  <c r="AN45" i="13"/>
  <c r="BC92" i="4"/>
  <c r="Y105" i="14"/>
  <c r="BG53" i="16"/>
  <c r="BJ82" i="18"/>
  <c r="F102" i="18"/>
  <c r="AE103" i="18"/>
  <c r="AN37" i="13"/>
  <c r="AB94" i="18"/>
  <c r="BM84" i="18"/>
  <c r="AN53" i="14"/>
  <c r="AE53" i="17"/>
  <c r="AQ82" i="15"/>
  <c r="F89" i="3"/>
  <c r="AH94" i="17"/>
  <c r="AI105" i="18"/>
  <c r="R84" i="14"/>
  <c r="BA104" i="13"/>
  <c r="G104" i="4"/>
  <c r="AN84" i="14"/>
  <c r="O44" i="15"/>
  <c r="AO93" i="18"/>
  <c r="F92" i="17"/>
  <c r="K37" i="15"/>
  <c r="BI45" i="4"/>
  <c r="N52" i="18"/>
  <c r="N52" i="4"/>
  <c r="AL37" i="15"/>
  <c r="BA45" i="13"/>
  <c r="F44" i="16"/>
  <c r="AF93" i="14"/>
  <c r="K53" i="17"/>
  <c r="BF52" i="4"/>
  <c r="F140" i="3"/>
  <c r="N85" i="13"/>
  <c r="BG44" i="14"/>
  <c r="U46" i="15"/>
  <c r="J85" i="15"/>
  <c r="K94" i="17"/>
  <c r="AB37" i="15"/>
  <c r="S45" i="13"/>
  <c r="AA36" i="18"/>
  <c r="AF35" i="14"/>
  <c r="AN46" i="17"/>
  <c r="AX36" i="15"/>
  <c r="F34" i="16"/>
  <c r="AL94" i="15"/>
  <c r="G104" i="17"/>
  <c r="O85" i="4"/>
  <c r="R102" i="17"/>
  <c r="AA102" i="4"/>
  <c r="BJ44" i="15"/>
  <c r="AW103" i="18"/>
  <c r="Y92" i="4"/>
  <c r="AT93" i="14"/>
  <c r="AF105" i="13"/>
  <c r="BG85" i="4"/>
  <c r="AH34" i="15"/>
  <c r="AX95" i="18"/>
  <c r="BJ84" i="18"/>
  <c r="V102" i="13"/>
  <c r="X84" i="16"/>
  <c r="BA35" i="14"/>
  <c r="AL46" i="4"/>
  <c r="K22" i="3"/>
  <c r="BF44" i="15"/>
  <c r="BD103" i="13"/>
  <c r="BI83" i="18"/>
  <c r="AR37" i="14"/>
  <c r="AT82" i="17"/>
  <c r="BD83" i="18"/>
  <c r="J92" i="4"/>
  <c r="BC85" i="17"/>
  <c r="AE43" i="4"/>
  <c r="G85" i="4"/>
  <c r="J37" i="16"/>
  <c r="BJ83" i="14"/>
  <c r="K82" i="4"/>
  <c r="AO92" i="14"/>
  <c r="AN36" i="4"/>
  <c r="K84" i="15"/>
  <c r="AL95" i="4"/>
  <c r="BL44" i="17"/>
  <c r="BI82" i="13"/>
  <c r="BI45" i="15"/>
  <c r="AZ94" i="16"/>
  <c r="AQ35" i="17"/>
  <c r="AU103" i="15"/>
  <c r="AO46" i="18"/>
  <c r="J53" i="15"/>
  <c r="AT102" i="16"/>
  <c r="AE105" i="16"/>
  <c r="AU85" i="18"/>
  <c r="AR83" i="16"/>
  <c r="AW52" i="17"/>
  <c r="BG45" i="16"/>
  <c r="AF35" i="17"/>
  <c r="AI93" i="16"/>
  <c r="G82" i="14"/>
  <c r="J105" i="16"/>
  <c r="AN44" i="15"/>
  <c r="BD105" i="17"/>
  <c r="AZ44" i="18"/>
  <c r="N102" i="14"/>
  <c r="AB102" i="14"/>
  <c r="AF37" i="18"/>
  <c r="BG52" i="18"/>
  <c r="AO92" i="17"/>
  <c r="BJ37" i="17"/>
  <c r="BI36" i="4"/>
  <c r="AN37" i="18"/>
  <c r="AU44" i="17"/>
  <c r="BM36" i="17"/>
  <c r="O53" i="17"/>
  <c r="U36" i="16"/>
  <c r="AI92" i="4"/>
  <c r="F36" i="17"/>
  <c r="BG84" i="18"/>
  <c r="R92" i="18"/>
  <c r="N95" i="3"/>
  <c r="Y52" i="17"/>
  <c r="AK53" i="14"/>
  <c r="AX92" i="17"/>
  <c r="N95" i="18"/>
  <c r="Y104" i="18"/>
  <c r="AZ36" i="14"/>
  <c r="AU83" i="16"/>
  <c r="AB34" i="13"/>
  <c r="AE43" i="16"/>
  <c r="J45" i="4"/>
  <c r="AR36" i="17"/>
  <c r="U94" i="14"/>
  <c r="K95" i="16"/>
  <c r="AQ34" i="13"/>
  <c r="S44" i="14"/>
  <c r="G88" i="3"/>
  <c r="V35" i="15"/>
  <c r="AT34" i="14"/>
  <c r="BG104" i="15"/>
  <c r="BI43" i="15"/>
  <c r="G52" i="15"/>
  <c r="AN103" i="4"/>
  <c r="R36" i="14"/>
  <c r="N102" i="16"/>
  <c r="F95" i="14"/>
  <c r="O34" i="14"/>
  <c r="S85" i="16"/>
  <c r="AB105" i="15"/>
  <c r="AE95" i="4"/>
  <c r="AE82" i="16"/>
  <c r="J184" i="3"/>
  <c r="BF52" i="17"/>
  <c r="AE103" i="14"/>
  <c r="F104" i="3"/>
  <c r="BL104" i="15"/>
  <c r="AL103" i="15"/>
  <c r="BL104" i="16"/>
  <c r="AT85" i="18"/>
  <c r="BC85" i="13"/>
  <c r="AA95" i="4"/>
  <c r="AR36" i="16"/>
  <c r="AB83" i="14"/>
  <c r="AH37" i="18"/>
  <c r="V53" i="14"/>
  <c r="AW84" i="4"/>
  <c r="AR34" i="16"/>
  <c r="BC52" i="16"/>
  <c r="V37" i="14"/>
  <c r="R104" i="18"/>
  <c r="R53" i="16"/>
  <c r="G102" i="14"/>
  <c r="X83" i="4"/>
  <c r="O45" i="13"/>
  <c r="AT52" i="16"/>
  <c r="AU104" i="14"/>
  <c r="AN84" i="17"/>
  <c r="BG45" i="18"/>
  <c r="G46" i="15"/>
  <c r="AF92" i="14"/>
  <c r="U43" i="4"/>
  <c r="AB44" i="13"/>
  <c r="X52" i="17"/>
  <c r="AN52" i="14"/>
  <c r="V34" i="16"/>
  <c r="BC44" i="18"/>
  <c r="J95" i="13"/>
  <c r="R53" i="13"/>
  <c r="V105" i="18"/>
  <c r="AN104" i="4"/>
  <c r="AH93" i="15"/>
  <c r="J85" i="13"/>
  <c r="BL102" i="17"/>
  <c r="BC35" i="4"/>
  <c r="AE82" i="17"/>
  <c r="AE45" i="17"/>
  <c r="BC103" i="14"/>
  <c r="J93" i="13"/>
  <c r="BF95" i="16"/>
  <c r="AA102" i="18"/>
  <c r="R84" i="4"/>
  <c r="AT35" i="16"/>
  <c r="J82" i="15"/>
  <c r="BA95" i="4"/>
  <c r="AZ37" i="13"/>
  <c r="U82" i="4"/>
  <c r="BM36" i="13"/>
  <c r="X34" i="18"/>
  <c r="J37" i="17"/>
  <c r="X83" i="18"/>
  <c r="AX44" i="18"/>
  <c r="AK82" i="14"/>
  <c r="AR104" i="16"/>
  <c r="AW45" i="13"/>
  <c r="AZ34" i="18"/>
  <c r="X105" i="18"/>
  <c r="BM93" i="17"/>
  <c r="AW82" i="15"/>
  <c r="BI35" i="4"/>
  <c r="AX52" i="14"/>
  <c r="AZ35" i="17"/>
  <c r="AA103" i="16"/>
  <c r="BG35" i="18"/>
  <c r="AB82" i="17"/>
  <c r="BL85" i="15"/>
  <c r="AF45" i="18"/>
  <c r="R84" i="18"/>
  <c r="AK37" i="18"/>
  <c r="F82" i="13"/>
  <c r="AR53" i="4"/>
  <c r="AZ102" i="16"/>
  <c r="Y34" i="16"/>
  <c r="BL82" i="17"/>
  <c r="AL104" i="15"/>
  <c r="BD84" i="14"/>
  <c r="S93" i="18"/>
  <c r="S44" i="17"/>
  <c r="AU45" i="14"/>
  <c r="AT84" i="4"/>
  <c r="F84" i="18"/>
  <c r="AQ45" i="13"/>
  <c r="AN105" i="14"/>
  <c r="AT85" i="15"/>
  <c r="J45" i="14"/>
  <c r="R104" i="17"/>
  <c r="AT35" i="13"/>
  <c r="BI95" i="17"/>
  <c r="U105" i="14"/>
  <c r="N105" i="15"/>
  <c r="BF92" i="17"/>
  <c r="AA83" i="13"/>
  <c r="G33" i="3"/>
  <c r="AR83" i="14"/>
  <c r="J82" i="16"/>
  <c r="F46" i="4"/>
  <c r="F43" i="18"/>
  <c r="AU94" i="13"/>
  <c r="V37" i="13"/>
  <c r="BG94" i="17"/>
  <c r="BI82" i="17"/>
  <c r="AW37" i="14"/>
  <c r="BM45" i="16"/>
  <c r="BI44" i="14"/>
  <c r="AA36" i="16"/>
  <c r="AI35" i="18"/>
  <c r="BG45" i="15"/>
  <c r="AE94" i="16"/>
  <c r="AL34" i="14"/>
  <c r="S44" i="4"/>
  <c r="AO34" i="14"/>
  <c r="BM93" i="13"/>
  <c r="U93" i="4"/>
  <c r="AZ105" i="17"/>
  <c r="BM105" i="16"/>
  <c r="J103" i="13"/>
  <c r="BL85" i="17"/>
  <c r="K92" i="17"/>
  <c r="BG85" i="18"/>
  <c r="J102" i="16"/>
  <c r="BJ83" i="13"/>
  <c r="BA83" i="18"/>
  <c r="AX82" i="4"/>
  <c r="J92" i="15"/>
  <c r="R44" i="18"/>
  <c r="AN95" i="4"/>
  <c r="AH34" i="13"/>
  <c r="AN36" i="18"/>
  <c r="BL93" i="15"/>
  <c r="AN45" i="16"/>
  <c r="U53" i="18"/>
  <c r="AZ84" i="15"/>
  <c r="AR85" i="4"/>
  <c r="R46" i="17"/>
  <c r="AF36" i="4"/>
  <c r="BF105" i="14"/>
  <c r="AU46" i="17"/>
  <c r="AB45" i="18"/>
  <c r="BD35" i="17"/>
  <c r="AF104" i="16"/>
  <c r="Y102" i="17"/>
  <c r="BC105" i="14"/>
  <c r="AK103" i="17"/>
  <c r="O43" i="14"/>
  <c r="AW85" i="14"/>
  <c r="AN83" i="4"/>
  <c r="J92" i="17"/>
  <c r="AF46" i="4"/>
  <c r="BC102" i="4"/>
  <c r="U84" i="17"/>
  <c r="BJ95" i="14"/>
  <c r="AH82" i="17"/>
  <c r="AW82" i="17"/>
  <c r="U53" i="16"/>
  <c r="BF43" i="13"/>
  <c r="AE82" i="14"/>
  <c r="AT83" i="13"/>
  <c r="AI43" i="17"/>
  <c r="K27" i="3"/>
  <c r="N37" i="16"/>
  <c r="Y44" i="18"/>
  <c r="J45" i="17"/>
  <c r="AW94" i="14"/>
  <c r="BI45" i="14"/>
  <c r="U102" i="17"/>
  <c r="AT82" i="15"/>
  <c r="AW94" i="15"/>
  <c r="G36" i="14"/>
  <c r="BI46" i="14"/>
  <c r="G105" i="14"/>
  <c r="BF52" i="14"/>
  <c r="J102" i="15"/>
  <c r="N34" i="3"/>
  <c r="AW46" i="17"/>
  <c r="U95" i="18"/>
  <c r="BG36" i="15"/>
  <c r="AN85" i="18"/>
  <c r="BI52" i="18"/>
  <c r="AH92" i="16"/>
  <c r="AO37" i="17"/>
  <c r="R83" i="17"/>
  <c r="BF105" i="15"/>
  <c r="AQ84" i="14"/>
  <c r="BL95" i="15"/>
  <c r="J52" i="4"/>
  <c r="F34" i="3"/>
  <c r="X85" i="16"/>
  <c r="S94" i="14"/>
  <c r="U34" i="15"/>
  <c r="U44" i="17"/>
  <c r="AW37" i="13"/>
  <c r="AH85" i="4"/>
  <c r="BI37" i="14"/>
  <c r="J224" i="3"/>
  <c r="BC34" i="15"/>
  <c r="AQ46" i="14"/>
  <c r="V36" i="15"/>
  <c r="AN95" i="18"/>
  <c r="V46" i="4"/>
  <c r="Y44" i="14"/>
  <c r="AL95" i="15"/>
  <c r="AT45" i="18"/>
  <c r="F37" i="18"/>
  <c r="BG83" i="18"/>
  <c r="AL82" i="4"/>
  <c r="R93" i="14"/>
  <c r="AB102" i="15"/>
  <c r="K46" i="14"/>
  <c r="Y37" i="4"/>
  <c r="BG82" i="18"/>
  <c r="AW104" i="17"/>
  <c r="X93" i="14"/>
  <c r="Y92" i="17"/>
  <c r="BM52" i="15"/>
  <c r="AL44" i="16"/>
  <c r="AB35" i="16"/>
  <c r="F52" i="16"/>
  <c r="BD93" i="15"/>
  <c r="AT45" i="16"/>
  <c r="BJ104" i="17"/>
  <c r="K53" i="16"/>
  <c r="AR85" i="14"/>
  <c r="BM45" i="4"/>
  <c r="AT83" i="16"/>
  <c r="N35" i="14"/>
  <c r="U52" i="15"/>
  <c r="BC82" i="16"/>
  <c r="AU104" i="17"/>
  <c r="Y36" i="14"/>
  <c r="BA85" i="13"/>
  <c r="AI46" i="15"/>
  <c r="AU45" i="13"/>
  <c r="BD102" i="13"/>
  <c r="BL85" i="4"/>
  <c r="J36" i="17"/>
  <c r="AW43" i="15"/>
  <c r="BL82" i="15"/>
  <c r="J95" i="17"/>
  <c r="AQ82" i="4"/>
  <c r="AL82" i="16"/>
  <c r="AI34" i="4"/>
  <c r="AT53" i="16"/>
  <c r="AE83" i="14"/>
  <c r="AT43" i="15"/>
  <c r="AZ45" i="16"/>
  <c r="AK102" i="18"/>
  <c r="AZ44" i="13"/>
  <c r="AH95" i="16"/>
  <c r="V92" i="4"/>
  <c r="O85" i="17"/>
  <c r="G36" i="18"/>
  <c r="BM92" i="13"/>
  <c r="BG85" i="15"/>
  <c r="AZ35" i="18"/>
  <c r="V36" i="16"/>
  <c r="Y105" i="16"/>
  <c r="AK104" i="17"/>
  <c r="AN53" i="16"/>
  <c r="AH105" i="13"/>
  <c r="BC43" i="16"/>
  <c r="X105" i="17"/>
  <c r="AL45" i="17"/>
  <c r="V83" i="15"/>
  <c r="U93" i="13"/>
  <c r="BI93" i="14"/>
  <c r="X82" i="18"/>
  <c r="R104" i="16"/>
  <c r="AA92" i="4"/>
  <c r="AE82" i="13"/>
  <c r="X53" i="15"/>
  <c r="X52" i="4"/>
  <c r="BF103" i="14"/>
  <c r="AU82" i="15"/>
  <c r="BM105" i="15"/>
  <c r="K46" i="4"/>
  <c r="BM43" i="16"/>
  <c r="BL43" i="15"/>
  <c r="U103" i="17"/>
  <c r="X46" i="16"/>
  <c r="AI45" i="13"/>
  <c r="BJ95" i="15"/>
  <c r="G93" i="14"/>
  <c r="AB46" i="13"/>
  <c r="AW102" i="18"/>
  <c r="U46" i="14"/>
  <c r="AQ85" i="13"/>
  <c r="AE36" i="15"/>
  <c r="BM45" i="13"/>
  <c r="K19" i="3"/>
  <c r="G103" i="16"/>
  <c r="X36" i="4"/>
  <c r="BA53" i="16"/>
  <c r="AQ43" i="16"/>
  <c r="BF85" i="4"/>
  <c r="BF36" i="18"/>
  <c r="BJ34" i="16"/>
  <c r="Y94" i="13"/>
  <c r="AW45" i="18"/>
  <c r="AR43" i="13"/>
  <c r="G53" i="13"/>
  <c r="AX82" i="17"/>
  <c r="BI83" i="13"/>
  <c r="AF44" i="14"/>
  <c r="AO85" i="17"/>
  <c r="X46" i="17"/>
  <c r="AR53" i="15"/>
  <c r="AO53" i="15"/>
  <c r="F36" i="3"/>
  <c r="G94" i="4"/>
  <c r="AH92" i="15"/>
  <c r="AB95" i="15"/>
  <c r="S82" i="4"/>
  <c r="AL102" i="4"/>
  <c r="BA43" i="18"/>
  <c r="AQ37" i="15"/>
  <c r="AZ36" i="15"/>
  <c r="BJ53" i="18"/>
  <c r="AK36" i="4"/>
  <c r="AW45" i="14"/>
  <c r="AT104" i="16"/>
  <c r="BF104" i="14"/>
  <c r="N43" i="3"/>
  <c r="S35" i="4"/>
  <c r="K34" i="15"/>
  <c r="AW45" i="17"/>
  <c r="BA83" i="17"/>
  <c r="BA36" i="14"/>
  <c r="AZ36" i="18"/>
  <c r="AB34" i="14"/>
  <c r="V92" i="15"/>
  <c r="BF93" i="13"/>
  <c r="AO85" i="14"/>
  <c r="AE84" i="17"/>
  <c r="AH103" i="4"/>
  <c r="O92" i="15"/>
  <c r="AT36" i="18"/>
  <c r="U82" i="16"/>
  <c r="AE34" i="16"/>
  <c r="N45" i="18"/>
  <c r="BC34" i="17"/>
  <c r="BI94" i="4"/>
  <c r="BA82" i="16"/>
  <c r="AW35" i="17"/>
  <c r="AO82" i="17"/>
  <c r="AH46" i="18"/>
  <c r="AN35" i="18"/>
  <c r="AZ103" i="16"/>
  <c r="O97" i="3"/>
  <c r="AQ94" i="15"/>
  <c r="BA102" i="15"/>
  <c r="AZ95" i="14"/>
  <c r="K183" i="3"/>
  <c r="AB53" i="13"/>
  <c r="K102" i="13"/>
  <c r="G83" i="16"/>
  <c r="AR104" i="4"/>
  <c r="J94" i="4"/>
  <c r="Y102" i="4"/>
  <c r="AO102" i="18"/>
  <c r="BF35" i="17"/>
  <c r="K83" i="14"/>
  <c r="AB52" i="16"/>
  <c r="F88" i="3"/>
  <c r="AX35" i="14"/>
  <c r="AX103" i="13"/>
  <c r="S104" i="13"/>
  <c r="AO92" i="16"/>
  <c r="AK92" i="16"/>
  <c r="AX85" i="13"/>
  <c r="AZ105" i="14"/>
  <c r="BG34" i="18"/>
  <c r="AI35" i="4"/>
  <c r="AK105" i="16"/>
  <c r="G102" i="17"/>
  <c r="Y93" i="15"/>
  <c r="AL52" i="17"/>
  <c r="N83" i="15"/>
  <c r="V93" i="16"/>
  <c r="F82" i="18"/>
  <c r="N83" i="17"/>
  <c r="AE103" i="15"/>
  <c r="V44" i="4"/>
  <c r="AB37" i="16"/>
  <c r="AB105" i="18"/>
  <c r="K93" i="15"/>
  <c r="AH85" i="18"/>
  <c r="BJ45" i="16"/>
  <c r="BG52" i="16"/>
  <c r="BC43" i="17"/>
  <c r="U45" i="14"/>
  <c r="O37" i="15"/>
  <c r="X82" i="16"/>
  <c r="R34" i="17"/>
  <c r="Y93" i="14"/>
  <c r="J36" i="16"/>
  <c r="Y84" i="16"/>
  <c r="AR84" i="14"/>
  <c r="BA34" i="14"/>
  <c r="AW93" i="17"/>
  <c r="V45" i="15"/>
  <c r="BM44" i="17"/>
  <c r="BI94" i="13"/>
  <c r="BC92" i="14"/>
  <c r="AN53" i="17"/>
  <c r="V105" i="17"/>
  <c r="J35" i="14"/>
  <c r="AQ44" i="4"/>
  <c r="AI83" i="14"/>
  <c r="V85" i="14"/>
  <c r="AT92" i="4"/>
  <c r="AB53" i="16"/>
  <c r="AL92" i="16"/>
  <c r="AT44" i="15"/>
  <c r="AK37" i="14"/>
  <c r="AI84" i="15"/>
  <c r="AZ83" i="18"/>
  <c r="BL92" i="4"/>
  <c r="BD93" i="18"/>
  <c r="BG92" i="16"/>
  <c r="BD93" i="17"/>
  <c r="BG44" i="4"/>
  <c r="J83" i="13"/>
  <c r="G147" i="3"/>
  <c r="R52" i="14"/>
  <c r="O105" i="13"/>
  <c r="K36" i="13"/>
  <c r="AL46" i="14"/>
  <c r="BF43" i="15"/>
  <c r="BG103" i="14"/>
  <c r="J53" i="18"/>
  <c r="BM53" i="4"/>
  <c r="BM46" i="17"/>
  <c r="U36" i="13"/>
  <c r="BM43" i="14"/>
  <c r="BG102" i="17"/>
  <c r="K132" i="3"/>
  <c r="S83" i="4"/>
  <c r="AX82" i="18"/>
  <c r="K33" i="3"/>
  <c r="BM83" i="18"/>
  <c r="K190" i="3"/>
  <c r="U83" i="4"/>
  <c r="AX35" i="13"/>
  <c r="V35" i="17"/>
  <c r="AN94" i="17"/>
  <c r="BD34" i="16"/>
  <c r="K95" i="18"/>
  <c r="AU34" i="14"/>
  <c r="BG35" i="16"/>
  <c r="Y105" i="15"/>
  <c r="O104" i="16"/>
  <c r="N103" i="16"/>
  <c r="V85" i="17"/>
  <c r="BC37" i="17"/>
  <c r="AF53" i="4"/>
  <c r="BA92" i="17"/>
  <c r="AO34" i="16"/>
  <c r="Y92" i="16"/>
  <c r="S46" i="17"/>
  <c r="J44" i="16"/>
  <c r="J46" i="4"/>
  <c r="Y37" i="18"/>
  <c r="AH104" i="15"/>
  <c r="AH93" i="16"/>
  <c r="BI36" i="17"/>
  <c r="AA46" i="16"/>
  <c r="BC104" i="15"/>
  <c r="X83" i="15"/>
  <c r="F138" i="3"/>
  <c r="AF85" i="18"/>
  <c r="AT104" i="17"/>
  <c r="G35" i="16"/>
  <c r="AQ35" i="18"/>
  <c r="AW85" i="18"/>
  <c r="AQ103" i="14"/>
  <c r="F44" i="13"/>
  <c r="BG105" i="18"/>
  <c r="BG103" i="4"/>
  <c r="BA46" i="17"/>
  <c r="BI83" i="16"/>
  <c r="V34" i="13"/>
  <c r="N141" i="3"/>
  <c r="AK92" i="14"/>
  <c r="V44" i="15"/>
  <c r="R82" i="18"/>
  <c r="J42" i="3"/>
  <c r="G138" i="3"/>
  <c r="AW36" i="16"/>
  <c r="BC44" i="14"/>
  <c r="AI45" i="17"/>
  <c r="N84" i="15"/>
  <c r="BJ43" i="17"/>
  <c r="N85" i="18"/>
  <c r="O93" i="18"/>
  <c r="BA103" i="13"/>
  <c r="AF83" i="13"/>
  <c r="J53" i="13"/>
  <c r="BI85" i="14"/>
  <c r="AW105" i="13"/>
  <c r="Y105" i="13"/>
  <c r="O95" i="15"/>
  <c r="AN34" i="15"/>
  <c r="U103" i="16"/>
  <c r="AX45" i="18"/>
  <c r="BD94" i="4"/>
  <c r="U45" i="13"/>
  <c r="AQ104" i="17"/>
  <c r="AB36" i="13"/>
  <c r="F34" i="17"/>
  <c r="BM35" i="13"/>
  <c r="AU104" i="18"/>
  <c r="AL46" i="15"/>
  <c r="BI95" i="4"/>
  <c r="X52" i="15"/>
  <c r="X44" i="15"/>
  <c r="BD36" i="14"/>
  <c r="BA52" i="14"/>
  <c r="BC45" i="14"/>
  <c r="BG36" i="18"/>
  <c r="AO35" i="13"/>
  <c r="O82" i="4"/>
  <c r="R93" i="13"/>
  <c r="AX83" i="14"/>
  <c r="AE85" i="15"/>
  <c r="S93" i="4"/>
  <c r="AA92" i="15"/>
  <c r="G34" i="13"/>
  <c r="AT92" i="15"/>
  <c r="AT85" i="16"/>
  <c r="AN104" i="15"/>
  <c r="AT95" i="18"/>
  <c r="AR52" i="16"/>
  <c r="AT93" i="18"/>
  <c r="AO82" i="15"/>
  <c r="R43" i="15"/>
  <c r="AI94" i="16"/>
  <c r="AO93" i="4"/>
  <c r="V45" i="16"/>
  <c r="BG43" i="15"/>
  <c r="G37" i="15"/>
  <c r="X45" i="18"/>
  <c r="AI36" i="15"/>
  <c r="BL53" i="16"/>
  <c r="O102" i="18"/>
  <c r="G45" i="17"/>
  <c r="AQ36" i="16"/>
  <c r="AR46" i="14"/>
  <c r="AF94" i="16"/>
  <c r="AU53" i="17"/>
  <c r="AK53" i="16"/>
  <c r="AT94" i="17"/>
  <c r="Y83" i="14"/>
  <c r="AE104" i="13"/>
  <c r="G92" i="18"/>
  <c r="BD44" i="18"/>
  <c r="AR52" i="18"/>
  <c r="O102" i="16"/>
  <c r="AB104" i="16"/>
  <c r="BJ44" i="17"/>
  <c r="AA36" i="4"/>
  <c r="AE43" i="18"/>
  <c r="AH95" i="15"/>
  <c r="G174" i="3"/>
  <c r="V82" i="14"/>
  <c r="AE105" i="15"/>
  <c r="BD92" i="13"/>
  <c r="BC94" i="18"/>
  <c r="AA36" i="14"/>
  <c r="BC83" i="15"/>
  <c r="K147" i="3"/>
  <c r="AO104" i="15"/>
  <c r="U52" i="4"/>
  <c r="BI84" i="13"/>
  <c r="S104" i="14"/>
  <c r="O37" i="13"/>
  <c r="R44" i="14"/>
  <c r="BJ45" i="18"/>
  <c r="AH105" i="4"/>
  <c r="AF105" i="14"/>
  <c r="AH93" i="17"/>
  <c r="S82" i="15"/>
  <c r="AT35" i="4"/>
  <c r="U34" i="17"/>
  <c r="AL102" i="18"/>
  <c r="BM52" i="4"/>
  <c r="AA84" i="16"/>
  <c r="AU93" i="16"/>
  <c r="AL53" i="16"/>
  <c r="AL34" i="13"/>
  <c r="AB46" i="17"/>
  <c r="G44" i="15"/>
  <c r="AU95" i="16"/>
  <c r="BM53" i="16"/>
  <c r="S103" i="14"/>
  <c r="U85" i="17"/>
  <c r="BJ52" i="18"/>
  <c r="AF83" i="14"/>
  <c r="AB95" i="18"/>
  <c r="BG43" i="14"/>
  <c r="AB105" i="17"/>
  <c r="O53" i="14"/>
  <c r="O93" i="4"/>
  <c r="N53" i="18"/>
  <c r="BF35" i="15"/>
  <c r="K234" i="3"/>
  <c r="V102" i="4"/>
  <c r="AE44" i="14"/>
  <c r="Y84" i="4"/>
  <c r="X36" i="15"/>
  <c r="AK53" i="17"/>
  <c r="AI44" i="18"/>
  <c r="O35" i="15"/>
  <c r="AO37" i="13"/>
  <c r="BI34" i="15"/>
  <c r="F191" i="3"/>
  <c r="AX93" i="18"/>
  <c r="R104" i="13"/>
  <c r="BC93" i="17"/>
  <c r="F35" i="17"/>
  <c r="BM44" i="18"/>
  <c r="S35" i="15"/>
  <c r="U52" i="18"/>
  <c r="BL104" i="4"/>
  <c r="AA85" i="4"/>
  <c r="BA102" i="13"/>
  <c r="BF84" i="13"/>
  <c r="AR43" i="17"/>
  <c r="BI52" i="4"/>
  <c r="Y82" i="4"/>
  <c r="J43" i="17"/>
  <c r="BM44" i="14"/>
  <c r="S45" i="4"/>
  <c r="BJ82" i="15"/>
  <c r="BL103" i="15"/>
  <c r="Y92" i="18"/>
  <c r="BJ102" i="16"/>
  <c r="AI105" i="13"/>
  <c r="BL83" i="18"/>
  <c r="Y45" i="18"/>
  <c r="BD53" i="14"/>
  <c r="N84" i="16"/>
  <c r="AT53" i="15"/>
  <c r="AB83" i="17"/>
  <c r="K104" i="18"/>
  <c r="AK82" i="15"/>
  <c r="AK35" i="18"/>
  <c r="AE46" i="18"/>
  <c r="AB35" i="18"/>
  <c r="AZ103" i="14"/>
  <c r="AA52" i="4"/>
  <c r="V84" i="17"/>
  <c r="F104" i="17"/>
  <c r="AW102" i="17"/>
  <c r="AL92" i="14"/>
  <c r="AT82" i="18"/>
  <c r="BD36" i="15"/>
  <c r="X36" i="16"/>
  <c r="BL43" i="14"/>
  <c r="N36" i="4"/>
  <c r="AA53" i="18"/>
  <c r="X34" i="17"/>
  <c r="AO37" i="15"/>
  <c r="AL45" i="16"/>
  <c r="F84" i="4"/>
  <c r="AL52" i="16"/>
  <c r="AA104" i="16"/>
  <c r="BA37" i="13"/>
  <c r="O93" i="16"/>
  <c r="K44" i="14"/>
  <c r="G53" i="16"/>
  <c r="AZ84" i="16"/>
  <c r="AW83" i="17"/>
  <c r="AN92" i="15"/>
  <c r="AQ34" i="17"/>
  <c r="AQ53" i="17"/>
  <c r="AW35" i="16"/>
  <c r="AT92" i="14"/>
  <c r="BM93" i="18"/>
  <c r="O84" i="13"/>
  <c r="BL37" i="18"/>
  <c r="K93" i="13"/>
  <c r="AK45" i="16"/>
  <c r="AW84" i="15"/>
  <c r="R43" i="4"/>
  <c r="N105" i="18"/>
  <c r="BD84" i="17"/>
  <c r="AR103" i="18"/>
  <c r="AA83" i="14"/>
  <c r="AL43" i="17"/>
  <c r="AK43" i="14"/>
  <c r="AZ104" i="13"/>
  <c r="U94" i="18"/>
  <c r="AQ43" i="4"/>
  <c r="BJ46" i="18"/>
  <c r="BJ103" i="17"/>
  <c r="BL102" i="14"/>
  <c r="V85" i="18"/>
  <c r="BD43" i="4"/>
  <c r="AQ84" i="17"/>
  <c r="AF36" i="15"/>
  <c r="AL102" i="17"/>
  <c r="AI102" i="13"/>
  <c r="BM46" i="16"/>
  <c r="BI84" i="18"/>
  <c r="AF83" i="15"/>
  <c r="BA105" i="4"/>
  <c r="AR46" i="17"/>
  <c r="S53" i="14"/>
  <c r="F46" i="16"/>
  <c r="R85" i="15"/>
  <c r="BI104" i="4"/>
  <c r="AE37" i="18"/>
  <c r="AE45" i="15"/>
  <c r="BD95" i="13"/>
  <c r="BL44" i="13"/>
  <c r="S53" i="13"/>
  <c r="AR82" i="4"/>
  <c r="AR104" i="15"/>
  <c r="AF93" i="17"/>
  <c r="V35" i="14"/>
  <c r="BA95" i="18"/>
  <c r="AZ103" i="15"/>
  <c r="AQ102" i="13"/>
  <c r="BC45" i="13"/>
  <c r="N53" i="4"/>
  <c r="R43" i="14"/>
  <c r="AZ45" i="4"/>
  <c r="BM35" i="15"/>
  <c r="AO83" i="16"/>
  <c r="AX83" i="16"/>
  <c r="AB35" i="13"/>
  <c r="O95" i="18"/>
  <c r="O84" i="14"/>
  <c r="AU95" i="15"/>
  <c r="V83" i="13"/>
  <c r="F104" i="18"/>
  <c r="J92" i="16"/>
  <c r="AN83" i="16"/>
  <c r="BA105" i="13"/>
  <c r="AL83" i="13"/>
  <c r="AF85" i="14"/>
  <c r="F44" i="14"/>
  <c r="AW53" i="16"/>
  <c r="S92" i="18"/>
  <c r="AO85" i="16"/>
  <c r="AI45" i="15"/>
  <c r="AR43" i="4"/>
  <c r="BA105" i="16"/>
  <c r="V93" i="15"/>
  <c r="O105" i="16"/>
  <c r="V102" i="15"/>
  <c r="N93" i="14"/>
  <c r="AE37" i="4"/>
  <c r="R102" i="14"/>
  <c r="X37" i="14"/>
  <c r="R53" i="4"/>
  <c r="BG46" i="18"/>
  <c r="AR94" i="17"/>
  <c r="AW46" i="15"/>
  <c r="U84" i="14"/>
  <c r="AH105" i="17"/>
  <c r="U37" i="13"/>
  <c r="BD53" i="15"/>
  <c r="O94" i="4"/>
  <c r="F35" i="3"/>
  <c r="N104" i="3"/>
  <c r="BG37" i="18"/>
  <c r="AB104" i="13"/>
  <c r="K36" i="3"/>
  <c r="J181" i="3"/>
  <c r="R94" i="18"/>
  <c r="BI95" i="16"/>
  <c r="G103" i="15"/>
  <c r="AF93" i="18"/>
  <c r="BF36" i="16"/>
  <c r="AQ82" i="17"/>
  <c r="BI85" i="4"/>
  <c r="R35" i="13"/>
  <c r="BM82" i="17"/>
  <c r="AI82" i="16"/>
  <c r="AN44" i="16"/>
  <c r="U34" i="13"/>
  <c r="AR105" i="16"/>
  <c r="AA105" i="17"/>
  <c r="AA52" i="15"/>
  <c r="BI84" i="15"/>
  <c r="BJ52" i="17"/>
  <c r="BI82" i="4"/>
  <c r="BG34" i="13"/>
  <c r="AX34" i="13"/>
  <c r="V52" i="4"/>
  <c r="AH93" i="13"/>
  <c r="J52" i="13"/>
  <c r="AB84" i="14"/>
  <c r="AI43" i="15"/>
  <c r="U92" i="16"/>
  <c r="R37" i="13"/>
  <c r="BI52" i="16"/>
  <c r="AN103" i="18"/>
  <c r="AF45" i="4"/>
  <c r="AX82" i="13"/>
  <c r="O191" i="3"/>
  <c r="BM37" i="4"/>
  <c r="BC52" i="4"/>
  <c r="BL36" i="18"/>
  <c r="BA36" i="17"/>
  <c r="AF82" i="4"/>
  <c r="O92" i="14"/>
  <c r="AQ36" i="13"/>
  <c r="AU102" i="4"/>
  <c r="AX85" i="16"/>
  <c r="Y53" i="16"/>
  <c r="AN93" i="14"/>
  <c r="BD94" i="17"/>
  <c r="AL93" i="18"/>
  <c r="AN45" i="17"/>
  <c r="Y93" i="17"/>
  <c r="Y103" i="18"/>
  <c r="AT34" i="4"/>
  <c r="U85" i="14"/>
  <c r="AU95" i="18"/>
  <c r="X95" i="13"/>
  <c r="K224" i="3"/>
  <c r="O89" i="3"/>
  <c r="AB105" i="4"/>
  <c r="X84" i="17"/>
  <c r="R52" i="16"/>
  <c r="AZ44" i="14"/>
  <c r="BF94" i="17"/>
  <c r="J105" i="15"/>
  <c r="S104" i="15"/>
  <c r="AO45" i="16"/>
  <c r="AA85" i="14"/>
  <c r="U102" i="18"/>
  <c r="U37" i="17"/>
  <c r="AK82" i="4"/>
  <c r="AL85" i="13"/>
  <c r="BM52" i="18"/>
  <c r="AZ92" i="18"/>
  <c r="AU102" i="13"/>
  <c r="BJ43" i="18"/>
  <c r="F93" i="13"/>
  <c r="AO36" i="14"/>
  <c r="AO36" i="4"/>
  <c r="AK36" i="16"/>
  <c r="G103" i="13"/>
  <c r="AH34" i="14"/>
  <c r="AI83" i="18"/>
  <c r="BI53" i="4"/>
  <c r="AX85" i="4"/>
  <c r="BA52" i="17"/>
  <c r="K43" i="4"/>
  <c r="BA44" i="16"/>
  <c r="K82" i="18"/>
  <c r="BA93" i="16"/>
  <c r="AZ43" i="14"/>
  <c r="AU105" i="16"/>
  <c r="K44" i="13"/>
  <c r="AT53" i="4"/>
  <c r="AF46" i="13"/>
  <c r="G27" i="3"/>
  <c r="J37" i="15"/>
  <c r="AE36" i="14"/>
  <c r="F95" i="13"/>
  <c r="K227" i="3"/>
  <c r="BG84" i="16"/>
  <c r="J132" i="3"/>
  <c r="AF45" i="16"/>
  <c r="BM82" i="4"/>
  <c r="AU103" i="13"/>
  <c r="BM84" i="16"/>
  <c r="BM46" i="13"/>
  <c r="S95" i="16"/>
  <c r="AX35" i="18"/>
  <c r="U93" i="14"/>
  <c r="K98" i="3"/>
  <c r="AL93" i="17"/>
  <c r="O95" i="13"/>
  <c r="O92" i="13"/>
  <c r="S52" i="16"/>
  <c r="BL44" i="16"/>
  <c r="AX53" i="14"/>
  <c r="AB95" i="13"/>
  <c r="AO85" i="15"/>
  <c r="AQ83" i="13"/>
  <c r="BI34" i="13"/>
  <c r="BC45" i="17"/>
  <c r="AN84" i="15"/>
  <c r="BJ105" i="4"/>
  <c r="BC92" i="15"/>
  <c r="BG37" i="15"/>
  <c r="N34" i="13"/>
  <c r="U95" i="16"/>
  <c r="BL35" i="15"/>
  <c r="BA105" i="15"/>
  <c r="BA45" i="18"/>
  <c r="AL84" i="14"/>
  <c r="AN93" i="4"/>
  <c r="BG105" i="17"/>
  <c r="AW83" i="13"/>
  <c r="AT102" i="15"/>
  <c r="BD52" i="14"/>
  <c r="AT103" i="15"/>
  <c r="AK45" i="17"/>
  <c r="AU83" i="15"/>
  <c r="BM43" i="15"/>
  <c r="AT34" i="15"/>
  <c r="AO43" i="13"/>
  <c r="AI46" i="14"/>
  <c r="S46" i="4"/>
  <c r="AQ36" i="17"/>
  <c r="AT83" i="15"/>
  <c r="AE34" i="17"/>
  <c r="AL95" i="16"/>
  <c r="BC83" i="14"/>
  <c r="BM92" i="16"/>
  <c r="AK92" i="15"/>
  <c r="J43" i="4"/>
  <c r="AI34" i="14"/>
  <c r="AU44" i="4"/>
  <c r="AE44" i="18"/>
  <c r="BL83" i="16"/>
  <c r="AX103" i="18"/>
  <c r="U35" i="18"/>
  <c r="BF84" i="4"/>
  <c r="J53" i="17"/>
  <c r="AT46" i="14"/>
  <c r="BD37" i="16"/>
  <c r="AX85" i="18"/>
  <c r="R43" i="13"/>
  <c r="R83" i="18"/>
  <c r="AI46" i="16"/>
  <c r="S84" i="4"/>
  <c r="AL46" i="16"/>
  <c r="J46" i="17"/>
  <c r="BA36" i="16"/>
  <c r="AH43" i="14"/>
  <c r="O46" i="4"/>
  <c r="F27" i="3"/>
  <c r="AQ43" i="18"/>
  <c r="AX43" i="15"/>
  <c r="BD45" i="18"/>
  <c r="AW35" i="4"/>
  <c r="AU43" i="18"/>
  <c r="AN46" i="14"/>
  <c r="K226" i="3"/>
  <c r="AE46" i="14"/>
  <c r="AI92" i="15"/>
  <c r="AA102" i="13"/>
  <c r="BL103" i="16"/>
  <c r="AA95" i="16"/>
  <c r="AO103" i="15"/>
  <c r="N45" i="4"/>
  <c r="J92" i="13"/>
  <c r="AA34" i="16"/>
  <c r="AO84" i="16"/>
  <c r="R45" i="16"/>
  <c r="O95" i="16"/>
  <c r="O92" i="16"/>
  <c r="AB93" i="13"/>
  <c r="AK93" i="13"/>
  <c r="F45" i="15"/>
  <c r="AO95" i="13"/>
  <c r="AH92" i="17"/>
  <c r="K45" i="18"/>
  <c r="AI103" i="15"/>
  <c r="BM35" i="4"/>
  <c r="BA37" i="18"/>
  <c r="AF36" i="18"/>
  <c r="AX105" i="18"/>
  <c r="AQ43" i="15"/>
  <c r="BG95" i="17"/>
  <c r="AH104" i="18"/>
  <c r="S43" i="14"/>
  <c r="F33" i="3"/>
  <c r="AL84" i="4"/>
  <c r="AH94" i="18"/>
  <c r="U43" i="16"/>
  <c r="U43" i="18"/>
  <c r="AX44" i="16"/>
  <c r="J26" i="3"/>
  <c r="AI36" i="18"/>
  <c r="AW93" i="14"/>
  <c r="AF104" i="18"/>
  <c r="BC95" i="17"/>
  <c r="J46" i="14"/>
  <c r="X102" i="13"/>
  <c r="AK82" i="13"/>
  <c r="AW82" i="4"/>
  <c r="BL84" i="14"/>
  <c r="N92" i="14"/>
  <c r="BM94" i="13"/>
  <c r="BD94" i="16"/>
  <c r="K88" i="3"/>
  <c r="AR37" i="17"/>
  <c r="AA94" i="16"/>
  <c r="AL52" i="4"/>
  <c r="BL84" i="16"/>
  <c r="G35" i="4"/>
  <c r="AW103" i="13"/>
  <c r="BD44" i="13"/>
  <c r="BI92" i="14"/>
  <c r="AK43" i="15"/>
  <c r="BG35" i="13"/>
  <c r="U35" i="15"/>
  <c r="AQ103" i="15"/>
  <c r="AO95" i="16"/>
  <c r="AX94" i="16"/>
  <c r="BD85" i="14"/>
  <c r="AO95" i="4"/>
  <c r="AH95" i="14"/>
  <c r="AF105" i="4"/>
  <c r="S44" i="15"/>
  <c r="X92" i="15"/>
  <c r="O98" i="3"/>
  <c r="AK46" i="13"/>
  <c r="AI44" i="16"/>
  <c r="G92" i="4"/>
  <c r="R93" i="15"/>
  <c r="O218" i="3"/>
  <c r="K184" i="3"/>
  <c r="BI92" i="18"/>
  <c r="AF102" i="17"/>
  <c r="BJ105" i="18"/>
  <c r="X92" i="4"/>
  <c r="AZ85" i="18"/>
  <c r="AO46" i="14"/>
  <c r="AI95" i="14"/>
  <c r="BD95" i="4"/>
  <c r="O226" i="3"/>
  <c r="BF46" i="18"/>
  <c r="AX46" i="13"/>
  <c r="Y83" i="13"/>
  <c r="J44" i="15"/>
  <c r="AZ85" i="17"/>
  <c r="AT83" i="14"/>
  <c r="AE53" i="18"/>
  <c r="BG92" i="17"/>
  <c r="AF34" i="18"/>
  <c r="AK34" i="17"/>
  <c r="BC34" i="18"/>
  <c r="AU52" i="4"/>
  <c r="S104" i="17"/>
  <c r="BG92" i="14"/>
  <c r="AZ93" i="15"/>
  <c r="N103" i="18"/>
  <c r="K37" i="18"/>
  <c r="AZ37" i="15"/>
  <c r="O43" i="13"/>
  <c r="BI43" i="18"/>
  <c r="AR52" i="15"/>
  <c r="AE35" i="15"/>
  <c r="O224" i="3"/>
  <c r="AT46" i="16"/>
  <c r="F52" i="4"/>
  <c r="AB105" i="14"/>
  <c r="AU83" i="13"/>
  <c r="AF46" i="15"/>
  <c r="BJ35" i="4"/>
  <c r="K34" i="13"/>
  <c r="O81" i="3"/>
  <c r="G43" i="14"/>
  <c r="BD44" i="16"/>
  <c r="BA45" i="17"/>
  <c r="AH95" i="17"/>
  <c r="J95" i="16"/>
  <c r="BM95" i="17"/>
  <c r="N83" i="4"/>
  <c r="AB102" i="17"/>
  <c r="BC46" i="4"/>
  <c r="AI53" i="17"/>
  <c r="AT37" i="18"/>
  <c r="V104" i="13"/>
  <c r="J94" i="18"/>
  <c r="AX46" i="15"/>
  <c r="O27" i="3"/>
  <c r="AA46" i="18"/>
  <c r="BM34" i="16"/>
  <c r="BA35" i="17"/>
  <c r="BF37" i="16"/>
  <c r="AQ95" i="14"/>
  <c r="AF52" i="18"/>
  <c r="BD43" i="18"/>
  <c r="S46" i="16"/>
  <c r="AI82" i="17"/>
  <c r="Y43" i="15"/>
  <c r="BG46" i="4"/>
  <c r="AT104" i="14"/>
  <c r="O52" i="18"/>
  <c r="AO94" i="18"/>
  <c r="AO44" i="13"/>
  <c r="O53" i="13"/>
  <c r="X85" i="17"/>
  <c r="N131" i="3"/>
  <c r="AU53" i="4"/>
  <c r="AK35" i="16"/>
  <c r="BC102" i="16"/>
  <c r="F103" i="13"/>
  <c r="AZ44" i="15"/>
  <c r="AK44" i="16"/>
  <c r="V53" i="16"/>
  <c r="AI92" i="14"/>
  <c r="AX85" i="17"/>
  <c r="BD34" i="15"/>
  <c r="BL105" i="18"/>
  <c r="BI105" i="13"/>
  <c r="BF103" i="13"/>
  <c r="K36" i="16"/>
  <c r="BD105" i="13"/>
  <c r="AH92" i="14"/>
  <c r="BI37" i="17"/>
  <c r="R93" i="16"/>
  <c r="BJ104" i="13"/>
  <c r="AB82" i="15"/>
  <c r="AR84" i="18"/>
  <c r="X94" i="13"/>
  <c r="BF102" i="15"/>
  <c r="N52" i="16"/>
  <c r="K103" i="14"/>
  <c r="G97" i="3"/>
  <c r="AK94" i="14"/>
  <c r="G93" i="15"/>
  <c r="K217" i="3"/>
  <c r="BM34" i="18"/>
  <c r="X85" i="15"/>
  <c r="O20" i="3"/>
  <c r="AU84" i="18"/>
  <c r="G53" i="14"/>
  <c r="AO34" i="15"/>
  <c r="AX105" i="4"/>
  <c r="F37" i="16"/>
  <c r="X104" i="4"/>
  <c r="AZ92" i="16"/>
  <c r="AQ85" i="14"/>
  <c r="BJ82" i="4"/>
  <c r="BA94" i="16"/>
  <c r="AF53" i="17"/>
  <c r="AQ92" i="4"/>
  <c r="BA83" i="13"/>
  <c r="S36" i="14"/>
  <c r="AR82" i="17"/>
  <c r="S105" i="4"/>
  <c r="AX93" i="17"/>
  <c r="AI104" i="15"/>
  <c r="K104" i="3"/>
  <c r="BD85" i="16"/>
  <c r="AA34" i="14"/>
  <c r="AF102" i="18"/>
  <c r="BM34" i="14"/>
  <c r="AK102" i="16"/>
  <c r="AR84" i="15"/>
  <c r="AL34" i="15"/>
  <c r="K92" i="16"/>
  <c r="AQ82" i="14"/>
  <c r="X44" i="17"/>
  <c r="AI95" i="15"/>
  <c r="AW37" i="16"/>
  <c r="AO45" i="17"/>
  <c r="BA46" i="14"/>
  <c r="AH53" i="16"/>
  <c r="BA37" i="15"/>
  <c r="AT84" i="17"/>
  <c r="AN35" i="13"/>
  <c r="F46" i="18"/>
  <c r="Y93" i="16"/>
  <c r="AO102" i="13"/>
  <c r="AK103" i="4"/>
  <c r="AR53" i="14"/>
  <c r="AF44" i="16"/>
  <c r="AL82" i="17"/>
  <c r="AN43" i="18"/>
  <c r="AH43" i="16"/>
  <c r="X104" i="13"/>
  <c r="AI35" i="16"/>
  <c r="F181" i="3"/>
  <c r="BM52" i="13"/>
  <c r="J94" i="15"/>
  <c r="O46" i="17"/>
  <c r="AO44" i="18"/>
  <c r="V102" i="18"/>
  <c r="F105" i="14"/>
  <c r="V105" i="4"/>
  <c r="AU52" i="17"/>
  <c r="BI102" i="4"/>
  <c r="F93" i="16"/>
  <c r="AX53" i="16"/>
  <c r="V34" i="15"/>
  <c r="AX92" i="13"/>
  <c r="BL36" i="4"/>
  <c r="BF103" i="15"/>
  <c r="O84" i="16"/>
  <c r="U53" i="17"/>
  <c r="R43" i="17"/>
  <c r="AN52" i="16"/>
  <c r="AT37" i="17"/>
  <c r="BA82" i="4"/>
  <c r="BM36" i="14"/>
  <c r="BJ94" i="16"/>
  <c r="AF92" i="16"/>
  <c r="K102" i="16"/>
  <c r="AI43" i="13"/>
  <c r="AB95" i="14"/>
  <c r="J43" i="3"/>
  <c r="N34" i="16"/>
  <c r="G84" i="17"/>
  <c r="AB83" i="16"/>
  <c r="BF103" i="18"/>
  <c r="N45" i="15"/>
  <c r="AH82" i="14"/>
  <c r="BG95" i="16"/>
  <c r="AB43" i="15"/>
  <c r="AK93" i="18"/>
  <c r="AE83" i="13"/>
  <c r="BJ34" i="14"/>
  <c r="BM104" i="13"/>
  <c r="AQ34" i="4"/>
  <c r="AT37" i="16"/>
  <c r="O102" i="14"/>
  <c r="BI36" i="14"/>
  <c r="BI44" i="15"/>
  <c r="K53" i="4"/>
  <c r="F44" i="4"/>
  <c r="BM45" i="14"/>
  <c r="N217" i="3"/>
  <c r="AW45" i="16"/>
  <c r="AK44" i="14"/>
  <c r="BM102" i="18"/>
  <c r="AE83" i="17"/>
  <c r="F36" i="4"/>
  <c r="AT92" i="16"/>
  <c r="BD94" i="13"/>
  <c r="AQ92" i="13"/>
  <c r="AI102" i="16"/>
  <c r="BD36" i="18"/>
  <c r="V84" i="4"/>
  <c r="BG82" i="4"/>
  <c r="N102" i="18"/>
  <c r="AL36" i="13"/>
  <c r="AZ35" i="14"/>
  <c r="U52" i="13"/>
  <c r="AX92" i="16"/>
  <c r="G190" i="3"/>
  <c r="AK44" i="15"/>
  <c r="AB52" i="17"/>
  <c r="BA34" i="18"/>
  <c r="BL43" i="18"/>
  <c r="AR82" i="16"/>
  <c r="AZ83" i="15"/>
  <c r="K92" i="13"/>
  <c r="AW95" i="17"/>
  <c r="R37" i="15"/>
  <c r="J34" i="3"/>
  <c r="G84" i="16"/>
  <c r="BJ85" i="15"/>
  <c r="AX35" i="17"/>
  <c r="AO53" i="16"/>
  <c r="AI37" i="18"/>
  <c r="X44" i="18"/>
  <c r="AN103" i="16"/>
  <c r="BA36" i="4"/>
  <c r="AB45" i="17"/>
  <c r="BG82" i="13"/>
  <c r="AI93" i="4"/>
  <c r="AE44" i="16"/>
  <c r="AN85" i="16"/>
  <c r="Y94" i="14"/>
  <c r="AT102" i="13"/>
  <c r="G95" i="15"/>
  <c r="K46" i="18"/>
  <c r="AA85" i="18"/>
  <c r="BA45" i="15"/>
  <c r="X44" i="4"/>
  <c r="AA94" i="13"/>
  <c r="AI84" i="16"/>
  <c r="BJ103" i="15"/>
  <c r="AN43" i="15"/>
  <c r="R103" i="13"/>
  <c r="BJ82" i="16"/>
  <c r="Y102" i="16"/>
  <c r="BD105" i="16"/>
  <c r="AL45" i="15"/>
  <c r="J218" i="3"/>
  <c r="BF84" i="15"/>
  <c r="O53" i="4"/>
  <c r="BF95" i="13"/>
  <c r="AB36" i="4"/>
  <c r="AT52" i="14"/>
  <c r="AR103" i="15"/>
  <c r="N53" i="14"/>
  <c r="AR84" i="13"/>
  <c r="J97" i="3"/>
  <c r="O82" i="16"/>
  <c r="Y84" i="14"/>
  <c r="AT103" i="4"/>
  <c r="BA45" i="4"/>
  <c r="AW34" i="18"/>
  <c r="AE85" i="13"/>
  <c r="AZ84" i="18"/>
  <c r="AU36" i="14"/>
  <c r="BM85" i="4"/>
  <c r="G52" i="13"/>
  <c r="AN95" i="15"/>
  <c r="K43" i="14"/>
  <c r="BC45" i="16"/>
  <c r="AX53" i="17"/>
  <c r="BG94" i="18"/>
  <c r="BJ95" i="13"/>
  <c r="AR102" i="17"/>
  <c r="AR83" i="15"/>
  <c r="BG95" i="13"/>
  <c r="F53" i="4"/>
  <c r="U82" i="15"/>
  <c r="BA102" i="4"/>
  <c r="AZ84" i="4"/>
  <c r="AF53" i="14"/>
  <c r="G84" i="14"/>
  <c r="AO94" i="16"/>
  <c r="J83" i="4"/>
  <c r="AH36" i="16"/>
  <c r="AX82" i="15"/>
  <c r="AA52" i="14"/>
  <c r="AF53" i="16"/>
  <c r="BJ85" i="16"/>
  <c r="AQ46" i="13"/>
  <c r="BL92" i="13"/>
  <c r="AX102" i="13"/>
  <c r="AO35" i="18"/>
  <c r="N93" i="15"/>
  <c r="AL105" i="18"/>
  <c r="AX85" i="15"/>
  <c r="AA92" i="13"/>
  <c r="AH34" i="4"/>
  <c r="AB84" i="13"/>
  <c r="BF45" i="13"/>
  <c r="G95" i="18"/>
  <c r="BL84" i="4"/>
  <c r="AB92" i="4"/>
  <c r="U84" i="18"/>
  <c r="AZ52" i="13"/>
  <c r="AX92" i="14"/>
  <c r="AW94" i="13"/>
  <c r="BL92" i="15"/>
  <c r="X84" i="4"/>
  <c r="J93" i="17"/>
  <c r="N85" i="15"/>
  <c r="AO103" i="18"/>
  <c r="G43" i="4"/>
  <c r="N85" i="4"/>
  <c r="BA94" i="4"/>
  <c r="AA95" i="18"/>
  <c r="AO53" i="4"/>
  <c r="AT102" i="17"/>
  <c r="V95" i="15"/>
  <c r="R46" i="15"/>
  <c r="BG34" i="17"/>
  <c r="J35" i="13"/>
  <c r="V84" i="15"/>
  <c r="S37" i="15"/>
  <c r="AF35" i="13"/>
  <c r="AE52" i="18"/>
  <c r="BM46" i="18"/>
  <c r="AF103" i="16"/>
  <c r="K92" i="14"/>
  <c r="J102" i="14"/>
  <c r="AN82" i="13"/>
  <c r="AH46" i="4"/>
  <c r="BM37" i="14"/>
  <c r="BA103" i="14"/>
  <c r="BL104" i="13"/>
  <c r="AE37" i="14"/>
  <c r="AX104" i="14"/>
  <c r="BF53" i="13"/>
  <c r="AF83" i="4"/>
  <c r="BD35" i="16"/>
  <c r="Y95" i="18"/>
  <c r="BD82" i="4"/>
  <c r="BF93" i="15"/>
  <c r="AU34" i="18"/>
  <c r="AX36" i="4"/>
  <c r="Y46" i="13"/>
  <c r="J88" i="3"/>
  <c r="BL52" i="14"/>
  <c r="F92" i="4"/>
  <c r="AA92" i="18"/>
  <c r="V43" i="18"/>
  <c r="S103" i="16"/>
  <c r="BM44" i="15"/>
  <c r="K95" i="17"/>
  <c r="AO83" i="4"/>
  <c r="U92" i="17"/>
  <c r="BF92" i="18"/>
  <c r="F183" i="3"/>
  <c r="N20" i="3"/>
  <c r="J234" i="3"/>
  <c r="AO43" i="16"/>
  <c r="AF43" i="18"/>
  <c r="X45" i="16"/>
  <c r="BA83" i="4"/>
  <c r="AK103" i="14"/>
  <c r="O95" i="4"/>
  <c r="AQ84" i="13"/>
  <c r="Y85" i="15"/>
  <c r="O104" i="18"/>
  <c r="AB45" i="14"/>
  <c r="AB46" i="18"/>
  <c r="N92" i="13"/>
  <c r="AF34" i="16"/>
  <c r="AB83" i="4"/>
  <c r="J85" i="17"/>
  <c r="G95" i="14"/>
  <c r="X83" i="13"/>
  <c r="AX105" i="14"/>
  <c r="AB94" i="17"/>
  <c r="AE93" i="15"/>
  <c r="BI104" i="16"/>
  <c r="AL37" i="13"/>
  <c r="N37" i="14"/>
  <c r="BG37" i="4"/>
  <c r="BF45" i="14"/>
  <c r="AI46" i="17"/>
  <c r="BC44" i="13"/>
  <c r="AH104" i="17"/>
  <c r="O210" i="3"/>
  <c r="X83" i="17"/>
  <c r="F93" i="14"/>
  <c r="S85" i="14"/>
  <c r="AT92" i="13"/>
  <c r="F147" i="3"/>
  <c r="Y44" i="16"/>
  <c r="AL85" i="15"/>
  <c r="AH52" i="15"/>
  <c r="AZ104" i="14"/>
  <c r="AZ36" i="4"/>
  <c r="O34" i="13"/>
  <c r="K34" i="17"/>
  <c r="AQ102" i="18"/>
  <c r="AA103" i="4"/>
  <c r="X82" i="15"/>
  <c r="AR35" i="16"/>
  <c r="F95" i="16"/>
  <c r="AT85" i="13"/>
  <c r="N35" i="13"/>
  <c r="AE52" i="13"/>
  <c r="BD102" i="18"/>
  <c r="AT36" i="4"/>
  <c r="AI104" i="18"/>
  <c r="BI92" i="16"/>
  <c r="G140" i="3"/>
  <c r="AH37" i="13"/>
  <c r="AI102" i="14"/>
  <c r="N105" i="16"/>
  <c r="S34" i="13"/>
  <c r="BM105" i="4"/>
  <c r="BI37" i="18"/>
  <c r="AT44" i="13"/>
  <c r="BL45" i="18"/>
  <c r="AT103" i="13"/>
  <c r="AX102" i="14"/>
  <c r="AO52" i="15"/>
  <c r="AX93" i="4"/>
  <c r="AK84" i="13"/>
  <c r="BJ83" i="17"/>
  <c r="O82" i="15"/>
  <c r="AQ53" i="4"/>
  <c r="F43" i="13"/>
  <c r="G44" i="16"/>
  <c r="AN43" i="14"/>
  <c r="F95" i="18"/>
  <c r="AA52" i="16"/>
  <c r="AU93" i="4"/>
  <c r="K37" i="17"/>
  <c r="AR46" i="13"/>
  <c r="U34" i="14"/>
  <c r="O182" i="3"/>
  <c r="X105" i="14"/>
  <c r="AH102" i="13"/>
  <c r="BA94" i="18"/>
  <c r="K103" i="18"/>
  <c r="AK104" i="14"/>
  <c r="BJ92" i="14"/>
  <c r="BF82" i="15"/>
  <c r="K93" i="17"/>
  <c r="BA105" i="17"/>
  <c r="BG37" i="13"/>
  <c r="O33" i="3"/>
  <c r="V93" i="4"/>
  <c r="U35" i="4"/>
  <c r="AA105" i="14"/>
  <c r="AU104" i="4"/>
  <c r="AE44" i="13"/>
  <c r="N44" i="16"/>
  <c r="J82" i="18"/>
  <c r="AU83" i="17"/>
  <c r="O53" i="15"/>
  <c r="AA103" i="13"/>
  <c r="R45" i="17"/>
  <c r="AL92" i="17"/>
  <c r="AU43" i="13"/>
  <c r="V104" i="4"/>
  <c r="BG103" i="18"/>
  <c r="AA95" i="15"/>
  <c r="BF85" i="18"/>
  <c r="BJ44" i="14"/>
  <c r="AA82" i="13"/>
  <c r="BF43" i="4"/>
  <c r="AT37" i="4"/>
  <c r="AK94" i="15"/>
  <c r="AH85" i="16"/>
  <c r="BJ92" i="15"/>
  <c r="AQ46" i="16"/>
  <c r="AF34" i="14"/>
  <c r="AB82" i="4"/>
  <c r="AK44" i="18"/>
  <c r="S36" i="18"/>
  <c r="BL35" i="17"/>
  <c r="S104" i="18"/>
  <c r="AE35" i="4"/>
  <c r="G46" i="14"/>
  <c r="N94" i="4"/>
  <c r="U104" i="4"/>
  <c r="O82" i="18"/>
  <c r="AW46" i="16"/>
  <c r="BF104" i="15"/>
  <c r="AN102" i="17"/>
  <c r="K105" i="18"/>
  <c r="X37" i="17"/>
  <c r="AU43" i="15"/>
  <c r="AW52" i="18"/>
  <c r="AL84" i="15"/>
  <c r="O19" i="3"/>
  <c r="AL94" i="17"/>
  <c r="AQ104" i="15"/>
  <c r="X104" i="18"/>
  <c r="AZ84" i="17"/>
  <c r="AW52" i="13"/>
  <c r="Y102" i="13"/>
  <c r="BI103" i="4"/>
  <c r="K182" i="3"/>
  <c r="K82" i="16"/>
  <c r="AB93" i="15"/>
  <c r="AK37" i="15"/>
  <c r="O35" i="3"/>
  <c r="AL36" i="18"/>
  <c r="J53" i="16"/>
  <c r="X36" i="14"/>
  <c r="AE35" i="13"/>
  <c r="BM84" i="13"/>
  <c r="AR44" i="13"/>
  <c r="AB34" i="18"/>
  <c r="Y95" i="15"/>
  <c r="AN52" i="17"/>
  <c r="S52" i="13"/>
  <c r="N102" i="15"/>
  <c r="O94" i="16"/>
  <c r="AK103" i="13"/>
  <c r="AU35" i="18"/>
  <c r="J84" i="15"/>
  <c r="AZ43" i="4"/>
  <c r="AF93" i="16"/>
  <c r="AH84" i="13"/>
  <c r="BG34" i="14"/>
  <c r="AB102" i="13"/>
  <c r="G95" i="17"/>
  <c r="Y84" i="13"/>
  <c r="F45" i="4"/>
  <c r="V34" i="4"/>
  <c r="AQ36" i="18"/>
  <c r="AI104" i="17"/>
  <c r="BF34" i="17"/>
  <c r="S84" i="18"/>
  <c r="X53" i="13"/>
  <c r="AK83" i="13"/>
  <c r="AK83" i="14"/>
  <c r="K26" i="3"/>
  <c r="AF103" i="13"/>
  <c r="AI95" i="17"/>
  <c r="AI93" i="17"/>
  <c r="N190" i="3"/>
  <c r="BD85" i="13"/>
  <c r="AK53" i="15"/>
  <c r="BF46" i="15"/>
  <c r="BF94" i="4"/>
  <c r="R103" i="16"/>
  <c r="N103" i="14"/>
  <c r="AH94" i="16"/>
  <c r="K105" i="16"/>
  <c r="S103" i="15"/>
  <c r="O36" i="18"/>
  <c r="AU35" i="16"/>
  <c r="AW83" i="16"/>
  <c r="BF102" i="16"/>
  <c r="BI94" i="14"/>
  <c r="AN92" i="18"/>
  <c r="AB52" i="15"/>
  <c r="S82" i="16"/>
  <c r="AW104" i="4"/>
  <c r="AX46" i="4"/>
  <c r="AB95" i="17"/>
  <c r="BM94" i="15"/>
  <c r="U46" i="17"/>
  <c r="AW94" i="17"/>
  <c r="BF82" i="16"/>
  <c r="BC102" i="13"/>
  <c r="G82" i="13"/>
  <c r="AI34" i="13"/>
  <c r="AI36" i="4"/>
  <c r="G82" i="4"/>
  <c r="AZ83" i="16"/>
  <c r="S46" i="13"/>
  <c r="AZ43" i="18"/>
  <c r="N83" i="14"/>
  <c r="BL34" i="14"/>
  <c r="BJ36" i="13"/>
  <c r="BF104" i="17"/>
  <c r="AE84" i="16"/>
  <c r="AB104" i="17"/>
  <c r="AZ93" i="14"/>
  <c r="AF103" i="4"/>
  <c r="AE104" i="18"/>
  <c r="AF34" i="13"/>
  <c r="K225" i="3"/>
  <c r="S94" i="15"/>
  <c r="AL84" i="13"/>
  <c r="S53" i="16"/>
  <c r="U37" i="18"/>
  <c r="BF82" i="4"/>
  <c r="AZ102" i="15"/>
  <c r="X103" i="13"/>
  <c r="AR84" i="17"/>
  <c r="AI83" i="17"/>
  <c r="G148" i="3"/>
  <c r="AX45" i="13"/>
  <c r="U36" i="14"/>
  <c r="AF34" i="17"/>
  <c r="O94" i="14"/>
  <c r="BA103" i="18"/>
  <c r="BJ53" i="13"/>
  <c r="BD52" i="16"/>
  <c r="AL94" i="18"/>
  <c r="AQ94" i="4"/>
  <c r="Y43" i="18"/>
  <c r="AL36" i="4"/>
  <c r="O85" i="13"/>
  <c r="AZ45" i="17"/>
  <c r="BF103" i="4"/>
  <c r="AZ44" i="17"/>
  <c r="BL105" i="15"/>
  <c r="BG95" i="18"/>
  <c r="BI92" i="17"/>
  <c r="AU103" i="18"/>
  <c r="AT36" i="14"/>
  <c r="BD83" i="16"/>
  <c r="F92" i="16"/>
  <c r="AQ37" i="13"/>
  <c r="BL95" i="14"/>
  <c r="AN94" i="15"/>
  <c r="BL83" i="4"/>
  <c r="X104" i="16"/>
  <c r="R95" i="14"/>
  <c r="X52" i="13"/>
  <c r="BJ52" i="16"/>
  <c r="AQ93" i="18"/>
  <c r="G82" i="15"/>
  <c r="X45" i="17"/>
  <c r="AW84" i="13"/>
  <c r="AF84" i="15"/>
  <c r="N36" i="14"/>
  <c r="AB103" i="17"/>
  <c r="BD37" i="14"/>
  <c r="AQ104" i="4"/>
  <c r="AN93" i="15"/>
  <c r="N84" i="4"/>
  <c r="S94" i="18"/>
  <c r="AI46" i="4"/>
  <c r="BC83" i="16"/>
  <c r="O44" i="14"/>
  <c r="S105" i="17"/>
  <c r="AU44" i="16"/>
  <c r="AR46" i="18"/>
  <c r="G183" i="3"/>
  <c r="AR44" i="17"/>
  <c r="K85" i="18"/>
  <c r="V84" i="14"/>
  <c r="O53" i="16"/>
  <c r="AK102" i="17"/>
  <c r="Y52" i="13"/>
  <c r="F184" i="3"/>
  <c r="BG44" i="16"/>
  <c r="AX36" i="13"/>
  <c r="AB94" i="13"/>
  <c r="Y102" i="14"/>
  <c r="BJ34" i="17"/>
  <c r="BI44" i="4"/>
  <c r="AR44" i="14"/>
  <c r="O82" i="13"/>
  <c r="AR36" i="13"/>
  <c r="V104" i="14"/>
  <c r="X85" i="13"/>
  <c r="BC53" i="16"/>
  <c r="N95" i="17"/>
  <c r="S36" i="4"/>
  <c r="BD35" i="14"/>
  <c r="BC83" i="4"/>
  <c r="AN46" i="4"/>
  <c r="AW53" i="13"/>
  <c r="AH104" i="4"/>
  <c r="AH102" i="15"/>
  <c r="AE94" i="17"/>
  <c r="U35" i="14"/>
  <c r="BF37" i="17"/>
  <c r="AL84" i="17"/>
  <c r="X37" i="4"/>
  <c r="K89" i="3"/>
  <c r="BD105" i="18"/>
  <c r="AR105" i="18"/>
  <c r="AA102" i="14"/>
  <c r="BG36" i="14"/>
  <c r="V85" i="15"/>
  <c r="BG102" i="18"/>
  <c r="AT93" i="16"/>
  <c r="BJ45" i="4"/>
  <c r="BM34" i="15"/>
  <c r="Y105" i="4"/>
  <c r="O94" i="15"/>
  <c r="AA52" i="17"/>
  <c r="AH92" i="18"/>
  <c r="BC46" i="13"/>
  <c r="BL104" i="18"/>
  <c r="BA105" i="14"/>
  <c r="AB34" i="4"/>
  <c r="AW43" i="4"/>
  <c r="Y53" i="4"/>
  <c r="BL95" i="18"/>
  <c r="R94" i="16"/>
  <c r="AE44" i="17"/>
  <c r="AH37" i="15"/>
  <c r="BI44" i="16"/>
  <c r="AT83" i="17"/>
  <c r="AN52" i="18"/>
  <c r="AF84" i="18"/>
  <c r="K105" i="3"/>
  <c r="BC92" i="18"/>
  <c r="BA44" i="17"/>
  <c r="Y95" i="17"/>
  <c r="S53" i="18"/>
  <c r="BG46" i="15"/>
  <c r="X94" i="14"/>
  <c r="K85" i="13"/>
  <c r="AN34" i="13"/>
  <c r="O85" i="15"/>
  <c r="AE34" i="15"/>
  <c r="S34" i="16"/>
  <c r="AE43" i="13"/>
  <c r="K46" i="17"/>
  <c r="BC46" i="16"/>
  <c r="BD46" i="15"/>
  <c r="BJ102" i="13"/>
  <c r="Y35" i="15"/>
  <c r="BL95" i="13"/>
  <c r="R36" i="18"/>
  <c r="AO92" i="18"/>
  <c r="AI85" i="18"/>
  <c r="BM36" i="18"/>
  <c r="BJ84" i="14"/>
  <c r="K102" i="17"/>
  <c r="U82" i="14"/>
  <c r="R37" i="17"/>
  <c r="S93" i="17"/>
  <c r="AH52" i="14"/>
  <c r="K52" i="15"/>
  <c r="O84" i="17"/>
  <c r="BL37" i="15"/>
  <c r="AH105" i="15"/>
  <c r="AO45" i="15"/>
  <c r="AW103" i="15"/>
  <c r="BG45" i="13"/>
  <c r="AN104" i="14"/>
  <c r="AB83" i="13"/>
  <c r="BF85" i="16"/>
  <c r="BF45" i="4"/>
  <c r="J95" i="18"/>
  <c r="AR46" i="4"/>
  <c r="BJ43" i="4"/>
  <c r="AO93" i="14"/>
  <c r="BJ37" i="15"/>
  <c r="BC85" i="14"/>
  <c r="BL34" i="18"/>
  <c r="AO36" i="13"/>
  <c r="F85" i="18"/>
  <c r="N92" i="18"/>
  <c r="AN105" i="16"/>
  <c r="AI52" i="16"/>
  <c r="S37" i="14"/>
  <c r="BL37" i="17"/>
  <c r="BC93" i="16"/>
  <c r="F44" i="15"/>
  <c r="AA94" i="14"/>
  <c r="BJ45" i="15"/>
  <c r="AZ94" i="4"/>
  <c r="AN46" i="13"/>
  <c r="AF85" i="13"/>
  <c r="BM104" i="4"/>
  <c r="AF45" i="13"/>
  <c r="AT45" i="4"/>
  <c r="AO85" i="13"/>
  <c r="G85" i="14"/>
  <c r="R36" i="4"/>
  <c r="K34" i="3"/>
  <c r="BD94" i="15"/>
  <c r="BL46" i="15"/>
  <c r="BM85" i="13"/>
  <c r="AR36" i="15"/>
  <c r="AO52" i="13"/>
  <c r="BI93" i="4"/>
  <c r="AK105" i="14"/>
  <c r="J83" i="16"/>
  <c r="AW84" i="18"/>
  <c r="X94" i="15"/>
  <c r="AR45" i="4"/>
  <c r="AH84" i="17"/>
  <c r="AI102" i="4"/>
  <c r="BM104" i="14"/>
  <c r="BD83" i="15"/>
  <c r="X53" i="17"/>
  <c r="V83" i="16"/>
  <c r="F93" i="4"/>
  <c r="AR102" i="13"/>
  <c r="Y82" i="18"/>
  <c r="AX95" i="4"/>
  <c r="AT53" i="14"/>
  <c r="F105" i="15"/>
  <c r="AB43" i="14"/>
  <c r="BM85" i="18"/>
  <c r="AQ102" i="4"/>
  <c r="AE84" i="4"/>
  <c r="N52" i="14"/>
  <c r="AK83" i="17"/>
  <c r="G46" i="16"/>
  <c r="AA35" i="17"/>
  <c r="AR92" i="17"/>
  <c r="J43" i="15"/>
  <c r="AX35" i="16"/>
  <c r="BJ92" i="13"/>
  <c r="X92" i="14"/>
  <c r="AL85" i="4"/>
  <c r="AH45" i="18"/>
  <c r="BA93" i="15"/>
  <c r="O175" i="3"/>
  <c r="AI92" i="13"/>
  <c r="AU46" i="15"/>
  <c r="AH44" i="17"/>
  <c r="AZ46" i="18"/>
  <c r="G92" i="15"/>
  <c r="AA94" i="18"/>
  <c r="AW95" i="13"/>
  <c r="AU36" i="17"/>
  <c r="AA93" i="4"/>
  <c r="AF53" i="18"/>
  <c r="AZ36" i="16"/>
  <c r="BJ45" i="14"/>
  <c r="J52" i="14"/>
  <c r="AB44" i="17"/>
  <c r="N105" i="4"/>
  <c r="BM102" i="4"/>
  <c r="O102" i="13"/>
  <c r="AI45" i="4"/>
  <c r="AW104" i="13"/>
  <c r="AK92" i="4"/>
  <c r="AL35" i="18"/>
  <c r="R94" i="15"/>
  <c r="AX83" i="13"/>
  <c r="F46" i="13"/>
  <c r="BF95" i="17"/>
  <c r="V46" i="15"/>
  <c r="AL52" i="18"/>
  <c r="AF105" i="17"/>
  <c r="BL93" i="14"/>
  <c r="AK85" i="14"/>
  <c r="BL35" i="18"/>
  <c r="AF95" i="18"/>
  <c r="U82" i="17"/>
  <c r="BM46" i="4"/>
  <c r="AA36" i="13"/>
  <c r="O104" i="15"/>
  <c r="AX104" i="16"/>
  <c r="AW36" i="13"/>
  <c r="AF35" i="15"/>
  <c r="AL105" i="17"/>
  <c r="BL43" i="4"/>
  <c r="BF52" i="13"/>
  <c r="F103" i="4"/>
  <c r="Y94" i="15"/>
  <c r="AW85" i="17"/>
  <c r="BC85" i="4"/>
  <c r="N45" i="17"/>
  <c r="AA45" i="13"/>
  <c r="AK46" i="14"/>
  <c r="AZ105" i="15"/>
  <c r="AO95" i="14"/>
  <c r="G92" i="13"/>
  <c r="J226" i="3"/>
  <c r="K34" i="16"/>
  <c r="X84" i="15"/>
  <c r="AN85" i="13"/>
  <c r="J93" i="16"/>
  <c r="BA84" i="18"/>
  <c r="BI35" i="13"/>
  <c r="K84" i="17"/>
  <c r="N37" i="13"/>
  <c r="AW95" i="15"/>
  <c r="Y53" i="18"/>
  <c r="AF43" i="16"/>
  <c r="K95" i="15"/>
  <c r="BD85" i="18"/>
  <c r="AR85" i="15"/>
  <c r="S94" i="16"/>
  <c r="BG104" i="17"/>
  <c r="AI37" i="13"/>
  <c r="Y82" i="14"/>
  <c r="BM102" i="13"/>
  <c r="BI46" i="17"/>
  <c r="AZ52" i="14"/>
  <c r="U82" i="13"/>
  <c r="AO84" i="4"/>
  <c r="BF83" i="14"/>
  <c r="AX95" i="13"/>
  <c r="K104" i="4"/>
  <c r="F103" i="17"/>
  <c r="AW34" i="4"/>
  <c r="AI103" i="13"/>
  <c r="AA92" i="16"/>
  <c r="AF37" i="4"/>
  <c r="F141" i="3"/>
  <c r="BF43" i="14"/>
  <c r="AB103" i="13"/>
  <c r="N85" i="17"/>
  <c r="AA35" i="4"/>
  <c r="V95" i="18"/>
  <c r="AR92" i="16"/>
  <c r="AX95" i="16"/>
  <c r="O36" i="17"/>
  <c r="AK34" i="14"/>
  <c r="AE46" i="13"/>
  <c r="Y105" i="18"/>
  <c r="AO45" i="13"/>
  <c r="AU37" i="18"/>
  <c r="AT103" i="17"/>
  <c r="AE95" i="14"/>
  <c r="O233" i="3"/>
  <c r="BF104" i="4"/>
  <c r="F102" i="14"/>
  <c r="V37" i="18"/>
  <c r="AA34" i="18"/>
  <c r="AL93" i="15"/>
  <c r="AU37" i="16"/>
  <c r="AK36" i="17"/>
  <c r="AO84" i="15"/>
  <c r="BM35" i="18"/>
  <c r="K35" i="14"/>
  <c r="AU34" i="15"/>
  <c r="N37" i="17"/>
  <c r="BC102" i="17"/>
  <c r="Y95" i="13"/>
  <c r="Y45" i="4"/>
  <c r="AU46" i="16"/>
  <c r="AB44" i="16"/>
  <c r="X94" i="18"/>
  <c r="U37" i="15"/>
  <c r="AE103" i="13"/>
  <c r="O36" i="4"/>
  <c r="F92" i="15"/>
  <c r="BI34" i="16"/>
  <c r="J103" i="16"/>
  <c r="G104" i="3"/>
  <c r="U35" i="13"/>
  <c r="AA45" i="14"/>
  <c r="AB94" i="16"/>
  <c r="AQ45" i="17"/>
  <c r="K36" i="4"/>
  <c r="AI103" i="14"/>
  <c r="AZ103" i="13"/>
  <c r="AE84" i="13"/>
  <c r="AE94" i="14"/>
  <c r="BI103" i="13"/>
  <c r="Y83" i="4"/>
  <c r="V95" i="17"/>
  <c r="BD103" i="14"/>
  <c r="AW36" i="15"/>
  <c r="V94" i="4"/>
  <c r="F52" i="14"/>
  <c r="AX104" i="17"/>
  <c r="F97" i="3"/>
  <c r="BC104" i="16"/>
  <c r="AK84" i="14"/>
  <c r="AR105" i="14"/>
  <c r="BL36" i="14"/>
  <c r="J147" i="3"/>
  <c r="AT94" i="4"/>
  <c r="AQ84" i="15"/>
  <c r="BC52" i="14"/>
  <c r="J103" i="18"/>
  <c r="BL104" i="17"/>
  <c r="BL82" i="18"/>
  <c r="J105" i="17"/>
  <c r="AI95" i="4"/>
  <c r="S53" i="15"/>
  <c r="AO93" i="13"/>
  <c r="K94" i="14"/>
  <c r="AT46" i="17"/>
  <c r="U85" i="16"/>
  <c r="BF83" i="18"/>
  <c r="BF43" i="16"/>
  <c r="AF83" i="18"/>
  <c r="AA37" i="14"/>
  <c r="K43" i="3"/>
  <c r="J45" i="16"/>
  <c r="BF93" i="14"/>
  <c r="U105" i="4"/>
  <c r="BD82" i="16"/>
  <c r="AO102" i="17"/>
  <c r="J45" i="13"/>
  <c r="Y103" i="14"/>
  <c r="K35" i="3"/>
  <c r="O83" i="17"/>
  <c r="K45" i="14"/>
  <c r="BC37" i="14"/>
  <c r="K93" i="14"/>
  <c r="AE95" i="15"/>
  <c r="AF95" i="17"/>
  <c r="AO93" i="17"/>
  <c r="AW102" i="14"/>
  <c r="O43" i="3"/>
  <c r="AN92" i="13"/>
  <c r="O184" i="3"/>
  <c r="AW44" i="14"/>
  <c r="AZ45" i="18"/>
  <c r="AW93" i="18"/>
  <c r="U37" i="4"/>
  <c r="AA82" i="18"/>
  <c r="BI36" i="16"/>
  <c r="O36" i="15"/>
  <c r="AZ103" i="4"/>
  <c r="AZ102" i="18"/>
  <c r="BJ94" i="4"/>
  <c r="J105" i="13"/>
  <c r="AL43" i="13"/>
  <c r="Y105" i="17"/>
  <c r="BA84" i="17"/>
  <c r="J84" i="18"/>
  <c r="G85" i="16"/>
  <c r="J35" i="17"/>
  <c r="AE53" i="14"/>
  <c r="Y34" i="4"/>
  <c r="K103" i="13"/>
  <c r="AQ85" i="16"/>
  <c r="BJ35" i="17"/>
  <c r="R46" i="13"/>
  <c r="V95" i="16"/>
  <c r="K92" i="4"/>
  <c r="AO35" i="15"/>
  <c r="AA44" i="18"/>
  <c r="S83" i="16"/>
  <c r="R52" i="18"/>
  <c r="AN95" i="13"/>
  <c r="AL102" i="15"/>
  <c r="AB85" i="18"/>
  <c r="N44" i="17"/>
  <c r="AO46" i="13"/>
  <c r="AE93" i="4"/>
  <c r="AA104" i="15"/>
  <c r="BJ103" i="18"/>
  <c r="AL95" i="13"/>
  <c r="O44" i="13"/>
  <c r="O46" i="14"/>
  <c r="AX34" i="17"/>
  <c r="BM104" i="16"/>
  <c r="Y52" i="18"/>
  <c r="Y37" i="13"/>
  <c r="O103" i="4"/>
  <c r="Y43" i="14"/>
  <c r="R34" i="4"/>
  <c r="BL45" i="14"/>
  <c r="AF105" i="18"/>
  <c r="BJ37" i="18"/>
  <c r="AK93" i="15"/>
  <c r="U44" i="13"/>
  <c r="AQ36" i="4"/>
  <c r="U37" i="14"/>
  <c r="BF35" i="13"/>
  <c r="F132" i="3"/>
  <c r="AU45" i="18"/>
  <c r="R36" i="17"/>
  <c r="BG84" i="13"/>
  <c r="K44" i="15"/>
  <c r="N43" i="18"/>
  <c r="AN93" i="17"/>
  <c r="AH85" i="13"/>
  <c r="BI93" i="17"/>
  <c r="AO36" i="15"/>
  <c r="AL82" i="13"/>
  <c r="S95" i="14"/>
  <c r="BD84" i="4"/>
  <c r="N83" i="16"/>
  <c r="O183" i="3"/>
  <c r="AQ102" i="16"/>
  <c r="O105" i="15"/>
  <c r="F37" i="15"/>
  <c r="U103" i="18"/>
  <c r="AX53" i="4"/>
  <c r="G37" i="4"/>
  <c r="AW94" i="18"/>
  <c r="AQ95" i="4"/>
  <c r="AA104" i="17"/>
  <c r="AL92" i="13"/>
  <c r="AI95" i="16"/>
  <c r="AK44" i="13"/>
  <c r="AL37" i="17"/>
  <c r="AE84" i="18"/>
  <c r="V104" i="18"/>
  <c r="AE82" i="4"/>
  <c r="S43" i="18"/>
  <c r="AO83" i="13"/>
  <c r="AI93" i="14"/>
  <c r="AO46" i="16"/>
  <c r="AQ35" i="15"/>
  <c r="AN102" i="14"/>
  <c r="AI103" i="16"/>
  <c r="AL35" i="13"/>
  <c r="R95" i="13"/>
  <c r="AN94" i="16"/>
  <c r="Y43" i="13"/>
  <c r="S85" i="17"/>
  <c r="AU46" i="18"/>
  <c r="AO35" i="17"/>
  <c r="F34" i="14"/>
  <c r="F105" i="4"/>
  <c r="BI53" i="16"/>
  <c r="V35" i="4"/>
  <c r="BF37" i="14"/>
  <c r="BC94" i="16"/>
  <c r="AE37" i="17"/>
  <c r="S37" i="16"/>
  <c r="BA95" i="13"/>
  <c r="K45" i="15"/>
  <c r="BD92" i="18"/>
  <c r="AL44" i="18"/>
  <c r="AL46" i="17"/>
  <c r="AT94" i="18"/>
  <c r="AQ52" i="15"/>
  <c r="BI53" i="14"/>
  <c r="AQ46" i="17"/>
  <c r="V43" i="16"/>
  <c r="AW45" i="4"/>
  <c r="AA92" i="17"/>
  <c r="AH103" i="16"/>
  <c r="N46" i="14"/>
  <c r="AR36" i="4"/>
  <c r="S102" i="18"/>
  <c r="AT43" i="16"/>
  <c r="BG43" i="17"/>
  <c r="AZ82" i="15"/>
  <c r="S46" i="15"/>
  <c r="G82" i="18"/>
  <c r="N103" i="13"/>
  <c r="Y84" i="18"/>
  <c r="AI93" i="15"/>
  <c r="O43" i="15"/>
  <c r="S93" i="16"/>
  <c r="X94" i="16"/>
  <c r="BL105" i="17"/>
  <c r="AE35" i="17"/>
  <c r="R82" i="13"/>
  <c r="AL43" i="18"/>
  <c r="AT83" i="18"/>
  <c r="AB82" i="13"/>
  <c r="BC53" i="13"/>
  <c r="AN83" i="15"/>
  <c r="J95" i="3"/>
  <c r="Y36" i="4"/>
  <c r="AH103" i="14"/>
  <c r="AT105" i="18"/>
  <c r="AE43" i="17"/>
  <c r="AB36" i="14"/>
  <c r="AT105" i="4"/>
  <c r="S92" i="14"/>
  <c r="BL46" i="17"/>
  <c r="AO92" i="15"/>
  <c r="V92" i="14"/>
  <c r="AO83" i="14"/>
  <c r="AR105" i="13"/>
  <c r="AO103" i="16"/>
  <c r="BF52" i="16"/>
  <c r="U84" i="13"/>
  <c r="BI46" i="16"/>
  <c r="G105" i="3"/>
  <c r="R102" i="4"/>
  <c r="BF94" i="14"/>
  <c r="K53" i="14"/>
  <c r="BJ85" i="18"/>
  <c r="O21" i="3"/>
  <c r="AT36" i="17"/>
  <c r="N37" i="18"/>
  <c r="F34" i="15"/>
  <c r="K181" i="3"/>
  <c r="AK82" i="17"/>
  <c r="AQ45" i="16"/>
  <c r="V102" i="14"/>
  <c r="F98" i="3"/>
  <c r="BG45" i="17"/>
  <c r="O104" i="4"/>
  <c r="BF105" i="4"/>
  <c r="J85" i="18"/>
  <c r="X35" i="13"/>
  <c r="BF52" i="15"/>
  <c r="AK104" i="4"/>
  <c r="AZ85" i="14"/>
  <c r="O103" i="18"/>
  <c r="BL104" i="14"/>
  <c r="AO105" i="4"/>
  <c r="BD36" i="16"/>
  <c r="BI83" i="4"/>
  <c r="AF53" i="13"/>
  <c r="AU36" i="18"/>
  <c r="R36" i="13"/>
  <c r="BM102" i="14"/>
  <c r="BD102" i="16"/>
  <c r="AZ105" i="16"/>
  <c r="AK35" i="14"/>
  <c r="BC36" i="14"/>
  <c r="AI85" i="15"/>
  <c r="K102" i="4"/>
  <c r="AX84" i="15"/>
  <c r="BM44" i="4"/>
  <c r="AX53" i="18"/>
  <c r="AW53" i="4"/>
  <c r="F104" i="13"/>
  <c r="AF52" i="17"/>
  <c r="AL36" i="14"/>
  <c r="AI53" i="16"/>
  <c r="Y92" i="15"/>
  <c r="AH52" i="18"/>
  <c r="AT45" i="15"/>
  <c r="AB82" i="14"/>
  <c r="V36" i="14"/>
  <c r="BG53" i="4"/>
  <c r="G105" i="15"/>
  <c r="AU35" i="14"/>
  <c r="BG93" i="16"/>
  <c r="N46" i="16"/>
  <c r="N140" i="3"/>
  <c r="BC46" i="18"/>
  <c r="AF46" i="14"/>
  <c r="J37" i="4"/>
  <c r="Y102" i="15"/>
  <c r="AZ46" i="17"/>
  <c r="O140" i="3"/>
  <c r="AR92" i="18"/>
  <c r="G45" i="4"/>
  <c r="AA93" i="18"/>
  <c r="AW43" i="18"/>
  <c r="BA102" i="16"/>
  <c r="AQ92" i="17"/>
  <c r="AL36" i="15"/>
  <c r="AH82" i="15"/>
  <c r="AL35" i="17"/>
  <c r="AK93" i="17"/>
  <c r="AZ83" i="14"/>
  <c r="V43" i="4"/>
  <c r="BM85" i="15"/>
  <c r="AW46" i="14"/>
  <c r="BF43" i="17"/>
  <c r="O103" i="13"/>
  <c r="V83" i="14"/>
  <c r="U83" i="13"/>
  <c r="AN92" i="16"/>
  <c r="AT103" i="18"/>
  <c r="AQ102" i="15"/>
  <c r="BJ94" i="14"/>
  <c r="AX83" i="18"/>
  <c r="Y35" i="13"/>
  <c r="AR34" i="14"/>
  <c r="AZ92" i="15"/>
  <c r="AH104" i="14"/>
  <c r="AX52" i="4"/>
  <c r="R102" i="16"/>
  <c r="AZ105" i="13"/>
  <c r="AI35" i="14"/>
  <c r="K35" i="18"/>
  <c r="BF105" i="16"/>
  <c r="Y43" i="16"/>
  <c r="BD103" i="18"/>
  <c r="AZ52" i="17"/>
  <c r="AZ82" i="18"/>
  <c r="AQ95" i="18"/>
  <c r="AK84" i="16"/>
  <c r="AN105" i="13"/>
  <c r="AN82" i="16"/>
  <c r="G20" i="3"/>
  <c r="U102" i="13"/>
  <c r="V53" i="18"/>
  <c r="U105" i="18"/>
  <c r="K37" i="4"/>
  <c r="BL84" i="17"/>
  <c r="AW105" i="4"/>
  <c r="BA46" i="15"/>
  <c r="AO34" i="4"/>
  <c r="AE45" i="16"/>
  <c r="AQ84" i="4"/>
  <c r="AZ105" i="4"/>
  <c r="X83" i="16"/>
  <c r="BD53" i="13"/>
  <c r="AE36" i="16"/>
  <c r="BL46" i="13"/>
  <c r="BL36" i="13"/>
  <c r="AL83" i="17"/>
  <c r="O52" i="14"/>
  <c r="K35" i="15"/>
  <c r="J103" i="14"/>
  <c r="F20" i="3"/>
  <c r="BF102" i="18"/>
  <c r="BI34" i="18"/>
  <c r="AB83" i="18"/>
  <c r="F83" i="15"/>
  <c r="AA105" i="18"/>
  <c r="J27" i="3"/>
  <c r="R93" i="17"/>
  <c r="AL103" i="18"/>
  <c r="AA53" i="16"/>
  <c r="S45" i="18"/>
  <c r="BC34" i="13"/>
  <c r="BD103" i="4"/>
  <c r="AE103" i="4"/>
  <c r="BC46" i="14"/>
  <c r="K103" i="4"/>
  <c r="BF84" i="14"/>
  <c r="AN83" i="14"/>
  <c r="BG43" i="16"/>
  <c r="AQ52" i="14"/>
  <c r="O35" i="18"/>
  <c r="BM94" i="17"/>
  <c r="AL105" i="4"/>
  <c r="BD44" i="4"/>
  <c r="AE52" i="4"/>
  <c r="G92" i="14"/>
  <c r="AT34" i="13"/>
  <c r="BC35" i="13"/>
  <c r="BC35" i="16"/>
  <c r="AR44" i="18"/>
  <c r="AX44" i="17"/>
  <c r="V92" i="16"/>
  <c r="AZ34" i="16"/>
  <c r="AL95" i="14"/>
  <c r="V44" i="18"/>
  <c r="AN35" i="14"/>
  <c r="AH85" i="15"/>
  <c r="F94" i="13"/>
  <c r="O104" i="14"/>
  <c r="Y82" i="17"/>
  <c r="AU102" i="17"/>
  <c r="AL102" i="16"/>
  <c r="R103" i="15"/>
  <c r="U105" i="15"/>
  <c r="O85" i="14"/>
  <c r="AN44" i="18"/>
  <c r="AF105" i="16"/>
  <c r="AN53" i="15"/>
  <c r="BL95" i="16"/>
  <c r="BG92" i="15"/>
  <c r="BL53" i="13"/>
  <c r="AW44" i="13"/>
  <c r="BJ105" i="16"/>
  <c r="AA37" i="15"/>
  <c r="AF44" i="15"/>
  <c r="AE102" i="15"/>
  <c r="AO82" i="13"/>
  <c r="V83" i="17"/>
  <c r="K45" i="4"/>
  <c r="AX52" i="13"/>
  <c r="AT52" i="13"/>
  <c r="AQ83" i="15"/>
  <c r="BI103" i="15"/>
  <c r="AN82" i="14"/>
  <c r="AK35" i="17"/>
  <c r="AE95" i="18"/>
  <c r="BM93" i="16"/>
  <c r="AL83" i="15"/>
  <c r="AI94" i="18"/>
  <c r="AQ92" i="16"/>
  <c r="X34" i="14"/>
  <c r="V36" i="13"/>
  <c r="BA43" i="4"/>
  <c r="AB46" i="16"/>
  <c r="N53" i="13"/>
  <c r="BJ43" i="14"/>
  <c r="AU103" i="17"/>
  <c r="G46" i="17"/>
  <c r="AU36" i="15"/>
  <c r="R37" i="16"/>
  <c r="BI103" i="17"/>
  <c r="AI37" i="17"/>
  <c r="Y85" i="14"/>
  <c r="AW84" i="17"/>
  <c r="BG37" i="17"/>
  <c r="AQ35" i="13"/>
  <c r="AA35" i="18"/>
  <c r="AF104" i="4"/>
  <c r="AL52" i="15"/>
  <c r="BL103" i="14"/>
  <c r="F102" i="17"/>
  <c r="G175" i="3"/>
  <c r="BI94" i="15"/>
  <c r="S35" i="17"/>
  <c r="AE84" i="14"/>
  <c r="AL83" i="16"/>
  <c r="J131" i="3"/>
  <c r="AR93" i="13"/>
  <c r="F83" i="18"/>
  <c r="BC103" i="4"/>
  <c r="BD102" i="4"/>
  <c r="AE104" i="15"/>
  <c r="V102" i="17"/>
  <c r="BD104" i="15"/>
  <c r="V36" i="18"/>
  <c r="N148" i="3"/>
  <c r="K104" i="15"/>
  <c r="AH84" i="16"/>
  <c r="BI83" i="17"/>
  <c r="O35" i="4"/>
  <c r="N92" i="4"/>
  <c r="AZ103" i="18"/>
  <c r="AH85" i="17"/>
  <c r="X82" i="14"/>
  <c r="AN46" i="16"/>
  <c r="K92" i="18"/>
  <c r="AK93" i="16"/>
  <c r="AF85" i="4"/>
  <c r="BC104" i="18"/>
  <c r="BM83" i="4"/>
  <c r="AB85" i="17"/>
  <c r="AF92" i="17"/>
  <c r="Y52" i="14"/>
  <c r="BJ46" i="17"/>
  <c r="K140" i="3"/>
  <c r="AK44" i="4"/>
  <c r="BF46" i="4"/>
  <c r="J92" i="18"/>
  <c r="BF44" i="16"/>
  <c r="S43" i="15"/>
  <c r="F94" i="18"/>
  <c r="BM53" i="13"/>
  <c r="S34" i="15"/>
  <c r="BI104" i="14"/>
  <c r="BG44" i="13"/>
  <c r="AN95" i="16"/>
  <c r="BI102" i="15"/>
  <c r="AF43" i="14"/>
  <c r="AW92" i="18"/>
  <c r="AL104" i="18"/>
  <c r="AX52" i="15"/>
  <c r="AN104" i="17"/>
  <c r="BF83" i="15"/>
  <c r="AX34" i="16"/>
  <c r="AR52" i="17"/>
  <c r="AR44" i="16"/>
  <c r="AA34" i="17"/>
  <c r="BC105" i="18"/>
  <c r="AU84" i="17"/>
  <c r="BF104" i="13"/>
  <c r="AI94" i="15"/>
  <c r="N95" i="4"/>
  <c r="AF92" i="15"/>
  <c r="AA44" i="15"/>
  <c r="U82" i="18"/>
  <c r="AH45" i="17"/>
  <c r="N94" i="18"/>
  <c r="AR84" i="4"/>
  <c r="AA84" i="18"/>
  <c r="BL46" i="18"/>
  <c r="AW92" i="17"/>
  <c r="BD103" i="16"/>
  <c r="N102" i="17"/>
  <c r="AF103" i="14"/>
  <c r="V84" i="13"/>
  <c r="AB45" i="4"/>
  <c r="U92" i="18"/>
  <c r="AN34" i="4"/>
  <c r="F45" i="13"/>
  <c r="AR43" i="18"/>
  <c r="BD35" i="18"/>
  <c r="O46" i="16"/>
  <c r="BJ85" i="13"/>
  <c r="G82" i="17"/>
  <c r="AZ94" i="15"/>
  <c r="AO53" i="18"/>
  <c r="AL83" i="18"/>
  <c r="G53" i="15"/>
  <c r="BM95" i="15"/>
  <c r="AA93" i="13"/>
  <c r="AF95" i="14"/>
  <c r="AX37" i="13"/>
  <c r="BC82" i="18"/>
  <c r="AN102" i="16"/>
  <c r="BC37" i="16"/>
  <c r="Y34" i="13"/>
  <c r="BA43" i="16"/>
  <c r="BF46" i="17"/>
  <c r="AI95" i="13"/>
  <c r="AL45" i="4"/>
  <c r="AQ35" i="16"/>
  <c r="BL45" i="13"/>
  <c r="AO45" i="14"/>
  <c r="N132" i="3"/>
  <c r="AQ103" i="17"/>
  <c r="AA83" i="4"/>
  <c r="AE94" i="13"/>
  <c r="BM105" i="18"/>
  <c r="J85" i="16"/>
  <c r="AN45" i="14"/>
  <c r="AE52" i="15"/>
  <c r="BF53" i="17"/>
  <c r="AK37" i="16"/>
  <c r="AO105" i="13"/>
  <c r="N82" i="15"/>
  <c r="AE36" i="13"/>
  <c r="G34" i="16"/>
  <c r="BL102" i="15"/>
  <c r="F46" i="14"/>
  <c r="N93" i="13"/>
  <c r="BD84" i="16"/>
  <c r="AK94" i="13"/>
  <c r="AK34" i="16"/>
  <c r="U36" i="17"/>
  <c r="AZ52" i="15"/>
  <c r="AO37" i="16"/>
  <c r="AK34" i="18"/>
  <c r="S83" i="13"/>
  <c r="O84" i="4"/>
  <c r="F43" i="15"/>
  <c r="AQ37" i="4"/>
  <c r="AW95" i="18"/>
  <c r="O22" i="3"/>
  <c r="K85" i="14"/>
  <c r="BL34" i="15"/>
  <c r="N36" i="17"/>
  <c r="AK43" i="17"/>
  <c r="X105" i="4"/>
  <c r="AT94" i="13"/>
  <c r="BM45" i="18"/>
  <c r="AU45" i="4"/>
  <c r="BC93" i="18"/>
  <c r="AI36" i="14"/>
  <c r="AT45" i="14"/>
  <c r="BA52" i="4"/>
  <c r="J53" i="4"/>
  <c r="G105" i="18"/>
  <c r="S36" i="17"/>
  <c r="G131" i="3"/>
  <c r="BA83" i="15"/>
  <c r="O43" i="16"/>
  <c r="AQ93" i="4"/>
  <c r="O103" i="17"/>
  <c r="BF103" i="16"/>
  <c r="AR35" i="15"/>
  <c r="AQ37" i="16"/>
  <c r="BM82" i="18"/>
  <c r="BI34" i="14"/>
  <c r="AO104" i="14"/>
  <c r="F84" i="16"/>
  <c r="AI44" i="14"/>
  <c r="BF36" i="17"/>
  <c r="BJ44" i="13"/>
  <c r="BL94" i="13"/>
  <c r="R104" i="15"/>
  <c r="BJ105" i="13"/>
  <c r="BF105" i="17"/>
  <c r="V52" i="16"/>
  <c r="J183" i="3"/>
  <c r="AB44" i="14"/>
  <c r="BF36" i="14"/>
  <c r="AF104" i="14"/>
  <c r="AR53" i="17"/>
  <c r="BG94" i="13"/>
  <c r="S83" i="15"/>
  <c r="AN103" i="14"/>
  <c r="R92" i="14"/>
  <c r="AW34" i="13"/>
  <c r="N46" i="17"/>
  <c r="AR85" i="18"/>
  <c r="AA44" i="16"/>
  <c r="BL53" i="4"/>
  <c r="AB85" i="15"/>
  <c r="O225" i="3"/>
  <c r="AI105" i="14"/>
  <c r="O83" i="18"/>
  <c r="N93" i="4"/>
  <c r="Y46" i="17"/>
  <c r="AN36" i="14"/>
  <c r="R92" i="17"/>
  <c r="AH36" i="18"/>
  <c r="J85" i="14"/>
  <c r="BA93" i="14"/>
  <c r="AT104" i="13"/>
  <c r="K81" i="3"/>
  <c r="AO94" i="14"/>
  <c r="J52" i="15"/>
  <c r="AH104" i="16"/>
  <c r="AX94" i="14"/>
  <c r="AT95" i="4"/>
  <c r="AA84" i="13"/>
  <c r="J44" i="18"/>
  <c r="AF52" i="13"/>
  <c r="U46" i="13"/>
  <c r="AA37" i="16"/>
  <c r="S103" i="18"/>
  <c r="AW102" i="16"/>
  <c r="BA37" i="17"/>
  <c r="AK85" i="13"/>
  <c r="AU105" i="4"/>
  <c r="AH102" i="18"/>
  <c r="BM93" i="4"/>
  <c r="G85" i="15"/>
  <c r="BF83" i="17"/>
  <c r="AR103" i="4"/>
  <c r="U93" i="17"/>
  <c r="O95" i="3"/>
  <c r="F167" i="3"/>
  <c r="O37" i="17"/>
  <c r="BA44" i="4"/>
  <c r="AO82" i="14"/>
  <c r="BM84" i="15"/>
  <c r="AL52" i="14"/>
  <c r="AH45" i="14"/>
  <c r="X44" i="13"/>
  <c r="N227" i="3"/>
  <c r="AB84" i="4"/>
  <c r="R103" i="18"/>
  <c r="G46" i="18"/>
  <c r="AA53" i="4"/>
  <c r="AW85" i="16"/>
  <c r="BF43" i="18"/>
  <c r="N45" i="16"/>
  <c r="AQ104" i="14"/>
  <c r="AU34" i="4"/>
  <c r="AL103" i="13"/>
  <c r="AU85" i="17"/>
  <c r="AH84" i="4"/>
  <c r="BJ53" i="16"/>
  <c r="BD82" i="13"/>
  <c r="U45" i="18"/>
  <c r="J34" i="4"/>
  <c r="AX36" i="17"/>
  <c r="BD95" i="15"/>
  <c r="AX82" i="16"/>
  <c r="AU46" i="14"/>
  <c r="K97" i="3"/>
  <c r="G37" i="18"/>
  <c r="N94" i="13"/>
  <c r="AI44" i="4"/>
  <c r="S93" i="13"/>
  <c r="AI83" i="13"/>
  <c r="BJ83" i="4"/>
  <c r="AF102" i="4"/>
  <c r="BI83" i="15"/>
  <c r="BM45" i="17"/>
  <c r="AR53" i="13"/>
  <c r="F53" i="14"/>
  <c r="J105" i="3"/>
  <c r="V45" i="4"/>
  <c r="AI102" i="17"/>
  <c r="N36" i="3"/>
  <c r="AI94" i="13"/>
  <c r="V36" i="17"/>
  <c r="AK53" i="13"/>
  <c r="J175" i="3"/>
  <c r="G93" i="13"/>
  <c r="J190" i="3"/>
  <c r="BJ82" i="13"/>
  <c r="BJ36" i="17"/>
  <c r="J36" i="15"/>
  <c r="AO45" i="4"/>
  <c r="BL83" i="15"/>
  <c r="J52" i="17"/>
  <c r="R45" i="15"/>
  <c r="BJ44" i="16"/>
  <c r="R105" i="18"/>
  <c r="K93" i="4"/>
  <c r="AB52" i="4"/>
  <c r="AB83" i="15"/>
  <c r="BC37" i="15"/>
  <c r="U94" i="16"/>
  <c r="AR35" i="18"/>
  <c r="AN102" i="4"/>
  <c r="N94" i="17"/>
  <c r="G105" i="16"/>
  <c r="V45" i="14"/>
  <c r="AA44" i="4"/>
  <c r="BF35" i="18"/>
  <c r="AX43" i="16"/>
  <c r="N83" i="18"/>
  <c r="J53" i="14"/>
  <c r="X53" i="18"/>
  <c r="AX84" i="18"/>
  <c r="G35" i="15"/>
  <c r="AX84" i="13"/>
  <c r="AH83" i="16"/>
  <c r="AQ45" i="18"/>
  <c r="V35" i="16"/>
  <c r="AX37" i="14"/>
  <c r="AR37" i="13"/>
  <c r="BC36" i="15"/>
  <c r="BJ102" i="15"/>
  <c r="U52" i="16"/>
  <c r="BM46" i="14"/>
  <c r="G84" i="18"/>
  <c r="BC92" i="13"/>
  <c r="AZ35" i="4"/>
  <c r="O88" i="3"/>
  <c r="AI34" i="18"/>
  <c r="AH34" i="17"/>
  <c r="BG35" i="15"/>
  <c r="J43" i="18"/>
  <c r="AA35" i="13"/>
  <c r="F103" i="18"/>
  <c r="AE83" i="16"/>
  <c r="F94" i="14"/>
  <c r="G34" i="18"/>
  <c r="V44" i="14"/>
  <c r="G84" i="15"/>
  <c r="BC105" i="16"/>
  <c r="AX44" i="14"/>
  <c r="AF85" i="15"/>
  <c r="O124" i="3"/>
  <c r="AB45" i="16"/>
  <c r="BA44" i="18"/>
  <c r="S85" i="18"/>
  <c r="AZ53" i="17"/>
  <c r="AR45" i="17"/>
  <c r="BM104" i="15"/>
  <c r="AF84" i="16"/>
  <c r="BI52" i="13"/>
  <c r="AN44" i="4"/>
  <c r="O148" i="3"/>
  <c r="AA37" i="17"/>
  <c r="N105" i="13"/>
  <c r="X34" i="4"/>
  <c r="S44" i="18"/>
  <c r="G105" i="4"/>
  <c r="U46" i="4"/>
  <c r="G34" i="14"/>
  <c r="AB85" i="16"/>
  <c r="AU44" i="13"/>
  <c r="AH104" i="13"/>
  <c r="AH36" i="14"/>
  <c r="AK83" i="15"/>
  <c r="AU85" i="4"/>
  <c r="AL85" i="14"/>
  <c r="AI103" i="4"/>
  <c r="AA45" i="15"/>
  <c r="BJ83" i="15"/>
  <c r="AN84" i="18"/>
  <c r="K95" i="4"/>
  <c r="BC95" i="13"/>
  <c r="BA93" i="13"/>
  <c r="AN85" i="15"/>
  <c r="AW34" i="16"/>
  <c r="X105" i="13"/>
  <c r="AX46" i="16"/>
  <c r="AI52" i="14"/>
  <c r="AT105" i="17"/>
  <c r="AK45" i="13"/>
  <c r="AH53" i="18"/>
  <c r="AI52" i="13"/>
  <c r="AB102" i="18"/>
  <c r="AL105" i="14"/>
  <c r="BM36" i="15"/>
  <c r="K21" i="3"/>
  <c r="G34" i="3"/>
  <c r="AW43" i="17"/>
  <c r="AA45" i="4"/>
  <c r="BI105" i="16"/>
  <c r="AW92" i="14"/>
  <c r="AQ105" i="15"/>
  <c r="O35" i="16"/>
  <c r="AR35" i="14"/>
  <c r="BI35" i="15"/>
  <c r="AU104" i="15"/>
  <c r="AT44" i="16"/>
  <c r="AT84" i="13"/>
  <c r="BD43" i="16"/>
  <c r="V95" i="13"/>
  <c r="AU94" i="4"/>
  <c r="AF44" i="18"/>
  <c r="N45" i="14"/>
  <c r="AX104" i="13"/>
  <c r="BM104" i="18"/>
  <c r="G95" i="4"/>
  <c r="S45" i="16"/>
  <c r="K36" i="18"/>
  <c r="BF45" i="16"/>
  <c r="R83" i="16"/>
  <c r="N105" i="14"/>
  <c r="BL84" i="13"/>
  <c r="AO85" i="4"/>
  <c r="AR44" i="15"/>
  <c r="G44" i="14"/>
  <c r="Y44" i="17"/>
  <c r="AT35" i="15"/>
  <c r="Y35" i="4"/>
  <c r="AQ43" i="14"/>
  <c r="J94" i="14"/>
  <c r="N147" i="3"/>
  <c r="N42" i="3"/>
  <c r="AE35" i="14"/>
  <c r="X34" i="16"/>
  <c r="AI84" i="13"/>
  <c r="X94" i="4"/>
  <c r="K92" i="15"/>
  <c r="O45" i="16"/>
  <c r="F103" i="14"/>
  <c r="V85" i="4"/>
  <c r="AI104" i="14"/>
  <c r="AU45" i="16"/>
  <c r="AH36" i="15"/>
  <c r="BF92" i="13"/>
  <c r="Y85" i="17"/>
  <c r="AR104" i="18"/>
  <c r="X95" i="18"/>
  <c r="BG95" i="15"/>
  <c r="AO103" i="4"/>
  <c r="AI52" i="15"/>
  <c r="BA45" i="14"/>
  <c r="AK82" i="16"/>
  <c r="AK105" i="4"/>
  <c r="N21" i="3"/>
  <c r="AE36" i="4"/>
  <c r="V43" i="17"/>
  <c r="Y82" i="15"/>
  <c r="AZ82" i="17"/>
  <c r="N82" i="18"/>
  <c r="V94" i="17"/>
  <c r="N104" i="13"/>
  <c r="R105" i="15"/>
  <c r="U83" i="15"/>
  <c r="BD94" i="18"/>
  <c r="AE92" i="14"/>
  <c r="BC83" i="18"/>
  <c r="AT92" i="17"/>
  <c r="BG52" i="15"/>
  <c r="AE103" i="16"/>
  <c r="BA46" i="13"/>
  <c r="O46" i="18"/>
  <c r="AR82" i="13"/>
  <c r="N36" i="13"/>
  <c r="BC53" i="14"/>
  <c r="AA52" i="13"/>
  <c r="N104" i="16"/>
  <c r="AA84" i="15"/>
  <c r="AN36" i="13"/>
  <c r="AX46" i="18"/>
  <c r="F34" i="18"/>
  <c r="F105" i="17"/>
  <c r="AU105" i="14"/>
  <c r="AQ95" i="13"/>
  <c r="BG92" i="4"/>
  <c r="AQ52" i="13"/>
  <c r="AH92" i="13"/>
  <c r="AR83" i="13"/>
  <c r="AU105" i="13"/>
  <c r="AU35" i="17"/>
  <c r="J93" i="4"/>
  <c r="AA36" i="17"/>
  <c r="O92" i="17"/>
  <c r="U102" i="4"/>
  <c r="BI82" i="18"/>
  <c r="BG44" i="15"/>
  <c r="AW43" i="16"/>
  <c r="AU94" i="18"/>
  <c r="AU95" i="17"/>
  <c r="BM53" i="15"/>
  <c r="AU52" i="15"/>
  <c r="BJ84" i="15"/>
  <c r="J93" i="15"/>
  <c r="AH37" i="4"/>
  <c r="O42" i="3"/>
  <c r="AX46" i="17"/>
  <c r="BF44" i="4"/>
  <c r="BM95" i="18"/>
  <c r="J104" i="16"/>
  <c r="BC43" i="4"/>
  <c r="BG45" i="14"/>
  <c r="V46" i="14"/>
  <c r="AU104" i="16"/>
  <c r="AX105" i="13"/>
  <c r="AU35" i="13"/>
  <c r="AW82" i="18"/>
  <c r="AZ53" i="18"/>
  <c r="BI34" i="17"/>
  <c r="F93" i="18"/>
  <c r="S92" i="13"/>
  <c r="AO82" i="16"/>
  <c r="AO43" i="15"/>
  <c r="AA52" i="18"/>
  <c r="AL95" i="17"/>
  <c r="N26" i="3"/>
  <c r="AE105" i="18"/>
  <c r="AB104" i="4"/>
  <c r="BL53" i="18"/>
  <c r="AH35" i="4"/>
  <c r="AQ94" i="18"/>
  <c r="U104" i="14"/>
  <c r="BJ44" i="4"/>
  <c r="AO44" i="14"/>
  <c r="R53" i="15"/>
  <c r="K82" i="13"/>
  <c r="Y94" i="17"/>
  <c r="BM85" i="16"/>
  <c r="S105" i="16"/>
  <c r="BC43" i="15"/>
  <c r="BJ94" i="17"/>
  <c r="AU95" i="13"/>
  <c r="BC103" i="13"/>
  <c r="AL93" i="16"/>
  <c r="AQ104" i="18"/>
  <c r="S43" i="16"/>
  <c r="BA45" i="16"/>
  <c r="AE45" i="18"/>
  <c r="AB37" i="13"/>
  <c r="AF85" i="16"/>
  <c r="AI84" i="4"/>
  <c r="AT46" i="13"/>
  <c r="N82" i="16"/>
  <c r="V37" i="17"/>
  <c r="V53" i="15"/>
  <c r="AH46" i="14"/>
  <c r="R104" i="4"/>
  <c r="AI46" i="13"/>
  <c r="BG93" i="18"/>
  <c r="F43" i="14"/>
  <c r="F36" i="18"/>
  <c r="AI104" i="13"/>
  <c r="AF94" i="17"/>
  <c r="S95" i="17"/>
  <c r="AU94" i="16"/>
  <c r="AW93" i="4"/>
  <c r="BM44" i="16"/>
  <c r="AQ45" i="14"/>
  <c r="AW35" i="13"/>
  <c r="AA105" i="16"/>
  <c r="AF85" i="17"/>
  <c r="AB36" i="16"/>
  <c r="AT103" i="14"/>
  <c r="AO102" i="16"/>
  <c r="R44" i="13"/>
  <c r="AU37" i="15"/>
  <c r="BA43" i="15"/>
  <c r="AR93" i="4"/>
  <c r="AF43" i="4"/>
  <c r="AQ84" i="18"/>
  <c r="BD46" i="13"/>
  <c r="AR92" i="15"/>
  <c r="AU105" i="18"/>
  <c r="J225" i="3"/>
  <c r="L225" i="3"/>
  <c r="AS84" i="18"/>
  <c r="T44" i="13"/>
  <c r="AV103" i="14"/>
  <c r="AC105" i="16"/>
  <c r="AY35" i="13"/>
  <c r="AS45" i="14"/>
  <c r="AY93" i="4"/>
  <c r="H36" i="18"/>
  <c r="H43" i="14"/>
  <c r="T104" i="4"/>
  <c r="AJ46" i="14"/>
  <c r="P82" i="16"/>
  <c r="AV46" i="13"/>
  <c r="AG45" i="18"/>
  <c r="AS104" i="18"/>
  <c r="BE103" i="13"/>
  <c r="BE43" i="15"/>
  <c r="T53" i="15"/>
  <c r="W104" i="14"/>
  <c r="AS94" i="18"/>
  <c r="AJ35" i="4"/>
  <c r="BN53" i="18"/>
  <c r="AG105" i="18"/>
  <c r="P26" i="3"/>
  <c r="AC52" i="18"/>
  <c r="H93" i="18"/>
  <c r="BK34" i="17"/>
  <c r="BB53" i="18"/>
  <c r="AY82" i="18"/>
  <c r="BE43" i="4"/>
  <c r="L104" i="16"/>
  <c r="BH44" i="4"/>
  <c r="AJ37" i="4"/>
  <c r="L93" i="15"/>
  <c r="AY43" i="16"/>
  <c r="BK82" i="18"/>
  <c r="W102" i="4"/>
  <c r="AC36" i="17"/>
  <c r="L93" i="4"/>
  <c r="AJ92" i="13"/>
  <c r="AS52" i="13"/>
  <c r="AS95" i="13"/>
  <c r="H105" i="17"/>
  <c r="H34" i="18"/>
  <c r="AP36" i="13"/>
  <c r="AC84" i="15"/>
  <c r="P104" i="16"/>
  <c r="AC52" i="13"/>
  <c r="BE53" i="14"/>
  <c r="P36" i="13"/>
  <c r="AG103" i="16"/>
  <c r="AV92" i="17"/>
  <c r="BE83" i="18"/>
  <c r="AG92" i="14"/>
  <c r="W83" i="15"/>
  <c r="T105" i="15"/>
  <c r="P104" i="13"/>
  <c r="P82" i="18"/>
  <c r="BB82" i="17"/>
  <c r="AG36" i="4"/>
  <c r="P21" i="3"/>
  <c r="AM105" i="4"/>
  <c r="AM82" i="16"/>
  <c r="Z95" i="18"/>
  <c r="BH92" i="13"/>
  <c r="AJ36" i="15"/>
  <c r="H103" i="14"/>
  <c r="Z94" i="4"/>
  <c r="Z34" i="16"/>
  <c r="AG35" i="14"/>
  <c r="P42" i="3"/>
  <c r="P147" i="3"/>
  <c r="L94" i="14"/>
  <c r="AS43" i="14"/>
  <c r="AV35" i="15"/>
  <c r="BN84" i="13"/>
  <c r="P105" i="14"/>
  <c r="T83" i="16"/>
  <c r="BH45" i="16"/>
  <c r="P45" i="14"/>
  <c r="AV84" i="13"/>
  <c r="AV44" i="16"/>
  <c r="BK35" i="15"/>
  <c r="AS105" i="15"/>
  <c r="AY92" i="14"/>
  <c r="BK105" i="16"/>
  <c r="AC45" i="4"/>
  <c r="AY43" i="17"/>
  <c r="AJ53" i="18"/>
  <c r="AM45" i="13"/>
  <c r="AV105" i="17"/>
  <c r="Z105" i="13"/>
  <c r="AY34" i="16"/>
  <c r="AP85" i="15"/>
  <c r="BE95" i="13"/>
  <c r="AP84" i="18"/>
  <c r="AC45" i="15"/>
  <c r="AM83" i="15"/>
  <c r="AJ36" i="14"/>
  <c r="AJ104" i="13"/>
  <c r="W46" i="4"/>
  <c r="Z34" i="4"/>
  <c r="P105" i="13"/>
  <c r="AC37" i="17"/>
  <c r="AP44" i="4"/>
  <c r="BK52" i="13"/>
  <c r="BB53" i="17"/>
  <c r="BE105" i="16"/>
  <c r="H94" i="14"/>
  <c r="AG83" i="16"/>
  <c r="H103" i="18"/>
  <c r="AC35" i="13"/>
  <c r="L43" i="18"/>
  <c r="AJ34" i="17"/>
  <c r="BB35" i="4"/>
  <c r="BE92" i="13"/>
  <c r="W52" i="16"/>
  <c r="BE36" i="15"/>
  <c r="AS45" i="18"/>
  <c r="AJ83" i="16"/>
  <c r="Z53" i="18"/>
  <c r="L53" i="14"/>
  <c r="P83" i="18"/>
  <c r="BH35" i="18"/>
  <c r="AC44" i="4"/>
  <c r="P94" i="17"/>
  <c r="AP102" i="4"/>
  <c r="W94" i="16"/>
  <c r="BE37" i="15"/>
  <c r="T105" i="18"/>
  <c r="T45" i="15"/>
  <c r="L52" i="17"/>
  <c r="BN83" i="15"/>
  <c r="L36" i="15"/>
  <c r="L190" i="3"/>
  <c r="L175" i="3"/>
  <c r="AM53" i="13"/>
  <c r="P36" i="3"/>
  <c r="L105" i="3"/>
  <c r="H53" i="14"/>
  <c r="BK83" i="15"/>
  <c r="P94" i="13"/>
  <c r="L34" i="4"/>
  <c r="W45" i="18"/>
  <c r="AJ84" i="4"/>
  <c r="AS104" i="14"/>
  <c r="P45" i="16"/>
  <c r="BH43" i="18"/>
  <c r="AY85" i="16"/>
  <c r="AC53" i="4"/>
  <c r="T103" i="18"/>
  <c r="P227" i="3"/>
  <c r="Z44" i="13"/>
  <c r="AJ45" i="14"/>
  <c r="H167" i="3"/>
  <c r="W93" i="17"/>
  <c r="BH83" i="17"/>
  <c r="AJ102" i="18"/>
  <c r="AM85" i="13"/>
  <c r="AY102" i="16"/>
  <c r="AC37" i="16"/>
  <c r="W46" i="13"/>
  <c r="L44" i="18"/>
  <c r="AC84" i="13"/>
  <c r="AV95" i="4"/>
  <c r="AJ104" i="16"/>
  <c r="L52" i="15"/>
  <c r="AV104" i="13"/>
  <c r="L85" i="14"/>
  <c r="AJ36" i="18"/>
  <c r="T92" i="17"/>
  <c r="AP36" i="14"/>
  <c r="P93" i="4"/>
  <c r="BN53" i="4"/>
  <c r="AC44" i="16"/>
  <c r="P46" i="17"/>
  <c r="AY34" i="13"/>
  <c r="T92" i="14"/>
  <c r="AP103" i="14"/>
  <c r="BH36" i="14"/>
  <c r="L183" i="3"/>
  <c r="BH105" i="17"/>
  <c r="T104" i="15"/>
  <c r="BN94" i="13"/>
  <c r="BH36" i="17"/>
  <c r="H84" i="16"/>
  <c r="BK34" i="14"/>
  <c r="AS37" i="16"/>
  <c r="BH103" i="16"/>
  <c r="AS93" i="4"/>
  <c r="L53" i="4"/>
  <c r="AV45" i="14"/>
  <c r="BE93" i="18"/>
  <c r="AV94" i="13"/>
  <c r="Z105" i="4"/>
  <c r="AM43" i="17"/>
  <c r="P36" i="17"/>
  <c r="BN34" i="15"/>
  <c r="AY95" i="18"/>
  <c r="AS37" i="4"/>
  <c r="H43" i="15"/>
  <c r="AM34" i="18"/>
  <c r="BB52" i="15"/>
  <c r="W36" i="17"/>
  <c r="AM34" i="16"/>
  <c r="AM94" i="13"/>
  <c r="P93" i="13"/>
  <c r="H46" i="14"/>
  <c r="BN102" i="15"/>
  <c r="AG36" i="13"/>
  <c r="P82" i="15"/>
  <c r="AM37" i="16"/>
  <c r="BH53" i="17"/>
  <c r="AG52" i="15"/>
  <c r="AP45" i="14"/>
  <c r="L85" i="16"/>
  <c r="AG94" i="13"/>
  <c r="AC83" i="4"/>
  <c r="AS103" i="17"/>
  <c r="P132" i="3"/>
  <c r="BN45" i="13"/>
  <c r="AS35" i="16"/>
  <c r="BH46" i="17"/>
  <c r="BE37" i="16"/>
  <c r="AP102" i="16"/>
  <c r="BE82" i="18"/>
  <c r="AC93" i="13"/>
  <c r="BB94" i="15"/>
  <c r="H45" i="13"/>
  <c r="AP34" i="4"/>
  <c r="W92" i="18"/>
  <c r="P102" i="17"/>
  <c r="AY92" i="17"/>
  <c r="BN46" i="18"/>
  <c r="AC84" i="18"/>
  <c r="P94" i="18"/>
  <c r="AJ45" i="17"/>
  <c r="W82" i="18"/>
  <c r="AC44" i="15"/>
  <c r="P95" i="4"/>
  <c r="BH104" i="13"/>
  <c r="BE105" i="18"/>
  <c r="AC34" i="17"/>
  <c r="BH83" i="15"/>
  <c r="AP104" i="17"/>
  <c r="AY92" i="18"/>
  <c r="BK102" i="15"/>
  <c r="AP95" i="16"/>
  <c r="BK104" i="14"/>
  <c r="H94" i="18"/>
  <c r="BH44" i="16"/>
  <c r="L92" i="18"/>
  <c r="BH46" i="4"/>
  <c r="AM44" i="4"/>
  <c r="BE104" i="18"/>
  <c r="AM93" i="16"/>
  <c r="AP46" i="16"/>
  <c r="Z82" i="14"/>
  <c r="AJ85" i="17"/>
  <c r="BB103" i="18"/>
  <c r="P92" i="4"/>
  <c r="BK83" i="17"/>
  <c r="AJ84" i="16"/>
  <c r="P148" i="3"/>
  <c r="AG104" i="15"/>
  <c r="BE103" i="4"/>
  <c r="H83" i="18"/>
  <c r="L131" i="3"/>
  <c r="AG84" i="14"/>
  <c r="BK94" i="15"/>
  <c r="H102" i="17"/>
  <c r="BN103" i="14"/>
  <c r="AC35" i="18"/>
  <c r="AS35" i="13"/>
  <c r="AY84" i="17"/>
  <c r="BK103" i="17"/>
  <c r="T37" i="16"/>
  <c r="P53" i="13"/>
  <c r="Z34" i="14"/>
  <c r="AS92" i="16"/>
  <c r="AG95" i="18"/>
  <c r="AM35" i="17"/>
  <c r="AP82" i="14"/>
  <c r="BK103" i="15"/>
  <c r="AS83" i="15"/>
  <c r="AV52" i="13"/>
  <c r="AG102" i="15"/>
  <c r="AC37" i="15"/>
  <c r="AY44" i="13"/>
  <c r="BN53" i="13"/>
  <c r="BN95" i="16"/>
  <c r="AP53" i="15"/>
  <c r="AP44" i="18"/>
  <c r="W105" i="15"/>
  <c r="T103" i="15"/>
  <c r="H94" i="13"/>
  <c r="AJ85" i="15"/>
  <c r="AP35" i="14"/>
  <c r="BB34" i="16"/>
  <c r="BE35" i="16"/>
  <c r="BE35" i="13"/>
  <c r="AV34" i="13"/>
  <c r="AG52" i="4"/>
  <c r="AS52" i="14"/>
  <c r="AP83" i="14"/>
  <c r="BH84" i="14"/>
  <c r="BE46" i="14"/>
  <c r="AG103" i="4"/>
  <c r="BE34" i="13"/>
  <c r="AC53" i="16"/>
  <c r="T93" i="17"/>
  <c r="L27" i="3"/>
  <c r="AC105" i="18"/>
  <c r="H83" i="15"/>
  <c r="BK34" i="18"/>
  <c r="BH102" i="18"/>
  <c r="H20" i="3"/>
  <c r="L103" i="14"/>
  <c r="BN36" i="13"/>
  <c r="BN46" i="13"/>
  <c r="AG36" i="16"/>
  <c r="Z83" i="16"/>
  <c r="BB105" i="4"/>
  <c r="AS84" i="4"/>
  <c r="AG45" i="16"/>
  <c r="AY105" i="4"/>
  <c r="BN84" i="17"/>
  <c r="W105" i="18"/>
  <c r="W102" i="13"/>
  <c r="AP82" i="16"/>
  <c r="AP105" i="13"/>
  <c r="AM84" i="16"/>
  <c r="AS95" i="18"/>
  <c r="BB82" i="18"/>
  <c r="BB52" i="17"/>
  <c r="BH105" i="16"/>
  <c r="BB105" i="13"/>
  <c r="T102" i="16"/>
  <c r="AJ104" i="14"/>
  <c r="BB92" i="15"/>
  <c r="AS102" i="15"/>
  <c r="AV103" i="18"/>
  <c r="AP92" i="16"/>
  <c r="W83" i="13"/>
  <c r="BH43" i="17"/>
  <c r="AY46" i="14"/>
  <c r="BB83" i="14"/>
  <c r="AM93" i="17"/>
  <c r="AJ82" i="15"/>
  <c r="AS92" i="17"/>
  <c r="AY43" i="18"/>
  <c r="AC93" i="18"/>
  <c r="BB46" i="17"/>
  <c r="L37" i="4"/>
  <c r="BE46" i="18"/>
  <c r="P140" i="3"/>
  <c r="P46" i="16"/>
  <c r="AV45" i="15"/>
  <c r="AJ52" i="18"/>
  <c r="H104" i="13"/>
  <c r="AY53" i="4"/>
  <c r="BE36" i="14"/>
  <c r="AM35" i="14"/>
  <c r="BB105" i="16"/>
  <c r="T36" i="13"/>
  <c r="BK83" i="4"/>
  <c r="BN104" i="14"/>
  <c r="BB85" i="14"/>
  <c r="AM104" i="4"/>
  <c r="BH52" i="15"/>
  <c r="Z35" i="13"/>
  <c r="L85" i="18"/>
  <c r="BH105" i="4"/>
  <c r="H98" i="3"/>
  <c r="AS45" i="16"/>
  <c r="AM82" i="17"/>
  <c r="H34" i="15"/>
  <c r="P37" i="18"/>
  <c r="AV36" i="17"/>
  <c r="BH94" i="14"/>
  <c r="T102" i="4"/>
  <c r="BK46" i="16"/>
  <c r="W84" i="13"/>
  <c r="BH52" i="16"/>
  <c r="BN46" i="17"/>
  <c r="AV105" i="4"/>
  <c r="AG43" i="17"/>
  <c r="AV105" i="18"/>
  <c r="AJ103" i="14"/>
  <c r="L95" i="3"/>
  <c r="AP83" i="15"/>
  <c r="BE53" i="13"/>
  <c r="AV83" i="18"/>
  <c r="T82" i="13"/>
  <c r="AG35" i="17"/>
  <c r="BN105" i="17"/>
  <c r="Z94" i="16"/>
  <c r="P103" i="13"/>
  <c r="BB82" i="15"/>
  <c r="AV43" i="16"/>
  <c r="P46" i="14"/>
  <c r="AJ103" i="16"/>
  <c r="AC92" i="17"/>
  <c r="AY45" i="4"/>
  <c r="AS46" i="17"/>
  <c r="BK53" i="14"/>
  <c r="AS52" i="15"/>
  <c r="AV94" i="18"/>
  <c r="AG37" i="17"/>
  <c r="BE94" i="16"/>
  <c r="BH37" i="14"/>
  <c r="BK53" i="16"/>
  <c r="H105" i="4"/>
  <c r="H34" i="14"/>
  <c r="AP94" i="16"/>
  <c r="T95" i="13"/>
  <c r="AP102" i="14"/>
  <c r="AS35" i="15"/>
  <c r="AG82" i="4"/>
  <c r="AG84" i="18"/>
  <c r="AM44" i="13"/>
  <c r="AC104" i="17"/>
  <c r="AS95" i="4"/>
  <c r="AY94" i="18"/>
  <c r="W103" i="18"/>
  <c r="H37" i="15"/>
  <c r="AS102" i="16"/>
  <c r="P83" i="16"/>
  <c r="BK93" i="17"/>
  <c r="AJ85" i="13"/>
  <c r="AP93" i="17"/>
  <c r="P43" i="18"/>
  <c r="T36" i="17"/>
  <c r="H132" i="3"/>
  <c r="BH35" i="13"/>
  <c r="W37" i="14"/>
  <c r="AS36" i="4"/>
  <c r="W44" i="13"/>
  <c r="AM93" i="15"/>
  <c r="BN45" i="14"/>
  <c r="T34" i="4"/>
  <c r="AC104" i="15"/>
  <c r="AG93" i="4"/>
  <c r="P44" i="17"/>
  <c r="AP95" i="13"/>
  <c r="T52" i="18"/>
  <c r="AC44" i="18"/>
  <c r="T46" i="13"/>
  <c r="AS85" i="16"/>
  <c r="AG53" i="14"/>
  <c r="L35" i="17"/>
  <c r="L84" i="18"/>
  <c r="L105" i="13"/>
  <c r="BB102" i="18"/>
  <c r="BB103" i="4"/>
  <c r="BK36" i="16"/>
  <c r="AC82" i="18"/>
  <c r="W37" i="4"/>
  <c r="AY93" i="18"/>
  <c r="BB45" i="18"/>
  <c r="AY44" i="14"/>
  <c r="AP92" i="13"/>
  <c r="AY102" i="14"/>
  <c r="AG95" i="15"/>
  <c r="BE37" i="14"/>
  <c r="L45" i="13"/>
  <c r="W105" i="4"/>
  <c r="BH93" i="14"/>
  <c r="L45" i="16"/>
  <c r="AC37" i="14"/>
  <c r="BH43" i="16"/>
  <c r="BH83" i="18"/>
  <c r="W85" i="16"/>
  <c r="AV46" i="17"/>
  <c r="L105" i="17"/>
  <c r="BN82" i="18"/>
  <c r="BN104" i="17"/>
  <c r="L103" i="18"/>
  <c r="BE52" i="14"/>
  <c r="AS84" i="15"/>
  <c r="AV94" i="4"/>
  <c r="L147" i="3"/>
  <c r="BN36" i="14"/>
  <c r="AM84" i="14"/>
  <c r="BE104" i="16"/>
  <c r="H97" i="3"/>
  <c r="H52" i="14"/>
  <c r="AY36" i="15"/>
  <c r="BK103" i="13"/>
  <c r="AG94" i="14"/>
  <c r="AG84" i="13"/>
  <c r="BB103" i="13"/>
  <c r="AS45" i="17"/>
  <c r="AC45" i="14"/>
  <c r="W35" i="13"/>
  <c r="L103" i="16"/>
  <c r="BK34" i="16"/>
  <c r="H92" i="15"/>
  <c r="AG103" i="13"/>
  <c r="W37" i="15"/>
  <c r="Z94" i="18"/>
  <c r="BE102" i="17"/>
  <c r="P37" i="17"/>
  <c r="AM36" i="17"/>
  <c r="AC34" i="18"/>
  <c r="H102" i="14"/>
  <c r="BH104" i="4"/>
  <c r="AG95" i="14"/>
  <c r="AV103" i="17"/>
  <c r="AG46" i="13"/>
  <c r="AM34" i="14"/>
  <c r="AC35" i="4"/>
  <c r="P85" i="17"/>
  <c r="BH43" i="14"/>
  <c r="H141" i="3"/>
  <c r="AC92" i="16"/>
  <c r="AY34" i="4"/>
  <c r="H103" i="17"/>
  <c r="BH83" i="14"/>
  <c r="W82" i="13"/>
  <c r="BB52" i="14"/>
  <c r="BK46" i="17"/>
  <c r="AY95" i="15"/>
  <c r="P37" i="13"/>
  <c r="BK35" i="13"/>
  <c r="L93" i="16"/>
  <c r="AP85" i="13"/>
  <c r="Z84" i="15"/>
  <c r="L226" i="3"/>
  <c r="BB105" i="15"/>
  <c r="AM46" i="14"/>
  <c r="AC45" i="13"/>
  <c r="P45" i="17"/>
  <c r="BE85" i="4"/>
  <c r="AY85" i="17"/>
  <c r="H103" i="4"/>
  <c r="BH52" i="13"/>
  <c r="BN43" i="4"/>
  <c r="AY36" i="13"/>
  <c r="AC36" i="13"/>
  <c r="W82" i="17"/>
  <c r="BN35" i="18"/>
  <c r="AM85" i="14"/>
  <c r="BN93" i="14"/>
  <c r="BH95" i="17"/>
  <c r="H46" i="13"/>
  <c r="T94" i="15"/>
  <c r="AM92" i="4"/>
  <c r="AY104" i="13"/>
  <c r="P105" i="4"/>
  <c r="L52" i="14"/>
  <c r="BB36" i="16"/>
  <c r="AC93" i="4"/>
  <c r="AY95" i="13"/>
  <c r="AC94" i="18"/>
  <c r="BB46" i="18"/>
  <c r="AJ44" i="17"/>
  <c r="AJ45" i="18"/>
  <c r="Z92" i="14"/>
  <c r="L43" i="15"/>
  <c r="AC35" i="17"/>
  <c r="AM83" i="17"/>
  <c r="P52" i="14"/>
  <c r="AG84" i="4"/>
  <c r="AS102" i="4"/>
  <c r="H105" i="15"/>
  <c r="AV53" i="14"/>
  <c r="H93" i="4"/>
  <c r="Z53" i="17"/>
  <c r="AJ84" i="17"/>
  <c r="Z94" i="15"/>
  <c r="AY84" i="18"/>
  <c r="L83" i="16"/>
  <c r="AM105" i="14"/>
  <c r="BK93" i="4"/>
  <c r="BN46" i="15"/>
  <c r="T36" i="4"/>
  <c r="AV45" i="4"/>
  <c r="AP46" i="13"/>
  <c r="BB94" i="4"/>
  <c r="AC94" i="14"/>
  <c r="H44" i="15"/>
  <c r="BE93" i="16"/>
  <c r="BN37" i="17"/>
  <c r="AP105" i="16"/>
  <c r="P92" i="18"/>
  <c r="H85" i="18"/>
  <c r="BN34" i="18"/>
  <c r="BE85" i="14"/>
  <c r="L95" i="18"/>
  <c r="BH45" i="4"/>
  <c r="BH85" i="16"/>
  <c r="AP104" i="14"/>
  <c r="AY103" i="15"/>
  <c r="AJ105" i="15"/>
  <c r="BN37" i="15"/>
  <c r="AJ52" i="14"/>
  <c r="T37" i="17"/>
  <c r="W82" i="14"/>
  <c r="T36" i="18"/>
  <c r="BN95" i="13"/>
  <c r="BE46" i="16"/>
  <c r="AG43" i="13"/>
  <c r="AG34" i="15"/>
  <c r="AP34" i="13"/>
  <c r="Z94" i="14"/>
  <c r="BE92" i="18"/>
  <c r="AP52" i="18"/>
  <c r="AV83" i="17"/>
  <c r="BK44" i="16"/>
  <c r="AJ37" i="15"/>
  <c r="AG44" i="17"/>
  <c r="T94" i="16"/>
  <c r="BN95" i="18"/>
  <c r="AY43" i="4"/>
  <c r="BN104" i="18"/>
  <c r="BE46" i="13"/>
  <c r="AJ92" i="18"/>
  <c r="AC52" i="17"/>
  <c r="AV93" i="16"/>
  <c r="AC102" i="14"/>
  <c r="Z37" i="4"/>
  <c r="BH37" i="17"/>
  <c r="W35" i="14"/>
  <c r="AG94" i="17"/>
  <c r="AJ102" i="15"/>
  <c r="AJ104" i="4"/>
  <c r="AY53" i="13"/>
  <c r="AP46" i="4"/>
  <c r="BE83" i="4"/>
  <c r="P95" i="17"/>
  <c r="BE53" i="16"/>
  <c r="Z85" i="13"/>
  <c r="BK44" i="4"/>
  <c r="H184" i="3"/>
  <c r="AM102" i="17"/>
  <c r="BE83" i="16"/>
  <c r="P84" i="4"/>
  <c r="AP93" i="15"/>
  <c r="AS104" i="4"/>
  <c r="P36" i="14"/>
  <c r="AY84" i="13"/>
  <c r="Z45" i="17"/>
  <c r="AS93" i="18"/>
  <c r="Z52" i="13"/>
  <c r="T95" i="14"/>
  <c r="Z104" i="16"/>
  <c r="BN83" i="4"/>
  <c r="AP94" i="15"/>
  <c r="BN95" i="14"/>
  <c r="AS37" i="13"/>
  <c r="H92" i="16"/>
  <c r="AV36" i="14"/>
  <c r="BK92" i="17"/>
  <c r="BN105" i="15"/>
  <c r="BB44" i="17"/>
  <c r="BH103" i="4"/>
  <c r="BB45" i="17"/>
  <c r="AS94" i="4"/>
  <c r="W36" i="14"/>
  <c r="Z103" i="13"/>
  <c r="BB102" i="15"/>
  <c r="BH82" i="4"/>
  <c r="W37" i="18"/>
  <c r="AG104" i="18"/>
  <c r="BB93" i="14"/>
  <c r="AG84" i="16"/>
  <c r="BH104" i="17"/>
  <c r="BN34" i="14"/>
  <c r="P83" i="14"/>
  <c r="BB43" i="18"/>
  <c r="BB83" i="16"/>
  <c r="BE102" i="13"/>
  <c r="BH82" i="16"/>
  <c r="AY94" i="17"/>
  <c r="W46" i="17"/>
  <c r="AY104" i="4"/>
  <c r="AP92" i="18"/>
  <c r="BK94" i="14"/>
  <c r="BH102" i="16"/>
  <c r="AY83" i="16"/>
  <c r="AJ94" i="16"/>
  <c r="P103" i="14"/>
  <c r="T103" i="16"/>
  <c r="BH94" i="4"/>
  <c r="BH46" i="15"/>
  <c r="AM53" i="15"/>
  <c r="P190" i="3"/>
  <c r="AM83" i="14"/>
  <c r="AM83" i="13"/>
  <c r="Z53" i="13"/>
  <c r="BH34" i="17"/>
  <c r="AS36" i="18"/>
  <c r="H45" i="4"/>
  <c r="AJ84" i="13"/>
  <c r="BB43" i="4"/>
  <c r="L84" i="15"/>
  <c r="AM103" i="13"/>
  <c r="P102" i="15"/>
  <c r="AP52" i="17"/>
  <c r="AG35" i="13"/>
  <c r="Z36" i="14"/>
  <c r="L53" i="16"/>
  <c r="AM37" i="15"/>
  <c r="BK103" i="4"/>
  <c r="AY52" i="13"/>
  <c r="BB84" i="17"/>
  <c r="Z104" i="18"/>
  <c r="AS104" i="15"/>
  <c r="AY52" i="18"/>
  <c r="Z37" i="17"/>
  <c r="AP102" i="17"/>
  <c r="BH104" i="15"/>
  <c r="AY46" i="16"/>
  <c r="W104" i="4"/>
  <c r="P94" i="4"/>
  <c r="AG35" i="4"/>
  <c r="BN35" i="17"/>
  <c r="AM44" i="18"/>
  <c r="AS46" i="16"/>
  <c r="AJ85" i="16"/>
  <c r="AM94" i="15"/>
  <c r="AV37" i="4"/>
  <c r="BH43" i="4"/>
  <c r="AC82" i="13"/>
  <c r="BH85" i="18"/>
  <c r="AC95" i="15"/>
  <c r="T45" i="17"/>
  <c r="AC103" i="13"/>
  <c r="L82" i="18"/>
  <c r="P44" i="16"/>
  <c r="AG44" i="13"/>
  <c r="AC105" i="14"/>
  <c r="W35" i="4"/>
  <c r="BH82" i="15"/>
  <c r="AM104" i="14"/>
  <c r="AJ102" i="13"/>
  <c r="Z105" i="14"/>
  <c r="W34" i="14"/>
  <c r="AC52" i="16"/>
  <c r="H95" i="18"/>
  <c r="AP43" i="14"/>
  <c r="H43" i="13"/>
  <c r="AS53" i="4"/>
  <c r="AM84" i="13"/>
  <c r="AV103" i="13"/>
  <c r="BN45" i="18"/>
  <c r="AV44" i="13"/>
  <c r="BK37" i="18"/>
  <c r="P105" i="16"/>
  <c r="AJ37" i="13"/>
  <c r="BK92" i="16"/>
  <c r="AV36" i="4"/>
  <c r="AG52" i="13"/>
  <c r="P35" i="13"/>
  <c r="AV85" i="13"/>
  <c r="H95" i="16"/>
  <c r="Z82" i="15"/>
  <c r="AC103" i="4"/>
  <c r="AS102" i="18"/>
  <c r="BB36" i="4"/>
  <c r="BB104" i="14"/>
  <c r="AJ52" i="15"/>
  <c r="H147" i="3"/>
  <c r="AV92" i="13"/>
  <c r="H93" i="14"/>
  <c r="Z83" i="17"/>
  <c r="AJ104" i="17"/>
  <c r="BE44" i="13"/>
  <c r="BH45" i="14"/>
  <c r="P37" i="14"/>
  <c r="BK104" i="16"/>
  <c r="AG93" i="15"/>
  <c r="Z83" i="13"/>
  <c r="L85" i="17"/>
  <c r="P92" i="13"/>
  <c r="AS84" i="13"/>
  <c r="AM103" i="14"/>
  <c r="Z45" i="16"/>
  <c r="L234" i="3"/>
  <c r="P20" i="3"/>
  <c r="H183" i="3"/>
  <c r="BH92" i="18"/>
  <c r="W92" i="17"/>
  <c r="AC92" i="18"/>
  <c r="H92" i="4"/>
  <c r="BN52" i="14"/>
  <c r="L88" i="3"/>
  <c r="BH93" i="15"/>
  <c r="BH53" i="13"/>
  <c r="AG37" i="14"/>
  <c r="BN104" i="13"/>
  <c r="AJ46" i="4"/>
  <c r="AP82" i="13"/>
  <c r="L102" i="14"/>
  <c r="AG52" i="18"/>
  <c r="L35" i="13"/>
  <c r="T46" i="15"/>
  <c r="AV102" i="17"/>
  <c r="AC95" i="18"/>
  <c r="P85" i="4"/>
  <c r="P85" i="15"/>
  <c r="L93" i="17"/>
  <c r="Z84" i="4"/>
  <c r="BN92" i="15"/>
  <c r="AY94" i="13"/>
  <c r="BB52" i="13"/>
  <c r="W84" i="18"/>
  <c r="BN84" i="4"/>
  <c r="BH45" i="13"/>
  <c r="AJ34" i="4"/>
  <c r="AC92" i="13"/>
  <c r="P93" i="15"/>
  <c r="BN92" i="13"/>
  <c r="AS46" i="13"/>
  <c r="AC52" i="14"/>
  <c r="AJ36" i="16"/>
  <c r="L83" i="4"/>
  <c r="BB84" i="4"/>
  <c r="W82" i="15"/>
  <c r="H53" i="4"/>
  <c r="BE45" i="16"/>
  <c r="AP95" i="15"/>
  <c r="BB84" i="18"/>
  <c r="AG85" i="13"/>
  <c r="AY34" i="18"/>
  <c r="AV103" i="4"/>
  <c r="L97" i="3"/>
  <c r="P53" i="14"/>
  <c r="AV52" i="14"/>
  <c r="BH95" i="13"/>
  <c r="BH84" i="15"/>
  <c r="L218" i="3"/>
  <c r="T103" i="13"/>
  <c r="AP43" i="15"/>
  <c r="AC94" i="13"/>
  <c r="Z44" i="4"/>
  <c r="AC85" i="18"/>
  <c r="AV102" i="13"/>
  <c r="AP85" i="16"/>
  <c r="AG44" i="16"/>
  <c r="AP103" i="16"/>
  <c r="Z44" i="18"/>
  <c r="L34" i="3"/>
  <c r="T37" i="15"/>
  <c r="AY95" i="17"/>
  <c r="BB83" i="15"/>
  <c r="BN43" i="18"/>
  <c r="AM44" i="15"/>
  <c r="W52" i="13"/>
  <c r="BB35" i="14"/>
  <c r="P102" i="18"/>
  <c r="AS92" i="13"/>
  <c r="AV92" i="16"/>
  <c r="H36" i="4"/>
  <c r="AG83" i="17"/>
  <c r="AM44" i="14"/>
  <c r="AY45" i="16"/>
  <c r="P217" i="3"/>
  <c r="H44" i="4"/>
  <c r="BK44" i="15"/>
  <c r="BK36" i="14"/>
  <c r="AV37" i="16"/>
  <c r="AS34" i="4"/>
  <c r="AG83" i="13"/>
  <c r="AM93" i="18"/>
  <c r="AJ82" i="14"/>
  <c r="P45" i="15"/>
  <c r="BH103" i="18"/>
  <c r="P34" i="16"/>
  <c r="L43" i="3"/>
  <c r="AV37" i="17"/>
  <c r="AP52" i="16"/>
  <c r="T43" i="17"/>
  <c r="W53" i="17"/>
  <c r="BH103" i="15"/>
  <c r="BN36" i="4"/>
  <c r="H93" i="16"/>
  <c r="BK102" i="4"/>
  <c r="H105" i="14"/>
  <c r="L94" i="15"/>
  <c r="H181" i="3"/>
  <c r="Z104" i="13"/>
  <c r="AJ43" i="16"/>
  <c r="AP43" i="18"/>
  <c r="AM103" i="4"/>
  <c r="H46" i="18"/>
  <c r="AP35" i="13"/>
  <c r="AV84" i="17"/>
  <c r="AJ53" i="16"/>
  <c r="AY37" i="16"/>
  <c r="Z44" i="17"/>
  <c r="AS82" i="14"/>
  <c r="AM102" i="16"/>
  <c r="AC34" i="14"/>
  <c r="AS92" i="4"/>
  <c r="AS85" i="14"/>
  <c r="BB92" i="16"/>
  <c r="Z104" i="4"/>
  <c r="H37" i="16"/>
  <c r="Z85" i="15"/>
  <c r="AM94" i="14"/>
  <c r="P52" i="16"/>
  <c r="BH102" i="15"/>
  <c r="Z94" i="13"/>
  <c r="T93" i="16"/>
  <c r="BK37" i="17"/>
  <c r="AJ92" i="14"/>
  <c r="BH103" i="13"/>
  <c r="BK105" i="13"/>
  <c r="BN105" i="18"/>
  <c r="AM44" i="16"/>
  <c r="BB44" i="15"/>
  <c r="H103" i="13"/>
  <c r="BE102" i="16"/>
  <c r="AM35" i="16"/>
  <c r="P131" i="3"/>
  <c r="Z85" i="17"/>
  <c r="AV104" i="14"/>
  <c r="AS95" i="14"/>
  <c r="BH37" i="16"/>
  <c r="AC46" i="18"/>
  <c r="L94" i="18"/>
  <c r="AV37" i="18"/>
  <c r="BE46" i="4"/>
  <c r="P83" i="4"/>
  <c r="L95" i="16"/>
  <c r="AJ95" i="17"/>
  <c r="H52" i="4"/>
  <c r="AV46" i="16"/>
  <c r="AG35" i="15"/>
  <c r="BK43" i="18"/>
  <c r="BB37" i="15"/>
  <c r="P103" i="18"/>
  <c r="BB93" i="15"/>
  <c r="BE34" i="18"/>
  <c r="AM34" i="17"/>
  <c r="AG53" i="18"/>
  <c r="AV83" i="14"/>
  <c r="BB85" i="17"/>
  <c r="L44" i="15"/>
  <c r="BH46" i="18"/>
  <c r="BB85" i="18"/>
  <c r="Z92" i="4"/>
  <c r="BK92" i="18"/>
  <c r="T93" i="15"/>
  <c r="AM46" i="13"/>
  <c r="Z92" i="15"/>
  <c r="AJ95" i="14"/>
  <c r="AS103" i="15"/>
  <c r="W35" i="15"/>
  <c r="AM43" i="15"/>
  <c r="BK92" i="14"/>
  <c r="AY103" i="13"/>
  <c r="BN84" i="16"/>
  <c r="AC94" i="16"/>
  <c r="P92" i="14"/>
  <c r="BN84" i="14"/>
  <c r="AY82" i="4"/>
  <c r="AM82" i="13"/>
  <c r="Z102" i="13"/>
  <c r="L46" i="14"/>
  <c r="BE95" i="17"/>
  <c r="AY93" i="14"/>
  <c r="L26" i="3"/>
  <c r="W43" i="18"/>
  <c r="W43" i="16"/>
  <c r="AJ94" i="18"/>
  <c r="H33" i="3"/>
  <c r="AJ104" i="18"/>
  <c r="AS43" i="15"/>
  <c r="AJ92" i="17"/>
  <c r="H45" i="15"/>
  <c r="AM93" i="13"/>
  <c r="T45" i="16"/>
  <c r="AC34" i="16"/>
  <c r="L92" i="13"/>
  <c r="P45" i="4"/>
  <c r="AC95" i="16"/>
  <c r="BN103" i="16"/>
  <c r="AC102" i="13"/>
  <c r="AG46" i="14"/>
  <c r="AP46" i="14"/>
  <c r="AY35" i="4"/>
  <c r="AS43" i="18"/>
  <c r="H27" i="3"/>
  <c r="AJ43" i="14"/>
  <c r="L46" i="17"/>
  <c r="T83" i="18"/>
  <c r="T43" i="13"/>
  <c r="AV46" i="14"/>
  <c r="L53" i="17"/>
  <c r="BH84" i="4"/>
  <c r="W35" i="18"/>
  <c r="BN83" i="16"/>
  <c r="AG44" i="18"/>
  <c r="L43" i="4"/>
  <c r="AM92" i="15"/>
  <c r="BE83" i="14"/>
  <c r="AG34" i="17"/>
  <c r="AV83" i="15"/>
  <c r="AS36" i="17"/>
  <c r="AV34" i="15"/>
  <c r="AM45" i="17"/>
  <c r="AV103" i="15"/>
  <c r="AV102" i="15"/>
  <c r="AY83" i="13"/>
  <c r="AP93" i="4"/>
  <c r="BN35" i="15"/>
  <c r="W95" i="16"/>
  <c r="P34" i="13"/>
  <c r="BE92" i="15"/>
  <c r="AP84" i="15"/>
  <c r="BE45" i="17"/>
  <c r="BK34" i="13"/>
  <c r="AS83" i="13"/>
  <c r="BN44" i="16"/>
  <c r="W93" i="14"/>
  <c r="L132" i="3"/>
  <c r="H95" i="13"/>
  <c r="AG36" i="14"/>
  <c r="L37" i="15"/>
  <c r="AV53" i="4"/>
  <c r="BB43" i="14"/>
  <c r="BK53" i="4"/>
  <c r="AJ34" i="14"/>
  <c r="AM36" i="16"/>
  <c r="H93" i="13"/>
  <c r="BB92" i="18"/>
  <c r="AM82" i="4"/>
  <c r="W37" i="17"/>
  <c r="W102" i="18"/>
  <c r="AC85" i="14"/>
  <c r="L105" i="15"/>
  <c r="BH94" i="17"/>
  <c r="BB44" i="14"/>
  <c r="T52" i="16"/>
  <c r="Z84" i="17"/>
  <c r="Z95" i="13"/>
  <c r="W85" i="14"/>
  <c r="AV34" i="4"/>
  <c r="AP45" i="17"/>
  <c r="AP93" i="14"/>
  <c r="AS36" i="13"/>
  <c r="BN36" i="18"/>
  <c r="BE52" i="4"/>
  <c r="AP103" i="18"/>
  <c r="BK52" i="16"/>
  <c r="T37" i="13"/>
  <c r="W92" i="16"/>
  <c r="L52" i="13"/>
  <c r="AJ93" i="13"/>
  <c r="BK82" i="4"/>
  <c r="BK84" i="15"/>
  <c r="AC52" i="15"/>
  <c r="AC105" i="17"/>
  <c r="W34" i="13"/>
  <c r="AP44" i="16"/>
  <c r="T35" i="13"/>
  <c r="BK85" i="4"/>
  <c r="AS82" i="17"/>
  <c r="BH36" i="16"/>
  <c r="BK95" i="16"/>
  <c r="T94" i="18"/>
  <c r="L181" i="3"/>
  <c r="P104" i="3"/>
  <c r="H35" i="3"/>
  <c r="W37" i="13"/>
  <c r="AJ105" i="17"/>
  <c r="W84" i="14"/>
  <c r="AY46" i="15"/>
  <c r="T53" i="4"/>
  <c r="Z37" i="14"/>
  <c r="T102" i="14"/>
  <c r="AG37" i="4"/>
  <c r="P93" i="14"/>
  <c r="AY53" i="16"/>
  <c r="H44" i="14"/>
  <c r="AP83" i="16"/>
  <c r="L92" i="16"/>
  <c r="H104" i="18"/>
  <c r="BB45" i="4"/>
  <c r="T43" i="14"/>
  <c r="P53" i="4"/>
  <c r="BE45" i="13"/>
  <c r="AS102" i="13"/>
  <c r="BB103" i="15"/>
  <c r="BN44" i="13"/>
  <c r="AG45" i="15"/>
  <c r="AG37" i="18"/>
  <c r="BK104" i="4"/>
  <c r="T85" i="15"/>
  <c r="H46" i="16"/>
  <c r="BK84" i="18"/>
  <c r="AS84" i="17"/>
  <c r="BN102" i="14"/>
  <c r="AS43" i="4"/>
  <c r="W94" i="18"/>
  <c r="BB104" i="13"/>
  <c r="AM43" i="14"/>
  <c r="AC83" i="14"/>
  <c r="P105" i="18"/>
  <c r="T43" i="4"/>
  <c r="AY84" i="15"/>
  <c r="AM45" i="16"/>
  <c r="BN37" i="18"/>
  <c r="AV92" i="14"/>
  <c r="AY35" i="16"/>
  <c r="AS53" i="17"/>
  <c r="AS34" i="17"/>
  <c r="AP92" i="15"/>
  <c r="AY83" i="17"/>
  <c r="BB84" i="16"/>
  <c r="AC104" i="16"/>
  <c r="H84" i="4"/>
  <c r="Z34" i="17"/>
  <c r="AC53" i="18"/>
  <c r="P36" i="4"/>
  <c r="BN43" i="14"/>
  <c r="Z36" i="16"/>
  <c r="AV82" i="18"/>
  <c r="AY102" i="17"/>
  <c r="H104" i="17"/>
  <c r="AC52" i="4"/>
  <c r="BB103" i="14"/>
  <c r="AG46" i="18"/>
  <c r="AM35" i="18"/>
  <c r="AM82" i="15"/>
  <c r="AV53" i="15"/>
  <c r="P84" i="16"/>
  <c r="BN83" i="18"/>
  <c r="BN103" i="15"/>
  <c r="L43" i="17"/>
  <c r="BK52" i="4"/>
  <c r="BH84" i="13"/>
  <c r="AC85" i="4"/>
  <c r="BN104" i="4"/>
  <c r="W52" i="18"/>
  <c r="H35" i="17"/>
  <c r="BE93" i="17"/>
  <c r="T104" i="13"/>
  <c r="H191" i="3"/>
  <c r="BK34" i="15"/>
  <c r="AM53" i="17"/>
  <c r="Z36" i="15"/>
  <c r="AG44" i="14"/>
  <c r="BH35" i="15"/>
  <c r="P53" i="18"/>
  <c r="W85" i="17"/>
  <c r="AC84" i="16"/>
  <c r="W34" i="17"/>
  <c r="AV35" i="4"/>
  <c r="AJ93" i="17"/>
  <c r="AJ105" i="4"/>
  <c r="T44" i="14"/>
  <c r="BK84" i="13"/>
  <c r="W52" i="4"/>
  <c r="BE83" i="15"/>
  <c r="AC36" i="14"/>
  <c r="BE94" i="18"/>
  <c r="AG105" i="15"/>
  <c r="AJ95" i="15"/>
  <c r="AG43" i="18"/>
  <c r="AC36" i="4"/>
  <c r="AG104" i="13"/>
  <c r="AV94" i="17"/>
  <c r="AM53" i="16"/>
  <c r="AS36" i="16"/>
  <c r="BN53" i="16"/>
  <c r="Z45" i="18"/>
  <c r="T43" i="15"/>
  <c r="AV93" i="18"/>
  <c r="AV95" i="18"/>
  <c r="AP104" i="15"/>
  <c r="AV85" i="16"/>
  <c r="AV92" i="15"/>
  <c r="AC92" i="15"/>
  <c r="AG85" i="15"/>
  <c r="T93" i="13"/>
  <c r="BE45" i="14"/>
  <c r="Z44" i="15"/>
  <c r="Z52" i="15"/>
  <c r="BK95" i="4"/>
  <c r="H34" i="17"/>
  <c r="AS104" i="17"/>
  <c r="W45" i="13"/>
  <c r="W103" i="16"/>
  <c r="AP34" i="15"/>
  <c r="AY105" i="13"/>
  <c r="BK85" i="14"/>
  <c r="L53" i="13"/>
  <c r="P85" i="18"/>
  <c r="P84" i="15"/>
  <c r="BE44" i="14"/>
  <c r="AY36" i="16"/>
  <c r="L42" i="3"/>
  <c r="T82" i="18"/>
  <c r="AM92" i="14"/>
  <c r="P141" i="3"/>
  <c r="BK83" i="16"/>
  <c r="H44" i="13"/>
  <c r="AS103" i="14"/>
  <c r="AY85" i="18"/>
  <c r="AS35" i="18"/>
  <c r="AV104" i="17"/>
  <c r="H138" i="3"/>
  <c r="Z83" i="15"/>
  <c r="BE104" i="15"/>
  <c r="AC46" i="16"/>
  <c r="BK36" i="17"/>
  <c r="AJ93" i="16"/>
  <c r="AJ104" i="15"/>
  <c r="L46" i="4"/>
  <c r="L44" i="16"/>
  <c r="BE37" i="17"/>
  <c r="P103" i="16"/>
  <c r="AP94" i="17"/>
  <c r="W83" i="4"/>
  <c r="W36" i="13"/>
  <c r="L53" i="18"/>
  <c r="BH43" i="15"/>
  <c r="T52" i="14"/>
  <c r="L83" i="13"/>
  <c r="BN92" i="4"/>
  <c r="BB83" i="18"/>
  <c r="AM37" i="14"/>
  <c r="AV44" i="15"/>
  <c r="AV92" i="4"/>
  <c r="AS44" i="4"/>
  <c r="L35" i="14"/>
  <c r="AP53" i="17"/>
  <c r="BE92" i="14"/>
  <c r="BK94" i="13"/>
  <c r="AY93" i="17"/>
  <c r="L36" i="16"/>
  <c r="T34" i="17"/>
  <c r="Z82" i="16"/>
  <c r="W45" i="14"/>
  <c r="BE43" i="17"/>
  <c r="AJ85" i="18"/>
  <c r="AG103" i="15"/>
  <c r="P83" i="17"/>
  <c r="H82" i="18"/>
  <c r="P83" i="15"/>
  <c r="AM105" i="16"/>
  <c r="BB105" i="14"/>
  <c r="AM92" i="16"/>
  <c r="H88" i="3"/>
  <c r="BH35" i="17"/>
  <c r="L94" i="4"/>
  <c r="BB95" i="14"/>
  <c r="AS94" i="15"/>
  <c r="BB103" i="16"/>
  <c r="AP35" i="18"/>
  <c r="AJ46" i="18"/>
  <c r="AY35" i="17"/>
  <c r="BK94" i="4"/>
  <c r="BE34" i="17"/>
  <c r="P45" i="18"/>
  <c r="AG34" i="16"/>
  <c r="W82" i="16"/>
  <c r="AV36" i="18"/>
  <c r="AJ103" i="4"/>
  <c r="AG84" i="17"/>
  <c r="BH93" i="13"/>
  <c r="BB36" i="18"/>
  <c r="AY45" i="17"/>
  <c r="P43" i="3"/>
  <c r="BH104" i="14"/>
  <c r="AV104" i="16"/>
  <c r="AY45" i="14"/>
  <c r="AM36" i="4"/>
  <c r="BB36" i="15"/>
  <c r="AS37" i="15"/>
  <c r="AJ92" i="15"/>
  <c r="H36" i="3"/>
  <c r="Z46" i="17"/>
  <c r="BK83" i="13"/>
  <c r="AY45" i="18"/>
  <c r="BH36" i="18"/>
  <c r="BH85" i="4"/>
  <c r="AS43" i="16"/>
  <c r="Z36" i="4"/>
  <c r="AG36" i="15"/>
  <c r="AS85" i="13"/>
  <c r="W46" i="14"/>
  <c r="AY102" i="18"/>
  <c r="Z46" i="16"/>
  <c r="W103" i="17"/>
  <c r="BN43" i="15"/>
  <c r="BH103" i="14"/>
  <c r="Z52" i="4"/>
  <c r="Z53" i="15"/>
  <c r="AG82" i="13"/>
  <c r="AC92" i="4"/>
  <c r="T104" i="16"/>
  <c r="Z82" i="18"/>
  <c r="BK93" i="14"/>
  <c r="W93" i="13"/>
  <c r="Z105" i="17"/>
  <c r="BE43" i="16"/>
  <c r="AJ105" i="13"/>
  <c r="AP53" i="16"/>
  <c r="AM104" i="17"/>
  <c r="BB35" i="18"/>
  <c r="AJ95" i="16"/>
  <c r="BB44" i="13"/>
  <c r="AM102" i="18"/>
  <c r="BB45" i="16"/>
  <c r="AV43" i="15"/>
  <c r="AG83" i="14"/>
  <c r="AV53" i="16"/>
  <c r="AS82" i="4"/>
  <c r="L95" i="17"/>
  <c r="BN82" i="15"/>
  <c r="AY43" i="15"/>
  <c r="L36" i="17"/>
  <c r="BN85" i="4"/>
  <c r="BE82" i="16"/>
  <c r="W52" i="15"/>
  <c r="P35" i="14"/>
  <c r="AV83" i="16"/>
  <c r="AV45" i="16"/>
  <c r="H52" i="16"/>
  <c r="Z93" i="14"/>
  <c r="AY104" i="17"/>
  <c r="T93" i="14"/>
  <c r="H37" i="18"/>
  <c r="AV45" i="18"/>
  <c r="AP95" i="18"/>
  <c r="AS46" i="14"/>
  <c r="BE34" i="15"/>
  <c r="L224" i="3"/>
  <c r="BK37" i="14"/>
  <c r="AJ85" i="4"/>
  <c r="AY37" i="13"/>
  <c r="W44" i="17"/>
  <c r="W34" i="15"/>
  <c r="Z85" i="16"/>
  <c r="H34" i="3"/>
  <c r="L52" i="4"/>
  <c r="BN95" i="15"/>
  <c r="AS84" i="14"/>
  <c r="BH105" i="15"/>
  <c r="T83" i="17"/>
  <c r="AJ92" i="16"/>
  <c r="BK52" i="18"/>
  <c r="AP85" i="18"/>
  <c r="W95" i="18"/>
  <c r="AY46" i="17"/>
  <c r="P34" i="3"/>
  <c r="L102" i="15"/>
  <c r="BH52" i="14"/>
  <c r="BK46" i="14"/>
  <c r="AY94" i="15"/>
  <c r="AV82" i="15"/>
  <c r="W102" i="17"/>
  <c r="BK45" i="14"/>
  <c r="AY94" i="14"/>
  <c r="L45" i="17"/>
  <c r="P37" i="16"/>
  <c r="AV83" i="13"/>
  <c r="AG82" i="14"/>
  <c r="BH43" i="13"/>
  <c r="W53" i="16"/>
  <c r="AY82" i="17"/>
  <c r="AJ82" i="17"/>
  <c r="W84" i="17"/>
  <c r="BE102" i="4"/>
  <c r="L92" i="17"/>
  <c r="AP83" i="4"/>
  <c r="AY85" i="14"/>
  <c r="AM103" i="17"/>
  <c r="BE105" i="14"/>
  <c r="BH105" i="14"/>
  <c r="T46" i="17"/>
  <c r="BB84" i="15"/>
  <c r="W53" i="18"/>
  <c r="AP45" i="16"/>
  <c r="BN93" i="15"/>
  <c r="AP36" i="18"/>
  <c r="AJ34" i="13"/>
  <c r="AP95" i="4"/>
  <c r="T44" i="18"/>
  <c r="L92" i="15"/>
  <c r="L102" i="16"/>
  <c r="BN85" i="17"/>
  <c r="L103" i="13"/>
  <c r="BB105" i="17"/>
  <c r="W93" i="4"/>
  <c r="AG94" i="16"/>
  <c r="AC36" i="16"/>
  <c r="BK44" i="14"/>
  <c r="AY37" i="14"/>
  <c r="BK82" i="17"/>
  <c r="H43" i="18"/>
  <c r="H46" i="4"/>
  <c r="L82" i="16"/>
  <c r="AC83" i="13"/>
  <c r="BH92" i="17"/>
  <c r="P105" i="15"/>
  <c r="W105" i="14"/>
  <c r="BK95" i="17"/>
  <c r="AV35" i="13"/>
  <c r="T104" i="17"/>
  <c r="L45" i="14"/>
  <c r="AV85" i="15"/>
  <c r="AP105" i="14"/>
  <c r="AS45" i="13"/>
  <c r="H84" i="18"/>
  <c r="AV84" i="4"/>
  <c r="BN82" i="17"/>
  <c r="BB102" i="16"/>
  <c r="H82" i="13"/>
  <c r="AM37" i="18"/>
  <c r="T84" i="18"/>
  <c r="BN85" i="15"/>
  <c r="AC103" i="16"/>
  <c r="BB35" i="17"/>
  <c r="BK35" i="4"/>
  <c r="AY82" i="15"/>
  <c r="Z105" i="18"/>
  <c r="BB34" i="18"/>
  <c r="AY45" i="13"/>
  <c r="AM82" i="14"/>
  <c r="Z83" i="18"/>
  <c r="L37" i="17"/>
  <c r="Z34" i="18"/>
  <c r="W82" i="4"/>
  <c r="BB37" i="13"/>
  <c r="L82" i="15"/>
  <c r="AV35" i="16"/>
  <c r="T84" i="4"/>
  <c r="AC102" i="18"/>
  <c r="BH95" i="16"/>
  <c r="L93" i="13"/>
  <c r="BE103" i="14"/>
  <c r="AG45" i="17"/>
  <c r="AG82" i="17"/>
  <c r="BE35" i="4"/>
  <c r="BN102" i="17"/>
  <c r="L85" i="13"/>
  <c r="AJ93" i="15"/>
  <c r="AP104" i="4"/>
  <c r="T53" i="13"/>
  <c r="L95" i="13"/>
  <c r="BE44" i="18"/>
  <c r="AP52" i="14"/>
  <c r="Z52" i="17"/>
  <c r="W43" i="4"/>
  <c r="AP84" i="17"/>
  <c r="AV52" i="16"/>
  <c r="Z83" i="4"/>
  <c r="T53" i="16"/>
  <c r="T104" i="18"/>
  <c r="BE52" i="16"/>
  <c r="AY84" i="4"/>
  <c r="AJ37" i="18"/>
  <c r="AC95" i="4"/>
  <c r="BE85" i="13"/>
  <c r="AV85" i="18"/>
  <c r="BN104" i="16"/>
  <c r="BN104" i="15"/>
  <c r="H104" i="3"/>
  <c r="AG103" i="14"/>
  <c r="BH52" i="17"/>
  <c r="L184" i="3"/>
  <c r="AG82" i="16"/>
  <c r="AG95" i="4"/>
  <c r="H95" i="14"/>
  <c r="P102" i="16"/>
  <c r="T36" i="14"/>
  <c r="AP103" i="4"/>
  <c r="BK43" i="15"/>
  <c r="AV34" i="14"/>
  <c r="AS34" i="13"/>
  <c r="W94" i="14"/>
  <c r="L45" i="4"/>
  <c r="AG43" i="16"/>
  <c r="BB36" i="14"/>
  <c r="P95" i="18"/>
  <c r="AM53" i="14"/>
  <c r="P95" i="3"/>
  <c r="T92" i="18"/>
  <c r="H36" i="17"/>
  <c r="W36" i="16"/>
  <c r="AP37" i="18"/>
  <c r="BK36" i="4"/>
  <c r="P102" i="14"/>
  <c r="BB44" i="18"/>
  <c r="AP44" i="15"/>
  <c r="L105" i="16"/>
  <c r="AY52" i="17"/>
  <c r="AG105" i="16"/>
  <c r="AV102" i="16"/>
  <c r="L53" i="15"/>
  <c r="AS35" i="17"/>
  <c r="BB94" i="16"/>
  <c r="BK45" i="15"/>
  <c r="BK82" i="13"/>
  <c r="BN44" i="17"/>
  <c r="AP36" i="4"/>
  <c r="L37" i="16"/>
  <c r="AG43" i="4"/>
  <c r="BE85" i="17"/>
  <c r="L92" i="4"/>
  <c r="AV82" i="17"/>
  <c r="BK83" i="18"/>
  <c r="BH44" i="15"/>
  <c r="Z84" i="16"/>
  <c r="AJ34" i="15"/>
  <c r="AV93" i="14"/>
  <c r="AY103" i="18"/>
  <c r="AC102" i="4"/>
  <c r="T102" i="17"/>
  <c r="H34" i="16"/>
  <c r="AP46" i="17"/>
  <c r="AC36" i="18"/>
  <c r="L85" i="15"/>
  <c r="W46" i="15"/>
  <c r="P85" i="13"/>
  <c r="H140" i="3"/>
  <c r="BH52" i="4"/>
  <c r="H44" i="16"/>
  <c r="P52" i="4"/>
  <c r="P52" i="18"/>
  <c r="BK45" i="4"/>
  <c r="H92" i="17"/>
  <c r="AP84" i="14"/>
  <c r="T84" i="14"/>
  <c r="AJ94" i="17"/>
  <c r="H89" i="3"/>
  <c r="AS82" i="15"/>
  <c r="AG53" i="17"/>
  <c r="AP53" i="14"/>
  <c r="AP37" i="13"/>
  <c r="AG103" i="18"/>
  <c r="H102" i="18"/>
  <c r="BE92" i="4"/>
  <c r="AP45" i="13"/>
  <c r="AY92" i="15"/>
  <c r="BN45" i="17"/>
  <c r="AS83" i="16"/>
  <c r="AJ35" i="14"/>
  <c r="L93" i="14"/>
  <c r="AP44" i="17"/>
  <c r="AV82" i="13"/>
  <c r="AV34" i="18"/>
  <c r="AG45" i="13"/>
  <c r="P234" i="3"/>
  <c r="W45" i="15"/>
  <c r="BH34" i="14"/>
  <c r="H52" i="15"/>
  <c r="BN105" i="16"/>
  <c r="AM52" i="15"/>
  <c r="BK94" i="17"/>
  <c r="BH34" i="4"/>
  <c r="AS93" i="17"/>
  <c r="AG95" i="16"/>
  <c r="BN46" i="4"/>
  <c r="BB93" i="17"/>
  <c r="AM105" i="17"/>
  <c r="BN93" i="18"/>
  <c r="BE84" i="4"/>
  <c r="AV35" i="17"/>
  <c r="W36" i="4"/>
  <c r="T84" i="17"/>
  <c r="BE36" i="17"/>
  <c r="AG95" i="13"/>
  <c r="W95" i="17"/>
  <c r="P33" i="3"/>
  <c r="Z44" i="14"/>
  <c r="H45" i="18"/>
  <c r="BE46" i="15"/>
  <c r="AM104" i="15"/>
  <c r="BN82" i="14"/>
  <c r="T94" i="13"/>
  <c r="P104" i="15"/>
  <c r="AC46" i="14"/>
  <c r="BE102" i="15"/>
  <c r="AJ44" i="4"/>
  <c r="BN95" i="4"/>
  <c r="W34" i="16"/>
  <c r="H36" i="14"/>
  <c r="L102" i="13"/>
  <c r="AG43" i="14"/>
  <c r="H44" i="17"/>
  <c r="AG104" i="14"/>
  <c r="BK82" i="15"/>
  <c r="AV93" i="13"/>
  <c r="L210" i="3"/>
  <c r="BK53" i="17"/>
  <c r="W104" i="18"/>
  <c r="L104" i="3"/>
  <c r="BN93" i="17"/>
  <c r="AJ83" i="18"/>
  <c r="T92" i="13"/>
  <c r="T82" i="17"/>
  <c r="BK45" i="13"/>
  <c r="BB94" i="13"/>
  <c r="Z93" i="16"/>
  <c r="BH53" i="15"/>
  <c r="Z104" i="14"/>
  <c r="AG45" i="14"/>
  <c r="BN44" i="4"/>
  <c r="P84" i="13"/>
  <c r="AJ103" i="13"/>
  <c r="T43" i="16"/>
  <c r="AM84" i="17"/>
  <c r="L19" i="3"/>
  <c r="L52" i="16"/>
  <c r="AY82" i="16"/>
  <c r="BN92" i="18"/>
  <c r="T84" i="16"/>
  <c r="H35" i="13"/>
  <c r="L191" i="3"/>
  <c r="H84" i="13"/>
  <c r="BB92" i="13"/>
  <c r="BH34" i="16"/>
  <c r="BB85" i="15"/>
  <c r="AM95" i="4"/>
  <c r="AC93" i="15"/>
  <c r="AP36" i="16"/>
  <c r="AJ35" i="16"/>
  <c r="AJ52" i="13"/>
  <c r="AS43" i="13"/>
  <c r="H84" i="15"/>
  <c r="H93" i="17"/>
  <c r="AV84" i="18"/>
  <c r="BN34" i="17"/>
  <c r="L84" i="4"/>
  <c r="AS44" i="13"/>
  <c r="L103" i="15"/>
  <c r="H45" i="17"/>
  <c r="P102" i="4"/>
  <c r="L95" i="14"/>
  <c r="AY36" i="4"/>
  <c r="L140" i="3"/>
  <c r="AV95" i="14"/>
  <c r="BE36" i="16"/>
  <c r="BN82" i="16"/>
  <c r="L36" i="3"/>
  <c r="BK46" i="18"/>
  <c r="BN105" i="13"/>
  <c r="AJ102" i="16"/>
  <c r="AG93" i="14"/>
  <c r="BE95" i="16"/>
  <c r="L34" i="16"/>
  <c r="H43" i="4"/>
  <c r="P46" i="4"/>
  <c r="AS83" i="4"/>
  <c r="L84" i="17"/>
  <c r="Z93" i="18"/>
  <c r="L46" i="13"/>
  <c r="AY35" i="14"/>
  <c r="Z102" i="17"/>
  <c r="AV94" i="15"/>
  <c r="AS103" i="16"/>
  <c r="BE43" i="13"/>
  <c r="W92" i="15"/>
  <c r="BK103" i="14"/>
  <c r="AV44" i="4"/>
  <c r="BE36" i="13"/>
  <c r="AM95" i="16"/>
  <c r="BK45" i="18"/>
  <c r="H95" i="3"/>
  <c r="BN85" i="14"/>
  <c r="AC35" i="16"/>
  <c r="BE84" i="17"/>
  <c r="BB37" i="17"/>
  <c r="BB44" i="16"/>
  <c r="AV46" i="18"/>
  <c r="AV85" i="4"/>
  <c r="BH93" i="4"/>
  <c r="BB53" i="15"/>
  <c r="AY45" i="15"/>
  <c r="BB34" i="13"/>
  <c r="T83" i="4"/>
  <c r="AG85" i="16"/>
  <c r="AJ105" i="16"/>
  <c r="H82" i="17"/>
  <c r="H92" i="13"/>
  <c r="AV85" i="14"/>
  <c r="BE52" i="17"/>
  <c r="AM37" i="4"/>
  <c r="W92" i="4"/>
  <c r="W93" i="18"/>
  <c r="H139" i="3"/>
  <c r="BE105" i="15"/>
  <c r="BK102" i="16"/>
  <c r="AC84" i="17"/>
  <c r="AM43" i="4"/>
  <c r="AS94" i="16"/>
  <c r="Z92" i="17"/>
  <c r="AS93" i="14"/>
  <c r="AS85" i="17"/>
  <c r="L44" i="17"/>
  <c r="AP43" i="16"/>
  <c r="BN52" i="16"/>
  <c r="AV95" i="13"/>
  <c r="BN93" i="4"/>
  <c r="AM105" i="18"/>
  <c r="BK43" i="13"/>
  <c r="BE105" i="13"/>
  <c r="BB82" i="13"/>
  <c r="H34" i="13"/>
  <c r="W83" i="16"/>
  <c r="H44" i="18"/>
  <c r="T95" i="17"/>
  <c r="L104" i="15"/>
  <c r="AM84" i="4"/>
  <c r="AJ44" i="18"/>
  <c r="AY104" i="18"/>
  <c r="BB95" i="13"/>
  <c r="BH34" i="15"/>
  <c r="BH95" i="15"/>
  <c r="AG92" i="18"/>
  <c r="BE105" i="17"/>
  <c r="AM45" i="14"/>
  <c r="BB94" i="14"/>
  <c r="BB37" i="16"/>
  <c r="AM94" i="4"/>
  <c r="AC43" i="14"/>
  <c r="AS46" i="18"/>
  <c r="Z44" i="16"/>
  <c r="AV36" i="15"/>
  <c r="H175" i="3"/>
  <c r="BN46" i="16"/>
  <c r="BE104" i="17"/>
  <c r="BH92" i="4"/>
  <c r="H37" i="13"/>
  <c r="AJ37" i="16"/>
  <c r="BK102" i="13"/>
  <c r="W53" i="4"/>
  <c r="W95" i="4"/>
  <c r="AS82" i="13"/>
  <c r="BB45" i="14"/>
  <c r="AV104" i="18"/>
  <c r="AY44" i="16"/>
  <c r="BK105" i="18"/>
  <c r="AG34" i="4"/>
  <c r="BN102" i="18"/>
  <c r="BB45" i="15"/>
  <c r="P181" i="3"/>
  <c r="BB93" i="18"/>
  <c r="H84" i="14"/>
  <c r="BK52" i="14"/>
  <c r="Z92" i="16"/>
  <c r="AJ103" i="17"/>
  <c r="Z105" i="16"/>
  <c r="H83" i="13"/>
  <c r="AC53" i="17"/>
  <c r="BK102" i="18"/>
  <c r="BN35" i="16"/>
  <c r="BK85" i="13"/>
  <c r="H36" i="15"/>
  <c r="AC43" i="15"/>
  <c r="T82" i="4"/>
  <c r="H96" i="3"/>
  <c r="H43" i="16"/>
  <c r="P138" i="3"/>
  <c r="AS93" i="15"/>
  <c r="P53" i="15"/>
  <c r="AP34" i="18"/>
  <c r="BH46" i="13"/>
  <c r="AC37" i="4"/>
  <c r="BB95" i="16"/>
  <c r="BH45" i="18"/>
  <c r="AM94" i="18"/>
  <c r="H53" i="17"/>
  <c r="AM43" i="16"/>
  <c r="AS34" i="15"/>
  <c r="W52" i="17"/>
  <c r="L46" i="15"/>
  <c r="AV45" i="13"/>
  <c r="H19" i="3"/>
  <c r="BN44" i="15"/>
  <c r="AP83" i="17"/>
  <c r="AC45" i="16"/>
  <c r="AV82" i="14"/>
  <c r="P53" i="17"/>
  <c r="BN103" i="18"/>
  <c r="BN94" i="17"/>
  <c r="H131" i="3"/>
  <c r="H37" i="14"/>
  <c r="AM85" i="18"/>
  <c r="BB104" i="16"/>
  <c r="Z43" i="14"/>
  <c r="L141" i="3"/>
  <c r="AP92" i="4"/>
  <c r="AY43" i="13"/>
  <c r="L36" i="4"/>
  <c r="BH82" i="18"/>
  <c r="BE53" i="4"/>
  <c r="BB83" i="17"/>
  <c r="L43" i="13"/>
  <c r="L36" i="18"/>
  <c r="L83" i="18"/>
  <c r="BE44" i="15"/>
  <c r="BN34" i="13"/>
  <c r="P92" i="15"/>
  <c r="AG85" i="17"/>
  <c r="AG83" i="4"/>
  <c r="P34" i="18"/>
  <c r="W95" i="15"/>
  <c r="BN37" i="4"/>
  <c r="Z46" i="13"/>
  <c r="H94" i="17"/>
  <c r="P92" i="16"/>
  <c r="AV95" i="17"/>
  <c r="BN53" i="14"/>
  <c r="BK36" i="18"/>
  <c r="H53" i="18"/>
  <c r="BK95" i="15"/>
  <c r="P226" i="3"/>
  <c r="BB37" i="14"/>
  <c r="BN92" i="17"/>
  <c r="T44" i="17"/>
  <c r="AM46" i="17"/>
  <c r="Z85" i="14"/>
  <c r="AP43" i="13"/>
  <c r="Z46" i="15"/>
  <c r="BE52" i="15"/>
  <c r="W85" i="15"/>
  <c r="L105" i="14"/>
  <c r="AS52" i="16"/>
  <c r="AG92" i="16"/>
  <c r="AP44" i="13"/>
  <c r="AP84" i="4"/>
  <c r="BE45" i="15"/>
  <c r="AM83" i="4"/>
  <c r="AS105" i="16"/>
  <c r="W35" i="16"/>
  <c r="BB34" i="4"/>
  <c r="T85" i="4"/>
  <c r="AG35" i="18"/>
  <c r="BK44" i="18"/>
  <c r="BE94" i="17"/>
  <c r="AY53" i="14"/>
  <c r="L93" i="18"/>
  <c r="T95" i="16"/>
  <c r="P46" i="13"/>
  <c r="L44" i="4"/>
  <c r="W103" i="4"/>
  <c r="P43" i="13"/>
  <c r="W83" i="17"/>
  <c r="L44" i="13"/>
  <c r="BE85" i="15"/>
  <c r="AJ53" i="17"/>
  <c r="AS37" i="14"/>
  <c r="AY95" i="4"/>
  <c r="AV52" i="18"/>
  <c r="AG102" i="16"/>
  <c r="AS92" i="18"/>
  <c r="BK93" i="16"/>
  <c r="AG105" i="14"/>
  <c r="AC102" i="15"/>
  <c r="AV45" i="17"/>
  <c r="P104" i="18"/>
  <c r="BE53" i="18"/>
  <c r="AC46" i="15"/>
  <c r="BE92" i="16"/>
  <c r="BK44" i="13"/>
  <c r="BE102" i="18"/>
  <c r="P19" i="3"/>
  <c r="T35" i="16"/>
  <c r="AV44" i="14"/>
  <c r="P85" i="14"/>
  <c r="BN52" i="17"/>
  <c r="AP94" i="4"/>
  <c r="H148" i="3"/>
  <c r="AC43" i="18"/>
  <c r="H43" i="3"/>
  <c r="AM52" i="13"/>
  <c r="BH102" i="14"/>
  <c r="BN46" i="14"/>
  <c r="AP37" i="17"/>
  <c r="AM102" i="14"/>
  <c r="Z43" i="4"/>
  <c r="P46" i="15"/>
  <c r="AM95" i="14"/>
  <c r="AV104" i="15"/>
  <c r="T34" i="18"/>
  <c r="AY102" i="15"/>
  <c r="BE94" i="15"/>
  <c r="AG46" i="16"/>
  <c r="AY92" i="4"/>
  <c r="Z45" i="14"/>
  <c r="AP85" i="14"/>
  <c r="BK93" i="18"/>
  <c r="BN45" i="15"/>
  <c r="BE36" i="4"/>
  <c r="BK95" i="18"/>
  <c r="AY35" i="18"/>
  <c r="H85" i="13"/>
  <c r="AY52" i="15"/>
  <c r="W94" i="17"/>
  <c r="P218" i="3"/>
  <c r="Z43" i="16"/>
  <c r="AJ44" i="16"/>
  <c r="AS103" i="13"/>
  <c r="AY95" i="14"/>
  <c r="AG46" i="4"/>
  <c r="BB45" i="13"/>
  <c r="BE34" i="4"/>
  <c r="BE95" i="14"/>
  <c r="AP92" i="17"/>
  <c r="AC103" i="18"/>
  <c r="AP34" i="16"/>
  <c r="BH83" i="4"/>
  <c r="AC83" i="17"/>
  <c r="AS85" i="18"/>
  <c r="BK105" i="4"/>
  <c r="Z37" i="13"/>
  <c r="AG104" i="16"/>
  <c r="AC36" i="15"/>
  <c r="AG46" i="17"/>
  <c r="AM85" i="4"/>
  <c r="AV105" i="16"/>
  <c r="L44" i="14"/>
  <c r="AC37" i="18"/>
  <c r="AJ46" i="17"/>
  <c r="BE43" i="14"/>
  <c r="AY83" i="18"/>
  <c r="AJ46" i="15"/>
  <c r="P191" i="3"/>
  <c r="BK103" i="16"/>
  <c r="AV43" i="14"/>
  <c r="AV43" i="17"/>
  <c r="AY53" i="18"/>
  <c r="AJ44" i="15"/>
  <c r="AP52" i="4"/>
  <c r="AM92" i="13"/>
  <c r="BN85" i="13"/>
  <c r="BB46" i="15"/>
  <c r="AP46" i="15"/>
  <c r="P104" i="17"/>
  <c r="L95" i="15"/>
  <c r="BH53" i="16"/>
  <c r="AC85" i="15"/>
  <c r="H45" i="14"/>
  <c r="AM82" i="18"/>
  <c r="H104" i="14"/>
  <c r="Z103" i="17"/>
  <c r="P175" i="3"/>
  <c r="BE85" i="16"/>
  <c r="AS34" i="16"/>
  <c r="AG53" i="15"/>
  <c r="H92" i="14"/>
  <c r="BK35" i="18"/>
  <c r="AS104" i="16"/>
  <c r="Z36" i="17"/>
  <c r="P102" i="13"/>
  <c r="AG46" i="15"/>
  <c r="BB93" i="4"/>
  <c r="BK95" i="14"/>
  <c r="AM35" i="13"/>
  <c r="T83" i="13"/>
  <c r="AM85" i="16"/>
  <c r="BH45" i="15"/>
  <c r="P82" i="14"/>
  <c r="Z52" i="16"/>
  <c r="BE36" i="18"/>
  <c r="BN103" i="13"/>
  <c r="AV43" i="4"/>
  <c r="H53" i="16"/>
  <c r="AY82" i="13"/>
  <c r="W84" i="15"/>
  <c r="Z93" i="13"/>
  <c r="BH93" i="18"/>
  <c r="BH82" i="17"/>
  <c r="W85" i="13"/>
  <c r="P95" i="14"/>
  <c r="Z46" i="4"/>
  <c r="L104" i="13"/>
  <c r="Z95" i="16"/>
  <c r="P82" i="4"/>
  <c r="AM46" i="16"/>
  <c r="AG37" i="15"/>
  <c r="AS92" i="15"/>
  <c r="AP84" i="16"/>
  <c r="T93" i="18"/>
  <c r="BN52" i="18"/>
  <c r="L81" i="3"/>
  <c r="AC95" i="13"/>
  <c r="AM84" i="15"/>
  <c r="AS37" i="18"/>
  <c r="L85" i="4"/>
  <c r="P35" i="15"/>
  <c r="AP43" i="17"/>
  <c r="P184" i="3"/>
  <c r="P182" i="3"/>
  <c r="AM36" i="14"/>
  <c r="AS85" i="15"/>
  <c r="BK104" i="15"/>
  <c r="BH34" i="18"/>
  <c r="P94" i="15"/>
  <c r="AG104" i="4"/>
  <c r="W53" i="15"/>
  <c r="AV84" i="16"/>
  <c r="T37" i="4"/>
  <c r="H52" i="17"/>
  <c r="AP35" i="4"/>
  <c r="BK53" i="13"/>
  <c r="BE94" i="13"/>
  <c r="BK84" i="4"/>
  <c r="P35" i="3"/>
  <c r="P82" i="13"/>
  <c r="H124" i="3"/>
  <c r="AJ36" i="13"/>
  <c r="AC95" i="17"/>
  <c r="W93" i="15"/>
  <c r="AS102" i="17"/>
  <c r="BK46" i="4"/>
  <c r="BH83" i="16"/>
  <c r="AP84" i="13"/>
  <c r="AS44" i="18"/>
  <c r="Z82" i="17"/>
  <c r="AM45" i="18"/>
  <c r="AP53" i="13"/>
  <c r="BH95" i="18"/>
  <c r="AS94" i="13"/>
  <c r="AV92" i="18"/>
  <c r="AY37" i="4"/>
  <c r="T35" i="18"/>
  <c r="Z105" i="15"/>
  <c r="AC35" i="14"/>
  <c r="W35" i="17"/>
  <c r="H95" i="4"/>
  <c r="W44" i="14"/>
  <c r="L34" i="14"/>
  <c r="AJ53" i="14"/>
  <c r="AJ85" i="14"/>
  <c r="AP93" i="18"/>
  <c r="AG102" i="13"/>
  <c r="W102" i="14"/>
  <c r="AV94" i="14"/>
  <c r="H85" i="15"/>
  <c r="T46" i="18"/>
  <c r="AM35" i="4"/>
  <c r="AJ105" i="18"/>
  <c r="L84" i="13"/>
  <c r="AY46" i="4"/>
  <c r="AC95" i="14"/>
  <c r="AS103" i="4"/>
  <c r="W45" i="17"/>
  <c r="H104" i="4"/>
  <c r="L104" i="4"/>
  <c r="H105" i="3"/>
  <c r="AP45" i="4"/>
  <c r="T83" i="14"/>
  <c r="AJ37" i="17"/>
  <c r="P98" i="3"/>
  <c r="BB35" i="15"/>
  <c r="T104" i="14"/>
  <c r="L94" i="16"/>
  <c r="BB92" i="14"/>
  <c r="AJ34" i="16"/>
  <c r="BK37" i="15"/>
  <c r="T103" i="17"/>
  <c r="BE35" i="15"/>
  <c r="AG94" i="15"/>
  <c r="P43" i="4"/>
  <c r="AP37" i="14"/>
  <c r="BB95" i="17"/>
  <c r="AV36" i="13"/>
  <c r="AG105" i="4"/>
  <c r="L92" i="14"/>
  <c r="BE37" i="18"/>
  <c r="H83" i="4"/>
  <c r="AS36" i="15"/>
  <c r="W104" i="15"/>
  <c r="AJ83" i="14"/>
  <c r="T95" i="18"/>
  <c r="BE84" i="15"/>
  <c r="AM36" i="15"/>
  <c r="BK94" i="18"/>
  <c r="AS44" i="14"/>
  <c r="BH35" i="14"/>
  <c r="AG94" i="18"/>
  <c r="H94" i="16"/>
  <c r="BK85" i="17"/>
  <c r="AC37" i="13"/>
  <c r="P43" i="16"/>
  <c r="H174" i="3"/>
  <c r="AP102" i="15"/>
  <c r="AJ36" i="4"/>
  <c r="Z84" i="13"/>
  <c r="AG52" i="16"/>
  <c r="W92" i="14"/>
  <c r="AY104" i="15"/>
  <c r="AS37" i="17"/>
  <c r="BB102" i="13"/>
  <c r="P93" i="18"/>
  <c r="AY46" i="18"/>
  <c r="AC82" i="14"/>
  <c r="AY85" i="13"/>
  <c r="AV82" i="4"/>
  <c r="AP103" i="15"/>
  <c r="H102" i="13"/>
  <c r="AC43" i="17"/>
  <c r="T45" i="18"/>
  <c r="T85" i="17"/>
  <c r="H26" i="3"/>
  <c r="AM46" i="18"/>
  <c r="AM93" i="4"/>
  <c r="BH44" i="18"/>
  <c r="BH46" i="14"/>
  <c r="AM103" i="16"/>
  <c r="T34" i="16"/>
  <c r="AG52" i="17"/>
  <c r="P52" i="15"/>
  <c r="T85" i="16"/>
  <c r="H105" i="16"/>
  <c r="AY46" i="13"/>
  <c r="AY105" i="14"/>
  <c r="AP85" i="4"/>
  <c r="AY83" i="4"/>
  <c r="T82" i="14"/>
  <c r="P104" i="4"/>
  <c r="AG92" i="17"/>
  <c r="BK84" i="16"/>
  <c r="BE84" i="13"/>
  <c r="BE35" i="17"/>
  <c r="W44" i="16"/>
  <c r="AM52" i="17"/>
  <c r="T105" i="14"/>
  <c r="BN37" i="14"/>
  <c r="AJ35" i="15"/>
  <c r="AV83" i="4"/>
  <c r="AM46" i="4"/>
  <c r="P44" i="18"/>
  <c r="P89" i="3"/>
  <c r="BB35" i="13"/>
  <c r="AS105" i="18"/>
  <c r="Z82" i="13"/>
  <c r="AG93" i="16"/>
  <c r="BH83" i="13"/>
  <c r="AJ43" i="15"/>
  <c r="AJ84" i="15"/>
  <c r="AS44" i="16"/>
  <c r="T105" i="16"/>
  <c r="H46" i="17"/>
  <c r="BB83" i="13"/>
  <c r="BN85" i="16"/>
  <c r="BE35" i="18"/>
  <c r="AJ94" i="4"/>
  <c r="AP52" i="13"/>
  <c r="BB46" i="4"/>
  <c r="P93" i="17"/>
  <c r="P139" i="3"/>
  <c r="Z84" i="14"/>
  <c r="AV37" i="14"/>
  <c r="P94" i="14"/>
  <c r="AM85" i="15"/>
  <c r="H190" i="3"/>
  <c r="AY84" i="16"/>
  <c r="BH105" i="13"/>
  <c r="AC93" i="14"/>
  <c r="AV102" i="14"/>
  <c r="AS35" i="14"/>
  <c r="AS93" i="16"/>
  <c r="AM95" i="13"/>
  <c r="BH53" i="14"/>
  <c r="P103" i="4"/>
  <c r="AC102" i="17"/>
  <c r="BB34" i="14"/>
  <c r="AY93" i="15"/>
  <c r="AS46" i="15"/>
  <c r="H52" i="18"/>
  <c r="AP94" i="13"/>
  <c r="AC82" i="4"/>
  <c r="L83" i="17"/>
  <c r="AG36" i="17"/>
  <c r="AY37" i="17"/>
  <c r="BK82" i="14"/>
  <c r="Z45" i="4"/>
  <c r="AP34" i="14"/>
  <c r="BN94" i="16"/>
  <c r="AG102" i="18"/>
  <c r="Z53" i="4"/>
  <c r="AP92" i="14"/>
  <c r="AS82" i="16"/>
  <c r="Z93" i="15"/>
  <c r="P94" i="16"/>
  <c r="AC105" i="4"/>
  <c r="BE83" i="13"/>
  <c r="BN53" i="17"/>
  <c r="P103" i="17"/>
  <c r="AM102" i="4"/>
  <c r="AJ84" i="18"/>
  <c r="BK35" i="14"/>
  <c r="BE53" i="15"/>
  <c r="AP105" i="15"/>
  <c r="H104" i="16"/>
  <c r="AP95" i="14"/>
  <c r="AP45" i="18"/>
  <c r="AJ37" i="14"/>
  <c r="AC43" i="4"/>
  <c r="BB43" i="13"/>
  <c r="BK105" i="17"/>
  <c r="AG92" i="4"/>
  <c r="H37" i="17"/>
  <c r="AC84" i="4"/>
  <c r="AV37" i="13"/>
  <c r="BN37" i="16"/>
  <c r="L84" i="16"/>
  <c r="BK83" i="14"/>
  <c r="H95" i="17"/>
  <c r="W102" i="16"/>
  <c r="T102" i="18"/>
  <c r="AV44" i="18"/>
  <c r="BE82" i="4"/>
  <c r="BE37" i="13"/>
  <c r="AY37" i="15"/>
  <c r="AC53" i="14"/>
  <c r="BH35" i="16"/>
  <c r="AJ83" i="4"/>
  <c r="AC92" i="14"/>
  <c r="AJ102" i="4"/>
  <c r="AJ43" i="4"/>
  <c r="AP53" i="18"/>
  <c r="BN93" i="16"/>
  <c r="W36" i="18"/>
  <c r="Z36" i="18"/>
  <c r="L83" i="14"/>
  <c r="AM43" i="18"/>
  <c r="AP105" i="17"/>
  <c r="W104" i="16"/>
  <c r="Z45" i="15"/>
  <c r="BB94" i="18"/>
  <c r="AY85" i="4"/>
  <c r="T52" i="17"/>
  <c r="BK84" i="17"/>
  <c r="BE52" i="18"/>
  <c r="AV84" i="14"/>
  <c r="BH105" i="18"/>
  <c r="BB85" i="13"/>
  <c r="AJ45" i="16"/>
  <c r="T103" i="4"/>
  <c r="T34" i="13"/>
  <c r="L82" i="13"/>
  <c r="AC94" i="15"/>
  <c r="BH37" i="15"/>
  <c r="BN95" i="17"/>
  <c r="T95" i="15"/>
  <c r="AM34" i="4"/>
  <c r="BK103" i="18"/>
  <c r="P83" i="13"/>
  <c r="AP37" i="15"/>
  <c r="AG93" i="17"/>
  <c r="P105" i="17"/>
  <c r="BE103" i="15"/>
  <c r="AS94" i="17"/>
  <c r="W46" i="16"/>
  <c r="H43" i="17"/>
  <c r="AJ53" i="4"/>
  <c r="AM103" i="18"/>
  <c r="BN37" i="13"/>
  <c r="BK105" i="15"/>
  <c r="AG35" i="16"/>
  <c r="H22" i="3"/>
  <c r="AP85" i="17"/>
  <c r="L148" i="3"/>
  <c r="BE93" i="4"/>
  <c r="T53" i="14"/>
  <c r="L104" i="17"/>
  <c r="BB37" i="4"/>
  <c r="BH104" i="16"/>
  <c r="BE82" i="15"/>
  <c r="Z35" i="4"/>
  <c r="BK104" i="17"/>
  <c r="H84" i="17"/>
  <c r="Z94" i="17"/>
  <c r="BB52" i="16"/>
  <c r="P174" i="3"/>
  <c r="AM45" i="15"/>
  <c r="L35" i="15"/>
  <c r="P95" i="16"/>
  <c r="BH103" i="17"/>
  <c r="AV84" i="15"/>
  <c r="P35" i="17"/>
  <c r="AV52" i="17"/>
  <c r="BN43" i="17"/>
  <c r="AY44" i="15"/>
  <c r="BE82" i="17"/>
  <c r="AC104" i="13"/>
  <c r="BH85" i="13"/>
  <c r="AP37" i="16"/>
  <c r="L83" i="15"/>
  <c r="AM52" i="18"/>
  <c r="W85" i="18"/>
  <c r="BN84" i="18"/>
  <c r="P103" i="15"/>
  <c r="AP104" i="18"/>
  <c r="AM95" i="18"/>
  <c r="BE84" i="14"/>
  <c r="P37" i="15"/>
  <c r="AG95" i="17"/>
  <c r="AC94" i="4"/>
  <c r="AP82" i="17"/>
  <c r="AC82" i="16"/>
  <c r="AY102" i="13"/>
  <c r="BK46" i="13"/>
  <c r="AY104" i="16"/>
  <c r="H105" i="18"/>
  <c r="AJ94" i="15"/>
  <c r="AC104" i="18"/>
  <c r="AY53" i="17"/>
  <c r="AP52" i="15"/>
  <c r="L94" i="13"/>
  <c r="L34" i="15"/>
  <c r="BK44" i="17"/>
  <c r="AJ45" i="4"/>
  <c r="AJ53" i="15"/>
  <c r="BH52" i="18"/>
  <c r="BH102" i="17"/>
  <c r="BH95" i="14"/>
  <c r="P95" i="13"/>
  <c r="BE104" i="4"/>
  <c r="AP82" i="15"/>
  <c r="P35" i="16"/>
  <c r="BB82" i="4"/>
  <c r="Z35" i="15"/>
  <c r="AG84" i="15"/>
  <c r="W46" i="18"/>
  <c r="Z34" i="15"/>
  <c r="T92" i="15"/>
  <c r="AY93" i="13"/>
  <c r="BK43" i="16"/>
  <c r="BK93" i="15"/>
  <c r="AC105" i="15"/>
  <c r="AM53" i="18"/>
  <c r="AJ52" i="17"/>
  <c r="AC83" i="15"/>
  <c r="BN102" i="16"/>
  <c r="AG34" i="18"/>
  <c r="P34" i="17"/>
  <c r="AY43" i="14"/>
  <c r="AV102" i="18"/>
  <c r="BB93" i="13"/>
  <c r="BB102" i="4"/>
  <c r="AC104" i="4"/>
  <c r="AS105" i="17"/>
  <c r="Z35" i="16"/>
  <c r="BK35" i="16"/>
  <c r="L34" i="17"/>
  <c r="AC82" i="15"/>
  <c r="H82" i="16"/>
  <c r="AP102" i="13"/>
  <c r="H81" i="3"/>
  <c r="AM92" i="17"/>
  <c r="AG82" i="18"/>
  <c r="T85" i="13"/>
  <c r="H94" i="15"/>
  <c r="AS102" i="14"/>
  <c r="AV94" i="16"/>
  <c r="P210" i="3"/>
  <c r="AV103" i="16"/>
  <c r="AP46" i="18"/>
  <c r="BE45" i="18"/>
  <c r="BN83" i="14"/>
  <c r="Z53" i="16"/>
  <c r="W103" i="13"/>
  <c r="BN35" i="13"/>
  <c r="BN94" i="15"/>
  <c r="AY83" i="15"/>
  <c r="BE105" i="4"/>
  <c r="AC93" i="17"/>
  <c r="AY92" i="16"/>
  <c r="L89" i="3"/>
  <c r="AC34" i="15"/>
  <c r="BN45" i="16"/>
  <c r="AJ34" i="18"/>
  <c r="Z36" i="13"/>
  <c r="AP83" i="13"/>
  <c r="AM53" i="4"/>
  <c r="L182" i="3"/>
  <c r="AY82" i="14"/>
  <c r="L36" i="13"/>
  <c r="BB35" i="16"/>
  <c r="AV53" i="13"/>
  <c r="P84" i="18"/>
  <c r="H37" i="4"/>
  <c r="AM104" i="18"/>
  <c r="W44" i="18"/>
  <c r="Z35" i="18"/>
  <c r="Z102" i="16"/>
  <c r="W102" i="15"/>
  <c r="BH94" i="13"/>
  <c r="BK52" i="17"/>
  <c r="BK94" i="16"/>
  <c r="BE104" i="14"/>
  <c r="BN82" i="4"/>
  <c r="BB92" i="4"/>
  <c r="BN103" i="17"/>
  <c r="P84" i="17"/>
  <c r="W43" i="13"/>
  <c r="AC94" i="17"/>
  <c r="AY34" i="15"/>
  <c r="AS45" i="15"/>
  <c r="AP93" i="16"/>
  <c r="AY104" i="14"/>
  <c r="AY84" i="14"/>
  <c r="BH82" i="13"/>
  <c r="AY34" i="17"/>
  <c r="AJ92" i="4"/>
  <c r="L98" i="3"/>
  <c r="AM103" i="15"/>
  <c r="BK92" i="13"/>
  <c r="BB95" i="18"/>
  <c r="AC105" i="13"/>
  <c r="AP45" i="15"/>
  <c r="AP102" i="18"/>
  <c r="AC82" i="17"/>
  <c r="BB85" i="4"/>
  <c r="BB53" i="16"/>
  <c r="H82" i="4"/>
  <c r="T95" i="4"/>
  <c r="AS34" i="18"/>
  <c r="P93" i="16"/>
  <c r="BK93" i="13"/>
  <c r="AV95" i="16"/>
  <c r="L82" i="17"/>
  <c r="AJ82" i="4"/>
  <c r="P34" i="4"/>
  <c r="H52" i="13"/>
  <c r="L33" i="3"/>
  <c r="BN103" i="4"/>
  <c r="BE37" i="4"/>
  <c r="AS46" i="4"/>
  <c r="P36" i="16"/>
  <c r="L167" i="3"/>
  <c r="Z85" i="4"/>
  <c r="H45" i="16"/>
  <c r="Z84" i="18"/>
  <c r="L138" i="3"/>
  <c r="W85" i="4"/>
  <c r="AC45" i="17"/>
  <c r="W52" i="14"/>
  <c r="BB104" i="18"/>
  <c r="AJ35" i="13"/>
  <c r="AM52" i="14"/>
  <c r="BE34" i="14"/>
  <c r="AV105" i="14"/>
  <c r="T82" i="15"/>
  <c r="T52" i="15"/>
  <c r="L34" i="13"/>
  <c r="W34" i="4"/>
  <c r="P43" i="17"/>
  <c r="BH37" i="13"/>
  <c r="Z35" i="17"/>
  <c r="BH102" i="13"/>
  <c r="AM104" i="16"/>
  <c r="L37" i="18"/>
  <c r="BN93" i="13"/>
  <c r="P22" i="3"/>
  <c r="P96" i="3"/>
  <c r="AP93" i="13"/>
  <c r="L37" i="13"/>
  <c r="BH85" i="14"/>
  <c r="BE95" i="18"/>
  <c r="AV85" i="17"/>
  <c r="BN85" i="18"/>
  <c r="AC53" i="13"/>
  <c r="Z95" i="4"/>
  <c r="AJ102" i="14"/>
  <c r="AY94" i="4"/>
  <c r="AM95" i="15"/>
  <c r="BB52" i="4"/>
  <c r="BH92" i="16"/>
  <c r="BH102" i="4"/>
  <c r="W44" i="4"/>
  <c r="AM94" i="17"/>
  <c r="Z52" i="14"/>
  <c r="AG53" i="16"/>
  <c r="AJ105" i="14"/>
  <c r="AY93" i="16"/>
  <c r="BK82" i="16"/>
  <c r="Z43" i="15"/>
  <c r="AP94" i="18"/>
  <c r="AJ93" i="4"/>
  <c r="BK46" i="15"/>
  <c r="BK36" i="15"/>
  <c r="BK104" i="13"/>
  <c r="BN35" i="4"/>
  <c r="BK37" i="16"/>
  <c r="W43" i="17"/>
  <c r="BB43" i="15"/>
  <c r="BK85" i="16"/>
  <c r="AV36" i="16"/>
  <c r="P27" i="3"/>
  <c r="AP35" i="16"/>
  <c r="AC103" i="17"/>
  <c r="T43" i="18"/>
  <c r="BK84" i="14"/>
  <c r="BN84" i="15"/>
  <c r="AV46" i="4"/>
  <c r="BB92" i="17"/>
  <c r="T53" i="18"/>
  <c r="W83" i="14"/>
  <c r="AY44" i="18"/>
  <c r="BE46" i="17"/>
  <c r="Z45" i="13"/>
  <c r="BN36" i="17"/>
  <c r="AC44" i="17"/>
  <c r="Z102" i="18"/>
  <c r="AY36" i="17"/>
  <c r="AS83" i="17"/>
  <c r="AY105" i="17"/>
  <c r="W95" i="13"/>
  <c r="BK35" i="17"/>
  <c r="P85" i="16"/>
  <c r="AV46" i="15"/>
  <c r="L82" i="14"/>
  <c r="AC34" i="4"/>
  <c r="BB85" i="16"/>
  <c r="BH44" i="13"/>
  <c r="BH84" i="17"/>
  <c r="AP103" i="13"/>
  <c r="BH94" i="16"/>
  <c r="AJ83" i="13"/>
  <c r="AM52" i="4"/>
  <c r="T94" i="4"/>
  <c r="AV82" i="16"/>
  <c r="AV53" i="17"/>
  <c r="BE93" i="15"/>
  <c r="P44" i="15"/>
  <c r="H93" i="15"/>
  <c r="H35" i="4"/>
  <c r="L102" i="17"/>
  <c r="AP35" i="15"/>
  <c r="H85" i="14"/>
  <c r="AM94" i="16"/>
  <c r="P36" i="15"/>
  <c r="BN92" i="16"/>
  <c r="L36" i="14"/>
  <c r="BH93" i="16"/>
  <c r="W83" i="18"/>
  <c r="H85" i="16"/>
  <c r="AG53" i="13"/>
  <c r="AP35" i="17"/>
  <c r="AG85" i="18"/>
  <c r="P53" i="16"/>
  <c r="AY44" i="4"/>
  <c r="W105" i="16"/>
  <c r="T44" i="4"/>
  <c r="AS53" i="14"/>
  <c r="P44" i="4"/>
  <c r="AC103" i="14"/>
  <c r="P225" i="3"/>
  <c r="T36" i="15"/>
  <c r="AY44" i="17"/>
  <c r="BN52" i="13"/>
  <c r="L95" i="4"/>
  <c r="BN83" i="17"/>
  <c r="AP43" i="4"/>
  <c r="BK36" i="13"/>
  <c r="AC104" i="14"/>
  <c r="BN94" i="4"/>
  <c r="AG34" i="14"/>
  <c r="AJ103" i="15"/>
  <c r="BE93" i="13"/>
  <c r="Z103" i="18"/>
  <c r="L139" i="3"/>
  <c r="Z102" i="14"/>
  <c r="H85" i="4"/>
  <c r="AC85" i="16"/>
  <c r="AM35" i="15"/>
  <c r="AV44" i="17"/>
  <c r="BE82" i="14"/>
  <c r="BK43" i="4"/>
  <c r="BN44" i="14"/>
  <c r="AY103" i="16"/>
  <c r="T45" i="13"/>
  <c r="AG105" i="17"/>
  <c r="W36" i="15"/>
  <c r="BN94" i="14"/>
  <c r="BH53" i="4"/>
  <c r="H53" i="15"/>
  <c r="Z52" i="18"/>
  <c r="AJ93" i="14"/>
  <c r="AS95" i="17"/>
  <c r="BK85" i="18"/>
  <c r="H35" i="15"/>
  <c r="P88" i="3"/>
  <c r="AG85" i="4"/>
  <c r="AJ43" i="13"/>
  <c r="BB104" i="15"/>
  <c r="BH85" i="15"/>
  <c r="T92" i="16"/>
  <c r="AS53" i="15"/>
  <c r="W84" i="4"/>
  <c r="BH36" i="15"/>
  <c r="BB104" i="17"/>
  <c r="L35" i="18"/>
  <c r="AS52" i="17"/>
  <c r="AJ95" i="4"/>
  <c r="W93" i="16"/>
  <c r="Z95" i="14"/>
  <c r="BK104" i="18"/>
  <c r="Z95" i="17"/>
  <c r="W94" i="13"/>
  <c r="T84" i="15"/>
  <c r="W95" i="14"/>
  <c r="L105" i="4"/>
  <c r="Z103" i="15"/>
  <c r="W94" i="4"/>
  <c r="T103" i="14"/>
  <c r="T52" i="4"/>
  <c r="BB34" i="15"/>
  <c r="BE103" i="18"/>
  <c r="H46" i="15"/>
  <c r="AS105" i="4"/>
  <c r="L103" i="4"/>
  <c r="P84" i="14"/>
  <c r="Z83" i="14"/>
  <c r="BN36" i="15"/>
  <c r="P233" i="3"/>
  <c r="H35" i="14"/>
  <c r="AC44" i="14"/>
  <c r="AS53" i="16"/>
  <c r="L20" i="3"/>
  <c r="BH94" i="18"/>
  <c r="AJ52" i="4"/>
  <c r="H103" i="15"/>
  <c r="AM83" i="16"/>
  <c r="L45" i="15"/>
  <c r="P92" i="17"/>
  <c r="AY105" i="15"/>
  <c r="T37" i="14"/>
  <c r="BB105" i="18"/>
  <c r="AY103" i="14"/>
  <c r="T44" i="16"/>
  <c r="AG44" i="4"/>
  <c r="L96" i="3"/>
  <c r="W45" i="16"/>
  <c r="W94" i="15"/>
  <c r="H82" i="15"/>
  <c r="AM102" i="13"/>
  <c r="W103" i="15"/>
  <c r="AS34" i="14"/>
  <c r="L105" i="18"/>
  <c r="AY83" i="14"/>
  <c r="AG102" i="14"/>
  <c r="Z43" i="13"/>
  <c r="BH44" i="17"/>
  <c r="P97" i="3"/>
  <c r="BB95" i="4"/>
  <c r="H82" i="14"/>
  <c r="P183" i="3"/>
  <c r="BB103" i="17"/>
  <c r="Z43" i="18"/>
  <c r="W104" i="17"/>
  <c r="H42" i="3"/>
  <c r="W92" i="13"/>
  <c r="AM84" i="18"/>
  <c r="AY36" i="18"/>
  <c r="BB36" i="13"/>
  <c r="BB84" i="13"/>
  <c r="AY37" i="18"/>
  <c r="H94" i="4"/>
  <c r="BK53" i="15"/>
  <c r="T82" i="16"/>
  <c r="BB53" i="13"/>
  <c r="BK53" i="18"/>
  <c r="T35" i="15"/>
  <c r="BH44" i="14"/>
  <c r="BE103" i="17"/>
  <c r="L34" i="18"/>
  <c r="AM46" i="15"/>
  <c r="AY53" i="15"/>
  <c r="H92" i="18"/>
  <c r="P82" i="17"/>
  <c r="BN36" i="16"/>
  <c r="T105" i="4"/>
  <c r="L21" i="3"/>
  <c r="AM36" i="13"/>
  <c r="T44" i="15"/>
  <c r="AG83" i="15"/>
  <c r="BN102" i="13"/>
  <c r="BN52" i="4"/>
  <c r="AV104" i="4"/>
  <c r="T45" i="4"/>
  <c r="AV52" i="4"/>
  <c r="T35" i="17"/>
  <c r="AS83" i="18"/>
  <c r="AC83" i="16"/>
  <c r="BN43" i="16"/>
  <c r="AY94" i="16"/>
  <c r="BE104" i="13"/>
  <c r="BB94" i="17"/>
  <c r="L84" i="14"/>
  <c r="AJ52" i="16"/>
  <c r="T37" i="18"/>
  <c r="BK92" i="4"/>
  <c r="P43" i="14"/>
  <c r="P44" i="14"/>
  <c r="BB95" i="15"/>
  <c r="H34" i="4"/>
  <c r="AS44" i="17"/>
  <c r="AP95" i="17"/>
  <c r="H83" i="17"/>
  <c r="AJ93" i="18"/>
  <c r="AJ102" i="17"/>
  <c r="AV93" i="4"/>
  <c r="AC46" i="13"/>
  <c r="T46" i="14"/>
  <c r="BB46" i="14"/>
  <c r="P34" i="15"/>
  <c r="AS35" i="4"/>
  <c r="BB52" i="18"/>
  <c r="AS105" i="14"/>
  <c r="BE52" i="13"/>
  <c r="BH93" i="17"/>
  <c r="W53" i="14"/>
  <c r="AS93" i="13"/>
  <c r="Z103" i="16"/>
  <c r="AC46" i="17"/>
  <c r="Z103" i="4"/>
  <c r="BK105" i="14"/>
  <c r="AY103" i="4"/>
  <c r="Z92" i="13"/>
  <c r="BK45" i="16"/>
  <c r="BH45" i="17"/>
  <c r="P34" i="14"/>
  <c r="AS44" i="15"/>
  <c r="L233" i="3"/>
  <c r="AJ94" i="14"/>
  <c r="T34" i="15"/>
  <c r="AJ94" i="13"/>
  <c r="BE84" i="16"/>
  <c r="P44" i="13"/>
  <c r="AP104" i="16"/>
  <c r="AC45" i="18"/>
  <c r="Z102" i="4"/>
  <c r="AV95" i="15"/>
  <c r="AM43" i="13"/>
  <c r="BH82" i="14"/>
  <c r="BE44" i="17"/>
  <c r="BH53" i="18"/>
  <c r="T102" i="13"/>
  <c r="AJ45" i="15"/>
  <c r="P167" i="3"/>
  <c r="AY35" i="15"/>
  <c r="P46" i="18"/>
  <c r="L35" i="4"/>
  <c r="AG52" i="14"/>
  <c r="AY52" i="4"/>
  <c r="AG104" i="17"/>
  <c r="AV53" i="18"/>
  <c r="AJ35" i="17"/>
  <c r="T105" i="17"/>
  <c r="AP105" i="4"/>
  <c r="BB83" i="4"/>
  <c r="BH104" i="18"/>
  <c r="W34" i="18"/>
  <c r="BB104" i="4"/>
  <c r="AY34" i="14"/>
  <c r="Z37" i="15"/>
  <c r="AS105" i="13"/>
  <c r="T85" i="18"/>
  <c r="L22" i="3"/>
  <c r="BB37" i="18"/>
  <c r="H102" i="16"/>
  <c r="AG45" i="4"/>
  <c r="H35" i="16"/>
  <c r="AY36" i="14"/>
  <c r="AM44" i="17"/>
  <c r="AC46" i="4"/>
  <c r="BH95" i="4"/>
  <c r="AG82" i="15"/>
  <c r="BH34" i="13"/>
  <c r="AM105" i="13"/>
  <c r="Z35" i="14"/>
  <c r="BH92" i="14"/>
  <c r="AG43" i="15"/>
  <c r="P36" i="18"/>
  <c r="AV102" i="4"/>
  <c r="AY95" i="16"/>
  <c r="AV105" i="13"/>
  <c r="BH37" i="18"/>
  <c r="AM37" i="17"/>
  <c r="BK95" i="13"/>
  <c r="Z46" i="14"/>
  <c r="AC93" i="16"/>
  <c r="AM36" i="18"/>
  <c r="AJ45" i="13"/>
  <c r="Z95" i="15"/>
  <c r="AJ84" i="14"/>
  <c r="AG102" i="4"/>
  <c r="AM83" i="18"/>
  <c r="BK102" i="14"/>
  <c r="AC85" i="13"/>
  <c r="AG37" i="16"/>
  <c r="AG93" i="18"/>
  <c r="AC43" i="13"/>
  <c r="Z43" i="17"/>
  <c r="W84" i="16"/>
  <c r="AY52" i="14"/>
  <c r="AG85" i="14"/>
  <c r="T52" i="13"/>
  <c r="BE102" i="14"/>
  <c r="BB84" i="14"/>
  <c r="BB43" i="16"/>
  <c r="AC83" i="18"/>
  <c r="AG36" i="18"/>
  <c r="P224" i="3"/>
  <c r="Z37" i="16"/>
  <c r="BH84" i="18"/>
  <c r="AM45" i="4"/>
  <c r="BE92" i="17"/>
  <c r="AJ83" i="15"/>
  <c r="W37" i="16"/>
  <c r="BB46" i="16"/>
  <c r="BE53" i="17"/>
  <c r="AS92" i="14"/>
  <c r="L43" i="16"/>
  <c r="BB46" i="13"/>
  <c r="AG83" i="18"/>
  <c r="L102" i="4"/>
  <c r="AV35" i="18"/>
  <c r="BH85" i="17"/>
  <c r="L46" i="18"/>
  <c r="AV93" i="15"/>
  <c r="AJ53" i="13"/>
  <c r="AY92" i="13"/>
  <c r="T92" i="4"/>
  <c r="W103" i="14"/>
  <c r="BN52" i="15"/>
  <c r="AS95" i="16"/>
  <c r="AJ44" i="14"/>
  <c r="Z34" i="13"/>
  <c r="AC53" i="15"/>
  <c r="BN45" i="4"/>
  <c r="T105" i="13"/>
  <c r="W43" i="14"/>
  <c r="L94" i="17"/>
  <c r="W45" i="4"/>
  <c r="AS85" i="4"/>
  <c r="W43" i="15"/>
  <c r="AC44" i="13"/>
  <c r="Z104" i="17"/>
  <c r="AP83" i="18"/>
  <c r="H104" i="15"/>
  <c r="AM52" i="16"/>
  <c r="P35" i="18"/>
  <c r="BE43" i="18"/>
  <c r="AG37" i="13"/>
  <c r="L82" i="4"/>
  <c r="L104" i="18"/>
  <c r="AJ46" i="13"/>
  <c r="AG34" i="13"/>
  <c r="AG92" i="13"/>
  <c r="AJ43" i="17"/>
  <c r="AY105" i="16"/>
  <c r="BK43" i="14"/>
  <c r="T94" i="14"/>
  <c r="AP104" i="13"/>
  <c r="H103" i="16"/>
  <c r="AG93" i="13"/>
  <c r="L35" i="3"/>
  <c r="BB102" i="14"/>
  <c r="AM104" i="13"/>
  <c r="BK43" i="17"/>
  <c r="AJ35" i="18"/>
  <c r="L37" i="14"/>
  <c r="AC84" i="14"/>
  <c r="T102" i="15"/>
  <c r="BB43" i="17"/>
  <c r="AP36" i="17"/>
  <c r="BE94" i="14"/>
  <c r="AM105" i="15"/>
  <c r="AP34" i="17"/>
  <c r="L52" i="18"/>
  <c r="BK37" i="13"/>
  <c r="H83" i="16"/>
  <c r="AJ36" i="17"/>
  <c r="T35" i="14"/>
  <c r="H53" i="13"/>
  <c r="AM92" i="18"/>
  <c r="AV35" i="14"/>
  <c r="BN82" i="13"/>
  <c r="BB93" i="16"/>
  <c r="L217" i="3"/>
  <c r="L227" i="3"/>
  <c r="W104" i="13"/>
  <c r="P35" i="4"/>
  <c r="AS84" i="16"/>
  <c r="P43" i="15"/>
  <c r="AP37" i="4"/>
  <c r="BH92" i="15"/>
  <c r="AS45" i="4"/>
  <c r="BB53" i="4"/>
  <c r="P52" i="17"/>
  <c r="AS53" i="13"/>
  <c r="AS104" i="13"/>
  <c r="Z53" i="14"/>
  <c r="W53" i="13"/>
  <c r="P95" i="15"/>
  <c r="L103" i="17"/>
  <c r="P52" i="13"/>
  <c r="AM37" i="13"/>
  <c r="AS36" i="14"/>
  <c r="BN105" i="14"/>
  <c r="BE85" i="18"/>
  <c r="AC103" i="15"/>
  <c r="T35" i="4"/>
  <c r="T83" i="15"/>
  <c r="Z85" i="18"/>
  <c r="AC35" i="15"/>
  <c r="L102" i="18"/>
  <c r="BE103" i="16"/>
  <c r="AY103" i="17"/>
  <c r="Z37" i="18"/>
  <c r="Z46" i="18"/>
  <c r="P81" i="3"/>
  <c r="BH36" i="13"/>
  <c r="BN92" i="14"/>
  <c r="H83" i="14"/>
  <c r="AG102" i="17"/>
  <c r="AS52" i="4"/>
  <c r="L124" i="3"/>
  <c r="AS94" i="14"/>
  <c r="AM102" i="15"/>
  <c r="BB34" i="17"/>
  <c r="BE45" i="4"/>
  <c r="BN34" i="4"/>
  <c r="H102" i="4"/>
  <c r="BB82" i="16"/>
  <c r="L43" i="14"/>
  <c r="T36" i="16"/>
  <c r="L45" i="18"/>
  <c r="P104" i="14"/>
  <c r="AV52" i="15"/>
  <c r="AS95" i="15"/>
  <c r="BE44" i="4"/>
  <c r="AY102" i="4"/>
  <c r="AP82" i="18"/>
  <c r="BH35" i="4"/>
  <c r="W105" i="13"/>
  <c r="BE34" i="16"/>
  <c r="T53" i="17"/>
  <c r="AV43" i="18"/>
  <c r="AS53" i="18"/>
  <c r="W44" i="15"/>
  <c r="BH84" i="16"/>
  <c r="BN44" i="18"/>
  <c r="AS82" i="18"/>
  <c r="BE95" i="15"/>
  <c r="T93" i="4"/>
  <c r="AP44" i="14"/>
  <c r="BB44" i="4"/>
  <c r="AJ95" i="13"/>
  <c r="H85" i="17"/>
  <c r="AJ82" i="18"/>
  <c r="BN35" i="14"/>
  <c r="BE84" i="18"/>
  <c r="BH46" i="16"/>
  <c r="P45" i="13"/>
  <c r="AP53" i="4"/>
  <c r="AP105" i="18"/>
  <c r="AP36" i="15"/>
  <c r="H36" i="16"/>
  <c r="BK92" i="15"/>
  <c r="T84" i="13"/>
  <c r="AS103" i="18"/>
  <c r="AJ95" i="18"/>
  <c r="BN105" i="4"/>
  <c r="BN53" i="15"/>
  <c r="L35" i="16"/>
  <c r="BK45" i="17"/>
  <c r="BE44" i="16"/>
  <c r="AY52" i="16"/>
  <c r="T34" i="14"/>
  <c r="BK37" i="4"/>
  <c r="AP94" i="14"/>
  <c r="BB53" i="14"/>
  <c r="AG94" i="4"/>
  <c r="BB102" i="17"/>
  <c r="H95" i="15"/>
  <c r="AJ103" i="18"/>
  <c r="H102" i="15"/>
  <c r="AP82" i="4"/>
  <c r="AM34" i="15"/>
  <c r="P105" i="3"/>
  <c r="BN34" i="16"/>
  <c r="BH94" i="15"/>
  <c r="AC34" i="13"/>
  <c r="BK34" i="4"/>
  <c r="BB36" i="17"/>
  <c r="P124" i="3"/>
  <c r="AG103" i="17"/>
  <c r="H36" i="13"/>
  <c r="AV34" i="16"/>
  <c r="AM95" i="17"/>
  <c r="T45" i="14"/>
  <c r="AG92" i="15"/>
  <c r="T46" i="4"/>
  <c r="AJ44" i="13"/>
  <c r="AC85" i="17"/>
  <c r="BK102" i="17"/>
  <c r="Z82" i="4"/>
  <c r="AV93" i="17"/>
  <c r="P37" i="4"/>
  <c r="AY105" i="18"/>
  <c r="Z92" i="18"/>
  <c r="BN102" i="4"/>
  <c r="AS83" i="14"/>
  <c r="AY85" i="15"/>
  <c r="L174" i="3"/>
  <c r="W105" i="17"/>
  <c r="Z93" i="4"/>
  <c r="BN83" i="13"/>
  <c r="BE83" i="17"/>
  <c r="AJ43" i="18"/>
  <c r="AM34" i="13"/>
  <c r="AC102" i="16"/>
  <c r="AV37" i="15"/>
  <c r="AC43" i="16"/>
  <c r="AV105" i="15"/>
  <c r="BE35" i="14"/>
  <c r="BE94" i="4"/>
  <c r="AJ82" i="13"/>
  <c r="AG44" i="15"/>
  <c r="H182" i="3"/>
  <c r="BE95" i="4"/>
  <c r="BH36" i="4"/>
  <c r="H105" i="13"/>
  <c r="BE93" i="14"/>
  <c r="AJ46" i="16"/>
  <c r="AP103" i="17"/>
  <c r="BK52" i="15"/>
  <c r="Z104" i="15"/>
  <c r="L104" i="14"/>
  <c r="BE82" i="13"/>
  <c r="AG53" i="4"/>
  <c r="AG105" i="13"/>
  <c r="Z93" i="17"/>
  <c r="BN94" i="18"/>
  <c r="AM93" i="14"/>
  <c r="BK85" i="15"/>
  <c r="AS52" i="18"/>
  <c r="AV43" i="13"/>
  <c r="H35" i="18"/>
  <c r="AJ82" i="16"/>
  <c r="AV34" i="17"/>
  <c r="AM85" i="17"/>
  <c r="T85" i="14"/>
  <c r="Z102" i="15"/>
  <c r="BH37" i="4"/>
  <c r="BB82" i="14"/>
  <c r="AS43" i="17"/>
  <c r="AJ83" i="17"/>
  <c r="T94" i="17"/>
  <c r="Z103" i="14"/>
  <c r="T46" i="16"/>
  <c r="L46" i="16"/>
  <c r="BN43" i="13"/>
</calcChain>
</file>

<file path=xl/sharedStrings.xml><?xml version="1.0" encoding="utf-8"?>
<sst xmlns="http://schemas.openxmlformats.org/spreadsheetml/2006/main" count="22491" uniqueCount="292">
  <si>
    <t>TIMEFRAME</t>
  </si>
  <si>
    <t>CHANNEL_COUNT</t>
  </si>
  <si>
    <t>RECENCY_GROUP</t>
  </si>
  <si>
    <t>IS_JJCC</t>
  </si>
  <si>
    <t>IS_RETAINED</t>
  </si>
  <si>
    <t>CUST_COUNT_D</t>
  </si>
  <si>
    <t>ORDER_COUNT_D</t>
  </si>
  <si>
    <t>SHIPPED_UNITS_D</t>
  </si>
  <si>
    <t>GROSS_AMT_D</t>
  </si>
  <si>
    <t>SOLD_AMT_D</t>
  </si>
  <si>
    <t>NET_AMT_D</t>
  </si>
  <si>
    <t>COST_AMT_D</t>
  </si>
  <si>
    <t>CUST_COUNT_R</t>
  </si>
  <si>
    <t>ORDER_COUNT_R</t>
  </si>
  <si>
    <t>SHIPPED_UNITS_R</t>
  </si>
  <si>
    <t>GROSS_AMT_R</t>
  </si>
  <si>
    <t>SOLD_AMT_R</t>
  </si>
  <si>
    <t>NET_AMT_R</t>
  </si>
  <si>
    <t>COST_AMT_R</t>
  </si>
  <si>
    <t>MAIL_CUST_COUNT_D</t>
  </si>
  <si>
    <t>EMAIL_TOT_CUST_COUNT_D</t>
  </si>
  <si>
    <t>EMAIL_CUST_COUNT_D</t>
  </si>
  <si>
    <t>CALL_CUST_COUNT_D</t>
  </si>
  <si>
    <t>MAIL_CUST_COUNT_R</t>
  </si>
  <si>
    <t>EMAIL_TOT_CUST_COUNT_R</t>
  </si>
  <si>
    <t>EMAIL_CUST_COUNT_R</t>
  </si>
  <si>
    <t>CALL_CUST_COUNT_R</t>
  </si>
  <si>
    <t>FY_LLLY</t>
  </si>
  <si>
    <t>N</t>
  </si>
  <si>
    <t>Y</t>
  </si>
  <si>
    <t>NX</t>
  </si>
  <si>
    <t>YC</t>
  </si>
  <si>
    <t>YO</t>
  </si>
  <si>
    <t>FY_LLY</t>
  </si>
  <si>
    <t>FY_LY</t>
  </si>
  <si>
    <t>M_LY_01</t>
  </si>
  <si>
    <t>M_LY_02</t>
  </si>
  <si>
    <t>M_LY_03</t>
  </si>
  <si>
    <t>M_LY_04</t>
  </si>
  <si>
    <t>M_LY_05</t>
  </si>
  <si>
    <t>M_LY_06</t>
  </si>
  <si>
    <t>M_LY_07</t>
  </si>
  <si>
    <t>M_LY_08</t>
  </si>
  <si>
    <t>M_LY_09</t>
  </si>
  <si>
    <t>M_LY_10</t>
  </si>
  <si>
    <t>M_LY_11</t>
  </si>
  <si>
    <t>M_LY_12</t>
  </si>
  <si>
    <t>M_TY_01</t>
  </si>
  <si>
    <t>M_TY_02</t>
  </si>
  <si>
    <t>M_TY_03</t>
  </si>
  <si>
    <t>Q_LY_01</t>
  </si>
  <si>
    <t>Q_LY_02</t>
  </si>
  <si>
    <t>Q_LY_03</t>
  </si>
  <si>
    <t>Q_LY_04</t>
  </si>
  <si>
    <t>Q_TY_01</t>
  </si>
  <si>
    <t>R12_LY</t>
  </si>
  <si>
    <t>R12_TY</t>
  </si>
  <si>
    <t>YTD_LY</t>
  </si>
  <si>
    <t>YTD_TY</t>
  </si>
  <si>
    <t>TIMEFRAME_DESC</t>
  </si>
  <si>
    <t>START_DATE</t>
  </si>
  <si>
    <t>END_DATE</t>
  </si>
  <si>
    <t>STORE_COUNT</t>
  </si>
  <si>
    <t>Channels</t>
  </si>
  <si>
    <t>Recency</t>
  </si>
  <si>
    <t>&gt;= 0</t>
  </si>
  <si>
    <t>CUST_COUNT_T</t>
  </si>
  <si>
    <t>ORDER_COUNT_T</t>
  </si>
  <si>
    <t>SHIPPED_UNITS_T</t>
  </si>
  <si>
    <t>GROSS_AMT_T</t>
  </si>
  <si>
    <t>SOLD_AMT_T</t>
  </si>
  <si>
    <t>NET_AMT_T</t>
  </si>
  <si>
    <t>COST_AMT_T</t>
  </si>
  <si>
    <t>Total Company</t>
  </si>
  <si>
    <t>Net $</t>
  </si>
  <si>
    <t>% Total</t>
  </si>
  <si>
    <t>Identified</t>
  </si>
  <si>
    <t>All Channels</t>
  </si>
  <si>
    <t>* Var</t>
  </si>
  <si>
    <t>Customers</t>
  </si>
  <si>
    <t>&gt;= 1</t>
  </si>
  <si>
    <t>Other</t>
  </si>
  <si>
    <t>Single</t>
  </si>
  <si>
    <t>Multi</t>
  </si>
  <si>
    <t>Single %</t>
  </si>
  <si>
    <t>Multi %</t>
  </si>
  <si>
    <t>&lt;&gt; -99</t>
  </si>
  <si>
    <t>† Contact</t>
  </si>
  <si>
    <t>Mail</t>
  </si>
  <si>
    <t>Email</t>
  </si>
  <si>
    <t>Promotable</t>
  </si>
  <si>
    <t>Phone</t>
  </si>
  <si>
    <t>Mail %</t>
  </si>
  <si>
    <t>Email %</t>
  </si>
  <si>
    <t>Promotable %</t>
  </si>
  <si>
    <t>Phone %</t>
  </si>
  <si>
    <t>MAIL_CUST_COUNT_T</t>
  </si>
  <si>
    <t>EMAIL_TOT_CUST_COUNT_T</t>
  </si>
  <si>
    <t>EMAIL_CUST_COUNT_T</t>
  </si>
  <si>
    <t>CALL_CUST_COUNT_T</t>
  </si>
  <si>
    <t>JJCC</t>
  </si>
  <si>
    <t>JJCH</t>
  </si>
  <si>
    <t>New Card</t>
  </si>
  <si>
    <t>Closed Card</t>
  </si>
  <si>
    <t>Former JJCH</t>
  </si>
  <si>
    <t>JJCH %</t>
  </si>
  <si>
    <t>Former JJCH %</t>
  </si>
  <si>
    <t>Y*</t>
  </si>
  <si>
    <t>Prior Cust</t>
  </si>
  <si>
    <t>Retained</t>
  </si>
  <si>
    <t>Retention</t>
  </si>
  <si>
    <t>All Customers</t>
  </si>
  <si>
    <t>*</t>
  </si>
  <si>
    <t>Orders</t>
  </si>
  <si>
    <t>Ord / Cust</t>
  </si>
  <si>
    <t>UPT</t>
  </si>
  <si>
    <t>Sold AUR</t>
  </si>
  <si>
    <t>Discount $ / Cust</t>
  </si>
  <si>
    <t>Avg Discount</t>
  </si>
  <si>
    <t>Gross $</t>
  </si>
  <si>
    <t>Sold $</t>
  </si>
  <si>
    <t>Shipped Units</t>
  </si>
  <si>
    <t>Retail</t>
  </si>
  <si>
    <t>Direct</t>
  </si>
  <si>
    <t>* Variances between percentage values are shown in Basis Points</t>
  </si>
  <si>
    <t>† Contact information is as of the time that the report was run. It may not reflect the contact-ability of the customers during the reported timeframe.</t>
  </si>
  <si>
    <t>Channel Mix</t>
  </si>
  <si>
    <t>Database Health</t>
  </si>
  <si>
    <t>&gt;=0</t>
  </si>
  <si>
    <t>Decile Start</t>
  </si>
  <si>
    <t>All Transactions</t>
  </si>
  <si>
    <t>% to Total Company</t>
  </si>
  <si>
    <t>Identified Customers</t>
  </si>
  <si>
    <t>% Identified</t>
  </si>
  <si>
    <t>Sold Demand</t>
  </si>
  <si>
    <t>Total Active</t>
  </si>
  <si>
    <t>Rolling 12 Months</t>
  </si>
  <si>
    <t>Fiscal Years</t>
  </si>
  <si>
    <t>Fiscal Quarters</t>
  </si>
  <si>
    <t>Q_TY_02</t>
  </si>
  <si>
    <t>Q_TY_03</t>
  </si>
  <si>
    <t>Q_TY_04</t>
  </si>
  <si>
    <t>Fiscal Months</t>
  </si>
  <si>
    <t>M_TY_04</t>
  </si>
  <si>
    <t>M_TY_05</t>
  </si>
  <si>
    <t>M_TY_06</t>
  </si>
  <si>
    <t>M_TY_07</t>
  </si>
  <si>
    <t>M_TY_08</t>
  </si>
  <si>
    <t>M_TY_09</t>
  </si>
  <si>
    <t>M_TY_10</t>
  </si>
  <si>
    <t>M_TY_11</t>
  </si>
  <si>
    <t>M_TY_12</t>
  </si>
  <si>
    <t>GROSS DEMAND</t>
  </si>
  <si>
    <t>SOLD DEMAND</t>
  </si>
  <si>
    <t>NET DEMAND</t>
  </si>
  <si>
    <t>NUMBER OF STORES</t>
  </si>
  <si>
    <t>CUSTOMER COUNT</t>
  </si>
  <si>
    <t>PRIOR YEAR</t>
  </si>
  <si>
    <t>RETAINED</t>
  </si>
  <si>
    <t>RETENTION</t>
  </si>
  <si>
    <t>TRANS</t>
  </si>
  <si>
    <t>GROSS $</t>
  </si>
  <si>
    <t>SOLD $</t>
  </si>
  <si>
    <t>NET $</t>
  </si>
  <si>
    <t>SHIPPED UNITS</t>
  </si>
  <si>
    <t>SOLD AUR</t>
  </si>
  <si>
    <t>DISCOUNT %</t>
  </si>
  <si>
    <t>DISCOUNT $</t>
  </si>
  <si>
    <t>† CONTACT</t>
  </si>
  <si>
    <t>ORDERS PER CUST</t>
  </si>
  <si>
    <t>&lt;&gt;Y*</t>
  </si>
  <si>
    <t>Summary Tab</t>
  </si>
  <si>
    <t>Added Contact values to the Recency specific sections</t>
  </si>
  <si>
    <t>Added in a total email number - this displays the number of customers that have a value in their email field (the email address may be unsubscribed or mal-formed)</t>
  </si>
  <si>
    <t>Promotable Email</t>
  </si>
  <si>
    <t>Re-named the old Email field to Promotable - this displays the number of customers with an email address that we can send promotional emails to</t>
  </si>
  <si>
    <t>Split JJCC information into its own section and added a count of New / Closed cards</t>
  </si>
  <si>
    <t>Single / Multi</t>
  </si>
  <si>
    <t>Calculation now just looks at channels used during the timeframe to determine single / multi (previously we were using lifetime purchase channels)</t>
  </si>
  <si>
    <t>We now consider a person retained if they shopped any time Last Year and any time This Year (previously we were limiting This Year to within 365 days of their last purchase from Last Year)</t>
  </si>
  <si>
    <t>Ranking</t>
  </si>
  <si>
    <t>Demand</t>
  </si>
  <si>
    <t>Added Net $ to the report and hid most references to Gross $ and Sold $</t>
  </si>
  <si>
    <t>For Decile Groups, customers are now ranked by total Net $</t>
  </si>
  <si>
    <t>Layout</t>
  </si>
  <si>
    <t>Contacts / JJCH</t>
  </si>
  <si>
    <t>Added these sections to all of the report tabs</t>
  </si>
  <si>
    <t>Timeframes</t>
  </si>
  <si>
    <t>Paired comparable timeframes together and give them each a variance calculation</t>
  </si>
  <si>
    <t>Updated the report layout to be able to fit more data onto the report</t>
  </si>
  <si>
    <t>CUST_GROUP</t>
  </si>
  <si>
    <t>Elite</t>
  </si>
  <si>
    <t>High Value</t>
  </si>
  <si>
    <t>Opportunity</t>
  </si>
  <si>
    <t>Marginal</t>
  </si>
  <si>
    <t>Groups</t>
  </si>
  <si>
    <t>Changed ranking groups from deciles to Elite, High Value, etc…</t>
  </si>
  <si>
    <t>Database Health by Customer Segment</t>
  </si>
  <si>
    <t>Cust Group</t>
  </si>
  <si>
    <t>Net $ by Group</t>
  </si>
  <si>
    <t>Sold AOV</t>
  </si>
  <si>
    <t>Sold $ / Cust</t>
  </si>
  <si>
    <t>SOLD $ PER CUST</t>
  </si>
  <si>
    <t>SOLD AOV</t>
  </si>
  <si>
    <t>Freeze Data</t>
  </si>
  <si>
    <t>Made changes to incorporate data frozen from previous year</t>
  </si>
  <si>
    <t>X</t>
  </si>
  <si>
    <t>** Customer counts and Demand values are in thousands</t>
  </si>
  <si>
    <t>Customer # Format</t>
  </si>
  <si>
    <t>Changed the formats for the customer counts to be in thousands (1,234 = 1.2)</t>
  </si>
  <si>
    <t>FY_LLLY_RETAIN</t>
  </si>
  <si>
    <t>FY_LLY_RETAIN</t>
  </si>
  <si>
    <t>FY_LY_RETAIN</t>
  </si>
  <si>
    <t>R12_LLY</t>
  </si>
  <si>
    <t>R12_LLY_RETAIN</t>
  </si>
  <si>
    <t>R12_LY_RETAIN</t>
  </si>
  <si>
    <t>R12_TY_RETAIN</t>
  </si>
  <si>
    <t>YTD_LLY</t>
  </si>
  <si>
    <t>M_LLY_01</t>
  </si>
  <si>
    <t>M_LLY_02</t>
  </si>
  <si>
    <t>M_LLY_03</t>
  </si>
  <si>
    <t>M_LLY_04</t>
  </si>
  <si>
    <t>M_LLY_05</t>
  </si>
  <si>
    <t>M_LLY_06</t>
  </si>
  <si>
    <t>M_LLY_07</t>
  </si>
  <si>
    <t>M_LLY_08</t>
  </si>
  <si>
    <t>M_LLY_09</t>
  </si>
  <si>
    <t>M_LLY_10</t>
  </si>
  <si>
    <t>M_LLY_11</t>
  </si>
  <si>
    <t>M_LLY_12</t>
  </si>
  <si>
    <t>Q_LLY_01</t>
  </si>
  <si>
    <t>Q_LLY_02</t>
  </si>
  <si>
    <t>Q_LLY_03</t>
  </si>
  <si>
    <t>Q_LLY_04</t>
  </si>
  <si>
    <t>Fiscal Year to Date</t>
  </si>
  <si>
    <t>TY LTM</t>
  </si>
  <si>
    <t>LY LTM</t>
  </si>
  <si>
    <t>LLY LTM</t>
  </si>
  <si>
    <t>FISCAL 2015</t>
  </si>
  <si>
    <t>FISCAL 2014</t>
  </si>
  <si>
    <t>FISCAL 2013</t>
  </si>
  <si>
    <t>YTD 2016</t>
  </si>
  <si>
    <t>YTD 2015</t>
  </si>
  <si>
    <t>YTD 2014</t>
  </si>
  <si>
    <t>Q4 2016</t>
  </si>
  <si>
    <t>Q3 2016</t>
  </si>
  <si>
    <t>Q2 2016</t>
  </si>
  <si>
    <t>Q1 2016</t>
  </si>
  <si>
    <t>Q4 2015</t>
  </si>
  <si>
    <t>Q3 2015</t>
  </si>
  <si>
    <t>Q2 2015</t>
  </si>
  <si>
    <t>Q1 2015</t>
  </si>
  <si>
    <t>Q4 2014</t>
  </si>
  <si>
    <t>Q3 2014</t>
  </si>
  <si>
    <t>Q2 2014</t>
  </si>
  <si>
    <t>Q1 2014</t>
  </si>
  <si>
    <t>JAN 2017</t>
  </si>
  <si>
    <t>DEC 2016</t>
  </si>
  <si>
    <t>NOV 2016</t>
  </si>
  <si>
    <t>OCT 2016</t>
  </si>
  <si>
    <t>SEP 2016</t>
  </si>
  <si>
    <t>AUG 2016</t>
  </si>
  <si>
    <t>JUL 2016</t>
  </si>
  <si>
    <t>JUN 2016</t>
  </si>
  <si>
    <t>MAY 2016</t>
  </si>
  <si>
    <t>APR 2016</t>
  </si>
  <si>
    <t>MAR 2016</t>
  </si>
  <si>
    <t>FEB 2016</t>
  </si>
  <si>
    <t>JAN 2016</t>
  </si>
  <si>
    <t>DEC 2015</t>
  </si>
  <si>
    <t>NOV 2015</t>
  </si>
  <si>
    <t>OCT 2015</t>
  </si>
  <si>
    <t>SEP 2015</t>
  </si>
  <si>
    <t>AUG 2015</t>
  </si>
  <si>
    <t>JUL 2015</t>
  </si>
  <si>
    <t>JUN 2015</t>
  </si>
  <si>
    <t>MAY 2015</t>
  </si>
  <si>
    <t>APR 2015</t>
  </si>
  <si>
    <t>MAR 2015</t>
  </si>
  <si>
    <t>FEB 2015</t>
  </si>
  <si>
    <t>JAN 2015</t>
  </si>
  <si>
    <t>DEC 2014</t>
  </si>
  <si>
    <t>NOV 2014</t>
  </si>
  <si>
    <t>OCT 2014</t>
  </si>
  <si>
    <t>SEP 2014</t>
  </si>
  <si>
    <t>AUG 2014</t>
  </si>
  <si>
    <t>JUL 2014</t>
  </si>
  <si>
    <t>JUN 2014</t>
  </si>
  <si>
    <t>MAY 2014</t>
  </si>
  <si>
    <t>APR 2014</t>
  </si>
  <si>
    <t>MAR 2014</t>
  </si>
  <si>
    <t>FEB 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</si>
</sst>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44" formatCode="_(&quot;$&quot;* #,##0.00_);_(&quot;$&quot;* \(#,##0.00\);_(&quot;$&quot;* &quot;-&quot;??_);_(@_)"/>
    <numFmt numFmtId="43" formatCode="_(* #,##0.00_);_(* \(#,##0.00\);_(* &quot;-&quot;??_);_(@_)"/>
    <numFmt numFmtId="164" formatCode="&quot;$&quot;#,##0.0,_);[Red]\(&quot;$&quot;#,##0.0,\);&quot;&quot;"/>
    <numFmt numFmtId="165" formatCode="0.0%_);[Red]\(0.0%\);&quot;&quot;"/>
    <numFmt numFmtId="166" formatCode="#,##0.0,_);[Red]\(#,##0.0,\);&quot;&quot;"/>
    <numFmt numFmtId="167" formatCode="&quot;$&quot;#,##0.00_);[Red]\(&quot;$&quot;#,##0.00\);&quot;&quot;"/>
    <numFmt numFmtId="168" formatCode="#,##0.00_);[Red]\(#,##0.00\);&quot;&quot;"/>
    <numFmt numFmtId="169" formatCode="#,##0&quot; bp&quot;_);[Red]\(#,##0&quot; bp&quot;\);&quot;&quot;"/>
    <numFmt numFmtId="170" formatCode="#,##0_);[Red]\(#,##0\);&quot;&quot;"/>
    <numFmt numFmtId="171" formatCode="[$-409]mmmm\-yy;@"/>
  </numFmts>
  <fonts count="17" x14ac:knownFonts="1">
    <font>
      <sz val="10"/>
      <color theme="1"/>
      <name val="Arial"/>
      <family val="2"/>
    </font>
    <font>
      <sz val="11"/>
      <color theme="1"/>
      <name val="Calibri"/>
      <family val="2"/>
      <scheme val="minor"/>
    </font>
    <font>
      <sz val="11"/>
      <color theme="1"/>
      <name val="Calibri"/>
      <family val="2"/>
      <scheme val="minor"/>
    </font>
    <font>
      <b/>
      <sz val="10"/>
      <color rgb="FFFA7D00"/>
      <name val="Arial"/>
      <family val="2"/>
    </font>
    <font>
      <sz val="10"/>
      <color theme="1"/>
      <name val="Calibri"/>
      <family val="2"/>
      <scheme val="minor"/>
    </font>
    <font>
      <sz val="11"/>
      <color theme="1"/>
      <name val="Calibri"/>
      <family val="2"/>
      <scheme val="minor"/>
    </font>
    <font>
      <b/>
      <sz val="11"/>
      <color rgb="FFFA7D00"/>
      <name val="Calibri"/>
      <family val="2"/>
      <scheme val="minor"/>
    </font>
    <font>
      <b/>
      <sz val="10"/>
      <color theme="1"/>
      <name val="Calibri"/>
      <family val="2"/>
      <scheme val="minor"/>
    </font>
    <font>
      <i/>
      <sz val="10"/>
      <color theme="1"/>
      <name val="Calibri"/>
      <family val="2"/>
      <scheme val="minor"/>
    </font>
    <font>
      <b/>
      <sz val="10"/>
      <color rgb="FF666699"/>
      <name val="Calibri"/>
      <family val="2"/>
      <scheme val="minor"/>
    </font>
    <font>
      <i/>
      <sz val="8"/>
      <color theme="1"/>
      <name val="Calibri"/>
      <family val="2"/>
      <scheme val="minor"/>
    </font>
    <font>
      <b/>
      <sz val="10"/>
      <color theme="0"/>
      <name val="Calibri"/>
      <family val="2"/>
      <scheme val="minor"/>
    </font>
    <font>
      <sz val="10"/>
      <color rgb="FF666699"/>
      <name val="Calibri"/>
      <family val="2"/>
      <scheme val="minor"/>
    </font>
    <font>
      <sz val="10"/>
      <color theme="0"/>
      <name val="Calibri"/>
      <family val="2"/>
      <scheme val="minor"/>
    </font>
    <font>
      <sz val="10"/>
      <color theme="1"/>
      <name val="Arial"/>
      <family val="2"/>
    </font>
    <font>
      <b/>
      <sz val="11"/>
      <color theme="1"/>
      <name val="Calibri"/>
      <family val="2"/>
      <scheme val="minor"/>
    </font>
    <font>
      <strike/>
      <sz val="11"/>
      <color theme="1"/>
      <name val="Calibri"/>
      <family val="2"/>
      <scheme val="minor"/>
    </font>
  </fonts>
  <fills count="9">
    <fill>
      <patternFill patternType="none"/>
    </fill>
    <fill>
      <patternFill patternType="gray125"/>
    </fill>
    <fill>
      <patternFill patternType="solid">
        <fgColor rgb="FFF2F2F2"/>
      </patternFill>
    </fill>
    <fill>
      <patternFill patternType="solid">
        <fgColor theme="5" tint="0.79998168889431442"/>
        <bgColor indexed="64"/>
      </patternFill>
    </fill>
    <fill>
      <patternFill patternType="solid">
        <fgColor rgb="FF666699"/>
        <bgColor indexed="64"/>
      </patternFill>
    </fill>
    <fill>
      <patternFill patternType="solid">
        <fgColor theme="0"/>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rgb="FFFFFFEB"/>
        <bgColor indexed="64"/>
      </patternFill>
    </fill>
  </fills>
  <borders count="56">
    <border>
      <left/>
      <right/>
      <top/>
      <bottom/>
      <diagonal/>
    </border>
    <border>
      <left style="thin">
        <color rgb="FF7F7F7F"/>
      </left>
      <right style="thin">
        <color rgb="FF7F7F7F"/>
      </right>
      <top style="thin">
        <color rgb="FF7F7F7F"/>
      </top>
      <bottom style="thin">
        <color rgb="FF7F7F7F"/>
      </bottom>
      <diagonal/>
    </border>
    <border>
      <left style="thin">
        <color rgb="FF666699"/>
      </left>
      <right style="dotted">
        <color rgb="FF666699"/>
      </right>
      <top style="dotted">
        <color rgb="FF666699"/>
      </top>
      <bottom style="dotted">
        <color rgb="FF666699"/>
      </bottom>
      <diagonal/>
    </border>
    <border>
      <left style="dotted">
        <color rgb="FF666699"/>
      </left>
      <right style="dotted">
        <color rgb="FF666699"/>
      </right>
      <top style="dotted">
        <color rgb="FF666699"/>
      </top>
      <bottom style="dotted">
        <color rgb="FF666699"/>
      </bottom>
      <diagonal/>
    </border>
    <border>
      <left style="thin">
        <color rgb="FF666699"/>
      </left>
      <right style="dotted">
        <color rgb="FF666699"/>
      </right>
      <top style="dotted">
        <color rgb="FF666699"/>
      </top>
      <bottom style="thin">
        <color rgb="FF666699"/>
      </bottom>
      <diagonal/>
    </border>
    <border>
      <left style="dotted">
        <color rgb="FF666699"/>
      </left>
      <right style="dotted">
        <color rgb="FF666699"/>
      </right>
      <top style="dotted">
        <color rgb="FF666699"/>
      </top>
      <bottom style="thin">
        <color rgb="FF666699"/>
      </bottom>
      <diagonal/>
    </border>
    <border>
      <left style="thin">
        <color rgb="FF666699"/>
      </left>
      <right style="dotted">
        <color rgb="FF666699"/>
      </right>
      <top style="thin">
        <color rgb="FF666699"/>
      </top>
      <bottom style="dotted">
        <color rgb="FF666699"/>
      </bottom>
      <diagonal/>
    </border>
    <border>
      <left style="dotted">
        <color rgb="FF666699"/>
      </left>
      <right style="dotted">
        <color rgb="FF666699"/>
      </right>
      <top style="thin">
        <color rgb="FF666699"/>
      </top>
      <bottom style="dotted">
        <color rgb="FF666699"/>
      </bottom>
      <diagonal/>
    </border>
    <border>
      <left style="dotted">
        <color rgb="FF666699"/>
      </left>
      <right style="thin">
        <color rgb="FF666699"/>
      </right>
      <top style="dotted">
        <color rgb="FF666699"/>
      </top>
      <bottom style="dotted">
        <color rgb="FF666699"/>
      </bottom>
      <diagonal/>
    </border>
    <border>
      <left style="dotted">
        <color rgb="FF666699"/>
      </left>
      <right style="thin">
        <color rgb="FF666699"/>
      </right>
      <top style="dotted">
        <color rgb="FF666699"/>
      </top>
      <bottom style="thin">
        <color rgb="FF666699"/>
      </bottom>
      <diagonal/>
    </border>
    <border>
      <left style="dotted">
        <color rgb="FF666699"/>
      </left>
      <right style="thin">
        <color rgb="FF666699"/>
      </right>
      <top style="thin">
        <color rgb="FF666699"/>
      </top>
      <bottom style="dotted">
        <color rgb="FF666699"/>
      </bottom>
      <diagonal/>
    </border>
    <border>
      <left style="dotted">
        <color rgb="FF666699"/>
      </left>
      <right/>
      <top style="thin">
        <color rgb="FF666699"/>
      </top>
      <bottom style="dotted">
        <color rgb="FF666699"/>
      </bottom>
      <diagonal/>
    </border>
    <border>
      <left style="dotted">
        <color rgb="FF666699"/>
      </left>
      <right/>
      <top style="dotted">
        <color rgb="FF666699"/>
      </top>
      <bottom style="dotted">
        <color rgb="FF666699"/>
      </bottom>
      <diagonal/>
    </border>
    <border>
      <left style="dotted">
        <color rgb="FF666699"/>
      </left>
      <right/>
      <top style="dotted">
        <color rgb="FF666699"/>
      </top>
      <bottom style="thin">
        <color rgb="FF666699"/>
      </bottom>
      <diagonal/>
    </border>
    <border>
      <left/>
      <right/>
      <top style="thin">
        <color rgb="FF666699"/>
      </top>
      <bottom style="thin">
        <color rgb="FF666699"/>
      </bottom>
      <diagonal/>
    </border>
    <border>
      <left style="dotted">
        <color rgb="FF666699"/>
      </left>
      <right style="dotted">
        <color rgb="FF666699"/>
      </right>
      <top style="dotted">
        <color rgb="FF666699"/>
      </top>
      <bottom/>
      <diagonal/>
    </border>
    <border>
      <left style="dotted">
        <color rgb="FF666699"/>
      </left>
      <right style="dotted">
        <color rgb="FF666699"/>
      </right>
      <top style="thin">
        <color rgb="FF666699"/>
      </top>
      <bottom style="thin">
        <color rgb="FF666699"/>
      </bottom>
      <diagonal/>
    </border>
    <border>
      <left style="dotted">
        <color rgb="FF666699"/>
      </left>
      <right style="thin">
        <color rgb="FF666699"/>
      </right>
      <top style="dotted">
        <color rgb="FF666699"/>
      </top>
      <bottom/>
      <diagonal/>
    </border>
    <border>
      <left style="dotted">
        <color rgb="FF666699"/>
      </left>
      <right/>
      <top style="dotted">
        <color rgb="FF666699"/>
      </top>
      <bottom/>
      <diagonal/>
    </border>
    <border>
      <left style="thin">
        <color rgb="FF666699"/>
      </left>
      <right style="thin">
        <color rgb="FF666699"/>
      </right>
      <top/>
      <bottom/>
      <diagonal/>
    </border>
    <border>
      <left style="dotted">
        <color rgb="FF666699"/>
      </left>
      <right/>
      <top style="thin">
        <color rgb="FF666699"/>
      </top>
      <bottom style="thin">
        <color rgb="FF666699"/>
      </bottom>
      <diagonal/>
    </border>
    <border>
      <left/>
      <right style="dotted">
        <color rgb="FF666699"/>
      </right>
      <top style="thin">
        <color rgb="FF666699"/>
      </top>
      <bottom style="thin">
        <color rgb="FF666699"/>
      </bottom>
      <diagonal/>
    </border>
    <border>
      <left/>
      <right style="dotted">
        <color rgb="FF666699"/>
      </right>
      <top style="thin">
        <color rgb="FF666699"/>
      </top>
      <bottom style="dotted">
        <color rgb="FF666699"/>
      </bottom>
      <diagonal/>
    </border>
    <border>
      <left/>
      <right style="dotted">
        <color rgb="FF666699"/>
      </right>
      <top style="dotted">
        <color rgb="FF666699"/>
      </top>
      <bottom style="dotted">
        <color rgb="FF666699"/>
      </bottom>
      <diagonal/>
    </border>
    <border>
      <left/>
      <right style="dotted">
        <color rgb="FF666699"/>
      </right>
      <top style="dotted">
        <color rgb="FF666699"/>
      </top>
      <bottom/>
      <diagonal/>
    </border>
    <border>
      <left/>
      <right style="dotted">
        <color rgb="FF666699"/>
      </right>
      <top style="dotted">
        <color rgb="FF666699"/>
      </top>
      <bottom style="thin">
        <color rgb="FF666699"/>
      </bottom>
      <diagonal/>
    </border>
    <border>
      <left style="thin">
        <color rgb="FF666699"/>
      </left>
      <right style="dotted">
        <color rgb="FF666699"/>
      </right>
      <top style="thin">
        <color rgb="FF666699"/>
      </top>
      <bottom style="thin">
        <color rgb="FF666699"/>
      </bottom>
      <diagonal/>
    </border>
    <border>
      <left style="thin">
        <color rgb="FF666699"/>
      </left>
      <right style="thin">
        <color rgb="FF666699"/>
      </right>
      <top style="thin">
        <color rgb="FF666699"/>
      </top>
      <bottom style="dotted">
        <color rgb="FF666699"/>
      </bottom>
      <diagonal/>
    </border>
    <border>
      <left style="thin">
        <color rgb="FF666699"/>
      </left>
      <right style="thin">
        <color rgb="FF666699"/>
      </right>
      <top style="dotted">
        <color rgb="FF666699"/>
      </top>
      <bottom style="dotted">
        <color rgb="FF666699"/>
      </bottom>
      <diagonal/>
    </border>
    <border>
      <left style="thin">
        <color rgb="FF666699"/>
      </left>
      <right style="thin">
        <color rgb="FF666699"/>
      </right>
      <top style="dotted">
        <color rgb="FF666699"/>
      </top>
      <bottom/>
      <diagonal/>
    </border>
    <border>
      <left style="thin">
        <color rgb="FF666699"/>
      </left>
      <right style="thin">
        <color rgb="FF666699"/>
      </right>
      <top style="dotted">
        <color rgb="FF666699"/>
      </top>
      <bottom style="thin">
        <color rgb="FF666699"/>
      </bottom>
      <diagonal/>
    </border>
    <border>
      <left style="thin">
        <color rgb="FF666699"/>
      </left>
      <right style="thin">
        <color rgb="FF666699"/>
      </right>
      <top/>
      <bottom style="dotted">
        <color rgb="FF666699"/>
      </bottom>
      <diagonal/>
    </border>
    <border>
      <left style="thin">
        <color rgb="FF666699"/>
      </left>
      <right/>
      <top style="thin">
        <color rgb="FF666699"/>
      </top>
      <bottom style="thin">
        <color rgb="FF666699"/>
      </bottom>
      <diagonal/>
    </border>
    <border>
      <left/>
      <right style="thin">
        <color rgb="FF666699"/>
      </right>
      <top style="thin">
        <color rgb="FF666699"/>
      </top>
      <bottom style="thin">
        <color rgb="FF666699"/>
      </bottom>
      <diagonal/>
    </border>
    <border>
      <left style="dotted">
        <color rgb="FF666699"/>
      </left>
      <right style="thin">
        <color rgb="FF666699"/>
      </right>
      <top style="thin">
        <color rgb="FF666699"/>
      </top>
      <bottom style="thin">
        <color rgb="FF666699"/>
      </bottom>
      <diagonal/>
    </border>
    <border>
      <left style="thin">
        <color rgb="FF666699"/>
      </left>
      <right/>
      <top style="thin">
        <color rgb="FF666699"/>
      </top>
      <bottom/>
      <diagonal/>
    </border>
    <border>
      <left/>
      <right style="thin">
        <color rgb="FF666699"/>
      </right>
      <top style="thin">
        <color rgb="FF666699"/>
      </top>
      <bottom/>
      <diagonal/>
    </border>
    <border>
      <left style="thin">
        <color rgb="FF666699"/>
      </left>
      <right/>
      <top/>
      <bottom style="thin">
        <color rgb="FF666699"/>
      </bottom>
      <diagonal/>
    </border>
    <border>
      <left/>
      <right style="thin">
        <color rgb="FF666699"/>
      </right>
      <top/>
      <bottom style="thin">
        <color rgb="FF666699"/>
      </bottom>
      <diagonal/>
    </border>
    <border>
      <left/>
      <right style="dotted">
        <color rgb="FF666699"/>
      </right>
      <top style="thin">
        <color rgb="FF666699"/>
      </top>
      <bottom/>
      <diagonal/>
    </border>
    <border>
      <left style="dotted">
        <color rgb="FF666699"/>
      </left>
      <right style="dotted">
        <color rgb="FF666699"/>
      </right>
      <top style="thin">
        <color rgb="FF666699"/>
      </top>
      <bottom/>
      <diagonal/>
    </border>
    <border>
      <left style="dotted">
        <color rgb="FF666699"/>
      </left>
      <right style="thin">
        <color rgb="FF666699"/>
      </right>
      <top style="thin">
        <color rgb="FF666699"/>
      </top>
      <bottom/>
      <diagonal/>
    </border>
    <border>
      <left style="thin">
        <color rgb="FF666699"/>
      </left>
      <right style="dotted">
        <color rgb="FF666699"/>
      </right>
      <top style="thin">
        <color rgb="FF666699"/>
      </top>
      <bottom/>
      <diagonal/>
    </border>
    <border>
      <left style="thin">
        <color rgb="FF666699"/>
      </left>
      <right style="thin">
        <color rgb="FF666699"/>
      </right>
      <top style="thin">
        <color rgb="FF666699"/>
      </top>
      <bottom style="thin">
        <color rgb="FF666699"/>
      </bottom>
      <diagonal/>
    </border>
    <border>
      <left style="thin">
        <color rgb="FF666699"/>
      </left>
      <right style="thin">
        <color rgb="FF666699"/>
      </right>
      <top style="thin">
        <color rgb="FF666699"/>
      </top>
      <bottom style="double">
        <color rgb="FF666699"/>
      </bottom>
      <diagonal/>
    </border>
    <border>
      <left/>
      <right style="dotted">
        <color rgb="FF666699"/>
      </right>
      <top/>
      <bottom style="dotted">
        <color rgb="FF666699"/>
      </bottom>
      <diagonal/>
    </border>
    <border>
      <left style="dotted">
        <color rgb="FF666699"/>
      </left>
      <right style="dotted">
        <color rgb="FF666699"/>
      </right>
      <top/>
      <bottom style="dotted">
        <color rgb="FF666699"/>
      </bottom>
      <diagonal/>
    </border>
    <border>
      <left style="dotted">
        <color rgb="FF666699"/>
      </left>
      <right style="thin">
        <color rgb="FF666699"/>
      </right>
      <top/>
      <bottom style="dotted">
        <color rgb="FF666699"/>
      </bottom>
      <diagonal/>
    </border>
    <border>
      <left style="dotted">
        <color rgb="FF666699"/>
      </left>
      <right style="dotted">
        <color rgb="FF666699"/>
      </right>
      <top style="thin">
        <color rgb="FF666699"/>
      </top>
      <bottom style="double">
        <color rgb="FF666699"/>
      </bottom>
      <diagonal/>
    </border>
    <border>
      <left style="dotted">
        <color rgb="FF666699"/>
      </left>
      <right style="thin">
        <color rgb="FF666699"/>
      </right>
      <top style="thin">
        <color rgb="FF666699"/>
      </top>
      <bottom style="double">
        <color rgb="FF666699"/>
      </bottom>
      <diagonal/>
    </border>
    <border>
      <left/>
      <right style="dotted">
        <color rgb="FF666699"/>
      </right>
      <top style="thin">
        <color rgb="FF666699"/>
      </top>
      <bottom style="double">
        <color rgb="FF666699"/>
      </bottom>
      <diagonal/>
    </border>
    <border>
      <left style="thin">
        <color rgb="FF666699"/>
      </left>
      <right/>
      <top/>
      <bottom/>
      <diagonal/>
    </border>
    <border>
      <left style="thin">
        <color rgb="FF666699"/>
      </left>
      <right style="thin">
        <color rgb="FF666699"/>
      </right>
      <top style="thin">
        <color rgb="FF666699"/>
      </top>
      <bottom/>
      <diagonal/>
    </border>
    <border>
      <left style="thin">
        <color rgb="FF666699"/>
      </left>
      <right style="thin">
        <color rgb="FF666699"/>
      </right>
      <top/>
      <bottom style="thin">
        <color rgb="FF666699"/>
      </bottom>
      <diagonal/>
    </border>
    <border>
      <left/>
      <right/>
      <top/>
      <bottom style="thin">
        <color rgb="FF666699"/>
      </bottom>
      <diagonal/>
    </border>
    <border>
      <left style="dotted">
        <color rgb="FF666699"/>
      </left>
      <right/>
      <top/>
      <bottom style="dotted">
        <color rgb="FF666699"/>
      </bottom>
      <diagonal/>
    </border>
  </borders>
  <cellStyleXfs count="10">
    <xf numFmtId="0" fontId="0" fillId="0" borderId="0"/>
    <xf numFmtId="0" fontId="3" fillId="2" borderId="1" applyNumberFormat="0" applyAlignment="0" applyProtection="0"/>
    <xf numFmtId="0" fontId="5" fillId="0" borderId="0"/>
    <xf numFmtId="0" fontId="6" fillId="2" borderId="1" applyNumberFormat="0" applyAlignment="0" applyProtection="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0" fontId="5" fillId="0" borderId="0"/>
    <xf numFmtId="0" fontId="14" fillId="0" borderId="0"/>
    <xf numFmtId="0" fontId="3" fillId="2" borderId="1" applyNumberFormat="0" applyAlignment="0" applyProtection="0"/>
  </cellStyleXfs>
  <cellXfs count="256">
    <xf numFmtId="0" fontId="0" fillId="0" borderId="0" xfId="0"/>
    <xf numFmtId="0" fontId="3" fillId="2" borderId="1" xfId="1"/>
    <xf numFmtId="49" fontId="0" fillId="0" borderId="0" xfId="0" applyNumberFormat="1"/>
    <xf numFmtId="0" fontId="4" fillId="0" borderId="0" xfId="0" applyFont="1"/>
    <xf numFmtId="0" fontId="4" fillId="0" borderId="0" xfId="0" applyFont="1" applyAlignment="1">
      <alignment horizontal="center"/>
    </xf>
    <xf numFmtId="165" fontId="4" fillId="0" borderId="0" xfId="0" applyNumberFormat="1" applyFont="1" applyAlignment="1">
      <alignment horizontal="center"/>
    </xf>
    <xf numFmtId="0" fontId="4" fillId="3" borderId="0" xfId="0" applyFont="1" applyFill="1"/>
    <xf numFmtId="164" fontId="4" fillId="0" borderId="7" xfId="0" applyNumberFormat="1" applyFont="1" applyBorder="1"/>
    <xf numFmtId="165" fontId="4" fillId="0" borderId="7" xfId="0" applyNumberFormat="1" applyFont="1" applyBorder="1" applyAlignment="1">
      <alignment horizontal="center"/>
    </xf>
    <xf numFmtId="165" fontId="4" fillId="0" borderId="10" xfId="0" applyNumberFormat="1" applyFont="1" applyBorder="1" applyAlignment="1">
      <alignment horizontal="center"/>
    </xf>
    <xf numFmtId="165" fontId="4" fillId="0" borderId="3" xfId="0" applyNumberFormat="1" applyFont="1" applyBorder="1" applyAlignment="1">
      <alignment horizontal="center"/>
    </xf>
    <xf numFmtId="169" fontId="4" fillId="0" borderId="3" xfId="0" applyNumberFormat="1" applyFont="1" applyBorder="1" applyAlignment="1">
      <alignment horizontal="center"/>
    </xf>
    <xf numFmtId="164" fontId="4" fillId="0" borderId="3" xfId="0" applyNumberFormat="1" applyFont="1" applyBorder="1"/>
    <xf numFmtId="165" fontId="4" fillId="0" borderId="8" xfId="0" applyNumberFormat="1" applyFont="1" applyBorder="1" applyAlignment="1">
      <alignment horizontal="center"/>
    </xf>
    <xf numFmtId="165" fontId="4" fillId="0" borderId="5" xfId="0" applyNumberFormat="1" applyFont="1" applyBorder="1" applyAlignment="1">
      <alignment horizontal="center"/>
    </xf>
    <xf numFmtId="169" fontId="4" fillId="0" borderId="5" xfId="0" applyNumberFormat="1" applyFont="1" applyBorder="1" applyAlignment="1">
      <alignment horizontal="center"/>
    </xf>
    <xf numFmtId="166" fontId="4" fillId="0" borderId="7" xfId="0" applyNumberFormat="1" applyFont="1" applyBorder="1"/>
    <xf numFmtId="166" fontId="4" fillId="0" borderId="3" xfId="0" applyNumberFormat="1" applyFont="1" applyBorder="1"/>
    <xf numFmtId="169" fontId="4" fillId="0" borderId="8" xfId="0" applyNumberFormat="1" applyFont="1" applyBorder="1" applyAlignment="1">
      <alignment horizontal="center"/>
    </xf>
    <xf numFmtId="169" fontId="4" fillId="0" borderId="9" xfId="0" applyNumberFormat="1" applyFont="1" applyBorder="1" applyAlignment="1">
      <alignment horizontal="center"/>
    </xf>
    <xf numFmtId="169" fontId="4" fillId="0" borderId="10" xfId="0" applyNumberFormat="1" applyFont="1" applyBorder="1" applyAlignment="1">
      <alignment horizontal="center"/>
    </xf>
    <xf numFmtId="168" fontId="4" fillId="0" borderId="3" xfId="0" applyNumberFormat="1" applyFont="1" applyBorder="1"/>
    <xf numFmtId="167" fontId="4" fillId="0" borderId="3" xfId="0" applyNumberFormat="1" applyFont="1" applyBorder="1"/>
    <xf numFmtId="165" fontId="4" fillId="0" borderId="11" xfId="0" applyNumberFormat="1" applyFont="1" applyBorder="1" applyAlignment="1">
      <alignment horizontal="center"/>
    </xf>
    <xf numFmtId="169" fontId="4" fillId="0" borderId="12" xfId="0" applyNumberFormat="1" applyFont="1" applyBorder="1" applyAlignment="1">
      <alignment horizontal="center"/>
    </xf>
    <xf numFmtId="165" fontId="4" fillId="0" borderId="12" xfId="0" applyNumberFormat="1" applyFont="1" applyBorder="1" applyAlignment="1">
      <alignment horizontal="center"/>
    </xf>
    <xf numFmtId="169" fontId="4" fillId="0" borderId="13" xfId="0" applyNumberFormat="1" applyFont="1" applyBorder="1" applyAlignment="1">
      <alignment horizontal="center"/>
    </xf>
    <xf numFmtId="164" fontId="4" fillId="0" borderId="22" xfId="0" applyNumberFormat="1" applyFont="1" applyBorder="1"/>
    <xf numFmtId="165" fontId="4" fillId="0" borderId="23" xfId="0" applyNumberFormat="1" applyFont="1" applyBorder="1" applyAlignment="1">
      <alignment horizontal="center"/>
    </xf>
    <xf numFmtId="164" fontId="4" fillId="0" borderId="23" xfId="0" applyNumberFormat="1" applyFont="1" applyBorder="1"/>
    <xf numFmtId="165" fontId="4" fillId="0" borderId="25" xfId="0" applyNumberFormat="1" applyFont="1" applyBorder="1" applyAlignment="1">
      <alignment horizontal="center"/>
    </xf>
    <xf numFmtId="166" fontId="4" fillId="0" borderId="22" xfId="0" applyNumberFormat="1" applyFont="1" applyBorder="1"/>
    <xf numFmtId="166" fontId="4" fillId="0" borderId="23" xfId="0" applyNumberFormat="1" applyFont="1" applyBorder="1"/>
    <xf numFmtId="165" fontId="4" fillId="0" borderId="22" xfId="0" applyNumberFormat="1" applyFont="1" applyBorder="1" applyAlignment="1">
      <alignment horizontal="center"/>
    </xf>
    <xf numFmtId="168" fontId="4" fillId="0" borderId="23" xfId="0" applyNumberFormat="1" applyFont="1" applyBorder="1"/>
    <xf numFmtId="167" fontId="4" fillId="0" borderId="23" xfId="0" applyNumberFormat="1" applyFont="1" applyBorder="1"/>
    <xf numFmtId="165" fontId="4" fillId="0" borderId="19" xfId="0" applyNumberFormat="1" applyFont="1" applyBorder="1" applyAlignment="1">
      <alignment horizontal="center"/>
    </xf>
    <xf numFmtId="169" fontId="4" fillId="0" borderId="19" xfId="0" applyNumberFormat="1" applyFont="1" applyBorder="1" applyAlignment="1">
      <alignment horizontal="center"/>
    </xf>
    <xf numFmtId="0" fontId="11" fillId="4" borderId="32" xfId="0" applyFont="1" applyFill="1" applyBorder="1" applyAlignment="1">
      <alignment horizontal="center"/>
    </xf>
    <xf numFmtId="0" fontId="11" fillId="4" borderId="14" xfId="0" applyFont="1" applyFill="1" applyBorder="1" applyAlignment="1">
      <alignment horizontal="center"/>
    </xf>
    <xf numFmtId="0" fontId="11" fillId="4" borderId="33" xfId="0" applyFont="1" applyFill="1" applyBorder="1" applyAlignment="1">
      <alignment horizontal="center"/>
    </xf>
    <xf numFmtId="165" fontId="4" fillId="0" borderId="15" xfId="0" applyNumberFormat="1" applyFont="1" applyBorder="1" applyAlignment="1">
      <alignment horizontal="center"/>
    </xf>
    <xf numFmtId="169" fontId="4" fillId="0" borderId="18" xfId="0" applyNumberFormat="1" applyFont="1" applyBorder="1" applyAlignment="1">
      <alignment horizontal="center"/>
    </xf>
    <xf numFmtId="165" fontId="4" fillId="0" borderId="24" xfId="0" applyNumberFormat="1" applyFont="1" applyBorder="1" applyAlignment="1">
      <alignment horizontal="center"/>
    </xf>
    <xf numFmtId="164" fontId="4" fillId="0" borderId="6" xfId="0" applyNumberFormat="1" applyFont="1" applyBorder="1"/>
    <xf numFmtId="166" fontId="4" fillId="0" borderId="15" xfId="0" applyNumberFormat="1" applyFont="1" applyBorder="1"/>
    <xf numFmtId="165" fontId="4" fillId="0" borderId="18" xfId="0" applyNumberFormat="1" applyFont="1" applyBorder="1" applyAlignment="1">
      <alignment horizontal="center"/>
    </xf>
    <xf numFmtId="166" fontId="4" fillId="0" borderId="24" xfId="0" applyNumberFormat="1" applyFont="1" applyBorder="1"/>
    <xf numFmtId="165" fontId="4" fillId="0" borderId="17" xfId="0" applyNumberFormat="1" applyFont="1" applyBorder="1" applyAlignment="1">
      <alignment horizontal="center"/>
    </xf>
    <xf numFmtId="165" fontId="4" fillId="0" borderId="6" xfId="0" applyNumberFormat="1" applyFont="1" applyBorder="1" applyAlignment="1">
      <alignment horizontal="center"/>
    </xf>
    <xf numFmtId="165" fontId="4" fillId="6" borderId="20" xfId="0" applyNumberFormat="1" applyFont="1" applyFill="1" applyBorder="1" applyAlignment="1">
      <alignment horizontal="center"/>
    </xf>
    <xf numFmtId="165" fontId="4" fillId="6" borderId="16" xfId="0" applyNumberFormat="1" applyFont="1" applyFill="1" applyBorder="1" applyAlignment="1">
      <alignment horizontal="center"/>
    </xf>
    <xf numFmtId="165" fontId="4" fillId="6" borderId="34" xfId="0" applyNumberFormat="1" applyFont="1" applyFill="1" applyBorder="1" applyAlignment="1">
      <alignment horizontal="center"/>
    </xf>
    <xf numFmtId="165" fontId="4" fillId="6" borderId="11" xfId="0" applyNumberFormat="1" applyFont="1" applyFill="1" applyBorder="1" applyAlignment="1">
      <alignment horizontal="center"/>
    </xf>
    <xf numFmtId="165" fontId="4" fillId="6" borderId="18" xfId="0" applyNumberFormat="1" applyFont="1" applyFill="1" applyBorder="1" applyAlignment="1">
      <alignment horizontal="center"/>
    </xf>
    <xf numFmtId="165" fontId="4" fillId="6" borderId="7" xfId="0" applyNumberFormat="1" applyFont="1" applyFill="1" applyBorder="1" applyAlignment="1">
      <alignment horizontal="center"/>
    </xf>
    <xf numFmtId="169" fontId="4" fillId="6" borderId="10" xfId="0" applyNumberFormat="1" applyFont="1" applyFill="1" applyBorder="1" applyAlignment="1">
      <alignment horizontal="center"/>
    </xf>
    <xf numFmtId="165" fontId="4" fillId="6" borderId="5" xfId="0" applyNumberFormat="1" applyFont="1" applyFill="1" applyBorder="1" applyAlignment="1">
      <alignment horizontal="center"/>
    </xf>
    <xf numFmtId="169" fontId="4" fillId="6" borderId="13" xfId="0" applyNumberFormat="1" applyFont="1" applyFill="1" applyBorder="1" applyAlignment="1">
      <alignment horizontal="center"/>
    </xf>
    <xf numFmtId="165" fontId="4" fillId="6" borderId="15" xfId="0" applyNumberFormat="1" applyFont="1" applyFill="1" applyBorder="1" applyAlignment="1">
      <alignment horizontal="center"/>
    </xf>
    <xf numFmtId="165" fontId="4" fillId="6" borderId="6" xfId="0" applyNumberFormat="1" applyFont="1" applyFill="1" applyBorder="1" applyAlignment="1">
      <alignment horizontal="center"/>
    </xf>
    <xf numFmtId="165" fontId="4" fillId="6" borderId="25" xfId="0" applyNumberFormat="1" applyFont="1" applyFill="1" applyBorder="1" applyAlignment="1">
      <alignment horizontal="center"/>
    </xf>
    <xf numFmtId="169" fontId="4" fillId="6" borderId="5" xfId="0" applyNumberFormat="1" applyFont="1" applyFill="1" applyBorder="1" applyAlignment="1">
      <alignment horizontal="center"/>
    </xf>
    <xf numFmtId="165" fontId="4" fillId="6" borderId="10" xfId="0" applyNumberFormat="1" applyFont="1" applyFill="1" applyBorder="1" applyAlignment="1">
      <alignment horizontal="center"/>
    </xf>
    <xf numFmtId="165" fontId="4" fillId="6" borderId="17" xfId="0" applyNumberFormat="1" applyFont="1" applyFill="1" applyBorder="1" applyAlignment="1">
      <alignment horizontal="center"/>
    </xf>
    <xf numFmtId="169" fontId="4" fillId="6" borderId="9" xfId="0" applyNumberFormat="1" applyFont="1" applyFill="1" applyBorder="1" applyAlignment="1">
      <alignment horizontal="center"/>
    </xf>
    <xf numFmtId="165" fontId="4" fillId="6" borderId="12" xfId="0" applyNumberFormat="1" applyFont="1" applyFill="1" applyBorder="1" applyAlignment="1">
      <alignment horizontal="center"/>
    </xf>
    <xf numFmtId="165" fontId="4" fillId="6" borderId="13" xfId="0" applyNumberFormat="1" applyFont="1" applyFill="1" applyBorder="1" applyAlignment="1">
      <alignment horizontal="center"/>
    </xf>
    <xf numFmtId="165" fontId="4" fillId="6" borderId="3" xfId="0" applyNumberFormat="1" applyFont="1" applyFill="1" applyBorder="1" applyAlignment="1">
      <alignment horizontal="center"/>
    </xf>
    <xf numFmtId="169" fontId="4" fillId="6" borderId="12" xfId="0" applyNumberFormat="1" applyFont="1" applyFill="1" applyBorder="1" applyAlignment="1">
      <alignment horizontal="center"/>
    </xf>
    <xf numFmtId="165" fontId="4" fillId="6" borderId="22" xfId="0" applyNumberFormat="1" applyFont="1" applyFill="1" applyBorder="1" applyAlignment="1">
      <alignment horizontal="center"/>
    </xf>
    <xf numFmtId="165" fontId="4" fillId="6" borderId="23" xfId="0" applyNumberFormat="1" applyFont="1" applyFill="1" applyBorder="1" applyAlignment="1">
      <alignment horizontal="center"/>
    </xf>
    <xf numFmtId="169" fontId="4" fillId="6" borderId="3" xfId="0" applyNumberFormat="1" applyFont="1" applyFill="1" applyBorder="1" applyAlignment="1">
      <alignment horizontal="center"/>
    </xf>
    <xf numFmtId="165" fontId="4" fillId="6" borderId="8" xfId="0" applyNumberFormat="1" applyFont="1" applyFill="1" applyBorder="1" applyAlignment="1">
      <alignment horizontal="center"/>
    </xf>
    <xf numFmtId="165" fontId="4" fillId="6" borderId="9" xfId="0" applyNumberFormat="1" applyFont="1" applyFill="1" applyBorder="1" applyAlignment="1">
      <alignment horizontal="center"/>
    </xf>
    <xf numFmtId="169" fontId="4" fillId="6" borderId="8" xfId="0" applyNumberFormat="1" applyFont="1" applyFill="1" applyBorder="1" applyAlignment="1">
      <alignment horizontal="center"/>
    </xf>
    <xf numFmtId="0" fontId="4" fillId="0" borderId="27" xfId="0" applyFont="1" applyBorder="1"/>
    <xf numFmtId="0" fontId="4" fillId="0" borderId="29" xfId="0" applyFont="1" applyBorder="1"/>
    <xf numFmtId="0" fontId="4" fillId="0" borderId="30" xfId="0" applyFont="1" applyBorder="1"/>
    <xf numFmtId="0" fontId="4" fillId="0" borderId="28" xfId="0" applyFont="1" applyBorder="1"/>
    <xf numFmtId="0" fontId="4" fillId="6" borderId="27" xfId="0" applyFont="1" applyFill="1" applyBorder="1"/>
    <xf numFmtId="0" fontId="4" fillId="6" borderId="29" xfId="0" applyFont="1" applyFill="1" applyBorder="1"/>
    <xf numFmtId="0" fontId="4" fillId="6" borderId="30" xfId="0" applyFont="1" applyFill="1" applyBorder="1"/>
    <xf numFmtId="0" fontId="4" fillId="0" borderId="28" xfId="0" applyFont="1" applyBorder="1" applyAlignment="1">
      <alignment horizontal="left" indent="1"/>
    </xf>
    <xf numFmtId="0" fontId="4" fillId="6" borderId="28" xfId="0" applyFont="1" applyFill="1" applyBorder="1"/>
    <xf numFmtId="0" fontId="4" fillId="0" borderId="30" xfId="0" applyFont="1" applyBorder="1" applyAlignment="1">
      <alignment horizontal="left" indent="1"/>
    </xf>
    <xf numFmtId="0" fontId="4" fillId="0" borderId="29" xfId="0" applyFont="1" applyBorder="1" applyAlignment="1">
      <alignment horizontal="left" indent="1"/>
    </xf>
    <xf numFmtId="0" fontId="4" fillId="0" borderId="19" xfId="0" applyFont="1" applyBorder="1" applyAlignment="1">
      <alignment horizontal="left" indent="1"/>
    </xf>
    <xf numFmtId="169" fontId="4" fillId="0" borderId="19" xfId="0" applyNumberFormat="1" applyFont="1" applyFill="1" applyBorder="1" applyAlignment="1">
      <alignment horizontal="center"/>
    </xf>
    <xf numFmtId="164" fontId="4" fillId="0" borderId="39" xfId="0" applyNumberFormat="1" applyFont="1" applyBorder="1"/>
    <xf numFmtId="164" fontId="4" fillId="0" borderId="40" xfId="0" applyNumberFormat="1" applyFont="1" applyBorder="1"/>
    <xf numFmtId="165" fontId="4" fillId="0" borderId="41" xfId="0" applyNumberFormat="1" applyFont="1" applyBorder="1" applyAlignment="1">
      <alignment horizontal="center"/>
    </xf>
    <xf numFmtId="165" fontId="4" fillId="0" borderId="2" xfId="0" applyNumberFormat="1" applyFont="1" applyFill="1" applyBorder="1" applyAlignment="1">
      <alignment horizontal="center"/>
    </xf>
    <xf numFmtId="165" fontId="4" fillId="0" borderId="3" xfId="0" applyNumberFormat="1" applyFont="1" applyFill="1" applyBorder="1" applyAlignment="1">
      <alignment horizontal="center"/>
    </xf>
    <xf numFmtId="169" fontId="4" fillId="0" borderId="8" xfId="0" applyNumberFormat="1" applyFont="1" applyFill="1" applyBorder="1" applyAlignment="1">
      <alignment horizontal="center"/>
    </xf>
    <xf numFmtId="164" fontId="4" fillId="0" borderId="42" xfId="0" applyNumberFormat="1" applyFont="1" applyBorder="1"/>
    <xf numFmtId="165" fontId="4" fillId="0" borderId="4" xfId="0" applyNumberFormat="1" applyFont="1" applyBorder="1" applyAlignment="1">
      <alignment horizontal="center"/>
    </xf>
    <xf numFmtId="170" fontId="4" fillId="0" borderId="16" xfId="0" applyNumberFormat="1" applyFont="1" applyBorder="1"/>
    <xf numFmtId="165" fontId="4" fillId="0" borderId="34" xfId="0" applyNumberFormat="1" applyFont="1" applyBorder="1" applyAlignment="1">
      <alignment horizontal="center"/>
    </xf>
    <xf numFmtId="166" fontId="4" fillId="0" borderId="5" xfId="0" applyNumberFormat="1" applyFont="1" applyBorder="1"/>
    <xf numFmtId="165" fontId="4" fillId="0" borderId="9" xfId="0" applyNumberFormat="1" applyFont="1" applyBorder="1" applyAlignment="1">
      <alignment horizontal="center"/>
    </xf>
    <xf numFmtId="168" fontId="4" fillId="0" borderId="3" xfId="0" applyNumberFormat="1" applyFont="1" applyBorder="1" applyAlignment="1">
      <alignment horizontal="center"/>
    </xf>
    <xf numFmtId="168" fontId="4" fillId="0" borderId="5" xfId="0" applyNumberFormat="1" applyFont="1" applyBorder="1" applyAlignment="1">
      <alignment horizontal="center"/>
    </xf>
    <xf numFmtId="167" fontId="4" fillId="0" borderId="5" xfId="0" applyNumberFormat="1" applyFont="1" applyBorder="1"/>
    <xf numFmtId="164" fontId="4" fillId="0" borderId="15" xfId="0" applyNumberFormat="1" applyFont="1" applyBorder="1"/>
    <xf numFmtId="165" fontId="4" fillId="0" borderId="46" xfId="0" applyNumberFormat="1" applyFont="1" applyBorder="1" applyAlignment="1">
      <alignment horizontal="center"/>
    </xf>
    <xf numFmtId="169" fontId="4" fillId="0" borderId="47" xfId="0" applyNumberFormat="1" applyFont="1" applyBorder="1" applyAlignment="1">
      <alignment horizontal="center"/>
    </xf>
    <xf numFmtId="167" fontId="4" fillId="0" borderId="46" xfId="0" applyNumberFormat="1" applyFont="1" applyBorder="1"/>
    <xf numFmtId="165" fontId="4" fillId="0" borderId="47" xfId="0" applyNumberFormat="1" applyFont="1" applyBorder="1" applyAlignment="1">
      <alignment horizontal="center"/>
    </xf>
    <xf numFmtId="168" fontId="4" fillId="0" borderId="46" xfId="0" applyNumberFormat="1" applyFont="1" applyBorder="1" applyAlignment="1">
      <alignment horizontal="center"/>
    </xf>
    <xf numFmtId="166" fontId="4" fillId="0" borderId="46" xfId="0" applyNumberFormat="1" applyFont="1" applyBorder="1"/>
    <xf numFmtId="164" fontId="4" fillId="0" borderId="46" xfId="0" applyNumberFormat="1" applyFont="1" applyBorder="1"/>
    <xf numFmtId="165" fontId="4" fillId="8" borderId="48" xfId="0" applyNumberFormat="1" applyFont="1" applyFill="1" applyBorder="1" applyAlignment="1">
      <alignment horizontal="center"/>
    </xf>
    <xf numFmtId="169" fontId="4" fillId="8" borderId="49" xfId="0" applyNumberFormat="1" applyFont="1" applyFill="1" applyBorder="1" applyAlignment="1">
      <alignment horizontal="center"/>
    </xf>
    <xf numFmtId="167" fontId="4" fillId="8" borderId="48" xfId="0" applyNumberFormat="1" applyFont="1" applyFill="1" applyBorder="1"/>
    <xf numFmtId="165" fontId="4" fillId="8" borderId="49" xfId="0" applyNumberFormat="1" applyFont="1" applyFill="1" applyBorder="1" applyAlignment="1">
      <alignment horizontal="center"/>
    </xf>
    <xf numFmtId="168" fontId="4" fillId="8" borderId="48" xfId="0" applyNumberFormat="1" applyFont="1" applyFill="1" applyBorder="1" applyAlignment="1">
      <alignment horizontal="center"/>
    </xf>
    <xf numFmtId="166" fontId="4" fillId="8" borderId="48" xfId="0" applyNumberFormat="1" applyFont="1" applyFill="1" applyBorder="1"/>
    <xf numFmtId="164" fontId="4" fillId="8" borderId="48" xfId="0" applyNumberFormat="1" applyFont="1" applyFill="1" applyBorder="1"/>
    <xf numFmtId="164" fontId="4" fillId="8" borderId="50" xfId="0" applyNumberFormat="1" applyFont="1" applyFill="1" applyBorder="1"/>
    <xf numFmtId="164" fontId="4" fillId="0" borderId="45" xfId="0" applyNumberFormat="1" applyFont="1" applyBorder="1"/>
    <xf numFmtId="164" fontId="4" fillId="0" borderId="24" xfId="0" applyNumberFormat="1" applyFont="1" applyBorder="1"/>
    <xf numFmtId="170" fontId="4" fillId="0" borderId="21" xfId="0" applyNumberFormat="1" applyFont="1" applyBorder="1"/>
    <xf numFmtId="166" fontId="4" fillId="8" borderId="50" xfId="0" applyNumberFormat="1" applyFont="1" applyFill="1" applyBorder="1"/>
    <xf numFmtId="166" fontId="4" fillId="0" borderId="45" xfId="0" applyNumberFormat="1" applyFont="1" applyBorder="1"/>
    <xf numFmtId="166" fontId="4" fillId="0" borderId="25" xfId="0" applyNumberFormat="1" applyFont="1" applyBorder="1"/>
    <xf numFmtId="165" fontId="4" fillId="8" borderId="50" xfId="0" applyNumberFormat="1" applyFont="1" applyFill="1" applyBorder="1" applyAlignment="1">
      <alignment horizontal="center"/>
    </xf>
    <xf numFmtId="165" fontId="4" fillId="0" borderId="45" xfId="0" applyNumberFormat="1" applyFont="1" applyBorder="1" applyAlignment="1">
      <alignment horizontal="center"/>
    </xf>
    <xf numFmtId="168" fontId="4" fillId="8" borderId="50" xfId="0" applyNumberFormat="1" applyFont="1" applyFill="1" applyBorder="1" applyAlignment="1">
      <alignment horizontal="center"/>
    </xf>
    <xf numFmtId="168" fontId="4" fillId="0" borderId="45" xfId="0" applyNumberFormat="1" applyFont="1" applyBorder="1" applyAlignment="1">
      <alignment horizontal="center"/>
    </xf>
    <xf numFmtId="168" fontId="4" fillId="0" borderId="23" xfId="0" applyNumberFormat="1" applyFont="1" applyBorder="1" applyAlignment="1">
      <alignment horizontal="center"/>
    </xf>
    <xf numFmtId="168" fontId="4" fillId="0" borderId="25" xfId="0" applyNumberFormat="1" applyFont="1" applyBorder="1" applyAlignment="1">
      <alignment horizontal="center"/>
    </xf>
    <xf numFmtId="167" fontId="4" fillId="8" borderId="50" xfId="0" applyNumberFormat="1" applyFont="1" applyFill="1" applyBorder="1"/>
    <xf numFmtId="167" fontId="4" fillId="0" borderId="45" xfId="0" applyNumberFormat="1" applyFont="1" applyBorder="1"/>
    <xf numFmtId="167" fontId="4" fillId="0" borderId="25" xfId="0" applyNumberFormat="1" applyFont="1" applyBorder="1"/>
    <xf numFmtId="0" fontId="4" fillId="8" borderId="44" xfId="0" applyFont="1" applyFill="1" applyBorder="1"/>
    <xf numFmtId="0" fontId="4" fillId="0" borderId="31" xfId="0" applyFont="1" applyBorder="1"/>
    <xf numFmtId="0" fontId="4" fillId="0" borderId="0" xfId="0" applyFont="1" applyFill="1" applyBorder="1"/>
    <xf numFmtId="0" fontId="4" fillId="0" borderId="0" xfId="0" applyFont="1" applyFill="1" applyBorder="1" applyAlignment="1">
      <alignment horizontal="center"/>
    </xf>
    <xf numFmtId="0" fontId="12" fillId="0" borderId="19" xfId="0" applyFont="1" applyFill="1" applyBorder="1" applyAlignment="1">
      <alignment horizontal="center"/>
    </xf>
    <xf numFmtId="0" fontId="13" fillId="0" borderId="19" xfId="0" applyFont="1" applyFill="1" applyBorder="1" applyAlignment="1">
      <alignment horizontal="center"/>
    </xf>
    <xf numFmtId="165" fontId="4" fillId="0" borderId="19" xfId="0" applyNumberFormat="1" applyFont="1" applyFill="1" applyBorder="1" applyAlignment="1">
      <alignment horizontal="center"/>
    </xf>
    <xf numFmtId="0" fontId="4" fillId="0" borderId="51" xfId="0" applyFont="1" applyBorder="1"/>
    <xf numFmtId="0" fontId="4" fillId="0" borderId="37" xfId="0" applyFont="1" applyBorder="1"/>
    <xf numFmtId="0" fontId="4" fillId="0" borderId="14" xfId="0" applyFont="1" applyBorder="1"/>
    <xf numFmtId="0" fontId="4" fillId="0" borderId="27" xfId="0" applyFont="1" applyFill="1" applyBorder="1"/>
    <xf numFmtId="166" fontId="4" fillId="0" borderId="22" xfId="0" applyNumberFormat="1" applyFont="1" applyFill="1" applyBorder="1"/>
    <xf numFmtId="166" fontId="4" fillId="0" borderId="7" xfId="0" applyNumberFormat="1" applyFont="1" applyFill="1" applyBorder="1"/>
    <xf numFmtId="165" fontId="4" fillId="0" borderId="10" xfId="0" applyNumberFormat="1" applyFont="1" applyFill="1" applyBorder="1" applyAlignment="1">
      <alignment horizontal="center"/>
    </xf>
    <xf numFmtId="166" fontId="4" fillId="0" borderId="6" xfId="0" applyNumberFormat="1" applyFont="1" applyFill="1" applyBorder="1"/>
    <xf numFmtId="0" fontId="4" fillId="0" borderId="31" xfId="0" applyFont="1" applyBorder="1" applyAlignment="1">
      <alignment horizontal="left" indent="1"/>
    </xf>
    <xf numFmtId="0" fontId="4" fillId="0" borderId="27" xfId="0" applyFont="1" applyFill="1" applyBorder="1" applyAlignment="1">
      <alignment horizontal="right"/>
    </xf>
    <xf numFmtId="0" fontId="4" fillId="0" borderId="31" xfId="0" applyFont="1" applyBorder="1" applyAlignment="1">
      <alignment horizontal="right"/>
    </xf>
    <xf numFmtId="0" fontId="4" fillId="0" borderId="28" xfId="0" applyFont="1" applyBorder="1" applyAlignment="1">
      <alignment horizontal="right" indent="1"/>
    </xf>
    <xf numFmtId="0" fontId="4" fillId="0" borderId="29" xfId="0" applyFont="1" applyBorder="1" applyAlignment="1">
      <alignment horizontal="right"/>
    </xf>
    <xf numFmtId="0" fontId="4" fillId="0" borderId="27" xfId="0" applyFont="1" applyBorder="1" applyAlignment="1">
      <alignment horizontal="right"/>
    </xf>
    <xf numFmtId="0" fontId="4" fillId="0" borderId="30" xfId="0" applyFont="1" applyBorder="1" applyAlignment="1">
      <alignment horizontal="right"/>
    </xf>
    <xf numFmtId="0" fontId="4" fillId="0" borderId="31" xfId="0" applyFont="1" applyBorder="1" applyAlignment="1">
      <alignment horizontal="right" indent="1"/>
    </xf>
    <xf numFmtId="0" fontId="4" fillId="8" borderId="44" xfId="0" applyFont="1" applyFill="1" applyBorder="1" applyAlignment="1">
      <alignment horizontal="right"/>
    </xf>
    <xf numFmtId="0" fontId="4" fillId="0" borderId="28" xfId="0" applyFont="1" applyBorder="1" applyAlignment="1">
      <alignment horizontal="right"/>
    </xf>
    <xf numFmtId="0" fontId="4" fillId="0" borderId="14" xfId="0" applyFont="1" applyBorder="1" applyAlignment="1">
      <alignment horizontal="center"/>
    </xf>
    <xf numFmtId="0" fontId="4" fillId="0" borderId="54" xfId="0" applyFont="1" applyBorder="1"/>
    <xf numFmtId="164" fontId="4" fillId="0" borderId="14" xfId="0" applyNumberFormat="1" applyFont="1" applyBorder="1"/>
    <xf numFmtId="165" fontId="4" fillId="0" borderId="14" xfId="0" applyNumberFormat="1" applyFont="1" applyBorder="1" applyAlignment="1">
      <alignment horizontal="center"/>
    </xf>
    <xf numFmtId="0" fontId="11" fillId="4" borderId="20" xfId="0" applyFont="1" applyFill="1" applyBorder="1" applyAlignment="1">
      <alignment horizontal="center"/>
    </xf>
    <xf numFmtId="0" fontId="4" fillId="0" borderId="38" xfId="0" applyFont="1" applyBorder="1"/>
    <xf numFmtId="0" fontId="5" fillId="0" borderId="0" xfId="7"/>
    <xf numFmtId="0" fontId="5" fillId="0" borderId="0" xfId="7" applyAlignment="1">
      <alignment horizontal="left" vertical="top" wrapText="1"/>
    </xf>
    <xf numFmtId="0" fontId="5" fillId="0" borderId="0" xfId="7" applyAlignment="1">
      <alignment horizontal="left" vertical="top"/>
    </xf>
    <xf numFmtId="0" fontId="4" fillId="0" borderId="0" xfId="0" applyFont="1" applyFill="1"/>
    <xf numFmtId="0" fontId="16" fillId="0" borderId="0" xfId="7" applyFont="1" applyAlignment="1">
      <alignment horizontal="left" vertical="top"/>
    </xf>
    <xf numFmtId="0" fontId="16" fillId="0" borderId="0" xfId="7" applyFont="1" applyAlignment="1">
      <alignment horizontal="left" vertical="top" wrapText="1"/>
    </xf>
    <xf numFmtId="169" fontId="4" fillId="0" borderId="17" xfId="0" applyNumberFormat="1" applyFont="1" applyBorder="1" applyAlignment="1">
      <alignment horizontal="center"/>
    </xf>
    <xf numFmtId="169" fontId="4" fillId="0" borderId="15" xfId="0" applyNumberFormat="1" applyFont="1" applyBorder="1" applyAlignment="1">
      <alignment horizontal="center"/>
    </xf>
    <xf numFmtId="171" fontId="11" fillId="4" borderId="14" xfId="0" applyNumberFormat="1" applyFont="1" applyFill="1" applyBorder="1" applyAlignment="1">
      <alignment horizontal="center"/>
    </xf>
    <xf numFmtId="171" fontId="11" fillId="4" borderId="20" xfId="0" applyNumberFormat="1" applyFont="1" applyFill="1" applyBorder="1" applyAlignment="1">
      <alignment horizontal="center"/>
    </xf>
    <xf numFmtId="22" fontId="0" fillId="0" borderId="0" xfId="0" applyNumberFormat="1"/>
    <xf numFmtId="0" fontId="2" fillId="0" borderId="0" xfId="7" applyFont="1" applyAlignment="1">
      <alignment horizontal="left" vertical="top" wrapText="1"/>
    </xf>
    <xf numFmtId="0" fontId="2" fillId="0" borderId="0" xfId="7" applyFont="1"/>
    <xf numFmtId="0" fontId="2" fillId="0" borderId="0" xfId="7" applyFont="1" applyAlignment="1">
      <alignment horizontal="left" vertical="top"/>
    </xf>
    <xf numFmtId="166" fontId="4" fillId="6" borderId="21" xfId="0" applyNumberFormat="1" applyFont="1" applyFill="1" applyBorder="1"/>
    <xf numFmtId="166" fontId="4" fillId="6" borderId="16" xfId="0" applyNumberFormat="1" applyFont="1" applyFill="1" applyBorder="1"/>
    <xf numFmtId="166" fontId="4" fillId="6" borderId="22" xfId="0" applyNumberFormat="1" applyFont="1" applyFill="1" applyBorder="1"/>
    <xf numFmtId="166" fontId="4" fillId="6" borderId="7" xfId="0" applyNumberFormat="1" applyFont="1" applyFill="1" applyBorder="1"/>
    <xf numFmtId="166" fontId="4" fillId="6" borderId="24" xfId="0" applyNumberFormat="1" applyFont="1" applyFill="1" applyBorder="1"/>
    <xf numFmtId="166" fontId="4" fillId="6" borderId="15" xfId="0" applyNumberFormat="1" applyFont="1" applyFill="1" applyBorder="1"/>
    <xf numFmtId="166" fontId="4" fillId="6" borderId="23" xfId="0" applyNumberFormat="1" applyFont="1" applyFill="1" applyBorder="1"/>
    <xf numFmtId="166" fontId="4" fillId="6" borderId="3" xfId="0" applyNumberFormat="1" applyFont="1" applyFill="1" applyBorder="1"/>
    <xf numFmtId="166" fontId="4" fillId="6" borderId="25" xfId="0" applyNumberFormat="1" applyFont="1" applyFill="1" applyBorder="1"/>
    <xf numFmtId="166" fontId="4" fillId="6" borderId="5" xfId="0" applyNumberFormat="1" applyFont="1" applyFill="1" applyBorder="1"/>
    <xf numFmtId="0" fontId="1" fillId="0" borderId="0" xfId="7" applyFont="1" applyAlignment="1">
      <alignment horizontal="left" vertical="top" wrapText="1"/>
    </xf>
    <xf numFmtId="0" fontId="1" fillId="0" borderId="0" xfId="7" applyFont="1"/>
    <xf numFmtId="0" fontId="1" fillId="0" borderId="0" xfId="7" applyFont="1" applyAlignment="1">
      <alignment horizontal="left" vertical="top"/>
    </xf>
    <xf numFmtId="15" fontId="0" fillId="0" borderId="0" xfId="0" applyNumberFormat="1"/>
    <xf numFmtId="14" fontId="0" fillId="0" borderId="0" xfId="0" applyNumberFormat="1"/>
    <xf numFmtId="167" fontId="4" fillId="0" borderId="23" xfId="0" applyNumberFormat="1" applyFont="1" applyFill="1" applyBorder="1"/>
    <xf numFmtId="167" fontId="4" fillId="0" borderId="3" xfId="0" applyNumberFormat="1" applyFont="1" applyFill="1" applyBorder="1"/>
    <xf numFmtId="165" fontId="4" fillId="0" borderId="12" xfId="0" applyNumberFormat="1" applyFont="1" applyFill="1" applyBorder="1" applyAlignment="1">
      <alignment horizontal="center"/>
    </xf>
    <xf numFmtId="165" fontId="4" fillId="0" borderId="8" xfId="0" applyNumberFormat="1" applyFont="1" applyFill="1" applyBorder="1" applyAlignment="1">
      <alignment horizontal="center"/>
    </xf>
    <xf numFmtId="0" fontId="4" fillId="6" borderId="31" xfId="0" applyFont="1" applyFill="1" applyBorder="1"/>
    <xf numFmtId="165" fontId="4" fillId="6" borderId="45" xfId="0" applyNumberFormat="1" applyFont="1" applyFill="1" applyBorder="1" applyAlignment="1">
      <alignment horizontal="center"/>
    </xf>
    <xf numFmtId="165" fontId="4" fillId="6" borderId="46" xfId="0" applyNumberFormat="1" applyFont="1" applyFill="1" applyBorder="1" applyAlignment="1">
      <alignment horizontal="center"/>
    </xf>
    <xf numFmtId="169" fontId="4" fillId="6" borderId="55" xfId="0" applyNumberFormat="1" applyFont="1" applyFill="1" applyBorder="1" applyAlignment="1">
      <alignment horizontal="center"/>
    </xf>
    <xf numFmtId="169" fontId="4" fillId="6" borderId="46" xfId="0" applyNumberFormat="1" applyFont="1" applyFill="1" applyBorder="1" applyAlignment="1">
      <alignment horizontal="center"/>
    </xf>
    <xf numFmtId="169" fontId="4" fillId="6" borderId="47" xfId="0" applyNumberFormat="1" applyFont="1" applyFill="1" applyBorder="1" applyAlignment="1">
      <alignment horizontal="center"/>
    </xf>
    <xf numFmtId="0" fontId="4" fillId="6" borderId="43" xfId="0" applyFont="1" applyFill="1" applyBorder="1"/>
    <xf numFmtId="165" fontId="4" fillId="6" borderId="21" xfId="0" applyNumberFormat="1" applyFont="1" applyFill="1" applyBorder="1" applyAlignment="1">
      <alignment horizontal="center"/>
    </xf>
    <xf numFmtId="169" fontId="4" fillId="6" borderId="34" xfId="0" applyNumberFormat="1" applyFont="1" applyFill="1" applyBorder="1" applyAlignment="1">
      <alignment horizontal="center"/>
    </xf>
    <xf numFmtId="165" fontId="4" fillId="6" borderId="26" xfId="0" applyNumberFormat="1" applyFont="1" applyFill="1" applyBorder="1" applyAlignment="1">
      <alignment horizontal="center"/>
    </xf>
    <xf numFmtId="0" fontId="4" fillId="6" borderId="27" xfId="0" applyFont="1" applyFill="1" applyBorder="1" applyAlignment="1">
      <alignment horizontal="center" vertical="center" textRotation="90"/>
    </xf>
    <xf numFmtId="0" fontId="4" fillId="6" borderId="28" xfId="0" applyFont="1" applyFill="1" applyBorder="1" applyAlignment="1">
      <alignment horizontal="center" vertical="center" textRotation="90"/>
    </xf>
    <xf numFmtId="0" fontId="4" fillId="6" borderId="30" xfId="0" applyFont="1" applyFill="1" applyBorder="1" applyAlignment="1">
      <alignment horizontal="center" vertical="center" textRotation="90"/>
    </xf>
    <xf numFmtId="0" fontId="9" fillId="7" borderId="35" xfId="0" applyFont="1" applyFill="1" applyBorder="1" applyAlignment="1">
      <alignment horizontal="center" vertical="center"/>
    </xf>
    <xf numFmtId="0" fontId="9" fillId="7" borderId="36" xfId="0" applyFont="1" applyFill="1" applyBorder="1" applyAlignment="1">
      <alignment horizontal="center" vertical="center"/>
    </xf>
    <xf numFmtId="0" fontId="9" fillId="7" borderId="37" xfId="0" applyFont="1" applyFill="1" applyBorder="1" applyAlignment="1">
      <alignment horizontal="center" vertical="center"/>
    </xf>
    <xf numFmtId="0" fontId="9" fillId="7" borderId="38" xfId="0" applyFont="1" applyFill="1" applyBorder="1" applyAlignment="1">
      <alignment horizontal="center" vertical="center"/>
    </xf>
    <xf numFmtId="0" fontId="9" fillId="5" borderId="32" xfId="0" applyFont="1" applyFill="1" applyBorder="1" applyAlignment="1">
      <alignment horizontal="center"/>
    </xf>
    <xf numFmtId="0" fontId="9" fillId="5" borderId="14" xfId="0" applyFont="1" applyFill="1" applyBorder="1" applyAlignment="1">
      <alignment horizontal="center"/>
    </xf>
    <xf numFmtId="0" fontId="9" fillId="5" borderId="33" xfId="0" applyFont="1" applyFill="1" applyBorder="1" applyAlignment="1">
      <alignment horizontal="center"/>
    </xf>
    <xf numFmtId="0" fontId="10" fillId="0" borderId="0" xfId="0" applyFont="1" applyAlignment="1"/>
    <xf numFmtId="0" fontId="4" fillId="0" borderId="27" xfId="0" applyFont="1" applyBorder="1" applyAlignment="1">
      <alignment horizontal="center" vertical="center" textRotation="90"/>
    </xf>
    <xf numFmtId="0" fontId="4" fillId="0" borderId="28" xfId="0" applyFont="1" applyBorder="1" applyAlignment="1">
      <alignment horizontal="center" vertical="center" textRotation="90"/>
    </xf>
    <xf numFmtId="0" fontId="4" fillId="0" borderId="29" xfId="0" applyFont="1" applyBorder="1" applyAlignment="1">
      <alignment horizontal="center" vertical="center" textRotation="90"/>
    </xf>
    <xf numFmtId="0" fontId="4" fillId="0" borderId="30" xfId="0" applyFont="1" applyBorder="1" applyAlignment="1">
      <alignment horizontal="center" vertical="center" textRotation="90"/>
    </xf>
    <xf numFmtId="0" fontId="4" fillId="0" borderId="4" xfId="0" applyFont="1" applyBorder="1" applyAlignment="1"/>
    <xf numFmtId="0" fontId="4" fillId="0" borderId="9" xfId="0" applyFont="1" applyBorder="1" applyAlignment="1"/>
    <xf numFmtId="0" fontId="4" fillId="0" borderId="2" xfId="0" applyFont="1" applyBorder="1" applyAlignment="1"/>
    <xf numFmtId="0" fontId="4" fillId="0" borderId="8" xfId="0" applyFont="1" applyBorder="1" applyAlignment="1"/>
    <xf numFmtId="0" fontId="4" fillId="0" borderId="6" xfId="0" applyFont="1" applyBorder="1" applyAlignment="1"/>
    <xf numFmtId="0" fontId="4" fillId="0" borderId="10" xfId="0" applyFont="1" applyBorder="1" applyAlignment="1"/>
    <xf numFmtId="0" fontId="4" fillId="6" borderId="26" xfId="0" applyFont="1" applyFill="1" applyBorder="1" applyAlignment="1"/>
    <xf numFmtId="0" fontId="4" fillId="6" borderId="34" xfId="0" applyFont="1" applyFill="1" applyBorder="1" applyAlignment="1"/>
    <xf numFmtId="0" fontId="4" fillId="6" borderId="29" xfId="0" applyFont="1" applyFill="1" applyBorder="1" applyAlignment="1">
      <alignment horizontal="center" vertical="center" textRotation="90"/>
    </xf>
    <xf numFmtId="0" fontId="4" fillId="0" borderId="31" xfId="0" applyFont="1" applyBorder="1" applyAlignment="1">
      <alignment horizontal="center" vertical="center" textRotation="90"/>
    </xf>
    <xf numFmtId="0" fontId="8" fillId="0" borderId="0" xfId="0" applyFont="1" applyAlignment="1"/>
    <xf numFmtId="0" fontId="7" fillId="0" borderId="0" xfId="0" applyFont="1" applyAlignment="1"/>
    <xf numFmtId="0" fontId="12" fillId="0" borderId="27" xfId="0" applyFont="1" applyBorder="1" applyAlignment="1">
      <alignment horizontal="center" vertical="center" textRotation="90" wrapText="1"/>
    </xf>
    <xf numFmtId="0" fontId="12" fillId="0" borderId="28" xfId="0" applyFont="1" applyBorder="1" applyAlignment="1">
      <alignment horizontal="center" vertical="center" textRotation="90" wrapText="1"/>
    </xf>
    <xf numFmtId="0" fontId="12" fillId="0" borderId="29" xfId="0" applyFont="1" applyBorder="1" applyAlignment="1">
      <alignment horizontal="center" vertical="center" textRotation="90" wrapText="1"/>
    </xf>
    <xf numFmtId="0" fontId="12" fillId="0" borderId="30" xfId="0" applyFont="1" applyBorder="1" applyAlignment="1">
      <alignment horizontal="center" vertical="center" textRotation="90" wrapText="1"/>
    </xf>
    <xf numFmtId="0" fontId="12" fillId="0" borderId="52" xfId="0" applyFont="1" applyBorder="1" applyAlignment="1">
      <alignment horizontal="center" vertical="center" textRotation="90" wrapText="1"/>
    </xf>
    <xf numFmtId="0" fontId="12" fillId="0" borderId="19" xfId="0" applyFont="1" applyBorder="1" applyAlignment="1">
      <alignment horizontal="center" vertical="center" textRotation="90" wrapText="1"/>
    </xf>
    <xf numFmtId="0" fontId="12" fillId="0" borderId="53" xfId="0" applyFont="1" applyBorder="1" applyAlignment="1">
      <alignment horizontal="center" vertical="center" textRotation="90" wrapText="1"/>
    </xf>
    <xf numFmtId="0" fontId="12" fillId="0" borderId="32" xfId="0" applyFont="1" applyBorder="1" applyAlignment="1">
      <alignment horizontal="left"/>
    </xf>
    <xf numFmtId="0" fontId="12" fillId="0" borderId="33" xfId="0" applyFont="1" applyBorder="1" applyAlignment="1">
      <alignment horizontal="left"/>
    </xf>
    <xf numFmtId="0" fontId="12" fillId="0" borderId="52" xfId="0" applyFont="1" applyBorder="1" applyAlignment="1">
      <alignment horizontal="center" vertical="center" textRotation="180" wrapText="1"/>
    </xf>
    <xf numFmtId="0" fontId="12" fillId="0" borderId="19" xfId="0" applyFont="1" applyBorder="1" applyAlignment="1">
      <alignment horizontal="center" vertical="center" textRotation="180" wrapText="1"/>
    </xf>
    <xf numFmtId="0" fontId="12" fillId="0" borderId="53" xfId="0" applyFont="1" applyBorder="1" applyAlignment="1">
      <alignment horizontal="center" vertical="center" textRotation="180" wrapText="1"/>
    </xf>
    <xf numFmtId="0" fontId="12" fillId="0" borderId="27" xfId="0" applyFont="1" applyBorder="1" applyAlignment="1">
      <alignment horizontal="center" vertical="center" textRotation="180" wrapText="1"/>
    </xf>
    <xf numFmtId="0" fontId="12" fillId="0" borderId="28" xfId="0" applyFont="1" applyBorder="1" applyAlignment="1">
      <alignment horizontal="center" vertical="center" textRotation="180" wrapText="1"/>
    </xf>
    <xf numFmtId="0" fontId="12" fillId="0" borderId="29" xfId="0" applyFont="1" applyBorder="1" applyAlignment="1">
      <alignment horizontal="center" vertical="center" textRotation="180" wrapText="1"/>
    </xf>
    <xf numFmtId="0" fontId="12" fillId="0" borderId="30" xfId="0" applyFont="1" applyBorder="1" applyAlignment="1">
      <alignment horizontal="center" vertical="center" textRotation="180" wrapText="1"/>
    </xf>
    <xf numFmtId="0" fontId="12" fillId="0" borderId="32" xfId="0" applyFont="1" applyBorder="1" applyAlignment="1">
      <alignment horizontal="right"/>
    </xf>
    <xf numFmtId="0" fontId="12" fillId="0" borderId="33" xfId="0" applyFont="1" applyBorder="1" applyAlignment="1">
      <alignment horizontal="right"/>
    </xf>
    <xf numFmtId="0" fontId="9" fillId="5" borderId="43" xfId="0" applyFont="1" applyFill="1" applyBorder="1" applyAlignment="1">
      <alignment horizontal="center"/>
    </xf>
    <xf numFmtId="14" fontId="15" fillId="0" borderId="0" xfId="7" applyNumberFormat="1" applyFont="1" applyAlignment="1">
      <alignment horizontal="left"/>
    </xf>
  </cellXfs>
  <cellStyles count="10">
    <cellStyle name="Calculation" xfId="1" builtinId="22"/>
    <cellStyle name="Calculation 2" xfId="3"/>
    <cellStyle name="Calculation 3" xfId="9"/>
    <cellStyle name="Comma 2" xfId="4"/>
    <cellStyle name="Currency 2" xfId="5"/>
    <cellStyle name="Normal" xfId="0" builtinId="0"/>
    <cellStyle name="Normal 2" xfId="7"/>
    <cellStyle name="Normal 3" xfId="2"/>
    <cellStyle name="Normal 4" xfId="8"/>
    <cellStyle name="Percent 2" xfId="6"/>
  </cellStyles>
  <dxfs count="0"/>
  <tableStyles count="0" defaultTableStyle="TableStyleMedium9" defaultPivotStyle="PivotStyleLight16"/>
  <colors>
    <mruColors>
      <color rgb="FF666699"/>
      <color rgb="FFFFFFEB"/>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7059"/>
  <sheetViews>
    <sheetView tabSelected="1" workbookViewId="0">
      <selection activeCell="G5" sqref="G5"/>
    </sheetView>
  </sheetViews>
  <sheetFormatPr baseColWidth="10" defaultColWidth="8.83203125" defaultRowHeight="13" x14ac:dyDescent="0.15"/>
  <cols>
    <col min="2" max="7" width="3.5" customWidth="1"/>
    <col min="8" max="8" width="7.33203125" customWidth="1"/>
    <col min="9" max="39" width="3.5" customWidth="1"/>
  </cols>
  <sheetData>
    <row r="1" spans="1:48" x14ac:dyDescent="0.15">
      <c r="A1" t="s">
        <v>0</v>
      </c>
      <c r="B1" t="s">
        <v>190</v>
      </c>
      <c r="C1" t="s">
        <v>1</v>
      </c>
      <c r="D1" t="s">
        <v>2</v>
      </c>
      <c r="E1" t="s">
        <v>3</v>
      </c>
      <c r="F1" t="s">
        <v>4</v>
      </c>
      <c r="G1" t="s">
        <v>66</v>
      </c>
      <c r="H1" t="s">
        <v>67</v>
      </c>
      <c r="I1" t="s">
        <v>68</v>
      </c>
      <c r="J1" t="s">
        <v>69</v>
      </c>
      <c r="K1" t="s">
        <v>70</v>
      </c>
      <c r="L1" t="s">
        <v>71</v>
      </c>
      <c r="M1" t="s">
        <v>72</v>
      </c>
      <c r="N1" t="s">
        <v>5</v>
      </c>
      <c r="O1" t="s">
        <v>6</v>
      </c>
      <c r="P1" t="s">
        <v>7</v>
      </c>
      <c r="Q1" t="s">
        <v>8</v>
      </c>
      <c r="R1" t="s">
        <v>9</v>
      </c>
      <c r="S1" t="s">
        <v>10</v>
      </c>
      <c r="T1" t="s">
        <v>11</v>
      </c>
      <c r="U1" t="s">
        <v>12</v>
      </c>
      <c r="V1" t="s">
        <v>13</v>
      </c>
      <c r="W1" t="s">
        <v>14</v>
      </c>
      <c r="X1" t="s">
        <v>15</v>
      </c>
      <c r="Y1" t="s">
        <v>16</v>
      </c>
      <c r="Z1" t="s">
        <v>17</v>
      </c>
      <c r="AA1" t="s">
        <v>18</v>
      </c>
      <c r="AB1" t="s">
        <v>96</v>
      </c>
      <c r="AC1" t="s">
        <v>97</v>
      </c>
      <c r="AD1" t="s">
        <v>98</v>
      </c>
      <c r="AE1" t="s">
        <v>99</v>
      </c>
      <c r="AF1" t="s">
        <v>19</v>
      </c>
      <c r="AG1" t="s">
        <v>20</v>
      </c>
      <c r="AH1" t="s">
        <v>21</v>
      </c>
      <c r="AI1" t="s">
        <v>22</v>
      </c>
      <c r="AJ1" t="s">
        <v>23</v>
      </c>
      <c r="AK1" t="s">
        <v>24</v>
      </c>
      <c r="AL1" t="s">
        <v>25</v>
      </c>
      <c r="AM1" t="s">
        <v>26</v>
      </c>
      <c r="AV1" s="1">
        <f t="array" ref="AV1">MAX(IF(Data!$A:$A &lt;&gt; "", ROW(Data!$A:$A), 2)) - 1</f>
        <v>7058</v>
      </c>
    </row>
    <row r="3" spans="1:48" x14ac:dyDescent="0.15">
      <c r="A3" t="s">
        <v>27</v>
      </c>
      <c r="B3">
        <v>-1</v>
      </c>
      <c r="C3">
        <v>0</v>
      </c>
      <c r="D3">
        <v>0</v>
      </c>
      <c r="E3" t="s">
        <v>28</v>
      </c>
      <c r="F3" t="s">
        <v>206</v>
      </c>
      <c r="G3">
        <v>0</v>
      </c>
      <c r="H3">
        <v>446218</v>
      </c>
      <c r="I3">
        <v>958065</v>
      </c>
      <c r="J3">
        <v>46918147.5</v>
      </c>
      <c r="K3">
        <v>40624842.369999997</v>
      </c>
      <c r="L3">
        <v>39138011.75</v>
      </c>
      <c r="M3">
        <v>13092595.8631</v>
      </c>
      <c r="N3">
        <v>0</v>
      </c>
      <c r="O3">
        <v>978</v>
      </c>
      <c r="P3">
        <v>4091</v>
      </c>
      <c r="Q3">
        <v>173407.41</v>
      </c>
      <c r="R3">
        <v>142015.54</v>
      </c>
      <c r="S3">
        <v>128365.04</v>
      </c>
      <c r="T3">
        <v>66181.617599999998</v>
      </c>
      <c r="U3">
        <v>0</v>
      </c>
      <c r="V3">
        <v>445240</v>
      </c>
      <c r="W3">
        <v>953974</v>
      </c>
      <c r="X3">
        <v>46744740.090000004</v>
      </c>
      <c r="Y3">
        <v>40482826.829999998</v>
      </c>
      <c r="Z3">
        <v>39009646.710000001</v>
      </c>
      <c r="AA3">
        <v>13026414.2455</v>
      </c>
      <c r="AB3">
        <v>0</v>
      </c>
      <c r="AC3">
        <v>0</v>
      </c>
      <c r="AD3">
        <v>0</v>
      </c>
      <c r="AE3">
        <v>0</v>
      </c>
      <c r="AF3">
        <v>0</v>
      </c>
      <c r="AG3">
        <v>0</v>
      </c>
      <c r="AH3">
        <v>0</v>
      </c>
      <c r="AI3">
        <v>0</v>
      </c>
      <c r="AJ3">
        <v>0</v>
      </c>
      <c r="AK3">
        <v>0</v>
      </c>
      <c r="AL3">
        <v>0</v>
      </c>
      <c r="AM3">
        <v>0</v>
      </c>
    </row>
    <row r="4" spans="1:48" x14ac:dyDescent="0.15">
      <c r="A4" t="s">
        <v>27</v>
      </c>
      <c r="B4">
        <v>5</v>
      </c>
      <c r="C4">
        <v>1</v>
      </c>
      <c r="D4">
        <v>0</v>
      </c>
      <c r="E4" t="s">
        <v>28</v>
      </c>
      <c r="F4" t="s">
        <v>206</v>
      </c>
      <c r="G4">
        <v>1376</v>
      </c>
      <c r="H4">
        <v>15118</v>
      </c>
      <c r="I4">
        <v>63266</v>
      </c>
      <c r="J4">
        <v>3275020.03</v>
      </c>
      <c r="K4">
        <v>2600691.73</v>
      </c>
      <c r="L4">
        <v>2193964.5499999998</v>
      </c>
      <c r="M4">
        <v>939248.97679999995</v>
      </c>
      <c r="N4">
        <v>737</v>
      </c>
      <c r="O4">
        <v>5734</v>
      </c>
      <c r="P4">
        <v>31087</v>
      </c>
      <c r="Q4">
        <v>1639687.4</v>
      </c>
      <c r="R4">
        <v>1394676.81</v>
      </c>
      <c r="S4">
        <v>1080925.21</v>
      </c>
      <c r="T4">
        <v>500367.55239999999</v>
      </c>
      <c r="U4">
        <v>639</v>
      </c>
      <c r="V4">
        <v>9384</v>
      </c>
      <c r="W4">
        <v>32179</v>
      </c>
      <c r="X4">
        <v>1635332.63</v>
      </c>
      <c r="Y4">
        <v>1206014.92</v>
      </c>
      <c r="Z4">
        <v>1113039.3400000001</v>
      </c>
      <c r="AA4">
        <v>438881.42440000002</v>
      </c>
      <c r="AB4">
        <v>1147</v>
      </c>
      <c r="AC4">
        <v>1105</v>
      </c>
      <c r="AD4">
        <v>875</v>
      </c>
      <c r="AE4">
        <v>923</v>
      </c>
      <c r="AF4">
        <v>722</v>
      </c>
      <c r="AG4">
        <v>690</v>
      </c>
      <c r="AH4">
        <v>569</v>
      </c>
      <c r="AI4">
        <v>587</v>
      </c>
      <c r="AJ4">
        <v>425</v>
      </c>
      <c r="AK4">
        <v>415</v>
      </c>
      <c r="AL4">
        <v>306</v>
      </c>
      <c r="AM4">
        <v>336</v>
      </c>
    </row>
    <row r="5" spans="1:48" x14ac:dyDescent="0.15">
      <c r="A5" t="s">
        <v>27</v>
      </c>
      <c r="B5">
        <v>5</v>
      </c>
      <c r="C5">
        <v>1</v>
      </c>
      <c r="D5">
        <v>0</v>
      </c>
      <c r="E5" t="s">
        <v>30</v>
      </c>
      <c r="F5" t="s">
        <v>206</v>
      </c>
      <c r="G5">
        <v>1</v>
      </c>
      <c r="H5">
        <v>6</v>
      </c>
      <c r="I5">
        <v>36</v>
      </c>
      <c r="J5">
        <v>1725.75</v>
      </c>
      <c r="K5">
        <v>1506.75</v>
      </c>
      <c r="L5">
        <v>641.92999999999995</v>
      </c>
      <c r="M5">
        <v>671.41840000000002</v>
      </c>
      <c r="N5">
        <v>1</v>
      </c>
      <c r="O5">
        <v>6</v>
      </c>
      <c r="P5">
        <v>36</v>
      </c>
      <c r="Q5">
        <v>1725.75</v>
      </c>
      <c r="R5">
        <v>1506.75</v>
      </c>
      <c r="S5">
        <v>641.92999999999995</v>
      </c>
      <c r="T5">
        <v>671.41840000000002</v>
      </c>
      <c r="U5">
        <v>0</v>
      </c>
      <c r="V5">
        <v>0</v>
      </c>
      <c r="W5">
        <v>0</v>
      </c>
      <c r="X5">
        <v>0</v>
      </c>
      <c r="Y5">
        <v>0</v>
      </c>
      <c r="Z5">
        <v>0</v>
      </c>
      <c r="AA5">
        <v>0</v>
      </c>
      <c r="AB5">
        <v>1</v>
      </c>
      <c r="AC5">
        <v>1</v>
      </c>
      <c r="AD5">
        <v>1</v>
      </c>
      <c r="AE5">
        <v>1</v>
      </c>
      <c r="AF5">
        <v>1</v>
      </c>
      <c r="AG5">
        <v>1</v>
      </c>
      <c r="AH5">
        <v>1</v>
      </c>
      <c r="AI5">
        <v>1</v>
      </c>
      <c r="AJ5">
        <v>0</v>
      </c>
      <c r="AK5">
        <v>0</v>
      </c>
      <c r="AL5">
        <v>0</v>
      </c>
      <c r="AM5">
        <v>0</v>
      </c>
    </row>
    <row r="6" spans="1:48" x14ac:dyDescent="0.15">
      <c r="A6" t="s">
        <v>27</v>
      </c>
      <c r="B6">
        <v>5</v>
      </c>
      <c r="C6">
        <v>1</v>
      </c>
      <c r="D6">
        <v>0</v>
      </c>
      <c r="E6" t="s">
        <v>29</v>
      </c>
      <c r="F6" t="s">
        <v>206</v>
      </c>
      <c r="G6">
        <v>39</v>
      </c>
      <c r="H6">
        <v>553</v>
      </c>
      <c r="I6">
        <v>2136</v>
      </c>
      <c r="J6">
        <v>99968.73</v>
      </c>
      <c r="K6">
        <v>74196.22</v>
      </c>
      <c r="L6">
        <v>64594.23</v>
      </c>
      <c r="M6">
        <v>33611.373</v>
      </c>
      <c r="N6">
        <v>22</v>
      </c>
      <c r="O6">
        <v>264</v>
      </c>
      <c r="P6">
        <v>1232</v>
      </c>
      <c r="Q6">
        <v>54692.18</v>
      </c>
      <c r="R6">
        <v>40609.760000000002</v>
      </c>
      <c r="S6">
        <v>33264.160000000003</v>
      </c>
      <c r="T6">
        <v>21156.088599999999</v>
      </c>
      <c r="U6">
        <v>17</v>
      </c>
      <c r="V6">
        <v>289</v>
      </c>
      <c r="W6">
        <v>904</v>
      </c>
      <c r="X6">
        <v>45276.55</v>
      </c>
      <c r="Y6">
        <v>33586.46</v>
      </c>
      <c r="Z6">
        <v>31330.07</v>
      </c>
      <c r="AA6">
        <v>12455.2844</v>
      </c>
      <c r="AB6">
        <v>35</v>
      </c>
      <c r="AC6">
        <v>31</v>
      </c>
      <c r="AD6">
        <v>24</v>
      </c>
      <c r="AE6">
        <v>27</v>
      </c>
      <c r="AF6">
        <v>20</v>
      </c>
      <c r="AG6">
        <v>22</v>
      </c>
      <c r="AH6">
        <v>20</v>
      </c>
      <c r="AI6">
        <v>20</v>
      </c>
      <c r="AJ6">
        <v>15</v>
      </c>
      <c r="AK6">
        <v>9</v>
      </c>
      <c r="AL6">
        <v>4</v>
      </c>
      <c r="AM6">
        <v>7</v>
      </c>
    </row>
    <row r="7" spans="1:48" x14ac:dyDescent="0.15">
      <c r="A7" t="s">
        <v>27</v>
      </c>
      <c r="B7">
        <v>5</v>
      </c>
      <c r="C7">
        <v>1</v>
      </c>
      <c r="D7">
        <v>0</v>
      </c>
      <c r="E7" t="s">
        <v>32</v>
      </c>
      <c r="F7" t="s">
        <v>206</v>
      </c>
      <c r="G7">
        <v>822</v>
      </c>
      <c r="H7">
        <v>7733</v>
      </c>
      <c r="I7">
        <v>34538</v>
      </c>
      <c r="J7">
        <v>1874799.53</v>
      </c>
      <c r="K7">
        <v>1508154.88</v>
      </c>
      <c r="L7">
        <v>1320649.74</v>
      </c>
      <c r="M7">
        <v>513992.92219999997</v>
      </c>
      <c r="N7">
        <v>232</v>
      </c>
      <c r="O7">
        <v>2215</v>
      </c>
      <c r="P7">
        <v>10606</v>
      </c>
      <c r="Q7">
        <v>561819.72</v>
      </c>
      <c r="R7">
        <v>448117.4</v>
      </c>
      <c r="S7">
        <v>359097.69</v>
      </c>
      <c r="T7">
        <v>174150.48569999999</v>
      </c>
      <c r="U7">
        <v>590</v>
      </c>
      <c r="V7">
        <v>5518</v>
      </c>
      <c r="W7">
        <v>23932</v>
      </c>
      <c r="X7">
        <v>1312979.81</v>
      </c>
      <c r="Y7">
        <v>1060037.48</v>
      </c>
      <c r="Z7">
        <v>961552.05</v>
      </c>
      <c r="AA7">
        <v>339842.43650000001</v>
      </c>
      <c r="AB7">
        <v>807</v>
      </c>
      <c r="AC7">
        <v>716</v>
      </c>
      <c r="AD7">
        <v>599</v>
      </c>
      <c r="AE7">
        <v>724</v>
      </c>
      <c r="AF7">
        <v>227</v>
      </c>
      <c r="AG7">
        <v>210</v>
      </c>
      <c r="AH7">
        <v>187</v>
      </c>
      <c r="AI7">
        <v>196</v>
      </c>
      <c r="AJ7">
        <v>580</v>
      </c>
      <c r="AK7">
        <v>506</v>
      </c>
      <c r="AL7">
        <v>412</v>
      </c>
      <c r="AM7">
        <v>528</v>
      </c>
    </row>
    <row r="8" spans="1:48" x14ac:dyDescent="0.15">
      <c r="A8" t="s">
        <v>27</v>
      </c>
      <c r="B8">
        <v>5</v>
      </c>
      <c r="C8">
        <v>1</v>
      </c>
      <c r="D8">
        <v>1</v>
      </c>
      <c r="E8" t="s">
        <v>28</v>
      </c>
      <c r="F8" t="s">
        <v>206</v>
      </c>
      <c r="G8">
        <v>8929</v>
      </c>
      <c r="H8">
        <v>114827</v>
      </c>
      <c r="I8">
        <v>414224</v>
      </c>
      <c r="J8">
        <v>22070236.359999999</v>
      </c>
      <c r="K8">
        <v>18379127.670000002</v>
      </c>
      <c r="L8">
        <v>15223778.720000001</v>
      </c>
      <c r="M8">
        <v>6214422.5153000001</v>
      </c>
      <c r="N8">
        <v>5545</v>
      </c>
      <c r="O8">
        <v>55067</v>
      </c>
      <c r="P8">
        <v>239618</v>
      </c>
      <c r="Q8">
        <v>13127987.970000001</v>
      </c>
      <c r="R8">
        <v>11535719.300000001</v>
      </c>
      <c r="S8">
        <v>8949401.7100000009</v>
      </c>
      <c r="T8">
        <v>3865023.4459000002</v>
      </c>
      <c r="U8">
        <v>3384</v>
      </c>
      <c r="V8">
        <v>59760</v>
      </c>
      <c r="W8">
        <v>174606</v>
      </c>
      <c r="X8">
        <v>8942248.3900000006</v>
      </c>
      <c r="Y8">
        <v>6843408.3700000001</v>
      </c>
      <c r="Z8">
        <v>6274377.0099999998</v>
      </c>
      <c r="AA8">
        <v>2349399.0693999999</v>
      </c>
      <c r="AB8">
        <v>7829</v>
      </c>
      <c r="AC8">
        <v>8421</v>
      </c>
      <c r="AD8">
        <v>5772</v>
      </c>
      <c r="AE8">
        <v>7669</v>
      </c>
      <c r="AF8">
        <v>5287</v>
      </c>
      <c r="AG8">
        <v>5322</v>
      </c>
      <c r="AH8">
        <v>3965</v>
      </c>
      <c r="AI8">
        <v>5198</v>
      </c>
      <c r="AJ8">
        <v>2542</v>
      </c>
      <c r="AK8">
        <v>3099</v>
      </c>
      <c r="AL8">
        <v>1807</v>
      </c>
      <c r="AM8">
        <v>2471</v>
      </c>
    </row>
    <row r="9" spans="1:48" x14ac:dyDescent="0.15">
      <c r="A9" t="s">
        <v>27</v>
      </c>
      <c r="B9">
        <v>5</v>
      </c>
      <c r="C9">
        <v>1</v>
      </c>
      <c r="D9">
        <v>1</v>
      </c>
      <c r="E9" t="s">
        <v>30</v>
      </c>
      <c r="F9" t="s">
        <v>206</v>
      </c>
      <c r="G9">
        <v>1914</v>
      </c>
      <c r="H9">
        <v>28148</v>
      </c>
      <c r="I9">
        <v>93903</v>
      </c>
      <c r="J9">
        <v>5033205.24</v>
      </c>
      <c r="K9">
        <v>4080832.91</v>
      </c>
      <c r="L9">
        <v>3420320.46</v>
      </c>
      <c r="M9">
        <v>1390282.6240000001</v>
      </c>
      <c r="N9">
        <v>832</v>
      </c>
      <c r="O9">
        <v>8581</v>
      </c>
      <c r="P9">
        <v>36935</v>
      </c>
      <c r="Q9">
        <v>2045885.9</v>
      </c>
      <c r="R9">
        <v>1783274.49</v>
      </c>
      <c r="S9">
        <v>1351733.4</v>
      </c>
      <c r="T9">
        <v>607212.8824</v>
      </c>
      <c r="U9">
        <v>1082</v>
      </c>
      <c r="V9">
        <v>19567</v>
      </c>
      <c r="W9">
        <v>56968</v>
      </c>
      <c r="X9">
        <v>2987319.34</v>
      </c>
      <c r="Y9">
        <v>2297558.42</v>
      </c>
      <c r="Z9">
        <v>2068587.06</v>
      </c>
      <c r="AA9">
        <v>783069.74159999995</v>
      </c>
      <c r="AB9">
        <v>1665</v>
      </c>
      <c r="AC9">
        <v>1858</v>
      </c>
      <c r="AD9">
        <v>1239</v>
      </c>
      <c r="AE9">
        <v>1695</v>
      </c>
      <c r="AF9">
        <v>777</v>
      </c>
      <c r="AG9">
        <v>800</v>
      </c>
      <c r="AH9">
        <v>585</v>
      </c>
      <c r="AI9">
        <v>799</v>
      </c>
      <c r="AJ9">
        <v>888</v>
      </c>
      <c r="AK9">
        <v>1058</v>
      </c>
      <c r="AL9">
        <v>654</v>
      </c>
      <c r="AM9">
        <v>896</v>
      </c>
    </row>
    <row r="10" spans="1:48" x14ac:dyDescent="0.15">
      <c r="A10" t="s">
        <v>27</v>
      </c>
      <c r="B10">
        <v>5</v>
      </c>
      <c r="C10">
        <v>1</v>
      </c>
      <c r="D10">
        <v>1</v>
      </c>
      <c r="E10" t="s">
        <v>29</v>
      </c>
      <c r="F10" t="s">
        <v>206</v>
      </c>
      <c r="G10">
        <v>12237</v>
      </c>
      <c r="H10">
        <v>154014</v>
      </c>
      <c r="I10">
        <v>550981</v>
      </c>
      <c r="J10">
        <v>29743146.34</v>
      </c>
      <c r="K10">
        <v>24336883.199999999</v>
      </c>
      <c r="L10">
        <v>20686364.859999999</v>
      </c>
      <c r="M10">
        <v>8247457.8958999999</v>
      </c>
      <c r="N10">
        <v>4580</v>
      </c>
      <c r="O10">
        <v>50775</v>
      </c>
      <c r="P10">
        <v>219174</v>
      </c>
      <c r="Q10">
        <v>11655200.68</v>
      </c>
      <c r="R10">
        <v>9686609.3300000001</v>
      </c>
      <c r="S10">
        <v>7411758.8099999996</v>
      </c>
      <c r="T10">
        <v>3566324.037</v>
      </c>
      <c r="U10">
        <v>7657</v>
      </c>
      <c r="V10">
        <v>103239</v>
      </c>
      <c r="W10">
        <v>331807</v>
      </c>
      <c r="X10">
        <v>18087945.66</v>
      </c>
      <c r="Y10">
        <v>14650273.869999999</v>
      </c>
      <c r="Z10">
        <v>13274606.050000001</v>
      </c>
      <c r="AA10">
        <v>4681133.8589000003</v>
      </c>
      <c r="AB10">
        <v>11625</v>
      </c>
      <c r="AC10">
        <v>11860</v>
      </c>
      <c r="AD10">
        <v>8044</v>
      </c>
      <c r="AE10">
        <v>11669</v>
      </c>
      <c r="AF10">
        <v>4383</v>
      </c>
      <c r="AG10">
        <v>4409</v>
      </c>
      <c r="AH10">
        <v>3409</v>
      </c>
      <c r="AI10">
        <v>4407</v>
      </c>
      <c r="AJ10">
        <v>7242</v>
      </c>
      <c r="AK10">
        <v>7451</v>
      </c>
      <c r="AL10">
        <v>4635</v>
      </c>
      <c r="AM10">
        <v>7262</v>
      </c>
    </row>
    <row r="11" spans="1:48" x14ac:dyDescent="0.15">
      <c r="A11" t="s">
        <v>27</v>
      </c>
      <c r="B11">
        <v>5</v>
      </c>
      <c r="C11">
        <v>1</v>
      </c>
      <c r="D11">
        <v>1</v>
      </c>
      <c r="E11" t="s">
        <v>31</v>
      </c>
      <c r="F11" t="s">
        <v>206</v>
      </c>
      <c r="G11">
        <v>43</v>
      </c>
      <c r="H11">
        <v>544</v>
      </c>
      <c r="I11">
        <v>2133</v>
      </c>
      <c r="J11">
        <v>110503.96</v>
      </c>
      <c r="K11">
        <v>92051.41</v>
      </c>
      <c r="L11">
        <v>76283.520000000004</v>
      </c>
      <c r="M11">
        <v>32376.5661</v>
      </c>
      <c r="N11">
        <v>18</v>
      </c>
      <c r="O11">
        <v>223</v>
      </c>
      <c r="P11">
        <v>966</v>
      </c>
      <c r="Q11">
        <v>48494.69</v>
      </c>
      <c r="R11">
        <v>40646.17</v>
      </c>
      <c r="S11">
        <v>28203.18</v>
      </c>
      <c r="T11">
        <v>16285.223599999999</v>
      </c>
      <c r="U11">
        <v>25</v>
      </c>
      <c r="V11">
        <v>321</v>
      </c>
      <c r="W11">
        <v>1167</v>
      </c>
      <c r="X11">
        <v>62009.27</v>
      </c>
      <c r="Y11">
        <v>51405.24</v>
      </c>
      <c r="Z11">
        <v>48080.34</v>
      </c>
      <c r="AA11">
        <v>16091.342500000001</v>
      </c>
      <c r="AB11">
        <v>40</v>
      </c>
      <c r="AC11">
        <v>39</v>
      </c>
      <c r="AD11">
        <v>22</v>
      </c>
      <c r="AE11">
        <v>43</v>
      </c>
      <c r="AF11">
        <v>16</v>
      </c>
      <c r="AG11">
        <v>16</v>
      </c>
      <c r="AH11">
        <v>12</v>
      </c>
      <c r="AI11">
        <v>18</v>
      </c>
      <c r="AJ11">
        <v>24</v>
      </c>
      <c r="AK11">
        <v>23</v>
      </c>
      <c r="AL11">
        <v>10</v>
      </c>
      <c r="AM11">
        <v>25</v>
      </c>
    </row>
    <row r="12" spans="1:48" x14ac:dyDescent="0.15">
      <c r="A12" t="s">
        <v>27</v>
      </c>
      <c r="B12">
        <v>5</v>
      </c>
      <c r="C12">
        <v>1</v>
      </c>
      <c r="D12">
        <v>1</v>
      </c>
      <c r="E12" t="s">
        <v>32</v>
      </c>
      <c r="F12" t="s">
        <v>206</v>
      </c>
      <c r="G12">
        <v>1231</v>
      </c>
      <c r="H12">
        <v>14411</v>
      </c>
      <c r="I12">
        <v>54156</v>
      </c>
      <c r="J12">
        <v>2907069.83</v>
      </c>
      <c r="K12">
        <v>2400084.56</v>
      </c>
      <c r="L12">
        <v>2064592.43</v>
      </c>
      <c r="M12">
        <v>800926.51850000001</v>
      </c>
      <c r="N12">
        <v>422</v>
      </c>
      <c r="O12">
        <v>4586</v>
      </c>
      <c r="P12">
        <v>20549</v>
      </c>
      <c r="Q12">
        <v>1064081.1000000001</v>
      </c>
      <c r="R12">
        <v>886141.96</v>
      </c>
      <c r="S12">
        <v>687388.48</v>
      </c>
      <c r="T12">
        <v>329919.97560000001</v>
      </c>
      <c r="U12">
        <v>809</v>
      </c>
      <c r="V12">
        <v>9825</v>
      </c>
      <c r="W12">
        <v>33607</v>
      </c>
      <c r="X12">
        <v>1842988.73</v>
      </c>
      <c r="Y12">
        <v>1513942.6</v>
      </c>
      <c r="Z12">
        <v>1377203.95</v>
      </c>
      <c r="AA12">
        <v>471006.5429</v>
      </c>
      <c r="AB12">
        <v>1184</v>
      </c>
      <c r="AC12">
        <v>1179</v>
      </c>
      <c r="AD12">
        <v>831</v>
      </c>
      <c r="AE12">
        <v>1163</v>
      </c>
      <c r="AF12">
        <v>409</v>
      </c>
      <c r="AG12">
        <v>398</v>
      </c>
      <c r="AH12">
        <v>313</v>
      </c>
      <c r="AI12">
        <v>402</v>
      </c>
      <c r="AJ12">
        <v>775</v>
      </c>
      <c r="AK12">
        <v>781</v>
      </c>
      <c r="AL12">
        <v>518</v>
      </c>
      <c r="AM12">
        <v>761</v>
      </c>
    </row>
    <row r="13" spans="1:48" x14ac:dyDescent="0.15">
      <c r="A13" t="s">
        <v>27</v>
      </c>
      <c r="B13">
        <v>5</v>
      </c>
      <c r="C13">
        <v>1</v>
      </c>
      <c r="D13">
        <v>2</v>
      </c>
      <c r="E13" t="s">
        <v>28</v>
      </c>
      <c r="F13" t="s">
        <v>206</v>
      </c>
      <c r="G13">
        <v>1525</v>
      </c>
      <c r="H13">
        <v>11199</v>
      </c>
      <c r="I13">
        <v>57650</v>
      </c>
      <c r="J13">
        <v>3201654.8</v>
      </c>
      <c r="K13">
        <v>2783664.04</v>
      </c>
      <c r="L13">
        <v>2203795.0299999998</v>
      </c>
      <c r="M13">
        <v>908414.45389999996</v>
      </c>
      <c r="N13">
        <v>1085</v>
      </c>
      <c r="O13">
        <v>7538</v>
      </c>
      <c r="P13">
        <v>42189</v>
      </c>
      <c r="Q13">
        <v>2333813.5499999998</v>
      </c>
      <c r="R13">
        <v>2044428.98</v>
      </c>
      <c r="S13">
        <v>1536350.35</v>
      </c>
      <c r="T13">
        <v>685655.2254</v>
      </c>
      <c r="U13">
        <v>440</v>
      </c>
      <c r="V13">
        <v>3661</v>
      </c>
      <c r="W13">
        <v>15461</v>
      </c>
      <c r="X13">
        <v>867841.25</v>
      </c>
      <c r="Y13">
        <v>739235.06</v>
      </c>
      <c r="Z13">
        <v>667444.68000000005</v>
      </c>
      <c r="AA13">
        <v>222759.2285</v>
      </c>
      <c r="AB13">
        <v>1421</v>
      </c>
      <c r="AC13">
        <v>1424</v>
      </c>
      <c r="AD13">
        <v>949</v>
      </c>
      <c r="AE13">
        <v>1405</v>
      </c>
      <c r="AF13">
        <v>1022</v>
      </c>
      <c r="AG13">
        <v>1039</v>
      </c>
      <c r="AH13">
        <v>731</v>
      </c>
      <c r="AI13">
        <v>1024</v>
      </c>
      <c r="AJ13">
        <v>399</v>
      </c>
      <c r="AK13">
        <v>385</v>
      </c>
      <c r="AL13">
        <v>218</v>
      </c>
      <c r="AM13">
        <v>381</v>
      </c>
    </row>
    <row r="14" spans="1:48" x14ac:dyDescent="0.15">
      <c r="A14" t="s">
        <v>27</v>
      </c>
      <c r="B14">
        <v>5</v>
      </c>
      <c r="C14">
        <v>1</v>
      </c>
      <c r="D14">
        <v>2</v>
      </c>
      <c r="E14" t="s">
        <v>30</v>
      </c>
      <c r="F14" t="s">
        <v>206</v>
      </c>
      <c r="G14">
        <v>236</v>
      </c>
      <c r="H14">
        <v>1772</v>
      </c>
      <c r="I14">
        <v>8460</v>
      </c>
      <c r="J14">
        <v>475844.41</v>
      </c>
      <c r="K14">
        <v>406777.74</v>
      </c>
      <c r="L14">
        <v>316254.64</v>
      </c>
      <c r="M14">
        <v>133384.55319999999</v>
      </c>
      <c r="N14">
        <v>139</v>
      </c>
      <c r="O14">
        <v>890</v>
      </c>
      <c r="P14">
        <v>5047</v>
      </c>
      <c r="Q14">
        <v>287040.34999999998</v>
      </c>
      <c r="R14">
        <v>249639.11</v>
      </c>
      <c r="S14">
        <v>176903.06</v>
      </c>
      <c r="T14">
        <v>85222.167700000005</v>
      </c>
      <c r="U14">
        <v>97</v>
      </c>
      <c r="V14">
        <v>882</v>
      </c>
      <c r="W14">
        <v>3413</v>
      </c>
      <c r="X14">
        <v>188804.06</v>
      </c>
      <c r="Y14">
        <v>157138.63</v>
      </c>
      <c r="Z14">
        <v>139351.57999999999</v>
      </c>
      <c r="AA14">
        <v>48162.385499999997</v>
      </c>
      <c r="AB14">
        <v>212</v>
      </c>
      <c r="AC14">
        <v>221</v>
      </c>
      <c r="AD14">
        <v>129</v>
      </c>
      <c r="AE14">
        <v>221</v>
      </c>
      <c r="AF14">
        <v>128</v>
      </c>
      <c r="AG14">
        <v>131</v>
      </c>
      <c r="AH14">
        <v>84</v>
      </c>
      <c r="AI14">
        <v>134</v>
      </c>
      <c r="AJ14">
        <v>84</v>
      </c>
      <c r="AK14">
        <v>90</v>
      </c>
      <c r="AL14">
        <v>45</v>
      </c>
      <c r="AM14">
        <v>87</v>
      </c>
    </row>
    <row r="15" spans="1:48" x14ac:dyDescent="0.15">
      <c r="A15" t="s">
        <v>27</v>
      </c>
      <c r="B15">
        <v>5</v>
      </c>
      <c r="C15">
        <v>1</v>
      </c>
      <c r="D15">
        <v>2</v>
      </c>
      <c r="E15" t="s">
        <v>29</v>
      </c>
      <c r="F15" t="s">
        <v>206</v>
      </c>
      <c r="G15">
        <v>898</v>
      </c>
      <c r="H15">
        <v>6696</v>
      </c>
      <c r="I15">
        <v>34186</v>
      </c>
      <c r="J15">
        <v>1872912.78</v>
      </c>
      <c r="K15">
        <v>1554221.76</v>
      </c>
      <c r="L15">
        <v>1280795.46</v>
      </c>
      <c r="M15">
        <v>522057.17239999998</v>
      </c>
      <c r="N15">
        <v>378</v>
      </c>
      <c r="O15">
        <v>2660</v>
      </c>
      <c r="P15">
        <v>15544</v>
      </c>
      <c r="Q15">
        <v>814413.94</v>
      </c>
      <c r="R15">
        <v>673240.51</v>
      </c>
      <c r="S15">
        <v>494525.06</v>
      </c>
      <c r="T15">
        <v>252941.9111</v>
      </c>
      <c r="U15">
        <v>520</v>
      </c>
      <c r="V15">
        <v>4036</v>
      </c>
      <c r="W15">
        <v>18642</v>
      </c>
      <c r="X15">
        <v>1058498.8400000001</v>
      </c>
      <c r="Y15">
        <v>880981.25</v>
      </c>
      <c r="Z15">
        <v>786270.4</v>
      </c>
      <c r="AA15">
        <v>269115.26130000001</v>
      </c>
      <c r="AB15">
        <v>852</v>
      </c>
      <c r="AC15">
        <v>848</v>
      </c>
      <c r="AD15">
        <v>509</v>
      </c>
      <c r="AE15">
        <v>865</v>
      </c>
      <c r="AF15">
        <v>360</v>
      </c>
      <c r="AG15">
        <v>356</v>
      </c>
      <c r="AH15">
        <v>243</v>
      </c>
      <c r="AI15">
        <v>365</v>
      </c>
      <c r="AJ15">
        <v>492</v>
      </c>
      <c r="AK15">
        <v>492</v>
      </c>
      <c r="AL15">
        <v>266</v>
      </c>
      <c r="AM15">
        <v>500</v>
      </c>
    </row>
    <row r="16" spans="1:48" x14ac:dyDescent="0.15">
      <c r="A16" t="s">
        <v>27</v>
      </c>
      <c r="B16">
        <v>5</v>
      </c>
      <c r="C16">
        <v>1</v>
      </c>
      <c r="D16">
        <v>2</v>
      </c>
      <c r="E16" t="s">
        <v>31</v>
      </c>
      <c r="F16" t="s">
        <v>206</v>
      </c>
      <c r="G16">
        <v>2</v>
      </c>
      <c r="H16">
        <v>13</v>
      </c>
      <c r="I16">
        <v>66</v>
      </c>
      <c r="J16">
        <v>3894.81</v>
      </c>
      <c r="K16">
        <v>3484.21</v>
      </c>
      <c r="L16">
        <v>3415.21</v>
      </c>
      <c r="M16">
        <v>1089.7882</v>
      </c>
      <c r="N16">
        <v>1</v>
      </c>
      <c r="O16">
        <v>7</v>
      </c>
      <c r="P16">
        <v>44</v>
      </c>
      <c r="Q16">
        <v>2427.81</v>
      </c>
      <c r="R16">
        <v>2159.0100000000002</v>
      </c>
      <c r="S16">
        <v>2159.0100000000002</v>
      </c>
      <c r="T16">
        <v>727.06820000000005</v>
      </c>
      <c r="U16">
        <v>1</v>
      </c>
      <c r="V16">
        <v>6</v>
      </c>
      <c r="W16">
        <v>22</v>
      </c>
      <c r="X16">
        <v>1467</v>
      </c>
      <c r="Y16">
        <v>1325.2</v>
      </c>
      <c r="Z16">
        <v>1256.2</v>
      </c>
      <c r="AA16">
        <v>362.72</v>
      </c>
      <c r="AB16">
        <v>2</v>
      </c>
      <c r="AC16">
        <v>2</v>
      </c>
      <c r="AD16">
        <v>0</v>
      </c>
      <c r="AE16">
        <v>2</v>
      </c>
      <c r="AF16">
        <v>1</v>
      </c>
      <c r="AG16">
        <v>1</v>
      </c>
      <c r="AH16">
        <v>0</v>
      </c>
      <c r="AI16">
        <v>1</v>
      </c>
      <c r="AJ16">
        <v>1</v>
      </c>
      <c r="AK16">
        <v>1</v>
      </c>
      <c r="AL16">
        <v>0</v>
      </c>
      <c r="AM16">
        <v>1</v>
      </c>
    </row>
    <row r="17" spans="1:39" x14ac:dyDescent="0.15">
      <c r="A17" t="s">
        <v>27</v>
      </c>
      <c r="B17">
        <v>5</v>
      </c>
      <c r="C17">
        <v>1</v>
      </c>
      <c r="D17">
        <v>2</v>
      </c>
      <c r="E17" t="s">
        <v>32</v>
      </c>
      <c r="F17" t="s">
        <v>206</v>
      </c>
      <c r="G17">
        <v>441</v>
      </c>
      <c r="H17">
        <v>3661</v>
      </c>
      <c r="I17">
        <v>17083</v>
      </c>
      <c r="J17">
        <v>945724.01</v>
      </c>
      <c r="K17">
        <v>775181.65</v>
      </c>
      <c r="L17">
        <v>670730.99</v>
      </c>
      <c r="M17">
        <v>258235.76699999999</v>
      </c>
      <c r="N17">
        <v>146</v>
      </c>
      <c r="O17">
        <v>1165</v>
      </c>
      <c r="P17">
        <v>6164</v>
      </c>
      <c r="Q17">
        <v>331216.48</v>
      </c>
      <c r="R17">
        <v>269355.59999999998</v>
      </c>
      <c r="S17">
        <v>206996.27</v>
      </c>
      <c r="T17">
        <v>101782.0159</v>
      </c>
      <c r="U17">
        <v>295</v>
      </c>
      <c r="V17">
        <v>2496</v>
      </c>
      <c r="W17">
        <v>10919</v>
      </c>
      <c r="X17">
        <v>614507.53</v>
      </c>
      <c r="Y17">
        <v>505826.05</v>
      </c>
      <c r="Z17">
        <v>463734.72</v>
      </c>
      <c r="AA17">
        <v>156453.75109999999</v>
      </c>
      <c r="AB17">
        <v>425</v>
      </c>
      <c r="AC17">
        <v>412</v>
      </c>
      <c r="AD17">
        <v>282</v>
      </c>
      <c r="AE17">
        <v>426</v>
      </c>
      <c r="AF17">
        <v>143</v>
      </c>
      <c r="AG17">
        <v>139</v>
      </c>
      <c r="AH17">
        <v>107</v>
      </c>
      <c r="AI17">
        <v>144</v>
      </c>
      <c r="AJ17">
        <v>282</v>
      </c>
      <c r="AK17">
        <v>273</v>
      </c>
      <c r="AL17">
        <v>175</v>
      </c>
      <c r="AM17">
        <v>282</v>
      </c>
    </row>
    <row r="18" spans="1:39" x14ac:dyDescent="0.15">
      <c r="A18" t="s">
        <v>27</v>
      </c>
      <c r="B18">
        <v>5</v>
      </c>
      <c r="C18">
        <v>2</v>
      </c>
      <c r="D18">
        <v>0</v>
      </c>
      <c r="E18" t="s">
        <v>28</v>
      </c>
      <c r="F18" t="s">
        <v>206</v>
      </c>
      <c r="G18">
        <v>1018</v>
      </c>
      <c r="H18">
        <v>11264</v>
      </c>
      <c r="I18">
        <v>47503</v>
      </c>
      <c r="J18">
        <v>2429165.41</v>
      </c>
      <c r="K18">
        <v>2008855.6</v>
      </c>
      <c r="L18">
        <v>1667242.2</v>
      </c>
      <c r="M18">
        <v>729677.21169999999</v>
      </c>
      <c r="N18">
        <v>1018</v>
      </c>
      <c r="O18">
        <v>5518</v>
      </c>
      <c r="P18">
        <v>26510</v>
      </c>
      <c r="Q18">
        <v>1286651.81</v>
      </c>
      <c r="R18">
        <v>1040893.87</v>
      </c>
      <c r="S18">
        <v>776697.87</v>
      </c>
      <c r="T18">
        <v>430026.7856</v>
      </c>
      <c r="U18">
        <v>1018</v>
      </c>
      <c r="V18">
        <v>5746</v>
      </c>
      <c r="W18">
        <v>20993</v>
      </c>
      <c r="X18">
        <v>1142513.6000000001</v>
      </c>
      <c r="Y18">
        <v>967961.73</v>
      </c>
      <c r="Z18">
        <v>890544.33</v>
      </c>
      <c r="AA18">
        <v>299650.42609999998</v>
      </c>
      <c r="AB18">
        <v>983</v>
      </c>
      <c r="AC18">
        <v>999</v>
      </c>
      <c r="AD18">
        <v>846</v>
      </c>
      <c r="AE18">
        <v>932</v>
      </c>
      <c r="AF18">
        <v>983</v>
      </c>
      <c r="AG18">
        <v>999</v>
      </c>
      <c r="AH18">
        <v>846</v>
      </c>
      <c r="AI18">
        <v>932</v>
      </c>
      <c r="AJ18">
        <v>983</v>
      </c>
      <c r="AK18">
        <v>999</v>
      </c>
      <c r="AL18">
        <v>846</v>
      </c>
      <c r="AM18">
        <v>932</v>
      </c>
    </row>
    <row r="19" spans="1:39" x14ac:dyDescent="0.15">
      <c r="A19" t="s">
        <v>27</v>
      </c>
      <c r="B19">
        <v>5</v>
      </c>
      <c r="C19">
        <v>2</v>
      </c>
      <c r="D19">
        <v>0</v>
      </c>
      <c r="E19" t="s">
        <v>30</v>
      </c>
      <c r="F19" t="s">
        <v>206</v>
      </c>
      <c r="G19">
        <v>2</v>
      </c>
      <c r="H19">
        <v>32</v>
      </c>
      <c r="I19">
        <v>92</v>
      </c>
      <c r="J19">
        <v>3384.32</v>
      </c>
      <c r="K19">
        <v>2741.05</v>
      </c>
      <c r="L19">
        <v>2115.13</v>
      </c>
      <c r="M19">
        <v>1304.2268999999999</v>
      </c>
      <c r="N19">
        <v>2</v>
      </c>
      <c r="O19">
        <v>16</v>
      </c>
      <c r="P19">
        <v>49</v>
      </c>
      <c r="Q19">
        <v>1804.6</v>
      </c>
      <c r="R19">
        <v>1524</v>
      </c>
      <c r="S19">
        <v>898.08</v>
      </c>
      <c r="T19">
        <v>755.93799999999999</v>
      </c>
      <c r="U19">
        <v>2</v>
      </c>
      <c r="V19">
        <v>16</v>
      </c>
      <c r="W19">
        <v>43</v>
      </c>
      <c r="X19">
        <v>1579.72</v>
      </c>
      <c r="Y19">
        <v>1217.05</v>
      </c>
      <c r="Z19">
        <v>1217.05</v>
      </c>
      <c r="AA19">
        <v>548.28890000000001</v>
      </c>
      <c r="AB19">
        <v>2</v>
      </c>
      <c r="AC19">
        <v>2</v>
      </c>
      <c r="AD19">
        <v>1</v>
      </c>
      <c r="AE19">
        <v>2</v>
      </c>
      <c r="AF19">
        <v>2</v>
      </c>
      <c r="AG19">
        <v>2</v>
      </c>
      <c r="AH19">
        <v>1</v>
      </c>
      <c r="AI19">
        <v>2</v>
      </c>
      <c r="AJ19">
        <v>2</v>
      </c>
      <c r="AK19">
        <v>2</v>
      </c>
      <c r="AL19">
        <v>1</v>
      </c>
      <c r="AM19">
        <v>2</v>
      </c>
    </row>
    <row r="20" spans="1:39" x14ac:dyDescent="0.15">
      <c r="A20" t="s">
        <v>27</v>
      </c>
      <c r="B20">
        <v>5</v>
      </c>
      <c r="C20">
        <v>2</v>
      </c>
      <c r="D20">
        <v>0</v>
      </c>
      <c r="E20" t="s">
        <v>29</v>
      </c>
      <c r="F20" t="s">
        <v>206</v>
      </c>
      <c r="G20">
        <v>41</v>
      </c>
      <c r="H20">
        <v>577</v>
      </c>
      <c r="I20">
        <v>2442</v>
      </c>
      <c r="J20">
        <v>113235.32</v>
      </c>
      <c r="K20">
        <v>84781.85</v>
      </c>
      <c r="L20">
        <v>65508.01</v>
      </c>
      <c r="M20">
        <v>38462.175000000003</v>
      </c>
      <c r="N20">
        <v>41</v>
      </c>
      <c r="O20">
        <v>299</v>
      </c>
      <c r="P20">
        <v>1520</v>
      </c>
      <c r="Q20">
        <v>68175.41</v>
      </c>
      <c r="R20">
        <v>49314.54</v>
      </c>
      <c r="S20">
        <v>33157.49</v>
      </c>
      <c r="T20">
        <v>25785.650900000001</v>
      </c>
      <c r="U20">
        <v>41</v>
      </c>
      <c r="V20">
        <v>278</v>
      </c>
      <c r="W20">
        <v>922</v>
      </c>
      <c r="X20">
        <v>45059.91</v>
      </c>
      <c r="Y20">
        <v>35467.31</v>
      </c>
      <c r="Z20">
        <v>32350.52</v>
      </c>
      <c r="AA20">
        <v>12676.524100000001</v>
      </c>
      <c r="AB20">
        <v>40</v>
      </c>
      <c r="AC20">
        <v>41</v>
      </c>
      <c r="AD20">
        <v>37</v>
      </c>
      <c r="AE20">
        <v>35</v>
      </c>
      <c r="AF20">
        <v>40</v>
      </c>
      <c r="AG20">
        <v>41</v>
      </c>
      <c r="AH20">
        <v>37</v>
      </c>
      <c r="AI20">
        <v>35</v>
      </c>
      <c r="AJ20">
        <v>40</v>
      </c>
      <c r="AK20">
        <v>41</v>
      </c>
      <c r="AL20">
        <v>37</v>
      </c>
      <c r="AM20">
        <v>35</v>
      </c>
    </row>
    <row r="21" spans="1:39" x14ac:dyDescent="0.15">
      <c r="A21" t="s">
        <v>27</v>
      </c>
      <c r="B21">
        <v>5</v>
      </c>
      <c r="C21">
        <v>2</v>
      </c>
      <c r="D21">
        <v>0</v>
      </c>
      <c r="E21" t="s">
        <v>32</v>
      </c>
      <c r="F21" t="s">
        <v>206</v>
      </c>
      <c r="G21">
        <v>1177</v>
      </c>
      <c r="H21">
        <v>15887</v>
      </c>
      <c r="I21">
        <v>62575</v>
      </c>
      <c r="J21">
        <v>3142756.36</v>
      </c>
      <c r="K21">
        <v>2448547.7799999998</v>
      </c>
      <c r="L21">
        <v>2040244.65</v>
      </c>
      <c r="M21">
        <v>944064.16890000005</v>
      </c>
      <c r="N21">
        <v>1177</v>
      </c>
      <c r="O21">
        <v>6863</v>
      </c>
      <c r="P21">
        <v>28644</v>
      </c>
      <c r="Q21">
        <v>1311689.93</v>
      </c>
      <c r="R21">
        <v>991505.64</v>
      </c>
      <c r="S21">
        <v>720606.17</v>
      </c>
      <c r="T21">
        <v>458237.8333</v>
      </c>
      <c r="U21">
        <v>1177</v>
      </c>
      <c r="V21">
        <v>9024</v>
      </c>
      <c r="W21">
        <v>33931</v>
      </c>
      <c r="X21">
        <v>1831066.43</v>
      </c>
      <c r="Y21">
        <v>1457042.14</v>
      </c>
      <c r="Z21">
        <v>1319638.48</v>
      </c>
      <c r="AA21">
        <v>485826.33559999999</v>
      </c>
      <c r="AB21">
        <v>1161</v>
      </c>
      <c r="AC21">
        <v>1167</v>
      </c>
      <c r="AD21">
        <v>1029</v>
      </c>
      <c r="AE21">
        <v>1125</v>
      </c>
      <c r="AF21">
        <v>1161</v>
      </c>
      <c r="AG21">
        <v>1167</v>
      </c>
      <c r="AH21">
        <v>1029</v>
      </c>
      <c r="AI21">
        <v>1125</v>
      </c>
      <c r="AJ21">
        <v>1161</v>
      </c>
      <c r="AK21">
        <v>1167</v>
      </c>
      <c r="AL21">
        <v>1029</v>
      </c>
      <c r="AM21">
        <v>1125</v>
      </c>
    </row>
    <row r="22" spans="1:39" x14ac:dyDescent="0.15">
      <c r="A22" t="s">
        <v>27</v>
      </c>
      <c r="B22">
        <v>5</v>
      </c>
      <c r="C22">
        <v>2</v>
      </c>
      <c r="D22">
        <v>1</v>
      </c>
      <c r="E22" t="s">
        <v>28</v>
      </c>
      <c r="F22" t="s">
        <v>206</v>
      </c>
      <c r="G22">
        <v>8220</v>
      </c>
      <c r="H22">
        <v>110532</v>
      </c>
      <c r="I22">
        <v>382757</v>
      </c>
      <c r="J22">
        <v>19837294.949999999</v>
      </c>
      <c r="K22">
        <v>16855937.699999999</v>
      </c>
      <c r="L22">
        <v>13830303.380000001</v>
      </c>
      <c r="M22">
        <v>5760058.8706999999</v>
      </c>
      <c r="N22">
        <v>8220</v>
      </c>
      <c r="O22">
        <v>50973</v>
      </c>
      <c r="P22">
        <v>200117</v>
      </c>
      <c r="Q22">
        <v>10010400.99</v>
      </c>
      <c r="R22">
        <v>8423535.5800000001</v>
      </c>
      <c r="S22">
        <v>6122268.8099999996</v>
      </c>
      <c r="T22">
        <v>3188699.3132000002</v>
      </c>
      <c r="U22">
        <v>8220</v>
      </c>
      <c r="V22">
        <v>59559</v>
      </c>
      <c r="W22">
        <v>182640</v>
      </c>
      <c r="X22">
        <v>9826893.9600000009</v>
      </c>
      <c r="Y22">
        <v>8432402.1199999992</v>
      </c>
      <c r="Z22">
        <v>7708034.5700000003</v>
      </c>
      <c r="AA22">
        <v>2571359.5575000001</v>
      </c>
      <c r="AB22">
        <v>7750</v>
      </c>
      <c r="AC22">
        <v>8114</v>
      </c>
      <c r="AD22">
        <v>6106</v>
      </c>
      <c r="AE22">
        <v>7824</v>
      </c>
      <c r="AF22">
        <v>7750</v>
      </c>
      <c r="AG22">
        <v>8114</v>
      </c>
      <c r="AH22">
        <v>6106</v>
      </c>
      <c r="AI22">
        <v>7824</v>
      </c>
      <c r="AJ22">
        <v>7750</v>
      </c>
      <c r="AK22">
        <v>8114</v>
      </c>
      <c r="AL22">
        <v>6106</v>
      </c>
      <c r="AM22">
        <v>7824</v>
      </c>
    </row>
    <row r="23" spans="1:39" x14ac:dyDescent="0.15">
      <c r="A23" t="s">
        <v>27</v>
      </c>
      <c r="B23">
        <v>5</v>
      </c>
      <c r="C23">
        <v>2</v>
      </c>
      <c r="D23">
        <v>1</v>
      </c>
      <c r="E23" t="s">
        <v>30</v>
      </c>
      <c r="F23" t="s">
        <v>206</v>
      </c>
      <c r="G23">
        <v>2775</v>
      </c>
      <c r="H23">
        <v>47152</v>
      </c>
      <c r="I23">
        <v>153975</v>
      </c>
      <c r="J23">
        <v>7879709.3899999997</v>
      </c>
      <c r="K23">
        <v>6399118.2000000002</v>
      </c>
      <c r="L23">
        <v>5177645.29</v>
      </c>
      <c r="M23">
        <v>2288743.4583000001</v>
      </c>
      <c r="N23">
        <v>2775</v>
      </c>
      <c r="O23">
        <v>16847</v>
      </c>
      <c r="P23">
        <v>65128</v>
      </c>
      <c r="Q23">
        <v>3184714.58</v>
      </c>
      <c r="R23">
        <v>2579864</v>
      </c>
      <c r="S23">
        <v>1787219.55</v>
      </c>
      <c r="T23">
        <v>1039905.4735</v>
      </c>
      <c r="U23">
        <v>2775</v>
      </c>
      <c r="V23">
        <v>30305</v>
      </c>
      <c r="W23">
        <v>88847</v>
      </c>
      <c r="X23">
        <v>4694994.8099999996</v>
      </c>
      <c r="Y23">
        <v>3819254.2</v>
      </c>
      <c r="Z23">
        <v>3390425.74</v>
      </c>
      <c r="AA23">
        <v>1248837.9848</v>
      </c>
      <c r="AB23">
        <v>2508</v>
      </c>
      <c r="AC23">
        <v>2759</v>
      </c>
      <c r="AD23">
        <v>2106</v>
      </c>
      <c r="AE23">
        <v>2616</v>
      </c>
      <c r="AF23">
        <v>2508</v>
      </c>
      <c r="AG23">
        <v>2759</v>
      </c>
      <c r="AH23">
        <v>2106</v>
      </c>
      <c r="AI23">
        <v>2616</v>
      </c>
      <c r="AJ23">
        <v>2508</v>
      </c>
      <c r="AK23">
        <v>2759</v>
      </c>
      <c r="AL23">
        <v>2106</v>
      </c>
      <c r="AM23">
        <v>2616</v>
      </c>
    </row>
    <row r="24" spans="1:39" x14ac:dyDescent="0.15">
      <c r="A24" t="s">
        <v>27</v>
      </c>
      <c r="B24">
        <v>5</v>
      </c>
      <c r="C24">
        <v>2</v>
      </c>
      <c r="D24">
        <v>1</v>
      </c>
      <c r="E24" t="s">
        <v>29</v>
      </c>
      <c r="F24" t="s">
        <v>206</v>
      </c>
      <c r="G24">
        <v>21693</v>
      </c>
      <c r="H24">
        <v>340554</v>
      </c>
      <c r="I24">
        <v>1150295</v>
      </c>
      <c r="J24">
        <v>59172857.640000001</v>
      </c>
      <c r="K24">
        <v>47733479.210000001</v>
      </c>
      <c r="L24">
        <v>39521351.219999999</v>
      </c>
      <c r="M24">
        <v>17222927.9113</v>
      </c>
      <c r="N24">
        <v>21693</v>
      </c>
      <c r="O24">
        <v>131133</v>
      </c>
      <c r="P24">
        <v>505981</v>
      </c>
      <c r="Q24">
        <v>24720435.690000001</v>
      </c>
      <c r="R24">
        <v>19615330.649999999</v>
      </c>
      <c r="S24">
        <v>14093726.1</v>
      </c>
      <c r="T24">
        <v>8123142.5745999999</v>
      </c>
      <c r="U24">
        <v>21693</v>
      </c>
      <c r="V24">
        <v>209421</v>
      </c>
      <c r="W24">
        <v>644314</v>
      </c>
      <c r="X24">
        <v>34452421.950000003</v>
      </c>
      <c r="Y24">
        <v>28118148.559999999</v>
      </c>
      <c r="Z24">
        <v>25427625.120000001</v>
      </c>
      <c r="AA24">
        <v>9099785.3366999999</v>
      </c>
      <c r="AB24">
        <v>20490</v>
      </c>
      <c r="AC24">
        <v>21556</v>
      </c>
      <c r="AD24">
        <v>17053</v>
      </c>
      <c r="AE24">
        <v>20967</v>
      </c>
      <c r="AF24">
        <v>20490</v>
      </c>
      <c r="AG24">
        <v>21556</v>
      </c>
      <c r="AH24">
        <v>17053</v>
      </c>
      <c r="AI24">
        <v>20967</v>
      </c>
      <c r="AJ24">
        <v>20490</v>
      </c>
      <c r="AK24">
        <v>21556</v>
      </c>
      <c r="AL24">
        <v>17053</v>
      </c>
      <c r="AM24">
        <v>20967</v>
      </c>
    </row>
    <row r="25" spans="1:39" x14ac:dyDescent="0.15">
      <c r="A25" t="s">
        <v>27</v>
      </c>
      <c r="B25">
        <v>5</v>
      </c>
      <c r="C25">
        <v>2</v>
      </c>
      <c r="D25">
        <v>1</v>
      </c>
      <c r="E25" t="s">
        <v>31</v>
      </c>
      <c r="F25" t="s">
        <v>206</v>
      </c>
      <c r="G25">
        <v>81</v>
      </c>
      <c r="H25">
        <v>1205</v>
      </c>
      <c r="I25">
        <v>3989</v>
      </c>
      <c r="J25">
        <v>211252.91</v>
      </c>
      <c r="K25">
        <v>176394.49</v>
      </c>
      <c r="L25">
        <v>142255.39000000001</v>
      </c>
      <c r="M25">
        <v>59675.6348</v>
      </c>
      <c r="N25">
        <v>81</v>
      </c>
      <c r="O25">
        <v>423</v>
      </c>
      <c r="P25">
        <v>1577</v>
      </c>
      <c r="Q25">
        <v>81978.990000000005</v>
      </c>
      <c r="R25">
        <v>68482.2</v>
      </c>
      <c r="S25">
        <v>45473.37</v>
      </c>
      <c r="T25">
        <v>26156.972699999998</v>
      </c>
      <c r="U25">
        <v>81</v>
      </c>
      <c r="V25">
        <v>782</v>
      </c>
      <c r="W25">
        <v>2412</v>
      </c>
      <c r="X25">
        <v>129273.92</v>
      </c>
      <c r="Y25">
        <v>107912.29</v>
      </c>
      <c r="Z25">
        <v>96782.02</v>
      </c>
      <c r="AA25">
        <v>33518.662100000001</v>
      </c>
      <c r="AB25">
        <v>71</v>
      </c>
      <c r="AC25">
        <v>80</v>
      </c>
      <c r="AD25">
        <v>53</v>
      </c>
      <c r="AE25">
        <v>78</v>
      </c>
      <c r="AF25">
        <v>71</v>
      </c>
      <c r="AG25">
        <v>80</v>
      </c>
      <c r="AH25">
        <v>53</v>
      </c>
      <c r="AI25">
        <v>78</v>
      </c>
      <c r="AJ25">
        <v>71</v>
      </c>
      <c r="AK25">
        <v>80</v>
      </c>
      <c r="AL25">
        <v>53</v>
      </c>
      <c r="AM25">
        <v>78</v>
      </c>
    </row>
    <row r="26" spans="1:39" x14ac:dyDescent="0.15">
      <c r="A26" t="s">
        <v>27</v>
      </c>
      <c r="B26">
        <v>5</v>
      </c>
      <c r="C26">
        <v>2</v>
      </c>
      <c r="D26">
        <v>1</v>
      </c>
      <c r="E26" t="s">
        <v>32</v>
      </c>
      <c r="F26" t="s">
        <v>206</v>
      </c>
      <c r="G26">
        <v>2640</v>
      </c>
      <c r="H26">
        <v>39135</v>
      </c>
      <c r="I26">
        <v>134832</v>
      </c>
      <c r="J26">
        <v>6908498.3399999999</v>
      </c>
      <c r="K26">
        <v>5634218.25</v>
      </c>
      <c r="L26">
        <v>4744115.9000000004</v>
      </c>
      <c r="M26">
        <v>2011460.4251000001</v>
      </c>
      <c r="N26">
        <v>2640</v>
      </c>
      <c r="O26">
        <v>15717</v>
      </c>
      <c r="P26">
        <v>59501</v>
      </c>
      <c r="Q26">
        <v>2861962.26</v>
      </c>
      <c r="R26">
        <v>2302440.73</v>
      </c>
      <c r="S26">
        <v>1684096.57</v>
      </c>
      <c r="T26">
        <v>948930.85380000004</v>
      </c>
      <c r="U26">
        <v>2640</v>
      </c>
      <c r="V26">
        <v>23418</v>
      </c>
      <c r="W26">
        <v>75331</v>
      </c>
      <c r="X26">
        <v>4046536.08</v>
      </c>
      <c r="Y26">
        <v>3331777.52</v>
      </c>
      <c r="Z26">
        <v>3060019.33</v>
      </c>
      <c r="AA26">
        <v>1062529.5713</v>
      </c>
      <c r="AB26">
        <v>2553</v>
      </c>
      <c r="AC26">
        <v>2619</v>
      </c>
      <c r="AD26">
        <v>2135</v>
      </c>
      <c r="AE26">
        <v>2586</v>
      </c>
      <c r="AF26">
        <v>2553</v>
      </c>
      <c r="AG26">
        <v>2619</v>
      </c>
      <c r="AH26">
        <v>2135</v>
      </c>
      <c r="AI26">
        <v>2586</v>
      </c>
      <c r="AJ26">
        <v>2553</v>
      </c>
      <c r="AK26">
        <v>2619</v>
      </c>
      <c r="AL26">
        <v>2135</v>
      </c>
      <c r="AM26">
        <v>2586</v>
      </c>
    </row>
    <row r="27" spans="1:39" x14ac:dyDescent="0.15">
      <c r="A27" t="s">
        <v>27</v>
      </c>
      <c r="B27">
        <v>5</v>
      </c>
      <c r="C27">
        <v>2</v>
      </c>
      <c r="D27">
        <v>2</v>
      </c>
      <c r="E27" t="s">
        <v>28</v>
      </c>
      <c r="F27" t="s">
        <v>206</v>
      </c>
      <c r="G27">
        <v>1102</v>
      </c>
      <c r="H27">
        <v>10808</v>
      </c>
      <c r="I27">
        <v>45418</v>
      </c>
      <c r="J27">
        <v>2391888.09</v>
      </c>
      <c r="K27">
        <v>2029968.15</v>
      </c>
      <c r="L27">
        <v>1595532.94</v>
      </c>
      <c r="M27">
        <v>690805.8591</v>
      </c>
      <c r="N27">
        <v>1102</v>
      </c>
      <c r="O27">
        <v>5187</v>
      </c>
      <c r="P27">
        <v>24925</v>
      </c>
      <c r="Q27">
        <v>1254810.3600000001</v>
      </c>
      <c r="R27">
        <v>1048065.54</v>
      </c>
      <c r="S27">
        <v>706961.47</v>
      </c>
      <c r="T27">
        <v>397184.65429999999</v>
      </c>
      <c r="U27">
        <v>1102</v>
      </c>
      <c r="V27">
        <v>5621</v>
      </c>
      <c r="W27">
        <v>20493</v>
      </c>
      <c r="X27">
        <v>1137077.73</v>
      </c>
      <c r="Y27">
        <v>981902.61</v>
      </c>
      <c r="Z27">
        <v>888571.47</v>
      </c>
      <c r="AA27">
        <v>293621.20480000001</v>
      </c>
      <c r="AB27">
        <v>1047</v>
      </c>
      <c r="AC27">
        <v>1087</v>
      </c>
      <c r="AD27">
        <v>821</v>
      </c>
      <c r="AE27">
        <v>1050</v>
      </c>
      <c r="AF27">
        <v>1047</v>
      </c>
      <c r="AG27">
        <v>1087</v>
      </c>
      <c r="AH27">
        <v>821</v>
      </c>
      <c r="AI27">
        <v>1050</v>
      </c>
      <c r="AJ27">
        <v>1047</v>
      </c>
      <c r="AK27">
        <v>1087</v>
      </c>
      <c r="AL27">
        <v>821</v>
      </c>
      <c r="AM27">
        <v>1050</v>
      </c>
    </row>
    <row r="28" spans="1:39" x14ac:dyDescent="0.15">
      <c r="A28" t="s">
        <v>27</v>
      </c>
      <c r="B28">
        <v>5</v>
      </c>
      <c r="C28">
        <v>2</v>
      </c>
      <c r="D28">
        <v>2</v>
      </c>
      <c r="E28" t="s">
        <v>30</v>
      </c>
      <c r="F28" t="s">
        <v>206</v>
      </c>
      <c r="G28">
        <v>220</v>
      </c>
      <c r="H28">
        <v>2344</v>
      </c>
      <c r="I28">
        <v>9910</v>
      </c>
      <c r="J28">
        <v>516340.44</v>
      </c>
      <c r="K28">
        <v>427378.04</v>
      </c>
      <c r="L28">
        <v>335379.53999999998</v>
      </c>
      <c r="M28">
        <v>147179.85560000001</v>
      </c>
      <c r="N28">
        <v>220</v>
      </c>
      <c r="O28">
        <v>1029</v>
      </c>
      <c r="P28">
        <v>5151</v>
      </c>
      <c r="Q28">
        <v>259236.02</v>
      </c>
      <c r="R28">
        <v>214869.83</v>
      </c>
      <c r="S28">
        <v>146726.60999999999</v>
      </c>
      <c r="T28">
        <v>79720.630499999999</v>
      </c>
      <c r="U28">
        <v>220</v>
      </c>
      <c r="V28">
        <v>1315</v>
      </c>
      <c r="W28">
        <v>4759</v>
      </c>
      <c r="X28">
        <v>257104.42</v>
      </c>
      <c r="Y28">
        <v>212508.21</v>
      </c>
      <c r="Z28">
        <v>188652.93</v>
      </c>
      <c r="AA28">
        <v>67459.225099999996</v>
      </c>
      <c r="AB28">
        <v>199</v>
      </c>
      <c r="AC28">
        <v>216</v>
      </c>
      <c r="AD28">
        <v>164</v>
      </c>
      <c r="AE28">
        <v>204</v>
      </c>
      <c r="AF28">
        <v>199</v>
      </c>
      <c r="AG28">
        <v>216</v>
      </c>
      <c r="AH28">
        <v>164</v>
      </c>
      <c r="AI28">
        <v>204</v>
      </c>
      <c r="AJ28">
        <v>199</v>
      </c>
      <c r="AK28">
        <v>216</v>
      </c>
      <c r="AL28">
        <v>164</v>
      </c>
      <c r="AM28">
        <v>204</v>
      </c>
    </row>
    <row r="29" spans="1:39" x14ac:dyDescent="0.15">
      <c r="A29" t="s">
        <v>27</v>
      </c>
      <c r="B29">
        <v>5</v>
      </c>
      <c r="C29">
        <v>2</v>
      </c>
      <c r="D29">
        <v>2</v>
      </c>
      <c r="E29" t="s">
        <v>29</v>
      </c>
      <c r="F29" t="s">
        <v>206</v>
      </c>
      <c r="G29">
        <v>1144</v>
      </c>
      <c r="H29">
        <v>12203</v>
      </c>
      <c r="I29">
        <v>51811</v>
      </c>
      <c r="J29">
        <v>2712773.53</v>
      </c>
      <c r="K29">
        <v>2186782.5499999998</v>
      </c>
      <c r="L29">
        <v>1753072.62</v>
      </c>
      <c r="M29">
        <v>786850.79009999998</v>
      </c>
      <c r="N29">
        <v>1144</v>
      </c>
      <c r="O29">
        <v>4810</v>
      </c>
      <c r="P29">
        <v>23535</v>
      </c>
      <c r="Q29">
        <v>1172640.69</v>
      </c>
      <c r="R29">
        <v>931428.71</v>
      </c>
      <c r="S29">
        <v>630603.72</v>
      </c>
      <c r="T29">
        <v>382678.86969999998</v>
      </c>
      <c r="U29">
        <v>1144</v>
      </c>
      <c r="V29">
        <v>7393</v>
      </c>
      <c r="W29">
        <v>28276</v>
      </c>
      <c r="X29">
        <v>1540132.84</v>
      </c>
      <c r="Y29">
        <v>1255353.8400000001</v>
      </c>
      <c r="Z29">
        <v>1122468.8999999999</v>
      </c>
      <c r="AA29">
        <v>404171.9204</v>
      </c>
      <c r="AB29">
        <v>1078</v>
      </c>
      <c r="AC29">
        <v>1121</v>
      </c>
      <c r="AD29">
        <v>869</v>
      </c>
      <c r="AE29">
        <v>1115</v>
      </c>
      <c r="AF29">
        <v>1078</v>
      </c>
      <c r="AG29">
        <v>1121</v>
      </c>
      <c r="AH29">
        <v>869</v>
      </c>
      <c r="AI29">
        <v>1115</v>
      </c>
      <c r="AJ29">
        <v>1078</v>
      </c>
      <c r="AK29">
        <v>1121</v>
      </c>
      <c r="AL29">
        <v>869</v>
      </c>
      <c r="AM29">
        <v>1115</v>
      </c>
    </row>
    <row r="30" spans="1:39" x14ac:dyDescent="0.15">
      <c r="A30" t="s">
        <v>27</v>
      </c>
      <c r="B30">
        <v>5</v>
      </c>
      <c r="C30">
        <v>2</v>
      </c>
      <c r="D30">
        <v>2</v>
      </c>
      <c r="E30" t="s">
        <v>31</v>
      </c>
      <c r="F30" t="s">
        <v>206</v>
      </c>
      <c r="G30">
        <v>5</v>
      </c>
      <c r="H30">
        <v>60</v>
      </c>
      <c r="I30">
        <v>226</v>
      </c>
      <c r="J30">
        <v>10833.12</v>
      </c>
      <c r="K30">
        <v>8675.7099999999991</v>
      </c>
      <c r="L30">
        <v>7233.92</v>
      </c>
      <c r="M30">
        <v>3563.192</v>
      </c>
      <c r="N30">
        <v>5</v>
      </c>
      <c r="O30">
        <v>31</v>
      </c>
      <c r="P30">
        <v>123</v>
      </c>
      <c r="Q30">
        <v>5149.1400000000003</v>
      </c>
      <c r="R30">
        <v>4025.33</v>
      </c>
      <c r="S30">
        <v>2968.33</v>
      </c>
      <c r="T30">
        <v>2014.8381999999999</v>
      </c>
      <c r="U30">
        <v>5</v>
      </c>
      <c r="V30">
        <v>29</v>
      </c>
      <c r="W30">
        <v>103</v>
      </c>
      <c r="X30">
        <v>5683.98</v>
      </c>
      <c r="Y30">
        <v>4650.38</v>
      </c>
      <c r="Z30">
        <v>4265.59</v>
      </c>
      <c r="AA30">
        <v>1548.3538000000001</v>
      </c>
      <c r="AB30">
        <v>3</v>
      </c>
      <c r="AC30">
        <v>4</v>
      </c>
      <c r="AD30">
        <v>4</v>
      </c>
      <c r="AE30">
        <v>4</v>
      </c>
      <c r="AF30">
        <v>3</v>
      </c>
      <c r="AG30">
        <v>4</v>
      </c>
      <c r="AH30">
        <v>4</v>
      </c>
      <c r="AI30">
        <v>4</v>
      </c>
      <c r="AJ30">
        <v>3</v>
      </c>
      <c r="AK30">
        <v>4</v>
      </c>
      <c r="AL30">
        <v>4</v>
      </c>
      <c r="AM30">
        <v>4</v>
      </c>
    </row>
    <row r="31" spans="1:39" x14ac:dyDescent="0.15">
      <c r="A31" t="s">
        <v>27</v>
      </c>
      <c r="B31">
        <v>5</v>
      </c>
      <c r="C31">
        <v>2</v>
      </c>
      <c r="D31">
        <v>2</v>
      </c>
      <c r="E31" t="s">
        <v>32</v>
      </c>
      <c r="F31" t="s">
        <v>206</v>
      </c>
      <c r="G31">
        <v>767</v>
      </c>
      <c r="H31">
        <v>9049</v>
      </c>
      <c r="I31">
        <v>35469</v>
      </c>
      <c r="J31">
        <v>1850500.83</v>
      </c>
      <c r="K31">
        <v>1493223.15</v>
      </c>
      <c r="L31">
        <v>1242178.68</v>
      </c>
      <c r="M31">
        <v>528585.94929999998</v>
      </c>
      <c r="N31">
        <v>767</v>
      </c>
      <c r="O31">
        <v>3618</v>
      </c>
      <c r="P31">
        <v>15182</v>
      </c>
      <c r="Q31">
        <v>746323.22</v>
      </c>
      <c r="R31">
        <v>591669.74</v>
      </c>
      <c r="S31">
        <v>420033.63</v>
      </c>
      <c r="T31">
        <v>243019.9074</v>
      </c>
      <c r="U31">
        <v>767</v>
      </c>
      <c r="V31">
        <v>5431</v>
      </c>
      <c r="W31">
        <v>20287</v>
      </c>
      <c r="X31">
        <v>1104177.6100000001</v>
      </c>
      <c r="Y31">
        <v>901553.41</v>
      </c>
      <c r="Z31">
        <v>822145.05</v>
      </c>
      <c r="AA31">
        <v>285566.04190000001</v>
      </c>
      <c r="AB31">
        <v>738</v>
      </c>
      <c r="AC31">
        <v>752</v>
      </c>
      <c r="AD31">
        <v>608</v>
      </c>
      <c r="AE31">
        <v>757</v>
      </c>
      <c r="AF31">
        <v>738</v>
      </c>
      <c r="AG31">
        <v>752</v>
      </c>
      <c r="AH31">
        <v>608</v>
      </c>
      <c r="AI31">
        <v>757</v>
      </c>
      <c r="AJ31">
        <v>738</v>
      </c>
      <c r="AK31">
        <v>752</v>
      </c>
      <c r="AL31">
        <v>608</v>
      </c>
      <c r="AM31">
        <v>757</v>
      </c>
    </row>
    <row r="32" spans="1:39" x14ac:dyDescent="0.15">
      <c r="A32" t="s">
        <v>27</v>
      </c>
      <c r="B32">
        <v>30</v>
      </c>
      <c r="C32">
        <v>1</v>
      </c>
      <c r="D32">
        <v>0</v>
      </c>
      <c r="E32" t="s">
        <v>28</v>
      </c>
      <c r="F32" t="s">
        <v>206</v>
      </c>
      <c r="G32">
        <v>22093</v>
      </c>
      <c r="H32">
        <v>70574</v>
      </c>
      <c r="I32">
        <v>268796</v>
      </c>
      <c r="J32">
        <v>14293279.25</v>
      </c>
      <c r="K32">
        <v>11922612.58</v>
      </c>
      <c r="L32">
        <v>10109638.560000001</v>
      </c>
      <c r="M32">
        <v>4142415.9744000002</v>
      </c>
      <c r="N32">
        <v>10583</v>
      </c>
      <c r="O32">
        <v>33029</v>
      </c>
      <c r="P32">
        <v>136321</v>
      </c>
      <c r="Q32">
        <v>7065373.7400000002</v>
      </c>
      <c r="R32">
        <v>5800230.6200000001</v>
      </c>
      <c r="S32">
        <v>4418383.24</v>
      </c>
      <c r="T32">
        <v>2242678.1891000001</v>
      </c>
      <c r="U32">
        <v>11510</v>
      </c>
      <c r="V32">
        <v>37545</v>
      </c>
      <c r="W32">
        <v>132475</v>
      </c>
      <c r="X32">
        <v>7227905.5099999998</v>
      </c>
      <c r="Y32">
        <v>6122381.96</v>
      </c>
      <c r="Z32">
        <v>5691255.3200000003</v>
      </c>
      <c r="AA32">
        <v>1899737.7853000001</v>
      </c>
      <c r="AB32">
        <v>21364</v>
      </c>
      <c r="AC32">
        <v>17181</v>
      </c>
      <c r="AD32">
        <v>12290</v>
      </c>
      <c r="AE32">
        <v>14075</v>
      </c>
      <c r="AF32">
        <v>10387</v>
      </c>
      <c r="AG32">
        <v>9988</v>
      </c>
      <c r="AH32">
        <v>7534</v>
      </c>
      <c r="AI32">
        <v>7096</v>
      </c>
      <c r="AJ32">
        <v>10977</v>
      </c>
      <c r="AK32">
        <v>7193</v>
      </c>
      <c r="AL32">
        <v>4756</v>
      </c>
      <c r="AM32">
        <v>6979</v>
      </c>
    </row>
    <row r="33" spans="1:39" x14ac:dyDescent="0.15">
      <c r="A33" t="s">
        <v>27</v>
      </c>
      <c r="B33">
        <v>30</v>
      </c>
      <c r="C33">
        <v>1</v>
      </c>
      <c r="D33">
        <v>0</v>
      </c>
      <c r="E33" t="s">
        <v>30</v>
      </c>
      <c r="F33" t="s">
        <v>206</v>
      </c>
      <c r="G33">
        <v>46</v>
      </c>
      <c r="H33">
        <v>131</v>
      </c>
      <c r="I33">
        <v>518</v>
      </c>
      <c r="J33">
        <v>29186.69</v>
      </c>
      <c r="K33">
        <v>25478.639999999999</v>
      </c>
      <c r="L33">
        <v>21257.3</v>
      </c>
      <c r="M33">
        <v>7812.5223999999998</v>
      </c>
      <c r="N33">
        <v>20</v>
      </c>
      <c r="O33">
        <v>54</v>
      </c>
      <c r="P33">
        <v>233</v>
      </c>
      <c r="Q33">
        <v>13357.33</v>
      </c>
      <c r="R33">
        <v>11377.18</v>
      </c>
      <c r="S33">
        <v>8492.94</v>
      </c>
      <c r="T33">
        <v>3606.3764999999999</v>
      </c>
      <c r="U33">
        <v>26</v>
      </c>
      <c r="V33">
        <v>77</v>
      </c>
      <c r="W33">
        <v>285</v>
      </c>
      <c r="X33">
        <v>15829.36</v>
      </c>
      <c r="Y33">
        <v>14101.46</v>
      </c>
      <c r="Z33">
        <v>12764.36</v>
      </c>
      <c r="AA33">
        <v>4206.1459000000004</v>
      </c>
      <c r="AB33">
        <v>43</v>
      </c>
      <c r="AC33">
        <v>37</v>
      </c>
      <c r="AD33">
        <v>26</v>
      </c>
      <c r="AE33">
        <v>33</v>
      </c>
      <c r="AF33">
        <v>20</v>
      </c>
      <c r="AG33">
        <v>19</v>
      </c>
      <c r="AH33">
        <v>17</v>
      </c>
      <c r="AI33">
        <v>13</v>
      </c>
      <c r="AJ33">
        <v>23</v>
      </c>
      <c r="AK33">
        <v>18</v>
      </c>
      <c r="AL33">
        <v>9</v>
      </c>
      <c r="AM33">
        <v>20</v>
      </c>
    </row>
    <row r="34" spans="1:39" x14ac:dyDescent="0.15">
      <c r="A34" t="s">
        <v>27</v>
      </c>
      <c r="B34">
        <v>30</v>
      </c>
      <c r="C34">
        <v>1</v>
      </c>
      <c r="D34">
        <v>0</v>
      </c>
      <c r="E34" t="s">
        <v>29</v>
      </c>
      <c r="F34" t="s">
        <v>206</v>
      </c>
      <c r="G34">
        <v>468</v>
      </c>
      <c r="H34">
        <v>1787</v>
      </c>
      <c r="I34">
        <v>6865</v>
      </c>
      <c r="J34">
        <v>344152.73</v>
      </c>
      <c r="K34">
        <v>270469.46000000002</v>
      </c>
      <c r="L34">
        <v>242297.04</v>
      </c>
      <c r="M34">
        <v>108585.4078</v>
      </c>
      <c r="N34">
        <v>239</v>
      </c>
      <c r="O34">
        <v>899</v>
      </c>
      <c r="P34">
        <v>3782</v>
      </c>
      <c r="Q34">
        <v>182939.34</v>
      </c>
      <c r="R34">
        <v>140383.59</v>
      </c>
      <c r="S34">
        <v>117881.02</v>
      </c>
      <c r="T34">
        <v>64703.939299999998</v>
      </c>
      <c r="U34">
        <v>229</v>
      </c>
      <c r="V34">
        <v>888</v>
      </c>
      <c r="W34">
        <v>3083</v>
      </c>
      <c r="X34">
        <v>161213.39000000001</v>
      </c>
      <c r="Y34">
        <v>130085.87</v>
      </c>
      <c r="Z34">
        <v>124416.02</v>
      </c>
      <c r="AA34">
        <v>43881.468500000003</v>
      </c>
      <c r="AB34">
        <v>461</v>
      </c>
      <c r="AC34">
        <v>324</v>
      </c>
      <c r="AD34">
        <v>240</v>
      </c>
      <c r="AE34">
        <v>287</v>
      </c>
      <c r="AF34">
        <v>235</v>
      </c>
      <c r="AG34">
        <v>235</v>
      </c>
      <c r="AH34">
        <v>184</v>
      </c>
      <c r="AI34">
        <v>192</v>
      </c>
      <c r="AJ34">
        <v>226</v>
      </c>
      <c r="AK34">
        <v>89</v>
      </c>
      <c r="AL34">
        <v>56</v>
      </c>
      <c r="AM34">
        <v>95</v>
      </c>
    </row>
    <row r="35" spans="1:39" x14ac:dyDescent="0.15">
      <c r="A35" t="s">
        <v>27</v>
      </c>
      <c r="B35">
        <v>30</v>
      </c>
      <c r="C35">
        <v>1</v>
      </c>
      <c r="D35">
        <v>0</v>
      </c>
      <c r="E35" t="s">
        <v>31</v>
      </c>
      <c r="F35" t="s">
        <v>206</v>
      </c>
      <c r="G35">
        <v>1</v>
      </c>
      <c r="H35">
        <v>2</v>
      </c>
      <c r="I35">
        <v>8</v>
      </c>
      <c r="J35">
        <v>650.96</v>
      </c>
      <c r="K35">
        <v>520.96</v>
      </c>
      <c r="L35">
        <v>46.55</v>
      </c>
      <c r="M35">
        <v>161.4023</v>
      </c>
      <c r="N35">
        <v>1</v>
      </c>
      <c r="O35">
        <v>2</v>
      </c>
      <c r="P35">
        <v>8</v>
      </c>
      <c r="Q35">
        <v>650.96</v>
      </c>
      <c r="R35">
        <v>520.96</v>
      </c>
      <c r="S35">
        <v>46.55</v>
      </c>
      <c r="T35">
        <v>161.4023</v>
      </c>
      <c r="U35">
        <v>0</v>
      </c>
      <c r="V35">
        <v>0</v>
      </c>
      <c r="W35">
        <v>0</v>
      </c>
      <c r="X35">
        <v>0</v>
      </c>
      <c r="Y35">
        <v>0</v>
      </c>
      <c r="Z35">
        <v>0</v>
      </c>
      <c r="AA35">
        <v>0</v>
      </c>
      <c r="AB35">
        <v>1</v>
      </c>
      <c r="AC35">
        <v>1</v>
      </c>
      <c r="AD35">
        <v>0</v>
      </c>
      <c r="AE35">
        <v>1</v>
      </c>
      <c r="AF35">
        <v>1</v>
      </c>
      <c r="AG35">
        <v>1</v>
      </c>
      <c r="AH35">
        <v>0</v>
      </c>
      <c r="AI35">
        <v>1</v>
      </c>
      <c r="AJ35">
        <v>0</v>
      </c>
      <c r="AK35">
        <v>0</v>
      </c>
      <c r="AL35">
        <v>0</v>
      </c>
      <c r="AM35">
        <v>0</v>
      </c>
    </row>
    <row r="36" spans="1:39" x14ac:dyDescent="0.15">
      <c r="A36" t="s">
        <v>27</v>
      </c>
      <c r="B36">
        <v>30</v>
      </c>
      <c r="C36">
        <v>1</v>
      </c>
      <c r="D36">
        <v>0</v>
      </c>
      <c r="E36" t="s">
        <v>32</v>
      </c>
      <c r="F36" t="s">
        <v>206</v>
      </c>
      <c r="G36">
        <v>6944</v>
      </c>
      <c r="H36">
        <v>24806</v>
      </c>
      <c r="I36">
        <v>94194</v>
      </c>
      <c r="J36">
        <v>5132288.63</v>
      </c>
      <c r="K36">
        <v>4046418.05</v>
      </c>
      <c r="L36">
        <v>3681163.47</v>
      </c>
      <c r="M36">
        <v>1414798.8045000001</v>
      </c>
      <c r="N36">
        <v>1514</v>
      </c>
      <c r="O36">
        <v>5818</v>
      </c>
      <c r="P36">
        <v>22591</v>
      </c>
      <c r="Q36">
        <v>1180519.0900000001</v>
      </c>
      <c r="R36">
        <v>907682.48</v>
      </c>
      <c r="S36">
        <v>715285.29</v>
      </c>
      <c r="T36">
        <v>378958.81589999999</v>
      </c>
      <c r="U36">
        <v>5430</v>
      </c>
      <c r="V36">
        <v>18988</v>
      </c>
      <c r="W36">
        <v>71603</v>
      </c>
      <c r="X36">
        <v>3951769.54</v>
      </c>
      <c r="Y36">
        <v>3138735.57</v>
      </c>
      <c r="Z36">
        <v>2965878.18</v>
      </c>
      <c r="AA36">
        <v>1035839.9886</v>
      </c>
      <c r="AB36">
        <v>6873</v>
      </c>
      <c r="AC36">
        <v>5222</v>
      </c>
      <c r="AD36">
        <v>3852</v>
      </c>
      <c r="AE36">
        <v>5543</v>
      </c>
      <c r="AF36">
        <v>1501</v>
      </c>
      <c r="AG36">
        <v>1345</v>
      </c>
      <c r="AH36">
        <v>1114</v>
      </c>
      <c r="AI36">
        <v>1229</v>
      </c>
      <c r="AJ36">
        <v>5372</v>
      </c>
      <c r="AK36">
        <v>3877</v>
      </c>
      <c r="AL36">
        <v>2738</v>
      </c>
      <c r="AM36">
        <v>4314</v>
      </c>
    </row>
    <row r="37" spans="1:39" x14ac:dyDescent="0.15">
      <c r="A37" t="s">
        <v>27</v>
      </c>
      <c r="B37">
        <v>30</v>
      </c>
      <c r="C37">
        <v>1</v>
      </c>
      <c r="D37">
        <v>1</v>
      </c>
      <c r="E37" t="s">
        <v>28</v>
      </c>
      <c r="F37" t="s">
        <v>206</v>
      </c>
      <c r="G37">
        <v>59146</v>
      </c>
      <c r="H37">
        <v>266138</v>
      </c>
      <c r="I37">
        <v>806994</v>
      </c>
      <c r="J37">
        <v>41011027.789999999</v>
      </c>
      <c r="K37">
        <v>35314493.579999998</v>
      </c>
      <c r="L37">
        <v>30196869.370000001</v>
      </c>
      <c r="M37">
        <v>12156985.945800001</v>
      </c>
      <c r="N37">
        <v>31085</v>
      </c>
      <c r="O37">
        <v>132249</v>
      </c>
      <c r="P37">
        <v>449320</v>
      </c>
      <c r="Q37">
        <v>22040354.890000001</v>
      </c>
      <c r="R37">
        <v>18953109.07</v>
      </c>
      <c r="S37">
        <v>14911648.189999999</v>
      </c>
      <c r="T37">
        <v>7166124.4223999996</v>
      </c>
      <c r="U37">
        <v>28061</v>
      </c>
      <c r="V37">
        <v>133889</v>
      </c>
      <c r="W37">
        <v>357674</v>
      </c>
      <c r="X37">
        <v>18970672.899999999</v>
      </c>
      <c r="Y37">
        <v>16361384.51</v>
      </c>
      <c r="Z37">
        <v>15285221.18</v>
      </c>
      <c r="AA37">
        <v>4990861.5234000003</v>
      </c>
      <c r="AB37">
        <v>56775</v>
      </c>
      <c r="AC37">
        <v>55193</v>
      </c>
      <c r="AD37">
        <v>33231</v>
      </c>
      <c r="AE37">
        <v>53692</v>
      </c>
      <c r="AF37">
        <v>29990</v>
      </c>
      <c r="AG37">
        <v>29497</v>
      </c>
      <c r="AH37">
        <v>20571</v>
      </c>
      <c r="AI37">
        <v>28815</v>
      </c>
      <c r="AJ37">
        <v>26785</v>
      </c>
      <c r="AK37">
        <v>25696</v>
      </c>
      <c r="AL37">
        <v>12660</v>
      </c>
      <c r="AM37">
        <v>24877</v>
      </c>
    </row>
    <row r="38" spans="1:39" x14ac:dyDescent="0.15">
      <c r="A38" t="s">
        <v>27</v>
      </c>
      <c r="B38">
        <v>30</v>
      </c>
      <c r="C38">
        <v>1</v>
      </c>
      <c r="D38">
        <v>1</v>
      </c>
      <c r="E38" t="s">
        <v>30</v>
      </c>
      <c r="F38" t="s">
        <v>206</v>
      </c>
      <c r="G38">
        <v>9931</v>
      </c>
      <c r="H38">
        <v>48298</v>
      </c>
      <c r="I38">
        <v>139640</v>
      </c>
      <c r="J38">
        <v>7167750.4500000002</v>
      </c>
      <c r="K38">
        <v>6095247.8099999996</v>
      </c>
      <c r="L38">
        <v>5211209.3099999996</v>
      </c>
      <c r="M38">
        <v>2071790.3504000001</v>
      </c>
      <c r="N38">
        <v>4017</v>
      </c>
      <c r="O38">
        <v>17196</v>
      </c>
      <c r="P38">
        <v>58361</v>
      </c>
      <c r="Q38">
        <v>2888563.4</v>
      </c>
      <c r="R38">
        <v>2477815.02</v>
      </c>
      <c r="S38">
        <v>1866009.52</v>
      </c>
      <c r="T38">
        <v>936354.22589999996</v>
      </c>
      <c r="U38">
        <v>5914</v>
      </c>
      <c r="V38">
        <v>31102</v>
      </c>
      <c r="W38">
        <v>81279</v>
      </c>
      <c r="X38">
        <v>4279187.05</v>
      </c>
      <c r="Y38">
        <v>3617432.79</v>
      </c>
      <c r="Z38">
        <v>3345199.79</v>
      </c>
      <c r="AA38">
        <v>1135436.1244999999</v>
      </c>
      <c r="AB38">
        <v>9353</v>
      </c>
      <c r="AC38">
        <v>9516</v>
      </c>
      <c r="AD38">
        <v>5301</v>
      </c>
      <c r="AE38">
        <v>9624</v>
      </c>
      <c r="AF38">
        <v>3809</v>
      </c>
      <c r="AG38">
        <v>3828</v>
      </c>
      <c r="AH38">
        <v>2552</v>
      </c>
      <c r="AI38">
        <v>3924</v>
      </c>
      <c r="AJ38">
        <v>5544</v>
      </c>
      <c r="AK38">
        <v>5688</v>
      </c>
      <c r="AL38">
        <v>2749</v>
      </c>
      <c r="AM38">
        <v>5700</v>
      </c>
    </row>
    <row r="39" spans="1:39" x14ac:dyDescent="0.15">
      <c r="A39" t="s">
        <v>27</v>
      </c>
      <c r="B39">
        <v>30</v>
      </c>
      <c r="C39">
        <v>1</v>
      </c>
      <c r="D39">
        <v>1</v>
      </c>
      <c r="E39" t="s">
        <v>29</v>
      </c>
      <c r="F39" t="s">
        <v>206</v>
      </c>
      <c r="G39">
        <v>60802</v>
      </c>
      <c r="H39">
        <v>310763</v>
      </c>
      <c r="I39">
        <v>912582</v>
      </c>
      <c r="J39">
        <v>46784699.939999998</v>
      </c>
      <c r="K39">
        <v>38301959.670000002</v>
      </c>
      <c r="L39">
        <v>33991874.780000001</v>
      </c>
      <c r="M39">
        <v>13481227.476500001</v>
      </c>
      <c r="N39">
        <v>19243</v>
      </c>
      <c r="O39">
        <v>88611</v>
      </c>
      <c r="P39">
        <v>307884</v>
      </c>
      <c r="Q39">
        <v>14907631.93</v>
      </c>
      <c r="R39">
        <v>12192120.16</v>
      </c>
      <c r="S39">
        <v>9691989.4199999999</v>
      </c>
      <c r="T39">
        <v>4994957.5473999996</v>
      </c>
      <c r="U39">
        <v>41559</v>
      </c>
      <c r="V39">
        <v>222152</v>
      </c>
      <c r="W39">
        <v>604698</v>
      </c>
      <c r="X39">
        <v>31877068.010000002</v>
      </c>
      <c r="Y39">
        <v>26109839.510000002</v>
      </c>
      <c r="Z39">
        <v>24299885.359999999</v>
      </c>
      <c r="AA39">
        <v>8486269.9290999994</v>
      </c>
      <c r="AB39">
        <v>58656</v>
      </c>
      <c r="AC39">
        <v>57897</v>
      </c>
      <c r="AD39">
        <v>34841</v>
      </c>
      <c r="AE39">
        <v>59024</v>
      </c>
      <c r="AF39">
        <v>18533</v>
      </c>
      <c r="AG39">
        <v>18218</v>
      </c>
      <c r="AH39">
        <v>13554</v>
      </c>
      <c r="AI39">
        <v>18656</v>
      </c>
      <c r="AJ39">
        <v>40123</v>
      </c>
      <c r="AK39">
        <v>39679</v>
      </c>
      <c r="AL39">
        <v>21287</v>
      </c>
      <c r="AM39">
        <v>40368</v>
      </c>
    </row>
    <row r="40" spans="1:39" x14ac:dyDescent="0.15">
      <c r="A40" t="s">
        <v>27</v>
      </c>
      <c r="B40">
        <v>30</v>
      </c>
      <c r="C40">
        <v>1</v>
      </c>
      <c r="D40">
        <v>1</v>
      </c>
      <c r="E40" t="s">
        <v>31</v>
      </c>
      <c r="F40" t="s">
        <v>206</v>
      </c>
      <c r="G40">
        <v>198</v>
      </c>
      <c r="H40">
        <v>1171</v>
      </c>
      <c r="I40">
        <v>3152</v>
      </c>
      <c r="J40">
        <v>159200.16</v>
      </c>
      <c r="K40">
        <v>134219.07999999999</v>
      </c>
      <c r="L40">
        <v>116895.45</v>
      </c>
      <c r="M40">
        <v>46123.243900000001</v>
      </c>
      <c r="N40">
        <v>71</v>
      </c>
      <c r="O40">
        <v>394</v>
      </c>
      <c r="P40">
        <v>1217</v>
      </c>
      <c r="Q40">
        <v>58052.52</v>
      </c>
      <c r="R40">
        <v>48261.77</v>
      </c>
      <c r="S40">
        <v>37979.35</v>
      </c>
      <c r="T40">
        <v>19215.051800000001</v>
      </c>
      <c r="U40">
        <v>127</v>
      </c>
      <c r="V40">
        <v>777</v>
      </c>
      <c r="W40">
        <v>1935</v>
      </c>
      <c r="X40">
        <v>101147.64</v>
      </c>
      <c r="Y40">
        <v>85957.31</v>
      </c>
      <c r="Z40">
        <v>78916.100000000006</v>
      </c>
      <c r="AA40">
        <v>26908.1921</v>
      </c>
      <c r="AB40">
        <v>181</v>
      </c>
      <c r="AC40">
        <v>195</v>
      </c>
      <c r="AD40">
        <v>94</v>
      </c>
      <c r="AE40">
        <v>194</v>
      </c>
      <c r="AF40">
        <v>65</v>
      </c>
      <c r="AG40">
        <v>71</v>
      </c>
      <c r="AH40">
        <v>46</v>
      </c>
      <c r="AI40">
        <v>71</v>
      </c>
      <c r="AJ40">
        <v>116</v>
      </c>
      <c r="AK40">
        <v>124</v>
      </c>
      <c r="AL40">
        <v>48</v>
      </c>
      <c r="AM40">
        <v>123</v>
      </c>
    </row>
    <row r="41" spans="1:39" x14ac:dyDescent="0.15">
      <c r="A41" t="s">
        <v>27</v>
      </c>
      <c r="B41">
        <v>30</v>
      </c>
      <c r="C41">
        <v>1</v>
      </c>
      <c r="D41">
        <v>1</v>
      </c>
      <c r="E41" t="s">
        <v>32</v>
      </c>
      <c r="F41" t="s">
        <v>206</v>
      </c>
      <c r="G41">
        <v>5652</v>
      </c>
      <c r="H41">
        <v>28356</v>
      </c>
      <c r="I41">
        <v>85704</v>
      </c>
      <c r="J41">
        <v>4503502.46</v>
      </c>
      <c r="K41">
        <v>3658155.75</v>
      </c>
      <c r="L41">
        <v>3315943.48</v>
      </c>
      <c r="M41">
        <v>1260999.9088999999</v>
      </c>
      <c r="N41">
        <v>1483</v>
      </c>
      <c r="O41">
        <v>7230</v>
      </c>
      <c r="P41">
        <v>23926</v>
      </c>
      <c r="Q41">
        <v>1191354.77</v>
      </c>
      <c r="R41">
        <v>966735.74</v>
      </c>
      <c r="S41">
        <v>786423.95</v>
      </c>
      <c r="T41">
        <v>388497.10550000001</v>
      </c>
      <c r="U41">
        <v>4169</v>
      </c>
      <c r="V41">
        <v>21126</v>
      </c>
      <c r="W41">
        <v>61778</v>
      </c>
      <c r="X41">
        <v>3312147.69</v>
      </c>
      <c r="Y41">
        <v>2691420.01</v>
      </c>
      <c r="Z41">
        <v>2529519.5299999998</v>
      </c>
      <c r="AA41">
        <v>872502.80339999998</v>
      </c>
      <c r="AB41">
        <v>5508</v>
      </c>
      <c r="AC41">
        <v>5277</v>
      </c>
      <c r="AD41">
        <v>3208</v>
      </c>
      <c r="AE41">
        <v>5285</v>
      </c>
      <c r="AF41">
        <v>1454</v>
      </c>
      <c r="AG41">
        <v>1346</v>
      </c>
      <c r="AH41">
        <v>992</v>
      </c>
      <c r="AI41">
        <v>1392</v>
      </c>
      <c r="AJ41">
        <v>4054</v>
      </c>
      <c r="AK41">
        <v>3931</v>
      </c>
      <c r="AL41">
        <v>2216</v>
      </c>
      <c r="AM41">
        <v>3893</v>
      </c>
    </row>
    <row r="42" spans="1:39" x14ac:dyDescent="0.15">
      <c r="A42" t="s">
        <v>27</v>
      </c>
      <c r="B42">
        <v>30</v>
      </c>
      <c r="C42">
        <v>1</v>
      </c>
      <c r="D42">
        <v>2</v>
      </c>
      <c r="E42" t="s">
        <v>28</v>
      </c>
      <c r="F42" t="s">
        <v>206</v>
      </c>
      <c r="G42">
        <v>30743</v>
      </c>
      <c r="H42">
        <v>93966</v>
      </c>
      <c r="I42">
        <v>351867</v>
      </c>
      <c r="J42">
        <v>19091621.27</v>
      </c>
      <c r="K42">
        <v>16438505.27</v>
      </c>
      <c r="L42">
        <v>13714592.359999999</v>
      </c>
      <c r="M42">
        <v>5440364.1591999996</v>
      </c>
      <c r="N42">
        <v>15323</v>
      </c>
      <c r="O42">
        <v>46084</v>
      </c>
      <c r="P42">
        <v>187410</v>
      </c>
      <c r="Q42">
        <v>9917828.2400000002</v>
      </c>
      <c r="R42">
        <v>8441597.0199999996</v>
      </c>
      <c r="S42">
        <v>6280518.2199999997</v>
      </c>
      <c r="T42">
        <v>3071553.1817000001</v>
      </c>
      <c r="U42">
        <v>15420</v>
      </c>
      <c r="V42">
        <v>47882</v>
      </c>
      <c r="W42">
        <v>164457</v>
      </c>
      <c r="X42">
        <v>9173793.0299999993</v>
      </c>
      <c r="Y42">
        <v>7996908.25</v>
      </c>
      <c r="Z42">
        <v>7434074.1399999997</v>
      </c>
      <c r="AA42">
        <v>2368810.9775</v>
      </c>
      <c r="AB42">
        <v>29536</v>
      </c>
      <c r="AC42">
        <v>26863</v>
      </c>
      <c r="AD42">
        <v>14783</v>
      </c>
      <c r="AE42">
        <v>27026</v>
      </c>
      <c r="AF42">
        <v>14679</v>
      </c>
      <c r="AG42">
        <v>14457</v>
      </c>
      <c r="AH42">
        <v>9361</v>
      </c>
      <c r="AI42">
        <v>14113</v>
      </c>
      <c r="AJ42">
        <v>14857</v>
      </c>
      <c r="AK42">
        <v>12406</v>
      </c>
      <c r="AL42">
        <v>5422</v>
      </c>
      <c r="AM42">
        <v>12913</v>
      </c>
    </row>
    <row r="43" spans="1:39" x14ac:dyDescent="0.15">
      <c r="A43" t="s">
        <v>27</v>
      </c>
      <c r="B43">
        <v>30</v>
      </c>
      <c r="C43">
        <v>1</v>
      </c>
      <c r="D43">
        <v>2</v>
      </c>
      <c r="E43" t="s">
        <v>30</v>
      </c>
      <c r="F43" t="s">
        <v>206</v>
      </c>
      <c r="G43">
        <v>4675</v>
      </c>
      <c r="H43">
        <v>14567</v>
      </c>
      <c r="I43">
        <v>54428</v>
      </c>
      <c r="J43">
        <v>2956532.65</v>
      </c>
      <c r="K43">
        <v>2527870.67</v>
      </c>
      <c r="L43">
        <v>2102396.06</v>
      </c>
      <c r="M43">
        <v>840772.07200000004</v>
      </c>
      <c r="N43">
        <v>2102</v>
      </c>
      <c r="O43">
        <v>6349</v>
      </c>
      <c r="P43">
        <v>25992</v>
      </c>
      <c r="Q43">
        <v>1386869.2</v>
      </c>
      <c r="R43">
        <v>1175995.49</v>
      </c>
      <c r="S43">
        <v>851594.68</v>
      </c>
      <c r="T43">
        <v>431450.2083</v>
      </c>
      <c r="U43">
        <v>2573</v>
      </c>
      <c r="V43">
        <v>8218</v>
      </c>
      <c r="W43">
        <v>28436</v>
      </c>
      <c r="X43">
        <v>1569663.45</v>
      </c>
      <c r="Y43">
        <v>1351875.18</v>
      </c>
      <c r="Z43">
        <v>1250801.3799999999</v>
      </c>
      <c r="AA43">
        <v>409321.86369999999</v>
      </c>
      <c r="AB43">
        <v>4409</v>
      </c>
      <c r="AC43">
        <v>4221</v>
      </c>
      <c r="AD43">
        <v>2082</v>
      </c>
      <c r="AE43">
        <v>4555</v>
      </c>
      <c r="AF43">
        <v>1979</v>
      </c>
      <c r="AG43">
        <v>1999</v>
      </c>
      <c r="AH43">
        <v>1248</v>
      </c>
      <c r="AI43">
        <v>2057</v>
      </c>
      <c r="AJ43">
        <v>2430</v>
      </c>
      <c r="AK43">
        <v>2222</v>
      </c>
      <c r="AL43">
        <v>834</v>
      </c>
      <c r="AM43">
        <v>2498</v>
      </c>
    </row>
    <row r="44" spans="1:39" x14ac:dyDescent="0.15">
      <c r="A44" t="s">
        <v>27</v>
      </c>
      <c r="B44">
        <v>30</v>
      </c>
      <c r="C44">
        <v>1</v>
      </c>
      <c r="D44">
        <v>2</v>
      </c>
      <c r="E44" t="s">
        <v>29</v>
      </c>
      <c r="F44" t="s">
        <v>206</v>
      </c>
      <c r="G44">
        <v>15517</v>
      </c>
      <c r="H44">
        <v>51482</v>
      </c>
      <c r="I44">
        <v>193323</v>
      </c>
      <c r="J44">
        <v>10490176.26</v>
      </c>
      <c r="K44">
        <v>8553857.1099999994</v>
      </c>
      <c r="L44">
        <v>7425314.4199999999</v>
      </c>
      <c r="M44">
        <v>2939763.7607</v>
      </c>
      <c r="N44">
        <v>4974</v>
      </c>
      <c r="O44">
        <v>15281</v>
      </c>
      <c r="P44">
        <v>64979</v>
      </c>
      <c r="Q44">
        <v>3434990.23</v>
      </c>
      <c r="R44">
        <v>2777187.44</v>
      </c>
      <c r="S44">
        <v>2092785.92</v>
      </c>
      <c r="T44">
        <v>1094565.8979</v>
      </c>
      <c r="U44">
        <v>10543</v>
      </c>
      <c r="V44">
        <v>36201</v>
      </c>
      <c r="W44">
        <v>128344</v>
      </c>
      <c r="X44">
        <v>7055186.0300000003</v>
      </c>
      <c r="Y44">
        <v>5776669.6699999999</v>
      </c>
      <c r="Z44">
        <v>5332528.5</v>
      </c>
      <c r="AA44">
        <v>1845197.8628</v>
      </c>
      <c r="AB44">
        <v>14902</v>
      </c>
      <c r="AC44">
        <v>14227</v>
      </c>
      <c r="AD44">
        <v>7363</v>
      </c>
      <c r="AE44">
        <v>15101</v>
      </c>
      <c r="AF44">
        <v>4755</v>
      </c>
      <c r="AG44">
        <v>4700</v>
      </c>
      <c r="AH44">
        <v>3090</v>
      </c>
      <c r="AI44">
        <v>4841</v>
      </c>
      <c r="AJ44">
        <v>10147</v>
      </c>
      <c r="AK44">
        <v>9527</v>
      </c>
      <c r="AL44">
        <v>4273</v>
      </c>
      <c r="AM44">
        <v>10260</v>
      </c>
    </row>
    <row r="45" spans="1:39" x14ac:dyDescent="0.15">
      <c r="A45" t="s">
        <v>27</v>
      </c>
      <c r="B45">
        <v>30</v>
      </c>
      <c r="C45">
        <v>1</v>
      </c>
      <c r="D45">
        <v>2</v>
      </c>
      <c r="E45" t="s">
        <v>31</v>
      </c>
      <c r="F45" t="s">
        <v>206</v>
      </c>
      <c r="G45">
        <v>35</v>
      </c>
      <c r="H45">
        <v>169</v>
      </c>
      <c r="I45">
        <v>487</v>
      </c>
      <c r="J45">
        <v>23839.43</v>
      </c>
      <c r="K45">
        <v>19970.939999999999</v>
      </c>
      <c r="L45">
        <v>16746.060000000001</v>
      </c>
      <c r="M45">
        <v>7155.2398999999996</v>
      </c>
      <c r="N45">
        <v>13</v>
      </c>
      <c r="O45">
        <v>53</v>
      </c>
      <c r="P45">
        <v>181</v>
      </c>
      <c r="Q45">
        <v>8104.86</v>
      </c>
      <c r="R45">
        <v>6808.69</v>
      </c>
      <c r="S45">
        <v>4789.41</v>
      </c>
      <c r="T45">
        <v>3022.7078999999999</v>
      </c>
      <c r="U45">
        <v>22</v>
      </c>
      <c r="V45">
        <v>116</v>
      </c>
      <c r="W45">
        <v>306</v>
      </c>
      <c r="X45">
        <v>15734.57</v>
      </c>
      <c r="Y45">
        <v>13162.25</v>
      </c>
      <c r="Z45">
        <v>11956.65</v>
      </c>
      <c r="AA45">
        <v>4132.5320000000002</v>
      </c>
      <c r="AB45">
        <v>34</v>
      </c>
      <c r="AC45">
        <v>30</v>
      </c>
      <c r="AD45">
        <v>16</v>
      </c>
      <c r="AE45">
        <v>34</v>
      </c>
      <c r="AF45">
        <v>12</v>
      </c>
      <c r="AG45">
        <v>10</v>
      </c>
      <c r="AH45">
        <v>7</v>
      </c>
      <c r="AI45">
        <v>13</v>
      </c>
      <c r="AJ45">
        <v>22</v>
      </c>
      <c r="AK45">
        <v>20</v>
      </c>
      <c r="AL45">
        <v>9</v>
      </c>
      <c r="AM45">
        <v>21</v>
      </c>
    </row>
    <row r="46" spans="1:39" x14ac:dyDescent="0.15">
      <c r="A46" t="s">
        <v>27</v>
      </c>
      <c r="B46">
        <v>30</v>
      </c>
      <c r="C46">
        <v>1</v>
      </c>
      <c r="D46">
        <v>2</v>
      </c>
      <c r="E46" t="s">
        <v>32</v>
      </c>
      <c r="F46" t="s">
        <v>206</v>
      </c>
      <c r="G46">
        <v>4954</v>
      </c>
      <c r="H46">
        <v>17998</v>
      </c>
      <c r="I46">
        <v>66474</v>
      </c>
      <c r="J46">
        <v>3616681.54</v>
      </c>
      <c r="K46">
        <v>2891804.19</v>
      </c>
      <c r="L46">
        <v>2605868.52</v>
      </c>
      <c r="M46">
        <v>992297.79680000001</v>
      </c>
      <c r="N46">
        <v>1216</v>
      </c>
      <c r="O46">
        <v>4450</v>
      </c>
      <c r="P46">
        <v>17178</v>
      </c>
      <c r="Q46">
        <v>905988.42</v>
      </c>
      <c r="R46">
        <v>715126.44</v>
      </c>
      <c r="S46">
        <v>556722.93000000005</v>
      </c>
      <c r="T46">
        <v>285294.40279999998</v>
      </c>
      <c r="U46">
        <v>3738</v>
      </c>
      <c r="V46">
        <v>13548</v>
      </c>
      <c r="W46">
        <v>49296</v>
      </c>
      <c r="X46">
        <v>2710693.12</v>
      </c>
      <c r="Y46">
        <v>2176677.75</v>
      </c>
      <c r="Z46">
        <v>2049145.59</v>
      </c>
      <c r="AA46">
        <v>707003.39399999997</v>
      </c>
      <c r="AB46">
        <v>4780</v>
      </c>
      <c r="AC46">
        <v>4247</v>
      </c>
      <c r="AD46">
        <v>2310</v>
      </c>
      <c r="AE46">
        <v>4501</v>
      </c>
      <c r="AF46">
        <v>1183</v>
      </c>
      <c r="AG46">
        <v>1069</v>
      </c>
      <c r="AH46">
        <v>751</v>
      </c>
      <c r="AI46">
        <v>1164</v>
      </c>
      <c r="AJ46">
        <v>3597</v>
      </c>
      <c r="AK46">
        <v>3178</v>
      </c>
      <c r="AL46">
        <v>1559</v>
      </c>
      <c r="AM46">
        <v>3337</v>
      </c>
    </row>
    <row r="47" spans="1:39" x14ac:dyDescent="0.15">
      <c r="A47" t="s">
        <v>27</v>
      </c>
      <c r="B47">
        <v>30</v>
      </c>
      <c r="C47">
        <v>2</v>
      </c>
      <c r="D47">
        <v>0</v>
      </c>
      <c r="E47" t="s">
        <v>28</v>
      </c>
      <c r="F47" t="s">
        <v>206</v>
      </c>
      <c r="G47">
        <v>7933</v>
      </c>
      <c r="H47">
        <v>38285</v>
      </c>
      <c r="I47">
        <v>119021</v>
      </c>
      <c r="J47">
        <v>5841517.6500000004</v>
      </c>
      <c r="K47">
        <v>4746619.04</v>
      </c>
      <c r="L47">
        <v>3918607.91</v>
      </c>
      <c r="M47">
        <v>1814351.8299</v>
      </c>
      <c r="N47">
        <v>7933</v>
      </c>
      <c r="O47">
        <v>18275</v>
      </c>
      <c r="P47">
        <v>64523</v>
      </c>
      <c r="Q47">
        <v>2956851.24</v>
      </c>
      <c r="R47">
        <v>2321203.64</v>
      </c>
      <c r="S47">
        <v>1664972.06</v>
      </c>
      <c r="T47">
        <v>1028777.4041</v>
      </c>
      <c r="U47">
        <v>7933</v>
      </c>
      <c r="V47">
        <v>20010</v>
      </c>
      <c r="W47">
        <v>54498</v>
      </c>
      <c r="X47">
        <v>2884666.41</v>
      </c>
      <c r="Y47">
        <v>2425415.4</v>
      </c>
      <c r="Z47">
        <v>2253635.85</v>
      </c>
      <c r="AA47">
        <v>785574.42579999997</v>
      </c>
      <c r="AB47">
        <v>7846</v>
      </c>
      <c r="AC47">
        <v>7745</v>
      </c>
      <c r="AD47">
        <v>6190</v>
      </c>
      <c r="AE47">
        <v>6510</v>
      </c>
      <c r="AF47">
        <v>7846</v>
      </c>
      <c r="AG47">
        <v>7745</v>
      </c>
      <c r="AH47">
        <v>6190</v>
      </c>
      <c r="AI47">
        <v>6510</v>
      </c>
      <c r="AJ47">
        <v>7846</v>
      </c>
      <c r="AK47">
        <v>7745</v>
      </c>
      <c r="AL47">
        <v>6190</v>
      </c>
      <c r="AM47">
        <v>6510</v>
      </c>
    </row>
    <row r="48" spans="1:39" x14ac:dyDescent="0.15">
      <c r="A48" t="s">
        <v>27</v>
      </c>
      <c r="B48">
        <v>30</v>
      </c>
      <c r="C48">
        <v>2</v>
      </c>
      <c r="D48">
        <v>0</v>
      </c>
      <c r="E48" t="s">
        <v>30</v>
      </c>
      <c r="F48" t="s">
        <v>206</v>
      </c>
      <c r="G48">
        <v>11</v>
      </c>
      <c r="H48">
        <v>43</v>
      </c>
      <c r="I48">
        <v>150</v>
      </c>
      <c r="J48">
        <v>6996.18</v>
      </c>
      <c r="K48">
        <v>5470.79</v>
      </c>
      <c r="L48">
        <v>4846.08</v>
      </c>
      <c r="M48">
        <v>2182.0565000000001</v>
      </c>
      <c r="N48">
        <v>11</v>
      </c>
      <c r="O48">
        <v>19</v>
      </c>
      <c r="P48">
        <v>64</v>
      </c>
      <c r="Q48">
        <v>2587.58</v>
      </c>
      <c r="R48">
        <v>1962.28</v>
      </c>
      <c r="S48">
        <v>1476.15</v>
      </c>
      <c r="T48">
        <v>938.26369999999997</v>
      </c>
      <c r="U48">
        <v>11</v>
      </c>
      <c r="V48">
        <v>24</v>
      </c>
      <c r="W48">
        <v>86</v>
      </c>
      <c r="X48">
        <v>4408.6000000000004</v>
      </c>
      <c r="Y48">
        <v>3508.51</v>
      </c>
      <c r="Z48">
        <v>3369.93</v>
      </c>
      <c r="AA48">
        <v>1243.7927999999999</v>
      </c>
      <c r="AB48">
        <v>11</v>
      </c>
      <c r="AC48">
        <v>11</v>
      </c>
      <c r="AD48">
        <v>8</v>
      </c>
      <c r="AE48">
        <v>9</v>
      </c>
      <c r="AF48">
        <v>11</v>
      </c>
      <c r="AG48">
        <v>11</v>
      </c>
      <c r="AH48">
        <v>8</v>
      </c>
      <c r="AI48">
        <v>9</v>
      </c>
      <c r="AJ48">
        <v>11</v>
      </c>
      <c r="AK48">
        <v>11</v>
      </c>
      <c r="AL48">
        <v>8</v>
      </c>
      <c r="AM48">
        <v>9</v>
      </c>
    </row>
    <row r="49" spans="1:39" x14ac:dyDescent="0.15">
      <c r="A49" t="s">
        <v>27</v>
      </c>
      <c r="B49">
        <v>30</v>
      </c>
      <c r="C49">
        <v>2</v>
      </c>
      <c r="D49">
        <v>0</v>
      </c>
      <c r="E49" t="s">
        <v>29</v>
      </c>
      <c r="F49" t="s">
        <v>206</v>
      </c>
      <c r="G49">
        <v>184</v>
      </c>
      <c r="H49">
        <v>1003</v>
      </c>
      <c r="I49">
        <v>3251</v>
      </c>
      <c r="J49">
        <v>153301.54999999999</v>
      </c>
      <c r="K49">
        <v>117484.36</v>
      </c>
      <c r="L49">
        <v>97839.29</v>
      </c>
      <c r="M49">
        <v>51542.864000000001</v>
      </c>
      <c r="N49">
        <v>184</v>
      </c>
      <c r="O49">
        <v>526</v>
      </c>
      <c r="P49">
        <v>1861</v>
      </c>
      <c r="Q49">
        <v>81199.02</v>
      </c>
      <c r="R49">
        <v>60038.11</v>
      </c>
      <c r="S49">
        <v>43475.82</v>
      </c>
      <c r="T49">
        <v>31253.112499999999</v>
      </c>
      <c r="U49">
        <v>184</v>
      </c>
      <c r="V49">
        <v>477</v>
      </c>
      <c r="W49">
        <v>1390</v>
      </c>
      <c r="X49">
        <v>72102.53</v>
      </c>
      <c r="Y49">
        <v>57446.25</v>
      </c>
      <c r="Z49">
        <v>54363.47</v>
      </c>
      <c r="AA49">
        <v>20289.751499999998</v>
      </c>
      <c r="AB49">
        <v>184</v>
      </c>
      <c r="AC49">
        <v>181</v>
      </c>
      <c r="AD49">
        <v>158</v>
      </c>
      <c r="AE49">
        <v>155</v>
      </c>
      <c r="AF49">
        <v>184</v>
      </c>
      <c r="AG49">
        <v>181</v>
      </c>
      <c r="AH49">
        <v>158</v>
      </c>
      <c r="AI49">
        <v>155</v>
      </c>
      <c r="AJ49">
        <v>184</v>
      </c>
      <c r="AK49">
        <v>181</v>
      </c>
      <c r="AL49">
        <v>158</v>
      </c>
      <c r="AM49">
        <v>155</v>
      </c>
    </row>
    <row r="50" spans="1:39" x14ac:dyDescent="0.15">
      <c r="A50" t="s">
        <v>27</v>
      </c>
      <c r="B50">
        <v>30</v>
      </c>
      <c r="C50">
        <v>2</v>
      </c>
      <c r="D50">
        <v>0</v>
      </c>
      <c r="E50" t="s">
        <v>31</v>
      </c>
      <c r="F50" t="s">
        <v>206</v>
      </c>
      <c r="G50">
        <v>1</v>
      </c>
      <c r="H50">
        <v>3</v>
      </c>
      <c r="I50">
        <v>10</v>
      </c>
      <c r="J50">
        <v>422.92</v>
      </c>
      <c r="K50">
        <v>372.27</v>
      </c>
      <c r="L50">
        <v>372.27</v>
      </c>
      <c r="M50">
        <v>156.90530000000001</v>
      </c>
      <c r="N50">
        <v>1</v>
      </c>
      <c r="O50">
        <v>1</v>
      </c>
      <c r="P50">
        <v>4</v>
      </c>
      <c r="Q50">
        <v>189.96</v>
      </c>
      <c r="R50">
        <v>189.96</v>
      </c>
      <c r="S50">
        <v>189.96</v>
      </c>
      <c r="T50">
        <v>89.325299999999999</v>
      </c>
      <c r="U50">
        <v>1</v>
      </c>
      <c r="V50">
        <v>2</v>
      </c>
      <c r="W50">
        <v>6</v>
      </c>
      <c r="X50">
        <v>232.96</v>
      </c>
      <c r="Y50">
        <v>182.31</v>
      </c>
      <c r="Z50">
        <v>182.31</v>
      </c>
      <c r="AA50">
        <v>67.58</v>
      </c>
      <c r="AB50">
        <v>1</v>
      </c>
      <c r="AC50">
        <v>1</v>
      </c>
      <c r="AD50">
        <v>0</v>
      </c>
      <c r="AE50">
        <v>1</v>
      </c>
      <c r="AF50">
        <v>1</v>
      </c>
      <c r="AG50">
        <v>1</v>
      </c>
      <c r="AH50">
        <v>0</v>
      </c>
      <c r="AI50">
        <v>1</v>
      </c>
      <c r="AJ50">
        <v>1</v>
      </c>
      <c r="AK50">
        <v>1</v>
      </c>
      <c r="AL50">
        <v>0</v>
      </c>
      <c r="AM50">
        <v>1</v>
      </c>
    </row>
    <row r="51" spans="1:39" x14ac:dyDescent="0.15">
      <c r="A51" t="s">
        <v>27</v>
      </c>
      <c r="B51">
        <v>30</v>
      </c>
      <c r="C51">
        <v>2</v>
      </c>
      <c r="D51">
        <v>0</v>
      </c>
      <c r="E51" t="s">
        <v>32</v>
      </c>
      <c r="F51" t="s">
        <v>206</v>
      </c>
      <c r="G51">
        <v>3588</v>
      </c>
      <c r="H51">
        <v>20213</v>
      </c>
      <c r="I51">
        <v>65046</v>
      </c>
      <c r="J51">
        <v>3164202.2</v>
      </c>
      <c r="K51">
        <v>2428904.8199999998</v>
      </c>
      <c r="L51">
        <v>2104705.2200000002</v>
      </c>
      <c r="M51">
        <v>974387.22730000003</v>
      </c>
      <c r="N51">
        <v>3588</v>
      </c>
      <c r="O51">
        <v>8474</v>
      </c>
      <c r="P51">
        <v>28897</v>
      </c>
      <c r="Q51">
        <v>1271668.6200000001</v>
      </c>
      <c r="R51">
        <v>945359.68</v>
      </c>
      <c r="S51">
        <v>708149.79</v>
      </c>
      <c r="T51">
        <v>458787.3138</v>
      </c>
      <c r="U51">
        <v>3588</v>
      </c>
      <c r="V51">
        <v>11739</v>
      </c>
      <c r="W51">
        <v>36149</v>
      </c>
      <c r="X51">
        <v>1892533.58</v>
      </c>
      <c r="Y51">
        <v>1483545.14</v>
      </c>
      <c r="Z51">
        <v>1396555.43</v>
      </c>
      <c r="AA51">
        <v>515599.91350000002</v>
      </c>
      <c r="AB51">
        <v>3550</v>
      </c>
      <c r="AC51">
        <v>3501</v>
      </c>
      <c r="AD51">
        <v>2960</v>
      </c>
      <c r="AE51">
        <v>3244</v>
      </c>
      <c r="AF51">
        <v>3550</v>
      </c>
      <c r="AG51">
        <v>3501</v>
      </c>
      <c r="AH51">
        <v>2960</v>
      </c>
      <c r="AI51">
        <v>3244</v>
      </c>
      <c r="AJ51">
        <v>3550</v>
      </c>
      <c r="AK51">
        <v>3501</v>
      </c>
      <c r="AL51">
        <v>2960</v>
      </c>
      <c r="AM51">
        <v>3244</v>
      </c>
    </row>
    <row r="52" spans="1:39" x14ac:dyDescent="0.15">
      <c r="A52" t="s">
        <v>27</v>
      </c>
      <c r="B52">
        <v>30</v>
      </c>
      <c r="C52">
        <v>2</v>
      </c>
      <c r="D52">
        <v>1</v>
      </c>
      <c r="E52" t="s">
        <v>28</v>
      </c>
      <c r="F52" t="s">
        <v>206</v>
      </c>
      <c r="G52">
        <v>33973</v>
      </c>
      <c r="H52">
        <v>201045</v>
      </c>
      <c r="I52">
        <v>542228</v>
      </c>
      <c r="J52">
        <v>26156821.859999999</v>
      </c>
      <c r="K52">
        <v>22048659.829999998</v>
      </c>
      <c r="L52">
        <v>18455696.280000001</v>
      </c>
      <c r="M52">
        <v>8119690.2598999999</v>
      </c>
      <c r="N52">
        <v>33973</v>
      </c>
      <c r="O52">
        <v>92856</v>
      </c>
      <c r="P52">
        <v>285473</v>
      </c>
      <c r="Q52">
        <v>12935808.619999999</v>
      </c>
      <c r="R52">
        <v>10644088.130000001</v>
      </c>
      <c r="S52">
        <v>7788180.7300000004</v>
      </c>
      <c r="T52">
        <v>4521617.6721000001</v>
      </c>
      <c r="U52">
        <v>33973</v>
      </c>
      <c r="V52">
        <v>108189</v>
      </c>
      <c r="W52">
        <v>256755</v>
      </c>
      <c r="X52">
        <v>13221013.24</v>
      </c>
      <c r="Y52">
        <v>11404571.699999999</v>
      </c>
      <c r="Z52">
        <v>10667515.550000001</v>
      </c>
      <c r="AA52">
        <v>3598072.5877999999</v>
      </c>
      <c r="AB52">
        <v>32724</v>
      </c>
      <c r="AC52">
        <v>33441</v>
      </c>
      <c r="AD52">
        <v>23963</v>
      </c>
      <c r="AE52">
        <v>32282</v>
      </c>
      <c r="AF52">
        <v>32724</v>
      </c>
      <c r="AG52">
        <v>33441</v>
      </c>
      <c r="AH52">
        <v>23963</v>
      </c>
      <c r="AI52">
        <v>32282</v>
      </c>
      <c r="AJ52">
        <v>32724</v>
      </c>
      <c r="AK52">
        <v>33441</v>
      </c>
      <c r="AL52">
        <v>23963</v>
      </c>
      <c r="AM52">
        <v>32282</v>
      </c>
    </row>
    <row r="53" spans="1:39" x14ac:dyDescent="0.15">
      <c r="A53" t="s">
        <v>27</v>
      </c>
      <c r="B53">
        <v>30</v>
      </c>
      <c r="C53">
        <v>2</v>
      </c>
      <c r="D53">
        <v>1</v>
      </c>
      <c r="E53" t="s">
        <v>30</v>
      </c>
      <c r="F53" t="s">
        <v>206</v>
      </c>
      <c r="G53">
        <v>6931</v>
      </c>
      <c r="H53">
        <v>44405</v>
      </c>
      <c r="I53">
        <v>118253</v>
      </c>
      <c r="J53">
        <v>5701213.1900000004</v>
      </c>
      <c r="K53">
        <v>4698053.25</v>
      </c>
      <c r="L53">
        <v>3882056.67</v>
      </c>
      <c r="M53">
        <v>1771450.5393000001</v>
      </c>
      <c r="N53">
        <v>6931</v>
      </c>
      <c r="O53">
        <v>18266</v>
      </c>
      <c r="P53">
        <v>56305</v>
      </c>
      <c r="Q53">
        <v>2530072.13</v>
      </c>
      <c r="R53">
        <v>2046441.41</v>
      </c>
      <c r="S53">
        <v>1439262.14</v>
      </c>
      <c r="T53">
        <v>897867.57330000005</v>
      </c>
      <c r="U53">
        <v>6931</v>
      </c>
      <c r="V53">
        <v>26139</v>
      </c>
      <c r="W53">
        <v>61948</v>
      </c>
      <c r="X53">
        <v>3171141.06</v>
      </c>
      <c r="Y53">
        <v>2651611.84</v>
      </c>
      <c r="Z53">
        <v>2442794.5299999998</v>
      </c>
      <c r="AA53">
        <v>873582.96600000001</v>
      </c>
      <c r="AB53">
        <v>6491</v>
      </c>
      <c r="AC53">
        <v>6851</v>
      </c>
      <c r="AD53">
        <v>4800</v>
      </c>
      <c r="AE53">
        <v>6713</v>
      </c>
      <c r="AF53">
        <v>6491</v>
      </c>
      <c r="AG53">
        <v>6851</v>
      </c>
      <c r="AH53">
        <v>4800</v>
      </c>
      <c r="AI53">
        <v>6713</v>
      </c>
      <c r="AJ53">
        <v>6491</v>
      </c>
      <c r="AK53">
        <v>6851</v>
      </c>
      <c r="AL53">
        <v>4800</v>
      </c>
      <c r="AM53">
        <v>6713</v>
      </c>
    </row>
    <row r="54" spans="1:39" x14ac:dyDescent="0.15">
      <c r="A54" t="s">
        <v>27</v>
      </c>
      <c r="B54">
        <v>30</v>
      </c>
      <c r="C54">
        <v>2</v>
      </c>
      <c r="D54">
        <v>1</v>
      </c>
      <c r="E54" t="s">
        <v>29</v>
      </c>
      <c r="F54" t="s">
        <v>206</v>
      </c>
      <c r="G54">
        <v>49307</v>
      </c>
      <c r="H54">
        <v>329911</v>
      </c>
      <c r="I54">
        <v>899446</v>
      </c>
      <c r="J54">
        <v>43127792.710000001</v>
      </c>
      <c r="K54">
        <v>34445656.109999999</v>
      </c>
      <c r="L54">
        <v>29315471.710000001</v>
      </c>
      <c r="M54">
        <v>13405706.739700001</v>
      </c>
      <c r="N54">
        <v>49307</v>
      </c>
      <c r="O54">
        <v>134396</v>
      </c>
      <c r="P54">
        <v>413435</v>
      </c>
      <c r="Q54">
        <v>18570059.600000001</v>
      </c>
      <c r="R54">
        <v>14474553.15</v>
      </c>
      <c r="S54">
        <v>10660848.939999999</v>
      </c>
      <c r="T54">
        <v>6644773.6237000003</v>
      </c>
      <c r="U54">
        <v>49307</v>
      </c>
      <c r="V54">
        <v>195515</v>
      </c>
      <c r="W54">
        <v>486011</v>
      </c>
      <c r="X54">
        <v>24557733.109999999</v>
      </c>
      <c r="Y54">
        <v>19971102.960000001</v>
      </c>
      <c r="Z54">
        <v>18654622.77</v>
      </c>
      <c r="AA54">
        <v>6760933.1160000004</v>
      </c>
      <c r="AB54">
        <v>47434</v>
      </c>
      <c r="AC54">
        <v>48772</v>
      </c>
      <c r="AD54">
        <v>36618</v>
      </c>
      <c r="AE54">
        <v>48066</v>
      </c>
      <c r="AF54">
        <v>47434</v>
      </c>
      <c r="AG54">
        <v>48772</v>
      </c>
      <c r="AH54">
        <v>36618</v>
      </c>
      <c r="AI54">
        <v>48066</v>
      </c>
      <c r="AJ54">
        <v>47434</v>
      </c>
      <c r="AK54">
        <v>48772</v>
      </c>
      <c r="AL54">
        <v>36618</v>
      </c>
      <c r="AM54">
        <v>48066</v>
      </c>
    </row>
    <row r="55" spans="1:39" x14ac:dyDescent="0.15">
      <c r="A55" t="s">
        <v>27</v>
      </c>
      <c r="B55">
        <v>30</v>
      </c>
      <c r="C55">
        <v>2</v>
      </c>
      <c r="D55">
        <v>1</v>
      </c>
      <c r="E55" t="s">
        <v>31</v>
      </c>
      <c r="F55" t="s">
        <v>206</v>
      </c>
      <c r="G55">
        <v>201</v>
      </c>
      <c r="H55">
        <v>1415</v>
      </c>
      <c r="I55">
        <v>3489</v>
      </c>
      <c r="J55">
        <v>167682.76</v>
      </c>
      <c r="K55">
        <v>138450.13</v>
      </c>
      <c r="L55">
        <v>112593.43</v>
      </c>
      <c r="M55">
        <v>52950.622300000003</v>
      </c>
      <c r="N55">
        <v>201</v>
      </c>
      <c r="O55">
        <v>590</v>
      </c>
      <c r="P55">
        <v>1562</v>
      </c>
      <c r="Q55">
        <v>70932.5</v>
      </c>
      <c r="R55">
        <v>57814.14</v>
      </c>
      <c r="S55">
        <v>38920.06</v>
      </c>
      <c r="T55">
        <v>25806.028699999999</v>
      </c>
      <c r="U55">
        <v>201</v>
      </c>
      <c r="V55">
        <v>825</v>
      </c>
      <c r="W55">
        <v>1927</v>
      </c>
      <c r="X55">
        <v>96750.26</v>
      </c>
      <c r="Y55">
        <v>80635.990000000005</v>
      </c>
      <c r="Z55">
        <v>73673.37</v>
      </c>
      <c r="AA55">
        <v>27144.5936</v>
      </c>
      <c r="AB55">
        <v>194</v>
      </c>
      <c r="AC55">
        <v>200</v>
      </c>
      <c r="AD55">
        <v>115</v>
      </c>
      <c r="AE55">
        <v>198</v>
      </c>
      <c r="AF55">
        <v>194</v>
      </c>
      <c r="AG55">
        <v>200</v>
      </c>
      <c r="AH55">
        <v>115</v>
      </c>
      <c r="AI55">
        <v>198</v>
      </c>
      <c r="AJ55">
        <v>194</v>
      </c>
      <c r="AK55">
        <v>200</v>
      </c>
      <c r="AL55">
        <v>115</v>
      </c>
      <c r="AM55">
        <v>198</v>
      </c>
    </row>
    <row r="56" spans="1:39" x14ac:dyDescent="0.15">
      <c r="A56" t="s">
        <v>27</v>
      </c>
      <c r="B56">
        <v>30</v>
      </c>
      <c r="C56">
        <v>2</v>
      </c>
      <c r="D56">
        <v>1</v>
      </c>
      <c r="E56" t="s">
        <v>32</v>
      </c>
      <c r="F56" t="s">
        <v>206</v>
      </c>
      <c r="G56">
        <v>5078</v>
      </c>
      <c r="H56">
        <v>33941</v>
      </c>
      <c r="I56">
        <v>93604</v>
      </c>
      <c r="J56">
        <v>4547227.71</v>
      </c>
      <c r="K56">
        <v>3638572.11</v>
      </c>
      <c r="L56">
        <v>3144704.03</v>
      </c>
      <c r="M56">
        <v>1393791.1069</v>
      </c>
      <c r="N56">
        <v>5078</v>
      </c>
      <c r="O56">
        <v>14010</v>
      </c>
      <c r="P56">
        <v>41475</v>
      </c>
      <c r="Q56">
        <v>1835539.36</v>
      </c>
      <c r="R56">
        <v>1444451.62</v>
      </c>
      <c r="S56">
        <v>1077826.2</v>
      </c>
      <c r="T56">
        <v>656938.7929</v>
      </c>
      <c r="U56">
        <v>5078</v>
      </c>
      <c r="V56">
        <v>19931</v>
      </c>
      <c r="W56">
        <v>52129</v>
      </c>
      <c r="X56">
        <v>2711688.35</v>
      </c>
      <c r="Y56">
        <v>2194120.4900000002</v>
      </c>
      <c r="Z56">
        <v>2066877.83</v>
      </c>
      <c r="AA56">
        <v>736852.31400000001</v>
      </c>
      <c r="AB56">
        <v>4942</v>
      </c>
      <c r="AC56">
        <v>4996</v>
      </c>
      <c r="AD56">
        <v>3784</v>
      </c>
      <c r="AE56">
        <v>4915</v>
      </c>
      <c r="AF56">
        <v>4942</v>
      </c>
      <c r="AG56">
        <v>4996</v>
      </c>
      <c r="AH56">
        <v>3784</v>
      </c>
      <c r="AI56">
        <v>4915</v>
      </c>
      <c r="AJ56">
        <v>4942</v>
      </c>
      <c r="AK56">
        <v>4996</v>
      </c>
      <c r="AL56">
        <v>3784</v>
      </c>
      <c r="AM56">
        <v>4915</v>
      </c>
    </row>
    <row r="57" spans="1:39" x14ac:dyDescent="0.15">
      <c r="A57" t="s">
        <v>27</v>
      </c>
      <c r="B57">
        <v>30</v>
      </c>
      <c r="C57">
        <v>2</v>
      </c>
      <c r="D57">
        <v>2</v>
      </c>
      <c r="E57" t="s">
        <v>28</v>
      </c>
      <c r="F57" t="s">
        <v>206</v>
      </c>
      <c r="G57">
        <v>12017</v>
      </c>
      <c r="H57">
        <v>55559</v>
      </c>
      <c r="I57">
        <v>167269</v>
      </c>
      <c r="J57">
        <v>8468510.9800000004</v>
      </c>
      <c r="K57">
        <v>7076273.5099999998</v>
      </c>
      <c r="L57">
        <v>5768648.1200000001</v>
      </c>
      <c r="M57">
        <v>2549674.9122000001</v>
      </c>
      <c r="N57">
        <v>12017</v>
      </c>
      <c r="O57">
        <v>25979</v>
      </c>
      <c r="P57">
        <v>88162</v>
      </c>
      <c r="Q57">
        <v>4237422.7300000004</v>
      </c>
      <c r="R57">
        <v>3452718.51</v>
      </c>
      <c r="S57">
        <v>2384699.0499999998</v>
      </c>
      <c r="T57">
        <v>1411663.3825000001</v>
      </c>
      <c r="U57">
        <v>12017</v>
      </c>
      <c r="V57">
        <v>29580</v>
      </c>
      <c r="W57">
        <v>79107</v>
      </c>
      <c r="X57">
        <v>4231088.25</v>
      </c>
      <c r="Y57">
        <v>3623555</v>
      </c>
      <c r="Z57">
        <v>3383949.07</v>
      </c>
      <c r="AA57">
        <v>1138011.5297000001</v>
      </c>
      <c r="AB57">
        <v>11572</v>
      </c>
      <c r="AC57">
        <v>11748</v>
      </c>
      <c r="AD57">
        <v>8066</v>
      </c>
      <c r="AE57">
        <v>11291</v>
      </c>
      <c r="AF57">
        <v>11572</v>
      </c>
      <c r="AG57">
        <v>11748</v>
      </c>
      <c r="AH57">
        <v>8066</v>
      </c>
      <c r="AI57">
        <v>11291</v>
      </c>
      <c r="AJ57">
        <v>11572</v>
      </c>
      <c r="AK57">
        <v>11748</v>
      </c>
      <c r="AL57">
        <v>8066</v>
      </c>
      <c r="AM57">
        <v>11291</v>
      </c>
    </row>
    <row r="58" spans="1:39" x14ac:dyDescent="0.15">
      <c r="A58" t="s">
        <v>27</v>
      </c>
      <c r="B58">
        <v>30</v>
      </c>
      <c r="C58">
        <v>2</v>
      </c>
      <c r="D58">
        <v>2</v>
      </c>
      <c r="E58" t="s">
        <v>30</v>
      </c>
      <c r="F58" t="s">
        <v>206</v>
      </c>
      <c r="G58">
        <v>1955</v>
      </c>
      <c r="H58">
        <v>8933</v>
      </c>
      <c r="I58">
        <v>27619</v>
      </c>
      <c r="J58">
        <v>1396325.63</v>
      </c>
      <c r="K58">
        <v>1154297.8500000001</v>
      </c>
      <c r="L58">
        <v>923157.63</v>
      </c>
      <c r="M58">
        <v>424151.46110000001</v>
      </c>
      <c r="N58">
        <v>1955</v>
      </c>
      <c r="O58">
        <v>4068</v>
      </c>
      <c r="P58">
        <v>14233</v>
      </c>
      <c r="Q58">
        <v>685719.62</v>
      </c>
      <c r="R58">
        <v>555259.23</v>
      </c>
      <c r="S58">
        <v>370686.36</v>
      </c>
      <c r="T58">
        <v>230528.85930000001</v>
      </c>
      <c r="U58">
        <v>1955</v>
      </c>
      <c r="V58">
        <v>4865</v>
      </c>
      <c r="W58">
        <v>13386</v>
      </c>
      <c r="X58">
        <v>710606.01</v>
      </c>
      <c r="Y58">
        <v>599038.62</v>
      </c>
      <c r="Z58">
        <v>552471.27</v>
      </c>
      <c r="AA58">
        <v>193622.6018</v>
      </c>
      <c r="AB58">
        <v>1846</v>
      </c>
      <c r="AC58">
        <v>1923</v>
      </c>
      <c r="AD58">
        <v>1254</v>
      </c>
      <c r="AE58">
        <v>1905</v>
      </c>
      <c r="AF58">
        <v>1846</v>
      </c>
      <c r="AG58">
        <v>1923</v>
      </c>
      <c r="AH58">
        <v>1254</v>
      </c>
      <c r="AI58">
        <v>1905</v>
      </c>
      <c r="AJ58">
        <v>1846</v>
      </c>
      <c r="AK58">
        <v>1923</v>
      </c>
      <c r="AL58">
        <v>1254</v>
      </c>
      <c r="AM58">
        <v>1905</v>
      </c>
    </row>
    <row r="59" spans="1:39" x14ac:dyDescent="0.15">
      <c r="A59" t="s">
        <v>27</v>
      </c>
      <c r="B59">
        <v>30</v>
      </c>
      <c r="C59">
        <v>2</v>
      </c>
      <c r="D59">
        <v>2</v>
      </c>
      <c r="E59" t="s">
        <v>29</v>
      </c>
      <c r="F59" t="s">
        <v>206</v>
      </c>
      <c r="G59">
        <v>7654</v>
      </c>
      <c r="H59">
        <v>37134</v>
      </c>
      <c r="I59">
        <v>118753</v>
      </c>
      <c r="J59">
        <v>5958757.8399999999</v>
      </c>
      <c r="K59">
        <v>4743248.59</v>
      </c>
      <c r="L59">
        <v>3906710.87</v>
      </c>
      <c r="M59">
        <v>1805708.7859</v>
      </c>
      <c r="N59">
        <v>7654</v>
      </c>
      <c r="O59">
        <v>15845</v>
      </c>
      <c r="P59">
        <v>56709</v>
      </c>
      <c r="Q59">
        <v>2674207.54</v>
      </c>
      <c r="R59">
        <v>2082470.07</v>
      </c>
      <c r="S59">
        <v>1430213.57</v>
      </c>
      <c r="T59">
        <v>915691.90260000003</v>
      </c>
      <c r="U59">
        <v>7654</v>
      </c>
      <c r="V59">
        <v>21289</v>
      </c>
      <c r="W59">
        <v>62044</v>
      </c>
      <c r="X59">
        <v>3284550.3</v>
      </c>
      <c r="Y59">
        <v>2660778.52</v>
      </c>
      <c r="Z59">
        <v>2476497.2999999998</v>
      </c>
      <c r="AA59">
        <v>890016.88329999999</v>
      </c>
      <c r="AB59">
        <v>7360</v>
      </c>
      <c r="AC59">
        <v>7522</v>
      </c>
      <c r="AD59">
        <v>5162</v>
      </c>
      <c r="AE59">
        <v>7471</v>
      </c>
      <c r="AF59">
        <v>7360</v>
      </c>
      <c r="AG59">
        <v>7522</v>
      </c>
      <c r="AH59">
        <v>5162</v>
      </c>
      <c r="AI59">
        <v>7471</v>
      </c>
      <c r="AJ59">
        <v>7360</v>
      </c>
      <c r="AK59">
        <v>7522</v>
      </c>
      <c r="AL59">
        <v>5162</v>
      </c>
      <c r="AM59">
        <v>7471</v>
      </c>
    </row>
    <row r="60" spans="1:39" x14ac:dyDescent="0.15">
      <c r="A60" t="s">
        <v>27</v>
      </c>
      <c r="B60">
        <v>30</v>
      </c>
      <c r="C60">
        <v>2</v>
      </c>
      <c r="D60">
        <v>2</v>
      </c>
      <c r="E60" t="s">
        <v>31</v>
      </c>
      <c r="F60" t="s">
        <v>206</v>
      </c>
      <c r="G60">
        <v>19</v>
      </c>
      <c r="H60">
        <v>86</v>
      </c>
      <c r="I60">
        <v>289</v>
      </c>
      <c r="J60">
        <v>14692.87</v>
      </c>
      <c r="K60">
        <v>12673.2</v>
      </c>
      <c r="L60">
        <v>10471.59</v>
      </c>
      <c r="M60">
        <v>4142.8432000000003</v>
      </c>
      <c r="N60">
        <v>19</v>
      </c>
      <c r="O60">
        <v>27</v>
      </c>
      <c r="P60">
        <v>114</v>
      </c>
      <c r="Q60">
        <v>5462.45</v>
      </c>
      <c r="R60">
        <v>4740.32</v>
      </c>
      <c r="S60">
        <v>3171.94</v>
      </c>
      <c r="T60">
        <v>1734.7670000000001</v>
      </c>
      <c r="U60">
        <v>19</v>
      </c>
      <c r="V60">
        <v>59</v>
      </c>
      <c r="W60">
        <v>175</v>
      </c>
      <c r="X60">
        <v>9230.42</v>
      </c>
      <c r="Y60">
        <v>7932.88</v>
      </c>
      <c r="Z60">
        <v>7299.65</v>
      </c>
      <c r="AA60">
        <v>2408.0762</v>
      </c>
      <c r="AB60">
        <v>15</v>
      </c>
      <c r="AC60">
        <v>19</v>
      </c>
      <c r="AD60">
        <v>9</v>
      </c>
      <c r="AE60">
        <v>19</v>
      </c>
      <c r="AF60">
        <v>15</v>
      </c>
      <c r="AG60">
        <v>19</v>
      </c>
      <c r="AH60">
        <v>9</v>
      </c>
      <c r="AI60">
        <v>19</v>
      </c>
      <c r="AJ60">
        <v>15</v>
      </c>
      <c r="AK60">
        <v>19</v>
      </c>
      <c r="AL60">
        <v>9</v>
      </c>
      <c r="AM60">
        <v>19</v>
      </c>
    </row>
    <row r="61" spans="1:39" x14ac:dyDescent="0.15">
      <c r="A61" t="s">
        <v>27</v>
      </c>
      <c r="B61">
        <v>30</v>
      </c>
      <c r="C61">
        <v>2</v>
      </c>
      <c r="D61">
        <v>2</v>
      </c>
      <c r="E61" t="s">
        <v>32</v>
      </c>
      <c r="F61" t="s">
        <v>206</v>
      </c>
      <c r="G61">
        <v>2837</v>
      </c>
      <c r="H61">
        <v>15335</v>
      </c>
      <c r="I61">
        <v>47330</v>
      </c>
      <c r="J61">
        <v>2397442.52</v>
      </c>
      <c r="K61">
        <v>1881043.96</v>
      </c>
      <c r="L61">
        <v>1611985.53</v>
      </c>
      <c r="M61">
        <v>713150.96120000002</v>
      </c>
      <c r="N61">
        <v>2837</v>
      </c>
      <c r="O61">
        <v>6484</v>
      </c>
      <c r="P61">
        <v>20635</v>
      </c>
      <c r="Q61">
        <v>970031.11</v>
      </c>
      <c r="R61">
        <v>745135.31</v>
      </c>
      <c r="S61">
        <v>541549.14</v>
      </c>
      <c r="T61">
        <v>331958.24729999999</v>
      </c>
      <c r="U61">
        <v>2837</v>
      </c>
      <c r="V61">
        <v>8851</v>
      </c>
      <c r="W61">
        <v>26695</v>
      </c>
      <c r="X61">
        <v>1427411.41</v>
      </c>
      <c r="Y61">
        <v>1135908.6499999999</v>
      </c>
      <c r="Z61">
        <v>1070436.3899999999</v>
      </c>
      <c r="AA61">
        <v>381192.71389999997</v>
      </c>
      <c r="AB61">
        <v>2747</v>
      </c>
      <c r="AC61">
        <v>2764</v>
      </c>
      <c r="AD61">
        <v>2059</v>
      </c>
      <c r="AE61">
        <v>2699</v>
      </c>
      <c r="AF61">
        <v>2747</v>
      </c>
      <c r="AG61">
        <v>2764</v>
      </c>
      <c r="AH61">
        <v>2059</v>
      </c>
      <c r="AI61">
        <v>2699</v>
      </c>
      <c r="AJ61">
        <v>2747</v>
      </c>
      <c r="AK61">
        <v>2764</v>
      </c>
      <c r="AL61">
        <v>2059</v>
      </c>
      <c r="AM61">
        <v>2699</v>
      </c>
    </row>
    <row r="62" spans="1:39" x14ac:dyDescent="0.15">
      <c r="A62" t="s">
        <v>27</v>
      </c>
      <c r="B62">
        <v>70</v>
      </c>
      <c r="C62">
        <v>1</v>
      </c>
      <c r="D62">
        <v>0</v>
      </c>
      <c r="E62" t="s">
        <v>28</v>
      </c>
      <c r="F62" t="s">
        <v>206</v>
      </c>
      <c r="G62">
        <v>100203</v>
      </c>
      <c r="H62">
        <v>148215</v>
      </c>
      <c r="I62">
        <v>401293</v>
      </c>
      <c r="J62">
        <v>20746535.539999999</v>
      </c>
      <c r="K62">
        <v>17148878.239999998</v>
      </c>
      <c r="L62">
        <v>14935047.310000001</v>
      </c>
      <c r="M62">
        <v>6239329.7799000004</v>
      </c>
      <c r="N62">
        <v>39126</v>
      </c>
      <c r="O62">
        <v>57595</v>
      </c>
      <c r="P62">
        <v>171103</v>
      </c>
      <c r="Q62">
        <v>8483930.6999999993</v>
      </c>
      <c r="R62">
        <v>6805534.5999999996</v>
      </c>
      <c r="S62">
        <v>5152660.7</v>
      </c>
      <c r="T62">
        <v>2855726.3349000001</v>
      </c>
      <c r="U62">
        <v>61077</v>
      </c>
      <c r="V62">
        <v>90620</v>
      </c>
      <c r="W62">
        <v>230190</v>
      </c>
      <c r="X62">
        <v>12262604.84</v>
      </c>
      <c r="Y62">
        <v>10343343.640000001</v>
      </c>
      <c r="Z62">
        <v>9782386.6099999994</v>
      </c>
      <c r="AA62">
        <v>3383603.4449999998</v>
      </c>
      <c r="AB62">
        <v>98265</v>
      </c>
      <c r="AC62">
        <v>65612</v>
      </c>
      <c r="AD62">
        <v>42821</v>
      </c>
      <c r="AE62">
        <v>49998</v>
      </c>
      <c r="AF62">
        <v>38408</v>
      </c>
      <c r="AG62">
        <v>36071</v>
      </c>
      <c r="AH62">
        <v>24676</v>
      </c>
      <c r="AI62">
        <v>22610</v>
      </c>
      <c r="AJ62">
        <v>59857</v>
      </c>
      <c r="AK62">
        <v>29541</v>
      </c>
      <c r="AL62">
        <v>18145</v>
      </c>
      <c r="AM62">
        <v>27388</v>
      </c>
    </row>
    <row r="63" spans="1:39" x14ac:dyDescent="0.15">
      <c r="A63" t="s">
        <v>27</v>
      </c>
      <c r="B63">
        <v>70</v>
      </c>
      <c r="C63">
        <v>1</v>
      </c>
      <c r="D63">
        <v>0</v>
      </c>
      <c r="E63" t="s">
        <v>30</v>
      </c>
      <c r="F63" t="s">
        <v>206</v>
      </c>
      <c r="G63">
        <v>201</v>
      </c>
      <c r="H63">
        <v>293</v>
      </c>
      <c r="I63">
        <v>783</v>
      </c>
      <c r="J63">
        <v>39451.18</v>
      </c>
      <c r="K63">
        <v>33108.92</v>
      </c>
      <c r="L63">
        <v>29077.11</v>
      </c>
      <c r="M63">
        <v>11471.6194</v>
      </c>
      <c r="N63">
        <v>76</v>
      </c>
      <c r="O63">
        <v>102</v>
      </c>
      <c r="P63">
        <v>286</v>
      </c>
      <c r="Q63">
        <v>15001.82</v>
      </c>
      <c r="R63">
        <v>12380.88</v>
      </c>
      <c r="S63">
        <v>9531.7000000000007</v>
      </c>
      <c r="T63">
        <v>4464.0743000000002</v>
      </c>
      <c r="U63">
        <v>125</v>
      </c>
      <c r="V63">
        <v>191</v>
      </c>
      <c r="W63">
        <v>497</v>
      </c>
      <c r="X63">
        <v>24449.360000000001</v>
      </c>
      <c r="Y63">
        <v>20728.04</v>
      </c>
      <c r="Z63">
        <v>19545.41</v>
      </c>
      <c r="AA63">
        <v>7007.5451000000003</v>
      </c>
      <c r="AB63">
        <v>199</v>
      </c>
      <c r="AC63">
        <v>114</v>
      </c>
      <c r="AD63">
        <v>71</v>
      </c>
      <c r="AE63">
        <v>127</v>
      </c>
      <c r="AF63">
        <v>75</v>
      </c>
      <c r="AG63">
        <v>63</v>
      </c>
      <c r="AH63">
        <v>44</v>
      </c>
      <c r="AI63">
        <v>60</v>
      </c>
      <c r="AJ63">
        <v>124</v>
      </c>
      <c r="AK63">
        <v>51</v>
      </c>
      <c r="AL63">
        <v>27</v>
      </c>
      <c r="AM63">
        <v>67</v>
      </c>
    </row>
    <row r="64" spans="1:39" x14ac:dyDescent="0.15">
      <c r="A64" t="s">
        <v>27</v>
      </c>
      <c r="B64">
        <v>70</v>
      </c>
      <c r="C64">
        <v>1</v>
      </c>
      <c r="D64">
        <v>0</v>
      </c>
      <c r="E64" t="s">
        <v>29</v>
      </c>
      <c r="F64" t="s">
        <v>206</v>
      </c>
      <c r="G64">
        <v>962</v>
      </c>
      <c r="H64">
        <v>1676</v>
      </c>
      <c r="I64">
        <v>5020</v>
      </c>
      <c r="J64">
        <v>236596.92</v>
      </c>
      <c r="K64">
        <v>181100.89</v>
      </c>
      <c r="L64">
        <v>161450.70000000001</v>
      </c>
      <c r="M64">
        <v>78174.250700000004</v>
      </c>
      <c r="N64">
        <v>403</v>
      </c>
      <c r="O64">
        <v>717</v>
      </c>
      <c r="P64">
        <v>2481</v>
      </c>
      <c r="Q64">
        <v>105356.26</v>
      </c>
      <c r="R64">
        <v>77168.62</v>
      </c>
      <c r="S64">
        <v>62327.839999999997</v>
      </c>
      <c r="T64">
        <v>41541.983999999997</v>
      </c>
      <c r="U64">
        <v>559</v>
      </c>
      <c r="V64">
        <v>959</v>
      </c>
      <c r="W64">
        <v>2539</v>
      </c>
      <c r="X64">
        <v>131240.66</v>
      </c>
      <c r="Y64">
        <v>103932.27</v>
      </c>
      <c r="Z64">
        <v>99122.86</v>
      </c>
      <c r="AA64">
        <v>36632.2667</v>
      </c>
      <c r="AB64">
        <v>953</v>
      </c>
      <c r="AC64">
        <v>578</v>
      </c>
      <c r="AD64">
        <v>438</v>
      </c>
      <c r="AE64">
        <v>470</v>
      </c>
      <c r="AF64">
        <v>396</v>
      </c>
      <c r="AG64">
        <v>397</v>
      </c>
      <c r="AH64">
        <v>328</v>
      </c>
      <c r="AI64">
        <v>281</v>
      </c>
      <c r="AJ64">
        <v>557</v>
      </c>
      <c r="AK64">
        <v>181</v>
      </c>
      <c r="AL64">
        <v>110</v>
      </c>
      <c r="AM64">
        <v>189</v>
      </c>
    </row>
    <row r="65" spans="1:39" x14ac:dyDescent="0.15">
      <c r="A65" t="s">
        <v>27</v>
      </c>
      <c r="B65">
        <v>70</v>
      </c>
      <c r="C65">
        <v>1</v>
      </c>
      <c r="D65">
        <v>0</v>
      </c>
      <c r="E65" t="s">
        <v>32</v>
      </c>
      <c r="F65" t="s">
        <v>206</v>
      </c>
      <c r="G65">
        <v>10961</v>
      </c>
      <c r="H65">
        <v>18716</v>
      </c>
      <c r="I65">
        <v>54537</v>
      </c>
      <c r="J65">
        <v>2831618.58</v>
      </c>
      <c r="K65">
        <v>2147628.7799999998</v>
      </c>
      <c r="L65">
        <v>1997228.13</v>
      </c>
      <c r="M65">
        <v>819657.01769999997</v>
      </c>
      <c r="N65">
        <v>2266</v>
      </c>
      <c r="O65">
        <v>3986</v>
      </c>
      <c r="P65">
        <v>11829</v>
      </c>
      <c r="Q65">
        <v>587117.80000000005</v>
      </c>
      <c r="R65">
        <v>431154.81</v>
      </c>
      <c r="S65">
        <v>333652.28000000003</v>
      </c>
      <c r="T65">
        <v>198356.35130000001</v>
      </c>
      <c r="U65">
        <v>8695</v>
      </c>
      <c r="V65">
        <v>14730</v>
      </c>
      <c r="W65">
        <v>42708</v>
      </c>
      <c r="X65">
        <v>2244500.7799999998</v>
      </c>
      <c r="Y65">
        <v>1716473.97</v>
      </c>
      <c r="Z65">
        <v>1663575.85</v>
      </c>
      <c r="AA65">
        <v>621300.66639999999</v>
      </c>
      <c r="AB65">
        <v>10858</v>
      </c>
      <c r="AC65">
        <v>6619</v>
      </c>
      <c r="AD65">
        <v>4640</v>
      </c>
      <c r="AE65">
        <v>7509</v>
      </c>
      <c r="AF65">
        <v>2236</v>
      </c>
      <c r="AG65">
        <v>1860</v>
      </c>
      <c r="AH65">
        <v>1431</v>
      </c>
      <c r="AI65">
        <v>1796</v>
      </c>
      <c r="AJ65">
        <v>8622</v>
      </c>
      <c r="AK65">
        <v>4759</v>
      </c>
      <c r="AL65">
        <v>3209</v>
      </c>
      <c r="AM65">
        <v>5713</v>
      </c>
    </row>
    <row r="66" spans="1:39" x14ac:dyDescent="0.15">
      <c r="A66" t="s">
        <v>27</v>
      </c>
      <c r="B66">
        <v>70</v>
      </c>
      <c r="C66">
        <v>1</v>
      </c>
      <c r="D66">
        <v>1</v>
      </c>
      <c r="E66" t="s">
        <v>28</v>
      </c>
      <c r="F66" t="s">
        <v>206</v>
      </c>
      <c r="G66">
        <v>100590</v>
      </c>
      <c r="H66">
        <v>204430</v>
      </c>
      <c r="I66">
        <v>486831</v>
      </c>
      <c r="J66">
        <v>22579285.030000001</v>
      </c>
      <c r="K66">
        <v>19238894.059999999</v>
      </c>
      <c r="L66">
        <v>16819458.969999999</v>
      </c>
      <c r="M66">
        <v>7192905.8718999997</v>
      </c>
      <c r="N66">
        <v>47020</v>
      </c>
      <c r="O66">
        <v>91171</v>
      </c>
      <c r="P66">
        <v>247731</v>
      </c>
      <c r="Q66">
        <v>10706516.85</v>
      </c>
      <c r="R66">
        <v>9040224.8000000007</v>
      </c>
      <c r="S66">
        <v>7110868.7400000002</v>
      </c>
      <c r="T66">
        <v>3909092.1228</v>
      </c>
      <c r="U66">
        <v>53570</v>
      </c>
      <c r="V66">
        <v>113259</v>
      </c>
      <c r="W66">
        <v>239100</v>
      </c>
      <c r="X66">
        <v>11872768.18</v>
      </c>
      <c r="Y66">
        <v>10198669.26</v>
      </c>
      <c r="Z66">
        <v>9708590.2300000004</v>
      </c>
      <c r="AA66">
        <v>3283813.7491000001</v>
      </c>
      <c r="AB66">
        <v>97140</v>
      </c>
      <c r="AC66">
        <v>91144</v>
      </c>
      <c r="AD66">
        <v>49121</v>
      </c>
      <c r="AE66">
        <v>87301</v>
      </c>
      <c r="AF66">
        <v>45418</v>
      </c>
      <c r="AG66">
        <v>44121</v>
      </c>
      <c r="AH66">
        <v>28632</v>
      </c>
      <c r="AI66">
        <v>42377</v>
      </c>
      <c r="AJ66">
        <v>51722</v>
      </c>
      <c r="AK66">
        <v>47023</v>
      </c>
      <c r="AL66">
        <v>20489</v>
      </c>
      <c r="AM66">
        <v>44924</v>
      </c>
    </row>
    <row r="67" spans="1:39" x14ac:dyDescent="0.15">
      <c r="A67" t="s">
        <v>27</v>
      </c>
      <c r="B67">
        <v>70</v>
      </c>
      <c r="C67">
        <v>1</v>
      </c>
      <c r="D67">
        <v>1</v>
      </c>
      <c r="E67" t="s">
        <v>30</v>
      </c>
      <c r="F67" t="s">
        <v>206</v>
      </c>
      <c r="G67">
        <v>13353</v>
      </c>
      <c r="H67">
        <v>27999</v>
      </c>
      <c r="I67">
        <v>64446</v>
      </c>
      <c r="J67">
        <v>3040460.89</v>
      </c>
      <c r="K67">
        <v>2581587.7000000002</v>
      </c>
      <c r="L67">
        <v>2264547.46</v>
      </c>
      <c r="M67">
        <v>943749.30180000002</v>
      </c>
      <c r="N67">
        <v>5305</v>
      </c>
      <c r="O67">
        <v>10342</v>
      </c>
      <c r="P67">
        <v>27491</v>
      </c>
      <c r="Q67">
        <v>1215566.33</v>
      </c>
      <c r="R67">
        <v>1030863.09</v>
      </c>
      <c r="S67">
        <v>792560.11</v>
      </c>
      <c r="T67">
        <v>436383.95860000001</v>
      </c>
      <c r="U67">
        <v>8048</v>
      </c>
      <c r="V67">
        <v>17657</v>
      </c>
      <c r="W67">
        <v>36955</v>
      </c>
      <c r="X67">
        <v>1824894.56</v>
      </c>
      <c r="Y67">
        <v>1550724.61</v>
      </c>
      <c r="Z67">
        <v>1471987.35</v>
      </c>
      <c r="AA67">
        <v>507365.3432</v>
      </c>
      <c r="AB67">
        <v>12633</v>
      </c>
      <c r="AC67">
        <v>12530</v>
      </c>
      <c r="AD67">
        <v>6013</v>
      </c>
      <c r="AE67">
        <v>12986</v>
      </c>
      <c r="AF67">
        <v>5059</v>
      </c>
      <c r="AG67">
        <v>4997</v>
      </c>
      <c r="AH67">
        <v>3117</v>
      </c>
      <c r="AI67">
        <v>5182</v>
      </c>
      <c r="AJ67">
        <v>7574</v>
      </c>
      <c r="AK67">
        <v>7533</v>
      </c>
      <c r="AL67">
        <v>2896</v>
      </c>
      <c r="AM67">
        <v>7804</v>
      </c>
    </row>
    <row r="68" spans="1:39" x14ac:dyDescent="0.15">
      <c r="A68" t="s">
        <v>27</v>
      </c>
      <c r="B68">
        <v>70</v>
      </c>
      <c r="C68">
        <v>1</v>
      </c>
      <c r="D68">
        <v>1</v>
      </c>
      <c r="E68" t="s">
        <v>29</v>
      </c>
      <c r="F68" t="s">
        <v>206</v>
      </c>
      <c r="G68">
        <v>62914</v>
      </c>
      <c r="H68">
        <v>140720</v>
      </c>
      <c r="I68">
        <v>330556</v>
      </c>
      <c r="J68">
        <v>15468796.800000001</v>
      </c>
      <c r="K68">
        <v>12573965.49</v>
      </c>
      <c r="L68">
        <v>11369497.5</v>
      </c>
      <c r="M68">
        <v>4777816.6500000004</v>
      </c>
      <c r="N68">
        <v>20279</v>
      </c>
      <c r="O68">
        <v>40901</v>
      </c>
      <c r="P68">
        <v>115214</v>
      </c>
      <c r="Q68">
        <v>4959448.3499999996</v>
      </c>
      <c r="R68">
        <v>4020828.04</v>
      </c>
      <c r="S68">
        <v>3196154.91</v>
      </c>
      <c r="T68">
        <v>1835109.9284999999</v>
      </c>
      <c r="U68">
        <v>42635</v>
      </c>
      <c r="V68">
        <v>99819</v>
      </c>
      <c r="W68">
        <v>215342</v>
      </c>
      <c r="X68">
        <v>10509348.449999999</v>
      </c>
      <c r="Y68">
        <v>8553137.4499999993</v>
      </c>
      <c r="Z68">
        <v>8173342.5899999999</v>
      </c>
      <c r="AA68">
        <v>2942706.7215</v>
      </c>
      <c r="AB68">
        <v>60734</v>
      </c>
      <c r="AC68">
        <v>58968</v>
      </c>
      <c r="AD68">
        <v>31163</v>
      </c>
      <c r="AE68">
        <v>60998</v>
      </c>
      <c r="AF68">
        <v>19567</v>
      </c>
      <c r="AG68">
        <v>19070</v>
      </c>
      <c r="AH68">
        <v>12949</v>
      </c>
      <c r="AI68">
        <v>19689</v>
      </c>
      <c r="AJ68">
        <v>41167</v>
      </c>
      <c r="AK68">
        <v>39898</v>
      </c>
      <c r="AL68">
        <v>18214</v>
      </c>
      <c r="AM68">
        <v>41309</v>
      </c>
    </row>
    <row r="69" spans="1:39" x14ac:dyDescent="0.15">
      <c r="A69" t="s">
        <v>27</v>
      </c>
      <c r="B69">
        <v>70</v>
      </c>
      <c r="C69">
        <v>1</v>
      </c>
      <c r="D69">
        <v>1</v>
      </c>
      <c r="E69" t="s">
        <v>31</v>
      </c>
      <c r="F69" t="s">
        <v>206</v>
      </c>
      <c r="G69">
        <v>131</v>
      </c>
      <c r="H69">
        <v>387</v>
      </c>
      <c r="I69">
        <v>814</v>
      </c>
      <c r="J69">
        <v>36210.769999999997</v>
      </c>
      <c r="K69">
        <v>29813.39</v>
      </c>
      <c r="L69">
        <v>26296.26</v>
      </c>
      <c r="M69">
        <v>11850.611999999999</v>
      </c>
      <c r="N69">
        <v>49</v>
      </c>
      <c r="O69">
        <v>131</v>
      </c>
      <c r="P69">
        <v>336</v>
      </c>
      <c r="Q69">
        <v>13999.65</v>
      </c>
      <c r="R69">
        <v>11300.44</v>
      </c>
      <c r="S69">
        <v>8821.39</v>
      </c>
      <c r="T69">
        <v>5502.2894999999999</v>
      </c>
      <c r="U69">
        <v>82</v>
      </c>
      <c r="V69">
        <v>256</v>
      </c>
      <c r="W69">
        <v>478</v>
      </c>
      <c r="X69">
        <v>22211.119999999999</v>
      </c>
      <c r="Y69">
        <v>18512.95</v>
      </c>
      <c r="Z69">
        <v>17474.87</v>
      </c>
      <c r="AA69">
        <v>6348.3225000000002</v>
      </c>
      <c r="AB69">
        <v>124</v>
      </c>
      <c r="AC69">
        <v>124</v>
      </c>
      <c r="AD69">
        <v>62</v>
      </c>
      <c r="AE69">
        <v>127</v>
      </c>
      <c r="AF69">
        <v>46</v>
      </c>
      <c r="AG69">
        <v>45</v>
      </c>
      <c r="AH69">
        <v>36</v>
      </c>
      <c r="AI69">
        <v>47</v>
      </c>
      <c r="AJ69">
        <v>78</v>
      </c>
      <c r="AK69">
        <v>79</v>
      </c>
      <c r="AL69">
        <v>26</v>
      </c>
      <c r="AM69">
        <v>80</v>
      </c>
    </row>
    <row r="70" spans="1:39" x14ac:dyDescent="0.15">
      <c r="A70" t="s">
        <v>27</v>
      </c>
      <c r="B70">
        <v>70</v>
      </c>
      <c r="C70">
        <v>1</v>
      </c>
      <c r="D70">
        <v>1</v>
      </c>
      <c r="E70" t="s">
        <v>32</v>
      </c>
      <c r="F70" t="s">
        <v>206</v>
      </c>
      <c r="G70">
        <v>3788</v>
      </c>
      <c r="H70">
        <v>8611</v>
      </c>
      <c r="I70">
        <v>21330</v>
      </c>
      <c r="J70">
        <v>1038394.51</v>
      </c>
      <c r="K70">
        <v>813311.47</v>
      </c>
      <c r="L70">
        <v>747780.66</v>
      </c>
      <c r="M70">
        <v>311049.73129999998</v>
      </c>
      <c r="N70">
        <v>1105</v>
      </c>
      <c r="O70">
        <v>2513</v>
      </c>
      <c r="P70">
        <v>6706</v>
      </c>
      <c r="Q70">
        <v>298468.28999999998</v>
      </c>
      <c r="R70">
        <v>233836.01</v>
      </c>
      <c r="S70">
        <v>189790.39</v>
      </c>
      <c r="T70">
        <v>107835.5892</v>
      </c>
      <c r="U70">
        <v>2683</v>
      </c>
      <c r="V70">
        <v>6098</v>
      </c>
      <c r="W70">
        <v>14624</v>
      </c>
      <c r="X70">
        <v>739926.22</v>
      </c>
      <c r="Y70">
        <v>579475.46</v>
      </c>
      <c r="Z70">
        <v>557990.27</v>
      </c>
      <c r="AA70">
        <v>203214.1421</v>
      </c>
      <c r="AB70">
        <v>3697</v>
      </c>
      <c r="AC70">
        <v>3414</v>
      </c>
      <c r="AD70">
        <v>1886</v>
      </c>
      <c r="AE70">
        <v>3418</v>
      </c>
      <c r="AF70">
        <v>1077</v>
      </c>
      <c r="AG70">
        <v>966</v>
      </c>
      <c r="AH70">
        <v>660</v>
      </c>
      <c r="AI70">
        <v>1022</v>
      </c>
      <c r="AJ70">
        <v>2620</v>
      </c>
      <c r="AK70">
        <v>2448</v>
      </c>
      <c r="AL70">
        <v>1226</v>
      </c>
      <c r="AM70">
        <v>2396</v>
      </c>
    </row>
    <row r="71" spans="1:39" x14ac:dyDescent="0.15">
      <c r="A71" t="s">
        <v>27</v>
      </c>
      <c r="B71">
        <v>70</v>
      </c>
      <c r="C71">
        <v>1</v>
      </c>
      <c r="D71">
        <v>2</v>
      </c>
      <c r="E71" t="s">
        <v>28</v>
      </c>
      <c r="F71" t="s">
        <v>206</v>
      </c>
      <c r="G71">
        <v>127634</v>
      </c>
      <c r="H71">
        <v>198047</v>
      </c>
      <c r="I71">
        <v>529180</v>
      </c>
      <c r="J71">
        <v>26598528.079999998</v>
      </c>
      <c r="K71">
        <v>22339540.260000002</v>
      </c>
      <c r="L71">
        <v>19553264.140000001</v>
      </c>
      <c r="M71">
        <v>8038822.7537000002</v>
      </c>
      <c r="N71">
        <v>51872</v>
      </c>
      <c r="O71">
        <v>78551</v>
      </c>
      <c r="P71">
        <v>235957</v>
      </c>
      <c r="Q71">
        <v>11255308.050000001</v>
      </c>
      <c r="R71">
        <v>9226029.8900000006</v>
      </c>
      <c r="S71">
        <v>7045086.6100000003</v>
      </c>
      <c r="T71">
        <v>3841352.0657000002</v>
      </c>
      <c r="U71">
        <v>75762</v>
      </c>
      <c r="V71">
        <v>119496</v>
      </c>
      <c r="W71">
        <v>293223</v>
      </c>
      <c r="X71">
        <v>15343220.029999999</v>
      </c>
      <c r="Y71">
        <v>13113510.369999999</v>
      </c>
      <c r="Z71">
        <v>12508177.529999999</v>
      </c>
      <c r="AA71">
        <v>4197470.6880000001</v>
      </c>
      <c r="AB71">
        <v>122431</v>
      </c>
      <c r="AC71">
        <v>103143</v>
      </c>
      <c r="AD71">
        <v>47696</v>
      </c>
      <c r="AE71">
        <v>104386</v>
      </c>
      <c r="AF71">
        <v>49691</v>
      </c>
      <c r="AG71">
        <v>48580</v>
      </c>
      <c r="AH71">
        <v>28491</v>
      </c>
      <c r="AI71">
        <v>46632</v>
      </c>
      <c r="AJ71">
        <v>72740</v>
      </c>
      <c r="AK71">
        <v>54563</v>
      </c>
      <c r="AL71">
        <v>19205</v>
      </c>
      <c r="AM71">
        <v>57754</v>
      </c>
    </row>
    <row r="72" spans="1:39" x14ac:dyDescent="0.15">
      <c r="A72" t="s">
        <v>27</v>
      </c>
      <c r="B72">
        <v>70</v>
      </c>
      <c r="C72">
        <v>1</v>
      </c>
      <c r="D72">
        <v>2</v>
      </c>
      <c r="E72" t="s">
        <v>30</v>
      </c>
      <c r="F72" t="s">
        <v>206</v>
      </c>
      <c r="G72">
        <v>17335</v>
      </c>
      <c r="H72">
        <v>27013</v>
      </c>
      <c r="I72">
        <v>72150</v>
      </c>
      <c r="J72">
        <v>3658812.91</v>
      </c>
      <c r="K72">
        <v>3066302.46</v>
      </c>
      <c r="L72">
        <v>2676811.35</v>
      </c>
      <c r="M72">
        <v>1097132.8398</v>
      </c>
      <c r="N72">
        <v>6476</v>
      </c>
      <c r="O72">
        <v>9772</v>
      </c>
      <c r="P72">
        <v>29185</v>
      </c>
      <c r="Q72">
        <v>1419594.2</v>
      </c>
      <c r="R72">
        <v>1164811.54</v>
      </c>
      <c r="S72">
        <v>864427.17</v>
      </c>
      <c r="T72">
        <v>479834.78100000002</v>
      </c>
      <c r="U72">
        <v>10859</v>
      </c>
      <c r="V72">
        <v>17241</v>
      </c>
      <c r="W72">
        <v>42965</v>
      </c>
      <c r="X72">
        <v>2239218.71</v>
      </c>
      <c r="Y72">
        <v>1901490.92</v>
      </c>
      <c r="Z72">
        <v>1812384.18</v>
      </c>
      <c r="AA72">
        <v>617298.0588</v>
      </c>
      <c r="AB72">
        <v>16344</v>
      </c>
      <c r="AC72">
        <v>14785</v>
      </c>
      <c r="AD72">
        <v>6068</v>
      </c>
      <c r="AE72">
        <v>16890</v>
      </c>
      <c r="AF72">
        <v>6125</v>
      </c>
      <c r="AG72">
        <v>6094</v>
      </c>
      <c r="AH72">
        <v>3485</v>
      </c>
      <c r="AI72">
        <v>6350</v>
      </c>
      <c r="AJ72">
        <v>10219</v>
      </c>
      <c r="AK72">
        <v>8691</v>
      </c>
      <c r="AL72">
        <v>2583</v>
      </c>
      <c r="AM72">
        <v>10540</v>
      </c>
    </row>
    <row r="73" spans="1:39" x14ac:dyDescent="0.15">
      <c r="A73" t="s">
        <v>27</v>
      </c>
      <c r="B73">
        <v>70</v>
      </c>
      <c r="C73">
        <v>1</v>
      </c>
      <c r="D73">
        <v>2</v>
      </c>
      <c r="E73" t="s">
        <v>29</v>
      </c>
      <c r="F73" t="s">
        <v>206</v>
      </c>
      <c r="G73">
        <v>43795</v>
      </c>
      <c r="H73">
        <v>73071</v>
      </c>
      <c r="I73">
        <v>199230</v>
      </c>
      <c r="J73">
        <v>9973834.5299999993</v>
      </c>
      <c r="K73">
        <v>7958864.3799999999</v>
      </c>
      <c r="L73">
        <v>7113811.6299999999</v>
      </c>
      <c r="M73">
        <v>3001232.4465999999</v>
      </c>
      <c r="N73">
        <v>14146</v>
      </c>
      <c r="O73">
        <v>21564</v>
      </c>
      <c r="P73">
        <v>69022</v>
      </c>
      <c r="Q73">
        <v>3239049.53</v>
      </c>
      <c r="R73">
        <v>2545986.2200000002</v>
      </c>
      <c r="S73">
        <v>1941279.61</v>
      </c>
      <c r="T73">
        <v>1136387.5467999999</v>
      </c>
      <c r="U73">
        <v>29649</v>
      </c>
      <c r="V73">
        <v>51507</v>
      </c>
      <c r="W73">
        <v>130208</v>
      </c>
      <c r="X73">
        <v>6734785</v>
      </c>
      <c r="Y73">
        <v>5412878.1600000001</v>
      </c>
      <c r="Z73">
        <v>5172532.0199999996</v>
      </c>
      <c r="AA73">
        <v>1864844.8998</v>
      </c>
      <c r="AB73">
        <v>42133</v>
      </c>
      <c r="AC73">
        <v>39114</v>
      </c>
      <c r="AD73">
        <v>17414</v>
      </c>
      <c r="AE73">
        <v>42458</v>
      </c>
      <c r="AF73">
        <v>13633</v>
      </c>
      <c r="AG73">
        <v>13227</v>
      </c>
      <c r="AH73">
        <v>7974</v>
      </c>
      <c r="AI73">
        <v>13740</v>
      </c>
      <c r="AJ73">
        <v>28500</v>
      </c>
      <c r="AK73">
        <v>25887</v>
      </c>
      <c r="AL73">
        <v>9440</v>
      </c>
      <c r="AM73">
        <v>28718</v>
      </c>
    </row>
    <row r="74" spans="1:39" x14ac:dyDescent="0.15">
      <c r="A74" t="s">
        <v>27</v>
      </c>
      <c r="B74">
        <v>70</v>
      </c>
      <c r="C74">
        <v>1</v>
      </c>
      <c r="D74">
        <v>2</v>
      </c>
      <c r="E74" t="s">
        <v>31</v>
      </c>
      <c r="F74" t="s">
        <v>206</v>
      </c>
      <c r="G74">
        <v>22</v>
      </c>
      <c r="H74">
        <v>53</v>
      </c>
      <c r="I74">
        <v>121</v>
      </c>
      <c r="J74">
        <v>5852.52</v>
      </c>
      <c r="K74">
        <v>5075.1099999999997</v>
      </c>
      <c r="L74">
        <v>4335.5</v>
      </c>
      <c r="M74">
        <v>1804.7083</v>
      </c>
      <c r="N74">
        <v>7</v>
      </c>
      <c r="O74">
        <v>17</v>
      </c>
      <c r="P74">
        <v>39</v>
      </c>
      <c r="Q74">
        <v>2034.84</v>
      </c>
      <c r="R74">
        <v>1696.76</v>
      </c>
      <c r="S74">
        <v>1058.69</v>
      </c>
      <c r="T74">
        <v>726.23789999999997</v>
      </c>
      <c r="U74">
        <v>15</v>
      </c>
      <c r="V74">
        <v>36</v>
      </c>
      <c r="W74">
        <v>82</v>
      </c>
      <c r="X74">
        <v>3817.68</v>
      </c>
      <c r="Y74">
        <v>3378.35</v>
      </c>
      <c r="Z74">
        <v>3276.81</v>
      </c>
      <c r="AA74">
        <v>1078.4703999999999</v>
      </c>
      <c r="AB74">
        <v>21</v>
      </c>
      <c r="AC74">
        <v>19</v>
      </c>
      <c r="AD74">
        <v>4</v>
      </c>
      <c r="AE74">
        <v>21</v>
      </c>
      <c r="AF74">
        <v>7</v>
      </c>
      <c r="AG74">
        <v>6</v>
      </c>
      <c r="AH74">
        <v>2</v>
      </c>
      <c r="AI74">
        <v>7</v>
      </c>
      <c r="AJ74">
        <v>14</v>
      </c>
      <c r="AK74">
        <v>13</v>
      </c>
      <c r="AL74">
        <v>2</v>
      </c>
      <c r="AM74">
        <v>14</v>
      </c>
    </row>
    <row r="75" spans="1:39" x14ac:dyDescent="0.15">
      <c r="A75" t="s">
        <v>27</v>
      </c>
      <c r="B75">
        <v>70</v>
      </c>
      <c r="C75">
        <v>1</v>
      </c>
      <c r="D75">
        <v>2</v>
      </c>
      <c r="E75" t="s">
        <v>32</v>
      </c>
      <c r="F75" t="s">
        <v>206</v>
      </c>
      <c r="G75">
        <v>6966</v>
      </c>
      <c r="H75">
        <v>12539</v>
      </c>
      <c r="I75">
        <v>35207</v>
      </c>
      <c r="J75">
        <v>1819766.71</v>
      </c>
      <c r="K75">
        <v>1389640.66</v>
      </c>
      <c r="L75">
        <v>1273500</v>
      </c>
      <c r="M75">
        <v>526255.63260000001</v>
      </c>
      <c r="N75">
        <v>1839</v>
      </c>
      <c r="O75">
        <v>3255</v>
      </c>
      <c r="P75">
        <v>9591</v>
      </c>
      <c r="Q75">
        <v>478631</v>
      </c>
      <c r="R75">
        <v>358540.19</v>
      </c>
      <c r="S75">
        <v>277981.12</v>
      </c>
      <c r="T75">
        <v>159737.45370000001</v>
      </c>
      <c r="U75">
        <v>5127</v>
      </c>
      <c r="V75">
        <v>9284</v>
      </c>
      <c r="W75">
        <v>25616</v>
      </c>
      <c r="X75">
        <v>1341135.71</v>
      </c>
      <c r="Y75">
        <v>1031100.47</v>
      </c>
      <c r="Z75">
        <v>995518.88</v>
      </c>
      <c r="AA75">
        <v>366518.1789</v>
      </c>
      <c r="AB75">
        <v>6740</v>
      </c>
      <c r="AC75">
        <v>5555</v>
      </c>
      <c r="AD75">
        <v>2706</v>
      </c>
      <c r="AE75">
        <v>6128</v>
      </c>
      <c r="AF75">
        <v>1793</v>
      </c>
      <c r="AG75">
        <v>1597</v>
      </c>
      <c r="AH75">
        <v>998</v>
      </c>
      <c r="AI75">
        <v>1728</v>
      </c>
      <c r="AJ75">
        <v>4947</v>
      </c>
      <c r="AK75">
        <v>3958</v>
      </c>
      <c r="AL75">
        <v>1708</v>
      </c>
      <c r="AM75">
        <v>4400</v>
      </c>
    </row>
    <row r="76" spans="1:39" x14ac:dyDescent="0.15">
      <c r="A76" t="s">
        <v>27</v>
      </c>
      <c r="B76">
        <v>70</v>
      </c>
      <c r="C76">
        <v>2</v>
      </c>
      <c r="D76">
        <v>0</v>
      </c>
      <c r="E76" t="s">
        <v>28</v>
      </c>
      <c r="F76" t="s">
        <v>206</v>
      </c>
      <c r="G76">
        <v>8807</v>
      </c>
      <c r="H76">
        <v>24373</v>
      </c>
      <c r="I76">
        <v>52884</v>
      </c>
      <c r="J76">
        <v>2349063.36</v>
      </c>
      <c r="K76">
        <v>1851545.04</v>
      </c>
      <c r="L76">
        <v>1517796.2</v>
      </c>
      <c r="M76">
        <v>795987.15769999998</v>
      </c>
      <c r="N76">
        <v>8807</v>
      </c>
      <c r="O76">
        <v>11850</v>
      </c>
      <c r="P76">
        <v>29593</v>
      </c>
      <c r="Q76">
        <v>1232511.17</v>
      </c>
      <c r="R76">
        <v>938940.14</v>
      </c>
      <c r="S76">
        <v>656572.97</v>
      </c>
      <c r="T76">
        <v>463130.18599999999</v>
      </c>
      <c r="U76">
        <v>8807</v>
      </c>
      <c r="V76">
        <v>12523</v>
      </c>
      <c r="W76">
        <v>23291</v>
      </c>
      <c r="X76">
        <v>1116552.19</v>
      </c>
      <c r="Y76">
        <v>912604.9</v>
      </c>
      <c r="Z76">
        <v>861223.23</v>
      </c>
      <c r="AA76">
        <v>332856.97169999999</v>
      </c>
      <c r="AB76">
        <v>8670</v>
      </c>
      <c r="AC76">
        <v>8522</v>
      </c>
      <c r="AD76">
        <v>6339</v>
      </c>
      <c r="AE76">
        <v>6378</v>
      </c>
      <c r="AF76">
        <v>8670</v>
      </c>
      <c r="AG76">
        <v>8522</v>
      </c>
      <c r="AH76">
        <v>6339</v>
      </c>
      <c r="AI76">
        <v>6378</v>
      </c>
      <c r="AJ76">
        <v>8670</v>
      </c>
      <c r="AK76">
        <v>8522</v>
      </c>
      <c r="AL76">
        <v>6339</v>
      </c>
      <c r="AM76">
        <v>6378</v>
      </c>
    </row>
    <row r="77" spans="1:39" x14ac:dyDescent="0.15">
      <c r="A77" t="s">
        <v>27</v>
      </c>
      <c r="B77">
        <v>70</v>
      </c>
      <c r="C77">
        <v>2</v>
      </c>
      <c r="D77">
        <v>0</v>
      </c>
      <c r="E77" t="s">
        <v>30</v>
      </c>
      <c r="F77" t="s">
        <v>206</v>
      </c>
      <c r="G77">
        <v>20</v>
      </c>
      <c r="H77">
        <v>53</v>
      </c>
      <c r="I77">
        <v>104</v>
      </c>
      <c r="J77">
        <v>5249.52</v>
      </c>
      <c r="K77">
        <v>4186.75</v>
      </c>
      <c r="L77">
        <v>3071.24</v>
      </c>
      <c r="M77">
        <v>1512.722</v>
      </c>
      <c r="N77">
        <v>20</v>
      </c>
      <c r="O77">
        <v>25</v>
      </c>
      <c r="P77">
        <v>53</v>
      </c>
      <c r="Q77">
        <v>2860.76</v>
      </c>
      <c r="R77">
        <v>2231.9299999999998</v>
      </c>
      <c r="S77">
        <v>1255.4000000000001</v>
      </c>
      <c r="T77">
        <v>840.67039999999997</v>
      </c>
      <c r="U77">
        <v>20</v>
      </c>
      <c r="V77">
        <v>28</v>
      </c>
      <c r="W77">
        <v>51</v>
      </c>
      <c r="X77">
        <v>2388.7600000000002</v>
      </c>
      <c r="Y77">
        <v>1954.82</v>
      </c>
      <c r="Z77">
        <v>1815.84</v>
      </c>
      <c r="AA77">
        <v>672.05160000000001</v>
      </c>
      <c r="AB77">
        <v>20</v>
      </c>
      <c r="AC77">
        <v>18</v>
      </c>
      <c r="AD77">
        <v>14</v>
      </c>
      <c r="AE77">
        <v>15</v>
      </c>
      <c r="AF77">
        <v>20</v>
      </c>
      <c r="AG77">
        <v>18</v>
      </c>
      <c r="AH77">
        <v>14</v>
      </c>
      <c r="AI77">
        <v>15</v>
      </c>
      <c r="AJ77">
        <v>20</v>
      </c>
      <c r="AK77">
        <v>18</v>
      </c>
      <c r="AL77">
        <v>14</v>
      </c>
      <c r="AM77">
        <v>15</v>
      </c>
    </row>
    <row r="78" spans="1:39" x14ac:dyDescent="0.15">
      <c r="A78" t="s">
        <v>27</v>
      </c>
      <c r="B78">
        <v>70</v>
      </c>
      <c r="C78">
        <v>2</v>
      </c>
      <c r="D78">
        <v>0</v>
      </c>
      <c r="E78" t="s">
        <v>29</v>
      </c>
      <c r="F78" t="s">
        <v>206</v>
      </c>
      <c r="G78">
        <v>104</v>
      </c>
      <c r="H78">
        <v>279</v>
      </c>
      <c r="I78">
        <v>713</v>
      </c>
      <c r="J78">
        <v>31365.360000000001</v>
      </c>
      <c r="K78">
        <v>23324.06</v>
      </c>
      <c r="L78">
        <v>19350.669999999998</v>
      </c>
      <c r="M78">
        <v>11647.6929</v>
      </c>
      <c r="N78">
        <v>104</v>
      </c>
      <c r="O78">
        <v>147</v>
      </c>
      <c r="P78">
        <v>427</v>
      </c>
      <c r="Q78">
        <v>17886.84</v>
      </c>
      <c r="R78">
        <v>12907.86</v>
      </c>
      <c r="S78">
        <v>9486.33</v>
      </c>
      <c r="T78">
        <v>7507.3780999999999</v>
      </c>
      <c r="U78">
        <v>104</v>
      </c>
      <c r="V78">
        <v>132</v>
      </c>
      <c r="W78">
        <v>286</v>
      </c>
      <c r="X78">
        <v>13478.52</v>
      </c>
      <c r="Y78">
        <v>10416.200000000001</v>
      </c>
      <c r="Z78">
        <v>9864.34</v>
      </c>
      <c r="AA78">
        <v>4140.3148000000001</v>
      </c>
      <c r="AB78">
        <v>104</v>
      </c>
      <c r="AC78">
        <v>102</v>
      </c>
      <c r="AD78">
        <v>72</v>
      </c>
      <c r="AE78">
        <v>86</v>
      </c>
      <c r="AF78">
        <v>104</v>
      </c>
      <c r="AG78">
        <v>102</v>
      </c>
      <c r="AH78">
        <v>72</v>
      </c>
      <c r="AI78">
        <v>86</v>
      </c>
      <c r="AJ78">
        <v>104</v>
      </c>
      <c r="AK78">
        <v>102</v>
      </c>
      <c r="AL78">
        <v>72</v>
      </c>
      <c r="AM78">
        <v>86</v>
      </c>
    </row>
    <row r="79" spans="1:39" x14ac:dyDescent="0.15">
      <c r="A79" t="s">
        <v>27</v>
      </c>
      <c r="B79">
        <v>70</v>
      </c>
      <c r="C79">
        <v>2</v>
      </c>
      <c r="D79">
        <v>0</v>
      </c>
      <c r="E79" t="s">
        <v>31</v>
      </c>
      <c r="F79" t="s">
        <v>206</v>
      </c>
      <c r="G79">
        <v>2</v>
      </c>
      <c r="H79">
        <v>8</v>
      </c>
      <c r="I79">
        <v>11</v>
      </c>
      <c r="J79">
        <v>444.94</v>
      </c>
      <c r="K79">
        <v>360.69</v>
      </c>
      <c r="L79">
        <v>269.91000000000003</v>
      </c>
      <c r="M79">
        <v>186.26230000000001</v>
      </c>
      <c r="N79">
        <v>2</v>
      </c>
      <c r="O79">
        <v>2</v>
      </c>
      <c r="P79">
        <v>3</v>
      </c>
      <c r="Q79">
        <v>64.97</v>
      </c>
      <c r="R79">
        <v>61.32</v>
      </c>
      <c r="S79">
        <v>12.34</v>
      </c>
      <c r="T79">
        <v>87.032300000000006</v>
      </c>
      <c r="U79">
        <v>2</v>
      </c>
      <c r="V79">
        <v>6</v>
      </c>
      <c r="W79">
        <v>8</v>
      </c>
      <c r="X79">
        <v>379.97</v>
      </c>
      <c r="Y79">
        <v>299.37</v>
      </c>
      <c r="Z79">
        <v>257.57</v>
      </c>
      <c r="AA79">
        <v>99.23</v>
      </c>
      <c r="AB79">
        <v>2</v>
      </c>
      <c r="AC79">
        <v>2</v>
      </c>
      <c r="AD79">
        <v>1</v>
      </c>
      <c r="AE79">
        <v>2</v>
      </c>
      <c r="AF79">
        <v>2</v>
      </c>
      <c r="AG79">
        <v>2</v>
      </c>
      <c r="AH79">
        <v>1</v>
      </c>
      <c r="AI79">
        <v>2</v>
      </c>
      <c r="AJ79">
        <v>2</v>
      </c>
      <c r="AK79">
        <v>2</v>
      </c>
      <c r="AL79">
        <v>1</v>
      </c>
      <c r="AM79">
        <v>2</v>
      </c>
    </row>
    <row r="80" spans="1:39" x14ac:dyDescent="0.15">
      <c r="A80" t="s">
        <v>27</v>
      </c>
      <c r="B80">
        <v>70</v>
      </c>
      <c r="C80">
        <v>2</v>
      </c>
      <c r="D80">
        <v>0</v>
      </c>
      <c r="E80" t="s">
        <v>32</v>
      </c>
      <c r="F80" t="s">
        <v>206</v>
      </c>
      <c r="G80">
        <v>1402</v>
      </c>
      <c r="H80">
        <v>4274</v>
      </c>
      <c r="I80">
        <v>10067</v>
      </c>
      <c r="J80">
        <v>440150.62</v>
      </c>
      <c r="K80">
        <v>324451.89</v>
      </c>
      <c r="L80">
        <v>280769.53000000003</v>
      </c>
      <c r="M80">
        <v>147880.0852</v>
      </c>
      <c r="N80">
        <v>1402</v>
      </c>
      <c r="O80">
        <v>1994</v>
      </c>
      <c r="P80">
        <v>5043</v>
      </c>
      <c r="Q80">
        <v>198535.24</v>
      </c>
      <c r="R80">
        <v>142508.32999999999</v>
      </c>
      <c r="S80">
        <v>105616.35</v>
      </c>
      <c r="T80">
        <v>77075.889599999995</v>
      </c>
      <c r="U80">
        <v>1402</v>
      </c>
      <c r="V80">
        <v>2280</v>
      </c>
      <c r="W80">
        <v>5024</v>
      </c>
      <c r="X80">
        <v>241615.38</v>
      </c>
      <c r="Y80">
        <v>181943.56</v>
      </c>
      <c r="Z80">
        <v>175153.18</v>
      </c>
      <c r="AA80">
        <v>70804.195600000006</v>
      </c>
      <c r="AB80">
        <v>1388</v>
      </c>
      <c r="AC80">
        <v>1334</v>
      </c>
      <c r="AD80">
        <v>1065</v>
      </c>
      <c r="AE80">
        <v>1192</v>
      </c>
      <c r="AF80">
        <v>1388</v>
      </c>
      <c r="AG80">
        <v>1334</v>
      </c>
      <c r="AH80">
        <v>1065</v>
      </c>
      <c r="AI80">
        <v>1192</v>
      </c>
      <c r="AJ80">
        <v>1388</v>
      </c>
      <c r="AK80">
        <v>1334</v>
      </c>
      <c r="AL80">
        <v>1065</v>
      </c>
      <c r="AM80">
        <v>1192</v>
      </c>
    </row>
    <row r="81" spans="1:39" x14ac:dyDescent="0.15">
      <c r="A81" t="s">
        <v>27</v>
      </c>
      <c r="B81">
        <v>70</v>
      </c>
      <c r="C81">
        <v>2</v>
      </c>
      <c r="D81">
        <v>1</v>
      </c>
      <c r="E81" t="s">
        <v>28</v>
      </c>
      <c r="F81" t="s">
        <v>206</v>
      </c>
      <c r="G81">
        <v>20348</v>
      </c>
      <c r="H81">
        <v>63453</v>
      </c>
      <c r="I81">
        <v>130015</v>
      </c>
      <c r="J81">
        <v>5460672.4900000002</v>
      </c>
      <c r="K81">
        <v>4496255.71</v>
      </c>
      <c r="L81">
        <v>3806060.65</v>
      </c>
      <c r="M81">
        <v>1897625.5766</v>
      </c>
      <c r="N81">
        <v>20348</v>
      </c>
      <c r="O81">
        <v>30610</v>
      </c>
      <c r="P81">
        <v>72072</v>
      </c>
      <c r="Q81">
        <v>2812961.77</v>
      </c>
      <c r="R81">
        <v>2258696.34</v>
      </c>
      <c r="S81">
        <v>1675312.15</v>
      </c>
      <c r="T81">
        <v>1113895.4225999999</v>
      </c>
      <c r="U81">
        <v>20348</v>
      </c>
      <c r="V81">
        <v>32843</v>
      </c>
      <c r="W81">
        <v>57943</v>
      </c>
      <c r="X81">
        <v>2647710.7200000002</v>
      </c>
      <c r="Y81">
        <v>2237559.37</v>
      </c>
      <c r="Z81">
        <v>2130748.5</v>
      </c>
      <c r="AA81">
        <v>783730.15399999998</v>
      </c>
      <c r="AB81">
        <v>19677</v>
      </c>
      <c r="AC81">
        <v>19891</v>
      </c>
      <c r="AD81">
        <v>13337</v>
      </c>
      <c r="AE81">
        <v>18928</v>
      </c>
      <c r="AF81">
        <v>19677</v>
      </c>
      <c r="AG81">
        <v>19891</v>
      </c>
      <c r="AH81">
        <v>13337</v>
      </c>
      <c r="AI81">
        <v>18928</v>
      </c>
      <c r="AJ81">
        <v>19677</v>
      </c>
      <c r="AK81">
        <v>19891</v>
      </c>
      <c r="AL81">
        <v>13337</v>
      </c>
      <c r="AM81">
        <v>18928</v>
      </c>
    </row>
    <row r="82" spans="1:39" x14ac:dyDescent="0.15">
      <c r="A82" t="s">
        <v>27</v>
      </c>
      <c r="B82">
        <v>70</v>
      </c>
      <c r="C82">
        <v>2</v>
      </c>
      <c r="D82">
        <v>1</v>
      </c>
      <c r="E82" t="s">
        <v>30</v>
      </c>
      <c r="F82" t="s">
        <v>206</v>
      </c>
      <c r="G82">
        <v>3197</v>
      </c>
      <c r="H82">
        <v>10223</v>
      </c>
      <c r="I82">
        <v>20821</v>
      </c>
      <c r="J82">
        <v>876492.76</v>
      </c>
      <c r="K82">
        <v>715829.58</v>
      </c>
      <c r="L82">
        <v>596022.18999999994</v>
      </c>
      <c r="M82">
        <v>303559.61989999999</v>
      </c>
      <c r="N82">
        <v>3197</v>
      </c>
      <c r="O82">
        <v>4717</v>
      </c>
      <c r="P82">
        <v>10975</v>
      </c>
      <c r="Q82">
        <v>433379.04</v>
      </c>
      <c r="R82">
        <v>348068.89</v>
      </c>
      <c r="S82">
        <v>250212.52</v>
      </c>
      <c r="T82">
        <v>171318.25510000001</v>
      </c>
      <c r="U82">
        <v>3197</v>
      </c>
      <c r="V82">
        <v>5506</v>
      </c>
      <c r="W82">
        <v>9846</v>
      </c>
      <c r="X82">
        <v>443113.72</v>
      </c>
      <c r="Y82">
        <v>367760.69</v>
      </c>
      <c r="Z82">
        <v>345809.67</v>
      </c>
      <c r="AA82">
        <v>132241.36480000001</v>
      </c>
      <c r="AB82">
        <v>3050</v>
      </c>
      <c r="AC82">
        <v>3137</v>
      </c>
      <c r="AD82">
        <v>1963</v>
      </c>
      <c r="AE82">
        <v>3112</v>
      </c>
      <c r="AF82">
        <v>3050</v>
      </c>
      <c r="AG82">
        <v>3137</v>
      </c>
      <c r="AH82">
        <v>1963</v>
      </c>
      <c r="AI82">
        <v>3112</v>
      </c>
      <c r="AJ82">
        <v>3050</v>
      </c>
      <c r="AK82">
        <v>3137</v>
      </c>
      <c r="AL82">
        <v>1963</v>
      </c>
      <c r="AM82">
        <v>3112</v>
      </c>
    </row>
    <row r="83" spans="1:39" x14ac:dyDescent="0.15">
      <c r="A83" t="s">
        <v>27</v>
      </c>
      <c r="B83">
        <v>70</v>
      </c>
      <c r="C83">
        <v>2</v>
      </c>
      <c r="D83">
        <v>1</v>
      </c>
      <c r="E83" t="s">
        <v>29</v>
      </c>
      <c r="F83" t="s">
        <v>206</v>
      </c>
      <c r="G83">
        <v>17080</v>
      </c>
      <c r="H83">
        <v>57064</v>
      </c>
      <c r="I83">
        <v>120235</v>
      </c>
      <c r="J83">
        <v>4965979.95</v>
      </c>
      <c r="K83">
        <v>3903899.07</v>
      </c>
      <c r="L83">
        <v>3331538.16</v>
      </c>
      <c r="M83">
        <v>1750042.1947000001</v>
      </c>
      <c r="N83">
        <v>17080</v>
      </c>
      <c r="O83">
        <v>26046</v>
      </c>
      <c r="P83">
        <v>62735</v>
      </c>
      <c r="Q83">
        <v>2391684.44</v>
      </c>
      <c r="R83">
        <v>1844330.28</v>
      </c>
      <c r="S83">
        <v>1363576.07</v>
      </c>
      <c r="T83">
        <v>979029.35699999996</v>
      </c>
      <c r="U83">
        <v>17080</v>
      </c>
      <c r="V83">
        <v>31018</v>
      </c>
      <c r="W83">
        <v>57500</v>
      </c>
      <c r="X83">
        <v>2574295.5099999998</v>
      </c>
      <c r="Y83">
        <v>2059568.79</v>
      </c>
      <c r="Z83">
        <v>1967962.09</v>
      </c>
      <c r="AA83">
        <v>771012.83770000003</v>
      </c>
      <c r="AB83">
        <v>16454</v>
      </c>
      <c r="AC83">
        <v>16741</v>
      </c>
      <c r="AD83">
        <v>11476</v>
      </c>
      <c r="AE83">
        <v>16683</v>
      </c>
      <c r="AF83">
        <v>16454</v>
      </c>
      <c r="AG83">
        <v>16741</v>
      </c>
      <c r="AH83">
        <v>11476</v>
      </c>
      <c r="AI83">
        <v>16683</v>
      </c>
      <c r="AJ83">
        <v>16454</v>
      </c>
      <c r="AK83">
        <v>16741</v>
      </c>
      <c r="AL83">
        <v>11476</v>
      </c>
      <c r="AM83">
        <v>16683</v>
      </c>
    </row>
    <row r="84" spans="1:39" x14ac:dyDescent="0.15">
      <c r="A84" t="s">
        <v>27</v>
      </c>
      <c r="B84">
        <v>70</v>
      </c>
      <c r="C84">
        <v>2</v>
      </c>
      <c r="D84">
        <v>1</v>
      </c>
      <c r="E84" t="s">
        <v>31</v>
      </c>
      <c r="F84" t="s">
        <v>206</v>
      </c>
      <c r="G84">
        <v>61</v>
      </c>
      <c r="H84">
        <v>205</v>
      </c>
      <c r="I84">
        <v>408</v>
      </c>
      <c r="J84">
        <v>16959.060000000001</v>
      </c>
      <c r="K84">
        <v>13780.98</v>
      </c>
      <c r="L84">
        <v>11467.78</v>
      </c>
      <c r="M84">
        <v>5745.2930999999999</v>
      </c>
      <c r="N84">
        <v>61</v>
      </c>
      <c r="O84">
        <v>91</v>
      </c>
      <c r="P84">
        <v>214</v>
      </c>
      <c r="Q84">
        <v>8343.49</v>
      </c>
      <c r="R84">
        <v>6711.79</v>
      </c>
      <c r="S84">
        <v>5097.3500000000004</v>
      </c>
      <c r="T84">
        <v>3182.8406</v>
      </c>
      <c r="U84">
        <v>61</v>
      </c>
      <c r="V84">
        <v>114</v>
      </c>
      <c r="W84">
        <v>194</v>
      </c>
      <c r="X84">
        <v>8615.57</v>
      </c>
      <c r="Y84">
        <v>7069.19</v>
      </c>
      <c r="Z84">
        <v>6370.43</v>
      </c>
      <c r="AA84">
        <v>2562.4524999999999</v>
      </c>
      <c r="AB84">
        <v>55</v>
      </c>
      <c r="AC84">
        <v>61</v>
      </c>
      <c r="AD84">
        <v>38</v>
      </c>
      <c r="AE84">
        <v>58</v>
      </c>
      <c r="AF84">
        <v>55</v>
      </c>
      <c r="AG84">
        <v>61</v>
      </c>
      <c r="AH84">
        <v>38</v>
      </c>
      <c r="AI84">
        <v>58</v>
      </c>
      <c r="AJ84">
        <v>55</v>
      </c>
      <c r="AK84">
        <v>61</v>
      </c>
      <c r="AL84">
        <v>38</v>
      </c>
      <c r="AM84">
        <v>58</v>
      </c>
    </row>
    <row r="85" spans="1:39" x14ac:dyDescent="0.15">
      <c r="A85" t="s">
        <v>27</v>
      </c>
      <c r="B85">
        <v>70</v>
      </c>
      <c r="C85">
        <v>2</v>
      </c>
      <c r="D85">
        <v>1</v>
      </c>
      <c r="E85" t="s">
        <v>32</v>
      </c>
      <c r="F85" t="s">
        <v>206</v>
      </c>
      <c r="G85">
        <v>1074</v>
      </c>
      <c r="H85">
        <v>3622</v>
      </c>
      <c r="I85">
        <v>7650</v>
      </c>
      <c r="J85">
        <v>329949.75</v>
      </c>
      <c r="K85">
        <v>255551.33</v>
      </c>
      <c r="L85">
        <v>223713.26</v>
      </c>
      <c r="M85">
        <v>112198.8797</v>
      </c>
      <c r="N85">
        <v>1074</v>
      </c>
      <c r="O85">
        <v>1717</v>
      </c>
      <c r="P85">
        <v>3772</v>
      </c>
      <c r="Q85">
        <v>149737.85999999999</v>
      </c>
      <c r="R85">
        <v>115416.28</v>
      </c>
      <c r="S85">
        <v>88638.98</v>
      </c>
      <c r="T85">
        <v>58443.756699999998</v>
      </c>
      <c r="U85">
        <v>1074</v>
      </c>
      <c r="V85">
        <v>1905</v>
      </c>
      <c r="W85">
        <v>3878</v>
      </c>
      <c r="X85">
        <v>180211.89</v>
      </c>
      <c r="Y85">
        <v>140135.04999999999</v>
      </c>
      <c r="Z85">
        <v>135074.28</v>
      </c>
      <c r="AA85">
        <v>53755.123</v>
      </c>
      <c r="AB85">
        <v>1039</v>
      </c>
      <c r="AC85">
        <v>1040</v>
      </c>
      <c r="AD85">
        <v>729</v>
      </c>
      <c r="AE85">
        <v>1031</v>
      </c>
      <c r="AF85">
        <v>1039</v>
      </c>
      <c r="AG85">
        <v>1040</v>
      </c>
      <c r="AH85">
        <v>729</v>
      </c>
      <c r="AI85">
        <v>1031</v>
      </c>
      <c r="AJ85">
        <v>1039</v>
      </c>
      <c r="AK85">
        <v>1040</v>
      </c>
      <c r="AL85">
        <v>729</v>
      </c>
      <c r="AM85">
        <v>1031</v>
      </c>
    </row>
    <row r="86" spans="1:39" x14ac:dyDescent="0.15">
      <c r="A86" t="s">
        <v>27</v>
      </c>
      <c r="B86">
        <v>70</v>
      </c>
      <c r="C86">
        <v>2</v>
      </c>
      <c r="D86">
        <v>2</v>
      </c>
      <c r="E86" t="s">
        <v>28</v>
      </c>
      <c r="F86" t="s">
        <v>206</v>
      </c>
      <c r="G86">
        <v>13994</v>
      </c>
      <c r="H86">
        <v>38400</v>
      </c>
      <c r="I86">
        <v>81143</v>
      </c>
      <c r="J86">
        <v>3637390.72</v>
      </c>
      <c r="K86">
        <v>2945459.12</v>
      </c>
      <c r="L86">
        <v>2436261.7000000002</v>
      </c>
      <c r="M86">
        <v>1209802.4772999999</v>
      </c>
      <c r="N86">
        <v>13994</v>
      </c>
      <c r="O86">
        <v>18541</v>
      </c>
      <c r="P86">
        <v>44511</v>
      </c>
      <c r="Q86">
        <v>1884513.52</v>
      </c>
      <c r="R86">
        <v>1483677.02</v>
      </c>
      <c r="S86">
        <v>1044359.73</v>
      </c>
      <c r="T86">
        <v>696776.07770000002</v>
      </c>
      <c r="U86">
        <v>13994</v>
      </c>
      <c r="V86">
        <v>19859</v>
      </c>
      <c r="W86">
        <v>36632</v>
      </c>
      <c r="X86">
        <v>1752877.2</v>
      </c>
      <c r="Y86">
        <v>1461782.1</v>
      </c>
      <c r="Z86">
        <v>1391901.97</v>
      </c>
      <c r="AA86">
        <v>513026.3996</v>
      </c>
      <c r="AB86">
        <v>13468</v>
      </c>
      <c r="AC86">
        <v>13610</v>
      </c>
      <c r="AD86">
        <v>8580</v>
      </c>
      <c r="AE86">
        <v>12728</v>
      </c>
      <c r="AF86">
        <v>13468</v>
      </c>
      <c r="AG86">
        <v>13610</v>
      </c>
      <c r="AH86">
        <v>8580</v>
      </c>
      <c r="AI86">
        <v>12728</v>
      </c>
      <c r="AJ86">
        <v>13468</v>
      </c>
      <c r="AK86">
        <v>13610</v>
      </c>
      <c r="AL86">
        <v>8580</v>
      </c>
      <c r="AM86">
        <v>12728</v>
      </c>
    </row>
    <row r="87" spans="1:39" x14ac:dyDescent="0.15">
      <c r="A87" t="s">
        <v>27</v>
      </c>
      <c r="B87">
        <v>70</v>
      </c>
      <c r="C87">
        <v>2</v>
      </c>
      <c r="D87">
        <v>2</v>
      </c>
      <c r="E87" t="s">
        <v>30</v>
      </c>
      <c r="F87" t="s">
        <v>206</v>
      </c>
      <c r="G87">
        <v>2058</v>
      </c>
      <c r="H87">
        <v>5603</v>
      </c>
      <c r="I87">
        <v>12018</v>
      </c>
      <c r="J87">
        <v>539201.16</v>
      </c>
      <c r="K87">
        <v>434911.12</v>
      </c>
      <c r="L87">
        <v>353956.14</v>
      </c>
      <c r="M87">
        <v>180727.6219</v>
      </c>
      <c r="N87">
        <v>2058</v>
      </c>
      <c r="O87">
        <v>2696</v>
      </c>
      <c r="P87">
        <v>6594</v>
      </c>
      <c r="Q87">
        <v>280060.46000000002</v>
      </c>
      <c r="R87">
        <v>220866.4</v>
      </c>
      <c r="S87">
        <v>151609.32</v>
      </c>
      <c r="T87">
        <v>104572.54240000001</v>
      </c>
      <c r="U87">
        <v>2058</v>
      </c>
      <c r="V87">
        <v>2907</v>
      </c>
      <c r="W87">
        <v>5424</v>
      </c>
      <c r="X87">
        <v>259140.7</v>
      </c>
      <c r="Y87">
        <v>214044.72</v>
      </c>
      <c r="Z87">
        <v>202346.82</v>
      </c>
      <c r="AA87">
        <v>76155.079500000007</v>
      </c>
      <c r="AB87">
        <v>1950</v>
      </c>
      <c r="AC87">
        <v>1986</v>
      </c>
      <c r="AD87">
        <v>1188</v>
      </c>
      <c r="AE87">
        <v>2004</v>
      </c>
      <c r="AF87">
        <v>1950</v>
      </c>
      <c r="AG87">
        <v>1986</v>
      </c>
      <c r="AH87">
        <v>1188</v>
      </c>
      <c r="AI87">
        <v>2004</v>
      </c>
      <c r="AJ87">
        <v>1950</v>
      </c>
      <c r="AK87">
        <v>1986</v>
      </c>
      <c r="AL87">
        <v>1188</v>
      </c>
      <c r="AM87">
        <v>2004</v>
      </c>
    </row>
    <row r="88" spans="1:39" x14ac:dyDescent="0.15">
      <c r="A88" t="s">
        <v>27</v>
      </c>
      <c r="B88">
        <v>70</v>
      </c>
      <c r="C88">
        <v>2</v>
      </c>
      <c r="D88">
        <v>2</v>
      </c>
      <c r="E88" t="s">
        <v>29</v>
      </c>
      <c r="F88" t="s">
        <v>206</v>
      </c>
      <c r="G88">
        <v>6496</v>
      </c>
      <c r="H88">
        <v>18362</v>
      </c>
      <c r="I88">
        <v>40816</v>
      </c>
      <c r="J88">
        <v>1801631.2</v>
      </c>
      <c r="K88">
        <v>1394223.1</v>
      </c>
      <c r="L88">
        <v>1162917.6499999999</v>
      </c>
      <c r="M88">
        <v>607179.64469999995</v>
      </c>
      <c r="N88">
        <v>6496</v>
      </c>
      <c r="O88">
        <v>8512</v>
      </c>
      <c r="P88">
        <v>21373</v>
      </c>
      <c r="Q88">
        <v>883574.71</v>
      </c>
      <c r="R88">
        <v>670949.47</v>
      </c>
      <c r="S88">
        <v>469993.79</v>
      </c>
      <c r="T88">
        <v>334884.81939999998</v>
      </c>
      <c r="U88">
        <v>6496</v>
      </c>
      <c r="V88">
        <v>9850</v>
      </c>
      <c r="W88">
        <v>19443</v>
      </c>
      <c r="X88">
        <v>918056.49</v>
      </c>
      <c r="Y88">
        <v>723273.63</v>
      </c>
      <c r="Z88">
        <v>692923.86</v>
      </c>
      <c r="AA88">
        <v>272294.82530000003</v>
      </c>
      <c r="AB88">
        <v>6272</v>
      </c>
      <c r="AC88">
        <v>6324</v>
      </c>
      <c r="AD88">
        <v>3972</v>
      </c>
      <c r="AE88">
        <v>6366</v>
      </c>
      <c r="AF88">
        <v>6272</v>
      </c>
      <c r="AG88">
        <v>6324</v>
      </c>
      <c r="AH88">
        <v>3972</v>
      </c>
      <c r="AI88">
        <v>6366</v>
      </c>
      <c r="AJ88">
        <v>6272</v>
      </c>
      <c r="AK88">
        <v>6324</v>
      </c>
      <c r="AL88">
        <v>3972</v>
      </c>
      <c r="AM88">
        <v>6366</v>
      </c>
    </row>
    <row r="89" spans="1:39" x14ac:dyDescent="0.15">
      <c r="A89" t="s">
        <v>27</v>
      </c>
      <c r="B89">
        <v>70</v>
      </c>
      <c r="C89">
        <v>2</v>
      </c>
      <c r="D89">
        <v>2</v>
      </c>
      <c r="E89" t="s">
        <v>31</v>
      </c>
      <c r="F89" t="s">
        <v>206</v>
      </c>
      <c r="G89">
        <v>10</v>
      </c>
      <c r="H89">
        <v>37</v>
      </c>
      <c r="I89">
        <v>73</v>
      </c>
      <c r="J89">
        <v>3193.6</v>
      </c>
      <c r="K89">
        <v>2456.0100000000002</v>
      </c>
      <c r="L89">
        <v>1970.23</v>
      </c>
      <c r="M89">
        <v>1095.2256</v>
      </c>
      <c r="N89">
        <v>10</v>
      </c>
      <c r="O89">
        <v>17</v>
      </c>
      <c r="P89">
        <v>37</v>
      </c>
      <c r="Q89">
        <v>1648.74</v>
      </c>
      <c r="R89">
        <v>1235.3499999999999</v>
      </c>
      <c r="S89">
        <v>749.57</v>
      </c>
      <c r="T89">
        <v>700.63729999999998</v>
      </c>
      <c r="U89">
        <v>10</v>
      </c>
      <c r="V89">
        <v>20</v>
      </c>
      <c r="W89">
        <v>36</v>
      </c>
      <c r="X89">
        <v>1544.86</v>
      </c>
      <c r="Y89">
        <v>1220.6600000000001</v>
      </c>
      <c r="Z89">
        <v>1220.6600000000001</v>
      </c>
      <c r="AA89">
        <v>394.5883</v>
      </c>
      <c r="AB89">
        <v>9</v>
      </c>
      <c r="AC89">
        <v>10</v>
      </c>
      <c r="AD89">
        <v>3</v>
      </c>
      <c r="AE89">
        <v>8</v>
      </c>
      <c r="AF89">
        <v>9</v>
      </c>
      <c r="AG89">
        <v>10</v>
      </c>
      <c r="AH89">
        <v>3</v>
      </c>
      <c r="AI89">
        <v>8</v>
      </c>
      <c r="AJ89">
        <v>9</v>
      </c>
      <c r="AK89">
        <v>10</v>
      </c>
      <c r="AL89">
        <v>3</v>
      </c>
      <c r="AM89">
        <v>8</v>
      </c>
    </row>
    <row r="90" spans="1:39" x14ac:dyDescent="0.15">
      <c r="A90" t="s">
        <v>27</v>
      </c>
      <c r="B90">
        <v>70</v>
      </c>
      <c r="C90">
        <v>2</v>
      </c>
      <c r="D90">
        <v>2</v>
      </c>
      <c r="E90" t="s">
        <v>32</v>
      </c>
      <c r="F90" t="s">
        <v>206</v>
      </c>
      <c r="G90">
        <v>1122</v>
      </c>
      <c r="H90">
        <v>3383</v>
      </c>
      <c r="I90">
        <v>7498</v>
      </c>
      <c r="J90">
        <v>339834.33</v>
      </c>
      <c r="K90">
        <v>258140.51</v>
      </c>
      <c r="L90">
        <v>222302.65</v>
      </c>
      <c r="M90">
        <v>111949.3</v>
      </c>
      <c r="N90">
        <v>1122</v>
      </c>
      <c r="O90">
        <v>1543</v>
      </c>
      <c r="P90">
        <v>3667</v>
      </c>
      <c r="Q90">
        <v>152382.76999999999</v>
      </c>
      <c r="R90">
        <v>113460.22</v>
      </c>
      <c r="S90">
        <v>83431.94</v>
      </c>
      <c r="T90">
        <v>57407.667000000001</v>
      </c>
      <c r="U90">
        <v>1122</v>
      </c>
      <c r="V90">
        <v>1840</v>
      </c>
      <c r="W90">
        <v>3831</v>
      </c>
      <c r="X90">
        <v>187451.56</v>
      </c>
      <c r="Y90">
        <v>144680.29</v>
      </c>
      <c r="Z90">
        <v>138870.71</v>
      </c>
      <c r="AA90">
        <v>54541.633000000002</v>
      </c>
      <c r="AB90">
        <v>1086</v>
      </c>
      <c r="AC90">
        <v>1064</v>
      </c>
      <c r="AD90">
        <v>727</v>
      </c>
      <c r="AE90">
        <v>1058</v>
      </c>
      <c r="AF90">
        <v>1086</v>
      </c>
      <c r="AG90">
        <v>1064</v>
      </c>
      <c r="AH90">
        <v>727</v>
      </c>
      <c r="AI90">
        <v>1058</v>
      </c>
      <c r="AJ90">
        <v>1086</v>
      </c>
      <c r="AK90">
        <v>1064</v>
      </c>
      <c r="AL90">
        <v>727</v>
      </c>
      <c r="AM90">
        <v>1058</v>
      </c>
    </row>
    <row r="91" spans="1:39" x14ac:dyDescent="0.15">
      <c r="A91" t="s">
        <v>27</v>
      </c>
      <c r="B91">
        <v>100</v>
      </c>
      <c r="C91">
        <v>1</v>
      </c>
      <c r="D91">
        <v>0</v>
      </c>
      <c r="E91" t="s">
        <v>28</v>
      </c>
      <c r="F91" t="s">
        <v>206</v>
      </c>
      <c r="G91">
        <v>132503</v>
      </c>
      <c r="H91">
        <v>141034</v>
      </c>
      <c r="I91">
        <v>210950</v>
      </c>
      <c r="J91">
        <v>8287694.3399999999</v>
      </c>
      <c r="K91">
        <v>6592502.3099999996</v>
      </c>
      <c r="L91">
        <v>6022553.1799999997</v>
      </c>
      <c r="M91">
        <v>2931120.38</v>
      </c>
      <c r="N91">
        <v>35659</v>
      </c>
      <c r="O91">
        <v>38672</v>
      </c>
      <c r="P91">
        <v>62711</v>
      </c>
      <c r="Q91">
        <v>2416582.86</v>
      </c>
      <c r="R91">
        <v>1886821.56</v>
      </c>
      <c r="S91">
        <v>1546337.79</v>
      </c>
      <c r="T91">
        <v>973866.57990000001</v>
      </c>
      <c r="U91">
        <v>96844</v>
      </c>
      <c r="V91">
        <v>102362</v>
      </c>
      <c r="W91">
        <v>148239</v>
      </c>
      <c r="X91">
        <v>5871111.4800000004</v>
      </c>
      <c r="Y91">
        <v>4705680.75</v>
      </c>
      <c r="Z91">
        <v>4476215.3899999997</v>
      </c>
      <c r="AA91">
        <v>1957253.8001000001</v>
      </c>
      <c r="AB91">
        <v>130294</v>
      </c>
      <c r="AC91">
        <v>71212</v>
      </c>
      <c r="AD91">
        <v>43281</v>
      </c>
      <c r="AE91">
        <v>50894</v>
      </c>
      <c r="AF91">
        <v>35005</v>
      </c>
      <c r="AG91">
        <v>32852</v>
      </c>
      <c r="AH91">
        <v>20969</v>
      </c>
      <c r="AI91">
        <v>17722</v>
      </c>
      <c r="AJ91">
        <v>95289</v>
      </c>
      <c r="AK91">
        <v>38360</v>
      </c>
      <c r="AL91">
        <v>22312</v>
      </c>
      <c r="AM91">
        <v>33172</v>
      </c>
    </row>
    <row r="92" spans="1:39" x14ac:dyDescent="0.15">
      <c r="A92" t="s">
        <v>27</v>
      </c>
      <c r="B92">
        <v>100</v>
      </c>
      <c r="C92">
        <v>1</v>
      </c>
      <c r="D92">
        <v>0</v>
      </c>
      <c r="E92" t="s">
        <v>30</v>
      </c>
      <c r="F92" t="s">
        <v>206</v>
      </c>
      <c r="G92">
        <v>226</v>
      </c>
      <c r="H92">
        <v>232</v>
      </c>
      <c r="I92">
        <v>314</v>
      </c>
      <c r="J92">
        <v>13793.28</v>
      </c>
      <c r="K92">
        <v>11144.22</v>
      </c>
      <c r="L92">
        <v>9737.5499999999993</v>
      </c>
      <c r="M92">
        <v>4516.3814000000002</v>
      </c>
      <c r="N92">
        <v>61</v>
      </c>
      <c r="O92">
        <v>64</v>
      </c>
      <c r="P92">
        <v>89</v>
      </c>
      <c r="Q92">
        <v>4189.53</v>
      </c>
      <c r="R92">
        <v>3258.8</v>
      </c>
      <c r="S92">
        <v>2434.38</v>
      </c>
      <c r="T92">
        <v>1495.8643</v>
      </c>
      <c r="U92">
        <v>165</v>
      </c>
      <c r="V92">
        <v>168</v>
      </c>
      <c r="W92">
        <v>225</v>
      </c>
      <c r="X92">
        <v>9603.75</v>
      </c>
      <c r="Y92">
        <v>7885.42</v>
      </c>
      <c r="Z92">
        <v>7303.17</v>
      </c>
      <c r="AA92">
        <v>3020.5171</v>
      </c>
      <c r="AB92">
        <v>217</v>
      </c>
      <c r="AC92">
        <v>124</v>
      </c>
      <c r="AD92">
        <v>58</v>
      </c>
      <c r="AE92">
        <v>141</v>
      </c>
      <c r="AF92">
        <v>57</v>
      </c>
      <c r="AG92">
        <v>54</v>
      </c>
      <c r="AH92">
        <v>33</v>
      </c>
      <c r="AI92">
        <v>44</v>
      </c>
      <c r="AJ92">
        <v>160</v>
      </c>
      <c r="AK92">
        <v>70</v>
      </c>
      <c r="AL92">
        <v>25</v>
      </c>
      <c r="AM92">
        <v>97</v>
      </c>
    </row>
    <row r="93" spans="1:39" x14ac:dyDescent="0.15">
      <c r="A93" t="s">
        <v>27</v>
      </c>
      <c r="B93">
        <v>100</v>
      </c>
      <c r="C93">
        <v>1</v>
      </c>
      <c r="D93">
        <v>0</v>
      </c>
      <c r="E93" t="s">
        <v>29</v>
      </c>
      <c r="F93" t="s">
        <v>206</v>
      </c>
      <c r="G93">
        <v>577</v>
      </c>
      <c r="H93">
        <v>641</v>
      </c>
      <c r="I93">
        <v>1031</v>
      </c>
      <c r="J93">
        <v>42045.87</v>
      </c>
      <c r="K93">
        <v>31628.85</v>
      </c>
      <c r="L93">
        <v>29163.360000000001</v>
      </c>
      <c r="M93">
        <v>15386.3253</v>
      </c>
      <c r="N93">
        <v>147</v>
      </c>
      <c r="O93">
        <v>165</v>
      </c>
      <c r="P93">
        <v>287</v>
      </c>
      <c r="Q93">
        <v>11012.91</v>
      </c>
      <c r="R93">
        <v>8066.97</v>
      </c>
      <c r="S93">
        <v>6539.85</v>
      </c>
      <c r="T93">
        <v>5099.5523000000003</v>
      </c>
      <c r="U93">
        <v>430</v>
      </c>
      <c r="V93">
        <v>476</v>
      </c>
      <c r="W93">
        <v>744</v>
      </c>
      <c r="X93">
        <v>31032.959999999999</v>
      </c>
      <c r="Y93">
        <v>23561.88</v>
      </c>
      <c r="Z93">
        <v>22623.51</v>
      </c>
      <c r="AA93">
        <v>10286.772999999999</v>
      </c>
      <c r="AB93">
        <v>573</v>
      </c>
      <c r="AC93">
        <v>248</v>
      </c>
      <c r="AD93">
        <v>172</v>
      </c>
      <c r="AE93">
        <v>206</v>
      </c>
      <c r="AF93">
        <v>145</v>
      </c>
      <c r="AG93">
        <v>142</v>
      </c>
      <c r="AH93">
        <v>111</v>
      </c>
      <c r="AI93">
        <v>98</v>
      </c>
      <c r="AJ93">
        <v>428</v>
      </c>
      <c r="AK93">
        <v>106</v>
      </c>
      <c r="AL93">
        <v>61</v>
      </c>
      <c r="AM93">
        <v>108</v>
      </c>
    </row>
    <row r="94" spans="1:39" x14ac:dyDescent="0.15">
      <c r="A94" t="s">
        <v>27</v>
      </c>
      <c r="B94">
        <v>100</v>
      </c>
      <c r="C94">
        <v>1</v>
      </c>
      <c r="D94">
        <v>0</v>
      </c>
      <c r="E94" t="s">
        <v>32</v>
      </c>
      <c r="F94" t="s">
        <v>206</v>
      </c>
      <c r="G94">
        <v>4362</v>
      </c>
      <c r="H94">
        <v>4897</v>
      </c>
      <c r="I94">
        <v>8425</v>
      </c>
      <c r="J94">
        <v>364266</v>
      </c>
      <c r="K94">
        <v>260635.51999999999</v>
      </c>
      <c r="L94">
        <v>247714.45</v>
      </c>
      <c r="M94">
        <v>122339.4892</v>
      </c>
      <c r="N94">
        <v>1018</v>
      </c>
      <c r="O94">
        <v>1157</v>
      </c>
      <c r="P94">
        <v>2046</v>
      </c>
      <c r="Q94">
        <v>85501.18</v>
      </c>
      <c r="R94">
        <v>60838.99</v>
      </c>
      <c r="S94">
        <v>49976.480000000003</v>
      </c>
      <c r="T94">
        <v>32982.015399999997</v>
      </c>
      <c r="U94">
        <v>3344</v>
      </c>
      <c r="V94">
        <v>3740</v>
      </c>
      <c r="W94">
        <v>6379</v>
      </c>
      <c r="X94">
        <v>278764.82</v>
      </c>
      <c r="Y94">
        <v>199796.53</v>
      </c>
      <c r="Z94">
        <v>197737.97</v>
      </c>
      <c r="AA94">
        <v>89357.473800000007</v>
      </c>
      <c r="AB94">
        <v>4329</v>
      </c>
      <c r="AC94">
        <v>2212</v>
      </c>
      <c r="AD94">
        <v>1488</v>
      </c>
      <c r="AE94">
        <v>2565</v>
      </c>
      <c r="AF94">
        <v>1008</v>
      </c>
      <c r="AG94">
        <v>810</v>
      </c>
      <c r="AH94">
        <v>611</v>
      </c>
      <c r="AI94">
        <v>735</v>
      </c>
      <c r="AJ94">
        <v>3321</v>
      </c>
      <c r="AK94">
        <v>1402</v>
      </c>
      <c r="AL94">
        <v>877</v>
      </c>
      <c r="AM94">
        <v>1830</v>
      </c>
    </row>
    <row r="95" spans="1:39" x14ac:dyDescent="0.15">
      <c r="A95" t="s">
        <v>27</v>
      </c>
      <c r="B95">
        <v>100</v>
      </c>
      <c r="C95">
        <v>1</v>
      </c>
      <c r="D95">
        <v>1</v>
      </c>
      <c r="E95" t="s">
        <v>28</v>
      </c>
      <c r="F95" t="s">
        <v>206</v>
      </c>
      <c r="G95">
        <v>57988</v>
      </c>
      <c r="H95">
        <v>67203</v>
      </c>
      <c r="I95">
        <v>102379</v>
      </c>
      <c r="J95">
        <v>3786896.18</v>
      </c>
      <c r="K95">
        <v>3164794.42</v>
      </c>
      <c r="L95">
        <v>2876919.87</v>
      </c>
      <c r="M95">
        <v>1394705.7678</v>
      </c>
      <c r="N95">
        <v>22017</v>
      </c>
      <c r="O95">
        <v>25655</v>
      </c>
      <c r="P95">
        <v>43646</v>
      </c>
      <c r="Q95">
        <v>1490865.71</v>
      </c>
      <c r="R95">
        <v>1236948.94</v>
      </c>
      <c r="S95">
        <v>1020728.89</v>
      </c>
      <c r="T95">
        <v>662810.42630000005</v>
      </c>
      <c r="U95">
        <v>35971</v>
      </c>
      <c r="V95">
        <v>41548</v>
      </c>
      <c r="W95">
        <v>58733</v>
      </c>
      <c r="X95">
        <v>2296030.4700000002</v>
      </c>
      <c r="Y95">
        <v>1927845.48</v>
      </c>
      <c r="Z95">
        <v>1856190.98</v>
      </c>
      <c r="AA95">
        <v>731895.34149999998</v>
      </c>
      <c r="AB95">
        <v>55821</v>
      </c>
      <c r="AC95">
        <v>50779</v>
      </c>
      <c r="AD95">
        <v>24644</v>
      </c>
      <c r="AE95">
        <v>47336</v>
      </c>
      <c r="AF95">
        <v>21176</v>
      </c>
      <c r="AG95">
        <v>20497</v>
      </c>
      <c r="AH95">
        <v>12544</v>
      </c>
      <c r="AI95">
        <v>19289</v>
      </c>
      <c r="AJ95">
        <v>34645</v>
      </c>
      <c r="AK95">
        <v>30282</v>
      </c>
      <c r="AL95">
        <v>12100</v>
      </c>
      <c r="AM95">
        <v>28047</v>
      </c>
    </row>
    <row r="96" spans="1:39" x14ac:dyDescent="0.15">
      <c r="A96" t="s">
        <v>27</v>
      </c>
      <c r="B96">
        <v>100</v>
      </c>
      <c r="C96">
        <v>1</v>
      </c>
      <c r="D96">
        <v>1</v>
      </c>
      <c r="E96" t="s">
        <v>30</v>
      </c>
      <c r="F96" t="s">
        <v>206</v>
      </c>
      <c r="G96">
        <v>6976</v>
      </c>
      <c r="H96">
        <v>8092</v>
      </c>
      <c r="I96">
        <v>12114</v>
      </c>
      <c r="J96">
        <v>460492.23</v>
      </c>
      <c r="K96">
        <v>386623.25</v>
      </c>
      <c r="L96">
        <v>349366.48</v>
      </c>
      <c r="M96">
        <v>162313.52970000001</v>
      </c>
      <c r="N96">
        <v>2394</v>
      </c>
      <c r="O96">
        <v>2770</v>
      </c>
      <c r="P96">
        <v>4580</v>
      </c>
      <c r="Q96">
        <v>159782.1</v>
      </c>
      <c r="R96">
        <v>134332.63</v>
      </c>
      <c r="S96">
        <v>107226.78</v>
      </c>
      <c r="T96">
        <v>68571.092399999994</v>
      </c>
      <c r="U96">
        <v>4582</v>
      </c>
      <c r="V96">
        <v>5322</v>
      </c>
      <c r="W96">
        <v>7534</v>
      </c>
      <c r="X96">
        <v>300710.13</v>
      </c>
      <c r="Y96">
        <v>252290.62</v>
      </c>
      <c r="Z96">
        <v>242139.7</v>
      </c>
      <c r="AA96">
        <v>93742.437300000005</v>
      </c>
      <c r="AB96">
        <v>6535</v>
      </c>
      <c r="AC96">
        <v>6434</v>
      </c>
      <c r="AD96">
        <v>2779</v>
      </c>
      <c r="AE96">
        <v>6778</v>
      </c>
      <c r="AF96">
        <v>2269</v>
      </c>
      <c r="AG96">
        <v>2250</v>
      </c>
      <c r="AH96">
        <v>1278</v>
      </c>
      <c r="AI96">
        <v>2334</v>
      </c>
      <c r="AJ96">
        <v>4266</v>
      </c>
      <c r="AK96">
        <v>4184</v>
      </c>
      <c r="AL96">
        <v>1501</v>
      </c>
      <c r="AM96">
        <v>4444</v>
      </c>
    </row>
    <row r="97" spans="1:39" x14ac:dyDescent="0.15">
      <c r="A97" t="s">
        <v>27</v>
      </c>
      <c r="B97">
        <v>100</v>
      </c>
      <c r="C97">
        <v>1</v>
      </c>
      <c r="D97">
        <v>1</v>
      </c>
      <c r="E97" t="s">
        <v>29</v>
      </c>
      <c r="F97" t="s">
        <v>206</v>
      </c>
      <c r="G97">
        <v>26560</v>
      </c>
      <c r="H97">
        <v>31423</v>
      </c>
      <c r="I97">
        <v>48697</v>
      </c>
      <c r="J97">
        <v>1837693.78</v>
      </c>
      <c r="K97">
        <v>1481572.72</v>
      </c>
      <c r="L97">
        <v>1369015.97</v>
      </c>
      <c r="M97">
        <v>649565.28269999998</v>
      </c>
      <c r="N97">
        <v>7903</v>
      </c>
      <c r="O97">
        <v>9156</v>
      </c>
      <c r="P97">
        <v>16283</v>
      </c>
      <c r="Q97">
        <v>558120.1</v>
      </c>
      <c r="R97">
        <v>450577.08</v>
      </c>
      <c r="S97">
        <v>368279.48</v>
      </c>
      <c r="T97">
        <v>246452.1029</v>
      </c>
      <c r="U97">
        <v>18657</v>
      </c>
      <c r="V97">
        <v>22267</v>
      </c>
      <c r="W97">
        <v>32414</v>
      </c>
      <c r="X97">
        <v>1279573.68</v>
      </c>
      <c r="Y97">
        <v>1030995.64</v>
      </c>
      <c r="Z97">
        <v>1000736.49</v>
      </c>
      <c r="AA97">
        <v>403113.17979999998</v>
      </c>
      <c r="AB97">
        <v>25509</v>
      </c>
      <c r="AC97">
        <v>24591</v>
      </c>
      <c r="AD97">
        <v>11897</v>
      </c>
      <c r="AE97">
        <v>25662</v>
      </c>
      <c r="AF97">
        <v>7596</v>
      </c>
      <c r="AG97">
        <v>7377</v>
      </c>
      <c r="AH97">
        <v>4654</v>
      </c>
      <c r="AI97">
        <v>7673</v>
      </c>
      <c r="AJ97">
        <v>17913</v>
      </c>
      <c r="AK97">
        <v>17214</v>
      </c>
      <c r="AL97">
        <v>7243</v>
      </c>
      <c r="AM97">
        <v>17989</v>
      </c>
    </row>
    <row r="98" spans="1:39" x14ac:dyDescent="0.15">
      <c r="A98" t="s">
        <v>27</v>
      </c>
      <c r="B98">
        <v>100</v>
      </c>
      <c r="C98">
        <v>1</v>
      </c>
      <c r="D98">
        <v>1</v>
      </c>
      <c r="E98" t="s">
        <v>31</v>
      </c>
      <c r="F98" t="s">
        <v>206</v>
      </c>
      <c r="G98">
        <v>13</v>
      </c>
      <c r="H98">
        <v>27</v>
      </c>
      <c r="I98">
        <v>32</v>
      </c>
      <c r="J98">
        <v>1114.82</v>
      </c>
      <c r="K98">
        <v>972.21</v>
      </c>
      <c r="L98">
        <v>561.96</v>
      </c>
      <c r="M98">
        <v>439.10809999999998</v>
      </c>
      <c r="N98">
        <v>6</v>
      </c>
      <c r="O98">
        <v>13</v>
      </c>
      <c r="P98">
        <v>16</v>
      </c>
      <c r="Q98">
        <v>504.85</v>
      </c>
      <c r="R98">
        <v>440.4</v>
      </c>
      <c r="S98">
        <v>328.44</v>
      </c>
      <c r="T98">
        <v>261.61810000000003</v>
      </c>
      <c r="U98">
        <v>7</v>
      </c>
      <c r="V98">
        <v>14</v>
      </c>
      <c r="W98">
        <v>16</v>
      </c>
      <c r="X98">
        <v>609.97</v>
      </c>
      <c r="Y98">
        <v>531.80999999999995</v>
      </c>
      <c r="Z98">
        <v>233.52</v>
      </c>
      <c r="AA98">
        <v>177.49</v>
      </c>
      <c r="AB98">
        <v>11</v>
      </c>
      <c r="AC98">
        <v>11</v>
      </c>
      <c r="AD98">
        <v>5</v>
      </c>
      <c r="AE98">
        <v>12</v>
      </c>
      <c r="AF98">
        <v>5</v>
      </c>
      <c r="AG98">
        <v>6</v>
      </c>
      <c r="AH98">
        <v>3</v>
      </c>
      <c r="AI98">
        <v>5</v>
      </c>
      <c r="AJ98">
        <v>6</v>
      </c>
      <c r="AK98">
        <v>5</v>
      </c>
      <c r="AL98">
        <v>2</v>
      </c>
      <c r="AM98">
        <v>7</v>
      </c>
    </row>
    <row r="99" spans="1:39" x14ac:dyDescent="0.15">
      <c r="A99" t="s">
        <v>27</v>
      </c>
      <c r="B99">
        <v>100</v>
      </c>
      <c r="C99">
        <v>1</v>
      </c>
      <c r="D99">
        <v>1</v>
      </c>
      <c r="E99" t="s">
        <v>32</v>
      </c>
      <c r="F99" t="s">
        <v>206</v>
      </c>
      <c r="G99">
        <v>702</v>
      </c>
      <c r="H99">
        <v>862</v>
      </c>
      <c r="I99">
        <v>1409</v>
      </c>
      <c r="J99">
        <v>57985.32</v>
      </c>
      <c r="K99">
        <v>44136.68</v>
      </c>
      <c r="L99">
        <v>40874.089999999997</v>
      </c>
      <c r="M99">
        <v>20393.434000000001</v>
      </c>
      <c r="N99">
        <v>252</v>
      </c>
      <c r="O99">
        <v>300</v>
      </c>
      <c r="P99">
        <v>553</v>
      </c>
      <c r="Q99">
        <v>20098.939999999999</v>
      </c>
      <c r="R99">
        <v>15566.19</v>
      </c>
      <c r="S99">
        <v>12719.35</v>
      </c>
      <c r="T99">
        <v>9047.9205000000002</v>
      </c>
      <c r="U99">
        <v>450</v>
      </c>
      <c r="V99">
        <v>562</v>
      </c>
      <c r="W99">
        <v>856</v>
      </c>
      <c r="X99">
        <v>37886.379999999997</v>
      </c>
      <c r="Y99">
        <v>28570.49</v>
      </c>
      <c r="Z99">
        <v>28154.74</v>
      </c>
      <c r="AA99">
        <v>11345.513499999999</v>
      </c>
      <c r="AB99">
        <v>686</v>
      </c>
      <c r="AC99">
        <v>609</v>
      </c>
      <c r="AD99">
        <v>307</v>
      </c>
      <c r="AE99">
        <v>628</v>
      </c>
      <c r="AF99">
        <v>246</v>
      </c>
      <c r="AG99">
        <v>223</v>
      </c>
      <c r="AH99">
        <v>137</v>
      </c>
      <c r="AI99">
        <v>244</v>
      </c>
      <c r="AJ99">
        <v>440</v>
      </c>
      <c r="AK99">
        <v>386</v>
      </c>
      <c r="AL99">
        <v>170</v>
      </c>
      <c r="AM99">
        <v>384</v>
      </c>
    </row>
    <row r="100" spans="1:39" x14ac:dyDescent="0.15">
      <c r="A100" t="s">
        <v>27</v>
      </c>
      <c r="B100">
        <v>100</v>
      </c>
      <c r="C100">
        <v>1</v>
      </c>
      <c r="D100">
        <v>2</v>
      </c>
      <c r="E100" t="s">
        <v>28</v>
      </c>
      <c r="F100" t="s">
        <v>206</v>
      </c>
      <c r="G100">
        <v>133335</v>
      </c>
      <c r="H100">
        <v>143401</v>
      </c>
      <c r="I100">
        <v>218387</v>
      </c>
      <c r="J100">
        <v>8494642.6300000008</v>
      </c>
      <c r="K100">
        <v>6889003.2699999996</v>
      </c>
      <c r="L100">
        <v>6348682.9699999997</v>
      </c>
      <c r="M100">
        <v>2976876.3794</v>
      </c>
      <c r="N100">
        <v>38019</v>
      </c>
      <c r="O100">
        <v>41188</v>
      </c>
      <c r="P100">
        <v>71423</v>
      </c>
      <c r="Q100">
        <v>2619281.48</v>
      </c>
      <c r="R100">
        <v>2075700.94</v>
      </c>
      <c r="S100">
        <v>1693975.16</v>
      </c>
      <c r="T100">
        <v>1080550.1565</v>
      </c>
      <c r="U100">
        <v>95316</v>
      </c>
      <c r="V100">
        <v>102213</v>
      </c>
      <c r="W100">
        <v>146964</v>
      </c>
      <c r="X100">
        <v>5875361.1500000004</v>
      </c>
      <c r="Y100">
        <v>4813302.33</v>
      </c>
      <c r="Z100">
        <v>4654707.8099999996</v>
      </c>
      <c r="AA100">
        <v>1896326.2228999999</v>
      </c>
      <c r="AB100">
        <v>127737</v>
      </c>
      <c r="AC100">
        <v>98147</v>
      </c>
      <c r="AD100">
        <v>39187</v>
      </c>
      <c r="AE100">
        <v>100574</v>
      </c>
      <c r="AF100">
        <v>36316</v>
      </c>
      <c r="AG100">
        <v>35551</v>
      </c>
      <c r="AH100">
        <v>20050</v>
      </c>
      <c r="AI100">
        <v>33224</v>
      </c>
      <c r="AJ100">
        <v>91421</v>
      </c>
      <c r="AK100">
        <v>62596</v>
      </c>
      <c r="AL100">
        <v>19137</v>
      </c>
      <c r="AM100">
        <v>67350</v>
      </c>
    </row>
    <row r="101" spans="1:39" x14ac:dyDescent="0.15">
      <c r="A101" t="s">
        <v>27</v>
      </c>
      <c r="B101">
        <v>100</v>
      </c>
      <c r="C101">
        <v>1</v>
      </c>
      <c r="D101">
        <v>2</v>
      </c>
      <c r="E101" t="s">
        <v>30</v>
      </c>
      <c r="F101" t="s">
        <v>206</v>
      </c>
      <c r="G101">
        <v>17535</v>
      </c>
      <c r="H101">
        <v>18944</v>
      </c>
      <c r="I101">
        <v>28717</v>
      </c>
      <c r="J101">
        <v>1124072.82</v>
      </c>
      <c r="K101">
        <v>911616.31</v>
      </c>
      <c r="L101">
        <v>839499.36</v>
      </c>
      <c r="M101">
        <v>389903.44429999997</v>
      </c>
      <c r="N101">
        <v>4665</v>
      </c>
      <c r="O101">
        <v>5061</v>
      </c>
      <c r="P101">
        <v>8668</v>
      </c>
      <c r="Q101">
        <v>323266.33</v>
      </c>
      <c r="R101">
        <v>257956.82</v>
      </c>
      <c r="S101">
        <v>206378.11</v>
      </c>
      <c r="T101">
        <v>131755.77660000001</v>
      </c>
      <c r="U101">
        <v>12870</v>
      </c>
      <c r="V101">
        <v>13883</v>
      </c>
      <c r="W101">
        <v>20049</v>
      </c>
      <c r="X101">
        <v>800806.49</v>
      </c>
      <c r="Y101">
        <v>653659.49</v>
      </c>
      <c r="Z101">
        <v>633121.25</v>
      </c>
      <c r="AA101">
        <v>258147.66769999999</v>
      </c>
      <c r="AB101">
        <v>16488</v>
      </c>
      <c r="AC101">
        <v>14022</v>
      </c>
      <c r="AD101">
        <v>4717</v>
      </c>
      <c r="AE101">
        <v>16972</v>
      </c>
      <c r="AF101">
        <v>4385</v>
      </c>
      <c r="AG101">
        <v>4369</v>
      </c>
      <c r="AH101">
        <v>2290</v>
      </c>
      <c r="AI101">
        <v>4539</v>
      </c>
      <c r="AJ101">
        <v>12103</v>
      </c>
      <c r="AK101">
        <v>9653</v>
      </c>
      <c r="AL101">
        <v>2427</v>
      </c>
      <c r="AM101">
        <v>12433</v>
      </c>
    </row>
    <row r="102" spans="1:39" x14ac:dyDescent="0.15">
      <c r="A102" t="s">
        <v>27</v>
      </c>
      <c r="B102">
        <v>100</v>
      </c>
      <c r="C102">
        <v>1</v>
      </c>
      <c r="D102">
        <v>2</v>
      </c>
      <c r="E102" t="s">
        <v>29</v>
      </c>
      <c r="F102" t="s">
        <v>206</v>
      </c>
      <c r="G102">
        <v>33663</v>
      </c>
      <c r="H102">
        <v>37042</v>
      </c>
      <c r="I102">
        <v>59620</v>
      </c>
      <c r="J102">
        <v>2303678.63</v>
      </c>
      <c r="K102">
        <v>1790715.38</v>
      </c>
      <c r="L102">
        <v>1665069.91</v>
      </c>
      <c r="M102">
        <v>805480.48739999998</v>
      </c>
      <c r="N102">
        <v>8932</v>
      </c>
      <c r="O102">
        <v>9731</v>
      </c>
      <c r="P102">
        <v>18237</v>
      </c>
      <c r="Q102">
        <v>646192.18000000005</v>
      </c>
      <c r="R102">
        <v>494381.17</v>
      </c>
      <c r="S102">
        <v>399620.13</v>
      </c>
      <c r="T102">
        <v>269276.48540000001</v>
      </c>
      <c r="U102">
        <v>24731</v>
      </c>
      <c r="V102">
        <v>27311</v>
      </c>
      <c r="W102">
        <v>41383</v>
      </c>
      <c r="X102">
        <v>1657486.45</v>
      </c>
      <c r="Y102">
        <v>1296334.21</v>
      </c>
      <c r="Z102">
        <v>1265449.78</v>
      </c>
      <c r="AA102">
        <v>536204.00199999998</v>
      </c>
      <c r="AB102">
        <v>32310</v>
      </c>
      <c r="AC102">
        <v>29272</v>
      </c>
      <c r="AD102">
        <v>11269</v>
      </c>
      <c r="AE102">
        <v>32715</v>
      </c>
      <c r="AF102">
        <v>8605</v>
      </c>
      <c r="AG102">
        <v>8337</v>
      </c>
      <c r="AH102">
        <v>4695</v>
      </c>
      <c r="AI102">
        <v>8710</v>
      </c>
      <c r="AJ102">
        <v>23705</v>
      </c>
      <c r="AK102">
        <v>20935</v>
      </c>
      <c r="AL102">
        <v>6574</v>
      </c>
      <c r="AM102">
        <v>24005</v>
      </c>
    </row>
    <row r="103" spans="1:39" x14ac:dyDescent="0.15">
      <c r="A103" t="s">
        <v>27</v>
      </c>
      <c r="B103">
        <v>100</v>
      </c>
      <c r="C103">
        <v>1</v>
      </c>
      <c r="D103">
        <v>2</v>
      </c>
      <c r="E103" t="s">
        <v>31</v>
      </c>
      <c r="F103" t="s">
        <v>206</v>
      </c>
      <c r="G103">
        <v>3</v>
      </c>
      <c r="H103">
        <v>6</v>
      </c>
      <c r="I103">
        <v>8</v>
      </c>
      <c r="J103">
        <v>270.93</v>
      </c>
      <c r="K103">
        <v>189.84</v>
      </c>
      <c r="L103">
        <v>98.44</v>
      </c>
      <c r="M103">
        <v>94.749799999999993</v>
      </c>
      <c r="N103">
        <v>2</v>
      </c>
      <c r="O103">
        <v>4</v>
      </c>
      <c r="P103">
        <v>6</v>
      </c>
      <c r="Q103">
        <v>180.95</v>
      </c>
      <c r="R103">
        <v>131.36000000000001</v>
      </c>
      <c r="S103">
        <v>39.96</v>
      </c>
      <c r="T103">
        <v>64.409800000000004</v>
      </c>
      <c r="U103">
        <v>1</v>
      </c>
      <c r="V103">
        <v>2</v>
      </c>
      <c r="W103">
        <v>2</v>
      </c>
      <c r="X103">
        <v>89.98</v>
      </c>
      <c r="Y103">
        <v>58.48</v>
      </c>
      <c r="Z103">
        <v>58.48</v>
      </c>
      <c r="AA103">
        <v>30.34</v>
      </c>
      <c r="AB103">
        <v>2</v>
      </c>
      <c r="AC103">
        <v>2</v>
      </c>
      <c r="AD103">
        <v>1</v>
      </c>
      <c r="AE103">
        <v>3</v>
      </c>
      <c r="AF103">
        <v>1</v>
      </c>
      <c r="AG103">
        <v>1</v>
      </c>
      <c r="AH103">
        <v>0</v>
      </c>
      <c r="AI103">
        <v>2</v>
      </c>
      <c r="AJ103">
        <v>1</v>
      </c>
      <c r="AK103">
        <v>1</v>
      </c>
      <c r="AL103">
        <v>1</v>
      </c>
      <c r="AM103">
        <v>1</v>
      </c>
    </row>
    <row r="104" spans="1:39" x14ac:dyDescent="0.15">
      <c r="A104" t="s">
        <v>27</v>
      </c>
      <c r="B104">
        <v>100</v>
      </c>
      <c r="C104">
        <v>1</v>
      </c>
      <c r="D104">
        <v>2</v>
      </c>
      <c r="E104" t="s">
        <v>32</v>
      </c>
      <c r="F104" t="s">
        <v>206</v>
      </c>
      <c r="G104">
        <v>2305</v>
      </c>
      <c r="H104">
        <v>2571</v>
      </c>
      <c r="I104">
        <v>4474</v>
      </c>
      <c r="J104">
        <v>194649.31</v>
      </c>
      <c r="K104">
        <v>140147.79999999999</v>
      </c>
      <c r="L104">
        <v>131284.49</v>
      </c>
      <c r="M104">
        <v>65133.804300000003</v>
      </c>
      <c r="N104">
        <v>767</v>
      </c>
      <c r="O104">
        <v>860</v>
      </c>
      <c r="P104">
        <v>1537</v>
      </c>
      <c r="Q104">
        <v>62653.88</v>
      </c>
      <c r="R104">
        <v>45244.959999999999</v>
      </c>
      <c r="S104">
        <v>37303.440000000002</v>
      </c>
      <c r="T104">
        <v>24415.9627</v>
      </c>
      <c r="U104">
        <v>1538</v>
      </c>
      <c r="V104">
        <v>1711</v>
      </c>
      <c r="W104">
        <v>2937</v>
      </c>
      <c r="X104">
        <v>131995.43</v>
      </c>
      <c r="Y104">
        <v>94902.84</v>
      </c>
      <c r="Z104">
        <v>93981.05</v>
      </c>
      <c r="AA104">
        <v>40717.8416</v>
      </c>
      <c r="AB104">
        <v>2212</v>
      </c>
      <c r="AC104">
        <v>1713</v>
      </c>
      <c r="AD104">
        <v>784</v>
      </c>
      <c r="AE104">
        <v>1924</v>
      </c>
      <c r="AF104">
        <v>736</v>
      </c>
      <c r="AG104">
        <v>638</v>
      </c>
      <c r="AH104">
        <v>395</v>
      </c>
      <c r="AI104">
        <v>721</v>
      </c>
      <c r="AJ104">
        <v>1476</v>
      </c>
      <c r="AK104">
        <v>1075</v>
      </c>
      <c r="AL104">
        <v>389</v>
      </c>
      <c r="AM104">
        <v>1203</v>
      </c>
    </row>
    <row r="105" spans="1:39" x14ac:dyDescent="0.15">
      <c r="A105" t="s">
        <v>27</v>
      </c>
      <c r="B105">
        <v>100</v>
      </c>
      <c r="C105">
        <v>2</v>
      </c>
      <c r="D105">
        <v>0</v>
      </c>
      <c r="E105" t="s">
        <v>28</v>
      </c>
      <c r="F105" t="s">
        <v>206</v>
      </c>
      <c r="G105">
        <v>1153</v>
      </c>
      <c r="H105">
        <v>2516</v>
      </c>
      <c r="I105">
        <v>3522</v>
      </c>
      <c r="J105">
        <v>105146.83</v>
      </c>
      <c r="K105">
        <v>77251.789999999994</v>
      </c>
      <c r="L105">
        <v>65008.94</v>
      </c>
      <c r="M105">
        <v>46843.485500000003</v>
      </c>
      <c r="N105">
        <v>1153</v>
      </c>
      <c r="O105">
        <v>1289</v>
      </c>
      <c r="P105">
        <v>1972</v>
      </c>
      <c r="Q105">
        <v>55116.02</v>
      </c>
      <c r="R105">
        <v>39629.06</v>
      </c>
      <c r="S105">
        <v>29434.07</v>
      </c>
      <c r="T105">
        <v>27548.371800000001</v>
      </c>
      <c r="U105">
        <v>1153</v>
      </c>
      <c r="V105">
        <v>1227</v>
      </c>
      <c r="W105">
        <v>1550</v>
      </c>
      <c r="X105">
        <v>50030.81</v>
      </c>
      <c r="Y105">
        <v>37622.730000000003</v>
      </c>
      <c r="Z105">
        <v>35574.870000000003</v>
      </c>
      <c r="AA105">
        <v>19295.113700000002</v>
      </c>
      <c r="AB105">
        <v>1142</v>
      </c>
      <c r="AC105">
        <v>1126</v>
      </c>
      <c r="AD105">
        <v>809</v>
      </c>
      <c r="AE105">
        <v>763</v>
      </c>
      <c r="AF105">
        <v>1142</v>
      </c>
      <c r="AG105">
        <v>1126</v>
      </c>
      <c r="AH105">
        <v>809</v>
      </c>
      <c r="AI105">
        <v>763</v>
      </c>
      <c r="AJ105">
        <v>1142</v>
      </c>
      <c r="AK105">
        <v>1126</v>
      </c>
      <c r="AL105">
        <v>809</v>
      </c>
      <c r="AM105">
        <v>763</v>
      </c>
    </row>
    <row r="106" spans="1:39" x14ac:dyDescent="0.15">
      <c r="A106" t="s">
        <v>27</v>
      </c>
      <c r="B106">
        <v>100</v>
      </c>
      <c r="C106">
        <v>2</v>
      </c>
      <c r="D106">
        <v>0</v>
      </c>
      <c r="E106" t="s">
        <v>30</v>
      </c>
      <c r="F106" t="s">
        <v>206</v>
      </c>
      <c r="G106">
        <v>1</v>
      </c>
      <c r="H106">
        <v>3</v>
      </c>
      <c r="I106">
        <v>5</v>
      </c>
      <c r="J106">
        <v>144.94999999999999</v>
      </c>
      <c r="K106">
        <v>89.95</v>
      </c>
      <c r="L106">
        <v>89.95</v>
      </c>
      <c r="M106">
        <v>58.534700000000001</v>
      </c>
      <c r="N106">
        <v>1</v>
      </c>
      <c r="O106">
        <v>2</v>
      </c>
      <c r="P106">
        <v>4</v>
      </c>
      <c r="Q106">
        <v>74.959999999999994</v>
      </c>
      <c r="R106">
        <v>47.96</v>
      </c>
      <c r="S106">
        <v>47.96</v>
      </c>
      <c r="T106">
        <v>40.424700000000001</v>
      </c>
      <c r="U106">
        <v>1</v>
      </c>
      <c r="V106">
        <v>1</v>
      </c>
      <c r="W106">
        <v>1</v>
      </c>
      <c r="X106">
        <v>69.989999999999995</v>
      </c>
      <c r="Y106">
        <v>41.99</v>
      </c>
      <c r="Z106">
        <v>41.99</v>
      </c>
      <c r="AA106">
        <v>18.11</v>
      </c>
      <c r="AB106">
        <v>1</v>
      </c>
      <c r="AC106">
        <v>1</v>
      </c>
      <c r="AD106">
        <v>1</v>
      </c>
      <c r="AE106">
        <v>1</v>
      </c>
      <c r="AF106">
        <v>1</v>
      </c>
      <c r="AG106">
        <v>1</v>
      </c>
      <c r="AH106">
        <v>1</v>
      </c>
      <c r="AI106">
        <v>1</v>
      </c>
      <c r="AJ106">
        <v>1</v>
      </c>
      <c r="AK106">
        <v>1</v>
      </c>
      <c r="AL106">
        <v>1</v>
      </c>
      <c r="AM106">
        <v>1</v>
      </c>
    </row>
    <row r="107" spans="1:39" x14ac:dyDescent="0.15">
      <c r="A107" t="s">
        <v>27</v>
      </c>
      <c r="B107">
        <v>100</v>
      </c>
      <c r="C107">
        <v>2</v>
      </c>
      <c r="D107">
        <v>0</v>
      </c>
      <c r="E107" t="s">
        <v>29</v>
      </c>
      <c r="F107" t="s">
        <v>206</v>
      </c>
      <c r="G107">
        <v>6</v>
      </c>
      <c r="H107">
        <v>13</v>
      </c>
      <c r="I107">
        <v>28</v>
      </c>
      <c r="J107">
        <v>696.75</v>
      </c>
      <c r="K107">
        <v>467.96</v>
      </c>
      <c r="L107">
        <v>373.57</v>
      </c>
      <c r="M107">
        <v>441.9273</v>
      </c>
      <c r="N107">
        <v>6</v>
      </c>
      <c r="O107">
        <v>6</v>
      </c>
      <c r="P107">
        <v>17</v>
      </c>
      <c r="Q107">
        <v>338.84</v>
      </c>
      <c r="R107">
        <v>237.94</v>
      </c>
      <c r="S107">
        <v>173.52</v>
      </c>
      <c r="T107">
        <v>276.38119999999998</v>
      </c>
      <c r="U107">
        <v>6</v>
      </c>
      <c r="V107">
        <v>7</v>
      </c>
      <c r="W107">
        <v>11</v>
      </c>
      <c r="X107">
        <v>357.91</v>
      </c>
      <c r="Y107">
        <v>230.02</v>
      </c>
      <c r="Z107">
        <v>200.05</v>
      </c>
      <c r="AA107">
        <v>165.5461</v>
      </c>
      <c r="AB107">
        <v>6</v>
      </c>
      <c r="AC107">
        <v>6</v>
      </c>
      <c r="AD107">
        <v>6</v>
      </c>
      <c r="AE107">
        <v>6</v>
      </c>
      <c r="AF107">
        <v>6</v>
      </c>
      <c r="AG107">
        <v>6</v>
      </c>
      <c r="AH107">
        <v>6</v>
      </c>
      <c r="AI107">
        <v>6</v>
      </c>
      <c r="AJ107">
        <v>6</v>
      </c>
      <c r="AK107">
        <v>6</v>
      </c>
      <c r="AL107">
        <v>6</v>
      </c>
      <c r="AM107">
        <v>6</v>
      </c>
    </row>
    <row r="108" spans="1:39" x14ac:dyDescent="0.15">
      <c r="A108" t="s">
        <v>27</v>
      </c>
      <c r="B108">
        <v>100</v>
      </c>
      <c r="C108">
        <v>2</v>
      </c>
      <c r="D108">
        <v>0</v>
      </c>
      <c r="E108" t="s">
        <v>32</v>
      </c>
      <c r="F108" t="s">
        <v>206</v>
      </c>
      <c r="G108">
        <v>66</v>
      </c>
      <c r="H108">
        <v>144</v>
      </c>
      <c r="I108">
        <v>213</v>
      </c>
      <c r="J108">
        <v>6699.88</v>
      </c>
      <c r="K108">
        <v>4587.37</v>
      </c>
      <c r="L108">
        <v>4175.7299999999996</v>
      </c>
      <c r="M108">
        <v>2939.9002999999998</v>
      </c>
      <c r="N108">
        <v>66</v>
      </c>
      <c r="O108">
        <v>73</v>
      </c>
      <c r="P108">
        <v>114</v>
      </c>
      <c r="Q108">
        <v>3281.99</v>
      </c>
      <c r="R108">
        <v>2152.85</v>
      </c>
      <c r="S108">
        <v>1796.79</v>
      </c>
      <c r="T108">
        <v>1646.3603000000001</v>
      </c>
      <c r="U108">
        <v>66</v>
      </c>
      <c r="V108">
        <v>71</v>
      </c>
      <c r="W108">
        <v>99</v>
      </c>
      <c r="X108">
        <v>3417.89</v>
      </c>
      <c r="Y108">
        <v>2434.52</v>
      </c>
      <c r="Z108">
        <v>2378.94</v>
      </c>
      <c r="AA108">
        <v>1293.54</v>
      </c>
      <c r="AB108">
        <v>65</v>
      </c>
      <c r="AC108">
        <v>60</v>
      </c>
      <c r="AD108">
        <v>52</v>
      </c>
      <c r="AE108">
        <v>50</v>
      </c>
      <c r="AF108">
        <v>65</v>
      </c>
      <c r="AG108">
        <v>60</v>
      </c>
      <c r="AH108">
        <v>52</v>
      </c>
      <c r="AI108">
        <v>50</v>
      </c>
      <c r="AJ108">
        <v>65</v>
      </c>
      <c r="AK108">
        <v>60</v>
      </c>
      <c r="AL108">
        <v>52</v>
      </c>
      <c r="AM108">
        <v>50</v>
      </c>
    </row>
    <row r="109" spans="1:39" x14ac:dyDescent="0.15">
      <c r="A109" t="s">
        <v>27</v>
      </c>
      <c r="B109">
        <v>100</v>
      </c>
      <c r="C109">
        <v>2</v>
      </c>
      <c r="D109">
        <v>1</v>
      </c>
      <c r="E109" t="s">
        <v>28</v>
      </c>
      <c r="F109" t="s">
        <v>206</v>
      </c>
      <c r="G109">
        <v>1605</v>
      </c>
      <c r="H109">
        <v>3612</v>
      </c>
      <c r="I109">
        <v>5118</v>
      </c>
      <c r="J109">
        <v>146217.76999999999</v>
      </c>
      <c r="K109">
        <v>113333.2</v>
      </c>
      <c r="L109">
        <v>98570.77</v>
      </c>
      <c r="M109">
        <v>67325.612099999998</v>
      </c>
      <c r="N109">
        <v>1605</v>
      </c>
      <c r="O109">
        <v>1829</v>
      </c>
      <c r="P109">
        <v>2864</v>
      </c>
      <c r="Q109">
        <v>76355.17</v>
      </c>
      <c r="R109">
        <v>57644.35</v>
      </c>
      <c r="S109">
        <v>44620.06</v>
      </c>
      <c r="T109">
        <v>40995.350700000003</v>
      </c>
      <c r="U109">
        <v>1605</v>
      </c>
      <c r="V109">
        <v>1783</v>
      </c>
      <c r="W109">
        <v>2254</v>
      </c>
      <c r="X109">
        <v>69862.600000000006</v>
      </c>
      <c r="Y109">
        <v>55688.85</v>
      </c>
      <c r="Z109">
        <v>53950.71</v>
      </c>
      <c r="AA109">
        <v>26330.261399999999</v>
      </c>
      <c r="AB109">
        <v>1548</v>
      </c>
      <c r="AC109">
        <v>1572</v>
      </c>
      <c r="AD109">
        <v>1011</v>
      </c>
      <c r="AE109">
        <v>1461</v>
      </c>
      <c r="AF109">
        <v>1548</v>
      </c>
      <c r="AG109">
        <v>1572</v>
      </c>
      <c r="AH109">
        <v>1011</v>
      </c>
      <c r="AI109">
        <v>1461</v>
      </c>
      <c r="AJ109">
        <v>1548</v>
      </c>
      <c r="AK109">
        <v>1572</v>
      </c>
      <c r="AL109">
        <v>1011</v>
      </c>
      <c r="AM109">
        <v>1461</v>
      </c>
    </row>
    <row r="110" spans="1:39" x14ac:dyDescent="0.15">
      <c r="A110" t="s">
        <v>27</v>
      </c>
      <c r="B110">
        <v>100</v>
      </c>
      <c r="C110">
        <v>2</v>
      </c>
      <c r="D110">
        <v>1</v>
      </c>
      <c r="E110" t="s">
        <v>30</v>
      </c>
      <c r="F110" t="s">
        <v>206</v>
      </c>
      <c r="G110">
        <v>229</v>
      </c>
      <c r="H110">
        <v>504</v>
      </c>
      <c r="I110">
        <v>713</v>
      </c>
      <c r="J110">
        <v>20747.61</v>
      </c>
      <c r="K110">
        <v>16105.81</v>
      </c>
      <c r="L110">
        <v>13740.07</v>
      </c>
      <c r="M110">
        <v>9089.6903999999995</v>
      </c>
      <c r="N110">
        <v>229</v>
      </c>
      <c r="O110">
        <v>252</v>
      </c>
      <c r="P110">
        <v>400</v>
      </c>
      <c r="Q110">
        <v>10979.7</v>
      </c>
      <c r="R110">
        <v>8360.01</v>
      </c>
      <c r="S110">
        <v>6470.1</v>
      </c>
      <c r="T110">
        <v>5578.4611000000004</v>
      </c>
      <c r="U110">
        <v>229</v>
      </c>
      <c r="V110">
        <v>252</v>
      </c>
      <c r="W110">
        <v>313</v>
      </c>
      <c r="X110">
        <v>9767.91</v>
      </c>
      <c r="Y110">
        <v>7745.8</v>
      </c>
      <c r="Z110">
        <v>7269.97</v>
      </c>
      <c r="AA110">
        <v>3511.2293</v>
      </c>
      <c r="AB110">
        <v>214</v>
      </c>
      <c r="AC110">
        <v>227</v>
      </c>
      <c r="AD110">
        <v>133</v>
      </c>
      <c r="AE110">
        <v>223</v>
      </c>
      <c r="AF110">
        <v>214</v>
      </c>
      <c r="AG110">
        <v>227</v>
      </c>
      <c r="AH110">
        <v>133</v>
      </c>
      <c r="AI110">
        <v>223</v>
      </c>
      <c r="AJ110">
        <v>214</v>
      </c>
      <c r="AK110">
        <v>227</v>
      </c>
      <c r="AL110">
        <v>133</v>
      </c>
      <c r="AM110">
        <v>223</v>
      </c>
    </row>
    <row r="111" spans="1:39" x14ac:dyDescent="0.15">
      <c r="A111" t="s">
        <v>27</v>
      </c>
      <c r="B111">
        <v>100</v>
      </c>
      <c r="C111">
        <v>2</v>
      </c>
      <c r="D111">
        <v>1</v>
      </c>
      <c r="E111" t="s">
        <v>29</v>
      </c>
      <c r="F111" t="s">
        <v>206</v>
      </c>
      <c r="G111">
        <v>1053</v>
      </c>
      <c r="H111">
        <v>2363</v>
      </c>
      <c r="I111">
        <v>3358</v>
      </c>
      <c r="J111">
        <v>98028.23</v>
      </c>
      <c r="K111">
        <v>74817.48</v>
      </c>
      <c r="L111">
        <v>65989.73</v>
      </c>
      <c r="M111">
        <v>43732.368300000002</v>
      </c>
      <c r="N111">
        <v>1053</v>
      </c>
      <c r="O111">
        <v>1161</v>
      </c>
      <c r="P111">
        <v>1824</v>
      </c>
      <c r="Q111">
        <v>49422.080000000002</v>
      </c>
      <c r="R111">
        <v>37320.870000000003</v>
      </c>
      <c r="S111">
        <v>29477.46</v>
      </c>
      <c r="T111">
        <v>25706.2075</v>
      </c>
      <c r="U111">
        <v>1053</v>
      </c>
      <c r="V111">
        <v>1202</v>
      </c>
      <c r="W111">
        <v>1534</v>
      </c>
      <c r="X111">
        <v>48606.15</v>
      </c>
      <c r="Y111">
        <v>37496.61</v>
      </c>
      <c r="Z111">
        <v>36512.269999999997</v>
      </c>
      <c r="AA111">
        <v>18026.160800000001</v>
      </c>
      <c r="AB111">
        <v>1009</v>
      </c>
      <c r="AC111">
        <v>1033</v>
      </c>
      <c r="AD111">
        <v>666</v>
      </c>
      <c r="AE111">
        <v>1029</v>
      </c>
      <c r="AF111">
        <v>1009</v>
      </c>
      <c r="AG111">
        <v>1033</v>
      </c>
      <c r="AH111">
        <v>666</v>
      </c>
      <c r="AI111">
        <v>1029</v>
      </c>
      <c r="AJ111">
        <v>1009</v>
      </c>
      <c r="AK111">
        <v>1033</v>
      </c>
      <c r="AL111">
        <v>666</v>
      </c>
      <c r="AM111">
        <v>1029</v>
      </c>
    </row>
    <row r="112" spans="1:39" x14ac:dyDescent="0.15">
      <c r="A112" t="s">
        <v>27</v>
      </c>
      <c r="B112">
        <v>100</v>
      </c>
      <c r="C112">
        <v>2</v>
      </c>
      <c r="D112">
        <v>1</v>
      </c>
      <c r="E112" t="s">
        <v>31</v>
      </c>
      <c r="F112" t="s">
        <v>206</v>
      </c>
      <c r="G112">
        <v>5</v>
      </c>
      <c r="H112">
        <v>13</v>
      </c>
      <c r="I112">
        <v>13</v>
      </c>
      <c r="J112">
        <v>402.89</v>
      </c>
      <c r="K112">
        <v>273.05</v>
      </c>
      <c r="L112">
        <v>207.51</v>
      </c>
      <c r="M112">
        <v>180.459</v>
      </c>
      <c r="N112">
        <v>5</v>
      </c>
      <c r="O112">
        <v>8</v>
      </c>
      <c r="P112">
        <v>8</v>
      </c>
      <c r="Q112">
        <v>214.92</v>
      </c>
      <c r="R112">
        <v>111.93</v>
      </c>
      <c r="S112">
        <v>83.44</v>
      </c>
      <c r="T112">
        <v>122.5703</v>
      </c>
      <c r="U112">
        <v>5</v>
      </c>
      <c r="V112">
        <v>5</v>
      </c>
      <c r="W112">
        <v>5</v>
      </c>
      <c r="X112">
        <v>187.97</v>
      </c>
      <c r="Y112">
        <v>161.12</v>
      </c>
      <c r="Z112">
        <v>124.07</v>
      </c>
      <c r="AA112">
        <v>57.8887</v>
      </c>
      <c r="AB112">
        <v>4</v>
      </c>
      <c r="AC112">
        <v>5</v>
      </c>
      <c r="AD112">
        <v>2</v>
      </c>
      <c r="AE112">
        <v>5</v>
      </c>
      <c r="AF112">
        <v>4</v>
      </c>
      <c r="AG112">
        <v>5</v>
      </c>
      <c r="AH112">
        <v>2</v>
      </c>
      <c r="AI112">
        <v>5</v>
      </c>
      <c r="AJ112">
        <v>4</v>
      </c>
      <c r="AK112">
        <v>5</v>
      </c>
      <c r="AL112">
        <v>2</v>
      </c>
      <c r="AM112">
        <v>5</v>
      </c>
    </row>
    <row r="113" spans="1:39" x14ac:dyDescent="0.15">
      <c r="A113" t="s">
        <v>27</v>
      </c>
      <c r="B113">
        <v>100</v>
      </c>
      <c r="C113">
        <v>2</v>
      </c>
      <c r="D113">
        <v>1</v>
      </c>
      <c r="E113" t="s">
        <v>32</v>
      </c>
      <c r="F113" t="s">
        <v>206</v>
      </c>
      <c r="G113">
        <v>42</v>
      </c>
      <c r="H113">
        <v>97</v>
      </c>
      <c r="I113">
        <v>138</v>
      </c>
      <c r="J113">
        <v>4353.9799999999996</v>
      </c>
      <c r="K113">
        <v>3123.18</v>
      </c>
      <c r="L113">
        <v>2837.74</v>
      </c>
      <c r="M113">
        <v>1828.9818</v>
      </c>
      <c r="N113">
        <v>42</v>
      </c>
      <c r="O113">
        <v>51</v>
      </c>
      <c r="P113">
        <v>66</v>
      </c>
      <c r="Q113">
        <v>2078.4899999999998</v>
      </c>
      <c r="R113">
        <v>1463.35</v>
      </c>
      <c r="S113">
        <v>1207.9000000000001</v>
      </c>
      <c r="T113">
        <v>972.05619999999999</v>
      </c>
      <c r="U113">
        <v>42</v>
      </c>
      <c r="V113">
        <v>46</v>
      </c>
      <c r="W113">
        <v>72</v>
      </c>
      <c r="X113">
        <v>2275.4899999999998</v>
      </c>
      <c r="Y113">
        <v>1659.83</v>
      </c>
      <c r="Z113">
        <v>1629.84</v>
      </c>
      <c r="AA113">
        <v>856.92560000000003</v>
      </c>
      <c r="AB113">
        <v>42</v>
      </c>
      <c r="AC113">
        <v>40</v>
      </c>
      <c r="AD113">
        <v>29</v>
      </c>
      <c r="AE113">
        <v>41</v>
      </c>
      <c r="AF113">
        <v>42</v>
      </c>
      <c r="AG113">
        <v>40</v>
      </c>
      <c r="AH113">
        <v>29</v>
      </c>
      <c r="AI113">
        <v>41</v>
      </c>
      <c r="AJ113">
        <v>42</v>
      </c>
      <c r="AK113">
        <v>40</v>
      </c>
      <c r="AL113">
        <v>29</v>
      </c>
      <c r="AM113">
        <v>41</v>
      </c>
    </row>
    <row r="114" spans="1:39" x14ac:dyDescent="0.15">
      <c r="A114" t="s">
        <v>27</v>
      </c>
      <c r="B114">
        <v>100</v>
      </c>
      <c r="C114">
        <v>2</v>
      </c>
      <c r="D114">
        <v>2</v>
      </c>
      <c r="E114" t="s">
        <v>28</v>
      </c>
      <c r="F114" t="s">
        <v>206</v>
      </c>
      <c r="G114">
        <v>1628</v>
      </c>
      <c r="H114">
        <v>3536</v>
      </c>
      <c r="I114">
        <v>5121</v>
      </c>
      <c r="J114">
        <v>150551.60999999999</v>
      </c>
      <c r="K114">
        <v>114300.38</v>
      </c>
      <c r="L114">
        <v>97978.7</v>
      </c>
      <c r="M114">
        <v>66005.066200000001</v>
      </c>
      <c r="N114">
        <v>1628</v>
      </c>
      <c r="O114">
        <v>1751</v>
      </c>
      <c r="P114">
        <v>2840</v>
      </c>
      <c r="Q114">
        <v>78033.240000000005</v>
      </c>
      <c r="R114">
        <v>57723.4</v>
      </c>
      <c r="S114">
        <v>43953.25</v>
      </c>
      <c r="T114">
        <v>39145.819000000003</v>
      </c>
      <c r="U114">
        <v>1628</v>
      </c>
      <c r="V114">
        <v>1785</v>
      </c>
      <c r="W114">
        <v>2281</v>
      </c>
      <c r="X114">
        <v>72518.37</v>
      </c>
      <c r="Y114">
        <v>56576.98</v>
      </c>
      <c r="Z114">
        <v>54025.45</v>
      </c>
      <c r="AA114">
        <v>26859.247200000002</v>
      </c>
      <c r="AB114">
        <v>1568</v>
      </c>
      <c r="AC114">
        <v>1592</v>
      </c>
      <c r="AD114">
        <v>948</v>
      </c>
      <c r="AE114">
        <v>1430</v>
      </c>
      <c r="AF114">
        <v>1568</v>
      </c>
      <c r="AG114">
        <v>1592</v>
      </c>
      <c r="AH114">
        <v>948</v>
      </c>
      <c r="AI114">
        <v>1430</v>
      </c>
      <c r="AJ114">
        <v>1568</v>
      </c>
      <c r="AK114">
        <v>1592</v>
      </c>
      <c r="AL114">
        <v>948</v>
      </c>
      <c r="AM114">
        <v>1430</v>
      </c>
    </row>
    <row r="115" spans="1:39" x14ac:dyDescent="0.15">
      <c r="A115" t="s">
        <v>27</v>
      </c>
      <c r="B115">
        <v>100</v>
      </c>
      <c r="C115">
        <v>2</v>
      </c>
      <c r="D115">
        <v>2</v>
      </c>
      <c r="E115" t="s">
        <v>30</v>
      </c>
      <c r="F115" t="s">
        <v>206</v>
      </c>
      <c r="G115">
        <v>215</v>
      </c>
      <c r="H115">
        <v>462</v>
      </c>
      <c r="I115">
        <v>637</v>
      </c>
      <c r="J115">
        <v>19763.060000000001</v>
      </c>
      <c r="K115">
        <v>15158.52</v>
      </c>
      <c r="L115">
        <v>13269.66</v>
      </c>
      <c r="M115">
        <v>8425.6386999999995</v>
      </c>
      <c r="N115">
        <v>215</v>
      </c>
      <c r="O115">
        <v>226</v>
      </c>
      <c r="P115">
        <v>334</v>
      </c>
      <c r="Q115">
        <v>9796.1200000000008</v>
      </c>
      <c r="R115">
        <v>7271.91</v>
      </c>
      <c r="S115">
        <v>5501.85</v>
      </c>
      <c r="T115">
        <v>4843.5282999999999</v>
      </c>
      <c r="U115">
        <v>215</v>
      </c>
      <c r="V115">
        <v>236</v>
      </c>
      <c r="W115">
        <v>303</v>
      </c>
      <c r="X115">
        <v>9966.94</v>
      </c>
      <c r="Y115">
        <v>7886.61</v>
      </c>
      <c r="Z115">
        <v>7767.81</v>
      </c>
      <c r="AA115">
        <v>3582.1104</v>
      </c>
      <c r="AB115">
        <v>206</v>
      </c>
      <c r="AC115">
        <v>212</v>
      </c>
      <c r="AD115">
        <v>130</v>
      </c>
      <c r="AE115">
        <v>213</v>
      </c>
      <c r="AF115">
        <v>206</v>
      </c>
      <c r="AG115">
        <v>212</v>
      </c>
      <c r="AH115">
        <v>130</v>
      </c>
      <c r="AI115">
        <v>213</v>
      </c>
      <c r="AJ115">
        <v>206</v>
      </c>
      <c r="AK115">
        <v>212</v>
      </c>
      <c r="AL115">
        <v>130</v>
      </c>
      <c r="AM115">
        <v>213</v>
      </c>
    </row>
    <row r="116" spans="1:39" x14ac:dyDescent="0.15">
      <c r="A116" t="s">
        <v>27</v>
      </c>
      <c r="B116">
        <v>100</v>
      </c>
      <c r="C116">
        <v>2</v>
      </c>
      <c r="D116">
        <v>2</v>
      </c>
      <c r="E116" t="s">
        <v>29</v>
      </c>
      <c r="F116" t="s">
        <v>206</v>
      </c>
      <c r="G116">
        <v>661</v>
      </c>
      <c r="H116">
        <v>1423</v>
      </c>
      <c r="I116">
        <v>2164</v>
      </c>
      <c r="J116">
        <v>63391.28</v>
      </c>
      <c r="K116">
        <v>46606.5</v>
      </c>
      <c r="L116">
        <v>39977.379999999997</v>
      </c>
      <c r="M116">
        <v>27487.3577</v>
      </c>
      <c r="N116">
        <v>661</v>
      </c>
      <c r="O116">
        <v>713</v>
      </c>
      <c r="P116">
        <v>1200</v>
      </c>
      <c r="Q116">
        <v>32825.620000000003</v>
      </c>
      <c r="R116">
        <v>23600.06</v>
      </c>
      <c r="S116">
        <v>17571.84</v>
      </c>
      <c r="T116">
        <v>16024.964</v>
      </c>
      <c r="U116">
        <v>661</v>
      </c>
      <c r="V116">
        <v>710</v>
      </c>
      <c r="W116">
        <v>964</v>
      </c>
      <c r="X116">
        <v>30565.66</v>
      </c>
      <c r="Y116">
        <v>23006.44</v>
      </c>
      <c r="Z116">
        <v>22405.54</v>
      </c>
      <c r="AA116">
        <v>11462.393700000001</v>
      </c>
      <c r="AB116">
        <v>631</v>
      </c>
      <c r="AC116">
        <v>642</v>
      </c>
      <c r="AD116">
        <v>380</v>
      </c>
      <c r="AE116">
        <v>647</v>
      </c>
      <c r="AF116">
        <v>631</v>
      </c>
      <c r="AG116">
        <v>642</v>
      </c>
      <c r="AH116">
        <v>380</v>
      </c>
      <c r="AI116">
        <v>647</v>
      </c>
      <c r="AJ116">
        <v>631</v>
      </c>
      <c r="AK116">
        <v>642</v>
      </c>
      <c r="AL116">
        <v>380</v>
      </c>
      <c r="AM116">
        <v>647</v>
      </c>
    </row>
    <row r="117" spans="1:39" x14ac:dyDescent="0.15">
      <c r="A117" t="s">
        <v>27</v>
      </c>
      <c r="B117">
        <v>100</v>
      </c>
      <c r="C117">
        <v>2</v>
      </c>
      <c r="D117">
        <v>2</v>
      </c>
      <c r="E117" t="s">
        <v>32</v>
      </c>
      <c r="F117" t="s">
        <v>206</v>
      </c>
      <c r="G117">
        <v>60</v>
      </c>
      <c r="H117">
        <v>128</v>
      </c>
      <c r="I117">
        <v>193</v>
      </c>
      <c r="J117">
        <v>6654.49</v>
      </c>
      <c r="K117">
        <v>4715.0600000000004</v>
      </c>
      <c r="L117">
        <v>4189.41</v>
      </c>
      <c r="M117">
        <v>2632.8071</v>
      </c>
      <c r="N117">
        <v>60</v>
      </c>
      <c r="O117">
        <v>61</v>
      </c>
      <c r="P117">
        <v>91</v>
      </c>
      <c r="Q117">
        <v>3109.27</v>
      </c>
      <c r="R117">
        <v>2215.85</v>
      </c>
      <c r="S117">
        <v>1794.04</v>
      </c>
      <c r="T117">
        <v>1346.3385000000001</v>
      </c>
      <c r="U117">
        <v>60</v>
      </c>
      <c r="V117">
        <v>67</v>
      </c>
      <c r="W117">
        <v>102</v>
      </c>
      <c r="X117">
        <v>3545.22</v>
      </c>
      <c r="Y117">
        <v>2499.21</v>
      </c>
      <c r="Z117">
        <v>2395.37</v>
      </c>
      <c r="AA117">
        <v>1286.4685999999999</v>
      </c>
      <c r="AB117">
        <v>59</v>
      </c>
      <c r="AC117">
        <v>59</v>
      </c>
      <c r="AD117">
        <v>33</v>
      </c>
      <c r="AE117">
        <v>57</v>
      </c>
      <c r="AF117">
        <v>59</v>
      </c>
      <c r="AG117">
        <v>59</v>
      </c>
      <c r="AH117">
        <v>33</v>
      </c>
      <c r="AI117">
        <v>57</v>
      </c>
      <c r="AJ117">
        <v>59</v>
      </c>
      <c r="AK117">
        <v>59</v>
      </c>
      <c r="AL117">
        <v>33</v>
      </c>
      <c r="AM117">
        <v>57</v>
      </c>
    </row>
    <row r="118" spans="1:39" x14ac:dyDescent="0.15">
      <c r="A118" t="s">
        <v>210</v>
      </c>
      <c r="B118">
        <v>-1</v>
      </c>
      <c r="C118">
        <v>0</v>
      </c>
      <c r="D118">
        <v>0</v>
      </c>
      <c r="E118" t="s">
        <v>28</v>
      </c>
      <c r="F118" t="s">
        <v>28</v>
      </c>
      <c r="G118">
        <v>0</v>
      </c>
      <c r="H118">
        <v>357320</v>
      </c>
      <c r="I118">
        <v>755668</v>
      </c>
      <c r="J118">
        <v>37445546.289999999</v>
      </c>
      <c r="K118">
        <v>33160399.670000002</v>
      </c>
      <c r="L118">
        <v>31929762.84</v>
      </c>
      <c r="M118">
        <v>11176939.6636</v>
      </c>
      <c r="N118">
        <v>0</v>
      </c>
      <c r="O118">
        <v>879</v>
      </c>
      <c r="P118">
        <v>3626</v>
      </c>
      <c r="Q118">
        <v>172019.12</v>
      </c>
      <c r="R118">
        <v>152355.09</v>
      </c>
      <c r="S118">
        <v>133157.81</v>
      </c>
      <c r="T118">
        <v>68955.443400000004</v>
      </c>
      <c r="U118">
        <v>0</v>
      </c>
      <c r="V118">
        <v>356441</v>
      </c>
      <c r="W118">
        <v>752042</v>
      </c>
      <c r="X118">
        <v>37273527.170000002</v>
      </c>
      <c r="Y118">
        <v>33008044.579999998</v>
      </c>
      <c r="Z118">
        <v>31796605.030000001</v>
      </c>
      <c r="AA118">
        <v>11107984.2202</v>
      </c>
      <c r="AB118">
        <v>0</v>
      </c>
      <c r="AC118">
        <v>0</v>
      </c>
      <c r="AD118">
        <v>0</v>
      </c>
      <c r="AE118">
        <v>0</v>
      </c>
      <c r="AF118">
        <v>0</v>
      </c>
      <c r="AG118">
        <v>0</v>
      </c>
      <c r="AH118">
        <v>0</v>
      </c>
      <c r="AI118">
        <v>0</v>
      </c>
      <c r="AJ118">
        <v>0</v>
      </c>
      <c r="AK118">
        <v>0</v>
      </c>
      <c r="AL118">
        <v>0</v>
      </c>
      <c r="AM118">
        <v>0</v>
      </c>
    </row>
    <row r="119" spans="1:39" x14ac:dyDescent="0.15">
      <c r="A119" t="s">
        <v>210</v>
      </c>
      <c r="B119">
        <v>5</v>
      </c>
      <c r="C119">
        <v>1</v>
      </c>
      <c r="D119">
        <v>0</v>
      </c>
      <c r="E119" t="s">
        <v>28</v>
      </c>
      <c r="F119" t="s">
        <v>28</v>
      </c>
      <c r="G119">
        <v>403</v>
      </c>
      <c r="H119">
        <v>2157</v>
      </c>
      <c r="I119">
        <v>12719</v>
      </c>
      <c r="J119">
        <v>742768.17</v>
      </c>
      <c r="K119">
        <v>662160.27</v>
      </c>
      <c r="L119">
        <v>513489.95</v>
      </c>
      <c r="M119">
        <v>216703.12940000001</v>
      </c>
      <c r="N119">
        <v>223</v>
      </c>
      <c r="O119">
        <v>907</v>
      </c>
      <c r="P119">
        <v>6777</v>
      </c>
      <c r="Q119">
        <v>404201.57</v>
      </c>
      <c r="R119">
        <v>375061.9</v>
      </c>
      <c r="S119">
        <v>255678.66</v>
      </c>
      <c r="T119">
        <v>127071.7059</v>
      </c>
      <c r="U119">
        <v>180</v>
      </c>
      <c r="V119">
        <v>1250</v>
      </c>
      <c r="W119">
        <v>5942</v>
      </c>
      <c r="X119">
        <v>338566.6</v>
      </c>
      <c r="Y119">
        <v>287098.37</v>
      </c>
      <c r="Z119">
        <v>257811.29</v>
      </c>
      <c r="AA119">
        <v>89631.423500000004</v>
      </c>
      <c r="AB119">
        <v>361</v>
      </c>
      <c r="AC119">
        <v>342</v>
      </c>
      <c r="AD119">
        <v>135</v>
      </c>
      <c r="AE119">
        <v>306</v>
      </c>
      <c r="AF119">
        <v>206</v>
      </c>
      <c r="AG119">
        <v>205</v>
      </c>
      <c r="AH119">
        <v>79</v>
      </c>
      <c r="AI119">
        <v>179</v>
      </c>
      <c r="AJ119">
        <v>155</v>
      </c>
      <c r="AK119">
        <v>137</v>
      </c>
      <c r="AL119">
        <v>56</v>
      </c>
      <c r="AM119">
        <v>127</v>
      </c>
    </row>
    <row r="120" spans="1:39" x14ac:dyDescent="0.15">
      <c r="A120" t="s">
        <v>210</v>
      </c>
      <c r="B120">
        <v>5</v>
      </c>
      <c r="C120">
        <v>1</v>
      </c>
      <c r="D120">
        <v>0</v>
      </c>
      <c r="E120" t="s">
        <v>28</v>
      </c>
      <c r="F120" t="s">
        <v>29</v>
      </c>
      <c r="G120">
        <v>920</v>
      </c>
      <c r="H120">
        <v>9894</v>
      </c>
      <c r="I120">
        <v>39214</v>
      </c>
      <c r="J120">
        <v>2074677.35</v>
      </c>
      <c r="K120">
        <v>1723436.27</v>
      </c>
      <c r="L120">
        <v>1444512.36</v>
      </c>
      <c r="M120">
        <v>622025.5416</v>
      </c>
      <c r="N120">
        <v>494</v>
      </c>
      <c r="O120">
        <v>3274</v>
      </c>
      <c r="P120">
        <v>17900</v>
      </c>
      <c r="Q120">
        <v>983811.41</v>
      </c>
      <c r="R120">
        <v>898283.69</v>
      </c>
      <c r="S120">
        <v>681508.92</v>
      </c>
      <c r="T120">
        <v>316072.50380000001</v>
      </c>
      <c r="U120">
        <v>426</v>
      </c>
      <c r="V120">
        <v>6620</v>
      </c>
      <c r="W120">
        <v>21314</v>
      </c>
      <c r="X120">
        <v>1090865.94</v>
      </c>
      <c r="Y120">
        <v>825152.58</v>
      </c>
      <c r="Z120">
        <v>763003.44</v>
      </c>
      <c r="AA120">
        <v>305953.03779999999</v>
      </c>
      <c r="AB120">
        <v>778</v>
      </c>
      <c r="AC120">
        <v>815</v>
      </c>
      <c r="AD120">
        <v>550</v>
      </c>
      <c r="AE120">
        <v>700</v>
      </c>
      <c r="AF120">
        <v>480</v>
      </c>
      <c r="AG120">
        <v>463</v>
      </c>
      <c r="AH120">
        <v>334</v>
      </c>
      <c r="AI120">
        <v>423</v>
      </c>
      <c r="AJ120">
        <v>298</v>
      </c>
      <c r="AK120">
        <v>352</v>
      </c>
      <c r="AL120">
        <v>216</v>
      </c>
      <c r="AM120">
        <v>277</v>
      </c>
    </row>
    <row r="121" spans="1:39" x14ac:dyDescent="0.15">
      <c r="A121" t="s">
        <v>210</v>
      </c>
      <c r="B121">
        <v>5</v>
      </c>
      <c r="C121">
        <v>1</v>
      </c>
      <c r="D121">
        <v>0</v>
      </c>
      <c r="E121" t="s">
        <v>30</v>
      </c>
      <c r="F121" t="s">
        <v>28</v>
      </c>
      <c r="G121">
        <v>2</v>
      </c>
      <c r="H121">
        <v>5</v>
      </c>
      <c r="I121">
        <v>55</v>
      </c>
      <c r="J121">
        <v>2514.65</v>
      </c>
      <c r="K121">
        <v>2437.4</v>
      </c>
      <c r="L121">
        <v>1520.84</v>
      </c>
      <c r="M121">
        <v>995.92859999999996</v>
      </c>
      <c r="N121">
        <v>2</v>
      </c>
      <c r="O121">
        <v>5</v>
      </c>
      <c r="P121">
        <v>55</v>
      </c>
      <c r="Q121">
        <v>2514.65</v>
      </c>
      <c r="R121">
        <v>2437.4</v>
      </c>
      <c r="S121">
        <v>1520.84</v>
      </c>
      <c r="T121">
        <v>995.92859999999996</v>
      </c>
      <c r="U121">
        <v>0</v>
      </c>
      <c r="V121">
        <v>0</v>
      </c>
      <c r="W121">
        <v>0</v>
      </c>
      <c r="X121">
        <v>0</v>
      </c>
      <c r="Y121">
        <v>0</v>
      </c>
      <c r="Z121">
        <v>0</v>
      </c>
      <c r="AA121">
        <v>0</v>
      </c>
      <c r="AB121">
        <v>2</v>
      </c>
      <c r="AC121">
        <v>2</v>
      </c>
      <c r="AD121">
        <v>1</v>
      </c>
      <c r="AE121">
        <v>1</v>
      </c>
      <c r="AF121">
        <v>2</v>
      </c>
      <c r="AG121">
        <v>2</v>
      </c>
      <c r="AH121">
        <v>1</v>
      </c>
      <c r="AI121">
        <v>1</v>
      </c>
      <c r="AJ121">
        <v>0</v>
      </c>
      <c r="AK121">
        <v>0</v>
      </c>
      <c r="AL121">
        <v>0</v>
      </c>
      <c r="AM121">
        <v>0</v>
      </c>
    </row>
    <row r="122" spans="1:39" x14ac:dyDescent="0.15">
      <c r="A122" t="s">
        <v>210</v>
      </c>
      <c r="B122">
        <v>5</v>
      </c>
      <c r="C122">
        <v>1</v>
      </c>
      <c r="D122">
        <v>0</v>
      </c>
      <c r="E122" t="s">
        <v>30</v>
      </c>
      <c r="F122" t="s">
        <v>29</v>
      </c>
      <c r="G122">
        <v>1</v>
      </c>
      <c r="H122">
        <v>3</v>
      </c>
      <c r="I122">
        <v>27</v>
      </c>
      <c r="J122">
        <v>2028</v>
      </c>
      <c r="K122">
        <v>1940.76</v>
      </c>
      <c r="L122">
        <v>727.54</v>
      </c>
      <c r="M122">
        <v>531.49350000000004</v>
      </c>
      <c r="N122">
        <v>1</v>
      </c>
      <c r="O122">
        <v>3</v>
      </c>
      <c r="P122">
        <v>27</v>
      </c>
      <c r="Q122">
        <v>2028</v>
      </c>
      <c r="R122">
        <v>1940.76</v>
      </c>
      <c r="S122">
        <v>727.54</v>
      </c>
      <c r="T122">
        <v>531.49350000000004</v>
      </c>
      <c r="U122">
        <v>0</v>
      </c>
      <c r="V122">
        <v>0</v>
      </c>
      <c r="W122">
        <v>0</v>
      </c>
      <c r="X122">
        <v>0</v>
      </c>
      <c r="Y122">
        <v>0</v>
      </c>
      <c r="Z122">
        <v>0</v>
      </c>
      <c r="AA122">
        <v>0</v>
      </c>
      <c r="AB122">
        <v>1</v>
      </c>
      <c r="AC122">
        <v>0</v>
      </c>
      <c r="AD122">
        <v>0</v>
      </c>
      <c r="AE122">
        <v>1</v>
      </c>
      <c r="AF122">
        <v>1</v>
      </c>
      <c r="AG122">
        <v>0</v>
      </c>
      <c r="AH122">
        <v>0</v>
      </c>
      <c r="AI122">
        <v>1</v>
      </c>
      <c r="AJ122">
        <v>0</v>
      </c>
      <c r="AK122">
        <v>0</v>
      </c>
      <c r="AL122">
        <v>0</v>
      </c>
      <c r="AM122">
        <v>0</v>
      </c>
    </row>
    <row r="123" spans="1:39" x14ac:dyDescent="0.15">
      <c r="A123" t="s">
        <v>210</v>
      </c>
      <c r="B123">
        <v>5</v>
      </c>
      <c r="C123">
        <v>1</v>
      </c>
      <c r="D123">
        <v>0</v>
      </c>
      <c r="E123" t="s">
        <v>29</v>
      </c>
      <c r="F123" t="s">
        <v>28</v>
      </c>
      <c r="G123">
        <v>8</v>
      </c>
      <c r="H123">
        <v>30</v>
      </c>
      <c r="I123">
        <v>251</v>
      </c>
      <c r="J123">
        <v>14345.92</v>
      </c>
      <c r="K123">
        <v>12598.97</v>
      </c>
      <c r="L123">
        <v>8629.69</v>
      </c>
      <c r="M123">
        <v>4154.5146999999997</v>
      </c>
      <c r="N123">
        <v>6</v>
      </c>
      <c r="O123">
        <v>23</v>
      </c>
      <c r="P123">
        <v>199</v>
      </c>
      <c r="Q123">
        <v>10922.92</v>
      </c>
      <c r="R123">
        <v>9720.5</v>
      </c>
      <c r="S123">
        <v>5926.31</v>
      </c>
      <c r="T123">
        <v>3364.8924000000002</v>
      </c>
      <c r="U123">
        <v>2</v>
      </c>
      <c r="V123">
        <v>7</v>
      </c>
      <c r="W123">
        <v>52</v>
      </c>
      <c r="X123">
        <v>3423</v>
      </c>
      <c r="Y123">
        <v>2878.47</v>
      </c>
      <c r="Z123">
        <v>2703.38</v>
      </c>
      <c r="AA123">
        <v>789.6223</v>
      </c>
      <c r="AB123">
        <v>8</v>
      </c>
      <c r="AC123">
        <v>8</v>
      </c>
      <c r="AD123">
        <v>5</v>
      </c>
      <c r="AE123">
        <v>7</v>
      </c>
      <c r="AF123">
        <v>6</v>
      </c>
      <c r="AG123">
        <v>6</v>
      </c>
      <c r="AH123">
        <v>4</v>
      </c>
      <c r="AI123">
        <v>6</v>
      </c>
      <c r="AJ123">
        <v>2</v>
      </c>
      <c r="AK123">
        <v>2</v>
      </c>
      <c r="AL123">
        <v>1</v>
      </c>
      <c r="AM123">
        <v>1</v>
      </c>
    </row>
    <row r="124" spans="1:39" x14ac:dyDescent="0.15">
      <c r="A124" t="s">
        <v>210</v>
      </c>
      <c r="B124">
        <v>5</v>
      </c>
      <c r="C124">
        <v>1</v>
      </c>
      <c r="D124">
        <v>0</v>
      </c>
      <c r="E124" t="s">
        <v>29</v>
      </c>
      <c r="F124" t="s">
        <v>29</v>
      </c>
      <c r="G124">
        <v>31</v>
      </c>
      <c r="H124">
        <v>254</v>
      </c>
      <c r="I124">
        <v>1075</v>
      </c>
      <c r="J124">
        <v>60021.01</v>
      </c>
      <c r="K124">
        <v>50926.5</v>
      </c>
      <c r="L124">
        <v>44587.96</v>
      </c>
      <c r="M124">
        <v>19190.382900000001</v>
      </c>
      <c r="N124">
        <v>19</v>
      </c>
      <c r="O124">
        <v>165</v>
      </c>
      <c r="P124">
        <v>732</v>
      </c>
      <c r="Q124">
        <v>40515.01</v>
      </c>
      <c r="R124">
        <v>34112.94</v>
      </c>
      <c r="S124">
        <v>28454.75</v>
      </c>
      <c r="T124">
        <v>13710.552900000001</v>
      </c>
      <c r="U124">
        <v>12</v>
      </c>
      <c r="V124">
        <v>89</v>
      </c>
      <c r="W124">
        <v>343</v>
      </c>
      <c r="X124">
        <v>19506</v>
      </c>
      <c r="Y124">
        <v>16813.560000000001</v>
      </c>
      <c r="Z124">
        <v>16133.21</v>
      </c>
      <c r="AA124">
        <v>5479.83</v>
      </c>
      <c r="AB124">
        <v>31</v>
      </c>
      <c r="AC124">
        <v>27</v>
      </c>
      <c r="AD124">
        <v>22</v>
      </c>
      <c r="AE124">
        <v>25</v>
      </c>
      <c r="AF124">
        <v>19</v>
      </c>
      <c r="AG124">
        <v>19</v>
      </c>
      <c r="AH124">
        <v>15</v>
      </c>
      <c r="AI124">
        <v>18</v>
      </c>
      <c r="AJ124">
        <v>12</v>
      </c>
      <c r="AK124">
        <v>8</v>
      </c>
      <c r="AL124">
        <v>7</v>
      </c>
      <c r="AM124">
        <v>7</v>
      </c>
    </row>
    <row r="125" spans="1:39" x14ac:dyDescent="0.15">
      <c r="A125" t="s">
        <v>210</v>
      </c>
      <c r="B125">
        <v>5</v>
      </c>
      <c r="C125">
        <v>1</v>
      </c>
      <c r="D125">
        <v>0</v>
      </c>
      <c r="E125" t="s">
        <v>32</v>
      </c>
      <c r="F125" t="s">
        <v>28</v>
      </c>
      <c r="G125">
        <v>102</v>
      </c>
      <c r="H125">
        <v>579</v>
      </c>
      <c r="I125">
        <v>3350</v>
      </c>
      <c r="J125">
        <v>190859.23</v>
      </c>
      <c r="K125">
        <v>162840.87</v>
      </c>
      <c r="L125">
        <v>144673.46</v>
      </c>
      <c r="M125">
        <v>54704.223599999998</v>
      </c>
      <c r="N125">
        <v>32</v>
      </c>
      <c r="O125">
        <v>181</v>
      </c>
      <c r="P125">
        <v>1117</v>
      </c>
      <c r="Q125">
        <v>63570.74</v>
      </c>
      <c r="R125">
        <v>55601.03</v>
      </c>
      <c r="S125">
        <v>45077.82</v>
      </c>
      <c r="T125">
        <v>21167.3069</v>
      </c>
      <c r="U125">
        <v>70</v>
      </c>
      <c r="V125">
        <v>398</v>
      </c>
      <c r="W125">
        <v>2233</v>
      </c>
      <c r="X125">
        <v>127288.49</v>
      </c>
      <c r="Y125">
        <v>107239.84</v>
      </c>
      <c r="Z125">
        <v>99595.64</v>
      </c>
      <c r="AA125">
        <v>33536.916700000002</v>
      </c>
      <c r="AB125">
        <v>98</v>
      </c>
      <c r="AC125">
        <v>94</v>
      </c>
      <c r="AD125">
        <v>40</v>
      </c>
      <c r="AE125">
        <v>92</v>
      </c>
      <c r="AF125">
        <v>32</v>
      </c>
      <c r="AG125">
        <v>31</v>
      </c>
      <c r="AH125">
        <v>13</v>
      </c>
      <c r="AI125">
        <v>26</v>
      </c>
      <c r="AJ125">
        <v>66</v>
      </c>
      <c r="AK125">
        <v>63</v>
      </c>
      <c r="AL125">
        <v>27</v>
      </c>
      <c r="AM125">
        <v>66</v>
      </c>
    </row>
    <row r="126" spans="1:39" x14ac:dyDescent="0.15">
      <c r="A126" t="s">
        <v>210</v>
      </c>
      <c r="B126">
        <v>5</v>
      </c>
      <c r="C126">
        <v>1</v>
      </c>
      <c r="D126">
        <v>0</v>
      </c>
      <c r="E126" t="s">
        <v>32</v>
      </c>
      <c r="F126" t="s">
        <v>29</v>
      </c>
      <c r="G126">
        <v>495</v>
      </c>
      <c r="H126">
        <v>4663</v>
      </c>
      <c r="I126">
        <v>19588</v>
      </c>
      <c r="J126">
        <v>1088139.8999999999</v>
      </c>
      <c r="K126">
        <v>910326.3</v>
      </c>
      <c r="L126">
        <v>806872.62</v>
      </c>
      <c r="M126">
        <v>312235.64610000001</v>
      </c>
      <c r="N126">
        <v>130</v>
      </c>
      <c r="O126">
        <v>1068</v>
      </c>
      <c r="P126">
        <v>4972</v>
      </c>
      <c r="Q126">
        <v>268249.24</v>
      </c>
      <c r="R126">
        <v>231730.25</v>
      </c>
      <c r="S126">
        <v>182014.43</v>
      </c>
      <c r="T126">
        <v>91635.235400000005</v>
      </c>
      <c r="U126">
        <v>365</v>
      </c>
      <c r="V126">
        <v>3595</v>
      </c>
      <c r="W126">
        <v>14616</v>
      </c>
      <c r="X126">
        <v>819890.66</v>
      </c>
      <c r="Y126">
        <v>678596.05</v>
      </c>
      <c r="Z126">
        <v>624858.18999999994</v>
      </c>
      <c r="AA126">
        <v>220600.41070000001</v>
      </c>
      <c r="AB126">
        <v>480</v>
      </c>
      <c r="AC126">
        <v>465</v>
      </c>
      <c r="AD126">
        <v>315</v>
      </c>
      <c r="AE126">
        <v>469</v>
      </c>
      <c r="AF126">
        <v>129</v>
      </c>
      <c r="AG126">
        <v>117</v>
      </c>
      <c r="AH126">
        <v>91</v>
      </c>
      <c r="AI126">
        <v>117</v>
      </c>
      <c r="AJ126">
        <v>351</v>
      </c>
      <c r="AK126">
        <v>348</v>
      </c>
      <c r="AL126">
        <v>224</v>
      </c>
      <c r="AM126">
        <v>352</v>
      </c>
    </row>
    <row r="127" spans="1:39" x14ac:dyDescent="0.15">
      <c r="A127" t="s">
        <v>210</v>
      </c>
      <c r="B127">
        <v>5</v>
      </c>
      <c r="C127">
        <v>1</v>
      </c>
      <c r="D127">
        <v>1</v>
      </c>
      <c r="E127" t="s">
        <v>28</v>
      </c>
      <c r="F127" t="s">
        <v>28</v>
      </c>
      <c r="G127">
        <v>831</v>
      </c>
      <c r="H127">
        <v>6974</v>
      </c>
      <c r="I127">
        <v>30089</v>
      </c>
      <c r="J127">
        <v>1721133.05</v>
      </c>
      <c r="K127">
        <v>1476232.39</v>
      </c>
      <c r="L127">
        <v>1154659.2</v>
      </c>
      <c r="M127">
        <v>500107.97240000003</v>
      </c>
      <c r="N127">
        <v>511</v>
      </c>
      <c r="O127">
        <v>2811</v>
      </c>
      <c r="P127">
        <v>16672</v>
      </c>
      <c r="Q127">
        <v>988128.29</v>
      </c>
      <c r="R127">
        <v>918894.92</v>
      </c>
      <c r="S127">
        <v>647203.88</v>
      </c>
      <c r="T127">
        <v>301263.70760000002</v>
      </c>
      <c r="U127">
        <v>320</v>
      </c>
      <c r="V127">
        <v>4163</v>
      </c>
      <c r="W127">
        <v>13417</v>
      </c>
      <c r="X127">
        <v>733004.76</v>
      </c>
      <c r="Y127">
        <v>557337.47</v>
      </c>
      <c r="Z127">
        <v>507455.32</v>
      </c>
      <c r="AA127">
        <v>198844.2648</v>
      </c>
      <c r="AB127">
        <v>691</v>
      </c>
      <c r="AC127">
        <v>761</v>
      </c>
      <c r="AD127">
        <v>308</v>
      </c>
      <c r="AE127">
        <v>671</v>
      </c>
      <c r="AF127">
        <v>472</v>
      </c>
      <c r="AG127">
        <v>477</v>
      </c>
      <c r="AH127">
        <v>196</v>
      </c>
      <c r="AI127">
        <v>465</v>
      </c>
      <c r="AJ127">
        <v>219</v>
      </c>
      <c r="AK127">
        <v>284</v>
      </c>
      <c r="AL127">
        <v>112</v>
      </c>
      <c r="AM127">
        <v>206</v>
      </c>
    </row>
    <row r="128" spans="1:39" x14ac:dyDescent="0.15">
      <c r="A128" t="s">
        <v>210</v>
      </c>
      <c r="B128">
        <v>5</v>
      </c>
      <c r="C128">
        <v>1</v>
      </c>
      <c r="D128">
        <v>1</v>
      </c>
      <c r="E128" t="s">
        <v>28</v>
      </c>
      <c r="F128" t="s">
        <v>29</v>
      </c>
      <c r="G128">
        <v>8408</v>
      </c>
      <c r="H128">
        <v>104016</v>
      </c>
      <c r="I128">
        <v>361709</v>
      </c>
      <c r="J128">
        <v>19972452.84</v>
      </c>
      <c r="K128">
        <v>17126566.829999998</v>
      </c>
      <c r="L128">
        <v>13920175.359999999</v>
      </c>
      <c r="M128">
        <v>5881657.2571999999</v>
      </c>
      <c r="N128">
        <v>5095</v>
      </c>
      <c r="O128">
        <v>45054</v>
      </c>
      <c r="P128">
        <v>197392</v>
      </c>
      <c r="Q128">
        <v>11416692.07</v>
      </c>
      <c r="R128">
        <v>10495742.42</v>
      </c>
      <c r="S128">
        <v>7853012.0899999999</v>
      </c>
      <c r="T128">
        <v>3510625.5654000002</v>
      </c>
      <c r="U128">
        <v>3313</v>
      </c>
      <c r="V128">
        <v>58962</v>
      </c>
      <c r="W128">
        <v>164317</v>
      </c>
      <c r="X128">
        <v>8555760.7699999996</v>
      </c>
      <c r="Y128">
        <v>6630824.4100000001</v>
      </c>
      <c r="Z128">
        <v>6067163.2699999996</v>
      </c>
      <c r="AA128">
        <v>2371031.6918000001</v>
      </c>
      <c r="AB128">
        <v>7342</v>
      </c>
      <c r="AC128">
        <v>7955</v>
      </c>
      <c r="AD128">
        <v>5067</v>
      </c>
      <c r="AE128">
        <v>7297</v>
      </c>
      <c r="AF128">
        <v>4819</v>
      </c>
      <c r="AG128">
        <v>4861</v>
      </c>
      <c r="AH128">
        <v>3352</v>
      </c>
      <c r="AI128">
        <v>4814</v>
      </c>
      <c r="AJ128">
        <v>2523</v>
      </c>
      <c r="AK128">
        <v>3094</v>
      </c>
      <c r="AL128">
        <v>1715</v>
      </c>
      <c r="AM128">
        <v>2483</v>
      </c>
    </row>
    <row r="129" spans="1:39" x14ac:dyDescent="0.15">
      <c r="A129" t="s">
        <v>210</v>
      </c>
      <c r="B129">
        <v>5</v>
      </c>
      <c r="C129">
        <v>1</v>
      </c>
      <c r="D129">
        <v>1</v>
      </c>
      <c r="E129" t="s">
        <v>30</v>
      </c>
      <c r="F129" t="s">
        <v>28</v>
      </c>
      <c r="G129">
        <v>125</v>
      </c>
      <c r="H129">
        <v>957</v>
      </c>
      <c r="I129">
        <v>4242</v>
      </c>
      <c r="J129">
        <v>249712.67</v>
      </c>
      <c r="K129">
        <v>220532.02</v>
      </c>
      <c r="L129">
        <v>169769.97</v>
      </c>
      <c r="M129">
        <v>73236.113899999997</v>
      </c>
      <c r="N129">
        <v>62</v>
      </c>
      <c r="O129">
        <v>355</v>
      </c>
      <c r="P129">
        <v>2036</v>
      </c>
      <c r="Q129">
        <v>124284.45</v>
      </c>
      <c r="R129">
        <v>113590.09</v>
      </c>
      <c r="S129">
        <v>74260.39</v>
      </c>
      <c r="T129">
        <v>38840.351000000002</v>
      </c>
      <c r="U129">
        <v>63</v>
      </c>
      <c r="V129">
        <v>602</v>
      </c>
      <c r="W129">
        <v>2206</v>
      </c>
      <c r="X129">
        <v>125428.22</v>
      </c>
      <c r="Y129">
        <v>106941.93</v>
      </c>
      <c r="Z129">
        <v>95509.58</v>
      </c>
      <c r="AA129">
        <v>34395.762900000002</v>
      </c>
      <c r="AB129">
        <v>110</v>
      </c>
      <c r="AC129">
        <v>117</v>
      </c>
      <c r="AD129">
        <v>53</v>
      </c>
      <c r="AE129">
        <v>113</v>
      </c>
      <c r="AF129">
        <v>56</v>
      </c>
      <c r="AG129">
        <v>57</v>
      </c>
      <c r="AH129">
        <v>27</v>
      </c>
      <c r="AI129">
        <v>59</v>
      </c>
      <c r="AJ129">
        <v>54</v>
      </c>
      <c r="AK129">
        <v>60</v>
      </c>
      <c r="AL129">
        <v>26</v>
      </c>
      <c r="AM129">
        <v>54</v>
      </c>
    </row>
    <row r="130" spans="1:39" x14ac:dyDescent="0.15">
      <c r="A130" t="s">
        <v>210</v>
      </c>
      <c r="B130">
        <v>5</v>
      </c>
      <c r="C130">
        <v>1</v>
      </c>
      <c r="D130">
        <v>1</v>
      </c>
      <c r="E130" t="s">
        <v>30</v>
      </c>
      <c r="F130" t="s">
        <v>29</v>
      </c>
      <c r="G130">
        <v>2019</v>
      </c>
      <c r="H130">
        <v>28869</v>
      </c>
      <c r="I130">
        <v>94141</v>
      </c>
      <c r="J130">
        <v>5179996.25</v>
      </c>
      <c r="K130">
        <v>4288272.71</v>
      </c>
      <c r="L130">
        <v>3537766.15</v>
      </c>
      <c r="M130">
        <v>1500136.2582</v>
      </c>
      <c r="N130">
        <v>788</v>
      </c>
      <c r="O130">
        <v>7270</v>
      </c>
      <c r="P130">
        <v>32312</v>
      </c>
      <c r="Q130">
        <v>1854611.27</v>
      </c>
      <c r="R130">
        <v>1676511.43</v>
      </c>
      <c r="S130">
        <v>1213651.07</v>
      </c>
      <c r="T130">
        <v>582177.20600000001</v>
      </c>
      <c r="U130">
        <v>1231</v>
      </c>
      <c r="V130">
        <v>21599</v>
      </c>
      <c r="W130">
        <v>61829</v>
      </c>
      <c r="X130">
        <v>3325384.98</v>
      </c>
      <c r="Y130">
        <v>2611761.2799999998</v>
      </c>
      <c r="Z130">
        <v>2324115.08</v>
      </c>
      <c r="AA130">
        <v>917959.05220000003</v>
      </c>
      <c r="AB130">
        <v>1774</v>
      </c>
      <c r="AC130">
        <v>1965</v>
      </c>
      <c r="AD130">
        <v>1230</v>
      </c>
      <c r="AE130">
        <v>1787</v>
      </c>
      <c r="AF130">
        <v>741</v>
      </c>
      <c r="AG130">
        <v>755</v>
      </c>
      <c r="AH130">
        <v>520</v>
      </c>
      <c r="AI130">
        <v>752</v>
      </c>
      <c r="AJ130">
        <v>1033</v>
      </c>
      <c r="AK130">
        <v>1210</v>
      </c>
      <c r="AL130">
        <v>710</v>
      </c>
      <c r="AM130">
        <v>1035</v>
      </c>
    </row>
    <row r="131" spans="1:39" x14ac:dyDescent="0.15">
      <c r="A131" t="s">
        <v>210</v>
      </c>
      <c r="B131">
        <v>5</v>
      </c>
      <c r="C131">
        <v>1</v>
      </c>
      <c r="D131">
        <v>1</v>
      </c>
      <c r="E131" t="s">
        <v>29</v>
      </c>
      <c r="F131" t="s">
        <v>28</v>
      </c>
      <c r="G131">
        <v>557</v>
      </c>
      <c r="H131">
        <v>4087</v>
      </c>
      <c r="I131">
        <v>18606</v>
      </c>
      <c r="J131">
        <v>1083313.24</v>
      </c>
      <c r="K131">
        <v>938024.53</v>
      </c>
      <c r="L131">
        <v>770618.74</v>
      </c>
      <c r="M131">
        <v>309564.19079999998</v>
      </c>
      <c r="N131">
        <v>237</v>
      </c>
      <c r="O131">
        <v>1461</v>
      </c>
      <c r="P131">
        <v>8143</v>
      </c>
      <c r="Q131">
        <v>477315.89</v>
      </c>
      <c r="R131">
        <v>426053.87</v>
      </c>
      <c r="S131">
        <v>312132.81</v>
      </c>
      <c r="T131">
        <v>149190.4129</v>
      </c>
      <c r="U131">
        <v>320</v>
      </c>
      <c r="V131">
        <v>2626</v>
      </c>
      <c r="W131">
        <v>10463</v>
      </c>
      <c r="X131">
        <v>605997.35</v>
      </c>
      <c r="Y131">
        <v>511970.66</v>
      </c>
      <c r="Z131">
        <v>458485.93</v>
      </c>
      <c r="AA131">
        <v>160373.77789999999</v>
      </c>
      <c r="AB131">
        <v>510</v>
      </c>
      <c r="AC131">
        <v>522</v>
      </c>
      <c r="AD131">
        <v>195</v>
      </c>
      <c r="AE131">
        <v>525</v>
      </c>
      <c r="AF131">
        <v>211</v>
      </c>
      <c r="AG131">
        <v>214</v>
      </c>
      <c r="AH131">
        <v>88</v>
      </c>
      <c r="AI131">
        <v>225</v>
      </c>
      <c r="AJ131">
        <v>299</v>
      </c>
      <c r="AK131">
        <v>308</v>
      </c>
      <c r="AL131">
        <v>107</v>
      </c>
      <c r="AM131">
        <v>300</v>
      </c>
    </row>
    <row r="132" spans="1:39" x14ac:dyDescent="0.15">
      <c r="A132" t="s">
        <v>210</v>
      </c>
      <c r="B132">
        <v>5</v>
      </c>
      <c r="C132">
        <v>1</v>
      </c>
      <c r="D132">
        <v>1</v>
      </c>
      <c r="E132" t="s">
        <v>29</v>
      </c>
      <c r="F132" t="s">
        <v>29</v>
      </c>
      <c r="G132">
        <v>11351</v>
      </c>
      <c r="H132">
        <v>138306</v>
      </c>
      <c r="I132">
        <v>471989</v>
      </c>
      <c r="J132">
        <v>26405563.219999999</v>
      </c>
      <c r="K132">
        <v>22125339.059999999</v>
      </c>
      <c r="L132">
        <v>18693969.399999999</v>
      </c>
      <c r="M132">
        <v>7644550.8591</v>
      </c>
      <c r="N132">
        <v>3952</v>
      </c>
      <c r="O132">
        <v>39148</v>
      </c>
      <c r="P132">
        <v>165010</v>
      </c>
      <c r="Q132">
        <v>9272917.5600000005</v>
      </c>
      <c r="R132">
        <v>8036637.7599999998</v>
      </c>
      <c r="S132">
        <v>5935405.0899999999</v>
      </c>
      <c r="T132">
        <v>2997054.4493</v>
      </c>
      <c r="U132">
        <v>7399</v>
      </c>
      <c r="V132">
        <v>99158</v>
      </c>
      <c r="W132">
        <v>306979</v>
      </c>
      <c r="X132">
        <v>17132645.66</v>
      </c>
      <c r="Y132">
        <v>14088701.300000001</v>
      </c>
      <c r="Z132">
        <v>12758564.310000001</v>
      </c>
      <c r="AA132">
        <v>4647496.4097999996</v>
      </c>
      <c r="AB132">
        <v>10690</v>
      </c>
      <c r="AC132">
        <v>10983</v>
      </c>
      <c r="AD132">
        <v>7130</v>
      </c>
      <c r="AE132">
        <v>10783</v>
      </c>
      <c r="AF132">
        <v>3743</v>
      </c>
      <c r="AG132">
        <v>3764</v>
      </c>
      <c r="AH132">
        <v>2777</v>
      </c>
      <c r="AI132">
        <v>3809</v>
      </c>
      <c r="AJ132">
        <v>6947</v>
      </c>
      <c r="AK132">
        <v>7219</v>
      </c>
      <c r="AL132">
        <v>4353</v>
      </c>
      <c r="AM132">
        <v>6974</v>
      </c>
    </row>
    <row r="133" spans="1:39" x14ac:dyDescent="0.15">
      <c r="A133" t="s">
        <v>210</v>
      </c>
      <c r="B133">
        <v>5</v>
      </c>
      <c r="C133">
        <v>1</v>
      </c>
      <c r="D133">
        <v>1</v>
      </c>
      <c r="E133" t="s">
        <v>31</v>
      </c>
      <c r="F133" t="s">
        <v>28</v>
      </c>
      <c r="G133">
        <v>1</v>
      </c>
      <c r="H133">
        <v>11</v>
      </c>
      <c r="I133">
        <v>23</v>
      </c>
      <c r="J133">
        <v>1741.95</v>
      </c>
      <c r="K133">
        <v>1473.53</v>
      </c>
      <c r="L133">
        <v>1264.25</v>
      </c>
      <c r="M133">
        <v>413.89</v>
      </c>
      <c r="N133">
        <v>0</v>
      </c>
      <c r="O133">
        <v>0</v>
      </c>
      <c r="P133">
        <v>0</v>
      </c>
      <c r="Q133">
        <v>0</v>
      </c>
      <c r="R133">
        <v>0</v>
      </c>
      <c r="S133">
        <v>0</v>
      </c>
      <c r="T133">
        <v>0</v>
      </c>
      <c r="U133">
        <v>1</v>
      </c>
      <c r="V133">
        <v>11</v>
      </c>
      <c r="W133">
        <v>23</v>
      </c>
      <c r="X133">
        <v>1741.95</v>
      </c>
      <c r="Y133">
        <v>1473.53</v>
      </c>
      <c r="Z133">
        <v>1264.25</v>
      </c>
      <c r="AA133">
        <v>413.89</v>
      </c>
      <c r="AB133">
        <v>1</v>
      </c>
      <c r="AC133">
        <v>1</v>
      </c>
      <c r="AD133">
        <v>0</v>
      </c>
      <c r="AE133">
        <v>1</v>
      </c>
      <c r="AF133">
        <v>0</v>
      </c>
      <c r="AG133">
        <v>0</v>
      </c>
      <c r="AH133">
        <v>0</v>
      </c>
      <c r="AI133">
        <v>0</v>
      </c>
      <c r="AJ133">
        <v>1</v>
      </c>
      <c r="AK133">
        <v>1</v>
      </c>
      <c r="AL133">
        <v>0</v>
      </c>
      <c r="AM133">
        <v>1</v>
      </c>
    </row>
    <row r="134" spans="1:39" x14ac:dyDescent="0.15">
      <c r="A134" t="s">
        <v>210</v>
      </c>
      <c r="B134">
        <v>5</v>
      </c>
      <c r="C134">
        <v>1</v>
      </c>
      <c r="D134">
        <v>1</v>
      </c>
      <c r="E134" t="s">
        <v>31</v>
      </c>
      <c r="F134" t="s">
        <v>29</v>
      </c>
      <c r="G134">
        <v>17</v>
      </c>
      <c r="H134">
        <v>380</v>
      </c>
      <c r="I134">
        <v>900</v>
      </c>
      <c r="J134">
        <v>47797.79</v>
      </c>
      <c r="K134">
        <v>37565.050000000003</v>
      </c>
      <c r="L134">
        <v>29598.84</v>
      </c>
      <c r="M134">
        <v>13967.286899999999</v>
      </c>
      <c r="N134">
        <v>7</v>
      </c>
      <c r="O134">
        <v>64</v>
      </c>
      <c r="P134">
        <v>204</v>
      </c>
      <c r="Q134">
        <v>10956</v>
      </c>
      <c r="R134">
        <v>9897.36</v>
      </c>
      <c r="S134">
        <v>4902.29</v>
      </c>
      <c r="T134">
        <v>3964.4059000000002</v>
      </c>
      <c r="U134">
        <v>10</v>
      </c>
      <c r="V134">
        <v>316</v>
      </c>
      <c r="W134">
        <v>696</v>
      </c>
      <c r="X134">
        <v>36841.79</v>
      </c>
      <c r="Y134">
        <v>27667.69</v>
      </c>
      <c r="Z134">
        <v>24696.55</v>
      </c>
      <c r="AA134">
        <v>10002.880999999999</v>
      </c>
      <c r="AB134">
        <v>15</v>
      </c>
      <c r="AC134">
        <v>15</v>
      </c>
      <c r="AD134">
        <v>7</v>
      </c>
      <c r="AE134">
        <v>15</v>
      </c>
      <c r="AF134">
        <v>7</v>
      </c>
      <c r="AG134">
        <v>5</v>
      </c>
      <c r="AH134">
        <v>2</v>
      </c>
      <c r="AI134">
        <v>7</v>
      </c>
      <c r="AJ134">
        <v>8</v>
      </c>
      <c r="AK134">
        <v>10</v>
      </c>
      <c r="AL134">
        <v>5</v>
      </c>
      <c r="AM134">
        <v>8</v>
      </c>
    </row>
    <row r="135" spans="1:39" x14ac:dyDescent="0.15">
      <c r="A135" t="s">
        <v>210</v>
      </c>
      <c r="B135">
        <v>5</v>
      </c>
      <c r="C135">
        <v>1</v>
      </c>
      <c r="D135">
        <v>1</v>
      </c>
      <c r="E135" t="s">
        <v>32</v>
      </c>
      <c r="F135" t="s">
        <v>28</v>
      </c>
      <c r="G135">
        <v>79</v>
      </c>
      <c r="H135">
        <v>603</v>
      </c>
      <c r="I135">
        <v>2894</v>
      </c>
      <c r="J135">
        <v>172546.39</v>
      </c>
      <c r="K135">
        <v>144220.66</v>
      </c>
      <c r="L135">
        <v>123566.29</v>
      </c>
      <c r="M135">
        <v>46697.054799999998</v>
      </c>
      <c r="N135">
        <v>24</v>
      </c>
      <c r="O135">
        <v>180</v>
      </c>
      <c r="P135">
        <v>874</v>
      </c>
      <c r="Q135">
        <v>54936.17</v>
      </c>
      <c r="R135">
        <v>49699.1</v>
      </c>
      <c r="S135">
        <v>38779.71</v>
      </c>
      <c r="T135">
        <v>16249.179400000001</v>
      </c>
      <c r="U135">
        <v>55</v>
      </c>
      <c r="V135">
        <v>423</v>
      </c>
      <c r="W135">
        <v>2020</v>
      </c>
      <c r="X135">
        <v>117610.22</v>
      </c>
      <c r="Y135">
        <v>94521.56</v>
      </c>
      <c r="Z135">
        <v>84786.58</v>
      </c>
      <c r="AA135">
        <v>30447.875400000001</v>
      </c>
      <c r="AB135">
        <v>76</v>
      </c>
      <c r="AC135">
        <v>76</v>
      </c>
      <c r="AD135">
        <v>39</v>
      </c>
      <c r="AE135">
        <v>75</v>
      </c>
      <c r="AF135">
        <v>23</v>
      </c>
      <c r="AG135">
        <v>23</v>
      </c>
      <c r="AH135">
        <v>15</v>
      </c>
      <c r="AI135">
        <v>23</v>
      </c>
      <c r="AJ135">
        <v>53</v>
      </c>
      <c r="AK135">
        <v>53</v>
      </c>
      <c r="AL135">
        <v>24</v>
      </c>
      <c r="AM135">
        <v>52</v>
      </c>
    </row>
    <row r="136" spans="1:39" x14ac:dyDescent="0.15">
      <c r="A136" t="s">
        <v>210</v>
      </c>
      <c r="B136">
        <v>5</v>
      </c>
      <c r="C136">
        <v>1</v>
      </c>
      <c r="D136">
        <v>1</v>
      </c>
      <c r="E136" t="s">
        <v>32</v>
      </c>
      <c r="F136" t="s">
        <v>29</v>
      </c>
      <c r="G136">
        <v>1103</v>
      </c>
      <c r="H136">
        <v>12463</v>
      </c>
      <c r="I136">
        <v>44744</v>
      </c>
      <c r="J136">
        <v>2489529.39</v>
      </c>
      <c r="K136">
        <v>2115822.9</v>
      </c>
      <c r="L136">
        <v>1832098.37</v>
      </c>
      <c r="M136">
        <v>717162.65789999999</v>
      </c>
      <c r="N136">
        <v>387</v>
      </c>
      <c r="O136">
        <v>3801</v>
      </c>
      <c r="P136">
        <v>16239</v>
      </c>
      <c r="Q136">
        <v>906265.89</v>
      </c>
      <c r="R136">
        <v>786858.41</v>
      </c>
      <c r="S136">
        <v>614149.21</v>
      </c>
      <c r="T136">
        <v>292234.00760000001</v>
      </c>
      <c r="U136">
        <v>716</v>
      </c>
      <c r="V136">
        <v>8662</v>
      </c>
      <c r="W136">
        <v>28505</v>
      </c>
      <c r="X136">
        <v>1583263.5</v>
      </c>
      <c r="Y136">
        <v>1328964.49</v>
      </c>
      <c r="Z136">
        <v>1217949.1599999999</v>
      </c>
      <c r="AA136">
        <v>424928.65029999998</v>
      </c>
      <c r="AB136">
        <v>1062</v>
      </c>
      <c r="AC136">
        <v>1065</v>
      </c>
      <c r="AD136">
        <v>735</v>
      </c>
      <c r="AE136">
        <v>1054</v>
      </c>
      <c r="AF136">
        <v>377</v>
      </c>
      <c r="AG136">
        <v>365</v>
      </c>
      <c r="AH136">
        <v>275</v>
      </c>
      <c r="AI136">
        <v>372</v>
      </c>
      <c r="AJ136">
        <v>685</v>
      </c>
      <c r="AK136">
        <v>700</v>
      </c>
      <c r="AL136">
        <v>460</v>
      </c>
      <c r="AM136">
        <v>682</v>
      </c>
    </row>
    <row r="137" spans="1:39" x14ac:dyDescent="0.15">
      <c r="A137" t="s">
        <v>210</v>
      </c>
      <c r="B137">
        <v>5</v>
      </c>
      <c r="C137">
        <v>1</v>
      </c>
      <c r="D137">
        <v>2</v>
      </c>
      <c r="E137" t="s">
        <v>28</v>
      </c>
      <c r="F137" t="s">
        <v>28</v>
      </c>
      <c r="G137">
        <v>427</v>
      </c>
      <c r="H137">
        <v>1868</v>
      </c>
      <c r="I137">
        <v>12616</v>
      </c>
      <c r="J137">
        <v>744257.06</v>
      </c>
      <c r="K137">
        <v>686024.09</v>
      </c>
      <c r="L137">
        <v>499956.03</v>
      </c>
      <c r="M137">
        <v>217935.67050000001</v>
      </c>
      <c r="N137">
        <v>269</v>
      </c>
      <c r="O137">
        <v>1059</v>
      </c>
      <c r="P137">
        <v>8022</v>
      </c>
      <c r="Q137">
        <v>473434.55</v>
      </c>
      <c r="R137">
        <v>440180.56</v>
      </c>
      <c r="S137">
        <v>276867.45</v>
      </c>
      <c r="T137">
        <v>147831.7126</v>
      </c>
      <c r="U137">
        <v>158</v>
      </c>
      <c r="V137">
        <v>809</v>
      </c>
      <c r="W137">
        <v>4594</v>
      </c>
      <c r="X137">
        <v>270822.51</v>
      </c>
      <c r="Y137">
        <v>245843.53</v>
      </c>
      <c r="Z137">
        <v>223088.58</v>
      </c>
      <c r="AA137">
        <v>70103.957899999994</v>
      </c>
      <c r="AB137">
        <v>392</v>
      </c>
      <c r="AC137">
        <v>381</v>
      </c>
      <c r="AD137">
        <v>131</v>
      </c>
      <c r="AE137">
        <v>376</v>
      </c>
      <c r="AF137">
        <v>248</v>
      </c>
      <c r="AG137">
        <v>249</v>
      </c>
      <c r="AH137">
        <v>103</v>
      </c>
      <c r="AI137">
        <v>245</v>
      </c>
      <c r="AJ137">
        <v>144</v>
      </c>
      <c r="AK137">
        <v>132</v>
      </c>
      <c r="AL137">
        <v>28</v>
      </c>
      <c r="AM137">
        <v>131</v>
      </c>
    </row>
    <row r="138" spans="1:39" x14ac:dyDescent="0.15">
      <c r="A138" t="s">
        <v>210</v>
      </c>
      <c r="B138">
        <v>5</v>
      </c>
      <c r="C138">
        <v>1</v>
      </c>
      <c r="D138">
        <v>2</v>
      </c>
      <c r="E138" t="s">
        <v>28</v>
      </c>
      <c r="F138" t="s">
        <v>29</v>
      </c>
      <c r="G138">
        <v>1425</v>
      </c>
      <c r="H138">
        <v>9959</v>
      </c>
      <c r="I138">
        <v>47686</v>
      </c>
      <c r="J138">
        <v>2785476.07</v>
      </c>
      <c r="K138">
        <v>2535896.5</v>
      </c>
      <c r="L138">
        <v>1968659.54</v>
      </c>
      <c r="M138">
        <v>812522.6531</v>
      </c>
      <c r="N138">
        <v>960</v>
      </c>
      <c r="O138">
        <v>6065</v>
      </c>
      <c r="P138">
        <v>32057</v>
      </c>
      <c r="Q138">
        <v>1893279.11</v>
      </c>
      <c r="R138">
        <v>1749784.07</v>
      </c>
      <c r="S138">
        <v>1261753.48</v>
      </c>
      <c r="T138">
        <v>576855.32499999995</v>
      </c>
      <c r="U138">
        <v>465</v>
      </c>
      <c r="V138">
        <v>3894</v>
      </c>
      <c r="W138">
        <v>15629</v>
      </c>
      <c r="X138">
        <v>892196.96</v>
      </c>
      <c r="Y138">
        <v>786112.43</v>
      </c>
      <c r="Z138">
        <v>706906.06</v>
      </c>
      <c r="AA138">
        <v>235667.32810000001</v>
      </c>
      <c r="AB138">
        <v>1340</v>
      </c>
      <c r="AC138">
        <v>1352</v>
      </c>
      <c r="AD138">
        <v>837</v>
      </c>
      <c r="AE138">
        <v>1339</v>
      </c>
      <c r="AF138">
        <v>910</v>
      </c>
      <c r="AG138">
        <v>916</v>
      </c>
      <c r="AH138">
        <v>596</v>
      </c>
      <c r="AI138">
        <v>915</v>
      </c>
      <c r="AJ138">
        <v>430</v>
      </c>
      <c r="AK138">
        <v>436</v>
      </c>
      <c r="AL138">
        <v>241</v>
      </c>
      <c r="AM138">
        <v>424</v>
      </c>
    </row>
    <row r="139" spans="1:39" x14ac:dyDescent="0.15">
      <c r="A139" t="s">
        <v>210</v>
      </c>
      <c r="B139">
        <v>5</v>
      </c>
      <c r="C139">
        <v>1</v>
      </c>
      <c r="D139">
        <v>2</v>
      </c>
      <c r="E139" t="s">
        <v>30</v>
      </c>
      <c r="F139" t="s">
        <v>28</v>
      </c>
      <c r="G139">
        <v>73</v>
      </c>
      <c r="H139">
        <v>358</v>
      </c>
      <c r="I139">
        <v>2191</v>
      </c>
      <c r="J139">
        <v>131233.42000000001</v>
      </c>
      <c r="K139">
        <v>120905.53</v>
      </c>
      <c r="L139">
        <v>86972.91</v>
      </c>
      <c r="M139">
        <v>39352.066299999999</v>
      </c>
      <c r="N139">
        <v>46</v>
      </c>
      <c r="O139">
        <v>207</v>
      </c>
      <c r="P139">
        <v>1456</v>
      </c>
      <c r="Q139">
        <v>87612.89</v>
      </c>
      <c r="R139">
        <v>81128.160000000003</v>
      </c>
      <c r="S139">
        <v>51263</v>
      </c>
      <c r="T139">
        <v>28252.234400000001</v>
      </c>
      <c r="U139">
        <v>27</v>
      </c>
      <c r="V139">
        <v>151</v>
      </c>
      <c r="W139">
        <v>735</v>
      </c>
      <c r="X139">
        <v>43620.53</v>
      </c>
      <c r="Y139">
        <v>39777.370000000003</v>
      </c>
      <c r="Z139">
        <v>35709.910000000003</v>
      </c>
      <c r="AA139">
        <v>11099.831899999999</v>
      </c>
      <c r="AB139">
        <v>67</v>
      </c>
      <c r="AC139">
        <v>68</v>
      </c>
      <c r="AD139">
        <v>23</v>
      </c>
      <c r="AE139">
        <v>71</v>
      </c>
      <c r="AF139">
        <v>42</v>
      </c>
      <c r="AG139">
        <v>43</v>
      </c>
      <c r="AH139">
        <v>15</v>
      </c>
      <c r="AI139">
        <v>46</v>
      </c>
      <c r="AJ139">
        <v>25</v>
      </c>
      <c r="AK139">
        <v>25</v>
      </c>
      <c r="AL139">
        <v>8</v>
      </c>
      <c r="AM139">
        <v>25</v>
      </c>
    </row>
    <row r="140" spans="1:39" x14ac:dyDescent="0.15">
      <c r="A140" t="s">
        <v>210</v>
      </c>
      <c r="B140">
        <v>5</v>
      </c>
      <c r="C140">
        <v>1</v>
      </c>
      <c r="D140">
        <v>2</v>
      </c>
      <c r="E140" t="s">
        <v>30</v>
      </c>
      <c r="F140" t="s">
        <v>29</v>
      </c>
      <c r="G140">
        <v>237</v>
      </c>
      <c r="H140">
        <v>1608</v>
      </c>
      <c r="I140">
        <v>8106</v>
      </c>
      <c r="J140">
        <v>462199.99</v>
      </c>
      <c r="K140">
        <v>415084.14</v>
      </c>
      <c r="L140">
        <v>312233.07</v>
      </c>
      <c r="M140">
        <v>139228.98389999999</v>
      </c>
      <c r="N140">
        <v>149</v>
      </c>
      <c r="O140">
        <v>880</v>
      </c>
      <c r="P140">
        <v>5199</v>
      </c>
      <c r="Q140">
        <v>299762.64</v>
      </c>
      <c r="R140">
        <v>275408.26</v>
      </c>
      <c r="S140">
        <v>188572.19</v>
      </c>
      <c r="T140">
        <v>95438.162200000006</v>
      </c>
      <c r="U140">
        <v>88</v>
      </c>
      <c r="V140">
        <v>728</v>
      </c>
      <c r="W140">
        <v>2907</v>
      </c>
      <c r="X140">
        <v>162437.35</v>
      </c>
      <c r="Y140">
        <v>139675.88</v>
      </c>
      <c r="Z140">
        <v>123660.88</v>
      </c>
      <c r="AA140">
        <v>43790.8217</v>
      </c>
      <c r="AB140">
        <v>216</v>
      </c>
      <c r="AC140">
        <v>227</v>
      </c>
      <c r="AD140">
        <v>131</v>
      </c>
      <c r="AE140">
        <v>225</v>
      </c>
      <c r="AF140">
        <v>139</v>
      </c>
      <c r="AG140">
        <v>142</v>
      </c>
      <c r="AH140">
        <v>86</v>
      </c>
      <c r="AI140">
        <v>145</v>
      </c>
      <c r="AJ140">
        <v>77</v>
      </c>
      <c r="AK140">
        <v>85</v>
      </c>
      <c r="AL140">
        <v>45</v>
      </c>
      <c r="AM140">
        <v>80</v>
      </c>
    </row>
    <row r="141" spans="1:39" x14ac:dyDescent="0.15">
      <c r="A141" t="s">
        <v>210</v>
      </c>
      <c r="B141">
        <v>5</v>
      </c>
      <c r="C141">
        <v>1</v>
      </c>
      <c r="D141">
        <v>2</v>
      </c>
      <c r="E141" t="s">
        <v>29</v>
      </c>
      <c r="F141" t="s">
        <v>28</v>
      </c>
      <c r="G141">
        <v>190</v>
      </c>
      <c r="H141">
        <v>938</v>
      </c>
      <c r="I141">
        <v>5947</v>
      </c>
      <c r="J141">
        <v>344735.28</v>
      </c>
      <c r="K141">
        <v>300278.03999999998</v>
      </c>
      <c r="L141">
        <v>234759.48</v>
      </c>
      <c r="M141">
        <v>98947.082599999994</v>
      </c>
      <c r="N141">
        <v>79</v>
      </c>
      <c r="O141">
        <v>345</v>
      </c>
      <c r="P141">
        <v>2384</v>
      </c>
      <c r="Q141">
        <v>141648.84</v>
      </c>
      <c r="R141">
        <v>125786.9</v>
      </c>
      <c r="S141">
        <v>79011.820000000007</v>
      </c>
      <c r="T141">
        <v>44556.376799999998</v>
      </c>
      <c r="U141">
        <v>111</v>
      </c>
      <c r="V141">
        <v>593</v>
      </c>
      <c r="W141">
        <v>3563</v>
      </c>
      <c r="X141">
        <v>203086.44</v>
      </c>
      <c r="Y141">
        <v>174491.14</v>
      </c>
      <c r="Z141">
        <v>155747.66</v>
      </c>
      <c r="AA141">
        <v>54390.705800000003</v>
      </c>
      <c r="AB141">
        <v>179</v>
      </c>
      <c r="AC141">
        <v>170</v>
      </c>
      <c r="AD141">
        <v>59</v>
      </c>
      <c r="AE141">
        <v>189</v>
      </c>
      <c r="AF141">
        <v>74</v>
      </c>
      <c r="AG141">
        <v>71</v>
      </c>
      <c r="AH141">
        <v>27</v>
      </c>
      <c r="AI141">
        <v>78</v>
      </c>
      <c r="AJ141">
        <v>105</v>
      </c>
      <c r="AK141">
        <v>99</v>
      </c>
      <c r="AL141">
        <v>32</v>
      </c>
      <c r="AM141">
        <v>111</v>
      </c>
    </row>
    <row r="142" spans="1:39" x14ac:dyDescent="0.15">
      <c r="A142" t="s">
        <v>210</v>
      </c>
      <c r="B142">
        <v>5</v>
      </c>
      <c r="C142">
        <v>1</v>
      </c>
      <c r="D142">
        <v>2</v>
      </c>
      <c r="E142" t="s">
        <v>29</v>
      </c>
      <c r="F142" t="s">
        <v>29</v>
      </c>
      <c r="G142">
        <v>793</v>
      </c>
      <c r="H142">
        <v>5754</v>
      </c>
      <c r="I142">
        <v>27244</v>
      </c>
      <c r="J142">
        <v>1554882.85</v>
      </c>
      <c r="K142">
        <v>1344507.07</v>
      </c>
      <c r="L142">
        <v>1092875.1100000001</v>
      </c>
      <c r="M142">
        <v>453823.62729999999</v>
      </c>
      <c r="N142">
        <v>348</v>
      </c>
      <c r="O142">
        <v>2264</v>
      </c>
      <c r="P142">
        <v>12206</v>
      </c>
      <c r="Q142">
        <v>690688.47</v>
      </c>
      <c r="R142">
        <v>603869.32999999996</v>
      </c>
      <c r="S142">
        <v>425324.28</v>
      </c>
      <c r="T142">
        <v>225386.67110000001</v>
      </c>
      <c r="U142">
        <v>445</v>
      </c>
      <c r="V142">
        <v>3490</v>
      </c>
      <c r="W142">
        <v>15038</v>
      </c>
      <c r="X142">
        <v>864194.38</v>
      </c>
      <c r="Y142">
        <v>740637.74</v>
      </c>
      <c r="Z142">
        <v>667550.82999999996</v>
      </c>
      <c r="AA142">
        <v>228436.95619999999</v>
      </c>
      <c r="AB142">
        <v>755</v>
      </c>
      <c r="AC142">
        <v>768</v>
      </c>
      <c r="AD142">
        <v>485</v>
      </c>
      <c r="AE142">
        <v>768</v>
      </c>
      <c r="AF142">
        <v>331</v>
      </c>
      <c r="AG142">
        <v>336</v>
      </c>
      <c r="AH142">
        <v>234</v>
      </c>
      <c r="AI142">
        <v>335</v>
      </c>
      <c r="AJ142">
        <v>424</v>
      </c>
      <c r="AK142">
        <v>432</v>
      </c>
      <c r="AL142">
        <v>251</v>
      </c>
      <c r="AM142">
        <v>433</v>
      </c>
    </row>
    <row r="143" spans="1:39" x14ac:dyDescent="0.15">
      <c r="A143" t="s">
        <v>210</v>
      </c>
      <c r="B143">
        <v>5</v>
      </c>
      <c r="C143">
        <v>1</v>
      </c>
      <c r="D143">
        <v>2</v>
      </c>
      <c r="E143" t="s">
        <v>31</v>
      </c>
      <c r="F143" t="s">
        <v>29</v>
      </c>
      <c r="G143">
        <v>1</v>
      </c>
      <c r="H143">
        <v>6</v>
      </c>
      <c r="I143">
        <v>26</v>
      </c>
      <c r="J143">
        <v>1441.98</v>
      </c>
      <c r="K143">
        <v>1321.86</v>
      </c>
      <c r="L143">
        <v>0</v>
      </c>
      <c r="M143">
        <v>375.12740000000002</v>
      </c>
      <c r="N143">
        <v>1</v>
      </c>
      <c r="O143">
        <v>6</v>
      </c>
      <c r="P143">
        <v>26</v>
      </c>
      <c r="Q143">
        <v>1441.98</v>
      </c>
      <c r="R143">
        <v>1321.86</v>
      </c>
      <c r="S143">
        <v>0</v>
      </c>
      <c r="T143">
        <v>375.12740000000002</v>
      </c>
      <c r="U143">
        <v>0</v>
      </c>
      <c r="V143">
        <v>0</v>
      </c>
      <c r="W143">
        <v>0</v>
      </c>
      <c r="X143">
        <v>0</v>
      </c>
      <c r="Y143">
        <v>0</v>
      </c>
      <c r="Z143">
        <v>0</v>
      </c>
      <c r="AA143">
        <v>0</v>
      </c>
      <c r="AB143">
        <v>1</v>
      </c>
      <c r="AC143">
        <v>1</v>
      </c>
      <c r="AD143">
        <v>0</v>
      </c>
      <c r="AE143">
        <v>1</v>
      </c>
      <c r="AF143">
        <v>1</v>
      </c>
      <c r="AG143">
        <v>1</v>
      </c>
      <c r="AH143">
        <v>0</v>
      </c>
      <c r="AI143">
        <v>1</v>
      </c>
      <c r="AJ143">
        <v>0</v>
      </c>
      <c r="AK143">
        <v>0</v>
      </c>
      <c r="AL143">
        <v>0</v>
      </c>
      <c r="AM143">
        <v>0</v>
      </c>
    </row>
    <row r="144" spans="1:39" x14ac:dyDescent="0.15">
      <c r="A144" t="s">
        <v>210</v>
      </c>
      <c r="B144">
        <v>5</v>
      </c>
      <c r="C144">
        <v>1</v>
      </c>
      <c r="D144">
        <v>2</v>
      </c>
      <c r="E144" t="s">
        <v>32</v>
      </c>
      <c r="F144" t="s">
        <v>28</v>
      </c>
      <c r="G144">
        <v>82</v>
      </c>
      <c r="H144">
        <v>448</v>
      </c>
      <c r="I144">
        <v>2802</v>
      </c>
      <c r="J144">
        <v>164390.14000000001</v>
      </c>
      <c r="K144">
        <v>141961.20000000001</v>
      </c>
      <c r="L144">
        <v>121162.84</v>
      </c>
      <c r="M144">
        <v>47892.074000000001</v>
      </c>
      <c r="N144">
        <v>29</v>
      </c>
      <c r="O144">
        <v>121</v>
      </c>
      <c r="P144">
        <v>1000</v>
      </c>
      <c r="Q144">
        <v>57502.76</v>
      </c>
      <c r="R144">
        <v>51433.88</v>
      </c>
      <c r="S144">
        <v>40601.79</v>
      </c>
      <c r="T144">
        <v>20337.3495</v>
      </c>
      <c r="U144">
        <v>53</v>
      </c>
      <c r="V144">
        <v>327</v>
      </c>
      <c r="W144">
        <v>1802</v>
      </c>
      <c r="X144">
        <v>106887.38</v>
      </c>
      <c r="Y144">
        <v>90527.32</v>
      </c>
      <c r="Z144">
        <v>80561.05</v>
      </c>
      <c r="AA144">
        <v>27554.7245</v>
      </c>
      <c r="AB144">
        <v>76</v>
      </c>
      <c r="AC144">
        <v>74</v>
      </c>
      <c r="AD144">
        <v>26</v>
      </c>
      <c r="AE144">
        <v>77</v>
      </c>
      <c r="AF144">
        <v>27</v>
      </c>
      <c r="AG144">
        <v>28</v>
      </c>
      <c r="AH144">
        <v>12</v>
      </c>
      <c r="AI144">
        <v>26</v>
      </c>
      <c r="AJ144">
        <v>49</v>
      </c>
      <c r="AK144">
        <v>46</v>
      </c>
      <c r="AL144">
        <v>14</v>
      </c>
      <c r="AM144">
        <v>51</v>
      </c>
    </row>
    <row r="145" spans="1:39" x14ac:dyDescent="0.15">
      <c r="A145" t="s">
        <v>210</v>
      </c>
      <c r="B145">
        <v>5</v>
      </c>
      <c r="C145">
        <v>1</v>
      </c>
      <c r="D145">
        <v>2</v>
      </c>
      <c r="E145" t="s">
        <v>32</v>
      </c>
      <c r="F145" t="s">
        <v>29</v>
      </c>
      <c r="G145">
        <v>443</v>
      </c>
      <c r="H145">
        <v>3821</v>
      </c>
      <c r="I145">
        <v>15853</v>
      </c>
      <c r="J145">
        <v>903177.31</v>
      </c>
      <c r="K145">
        <v>767587.12</v>
      </c>
      <c r="L145">
        <v>645540.1</v>
      </c>
      <c r="M145">
        <v>258850.59669999999</v>
      </c>
      <c r="N145">
        <v>157</v>
      </c>
      <c r="O145">
        <v>1247</v>
      </c>
      <c r="P145">
        <v>5785</v>
      </c>
      <c r="Q145">
        <v>323867.46999999997</v>
      </c>
      <c r="R145">
        <v>277861.74</v>
      </c>
      <c r="S145">
        <v>204195.29</v>
      </c>
      <c r="T145">
        <v>105982.0218</v>
      </c>
      <c r="U145">
        <v>286</v>
      </c>
      <c r="V145">
        <v>2574</v>
      </c>
      <c r="W145">
        <v>10068</v>
      </c>
      <c r="X145">
        <v>579309.84</v>
      </c>
      <c r="Y145">
        <v>489725.38</v>
      </c>
      <c r="Z145">
        <v>441344.81</v>
      </c>
      <c r="AA145">
        <v>152868.57490000001</v>
      </c>
      <c r="AB145">
        <v>422</v>
      </c>
      <c r="AC145">
        <v>427</v>
      </c>
      <c r="AD145">
        <v>269</v>
      </c>
      <c r="AE145">
        <v>432</v>
      </c>
      <c r="AF145">
        <v>153</v>
      </c>
      <c r="AG145">
        <v>150</v>
      </c>
      <c r="AH145">
        <v>99</v>
      </c>
      <c r="AI145">
        <v>155</v>
      </c>
      <c r="AJ145">
        <v>269</v>
      </c>
      <c r="AK145">
        <v>277</v>
      </c>
      <c r="AL145">
        <v>170</v>
      </c>
      <c r="AM145">
        <v>277</v>
      </c>
    </row>
    <row r="146" spans="1:39" x14ac:dyDescent="0.15">
      <c r="A146" t="s">
        <v>210</v>
      </c>
      <c r="B146">
        <v>5</v>
      </c>
      <c r="C146">
        <v>2</v>
      </c>
      <c r="D146">
        <v>0</v>
      </c>
      <c r="E146" t="s">
        <v>28</v>
      </c>
      <c r="F146" t="s">
        <v>28</v>
      </c>
      <c r="G146">
        <v>166</v>
      </c>
      <c r="H146">
        <v>1169</v>
      </c>
      <c r="I146">
        <v>5463</v>
      </c>
      <c r="J146">
        <v>311810.99</v>
      </c>
      <c r="K146">
        <v>282447.27</v>
      </c>
      <c r="L146">
        <v>210376.23</v>
      </c>
      <c r="M146">
        <v>92908.140199999994</v>
      </c>
      <c r="N146">
        <v>166</v>
      </c>
      <c r="O146">
        <v>553</v>
      </c>
      <c r="P146">
        <v>3013</v>
      </c>
      <c r="Q146">
        <v>170523.01</v>
      </c>
      <c r="R146">
        <v>154585.35</v>
      </c>
      <c r="S146">
        <v>93422.55</v>
      </c>
      <c r="T146">
        <v>55460.949500000002</v>
      </c>
      <c r="U146">
        <v>166</v>
      </c>
      <c r="V146">
        <v>616</v>
      </c>
      <c r="W146">
        <v>2450</v>
      </c>
      <c r="X146">
        <v>141287.98000000001</v>
      </c>
      <c r="Y146">
        <v>127861.92</v>
      </c>
      <c r="Z146">
        <v>116953.68</v>
      </c>
      <c r="AA146">
        <v>37447.190699999999</v>
      </c>
      <c r="AB146">
        <v>157</v>
      </c>
      <c r="AC146">
        <v>163</v>
      </c>
      <c r="AD146">
        <v>65</v>
      </c>
      <c r="AE146">
        <v>148</v>
      </c>
      <c r="AF146">
        <v>157</v>
      </c>
      <c r="AG146">
        <v>163</v>
      </c>
      <c r="AH146">
        <v>65</v>
      </c>
      <c r="AI146">
        <v>148</v>
      </c>
      <c r="AJ146">
        <v>157</v>
      </c>
      <c r="AK146">
        <v>163</v>
      </c>
      <c r="AL146">
        <v>65</v>
      </c>
      <c r="AM146">
        <v>148</v>
      </c>
    </row>
    <row r="147" spans="1:39" x14ac:dyDescent="0.15">
      <c r="A147" t="s">
        <v>210</v>
      </c>
      <c r="B147">
        <v>5</v>
      </c>
      <c r="C147">
        <v>2</v>
      </c>
      <c r="D147">
        <v>0</v>
      </c>
      <c r="E147" t="s">
        <v>28</v>
      </c>
      <c r="F147" t="s">
        <v>29</v>
      </c>
      <c r="G147">
        <v>680</v>
      </c>
      <c r="H147">
        <v>7267</v>
      </c>
      <c r="I147">
        <v>28422</v>
      </c>
      <c r="J147">
        <v>1478814.27</v>
      </c>
      <c r="K147">
        <v>1300185.32</v>
      </c>
      <c r="L147">
        <v>1034618.92</v>
      </c>
      <c r="M147">
        <v>469673.04879999999</v>
      </c>
      <c r="N147">
        <v>680</v>
      </c>
      <c r="O147">
        <v>3232</v>
      </c>
      <c r="P147">
        <v>14634</v>
      </c>
      <c r="Q147">
        <v>721152.59</v>
      </c>
      <c r="R147">
        <v>632062.51</v>
      </c>
      <c r="S147">
        <v>424761.73</v>
      </c>
      <c r="T147">
        <v>259898.1165</v>
      </c>
      <c r="U147">
        <v>680</v>
      </c>
      <c r="V147">
        <v>4035</v>
      </c>
      <c r="W147">
        <v>13788</v>
      </c>
      <c r="X147">
        <v>757661.68</v>
      </c>
      <c r="Y147">
        <v>668122.81000000006</v>
      </c>
      <c r="Z147">
        <v>609857.18999999994</v>
      </c>
      <c r="AA147">
        <v>209774.93229999999</v>
      </c>
      <c r="AB147">
        <v>653</v>
      </c>
      <c r="AC147">
        <v>670</v>
      </c>
      <c r="AD147">
        <v>484</v>
      </c>
      <c r="AE147">
        <v>634</v>
      </c>
      <c r="AF147">
        <v>653</v>
      </c>
      <c r="AG147">
        <v>670</v>
      </c>
      <c r="AH147">
        <v>484</v>
      </c>
      <c r="AI147">
        <v>634</v>
      </c>
      <c r="AJ147">
        <v>653</v>
      </c>
      <c r="AK147">
        <v>670</v>
      </c>
      <c r="AL147">
        <v>484</v>
      </c>
      <c r="AM147">
        <v>634</v>
      </c>
    </row>
    <row r="148" spans="1:39" x14ac:dyDescent="0.15">
      <c r="A148" t="s">
        <v>210</v>
      </c>
      <c r="B148">
        <v>5</v>
      </c>
      <c r="C148">
        <v>2</v>
      </c>
      <c r="D148">
        <v>0</v>
      </c>
      <c r="E148" t="s">
        <v>30</v>
      </c>
      <c r="F148" t="s">
        <v>29</v>
      </c>
      <c r="G148">
        <v>1</v>
      </c>
      <c r="H148">
        <v>11</v>
      </c>
      <c r="I148">
        <v>29</v>
      </c>
      <c r="J148">
        <v>1331.89</v>
      </c>
      <c r="K148">
        <v>1215.44</v>
      </c>
      <c r="L148">
        <v>1215.44</v>
      </c>
      <c r="M148">
        <v>371.36880000000002</v>
      </c>
      <c r="N148">
        <v>1</v>
      </c>
      <c r="O148">
        <v>1</v>
      </c>
      <c r="P148">
        <v>4</v>
      </c>
      <c r="Q148">
        <v>256.99</v>
      </c>
      <c r="R148">
        <v>236.99</v>
      </c>
      <c r="S148">
        <v>236.99</v>
      </c>
      <c r="T148">
        <v>55.316800000000001</v>
      </c>
      <c r="U148">
        <v>1</v>
      </c>
      <c r="V148">
        <v>10</v>
      </c>
      <c r="W148">
        <v>25</v>
      </c>
      <c r="X148">
        <v>1074.9000000000001</v>
      </c>
      <c r="Y148">
        <v>978.45</v>
      </c>
      <c r="Z148">
        <v>978.45</v>
      </c>
      <c r="AA148">
        <v>316.05200000000002</v>
      </c>
      <c r="AB148">
        <v>1</v>
      </c>
      <c r="AC148">
        <v>1</v>
      </c>
      <c r="AD148">
        <v>0</v>
      </c>
      <c r="AE148">
        <v>1</v>
      </c>
      <c r="AF148">
        <v>1</v>
      </c>
      <c r="AG148">
        <v>1</v>
      </c>
      <c r="AH148">
        <v>0</v>
      </c>
      <c r="AI148">
        <v>1</v>
      </c>
      <c r="AJ148">
        <v>1</v>
      </c>
      <c r="AK148">
        <v>1</v>
      </c>
      <c r="AL148">
        <v>0</v>
      </c>
      <c r="AM148">
        <v>1</v>
      </c>
    </row>
    <row r="149" spans="1:39" x14ac:dyDescent="0.15">
      <c r="A149" t="s">
        <v>210</v>
      </c>
      <c r="B149">
        <v>5</v>
      </c>
      <c r="C149">
        <v>2</v>
      </c>
      <c r="D149">
        <v>0</v>
      </c>
      <c r="E149" t="s">
        <v>29</v>
      </c>
      <c r="F149" t="s">
        <v>28</v>
      </c>
      <c r="G149">
        <v>2</v>
      </c>
      <c r="H149">
        <v>23</v>
      </c>
      <c r="I149">
        <v>116</v>
      </c>
      <c r="J149">
        <v>5762.84</v>
      </c>
      <c r="K149">
        <v>5176.54</v>
      </c>
      <c r="L149">
        <v>4860.97</v>
      </c>
      <c r="M149">
        <v>1705.6224999999999</v>
      </c>
      <c r="N149">
        <v>2</v>
      </c>
      <c r="O149">
        <v>7</v>
      </c>
      <c r="P149">
        <v>61</v>
      </c>
      <c r="Q149">
        <v>3442.21</v>
      </c>
      <c r="R149">
        <v>3286.87</v>
      </c>
      <c r="S149">
        <v>3116.9</v>
      </c>
      <c r="T149">
        <v>941.21249999999998</v>
      </c>
      <c r="U149">
        <v>2</v>
      </c>
      <c r="V149">
        <v>16</v>
      </c>
      <c r="W149">
        <v>55</v>
      </c>
      <c r="X149">
        <v>2320.63</v>
      </c>
      <c r="Y149">
        <v>1889.67</v>
      </c>
      <c r="Z149">
        <v>1744.07</v>
      </c>
      <c r="AA149">
        <v>764.41</v>
      </c>
      <c r="AB149">
        <v>1</v>
      </c>
      <c r="AC149">
        <v>2</v>
      </c>
      <c r="AD149">
        <v>0</v>
      </c>
      <c r="AE149">
        <v>2</v>
      </c>
      <c r="AF149">
        <v>1</v>
      </c>
      <c r="AG149">
        <v>2</v>
      </c>
      <c r="AH149">
        <v>0</v>
      </c>
      <c r="AI149">
        <v>2</v>
      </c>
      <c r="AJ149">
        <v>1</v>
      </c>
      <c r="AK149">
        <v>2</v>
      </c>
      <c r="AL149">
        <v>0</v>
      </c>
      <c r="AM149">
        <v>2</v>
      </c>
    </row>
    <row r="150" spans="1:39" x14ac:dyDescent="0.15">
      <c r="A150" t="s">
        <v>210</v>
      </c>
      <c r="B150">
        <v>5</v>
      </c>
      <c r="C150">
        <v>2</v>
      </c>
      <c r="D150">
        <v>0</v>
      </c>
      <c r="E150" t="s">
        <v>29</v>
      </c>
      <c r="F150" t="s">
        <v>29</v>
      </c>
      <c r="G150">
        <v>29</v>
      </c>
      <c r="H150">
        <v>368</v>
      </c>
      <c r="I150">
        <v>1437</v>
      </c>
      <c r="J150">
        <v>70521.91</v>
      </c>
      <c r="K150">
        <v>57940.28</v>
      </c>
      <c r="L150">
        <v>47268.05</v>
      </c>
      <c r="M150">
        <v>23455.682000000001</v>
      </c>
      <c r="N150">
        <v>29</v>
      </c>
      <c r="O150">
        <v>141</v>
      </c>
      <c r="P150">
        <v>679</v>
      </c>
      <c r="Q150">
        <v>30099.23</v>
      </c>
      <c r="R150">
        <v>24647.62</v>
      </c>
      <c r="S150">
        <v>16914.95</v>
      </c>
      <c r="T150">
        <v>12113.4323</v>
      </c>
      <c r="U150">
        <v>29</v>
      </c>
      <c r="V150">
        <v>227</v>
      </c>
      <c r="W150">
        <v>758</v>
      </c>
      <c r="X150">
        <v>40422.68</v>
      </c>
      <c r="Y150">
        <v>33292.660000000003</v>
      </c>
      <c r="Z150">
        <v>30353.1</v>
      </c>
      <c r="AA150">
        <v>11342.2497</v>
      </c>
      <c r="AB150">
        <v>28</v>
      </c>
      <c r="AC150">
        <v>29</v>
      </c>
      <c r="AD150">
        <v>24</v>
      </c>
      <c r="AE150">
        <v>28</v>
      </c>
      <c r="AF150">
        <v>28</v>
      </c>
      <c r="AG150">
        <v>29</v>
      </c>
      <c r="AH150">
        <v>24</v>
      </c>
      <c r="AI150">
        <v>28</v>
      </c>
      <c r="AJ150">
        <v>28</v>
      </c>
      <c r="AK150">
        <v>29</v>
      </c>
      <c r="AL150">
        <v>24</v>
      </c>
      <c r="AM150">
        <v>28</v>
      </c>
    </row>
    <row r="151" spans="1:39" x14ac:dyDescent="0.15">
      <c r="A151" t="s">
        <v>210</v>
      </c>
      <c r="B151">
        <v>5</v>
      </c>
      <c r="C151">
        <v>2</v>
      </c>
      <c r="D151">
        <v>0</v>
      </c>
      <c r="E151" t="s">
        <v>31</v>
      </c>
      <c r="F151" t="s">
        <v>29</v>
      </c>
      <c r="G151">
        <v>1</v>
      </c>
      <c r="H151">
        <v>2</v>
      </c>
      <c r="I151">
        <v>20</v>
      </c>
      <c r="J151">
        <v>1456.98</v>
      </c>
      <c r="K151">
        <v>1212.28</v>
      </c>
      <c r="L151">
        <v>1212.28</v>
      </c>
      <c r="M151">
        <v>375.36700000000002</v>
      </c>
      <c r="N151">
        <v>1</v>
      </c>
      <c r="O151">
        <v>1</v>
      </c>
      <c r="P151">
        <v>10</v>
      </c>
      <c r="Q151">
        <v>606.98</v>
      </c>
      <c r="R151">
        <v>485.58</v>
      </c>
      <c r="S151">
        <v>485.58</v>
      </c>
      <c r="T151">
        <v>154.637</v>
      </c>
      <c r="U151">
        <v>1</v>
      </c>
      <c r="V151">
        <v>1</v>
      </c>
      <c r="W151">
        <v>10</v>
      </c>
      <c r="X151">
        <v>850</v>
      </c>
      <c r="Y151">
        <v>726.7</v>
      </c>
      <c r="Z151">
        <v>726.7</v>
      </c>
      <c r="AA151">
        <v>220.73</v>
      </c>
      <c r="AB151">
        <v>1</v>
      </c>
      <c r="AC151">
        <v>1</v>
      </c>
      <c r="AD151">
        <v>1</v>
      </c>
      <c r="AE151">
        <v>1</v>
      </c>
      <c r="AF151">
        <v>1</v>
      </c>
      <c r="AG151">
        <v>1</v>
      </c>
      <c r="AH151">
        <v>1</v>
      </c>
      <c r="AI151">
        <v>1</v>
      </c>
      <c r="AJ151">
        <v>1</v>
      </c>
      <c r="AK151">
        <v>1</v>
      </c>
      <c r="AL151">
        <v>1</v>
      </c>
      <c r="AM151">
        <v>1</v>
      </c>
    </row>
    <row r="152" spans="1:39" x14ac:dyDescent="0.15">
      <c r="A152" t="s">
        <v>210</v>
      </c>
      <c r="B152">
        <v>5</v>
      </c>
      <c r="C152">
        <v>2</v>
      </c>
      <c r="D152">
        <v>0</v>
      </c>
      <c r="E152" t="s">
        <v>32</v>
      </c>
      <c r="F152" t="s">
        <v>28</v>
      </c>
      <c r="G152">
        <v>80</v>
      </c>
      <c r="H152">
        <v>643</v>
      </c>
      <c r="I152">
        <v>3108</v>
      </c>
      <c r="J152">
        <v>163325.23000000001</v>
      </c>
      <c r="K152">
        <v>138936.67000000001</v>
      </c>
      <c r="L152">
        <v>115083.11</v>
      </c>
      <c r="M152">
        <v>50245.0602</v>
      </c>
      <c r="N152">
        <v>80</v>
      </c>
      <c r="O152">
        <v>223</v>
      </c>
      <c r="P152">
        <v>1246</v>
      </c>
      <c r="Q152">
        <v>56795.25</v>
      </c>
      <c r="R152">
        <v>48657.77</v>
      </c>
      <c r="S152">
        <v>32730.3</v>
      </c>
      <c r="T152">
        <v>22035.755499999999</v>
      </c>
      <c r="U152">
        <v>80</v>
      </c>
      <c r="V152">
        <v>420</v>
      </c>
      <c r="W152">
        <v>1862</v>
      </c>
      <c r="X152">
        <v>106529.98</v>
      </c>
      <c r="Y152">
        <v>90278.9</v>
      </c>
      <c r="Z152">
        <v>82352.81</v>
      </c>
      <c r="AA152">
        <v>28209.304700000001</v>
      </c>
      <c r="AB152">
        <v>79</v>
      </c>
      <c r="AC152">
        <v>79</v>
      </c>
      <c r="AD152">
        <v>33</v>
      </c>
      <c r="AE152">
        <v>78</v>
      </c>
      <c r="AF152">
        <v>79</v>
      </c>
      <c r="AG152">
        <v>79</v>
      </c>
      <c r="AH152">
        <v>33</v>
      </c>
      <c r="AI152">
        <v>78</v>
      </c>
      <c r="AJ152">
        <v>79</v>
      </c>
      <c r="AK152">
        <v>79</v>
      </c>
      <c r="AL152">
        <v>33</v>
      </c>
      <c r="AM152">
        <v>78</v>
      </c>
    </row>
    <row r="153" spans="1:39" x14ac:dyDescent="0.15">
      <c r="A153" t="s">
        <v>210</v>
      </c>
      <c r="B153">
        <v>5</v>
      </c>
      <c r="C153">
        <v>2</v>
      </c>
      <c r="D153">
        <v>0</v>
      </c>
      <c r="E153" t="s">
        <v>32</v>
      </c>
      <c r="F153" t="s">
        <v>29</v>
      </c>
      <c r="G153">
        <v>745</v>
      </c>
      <c r="H153">
        <v>9731</v>
      </c>
      <c r="I153">
        <v>35183</v>
      </c>
      <c r="J153">
        <v>1816659.58</v>
      </c>
      <c r="K153">
        <v>1509002.86</v>
      </c>
      <c r="L153">
        <v>1271711.26</v>
      </c>
      <c r="M153">
        <v>569244.77150000003</v>
      </c>
      <c r="N153">
        <v>745</v>
      </c>
      <c r="O153">
        <v>4023</v>
      </c>
      <c r="P153">
        <v>14825</v>
      </c>
      <c r="Q153">
        <v>697685.71</v>
      </c>
      <c r="R153">
        <v>575872.81999999995</v>
      </c>
      <c r="S153">
        <v>410518.58</v>
      </c>
      <c r="T153">
        <v>263130.49239999999</v>
      </c>
      <c r="U153">
        <v>745</v>
      </c>
      <c r="V153">
        <v>5708</v>
      </c>
      <c r="W153">
        <v>20358</v>
      </c>
      <c r="X153">
        <v>1118973.8700000001</v>
      </c>
      <c r="Y153">
        <v>933130.04</v>
      </c>
      <c r="Z153">
        <v>861192.68</v>
      </c>
      <c r="AA153">
        <v>306114.27909999999</v>
      </c>
      <c r="AB153">
        <v>727</v>
      </c>
      <c r="AC153">
        <v>731</v>
      </c>
      <c r="AD153">
        <v>554</v>
      </c>
      <c r="AE153">
        <v>728</v>
      </c>
      <c r="AF153">
        <v>727</v>
      </c>
      <c r="AG153">
        <v>731</v>
      </c>
      <c r="AH153">
        <v>554</v>
      </c>
      <c r="AI153">
        <v>728</v>
      </c>
      <c r="AJ153">
        <v>727</v>
      </c>
      <c r="AK153">
        <v>731</v>
      </c>
      <c r="AL153">
        <v>554</v>
      </c>
      <c r="AM153">
        <v>728</v>
      </c>
    </row>
    <row r="154" spans="1:39" x14ac:dyDescent="0.15">
      <c r="A154" t="s">
        <v>210</v>
      </c>
      <c r="B154">
        <v>5</v>
      </c>
      <c r="C154">
        <v>2</v>
      </c>
      <c r="D154">
        <v>1</v>
      </c>
      <c r="E154" t="s">
        <v>28</v>
      </c>
      <c r="F154" t="s">
        <v>28</v>
      </c>
      <c r="G154">
        <v>518</v>
      </c>
      <c r="H154">
        <v>4258</v>
      </c>
      <c r="I154">
        <v>17309</v>
      </c>
      <c r="J154">
        <v>994819.94</v>
      </c>
      <c r="K154">
        <v>901491.51</v>
      </c>
      <c r="L154">
        <v>704616.37</v>
      </c>
      <c r="M154">
        <v>292378.5613</v>
      </c>
      <c r="N154">
        <v>518</v>
      </c>
      <c r="O154">
        <v>1967</v>
      </c>
      <c r="P154">
        <v>9294</v>
      </c>
      <c r="Q154">
        <v>532830.34</v>
      </c>
      <c r="R154">
        <v>489241.99</v>
      </c>
      <c r="S154">
        <v>324060.79999999999</v>
      </c>
      <c r="T154">
        <v>170242.23800000001</v>
      </c>
      <c r="U154">
        <v>518</v>
      </c>
      <c r="V154">
        <v>2291</v>
      </c>
      <c r="W154">
        <v>8015</v>
      </c>
      <c r="X154">
        <v>461989.6</v>
      </c>
      <c r="Y154">
        <v>412249.52</v>
      </c>
      <c r="Z154">
        <v>380555.57</v>
      </c>
      <c r="AA154">
        <v>122136.3233</v>
      </c>
      <c r="AB154">
        <v>474</v>
      </c>
      <c r="AC154">
        <v>498</v>
      </c>
      <c r="AD154">
        <v>245</v>
      </c>
      <c r="AE154">
        <v>486</v>
      </c>
      <c r="AF154">
        <v>474</v>
      </c>
      <c r="AG154">
        <v>498</v>
      </c>
      <c r="AH154">
        <v>245</v>
      </c>
      <c r="AI154">
        <v>486</v>
      </c>
      <c r="AJ154">
        <v>474</v>
      </c>
      <c r="AK154">
        <v>498</v>
      </c>
      <c r="AL154">
        <v>245</v>
      </c>
      <c r="AM154">
        <v>486</v>
      </c>
    </row>
    <row r="155" spans="1:39" x14ac:dyDescent="0.15">
      <c r="A155" t="s">
        <v>210</v>
      </c>
      <c r="B155">
        <v>5</v>
      </c>
      <c r="C155">
        <v>2</v>
      </c>
      <c r="D155">
        <v>1</v>
      </c>
      <c r="E155" t="s">
        <v>28</v>
      </c>
      <c r="F155" t="s">
        <v>29</v>
      </c>
      <c r="G155">
        <v>8249</v>
      </c>
      <c r="H155">
        <v>105170</v>
      </c>
      <c r="I155">
        <v>348941</v>
      </c>
      <c r="J155">
        <v>18952199.210000001</v>
      </c>
      <c r="K155">
        <v>16754130.4</v>
      </c>
      <c r="L155">
        <v>13630891.76</v>
      </c>
      <c r="M155">
        <v>5730302.2254999997</v>
      </c>
      <c r="N155">
        <v>8249</v>
      </c>
      <c r="O155">
        <v>44847</v>
      </c>
      <c r="P155">
        <v>172094</v>
      </c>
      <c r="Q155">
        <v>9139536.6400000006</v>
      </c>
      <c r="R155">
        <v>8124311.1699999999</v>
      </c>
      <c r="S155">
        <v>5746856.6500000004</v>
      </c>
      <c r="T155">
        <v>3060113.4748999998</v>
      </c>
      <c r="U155">
        <v>8249</v>
      </c>
      <c r="V155">
        <v>60323</v>
      </c>
      <c r="W155">
        <v>176847</v>
      </c>
      <c r="X155">
        <v>9812662.5700000003</v>
      </c>
      <c r="Y155">
        <v>8629819.2300000004</v>
      </c>
      <c r="Z155">
        <v>7884035.1100000003</v>
      </c>
      <c r="AA155">
        <v>2670188.7505999999</v>
      </c>
      <c r="AB155">
        <v>7696</v>
      </c>
      <c r="AC155">
        <v>8122</v>
      </c>
      <c r="AD155">
        <v>5621</v>
      </c>
      <c r="AE155">
        <v>7837</v>
      </c>
      <c r="AF155">
        <v>7696</v>
      </c>
      <c r="AG155">
        <v>8122</v>
      </c>
      <c r="AH155">
        <v>5621</v>
      </c>
      <c r="AI155">
        <v>7837</v>
      </c>
      <c r="AJ155">
        <v>7696</v>
      </c>
      <c r="AK155">
        <v>8122</v>
      </c>
      <c r="AL155">
        <v>5621</v>
      </c>
      <c r="AM155">
        <v>7837</v>
      </c>
    </row>
    <row r="156" spans="1:39" x14ac:dyDescent="0.15">
      <c r="A156" t="s">
        <v>210</v>
      </c>
      <c r="B156">
        <v>5</v>
      </c>
      <c r="C156">
        <v>2</v>
      </c>
      <c r="D156">
        <v>1</v>
      </c>
      <c r="E156" t="s">
        <v>30</v>
      </c>
      <c r="F156" t="s">
        <v>28</v>
      </c>
      <c r="G156">
        <v>111</v>
      </c>
      <c r="H156">
        <v>1040</v>
      </c>
      <c r="I156">
        <v>3870</v>
      </c>
      <c r="J156">
        <v>213973.83</v>
      </c>
      <c r="K156">
        <v>187660.34</v>
      </c>
      <c r="L156">
        <v>147053.03</v>
      </c>
      <c r="M156">
        <v>65667.249599999996</v>
      </c>
      <c r="N156">
        <v>111</v>
      </c>
      <c r="O156">
        <v>380</v>
      </c>
      <c r="P156">
        <v>1686</v>
      </c>
      <c r="Q156">
        <v>91525.17</v>
      </c>
      <c r="R156">
        <v>81062.44</v>
      </c>
      <c r="S156">
        <v>52813.25</v>
      </c>
      <c r="T156">
        <v>32165.4048</v>
      </c>
      <c r="U156">
        <v>111</v>
      </c>
      <c r="V156">
        <v>660</v>
      </c>
      <c r="W156">
        <v>2184</v>
      </c>
      <c r="X156">
        <v>122448.66</v>
      </c>
      <c r="Y156">
        <v>106597.9</v>
      </c>
      <c r="Z156">
        <v>94239.78</v>
      </c>
      <c r="AA156">
        <v>33501.844799999999</v>
      </c>
      <c r="AB156">
        <v>101</v>
      </c>
      <c r="AC156">
        <v>107</v>
      </c>
      <c r="AD156">
        <v>45</v>
      </c>
      <c r="AE156">
        <v>105</v>
      </c>
      <c r="AF156">
        <v>101</v>
      </c>
      <c r="AG156">
        <v>107</v>
      </c>
      <c r="AH156">
        <v>45</v>
      </c>
      <c r="AI156">
        <v>105</v>
      </c>
      <c r="AJ156">
        <v>101</v>
      </c>
      <c r="AK156">
        <v>107</v>
      </c>
      <c r="AL156">
        <v>45</v>
      </c>
      <c r="AM156">
        <v>105</v>
      </c>
    </row>
    <row r="157" spans="1:39" x14ac:dyDescent="0.15">
      <c r="A157" t="s">
        <v>210</v>
      </c>
      <c r="B157">
        <v>5</v>
      </c>
      <c r="C157">
        <v>2</v>
      </c>
      <c r="D157">
        <v>1</v>
      </c>
      <c r="E157" t="s">
        <v>30</v>
      </c>
      <c r="F157" t="s">
        <v>29</v>
      </c>
      <c r="G157">
        <v>3010</v>
      </c>
      <c r="H157">
        <v>47848</v>
      </c>
      <c r="I157">
        <v>151633</v>
      </c>
      <c r="J157">
        <v>8137810.9299999997</v>
      </c>
      <c r="K157">
        <v>6846446.8399999999</v>
      </c>
      <c r="L157">
        <v>5474425.6500000004</v>
      </c>
      <c r="M157">
        <v>2477698.0222</v>
      </c>
      <c r="N157">
        <v>3010</v>
      </c>
      <c r="O157">
        <v>15998</v>
      </c>
      <c r="P157">
        <v>60716</v>
      </c>
      <c r="Q157">
        <v>3166386.81</v>
      </c>
      <c r="R157">
        <v>2722003.77</v>
      </c>
      <c r="S157">
        <v>1811503.98</v>
      </c>
      <c r="T157">
        <v>1093493.7712000001</v>
      </c>
      <c r="U157">
        <v>3010</v>
      </c>
      <c r="V157">
        <v>31850</v>
      </c>
      <c r="W157">
        <v>90917</v>
      </c>
      <c r="X157">
        <v>4971424.12</v>
      </c>
      <c r="Y157">
        <v>4124443.07</v>
      </c>
      <c r="Z157">
        <v>3662921.67</v>
      </c>
      <c r="AA157">
        <v>1384204.2509999999</v>
      </c>
      <c r="AB157">
        <v>2678</v>
      </c>
      <c r="AC157">
        <v>2993</v>
      </c>
      <c r="AD157">
        <v>2121</v>
      </c>
      <c r="AE157">
        <v>2826</v>
      </c>
      <c r="AF157">
        <v>2678</v>
      </c>
      <c r="AG157">
        <v>2993</v>
      </c>
      <c r="AH157">
        <v>2121</v>
      </c>
      <c r="AI157">
        <v>2826</v>
      </c>
      <c r="AJ157">
        <v>2678</v>
      </c>
      <c r="AK157">
        <v>2993</v>
      </c>
      <c r="AL157">
        <v>2121</v>
      </c>
      <c r="AM157">
        <v>2826</v>
      </c>
    </row>
    <row r="158" spans="1:39" x14ac:dyDescent="0.15">
      <c r="A158" t="s">
        <v>210</v>
      </c>
      <c r="B158">
        <v>5</v>
      </c>
      <c r="C158">
        <v>2</v>
      </c>
      <c r="D158">
        <v>1</v>
      </c>
      <c r="E158" t="s">
        <v>29</v>
      </c>
      <c r="F158" t="s">
        <v>28</v>
      </c>
      <c r="G158">
        <v>642</v>
      </c>
      <c r="H158">
        <v>5983</v>
      </c>
      <c r="I158">
        <v>24963</v>
      </c>
      <c r="J158">
        <v>1347689.78</v>
      </c>
      <c r="K158">
        <v>1145826.1200000001</v>
      </c>
      <c r="L158">
        <v>900777.08</v>
      </c>
      <c r="M158">
        <v>421635.30849999998</v>
      </c>
      <c r="N158">
        <v>642</v>
      </c>
      <c r="O158">
        <v>2439</v>
      </c>
      <c r="P158">
        <v>11953</v>
      </c>
      <c r="Q158">
        <v>618105.85</v>
      </c>
      <c r="R158">
        <v>528496.4</v>
      </c>
      <c r="S158">
        <v>349814.33</v>
      </c>
      <c r="T158">
        <v>221547.37650000001</v>
      </c>
      <c r="U158">
        <v>642</v>
      </c>
      <c r="V158">
        <v>3544</v>
      </c>
      <c r="W158">
        <v>13010</v>
      </c>
      <c r="X158">
        <v>729583.93</v>
      </c>
      <c r="Y158">
        <v>617329.72</v>
      </c>
      <c r="Z158">
        <v>550962.75</v>
      </c>
      <c r="AA158">
        <v>200087.932</v>
      </c>
      <c r="AB158">
        <v>589</v>
      </c>
      <c r="AC158">
        <v>630</v>
      </c>
      <c r="AD158">
        <v>314</v>
      </c>
      <c r="AE158">
        <v>616</v>
      </c>
      <c r="AF158">
        <v>589</v>
      </c>
      <c r="AG158">
        <v>630</v>
      </c>
      <c r="AH158">
        <v>314</v>
      </c>
      <c r="AI158">
        <v>616</v>
      </c>
      <c r="AJ158">
        <v>589</v>
      </c>
      <c r="AK158">
        <v>630</v>
      </c>
      <c r="AL158">
        <v>314</v>
      </c>
      <c r="AM158">
        <v>616</v>
      </c>
    </row>
    <row r="159" spans="1:39" x14ac:dyDescent="0.15">
      <c r="A159" t="s">
        <v>210</v>
      </c>
      <c r="B159">
        <v>5</v>
      </c>
      <c r="C159">
        <v>2</v>
      </c>
      <c r="D159">
        <v>1</v>
      </c>
      <c r="E159" t="s">
        <v>29</v>
      </c>
      <c r="F159" t="s">
        <v>29</v>
      </c>
      <c r="G159">
        <v>20593</v>
      </c>
      <c r="H159">
        <v>304046</v>
      </c>
      <c r="I159">
        <v>1004264</v>
      </c>
      <c r="J159">
        <v>53603113.75</v>
      </c>
      <c r="K159">
        <v>44607425.590000004</v>
      </c>
      <c r="L159">
        <v>36584946.68</v>
      </c>
      <c r="M159">
        <v>16431575.701099999</v>
      </c>
      <c r="N159">
        <v>20593</v>
      </c>
      <c r="O159">
        <v>109268</v>
      </c>
      <c r="P159">
        <v>420389</v>
      </c>
      <c r="Q159">
        <v>21592889.780000001</v>
      </c>
      <c r="R159">
        <v>18086465.91</v>
      </c>
      <c r="S159">
        <v>12641809.68</v>
      </c>
      <c r="T159">
        <v>7552732.0588999996</v>
      </c>
      <c r="U159">
        <v>20593</v>
      </c>
      <c r="V159">
        <v>194778</v>
      </c>
      <c r="W159">
        <v>583875</v>
      </c>
      <c r="X159">
        <v>32010223.969999999</v>
      </c>
      <c r="Y159">
        <v>26520959.68</v>
      </c>
      <c r="Z159">
        <v>23943137</v>
      </c>
      <c r="AA159">
        <v>8878843.6422000006</v>
      </c>
      <c r="AB159">
        <v>19375</v>
      </c>
      <c r="AC159">
        <v>20468</v>
      </c>
      <c r="AD159">
        <v>15038</v>
      </c>
      <c r="AE159">
        <v>19818</v>
      </c>
      <c r="AF159">
        <v>19375</v>
      </c>
      <c r="AG159">
        <v>20468</v>
      </c>
      <c r="AH159">
        <v>15038</v>
      </c>
      <c r="AI159">
        <v>19818</v>
      </c>
      <c r="AJ159">
        <v>19375</v>
      </c>
      <c r="AK159">
        <v>20468</v>
      </c>
      <c r="AL159">
        <v>15038</v>
      </c>
      <c r="AM159">
        <v>19818</v>
      </c>
    </row>
    <row r="160" spans="1:39" x14ac:dyDescent="0.15">
      <c r="A160" t="s">
        <v>210</v>
      </c>
      <c r="B160">
        <v>5</v>
      </c>
      <c r="C160">
        <v>2</v>
      </c>
      <c r="D160">
        <v>1</v>
      </c>
      <c r="E160" t="s">
        <v>31</v>
      </c>
      <c r="F160" t="s">
        <v>28</v>
      </c>
      <c r="G160">
        <v>2</v>
      </c>
      <c r="H160">
        <v>18</v>
      </c>
      <c r="I160">
        <v>71</v>
      </c>
      <c r="J160">
        <v>4179.43</v>
      </c>
      <c r="K160">
        <v>3498.61</v>
      </c>
      <c r="L160">
        <v>2912.74</v>
      </c>
      <c r="M160">
        <v>1136.1264000000001</v>
      </c>
      <c r="N160">
        <v>2</v>
      </c>
      <c r="O160">
        <v>13</v>
      </c>
      <c r="P160">
        <v>37</v>
      </c>
      <c r="Q160">
        <v>2210.96</v>
      </c>
      <c r="R160">
        <v>1783.94</v>
      </c>
      <c r="S160">
        <v>1198.07</v>
      </c>
      <c r="T160">
        <v>635.26639999999998</v>
      </c>
      <c r="U160">
        <v>2</v>
      </c>
      <c r="V160">
        <v>5</v>
      </c>
      <c r="W160">
        <v>34</v>
      </c>
      <c r="X160">
        <v>1968.47</v>
      </c>
      <c r="Y160">
        <v>1714.67</v>
      </c>
      <c r="Z160">
        <v>1714.67</v>
      </c>
      <c r="AA160">
        <v>500.86</v>
      </c>
      <c r="AB160">
        <v>2</v>
      </c>
      <c r="AC160">
        <v>2</v>
      </c>
      <c r="AD160">
        <v>0</v>
      </c>
      <c r="AE160">
        <v>2</v>
      </c>
      <c r="AF160">
        <v>2</v>
      </c>
      <c r="AG160">
        <v>2</v>
      </c>
      <c r="AH160">
        <v>0</v>
      </c>
      <c r="AI160">
        <v>2</v>
      </c>
      <c r="AJ160">
        <v>2</v>
      </c>
      <c r="AK160">
        <v>2</v>
      </c>
      <c r="AL160">
        <v>0</v>
      </c>
      <c r="AM160">
        <v>2</v>
      </c>
    </row>
    <row r="161" spans="1:39" x14ac:dyDescent="0.15">
      <c r="A161" t="s">
        <v>210</v>
      </c>
      <c r="B161">
        <v>5</v>
      </c>
      <c r="C161">
        <v>2</v>
      </c>
      <c r="D161">
        <v>1</v>
      </c>
      <c r="E161" t="s">
        <v>31</v>
      </c>
      <c r="F161" t="s">
        <v>29</v>
      </c>
      <c r="G161">
        <v>20</v>
      </c>
      <c r="H161">
        <v>343</v>
      </c>
      <c r="I161">
        <v>988</v>
      </c>
      <c r="J161">
        <v>55951.48</v>
      </c>
      <c r="K161">
        <v>47801.3</v>
      </c>
      <c r="L161">
        <v>32576.74</v>
      </c>
      <c r="M161">
        <v>16767.6351</v>
      </c>
      <c r="N161">
        <v>20</v>
      </c>
      <c r="O161">
        <v>175</v>
      </c>
      <c r="P161">
        <v>547</v>
      </c>
      <c r="Q161">
        <v>29885.37</v>
      </c>
      <c r="R161">
        <v>25370.03</v>
      </c>
      <c r="S161">
        <v>12567.86</v>
      </c>
      <c r="T161">
        <v>9760.2862000000005</v>
      </c>
      <c r="U161">
        <v>20</v>
      </c>
      <c r="V161">
        <v>168</v>
      </c>
      <c r="W161">
        <v>441</v>
      </c>
      <c r="X161">
        <v>26066.11</v>
      </c>
      <c r="Y161">
        <v>22431.27</v>
      </c>
      <c r="Z161">
        <v>20008.88</v>
      </c>
      <c r="AA161">
        <v>7007.3489</v>
      </c>
      <c r="AB161">
        <v>18</v>
      </c>
      <c r="AC161">
        <v>20</v>
      </c>
      <c r="AD161">
        <v>12</v>
      </c>
      <c r="AE161">
        <v>20</v>
      </c>
      <c r="AF161">
        <v>18</v>
      </c>
      <c r="AG161">
        <v>20</v>
      </c>
      <c r="AH161">
        <v>12</v>
      </c>
      <c r="AI161">
        <v>20</v>
      </c>
      <c r="AJ161">
        <v>18</v>
      </c>
      <c r="AK161">
        <v>20</v>
      </c>
      <c r="AL161">
        <v>12</v>
      </c>
      <c r="AM161">
        <v>20</v>
      </c>
    </row>
    <row r="162" spans="1:39" x14ac:dyDescent="0.15">
      <c r="A162" t="s">
        <v>210</v>
      </c>
      <c r="B162">
        <v>5</v>
      </c>
      <c r="C162">
        <v>2</v>
      </c>
      <c r="D162">
        <v>1</v>
      </c>
      <c r="E162" t="s">
        <v>32</v>
      </c>
      <c r="F162" t="s">
        <v>28</v>
      </c>
      <c r="G162">
        <v>105</v>
      </c>
      <c r="H162">
        <v>887</v>
      </c>
      <c r="I162">
        <v>4012</v>
      </c>
      <c r="J162">
        <v>218734.89</v>
      </c>
      <c r="K162">
        <v>187670.17</v>
      </c>
      <c r="L162">
        <v>148832.04</v>
      </c>
      <c r="M162">
        <v>67274.889599999995</v>
      </c>
      <c r="N162">
        <v>105</v>
      </c>
      <c r="O162">
        <v>366</v>
      </c>
      <c r="P162">
        <v>1888</v>
      </c>
      <c r="Q162">
        <v>102350.64</v>
      </c>
      <c r="R162">
        <v>89636.71</v>
      </c>
      <c r="S162">
        <v>59060.3</v>
      </c>
      <c r="T162">
        <v>35355.391100000001</v>
      </c>
      <c r="U162">
        <v>105</v>
      </c>
      <c r="V162">
        <v>521</v>
      </c>
      <c r="W162">
        <v>2124</v>
      </c>
      <c r="X162">
        <v>116384.25</v>
      </c>
      <c r="Y162">
        <v>98033.46</v>
      </c>
      <c r="Z162">
        <v>89771.74</v>
      </c>
      <c r="AA162">
        <v>31919.498500000002</v>
      </c>
      <c r="AB162">
        <v>97</v>
      </c>
      <c r="AC162">
        <v>104</v>
      </c>
      <c r="AD162">
        <v>48</v>
      </c>
      <c r="AE162">
        <v>99</v>
      </c>
      <c r="AF162">
        <v>97</v>
      </c>
      <c r="AG162">
        <v>104</v>
      </c>
      <c r="AH162">
        <v>48</v>
      </c>
      <c r="AI162">
        <v>99</v>
      </c>
      <c r="AJ162">
        <v>97</v>
      </c>
      <c r="AK162">
        <v>104</v>
      </c>
      <c r="AL162">
        <v>48</v>
      </c>
      <c r="AM162">
        <v>99</v>
      </c>
    </row>
    <row r="163" spans="1:39" x14ac:dyDescent="0.15">
      <c r="A163" t="s">
        <v>210</v>
      </c>
      <c r="B163">
        <v>5</v>
      </c>
      <c r="C163">
        <v>2</v>
      </c>
      <c r="D163">
        <v>1</v>
      </c>
      <c r="E163" t="s">
        <v>32</v>
      </c>
      <c r="F163" t="s">
        <v>29</v>
      </c>
      <c r="G163">
        <v>2231</v>
      </c>
      <c r="H163">
        <v>31536</v>
      </c>
      <c r="I163">
        <v>106187</v>
      </c>
      <c r="J163">
        <v>5656110.7199999997</v>
      </c>
      <c r="K163">
        <v>4797455.67</v>
      </c>
      <c r="L163">
        <v>3989503.75</v>
      </c>
      <c r="M163">
        <v>1721713.1666999999</v>
      </c>
      <c r="N163">
        <v>2231</v>
      </c>
      <c r="O163">
        <v>11968</v>
      </c>
      <c r="P163">
        <v>45103</v>
      </c>
      <c r="Q163">
        <v>2288801.5</v>
      </c>
      <c r="R163">
        <v>1960120.3200000001</v>
      </c>
      <c r="S163">
        <v>1395844.51</v>
      </c>
      <c r="T163">
        <v>796839.16350000002</v>
      </c>
      <c r="U163">
        <v>2231</v>
      </c>
      <c r="V163">
        <v>19568</v>
      </c>
      <c r="W163">
        <v>61084</v>
      </c>
      <c r="X163">
        <v>3367309.22</v>
      </c>
      <c r="Y163">
        <v>2837335.35</v>
      </c>
      <c r="Z163">
        <v>2593659.2400000002</v>
      </c>
      <c r="AA163">
        <v>924874.00320000004</v>
      </c>
      <c r="AB163">
        <v>2150</v>
      </c>
      <c r="AC163">
        <v>2207</v>
      </c>
      <c r="AD163">
        <v>1690</v>
      </c>
      <c r="AE163">
        <v>2176</v>
      </c>
      <c r="AF163">
        <v>2150</v>
      </c>
      <c r="AG163">
        <v>2207</v>
      </c>
      <c r="AH163">
        <v>1690</v>
      </c>
      <c r="AI163">
        <v>2176</v>
      </c>
      <c r="AJ163">
        <v>2150</v>
      </c>
      <c r="AK163">
        <v>2207</v>
      </c>
      <c r="AL163">
        <v>1690</v>
      </c>
      <c r="AM163">
        <v>2176</v>
      </c>
    </row>
    <row r="164" spans="1:39" x14ac:dyDescent="0.15">
      <c r="A164" t="s">
        <v>210</v>
      </c>
      <c r="B164">
        <v>5</v>
      </c>
      <c r="C164">
        <v>2</v>
      </c>
      <c r="D164">
        <v>2</v>
      </c>
      <c r="E164" t="s">
        <v>28</v>
      </c>
      <c r="F164" t="s">
        <v>28</v>
      </c>
      <c r="G164">
        <v>243</v>
      </c>
      <c r="H164">
        <v>1695</v>
      </c>
      <c r="I164">
        <v>7660</v>
      </c>
      <c r="J164">
        <v>445225.21</v>
      </c>
      <c r="K164">
        <v>405105.59</v>
      </c>
      <c r="L164">
        <v>300007.07</v>
      </c>
      <c r="M164">
        <v>132152.9578</v>
      </c>
      <c r="N164">
        <v>243</v>
      </c>
      <c r="O164">
        <v>754</v>
      </c>
      <c r="P164">
        <v>4212</v>
      </c>
      <c r="Q164">
        <v>244339.94</v>
      </c>
      <c r="R164">
        <v>222710.09</v>
      </c>
      <c r="S164">
        <v>134697.12</v>
      </c>
      <c r="T164">
        <v>78515.383700000006</v>
      </c>
      <c r="U164">
        <v>243</v>
      </c>
      <c r="V164">
        <v>941</v>
      </c>
      <c r="W164">
        <v>3448</v>
      </c>
      <c r="X164">
        <v>200885.27</v>
      </c>
      <c r="Y164">
        <v>182395.5</v>
      </c>
      <c r="Z164">
        <v>165309.95000000001</v>
      </c>
      <c r="AA164">
        <v>53637.574099999998</v>
      </c>
      <c r="AB164">
        <v>226</v>
      </c>
      <c r="AC164">
        <v>233</v>
      </c>
      <c r="AD164">
        <v>125</v>
      </c>
      <c r="AE164">
        <v>226</v>
      </c>
      <c r="AF164">
        <v>226</v>
      </c>
      <c r="AG164">
        <v>233</v>
      </c>
      <c r="AH164">
        <v>125</v>
      </c>
      <c r="AI164">
        <v>226</v>
      </c>
      <c r="AJ164">
        <v>226</v>
      </c>
      <c r="AK164">
        <v>233</v>
      </c>
      <c r="AL164">
        <v>125</v>
      </c>
      <c r="AM164">
        <v>226</v>
      </c>
    </row>
    <row r="165" spans="1:39" x14ac:dyDescent="0.15">
      <c r="A165" t="s">
        <v>210</v>
      </c>
      <c r="B165">
        <v>5</v>
      </c>
      <c r="C165">
        <v>2</v>
      </c>
      <c r="D165">
        <v>2</v>
      </c>
      <c r="E165" t="s">
        <v>28</v>
      </c>
      <c r="F165" t="s">
        <v>29</v>
      </c>
      <c r="G165">
        <v>1178</v>
      </c>
      <c r="H165">
        <v>11131</v>
      </c>
      <c r="I165">
        <v>43310</v>
      </c>
      <c r="J165">
        <v>2355347.5499999998</v>
      </c>
      <c r="K165">
        <v>2107466.2799999998</v>
      </c>
      <c r="L165">
        <v>1657633.18</v>
      </c>
      <c r="M165">
        <v>714900.0196</v>
      </c>
      <c r="N165">
        <v>1178</v>
      </c>
      <c r="O165">
        <v>4963</v>
      </c>
      <c r="P165">
        <v>22408</v>
      </c>
      <c r="Q165">
        <v>1185036.52</v>
      </c>
      <c r="R165">
        <v>1055185.3400000001</v>
      </c>
      <c r="S165">
        <v>699201.12</v>
      </c>
      <c r="T165">
        <v>399687.41019999998</v>
      </c>
      <c r="U165">
        <v>1178</v>
      </c>
      <c r="V165">
        <v>6168</v>
      </c>
      <c r="W165">
        <v>20902</v>
      </c>
      <c r="X165">
        <v>1170311.03</v>
      </c>
      <c r="Y165">
        <v>1052280.94</v>
      </c>
      <c r="Z165">
        <v>958432.06</v>
      </c>
      <c r="AA165">
        <v>315212.60940000002</v>
      </c>
      <c r="AB165">
        <v>1098</v>
      </c>
      <c r="AC165">
        <v>1166</v>
      </c>
      <c r="AD165">
        <v>785</v>
      </c>
      <c r="AE165">
        <v>1135</v>
      </c>
      <c r="AF165">
        <v>1098</v>
      </c>
      <c r="AG165">
        <v>1166</v>
      </c>
      <c r="AH165">
        <v>785</v>
      </c>
      <c r="AI165">
        <v>1135</v>
      </c>
      <c r="AJ165">
        <v>1098</v>
      </c>
      <c r="AK165">
        <v>1166</v>
      </c>
      <c r="AL165">
        <v>785</v>
      </c>
      <c r="AM165">
        <v>1135</v>
      </c>
    </row>
    <row r="166" spans="1:39" x14ac:dyDescent="0.15">
      <c r="A166" t="s">
        <v>210</v>
      </c>
      <c r="B166">
        <v>5</v>
      </c>
      <c r="C166">
        <v>2</v>
      </c>
      <c r="D166">
        <v>2</v>
      </c>
      <c r="E166" t="s">
        <v>30</v>
      </c>
      <c r="F166" t="s">
        <v>28</v>
      </c>
      <c r="G166">
        <v>42</v>
      </c>
      <c r="H166">
        <v>272</v>
      </c>
      <c r="I166">
        <v>1506</v>
      </c>
      <c r="J166">
        <v>83167.48</v>
      </c>
      <c r="K166">
        <v>76050.539999999994</v>
      </c>
      <c r="L166">
        <v>55293.31</v>
      </c>
      <c r="M166">
        <v>25109.940500000001</v>
      </c>
      <c r="N166">
        <v>42</v>
      </c>
      <c r="O166">
        <v>125</v>
      </c>
      <c r="P166">
        <v>840</v>
      </c>
      <c r="Q166">
        <v>44647.040000000001</v>
      </c>
      <c r="R166">
        <v>40730.410000000003</v>
      </c>
      <c r="S166">
        <v>23596.22</v>
      </c>
      <c r="T166">
        <v>14829.585999999999</v>
      </c>
      <c r="U166">
        <v>42</v>
      </c>
      <c r="V166">
        <v>147</v>
      </c>
      <c r="W166">
        <v>666</v>
      </c>
      <c r="X166">
        <v>38520.44</v>
      </c>
      <c r="Y166">
        <v>35320.129999999997</v>
      </c>
      <c r="Z166">
        <v>31697.09</v>
      </c>
      <c r="AA166">
        <v>10280.354499999999</v>
      </c>
      <c r="AB166">
        <v>38</v>
      </c>
      <c r="AC166">
        <v>40</v>
      </c>
      <c r="AD166">
        <v>16</v>
      </c>
      <c r="AE166">
        <v>40</v>
      </c>
      <c r="AF166">
        <v>38</v>
      </c>
      <c r="AG166">
        <v>40</v>
      </c>
      <c r="AH166">
        <v>16</v>
      </c>
      <c r="AI166">
        <v>40</v>
      </c>
      <c r="AJ166">
        <v>38</v>
      </c>
      <c r="AK166">
        <v>40</v>
      </c>
      <c r="AL166">
        <v>16</v>
      </c>
      <c r="AM166">
        <v>40</v>
      </c>
    </row>
    <row r="167" spans="1:39" x14ac:dyDescent="0.15">
      <c r="A167" t="s">
        <v>210</v>
      </c>
      <c r="B167">
        <v>5</v>
      </c>
      <c r="C167">
        <v>2</v>
      </c>
      <c r="D167">
        <v>2</v>
      </c>
      <c r="E167" t="s">
        <v>30</v>
      </c>
      <c r="F167" t="s">
        <v>29</v>
      </c>
      <c r="G167">
        <v>246</v>
      </c>
      <c r="H167">
        <v>2534</v>
      </c>
      <c r="I167">
        <v>9694</v>
      </c>
      <c r="J167">
        <v>517517.3</v>
      </c>
      <c r="K167">
        <v>455176.53</v>
      </c>
      <c r="L167">
        <v>355202.14</v>
      </c>
      <c r="M167">
        <v>160993.94010000001</v>
      </c>
      <c r="N167">
        <v>246</v>
      </c>
      <c r="O167">
        <v>975</v>
      </c>
      <c r="P167">
        <v>4448</v>
      </c>
      <c r="Q167">
        <v>231688.01</v>
      </c>
      <c r="R167">
        <v>202691.1</v>
      </c>
      <c r="S167">
        <v>127540.25</v>
      </c>
      <c r="T167">
        <v>82416.561700000006</v>
      </c>
      <c r="U167">
        <v>246</v>
      </c>
      <c r="V167">
        <v>1559</v>
      </c>
      <c r="W167">
        <v>5246</v>
      </c>
      <c r="X167">
        <v>285829.28999999998</v>
      </c>
      <c r="Y167">
        <v>252485.43</v>
      </c>
      <c r="Z167">
        <v>227661.89</v>
      </c>
      <c r="AA167">
        <v>78577.378400000001</v>
      </c>
      <c r="AB167">
        <v>225</v>
      </c>
      <c r="AC167">
        <v>244</v>
      </c>
      <c r="AD167">
        <v>166</v>
      </c>
      <c r="AE167">
        <v>230</v>
      </c>
      <c r="AF167">
        <v>225</v>
      </c>
      <c r="AG167">
        <v>244</v>
      </c>
      <c r="AH167">
        <v>166</v>
      </c>
      <c r="AI167">
        <v>230</v>
      </c>
      <c r="AJ167">
        <v>225</v>
      </c>
      <c r="AK167">
        <v>244</v>
      </c>
      <c r="AL167">
        <v>166</v>
      </c>
      <c r="AM167">
        <v>230</v>
      </c>
    </row>
    <row r="168" spans="1:39" x14ac:dyDescent="0.15">
      <c r="A168" t="s">
        <v>210</v>
      </c>
      <c r="B168">
        <v>5</v>
      </c>
      <c r="C168">
        <v>2</v>
      </c>
      <c r="D168">
        <v>2</v>
      </c>
      <c r="E168" t="s">
        <v>29</v>
      </c>
      <c r="F168" t="s">
        <v>28</v>
      </c>
      <c r="G168">
        <v>151</v>
      </c>
      <c r="H168">
        <v>1196</v>
      </c>
      <c r="I168">
        <v>5487</v>
      </c>
      <c r="J168">
        <v>296921.44</v>
      </c>
      <c r="K168">
        <v>252957.7</v>
      </c>
      <c r="L168">
        <v>186239.98</v>
      </c>
      <c r="M168">
        <v>92077.986799999999</v>
      </c>
      <c r="N168">
        <v>151</v>
      </c>
      <c r="O168">
        <v>471</v>
      </c>
      <c r="P168">
        <v>2593</v>
      </c>
      <c r="Q168">
        <v>137693.88</v>
      </c>
      <c r="R168">
        <v>118714.05</v>
      </c>
      <c r="S168">
        <v>66835.81</v>
      </c>
      <c r="T168">
        <v>48187.854399999997</v>
      </c>
      <c r="U168">
        <v>151</v>
      </c>
      <c r="V168">
        <v>725</v>
      </c>
      <c r="W168">
        <v>2894</v>
      </c>
      <c r="X168">
        <v>159227.56</v>
      </c>
      <c r="Y168">
        <v>134243.65</v>
      </c>
      <c r="Z168">
        <v>119404.17</v>
      </c>
      <c r="AA168">
        <v>43890.132400000002</v>
      </c>
      <c r="AB168">
        <v>143</v>
      </c>
      <c r="AC168">
        <v>147</v>
      </c>
      <c r="AD168">
        <v>72</v>
      </c>
      <c r="AE168">
        <v>147</v>
      </c>
      <c r="AF168">
        <v>143</v>
      </c>
      <c r="AG168">
        <v>147</v>
      </c>
      <c r="AH168">
        <v>72</v>
      </c>
      <c r="AI168">
        <v>147</v>
      </c>
      <c r="AJ168">
        <v>143</v>
      </c>
      <c r="AK168">
        <v>147</v>
      </c>
      <c r="AL168">
        <v>72</v>
      </c>
      <c r="AM168">
        <v>147</v>
      </c>
    </row>
    <row r="169" spans="1:39" x14ac:dyDescent="0.15">
      <c r="A169" t="s">
        <v>210</v>
      </c>
      <c r="B169">
        <v>5</v>
      </c>
      <c r="C169">
        <v>2</v>
      </c>
      <c r="D169">
        <v>2</v>
      </c>
      <c r="E169" t="s">
        <v>29</v>
      </c>
      <c r="F169" t="s">
        <v>29</v>
      </c>
      <c r="G169">
        <v>1138</v>
      </c>
      <c r="H169">
        <v>11647</v>
      </c>
      <c r="I169">
        <v>46478</v>
      </c>
      <c r="J169">
        <v>2495101.85</v>
      </c>
      <c r="K169">
        <v>2117683.64</v>
      </c>
      <c r="L169">
        <v>1675300.05</v>
      </c>
      <c r="M169">
        <v>768610.8395</v>
      </c>
      <c r="N169">
        <v>1138</v>
      </c>
      <c r="O169">
        <v>4534</v>
      </c>
      <c r="P169">
        <v>21098</v>
      </c>
      <c r="Q169">
        <v>1090170.45</v>
      </c>
      <c r="R169">
        <v>928094.45</v>
      </c>
      <c r="S169">
        <v>606432.14</v>
      </c>
      <c r="T169">
        <v>383607.20150000002</v>
      </c>
      <c r="U169">
        <v>1138</v>
      </c>
      <c r="V169">
        <v>7113</v>
      </c>
      <c r="W169">
        <v>25380</v>
      </c>
      <c r="X169">
        <v>1404931.4</v>
      </c>
      <c r="Y169">
        <v>1189589.19</v>
      </c>
      <c r="Z169">
        <v>1068867.9099999999</v>
      </c>
      <c r="AA169">
        <v>385003.63799999998</v>
      </c>
      <c r="AB169">
        <v>1072</v>
      </c>
      <c r="AC169">
        <v>1123</v>
      </c>
      <c r="AD169">
        <v>797</v>
      </c>
      <c r="AE169">
        <v>1102</v>
      </c>
      <c r="AF169">
        <v>1072</v>
      </c>
      <c r="AG169">
        <v>1123</v>
      </c>
      <c r="AH169">
        <v>797</v>
      </c>
      <c r="AI169">
        <v>1102</v>
      </c>
      <c r="AJ169">
        <v>1072</v>
      </c>
      <c r="AK169">
        <v>1123</v>
      </c>
      <c r="AL169">
        <v>797</v>
      </c>
      <c r="AM169">
        <v>1102</v>
      </c>
    </row>
    <row r="170" spans="1:39" x14ac:dyDescent="0.15">
      <c r="A170" t="s">
        <v>210</v>
      </c>
      <c r="B170">
        <v>5</v>
      </c>
      <c r="C170">
        <v>2</v>
      </c>
      <c r="D170">
        <v>2</v>
      </c>
      <c r="E170" t="s">
        <v>31</v>
      </c>
      <c r="F170" t="s">
        <v>29</v>
      </c>
      <c r="G170">
        <v>1</v>
      </c>
      <c r="H170">
        <v>10</v>
      </c>
      <c r="I170">
        <v>31</v>
      </c>
      <c r="J170">
        <v>1722.96</v>
      </c>
      <c r="K170">
        <v>1488.26</v>
      </c>
      <c r="L170">
        <v>1194.24</v>
      </c>
      <c r="M170">
        <v>492.30059999999997</v>
      </c>
      <c r="N170">
        <v>1</v>
      </c>
      <c r="O170">
        <v>1</v>
      </c>
      <c r="P170">
        <v>3</v>
      </c>
      <c r="Q170">
        <v>128.97999999999999</v>
      </c>
      <c r="R170">
        <v>104.98</v>
      </c>
      <c r="S170">
        <v>104.98</v>
      </c>
      <c r="T170">
        <v>79.484999999999999</v>
      </c>
      <c r="U170">
        <v>1</v>
      </c>
      <c r="V170">
        <v>9</v>
      </c>
      <c r="W170">
        <v>28</v>
      </c>
      <c r="X170">
        <v>1593.98</v>
      </c>
      <c r="Y170">
        <v>1383.28</v>
      </c>
      <c r="Z170">
        <v>1089.26</v>
      </c>
      <c r="AA170">
        <v>412.81560000000002</v>
      </c>
      <c r="AB170">
        <v>1</v>
      </c>
      <c r="AC170">
        <v>1</v>
      </c>
      <c r="AD170">
        <v>1</v>
      </c>
      <c r="AE170">
        <v>0</v>
      </c>
      <c r="AF170">
        <v>1</v>
      </c>
      <c r="AG170">
        <v>1</v>
      </c>
      <c r="AH170">
        <v>1</v>
      </c>
      <c r="AI170">
        <v>0</v>
      </c>
      <c r="AJ170">
        <v>1</v>
      </c>
      <c r="AK170">
        <v>1</v>
      </c>
      <c r="AL170">
        <v>1</v>
      </c>
      <c r="AM170">
        <v>0</v>
      </c>
    </row>
    <row r="171" spans="1:39" x14ac:dyDescent="0.15">
      <c r="A171" t="s">
        <v>210</v>
      </c>
      <c r="B171">
        <v>5</v>
      </c>
      <c r="C171">
        <v>2</v>
      </c>
      <c r="D171">
        <v>2</v>
      </c>
      <c r="E171" t="s">
        <v>32</v>
      </c>
      <c r="F171" t="s">
        <v>28</v>
      </c>
      <c r="G171">
        <v>74</v>
      </c>
      <c r="H171">
        <v>498</v>
      </c>
      <c r="I171">
        <v>2522</v>
      </c>
      <c r="J171">
        <v>150036.26</v>
      </c>
      <c r="K171">
        <v>129352.66</v>
      </c>
      <c r="L171">
        <v>101458.88</v>
      </c>
      <c r="M171">
        <v>44203.637900000002</v>
      </c>
      <c r="N171">
        <v>74</v>
      </c>
      <c r="O171">
        <v>189</v>
      </c>
      <c r="P171">
        <v>1001</v>
      </c>
      <c r="Q171">
        <v>57667.040000000001</v>
      </c>
      <c r="R171">
        <v>50535.08</v>
      </c>
      <c r="S171">
        <v>31422.12</v>
      </c>
      <c r="T171">
        <v>19880.243200000001</v>
      </c>
      <c r="U171">
        <v>74</v>
      </c>
      <c r="V171">
        <v>309</v>
      </c>
      <c r="W171">
        <v>1521</v>
      </c>
      <c r="X171">
        <v>92369.22</v>
      </c>
      <c r="Y171">
        <v>78817.58</v>
      </c>
      <c r="Z171">
        <v>70036.759999999995</v>
      </c>
      <c r="AA171">
        <v>24323.394700000001</v>
      </c>
      <c r="AB171">
        <v>69</v>
      </c>
      <c r="AC171">
        <v>70</v>
      </c>
      <c r="AD171">
        <v>37</v>
      </c>
      <c r="AE171">
        <v>74</v>
      </c>
      <c r="AF171">
        <v>69</v>
      </c>
      <c r="AG171">
        <v>70</v>
      </c>
      <c r="AH171">
        <v>37</v>
      </c>
      <c r="AI171">
        <v>74</v>
      </c>
      <c r="AJ171">
        <v>69</v>
      </c>
      <c r="AK171">
        <v>70</v>
      </c>
      <c r="AL171">
        <v>37</v>
      </c>
      <c r="AM171">
        <v>74</v>
      </c>
    </row>
    <row r="172" spans="1:39" x14ac:dyDescent="0.15">
      <c r="A172" t="s">
        <v>210</v>
      </c>
      <c r="B172">
        <v>5</v>
      </c>
      <c r="C172">
        <v>2</v>
      </c>
      <c r="D172">
        <v>2</v>
      </c>
      <c r="E172" t="s">
        <v>32</v>
      </c>
      <c r="F172" t="s">
        <v>29</v>
      </c>
      <c r="G172">
        <v>660</v>
      </c>
      <c r="H172">
        <v>7281</v>
      </c>
      <c r="I172">
        <v>27900</v>
      </c>
      <c r="J172">
        <v>1508901.8</v>
      </c>
      <c r="K172">
        <v>1286154.6499999999</v>
      </c>
      <c r="L172">
        <v>1061262.28</v>
      </c>
      <c r="M172">
        <v>455478.75420000002</v>
      </c>
      <c r="N172">
        <v>660</v>
      </c>
      <c r="O172">
        <v>2709</v>
      </c>
      <c r="P172">
        <v>11534</v>
      </c>
      <c r="Q172">
        <v>589084.66</v>
      </c>
      <c r="R172">
        <v>504029.2</v>
      </c>
      <c r="S172">
        <v>346029.37</v>
      </c>
      <c r="T172">
        <v>205368.72450000001</v>
      </c>
      <c r="U172">
        <v>660</v>
      </c>
      <c r="V172">
        <v>4572</v>
      </c>
      <c r="W172">
        <v>16366</v>
      </c>
      <c r="X172">
        <v>919817.14</v>
      </c>
      <c r="Y172">
        <v>782125.45</v>
      </c>
      <c r="Z172">
        <v>715232.91</v>
      </c>
      <c r="AA172">
        <v>250110.02970000001</v>
      </c>
      <c r="AB172">
        <v>629</v>
      </c>
      <c r="AC172">
        <v>653</v>
      </c>
      <c r="AD172">
        <v>502</v>
      </c>
      <c r="AE172">
        <v>646</v>
      </c>
      <c r="AF172">
        <v>629</v>
      </c>
      <c r="AG172">
        <v>653</v>
      </c>
      <c r="AH172">
        <v>502</v>
      </c>
      <c r="AI172">
        <v>646</v>
      </c>
      <c r="AJ172">
        <v>629</v>
      </c>
      <c r="AK172">
        <v>653</v>
      </c>
      <c r="AL172">
        <v>502</v>
      </c>
      <c r="AM172">
        <v>646</v>
      </c>
    </row>
    <row r="173" spans="1:39" x14ac:dyDescent="0.15">
      <c r="A173" t="s">
        <v>210</v>
      </c>
      <c r="B173">
        <v>30</v>
      </c>
      <c r="C173">
        <v>1</v>
      </c>
      <c r="D173">
        <v>0</v>
      </c>
      <c r="E173" t="s">
        <v>28</v>
      </c>
      <c r="F173" t="s">
        <v>28</v>
      </c>
      <c r="G173">
        <v>11173</v>
      </c>
      <c r="H173">
        <v>25841</v>
      </c>
      <c r="I173">
        <v>107527</v>
      </c>
      <c r="J173">
        <v>6139103.79</v>
      </c>
      <c r="K173">
        <v>5539889.6799999997</v>
      </c>
      <c r="L173">
        <v>4464911.38</v>
      </c>
      <c r="M173">
        <v>1862056.0016000001</v>
      </c>
      <c r="N173">
        <v>5382</v>
      </c>
      <c r="O173">
        <v>11988</v>
      </c>
      <c r="P173">
        <v>53383</v>
      </c>
      <c r="Q173">
        <v>3003966.46</v>
      </c>
      <c r="R173">
        <v>2720636.87</v>
      </c>
      <c r="S173">
        <v>1856091.37</v>
      </c>
      <c r="T173">
        <v>1025681.4616</v>
      </c>
      <c r="U173">
        <v>5791</v>
      </c>
      <c r="V173">
        <v>13853</v>
      </c>
      <c r="W173">
        <v>54144</v>
      </c>
      <c r="X173">
        <v>3135137.33</v>
      </c>
      <c r="Y173">
        <v>2819252.81</v>
      </c>
      <c r="Z173">
        <v>2608820.0099999998</v>
      </c>
      <c r="AA173">
        <v>836374.54</v>
      </c>
      <c r="AB173">
        <v>10702</v>
      </c>
      <c r="AC173">
        <v>8857</v>
      </c>
      <c r="AD173">
        <v>3264</v>
      </c>
      <c r="AE173">
        <v>7207</v>
      </c>
      <c r="AF173">
        <v>5140</v>
      </c>
      <c r="AG173">
        <v>4920</v>
      </c>
      <c r="AH173">
        <v>1931</v>
      </c>
      <c r="AI173">
        <v>3727</v>
      </c>
      <c r="AJ173">
        <v>5562</v>
      </c>
      <c r="AK173">
        <v>3937</v>
      </c>
      <c r="AL173">
        <v>1333</v>
      </c>
      <c r="AM173">
        <v>3480</v>
      </c>
    </row>
    <row r="174" spans="1:39" x14ac:dyDescent="0.15">
      <c r="A174" t="s">
        <v>210</v>
      </c>
      <c r="B174">
        <v>30</v>
      </c>
      <c r="C174">
        <v>1</v>
      </c>
      <c r="D174">
        <v>0</v>
      </c>
      <c r="E174" t="s">
        <v>28</v>
      </c>
      <c r="F174" t="s">
        <v>29</v>
      </c>
      <c r="G174">
        <v>10339</v>
      </c>
      <c r="H174">
        <v>37020</v>
      </c>
      <c r="I174">
        <v>123600</v>
      </c>
      <c r="J174">
        <v>6489645.71</v>
      </c>
      <c r="K174">
        <v>5695976.7999999998</v>
      </c>
      <c r="L174">
        <v>4815715.6399999997</v>
      </c>
      <c r="M174">
        <v>2061200.8746</v>
      </c>
      <c r="N174">
        <v>5089</v>
      </c>
      <c r="O174">
        <v>16556</v>
      </c>
      <c r="P174">
        <v>62917</v>
      </c>
      <c r="Q174">
        <v>3204036.74</v>
      </c>
      <c r="R174">
        <v>2834780.7</v>
      </c>
      <c r="S174">
        <v>2142631.71</v>
      </c>
      <c r="T174">
        <v>1146178.3378999999</v>
      </c>
      <c r="U174">
        <v>5250</v>
      </c>
      <c r="V174">
        <v>20464</v>
      </c>
      <c r="W174">
        <v>60683</v>
      </c>
      <c r="X174">
        <v>3285608.97</v>
      </c>
      <c r="Y174">
        <v>2861196.1</v>
      </c>
      <c r="Z174">
        <v>2673083.9300000002</v>
      </c>
      <c r="AA174">
        <v>915022.53670000006</v>
      </c>
      <c r="AB174">
        <v>9933</v>
      </c>
      <c r="AC174">
        <v>9416</v>
      </c>
      <c r="AD174">
        <v>5956</v>
      </c>
      <c r="AE174">
        <v>8084</v>
      </c>
      <c r="AF174">
        <v>4984</v>
      </c>
      <c r="AG174">
        <v>4883</v>
      </c>
      <c r="AH174">
        <v>3304</v>
      </c>
      <c r="AI174">
        <v>4019</v>
      </c>
      <c r="AJ174">
        <v>4949</v>
      </c>
      <c r="AK174">
        <v>4533</v>
      </c>
      <c r="AL174">
        <v>2652</v>
      </c>
      <c r="AM174">
        <v>4065</v>
      </c>
    </row>
    <row r="175" spans="1:39" x14ac:dyDescent="0.15">
      <c r="A175" t="s">
        <v>210</v>
      </c>
      <c r="B175">
        <v>30</v>
      </c>
      <c r="C175">
        <v>1</v>
      </c>
      <c r="D175">
        <v>0</v>
      </c>
      <c r="E175" t="s">
        <v>30</v>
      </c>
      <c r="F175" t="s">
        <v>28</v>
      </c>
      <c r="G175">
        <v>24</v>
      </c>
      <c r="H175">
        <v>53</v>
      </c>
      <c r="I175">
        <v>245</v>
      </c>
      <c r="J175">
        <v>15482.89</v>
      </c>
      <c r="K175">
        <v>13936.91</v>
      </c>
      <c r="L175">
        <v>11049.49</v>
      </c>
      <c r="M175">
        <v>4187.5994000000001</v>
      </c>
      <c r="N175">
        <v>12</v>
      </c>
      <c r="O175">
        <v>21</v>
      </c>
      <c r="P175">
        <v>107</v>
      </c>
      <c r="Q175">
        <v>6808.68</v>
      </c>
      <c r="R175">
        <v>6467.09</v>
      </c>
      <c r="S175">
        <v>3824.85</v>
      </c>
      <c r="T175">
        <v>1895.4611</v>
      </c>
      <c r="U175">
        <v>12</v>
      </c>
      <c r="V175">
        <v>32</v>
      </c>
      <c r="W175">
        <v>138</v>
      </c>
      <c r="X175">
        <v>8674.2099999999991</v>
      </c>
      <c r="Y175">
        <v>7469.82</v>
      </c>
      <c r="Z175">
        <v>7224.64</v>
      </c>
      <c r="AA175">
        <v>2292.1383000000001</v>
      </c>
      <c r="AB175">
        <v>22</v>
      </c>
      <c r="AC175">
        <v>17</v>
      </c>
      <c r="AD175">
        <v>4</v>
      </c>
      <c r="AE175">
        <v>18</v>
      </c>
      <c r="AF175">
        <v>11</v>
      </c>
      <c r="AG175">
        <v>9</v>
      </c>
      <c r="AH175">
        <v>2</v>
      </c>
      <c r="AI175">
        <v>9</v>
      </c>
      <c r="AJ175">
        <v>11</v>
      </c>
      <c r="AK175">
        <v>8</v>
      </c>
      <c r="AL175">
        <v>2</v>
      </c>
      <c r="AM175">
        <v>9</v>
      </c>
    </row>
    <row r="176" spans="1:39" x14ac:dyDescent="0.15">
      <c r="A176" t="s">
        <v>210</v>
      </c>
      <c r="B176">
        <v>30</v>
      </c>
      <c r="C176">
        <v>1</v>
      </c>
      <c r="D176">
        <v>0</v>
      </c>
      <c r="E176" t="s">
        <v>30</v>
      </c>
      <c r="F176" t="s">
        <v>29</v>
      </c>
      <c r="G176">
        <v>22</v>
      </c>
      <c r="H176">
        <v>56</v>
      </c>
      <c r="I176">
        <v>230</v>
      </c>
      <c r="J176">
        <v>12003.29</v>
      </c>
      <c r="K176">
        <v>11094.92</v>
      </c>
      <c r="L176">
        <v>8591.1299999999992</v>
      </c>
      <c r="M176">
        <v>3539.5563999999999</v>
      </c>
      <c r="N176">
        <v>15</v>
      </c>
      <c r="O176">
        <v>35</v>
      </c>
      <c r="P176">
        <v>152</v>
      </c>
      <c r="Q176">
        <v>7945.44</v>
      </c>
      <c r="R176">
        <v>7147.47</v>
      </c>
      <c r="S176">
        <v>4643.68</v>
      </c>
      <c r="T176">
        <v>2484.0064000000002</v>
      </c>
      <c r="U176">
        <v>7</v>
      </c>
      <c r="V176">
        <v>21</v>
      </c>
      <c r="W176">
        <v>78</v>
      </c>
      <c r="X176">
        <v>4057.85</v>
      </c>
      <c r="Y176">
        <v>3947.45</v>
      </c>
      <c r="Z176">
        <v>3947.45</v>
      </c>
      <c r="AA176">
        <v>1055.55</v>
      </c>
      <c r="AB176">
        <v>20</v>
      </c>
      <c r="AC176">
        <v>18</v>
      </c>
      <c r="AD176">
        <v>10</v>
      </c>
      <c r="AE176">
        <v>18</v>
      </c>
      <c r="AF176">
        <v>13</v>
      </c>
      <c r="AG176">
        <v>13</v>
      </c>
      <c r="AH176">
        <v>8</v>
      </c>
      <c r="AI176">
        <v>13</v>
      </c>
      <c r="AJ176">
        <v>7</v>
      </c>
      <c r="AK176">
        <v>5</v>
      </c>
      <c r="AL176">
        <v>2</v>
      </c>
      <c r="AM176">
        <v>5</v>
      </c>
    </row>
    <row r="177" spans="1:39" x14ac:dyDescent="0.15">
      <c r="A177" t="s">
        <v>210</v>
      </c>
      <c r="B177">
        <v>30</v>
      </c>
      <c r="C177">
        <v>1</v>
      </c>
      <c r="D177">
        <v>0</v>
      </c>
      <c r="E177" t="s">
        <v>29</v>
      </c>
      <c r="F177" t="s">
        <v>28</v>
      </c>
      <c r="G177">
        <v>142</v>
      </c>
      <c r="H177">
        <v>379</v>
      </c>
      <c r="I177">
        <v>1556</v>
      </c>
      <c r="J177">
        <v>90810.65</v>
      </c>
      <c r="K177">
        <v>76351.649999999994</v>
      </c>
      <c r="L177">
        <v>61623.68</v>
      </c>
      <c r="M177">
        <v>30435.757099999999</v>
      </c>
      <c r="N177">
        <v>83</v>
      </c>
      <c r="O177">
        <v>245</v>
      </c>
      <c r="P177">
        <v>988</v>
      </c>
      <c r="Q177">
        <v>56416.06</v>
      </c>
      <c r="R177">
        <v>47445.59</v>
      </c>
      <c r="S177">
        <v>34579.96</v>
      </c>
      <c r="T177">
        <v>21283.0003</v>
      </c>
      <c r="U177">
        <v>59</v>
      </c>
      <c r="V177">
        <v>134</v>
      </c>
      <c r="W177">
        <v>568</v>
      </c>
      <c r="X177">
        <v>34394.589999999997</v>
      </c>
      <c r="Y177">
        <v>28906.06</v>
      </c>
      <c r="Z177">
        <v>27043.72</v>
      </c>
      <c r="AA177">
        <v>9152.7567999999992</v>
      </c>
      <c r="AB177">
        <v>136</v>
      </c>
      <c r="AC177">
        <v>118</v>
      </c>
      <c r="AD177">
        <v>55</v>
      </c>
      <c r="AE177">
        <v>93</v>
      </c>
      <c r="AF177">
        <v>79</v>
      </c>
      <c r="AG177">
        <v>81</v>
      </c>
      <c r="AH177">
        <v>45</v>
      </c>
      <c r="AI177">
        <v>58</v>
      </c>
      <c r="AJ177">
        <v>57</v>
      </c>
      <c r="AK177">
        <v>37</v>
      </c>
      <c r="AL177">
        <v>10</v>
      </c>
      <c r="AM177">
        <v>35</v>
      </c>
    </row>
    <row r="178" spans="1:39" x14ac:dyDescent="0.15">
      <c r="A178" t="s">
        <v>210</v>
      </c>
      <c r="B178">
        <v>30</v>
      </c>
      <c r="C178">
        <v>1</v>
      </c>
      <c r="D178">
        <v>0</v>
      </c>
      <c r="E178" t="s">
        <v>29</v>
      </c>
      <c r="F178" t="s">
        <v>29</v>
      </c>
      <c r="G178">
        <v>295</v>
      </c>
      <c r="H178">
        <v>1094</v>
      </c>
      <c r="I178">
        <v>4064</v>
      </c>
      <c r="J178">
        <v>210725.94</v>
      </c>
      <c r="K178">
        <v>172168.17</v>
      </c>
      <c r="L178">
        <v>139645.64000000001</v>
      </c>
      <c r="M178">
        <v>74888.830900000001</v>
      </c>
      <c r="N178">
        <v>203</v>
      </c>
      <c r="O178">
        <v>729</v>
      </c>
      <c r="P178">
        <v>2888</v>
      </c>
      <c r="Q178">
        <v>146116.47</v>
      </c>
      <c r="R178">
        <v>118813.14</v>
      </c>
      <c r="S178">
        <v>89813.79</v>
      </c>
      <c r="T178">
        <v>57039.020100000002</v>
      </c>
      <c r="U178">
        <v>92</v>
      </c>
      <c r="V178">
        <v>365</v>
      </c>
      <c r="W178">
        <v>1176</v>
      </c>
      <c r="X178">
        <v>64609.47</v>
      </c>
      <c r="Y178">
        <v>53355.03</v>
      </c>
      <c r="Z178">
        <v>49831.85</v>
      </c>
      <c r="AA178">
        <v>17849.810799999999</v>
      </c>
      <c r="AB178">
        <v>293</v>
      </c>
      <c r="AC178">
        <v>268</v>
      </c>
      <c r="AD178">
        <v>203</v>
      </c>
      <c r="AE178">
        <v>230</v>
      </c>
      <c r="AF178">
        <v>201</v>
      </c>
      <c r="AG178">
        <v>202</v>
      </c>
      <c r="AH178">
        <v>157</v>
      </c>
      <c r="AI178">
        <v>171</v>
      </c>
      <c r="AJ178">
        <v>92</v>
      </c>
      <c r="AK178">
        <v>66</v>
      </c>
      <c r="AL178">
        <v>46</v>
      </c>
      <c r="AM178">
        <v>59</v>
      </c>
    </row>
    <row r="179" spans="1:39" x14ac:dyDescent="0.15">
      <c r="A179" t="s">
        <v>210</v>
      </c>
      <c r="B179">
        <v>30</v>
      </c>
      <c r="C179">
        <v>1</v>
      </c>
      <c r="D179">
        <v>0</v>
      </c>
      <c r="E179" t="s">
        <v>31</v>
      </c>
      <c r="F179" t="s">
        <v>28</v>
      </c>
      <c r="G179">
        <v>2</v>
      </c>
      <c r="H179">
        <v>10</v>
      </c>
      <c r="I179">
        <v>40</v>
      </c>
      <c r="J179">
        <v>1896.68</v>
      </c>
      <c r="K179">
        <v>1630.21</v>
      </c>
      <c r="L179">
        <v>1472.02</v>
      </c>
      <c r="M179">
        <v>1040.8996</v>
      </c>
      <c r="N179">
        <v>2</v>
      </c>
      <c r="O179">
        <v>10</v>
      </c>
      <c r="P179">
        <v>40</v>
      </c>
      <c r="Q179">
        <v>1896.68</v>
      </c>
      <c r="R179">
        <v>1630.21</v>
      </c>
      <c r="S179">
        <v>1472.02</v>
      </c>
      <c r="T179">
        <v>1040.8996</v>
      </c>
      <c r="U179">
        <v>0</v>
      </c>
      <c r="V179">
        <v>0</v>
      </c>
      <c r="W179">
        <v>0</v>
      </c>
      <c r="X179">
        <v>0</v>
      </c>
      <c r="Y179">
        <v>0</v>
      </c>
      <c r="Z179">
        <v>0</v>
      </c>
      <c r="AA179">
        <v>0</v>
      </c>
      <c r="AB179">
        <v>2</v>
      </c>
      <c r="AC179">
        <v>2</v>
      </c>
      <c r="AD179">
        <v>1</v>
      </c>
      <c r="AE179">
        <v>1</v>
      </c>
      <c r="AF179">
        <v>2</v>
      </c>
      <c r="AG179">
        <v>2</v>
      </c>
      <c r="AH179">
        <v>1</v>
      </c>
      <c r="AI179">
        <v>1</v>
      </c>
      <c r="AJ179">
        <v>0</v>
      </c>
      <c r="AK179">
        <v>0</v>
      </c>
      <c r="AL179">
        <v>0</v>
      </c>
      <c r="AM179">
        <v>0</v>
      </c>
    </row>
    <row r="180" spans="1:39" x14ac:dyDescent="0.15">
      <c r="A180" t="s">
        <v>210</v>
      </c>
      <c r="B180">
        <v>30</v>
      </c>
      <c r="C180">
        <v>1</v>
      </c>
      <c r="D180">
        <v>0</v>
      </c>
      <c r="E180" t="s">
        <v>32</v>
      </c>
      <c r="F180" t="s">
        <v>28</v>
      </c>
      <c r="G180">
        <v>2260</v>
      </c>
      <c r="H180">
        <v>5996</v>
      </c>
      <c r="I180">
        <v>25814</v>
      </c>
      <c r="J180">
        <v>1458755.89</v>
      </c>
      <c r="K180">
        <v>1202371.6399999999</v>
      </c>
      <c r="L180">
        <v>1067415.31</v>
      </c>
      <c r="M180">
        <v>417115.76429999998</v>
      </c>
      <c r="N180">
        <v>466</v>
      </c>
      <c r="O180">
        <v>1345</v>
      </c>
      <c r="P180">
        <v>5687</v>
      </c>
      <c r="Q180">
        <v>304550.73</v>
      </c>
      <c r="R180">
        <v>256128.47</v>
      </c>
      <c r="S180">
        <v>181226.48</v>
      </c>
      <c r="T180">
        <v>106273.2589</v>
      </c>
      <c r="U180">
        <v>1794</v>
      </c>
      <c r="V180">
        <v>4651</v>
      </c>
      <c r="W180">
        <v>20127</v>
      </c>
      <c r="X180">
        <v>1154205.1599999999</v>
      </c>
      <c r="Y180">
        <v>946243.17</v>
      </c>
      <c r="Z180">
        <v>886188.83</v>
      </c>
      <c r="AA180">
        <v>310842.50540000002</v>
      </c>
      <c r="AB180">
        <v>2216</v>
      </c>
      <c r="AC180">
        <v>1860</v>
      </c>
      <c r="AD180">
        <v>656</v>
      </c>
      <c r="AE180">
        <v>2025</v>
      </c>
      <c r="AF180">
        <v>450</v>
      </c>
      <c r="AG180">
        <v>404</v>
      </c>
      <c r="AH180">
        <v>169</v>
      </c>
      <c r="AI180">
        <v>385</v>
      </c>
      <c r="AJ180">
        <v>1766</v>
      </c>
      <c r="AK180">
        <v>1456</v>
      </c>
      <c r="AL180">
        <v>487</v>
      </c>
      <c r="AM180">
        <v>1640</v>
      </c>
    </row>
    <row r="181" spans="1:39" x14ac:dyDescent="0.15">
      <c r="A181" t="s">
        <v>210</v>
      </c>
      <c r="B181">
        <v>30</v>
      </c>
      <c r="C181">
        <v>1</v>
      </c>
      <c r="D181">
        <v>0</v>
      </c>
      <c r="E181" t="s">
        <v>32</v>
      </c>
      <c r="F181" t="s">
        <v>29</v>
      </c>
      <c r="G181">
        <v>3450</v>
      </c>
      <c r="H181">
        <v>13716</v>
      </c>
      <c r="I181">
        <v>46377</v>
      </c>
      <c r="J181">
        <v>2498462.2799999998</v>
      </c>
      <c r="K181">
        <v>2050006.65</v>
      </c>
      <c r="L181">
        <v>1858835.6</v>
      </c>
      <c r="M181">
        <v>739521.01430000004</v>
      </c>
      <c r="N181">
        <v>747</v>
      </c>
      <c r="O181">
        <v>2929</v>
      </c>
      <c r="P181">
        <v>10265</v>
      </c>
      <c r="Q181">
        <v>532791.47</v>
      </c>
      <c r="R181">
        <v>445094.11</v>
      </c>
      <c r="S181">
        <v>345772.98</v>
      </c>
      <c r="T181">
        <v>191776.07699999999</v>
      </c>
      <c r="U181">
        <v>2703</v>
      </c>
      <c r="V181">
        <v>10787</v>
      </c>
      <c r="W181">
        <v>36112</v>
      </c>
      <c r="X181">
        <v>1965670.81</v>
      </c>
      <c r="Y181">
        <v>1604912.54</v>
      </c>
      <c r="Z181">
        <v>1513062.62</v>
      </c>
      <c r="AA181">
        <v>547744.93729999999</v>
      </c>
      <c r="AB181">
        <v>3407</v>
      </c>
      <c r="AC181">
        <v>3128</v>
      </c>
      <c r="AD181">
        <v>1974</v>
      </c>
      <c r="AE181">
        <v>3256</v>
      </c>
      <c r="AF181">
        <v>741</v>
      </c>
      <c r="AG181">
        <v>672</v>
      </c>
      <c r="AH181">
        <v>512</v>
      </c>
      <c r="AI181">
        <v>662</v>
      </c>
      <c r="AJ181">
        <v>2666</v>
      </c>
      <c r="AK181">
        <v>2456</v>
      </c>
      <c r="AL181">
        <v>1462</v>
      </c>
      <c r="AM181">
        <v>2594</v>
      </c>
    </row>
    <row r="182" spans="1:39" x14ac:dyDescent="0.15">
      <c r="A182" t="s">
        <v>210</v>
      </c>
      <c r="B182">
        <v>30</v>
      </c>
      <c r="C182">
        <v>1</v>
      </c>
      <c r="D182">
        <v>1</v>
      </c>
      <c r="E182" t="s">
        <v>28</v>
      </c>
      <c r="F182" t="s">
        <v>28</v>
      </c>
      <c r="G182">
        <v>14283</v>
      </c>
      <c r="H182">
        <v>46271</v>
      </c>
      <c r="I182">
        <v>153692</v>
      </c>
      <c r="J182">
        <v>8420274.7100000009</v>
      </c>
      <c r="K182">
        <v>7573992</v>
      </c>
      <c r="L182">
        <v>6205280.9500000002</v>
      </c>
      <c r="M182">
        <v>2597284.1132</v>
      </c>
      <c r="N182">
        <v>7382</v>
      </c>
      <c r="O182">
        <v>21500</v>
      </c>
      <c r="P182">
        <v>81081</v>
      </c>
      <c r="Q182">
        <v>4366837.92</v>
      </c>
      <c r="R182">
        <v>3992745.7</v>
      </c>
      <c r="S182">
        <v>2890145.22</v>
      </c>
      <c r="T182">
        <v>1494736.7245</v>
      </c>
      <c r="U182">
        <v>6901</v>
      </c>
      <c r="V182">
        <v>24771</v>
      </c>
      <c r="W182">
        <v>72611</v>
      </c>
      <c r="X182">
        <v>4053436.79</v>
      </c>
      <c r="Y182">
        <v>3581246.3</v>
      </c>
      <c r="Z182">
        <v>3315135.73</v>
      </c>
      <c r="AA182">
        <v>1102547.3887</v>
      </c>
      <c r="AB182">
        <v>13431</v>
      </c>
      <c r="AC182">
        <v>12790</v>
      </c>
      <c r="AD182">
        <v>4702</v>
      </c>
      <c r="AE182">
        <v>12525</v>
      </c>
      <c r="AF182">
        <v>6988</v>
      </c>
      <c r="AG182">
        <v>6737</v>
      </c>
      <c r="AH182">
        <v>2853</v>
      </c>
      <c r="AI182">
        <v>6797</v>
      </c>
      <c r="AJ182">
        <v>6443</v>
      </c>
      <c r="AK182">
        <v>6053</v>
      </c>
      <c r="AL182">
        <v>1849</v>
      </c>
      <c r="AM182">
        <v>5728</v>
      </c>
    </row>
    <row r="183" spans="1:39" x14ac:dyDescent="0.15">
      <c r="A183" t="s">
        <v>210</v>
      </c>
      <c r="B183">
        <v>30</v>
      </c>
      <c r="C183">
        <v>1</v>
      </c>
      <c r="D183">
        <v>1</v>
      </c>
      <c r="E183" t="s">
        <v>28</v>
      </c>
      <c r="F183" t="s">
        <v>29</v>
      </c>
      <c r="G183">
        <v>46486</v>
      </c>
      <c r="H183">
        <v>209408</v>
      </c>
      <c r="I183">
        <v>594187</v>
      </c>
      <c r="J183">
        <v>31022896.219999999</v>
      </c>
      <c r="K183">
        <v>27571318.829999998</v>
      </c>
      <c r="L183">
        <v>23449693.82</v>
      </c>
      <c r="M183">
        <v>9730965.1769999992</v>
      </c>
      <c r="N183">
        <v>23506</v>
      </c>
      <c r="O183">
        <v>95796</v>
      </c>
      <c r="P183">
        <v>310924</v>
      </c>
      <c r="Q183">
        <v>15820781.26</v>
      </c>
      <c r="R183">
        <v>14238562.01</v>
      </c>
      <c r="S183">
        <v>10997615.52</v>
      </c>
      <c r="T183">
        <v>5512148.5681999996</v>
      </c>
      <c r="U183">
        <v>22980</v>
      </c>
      <c r="V183">
        <v>113612</v>
      </c>
      <c r="W183">
        <v>283263</v>
      </c>
      <c r="X183">
        <v>15202114.960000001</v>
      </c>
      <c r="Y183">
        <v>13332756.82</v>
      </c>
      <c r="Z183">
        <v>12452078.300000001</v>
      </c>
      <c r="AA183">
        <v>4218816.6087999996</v>
      </c>
      <c r="AB183">
        <v>44579</v>
      </c>
      <c r="AC183">
        <v>43781</v>
      </c>
      <c r="AD183">
        <v>25455</v>
      </c>
      <c r="AE183">
        <v>43277</v>
      </c>
      <c r="AF183">
        <v>22617</v>
      </c>
      <c r="AG183">
        <v>22133</v>
      </c>
      <c r="AH183">
        <v>14742</v>
      </c>
      <c r="AI183">
        <v>22156</v>
      </c>
      <c r="AJ183">
        <v>21962</v>
      </c>
      <c r="AK183">
        <v>21648</v>
      </c>
      <c r="AL183">
        <v>10713</v>
      </c>
      <c r="AM183">
        <v>21121</v>
      </c>
    </row>
    <row r="184" spans="1:39" x14ac:dyDescent="0.15">
      <c r="A184" t="s">
        <v>210</v>
      </c>
      <c r="B184">
        <v>30</v>
      </c>
      <c r="C184">
        <v>1</v>
      </c>
      <c r="D184">
        <v>1</v>
      </c>
      <c r="E184" t="s">
        <v>30</v>
      </c>
      <c r="F184" t="s">
        <v>28</v>
      </c>
      <c r="G184">
        <v>1979</v>
      </c>
      <c r="H184">
        <v>6799</v>
      </c>
      <c r="I184">
        <v>21549</v>
      </c>
      <c r="J184">
        <v>1188291.42</v>
      </c>
      <c r="K184">
        <v>1060369.28</v>
      </c>
      <c r="L184">
        <v>872930.14</v>
      </c>
      <c r="M184">
        <v>361683.02559999999</v>
      </c>
      <c r="N184">
        <v>880</v>
      </c>
      <c r="O184">
        <v>2605</v>
      </c>
      <c r="P184">
        <v>9489</v>
      </c>
      <c r="Q184">
        <v>523235</v>
      </c>
      <c r="R184">
        <v>475899.53</v>
      </c>
      <c r="S184">
        <v>337986.27</v>
      </c>
      <c r="T184">
        <v>178124.4754</v>
      </c>
      <c r="U184">
        <v>1099</v>
      </c>
      <c r="V184">
        <v>4194</v>
      </c>
      <c r="W184">
        <v>12060</v>
      </c>
      <c r="X184">
        <v>665056.42000000004</v>
      </c>
      <c r="Y184">
        <v>584469.75</v>
      </c>
      <c r="Z184">
        <v>534943.87</v>
      </c>
      <c r="AA184">
        <v>183558.5502</v>
      </c>
      <c r="AB184">
        <v>1833</v>
      </c>
      <c r="AC184">
        <v>1818</v>
      </c>
      <c r="AD184">
        <v>619</v>
      </c>
      <c r="AE184">
        <v>1914</v>
      </c>
      <c r="AF184">
        <v>814</v>
      </c>
      <c r="AG184">
        <v>811</v>
      </c>
      <c r="AH184">
        <v>311</v>
      </c>
      <c r="AI184">
        <v>854</v>
      </c>
      <c r="AJ184">
        <v>1019</v>
      </c>
      <c r="AK184">
        <v>1007</v>
      </c>
      <c r="AL184">
        <v>308</v>
      </c>
      <c r="AM184">
        <v>1060</v>
      </c>
    </row>
    <row r="185" spans="1:39" x14ac:dyDescent="0.15">
      <c r="A185" t="s">
        <v>210</v>
      </c>
      <c r="B185">
        <v>30</v>
      </c>
      <c r="C185">
        <v>1</v>
      </c>
      <c r="D185">
        <v>1</v>
      </c>
      <c r="E185" t="s">
        <v>30</v>
      </c>
      <c r="F185" t="s">
        <v>29</v>
      </c>
      <c r="G185">
        <v>8180</v>
      </c>
      <c r="H185">
        <v>41122</v>
      </c>
      <c r="I185">
        <v>111217</v>
      </c>
      <c r="J185">
        <v>5874667.8300000001</v>
      </c>
      <c r="K185">
        <v>5090291.87</v>
      </c>
      <c r="L185">
        <v>4374947.5199999996</v>
      </c>
      <c r="M185">
        <v>1783565.1089000001</v>
      </c>
      <c r="N185">
        <v>2994</v>
      </c>
      <c r="O185">
        <v>12425</v>
      </c>
      <c r="P185">
        <v>40568</v>
      </c>
      <c r="Q185">
        <v>2092055.24</v>
      </c>
      <c r="R185">
        <v>1864657.68</v>
      </c>
      <c r="S185">
        <v>1400191.42</v>
      </c>
      <c r="T185">
        <v>725173.63800000004</v>
      </c>
      <c r="U185">
        <v>5186</v>
      </c>
      <c r="V185">
        <v>28697</v>
      </c>
      <c r="W185">
        <v>70649</v>
      </c>
      <c r="X185">
        <v>3782612.59</v>
      </c>
      <c r="Y185">
        <v>3225634.19</v>
      </c>
      <c r="Z185">
        <v>2974756.1</v>
      </c>
      <c r="AA185">
        <v>1058391.4709000001</v>
      </c>
      <c r="AB185">
        <v>7729</v>
      </c>
      <c r="AC185">
        <v>7858</v>
      </c>
      <c r="AD185">
        <v>4252</v>
      </c>
      <c r="AE185">
        <v>7910</v>
      </c>
      <c r="AF185">
        <v>2837</v>
      </c>
      <c r="AG185">
        <v>2840</v>
      </c>
      <c r="AH185">
        <v>1798</v>
      </c>
      <c r="AI185">
        <v>2933</v>
      </c>
      <c r="AJ185">
        <v>4892</v>
      </c>
      <c r="AK185">
        <v>5018</v>
      </c>
      <c r="AL185">
        <v>2454</v>
      </c>
      <c r="AM185">
        <v>4977</v>
      </c>
    </row>
    <row r="186" spans="1:39" x14ac:dyDescent="0.15">
      <c r="A186" t="s">
        <v>210</v>
      </c>
      <c r="B186">
        <v>30</v>
      </c>
      <c r="C186">
        <v>1</v>
      </c>
      <c r="D186">
        <v>1</v>
      </c>
      <c r="E186" t="s">
        <v>29</v>
      </c>
      <c r="F186" t="s">
        <v>28</v>
      </c>
      <c r="G186">
        <v>8735</v>
      </c>
      <c r="H186">
        <v>31124</v>
      </c>
      <c r="I186">
        <v>102899</v>
      </c>
      <c r="J186">
        <v>5620007.5899999999</v>
      </c>
      <c r="K186">
        <v>4778365.84</v>
      </c>
      <c r="L186">
        <v>4082249.67</v>
      </c>
      <c r="M186">
        <v>1696108.5538999999</v>
      </c>
      <c r="N186">
        <v>3080</v>
      </c>
      <c r="O186">
        <v>9630</v>
      </c>
      <c r="P186">
        <v>37015</v>
      </c>
      <c r="Q186">
        <v>1969939.69</v>
      </c>
      <c r="R186">
        <v>1711173.42</v>
      </c>
      <c r="S186">
        <v>1247596.3799999999</v>
      </c>
      <c r="T186">
        <v>689563.94400000002</v>
      </c>
      <c r="U186">
        <v>5655</v>
      </c>
      <c r="V186">
        <v>21494</v>
      </c>
      <c r="W186">
        <v>65884</v>
      </c>
      <c r="X186">
        <v>3650067.9</v>
      </c>
      <c r="Y186">
        <v>3067192.42</v>
      </c>
      <c r="Z186">
        <v>2834653.29</v>
      </c>
      <c r="AA186">
        <v>1006544.6099</v>
      </c>
      <c r="AB186">
        <v>8248</v>
      </c>
      <c r="AC186">
        <v>8106</v>
      </c>
      <c r="AD186">
        <v>3030</v>
      </c>
      <c r="AE186">
        <v>8431</v>
      </c>
      <c r="AF186">
        <v>2899</v>
      </c>
      <c r="AG186">
        <v>2800</v>
      </c>
      <c r="AH186">
        <v>1261</v>
      </c>
      <c r="AI186">
        <v>2971</v>
      </c>
      <c r="AJ186">
        <v>5349</v>
      </c>
      <c r="AK186">
        <v>5306</v>
      </c>
      <c r="AL186">
        <v>1769</v>
      </c>
      <c r="AM186">
        <v>5460</v>
      </c>
    </row>
    <row r="187" spans="1:39" x14ac:dyDescent="0.15">
      <c r="A187" t="s">
        <v>210</v>
      </c>
      <c r="B187">
        <v>30</v>
      </c>
      <c r="C187">
        <v>1</v>
      </c>
      <c r="D187">
        <v>1</v>
      </c>
      <c r="E187" t="s">
        <v>29</v>
      </c>
      <c r="F187" t="s">
        <v>29</v>
      </c>
      <c r="G187">
        <v>49342</v>
      </c>
      <c r="H187">
        <v>253914</v>
      </c>
      <c r="I187">
        <v>703059</v>
      </c>
      <c r="J187">
        <v>36876152.719999999</v>
      </c>
      <c r="K187">
        <v>30783488.850000001</v>
      </c>
      <c r="L187">
        <v>27228234.57</v>
      </c>
      <c r="M187">
        <v>11241793.5177</v>
      </c>
      <c r="N187">
        <v>14558</v>
      </c>
      <c r="O187">
        <v>65135</v>
      </c>
      <c r="P187">
        <v>214483</v>
      </c>
      <c r="Q187">
        <v>10792446.300000001</v>
      </c>
      <c r="R187">
        <v>9177664.2599999998</v>
      </c>
      <c r="S187">
        <v>7137515.29</v>
      </c>
      <c r="T187">
        <v>3898610.9833999998</v>
      </c>
      <c r="U187">
        <v>34784</v>
      </c>
      <c r="V187">
        <v>188779</v>
      </c>
      <c r="W187">
        <v>488576</v>
      </c>
      <c r="X187">
        <v>26083706.420000002</v>
      </c>
      <c r="Y187">
        <v>21605824.59</v>
      </c>
      <c r="Z187">
        <v>20090719.280000001</v>
      </c>
      <c r="AA187">
        <v>7343182.5343000004</v>
      </c>
      <c r="AB187">
        <v>47425</v>
      </c>
      <c r="AC187">
        <v>47247</v>
      </c>
      <c r="AD187">
        <v>27903</v>
      </c>
      <c r="AE187">
        <v>47922</v>
      </c>
      <c r="AF187">
        <v>13983</v>
      </c>
      <c r="AG187">
        <v>13777</v>
      </c>
      <c r="AH187">
        <v>9873</v>
      </c>
      <c r="AI187">
        <v>14210</v>
      </c>
      <c r="AJ187">
        <v>33442</v>
      </c>
      <c r="AK187">
        <v>33470</v>
      </c>
      <c r="AL187">
        <v>18030</v>
      </c>
      <c r="AM187">
        <v>33712</v>
      </c>
    </row>
    <row r="188" spans="1:39" x14ac:dyDescent="0.15">
      <c r="A188" t="s">
        <v>210</v>
      </c>
      <c r="B188">
        <v>30</v>
      </c>
      <c r="C188">
        <v>1</v>
      </c>
      <c r="D188">
        <v>1</v>
      </c>
      <c r="E188" t="s">
        <v>31</v>
      </c>
      <c r="F188" t="s">
        <v>28</v>
      </c>
      <c r="G188">
        <v>16</v>
      </c>
      <c r="H188">
        <v>79</v>
      </c>
      <c r="I188">
        <v>194</v>
      </c>
      <c r="J188">
        <v>9850.83</v>
      </c>
      <c r="K188">
        <v>8535.85</v>
      </c>
      <c r="L188">
        <v>7219.99</v>
      </c>
      <c r="M188">
        <v>3115.4164999999998</v>
      </c>
      <c r="N188">
        <v>6</v>
      </c>
      <c r="O188">
        <v>32</v>
      </c>
      <c r="P188">
        <v>80</v>
      </c>
      <c r="Q188">
        <v>3702.57</v>
      </c>
      <c r="R188">
        <v>3259.86</v>
      </c>
      <c r="S188">
        <v>2313.66</v>
      </c>
      <c r="T188">
        <v>1554.5708</v>
      </c>
      <c r="U188">
        <v>10</v>
      </c>
      <c r="V188">
        <v>47</v>
      </c>
      <c r="W188">
        <v>114</v>
      </c>
      <c r="X188">
        <v>6148.26</v>
      </c>
      <c r="Y188">
        <v>5275.99</v>
      </c>
      <c r="Z188">
        <v>4906.33</v>
      </c>
      <c r="AA188">
        <v>1560.8457000000001</v>
      </c>
      <c r="AB188">
        <v>14</v>
      </c>
      <c r="AC188">
        <v>16</v>
      </c>
      <c r="AD188">
        <v>7</v>
      </c>
      <c r="AE188">
        <v>16</v>
      </c>
      <c r="AF188">
        <v>5</v>
      </c>
      <c r="AG188">
        <v>6</v>
      </c>
      <c r="AH188">
        <v>3</v>
      </c>
      <c r="AI188">
        <v>6</v>
      </c>
      <c r="AJ188">
        <v>9</v>
      </c>
      <c r="AK188">
        <v>10</v>
      </c>
      <c r="AL188">
        <v>4</v>
      </c>
      <c r="AM188">
        <v>10</v>
      </c>
    </row>
    <row r="189" spans="1:39" x14ac:dyDescent="0.15">
      <c r="A189" t="s">
        <v>210</v>
      </c>
      <c r="B189">
        <v>30</v>
      </c>
      <c r="C189">
        <v>1</v>
      </c>
      <c r="D189">
        <v>1</v>
      </c>
      <c r="E189" t="s">
        <v>31</v>
      </c>
      <c r="F189" t="s">
        <v>29</v>
      </c>
      <c r="G189">
        <v>34</v>
      </c>
      <c r="H189">
        <v>203</v>
      </c>
      <c r="I189">
        <v>506</v>
      </c>
      <c r="J189">
        <v>26670.63</v>
      </c>
      <c r="K189">
        <v>23362.55</v>
      </c>
      <c r="L189">
        <v>19782.990000000002</v>
      </c>
      <c r="M189">
        <v>8182.2898999999998</v>
      </c>
      <c r="N189">
        <v>13</v>
      </c>
      <c r="O189">
        <v>65</v>
      </c>
      <c r="P189">
        <v>196</v>
      </c>
      <c r="Q189">
        <v>10202.200000000001</v>
      </c>
      <c r="R189">
        <v>9061</v>
      </c>
      <c r="S189">
        <v>6052.83</v>
      </c>
      <c r="T189">
        <v>3401.2885999999999</v>
      </c>
      <c r="U189">
        <v>21</v>
      </c>
      <c r="V189">
        <v>138</v>
      </c>
      <c r="W189">
        <v>310</v>
      </c>
      <c r="X189">
        <v>16468.43</v>
      </c>
      <c r="Y189">
        <v>14301.55</v>
      </c>
      <c r="Z189">
        <v>13730.16</v>
      </c>
      <c r="AA189">
        <v>4781.0012999999999</v>
      </c>
      <c r="AB189">
        <v>33</v>
      </c>
      <c r="AC189">
        <v>34</v>
      </c>
      <c r="AD189">
        <v>22</v>
      </c>
      <c r="AE189">
        <v>33</v>
      </c>
      <c r="AF189">
        <v>13</v>
      </c>
      <c r="AG189">
        <v>13</v>
      </c>
      <c r="AH189">
        <v>11</v>
      </c>
      <c r="AI189">
        <v>13</v>
      </c>
      <c r="AJ189">
        <v>20</v>
      </c>
      <c r="AK189">
        <v>21</v>
      </c>
      <c r="AL189">
        <v>11</v>
      </c>
      <c r="AM189">
        <v>20</v>
      </c>
    </row>
    <row r="190" spans="1:39" x14ac:dyDescent="0.15">
      <c r="A190" t="s">
        <v>210</v>
      </c>
      <c r="B190">
        <v>30</v>
      </c>
      <c r="C190">
        <v>1</v>
      </c>
      <c r="D190">
        <v>1</v>
      </c>
      <c r="E190" t="s">
        <v>32</v>
      </c>
      <c r="F190" t="s">
        <v>28</v>
      </c>
      <c r="G190">
        <v>938</v>
      </c>
      <c r="H190">
        <v>3193</v>
      </c>
      <c r="I190">
        <v>11370</v>
      </c>
      <c r="J190">
        <v>634825.51</v>
      </c>
      <c r="K190">
        <v>534025.18000000005</v>
      </c>
      <c r="L190">
        <v>464323.32</v>
      </c>
      <c r="M190">
        <v>184306.01060000001</v>
      </c>
      <c r="N190">
        <v>277</v>
      </c>
      <c r="O190">
        <v>864</v>
      </c>
      <c r="P190">
        <v>3419</v>
      </c>
      <c r="Q190">
        <v>185918.05</v>
      </c>
      <c r="R190">
        <v>160660.20000000001</v>
      </c>
      <c r="S190">
        <v>118453.66</v>
      </c>
      <c r="T190">
        <v>62823.917999999998</v>
      </c>
      <c r="U190">
        <v>661</v>
      </c>
      <c r="V190">
        <v>2329</v>
      </c>
      <c r="W190">
        <v>7951</v>
      </c>
      <c r="X190">
        <v>448907.46</v>
      </c>
      <c r="Y190">
        <v>373364.98</v>
      </c>
      <c r="Z190">
        <v>345869.66</v>
      </c>
      <c r="AA190">
        <v>121482.0926</v>
      </c>
      <c r="AB190">
        <v>891</v>
      </c>
      <c r="AC190">
        <v>864</v>
      </c>
      <c r="AD190">
        <v>291</v>
      </c>
      <c r="AE190">
        <v>886</v>
      </c>
      <c r="AF190">
        <v>260</v>
      </c>
      <c r="AG190">
        <v>244</v>
      </c>
      <c r="AH190">
        <v>91</v>
      </c>
      <c r="AI190">
        <v>259</v>
      </c>
      <c r="AJ190">
        <v>631</v>
      </c>
      <c r="AK190">
        <v>620</v>
      </c>
      <c r="AL190">
        <v>200</v>
      </c>
      <c r="AM190">
        <v>627</v>
      </c>
    </row>
    <row r="191" spans="1:39" x14ac:dyDescent="0.15">
      <c r="A191" t="s">
        <v>210</v>
      </c>
      <c r="B191">
        <v>30</v>
      </c>
      <c r="C191">
        <v>1</v>
      </c>
      <c r="D191">
        <v>1</v>
      </c>
      <c r="E191" t="s">
        <v>32</v>
      </c>
      <c r="F191" t="s">
        <v>29</v>
      </c>
      <c r="G191">
        <v>4181</v>
      </c>
      <c r="H191">
        <v>21175</v>
      </c>
      <c r="I191">
        <v>60456</v>
      </c>
      <c r="J191">
        <v>3204002.59</v>
      </c>
      <c r="K191">
        <v>2670709.9500000002</v>
      </c>
      <c r="L191">
        <v>2398473.94</v>
      </c>
      <c r="M191">
        <v>958843.9068</v>
      </c>
      <c r="N191">
        <v>1183</v>
      </c>
      <c r="O191">
        <v>5560</v>
      </c>
      <c r="P191">
        <v>17868</v>
      </c>
      <c r="Q191">
        <v>892490.62</v>
      </c>
      <c r="R191">
        <v>762749.2</v>
      </c>
      <c r="S191">
        <v>612858.26</v>
      </c>
      <c r="T191">
        <v>318850.8235</v>
      </c>
      <c r="U191">
        <v>2998</v>
      </c>
      <c r="V191">
        <v>15615</v>
      </c>
      <c r="W191">
        <v>42588</v>
      </c>
      <c r="X191">
        <v>2311511.9700000002</v>
      </c>
      <c r="Y191">
        <v>1907960.75</v>
      </c>
      <c r="Z191">
        <v>1785615.68</v>
      </c>
      <c r="AA191">
        <v>639993.08330000006</v>
      </c>
      <c r="AB191">
        <v>4068</v>
      </c>
      <c r="AC191">
        <v>3969</v>
      </c>
      <c r="AD191">
        <v>2423</v>
      </c>
      <c r="AE191">
        <v>4039</v>
      </c>
      <c r="AF191">
        <v>1151</v>
      </c>
      <c r="AG191">
        <v>1078</v>
      </c>
      <c r="AH191">
        <v>777</v>
      </c>
      <c r="AI191">
        <v>1139</v>
      </c>
      <c r="AJ191">
        <v>2917</v>
      </c>
      <c r="AK191">
        <v>2891</v>
      </c>
      <c r="AL191">
        <v>1646</v>
      </c>
      <c r="AM191">
        <v>2900</v>
      </c>
    </row>
    <row r="192" spans="1:39" x14ac:dyDescent="0.15">
      <c r="A192" t="s">
        <v>210</v>
      </c>
      <c r="B192">
        <v>30</v>
      </c>
      <c r="C192">
        <v>1</v>
      </c>
      <c r="D192">
        <v>2</v>
      </c>
      <c r="E192" t="s">
        <v>28</v>
      </c>
      <c r="F192" t="s">
        <v>28</v>
      </c>
      <c r="G192">
        <v>15569</v>
      </c>
      <c r="H192">
        <v>36844</v>
      </c>
      <c r="I192">
        <v>148519</v>
      </c>
      <c r="J192">
        <v>8462322.3699999992</v>
      </c>
      <c r="K192">
        <v>7725215.25</v>
      </c>
      <c r="L192">
        <v>6254058.6900000004</v>
      </c>
      <c r="M192">
        <v>2537286.7579999999</v>
      </c>
      <c r="N192">
        <v>7411</v>
      </c>
      <c r="O192">
        <v>16954</v>
      </c>
      <c r="P192">
        <v>73501</v>
      </c>
      <c r="Q192">
        <v>4126065.92</v>
      </c>
      <c r="R192">
        <v>3771461.11</v>
      </c>
      <c r="S192">
        <v>2581449.71</v>
      </c>
      <c r="T192">
        <v>1384416.9709000001</v>
      </c>
      <c r="U192">
        <v>8158</v>
      </c>
      <c r="V192">
        <v>19890</v>
      </c>
      <c r="W192">
        <v>75018</v>
      </c>
      <c r="X192">
        <v>4336256.45</v>
      </c>
      <c r="Y192">
        <v>3953754.14</v>
      </c>
      <c r="Z192">
        <v>3672608.98</v>
      </c>
      <c r="AA192">
        <v>1152869.7871000001</v>
      </c>
      <c r="AB192">
        <v>14737</v>
      </c>
      <c r="AC192">
        <v>13196</v>
      </c>
      <c r="AD192">
        <v>4477</v>
      </c>
      <c r="AE192">
        <v>13240</v>
      </c>
      <c r="AF192">
        <v>6982</v>
      </c>
      <c r="AG192">
        <v>6763</v>
      </c>
      <c r="AH192">
        <v>2714</v>
      </c>
      <c r="AI192">
        <v>6842</v>
      </c>
      <c r="AJ192">
        <v>7755</v>
      </c>
      <c r="AK192">
        <v>6433</v>
      </c>
      <c r="AL192">
        <v>1763</v>
      </c>
      <c r="AM192">
        <v>6398</v>
      </c>
    </row>
    <row r="193" spans="1:39" x14ac:dyDescent="0.15">
      <c r="A193" t="s">
        <v>210</v>
      </c>
      <c r="B193">
        <v>30</v>
      </c>
      <c r="C193">
        <v>1</v>
      </c>
      <c r="D193">
        <v>2</v>
      </c>
      <c r="E193" t="s">
        <v>28</v>
      </c>
      <c r="F193" t="s">
        <v>29</v>
      </c>
      <c r="G193">
        <v>21537</v>
      </c>
      <c r="H193">
        <v>69865</v>
      </c>
      <c r="I193">
        <v>236307</v>
      </c>
      <c r="J193">
        <v>12848081.26</v>
      </c>
      <c r="K193">
        <v>11562734.75</v>
      </c>
      <c r="L193">
        <v>9557087.1899999995</v>
      </c>
      <c r="M193">
        <v>3975068.66</v>
      </c>
      <c r="N193">
        <v>11367</v>
      </c>
      <c r="O193">
        <v>34799</v>
      </c>
      <c r="P193">
        <v>130332</v>
      </c>
      <c r="Q193">
        <v>6945633.3300000001</v>
      </c>
      <c r="R193">
        <v>6258317.4000000004</v>
      </c>
      <c r="S193">
        <v>4616924.01</v>
      </c>
      <c r="T193">
        <v>2371997.594</v>
      </c>
      <c r="U193">
        <v>10170</v>
      </c>
      <c r="V193">
        <v>35066</v>
      </c>
      <c r="W193">
        <v>105975</v>
      </c>
      <c r="X193">
        <v>5902447.9299999997</v>
      </c>
      <c r="Y193">
        <v>5304417.3499999996</v>
      </c>
      <c r="Z193">
        <v>4940163.18</v>
      </c>
      <c r="AA193">
        <v>1603071.0660000001</v>
      </c>
      <c r="AB193">
        <v>20740</v>
      </c>
      <c r="AC193">
        <v>19904</v>
      </c>
      <c r="AD193">
        <v>11174</v>
      </c>
      <c r="AE193">
        <v>19851</v>
      </c>
      <c r="AF193">
        <v>10967</v>
      </c>
      <c r="AG193">
        <v>10657</v>
      </c>
      <c r="AH193">
        <v>6742</v>
      </c>
      <c r="AI193">
        <v>10765</v>
      </c>
      <c r="AJ193">
        <v>9773</v>
      </c>
      <c r="AK193">
        <v>9247</v>
      </c>
      <c r="AL193">
        <v>4432</v>
      </c>
      <c r="AM193">
        <v>9086</v>
      </c>
    </row>
    <row r="194" spans="1:39" x14ac:dyDescent="0.15">
      <c r="A194" t="s">
        <v>210</v>
      </c>
      <c r="B194">
        <v>30</v>
      </c>
      <c r="C194">
        <v>1</v>
      </c>
      <c r="D194">
        <v>2</v>
      </c>
      <c r="E194" t="s">
        <v>30</v>
      </c>
      <c r="F194" t="s">
        <v>28</v>
      </c>
      <c r="G194">
        <v>2235</v>
      </c>
      <c r="H194">
        <v>5472</v>
      </c>
      <c r="I194">
        <v>21901</v>
      </c>
      <c r="J194">
        <v>1238724.23</v>
      </c>
      <c r="K194">
        <v>1124623.44</v>
      </c>
      <c r="L194">
        <v>902612.96</v>
      </c>
      <c r="M194">
        <v>372520.4999</v>
      </c>
      <c r="N194">
        <v>979</v>
      </c>
      <c r="O194">
        <v>2313</v>
      </c>
      <c r="P194">
        <v>10180</v>
      </c>
      <c r="Q194">
        <v>562014.80000000005</v>
      </c>
      <c r="R194">
        <v>513444.07</v>
      </c>
      <c r="S194">
        <v>335420.34999999998</v>
      </c>
      <c r="T194">
        <v>191869.8817</v>
      </c>
      <c r="U194">
        <v>1256</v>
      </c>
      <c r="V194">
        <v>3159</v>
      </c>
      <c r="W194">
        <v>11721</v>
      </c>
      <c r="X194">
        <v>676709.43</v>
      </c>
      <c r="Y194">
        <v>611179.37</v>
      </c>
      <c r="Z194">
        <v>567192.61</v>
      </c>
      <c r="AA194">
        <v>180650.6182</v>
      </c>
      <c r="AB194">
        <v>2064</v>
      </c>
      <c r="AC194">
        <v>1954</v>
      </c>
      <c r="AD194">
        <v>621</v>
      </c>
      <c r="AE194">
        <v>2164</v>
      </c>
      <c r="AF194">
        <v>908</v>
      </c>
      <c r="AG194">
        <v>892</v>
      </c>
      <c r="AH194">
        <v>360</v>
      </c>
      <c r="AI194">
        <v>959</v>
      </c>
      <c r="AJ194">
        <v>1156</v>
      </c>
      <c r="AK194">
        <v>1062</v>
      </c>
      <c r="AL194">
        <v>261</v>
      </c>
      <c r="AM194">
        <v>1205</v>
      </c>
    </row>
    <row r="195" spans="1:39" x14ac:dyDescent="0.15">
      <c r="A195" t="s">
        <v>210</v>
      </c>
      <c r="B195">
        <v>30</v>
      </c>
      <c r="C195">
        <v>1</v>
      </c>
      <c r="D195">
        <v>2</v>
      </c>
      <c r="E195" t="s">
        <v>30</v>
      </c>
      <c r="F195" t="s">
        <v>29</v>
      </c>
      <c r="G195">
        <v>3212</v>
      </c>
      <c r="H195">
        <v>10821</v>
      </c>
      <c r="I195">
        <v>36320</v>
      </c>
      <c r="J195">
        <v>2000685.85</v>
      </c>
      <c r="K195">
        <v>1784456.48</v>
      </c>
      <c r="L195">
        <v>1458335.73</v>
      </c>
      <c r="M195">
        <v>609446.87690000003</v>
      </c>
      <c r="N195">
        <v>1523</v>
      </c>
      <c r="O195">
        <v>4716</v>
      </c>
      <c r="P195">
        <v>17659</v>
      </c>
      <c r="Q195">
        <v>966720.01</v>
      </c>
      <c r="R195">
        <v>866407.66</v>
      </c>
      <c r="S195">
        <v>619105.64</v>
      </c>
      <c r="T195">
        <v>326043.9999</v>
      </c>
      <c r="U195">
        <v>1689</v>
      </c>
      <c r="V195">
        <v>6105</v>
      </c>
      <c r="W195">
        <v>18661</v>
      </c>
      <c r="X195">
        <v>1033965.84</v>
      </c>
      <c r="Y195">
        <v>918048.82</v>
      </c>
      <c r="Z195">
        <v>839230.09</v>
      </c>
      <c r="AA195">
        <v>283402.87699999998</v>
      </c>
      <c r="AB195">
        <v>3031</v>
      </c>
      <c r="AC195">
        <v>3023</v>
      </c>
      <c r="AD195">
        <v>1595</v>
      </c>
      <c r="AE195">
        <v>3127</v>
      </c>
      <c r="AF195">
        <v>1440</v>
      </c>
      <c r="AG195">
        <v>1439</v>
      </c>
      <c r="AH195">
        <v>879</v>
      </c>
      <c r="AI195">
        <v>1494</v>
      </c>
      <c r="AJ195">
        <v>1591</v>
      </c>
      <c r="AK195">
        <v>1584</v>
      </c>
      <c r="AL195">
        <v>716</v>
      </c>
      <c r="AM195">
        <v>1633</v>
      </c>
    </row>
    <row r="196" spans="1:39" x14ac:dyDescent="0.15">
      <c r="A196" t="s">
        <v>210</v>
      </c>
      <c r="B196">
        <v>30</v>
      </c>
      <c r="C196">
        <v>1</v>
      </c>
      <c r="D196">
        <v>2</v>
      </c>
      <c r="E196" t="s">
        <v>29</v>
      </c>
      <c r="F196" t="s">
        <v>28</v>
      </c>
      <c r="G196">
        <v>5420</v>
      </c>
      <c r="H196">
        <v>14200</v>
      </c>
      <c r="I196">
        <v>57150</v>
      </c>
      <c r="J196">
        <v>3211707.65</v>
      </c>
      <c r="K196">
        <v>2765340.77</v>
      </c>
      <c r="L196">
        <v>2334395.2599999998</v>
      </c>
      <c r="M196">
        <v>952123.66299999994</v>
      </c>
      <c r="N196">
        <v>1885</v>
      </c>
      <c r="O196">
        <v>4458</v>
      </c>
      <c r="P196">
        <v>20496</v>
      </c>
      <c r="Q196">
        <v>1125486.06</v>
      </c>
      <c r="R196">
        <v>978937.63</v>
      </c>
      <c r="S196">
        <v>684967.06</v>
      </c>
      <c r="T196">
        <v>388852.08480000001</v>
      </c>
      <c r="U196">
        <v>3535</v>
      </c>
      <c r="V196">
        <v>9742</v>
      </c>
      <c r="W196">
        <v>36654</v>
      </c>
      <c r="X196">
        <v>2086221.59</v>
      </c>
      <c r="Y196">
        <v>1786403.14</v>
      </c>
      <c r="Z196">
        <v>1649428.2</v>
      </c>
      <c r="AA196">
        <v>563271.57819999999</v>
      </c>
      <c r="AB196">
        <v>5145</v>
      </c>
      <c r="AC196">
        <v>4894</v>
      </c>
      <c r="AD196">
        <v>1704</v>
      </c>
      <c r="AE196">
        <v>5276</v>
      </c>
      <c r="AF196">
        <v>1777</v>
      </c>
      <c r="AG196">
        <v>1740</v>
      </c>
      <c r="AH196">
        <v>756</v>
      </c>
      <c r="AI196">
        <v>1841</v>
      </c>
      <c r="AJ196">
        <v>3368</v>
      </c>
      <c r="AK196">
        <v>3154</v>
      </c>
      <c r="AL196">
        <v>948</v>
      </c>
      <c r="AM196">
        <v>3435</v>
      </c>
    </row>
    <row r="197" spans="1:39" x14ac:dyDescent="0.15">
      <c r="A197" t="s">
        <v>210</v>
      </c>
      <c r="B197">
        <v>30</v>
      </c>
      <c r="C197">
        <v>1</v>
      </c>
      <c r="D197">
        <v>2</v>
      </c>
      <c r="E197" t="s">
        <v>29</v>
      </c>
      <c r="F197" t="s">
        <v>29</v>
      </c>
      <c r="G197">
        <v>11717</v>
      </c>
      <c r="H197">
        <v>39751</v>
      </c>
      <c r="I197">
        <v>138303</v>
      </c>
      <c r="J197">
        <v>7516109.6299999999</v>
      </c>
      <c r="K197">
        <v>6396966.4699999997</v>
      </c>
      <c r="L197">
        <v>5526667.2300000004</v>
      </c>
      <c r="M197">
        <v>2266167.7135000001</v>
      </c>
      <c r="N197">
        <v>3873</v>
      </c>
      <c r="O197">
        <v>11927</v>
      </c>
      <c r="P197">
        <v>48043</v>
      </c>
      <c r="Q197">
        <v>2503734.44</v>
      </c>
      <c r="R197">
        <v>2149092.71</v>
      </c>
      <c r="S197">
        <v>1587678.41</v>
      </c>
      <c r="T197">
        <v>893884.6041</v>
      </c>
      <c r="U197">
        <v>7844</v>
      </c>
      <c r="V197">
        <v>27824</v>
      </c>
      <c r="W197">
        <v>90260</v>
      </c>
      <c r="X197">
        <v>5012375.1900000004</v>
      </c>
      <c r="Y197">
        <v>4247873.76</v>
      </c>
      <c r="Z197">
        <v>3938988.82</v>
      </c>
      <c r="AA197">
        <v>1372283.1094</v>
      </c>
      <c r="AB197">
        <v>11302</v>
      </c>
      <c r="AC197">
        <v>11056</v>
      </c>
      <c r="AD197">
        <v>6190</v>
      </c>
      <c r="AE197">
        <v>11445</v>
      </c>
      <c r="AF197">
        <v>3740</v>
      </c>
      <c r="AG197">
        <v>3635</v>
      </c>
      <c r="AH197">
        <v>2474</v>
      </c>
      <c r="AI197">
        <v>3773</v>
      </c>
      <c r="AJ197">
        <v>7562</v>
      </c>
      <c r="AK197">
        <v>7421</v>
      </c>
      <c r="AL197">
        <v>3716</v>
      </c>
      <c r="AM197">
        <v>7672</v>
      </c>
    </row>
    <row r="198" spans="1:39" x14ac:dyDescent="0.15">
      <c r="A198" t="s">
        <v>210</v>
      </c>
      <c r="B198">
        <v>30</v>
      </c>
      <c r="C198">
        <v>1</v>
      </c>
      <c r="D198">
        <v>2</v>
      </c>
      <c r="E198" t="s">
        <v>31</v>
      </c>
      <c r="F198" t="s">
        <v>28</v>
      </c>
      <c r="G198">
        <v>7</v>
      </c>
      <c r="H198">
        <v>22</v>
      </c>
      <c r="I198">
        <v>65</v>
      </c>
      <c r="J198">
        <v>3596.83</v>
      </c>
      <c r="K198">
        <v>3113.31</v>
      </c>
      <c r="L198">
        <v>2836.21</v>
      </c>
      <c r="M198">
        <v>928.43899999999996</v>
      </c>
      <c r="N198">
        <v>2</v>
      </c>
      <c r="O198">
        <v>7</v>
      </c>
      <c r="P198">
        <v>18</v>
      </c>
      <c r="Q198">
        <v>1083.99</v>
      </c>
      <c r="R198">
        <v>1009.39</v>
      </c>
      <c r="S198">
        <v>929.29</v>
      </c>
      <c r="T198">
        <v>249.65100000000001</v>
      </c>
      <c r="U198">
        <v>5</v>
      </c>
      <c r="V198">
        <v>15</v>
      </c>
      <c r="W198">
        <v>47</v>
      </c>
      <c r="X198">
        <v>2512.84</v>
      </c>
      <c r="Y198">
        <v>2103.92</v>
      </c>
      <c r="Z198">
        <v>1906.92</v>
      </c>
      <c r="AA198">
        <v>678.78800000000001</v>
      </c>
      <c r="AB198">
        <v>7</v>
      </c>
      <c r="AC198">
        <v>6</v>
      </c>
      <c r="AD198">
        <v>1</v>
      </c>
      <c r="AE198">
        <v>7</v>
      </c>
      <c r="AF198">
        <v>2</v>
      </c>
      <c r="AG198">
        <v>1</v>
      </c>
      <c r="AH198">
        <v>0</v>
      </c>
      <c r="AI198">
        <v>2</v>
      </c>
      <c r="AJ198">
        <v>5</v>
      </c>
      <c r="AK198">
        <v>5</v>
      </c>
      <c r="AL198">
        <v>1</v>
      </c>
      <c r="AM198">
        <v>5</v>
      </c>
    </row>
    <row r="199" spans="1:39" x14ac:dyDescent="0.15">
      <c r="A199" t="s">
        <v>210</v>
      </c>
      <c r="B199">
        <v>30</v>
      </c>
      <c r="C199">
        <v>1</v>
      </c>
      <c r="D199">
        <v>2</v>
      </c>
      <c r="E199" t="s">
        <v>31</v>
      </c>
      <c r="F199" t="s">
        <v>29</v>
      </c>
      <c r="G199">
        <v>8</v>
      </c>
      <c r="H199">
        <v>32</v>
      </c>
      <c r="I199">
        <v>124</v>
      </c>
      <c r="J199">
        <v>6085.45</v>
      </c>
      <c r="K199">
        <v>5073.2</v>
      </c>
      <c r="L199">
        <v>4490.74</v>
      </c>
      <c r="M199">
        <v>1904.8082999999999</v>
      </c>
      <c r="N199">
        <v>4</v>
      </c>
      <c r="O199">
        <v>14</v>
      </c>
      <c r="P199">
        <v>53</v>
      </c>
      <c r="Q199">
        <v>2738.7</v>
      </c>
      <c r="R199">
        <v>2401.79</v>
      </c>
      <c r="S199">
        <v>1916.38</v>
      </c>
      <c r="T199">
        <v>1005.8183</v>
      </c>
      <c r="U199">
        <v>4</v>
      </c>
      <c r="V199">
        <v>18</v>
      </c>
      <c r="W199">
        <v>71</v>
      </c>
      <c r="X199">
        <v>3346.75</v>
      </c>
      <c r="Y199">
        <v>2671.41</v>
      </c>
      <c r="Z199">
        <v>2574.36</v>
      </c>
      <c r="AA199">
        <v>898.99</v>
      </c>
      <c r="AB199">
        <v>8</v>
      </c>
      <c r="AC199">
        <v>8</v>
      </c>
      <c r="AD199">
        <v>5</v>
      </c>
      <c r="AE199">
        <v>5</v>
      </c>
      <c r="AF199">
        <v>4</v>
      </c>
      <c r="AG199">
        <v>4</v>
      </c>
      <c r="AH199">
        <v>3</v>
      </c>
      <c r="AI199">
        <v>3</v>
      </c>
      <c r="AJ199">
        <v>4</v>
      </c>
      <c r="AK199">
        <v>4</v>
      </c>
      <c r="AL199">
        <v>2</v>
      </c>
      <c r="AM199">
        <v>2</v>
      </c>
    </row>
    <row r="200" spans="1:39" x14ac:dyDescent="0.15">
      <c r="A200" t="s">
        <v>210</v>
      </c>
      <c r="B200">
        <v>30</v>
      </c>
      <c r="C200">
        <v>1</v>
      </c>
      <c r="D200">
        <v>2</v>
      </c>
      <c r="E200" t="s">
        <v>32</v>
      </c>
      <c r="F200" t="s">
        <v>28</v>
      </c>
      <c r="G200">
        <v>1555</v>
      </c>
      <c r="H200">
        <v>4232</v>
      </c>
      <c r="I200">
        <v>17329</v>
      </c>
      <c r="J200">
        <v>994161.43</v>
      </c>
      <c r="K200">
        <v>833124.31</v>
      </c>
      <c r="L200">
        <v>734358.71</v>
      </c>
      <c r="M200">
        <v>284423.69540000003</v>
      </c>
      <c r="N200">
        <v>438</v>
      </c>
      <c r="O200">
        <v>1195</v>
      </c>
      <c r="P200">
        <v>4902</v>
      </c>
      <c r="Q200">
        <v>280329.33</v>
      </c>
      <c r="R200">
        <v>238080.01</v>
      </c>
      <c r="S200">
        <v>174116.28</v>
      </c>
      <c r="T200">
        <v>93945.383300000001</v>
      </c>
      <c r="U200">
        <v>1117</v>
      </c>
      <c r="V200">
        <v>3037</v>
      </c>
      <c r="W200">
        <v>12427</v>
      </c>
      <c r="X200">
        <v>713832.1</v>
      </c>
      <c r="Y200">
        <v>595044.30000000005</v>
      </c>
      <c r="Z200">
        <v>560242.43000000005</v>
      </c>
      <c r="AA200">
        <v>190478.31210000001</v>
      </c>
      <c r="AB200">
        <v>1476</v>
      </c>
      <c r="AC200">
        <v>1350</v>
      </c>
      <c r="AD200">
        <v>492</v>
      </c>
      <c r="AE200">
        <v>1451</v>
      </c>
      <c r="AF200">
        <v>424</v>
      </c>
      <c r="AG200">
        <v>374</v>
      </c>
      <c r="AH200">
        <v>166</v>
      </c>
      <c r="AI200">
        <v>421</v>
      </c>
      <c r="AJ200">
        <v>1052</v>
      </c>
      <c r="AK200">
        <v>976</v>
      </c>
      <c r="AL200">
        <v>326</v>
      </c>
      <c r="AM200">
        <v>1030</v>
      </c>
    </row>
    <row r="201" spans="1:39" x14ac:dyDescent="0.15">
      <c r="A201" t="s">
        <v>210</v>
      </c>
      <c r="B201">
        <v>30</v>
      </c>
      <c r="C201">
        <v>1</v>
      </c>
      <c r="D201">
        <v>2</v>
      </c>
      <c r="E201" t="s">
        <v>32</v>
      </c>
      <c r="F201" t="s">
        <v>29</v>
      </c>
      <c r="G201">
        <v>3322</v>
      </c>
      <c r="H201">
        <v>12926</v>
      </c>
      <c r="I201">
        <v>42884</v>
      </c>
      <c r="J201">
        <v>2336962.87</v>
      </c>
      <c r="K201">
        <v>1943504.56</v>
      </c>
      <c r="L201">
        <v>1727301.24</v>
      </c>
      <c r="M201">
        <v>694868.87360000005</v>
      </c>
      <c r="N201">
        <v>958</v>
      </c>
      <c r="O201">
        <v>3672</v>
      </c>
      <c r="P201">
        <v>12864</v>
      </c>
      <c r="Q201">
        <v>674011.55</v>
      </c>
      <c r="R201">
        <v>570406.23</v>
      </c>
      <c r="S201">
        <v>439920.37</v>
      </c>
      <c r="T201">
        <v>239347.96530000001</v>
      </c>
      <c r="U201">
        <v>2364</v>
      </c>
      <c r="V201">
        <v>9254</v>
      </c>
      <c r="W201">
        <v>30020</v>
      </c>
      <c r="X201">
        <v>1662951.32</v>
      </c>
      <c r="Y201">
        <v>1373098.33</v>
      </c>
      <c r="Z201">
        <v>1287380.8700000001</v>
      </c>
      <c r="AA201">
        <v>455520.90830000001</v>
      </c>
      <c r="AB201">
        <v>3222</v>
      </c>
      <c r="AC201">
        <v>3124</v>
      </c>
      <c r="AD201">
        <v>1847</v>
      </c>
      <c r="AE201">
        <v>3210</v>
      </c>
      <c r="AF201">
        <v>934</v>
      </c>
      <c r="AG201">
        <v>877</v>
      </c>
      <c r="AH201">
        <v>620</v>
      </c>
      <c r="AI201">
        <v>923</v>
      </c>
      <c r="AJ201">
        <v>2288</v>
      </c>
      <c r="AK201">
        <v>2247</v>
      </c>
      <c r="AL201">
        <v>1227</v>
      </c>
      <c r="AM201">
        <v>2287</v>
      </c>
    </row>
    <row r="202" spans="1:39" x14ac:dyDescent="0.15">
      <c r="A202" t="s">
        <v>210</v>
      </c>
      <c r="B202">
        <v>30</v>
      </c>
      <c r="C202">
        <v>2</v>
      </c>
      <c r="D202">
        <v>0</v>
      </c>
      <c r="E202" t="s">
        <v>28</v>
      </c>
      <c r="F202" t="s">
        <v>28</v>
      </c>
      <c r="G202">
        <v>2544</v>
      </c>
      <c r="H202">
        <v>9546</v>
      </c>
      <c r="I202">
        <v>29332</v>
      </c>
      <c r="J202">
        <v>1568506.07</v>
      </c>
      <c r="K202">
        <v>1383741.19</v>
      </c>
      <c r="L202">
        <v>1063013.32</v>
      </c>
      <c r="M202">
        <v>507632.19839999999</v>
      </c>
      <c r="N202">
        <v>2544</v>
      </c>
      <c r="O202">
        <v>4374</v>
      </c>
      <c r="P202">
        <v>15580</v>
      </c>
      <c r="Q202">
        <v>796751.07</v>
      </c>
      <c r="R202">
        <v>697947.62</v>
      </c>
      <c r="S202">
        <v>433122.62</v>
      </c>
      <c r="T202">
        <v>291416.93469999998</v>
      </c>
      <c r="U202">
        <v>2544</v>
      </c>
      <c r="V202">
        <v>5172</v>
      </c>
      <c r="W202">
        <v>13752</v>
      </c>
      <c r="X202">
        <v>771755</v>
      </c>
      <c r="Y202">
        <v>685793.57</v>
      </c>
      <c r="Z202">
        <v>629890.69999999995</v>
      </c>
      <c r="AA202">
        <v>216215.26370000001</v>
      </c>
      <c r="AB202">
        <v>2445</v>
      </c>
      <c r="AC202">
        <v>2453</v>
      </c>
      <c r="AD202">
        <v>1116</v>
      </c>
      <c r="AE202">
        <v>2103</v>
      </c>
      <c r="AF202">
        <v>2445</v>
      </c>
      <c r="AG202">
        <v>2453</v>
      </c>
      <c r="AH202">
        <v>1116</v>
      </c>
      <c r="AI202">
        <v>2103</v>
      </c>
      <c r="AJ202">
        <v>2445</v>
      </c>
      <c r="AK202">
        <v>2453</v>
      </c>
      <c r="AL202">
        <v>1116</v>
      </c>
      <c r="AM202">
        <v>2103</v>
      </c>
    </row>
    <row r="203" spans="1:39" x14ac:dyDescent="0.15">
      <c r="A203" t="s">
        <v>210</v>
      </c>
      <c r="B203">
        <v>30</v>
      </c>
      <c r="C203">
        <v>2</v>
      </c>
      <c r="D203">
        <v>0</v>
      </c>
      <c r="E203" t="s">
        <v>28</v>
      </c>
      <c r="F203" t="s">
        <v>29</v>
      </c>
      <c r="G203">
        <v>4600</v>
      </c>
      <c r="H203">
        <v>22425</v>
      </c>
      <c r="I203">
        <v>64559</v>
      </c>
      <c r="J203">
        <v>3228814.85</v>
      </c>
      <c r="K203">
        <v>2813510.98</v>
      </c>
      <c r="L203">
        <v>2313867.34</v>
      </c>
      <c r="M203">
        <v>1072687.7302999999</v>
      </c>
      <c r="N203">
        <v>4600</v>
      </c>
      <c r="O203">
        <v>10284</v>
      </c>
      <c r="P203">
        <v>33877</v>
      </c>
      <c r="Q203">
        <v>1580549.68</v>
      </c>
      <c r="R203">
        <v>1361542.04</v>
      </c>
      <c r="S203">
        <v>958658.6</v>
      </c>
      <c r="T203">
        <v>604200.6642</v>
      </c>
      <c r="U203">
        <v>4600</v>
      </c>
      <c r="V203">
        <v>12141</v>
      </c>
      <c r="W203">
        <v>30682</v>
      </c>
      <c r="X203">
        <v>1648265.17</v>
      </c>
      <c r="Y203">
        <v>1451968.94</v>
      </c>
      <c r="Z203">
        <v>1355208.74</v>
      </c>
      <c r="AA203">
        <v>468487.0661</v>
      </c>
      <c r="AB203">
        <v>4477</v>
      </c>
      <c r="AC203">
        <v>4518</v>
      </c>
      <c r="AD203">
        <v>3076</v>
      </c>
      <c r="AE203">
        <v>4137</v>
      </c>
      <c r="AF203">
        <v>4477</v>
      </c>
      <c r="AG203">
        <v>4518</v>
      </c>
      <c r="AH203">
        <v>3076</v>
      </c>
      <c r="AI203">
        <v>4137</v>
      </c>
      <c r="AJ203">
        <v>4477</v>
      </c>
      <c r="AK203">
        <v>4518</v>
      </c>
      <c r="AL203">
        <v>3076</v>
      </c>
      <c r="AM203">
        <v>4137</v>
      </c>
    </row>
    <row r="204" spans="1:39" x14ac:dyDescent="0.15">
      <c r="A204" t="s">
        <v>210</v>
      </c>
      <c r="B204">
        <v>30</v>
      </c>
      <c r="C204">
        <v>2</v>
      </c>
      <c r="D204">
        <v>0</v>
      </c>
      <c r="E204" t="s">
        <v>30</v>
      </c>
      <c r="F204" t="s">
        <v>28</v>
      </c>
      <c r="G204">
        <v>4</v>
      </c>
      <c r="H204">
        <v>14</v>
      </c>
      <c r="I204">
        <v>31</v>
      </c>
      <c r="J204">
        <v>2016.92</v>
      </c>
      <c r="K204">
        <v>1917.22</v>
      </c>
      <c r="L204">
        <v>1281.18</v>
      </c>
      <c r="M204">
        <v>602.4692</v>
      </c>
      <c r="N204">
        <v>4</v>
      </c>
      <c r="O204">
        <v>6</v>
      </c>
      <c r="P204">
        <v>18</v>
      </c>
      <c r="Q204">
        <v>1078.93</v>
      </c>
      <c r="R204">
        <v>1028.93</v>
      </c>
      <c r="S204">
        <v>540.89</v>
      </c>
      <c r="T204">
        <v>346.57220000000001</v>
      </c>
      <c r="U204">
        <v>4</v>
      </c>
      <c r="V204">
        <v>8</v>
      </c>
      <c r="W204">
        <v>13</v>
      </c>
      <c r="X204">
        <v>937.99</v>
      </c>
      <c r="Y204">
        <v>888.29</v>
      </c>
      <c r="Z204">
        <v>740.29</v>
      </c>
      <c r="AA204">
        <v>255.89699999999999</v>
      </c>
      <c r="AB204">
        <v>4</v>
      </c>
      <c r="AC204">
        <v>4</v>
      </c>
      <c r="AD204">
        <v>1</v>
      </c>
      <c r="AE204">
        <v>4</v>
      </c>
      <c r="AF204">
        <v>4</v>
      </c>
      <c r="AG204">
        <v>4</v>
      </c>
      <c r="AH204">
        <v>1</v>
      </c>
      <c r="AI204">
        <v>4</v>
      </c>
      <c r="AJ204">
        <v>4</v>
      </c>
      <c r="AK204">
        <v>4</v>
      </c>
      <c r="AL204">
        <v>1</v>
      </c>
      <c r="AM204">
        <v>4</v>
      </c>
    </row>
    <row r="205" spans="1:39" x14ac:dyDescent="0.15">
      <c r="A205" t="s">
        <v>210</v>
      </c>
      <c r="B205">
        <v>30</v>
      </c>
      <c r="C205">
        <v>2</v>
      </c>
      <c r="D205">
        <v>0</v>
      </c>
      <c r="E205" t="s">
        <v>30</v>
      </c>
      <c r="F205" t="s">
        <v>29</v>
      </c>
      <c r="G205">
        <v>13</v>
      </c>
      <c r="H205">
        <v>75</v>
      </c>
      <c r="I205">
        <v>228</v>
      </c>
      <c r="J205">
        <v>11831.32</v>
      </c>
      <c r="K205">
        <v>10262.129999999999</v>
      </c>
      <c r="L205">
        <v>6991.63</v>
      </c>
      <c r="M205">
        <v>4010.9151999999999</v>
      </c>
      <c r="N205">
        <v>13</v>
      </c>
      <c r="O205">
        <v>35</v>
      </c>
      <c r="P205">
        <v>131</v>
      </c>
      <c r="Q205">
        <v>6762.85</v>
      </c>
      <c r="R205">
        <v>5796.58</v>
      </c>
      <c r="S205">
        <v>3115.52</v>
      </c>
      <c r="T205">
        <v>2606.1</v>
      </c>
      <c r="U205">
        <v>13</v>
      </c>
      <c r="V205">
        <v>40</v>
      </c>
      <c r="W205">
        <v>97</v>
      </c>
      <c r="X205">
        <v>5068.47</v>
      </c>
      <c r="Y205">
        <v>4465.55</v>
      </c>
      <c r="Z205">
        <v>3876.11</v>
      </c>
      <c r="AA205">
        <v>1404.8152</v>
      </c>
      <c r="AB205">
        <v>13</v>
      </c>
      <c r="AC205">
        <v>13</v>
      </c>
      <c r="AD205">
        <v>9</v>
      </c>
      <c r="AE205">
        <v>12</v>
      </c>
      <c r="AF205">
        <v>13</v>
      </c>
      <c r="AG205">
        <v>13</v>
      </c>
      <c r="AH205">
        <v>9</v>
      </c>
      <c r="AI205">
        <v>12</v>
      </c>
      <c r="AJ205">
        <v>13</v>
      </c>
      <c r="AK205">
        <v>13</v>
      </c>
      <c r="AL205">
        <v>9</v>
      </c>
      <c r="AM205">
        <v>12</v>
      </c>
    </row>
    <row r="206" spans="1:39" x14ac:dyDescent="0.15">
      <c r="A206" t="s">
        <v>210</v>
      </c>
      <c r="B206">
        <v>30</v>
      </c>
      <c r="C206">
        <v>2</v>
      </c>
      <c r="D206">
        <v>0</v>
      </c>
      <c r="E206" t="s">
        <v>29</v>
      </c>
      <c r="F206" t="s">
        <v>28</v>
      </c>
      <c r="G206">
        <v>44</v>
      </c>
      <c r="H206">
        <v>175</v>
      </c>
      <c r="I206">
        <v>651</v>
      </c>
      <c r="J206">
        <v>30998.63</v>
      </c>
      <c r="K206">
        <v>26148.93</v>
      </c>
      <c r="L206">
        <v>20399.439999999999</v>
      </c>
      <c r="M206">
        <v>11842.8765</v>
      </c>
      <c r="N206">
        <v>44</v>
      </c>
      <c r="O206">
        <v>110</v>
      </c>
      <c r="P206">
        <v>427</v>
      </c>
      <c r="Q206">
        <v>19180.71</v>
      </c>
      <c r="R206">
        <v>15929.95</v>
      </c>
      <c r="S206">
        <v>10883.96</v>
      </c>
      <c r="T206">
        <v>8399.9709000000003</v>
      </c>
      <c r="U206">
        <v>44</v>
      </c>
      <c r="V206">
        <v>65</v>
      </c>
      <c r="W206">
        <v>224</v>
      </c>
      <c r="X206">
        <v>11817.92</v>
      </c>
      <c r="Y206">
        <v>10218.98</v>
      </c>
      <c r="Z206">
        <v>9515.48</v>
      </c>
      <c r="AA206">
        <v>3442.9056</v>
      </c>
      <c r="AB206">
        <v>43</v>
      </c>
      <c r="AC206">
        <v>43</v>
      </c>
      <c r="AD206">
        <v>21</v>
      </c>
      <c r="AE206">
        <v>43</v>
      </c>
      <c r="AF206">
        <v>43</v>
      </c>
      <c r="AG206">
        <v>43</v>
      </c>
      <c r="AH206">
        <v>21</v>
      </c>
      <c r="AI206">
        <v>43</v>
      </c>
      <c r="AJ206">
        <v>43</v>
      </c>
      <c r="AK206">
        <v>43</v>
      </c>
      <c r="AL206">
        <v>21</v>
      </c>
      <c r="AM206">
        <v>43</v>
      </c>
    </row>
    <row r="207" spans="1:39" x14ac:dyDescent="0.15">
      <c r="A207" t="s">
        <v>210</v>
      </c>
      <c r="B207">
        <v>30</v>
      </c>
      <c r="C207">
        <v>2</v>
      </c>
      <c r="D207">
        <v>0</v>
      </c>
      <c r="E207" t="s">
        <v>29</v>
      </c>
      <c r="F207" t="s">
        <v>29</v>
      </c>
      <c r="G207">
        <v>132</v>
      </c>
      <c r="H207">
        <v>669</v>
      </c>
      <c r="I207">
        <v>1931</v>
      </c>
      <c r="J207">
        <v>96049.61</v>
      </c>
      <c r="K207">
        <v>78793.86</v>
      </c>
      <c r="L207">
        <v>66106.14</v>
      </c>
      <c r="M207">
        <v>34084.717100000002</v>
      </c>
      <c r="N207">
        <v>132</v>
      </c>
      <c r="O207">
        <v>324</v>
      </c>
      <c r="P207">
        <v>1055</v>
      </c>
      <c r="Q207">
        <v>48821.54</v>
      </c>
      <c r="R207">
        <v>40081.660000000003</v>
      </c>
      <c r="S207">
        <v>29815.88</v>
      </c>
      <c r="T207">
        <v>20428.355599999999</v>
      </c>
      <c r="U207">
        <v>132</v>
      </c>
      <c r="V207">
        <v>345</v>
      </c>
      <c r="W207">
        <v>876</v>
      </c>
      <c r="X207">
        <v>47228.07</v>
      </c>
      <c r="Y207">
        <v>38712.199999999997</v>
      </c>
      <c r="Z207">
        <v>36290.26</v>
      </c>
      <c r="AA207">
        <v>13656.361500000001</v>
      </c>
      <c r="AB207">
        <v>131</v>
      </c>
      <c r="AC207">
        <v>129</v>
      </c>
      <c r="AD207">
        <v>103</v>
      </c>
      <c r="AE207">
        <v>120</v>
      </c>
      <c r="AF207">
        <v>131</v>
      </c>
      <c r="AG207">
        <v>129</v>
      </c>
      <c r="AH207">
        <v>103</v>
      </c>
      <c r="AI207">
        <v>120</v>
      </c>
      <c r="AJ207">
        <v>131</v>
      </c>
      <c r="AK207">
        <v>129</v>
      </c>
      <c r="AL207">
        <v>103</v>
      </c>
      <c r="AM207">
        <v>120</v>
      </c>
    </row>
    <row r="208" spans="1:39" x14ac:dyDescent="0.15">
      <c r="A208" t="s">
        <v>210</v>
      </c>
      <c r="B208">
        <v>30</v>
      </c>
      <c r="C208">
        <v>2</v>
      </c>
      <c r="D208">
        <v>0</v>
      </c>
      <c r="E208" t="s">
        <v>32</v>
      </c>
      <c r="F208" t="s">
        <v>28</v>
      </c>
      <c r="G208">
        <v>647</v>
      </c>
      <c r="H208">
        <v>2749</v>
      </c>
      <c r="I208">
        <v>9139</v>
      </c>
      <c r="J208">
        <v>477860.67</v>
      </c>
      <c r="K208">
        <v>391299.86</v>
      </c>
      <c r="L208">
        <v>318588.96000000002</v>
      </c>
      <c r="M208">
        <v>153876.26730000001</v>
      </c>
      <c r="N208">
        <v>647</v>
      </c>
      <c r="O208">
        <v>1150</v>
      </c>
      <c r="P208">
        <v>4036</v>
      </c>
      <c r="Q208">
        <v>198107.87</v>
      </c>
      <c r="R208">
        <v>163818.94</v>
      </c>
      <c r="S208">
        <v>106813.38</v>
      </c>
      <c r="T208">
        <v>74773.320399999997</v>
      </c>
      <c r="U208">
        <v>647</v>
      </c>
      <c r="V208">
        <v>1599</v>
      </c>
      <c r="W208">
        <v>5103</v>
      </c>
      <c r="X208">
        <v>279752.8</v>
      </c>
      <c r="Y208">
        <v>227480.92</v>
      </c>
      <c r="Z208">
        <v>211775.58</v>
      </c>
      <c r="AA208">
        <v>79102.946899999995</v>
      </c>
      <c r="AB208">
        <v>625</v>
      </c>
      <c r="AC208">
        <v>634</v>
      </c>
      <c r="AD208">
        <v>313</v>
      </c>
      <c r="AE208">
        <v>608</v>
      </c>
      <c r="AF208">
        <v>625</v>
      </c>
      <c r="AG208">
        <v>634</v>
      </c>
      <c r="AH208">
        <v>313</v>
      </c>
      <c r="AI208">
        <v>608</v>
      </c>
      <c r="AJ208">
        <v>625</v>
      </c>
      <c r="AK208">
        <v>634</v>
      </c>
      <c r="AL208">
        <v>313</v>
      </c>
      <c r="AM208">
        <v>608</v>
      </c>
    </row>
    <row r="209" spans="1:39" x14ac:dyDescent="0.15">
      <c r="A209" t="s">
        <v>210</v>
      </c>
      <c r="B209">
        <v>30</v>
      </c>
      <c r="C209">
        <v>2</v>
      </c>
      <c r="D209">
        <v>0</v>
      </c>
      <c r="E209" t="s">
        <v>32</v>
      </c>
      <c r="F209" t="s">
        <v>29</v>
      </c>
      <c r="G209">
        <v>2168</v>
      </c>
      <c r="H209">
        <v>12287</v>
      </c>
      <c r="I209">
        <v>36612</v>
      </c>
      <c r="J209">
        <v>1798917.84</v>
      </c>
      <c r="K209">
        <v>1467163.23</v>
      </c>
      <c r="L209">
        <v>1260284.79</v>
      </c>
      <c r="M209">
        <v>600262.63549999997</v>
      </c>
      <c r="N209">
        <v>2168</v>
      </c>
      <c r="O209">
        <v>5078</v>
      </c>
      <c r="P209">
        <v>16153</v>
      </c>
      <c r="Q209">
        <v>711833.24</v>
      </c>
      <c r="R209">
        <v>581300.85</v>
      </c>
      <c r="S209">
        <v>426979.03</v>
      </c>
      <c r="T209">
        <v>289466.38329999999</v>
      </c>
      <c r="U209">
        <v>2168</v>
      </c>
      <c r="V209">
        <v>7209</v>
      </c>
      <c r="W209">
        <v>20459</v>
      </c>
      <c r="X209">
        <v>1087084.6000000001</v>
      </c>
      <c r="Y209">
        <v>885862.38</v>
      </c>
      <c r="Z209">
        <v>833305.76</v>
      </c>
      <c r="AA209">
        <v>310796.25219999999</v>
      </c>
      <c r="AB209">
        <v>2127</v>
      </c>
      <c r="AC209">
        <v>2137</v>
      </c>
      <c r="AD209">
        <v>1618</v>
      </c>
      <c r="AE209">
        <v>2107</v>
      </c>
      <c r="AF209">
        <v>2127</v>
      </c>
      <c r="AG209">
        <v>2137</v>
      </c>
      <c r="AH209">
        <v>1618</v>
      </c>
      <c r="AI209">
        <v>2107</v>
      </c>
      <c r="AJ209">
        <v>2127</v>
      </c>
      <c r="AK209">
        <v>2137</v>
      </c>
      <c r="AL209">
        <v>1618</v>
      </c>
      <c r="AM209">
        <v>2107</v>
      </c>
    </row>
    <row r="210" spans="1:39" x14ac:dyDescent="0.15">
      <c r="A210" t="s">
        <v>210</v>
      </c>
      <c r="B210">
        <v>30</v>
      </c>
      <c r="C210">
        <v>2</v>
      </c>
      <c r="D210">
        <v>1</v>
      </c>
      <c r="E210" t="s">
        <v>28</v>
      </c>
      <c r="F210" t="s">
        <v>28</v>
      </c>
      <c r="G210">
        <v>5776</v>
      </c>
      <c r="H210">
        <v>25556</v>
      </c>
      <c r="I210">
        <v>71887</v>
      </c>
      <c r="J210">
        <v>3725047.78</v>
      </c>
      <c r="K210">
        <v>3309092.52</v>
      </c>
      <c r="L210">
        <v>2636917.2000000002</v>
      </c>
      <c r="M210">
        <v>1217081.1883</v>
      </c>
      <c r="N210">
        <v>5776</v>
      </c>
      <c r="O210">
        <v>11664</v>
      </c>
      <c r="P210">
        <v>38076</v>
      </c>
      <c r="Q210">
        <v>1879326.32</v>
      </c>
      <c r="R210">
        <v>1670225.07</v>
      </c>
      <c r="S210">
        <v>1110256.06</v>
      </c>
      <c r="T210">
        <v>698157.17299999995</v>
      </c>
      <c r="U210">
        <v>5776</v>
      </c>
      <c r="V210">
        <v>13892</v>
      </c>
      <c r="W210">
        <v>33811</v>
      </c>
      <c r="X210">
        <v>1845721.46</v>
      </c>
      <c r="Y210">
        <v>1638867.45</v>
      </c>
      <c r="Z210">
        <v>1526661.14</v>
      </c>
      <c r="AA210">
        <v>518924.01530000003</v>
      </c>
      <c r="AB210">
        <v>5434</v>
      </c>
      <c r="AC210">
        <v>5590</v>
      </c>
      <c r="AD210">
        <v>2559</v>
      </c>
      <c r="AE210">
        <v>5432</v>
      </c>
      <c r="AF210">
        <v>5434</v>
      </c>
      <c r="AG210">
        <v>5590</v>
      </c>
      <c r="AH210">
        <v>2559</v>
      </c>
      <c r="AI210">
        <v>5432</v>
      </c>
      <c r="AJ210">
        <v>5434</v>
      </c>
      <c r="AK210">
        <v>5590</v>
      </c>
      <c r="AL210">
        <v>2559</v>
      </c>
      <c r="AM210">
        <v>5432</v>
      </c>
    </row>
    <row r="211" spans="1:39" x14ac:dyDescent="0.15">
      <c r="A211" t="s">
        <v>210</v>
      </c>
      <c r="B211">
        <v>30</v>
      </c>
      <c r="C211">
        <v>2</v>
      </c>
      <c r="D211">
        <v>1</v>
      </c>
      <c r="E211" t="s">
        <v>28</v>
      </c>
      <c r="F211" t="s">
        <v>29</v>
      </c>
      <c r="G211">
        <v>27931</v>
      </c>
      <c r="H211">
        <v>161071</v>
      </c>
      <c r="I211">
        <v>414787</v>
      </c>
      <c r="J211">
        <v>20553984.199999999</v>
      </c>
      <c r="K211">
        <v>18023516.07</v>
      </c>
      <c r="L211">
        <v>15061262.1</v>
      </c>
      <c r="M211">
        <v>6799984.2664999999</v>
      </c>
      <c r="N211">
        <v>27931</v>
      </c>
      <c r="O211">
        <v>70498</v>
      </c>
      <c r="P211">
        <v>210131</v>
      </c>
      <c r="Q211">
        <v>9824493.3000000007</v>
      </c>
      <c r="R211">
        <v>8587116.7200000007</v>
      </c>
      <c r="S211">
        <v>6211296.6600000001</v>
      </c>
      <c r="T211">
        <v>3732496.5334000001</v>
      </c>
      <c r="U211">
        <v>27931</v>
      </c>
      <c r="V211">
        <v>90573</v>
      </c>
      <c r="W211">
        <v>204656</v>
      </c>
      <c r="X211">
        <v>10729490.9</v>
      </c>
      <c r="Y211">
        <v>9436399.3499999996</v>
      </c>
      <c r="Z211">
        <v>8849965.4399999995</v>
      </c>
      <c r="AA211">
        <v>3067487.7330999998</v>
      </c>
      <c r="AB211">
        <v>26775</v>
      </c>
      <c r="AC211">
        <v>27396</v>
      </c>
      <c r="AD211">
        <v>18026</v>
      </c>
      <c r="AE211">
        <v>26898</v>
      </c>
      <c r="AF211">
        <v>26775</v>
      </c>
      <c r="AG211">
        <v>27396</v>
      </c>
      <c r="AH211">
        <v>18026</v>
      </c>
      <c r="AI211">
        <v>26898</v>
      </c>
      <c r="AJ211">
        <v>26775</v>
      </c>
      <c r="AK211">
        <v>27396</v>
      </c>
      <c r="AL211">
        <v>18026</v>
      </c>
      <c r="AM211">
        <v>26898</v>
      </c>
    </row>
    <row r="212" spans="1:39" x14ac:dyDescent="0.15">
      <c r="A212" t="s">
        <v>210</v>
      </c>
      <c r="B212">
        <v>30</v>
      </c>
      <c r="C212">
        <v>2</v>
      </c>
      <c r="D212">
        <v>1</v>
      </c>
      <c r="E212" t="s">
        <v>30</v>
      </c>
      <c r="F212" t="s">
        <v>28</v>
      </c>
      <c r="G212">
        <v>984</v>
      </c>
      <c r="H212">
        <v>4595</v>
      </c>
      <c r="I212">
        <v>12679</v>
      </c>
      <c r="J212">
        <v>661588.4</v>
      </c>
      <c r="K212">
        <v>581580.23</v>
      </c>
      <c r="L212">
        <v>453196.7</v>
      </c>
      <c r="M212">
        <v>215961.17689999999</v>
      </c>
      <c r="N212">
        <v>984</v>
      </c>
      <c r="O212">
        <v>1971</v>
      </c>
      <c r="P212">
        <v>6414</v>
      </c>
      <c r="Q212">
        <v>321471.28999999998</v>
      </c>
      <c r="R212">
        <v>284334.7</v>
      </c>
      <c r="S212">
        <v>181178.8</v>
      </c>
      <c r="T212">
        <v>118348.1844</v>
      </c>
      <c r="U212">
        <v>984</v>
      </c>
      <c r="V212">
        <v>2624</v>
      </c>
      <c r="W212">
        <v>6265</v>
      </c>
      <c r="X212">
        <v>340117.11</v>
      </c>
      <c r="Y212">
        <v>297245.53000000003</v>
      </c>
      <c r="Z212">
        <v>272017.90000000002</v>
      </c>
      <c r="AA212">
        <v>97612.992499999993</v>
      </c>
      <c r="AB212">
        <v>903</v>
      </c>
      <c r="AC212">
        <v>957</v>
      </c>
      <c r="AD212">
        <v>428</v>
      </c>
      <c r="AE212">
        <v>959</v>
      </c>
      <c r="AF212">
        <v>903</v>
      </c>
      <c r="AG212">
        <v>957</v>
      </c>
      <c r="AH212">
        <v>428</v>
      </c>
      <c r="AI212">
        <v>959</v>
      </c>
      <c r="AJ212">
        <v>903</v>
      </c>
      <c r="AK212">
        <v>957</v>
      </c>
      <c r="AL212">
        <v>428</v>
      </c>
      <c r="AM212">
        <v>959</v>
      </c>
    </row>
    <row r="213" spans="1:39" x14ac:dyDescent="0.15">
      <c r="A213" t="s">
        <v>210</v>
      </c>
      <c r="B213">
        <v>30</v>
      </c>
      <c r="C213">
        <v>2</v>
      </c>
      <c r="D213">
        <v>1</v>
      </c>
      <c r="E213" t="s">
        <v>30</v>
      </c>
      <c r="F213" t="s">
        <v>29</v>
      </c>
      <c r="G213">
        <v>6089</v>
      </c>
      <c r="H213">
        <v>38311</v>
      </c>
      <c r="I213">
        <v>97897</v>
      </c>
      <c r="J213">
        <v>4817741.9000000004</v>
      </c>
      <c r="K213">
        <v>4097034.88</v>
      </c>
      <c r="L213">
        <v>3382431.05</v>
      </c>
      <c r="M213">
        <v>1608737.7503</v>
      </c>
      <c r="N213">
        <v>6089</v>
      </c>
      <c r="O213">
        <v>14993</v>
      </c>
      <c r="P213">
        <v>44876</v>
      </c>
      <c r="Q213">
        <v>2079150.22</v>
      </c>
      <c r="R213">
        <v>1780619.61</v>
      </c>
      <c r="S213">
        <v>1251414.6399999999</v>
      </c>
      <c r="T213">
        <v>810528.0882</v>
      </c>
      <c r="U213">
        <v>6089</v>
      </c>
      <c r="V213">
        <v>23318</v>
      </c>
      <c r="W213">
        <v>53021</v>
      </c>
      <c r="X213">
        <v>2738591.68</v>
      </c>
      <c r="Y213">
        <v>2316415.27</v>
      </c>
      <c r="Z213">
        <v>2131016.41</v>
      </c>
      <c r="AA213">
        <v>798209.66209999996</v>
      </c>
      <c r="AB213">
        <v>5692</v>
      </c>
      <c r="AC213">
        <v>5999</v>
      </c>
      <c r="AD213">
        <v>3903</v>
      </c>
      <c r="AE213">
        <v>5870</v>
      </c>
      <c r="AF213">
        <v>5692</v>
      </c>
      <c r="AG213">
        <v>5999</v>
      </c>
      <c r="AH213">
        <v>3903</v>
      </c>
      <c r="AI213">
        <v>5870</v>
      </c>
      <c r="AJ213">
        <v>5692</v>
      </c>
      <c r="AK213">
        <v>5999</v>
      </c>
      <c r="AL213">
        <v>3903</v>
      </c>
      <c r="AM213">
        <v>5870</v>
      </c>
    </row>
    <row r="214" spans="1:39" x14ac:dyDescent="0.15">
      <c r="A214" t="s">
        <v>210</v>
      </c>
      <c r="B214">
        <v>30</v>
      </c>
      <c r="C214">
        <v>2</v>
      </c>
      <c r="D214">
        <v>1</v>
      </c>
      <c r="E214" t="s">
        <v>29</v>
      </c>
      <c r="F214" t="s">
        <v>28</v>
      </c>
      <c r="G214">
        <v>4790</v>
      </c>
      <c r="H214">
        <v>22809</v>
      </c>
      <c r="I214">
        <v>66750</v>
      </c>
      <c r="J214">
        <v>3427325.38</v>
      </c>
      <c r="K214">
        <v>2885485.56</v>
      </c>
      <c r="L214">
        <v>2322256.54</v>
      </c>
      <c r="M214">
        <v>1135676.0782999999</v>
      </c>
      <c r="N214">
        <v>4790</v>
      </c>
      <c r="O214">
        <v>9549</v>
      </c>
      <c r="P214">
        <v>32268</v>
      </c>
      <c r="Q214">
        <v>1575666.18</v>
      </c>
      <c r="R214">
        <v>1333180.83</v>
      </c>
      <c r="S214">
        <v>881825.26</v>
      </c>
      <c r="T214">
        <v>606502.72640000004</v>
      </c>
      <c r="U214">
        <v>4790</v>
      </c>
      <c r="V214">
        <v>13260</v>
      </c>
      <c r="W214">
        <v>34482</v>
      </c>
      <c r="X214">
        <v>1851659.2</v>
      </c>
      <c r="Y214">
        <v>1552304.73</v>
      </c>
      <c r="Z214">
        <v>1440431.28</v>
      </c>
      <c r="AA214">
        <v>529173.35190000001</v>
      </c>
      <c r="AB214">
        <v>4520</v>
      </c>
      <c r="AC214">
        <v>4664</v>
      </c>
      <c r="AD214">
        <v>2244</v>
      </c>
      <c r="AE214">
        <v>4688</v>
      </c>
      <c r="AF214">
        <v>4520</v>
      </c>
      <c r="AG214">
        <v>4664</v>
      </c>
      <c r="AH214">
        <v>2244</v>
      </c>
      <c r="AI214">
        <v>4688</v>
      </c>
      <c r="AJ214">
        <v>4520</v>
      </c>
      <c r="AK214">
        <v>4664</v>
      </c>
      <c r="AL214">
        <v>2244</v>
      </c>
      <c r="AM214">
        <v>4688</v>
      </c>
    </row>
    <row r="215" spans="1:39" x14ac:dyDescent="0.15">
      <c r="A215" t="s">
        <v>210</v>
      </c>
      <c r="B215">
        <v>30</v>
      </c>
      <c r="C215">
        <v>2</v>
      </c>
      <c r="D215">
        <v>1</v>
      </c>
      <c r="E215" t="s">
        <v>29</v>
      </c>
      <c r="F215" t="s">
        <v>29</v>
      </c>
      <c r="G215">
        <v>41058</v>
      </c>
      <c r="H215">
        <v>265182</v>
      </c>
      <c r="I215">
        <v>698395</v>
      </c>
      <c r="J215">
        <v>34211975.100000001</v>
      </c>
      <c r="K215">
        <v>28216986.010000002</v>
      </c>
      <c r="L215">
        <v>23784101.66</v>
      </c>
      <c r="M215">
        <v>11453539.261</v>
      </c>
      <c r="N215">
        <v>41058</v>
      </c>
      <c r="O215">
        <v>103276</v>
      </c>
      <c r="P215">
        <v>311789</v>
      </c>
      <c r="Q215">
        <v>14303298.439999999</v>
      </c>
      <c r="R215">
        <v>11827804.32</v>
      </c>
      <c r="S215">
        <v>8495922.2699999996</v>
      </c>
      <c r="T215">
        <v>5642029.8002000004</v>
      </c>
      <c r="U215">
        <v>41058</v>
      </c>
      <c r="V215">
        <v>161906</v>
      </c>
      <c r="W215">
        <v>386606</v>
      </c>
      <c r="X215">
        <v>19908676.66</v>
      </c>
      <c r="Y215">
        <v>16389181.689999999</v>
      </c>
      <c r="Z215">
        <v>15288179.390000001</v>
      </c>
      <c r="AA215">
        <v>5811509.4607999995</v>
      </c>
      <c r="AB215">
        <v>39306</v>
      </c>
      <c r="AC215">
        <v>40569</v>
      </c>
      <c r="AD215">
        <v>28372</v>
      </c>
      <c r="AE215">
        <v>40073</v>
      </c>
      <c r="AF215">
        <v>39306</v>
      </c>
      <c r="AG215">
        <v>40569</v>
      </c>
      <c r="AH215">
        <v>28372</v>
      </c>
      <c r="AI215">
        <v>40073</v>
      </c>
      <c r="AJ215">
        <v>39306</v>
      </c>
      <c r="AK215">
        <v>40569</v>
      </c>
      <c r="AL215">
        <v>28372</v>
      </c>
      <c r="AM215">
        <v>40073</v>
      </c>
    </row>
    <row r="216" spans="1:39" x14ac:dyDescent="0.15">
      <c r="A216" t="s">
        <v>210</v>
      </c>
      <c r="B216">
        <v>30</v>
      </c>
      <c r="C216">
        <v>2</v>
      </c>
      <c r="D216">
        <v>1</v>
      </c>
      <c r="E216" t="s">
        <v>31</v>
      </c>
      <c r="F216" t="s">
        <v>28</v>
      </c>
      <c r="G216">
        <v>17</v>
      </c>
      <c r="H216">
        <v>93</v>
      </c>
      <c r="I216">
        <v>253</v>
      </c>
      <c r="J216">
        <v>13414.4</v>
      </c>
      <c r="K216">
        <v>11367.15</v>
      </c>
      <c r="L216">
        <v>9840.25</v>
      </c>
      <c r="M216">
        <v>4454.2370000000001</v>
      </c>
      <c r="N216">
        <v>17</v>
      </c>
      <c r="O216">
        <v>49</v>
      </c>
      <c r="P216">
        <v>136</v>
      </c>
      <c r="Q216">
        <v>6866.26</v>
      </c>
      <c r="R216">
        <v>5761.42</v>
      </c>
      <c r="S216">
        <v>4451.2299999999996</v>
      </c>
      <c r="T216">
        <v>2517.3497000000002</v>
      </c>
      <c r="U216">
        <v>17</v>
      </c>
      <c r="V216">
        <v>44</v>
      </c>
      <c r="W216">
        <v>117</v>
      </c>
      <c r="X216">
        <v>6548.14</v>
      </c>
      <c r="Y216">
        <v>5605.73</v>
      </c>
      <c r="Z216">
        <v>5389.02</v>
      </c>
      <c r="AA216">
        <v>1936.8873000000001</v>
      </c>
      <c r="AB216">
        <v>14</v>
      </c>
      <c r="AC216">
        <v>17</v>
      </c>
      <c r="AD216">
        <v>7</v>
      </c>
      <c r="AE216">
        <v>17</v>
      </c>
      <c r="AF216">
        <v>14</v>
      </c>
      <c r="AG216">
        <v>17</v>
      </c>
      <c r="AH216">
        <v>7</v>
      </c>
      <c r="AI216">
        <v>17</v>
      </c>
      <c r="AJ216">
        <v>14</v>
      </c>
      <c r="AK216">
        <v>17</v>
      </c>
      <c r="AL216">
        <v>7</v>
      </c>
      <c r="AM216">
        <v>17</v>
      </c>
    </row>
    <row r="217" spans="1:39" x14ac:dyDescent="0.15">
      <c r="A217" t="s">
        <v>210</v>
      </c>
      <c r="B217">
        <v>30</v>
      </c>
      <c r="C217">
        <v>2</v>
      </c>
      <c r="D217">
        <v>1</v>
      </c>
      <c r="E217" t="s">
        <v>31</v>
      </c>
      <c r="F217" t="s">
        <v>29</v>
      </c>
      <c r="G217">
        <v>30</v>
      </c>
      <c r="H217">
        <v>209</v>
      </c>
      <c r="I217">
        <v>455</v>
      </c>
      <c r="J217">
        <v>23642.35</v>
      </c>
      <c r="K217">
        <v>19617.63</v>
      </c>
      <c r="L217">
        <v>15124.23</v>
      </c>
      <c r="M217">
        <v>7654.1876000000002</v>
      </c>
      <c r="N217">
        <v>30</v>
      </c>
      <c r="O217">
        <v>83</v>
      </c>
      <c r="P217">
        <v>196</v>
      </c>
      <c r="Q217">
        <v>9830.32</v>
      </c>
      <c r="R217">
        <v>8243.99</v>
      </c>
      <c r="S217">
        <v>4941.93</v>
      </c>
      <c r="T217">
        <v>3781.3580999999999</v>
      </c>
      <c r="U217">
        <v>30</v>
      </c>
      <c r="V217">
        <v>126</v>
      </c>
      <c r="W217">
        <v>259</v>
      </c>
      <c r="X217">
        <v>13812.03</v>
      </c>
      <c r="Y217">
        <v>11373.64</v>
      </c>
      <c r="Z217">
        <v>10182.299999999999</v>
      </c>
      <c r="AA217">
        <v>3872.8294999999998</v>
      </c>
      <c r="AB217">
        <v>28</v>
      </c>
      <c r="AC217">
        <v>30</v>
      </c>
      <c r="AD217">
        <v>17</v>
      </c>
      <c r="AE217">
        <v>27</v>
      </c>
      <c r="AF217">
        <v>28</v>
      </c>
      <c r="AG217">
        <v>30</v>
      </c>
      <c r="AH217">
        <v>17</v>
      </c>
      <c r="AI217">
        <v>27</v>
      </c>
      <c r="AJ217">
        <v>28</v>
      </c>
      <c r="AK217">
        <v>30</v>
      </c>
      <c r="AL217">
        <v>17</v>
      </c>
      <c r="AM217">
        <v>27</v>
      </c>
    </row>
    <row r="218" spans="1:39" x14ac:dyDescent="0.15">
      <c r="A218" t="s">
        <v>210</v>
      </c>
      <c r="B218">
        <v>30</v>
      </c>
      <c r="C218">
        <v>2</v>
      </c>
      <c r="D218">
        <v>1</v>
      </c>
      <c r="E218" t="s">
        <v>32</v>
      </c>
      <c r="F218" t="s">
        <v>28</v>
      </c>
      <c r="G218">
        <v>571</v>
      </c>
      <c r="H218">
        <v>2679</v>
      </c>
      <c r="I218">
        <v>8095</v>
      </c>
      <c r="J218">
        <v>426174.76</v>
      </c>
      <c r="K218">
        <v>357517.22</v>
      </c>
      <c r="L218">
        <v>296417.73</v>
      </c>
      <c r="M218">
        <v>134273.10149999999</v>
      </c>
      <c r="N218">
        <v>571</v>
      </c>
      <c r="O218">
        <v>1118</v>
      </c>
      <c r="P218">
        <v>3615</v>
      </c>
      <c r="Q218">
        <v>177348.85</v>
      </c>
      <c r="R218">
        <v>151036.41</v>
      </c>
      <c r="S218">
        <v>102489.37</v>
      </c>
      <c r="T218">
        <v>65350.798199999997</v>
      </c>
      <c r="U218">
        <v>571</v>
      </c>
      <c r="V218">
        <v>1561</v>
      </c>
      <c r="W218">
        <v>4480</v>
      </c>
      <c r="X218">
        <v>248825.91</v>
      </c>
      <c r="Y218">
        <v>206480.81</v>
      </c>
      <c r="Z218">
        <v>193928.36</v>
      </c>
      <c r="AA218">
        <v>68922.3033</v>
      </c>
      <c r="AB218">
        <v>552</v>
      </c>
      <c r="AC218">
        <v>554</v>
      </c>
      <c r="AD218">
        <v>254</v>
      </c>
      <c r="AE218">
        <v>559</v>
      </c>
      <c r="AF218">
        <v>552</v>
      </c>
      <c r="AG218">
        <v>554</v>
      </c>
      <c r="AH218">
        <v>254</v>
      </c>
      <c r="AI218">
        <v>559</v>
      </c>
      <c r="AJ218">
        <v>552</v>
      </c>
      <c r="AK218">
        <v>554</v>
      </c>
      <c r="AL218">
        <v>254</v>
      </c>
      <c r="AM218">
        <v>559</v>
      </c>
    </row>
    <row r="219" spans="1:39" x14ac:dyDescent="0.15">
      <c r="A219" t="s">
        <v>210</v>
      </c>
      <c r="B219">
        <v>30</v>
      </c>
      <c r="C219">
        <v>2</v>
      </c>
      <c r="D219">
        <v>1</v>
      </c>
      <c r="E219" t="s">
        <v>32</v>
      </c>
      <c r="F219" t="s">
        <v>29</v>
      </c>
      <c r="G219">
        <v>3819</v>
      </c>
      <c r="H219">
        <v>24456</v>
      </c>
      <c r="I219">
        <v>65913</v>
      </c>
      <c r="J219">
        <v>3292861.24</v>
      </c>
      <c r="K219">
        <v>2732297.31</v>
      </c>
      <c r="L219">
        <v>2355124.73</v>
      </c>
      <c r="M219">
        <v>1068936.6089999999</v>
      </c>
      <c r="N219">
        <v>3819</v>
      </c>
      <c r="O219">
        <v>9683</v>
      </c>
      <c r="P219">
        <v>28489</v>
      </c>
      <c r="Q219">
        <v>1311410.8600000001</v>
      </c>
      <c r="R219">
        <v>1097560.7</v>
      </c>
      <c r="S219">
        <v>813379.53</v>
      </c>
      <c r="T219">
        <v>506545.51819999999</v>
      </c>
      <c r="U219">
        <v>3819</v>
      </c>
      <c r="V219">
        <v>14773</v>
      </c>
      <c r="W219">
        <v>37424</v>
      </c>
      <c r="X219">
        <v>1981450.38</v>
      </c>
      <c r="Y219">
        <v>1634736.61</v>
      </c>
      <c r="Z219">
        <v>1541745.2</v>
      </c>
      <c r="AA219">
        <v>562391.09080000001</v>
      </c>
      <c r="AB219">
        <v>3716</v>
      </c>
      <c r="AC219">
        <v>3765</v>
      </c>
      <c r="AD219">
        <v>2688</v>
      </c>
      <c r="AE219">
        <v>3737</v>
      </c>
      <c r="AF219">
        <v>3716</v>
      </c>
      <c r="AG219">
        <v>3765</v>
      </c>
      <c r="AH219">
        <v>2688</v>
      </c>
      <c r="AI219">
        <v>3737</v>
      </c>
      <c r="AJ219">
        <v>3716</v>
      </c>
      <c r="AK219">
        <v>3765</v>
      </c>
      <c r="AL219">
        <v>2688</v>
      </c>
      <c r="AM219">
        <v>3737</v>
      </c>
    </row>
    <row r="220" spans="1:39" x14ac:dyDescent="0.15">
      <c r="A220" t="s">
        <v>210</v>
      </c>
      <c r="B220">
        <v>30</v>
      </c>
      <c r="C220">
        <v>2</v>
      </c>
      <c r="D220">
        <v>2</v>
      </c>
      <c r="E220" t="s">
        <v>28</v>
      </c>
      <c r="F220" t="s">
        <v>28</v>
      </c>
      <c r="G220">
        <v>4246</v>
      </c>
      <c r="H220">
        <v>15701</v>
      </c>
      <c r="I220">
        <v>48158</v>
      </c>
      <c r="J220">
        <v>2550288.9</v>
      </c>
      <c r="K220">
        <v>2286942.0499999998</v>
      </c>
      <c r="L220">
        <v>1771362.9</v>
      </c>
      <c r="M220">
        <v>825570.1226</v>
      </c>
      <c r="N220">
        <v>4246</v>
      </c>
      <c r="O220">
        <v>7354</v>
      </c>
      <c r="P220">
        <v>25933</v>
      </c>
      <c r="Q220">
        <v>1318087.07</v>
      </c>
      <c r="R220">
        <v>1175420.47</v>
      </c>
      <c r="S220">
        <v>735415.21</v>
      </c>
      <c r="T220">
        <v>480811.27549999999</v>
      </c>
      <c r="U220">
        <v>4246</v>
      </c>
      <c r="V220">
        <v>8347</v>
      </c>
      <c r="W220">
        <v>22225</v>
      </c>
      <c r="X220">
        <v>1232201.83</v>
      </c>
      <c r="Y220">
        <v>1111521.58</v>
      </c>
      <c r="Z220">
        <v>1035947.69</v>
      </c>
      <c r="AA220">
        <v>344758.84710000001</v>
      </c>
      <c r="AB220">
        <v>4020</v>
      </c>
      <c r="AC220">
        <v>4085</v>
      </c>
      <c r="AD220">
        <v>1769</v>
      </c>
      <c r="AE220">
        <v>3956</v>
      </c>
      <c r="AF220">
        <v>4020</v>
      </c>
      <c r="AG220">
        <v>4085</v>
      </c>
      <c r="AH220">
        <v>1769</v>
      </c>
      <c r="AI220">
        <v>3956</v>
      </c>
      <c r="AJ220">
        <v>4020</v>
      </c>
      <c r="AK220">
        <v>4085</v>
      </c>
      <c r="AL220">
        <v>1769</v>
      </c>
      <c r="AM220">
        <v>3956</v>
      </c>
    </row>
    <row r="221" spans="1:39" x14ac:dyDescent="0.15">
      <c r="A221" t="s">
        <v>210</v>
      </c>
      <c r="B221">
        <v>30</v>
      </c>
      <c r="C221">
        <v>2</v>
      </c>
      <c r="D221">
        <v>2</v>
      </c>
      <c r="E221" t="s">
        <v>28</v>
      </c>
      <c r="F221" t="s">
        <v>29</v>
      </c>
      <c r="G221">
        <v>9617</v>
      </c>
      <c r="H221">
        <v>44061</v>
      </c>
      <c r="I221">
        <v>124146</v>
      </c>
      <c r="J221">
        <v>6393986.8600000003</v>
      </c>
      <c r="K221">
        <v>5650594.6299999999</v>
      </c>
      <c r="L221">
        <v>4588487.6399999997</v>
      </c>
      <c r="M221">
        <v>2064990.3742</v>
      </c>
      <c r="N221">
        <v>9617</v>
      </c>
      <c r="O221">
        <v>20097</v>
      </c>
      <c r="P221">
        <v>64674</v>
      </c>
      <c r="Q221">
        <v>3171509.62</v>
      </c>
      <c r="R221">
        <v>2780389.04</v>
      </c>
      <c r="S221">
        <v>1904557.98</v>
      </c>
      <c r="T221">
        <v>1162380.5426</v>
      </c>
      <c r="U221">
        <v>9617</v>
      </c>
      <c r="V221">
        <v>23964</v>
      </c>
      <c r="W221">
        <v>59472</v>
      </c>
      <c r="X221">
        <v>3222477.24</v>
      </c>
      <c r="Y221">
        <v>2870205.59</v>
      </c>
      <c r="Z221">
        <v>2683929.66</v>
      </c>
      <c r="AA221">
        <v>902609.83160000003</v>
      </c>
      <c r="AB221">
        <v>9241</v>
      </c>
      <c r="AC221">
        <v>9405</v>
      </c>
      <c r="AD221">
        <v>6056</v>
      </c>
      <c r="AE221">
        <v>9233</v>
      </c>
      <c r="AF221">
        <v>9241</v>
      </c>
      <c r="AG221">
        <v>9405</v>
      </c>
      <c r="AH221">
        <v>6056</v>
      </c>
      <c r="AI221">
        <v>9233</v>
      </c>
      <c r="AJ221">
        <v>9241</v>
      </c>
      <c r="AK221">
        <v>9405</v>
      </c>
      <c r="AL221">
        <v>6056</v>
      </c>
      <c r="AM221">
        <v>9233</v>
      </c>
    </row>
    <row r="222" spans="1:39" x14ac:dyDescent="0.15">
      <c r="A222" t="s">
        <v>210</v>
      </c>
      <c r="B222">
        <v>30</v>
      </c>
      <c r="C222">
        <v>2</v>
      </c>
      <c r="D222">
        <v>2</v>
      </c>
      <c r="E222" t="s">
        <v>30</v>
      </c>
      <c r="F222" t="s">
        <v>28</v>
      </c>
      <c r="G222">
        <v>683</v>
      </c>
      <c r="H222">
        <v>2554</v>
      </c>
      <c r="I222">
        <v>7718</v>
      </c>
      <c r="J222">
        <v>414353.7</v>
      </c>
      <c r="K222">
        <v>366354.11</v>
      </c>
      <c r="L222">
        <v>284174.42</v>
      </c>
      <c r="M222">
        <v>134792.81419999999</v>
      </c>
      <c r="N222">
        <v>683</v>
      </c>
      <c r="O222">
        <v>1172</v>
      </c>
      <c r="P222">
        <v>4092</v>
      </c>
      <c r="Q222">
        <v>214271.85</v>
      </c>
      <c r="R222">
        <v>187555.36</v>
      </c>
      <c r="S222">
        <v>118525.59</v>
      </c>
      <c r="T222">
        <v>77956.922500000001</v>
      </c>
      <c r="U222">
        <v>683</v>
      </c>
      <c r="V222">
        <v>1382</v>
      </c>
      <c r="W222">
        <v>3626</v>
      </c>
      <c r="X222">
        <v>200081.85</v>
      </c>
      <c r="Y222">
        <v>178798.75</v>
      </c>
      <c r="Z222">
        <v>165648.82999999999</v>
      </c>
      <c r="AA222">
        <v>56835.8917</v>
      </c>
      <c r="AB222">
        <v>632</v>
      </c>
      <c r="AC222">
        <v>665</v>
      </c>
      <c r="AD222">
        <v>287</v>
      </c>
      <c r="AE222">
        <v>671</v>
      </c>
      <c r="AF222">
        <v>632</v>
      </c>
      <c r="AG222">
        <v>665</v>
      </c>
      <c r="AH222">
        <v>287</v>
      </c>
      <c r="AI222">
        <v>671</v>
      </c>
      <c r="AJ222">
        <v>632</v>
      </c>
      <c r="AK222">
        <v>665</v>
      </c>
      <c r="AL222">
        <v>287</v>
      </c>
      <c r="AM222">
        <v>671</v>
      </c>
    </row>
    <row r="223" spans="1:39" x14ac:dyDescent="0.15">
      <c r="A223" t="s">
        <v>210</v>
      </c>
      <c r="B223">
        <v>30</v>
      </c>
      <c r="C223">
        <v>2</v>
      </c>
      <c r="D223">
        <v>2</v>
      </c>
      <c r="E223" t="s">
        <v>30</v>
      </c>
      <c r="F223" t="s">
        <v>29</v>
      </c>
      <c r="G223">
        <v>1623</v>
      </c>
      <c r="H223">
        <v>7651</v>
      </c>
      <c r="I223">
        <v>22085</v>
      </c>
      <c r="J223">
        <v>1110946.28</v>
      </c>
      <c r="K223">
        <v>965530.15</v>
      </c>
      <c r="L223">
        <v>763823.29</v>
      </c>
      <c r="M223">
        <v>366492.22690000001</v>
      </c>
      <c r="N223">
        <v>1623</v>
      </c>
      <c r="O223">
        <v>3255</v>
      </c>
      <c r="P223">
        <v>10734</v>
      </c>
      <c r="Q223">
        <v>516037.98</v>
      </c>
      <c r="R223">
        <v>448376.19</v>
      </c>
      <c r="S223">
        <v>288183.34000000003</v>
      </c>
      <c r="T223">
        <v>194930.39369999999</v>
      </c>
      <c r="U223">
        <v>1623</v>
      </c>
      <c r="V223">
        <v>4396</v>
      </c>
      <c r="W223">
        <v>11351</v>
      </c>
      <c r="X223">
        <v>594908.30000000005</v>
      </c>
      <c r="Y223">
        <v>517153.96</v>
      </c>
      <c r="Z223">
        <v>475639.95</v>
      </c>
      <c r="AA223">
        <v>171561.83319999999</v>
      </c>
      <c r="AB223">
        <v>1511</v>
      </c>
      <c r="AC223">
        <v>1597</v>
      </c>
      <c r="AD223">
        <v>995</v>
      </c>
      <c r="AE223">
        <v>1577</v>
      </c>
      <c r="AF223">
        <v>1511</v>
      </c>
      <c r="AG223">
        <v>1597</v>
      </c>
      <c r="AH223">
        <v>995</v>
      </c>
      <c r="AI223">
        <v>1577</v>
      </c>
      <c r="AJ223">
        <v>1511</v>
      </c>
      <c r="AK223">
        <v>1597</v>
      </c>
      <c r="AL223">
        <v>995</v>
      </c>
      <c r="AM223">
        <v>1577</v>
      </c>
    </row>
    <row r="224" spans="1:39" x14ac:dyDescent="0.15">
      <c r="A224" t="s">
        <v>210</v>
      </c>
      <c r="B224">
        <v>30</v>
      </c>
      <c r="C224">
        <v>2</v>
      </c>
      <c r="D224">
        <v>2</v>
      </c>
      <c r="E224" t="s">
        <v>29</v>
      </c>
      <c r="F224" t="s">
        <v>28</v>
      </c>
      <c r="G224">
        <v>2006</v>
      </c>
      <c r="H224">
        <v>8012</v>
      </c>
      <c r="I224">
        <v>25619</v>
      </c>
      <c r="J224">
        <v>1331250.48</v>
      </c>
      <c r="K224">
        <v>1124537.83</v>
      </c>
      <c r="L224">
        <v>884037.58</v>
      </c>
      <c r="M224">
        <v>433529.94219999999</v>
      </c>
      <c r="N224">
        <v>2006</v>
      </c>
      <c r="O224">
        <v>3472</v>
      </c>
      <c r="P224">
        <v>12451</v>
      </c>
      <c r="Q224">
        <v>615225.22</v>
      </c>
      <c r="R224">
        <v>520907.24</v>
      </c>
      <c r="S224">
        <v>323567.73</v>
      </c>
      <c r="T224">
        <v>231720.30249999999</v>
      </c>
      <c r="U224">
        <v>2006</v>
      </c>
      <c r="V224">
        <v>4540</v>
      </c>
      <c r="W224">
        <v>13168</v>
      </c>
      <c r="X224">
        <v>716025.26</v>
      </c>
      <c r="Y224">
        <v>603630.59</v>
      </c>
      <c r="Z224">
        <v>560469.85</v>
      </c>
      <c r="AA224">
        <v>201809.6397</v>
      </c>
      <c r="AB224">
        <v>1924</v>
      </c>
      <c r="AC224">
        <v>1935</v>
      </c>
      <c r="AD224">
        <v>922</v>
      </c>
      <c r="AE224">
        <v>1967</v>
      </c>
      <c r="AF224">
        <v>1924</v>
      </c>
      <c r="AG224">
        <v>1935</v>
      </c>
      <c r="AH224">
        <v>922</v>
      </c>
      <c r="AI224">
        <v>1967</v>
      </c>
      <c r="AJ224">
        <v>1924</v>
      </c>
      <c r="AK224">
        <v>1935</v>
      </c>
      <c r="AL224">
        <v>922</v>
      </c>
      <c r="AM224">
        <v>1967</v>
      </c>
    </row>
    <row r="225" spans="1:39" x14ac:dyDescent="0.15">
      <c r="A225" t="s">
        <v>210</v>
      </c>
      <c r="B225">
        <v>30</v>
      </c>
      <c r="C225">
        <v>2</v>
      </c>
      <c r="D225">
        <v>2</v>
      </c>
      <c r="E225" t="s">
        <v>29</v>
      </c>
      <c r="F225" t="s">
        <v>29</v>
      </c>
      <c r="G225">
        <v>6495</v>
      </c>
      <c r="H225">
        <v>30743</v>
      </c>
      <c r="I225">
        <v>92380</v>
      </c>
      <c r="J225">
        <v>4701145.8</v>
      </c>
      <c r="K225">
        <v>3931092.61</v>
      </c>
      <c r="L225">
        <v>3209230.2</v>
      </c>
      <c r="M225">
        <v>1540296.8213</v>
      </c>
      <c r="N225">
        <v>6495</v>
      </c>
      <c r="O225">
        <v>12905</v>
      </c>
      <c r="P225">
        <v>43700</v>
      </c>
      <c r="Q225">
        <v>2101948.14</v>
      </c>
      <c r="R225">
        <v>1756440.33</v>
      </c>
      <c r="S225">
        <v>1181547.22</v>
      </c>
      <c r="T225">
        <v>798024.11069999996</v>
      </c>
      <c r="U225">
        <v>6495</v>
      </c>
      <c r="V225">
        <v>17838</v>
      </c>
      <c r="W225">
        <v>48680</v>
      </c>
      <c r="X225">
        <v>2599197.66</v>
      </c>
      <c r="Y225">
        <v>2174652.2799999998</v>
      </c>
      <c r="Z225">
        <v>2027682.98</v>
      </c>
      <c r="AA225">
        <v>742272.71059999999</v>
      </c>
      <c r="AB225">
        <v>6267</v>
      </c>
      <c r="AC225">
        <v>6381</v>
      </c>
      <c r="AD225">
        <v>4274</v>
      </c>
      <c r="AE225">
        <v>6369</v>
      </c>
      <c r="AF225">
        <v>6267</v>
      </c>
      <c r="AG225">
        <v>6381</v>
      </c>
      <c r="AH225">
        <v>4274</v>
      </c>
      <c r="AI225">
        <v>6369</v>
      </c>
      <c r="AJ225">
        <v>6267</v>
      </c>
      <c r="AK225">
        <v>6381</v>
      </c>
      <c r="AL225">
        <v>4274</v>
      </c>
      <c r="AM225">
        <v>6369</v>
      </c>
    </row>
    <row r="226" spans="1:39" x14ac:dyDescent="0.15">
      <c r="A226" t="s">
        <v>210</v>
      </c>
      <c r="B226">
        <v>30</v>
      </c>
      <c r="C226">
        <v>2</v>
      </c>
      <c r="D226">
        <v>2</v>
      </c>
      <c r="E226" t="s">
        <v>31</v>
      </c>
      <c r="F226" t="s">
        <v>28</v>
      </c>
      <c r="G226">
        <v>3</v>
      </c>
      <c r="H226">
        <v>22</v>
      </c>
      <c r="I226">
        <v>53</v>
      </c>
      <c r="J226">
        <v>2841.75</v>
      </c>
      <c r="K226">
        <v>2316.1</v>
      </c>
      <c r="L226">
        <v>1674.82</v>
      </c>
      <c r="M226">
        <v>1053.7109</v>
      </c>
      <c r="N226">
        <v>3</v>
      </c>
      <c r="O226">
        <v>6</v>
      </c>
      <c r="P226">
        <v>13</v>
      </c>
      <c r="Q226">
        <v>770.91</v>
      </c>
      <c r="R226">
        <v>611.63</v>
      </c>
      <c r="S226">
        <v>177.48</v>
      </c>
      <c r="T226">
        <v>379.2167</v>
      </c>
      <c r="U226">
        <v>3</v>
      </c>
      <c r="V226">
        <v>16</v>
      </c>
      <c r="W226">
        <v>40</v>
      </c>
      <c r="X226">
        <v>2070.84</v>
      </c>
      <c r="Y226">
        <v>1704.47</v>
      </c>
      <c r="Z226">
        <v>1497.34</v>
      </c>
      <c r="AA226">
        <v>674.49419999999998</v>
      </c>
      <c r="AB226">
        <v>3</v>
      </c>
      <c r="AC226">
        <v>3</v>
      </c>
      <c r="AD226">
        <v>0</v>
      </c>
      <c r="AE226">
        <v>3</v>
      </c>
      <c r="AF226">
        <v>3</v>
      </c>
      <c r="AG226">
        <v>3</v>
      </c>
      <c r="AH226">
        <v>0</v>
      </c>
      <c r="AI226">
        <v>3</v>
      </c>
      <c r="AJ226">
        <v>3</v>
      </c>
      <c r="AK226">
        <v>3</v>
      </c>
      <c r="AL226">
        <v>0</v>
      </c>
      <c r="AM226">
        <v>3</v>
      </c>
    </row>
    <row r="227" spans="1:39" x14ac:dyDescent="0.15">
      <c r="A227" t="s">
        <v>210</v>
      </c>
      <c r="B227">
        <v>30</v>
      </c>
      <c r="C227">
        <v>2</v>
      </c>
      <c r="D227">
        <v>2</v>
      </c>
      <c r="E227" t="s">
        <v>31</v>
      </c>
      <c r="F227" t="s">
        <v>29</v>
      </c>
      <c r="G227">
        <v>13</v>
      </c>
      <c r="H227">
        <v>62</v>
      </c>
      <c r="I227">
        <v>173</v>
      </c>
      <c r="J227">
        <v>8449.6200000000008</v>
      </c>
      <c r="K227">
        <v>6962.45</v>
      </c>
      <c r="L227">
        <v>4970.41</v>
      </c>
      <c r="M227">
        <v>2818.8380000000002</v>
      </c>
      <c r="N227">
        <v>13</v>
      </c>
      <c r="O227">
        <v>36</v>
      </c>
      <c r="P227">
        <v>99</v>
      </c>
      <c r="Q227">
        <v>4936.4799999999996</v>
      </c>
      <c r="R227">
        <v>3993.94</v>
      </c>
      <c r="S227">
        <v>2620.48</v>
      </c>
      <c r="T227">
        <v>1736.3126999999999</v>
      </c>
      <c r="U227">
        <v>13</v>
      </c>
      <c r="V227">
        <v>26</v>
      </c>
      <c r="W227">
        <v>74</v>
      </c>
      <c r="X227">
        <v>3513.14</v>
      </c>
      <c r="Y227">
        <v>2968.51</v>
      </c>
      <c r="Z227">
        <v>2349.9299999999998</v>
      </c>
      <c r="AA227">
        <v>1082.5253</v>
      </c>
      <c r="AB227">
        <v>12</v>
      </c>
      <c r="AC227">
        <v>13</v>
      </c>
      <c r="AD227">
        <v>7</v>
      </c>
      <c r="AE227">
        <v>13</v>
      </c>
      <c r="AF227">
        <v>12</v>
      </c>
      <c r="AG227">
        <v>13</v>
      </c>
      <c r="AH227">
        <v>7</v>
      </c>
      <c r="AI227">
        <v>13</v>
      </c>
      <c r="AJ227">
        <v>12</v>
      </c>
      <c r="AK227">
        <v>13</v>
      </c>
      <c r="AL227">
        <v>7</v>
      </c>
      <c r="AM227">
        <v>13</v>
      </c>
    </row>
    <row r="228" spans="1:39" x14ac:dyDescent="0.15">
      <c r="A228" t="s">
        <v>210</v>
      </c>
      <c r="B228">
        <v>30</v>
      </c>
      <c r="C228">
        <v>2</v>
      </c>
      <c r="D228">
        <v>2</v>
      </c>
      <c r="E228" t="s">
        <v>32</v>
      </c>
      <c r="F228" t="s">
        <v>28</v>
      </c>
      <c r="G228">
        <v>627</v>
      </c>
      <c r="H228">
        <v>2594</v>
      </c>
      <c r="I228">
        <v>8275</v>
      </c>
      <c r="J228">
        <v>445820.77</v>
      </c>
      <c r="K228">
        <v>374442.9</v>
      </c>
      <c r="L228">
        <v>308568.55</v>
      </c>
      <c r="M228">
        <v>138949.2029</v>
      </c>
      <c r="N228">
        <v>627</v>
      </c>
      <c r="O228">
        <v>1094</v>
      </c>
      <c r="P228">
        <v>3537</v>
      </c>
      <c r="Q228">
        <v>178164.77</v>
      </c>
      <c r="R228">
        <v>151943</v>
      </c>
      <c r="S228">
        <v>101553.84</v>
      </c>
      <c r="T228">
        <v>65251.832300000002</v>
      </c>
      <c r="U228">
        <v>627</v>
      </c>
      <c r="V228">
        <v>1500</v>
      </c>
      <c r="W228">
        <v>4738</v>
      </c>
      <c r="X228">
        <v>267656</v>
      </c>
      <c r="Y228">
        <v>222499.9</v>
      </c>
      <c r="Z228">
        <v>207014.71</v>
      </c>
      <c r="AA228">
        <v>73697.370599999995</v>
      </c>
      <c r="AB228">
        <v>598</v>
      </c>
      <c r="AC228">
        <v>600</v>
      </c>
      <c r="AD228">
        <v>288</v>
      </c>
      <c r="AE228">
        <v>605</v>
      </c>
      <c r="AF228">
        <v>598</v>
      </c>
      <c r="AG228">
        <v>600</v>
      </c>
      <c r="AH228">
        <v>288</v>
      </c>
      <c r="AI228">
        <v>605</v>
      </c>
      <c r="AJ228">
        <v>598</v>
      </c>
      <c r="AK228">
        <v>600</v>
      </c>
      <c r="AL228">
        <v>288</v>
      </c>
      <c r="AM228">
        <v>605</v>
      </c>
    </row>
    <row r="229" spans="1:39" x14ac:dyDescent="0.15">
      <c r="A229" t="s">
        <v>210</v>
      </c>
      <c r="B229">
        <v>30</v>
      </c>
      <c r="C229">
        <v>2</v>
      </c>
      <c r="D229">
        <v>2</v>
      </c>
      <c r="E229" t="s">
        <v>32</v>
      </c>
      <c r="F229" t="s">
        <v>29</v>
      </c>
      <c r="G229">
        <v>2215</v>
      </c>
      <c r="H229">
        <v>11768</v>
      </c>
      <c r="I229">
        <v>34677</v>
      </c>
      <c r="J229">
        <v>1749665.94</v>
      </c>
      <c r="K229">
        <v>1452332.93</v>
      </c>
      <c r="L229">
        <v>1236452.1399999999</v>
      </c>
      <c r="M229">
        <v>564978.71950000001</v>
      </c>
      <c r="N229">
        <v>2215</v>
      </c>
      <c r="O229">
        <v>4910</v>
      </c>
      <c r="P229">
        <v>15352</v>
      </c>
      <c r="Q229">
        <v>717645.81</v>
      </c>
      <c r="R229">
        <v>598366.27</v>
      </c>
      <c r="S229">
        <v>434666.66</v>
      </c>
      <c r="T229">
        <v>274105.25900000002</v>
      </c>
      <c r="U229">
        <v>2215</v>
      </c>
      <c r="V229">
        <v>6858</v>
      </c>
      <c r="W229">
        <v>19325</v>
      </c>
      <c r="X229">
        <v>1032020.13</v>
      </c>
      <c r="Y229">
        <v>853966.66</v>
      </c>
      <c r="Z229">
        <v>801785.48</v>
      </c>
      <c r="AA229">
        <v>290873.46049999999</v>
      </c>
      <c r="AB229">
        <v>2143</v>
      </c>
      <c r="AC229">
        <v>2175</v>
      </c>
      <c r="AD229">
        <v>1517</v>
      </c>
      <c r="AE229">
        <v>2163</v>
      </c>
      <c r="AF229">
        <v>2143</v>
      </c>
      <c r="AG229">
        <v>2175</v>
      </c>
      <c r="AH229">
        <v>1517</v>
      </c>
      <c r="AI229">
        <v>2163</v>
      </c>
      <c r="AJ229">
        <v>2143</v>
      </c>
      <c r="AK229">
        <v>2175</v>
      </c>
      <c r="AL229">
        <v>1517</v>
      </c>
      <c r="AM229">
        <v>2163</v>
      </c>
    </row>
    <row r="230" spans="1:39" x14ac:dyDescent="0.15">
      <c r="A230" t="s">
        <v>210</v>
      </c>
      <c r="B230">
        <v>70</v>
      </c>
      <c r="C230">
        <v>1</v>
      </c>
      <c r="D230">
        <v>0</v>
      </c>
      <c r="E230" t="s">
        <v>28</v>
      </c>
      <c r="F230" t="s">
        <v>28</v>
      </c>
      <c r="G230">
        <v>68993</v>
      </c>
      <c r="H230">
        <v>92963</v>
      </c>
      <c r="I230">
        <v>241845</v>
      </c>
      <c r="J230">
        <v>12781359.369999999</v>
      </c>
      <c r="K230">
        <v>11273284.119999999</v>
      </c>
      <c r="L230">
        <v>9620092.5600000005</v>
      </c>
      <c r="M230">
        <v>4178740.0408999999</v>
      </c>
      <c r="N230">
        <v>27495</v>
      </c>
      <c r="O230">
        <v>35882</v>
      </c>
      <c r="P230">
        <v>102833</v>
      </c>
      <c r="Q230">
        <v>5206345.1399999997</v>
      </c>
      <c r="R230">
        <v>4563612.68</v>
      </c>
      <c r="S230">
        <v>3304261.39</v>
      </c>
      <c r="T230">
        <v>1998975.6218000001</v>
      </c>
      <c r="U230">
        <v>41498</v>
      </c>
      <c r="V230">
        <v>57081</v>
      </c>
      <c r="W230">
        <v>139012</v>
      </c>
      <c r="X230">
        <v>7575014.2300000004</v>
      </c>
      <c r="Y230">
        <v>6709671.4400000004</v>
      </c>
      <c r="Z230">
        <v>6315831.1699999999</v>
      </c>
      <c r="AA230">
        <v>2179764.4191000001</v>
      </c>
      <c r="AB230">
        <v>66708</v>
      </c>
      <c r="AC230">
        <v>48681</v>
      </c>
      <c r="AD230">
        <v>17084</v>
      </c>
      <c r="AE230">
        <v>35872</v>
      </c>
      <c r="AF230">
        <v>26520</v>
      </c>
      <c r="AG230">
        <v>24931</v>
      </c>
      <c r="AH230">
        <v>9521</v>
      </c>
      <c r="AI230">
        <v>16346</v>
      </c>
      <c r="AJ230">
        <v>40188</v>
      </c>
      <c r="AK230">
        <v>23750</v>
      </c>
      <c r="AL230">
        <v>7563</v>
      </c>
      <c r="AM230">
        <v>19526</v>
      </c>
    </row>
    <row r="231" spans="1:39" x14ac:dyDescent="0.15">
      <c r="A231" t="s">
        <v>210</v>
      </c>
      <c r="B231">
        <v>70</v>
      </c>
      <c r="C231">
        <v>1</v>
      </c>
      <c r="D231">
        <v>0</v>
      </c>
      <c r="E231" t="s">
        <v>28</v>
      </c>
      <c r="F231" t="s">
        <v>29</v>
      </c>
      <c r="G231">
        <v>25127</v>
      </c>
      <c r="H231">
        <v>42470</v>
      </c>
      <c r="I231">
        <v>105508</v>
      </c>
      <c r="J231">
        <v>5175340.18</v>
      </c>
      <c r="K231">
        <v>4476787.97</v>
      </c>
      <c r="L231">
        <v>3910288.6</v>
      </c>
      <c r="M231">
        <v>1755921.4604</v>
      </c>
      <c r="N231">
        <v>10885</v>
      </c>
      <c r="O231">
        <v>17570</v>
      </c>
      <c r="P231">
        <v>49513</v>
      </c>
      <c r="Q231">
        <v>2291378.59</v>
      </c>
      <c r="R231">
        <v>1965462.58</v>
      </c>
      <c r="S231">
        <v>1522936.02</v>
      </c>
      <c r="T231">
        <v>903171.35100000002</v>
      </c>
      <c r="U231">
        <v>14242</v>
      </c>
      <c r="V231">
        <v>24900</v>
      </c>
      <c r="W231">
        <v>55995</v>
      </c>
      <c r="X231">
        <v>2883961.59</v>
      </c>
      <c r="Y231">
        <v>2511325.39</v>
      </c>
      <c r="Z231">
        <v>2387352.58</v>
      </c>
      <c r="AA231">
        <v>852750.10939999996</v>
      </c>
      <c r="AB231">
        <v>24558</v>
      </c>
      <c r="AC231">
        <v>21859</v>
      </c>
      <c r="AD231">
        <v>13306</v>
      </c>
      <c r="AE231">
        <v>17779</v>
      </c>
      <c r="AF231">
        <v>10659</v>
      </c>
      <c r="AG231">
        <v>10321</v>
      </c>
      <c r="AH231">
        <v>6853</v>
      </c>
      <c r="AI231">
        <v>8023</v>
      </c>
      <c r="AJ231">
        <v>13899</v>
      </c>
      <c r="AK231">
        <v>11538</v>
      </c>
      <c r="AL231">
        <v>6453</v>
      </c>
      <c r="AM231">
        <v>9756</v>
      </c>
    </row>
    <row r="232" spans="1:39" x14ac:dyDescent="0.15">
      <c r="A232" t="s">
        <v>210</v>
      </c>
      <c r="B232">
        <v>70</v>
      </c>
      <c r="C232">
        <v>1</v>
      </c>
      <c r="D232">
        <v>0</v>
      </c>
      <c r="E232" t="s">
        <v>30</v>
      </c>
      <c r="F232" t="s">
        <v>28</v>
      </c>
      <c r="G232">
        <v>163</v>
      </c>
      <c r="H232">
        <v>205</v>
      </c>
      <c r="I232">
        <v>563</v>
      </c>
      <c r="J232">
        <v>29806.18</v>
      </c>
      <c r="K232">
        <v>26518.080000000002</v>
      </c>
      <c r="L232">
        <v>21919.41</v>
      </c>
      <c r="M232">
        <v>9668.2435000000005</v>
      </c>
      <c r="N232">
        <v>61</v>
      </c>
      <c r="O232">
        <v>78</v>
      </c>
      <c r="P232">
        <v>232</v>
      </c>
      <c r="Q232">
        <v>11415.58</v>
      </c>
      <c r="R232">
        <v>10115.25</v>
      </c>
      <c r="S232">
        <v>6317.92</v>
      </c>
      <c r="T232">
        <v>4552.4355999999998</v>
      </c>
      <c r="U232">
        <v>102</v>
      </c>
      <c r="V232">
        <v>127</v>
      </c>
      <c r="W232">
        <v>331</v>
      </c>
      <c r="X232">
        <v>18390.599999999999</v>
      </c>
      <c r="Y232">
        <v>16402.830000000002</v>
      </c>
      <c r="Z232">
        <v>15601.49</v>
      </c>
      <c r="AA232">
        <v>5115.8078999999998</v>
      </c>
      <c r="AB232">
        <v>149</v>
      </c>
      <c r="AC232">
        <v>109</v>
      </c>
      <c r="AD232">
        <v>33</v>
      </c>
      <c r="AE232">
        <v>132</v>
      </c>
      <c r="AF232">
        <v>58</v>
      </c>
      <c r="AG232">
        <v>51</v>
      </c>
      <c r="AH232">
        <v>18</v>
      </c>
      <c r="AI232">
        <v>51</v>
      </c>
      <c r="AJ232">
        <v>91</v>
      </c>
      <c r="AK232">
        <v>58</v>
      </c>
      <c r="AL232">
        <v>15</v>
      </c>
      <c r="AM232">
        <v>81</v>
      </c>
    </row>
    <row r="233" spans="1:39" x14ac:dyDescent="0.15">
      <c r="A233" t="s">
        <v>210</v>
      </c>
      <c r="B233">
        <v>70</v>
      </c>
      <c r="C233">
        <v>1</v>
      </c>
      <c r="D233">
        <v>0</v>
      </c>
      <c r="E233" t="s">
        <v>30</v>
      </c>
      <c r="F233" t="s">
        <v>29</v>
      </c>
      <c r="G233">
        <v>55</v>
      </c>
      <c r="H233">
        <v>82</v>
      </c>
      <c r="I233">
        <v>212</v>
      </c>
      <c r="J233">
        <v>10597.55</v>
      </c>
      <c r="K233">
        <v>9449.9699999999993</v>
      </c>
      <c r="L233">
        <v>7884.69</v>
      </c>
      <c r="M233">
        <v>3536.4304000000002</v>
      </c>
      <c r="N233">
        <v>27</v>
      </c>
      <c r="O233">
        <v>40</v>
      </c>
      <c r="P233">
        <v>115</v>
      </c>
      <c r="Q233">
        <v>5538.88</v>
      </c>
      <c r="R233">
        <v>4885.18</v>
      </c>
      <c r="S233">
        <v>3419.81</v>
      </c>
      <c r="T233">
        <v>2144.06</v>
      </c>
      <c r="U233">
        <v>28</v>
      </c>
      <c r="V233">
        <v>42</v>
      </c>
      <c r="W233">
        <v>97</v>
      </c>
      <c r="X233">
        <v>5058.67</v>
      </c>
      <c r="Y233">
        <v>4564.79</v>
      </c>
      <c r="Z233">
        <v>4464.88</v>
      </c>
      <c r="AA233">
        <v>1392.3704</v>
      </c>
      <c r="AB233">
        <v>55</v>
      </c>
      <c r="AC233">
        <v>40</v>
      </c>
      <c r="AD233">
        <v>25</v>
      </c>
      <c r="AE233">
        <v>44</v>
      </c>
      <c r="AF233">
        <v>27</v>
      </c>
      <c r="AG233">
        <v>23</v>
      </c>
      <c r="AH233">
        <v>19</v>
      </c>
      <c r="AI233">
        <v>22</v>
      </c>
      <c r="AJ233">
        <v>28</v>
      </c>
      <c r="AK233">
        <v>17</v>
      </c>
      <c r="AL233">
        <v>6</v>
      </c>
      <c r="AM233">
        <v>22</v>
      </c>
    </row>
    <row r="234" spans="1:39" x14ac:dyDescent="0.15">
      <c r="A234" t="s">
        <v>210</v>
      </c>
      <c r="B234">
        <v>70</v>
      </c>
      <c r="C234">
        <v>1</v>
      </c>
      <c r="D234">
        <v>0</v>
      </c>
      <c r="E234" t="s">
        <v>29</v>
      </c>
      <c r="F234" t="s">
        <v>28</v>
      </c>
      <c r="G234">
        <v>461</v>
      </c>
      <c r="H234">
        <v>677</v>
      </c>
      <c r="I234">
        <v>1980</v>
      </c>
      <c r="J234">
        <v>100373.87</v>
      </c>
      <c r="K234">
        <v>81333.13</v>
      </c>
      <c r="L234">
        <v>69678.5</v>
      </c>
      <c r="M234">
        <v>35288.36</v>
      </c>
      <c r="N234">
        <v>215</v>
      </c>
      <c r="O234">
        <v>320</v>
      </c>
      <c r="P234">
        <v>1023</v>
      </c>
      <c r="Q234">
        <v>48820.44</v>
      </c>
      <c r="R234">
        <v>39066.559999999998</v>
      </c>
      <c r="S234">
        <v>29469.53</v>
      </c>
      <c r="T234">
        <v>20401.265299999999</v>
      </c>
      <c r="U234">
        <v>246</v>
      </c>
      <c r="V234">
        <v>357</v>
      </c>
      <c r="W234">
        <v>957</v>
      </c>
      <c r="X234">
        <v>51553.43</v>
      </c>
      <c r="Y234">
        <v>42266.57</v>
      </c>
      <c r="Z234">
        <v>40208.97</v>
      </c>
      <c r="AA234">
        <v>14887.0947</v>
      </c>
      <c r="AB234">
        <v>457</v>
      </c>
      <c r="AC234">
        <v>301</v>
      </c>
      <c r="AD234">
        <v>134</v>
      </c>
      <c r="AE234">
        <v>234</v>
      </c>
      <c r="AF234">
        <v>212</v>
      </c>
      <c r="AG234">
        <v>213</v>
      </c>
      <c r="AH234">
        <v>98</v>
      </c>
      <c r="AI234">
        <v>153</v>
      </c>
      <c r="AJ234">
        <v>245</v>
      </c>
      <c r="AK234">
        <v>88</v>
      </c>
      <c r="AL234">
        <v>36</v>
      </c>
      <c r="AM234">
        <v>81</v>
      </c>
    </row>
    <row r="235" spans="1:39" x14ac:dyDescent="0.15">
      <c r="A235" t="s">
        <v>210</v>
      </c>
      <c r="B235">
        <v>70</v>
      </c>
      <c r="C235">
        <v>1</v>
      </c>
      <c r="D235">
        <v>0</v>
      </c>
      <c r="E235" t="s">
        <v>29</v>
      </c>
      <c r="F235" t="s">
        <v>29</v>
      </c>
      <c r="G235">
        <v>404</v>
      </c>
      <c r="H235">
        <v>765</v>
      </c>
      <c r="I235">
        <v>2004</v>
      </c>
      <c r="J235">
        <v>93846.34</v>
      </c>
      <c r="K235">
        <v>75571.199999999997</v>
      </c>
      <c r="L235">
        <v>65201.35</v>
      </c>
      <c r="M235">
        <v>35972.241900000001</v>
      </c>
      <c r="N235">
        <v>225</v>
      </c>
      <c r="O235">
        <v>426</v>
      </c>
      <c r="P235">
        <v>1234</v>
      </c>
      <c r="Q235">
        <v>54198.37</v>
      </c>
      <c r="R235">
        <v>42937.02</v>
      </c>
      <c r="S235">
        <v>34812.620000000003</v>
      </c>
      <c r="T235">
        <v>24199.789499999999</v>
      </c>
      <c r="U235">
        <v>179</v>
      </c>
      <c r="V235">
        <v>339</v>
      </c>
      <c r="W235">
        <v>770</v>
      </c>
      <c r="X235">
        <v>39647.97</v>
      </c>
      <c r="Y235">
        <v>32634.18</v>
      </c>
      <c r="Z235">
        <v>30388.73</v>
      </c>
      <c r="AA235">
        <v>11772.4524</v>
      </c>
      <c r="AB235">
        <v>400</v>
      </c>
      <c r="AC235">
        <v>336</v>
      </c>
      <c r="AD235">
        <v>245</v>
      </c>
      <c r="AE235">
        <v>301</v>
      </c>
      <c r="AF235">
        <v>222</v>
      </c>
      <c r="AG235">
        <v>224</v>
      </c>
      <c r="AH235">
        <v>179</v>
      </c>
      <c r="AI235">
        <v>187</v>
      </c>
      <c r="AJ235">
        <v>178</v>
      </c>
      <c r="AK235">
        <v>112</v>
      </c>
      <c r="AL235">
        <v>66</v>
      </c>
      <c r="AM235">
        <v>114</v>
      </c>
    </row>
    <row r="236" spans="1:39" x14ac:dyDescent="0.15">
      <c r="A236" t="s">
        <v>210</v>
      </c>
      <c r="B236">
        <v>70</v>
      </c>
      <c r="C236">
        <v>1</v>
      </c>
      <c r="D236">
        <v>0</v>
      </c>
      <c r="E236" t="s">
        <v>32</v>
      </c>
      <c r="F236" t="s">
        <v>28</v>
      </c>
      <c r="G236">
        <v>5238</v>
      </c>
      <c r="H236">
        <v>7876</v>
      </c>
      <c r="I236">
        <v>22573</v>
      </c>
      <c r="J236">
        <v>1205324.19</v>
      </c>
      <c r="K236">
        <v>957662.65</v>
      </c>
      <c r="L236">
        <v>878659.39</v>
      </c>
      <c r="M236">
        <v>367749.25760000001</v>
      </c>
      <c r="N236">
        <v>1072</v>
      </c>
      <c r="O236">
        <v>1640</v>
      </c>
      <c r="P236">
        <v>4640</v>
      </c>
      <c r="Q236">
        <v>234240.4</v>
      </c>
      <c r="R236">
        <v>188670.49</v>
      </c>
      <c r="S236">
        <v>134502.91</v>
      </c>
      <c r="T236">
        <v>88481.249599999996</v>
      </c>
      <c r="U236">
        <v>4166</v>
      </c>
      <c r="V236">
        <v>6236</v>
      </c>
      <c r="W236">
        <v>17933</v>
      </c>
      <c r="X236">
        <v>971083.79</v>
      </c>
      <c r="Y236">
        <v>768992.16</v>
      </c>
      <c r="Z236">
        <v>744156.48</v>
      </c>
      <c r="AA236">
        <v>279268.00799999997</v>
      </c>
      <c r="AB236">
        <v>5138</v>
      </c>
      <c r="AC236">
        <v>3946</v>
      </c>
      <c r="AD236">
        <v>1495</v>
      </c>
      <c r="AE236">
        <v>4483</v>
      </c>
      <c r="AF236">
        <v>1032</v>
      </c>
      <c r="AG236">
        <v>904</v>
      </c>
      <c r="AH236">
        <v>408</v>
      </c>
      <c r="AI236">
        <v>830</v>
      </c>
      <c r="AJ236">
        <v>4106</v>
      </c>
      <c r="AK236">
        <v>3042</v>
      </c>
      <c r="AL236">
        <v>1087</v>
      </c>
      <c r="AM236">
        <v>3653</v>
      </c>
    </row>
    <row r="237" spans="1:39" x14ac:dyDescent="0.15">
      <c r="A237" t="s">
        <v>210</v>
      </c>
      <c r="B237">
        <v>70</v>
      </c>
      <c r="C237">
        <v>1</v>
      </c>
      <c r="D237">
        <v>0</v>
      </c>
      <c r="E237" t="s">
        <v>32</v>
      </c>
      <c r="F237" t="s">
        <v>29</v>
      </c>
      <c r="G237">
        <v>3670</v>
      </c>
      <c r="H237">
        <v>6826</v>
      </c>
      <c r="I237">
        <v>18090</v>
      </c>
      <c r="J237">
        <v>914141.6</v>
      </c>
      <c r="K237">
        <v>718696.98</v>
      </c>
      <c r="L237">
        <v>672072.23</v>
      </c>
      <c r="M237">
        <v>290987.00699999998</v>
      </c>
      <c r="N237">
        <v>741</v>
      </c>
      <c r="O237">
        <v>1409</v>
      </c>
      <c r="P237">
        <v>3856</v>
      </c>
      <c r="Q237">
        <v>179882.42</v>
      </c>
      <c r="R237">
        <v>143613.89000000001</v>
      </c>
      <c r="S237">
        <v>113607.54</v>
      </c>
      <c r="T237">
        <v>71378.020600000003</v>
      </c>
      <c r="U237">
        <v>2929</v>
      </c>
      <c r="V237">
        <v>5417</v>
      </c>
      <c r="W237">
        <v>14234</v>
      </c>
      <c r="X237">
        <v>734259.18</v>
      </c>
      <c r="Y237">
        <v>575083.09</v>
      </c>
      <c r="Z237">
        <v>558464.68999999994</v>
      </c>
      <c r="AA237">
        <v>219608.98639999999</v>
      </c>
      <c r="AB237">
        <v>3619</v>
      </c>
      <c r="AC237">
        <v>3176</v>
      </c>
      <c r="AD237">
        <v>1957</v>
      </c>
      <c r="AE237">
        <v>3354</v>
      </c>
      <c r="AF237">
        <v>730</v>
      </c>
      <c r="AG237">
        <v>664</v>
      </c>
      <c r="AH237">
        <v>478</v>
      </c>
      <c r="AI237">
        <v>633</v>
      </c>
      <c r="AJ237">
        <v>2889</v>
      </c>
      <c r="AK237">
        <v>2512</v>
      </c>
      <c r="AL237">
        <v>1479</v>
      </c>
      <c r="AM237">
        <v>2721</v>
      </c>
    </row>
    <row r="238" spans="1:39" x14ac:dyDescent="0.15">
      <c r="A238" t="s">
        <v>210</v>
      </c>
      <c r="B238">
        <v>70</v>
      </c>
      <c r="C238">
        <v>1</v>
      </c>
      <c r="D238">
        <v>1</v>
      </c>
      <c r="E238" t="s">
        <v>28</v>
      </c>
      <c r="F238" t="s">
        <v>28</v>
      </c>
      <c r="G238">
        <v>42141</v>
      </c>
      <c r="H238">
        <v>72396</v>
      </c>
      <c r="I238">
        <v>172710</v>
      </c>
      <c r="J238">
        <v>8515819.4800000004</v>
      </c>
      <c r="K238">
        <v>7502086.0300000003</v>
      </c>
      <c r="L238">
        <v>6441484.2999999998</v>
      </c>
      <c r="M238">
        <v>2868648.9895000001</v>
      </c>
      <c r="N238">
        <v>19068</v>
      </c>
      <c r="O238">
        <v>30074</v>
      </c>
      <c r="P238">
        <v>81950</v>
      </c>
      <c r="Q238">
        <v>3831942.69</v>
      </c>
      <c r="R238">
        <v>3436653.81</v>
      </c>
      <c r="S238">
        <v>2586004.54</v>
      </c>
      <c r="T238">
        <v>1505182.4579</v>
      </c>
      <c r="U238">
        <v>23073</v>
      </c>
      <c r="V238">
        <v>42322</v>
      </c>
      <c r="W238">
        <v>90760</v>
      </c>
      <c r="X238">
        <v>4683876.79</v>
      </c>
      <c r="Y238">
        <v>4065432.22</v>
      </c>
      <c r="Z238">
        <v>3855479.76</v>
      </c>
      <c r="AA238">
        <v>1363466.5316000001</v>
      </c>
      <c r="AB238">
        <v>40169</v>
      </c>
      <c r="AC238">
        <v>36274</v>
      </c>
      <c r="AD238">
        <v>12181</v>
      </c>
      <c r="AE238">
        <v>35136</v>
      </c>
      <c r="AF238">
        <v>18100</v>
      </c>
      <c r="AG238">
        <v>17188</v>
      </c>
      <c r="AH238">
        <v>6820</v>
      </c>
      <c r="AI238">
        <v>17113</v>
      </c>
      <c r="AJ238">
        <v>22069</v>
      </c>
      <c r="AK238">
        <v>19086</v>
      </c>
      <c r="AL238">
        <v>5361</v>
      </c>
      <c r="AM238">
        <v>18023</v>
      </c>
    </row>
    <row r="239" spans="1:39" x14ac:dyDescent="0.15">
      <c r="A239" t="s">
        <v>210</v>
      </c>
      <c r="B239">
        <v>70</v>
      </c>
      <c r="C239">
        <v>1</v>
      </c>
      <c r="D239">
        <v>1</v>
      </c>
      <c r="E239" t="s">
        <v>28</v>
      </c>
      <c r="F239" t="s">
        <v>29</v>
      </c>
      <c r="G239">
        <v>56000</v>
      </c>
      <c r="H239">
        <v>120159</v>
      </c>
      <c r="I239">
        <v>266554</v>
      </c>
      <c r="J239">
        <v>12391840.73</v>
      </c>
      <c r="K239">
        <v>10786658.74</v>
      </c>
      <c r="L239">
        <v>9486893.3100000005</v>
      </c>
      <c r="M239">
        <v>4254431.2209000001</v>
      </c>
      <c r="N239">
        <v>24861</v>
      </c>
      <c r="O239">
        <v>48804</v>
      </c>
      <c r="P239">
        <v>125149</v>
      </c>
      <c r="Q239">
        <v>5466693.5999999996</v>
      </c>
      <c r="R239">
        <v>4825598.04</v>
      </c>
      <c r="S239">
        <v>3803166.97</v>
      </c>
      <c r="T239">
        <v>2188397.4131999998</v>
      </c>
      <c r="U239">
        <v>31139</v>
      </c>
      <c r="V239">
        <v>71355</v>
      </c>
      <c r="W239">
        <v>141405</v>
      </c>
      <c r="X239">
        <v>6925147.1299999999</v>
      </c>
      <c r="Y239">
        <v>5961060.7000000002</v>
      </c>
      <c r="Z239">
        <v>5683726.3399999999</v>
      </c>
      <c r="AA239">
        <v>2066033.8077</v>
      </c>
      <c r="AB239">
        <v>54163</v>
      </c>
      <c r="AC239">
        <v>51657</v>
      </c>
      <c r="AD239">
        <v>27731</v>
      </c>
      <c r="AE239">
        <v>50903</v>
      </c>
      <c r="AF239">
        <v>24001</v>
      </c>
      <c r="AG239">
        <v>23147</v>
      </c>
      <c r="AH239">
        <v>14664</v>
      </c>
      <c r="AI239">
        <v>23217</v>
      </c>
      <c r="AJ239">
        <v>30162</v>
      </c>
      <c r="AK239">
        <v>28510</v>
      </c>
      <c r="AL239">
        <v>13067</v>
      </c>
      <c r="AM239">
        <v>27686</v>
      </c>
    </row>
    <row r="240" spans="1:39" x14ac:dyDescent="0.15">
      <c r="A240" t="s">
        <v>210</v>
      </c>
      <c r="B240">
        <v>70</v>
      </c>
      <c r="C240">
        <v>1</v>
      </c>
      <c r="D240">
        <v>1</v>
      </c>
      <c r="E240" t="s">
        <v>30</v>
      </c>
      <c r="F240" t="s">
        <v>28</v>
      </c>
      <c r="G240">
        <v>5058</v>
      </c>
      <c r="H240">
        <v>9050</v>
      </c>
      <c r="I240">
        <v>21282</v>
      </c>
      <c r="J240">
        <v>1038438.9</v>
      </c>
      <c r="K240">
        <v>909661.57</v>
      </c>
      <c r="L240">
        <v>778437.91</v>
      </c>
      <c r="M240">
        <v>347957.29710000003</v>
      </c>
      <c r="N240">
        <v>2045</v>
      </c>
      <c r="O240">
        <v>3332</v>
      </c>
      <c r="P240">
        <v>9033</v>
      </c>
      <c r="Q240">
        <v>415622.46</v>
      </c>
      <c r="R240">
        <v>372267.66</v>
      </c>
      <c r="S240">
        <v>272359.27</v>
      </c>
      <c r="T240">
        <v>165341.4178</v>
      </c>
      <c r="U240">
        <v>3013</v>
      </c>
      <c r="V240">
        <v>5718</v>
      </c>
      <c r="W240">
        <v>12249</v>
      </c>
      <c r="X240">
        <v>622816.43999999994</v>
      </c>
      <c r="Y240">
        <v>537393.91</v>
      </c>
      <c r="Z240">
        <v>506078.64</v>
      </c>
      <c r="AA240">
        <v>182615.8793</v>
      </c>
      <c r="AB240">
        <v>4724</v>
      </c>
      <c r="AC240">
        <v>4552</v>
      </c>
      <c r="AD240">
        <v>1364</v>
      </c>
      <c r="AE240">
        <v>4909</v>
      </c>
      <c r="AF240">
        <v>1897</v>
      </c>
      <c r="AG240">
        <v>1870</v>
      </c>
      <c r="AH240">
        <v>734</v>
      </c>
      <c r="AI240">
        <v>1997</v>
      </c>
      <c r="AJ240">
        <v>2827</v>
      </c>
      <c r="AK240">
        <v>2682</v>
      </c>
      <c r="AL240">
        <v>630</v>
      </c>
      <c r="AM240">
        <v>2912</v>
      </c>
    </row>
    <row r="241" spans="1:39" x14ac:dyDescent="0.15">
      <c r="A241" t="s">
        <v>210</v>
      </c>
      <c r="B241">
        <v>70</v>
      </c>
      <c r="C241">
        <v>1</v>
      </c>
      <c r="D241">
        <v>1</v>
      </c>
      <c r="E241" t="s">
        <v>30</v>
      </c>
      <c r="F241" t="s">
        <v>29</v>
      </c>
      <c r="G241">
        <v>8093</v>
      </c>
      <c r="H241">
        <v>17944</v>
      </c>
      <c r="I241">
        <v>38883</v>
      </c>
      <c r="J241">
        <v>1834008.18</v>
      </c>
      <c r="K241">
        <v>1572264.04</v>
      </c>
      <c r="L241">
        <v>1381157.07</v>
      </c>
      <c r="M241">
        <v>613241.61609999998</v>
      </c>
      <c r="N241">
        <v>2888</v>
      </c>
      <c r="O241">
        <v>5573</v>
      </c>
      <c r="P241">
        <v>14525</v>
      </c>
      <c r="Q241">
        <v>639208.18999999994</v>
      </c>
      <c r="R241">
        <v>559781.17000000004</v>
      </c>
      <c r="S241">
        <v>425701.03</v>
      </c>
      <c r="T241">
        <v>254649.76579999999</v>
      </c>
      <c r="U241">
        <v>5205</v>
      </c>
      <c r="V241">
        <v>12371</v>
      </c>
      <c r="W241">
        <v>24358</v>
      </c>
      <c r="X241">
        <v>1194799.99</v>
      </c>
      <c r="Y241">
        <v>1012482.87</v>
      </c>
      <c r="Z241">
        <v>955456.04</v>
      </c>
      <c r="AA241">
        <v>358591.85029999999</v>
      </c>
      <c r="AB241">
        <v>7661</v>
      </c>
      <c r="AC241">
        <v>7664</v>
      </c>
      <c r="AD241">
        <v>3843</v>
      </c>
      <c r="AE241">
        <v>7879</v>
      </c>
      <c r="AF241">
        <v>2749</v>
      </c>
      <c r="AG241">
        <v>2712</v>
      </c>
      <c r="AH241">
        <v>1661</v>
      </c>
      <c r="AI241">
        <v>2833</v>
      </c>
      <c r="AJ241">
        <v>4912</v>
      </c>
      <c r="AK241">
        <v>4952</v>
      </c>
      <c r="AL241">
        <v>2182</v>
      </c>
      <c r="AM241">
        <v>5046</v>
      </c>
    </row>
    <row r="242" spans="1:39" x14ac:dyDescent="0.15">
      <c r="A242" t="s">
        <v>210</v>
      </c>
      <c r="B242">
        <v>70</v>
      </c>
      <c r="C242">
        <v>1</v>
      </c>
      <c r="D242">
        <v>1</v>
      </c>
      <c r="E242" t="s">
        <v>29</v>
      </c>
      <c r="F242" t="s">
        <v>28</v>
      </c>
      <c r="G242">
        <v>18264</v>
      </c>
      <c r="H242">
        <v>34035</v>
      </c>
      <c r="I242">
        <v>81891</v>
      </c>
      <c r="J242">
        <v>4031736.08</v>
      </c>
      <c r="K242">
        <v>3354484.93</v>
      </c>
      <c r="L242">
        <v>2964574.17</v>
      </c>
      <c r="M242">
        <v>1332774.8356999999</v>
      </c>
      <c r="N242">
        <v>6296</v>
      </c>
      <c r="O242">
        <v>10208</v>
      </c>
      <c r="P242">
        <v>29124</v>
      </c>
      <c r="Q242">
        <v>1343471.69</v>
      </c>
      <c r="R242">
        <v>1145847.67</v>
      </c>
      <c r="S242">
        <v>871701.24</v>
      </c>
      <c r="T242">
        <v>538266.777</v>
      </c>
      <c r="U242">
        <v>11968</v>
      </c>
      <c r="V242">
        <v>23827</v>
      </c>
      <c r="W242">
        <v>52767</v>
      </c>
      <c r="X242">
        <v>2688264.39</v>
      </c>
      <c r="Y242">
        <v>2208637.2599999998</v>
      </c>
      <c r="Z242">
        <v>2092872.93</v>
      </c>
      <c r="AA242">
        <v>794508.05870000005</v>
      </c>
      <c r="AB242">
        <v>17339</v>
      </c>
      <c r="AC242">
        <v>16560</v>
      </c>
      <c r="AD242">
        <v>5564</v>
      </c>
      <c r="AE242">
        <v>17635</v>
      </c>
      <c r="AF242">
        <v>5982</v>
      </c>
      <c r="AG242">
        <v>5717</v>
      </c>
      <c r="AH242">
        <v>2375</v>
      </c>
      <c r="AI242">
        <v>6080</v>
      </c>
      <c r="AJ242">
        <v>11357</v>
      </c>
      <c r="AK242">
        <v>10843</v>
      </c>
      <c r="AL242">
        <v>3189</v>
      </c>
      <c r="AM242">
        <v>11555</v>
      </c>
    </row>
    <row r="243" spans="1:39" x14ac:dyDescent="0.15">
      <c r="A243" t="s">
        <v>210</v>
      </c>
      <c r="B243">
        <v>70</v>
      </c>
      <c r="C243">
        <v>1</v>
      </c>
      <c r="D243">
        <v>1</v>
      </c>
      <c r="E243" t="s">
        <v>29</v>
      </c>
      <c r="F243" t="s">
        <v>29</v>
      </c>
      <c r="G243">
        <v>40605</v>
      </c>
      <c r="H243">
        <v>95215</v>
      </c>
      <c r="I243">
        <v>209107</v>
      </c>
      <c r="J243">
        <v>9841345.9000000004</v>
      </c>
      <c r="K243">
        <v>8059456.79</v>
      </c>
      <c r="L243">
        <v>7309048.1299999999</v>
      </c>
      <c r="M243">
        <v>3279411.2252000002</v>
      </c>
      <c r="N243">
        <v>11849</v>
      </c>
      <c r="O243">
        <v>24111</v>
      </c>
      <c r="P243">
        <v>63582</v>
      </c>
      <c r="Q243">
        <v>2790748.1</v>
      </c>
      <c r="R243">
        <v>2344953.2000000002</v>
      </c>
      <c r="S243">
        <v>1867916.51</v>
      </c>
      <c r="T243">
        <v>1137975.5012000001</v>
      </c>
      <c r="U243">
        <v>28756</v>
      </c>
      <c r="V243">
        <v>71104</v>
      </c>
      <c r="W243">
        <v>145525</v>
      </c>
      <c r="X243">
        <v>7050597.7999999998</v>
      </c>
      <c r="Y243">
        <v>5714503.5899999999</v>
      </c>
      <c r="Z243">
        <v>5441131.6200000001</v>
      </c>
      <c r="AA243">
        <v>2141435.7239999999</v>
      </c>
      <c r="AB243">
        <v>39137</v>
      </c>
      <c r="AC243">
        <v>38310</v>
      </c>
      <c r="AD243">
        <v>20459</v>
      </c>
      <c r="AE243">
        <v>39578</v>
      </c>
      <c r="AF243">
        <v>11414</v>
      </c>
      <c r="AG243">
        <v>11084</v>
      </c>
      <c r="AH243">
        <v>7332</v>
      </c>
      <c r="AI243">
        <v>11548</v>
      </c>
      <c r="AJ243">
        <v>27723</v>
      </c>
      <c r="AK243">
        <v>27226</v>
      </c>
      <c r="AL243">
        <v>13127</v>
      </c>
      <c r="AM243">
        <v>28030</v>
      </c>
    </row>
    <row r="244" spans="1:39" x14ac:dyDescent="0.15">
      <c r="A244" t="s">
        <v>210</v>
      </c>
      <c r="B244">
        <v>70</v>
      </c>
      <c r="C244">
        <v>1</v>
      </c>
      <c r="D244">
        <v>1</v>
      </c>
      <c r="E244" t="s">
        <v>31</v>
      </c>
      <c r="F244" t="s">
        <v>28</v>
      </c>
      <c r="G244">
        <v>7</v>
      </c>
      <c r="H244">
        <v>20</v>
      </c>
      <c r="I244">
        <v>44</v>
      </c>
      <c r="J244">
        <v>1359.73</v>
      </c>
      <c r="K244">
        <v>1171.53</v>
      </c>
      <c r="L244">
        <v>1137.53</v>
      </c>
      <c r="M244">
        <v>520.86919999999998</v>
      </c>
      <c r="N244">
        <v>1</v>
      </c>
      <c r="O244">
        <v>5</v>
      </c>
      <c r="P244">
        <v>14</v>
      </c>
      <c r="Q244">
        <v>283.87</v>
      </c>
      <c r="R244">
        <v>224.27</v>
      </c>
      <c r="S244">
        <v>224.27</v>
      </c>
      <c r="T244">
        <v>148.4092</v>
      </c>
      <c r="U244">
        <v>6</v>
      </c>
      <c r="V244">
        <v>15</v>
      </c>
      <c r="W244">
        <v>30</v>
      </c>
      <c r="X244">
        <v>1075.8599999999999</v>
      </c>
      <c r="Y244">
        <v>947.26</v>
      </c>
      <c r="Z244">
        <v>913.26</v>
      </c>
      <c r="AA244">
        <v>372.46</v>
      </c>
      <c r="AB244">
        <v>7</v>
      </c>
      <c r="AC244">
        <v>7</v>
      </c>
      <c r="AD244">
        <v>3</v>
      </c>
      <c r="AE244">
        <v>7</v>
      </c>
      <c r="AF244">
        <v>1</v>
      </c>
      <c r="AG244">
        <v>1</v>
      </c>
      <c r="AH244">
        <v>1</v>
      </c>
      <c r="AI244">
        <v>1</v>
      </c>
      <c r="AJ244">
        <v>6</v>
      </c>
      <c r="AK244">
        <v>6</v>
      </c>
      <c r="AL244">
        <v>2</v>
      </c>
      <c r="AM244">
        <v>6</v>
      </c>
    </row>
    <row r="245" spans="1:39" x14ac:dyDescent="0.15">
      <c r="A245" t="s">
        <v>210</v>
      </c>
      <c r="B245">
        <v>70</v>
      </c>
      <c r="C245">
        <v>1</v>
      </c>
      <c r="D245">
        <v>1</v>
      </c>
      <c r="E245" t="s">
        <v>31</v>
      </c>
      <c r="F245" t="s">
        <v>29</v>
      </c>
      <c r="G245">
        <v>18</v>
      </c>
      <c r="H245">
        <v>65</v>
      </c>
      <c r="I245">
        <v>146</v>
      </c>
      <c r="J245">
        <v>5249.38</v>
      </c>
      <c r="K245">
        <v>4182.38</v>
      </c>
      <c r="L245">
        <v>3450.88</v>
      </c>
      <c r="M245">
        <v>2518.1561999999999</v>
      </c>
      <c r="N245">
        <v>9</v>
      </c>
      <c r="O245">
        <v>34</v>
      </c>
      <c r="P245">
        <v>76</v>
      </c>
      <c r="Q245">
        <v>2394.8200000000002</v>
      </c>
      <c r="R245">
        <v>2057.09</v>
      </c>
      <c r="S245">
        <v>1365.58</v>
      </c>
      <c r="T245">
        <v>1515.6782000000001</v>
      </c>
      <c r="U245">
        <v>9</v>
      </c>
      <c r="V245">
        <v>31</v>
      </c>
      <c r="W245">
        <v>70</v>
      </c>
      <c r="X245">
        <v>2854.56</v>
      </c>
      <c r="Y245">
        <v>2125.29</v>
      </c>
      <c r="Z245">
        <v>2085.3000000000002</v>
      </c>
      <c r="AA245">
        <v>1002.478</v>
      </c>
      <c r="AB245">
        <v>16</v>
      </c>
      <c r="AC245">
        <v>16</v>
      </c>
      <c r="AD245">
        <v>8</v>
      </c>
      <c r="AE245">
        <v>17</v>
      </c>
      <c r="AF245">
        <v>7</v>
      </c>
      <c r="AG245">
        <v>7</v>
      </c>
      <c r="AH245">
        <v>5</v>
      </c>
      <c r="AI245">
        <v>8</v>
      </c>
      <c r="AJ245">
        <v>9</v>
      </c>
      <c r="AK245">
        <v>9</v>
      </c>
      <c r="AL245">
        <v>3</v>
      </c>
      <c r="AM245">
        <v>9</v>
      </c>
    </row>
    <row r="246" spans="1:39" x14ac:dyDescent="0.15">
      <c r="A246" t="s">
        <v>210</v>
      </c>
      <c r="B246">
        <v>70</v>
      </c>
      <c r="C246">
        <v>1</v>
      </c>
      <c r="D246">
        <v>1</v>
      </c>
      <c r="E246" t="s">
        <v>32</v>
      </c>
      <c r="F246" t="s">
        <v>28</v>
      </c>
      <c r="G246">
        <v>1231</v>
      </c>
      <c r="H246">
        <v>2372</v>
      </c>
      <c r="I246">
        <v>5905</v>
      </c>
      <c r="J246">
        <v>301716.14</v>
      </c>
      <c r="K246">
        <v>242774.19</v>
      </c>
      <c r="L246">
        <v>214938.2</v>
      </c>
      <c r="M246">
        <v>96603.829100000003</v>
      </c>
      <c r="N246">
        <v>419</v>
      </c>
      <c r="O246">
        <v>741</v>
      </c>
      <c r="P246">
        <v>1974</v>
      </c>
      <c r="Q246">
        <v>93477.53</v>
      </c>
      <c r="R246">
        <v>78313.960000000006</v>
      </c>
      <c r="S246">
        <v>57918.400000000001</v>
      </c>
      <c r="T246">
        <v>36131.642</v>
      </c>
      <c r="U246">
        <v>812</v>
      </c>
      <c r="V246">
        <v>1631</v>
      </c>
      <c r="W246">
        <v>3931</v>
      </c>
      <c r="X246">
        <v>208238.61</v>
      </c>
      <c r="Y246">
        <v>164460.23000000001</v>
      </c>
      <c r="Z246">
        <v>157019.79999999999</v>
      </c>
      <c r="AA246">
        <v>60472.187100000003</v>
      </c>
      <c r="AB246">
        <v>1185</v>
      </c>
      <c r="AC246">
        <v>1086</v>
      </c>
      <c r="AD246">
        <v>392</v>
      </c>
      <c r="AE246">
        <v>1151</v>
      </c>
      <c r="AF246">
        <v>405</v>
      </c>
      <c r="AG246">
        <v>355</v>
      </c>
      <c r="AH246">
        <v>147</v>
      </c>
      <c r="AI246">
        <v>400</v>
      </c>
      <c r="AJ246">
        <v>780</v>
      </c>
      <c r="AK246">
        <v>731</v>
      </c>
      <c r="AL246">
        <v>245</v>
      </c>
      <c r="AM246">
        <v>751</v>
      </c>
    </row>
    <row r="247" spans="1:39" x14ac:dyDescent="0.15">
      <c r="A247" t="s">
        <v>210</v>
      </c>
      <c r="B247">
        <v>70</v>
      </c>
      <c r="C247">
        <v>1</v>
      </c>
      <c r="D247">
        <v>1</v>
      </c>
      <c r="E247" t="s">
        <v>32</v>
      </c>
      <c r="F247" t="s">
        <v>29</v>
      </c>
      <c r="G247">
        <v>2022</v>
      </c>
      <c r="H247">
        <v>4917</v>
      </c>
      <c r="I247">
        <v>11156</v>
      </c>
      <c r="J247">
        <v>538939.9</v>
      </c>
      <c r="K247">
        <v>433987.54</v>
      </c>
      <c r="L247">
        <v>397192.56</v>
      </c>
      <c r="M247">
        <v>175898.19</v>
      </c>
      <c r="N247">
        <v>644</v>
      </c>
      <c r="O247">
        <v>1484</v>
      </c>
      <c r="P247">
        <v>3550</v>
      </c>
      <c r="Q247">
        <v>161880.44</v>
      </c>
      <c r="R247">
        <v>135306.23000000001</v>
      </c>
      <c r="S247">
        <v>109793.09</v>
      </c>
      <c r="T247">
        <v>62364.268700000001</v>
      </c>
      <c r="U247">
        <v>1378</v>
      </c>
      <c r="V247">
        <v>3433</v>
      </c>
      <c r="W247">
        <v>7606</v>
      </c>
      <c r="X247">
        <v>377059.46</v>
      </c>
      <c r="Y247">
        <v>298681.31</v>
      </c>
      <c r="Z247">
        <v>287399.46999999997</v>
      </c>
      <c r="AA247">
        <v>113533.9213</v>
      </c>
      <c r="AB247">
        <v>1970</v>
      </c>
      <c r="AC247">
        <v>1857</v>
      </c>
      <c r="AD247">
        <v>1029</v>
      </c>
      <c r="AE247">
        <v>1943</v>
      </c>
      <c r="AF247">
        <v>633</v>
      </c>
      <c r="AG247">
        <v>563</v>
      </c>
      <c r="AH247">
        <v>376</v>
      </c>
      <c r="AI247">
        <v>627</v>
      </c>
      <c r="AJ247">
        <v>1337</v>
      </c>
      <c r="AK247">
        <v>1294</v>
      </c>
      <c r="AL247">
        <v>653</v>
      </c>
      <c r="AM247">
        <v>1316</v>
      </c>
    </row>
    <row r="248" spans="1:39" x14ac:dyDescent="0.15">
      <c r="A248" t="s">
        <v>210</v>
      </c>
      <c r="B248">
        <v>70</v>
      </c>
      <c r="C248">
        <v>1</v>
      </c>
      <c r="D248">
        <v>2</v>
      </c>
      <c r="E248" t="s">
        <v>28</v>
      </c>
      <c r="F248" t="s">
        <v>28</v>
      </c>
      <c r="G248">
        <v>85732</v>
      </c>
      <c r="H248">
        <v>120344</v>
      </c>
      <c r="I248">
        <v>314566</v>
      </c>
      <c r="J248">
        <v>16024894.699999999</v>
      </c>
      <c r="K248">
        <v>14230719.15</v>
      </c>
      <c r="L248">
        <v>12263778.52</v>
      </c>
      <c r="M248">
        <v>5274902.2325999998</v>
      </c>
      <c r="N248">
        <v>33796</v>
      </c>
      <c r="O248">
        <v>45559</v>
      </c>
      <c r="P248">
        <v>134095</v>
      </c>
      <c r="Q248">
        <v>6422949.1299999999</v>
      </c>
      <c r="R248">
        <v>5696925.21</v>
      </c>
      <c r="S248">
        <v>4117274.1</v>
      </c>
      <c r="T248">
        <v>2521252.4704999998</v>
      </c>
      <c r="U248">
        <v>51936</v>
      </c>
      <c r="V248">
        <v>74785</v>
      </c>
      <c r="W248">
        <v>180471</v>
      </c>
      <c r="X248">
        <v>9601945.5700000003</v>
      </c>
      <c r="Y248">
        <v>8533793.9399999995</v>
      </c>
      <c r="Z248">
        <v>8146504.4199999999</v>
      </c>
      <c r="AA248">
        <v>2753649.7620999999</v>
      </c>
      <c r="AB248">
        <v>81236</v>
      </c>
      <c r="AC248">
        <v>67546</v>
      </c>
      <c r="AD248">
        <v>20931</v>
      </c>
      <c r="AE248">
        <v>68037</v>
      </c>
      <c r="AF248">
        <v>31924</v>
      </c>
      <c r="AG248">
        <v>30529</v>
      </c>
      <c r="AH248">
        <v>12279</v>
      </c>
      <c r="AI248">
        <v>30492</v>
      </c>
      <c r="AJ248">
        <v>49312</v>
      </c>
      <c r="AK248">
        <v>37017</v>
      </c>
      <c r="AL248">
        <v>8652</v>
      </c>
      <c r="AM248">
        <v>37545</v>
      </c>
    </row>
    <row r="249" spans="1:39" x14ac:dyDescent="0.15">
      <c r="A249" t="s">
        <v>210</v>
      </c>
      <c r="B249">
        <v>70</v>
      </c>
      <c r="C249">
        <v>1</v>
      </c>
      <c r="D249">
        <v>2</v>
      </c>
      <c r="E249" t="s">
        <v>28</v>
      </c>
      <c r="F249" t="s">
        <v>29</v>
      </c>
      <c r="G249">
        <v>59288</v>
      </c>
      <c r="H249">
        <v>98966</v>
      </c>
      <c r="I249">
        <v>247009</v>
      </c>
      <c r="J249">
        <v>12000239.359999999</v>
      </c>
      <c r="K249">
        <v>10546468.83</v>
      </c>
      <c r="L249">
        <v>9143088.5999999996</v>
      </c>
      <c r="M249">
        <v>4067007.0948000001</v>
      </c>
      <c r="N249">
        <v>27243</v>
      </c>
      <c r="O249">
        <v>42966</v>
      </c>
      <c r="P249">
        <v>121710</v>
      </c>
      <c r="Q249">
        <v>5574466.2300000004</v>
      </c>
      <c r="R249">
        <v>4888949.16</v>
      </c>
      <c r="S249">
        <v>3738457.85</v>
      </c>
      <c r="T249">
        <v>2191500.9177999999</v>
      </c>
      <c r="U249">
        <v>32045</v>
      </c>
      <c r="V249">
        <v>56000</v>
      </c>
      <c r="W249">
        <v>125299</v>
      </c>
      <c r="X249">
        <v>6425773.1299999999</v>
      </c>
      <c r="Y249">
        <v>5657519.6699999999</v>
      </c>
      <c r="Z249">
        <v>5404630.75</v>
      </c>
      <c r="AA249">
        <v>1875506.1769999999</v>
      </c>
      <c r="AB249">
        <v>57136</v>
      </c>
      <c r="AC249">
        <v>53401</v>
      </c>
      <c r="AD249">
        <v>28320</v>
      </c>
      <c r="AE249">
        <v>52733</v>
      </c>
      <c r="AF249">
        <v>26253</v>
      </c>
      <c r="AG249">
        <v>25467</v>
      </c>
      <c r="AH249">
        <v>15928</v>
      </c>
      <c r="AI249">
        <v>25364</v>
      </c>
      <c r="AJ249">
        <v>30883</v>
      </c>
      <c r="AK249">
        <v>27934</v>
      </c>
      <c r="AL249">
        <v>12392</v>
      </c>
      <c r="AM249">
        <v>27369</v>
      </c>
    </row>
    <row r="250" spans="1:39" x14ac:dyDescent="0.15">
      <c r="A250" t="s">
        <v>210</v>
      </c>
      <c r="B250">
        <v>70</v>
      </c>
      <c r="C250">
        <v>1</v>
      </c>
      <c r="D250">
        <v>2</v>
      </c>
      <c r="E250" t="s">
        <v>30</v>
      </c>
      <c r="F250" t="s">
        <v>28</v>
      </c>
      <c r="G250">
        <v>11891</v>
      </c>
      <c r="H250">
        <v>17019</v>
      </c>
      <c r="I250">
        <v>44264</v>
      </c>
      <c r="J250">
        <v>2263843.25</v>
      </c>
      <c r="K250">
        <v>2002113.67</v>
      </c>
      <c r="L250">
        <v>1712416.3</v>
      </c>
      <c r="M250">
        <v>743010.8</v>
      </c>
      <c r="N250">
        <v>4425</v>
      </c>
      <c r="O250">
        <v>6027</v>
      </c>
      <c r="P250">
        <v>17887</v>
      </c>
      <c r="Q250">
        <v>859062.31</v>
      </c>
      <c r="R250">
        <v>759083.93</v>
      </c>
      <c r="S250">
        <v>528792.37</v>
      </c>
      <c r="T250">
        <v>340570.37910000002</v>
      </c>
      <c r="U250">
        <v>7466</v>
      </c>
      <c r="V250">
        <v>10992</v>
      </c>
      <c r="W250">
        <v>26377</v>
      </c>
      <c r="X250">
        <v>1404780.94</v>
      </c>
      <c r="Y250">
        <v>1243029.74</v>
      </c>
      <c r="Z250">
        <v>1183623.93</v>
      </c>
      <c r="AA250">
        <v>402440.42090000003</v>
      </c>
      <c r="AB250">
        <v>11154</v>
      </c>
      <c r="AC250">
        <v>9975</v>
      </c>
      <c r="AD250">
        <v>2791</v>
      </c>
      <c r="AE250">
        <v>11559</v>
      </c>
      <c r="AF250">
        <v>4160</v>
      </c>
      <c r="AG250">
        <v>4066</v>
      </c>
      <c r="AH250">
        <v>1565</v>
      </c>
      <c r="AI250">
        <v>4331</v>
      </c>
      <c r="AJ250">
        <v>6994</v>
      </c>
      <c r="AK250">
        <v>5909</v>
      </c>
      <c r="AL250">
        <v>1226</v>
      </c>
      <c r="AM250">
        <v>7228</v>
      </c>
    </row>
    <row r="251" spans="1:39" x14ac:dyDescent="0.15">
      <c r="A251" t="s">
        <v>210</v>
      </c>
      <c r="B251">
        <v>70</v>
      </c>
      <c r="C251">
        <v>1</v>
      </c>
      <c r="D251">
        <v>2</v>
      </c>
      <c r="E251" t="s">
        <v>30</v>
      </c>
      <c r="F251" t="s">
        <v>29</v>
      </c>
      <c r="G251">
        <v>8280</v>
      </c>
      <c r="H251">
        <v>13930</v>
      </c>
      <c r="I251">
        <v>34499</v>
      </c>
      <c r="J251">
        <v>1690960.94</v>
      </c>
      <c r="K251">
        <v>1475678.23</v>
      </c>
      <c r="L251">
        <v>1279157.46</v>
      </c>
      <c r="M251">
        <v>569613.73360000004</v>
      </c>
      <c r="N251">
        <v>3452</v>
      </c>
      <c r="O251">
        <v>5346</v>
      </c>
      <c r="P251">
        <v>15424</v>
      </c>
      <c r="Q251">
        <v>701619.36</v>
      </c>
      <c r="R251">
        <v>614603.19999999995</v>
      </c>
      <c r="S251">
        <v>460466.38</v>
      </c>
      <c r="T251">
        <v>280987.48080000002</v>
      </c>
      <c r="U251">
        <v>4828</v>
      </c>
      <c r="V251">
        <v>8584</v>
      </c>
      <c r="W251">
        <v>19075</v>
      </c>
      <c r="X251">
        <v>989341.58</v>
      </c>
      <c r="Y251">
        <v>861075.03</v>
      </c>
      <c r="Z251">
        <v>818691.08</v>
      </c>
      <c r="AA251">
        <v>288626.25280000002</v>
      </c>
      <c r="AB251">
        <v>7869</v>
      </c>
      <c r="AC251">
        <v>7681</v>
      </c>
      <c r="AD251">
        <v>3708</v>
      </c>
      <c r="AE251">
        <v>8112</v>
      </c>
      <c r="AF251">
        <v>3311</v>
      </c>
      <c r="AG251">
        <v>3267</v>
      </c>
      <c r="AH251">
        <v>1957</v>
      </c>
      <c r="AI251">
        <v>3374</v>
      </c>
      <c r="AJ251">
        <v>4558</v>
      </c>
      <c r="AK251">
        <v>4414</v>
      </c>
      <c r="AL251">
        <v>1751</v>
      </c>
      <c r="AM251">
        <v>4738</v>
      </c>
    </row>
    <row r="252" spans="1:39" x14ac:dyDescent="0.15">
      <c r="A252" t="s">
        <v>210</v>
      </c>
      <c r="B252">
        <v>70</v>
      </c>
      <c r="C252">
        <v>1</v>
      </c>
      <c r="D252">
        <v>2</v>
      </c>
      <c r="E252" t="s">
        <v>29</v>
      </c>
      <c r="F252" t="s">
        <v>28</v>
      </c>
      <c r="G252">
        <v>20732</v>
      </c>
      <c r="H252">
        <v>31326</v>
      </c>
      <c r="I252">
        <v>84633</v>
      </c>
      <c r="J252">
        <v>4236703.9800000004</v>
      </c>
      <c r="K252">
        <v>3551001.31</v>
      </c>
      <c r="L252">
        <v>3108466.18</v>
      </c>
      <c r="M252">
        <v>1394530.1969999999</v>
      </c>
      <c r="N252">
        <v>6976</v>
      </c>
      <c r="O252">
        <v>9571</v>
      </c>
      <c r="P252">
        <v>30202</v>
      </c>
      <c r="Q252">
        <v>1401325.19</v>
      </c>
      <c r="R252">
        <v>1187575.05</v>
      </c>
      <c r="S252">
        <v>861669.66</v>
      </c>
      <c r="T252">
        <v>569515.02969999996</v>
      </c>
      <c r="U252">
        <v>13756</v>
      </c>
      <c r="V252">
        <v>21755</v>
      </c>
      <c r="W252">
        <v>54431</v>
      </c>
      <c r="X252">
        <v>2835378.79</v>
      </c>
      <c r="Y252">
        <v>2363426.2599999998</v>
      </c>
      <c r="Z252">
        <v>2246796.52</v>
      </c>
      <c r="AA252">
        <v>825015.16729999997</v>
      </c>
      <c r="AB252">
        <v>19828</v>
      </c>
      <c r="AC252">
        <v>18084</v>
      </c>
      <c r="AD252">
        <v>5782</v>
      </c>
      <c r="AE252">
        <v>20184</v>
      </c>
      <c r="AF252">
        <v>6697</v>
      </c>
      <c r="AG252">
        <v>6351</v>
      </c>
      <c r="AH252">
        <v>2714</v>
      </c>
      <c r="AI252">
        <v>6796</v>
      </c>
      <c r="AJ252">
        <v>13131</v>
      </c>
      <c r="AK252">
        <v>11733</v>
      </c>
      <c r="AL252">
        <v>3068</v>
      </c>
      <c r="AM252">
        <v>13388</v>
      </c>
    </row>
    <row r="253" spans="1:39" x14ac:dyDescent="0.15">
      <c r="A253" t="s">
        <v>210</v>
      </c>
      <c r="B253">
        <v>70</v>
      </c>
      <c r="C253">
        <v>1</v>
      </c>
      <c r="D253">
        <v>2</v>
      </c>
      <c r="E253" t="s">
        <v>29</v>
      </c>
      <c r="F253" t="s">
        <v>29</v>
      </c>
      <c r="G253">
        <v>25480</v>
      </c>
      <c r="H253">
        <v>44479</v>
      </c>
      <c r="I253">
        <v>114080</v>
      </c>
      <c r="J253">
        <v>5565328.4800000004</v>
      </c>
      <c r="K253">
        <v>4625111.6500000004</v>
      </c>
      <c r="L253">
        <v>4112674.53</v>
      </c>
      <c r="M253">
        <v>1846940.1152999999</v>
      </c>
      <c r="N253">
        <v>8545</v>
      </c>
      <c r="O253">
        <v>13365</v>
      </c>
      <c r="P253">
        <v>40789</v>
      </c>
      <c r="Q253">
        <v>1834745.11</v>
      </c>
      <c r="R253">
        <v>1540255.1</v>
      </c>
      <c r="S253">
        <v>1173178.73</v>
      </c>
      <c r="T253">
        <v>743706.47990000003</v>
      </c>
      <c r="U253">
        <v>16935</v>
      </c>
      <c r="V253">
        <v>31114</v>
      </c>
      <c r="W253">
        <v>73291</v>
      </c>
      <c r="X253">
        <v>3730583.37</v>
      </c>
      <c r="Y253">
        <v>3084856.55</v>
      </c>
      <c r="Z253">
        <v>2939495.8</v>
      </c>
      <c r="AA253">
        <v>1103233.6354</v>
      </c>
      <c r="AB253">
        <v>24646</v>
      </c>
      <c r="AC253">
        <v>23703</v>
      </c>
      <c r="AD253">
        <v>12521</v>
      </c>
      <c r="AE253">
        <v>24909</v>
      </c>
      <c r="AF253">
        <v>8264</v>
      </c>
      <c r="AG253">
        <v>8064</v>
      </c>
      <c r="AH253">
        <v>5268</v>
      </c>
      <c r="AI253">
        <v>8336</v>
      </c>
      <c r="AJ253">
        <v>16382</v>
      </c>
      <c r="AK253">
        <v>15639</v>
      </c>
      <c r="AL253">
        <v>7253</v>
      </c>
      <c r="AM253">
        <v>16573</v>
      </c>
    </row>
    <row r="254" spans="1:39" x14ac:dyDescent="0.15">
      <c r="A254" t="s">
        <v>210</v>
      </c>
      <c r="B254">
        <v>70</v>
      </c>
      <c r="C254">
        <v>1</v>
      </c>
      <c r="D254">
        <v>2</v>
      </c>
      <c r="E254" t="s">
        <v>31</v>
      </c>
      <c r="F254" t="s">
        <v>28</v>
      </c>
      <c r="G254">
        <v>2</v>
      </c>
      <c r="H254">
        <v>5</v>
      </c>
      <c r="I254">
        <v>8</v>
      </c>
      <c r="J254">
        <v>446</v>
      </c>
      <c r="K254">
        <v>387.5</v>
      </c>
      <c r="L254">
        <v>319.5</v>
      </c>
      <c r="M254">
        <v>98.15</v>
      </c>
      <c r="N254">
        <v>0</v>
      </c>
      <c r="O254">
        <v>0</v>
      </c>
      <c r="P254">
        <v>0</v>
      </c>
      <c r="Q254">
        <v>0</v>
      </c>
      <c r="R254">
        <v>0</v>
      </c>
      <c r="S254">
        <v>0</v>
      </c>
      <c r="T254">
        <v>0</v>
      </c>
      <c r="U254">
        <v>2</v>
      </c>
      <c r="V254">
        <v>5</v>
      </c>
      <c r="W254">
        <v>8</v>
      </c>
      <c r="X254">
        <v>446</v>
      </c>
      <c r="Y254">
        <v>387.5</v>
      </c>
      <c r="Z254">
        <v>319.5</v>
      </c>
      <c r="AA254">
        <v>98.15</v>
      </c>
      <c r="AB254">
        <v>2</v>
      </c>
      <c r="AC254">
        <v>2</v>
      </c>
      <c r="AD254">
        <v>1</v>
      </c>
      <c r="AE254">
        <v>2</v>
      </c>
      <c r="AF254">
        <v>0</v>
      </c>
      <c r="AG254">
        <v>0</v>
      </c>
      <c r="AH254">
        <v>0</v>
      </c>
      <c r="AI254">
        <v>0</v>
      </c>
      <c r="AJ254">
        <v>2</v>
      </c>
      <c r="AK254">
        <v>2</v>
      </c>
      <c r="AL254">
        <v>1</v>
      </c>
      <c r="AM254">
        <v>2</v>
      </c>
    </row>
    <row r="255" spans="1:39" x14ac:dyDescent="0.15">
      <c r="A255" t="s">
        <v>210</v>
      </c>
      <c r="B255">
        <v>70</v>
      </c>
      <c r="C255">
        <v>1</v>
      </c>
      <c r="D255">
        <v>2</v>
      </c>
      <c r="E255" t="s">
        <v>31</v>
      </c>
      <c r="F255" t="s">
        <v>29</v>
      </c>
      <c r="G255">
        <v>4</v>
      </c>
      <c r="H255">
        <v>8</v>
      </c>
      <c r="I255">
        <v>24</v>
      </c>
      <c r="J255">
        <v>1170.9100000000001</v>
      </c>
      <c r="K255">
        <v>993.18</v>
      </c>
      <c r="L255">
        <v>731.31</v>
      </c>
      <c r="M255">
        <v>342.92439999999999</v>
      </c>
      <c r="N255">
        <v>2</v>
      </c>
      <c r="O255">
        <v>4</v>
      </c>
      <c r="P255">
        <v>10</v>
      </c>
      <c r="Q255">
        <v>578.98</v>
      </c>
      <c r="R255">
        <v>508.76</v>
      </c>
      <c r="S255">
        <v>300.77</v>
      </c>
      <c r="T255">
        <v>147.77440000000001</v>
      </c>
      <c r="U255">
        <v>2</v>
      </c>
      <c r="V255">
        <v>4</v>
      </c>
      <c r="W255">
        <v>14</v>
      </c>
      <c r="X255">
        <v>591.92999999999995</v>
      </c>
      <c r="Y255">
        <v>484.42</v>
      </c>
      <c r="Z255">
        <v>430.54</v>
      </c>
      <c r="AA255">
        <v>195.15</v>
      </c>
      <c r="AB255">
        <v>3</v>
      </c>
      <c r="AC255">
        <v>4</v>
      </c>
      <c r="AD255">
        <v>0</v>
      </c>
      <c r="AE255">
        <v>3</v>
      </c>
      <c r="AF255">
        <v>2</v>
      </c>
      <c r="AG255">
        <v>2</v>
      </c>
      <c r="AH255">
        <v>0</v>
      </c>
      <c r="AI255">
        <v>2</v>
      </c>
      <c r="AJ255">
        <v>1</v>
      </c>
      <c r="AK255">
        <v>2</v>
      </c>
      <c r="AL255">
        <v>0</v>
      </c>
      <c r="AM255">
        <v>1</v>
      </c>
    </row>
    <row r="256" spans="1:39" x14ac:dyDescent="0.15">
      <c r="A256" t="s">
        <v>210</v>
      </c>
      <c r="B256">
        <v>70</v>
      </c>
      <c r="C256">
        <v>1</v>
      </c>
      <c r="D256">
        <v>2</v>
      </c>
      <c r="E256" t="s">
        <v>32</v>
      </c>
      <c r="F256" t="s">
        <v>28</v>
      </c>
      <c r="G256">
        <v>3178</v>
      </c>
      <c r="H256">
        <v>4930</v>
      </c>
      <c r="I256">
        <v>14092</v>
      </c>
      <c r="J256">
        <v>741740.77</v>
      </c>
      <c r="K256">
        <v>596193.25</v>
      </c>
      <c r="L256">
        <v>537861.65</v>
      </c>
      <c r="M256">
        <v>232906.84030000001</v>
      </c>
      <c r="N256">
        <v>965</v>
      </c>
      <c r="O256">
        <v>1448</v>
      </c>
      <c r="P256">
        <v>4304</v>
      </c>
      <c r="Q256">
        <v>216463.58</v>
      </c>
      <c r="R256">
        <v>176854.93</v>
      </c>
      <c r="S256">
        <v>131941.95000000001</v>
      </c>
      <c r="T256">
        <v>82133.457200000004</v>
      </c>
      <c r="U256">
        <v>2213</v>
      </c>
      <c r="V256">
        <v>3482</v>
      </c>
      <c r="W256">
        <v>9788</v>
      </c>
      <c r="X256">
        <v>525277.18999999994</v>
      </c>
      <c r="Y256">
        <v>419338.32</v>
      </c>
      <c r="Z256">
        <v>405919.7</v>
      </c>
      <c r="AA256">
        <v>150773.38310000001</v>
      </c>
      <c r="AB256">
        <v>3030</v>
      </c>
      <c r="AC256">
        <v>2629</v>
      </c>
      <c r="AD256">
        <v>867</v>
      </c>
      <c r="AE256">
        <v>2937</v>
      </c>
      <c r="AF256">
        <v>917</v>
      </c>
      <c r="AG256">
        <v>783</v>
      </c>
      <c r="AH256">
        <v>331</v>
      </c>
      <c r="AI256">
        <v>908</v>
      </c>
      <c r="AJ256">
        <v>2113</v>
      </c>
      <c r="AK256">
        <v>1846</v>
      </c>
      <c r="AL256">
        <v>536</v>
      </c>
      <c r="AM256">
        <v>2029</v>
      </c>
    </row>
    <row r="257" spans="1:39" x14ac:dyDescent="0.15">
      <c r="A257" t="s">
        <v>210</v>
      </c>
      <c r="B257">
        <v>70</v>
      </c>
      <c r="C257">
        <v>1</v>
      </c>
      <c r="D257">
        <v>2</v>
      </c>
      <c r="E257" t="s">
        <v>32</v>
      </c>
      <c r="F257" t="s">
        <v>29</v>
      </c>
      <c r="G257">
        <v>3447</v>
      </c>
      <c r="H257">
        <v>6610</v>
      </c>
      <c r="I257">
        <v>17076</v>
      </c>
      <c r="J257">
        <v>852992.51</v>
      </c>
      <c r="K257">
        <v>683816.53</v>
      </c>
      <c r="L257">
        <v>623831.04000000004</v>
      </c>
      <c r="M257">
        <v>277918.73499999999</v>
      </c>
      <c r="N257">
        <v>1081</v>
      </c>
      <c r="O257">
        <v>1994</v>
      </c>
      <c r="P257">
        <v>5526</v>
      </c>
      <c r="Q257">
        <v>256070.39</v>
      </c>
      <c r="R257">
        <v>208809.39</v>
      </c>
      <c r="S257">
        <v>164244.07999999999</v>
      </c>
      <c r="T257">
        <v>101723.40850000001</v>
      </c>
      <c r="U257">
        <v>2366</v>
      </c>
      <c r="V257">
        <v>4616</v>
      </c>
      <c r="W257">
        <v>11550</v>
      </c>
      <c r="X257">
        <v>596922.12</v>
      </c>
      <c r="Y257">
        <v>475007.14</v>
      </c>
      <c r="Z257">
        <v>459586.96</v>
      </c>
      <c r="AA257">
        <v>176195.3265</v>
      </c>
      <c r="AB257">
        <v>3335</v>
      </c>
      <c r="AC257">
        <v>3146</v>
      </c>
      <c r="AD257">
        <v>1734</v>
      </c>
      <c r="AE257">
        <v>3258</v>
      </c>
      <c r="AF257">
        <v>1055</v>
      </c>
      <c r="AG257">
        <v>977</v>
      </c>
      <c r="AH257">
        <v>633</v>
      </c>
      <c r="AI257">
        <v>1017</v>
      </c>
      <c r="AJ257">
        <v>2280</v>
      </c>
      <c r="AK257">
        <v>2169</v>
      </c>
      <c r="AL257">
        <v>1101</v>
      </c>
      <c r="AM257">
        <v>2241</v>
      </c>
    </row>
    <row r="258" spans="1:39" x14ac:dyDescent="0.15">
      <c r="A258" t="s">
        <v>210</v>
      </c>
      <c r="B258">
        <v>70</v>
      </c>
      <c r="C258">
        <v>2</v>
      </c>
      <c r="D258">
        <v>0</v>
      </c>
      <c r="E258" t="s">
        <v>28</v>
      </c>
      <c r="F258" t="s">
        <v>28</v>
      </c>
      <c r="G258">
        <v>4114</v>
      </c>
      <c r="H258">
        <v>10129</v>
      </c>
      <c r="I258">
        <v>20567</v>
      </c>
      <c r="J258">
        <v>954170.21</v>
      </c>
      <c r="K258">
        <v>814051.18</v>
      </c>
      <c r="L258">
        <v>625681.23</v>
      </c>
      <c r="M258">
        <v>352676.1827</v>
      </c>
      <c r="N258">
        <v>4114</v>
      </c>
      <c r="O258">
        <v>4931</v>
      </c>
      <c r="P258">
        <v>11574</v>
      </c>
      <c r="Q258">
        <v>508314.65</v>
      </c>
      <c r="R258">
        <v>430453.67</v>
      </c>
      <c r="S258">
        <v>267285.68</v>
      </c>
      <c r="T258">
        <v>212072.86869999999</v>
      </c>
      <c r="U258">
        <v>4114</v>
      </c>
      <c r="V258">
        <v>5198</v>
      </c>
      <c r="W258">
        <v>8993</v>
      </c>
      <c r="X258">
        <v>445855.56</v>
      </c>
      <c r="Y258">
        <v>383597.51</v>
      </c>
      <c r="Z258">
        <v>358395.55</v>
      </c>
      <c r="AA258">
        <v>140603.31400000001</v>
      </c>
      <c r="AB258">
        <v>3978</v>
      </c>
      <c r="AC258">
        <v>3921</v>
      </c>
      <c r="AD258">
        <v>1747</v>
      </c>
      <c r="AE258">
        <v>3062</v>
      </c>
      <c r="AF258">
        <v>3978</v>
      </c>
      <c r="AG258">
        <v>3921</v>
      </c>
      <c r="AH258">
        <v>1747</v>
      </c>
      <c r="AI258">
        <v>3062</v>
      </c>
      <c r="AJ258">
        <v>3978</v>
      </c>
      <c r="AK258">
        <v>3921</v>
      </c>
      <c r="AL258">
        <v>1747</v>
      </c>
      <c r="AM258">
        <v>3062</v>
      </c>
    </row>
    <row r="259" spans="1:39" x14ac:dyDescent="0.15">
      <c r="A259" t="s">
        <v>210</v>
      </c>
      <c r="B259">
        <v>70</v>
      </c>
      <c r="C259">
        <v>2</v>
      </c>
      <c r="D259">
        <v>0</v>
      </c>
      <c r="E259" t="s">
        <v>28</v>
      </c>
      <c r="F259" t="s">
        <v>29</v>
      </c>
      <c r="G259">
        <v>3572</v>
      </c>
      <c r="H259">
        <v>9892</v>
      </c>
      <c r="I259">
        <v>20657</v>
      </c>
      <c r="J259">
        <v>892237.29</v>
      </c>
      <c r="K259">
        <v>749825.47</v>
      </c>
      <c r="L259">
        <v>618179.06999999995</v>
      </c>
      <c r="M259">
        <v>338295.97509999998</v>
      </c>
      <c r="N259">
        <v>3572</v>
      </c>
      <c r="O259">
        <v>4737</v>
      </c>
      <c r="P259">
        <v>11534</v>
      </c>
      <c r="Q259">
        <v>461553.29</v>
      </c>
      <c r="R259">
        <v>383852.08</v>
      </c>
      <c r="S259">
        <v>272344.15000000002</v>
      </c>
      <c r="T259">
        <v>201150.9087</v>
      </c>
      <c r="U259">
        <v>3572</v>
      </c>
      <c r="V259">
        <v>5155</v>
      </c>
      <c r="W259">
        <v>9123</v>
      </c>
      <c r="X259">
        <v>430684</v>
      </c>
      <c r="Y259">
        <v>365973.39</v>
      </c>
      <c r="Z259">
        <v>345834.92</v>
      </c>
      <c r="AA259">
        <v>137145.06640000001</v>
      </c>
      <c r="AB259">
        <v>3504</v>
      </c>
      <c r="AC259">
        <v>3496</v>
      </c>
      <c r="AD259">
        <v>2334</v>
      </c>
      <c r="AE259">
        <v>3018</v>
      </c>
      <c r="AF259">
        <v>3504</v>
      </c>
      <c r="AG259">
        <v>3496</v>
      </c>
      <c r="AH259">
        <v>2334</v>
      </c>
      <c r="AI259">
        <v>3018</v>
      </c>
      <c r="AJ259">
        <v>3504</v>
      </c>
      <c r="AK259">
        <v>3496</v>
      </c>
      <c r="AL259">
        <v>2334</v>
      </c>
      <c r="AM259">
        <v>3018</v>
      </c>
    </row>
    <row r="260" spans="1:39" x14ac:dyDescent="0.15">
      <c r="A260" t="s">
        <v>210</v>
      </c>
      <c r="B260">
        <v>70</v>
      </c>
      <c r="C260">
        <v>2</v>
      </c>
      <c r="D260">
        <v>0</v>
      </c>
      <c r="E260" t="s">
        <v>30</v>
      </c>
      <c r="F260" t="s">
        <v>28</v>
      </c>
      <c r="G260">
        <v>8</v>
      </c>
      <c r="H260">
        <v>20</v>
      </c>
      <c r="I260">
        <v>46</v>
      </c>
      <c r="J260">
        <v>1715.71</v>
      </c>
      <c r="K260">
        <v>1562.08</v>
      </c>
      <c r="L260">
        <v>1204.03</v>
      </c>
      <c r="M260">
        <v>641.6155</v>
      </c>
      <c r="N260">
        <v>8</v>
      </c>
      <c r="O260">
        <v>11</v>
      </c>
      <c r="P260">
        <v>27</v>
      </c>
      <c r="Q260">
        <v>1049.83</v>
      </c>
      <c r="R260">
        <v>966.87</v>
      </c>
      <c r="S260">
        <v>608.82000000000005</v>
      </c>
      <c r="T260">
        <v>380.82549999999998</v>
      </c>
      <c r="U260">
        <v>8</v>
      </c>
      <c r="V260">
        <v>9</v>
      </c>
      <c r="W260">
        <v>19</v>
      </c>
      <c r="X260">
        <v>665.88</v>
      </c>
      <c r="Y260">
        <v>595.21</v>
      </c>
      <c r="Z260">
        <v>595.21</v>
      </c>
      <c r="AA260">
        <v>260.79000000000002</v>
      </c>
      <c r="AB260">
        <v>7</v>
      </c>
      <c r="AC260">
        <v>6</v>
      </c>
      <c r="AD260">
        <v>3</v>
      </c>
      <c r="AE260">
        <v>8</v>
      </c>
      <c r="AF260">
        <v>7</v>
      </c>
      <c r="AG260">
        <v>6</v>
      </c>
      <c r="AH260">
        <v>3</v>
      </c>
      <c r="AI260">
        <v>8</v>
      </c>
      <c r="AJ260">
        <v>7</v>
      </c>
      <c r="AK260">
        <v>6</v>
      </c>
      <c r="AL260">
        <v>3</v>
      </c>
      <c r="AM260">
        <v>8</v>
      </c>
    </row>
    <row r="261" spans="1:39" x14ac:dyDescent="0.15">
      <c r="A261" t="s">
        <v>210</v>
      </c>
      <c r="B261">
        <v>70</v>
      </c>
      <c r="C261">
        <v>2</v>
      </c>
      <c r="D261">
        <v>0</v>
      </c>
      <c r="E261" t="s">
        <v>30</v>
      </c>
      <c r="F261" t="s">
        <v>29</v>
      </c>
      <c r="G261">
        <v>11</v>
      </c>
      <c r="H261">
        <v>27</v>
      </c>
      <c r="I261">
        <v>61</v>
      </c>
      <c r="J261">
        <v>2877.61</v>
      </c>
      <c r="K261">
        <v>2524.66</v>
      </c>
      <c r="L261">
        <v>1859.4</v>
      </c>
      <c r="M261">
        <v>1092.8615</v>
      </c>
      <c r="N261">
        <v>11</v>
      </c>
      <c r="O261">
        <v>15</v>
      </c>
      <c r="P261">
        <v>42</v>
      </c>
      <c r="Q261">
        <v>1760.72</v>
      </c>
      <c r="R261">
        <v>1571.57</v>
      </c>
      <c r="S261">
        <v>985.31</v>
      </c>
      <c r="T261">
        <v>747.44159999999999</v>
      </c>
      <c r="U261">
        <v>11</v>
      </c>
      <c r="V261">
        <v>12</v>
      </c>
      <c r="W261">
        <v>19</v>
      </c>
      <c r="X261">
        <v>1116.8900000000001</v>
      </c>
      <c r="Y261">
        <v>953.09</v>
      </c>
      <c r="Z261">
        <v>874.09</v>
      </c>
      <c r="AA261">
        <v>345.41989999999998</v>
      </c>
      <c r="AB261">
        <v>11</v>
      </c>
      <c r="AC261">
        <v>11</v>
      </c>
      <c r="AD261">
        <v>8</v>
      </c>
      <c r="AE261">
        <v>9</v>
      </c>
      <c r="AF261">
        <v>11</v>
      </c>
      <c r="AG261">
        <v>11</v>
      </c>
      <c r="AH261">
        <v>8</v>
      </c>
      <c r="AI261">
        <v>9</v>
      </c>
      <c r="AJ261">
        <v>11</v>
      </c>
      <c r="AK261">
        <v>11</v>
      </c>
      <c r="AL261">
        <v>8</v>
      </c>
      <c r="AM261">
        <v>9</v>
      </c>
    </row>
    <row r="262" spans="1:39" x14ac:dyDescent="0.15">
      <c r="A262" t="s">
        <v>210</v>
      </c>
      <c r="B262">
        <v>70</v>
      </c>
      <c r="C262">
        <v>2</v>
      </c>
      <c r="D262">
        <v>0</v>
      </c>
      <c r="E262" t="s">
        <v>29</v>
      </c>
      <c r="F262" t="s">
        <v>28</v>
      </c>
      <c r="G262">
        <v>27</v>
      </c>
      <c r="H262">
        <v>73</v>
      </c>
      <c r="I262">
        <v>162</v>
      </c>
      <c r="J262">
        <v>7030.74</v>
      </c>
      <c r="K262">
        <v>5854.2</v>
      </c>
      <c r="L262">
        <v>4879.1899999999996</v>
      </c>
      <c r="M262">
        <v>2870.6358</v>
      </c>
      <c r="N262">
        <v>27</v>
      </c>
      <c r="O262">
        <v>35</v>
      </c>
      <c r="P262">
        <v>86</v>
      </c>
      <c r="Q262">
        <v>3823.39</v>
      </c>
      <c r="R262">
        <v>3145.32</v>
      </c>
      <c r="S262">
        <v>2313.5700000000002</v>
      </c>
      <c r="T262">
        <v>1804.7753</v>
      </c>
      <c r="U262">
        <v>27</v>
      </c>
      <c r="V262">
        <v>38</v>
      </c>
      <c r="W262">
        <v>76</v>
      </c>
      <c r="X262">
        <v>3207.35</v>
      </c>
      <c r="Y262">
        <v>2708.88</v>
      </c>
      <c r="Z262">
        <v>2565.62</v>
      </c>
      <c r="AA262">
        <v>1065.8605</v>
      </c>
      <c r="AB262">
        <v>27</v>
      </c>
      <c r="AC262">
        <v>26</v>
      </c>
      <c r="AD262">
        <v>13</v>
      </c>
      <c r="AE262">
        <v>23</v>
      </c>
      <c r="AF262">
        <v>27</v>
      </c>
      <c r="AG262">
        <v>26</v>
      </c>
      <c r="AH262">
        <v>13</v>
      </c>
      <c r="AI262">
        <v>23</v>
      </c>
      <c r="AJ262">
        <v>27</v>
      </c>
      <c r="AK262">
        <v>26</v>
      </c>
      <c r="AL262">
        <v>13</v>
      </c>
      <c r="AM262">
        <v>23</v>
      </c>
    </row>
    <row r="263" spans="1:39" x14ac:dyDescent="0.15">
      <c r="A263" t="s">
        <v>210</v>
      </c>
      <c r="B263">
        <v>70</v>
      </c>
      <c r="C263">
        <v>2</v>
      </c>
      <c r="D263">
        <v>0</v>
      </c>
      <c r="E263" t="s">
        <v>29</v>
      </c>
      <c r="F263" t="s">
        <v>29</v>
      </c>
      <c r="G263">
        <v>73</v>
      </c>
      <c r="H263">
        <v>245</v>
      </c>
      <c r="I263">
        <v>551</v>
      </c>
      <c r="J263">
        <v>21626.82</v>
      </c>
      <c r="K263">
        <v>17284.060000000001</v>
      </c>
      <c r="L263">
        <v>14215.48</v>
      </c>
      <c r="M263">
        <v>8946.76</v>
      </c>
      <c r="N263">
        <v>73</v>
      </c>
      <c r="O263">
        <v>124</v>
      </c>
      <c r="P263">
        <v>323</v>
      </c>
      <c r="Q263">
        <v>11788.52</v>
      </c>
      <c r="R263">
        <v>9248.4699999999993</v>
      </c>
      <c r="S263">
        <v>6272.1</v>
      </c>
      <c r="T263">
        <v>5679.9441999999999</v>
      </c>
      <c r="U263">
        <v>73</v>
      </c>
      <c r="V263">
        <v>121</v>
      </c>
      <c r="W263">
        <v>228</v>
      </c>
      <c r="X263">
        <v>9838.2999999999993</v>
      </c>
      <c r="Y263">
        <v>8035.59</v>
      </c>
      <c r="Z263">
        <v>7943.38</v>
      </c>
      <c r="AA263">
        <v>3266.8157999999999</v>
      </c>
      <c r="AB263">
        <v>72</v>
      </c>
      <c r="AC263">
        <v>73</v>
      </c>
      <c r="AD263">
        <v>55</v>
      </c>
      <c r="AE263">
        <v>68</v>
      </c>
      <c r="AF263">
        <v>72</v>
      </c>
      <c r="AG263">
        <v>73</v>
      </c>
      <c r="AH263">
        <v>55</v>
      </c>
      <c r="AI263">
        <v>68</v>
      </c>
      <c r="AJ263">
        <v>72</v>
      </c>
      <c r="AK263">
        <v>73</v>
      </c>
      <c r="AL263">
        <v>55</v>
      </c>
      <c r="AM263">
        <v>68</v>
      </c>
    </row>
    <row r="264" spans="1:39" x14ac:dyDescent="0.15">
      <c r="A264" t="s">
        <v>210</v>
      </c>
      <c r="B264">
        <v>70</v>
      </c>
      <c r="C264">
        <v>2</v>
      </c>
      <c r="D264">
        <v>0</v>
      </c>
      <c r="E264" t="s">
        <v>32</v>
      </c>
      <c r="F264" t="s">
        <v>28</v>
      </c>
      <c r="G264">
        <v>483</v>
      </c>
      <c r="H264">
        <v>1303</v>
      </c>
      <c r="I264">
        <v>2828</v>
      </c>
      <c r="J264">
        <v>132584.57</v>
      </c>
      <c r="K264">
        <v>105633.16</v>
      </c>
      <c r="L264">
        <v>86217.55</v>
      </c>
      <c r="M264">
        <v>48704.176500000001</v>
      </c>
      <c r="N264">
        <v>483</v>
      </c>
      <c r="O264">
        <v>621</v>
      </c>
      <c r="P264">
        <v>1422</v>
      </c>
      <c r="Q264">
        <v>61461.73</v>
      </c>
      <c r="R264">
        <v>49262.64</v>
      </c>
      <c r="S264">
        <v>32769.61</v>
      </c>
      <c r="T264">
        <v>26124.612300000001</v>
      </c>
      <c r="U264">
        <v>483</v>
      </c>
      <c r="V264">
        <v>682</v>
      </c>
      <c r="W264">
        <v>1406</v>
      </c>
      <c r="X264">
        <v>71122.84</v>
      </c>
      <c r="Y264">
        <v>56370.52</v>
      </c>
      <c r="Z264">
        <v>53447.94</v>
      </c>
      <c r="AA264">
        <v>22579.564200000001</v>
      </c>
      <c r="AB264">
        <v>471</v>
      </c>
      <c r="AC264">
        <v>456</v>
      </c>
      <c r="AD264">
        <v>233</v>
      </c>
      <c r="AE264">
        <v>436</v>
      </c>
      <c r="AF264">
        <v>471</v>
      </c>
      <c r="AG264">
        <v>456</v>
      </c>
      <c r="AH264">
        <v>233</v>
      </c>
      <c r="AI264">
        <v>436</v>
      </c>
      <c r="AJ264">
        <v>471</v>
      </c>
      <c r="AK264">
        <v>456</v>
      </c>
      <c r="AL264">
        <v>233</v>
      </c>
      <c r="AM264">
        <v>436</v>
      </c>
    </row>
    <row r="265" spans="1:39" x14ac:dyDescent="0.15">
      <c r="A265" t="s">
        <v>210</v>
      </c>
      <c r="B265">
        <v>70</v>
      </c>
      <c r="C265">
        <v>2</v>
      </c>
      <c r="D265">
        <v>0</v>
      </c>
      <c r="E265" t="s">
        <v>32</v>
      </c>
      <c r="F265" t="s">
        <v>29</v>
      </c>
      <c r="G265">
        <v>622</v>
      </c>
      <c r="H265">
        <v>1834</v>
      </c>
      <c r="I265">
        <v>4099</v>
      </c>
      <c r="J265">
        <v>178789.06</v>
      </c>
      <c r="K265">
        <v>141015.42000000001</v>
      </c>
      <c r="L265">
        <v>122383.09</v>
      </c>
      <c r="M265">
        <v>67103.301800000001</v>
      </c>
      <c r="N265">
        <v>622</v>
      </c>
      <c r="O265">
        <v>884</v>
      </c>
      <c r="P265">
        <v>2097</v>
      </c>
      <c r="Q265">
        <v>81421.02</v>
      </c>
      <c r="R265">
        <v>64577.74</v>
      </c>
      <c r="S265">
        <v>48480.1</v>
      </c>
      <c r="T265">
        <v>36623.2601</v>
      </c>
      <c r="U265">
        <v>622</v>
      </c>
      <c r="V265">
        <v>950</v>
      </c>
      <c r="W265">
        <v>2002</v>
      </c>
      <c r="X265">
        <v>97368.04</v>
      </c>
      <c r="Y265">
        <v>76437.679999999993</v>
      </c>
      <c r="Z265">
        <v>73902.990000000005</v>
      </c>
      <c r="AA265">
        <v>30480.041700000002</v>
      </c>
      <c r="AB265">
        <v>613</v>
      </c>
      <c r="AC265">
        <v>609</v>
      </c>
      <c r="AD265">
        <v>450</v>
      </c>
      <c r="AE265">
        <v>593</v>
      </c>
      <c r="AF265">
        <v>613</v>
      </c>
      <c r="AG265">
        <v>609</v>
      </c>
      <c r="AH265">
        <v>450</v>
      </c>
      <c r="AI265">
        <v>593</v>
      </c>
      <c r="AJ265">
        <v>613</v>
      </c>
      <c r="AK265">
        <v>609</v>
      </c>
      <c r="AL265">
        <v>450</v>
      </c>
      <c r="AM265">
        <v>593</v>
      </c>
    </row>
    <row r="266" spans="1:39" x14ac:dyDescent="0.15">
      <c r="A266" t="s">
        <v>210</v>
      </c>
      <c r="B266">
        <v>70</v>
      </c>
      <c r="C266">
        <v>2</v>
      </c>
      <c r="D266">
        <v>1</v>
      </c>
      <c r="E266" t="s">
        <v>28</v>
      </c>
      <c r="F266" t="s">
        <v>28</v>
      </c>
      <c r="G266">
        <v>6061</v>
      </c>
      <c r="H266">
        <v>16540</v>
      </c>
      <c r="I266">
        <v>33245</v>
      </c>
      <c r="J266">
        <v>1446183.03</v>
      </c>
      <c r="K266">
        <v>1253093.76</v>
      </c>
      <c r="L266">
        <v>1028115.29</v>
      </c>
      <c r="M266">
        <v>544038.76049999997</v>
      </c>
      <c r="N266">
        <v>6061</v>
      </c>
      <c r="O266">
        <v>7806</v>
      </c>
      <c r="P266">
        <v>18380</v>
      </c>
      <c r="Q266">
        <v>748525.83</v>
      </c>
      <c r="R266">
        <v>651582.64</v>
      </c>
      <c r="S266">
        <v>459784.46</v>
      </c>
      <c r="T266">
        <v>325500.84159999999</v>
      </c>
      <c r="U266">
        <v>6061</v>
      </c>
      <c r="V266">
        <v>8734</v>
      </c>
      <c r="W266">
        <v>14865</v>
      </c>
      <c r="X266">
        <v>697657.2</v>
      </c>
      <c r="Y266">
        <v>601511.12</v>
      </c>
      <c r="Z266">
        <v>568330.82999999996</v>
      </c>
      <c r="AA266">
        <v>218537.91889999999</v>
      </c>
      <c r="AB266">
        <v>5764</v>
      </c>
      <c r="AC266">
        <v>5798</v>
      </c>
      <c r="AD266">
        <v>2515</v>
      </c>
      <c r="AE266">
        <v>5546</v>
      </c>
      <c r="AF266">
        <v>5764</v>
      </c>
      <c r="AG266">
        <v>5798</v>
      </c>
      <c r="AH266">
        <v>2515</v>
      </c>
      <c r="AI266">
        <v>5546</v>
      </c>
      <c r="AJ266">
        <v>5764</v>
      </c>
      <c r="AK266">
        <v>5798</v>
      </c>
      <c r="AL266">
        <v>2515</v>
      </c>
      <c r="AM266">
        <v>5546</v>
      </c>
    </row>
    <row r="267" spans="1:39" x14ac:dyDescent="0.15">
      <c r="A267" t="s">
        <v>210</v>
      </c>
      <c r="B267">
        <v>70</v>
      </c>
      <c r="C267">
        <v>2</v>
      </c>
      <c r="D267">
        <v>1</v>
      </c>
      <c r="E267" t="s">
        <v>28</v>
      </c>
      <c r="F267" t="s">
        <v>29</v>
      </c>
      <c r="G267">
        <v>12985</v>
      </c>
      <c r="H267">
        <v>40147</v>
      </c>
      <c r="I267">
        <v>78923</v>
      </c>
      <c r="J267">
        <v>3301418.63</v>
      </c>
      <c r="K267">
        <v>2828523.04</v>
      </c>
      <c r="L267">
        <v>2397332.2400000002</v>
      </c>
      <c r="M267">
        <v>1264760.2318</v>
      </c>
      <c r="N267">
        <v>12985</v>
      </c>
      <c r="O267">
        <v>18726</v>
      </c>
      <c r="P267">
        <v>42659</v>
      </c>
      <c r="Q267">
        <v>1661450.93</v>
      </c>
      <c r="R267">
        <v>1431390.66</v>
      </c>
      <c r="S267">
        <v>1064946.49</v>
      </c>
      <c r="T267">
        <v>738772.51939999999</v>
      </c>
      <c r="U267">
        <v>12985</v>
      </c>
      <c r="V267">
        <v>21421</v>
      </c>
      <c r="W267">
        <v>36264</v>
      </c>
      <c r="X267">
        <v>1639967.7</v>
      </c>
      <c r="Y267">
        <v>1397132.38</v>
      </c>
      <c r="Z267">
        <v>1332385.75</v>
      </c>
      <c r="AA267">
        <v>525987.71239999996</v>
      </c>
      <c r="AB267">
        <v>12526</v>
      </c>
      <c r="AC267">
        <v>12641</v>
      </c>
      <c r="AD267">
        <v>7783</v>
      </c>
      <c r="AE267">
        <v>12385</v>
      </c>
      <c r="AF267">
        <v>12526</v>
      </c>
      <c r="AG267">
        <v>12641</v>
      </c>
      <c r="AH267">
        <v>7783</v>
      </c>
      <c r="AI267">
        <v>12385</v>
      </c>
      <c r="AJ267">
        <v>12526</v>
      </c>
      <c r="AK267">
        <v>12641</v>
      </c>
      <c r="AL267">
        <v>7783</v>
      </c>
      <c r="AM267">
        <v>12385</v>
      </c>
    </row>
    <row r="268" spans="1:39" x14ac:dyDescent="0.15">
      <c r="A268" t="s">
        <v>210</v>
      </c>
      <c r="B268">
        <v>70</v>
      </c>
      <c r="C268">
        <v>2</v>
      </c>
      <c r="D268">
        <v>1</v>
      </c>
      <c r="E268" t="s">
        <v>30</v>
      </c>
      <c r="F268" t="s">
        <v>28</v>
      </c>
      <c r="G268">
        <v>829</v>
      </c>
      <c r="H268">
        <v>2291</v>
      </c>
      <c r="I268">
        <v>4633</v>
      </c>
      <c r="J268">
        <v>202814.19</v>
      </c>
      <c r="K268">
        <v>175359.38</v>
      </c>
      <c r="L268">
        <v>139738.26999999999</v>
      </c>
      <c r="M268">
        <v>75736.289000000004</v>
      </c>
      <c r="N268">
        <v>829</v>
      </c>
      <c r="O268">
        <v>1091</v>
      </c>
      <c r="P268">
        <v>2581</v>
      </c>
      <c r="Q268">
        <v>106155.65</v>
      </c>
      <c r="R268">
        <v>92146.76</v>
      </c>
      <c r="S268">
        <v>61400.2</v>
      </c>
      <c r="T268">
        <v>45253.450900000003</v>
      </c>
      <c r="U268">
        <v>829</v>
      </c>
      <c r="V268">
        <v>1200</v>
      </c>
      <c r="W268">
        <v>2052</v>
      </c>
      <c r="X268">
        <v>96658.54</v>
      </c>
      <c r="Y268">
        <v>83212.62</v>
      </c>
      <c r="Z268">
        <v>78338.070000000007</v>
      </c>
      <c r="AA268">
        <v>30482.838100000001</v>
      </c>
      <c r="AB268">
        <v>768</v>
      </c>
      <c r="AC268">
        <v>796</v>
      </c>
      <c r="AD268">
        <v>329</v>
      </c>
      <c r="AE268">
        <v>791</v>
      </c>
      <c r="AF268">
        <v>768</v>
      </c>
      <c r="AG268">
        <v>796</v>
      </c>
      <c r="AH268">
        <v>329</v>
      </c>
      <c r="AI268">
        <v>791</v>
      </c>
      <c r="AJ268">
        <v>768</v>
      </c>
      <c r="AK268">
        <v>796</v>
      </c>
      <c r="AL268">
        <v>329</v>
      </c>
      <c r="AM268">
        <v>791</v>
      </c>
    </row>
    <row r="269" spans="1:39" x14ac:dyDescent="0.15">
      <c r="A269" t="s">
        <v>210</v>
      </c>
      <c r="B269">
        <v>70</v>
      </c>
      <c r="C269">
        <v>2</v>
      </c>
      <c r="D269">
        <v>1</v>
      </c>
      <c r="E269" t="s">
        <v>30</v>
      </c>
      <c r="F269" t="s">
        <v>29</v>
      </c>
      <c r="G269">
        <v>2121</v>
      </c>
      <c r="H269">
        <v>6874</v>
      </c>
      <c r="I269">
        <v>13356</v>
      </c>
      <c r="J269">
        <v>559659.15</v>
      </c>
      <c r="K269">
        <v>472557.95</v>
      </c>
      <c r="L269">
        <v>393588.97</v>
      </c>
      <c r="M269">
        <v>215649.73060000001</v>
      </c>
      <c r="N269">
        <v>2121</v>
      </c>
      <c r="O269">
        <v>3099</v>
      </c>
      <c r="P269">
        <v>6926</v>
      </c>
      <c r="Q269">
        <v>270477.57</v>
      </c>
      <c r="R269">
        <v>230012.9</v>
      </c>
      <c r="S269">
        <v>164342.99</v>
      </c>
      <c r="T269">
        <v>122017.591</v>
      </c>
      <c r="U269">
        <v>2121</v>
      </c>
      <c r="V269">
        <v>3775</v>
      </c>
      <c r="W269">
        <v>6430</v>
      </c>
      <c r="X269">
        <v>289181.58</v>
      </c>
      <c r="Y269">
        <v>242545.05</v>
      </c>
      <c r="Z269">
        <v>229245.98</v>
      </c>
      <c r="AA269">
        <v>93632.139599999995</v>
      </c>
      <c r="AB269">
        <v>2000</v>
      </c>
      <c r="AC269">
        <v>2082</v>
      </c>
      <c r="AD269">
        <v>1240</v>
      </c>
      <c r="AE269">
        <v>2065</v>
      </c>
      <c r="AF269">
        <v>2000</v>
      </c>
      <c r="AG269">
        <v>2082</v>
      </c>
      <c r="AH269">
        <v>1240</v>
      </c>
      <c r="AI269">
        <v>2065</v>
      </c>
      <c r="AJ269">
        <v>2000</v>
      </c>
      <c r="AK269">
        <v>2082</v>
      </c>
      <c r="AL269">
        <v>1240</v>
      </c>
      <c r="AM269">
        <v>2065</v>
      </c>
    </row>
    <row r="270" spans="1:39" x14ac:dyDescent="0.15">
      <c r="A270" t="s">
        <v>210</v>
      </c>
      <c r="B270">
        <v>70</v>
      </c>
      <c r="C270">
        <v>2</v>
      </c>
      <c r="D270">
        <v>1</v>
      </c>
      <c r="E270" t="s">
        <v>29</v>
      </c>
      <c r="F270" t="s">
        <v>28</v>
      </c>
      <c r="G270">
        <v>3573</v>
      </c>
      <c r="H270">
        <v>10218</v>
      </c>
      <c r="I270">
        <v>21782</v>
      </c>
      <c r="J270">
        <v>929698.45</v>
      </c>
      <c r="K270">
        <v>764998.7</v>
      </c>
      <c r="L270">
        <v>631358.29</v>
      </c>
      <c r="M270">
        <v>356043.39750000002</v>
      </c>
      <c r="N270">
        <v>3573</v>
      </c>
      <c r="O270">
        <v>4678</v>
      </c>
      <c r="P270">
        <v>11507</v>
      </c>
      <c r="Q270">
        <v>456042.86</v>
      </c>
      <c r="R270">
        <v>379293.63</v>
      </c>
      <c r="S270">
        <v>265190.12</v>
      </c>
      <c r="T270">
        <v>204611.7408</v>
      </c>
      <c r="U270">
        <v>3573</v>
      </c>
      <c r="V270">
        <v>5540</v>
      </c>
      <c r="W270">
        <v>10275</v>
      </c>
      <c r="X270">
        <v>473655.59</v>
      </c>
      <c r="Y270">
        <v>385705.07</v>
      </c>
      <c r="Z270">
        <v>366168.17</v>
      </c>
      <c r="AA270">
        <v>151431.65669999999</v>
      </c>
      <c r="AB270">
        <v>3389</v>
      </c>
      <c r="AC270">
        <v>3448</v>
      </c>
      <c r="AD270">
        <v>1558</v>
      </c>
      <c r="AE270">
        <v>3496</v>
      </c>
      <c r="AF270">
        <v>3389</v>
      </c>
      <c r="AG270">
        <v>3448</v>
      </c>
      <c r="AH270">
        <v>1558</v>
      </c>
      <c r="AI270">
        <v>3496</v>
      </c>
      <c r="AJ270">
        <v>3389</v>
      </c>
      <c r="AK270">
        <v>3448</v>
      </c>
      <c r="AL270">
        <v>1558</v>
      </c>
      <c r="AM270">
        <v>3496</v>
      </c>
    </row>
    <row r="271" spans="1:39" x14ac:dyDescent="0.15">
      <c r="A271" t="s">
        <v>210</v>
      </c>
      <c r="B271">
        <v>70</v>
      </c>
      <c r="C271">
        <v>2</v>
      </c>
      <c r="D271">
        <v>1</v>
      </c>
      <c r="E271" t="s">
        <v>29</v>
      </c>
      <c r="F271" t="s">
        <v>29</v>
      </c>
      <c r="G271">
        <v>11718</v>
      </c>
      <c r="H271">
        <v>38501</v>
      </c>
      <c r="I271">
        <v>77758</v>
      </c>
      <c r="J271">
        <v>3236817.39</v>
      </c>
      <c r="K271">
        <v>2630062.75</v>
      </c>
      <c r="L271">
        <v>2246060.67</v>
      </c>
      <c r="M271">
        <v>1247967.8814000001</v>
      </c>
      <c r="N271">
        <v>11718</v>
      </c>
      <c r="O271">
        <v>17004</v>
      </c>
      <c r="P271">
        <v>39347</v>
      </c>
      <c r="Q271">
        <v>1523419.21</v>
      </c>
      <c r="R271">
        <v>1250234.55</v>
      </c>
      <c r="S271">
        <v>924653.86</v>
      </c>
      <c r="T271">
        <v>690982.90040000004</v>
      </c>
      <c r="U271">
        <v>11718</v>
      </c>
      <c r="V271">
        <v>21497</v>
      </c>
      <c r="W271">
        <v>38411</v>
      </c>
      <c r="X271">
        <v>1713398.18</v>
      </c>
      <c r="Y271">
        <v>1379828.2</v>
      </c>
      <c r="Z271">
        <v>1321406.81</v>
      </c>
      <c r="AA271">
        <v>556984.98100000003</v>
      </c>
      <c r="AB271">
        <v>11268</v>
      </c>
      <c r="AC271">
        <v>11494</v>
      </c>
      <c r="AD271">
        <v>7439</v>
      </c>
      <c r="AE271">
        <v>11452</v>
      </c>
      <c r="AF271">
        <v>11268</v>
      </c>
      <c r="AG271">
        <v>11494</v>
      </c>
      <c r="AH271">
        <v>7439</v>
      </c>
      <c r="AI271">
        <v>11452</v>
      </c>
      <c r="AJ271">
        <v>11268</v>
      </c>
      <c r="AK271">
        <v>11494</v>
      </c>
      <c r="AL271">
        <v>7439</v>
      </c>
      <c r="AM271">
        <v>11452</v>
      </c>
    </row>
    <row r="272" spans="1:39" x14ac:dyDescent="0.15">
      <c r="A272" t="s">
        <v>210</v>
      </c>
      <c r="B272">
        <v>70</v>
      </c>
      <c r="C272">
        <v>2</v>
      </c>
      <c r="D272">
        <v>1</v>
      </c>
      <c r="E272" t="s">
        <v>31</v>
      </c>
      <c r="F272" t="s">
        <v>28</v>
      </c>
      <c r="G272">
        <v>6</v>
      </c>
      <c r="H272">
        <v>17</v>
      </c>
      <c r="I272">
        <v>38</v>
      </c>
      <c r="J272">
        <v>1588.73</v>
      </c>
      <c r="K272">
        <v>1302.53</v>
      </c>
      <c r="L272">
        <v>934.14</v>
      </c>
      <c r="M272">
        <v>567.16669999999999</v>
      </c>
      <c r="N272">
        <v>6</v>
      </c>
      <c r="O272">
        <v>7</v>
      </c>
      <c r="P272">
        <v>22</v>
      </c>
      <c r="Q272">
        <v>965.82</v>
      </c>
      <c r="R272">
        <v>767.88</v>
      </c>
      <c r="S272">
        <v>399.49</v>
      </c>
      <c r="T272">
        <v>370.50290000000001</v>
      </c>
      <c r="U272">
        <v>6</v>
      </c>
      <c r="V272">
        <v>10</v>
      </c>
      <c r="W272">
        <v>16</v>
      </c>
      <c r="X272">
        <v>622.91</v>
      </c>
      <c r="Y272">
        <v>534.65</v>
      </c>
      <c r="Z272">
        <v>534.65</v>
      </c>
      <c r="AA272">
        <v>196.66380000000001</v>
      </c>
      <c r="AB272">
        <v>6</v>
      </c>
      <c r="AC272">
        <v>6</v>
      </c>
      <c r="AD272">
        <v>4</v>
      </c>
      <c r="AE272">
        <v>6</v>
      </c>
      <c r="AF272">
        <v>6</v>
      </c>
      <c r="AG272">
        <v>6</v>
      </c>
      <c r="AH272">
        <v>4</v>
      </c>
      <c r="AI272">
        <v>6</v>
      </c>
      <c r="AJ272">
        <v>6</v>
      </c>
      <c r="AK272">
        <v>6</v>
      </c>
      <c r="AL272">
        <v>4</v>
      </c>
      <c r="AM272">
        <v>6</v>
      </c>
    </row>
    <row r="273" spans="1:39" x14ac:dyDescent="0.15">
      <c r="A273" t="s">
        <v>210</v>
      </c>
      <c r="B273">
        <v>70</v>
      </c>
      <c r="C273">
        <v>2</v>
      </c>
      <c r="D273">
        <v>1</v>
      </c>
      <c r="E273" t="s">
        <v>31</v>
      </c>
      <c r="F273" t="s">
        <v>29</v>
      </c>
      <c r="G273">
        <v>10</v>
      </c>
      <c r="H273">
        <v>36</v>
      </c>
      <c r="I273">
        <v>61</v>
      </c>
      <c r="J273">
        <v>2899.72</v>
      </c>
      <c r="K273">
        <v>2488.5700000000002</v>
      </c>
      <c r="L273">
        <v>1950.9</v>
      </c>
      <c r="M273">
        <v>997.37400000000002</v>
      </c>
      <c r="N273">
        <v>10</v>
      </c>
      <c r="O273">
        <v>18</v>
      </c>
      <c r="P273">
        <v>38</v>
      </c>
      <c r="Q273">
        <v>1743.8</v>
      </c>
      <c r="R273">
        <v>1517.47</v>
      </c>
      <c r="S273">
        <v>979.8</v>
      </c>
      <c r="T273">
        <v>628.68399999999997</v>
      </c>
      <c r="U273">
        <v>10</v>
      </c>
      <c r="V273">
        <v>18</v>
      </c>
      <c r="W273">
        <v>23</v>
      </c>
      <c r="X273">
        <v>1155.92</v>
      </c>
      <c r="Y273">
        <v>971.1</v>
      </c>
      <c r="Z273">
        <v>971.1</v>
      </c>
      <c r="AA273">
        <v>368.69</v>
      </c>
      <c r="AB273">
        <v>10</v>
      </c>
      <c r="AC273">
        <v>9</v>
      </c>
      <c r="AD273">
        <v>4</v>
      </c>
      <c r="AE273">
        <v>10</v>
      </c>
      <c r="AF273">
        <v>10</v>
      </c>
      <c r="AG273">
        <v>9</v>
      </c>
      <c r="AH273">
        <v>4</v>
      </c>
      <c r="AI273">
        <v>10</v>
      </c>
      <c r="AJ273">
        <v>10</v>
      </c>
      <c r="AK273">
        <v>9</v>
      </c>
      <c r="AL273">
        <v>4</v>
      </c>
      <c r="AM273">
        <v>10</v>
      </c>
    </row>
    <row r="274" spans="1:39" x14ac:dyDescent="0.15">
      <c r="A274" t="s">
        <v>210</v>
      </c>
      <c r="B274">
        <v>70</v>
      </c>
      <c r="C274">
        <v>2</v>
      </c>
      <c r="D274">
        <v>1</v>
      </c>
      <c r="E274" t="s">
        <v>32</v>
      </c>
      <c r="F274" t="s">
        <v>28</v>
      </c>
      <c r="G274">
        <v>228</v>
      </c>
      <c r="H274">
        <v>683</v>
      </c>
      <c r="I274">
        <v>1486</v>
      </c>
      <c r="J274">
        <v>63641.67</v>
      </c>
      <c r="K274">
        <v>51154.9</v>
      </c>
      <c r="L274">
        <v>43387.02</v>
      </c>
      <c r="M274">
        <v>23972.831900000001</v>
      </c>
      <c r="N274">
        <v>228</v>
      </c>
      <c r="O274">
        <v>312</v>
      </c>
      <c r="P274">
        <v>747</v>
      </c>
      <c r="Q274">
        <v>29374.35</v>
      </c>
      <c r="R274">
        <v>24336.82</v>
      </c>
      <c r="S274">
        <v>17541.099999999999</v>
      </c>
      <c r="T274">
        <v>12950.7338</v>
      </c>
      <c r="U274">
        <v>228</v>
      </c>
      <c r="V274">
        <v>371</v>
      </c>
      <c r="W274">
        <v>739</v>
      </c>
      <c r="X274">
        <v>34267.32</v>
      </c>
      <c r="Y274">
        <v>26818.080000000002</v>
      </c>
      <c r="Z274">
        <v>25845.919999999998</v>
      </c>
      <c r="AA274">
        <v>11022.098099999999</v>
      </c>
      <c r="AB274">
        <v>221</v>
      </c>
      <c r="AC274">
        <v>212</v>
      </c>
      <c r="AD274">
        <v>96</v>
      </c>
      <c r="AE274">
        <v>217</v>
      </c>
      <c r="AF274">
        <v>221</v>
      </c>
      <c r="AG274">
        <v>212</v>
      </c>
      <c r="AH274">
        <v>96</v>
      </c>
      <c r="AI274">
        <v>217</v>
      </c>
      <c r="AJ274">
        <v>221</v>
      </c>
      <c r="AK274">
        <v>212</v>
      </c>
      <c r="AL274">
        <v>96</v>
      </c>
      <c r="AM274">
        <v>217</v>
      </c>
    </row>
    <row r="275" spans="1:39" x14ac:dyDescent="0.15">
      <c r="A275" t="s">
        <v>210</v>
      </c>
      <c r="B275">
        <v>70</v>
      </c>
      <c r="C275">
        <v>2</v>
      </c>
      <c r="D275">
        <v>1</v>
      </c>
      <c r="E275" t="s">
        <v>32</v>
      </c>
      <c r="F275" t="s">
        <v>29</v>
      </c>
      <c r="G275">
        <v>684</v>
      </c>
      <c r="H275">
        <v>2288</v>
      </c>
      <c r="I275">
        <v>4748</v>
      </c>
      <c r="J275">
        <v>201601.13</v>
      </c>
      <c r="K275">
        <v>161392.76999999999</v>
      </c>
      <c r="L275">
        <v>142237.07</v>
      </c>
      <c r="M275">
        <v>76893.733500000002</v>
      </c>
      <c r="N275">
        <v>684</v>
      </c>
      <c r="O275">
        <v>1046</v>
      </c>
      <c r="P275">
        <v>2372</v>
      </c>
      <c r="Q275">
        <v>91051.48</v>
      </c>
      <c r="R275">
        <v>74659.95</v>
      </c>
      <c r="S275">
        <v>58312.07</v>
      </c>
      <c r="T275">
        <v>41348.763500000001</v>
      </c>
      <c r="U275">
        <v>684</v>
      </c>
      <c r="V275">
        <v>1242</v>
      </c>
      <c r="W275">
        <v>2376</v>
      </c>
      <c r="X275">
        <v>110549.65</v>
      </c>
      <c r="Y275">
        <v>86732.82</v>
      </c>
      <c r="Z275">
        <v>83925</v>
      </c>
      <c r="AA275">
        <v>35544.97</v>
      </c>
      <c r="AB275">
        <v>670</v>
      </c>
      <c r="AC275">
        <v>665</v>
      </c>
      <c r="AD275">
        <v>421</v>
      </c>
      <c r="AE275">
        <v>667</v>
      </c>
      <c r="AF275">
        <v>670</v>
      </c>
      <c r="AG275">
        <v>665</v>
      </c>
      <c r="AH275">
        <v>421</v>
      </c>
      <c r="AI275">
        <v>667</v>
      </c>
      <c r="AJ275">
        <v>670</v>
      </c>
      <c r="AK275">
        <v>665</v>
      </c>
      <c r="AL275">
        <v>421</v>
      </c>
      <c r="AM275">
        <v>667</v>
      </c>
    </row>
    <row r="276" spans="1:39" x14ac:dyDescent="0.15">
      <c r="A276" t="s">
        <v>210</v>
      </c>
      <c r="B276">
        <v>70</v>
      </c>
      <c r="C276">
        <v>2</v>
      </c>
      <c r="D276">
        <v>2</v>
      </c>
      <c r="E276" t="s">
        <v>28</v>
      </c>
      <c r="F276" t="s">
        <v>28</v>
      </c>
      <c r="G276">
        <v>6815</v>
      </c>
      <c r="H276">
        <v>17018</v>
      </c>
      <c r="I276">
        <v>34528</v>
      </c>
      <c r="J276">
        <v>1560254.17</v>
      </c>
      <c r="K276">
        <v>1352288.3</v>
      </c>
      <c r="L276">
        <v>1064822.28</v>
      </c>
      <c r="M276">
        <v>573895.50320000004</v>
      </c>
      <c r="N276">
        <v>6815</v>
      </c>
      <c r="O276">
        <v>8174</v>
      </c>
      <c r="P276">
        <v>19371</v>
      </c>
      <c r="Q276">
        <v>827397.25</v>
      </c>
      <c r="R276">
        <v>715550.2</v>
      </c>
      <c r="S276">
        <v>462591.76</v>
      </c>
      <c r="T276">
        <v>347185.90470000001</v>
      </c>
      <c r="U276">
        <v>6815</v>
      </c>
      <c r="V276">
        <v>8844</v>
      </c>
      <c r="W276">
        <v>15157</v>
      </c>
      <c r="X276">
        <v>732856.92</v>
      </c>
      <c r="Y276">
        <v>636738.1</v>
      </c>
      <c r="Z276">
        <v>602230.52</v>
      </c>
      <c r="AA276">
        <v>226709.59849999999</v>
      </c>
      <c r="AB276">
        <v>6480</v>
      </c>
      <c r="AC276">
        <v>6515</v>
      </c>
      <c r="AD276">
        <v>2707</v>
      </c>
      <c r="AE276">
        <v>6218</v>
      </c>
      <c r="AF276">
        <v>6480</v>
      </c>
      <c r="AG276">
        <v>6515</v>
      </c>
      <c r="AH276">
        <v>2707</v>
      </c>
      <c r="AI276">
        <v>6218</v>
      </c>
      <c r="AJ276">
        <v>6480</v>
      </c>
      <c r="AK276">
        <v>6515</v>
      </c>
      <c r="AL276">
        <v>2707</v>
      </c>
      <c r="AM276">
        <v>6218</v>
      </c>
    </row>
    <row r="277" spans="1:39" x14ac:dyDescent="0.15">
      <c r="A277" t="s">
        <v>210</v>
      </c>
      <c r="B277">
        <v>70</v>
      </c>
      <c r="C277">
        <v>2</v>
      </c>
      <c r="D277">
        <v>2</v>
      </c>
      <c r="E277" t="s">
        <v>28</v>
      </c>
      <c r="F277" t="s">
        <v>29</v>
      </c>
      <c r="G277">
        <v>8413</v>
      </c>
      <c r="H277">
        <v>23040</v>
      </c>
      <c r="I277">
        <v>47197</v>
      </c>
      <c r="J277">
        <v>2055546.44</v>
      </c>
      <c r="K277">
        <v>1767722.45</v>
      </c>
      <c r="L277">
        <v>1461117.02</v>
      </c>
      <c r="M277">
        <v>766072.34100000001</v>
      </c>
      <c r="N277">
        <v>8413</v>
      </c>
      <c r="O277">
        <v>11115</v>
      </c>
      <c r="P277">
        <v>26334</v>
      </c>
      <c r="Q277">
        <v>1074809.08</v>
      </c>
      <c r="R277">
        <v>924676.26</v>
      </c>
      <c r="S277">
        <v>659013.24</v>
      </c>
      <c r="T277">
        <v>457959.35869999998</v>
      </c>
      <c r="U277">
        <v>8413</v>
      </c>
      <c r="V277">
        <v>11925</v>
      </c>
      <c r="W277">
        <v>20863</v>
      </c>
      <c r="X277">
        <v>980737.36</v>
      </c>
      <c r="Y277">
        <v>843046.19</v>
      </c>
      <c r="Z277">
        <v>802103.78</v>
      </c>
      <c r="AA277">
        <v>308112.98229999997</v>
      </c>
      <c r="AB277">
        <v>8127</v>
      </c>
      <c r="AC277">
        <v>8145</v>
      </c>
      <c r="AD277">
        <v>4963</v>
      </c>
      <c r="AE277">
        <v>7920</v>
      </c>
      <c r="AF277">
        <v>8127</v>
      </c>
      <c r="AG277">
        <v>8145</v>
      </c>
      <c r="AH277">
        <v>4963</v>
      </c>
      <c r="AI277">
        <v>7920</v>
      </c>
      <c r="AJ277">
        <v>8127</v>
      </c>
      <c r="AK277">
        <v>8145</v>
      </c>
      <c r="AL277">
        <v>4963</v>
      </c>
      <c r="AM277">
        <v>7920</v>
      </c>
    </row>
    <row r="278" spans="1:39" x14ac:dyDescent="0.15">
      <c r="A278" t="s">
        <v>210</v>
      </c>
      <c r="B278">
        <v>70</v>
      </c>
      <c r="C278">
        <v>2</v>
      </c>
      <c r="D278">
        <v>2</v>
      </c>
      <c r="E278" t="s">
        <v>30</v>
      </c>
      <c r="F278" t="s">
        <v>28</v>
      </c>
      <c r="G278">
        <v>1107</v>
      </c>
      <c r="H278">
        <v>2812</v>
      </c>
      <c r="I278">
        <v>5709</v>
      </c>
      <c r="J278">
        <v>258992.46</v>
      </c>
      <c r="K278">
        <v>224417.41</v>
      </c>
      <c r="L278">
        <v>177903.12</v>
      </c>
      <c r="M278">
        <v>95834.287100000001</v>
      </c>
      <c r="N278">
        <v>1107</v>
      </c>
      <c r="O278">
        <v>1348</v>
      </c>
      <c r="P278">
        <v>3184</v>
      </c>
      <c r="Q278">
        <v>138290.56</v>
      </c>
      <c r="R278">
        <v>119586.7</v>
      </c>
      <c r="S278">
        <v>77502.53</v>
      </c>
      <c r="T278">
        <v>58222.994200000001</v>
      </c>
      <c r="U278">
        <v>1107</v>
      </c>
      <c r="V278">
        <v>1464</v>
      </c>
      <c r="W278">
        <v>2525</v>
      </c>
      <c r="X278">
        <v>120701.9</v>
      </c>
      <c r="Y278">
        <v>104830.71</v>
      </c>
      <c r="Z278">
        <v>100400.59</v>
      </c>
      <c r="AA278">
        <v>37611.2929</v>
      </c>
      <c r="AB278">
        <v>1029</v>
      </c>
      <c r="AC278">
        <v>1063</v>
      </c>
      <c r="AD278">
        <v>404</v>
      </c>
      <c r="AE278">
        <v>1084</v>
      </c>
      <c r="AF278">
        <v>1029</v>
      </c>
      <c r="AG278">
        <v>1063</v>
      </c>
      <c r="AH278">
        <v>404</v>
      </c>
      <c r="AI278">
        <v>1084</v>
      </c>
      <c r="AJ278">
        <v>1029</v>
      </c>
      <c r="AK278">
        <v>1063</v>
      </c>
      <c r="AL278">
        <v>404</v>
      </c>
      <c r="AM278">
        <v>1084</v>
      </c>
    </row>
    <row r="279" spans="1:39" x14ac:dyDescent="0.15">
      <c r="A279" t="s">
        <v>210</v>
      </c>
      <c r="B279">
        <v>70</v>
      </c>
      <c r="C279">
        <v>2</v>
      </c>
      <c r="D279">
        <v>2</v>
      </c>
      <c r="E279" t="s">
        <v>30</v>
      </c>
      <c r="F279" t="s">
        <v>29</v>
      </c>
      <c r="G279">
        <v>1303</v>
      </c>
      <c r="H279">
        <v>3574</v>
      </c>
      <c r="I279">
        <v>7367</v>
      </c>
      <c r="J279">
        <v>321818</v>
      </c>
      <c r="K279">
        <v>274302.59000000003</v>
      </c>
      <c r="L279">
        <v>224195.11</v>
      </c>
      <c r="M279">
        <v>119072.2359</v>
      </c>
      <c r="N279">
        <v>1303</v>
      </c>
      <c r="O279">
        <v>1662</v>
      </c>
      <c r="P279">
        <v>4054</v>
      </c>
      <c r="Q279">
        <v>167162.26</v>
      </c>
      <c r="R279">
        <v>142720.76999999999</v>
      </c>
      <c r="S279">
        <v>101185.92</v>
      </c>
      <c r="T279">
        <v>71320.7935</v>
      </c>
      <c r="U279">
        <v>1303</v>
      </c>
      <c r="V279">
        <v>1912</v>
      </c>
      <c r="W279">
        <v>3313</v>
      </c>
      <c r="X279">
        <v>154655.74</v>
      </c>
      <c r="Y279">
        <v>131581.82</v>
      </c>
      <c r="Z279">
        <v>123009.19</v>
      </c>
      <c r="AA279">
        <v>47751.4424</v>
      </c>
      <c r="AB279">
        <v>1244</v>
      </c>
      <c r="AC279">
        <v>1276</v>
      </c>
      <c r="AD279">
        <v>706</v>
      </c>
      <c r="AE279">
        <v>1272</v>
      </c>
      <c r="AF279">
        <v>1244</v>
      </c>
      <c r="AG279">
        <v>1276</v>
      </c>
      <c r="AH279">
        <v>706</v>
      </c>
      <c r="AI279">
        <v>1272</v>
      </c>
      <c r="AJ279">
        <v>1244</v>
      </c>
      <c r="AK279">
        <v>1276</v>
      </c>
      <c r="AL279">
        <v>706</v>
      </c>
      <c r="AM279">
        <v>1272</v>
      </c>
    </row>
    <row r="280" spans="1:39" x14ac:dyDescent="0.15">
      <c r="A280" t="s">
        <v>210</v>
      </c>
      <c r="B280">
        <v>70</v>
      </c>
      <c r="C280">
        <v>2</v>
      </c>
      <c r="D280">
        <v>2</v>
      </c>
      <c r="E280" t="s">
        <v>29</v>
      </c>
      <c r="F280" t="s">
        <v>28</v>
      </c>
      <c r="G280">
        <v>2382</v>
      </c>
      <c r="H280">
        <v>6187</v>
      </c>
      <c r="I280">
        <v>13483</v>
      </c>
      <c r="J280">
        <v>590393.23</v>
      </c>
      <c r="K280">
        <v>487497.69</v>
      </c>
      <c r="L280">
        <v>387614.91</v>
      </c>
      <c r="M280">
        <v>224107.50959999999</v>
      </c>
      <c r="N280">
        <v>2382</v>
      </c>
      <c r="O280">
        <v>2928</v>
      </c>
      <c r="P280">
        <v>7372</v>
      </c>
      <c r="Q280">
        <v>303136.8</v>
      </c>
      <c r="R280">
        <v>251735.27</v>
      </c>
      <c r="S280">
        <v>164798.59</v>
      </c>
      <c r="T280">
        <v>132977.52439999999</v>
      </c>
      <c r="U280">
        <v>2382</v>
      </c>
      <c r="V280">
        <v>3259</v>
      </c>
      <c r="W280">
        <v>6111</v>
      </c>
      <c r="X280">
        <v>287256.43</v>
      </c>
      <c r="Y280">
        <v>235762.42</v>
      </c>
      <c r="Z280">
        <v>222816.32</v>
      </c>
      <c r="AA280">
        <v>91129.985199999996</v>
      </c>
      <c r="AB280">
        <v>2272</v>
      </c>
      <c r="AC280">
        <v>2274</v>
      </c>
      <c r="AD280">
        <v>1062</v>
      </c>
      <c r="AE280">
        <v>2335</v>
      </c>
      <c r="AF280">
        <v>2272</v>
      </c>
      <c r="AG280">
        <v>2274</v>
      </c>
      <c r="AH280">
        <v>1062</v>
      </c>
      <c r="AI280">
        <v>2335</v>
      </c>
      <c r="AJ280">
        <v>2272</v>
      </c>
      <c r="AK280">
        <v>2274</v>
      </c>
      <c r="AL280">
        <v>1062</v>
      </c>
      <c r="AM280">
        <v>2335</v>
      </c>
    </row>
    <row r="281" spans="1:39" x14ac:dyDescent="0.15">
      <c r="A281" t="s">
        <v>210</v>
      </c>
      <c r="B281">
        <v>70</v>
      </c>
      <c r="C281">
        <v>2</v>
      </c>
      <c r="D281">
        <v>2</v>
      </c>
      <c r="E281" t="s">
        <v>29</v>
      </c>
      <c r="F281" t="s">
        <v>29</v>
      </c>
      <c r="G281">
        <v>4532</v>
      </c>
      <c r="H281">
        <v>12786</v>
      </c>
      <c r="I281">
        <v>27724</v>
      </c>
      <c r="J281">
        <v>1187197.4399999999</v>
      </c>
      <c r="K281">
        <v>968730.6</v>
      </c>
      <c r="L281">
        <v>797790.28</v>
      </c>
      <c r="M281">
        <v>454373.90019999997</v>
      </c>
      <c r="N281">
        <v>4532</v>
      </c>
      <c r="O281">
        <v>5931</v>
      </c>
      <c r="P281">
        <v>14933</v>
      </c>
      <c r="Q281">
        <v>599161.03</v>
      </c>
      <c r="R281">
        <v>490380.14</v>
      </c>
      <c r="S281">
        <v>341929.36</v>
      </c>
      <c r="T281">
        <v>265000.06290000002</v>
      </c>
      <c r="U281">
        <v>4532</v>
      </c>
      <c r="V281">
        <v>6855</v>
      </c>
      <c r="W281">
        <v>12791</v>
      </c>
      <c r="X281">
        <v>588036.41</v>
      </c>
      <c r="Y281">
        <v>478350.46</v>
      </c>
      <c r="Z281">
        <v>455860.92</v>
      </c>
      <c r="AA281">
        <v>189373.83730000001</v>
      </c>
      <c r="AB281">
        <v>4380</v>
      </c>
      <c r="AC281">
        <v>4408</v>
      </c>
      <c r="AD281">
        <v>2797</v>
      </c>
      <c r="AE281">
        <v>4448</v>
      </c>
      <c r="AF281">
        <v>4380</v>
      </c>
      <c r="AG281">
        <v>4408</v>
      </c>
      <c r="AH281">
        <v>2797</v>
      </c>
      <c r="AI281">
        <v>4448</v>
      </c>
      <c r="AJ281">
        <v>4380</v>
      </c>
      <c r="AK281">
        <v>4408</v>
      </c>
      <c r="AL281">
        <v>2797</v>
      </c>
      <c r="AM281">
        <v>4448</v>
      </c>
    </row>
    <row r="282" spans="1:39" x14ac:dyDescent="0.15">
      <c r="A282" t="s">
        <v>210</v>
      </c>
      <c r="B282">
        <v>70</v>
      </c>
      <c r="C282">
        <v>2</v>
      </c>
      <c r="D282">
        <v>2</v>
      </c>
      <c r="E282" t="s">
        <v>31</v>
      </c>
      <c r="F282" t="s">
        <v>28</v>
      </c>
      <c r="G282">
        <v>7</v>
      </c>
      <c r="H282">
        <v>24</v>
      </c>
      <c r="I282">
        <v>42</v>
      </c>
      <c r="J282">
        <v>2100.77</v>
      </c>
      <c r="K282">
        <v>1767.11</v>
      </c>
      <c r="L282">
        <v>1191.23</v>
      </c>
      <c r="M282">
        <v>912.55240000000003</v>
      </c>
      <c r="N282">
        <v>7</v>
      </c>
      <c r="O282">
        <v>15</v>
      </c>
      <c r="P282">
        <v>24</v>
      </c>
      <c r="Q282">
        <v>928.82</v>
      </c>
      <c r="R282">
        <v>811.32</v>
      </c>
      <c r="S282">
        <v>271.83</v>
      </c>
      <c r="T282">
        <v>568.8424</v>
      </c>
      <c r="U282">
        <v>7</v>
      </c>
      <c r="V282">
        <v>9</v>
      </c>
      <c r="W282">
        <v>18</v>
      </c>
      <c r="X282">
        <v>1171.95</v>
      </c>
      <c r="Y282">
        <v>955.79</v>
      </c>
      <c r="Z282">
        <v>919.4</v>
      </c>
      <c r="AA282">
        <v>343.71</v>
      </c>
      <c r="AB282">
        <v>6</v>
      </c>
      <c r="AC282">
        <v>6</v>
      </c>
      <c r="AD282">
        <v>2</v>
      </c>
      <c r="AE282">
        <v>6</v>
      </c>
      <c r="AF282">
        <v>6</v>
      </c>
      <c r="AG282">
        <v>6</v>
      </c>
      <c r="AH282">
        <v>2</v>
      </c>
      <c r="AI282">
        <v>6</v>
      </c>
      <c r="AJ282">
        <v>6</v>
      </c>
      <c r="AK282">
        <v>6</v>
      </c>
      <c r="AL282">
        <v>2</v>
      </c>
      <c r="AM282">
        <v>6</v>
      </c>
    </row>
    <row r="283" spans="1:39" x14ac:dyDescent="0.15">
      <c r="A283" t="s">
        <v>210</v>
      </c>
      <c r="B283">
        <v>70</v>
      </c>
      <c r="C283">
        <v>2</v>
      </c>
      <c r="D283">
        <v>2</v>
      </c>
      <c r="E283" t="s">
        <v>31</v>
      </c>
      <c r="F283" t="s">
        <v>29</v>
      </c>
      <c r="G283">
        <v>3</v>
      </c>
      <c r="H283">
        <v>8</v>
      </c>
      <c r="I283">
        <v>19</v>
      </c>
      <c r="J283">
        <v>876.89</v>
      </c>
      <c r="K283">
        <v>748.05</v>
      </c>
      <c r="L283">
        <v>578.08000000000004</v>
      </c>
      <c r="M283">
        <v>329.17349999999999</v>
      </c>
      <c r="N283">
        <v>3</v>
      </c>
      <c r="O283">
        <v>3</v>
      </c>
      <c r="P283">
        <v>8</v>
      </c>
      <c r="Q283">
        <v>328.93</v>
      </c>
      <c r="R283">
        <v>328.93</v>
      </c>
      <c r="S283">
        <v>158.96</v>
      </c>
      <c r="T283">
        <v>173.0635</v>
      </c>
      <c r="U283">
        <v>3</v>
      </c>
      <c r="V283">
        <v>5</v>
      </c>
      <c r="W283">
        <v>11</v>
      </c>
      <c r="X283">
        <v>547.96</v>
      </c>
      <c r="Y283">
        <v>419.12</v>
      </c>
      <c r="Z283">
        <v>419.12</v>
      </c>
      <c r="AA283">
        <v>156.11000000000001</v>
      </c>
      <c r="AB283">
        <v>3</v>
      </c>
      <c r="AC283">
        <v>3</v>
      </c>
      <c r="AD283">
        <v>3</v>
      </c>
      <c r="AE283">
        <v>3</v>
      </c>
      <c r="AF283">
        <v>3</v>
      </c>
      <c r="AG283">
        <v>3</v>
      </c>
      <c r="AH283">
        <v>3</v>
      </c>
      <c r="AI283">
        <v>3</v>
      </c>
      <c r="AJ283">
        <v>3</v>
      </c>
      <c r="AK283">
        <v>3</v>
      </c>
      <c r="AL283">
        <v>3</v>
      </c>
      <c r="AM283">
        <v>3</v>
      </c>
    </row>
    <row r="284" spans="1:39" x14ac:dyDescent="0.15">
      <c r="A284" t="s">
        <v>210</v>
      </c>
      <c r="B284">
        <v>70</v>
      </c>
      <c r="C284">
        <v>2</v>
      </c>
      <c r="D284">
        <v>2</v>
      </c>
      <c r="E284" t="s">
        <v>32</v>
      </c>
      <c r="F284" t="s">
        <v>28</v>
      </c>
      <c r="G284">
        <v>387</v>
      </c>
      <c r="H284">
        <v>1034</v>
      </c>
      <c r="I284">
        <v>2277</v>
      </c>
      <c r="J284">
        <v>102707.35</v>
      </c>
      <c r="K284">
        <v>83236.36</v>
      </c>
      <c r="L284">
        <v>68585.34</v>
      </c>
      <c r="M284">
        <v>38019.760199999997</v>
      </c>
      <c r="N284">
        <v>387</v>
      </c>
      <c r="O284">
        <v>475</v>
      </c>
      <c r="P284">
        <v>1122</v>
      </c>
      <c r="Q284">
        <v>46768.62</v>
      </c>
      <c r="R284">
        <v>38328.120000000003</v>
      </c>
      <c r="S284">
        <v>26223.87</v>
      </c>
      <c r="T284">
        <v>21078.716100000001</v>
      </c>
      <c r="U284">
        <v>387</v>
      </c>
      <c r="V284">
        <v>559</v>
      </c>
      <c r="W284">
        <v>1155</v>
      </c>
      <c r="X284">
        <v>55938.73</v>
      </c>
      <c r="Y284">
        <v>44908.24</v>
      </c>
      <c r="Z284">
        <v>42361.47</v>
      </c>
      <c r="AA284">
        <v>16941.044099999999</v>
      </c>
      <c r="AB284">
        <v>377</v>
      </c>
      <c r="AC284">
        <v>363</v>
      </c>
      <c r="AD284">
        <v>175</v>
      </c>
      <c r="AE284">
        <v>362</v>
      </c>
      <c r="AF284">
        <v>377</v>
      </c>
      <c r="AG284">
        <v>363</v>
      </c>
      <c r="AH284">
        <v>175</v>
      </c>
      <c r="AI284">
        <v>362</v>
      </c>
      <c r="AJ284">
        <v>377</v>
      </c>
      <c r="AK284">
        <v>363</v>
      </c>
      <c r="AL284">
        <v>175</v>
      </c>
      <c r="AM284">
        <v>362</v>
      </c>
    </row>
    <row r="285" spans="1:39" x14ac:dyDescent="0.15">
      <c r="A285" t="s">
        <v>210</v>
      </c>
      <c r="B285">
        <v>70</v>
      </c>
      <c r="C285">
        <v>2</v>
      </c>
      <c r="D285">
        <v>2</v>
      </c>
      <c r="E285" t="s">
        <v>32</v>
      </c>
      <c r="F285" t="s">
        <v>29</v>
      </c>
      <c r="G285">
        <v>674</v>
      </c>
      <c r="H285">
        <v>1989</v>
      </c>
      <c r="I285">
        <v>4273</v>
      </c>
      <c r="J285">
        <v>191824.52</v>
      </c>
      <c r="K285">
        <v>153991.96</v>
      </c>
      <c r="L285">
        <v>132156.19</v>
      </c>
      <c r="M285">
        <v>70981.214300000007</v>
      </c>
      <c r="N285">
        <v>674</v>
      </c>
      <c r="O285">
        <v>950</v>
      </c>
      <c r="P285">
        <v>2163</v>
      </c>
      <c r="Q285">
        <v>89298.86</v>
      </c>
      <c r="R285">
        <v>72613.850000000006</v>
      </c>
      <c r="S285">
        <v>53379.01</v>
      </c>
      <c r="T285">
        <v>38909.023399999998</v>
      </c>
      <c r="U285">
        <v>674</v>
      </c>
      <c r="V285">
        <v>1039</v>
      </c>
      <c r="W285">
        <v>2110</v>
      </c>
      <c r="X285">
        <v>102525.66</v>
      </c>
      <c r="Y285">
        <v>81378.11</v>
      </c>
      <c r="Z285">
        <v>78777.179999999993</v>
      </c>
      <c r="AA285">
        <v>32072.190900000001</v>
      </c>
      <c r="AB285">
        <v>657</v>
      </c>
      <c r="AC285">
        <v>655</v>
      </c>
      <c r="AD285">
        <v>427</v>
      </c>
      <c r="AE285">
        <v>654</v>
      </c>
      <c r="AF285">
        <v>657</v>
      </c>
      <c r="AG285">
        <v>655</v>
      </c>
      <c r="AH285">
        <v>427</v>
      </c>
      <c r="AI285">
        <v>654</v>
      </c>
      <c r="AJ285">
        <v>657</v>
      </c>
      <c r="AK285">
        <v>655</v>
      </c>
      <c r="AL285">
        <v>427</v>
      </c>
      <c r="AM285">
        <v>654</v>
      </c>
    </row>
    <row r="286" spans="1:39" x14ac:dyDescent="0.15">
      <c r="A286" t="s">
        <v>210</v>
      </c>
      <c r="B286">
        <v>100</v>
      </c>
      <c r="C286">
        <v>1</v>
      </c>
      <c r="D286">
        <v>0</v>
      </c>
      <c r="E286" t="s">
        <v>28</v>
      </c>
      <c r="F286" t="s">
        <v>28</v>
      </c>
      <c r="G286">
        <v>104278</v>
      </c>
      <c r="H286">
        <v>109064</v>
      </c>
      <c r="I286">
        <v>156770</v>
      </c>
      <c r="J286">
        <v>6125808.29</v>
      </c>
      <c r="K286">
        <v>5105240.5999999996</v>
      </c>
      <c r="L286">
        <v>4633606.3499999996</v>
      </c>
      <c r="M286">
        <v>2421980.9246</v>
      </c>
      <c r="N286">
        <v>27661</v>
      </c>
      <c r="O286">
        <v>28956</v>
      </c>
      <c r="P286">
        <v>44784</v>
      </c>
      <c r="Q286">
        <v>1723118.33</v>
      </c>
      <c r="R286">
        <v>1467586.31</v>
      </c>
      <c r="S286">
        <v>1171428.3600000001</v>
      </c>
      <c r="T286">
        <v>815752.73259999999</v>
      </c>
      <c r="U286">
        <v>76617</v>
      </c>
      <c r="V286">
        <v>80108</v>
      </c>
      <c r="W286">
        <v>111986</v>
      </c>
      <c r="X286">
        <v>4402689.96</v>
      </c>
      <c r="Y286">
        <v>3637654.29</v>
      </c>
      <c r="Z286">
        <v>3462177.99</v>
      </c>
      <c r="AA286">
        <v>1606228.192</v>
      </c>
      <c r="AB286">
        <v>101475</v>
      </c>
      <c r="AC286">
        <v>63591</v>
      </c>
      <c r="AD286">
        <v>20528</v>
      </c>
      <c r="AE286">
        <v>42299</v>
      </c>
      <c r="AF286">
        <v>26836</v>
      </c>
      <c r="AG286">
        <v>25461</v>
      </c>
      <c r="AH286">
        <v>9036</v>
      </c>
      <c r="AI286">
        <v>14254</v>
      </c>
      <c r="AJ286">
        <v>74639</v>
      </c>
      <c r="AK286">
        <v>38130</v>
      </c>
      <c r="AL286">
        <v>11492</v>
      </c>
      <c r="AM286">
        <v>28045</v>
      </c>
    </row>
    <row r="287" spans="1:39" x14ac:dyDescent="0.15">
      <c r="A287" t="s">
        <v>210</v>
      </c>
      <c r="B287">
        <v>100</v>
      </c>
      <c r="C287">
        <v>1</v>
      </c>
      <c r="D287">
        <v>0</v>
      </c>
      <c r="E287" t="s">
        <v>28</v>
      </c>
      <c r="F287" t="s">
        <v>29</v>
      </c>
      <c r="G287">
        <v>18520</v>
      </c>
      <c r="H287">
        <v>20362</v>
      </c>
      <c r="I287">
        <v>30883</v>
      </c>
      <c r="J287">
        <v>1191155.4099999999</v>
      </c>
      <c r="K287">
        <v>986571.86</v>
      </c>
      <c r="L287">
        <v>904667.78</v>
      </c>
      <c r="M287">
        <v>473784.82089999999</v>
      </c>
      <c r="N287">
        <v>5838</v>
      </c>
      <c r="O287">
        <v>6435</v>
      </c>
      <c r="P287">
        <v>10623</v>
      </c>
      <c r="Q287">
        <v>389054.51</v>
      </c>
      <c r="R287">
        <v>328174.62</v>
      </c>
      <c r="S287">
        <v>276095.75</v>
      </c>
      <c r="T287">
        <v>183733.08530000001</v>
      </c>
      <c r="U287">
        <v>12682</v>
      </c>
      <c r="V287">
        <v>13927</v>
      </c>
      <c r="W287">
        <v>20260</v>
      </c>
      <c r="X287">
        <v>802100.9</v>
      </c>
      <c r="Y287">
        <v>658397.24</v>
      </c>
      <c r="Z287">
        <v>628572.03</v>
      </c>
      <c r="AA287">
        <v>290051.73560000001</v>
      </c>
      <c r="AB287">
        <v>18138</v>
      </c>
      <c r="AC287">
        <v>15122</v>
      </c>
      <c r="AD287">
        <v>8910</v>
      </c>
      <c r="AE287">
        <v>11779</v>
      </c>
      <c r="AF287">
        <v>5705</v>
      </c>
      <c r="AG287">
        <v>5566</v>
      </c>
      <c r="AH287">
        <v>3535</v>
      </c>
      <c r="AI287">
        <v>4079</v>
      </c>
      <c r="AJ287">
        <v>12433</v>
      </c>
      <c r="AK287">
        <v>9556</v>
      </c>
      <c r="AL287">
        <v>5375</v>
      </c>
      <c r="AM287">
        <v>7700</v>
      </c>
    </row>
    <row r="288" spans="1:39" x14ac:dyDescent="0.15">
      <c r="A288" t="s">
        <v>210</v>
      </c>
      <c r="B288">
        <v>100</v>
      </c>
      <c r="C288">
        <v>1</v>
      </c>
      <c r="D288">
        <v>0</v>
      </c>
      <c r="E288" t="s">
        <v>30</v>
      </c>
      <c r="F288" t="s">
        <v>28</v>
      </c>
      <c r="G288">
        <v>199</v>
      </c>
      <c r="H288">
        <v>212</v>
      </c>
      <c r="I288">
        <v>313</v>
      </c>
      <c r="J288">
        <v>12279.49</v>
      </c>
      <c r="K288">
        <v>10388.719999999999</v>
      </c>
      <c r="L288">
        <v>9229.32</v>
      </c>
      <c r="M288">
        <v>4690.9243999999999</v>
      </c>
      <c r="N288">
        <v>49</v>
      </c>
      <c r="O288">
        <v>50</v>
      </c>
      <c r="P288">
        <v>81</v>
      </c>
      <c r="Q288">
        <v>3234.33</v>
      </c>
      <c r="R288">
        <v>2938.58</v>
      </c>
      <c r="S288">
        <v>2128.7600000000002</v>
      </c>
      <c r="T288">
        <v>1464.01</v>
      </c>
      <c r="U288">
        <v>150</v>
      </c>
      <c r="V288">
        <v>162</v>
      </c>
      <c r="W288">
        <v>232</v>
      </c>
      <c r="X288">
        <v>9045.16</v>
      </c>
      <c r="Y288">
        <v>7450.14</v>
      </c>
      <c r="Z288">
        <v>7100.56</v>
      </c>
      <c r="AA288">
        <v>3226.9144000000001</v>
      </c>
      <c r="AB288">
        <v>183</v>
      </c>
      <c r="AC288">
        <v>120</v>
      </c>
      <c r="AD288">
        <v>31</v>
      </c>
      <c r="AE288">
        <v>138</v>
      </c>
      <c r="AF288">
        <v>46</v>
      </c>
      <c r="AG288">
        <v>47</v>
      </c>
      <c r="AH288">
        <v>14</v>
      </c>
      <c r="AI288">
        <v>34</v>
      </c>
      <c r="AJ288">
        <v>137</v>
      </c>
      <c r="AK288">
        <v>73</v>
      </c>
      <c r="AL288">
        <v>17</v>
      </c>
      <c r="AM288">
        <v>104</v>
      </c>
    </row>
    <row r="289" spans="1:39" x14ac:dyDescent="0.15">
      <c r="A289" t="s">
        <v>210</v>
      </c>
      <c r="B289">
        <v>100</v>
      </c>
      <c r="C289">
        <v>1</v>
      </c>
      <c r="D289">
        <v>0</v>
      </c>
      <c r="E289" t="s">
        <v>30</v>
      </c>
      <c r="F289" t="s">
        <v>29</v>
      </c>
      <c r="G289">
        <v>43</v>
      </c>
      <c r="H289">
        <v>47</v>
      </c>
      <c r="I289">
        <v>62</v>
      </c>
      <c r="J289">
        <v>2916.82</v>
      </c>
      <c r="K289">
        <v>2483.71</v>
      </c>
      <c r="L289">
        <v>2075.88</v>
      </c>
      <c r="M289">
        <v>1051.5246999999999</v>
      </c>
      <c r="N289">
        <v>18</v>
      </c>
      <c r="O289">
        <v>21</v>
      </c>
      <c r="P289">
        <v>25</v>
      </c>
      <c r="Q289">
        <v>1105.8499999999999</v>
      </c>
      <c r="R289">
        <v>973.85</v>
      </c>
      <c r="S289">
        <v>804.86</v>
      </c>
      <c r="T289">
        <v>484.47320000000002</v>
      </c>
      <c r="U289">
        <v>25</v>
      </c>
      <c r="V289">
        <v>26</v>
      </c>
      <c r="W289">
        <v>37</v>
      </c>
      <c r="X289">
        <v>1810.97</v>
      </c>
      <c r="Y289">
        <v>1509.86</v>
      </c>
      <c r="Z289">
        <v>1271.02</v>
      </c>
      <c r="AA289">
        <v>567.05150000000003</v>
      </c>
      <c r="AB289">
        <v>41</v>
      </c>
      <c r="AC289">
        <v>36</v>
      </c>
      <c r="AD289">
        <v>18</v>
      </c>
      <c r="AE289">
        <v>30</v>
      </c>
      <c r="AF289">
        <v>18</v>
      </c>
      <c r="AG289">
        <v>16</v>
      </c>
      <c r="AH289">
        <v>7</v>
      </c>
      <c r="AI289">
        <v>14</v>
      </c>
      <c r="AJ289">
        <v>23</v>
      </c>
      <c r="AK289">
        <v>20</v>
      </c>
      <c r="AL289">
        <v>11</v>
      </c>
      <c r="AM289">
        <v>16</v>
      </c>
    </row>
    <row r="290" spans="1:39" x14ac:dyDescent="0.15">
      <c r="A290" t="s">
        <v>210</v>
      </c>
      <c r="B290">
        <v>100</v>
      </c>
      <c r="C290">
        <v>1</v>
      </c>
      <c r="D290">
        <v>0</v>
      </c>
      <c r="E290" t="s">
        <v>29</v>
      </c>
      <c r="F290" t="s">
        <v>28</v>
      </c>
      <c r="G290">
        <v>348</v>
      </c>
      <c r="H290">
        <v>378</v>
      </c>
      <c r="I290">
        <v>569</v>
      </c>
      <c r="J290">
        <v>24192.93</v>
      </c>
      <c r="K290">
        <v>18719.830000000002</v>
      </c>
      <c r="L290">
        <v>16831.240000000002</v>
      </c>
      <c r="M290">
        <v>9514.5676000000003</v>
      </c>
      <c r="N290">
        <v>97</v>
      </c>
      <c r="O290">
        <v>107</v>
      </c>
      <c r="P290">
        <v>170</v>
      </c>
      <c r="Q290">
        <v>6586.73</v>
      </c>
      <c r="R290">
        <v>5234.88</v>
      </c>
      <c r="S290">
        <v>4007.66</v>
      </c>
      <c r="T290">
        <v>3452.3571000000002</v>
      </c>
      <c r="U290">
        <v>251</v>
      </c>
      <c r="V290">
        <v>271</v>
      </c>
      <c r="W290">
        <v>399</v>
      </c>
      <c r="X290">
        <v>17606.2</v>
      </c>
      <c r="Y290">
        <v>13484.95</v>
      </c>
      <c r="Z290">
        <v>12823.58</v>
      </c>
      <c r="AA290">
        <v>6062.2105000000001</v>
      </c>
      <c r="AB290">
        <v>344</v>
      </c>
      <c r="AC290">
        <v>169</v>
      </c>
      <c r="AD290">
        <v>65</v>
      </c>
      <c r="AE290">
        <v>149</v>
      </c>
      <c r="AF290">
        <v>96</v>
      </c>
      <c r="AG290">
        <v>94</v>
      </c>
      <c r="AH290">
        <v>42</v>
      </c>
      <c r="AI290">
        <v>63</v>
      </c>
      <c r="AJ290">
        <v>248</v>
      </c>
      <c r="AK290">
        <v>75</v>
      </c>
      <c r="AL290">
        <v>23</v>
      </c>
      <c r="AM290">
        <v>86</v>
      </c>
    </row>
    <row r="291" spans="1:39" x14ac:dyDescent="0.15">
      <c r="A291" t="s">
        <v>210</v>
      </c>
      <c r="B291">
        <v>100</v>
      </c>
      <c r="C291">
        <v>1</v>
      </c>
      <c r="D291">
        <v>0</v>
      </c>
      <c r="E291" t="s">
        <v>29</v>
      </c>
      <c r="F291" t="s">
        <v>29</v>
      </c>
      <c r="G291">
        <v>154</v>
      </c>
      <c r="H291">
        <v>177</v>
      </c>
      <c r="I291">
        <v>261</v>
      </c>
      <c r="J291">
        <v>10229.879999999999</v>
      </c>
      <c r="K291">
        <v>8208.0300000000007</v>
      </c>
      <c r="L291">
        <v>7042.5</v>
      </c>
      <c r="M291">
        <v>4023.5263</v>
      </c>
      <c r="N291">
        <v>55</v>
      </c>
      <c r="O291">
        <v>62</v>
      </c>
      <c r="P291">
        <v>100</v>
      </c>
      <c r="Q291">
        <v>3773.25</v>
      </c>
      <c r="R291">
        <v>3099.39</v>
      </c>
      <c r="S291">
        <v>2330.4299999999998</v>
      </c>
      <c r="T291">
        <v>1775.8746000000001</v>
      </c>
      <c r="U291">
        <v>99</v>
      </c>
      <c r="V291">
        <v>115</v>
      </c>
      <c r="W291">
        <v>161</v>
      </c>
      <c r="X291">
        <v>6456.63</v>
      </c>
      <c r="Y291">
        <v>5108.6400000000003</v>
      </c>
      <c r="Z291">
        <v>4712.07</v>
      </c>
      <c r="AA291">
        <v>2247.6516999999999</v>
      </c>
      <c r="AB291">
        <v>153</v>
      </c>
      <c r="AC291">
        <v>97</v>
      </c>
      <c r="AD291">
        <v>57</v>
      </c>
      <c r="AE291">
        <v>83</v>
      </c>
      <c r="AF291">
        <v>54</v>
      </c>
      <c r="AG291">
        <v>54</v>
      </c>
      <c r="AH291">
        <v>37</v>
      </c>
      <c r="AI291">
        <v>43</v>
      </c>
      <c r="AJ291">
        <v>99</v>
      </c>
      <c r="AK291">
        <v>43</v>
      </c>
      <c r="AL291">
        <v>20</v>
      </c>
      <c r="AM291">
        <v>40</v>
      </c>
    </row>
    <row r="292" spans="1:39" x14ac:dyDescent="0.15">
      <c r="A292" t="s">
        <v>210</v>
      </c>
      <c r="B292">
        <v>100</v>
      </c>
      <c r="C292">
        <v>1</v>
      </c>
      <c r="D292">
        <v>0</v>
      </c>
      <c r="E292" t="s">
        <v>32</v>
      </c>
      <c r="F292" t="s">
        <v>28</v>
      </c>
      <c r="G292">
        <v>2701</v>
      </c>
      <c r="H292">
        <v>2883</v>
      </c>
      <c r="I292">
        <v>4693</v>
      </c>
      <c r="J292">
        <v>210771.55</v>
      </c>
      <c r="K292">
        <v>157215.85</v>
      </c>
      <c r="L292">
        <v>148741.62</v>
      </c>
      <c r="M292">
        <v>76313.540299999993</v>
      </c>
      <c r="N292">
        <v>592</v>
      </c>
      <c r="O292">
        <v>620</v>
      </c>
      <c r="P292">
        <v>1014</v>
      </c>
      <c r="Q292">
        <v>44498.69</v>
      </c>
      <c r="R292">
        <v>34661.129999999997</v>
      </c>
      <c r="S292">
        <v>27691.599999999999</v>
      </c>
      <c r="T292">
        <v>19088.780999999999</v>
      </c>
      <c r="U292">
        <v>2109</v>
      </c>
      <c r="V292">
        <v>2263</v>
      </c>
      <c r="W292">
        <v>3679</v>
      </c>
      <c r="X292">
        <v>166272.85999999999</v>
      </c>
      <c r="Y292">
        <v>122554.72</v>
      </c>
      <c r="Z292">
        <v>121050.02</v>
      </c>
      <c r="AA292">
        <v>57224.759299999998</v>
      </c>
      <c r="AB292">
        <v>2657</v>
      </c>
      <c r="AC292">
        <v>1814</v>
      </c>
      <c r="AD292">
        <v>667</v>
      </c>
      <c r="AE292">
        <v>2263</v>
      </c>
      <c r="AF292">
        <v>576</v>
      </c>
      <c r="AG292">
        <v>474</v>
      </c>
      <c r="AH292">
        <v>201</v>
      </c>
      <c r="AI292">
        <v>421</v>
      </c>
      <c r="AJ292">
        <v>2081</v>
      </c>
      <c r="AK292">
        <v>1340</v>
      </c>
      <c r="AL292">
        <v>466</v>
      </c>
      <c r="AM292">
        <v>1842</v>
      </c>
    </row>
    <row r="293" spans="1:39" x14ac:dyDescent="0.15">
      <c r="A293" t="s">
        <v>210</v>
      </c>
      <c r="B293">
        <v>100</v>
      </c>
      <c r="C293">
        <v>1</v>
      </c>
      <c r="D293">
        <v>0</v>
      </c>
      <c r="E293" t="s">
        <v>32</v>
      </c>
      <c r="F293" t="s">
        <v>29</v>
      </c>
      <c r="G293">
        <v>918</v>
      </c>
      <c r="H293">
        <v>1030</v>
      </c>
      <c r="I293">
        <v>1769</v>
      </c>
      <c r="J293">
        <v>75034.48</v>
      </c>
      <c r="K293">
        <v>56234.09</v>
      </c>
      <c r="L293">
        <v>53580.33</v>
      </c>
      <c r="M293">
        <v>27735.481800000001</v>
      </c>
      <c r="N293">
        <v>225</v>
      </c>
      <c r="O293">
        <v>260</v>
      </c>
      <c r="P293">
        <v>435</v>
      </c>
      <c r="Q293">
        <v>17276.5</v>
      </c>
      <c r="R293">
        <v>13502.86</v>
      </c>
      <c r="S293">
        <v>11143.05</v>
      </c>
      <c r="T293">
        <v>7793.5963000000002</v>
      </c>
      <c r="U293">
        <v>693</v>
      </c>
      <c r="V293">
        <v>770</v>
      </c>
      <c r="W293">
        <v>1334</v>
      </c>
      <c r="X293">
        <v>57757.98</v>
      </c>
      <c r="Y293">
        <v>42731.23</v>
      </c>
      <c r="Z293">
        <v>42437.279999999999</v>
      </c>
      <c r="AA293">
        <v>19941.8855</v>
      </c>
      <c r="AB293">
        <v>909</v>
      </c>
      <c r="AC293">
        <v>733</v>
      </c>
      <c r="AD293">
        <v>462</v>
      </c>
      <c r="AE293">
        <v>810</v>
      </c>
      <c r="AF293">
        <v>221</v>
      </c>
      <c r="AG293">
        <v>206</v>
      </c>
      <c r="AH293">
        <v>159</v>
      </c>
      <c r="AI293">
        <v>177</v>
      </c>
      <c r="AJ293">
        <v>688</v>
      </c>
      <c r="AK293">
        <v>527</v>
      </c>
      <c r="AL293">
        <v>303</v>
      </c>
      <c r="AM293">
        <v>633</v>
      </c>
    </row>
    <row r="294" spans="1:39" x14ac:dyDescent="0.15">
      <c r="A294" t="s">
        <v>210</v>
      </c>
      <c r="B294">
        <v>100</v>
      </c>
      <c r="C294">
        <v>1</v>
      </c>
      <c r="D294">
        <v>1</v>
      </c>
      <c r="E294" t="s">
        <v>28</v>
      </c>
      <c r="F294" t="s">
        <v>28</v>
      </c>
      <c r="G294">
        <v>32721</v>
      </c>
      <c r="H294">
        <v>36369</v>
      </c>
      <c r="I294">
        <v>53926</v>
      </c>
      <c r="J294">
        <v>2069263.61</v>
      </c>
      <c r="K294">
        <v>1738279.88</v>
      </c>
      <c r="L294">
        <v>1582912.37</v>
      </c>
      <c r="M294">
        <v>816162.62340000004</v>
      </c>
      <c r="N294">
        <v>10876</v>
      </c>
      <c r="O294">
        <v>11885</v>
      </c>
      <c r="P294">
        <v>19269</v>
      </c>
      <c r="Q294">
        <v>689744.96</v>
      </c>
      <c r="R294">
        <v>610035.11</v>
      </c>
      <c r="S294">
        <v>494180.74</v>
      </c>
      <c r="T294">
        <v>329249.69780000002</v>
      </c>
      <c r="U294">
        <v>21845</v>
      </c>
      <c r="V294">
        <v>24484</v>
      </c>
      <c r="W294">
        <v>34657</v>
      </c>
      <c r="X294">
        <v>1379518.65</v>
      </c>
      <c r="Y294">
        <v>1128244.77</v>
      </c>
      <c r="Z294">
        <v>1088731.6299999999</v>
      </c>
      <c r="AA294">
        <v>486912.92560000002</v>
      </c>
      <c r="AB294">
        <v>31246</v>
      </c>
      <c r="AC294">
        <v>26741</v>
      </c>
      <c r="AD294">
        <v>7943</v>
      </c>
      <c r="AE294">
        <v>25153</v>
      </c>
      <c r="AF294">
        <v>10361</v>
      </c>
      <c r="AG294">
        <v>9672</v>
      </c>
      <c r="AH294">
        <v>3504</v>
      </c>
      <c r="AI294">
        <v>9589</v>
      </c>
      <c r="AJ294">
        <v>20885</v>
      </c>
      <c r="AK294">
        <v>17069</v>
      </c>
      <c r="AL294">
        <v>4439</v>
      </c>
      <c r="AM294">
        <v>15564</v>
      </c>
    </row>
    <row r="295" spans="1:39" x14ac:dyDescent="0.15">
      <c r="A295" t="s">
        <v>210</v>
      </c>
      <c r="B295">
        <v>100</v>
      </c>
      <c r="C295">
        <v>1</v>
      </c>
      <c r="D295">
        <v>1</v>
      </c>
      <c r="E295" t="s">
        <v>28</v>
      </c>
      <c r="F295" t="s">
        <v>29</v>
      </c>
      <c r="G295">
        <v>23834</v>
      </c>
      <c r="H295">
        <v>28352</v>
      </c>
      <c r="I295">
        <v>42140</v>
      </c>
      <c r="J295">
        <v>1577135.33</v>
      </c>
      <c r="K295">
        <v>1325788.5</v>
      </c>
      <c r="L295">
        <v>1221136.02</v>
      </c>
      <c r="M295">
        <v>619219.13199999998</v>
      </c>
      <c r="N295">
        <v>8267</v>
      </c>
      <c r="O295">
        <v>9526</v>
      </c>
      <c r="P295">
        <v>15625</v>
      </c>
      <c r="Q295">
        <v>545435.99</v>
      </c>
      <c r="R295">
        <v>476392.11</v>
      </c>
      <c r="S295">
        <v>395521.56</v>
      </c>
      <c r="T295">
        <v>258551.1367</v>
      </c>
      <c r="U295">
        <v>15567</v>
      </c>
      <c r="V295">
        <v>18826</v>
      </c>
      <c r="W295">
        <v>26515</v>
      </c>
      <c r="X295">
        <v>1031699.34</v>
      </c>
      <c r="Y295">
        <v>849396.39</v>
      </c>
      <c r="Z295">
        <v>825614.46</v>
      </c>
      <c r="AA295">
        <v>360667.99530000001</v>
      </c>
      <c r="AB295">
        <v>23010</v>
      </c>
      <c r="AC295">
        <v>21566</v>
      </c>
      <c r="AD295">
        <v>10738</v>
      </c>
      <c r="AE295">
        <v>20941</v>
      </c>
      <c r="AF295">
        <v>7977</v>
      </c>
      <c r="AG295">
        <v>7670</v>
      </c>
      <c r="AH295">
        <v>4627</v>
      </c>
      <c r="AI295">
        <v>7680</v>
      </c>
      <c r="AJ295">
        <v>15033</v>
      </c>
      <c r="AK295">
        <v>13896</v>
      </c>
      <c r="AL295">
        <v>6111</v>
      </c>
      <c r="AM295">
        <v>13261</v>
      </c>
    </row>
    <row r="296" spans="1:39" x14ac:dyDescent="0.15">
      <c r="A296" t="s">
        <v>210</v>
      </c>
      <c r="B296">
        <v>100</v>
      </c>
      <c r="C296">
        <v>1</v>
      </c>
      <c r="D296">
        <v>1</v>
      </c>
      <c r="E296" t="s">
        <v>30</v>
      </c>
      <c r="F296" t="s">
        <v>28</v>
      </c>
      <c r="G296">
        <v>3586</v>
      </c>
      <c r="H296">
        <v>4023</v>
      </c>
      <c r="I296">
        <v>5887</v>
      </c>
      <c r="J296">
        <v>228622.42</v>
      </c>
      <c r="K296">
        <v>193756.01</v>
      </c>
      <c r="L296">
        <v>173475.76</v>
      </c>
      <c r="M296">
        <v>88339.965700000001</v>
      </c>
      <c r="N296">
        <v>1162</v>
      </c>
      <c r="O296">
        <v>1265</v>
      </c>
      <c r="P296">
        <v>1995</v>
      </c>
      <c r="Q296">
        <v>73230.509999999995</v>
      </c>
      <c r="R296">
        <v>65255.96</v>
      </c>
      <c r="S296">
        <v>50402</v>
      </c>
      <c r="T296">
        <v>33881.995799999997</v>
      </c>
      <c r="U296">
        <v>2424</v>
      </c>
      <c r="V296">
        <v>2758</v>
      </c>
      <c r="W296">
        <v>3892</v>
      </c>
      <c r="X296">
        <v>155391.91</v>
      </c>
      <c r="Y296">
        <v>128500.05</v>
      </c>
      <c r="Z296">
        <v>123073.76</v>
      </c>
      <c r="AA296">
        <v>54457.969899999996</v>
      </c>
      <c r="AB296">
        <v>3347</v>
      </c>
      <c r="AC296">
        <v>3181</v>
      </c>
      <c r="AD296">
        <v>782</v>
      </c>
      <c r="AE296">
        <v>3474</v>
      </c>
      <c r="AF296">
        <v>1085</v>
      </c>
      <c r="AG296">
        <v>1060</v>
      </c>
      <c r="AH296">
        <v>337</v>
      </c>
      <c r="AI296">
        <v>1134</v>
      </c>
      <c r="AJ296">
        <v>2262</v>
      </c>
      <c r="AK296">
        <v>2121</v>
      </c>
      <c r="AL296">
        <v>445</v>
      </c>
      <c r="AM296">
        <v>2340</v>
      </c>
    </row>
    <row r="297" spans="1:39" x14ac:dyDescent="0.15">
      <c r="A297" t="s">
        <v>210</v>
      </c>
      <c r="B297">
        <v>100</v>
      </c>
      <c r="C297">
        <v>1</v>
      </c>
      <c r="D297">
        <v>1</v>
      </c>
      <c r="E297" t="s">
        <v>30</v>
      </c>
      <c r="F297" t="s">
        <v>29</v>
      </c>
      <c r="G297">
        <v>3256</v>
      </c>
      <c r="H297">
        <v>3889</v>
      </c>
      <c r="I297">
        <v>5614</v>
      </c>
      <c r="J297">
        <v>217298.82</v>
      </c>
      <c r="K297">
        <v>182519.75</v>
      </c>
      <c r="L297">
        <v>167175.87</v>
      </c>
      <c r="M297">
        <v>80939.764599999995</v>
      </c>
      <c r="N297">
        <v>956</v>
      </c>
      <c r="O297">
        <v>1097</v>
      </c>
      <c r="P297">
        <v>1748</v>
      </c>
      <c r="Q297">
        <v>62649.05</v>
      </c>
      <c r="R297">
        <v>54318.44</v>
      </c>
      <c r="S297">
        <v>43680.79</v>
      </c>
      <c r="T297">
        <v>28806.2284</v>
      </c>
      <c r="U297">
        <v>2300</v>
      </c>
      <c r="V297">
        <v>2792</v>
      </c>
      <c r="W297">
        <v>3866</v>
      </c>
      <c r="X297">
        <v>154649.76999999999</v>
      </c>
      <c r="Y297">
        <v>128201.31</v>
      </c>
      <c r="Z297">
        <v>123495.08</v>
      </c>
      <c r="AA297">
        <v>52133.536200000002</v>
      </c>
      <c r="AB297">
        <v>3062</v>
      </c>
      <c r="AC297">
        <v>3038</v>
      </c>
      <c r="AD297">
        <v>1370</v>
      </c>
      <c r="AE297">
        <v>3182</v>
      </c>
      <c r="AF297">
        <v>891</v>
      </c>
      <c r="AG297">
        <v>904</v>
      </c>
      <c r="AH297">
        <v>491</v>
      </c>
      <c r="AI297">
        <v>943</v>
      </c>
      <c r="AJ297">
        <v>2171</v>
      </c>
      <c r="AK297">
        <v>2134</v>
      </c>
      <c r="AL297">
        <v>879</v>
      </c>
      <c r="AM297">
        <v>2239</v>
      </c>
    </row>
    <row r="298" spans="1:39" x14ac:dyDescent="0.15">
      <c r="A298" t="s">
        <v>210</v>
      </c>
      <c r="B298">
        <v>100</v>
      </c>
      <c r="C298">
        <v>1</v>
      </c>
      <c r="D298">
        <v>1</v>
      </c>
      <c r="E298" t="s">
        <v>29</v>
      </c>
      <c r="F298" t="s">
        <v>28</v>
      </c>
      <c r="G298">
        <v>10928</v>
      </c>
      <c r="H298">
        <v>12495</v>
      </c>
      <c r="I298">
        <v>18903</v>
      </c>
      <c r="J298">
        <v>731748.31</v>
      </c>
      <c r="K298">
        <v>587425.85</v>
      </c>
      <c r="L298">
        <v>541835.88</v>
      </c>
      <c r="M298">
        <v>280213.55459999997</v>
      </c>
      <c r="N298">
        <v>3050</v>
      </c>
      <c r="O298">
        <v>3356</v>
      </c>
      <c r="P298">
        <v>5607</v>
      </c>
      <c r="Q298">
        <v>198773.68</v>
      </c>
      <c r="R298">
        <v>168422.05</v>
      </c>
      <c r="S298">
        <v>137517.29999999999</v>
      </c>
      <c r="T298">
        <v>95018.723100000003</v>
      </c>
      <c r="U298">
        <v>7878</v>
      </c>
      <c r="V298">
        <v>9139</v>
      </c>
      <c r="W298">
        <v>13296</v>
      </c>
      <c r="X298">
        <v>532974.63</v>
      </c>
      <c r="Y298">
        <v>419003.8</v>
      </c>
      <c r="Z298">
        <v>404318.58</v>
      </c>
      <c r="AA298">
        <v>185194.8315</v>
      </c>
      <c r="AB298">
        <v>10383</v>
      </c>
      <c r="AC298">
        <v>9727</v>
      </c>
      <c r="AD298">
        <v>3021</v>
      </c>
      <c r="AE298">
        <v>10578</v>
      </c>
      <c r="AF298">
        <v>2875</v>
      </c>
      <c r="AG298">
        <v>2752</v>
      </c>
      <c r="AH298">
        <v>1091</v>
      </c>
      <c r="AI298">
        <v>2946</v>
      </c>
      <c r="AJ298">
        <v>7508</v>
      </c>
      <c r="AK298">
        <v>6975</v>
      </c>
      <c r="AL298">
        <v>1930</v>
      </c>
      <c r="AM298">
        <v>7632</v>
      </c>
    </row>
    <row r="299" spans="1:39" x14ac:dyDescent="0.15">
      <c r="A299" t="s">
        <v>210</v>
      </c>
      <c r="B299">
        <v>100</v>
      </c>
      <c r="C299">
        <v>1</v>
      </c>
      <c r="D299">
        <v>1</v>
      </c>
      <c r="E299" t="s">
        <v>29</v>
      </c>
      <c r="F299" t="s">
        <v>29</v>
      </c>
      <c r="G299">
        <v>14041</v>
      </c>
      <c r="H299">
        <v>17005</v>
      </c>
      <c r="I299">
        <v>25626</v>
      </c>
      <c r="J299">
        <v>983619.9</v>
      </c>
      <c r="K299">
        <v>784285.23</v>
      </c>
      <c r="L299">
        <v>735338.8</v>
      </c>
      <c r="M299">
        <v>374282.08909999998</v>
      </c>
      <c r="N299">
        <v>3526</v>
      </c>
      <c r="O299">
        <v>4099</v>
      </c>
      <c r="P299">
        <v>6908</v>
      </c>
      <c r="Q299">
        <v>241113.31</v>
      </c>
      <c r="R299">
        <v>201006.48</v>
      </c>
      <c r="S299">
        <v>165744.72</v>
      </c>
      <c r="T299">
        <v>114621.7332</v>
      </c>
      <c r="U299">
        <v>10515</v>
      </c>
      <c r="V299">
        <v>12906</v>
      </c>
      <c r="W299">
        <v>18718</v>
      </c>
      <c r="X299">
        <v>742506.59</v>
      </c>
      <c r="Y299">
        <v>583278.75</v>
      </c>
      <c r="Z299">
        <v>569594.07999999996</v>
      </c>
      <c r="AA299">
        <v>259660.3559</v>
      </c>
      <c r="AB299">
        <v>13532</v>
      </c>
      <c r="AC299">
        <v>13114</v>
      </c>
      <c r="AD299">
        <v>6523</v>
      </c>
      <c r="AE299">
        <v>13707</v>
      </c>
      <c r="AF299">
        <v>3405</v>
      </c>
      <c r="AG299">
        <v>3300</v>
      </c>
      <c r="AH299">
        <v>2048</v>
      </c>
      <c r="AI299">
        <v>3443</v>
      </c>
      <c r="AJ299">
        <v>10127</v>
      </c>
      <c r="AK299">
        <v>9814</v>
      </c>
      <c r="AL299">
        <v>4475</v>
      </c>
      <c r="AM299">
        <v>10264</v>
      </c>
    </row>
    <row r="300" spans="1:39" x14ac:dyDescent="0.15">
      <c r="A300" t="s">
        <v>210</v>
      </c>
      <c r="B300">
        <v>100</v>
      </c>
      <c r="C300">
        <v>1</v>
      </c>
      <c r="D300">
        <v>1</v>
      </c>
      <c r="E300" t="s">
        <v>32</v>
      </c>
      <c r="F300" t="s">
        <v>28</v>
      </c>
      <c r="G300">
        <v>348</v>
      </c>
      <c r="H300">
        <v>378</v>
      </c>
      <c r="I300">
        <v>621</v>
      </c>
      <c r="J300">
        <v>27044.19</v>
      </c>
      <c r="K300">
        <v>20743.96</v>
      </c>
      <c r="L300">
        <v>19118.64</v>
      </c>
      <c r="M300">
        <v>9845.3881999999994</v>
      </c>
      <c r="N300">
        <v>146</v>
      </c>
      <c r="O300">
        <v>155</v>
      </c>
      <c r="P300">
        <v>256</v>
      </c>
      <c r="Q300">
        <v>10213.370000000001</v>
      </c>
      <c r="R300">
        <v>8269.64</v>
      </c>
      <c r="S300">
        <v>6844.6</v>
      </c>
      <c r="T300">
        <v>4321.8525</v>
      </c>
      <c r="U300">
        <v>202</v>
      </c>
      <c r="V300">
        <v>223</v>
      </c>
      <c r="W300">
        <v>365</v>
      </c>
      <c r="X300">
        <v>16830.82</v>
      </c>
      <c r="Y300">
        <v>12474.32</v>
      </c>
      <c r="Z300">
        <v>12274.04</v>
      </c>
      <c r="AA300">
        <v>5523.5357000000004</v>
      </c>
      <c r="AB300">
        <v>335</v>
      </c>
      <c r="AC300">
        <v>286</v>
      </c>
      <c r="AD300">
        <v>93</v>
      </c>
      <c r="AE300">
        <v>318</v>
      </c>
      <c r="AF300">
        <v>139</v>
      </c>
      <c r="AG300">
        <v>122</v>
      </c>
      <c r="AH300">
        <v>45</v>
      </c>
      <c r="AI300">
        <v>136</v>
      </c>
      <c r="AJ300">
        <v>196</v>
      </c>
      <c r="AK300">
        <v>164</v>
      </c>
      <c r="AL300">
        <v>48</v>
      </c>
      <c r="AM300">
        <v>182</v>
      </c>
    </row>
    <row r="301" spans="1:39" x14ac:dyDescent="0.15">
      <c r="A301" t="s">
        <v>210</v>
      </c>
      <c r="B301">
        <v>100</v>
      </c>
      <c r="C301">
        <v>1</v>
      </c>
      <c r="D301">
        <v>1</v>
      </c>
      <c r="E301" t="s">
        <v>32</v>
      </c>
      <c r="F301" t="s">
        <v>29</v>
      </c>
      <c r="G301">
        <v>319</v>
      </c>
      <c r="H301">
        <v>407</v>
      </c>
      <c r="I301">
        <v>679</v>
      </c>
      <c r="J301">
        <v>26713.09</v>
      </c>
      <c r="K301">
        <v>20175.28</v>
      </c>
      <c r="L301">
        <v>18885.93</v>
      </c>
      <c r="M301">
        <v>10363.1453</v>
      </c>
      <c r="N301">
        <v>124</v>
      </c>
      <c r="O301">
        <v>150</v>
      </c>
      <c r="P301">
        <v>260</v>
      </c>
      <c r="Q301">
        <v>9528.18</v>
      </c>
      <c r="R301">
        <v>7653.03</v>
      </c>
      <c r="S301">
        <v>6470.5</v>
      </c>
      <c r="T301">
        <v>4534.2465000000002</v>
      </c>
      <c r="U301">
        <v>195</v>
      </c>
      <c r="V301">
        <v>257</v>
      </c>
      <c r="W301">
        <v>419</v>
      </c>
      <c r="X301">
        <v>17184.91</v>
      </c>
      <c r="Y301">
        <v>12522.25</v>
      </c>
      <c r="Z301">
        <v>12415.43</v>
      </c>
      <c r="AA301">
        <v>5828.8987999999999</v>
      </c>
      <c r="AB301">
        <v>309</v>
      </c>
      <c r="AC301">
        <v>282</v>
      </c>
      <c r="AD301">
        <v>154</v>
      </c>
      <c r="AE301">
        <v>301</v>
      </c>
      <c r="AF301">
        <v>118</v>
      </c>
      <c r="AG301">
        <v>107</v>
      </c>
      <c r="AH301">
        <v>75</v>
      </c>
      <c r="AI301">
        <v>117</v>
      </c>
      <c r="AJ301">
        <v>191</v>
      </c>
      <c r="AK301">
        <v>175</v>
      </c>
      <c r="AL301">
        <v>79</v>
      </c>
      <c r="AM301">
        <v>184</v>
      </c>
    </row>
    <row r="302" spans="1:39" x14ac:dyDescent="0.15">
      <c r="A302" t="s">
        <v>210</v>
      </c>
      <c r="B302">
        <v>100</v>
      </c>
      <c r="C302">
        <v>1</v>
      </c>
      <c r="D302">
        <v>2</v>
      </c>
      <c r="E302" t="s">
        <v>28</v>
      </c>
      <c r="F302" t="s">
        <v>28</v>
      </c>
      <c r="G302">
        <v>105798</v>
      </c>
      <c r="H302">
        <v>111854</v>
      </c>
      <c r="I302">
        <v>163789</v>
      </c>
      <c r="J302">
        <v>6287997.8300000001</v>
      </c>
      <c r="K302">
        <v>5324002.45</v>
      </c>
      <c r="L302">
        <v>4908969.32</v>
      </c>
      <c r="M302">
        <v>2423070.4783000001</v>
      </c>
      <c r="N302">
        <v>26182</v>
      </c>
      <c r="O302">
        <v>27578</v>
      </c>
      <c r="P302">
        <v>44991</v>
      </c>
      <c r="Q302">
        <v>1647396.93</v>
      </c>
      <c r="R302">
        <v>1431230.27</v>
      </c>
      <c r="S302">
        <v>1137272.3899999999</v>
      </c>
      <c r="T302">
        <v>781263.17630000005</v>
      </c>
      <c r="U302">
        <v>79616</v>
      </c>
      <c r="V302">
        <v>84276</v>
      </c>
      <c r="W302">
        <v>118798</v>
      </c>
      <c r="X302">
        <v>4640600.9000000004</v>
      </c>
      <c r="Y302">
        <v>3892772.18</v>
      </c>
      <c r="Z302">
        <v>3771696.93</v>
      </c>
      <c r="AA302">
        <v>1641807.3019999999</v>
      </c>
      <c r="AB302">
        <v>100689</v>
      </c>
      <c r="AC302">
        <v>75613</v>
      </c>
      <c r="AD302">
        <v>20180</v>
      </c>
      <c r="AE302">
        <v>76294</v>
      </c>
      <c r="AF302">
        <v>24747</v>
      </c>
      <c r="AG302">
        <v>23422</v>
      </c>
      <c r="AH302">
        <v>9091</v>
      </c>
      <c r="AI302">
        <v>23059</v>
      </c>
      <c r="AJ302">
        <v>75942</v>
      </c>
      <c r="AK302">
        <v>52191</v>
      </c>
      <c r="AL302">
        <v>11089</v>
      </c>
      <c r="AM302">
        <v>53235</v>
      </c>
    </row>
    <row r="303" spans="1:39" x14ac:dyDescent="0.15">
      <c r="A303" t="s">
        <v>210</v>
      </c>
      <c r="B303">
        <v>100</v>
      </c>
      <c r="C303">
        <v>1</v>
      </c>
      <c r="D303">
        <v>2</v>
      </c>
      <c r="E303" t="s">
        <v>28</v>
      </c>
      <c r="F303" t="s">
        <v>29</v>
      </c>
      <c r="G303">
        <v>43032</v>
      </c>
      <c r="H303">
        <v>47321</v>
      </c>
      <c r="I303">
        <v>71667</v>
      </c>
      <c r="J303">
        <v>2718633.56</v>
      </c>
      <c r="K303">
        <v>2299064.64</v>
      </c>
      <c r="L303">
        <v>2112047.3199999998</v>
      </c>
      <c r="M303">
        <v>1067357.0888</v>
      </c>
      <c r="N303">
        <v>14133</v>
      </c>
      <c r="O303">
        <v>15425</v>
      </c>
      <c r="P303">
        <v>25969</v>
      </c>
      <c r="Q303">
        <v>929552.36</v>
      </c>
      <c r="R303">
        <v>796752.41</v>
      </c>
      <c r="S303">
        <v>654369.11</v>
      </c>
      <c r="T303">
        <v>441850.30080000003</v>
      </c>
      <c r="U303">
        <v>28899</v>
      </c>
      <c r="V303">
        <v>31896</v>
      </c>
      <c r="W303">
        <v>45698</v>
      </c>
      <c r="X303">
        <v>1789081.2</v>
      </c>
      <c r="Y303">
        <v>1502312.23</v>
      </c>
      <c r="Z303">
        <v>1457678.21</v>
      </c>
      <c r="AA303">
        <v>625506.78799999994</v>
      </c>
      <c r="AB303">
        <v>41516</v>
      </c>
      <c r="AC303">
        <v>37238</v>
      </c>
      <c r="AD303">
        <v>18583</v>
      </c>
      <c r="AE303">
        <v>36649</v>
      </c>
      <c r="AF303">
        <v>13621</v>
      </c>
      <c r="AG303">
        <v>13169</v>
      </c>
      <c r="AH303">
        <v>8107</v>
      </c>
      <c r="AI303">
        <v>13062</v>
      </c>
      <c r="AJ303">
        <v>27895</v>
      </c>
      <c r="AK303">
        <v>24069</v>
      </c>
      <c r="AL303">
        <v>10476</v>
      </c>
      <c r="AM303">
        <v>23587</v>
      </c>
    </row>
    <row r="304" spans="1:39" x14ac:dyDescent="0.15">
      <c r="A304" t="s">
        <v>210</v>
      </c>
      <c r="B304">
        <v>100</v>
      </c>
      <c r="C304">
        <v>1</v>
      </c>
      <c r="D304">
        <v>2</v>
      </c>
      <c r="E304" t="s">
        <v>30</v>
      </c>
      <c r="F304" t="s">
        <v>28</v>
      </c>
      <c r="G304">
        <v>13934</v>
      </c>
      <c r="H304">
        <v>14723</v>
      </c>
      <c r="I304">
        <v>21468</v>
      </c>
      <c r="J304">
        <v>834131.75</v>
      </c>
      <c r="K304">
        <v>708298.83</v>
      </c>
      <c r="L304">
        <v>652921.42000000004</v>
      </c>
      <c r="M304">
        <v>321025.10930000001</v>
      </c>
      <c r="N304">
        <v>3273</v>
      </c>
      <c r="O304">
        <v>3450</v>
      </c>
      <c r="P304">
        <v>5615</v>
      </c>
      <c r="Q304">
        <v>210445.59</v>
      </c>
      <c r="R304">
        <v>183182.69</v>
      </c>
      <c r="S304">
        <v>142647.1</v>
      </c>
      <c r="T304">
        <v>100731.7588</v>
      </c>
      <c r="U304">
        <v>10661</v>
      </c>
      <c r="V304">
        <v>11273</v>
      </c>
      <c r="W304">
        <v>15853</v>
      </c>
      <c r="X304">
        <v>623686.16</v>
      </c>
      <c r="Y304">
        <v>525116.14</v>
      </c>
      <c r="Z304">
        <v>510274.32</v>
      </c>
      <c r="AA304">
        <v>220293.3505</v>
      </c>
      <c r="AB304">
        <v>13071</v>
      </c>
      <c r="AC304">
        <v>10867</v>
      </c>
      <c r="AD304">
        <v>2533</v>
      </c>
      <c r="AE304">
        <v>13540</v>
      </c>
      <c r="AF304">
        <v>3079</v>
      </c>
      <c r="AG304">
        <v>2958</v>
      </c>
      <c r="AH304">
        <v>1127</v>
      </c>
      <c r="AI304">
        <v>3201</v>
      </c>
      <c r="AJ304">
        <v>9992</v>
      </c>
      <c r="AK304">
        <v>7909</v>
      </c>
      <c r="AL304">
        <v>1406</v>
      </c>
      <c r="AM304">
        <v>10339</v>
      </c>
    </row>
    <row r="305" spans="1:39" x14ac:dyDescent="0.15">
      <c r="A305" t="s">
        <v>210</v>
      </c>
      <c r="B305">
        <v>100</v>
      </c>
      <c r="C305">
        <v>1</v>
      </c>
      <c r="D305">
        <v>2</v>
      </c>
      <c r="E305" t="s">
        <v>30</v>
      </c>
      <c r="F305" t="s">
        <v>29</v>
      </c>
      <c r="G305">
        <v>5824</v>
      </c>
      <c r="H305">
        <v>6400</v>
      </c>
      <c r="I305">
        <v>9493</v>
      </c>
      <c r="J305">
        <v>368507.49</v>
      </c>
      <c r="K305">
        <v>311185.02</v>
      </c>
      <c r="L305">
        <v>283304.36</v>
      </c>
      <c r="M305">
        <v>142380.14180000001</v>
      </c>
      <c r="N305">
        <v>1762</v>
      </c>
      <c r="O305">
        <v>1930</v>
      </c>
      <c r="P305">
        <v>3181</v>
      </c>
      <c r="Q305">
        <v>113564.53</v>
      </c>
      <c r="R305">
        <v>97799.37</v>
      </c>
      <c r="S305">
        <v>77595.22</v>
      </c>
      <c r="T305">
        <v>53853.254999999997</v>
      </c>
      <c r="U305">
        <v>4062</v>
      </c>
      <c r="V305">
        <v>4470</v>
      </c>
      <c r="W305">
        <v>6312</v>
      </c>
      <c r="X305">
        <v>254942.96</v>
      </c>
      <c r="Y305">
        <v>213385.65</v>
      </c>
      <c r="Z305">
        <v>205709.14</v>
      </c>
      <c r="AA305">
        <v>88526.886799999993</v>
      </c>
      <c r="AB305">
        <v>5522</v>
      </c>
      <c r="AC305">
        <v>5249</v>
      </c>
      <c r="AD305">
        <v>2352</v>
      </c>
      <c r="AE305">
        <v>5684</v>
      </c>
      <c r="AF305">
        <v>1678</v>
      </c>
      <c r="AG305">
        <v>1653</v>
      </c>
      <c r="AH305">
        <v>976</v>
      </c>
      <c r="AI305">
        <v>1732</v>
      </c>
      <c r="AJ305">
        <v>3844</v>
      </c>
      <c r="AK305">
        <v>3596</v>
      </c>
      <c r="AL305">
        <v>1376</v>
      </c>
      <c r="AM305">
        <v>3952</v>
      </c>
    </row>
    <row r="306" spans="1:39" x14ac:dyDescent="0.15">
      <c r="A306" t="s">
        <v>210</v>
      </c>
      <c r="B306">
        <v>100</v>
      </c>
      <c r="C306">
        <v>1</v>
      </c>
      <c r="D306">
        <v>2</v>
      </c>
      <c r="E306" t="s">
        <v>29</v>
      </c>
      <c r="F306" t="s">
        <v>28</v>
      </c>
      <c r="G306">
        <v>18656</v>
      </c>
      <c r="H306">
        <v>20098</v>
      </c>
      <c r="I306">
        <v>31130</v>
      </c>
      <c r="J306">
        <v>1191657.3999999999</v>
      </c>
      <c r="K306">
        <v>966175.45</v>
      </c>
      <c r="L306">
        <v>895099.6</v>
      </c>
      <c r="M306">
        <v>457658.61320000002</v>
      </c>
      <c r="N306">
        <v>4451</v>
      </c>
      <c r="O306">
        <v>4732</v>
      </c>
      <c r="P306">
        <v>8318</v>
      </c>
      <c r="Q306">
        <v>293962.21000000002</v>
      </c>
      <c r="R306">
        <v>244456.58</v>
      </c>
      <c r="S306">
        <v>191583.98</v>
      </c>
      <c r="T306">
        <v>142757.4472</v>
      </c>
      <c r="U306">
        <v>14205</v>
      </c>
      <c r="V306">
        <v>15366</v>
      </c>
      <c r="W306">
        <v>22812</v>
      </c>
      <c r="X306">
        <v>897695.19</v>
      </c>
      <c r="Y306">
        <v>721718.87</v>
      </c>
      <c r="Z306">
        <v>703515.62</v>
      </c>
      <c r="AA306">
        <v>314901.16600000003</v>
      </c>
      <c r="AB306">
        <v>17801</v>
      </c>
      <c r="AC306">
        <v>15831</v>
      </c>
      <c r="AD306">
        <v>4441</v>
      </c>
      <c r="AE306">
        <v>18231</v>
      </c>
      <c r="AF306">
        <v>4261</v>
      </c>
      <c r="AG306">
        <v>4023</v>
      </c>
      <c r="AH306">
        <v>1618</v>
      </c>
      <c r="AI306">
        <v>4357</v>
      </c>
      <c r="AJ306">
        <v>13540</v>
      </c>
      <c r="AK306">
        <v>11808</v>
      </c>
      <c r="AL306">
        <v>2823</v>
      </c>
      <c r="AM306">
        <v>13874</v>
      </c>
    </row>
    <row r="307" spans="1:39" x14ac:dyDescent="0.15">
      <c r="A307" t="s">
        <v>210</v>
      </c>
      <c r="B307">
        <v>100</v>
      </c>
      <c r="C307">
        <v>1</v>
      </c>
      <c r="D307">
        <v>2</v>
      </c>
      <c r="E307" t="s">
        <v>29</v>
      </c>
      <c r="F307" t="s">
        <v>29</v>
      </c>
      <c r="G307">
        <v>15308</v>
      </c>
      <c r="H307">
        <v>16969</v>
      </c>
      <c r="I307">
        <v>26653</v>
      </c>
      <c r="J307">
        <v>1017184.4</v>
      </c>
      <c r="K307">
        <v>820769.69</v>
      </c>
      <c r="L307">
        <v>764511.18</v>
      </c>
      <c r="M307">
        <v>392715.55670000002</v>
      </c>
      <c r="N307">
        <v>3987</v>
      </c>
      <c r="O307">
        <v>4353</v>
      </c>
      <c r="P307">
        <v>7665</v>
      </c>
      <c r="Q307">
        <v>269432.96000000002</v>
      </c>
      <c r="R307">
        <v>222602.08</v>
      </c>
      <c r="S307">
        <v>181397.69</v>
      </c>
      <c r="T307">
        <v>131137.6274</v>
      </c>
      <c r="U307">
        <v>11321</v>
      </c>
      <c r="V307">
        <v>12616</v>
      </c>
      <c r="W307">
        <v>18988</v>
      </c>
      <c r="X307">
        <v>747751.44</v>
      </c>
      <c r="Y307">
        <v>598167.61</v>
      </c>
      <c r="Z307">
        <v>583113.49</v>
      </c>
      <c r="AA307">
        <v>261577.92929999999</v>
      </c>
      <c r="AB307">
        <v>14739</v>
      </c>
      <c r="AC307">
        <v>13949</v>
      </c>
      <c r="AD307">
        <v>6767</v>
      </c>
      <c r="AE307">
        <v>14982</v>
      </c>
      <c r="AF307">
        <v>3835</v>
      </c>
      <c r="AG307">
        <v>3724</v>
      </c>
      <c r="AH307">
        <v>2257</v>
      </c>
      <c r="AI307">
        <v>3930</v>
      </c>
      <c r="AJ307">
        <v>10904</v>
      </c>
      <c r="AK307">
        <v>10225</v>
      </c>
      <c r="AL307">
        <v>4510</v>
      </c>
      <c r="AM307">
        <v>11052</v>
      </c>
    </row>
    <row r="308" spans="1:39" x14ac:dyDescent="0.15">
      <c r="A308" t="s">
        <v>210</v>
      </c>
      <c r="B308">
        <v>100</v>
      </c>
      <c r="C308">
        <v>1</v>
      </c>
      <c r="D308">
        <v>2</v>
      </c>
      <c r="E308" t="s">
        <v>31</v>
      </c>
      <c r="F308" t="s">
        <v>29</v>
      </c>
      <c r="G308">
        <v>1</v>
      </c>
      <c r="H308">
        <v>4</v>
      </c>
      <c r="I308">
        <v>4</v>
      </c>
      <c r="J308">
        <v>80.98</v>
      </c>
      <c r="K308">
        <v>68.08</v>
      </c>
      <c r="L308">
        <v>41.98</v>
      </c>
      <c r="M308">
        <v>43.775500000000001</v>
      </c>
      <c r="N308">
        <v>1</v>
      </c>
      <c r="O308">
        <v>4</v>
      </c>
      <c r="P308">
        <v>4</v>
      </c>
      <c r="Q308">
        <v>80.98</v>
      </c>
      <c r="R308">
        <v>68.08</v>
      </c>
      <c r="S308">
        <v>41.98</v>
      </c>
      <c r="T308">
        <v>43.775500000000001</v>
      </c>
      <c r="U308">
        <v>0</v>
      </c>
      <c r="V308">
        <v>0</v>
      </c>
      <c r="W308">
        <v>0</v>
      </c>
      <c r="X308">
        <v>0</v>
      </c>
      <c r="Y308">
        <v>0</v>
      </c>
      <c r="Z308">
        <v>0</v>
      </c>
      <c r="AA308">
        <v>0</v>
      </c>
      <c r="AB308">
        <v>0</v>
      </c>
      <c r="AC308">
        <v>1</v>
      </c>
      <c r="AD308">
        <v>1</v>
      </c>
      <c r="AE308">
        <v>1</v>
      </c>
      <c r="AF308">
        <v>0</v>
      </c>
      <c r="AG308">
        <v>1</v>
      </c>
      <c r="AH308">
        <v>1</v>
      </c>
      <c r="AI308">
        <v>1</v>
      </c>
      <c r="AJ308">
        <v>0</v>
      </c>
      <c r="AK308">
        <v>0</v>
      </c>
      <c r="AL308">
        <v>0</v>
      </c>
      <c r="AM308">
        <v>0</v>
      </c>
    </row>
    <row r="309" spans="1:39" x14ac:dyDescent="0.15">
      <c r="A309" t="s">
        <v>210</v>
      </c>
      <c r="B309">
        <v>100</v>
      </c>
      <c r="C309">
        <v>1</v>
      </c>
      <c r="D309">
        <v>2</v>
      </c>
      <c r="E309" t="s">
        <v>32</v>
      </c>
      <c r="F309" t="s">
        <v>28</v>
      </c>
      <c r="G309">
        <v>1340</v>
      </c>
      <c r="H309">
        <v>1462</v>
      </c>
      <c r="I309">
        <v>2513</v>
      </c>
      <c r="J309">
        <v>105577.76</v>
      </c>
      <c r="K309">
        <v>79355.570000000007</v>
      </c>
      <c r="L309">
        <v>72276.320000000007</v>
      </c>
      <c r="M309">
        <v>40002.488899999997</v>
      </c>
      <c r="N309">
        <v>458</v>
      </c>
      <c r="O309">
        <v>484</v>
      </c>
      <c r="P309">
        <v>872</v>
      </c>
      <c r="Q309">
        <v>33844.22</v>
      </c>
      <c r="R309">
        <v>26821.54</v>
      </c>
      <c r="S309">
        <v>20654.52</v>
      </c>
      <c r="T309">
        <v>15316.309800000001</v>
      </c>
      <c r="U309">
        <v>882</v>
      </c>
      <c r="V309">
        <v>978</v>
      </c>
      <c r="W309">
        <v>1641</v>
      </c>
      <c r="X309">
        <v>71733.539999999994</v>
      </c>
      <c r="Y309">
        <v>52534.03</v>
      </c>
      <c r="Z309">
        <v>51621.8</v>
      </c>
      <c r="AA309">
        <v>24686.179100000001</v>
      </c>
      <c r="AB309">
        <v>1288</v>
      </c>
      <c r="AC309">
        <v>1035</v>
      </c>
      <c r="AD309">
        <v>340</v>
      </c>
      <c r="AE309">
        <v>1201</v>
      </c>
      <c r="AF309">
        <v>447</v>
      </c>
      <c r="AG309">
        <v>356</v>
      </c>
      <c r="AH309">
        <v>152</v>
      </c>
      <c r="AI309">
        <v>422</v>
      </c>
      <c r="AJ309">
        <v>841</v>
      </c>
      <c r="AK309">
        <v>679</v>
      </c>
      <c r="AL309">
        <v>188</v>
      </c>
      <c r="AM309">
        <v>779</v>
      </c>
    </row>
    <row r="310" spans="1:39" x14ac:dyDescent="0.15">
      <c r="A310" t="s">
        <v>210</v>
      </c>
      <c r="B310">
        <v>100</v>
      </c>
      <c r="C310">
        <v>1</v>
      </c>
      <c r="D310">
        <v>2</v>
      </c>
      <c r="E310" t="s">
        <v>32</v>
      </c>
      <c r="F310" t="s">
        <v>29</v>
      </c>
      <c r="G310">
        <v>763</v>
      </c>
      <c r="H310">
        <v>863</v>
      </c>
      <c r="I310">
        <v>1470</v>
      </c>
      <c r="J310">
        <v>61247.14</v>
      </c>
      <c r="K310">
        <v>46017.1</v>
      </c>
      <c r="L310">
        <v>42613.4</v>
      </c>
      <c r="M310">
        <v>23495.164199999999</v>
      </c>
      <c r="N310">
        <v>285</v>
      </c>
      <c r="O310">
        <v>318</v>
      </c>
      <c r="P310">
        <v>565</v>
      </c>
      <c r="Q310">
        <v>21691.5</v>
      </c>
      <c r="R310">
        <v>16750.38</v>
      </c>
      <c r="S310">
        <v>13682.8</v>
      </c>
      <c r="T310">
        <v>9997.8780999999999</v>
      </c>
      <c r="U310">
        <v>478</v>
      </c>
      <c r="V310">
        <v>545</v>
      </c>
      <c r="W310">
        <v>905</v>
      </c>
      <c r="X310">
        <v>39555.64</v>
      </c>
      <c r="Y310">
        <v>29266.720000000001</v>
      </c>
      <c r="Z310">
        <v>28930.6</v>
      </c>
      <c r="AA310">
        <v>13497.286099999999</v>
      </c>
      <c r="AB310">
        <v>734</v>
      </c>
      <c r="AC310">
        <v>670</v>
      </c>
      <c r="AD310">
        <v>361</v>
      </c>
      <c r="AE310">
        <v>713</v>
      </c>
      <c r="AF310">
        <v>272</v>
      </c>
      <c r="AG310">
        <v>247</v>
      </c>
      <c r="AH310">
        <v>147</v>
      </c>
      <c r="AI310">
        <v>274</v>
      </c>
      <c r="AJ310">
        <v>462</v>
      </c>
      <c r="AK310">
        <v>423</v>
      </c>
      <c r="AL310">
        <v>214</v>
      </c>
      <c r="AM310">
        <v>439</v>
      </c>
    </row>
    <row r="311" spans="1:39" x14ac:dyDescent="0.15">
      <c r="A311" t="s">
        <v>210</v>
      </c>
      <c r="B311">
        <v>100</v>
      </c>
      <c r="C311">
        <v>2</v>
      </c>
      <c r="D311">
        <v>0</v>
      </c>
      <c r="E311" t="s">
        <v>28</v>
      </c>
      <c r="F311" t="s">
        <v>28</v>
      </c>
      <c r="G311">
        <v>511</v>
      </c>
      <c r="H311">
        <v>1077</v>
      </c>
      <c r="I311">
        <v>1431</v>
      </c>
      <c r="J311">
        <v>42477.57</v>
      </c>
      <c r="K311">
        <v>34713.85</v>
      </c>
      <c r="L311">
        <v>28301.05</v>
      </c>
      <c r="M311">
        <v>21197.148799999999</v>
      </c>
      <c r="N311">
        <v>511</v>
      </c>
      <c r="O311">
        <v>533</v>
      </c>
      <c r="P311">
        <v>750</v>
      </c>
      <c r="Q311">
        <v>20856.07</v>
      </c>
      <c r="R311">
        <v>17734.11</v>
      </c>
      <c r="S311">
        <v>12453.73</v>
      </c>
      <c r="T311">
        <v>11948.651</v>
      </c>
      <c r="U311">
        <v>511</v>
      </c>
      <c r="V311">
        <v>544</v>
      </c>
      <c r="W311">
        <v>681</v>
      </c>
      <c r="X311">
        <v>21621.5</v>
      </c>
      <c r="Y311">
        <v>16979.740000000002</v>
      </c>
      <c r="Z311">
        <v>15847.32</v>
      </c>
      <c r="AA311">
        <v>9248.4977999999992</v>
      </c>
      <c r="AB311">
        <v>494</v>
      </c>
      <c r="AC311">
        <v>494</v>
      </c>
      <c r="AD311">
        <v>199</v>
      </c>
      <c r="AE311">
        <v>361</v>
      </c>
      <c r="AF311">
        <v>494</v>
      </c>
      <c r="AG311">
        <v>494</v>
      </c>
      <c r="AH311">
        <v>199</v>
      </c>
      <c r="AI311">
        <v>361</v>
      </c>
      <c r="AJ311">
        <v>494</v>
      </c>
      <c r="AK311">
        <v>494</v>
      </c>
      <c r="AL311">
        <v>199</v>
      </c>
      <c r="AM311">
        <v>361</v>
      </c>
    </row>
    <row r="312" spans="1:39" x14ac:dyDescent="0.15">
      <c r="A312" t="s">
        <v>210</v>
      </c>
      <c r="B312">
        <v>100</v>
      </c>
      <c r="C312">
        <v>2</v>
      </c>
      <c r="D312">
        <v>0</v>
      </c>
      <c r="E312" t="s">
        <v>28</v>
      </c>
      <c r="F312" t="s">
        <v>29</v>
      </c>
      <c r="G312">
        <v>237</v>
      </c>
      <c r="H312">
        <v>507</v>
      </c>
      <c r="I312">
        <v>692</v>
      </c>
      <c r="J312">
        <v>20029.310000000001</v>
      </c>
      <c r="K312">
        <v>16214.39</v>
      </c>
      <c r="L312">
        <v>13888</v>
      </c>
      <c r="M312">
        <v>10294.7019</v>
      </c>
      <c r="N312">
        <v>237</v>
      </c>
      <c r="O312">
        <v>252</v>
      </c>
      <c r="P312">
        <v>368</v>
      </c>
      <c r="Q312">
        <v>9971.2900000000009</v>
      </c>
      <c r="R312">
        <v>8311.2800000000007</v>
      </c>
      <c r="S312">
        <v>6298.6</v>
      </c>
      <c r="T312">
        <v>5930.3180000000002</v>
      </c>
      <c r="U312">
        <v>237</v>
      </c>
      <c r="V312">
        <v>255</v>
      </c>
      <c r="W312">
        <v>324</v>
      </c>
      <c r="X312">
        <v>10058.02</v>
      </c>
      <c r="Y312">
        <v>7903.11</v>
      </c>
      <c r="Z312">
        <v>7589.4</v>
      </c>
      <c r="AA312">
        <v>4364.3838999999998</v>
      </c>
      <c r="AB312">
        <v>235</v>
      </c>
      <c r="AC312">
        <v>232</v>
      </c>
      <c r="AD312">
        <v>145</v>
      </c>
      <c r="AE312">
        <v>188</v>
      </c>
      <c r="AF312">
        <v>235</v>
      </c>
      <c r="AG312">
        <v>232</v>
      </c>
      <c r="AH312">
        <v>145</v>
      </c>
      <c r="AI312">
        <v>188</v>
      </c>
      <c r="AJ312">
        <v>235</v>
      </c>
      <c r="AK312">
        <v>232</v>
      </c>
      <c r="AL312">
        <v>145</v>
      </c>
      <c r="AM312">
        <v>188</v>
      </c>
    </row>
    <row r="313" spans="1:39" x14ac:dyDescent="0.15">
      <c r="A313" t="s">
        <v>210</v>
      </c>
      <c r="B313">
        <v>100</v>
      </c>
      <c r="C313">
        <v>2</v>
      </c>
      <c r="D313">
        <v>0</v>
      </c>
      <c r="E313" t="s">
        <v>30</v>
      </c>
      <c r="F313" t="s">
        <v>28</v>
      </c>
      <c r="G313">
        <v>4</v>
      </c>
      <c r="H313">
        <v>8</v>
      </c>
      <c r="I313">
        <v>13</v>
      </c>
      <c r="J313">
        <v>357.89</v>
      </c>
      <c r="K313">
        <v>296.89</v>
      </c>
      <c r="L313">
        <v>221.92</v>
      </c>
      <c r="M313">
        <v>179.48169999999999</v>
      </c>
      <c r="N313">
        <v>4</v>
      </c>
      <c r="O313">
        <v>4</v>
      </c>
      <c r="P313">
        <v>8</v>
      </c>
      <c r="Q313">
        <v>204.92</v>
      </c>
      <c r="R313">
        <v>180.92</v>
      </c>
      <c r="S313">
        <v>105.95</v>
      </c>
      <c r="T313">
        <v>114.2817</v>
      </c>
      <c r="U313">
        <v>4</v>
      </c>
      <c r="V313">
        <v>4</v>
      </c>
      <c r="W313">
        <v>5</v>
      </c>
      <c r="X313">
        <v>152.97</v>
      </c>
      <c r="Y313">
        <v>115.97</v>
      </c>
      <c r="Z313">
        <v>115.97</v>
      </c>
      <c r="AA313">
        <v>65.2</v>
      </c>
      <c r="AB313">
        <v>4</v>
      </c>
      <c r="AC313">
        <v>4</v>
      </c>
      <c r="AD313">
        <v>1</v>
      </c>
      <c r="AE313">
        <v>2</v>
      </c>
      <c r="AF313">
        <v>4</v>
      </c>
      <c r="AG313">
        <v>4</v>
      </c>
      <c r="AH313">
        <v>1</v>
      </c>
      <c r="AI313">
        <v>2</v>
      </c>
      <c r="AJ313">
        <v>4</v>
      </c>
      <c r="AK313">
        <v>4</v>
      </c>
      <c r="AL313">
        <v>1</v>
      </c>
      <c r="AM313">
        <v>2</v>
      </c>
    </row>
    <row r="314" spans="1:39" x14ac:dyDescent="0.15">
      <c r="A314" t="s">
        <v>210</v>
      </c>
      <c r="B314">
        <v>100</v>
      </c>
      <c r="C314">
        <v>2</v>
      </c>
      <c r="D314">
        <v>0</v>
      </c>
      <c r="E314" t="s">
        <v>29</v>
      </c>
      <c r="F314" t="s">
        <v>29</v>
      </c>
      <c r="G314">
        <v>4</v>
      </c>
      <c r="H314">
        <v>8</v>
      </c>
      <c r="I314">
        <v>12</v>
      </c>
      <c r="J314">
        <v>355.93</v>
      </c>
      <c r="K314">
        <v>276.92</v>
      </c>
      <c r="L314">
        <v>232.7</v>
      </c>
      <c r="M314">
        <v>157.54839999999999</v>
      </c>
      <c r="N314">
        <v>4</v>
      </c>
      <c r="O314">
        <v>4</v>
      </c>
      <c r="P314">
        <v>5</v>
      </c>
      <c r="Q314">
        <v>177.97</v>
      </c>
      <c r="R314">
        <v>133.22999999999999</v>
      </c>
      <c r="S314">
        <v>133.22999999999999</v>
      </c>
      <c r="T314">
        <v>94.798400000000001</v>
      </c>
      <c r="U314">
        <v>4</v>
      </c>
      <c r="V314">
        <v>4</v>
      </c>
      <c r="W314">
        <v>7</v>
      </c>
      <c r="X314">
        <v>177.96</v>
      </c>
      <c r="Y314">
        <v>143.69</v>
      </c>
      <c r="Z314">
        <v>99.47</v>
      </c>
      <c r="AA314">
        <v>62.75</v>
      </c>
      <c r="AB314">
        <v>4</v>
      </c>
      <c r="AC314">
        <v>4</v>
      </c>
      <c r="AD314">
        <v>4</v>
      </c>
      <c r="AE314">
        <v>4</v>
      </c>
      <c r="AF314">
        <v>4</v>
      </c>
      <c r="AG314">
        <v>4</v>
      </c>
      <c r="AH314">
        <v>4</v>
      </c>
      <c r="AI314">
        <v>4</v>
      </c>
      <c r="AJ314">
        <v>4</v>
      </c>
      <c r="AK314">
        <v>4</v>
      </c>
      <c r="AL314">
        <v>4</v>
      </c>
      <c r="AM314">
        <v>4</v>
      </c>
    </row>
    <row r="315" spans="1:39" x14ac:dyDescent="0.15">
      <c r="A315" t="s">
        <v>210</v>
      </c>
      <c r="B315">
        <v>100</v>
      </c>
      <c r="C315">
        <v>2</v>
      </c>
      <c r="D315">
        <v>0</v>
      </c>
      <c r="E315" t="s">
        <v>32</v>
      </c>
      <c r="F315" t="s">
        <v>28</v>
      </c>
      <c r="G315">
        <v>23</v>
      </c>
      <c r="H315">
        <v>47</v>
      </c>
      <c r="I315">
        <v>76</v>
      </c>
      <c r="J315">
        <v>2170.46</v>
      </c>
      <c r="K315">
        <v>1627.41</v>
      </c>
      <c r="L315">
        <v>1177.46</v>
      </c>
      <c r="M315">
        <v>1165.2737</v>
      </c>
      <c r="N315">
        <v>23</v>
      </c>
      <c r="O315">
        <v>24</v>
      </c>
      <c r="P315">
        <v>45</v>
      </c>
      <c r="Q315">
        <v>1243.0899999999999</v>
      </c>
      <c r="R315">
        <v>895.94</v>
      </c>
      <c r="S315">
        <v>514.37</v>
      </c>
      <c r="T315">
        <v>733.80160000000001</v>
      </c>
      <c r="U315">
        <v>23</v>
      </c>
      <c r="V315">
        <v>23</v>
      </c>
      <c r="W315">
        <v>31</v>
      </c>
      <c r="X315">
        <v>927.37</v>
      </c>
      <c r="Y315">
        <v>731.47</v>
      </c>
      <c r="Z315">
        <v>663.09</v>
      </c>
      <c r="AA315">
        <v>431.47210000000001</v>
      </c>
      <c r="AB315">
        <v>22</v>
      </c>
      <c r="AC315">
        <v>22</v>
      </c>
      <c r="AD315">
        <v>7</v>
      </c>
      <c r="AE315">
        <v>18</v>
      </c>
      <c r="AF315">
        <v>22</v>
      </c>
      <c r="AG315">
        <v>22</v>
      </c>
      <c r="AH315">
        <v>7</v>
      </c>
      <c r="AI315">
        <v>18</v>
      </c>
      <c r="AJ315">
        <v>22</v>
      </c>
      <c r="AK315">
        <v>22</v>
      </c>
      <c r="AL315">
        <v>7</v>
      </c>
      <c r="AM315">
        <v>18</v>
      </c>
    </row>
    <row r="316" spans="1:39" x14ac:dyDescent="0.15">
      <c r="A316" t="s">
        <v>210</v>
      </c>
      <c r="B316">
        <v>100</v>
      </c>
      <c r="C316">
        <v>2</v>
      </c>
      <c r="D316">
        <v>0</v>
      </c>
      <c r="E316" t="s">
        <v>32</v>
      </c>
      <c r="F316" t="s">
        <v>29</v>
      </c>
      <c r="G316">
        <v>14</v>
      </c>
      <c r="H316">
        <v>30</v>
      </c>
      <c r="I316">
        <v>43</v>
      </c>
      <c r="J316">
        <v>1230.17</v>
      </c>
      <c r="K316">
        <v>991.59</v>
      </c>
      <c r="L316">
        <v>860.88</v>
      </c>
      <c r="M316">
        <v>552.54719999999998</v>
      </c>
      <c r="N316">
        <v>14</v>
      </c>
      <c r="O316">
        <v>15</v>
      </c>
      <c r="P316">
        <v>25</v>
      </c>
      <c r="Q316">
        <v>639.78</v>
      </c>
      <c r="R316">
        <v>534.21</v>
      </c>
      <c r="S316">
        <v>403.5</v>
      </c>
      <c r="T316">
        <v>342.05720000000002</v>
      </c>
      <c r="U316">
        <v>14</v>
      </c>
      <c r="V316">
        <v>15</v>
      </c>
      <c r="W316">
        <v>18</v>
      </c>
      <c r="X316">
        <v>590.39</v>
      </c>
      <c r="Y316">
        <v>457.38</v>
      </c>
      <c r="Z316">
        <v>457.38</v>
      </c>
      <c r="AA316">
        <v>210.49</v>
      </c>
      <c r="AB316">
        <v>14</v>
      </c>
      <c r="AC316">
        <v>13</v>
      </c>
      <c r="AD316">
        <v>10</v>
      </c>
      <c r="AE316">
        <v>14</v>
      </c>
      <c r="AF316">
        <v>14</v>
      </c>
      <c r="AG316">
        <v>13</v>
      </c>
      <c r="AH316">
        <v>10</v>
      </c>
      <c r="AI316">
        <v>14</v>
      </c>
      <c r="AJ316">
        <v>14</v>
      </c>
      <c r="AK316">
        <v>13</v>
      </c>
      <c r="AL316">
        <v>10</v>
      </c>
      <c r="AM316">
        <v>14</v>
      </c>
    </row>
    <row r="317" spans="1:39" x14ac:dyDescent="0.15">
      <c r="A317" t="s">
        <v>210</v>
      </c>
      <c r="B317">
        <v>100</v>
      </c>
      <c r="C317">
        <v>2</v>
      </c>
      <c r="D317">
        <v>1</v>
      </c>
      <c r="E317" t="s">
        <v>28</v>
      </c>
      <c r="F317" t="s">
        <v>28</v>
      </c>
      <c r="G317">
        <v>566</v>
      </c>
      <c r="H317">
        <v>1220</v>
      </c>
      <c r="I317">
        <v>1671</v>
      </c>
      <c r="J317">
        <v>46940.68</v>
      </c>
      <c r="K317">
        <v>39157.54</v>
      </c>
      <c r="L317">
        <v>34132.620000000003</v>
      </c>
      <c r="M317">
        <v>23624.0242</v>
      </c>
      <c r="N317">
        <v>566</v>
      </c>
      <c r="O317">
        <v>599</v>
      </c>
      <c r="P317">
        <v>905</v>
      </c>
      <c r="Q317">
        <v>23442.54</v>
      </c>
      <c r="R317">
        <v>20195.46</v>
      </c>
      <c r="S317">
        <v>15709.25</v>
      </c>
      <c r="T317">
        <v>13951.227999999999</v>
      </c>
      <c r="U317">
        <v>566</v>
      </c>
      <c r="V317">
        <v>621</v>
      </c>
      <c r="W317">
        <v>766</v>
      </c>
      <c r="X317">
        <v>23498.14</v>
      </c>
      <c r="Y317">
        <v>18962.080000000002</v>
      </c>
      <c r="Z317">
        <v>18423.37</v>
      </c>
      <c r="AA317">
        <v>9672.7962000000007</v>
      </c>
      <c r="AB317">
        <v>535</v>
      </c>
      <c r="AC317">
        <v>542</v>
      </c>
      <c r="AD317">
        <v>221</v>
      </c>
      <c r="AE317">
        <v>522</v>
      </c>
      <c r="AF317">
        <v>535</v>
      </c>
      <c r="AG317">
        <v>542</v>
      </c>
      <c r="AH317">
        <v>221</v>
      </c>
      <c r="AI317">
        <v>522</v>
      </c>
      <c r="AJ317">
        <v>535</v>
      </c>
      <c r="AK317">
        <v>542</v>
      </c>
      <c r="AL317">
        <v>221</v>
      </c>
      <c r="AM317">
        <v>522</v>
      </c>
    </row>
    <row r="318" spans="1:39" x14ac:dyDescent="0.15">
      <c r="A318" t="s">
        <v>210</v>
      </c>
      <c r="B318">
        <v>100</v>
      </c>
      <c r="C318">
        <v>2</v>
      </c>
      <c r="D318">
        <v>1</v>
      </c>
      <c r="E318" t="s">
        <v>28</v>
      </c>
      <c r="F318" t="s">
        <v>29</v>
      </c>
      <c r="G318">
        <v>736</v>
      </c>
      <c r="H318">
        <v>1622</v>
      </c>
      <c r="I318">
        <v>2174</v>
      </c>
      <c r="J318">
        <v>62530.93</v>
      </c>
      <c r="K318">
        <v>51697.84</v>
      </c>
      <c r="L318">
        <v>45712.92</v>
      </c>
      <c r="M318">
        <v>31070.144700000001</v>
      </c>
      <c r="N318">
        <v>736</v>
      </c>
      <c r="O318">
        <v>801</v>
      </c>
      <c r="P318">
        <v>1170</v>
      </c>
      <c r="Q318">
        <v>30939.38</v>
      </c>
      <c r="R318">
        <v>26501.65</v>
      </c>
      <c r="S318">
        <v>21145.75</v>
      </c>
      <c r="T318">
        <v>18045.0396</v>
      </c>
      <c r="U318">
        <v>736</v>
      </c>
      <c r="V318">
        <v>821</v>
      </c>
      <c r="W318">
        <v>1004</v>
      </c>
      <c r="X318">
        <v>31591.55</v>
      </c>
      <c r="Y318">
        <v>25196.19</v>
      </c>
      <c r="Z318">
        <v>24567.17</v>
      </c>
      <c r="AA318">
        <v>13025.105100000001</v>
      </c>
      <c r="AB318">
        <v>709</v>
      </c>
      <c r="AC318">
        <v>719</v>
      </c>
      <c r="AD318">
        <v>441</v>
      </c>
      <c r="AE318">
        <v>697</v>
      </c>
      <c r="AF318">
        <v>709</v>
      </c>
      <c r="AG318">
        <v>719</v>
      </c>
      <c r="AH318">
        <v>441</v>
      </c>
      <c r="AI318">
        <v>697</v>
      </c>
      <c r="AJ318">
        <v>709</v>
      </c>
      <c r="AK318">
        <v>719</v>
      </c>
      <c r="AL318">
        <v>441</v>
      </c>
      <c r="AM318">
        <v>697</v>
      </c>
    </row>
    <row r="319" spans="1:39" x14ac:dyDescent="0.15">
      <c r="A319" t="s">
        <v>210</v>
      </c>
      <c r="B319">
        <v>100</v>
      </c>
      <c r="C319">
        <v>2</v>
      </c>
      <c r="D319">
        <v>1</v>
      </c>
      <c r="E319" t="s">
        <v>30</v>
      </c>
      <c r="F319" t="s">
        <v>28</v>
      </c>
      <c r="G319">
        <v>73</v>
      </c>
      <c r="H319">
        <v>156</v>
      </c>
      <c r="I319">
        <v>213</v>
      </c>
      <c r="J319">
        <v>6092.76</v>
      </c>
      <c r="K319">
        <v>5013.76</v>
      </c>
      <c r="L319">
        <v>4274.4399999999996</v>
      </c>
      <c r="M319">
        <v>3333.2051999999999</v>
      </c>
      <c r="N319">
        <v>73</v>
      </c>
      <c r="O319">
        <v>77</v>
      </c>
      <c r="P319">
        <v>120</v>
      </c>
      <c r="Q319">
        <v>3258.89</v>
      </c>
      <c r="R319">
        <v>2763.13</v>
      </c>
      <c r="S319">
        <v>2151.14</v>
      </c>
      <c r="T319">
        <v>2215.2274000000002</v>
      </c>
      <c r="U319">
        <v>73</v>
      </c>
      <c r="V319">
        <v>79</v>
      </c>
      <c r="W319">
        <v>93</v>
      </c>
      <c r="X319">
        <v>2833.87</v>
      </c>
      <c r="Y319">
        <v>2250.63</v>
      </c>
      <c r="Z319">
        <v>2123.3000000000002</v>
      </c>
      <c r="AA319">
        <v>1117.9777999999999</v>
      </c>
      <c r="AB319">
        <v>68</v>
      </c>
      <c r="AC319">
        <v>69</v>
      </c>
      <c r="AD319">
        <v>24</v>
      </c>
      <c r="AE319">
        <v>73</v>
      </c>
      <c r="AF319">
        <v>68</v>
      </c>
      <c r="AG319">
        <v>69</v>
      </c>
      <c r="AH319">
        <v>24</v>
      </c>
      <c r="AI319">
        <v>73</v>
      </c>
      <c r="AJ319">
        <v>68</v>
      </c>
      <c r="AK319">
        <v>69</v>
      </c>
      <c r="AL319">
        <v>24</v>
      </c>
      <c r="AM319">
        <v>73</v>
      </c>
    </row>
    <row r="320" spans="1:39" x14ac:dyDescent="0.15">
      <c r="A320" t="s">
        <v>210</v>
      </c>
      <c r="B320">
        <v>100</v>
      </c>
      <c r="C320">
        <v>2</v>
      </c>
      <c r="D320">
        <v>1</v>
      </c>
      <c r="E320" t="s">
        <v>30</v>
      </c>
      <c r="F320" t="s">
        <v>29</v>
      </c>
      <c r="G320">
        <v>105</v>
      </c>
      <c r="H320">
        <v>222</v>
      </c>
      <c r="I320">
        <v>320</v>
      </c>
      <c r="J320">
        <v>8920.5</v>
      </c>
      <c r="K320">
        <v>7272.04</v>
      </c>
      <c r="L320">
        <v>6463.13</v>
      </c>
      <c r="M320">
        <v>4440.9588999999996</v>
      </c>
      <c r="N320">
        <v>105</v>
      </c>
      <c r="O320">
        <v>112</v>
      </c>
      <c r="P320">
        <v>184</v>
      </c>
      <c r="Q320">
        <v>4485.3900000000003</v>
      </c>
      <c r="R320">
        <v>3802.56</v>
      </c>
      <c r="S320">
        <v>3098.88</v>
      </c>
      <c r="T320">
        <v>2640.1826000000001</v>
      </c>
      <c r="U320">
        <v>105</v>
      </c>
      <c r="V320">
        <v>110</v>
      </c>
      <c r="W320">
        <v>136</v>
      </c>
      <c r="X320">
        <v>4435.1099999999997</v>
      </c>
      <c r="Y320">
        <v>3469.48</v>
      </c>
      <c r="Z320">
        <v>3364.25</v>
      </c>
      <c r="AA320">
        <v>1800.7763</v>
      </c>
      <c r="AB320">
        <v>99</v>
      </c>
      <c r="AC320">
        <v>104</v>
      </c>
      <c r="AD320">
        <v>55</v>
      </c>
      <c r="AE320">
        <v>101</v>
      </c>
      <c r="AF320">
        <v>99</v>
      </c>
      <c r="AG320">
        <v>104</v>
      </c>
      <c r="AH320">
        <v>55</v>
      </c>
      <c r="AI320">
        <v>101</v>
      </c>
      <c r="AJ320">
        <v>99</v>
      </c>
      <c r="AK320">
        <v>104</v>
      </c>
      <c r="AL320">
        <v>55</v>
      </c>
      <c r="AM320">
        <v>101</v>
      </c>
    </row>
    <row r="321" spans="1:39" x14ac:dyDescent="0.15">
      <c r="A321" t="s">
        <v>210</v>
      </c>
      <c r="B321">
        <v>100</v>
      </c>
      <c r="C321">
        <v>2</v>
      </c>
      <c r="D321">
        <v>1</v>
      </c>
      <c r="E321" t="s">
        <v>29</v>
      </c>
      <c r="F321" t="s">
        <v>28</v>
      </c>
      <c r="G321">
        <v>267</v>
      </c>
      <c r="H321">
        <v>581</v>
      </c>
      <c r="I321">
        <v>774</v>
      </c>
      <c r="J321">
        <v>22802.58</v>
      </c>
      <c r="K321">
        <v>18135.88</v>
      </c>
      <c r="L321">
        <v>15629.8</v>
      </c>
      <c r="M321">
        <v>11304.8935</v>
      </c>
      <c r="N321">
        <v>267</v>
      </c>
      <c r="O321">
        <v>283</v>
      </c>
      <c r="P321">
        <v>412</v>
      </c>
      <c r="Q321">
        <v>11116.44</v>
      </c>
      <c r="R321">
        <v>9300.9500000000007</v>
      </c>
      <c r="S321">
        <v>7111.8</v>
      </c>
      <c r="T321">
        <v>6606.1396999999997</v>
      </c>
      <c r="U321">
        <v>267</v>
      </c>
      <c r="V321">
        <v>298</v>
      </c>
      <c r="W321">
        <v>362</v>
      </c>
      <c r="X321">
        <v>11686.14</v>
      </c>
      <c r="Y321">
        <v>8834.93</v>
      </c>
      <c r="Z321">
        <v>8518</v>
      </c>
      <c r="AA321">
        <v>4698.7538000000004</v>
      </c>
      <c r="AB321">
        <v>250</v>
      </c>
      <c r="AC321">
        <v>248</v>
      </c>
      <c r="AD321">
        <v>112</v>
      </c>
      <c r="AE321">
        <v>263</v>
      </c>
      <c r="AF321">
        <v>250</v>
      </c>
      <c r="AG321">
        <v>248</v>
      </c>
      <c r="AH321">
        <v>112</v>
      </c>
      <c r="AI321">
        <v>263</v>
      </c>
      <c r="AJ321">
        <v>250</v>
      </c>
      <c r="AK321">
        <v>248</v>
      </c>
      <c r="AL321">
        <v>112</v>
      </c>
      <c r="AM321">
        <v>263</v>
      </c>
    </row>
    <row r="322" spans="1:39" x14ac:dyDescent="0.15">
      <c r="A322" t="s">
        <v>210</v>
      </c>
      <c r="B322">
        <v>100</v>
      </c>
      <c r="C322">
        <v>2</v>
      </c>
      <c r="D322">
        <v>1</v>
      </c>
      <c r="E322" t="s">
        <v>29</v>
      </c>
      <c r="F322" t="s">
        <v>29</v>
      </c>
      <c r="G322">
        <v>570</v>
      </c>
      <c r="H322">
        <v>1245</v>
      </c>
      <c r="I322">
        <v>1744</v>
      </c>
      <c r="J322">
        <v>49839.95</v>
      </c>
      <c r="K322">
        <v>39426.44</v>
      </c>
      <c r="L322">
        <v>34858.5</v>
      </c>
      <c r="M322">
        <v>24765.344000000001</v>
      </c>
      <c r="N322">
        <v>570</v>
      </c>
      <c r="O322">
        <v>615</v>
      </c>
      <c r="P322">
        <v>928</v>
      </c>
      <c r="Q322">
        <v>24210.98</v>
      </c>
      <c r="R322">
        <v>20064.45</v>
      </c>
      <c r="S322">
        <v>16193.22</v>
      </c>
      <c r="T322">
        <v>14479.4725</v>
      </c>
      <c r="U322">
        <v>570</v>
      </c>
      <c r="V322">
        <v>630</v>
      </c>
      <c r="W322">
        <v>816</v>
      </c>
      <c r="X322">
        <v>25628.97</v>
      </c>
      <c r="Y322">
        <v>19361.990000000002</v>
      </c>
      <c r="Z322">
        <v>18665.28</v>
      </c>
      <c r="AA322">
        <v>10285.871499999999</v>
      </c>
      <c r="AB322">
        <v>545</v>
      </c>
      <c r="AC322">
        <v>550</v>
      </c>
      <c r="AD322">
        <v>334</v>
      </c>
      <c r="AE322">
        <v>557</v>
      </c>
      <c r="AF322">
        <v>545</v>
      </c>
      <c r="AG322">
        <v>550</v>
      </c>
      <c r="AH322">
        <v>334</v>
      </c>
      <c r="AI322">
        <v>557</v>
      </c>
      <c r="AJ322">
        <v>545</v>
      </c>
      <c r="AK322">
        <v>550</v>
      </c>
      <c r="AL322">
        <v>334</v>
      </c>
      <c r="AM322">
        <v>557</v>
      </c>
    </row>
    <row r="323" spans="1:39" x14ac:dyDescent="0.15">
      <c r="A323" t="s">
        <v>210</v>
      </c>
      <c r="B323">
        <v>100</v>
      </c>
      <c r="C323">
        <v>2</v>
      </c>
      <c r="D323">
        <v>1</v>
      </c>
      <c r="E323" t="s">
        <v>31</v>
      </c>
      <c r="F323" t="s">
        <v>28</v>
      </c>
      <c r="G323">
        <v>1</v>
      </c>
      <c r="H323">
        <v>2</v>
      </c>
      <c r="I323">
        <v>2</v>
      </c>
      <c r="J323">
        <v>99.98</v>
      </c>
      <c r="K323">
        <v>84.98</v>
      </c>
      <c r="L323">
        <v>39.99</v>
      </c>
      <c r="M323">
        <v>52.1158</v>
      </c>
      <c r="N323">
        <v>1</v>
      </c>
      <c r="O323">
        <v>1</v>
      </c>
      <c r="P323">
        <v>1</v>
      </c>
      <c r="Q323">
        <v>59.99</v>
      </c>
      <c r="R323">
        <v>44.99</v>
      </c>
      <c r="S323">
        <v>0</v>
      </c>
      <c r="T323">
        <v>34.345799999999997</v>
      </c>
      <c r="U323">
        <v>1</v>
      </c>
      <c r="V323">
        <v>1</v>
      </c>
      <c r="W323">
        <v>1</v>
      </c>
      <c r="X323">
        <v>39.99</v>
      </c>
      <c r="Y323">
        <v>39.99</v>
      </c>
      <c r="Z323">
        <v>39.99</v>
      </c>
      <c r="AA323">
        <v>17.77</v>
      </c>
      <c r="AB323">
        <v>1</v>
      </c>
      <c r="AC323">
        <v>1</v>
      </c>
      <c r="AD323">
        <v>0</v>
      </c>
      <c r="AE323">
        <v>1</v>
      </c>
      <c r="AF323">
        <v>1</v>
      </c>
      <c r="AG323">
        <v>1</v>
      </c>
      <c r="AH323">
        <v>0</v>
      </c>
      <c r="AI323">
        <v>1</v>
      </c>
      <c r="AJ323">
        <v>1</v>
      </c>
      <c r="AK323">
        <v>1</v>
      </c>
      <c r="AL323">
        <v>0</v>
      </c>
      <c r="AM323">
        <v>1</v>
      </c>
    </row>
    <row r="324" spans="1:39" x14ac:dyDescent="0.15">
      <c r="A324" t="s">
        <v>210</v>
      </c>
      <c r="B324">
        <v>100</v>
      </c>
      <c r="C324">
        <v>2</v>
      </c>
      <c r="D324">
        <v>1</v>
      </c>
      <c r="E324" t="s">
        <v>32</v>
      </c>
      <c r="F324" t="s">
        <v>28</v>
      </c>
      <c r="G324">
        <v>14</v>
      </c>
      <c r="H324">
        <v>32</v>
      </c>
      <c r="I324">
        <v>43</v>
      </c>
      <c r="J324">
        <v>1203.23</v>
      </c>
      <c r="K324">
        <v>1019.04</v>
      </c>
      <c r="L324">
        <v>947.09</v>
      </c>
      <c r="M324">
        <v>577.61099999999999</v>
      </c>
      <c r="N324">
        <v>14</v>
      </c>
      <c r="O324">
        <v>16</v>
      </c>
      <c r="P324">
        <v>23</v>
      </c>
      <c r="Q324">
        <v>505.77</v>
      </c>
      <c r="R324">
        <v>418.52</v>
      </c>
      <c r="S324">
        <v>386.55</v>
      </c>
      <c r="T324">
        <v>324.721</v>
      </c>
      <c r="U324">
        <v>14</v>
      </c>
      <c r="V324">
        <v>16</v>
      </c>
      <c r="W324">
        <v>20</v>
      </c>
      <c r="X324">
        <v>697.46</v>
      </c>
      <c r="Y324">
        <v>600.52</v>
      </c>
      <c r="Z324">
        <v>560.54</v>
      </c>
      <c r="AA324">
        <v>252.89</v>
      </c>
      <c r="AB324">
        <v>14</v>
      </c>
      <c r="AC324">
        <v>14</v>
      </c>
      <c r="AD324">
        <v>7</v>
      </c>
      <c r="AE324">
        <v>14</v>
      </c>
      <c r="AF324">
        <v>14</v>
      </c>
      <c r="AG324">
        <v>14</v>
      </c>
      <c r="AH324">
        <v>7</v>
      </c>
      <c r="AI324">
        <v>14</v>
      </c>
      <c r="AJ324">
        <v>14</v>
      </c>
      <c r="AK324">
        <v>14</v>
      </c>
      <c r="AL324">
        <v>7</v>
      </c>
      <c r="AM324">
        <v>14</v>
      </c>
    </row>
    <row r="325" spans="1:39" x14ac:dyDescent="0.15">
      <c r="A325" t="s">
        <v>210</v>
      </c>
      <c r="B325">
        <v>100</v>
      </c>
      <c r="C325">
        <v>2</v>
      </c>
      <c r="D325">
        <v>1</v>
      </c>
      <c r="E325" t="s">
        <v>32</v>
      </c>
      <c r="F325" t="s">
        <v>29</v>
      </c>
      <c r="G325">
        <v>16</v>
      </c>
      <c r="H325">
        <v>37</v>
      </c>
      <c r="I325">
        <v>56</v>
      </c>
      <c r="J325">
        <v>1551.99</v>
      </c>
      <c r="K325">
        <v>1200.1099999999999</v>
      </c>
      <c r="L325">
        <v>1055.8699999999999</v>
      </c>
      <c r="M325">
        <v>854.75779999999997</v>
      </c>
      <c r="N325">
        <v>16</v>
      </c>
      <c r="O325">
        <v>18</v>
      </c>
      <c r="P325">
        <v>28</v>
      </c>
      <c r="Q325">
        <v>757.72</v>
      </c>
      <c r="R325">
        <v>626.83000000000004</v>
      </c>
      <c r="S325">
        <v>482.59</v>
      </c>
      <c r="T325">
        <v>489.22980000000001</v>
      </c>
      <c r="U325">
        <v>16</v>
      </c>
      <c r="V325">
        <v>19</v>
      </c>
      <c r="W325">
        <v>28</v>
      </c>
      <c r="X325">
        <v>794.27</v>
      </c>
      <c r="Y325">
        <v>573.28</v>
      </c>
      <c r="Z325">
        <v>573.28</v>
      </c>
      <c r="AA325">
        <v>365.52800000000002</v>
      </c>
      <c r="AB325">
        <v>16</v>
      </c>
      <c r="AC325">
        <v>16</v>
      </c>
      <c r="AD325">
        <v>9</v>
      </c>
      <c r="AE325">
        <v>16</v>
      </c>
      <c r="AF325">
        <v>16</v>
      </c>
      <c r="AG325">
        <v>16</v>
      </c>
      <c r="AH325">
        <v>9</v>
      </c>
      <c r="AI325">
        <v>16</v>
      </c>
      <c r="AJ325">
        <v>16</v>
      </c>
      <c r="AK325">
        <v>16</v>
      </c>
      <c r="AL325">
        <v>9</v>
      </c>
      <c r="AM325">
        <v>16</v>
      </c>
    </row>
    <row r="326" spans="1:39" x14ac:dyDescent="0.15">
      <c r="A326" t="s">
        <v>210</v>
      </c>
      <c r="B326">
        <v>100</v>
      </c>
      <c r="C326">
        <v>2</v>
      </c>
      <c r="D326">
        <v>2</v>
      </c>
      <c r="E326" t="s">
        <v>28</v>
      </c>
      <c r="F326" t="s">
        <v>28</v>
      </c>
      <c r="G326">
        <v>789</v>
      </c>
      <c r="H326">
        <v>1644</v>
      </c>
      <c r="I326">
        <v>2218</v>
      </c>
      <c r="J326">
        <v>64584.14</v>
      </c>
      <c r="K326">
        <v>53961.96</v>
      </c>
      <c r="L326">
        <v>45844.43</v>
      </c>
      <c r="M326">
        <v>32618.1823</v>
      </c>
      <c r="N326">
        <v>789</v>
      </c>
      <c r="O326">
        <v>818</v>
      </c>
      <c r="P326">
        <v>1200</v>
      </c>
      <c r="Q326">
        <v>33183.910000000003</v>
      </c>
      <c r="R326">
        <v>28517.57</v>
      </c>
      <c r="S326">
        <v>21334.29</v>
      </c>
      <c r="T326">
        <v>19539.8668</v>
      </c>
      <c r="U326">
        <v>789</v>
      </c>
      <c r="V326">
        <v>826</v>
      </c>
      <c r="W326">
        <v>1018</v>
      </c>
      <c r="X326">
        <v>31400.23</v>
      </c>
      <c r="Y326">
        <v>25444.39</v>
      </c>
      <c r="Z326">
        <v>24510.14</v>
      </c>
      <c r="AA326">
        <v>13078.315500000001</v>
      </c>
      <c r="AB326">
        <v>738</v>
      </c>
      <c r="AC326">
        <v>743</v>
      </c>
      <c r="AD326">
        <v>314</v>
      </c>
      <c r="AE326">
        <v>710</v>
      </c>
      <c r="AF326">
        <v>738</v>
      </c>
      <c r="AG326">
        <v>743</v>
      </c>
      <c r="AH326">
        <v>314</v>
      </c>
      <c r="AI326">
        <v>710</v>
      </c>
      <c r="AJ326">
        <v>738</v>
      </c>
      <c r="AK326">
        <v>743</v>
      </c>
      <c r="AL326">
        <v>314</v>
      </c>
      <c r="AM326">
        <v>710</v>
      </c>
    </row>
    <row r="327" spans="1:39" x14ac:dyDescent="0.15">
      <c r="A327" t="s">
        <v>210</v>
      </c>
      <c r="B327">
        <v>100</v>
      </c>
      <c r="C327">
        <v>2</v>
      </c>
      <c r="D327">
        <v>2</v>
      </c>
      <c r="E327" t="s">
        <v>28</v>
      </c>
      <c r="F327" t="s">
        <v>29</v>
      </c>
      <c r="G327">
        <v>677</v>
      </c>
      <c r="H327">
        <v>1454</v>
      </c>
      <c r="I327">
        <v>1960</v>
      </c>
      <c r="J327">
        <v>56268.78</v>
      </c>
      <c r="K327">
        <v>46609.67</v>
      </c>
      <c r="L327">
        <v>40176.019999999997</v>
      </c>
      <c r="M327">
        <v>28392.216199999999</v>
      </c>
      <c r="N327">
        <v>677</v>
      </c>
      <c r="O327">
        <v>720</v>
      </c>
      <c r="P327">
        <v>1049</v>
      </c>
      <c r="Q327">
        <v>28662.17</v>
      </c>
      <c r="R327">
        <v>24057.200000000001</v>
      </c>
      <c r="S327">
        <v>18457.72</v>
      </c>
      <c r="T327">
        <v>16861.455999999998</v>
      </c>
      <c r="U327">
        <v>677</v>
      </c>
      <c r="V327">
        <v>734</v>
      </c>
      <c r="W327">
        <v>911</v>
      </c>
      <c r="X327">
        <v>27606.61</v>
      </c>
      <c r="Y327">
        <v>22552.47</v>
      </c>
      <c r="Z327">
        <v>21718.3</v>
      </c>
      <c r="AA327">
        <v>11530.760200000001</v>
      </c>
      <c r="AB327">
        <v>650</v>
      </c>
      <c r="AC327">
        <v>660</v>
      </c>
      <c r="AD327">
        <v>392</v>
      </c>
      <c r="AE327">
        <v>638</v>
      </c>
      <c r="AF327">
        <v>650</v>
      </c>
      <c r="AG327">
        <v>660</v>
      </c>
      <c r="AH327">
        <v>392</v>
      </c>
      <c r="AI327">
        <v>638</v>
      </c>
      <c r="AJ327">
        <v>650</v>
      </c>
      <c r="AK327">
        <v>660</v>
      </c>
      <c r="AL327">
        <v>392</v>
      </c>
      <c r="AM327">
        <v>638</v>
      </c>
    </row>
    <row r="328" spans="1:39" x14ac:dyDescent="0.15">
      <c r="A328" t="s">
        <v>210</v>
      </c>
      <c r="B328">
        <v>100</v>
      </c>
      <c r="C328">
        <v>2</v>
      </c>
      <c r="D328">
        <v>2</v>
      </c>
      <c r="E328" t="s">
        <v>30</v>
      </c>
      <c r="F328" t="s">
        <v>28</v>
      </c>
      <c r="G328">
        <v>139</v>
      </c>
      <c r="H328">
        <v>290</v>
      </c>
      <c r="I328">
        <v>391</v>
      </c>
      <c r="J328">
        <v>10896.08</v>
      </c>
      <c r="K328">
        <v>9131.51</v>
      </c>
      <c r="L328">
        <v>7544.91</v>
      </c>
      <c r="M328">
        <v>5837.7732999999998</v>
      </c>
      <c r="N328">
        <v>139</v>
      </c>
      <c r="O328">
        <v>143</v>
      </c>
      <c r="P328">
        <v>211</v>
      </c>
      <c r="Q328">
        <v>5283.24</v>
      </c>
      <c r="R328">
        <v>4697.54</v>
      </c>
      <c r="S328">
        <v>3341.31</v>
      </c>
      <c r="T328">
        <v>3356.8937999999998</v>
      </c>
      <c r="U328">
        <v>139</v>
      </c>
      <c r="V328">
        <v>147</v>
      </c>
      <c r="W328">
        <v>180</v>
      </c>
      <c r="X328">
        <v>5612.84</v>
      </c>
      <c r="Y328">
        <v>4433.97</v>
      </c>
      <c r="Z328">
        <v>4203.6000000000004</v>
      </c>
      <c r="AA328">
        <v>2480.8795</v>
      </c>
      <c r="AB328">
        <v>133</v>
      </c>
      <c r="AC328">
        <v>136</v>
      </c>
      <c r="AD328">
        <v>60</v>
      </c>
      <c r="AE328">
        <v>135</v>
      </c>
      <c r="AF328">
        <v>133</v>
      </c>
      <c r="AG328">
        <v>136</v>
      </c>
      <c r="AH328">
        <v>60</v>
      </c>
      <c r="AI328">
        <v>135</v>
      </c>
      <c r="AJ328">
        <v>133</v>
      </c>
      <c r="AK328">
        <v>136</v>
      </c>
      <c r="AL328">
        <v>60</v>
      </c>
      <c r="AM328">
        <v>135</v>
      </c>
    </row>
    <row r="329" spans="1:39" x14ac:dyDescent="0.15">
      <c r="A329" t="s">
        <v>210</v>
      </c>
      <c r="B329">
        <v>100</v>
      </c>
      <c r="C329">
        <v>2</v>
      </c>
      <c r="D329">
        <v>2</v>
      </c>
      <c r="E329" t="s">
        <v>30</v>
      </c>
      <c r="F329" t="s">
        <v>29</v>
      </c>
      <c r="G329">
        <v>91</v>
      </c>
      <c r="H329">
        <v>198</v>
      </c>
      <c r="I329">
        <v>255</v>
      </c>
      <c r="J329">
        <v>7830.56</v>
      </c>
      <c r="K329">
        <v>6364.64</v>
      </c>
      <c r="L329">
        <v>5212.05</v>
      </c>
      <c r="M329">
        <v>3850.3404999999998</v>
      </c>
      <c r="N329">
        <v>91</v>
      </c>
      <c r="O329">
        <v>99</v>
      </c>
      <c r="P329">
        <v>146</v>
      </c>
      <c r="Q329">
        <v>3839.69</v>
      </c>
      <c r="R329">
        <v>3151.75</v>
      </c>
      <c r="S329">
        <v>2065.91</v>
      </c>
      <c r="T329">
        <v>2296.2192</v>
      </c>
      <c r="U329">
        <v>91</v>
      </c>
      <c r="V329">
        <v>99</v>
      </c>
      <c r="W329">
        <v>109</v>
      </c>
      <c r="X329">
        <v>3990.87</v>
      </c>
      <c r="Y329">
        <v>3212.89</v>
      </c>
      <c r="Z329">
        <v>3146.14</v>
      </c>
      <c r="AA329">
        <v>1554.1213</v>
      </c>
      <c r="AB329">
        <v>87</v>
      </c>
      <c r="AC329">
        <v>89</v>
      </c>
      <c r="AD329">
        <v>52</v>
      </c>
      <c r="AE329">
        <v>90</v>
      </c>
      <c r="AF329">
        <v>87</v>
      </c>
      <c r="AG329">
        <v>89</v>
      </c>
      <c r="AH329">
        <v>52</v>
      </c>
      <c r="AI329">
        <v>90</v>
      </c>
      <c r="AJ329">
        <v>87</v>
      </c>
      <c r="AK329">
        <v>89</v>
      </c>
      <c r="AL329">
        <v>52</v>
      </c>
      <c r="AM329">
        <v>90</v>
      </c>
    </row>
    <row r="330" spans="1:39" x14ac:dyDescent="0.15">
      <c r="A330" t="s">
        <v>210</v>
      </c>
      <c r="B330">
        <v>100</v>
      </c>
      <c r="C330">
        <v>2</v>
      </c>
      <c r="D330">
        <v>2</v>
      </c>
      <c r="E330" t="s">
        <v>29</v>
      </c>
      <c r="F330" t="s">
        <v>28</v>
      </c>
      <c r="G330">
        <v>236</v>
      </c>
      <c r="H330">
        <v>498</v>
      </c>
      <c r="I330">
        <v>681</v>
      </c>
      <c r="J330">
        <v>19972.61</v>
      </c>
      <c r="K330">
        <v>15996.15</v>
      </c>
      <c r="L330">
        <v>13465.71</v>
      </c>
      <c r="M330">
        <v>9686.9554000000007</v>
      </c>
      <c r="N330">
        <v>236</v>
      </c>
      <c r="O330">
        <v>244</v>
      </c>
      <c r="P330">
        <v>371</v>
      </c>
      <c r="Q330">
        <v>10418.42</v>
      </c>
      <c r="R330">
        <v>8385.8799999999992</v>
      </c>
      <c r="S330">
        <v>6037.35</v>
      </c>
      <c r="T330">
        <v>5852.6805000000004</v>
      </c>
      <c r="U330">
        <v>236</v>
      </c>
      <c r="V330">
        <v>254</v>
      </c>
      <c r="W330">
        <v>310</v>
      </c>
      <c r="X330">
        <v>9554.19</v>
      </c>
      <c r="Y330">
        <v>7610.27</v>
      </c>
      <c r="Z330">
        <v>7428.36</v>
      </c>
      <c r="AA330">
        <v>3834.2748999999999</v>
      </c>
      <c r="AB330">
        <v>223</v>
      </c>
      <c r="AC330">
        <v>220</v>
      </c>
      <c r="AD330">
        <v>93</v>
      </c>
      <c r="AE330">
        <v>231</v>
      </c>
      <c r="AF330">
        <v>223</v>
      </c>
      <c r="AG330">
        <v>220</v>
      </c>
      <c r="AH330">
        <v>93</v>
      </c>
      <c r="AI330">
        <v>231</v>
      </c>
      <c r="AJ330">
        <v>223</v>
      </c>
      <c r="AK330">
        <v>220</v>
      </c>
      <c r="AL330">
        <v>93</v>
      </c>
      <c r="AM330">
        <v>231</v>
      </c>
    </row>
    <row r="331" spans="1:39" x14ac:dyDescent="0.15">
      <c r="A331" t="s">
        <v>210</v>
      </c>
      <c r="B331">
        <v>100</v>
      </c>
      <c r="C331">
        <v>2</v>
      </c>
      <c r="D331">
        <v>2</v>
      </c>
      <c r="E331" t="s">
        <v>29</v>
      </c>
      <c r="F331" t="s">
        <v>29</v>
      </c>
      <c r="G331">
        <v>287</v>
      </c>
      <c r="H331">
        <v>612</v>
      </c>
      <c r="I331">
        <v>857</v>
      </c>
      <c r="J331">
        <v>24806.99</v>
      </c>
      <c r="K331">
        <v>19914.150000000001</v>
      </c>
      <c r="L331">
        <v>17417.330000000002</v>
      </c>
      <c r="M331">
        <v>12350.9656</v>
      </c>
      <c r="N331">
        <v>287</v>
      </c>
      <c r="O331">
        <v>301</v>
      </c>
      <c r="P331">
        <v>459</v>
      </c>
      <c r="Q331">
        <v>12310.44</v>
      </c>
      <c r="R331">
        <v>10132.59</v>
      </c>
      <c r="S331">
        <v>7768.14</v>
      </c>
      <c r="T331">
        <v>7155.1396999999997</v>
      </c>
      <c r="U331">
        <v>287</v>
      </c>
      <c r="V331">
        <v>311</v>
      </c>
      <c r="W331">
        <v>398</v>
      </c>
      <c r="X331">
        <v>12496.55</v>
      </c>
      <c r="Y331">
        <v>9781.56</v>
      </c>
      <c r="Z331">
        <v>9649.19</v>
      </c>
      <c r="AA331">
        <v>5195.8258999999998</v>
      </c>
      <c r="AB331">
        <v>278</v>
      </c>
      <c r="AC331">
        <v>282</v>
      </c>
      <c r="AD331">
        <v>176</v>
      </c>
      <c r="AE331">
        <v>280</v>
      </c>
      <c r="AF331">
        <v>278</v>
      </c>
      <c r="AG331">
        <v>282</v>
      </c>
      <c r="AH331">
        <v>176</v>
      </c>
      <c r="AI331">
        <v>280</v>
      </c>
      <c r="AJ331">
        <v>278</v>
      </c>
      <c r="AK331">
        <v>282</v>
      </c>
      <c r="AL331">
        <v>176</v>
      </c>
      <c r="AM331">
        <v>280</v>
      </c>
    </row>
    <row r="332" spans="1:39" x14ac:dyDescent="0.15">
      <c r="A332" t="s">
        <v>210</v>
      </c>
      <c r="B332">
        <v>100</v>
      </c>
      <c r="C332">
        <v>2</v>
      </c>
      <c r="D332">
        <v>2</v>
      </c>
      <c r="E332" t="s">
        <v>32</v>
      </c>
      <c r="F332" t="s">
        <v>28</v>
      </c>
      <c r="G332">
        <v>12</v>
      </c>
      <c r="H332">
        <v>27</v>
      </c>
      <c r="I332">
        <v>44</v>
      </c>
      <c r="J332">
        <v>1166.1300000000001</v>
      </c>
      <c r="K332">
        <v>838.77</v>
      </c>
      <c r="L332">
        <v>742.72</v>
      </c>
      <c r="M332">
        <v>607.61950000000002</v>
      </c>
      <c r="N332">
        <v>12</v>
      </c>
      <c r="O332">
        <v>13</v>
      </c>
      <c r="P332">
        <v>23</v>
      </c>
      <c r="Q332">
        <v>578.78</v>
      </c>
      <c r="R332">
        <v>445.67</v>
      </c>
      <c r="S332">
        <v>374.81</v>
      </c>
      <c r="T332">
        <v>376.51949999999999</v>
      </c>
      <c r="U332">
        <v>12</v>
      </c>
      <c r="V332">
        <v>14</v>
      </c>
      <c r="W332">
        <v>21</v>
      </c>
      <c r="X332">
        <v>587.35</v>
      </c>
      <c r="Y332">
        <v>393.1</v>
      </c>
      <c r="Z332">
        <v>367.91</v>
      </c>
      <c r="AA332">
        <v>231.1</v>
      </c>
      <c r="AB332">
        <v>12</v>
      </c>
      <c r="AC332">
        <v>12</v>
      </c>
      <c r="AD332">
        <v>7</v>
      </c>
      <c r="AE332">
        <v>10</v>
      </c>
      <c r="AF332">
        <v>12</v>
      </c>
      <c r="AG332">
        <v>12</v>
      </c>
      <c r="AH332">
        <v>7</v>
      </c>
      <c r="AI332">
        <v>10</v>
      </c>
      <c r="AJ332">
        <v>12</v>
      </c>
      <c r="AK332">
        <v>12</v>
      </c>
      <c r="AL332">
        <v>7</v>
      </c>
      <c r="AM332">
        <v>10</v>
      </c>
    </row>
    <row r="333" spans="1:39" x14ac:dyDescent="0.15">
      <c r="A333" t="s">
        <v>210</v>
      </c>
      <c r="B333">
        <v>100</v>
      </c>
      <c r="C333">
        <v>2</v>
      </c>
      <c r="D333">
        <v>2</v>
      </c>
      <c r="E333" t="s">
        <v>32</v>
      </c>
      <c r="F333" t="s">
        <v>29</v>
      </c>
      <c r="G333">
        <v>27</v>
      </c>
      <c r="H333">
        <v>59</v>
      </c>
      <c r="I333">
        <v>78</v>
      </c>
      <c r="J333">
        <v>2372.4299999999998</v>
      </c>
      <c r="K333">
        <v>1839.32</v>
      </c>
      <c r="L333">
        <v>1583.96</v>
      </c>
      <c r="M333">
        <v>1071.6618000000001</v>
      </c>
      <c r="N333">
        <v>27</v>
      </c>
      <c r="O333">
        <v>30</v>
      </c>
      <c r="P333">
        <v>44</v>
      </c>
      <c r="Q333">
        <v>1196.6400000000001</v>
      </c>
      <c r="R333">
        <v>965.59</v>
      </c>
      <c r="S333">
        <v>741.72</v>
      </c>
      <c r="T333">
        <v>587.35140000000001</v>
      </c>
      <c r="U333">
        <v>27</v>
      </c>
      <c r="V333">
        <v>29</v>
      </c>
      <c r="W333">
        <v>34</v>
      </c>
      <c r="X333">
        <v>1175.79</v>
      </c>
      <c r="Y333">
        <v>873.73</v>
      </c>
      <c r="Z333">
        <v>842.24</v>
      </c>
      <c r="AA333">
        <v>484.31040000000002</v>
      </c>
      <c r="AB333">
        <v>26</v>
      </c>
      <c r="AC333">
        <v>25</v>
      </c>
      <c r="AD333">
        <v>12</v>
      </c>
      <c r="AE333">
        <v>24</v>
      </c>
      <c r="AF333">
        <v>26</v>
      </c>
      <c r="AG333">
        <v>25</v>
      </c>
      <c r="AH333">
        <v>12</v>
      </c>
      <c r="AI333">
        <v>24</v>
      </c>
      <c r="AJ333">
        <v>26</v>
      </c>
      <c r="AK333">
        <v>25</v>
      </c>
      <c r="AL333">
        <v>12</v>
      </c>
      <c r="AM333">
        <v>24</v>
      </c>
    </row>
    <row r="334" spans="1:39" x14ac:dyDescent="0.15">
      <c r="A334" t="s">
        <v>33</v>
      </c>
      <c r="B334">
        <v>-1</v>
      </c>
      <c r="C334">
        <v>0</v>
      </c>
      <c r="D334">
        <v>0</v>
      </c>
      <c r="E334" t="s">
        <v>28</v>
      </c>
      <c r="F334" t="s">
        <v>206</v>
      </c>
      <c r="G334">
        <v>0</v>
      </c>
      <c r="H334">
        <v>296367</v>
      </c>
      <c r="I334">
        <v>601030</v>
      </c>
      <c r="J334">
        <v>32156595.079999998</v>
      </c>
      <c r="K334">
        <v>27796380.140000001</v>
      </c>
      <c r="L334">
        <v>26986528.010000002</v>
      </c>
      <c r="M334">
        <v>8903387.1882000007</v>
      </c>
      <c r="N334">
        <v>0</v>
      </c>
      <c r="O334">
        <v>1013</v>
      </c>
      <c r="P334">
        <v>3948</v>
      </c>
      <c r="Q334">
        <v>192008.05</v>
      </c>
      <c r="R334">
        <v>157191.28</v>
      </c>
      <c r="S334">
        <v>140802.79</v>
      </c>
      <c r="T334">
        <v>67208.363700000002</v>
      </c>
      <c r="U334">
        <v>0</v>
      </c>
      <c r="V334">
        <v>295354</v>
      </c>
      <c r="W334">
        <v>597082</v>
      </c>
      <c r="X334">
        <v>31964587.030000001</v>
      </c>
      <c r="Y334">
        <v>27639188.859999999</v>
      </c>
      <c r="Z334">
        <v>26845725.219999999</v>
      </c>
      <c r="AA334">
        <v>8836178.8245000001</v>
      </c>
      <c r="AB334">
        <v>0</v>
      </c>
      <c r="AC334">
        <v>0</v>
      </c>
      <c r="AD334">
        <v>0</v>
      </c>
      <c r="AE334">
        <v>0</v>
      </c>
      <c r="AF334">
        <v>0</v>
      </c>
      <c r="AG334">
        <v>0</v>
      </c>
      <c r="AH334">
        <v>0</v>
      </c>
      <c r="AI334">
        <v>0</v>
      </c>
      <c r="AJ334">
        <v>0</v>
      </c>
      <c r="AK334">
        <v>0</v>
      </c>
      <c r="AL334">
        <v>0</v>
      </c>
      <c r="AM334">
        <v>0</v>
      </c>
    </row>
    <row r="335" spans="1:39" x14ac:dyDescent="0.15">
      <c r="A335" t="s">
        <v>33</v>
      </c>
      <c r="B335">
        <v>5</v>
      </c>
      <c r="C335">
        <v>1</v>
      </c>
      <c r="D335">
        <v>0</v>
      </c>
      <c r="E335" t="s">
        <v>28</v>
      </c>
      <c r="F335" t="s">
        <v>206</v>
      </c>
      <c r="G335">
        <v>1078</v>
      </c>
      <c r="H335">
        <v>12914</v>
      </c>
      <c r="I335">
        <v>51037</v>
      </c>
      <c r="J335">
        <v>2879847.01</v>
      </c>
      <c r="K335">
        <v>2246464.33</v>
      </c>
      <c r="L335">
        <v>1908584.49</v>
      </c>
      <c r="M335">
        <v>805878.5845</v>
      </c>
      <c r="N335">
        <v>543</v>
      </c>
      <c r="O335">
        <v>4379</v>
      </c>
      <c r="P335">
        <v>22981</v>
      </c>
      <c r="Q335">
        <v>1314785.5900000001</v>
      </c>
      <c r="R335">
        <v>1109422.67</v>
      </c>
      <c r="S335">
        <v>848937.35</v>
      </c>
      <c r="T335">
        <v>397514.24359999999</v>
      </c>
      <c r="U335">
        <v>535</v>
      </c>
      <c r="V335">
        <v>8535</v>
      </c>
      <c r="W335">
        <v>28056</v>
      </c>
      <c r="X335">
        <v>1565061.42</v>
      </c>
      <c r="Y335">
        <v>1137041.6599999999</v>
      </c>
      <c r="Z335">
        <v>1059647.1399999999</v>
      </c>
      <c r="AA335">
        <v>408364.34090000001</v>
      </c>
      <c r="AB335">
        <v>855</v>
      </c>
      <c r="AC335">
        <v>886</v>
      </c>
      <c r="AD335">
        <v>696</v>
      </c>
      <c r="AE335">
        <v>682</v>
      </c>
      <c r="AF335">
        <v>532</v>
      </c>
      <c r="AG335">
        <v>523</v>
      </c>
      <c r="AH335">
        <v>416</v>
      </c>
      <c r="AI335">
        <v>406</v>
      </c>
      <c r="AJ335">
        <v>323</v>
      </c>
      <c r="AK335">
        <v>363</v>
      </c>
      <c r="AL335">
        <v>280</v>
      </c>
      <c r="AM335">
        <v>276</v>
      </c>
    </row>
    <row r="336" spans="1:39" x14ac:dyDescent="0.15">
      <c r="A336" t="s">
        <v>33</v>
      </c>
      <c r="B336">
        <v>5</v>
      </c>
      <c r="C336">
        <v>1</v>
      </c>
      <c r="D336">
        <v>0</v>
      </c>
      <c r="E336" t="s">
        <v>30</v>
      </c>
      <c r="F336" t="s">
        <v>206</v>
      </c>
      <c r="G336">
        <v>1</v>
      </c>
      <c r="H336">
        <v>8</v>
      </c>
      <c r="I336">
        <v>46</v>
      </c>
      <c r="J336">
        <v>2764.89</v>
      </c>
      <c r="K336">
        <v>2103.16</v>
      </c>
      <c r="L336">
        <v>1968.79</v>
      </c>
      <c r="M336">
        <v>708.9</v>
      </c>
      <c r="N336">
        <v>0</v>
      </c>
      <c r="O336">
        <v>0</v>
      </c>
      <c r="P336">
        <v>0</v>
      </c>
      <c r="Q336">
        <v>0</v>
      </c>
      <c r="R336">
        <v>0</v>
      </c>
      <c r="S336">
        <v>0</v>
      </c>
      <c r="T336">
        <v>0</v>
      </c>
      <c r="U336">
        <v>1</v>
      </c>
      <c r="V336">
        <v>8</v>
      </c>
      <c r="W336">
        <v>46</v>
      </c>
      <c r="X336">
        <v>2764.89</v>
      </c>
      <c r="Y336">
        <v>2103.16</v>
      </c>
      <c r="Z336">
        <v>1968.79</v>
      </c>
      <c r="AA336">
        <v>708.9</v>
      </c>
      <c r="AB336">
        <v>1</v>
      </c>
      <c r="AC336">
        <v>1</v>
      </c>
      <c r="AD336">
        <v>1</v>
      </c>
      <c r="AE336">
        <v>1</v>
      </c>
      <c r="AF336">
        <v>0</v>
      </c>
      <c r="AG336">
        <v>0</v>
      </c>
      <c r="AH336">
        <v>0</v>
      </c>
      <c r="AI336">
        <v>0</v>
      </c>
      <c r="AJ336">
        <v>1</v>
      </c>
      <c r="AK336">
        <v>1</v>
      </c>
      <c r="AL336">
        <v>1</v>
      </c>
      <c r="AM336">
        <v>1</v>
      </c>
    </row>
    <row r="337" spans="1:39" x14ac:dyDescent="0.15">
      <c r="A337" t="s">
        <v>33</v>
      </c>
      <c r="B337">
        <v>5</v>
      </c>
      <c r="C337">
        <v>1</v>
      </c>
      <c r="D337">
        <v>0</v>
      </c>
      <c r="E337" t="s">
        <v>29</v>
      </c>
      <c r="F337" t="s">
        <v>206</v>
      </c>
      <c r="G337">
        <v>20</v>
      </c>
      <c r="H337">
        <v>207</v>
      </c>
      <c r="I337">
        <v>863</v>
      </c>
      <c r="J337">
        <v>51145.94</v>
      </c>
      <c r="K337">
        <v>38810.67</v>
      </c>
      <c r="L337">
        <v>31034.29</v>
      </c>
      <c r="M337">
        <v>13572.2817</v>
      </c>
      <c r="N337">
        <v>7</v>
      </c>
      <c r="O337">
        <v>33</v>
      </c>
      <c r="P337">
        <v>244</v>
      </c>
      <c r="Q337">
        <v>16064.43</v>
      </c>
      <c r="R337">
        <v>13445.5</v>
      </c>
      <c r="S337">
        <v>9473.3799999999992</v>
      </c>
      <c r="T337">
        <v>4486.2263000000003</v>
      </c>
      <c r="U337">
        <v>13</v>
      </c>
      <c r="V337">
        <v>174</v>
      </c>
      <c r="W337">
        <v>619</v>
      </c>
      <c r="X337">
        <v>35081.51</v>
      </c>
      <c r="Y337">
        <v>25365.17</v>
      </c>
      <c r="Z337">
        <v>21560.91</v>
      </c>
      <c r="AA337">
        <v>9086.0553999999993</v>
      </c>
      <c r="AB337">
        <v>17</v>
      </c>
      <c r="AC337">
        <v>18</v>
      </c>
      <c r="AD337">
        <v>14</v>
      </c>
      <c r="AE337">
        <v>13</v>
      </c>
      <c r="AF337">
        <v>7</v>
      </c>
      <c r="AG337">
        <v>7</v>
      </c>
      <c r="AH337">
        <v>4</v>
      </c>
      <c r="AI337">
        <v>6</v>
      </c>
      <c r="AJ337">
        <v>10</v>
      </c>
      <c r="AK337">
        <v>11</v>
      </c>
      <c r="AL337">
        <v>10</v>
      </c>
      <c r="AM337">
        <v>7</v>
      </c>
    </row>
    <row r="338" spans="1:39" x14ac:dyDescent="0.15">
      <c r="A338" t="s">
        <v>33</v>
      </c>
      <c r="B338">
        <v>5</v>
      </c>
      <c r="C338">
        <v>1</v>
      </c>
      <c r="D338">
        <v>0</v>
      </c>
      <c r="E338" t="s">
        <v>32</v>
      </c>
      <c r="F338" t="s">
        <v>206</v>
      </c>
      <c r="G338">
        <v>682</v>
      </c>
      <c r="H338">
        <v>6666</v>
      </c>
      <c r="I338">
        <v>29319</v>
      </c>
      <c r="J338">
        <v>1713396.27</v>
      </c>
      <c r="K338">
        <v>1375443.67</v>
      </c>
      <c r="L338">
        <v>1222622.8799999999</v>
      </c>
      <c r="M338">
        <v>461993.78739999997</v>
      </c>
      <c r="N338">
        <v>178</v>
      </c>
      <c r="O338">
        <v>1860</v>
      </c>
      <c r="P338">
        <v>8439</v>
      </c>
      <c r="Q338">
        <v>469091.24</v>
      </c>
      <c r="R338">
        <v>371804.25</v>
      </c>
      <c r="S338">
        <v>299047.81</v>
      </c>
      <c r="T338">
        <v>144038.1066</v>
      </c>
      <c r="U338">
        <v>504</v>
      </c>
      <c r="V338">
        <v>4806</v>
      </c>
      <c r="W338">
        <v>20880</v>
      </c>
      <c r="X338">
        <v>1244305.03</v>
      </c>
      <c r="Y338">
        <v>1003639.42</v>
      </c>
      <c r="Z338">
        <v>923575.07</v>
      </c>
      <c r="AA338">
        <v>317955.68079999997</v>
      </c>
      <c r="AB338">
        <v>668</v>
      </c>
      <c r="AC338">
        <v>618</v>
      </c>
      <c r="AD338">
        <v>501</v>
      </c>
      <c r="AE338">
        <v>606</v>
      </c>
      <c r="AF338">
        <v>177</v>
      </c>
      <c r="AG338">
        <v>161</v>
      </c>
      <c r="AH338">
        <v>144</v>
      </c>
      <c r="AI338">
        <v>156</v>
      </c>
      <c r="AJ338">
        <v>491</v>
      </c>
      <c r="AK338">
        <v>457</v>
      </c>
      <c r="AL338">
        <v>357</v>
      </c>
      <c r="AM338">
        <v>450</v>
      </c>
    </row>
    <row r="339" spans="1:39" x14ac:dyDescent="0.15">
      <c r="A339" t="s">
        <v>33</v>
      </c>
      <c r="B339">
        <v>5</v>
      </c>
      <c r="C339">
        <v>1</v>
      </c>
      <c r="D339">
        <v>1</v>
      </c>
      <c r="E339" t="s">
        <v>28</v>
      </c>
      <c r="F339" t="s">
        <v>206</v>
      </c>
      <c r="G339">
        <v>7818</v>
      </c>
      <c r="H339">
        <v>104169</v>
      </c>
      <c r="I339">
        <v>368716</v>
      </c>
      <c r="J339">
        <v>21640911.600000001</v>
      </c>
      <c r="K339">
        <v>17989052.93</v>
      </c>
      <c r="L339">
        <v>15097788.619999999</v>
      </c>
      <c r="M339">
        <v>5951268.7796999998</v>
      </c>
      <c r="N339">
        <v>4802</v>
      </c>
      <c r="O339">
        <v>50406</v>
      </c>
      <c r="P339">
        <v>214727</v>
      </c>
      <c r="Q339">
        <v>12926639.83</v>
      </c>
      <c r="R339">
        <v>11283862.779999999</v>
      </c>
      <c r="S339">
        <v>8915586.9600000009</v>
      </c>
      <c r="T339">
        <v>3694491.7980999998</v>
      </c>
      <c r="U339">
        <v>3016</v>
      </c>
      <c r="V339">
        <v>53763</v>
      </c>
      <c r="W339">
        <v>153989</v>
      </c>
      <c r="X339">
        <v>8714271.7699999996</v>
      </c>
      <c r="Y339">
        <v>6705190.1500000004</v>
      </c>
      <c r="Z339">
        <v>6182201.6600000001</v>
      </c>
      <c r="AA339">
        <v>2256776.9816000001</v>
      </c>
      <c r="AB339">
        <v>6861</v>
      </c>
      <c r="AC339">
        <v>7391</v>
      </c>
      <c r="AD339">
        <v>4828</v>
      </c>
      <c r="AE339">
        <v>6714</v>
      </c>
      <c r="AF339">
        <v>4597</v>
      </c>
      <c r="AG339">
        <v>4659</v>
      </c>
      <c r="AH339">
        <v>3289</v>
      </c>
      <c r="AI339">
        <v>4502</v>
      </c>
      <c r="AJ339">
        <v>2264</v>
      </c>
      <c r="AK339">
        <v>2732</v>
      </c>
      <c r="AL339">
        <v>1539</v>
      </c>
      <c r="AM339">
        <v>2212</v>
      </c>
    </row>
    <row r="340" spans="1:39" x14ac:dyDescent="0.15">
      <c r="A340" t="s">
        <v>33</v>
      </c>
      <c r="B340">
        <v>5</v>
      </c>
      <c r="C340">
        <v>1</v>
      </c>
      <c r="D340">
        <v>1</v>
      </c>
      <c r="E340" t="s">
        <v>30</v>
      </c>
      <c r="F340" t="s">
        <v>206</v>
      </c>
      <c r="G340">
        <v>953</v>
      </c>
      <c r="H340">
        <v>12279</v>
      </c>
      <c r="I340">
        <v>43844</v>
      </c>
      <c r="J340">
        <v>2592275.87</v>
      </c>
      <c r="K340">
        <v>2187754.23</v>
      </c>
      <c r="L340">
        <v>1761107.95</v>
      </c>
      <c r="M340">
        <v>713785.85560000001</v>
      </c>
      <c r="N340">
        <v>548</v>
      </c>
      <c r="O340">
        <v>6029</v>
      </c>
      <c r="P340">
        <v>24903</v>
      </c>
      <c r="Q340">
        <v>1488621.62</v>
      </c>
      <c r="R340">
        <v>1292840.07</v>
      </c>
      <c r="S340">
        <v>957908.08</v>
      </c>
      <c r="T340">
        <v>429473.15730000002</v>
      </c>
      <c r="U340">
        <v>405</v>
      </c>
      <c r="V340">
        <v>6250</v>
      </c>
      <c r="W340">
        <v>18941</v>
      </c>
      <c r="X340">
        <v>1103654.25</v>
      </c>
      <c r="Y340">
        <v>894914.16</v>
      </c>
      <c r="Z340">
        <v>803199.87</v>
      </c>
      <c r="AA340">
        <v>284312.69829999999</v>
      </c>
      <c r="AB340">
        <v>861</v>
      </c>
      <c r="AC340">
        <v>917</v>
      </c>
      <c r="AD340">
        <v>553</v>
      </c>
      <c r="AE340">
        <v>881</v>
      </c>
      <c r="AF340">
        <v>507</v>
      </c>
      <c r="AG340">
        <v>534</v>
      </c>
      <c r="AH340">
        <v>364</v>
      </c>
      <c r="AI340">
        <v>527</v>
      </c>
      <c r="AJ340">
        <v>354</v>
      </c>
      <c r="AK340">
        <v>383</v>
      </c>
      <c r="AL340">
        <v>189</v>
      </c>
      <c r="AM340">
        <v>354</v>
      </c>
    </row>
    <row r="341" spans="1:39" x14ac:dyDescent="0.15">
      <c r="A341" t="s">
        <v>33</v>
      </c>
      <c r="B341">
        <v>5</v>
      </c>
      <c r="C341">
        <v>1</v>
      </c>
      <c r="D341">
        <v>1</v>
      </c>
      <c r="E341" t="s">
        <v>29</v>
      </c>
      <c r="F341" t="s">
        <v>206</v>
      </c>
      <c r="G341">
        <v>13251</v>
      </c>
      <c r="H341">
        <v>179011</v>
      </c>
      <c r="I341">
        <v>624868</v>
      </c>
      <c r="J341">
        <v>36725856.5</v>
      </c>
      <c r="K341">
        <v>29681344.219999999</v>
      </c>
      <c r="L341">
        <v>25483170.920000002</v>
      </c>
      <c r="M341">
        <v>9956024.3871999998</v>
      </c>
      <c r="N341">
        <v>4725</v>
      </c>
      <c r="O341">
        <v>55474</v>
      </c>
      <c r="P341">
        <v>232113</v>
      </c>
      <c r="Q341">
        <v>13574335.029999999</v>
      </c>
      <c r="R341">
        <v>11108997.34</v>
      </c>
      <c r="S341">
        <v>8677134.5999999996</v>
      </c>
      <c r="T341">
        <v>4002261.7245</v>
      </c>
      <c r="U341">
        <v>8526</v>
      </c>
      <c r="V341">
        <v>123537</v>
      </c>
      <c r="W341">
        <v>392755</v>
      </c>
      <c r="X341">
        <v>23151521.469999999</v>
      </c>
      <c r="Y341">
        <v>18572346.879999999</v>
      </c>
      <c r="Z341">
        <v>16806036.32</v>
      </c>
      <c r="AA341">
        <v>5953762.6627000002</v>
      </c>
      <c r="AB341">
        <v>12445</v>
      </c>
      <c r="AC341">
        <v>12923</v>
      </c>
      <c r="AD341">
        <v>8420</v>
      </c>
      <c r="AE341">
        <v>12524</v>
      </c>
      <c r="AF341">
        <v>4524</v>
      </c>
      <c r="AG341">
        <v>4571</v>
      </c>
      <c r="AH341">
        <v>3436</v>
      </c>
      <c r="AI341">
        <v>4544</v>
      </c>
      <c r="AJ341">
        <v>7921</v>
      </c>
      <c r="AK341">
        <v>8352</v>
      </c>
      <c r="AL341">
        <v>4984</v>
      </c>
      <c r="AM341">
        <v>7980</v>
      </c>
    </row>
    <row r="342" spans="1:39" x14ac:dyDescent="0.15">
      <c r="A342" t="s">
        <v>33</v>
      </c>
      <c r="B342">
        <v>5</v>
      </c>
      <c r="C342">
        <v>1</v>
      </c>
      <c r="D342">
        <v>1</v>
      </c>
      <c r="E342" t="s">
        <v>31</v>
      </c>
      <c r="F342" t="s">
        <v>206</v>
      </c>
      <c r="G342">
        <v>72</v>
      </c>
      <c r="H342">
        <v>1071</v>
      </c>
      <c r="I342">
        <v>3601</v>
      </c>
      <c r="J342">
        <v>207632.31</v>
      </c>
      <c r="K342">
        <v>168392.98</v>
      </c>
      <c r="L342">
        <v>147803.31</v>
      </c>
      <c r="M342">
        <v>56754.380700000002</v>
      </c>
      <c r="N342">
        <v>26</v>
      </c>
      <c r="O342">
        <v>318</v>
      </c>
      <c r="P342">
        <v>1368</v>
      </c>
      <c r="Q342">
        <v>78481.13</v>
      </c>
      <c r="R342">
        <v>66007.78</v>
      </c>
      <c r="S342">
        <v>52828.2</v>
      </c>
      <c r="T342">
        <v>23496.8269</v>
      </c>
      <c r="U342">
        <v>46</v>
      </c>
      <c r="V342">
        <v>753</v>
      </c>
      <c r="W342">
        <v>2233</v>
      </c>
      <c r="X342">
        <v>129151.18</v>
      </c>
      <c r="Y342">
        <v>102385.2</v>
      </c>
      <c r="Z342">
        <v>94975.11</v>
      </c>
      <c r="AA342">
        <v>33257.553800000002</v>
      </c>
      <c r="AB342">
        <v>63</v>
      </c>
      <c r="AC342">
        <v>69</v>
      </c>
      <c r="AD342">
        <v>40</v>
      </c>
      <c r="AE342">
        <v>63</v>
      </c>
      <c r="AF342">
        <v>25</v>
      </c>
      <c r="AG342">
        <v>26</v>
      </c>
      <c r="AH342">
        <v>15</v>
      </c>
      <c r="AI342">
        <v>23</v>
      </c>
      <c r="AJ342">
        <v>38</v>
      </c>
      <c r="AK342">
        <v>43</v>
      </c>
      <c r="AL342">
        <v>25</v>
      </c>
      <c r="AM342">
        <v>40</v>
      </c>
    </row>
    <row r="343" spans="1:39" x14ac:dyDescent="0.15">
      <c r="A343" t="s">
        <v>33</v>
      </c>
      <c r="B343">
        <v>5</v>
      </c>
      <c r="C343">
        <v>1</v>
      </c>
      <c r="D343">
        <v>1</v>
      </c>
      <c r="E343" t="s">
        <v>32</v>
      </c>
      <c r="F343" t="s">
        <v>206</v>
      </c>
      <c r="G343">
        <v>1534</v>
      </c>
      <c r="H343">
        <v>19844</v>
      </c>
      <c r="I343">
        <v>69535</v>
      </c>
      <c r="J343">
        <v>4099907.11</v>
      </c>
      <c r="K343">
        <v>3360646.81</v>
      </c>
      <c r="L343">
        <v>2950795.68</v>
      </c>
      <c r="M343">
        <v>1094787.6366000001</v>
      </c>
      <c r="N343">
        <v>420</v>
      </c>
      <c r="O343">
        <v>5126</v>
      </c>
      <c r="P343">
        <v>20578</v>
      </c>
      <c r="Q343">
        <v>1220119.72</v>
      </c>
      <c r="R343">
        <v>1007006.82</v>
      </c>
      <c r="S343">
        <v>789113.35</v>
      </c>
      <c r="T343">
        <v>357688.02049999998</v>
      </c>
      <c r="U343">
        <v>1114</v>
      </c>
      <c r="V343">
        <v>14718</v>
      </c>
      <c r="W343">
        <v>48957</v>
      </c>
      <c r="X343">
        <v>2879787.39</v>
      </c>
      <c r="Y343">
        <v>2353639.9900000002</v>
      </c>
      <c r="Z343">
        <v>2161682.33</v>
      </c>
      <c r="AA343">
        <v>737099.61609999998</v>
      </c>
      <c r="AB343">
        <v>1461</v>
      </c>
      <c r="AC343">
        <v>1473</v>
      </c>
      <c r="AD343">
        <v>918</v>
      </c>
      <c r="AE343">
        <v>1435</v>
      </c>
      <c r="AF343">
        <v>408</v>
      </c>
      <c r="AG343">
        <v>396</v>
      </c>
      <c r="AH343">
        <v>287</v>
      </c>
      <c r="AI343">
        <v>396</v>
      </c>
      <c r="AJ343">
        <v>1053</v>
      </c>
      <c r="AK343">
        <v>1077</v>
      </c>
      <c r="AL343">
        <v>631</v>
      </c>
      <c r="AM343">
        <v>1039</v>
      </c>
    </row>
    <row r="344" spans="1:39" x14ac:dyDescent="0.15">
      <c r="A344" t="s">
        <v>33</v>
      </c>
      <c r="B344">
        <v>5</v>
      </c>
      <c r="C344">
        <v>1</v>
      </c>
      <c r="D344">
        <v>2</v>
      </c>
      <c r="E344" t="s">
        <v>28</v>
      </c>
      <c r="F344" t="s">
        <v>206</v>
      </c>
      <c r="G344">
        <v>1045</v>
      </c>
      <c r="H344">
        <v>7692</v>
      </c>
      <c r="I344">
        <v>38483</v>
      </c>
      <c r="J344">
        <v>2374382.0499999998</v>
      </c>
      <c r="K344">
        <v>2070878.13</v>
      </c>
      <c r="L344">
        <v>1630089.27</v>
      </c>
      <c r="M344">
        <v>646091.99930000002</v>
      </c>
      <c r="N344">
        <v>664</v>
      </c>
      <c r="O344">
        <v>4313</v>
      </c>
      <c r="P344">
        <v>25072</v>
      </c>
      <c r="Q344">
        <v>1571761.31</v>
      </c>
      <c r="R344">
        <v>1372139.01</v>
      </c>
      <c r="S344">
        <v>989802.11</v>
      </c>
      <c r="T344">
        <v>443832.48420000001</v>
      </c>
      <c r="U344">
        <v>381</v>
      </c>
      <c r="V344">
        <v>3379</v>
      </c>
      <c r="W344">
        <v>13411</v>
      </c>
      <c r="X344">
        <v>802620.74</v>
      </c>
      <c r="Y344">
        <v>698739.12</v>
      </c>
      <c r="Z344">
        <v>640287.16</v>
      </c>
      <c r="AA344">
        <v>202259.51509999999</v>
      </c>
      <c r="AB344">
        <v>966</v>
      </c>
      <c r="AC344">
        <v>981</v>
      </c>
      <c r="AD344">
        <v>526</v>
      </c>
      <c r="AE344">
        <v>946</v>
      </c>
      <c r="AF344">
        <v>614</v>
      </c>
      <c r="AG344">
        <v>637</v>
      </c>
      <c r="AH344">
        <v>352</v>
      </c>
      <c r="AI344">
        <v>615</v>
      </c>
      <c r="AJ344">
        <v>352</v>
      </c>
      <c r="AK344">
        <v>344</v>
      </c>
      <c r="AL344">
        <v>174</v>
      </c>
      <c r="AM344">
        <v>331</v>
      </c>
    </row>
    <row r="345" spans="1:39" x14ac:dyDescent="0.15">
      <c r="A345" t="s">
        <v>33</v>
      </c>
      <c r="B345">
        <v>5</v>
      </c>
      <c r="C345">
        <v>1</v>
      </c>
      <c r="D345">
        <v>2</v>
      </c>
      <c r="E345" t="s">
        <v>30</v>
      </c>
      <c r="F345" t="s">
        <v>206</v>
      </c>
      <c r="G345">
        <v>126</v>
      </c>
      <c r="H345">
        <v>852</v>
      </c>
      <c r="I345">
        <v>4450</v>
      </c>
      <c r="J345">
        <v>273135.57</v>
      </c>
      <c r="K345">
        <v>233585.81</v>
      </c>
      <c r="L345">
        <v>183109.11</v>
      </c>
      <c r="M345">
        <v>76450.160099999994</v>
      </c>
      <c r="N345">
        <v>78</v>
      </c>
      <c r="O345">
        <v>504</v>
      </c>
      <c r="P345">
        <v>2811</v>
      </c>
      <c r="Q345">
        <v>173854.82</v>
      </c>
      <c r="R345">
        <v>146701.89000000001</v>
      </c>
      <c r="S345">
        <v>108687.86</v>
      </c>
      <c r="T345">
        <v>51604.323299999996</v>
      </c>
      <c r="U345">
        <v>48</v>
      </c>
      <c r="V345">
        <v>348</v>
      </c>
      <c r="W345">
        <v>1639</v>
      </c>
      <c r="X345">
        <v>99280.75</v>
      </c>
      <c r="Y345">
        <v>86883.92</v>
      </c>
      <c r="Z345">
        <v>74421.25</v>
      </c>
      <c r="AA345">
        <v>24845.836800000001</v>
      </c>
      <c r="AB345">
        <v>116</v>
      </c>
      <c r="AC345">
        <v>117</v>
      </c>
      <c r="AD345">
        <v>64</v>
      </c>
      <c r="AE345">
        <v>124</v>
      </c>
      <c r="AF345">
        <v>70</v>
      </c>
      <c r="AG345">
        <v>75</v>
      </c>
      <c r="AH345">
        <v>46</v>
      </c>
      <c r="AI345">
        <v>77</v>
      </c>
      <c r="AJ345">
        <v>46</v>
      </c>
      <c r="AK345">
        <v>42</v>
      </c>
      <c r="AL345">
        <v>18</v>
      </c>
      <c r="AM345">
        <v>47</v>
      </c>
    </row>
    <row r="346" spans="1:39" x14ac:dyDescent="0.15">
      <c r="A346" t="s">
        <v>33</v>
      </c>
      <c r="B346">
        <v>5</v>
      </c>
      <c r="C346">
        <v>1</v>
      </c>
      <c r="D346">
        <v>2</v>
      </c>
      <c r="E346" t="s">
        <v>29</v>
      </c>
      <c r="F346" t="s">
        <v>206</v>
      </c>
      <c r="G346">
        <v>859</v>
      </c>
      <c r="H346">
        <v>6870</v>
      </c>
      <c r="I346">
        <v>33787</v>
      </c>
      <c r="J346">
        <v>2064344.56</v>
      </c>
      <c r="K346">
        <v>1701817.62</v>
      </c>
      <c r="L346">
        <v>1400048.15</v>
      </c>
      <c r="M346">
        <v>550537.49080000003</v>
      </c>
      <c r="N346">
        <v>317</v>
      </c>
      <c r="O346">
        <v>2151</v>
      </c>
      <c r="P346">
        <v>12462</v>
      </c>
      <c r="Q346">
        <v>774384.87</v>
      </c>
      <c r="R346">
        <v>642212.25</v>
      </c>
      <c r="S346">
        <v>463903.94</v>
      </c>
      <c r="T346">
        <v>223530.22870000001</v>
      </c>
      <c r="U346">
        <v>542</v>
      </c>
      <c r="V346">
        <v>4719</v>
      </c>
      <c r="W346">
        <v>21325</v>
      </c>
      <c r="X346">
        <v>1289959.69</v>
      </c>
      <c r="Y346">
        <v>1059605.3700000001</v>
      </c>
      <c r="Z346">
        <v>936144.21</v>
      </c>
      <c r="AA346">
        <v>327007.26209999999</v>
      </c>
      <c r="AB346">
        <v>810</v>
      </c>
      <c r="AC346">
        <v>824</v>
      </c>
      <c r="AD346">
        <v>426</v>
      </c>
      <c r="AE346">
        <v>839</v>
      </c>
      <c r="AF346">
        <v>297</v>
      </c>
      <c r="AG346">
        <v>302</v>
      </c>
      <c r="AH346">
        <v>176</v>
      </c>
      <c r="AI346">
        <v>308</v>
      </c>
      <c r="AJ346">
        <v>513</v>
      </c>
      <c r="AK346">
        <v>522</v>
      </c>
      <c r="AL346">
        <v>250</v>
      </c>
      <c r="AM346">
        <v>531</v>
      </c>
    </row>
    <row r="347" spans="1:39" x14ac:dyDescent="0.15">
      <c r="A347" t="s">
        <v>33</v>
      </c>
      <c r="B347">
        <v>5</v>
      </c>
      <c r="C347">
        <v>1</v>
      </c>
      <c r="D347">
        <v>2</v>
      </c>
      <c r="E347" t="s">
        <v>31</v>
      </c>
      <c r="F347" t="s">
        <v>206</v>
      </c>
      <c r="G347">
        <v>2</v>
      </c>
      <c r="H347">
        <v>18</v>
      </c>
      <c r="I347">
        <v>52</v>
      </c>
      <c r="J347">
        <v>3369.95</v>
      </c>
      <c r="K347">
        <v>3051.28</v>
      </c>
      <c r="L347">
        <v>2963.03</v>
      </c>
      <c r="M347">
        <v>835.42</v>
      </c>
      <c r="N347">
        <v>0</v>
      </c>
      <c r="O347">
        <v>0</v>
      </c>
      <c r="P347">
        <v>0</v>
      </c>
      <c r="Q347">
        <v>0</v>
      </c>
      <c r="R347">
        <v>0</v>
      </c>
      <c r="S347">
        <v>0</v>
      </c>
      <c r="T347">
        <v>0</v>
      </c>
      <c r="U347">
        <v>2</v>
      </c>
      <c r="V347">
        <v>18</v>
      </c>
      <c r="W347">
        <v>52</v>
      </c>
      <c r="X347">
        <v>3369.95</v>
      </c>
      <c r="Y347">
        <v>3051.28</v>
      </c>
      <c r="Z347">
        <v>2963.03</v>
      </c>
      <c r="AA347">
        <v>835.42</v>
      </c>
      <c r="AB347">
        <v>2</v>
      </c>
      <c r="AC347">
        <v>2</v>
      </c>
      <c r="AD347">
        <v>2</v>
      </c>
      <c r="AE347">
        <v>2</v>
      </c>
      <c r="AF347">
        <v>0</v>
      </c>
      <c r="AG347">
        <v>0</v>
      </c>
      <c r="AH347">
        <v>0</v>
      </c>
      <c r="AI347">
        <v>0</v>
      </c>
      <c r="AJ347">
        <v>2</v>
      </c>
      <c r="AK347">
        <v>2</v>
      </c>
      <c r="AL347">
        <v>2</v>
      </c>
      <c r="AM347">
        <v>2</v>
      </c>
    </row>
    <row r="348" spans="1:39" x14ac:dyDescent="0.15">
      <c r="A348" t="s">
        <v>33</v>
      </c>
      <c r="B348">
        <v>5</v>
      </c>
      <c r="C348">
        <v>1</v>
      </c>
      <c r="D348">
        <v>2</v>
      </c>
      <c r="E348" t="s">
        <v>32</v>
      </c>
      <c r="F348" t="s">
        <v>206</v>
      </c>
      <c r="G348">
        <v>483</v>
      </c>
      <c r="H348">
        <v>4487</v>
      </c>
      <c r="I348">
        <v>19625</v>
      </c>
      <c r="J348">
        <v>1186134.6200000001</v>
      </c>
      <c r="K348">
        <v>966613.38</v>
      </c>
      <c r="L348">
        <v>828590.59</v>
      </c>
      <c r="M348">
        <v>314543.96870000003</v>
      </c>
      <c r="N348">
        <v>141</v>
      </c>
      <c r="O348">
        <v>1152</v>
      </c>
      <c r="P348">
        <v>6036</v>
      </c>
      <c r="Q348">
        <v>362455.4</v>
      </c>
      <c r="R348">
        <v>293533.14</v>
      </c>
      <c r="S348">
        <v>221814.22</v>
      </c>
      <c r="T348">
        <v>105902.4844</v>
      </c>
      <c r="U348">
        <v>342</v>
      </c>
      <c r="V348">
        <v>3335</v>
      </c>
      <c r="W348">
        <v>13589</v>
      </c>
      <c r="X348">
        <v>823679.22</v>
      </c>
      <c r="Y348">
        <v>673080.24</v>
      </c>
      <c r="Z348">
        <v>606776.37</v>
      </c>
      <c r="AA348">
        <v>208641.48430000001</v>
      </c>
      <c r="AB348">
        <v>460</v>
      </c>
      <c r="AC348">
        <v>452</v>
      </c>
      <c r="AD348">
        <v>258</v>
      </c>
      <c r="AE348">
        <v>444</v>
      </c>
      <c r="AF348">
        <v>136</v>
      </c>
      <c r="AG348">
        <v>129</v>
      </c>
      <c r="AH348">
        <v>75</v>
      </c>
      <c r="AI348">
        <v>134</v>
      </c>
      <c r="AJ348">
        <v>324</v>
      </c>
      <c r="AK348">
        <v>323</v>
      </c>
      <c r="AL348">
        <v>183</v>
      </c>
      <c r="AM348">
        <v>310</v>
      </c>
    </row>
    <row r="349" spans="1:39" x14ac:dyDescent="0.15">
      <c r="A349" t="s">
        <v>33</v>
      </c>
      <c r="B349">
        <v>5</v>
      </c>
      <c r="C349">
        <v>2</v>
      </c>
      <c r="D349">
        <v>0</v>
      </c>
      <c r="E349" t="s">
        <v>28</v>
      </c>
      <c r="F349" t="s">
        <v>206</v>
      </c>
      <c r="G349">
        <v>722</v>
      </c>
      <c r="H349">
        <v>8314</v>
      </c>
      <c r="I349">
        <v>32107</v>
      </c>
      <c r="J349">
        <v>1810234.55</v>
      </c>
      <c r="K349">
        <v>1492210.27</v>
      </c>
      <c r="L349">
        <v>1226747.49</v>
      </c>
      <c r="M349">
        <v>520332.97889999999</v>
      </c>
      <c r="N349">
        <v>722</v>
      </c>
      <c r="O349">
        <v>3714</v>
      </c>
      <c r="P349">
        <v>16127</v>
      </c>
      <c r="Q349">
        <v>871044.87</v>
      </c>
      <c r="R349">
        <v>703555.29</v>
      </c>
      <c r="S349">
        <v>499041</v>
      </c>
      <c r="T349">
        <v>276464.22399999999</v>
      </c>
      <c r="U349">
        <v>722</v>
      </c>
      <c r="V349">
        <v>4600</v>
      </c>
      <c r="W349">
        <v>15980</v>
      </c>
      <c r="X349">
        <v>939189.68</v>
      </c>
      <c r="Y349">
        <v>788654.98</v>
      </c>
      <c r="Z349">
        <v>727706.49</v>
      </c>
      <c r="AA349">
        <v>243868.7549</v>
      </c>
      <c r="AB349">
        <v>701</v>
      </c>
      <c r="AC349">
        <v>711</v>
      </c>
      <c r="AD349">
        <v>608</v>
      </c>
      <c r="AE349">
        <v>658</v>
      </c>
      <c r="AF349">
        <v>701</v>
      </c>
      <c r="AG349">
        <v>711</v>
      </c>
      <c r="AH349">
        <v>608</v>
      </c>
      <c r="AI349">
        <v>658</v>
      </c>
      <c r="AJ349">
        <v>701</v>
      </c>
      <c r="AK349">
        <v>711</v>
      </c>
      <c r="AL349">
        <v>608</v>
      </c>
      <c r="AM349">
        <v>658</v>
      </c>
    </row>
    <row r="350" spans="1:39" x14ac:dyDescent="0.15">
      <c r="A350" t="s">
        <v>33</v>
      </c>
      <c r="B350">
        <v>5</v>
      </c>
      <c r="C350">
        <v>2</v>
      </c>
      <c r="D350">
        <v>0</v>
      </c>
      <c r="E350" t="s">
        <v>29</v>
      </c>
      <c r="F350" t="s">
        <v>206</v>
      </c>
      <c r="G350">
        <v>32</v>
      </c>
      <c r="H350">
        <v>389</v>
      </c>
      <c r="I350">
        <v>1593</v>
      </c>
      <c r="J350">
        <v>86172.47</v>
      </c>
      <c r="K350">
        <v>65977.55</v>
      </c>
      <c r="L350">
        <v>50957.03</v>
      </c>
      <c r="M350">
        <v>25962.842199999999</v>
      </c>
      <c r="N350">
        <v>32</v>
      </c>
      <c r="O350">
        <v>209</v>
      </c>
      <c r="P350">
        <v>904</v>
      </c>
      <c r="Q350">
        <v>45657.919999999998</v>
      </c>
      <c r="R350">
        <v>34330.26</v>
      </c>
      <c r="S350">
        <v>23505.39</v>
      </c>
      <c r="T350">
        <v>15251.8915</v>
      </c>
      <c r="U350">
        <v>32</v>
      </c>
      <c r="V350">
        <v>180</v>
      </c>
      <c r="W350">
        <v>689</v>
      </c>
      <c r="X350">
        <v>40514.550000000003</v>
      </c>
      <c r="Y350">
        <v>31647.29</v>
      </c>
      <c r="Z350">
        <v>27451.64</v>
      </c>
      <c r="AA350">
        <v>10710.950699999999</v>
      </c>
      <c r="AB350">
        <v>30</v>
      </c>
      <c r="AC350">
        <v>32</v>
      </c>
      <c r="AD350">
        <v>27</v>
      </c>
      <c r="AE350">
        <v>31</v>
      </c>
      <c r="AF350">
        <v>30</v>
      </c>
      <c r="AG350">
        <v>32</v>
      </c>
      <c r="AH350">
        <v>27</v>
      </c>
      <c r="AI350">
        <v>31</v>
      </c>
      <c r="AJ350">
        <v>30</v>
      </c>
      <c r="AK350">
        <v>32</v>
      </c>
      <c r="AL350">
        <v>27</v>
      </c>
      <c r="AM350">
        <v>31</v>
      </c>
    </row>
    <row r="351" spans="1:39" x14ac:dyDescent="0.15">
      <c r="A351" t="s">
        <v>33</v>
      </c>
      <c r="B351">
        <v>5</v>
      </c>
      <c r="C351">
        <v>2</v>
      </c>
      <c r="D351">
        <v>0</v>
      </c>
      <c r="E351" t="s">
        <v>32</v>
      </c>
      <c r="F351" t="s">
        <v>206</v>
      </c>
      <c r="G351">
        <v>1152</v>
      </c>
      <c r="H351">
        <v>15114</v>
      </c>
      <c r="I351">
        <v>58631</v>
      </c>
      <c r="J351">
        <v>3287414.43</v>
      </c>
      <c r="K351">
        <v>2587941.9900000002</v>
      </c>
      <c r="L351">
        <v>2185913.08</v>
      </c>
      <c r="M351">
        <v>935648.67720000003</v>
      </c>
      <c r="N351">
        <v>1152</v>
      </c>
      <c r="O351">
        <v>6013</v>
      </c>
      <c r="P351">
        <v>24521</v>
      </c>
      <c r="Q351">
        <v>1297265.6100000001</v>
      </c>
      <c r="R351">
        <v>994411.7</v>
      </c>
      <c r="S351">
        <v>730825.48</v>
      </c>
      <c r="T351">
        <v>417848.00699999998</v>
      </c>
      <c r="U351">
        <v>1152</v>
      </c>
      <c r="V351">
        <v>9101</v>
      </c>
      <c r="W351">
        <v>34110</v>
      </c>
      <c r="X351">
        <v>1990148.82</v>
      </c>
      <c r="Y351">
        <v>1593530.29</v>
      </c>
      <c r="Z351">
        <v>1455087.6</v>
      </c>
      <c r="AA351">
        <v>517800.67019999999</v>
      </c>
      <c r="AB351">
        <v>1137</v>
      </c>
      <c r="AC351">
        <v>1144</v>
      </c>
      <c r="AD351">
        <v>1017</v>
      </c>
      <c r="AE351">
        <v>1102</v>
      </c>
      <c r="AF351">
        <v>1137</v>
      </c>
      <c r="AG351">
        <v>1144</v>
      </c>
      <c r="AH351">
        <v>1017</v>
      </c>
      <c r="AI351">
        <v>1102</v>
      </c>
      <c r="AJ351">
        <v>1137</v>
      </c>
      <c r="AK351">
        <v>1144</v>
      </c>
      <c r="AL351">
        <v>1017</v>
      </c>
      <c r="AM351">
        <v>1102</v>
      </c>
    </row>
    <row r="352" spans="1:39" x14ac:dyDescent="0.15">
      <c r="A352" t="s">
        <v>33</v>
      </c>
      <c r="B352">
        <v>5</v>
      </c>
      <c r="C352">
        <v>2</v>
      </c>
      <c r="D352">
        <v>1</v>
      </c>
      <c r="E352" t="s">
        <v>28</v>
      </c>
      <c r="F352" t="s">
        <v>206</v>
      </c>
      <c r="G352">
        <v>7260</v>
      </c>
      <c r="H352">
        <v>99875</v>
      </c>
      <c r="I352">
        <v>339245</v>
      </c>
      <c r="J352">
        <v>19380101.09</v>
      </c>
      <c r="K352">
        <v>16434441.210000001</v>
      </c>
      <c r="L352">
        <v>13536031.83</v>
      </c>
      <c r="M352">
        <v>5454095.3639000002</v>
      </c>
      <c r="N352">
        <v>7260</v>
      </c>
      <c r="O352">
        <v>47199</v>
      </c>
      <c r="P352">
        <v>177899</v>
      </c>
      <c r="Q352">
        <v>9856602.25</v>
      </c>
      <c r="R352">
        <v>8207774.4699999997</v>
      </c>
      <c r="S352">
        <v>5967601.2000000002</v>
      </c>
      <c r="T352">
        <v>3000667.2752</v>
      </c>
      <c r="U352">
        <v>7260</v>
      </c>
      <c r="V352">
        <v>52676</v>
      </c>
      <c r="W352">
        <v>161346</v>
      </c>
      <c r="X352">
        <v>9523498.8399999999</v>
      </c>
      <c r="Y352">
        <v>8226666.7400000002</v>
      </c>
      <c r="Z352">
        <v>7568430.6299999999</v>
      </c>
      <c r="AA352">
        <v>2453428.0887000002</v>
      </c>
      <c r="AB352">
        <v>6843</v>
      </c>
      <c r="AC352">
        <v>7172</v>
      </c>
      <c r="AD352">
        <v>5207</v>
      </c>
      <c r="AE352">
        <v>6911</v>
      </c>
      <c r="AF352">
        <v>6843</v>
      </c>
      <c r="AG352">
        <v>7172</v>
      </c>
      <c r="AH352">
        <v>5207</v>
      </c>
      <c r="AI352">
        <v>6911</v>
      </c>
      <c r="AJ352">
        <v>6843</v>
      </c>
      <c r="AK352">
        <v>7172</v>
      </c>
      <c r="AL352">
        <v>5207</v>
      </c>
      <c r="AM352">
        <v>6911</v>
      </c>
    </row>
    <row r="353" spans="1:39" x14ac:dyDescent="0.15">
      <c r="A353" t="s">
        <v>33</v>
      </c>
      <c r="B353">
        <v>5</v>
      </c>
      <c r="C353">
        <v>2</v>
      </c>
      <c r="D353">
        <v>1</v>
      </c>
      <c r="E353" t="s">
        <v>30</v>
      </c>
      <c r="F353" t="s">
        <v>206</v>
      </c>
      <c r="G353">
        <v>1204</v>
      </c>
      <c r="H353">
        <v>17240</v>
      </c>
      <c r="I353">
        <v>57439</v>
      </c>
      <c r="J353">
        <v>3317881.45</v>
      </c>
      <c r="K353">
        <v>2813238.57</v>
      </c>
      <c r="L353">
        <v>2275599.98</v>
      </c>
      <c r="M353">
        <v>920386.85609999998</v>
      </c>
      <c r="N353">
        <v>1204</v>
      </c>
      <c r="O353">
        <v>7405</v>
      </c>
      <c r="P353">
        <v>27990</v>
      </c>
      <c r="Q353">
        <v>1585223.92</v>
      </c>
      <c r="R353">
        <v>1325336.57</v>
      </c>
      <c r="S353">
        <v>925103.4</v>
      </c>
      <c r="T353">
        <v>474041.51069999998</v>
      </c>
      <c r="U353">
        <v>1204</v>
      </c>
      <c r="V353">
        <v>9835</v>
      </c>
      <c r="W353">
        <v>29449</v>
      </c>
      <c r="X353">
        <v>1732657.53</v>
      </c>
      <c r="Y353">
        <v>1487902</v>
      </c>
      <c r="Z353">
        <v>1350496.58</v>
      </c>
      <c r="AA353">
        <v>446345.34539999999</v>
      </c>
      <c r="AB353">
        <v>1108</v>
      </c>
      <c r="AC353">
        <v>1196</v>
      </c>
      <c r="AD353">
        <v>833</v>
      </c>
      <c r="AE353">
        <v>1147</v>
      </c>
      <c r="AF353">
        <v>1108</v>
      </c>
      <c r="AG353">
        <v>1196</v>
      </c>
      <c r="AH353">
        <v>833</v>
      </c>
      <c r="AI353">
        <v>1147</v>
      </c>
      <c r="AJ353">
        <v>1108</v>
      </c>
      <c r="AK353">
        <v>1196</v>
      </c>
      <c r="AL353">
        <v>833</v>
      </c>
      <c r="AM353">
        <v>1147</v>
      </c>
    </row>
    <row r="354" spans="1:39" x14ac:dyDescent="0.15">
      <c r="A354" t="s">
        <v>33</v>
      </c>
      <c r="B354">
        <v>5</v>
      </c>
      <c r="C354">
        <v>2</v>
      </c>
      <c r="D354">
        <v>1</v>
      </c>
      <c r="E354" t="s">
        <v>29</v>
      </c>
      <c r="F354" t="s">
        <v>206</v>
      </c>
      <c r="G354">
        <v>24941</v>
      </c>
      <c r="H354">
        <v>408686</v>
      </c>
      <c r="I354">
        <v>1353469</v>
      </c>
      <c r="J354">
        <v>77093747.579999998</v>
      </c>
      <c r="K354">
        <v>61535026.359999999</v>
      </c>
      <c r="L354">
        <v>50960232.780000001</v>
      </c>
      <c r="M354">
        <v>21638397.1558</v>
      </c>
      <c r="N354">
        <v>24941</v>
      </c>
      <c r="O354">
        <v>156204</v>
      </c>
      <c r="P354">
        <v>577527</v>
      </c>
      <c r="Q354">
        <v>31613706.440000001</v>
      </c>
      <c r="R354">
        <v>24688779.420000002</v>
      </c>
      <c r="S354">
        <v>17593758.77</v>
      </c>
      <c r="T354">
        <v>9821969.9050999992</v>
      </c>
      <c r="U354">
        <v>24941</v>
      </c>
      <c r="V354">
        <v>252482</v>
      </c>
      <c r="W354">
        <v>775942</v>
      </c>
      <c r="X354">
        <v>45480041.140000001</v>
      </c>
      <c r="Y354">
        <v>36846246.939999998</v>
      </c>
      <c r="Z354">
        <v>33366474.010000002</v>
      </c>
      <c r="AA354">
        <v>11816427.250700001</v>
      </c>
      <c r="AB354">
        <v>23602</v>
      </c>
      <c r="AC354">
        <v>24816</v>
      </c>
      <c r="AD354">
        <v>19009</v>
      </c>
      <c r="AE354">
        <v>24069</v>
      </c>
      <c r="AF354">
        <v>23602</v>
      </c>
      <c r="AG354">
        <v>24816</v>
      </c>
      <c r="AH354">
        <v>19009</v>
      </c>
      <c r="AI354">
        <v>24069</v>
      </c>
      <c r="AJ354">
        <v>23602</v>
      </c>
      <c r="AK354">
        <v>24816</v>
      </c>
      <c r="AL354">
        <v>19009</v>
      </c>
      <c r="AM354">
        <v>24069</v>
      </c>
    </row>
    <row r="355" spans="1:39" x14ac:dyDescent="0.15">
      <c r="A355" t="s">
        <v>33</v>
      </c>
      <c r="B355">
        <v>5</v>
      </c>
      <c r="C355">
        <v>2</v>
      </c>
      <c r="D355">
        <v>1</v>
      </c>
      <c r="E355" t="s">
        <v>31</v>
      </c>
      <c r="F355" t="s">
        <v>206</v>
      </c>
      <c r="G355">
        <v>105</v>
      </c>
      <c r="H355">
        <v>1983</v>
      </c>
      <c r="I355">
        <v>6120</v>
      </c>
      <c r="J355">
        <v>340206.67</v>
      </c>
      <c r="K355">
        <v>277868.21000000002</v>
      </c>
      <c r="L355">
        <v>224378.2</v>
      </c>
      <c r="M355">
        <v>96732.003100000002</v>
      </c>
      <c r="N355">
        <v>105</v>
      </c>
      <c r="O355">
        <v>814</v>
      </c>
      <c r="P355">
        <v>2631</v>
      </c>
      <c r="Q355">
        <v>143164.24</v>
      </c>
      <c r="R355">
        <v>116339.62</v>
      </c>
      <c r="S355">
        <v>80688.03</v>
      </c>
      <c r="T355">
        <v>44869.580199999997</v>
      </c>
      <c r="U355">
        <v>105</v>
      </c>
      <c r="V355">
        <v>1169</v>
      </c>
      <c r="W355">
        <v>3489</v>
      </c>
      <c r="X355">
        <v>197042.43</v>
      </c>
      <c r="Y355">
        <v>161528.59</v>
      </c>
      <c r="Z355">
        <v>143690.17000000001</v>
      </c>
      <c r="AA355">
        <v>51862.422899999998</v>
      </c>
      <c r="AB355">
        <v>97</v>
      </c>
      <c r="AC355">
        <v>104</v>
      </c>
      <c r="AD355">
        <v>67</v>
      </c>
      <c r="AE355">
        <v>99</v>
      </c>
      <c r="AF355">
        <v>97</v>
      </c>
      <c r="AG355">
        <v>104</v>
      </c>
      <c r="AH355">
        <v>67</v>
      </c>
      <c r="AI355">
        <v>99</v>
      </c>
      <c r="AJ355">
        <v>97</v>
      </c>
      <c r="AK355">
        <v>104</v>
      </c>
      <c r="AL355">
        <v>67</v>
      </c>
      <c r="AM355">
        <v>99</v>
      </c>
    </row>
    <row r="356" spans="1:39" x14ac:dyDescent="0.15">
      <c r="A356" t="s">
        <v>33</v>
      </c>
      <c r="B356">
        <v>5</v>
      </c>
      <c r="C356">
        <v>2</v>
      </c>
      <c r="D356">
        <v>1</v>
      </c>
      <c r="E356" t="s">
        <v>32</v>
      </c>
      <c r="F356" t="s">
        <v>206</v>
      </c>
      <c r="G356">
        <v>3131</v>
      </c>
      <c r="H356">
        <v>47726</v>
      </c>
      <c r="I356">
        <v>160001</v>
      </c>
      <c r="J356">
        <v>9128647.2400000002</v>
      </c>
      <c r="K356">
        <v>7425088.1399999997</v>
      </c>
      <c r="L356">
        <v>6292453.1200000001</v>
      </c>
      <c r="M356">
        <v>2547564.7996999999</v>
      </c>
      <c r="N356">
        <v>3131</v>
      </c>
      <c r="O356">
        <v>18360</v>
      </c>
      <c r="P356">
        <v>65952</v>
      </c>
      <c r="Q356">
        <v>3585952.34</v>
      </c>
      <c r="R356">
        <v>2860844.54</v>
      </c>
      <c r="S356">
        <v>2114217.2400000002</v>
      </c>
      <c r="T356">
        <v>1111244.2715</v>
      </c>
      <c r="U356">
        <v>3131</v>
      </c>
      <c r="V356">
        <v>29366</v>
      </c>
      <c r="W356">
        <v>94049</v>
      </c>
      <c r="X356">
        <v>5542694.9000000004</v>
      </c>
      <c r="Y356">
        <v>4564243.5999999996</v>
      </c>
      <c r="Z356">
        <v>4178235.88</v>
      </c>
      <c r="AA356">
        <v>1436320.5282000001</v>
      </c>
      <c r="AB356">
        <v>3040</v>
      </c>
      <c r="AC356">
        <v>3106</v>
      </c>
      <c r="AD356">
        <v>2432</v>
      </c>
      <c r="AE356">
        <v>3050</v>
      </c>
      <c r="AF356">
        <v>3040</v>
      </c>
      <c r="AG356">
        <v>3106</v>
      </c>
      <c r="AH356">
        <v>2432</v>
      </c>
      <c r="AI356">
        <v>3050</v>
      </c>
      <c r="AJ356">
        <v>3040</v>
      </c>
      <c r="AK356">
        <v>3106</v>
      </c>
      <c r="AL356">
        <v>2432</v>
      </c>
      <c r="AM356">
        <v>3050</v>
      </c>
    </row>
    <row r="357" spans="1:39" x14ac:dyDescent="0.15">
      <c r="A357" t="s">
        <v>33</v>
      </c>
      <c r="B357">
        <v>5</v>
      </c>
      <c r="C357">
        <v>2</v>
      </c>
      <c r="D357">
        <v>2</v>
      </c>
      <c r="E357" t="s">
        <v>28</v>
      </c>
      <c r="F357" t="s">
        <v>206</v>
      </c>
      <c r="G357">
        <v>900</v>
      </c>
      <c r="H357">
        <v>9130</v>
      </c>
      <c r="I357">
        <v>35845</v>
      </c>
      <c r="J357">
        <v>2094990.76</v>
      </c>
      <c r="K357">
        <v>1784151.73</v>
      </c>
      <c r="L357">
        <v>1433121.86</v>
      </c>
      <c r="M357">
        <v>582680.08180000004</v>
      </c>
      <c r="N357">
        <v>900</v>
      </c>
      <c r="O357">
        <v>3885</v>
      </c>
      <c r="P357">
        <v>17283</v>
      </c>
      <c r="Q357">
        <v>986557.54</v>
      </c>
      <c r="R357">
        <v>818405.02</v>
      </c>
      <c r="S357">
        <v>552411</v>
      </c>
      <c r="T357">
        <v>298369.86869999999</v>
      </c>
      <c r="U357">
        <v>900</v>
      </c>
      <c r="V357">
        <v>5245</v>
      </c>
      <c r="W357">
        <v>18562</v>
      </c>
      <c r="X357">
        <v>1108433.22</v>
      </c>
      <c r="Y357">
        <v>965746.71</v>
      </c>
      <c r="Z357">
        <v>880710.86</v>
      </c>
      <c r="AA357">
        <v>284310.21309999999</v>
      </c>
      <c r="AB357">
        <v>834</v>
      </c>
      <c r="AC357">
        <v>893</v>
      </c>
      <c r="AD357">
        <v>617</v>
      </c>
      <c r="AE357">
        <v>861</v>
      </c>
      <c r="AF357">
        <v>834</v>
      </c>
      <c r="AG357">
        <v>893</v>
      </c>
      <c r="AH357">
        <v>617</v>
      </c>
      <c r="AI357">
        <v>861</v>
      </c>
      <c r="AJ357">
        <v>834</v>
      </c>
      <c r="AK357">
        <v>893</v>
      </c>
      <c r="AL357">
        <v>617</v>
      </c>
      <c r="AM357">
        <v>861</v>
      </c>
    </row>
    <row r="358" spans="1:39" x14ac:dyDescent="0.15">
      <c r="A358" t="s">
        <v>33</v>
      </c>
      <c r="B358">
        <v>5</v>
      </c>
      <c r="C358">
        <v>2</v>
      </c>
      <c r="D358">
        <v>2</v>
      </c>
      <c r="E358" t="s">
        <v>30</v>
      </c>
      <c r="F358" t="s">
        <v>206</v>
      </c>
      <c r="G358">
        <v>132</v>
      </c>
      <c r="H358">
        <v>1272</v>
      </c>
      <c r="I358">
        <v>5277</v>
      </c>
      <c r="J358">
        <v>307532.46000000002</v>
      </c>
      <c r="K358">
        <v>266630.96000000002</v>
      </c>
      <c r="L358">
        <v>214414.1</v>
      </c>
      <c r="M358">
        <v>84987.496499999994</v>
      </c>
      <c r="N358">
        <v>132</v>
      </c>
      <c r="O358">
        <v>552</v>
      </c>
      <c r="P358">
        <v>2555</v>
      </c>
      <c r="Q358">
        <v>141493.75</v>
      </c>
      <c r="R358">
        <v>119227.13</v>
      </c>
      <c r="S358">
        <v>83423.14</v>
      </c>
      <c r="T358">
        <v>42991.419300000001</v>
      </c>
      <c r="U358">
        <v>132</v>
      </c>
      <c r="V358">
        <v>720</v>
      </c>
      <c r="W358">
        <v>2722</v>
      </c>
      <c r="X358">
        <v>166038.71</v>
      </c>
      <c r="Y358">
        <v>147403.82999999999</v>
      </c>
      <c r="Z358">
        <v>130990.96</v>
      </c>
      <c r="AA358">
        <v>41996.0772</v>
      </c>
      <c r="AB358">
        <v>123</v>
      </c>
      <c r="AC358">
        <v>131</v>
      </c>
      <c r="AD358">
        <v>77</v>
      </c>
      <c r="AE358">
        <v>128</v>
      </c>
      <c r="AF358">
        <v>123</v>
      </c>
      <c r="AG358">
        <v>131</v>
      </c>
      <c r="AH358">
        <v>77</v>
      </c>
      <c r="AI358">
        <v>128</v>
      </c>
      <c r="AJ358">
        <v>123</v>
      </c>
      <c r="AK358">
        <v>131</v>
      </c>
      <c r="AL358">
        <v>77</v>
      </c>
      <c r="AM358">
        <v>128</v>
      </c>
    </row>
    <row r="359" spans="1:39" x14ac:dyDescent="0.15">
      <c r="A359" t="s">
        <v>33</v>
      </c>
      <c r="B359">
        <v>5</v>
      </c>
      <c r="C359">
        <v>2</v>
      </c>
      <c r="D359">
        <v>2</v>
      </c>
      <c r="E359" t="s">
        <v>29</v>
      </c>
      <c r="F359" t="s">
        <v>206</v>
      </c>
      <c r="G359">
        <v>1049</v>
      </c>
      <c r="H359">
        <v>11520</v>
      </c>
      <c r="I359">
        <v>46877</v>
      </c>
      <c r="J359">
        <v>2730094.91</v>
      </c>
      <c r="K359">
        <v>2185129.63</v>
      </c>
      <c r="L359">
        <v>1757135.83</v>
      </c>
      <c r="M359">
        <v>761887.48899999994</v>
      </c>
      <c r="N359">
        <v>1049</v>
      </c>
      <c r="O359">
        <v>4446</v>
      </c>
      <c r="P359">
        <v>20089</v>
      </c>
      <c r="Q359">
        <v>1128072.44</v>
      </c>
      <c r="R359">
        <v>880622.25</v>
      </c>
      <c r="S359">
        <v>581347.65</v>
      </c>
      <c r="T359">
        <v>346391.20939999999</v>
      </c>
      <c r="U359">
        <v>1049</v>
      </c>
      <c r="V359">
        <v>7074</v>
      </c>
      <c r="W359">
        <v>26788</v>
      </c>
      <c r="X359">
        <v>1602022.47</v>
      </c>
      <c r="Y359">
        <v>1304507.3799999999</v>
      </c>
      <c r="Z359">
        <v>1175788.18</v>
      </c>
      <c r="AA359">
        <v>415496.27960000001</v>
      </c>
      <c r="AB359">
        <v>1009</v>
      </c>
      <c r="AC359">
        <v>1040</v>
      </c>
      <c r="AD359">
        <v>739</v>
      </c>
      <c r="AE359">
        <v>1026</v>
      </c>
      <c r="AF359">
        <v>1009</v>
      </c>
      <c r="AG359">
        <v>1040</v>
      </c>
      <c r="AH359">
        <v>739</v>
      </c>
      <c r="AI359">
        <v>1026</v>
      </c>
      <c r="AJ359">
        <v>1009</v>
      </c>
      <c r="AK359">
        <v>1040</v>
      </c>
      <c r="AL359">
        <v>739</v>
      </c>
      <c r="AM359">
        <v>1026</v>
      </c>
    </row>
    <row r="360" spans="1:39" x14ac:dyDescent="0.15">
      <c r="A360" t="s">
        <v>33</v>
      </c>
      <c r="B360">
        <v>5</v>
      </c>
      <c r="C360">
        <v>2</v>
      </c>
      <c r="D360">
        <v>2</v>
      </c>
      <c r="E360" t="s">
        <v>31</v>
      </c>
      <c r="F360" t="s">
        <v>206</v>
      </c>
      <c r="G360">
        <v>3</v>
      </c>
      <c r="H360">
        <v>43</v>
      </c>
      <c r="I360">
        <v>186</v>
      </c>
      <c r="J360">
        <v>7327.77</v>
      </c>
      <c r="K360">
        <v>5470.19</v>
      </c>
      <c r="L360">
        <v>3001.93</v>
      </c>
      <c r="M360">
        <v>2453.9063999999998</v>
      </c>
      <c r="N360">
        <v>3</v>
      </c>
      <c r="O360">
        <v>29</v>
      </c>
      <c r="P360">
        <v>142</v>
      </c>
      <c r="Q360">
        <v>5920.06</v>
      </c>
      <c r="R360">
        <v>4198.78</v>
      </c>
      <c r="S360">
        <v>1730.52</v>
      </c>
      <c r="T360">
        <v>2041.836</v>
      </c>
      <c r="U360">
        <v>3</v>
      </c>
      <c r="V360">
        <v>14</v>
      </c>
      <c r="W360">
        <v>44</v>
      </c>
      <c r="X360">
        <v>1407.71</v>
      </c>
      <c r="Y360">
        <v>1271.4100000000001</v>
      </c>
      <c r="Z360">
        <v>1271.4100000000001</v>
      </c>
      <c r="AA360">
        <v>412.07040000000001</v>
      </c>
      <c r="AB360">
        <v>3</v>
      </c>
      <c r="AC360">
        <v>3</v>
      </c>
      <c r="AD360">
        <v>3</v>
      </c>
      <c r="AE360">
        <v>3</v>
      </c>
      <c r="AF360">
        <v>3</v>
      </c>
      <c r="AG360">
        <v>3</v>
      </c>
      <c r="AH360">
        <v>3</v>
      </c>
      <c r="AI360">
        <v>3</v>
      </c>
      <c r="AJ360">
        <v>3</v>
      </c>
      <c r="AK360">
        <v>3</v>
      </c>
      <c r="AL360">
        <v>3</v>
      </c>
      <c r="AM360">
        <v>3</v>
      </c>
    </row>
    <row r="361" spans="1:39" x14ac:dyDescent="0.15">
      <c r="A361" t="s">
        <v>33</v>
      </c>
      <c r="B361">
        <v>5</v>
      </c>
      <c r="C361">
        <v>2</v>
      </c>
      <c r="D361">
        <v>2</v>
      </c>
      <c r="E361" t="s">
        <v>32</v>
      </c>
      <c r="F361" t="s">
        <v>206</v>
      </c>
      <c r="G361">
        <v>816</v>
      </c>
      <c r="H361">
        <v>9799</v>
      </c>
      <c r="I361">
        <v>37650</v>
      </c>
      <c r="J361">
        <v>2197432.7200000002</v>
      </c>
      <c r="K361">
        <v>1760844.17</v>
      </c>
      <c r="L361">
        <v>1467724.09</v>
      </c>
      <c r="M361">
        <v>609793.44519999996</v>
      </c>
      <c r="N361">
        <v>816</v>
      </c>
      <c r="O361">
        <v>3650</v>
      </c>
      <c r="P361">
        <v>14921</v>
      </c>
      <c r="Q361">
        <v>832166.38</v>
      </c>
      <c r="R361">
        <v>649493.43999999994</v>
      </c>
      <c r="S361">
        <v>453661.6</v>
      </c>
      <c r="T361">
        <v>258880.55420000001</v>
      </c>
      <c r="U361">
        <v>816</v>
      </c>
      <c r="V361">
        <v>6149</v>
      </c>
      <c r="W361">
        <v>22729</v>
      </c>
      <c r="X361">
        <v>1365266.34</v>
      </c>
      <c r="Y361">
        <v>1111350.73</v>
      </c>
      <c r="Z361">
        <v>1014062.49</v>
      </c>
      <c r="AA361">
        <v>350912.891</v>
      </c>
      <c r="AB361">
        <v>781</v>
      </c>
      <c r="AC361">
        <v>810</v>
      </c>
      <c r="AD361">
        <v>618</v>
      </c>
      <c r="AE361">
        <v>789</v>
      </c>
      <c r="AF361">
        <v>781</v>
      </c>
      <c r="AG361">
        <v>810</v>
      </c>
      <c r="AH361">
        <v>618</v>
      </c>
      <c r="AI361">
        <v>789</v>
      </c>
      <c r="AJ361">
        <v>781</v>
      </c>
      <c r="AK361">
        <v>810</v>
      </c>
      <c r="AL361">
        <v>618</v>
      </c>
      <c r="AM361">
        <v>789</v>
      </c>
    </row>
    <row r="362" spans="1:39" x14ac:dyDescent="0.15">
      <c r="A362" t="s">
        <v>33</v>
      </c>
      <c r="B362">
        <v>30</v>
      </c>
      <c r="C362">
        <v>1</v>
      </c>
      <c r="D362">
        <v>0</v>
      </c>
      <c r="E362" t="s">
        <v>28</v>
      </c>
      <c r="F362" t="s">
        <v>206</v>
      </c>
      <c r="G362">
        <v>18185</v>
      </c>
      <c r="H362">
        <v>60246</v>
      </c>
      <c r="I362">
        <v>220611</v>
      </c>
      <c r="J362">
        <v>12947512.85</v>
      </c>
      <c r="K362">
        <v>10841250.449999999</v>
      </c>
      <c r="L362">
        <v>9227573.4199999999</v>
      </c>
      <c r="M362">
        <v>3634621.6214999999</v>
      </c>
      <c r="N362">
        <v>8298</v>
      </c>
      <c r="O362">
        <v>26573</v>
      </c>
      <c r="P362">
        <v>105536</v>
      </c>
      <c r="Q362">
        <v>6113765.3300000001</v>
      </c>
      <c r="R362">
        <v>5026817.28</v>
      </c>
      <c r="S362">
        <v>3826796.44</v>
      </c>
      <c r="T362">
        <v>1860782.3265</v>
      </c>
      <c r="U362">
        <v>9887</v>
      </c>
      <c r="V362">
        <v>33673</v>
      </c>
      <c r="W362">
        <v>115075</v>
      </c>
      <c r="X362">
        <v>6833747.5199999996</v>
      </c>
      <c r="Y362">
        <v>5814433.1699999999</v>
      </c>
      <c r="Z362">
        <v>5400776.9800000004</v>
      </c>
      <c r="AA362">
        <v>1773839.2949999999</v>
      </c>
      <c r="AB362">
        <v>17512</v>
      </c>
      <c r="AC362">
        <v>14662</v>
      </c>
      <c r="AD362">
        <v>10555</v>
      </c>
      <c r="AE362">
        <v>11775</v>
      </c>
      <c r="AF362">
        <v>8179</v>
      </c>
      <c r="AG362">
        <v>7923</v>
      </c>
      <c r="AH362">
        <v>5926</v>
      </c>
      <c r="AI362">
        <v>5724</v>
      </c>
      <c r="AJ362">
        <v>9333</v>
      </c>
      <c r="AK362">
        <v>6739</v>
      </c>
      <c r="AL362">
        <v>4629</v>
      </c>
      <c r="AM362">
        <v>6051</v>
      </c>
    </row>
    <row r="363" spans="1:39" x14ac:dyDescent="0.15">
      <c r="A363" t="s">
        <v>33</v>
      </c>
      <c r="B363">
        <v>30</v>
      </c>
      <c r="C363">
        <v>1</v>
      </c>
      <c r="D363">
        <v>0</v>
      </c>
      <c r="E363" t="s">
        <v>30</v>
      </c>
      <c r="F363" t="s">
        <v>206</v>
      </c>
      <c r="G363">
        <v>20</v>
      </c>
      <c r="H363">
        <v>83</v>
      </c>
      <c r="I363">
        <v>273</v>
      </c>
      <c r="J363">
        <v>15057.89</v>
      </c>
      <c r="K363">
        <v>12802.91</v>
      </c>
      <c r="L363">
        <v>10261.57</v>
      </c>
      <c r="M363">
        <v>4457.8557000000001</v>
      </c>
      <c r="N363">
        <v>10</v>
      </c>
      <c r="O363">
        <v>44</v>
      </c>
      <c r="P363">
        <v>137</v>
      </c>
      <c r="Q363">
        <v>7474.36</v>
      </c>
      <c r="R363">
        <v>6426.84</v>
      </c>
      <c r="S363">
        <v>4109.7299999999996</v>
      </c>
      <c r="T363">
        <v>2348.5088999999998</v>
      </c>
      <c r="U363">
        <v>10</v>
      </c>
      <c r="V363">
        <v>39</v>
      </c>
      <c r="W363">
        <v>136</v>
      </c>
      <c r="X363">
        <v>7583.53</v>
      </c>
      <c r="Y363">
        <v>6376.07</v>
      </c>
      <c r="Z363">
        <v>6151.84</v>
      </c>
      <c r="AA363">
        <v>2109.3467999999998</v>
      </c>
      <c r="AB363">
        <v>19</v>
      </c>
      <c r="AC363">
        <v>18</v>
      </c>
      <c r="AD363">
        <v>12</v>
      </c>
      <c r="AE363">
        <v>18</v>
      </c>
      <c r="AF363">
        <v>9</v>
      </c>
      <c r="AG363">
        <v>10</v>
      </c>
      <c r="AH363">
        <v>6</v>
      </c>
      <c r="AI363">
        <v>9</v>
      </c>
      <c r="AJ363">
        <v>10</v>
      </c>
      <c r="AK363">
        <v>8</v>
      </c>
      <c r="AL363">
        <v>6</v>
      </c>
      <c r="AM363">
        <v>9</v>
      </c>
    </row>
    <row r="364" spans="1:39" x14ac:dyDescent="0.15">
      <c r="A364" t="s">
        <v>33</v>
      </c>
      <c r="B364">
        <v>30</v>
      </c>
      <c r="C364">
        <v>1</v>
      </c>
      <c r="D364">
        <v>0</v>
      </c>
      <c r="E364" t="s">
        <v>29</v>
      </c>
      <c r="F364" t="s">
        <v>206</v>
      </c>
      <c r="G364">
        <v>337</v>
      </c>
      <c r="H364">
        <v>1267</v>
      </c>
      <c r="I364">
        <v>4861</v>
      </c>
      <c r="J364">
        <v>277945.63</v>
      </c>
      <c r="K364">
        <v>215816.32000000001</v>
      </c>
      <c r="L364">
        <v>180467.44</v>
      </c>
      <c r="M364">
        <v>86251.415699999998</v>
      </c>
      <c r="N364">
        <v>199</v>
      </c>
      <c r="O364">
        <v>733</v>
      </c>
      <c r="P364">
        <v>2990</v>
      </c>
      <c r="Q364">
        <v>165674.42000000001</v>
      </c>
      <c r="R364">
        <v>125671.47</v>
      </c>
      <c r="S364">
        <v>97818.41</v>
      </c>
      <c r="T364">
        <v>56525.464899999999</v>
      </c>
      <c r="U364">
        <v>138</v>
      </c>
      <c r="V364">
        <v>534</v>
      </c>
      <c r="W364">
        <v>1871</v>
      </c>
      <c r="X364">
        <v>112271.21</v>
      </c>
      <c r="Y364">
        <v>90144.85</v>
      </c>
      <c r="Z364">
        <v>82649.03</v>
      </c>
      <c r="AA364">
        <v>29725.950799999999</v>
      </c>
      <c r="AB364">
        <v>331</v>
      </c>
      <c r="AC364">
        <v>283</v>
      </c>
      <c r="AD364">
        <v>220</v>
      </c>
      <c r="AE364">
        <v>246</v>
      </c>
      <c r="AF364">
        <v>197</v>
      </c>
      <c r="AG364">
        <v>198</v>
      </c>
      <c r="AH364">
        <v>163</v>
      </c>
      <c r="AI364">
        <v>165</v>
      </c>
      <c r="AJ364">
        <v>134</v>
      </c>
      <c r="AK364">
        <v>85</v>
      </c>
      <c r="AL364">
        <v>57</v>
      </c>
      <c r="AM364">
        <v>81</v>
      </c>
    </row>
    <row r="365" spans="1:39" x14ac:dyDescent="0.15">
      <c r="A365" t="s">
        <v>33</v>
      </c>
      <c r="B365">
        <v>30</v>
      </c>
      <c r="C365">
        <v>1</v>
      </c>
      <c r="D365">
        <v>0</v>
      </c>
      <c r="E365" t="s">
        <v>32</v>
      </c>
      <c r="F365" t="s">
        <v>206</v>
      </c>
      <c r="G365">
        <v>7548</v>
      </c>
      <c r="H365">
        <v>27757</v>
      </c>
      <c r="I365">
        <v>104855</v>
      </c>
      <c r="J365">
        <v>6210673.6100000003</v>
      </c>
      <c r="K365">
        <v>4905730.9000000004</v>
      </c>
      <c r="L365">
        <v>4476978.13</v>
      </c>
      <c r="M365">
        <v>1673894.4182</v>
      </c>
      <c r="N365">
        <v>1516</v>
      </c>
      <c r="O365">
        <v>5952</v>
      </c>
      <c r="P365">
        <v>22632</v>
      </c>
      <c r="Q365">
        <v>1319197.6299999999</v>
      </c>
      <c r="R365">
        <v>1014481.28</v>
      </c>
      <c r="S365">
        <v>808457.63</v>
      </c>
      <c r="T365">
        <v>399265.21960000001</v>
      </c>
      <c r="U365">
        <v>6032</v>
      </c>
      <c r="V365">
        <v>21805</v>
      </c>
      <c r="W365">
        <v>82223</v>
      </c>
      <c r="X365">
        <v>4891475.9800000004</v>
      </c>
      <c r="Y365">
        <v>3891249.62</v>
      </c>
      <c r="Z365">
        <v>3668520.5</v>
      </c>
      <c r="AA365">
        <v>1274629.1986</v>
      </c>
      <c r="AB365">
        <v>7480</v>
      </c>
      <c r="AC365">
        <v>5915</v>
      </c>
      <c r="AD365">
        <v>4401</v>
      </c>
      <c r="AE365">
        <v>5662</v>
      </c>
      <c r="AF365">
        <v>1506</v>
      </c>
      <c r="AG365">
        <v>1340</v>
      </c>
      <c r="AH365">
        <v>1096</v>
      </c>
      <c r="AI365">
        <v>1237</v>
      </c>
      <c r="AJ365">
        <v>5974</v>
      </c>
      <c r="AK365">
        <v>4575</v>
      </c>
      <c r="AL365">
        <v>3305</v>
      </c>
      <c r="AM365">
        <v>4425</v>
      </c>
    </row>
    <row r="366" spans="1:39" x14ac:dyDescent="0.15">
      <c r="A366" t="s">
        <v>33</v>
      </c>
      <c r="B366">
        <v>30</v>
      </c>
      <c r="C366">
        <v>1</v>
      </c>
      <c r="D366">
        <v>1</v>
      </c>
      <c r="E366" t="s">
        <v>28</v>
      </c>
      <c r="F366" t="s">
        <v>206</v>
      </c>
      <c r="G366">
        <v>54178</v>
      </c>
      <c r="H366">
        <v>252512</v>
      </c>
      <c r="I366">
        <v>755040</v>
      </c>
      <c r="J366">
        <v>42176991.359999999</v>
      </c>
      <c r="K366">
        <v>36058426.579999998</v>
      </c>
      <c r="L366">
        <v>31120435.059999999</v>
      </c>
      <c r="M366">
        <v>12075642.082699999</v>
      </c>
      <c r="N366">
        <v>28029</v>
      </c>
      <c r="O366">
        <v>123657</v>
      </c>
      <c r="P366">
        <v>413732</v>
      </c>
      <c r="Q366">
        <v>22479240.960000001</v>
      </c>
      <c r="R366">
        <v>19004938.149999999</v>
      </c>
      <c r="S366">
        <v>15141125.02</v>
      </c>
      <c r="T366">
        <v>6937880.7878999999</v>
      </c>
      <c r="U366">
        <v>26149</v>
      </c>
      <c r="V366">
        <v>128855</v>
      </c>
      <c r="W366">
        <v>341308</v>
      </c>
      <c r="X366">
        <v>19697750.399999999</v>
      </c>
      <c r="Y366">
        <v>17053488.43</v>
      </c>
      <c r="Z366">
        <v>15979310.039999999</v>
      </c>
      <c r="AA366">
        <v>5137761.2948000003</v>
      </c>
      <c r="AB366">
        <v>52020</v>
      </c>
      <c r="AC366">
        <v>50803</v>
      </c>
      <c r="AD366">
        <v>29858</v>
      </c>
      <c r="AE366">
        <v>48941</v>
      </c>
      <c r="AF366">
        <v>27108</v>
      </c>
      <c r="AG366">
        <v>26981</v>
      </c>
      <c r="AH366">
        <v>18076</v>
      </c>
      <c r="AI366">
        <v>25746</v>
      </c>
      <c r="AJ366">
        <v>24912</v>
      </c>
      <c r="AK366">
        <v>23822</v>
      </c>
      <c r="AL366">
        <v>11782</v>
      </c>
      <c r="AM366">
        <v>23195</v>
      </c>
    </row>
    <row r="367" spans="1:39" x14ac:dyDescent="0.15">
      <c r="A367" t="s">
        <v>33</v>
      </c>
      <c r="B367">
        <v>30</v>
      </c>
      <c r="C367">
        <v>1</v>
      </c>
      <c r="D367">
        <v>1</v>
      </c>
      <c r="E367" t="s">
        <v>30</v>
      </c>
      <c r="F367" t="s">
        <v>206</v>
      </c>
      <c r="G367">
        <v>6543</v>
      </c>
      <c r="H367">
        <v>30972</v>
      </c>
      <c r="I367">
        <v>89880</v>
      </c>
      <c r="J367">
        <v>5099397.2300000004</v>
      </c>
      <c r="K367">
        <v>4394695.6500000004</v>
      </c>
      <c r="L367">
        <v>3782799.84</v>
      </c>
      <c r="M367">
        <v>1434354.6449</v>
      </c>
      <c r="N367">
        <v>2970</v>
      </c>
      <c r="O367">
        <v>12945</v>
      </c>
      <c r="P367">
        <v>42787</v>
      </c>
      <c r="Q367">
        <v>2366174.91</v>
      </c>
      <c r="R367">
        <v>2019189.22</v>
      </c>
      <c r="S367">
        <v>1581346.94</v>
      </c>
      <c r="T367">
        <v>718580.59779999999</v>
      </c>
      <c r="U367">
        <v>3573</v>
      </c>
      <c r="V367">
        <v>18027</v>
      </c>
      <c r="W367">
        <v>47093</v>
      </c>
      <c r="X367">
        <v>2733222.32</v>
      </c>
      <c r="Y367">
        <v>2375506.4300000002</v>
      </c>
      <c r="Z367">
        <v>2201452.9</v>
      </c>
      <c r="AA367">
        <v>715774.04709999997</v>
      </c>
      <c r="AB367">
        <v>6227</v>
      </c>
      <c r="AC367">
        <v>6282</v>
      </c>
      <c r="AD367">
        <v>3301</v>
      </c>
      <c r="AE367">
        <v>6326</v>
      </c>
      <c r="AF367">
        <v>2833</v>
      </c>
      <c r="AG367">
        <v>2861</v>
      </c>
      <c r="AH367">
        <v>1772</v>
      </c>
      <c r="AI367">
        <v>2892</v>
      </c>
      <c r="AJ367">
        <v>3394</v>
      </c>
      <c r="AK367">
        <v>3421</v>
      </c>
      <c r="AL367">
        <v>1529</v>
      </c>
      <c r="AM367">
        <v>3434</v>
      </c>
    </row>
    <row r="368" spans="1:39" x14ac:dyDescent="0.15">
      <c r="A368" t="s">
        <v>33</v>
      </c>
      <c r="B368">
        <v>30</v>
      </c>
      <c r="C368">
        <v>1</v>
      </c>
      <c r="D368">
        <v>1</v>
      </c>
      <c r="E368" t="s">
        <v>29</v>
      </c>
      <c r="F368" t="s">
        <v>206</v>
      </c>
      <c r="G368">
        <v>65877</v>
      </c>
      <c r="H368">
        <v>349121</v>
      </c>
      <c r="I368">
        <v>1016749</v>
      </c>
      <c r="J368">
        <v>57155390.789999999</v>
      </c>
      <c r="K368">
        <v>46453543.439999998</v>
      </c>
      <c r="L368">
        <v>41493457.909999996</v>
      </c>
      <c r="M368">
        <v>16049869.243899999</v>
      </c>
      <c r="N368">
        <v>20982</v>
      </c>
      <c r="O368">
        <v>102297</v>
      </c>
      <c r="P368">
        <v>347114</v>
      </c>
      <c r="Q368">
        <v>18632740.059999999</v>
      </c>
      <c r="R368">
        <v>14942437.960000001</v>
      </c>
      <c r="S368">
        <v>12113566.060000001</v>
      </c>
      <c r="T368">
        <v>5914049.5936000003</v>
      </c>
      <c r="U368">
        <v>44895</v>
      </c>
      <c r="V368">
        <v>246824</v>
      </c>
      <c r="W368">
        <v>669635</v>
      </c>
      <c r="X368">
        <v>38522650.729999997</v>
      </c>
      <c r="Y368">
        <v>31511105.48</v>
      </c>
      <c r="Z368">
        <v>29379891.850000001</v>
      </c>
      <c r="AA368">
        <v>10135819.6503</v>
      </c>
      <c r="AB368">
        <v>63533</v>
      </c>
      <c r="AC368">
        <v>63159</v>
      </c>
      <c r="AD368">
        <v>36984</v>
      </c>
      <c r="AE368">
        <v>63596</v>
      </c>
      <c r="AF368">
        <v>20208</v>
      </c>
      <c r="AG368">
        <v>20060</v>
      </c>
      <c r="AH368">
        <v>14366</v>
      </c>
      <c r="AI368">
        <v>20263</v>
      </c>
      <c r="AJ368">
        <v>43325</v>
      </c>
      <c r="AK368">
        <v>43099</v>
      </c>
      <c r="AL368">
        <v>22618</v>
      </c>
      <c r="AM368">
        <v>43333</v>
      </c>
    </row>
    <row r="369" spans="1:39" x14ac:dyDescent="0.15">
      <c r="A369" t="s">
        <v>33</v>
      </c>
      <c r="B369">
        <v>30</v>
      </c>
      <c r="C369">
        <v>1</v>
      </c>
      <c r="D369">
        <v>1</v>
      </c>
      <c r="E369" t="s">
        <v>31</v>
      </c>
      <c r="F369" t="s">
        <v>206</v>
      </c>
      <c r="G369">
        <v>290</v>
      </c>
      <c r="H369">
        <v>1710</v>
      </c>
      <c r="I369">
        <v>4462</v>
      </c>
      <c r="J369">
        <v>245787.74</v>
      </c>
      <c r="K369">
        <v>207265.89</v>
      </c>
      <c r="L369">
        <v>180266.12</v>
      </c>
      <c r="M369">
        <v>69846.318599999999</v>
      </c>
      <c r="N369">
        <v>111</v>
      </c>
      <c r="O369">
        <v>635</v>
      </c>
      <c r="P369">
        <v>1768</v>
      </c>
      <c r="Q369">
        <v>95866.27</v>
      </c>
      <c r="R369">
        <v>79728.38</v>
      </c>
      <c r="S369">
        <v>63755.64</v>
      </c>
      <c r="T369">
        <v>29827.404500000001</v>
      </c>
      <c r="U369">
        <v>179</v>
      </c>
      <c r="V369">
        <v>1075</v>
      </c>
      <c r="W369">
        <v>2694</v>
      </c>
      <c r="X369">
        <v>149921.47</v>
      </c>
      <c r="Y369">
        <v>127537.51</v>
      </c>
      <c r="Z369">
        <v>116510.48</v>
      </c>
      <c r="AA369">
        <v>40018.914100000002</v>
      </c>
      <c r="AB369">
        <v>280</v>
      </c>
      <c r="AC369">
        <v>274</v>
      </c>
      <c r="AD369">
        <v>147</v>
      </c>
      <c r="AE369">
        <v>284</v>
      </c>
      <c r="AF369">
        <v>110</v>
      </c>
      <c r="AG369">
        <v>103</v>
      </c>
      <c r="AH369">
        <v>63</v>
      </c>
      <c r="AI369">
        <v>109</v>
      </c>
      <c r="AJ369">
        <v>170</v>
      </c>
      <c r="AK369">
        <v>171</v>
      </c>
      <c r="AL369">
        <v>84</v>
      </c>
      <c r="AM369">
        <v>175</v>
      </c>
    </row>
    <row r="370" spans="1:39" x14ac:dyDescent="0.15">
      <c r="A370" t="s">
        <v>33</v>
      </c>
      <c r="B370">
        <v>30</v>
      </c>
      <c r="C370">
        <v>1</v>
      </c>
      <c r="D370">
        <v>1</v>
      </c>
      <c r="E370" t="s">
        <v>32</v>
      </c>
      <c r="F370" t="s">
        <v>206</v>
      </c>
      <c r="G370">
        <v>7651</v>
      </c>
      <c r="H370">
        <v>39395</v>
      </c>
      <c r="I370">
        <v>117174</v>
      </c>
      <c r="J370">
        <v>6762095.0700000003</v>
      </c>
      <c r="K370">
        <v>5484087.8799999999</v>
      </c>
      <c r="L370">
        <v>5012863.38</v>
      </c>
      <c r="M370">
        <v>1834253.7589</v>
      </c>
      <c r="N370">
        <v>1738</v>
      </c>
      <c r="O370">
        <v>8393</v>
      </c>
      <c r="P370">
        <v>27524</v>
      </c>
      <c r="Q370">
        <v>1534578.02</v>
      </c>
      <c r="R370">
        <v>1244616.58</v>
      </c>
      <c r="S370">
        <v>1011992.87</v>
      </c>
      <c r="T370">
        <v>467947.86709999997</v>
      </c>
      <c r="U370">
        <v>5913</v>
      </c>
      <c r="V370">
        <v>31002</v>
      </c>
      <c r="W370">
        <v>89650</v>
      </c>
      <c r="X370">
        <v>5227517.05</v>
      </c>
      <c r="Y370">
        <v>4239471.3</v>
      </c>
      <c r="Z370">
        <v>4000870.51</v>
      </c>
      <c r="AA370">
        <v>1366305.8918000001</v>
      </c>
      <c r="AB370">
        <v>7479</v>
      </c>
      <c r="AC370">
        <v>7059</v>
      </c>
      <c r="AD370">
        <v>4069</v>
      </c>
      <c r="AE370">
        <v>7042</v>
      </c>
      <c r="AF370">
        <v>1701</v>
      </c>
      <c r="AG370">
        <v>1540</v>
      </c>
      <c r="AH370">
        <v>1047</v>
      </c>
      <c r="AI370">
        <v>1637</v>
      </c>
      <c r="AJ370">
        <v>5778</v>
      </c>
      <c r="AK370">
        <v>5519</v>
      </c>
      <c r="AL370">
        <v>3022</v>
      </c>
      <c r="AM370">
        <v>5405</v>
      </c>
    </row>
    <row r="371" spans="1:39" x14ac:dyDescent="0.15">
      <c r="A371" t="s">
        <v>33</v>
      </c>
      <c r="B371">
        <v>30</v>
      </c>
      <c r="C371">
        <v>1</v>
      </c>
      <c r="D371">
        <v>2</v>
      </c>
      <c r="E371" t="s">
        <v>28</v>
      </c>
      <c r="F371" t="s">
        <v>206</v>
      </c>
      <c r="G371">
        <v>25545</v>
      </c>
      <c r="H371">
        <v>79687</v>
      </c>
      <c r="I371">
        <v>291935</v>
      </c>
      <c r="J371">
        <v>17493616.82</v>
      </c>
      <c r="K371">
        <v>15056670.18</v>
      </c>
      <c r="L371">
        <v>12665828.369999999</v>
      </c>
      <c r="M371">
        <v>4813382.2180000003</v>
      </c>
      <c r="N371">
        <v>11662</v>
      </c>
      <c r="O371">
        <v>34371</v>
      </c>
      <c r="P371">
        <v>138685</v>
      </c>
      <c r="Q371">
        <v>8325310.04</v>
      </c>
      <c r="R371">
        <v>7043652.75</v>
      </c>
      <c r="S371">
        <v>5238572.33</v>
      </c>
      <c r="T371">
        <v>2450893.0014999998</v>
      </c>
      <c r="U371">
        <v>13883</v>
      </c>
      <c r="V371">
        <v>45316</v>
      </c>
      <c r="W371">
        <v>153250</v>
      </c>
      <c r="X371">
        <v>9168306.7799999993</v>
      </c>
      <c r="Y371">
        <v>8013017.4299999997</v>
      </c>
      <c r="Z371">
        <v>7427256.04</v>
      </c>
      <c r="AA371">
        <v>2362489.2165000001</v>
      </c>
      <c r="AB371">
        <v>24452</v>
      </c>
      <c r="AC371">
        <v>22864</v>
      </c>
      <c r="AD371">
        <v>11066</v>
      </c>
      <c r="AE371">
        <v>22517</v>
      </c>
      <c r="AF371">
        <v>11157</v>
      </c>
      <c r="AG371">
        <v>11124</v>
      </c>
      <c r="AH371">
        <v>6084</v>
      </c>
      <c r="AI371">
        <v>10683</v>
      </c>
      <c r="AJ371">
        <v>13295</v>
      </c>
      <c r="AK371">
        <v>11740</v>
      </c>
      <c r="AL371">
        <v>4982</v>
      </c>
      <c r="AM371">
        <v>11834</v>
      </c>
    </row>
    <row r="372" spans="1:39" x14ac:dyDescent="0.15">
      <c r="A372" t="s">
        <v>33</v>
      </c>
      <c r="B372">
        <v>30</v>
      </c>
      <c r="C372">
        <v>1</v>
      </c>
      <c r="D372">
        <v>2</v>
      </c>
      <c r="E372" t="s">
        <v>30</v>
      </c>
      <c r="F372" t="s">
        <v>206</v>
      </c>
      <c r="G372">
        <v>3287</v>
      </c>
      <c r="H372">
        <v>10128</v>
      </c>
      <c r="I372">
        <v>37553</v>
      </c>
      <c r="J372">
        <v>2256320.33</v>
      </c>
      <c r="K372">
        <v>1932221.02</v>
      </c>
      <c r="L372">
        <v>1611086.79</v>
      </c>
      <c r="M372">
        <v>616691.21609999996</v>
      </c>
      <c r="N372">
        <v>1404</v>
      </c>
      <c r="O372">
        <v>3946</v>
      </c>
      <c r="P372">
        <v>16622</v>
      </c>
      <c r="Q372">
        <v>997134.44</v>
      </c>
      <c r="R372">
        <v>837608.32</v>
      </c>
      <c r="S372">
        <v>601185.13</v>
      </c>
      <c r="T372">
        <v>292511.59350000002</v>
      </c>
      <c r="U372">
        <v>1883</v>
      </c>
      <c r="V372">
        <v>6182</v>
      </c>
      <c r="W372">
        <v>20931</v>
      </c>
      <c r="X372">
        <v>1259185.8899999999</v>
      </c>
      <c r="Y372">
        <v>1094612.7</v>
      </c>
      <c r="Z372">
        <v>1009901.66</v>
      </c>
      <c r="AA372">
        <v>324179.6226</v>
      </c>
      <c r="AB372">
        <v>3108</v>
      </c>
      <c r="AC372">
        <v>2979</v>
      </c>
      <c r="AD372">
        <v>1317</v>
      </c>
      <c r="AE372">
        <v>3202</v>
      </c>
      <c r="AF372">
        <v>1333</v>
      </c>
      <c r="AG372">
        <v>1336</v>
      </c>
      <c r="AH372">
        <v>695</v>
      </c>
      <c r="AI372">
        <v>1374</v>
      </c>
      <c r="AJ372">
        <v>1775</v>
      </c>
      <c r="AK372">
        <v>1643</v>
      </c>
      <c r="AL372">
        <v>622</v>
      </c>
      <c r="AM372">
        <v>1828</v>
      </c>
    </row>
    <row r="373" spans="1:39" x14ac:dyDescent="0.15">
      <c r="A373" t="s">
        <v>33</v>
      </c>
      <c r="B373">
        <v>30</v>
      </c>
      <c r="C373">
        <v>1</v>
      </c>
      <c r="D373">
        <v>2</v>
      </c>
      <c r="E373" t="s">
        <v>29</v>
      </c>
      <c r="F373" t="s">
        <v>206</v>
      </c>
      <c r="G373">
        <v>15479</v>
      </c>
      <c r="H373">
        <v>52514</v>
      </c>
      <c r="I373">
        <v>195783</v>
      </c>
      <c r="J373">
        <v>11704618.609999999</v>
      </c>
      <c r="K373">
        <v>9518008.2899999991</v>
      </c>
      <c r="L373">
        <v>8329526.1299999999</v>
      </c>
      <c r="M373">
        <v>3185246.4885999998</v>
      </c>
      <c r="N373">
        <v>4742</v>
      </c>
      <c r="O373">
        <v>14305</v>
      </c>
      <c r="P373">
        <v>60841</v>
      </c>
      <c r="Q373">
        <v>3635965.12</v>
      </c>
      <c r="R373">
        <v>2922479.86</v>
      </c>
      <c r="S373">
        <v>2217564.79</v>
      </c>
      <c r="T373">
        <v>1095605.7515</v>
      </c>
      <c r="U373">
        <v>10737</v>
      </c>
      <c r="V373">
        <v>38209</v>
      </c>
      <c r="W373">
        <v>134942</v>
      </c>
      <c r="X373">
        <v>8068653.4900000002</v>
      </c>
      <c r="Y373">
        <v>6595528.4299999997</v>
      </c>
      <c r="Z373">
        <v>6111961.3399999999</v>
      </c>
      <c r="AA373">
        <v>2089640.7371</v>
      </c>
      <c r="AB373">
        <v>14848</v>
      </c>
      <c r="AC373">
        <v>14477</v>
      </c>
      <c r="AD373">
        <v>6903</v>
      </c>
      <c r="AE373">
        <v>15063</v>
      </c>
      <c r="AF373">
        <v>4538</v>
      </c>
      <c r="AG373">
        <v>4483</v>
      </c>
      <c r="AH373">
        <v>2606</v>
      </c>
      <c r="AI373">
        <v>4606</v>
      </c>
      <c r="AJ373">
        <v>10310</v>
      </c>
      <c r="AK373">
        <v>9994</v>
      </c>
      <c r="AL373">
        <v>4297</v>
      </c>
      <c r="AM373">
        <v>10457</v>
      </c>
    </row>
    <row r="374" spans="1:39" x14ac:dyDescent="0.15">
      <c r="A374" t="s">
        <v>33</v>
      </c>
      <c r="B374">
        <v>30</v>
      </c>
      <c r="C374">
        <v>1</v>
      </c>
      <c r="D374">
        <v>2</v>
      </c>
      <c r="E374" t="s">
        <v>31</v>
      </c>
      <c r="F374" t="s">
        <v>206</v>
      </c>
      <c r="G374">
        <v>42</v>
      </c>
      <c r="H374">
        <v>171</v>
      </c>
      <c r="I374">
        <v>551</v>
      </c>
      <c r="J374">
        <v>32506.62</v>
      </c>
      <c r="K374">
        <v>26930.63</v>
      </c>
      <c r="L374">
        <v>22629.01</v>
      </c>
      <c r="M374">
        <v>9080.9549000000006</v>
      </c>
      <c r="N374">
        <v>10</v>
      </c>
      <c r="O374">
        <v>37</v>
      </c>
      <c r="P374">
        <v>135</v>
      </c>
      <c r="Q374">
        <v>8691.41</v>
      </c>
      <c r="R374">
        <v>7123.8</v>
      </c>
      <c r="S374">
        <v>3888.32</v>
      </c>
      <c r="T374">
        <v>2771.8371999999999</v>
      </c>
      <c r="U374">
        <v>32</v>
      </c>
      <c r="V374">
        <v>134</v>
      </c>
      <c r="W374">
        <v>416</v>
      </c>
      <c r="X374">
        <v>23815.21</v>
      </c>
      <c r="Y374">
        <v>19806.830000000002</v>
      </c>
      <c r="Z374">
        <v>18740.689999999999</v>
      </c>
      <c r="AA374">
        <v>6309.1176999999998</v>
      </c>
      <c r="AB374">
        <v>39</v>
      </c>
      <c r="AC374">
        <v>41</v>
      </c>
      <c r="AD374">
        <v>14</v>
      </c>
      <c r="AE374">
        <v>41</v>
      </c>
      <c r="AF374">
        <v>8</v>
      </c>
      <c r="AG374">
        <v>10</v>
      </c>
      <c r="AH374">
        <v>4</v>
      </c>
      <c r="AI374">
        <v>10</v>
      </c>
      <c r="AJ374">
        <v>31</v>
      </c>
      <c r="AK374">
        <v>31</v>
      </c>
      <c r="AL374">
        <v>10</v>
      </c>
      <c r="AM374">
        <v>31</v>
      </c>
    </row>
    <row r="375" spans="1:39" x14ac:dyDescent="0.15">
      <c r="A375" t="s">
        <v>33</v>
      </c>
      <c r="B375">
        <v>30</v>
      </c>
      <c r="C375">
        <v>1</v>
      </c>
      <c r="D375">
        <v>2</v>
      </c>
      <c r="E375" t="s">
        <v>32</v>
      </c>
      <c r="F375" t="s">
        <v>206</v>
      </c>
      <c r="G375">
        <v>5751</v>
      </c>
      <c r="H375">
        <v>21654</v>
      </c>
      <c r="I375">
        <v>78815</v>
      </c>
      <c r="J375">
        <v>4703880.59</v>
      </c>
      <c r="K375">
        <v>3748552.89</v>
      </c>
      <c r="L375">
        <v>3403728.65</v>
      </c>
      <c r="M375">
        <v>1254383.7446999999</v>
      </c>
      <c r="N375">
        <v>1182</v>
      </c>
      <c r="O375">
        <v>4510</v>
      </c>
      <c r="P375">
        <v>16850</v>
      </c>
      <c r="Q375">
        <v>1007167.71</v>
      </c>
      <c r="R375">
        <v>788556.96</v>
      </c>
      <c r="S375">
        <v>622482.77</v>
      </c>
      <c r="T375">
        <v>297600.35159999999</v>
      </c>
      <c r="U375">
        <v>4569</v>
      </c>
      <c r="V375">
        <v>17144</v>
      </c>
      <c r="W375">
        <v>61965</v>
      </c>
      <c r="X375">
        <v>3696712.88</v>
      </c>
      <c r="Y375">
        <v>2959995.93</v>
      </c>
      <c r="Z375">
        <v>2781245.88</v>
      </c>
      <c r="AA375">
        <v>956783.39309999999</v>
      </c>
      <c r="AB375">
        <v>5568</v>
      </c>
      <c r="AC375">
        <v>5044</v>
      </c>
      <c r="AD375">
        <v>2635</v>
      </c>
      <c r="AE375">
        <v>5113</v>
      </c>
      <c r="AF375">
        <v>1156</v>
      </c>
      <c r="AG375">
        <v>1047</v>
      </c>
      <c r="AH375">
        <v>669</v>
      </c>
      <c r="AI375">
        <v>1115</v>
      </c>
      <c r="AJ375">
        <v>4412</v>
      </c>
      <c r="AK375">
        <v>3997</v>
      </c>
      <c r="AL375">
        <v>1966</v>
      </c>
      <c r="AM375">
        <v>3998</v>
      </c>
    </row>
    <row r="376" spans="1:39" x14ac:dyDescent="0.15">
      <c r="A376" t="s">
        <v>33</v>
      </c>
      <c r="B376">
        <v>30</v>
      </c>
      <c r="C376">
        <v>2</v>
      </c>
      <c r="D376">
        <v>0</v>
      </c>
      <c r="E376" t="s">
        <v>28</v>
      </c>
      <c r="F376" t="s">
        <v>206</v>
      </c>
      <c r="G376">
        <v>6776</v>
      </c>
      <c r="H376">
        <v>32826</v>
      </c>
      <c r="I376">
        <v>99905</v>
      </c>
      <c r="J376">
        <v>5523536.3799999999</v>
      </c>
      <c r="K376">
        <v>4490545.37</v>
      </c>
      <c r="L376">
        <v>3690525.29</v>
      </c>
      <c r="M376">
        <v>1633285.1251999999</v>
      </c>
      <c r="N376">
        <v>6776</v>
      </c>
      <c r="O376">
        <v>15565</v>
      </c>
      <c r="P376">
        <v>52576</v>
      </c>
      <c r="Q376">
        <v>2767648.33</v>
      </c>
      <c r="R376">
        <v>2162909.0099999998</v>
      </c>
      <c r="S376">
        <v>1516907.74</v>
      </c>
      <c r="T376">
        <v>898699.96030000004</v>
      </c>
      <c r="U376">
        <v>6776</v>
      </c>
      <c r="V376">
        <v>17261</v>
      </c>
      <c r="W376">
        <v>47329</v>
      </c>
      <c r="X376">
        <v>2755888.05</v>
      </c>
      <c r="Y376">
        <v>2327636.36</v>
      </c>
      <c r="Z376">
        <v>2173617.5499999998</v>
      </c>
      <c r="AA376">
        <v>734585.16489999997</v>
      </c>
      <c r="AB376">
        <v>6667</v>
      </c>
      <c r="AC376">
        <v>6670</v>
      </c>
      <c r="AD376">
        <v>5272</v>
      </c>
      <c r="AE376">
        <v>5569</v>
      </c>
      <c r="AF376">
        <v>6667</v>
      </c>
      <c r="AG376">
        <v>6670</v>
      </c>
      <c r="AH376">
        <v>5272</v>
      </c>
      <c r="AI376">
        <v>5569</v>
      </c>
      <c r="AJ376">
        <v>6667</v>
      </c>
      <c r="AK376">
        <v>6670</v>
      </c>
      <c r="AL376">
        <v>5272</v>
      </c>
      <c r="AM376">
        <v>5569</v>
      </c>
    </row>
    <row r="377" spans="1:39" x14ac:dyDescent="0.15">
      <c r="A377" t="s">
        <v>33</v>
      </c>
      <c r="B377">
        <v>30</v>
      </c>
      <c r="C377">
        <v>2</v>
      </c>
      <c r="D377">
        <v>0</v>
      </c>
      <c r="E377" t="s">
        <v>30</v>
      </c>
      <c r="F377" t="s">
        <v>206</v>
      </c>
      <c r="G377">
        <v>11</v>
      </c>
      <c r="H377">
        <v>53</v>
      </c>
      <c r="I377">
        <v>120</v>
      </c>
      <c r="J377">
        <v>7769.6</v>
      </c>
      <c r="K377">
        <v>6590.37</v>
      </c>
      <c r="L377">
        <v>5008.63</v>
      </c>
      <c r="M377">
        <v>2236.6183000000001</v>
      </c>
      <c r="N377">
        <v>11</v>
      </c>
      <c r="O377">
        <v>21</v>
      </c>
      <c r="P377">
        <v>61</v>
      </c>
      <c r="Q377">
        <v>3733.75</v>
      </c>
      <c r="R377">
        <v>3085.85</v>
      </c>
      <c r="S377">
        <v>2042.6</v>
      </c>
      <c r="T377">
        <v>1143.7207000000001</v>
      </c>
      <c r="U377">
        <v>11</v>
      </c>
      <c r="V377">
        <v>32</v>
      </c>
      <c r="W377">
        <v>59</v>
      </c>
      <c r="X377">
        <v>4035.85</v>
      </c>
      <c r="Y377">
        <v>3504.52</v>
      </c>
      <c r="Z377">
        <v>2966.03</v>
      </c>
      <c r="AA377">
        <v>1092.8976</v>
      </c>
      <c r="AB377">
        <v>11</v>
      </c>
      <c r="AC377">
        <v>11</v>
      </c>
      <c r="AD377">
        <v>8</v>
      </c>
      <c r="AE377">
        <v>10</v>
      </c>
      <c r="AF377">
        <v>11</v>
      </c>
      <c r="AG377">
        <v>11</v>
      </c>
      <c r="AH377">
        <v>8</v>
      </c>
      <c r="AI377">
        <v>10</v>
      </c>
      <c r="AJ377">
        <v>11</v>
      </c>
      <c r="AK377">
        <v>11</v>
      </c>
      <c r="AL377">
        <v>8</v>
      </c>
      <c r="AM377">
        <v>10</v>
      </c>
    </row>
    <row r="378" spans="1:39" x14ac:dyDescent="0.15">
      <c r="A378" t="s">
        <v>33</v>
      </c>
      <c r="B378">
        <v>30</v>
      </c>
      <c r="C378">
        <v>2</v>
      </c>
      <c r="D378">
        <v>0</v>
      </c>
      <c r="E378" t="s">
        <v>29</v>
      </c>
      <c r="F378" t="s">
        <v>206</v>
      </c>
      <c r="G378">
        <v>167</v>
      </c>
      <c r="H378">
        <v>942</v>
      </c>
      <c r="I378">
        <v>2916</v>
      </c>
      <c r="J378">
        <v>159240</v>
      </c>
      <c r="K378">
        <v>120589.04</v>
      </c>
      <c r="L378">
        <v>98383.76</v>
      </c>
      <c r="M378">
        <v>48908.973100000003</v>
      </c>
      <c r="N378">
        <v>167</v>
      </c>
      <c r="O378">
        <v>471</v>
      </c>
      <c r="P378">
        <v>1611</v>
      </c>
      <c r="Q378">
        <v>85177.64</v>
      </c>
      <c r="R378">
        <v>62149.57</v>
      </c>
      <c r="S378">
        <v>45800.67</v>
      </c>
      <c r="T378">
        <v>28576.490399999999</v>
      </c>
      <c r="U378">
        <v>167</v>
      </c>
      <c r="V378">
        <v>471</v>
      </c>
      <c r="W378">
        <v>1305</v>
      </c>
      <c r="X378">
        <v>74062.36</v>
      </c>
      <c r="Y378">
        <v>58439.47</v>
      </c>
      <c r="Z378">
        <v>52583.09</v>
      </c>
      <c r="AA378">
        <v>20332.4827</v>
      </c>
      <c r="AB378">
        <v>166</v>
      </c>
      <c r="AC378">
        <v>164</v>
      </c>
      <c r="AD378">
        <v>137</v>
      </c>
      <c r="AE378">
        <v>149</v>
      </c>
      <c r="AF378">
        <v>166</v>
      </c>
      <c r="AG378">
        <v>164</v>
      </c>
      <c r="AH378">
        <v>137</v>
      </c>
      <c r="AI378">
        <v>149</v>
      </c>
      <c r="AJ378">
        <v>166</v>
      </c>
      <c r="AK378">
        <v>164</v>
      </c>
      <c r="AL378">
        <v>137</v>
      </c>
      <c r="AM378">
        <v>149</v>
      </c>
    </row>
    <row r="379" spans="1:39" x14ac:dyDescent="0.15">
      <c r="A379" t="s">
        <v>33</v>
      </c>
      <c r="B379">
        <v>30</v>
      </c>
      <c r="C379">
        <v>2</v>
      </c>
      <c r="D379">
        <v>0</v>
      </c>
      <c r="E379" t="s">
        <v>32</v>
      </c>
      <c r="F379" t="s">
        <v>206</v>
      </c>
      <c r="G379">
        <v>4027</v>
      </c>
      <c r="H379">
        <v>22796</v>
      </c>
      <c r="I379">
        <v>70950</v>
      </c>
      <c r="J379">
        <v>3923965.66</v>
      </c>
      <c r="K379">
        <v>3014294.95</v>
      </c>
      <c r="L379">
        <v>2598368.58</v>
      </c>
      <c r="M379">
        <v>1145653.8082000001</v>
      </c>
      <c r="N379">
        <v>4027</v>
      </c>
      <c r="O379">
        <v>9425</v>
      </c>
      <c r="P379">
        <v>30032</v>
      </c>
      <c r="Q379">
        <v>1555488.66</v>
      </c>
      <c r="R379">
        <v>1154909.1299999999</v>
      </c>
      <c r="S379">
        <v>850352.91</v>
      </c>
      <c r="T379">
        <v>512241.87109999999</v>
      </c>
      <c r="U379">
        <v>4027</v>
      </c>
      <c r="V379">
        <v>13371</v>
      </c>
      <c r="W379">
        <v>40918</v>
      </c>
      <c r="X379">
        <v>2368477</v>
      </c>
      <c r="Y379">
        <v>1859385.82</v>
      </c>
      <c r="Z379">
        <v>1748015.67</v>
      </c>
      <c r="AA379">
        <v>633411.93709999998</v>
      </c>
      <c r="AB379">
        <v>3979</v>
      </c>
      <c r="AC379">
        <v>3960</v>
      </c>
      <c r="AD379">
        <v>3356</v>
      </c>
      <c r="AE379">
        <v>3581</v>
      </c>
      <c r="AF379">
        <v>3979</v>
      </c>
      <c r="AG379">
        <v>3960</v>
      </c>
      <c r="AH379">
        <v>3356</v>
      </c>
      <c r="AI379">
        <v>3581</v>
      </c>
      <c r="AJ379">
        <v>3979</v>
      </c>
      <c r="AK379">
        <v>3960</v>
      </c>
      <c r="AL379">
        <v>3356</v>
      </c>
      <c r="AM379">
        <v>3581</v>
      </c>
    </row>
    <row r="380" spans="1:39" x14ac:dyDescent="0.15">
      <c r="A380" t="s">
        <v>33</v>
      </c>
      <c r="B380">
        <v>30</v>
      </c>
      <c r="C380">
        <v>2</v>
      </c>
      <c r="D380">
        <v>1</v>
      </c>
      <c r="E380" t="s">
        <v>28</v>
      </c>
      <c r="F380" t="s">
        <v>206</v>
      </c>
      <c r="G380">
        <v>33166</v>
      </c>
      <c r="H380">
        <v>198997</v>
      </c>
      <c r="I380">
        <v>531130</v>
      </c>
      <c r="J380">
        <v>28504042.670000002</v>
      </c>
      <c r="K380">
        <v>23910352.25</v>
      </c>
      <c r="L380">
        <v>20167680.050000001</v>
      </c>
      <c r="M380">
        <v>8443899.6436000001</v>
      </c>
      <c r="N380">
        <v>33166</v>
      </c>
      <c r="O380">
        <v>91881</v>
      </c>
      <c r="P380">
        <v>275103</v>
      </c>
      <c r="Q380">
        <v>13978068.16</v>
      </c>
      <c r="R380">
        <v>11335703.640000001</v>
      </c>
      <c r="S380">
        <v>8326226.4500000002</v>
      </c>
      <c r="T380">
        <v>4569483.0685000001</v>
      </c>
      <c r="U380">
        <v>33166</v>
      </c>
      <c r="V380">
        <v>107116</v>
      </c>
      <c r="W380">
        <v>256027</v>
      </c>
      <c r="X380">
        <v>14525974.51</v>
      </c>
      <c r="Y380">
        <v>12574648.609999999</v>
      </c>
      <c r="Z380">
        <v>11841453.6</v>
      </c>
      <c r="AA380">
        <v>3874416.5751</v>
      </c>
      <c r="AB380">
        <v>32039</v>
      </c>
      <c r="AC380">
        <v>32760</v>
      </c>
      <c r="AD380">
        <v>22564</v>
      </c>
      <c r="AE380">
        <v>31560</v>
      </c>
      <c r="AF380">
        <v>32039</v>
      </c>
      <c r="AG380">
        <v>32760</v>
      </c>
      <c r="AH380">
        <v>22564</v>
      </c>
      <c r="AI380">
        <v>31560</v>
      </c>
      <c r="AJ380">
        <v>32039</v>
      </c>
      <c r="AK380">
        <v>32760</v>
      </c>
      <c r="AL380">
        <v>22564</v>
      </c>
      <c r="AM380">
        <v>31560</v>
      </c>
    </row>
    <row r="381" spans="1:39" x14ac:dyDescent="0.15">
      <c r="A381" t="s">
        <v>33</v>
      </c>
      <c r="B381">
        <v>30</v>
      </c>
      <c r="C381">
        <v>2</v>
      </c>
      <c r="D381">
        <v>1</v>
      </c>
      <c r="E381" t="s">
        <v>30</v>
      </c>
      <c r="F381" t="s">
        <v>206</v>
      </c>
      <c r="G381">
        <v>4303</v>
      </c>
      <c r="H381">
        <v>26949</v>
      </c>
      <c r="I381">
        <v>70226</v>
      </c>
      <c r="J381">
        <v>3796380.89</v>
      </c>
      <c r="K381">
        <v>3166327.24</v>
      </c>
      <c r="L381">
        <v>2628004.48</v>
      </c>
      <c r="M381">
        <v>1123842.4173000001</v>
      </c>
      <c r="N381">
        <v>4303</v>
      </c>
      <c r="O381">
        <v>11655</v>
      </c>
      <c r="P381">
        <v>34129</v>
      </c>
      <c r="Q381">
        <v>1757036.51</v>
      </c>
      <c r="R381">
        <v>1423563.64</v>
      </c>
      <c r="S381">
        <v>1012796.98</v>
      </c>
      <c r="T381">
        <v>575304.94949999999</v>
      </c>
      <c r="U381">
        <v>4303</v>
      </c>
      <c r="V381">
        <v>15294</v>
      </c>
      <c r="W381">
        <v>36097</v>
      </c>
      <c r="X381">
        <v>2039344.38</v>
      </c>
      <c r="Y381">
        <v>1742763.6</v>
      </c>
      <c r="Z381">
        <v>1615207.5</v>
      </c>
      <c r="AA381">
        <v>548537.46779999998</v>
      </c>
      <c r="AB381">
        <v>4086</v>
      </c>
      <c r="AC381">
        <v>4255</v>
      </c>
      <c r="AD381">
        <v>2769</v>
      </c>
      <c r="AE381">
        <v>4174</v>
      </c>
      <c r="AF381">
        <v>4086</v>
      </c>
      <c r="AG381">
        <v>4255</v>
      </c>
      <c r="AH381">
        <v>2769</v>
      </c>
      <c r="AI381">
        <v>4174</v>
      </c>
      <c r="AJ381">
        <v>4086</v>
      </c>
      <c r="AK381">
        <v>4255</v>
      </c>
      <c r="AL381">
        <v>2769</v>
      </c>
      <c r="AM381">
        <v>4174</v>
      </c>
    </row>
    <row r="382" spans="1:39" x14ac:dyDescent="0.15">
      <c r="A382" t="s">
        <v>33</v>
      </c>
      <c r="B382">
        <v>30</v>
      </c>
      <c r="C382">
        <v>2</v>
      </c>
      <c r="D382">
        <v>1</v>
      </c>
      <c r="E382" t="s">
        <v>29</v>
      </c>
      <c r="F382" t="s">
        <v>206</v>
      </c>
      <c r="G382">
        <v>56571</v>
      </c>
      <c r="H382">
        <v>385632</v>
      </c>
      <c r="I382">
        <v>1044798</v>
      </c>
      <c r="J382">
        <v>55837376.100000001</v>
      </c>
      <c r="K382">
        <v>44237498.990000002</v>
      </c>
      <c r="L382">
        <v>37761845.259999998</v>
      </c>
      <c r="M382">
        <v>16623680.661499999</v>
      </c>
      <c r="N382">
        <v>56571</v>
      </c>
      <c r="O382">
        <v>158410</v>
      </c>
      <c r="P382">
        <v>477872</v>
      </c>
      <c r="Q382">
        <v>24083844.379999999</v>
      </c>
      <c r="R382">
        <v>18503476.800000001</v>
      </c>
      <c r="S382">
        <v>13640596</v>
      </c>
      <c r="T382">
        <v>8058692.6819000002</v>
      </c>
      <c r="U382">
        <v>56571</v>
      </c>
      <c r="V382">
        <v>227222</v>
      </c>
      <c r="W382">
        <v>566926</v>
      </c>
      <c r="X382">
        <v>31753531.719999999</v>
      </c>
      <c r="Y382">
        <v>25734022.190000001</v>
      </c>
      <c r="Z382">
        <v>24121249.260000002</v>
      </c>
      <c r="AA382">
        <v>8564987.9795999993</v>
      </c>
      <c r="AB382">
        <v>54388</v>
      </c>
      <c r="AC382">
        <v>56102</v>
      </c>
      <c r="AD382">
        <v>40697</v>
      </c>
      <c r="AE382">
        <v>55067</v>
      </c>
      <c r="AF382">
        <v>54388</v>
      </c>
      <c r="AG382">
        <v>56102</v>
      </c>
      <c r="AH382">
        <v>40697</v>
      </c>
      <c r="AI382">
        <v>55067</v>
      </c>
      <c r="AJ382">
        <v>54388</v>
      </c>
      <c r="AK382">
        <v>56102</v>
      </c>
      <c r="AL382">
        <v>40697</v>
      </c>
      <c r="AM382">
        <v>55067</v>
      </c>
    </row>
    <row r="383" spans="1:39" x14ac:dyDescent="0.15">
      <c r="A383" t="s">
        <v>33</v>
      </c>
      <c r="B383">
        <v>30</v>
      </c>
      <c r="C383">
        <v>2</v>
      </c>
      <c r="D383">
        <v>1</v>
      </c>
      <c r="E383" t="s">
        <v>31</v>
      </c>
      <c r="F383" t="s">
        <v>206</v>
      </c>
      <c r="G383">
        <v>245</v>
      </c>
      <c r="H383">
        <v>1691</v>
      </c>
      <c r="I383">
        <v>4490</v>
      </c>
      <c r="J383">
        <v>235967.52</v>
      </c>
      <c r="K383">
        <v>193318.97</v>
      </c>
      <c r="L383">
        <v>160086.72</v>
      </c>
      <c r="M383">
        <v>72427.245699999999</v>
      </c>
      <c r="N383">
        <v>245</v>
      </c>
      <c r="O383">
        <v>722</v>
      </c>
      <c r="P383">
        <v>2129</v>
      </c>
      <c r="Q383">
        <v>102147.7</v>
      </c>
      <c r="R383">
        <v>81097.119999999995</v>
      </c>
      <c r="S383">
        <v>56550.14</v>
      </c>
      <c r="T383">
        <v>36281.357000000004</v>
      </c>
      <c r="U383">
        <v>245</v>
      </c>
      <c r="V383">
        <v>969</v>
      </c>
      <c r="W383">
        <v>2361</v>
      </c>
      <c r="X383">
        <v>133819.82</v>
      </c>
      <c r="Y383">
        <v>112221.85</v>
      </c>
      <c r="Z383">
        <v>103536.58</v>
      </c>
      <c r="AA383">
        <v>36145.888700000003</v>
      </c>
      <c r="AB383">
        <v>226</v>
      </c>
      <c r="AC383">
        <v>242</v>
      </c>
      <c r="AD383">
        <v>143</v>
      </c>
      <c r="AE383">
        <v>238</v>
      </c>
      <c r="AF383">
        <v>226</v>
      </c>
      <c r="AG383">
        <v>242</v>
      </c>
      <c r="AH383">
        <v>143</v>
      </c>
      <c r="AI383">
        <v>238</v>
      </c>
      <c r="AJ383">
        <v>226</v>
      </c>
      <c r="AK383">
        <v>242</v>
      </c>
      <c r="AL383">
        <v>143</v>
      </c>
      <c r="AM383">
        <v>238</v>
      </c>
    </row>
    <row r="384" spans="1:39" x14ac:dyDescent="0.15">
      <c r="A384" t="s">
        <v>33</v>
      </c>
      <c r="B384">
        <v>30</v>
      </c>
      <c r="C384">
        <v>2</v>
      </c>
      <c r="D384">
        <v>1</v>
      </c>
      <c r="E384" t="s">
        <v>32</v>
      </c>
      <c r="F384" t="s">
        <v>206</v>
      </c>
      <c r="G384">
        <v>7018</v>
      </c>
      <c r="H384">
        <v>47981</v>
      </c>
      <c r="I384">
        <v>131450</v>
      </c>
      <c r="J384">
        <v>7116906.9699999997</v>
      </c>
      <c r="K384">
        <v>5650750.8799999999</v>
      </c>
      <c r="L384">
        <v>4912193.93</v>
      </c>
      <c r="M384">
        <v>2084889.0678999999</v>
      </c>
      <c r="N384">
        <v>7018</v>
      </c>
      <c r="O384">
        <v>19096</v>
      </c>
      <c r="P384">
        <v>55595</v>
      </c>
      <c r="Q384">
        <v>2792318.62</v>
      </c>
      <c r="R384">
        <v>2166828.37</v>
      </c>
      <c r="S384">
        <v>1631916.98</v>
      </c>
      <c r="T384">
        <v>927590.79839999997</v>
      </c>
      <c r="U384">
        <v>7018</v>
      </c>
      <c r="V384">
        <v>28885</v>
      </c>
      <c r="W384">
        <v>75855</v>
      </c>
      <c r="X384">
        <v>4324588.3499999996</v>
      </c>
      <c r="Y384">
        <v>3483922.51</v>
      </c>
      <c r="Z384">
        <v>3280276.95</v>
      </c>
      <c r="AA384">
        <v>1157298.2694999999</v>
      </c>
      <c r="AB384">
        <v>6867</v>
      </c>
      <c r="AC384">
        <v>6894</v>
      </c>
      <c r="AD384">
        <v>5095</v>
      </c>
      <c r="AE384">
        <v>6716</v>
      </c>
      <c r="AF384">
        <v>6867</v>
      </c>
      <c r="AG384">
        <v>6894</v>
      </c>
      <c r="AH384">
        <v>5095</v>
      </c>
      <c r="AI384">
        <v>6716</v>
      </c>
      <c r="AJ384">
        <v>6867</v>
      </c>
      <c r="AK384">
        <v>6894</v>
      </c>
      <c r="AL384">
        <v>5095</v>
      </c>
      <c r="AM384">
        <v>6716</v>
      </c>
    </row>
    <row r="385" spans="1:39" x14ac:dyDescent="0.15">
      <c r="A385" t="s">
        <v>33</v>
      </c>
      <c r="B385">
        <v>30</v>
      </c>
      <c r="C385">
        <v>2</v>
      </c>
      <c r="D385">
        <v>2</v>
      </c>
      <c r="E385" t="s">
        <v>28</v>
      </c>
      <c r="F385" t="s">
        <v>206</v>
      </c>
      <c r="G385">
        <v>10891</v>
      </c>
      <c r="H385">
        <v>49773</v>
      </c>
      <c r="I385">
        <v>147800</v>
      </c>
      <c r="J385">
        <v>8436806.0999999996</v>
      </c>
      <c r="K385">
        <v>7051699.0599999996</v>
      </c>
      <c r="L385">
        <v>5792540.0800000001</v>
      </c>
      <c r="M385">
        <v>2420988.9383999999</v>
      </c>
      <c r="N385">
        <v>10891</v>
      </c>
      <c r="O385">
        <v>22376</v>
      </c>
      <c r="P385">
        <v>73526</v>
      </c>
      <c r="Q385">
        <v>4076087.06</v>
      </c>
      <c r="R385">
        <v>3292964.15</v>
      </c>
      <c r="S385">
        <v>2270437.12</v>
      </c>
      <c r="T385">
        <v>1271419.8846</v>
      </c>
      <c r="U385">
        <v>10891</v>
      </c>
      <c r="V385">
        <v>27397</v>
      </c>
      <c r="W385">
        <v>74274</v>
      </c>
      <c r="X385">
        <v>4360719.04</v>
      </c>
      <c r="Y385">
        <v>3758734.91</v>
      </c>
      <c r="Z385">
        <v>3522102.96</v>
      </c>
      <c r="AA385">
        <v>1149569.0538000001</v>
      </c>
      <c r="AB385">
        <v>10450</v>
      </c>
      <c r="AC385">
        <v>10701</v>
      </c>
      <c r="AD385">
        <v>6719</v>
      </c>
      <c r="AE385">
        <v>10156</v>
      </c>
      <c r="AF385">
        <v>10450</v>
      </c>
      <c r="AG385">
        <v>10701</v>
      </c>
      <c r="AH385">
        <v>6719</v>
      </c>
      <c r="AI385">
        <v>10156</v>
      </c>
      <c r="AJ385">
        <v>10450</v>
      </c>
      <c r="AK385">
        <v>10701</v>
      </c>
      <c r="AL385">
        <v>6719</v>
      </c>
      <c r="AM385">
        <v>10156</v>
      </c>
    </row>
    <row r="386" spans="1:39" x14ac:dyDescent="0.15">
      <c r="A386" t="s">
        <v>33</v>
      </c>
      <c r="B386">
        <v>30</v>
      </c>
      <c r="C386">
        <v>2</v>
      </c>
      <c r="D386">
        <v>2</v>
      </c>
      <c r="E386" t="s">
        <v>30</v>
      </c>
      <c r="F386" t="s">
        <v>206</v>
      </c>
      <c r="G386">
        <v>1376</v>
      </c>
      <c r="H386">
        <v>6495</v>
      </c>
      <c r="I386">
        <v>19249</v>
      </c>
      <c r="J386">
        <v>1097888.19</v>
      </c>
      <c r="K386">
        <v>913005.23</v>
      </c>
      <c r="L386">
        <v>735678.28</v>
      </c>
      <c r="M386">
        <v>314616.87310000003</v>
      </c>
      <c r="N386">
        <v>1376</v>
      </c>
      <c r="O386">
        <v>2852</v>
      </c>
      <c r="P386">
        <v>9588</v>
      </c>
      <c r="Q386">
        <v>528542.16</v>
      </c>
      <c r="R386">
        <v>425720.46</v>
      </c>
      <c r="S386">
        <v>285269.64</v>
      </c>
      <c r="T386">
        <v>164111.68429999999</v>
      </c>
      <c r="U386">
        <v>1376</v>
      </c>
      <c r="V386">
        <v>3643</v>
      </c>
      <c r="W386">
        <v>9661</v>
      </c>
      <c r="X386">
        <v>569346.03</v>
      </c>
      <c r="Y386">
        <v>487284.77</v>
      </c>
      <c r="Z386">
        <v>450408.64</v>
      </c>
      <c r="AA386">
        <v>150505.1888</v>
      </c>
      <c r="AB386">
        <v>1297</v>
      </c>
      <c r="AC386">
        <v>1351</v>
      </c>
      <c r="AD386">
        <v>777</v>
      </c>
      <c r="AE386">
        <v>1340</v>
      </c>
      <c r="AF386">
        <v>1297</v>
      </c>
      <c r="AG386">
        <v>1351</v>
      </c>
      <c r="AH386">
        <v>777</v>
      </c>
      <c r="AI386">
        <v>1340</v>
      </c>
      <c r="AJ386">
        <v>1297</v>
      </c>
      <c r="AK386">
        <v>1351</v>
      </c>
      <c r="AL386">
        <v>777</v>
      </c>
      <c r="AM386">
        <v>1340</v>
      </c>
    </row>
    <row r="387" spans="1:39" x14ac:dyDescent="0.15">
      <c r="A387" t="s">
        <v>33</v>
      </c>
      <c r="B387">
        <v>30</v>
      </c>
      <c r="C387">
        <v>2</v>
      </c>
      <c r="D387">
        <v>2</v>
      </c>
      <c r="E387" t="s">
        <v>29</v>
      </c>
      <c r="F387" t="s">
        <v>206</v>
      </c>
      <c r="G387">
        <v>8155</v>
      </c>
      <c r="H387">
        <v>39212</v>
      </c>
      <c r="I387">
        <v>122745</v>
      </c>
      <c r="J387">
        <v>6994801.0599999996</v>
      </c>
      <c r="K387">
        <v>5538271.04</v>
      </c>
      <c r="L387">
        <v>4549101.1399999997</v>
      </c>
      <c r="M387">
        <v>2009033.7574</v>
      </c>
      <c r="N387">
        <v>8155</v>
      </c>
      <c r="O387">
        <v>16275</v>
      </c>
      <c r="P387">
        <v>55283</v>
      </c>
      <c r="Q387">
        <v>3049813.14</v>
      </c>
      <c r="R387">
        <v>2350382</v>
      </c>
      <c r="S387">
        <v>1586924.05</v>
      </c>
      <c r="T387">
        <v>964815.30379999999</v>
      </c>
      <c r="U387">
        <v>8155</v>
      </c>
      <c r="V387">
        <v>22937</v>
      </c>
      <c r="W387">
        <v>67462</v>
      </c>
      <c r="X387">
        <v>3944987.92</v>
      </c>
      <c r="Y387">
        <v>3187889.04</v>
      </c>
      <c r="Z387">
        <v>2962177.09</v>
      </c>
      <c r="AA387">
        <v>1044218.4536</v>
      </c>
      <c r="AB387">
        <v>7803</v>
      </c>
      <c r="AC387">
        <v>8047</v>
      </c>
      <c r="AD387">
        <v>5102</v>
      </c>
      <c r="AE387">
        <v>7986</v>
      </c>
      <c r="AF387">
        <v>7803</v>
      </c>
      <c r="AG387">
        <v>8047</v>
      </c>
      <c r="AH387">
        <v>5102</v>
      </c>
      <c r="AI387">
        <v>7986</v>
      </c>
      <c r="AJ387">
        <v>7803</v>
      </c>
      <c r="AK387">
        <v>8047</v>
      </c>
      <c r="AL387">
        <v>5102</v>
      </c>
      <c r="AM387">
        <v>7986</v>
      </c>
    </row>
    <row r="388" spans="1:39" x14ac:dyDescent="0.15">
      <c r="A388" t="s">
        <v>33</v>
      </c>
      <c r="B388">
        <v>30</v>
      </c>
      <c r="C388">
        <v>2</v>
      </c>
      <c r="D388">
        <v>2</v>
      </c>
      <c r="E388" t="s">
        <v>31</v>
      </c>
      <c r="F388" t="s">
        <v>206</v>
      </c>
      <c r="G388">
        <v>27</v>
      </c>
      <c r="H388">
        <v>150</v>
      </c>
      <c r="I388">
        <v>428</v>
      </c>
      <c r="J388">
        <v>22583.95</v>
      </c>
      <c r="K388">
        <v>18560.330000000002</v>
      </c>
      <c r="L388">
        <v>14425.14</v>
      </c>
      <c r="M388">
        <v>6966.9313000000002</v>
      </c>
      <c r="N388">
        <v>27</v>
      </c>
      <c r="O388">
        <v>61</v>
      </c>
      <c r="P388">
        <v>197</v>
      </c>
      <c r="Q388">
        <v>9687.85</v>
      </c>
      <c r="R388">
        <v>7374.47</v>
      </c>
      <c r="S388">
        <v>4496</v>
      </c>
      <c r="T388">
        <v>3357.5536000000002</v>
      </c>
      <c r="U388">
        <v>27</v>
      </c>
      <c r="V388">
        <v>89</v>
      </c>
      <c r="W388">
        <v>231</v>
      </c>
      <c r="X388">
        <v>12896.1</v>
      </c>
      <c r="Y388">
        <v>11185.86</v>
      </c>
      <c r="Z388">
        <v>9929.14</v>
      </c>
      <c r="AA388">
        <v>3609.3777</v>
      </c>
      <c r="AB388">
        <v>27</v>
      </c>
      <c r="AC388">
        <v>27</v>
      </c>
      <c r="AD388">
        <v>17</v>
      </c>
      <c r="AE388">
        <v>24</v>
      </c>
      <c r="AF388">
        <v>27</v>
      </c>
      <c r="AG388">
        <v>27</v>
      </c>
      <c r="AH388">
        <v>17</v>
      </c>
      <c r="AI388">
        <v>24</v>
      </c>
      <c r="AJ388">
        <v>27</v>
      </c>
      <c r="AK388">
        <v>27</v>
      </c>
      <c r="AL388">
        <v>17</v>
      </c>
      <c r="AM388">
        <v>24</v>
      </c>
    </row>
    <row r="389" spans="1:39" x14ac:dyDescent="0.15">
      <c r="A389" t="s">
        <v>33</v>
      </c>
      <c r="B389">
        <v>30</v>
      </c>
      <c r="C389">
        <v>2</v>
      </c>
      <c r="D389">
        <v>2</v>
      </c>
      <c r="E389" t="s">
        <v>32</v>
      </c>
      <c r="F389" t="s">
        <v>206</v>
      </c>
      <c r="G389">
        <v>3387</v>
      </c>
      <c r="H389">
        <v>18484</v>
      </c>
      <c r="I389">
        <v>56677</v>
      </c>
      <c r="J389">
        <v>3203391.53</v>
      </c>
      <c r="K389">
        <v>2508309.94</v>
      </c>
      <c r="L389">
        <v>2137669.04</v>
      </c>
      <c r="M389">
        <v>913919.24679999996</v>
      </c>
      <c r="N389">
        <v>3387</v>
      </c>
      <c r="O389">
        <v>7458</v>
      </c>
      <c r="P389">
        <v>23049</v>
      </c>
      <c r="Q389">
        <v>1236208.49</v>
      </c>
      <c r="R389">
        <v>944030.01</v>
      </c>
      <c r="S389">
        <v>668116.12</v>
      </c>
      <c r="T389">
        <v>396085.58120000002</v>
      </c>
      <c r="U389">
        <v>3387</v>
      </c>
      <c r="V389">
        <v>11026</v>
      </c>
      <c r="W389">
        <v>33628</v>
      </c>
      <c r="X389">
        <v>1967183.04</v>
      </c>
      <c r="Y389">
        <v>1564279.93</v>
      </c>
      <c r="Z389">
        <v>1469552.92</v>
      </c>
      <c r="AA389">
        <v>517833.66560000001</v>
      </c>
      <c r="AB389">
        <v>3290</v>
      </c>
      <c r="AC389">
        <v>3328</v>
      </c>
      <c r="AD389">
        <v>2310</v>
      </c>
      <c r="AE389">
        <v>3219</v>
      </c>
      <c r="AF389">
        <v>3290</v>
      </c>
      <c r="AG389">
        <v>3328</v>
      </c>
      <c r="AH389">
        <v>2310</v>
      </c>
      <c r="AI389">
        <v>3219</v>
      </c>
      <c r="AJ389">
        <v>3290</v>
      </c>
      <c r="AK389">
        <v>3328</v>
      </c>
      <c r="AL389">
        <v>2310</v>
      </c>
      <c r="AM389">
        <v>3219</v>
      </c>
    </row>
    <row r="390" spans="1:39" x14ac:dyDescent="0.15">
      <c r="A390" t="s">
        <v>33</v>
      </c>
      <c r="B390">
        <v>70</v>
      </c>
      <c r="C390">
        <v>1</v>
      </c>
      <c r="D390">
        <v>0</v>
      </c>
      <c r="E390" t="s">
        <v>28</v>
      </c>
      <c r="F390" t="s">
        <v>206</v>
      </c>
      <c r="G390">
        <v>90746</v>
      </c>
      <c r="H390">
        <v>134889</v>
      </c>
      <c r="I390">
        <v>360502</v>
      </c>
      <c r="J390">
        <v>20644368.640000001</v>
      </c>
      <c r="K390">
        <v>17053367.960000001</v>
      </c>
      <c r="L390">
        <v>14891739.4</v>
      </c>
      <c r="M390">
        <v>5947540.0202000001</v>
      </c>
      <c r="N390">
        <v>34423</v>
      </c>
      <c r="O390">
        <v>50753</v>
      </c>
      <c r="P390">
        <v>146471</v>
      </c>
      <c r="Q390">
        <v>8237997.5499999998</v>
      </c>
      <c r="R390">
        <v>6567239.0199999996</v>
      </c>
      <c r="S390">
        <v>4975512.63</v>
      </c>
      <c r="T390">
        <v>2585421.5323999999</v>
      </c>
      <c r="U390">
        <v>56323</v>
      </c>
      <c r="V390">
        <v>84136</v>
      </c>
      <c r="W390">
        <v>214031</v>
      </c>
      <c r="X390">
        <v>12406371.09</v>
      </c>
      <c r="Y390">
        <v>10486128.939999999</v>
      </c>
      <c r="Z390">
        <v>9916226.7699999996</v>
      </c>
      <c r="AA390">
        <v>3362118.4877999998</v>
      </c>
      <c r="AB390">
        <v>89150</v>
      </c>
      <c r="AC390">
        <v>62863</v>
      </c>
      <c r="AD390">
        <v>40934</v>
      </c>
      <c r="AE390">
        <v>45629</v>
      </c>
      <c r="AF390">
        <v>33872</v>
      </c>
      <c r="AG390">
        <v>32078</v>
      </c>
      <c r="AH390">
        <v>21420</v>
      </c>
      <c r="AI390">
        <v>19998</v>
      </c>
      <c r="AJ390">
        <v>55278</v>
      </c>
      <c r="AK390">
        <v>30785</v>
      </c>
      <c r="AL390">
        <v>19514</v>
      </c>
      <c r="AM390">
        <v>25631</v>
      </c>
    </row>
    <row r="391" spans="1:39" x14ac:dyDescent="0.15">
      <c r="A391" t="s">
        <v>33</v>
      </c>
      <c r="B391">
        <v>70</v>
      </c>
      <c r="C391">
        <v>1</v>
      </c>
      <c r="D391">
        <v>0</v>
      </c>
      <c r="E391" t="s">
        <v>30</v>
      </c>
      <c r="F391" t="s">
        <v>206</v>
      </c>
      <c r="G391">
        <v>146</v>
      </c>
      <c r="H391">
        <v>203</v>
      </c>
      <c r="I391">
        <v>545</v>
      </c>
      <c r="J391">
        <v>32697.95</v>
      </c>
      <c r="K391">
        <v>28198.78</v>
      </c>
      <c r="L391">
        <v>24918.81</v>
      </c>
      <c r="M391">
        <v>8984.7116999999998</v>
      </c>
      <c r="N391">
        <v>57</v>
      </c>
      <c r="O391">
        <v>76</v>
      </c>
      <c r="P391">
        <v>228</v>
      </c>
      <c r="Q391">
        <v>12804.87</v>
      </c>
      <c r="R391">
        <v>11061.02</v>
      </c>
      <c r="S391">
        <v>8437.49</v>
      </c>
      <c r="T391">
        <v>3870.8807999999999</v>
      </c>
      <c r="U391">
        <v>89</v>
      </c>
      <c r="V391">
        <v>127</v>
      </c>
      <c r="W391">
        <v>317</v>
      </c>
      <c r="X391">
        <v>19893.080000000002</v>
      </c>
      <c r="Y391">
        <v>17137.759999999998</v>
      </c>
      <c r="Z391">
        <v>16481.32</v>
      </c>
      <c r="AA391">
        <v>5113.8308999999999</v>
      </c>
      <c r="AB391">
        <v>141</v>
      </c>
      <c r="AC391">
        <v>90</v>
      </c>
      <c r="AD391">
        <v>49</v>
      </c>
      <c r="AE391">
        <v>95</v>
      </c>
      <c r="AF391">
        <v>56</v>
      </c>
      <c r="AG391">
        <v>49</v>
      </c>
      <c r="AH391">
        <v>29</v>
      </c>
      <c r="AI391">
        <v>42</v>
      </c>
      <c r="AJ391">
        <v>85</v>
      </c>
      <c r="AK391">
        <v>41</v>
      </c>
      <c r="AL391">
        <v>20</v>
      </c>
      <c r="AM391">
        <v>53</v>
      </c>
    </row>
    <row r="392" spans="1:39" x14ac:dyDescent="0.15">
      <c r="A392" t="s">
        <v>33</v>
      </c>
      <c r="B392">
        <v>70</v>
      </c>
      <c r="C392">
        <v>1</v>
      </c>
      <c r="D392">
        <v>0</v>
      </c>
      <c r="E392" t="s">
        <v>29</v>
      </c>
      <c r="F392" t="s">
        <v>206</v>
      </c>
      <c r="G392">
        <v>995</v>
      </c>
      <c r="H392">
        <v>1660</v>
      </c>
      <c r="I392">
        <v>4852</v>
      </c>
      <c r="J392">
        <v>266340.99</v>
      </c>
      <c r="K392">
        <v>202947.55</v>
      </c>
      <c r="L392">
        <v>181130.68</v>
      </c>
      <c r="M392">
        <v>83294.919299999994</v>
      </c>
      <c r="N392">
        <v>447</v>
      </c>
      <c r="O392">
        <v>793</v>
      </c>
      <c r="P392">
        <v>2435</v>
      </c>
      <c r="Q392">
        <v>129639.05</v>
      </c>
      <c r="R392">
        <v>93775.82</v>
      </c>
      <c r="S392">
        <v>76725.02</v>
      </c>
      <c r="T392">
        <v>45576.8315</v>
      </c>
      <c r="U392">
        <v>548</v>
      </c>
      <c r="V392">
        <v>867</v>
      </c>
      <c r="W392">
        <v>2417</v>
      </c>
      <c r="X392">
        <v>136701.94</v>
      </c>
      <c r="Y392">
        <v>109171.73</v>
      </c>
      <c r="Z392">
        <v>104405.66</v>
      </c>
      <c r="AA392">
        <v>37718.087800000001</v>
      </c>
      <c r="AB392">
        <v>991</v>
      </c>
      <c r="AC392">
        <v>654</v>
      </c>
      <c r="AD392">
        <v>495</v>
      </c>
      <c r="AE392">
        <v>526</v>
      </c>
      <c r="AF392">
        <v>446</v>
      </c>
      <c r="AG392">
        <v>436</v>
      </c>
      <c r="AH392">
        <v>358</v>
      </c>
      <c r="AI392">
        <v>320</v>
      </c>
      <c r="AJ392">
        <v>545</v>
      </c>
      <c r="AK392">
        <v>218</v>
      </c>
      <c r="AL392">
        <v>137</v>
      </c>
      <c r="AM392">
        <v>206</v>
      </c>
    </row>
    <row r="393" spans="1:39" x14ac:dyDescent="0.15">
      <c r="A393" t="s">
        <v>33</v>
      </c>
      <c r="B393">
        <v>70</v>
      </c>
      <c r="C393">
        <v>1</v>
      </c>
      <c r="D393">
        <v>0</v>
      </c>
      <c r="E393" t="s">
        <v>31</v>
      </c>
      <c r="F393" t="s">
        <v>206</v>
      </c>
      <c r="G393">
        <v>2</v>
      </c>
      <c r="H393">
        <v>6</v>
      </c>
      <c r="I393">
        <v>14</v>
      </c>
      <c r="J393">
        <v>696.94</v>
      </c>
      <c r="K393">
        <v>544.98</v>
      </c>
      <c r="L393">
        <v>544.98</v>
      </c>
      <c r="M393">
        <v>214.28</v>
      </c>
      <c r="N393">
        <v>1</v>
      </c>
      <c r="O393">
        <v>4</v>
      </c>
      <c r="P393">
        <v>10</v>
      </c>
      <c r="Q393">
        <v>419.95</v>
      </c>
      <c r="R393">
        <v>346.7</v>
      </c>
      <c r="S393">
        <v>346.7</v>
      </c>
      <c r="T393">
        <v>147.09</v>
      </c>
      <c r="U393">
        <v>1</v>
      </c>
      <c r="V393">
        <v>2</v>
      </c>
      <c r="W393">
        <v>4</v>
      </c>
      <c r="X393">
        <v>276.99</v>
      </c>
      <c r="Y393">
        <v>198.28</v>
      </c>
      <c r="Z393">
        <v>198.28</v>
      </c>
      <c r="AA393">
        <v>67.19</v>
      </c>
      <c r="AB393">
        <v>2</v>
      </c>
      <c r="AC393">
        <v>1</v>
      </c>
      <c r="AD393">
        <v>1</v>
      </c>
      <c r="AE393">
        <v>2</v>
      </c>
      <c r="AF393">
        <v>1</v>
      </c>
      <c r="AG393">
        <v>1</v>
      </c>
      <c r="AH393">
        <v>1</v>
      </c>
      <c r="AI393">
        <v>1</v>
      </c>
      <c r="AJ393">
        <v>1</v>
      </c>
      <c r="AK393">
        <v>0</v>
      </c>
      <c r="AL393">
        <v>0</v>
      </c>
      <c r="AM393">
        <v>1</v>
      </c>
    </row>
    <row r="394" spans="1:39" x14ac:dyDescent="0.15">
      <c r="A394" t="s">
        <v>33</v>
      </c>
      <c r="B394">
        <v>70</v>
      </c>
      <c r="C394">
        <v>1</v>
      </c>
      <c r="D394">
        <v>0</v>
      </c>
      <c r="E394" t="s">
        <v>32</v>
      </c>
      <c r="F394" t="s">
        <v>206</v>
      </c>
      <c r="G394">
        <v>13696</v>
      </c>
      <c r="H394">
        <v>23171</v>
      </c>
      <c r="I394">
        <v>67310</v>
      </c>
      <c r="J394">
        <v>3865114.68</v>
      </c>
      <c r="K394">
        <v>2921371.82</v>
      </c>
      <c r="L394">
        <v>2725048.21</v>
      </c>
      <c r="M394">
        <v>1076400.2830999999</v>
      </c>
      <c r="N394">
        <v>2483</v>
      </c>
      <c r="O394">
        <v>4305</v>
      </c>
      <c r="P394">
        <v>12408</v>
      </c>
      <c r="Q394">
        <v>713835.05</v>
      </c>
      <c r="R394">
        <v>523221.89</v>
      </c>
      <c r="S394">
        <v>406258.21</v>
      </c>
      <c r="T394">
        <v>218779.12030000001</v>
      </c>
      <c r="U394">
        <v>11213</v>
      </c>
      <c r="V394">
        <v>18866</v>
      </c>
      <c r="W394">
        <v>54902</v>
      </c>
      <c r="X394">
        <v>3151279.63</v>
      </c>
      <c r="Y394">
        <v>2398149.9300000002</v>
      </c>
      <c r="Z394">
        <v>2318790</v>
      </c>
      <c r="AA394">
        <v>857621.16280000005</v>
      </c>
      <c r="AB394">
        <v>13582</v>
      </c>
      <c r="AC394">
        <v>8418</v>
      </c>
      <c r="AD394">
        <v>5959</v>
      </c>
      <c r="AE394">
        <v>8340</v>
      </c>
      <c r="AF394">
        <v>2450</v>
      </c>
      <c r="AG394">
        <v>1984</v>
      </c>
      <c r="AH394">
        <v>1540</v>
      </c>
      <c r="AI394">
        <v>1974</v>
      </c>
      <c r="AJ394">
        <v>11132</v>
      </c>
      <c r="AK394">
        <v>6434</v>
      </c>
      <c r="AL394">
        <v>4419</v>
      </c>
      <c r="AM394">
        <v>6366</v>
      </c>
    </row>
    <row r="395" spans="1:39" x14ac:dyDescent="0.15">
      <c r="A395" t="s">
        <v>33</v>
      </c>
      <c r="B395">
        <v>70</v>
      </c>
      <c r="C395">
        <v>1</v>
      </c>
      <c r="D395">
        <v>1</v>
      </c>
      <c r="E395" t="s">
        <v>28</v>
      </c>
      <c r="F395" t="s">
        <v>206</v>
      </c>
      <c r="G395">
        <v>95632</v>
      </c>
      <c r="H395">
        <v>196675</v>
      </c>
      <c r="I395">
        <v>467054</v>
      </c>
      <c r="J395">
        <v>23985036.84</v>
      </c>
      <c r="K395">
        <v>20226548.940000001</v>
      </c>
      <c r="L395">
        <v>17851346.609999999</v>
      </c>
      <c r="M395">
        <v>7266743.0065000001</v>
      </c>
      <c r="N395">
        <v>44368</v>
      </c>
      <c r="O395">
        <v>87864</v>
      </c>
      <c r="P395">
        <v>237401</v>
      </c>
      <c r="Q395">
        <v>11456386.710000001</v>
      </c>
      <c r="R395">
        <v>9449774.9299999997</v>
      </c>
      <c r="S395">
        <v>7561820.3300000001</v>
      </c>
      <c r="T395">
        <v>3861247.4276000001</v>
      </c>
      <c r="U395">
        <v>51264</v>
      </c>
      <c r="V395">
        <v>108811</v>
      </c>
      <c r="W395">
        <v>229653</v>
      </c>
      <c r="X395">
        <v>12528650.130000001</v>
      </c>
      <c r="Y395">
        <v>10776774.01</v>
      </c>
      <c r="Z395">
        <v>10289526.279999999</v>
      </c>
      <c r="AA395">
        <v>3405495.5789000001</v>
      </c>
      <c r="AB395">
        <v>92399</v>
      </c>
      <c r="AC395">
        <v>86468</v>
      </c>
      <c r="AD395">
        <v>45603</v>
      </c>
      <c r="AE395">
        <v>82402</v>
      </c>
      <c r="AF395">
        <v>42885</v>
      </c>
      <c r="AG395">
        <v>42455</v>
      </c>
      <c r="AH395">
        <v>26167</v>
      </c>
      <c r="AI395">
        <v>39528</v>
      </c>
      <c r="AJ395">
        <v>49514</v>
      </c>
      <c r="AK395">
        <v>44013</v>
      </c>
      <c r="AL395">
        <v>19436</v>
      </c>
      <c r="AM395">
        <v>42874</v>
      </c>
    </row>
    <row r="396" spans="1:39" x14ac:dyDescent="0.15">
      <c r="A396" t="s">
        <v>33</v>
      </c>
      <c r="B396">
        <v>70</v>
      </c>
      <c r="C396">
        <v>1</v>
      </c>
      <c r="D396">
        <v>1</v>
      </c>
      <c r="E396" t="s">
        <v>30</v>
      </c>
      <c r="F396" t="s">
        <v>206</v>
      </c>
      <c r="G396">
        <v>9944</v>
      </c>
      <c r="H396">
        <v>20880</v>
      </c>
      <c r="I396">
        <v>48333</v>
      </c>
      <c r="J396">
        <v>2508587.73</v>
      </c>
      <c r="K396">
        <v>2131244.5299999998</v>
      </c>
      <c r="L396">
        <v>1862975.89</v>
      </c>
      <c r="M396">
        <v>750517.29610000004</v>
      </c>
      <c r="N396">
        <v>4215</v>
      </c>
      <c r="O396">
        <v>8430</v>
      </c>
      <c r="P396">
        <v>22307</v>
      </c>
      <c r="Q396">
        <v>1096863.33</v>
      </c>
      <c r="R396">
        <v>911124.94</v>
      </c>
      <c r="S396">
        <v>707095.12</v>
      </c>
      <c r="T396">
        <v>365687.69189999998</v>
      </c>
      <c r="U396">
        <v>5729</v>
      </c>
      <c r="V396">
        <v>12450</v>
      </c>
      <c r="W396">
        <v>26026</v>
      </c>
      <c r="X396">
        <v>1411724.4</v>
      </c>
      <c r="Y396">
        <v>1220119.5900000001</v>
      </c>
      <c r="Z396">
        <v>1155880.77</v>
      </c>
      <c r="AA396">
        <v>384829.6042</v>
      </c>
      <c r="AB396">
        <v>9420</v>
      </c>
      <c r="AC396">
        <v>9367</v>
      </c>
      <c r="AD396">
        <v>4303</v>
      </c>
      <c r="AE396">
        <v>9690</v>
      </c>
      <c r="AF396">
        <v>3996</v>
      </c>
      <c r="AG396">
        <v>4059</v>
      </c>
      <c r="AH396">
        <v>2307</v>
      </c>
      <c r="AI396">
        <v>4105</v>
      </c>
      <c r="AJ396">
        <v>5424</v>
      </c>
      <c r="AK396">
        <v>5308</v>
      </c>
      <c r="AL396">
        <v>1996</v>
      </c>
      <c r="AM396">
        <v>5585</v>
      </c>
    </row>
    <row r="397" spans="1:39" x14ac:dyDescent="0.15">
      <c r="A397" t="s">
        <v>33</v>
      </c>
      <c r="B397">
        <v>70</v>
      </c>
      <c r="C397">
        <v>1</v>
      </c>
      <c r="D397">
        <v>1</v>
      </c>
      <c r="E397" t="s">
        <v>29</v>
      </c>
      <c r="F397" t="s">
        <v>206</v>
      </c>
      <c r="G397">
        <v>68583</v>
      </c>
      <c r="H397">
        <v>156670</v>
      </c>
      <c r="I397">
        <v>367156</v>
      </c>
      <c r="J397">
        <v>18997561.18</v>
      </c>
      <c r="K397">
        <v>15280387.210000001</v>
      </c>
      <c r="L397">
        <v>13840911.83</v>
      </c>
      <c r="M397">
        <v>5645127.2608000003</v>
      </c>
      <c r="N397">
        <v>22567</v>
      </c>
      <c r="O397">
        <v>47193</v>
      </c>
      <c r="P397">
        <v>130955</v>
      </c>
      <c r="Q397">
        <v>6284542.1100000003</v>
      </c>
      <c r="R397">
        <v>4974803.3600000003</v>
      </c>
      <c r="S397">
        <v>4000902.01</v>
      </c>
      <c r="T397">
        <v>2148369.1061999998</v>
      </c>
      <c r="U397">
        <v>46016</v>
      </c>
      <c r="V397">
        <v>109477</v>
      </c>
      <c r="W397">
        <v>236201</v>
      </c>
      <c r="X397">
        <v>12713019.07</v>
      </c>
      <c r="Y397">
        <v>10305583.85</v>
      </c>
      <c r="Z397">
        <v>9840009.8200000003</v>
      </c>
      <c r="AA397">
        <v>3496758.1546</v>
      </c>
      <c r="AB397">
        <v>66120</v>
      </c>
      <c r="AC397">
        <v>64589</v>
      </c>
      <c r="AD397">
        <v>33533</v>
      </c>
      <c r="AE397">
        <v>65950</v>
      </c>
      <c r="AF397">
        <v>21730</v>
      </c>
      <c r="AG397">
        <v>21482</v>
      </c>
      <c r="AH397">
        <v>13898</v>
      </c>
      <c r="AI397">
        <v>21821</v>
      </c>
      <c r="AJ397">
        <v>44390</v>
      </c>
      <c r="AK397">
        <v>43107</v>
      </c>
      <c r="AL397">
        <v>19635</v>
      </c>
      <c r="AM397">
        <v>44129</v>
      </c>
    </row>
    <row r="398" spans="1:39" x14ac:dyDescent="0.15">
      <c r="A398" t="s">
        <v>33</v>
      </c>
      <c r="B398">
        <v>70</v>
      </c>
      <c r="C398">
        <v>1</v>
      </c>
      <c r="D398">
        <v>1</v>
      </c>
      <c r="E398" t="s">
        <v>31</v>
      </c>
      <c r="F398" t="s">
        <v>206</v>
      </c>
      <c r="G398">
        <v>170</v>
      </c>
      <c r="H398">
        <v>508</v>
      </c>
      <c r="I398">
        <v>1082</v>
      </c>
      <c r="J398">
        <v>50200.84</v>
      </c>
      <c r="K398">
        <v>40688.03</v>
      </c>
      <c r="L398">
        <v>35778.449999999997</v>
      </c>
      <c r="M398">
        <v>16500.853899999998</v>
      </c>
      <c r="N398">
        <v>63</v>
      </c>
      <c r="O398">
        <v>187</v>
      </c>
      <c r="P398">
        <v>470</v>
      </c>
      <c r="Q398">
        <v>19777.63</v>
      </c>
      <c r="R398">
        <v>15421.3</v>
      </c>
      <c r="S398">
        <v>11982.54</v>
      </c>
      <c r="T398">
        <v>7619.7776999999996</v>
      </c>
      <c r="U398">
        <v>107</v>
      </c>
      <c r="V398">
        <v>321</v>
      </c>
      <c r="W398">
        <v>612</v>
      </c>
      <c r="X398">
        <v>30423.21</v>
      </c>
      <c r="Y398">
        <v>25266.73</v>
      </c>
      <c r="Z398">
        <v>23795.91</v>
      </c>
      <c r="AA398">
        <v>8881.0761999999995</v>
      </c>
      <c r="AB398">
        <v>157</v>
      </c>
      <c r="AC398">
        <v>166</v>
      </c>
      <c r="AD398">
        <v>73</v>
      </c>
      <c r="AE398">
        <v>165</v>
      </c>
      <c r="AF398">
        <v>61</v>
      </c>
      <c r="AG398">
        <v>62</v>
      </c>
      <c r="AH398">
        <v>36</v>
      </c>
      <c r="AI398">
        <v>62</v>
      </c>
      <c r="AJ398">
        <v>96</v>
      </c>
      <c r="AK398">
        <v>104</v>
      </c>
      <c r="AL398">
        <v>37</v>
      </c>
      <c r="AM398">
        <v>103</v>
      </c>
    </row>
    <row r="399" spans="1:39" x14ac:dyDescent="0.15">
      <c r="A399" t="s">
        <v>33</v>
      </c>
      <c r="B399">
        <v>70</v>
      </c>
      <c r="C399">
        <v>1</v>
      </c>
      <c r="D399">
        <v>1</v>
      </c>
      <c r="E399" t="s">
        <v>32</v>
      </c>
      <c r="F399" t="s">
        <v>206</v>
      </c>
      <c r="G399">
        <v>5393</v>
      </c>
      <c r="H399">
        <v>12629</v>
      </c>
      <c r="I399">
        <v>30447</v>
      </c>
      <c r="J399">
        <v>1640505.23</v>
      </c>
      <c r="K399">
        <v>1279690.8899999999</v>
      </c>
      <c r="L399">
        <v>1181680.82</v>
      </c>
      <c r="M399">
        <v>469738.17249999999</v>
      </c>
      <c r="N399">
        <v>1412</v>
      </c>
      <c r="O399">
        <v>3086</v>
      </c>
      <c r="P399">
        <v>8109</v>
      </c>
      <c r="Q399">
        <v>415020.82</v>
      </c>
      <c r="R399">
        <v>325373</v>
      </c>
      <c r="S399">
        <v>262080.81</v>
      </c>
      <c r="T399">
        <v>133054.41529999999</v>
      </c>
      <c r="U399">
        <v>3981</v>
      </c>
      <c r="V399">
        <v>9543</v>
      </c>
      <c r="W399">
        <v>22338</v>
      </c>
      <c r="X399">
        <v>1225484.4099999999</v>
      </c>
      <c r="Y399">
        <v>954317.89</v>
      </c>
      <c r="Z399">
        <v>919600.01</v>
      </c>
      <c r="AA399">
        <v>336683.75719999999</v>
      </c>
      <c r="AB399">
        <v>5288</v>
      </c>
      <c r="AC399">
        <v>4712</v>
      </c>
      <c r="AD399">
        <v>2479</v>
      </c>
      <c r="AE399">
        <v>4767</v>
      </c>
      <c r="AF399">
        <v>1385</v>
      </c>
      <c r="AG399">
        <v>1228</v>
      </c>
      <c r="AH399">
        <v>744</v>
      </c>
      <c r="AI399">
        <v>1332</v>
      </c>
      <c r="AJ399">
        <v>3903</v>
      </c>
      <c r="AK399">
        <v>3484</v>
      </c>
      <c r="AL399">
        <v>1735</v>
      </c>
      <c r="AM399">
        <v>3435</v>
      </c>
    </row>
    <row r="400" spans="1:39" x14ac:dyDescent="0.15">
      <c r="A400" t="s">
        <v>33</v>
      </c>
      <c r="B400">
        <v>70</v>
      </c>
      <c r="C400">
        <v>1</v>
      </c>
      <c r="D400">
        <v>2</v>
      </c>
      <c r="E400" t="s">
        <v>28</v>
      </c>
      <c r="F400" t="s">
        <v>206</v>
      </c>
      <c r="G400">
        <v>119497</v>
      </c>
      <c r="H400">
        <v>186071</v>
      </c>
      <c r="I400">
        <v>488182</v>
      </c>
      <c r="J400">
        <v>27637152.739999998</v>
      </c>
      <c r="K400">
        <v>22976620.710000001</v>
      </c>
      <c r="L400">
        <v>20155140.879999999</v>
      </c>
      <c r="M400">
        <v>7956589.2549000001</v>
      </c>
      <c r="N400">
        <v>47807</v>
      </c>
      <c r="O400">
        <v>71257</v>
      </c>
      <c r="P400">
        <v>207064</v>
      </c>
      <c r="Q400">
        <v>11492010.83</v>
      </c>
      <c r="R400">
        <v>9263563.0099999998</v>
      </c>
      <c r="S400">
        <v>7082136.1600000001</v>
      </c>
      <c r="T400">
        <v>3615323.2766999998</v>
      </c>
      <c r="U400">
        <v>71690</v>
      </c>
      <c r="V400">
        <v>114814</v>
      </c>
      <c r="W400">
        <v>281118</v>
      </c>
      <c r="X400">
        <v>16145141.91</v>
      </c>
      <c r="Y400">
        <v>13713057.699999999</v>
      </c>
      <c r="Z400">
        <v>13073004.720000001</v>
      </c>
      <c r="AA400">
        <v>4341265.9781999998</v>
      </c>
      <c r="AB400">
        <v>114785</v>
      </c>
      <c r="AC400">
        <v>100451</v>
      </c>
      <c r="AD400">
        <v>43495</v>
      </c>
      <c r="AE400">
        <v>98632</v>
      </c>
      <c r="AF400">
        <v>45876</v>
      </c>
      <c r="AG400">
        <v>45198</v>
      </c>
      <c r="AH400">
        <v>23617</v>
      </c>
      <c r="AI400">
        <v>42446</v>
      </c>
      <c r="AJ400">
        <v>68909</v>
      </c>
      <c r="AK400">
        <v>55253</v>
      </c>
      <c r="AL400">
        <v>19878</v>
      </c>
      <c r="AM400">
        <v>56186</v>
      </c>
    </row>
    <row r="401" spans="1:39" x14ac:dyDescent="0.15">
      <c r="A401" t="s">
        <v>33</v>
      </c>
      <c r="B401">
        <v>70</v>
      </c>
      <c r="C401">
        <v>1</v>
      </c>
      <c r="D401">
        <v>2</v>
      </c>
      <c r="E401" t="s">
        <v>30</v>
      </c>
      <c r="F401" t="s">
        <v>206</v>
      </c>
      <c r="G401">
        <v>14556</v>
      </c>
      <c r="H401">
        <v>22958</v>
      </c>
      <c r="I401">
        <v>59799</v>
      </c>
      <c r="J401">
        <v>3387444.11</v>
      </c>
      <c r="K401">
        <v>2819448.65</v>
      </c>
      <c r="L401">
        <v>2472694.39</v>
      </c>
      <c r="M401">
        <v>965083.27229999995</v>
      </c>
      <c r="N401">
        <v>5163</v>
      </c>
      <c r="O401">
        <v>7734</v>
      </c>
      <c r="P401">
        <v>22470</v>
      </c>
      <c r="Q401">
        <v>1250259.52</v>
      </c>
      <c r="R401">
        <v>1006662.32</v>
      </c>
      <c r="S401">
        <v>747247.18</v>
      </c>
      <c r="T401">
        <v>391348.46610000002</v>
      </c>
      <c r="U401">
        <v>9393</v>
      </c>
      <c r="V401">
        <v>15224</v>
      </c>
      <c r="W401">
        <v>37329</v>
      </c>
      <c r="X401">
        <v>2137184.59</v>
      </c>
      <c r="Y401">
        <v>1812786.33</v>
      </c>
      <c r="Z401">
        <v>1725447.21</v>
      </c>
      <c r="AA401">
        <v>573734.80619999999</v>
      </c>
      <c r="AB401">
        <v>13700</v>
      </c>
      <c r="AC401">
        <v>12701</v>
      </c>
      <c r="AD401">
        <v>4808</v>
      </c>
      <c r="AE401">
        <v>14161</v>
      </c>
      <c r="AF401">
        <v>4851</v>
      </c>
      <c r="AG401">
        <v>4921</v>
      </c>
      <c r="AH401">
        <v>2430</v>
      </c>
      <c r="AI401">
        <v>5039</v>
      </c>
      <c r="AJ401">
        <v>8849</v>
      </c>
      <c r="AK401">
        <v>7780</v>
      </c>
      <c r="AL401">
        <v>2378</v>
      </c>
      <c r="AM401">
        <v>9122</v>
      </c>
    </row>
    <row r="402" spans="1:39" x14ac:dyDescent="0.15">
      <c r="A402" t="s">
        <v>33</v>
      </c>
      <c r="B402">
        <v>70</v>
      </c>
      <c r="C402">
        <v>1</v>
      </c>
      <c r="D402">
        <v>2</v>
      </c>
      <c r="E402" t="s">
        <v>29</v>
      </c>
      <c r="F402" t="s">
        <v>206</v>
      </c>
      <c r="G402">
        <v>47673</v>
      </c>
      <c r="H402">
        <v>80473</v>
      </c>
      <c r="I402">
        <v>216427</v>
      </c>
      <c r="J402">
        <v>12184027.34</v>
      </c>
      <c r="K402">
        <v>9607744.6899999995</v>
      </c>
      <c r="L402">
        <v>8592391.4000000004</v>
      </c>
      <c r="M402">
        <v>3503809.3450000002</v>
      </c>
      <c r="N402">
        <v>15440</v>
      </c>
      <c r="O402">
        <v>23672</v>
      </c>
      <c r="P402">
        <v>72953</v>
      </c>
      <c r="Q402">
        <v>3999674.07</v>
      </c>
      <c r="R402">
        <v>3075631.63</v>
      </c>
      <c r="S402">
        <v>2366466.6</v>
      </c>
      <c r="T402">
        <v>1281162.5329</v>
      </c>
      <c r="U402">
        <v>32233</v>
      </c>
      <c r="V402">
        <v>56801</v>
      </c>
      <c r="W402">
        <v>143474</v>
      </c>
      <c r="X402">
        <v>8184353.2699999996</v>
      </c>
      <c r="Y402">
        <v>6532113.0599999996</v>
      </c>
      <c r="Z402">
        <v>6225924.7999999998</v>
      </c>
      <c r="AA402">
        <v>2222646.8121000002</v>
      </c>
      <c r="AB402">
        <v>45682</v>
      </c>
      <c r="AC402">
        <v>43505</v>
      </c>
      <c r="AD402">
        <v>18441</v>
      </c>
      <c r="AE402">
        <v>46131</v>
      </c>
      <c r="AF402">
        <v>14849</v>
      </c>
      <c r="AG402">
        <v>14539</v>
      </c>
      <c r="AH402">
        <v>8053</v>
      </c>
      <c r="AI402">
        <v>14989</v>
      </c>
      <c r="AJ402">
        <v>30833</v>
      </c>
      <c r="AK402">
        <v>28966</v>
      </c>
      <c r="AL402">
        <v>10388</v>
      </c>
      <c r="AM402">
        <v>31142</v>
      </c>
    </row>
    <row r="403" spans="1:39" x14ac:dyDescent="0.15">
      <c r="A403" t="s">
        <v>33</v>
      </c>
      <c r="B403">
        <v>70</v>
      </c>
      <c r="C403">
        <v>1</v>
      </c>
      <c r="D403">
        <v>2</v>
      </c>
      <c r="E403" t="s">
        <v>31</v>
      </c>
      <c r="F403" t="s">
        <v>206</v>
      </c>
      <c r="G403">
        <v>41</v>
      </c>
      <c r="H403">
        <v>114</v>
      </c>
      <c r="I403">
        <v>231</v>
      </c>
      <c r="J403">
        <v>12346.04</v>
      </c>
      <c r="K403">
        <v>9654.7199999999993</v>
      </c>
      <c r="L403">
        <v>7150.3</v>
      </c>
      <c r="M403">
        <v>3532.1588999999999</v>
      </c>
      <c r="N403">
        <v>19</v>
      </c>
      <c r="O403">
        <v>50</v>
      </c>
      <c r="P403">
        <v>114</v>
      </c>
      <c r="Q403">
        <v>5904.47</v>
      </c>
      <c r="R403">
        <v>4400.9399999999996</v>
      </c>
      <c r="S403">
        <v>2401.61</v>
      </c>
      <c r="T403">
        <v>1782.0744</v>
      </c>
      <c r="U403">
        <v>22</v>
      </c>
      <c r="V403">
        <v>64</v>
      </c>
      <c r="W403">
        <v>117</v>
      </c>
      <c r="X403">
        <v>6441.57</v>
      </c>
      <c r="Y403">
        <v>5253.78</v>
      </c>
      <c r="Z403">
        <v>4748.6899999999996</v>
      </c>
      <c r="AA403">
        <v>1750.0844999999999</v>
      </c>
      <c r="AB403">
        <v>36</v>
      </c>
      <c r="AC403">
        <v>36</v>
      </c>
      <c r="AD403">
        <v>15</v>
      </c>
      <c r="AE403">
        <v>41</v>
      </c>
      <c r="AF403">
        <v>18</v>
      </c>
      <c r="AG403">
        <v>16</v>
      </c>
      <c r="AH403">
        <v>8</v>
      </c>
      <c r="AI403">
        <v>19</v>
      </c>
      <c r="AJ403">
        <v>18</v>
      </c>
      <c r="AK403">
        <v>20</v>
      </c>
      <c r="AL403">
        <v>7</v>
      </c>
      <c r="AM403">
        <v>22</v>
      </c>
    </row>
    <row r="404" spans="1:39" x14ac:dyDescent="0.15">
      <c r="A404" t="s">
        <v>33</v>
      </c>
      <c r="B404">
        <v>70</v>
      </c>
      <c r="C404">
        <v>1</v>
      </c>
      <c r="D404">
        <v>2</v>
      </c>
      <c r="E404" t="s">
        <v>32</v>
      </c>
      <c r="F404" t="s">
        <v>206</v>
      </c>
      <c r="G404">
        <v>9074</v>
      </c>
      <c r="H404">
        <v>16442</v>
      </c>
      <c r="I404">
        <v>45930</v>
      </c>
      <c r="J404">
        <v>2640732.75</v>
      </c>
      <c r="K404">
        <v>1999075.11</v>
      </c>
      <c r="L404">
        <v>1841048.01</v>
      </c>
      <c r="M404">
        <v>734697.06079999998</v>
      </c>
      <c r="N404">
        <v>2030</v>
      </c>
      <c r="O404">
        <v>3488</v>
      </c>
      <c r="P404">
        <v>10108</v>
      </c>
      <c r="Q404">
        <v>585238.09</v>
      </c>
      <c r="R404">
        <v>435726.39</v>
      </c>
      <c r="S404">
        <v>338776.76</v>
      </c>
      <c r="T404">
        <v>176868.45790000001</v>
      </c>
      <c r="U404">
        <v>7044</v>
      </c>
      <c r="V404">
        <v>12954</v>
      </c>
      <c r="W404">
        <v>35822</v>
      </c>
      <c r="X404">
        <v>2055494.66</v>
      </c>
      <c r="Y404">
        <v>1563348.72</v>
      </c>
      <c r="Z404">
        <v>1502271.25</v>
      </c>
      <c r="AA404">
        <v>557828.60290000006</v>
      </c>
      <c r="AB404">
        <v>8785</v>
      </c>
      <c r="AC404">
        <v>7341</v>
      </c>
      <c r="AD404">
        <v>3331</v>
      </c>
      <c r="AE404">
        <v>7700</v>
      </c>
      <c r="AF404">
        <v>1977</v>
      </c>
      <c r="AG404">
        <v>1674</v>
      </c>
      <c r="AH404">
        <v>959</v>
      </c>
      <c r="AI404">
        <v>1904</v>
      </c>
      <c r="AJ404">
        <v>6808</v>
      </c>
      <c r="AK404">
        <v>5667</v>
      </c>
      <c r="AL404">
        <v>2372</v>
      </c>
      <c r="AM404">
        <v>5796</v>
      </c>
    </row>
    <row r="405" spans="1:39" x14ac:dyDescent="0.15">
      <c r="A405" t="s">
        <v>33</v>
      </c>
      <c r="B405">
        <v>70</v>
      </c>
      <c r="C405">
        <v>2</v>
      </c>
      <c r="D405">
        <v>0</v>
      </c>
      <c r="E405" t="s">
        <v>28</v>
      </c>
      <c r="F405" t="s">
        <v>206</v>
      </c>
      <c r="G405">
        <v>8397</v>
      </c>
      <c r="H405">
        <v>22402</v>
      </c>
      <c r="I405">
        <v>47391</v>
      </c>
      <c r="J405">
        <v>2465602.71</v>
      </c>
      <c r="K405">
        <v>1938626.53</v>
      </c>
      <c r="L405">
        <v>1579977.89</v>
      </c>
      <c r="M405">
        <v>768958.39939999999</v>
      </c>
      <c r="N405">
        <v>8397</v>
      </c>
      <c r="O405">
        <v>10827</v>
      </c>
      <c r="P405">
        <v>25975</v>
      </c>
      <c r="Q405">
        <v>1293721.6499999999</v>
      </c>
      <c r="R405">
        <v>975199.13</v>
      </c>
      <c r="S405">
        <v>670359.14</v>
      </c>
      <c r="T405">
        <v>435793.90639999998</v>
      </c>
      <c r="U405">
        <v>8397</v>
      </c>
      <c r="V405">
        <v>11575</v>
      </c>
      <c r="W405">
        <v>21416</v>
      </c>
      <c r="X405">
        <v>1171881.06</v>
      </c>
      <c r="Y405">
        <v>963427.4</v>
      </c>
      <c r="Z405">
        <v>909618.75</v>
      </c>
      <c r="AA405">
        <v>333164.49300000002</v>
      </c>
      <c r="AB405">
        <v>8283</v>
      </c>
      <c r="AC405">
        <v>8165</v>
      </c>
      <c r="AD405">
        <v>5896</v>
      </c>
      <c r="AE405">
        <v>6142</v>
      </c>
      <c r="AF405">
        <v>8283</v>
      </c>
      <c r="AG405">
        <v>8165</v>
      </c>
      <c r="AH405">
        <v>5896</v>
      </c>
      <c r="AI405">
        <v>6142</v>
      </c>
      <c r="AJ405">
        <v>8283</v>
      </c>
      <c r="AK405">
        <v>8165</v>
      </c>
      <c r="AL405">
        <v>5896</v>
      </c>
      <c r="AM405">
        <v>6142</v>
      </c>
    </row>
    <row r="406" spans="1:39" x14ac:dyDescent="0.15">
      <c r="A406" t="s">
        <v>33</v>
      </c>
      <c r="B406">
        <v>70</v>
      </c>
      <c r="C406">
        <v>2</v>
      </c>
      <c r="D406">
        <v>0</v>
      </c>
      <c r="E406" t="s">
        <v>30</v>
      </c>
      <c r="F406" t="s">
        <v>206</v>
      </c>
      <c r="G406">
        <v>16</v>
      </c>
      <c r="H406">
        <v>47</v>
      </c>
      <c r="I406">
        <v>94</v>
      </c>
      <c r="J406">
        <v>4868.53</v>
      </c>
      <c r="K406">
        <v>3960.24</v>
      </c>
      <c r="L406">
        <v>3062.13</v>
      </c>
      <c r="M406">
        <v>1639.8087</v>
      </c>
      <c r="N406">
        <v>16</v>
      </c>
      <c r="O406">
        <v>24</v>
      </c>
      <c r="P406">
        <v>52</v>
      </c>
      <c r="Q406">
        <v>2812.71</v>
      </c>
      <c r="R406">
        <v>2136.4</v>
      </c>
      <c r="S406">
        <v>1278.17</v>
      </c>
      <c r="T406">
        <v>947.41849999999999</v>
      </c>
      <c r="U406">
        <v>16</v>
      </c>
      <c r="V406">
        <v>23</v>
      </c>
      <c r="W406">
        <v>42</v>
      </c>
      <c r="X406">
        <v>2055.8200000000002</v>
      </c>
      <c r="Y406">
        <v>1823.84</v>
      </c>
      <c r="Z406">
        <v>1783.96</v>
      </c>
      <c r="AA406">
        <v>692.39020000000005</v>
      </c>
      <c r="AB406">
        <v>16</v>
      </c>
      <c r="AC406">
        <v>13</v>
      </c>
      <c r="AD406">
        <v>9</v>
      </c>
      <c r="AE406">
        <v>12</v>
      </c>
      <c r="AF406">
        <v>16</v>
      </c>
      <c r="AG406">
        <v>13</v>
      </c>
      <c r="AH406">
        <v>9</v>
      </c>
      <c r="AI406">
        <v>12</v>
      </c>
      <c r="AJ406">
        <v>16</v>
      </c>
      <c r="AK406">
        <v>13</v>
      </c>
      <c r="AL406">
        <v>9</v>
      </c>
      <c r="AM406">
        <v>12</v>
      </c>
    </row>
    <row r="407" spans="1:39" x14ac:dyDescent="0.15">
      <c r="A407" t="s">
        <v>33</v>
      </c>
      <c r="B407">
        <v>70</v>
      </c>
      <c r="C407">
        <v>2</v>
      </c>
      <c r="D407">
        <v>0</v>
      </c>
      <c r="E407" t="s">
        <v>29</v>
      </c>
      <c r="F407" t="s">
        <v>206</v>
      </c>
      <c r="G407">
        <v>96</v>
      </c>
      <c r="H407">
        <v>278</v>
      </c>
      <c r="I407">
        <v>618</v>
      </c>
      <c r="J407">
        <v>32679.77</v>
      </c>
      <c r="K407">
        <v>24265.14</v>
      </c>
      <c r="L407">
        <v>19966.86</v>
      </c>
      <c r="M407">
        <v>10514.893700000001</v>
      </c>
      <c r="N407">
        <v>96</v>
      </c>
      <c r="O407">
        <v>132</v>
      </c>
      <c r="P407">
        <v>325</v>
      </c>
      <c r="Q407">
        <v>16680.150000000001</v>
      </c>
      <c r="R407">
        <v>11878.56</v>
      </c>
      <c r="S407">
        <v>8085.81</v>
      </c>
      <c r="T407">
        <v>5895.6156000000001</v>
      </c>
      <c r="U407">
        <v>96</v>
      </c>
      <c r="V407">
        <v>146</v>
      </c>
      <c r="W407">
        <v>293</v>
      </c>
      <c r="X407">
        <v>15999.62</v>
      </c>
      <c r="Y407">
        <v>12386.58</v>
      </c>
      <c r="Z407">
        <v>11881.05</v>
      </c>
      <c r="AA407">
        <v>4619.2781000000004</v>
      </c>
      <c r="AB407">
        <v>94</v>
      </c>
      <c r="AC407">
        <v>93</v>
      </c>
      <c r="AD407">
        <v>78</v>
      </c>
      <c r="AE407">
        <v>81</v>
      </c>
      <c r="AF407">
        <v>94</v>
      </c>
      <c r="AG407">
        <v>93</v>
      </c>
      <c r="AH407">
        <v>78</v>
      </c>
      <c r="AI407">
        <v>81</v>
      </c>
      <c r="AJ407">
        <v>94</v>
      </c>
      <c r="AK407">
        <v>93</v>
      </c>
      <c r="AL407">
        <v>78</v>
      </c>
      <c r="AM407">
        <v>81</v>
      </c>
    </row>
    <row r="408" spans="1:39" x14ac:dyDescent="0.15">
      <c r="A408" t="s">
        <v>33</v>
      </c>
      <c r="B408">
        <v>70</v>
      </c>
      <c r="C408">
        <v>2</v>
      </c>
      <c r="D408">
        <v>0</v>
      </c>
      <c r="E408" t="s">
        <v>31</v>
      </c>
      <c r="F408" t="s">
        <v>206</v>
      </c>
      <c r="G408">
        <v>1</v>
      </c>
      <c r="H408">
        <v>2</v>
      </c>
      <c r="I408">
        <v>8</v>
      </c>
      <c r="J408">
        <v>442</v>
      </c>
      <c r="K408">
        <v>280.66000000000003</v>
      </c>
      <c r="L408">
        <v>280.66000000000003</v>
      </c>
      <c r="M408">
        <v>100.7306</v>
      </c>
      <c r="N408">
        <v>1</v>
      </c>
      <c r="O408">
        <v>1</v>
      </c>
      <c r="P408">
        <v>5</v>
      </c>
      <c r="Q408">
        <v>235</v>
      </c>
      <c r="R408">
        <v>135.76</v>
      </c>
      <c r="S408">
        <v>135.76</v>
      </c>
      <c r="T408">
        <v>50.460599999999999</v>
      </c>
      <c r="U408">
        <v>1</v>
      </c>
      <c r="V408">
        <v>1</v>
      </c>
      <c r="W408">
        <v>3</v>
      </c>
      <c r="X408">
        <v>207</v>
      </c>
      <c r="Y408">
        <v>144.9</v>
      </c>
      <c r="Z408">
        <v>144.9</v>
      </c>
      <c r="AA408">
        <v>50.27</v>
      </c>
      <c r="AB408">
        <v>1</v>
      </c>
      <c r="AC408">
        <v>1</v>
      </c>
      <c r="AD408">
        <v>1</v>
      </c>
      <c r="AE408">
        <v>1</v>
      </c>
      <c r="AF408">
        <v>1</v>
      </c>
      <c r="AG408">
        <v>1</v>
      </c>
      <c r="AH408">
        <v>1</v>
      </c>
      <c r="AI408">
        <v>1</v>
      </c>
      <c r="AJ408">
        <v>1</v>
      </c>
      <c r="AK408">
        <v>1</v>
      </c>
      <c r="AL408">
        <v>1</v>
      </c>
      <c r="AM408">
        <v>1</v>
      </c>
    </row>
    <row r="409" spans="1:39" x14ac:dyDescent="0.15">
      <c r="A409" t="s">
        <v>33</v>
      </c>
      <c r="B409">
        <v>70</v>
      </c>
      <c r="C409">
        <v>2</v>
      </c>
      <c r="D409">
        <v>0</v>
      </c>
      <c r="E409" t="s">
        <v>32</v>
      </c>
      <c r="F409" t="s">
        <v>206</v>
      </c>
      <c r="G409">
        <v>1718</v>
      </c>
      <c r="H409">
        <v>5150</v>
      </c>
      <c r="I409">
        <v>11651</v>
      </c>
      <c r="J409">
        <v>600095.52</v>
      </c>
      <c r="K409">
        <v>439479.95</v>
      </c>
      <c r="L409">
        <v>381704.62</v>
      </c>
      <c r="M409">
        <v>188404.2077</v>
      </c>
      <c r="N409">
        <v>1718</v>
      </c>
      <c r="O409">
        <v>2329</v>
      </c>
      <c r="P409">
        <v>5481</v>
      </c>
      <c r="Q409">
        <v>263335.64</v>
      </c>
      <c r="R409">
        <v>186849.36</v>
      </c>
      <c r="S409">
        <v>137624.14000000001</v>
      </c>
      <c r="T409">
        <v>92060.637900000002</v>
      </c>
      <c r="U409">
        <v>1718</v>
      </c>
      <c r="V409">
        <v>2821</v>
      </c>
      <c r="W409">
        <v>6170</v>
      </c>
      <c r="X409">
        <v>336759.88</v>
      </c>
      <c r="Y409">
        <v>252630.59</v>
      </c>
      <c r="Z409">
        <v>244080.48</v>
      </c>
      <c r="AA409">
        <v>96343.569799999997</v>
      </c>
      <c r="AB409">
        <v>1700</v>
      </c>
      <c r="AC409">
        <v>1652</v>
      </c>
      <c r="AD409">
        <v>1376</v>
      </c>
      <c r="AE409">
        <v>1429</v>
      </c>
      <c r="AF409">
        <v>1700</v>
      </c>
      <c r="AG409">
        <v>1652</v>
      </c>
      <c r="AH409">
        <v>1376</v>
      </c>
      <c r="AI409">
        <v>1429</v>
      </c>
      <c r="AJ409">
        <v>1700</v>
      </c>
      <c r="AK409">
        <v>1652</v>
      </c>
      <c r="AL409">
        <v>1376</v>
      </c>
      <c r="AM409">
        <v>1429</v>
      </c>
    </row>
    <row r="410" spans="1:39" x14ac:dyDescent="0.15">
      <c r="A410" t="s">
        <v>33</v>
      </c>
      <c r="B410">
        <v>70</v>
      </c>
      <c r="C410">
        <v>2</v>
      </c>
      <c r="D410">
        <v>1</v>
      </c>
      <c r="E410" t="s">
        <v>28</v>
      </c>
      <c r="F410" t="s">
        <v>206</v>
      </c>
      <c r="G410">
        <v>20471</v>
      </c>
      <c r="H410">
        <v>63355</v>
      </c>
      <c r="I410">
        <v>128439</v>
      </c>
      <c r="J410">
        <v>6164989.7400000002</v>
      </c>
      <c r="K410">
        <v>5046313.49</v>
      </c>
      <c r="L410">
        <v>4294817.6100000003</v>
      </c>
      <c r="M410">
        <v>1991884.5974000001</v>
      </c>
      <c r="N410">
        <v>20471</v>
      </c>
      <c r="O410">
        <v>30273</v>
      </c>
      <c r="P410">
        <v>70607</v>
      </c>
      <c r="Q410">
        <v>3198937.51</v>
      </c>
      <c r="R410">
        <v>2526557.3199999998</v>
      </c>
      <c r="S410">
        <v>1881633.54</v>
      </c>
      <c r="T410">
        <v>1139250.1035</v>
      </c>
      <c r="U410">
        <v>20471</v>
      </c>
      <c r="V410">
        <v>33082</v>
      </c>
      <c r="W410">
        <v>57832</v>
      </c>
      <c r="X410">
        <v>2966052.23</v>
      </c>
      <c r="Y410">
        <v>2519756.17</v>
      </c>
      <c r="Z410">
        <v>2413184.0699999998</v>
      </c>
      <c r="AA410">
        <v>852634.4939</v>
      </c>
      <c r="AB410">
        <v>19811</v>
      </c>
      <c r="AC410">
        <v>20107</v>
      </c>
      <c r="AD410">
        <v>13132</v>
      </c>
      <c r="AE410">
        <v>18978</v>
      </c>
      <c r="AF410">
        <v>19811</v>
      </c>
      <c r="AG410">
        <v>20107</v>
      </c>
      <c r="AH410">
        <v>13132</v>
      </c>
      <c r="AI410">
        <v>18978</v>
      </c>
      <c r="AJ410">
        <v>19811</v>
      </c>
      <c r="AK410">
        <v>20107</v>
      </c>
      <c r="AL410">
        <v>13132</v>
      </c>
      <c r="AM410">
        <v>18978</v>
      </c>
    </row>
    <row r="411" spans="1:39" x14ac:dyDescent="0.15">
      <c r="A411" t="s">
        <v>33</v>
      </c>
      <c r="B411">
        <v>70</v>
      </c>
      <c r="C411">
        <v>2</v>
      </c>
      <c r="D411">
        <v>1</v>
      </c>
      <c r="E411" t="s">
        <v>30</v>
      </c>
      <c r="F411" t="s">
        <v>206</v>
      </c>
      <c r="G411">
        <v>2254</v>
      </c>
      <c r="H411">
        <v>7089</v>
      </c>
      <c r="I411">
        <v>13965</v>
      </c>
      <c r="J411">
        <v>682192.65</v>
      </c>
      <c r="K411">
        <v>561422.43000000005</v>
      </c>
      <c r="L411">
        <v>467888.31</v>
      </c>
      <c r="M411">
        <v>216933.7813</v>
      </c>
      <c r="N411">
        <v>2254</v>
      </c>
      <c r="O411">
        <v>3394</v>
      </c>
      <c r="P411">
        <v>7638</v>
      </c>
      <c r="Q411">
        <v>353524.87</v>
      </c>
      <c r="R411">
        <v>280678.01</v>
      </c>
      <c r="S411">
        <v>203440.67</v>
      </c>
      <c r="T411">
        <v>124176.1645</v>
      </c>
      <c r="U411">
        <v>2254</v>
      </c>
      <c r="V411">
        <v>3695</v>
      </c>
      <c r="W411">
        <v>6327</v>
      </c>
      <c r="X411">
        <v>328667.78000000003</v>
      </c>
      <c r="Y411">
        <v>280744.42</v>
      </c>
      <c r="Z411">
        <v>264447.64</v>
      </c>
      <c r="AA411">
        <v>92757.616800000003</v>
      </c>
      <c r="AB411">
        <v>2151</v>
      </c>
      <c r="AC411">
        <v>2224</v>
      </c>
      <c r="AD411">
        <v>1314</v>
      </c>
      <c r="AE411">
        <v>2197</v>
      </c>
      <c r="AF411">
        <v>2151</v>
      </c>
      <c r="AG411">
        <v>2224</v>
      </c>
      <c r="AH411">
        <v>1314</v>
      </c>
      <c r="AI411">
        <v>2197</v>
      </c>
      <c r="AJ411">
        <v>2151</v>
      </c>
      <c r="AK411">
        <v>2224</v>
      </c>
      <c r="AL411">
        <v>1314</v>
      </c>
      <c r="AM411">
        <v>2197</v>
      </c>
    </row>
    <row r="412" spans="1:39" x14ac:dyDescent="0.15">
      <c r="A412" t="s">
        <v>33</v>
      </c>
      <c r="B412">
        <v>70</v>
      </c>
      <c r="C412">
        <v>2</v>
      </c>
      <c r="D412">
        <v>1</v>
      </c>
      <c r="E412" t="s">
        <v>29</v>
      </c>
      <c r="F412" t="s">
        <v>206</v>
      </c>
      <c r="G412">
        <v>19321</v>
      </c>
      <c r="H412">
        <v>64319</v>
      </c>
      <c r="I412">
        <v>133336</v>
      </c>
      <c r="J412">
        <v>6330261.8499999996</v>
      </c>
      <c r="K412">
        <v>4929104.72</v>
      </c>
      <c r="L412">
        <v>4218761.6100000003</v>
      </c>
      <c r="M412">
        <v>2061082.1862000001</v>
      </c>
      <c r="N412">
        <v>19321</v>
      </c>
      <c r="O412">
        <v>29348</v>
      </c>
      <c r="P412">
        <v>69342</v>
      </c>
      <c r="Q412">
        <v>3087203.56</v>
      </c>
      <c r="R412">
        <v>2335126.66</v>
      </c>
      <c r="S412">
        <v>1736359.01</v>
      </c>
      <c r="T412">
        <v>1122865.5289</v>
      </c>
      <c r="U412">
        <v>19321</v>
      </c>
      <c r="V412">
        <v>34971</v>
      </c>
      <c r="W412">
        <v>63994</v>
      </c>
      <c r="X412">
        <v>3243058.29</v>
      </c>
      <c r="Y412">
        <v>2593978.06</v>
      </c>
      <c r="Z412">
        <v>2482402.6</v>
      </c>
      <c r="AA412">
        <v>938216.65729999996</v>
      </c>
      <c r="AB412">
        <v>18627</v>
      </c>
      <c r="AC412">
        <v>19057</v>
      </c>
      <c r="AD412">
        <v>12776</v>
      </c>
      <c r="AE412">
        <v>18819</v>
      </c>
      <c r="AF412">
        <v>18627</v>
      </c>
      <c r="AG412">
        <v>19057</v>
      </c>
      <c r="AH412">
        <v>12776</v>
      </c>
      <c r="AI412">
        <v>18819</v>
      </c>
      <c r="AJ412">
        <v>18627</v>
      </c>
      <c r="AK412">
        <v>19057</v>
      </c>
      <c r="AL412">
        <v>12776</v>
      </c>
      <c r="AM412">
        <v>18819</v>
      </c>
    </row>
    <row r="413" spans="1:39" x14ac:dyDescent="0.15">
      <c r="A413" t="s">
        <v>33</v>
      </c>
      <c r="B413">
        <v>70</v>
      </c>
      <c r="C413">
        <v>2</v>
      </c>
      <c r="D413">
        <v>1</v>
      </c>
      <c r="E413" t="s">
        <v>31</v>
      </c>
      <c r="F413" t="s">
        <v>206</v>
      </c>
      <c r="G413">
        <v>90</v>
      </c>
      <c r="H413">
        <v>324</v>
      </c>
      <c r="I413">
        <v>628</v>
      </c>
      <c r="J413">
        <v>29284.3</v>
      </c>
      <c r="K413">
        <v>23010.29</v>
      </c>
      <c r="L413">
        <v>19094.52</v>
      </c>
      <c r="M413">
        <v>9656.3017</v>
      </c>
      <c r="N413">
        <v>90</v>
      </c>
      <c r="O413">
        <v>150</v>
      </c>
      <c r="P413">
        <v>342</v>
      </c>
      <c r="Q413">
        <v>15053.7</v>
      </c>
      <c r="R413">
        <v>11545.37</v>
      </c>
      <c r="S413">
        <v>8647.2000000000007</v>
      </c>
      <c r="T413">
        <v>5565.5150999999996</v>
      </c>
      <c r="U413">
        <v>90</v>
      </c>
      <c r="V413">
        <v>174</v>
      </c>
      <c r="W413">
        <v>286</v>
      </c>
      <c r="X413">
        <v>14230.6</v>
      </c>
      <c r="Y413">
        <v>11464.92</v>
      </c>
      <c r="Z413">
        <v>10447.32</v>
      </c>
      <c r="AA413">
        <v>4090.7865999999999</v>
      </c>
      <c r="AB413">
        <v>85</v>
      </c>
      <c r="AC413">
        <v>89</v>
      </c>
      <c r="AD413">
        <v>57</v>
      </c>
      <c r="AE413">
        <v>87</v>
      </c>
      <c r="AF413">
        <v>85</v>
      </c>
      <c r="AG413">
        <v>89</v>
      </c>
      <c r="AH413">
        <v>57</v>
      </c>
      <c r="AI413">
        <v>87</v>
      </c>
      <c r="AJ413">
        <v>85</v>
      </c>
      <c r="AK413">
        <v>89</v>
      </c>
      <c r="AL413">
        <v>57</v>
      </c>
      <c r="AM413">
        <v>87</v>
      </c>
    </row>
    <row r="414" spans="1:39" x14ac:dyDescent="0.15">
      <c r="A414" t="s">
        <v>33</v>
      </c>
      <c r="B414">
        <v>70</v>
      </c>
      <c r="C414">
        <v>2</v>
      </c>
      <c r="D414">
        <v>1</v>
      </c>
      <c r="E414" t="s">
        <v>32</v>
      </c>
      <c r="F414" t="s">
        <v>206</v>
      </c>
      <c r="G414">
        <v>1609</v>
      </c>
      <c r="H414">
        <v>5501</v>
      </c>
      <c r="I414">
        <v>11406</v>
      </c>
      <c r="J414">
        <v>563500.67000000004</v>
      </c>
      <c r="K414">
        <v>431112.42</v>
      </c>
      <c r="L414">
        <v>376749.77</v>
      </c>
      <c r="M414">
        <v>179267.17509999999</v>
      </c>
      <c r="N414">
        <v>1609</v>
      </c>
      <c r="O414">
        <v>2484</v>
      </c>
      <c r="P414">
        <v>5390</v>
      </c>
      <c r="Q414">
        <v>245689.76</v>
      </c>
      <c r="R414">
        <v>184650.94</v>
      </c>
      <c r="S414">
        <v>139634.51</v>
      </c>
      <c r="T414">
        <v>88485.440900000001</v>
      </c>
      <c r="U414">
        <v>1609</v>
      </c>
      <c r="V414">
        <v>3017</v>
      </c>
      <c r="W414">
        <v>6016</v>
      </c>
      <c r="X414">
        <v>317810.90999999997</v>
      </c>
      <c r="Y414">
        <v>246461.48</v>
      </c>
      <c r="Z414">
        <v>237115.26</v>
      </c>
      <c r="AA414">
        <v>90781.734200000006</v>
      </c>
      <c r="AB414">
        <v>1580</v>
      </c>
      <c r="AC414">
        <v>1564</v>
      </c>
      <c r="AD414">
        <v>1076</v>
      </c>
      <c r="AE414">
        <v>1512</v>
      </c>
      <c r="AF414">
        <v>1580</v>
      </c>
      <c r="AG414">
        <v>1564</v>
      </c>
      <c r="AH414">
        <v>1076</v>
      </c>
      <c r="AI414">
        <v>1512</v>
      </c>
      <c r="AJ414">
        <v>1580</v>
      </c>
      <c r="AK414">
        <v>1564</v>
      </c>
      <c r="AL414">
        <v>1076</v>
      </c>
      <c r="AM414">
        <v>1512</v>
      </c>
    </row>
    <row r="415" spans="1:39" x14ac:dyDescent="0.15">
      <c r="A415" t="s">
        <v>33</v>
      </c>
      <c r="B415">
        <v>70</v>
      </c>
      <c r="C415">
        <v>2</v>
      </c>
      <c r="D415">
        <v>2</v>
      </c>
      <c r="E415" t="s">
        <v>28</v>
      </c>
      <c r="F415" t="s">
        <v>206</v>
      </c>
      <c r="G415">
        <v>14228</v>
      </c>
      <c r="H415">
        <v>38240</v>
      </c>
      <c r="I415">
        <v>78683</v>
      </c>
      <c r="J415">
        <v>4127174.99</v>
      </c>
      <c r="K415">
        <v>3322299.76</v>
      </c>
      <c r="L415">
        <v>2731416.92</v>
      </c>
      <c r="M415">
        <v>1268913.1281999999</v>
      </c>
      <c r="N415">
        <v>14228</v>
      </c>
      <c r="O415">
        <v>18161</v>
      </c>
      <c r="P415">
        <v>42033</v>
      </c>
      <c r="Q415">
        <v>2136669.92</v>
      </c>
      <c r="R415">
        <v>1659749.25</v>
      </c>
      <c r="S415">
        <v>1146952.26</v>
      </c>
      <c r="T415">
        <v>710316.2452</v>
      </c>
      <c r="U415">
        <v>14228</v>
      </c>
      <c r="V415">
        <v>20079</v>
      </c>
      <c r="W415">
        <v>36650</v>
      </c>
      <c r="X415">
        <v>1990505.07</v>
      </c>
      <c r="Y415">
        <v>1662550.51</v>
      </c>
      <c r="Z415">
        <v>1584464.66</v>
      </c>
      <c r="AA415">
        <v>558596.88300000003</v>
      </c>
      <c r="AB415">
        <v>13714</v>
      </c>
      <c r="AC415">
        <v>13917</v>
      </c>
      <c r="AD415">
        <v>8107</v>
      </c>
      <c r="AE415">
        <v>13057</v>
      </c>
      <c r="AF415">
        <v>13714</v>
      </c>
      <c r="AG415">
        <v>13917</v>
      </c>
      <c r="AH415">
        <v>8107</v>
      </c>
      <c r="AI415">
        <v>13057</v>
      </c>
      <c r="AJ415">
        <v>13714</v>
      </c>
      <c r="AK415">
        <v>13917</v>
      </c>
      <c r="AL415">
        <v>8107</v>
      </c>
      <c r="AM415">
        <v>13057</v>
      </c>
    </row>
    <row r="416" spans="1:39" x14ac:dyDescent="0.15">
      <c r="A416" t="s">
        <v>33</v>
      </c>
      <c r="B416">
        <v>70</v>
      </c>
      <c r="C416">
        <v>2</v>
      </c>
      <c r="D416">
        <v>2</v>
      </c>
      <c r="E416" t="s">
        <v>30</v>
      </c>
      <c r="F416" t="s">
        <v>206</v>
      </c>
      <c r="G416">
        <v>1752</v>
      </c>
      <c r="H416">
        <v>4787</v>
      </c>
      <c r="I416">
        <v>9788</v>
      </c>
      <c r="J416">
        <v>506170.99</v>
      </c>
      <c r="K416">
        <v>408834.99</v>
      </c>
      <c r="L416">
        <v>332801.36</v>
      </c>
      <c r="M416">
        <v>155264.72760000001</v>
      </c>
      <c r="N416">
        <v>1752</v>
      </c>
      <c r="O416">
        <v>2248</v>
      </c>
      <c r="P416">
        <v>5164</v>
      </c>
      <c r="Q416">
        <v>258121.29</v>
      </c>
      <c r="R416">
        <v>202370.64</v>
      </c>
      <c r="S416">
        <v>137368.1</v>
      </c>
      <c r="T416">
        <v>84862.066500000001</v>
      </c>
      <c r="U416">
        <v>1752</v>
      </c>
      <c r="V416">
        <v>2539</v>
      </c>
      <c r="W416">
        <v>4624</v>
      </c>
      <c r="X416">
        <v>248049.7</v>
      </c>
      <c r="Y416">
        <v>206464.35</v>
      </c>
      <c r="Z416">
        <v>195433.26</v>
      </c>
      <c r="AA416">
        <v>70402.661099999998</v>
      </c>
      <c r="AB416">
        <v>1637</v>
      </c>
      <c r="AC416">
        <v>1708</v>
      </c>
      <c r="AD416">
        <v>959</v>
      </c>
      <c r="AE416">
        <v>1705</v>
      </c>
      <c r="AF416">
        <v>1637</v>
      </c>
      <c r="AG416">
        <v>1708</v>
      </c>
      <c r="AH416">
        <v>959</v>
      </c>
      <c r="AI416">
        <v>1705</v>
      </c>
      <c r="AJ416">
        <v>1637</v>
      </c>
      <c r="AK416">
        <v>1708</v>
      </c>
      <c r="AL416">
        <v>959</v>
      </c>
      <c r="AM416">
        <v>1705</v>
      </c>
    </row>
    <row r="417" spans="1:39" x14ac:dyDescent="0.15">
      <c r="A417" t="s">
        <v>33</v>
      </c>
      <c r="B417">
        <v>70</v>
      </c>
      <c r="C417">
        <v>2</v>
      </c>
      <c r="D417">
        <v>2</v>
      </c>
      <c r="E417" t="s">
        <v>29</v>
      </c>
      <c r="F417" t="s">
        <v>206</v>
      </c>
      <c r="G417">
        <v>7359</v>
      </c>
      <c r="H417">
        <v>20383</v>
      </c>
      <c r="I417">
        <v>44176</v>
      </c>
      <c r="J417">
        <v>2303016.5099999998</v>
      </c>
      <c r="K417">
        <v>1765147.88</v>
      </c>
      <c r="L417">
        <v>1453977.65</v>
      </c>
      <c r="M417">
        <v>712748.93209999998</v>
      </c>
      <c r="N417">
        <v>7359</v>
      </c>
      <c r="O417">
        <v>9420</v>
      </c>
      <c r="P417">
        <v>22544</v>
      </c>
      <c r="Q417">
        <v>1142123.3799999999</v>
      </c>
      <c r="R417">
        <v>850464.38</v>
      </c>
      <c r="S417">
        <v>580763.63</v>
      </c>
      <c r="T417">
        <v>383148.95760000002</v>
      </c>
      <c r="U417">
        <v>7359</v>
      </c>
      <c r="V417">
        <v>10963</v>
      </c>
      <c r="W417">
        <v>21632</v>
      </c>
      <c r="X417">
        <v>1160893.1299999999</v>
      </c>
      <c r="Y417">
        <v>914683.5</v>
      </c>
      <c r="Z417">
        <v>873214.02</v>
      </c>
      <c r="AA417">
        <v>329599.97450000001</v>
      </c>
      <c r="AB417">
        <v>7066</v>
      </c>
      <c r="AC417">
        <v>7196</v>
      </c>
      <c r="AD417">
        <v>4190</v>
      </c>
      <c r="AE417">
        <v>7188</v>
      </c>
      <c r="AF417">
        <v>7066</v>
      </c>
      <c r="AG417">
        <v>7196</v>
      </c>
      <c r="AH417">
        <v>4190</v>
      </c>
      <c r="AI417">
        <v>7188</v>
      </c>
      <c r="AJ417">
        <v>7066</v>
      </c>
      <c r="AK417">
        <v>7196</v>
      </c>
      <c r="AL417">
        <v>4190</v>
      </c>
      <c r="AM417">
        <v>7188</v>
      </c>
    </row>
    <row r="418" spans="1:39" x14ac:dyDescent="0.15">
      <c r="A418" t="s">
        <v>33</v>
      </c>
      <c r="B418">
        <v>70</v>
      </c>
      <c r="C418">
        <v>2</v>
      </c>
      <c r="D418">
        <v>2</v>
      </c>
      <c r="E418" t="s">
        <v>31</v>
      </c>
      <c r="F418" t="s">
        <v>206</v>
      </c>
      <c r="G418">
        <v>16</v>
      </c>
      <c r="H418">
        <v>51</v>
      </c>
      <c r="I418">
        <v>86</v>
      </c>
      <c r="J418">
        <v>4843.66</v>
      </c>
      <c r="K418">
        <v>3958.54</v>
      </c>
      <c r="L418">
        <v>2679.69</v>
      </c>
      <c r="M418">
        <v>1575.2559000000001</v>
      </c>
      <c r="N418">
        <v>16</v>
      </c>
      <c r="O418">
        <v>20</v>
      </c>
      <c r="P418">
        <v>45</v>
      </c>
      <c r="Q418">
        <v>2397.7399999999998</v>
      </c>
      <c r="R418">
        <v>2016.25</v>
      </c>
      <c r="S418">
        <v>847.07</v>
      </c>
      <c r="T418">
        <v>894.88919999999996</v>
      </c>
      <c r="U418">
        <v>16</v>
      </c>
      <c r="V418">
        <v>31</v>
      </c>
      <c r="W418">
        <v>41</v>
      </c>
      <c r="X418">
        <v>2445.92</v>
      </c>
      <c r="Y418">
        <v>1942.29</v>
      </c>
      <c r="Z418">
        <v>1832.62</v>
      </c>
      <c r="AA418">
        <v>680.36670000000004</v>
      </c>
      <c r="AB418">
        <v>15</v>
      </c>
      <c r="AC418">
        <v>16</v>
      </c>
      <c r="AD418">
        <v>7</v>
      </c>
      <c r="AE418">
        <v>16</v>
      </c>
      <c r="AF418">
        <v>15</v>
      </c>
      <c r="AG418">
        <v>16</v>
      </c>
      <c r="AH418">
        <v>7</v>
      </c>
      <c r="AI418">
        <v>16</v>
      </c>
      <c r="AJ418">
        <v>15</v>
      </c>
      <c r="AK418">
        <v>16</v>
      </c>
      <c r="AL418">
        <v>7</v>
      </c>
      <c r="AM418">
        <v>16</v>
      </c>
    </row>
    <row r="419" spans="1:39" x14ac:dyDescent="0.15">
      <c r="A419" t="s">
        <v>33</v>
      </c>
      <c r="B419">
        <v>70</v>
      </c>
      <c r="C419">
        <v>2</v>
      </c>
      <c r="D419">
        <v>2</v>
      </c>
      <c r="E419" t="s">
        <v>32</v>
      </c>
      <c r="F419" t="s">
        <v>206</v>
      </c>
      <c r="G419">
        <v>1490</v>
      </c>
      <c r="H419">
        <v>4447</v>
      </c>
      <c r="I419">
        <v>9680</v>
      </c>
      <c r="J419">
        <v>512715.9</v>
      </c>
      <c r="K419">
        <v>385501.8</v>
      </c>
      <c r="L419">
        <v>329222.84999999998</v>
      </c>
      <c r="M419">
        <v>156025.5784</v>
      </c>
      <c r="N419">
        <v>1490</v>
      </c>
      <c r="O419">
        <v>1973</v>
      </c>
      <c r="P419">
        <v>4453</v>
      </c>
      <c r="Q419">
        <v>225285.97</v>
      </c>
      <c r="R419">
        <v>165894.04999999999</v>
      </c>
      <c r="S419">
        <v>118976.43</v>
      </c>
      <c r="T419">
        <v>75603.321599999996</v>
      </c>
      <c r="U419">
        <v>1490</v>
      </c>
      <c r="V419">
        <v>2474</v>
      </c>
      <c r="W419">
        <v>5227</v>
      </c>
      <c r="X419">
        <v>287429.93</v>
      </c>
      <c r="Y419">
        <v>219607.75</v>
      </c>
      <c r="Z419">
        <v>210246.42</v>
      </c>
      <c r="AA419">
        <v>80422.256800000003</v>
      </c>
      <c r="AB419">
        <v>1446</v>
      </c>
      <c r="AC419">
        <v>1429</v>
      </c>
      <c r="AD419">
        <v>931</v>
      </c>
      <c r="AE419">
        <v>1397</v>
      </c>
      <c r="AF419">
        <v>1446</v>
      </c>
      <c r="AG419">
        <v>1429</v>
      </c>
      <c r="AH419">
        <v>931</v>
      </c>
      <c r="AI419">
        <v>1397</v>
      </c>
      <c r="AJ419">
        <v>1446</v>
      </c>
      <c r="AK419">
        <v>1429</v>
      </c>
      <c r="AL419">
        <v>931</v>
      </c>
      <c r="AM419">
        <v>1397</v>
      </c>
    </row>
    <row r="420" spans="1:39" x14ac:dyDescent="0.15">
      <c r="A420" t="s">
        <v>33</v>
      </c>
      <c r="B420">
        <v>100</v>
      </c>
      <c r="C420">
        <v>1</v>
      </c>
      <c r="D420">
        <v>0</v>
      </c>
      <c r="E420" t="s">
        <v>28</v>
      </c>
      <c r="F420" t="s">
        <v>206</v>
      </c>
      <c r="G420">
        <v>124941</v>
      </c>
      <c r="H420">
        <v>131620</v>
      </c>
      <c r="I420">
        <v>188544</v>
      </c>
      <c r="J420">
        <v>8867662.5500000007</v>
      </c>
      <c r="K420">
        <v>7095252.0800000001</v>
      </c>
      <c r="L420">
        <v>6429863.1200000001</v>
      </c>
      <c r="M420">
        <v>2835102.5726000001</v>
      </c>
      <c r="N420">
        <v>35075</v>
      </c>
      <c r="O420">
        <v>36868</v>
      </c>
      <c r="P420">
        <v>57056</v>
      </c>
      <c r="Q420">
        <v>2740838.95</v>
      </c>
      <c r="R420">
        <v>2120901.7400000002</v>
      </c>
      <c r="S420">
        <v>1713851.6</v>
      </c>
      <c r="T420">
        <v>929256.0686</v>
      </c>
      <c r="U420">
        <v>89866</v>
      </c>
      <c r="V420">
        <v>94752</v>
      </c>
      <c r="W420">
        <v>131488</v>
      </c>
      <c r="X420">
        <v>6126823.5999999996</v>
      </c>
      <c r="Y420">
        <v>4974350.34</v>
      </c>
      <c r="Z420">
        <v>4716011.5199999996</v>
      </c>
      <c r="AA420">
        <v>1905846.504</v>
      </c>
      <c r="AB420">
        <v>123071</v>
      </c>
      <c r="AC420">
        <v>73545</v>
      </c>
      <c r="AD420">
        <v>44357</v>
      </c>
      <c r="AE420">
        <v>49410</v>
      </c>
      <c r="AF420">
        <v>34488</v>
      </c>
      <c r="AG420">
        <v>32493</v>
      </c>
      <c r="AH420">
        <v>19401</v>
      </c>
      <c r="AI420">
        <v>17809</v>
      </c>
      <c r="AJ420">
        <v>88583</v>
      </c>
      <c r="AK420">
        <v>41052</v>
      </c>
      <c r="AL420">
        <v>24956</v>
      </c>
      <c r="AM420">
        <v>31601</v>
      </c>
    </row>
    <row r="421" spans="1:39" x14ac:dyDescent="0.15">
      <c r="A421" t="s">
        <v>33</v>
      </c>
      <c r="B421">
        <v>100</v>
      </c>
      <c r="C421">
        <v>1</v>
      </c>
      <c r="D421">
        <v>0</v>
      </c>
      <c r="E421" t="s">
        <v>30</v>
      </c>
      <c r="F421" t="s">
        <v>206</v>
      </c>
      <c r="G421">
        <v>150</v>
      </c>
      <c r="H421">
        <v>156</v>
      </c>
      <c r="I421">
        <v>215</v>
      </c>
      <c r="J421">
        <v>11015.93</v>
      </c>
      <c r="K421">
        <v>8807.0400000000009</v>
      </c>
      <c r="L421">
        <v>7891.15</v>
      </c>
      <c r="M421">
        <v>3282.9816000000001</v>
      </c>
      <c r="N421">
        <v>38</v>
      </c>
      <c r="O421">
        <v>40</v>
      </c>
      <c r="P421">
        <v>62</v>
      </c>
      <c r="Q421">
        <v>3105.69</v>
      </c>
      <c r="R421">
        <v>2321.8200000000002</v>
      </c>
      <c r="S421">
        <v>1678.33</v>
      </c>
      <c r="T421">
        <v>1009.9607999999999</v>
      </c>
      <c r="U421">
        <v>112</v>
      </c>
      <c r="V421">
        <v>116</v>
      </c>
      <c r="W421">
        <v>153</v>
      </c>
      <c r="X421">
        <v>7910.24</v>
      </c>
      <c r="Y421">
        <v>6485.22</v>
      </c>
      <c r="Z421">
        <v>6212.82</v>
      </c>
      <c r="AA421">
        <v>2273.0207999999998</v>
      </c>
      <c r="AB421">
        <v>146</v>
      </c>
      <c r="AC421">
        <v>93</v>
      </c>
      <c r="AD421">
        <v>35</v>
      </c>
      <c r="AE421">
        <v>90</v>
      </c>
      <c r="AF421">
        <v>36</v>
      </c>
      <c r="AG421">
        <v>37</v>
      </c>
      <c r="AH421">
        <v>20</v>
      </c>
      <c r="AI421">
        <v>30</v>
      </c>
      <c r="AJ421">
        <v>110</v>
      </c>
      <c r="AK421">
        <v>56</v>
      </c>
      <c r="AL421">
        <v>15</v>
      </c>
      <c r="AM421">
        <v>60</v>
      </c>
    </row>
    <row r="422" spans="1:39" x14ac:dyDescent="0.15">
      <c r="A422" t="s">
        <v>33</v>
      </c>
      <c r="B422">
        <v>100</v>
      </c>
      <c r="C422">
        <v>1</v>
      </c>
      <c r="D422">
        <v>0</v>
      </c>
      <c r="E422" t="s">
        <v>29</v>
      </c>
      <c r="F422" t="s">
        <v>206</v>
      </c>
      <c r="G422">
        <v>704</v>
      </c>
      <c r="H422">
        <v>788</v>
      </c>
      <c r="I422">
        <v>1240</v>
      </c>
      <c r="J422">
        <v>56007.45</v>
      </c>
      <c r="K422">
        <v>41861.120000000003</v>
      </c>
      <c r="L422">
        <v>38175.980000000003</v>
      </c>
      <c r="M422">
        <v>19039.391299999999</v>
      </c>
      <c r="N422">
        <v>216</v>
      </c>
      <c r="O422">
        <v>243</v>
      </c>
      <c r="P422">
        <v>445</v>
      </c>
      <c r="Q422">
        <v>18979.48</v>
      </c>
      <c r="R422">
        <v>13356.39</v>
      </c>
      <c r="S422">
        <v>11224.84</v>
      </c>
      <c r="T422">
        <v>7789.2150000000001</v>
      </c>
      <c r="U422">
        <v>488</v>
      </c>
      <c r="V422">
        <v>545</v>
      </c>
      <c r="W422">
        <v>795</v>
      </c>
      <c r="X422">
        <v>37027.97</v>
      </c>
      <c r="Y422">
        <v>28504.73</v>
      </c>
      <c r="Z422">
        <v>26951.14</v>
      </c>
      <c r="AA422">
        <v>11250.176299999999</v>
      </c>
      <c r="AB422">
        <v>699</v>
      </c>
      <c r="AC422">
        <v>350</v>
      </c>
      <c r="AD422">
        <v>233</v>
      </c>
      <c r="AE422">
        <v>297</v>
      </c>
      <c r="AF422">
        <v>212</v>
      </c>
      <c r="AG422">
        <v>211</v>
      </c>
      <c r="AH422">
        <v>153</v>
      </c>
      <c r="AI422">
        <v>152</v>
      </c>
      <c r="AJ422">
        <v>487</v>
      </c>
      <c r="AK422">
        <v>139</v>
      </c>
      <c r="AL422">
        <v>80</v>
      </c>
      <c r="AM422">
        <v>145</v>
      </c>
    </row>
    <row r="423" spans="1:39" x14ac:dyDescent="0.15">
      <c r="A423" t="s">
        <v>33</v>
      </c>
      <c r="B423">
        <v>100</v>
      </c>
      <c r="C423">
        <v>1</v>
      </c>
      <c r="D423">
        <v>0</v>
      </c>
      <c r="E423" t="s">
        <v>32</v>
      </c>
      <c r="F423" t="s">
        <v>206</v>
      </c>
      <c r="G423">
        <v>6323</v>
      </c>
      <c r="H423">
        <v>6900</v>
      </c>
      <c r="I423">
        <v>11665</v>
      </c>
      <c r="J423">
        <v>586251.43999999994</v>
      </c>
      <c r="K423">
        <v>414556.15</v>
      </c>
      <c r="L423">
        <v>391637.27</v>
      </c>
      <c r="M423">
        <v>180838.54949999999</v>
      </c>
      <c r="N423">
        <v>1220</v>
      </c>
      <c r="O423">
        <v>1313</v>
      </c>
      <c r="P423">
        <v>2232</v>
      </c>
      <c r="Q423">
        <v>114188.94</v>
      </c>
      <c r="R423">
        <v>80606.16</v>
      </c>
      <c r="S423">
        <v>62449.48</v>
      </c>
      <c r="T423">
        <v>36790.469499999999</v>
      </c>
      <c r="U423">
        <v>5103</v>
      </c>
      <c r="V423">
        <v>5587</v>
      </c>
      <c r="W423">
        <v>9433</v>
      </c>
      <c r="X423">
        <v>472062.5</v>
      </c>
      <c r="Y423">
        <v>333949.99</v>
      </c>
      <c r="Z423">
        <v>329187.78999999998</v>
      </c>
      <c r="AA423">
        <v>144048.07999999999</v>
      </c>
      <c r="AB423">
        <v>6252</v>
      </c>
      <c r="AC423">
        <v>3297</v>
      </c>
      <c r="AD423">
        <v>2232</v>
      </c>
      <c r="AE423">
        <v>3411</v>
      </c>
      <c r="AF423">
        <v>1198</v>
      </c>
      <c r="AG423">
        <v>892</v>
      </c>
      <c r="AH423">
        <v>637</v>
      </c>
      <c r="AI423">
        <v>930</v>
      </c>
      <c r="AJ423">
        <v>5054</v>
      </c>
      <c r="AK423">
        <v>2405</v>
      </c>
      <c r="AL423">
        <v>1595</v>
      </c>
      <c r="AM423">
        <v>2481</v>
      </c>
    </row>
    <row r="424" spans="1:39" x14ac:dyDescent="0.15">
      <c r="A424" t="s">
        <v>33</v>
      </c>
      <c r="B424">
        <v>100</v>
      </c>
      <c r="C424">
        <v>1</v>
      </c>
      <c r="D424">
        <v>1</v>
      </c>
      <c r="E424" t="s">
        <v>28</v>
      </c>
      <c r="F424" t="s">
        <v>206</v>
      </c>
      <c r="G424">
        <v>56654</v>
      </c>
      <c r="H424">
        <v>65239</v>
      </c>
      <c r="I424">
        <v>98250</v>
      </c>
      <c r="J424">
        <v>4110595.96</v>
      </c>
      <c r="K424">
        <v>3450673.02</v>
      </c>
      <c r="L424">
        <v>3145477.23</v>
      </c>
      <c r="M424">
        <v>1384786.9016</v>
      </c>
      <c r="N424">
        <v>21704</v>
      </c>
      <c r="O424">
        <v>24924</v>
      </c>
      <c r="P424">
        <v>43080</v>
      </c>
      <c r="Q424">
        <v>1670858.95</v>
      </c>
      <c r="R424">
        <v>1362074.91</v>
      </c>
      <c r="S424">
        <v>1128725.26</v>
      </c>
      <c r="T424">
        <v>639358.30130000005</v>
      </c>
      <c r="U424">
        <v>34950</v>
      </c>
      <c r="V424">
        <v>40315</v>
      </c>
      <c r="W424">
        <v>55170</v>
      </c>
      <c r="X424">
        <v>2439737.0099999998</v>
      </c>
      <c r="Y424">
        <v>2088598.11</v>
      </c>
      <c r="Z424">
        <v>2016751.97</v>
      </c>
      <c r="AA424">
        <v>745428.60030000005</v>
      </c>
      <c r="AB424">
        <v>54682</v>
      </c>
      <c r="AC424">
        <v>48822</v>
      </c>
      <c r="AD424">
        <v>23492</v>
      </c>
      <c r="AE424">
        <v>45713</v>
      </c>
      <c r="AF424">
        <v>20898</v>
      </c>
      <c r="AG424">
        <v>20670</v>
      </c>
      <c r="AH424">
        <v>12029</v>
      </c>
      <c r="AI424">
        <v>18779</v>
      </c>
      <c r="AJ424">
        <v>33784</v>
      </c>
      <c r="AK424">
        <v>28152</v>
      </c>
      <c r="AL424">
        <v>11463</v>
      </c>
      <c r="AM424">
        <v>26934</v>
      </c>
    </row>
    <row r="425" spans="1:39" x14ac:dyDescent="0.15">
      <c r="A425" t="s">
        <v>33</v>
      </c>
      <c r="B425">
        <v>100</v>
      </c>
      <c r="C425">
        <v>1</v>
      </c>
      <c r="D425">
        <v>1</v>
      </c>
      <c r="E425" t="s">
        <v>30</v>
      </c>
      <c r="F425" t="s">
        <v>206</v>
      </c>
      <c r="G425">
        <v>5354</v>
      </c>
      <c r="H425">
        <v>6187</v>
      </c>
      <c r="I425">
        <v>9212</v>
      </c>
      <c r="J425">
        <v>390814.17</v>
      </c>
      <c r="K425">
        <v>331925.8</v>
      </c>
      <c r="L425">
        <v>299192.18</v>
      </c>
      <c r="M425">
        <v>128605.523</v>
      </c>
      <c r="N425">
        <v>1955</v>
      </c>
      <c r="O425">
        <v>2236</v>
      </c>
      <c r="P425">
        <v>3793</v>
      </c>
      <c r="Q425">
        <v>148296.48000000001</v>
      </c>
      <c r="R425">
        <v>123421.84</v>
      </c>
      <c r="S425">
        <v>99346.02</v>
      </c>
      <c r="T425">
        <v>55256.824399999998</v>
      </c>
      <c r="U425">
        <v>3399</v>
      </c>
      <c r="V425">
        <v>3951</v>
      </c>
      <c r="W425">
        <v>5419</v>
      </c>
      <c r="X425">
        <v>242517.69</v>
      </c>
      <c r="Y425">
        <v>208503.96</v>
      </c>
      <c r="Z425">
        <v>199846.16</v>
      </c>
      <c r="AA425">
        <v>73348.698600000003</v>
      </c>
      <c r="AB425">
        <v>5007</v>
      </c>
      <c r="AC425">
        <v>4914</v>
      </c>
      <c r="AD425">
        <v>1985</v>
      </c>
      <c r="AE425">
        <v>5192</v>
      </c>
      <c r="AF425">
        <v>1845</v>
      </c>
      <c r="AG425">
        <v>1875</v>
      </c>
      <c r="AH425">
        <v>994</v>
      </c>
      <c r="AI425">
        <v>1899</v>
      </c>
      <c r="AJ425">
        <v>3162</v>
      </c>
      <c r="AK425">
        <v>3039</v>
      </c>
      <c r="AL425">
        <v>991</v>
      </c>
      <c r="AM425">
        <v>3293</v>
      </c>
    </row>
    <row r="426" spans="1:39" x14ac:dyDescent="0.15">
      <c r="A426" t="s">
        <v>33</v>
      </c>
      <c r="B426">
        <v>100</v>
      </c>
      <c r="C426">
        <v>1</v>
      </c>
      <c r="D426">
        <v>1</v>
      </c>
      <c r="E426" t="s">
        <v>29</v>
      </c>
      <c r="F426" t="s">
        <v>206</v>
      </c>
      <c r="G426">
        <v>28591</v>
      </c>
      <c r="H426">
        <v>33929</v>
      </c>
      <c r="I426">
        <v>52751</v>
      </c>
      <c r="J426">
        <v>2223866.96</v>
      </c>
      <c r="K426">
        <v>1787079.6799999999</v>
      </c>
      <c r="L426">
        <v>1660486.69</v>
      </c>
      <c r="M426">
        <v>737265.23910000001</v>
      </c>
      <c r="N426">
        <v>8777</v>
      </c>
      <c r="O426">
        <v>10173</v>
      </c>
      <c r="P426">
        <v>18688</v>
      </c>
      <c r="Q426">
        <v>719791.88</v>
      </c>
      <c r="R426">
        <v>565378.81999999995</v>
      </c>
      <c r="S426">
        <v>471685.83</v>
      </c>
      <c r="T426">
        <v>275669.98759999999</v>
      </c>
      <c r="U426">
        <v>19814</v>
      </c>
      <c r="V426">
        <v>23756</v>
      </c>
      <c r="W426">
        <v>34063</v>
      </c>
      <c r="X426">
        <v>1504075.08</v>
      </c>
      <c r="Y426">
        <v>1221700.8600000001</v>
      </c>
      <c r="Z426">
        <v>1188800.8600000001</v>
      </c>
      <c r="AA426">
        <v>461595.25150000001</v>
      </c>
      <c r="AB426">
        <v>27432</v>
      </c>
      <c r="AC426">
        <v>26431</v>
      </c>
      <c r="AD426">
        <v>12368</v>
      </c>
      <c r="AE426">
        <v>27314</v>
      </c>
      <c r="AF426">
        <v>8423</v>
      </c>
      <c r="AG426">
        <v>8368</v>
      </c>
      <c r="AH426">
        <v>5027</v>
      </c>
      <c r="AI426">
        <v>8452</v>
      </c>
      <c r="AJ426">
        <v>19009</v>
      </c>
      <c r="AK426">
        <v>18063</v>
      </c>
      <c r="AL426">
        <v>7341</v>
      </c>
      <c r="AM426">
        <v>18862</v>
      </c>
    </row>
    <row r="427" spans="1:39" x14ac:dyDescent="0.15">
      <c r="A427" t="s">
        <v>33</v>
      </c>
      <c r="B427">
        <v>100</v>
      </c>
      <c r="C427">
        <v>1</v>
      </c>
      <c r="D427">
        <v>1</v>
      </c>
      <c r="E427" t="s">
        <v>31</v>
      </c>
      <c r="F427" t="s">
        <v>206</v>
      </c>
      <c r="G427">
        <v>19</v>
      </c>
      <c r="H427">
        <v>41</v>
      </c>
      <c r="I427">
        <v>59</v>
      </c>
      <c r="J427">
        <v>1830.48</v>
      </c>
      <c r="K427">
        <v>1438.4</v>
      </c>
      <c r="L427">
        <v>1296.96</v>
      </c>
      <c r="M427">
        <v>853.37090000000001</v>
      </c>
      <c r="N427">
        <v>8</v>
      </c>
      <c r="O427">
        <v>18</v>
      </c>
      <c r="P427">
        <v>26</v>
      </c>
      <c r="Q427">
        <v>859.75</v>
      </c>
      <c r="R427">
        <v>697.78</v>
      </c>
      <c r="S427">
        <v>580.33000000000004</v>
      </c>
      <c r="T427">
        <v>463.20440000000002</v>
      </c>
      <c r="U427">
        <v>11</v>
      </c>
      <c r="V427">
        <v>23</v>
      </c>
      <c r="W427">
        <v>33</v>
      </c>
      <c r="X427">
        <v>970.73</v>
      </c>
      <c r="Y427">
        <v>740.62</v>
      </c>
      <c r="Z427">
        <v>716.63</v>
      </c>
      <c r="AA427">
        <v>390.16649999999998</v>
      </c>
      <c r="AB427">
        <v>17</v>
      </c>
      <c r="AC427">
        <v>17</v>
      </c>
      <c r="AD427">
        <v>7</v>
      </c>
      <c r="AE427">
        <v>18</v>
      </c>
      <c r="AF427">
        <v>7</v>
      </c>
      <c r="AG427">
        <v>8</v>
      </c>
      <c r="AH427">
        <v>5</v>
      </c>
      <c r="AI427">
        <v>8</v>
      </c>
      <c r="AJ427">
        <v>10</v>
      </c>
      <c r="AK427">
        <v>9</v>
      </c>
      <c r="AL427">
        <v>2</v>
      </c>
      <c r="AM427">
        <v>10</v>
      </c>
    </row>
    <row r="428" spans="1:39" x14ac:dyDescent="0.15">
      <c r="A428" t="s">
        <v>33</v>
      </c>
      <c r="B428">
        <v>100</v>
      </c>
      <c r="C428">
        <v>1</v>
      </c>
      <c r="D428">
        <v>1</v>
      </c>
      <c r="E428" t="s">
        <v>32</v>
      </c>
      <c r="F428" t="s">
        <v>206</v>
      </c>
      <c r="G428">
        <v>1135</v>
      </c>
      <c r="H428">
        <v>1378</v>
      </c>
      <c r="I428">
        <v>2319</v>
      </c>
      <c r="J428">
        <v>105925.73</v>
      </c>
      <c r="K428">
        <v>78365.36</v>
      </c>
      <c r="L428">
        <v>73383.14</v>
      </c>
      <c r="M428">
        <v>33055.801899999999</v>
      </c>
      <c r="N428">
        <v>362</v>
      </c>
      <c r="O428">
        <v>425</v>
      </c>
      <c r="P428">
        <v>741</v>
      </c>
      <c r="Q428">
        <v>32435.78</v>
      </c>
      <c r="R428">
        <v>24395.02</v>
      </c>
      <c r="S428">
        <v>20207.939999999999</v>
      </c>
      <c r="T428">
        <v>11120.405500000001</v>
      </c>
      <c r="U428">
        <v>773</v>
      </c>
      <c r="V428">
        <v>953</v>
      </c>
      <c r="W428">
        <v>1578</v>
      </c>
      <c r="X428">
        <v>73489.95</v>
      </c>
      <c r="Y428">
        <v>53970.34</v>
      </c>
      <c r="Z428">
        <v>53175.199999999997</v>
      </c>
      <c r="AA428">
        <v>21935.396400000001</v>
      </c>
      <c r="AB428">
        <v>1112</v>
      </c>
      <c r="AC428">
        <v>946</v>
      </c>
      <c r="AD428">
        <v>460</v>
      </c>
      <c r="AE428">
        <v>958</v>
      </c>
      <c r="AF428">
        <v>354</v>
      </c>
      <c r="AG428">
        <v>303</v>
      </c>
      <c r="AH428">
        <v>180</v>
      </c>
      <c r="AI428">
        <v>336</v>
      </c>
      <c r="AJ428">
        <v>758</v>
      </c>
      <c r="AK428">
        <v>643</v>
      </c>
      <c r="AL428">
        <v>280</v>
      </c>
      <c r="AM428">
        <v>622</v>
      </c>
    </row>
    <row r="429" spans="1:39" x14ac:dyDescent="0.15">
      <c r="A429" t="s">
        <v>33</v>
      </c>
      <c r="B429">
        <v>100</v>
      </c>
      <c r="C429">
        <v>1</v>
      </c>
      <c r="D429">
        <v>2</v>
      </c>
      <c r="E429" t="s">
        <v>28</v>
      </c>
      <c r="F429" t="s">
        <v>206</v>
      </c>
      <c r="G429">
        <v>129318</v>
      </c>
      <c r="H429">
        <v>138107</v>
      </c>
      <c r="I429">
        <v>202974</v>
      </c>
      <c r="J429">
        <v>9410782.3100000005</v>
      </c>
      <c r="K429">
        <v>7564521.0800000001</v>
      </c>
      <c r="L429">
        <v>6938149.8499999996</v>
      </c>
      <c r="M429">
        <v>2987606.0554999998</v>
      </c>
      <c r="N429">
        <v>38977</v>
      </c>
      <c r="O429">
        <v>41446</v>
      </c>
      <c r="P429">
        <v>67997</v>
      </c>
      <c r="Q429">
        <v>3139171.64</v>
      </c>
      <c r="R429">
        <v>2422696.5499999998</v>
      </c>
      <c r="S429">
        <v>1973484.62</v>
      </c>
      <c r="T429">
        <v>1080927.0055</v>
      </c>
      <c r="U429">
        <v>90341</v>
      </c>
      <c r="V429">
        <v>96661</v>
      </c>
      <c r="W429">
        <v>134977</v>
      </c>
      <c r="X429">
        <v>6271610.6699999999</v>
      </c>
      <c r="Y429">
        <v>5141824.53</v>
      </c>
      <c r="Z429">
        <v>4964665.2300000004</v>
      </c>
      <c r="AA429">
        <v>1906679.05</v>
      </c>
      <c r="AB429">
        <v>123812</v>
      </c>
      <c r="AC429">
        <v>100945</v>
      </c>
      <c r="AD429">
        <v>38622</v>
      </c>
      <c r="AE429">
        <v>99576</v>
      </c>
      <c r="AF429">
        <v>37183</v>
      </c>
      <c r="AG429">
        <v>36813</v>
      </c>
      <c r="AH429">
        <v>18371</v>
      </c>
      <c r="AI429">
        <v>33838</v>
      </c>
      <c r="AJ429">
        <v>86629</v>
      </c>
      <c r="AK429">
        <v>64132</v>
      </c>
      <c r="AL429">
        <v>20251</v>
      </c>
      <c r="AM429">
        <v>65738</v>
      </c>
    </row>
    <row r="430" spans="1:39" x14ac:dyDescent="0.15">
      <c r="A430" t="s">
        <v>33</v>
      </c>
      <c r="B430">
        <v>100</v>
      </c>
      <c r="C430">
        <v>1</v>
      </c>
      <c r="D430">
        <v>2</v>
      </c>
      <c r="E430" t="s">
        <v>30</v>
      </c>
      <c r="F430" t="s">
        <v>206</v>
      </c>
      <c r="G430">
        <v>15281</v>
      </c>
      <c r="H430">
        <v>16352</v>
      </c>
      <c r="I430">
        <v>23790</v>
      </c>
      <c r="J430">
        <v>1105026.57</v>
      </c>
      <c r="K430">
        <v>893954.23</v>
      </c>
      <c r="L430">
        <v>820280.3</v>
      </c>
      <c r="M430">
        <v>346301.19569999998</v>
      </c>
      <c r="N430">
        <v>4038</v>
      </c>
      <c r="O430">
        <v>4300</v>
      </c>
      <c r="P430">
        <v>7000</v>
      </c>
      <c r="Q430">
        <v>321946.59000000003</v>
      </c>
      <c r="R430">
        <v>251476.19</v>
      </c>
      <c r="S430">
        <v>200953.43</v>
      </c>
      <c r="T430">
        <v>109739.8725</v>
      </c>
      <c r="U430">
        <v>11243</v>
      </c>
      <c r="V430">
        <v>12052</v>
      </c>
      <c r="W430">
        <v>16790</v>
      </c>
      <c r="X430">
        <v>783079.98</v>
      </c>
      <c r="Y430">
        <v>642478.04</v>
      </c>
      <c r="Z430">
        <v>619326.87</v>
      </c>
      <c r="AA430">
        <v>236561.32320000001</v>
      </c>
      <c r="AB430">
        <v>14316</v>
      </c>
      <c r="AC430">
        <v>12589</v>
      </c>
      <c r="AD430">
        <v>4089</v>
      </c>
      <c r="AE430">
        <v>14855</v>
      </c>
      <c r="AF430">
        <v>3770</v>
      </c>
      <c r="AG430">
        <v>3855</v>
      </c>
      <c r="AH430">
        <v>1796</v>
      </c>
      <c r="AI430">
        <v>3947</v>
      </c>
      <c r="AJ430">
        <v>10546</v>
      </c>
      <c r="AK430">
        <v>8734</v>
      </c>
      <c r="AL430">
        <v>2293</v>
      </c>
      <c r="AM430">
        <v>10908</v>
      </c>
    </row>
    <row r="431" spans="1:39" x14ac:dyDescent="0.15">
      <c r="A431" t="s">
        <v>33</v>
      </c>
      <c r="B431">
        <v>100</v>
      </c>
      <c r="C431">
        <v>1</v>
      </c>
      <c r="D431">
        <v>2</v>
      </c>
      <c r="E431" t="s">
        <v>29</v>
      </c>
      <c r="F431" t="s">
        <v>206</v>
      </c>
      <c r="G431">
        <v>38111</v>
      </c>
      <c r="H431">
        <v>41693</v>
      </c>
      <c r="I431">
        <v>64211</v>
      </c>
      <c r="J431">
        <v>2987178.48</v>
      </c>
      <c r="K431">
        <v>2286102.62</v>
      </c>
      <c r="L431">
        <v>2119597.12</v>
      </c>
      <c r="M431">
        <v>945387.29240000003</v>
      </c>
      <c r="N431">
        <v>10422</v>
      </c>
      <c r="O431">
        <v>11142</v>
      </c>
      <c r="P431">
        <v>19544</v>
      </c>
      <c r="Q431">
        <v>889759.93</v>
      </c>
      <c r="R431">
        <v>655037.81999999995</v>
      </c>
      <c r="S431">
        <v>531875.99</v>
      </c>
      <c r="T431">
        <v>308383.11259999999</v>
      </c>
      <c r="U431">
        <v>27689</v>
      </c>
      <c r="V431">
        <v>30551</v>
      </c>
      <c r="W431">
        <v>44667</v>
      </c>
      <c r="X431">
        <v>2097418.5499999998</v>
      </c>
      <c r="Y431">
        <v>1631064.8</v>
      </c>
      <c r="Z431">
        <v>1587721.13</v>
      </c>
      <c r="AA431">
        <v>637004.17980000004</v>
      </c>
      <c r="AB431">
        <v>36501</v>
      </c>
      <c r="AC431">
        <v>34079</v>
      </c>
      <c r="AD431">
        <v>12763</v>
      </c>
      <c r="AE431">
        <v>36891</v>
      </c>
      <c r="AF431">
        <v>10007</v>
      </c>
      <c r="AG431">
        <v>9909</v>
      </c>
      <c r="AH431">
        <v>5273</v>
      </c>
      <c r="AI431">
        <v>10132</v>
      </c>
      <c r="AJ431">
        <v>26494</v>
      </c>
      <c r="AK431">
        <v>24170</v>
      </c>
      <c r="AL431">
        <v>7490</v>
      </c>
      <c r="AM431">
        <v>26759</v>
      </c>
    </row>
    <row r="432" spans="1:39" x14ac:dyDescent="0.15">
      <c r="A432" t="s">
        <v>33</v>
      </c>
      <c r="B432">
        <v>100</v>
      </c>
      <c r="C432">
        <v>1</v>
      </c>
      <c r="D432">
        <v>2</v>
      </c>
      <c r="E432" t="s">
        <v>31</v>
      </c>
      <c r="F432" t="s">
        <v>206</v>
      </c>
      <c r="G432">
        <v>6</v>
      </c>
      <c r="H432">
        <v>12</v>
      </c>
      <c r="I432">
        <v>14</v>
      </c>
      <c r="J432">
        <v>525.9</v>
      </c>
      <c r="K432">
        <v>451.61</v>
      </c>
      <c r="L432">
        <v>451.61</v>
      </c>
      <c r="M432">
        <v>179.37729999999999</v>
      </c>
      <c r="N432">
        <v>0</v>
      </c>
      <c r="O432">
        <v>0</v>
      </c>
      <c r="P432">
        <v>0</v>
      </c>
      <c r="Q432">
        <v>0</v>
      </c>
      <c r="R432">
        <v>0</v>
      </c>
      <c r="S432">
        <v>0</v>
      </c>
      <c r="T432">
        <v>0</v>
      </c>
      <c r="U432">
        <v>6</v>
      </c>
      <c r="V432">
        <v>12</v>
      </c>
      <c r="W432">
        <v>14</v>
      </c>
      <c r="X432">
        <v>525.9</v>
      </c>
      <c r="Y432">
        <v>451.61</v>
      </c>
      <c r="Z432">
        <v>451.61</v>
      </c>
      <c r="AA432">
        <v>179.37729999999999</v>
      </c>
      <c r="AB432">
        <v>6</v>
      </c>
      <c r="AC432">
        <v>6</v>
      </c>
      <c r="AD432">
        <v>1</v>
      </c>
      <c r="AE432">
        <v>6</v>
      </c>
      <c r="AF432">
        <v>0</v>
      </c>
      <c r="AG432">
        <v>0</v>
      </c>
      <c r="AH432">
        <v>0</v>
      </c>
      <c r="AI432">
        <v>0</v>
      </c>
      <c r="AJ432">
        <v>6</v>
      </c>
      <c r="AK432">
        <v>6</v>
      </c>
      <c r="AL432">
        <v>1</v>
      </c>
      <c r="AM432">
        <v>6</v>
      </c>
    </row>
    <row r="433" spans="1:39" x14ac:dyDescent="0.15">
      <c r="A433" t="s">
        <v>33</v>
      </c>
      <c r="B433">
        <v>100</v>
      </c>
      <c r="C433">
        <v>1</v>
      </c>
      <c r="D433">
        <v>2</v>
      </c>
      <c r="E433" t="s">
        <v>32</v>
      </c>
      <c r="F433" t="s">
        <v>206</v>
      </c>
      <c r="G433">
        <v>3391</v>
      </c>
      <c r="H433">
        <v>3771</v>
      </c>
      <c r="I433">
        <v>6320</v>
      </c>
      <c r="J433">
        <v>321361.34999999998</v>
      </c>
      <c r="K433">
        <v>227521.4</v>
      </c>
      <c r="L433">
        <v>214128.42</v>
      </c>
      <c r="M433">
        <v>98077.471099999995</v>
      </c>
      <c r="N433">
        <v>902</v>
      </c>
      <c r="O433">
        <v>971</v>
      </c>
      <c r="P433">
        <v>1720</v>
      </c>
      <c r="Q433">
        <v>87001.82</v>
      </c>
      <c r="R433">
        <v>61189.98</v>
      </c>
      <c r="S433">
        <v>50200.89</v>
      </c>
      <c r="T433">
        <v>28404.893800000002</v>
      </c>
      <c r="U433">
        <v>2489</v>
      </c>
      <c r="V433">
        <v>2800</v>
      </c>
      <c r="W433">
        <v>4600</v>
      </c>
      <c r="X433">
        <v>234359.53</v>
      </c>
      <c r="Y433">
        <v>166331.42000000001</v>
      </c>
      <c r="Z433">
        <v>163927.53</v>
      </c>
      <c r="AA433">
        <v>69672.577300000004</v>
      </c>
      <c r="AB433">
        <v>3292</v>
      </c>
      <c r="AC433">
        <v>2525</v>
      </c>
      <c r="AD433">
        <v>1062</v>
      </c>
      <c r="AE433">
        <v>2747</v>
      </c>
      <c r="AF433">
        <v>874</v>
      </c>
      <c r="AG433">
        <v>741</v>
      </c>
      <c r="AH433">
        <v>398</v>
      </c>
      <c r="AI433">
        <v>836</v>
      </c>
      <c r="AJ433">
        <v>2418</v>
      </c>
      <c r="AK433">
        <v>1784</v>
      </c>
      <c r="AL433">
        <v>664</v>
      </c>
      <c r="AM433">
        <v>1911</v>
      </c>
    </row>
    <row r="434" spans="1:39" x14ac:dyDescent="0.15">
      <c r="A434" t="s">
        <v>33</v>
      </c>
      <c r="B434">
        <v>100</v>
      </c>
      <c r="C434">
        <v>2</v>
      </c>
      <c r="D434">
        <v>0</v>
      </c>
      <c r="E434" t="s">
        <v>28</v>
      </c>
      <c r="F434" t="s">
        <v>206</v>
      </c>
      <c r="G434">
        <v>971</v>
      </c>
      <c r="H434">
        <v>2029</v>
      </c>
      <c r="I434">
        <v>2641</v>
      </c>
      <c r="J434">
        <v>100801.5</v>
      </c>
      <c r="K434">
        <v>77124.42</v>
      </c>
      <c r="L434">
        <v>63065.89</v>
      </c>
      <c r="M434">
        <v>36864.730499999998</v>
      </c>
      <c r="N434">
        <v>971</v>
      </c>
      <c r="O434">
        <v>1011</v>
      </c>
      <c r="P434">
        <v>1422</v>
      </c>
      <c r="Q434">
        <v>52969.31</v>
      </c>
      <c r="R434">
        <v>39337.06</v>
      </c>
      <c r="S434">
        <v>27755.759999999998</v>
      </c>
      <c r="T434">
        <v>20658.575799999999</v>
      </c>
      <c r="U434">
        <v>971</v>
      </c>
      <c r="V434">
        <v>1018</v>
      </c>
      <c r="W434">
        <v>1219</v>
      </c>
      <c r="X434">
        <v>47832.19</v>
      </c>
      <c r="Y434">
        <v>37787.360000000001</v>
      </c>
      <c r="Z434">
        <v>35310.129999999997</v>
      </c>
      <c r="AA434">
        <v>16206.154699999999</v>
      </c>
      <c r="AB434">
        <v>962</v>
      </c>
      <c r="AC434">
        <v>945</v>
      </c>
      <c r="AD434">
        <v>646</v>
      </c>
      <c r="AE434">
        <v>658</v>
      </c>
      <c r="AF434">
        <v>962</v>
      </c>
      <c r="AG434">
        <v>945</v>
      </c>
      <c r="AH434">
        <v>646</v>
      </c>
      <c r="AI434">
        <v>658</v>
      </c>
      <c r="AJ434">
        <v>962</v>
      </c>
      <c r="AK434">
        <v>945</v>
      </c>
      <c r="AL434">
        <v>646</v>
      </c>
      <c r="AM434">
        <v>658</v>
      </c>
    </row>
    <row r="435" spans="1:39" x14ac:dyDescent="0.15">
      <c r="A435" t="s">
        <v>33</v>
      </c>
      <c r="B435">
        <v>100</v>
      </c>
      <c r="C435">
        <v>2</v>
      </c>
      <c r="D435">
        <v>0</v>
      </c>
      <c r="E435" t="s">
        <v>30</v>
      </c>
      <c r="F435" t="s">
        <v>206</v>
      </c>
      <c r="G435">
        <v>1</v>
      </c>
      <c r="H435">
        <v>2</v>
      </c>
      <c r="I435">
        <v>2</v>
      </c>
      <c r="J435">
        <v>79.98</v>
      </c>
      <c r="K435">
        <v>59.98</v>
      </c>
      <c r="L435">
        <v>59.98</v>
      </c>
      <c r="M435">
        <v>32.479999999999997</v>
      </c>
      <c r="N435">
        <v>1</v>
      </c>
      <c r="O435">
        <v>1</v>
      </c>
      <c r="P435">
        <v>1</v>
      </c>
      <c r="Q435">
        <v>39.99</v>
      </c>
      <c r="R435">
        <v>27.99</v>
      </c>
      <c r="S435">
        <v>27.99</v>
      </c>
      <c r="T435">
        <v>13.41</v>
      </c>
      <c r="U435">
        <v>1</v>
      </c>
      <c r="V435">
        <v>1</v>
      </c>
      <c r="W435">
        <v>1</v>
      </c>
      <c r="X435">
        <v>39.99</v>
      </c>
      <c r="Y435">
        <v>31.99</v>
      </c>
      <c r="Z435">
        <v>31.99</v>
      </c>
      <c r="AA435">
        <v>19.07</v>
      </c>
      <c r="AB435">
        <v>1</v>
      </c>
      <c r="AC435">
        <v>1</v>
      </c>
      <c r="AD435">
        <v>0</v>
      </c>
      <c r="AE435">
        <v>0</v>
      </c>
      <c r="AF435">
        <v>1</v>
      </c>
      <c r="AG435">
        <v>1</v>
      </c>
      <c r="AH435">
        <v>0</v>
      </c>
      <c r="AI435">
        <v>0</v>
      </c>
      <c r="AJ435">
        <v>1</v>
      </c>
      <c r="AK435">
        <v>1</v>
      </c>
      <c r="AL435">
        <v>0</v>
      </c>
      <c r="AM435">
        <v>0</v>
      </c>
    </row>
    <row r="436" spans="1:39" x14ac:dyDescent="0.15">
      <c r="A436" t="s">
        <v>33</v>
      </c>
      <c r="B436">
        <v>100</v>
      </c>
      <c r="C436">
        <v>2</v>
      </c>
      <c r="D436">
        <v>0</v>
      </c>
      <c r="E436" t="s">
        <v>29</v>
      </c>
      <c r="F436" t="s">
        <v>206</v>
      </c>
      <c r="G436">
        <v>7</v>
      </c>
      <c r="H436">
        <v>15</v>
      </c>
      <c r="I436">
        <v>22</v>
      </c>
      <c r="J436">
        <v>885.87</v>
      </c>
      <c r="K436">
        <v>627.11</v>
      </c>
      <c r="L436">
        <v>555.91999999999996</v>
      </c>
      <c r="M436">
        <v>310.77999999999997</v>
      </c>
      <c r="N436">
        <v>7</v>
      </c>
      <c r="O436">
        <v>8</v>
      </c>
      <c r="P436">
        <v>14</v>
      </c>
      <c r="Q436">
        <v>468.9</v>
      </c>
      <c r="R436">
        <v>327.42</v>
      </c>
      <c r="S436">
        <v>256.23</v>
      </c>
      <c r="T436">
        <v>195.27</v>
      </c>
      <c r="U436">
        <v>7</v>
      </c>
      <c r="V436">
        <v>7</v>
      </c>
      <c r="W436">
        <v>8</v>
      </c>
      <c r="X436">
        <v>416.97</v>
      </c>
      <c r="Y436">
        <v>299.69</v>
      </c>
      <c r="Z436">
        <v>299.69</v>
      </c>
      <c r="AA436">
        <v>115.51</v>
      </c>
      <c r="AB436">
        <v>7</v>
      </c>
      <c r="AC436">
        <v>6</v>
      </c>
      <c r="AD436">
        <v>5</v>
      </c>
      <c r="AE436">
        <v>6</v>
      </c>
      <c r="AF436">
        <v>7</v>
      </c>
      <c r="AG436">
        <v>6</v>
      </c>
      <c r="AH436">
        <v>5</v>
      </c>
      <c r="AI436">
        <v>6</v>
      </c>
      <c r="AJ436">
        <v>7</v>
      </c>
      <c r="AK436">
        <v>6</v>
      </c>
      <c r="AL436">
        <v>5</v>
      </c>
      <c r="AM436">
        <v>6</v>
      </c>
    </row>
    <row r="437" spans="1:39" x14ac:dyDescent="0.15">
      <c r="A437" t="s">
        <v>33</v>
      </c>
      <c r="B437">
        <v>100</v>
      </c>
      <c r="C437">
        <v>2</v>
      </c>
      <c r="D437">
        <v>0</v>
      </c>
      <c r="E437" t="s">
        <v>32</v>
      </c>
      <c r="F437" t="s">
        <v>206</v>
      </c>
      <c r="G437">
        <v>85</v>
      </c>
      <c r="H437">
        <v>181</v>
      </c>
      <c r="I437">
        <v>251</v>
      </c>
      <c r="J437">
        <v>9641.15</v>
      </c>
      <c r="K437">
        <v>6776.7</v>
      </c>
      <c r="L437">
        <v>6009.23</v>
      </c>
      <c r="M437">
        <v>3570.9567999999999</v>
      </c>
      <c r="N437">
        <v>85</v>
      </c>
      <c r="O437">
        <v>89</v>
      </c>
      <c r="P437">
        <v>131</v>
      </c>
      <c r="Q437">
        <v>4389.92</v>
      </c>
      <c r="R437">
        <v>3115.39</v>
      </c>
      <c r="S437">
        <v>2448.0500000000002</v>
      </c>
      <c r="T437">
        <v>1883.4068</v>
      </c>
      <c r="U437">
        <v>85</v>
      </c>
      <c r="V437">
        <v>92</v>
      </c>
      <c r="W437">
        <v>120</v>
      </c>
      <c r="X437">
        <v>5251.23</v>
      </c>
      <c r="Y437">
        <v>3661.31</v>
      </c>
      <c r="Z437">
        <v>3561.18</v>
      </c>
      <c r="AA437">
        <v>1687.55</v>
      </c>
      <c r="AB437">
        <v>84</v>
      </c>
      <c r="AC437">
        <v>83</v>
      </c>
      <c r="AD437">
        <v>71</v>
      </c>
      <c r="AE437">
        <v>55</v>
      </c>
      <c r="AF437">
        <v>84</v>
      </c>
      <c r="AG437">
        <v>83</v>
      </c>
      <c r="AH437">
        <v>71</v>
      </c>
      <c r="AI437">
        <v>55</v>
      </c>
      <c r="AJ437">
        <v>84</v>
      </c>
      <c r="AK437">
        <v>83</v>
      </c>
      <c r="AL437">
        <v>71</v>
      </c>
      <c r="AM437">
        <v>55</v>
      </c>
    </row>
    <row r="438" spans="1:39" x14ac:dyDescent="0.15">
      <c r="A438" t="s">
        <v>33</v>
      </c>
      <c r="B438">
        <v>100</v>
      </c>
      <c r="C438">
        <v>2</v>
      </c>
      <c r="D438">
        <v>1</v>
      </c>
      <c r="E438" t="s">
        <v>28</v>
      </c>
      <c r="F438" t="s">
        <v>206</v>
      </c>
      <c r="G438">
        <v>1490</v>
      </c>
      <c r="H438">
        <v>3231</v>
      </c>
      <c r="I438">
        <v>4311</v>
      </c>
      <c r="J438">
        <v>150830.17000000001</v>
      </c>
      <c r="K438">
        <v>119017.31</v>
      </c>
      <c r="L438">
        <v>103422.15</v>
      </c>
      <c r="M438">
        <v>58411.996299999999</v>
      </c>
      <c r="N438">
        <v>1490</v>
      </c>
      <c r="O438">
        <v>1596</v>
      </c>
      <c r="P438">
        <v>2366</v>
      </c>
      <c r="Q438">
        <v>78101.55</v>
      </c>
      <c r="R438">
        <v>59665.45</v>
      </c>
      <c r="S438">
        <v>45899.74</v>
      </c>
      <c r="T438">
        <v>33502.866300000002</v>
      </c>
      <c r="U438">
        <v>1490</v>
      </c>
      <c r="V438">
        <v>1635</v>
      </c>
      <c r="W438">
        <v>1945</v>
      </c>
      <c r="X438">
        <v>72728.62</v>
      </c>
      <c r="Y438">
        <v>59351.86</v>
      </c>
      <c r="Z438">
        <v>57522.41</v>
      </c>
      <c r="AA438">
        <v>24909.13</v>
      </c>
      <c r="AB438">
        <v>1442</v>
      </c>
      <c r="AC438">
        <v>1458</v>
      </c>
      <c r="AD438">
        <v>926</v>
      </c>
      <c r="AE438">
        <v>1357</v>
      </c>
      <c r="AF438">
        <v>1442</v>
      </c>
      <c r="AG438">
        <v>1458</v>
      </c>
      <c r="AH438">
        <v>926</v>
      </c>
      <c r="AI438">
        <v>1357</v>
      </c>
      <c r="AJ438">
        <v>1442</v>
      </c>
      <c r="AK438">
        <v>1458</v>
      </c>
      <c r="AL438">
        <v>926</v>
      </c>
      <c r="AM438">
        <v>1357</v>
      </c>
    </row>
    <row r="439" spans="1:39" x14ac:dyDescent="0.15">
      <c r="A439" t="s">
        <v>33</v>
      </c>
      <c r="B439">
        <v>100</v>
      </c>
      <c r="C439">
        <v>2</v>
      </c>
      <c r="D439">
        <v>1</v>
      </c>
      <c r="E439" t="s">
        <v>30</v>
      </c>
      <c r="F439" t="s">
        <v>206</v>
      </c>
      <c r="G439">
        <v>163</v>
      </c>
      <c r="H439">
        <v>352</v>
      </c>
      <c r="I439">
        <v>470</v>
      </c>
      <c r="J439">
        <v>15881.12</v>
      </c>
      <c r="K439">
        <v>12757.51</v>
      </c>
      <c r="L439">
        <v>11146.38</v>
      </c>
      <c r="M439">
        <v>6036.6467000000002</v>
      </c>
      <c r="N439">
        <v>163</v>
      </c>
      <c r="O439">
        <v>174</v>
      </c>
      <c r="P439">
        <v>259</v>
      </c>
      <c r="Q439">
        <v>8326.98</v>
      </c>
      <c r="R439">
        <v>6485.15</v>
      </c>
      <c r="S439">
        <v>5202.95</v>
      </c>
      <c r="T439">
        <v>3508.5623000000001</v>
      </c>
      <c r="U439">
        <v>163</v>
      </c>
      <c r="V439">
        <v>178</v>
      </c>
      <c r="W439">
        <v>211</v>
      </c>
      <c r="X439">
        <v>7554.14</v>
      </c>
      <c r="Y439">
        <v>6272.36</v>
      </c>
      <c r="Z439">
        <v>5943.43</v>
      </c>
      <c r="AA439">
        <v>2528.0844000000002</v>
      </c>
      <c r="AB439">
        <v>150</v>
      </c>
      <c r="AC439">
        <v>161</v>
      </c>
      <c r="AD439">
        <v>92</v>
      </c>
      <c r="AE439">
        <v>156</v>
      </c>
      <c r="AF439">
        <v>150</v>
      </c>
      <c r="AG439">
        <v>161</v>
      </c>
      <c r="AH439">
        <v>92</v>
      </c>
      <c r="AI439">
        <v>156</v>
      </c>
      <c r="AJ439">
        <v>150</v>
      </c>
      <c r="AK439">
        <v>161</v>
      </c>
      <c r="AL439">
        <v>92</v>
      </c>
      <c r="AM439">
        <v>156</v>
      </c>
    </row>
    <row r="440" spans="1:39" x14ac:dyDescent="0.15">
      <c r="A440" t="s">
        <v>33</v>
      </c>
      <c r="B440">
        <v>100</v>
      </c>
      <c r="C440">
        <v>2</v>
      </c>
      <c r="D440">
        <v>1</v>
      </c>
      <c r="E440" t="s">
        <v>29</v>
      </c>
      <c r="F440" t="s">
        <v>206</v>
      </c>
      <c r="G440">
        <v>1069</v>
      </c>
      <c r="H440">
        <v>2366</v>
      </c>
      <c r="I440">
        <v>3195</v>
      </c>
      <c r="J440">
        <v>112474.27</v>
      </c>
      <c r="K440">
        <v>85831.49</v>
      </c>
      <c r="L440">
        <v>75162.070000000007</v>
      </c>
      <c r="M440">
        <v>43484.671000000002</v>
      </c>
      <c r="N440">
        <v>1069</v>
      </c>
      <c r="O440">
        <v>1172</v>
      </c>
      <c r="P440">
        <v>1750</v>
      </c>
      <c r="Q440">
        <v>58115.07</v>
      </c>
      <c r="R440">
        <v>43017.45</v>
      </c>
      <c r="S440">
        <v>33782.949999999997</v>
      </c>
      <c r="T440">
        <v>25075.178400000001</v>
      </c>
      <c r="U440">
        <v>1069</v>
      </c>
      <c r="V440">
        <v>1194</v>
      </c>
      <c r="W440">
        <v>1445</v>
      </c>
      <c r="X440">
        <v>54359.199999999997</v>
      </c>
      <c r="Y440">
        <v>42814.04</v>
      </c>
      <c r="Z440">
        <v>41379.120000000003</v>
      </c>
      <c r="AA440">
        <v>18409.492600000001</v>
      </c>
      <c r="AB440">
        <v>1009</v>
      </c>
      <c r="AC440">
        <v>1051</v>
      </c>
      <c r="AD440">
        <v>664</v>
      </c>
      <c r="AE440">
        <v>1034</v>
      </c>
      <c r="AF440">
        <v>1009</v>
      </c>
      <c r="AG440">
        <v>1051</v>
      </c>
      <c r="AH440">
        <v>664</v>
      </c>
      <c r="AI440">
        <v>1034</v>
      </c>
      <c r="AJ440">
        <v>1009</v>
      </c>
      <c r="AK440">
        <v>1051</v>
      </c>
      <c r="AL440">
        <v>664</v>
      </c>
      <c r="AM440">
        <v>1034</v>
      </c>
    </row>
    <row r="441" spans="1:39" x14ac:dyDescent="0.15">
      <c r="A441" t="s">
        <v>33</v>
      </c>
      <c r="B441">
        <v>100</v>
      </c>
      <c r="C441">
        <v>2</v>
      </c>
      <c r="D441">
        <v>1</v>
      </c>
      <c r="E441" t="s">
        <v>31</v>
      </c>
      <c r="F441" t="s">
        <v>206</v>
      </c>
      <c r="G441">
        <v>1</v>
      </c>
      <c r="H441">
        <v>2</v>
      </c>
      <c r="I441">
        <v>2</v>
      </c>
      <c r="J441">
        <v>98.99</v>
      </c>
      <c r="K441">
        <v>98.99</v>
      </c>
      <c r="L441">
        <v>98.99</v>
      </c>
      <c r="M441">
        <v>30.802</v>
      </c>
      <c r="N441">
        <v>1</v>
      </c>
      <c r="O441">
        <v>1</v>
      </c>
      <c r="P441">
        <v>1</v>
      </c>
      <c r="Q441">
        <v>39.99</v>
      </c>
      <c r="R441">
        <v>39.99</v>
      </c>
      <c r="S441">
        <v>39.99</v>
      </c>
      <c r="T441">
        <v>17.582000000000001</v>
      </c>
      <c r="U441">
        <v>1</v>
      </c>
      <c r="V441">
        <v>1</v>
      </c>
      <c r="W441">
        <v>1</v>
      </c>
      <c r="X441">
        <v>59</v>
      </c>
      <c r="Y441">
        <v>59</v>
      </c>
      <c r="Z441">
        <v>59</v>
      </c>
      <c r="AA441">
        <v>13.22</v>
      </c>
      <c r="AB441">
        <v>1</v>
      </c>
      <c r="AC441">
        <v>1</v>
      </c>
      <c r="AD441">
        <v>0</v>
      </c>
      <c r="AE441">
        <v>1</v>
      </c>
      <c r="AF441">
        <v>1</v>
      </c>
      <c r="AG441">
        <v>1</v>
      </c>
      <c r="AH441">
        <v>0</v>
      </c>
      <c r="AI441">
        <v>1</v>
      </c>
      <c r="AJ441">
        <v>1</v>
      </c>
      <c r="AK441">
        <v>1</v>
      </c>
      <c r="AL441">
        <v>0</v>
      </c>
      <c r="AM441">
        <v>1</v>
      </c>
    </row>
    <row r="442" spans="1:39" x14ac:dyDescent="0.15">
      <c r="A442" t="s">
        <v>33</v>
      </c>
      <c r="B442">
        <v>100</v>
      </c>
      <c r="C442">
        <v>2</v>
      </c>
      <c r="D442">
        <v>1</v>
      </c>
      <c r="E442" t="s">
        <v>32</v>
      </c>
      <c r="F442" t="s">
        <v>206</v>
      </c>
      <c r="G442">
        <v>49</v>
      </c>
      <c r="H442">
        <v>109</v>
      </c>
      <c r="I442">
        <v>143</v>
      </c>
      <c r="J442">
        <v>5518.96</v>
      </c>
      <c r="K442">
        <v>4202.5600000000004</v>
      </c>
      <c r="L442">
        <v>3754.48</v>
      </c>
      <c r="M442">
        <v>1982.8880999999999</v>
      </c>
      <c r="N442">
        <v>49</v>
      </c>
      <c r="O442">
        <v>54</v>
      </c>
      <c r="P442">
        <v>71</v>
      </c>
      <c r="Q442">
        <v>2670.46</v>
      </c>
      <c r="R442">
        <v>2040.76</v>
      </c>
      <c r="S442">
        <v>1592.68</v>
      </c>
      <c r="T442">
        <v>1013.6248000000001</v>
      </c>
      <c r="U442">
        <v>49</v>
      </c>
      <c r="V442">
        <v>55</v>
      </c>
      <c r="W442">
        <v>72</v>
      </c>
      <c r="X442">
        <v>2848.5</v>
      </c>
      <c r="Y442">
        <v>2161.8000000000002</v>
      </c>
      <c r="Z442">
        <v>2161.8000000000002</v>
      </c>
      <c r="AA442">
        <v>969.26329999999996</v>
      </c>
      <c r="AB442">
        <v>48</v>
      </c>
      <c r="AC442">
        <v>48</v>
      </c>
      <c r="AD442">
        <v>30</v>
      </c>
      <c r="AE442">
        <v>42</v>
      </c>
      <c r="AF442">
        <v>48</v>
      </c>
      <c r="AG442">
        <v>48</v>
      </c>
      <c r="AH442">
        <v>30</v>
      </c>
      <c r="AI442">
        <v>42</v>
      </c>
      <c r="AJ442">
        <v>48</v>
      </c>
      <c r="AK442">
        <v>48</v>
      </c>
      <c r="AL442">
        <v>30</v>
      </c>
      <c r="AM442">
        <v>42</v>
      </c>
    </row>
    <row r="443" spans="1:39" x14ac:dyDescent="0.15">
      <c r="A443" t="s">
        <v>33</v>
      </c>
      <c r="B443">
        <v>100</v>
      </c>
      <c r="C443">
        <v>2</v>
      </c>
      <c r="D443">
        <v>2</v>
      </c>
      <c r="E443" t="s">
        <v>28</v>
      </c>
      <c r="F443" t="s">
        <v>206</v>
      </c>
      <c r="G443">
        <v>1547</v>
      </c>
      <c r="H443">
        <v>3226</v>
      </c>
      <c r="I443">
        <v>4155</v>
      </c>
      <c r="J443">
        <v>162282.13</v>
      </c>
      <c r="K443">
        <v>123990.1</v>
      </c>
      <c r="L443">
        <v>104382.25</v>
      </c>
      <c r="M443">
        <v>58258.7808</v>
      </c>
      <c r="N443">
        <v>1547</v>
      </c>
      <c r="O443">
        <v>1610</v>
      </c>
      <c r="P443">
        <v>2244</v>
      </c>
      <c r="Q443">
        <v>85418.61</v>
      </c>
      <c r="R443">
        <v>63245.51</v>
      </c>
      <c r="S443">
        <v>46765.84</v>
      </c>
      <c r="T443">
        <v>32957.149899999997</v>
      </c>
      <c r="U443">
        <v>1547</v>
      </c>
      <c r="V443">
        <v>1616</v>
      </c>
      <c r="W443">
        <v>1911</v>
      </c>
      <c r="X443">
        <v>76863.520000000004</v>
      </c>
      <c r="Y443">
        <v>60744.59</v>
      </c>
      <c r="Z443">
        <v>57616.41</v>
      </c>
      <c r="AA443">
        <v>25301.6309</v>
      </c>
      <c r="AB443">
        <v>1483</v>
      </c>
      <c r="AC443">
        <v>1511</v>
      </c>
      <c r="AD443">
        <v>883</v>
      </c>
      <c r="AE443">
        <v>1366</v>
      </c>
      <c r="AF443">
        <v>1483</v>
      </c>
      <c r="AG443">
        <v>1511</v>
      </c>
      <c r="AH443">
        <v>883</v>
      </c>
      <c r="AI443">
        <v>1366</v>
      </c>
      <c r="AJ443">
        <v>1483</v>
      </c>
      <c r="AK443">
        <v>1511</v>
      </c>
      <c r="AL443">
        <v>883</v>
      </c>
      <c r="AM443">
        <v>1366</v>
      </c>
    </row>
    <row r="444" spans="1:39" x14ac:dyDescent="0.15">
      <c r="A444" t="s">
        <v>33</v>
      </c>
      <c r="B444">
        <v>100</v>
      </c>
      <c r="C444">
        <v>2</v>
      </c>
      <c r="D444">
        <v>2</v>
      </c>
      <c r="E444" t="s">
        <v>30</v>
      </c>
      <c r="F444" t="s">
        <v>206</v>
      </c>
      <c r="G444">
        <v>175</v>
      </c>
      <c r="H444">
        <v>369</v>
      </c>
      <c r="I444">
        <v>494</v>
      </c>
      <c r="J444">
        <v>18486.490000000002</v>
      </c>
      <c r="K444">
        <v>14269.13</v>
      </c>
      <c r="L444">
        <v>12210.02</v>
      </c>
      <c r="M444">
        <v>6679.9276</v>
      </c>
      <c r="N444">
        <v>175</v>
      </c>
      <c r="O444">
        <v>181</v>
      </c>
      <c r="P444">
        <v>259</v>
      </c>
      <c r="Q444">
        <v>9520.0499999999993</v>
      </c>
      <c r="R444">
        <v>7145.27</v>
      </c>
      <c r="S444">
        <v>5203.63</v>
      </c>
      <c r="T444">
        <v>3708.2316000000001</v>
      </c>
      <c r="U444">
        <v>175</v>
      </c>
      <c r="V444">
        <v>188</v>
      </c>
      <c r="W444">
        <v>235</v>
      </c>
      <c r="X444">
        <v>8966.44</v>
      </c>
      <c r="Y444">
        <v>7123.86</v>
      </c>
      <c r="Z444">
        <v>7006.39</v>
      </c>
      <c r="AA444">
        <v>2971.6959999999999</v>
      </c>
      <c r="AB444">
        <v>161</v>
      </c>
      <c r="AC444">
        <v>171</v>
      </c>
      <c r="AD444">
        <v>98</v>
      </c>
      <c r="AE444">
        <v>172</v>
      </c>
      <c r="AF444">
        <v>161</v>
      </c>
      <c r="AG444">
        <v>171</v>
      </c>
      <c r="AH444">
        <v>98</v>
      </c>
      <c r="AI444">
        <v>172</v>
      </c>
      <c r="AJ444">
        <v>161</v>
      </c>
      <c r="AK444">
        <v>171</v>
      </c>
      <c r="AL444">
        <v>98</v>
      </c>
      <c r="AM444">
        <v>172</v>
      </c>
    </row>
    <row r="445" spans="1:39" x14ac:dyDescent="0.15">
      <c r="A445" t="s">
        <v>33</v>
      </c>
      <c r="B445">
        <v>100</v>
      </c>
      <c r="C445">
        <v>2</v>
      </c>
      <c r="D445">
        <v>2</v>
      </c>
      <c r="E445" t="s">
        <v>29</v>
      </c>
      <c r="F445" t="s">
        <v>206</v>
      </c>
      <c r="G445">
        <v>611</v>
      </c>
      <c r="H445">
        <v>1294</v>
      </c>
      <c r="I445">
        <v>1662</v>
      </c>
      <c r="J445">
        <v>66384.89</v>
      </c>
      <c r="K445">
        <v>49078.23</v>
      </c>
      <c r="L445">
        <v>41333.800000000003</v>
      </c>
      <c r="M445">
        <v>23803.665400000002</v>
      </c>
      <c r="N445">
        <v>611</v>
      </c>
      <c r="O445">
        <v>641</v>
      </c>
      <c r="P445">
        <v>889</v>
      </c>
      <c r="Q445">
        <v>33931.379999999997</v>
      </c>
      <c r="R445">
        <v>24454.03</v>
      </c>
      <c r="S445">
        <v>17461.939999999999</v>
      </c>
      <c r="T445">
        <v>13376.4553</v>
      </c>
      <c r="U445">
        <v>611</v>
      </c>
      <c r="V445">
        <v>653</v>
      </c>
      <c r="W445">
        <v>773</v>
      </c>
      <c r="X445">
        <v>32453.51</v>
      </c>
      <c r="Y445">
        <v>24624.2</v>
      </c>
      <c r="Z445">
        <v>23871.86</v>
      </c>
      <c r="AA445">
        <v>10427.2101</v>
      </c>
      <c r="AB445">
        <v>576</v>
      </c>
      <c r="AC445">
        <v>594</v>
      </c>
      <c r="AD445">
        <v>354</v>
      </c>
      <c r="AE445">
        <v>601</v>
      </c>
      <c r="AF445">
        <v>576</v>
      </c>
      <c r="AG445">
        <v>594</v>
      </c>
      <c r="AH445">
        <v>354</v>
      </c>
      <c r="AI445">
        <v>601</v>
      </c>
      <c r="AJ445">
        <v>576</v>
      </c>
      <c r="AK445">
        <v>594</v>
      </c>
      <c r="AL445">
        <v>354</v>
      </c>
      <c r="AM445">
        <v>601</v>
      </c>
    </row>
    <row r="446" spans="1:39" x14ac:dyDescent="0.15">
      <c r="A446" t="s">
        <v>33</v>
      </c>
      <c r="B446">
        <v>100</v>
      </c>
      <c r="C446">
        <v>2</v>
      </c>
      <c r="D446">
        <v>2</v>
      </c>
      <c r="E446" t="s">
        <v>31</v>
      </c>
      <c r="F446" t="s">
        <v>206</v>
      </c>
      <c r="G446">
        <v>1</v>
      </c>
      <c r="H446">
        <v>2</v>
      </c>
      <c r="I446">
        <v>2</v>
      </c>
      <c r="J446">
        <v>98.99</v>
      </c>
      <c r="K446">
        <v>91.77</v>
      </c>
      <c r="L446">
        <v>91.77</v>
      </c>
      <c r="M446">
        <v>42.556899999999999</v>
      </c>
      <c r="N446">
        <v>1</v>
      </c>
      <c r="O446">
        <v>1</v>
      </c>
      <c r="P446">
        <v>1</v>
      </c>
      <c r="Q446">
        <v>39.99</v>
      </c>
      <c r="R446">
        <v>32.770000000000003</v>
      </c>
      <c r="S446">
        <v>32.770000000000003</v>
      </c>
      <c r="T446">
        <v>29.3169</v>
      </c>
      <c r="U446">
        <v>1</v>
      </c>
      <c r="V446">
        <v>1</v>
      </c>
      <c r="W446">
        <v>1</v>
      </c>
      <c r="X446">
        <v>59</v>
      </c>
      <c r="Y446">
        <v>59</v>
      </c>
      <c r="Z446">
        <v>59</v>
      </c>
      <c r="AA446">
        <v>13.24</v>
      </c>
      <c r="AB446">
        <v>1</v>
      </c>
      <c r="AC446">
        <v>1</v>
      </c>
      <c r="AD446">
        <v>0</v>
      </c>
      <c r="AE446">
        <v>1</v>
      </c>
      <c r="AF446">
        <v>1</v>
      </c>
      <c r="AG446">
        <v>1</v>
      </c>
      <c r="AH446">
        <v>0</v>
      </c>
      <c r="AI446">
        <v>1</v>
      </c>
      <c r="AJ446">
        <v>1</v>
      </c>
      <c r="AK446">
        <v>1</v>
      </c>
      <c r="AL446">
        <v>0</v>
      </c>
      <c r="AM446">
        <v>1</v>
      </c>
    </row>
    <row r="447" spans="1:39" x14ac:dyDescent="0.15">
      <c r="A447" t="s">
        <v>33</v>
      </c>
      <c r="B447">
        <v>100</v>
      </c>
      <c r="C447">
        <v>2</v>
      </c>
      <c r="D447">
        <v>2</v>
      </c>
      <c r="E447" t="s">
        <v>32</v>
      </c>
      <c r="F447" t="s">
        <v>206</v>
      </c>
      <c r="G447">
        <v>75</v>
      </c>
      <c r="H447">
        <v>156</v>
      </c>
      <c r="I447">
        <v>204</v>
      </c>
      <c r="J447">
        <v>8354.85</v>
      </c>
      <c r="K447">
        <v>6100.52</v>
      </c>
      <c r="L447">
        <v>5052.97</v>
      </c>
      <c r="M447">
        <v>3039.2512999999999</v>
      </c>
      <c r="N447">
        <v>75</v>
      </c>
      <c r="O447">
        <v>77</v>
      </c>
      <c r="P447">
        <v>106</v>
      </c>
      <c r="Q447">
        <v>4201.22</v>
      </c>
      <c r="R447">
        <v>3020.88</v>
      </c>
      <c r="S447">
        <v>2245.39</v>
      </c>
      <c r="T447">
        <v>1706.7057</v>
      </c>
      <c r="U447">
        <v>75</v>
      </c>
      <c r="V447">
        <v>79</v>
      </c>
      <c r="W447">
        <v>98</v>
      </c>
      <c r="X447">
        <v>4153.63</v>
      </c>
      <c r="Y447">
        <v>3079.64</v>
      </c>
      <c r="Z447">
        <v>2807.58</v>
      </c>
      <c r="AA447">
        <v>1332.5455999999999</v>
      </c>
      <c r="AB447">
        <v>73</v>
      </c>
      <c r="AC447">
        <v>70</v>
      </c>
      <c r="AD447">
        <v>40</v>
      </c>
      <c r="AE447">
        <v>71</v>
      </c>
      <c r="AF447">
        <v>73</v>
      </c>
      <c r="AG447">
        <v>70</v>
      </c>
      <c r="AH447">
        <v>40</v>
      </c>
      <c r="AI447">
        <v>71</v>
      </c>
      <c r="AJ447">
        <v>73</v>
      </c>
      <c r="AK447">
        <v>70</v>
      </c>
      <c r="AL447">
        <v>40</v>
      </c>
      <c r="AM447">
        <v>71</v>
      </c>
    </row>
    <row r="448" spans="1:39" x14ac:dyDescent="0.15">
      <c r="A448" t="s">
        <v>211</v>
      </c>
      <c r="B448">
        <v>-1</v>
      </c>
      <c r="C448">
        <v>0</v>
      </c>
      <c r="D448">
        <v>0</v>
      </c>
      <c r="E448" t="s">
        <v>28</v>
      </c>
      <c r="F448" t="s">
        <v>28</v>
      </c>
      <c r="G448">
        <v>0</v>
      </c>
      <c r="H448">
        <v>444493</v>
      </c>
      <c r="I448">
        <v>953722</v>
      </c>
      <c r="J448">
        <v>46702477.159999996</v>
      </c>
      <c r="K448">
        <v>40443477.939999998</v>
      </c>
      <c r="L448">
        <v>38963147.289999999</v>
      </c>
      <c r="M448">
        <v>13029610.0901</v>
      </c>
      <c r="N448">
        <v>0</v>
      </c>
      <c r="O448">
        <v>915</v>
      </c>
      <c r="P448">
        <v>3786</v>
      </c>
      <c r="Q448">
        <v>159039.35999999999</v>
      </c>
      <c r="R448">
        <v>130492.51</v>
      </c>
      <c r="S448">
        <v>117949.82</v>
      </c>
      <c r="T448">
        <v>60971.441899999998</v>
      </c>
      <c r="U448">
        <v>0</v>
      </c>
      <c r="V448">
        <v>443578</v>
      </c>
      <c r="W448">
        <v>949936</v>
      </c>
      <c r="X448">
        <v>46543437.799999997</v>
      </c>
      <c r="Y448">
        <v>40312985.43</v>
      </c>
      <c r="Z448">
        <v>38845197.469999999</v>
      </c>
      <c r="AA448">
        <v>12968638.6482</v>
      </c>
      <c r="AB448">
        <v>0</v>
      </c>
      <c r="AC448">
        <v>0</v>
      </c>
      <c r="AD448">
        <v>0</v>
      </c>
      <c r="AE448">
        <v>0</v>
      </c>
      <c r="AF448">
        <v>0</v>
      </c>
      <c r="AG448">
        <v>0</v>
      </c>
      <c r="AH448">
        <v>0</v>
      </c>
      <c r="AI448">
        <v>0</v>
      </c>
      <c r="AJ448">
        <v>0</v>
      </c>
      <c r="AK448">
        <v>0</v>
      </c>
      <c r="AL448">
        <v>0</v>
      </c>
      <c r="AM448">
        <v>0</v>
      </c>
    </row>
    <row r="449" spans="1:39" x14ac:dyDescent="0.15">
      <c r="A449" t="s">
        <v>211</v>
      </c>
      <c r="B449">
        <v>5</v>
      </c>
      <c r="C449">
        <v>1</v>
      </c>
      <c r="D449">
        <v>0</v>
      </c>
      <c r="E449" t="s">
        <v>28</v>
      </c>
      <c r="F449" t="s">
        <v>28</v>
      </c>
      <c r="G449">
        <v>324</v>
      </c>
      <c r="H449">
        <v>2311</v>
      </c>
      <c r="I449">
        <v>13015</v>
      </c>
      <c r="J449">
        <v>689131.39</v>
      </c>
      <c r="K449">
        <v>577766.80000000005</v>
      </c>
      <c r="L449">
        <v>463914.37</v>
      </c>
      <c r="M449">
        <v>187180.89240000001</v>
      </c>
      <c r="N449">
        <v>176</v>
      </c>
      <c r="O449">
        <v>934</v>
      </c>
      <c r="P449">
        <v>6944</v>
      </c>
      <c r="Q449">
        <v>364141.34</v>
      </c>
      <c r="R449">
        <v>314914.61</v>
      </c>
      <c r="S449">
        <v>222740.13</v>
      </c>
      <c r="T449">
        <v>104557.4719</v>
      </c>
      <c r="U449">
        <v>148</v>
      </c>
      <c r="V449">
        <v>1377</v>
      </c>
      <c r="W449">
        <v>6071</v>
      </c>
      <c r="X449">
        <v>324990.05</v>
      </c>
      <c r="Y449">
        <v>262852.19</v>
      </c>
      <c r="Z449">
        <v>241174.24</v>
      </c>
      <c r="AA449">
        <v>82623.420499999993</v>
      </c>
      <c r="AB449">
        <v>288</v>
      </c>
      <c r="AC449">
        <v>247</v>
      </c>
      <c r="AD449">
        <v>113</v>
      </c>
      <c r="AE449">
        <v>232</v>
      </c>
      <c r="AF449">
        <v>169</v>
      </c>
      <c r="AG449">
        <v>158</v>
      </c>
      <c r="AH449">
        <v>75</v>
      </c>
      <c r="AI449">
        <v>145</v>
      </c>
      <c r="AJ449">
        <v>119</v>
      </c>
      <c r="AK449">
        <v>89</v>
      </c>
      <c r="AL449">
        <v>38</v>
      </c>
      <c r="AM449">
        <v>87</v>
      </c>
    </row>
    <row r="450" spans="1:39" x14ac:dyDescent="0.15">
      <c r="A450" t="s">
        <v>211</v>
      </c>
      <c r="B450">
        <v>5</v>
      </c>
      <c r="C450">
        <v>1</v>
      </c>
      <c r="D450">
        <v>0</v>
      </c>
      <c r="E450" t="s">
        <v>28</v>
      </c>
      <c r="F450" t="s">
        <v>29</v>
      </c>
      <c r="G450">
        <v>989</v>
      </c>
      <c r="H450">
        <v>11782</v>
      </c>
      <c r="I450">
        <v>46764</v>
      </c>
      <c r="J450">
        <v>2408013.2400000002</v>
      </c>
      <c r="K450">
        <v>1904245.26</v>
      </c>
      <c r="L450">
        <v>1614693.48</v>
      </c>
      <c r="M450">
        <v>703320.66960000002</v>
      </c>
      <c r="N450">
        <v>544</v>
      </c>
      <c r="O450">
        <v>4648</v>
      </c>
      <c r="P450">
        <v>23573</v>
      </c>
      <c r="Q450">
        <v>1242343.58</v>
      </c>
      <c r="R450">
        <v>1052216.21</v>
      </c>
      <c r="S450">
        <v>830668.80000000005</v>
      </c>
      <c r="T450">
        <v>385721.45990000002</v>
      </c>
      <c r="U450">
        <v>445</v>
      </c>
      <c r="V450">
        <v>7134</v>
      </c>
      <c r="W450">
        <v>23191</v>
      </c>
      <c r="X450">
        <v>1165669.6599999999</v>
      </c>
      <c r="Y450">
        <v>852029.05</v>
      </c>
      <c r="Z450">
        <v>784024.68</v>
      </c>
      <c r="AA450">
        <v>317599.20970000001</v>
      </c>
      <c r="AB450">
        <v>819</v>
      </c>
      <c r="AC450">
        <v>878</v>
      </c>
      <c r="AD450">
        <v>606</v>
      </c>
      <c r="AE450">
        <v>711</v>
      </c>
      <c r="AF450">
        <v>528</v>
      </c>
      <c r="AG450">
        <v>520</v>
      </c>
      <c r="AH450">
        <v>389</v>
      </c>
      <c r="AI450">
        <v>452</v>
      </c>
      <c r="AJ450">
        <v>291</v>
      </c>
      <c r="AK450">
        <v>358</v>
      </c>
      <c r="AL450">
        <v>217</v>
      </c>
      <c r="AM450">
        <v>259</v>
      </c>
    </row>
    <row r="451" spans="1:39" x14ac:dyDescent="0.15">
      <c r="A451" t="s">
        <v>211</v>
      </c>
      <c r="B451">
        <v>5</v>
      </c>
      <c r="C451">
        <v>1</v>
      </c>
      <c r="D451">
        <v>0</v>
      </c>
      <c r="E451" t="s">
        <v>30</v>
      </c>
      <c r="F451" t="s">
        <v>28</v>
      </c>
      <c r="G451">
        <v>1</v>
      </c>
      <c r="H451">
        <v>6</v>
      </c>
      <c r="I451">
        <v>36</v>
      </c>
      <c r="J451">
        <v>1725.75</v>
      </c>
      <c r="K451">
        <v>1506.75</v>
      </c>
      <c r="L451">
        <v>641.92999999999995</v>
      </c>
      <c r="M451">
        <v>671.41840000000002</v>
      </c>
      <c r="N451">
        <v>1</v>
      </c>
      <c r="O451">
        <v>6</v>
      </c>
      <c r="P451">
        <v>36</v>
      </c>
      <c r="Q451">
        <v>1725.75</v>
      </c>
      <c r="R451">
        <v>1506.75</v>
      </c>
      <c r="S451">
        <v>641.92999999999995</v>
      </c>
      <c r="T451">
        <v>671.41840000000002</v>
      </c>
      <c r="U451">
        <v>0</v>
      </c>
      <c r="V451">
        <v>0</v>
      </c>
      <c r="W451">
        <v>0</v>
      </c>
      <c r="X451">
        <v>0</v>
      </c>
      <c r="Y451">
        <v>0</v>
      </c>
      <c r="Z451">
        <v>0</v>
      </c>
      <c r="AA451">
        <v>0</v>
      </c>
      <c r="AB451">
        <v>1</v>
      </c>
      <c r="AC451">
        <v>1</v>
      </c>
      <c r="AD451">
        <v>0</v>
      </c>
      <c r="AE451">
        <v>1</v>
      </c>
      <c r="AF451">
        <v>1</v>
      </c>
      <c r="AG451">
        <v>1</v>
      </c>
      <c r="AH451">
        <v>0</v>
      </c>
      <c r="AI451">
        <v>1</v>
      </c>
      <c r="AJ451">
        <v>0</v>
      </c>
      <c r="AK451">
        <v>0</v>
      </c>
      <c r="AL451">
        <v>0</v>
      </c>
      <c r="AM451">
        <v>0</v>
      </c>
    </row>
    <row r="452" spans="1:39" x14ac:dyDescent="0.15">
      <c r="A452" t="s">
        <v>211</v>
      </c>
      <c r="B452">
        <v>5</v>
      </c>
      <c r="C452">
        <v>1</v>
      </c>
      <c r="D452">
        <v>0</v>
      </c>
      <c r="E452" t="s">
        <v>29</v>
      </c>
      <c r="F452" t="s">
        <v>28</v>
      </c>
      <c r="G452">
        <v>6</v>
      </c>
      <c r="H452">
        <v>78</v>
      </c>
      <c r="I452">
        <v>334</v>
      </c>
      <c r="J452">
        <v>16779.64</v>
      </c>
      <c r="K452">
        <v>12836.08</v>
      </c>
      <c r="L452">
        <v>9912.49</v>
      </c>
      <c r="M452">
        <v>5022.4751999999999</v>
      </c>
      <c r="N452">
        <v>3</v>
      </c>
      <c r="O452">
        <v>34</v>
      </c>
      <c r="P452">
        <v>143</v>
      </c>
      <c r="Q452">
        <v>7755.42</v>
      </c>
      <c r="R452">
        <v>6191.31</v>
      </c>
      <c r="S452">
        <v>4590.21</v>
      </c>
      <c r="T452">
        <v>2385.5594999999998</v>
      </c>
      <c r="U452">
        <v>3</v>
      </c>
      <c r="V452">
        <v>44</v>
      </c>
      <c r="W452">
        <v>191</v>
      </c>
      <c r="X452">
        <v>9024.2199999999993</v>
      </c>
      <c r="Y452">
        <v>6644.77</v>
      </c>
      <c r="Z452">
        <v>5322.28</v>
      </c>
      <c r="AA452">
        <v>2636.9157</v>
      </c>
      <c r="AB452">
        <v>4</v>
      </c>
      <c r="AC452">
        <v>5</v>
      </c>
      <c r="AD452">
        <v>2</v>
      </c>
      <c r="AE452">
        <v>4</v>
      </c>
      <c r="AF452">
        <v>2</v>
      </c>
      <c r="AG452">
        <v>3</v>
      </c>
      <c r="AH452">
        <v>1</v>
      </c>
      <c r="AI452">
        <v>3</v>
      </c>
      <c r="AJ452">
        <v>2</v>
      </c>
      <c r="AK452">
        <v>2</v>
      </c>
      <c r="AL452">
        <v>1</v>
      </c>
      <c r="AM452">
        <v>1</v>
      </c>
    </row>
    <row r="453" spans="1:39" x14ac:dyDescent="0.15">
      <c r="A453" t="s">
        <v>211</v>
      </c>
      <c r="B453">
        <v>5</v>
      </c>
      <c r="C453">
        <v>1</v>
      </c>
      <c r="D453">
        <v>0</v>
      </c>
      <c r="E453" t="s">
        <v>29</v>
      </c>
      <c r="F453" t="s">
        <v>29</v>
      </c>
      <c r="G453">
        <v>36</v>
      </c>
      <c r="H453">
        <v>523</v>
      </c>
      <c r="I453">
        <v>2079</v>
      </c>
      <c r="J453">
        <v>94092.98</v>
      </c>
      <c r="K453">
        <v>69169.75</v>
      </c>
      <c r="L453">
        <v>61194.84</v>
      </c>
      <c r="M453">
        <v>32144.355299999999</v>
      </c>
      <c r="N453">
        <v>20</v>
      </c>
      <c r="O453">
        <v>231</v>
      </c>
      <c r="P453">
        <v>1190</v>
      </c>
      <c r="Q453">
        <v>49536.94</v>
      </c>
      <c r="R453">
        <v>36532.1</v>
      </c>
      <c r="S453">
        <v>30713.01</v>
      </c>
      <c r="T453">
        <v>19891.761200000001</v>
      </c>
      <c r="U453">
        <v>16</v>
      </c>
      <c r="V453">
        <v>292</v>
      </c>
      <c r="W453">
        <v>889</v>
      </c>
      <c r="X453">
        <v>44556.04</v>
      </c>
      <c r="Y453">
        <v>32637.65</v>
      </c>
      <c r="Z453">
        <v>30481.83</v>
      </c>
      <c r="AA453">
        <v>12252.5941</v>
      </c>
      <c r="AB453">
        <v>33</v>
      </c>
      <c r="AC453">
        <v>27</v>
      </c>
      <c r="AD453">
        <v>22</v>
      </c>
      <c r="AE453">
        <v>24</v>
      </c>
      <c r="AF453">
        <v>19</v>
      </c>
      <c r="AG453">
        <v>20</v>
      </c>
      <c r="AH453">
        <v>17</v>
      </c>
      <c r="AI453">
        <v>19</v>
      </c>
      <c r="AJ453">
        <v>14</v>
      </c>
      <c r="AK453">
        <v>7</v>
      </c>
      <c r="AL453">
        <v>5</v>
      </c>
      <c r="AM453">
        <v>5</v>
      </c>
    </row>
    <row r="454" spans="1:39" x14ac:dyDescent="0.15">
      <c r="A454" t="s">
        <v>211</v>
      </c>
      <c r="B454">
        <v>5</v>
      </c>
      <c r="C454">
        <v>1</v>
      </c>
      <c r="D454">
        <v>0</v>
      </c>
      <c r="E454" t="s">
        <v>32</v>
      </c>
      <c r="F454" t="s">
        <v>28</v>
      </c>
      <c r="G454">
        <v>138</v>
      </c>
      <c r="H454">
        <v>733</v>
      </c>
      <c r="I454">
        <v>4809</v>
      </c>
      <c r="J454">
        <v>270556.65999999997</v>
      </c>
      <c r="K454">
        <v>223723.84</v>
      </c>
      <c r="L454">
        <v>191421.09</v>
      </c>
      <c r="M454">
        <v>72049.8606</v>
      </c>
      <c r="N454">
        <v>34</v>
      </c>
      <c r="O454">
        <v>190</v>
      </c>
      <c r="P454">
        <v>1378</v>
      </c>
      <c r="Q454">
        <v>75142.95</v>
      </c>
      <c r="R454">
        <v>60963.78</v>
      </c>
      <c r="S454">
        <v>41987.22</v>
      </c>
      <c r="T454">
        <v>23372.811900000001</v>
      </c>
      <c r="U454">
        <v>104</v>
      </c>
      <c r="V454">
        <v>543</v>
      </c>
      <c r="W454">
        <v>3431</v>
      </c>
      <c r="X454">
        <v>195413.71</v>
      </c>
      <c r="Y454">
        <v>162760.06</v>
      </c>
      <c r="Z454">
        <v>149433.87</v>
      </c>
      <c r="AA454">
        <v>48677.048699999999</v>
      </c>
      <c r="AB454">
        <v>134</v>
      </c>
      <c r="AC454">
        <v>113</v>
      </c>
      <c r="AD454">
        <v>57</v>
      </c>
      <c r="AE454">
        <v>112</v>
      </c>
      <c r="AF454">
        <v>31</v>
      </c>
      <c r="AG454">
        <v>31</v>
      </c>
      <c r="AH454">
        <v>20</v>
      </c>
      <c r="AI454">
        <v>29</v>
      </c>
      <c r="AJ454">
        <v>103</v>
      </c>
      <c r="AK454">
        <v>82</v>
      </c>
      <c r="AL454">
        <v>37</v>
      </c>
      <c r="AM454">
        <v>83</v>
      </c>
    </row>
    <row r="455" spans="1:39" x14ac:dyDescent="0.15">
      <c r="A455" t="s">
        <v>211</v>
      </c>
      <c r="B455">
        <v>5</v>
      </c>
      <c r="C455">
        <v>1</v>
      </c>
      <c r="D455">
        <v>0</v>
      </c>
      <c r="E455" t="s">
        <v>32</v>
      </c>
      <c r="F455" t="s">
        <v>29</v>
      </c>
      <c r="G455">
        <v>701</v>
      </c>
      <c r="H455">
        <v>7232</v>
      </c>
      <c r="I455">
        <v>30671</v>
      </c>
      <c r="J455">
        <v>1647756.94</v>
      </c>
      <c r="K455">
        <v>1315726.45</v>
      </c>
      <c r="L455">
        <v>1160053.83</v>
      </c>
      <c r="M455">
        <v>454763.00870000001</v>
      </c>
      <c r="N455">
        <v>199</v>
      </c>
      <c r="O455">
        <v>2056</v>
      </c>
      <c r="P455">
        <v>9333</v>
      </c>
      <c r="Q455">
        <v>492499.08</v>
      </c>
      <c r="R455">
        <v>392079.27</v>
      </c>
      <c r="S455">
        <v>319981.03999999998</v>
      </c>
      <c r="T455">
        <v>153068.18979999999</v>
      </c>
      <c r="U455">
        <v>502</v>
      </c>
      <c r="V455">
        <v>5176</v>
      </c>
      <c r="W455">
        <v>21338</v>
      </c>
      <c r="X455">
        <v>1155257.8600000001</v>
      </c>
      <c r="Y455">
        <v>923647.18</v>
      </c>
      <c r="Z455">
        <v>840072.79</v>
      </c>
      <c r="AA455">
        <v>301694.81890000001</v>
      </c>
      <c r="AB455">
        <v>677</v>
      </c>
      <c r="AC455">
        <v>658</v>
      </c>
      <c r="AD455">
        <v>510</v>
      </c>
      <c r="AE455">
        <v>642</v>
      </c>
      <c r="AF455">
        <v>194</v>
      </c>
      <c r="AG455">
        <v>183</v>
      </c>
      <c r="AH455">
        <v>152</v>
      </c>
      <c r="AI455">
        <v>176</v>
      </c>
      <c r="AJ455">
        <v>483</v>
      </c>
      <c r="AK455">
        <v>475</v>
      </c>
      <c r="AL455">
        <v>358</v>
      </c>
      <c r="AM455">
        <v>466</v>
      </c>
    </row>
    <row r="456" spans="1:39" x14ac:dyDescent="0.15">
      <c r="A456" t="s">
        <v>211</v>
      </c>
      <c r="B456">
        <v>5</v>
      </c>
      <c r="C456">
        <v>1</v>
      </c>
      <c r="D456">
        <v>1</v>
      </c>
      <c r="E456" t="s">
        <v>28</v>
      </c>
      <c r="F456" t="s">
        <v>28</v>
      </c>
      <c r="G456">
        <v>689</v>
      </c>
      <c r="H456">
        <v>7076</v>
      </c>
      <c r="I456">
        <v>28957</v>
      </c>
      <c r="J456">
        <v>1525587.15</v>
      </c>
      <c r="K456">
        <v>1253652.1200000001</v>
      </c>
      <c r="L456">
        <v>1001322.85</v>
      </c>
      <c r="M456">
        <v>430198.2243</v>
      </c>
      <c r="N456">
        <v>419</v>
      </c>
      <c r="O456">
        <v>3050</v>
      </c>
      <c r="P456">
        <v>16123</v>
      </c>
      <c r="Q456">
        <v>858268.55</v>
      </c>
      <c r="R456">
        <v>765488.18</v>
      </c>
      <c r="S456">
        <v>556821.65</v>
      </c>
      <c r="T456">
        <v>259423.89490000001</v>
      </c>
      <c r="U456">
        <v>270</v>
      </c>
      <c r="V456">
        <v>4026</v>
      </c>
      <c r="W456">
        <v>12834</v>
      </c>
      <c r="X456">
        <v>667318.6</v>
      </c>
      <c r="Y456">
        <v>488163.94</v>
      </c>
      <c r="Z456">
        <v>444501.2</v>
      </c>
      <c r="AA456">
        <v>170774.32939999999</v>
      </c>
      <c r="AB456">
        <v>553</v>
      </c>
      <c r="AC456">
        <v>626</v>
      </c>
      <c r="AD456">
        <v>279</v>
      </c>
      <c r="AE456">
        <v>543</v>
      </c>
      <c r="AF456">
        <v>386</v>
      </c>
      <c r="AG456">
        <v>394</v>
      </c>
      <c r="AH456">
        <v>191</v>
      </c>
      <c r="AI456">
        <v>384</v>
      </c>
      <c r="AJ456">
        <v>167</v>
      </c>
      <c r="AK456">
        <v>232</v>
      </c>
      <c r="AL456">
        <v>88</v>
      </c>
      <c r="AM456">
        <v>159</v>
      </c>
    </row>
    <row r="457" spans="1:39" x14ac:dyDescent="0.15">
      <c r="A457" t="s">
        <v>211</v>
      </c>
      <c r="B457">
        <v>5</v>
      </c>
      <c r="C457">
        <v>1</v>
      </c>
      <c r="D457">
        <v>1</v>
      </c>
      <c r="E457" t="s">
        <v>28</v>
      </c>
      <c r="F457" t="s">
        <v>29</v>
      </c>
      <c r="G457">
        <v>8030</v>
      </c>
      <c r="H457">
        <v>104392</v>
      </c>
      <c r="I457">
        <v>374119</v>
      </c>
      <c r="J457">
        <v>19977083.93</v>
      </c>
      <c r="K457">
        <v>16687120.66</v>
      </c>
      <c r="L457">
        <v>13813206.689999999</v>
      </c>
      <c r="M457">
        <v>5626687.7843000004</v>
      </c>
      <c r="N457">
        <v>5074</v>
      </c>
      <c r="O457">
        <v>51483</v>
      </c>
      <c r="P457">
        <v>220925</v>
      </c>
      <c r="Q457">
        <v>12137886.34</v>
      </c>
      <c r="R457">
        <v>10659374.84</v>
      </c>
      <c r="S457">
        <v>8273713.9299999997</v>
      </c>
      <c r="T457">
        <v>3564339.7639000001</v>
      </c>
      <c r="U457">
        <v>2956</v>
      </c>
      <c r="V457">
        <v>52909</v>
      </c>
      <c r="W457">
        <v>153194</v>
      </c>
      <c r="X457">
        <v>7839197.5899999999</v>
      </c>
      <c r="Y457">
        <v>6027745.8200000003</v>
      </c>
      <c r="Z457">
        <v>5539492.7599999998</v>
      </c>
      <c r="AA457">
        <v>2062348.0204</v>
      </c>
      <c r="AB457">
        <v>7068</v>
      </c>
      <c r="AC457">
        <v>7660</v>
      </c>
      <c r="AD457">
        <v>4880</v>
      </c>
      <c r="AE457">
        <v>7013</v>
      </c>
      <c r="AF457">
        <v>4819</v>
      </c>
      <c r="AG457">
        <v>4903</v>
      </c>
      <c r="AH457">
        <v>3384</v>
      </c>
      <c r="AI457">
        <v>4793</v>
      </c>
      <c r="AJ457">
        <v>2249</v>
      </c>
      <c r="AK457">
        <v>2757</v>
      </c>
      <c r="AL457">
        <v>1496</v>
      </c>
      <c r="AM457">
        <v>2220</v>
      </c>
    </row>
    <row r="458" spans="1:39" x14ac:dyDescent="0.15">
      <c r="A458" t="s">
        <v>211</v>
      </c>
      <c r="B458">
        <v>5</v>
      </c>
      <c r="C458">
        <v>1</v>
      </c>
      <c r="D458">
        <v>1</v>
      </c>
      <c r="E458" t="s">
        <v>30</v>
      </c>
      <c r="F458" t="s">
        <v>28</v>
      </c>
      <c r="G458">
        <v>63</v>
      </c>
      <c r="H458">
        <v>464</v>
      </c>
      <c r="I458">
        <v>2392</v>
      </c>
      <c r="J458">
        <v>129989.89</v>
      </c>
      <c r="K458">
        <v>114694.99</v>
      </c>
      <c r="L458">
        <v>84485.27</v>
      </c>
      <c r="M458">
        <v>38089.376300000004</v>
      </c>
      <c r="N458">
        <v>41</v>
      </c>
      <c r="O458">
        <v>270</v>
      </c>
      <c r="P458">
        <v>1670</v>
      </c>
      <c r="Q458">
        <v>89487.43</v>
      </c>
      <c r="R458">
        <v>78667.7</v>
      </c>
      <c r="S458">
        <v>51356.14</v>
      </c>
      <c r="T458">
        <v>27976.9522</v>
      </c>
      <c r="U458">
        <v>22</v>
      </c>
      <c r="V458">
        <v>194</v>
      </c>
      <c r="W458">
        <v>722</v>
      </c>
      <c r="X458">
        <v>40502.46</v>
      </c>
      <c r="Y458">
        <v>36027.29</v>
      </c>
      <c r="Z458">
        <v>33129.129999999997</v>
      </c>
      <c r="AA458">
        <v>10112.4241</v>
      </c>
      <c r="AB458">
        <v>57</v>
      </c>
      <c r="AC458">
        <v>60</v>
      </c>
      <c r="AD458">
        <v>24</v>
      </c>
      <c r="AE458">
        <v>58</v>
      </c>
      <c r="AF458">
        <v>37</v>
      </c>
      <c r="AG458">
        <v>39</v>
      </c>
      <c r="AH458">
        <v>15</v>
      </c>
      <c r="AI458">
        <v>38</v>
      </c>
      <c r="AJ458">
        <v>20</v>
      </c>
      <c r="AK458">
        <v>21</v>
      </c>
      <c r="AL458">
        <v>9</v>
      </c>
      <c r="AM458">
        <v>20</v>
      </c>
    </row>
    <row r="459" spans="1:39" x14ac:dyDescent="0.15">
      <c r="A459" t="s">
        <v>211</v>
      </c>
      <c r="B459">
        <v>5</v>
      </c>
      <c r="C459">
        <v>1</v>
      </c>
      <c r="D459">
        <v>1</v>
      </c>
      <c r="E459" t="s">
        <v>30</v>
      </c>
      <c r="F459" t="s">
        <v>29</v>
      </c>
      <c r="G459">
        <v>1030</v>
      </c>
      <c r="H459">
        <v>12794</v>
      </c>
      <c r="I459">
        <v>45306</v>
      </c>
      <c r="J459">
        <v>2484539.7200000002</v>
      </c>
      <c r="K459">
        <v>2115070.96</v>
      </c>
      <c r="L459">
        <v>1712472.65</v>
      </c>
      <c r="M459">
        <v>694172.41749999998</v>
      </c>
      <c r="N459">
        <v>604</v>
      </c>
      <c r="O459">
        <v>6293</v>
      </c>
      <c r="P459">
        <v>26169</v>
      </c>
      <c r="Q459">
        <v>1467042.46</v>
      </c>
      <c r="R459">
        <v>1293194.8</v>
      </c>
      <c r="S459">
        <v>967345.62</v>
      </c>
      <c r="T459">
        <v>426896.54210000002</v>
      </c>
      <c r="U459">
        <v>426</v>
      </c>
      <c r="V459">
        <v>6501</v>
      </c>
      <c r="W459">
        <v>19137</v>
      </c>
      <c r="X459">
        <v>1017497.26</v>
      </c>
      <c r="Y459">
        <v>821876.16</v>
      </c>
      <c r="Z459">
        <v>745127.03</v>
      </c>
      <c r="AA459">
        <v>267275.87540000002</v>
      </c>
      <c r="AB459">
        <v>934</v>
      </c>
      <c r="AC459">
        <v>1001</v>
      </c>
      <c r="AD459">
        <v>591</v>
      </c>
      <c r="AE459">
        <v>955</v>
      </c>
      <c r="AF459">
        <v>563</v>
      </c>
      <c r="AG459">
        <v>588</v>
      </c>
      <c r="AH459">
        <v>375</v>
      </c>
      <c r="AI459">
        <v>583</v>
      </c>
      <c r="AJ459">
        <v>371</v>
      </c>
      <c r="AK459">
        <v>413</v>
      </c>
      <c r="AL459">
        <v>216</v>
      </c>
      <c r="AM459">
        <v>372</v>
      </c>
    </row>
    <row r="460" spans="1:39" x14ac:dyDescent="0.15">
      <c r="A460" t="s">
        <v>211</v>
      </c>
      <c r="B460">
        <v>5</v>
      </c>
      <c r="C460">
        <v>1</v>
      </c>
      <c r="D460">
        <v>1</v>
      </c>
      <c r="E460" t="s">
        <v>29</v>
      </c>
      <c r="F460" t="s">
        <v>28</v>
      </c>
      <c r="G460">
        <v>562</v>
      </c>
      <c r="H460">
        <v>4583</v>
      </c>
      <c r="I460">
        <v>22571</v>
      </c>
      <c r="J460">
        <v>1207453.31</v>
      </c>
      <c r="K460">
        <v>1011202.7</v>
      </c>
      <c r="L460">
        <v>842801.33</v>
      </c>
      <c r="M460">
        <v>340034.72629999998</v>
      </c>
      <c r="N460">
        <v>242</v>
      </c>
      <c r="O460">
        <v>1782</v>
      </c>
      <c r="P460">
        <v>10779</v>
      </c>
      <c r="Q460">
        <v>559462.73</v>
      </c>
      <c r="R460">
        <v>475929.8</v>
      </c>
      <c r="S460">
        <v>361608</v>
      </c>
      <c r="T460">
        <v>174145.7389</v>
      </c>
      <c r="U460">
        <v>320</v>
      </c>
      <c r="V460">
        <v>2801</v>
      </c>
      <c r="W460">
        <v>11792</v>
      </c>
      <c r="X460">
        <v>647990.57999999996</v>
      </c>
      <c r="Y460">
        <v>535272.9</v>
      </c>
      <c r="Z460">
        <v>481193.33</v>
      </c>
      <c r="AA460">
        <v>165888.98740000001</v>
      </c>
      <c r="AB460">
        <v>510</v>
      </c>
      <c r="AC460">
        <v>530</v>
      </c>
      <c r="AD460">
        <v>214</v>
      </c>
      <c r="AE460">
        <v>525</v>
      </c>
      <c r="AF460">
        <v>219</v>
      </c>
      <c r="AG460">
        <v>225</v>
      </c>
      <c r="AH460">
        <v>90</v>
      </c>
      <c r="AI460">
        <v>232</v>
      </c>
      <c r="AJ460">
        <v>291</v>
      </c>
      <c r="AK460">
        <v>305</v>
      </c>
      <c r="AL460">
        <v>124</v>
      </c>
      <c r="AM460">
        <v>293</v>
      </c>
    </row>
    <row r="461" spans="1:39" x14ac:dyDescent="0.15">
      <c r="A461" t="s">
        <v>211</v>
      </c>
      <c r="B461">
        <v>5</v>
      </c>
      <c r="C461">
        <v>1</v>
      </c>
      <c r="D461">
        <v>1</v>
      </c>
      <c r="E461" t="s">
        <v>29</v>
      </c>
      <c r="F461" t="s">
        <v>29</v>
      </c>
      <c r="G461">
        <v>12671</v>
      </c>
      <c r="H461">
        <v>167644</v>
      </c>
      <c r="I461">
        <v>586009</v>
      </c>
      <c r="J461">
        <v>31532611.23</v>
      </c>
      <c r="K461">
        <v>25614097.949999999</v>
      </c>
      <c r="L461">
        <v>21799269.41</v>
      </c>
      <c r="M461">
        <v>8728447.0892999992</v>
      </c>
      <c r="N461">
        <v>4576</v>
      </c>
      <c r="O461">
        <v>51695</v>
      </c>
      <c r="P461">
        <v>220425</v>
      </c>
      <c r="Q461">
        <v>11732147.029999999</v>
      </c>
      <c r="R461">
        <v>9742579.5600000005</v>
      </c>
      <c r="S461">
        <v>7436192.79</v>
      </c>
      <c r="T461">
        <v>3593028.1614000001</v>
      </c>
      <c r="U461">
        <v>8095</v>
      </c>
      <c r="V461">
        <v>115949</v>
      </c>
      <c r="W461">
        <v>365584</v>
      </c>
      <c r="X461">
        <v>19800464.199999999</v>
      </c>
      <c r="Y461">
        <v>15871518.390000001</v>
      </c>
      <c r="Z461">
        <v>14363076.619999999</v>
      </c>
      <c r="AA461">
        <v>5135418.9278999995</v>
      </c>
      <c r="AB461">
        <v>11870</v>
      </c>
      <c r="AC461">
        <v>12357</v>
      </c>
      <c r="AD461">
        <v>7932</v>
      </c>
      <c r="AE461">
        <v>11946</v>
      </c>
      <c r="AF461">
        <v>4365</v>
      </c>
      <c r="AG461">
        <v>4425</v>
      </c>
      <c r="AH461">
        <v>3207</v>
      </c>
      <c r="AI461">
        <v>4411</v>
      </c>
      <c r="AJ461">
        <v>7505</v>
      </c>
      <c r="AK461">
        <v>7932</v>
      </c>
      <c r="AL461">
        <v>4725</v>
      </c>
      <c r="AM461">
        <v>7535</v>
      </c>
    </row>
    <row r="462" spans="1:39" x14ac:dyDescent="0.15">
      <c r="A462" t="s">
        <v>211</v>
      </c>
      <c r="B462">
        <v>5</v>
      </c>
      <c r="C462">
        <v>1</v>
      </c>
      <c r="D462">
        <v>1</v>
      </c>
      <c r="E462" t="s">
        <v>31</v>
      </c>
      <c r="F462" t="s">
        <v>28</v>
      </c>
      <c r="G462">
        <v>9</v>
      </c>
      <c r="H462">
        <v>93</v>
      </c>
      <c r="I462">
        <v>488</v>
      </c>
      <c r="J462">
        <v>26783.24</v>
      </c>
      <c r="K462">
        <v>22792.91</v>
      </c>
      <c r="L462">
        <v>20957.97</v>
      </c>
      <c r="M462">
        <v>7806.8406999999997</v>
      </c>
      <c r="N462">
        <v>6</v>
      </c>
      <c r="O462">
        <v>66</v>
      </c>
      <c r="P462">
        <v>267</v>
      </c>
      <c r="Q462">
        <v>15382.91</v>
      </c>
      <c r="R462">
        <v>13870.16</v>
      </c>
      <c r="S462">
        <v>12779.41</v>
      </c>
      <c r="T462">
        <v>4791.8729999999996</v>
      </c>
      <c r="U462">
        <v>3</v>
      </c>
      <c r="V462">
        <v>27</v>
      </c>
      <c r="W462">
        <v>221</v>
      </c>
      <c r="X462">
        <v>11400.33</v>
      </c>
      <c r="Y462">
        <v>8922.75</v>
      </c>
      <c r="Z462">
        <v>8178.56</v>
      </c>
      <c r="AA462">
        <v>3014.9677000000001</v>
      </c>
      <c r="AB462">
        <v>8</v>
      </c>
      <c r="AC462">
        <v>8</v>
      </c>
      <c r="AD462">
        <v>4</v>
      </c>
      <c r="AE462">
        <v>9</v>
      </c>
      <c r="AF462">
        <v>5</v>
      </c>
      <c r="AG462">
        <v>5</v>
      </c>
      <c r="AH462">
        <v>4</v>
      </c>
      <c r="AI462">
        <v>6</v>
      </c>
      <c r="AJ462">
        <v>3</v>
      </c>
      <c r="AK462">
        <v>3</v>
      </c>
      <c r="AL462">
        <v>0</v>
      </c>
      <c r="AM462">
        <v>3</v>
      </c>
    </row>
    <row r="463" spans="1:39" x14ac:dyDescent="0.15">
      <c r="A463" t="s">
        <v>211</v>
      </c>
      <c r="B463">
        <v>5</v>
      </c>
      <c r="C463">
        <v>1</v>
      </c>
      <c r="D463">
        <v>1</v>
      </c>
      <c r="E463" t="s">
        <v>31</v>
      </c>
      <c r="F463" t="s">
        <v>29</v>
      </c>
      <c r="G463">
        <v>26</v>
      </c>
      <c r="H463">
        <v>378</v>
      </c>
      <c r="I463">
        <v>1270</v>
      </c>
      <c r="J463">
        <v>64851.58</v>
      </c>
      <c r="K463">
        <v>52365.46</v>
      </c>
      <c r="L463">
        <v>40432.17</v>
      </c>
      <c r="M463">
        <v>18816.346000000001</v>
      </c>
      <c r="N463">
        <v>10</v>
      </c>
      <c r="O463">
        <v>126</v>
      </c>
      <c r="P463">
        <v>575</v>
      </c>
      <c r="Q463">
        <v>27162.65</v>
      </c>
      <c r="R463">
        <v>22053.93</v>
      </c>
      <c r="S463">
        <v>12449.65</v>
      </c>
      <c r="T463">
        <v>9145.0987000000005</v>
      </c>
      <c r="U463">
        <v>16</v>
      </c>
      <c r="V463">
        <v>252</v>
      </c>
      <c r="W463">
        <v>695</v>
      </c>
      <c r="X463">
        <v>37688.93</v>
      </c>
      <c r="Y463">
        <v>30311.53</v>
      </c>
      <c r="Z463">
        <v>27982.52</v>
      </c>
      <c r="AA463">
        <v>9671.2473000000009</v>
      </c>
      <c r="AB463">
        <v>22</v>
      </c>
      <c r="AC463">
        <v>24</v>
      </c>
      <c r="AD463">
        <v>11</v>
      </c>
      <c r="AE463">
        <v>25</v>
      </c>
      <c r="AF463">
        <v>9</v>
      </c>
      <c r="AG463">
        <v>9</v>
      </c>
      <c r="AH463">
        <v>4</v>
      </c>
      <c r="AI463">
        <v>10</v>
      </c>
      <c r="AJ463">
        <v>13</v>
      </c>
      <c r="AK463">
        <v>15</v>
      </c>
      <c r="AL463">
        <v>7</v>
      </c>
      <c r="AM463">
        <v>15</v>
      </c>
    </row>
    <row r="464" spans="1:39" x14ac:dyDescent="0.15">
      <c r="A464" t="s">
        <v>211</v>
      </c>
      <c r="B464">
        <v>5</v>
      </c>
      <c r="C464">
        <v>1</v>
      </c>
      <c r="D464">
        <v>1</v>
      </c>
      <c r="E464" t="s">
        <v>32</v>
      </c>
      <c r="F464" t="s">
        <v>28</v>
      </c>
      <c r="G464">
        <v>77</v>
      </c>
      <c r="H464">
        <v>563</v>
      </c>
      <c r="I464">
        <v>2738</v>
      </c>
      <c r="J464">
        <v>154065.1</v>
      </c>
      <c r="K464">
        <v>131762.84</v>
      </c>
      <c r="L464">
        <v>109678.02</v>
      </c>
      <c r="M464">
        <v>40019.158900000002</v>
      </c>
      <c r="N464">
        <v>26</v>
      </c>
      <c r="O464">
        <v>167</v>
      </c>
      <c r="P464">
        <v>991</v>
      </c>
      <c r="Q464">
        <v>56013.06</v>
      </c>
      <c r="R464">
        <v>49347.29</v>
      </c>
      <c r="S464">
        <v>36314.85</v>
      </c>
      <c r="T464">
        <v>15577.541499999999</v>
      </c>
      <c r="U464">
        <v>51</v>
      </c>
      <c r="V464">
        <v>396</v>
      </c>
      <c r="W464">
        <v>1747</v>
      </c>
      <c r="X464">
        <v>98052.04</v>
      </c>
      <c r="Y464">
        <v>82415.55</v>
      </c>
      <c r="Z464">
        <v>73363.17</v>
      </c>
      <c r="AA464">
        <v>24441.617399999999</v>
      </c>
      <c r="AB464">
        <v>71</v>
      </c>
      <c r="AC464">
        <v>69</v>
      </c>
      <c r="AD464">
        <v>31</v>
      </c>
      <c r="AE464">
        <v>72</v>
      </c>
      <c r="AF464">
        <v>25</v>
      </c>
      <c r="AG464">
        <v>24</v>
      </c>
      <c r="AH464">
        <v>9</v>
      </c>
      <c r="AI464">
        <v>25</v>
      </c>
      <c r="AJ464">
        <v>46</v>
      </c>
      <c r="AK464">
        <v>45</v>
      </c>
      <c r="AL464">
        <v>22</v>
      </c>
      <c r="AM464">
        <v>47</v>
      </c>
    </row>
    <row r="465" spans="1:39" x14ac:dyDescent="0.15">
      <c r="A465" t="s">
        <v>211</v>
      </c>
      <c r="B465">
        <v>5</v>
      </c>
      <c r="C465">
        <v>1</v>
      </c>
      <c r="D465">
        <v>1</v>
      </c>
      <c r="E465" t="s">
        <v>32</v>
      </c>
      <c r="F465" t="s">
        <v>29</v>
      </c>
      <c r="G465">
        <v>1191</v>
      </c>
      <c r="H465">
        <v>14389</v>
      </c>
      <c r="I465">
        <v>52900</v>
      </c>
      <c r="J465">
        <v>2831228.61</v>
      </c>
      <c r="K465">
        <v>2328750.69</v>
      </c>
      <c r="L465">
        <v>2006876.55</v>
      </c>
      <c r="M465">
        <v>783119.37560000003</v>
      </c>
      <c r="N465">
        <v>399</v>
      </c>
      <c r="O465">
        <v>4400</v>
      </c>
      <c r="P465">
        <v>19582</v>
      </c>
      <c r="Q465">
        <v>1011557.88</v>
      </c>
      <c r="R465">
        <v>839446.64</v>
      </c>
      <c r="S465">
        <v>648941.07999999996</v>
      </c>
      <c r="T465">
        <v>315279.79060000001</v>
      </c>
      <c r="U465">
        <v>792</v>
      </c>
      <c r="V465">
        <v>9989</v>
      </c>
      <c r="W465">
        <v>33318</v>
      </c>
      <c r="X465">
        <v>1819670.73</v>
      </c>
      <c r="Y465">
        <v>1489304.05</v>
      </c>
      <c r="Z465">
        <v>1357935.47</v>
      </c>
      <c r="AA465">
        <v>467839.58500000002</v>
      </c>
      <c r="AB465">
        <v>1138</v>
      </c>
      <c r="AC465">
        <v>1159</v>
      </c>
      <c r="AD465">
        <v>760</v>
      </c>
      <c r="AE465">
        <v>1137</v>
      </c>
      <c r="AF465">
        <v>384</v>
      </c>
      <c r="AG465">
        <v>380</v>
      </c>
      <c r="AH465">
        <v>274</v>
      </c>
      <c r="AI465">
        <v>383</v>
      </c>
      <c r="AJ465">
        <v>754</v>
      </c>
      <c r="AK465">
        <v>779</v>
      </c>
      <c r="AL465">
        <v>486</v>
      </c>
      <c r="AM465">
        <v>754</v>
      </c>
    </row>
    <row r="466" spans="1:39" x14ac:dyDescent="0.15">
      <c r="A466" t="s">
        <v>211</v>
      </c>
      <c r="B466">
        <v>5</v>
      </c>
      <c r="C466">
        <v>1</v>
      </c>
      <c r="D466">
        <v>2</v>
      </c>
      <c r="E466" t="s">
        <v>28</v>
      </c>
      <c r="F466" t="s">
        <v>28</v>
      </c>
      <c r="G466">
        <v>315</v>
      </c>
      <c r="H466">
        <v>1532</v>
      </c>
      <c r="I466">
        <v>10503</v>
      </c>
      <c r="J466">
        <v>605441.98</v>
      </c>
      <c r="K466">
        <v>538505.27</v>
      </c>
      <c r="L466">
        <v>404557.54</v>
      </c>
      <c r="M466">
        <v>168793.08100000001</v>
      </c>
      <c r="N466">
        <v>218</v>
      </c>
      <c r="O466">
        <v>1033</v>
      </c>
      <c r="P466">
        <v>7554</v>
      </c>
      <c r="Q466">
        <v>431994.65</v>
      </c>
      <c r="R466">
        <v>386126.24</v>
      </c>
      <c r="S466">
        <v>266320.46000000002</v>
      </c>
      <c r="T466">
        <v>125433.4316</v>
      </c>
      <c r="U466">
        <v>97</v>
      </c>
      <c r="V466">
        <v>499</v>
      </c>
      <c r="W466">
        <v>2949</v>
      </c>
      <c r="X466">
        <v>173447.33</v>
      </c>
      <c r="Y466">
        <v>152379.03</v>
      </c>
      <c r="Z466">
        <v>138237.07999999999</v>
      </c>
      <c r="AA466">
        <v>43359.649400000002</v>
      </c>
      <c r="AB466">
        <v>290</v>
      </c>
      <c r="AC466">
        <v>288</v>
      </c>
      <c r="AD466">
        <v>118</v>
      </c>
      <c r="AE466">
        <v>281</v>
      </c>
      <c r="AF466">
        <v>199</v>
      </c>
      <c r="AG466">
        <v>208</v>
      </c>
      <c r="AH466">
        <v>90</v>
      </c>
      <c r="AI466">
        <v>200</v>
      </c>
      <c r="AJ466">
        <v>91</v>
      </c>
      <c r="AK466">
        <v>80</v>
      </c>
      <c r="AL466">
        <v>28</v>
      </c>
      <c r="AM466">
        <v>81</v>
      </c>
    </row>
    <row r="467" spans="1:39" x14ac:dyDescent="0.15">
      <c r="A467" t="s">
        <v>211</v>
      </c>
      <c r="B467">
        <v>5</v>
      </c>
      <c r="C467">
        <v>1</v>
      </c>
      <c r="D467">
        <v>2</v>
      </c>
      <c r="E467" t="s">
        <v>28</v>
      </c>
      <c r="F467" t="s">
        <v>29</v>
      </c>
      <c r="G467">
        <v>1203</v>
      </c>
      <c r="H467">
        <v>9544</v>
      </c>
      <c r="I467">
        <v>46827</v>
      </c>
      <c r="J467">
        <v>2582477.85</v>
      </c>
      <c r="K467">
        <v>2235709.96</v>
      </c>
      <c r="L467">
        <v>1780827.82</v>
      </c>
      <c r="M467">
        <v>735809.70739999996</v>
      </c>
      <c r="N467">
        <v>866</v>
      </c>
      <c r="O467">
        <v>6495</v>
      </c>
      <c r="P467">
        <v>34586</v>
      </c>
      <c r="Q467">
        <v>1903084.39</v>
      </c>
      <c r="R467">
        <v>1660721.06</v>
      </c>
      <c r="S467">
        <v>1261472.23</v>
      </c>
      <c r="T467">
        <v>560374.60930000001</v>
      </c>
      <c r="U467">
        <v>337</v>
      </c>
      <c r="V467">
        <v>3049</v>
      </c>
      <c r="W467">
        <v>12241</v>
      </c>
      <c r="X467">
        <v>679393.46</v>
      </c>
      <c r="Y467">
        <v>574988.9</v>
      </c>
      <c r="Z467">
        <v>519355.59</v>
      </c>
      <c r="AA467">
        <v>175435.0981</v>
      </c>
      <c r="AB467">
        <v>1111</v>
      </c>
      <c r="AC467">
        <v>1151</v>
      </c>
      <c r="AD467">
        <v>697</v>
      </c>
      <c r="AE467">
        <v>1127</v>
      </c>
      <c r="AF467">
        <v>814</v>
      </c>
      <c r="AG467">
        <v>839</v>
      </c>
      <c r="AH467">
        <v>528</v>
      </c>
      <c r="AI467">
        <v>827</v>
      </c>
      <c r="AJ467">
        <v>297</v>
      </c>
      <c r="AK467">
        <v>312</v>
      </c>
      <c r="AL467">
        <v>169</v>
      </c>
      <c r="AM467">
        <v>300</v>
      </c>
    </row>
    <row r="468" spans="1:39" x14ac:dyDescent="0.15">
      <c r="A468" t="s">
        <v>211</v>
      </c>
      <c r="B468">
        <v>5</v>
      </c>
      <c r="C468">
        <v>1</v>
      </c>
      <c r="D468">
        <v>2</v>
      </c>
      <c r="E468" t="s">
        <v>30</v>
      </c>
      <c r="F468" t="s">
        <v>28</v>
      </c>
      <c r="G468">
        <v>37</v>
      </c>
      <c r="H468">
        <v>168</v>
      </c>
      <c r="I468">
        <v>1115</v>
      </c>
      <c r="J468">
        <v>65291.96</v>
      </c>
      <c r="K468">
        <v>58634.33</v>
      </c>
      <c r="L468">
        <v>43825.33</v>
      </c>
      <c r="M468">
        <v>17582.9882</v>
      </c>
      <c r="N468">
        <v>24</v>
      </c>
      <c r="O468">
        <v>109</v>
      </c>
      <c r="P468">
        <v>733</v>
      </c>
      <c r="Q468">
        <v>43259.62</v>
      </c>
      <c r="R468">
        <v>39513.9</v>
      </c>
      <c r="S468">
        <v>28602.78</v>
      </c>
      <c r="T468">
        <v>12178.2765</v>
      </c>
      <c r="U468">
        <v>13</v>
      </c>
      <c r="V468">
        <v>59</v>
      </c>
      <c r="W468">
        <v>382</v>
      </c>
      <c r="X468">
        <v>22032.34</v>
      </c>
      <c r="Y468">
        <v>19120.43</v>
      </c>
      <c r="Z468">
        <v>15222.55</v>
      </c>
      <c r="AA468">
        <v>5404.7116999999998</v>
      </c>
      <c r="AB468">
        <v>33</v>
      </c>
      <c r="AC468">
        <v>32</v>
      </c>
      <c r="AD468">
        <v>8</v>
      </c>
      <c r="AE468">
        <v>35</v>
      </c>
      <c r="AF468">
        <v>23</v>
      </c>
      <c r="AG468">
        <v>20</v>
      </c>
      <c r="AH468">
        <v>5</v>
      </c>
      <c r="AI468">
        <v>23</v>
      </c>
      <c r="AJ468">
        <v>10</v>
      </c>
      <c r="AK468">
        <v>12</v>
      </c>
      <c r="AL468">
        <v>3</v>
      </c>
      <c r="AM468">
        <v>12</v>
      </c>
    </row>
    <row r="469" spans="1:39" x14ac:dyDescent="0.15">
      <c r="A469" t="s">
        <v>211</v>
      </c>
      <c r="B469">
        <v>5</v>
      </c>
      <c r="C469">
        <v>1</v>
      </c>
      <c r="D469">
        <v>2</v>
      </c>
      <c r="E469" t="s">
        <v>30</v>
      </c>
      <c r="F469" t="s">
        <v>29</v>
      </c>
      <c r="G469">
        <v>143</v>
      </c>
      <c r="H469">
        <v>1040</v>
      </c>
      <c r="I469">
        <v>5163</v>
      </c>
      <c r="J469">
        <v>292430.40999999997</v>
      </c>
      <c r="K469">
        <v>254655.49</v>
      </c>
      <c r="L469">
        <v>193177.49</v>
      </c>
      <c r="M469">
        <v>82900.027600000001</v>
      </c>
      <c r="N469">
        <v>98</v>
      </c>
      <c r="O469">
        <v>695</v>
      </c>
      <c r="P469">
        <v>3719</v>
      </c>
      <c r="Q469">
        <v>210646.22</v>
      </c>
      <c r="R469">
        <v>182295.61</v>
      </c>
      <c r="S469">
        <v>127858.49</v>
      </c>
      <c r="T469">
        <v>62561.7523</v>
      </c>
      <c r="U469">
        <v>45</v>
      </c>
      <c r="V469">
        <v>345</v>
      </c>
      <c r="W469">
        <v>1444</v>
      </c>
      <c r="X469">
        <v>81784.19</v>
      </c>
      <c r="Y469">
        <v>72359.88</v>
      </c>
      <c r="Z469">
        <v>65319</v>
      </c>
      <c r="AA469">
        <v>20338.275300000001</v>
      </c>
      <c r="AB469">
        <v>127</v>
      </c>
      <c r="AC469">
        <v>135</v>
      </c>
      <c r="AD469">
        <v>81</v>
      </c>
      <c r="AE469">
        <v>137</v>
      </c>
      <c r="AF469">
        <v>87</v>
      </c>
      <c r="AG469">
        <v>95</v>
      </c>
      <c r="AH469">
        <v>61</v>
      </c>
      <c r="AI469">
        <v>96</v>
      </c>
      <c r="AJ469">
        <v>40</v>
      </c>
      <c r="AK469">
        <v>40</v>
      </c>
      <c r="AL469">
        <v>20</v>
      </c>
      <c r="AM469">
        <v>41</v>
      </c>
    </row>
    <row r="470" spans="1:39" x14ac:dyDescent="0.15">
      <c r="A470" t="s">
        <v>211</v>
      </c>
      <c r="B470">
        <v>5</v>
      </c>
      <c r="C470">
        <v>1</v>
      </c>
      <c r="D470">
        <v>2</v>
      </c>
      <c r="E470" t="s">
        <v>29</v>
      </c>
      <c r="F470" t="s">
        <v>28</v>
      </c>
      <c r="G470">
        <v>193</v>
      </c>
      <c r="H470">
        <v>1035</v>
      </c>
      <c r="I470">
        <v>6587</v>
      </c>
      <c r="J470">
        <v>372339.20000000001</v>
      </c>
      <c r="K470">
        <v>316740.11</v>
      </c>
      <c r="L470">
        <v>257131.92</v>
      </c>
      <c r="M470">
        <v>98770.484899999996</v>
      </c>
      <c r="N470">
        <v>82</v>
      </c>
      <c r="O470">
        <v>389</v>
      </c>
      <c r="P470">
        <v>2849</v>
      </c>
      <c r="Q470">
        <v>157258.92000000001</v>
      </c>
      <c r="R470">
        <v>133880.1</v>
      </c>
      <c r="S470">
        <v>99486.19</v>
      </c>
      <c r="T470">
        <v>45277.769800000002</v>
      </c>
      <c r="U470">
        <v>111</v>
      </c>
      <c r="V470">
        <v>646</v>
      </c>
      <c r="W470">
        <v>3738</v>
      </c>
      <c r="X470">
        <v>215080.28</v>
      </c>
      <c r="Y470">
        <v>182860.01</v>
      </c>
      <c r="Z470">
        <v>157645.73000000001</v>
      </c>
      <c r="AA470">
        <v>53492.715100000001</v>
      </c>
      <c r="AB470">
        <v>184</v>
      </c>
      <c r="AC470">
        <v>179</v>
      </c>
      <c r="AD470">
        <v>61</v>
      </c>
      <c r="AE470">
        <v>186</v>
      </c>
      <c r="AF470">
        <v>81</v>
      </c>
      <c r="AG470">
        <v>74</v>
      </c>
      <c r="AH470">
        <v>29</v>
      </c>
      <c r="AI470">
        <v>80</v>
      </c>
      <c r="AJ470">
        <v>103</v>
      </c>
      <c r="AK470">
        <v>105</v>
      </c>
      <c r="AL470">
        <v>32</v>
      </c>
      <c r="AM470">
        <v>106</v>
      </c>
    </row>
    <row r="471" spans="1:39" x14ac:dyDescent="0.15">
      <c r="A471" t="s">
        <v>211</v>
      </c>
      <c r="B471">
        <v>5</v>
      </c>
      <c r="C471">
        <v>1</v>
      </c>
      <c r="D471">
        <v>2</v>
      </c>
      <c r="E471" t="s">
        <v>29</v>
      </c>
      <c r="F471" t="s">
        <v>29</v>
      </c>
      <c r="G471">
        <v>770</v>
      </c>
      <c r="H471">
        <v>6377</v>
      </c>
      <c r="I471">
        <v>30222</v>
      </c>
      <c r="J471">
        <v>1643013.77</v>
      </c>
      <c r="K471">
        <v>1347794.72</v>
      </c>
      <c r="L471">
        <v>1110391.08</v>
      </c>
      <c r="M471">
        <v>462688.19319999998</v>
      </c>
      <c r="N471">
        <v>316</v>
      </c>
      <c r="O471">
        <v>2372</v>
      </c>
      <c r="P471">
        <v>13377</v>
      </c>
      <c r="Q471">
        <v>695631.49</v>
      </c>
      <c r="R471">
        <v>571216.11</v>
      </c>
      <c r="S471">
        <v>411126.62</v>
      </c>
      <c r="T471">
        <v>219312.829</v>
      </c>
      <c r="U471">
        <v>454</v>
      </c>
      <c r="V471">
        <v>4005</v>
      </c>
      <c r="W471">
        <v>16845</v>
      </c>
      <c r="X471">
        <v>947382.28</v>
      </c>
      <c r="Y471">
        <v>776578.61</v>
      </c>
      <c r="Z471">
        <v>699264.46</v>
      </c>
      <c r="AA471">
        <v>243375.36420000001</v>
      </c>
      <c r="AB471">
        <v>721</v>
      </c>
      <c r="AC471">
        <v>736</v>
      </c>
      <c r="AD471">
        <v>422</v>
      </c>
      <c r="AE471">
        <v>728</v>
      </c>
      <c r="AF471">
        <v>298</v>
      </c>
      <c r="AG471">
        <v>301</v>
      </c>
      <c r="AH471">
        <v>194</v>
      </c>
      <c r="AI471">
        <v>305</v>
      </c>
      <c r="AJ471">
        <v>423</v>
      </c>
      <c r="AK471">
        <v>435</v>
      </c>
      <c r="AL471">
        <v>228</v>
      </c>
      <c r="AM471">
        <v>423</v>
      </c>
    </row>
    <row r="472" spans="1:39" x14ac:dyDescent="0.15">
      <c r="A472" t="s">
        <v>211</v>
      </c>
      <c r="B472">
        <v>5</v>
      </c>
      <c r="C472">
        <v>1</v>
      </c>
      <c r="D472">
        <v>2</v>
      </c>
      <c r="E472" t="s">
        <v>31</v>
      </c>
      <c r="F472" t="s">
        <v>29</v>
      </c>
      <c r="G472">
        <v>2</v>
      </c>
      <c r="H472">
        <v>13</v>
      </c>
      <c r="I472">
        <v>66</v>
      </c>
      <c r="J472">
        <v>3894.81</v>
      </c>
      <c r="K472">
        <v>3484.21</v>
      </c>
      <c r="L472">
        <v>3415.21</v>
      </c>
      <c r="M472">
        <v>1089.7882</v>
      </c>
      <c r="N472">
        <v>1</v>
      </c>
      <c r="O472">
        <v>7</v>
      </c>
      <c r="P472">
        <v>44</v>
      </c>
      <c r="Q472">
        <v>2427.81</v>
      </c>
      <c r="R472">
        <v>2159.0100000000002</v>
      </c>
      <c r="S472">
        <v>2159.0100000000002</v>
      </c>
      <c r="T472">
        <v>727.06820000000005</v>
      </c>
      <c r="U472">
        <v>1</v>
      </c>
      <c r="V472">
        <v>6</v>
      </c>
      <c r="W472">
        <v>22</v>
      </c>
      <c r="X472">
        <v>1467</v>
      </c>
      <c r="Y472">
        <v>1325.2</v>
      </c>
      <c r="Z472">
        <v>1256.2</v>
      </c>
      <c r="AA472">
        <v>362.72</v>
      </c>
      <c r="AB472">
        <v>2</v>
      </c>
      <c r="AC472">
        <v>2</v>
      </c>
      <c r="AD472">
        <v>0</v>
      </c>
      <c r="AE472">
        <v>2</v>
      </c>
      <c r="AF472">
        <v>1</v>
      </c>
      <c r="AG472">
        <v>1</v>
      </c>
      <c r="AH472">
        <v>0</v>
      </c>
      <c r="AI472">
        <v>1</v>
      </c>
      <c r="AJ472">
        <v>1</v>
      </c>
      <c r="AK472">
        <v>1</v>
      </c>
      <c r="AL472">
        <v>0</v>
      </c>
      <c r="AM472">
        <v>1</v>
      </c>
    </row>
    <row r="473" spans="1:39" x14ac:dyDescent="0.15">
      <c r="A473" t="s">
        <v>211</v>
      </c>
      <c r="B473">
        <v>5</v>
      </c>
      <c r="C473">
        <v>1</v>
      </c>
      <c r="D473">
        <v>2</v>
      </c>
      <c r="E473" t="s">
        <v>32</v>
      </c>
      <c r="F473" t="s">
        <v>28</v>
      </c>
      <c r="G473">
        <v>73</v>
      </c>
      <c r="H473">
        <v>398</v>
      </c>
      <c r="I473">
        <v>2568</v>
      </c>
      <c r="J473">
        <v>144637.22</v>
      </c>
      <c r="K473">
        <v>119815.17</v>
      </c>
      <c r="L473">
        <v>100583.76</v>
      </c>
      <c r="M473">
        <v>38188.828600000001</v>
      </c>
      <c r="N473">
        <v>29</v>
      </c>
      <c r="O473">
        <v>153</v>
      </c>
      <c r="P473">
        <v>1079</v>
      </c>
      <c r="Q473">
        <v>59946.13</v>
      </c>
      <c r="R473">
        <v>49180.65</v>
      </c>
      <c r="S473">
        <v>35620.82</v>
      </c>
      <c r="T473">
        <v>17092.1891</v>
      </c>
      <c r="U473">
        <v>44</v>
      </c>
      <c r="V473">
        <v>245</v>
      </c>
      <c r="W473">
        <v>1489</v>
      </c>
      <c r="X473">
        <v>84691.09</v>
      </c>
      <c r="Y473">
        <v>70634.52</v>
      </c>
      <c r="Z473">
        <v>64962.94</v>
      </c>
      <c r="AA473">
        <v>21096.639500000001</v>
      </c>
      <c r="AB473">
        <v>68</v>
      </c>
      <c r="AC473">
        <v>67</v>
      </c>
      <c r="AD473">
        <v>26</v>
      </c>
      <c r="AE473">
        <v>69</v>
      </c>
      <c r="AF473">
        <v>27</v>
      </c>
      <c r="AG473">
        <v>27</v>
      </c>
      <c r="AH473">
        <v>12</v>
      </c>
      <c r="AI473">
        <v>29</v>
      </c>
      <c r="AJ473">
        <v>41</v>
      </c>
      <c r="AK473">
        <v>40</v>
      </c>
      <c r="AL473">
        <v>14</v>
      </c>
      <c r="AM473">
        <v>40</v>
      </c>
    </row>
    <row r="474" spans="1:39" x14ac:dyDescent="0.15">
      <c r="A474" t="s">
        <v>211</v>
      </c>
      <c r="B474">
        <v>5</v>
      </c>
      <c r="C474">
        <v>1</v>
      </c>
      <c r="D474">
        <v>2</v>
      </c>
      <c r="E474" t="s">
        <v>32</v>
      </c>
      <c r="F474" t="s">
        <v>29</v>
      </c>
      <c r="G474">
        <v>387</v>
      </c>
      <c r="H474">
        <v>3466</v>
      </c>
      <c r="I474">
        <v>15198</v>
      </c>
      <c r="J474">
        <v>838069.37</v>
      </c>
      <c r="K474">
        <v>684153.57</v>
      </c>
      <c r="L474">
        <v>593562.71</v>
      </c>
      <c r="M474">
        <v>229539.56359999999</v>
      </c>
      <c r="N474">
        <v>120</v>
      </c>
      <c r="O474">
        <v>1020</v>
      </c>
      <c r="P474">
        <v>5127</v>
      </c>
      <c r="Q474">
        <v>273220.42</v>
      </c>
      <c r="R474">
        <v>221972.1</v>
      </c>
      <c r="S474">
        <v>171578.78</v>
      </c>
      <c r="T474">
        <v>85156.224400000006</v>
      </c>
      <c r="U474">
        <v>267</v>
      </c>
      <c r="V474">
        <v>2446</v>
      </c>
      <c r="W474">
        <v>10071</v>
      </c>
      <c r="X474">
        <v>564848.94999999995</v>
      </c>
      <c r="Y474">
        <v>462181.47</v>
      </c>
      <c r="Z474">
        <v>421983.93</v>
      </c>
      <c r="AA474">
        <v>144383.33919999999</v>
      </c>
      <c r="AB474">
        <v>370</v>
      </c>
      <c r="AC474">
        <v>371</v>
      </c>
      <c r="AD474">
        <v>237</v>
      </c>
      <c r="AE474">
        <v>377</v>
      </c>
      <c r="AF474">
        <v>117</v>
      </c>
      <c r="AG474">
        <v>116</v>
      </c>
      <c r="AH474">
        <v>82</v>
      </c>
      <c r="AI474">
        <v>118</v>
      </c>
      <c r="AJ474">
        <v>253</v>
      </c>
      <c r="AK474">
        <v>255</v>
      </c>
      <c r="AL474">
        <v>155</v>
      </c>
      <c r="AM474">
        <v>259</v>
      </c>
    </row>
    <row r="475" spans="1:39" x14ac:dyDescent="0.15">
      <c r="A475" t="s">
        <v>211</v>
      </c>
      <c r="B475">
        <v>5</v>
      </c>
      <c r="C475">
        <v>2</v>
      </c>
      <c r="D475">
        <v>0</v>
      </c>
      <c r="E475" t="s">
        <v>28</v>
      </c>
      <c r="F475" t="s">
        <v>28</v>
      </c>
      <c r="G475">
        <v>137</v>
      </c>
      <c r="H475">
        <v>1035</v>
      </c>
      <c r="I475">
        <v>5026</v>
      </c>
      <c r="J475">
        <v>266348.76</v>
      </c>
      <c r="K475">
        <v>221557.59</v>
      </c>
      <c r="L475">
        <v>173641.94</v>
      </c>
      <c r="M475">
        <v>74759.227400000003</v>
      </c>
      <c r="N475">
        <v>137</v>
      </c>
      <c r="O475">
        <v>445</v>
      </c>
      <c r="P475">
        <v>2585</v>
      </c>
      <c r="Q475">
        <v>134889.95000000001</v>
      </c>
      <c r="R475">
        <v>108915.75</v>
      </c>
      <c r="S475">
        <v>71981.39</v>
      </c>
      <c r="T475">
        <v>40381.788200000003</v>
      </c>
      <c r="U475">
        <v>137</v>
      </c>
      <c r="V475">
        <v>590</v>
      </c>
      <c r="W475">
        <v>2441</v>
      </c>
      <c r="X475">
        <v>131458.81</v>
      </c>
      <c r="Y475">
        <v>112641.84</v>
      </c>
      <c r="Z475">
        <v>101660.55</v>
      </c>
      <c r="AA475">
        <v>34377.439200000001</v>
      </c>
      <c r="AB475">
        <v>130</v>
      </c>
      <c r="AC475">
        <v>135</v>
      </c>
      <c r="AD475">
        <v>65</v>
      </c>
      <c r="AE475">
        <v>125</v>
      </c>
      <c r="AF475">
        <v>130</v>
      </c>
      <c r="AG475">
        <v>135</v>
      </c>
      <c r="AH475">
        <v>65</v>
      </c>
      <c r="AI475">
        <v>125</v>
      </c>
      <c r="AJ475">
        <v>130</v>
      </c>
      <c r="AK475">
        <v>135</v>
      </c>
      <c r="AL475">
        <v>65</v>
      </c>
      <c r="AM475">
        <v>125</v>
      </c>
    </row>
    <row r="476" spans="1:39" x14ac:dyDescent="0.15">
      <c r="A476" t="s">
        <v>211</v>
      </c>
      <c r="B476">
        <v>5</v>
      </c>
      <c r="C476">
        <v>2</v>
      </c>
      <c r="D476">
        <v>0</v>
      </c>
      <c r="E476" t="s">
        <v>28</v>
      </c>
      <c r="F476" t="s">
        <v>29</v>
      </c>
      <c r="G476">
        <v>840</v>
      </c>
      <c r="H476">
        <v>9816</v>
      </c>
      <c r="I476">
        <v>40915</v>
      </c>
      <c r="J476">
        <v>2084025.16</v>
      </c>
      <c r="K476">
        <v>1723768.87</v>
      </c>
      <c r="L476">
        <v>1438146.87</v>
      </c>
      <c r="M476">
        <v>631729.07979999995</v>
      </c>
      <c r="N476">
        <v>840</v>
      </c>
      <c r="O476">
        <v>4930</v>
      </c>
      <c r="P476">
        <v>23302</v>
      </c>
      <c r="Q476">
        <v>1123193.33</v>
      </c>
      <c r="R476">
        <v>910098.82</v>
      </c>
      <c r="S476">
        <v>689359.45</v>
      </c>
      <c r="T476">
        <v>379497.4191</v>
      </c>
      <c r="U476">
        <v>840</v>
      </c>
      <c r="V476">
        <v>4886</v>
      </c>
      <c r="W476">
        <v>17613</v>
      </c>
      <c r="X476">
        <v>960831.83</v>
      </c>
      <c r="Y476">
        <v>813670.05</v>
      </c>
      <c r="Z476">
        <v>748787.42</v>
      </c>
      <c r="AA476">
        <v>252231.66070000001</v>
      </c>
      <c r="AB476">
        <v>804</v>
      </c>
      <c r="AC476">
        <v>827</v>
      </c>
      <c r="AD476">
        <v>630</v>
      </c>
      <c r="AE476">
        <v>789</v>
      </c>
      <c r="AF476">
        <v>804</v>
      </c>
      <c r="AG476">
        <v>827</v>
      </c>
      <c r="AH476">
        <v>630</v>
      </c>
      <c r="AI476">
        <v>789</v>
      </c>
      <c r="AJ476">
        <v>804</v>
      </c>
      <c r="AK476">
        <v>827</v>
      </c>
      <c r="AL476">
        <v>630</v>
      </c>
      <c r="AM476">
        <v>789</v>
      </c>
    </row>
    <row r="477" spans="1:39" x14ac:dyDescent="0.15">
      <c r="A477" t="s">
        <v>211</v>
      </c>
      <c r="B477">
        <v>5</v>
      </c>
      <c r="C477">
        <v>2</v>
      </c>
      <c r="D477">
        <v>0</v>
      </c>
      <c r="E477" t="s">
        <v>30</v>
      </c>
      <c r="F477" t="s">
        <v>28</v>
      </c>
      <c r="G477">
        <v>1</v>
      </c>
      <c r="H477">
        <v>2</v>
      </c>
      <c r="I477">
        <v>21</v>
      </c>
      <c r="J477">
        <v>1268.98</v>
      </c>
      <c r="K477">
        <v>1268.98</v>
      </c>
      <c r="L477">
        <v>982.98</v>
      </c>
      <c r="M477">
        <v>299.26139999999998</v>
      </c>
      <c r="N477">
        <v>1</v>
      </c>
      <c r="O477">
        <v>1</v>
      </c>
      <c r="P477">
        <v>9</v>
      </c>
      <c r="Q477">
        <v>570.98</v>
      </c>
      <c r="R477">
        <v>570.98</v>
      </c>
      <c r="S477">
        <v>284.98</v>
      </c>
      <c r="T477">
        <v>142.48249999999999</v>
      </c>
      <c r="U477">
        <v>1</v>
      </c>
      <c r="V477">
        <v>1</v>
      </c>
      <c r="W477">
        <v>12</v>
      </c>
      <c r="X477">
        <v>698</v>
      </c>
      <c r="Y477">
        <v>698</v>
      </c>
      <c r="Z477">
        <v>698</v>
      </c>
      <c r="AA477">
        <v>156.77889999999999</v>
      </c>
      <c r="AB477">
        <v>1</v>
      </c>
      <c r="AC477">
        <v>1</v>
      </c>
      <c r="AD477">
        <v>0</v>
      </c>
      <c r="AE477">
        <v>1</v>
      </c>
      <c r="AF477">
        <v>1</v>
      </c>
      <c r="AG477">
        <v>1</v>
      </c>
      <c r="AH477">
        <v>0</v>
      </c>
      <c r="AI477">
        <v>1</v>
      </c>
      <c r="AJ477">
        <v>1</v>
      </c>
      <c r="AK477">
        <v>1</v>
      </c>
      <c r="AL477">
        <v>0</v>
      </c>
      <c r="AM477">
        <v>1</v>
      </c>
    </row>
    <row r="478" spans="1:39" x14ac:dyDescent="0.15">
      <c r="A478" t="s">
        <v>211</v>
      </c>
      <c r="B478">
        <v>5</v>
      </c>
      <c r="C478">
        <v>2</v>
      </c>
      <c r="D478">
        <v>0</v>
      </c>
      <c r="E478" t="s">
        <v>29</v>
      </c>
      <c r="F478" t="s">
        <v>28</v>
      </c>
      <c r="G478">
        <v>10</v>
      </c>
      <c r="H478">
        <v>67</v>
      </c>
      <c r="I478">
        <v>441</v>
      </c>
      <c r="J478">
        <v>22292.54</v>
      </c>
      <c r="K478">
        <v>16515.310000000001</v>
      </c>
      <c r="L478">
        <v>11451.52</v>
      </c>
      <c r="M478">
        <v>7825.5964000000004</v>
      </c>
      <c r="N478">
        <v>10</v>
      </c>
      <c r="O478">
        <v>43</v>
      </c>
      <c r="P478">
        <v>308</v>
      </c>
      <c r="Q478">
        <v>15322.95</v>
      </c>
      <c r="R478">
        <v>10941.11</v>
      </c>
      <c r="S478">
        <v>6585.55</v>
      </c>
      <c r="T478">
        <v>5918.39</v>
      </c>
      <c r="U478">
        <v>10</v>
      </c>
      <c r="V478">
        <v>24</v>
      </c>
      <c r="W478">
        <v>133</v>
      </c>
      <c r="X478">
        <v>6969.59</v>
      </c>
      <c r="Y478">
        <v>5574.2</v>
      </c>
      <c r="Z478">
        <v>4865.97</v>
      </c>
      <c r="AA478">
        <v>1907.2064</v>
      </c>
      <c r="AB478">
        <v>9</v>
      </c>
      <c r="AC478">
        <v>10</v>
      </c>
      <c r="AD478">
        <v>5</v>
      </c>
      <c r="AE478">
        <v>7</v>
      </c>
      <c r="AF478">
        <v>9</v>
      </c>
      <c r="AG478">
        <v>10</v>
      </c>
      <c r="AH478">
        <v>5</v>
      </c>
      <c r="AI478">
        <v>7</v>
      </c>
      <c r="AJ478">
        <v>9</v>
      </c>
      <c r="AK478">
        <v>10</v>
      </c>
      <c r="AL478">
        <v>5</v>
      </c>
      <c r="AM478">
        <v>7</v>
      </c>
    </row>
    <row r="479" spans="1:39" x14ac:dyDescent="0.15">
      <c r="A479" t="s">
        <v>211</v>
      </c>
      <c r="B479">
        <v>5</v>
      </c>
      <c r="C479">
        <v>2</v>
      </c>
      <c r="D479">
        <v>0</v>
      </c>
      <c r="E479" t="s">
        <v>29</v>
      </c>
      <c r="F479" t="s">
        <v>29</v>
      </c>
      <c r="G479">
        <v>33</v>
      </c>
      <c r="H479">
        <v>530</v>
      </c>
      <c r="I479">
        <v>2094</v>
      </c>
      <c r="J479">
        <v>95587.18</v>
      </c>
      <c r="K479">
        <v>72106.45</v>
      </c>
      <c r="L479">
        <v>57526.82</v>
      </c>
      <c r="M479">
        <v>31991.918000000001</v>
      </c>
      <c r="N479">
        <v>33</v>
      </c>
      <c r="O479">
        <v>263</v>
      </c>
      <c r="P479">
        <v>1254</v>
      </c>
      <c r="Q479">
        <v>54716.28</v>
      </c>
      <c r="R479">
        <v>39819.660000000003</v>
      </c>
      <c r="S479">
        <v>27955.439999999999</v>
      </c>
      <c r="T479">
        <v>20460.833699999999</v>
      </c>
      <c r="U479">
        <v>33</v>
      </c>
      <c r="V479">
        <v>267</v>
      </c>
      <c r="W479">
        <v>840</v>
      </c>
      <c r="X479">
        <v>40870.9</v>
      </c>
      <c r="Y479">
        <v>32286.79</v>
      </c>
      <c r="Z479">
        <v>29571.38</v>
      </c>
      <c r="AA479">
        <v>11531.0843</v>
      </c>
      <c r="AB479">
        <v>33</v>
      </c>
      <c r="AC479">
        <v>33</v>
      </c>
      <c r="AD479">
        <v>25</v>
      </c>
      <c r="AE479">
        <v>31</v>
      </c>
      <c r="AF479">
        <v>33</v>
      </c>
      <c r="AG479">
        <v>33</v>
      </c>
      <c r="AH479">
        <v>25</v>
      </c>
      <c r="AI479">
        <v>31</v>
      </c>
      <c r="AJ479">
        <v>33</v>
      </c>
      <c r="AK479">
        <v>33</v>
      </c>
      <c r="AL479">
        <v>25</v>
      </c>
      <c r="AM479">
        <v>31</v>
      </c>
    </row>
    <row r="480" spans="1:39" x14ac:dyDescent="0.15">
      <c r="A480" t="s">
        <v>211</v>
      </c>
      <c r="B480">
        <v>5</v>
      </c>
      <c r="C480">
        <v>2</v>
      </c>
      <c r="D480">
        <v>0</v>
      </c>
      <c r="E480" t="s">
        <v>32</v>
      </c>
      <c r="F480" t="s">
        <v>28</v>
      </c>
      <c r="G480">
        <v>128</v>
      </c>
      <c r="H480">
        <v>1236</v>
      </c>
      <c r="I480">
        <v>6179</v>
      </c>
      <c r="J480">
        <v>323159.8</v>
      </c>
      <c r="K480">
        <v>258692.34</v>
      </c>
      <c r="L480">
        <v>206873.64</v>
      </c>
      <c r="M480">
        <v>94407.752999999997</v>
      </c>
      <c r="N480">
        <v>128</v>
      </c>
      <c r="O480">
        <v>508</v>
      </c>
      <c r="P480">
        <v>2738</v>
      </c>
      <c r="Q480">
        <v>134588.16</v>
      </c>
      <c r="R480">
        <v>105599.1</v>
      </c>
      <c r="S480">
        <v>70214.2</v>
      </c>
      <c r="T480">
        <v>45531.830300000001</v>
      </c>
      <c r="U480">
        <v>128</v>
      </c>
      <c r="V480">
        <v>728</v>
      </c>
      <c r="W480">
        <v>3441</v>
      </c>
      <c r="X480">
        <v>188571.64</v>
      </c>
      <c r="Y480">
        <v>153093.24</v>
      </c>
      <c r="Z480">
        <v>136659.44</v>
      </c>
      <c r="AA480">
        <v>48875.922700000003</v>
      </c>
      <c r="AB480">
        <v>122</v>
      </c>
      <c r="AC480">
        <v>127</v>
      </c>
      <c r="AD480">
        <v>66</v>
      </c>
      <c r="AE480">
        <v>123</v>
      </c>
      <c r="AF480">
        <v>122</v>
      </c>
      <c r="AG480">
        <v>127</v>
      </c>
      <c r="AH480">
        <v>66</v>
      </c>
      <c r="AI480">
        <v>123</v>
      </c>
      <c r="AJ480">
        <v>122</v>
      </c>
      <c r="AK480">
        <v>127</v>
      </c>
      <c r="AL480">
        <v>66</v>
      </c>
      <c r="AM480">
        <v>123</v>
      </c>
    </row>
    <row r="481" spans="1:39" x14ac:dyDescent="0.15">
      <c r="A481" t="s">
        <v>211</v>
      </c>
      <c r="B481">
        <v>5</v>
      </c>
      <c r="C481">
        <v>2</v>
      </c>
      <c r="D481">
        <v>0</v>
      </c>
      <c r="E481" t="s">
        <v>32</v>
      </c>
      <c r="F481" t="s">
        <v>29</v>
      </c>
      <c r="G481">
        <v>1076</v>
      </c>
      <c r="H481">
        <v>14949</v>
      </c>
      <c r="I481">
        <v>57456</v>
      </c>
      <c r="J481">
        <v>2872673.21</v>
      </c>
      <c r="K481">
        <v>2232835.2599999998</v>
      </c>
      <c r="L481">
        <v>1862959.69</v>
      </c>
      <c r="M481">
        <v>865401.58140000002</v>
      </c>
      <c r="N481">
        <v>1076</v>
      </c>
      <c r="O481">
        <v>6440</v>
      </c>
      <c r="P481">
        <v>26283</v>
      </c>
      <c r="Q481">
        <v>1193780.94</v>
      </c>
      <c r="R481">
        <v>899706.59</v>
      </c>
      <c r="S481">
        <v>653165.52</v>
      </c>
      <c r="T481">
        <v>418634.97279999999</v>
      </c>
      <c r="U481">
        <v>1076</v>
      </c>
      <c r="V481">
        <v>8509</v>
      </c>
      <c r="W481">
        <v>31173</v>
      </c>
      <c r="X481">
        <v>1678892.27</v>
      </c>
      <c r="Y481">
        <v>1333128.67</v>
      </c>
      <c r="Z481">
        <v>1209794.17</v>
      </c>
      <c r="AA481">
        <v>446766.60859999998</v>
      </c>
      <c r="AB481">
        <v>1053</v>
      </c>
      <c r="AC481">
        <v>1070</v>
      </c>
      <c r="AD481">
        <v>842</v>
      </c>
      <c r="AE481">
        <v>1053</v>
      </c>
      <c r="AF481">
        <v>1053</v>
      </c>
      <c r="AG481">
        <v>1070</v>
      </c>
      <c r="AH481">
        <v>842</v>
      </c>
      <c r="AI481">
        <v>1053</v>
      </c>
      <c r="AJ481">
        <v>1053</v>
      </c>
      <c r="AK481">
        <v>1070</v>
      </c>
      <c r="AL481">
        <v>842</v>
      </c>
      <c r="AM481">
        <v>1053</v>
      </c>
    </row>
    <row r="482" spans="1:39" x14ac:dyDescent="0.15">
      <c r="A482" t="s">
        <v>211</v>
      </c>
      <c r="B482">
        <v>5</v>
      </c>
      <c r="C482">
        <v>2</v>
      </c>
      <c r="D482">
        <v>1</v>
      </c>
      <c r="E482" t="s">
        <v>28</v>
      </c>
      <c r="F482" t="s">
        <v>28</v>
      </c>
      <c r="G482">
        <v>363</v>
      </c>
      <c r="H482">
        <v>3337</v>
      </c>
      <c r="I482">
        <v>14289</v>
      </c>
      <c r="J482">
        <v>751034.4</v>
      </c>
      <c r="K482">
        <v>653807.62</v>
      </c>
      <c r="L482">
        <v>514807.35</v>
      </c>
      <c r="M482">
        <v>218831.57500000001</v>
      </c>
      <c r="N482">
        <v>363</v>
      </c>
      <c r="O482">
        <v>1569</v>
      </c>
      <c r="P482">
        <v>7907</v>
      </c>
      <c r="Q482">
        <v>400143.59</v>
      </c>
      <c r="R482">
        <v>344624.91</v>
      </c>
      <c r="S482">
        <v>234198.26</v>
      </c>
      <c r="T482">
        <v>127692.1847</v>
      </c>
      <c r="U482">
        <v>363</v>
      </c>
      <c r="V482">
        <v>1768</v>
      </c>
      <c r="W482">
        <v>6382</v>
      </c>
      <c r="X482">
        <v>350890.81</v>
      </c>
      <c r="Y482">
        <v>309182.71000000002</v>
      </c>
      <c r="Z482">
        <v>280609.09000000003</v>
      </c>
      <c r="AA482">
        <v>91139.390299999999</v>
      </c>
      <c r="AB482">
        <v>335</v>
      </c>
      <c r="AC482">
        <v>356</v>
      </c>
      <c r="AD482">
        <v>164</v>
      </c>
      <c r="AE482">
        <v>346</v>
      </c>
      <c r="AF482">
        <v>335</v>
      </c>
      <c r="AG482">
        <v>356</v>
      </c>
      <c r="AH482">
        <v>164</v>
      </c>
      <c r="AI482">
        <v>346</v>
      </c>
      <c r="AJ482">
        <v>335</v>
      </c>
      <c r="AK482">
        <v>356</v>
      </c>
      <c r="AL482">
        <v>164</v>
      </c>
      <c r="AM482">
        <v>346</v>
      </c>
    </row>
    <row r="483" spans="1:39" x14ac:dyDescent="0.15">
      <c r="A483" t="s">
        <v>211</v>
      </c>
      <c r="B483">
        <v>5</v>
      </c>
      <c r="C483">
        <v>2</v>
      </c>
      <c r="D483">
        <v>1</v>
      </c>
      <c r="E483" t="s">
        <v>28</v>
      </c>
      <c r="F483" t="s">
        <v>29</v>
      </c>
      <c r="G483">
        <v>7423</v>
      </c>
      <c r="H483">
        <v>99763</v>
      </c>
      <c r="I483">
        <v>343275</v>
      </c>
      <c r="J483">
        <v>17819236.510000002</v>
      </c>
      <c r="K483">
        <v>15206875.199999999</v>
      </c>
      <c r="L483">
        <v>12465336.119999999</v>
      </c>
      <c r="M483">
        <v>5164937.4639999997</v>
      </c>
      <c r="N483">
        <v>7423</v>
      </c>
      <c r="O483">
        <v>46821</v>
      </c>
      <c r="P483">
        <v>182470</v>
      </c>
      <c r="Q483">
        <v>9148675.9299999997</v>
      </c>
      <c r="R483">
        <v>7722606.4500000002</v>
      </c>
      <c r="S483">
        <v>5609424.9000000004</v>
      </c>
      <c r="T483">
        <v>2901780.0219000001</v>
      </c>
      <c r="U483">
        <v>7423</v>
      </c>
      <c r="V483">
        <v>52942</v>
      </c>
      <c r="W483">
        <v>160805</v>
      </c>
      <c r="X483">
        <v>8670560.5800000001</v>
      </c>
      <c r="Y483">
        <v>7484268.75</v>
      </c>
      <c r="Z483">
        <v>6855911.2199999997</v>
      </c>
      <c r="AA483">
        <v>2263157.4421000001</v>
      </c>
      <c r="AB483">
        <v>6966</v>
      </c>
      <c r="AC483">
        <v>7335</v>
      </c>
      <c r="AD483">
        <v>5054</v>
      </c>
      <c r="AE483">
        <v>7070</v>
      </c>
      <c r="AF483">
        <v>6966</v>
      </c>
      <c r="AG483">
        <v>7335</v>
      </c>
      <c r="AH483">
        <v>5054</v>
      </c>
      <c r="AI483">
        <v>7070</v>
      </c>
      <c r="AJ483">
        <v>6966</v>
      </c>
      <c r="AK483">
        <v>7335</v>
      </c>
      <c r="AL483">
        <v>5054</v>
      </c>
      <c r="AM483">
        <v>7070</v>
      </c>
    </row>
    <row r="484" spans="1:39" x14ac:dyDescent="0.15">
      <c r="A484" t="s">
        <v>211</v>
      </c>
      <c r="B484">
        <v>5</v>
      </c>
      <c r="C484">
        <v>2</v>
      </c>
      <c r="D484">
        <v>1</v>
      </c>
      <c r="E484" t="s">
        <v>30</v>
      </c>
      <c r="F484" t="s">
        <v>28</v>
      </c>
      <c r="G484">
        <v>50</v>
      </c>
      <c r="H484">
        <v>451</v>
      </c>
      <c r="I484">
        <v>1787</v>
      </c>
      <c r="J484">
        <v>93362.65</v>
      </c>
      <c r="K484">
        <v>81193.259999999995</v>
      </c>
      <c r="L484">
        <v>59832.69</v>
      </c>
      <c r="M484">
        <v>27124.538</v>
      </c>
      <c r="N484">
        <v>50</v>
      </c>
      <c r="O484">
        <v>169</v>
      </c>
      <c r="P484">
        <v>906</v>
      </c>
      <c r="Q484">
        <v>43812.24</v>
      </c>
      <c r="R484">
        <v>37864.14</v>
      </c>
      <c r="S484">
        <v>21960.9</v>
      </c>
      <c r="T484">
        <v>14157.203799999999</v>
      </c>
      <c r="U484">
        <v>50</v>
      </c>
      <c r="V484">
        <v>282</v>
      </c>
      <c r="W484">
        <v>881</v>
      </c>
      <c r="X484">
        <v>49550.41</v>
      </c>
      <c r="Y484">
        <v>43329.120000000003</v>
      </c>
      <c r="Z484">
        <v>37871.79</v>
      </c>
      <c r="AA484">
        <v>12967.334199999999</v>
      </c>
      <c r="AB484">
        <v>45</v>
      </c>
      <c r="AC484">
        <v>48</v>
      </c>
      <c r="AD484">
        <v>26</v>
      </c>
      <c r="AE484">
        <v>46</v>
      </c>
      <c r="AF484">
        <v>45</v>
      </c>
      <c r="AG484">
        <v>48</v>
      </c>
      <c r="AH484">
        <v>26</v>
      </c>
      <c r="AI484">
        <v>46</v>
      </c>
      <c r="AJ484">
        <v>45</v>
      </c>
      <c r="AK484">
        <v>48</v>
      </c>
      <c r="AL484">
        <v>26</v>
      </c>
      <c r="AM484">
        <v>46</v>
      </c>
    </row>
    <row r="485" spans="1:39" x14ac:dyDescent="0.15">
      <c r="A485" t="s">
        <v>211</v>
      </c>
      <c r="B485">
        <v>5</v>
      </c>
      <c r="C485">
        <v>2</v>
      </c>
      <c r="D485">
        <v>1</v>
      </c>
      <c r="E485" t="s">
        <v>30</v>
      </c>
      <c r="F485" t="s">
        <v>29</v>
      </c>
      <c r="G485">
        <v>1102</v>
      </c>
      <c r="H485">
        <v>15854</v>
      </c>
      <c r="I485">
        <v>53993</v>
      </c>
      <c r="J485">
        <v>2776153.49</v>
      </c>
      <c r="K485">
        <v>2338061.7599999998</v>
      </c>
      <c r="L485">
        <v>1894373.68</v>
      </c>
      <c r="M485">
        <v>809036.59640000004</v>
      </c>
      <c r="N485">
        <v>1102</v>
      </c>
      <c r="O485">
        <v>6983</v>
      </c>
      <c r="P485">
        <v>26761</v>
      </c>
      <c r="Q485">
        <v>1307318.1599999999</v>
      </c>
      <c r="R485">
        <v>1089122.28</v>
      </c>
      <c r="S485">
        <v>765729.84</v>
      </c>
      <c r="T485">
        <v>423726.49209999997</v>
      </c>
      <c r="U485">
        <v>1102</v>
      </c>
      <c r="V485">
        <v>8871</v>
      </c>
      <c r="W485">
        <v>27232</v>
      </c>
      <c r="X485">
        <v>1468835.33</v>
      </c>
      <c r="Y485">
        <v>1248939.48</v>
      </c>
      <c r="Z485">
        <v>1128643.8400000001</v>
      </c>
      <c r="AA485">
        <v>385310.10430000001</v>
      </c>
      <c r="AB485">
        <v>1017</v>
      </c>
      <c r="AC485">
        <v>1093</v>
      </c>
      <c r="AD485">
        <v>762</v>
      </c>
      <c r="AE485">
        <v>1050</v>
      </c>
      <c r="AF485">
        <v>1017</v>
      </c>
      <c r="AG485">
        <v>1093</v>
      </c>
      <c r="AH485">
        <v>762</v>
      </c>
      <c r="AI485">
        <v>1050</v>
      </c>
      <c r="AJ485">
        <v>1017</v>
      </c>
      <c r="AK485">
        <v>1093</v>
      </c>
      <c r="AL485">
        <v>762</v>
      </c>
      <c r="AM485">
        <v>1050</v>
      </c>
    </row>
    <row r="486" spans="1:39" x14ac:dyDescent="0.15">
      <c r="A486" t="s">
        <v>211</v>
      </c>
      <c r="B486">
        <v>5</v>
      </c>
      <c r="C486">
        <v>2</v>
      </c>
      <c r="D486">
        <v>1</v>
      </c>
      <c r="E486" t="s">
        <v>29</v>
      </c>
      <c r="F486" t="s">
        <v>28</v>
      </c>
      <c r="G486">
        <v>576</v>
      </c>
      <c r="H486">
        <v>5907</v>
      </c>
      <c r="I486">
        <v>25468</v>
      </c>
      <c r="J486">
        <v>1325047.46</v>
      </c>
      <c r="K486">
        <v>1095627.52</v>
      </c>
      <c r="L486">
        <v>862289.05</v>
      </c>
      <c r="M486">
        <v>390739.38770000002</v>
      </c>
      <c r="N486">
        <v>576</v>
      </c>
      <c r="O486">
        <v>2236</v>
      </c>
      <c r="P486">
        <v>11695</v>
      </c>
      <c r="Q486">
        <v>575783.5</v>
      </c>
      <c r="R486">
        <v>474880.72</v>
      </c>
      <c r="S486">
        <v>307477.34999999998</v>
      </c>
      <c r="T486">
        <v>192985.93900000001</v>
      </c>
      <c r="U486">
        <v>576</v>
      </c>
      <c r="V486">
        <v>3671</v>
      </c>
      <c r="W486">
        <v>13773</v>
      </c>
      <c r="X486">
        <v>749263.96</v>
      </c>
      <c r="Y486">
        <v>620746.80000000005</v>
      </c>
      <c r="Z486">
        <v>554811.69999999995</v>
      </c>
      <c r="AA486">
        <v>197753.44870000001</v>
      </c>
      <c r="AB486">
        <v>532</v>
      </c>
      <c r="AC486">
        <v>569</v>
      </c>
      <c r="AD486">
        <v>279</v>
      </c>
      <c r="AE486">
        <v>555</v>
      </c>
      <c r="AF486">
        <v>532</v>
      </c>
      <c r="AG486">
        <v>569</v>
      </c>
      <c r="AH486">
        <v>279</v>
      </c>
      <c r="AI486">
        <v>555</v>
      </c>
      <c r="AJ486">
        <v>532</v>
      </c>
      <c r="AK486">
        <v>569</v>
      </c>
      <c r="AL486">
        <v>279</v>
      </c>
      <c r="AM486">
        <v>555</v>
      </c>
    </row>
    <row r="487" spans="1:39" x14ac:dyDescent="0.15">
      <c r="A487" t="s">
        <v>211</v>
      </c>
      <c r="B487">
        <v>5</v>
      </c>
      <c r="C487">
        <v>2</v>
      </c>
      <c r="D487">
        <v>1</v>
      </c>
      <c r="E487" t="s">
        <v>29</v>
      </c>
      <c r="F487" t="s">
        <v>29</v>
      </c>
      <c r="G487">
        <v>23121</v>
      </c>
      <c r="H487">
        <v>372475</v>
      </c>
      <c r="I487">
        <v>1246027</v>
      </c>
      <c r="J487">
        <v>64016862.350000001</v>
      </c>
      <c r="K487">
        <v>51529996.950000003</v>
      </c>
      <c r="L487">
        <v>42568867.109999999</v>
      </c>
      <c r="M487">
        <v>18626681.7203</v>
      </c>
      <c r="N487">
        <v>23121</v>
      </c>
      <c r="O487">
        <v>140903</v>
      </c>
      <c r="P487">
        <v>540347</v>
      </c>
      <c r="Q487">
        <v>26389401.370000001</v>
      </c>
      <c r="R487">
        <v>20913611.91</v>
      </c>
      <c r="S487">
        <v>14948104.82</v>
      </c>
      <c r="T487">
        <v>8672837.8693000004</v>
      </c>
      <c r="U487">
        <v>23121</v>
      </c>
      <c r="V487">
        <v>231572</v>
      </c>
      <c r="W487">
        <v>705680</v>
      </c>
      <c r="X487">
        <v>37627460.979999997</v>
      </c>
      <c r="Y487">
        <v>30616385.039999999</v>
      </c>
      <c r="Z487">
        <v>27620762.289999999</v>
      </c>
      <c r="AA487">
        <v>9953843.8509999998</v>
      </c>
      <c r="AB487">
        <v>21661</v>
      </c>
      <c r="AC487">
        <v>23022</v>
      </c>
      <c r="AD487">
        <v>17035</v>
      </c>
      <c r="AE487">
        <v>22225</v>
      </c>
      <c r="AF487">
        <v>21661</v>
      </c>
      <c r="AG487">
        <v>23022</v>
      </c>
      <c r="AH487">
        <v>17035</v>
      </c>
      <c r="AI487">
        <v>22225</v>
      </c>
      <c r="AJ487">
        <v>21661</v>
      </c>
      <c r="AK487">
        <v>23022</v>
      </c>
      <c r="AL487">
        <v>17035</v>
      </c>
      <c r="AM487">
        <v>22225</v>
      </c>
    </row>
    <row r="488" spans="1:39" x14ac:dyDescent="0.15">
      <c r="A488" t="s">
        <v>211</v>
      </c>
      <c r="B488">
        <v>5</v>
      </c>
      <c r="C488">
        <v>2</v>
      </c>
      <c r="D488">
        <v>1</v>
      </c>
      <c r="E488" t="s">
        <v>31</v>
      </c>
      <c r="F488" t="s">
        <v>28</v>
      </c>
      <c r="G488">
        <v>6</v>
      </c>
      <c r="H488">
        <v>62</v>
      </c>
      <c r="I488">
        <v>218</v>
      </c>
      <c r="J488">
        <v>9997.1299999999992</v>
      </c>
      <c r="K488">
        <v>8621.43</v>
      </c>
      <c r="L488">
        <v>5802.32</v>
      </c>
      <c r="M488">
        <v>2968.1424000000002</v>
      </c>
      <c r="N488">
        <v>6</v>
      </c>
      <c r="O488">
        <v>35</v>
      </c>
      <c r="P488">
        <v>128</v>
      </c>
      <c r="Q488">
        <v>5441.35</v>
      </c>
      <c r="R488">
        <v>4517.42</v>
      </c>
      <c r="S488">
        <v>2385.48</v>
      </c>
      <c r="T488">
        <v>1797.6815999999999</v>
      </c>
      <c r="U488">
        <v>6</v>
      </c>
      <c r="V488">
        <v>27</v>
      </c>
      <c r="W488">
        <v>90</v>
      </c>
      <c r="X488">
        <v>4555.78</v>
      </c>
      <c r="Y488">
        <v>4104.01</v>
      </c>
      <c r="Z488">
        <v>3416.84</v>
      </c>
      <c r="AA488">
        <v>1170.4608000000001</v>
      </c>
      <c r="AB488">
        <v>4</v>
      </c>
      <c r="AC488">
        <v>6</v>
      </c>
      <c r="AD488">
        <v>3</v>
      </c>
      <c r="AE488">
        <v>5</v>
      </c>
      <c r="AF488">
        <v>4</v>
      </c>
      <c r="AG488">
        <v>6</v>
      </c>
      <c r="AH488">
        <v>3</v>
      </c>
      <c r="AI488">
        <v>5</v>
      </c>
      <c r="AJ488">
        <v>4</v>
      </c>
      <c r="AK488">
        <v>6</v>
      </c>
      <c r="AL488">
        <v>3</v>
      </c>
      <c r="AM488">
        <v>5</v>
      </c>
    </row>
    <row r="489" spans="1:39" x14ac:dyDescent="0.15">
      <c r="A489" t="s">
        <v>211</v>
      </c>
      <c r="B489">
        <v>5</v>
      </c>
      <c r="C489">
        <v>2</v>
      </c>
      <c r="D489">
        <v>1</v>
      </c>
      <c r="E489" t="s">
        <v>31</v>
      </c>
      <c r="F489" t="s">
        <v>29</v>
      </c>
      <c r="G489">
        <v>51</v>
      </c>
      <c r="H489">
        <v>811</v>
      </c>
      <c r="I489">
        <v>2583</v>
      </c>
      <c r="J489">
        <v>132210.07</v>
      </c>
      <c r="K489">
        <v>108295.52</v>
      </c>
      <c r="L489">
        <v>86398.12</v>
      </c>
      <c r="M489">
        <v>39839.072099999998</v>
      </c>
      <c r="N489">
        <v>51</v>
      </c>
      <c r="O489">
        <v>304</v>
      </c>
      <c r="P489">
        <v>1188</v>
      </c>
      <c r="Q489">
        <v>59927.76</v>
      </c>
      <c r="R489">
        <v>49439.56</v>
      </c>
      <c r="S489">
        <v>32984.36</v>
      </c>
      <c r="T489">
        <v>20364.074100000002</v>
      </c>
      <c r="U489">
        <v>51</v>
      </c>
      <c r="V489">
        <v>507</v>
      </c>
      <c r="W489">
        <v>1395</v>
      </c>
      <c r="X489">
        <v>72282.31</v>
      </c>
      <c r="Y489">
        <v>58855.96</v>
      </c>
      <c r="Z489">
        <v>53413.760000000002</v>
      </c>
      <c r="AA489">
        <v>19474.998</v>
      </c>
      <c r="AB489">
        <v>44</v>
      </c>
      <c r="AC489">
        <v>51</v>
      </c>
      <c r="AD489">
        <v>36</v>
      </c>
      <c r="AE489">
        <v>48</v>
      </c>
      <c r="AF489">
        <v>44</v>
      </c>
      <c r="AG489">
        <v>51</v>
      </c>
      <c r="AH489">
        <v>36</v>
      </c>
      <c r="AI489">
        <v>48</v>
      </c>
      <c r="AJ489">
        <v>44</v>
      </c>
      <c r="AK489">
        <v>51</v>
      </c>
      <c r="AL489">
        <v>36</v>
      </c>
      <c r="AM489">
        <v>48</v>
      </c>
    </row>
    <row r="490" spans="1:39" x14ac:dyDescent="0.15">
      <c r="A490" t="s">
        <v>211</v>
      </c>
      <c r="B490">
        <v>5</v>
      </c>
      <c r="C490">
        <v>2</v>
      </c>
      <c r="D490">
        <v>1</v>
      </c>
      <c r="E490" t="s">
        <v>32</v>
      </c>
      <c r="F490" t="s">
        <v>28</v>
      </c>
      <c r="G490">
        <v>97</v>
      </c>
      <c r="H490">
        <v>905</v>
      </c>
      <c r="I490">
        <v>4147</v>
      </c>
      <c r="J490">
        <v>214114.1</v>
      </c>
      <c r="K490">
        <v>179218.04</v>
      </c>
      <c r="L490">
        <v>143479.70000000001</v>
      </c>
      <c r="M490">
        <v>62215.191500000001</v>
      </c>
      <c r="N490">
        <v>97</v>
      </c>
      <c r="O490">
        <v>414</v>
      </c>
      <c r="P490">
        <v>1988</v>
      </c>
      <c r="Q490">
        <v>97778.4</v>
      </c>
      <c r="R490">
        <v>81299.22</v>
      </c>
      <c r="S490">
        <v>55784.639999999999</v>
      </c>
      <c r="T490">
        <v>31801.4696</v>
      </c>
      <c r="U490">
        <v>97</v>
      </c>
      <c r="V490">
        <v>491</v>
      </c>
      <c r="W490">
        <v>2159</v>
      </c>
      <c r="X490">
        <v>116335.7</v>
      </c>
      <c r="Y490">
        <v>97918.82</v>
      </c>
      <c r="Z490">
        <v>87695.06</v>
      </c>
      <c r="AA490">
        <v>30413.7219</v>
      </c>
      <c r="AB490">
        <v>91</v>
      </c>
      <c r="AC490">
        <v>95</v>
      </c>
      <c r="AD490">
        <v>47</v>
      </c>
      <c r="AE490">
        <v>94</v>
      </c>
      <c r="AF490">
        <v>91</v>
      </c>
      <c r="AG490">
        <v>95</v>
      </c>
      <c r="AH490">
        <v>47</v>
      </c>
      <c r="AI490">
        <v>94</v>
      </c>
      <c r="AJ490">
        <v>91</v>
      </c>
      <c r="AK490">
        <v>95</v>
      </c>
      <c r="AL490">
        <v>47</v>
      </c>
      <c r="AM490">
        <v>94</v>
      </c>
    </row>
    <row r="491" spans="1:39" x14ac:dyDescent="0.15">
      <c r="A491" t="s">
        <v>211</v>
      </c>
      <c r="B491">
        <v>5</v>
      </c>
      <c r="C491">
        <v>2</v>
      </c>
      <c r="D491">
        <v>1</v>
      </c>
      <c r="E491" t="s">
        <v>32</v>
      </c>
      <c r="F491" t="s">
        <v>29</v>
      </c>
      <c r="G491">
        <v>2636</v>
      </c>
      <c r="H491">
        <v>39823</v>
      </c>
      <c r="I491">
        <v>136144</v>
      </c>
      <c r="J491">
        <v>6976590.7400000002</v>
      </c>
      <c r="K491">
        <v>5677428.2999999998</v>
      </c>
      <c r="L491">
        <v>4780569.83</v>
      </c>
      <c r="M491">
        <v>2029724.0637999999</v>
      </c>
      <c r="N491">
        <v>2636</v>
      </c>
      <c r="O491">
        <v>15825</v>
      </c>
      <c r="P491">
        <v>59571</v>
      </c>
      <c r="Q491">
        <v>2864398.11</v>
      </c>
      <c r="R491">
        <v>2300965.41</v>
      </c>
      <c r="S491">
        <v>1680718.04</v>
      </c>
      <c r="T491">
        <v>949652.64280000003</v>
      </c>
      <c r="U491">
        <v>2636</v>
      </c>
      <c r="V491">
        <v>23998</v>
      </c>
      <c r="W491">
        <v>76573</v>
      </c>
      <c r="X491">
        <v>4112192.63</v>
      </c>
      <c r="Y491">
        <v>3376462.89</v>
      </c>
      <c r="Z491">
        <v>3099851.79</v>
      </c>
      <c r="AA491">
        <v>1080071.4210000001</v>
      </c>
      <c r="AB491">
        <v>2539</v>
      </c>
      <c r="AC491">
        <v>2622</v>
      </c>
      <c r="AD491">
        <v>2008</v>
      </c>
      <c r="AE491">
        <v>2585</v>
      </c>
      <c r="AF491">
        <v>2539</v>
      </c>
      <c r="AG491">
        <v>2622</v>
      </c>
      <c r="AH491">
        <v>2008</v>
      </c>
      <c r="AI491">
        <v>2585</v>
      </c>
      <c r="AJ491">
        <v>2539</v>
      </c>
      <c r="AK491">
        <v>2622</v>
      </c>
      <c r="AL491">
        <v>2008</v>
      </c>
      <c r="AM491">
        <v>2585</v>
      </c>
    </row>
    <row r="492" spans="1:39" x14ac:dyDescent="0.15">
      <c r="A492" t="s">
        <v>211</v>
      </c>
      <c r="B492">
        <v>5</v>
      </c>
      <c r="C492">
        <v>2</v>
      </c>
      <c r="D492">
        <v>2</v>
      </c>
      <c r="E492" t="s">
        <v>28</v>
      </c>
      <c r="F492" t="s">
        <v>28</v>
      </c>
      <c r="G492">
        <v>148</v>
      </c>
      <c r="H492">
        <v>1214</v>
      </c>
      <c r="I492">
        <v>6000</v>
      </c>
      <c r="J492">
        <v>317844.53999999998</v>
      </c>
      <c r="K492">
        <v>273361.03999999998</v>
      </c>
      <c r="L492">
        <v>204041.01</v>
      </c>
      <c r="M492">
        <v>91059.604699999996</v>
      </c>
      <c r="N492">
        <v>148</v>
      </c>
      <c r="O492">
        <v>598</v>
      </c>
      <c r="P492">
        <v>3464</v>
      </c>
      <c r="Q492">
        <v>176348.02</v>
      </c>
      <c r="R492">
        <v>151253.18</v>
      </c>
      <c r="S492">
        <v>98109.07</v>
      </c>
      <c r="T492">
        <v>55208.399400000002</v>
      </c>
      <c r="U492">
        <v>148</v>
      </c>
      <c r="V492">
        <v>616</v>
      </c>
      <c r="W492">
        <v>2536</v>
      </c>
      <c r="X492">
        <v>141496.51999999999</v>
      </c>
      <c r="Y492">
        <v>122107.86</v>
      </c>
      <c r="Z492">
        <v>105931.94</v>
      </c>
      <c r="AA492">
        <v>35851.205300000001</v>
      </c>
      <c r="AB492">
        <v>136</v>
      </c>
      <c r="AC492">
        <v>145</v>
      </c>
      <c r="AD492">
        <v>56</v>
      </c>
      <c r="AE492">
        <v>136</v>
      </c>
      <c r="AF492">
        <v>136</v>
      </c>
      <c r="AG492">
        <v>145</v>
      </c>
      <c r="AH492">
        <v>56</v>
      </c>
      <c r="AI492">
        <v>136</v>
      </c>
      <c r="AJ492">
        <v>136</v>
      </c>
      <c r="AK492">
        <v>145</v>
      </c>
      <c r="AL492">
        <v>56</v>
      </c>
      <c r="AM492">
        <v>136</v>
      </c>
    </row>
    <row r="493" spans="1:39" x14ac:dyDescent="0.15">
      <c r="A493" t="s">
        <v>211</v>
      </c>
      <c r="B493">
        <v>5</v>
      </c>
      <c r="C493">
        <v>2</v>
      </c>
      <c r="D493">
        <v>2</v>
      </c>
      <c r="E493" t="s">
        <v>28</v>
      </c>
      <c r="F493" t="s">
        <v>29</v>
      </c>
      <c r="G493">
        <v>932</v>
      </c>
      <c r="H493">
        <v>9390</v>
      </c>
      <c r="I493">
        <v>38423</v>
      </c>
      <c r="J493">
        <v>2019132.23</v>
      </c>
      <c r="K493">
        <v>1714344.69</v>
      </c>
      <c r="L493">
        <v>1353059.79</v>
      </c>
      <c r="M493">
        <v>583785.53460000001</v>
      </c>
      <c r="N493">
        <v>932</v>
      </c>
      <c r="O493">
        <v>4519</v>
      </c>
      <c r="P493">
        <v>21090</v>
      </c>
      <c r="Q493">
        <v>1058434.1599999999</v>
      </c>
      <c r="R493">
        <v>881273.56</v>
      </c>
      <c r="S493">
        <v>596647.15</v>
      </c>
      <c r="T493">
        <v>334901.49560000002</v>
      </c>
      <c r="U493">
        <v>932</v>
      </c>
      <c r="V493">
        <v>4871</v>
      </c>
      <c r="W493">
        <v>17333</v>
      </c>
      <c r="X493">
        <v>960698.07</v>
      </c>
      <c r="Y493">
        <v>833071.13</v>
      </c>
      <c r="Z493">
        <v>756412.64</v>
      </c>
      <c r="AA493">
        <v>248884.03899999999</v>
      </c>
      <c r="AB493">
        <v>886</v>
      </c>
      <c r="AC493">
        <v>923</v>
      </c>
      <c r="AD493">
        <v>623</v>
      </c>
      <c r="AE493">
        <v>902</v>
      </c>
      <c r="AF493">
        <v>886</v>
      </c>
      <c r="AG493">
        <v>923</v>
      </c>
      <c r="AH493">
        <v>623</v>
      </c>
      <c r="AI493">
        <v>902</v>
      </c>
      <c r="AJ493">
        <v>886</v>
      </c>
      <c r="AK493">
        <v>923</v>
      </c>
      <c r="AL493">
        <v>623</v>
      </c>
      <c r="AM493">
        <v>902</v>
      </c>
    </row>
    <row r="494" spans="1:39" x14ac:dyDescent="0.15">
      <c r="A494" t="s">
        <v>211</v>
      </c>
      <c r="B494">
        <v>5</v>
      </c>
      <c r="C494">
        <v>2</v>
      </c>
      <c r="D494">
        <v>2</v>
      </c>
      <c r="E494" t="s">
        <v>30</v>
      </c>
      <c r="F494" t="s">
        <v>28</v>
      </c>
      <c r="G494">
        <v>24</v>
      </c>
      <c r="H494">
        <v>184</v>
      </c>
      <c r="I494">
        <v>881</v>
      </c>
      <c r="J494">
        <v>46656.84</v>
      </c>
      <c r="K494">
        <v>38802.239999999998</v>
      </c>
      <c r="L494">
        <v>28429.35</v>
      </c>
      <c r="M494">
        <v>13261.3379</v>
      </c>
      <c r="N494">
        <v>24</v>
      </c>
      <c r="O494">
        <v>61</v>
      </c>
      <c r="P494">
        <v>438</v>
      </c>
      <c r="Q494">
        <v>24245.63</v>
      </c>
      <c r="R494">
        <v>20346.75</v>
      </c>
      <c r="S494">
        <v>11920.04</v>
      </c>
      <c r="T494">
        <v>6864.0024999999996</v>
      </c>
      <c r="U494">
        <v>24</v>
      </c>
      <c r="V494">
        <v>123</v>
      </c>
      <c r="W494">
        <v>443</v>
      </c>
      <c r="X494">
        <v>22411.21</v>
      </c>
      <c r="Y494">
        <v>18455.490000000002</v>
      </c>
      <c r="Z494">
        <v>16509.310000000001</v>
      </c>
      <c r="AA494">
        <v>6397.3353999999999</v>
      </c>
      <c r="AB494">
        <v>22</v>
      </c>
      <c r="AC494">
        <v>24</v>
      </c>
      <c r="AD494">
        <v>12</v>
      </c>
      <c r="AE494">
        <v>23</v>
      </c>
      <c r="AF494">
        <v>22</v>
      </c>
      <c r="AG494">
        <v>24</v>
      </c>
      <c r="AH494">
        <v>12</v>
      </c>
      <c r="AI494">
        <v>23</v>
      </c>
      <c r="AJ494">
        <v>22</v>
      </c>
      <c r="AK494">
        <v>24</v>
      </c>
      <c r="AL494">
        <v>12</v>
      </c>
      <c r="AM494">
        <v>23</v>
      </c>
    </row>
    <row r="495" spans="1:39" x14ac:dyDescent="0.15">
      <c r="A495" t="s">
        <v>211</v>
      </c>
      <c r="B495">
        <v>5</v>
      </c>
      <c r="C495">
        <v>2</v>
      </c>
      <c r="D495">
        <v>2</v>
      </c>
      <c r="E495" t="s">
        <v>30</v>
      </c>
      <c r="F495" t="s">
        <v>29</v>
      </c>
      <c r="G495">
        <v>123</v>
      </c>
      <c r="H495">
        <v>1261</v>
      </c>
      <c r="I495">
        <v>5602</v>
      </c>
      <c r="J495">
        <v>291194.94</v>
      </c>
      <c r="K495">
        <v>243903.38</v>
      </c>
      <c r="L495">
        <v>194230.23</v>
      </c>
      <c r="M495">
        <v>82580.403999999995</v>
      </c>
      <c r="N495">
        <v>123</v>
      </c>
      <c r="O495">
        <v>647</v>
      </c>
      <c r="P495">
        <v>3279</v>
      </c>
      <c r="Q495">
        <v>164107.34</v>
      </c>
      <c r="R495">
        <v>134993.10999999999</v>
      </c>
      <c r="S495">
        <v>94986.47</v>
      </c>
      <c r="T495">
        <v>50103.5245</v>
      </c>
      <c r="U495">
        <v>123</v>
      </c>
      <c r="V495">
        <v>614</v>
      </c>
      <c r="W495">
        <v>2323</v>
      </c>
      <c r="X495">
        <v>127087.6</v>
      </c>
      <c r="Y495">
        <v>108910.27</v>
      </c>
      <c r="Z495">
        <v>99243.76</v>
      </c>
      <c r="AA495">
        <v>32476.879499999999</v>
      </c>
      <c r="AB495">
        <v>112</v>
      </c>
      <c r="AC495">
        <v>123</v>
      </c>
      <c r="AD495">
        <v>78</v>
      </c>
      <c r="AE495">
        <v>115</v>
      </c>
      <c r="AF495">
        <v>112</v>
      </c>
      <c r="AG495">
        <v>123</v>
      </c>
      <c r="AH495">
        <v>78</v>
      </c>
      <c r="AI495">
        <v>115</v>
      </c>
      <c r="AJ495">
        <v>112</v>
      </c>
      <c r="AK495">
        <v>123</v>
      </c>
      <c r="AL495">
        <v>78</v>
      </c>
      <c r="AM495">
        <v>115</v>
      </c>
    </row>
    <row r="496" spans="1:39" x14ac:dyDescent="0.15">
      <c r="A496" t="s">
        <v>211</v>
      </c>
      <c r="B496">
        <v>5</v>
      </c>
      <c r="C496">
        <v>2</v>
      </c>
      <c r="D496">
        <v>2</v>
      </c>
      <c r="E496" t="s">
        <v>29</v>
      </c>
      <c r="F496" t="s">
        <v>28</v>
      </c>
      <c r="G496">
        <v>147</v>
      </c>
      <c r="H496">
        <v>1198</v>
      </c>
      <c r="I496">
        <v>6316</v>
      </c>
      <c r="J496">
        <v>330317.08</v>
      </c>
      <c r="K496">
        <v>271351.61</v>
      </c>
      <c r="L496">
        <v>204217.67</v>
      </c>
      <c r="M496">
        <v>95327.125899999999</v>
      </c>
      <c r="N496">
        <v>147</v>
      </c>
      <c r="O496">
        <v>464</v>
      </c>
      <c r="P496">
        <v>2861</v>
      </c>
      <c r="Q496">
        <v>140816.07999999999</v>
      </c>
      <c r="R496">
        <v>115145.67</v>
      </c>
      <c r="S496">
        <v>65757.509999999995</v>
      </c>
      <c r="T496">
        <v>45972.788099999998</v>
      </c>
      <c r="U496">
        <v>147</v>
      </c>
      <c r="V496">
        <v>734</v>
      </c>
      <c r="W496">
        <v>3455</v>
      </c>
      <c r="X496">
        <v>189501</v>
      </c>
      <c r="Y496">
        <v>156205.94</v>
      </c>
      <c r="Z496">
        <v>138460.16</v>
      </c>
      <c r="AA496">
        <v>49354.337800000001</v>
      </c>
      <c r="AB496">
        <v>135</v>
      </c>
      <c r="AC496">
        <v>142</v>
      </c>
      <c r="AD496">
        <v>74</v>
      </c>
      <c r="AE496">
        <v>145</v>
      </c>
      <c r="AF496">
        <v>135</v>
      </c>
      <c r="AG496">
        <v>142</v>
      </c>
      <c r="AH496">
        <v>74</v>
      </c>
      <c r="AI496">
        <v>145</v>
      </c>
      <c r="AJ496">
        <v>135</v>
      </c>
      <c r="AK496">
        <v>142</v>
      </c>
      <c r="AL496">
        <v>74</v>
      </c>
      <c r="AM496">
        <v>145</v>
      </c>
    </row>
    <row r="497" spans="1:39" x14ac:dyDescent="0.15">
      <c r="A497" t="s">
        <v>211</v>
      </c>
      <c r="B497">
        <v>5</v>
      </c>
      <c r="C497">
        <v>2</v>
      </c>
      <c r="D497">
        <v>2</v>
      </c>
      <c r="E497" t="s">
        <v>29</v>
      </c>
      <c r="F497" t="s">
        <v>29</v>
      </c>
      <c r="G497">
        <v>1074</v>
      </c>
      <c r="H497">
        <v>11949</v>
      </c>
      <c r="I497">
        <v>49213</v>
      </c>
      <c r="J497">
        <v>2582129.66</v>
      </c>
      <c r="K497">
        <v>2076762.38</v>
      </c>
      <c r="L497">
        <v>1667941.7</v>
      </c>
      <c r="M497">
        <v>748892.36210000003</v>
      </c>
      <c r="N497">
        <v>1074</v>
      </c>
      <c r="O497">
        <v>4681</v>
      </c>
      <c r="P497">
        <v>22246</v>
      </c>
      <c r="Q497">
        <v>1113756.1399999999</v>
      </c>
      <c r="R497">
        <v>884413.85</v>
      </c>
      <c r="S497">
        <v>605228.57999999996</v>
      </c>
      <c r="T497">
        <v>363285.49650000001</v>
      </c>
      <c r="U497">
        <v>1074</v>
      </c>
      <c r="V497">
        <v>7268</v>
      </c>
      <c r="W497">
        <v>26967</v>
      </c>
      <c r="X497">
        <v>1468373.52</v>
      </c>
      <c r="Y497">
        <v>1192348.53</v>
      </c>
      <c r="Z497">
        <v>1062713.1200000001</v>
      </c>
      <c r="AA497">
        <v>385606.86560000002</v>
      </c>
      <c r="AB497">
        <v>1002</v>
      </c>
      <c r="AC497">
        <v>1057</v>
      </c>
      <c r="AD497">
        <v>731</v>
      </c>
      <c r="AE497">
        <v>1038</v>
      </c>
      <c r="AF497">
        <v>1002</v>
      </c>
      <c r="AG497">
        <v>1057</v>
      </c>
      <c r="AH497">
        <v>731</v>
      </c>
      <c r="AI497">
        <v>1038</v>
      </c>
      <c r="AJ497">
        <v>1002</v>
      </c>
      <c r="AK497">
        <v>1057</v>
      </c>
      <c r="AL497">
        <v>731</v>
      </c>
      <c r="AM497">
        <v>1038</v>
      </c>
    </row>
    <row r="498" spans="1:39" x14ac:dyDescent="0.15">
      <c r="A498" t="s">
        <v>211</v>
      </c>
      <c r="B498">
        <v>5</v>
      </c>
      <c r="C498">
        <v>2</v>
      </c>
      <c r="D498">
        <v>2</v>
      </c>
      <c r="E498" t="s">
        <v>31</v>
      </c>
      <c r="F498" t="s">
        <v>28</v>
      </c>
      <c r="G498">
        <v>1</v>
      </c>
      <c r="H498">
        <v>9</v>
      </c>
      <c r="I498">
        <v>37</v>
      </c>
      <c r="J498">
        <v>1498.95</v>
      </c>
      <c r="K498">
        <v>1293.9000000000001</v>
      </c>
      <c r="L498">
        <v>1191.08</v>
      </c>
      <c r="M498">
        <v>374.06509999999997</v>
      </c>
      <c r="N498">
        <v>1</v>
      </c>
      <c r="O498">
        <v>4</v>
      </c>
      <c r="P498">
        <v>21</v>
      </c>
      <c r="Q498">
        <v>761.99</v>
      </c>
      <c r="R498">
        <v>670.93</v>
      </c>
      <c r="S498">
        <v>568.11</v>
      </c>
      <c r="T498">
        <v>185.10509999999999</v>
      </c>
      <c r="U498">
        <v>1</v>
      </c>
      <c r="V498">
        <v>5</v>
      </c>
      <c r="W498">
        <v>16</v>
      </c>
      <c r="X498">
        <v>736.96</v>
      </c>
      <c r="Y498">
        <v>622.97</v>
      </c>
      <c r="Z498">
        <v>622.97</v>
      </c>
      <c r="AA498">
        <v>188.96</v>
      </c>
      <c r="AB498">
        <v>1</v>
      </c>
      <c r="AC498">
        <v>1</v>
      </c>
      <c r="AD498">
        <v>1</v>
      </c>
      <c r="AE498">
        <v>1</v>
      </c>
      <c r="AF498">
        <v>1</v>
      </c>
      <c r="AG498">
        <v>1</v>
      </c>
      <c r="AH498">
        <v>1</v>
      </c>
      <c r="AI498">
        <v>1</v>
      </c>
      <c r="AJ498">
        <v>1</v>
      </c>
      <c r="AK498">
        <v>1</v>
      </c>
      <c r="AL498">
        <v>1</v>
      </c>
      <c r="AM498">
        <v>1</v>
      </c>
    </row>
    <row r="499" spans="1:39" x14ac:dyDescent="0.15">
      <c r="A499" t="s">
        <v>211</v>
      </c>
      <c r="B499">
        <v>5</v>
      </c>
      <c r="C499">
        <v>2</v>
      </c>
      <c r="D499">
        <v>2</v>
      </c>
      <c r="E499" t="s">
        <v>31</v>
      </c>
      <c r="F499" t="s">
        <v>29</v>
      </c>
      <c r="G499">
        <v>3</v>
      </c>
      <c r="H499">
        <v>44</v>
      </c>
      <c r="I499">
        <v>166</v>
      </c>
      <c r="J499">
        <v>7721.95</v>
      </c>
      <c r="K499">
        <v>6130.45</v>
      </c>
      <c r="L499">
        <v>4925.1899999999996</v>
      </c>
      <c r="M499">
        <v>2682.3598999999999</v>
      </c>
      <c r="N499">
        <v>3</v>
      </c>
      <c r="O499">
        <v>24</v>
      </c>
      <c r="P499">
        <v>94</v>
      </c>
      <c r="Q499">
        <v>3829.21</v>
      </c>
      <c r="R499">
        <v>2951.38</v>
      </c>
      <c r="S499">
        <v>1997.2</v>
      </c>
      <c r="T499">
        <v>1638.9661000000001</v>
      </c>
      <c r="U499">
        <v>3</v>
      </c>
      <c r="V499">
        <v>20</v>
      </c>
      <c r="W499">
        <v>72</v>
      </c>
      <c r="X499">
        <v>3892.74</v>
      </c>
      <c r="Y499">
        <v>3179.07</v>
      </c>
      <c r="Z499">
        <v>2927.99</v>
      </c>
      <c r="AA499">
        <v>1043.3938000000001</v>
      </c>
      <c r="AB499">
        <v>2</v>
      </c>
      <c r="AC499">
        <v>2</v>
      </c>
      <c r="AD499">
        <v>1</v>
      </c>
      <c r="AE499">
        <v>3</v>
      </c>
      <c r="AF499">
        <v>2</v>
      </c>
      <c r="AG499">
        <v>2</v>
      </c>
      <c r="AH499">
        <v>1</v>
      </c>
      <c r="AI499">
        <v>3</v>
      </c>
      <c r="AJ499">
        <v>2</v>
      </c>
      <c r="AK499">
        <v>2</v>
      </c>
      <c r="AL499">
        <v>1</v>
      </c>
      <c r="AM499">
        <v>3</v>
      </c>
    </row>
    <row r="500" spans="1:39" x14ac:dyDescent="0.15">
      <c r="A500" t="s">
        <v>211</v>
      </c>
      <c r="B500">
        <v>5</v>
      </c>
      <c r="C500">
        <v>2</v>
      </c>
      <c r="D500">
        <v>2</v>
      </c>
      <c r="E500" t="s">
        <v>32</v>
      </c>
      <c r="F500" t="s">
        <v>28</v>
      </c>
      <c r="G500">
        <v>56</v>
      </c>
      <c r="H500">
        <v>501</v>
      </c>
      <c r="I500">
        <v>2602</v>
      </c>
      <c r="J500">
        <v>139892.76</v>
      </c>
      <c r="K500">
        <v>115747.98</v>
      </c>
      <c r="L500">
        <v>89512.75</v>
      </c>
      <c r="M500">
        <v>37848.476699999999</v>
      </c>
      <c r="N500">
        <v>56</v>
      </c>
      <c r="O500">
        <v>193</v>
      </c>
      <c r="P500">
        <v>1208</v>
      </c>
      <c r="Q500">
        <v>61797.22</v>
      </c>
      <c r="R500">
        <v>50689.279999999999</v>
      </c>
      <c r="S500">
        <v>30072.62</v>
      </c>
      <c r="T500">
        <v>18601.373200000002</v>
      </c>
      <c r="U500">
        <v>56</v>
      </c>
      <c r="V500">
        <v>308</v>
      </c>
      <c r="W500">
        <v>1394</v>
      </c>
      <c r="X500">
        <v>78095.539999999994</v>
      </c>
      <c r="Y500">
        <v>65058.7</v>
      </c>
      <c r="Z500">
        <v>59440.13</v>
      </c>
      <c r="AA500">
        <v>19247.103500000001</v>
      </c>
      <c r="AB500">
        <v>50</v>
      </c>
      <c r="AC500">
        <v>56</v>
      </c>
      <c r="AD500">
        <v>24</v>
      </c>
      <c r="AE500">
        <v>56</v>
      </c>
      <c r="AF500">
        <v>50</v>
      </c>
      <c r="AG500">
        <v>56</v>
      </c>
      <c r="AH500">
        <v>24</v>
      </c>
      <c r="AI500">
        <v>56</v>
      </c>
      <c r="AJ500">
        <v>50</v>
      </c>
      <c r="AK500">
        <v>56</v>
      </c>
      <c r="AL500">
        <v>24</v>
      </c>
      <c r="AM500">
        <v>56</v>
      </c>
    </row>
    <row r="501" spans="1:39" x14ac:dyDescent="0.15">
      <c r="A501" t="s">
        <v>211</v>
      </c>
      <c r="B501">
        <v>5</v>
      </c>
      <c r="C501">
        <v>2</v>
      </c>
      <c r="D501">
        <v>2</v>
      </c>
      <c r="E501" t="s">
        <v>32</v>
      </c>
      <c r="F501" t="s">
        <v>29</v>
      </c>
      <c r="G501">
        <v>729</v>
      </c>
      <c r="H501">
        <v>8735</v>
      </c>
      <c r="I501">
        <v>33738</v>
      </c>
      <c r="J501">
        <v>1757284.32</v>
      </c>
      <c r="K501">
        <v>1413539.73</v>
      </c>
      <c r="L501">
        <v>1180408.8500000001</v>
      </c>
      <c r="M501">
        <v>503566.0662</v>
      </c>
      <c r="N501">
        <v>729</v>
      </c>
      <c r="O501">
        <v>3461</v>
      </c>
      <c r="P501">
        <v>14225</v>
      </c>
      <c r="Q501">
        <v>698306.06</v>
      </c>
      <c r="R501">
        <v>551669.81999999995</v>
      </c>
      <c r="S501">
        <v>392844.24</v>
      </c>
      <c r="T501">
        <v>228662.32759999999</v>
      </c>
      <c r="U501">
        <v>729</v>
      </c>
      <c r="V501">
        <v>5274</v>
      </c>
      <c r="W501">
        <v>19513</v>
      </c>
      <c r="X501">
        <v>1058978.26</v>
      </c>
      <c r="Y501">
        <v>861869.91</v>
      </c>
      <c r="Z501">
        <v>787564.61</v>
      </c>
      <c r="AA501">
        <v>274903.73859999998</v>
      </c>
      <c r="AB501">
        <v>698</v>
      </c>
      <c r="AC501">
        <v>715</v>
      </c>
      <c r="AD501">
        <v>535</v>
      </c>
      <c r="AE501">
        <v>716</v>
      </c>
      <c r="AF501">
        <v>698</v>
      </c>
      <c r="AG501">
        <v>715</v>
      </c>
      <c r="AH501">
        <v>535</v>
      </c>
      <c r="AI501">
        <v>716</v>
      </c>
      <c r="AJ501">
        <v>698</v>
      </c>
      <c r="AK501">
        <v>715</v>
      </c>
      <c r="AL501">
        <v>535</v>
      </c>
      <c r="AM501">
        <v>716</v>
      </c>
    </row>
    <row r="502" spans="1:39" x14ac:dyDescent="0.15">
      <c r="A502" t="s">
        <v>211</v>
      </c>
      <c r="B502">
        <v>30</v>
      </c>
      <c r="C502">
        <v>1</v>
      </c>
      <c r="D502">
        <v>0</v>
      </c>
      <c r="E502" t="s">
        <v>28</v>
      </c>
      <c r="F502" t="s">
        <v>28</v>
      </c>
      <c r="G502">
        <v>10428</v>
      </c>
      <c r="H502">
        <v>25363</v>
      </c>
      <c r="I502">
        <v>112275</v>
      </c>
      <c r="J502">
        <v>6216309.5</v>
      </c>
      <c r="K502">
        <v>5311871.71</v>
      </c>
      <c r="L502">
        <v>4390838.63</v>
      </c>
      <c r="M502">
        <v>1751937.7744</v>
      </c>
      <c r="N502">
        <v>4784</v>
      </c>
      <c r="O502">
        <v>11616</v>
      </c>
      <c r="P502">
        <v>54739</v>
      </c>
      <c r="Q502">
        <v>2975435.51</v>
      </c>
      <c r="R502">
        <v>2489978.23</v>
      </c>
      <c r="S502">
        <v>1774736.84</v>
      </c>
      <c r="T502">
        <v>919892.34820000001</v>
      </c>
      <c r="U502">
        <v>5644</v>
      </c>
      <c r="V502">
        <v>13747</v>
      </c>
      <c r="W502">
        <v>57536</v>
      </c>
      <c r="X502">
        <v>3240873.99</v>
      </c>
      <c r="Y502">
        <v>2821893.48</v>
      </c>
      <c r="Z502">
        <v>2616101.79</v>
      </c>
      <c r="AA502">
        <v>832045.42619999999</v>
      </c>
      <c r="AB502">
        <v>10041</v>
      </c>
      <c r="AC502">
        <v>7731</v>
      </c>
      <c r="AD502">
        <v>3043</v>
      </c>
      <c r="AE502">
        <v>6432</v>
      </c>
      <c r="AF502">
        <v>4587</v>
      </c>
      <c r="AG502">
        <v>4455</v>
      </c>
      <c r="AH502">
        <v>1843</v>
      </c>
      <c r="AI502">
        <v>3197</v>
      </c>
      <c r="AJ502">
        <v>5454</v>
      </c>
      <c r="AK502">
        <v>3276</v>
      </c>
      <c r="AL502">
        <v>1200</v>
      </c>
      <c r="AM502">
        <v>3235</v>
      </c>
    </row>
    <row r="503" spans="1:39" x14ac:dyDescent="0.15">
      <c r="A503" t="s">
        <v>211</v>
      </c>
      <c r="B503">
        <v>30</v>
      </c>
      <c r="C503">
        <v>1</v>
      </c>
      <c r="D503">
        <v>0</v>
      </c>
      <c r="E503" t="s">
        <v>28</v>
      </c>
      <c r="F503" t="s">
        <v>29</v>
      </c>
      <c r="G503">
        <v>11295</v>
      </c>
      <c r="H503">
        <v>43633</v>
      </c>
      <c r="I503">
        <v>150994</v>
      </c>
      <c r="J503">
        <v>7805099.8499999996</v>
      </c>
      <c r="K503">
        <v>6399723.25</v>
      </c>
      <c r="L503">
        <v>5509687.5499999998</v>
      </c>
      <c r="M503">
        <v>2310382.3021</v>
      </c>
      <c r="N503">
        <v>5678</v>
      </c>
      <c r="O503">
        <v>21082</v>
      </c>
      <c r="P503">
        <v>80097</v>
      </c>
      <c r="Q503">
        <v>4012176.41</v>
      </c>
      <c r="R503">
        <v>3246391.92</v>
      </c>
      <c r="S503">
        <v>2572899.79</v>
      </c>
      <c r="T503">
        <v>1297099.4428999999</v>
      </c>
      <c r="U503">
        <v>5617</v>
      </c>
      <c r="V503">
        <v>22551</v>
      </c>
      <c r="W503">
        <v>70897</v>
      </c>
      <c r="X503">
        <v>3792923.44</v>
      </c>
      <c r="Y503">
        <v>3153331.33</v>
      </c>
      <c r="Z503">
        <v>2936787.76</v>
      </c>
      <c r="AA503">
        <v>1013282.8591999999</v>
      </c>
      <c r="AB503">
        <v>10865</v>
      </c>
      <c r="AC503">
        <v>10067</v>
      </c>
      <c r="AD503">
        <v>6676</v>
      </c>
      <c r="AE503">
        <v>8589</v>
      </c>
      <c r="AF503">
        <v>5581</v>
      </c>
      <c r="AG503">
        <v>5471</v>
      </c>
      <c r="AH503">
        <v>3796</v>
      </c>
      <c r="AI503">
        <v>4329</v>
      </c>
      <c r="AJ503">
        <v>5284</v>
      </c>
      <c r="AK503">
        <v>4596</v>
      </c>
      <c r="AL503">
        <v>2880</v>
      </c>
      <c r="AM503">
        <v>4260</v>
      </c>
    </row>
    <row r="504" spans="1:39" x14ac:dyDescent="0.15">
      <c r="A504" t="s">
        <v>211</v>
      </c>
      <c r="B504">
        <v>30</v>
      </c>
      <c r="C504">
        <v>1</v>
      </c>
      <c r="D504">
        <v>0</v>
      </c>
      <c r="E504" t="s">
        <v>30</v>
      </c>
      <c r="F504" t="s">
        <v>28</v>
      </c>
      <c r="G504">
        <v>21</v>
      </c>
      <c r="H504">
        <v>44</v>
      </c>
      <c r="I504">
        <v>203</v>
      </c>
      <c r="J504">
        <v>11782.54</v>
      </c>
      <c r="K504">
        <v>10547.83</v>
      </c>
      <c r="L504">
        <v>9066.42</v>
      </c>
      <c r="M504">
        <v>3077.9621999999999</v>
      </c>
      <c r="N504">
        <v>7</v>
      </c>
      <c r="O504">
        <v>14</v>
      </c>
      <c r="P504">
        <v>75</v>
      </c>
      <c r="Q504">
        <v>4385.8100000000004</v>
      </c>
      <c r="R504">
        <v>3711.06</v>
      </c>
      <c r="S504">
        <v>2698.64</v>
      </c>
      <c r="T504">
        <v>1211.1075000000001</v>
      </c>
      <c r="U504">
        <v>14</v>
      </c>
      <c r="V504">
        <v>30</v>
      </c>
      <c r="W504">
        <v>128</v>
      </c>
      <c r="X504">
        <v>7396.73</v>
      </c>
      <c r="Y504">
        <v>6836.77</v>
      </c>
      <c r="Z504">
        <v>6367.78</v>
      </c>
      <c r="AA504">
        <v>1866.8547000000001</v>
      </c>
      <c r="AB504">
        <v>18</v>
      </c>
      <c r="AC504">
        <v>15</v>
      </c>
      <c r="AD504">
        <v>4</v>
      </c>
      <c r="AE504">
        <v>14</v>
      </c>
      <c r="AF504">
        <v>7</v>
      </c>
      <c r="AG504">
        <v>6</v>
      </c>
      <c r="AH504">
        <v>3</v>
      </c>
      <c r="AI504">
        <v>4</v>
      </c>
      <c r="AJ504">
        <v>11</v>
      </c>
      <c r="AK504">
        <v>9</v>
      </c>
      <c r="AL504">
        <v>1</v>
      </c>
      <c r="AM504">
        <v>10</v>
      </c>
    </row>
    <row r="505" spans="1:39" x14ac:dyDescent="0.15">
      <c r="A505" t="s">
        <v>211</v>
      </c>
      <c r="B505">
        <v>30</v>
      </c>
      <c r="C505">
        <v>1</v>
      </c>
      <c r="D505">
        <v>0</v>
      </c>
      <c r="E505" t="s">
        <v>30</v>
      </c>
      <c r="F505" t="s">
        <v>29</v>
      </c>
      <c r="G505">
        <v>20</v>
      </c>
      <c r="H505">
        <v>69</v>
      </c>
      <c r="I505">
        <v>263</v>
      </c>
      <c r="J505">
        <v>14707.96</v>
      </c>
      <c r="K505">
        <v>12544.53</v>
      </c>
      <c r="L505">
        <v>9764.82</v>
      </c>
      <c r="M505">
        <v>4045.8782999999999</v>
      </c>
      <c r="N505">
        <v>12</v>
      </c>
      <c r="O505">
        <v>37</v>
      </c>
      <c r="P505">
        <v>147</v>
      </c>
      <c r="Q505">
        <v>8252.52</v>
      </c>
      <c r="R505">
        <v>6947.12</v>
      </c>
      <c r="S505">
        <v>4931.34</v>
      </c>
      <c r="T505">
        <v>2230.8103000000001</v>
      </c>
      <c r="U505">
        <v>8</v>
      </c>
      <c r="V505">
        <v>32</v>
      </c>
      <c r="W505">
        <v>116</v>
      </c>
      <c r="X505">
        <v>6455.44</v>
      </c>
      <c r="Y505">
        <v>5597.41</v>
      </c>
      <c r="Z505">
        <v>4833.4799999999996</v>
      </c>
      <c r="AA505">
        <v>1815.068</v>
      </c>
      <c r="AB505">
        <v>20</v>
      </c>
      <c r="AC505">
        <v>18</v>
      </c>
      <c r="AD505">
        <v>9</v>
      </c>
      <c r="AE505">
        <v>17</v>
      </c>
      <c r="AF505">
        <v>12</v>
      </c>
      <c r="AG505">
        <v>12</v>
      </c>
      <c r="AH505">
        <v>6</v>
      </c>
      <c r="AI505">
        <v>10</v>
      </c>
      <c r="AJ505">
        <v>8</v>
      </c>
      <c r="AK505">
        <v>6</v>
      </c>
      <c r="AL505">
        <v>3</v>
      </c>
      <c r="AM505">
        <v>7</v>
      </c>
    </row>
    <row r="506" spans="1:39" x14ac:dyDescent="0.15">
      <c r="A506" t="s">
        <v>211</v>
      </c>
      <c r="B506">
        <v>30</v>
      </c>
      <c r="C506">
        <v>1</v>
      </c>
      <c r="D506">
        <v>0</v>
      </c>
      <c r="E506" t="s">
        <v>29</v>
      </c>
      <c r="F506" t="s">
        <v>28</v>
      </c>
      <c r="G506">
        <v>147</v>
      </c>
      <c r="H506">
        <v>409</v>
      </c>
      <c r="I506">
        <v>1939</v>
      </c>
      <c r="J506">
        <v>98966.05</v>
      </c>
      <c r="K506">
        <v>79234.149999999994</v>
      </c>
      <c r="L506">
        <v>68945.73</v>
      </c>
      <c r="M506">
        <v>31062.773000000001</v>
      </c>
      <c r="N506">
        <v>81</v>
      </c>
      <c r="O506">
        <v>239</v>
      </c>
      <c r="P506">
        <v>1179</v>
      </c>
      <c r="Q506">
        <v>58183.64</v>
      </c>
      <c r="R506">
        <v>45299.89</v>
      </c>
      <c r="S506">
        <v>36912.46</v>
      </c>
      <c r="T506">
        <v>20089.596300000001</v>
      </c>
      <c r="U506">
        <v>66</v>
      </c>
      <c r="V506">
        <v>170</v>
      </c>
      <c r="W506">
        <v>760</v>
      </c>
      <c r="X506">
        <v>40782.410000000003</v>
      </c>
      <c r="Y506">
        <v>33934.26</v>
      </c>
      <c r="Z506">
        <v>32033.27</v>
      </c>
      <c r="AA506">
        <v>10973.1767</v>
      </c>
      <c r="AB506">
        <v>144</v>
      </c>
      <c r="AC506">
        <v>102</v>
      </c>
      <c r="AD506">
        <v>45</v>
      </c>
      <c r="AE506">
        <v>89</v>
      </c>
      <c r="AF506">
        <v>78</v>
      </c>
      <c r="AG506">
        <v>79</v>
      </c>
      <c r="AH506">
        <v>38</v>
      </c>
      <c r="AI506">
        <v>67</v>
      </c>
      <c r="AJ506">
        <v>66</v>
      </c>
      <c r="AK506">
        <v>23</v>
      </c>
      <c r="AL506">
        <v>7</v>
      </c>
      <c r="AM506">
        <v>22</v>
      </c>
    </row>
    <row r="507" spans="1:39" x14ac:dyDescent="0.15">
      <c r="A507" t="s">
        <v>211</v>
      </c>
      <c r="B507">
        <v>30</v>
      </c>
      <c r="C507">
        <v>1</v>
      </c>
      <c r="D507">
        <v>0</v>
      </c>
      <c r="E507" t="s">
        <v>29</v>
      </c>
      <c r="F507" t="s">
        <v>29</v>
      </c>
      <c r="G507">
        <v>345</v>
      </c>
      <c r="H507">
        <v>1473</v>
      </c>
      <c r="I507">
        <v>5385</v>
      </c>
      <c r="J507">
        <v>268031.34000000003</v>
      </c>
      <c r="K507">
        <v>209536.35</v>
      </c>
      <c r="L507">
        <v>189279.64</v>
      </c>
      <c r="M507">
        <v>83729.090200000006</v>
      </c>
      <c r="N507">
        <v>159</v>
      </c>
      <c r="O507">
        <v>654</v>
      </c>
      <c r="P507">
        <v>2629</v>
      </c>
      <c r="Q507">
        <v>127088.8</v>
      </c>
      <c r="R507">
        <v>96945.71</v>
      </c>
      <c r="S507">
        <v>81990.11</v>
      </c>
      <c r="T507">
        <v>45085.373699999996</v>
      </c>
      <c r="U507">
        <v>186</v>
      </c>
      <c r="V507">
        <v>819</v>
      </c>
      <c r="W507">
        <v>2756</v>
      </c>
      <c r="X507">
        <v>140942.54</v>
      </c>
      <c r="Y507">
        <v>112590.64</v>
      </c>
      <c r="Z507">
        <v>107289.53</v>
      </c>
      <c r="AA507">
        <v>38643.716500000002</v>
      </c>
      <c r="AB507">
        <v>340</v>
      </c>
      <c r="AC507">
        <v>254</v>
      </c>
      <c r="AD507">
        <v>184</v>
      </c>
      <c r="AE507">
        <v>224</v>
      </c>
      <c r="AF507">
        <v>156</v>
      </c>
      <c r="AG507">
        <v>158</v>
      </c>
      <c r="AH507">
        <v>121</v>
      </c>
      <c r="AI507">
        <v>135</v>
      </c>
      <c r="AJ507">
        <v>184</v>
      </c>
      <c r="AK507">
        <v>96</v>
      </c>
      <c r="AL507">
        <v>63</v>
      </c>
      <c r="AM507">
        <v>89</v>
      </c>
    </row>
    <row r="508" spans="1:39" x14ac:dyDescent="0.15">
      <c r="A508" t="s">
        <v>211</v>
      </c>
      <c r="B508">
        <v>30</v>
      </c>
      <c r="C508">
        <v>1</v>
      </c>
      <c r="D508">
        <v>0</v>
      </c>
      <c r="E508" t="s">
        <v>31</v>
      </c>
      <c r="F508" t="s">
        <v>28</v>
      </c>
      <c r="G508">
        <v>1</v>
      </c>
      <c r="H508">
        <v>2</v>
      </c>
      <c r="I508">
        <v>8</v>
      </c>
      <c r="J508">
        <v>650.96</v>
      </c>
      <c r="K508">
        <v>520.96</v>
      </c>
      <c r="L508">
        <v>46.55</v>
      </c>
      <c r="M508">
        <v>161.4023</v>
      </c>
      <c r="N508">
        <v>1</v>
      </c>
      <c r="O508">
        <v>2</v>
      </c>
      <c r="P508">
        <v>8</v>
      </c>
      <c r="Q508">
        <v>650.96</v>
      </c>
      <c r="R508">
        <v>520.96</v>
      </c>
      <c r="S508">
        <v>46.55</v>
      </c>
      <c r="T508">
        <v>161.4023</v>
      </c>
      <c r="U508">
        <v>0</v>
      </c>
      <c r="V508">
        <v>0</v>
      </c>
      <c r="W508">
        <v>0</v>
      </c>
      <c r="X508">
        <v>0</v>
      </c>
      <c r="Y508">
        <v>0</v>
      </c>
      <c r="Z508">
        <v>0</v>
      </c>
      <c r="AA508">
        <v>0</v>
      </c>
      <c r="AB508">
        <v>1</v>
      </c>
      <c r="AC508">
        <v>1</v>
      </c>
      <c r="AD508">
        <v>0</v>
      </c>
      <c r="AE508">
        <v>1</v>
      </c>
      <c r="AF508">
        <v>1</v>
      </c>
      <c r="AG508">
        <v>1</v>
      </c>
      <c r="AH508">
        <v>0</v>
      </c>
      <c r="AI508">
        <v>1</v>
      </c>
      <c r="AJ508">
        <v>0</v>
      </c>
      <c r="AK508">
        <v>0</v>
      </c>
      <c r="AL508">
        <v>0</v>
      </c>
      <c r="AM508">
        <v>0</v>
      </c>
    </row>
    <row r="509" spans="1:39" x14ac:dyDescent="0.15">
      <c r="A509" t="s">
        <v>211</v>
      </c>
      <c r="B509">
        <v>30</v>
      </c>
      <c r="C509">
        <v>1</v>
      </c>
      <c r="D509">
        <v>0</v>
      </c>
      <c r="E509" t="s">
        <v>31</v>
      </c>
      <c r="F509" t="s">
        <v>29</v>
      </c>
      <c r="G509">
        <v>1</v>
      </c>
      <c r="H509">
        <v>33</v>
      </c>
      <c r="I509">
        <v>59</v>
      </c>
      <c r="J509">
        <v>1816.62</v>
      </c>
      <c r="K509">
        <v>1164.68</v>
      </c>
      <c r="L509">
        <v>1081.8800000000001</v>
      </c>
      <c r="M509">
        <v>600.89459999999997</v>
      </c>
      <c r="N509">
        <v>0</v>
      </c>
      <c r="O509">
        <v>0</v>
      </c>
      <c r="P509">
        <v>0</v>
      </c>
      <c r="Q509">
        <v>0</v>
      </c>
      <c r="R509">
        <v>0</v>
      </c>
      <c r="S509">
        <v>0</v>
      </c>
      <c r="T509">
        <v>0</v>
      </c>
      <c r="U509">
        <v>1</v>
      </c>
      <c r="V509">
        <v>33</v>
      </c>
      <c r="W509">
        <v>59</v>
      </c>
      <c r="X509">
        <v>1816.62</v>
      </c>
      <c r="Y509">
        <v>1164.68</v>
      </c>
      <c r="Z509">
        <v>1081.8800000000001</v>
      </c>
      <c r="AA509">
        <v>600.89459999999997</v>
      </c>
      <c r="AB509">
        <v>0</v>
      </c>
      <c r="AC509">
        <v>1</v>
      </c>
      <c r="AD509">
        <v>0</v>
      </c>
      <c r="AE509">
        <v>0</v>
      </c>
      <c r="AF509">
        <v>0</v>
      </c>
      <c r="AG509">
        <v>0</v>
      </c>
      <c r="AH509">
        <v>0</v>
      </c>
      <c r="AI509">
        <v>0</v>
      </c>
      <c r="AJ509">
        <v>0</v>
      </c>
      <c r="AK509">
        <v>1</v>
      </c>
      <c r="AL509">
        <v>0</v>
      </c>
      <c r="AM509">
        <v>0</v>
      </c>
    </row>
    <row r="510" spans="1:39" x14ac:dyDescent="0.15">
      <c r="A510" t="s">
        <v>211</v>
      </c>
      <c r="B510">
        <v>30</v>
      </c>
      <c r="C510">
        <v>1</v>
      </c>
      <c r="D510">
        <v>0</v>
      </c>
      <c r="E510" t="s">
        <v>32</v>
      </c>
      <c r="F510" t="s">
        <v>28</v>
      </c>
      <c r="G510">
        <v>2676</v>
      </c>
      <c r="H510">
        <v>7093</v>
      </c>
      <c r="I510">
        <v>32397</v>
      </c>
      <c r="J510">
        <v>1818928</v>
      </c>
      <c r="K510">
        <v>1456843.06</v>
      </c>
      <c r="L510">
        <v>1320748.53</v>
      </c>
      <c r="M510">
        <v>483759.29820000002</v>
      </c>
      <c r="N510">
        <v>480</v>
      </c>
      <c r="O510">
        <v>1351</v>
      </c>
      <c r="P510">
        <v>6199</v>
      </c>
      <c r="Q510">
        <v>341508.81</v>
      </c>
      <c r="R510">
        <v>264768.02</v>
      </c>
      <c r="S510">
        <v>193882.01</v>
      </c>
      <c r="T510">
        <v>104675.0745</v>
      </c>
      <c r="U510">
        <v>2196</v>
      </c>
      <c r="V510">
        <v>5742</v>
      </c>
      <c r="W510">
        <v>26198</v>
      </c>
      <c r="X510">
        <v>1477419.19</v>
      </c>
      <c r="Y510">
        <v>1192075.04</v>
      </c>
      <c r="Z510">
        <v>1126866.52</v>
      </c>
      <c r="AA510">
        <v>379084.22369999997</v>
      </c>
      <c r="AB510">
        <v>2634</v>
      </c>
      <c r="AC510">
        <v>1856</v>
      </c>
      <c r="AD510">
        <v>747</v>
      </c>
      <c r="AE510">
        <v>2050</v>
      </c>
      <c r="AF510">
        <v>470</v>
      </c>
      <c r="AG510">
        <v>401</v>
      </c>
      <c r="AH510">
        <v>186</v>
      </c>
      <c r="AI510">
        <v>389</v>
      </c>
      <c r="AJ510">
        <v>2164</v>
      </c>
      <c r="AK510">
        <v>1455</v>
      </c>
      <c r="AL510">
        <v>561</v>
      </c>
      <c r="AM510">
        <v>1661</v>
      </c>
    </row>
    <row r="511" spans="1:39" x14ac:dyDescent="0.15">
      <c r="A511" t="s">
        <v>211</v>
      </c>
      <c r="B511">
        <v>30</v>
      </c>
      <c r="C511">
        <v>1</v>
      </c>
      <c r="D511">
        <v>0</v>
      </c>
      <c r="E511" t="s">
        <v>32</v>
      </c>
      <c r="F511" t="s">
        <v>29</v>
      </c>
      <c r="G511">
        <v>4408</v>
      </c>
      <c r="H511">
        <v>18200</v>
      </c>
      <c r="I511">
        <v>63844</v>
      </c>
      <c r="J511">
        <v>3416664.98</v>
      </c>
      <c r="K511">
        <v>2673173.33</v>
      </c>
      <c r="L511">
        <v>2434646.62</v>
      </c>
      <c r="M511">
        <v>960114.18550000002</v>
      </c>
      <c r="N511">
        <v>1057</v>
      </c>
      <c r="O511">
        <v>4559</v>
      </c>
      <c r="P511">
        <v>16788</v>
      </c>
      <c r="Q511">
        <v>857660.82</v>
      </c>
      <c r="R511">
        <v>657315.06999999995</v>
      </c>
      <c r="S511">
        <v>529795.86</v>
      </c>
      <c r="T511">
        <v>281011.60759999999</v>
      </c>
      <c r="U511">
        <v>3351</v>
      </c>
      <c r="V511">
        <v>13641</v>
      </c>
      <c r="W511">
        <v>47056</v>
      </c>
      <c r="X511">
        <v>2559004.16</v>
      </c>
      <c r="Y511">
        <v>2015858.26</v>
      </c>
      <c r="Z511">
        <v>1904850.76</v>
      </c>
      <c r="AA511">
        <v>679102.57790000003</v>
      </c>
      <c r="AB511">
        <v>4353</v>
      </c>
      <c r="AC511">
        <v>3914</v>
      </c>
      <c r="AD511">
        <v>2587</v>
      </c>
      <c r="AE511">
        <v>3916</v>
      </c>
      <c r="AF511">
        <v>1048</v>
      </c>
      <c r="AG511">
        <v>981</v>
      </c>
      <c r="AH511">
        <v>733</v>
      </c>
      <c r="AI511">
        <v>917</v>
      </c>
      <c r="AJ511">
        <v>3305</v>
      </c>
      <c r="AK511">
        <v>2933</v>
      </c>
      <c r="AL511">
        <v>1854</v>
      </c>
      <c r="AM511">
        <v>2999</v>
      </c>
    </row>
    <row r="512" spans="1:39" x14ac:dyDescent="0.15">
      <c r="A512" t="s">
        <v>211</v>
      </c>
      <c r="B512">
        <v>30</v>
      </c>
      <c r="C512">
        <v>1</v>
      </c>
      <c r="D512">
        <v>1</v>
      </c>
      <c r="E512" t="s">
        <v>28</v>
      </c>
      <c r="F512" t="s">
        <v>28</v>
      </c>
      <c r="G512">
        <v>12691</v>
      </c>
      <c r="H512">
        <v>42697</v>
      </c>
      <c r="I512">
        <v>151236</v>
      </c>
      <c r="J512">
        <v>7823575.9299999997</v>
      </c>
      <c r="K512">
        <v>6855316.21</v>
      </c>
      <c r="L512">
        <v>5708860.3799999999</v>
      </c>
      <c r="M512">
        <v>2297948.9544000002</v>
      </c>
      <c r="N512">
        <v>6754</v>
      </c>
      <c r="O512">
        <v>21352</v>
      </c>
      <c r="P512">
        <v>84882</v>
      </c>
      <c r="Q512">
        <v>4233822.25</v>
      </c>
      <c r="R512">
        <v>3719304.16</v>
      </c>
      <c r="S512">
        <v>2794003.81</v>
      </c>
      <c r="T512">
        <v>1370166.1980000001</v>
      </c>
      <c r="U512">
        <v>5937</v>
      </c>
      <c r="V512">
        <v>21345</v>
      </c>
      <c r="W512">
        <v>66354</v>
      </c>
      <c r="X512">
        <v>3589753.68</v>
      </c>
      <c r="Y512">
        <v>3136012.05</v>
      </c>
      <c r="Z512">
        <v>2914856.57</v>
      </c>
      <c r="AA512">
        <v>927782.75639999995</v>
      </c>
      <c r="AB512">
        <v>11946</v>
      </c>
      <c r="AC512">
        <v>11591</v>
      </c>
      <c r="AD512">
        <v>4396</v>
      </c>
      <c r="AE512">
        <v>11134</v>
      </c>
      <c r="AF512">
        <v>6387</v>
      </c>
      <c r="AG512">
        <v>6345</v>
      </c>
      <c r="AH512">
        <v>2769</v>
      </c>
      <c r="AI512">
        <v>6152</v>
      </c>
      <c r="AJ512">
        <v>5559</v>
      </c>
      <c r="AK512">
        <v>5246</v>
      </c>
      <c r="AL512">
        <v>1627</v>
      </c>
      <c r="AM512">
        <v>4982</v>
      </c>
    </row>
    <row r="513" spans="1:39" x14ac:dyDescent="0.15">
      <c r="A513" t="s">
        <v>211</v>
      </c>
      <c r="B513">
        <v>30</v>
      </c>
      <c r="C513">
        <v>1</v>
      </c>
      <c r="D513">
        <v>1</v>
      </c>
      <c r="E513" t="s">
        <v>28</v>
      </c>
      <c r="F513" t="s">
        <v>29</v>
      </c>
      <c r="G513">
        <v>45655</v>
      </c>
      <c r="H513">
        <v>219448</v>
      </c>
      <c r="I513">
        <v>644258</v>
      </c>
      <c r="J513">
        <v>32588562.640000001</v>
      </c>
      <c r="K513">
        <v>27970271.440000001</v>
      </c>
      <c r="L513">
        <v>24008047.469999999</v>
      </c>
      <c r="M513">
        <v>9686667.1302000005</v>
      </c>
      <c r="N513">
        <v>24104</v>
      </c>
      <c r="O513">
        <v>109861</v>
      </c>
      <c r="P513">
        <v>361018</v>
      </c>
      <c r="Q513">
        <v>17629854.960000001</v>
      </c>
      <c r="R513">
        <v>15088973.890000001</v>
      </c>
      <c r="S513">
        <v>11958541.859999999</v>
      </c>
      <c r="T513">
        <v>5736121.1403999999</v>
      </c>
      <c r="U513">
        <v>21551</v>
      </c>
      <c r="V513">
        <v>109587</v>
      </c>
      <c r="W513">
        <v>283240</v>
      </c>
      <c r="X513">
        <v>14958707.68</v>
      </c>
      <c r="Y513">
        <v>12881297.550000001</v>
      </c>
      <c r="Z513">
        <v>12049505.609999999</v>
      </c>
      <c r="AA513">
        <v>3950545.9898000001</v>
      </c>
      <c r="AB513">
        <v>43844</v>
      </c>
      <c r="AC513">
        <v>43481</v>
      </c>
      <c r="AD513">
        <v>24815</v>
      </c>
      <c r="AE513">
        <v>42574</v>
      </c>
      <c r="AF513">
        <v>23231</v>
      </c>
      <c r="AG513">
        <v>23056</v>
      </c>
      <c r="AH513">
        <v>14959</v>
      </c>
      <c r="AI513">
        <v>22694</v>
      </c>
      <c r="AJ513">
        <v>20613</v>
      </c>
      <c r="AK513">
        <v>20425</v>
      </c>
      <c r="AL513">
        <v>9856</v>
      </c>
      <c r="AM513">
        <v>19880</v>
      </c>
    </row>
    <row r="514" spans="1:39" x14ac:dyDescent="0.15">
      <c r="A514" t="s">
        <v>211</v>
      </c>
      <c r="B514">
        <v>30</v>
      </c>
      <c r="C514">
        <v>1</v>
      </c>
      <c r="D514">
        <v>1</v>
      </c>
      <c r="E514" t="s">
        <v>30</v>
      </c>
      <c r="F514" t="s">
        <v>28</v>
      </c>
      <c r="G514">
        <v>1432</v>
      </c>
      <c r="H514">
        <v>4940</v>
      </c>
      <c r="I514">
        <v>17063</v>
      </c>
      <c r="J514">
        <v>885786.73</v>
      </c>
      <c r="K514">
        <v>780491.23</v>
      </c>
      <c r="L514">
        <v>630213.74</v>
      </c>
      <c r="M514">
        <v>259127.78709999999</v>
      </c>
      <c r="N514">
        <v>766</v>
      </c>
      <c r="O514">
        <v>2451</v>
      </c>
      <c r="P514">
        <v>9579</v>
      </c>
      <c r="Q514">
        <v>482524.87</v>
      </c>
      <c r="R514">
        <v>425244.74</v>
      </c>
      <c r="S514">
        <v>302718.95</v>
      </c>
      <c r="T514">
        <v>154173.64780000001</v>
      </c>
      <c r="U514">
        <v>666</v>
      </c>
      <c r="V514">
        <v>2489</v>
      </c>
      <c r="W514">
        <v>7484</v>
      </c>
      <c r="X514">
        <v>403261.86</v>
      </c>
      <c r="Y514">
        <v>355246.49</v>
      </c>
      <c r="Z514">
        <v>327494.78999999998</v>
      </c>
      <c r="AA514">
        <v>104954.1393</v>
      </c>
      <c r="AB514">
        <v>1315</v>
      </c>
      <c r="AC514">
        <v>1335</v>
      </c>
      <c r="AD514">
        <v>470</v>
      </c>
      <c r="AE514">
        <v>1389</v>
      </c>
      <c r="AF514">
        <v>713</v>
      </c>
      <c r="AG514">
        <v>712</v>
      </c>
      <c r="AH514">
        <v>310</v>
      </c>
      <c r="AI514">
        <v>752</v>
      </c>
      <c r="AJ514">
        <v>602</v>
      </c>
      <c r="AK514">
        <v>623</v>
      </c>
      <c r="AL514">
        <v>160</v>
      </c>
      <c r="AM514">
        <v>637</v>
      </c>
    </row>
    <row r="515" spans="1:39" x14ac:dyDescent="0.15">
      <c r="A515" t="s">
        <v>211</v>
      </c>
      <c r="B515">
        <v>30</v>
      </c>
      <c r="C515">
        <v>1</v>
      </c>
      <c r="D515">
        <v>1</v>
      </c>
      <c r="E515" t="s">
        <v>30</v>
      </c>
      <c r="F515" t="s">
        <v>29</v>
      </c>
      <c r="G515">
        <v>5381</v>
      </c>
      <c r="H515">
        <v>26345</v>
      </c>
      <c r="I515">
        <v>75245</v>
      </c>
      <c r="J515">
        <v>3864735.42</v>
      </c>
      <c r="K515">
        <v>3328256.11</v>
      </c>
      <c r="L515">
        <v>2815021.6</v>
      </c>
      <c r="M515">
        <v>1124792.6943999999</v>
      </c>
      <c r="N515">
        <v>2514</v>
      </c>
      <c r="O515">
        <v>11548</v>
      </c>
      <c r="P515">
        <v>37154</v>
      </c>
      <c r="Q515">
        <v>1841338.14</v>
      </c>
      <c r="R515">
        <v>1585189.54</v>
      </c>
      <c r="S515">
        <v>1200730.18</v>
      </c>
      <c r="T515">
        <v>592733.27599999995</v>
      </c>
      <c r="U515">
        <v>2867</v>
      </c>
      <c r="V515">
        <v>14797</v>
      </c>
      <c r="W515">
        <v>38091</v>
      </c>
      <c r="X515">
        <v>2023397.28</v>
      </c>
      <c r="Y515">
        <v>1743066.57</v>
      </c>
      <c r="Z515">
        <v>1614291.42</v>
      </c>
      <c r="AA515">
        <v>532059.41839999997</v>
      </c>
      <c r="AB515">
        <v>5096</v>
      </c>
      <c r="AC515">
        <v>5209</v>
      </c>
      <c r="AD515">
        <v>2705</v>
      </c>
      <c r="AE515">
        <v>5211</v>
      </c>
      <c r="AF515">
        <v>2394</v>
      </c>
      <c r="AG515">
        <v>2423</v>
      </c>
      <c r="AH515">
        <v>1460</v>
      </c>
      <c r="AI515">
        <v>2449</v>
      </c>
      <c r="AJ515">
        <v>2702</v>
      </c>
      <c r="AK515">
        <v>2786</v>
      </c>
      <c r="AL515">
        <v>1245</v>
      </c>
      <c r="AM515">
        <v>2762</v>
      </c>
    </row>
    <row r="516" spans="1:39" x14ac:dyDescent="0.15">
      <c r="A516" t="s">
        <v>211</v>
      </c>
      <c r="B516">
        <v>30</v>
      </c>
      <c r="C516">
        <v>1</v>
      </c>
      <c r="D516">
        <v>1</v>
      </c>
      <c r="E516" t="s">
        <v>29</v>
      </c>
      <c r="F516" t="s">
        <v>28</v>
      </c>
      <c r="G516">
        <v>8913</v>
      </c>
      <c r="H516">
        <v>32523</v>
      </c>
      <c r="I516">
        <v>113644</v>
      </c>
      <c r="J516">
        <v>5942362.5199999996</v>
      </c>
      <c r="K516">
        <v>4985947.8600000003</v>
      </c>
      <c r="L516">
        <v>4297533.74</v>
      </c>
      <c r="M516">
        <v>1698854.7420999999</v>
      </c>
      <c r="N516">
        <v>3128</v>
      </c>
      <c r="O516">
        <v>10302</v>
      </c>
      <c r="P516">
        <v>42578</v>
      </c>
      <c r="Q516">
        <v>2113231.88</v>
      </c>
      <c r="R516">
        <v>1780987.95</v>
      </c>
      <c r="S516">
        <v>1334436.94</v>
      </c>
      <c r="T516">
        <v>698542.31570000004</v>
      </c>
      <c r="U516">
        <v>5785</v>
      </c>
      <c r="V516">
        <v>22221</v>
      </c>
      <c r="W516">
        <v>71066</v>
      </c>
      <c r="X516">
        <v>3829130.64</v>
      </c>
      <c r="Y516">
        <v>3204959.91</v>
      </c>
      <c r="Z516">
        <v>2963096.8</v>
      </c>
      <c r="AA516">
        <v>1000312.4264</v>
      </c>
      <c r="AB516">
        <v>8466</v>
      </c>
      <c r="AC516">
        <v>8303</v>
      </c>
      <c r="AD516">
        <v>3115</v>
      </c>
      <c r="AE516">
        <v>8583</v>
      </c>
      <c r="AF516">
        <v>2959</v>
      </c>
      <c r="AG516">
        <v>2918</v>
      </c>
      <c r="AH516">
        <v>1320</v>
      </c>
      <c r="AI516">
        <v>3036</v>
      </c>
      <c r="AJ516">
        <v>5507</v>
      </c>
      <c r="AK516">
        <v>5385</v>
      </c>
      <c r="AL516">
        <v>1795</v>
      </c>
      <c r="AM516">
        <v>5547</v>
      </c>
    </row>
    <row r="517" spans="1:39" x14ac:dyDescent="0.15">
      <c r="A517" t="s">
        <v>211</v>
      </c>
      <c r="B517">
        <v>30</v>
      </c>
      <c r="C517">
        <v>1</v>
      </c>
      <c r="D517">
        <v>1</v>
      </c>
      <c r="E517" t="s">
        <v>29</v>
      </c>
      <c r="F517" t="s">
        <v>29</v>
      </c>
      <c r="G517">
        <v>55628</v>
      </c>
      <c r="H517">
        <v>298859</v>
      </c>
      <c r="I517">
        <v>856837</v>
      </c>
      <c r="J517">
        <v>43808315.780000001</v>
      </c>
      <c r="K517">
        <v>35753560.479999997</v>
      </c>
      <c r="L517">
        <v>31824330.190000001</v>
      </c>
      <c r="M517">
        <v>12629449.236099999</v>
      </c>
      <c r="N517">
        <v>17022</v>
      </c>
      <c r="O517">
        <v>82487</v>
      </c>
      <c r="P517">
        <v>280309</v>
      </c>
      <c r="Q517">
        <v>13528587.869999999</v>
      </c>
      <c r="R517">
        <v>11015825.34</v>
      </c>
      <c r="S517">
        <v>8796476.1199999992</v>
      </c>
      <c r="T517">
        <v>4544862.6934000002</v>
      </c>
      <c r="U517">
        <v>38606</v>
      </c>
      <c r="V517">
        <v>216372</v>
      </c>
      <c r="W517">
        <v>576528</v>
      </c>
      <c r="X517">
        <v>30279727.91</v>
      </c>
      <c r="Y517">
        <v>24737735.140000001</v>
      </c>
      <c r="Z517">
        <v>23027854.07</v>
      </c>
      <c r="AA517">
        <v>8084586.5427000001</v>
      </c>
      <c r="AB517">
        <v>53473</v>
      </c>
      <c r="AC517">
        <v>53683</v>
      </c>
      <c r="AD517">
        <v>30999</v>
      </c>
      <c r="AE517">
        <v>54091</v>
      </c>
      <c r="AF517">
        <v>16328</v>
      </c>
      <c r="AG517">
        <v>16256</v>
      </c>
      <c r="AH517">
        <v>11235</v>
      </c>
      <c r="AI517">
        <v>16552</v>
      </c>
      <c r="AJ517">
        <v>37145</v>
      </c>
      <c r="AK517">
        <v>37427</v>
      </c>
      <c r="AL517">
        <v>19764</v>
      </c>
      <c r="AM517">
        <v>37539</v>
      </c>
    </row>
    <row r="518" spans="1:39" x14ac:dyDescent="0.15">
      <c r="A518" t="s">
        <v>211</v>
      </c>
      <c r="B518">
        <v>30</v>
      </c>
      <c r="C518">
        <v>1</v>
      </c>
      <c r="D518">
        <v>1</v>
      </c>
      <c r="E518" t="s">
        <v>31</v>
      </c>
      <c r="F518" t="s">
        <v>28</v>
      </c>
      <c r="G518">
        <v>34</v>
      </c>
      <c r="H518">
        <v>165</v>
      </c>
      <c r="I518">
        <v>476</v>
      </c>
      <c r="J518">
        <v>25007.16</v>
      </c>
      <c r="K518">
        <v>21481.360000000001</v>
      </c>
      <c r="L518">
        <v>18329.349999999999</v>
      </c>
      <c r="M518">
        <v>6962.8806000000004</v>
      </c>
      <c r="N518">
        <v>10</v>
      </c>
      <c r="O518">
        <v>47</v>
      </c>
      <c r="P518">
        <v>155</v>
      </c>
      <c r="Q518">
        <v>7091.22</v>
      </c>
      <c r="R518">
        <v>6235.87</v>
      </c>
      <c r="S518">
        <v>4628.5</v>
      </c>
      <c r="T518">
        <v>2356.4290000000001</v>
      </c>
      <c r="U518">
        <v>24</v>
      </c>
      <c r="V518">
        <v>118</v>
      </c>
      <c r="W518">
        <v>321</v>
      </c>
      <c r="X518">
        <v>17915.939999999999</v>
      </c>
      <c r="Y518">
        <v>15245.49</v>
      </c>
      <c r="Z518">
        <v>13700.85</v>
      </c>
      <c r="AA518">
        <v>4606.4516000000003</v>
      </c>
      <c r="AB518">
        <v>32</v>
      </c>
      <c r="AC518">
        <v>34</v>
      </c>
      <c r="AD518">
        <v>7</v>
      </c>
      <c r="AE518">
        <v>34</v>
      </c>
      <c r="AF518">
        <v>9</v>
      </c>
      <c r="AG518">
        <v>10</v>
      </c>
      <c r="AH518">
        <v>1</v>
      </c>
      <c r="AI518">
        <v>10</v>
      </c>
      <c r="AJ518">
        <v>23</v>
      </c>
      <c r="AK518">
        <v>24</v>
      </c>
      <c r="AL518">
        <v>6</v>
      </c>
      <c r="AM518">
        <v>24</v>
      </c>
    </row>
    <row r="519" spans="1:39" x14ac:dyDescent="0.15">
      <c r="A519" t="s">
        <v>211</v>
      </c>
      <c r="B519">
        <v>30</v>
      </c>
      <c r="C519">
        <v>1</v>
      </c>
      <c r="D519">
        <v>1</v>
      </c>
      <c r="E519" t="s">
        <v>31</v>
      </c>
      <c r="F519" t="s">
        <v>29</v>
      </c>
      <c r="G519">
        <v>142</v>
      </c>
      <c r="H519">
        <v>873</v>
      </c>
      <c r="I519">
        <v>2414</v>
      </c>
      <c r="J519">
        <v>117289.29</v>
      </c>
      <c r="K519">
        <v>97987.64</v>
      </c>
      <c r="L519">
        <v>85725.97</v>
      </c>
      <c r="M519">
        <v>35761.115299999998</v>
      </c>
      <c r="N519">
        <v>57</v>
      </c>
      <c r="O519">
        <v>325</v>
      </c>
      <c r="P519">
        <v>1071</v>
      </c>
      <c r="Q519">
        <v>48983.53</v>
      </c>
      <c r="R519">
        <v>39842.92</v>
      </c>
      <c r="S519">
        <v>32556.23</v>
      </c>
      <c r="T519">
        <v>17036.6751</v>
      </c>
      <c r="U519">
        <v>85</v>
      </c>
      <c r="V519">
        <v>548</v>
      </c>
      <c r="W519">
        <v>1343</v>
      </c>
      <c r="X519">
        <v>68305.759999999995</v>
      </c>
      <c r="Y519">
        <v>58144.72</v>
      </c>
      <c r="Z519">
        <v>53169.74</v>
      </c>
      <c r="AA519">
        <v>18724.440200000001</v>
      </c>
      <c r="AB519">
        <v>127</v>
      </c>
      <c r="AC519">
        <v>139</v>
      </c>
      <c r="AD519">
        <v>66</v>
      </c>
      <c r="AE519">
        <v>137</v>
      </c>
      <c r="AF519">
        <v>50</v>
      </c>
      <c r="AG519">
        <v>56</v>
      </c>
      <c r="AH519">
        <v>39</v>
      </c>
      <c r="AI519">
        <v>56</v>
      </c>
      <c r="AJ519">
        <v>77</v>
      </c>
      <c r="AK519">
        <v>83</v>
      </c>
      <c r="AL519">
        <v>27</v>
      </c>
      <c r="AM519">
        <v>81</v>
      </c>
    </row>
    <row r="520" spans="1:39" x14ac:dyDescent="0.15">
      <c r="A520" t="s">
        <v>211</v>
      </c>
      <c r="B520">
        <v>30</v>
      </c>
      <c r="C520">
        <v>1</v>
      </c>
      <c r="D520">
        <v>1</v>
      </c>
      <c r="E520" t="s">
        <v>32</v>
      </c>
      <c r="F520" t="s">
        <v>28</v>
      </c>
      <c r="G520">
        <v>979</v>
      </c>
      <c r="H520">
        <v>3651</v>
      </c>
      <c r="I520">
        <v>12893</v>
      </c>
      <c r="J520">
        <v>695566.05</v>
      </c>
      <c r="K520">
        <v>571441.89</v>
      </c>
      <c r="L520">
        <v>508567.22</v>
      </c>
      <c r="M520">
        <v>190960.9178</v>
      </c>
      <c r="N520">
        <v>270</v>
      </c>
      <c r="O520">
        <v>1010</v>
      </c>
      <c r="P520">
        <v>3701</v>
      </c>
      <c r="Q520">
        <v>191007.64</v>
      </c>
      <c r="R520">
        <v>157165.06</v>
      </c>
      <c r="S520">
        <v>121182.93</v>
      </c>
      <c r="T520">
        <v>61428.106899999999</v>
      </c>
      <c r="U520">
        <v>709</v>
      </c>
      <c r="V520">
        <v>2641</v>
      </c>
      <c r="W520">
        <v>9192</v>
      </c>
      <c r="X520">
        <v>504558.41</v>
      </c>
      <c r="Y520">
        <v>414276.83</v>
      </c>
      <c r="Z520">
        <v>387384.29</v>
      </c>
      <c r="AA520">
        <v>129532.8109</v>
      </c>
      <c r="AB520">
        <v>933</v>
      </c>
      <c r="AC520">
        <v>881</v>
      </c>
      <c r="AD520">
        <v>322</v>
      </c>
      <c r="AE520">
        <v>905</v>
      </c>
      <c r="AF520">
        <v>258</v>
      </c>
      <c r="AG520">
        <v>236</v>
      </c>
      <c r="AH520">
        <v>109</v>
      </c>
      <c r="AI520">
        <v>251</v>
      </c>
      <c r="AJ520">
        <v>675</v>
      </c>
      <c r="AK520">
        <v>645</v>
      </c>
      <c r="AL520">
        <v>213</v>
      </c>
      <c r="AM520">
        <v>654</v>
      </c>
    </row>
    <row r="521" spans="1:39" x14ac:dyDescent="0.15">
      <c r="A521" t="s">
        <v>211</v>
      </c>
      <c r="B521">
        <v>30</v>
      </c>
      <c r="C521">
        <v>1</v>
      </c>
      <c r="D521">
        <v>1</v>
      </c>
      <c r="E521" t="s">
        <v>32</v>
      </c>
      <c r="F521" t="s">
        <v>29</v>
      </c>
      <c r="G521">
        <v>4809</v>
      </c>
      <c r="H521">
        <v>25359</v>
      </c>
      <c r="I521">
        <v>74817</v>
      </c>
      <c r="J521">
        <v>3910722.31</v>
      </c>
      <c r="K521">
        <v>3170592.17</v>
      </c>
      <c r="L521">
        <v>2882709.72</v>
      </c>
      <c r="M521">
        <v>1098294.6100999999</v>
      </c>
      <c r="N521">
        <v>1234</v>
      </c>
      <c r="O521">
        <v>6313</v>
      </c>
      <c r="P521">
        <v>20565</v>
      </c>
      <c r="Q521">
        <v>1017568.35</v>
      </c>
      <c r="R521">
        <v>823413.41</v>
      </c>
      <c r="S521">
        <v>674585.59999999998</v>
      </c>
      <c r="T521">
        <v>332737.64939999999</v>
      </c>
      <c r="U521">
        <v>3575</v>
      </c>
      <c r="V521">
        <v>19046</v>
      </c>
      <c r="W521">
        <v>54252</v>
      </c>
      <c r="X521">
        <v>2893153.96</v>
      </c>
      <c r="Y521">
        <v>2347178.7599999998</v>
      </c>
      <c r="Z521">
        <v>2208124.12</v>
      </c>
      <c r="AA521">
        <v>765556.96070000005</v>
      </c>
      <c r="AB521">
        <v>4690</v>
      </c>
      <c r="AC521">
        <v>4604</v>
      </c>
      <c r="AD521">
        <v>2672</v>
      </c>
      <c r="AE521">
        <v>4603</v>
      </c>
      <c r="AF521">
        <v>1213</v>
      </c>
      <c r="AG521">
        <v>1145</v>
      </c>
      <c r="AH521">
        <v>778</v>
      </c>
      <c r="AI521">
        <v>1177</v>
      </c>
      <c r="AJ521">
        <v>3477</v>
      </c>
      <c r="AK521">
        <v>3459</v>
      </c>
      <c r="AL521">
        <v>1894</v>
      </c>
      <c r="AM521">
        <v>3426</v>
      </c>
    </row>
    <row r="522" spans="1:39" x14ac:dyDescent="0.15">
      <c r="A522" t="s">
        <v>211</v>
      </c>
      <c r="B522">
        <v>30</v>
      </c>
      <c r="C522">
        <v>1</v>
      </c>
      <c r="D522">
        <v>2</v>
      </c>
      <c r="E522" t="s">
        <v>28</v>
      </c>
      <c r="F522" t="s">
        <v>28</v>
      </c>
      <c r="G522">
        <v>12125</v>
      </c>
      <c r="H522">
        <v>29765</v>
      </c>
      <c r="I522">
        <v>127384</v>
      </c>
      <c r="J522">
        <v>7039107.4699999997</v>
      </c>
      <c r="K522">
        <v>6156220.4699999997</v>
      </c>
      <c r="L522">
        <v>5040476.55</v>
      </c>
      <c r="M522">
        <v>1977808.9375</v>
      </c>
      <c r="N522">
        <v>5882</v>
      </c>
      <c r="O522">
        <v>14275</v>
      </c>
      <c r="P522">
        <v>65672</v>
      </c>
      <c r="Q522">
        <v>3555982.84</v>
      </c>
      <c r="R522">
        <v>3072760.46</v>
      </c>
      <c r="S522">
        <v>2174486.58</v>
      </c>
      <c r="T522">
        <v>1089265.9946999999</v>
      </c>
      <c r="U522">
        <v>6243</v>
      </c>
      <c r="V522">
        <v>15490</v>
      </c>
      <c r="W522">
        <v>61712</v>
      </c>
      <c r="X522">
        <v>3483124.63</v>
      </c>
      <c r="Y522">
        <v>3083460.01</v>
      </c>
      <c r="Z522">
        <v>2865989.97</v>
      </c>
      <c r="AA522">
        <v>888542.94279999996</v>
      </c>
      <c r="AB522">
        <v>11475</v>
      </c>
      <c r="AC522">
        <v>10203</v>
      </c>
      <c r="AD522">
        <v>3425</v>
      </c>
      <c r="AE522">
        <v>10409</v>
      </c>
      <c r="AF522">
        <v>5534</v>
      </c>
      <c r="AG522">
        <v>5458</v>
      </c>
      <c r="AH522">
        <v>2156</v>
      </c>
      <c r="AI522">
        <v>5376</v>
      </c>
      <c r="AJ522">
        <v>5941</v>
      </c>
      <c r="AK522">
        <v>4745</v>
      </c>
      <c r="AL522">
        <v>1269</v>
      </c>
      <c r="AM522">
        <v>5033</v>
      </c>
    </row>
    <row r="523" spans="1:39" x14ac:dyDescent="0.15">
      <c r="A523" t="s">
        <v>211</v>
      </c>
      <c r="B523">
        <v>30</v>
      </c>
      <c r="C523">
        <v>1</v>
      </c>
      <c r="D523">
        <v>2</v>
      </c>
      <c r="E523" t="s">
        <v>28</v>
      </c>
      <c r="F523" t="s">
        <v>29</v>
      </c>
      <c r="G523">
        <v>18370</v>
      </c>
      <c r="H523">
        <v>63474</v>
      </c>
      <c r="I523">
        <v>221409</v>
      </c>
      <c r="J523">
        <v>11889141.439999999</v>
      </c>
      <c r="K523">
        <v>10150165.439999999</v>
      </c>
      <c r="L523">
        <v>8524084.4600000009</v>
      </c>
      <c r="M523">
        <v>3417653.2395000001</v>
      </c>
      <c r="N523">
        <v>9385</v>
      </c>
      <c r="O523">
        <v>31604</v>
      </c>
      <c r="P523">
        <v>121012</v>
      </c>
      <c r="Q523">
        <v>6327161.3300000001</v>
      </c>
      <c r="R523">
        <v>5341507.2300000004</v>
      </c>
      <c r="S523">
        <v>4053183.95</v>
      </c>
      <c r="T523">
        <v>1969854.9276999999</v>
      </c>
      <c r="U523">
        <v>8985</v>
      </c>
      <c r="V523">
        <v>31870</v>
      </c>
      <c r="W523">
        <v>100397</v>
      </c>
      <c r="X523">
        <v>5561980.1100000003</v>
      </c>
      <c r="Y523">
        <v>4808658.21</v>
      </c>
      <c r="Z523">
        <v>4470900.51</v>
      </c>
      <c r="AA523">
        <v>1447798.3118</v>
      </c>
      <c r="AB523">
        <v>17693</v>
      </c>
      <c r="AC523">
        <v>17074</v>
      </c>
      <c r="AD523">
        <v>9133</v>
      </c>
      <c r="AE523">
        <v>16935</v>
      </c>
      <c r="AF523">
        <v>9013</v>
      </c>
      <c r="AG523">
        <v>8994</v>
      </c>
      <c r="AH523">
        <v>5399</v>
      </c>
      <c r="AI523">
        <v>8823</v>
      </c>
      <c r="AJ523">
        <v>8680</v>
      </c>
      <c r="AK523">
        <v>8080</v>
      </c>
      <c r="AL523">
        <v>3734</v>
      </c>
      <c r="AM523">
        <v>8112</v>
      </c>
    </row>
    <row r="524" spans="1:39" x14ac:dyDescent="0.15">
      <c r="A524" t="s">
        <v>211</v>
      </c>
      <c r="B524">
        <v>30</v>
      </c>
      <c r="C524">
        <v>1</v>
      </c>
      <c r="D524">
        <v>2</v>
      </c>
      <c r="E524" t="s">
        <v>30</v>
      </c>
      <c r="F524" t="s">
        <v>28</v>
      </c>
      <c r="G524">
        <v>1654</v>
      </c>
      <c r="H524">
        <v>4211</v>
      </c>
      <c r="I524">
        <v>17579</v>
      </c>
      <c r="J524">
        <v>968324.36</v>
      </c>
      <c r="K524">
        <v>843279.33</v>
      </c>
      <c r="L524">
        <v>683555.41</v>
      </c>
      <c r="M524">
        <v>274132.90159999998</v>
      </c>
      <c r="N524">
        <v>757</v>
      </c>
      <c r="O524">
        <v>1918</v>
      </c>
      <c r="P524">
        <v>8682</v>
      </c>
      <c r="Q524">
        <v>467443.27</v>
      </c>
      <c r="R524">
        <v>401165.89</v>
      </c>
      <c r="S524">
        <v>272687.52</v>
      </c>
      <c r="T524">
        <v>145623.12580000001</v>
      </c>
      <c r="U524">
        <v>897</v>
      </c>
      <c r="V524">
        <v>2293</v>
      </c>
      <c r="W524">
        <v>8897</v>
      </c>
      <c r="X524">
        <v>500881.09</v>
      </c>
      <c r="Y524">
        <v>442113.44</v>
      </c>
      <c r="Z524">
        <v>410867.89</v>
      </c>
      <c r="AA524">
        <v>128509.7758</v>
      </c>
      <c r="AB524">
        <v>1525</v>
      </c>
      <c r="AC524">
        <v>1446</v>
      </c>
      <c r="AD524">
        <v>414</v>
      </c>
      <c r="AE524">
        <v>1606</v>
      </c>
      <c r="AF524">
        <v>690</v>
      </c>
      <c r="AG524">
        <v>717</v>
      </c>
      <c r="AH524">
        <v>272</v>
      </c>
      <c r="AI524">
        <v>738</v>
      </c>
      <c r="AJ524">
        <v>835</v>
      </c>
      <c r="AK524">
        <v>729</v>
      </c>
      <c r="AL524">
        <v>142</v>
      </c>
      <c r="AM524">
        <v>868</v>
      </c>
    </row>
    <row r="525" spans="1:39" x14ac:dyDescent="0.15">
      <c r="A525" t="s">
        <v>211</v>
      </c>
      <c r="B525">
        <v>30</v>
      </c>
      <c r="C525">
        <v>1</v>
      </c>
      <c r="D525">
        <v>2</v>
      </c>
      <c r="E525" t="s">
        <v>30</v>
      </c>
      <c r="F525" t="s">
        <v>29</v>
      </c>
      <c r="G525">
        <v>2148</v>
      </c>
      <c r="H525">
        <v>7433</v>
      </c>
      <c r="I525">
        <v>26043</v>
      </c>
      <c r="J525">
        <v>1407104.88</v>
      </c>
      <c r="K525">
        <v>1201140.22</v>
      </c>
      <c r="L525">
        <v>993142.17</v>
      </c>
      <c r="M525">
        <v>402113.27110000001</v>
      </c>
      <c r="N525">
        <v>1084</v>
      </c>
      <c r="O525">
        <v>3601</v>
      </c>
      <c r="P525">
        <v>13753</v>
      </c>
      <c r="Q525">
        <v>736907.08</v>
      </c>
      <c r="R525">
        <v>625227.79</v>
      </c>
      <c r="S525">
        <v>459660.32</v>
      </c>
      <c r="T525">
        <v>225979.93359999999</v>
      </c>
      <c r="U525">
        <v>1064</v>
      </c>
      <c r="V525">
        <v>3832</v>
      </c>
      <c r="W525">
        <v>12290</v>
      </c>
      <c r="X525">
        <v>670197.80000000005</v>
      </c>
      <c r="Y525">
        <v>575912.43000000005</v>
      </c>
      <c r="Z525">
        <v>533481.85</v>
      </c>
      <c r="AA525">
        <v>176133.33749999999</v>
      </c>
      <c r="AB525">
        <v>2030</v>
      </c>
      <c r="AC525">
        <v>2027</v>
      </c>
      <c r="AD525">
        <v>1004</v>
      </c>
      <c r="AE525">
        <v>2094</v>
      </c>
      <c r="AF525">
        <v>1023</v>
      </c>
      <c r="AG525">
        <v>1046</v>
      </c>
      <c r="AH525">
        <v>584</v>
      </c>
      <c r="AI525">
        <v>1060</v>
      </c>
      <c r="AJ525">
        <v>1007</v>
      </c>
      <c r="AK525">
        <v>981</v>
      </c>
      <c r="AL525">
        <v>420</v>
      </c>
      <c r="AM525">
        <v>1034</v>
      </c>
    </row>
    <row r="526" spans="1:39" x14ac:dyDescent="0.15">
      <c r="A526" t="s">
        <v>211</v>
      </c>
      <c r="B526">
        <v>30</v>
      </c>
      <c r="C526">
        <v>1</v>
      </c>
      <c r="D526">
        <v>2</v>
      </c>
      <c r="E526" t="s">
        <v>29</v>
      </c>
      <c r="F526" t="s">
        <v>28</v>
      </c>
      <c r="G526">
        <v>5043</v>
      </c>
      <c r="H526">
        <v>13665</v>
      </c>
      <c r="I526">
        <v>57933</v>
      </c>
      <c r="J526">
        <v>3177536.79</v>
      </c>
      <c r="K526">
        <v>2629228.1800000002</v>
      </c>
      <c r="L526">
        <v>2240676.5499999998</v>
      </c>
      <c r="M526">
        <v>880411.29330000002</v>
      </c>
      <c r="N526">
        <v>1617</v>
      </c>
      <c r="O526">
        <v>3982</v>
      </c>
      <c r="P526">
        <v>19408</v>
      </c>
      <c r="Q526">
        <v>1037272.44</v>
      </c>
      <c r="R526">
        <v>852111.88</v>
      </c>
      <c r="S526">
        <v>606790.40000000002</v>
      </c>
      <c r="T526">
        <v>327582.88380000001</v>
      </c>
      <c r="U526">
        <v>3426</v>
      </c>
      <c r="V526">
        <v>9683</v>
      </c>
      <c r="W526">
        <v>38525</v>
      </c>
      <c r="X526">
        <v>2140264.35</v>
      </c>
      <c r="Y526">
        <v>1777116.3</v>
      </c>
      <c r="Z526">
        <v>1633886.15</v>
      </c>
      <c r="AA526">
        <v>552828.40949999995</v>
      </c>
      <c r="AB526">
        <v>4793</v>
      </c>
      <c r="AC526">
        <v>4529</v>
      </c>
      <c r="AD526">
        <v>1496</v>
      </c>
      <c r="AE526">
        <v>4888</v>
      </c>
      <c r="AF526">
        <v>1539</v>
      </c>
      <c r="AG526">
        <v>1514</v>
      </c>
      <c r="AH526">
        <v>613</v>
      </c>
      <c r="AI526">
        <v>1573</v>
      </c>
      <c r="AJ526">
        <v>3254</v>
      </c>
      <c r="AK526">
        <v>3015</v>
      </c>
      <c r="AL526">
        <v>883</v>
      </c>
      <c r="AM526">
        <v>3315</v>
      </c>
    </row>
    <row r="527" spans="1:39" x14ac:dyDescent="0.15">
      <c r="A527" t="s">
        <v>211</v>
      </c>
      <c r="B527">
        <v>30</v>
      </c>
      <c r="C527">
        <v>1</v>
      </c>
      <c r="D527">
        <v>2</v>
      </c>
      <c r="E527" t="s">
        <v>29</v>
      </c>
      <c r="F527" t="s">
        <v>29</v>
      </c>
      <c r="G527">
        <v>11456</v>
      </c>
      <c r="H527">
        <v>41268</v>
      </c>
      <c r="I527">
        <v>147983</v>
      </c>
      <c r="J527">
        <v>7987777.8700000001</v>
      </c>
      <c r="K527">
        <v>6483933.2800000003</v>
      </c>
      <c r="L527">
        <v>5658414.0999999996</v>
      </c>
      <c r="M527">
        <v>2249825.3536999999</v>
      </c>
      <c r="N527">
        <v>3655</v>
      </c>
      <c r="O527">
        <v>12289</v>
      </c>
      <c r="P527">
        <v>49685</v>
      </c>
      <c r="Q527">
        <v>2611110.6</v>
      </c>
      <c r="R527">
        <v>2100027.91</v>
      </c>
      <c r="S527">
        <v>1607534.38</v>
      </c>
      <c r="T527">
        <v>836250.55460000003</v>
      </c>
      <c r="U527">
        <v>7801</v>
      </c>
      <c r="V527">
        <v>28979</v>
      </c>
      <c r="W527">
        <v>98298</v>
      </c>
      <c r="X527">
        <v>5376667.2699999996</v>
      </c>
      <c r="Y527">
        <v>4383905.37</v>
      </c>
      <c r="Z527">
        <v>4050879.72</v>
      </c>
      <c r="AA527">
        <v>1413574.7990999999</v>
      </c>
      <c r="AB527">
        <v>10996</v>
      </c>
      <c r="AC527">
        <v>10841</v>
      </c>
      <c r="AD527">
        <v>5679</v>
      </c>
      <c r="AE527">
        <v>11197</v>
      </c>
      <c r="AF527">
        <v>3488</v>
      </c>
      <c r="AG527">
        <v>3486</v>
      </c>
      <c r="AH527">
        <v>2199</v>
      </c>
      <c r="AI527">
        <v>3582</v>
      </c>
      <c r="AJ527">
        <v>7508</v>
      </c>
      <c r="AK527">
        <v>7355</v>
      </c>
      <c r="AL527">
        <v>3480</v>
      </c>
      <c r="AM527">
        <v>7615</v>
      </c>
    </row>
    <row r="528" spans="1:39" x14ac:dyDescent="0.15">
      <c r="A528" t="s">
        <v>211</v>
      </c>
      <c r="B528">
        <v>30</v>
      </c>
      <c r="C528">
        <v>1</v>
      </c>
      <c r="D528">
        <v>2</v>
      </c>
      <c r="E528" t="s">
        <v>31</v>
      </c>
      <c r="F528" t="s">
        <v>28</v>
      </c>
      <c r="G528">
        <v>13</v>
      </c>
      <c r="H528">
        <v>50</v>
      </c>
      <c r="I528">
        <v>173</v>
      </c>
      <c r="J528">
        <v>8156.87</v>
      </c>
      <c r="K528">
        <v>7010.42</v>
      </c>
      <c r="L528">
        <v>5334.56</v>
      </c>
      <c r="M528">
        <v>2293.1691999999998</v>
      </c>
      <c r="N528">
        <v>5</v>
      </c>
      <c r="O528">
        <v>19</v>
      </c>
      <c r="P528">
        <v>70</v>
      </c>
      <c r="Q528">
        <v>2909.6</v>
      </c>
      <c r="R528">
        <v>2523.85</v>
      </c>
      <c r="S528">
        <v>1373.97</v>
      </c>
      <c r="T528">
        <v>944.83330000000001</v>
      </c>
      <c r="U528">
        <v>8</v>
      </c>
      <c r="V528">
        <v>31</v>
      </c>
      <c r="W528">
        <v>103</v>
      </c>
      <c r="X528">
        <v>5247.27</v>
      </c>
      <c r="Y528">
        <v>4486.57</v>
      </c>
      <c r="Z528">
        <v>3960.59</v>
      </c>
      <c r="AA528">
        <v>1348.3359</v>
      </c>
      <c r="AB528">
        <v>12</v>
      </c>
      <c r="AC528">
        <v>12</v>
      </c>
      <c r="AD528">
        <v>3</v>
      </c>
      <c r="AE528">
        <v>12</v>
      </c>
      <c r="AF528">
        <v>4</v>
      </c>
      <c r="AG528">
        <v>4</v>
      </c>
      <c r="AH528">
        <v>3</v>
      </c>
      <c r="AI528">
        <v>5</v>
      </c>
      <c r="AJ528">
        <v>8</v>
      </c>
      <c r="AK528">
        <v>8</v>
      </c>
      <c r="AL528">
        <v>0</v>
      </c>
      <c r="AM528">
        <v>7</v>
      </c>
    </row>
    <row r="529" spans="1:39" x14ac:dyDescent="0.15">
      <c r="A529" t="s">
        <v>211</v>
      </c>
      <c r="B529">
        <v>30</v>
      </c>
      <c r="C529">
        <v>1</v>
      </c>
      <c r="D529">
        <v>2</v>
      </c>
      <c r="E529" t="s">
        <v>31</v>
      </c>
      <c r="F529" t="s">
        <v>29</v>
      </c>
      <c r="G529">
        <v>15</v>
      </c>
      <c r="H529">
        <v>87</v>
      </c>
      <c r="I529">
        <v>229</v>
      </c>
      <c r="J529">
        <v>10898.89</v>
      </c>
      <c r="K529">
        <v>8924.5499999999993</v>
      </c>
      <c r="L529">
        <v>8141.52</v>
      </c>
      <c r="M529">
        <v>3395.0117</v>
      </c>
      <c r="N529">
        <v>4</v>
      </c>
      <c r="O529">
        <v>17</v>
      </c>
      <c r="P529">
        <v>69</v>
      </c>
      <c r="Q529">
        <v>2782.45</v>
      </c>
      <c r="R529">
        <v>2223.17</v>
      </c>
      <c r="S529">
        <v>1842.15</v>
      </c>
      <c r="T529">
        <v>1242.4655</v>
      </c>
      <c r="U529">
        <v>11</v>
      </c>
      <c r="V529">
        <v>70</v>
      </c>
      <c r="W529">
        <v>160</v>
      </c>
      <c r="X529">
        <v>8116.44</v>
      </c>
      <c r="Y529">
        <v>6701.38</v>
      </c>
      <c r="Z529">
        <v>6299.37</v>
      </c>
      <c r="AA529">
        <v>2152.5462000000002</v>
      </c>
      <c r="AB529">
        <v>15</v>
      </c>
      <c r="AC529">
        <v>14</v>
      </c>
      <c r="AD529">
        <v>9</v>
      </c>
      <c r="AE529">
        <v>15</v>
      </c>
      <c r="AF529">
        <v>4</v>
      </c>
      <c r="AG529">
        <v>4</v>
      </c>
      <c r="AH529">
        <v>4</v>
      </c>
      <c r="AI529">
        <v>4</v>
      </c>
      <c r="AJ529">
        <v>11</v>
      </c>
      <c r="AK529">
        <v>10</v>
      </c>
      <c r="AL529">
        <v>5</v>
      </c>
      <c r="AM529">
        <v>11</v>
      </c>
    </row>
    <row r="530" spans="1:39" x14ac:dyDescent="0.15">
      <c r="A530" t="s">
        <v>211</v>
      </c>
      <c r="B530">
        <v>30</v>
      </c>
      <c r="C530">
        <v>1</v>
      </c>
      <c r="D530">
        <v>2</v>
      </c>
      <c r="E530" t="s">
        <v>32</v>
      </c>
      <c r="F530" t="s">
        <v>28</v>
      </c>
      <c r="G530">
        <v>1524</v>
      </c>
      <c r="H530">
        <v>4265</v>
      </c>
      <c r="I530">
        <v>18478</v>
      </c>
      <c r="J530">
        <v>1021386.44</v>
      </c>
      <c r="K530">
        <v>824306.72</v>
      </c>
      <c r="L530">
        <v>730583.45</v>
      </c>
      <c r="M530">
        <v>275481.35009999998</v>
      </c>
      <c r="N530">
        <v>365</v>
      </c>
      <c r="O530">
        <v>1045</v>
      </c>
      <c r="P530">
        <v>4739</v>
      </c>
      <c r="Q530">
        <v>254048.48</v>
      </c>
      <c r="R530">
        <v>201654.93</v>
      </c>
      <c r="S530">
        <v>145066.22</v>
      </c>
      <c r="T530">
        <v>79150.396399999998</v>
      </c>
      <c r="U530">
        <v>1159</v>
      </c>
      <c r="V530">
        <v>3220</v>
      </c>
      <c r="W530">
        <v>13739</v>
      </c>
      <c r="X530">
        <v>767337.96</v>
      </c>
      <c r="Y530">
        <v>622651.79</v>
      </c>
      <c r="Z530">
        <v>585517.23</v>
      </c>
      <c r="AA530">
        <v>196330.95370000001</v>
      </c>
      <c r="AB530">
        <v>1449</v>
      </c>
      <c r="AC530">
        <v>1273</v>
      </c>
      <c r="AD530">
        <v>400</v>
      </c>
      <c r="AE530">
        <v>1363</v>
      </c>
      <c r="AF530">
        <v>347</v>
      </c>
      <c r="AG530">
        <v>304</v>
      </c>
      <c r="AH530">
        <v>126</v>
      </c>
      <c r="AI530">
        <v>343</v>
      </c>
      <c r="AJ530">
        <v>1102</v>
      </c>
      <c r="AK530">
        <v>969</v>
      </c>
      <c r="AL530">
        <v>274</v>
      </c>
      <c r="AM530">
        <v>1020</v>
      </c>
    </row>
    <row r="531" spans="1:39" x14ac:dyDescent="0.15">
      <c r="A531" t="s">
        <v>211</v>
      </c>
      <c r="B531">
        <v>30</v>
      </c>
      <c r="C531">
        <v>1</v>
      </c>
      <c r="D531">
        <v>2</v>
      </c>
      <c r="E531" t="s">
        <v>32</v>
      </c>
      <c r="F531" t="s">
        <v>29</v>
      </c>
      <c r="G531">
        <v>3560</v>
      </c>
      <c r="H531">
        <v>14252</v>
      </c>
      <c r="I531">
        <v>49845</v>
      </c>
      <c r="J531">
        <v>2692472.18</v>
      </c>
      <c r="K531">
        <v>2143782.69</v>
      </c>
      <c r="L531">
        <v>1939021.92</v>
      </c>
      <c r="M531">
        <v>744369.67370000004</v>
      </c>
      <c r="N531">
        <v>878</v>
      </c>
      <c r="O531">
        <v>3506</v>
      </c>
      <c r="P531">
        <v>12922</v>
      </c>
      <c r="Q531">
        <v>674726.92</v>
      </c>
      <c r="R531">
        <v>531354.66</v>
      </c>
      <c r="S531">
        <v>421027.62</v>
      </c>
      <c r="T531">
        <v>214469.79180000001</v>
      </c>
      <c r="U531">
        <v>2682</v>
      </c>
      <c r="V531">
        <v>10746</v>
      </c>
      <c r="W531">
        <v>36923</v>
      </c>
      <c r="X531">
        <v>2017745.26</v>
      </c>
      <c r="Y531">
        <v>1612428.03</v>
      </c>
      <c r="Z531">
        <v>1517994.3</v>
      </c>
      <c r="AA531">
        <v>529899.88190000004</v>
      </c>
      <c r="AB531">
        <v>3434</v>
      </c>
      <c r="AC531">
        <v>3290</v>
      </c>
      <c r="AD531">
        <v>1823</v>
      </c>
      <c r="AE531">
        <v>3367</v>
      </c>
      <c r="AF531">
        <v>855</v>
      </c>
      <c r="AG531">
        <v>803</v>
      </c>
      <c r="AH531">
        <v>551</v>
      </c>
      <c r="AI531">
        <v>849</v>
      </c>
      <c r="AJ531">
        <v>2579</v>
      </c>
      <c r="AK531">
        <v>2487</v>
      </c>
      <c r="AL531">
        <v>1272</v>
      </c>
      <c r="AM531">
        <v>2518</v>
      </c>
    </row>
    <row r="532" spans="1:39" x14ac:dyDescent="0.15">
      <c r="A532" t="s">
        <v>211</v>
      </c>
      <c r="B532">
        <v>30</v>
      </c>
      <c r="C532">
        <v>2</v>
      </c>
      <c r="D532">
        <v>0</v>
      </c>
      <c r="E532" t="s">
        <v>28</v>
      </c>
      <c r="F532" t="s">
        <v>28</v>
      </c>
      <c r="G532">
        <v>2465</v>
      </c>
      <c r="H532">
        <v>9648</v>
      </c>
      <c r="I532">
        <v>32049</v>
      </c>
      <c r="J532">
        <v>1624196.07</v>
      </c>
      <c r="K532">
        <v>1346594.06</v>
      </c>
      <c r="L532">
        <v>1066216.72</v>
      </c>
      <c r="M532">
        <v>497161.70549999998</v>
      </c>
      <c r="N532">
        <v>2465</v>
      </c>
      <c r="O532">
        <v>4630</v>
      </c>
      <c r="P532">
        <v>17607</v>
      </c>
      <c r="Q532">
        <v>842327.8</v>
      </c>
      <c r="R532">
        <v>677042.8</v>
      </c>
      <c r="S532">
        <v>447872.18</v>
      </c>
      <c r="T532">
        <v>287708.17349999998</v>
      </c>
      <c r="U532">
        <v>2465</v>
      </c>
      <c r="V532">
        <v>5018</v>
      </c>
      <c r="W532">
        <v>14442</v>
      </c>
      <c r="X532">
        <v>781868.27</v>
      </c>
      <c r="Y532">
        <v>669551.26</v>
      </c>
      <c r="Z532">
        <v>618344.54</v>
      </c>
      <c r="AA532">
        <v>209453.53200000001</v>
      </c>
      <c r="AB532">
        <v>2407</v>
      </c>
      <c r="AC532">
        <v>2386</v>
      </c>
      <c r="AD532">
        <v>1184</v>
      </c>
      <c r="AE532">
        <v>1964</v>
      </c>
      <c r="AF532">
        <v>2407</v>
      </c>
      <c r="AG532">
        <v>2386</v>
      </c>
      <c r="AH532">
        <v>1184</v>
      </c>
      <c r="AI532">
        <v>1964</v>
      </c>
      <c r="AJ532">
        <v>2407</v>
      </c>
      <c r="AK532">
        <v>2386</v>
      </c>
      <c r="AL532">
        <v>1184</v>
      </c>
      <c r="AM532">
        <v>1964</v>
      </c>
    </row>
    <row r="533" spans="1:39" x14ac:dyDescent="0.15">
      <c r="A533" t="s">
        <v>211</v>
      </c>
      <c r="B533">
        <v>30</v>
      </c>
      <c r="C533">
        <v>2</v>
      </c>
      <c r="D533">
        <v>0</v>
      </c>
      <c r="E533" t="s">
        <v>28</v>
      </c>
      <c r="F533" t="s">
        <v>29</v>
      </c>
      <c r="G533">
        <v>5372</v>
      </c>
      <c r="H533">
        <v>28157</v>
      </c>
      <c r="I533">
        <v>85472</v>
      </c>
      <c r="J533">
        <v>4141023.88</v>
      </c>
      <c r="K533">
        <v>3338593.17</v>
      </c>
      <c r="L533">
        <v>2789927.18</v>
      </c>
      <c r="M533">
        <v>1293471.3929999999</v>
      </c>
      <c r="N533">
        <v>5372</v>
      </c>
      <c r="O533">
        <v>13432</v>
      </c>
      <c r="P533">
        <v>46125</v>
      </c>
      <c r="Q533">
        <v>2075089.95</v>
      </c>
      <c r="R533">
        <v>1613023.19</v>
      </c>
      <c r="S533">
        <v>1182916.8700000001</v>
      </c>
      <c r="T533">
        <v>728039.2476</v>
      </c>
      <c r="U533">
        <v>5372</v>
      </c>
      <c r="V533">
        <v>14725</v>
      </c>
      <c r="W533">
        <v>39347</v>
      </c>
      <c r="X533">
        <v>2065933.93</v>
      </c>
      <c r="Y533">
        <v>1725569.98</v>
      </c>
      <c r="Z533">
        <v>1607010.31</v>
      </c>
      <c r="AA533">
        <v>565432.14540000004</v>
      </c>
      <c r="AB533">
        <v>5302</v>
      </c>
      <c r="AC533">
        <v>5295</v>
      </c>
      <c r="AD533">
        <v>3841</v>
      </c>
      <c r="AE533">
        <v>4832</v>
      </c>
      <c r="AF533">
        <v>5302</v>
      </c>
      <c r="AG533">
        <v>5295</v>
      </c>
      <c r="AH533">
        <v>3841</v>
      </c>
      <c r="AI533">
        <v>4832</v>
      </c>
      <c r="AJ533">
        <v>5302</v>
      </c>
      <c r="AK533">
        <v>5295</v>
      </c>
      <c r="AL533">
        <v>3841</v>
      </c>
      <c r="AM533">
        <v>4832</v>
      </c>
    </row>
    <row r="534" spans="1:39" x14ac:dyDescent="0.15">
      <c r="A534" t="s">
        <v>211</v>
      </c>
      <c r="B534">
        <v>30</v>
      </c>
      <c r="C534">
        <v>2</v>
      </c>
      <c r="D534">
        <v>0</v>
      </c>
      <c r="E534" t="s">
        <v>30</v>
      </c>
      <c r="F534" t="s">
        <v>28</v>
      </c>
      <c r="G534">
        <v>5</v>
      </c>
      <c r="H534">
        <v>17</v>
      </c>
      <c r="I534">
        <v>51</v>
      </c>
      <c r="J534">
        <v>2867.77</v>
      </c>
      <c r="K534">
        <v>2167.6999999999998</v>
      </c>
      <c r="L534">
        <v>2167.6999999999998</v>
      </c>
      <c r="M534">
        <v>780.34720000000004</v>
      </c>
      <c r="N534">
        <v>5</v>
      </c>
      <c r="O534">
        <v>7</v>
      </c>
      <c r="P534">
        <v>11</v>
      </c>
      <c r="Q534">
        <v>818.98</v>
      </c>
      <c r="R534">
        <v>627.33000000000004</v>
      </c>
      <c r="S534">
        <v>627.33000000000004</v>
      </c>
      <c r="T534">
        <v>208.0772</v>
      </c>
      <c r="U534">
        <v>5</v>
      </c>
      <c r="V534">
        <v>10</v>
      </c>
      <c r="W534">
        <v>40</v>
      </c>
      <c r="X534">
        <v>2048.79</v>
      </c>
      <c r="Y534">
        <v>1540.37</v>
      </c>
      <c r="Z534">
        <v>1540.37</v>
      </c>
      <c r="AA534">
        <v>572.27</v>
      </c>
      <c r="AB534">
        <v>5</v>
      </c>
      <c r="AC534">
        <v>5</v>
      </c>
      <c r="AD534">
        <v>2</v>
      </c>
      <c r="AE534">
        <v>5</v>
      </c>
      <c r="AF534">
        <v>5</v>
      </c>
      <c r="AG534">
        <v>5</v>
      </c>
      <c r="AH534">
        <v>2</v>
      </c>
      <c r="AI534">
        <v>5</v>
      </c>
      <c r="AJ534">
        <v>5</v>
      </c>
      <c r="AK534">
        <v>5</v>
      </c>
      <c r="AL534">
        <v>2</v>
      </c>
      <c r="AM534">
        <v>5</v>
      </c>
    </row>
    <row r="535" spans="1:39" x14ac:dyDescent="0.15">
      <c r="A535" t="s">
        <v>211</v>
      </c>
      <c r="B535">
        <v>30</v>
      </c>
      <c r="C535">
        <v>2</v>
      </c>
      <c r="D535">
        <v>0</v>
      </c>
      <c r="E535" t="s">
        <v>30</v>
      </c>
      <c r="F535" t="s">
        <v>29</v>
      </c>
      <c r="G535">
        <v>5</v>
      </c>
      <c r="H535">
        <v>22</v>
      </c>
      <c r="I535">
        <v>87</v>
      </c>
      <c r="J535">
        <v>3343.48</v>
      </c>
      <c r="K535">
        <v>2718.96</v>
      </c>
      <c r="L535">
        <v>2230.4499999999998</v>
      </c>
      <c r="M535">
        <v>1154.5053</v>
      </c>
      <c r="N535">
        <v>5</v>
      </c>
      <c r="O535">
        <v>10</v>
      </c>
      <c r="P535">
        <v>44</v>
      </c>
      <c r="Q535">
        <v>1400.67</v>
      </c>
      <c r="R535">
        <v>1069.52</v>
      </c>
      <c r="S535">
        <v>719.59</v>
      </c>
      <c r="T535">
        <v>598.73249999999996</v>
      </c>
      <c r="U535">
        <v>5</v>
      </c>
      <c r="V535">
        <v>12</v>
      </c>
      <c r="W535">
        <v>43</v>
      </c>
      <c r="X535">
        <v>1942.81</v>
      </c>
      <c r="Y535">
        <v>1649.44</v>
      </c>
      <c r="Z535">
        <v>1510.86</v>
      </c>
      <c r="AA535">
        <v>555.77279999999996</v>
      </c>
      <c r="AB535">
        <v>5</v>
      </c>
      <c r="AC535">
        <v>5</v>
      </c>
      <c r="AD535">
        <v>5</v>
      </c>
      <c r="AE535">
        <v>5</v>
      </c>
      <c r="AF535">
        <v>5</v>
      </c>
      <c r="AG535">
        <v>5</v>
      </c>
      <c r="AH535">
        <v>5</v>
      </c>
      <c r="AI535">
        <v>5</v>
      </c>
      <c r="AJ535">
        <v>5</v>
      </c>
      <c r="AK535">
        <v>5</v>
      </c>
      <c r="AL535">
        <v>5</v>
      </c>
      <c r="AM535">
        <v>5</v>
      </c>
    </row>
    <row r="536" spans="1:39" x14ac:dyDescent="0.15">
      <c r="A536" t="s">
        <v>211</v>
      </c>
      <c r="B536">
        <v>30</v>
      </c>
      <c r="C536">
        <v>2</v>
      </c>
      <c r="D536">
        <v>0</v>
      </c>
      <c r="E536" t="s">
        <v>29</v>
      </c>
      <c r="F536" t="s">
        <v>28</v>
      </c>
      <c r="G536">
        <v>42</v>
      </c>
      <c r="H536">
        <v>207</v>
      </c>
      <c r="I536">
        <v>712</v>
      </c>
      <c r="J536">
        <v>31179.79</v>
      </c>
      <c r="K536">
        <v>24621.95</v>
      </c>
      <c r="L536">
        <v>20028.2</v>
      </c>
      <c r="M536">
        <v>11042.8004</v>
      </c>
      <c r="N536">
        <v>42</v>
      </c>
      <c r="O536">
        <v>113</v>
      </c>
      <c r="P536">
        <v>425</v>
      </c>
      <c r="Q536">
        <v>17249.919999999998</v>
      </c>
      <c r="R536">
        <v>12972.68</v>
      </c>
      <c r="S536">
        <v>9045.5</v>
      </c>
      <c r="T536">
        <v>7007.6018000000004</v>
      </c>
      <c r="U536">
        <v>42</v>
      </c>
      <c r="V536">
        <v>94</v>
      </c>
      <c r="W536">
        <v>287</v>
      </c>
      <c r="X536">
        <v>13929.87</v>
      </c>
      <c r="Y536">
        <v>11649.27</v>
      </c>
      <c r="Z536">
        <v>10982.7</v>
      </c>
      <c r="AA536">
        <v>4035.1986000000002</v>
      </c>
      <c r="AB536">
        <v>42</v>
      </c>
      <c r="AC536">
        <v>42</v>
      </c>
      <c r="AD536">
        <v>21</v>
      </c>
      <c r="AE536">
        <v>35</v>
      </c>
      <c r="AF536">
        <v>42</v>
      </c>
      <c r="AG536">
        <v>42</v>
      </c>
      <c r="AH536">
        <v>21</v>
      </c>
      <c r="AI536">
        <v>35</v>
      </c>
      <c r="AJ536">
        <v>42</v>
      </c>
      <c r="AK536">
        <v>42</v>
      </c>
      <c r="AL536">
        <v>21</v>
      </c>
      <c r="AM536">
        <v>35</v>
      </c>
    </row>
    <row r="537" spans="1:39" x14ac:dyDescent="0.15">
      <c r="A537" t="s">
        <v>211</v>
      </c>
      <c r="B537">
        <v>30</v>
      </c>
      <c r="C537">
        <v>2</v>
      </c>
      <c r="D537">
        <v>0</v>
      </c>
      <c r="E537" t="s">
        <v>29</v>
      </c>
      <c r="F537" t="s">
        <v>29</v>
      </c>
      <c r="G537">
        <v>140</v>
      </c>
      <c r="H537">
        <v>782</v>
      </c>
      <c r="I537">
        <v>2485</v>
      </c>
      <c r="J537">
        <v>120427.49</v>
      </c>
      <c r="K537">
        <v>91598.67</v>
      </c>
      <c r="L537">
        <v>76922.28</v>
      </c>
      <c r="M537">
        <v>39507.195299999999</v>
      </c>
      <c r="N537">
        <v>140</v>
      </c>
      <c r="O537">
        <v>394</v>
      </c>
      <c r="P537">
        <v>1350</v>
      </c>
      <c r="Q537">
        <v>60815.61</v>
      </c>
      <c r="R537">
        <v>44529.23</v>
      </c>
      <c r="S537">
        <v>32262.75</v>
      </c>
      <c r="T537">
        <v>23024.794699999999</v>
      </c>
      <c r="U537">
        <v>140</v>
      </c>
      <c r="V537">
        <v>388</v>
      </c>
      <c r="W537">
        <v>1135</v>
      </c>
      <c r="X537">
        <v>59611.88</v>
      </c>
      <c r="Y537">
        <v>47069.440000000002</v>
      </c>
      <c r="Z537">
        <v>44659.53</v>
      </c>
      <c r="AA537">
        <v>16482.400600000001</v>
      </c>
      <c r="AB537">
        <v>139</v>
      </c>
      <c r="AC537">
        <v>137</v>
      </c>
      <c r="AD537">
        <v>108</v>
      </c>
      <c r="AE537">
        <v>124</v>
      </c>
      <c r="AF537">
        <v>139</v>
      </c>
      <c r="AG537">
        <v>137</v>
      </c>
      <c r="AH537">
        <v>108</v>
      </c>
      <c r="AI537">
        <v>124</v>
      </c>
      <c r="AJ537">
        <v>139</v>
      </c>
      <c r="AK537">
        <v>137</v>
      </c>
      <c r="AL537">
        <v>108</v>
      </c>
      <c r="AM537">
        <v>124</v>
      </c>
    </row>
    <row r="538" spans="1:39" x14ac:dyDescent="0.15">
      <c r="A538" t="s">
        <v>211</v>
      </c>
      <c r="B538">
        <v>30</v>
      </c>
      <c r="C538">
        <v>2</v>
      </c>
      <c r="D538">
        <v>0</v>
      </c>
      <c r="E538" t="s">
        <v>31</v>
      </c>
      <c r="F538" t="s">
        <v>29</v>
      </c>
      <c r="G538">
        <v>1</v>
      </c>
      <c r="H538">
        <v>3</v>
      </c>
      <c r="I538">
        <v>10</v>
      </c>
      <c r="J538">
        <v>422.92</v>
      </c>
      <c r="K538">
        <v>372.27</v>
      </c>
      <c r="L538">
        <v>372.27</v>
      </c>
      <c r="M538">
        <v>156.90530000000001</v>
      </c>
      <c r="N538">
        <v>1</v>
      </c>
      <c r="O538">
        <v>1</v>
      </c>
      <c r="P538">
        <v>4</v>
      </c>
      <c r="Q538">
        <v>189.96</v>
      </c>
      <c r="R538">
        <v>189.96</v>
      </c>
      <c r="S538">
        <v>189.96</v>
      </c>
      <c r="T538">
        <v>89.325299999999999</v>
      </c>
      <c r="U538">
        <v>1</v>
      </c>
      <c r="V538">
        <v>2</v>
      </c>
      <c r="W538">
        <v>6</v>
      </c>
      <c r="X538">
        <v>232.96</v>
      </c>
      <c r="Y538">
        <v>182.31</v>
      </c>
      <c r="Z538">
        <v>182.31</v>
      </c>
      <c r="AA538">
        <v>67.58</v>
      </c>
      <c r="AB538">
        <v>1</v>
      </c>
      <c r="AC538">
        <v>1</v>
      </c>
      <c r="AD538">
        <v>0</v>
      </c>
      <c r="AE538">
        <v>1</v>
      </c>
      <c r="AF538">
        <v>1</v>
      </c>
      <c r="AG538">
        <v>1</v>
      </c>
      <c r="AH538">
        <v>0</v>
      </c>
      <c r="AI538">
        <v>1</v>
      </c>
      <c r="AJ538">
        <v>1</v>
      </c>
      <c r="AK538">
        <v>1</v>
      </c>
      <c r="AL538">
        <v>0</v>
      </c>
      <c r="AM538">
        <v>1</v>
      </c>
    </row>
    <row r="539" spans="1:39" x14ac:dyDescent="0.15">
      <c r="A539" t="s">
        <v>211</v>
      </c>
      <c r="B539">
        <v>30</v>
      </c>
      <c r="C539">
        <v>2</v>
      </c>
      <c r="D539">
        <v>0</v>
      </c>
      <c r="E539" t="s">
        <v>32</v>
      </c>
      <c r="F539" t="s">
        <v>28</v>
      </c>
      <c r="G539">
        <v>797</v>
      </c>
      <c r="H539">
        <v>3652</v>
      </c>
      <c r="I539">
        <v>12945</v>
      </c>
      <c r="J539">
        <v>648143.82999999996</v>
      </c>
      <c r="K539">
        <v>505447.63</v>
      </c>
      <c r="L539">
        <v>425930.85</v>
      </c>
      <c r="M539">
        <v>197404.8371</v>
      </c>
      <c r="N539">
        <v>797</v>
      </c>
      <c r="O539">
        <v>1538</v>
      </c>
      <c r="P539">
        <v>5754</v>
      </c>
      <c r="Q539">
        <v>261908.7</v>
      </c>
      <c r="R539">
        <v>196103.58</v>
      </c>
      <c r="S539">
        <v>136836.32999999999</v>
      </c>
      <c r="T539">
        <v>94465.462299999999</v>
      </c>
      <c r="U539">
        <v>797</v>
      </c>
      <c r="V539">
        <v>2114</v>
      </c>
      <c r="W539">
        <v>7191</v>
      </c>
      <c r="X539">
        <v>386235.13</v>
      </c>
      <c r="Y539">
        <v>309344.05</v>
      </c>
      <c r="Z539">
        <v>289094.52</v>
      </c>
      <c r="AA539">
        <v>102939.37480000001</v>
      </c>
      <c r="AB539">
        <v>772</v>
      </c>
      <c r="AC539">
        <v>772</v>
      </c>
      <c r="AD539">
        <v>387</v>
      </c>
      <c r="AE539">
        <v>723</v>
      </c>
      <c r="AF539">
        <v>772</v>
      </c>
      <c r="AG539">
        <v>772</v>
      </c>
      <c r="AH539">
        <v>387</v>
      </c>
      <c r="AI539">
        <v>723</v>
      </c>
      <c r="AJ539">
        <v>772</v>
      </c>
      <c r="AK539">
        <v>772</v>
      </c>
      <c r="AL539">
        <v>387</v>
      </c>
      <c r="AM539">
        <v>723</v>
      </c>
    </row>
    <row r="540" spans="1:39" x14ac:dyDescent="0.15">
      <c r="A540" t="s">
        <v>211</v>
      </c>
      <c r="B540">
        <v>30</v>
      </c>
      <c r="C540">
        <v>2</v>
      </c>
      <c r="D540">
        <v>0</v>
      </c>
      <c r="E540" t="s">
        <v>32</v>
      </c>
      <c r="F540" t="s">
        <v>29</v>
      </c>
      <c r="G540">
        <v>2832</v>
      </c>
      <c r="H540">
        <v>16767</v>
      </c>
      <c r="I540">
        <v>52849</v>
      </c>
      <c r="J540">
        <v>2556893.13</v>
      </c>
      <c r="K540">
        <v>1956495.03</v>
      </c>
      <c r="L540">
        <v>1704488.42</v>
      </c>
      <c r="M540">
        <v>788530.66159999999</v>
      </c>
      <c r="N540">
        <v>2832</v>
      </c>
      <c r="O540">
        <v>7039</v>
      </c>
      <c r="P540">
        <v>23590</v>
      </c>
      <c r="Q540">
        <v>1031451.39</v>
      </c>
      <c r="R540">
        <v>765220.88</v>
      </c>
      <c r="S540">
        <v>581254.30000000005</v>
      </c>
      <c r="T540">
        <v>371567.88559999998</v>
      </c>
      <c r="U540">
        <v>2832</v>
      </c>
      <c r="V540">
        <v>9728</v>
      </c>
      <c r="W540">
        <v>29259</v>
      </c>
      <c r="X540">
        <v>1525441.74</v>
      </c>
      <c r="Y540">
        <v>1191274.1499999999</v>
      </c>
      <c r="Z540">
        <v>1123234.1200000001</v>
      </c>
      <c r="AA540">
        <v>416962.77600000001</v>
      </c>
      <c r="AB540">
        <v>2800</v>
      </c>
      <c r="AC540">
        <v>2789</v>
      </c>
      <c r="AD540">
        <v>2104</v>
      </c>
      <c r="AE540">
        <v>2683</v>
      </c>
      <c r="AF540">
        <v>2800</v>
      </c>
      <c r="AG540">
        <v>2789</v>
      </c>
      <c r="AH540">
        <v>2104</v>
      </c>
      <c r="AI540">
        <v>2683</v>
      </c>
      <c r="AJ540">
        <v>2800</v>
      </c>
      <c r="AK540">
        <v>2789</v>
      </c>
      <c r="AL540">
        <v>2104</v>
      </c>
      <c r="AM540">
        <v>2683</v>
      </c>
    </row>
    <row r="541" spans="1:39" x14ac:dyDescent="0.15">
      <c r="A541" t="s">
        <v>211</v>
      </c>
      <c r="B541">
        <v>30</v>
      </c>
      <c r="C541">
        <v>2</v>
      </c>
      <c r="D541">
        <v>1</v>
      </c>
      <c r="E541" t="s">
        <v>28</v>
      </c>
      <c r="F541" t="s">
        <v>28</v>
      </c>
      <c r="G541">
        <v>5034</v>
      </c>
      <c r="H541">
        <v>23000</v>
      </c>
      <c r="I541">
        <v>69006</v>
      </c>
      <c r="J541">
        <v>3398052.4</v>
      </c>
      <c r="K541">
        <v>2915515.42</v>
      </c>
      <c r="L541">
        <v>2339559.37</v>
      </c>
      <c r="M541">
        <v>1049967.9924999999</v>
      </c>
      <c r="N541">
        <v>5034</v>
      </c>
      <c r="O541">
        <v>11024</v>
      </c>
      <c r="P541">
        <v>38015</v>
      </c>
      <c r="Q541">
        <v>1764882.68</v>
      </c>
      <c r="R541">
        <v>1483050.64</v>
      </c>
      <c r="S541">
        <v>1015341.98</v>
      </c>
      <c r="T541">
        <v>613478.2929</v>
      </c>
      <c r="U541">
        <v>5034</v>
      </c>
      <c r="V541">
        <v>11976</v>
      </c>
      <c r="W541">
        <v>30991</v>
      </c>
      <c r="X541">
        <v>1633169.72</v>
      </c>
      <c r="Y541">
        <v>1432464.78</v>
      </c>
      <c r="Z541">
        <v>1324217.3899999999</v>
      </c>
      <c r="AA541">
        <v>436489.69959999999</v>
      </c>
      <c r="AB541">
        <v>4780</v>
      </c>
      <c r="AC541">
        <v>4924</v>
      </c>
      <c r="AD541">
        <v>2270</v>
      </c>
      <c r="AE541">
        <v>4736</v>
      </c>
      <c r="AF541">
        <v>4780</v>
      </c>
      <c r="AG541">
        <v>4924</v>
      </c>
      <c r="AH541">
        <v>2270</v>
      </c>
      <c r="AI541">
        <v>4736</v>
      </c>
      <c r="AJ541">
        <v>4780</v>
      </c>
      <c r="AK541">
        <v>4924</v>
      </c>
      <c r="AL541">
        <v>2270</v>
      </c>
      <c r="AM541">
        <v>4736</v>
      </c>
    </row>
    <row r="542" spans="1:39" x14ac:dyDescent="0.15">
      <c r="A542" t="s">
        <v>211</v>
      </c>
      <c r="B542">
        <v>30</v>
      </c>
      <c r="C542">
        <v>2</v>
      </c>
      <c r="D542">
        <v>1</v>
      </c>
      <c r="E542" t="s">
        <v>28</v>
      </c>
      <c r="F542" t="s">
        <v>29</v>
      </c>
      <c r="G542">
        <v>28308</v>
      </c>
      <c r="H542">
        <v>173749</v>
      </c>
      <c r="I542">
        <v>461556</v>
      </c>
      <c r="J542">
        <v>22210250.690000001</v>
      </c>
      <c r="K542">
        <v>18698976.780000001</v>
      </c>
      <c r="L542">
        <v>15721681.58</v>
      </c>
      <c r="M542">
        <v>6892116.2199999997</v>
      </c>
      <c r="N542">
        <v>28308</v>
      </c>
      <c r="O542">
        <v>80038</v>
      </c>
      <c r="P542">
        <v>242041</v>
      </c>
      <c r="Q542">
        <v>10935448.710000001</v>
      </c>
      <c r="R542">
        <v>8980251.4700000007</v>
      </c>
      <c r="S542">
        <v>6615439.46</v>
      </c>
      <c r="T542">
        <v>3818660.0644999999</v>
      </c>
      <c r="U542">
        <v>28308</v>
      </c>
      <c r="V542">
        <v>93711</v>
      </c>
      <c r="W542">
        <v>219515</v>
      </c>
      <c r="X542">
        <v>11274801.98</v>
      </c>
      <c r="Y542">
        <v>9718725.3100000005</v>
      </c>
      <c r="Z542">
        <v>9106242.1199999992</v>
      </c>
      <c r="AA542">
        <v>3073456.1554999999</v>
      </c>
      <c r="AB542">
        <v>27217</v>
      </c>
      <c r="AC542">
        <v>27964</v>
      </c>
      <c r="AD542">
        <v>18385</v>
      </c>
      <c r="AE542">
        <v>27217</v>
      </c>
      <c r="AF542">
        <v>27217</v>
      </c>
      <c r="AG542">
        <v>27964</v>
      </c>
      <c r="AH542">
        <v>18385</v>
      </c>
      <c r="AI542">
        <v>27217</v>
      </c>
      <c r="AJ542">
        <v>27217</v>
      </c>
      <c r="AK542">
        <v>27964</v>
      </c>
      <c r="AL542">
        <v>18385</v>
      </c>
      <c r="AM542">
        <v>27217</v>
      </c>
    </row>
    <row r="543" spans="1:39" x14ac:dyDescent="0.15">
      <c r="A543" t="s">
        <v>211</v>
      </c>
      <c r="B543">
        <v>30</v>
      </c>
      <c r="C543">
        <v>2</v>
      </c>
      <c r="D543">
        <v>1</v>
      </c>
      <c r="E543" t="s">
        <v>30</v>
      </c>
      <c r="F543" t="s">
        <v>28</v>
      </c>
      <c r="G543">
        <v>653</v>
      </c>
      <c r="H543">
        <v>2933</v>
      </c>
      <c r="I543">
        <v>8920</v>
      </c>
      <c r="J543">
        <v>435754.84</v>
      </c>
      <c r="K543">
        <v>371760.88</v>
      </c>
      <c r="L543">
        <v>295941.32</v>
      </c>
      <c r="M543">
        <v>135587.46479999999</v>
      </c>
      <c r="N543">
        <v>653</v>
      </c>
      <c r="O543">
        <v>1345</v>
      </c>
      <c r="P543">
        <v>4800</v>
      </c>
      <c r="Q543">
        <v>220967.18</v>
      </c>
      <c r="R543">
        <v>184861.38</v>
      </c>
      <c r="S543">
        <v>122391.72</v>
      </c>
      <c r="T543">
        <v>77047.501699999993</v>
      </c>
      <c r="U543">
        <v>653</v>
      </c>
      <c r="V543">
        <v>1588</v>
      </c>
      <c r="W543">
        <v>4120</v>
      </c>
      <c r="X543">
        <v>214787.66</v>
      </c>
      <c r="Y543">
        <v>186899.5</v>
      </c>
      <c r="Z543">
        <v>173549.6</v>
      </c>
      <c r="AA543">
        <v>58539.963100000001</v>
      </c>
      <c r="AB543">
        <v>604</v>
      </c>
      <c r="AC543">
        <v>641</v>
      </c>
      <c r="AD543">
        <v>287</v>
      </c>
      <c r="AE543">
        <v>635</v>
      </c>
      <c r="AF543">
        <v>604</v>
      </c>
      <c r="AG543">
        <v>641</v>
      </c>
      <c r="AH543">
        <v>287</v>
      </c>
      <c r="AI543">
        <v>635</v>
      </c>
      <c r="AJ543">
        <v>604</v>
      </c>
      <c r="AK543">
        <v>641</v>
      </c>
      <c r="AL543">
        <v>287</v>
      </c>
      <c r="AM543">
        <v>635</v>
      </c>
    </row>
    <row r="544" spans="1:39" x14ac:dyDescent="0.15">
      <c r="A544" t="s">
        <v>211</v>
      </c>
      <c r="B544">
        <v>30</v>
      </c>
      <c r="C544">
        <v>2</v>
      </c>
      <c r="D544">
        <v>1</v>
      </c>
      <c r="E544" t="s">
        <v>30</v>
      </c>
      <c r="F544" t="s">
        <v>29</v>
      </c>
      <c r="G544">
        <v>3521</v>
      </c>
      <c r="H544">
        <v>22046</v>
      </c>
      <c r="I544">
        <v>57822</v>
      </c>
      <c r="J544">
        <v>2803578.17</v>
      </c>
      <c r="K544">
        <v>2351539.81</v>
      </c>
      <c r="L544">
        <v>1940483.98</v>
      </c>
      <c r="M544">
        <v>864819.16799999995</v>
      </c>
      <c r="N544">
        <v>3521</v>
      </c>
      <c r="O544">
        <v>9692</v>
      </c>
      <c r="P544">
        <v>28971</v>
      </c>
      <c r="Q544">
        <v>1317623.1000000001</v>
      </c>
      <c r="R544">
        <v>1082310.99</v>
      </c>
      <c r="S544">
        <v>769517.29</v>
      </c>
      <c r="T544">
        <v>459499.97519999999</v>
      </c>
      <c r="U544">
        <v>3521</v>
      </c>
      <c r="V544">
        <v>12354</v>
      </c>
      <c r="W544">
        <v>28851</v>
      </c>
      <c r="X544">
        <v>1485955.07</v>
      </c>
      <c r="Y544">
        <v>1269228.82</v>
      </c>
      <c r="Z544">
        <v>1170966.69</v>
      </c>
      <c r="AA544">
        <v>405319.19280000002</v>
      </c>
      <c r="AB544">
        <v>3346</v>
      </c>
      <c r="AC544">
        <v>3493</v>
      </c>
      <c r="AD544">
        <v>2174</v>
      </c>
      <c r="AE544">
        <v>3422</v>
      </c>
      <c r="AF544">
        <v>3346</v>
      </c>
      <c r="AG544">
        <v>3493</v>
      </c>
      <c r="AH544">
        <v>2174</v>
      </c>
      <c r="AI544">
        <v>3422</v>
      </c>
      <c r="AJ544">
        <v>3346</v>
      </c>
      <c r="AK544">
        <v>3493</v>
      </c>
      <c r="AL544">
        <v>2174</v>
      </c>
      <c r="AM544">
        <v>3422</v>
      </c>
    </row>
    <row r="545" spans="1:39" x14ac:dyDescent="0.15">
      <c r="A545" t="s">
        <v>211</v>
      </c>
      <c r="B545">
        <v>30</v>
      </c>
      <c r="C545">
        <v>2</v>
      </c>
      <c r="D545">
        <v>1</v>
      </c>
      <c r="E545" t="s">
        <v>29</v>
      </c>
      <c r="F545" t="s">
        <v>28</v>
      </c>
      <c r="G545">
        <v>4922</v>
      </c>
      <c r="H545">
        <v>24823</v>
      </c>
      <c r="I545">
        <v>75249</v>
      </c>
      <c r="J545">
        <v>3666371.41</v>
      </c>
      <c r="K545">
        <v>3000268.27</v>
      </c>
      <c r="L545">
        <v>2424686.4500000002</v>
      </c>
      <c r="M545">
        <v>1138896.6640000001</v>
      </c>
      <c r="N545">
        <v>4922</v>
      </c>
      <c r="O545">
        <v>10665</v>
      </c>
      <c r="P545">
        <v>37020</v>
      </c>
      <c r="Q545">
        <v>1685439.65</v>
      </c>
      <c r="R545">
        <v>1357145.27</v>
      </c>
      <c r="S545">
        <v>908500.17</v>
      </c>
      <c r="T545">
        <v>603304.62490000005</v>
      </c>
      <c r="U545">
        <v>4922</v>
      </c>
      <c r="V545">
        <v>14158</v>
      </c>
      <c r="W545">
        <v>38229</v>
      </c>
      <c r="X545">
        <v>1980931.76</v>
      </c>
      <c r="Y545">
        <v>1643123</v>
      </c>
      <c r="Z545">
        <v>1516186.28</v>
      </c>
      <c r="AA545">
        <v>535592.03910000005</v>
      </c>
      <c r="AB545">
        <v>4676</v>
      </c>
      <c r="AC545">
        <v>4854</v>
      </c>
      <c r="AD545">
        <v>2418</v>
      </c>
      <c r="AE545">
        <v>4787</v>
      </c>
      <c r="AF545">
        <v>4676</v>
      </c>
      <c r="AG545">
        <v>4854</v>
      </c>
      <c r="AH545">
        <v>2418</v>
      </c>
      <c r="AI545">
        <v>4787</v>
      </c>
      <c r="AJ545">
        <v>4676</v>
      </c>
      <c r="AK545">
        <v>4854</v>
      </c>
      <c r="AL545">
        <v>2418</v>
      </c>
      <c r="AM545">
        <v>4787</v>
      </c>
    </row>
    <row r="546" spans="1:39" x14ac:dyDescent="0.15">
      <c r="A546" t="s">
        <v>211</v>
      </c>
      <c r="B546">
        <v>30</v>
      </c>
      <c r="C546">
        <v>2</v>
      </c>
      <c r="D546">
        <v>1</v>
      </c>
      <c r="E546" t="s">
        <v>29</v>
      </c>
      <c r="F546" t="s">
        <v>29</v>
      </c>
      <c r="G546">
        <v>47810</v>
      </c>
      <c r="H546">
        <v>329400</v>
      </c>
      <c r="I546">
        <v>889413</v>
      </c>
      <c r="J546">
        <v>42572029.079999998</v>
      </c>
      <c r="K546">
        <v>33935696.899999999</v>
      </c>
      <c r="L546">
        <v>28930342.18</v>
      </c>
      <c r="M546">
        <v>13246228.005799999</v>
      </c>
      <c r="N546">
        <v>47810</v>
      </c>
      <c r="O546">
        <v>132938</v>
      </c>
      <c r="P546">
        <v>405259</v>
      </c>
      <c r="Q546">
        <v>18154277.260000002</v>
      </c>
      <c r="R546">
        <v>14114438.27</v>
      </c>
      <c r="S546">
        <v>10421871.59</v>
      </c>
      <c r="T546">
        <v>6506525.9215000002</v>
      </c>
      <c r="U546">
        <v>47810</v>
      </c>
      <c r="V546">
        <v>196462</v>
      </c>
      <c r="W546">
        <v>484154</v>
      </c>
      <c r="X546">
        <v>24417751.82</v>
      </c>
      <c r="Y546">
        <v>19821258.629999999</v>
      </c>
      <c r="Z546">
        <v>18508470.59</v>
      </c>
      <c r="AA546">
        <v>6739702.0843000002</v>
      </c>
      <c r="AB546">
        <v>45729</v>
      </c>
      <c r="AC546">
        <v>47403</v>
      </c>
      <c r="AD546">
        <v>33015</v>
      </c>
      <c r="AE546">
        <v>46577</v>
      </c>
      <c r="AF546">
        <v>45729</v>
      </c>
      <c r="AG546">
        <v>47403</v>
      </c>
      <c r="AH546">
        <v>33015</v>
      </c>
      <c r="AI546">
        <v>46577</v>
      </c>
      <c r="AJ546">
        <v>45729</v>
      </c>
      <c r="AK546">
        <v>47403</v>
      </c>
      <c r="AL546">
        <v>33015</v>
      </c>
      <c r="AM546">
        <v>46577</v>
      </c>
    </row>
    <row r="547" spans="1:39" x14ac:dyDescent="0.15">
      <c r="A547" t="s">
        <v>211</v>
      </c>
      <c r="B547">
        <v>30</v>
      </c>
      <c r="C547">
        <v>2</v>
      </c>
      <c r="D547">
        <v>1</v>
      </c>
      <c r="E547" t="s">
        <v>31</v>
      </c>
      <c r="F547" t="s">
        <v>28</v>
      </c>
      <c r="G547">
        <v>34</v>
      </c>
      <c r="H547">
        <v>184</v>
      </c>
      <c r="I547">
        <v>499</v>
      </c>
      <c r="J547">
        <v>24203.279999999999</v>
      </c>
      <c r="K547">
        <v>20568.28</v>
      </c>
      <c r="L547">
        <v>17113.71</v>
      </c>
      <c r="M547">
        <v>7265.7797</v>
      </c>
      <c r="N547">
        <v>34</v>
      </c>
      <c r="O547">
        <v>76</v>
      </c>
      <c r="P547">
        <v>210</v>
      </c>
      <c r="Q547">
        <v>9212.77</v>
      </c>
      <c r="R547">
        <v>7823.17</v>
      </c>
      <c r="S547">
        <v>5213.47</v>
      </c>
      <c r="T547">
        <v>3365.1365999999998</v>
      </c>
      <c r="U547">
        <v>34</v>
      </c>
      <c r="V547">
        <v>108</v>
      </c>
      <c r="W547">
        <v>289</v>
      </c>
      <c r="X547">
        <v>14990.51</v>
      </c>
      <c r="Y547">
        <v>12745.11</v>
      </c>
      <c r="Z547">
        <v>11900.24</v>
      </c>
      <c r="AA547">
        <v>3900.6430999999998</v>
      </c>
      <c r="AB547">
        <v>29</v>
      </c>
      <c r="AC547">
        <v>33</v>
      </c>
      <c r="AD547">
        <v>7</v>
      </c>
      <c r="AE547">
        <v>33</v>
      </c>
      <c r="AF547">
        <v>29</v>
      </c>
      <c r="AG547">
        <v>33</v>
      </c>
      <c r="AH547">
        <v>7</v>
      </c>
      <c r="AI547">
        <v>33</v>
      </c>
      <c r="AJ547">
        <v>29</v>
      </c>
      <c r="AK547">
        <v>33</v>
      </c>
      <c r="AL547">
        <v>7</v>
      </c>
      <c r="AM547">
        <v>33</v>
      </c>
    </row>
    <row r="548" spans="1:39" x14ac:dyDescent="0.15">
      <c r="A548" t="s">
        <v>211</v>
      </c>
      <c r="B548">
        <v>30</v>
      </c>
      <c r="C548">
        <v>2</v>
      </c>
      <c r="D548">
        <v>1</v>
      </c>
      <c r="E548" t="s">
        <v>31</v>
      </c>
      <c r="F548" t="s">
        <v>29</v>
      </c>
      <c r="G548">
        <v>141</v>
      </c>
      <c r="H548">
        <v>1036</v>
      </c>
      <c r="I548">
        <v>2480</v>
      </c>
      <c r="J548">
        <v>118795.91</v>
      </c>
      <c r="K548">
        <v>98051.25</v>
      </c>
      <c r="L548">
        <v>80530.3</v>
      </c>
      <c r="M548">
        <v>37524.468999999997</v>
      </c>
      <c r="N548">
        <v>141</v>
      </c>
      <c r="O548">
        <v>430</v>
      </c>
      <c r="P548">
        <v>1098</v>
      </c>
      <c r="Q548">
        <v>51419.7</v>
      </c>
      <c r="R548">
        <v>41799.800000000003</v>
      </c>
      <c r="S548">
        <v>29075.46</v>
      </c>
      <c r="T548">
        <v>18224.438099999999</v>
      </c>
      <c r="U548">
        <v>141</v>
      </c>
      <c r="V548">
        <v>606</v>
      </c>
      <c r="W548">
        <v>1382</v>
      </c>
      <c r="X548">
        <v>67376.210000000006</v>
      </c>
      <c r="Y548">
        <v>56251.45</v>
      </c>
      <c r="Z548">
        <v>51454.84</v>
      </c>
      <c r="AA548">
        <v>19300.030900000002</v>
      </c>
      <c r="AB548">
        <v>138</v>
      </c>
      <c r="AC548">
        <v>141</v>
      </c>
      <c r="AD548">
        <v>74</v>
      </c>
      <c r="AE548">
        <v>138</v>
      </c>
      <c r="AF548">
        <v>138</v>
      </c>
      <c r="AG548">
        <v>141</v>
      </c>
      <c r="AH548">
        <v>74</v>
      </c>
      <c r="AI548">
        <v>138</v>
      </c>
      <c r="AJ548">
        <v>138</v>
      </c>
      <c r="AK548">
        <v>141</v>
      </c>
      <c r="AL548">
        <v>74</v>
      </c>
      <c r="AM548">
        <v>138</v>
      </c>
    </row>
    <row r="549" spans="1:39" x14ac:dyDescent="0.15">
      <c r="A549" t="s">
        <v>211</v>
      </c>
      <c r="B549">
        <v>30</v>
      </c>
      <c r="C549">
        <v>2</v>
      </c>
      <c r="D549">
        <v>1</v>
      </c>
      <c r="E549" t="s">
        <v>32</v>
      </c>
      <c r="F549" t="s">
        <v>28</v>
      </c>
      <c r="G549">
        <v>577</v>
      </c>
      <c r="H549">
        <v>2915</v>
      </c>
      <c r="I549">
        <v>8678</v>
      </c>
      <c r="J549">
        <v>438579.78</v>
      </c>
      <c r="K549">
        <v>359404.22</v>
      </c>
      <c r="L549">
        <v>300402.17</v>
      </c>
      <c r="M549">
        <v>129190.8849</v>
      </c>
      <c r="N549">
        <v>577</v>
      </c>
      <c r="O549">
        <v>1238</v>
      </c>
      <c r="P549">
        <v>3817</v>
      </c>
      <c r="Q549">
        <v>176222.18</v>
      </c>
      <c r="R549">
        <v>144538.28</v>
      </c>
      <c r="S549">
        <v>99049.86</v>
      </c>
      <c r="T549">
        <v>60006.464500000002</v>
      </c>
      <c r="U549">
        <v>577</v>
      </c>
      <c r="V549">
        <v>1677</v>
      </c>
      <c r="W549">
        <v>4861</v>
      </c>
      <c r="X549">
        <v>262357.59999999998</v>
      </c>
      <c r="Y549">
        <v>214865.94</v>
      </c>
      <c r="Z549">
        <v>201352.31</v>
      </c>
      <c r="AA549">
        <v>69184.420400000003</v>
      </c>
      <c r="AB549">
        <v>553</v>
      </c>
      <c r="AC549">
        <v>565</v>
      </c>
      <c r="AD549">
        <v>281</v>
      </c>
      <c r="AE549">
        <v>550</v>
      </c>
      <c r="AF549">
        <v>553</v>
      </c>
      <c r="AG549">
        <v>565</v>
      </c>
      <c r="AH549">
        <v>281</v>
      </c>
      <c r="AI549">
        <v>550</v>
      </c>
      <c r="AJ549">
        <v>553</v>
      </c>
      <c r="AK549">
        <v>565</v>
      </c>
      <c r="AL549">
        <v>281</v>
      </c>
      <c r="AM549">
        <v>550</v>
      </c>
    </row>
    <row r="550" spans="1:39" x14ac:dyDescent="0.15">
      <c r="A550" t="s">
        <v>211</v>
      </c>
      <c r="B550">
        <v>30</v>
      </c>
      <c r="C550">
        <v>2</v>
      </c>
      <c r="D550">
        <v>1</v>
      </c>
      <c r="E550" t="s">
        <v>32</v>
      </c>
      <c r="F550" t="s">
        <v>29</v>
      </c>
      <c r="G550">
        <v>4634</v>
      </c>
      <c r="H550">
        <v>31868</v>
      </c>
      <c r="I550">
        <v>87401</v>
      </c>
      <c r="J550">
        <v>4226738.01</v>
      </c>
      <c r="K550">
        <v>3373968.22</v>
      </c>
      <c r="L550">
        <v>2922859.67</v>
      </c>
      <c r="M550">
        <v>1302242.7815</v>
      </c>
      <c r="N550">
        <v>4634</v>
      </c>
      <c r="O550">
        <v>13112</v>
      </c>
      <c r="P550">
        <v>38796</v>
      </c>
      <c r="Q550">
        <v>1709090.23</v>
      </c>
      <c r="R550">
        <v>1339681.47</v>
      </c>
      <c r="S550">
        <v>1005993.62</v>
      </c>
      <c r="T550">
        <v>615199.89419999998</v>
      </c>
      <c r="U550">
        <v>4634</v>
      </c>
      <c r="V550">
        <v>18756</v>
      </c>
      <c r="W550">
        <v>48605</v>
      </c>
      <c r="X550">
        <v>2517647.7799999998</v>
      </c>
      <c r="Y550">
        <v>2034286.75</v>
      </c>
      <c r="Z550">
        <v>1916866.05</v>
      </c>
      <c r="AA550">
        <v>687042.88729999994</v>
      </c>
      <c r="AB550">
        <v>4496</v>
      </c>
      <c r="AC550">
        <v>4570</v>
      </c>
      <c r="AD550">
        <v>3169</v>
      </c>
      <c r="AE550">
        <v>4524</v>
      </c>
      <c r="AF550">
        <v>4496</v>
      </c>
      <c r="AG550">
        <v>4570</v>
      </c>
      <c r="AH550">
        <v>3169</v>
      </c>
      <c r="AI550">
        <v>4524</v>
      </c>
      <c r="AJ550">
        <v>4496</v>
      </c>
      <c r="AK550">
        <v>4570</v>
      </c>
      <c r="AL550">
        <v>3169</v>
      </c>
      <c r="AM550">
        <v>4524</v>
      </c>
    </row>
    <row r="551" spans="1:39" x14ac:dyDescent="0.15">
      <c r="A551" t="s">
        <v>211</v>
      </c>
      <c r="B551">
        <v>30</v>
      </c>
      <c r="C551">
        <v>2</v>
      </c>
      <c r="D551">
        <v>2</v>
      </c>
      <c r="E551" t="s">
        <v>28</v>
      </c>
      <c r="F551" t="s">
        <v>28</v>
      </c>
      <c r="G551">
        <v>3354</v>
      </c>
      <c r="H551">
        <v>13098</v>
      </c>
      <c r="I551">
        <v>42232</v>
      </c>
      <c r="J551">
        <v>2167082.31</v>
      </c>
      <c r="K551">
        <v>1834994.09</v>
      </c>
      <c r="L551">
        <v>1433794.93</v>
      </c>
      <c r="M551">
        <v>652644.24589999998</v>
      </c>
      <c r="N551">
        <v>3354</v>
      </c>
      <c r="O551">
        <v>6239</v>
      </c>
      <c r="P551">
        <v>23048</v>
      </c>
      <c r="Q551">
        <v>1135118.19</v>
      </c>
      <c r="R551">
        <v>940714.06</v>
      </c>
      <c r="S551">
        <v>603089.21</v>
      </c>
      <c r="T551">
        <v>376134.5649</v>
      </c>
      <c r="U551">
        <v>3354</v>
      </c>
      <c r="V551">
        <v>6859</v>
      </c>
      <c r="W551">
        <v>19184</v>
      </c>
      <c r="X551">
        <v>1031964.12</v>
      </c>
      <c r="Y551">
        <v>894280.03</v>
      </c>
      <c r="Z551">
        <v>830705.72</v>
      </c>
      <c r="AA551">
        <v>276509.68099999998</v>
      </c>
      <c r="AB551">
        <v>3183</v>
      </c>
      <c r="AC551">
        <v>3267</v>
      </c>
      <c r="AD551">
        <v>1444</v>
      </c>
      <c r="AE551">
        <v>3147</v>
      </c>
      <c r="AF551">
        <v>3183</v>
      </c>
      <c r="AG551">
        <v>3267</v>
      </c>
      <c r="AH551">
        <v>1444</v>
      </c>
      <c r="AI551">
        <v>3147</v>
      </c>
      <c r="AJ551">
        <v>3183</v>
      </c>
      <c r="AK551">
        <v>3267</v>
      </c>
      <c r="AL551">
        <v>1444</v>
      </c>
      <c r="AM551">
        <v>3147</v>
      </c>
    </row>
    <row r="552" spans="1:39" x14ac:dyDescent="0.15">
      <c r="A552" t="s">
        <v>211</v>
      </c>
      <c r="B552">
        <v>30</v>
      </c>
      <c r="C552">
        <v>2</v>
      </c>
      <c r="D552">
        <v>2</v>
      </c>
      <c r="E552" t="s">
        <v>28</v>
      </c>
      <c r="F552" t="s">
        <v>29</v>
      </c>
      <c r="G552">
        <v>8563</v>
      </c>
      <c r="H552">
        <v>41977</v>
      </c>
      <c r="I552">
        <v>123672</v>
      </c>
      <c r="J552">
        <v>6225402.6299999999</v>
      </c>
      <c r="K552">
        <v>5183338.21</v>
      </c>
      <c r="L552">
        <v>4275425.71</v>
      </c>
      <c r="M552">
        <v>1875313.0068999999</v>
      </c>
      <c r="N552">
        <v>8563</v>
      </c>
      <c r="O552">
        <v>19559</v>
      </c>
      <c r="P552">
        <v>64538</v>
      </c>
      <c r="Q552">
        <v>3071120.19</v>
      </c>
      <c r="R552">
        <v>2488188.0299999998</v>
      </c>
      <c r="S552">
        <v>1755470.49</v>
      </c>
      <c r="T552">
        <v>1025996.4887</v>
      </c>
      <c r="U552">
        <v>8563</v>
      </c>
      <c r="V552">
        <v>22418</v>
      </c>
      <c r="W552">
        <v>59134</v>
      </c>
      <c r="X552">
        <v>3154282.44</v>
      </c>
      <c r="Y552">
        <v>2695150.18</v>
      </c>
      <c r="Z552">
        <v>2519955.2200000002</v>
      </c>
      <c r="AA552">
        <v>849316.51820000005</v>
      </c>
      <c r="AB552">
        <v>8236</v>
      </c>
      <c r="AC552">
        <v>8433</v>
      </c>
      <c r="AD552">
        <v>5284</v>
      </c>
      <c r="AE552">
        <v>8194</v>
      </c>
      <c r="AF552">
        <v>8236</v>
      </c>
      <c r="AG552">
        <v>8433</v>
      </c>
      <c r="AH552">
        <v>5284</v>
      </c>
      <c r="AI552">
        <v>8194</v>
      </c>
      <c r="AJ552">
        <v>8236</v>
      </c>
      <c r="AK552">
        <v>8433</v>
      </c>
      <c r="AL552">
        <v>5284</v>
      </c>
      <c r="AM552">
        <v>8194</v>
      </c>
    </row>
    <row r="553" spans="1:39" x14ac:dyDescent="0.15">
      <c r="A553" t="s">
        <v>211</v>
      </c>
      <c r="B553">
        <v>30</v>
      </c>
      <c r="C553">
        <v>2</v>
      </c>
      <c r="D553">
        <v>2</v>
      </c>
      <c r="E553" t="s">
        <v>30</v>
      </c>
      <c r="F553" t="s">
        <v>28</v>
      </c>
      <c r="G553">
        <v>488</v>
      </c>
      <c r="H553">
        <v>1853</v>
      </c>
      <c r="I553">
        <v>6052</v>
      </c>
      <c r="J553">
        <v>320101.74</v>
      </c>
      <c r="K553">
        <v>273568.63</v>
      </c>
      <c r="L553">
        <v>211507.79</v>
      </c>
      <c r="M553">
        <v>93309.239100000006</v>
      </c>
      <c r="N553">
        <v>488</v>
      </c>
      <c r="O553">
        <v>878</v>
      </c>
      <c r="P553">
        <v>3248</v>
      </c>
      <c r="Q553">
        <v>166663.51999999999</v>
      </c>
      <c r="R553">
        <v>141112.15</v>
      </c>
      <c r="S553">
        <v>89783.9</v>
      </c>
      <c r="T553">
        <v>52563.723700000002</v>
      </c>
      <c r="U553">
        <v>488</v>
      </c>
      <c r="V553">
        <v>975</v>
      </c>
      <c r="W553">
        <v>2804</v>
      </c>
      <c r="X553">
        <v>153438.22</v>
      </c>
      <c r="Y553">
        <v>132456.48000000001</v>
      </c>
      <c r="Z553">
        <v>121723.89</v>
      </c>
      <c r="AA553">
        <v>40745.515399999997</v>
      </c>
      <c r="AB553">
        <v>456</v>
      </c>
      <c r="AC553">
        <v>477</v>
      </c>
      <c r="AD553">
        <v>187</v>
      </c>
      <c r="AE553">
        <v>480</v>
      </c>
      <c r="AF553">
        <v>456</v>
      </c>
      <c r="AG553">
        <v>477</v>
      </c>
      <c r="AH553">
        <v>187</v>
      </c>
      <c r="AI553">
        <v>480</v>
      </c>
      <c r="AJ553">
        <v>456</v>
      </c>
      <c r="AK553">
        <v>477</v>
      </c>
      <c r="AL553">
        <v>187</v>
      </c>
      <c r="AM553">
        <v>480</v>
      </c>
    </row>
    <row r="554" spans="1:39" x14ac:dyDescent="0.15">
      <c r="A554" t="s">
        <v>211</v>
      </c>
      <c r="B554">
        <v>30</v>
      </c>
      <c r="C554">
        <v>2</v>
      </c>
      <c r="D554">
        <v>2</v>
      </c>
      <c r="E554" t="s">
        <v>30</v>
      </c>
      <c r="F554" t="s">
        <v>29</v>
      </c>
      <c r="G554">
        <v>1000</v>
      </c>
      <c r="H554">
        <v>4677</v>
      </c>
      <c r="I554">
        <v>14149</v>
      </c>
      <c r="J554">
        <v>711104.61</v>
      </c>
      <c r="K554">
        <v>589121.48</v>
      </c>
      <c r="L554">
        <v>476403.58</v>
      </c>
      <c r="M554">
        <v>216696.75719999999</v>
      </c>
      <c r="N554">
        <v>1000</v>
      </c>
      <c r="O554">
        <v>2154</v>
      </c>
      <c r="P554">
        <v>7353</v>
      </c>
      <c r="Q554">
        <v>349389.71</v>
      </c>
      <c r="R554">
        <v>282131.39</v>
      </c>
      <c r="S554">
        <v>192000.99</v>
      </c>
      <c r="T554">
        <v>118075.9077</v>
      </c>
      <c r="U554">
        <v>1000</v>
      </c>
      <c r="V554">
        <v>2523</v>
      </c>
      <c r="W554">
        <v>6796</v>
      </c>
      <c r="X554">
        <v>361714.9</v>
      </c>
      <c r="Y554">
        <v>306990.09000000003</v>
      </c>
      <c r="Z554">
        <v>284402.59000000003</v>
      </c>
      <c r="AA554">
        <v>98620.849499999997</v>
      </c>
      <c r="AB554">
        <v>941</v>
      </c>
      <c r="AC554">
        <v>988</v>
      </c>
      <c r="AD554">
        <v>587</v>
      </c>
      <c r="AE554">
        <v>973</v>
      </c>
      <c r="AF554">
        <v>941</v>
      </c>
      <c r="AG554">
        <v>988</v>
      </c>
      <c r="AH554">
        <v>587</v>
      </c>
      <c r="AI554">
        <v>973</v>
      </c>
      <c r="AJ554">
        <v>941</v>
      </c>
      <c r="AK554">
        <v>988</v>
      </c>
      <c r="AL554">
        <v>587</v>
      </c>
      <c r="AM554">
        <v>973</v>
      </c>
    </row>
    <row r="555" spans="1:39" x14ac:dyDescent="0.15">
      <c r="A555" t="s">
        <v>211</v>
      </c>
      <c r="B555">
        <v>30</v>
      </c>
      <c r="C555">
        <v>2</v>
      </c>
      <c r="D555">
        <v>2</v>
      </c>
      <c r="E555" t="s">
        <v>29</v>
      </c>
      <c r="F555" t="s">
        <v>28</v>
      </c>
      <c r="G555">
        <v>1793</v>
      </c>
      <c r="H555">
        <v>7344</v>
      </c>
      <c r="I555">
        <v>25214</v>
      </c>
      <c r="J555">
        <v>1283983.72</v>
      </c>
      <c r="K555">
        <v>1035347.56</v>
      </c>
      <c r="L555">
        <v>821094.07</v>
      </c>
      <c r="M555">
        <v>386955.05190000002</v>
      </c>
      <c r="N555">
        <v>1793</v>
      </c>
      <c r="O555">
        <v>3170</v>
      </c>
      <c r="P555">
        <v>12492</v>
      </c>
      <c r="Q555">
        <v>603224.64</v>
      </c>
      <c r="R555">
        <v>477861.95</v>
      </c>
      <c r="S555">
        <v>303264.24</v>
      </c>
      <c r="T555">
        <v>203603.49160000001</v>
      </c>
      <c r="U555">
        <v>1793</v>
      </c>
      <c r="V555">
        <v>4174</v>
      </c>
      <c r="W555">
        <v>12722</v>
      </c>
      <c r="X555">
        <v>680759.08</v>
      </c>
      <c r="Y555">
        <v>557485.61</v>
      </c>
      <c r="Z555">
        <v>517829.83</v>
      </c>
      <c r="AA555">
        <v>183351.56030000001</v>
      </c>
      <c r="AB555">
        <v>1693</v>
      </c>
      <c r="AC555">
        <v>1757</v>
      </c>
      <c r="AD555">
        <v>776</v>
      </c>
      <c r="AE555">
        <v>1749</v>
      </c>
      <c r="AF555">
        <v>1693</v>
      </c>
      <c r="AG555">
        <v>1757</v>
      </c>
      <c r="AH555">
        <v>776</v>
      </c>
      <c r="AI555">
        <v>1749</v>
      </c>
      <c r="AJ555">
        <v>1693</v>
      </c>
      <c r="AK555">
        <v>1757</v>
      </c>
      <c r="AL555">
        <v>776</v>
      </c>
      <c r="AM555">
        <v>1749</v>
      </c>
    </row>
    <row r="556" spans="1:39" x14ac:dyDescent="0.15">
      <c r="A556" t="s">
        <v>211</v>
      </c>
      <c r="B556">
        <v>30</v>
      </c>
      <c r="C556">
        <v>2</v>
      </c>
      <c r="D556">
        <v>2</v>
      </c>
      <c r="E556" t="s">
        <v>29</v>
      </c>
      <c r="F556" t="s">
        <v>29</v>
      </c>
      <c r="G556">
        <v>6413</v>
      </c>
      <c r="H556">
        <v>32668</v>
      </c>
      <c r="I556">
        <v>102388</v>
      </c>
      <c r="J556">
        <v>5112336.04</v>
      </c>
      <c r="K556">
        <v>4056430.45</v>
      </c>
      <c r="L556">
        <v>3360807.73</v>
      </c>
      <c r="M556">
        <v>1554795.1972000001</v>
      </c>
      <c r="N556">
        <v>6413</v>
      </c>
      <c r="O556">
        <v>13911</v>
      </c>
      <c r="P556">
        <v>48565</v>
      </c>
      <c r="Q556">
        <v>2273927.46</v>
      </c>
      <c r="R556">
        <v>1762367.59</v>
      </c>
      <c r="S556">
        <v>1227702.8500000001</v>
      </c>
      <c r="T556">
        <v>783245.26179999998</v>
      </c>
      <c r="U556">
        <v>6413</v>
      </c>
      <c r="V556">
        <v>18757</v>
      </c>
      <c r="W556">
        <v>53823</v>
      </c>
      <c r="X556">
        <v>2838408.58</v>
      </c>
      <c r="Y556">
        <v>2294062.86</v>
      </c>
      <c r="Z556">
        <v>2133104.88</v>
      </c>
      <c r="AA556">
        <v>771549.93539999996</v>
      </c>
      <c r="AB556">
        <v>6160</v>
      </c>
      <c r="AC556">
        <v>6340</v>
      </c>
      <c r="AD556">
        <v>4039</v>
      </c>
      <c r="AE556">
        <v>6256</v>
      </c>
      <c r="AF556">
        <v>6160</v>
      </c>
      <c r="AG556">
        <v>6340</v>
      </c>
      <c r="AH556">
        <v>4039</v>
      </c>
      <c r="AI556">
        <v>6256</v>
      </c>
      <c r="AJ556">
        <v>6160</v>
      </c>
      <c r="AK556">
        <v>6340</v>
      </c>
      <c r="AL556">
        <v>4039</v>
      </c>
      <c r="AM556">
        <v>6256</v>
      </c>
    </row>
    <row r="557" spans="1:39" x14ac:dyDescent="0.15">
      <c r="A557" t="s">
        <v>211</v>
      </c>
      <c r="B557">
        <v>30</v>
      </c>
      <c r="C557">
        <v>2</v>
      </c>
      <c r="D557">
        <v>2</v>
      </c>
      <c r="E557" t="s">
        <v>31</v>
      </c>
      <c r="F557" t="s">
        <v>28</v>
      </c>
      <c r="G557">
        <v>7</v>
      </c>
      <c r="H557">
        <v>28</v>
      </c>
      <c r="I557">
        <v>106</v>
      </c>
      <c r="J557">
        <v>4830.4799999999996</v>
      </c>
      <c r="K557">
        <v>4233.99</v>
      </c>
      <c r="L557">
        <v>3231.53</v>
      </c>
      <c r="M557">
        <v>1421.3262999999999</v>
      </c>
      <c r="N557">
        <v>7</v>
      </c>
      <c r="O557">
        <v>11</v>
      </c>
      <c r="P557">
        <v>41</v>
      </c>
      <c r="Q557">
        <v>1777.78</v>
      </c>
      <c r="R557">
        <v>1647.88</v>
      </c>
      <c r="S557">
        <v>803.15</v>
      </c>
      <c r="T557">
        <v>605.15629999999999</v>
      </c>
      <c r="U557">
        <v>7</v>
      </c>
      <c r="V557">
        <v>17</v>
      </c>
      <c r="W557">
        <v>65</v>
      </c>
      <c r="X557">
        <v>3052.7</v>
      </c>
      <c r="Y557">
        <v>2586.11</v>
      </c>
      <c r="Z557">
        <v>2428.38</v>
      </c>
      <c r="AA557">
        <v>816.17</v>
      </c>
      <c r="AB557">
        <v>7</v>
      </c>
      <c r="AC557">
        <v>7</v>
      </c>
      <c r="AD557">
        <v>2</v>
      </c>
      <c r="AE557">
        <v>7</v>
      </c>
      <c r="AF557">
        <v>7</v>
      </c>
      <c r="AG557">
        <v>7</v>
      </c>
      <c r="AH557">
        <v>2</v>
      </c>
      <c r="AI557">
        <v>7</v>
      </c>
      <c r="AJ557">
        <v>7</v>
      </c>
      <c r="AK557">
        <v>7</v>
      </c>
      <c r="AL557">
        <v>2</v>
      </c>
      <c r="AM557">
        <v>7</v>
      </c>
    </row>
    <row r="558" spans="1:39" x14ac:dyDescent="0.15">
      <c r="A558" t="s">
        <v>211</v>
      </c>
      <c r="B558">
        <v>30</v>
      </c>
      <c r="C558">
        <v>2</v>
      </c>
      <c r="D558">
        <v>2</v>
      </c>
      <c r="E558" t="s">
        <v>31</v>
      </c>
      <c r="F558" t="s">
        <v>29</v>
      </c>
      <c r="G558">
        <v>13</v>
      </c>
      <c r="H558">
        <v>61</v>
      </c>
      <c r="I558">
        <v>191</v>
      </c>
      <c r="J558">
        <v>10098.36</v>
      </c>
      <c r="K558">
        <v>8617.44</v>
      </c>
      <c r="L558">
        <v>7759.7</v>
      </c>
      <c r="M558">
        <v>2779.3490000000002</v>
      </c>
      <c r="N558">
        <v>13</v>
      </c>
      <c r="O558">
        <v>20</v>
      </c>
      <c r="P558">
        <v>88</v>
      </c>
      <c r="Q558">
        <v>4512.6400000000003</v>
      </c>
      <c r="R558">
        <v>3798.32</v>
      </c>
      <c r="S558">
        <v>3003.78</v>
      </c>
      <c r="T558">
        <v>1341.0627999999999</v>
      </c>
      <c r="U558">
        <v>13</v>
      </c>
      <c r="V558">
        <v>41</v>
      </c>
      <c r="W558">
        <v>103</v>
      </c>
      <c r="X558">
        <v>5585.72</v>
      </c>
      <c r="Y558">
        <v>4819.12</v>
      </c>
      <c r="Z558">
        <v>4755.92</v>
      </c>
      <c r="AA558">
        <v>1438.2862</v>
      </c>
      <c r="AB558">
        <v>9</v>
      </c>
      <c r="AC558">
        <v>13</v>
      </c>
      <c r="AD558">
        <v>3</v>
      </c>
      <c r="AE558">
        <v>13</v>
      </c>
      <c r="AF558">
        <v>9</v>
      </c>
      <c r="AG558">
        <v>13</v>
      </c>
      <c r="AH558">
        <v>3</v>
      </c>
      <c r="AI558">
        <v>13</v>
      </c>
      <c r="AJ558">
        <v>9</v>
      </c>
      <c r="AK558">
        <v>13</v>
      </c>
      <c r="AL558">
        <v>3</v>
      </c>
      <c r="AM558">
        <v>13</v>
      </c>
    </row>
    <row r="559" spans="1:39" x14ac:dyDescent="0.15">
      <c r="A559" t="s">
        <v>211</v>
      </c>
      <c r="B559">
        <v>30</v>
      </c>
      <c r="C559">
        <v>2</v>
      </c>
      <c r="D559">
        <v>2</v>
      </c>
      <c r="E559" t="s">
        <v>32</v>
      </c>
      <c r="F559" t="s">
        <v>28</v>
      </c>
      <c r="G559">
        <v>594</v>
      </c>
      <c r="H559">
        <v>2664</v>
      </c>
      <c r="I559">
        <v>9088</v>
      </c>
      <c r="J559">
        <v>470909.06</v>
      </c>
      <c r="K559">
        <v>376903.27</v>
      </c>
      <c r="L559">
        <v>309247.38</v>
      </c>
      <c r="M559">
        <v>137563.55869999999</v>
      </c>
      <c r="N559">
        <v>594</v>
      </c>
      <c r="O559">
        <v>1086</v>
      </c>
      <c r="P559">
        <v>3835</v>
      </c>
      <c r="Q559">
        <v>188194.5</v>
      </c>
      <c r="R559">
        <v>148134.70000000001</v>
      </c>
      <c r="S559">
        <v>95619.37</v>
      </c>
      <c r="T559">
        <v>62844.164700000001</v>
      </c>
      <c r="U559">
        <v>594</v>
      </c>
      <c r="V559">
        <v>1578</v>
      </c>
      <c r="W559">
        <v>5253</v>
      </c>
      <c r="X559">
        <v>282714.56</v>
      </c>
      <c r="Y559">
        <v>228768.57</v>
      </c>
      <c r="Z559">
        <v>213628.01</v>
      </c>
      <c r="AA559">
        <v>74719.394</v>
      </c>
      <c r="AB559">
        <v>560</v>
      </c>
      <c r="AC559">
        <v>570</v>
      </c>
      <c r="AD559">
        <v>277</v>
      </c>
      <c r="AE559">
        <v>564</v>
      </c>
      <c r="AF559">
        <v>560</v>
      </c>
      <c r="AG559">
        <v>570</v>
      </c>
      <c r="AH559">
        <v>277</v>
      </c>
      <c r="AI559">
        <v>564</v>
      </c>
      <c r="AJ559">
        <v>560</v>
      </c>
      <c r="AK559">
        <v>570</v>
      </c>
      <c r="AL559">
        <v>277</v>
      </c>
      <c r="AM559">
        <v>564</v>
      </c>
    </row>
    <row r="560" spans="1:39" x14ac:dyDescent="0.15">
      <c r="A560" t="s">
        <v>211</v>
      </c>
      <c r="B560">
        <v>30</v>
      </c>
      <c r="C560">
        <v>2</v>
      </c>
      <c r="D560">
        <v>2</v>
      </c>
      <c r="E560" t="s">
        <v>32</v>
      </c>
      <c r="F560" t="s">
        <v>29</v>
      </c>
      <c r="G560">
        <v>2331</v>
      </c>
      <c r="H560">
        <v>13151</v>
      </c>
      <c r="I560">
        <v>39705</v>
      </c>
      <c r="J560">
        <v>2000132.64</v>
      </c>
      <c r="K560">
        <v>1562186.27</v>
      </c>
      <c r="L560">
        <v>1349691.97</v>
      </c>
      <c r="M560">
        <v>596987.2267</v>
      </c>
      <c r="N560">
        <v>2331</v>
      </c>
      <c r="O560">
        <v>5548</v>
      </c>
      <c r="P560">
        <v>17263</v>
      </c>
      <c r="Q560">
        <v>803562.21</v>
      </c>
      <c r="R560">
        <v>614169.35</v>
      </c>
      <c r="S560">
        <v>455392.4</v>
      </c>
      <c r="T560">
        <v>276313.95270000002</v>
      </c>
      <c r="U560">
        <v>2331</v>
      </c>
      <c r="V560">
        <v>7603</v>
      </c>
      <c r="W560">
        <v>22442</v>
      </c>
      <c r="X560">
        <v>1196570.43</v>
      </c>
      <c r="Y560">
        <v>948016.92</v>
      </c>
      <c r="Z560">
        <v>894299.57</v>
      </c>
      <c r="AA560">
        <v>320673.27399999998</v>
      </c>
      <c r="AB560">
        <v>2255</v>
      </c>
      <c r="AC560">
        <v>2292</v>
      </c>
      <c r="AD560">
        <v>1579</v>
      </c>
      <c r="AE560">
        <v>2243</v>
      </c>
      <c r="AF560">
        <v>2255</v>
      </c>
      <c r="AG560">
        <v>2292</v>
      </c>
      <c r="AH560">
        <v>1579</v>
      </c>
      <c r="AI560">
        <v>2243</v>
      </c>
      <c r="AJ560">
        <v>2255</v>
      </c>
      <c r="AK560">
        <v>2292</v>
      </c>
      <c r="AL560">
        <v>1579</v>
      </c>
      <c r="AM560">
        <v>2243</v>
      </c>
    </row>
    <row r="561" spans="1:39" x14ac:dyDescent="0.15">
      <c r="A561" t="s">
        <v>211</v>
      </c>
      <c r="B561">
        <v>70</v>
      </c>
      <c r="C561">
        <v>1</v>
      </c>
      <c r="D561">
        <v>0</v>
      </c>
      <c r="E561" t="s">
        <v>28</v>
      </c>
      <c r="F561" t="s">
        <v>28</v>
      </c>
      <c r="G561">
        <v>71062</v>
      </c>
      <c r="H561">
        <v>97092</v>
      </c>
      <c r="I561">
        <v>267849</v>
      </c>
      <c r="J561">
        <v>14162288.08</v>
      </c>
      <c r="K561">
        <v>11827686.59</v>
      </c>
      <c r="L561">
        <v>10205061.08</v>
      </c>
      <c r="M561">
        <v>4206672.4362000003</v>
      </c>
      <c r="N561">
        <v>26989</v>
      </c>
      <c r="O561">
        <v>36515</v>
      </c>
      <c r="P561">
        <v>110058</v>
      </c>
      <c r="Q561">
        <v>5621227.7300000004</v>
      </c>
      <c r="R561">
        <v>4555970.5</v>
      </c>
      <c r="S561">
        <v>3333955.45</v>
      </c>
      <c r="T561">
        <v>1874877.9594000001</v>
      </c>
      <c r="U561">
        <v>44073</v>
      </c>
      <c r="V561">
        <v>60577</v>
      </c>
      <c r="W561">
        <v>157791</v>
      </c>
      <c r="X561">
        <v>8541060.3499999996</v>
      </c>
      <c r="Y561">
        <v>7271716.0899999999</v>
      </c>
      <c r="Z561">
        <v>6871105.6299999999</v>
      </c>
      <c r="AA561">
        <v>2331794.4767999998</v>
      </c>
      <c r="AB561">
        <v>69235</v>
      </c>
      <c r="AC561">
        <v>45036</v>
      </c>
      <c r="AD561">
        <v>16607</v>
      </c>
      <c r="AE561">
        <v>34566</v>
      </c>
      <c r="AF561">
        <v>26203</v>
      </c>
      <c r="AG561">
        <v>24708</v>
      </c>
      <c r="AH561">
        <v>9606</v>
      </c>
      <c r="AI561">
        <v>15479</v>
      </c>
      <c r="AJ561">
        <v>43032</v>
      </c>
      <c r="AK561">
        <v>20328</v>
      </c>
      <c r="AL561">
        <v>7001</v>
      </c>
      <c r="AM561">
        <v>19087</v>
      </c>
    </row>
    <row r="562" spans="1:39" x14ac:dyDescent="0.15">
      <c r="A562" t="s">
        <v>211</v>
      </c>
      <c r="B562">
        <v>70</v>
      </c>
      <c r="C562">
        <v>1</v>
      </c>
      <c r="D562">
        <v>0</v>
      </c>
      <c r="E562" t="s">
        <v>28</v>
      </c>
      <c r="F562" t="s">
        <v>29</v>
      </c>
      <c r="G562">
        <v>28434</v>
      </c>
      <c r="H562">
        <v>50070</v>
      </c>
      <c r="I562">
        <v>130292</v>
      </c>
      <c r="J562">
        <v>6427243.9500000002</v>
      </c>
      <c r="K562">
        <v>5196872.96</v>
      </c>
      <c r="L562">
        <v>4601198.8899999997</v>
      </c>
      <c r="M562">
        <v>1984861.3884999999</v>
      </c>
      <c r="N562">
        <v>11778</v>
      </c>
      <c r="O562">
        <v>20564</v>
      </c>
      <c r="P562">
        <v>59373</v>
      </c>
      <c r="Q562">
        <v>2783392.46</v>
      </c>
      <c r="R562">
        <v>2187100.0099999998</v>
      </c>
      <c r="S562">
        <v>1749222.64</v>
      </c>
      <c r="T562">
        <v>952943.90130000003</v>
      </c>
      <c r="U562">
        <v>16656</v>
      </c>
      <c r="V562">
        <v>29506</v>
      </c>
      <c r="W562">
        <v>70919</v>
      </c>
      <c r="X562">
        <v>3643851.49</v>
      </c>
      <c r="Y562">
        <v>3009772.95</v>
      </c>
      <c r="Z562">
        <v>2851976.25</v>
      </c>
      <c r="AA562">
        <v>1031917.4872</v>
      </c>
      <c r="AB562">
        <v>27911</v>
      </c>
      <c r="AC562">
        <v>23713</v>
      </c>
      <c r="AD562">
        <v>14658</v>
      </c>
      <c r="AE562">
        <v>19696</v>
      </c>
      <c r="AF562">
        <v>11600</v>
      </c>
      <c r="AG562">
        <v>11203</v>
      </c>
      <c r="AH562">
        <v>7183</v>
      </c>
      <c r="AI562">
        <v>8473</v>
      </c>
      <c r="AJ562">
        <v>16311</v>
      </c>
      <c r="AK562">
        <v>12510</v>
      </c>
      <c r="AL562">
        <v>7475</v>
      </c>
      <c r="AM562">
        <v>11223</v>
      </c>
    </row>
    <row r="563" spans="1:39" x14ac:dyDescent="0.15">
      <c r="A563" t="s">
        <v>211</v>
      </c>
      <c r="B563">
        <v>70</v>
      </c>
      <c r="C563">
        <v>1</v>
      </c>
      <c r="D563">
        <v>0</v>
      </c>
      <c r="E563" t="s">
        <v>30</v>
      </c>
      <c r="F563" t="s">
        <v>28</v>
      </c>
      <c r="G563">
        <v>124</v>
      </c>
      <c r="H563">
        <v>178</v>
      </c>
      <c r="I563">
        <v>471</v>
      </c>
      <c r="J563">
        <v>23693.52</v>
      </c>
      <c r="K563">
        <v>19867.87</v>
      </c>
      <c r="L563">
        <v>17535.3</v>
      </c>
      <c r="M563">
        <v>6861.6841000000004</v>
      </c>
      <c r="N563">
        <v>42</v>
      </c>
      <c r="O563">
        <v>57</v>
      </c>
      <c r="P563">
        <v>151</v>
      </c>
      <c r="Q563">
        <v>7818.37</v>
      </c>
      <c r="R563">
        <v>6560.82</v>
      </c>
      <c r="S563">
        <v>4999.49</v>
      </c>
      <c r="T563">
        <v>2326.3362999999999</v>
      </c>
      <c r="U563">
        <v>82</v>
      </c>
      <c r="V563">
        <v>121</v>
      </c>
      <c r="W563">
        <v>320</v>
      </c>
      <c r="X563">
        <v>15875.15</v>
      </c>
      <c r="Y563">
        <v>13307.05</v>
      </c>
      <c r="Z563">
        <v>12535.81</v>
      </c>
      <c r="AA563">
        <v>4535.3477999999996</v>
      </c>
      <c r="AB563">
        <v>122</v>
      </c>
      <c r="AC563">
        <v>66</v>
      </c>
      <c r="AD563">
        <v>22</v>
      </c>
      <c r="AE563">
        <v>83</v>
      </c>
      <c r="AF563">
        <v>41</v>
      </c>
      <c r="AG563">
        <v>33</v>
      </c>
      <c r="AH563">
        <v>14</v>
      </c>
      <c r="AI563">
        <v>36</v>
      </c>
      <c r="AJ563">
        <v>81</v>
      </c>
      <c r="AK563">
        <v>33</v>
      </c>
      <c r="AL563">
        <v>8</v>
      </c>
      <c r="AM563">
        <v>47</v>
      </c>
    </row>
    <row r="564" spans="1:39" x14ac:dyDescent="0.15">
      <c r="A564" t="s">
        <v>211</v>
      </c>
      <c r="B564">
        <v>70</v>
      </c>
      <c r="C564">
        <v>1</v>
      </c>
      <c r="D564">
        <v>0</v>
      </c>
      <c r="E564" t="s">
        <v>30</v>
      </c>
      <c r="F564" t="s">
        <v>29</v>
      </c>
      <c r="G564">
        <v>56</v>
      </c>
      <c r="H564">
        <v>88</v>
      </c>
      <c r="I564">
        <v>232</v>
      </c>
      <c r="J564">
        <v>12215.14</v>
      </c>
      <c r="K564">
        <v>10072.57</v>
      </c>
      <c r="L564">
        <v>8611.01</v>
      </c>
      <c r="M564">
        <v>3435.1749</v>
      </c>
      <c r="N564">
        <v>26</v>
      </c>
      <c r="O564">
        <v>34</v>
      </c>
      <c r="P564">
        <v>103</v>
      </c>
      <c r="Q564">
        <v>5726.61</v>
      </c>
      <c r="R564">
        <v>4620.8599999999997</v>
      </c>
      <c r="S564">
        <v>3253.47</v>
      </c>
      <c r="T564">
        <v>1665.5029999999999</v>
      </c>
      <c r="U564">
        <v>30</v>
      </c>
      <c r="V564">
        <v>54</v>
      </c>
      <c r="W564">
        <v>129</v>
      </c>
      <c r="X564">
        <v>6488.53</v>
      </c>
      <c r="Y564">
        <v>5451.71</v>
      </c>
      <c r="Z564">
        <v>5357.54</v>
      </c>
      <c r="AA564">
        <v>1769.6719000000001</v>
      </c>
      <c r="AB564">
        <v>55</v>
      </c>
      <c r="AC564">
        <v>45</v>
      </c>
      <c r="AD564">
        <v>26</v>
      </c>
      <c r="AE564">
        <v>43</v>
      </c>
      <c r="AF564">
        <v>25</v>
      </c>
      <c r="AG564">
        <v>23</v>
      </c>
      <c r="AH564">
        <v>14</v>
      </c>
      <c r="AI564">
        <v>21</v>
      </c>
      <c r="AJ564">
        <v>30</v>
      </c>
      <c r="AK564">
        <v>22</v>
      </c>
      <c r="AL564">
        <v>12</v>
      </c>
      <c r="AM564">
        <v>22</v>
      </c>
    </row>
    <row r="565" spans="1:39" x14ac:dyDescent="0.15">
      <c r="A565" t="s">
        <v>211</v>
      </c>
      <c r="B565">
        <v>70</v>
      </c>
      <c r="C565">
        <v>1</v>
      </c>
      <c r="D565">
        <v>0</v>
      </c>
      <c r="E565" t="s">
        <v>29</v>
      </c>
      <c r="F565" t="s">
        <v>28</v>
      </c>
      <c r="G565">
        <v>555</v>
      </c>
      <c r="H565">
        <v>861</v>
      </c>
      <c r="I565">
        <v>2689</v>
      </c>
      <c r="J565">
        <v>129013.55</v>
      </c>
      <c r="K565">
        <v>100178.46</v>
      </c>
      <c r="L565">
        <v>88059.51</v>
      </c>
      <c r="M565">
        <v>42388.627899999999</v>
      </c>
      <c r="N565">
        <v>204</v>
      </c>
      <c r="O565">
        <v>326</v>
      </c>
      <c r="P565">
        <v>1181</v>
      </c>
      <c r="Q565">
        <v>50322.01</v>
      </c>
      <c r="R565">
        <v>37444.97</v>
      </c>
      <c r="S565">
        <v>28456.28</v>
      </c>
      <c r="T565">
        <v>20242.585500000001</v>
      </c>
      <c r="U565">
        <v>351</v>
      </c>
      <c r="V565">
        <v>535</v>
      </c>
      <c r="W565">
        <v>1508</v>
      </c>
      <c r="X565">
        <v>78691.539999999994</v>
      </c>
      <c r="Y565">
        <v>62733.49</v>
      </c>
      <c r="Z565">
        <v>59603.23</v>
      </c>
      <c r="AA565">
        <v>22146.042399999998</v>
      </c>
      <c r="AB565">
        <v>540</v>
      </c>
      <c r="AC565">
        <v>290</v>
      </c>
      <c r="AD565">
        <v>148</v>
      </c>
      <c r="AE565">
        <v>244</v>
      </c>
      <c r="AF565">
        <v>192</v>
      </c>
      <c r="AG565">
        <v>199</v>
      </c>
      <c r="AH565">
        <v>109</v>
      </c>
      <c r="AI565">
        <v>150</v>
      </c>
      <c r="AJ565">
        <v>348</v>
      </c>
      <c r="AK565">
        <v>91</v>
      </c>
      <c r="AL565">
        <v>39</v>
      </c>
      <c r="AM565">
        <v>94</v>
      </c>
    </row>
    <row r="566" spans="1:39" x14ac:dyDescent="0.15">
      <c r="A566" t="s">
        <v>211</v>
      </c>
      <c r="B566">
        <v>70</v>
      </c>
      <c r="C566">
        <v>1</v>
      </c>
      <c r="D566">
        <v>0</v>
      </c>
      <c r="E566" t="s">
        <v>29</v>
      </c>
      <c r="F566" t="s">
        <v>29</v>
      </c>
      <c r="G566">
        <v>466</v>
      </c>
      <c r="H566">
        <v>919</v>
      </c>
      <c r="I566">
        <v>2678</v>
      </c>
      <c r="J566">
        <v>121452.02</v>
      </c>
      <c r="K566">
        <v>91713.3</v>
      </c>
      <c r="L566">
        <v>82278.81</v>
      </c>
      <c r="M566">
        <v>40722.700199999999</v>
      </c>
      <c r="N566">
        <v>217</v>
      </c>
      <c r="O566">
        <v>413</v>
      </c>
      <c r="P566">
        <v>1411</v>
      </c>
      <c r="Q566">
        <v>59562.46</v>
      </c>
      <c r="R566">
        <v>43347.67</v>
      </c>
      <c r="S566">
        <v>35957.160000000003</v>
      </c>
      <c r="T566">
        <v>22981.093700000001</v>
      </c>
      <c r="U566">
        <v>249</v>
      </c>
      <c r="V566">
        <v>506</v>
      </c>
      <c r="W566">
        <v>1267</v>
      </c>
      <c r="X566">
        <v>61889.56</v>
      </c>
      <c r="Y566">
        <v>48365.63</v>
      </c>
      <c r="Z566">
        <v>46321.65</v>
      </c>
      <c r="AA566">
        <v>17741.606500000002</v>
      </c>
      <c r="AB566">
        <v>459</v>
      </c>
      <c r="AC566">
        <v>345</v>
      </c>
      <c r="AD566">
        <v>236</v>
      </c>
      <c r="AE566">
        <v>291</v>
      </c>
      <c r="AF566">
        <v>215</v>
      </c>
      <c r="AG566">
        <v>214</v>
      </c>
      <c r="AH566">
        <v>159</v>
      </c>
      <c r="AI566">
        <v>166</v>
      </c>
      <c r="AJ566">
        <v>244</v>
      </c>
      <c r="AK566">
        <v>131</v>
      </c>
      <c r="AL566">
        <v>77</v>
      </c>
      <c r="AM566">
        <v>125</v>
      </c>
    </row>
    <row r="567" spans="1:39" x14ac:dyDescent="0.15">
      <c r="A567" t="s">
        <v>211</v>
      </c>
      <c r="B567">
        <v>70</v>
      </c>
      <c r="C567">
        <v>1</v>
      </c>
      <c r="D567">
        <v>0</v>
      </c>
      <c r="E567" t="s">
        <v>32</v>
      </c>
      <c r="F567" t="s">
        <v>28</v>
      </c>
      <c r="G567">
        <v>6716</v>
      </c>
      <c r="H567">
        <v>10214</v>
      </c>
      <c r="I567">
        <v>31370</v>
      </c>
      <c r="J567">
        <v>1660599.54</v>
      </c>
      <c r="K567">
        <v>1272004.1499999999</v>
      </c>
      <c r="L567">
        <v>1176168.78</v>
      </c>
      <c r="M567">
        <v>469759.59129999997</v>
      </c>
      <c r="N567">
        <v>1279</v>
      </c>
      <c r="O567">
        <v>1969</v>
      </c>
      <c r="P567">
        <v>6088</v>
      </c>
      <c r="Q567">
        <v>313871.69</v>
      </c>
      <c r="R567">
        <v>232944.86</v>
      </c>
      <c r="S567">
        <v>169861.71</v>
      </c>
      <c r="T567">
        <v>103019.4185</v>
      </c>
      <c r="U567">
        <v>5437</v>
      </c>
      <c r="V567">
        <v>8245</v>
      </c>
      <c r="W567">
        <v>25282</v>
      </c>
      <c r="X567">
        <v>1346727.85</v>
      </c>
      <c r="Y567">
        <v>1039059.29</v>
      </c>
      <c r="Z567">
        <v>1006307.07</v>
      </c>
      <c r="AA567">
        <v>366740.1728</v>
      </c>
      <c r="AB567">
        <v>6619</v>
      </c>
      <c r="AC567">
        <v>3854</v>
      </c>
      <c r="AD567">
        <v>1474</v>
      </c>
      <c r="AE567">
        <v>4507</v>
      </c>
      <c r="AF567">
        <v>1243</v>
      </c>
      <c r="AG567">
        <v>1009</v>
      </c>
      <c r="AH567">
        <v>446</v>
      </c>
      <c r="AI567">
        <v>1020</v>
      </c>
      <c r="AJ567">
        <v>5376</v>
      </c>
      <c r="AK567">
        <v>2845</v>
      </c>
      <c r="AL567">
        <v>1028</v>
      </c>
      <c r="AM567">
        <v>3487</v>
      </c>
    </row>
    <row r="568" spans="1:39" x14ac:dyDescent="0.15">
      <c r="A568" t="s">
        <v>211</v>
      </c>
      <c r="B568">
        <v>70</v>
      </c>
      <c r="C568">
        <v>1</v>
      </c>
      <c r="D568">
        <v>0</v>
      </c>
      <c r="E568" t="s">
        <v>32</v>
      </c>
      <c r="F568" t="s">
        <v>29</v>
      </c>
      <c r="G568">
        <v>4488</v>
      </c>
      <c r="H568">
        <v>8850</v>
      </c>
      <c r="I568">
        <v>24389</v>
      </c>
      <c r="J568">
        <v>1237536.03</v>
      </c>
      <c r="K568">
        <v>926930.33</v>
      </c>
      <c r="L568">
        <v>868463.4</v>
      </c>
      <c r="M568">
        <v>367631.76740000001</v>
      </c>
      <c r="N568">
        <v>1008</v>
      </c>
      <c r="O568">
        <v>2051</v>
      </c>
      <c r="P568">
        <v>5857</v>
      </c>
      <c r="Q568">
        <v>279780.67</v>
      </c>
      <c r="R568">
        <v>203566.77</v>
      </c>
      <c r="S568">
        <v>166804.15</v>
      </c>
      <c r="T568">
        <v>97126.315600000002</v>
      </c>
      <c r="U568">
        <v>3480</v>
      </c>
      <c r="V568">
        <v>6799</v>
      </c>
      <c r="W568">
        <v>18532</v>
      </c>
      <c r="X568">
        <v>957755.36</v>
      </c>
      <c r="Y568">
        <v>723363.56</v>
      </c>
      <c r="Z568">
        <v>701659.25</v>
      </c>
      <c r="AA568">
        <v>270505.45179999998</v>
      </c>
      <c r="AB568">
        <v>4449</v>
      </c>
      <c r="AC568">
        <v>3639</v>
      </c>
      <c r="AD568">
        <v>2327</v>
      </c>
      <c r="AE568">
        <v>3718</v>
      </c>
      <c r="AF568">
        <v>999</v>
      </c>
      <c r="AG568">
        <v>908</v>
      </c>
      <c r="AH568">
        <v>626</v>
      </c>
      <c r="AI568">
        <v>860</v>
      </c>
      <c r="AJ568">
        <v>3450</v>
      </c>
      <c r="AK568">
        <v>2731</v>
      </c>
      <c r="AL568">
        <v>1701</v>
      </c>
      <c r="AM568">
        <v>2858</v>
      </c>
    </row>
    <row r="569" spans="1:39" x14ac:dyDescent="0.15">
      <c r="A569" t="s">
        <v>211</v>
      </c>
      <c r="B569">
        <v>70</v>
      </c>
      <c r="C569">
        <v>1</v>
      </c>
      <c r="D569">
        <v>1</v>
      </c>
      <c r="E569" t="s">
        <v>28</v>
      </c>
      <c r="F569" t="s">
        <v>28</v>
      </c>
      <c r="G569">
        <v>41496</v>
      </c>
      <c r="H569">
        <v>73468</v>
      </c>
      <c r="I569">
        <v>184816</v>
      </c>
      <c r="J569">
        <v>8730190</v>
      </c>
      <c r="K569">
        <v>7526288.2400000002</v>
      </c>
      <c r="L569">
        <v>6472634.7800000003</v>
      </c>
      <c r="M569">
        <v>2776843.0366000002</v>
      </c>
      <c r="N569">
        <v>19501</v>
      </c>
      <c r="O569">
        <v>33003</v>
      </c>
      <c r="P569">
        <v>94835</v>
      </c>
      <c r="Q569">
        <v>4161388.62</v>
      </c>
      <c r="R569">
        <v>3558694.19</v>
      </c>
      <c r="S569">
        <v>2710900.98</v>
      </c>
      <c r="T569">
        <v>1526238.4117999999</v>
      </c>
      <c r="U569">
        <v>21995</v>
      </c>
      <c r="V569">
        <v>40465</v>
      </c>
      <c r="W569">
        <v>89981</v>
      </c>
      <c r="X569">
        <v>4568801.38</v>
      </c>
      <c r="Y569">
        <v>3967594.05</v>
      </c>
      <c r="Z569">
        <v>3761733.8</v>
      </c>
      <c r="AA569">
        <v>1250604.6248000001</v>
      </c>
      <c r="AB569">
        <v>39610</v>
      </c>
      <c r="AC569">
        <v>36829</v>
      </c>
      <c r="AD569">
        <v>12812</v>
      </c>
      <c r="AE569">
        <v>34858</v>
      </c>
      <c r="AF569">
        <v>18590</v>
      </c>
      <c r="AG569">
        <v>18148</v>
      </c>
      <c r="AH569">
        <v>7562</v>
      </c>
      <c r="AI569">
        <v>17263</v>
      </c>
      <c r="AJ569">
        <v>21020</v>
      </c>
      <c r="AK569">
        <v>18681</v>
      </c>
      <c r="AL569">
        <v>5250</v>
      </c>
      <c r="AM569">
        <v>17595</v>
      </c>
    </row>
    <row r="570" spans="1:39" x14ac:dyDescent="0.15">
      <c r="A570" t="s">
        <v>211</v>
      </c>
      <c r="B570">
        <v>70</v>
      </c>
      <c r="C570">
        <v>1</v>
      </c>
      <c r="D570">
        <v>1</v>
      </c>
      <c r="E570" t="s">
        <v>28</v>
      </c>
      <c r="F570" t="s">
        <v>29</v>
      </c>
      <c r="G570">
        <v>58379</v>
      </c>
      <c r="H570">
        <v>129547</v>
      </c>
      <c r="I570">
        <v>298429</v>
      </c>
      <c r="J570">
        <v>13684391.029999999</v>
      </c>
      <c r="K570">
        <v>11578617.32</v>
      </c>
      <c r="L570">
        <v>10212169.109999999</v>
      </c>
      <c r="M570">
        <v>4363211.7165000001</v>
      </c>
      <c r="N570">
        <v>27293</v>
      </c>
      <c r="O570">
        <v>57751</v>
      </c>
      <c r="P570">
        <v>151585</v>
      </c>
      <c r="Q570">
        <v>6494974.5599999996</v>
      </c>
      <c r="R570">
        <v>5440559.71</v>
      </c>
      <c r="S570">
        <v>4353510.16</v>
      </c>
      <c r="T570">
        <v>2362145.3223999999</v>
      </c>
      <c r="U570">
        <v>31086</v>
      </c>
      <c r="V570">
        <v>71796</v>
      </c>
      <c r="W570">
        <v>146844</v>
      </c>
      <c r="X570">
        <v>7189416.4699999997</v>
      </c>
      <c r="Y570">
        <v>6138057.6100000003</v>
      </c>
      <c r="Z570">
        <v>5858658.9500000002</v>
      </c>
      <c r="AA570">
        <v>2001066.3940999999</v>
      </c>
      <c r="AB570">
        <v>56472</v>
      </c>
      <c r="AC570">
        <v>54763</v>
      </c>
      <c r="AD570">
        <v>28420</v>
      </c>
      <c r="AE570">
        <v>53364</v>
      </c>
      <c r="AF570">
        <v>26391</v>
      </c>
      <c r="AG570">
        <v>25927</v>
      </c>
      <c r="AH570">
        <v>15693</v>
      </c>
      <c r="AI570">
        <v>25375</v>
      </c>
      <c r="AJ570">
        <v>30081</v>
      </c>
      <c r="AK570">
        <v>28836</v>
      </c>
      <c r="AL570">
        <v>12727</v>
      </c>
      <c r="AM570">
        <v>27989</v>
      </c>
    </row>
    <row r="571" spans="1:39" x14ac:dyDescent="0.15">
      <c r="A571" t="s">
        <v>211</v>
      </c>
      <c r="B571">
        <v>70</v>
      </c>
      <c r="C571">
        <v>1</v>
      </c>
      <c r="D571">
        <v>1</v>
      </c>
      <c r="E571" t="s">
        <v>30</v>
      </c>
      <c r="F571" t="s">
        <v>28</v>
      </c>
      <c r="G571">
        <v>4008</v>
      </c>
      <c r="H571">
        <v>7230</v>
      </c>
      <c r="I571">
        <v>17566</v>
      </c>
      <c r="J571">
        <v>847060.08</v>
      </c>
      <c r="K571">
        <v>735709.49</v>
      </c>
      <c r="L571">
        <v>625050.42000000004</v>
      </c>
      <c r="M571">
        <v>262447.80099999998</v>
      </c>
      <c r="N571">
        <v>1798</v>
      </c>
      <c r="O571">
        <v>3077</v>
      </c>
      <c r="P571">
        <v>8378</v>
      </c>
      <c r="Q571">
        <v>383489.36</v>
      </c>
      <c r="R571">
        <v>332586.83</v>
      </c>
      <c r="S571">
        <v>243938.33</v>
      </c>
      <c r="T571">
        <v>135942.29990000001</v>
      </c>
      <c r="U571">
        <v>2210</v>
      </c>
      <c r="V571">
        <v>4153</v>
      </c>
      <c r="W571">
        <v>9188</v>
      </c>
      <c r="X571">
        <v>463570.72</v>
      </c>
      <c r="Y571">
        <v>403122.66</v>
      </c>
      <c r="Z571">
        <v>381112.09</v>
      </c>
      <c r="AA571">
        <v>126505.50109999999</v>
      </c>
      <c r="AB571">
        <v>3755</v>
      </c>
      <c r="AC571">
        <v>3673</v>
      </c>
      <c r="AD571">
        <v>1049</v>
      </c>
      <c r="AE571">
        <v>3909</v>
      </c>
      <c r="AF571">
        <v>1690</v>
      </c>
      <c r="AG571">
        <v>1663</v>
      </c>
      <c r="AH571">
        <v>614</v>
      </c>
      <c r="AI571">
        <v>1762</v>
      </c>
      <c r="AJ571">
        <v>2065</v>
      </c>
      <c r="AK571">
        <v>2010</v>
      </c>
      <c r="AL571">
        <v>435</v>
      </c>
      <c r="AM571">
        <v>2147</v>
      </c>
    </row>
    <row r="572" spans="1:39" x14ac:dyDescent="0.15">
      <c r="A572" t="s">
        <v>211</v>
      </c>
      <c r="B572">
        <v>70</v>
      </c>
      <c r="C572">
        <v>1</v>
      </c>
      <c r="D572">
        <v>1</v>
      </c>
      <c r="E572" t="s">
        <v>30</v>
      </c>
      <c r="F572" t="s">
        <v>29</v>
      </c>
      <c r="G572">
        <v>6405</v>
      </c>
      <c r="H572">
        <v>14148</v>
      </c>
      <c r="I572">
        <v>31634</v>
      </c>
      <c r="J572">
        <v>1481712.19</v>
      </c>
      <c r="K572">
        <v>1261155.46</v>
      </c>
      <c r="L572">
        <v>1111138.5900000001</v>
      </c>
      <c r="M572">
        <v>463021.01870000002</v>
      </c>
      <c r="N572">
        <v>2728</v>
      </c>
      <c r="O572">
        <v>5732</v>
      </c>
      <c r="P572">
        <v>14692</v>
      </c>
      <c r="Q572">
        <v>644603.89</v>
      </c>
      <c r="R572">
        <v>544954.72</v>
      </c>
      <c r="S572">
        <v>430867.13</v>
      </c>
      <c r="T572">
        <v>230160.41380000001</v>
      </c>
      <c r="U572">
        <v>3677</v>
      </c>
      <c r="V572">
        <v>8416</v>
      </c>
      <c r="W572">
        <v>16942</v>
      </c>
      <c r="X572">
        <v>837108.3</v>
      </c>
      <c r="Y572">
        <v>716200.74</v>
      </c>
      <c r="Z572">
        <v>680271.46</v>
      </c>
      <c r="AA572">
        <v>232860.60490000001</v>
      </c>
      <c r="AB572">
        <v>6064</v>
      </c>
      <c r="AC572">
        <v>6125</v>
      </c>
      <c r="AD572">
        <v>2855</v>
      </c>
      <c r="AE572">
        <v>6239</v>
      </c>
      <c r="AF572">
        <v>2601</v>
      </c>
      <c r="AG572">
        <v>2619</v>
      </c>
      <c r="AH572">
        <v>1510</v>
      </c>
      <c r="AI572">
        <v>2658</v>
      </c>
      <c r="AJ572">
        <v>3463</v>
      </c>
      <c r="AK572">
        <v>3506</v>
      </c>
      <c r="AL572">
        <v>1345</v>
      </c>
      <c r="AM572">
        <v>3581</v>
      </c>
    </row>
    <row r="573" spans="1:39" x14ac:dyDescent="0.15">
      <c r="A573" t="s">
        <v>211</v>
      </c>
      <c r="B573">
        <v>70</v>
      </c>
      <c r="C573">
        <v>1</v>
      </c>
      <c r="D573">
        <v>1</v>
      </c>
      <c r="E573" t="s">
        <v>29</v>
      </c>
      <c r="F573" t="s">
        <v>28</v>
      </c>
      <c r="G573">
        <v>20014</v>
      </c>
      <c r="H573">
        <v>37974</v>
      </c>
      <c r="I573">
        <v>96216</v>
      </c>
      <c r="J573">
        <v>4557398.22</v>
      </c>
      <c r="K573">
        <v>3764059.98</v>
      </c>
      <c r="L573">
        <v>3331267.72</v>
      </c>
      <c r="M573">
        <v>1417420.9441</v>
      </c>
      <c r="N573">
        <v>6951</v>
      </c>
      <c r="O573">
        <v>12020</v>
      </c>
      <c r="P573">
        <v>36662</v>
      </c>
      <c r="Q573">
        <v>1579011.67</v>
      </c>
      <c r="R573">
        <v>1302103.9099999999</v>
      </c>
      <c r="S573">
        <v>989071.07</v>
      </c>
      <c r="T573">
        <v>593808.41280000005</v>
      </c>
      <c r="U573">
        <v>13063</v>
      </c>
      <c r="V573">
        <v>25954</v>
      </c>
      <c r="W573">
        <v>59554</v>
      </c>
      <c r="X573">
        <v>2978386.55</v>
      </c>
      <c r="Y573">
        <v>2461956.0699999998</v>
      </c>
      <c r="Z573">
        <v>2342196.65</v>
      </c>
      <c r="AA573">
        <v>823612.53130000003</v>
      </c>
      <c r="AB573">
        <v>19051</v>
      </c>
      <c r="AC573">
        <v>18461</v>
      </c>
      <c r="AD573">
        <v>6413</v>
      </c>
      <c r="AE573">
        <v>19251</v>
      </c>
      <c r="AF573">
        <v>6610</v>
      </c>
      <c r="AG573">
        <v>6459</v>
      </c>
      <c r="AH573">
        <v>2839</v>
      </c>
      <c r="AI573">
        <v>6706</v>
      </c>
      <c r="AJ573">
        <v>12441</v>
      </c>
      <c r="AK573">
        <v>12002</v>
      </c>
      <c r="AL573">
        <v>3574</v>
      </c>
      <c r="AM573">
        <v>12545</v>
      </c>
    </row>
    <row r="574" spans="1:39" x14ac:dyDescent="0.15">
      <c r="A574" t="s">
        <v>211</v>
      </c>
      <c r="B574">
        <v>70</v>
      </c>
      <c r="C574">
        <v>1</v>
      </c>
      <c r="D574">
        <v>1</v>
      </c>
      <c r="E574" t="s">
        <v>29</v>
      </c>
      <c r="F574" t="s">
        <v>29</v>
      </c>
      <c r="G574">
        <v>46490</v>
      </c>
      <c r="H574">
        <v>110981</v>
      </c>
      <c r="I574">
        <v>253642</v>
      </c>
      <c r="J574">
        <v>11802403.18</v>
      </c>
      <c r="K574">
        <v>9541371.1799999997</v>
      </c>
      <c r="L574">
        <v>8690497.5600000005</v>
      </c>
      <c r="M574">
        <v>3637387.7836000002</v>
      </c>
      <c r="N574">
        <v>14344</v>
      </c>
      <c r="O574">
        <v>30943</v>
      </c>
      <c r="P574">
        <v>84568</v>
      </c>
      <c r="Q574">
        <v>3632884.21</v>
      </c>
      <c r="R574">
        <v>2926447.94</v>
      </c>
      <c r="S574">
        <v>2360009.5499999998</v>
      </c>
      <c r="T574">
        <v>1337137.7801999999</v>
      </c>
      <c r="U574">
        <v>32146</v>
      </c>
      <c r="V574">
        <v>80038</v>
      </c>
      <c r="W574">
        <v>169074</v>
      </c>
      <c r="X574">
        <v>8169518.9699999997</v>
      </c>
      <c r="Y574">
        <v>6614923.2400000002</v>
      </c>
      <c r="Z574">
        <v>6330488.0099999998</v>
      </c>
      <c r="AA574">
        <v>2300250.0033999998</v>
      </c>
      <c r="AB574">
        <v>44823</v>
      </c>
      <c r="AC574">
        <v>44399</v>
      </c>
      <c r="AD574">
        <v>22792</v>
      </c>
      <c r="AE574">
        <v>45317</v>
      </c>
      <c r="AF574">
        <v>13828</v>
      </c>
      <c r="AG574">
        <v>13642</v>
      </c>
      <c r="AH574">
        <v>8653</v>
      </c>
      <c r="AI574">
        <v>14017</v>
      </c>
      <c r="AJ574">
        <v>30995</v>
      </c>
      <c r="AK574">
        <v>30757</v>
      </c>
      <c r="AL574">
        <v>14139</v>
      </c>
      <c r="AM574">
        <v>31300</v>
      </c>
    </row>
    <row r="575" spans="1:39" x14ac:dyDescent="0.15">
      <c r="A575" t="s">
        <v>211</v>
      </c>
      <c r="B575">
        <v>70</v>
      </c>
      <c r="C575">
        <v>1</v>
      </c>
      <c r="D575">
        <v>1</v>
      </c>
      <c r="E575" t="s">
        <v>31</v>
      </c>
      <c r="F575" t="s">
        <v>28</v>
      </c>
      <c r="G575">
        <v>46</v>
      </c>
      <c r="H575">
        <v>128</v>
      </c>
      <c r="I575">
        <v>285</v>
      </c>
      <c r="J575">
        <v>12148.36</v>
      </c>
      <c r="K575">
        <v>9936.0400000000009</v>
      </c>
      <c r="L575">
        <v>8782.9</v>
      </c>
      <c r="M575">
        <v>3859.0936000000002</v>
      </c>
      <c r="N575">
        <v>14</v>
      </c>
      <c r="O575">
        <v>37</v>
      </c>
      <c r="P575">
        <v>91</v>
      </c>
      <c r="Q575">
        <v>3423.36</v>
      </c>
      <c r="R575">
        <v>2851.76</v>
      </c>
      <c r="S575">
        <v>2234.37</v>
      </c>
      <c r="T575">
        <v>1308.7111</v>
      </c>
      <c r="U575">
        <v>32</v>
      </c>
      <c r="V575">
        <v>91</v>
      </c>
      <c r="W575">
        <v>194</v>
      </c>
      <c r="X575">
        <v>8725</v>
      </c>
      <c r="Y575">
        <v>7084.28</v>
      </c>
      <c r="Z575">
        <v>6548.53</v>
      </c>
      <c r="AA575">
        <v>2550.3825000000002</v>
      </c>
      <c r="AB575">
        <v>44</v>
      </c>
      <c r="AC575">
        <v>44</v>
      </c>
      <c r="AD575">
        <v>14</v>
      </c>
      <c r="AE575">
        <v>44</v>
      </c>
      <c r="AF575">
        <v>13</v>
      </c>
      <c r="AG575">
        <v>13</v>
      </c>
      <c r="AH575">
        <v>10</v>
      </c>
      <c r="AI575">
        <v>14</v>
      </c>
      <c r="AJ575">
        <v>31</v>
      </c>
      <c r="AK575">
        <v>31</v>
      </c>
      <c r="AL575">
        <v>4</v>
      </c>
      <c r="AM575">
        <v>30</v>
      </c>
    </row>
    <row r="576" spans="1:39" x14ac:dyDescent="0.15">
      <c r="A576" t="s">
        <v>211</v>
      </c>
      <c r="B576">
        <v>70</v>
      </c>
      <c r="C576">
        <v>1</v>
      </c>
      <c r="D576">
        <v>1</v>
      </c>
      <c r="E576" t="s">
        <v>31</v>
      </c>
      <c r="F576" t="s">
        <v>29</v>
      </c>
      <c r="G576">
        <v>64</v>
      </c>
      <c r="H576">
        <v>194</v>
      </c>
      <c r="I576">
        <v>390</v>
      </c>
      <c r="J576">
        <v>18088</v>
      </c>
      <c r="K576">
        <v>14684.33</v>
      </c>
      <c r="L576">
        <v>13050.99</v>
      </c>
      <c r="M576">
        <v>5864.6522999999997</v>
      </c>
      <c r="N576">
        <v>20</v>
      </c>
      <c r="O576">
        <v>51</v>
      </c>
      <c r="P576">
        <v>143</v>
      </c>
      <c r="Q576">
        <v>6150.93</v>
      </c>
      <c r="R576">
        <v>4786.84</v>
      </c>
      <c r="S576">
        <v>3684.79</v>
      </c>
      <c r="T576">
        <v>2498.0185999999999</v>
      </c>
      <c r="U576">
        <v>44</v>
      </c>
      <c r="V576">
        <v>143</v>
      </c>
      <c r="W576">
        <v>247</v>
      </c>
      <c r="X576">
        <v>11937.07</v>
      </c>
      <c r="Y576">
        <v>9897.49</v>
      </c>
      <c r="Z576">
        <v>9366.2000000000007</v>
      </c>
      <c r="AA576">
        <v>3366.6336999999999</v>
      </c>
      <c r="AB576">
        <v>58</v>
      </c>
      <c r="AC576">
        <v>62</v>
      </c>
      <c r="AD576">
        <v>33</v>
      </c>
      <c r="AE576">
        <v>63</v>
      </c>
      <c r="AF576">
        <v>18</v>
      </c>
      <c r="AG576">
        <v>19</v>
      </c>
      <c r="AH576">
        <v>16</v>
      </c>
      <c r="AI576">
        <v>19</v>
      </c>
      <c r="AJ576">
        <v>40</v>
      </c>
      <c r="AK576">
        <v>43</v>
      </c>
      <c r="AL576">
        <v>17</v>
      </c>
      <c r="AM576">
        <v>44</v>
      </c>
    </row>
    <row r="577" spans="1:39" x14ac:dyDescent="0.15">
      <c r="A577" t="s">
        <v>211</v>
      </c>
      <c r="B577">
        <v>70</v>
      </c>
      <c r="C577">
        <v>1</v>
      </c>
      <c r="D577">
        <v>1</v>
      </c>
      <c r="E577" t="s">
        <v>32</v>
      </c>
      <c r="F577" t="s">
        <v>28</v>
      </c>
      <c r="G577">
        <v>1435</v>
      </c>
      <c r="H577">
        <v>2823</v>
      </c>
      <c r="I577">
        <v>7325</v>
      </c>
      <c r="J577">
        <v>368013.25</v>
      </c>
      <c r="K577">
        <v>292989.07</v>
      </c>
      <c r="L577">
        <v>266320.93</v>
      </c>
      <c r="M577">
        <v>106606.7279</v>
      </c>
      <c r="N577">
        <v>413</v>
      </c>
      <c r="O577">
        <v>830</v>
      </c>
      <c r="P577">
        <v>2295</v>
      </c>
      <c r="Q577">
        <v>103324.46</v>
      </c>
      <c r="R577">
        <v>81739.64</v>
      </c>
      <c r="S577">
        <v>63714.69</v>
      </c>
      <c r="T577">
        <v>36277.538800000002</v>
      </c>
      <c r="U577">
        <v>1022</v>
      </c>
      <c r="V577">
        <v>1993</v>
      </c>
      <c r="W577">
        <v>5030</v>
      </c>
      <c r="X577">
        <v>264688.78999999998</v>
      </c>
      <c r="Y577">
        <v>211249.43</v>
      </c>
      <c r="Z577">
        <v>202606.24</v>
      </c>
      <c r="AA577">
        <v>70329.189100000003</v>
      </c>
      <c r="AB577">
        <v>1389</v>
      </c>
      <c r="AC577">
        <v>1279</v>
      </c>
      <c r="AD577">
        <v>442</v>
      </c>
      <c r="AE577">
        <v>1299</v>
      </c>
      <c r="AF577">
        <v>396</v>
      </c>
      <c r="AG577">
        <v>358</v>
      </c>
      <c r="AH577">
        <v>146</v>
      </c>
      <c r="AI577">
        <v>379</v>
      </c>
      <c r="AJ577">
        <v>993</v>
      </c>
      <c r="AK577">
        <v>921</v>
      </c>
      <c r="AL577">
        <v>296</v>
      </c>
      <c r="AM577">
        <v>920</v>
      </c>
    </row>
    <row r="578" spans="1:39" x14ac:dyDescent="0.15">
      <c r="A578" t="s">
        <v>211</v>
      </c>
      <c r="B578">
        <v>70</v>
      </c>
      <c r="C578">
        <v>1</v>
      </c>
      <c r="D578">
        <v>1</v>
      </c>
      <c r="E578" t="s">
        <v>32</v>
      </c>
      <c r="F578" t="s">
        <v>29</v>
      </c>
      <c r="G578">
        <v>2438</v>
      </c>
      <c r="H578">
        <v>5963</v>
      </c>
      <c r="I578">
        <v>14365</v>
      </c>
      <c r="J578">
        <v>691740.3</v>
      </c>
      <c r="K578">
        <v>538107.65</v>
      </c>
      <c r="L578">
        <v>497335.55</v>
      </c>
      <c r="M578">
        <v>209755.97039999999</v>
      </c>
      <c r="N578">
        <v>704</v>
      </c>
      <c r="O578">
        <v>1691</v>
      </c>
      <c r="P578">
        <v>4448</v>
      </c>
      <c r="Q578">
        <v>197907.02</v>
      </c>
      <c r="R578">
        <v>154559.57</v>
      </c>
      <c r="S578">
        <v>127628.81</v>
      </c>
      <c r="T578">
        <v>72084.075800000006</v>
      </c>
      <c r="U578">
        <v>1734</v>
      </c>
      <c r="V578">
        <v>4272</v>
      </c>
      <c r="W578">
        <v>9917</v>
      </c>
      <c r="X578">
        <v>493833.28</v>
      </c>
      <c r="Y578">
        <v>383548.08</v>
      </c>
      <c r="Z578">
        <v>369706.74</v>
      </c>
      <c r="AA578">
        <v>137671.8946</v>
      </c>
      <c r="AB578">
        <v>2376</v>
      </c>
      <c r="AC578">
        <v>2275</v>
      </c>
      <c r="AD578">
        <v>1196</v>
      </c>
      <c r="AE578">
        <v>2278</v>
      </c>
      <c r="AF578">
        <v>685</v>
      </c>
      <c r="AG578">
        <v>632</v>
      </c>
      <c r="AH578">
        <v>406</v>
      </c>
      <c r="AI578">
        <v>660</v>
      </c>
      <c r="AJ578">
        <v>1691</v>
      </c>
      <c r="AK578">
        <v>1643</v>
      </c>
      <c r="AL578">
        <v>790</v>
      </c>
      <c r="AM578">
        <v>1618</v>
      </c>
    </row>
    <row r="579" spans="1:39" x14ac:dyDescent="0.15">
      <c r="A579" t="s">
        <v>211</v>
      </c>
      <c r="B579">
        <v>70</v>
      </c>
      <c r="C579">
        <v>1</v>
      </c>
      <c r="D579">
        <v>2</v>
      </c>
      <c r="E579" t="s">
        <v>28</v>
      </c>
      <c r="F579" t="s">
        <v>28</v>
      </c>
      <c r="G579">
        <v>73312</v>
      </c>
      <c r="H579">
        <v>104873</v>
      </c>
      <c r="I579">
        <v>287440</v>
      </c>
      <c r="J579">
        <v>14653677.630000001</v>
      </c>
      <c r="K579">
        <v>12433588</v>
      </c>
      <c r="L579">
        <v>10798062.779999999</v>
      </c>
      <c r="M579">
        <v>4380227.1199000003</v>
      </c>
      <c r="N579">
        <v>28378</v>
      </c>
      <c r="O579">
        <v>39798</v>
      </c>
      <c r="P579">
        <v>122284</v>
      </c>
      <c r="Q579">
        <v>5912659.2999999998</v>
      </c>
      <c r="R579">
        <v>4886462.5999999996</v>
      </c>
      <c r="S579">
        <v>3599417.68</v>
      </c>
      <c r="T579">
        <v>2015999.9125000001</v>
      </c>
      <c r="U579">
        <v>44934</v>
      </c>
      <c r="V579">
        <v>65075</v>
      </c>
      <c r="W579">
        <v>165156</v>
      </c>
      <c r="X579">
        <v>8741018.3300000001</v>
      </c>
      <c r="Y579">
        <v>7547125.4000000004</v>
      </c>
      <c r="Z579">
        <v>7198645.0999999996</v>
      </c>
      <c r="AA579">
        <v>2364227.2074000002</v>
      </c>
      <c r="AB579">
        <v>69555</v>
      </c>
      <c r="AC579">
        <v>57155</v>
      </c>
      <c r="AD579">
        <v>16485</v>
      </c>
      <c r="AE579">
        <v>58393</v>
      </c>
      <c r="AF579">
        <v>26845</v>
      </c>
      <c r="AG579">
        <v>26423</v>
      </c>
      <c r="AH579">
        <v>9884</v>
      </c>
      <c r="AI579">
        <v>25284</v>
      </c>
      <c r="AJ579">
        <v>42710</v>
      </c>
      <c r="AK579">
        <v>30732</v>
      </c>
      <c r="AL579">
        <v>6601</v>
      </c>
      <c r="AM579">
        <v>33109</v>
      </c>
    </row>
    <row r="580" spans="1:39" x14ac:dyDescent="0.15">
      <c r="A580" t="s">
        <v>211</v>
      </c>
      <c r="B580">
        <v>70</v>
      </c>
      <c r="C580">
        <v>1</v>
      </c>
      <c r="D580">
        <v>2</v>
      </c>
      <c r="E580" t="s">
        <v>28</v>
      </c>
      <c r="F580" t="s">
        <v>29</v>
      </c>
      <c r="G580">
        <v>53955</v>
      </c>
      <c r="H580">
        <v>92658</v>
      </c>
      <c r="I580">
        <v>240167</v>
      </c>
      <c r="J580">
        <v>11863239.57</v>
      </c>
      <c r="K580">
        <v>9843479</v>
      </c>
      <c r="L580">
        <v>8654790.9800000004</v>
      </c>
      <c r="M580">
        <v>3635067.2363</v>
      </c>
      <c r="N580">
        <v>23418</v>
      </c>
      <c r="O580">
        <v>38651</v>
      </c>
      <c r="P580">
        <v>113366</v>
      </c>
      <c r="Q580">
        <v>5327881.22</v>
      </c>
      <c r="R580">
        <v>4329164.46</v>
      </c>
      <c r="S580">
        <v>3393764.91</v>
      </c>
      <c r="T580">
        <v>1819968.8463000001</v>
      </c>
      <c r="U580">
        <v>30537</v>
      </c>
      <c r="V580">
        <v>54007</v>
      </c>
      <c r="W580">
        <v>126801</v>
      </c>
      <c r="X580">
        <v>6535358.3499999996</v>
      </c>
      <c r="Y580">
        <v>5514314.54</v>
      </c>
      <c r="Z580">
        <v>5261026.07</v>
      </c>
      <c r="AA580">
        <v>1815098.39</v>
      </c>
      <c r="AB580">
        <v>52106</v>
      </c>
      <c r="AC580">
        <v>48648</v>
      </c>
      <c r="AD580">
        <v>23729</v>
      </c>
      <c r="AE580">
        <v>47976</v>
      </c>
      <c r="AF580">
        <v>22550</v>
      </c>
      <c r="AG580">
        <v>22326</v>
      </c>
      <c r="AH580">
        <v>12533</v>
      </c>
      <c r="AI580">
        <v>21741</v>
      </c>
      <c r="AJ580">
        <v>29556</v>
      </c>
      <c r="AK580">
        <v>26322</v>
      </c>
      <c r="AL580">
        <v>11196</v>
      </c>
      <c r="AM580">
        <v>26235</v>
      </c>
    </row>
    <row r="581" spans="1:39" x14ac:dyDescent="0.15">
      <c r="A581" t="s">
        <v>211</v>
      </c>
      <c r="B581">
        <v>70</v>
      </c>
      <c r="C581">
        <v>1</v>
      </c>
      <c r="D581">
        <v>2</v>
      </c>
      <c r="E581" t="s">
        <v>30</v>
      </c>
      <c r="F581" t="s">
        <v>28</v>
      </c>
      <c r="G581">
        <v>8959</v>
      </c>
      <c r="H581">
        <v>12804</v>
      </c>
      <c r="I581">
        <v>35165</v>
      </c>
      <c r="J581">
        <v>1803503.68</v>
      </c>
      <c r="K581">
        <v>1532902.61</v>
      </c>
      <c r="L581">
        <v>1321024.2</v>
      </c>
      <c r="M581">
        <v>537788.68649999995</v>
      </c>
      <c r="N581">
        <v>3280</v>
      </c>
      <c r="O581">
        <v>4582</v>
      </c>
      <c r="P581">
        <v>14068</v>
      </c>
      <c r="Q581">
        <v>690603.2</v>
      </c>
      <c r="R581">
        <v>572241.09</v>
      </c>
      <c r="S581">
        <v>404349.9</v>
      </c>
      <c r="T581">
        <v>233847.99770000001</v>
      </c>
      <c r="U581">
        <v>5679</v>
      </c>
      <c r="V581">
        <v>8222</v>
      </c>
      <c r="W581">
        <v>21097</v>
      </c>
      <c r="X581">
        <v>1112900.48</v>
      </c>
      <c r="Y581">
        <v>960661.52</v>
      </c>
      <c r="Z581">
        <v>916674.3</v>
      </c>
      <c r="AA581">
        <v>303940.6888</v>
      </c>
      <c r="AB581">
        <v>8336</v>
      </c>
      <c r="AC581">
        <v>7402</v>
      </c>
      <c r="AD581">
        <v>1813</v>
      </c>
      <c r="AE581">
        <v>8726</v>
      </c>
      <c r="AF581">
        <v>3058</v>
      </c>
      <c r="AG581">
        <v>3057</v>
      </c>
      <c r="AH581">
        <v>1084</v>
      </c>
      <c r="AI581">
        <v>3218</v>
      </c>
      <c r="AJ581">
        <v>5278</v>
      </c>
      <c r="AK581">
        <v>4345</v>
      </c>
      <c r="AL581">
        <v>729</v>
      </c>
      <c r="AM581">
        <v>5508</v>
      </c>
    </row>
    <row r="582" spans="1:39" x14ac:dyDescent="0.15">
      <c r="A582" t="s">
        <v>211</v>
      </c>
      <c r="B582">
        <v>70</v>
      </c>
      <c r="C582">
        <v>1</v>
      </c>
      <c r="D582">
        <v>2</v>
      </c>
      <c r="E582" t="s">
        <v>30</v>
      </c>
      <c r="F582" t="s">
        <v>29</v>
      </c>
      <c r="G582">
        <v>6056</v>
      </c>
      <c r="H582">
        <v>10311</v>
      </c>
      <c r="I582">
        <v>26646</v>
      </c>
      <c r="J582">
        <v>1336532.2</v>
      </c>
      <c r="K582">
        <v>1111369.74</v>
      </c>
      <c r="L582">
        <v>972085.05</v>
      </c>
      <c r="M582">
        <v>405136.21909999999</v>
      </c>
      <c r="N582">
        <v>2521</v>
      </c>
      <c r="O582">
        <v>4146</v>
      </c>
      <c r="P582">
        <v>11912</v>
      </c>
      <c r="Q582">
        <v>575926.24</v>
      </c>
      <c r="R582">
        <v>470131.47</v>
      </c>
      <c r="S582">
        <v>361770.68</v>
      </c>
      <c r="T582">
        <v>193276.12609999999</v>
      </c>
      <c r="U582">
        <v>3535</v>
      </c>
      <c r="V582">
        <v>6165</v>
      </c>
      <c r="W582">
        <v>14734</v>
      </c>
      <c r="X582">
        <v>760605.96</v>
      </c>
      <c r="Y582">
        <v>641238.27</v>
      </c>
      <c r="Z582">
        <v>610314.37</v>
      </c>
      <c r="AA582">
        <v>211860.09299999999</v>
      </c>
      <c r="AB582">
        <v>5745</v>
      </c>
      <c r="AC582">
        <v>5573</v>
      </c>
      <c r="AD582">
        <v>2479</v>
      </c>
      <c r="AE582">
        <v>5927</v>
      </c>
      <c r="AF582">
        <v>2396</v>
      </c>
      <c r="AG582">
        <v>2426</v>
      </c>
      <c r="AH582">
        <v>1311</v>
      </c>
      <c r="AI582">
        <v>2473</v>
      </c>
      <c r="AJ582">
        <v>3349</v>
      </c>
      <c r="AK582">
        <v>3147</v>
      </c>
      <c r="AL582">
        <v>1168</v>
      </c>
      <c r="AM582">
        <v>3454</v>
      </c>
    </row>
    <row r="583" spans="1:39" x14ac:dyDescent="0.15">
      <c r="A583" t="s">
        <v>211</v>
      </c>
      <c r="B583">
        <v>70</v>
      </c>
      <c r="C583">
        <v>1</v>
      </c>
      <c r="D583">
        <v>2</v>
      </c>
      <c r="E583" t="s">
        <v>29</v>
      </c>
      <c r="F583" t="s">
        <v>28</v>
      </c>
      <c r="G583">
        <v>20807</v>
      </c>
      <c r="H583">
        <v>31913</v>
      </c>
      <c r="I583">
        <v>90108</v>
      </c>
      <c r="J583">
        <v>4545585.74</v>
      </c>
      <c r="K583">
        <v>3661296.15</v>
      </c>
      <c r="L583">
        <v>3233030.56</v>
      </c>
      <c r="M583">
        <v>1360322.1451999999</v>
      </c>
      <c r="N583">
        <v>6710</v>
      </c>
      <c r="O583">
        <v>9450</v>
      </c>
      <c r="P583">
        <v>31138</v>
      </c>
      <c r="Q583">
        <v>1479373.86</v>
      </c>
      <c r="R583">
        <v>1176214.23</v>
      </c>
      <c r="S583">
        <v>862801.1</v>
      </c>
      <c r="T583">
        <v>517570.85600000003</v>
      </c>
      <c r="U583">
        <v>14097</v>
      </c>
      <c r="V583">
        <v>22463</v>
      </c>
      <c r="W583">
        <v>58970</v>
      </c>
      <c r="X583">
        <v>3066211.88</v>
      </c>
      <c r="Y583">
        <v>2485081.92</v>
      </c>
      <c r="Z583">
        <v>2370229.46</v>
      </c>
      <c r="AA583">
        <v>842751.2892</v>
      </c>
      <c r="AB583">
        <v>19809</v>
      </c>
      <c r="AC583">
        <v>18241</v>
      </c>
      <c r="AD583">
        <v>5307</v>
      </c>
      <c r="AE583">
        <v>20155</v>
      </c>
      <c r="AF583">
        <v>6368</v>
      </c>
      <c r="AG583">
        <v>6231</v>
      </c>
      <c r="AH583">
        <v>2464</v>
      </c>
      <c r="AI583">
        <v>6520</v>
      </c>
      <c r="AJ583">
        <v>13441</v>
      </c>
      <c r="AK583">
        <v>12010</v>
      </c>
      <c r="AL583">
        <v>2843</v>
      </c>
      <c r="AM583">
        <v>13635</v>
      </c>
    </row>
    <row r="584" spans="1:39" x14ac:dyDescent="0.15">
      <c r="A584" t="s">
        <v>211</v>
      </c>
      <c r="B584">
        <v>70</v>
      </c>
      <c r="C584">
        <v>1</v>
      </c>
      <c r="D584">
        <v>2</v>
      </c>
      <c r="E584" t="s">
        <v>29</v>
      </c>
      <c r="F584" t="s">
        <v>29</v>
      </c>
      <c r="G584">
        <v>25579</v>
      </c>
      <c r="H584">
        <v>45581</v>
      </c>
      <c r="I584">
        <v>121024</v>
      </c>
      <c r="J584">
        <v>6017498.3600000003</v>
      </c>
      <c r="K584">
        <v>4776180.91</v>
      </c>
      <c r="L584">
        <v>4295865.96</v>
      </c>
      <c r="M584">
        <v>1817391.4735999999</v>
      </c>
      <c r="N584">
        <v>8230</v>
      </c>
      <c r="O584">
        <v>13389</v>
      </c>
      <c r="P584">
        <v>41835</v>
      </c>
      <c r="Q584">
        <v>1943428</v>
      </c>
      <c r="R584">
        <v>1515699.74</v>
      </c>
      <c r="S584">
        <v>1178278.29</v>
      </c>
      <c r="T584">
        <v>682499.00630000001</v>
      </c>
      <c r="U584">
        <v>17349</v>
      </c>
      <c r="V584">
        <v>32192</v>
      </c>
      <c r="W584">
        <v>79189</v>
      </c>
      <c r="X584">
        <v>4074070.36</v>
      </c>
      <c r="Y584">
        <v>3260481.17</v>
      </c>
      <c r="Z584">
        <v>3117587.67</v>
      </c>
      <c r="AA584">
        <v>1134892.4672999999</v>
      </c>
      <c r="AB584">
        <v>24652</v>
      </c>
      <c r="AC584">
        <v>23906</v>
      </c>
      <c r="AD584">
        <v>11410</v>
      </c>
      <c r="AE584">
        <v>24912</v>
      </c>
      <c r="AF584">
        <v>7960</v>
      </c>
      <c r="AG584">
        <v>7830</v>
      </c>
      <c r="AH584">
        <v>4556</v>
      </c>
      <c r="AI584">
        <v>8019</v>
      </c>
      <c r="AJ584">
        <v>16692</v>
      </c>
      <c r="AK584">
        <v>16076</v>
      </c>
      <c r="AL584">
        <v>6854</v>
      </c>
      <c r="AM584">
        <v>16893</v>
      </c>
    </row>
    <row r="585" spans="1:39" x14ac:dyDescent="0.15">
      <c r="A585" t="s">
        <v>211</v>
      </c>
      <c r="B585">
        <v>70</v>
      </c>
      <c r="C585">
        <v>1</v>
      </c>
      <c r="D585">
        <v>2</v>
      </c>
      <c r="E585" t="s">
        <v>31</v>
      </c>
      <c r="F585" t="s">
        <v>28</v>
      </c>
      <c r="G585">
        <v>12</v>
      </c>
      <c r="H585">
        <v>28</v>
      </c>
      <c r="I585">
        <v>58</v>
      </c>
      <c r="J585">
        <v>2833.82</v>
      </c>
      <c r="K585">
        <v>2534.98</v>
      </c>
      <c r="L585">
        <v>1834.37</v>
      </c>
      <c r="M585">
        <v>894.42679999999996</v>
      </c>
      <c r="N585">
        <v>4</v>
      </c>
      <c r="O585">
        <v>10</v>
      </c>
      <c r="P585">
        <v>21</v>
      </c>
      <c r="Q585">
        <v>1038.9000000000001</v>
      </c>
      <c r="R585">
        <v>905.47</v>
      </c>
      <c r="S585">
        <v>306.39999999999998</v>
      </c>
      <c r="T585">
        <v>419.66680000000002</v>
      </c>
      <c r="U585">
        <v>8</v>
      </c>
      <c r="V585">
        <v>18</v>
      </c>
      <c r="W585">
        <v>37</v>
      </c>
      <c r="X585">
        <v>1794.92</v>
      </c>
      <c r="Y585">
        <v>1629.51</v>
      </c>
      <c r="Z585">
        <v>1527.97</v>
      </c>
      <c r="AA585">
        <v>474.76</v>
      </c>
      <c r="AB585">
        <v>11</v>
      </c>
      <c r="AC585">
        <v>9</v>
      </c>
      <c r="AD585">
        <v>0</v>
      </c>
      <c r="AE585">
        <v>11</v>
      </c>
      <c r="AF585">
        <v>4</v>
      </c>
      <c r="AG585">
        <v>3</v>
      </c>
      <c r="AH585">
        <v>0</v>
      </c>
      <c r="AI585">
        <v>4</v>
      </c>
      <c r="AJ585">
        <v>7</v>
      </c>
      <c r="AK585">
        <v>6</v>
      </c>
      <c r="AL585">
        <v>0</v>
      </c>
      <c r="AM585">
        <v>7</v>
      </c>
    </row>
    <row r="586" spans="1:39" x14ac:dyDescent="0.15">
      <c r="A586" t="s">
        <v>211</v>
      </c>
      <c r="B586">
        <v>70</v>
      </c>
      <c r="C586">
        <v>1</v>
      </c>
      <c r="D586">
        <v>2</v>
      </c>
      <c r="E586" t="s">
        <v>31</v>
      </c>
      <c r="F586" t="s">
        <v>29</v>
      </c>
      <c r="G586">
        <v>8</v>
      </c>
      <c r="H586">
        <v>21</v>
      </c>
      <c r="I586">
        <v>50</v>
      </c>
      <c r="J586">
        <v>2366.75</v>
      </c>
      <c r="K586">
        <v>1967.87</v>
      </c>
      <c r="L586">
        <v>1901.87</v>
      </c>
      <c r="M586">
        <v>723.28250000000003</v>
      </c>
      <c r="N586">
        <v>3</v>
      </c>
      <c r="O586">
        <v>7</v>
      </c>
      <c r="P586">
        <v>18</v>
      </c>
      <c r="Q586">
        <v>995.94</v>
      </c>
      <c r="R586">
        <v>791.29</v>
      </c>
      <c r="S586">
        <v>725.29</v>
      </c>
      <c r="T586">
        <v>306.58210000000003</v>
      </c>
      <c r="U586">
        <v>5</v>
      </c>
      <c r="V586">
        <v>14</v>
      </c>
      <c r="W586">
        <v>32</v>
      </c>
      <c r="X586">
        <v>1370.81</v>
      </c>
      <c r="Y586">
        <v>1176.58</v>
      </c>
      <c r="Z586">
        <v>1176.58</v>
      </c>
      <c r="AA586">
        <v>416.7004</v>
      </c>
      <c r="AB586">
        <v>8</v>
      </c>
      <c r="AC586">
        <v>8</v>
      </c>
      <c r="AD586">
        <v>3</v>
      </c>
      <c r="AE586">
        <v>8</v>
      </c>
      <c r="AF586">
        <v>3</v>
      </c>
      <c r="AG586">
        <v>3</v>
      </c>
      <c r="AH586">
        <v>2</v>
      </c>
      <c r="AI586">
        <v>3</v>
      </c>
      <c r="AJ586">
        <v>5</v>
      </c>
      <c r="AK586">
        <v>5</v>
      </c>
      <c r="AL586">
        <v>1</v>
      </c>
      <c r="AM586">
        <v>5</v>
      </c>
    </row>
    <row r="587" spans="1:39" x14ac:dyDescent="0.15">
      <c r="A587" t="s">
        <v>211</v>
      </c>
      <c r="B587">
        <v>70</v>
      </c>
      <c r="C587">
        <v>1</v>
      </c>
      <c r="D587">
        <v>2</v>
      </c>
      <c r="E587" t="s">
        <v>32</v>
      </c>
      <c r="F587" t="s">
        <v>28</v>
      </c>
      <c r="G587">
        <v>3432</v>
      </c>
      <c r="H587">
        <v>5509</v>
      </c>
      <c r="I587">
        <v>16364</v>
      </c>
      <c r="J587">
        <v>858523.22</v>
      </c>
      <c r="K587">
        <v>659064.5</v>
      </c>
      <c r="L587">
        <v>599659.17000000004</v>
      </c>
      <c r="M587">
        <v>245681.36139999999</v>
      </c>
      <c r="N587">
        <v>877</v>
      </c>
      <c r="O587">
        <v>1354</v>
      </c>
      <c r="P587">
        <v>4250</v>
      </c>
      <c r="Q587">
        <v>216923.23</v>
      </c>
      <c r="R587">
        <v>164228.29</v>
      </c>
      <c r="S587">
        <v>121251.66</v>
      </c>
      <c r="T587">
        <v>72605.801800000001</v>
      </c>
      <c r="U587">
        <v>2555</v>
      </c>
      <c r="V587">
        <v>4155</v>
      </c>
      <c r="W587">
        <v>12114</v>
      </c>
      <c r="X587">
        <v>641599.99</v>
      </c>
      <c r="Y587">
        <v>494836.21</v>
      </c>
      <c r="Z587">
        <v>478407.51</v>
      </c>
      <c r="AA587">
        <v>173075.55960000001</v>
      </c>
      <c r="AB587">
        <v>3280</v>
      </c>
      <c r="AC587">
        <v>2665</v>
      </c>
      <c r="AD587">
        <v>770</v>
      </c>
      <c r="AE587">
        <v>2986</v>
      </c>
      <c r="AF587">
        <v>842</v>
      </c>
      <c r="AG587">
        <v>738</v>
      </c>
      <c r="AH587">
        <v>278</v>
      </c>
      <c r="AI587">
        <v>824</v>
      </c>
      <c r="AJ587">
        <v>2438</v>
      </c>
      <c r="AK587">
        <v>1927</v>
      </c>
      <c r="AL587">
        <v>492</v>
      </c>
      <c r="AM587">
        <v>2162</v>
      </c>
    </row>
    <row r="588" spans="1:39" x14ac:dyDescent="0.15">
      <c r="A588" t="s">
        <v>211</v>
      </c>
      <c r="B588">
        <v>70</v>
      </c>
      <c r="C588">
        <v>1</v>
      </c>
      <c r="D588">
        <v>2</v>
      </c>
      <c r="E588" t="s">
        <v>32</v>
      </c>
      <c r="F588" t="s">
        <v>29</v>
      </c>
      <c r="G588">
        <v>3720</v>
      </c>
      <c r="H588">
        <v>7344</v>
      </c>
      <c r="I588">
        <v>19789</v>
      </c>
      <c r="J588">
        <v>1011079.16</v>
      </c>
      <c r="K588">
        <v>768690.78</v>
      </c>
      <c r="L588">
        <v>708132.71</v>
      </c>
      <c r="M588">
        <v>294182.4583</v>
      </c>
      <c r="N588">
        <v>985</v>
      </c>
      <c r="O588">
        <v>1939</v>
      </c>
      <c r="P588">
        <v>5453</v>
      </c>
      <c r="Q588">
        <v>267440.2</v>
      </c>
      <c r="R588">
        <v>198642.5</v>
      </c>
      <c r="S588">
        <v>158323.82999999999</v>
      </c>
      <c r="T588">
        <v>88908.983099999998</v>
      </c>
      <c r="U588">
        <v>2735</v>
      </c>
      <c r="V588">
        <v>5405</v>
      </c>
      <c r="W588">
        <v>14336</v>
      </c>
      <c r="X588">
        <v>743638.96</v>
      </c>
      <c r="Y588">
        <v>570048.28</v>
      </c>
      <c r="Z588">
        <v>549808.88</v>
      </c>
      <c r="AA588">
        <v>205273.47519999999</v>
      </c>
      <c r="AB588">
        <v>3606</v>
      </c>
      <c r="AC588">
        <v>3310</v>
      </c>
      <c r="AD588">
        <v>1742</v>
      </c>
      <c r="AE588">
        <v>3466</v>
      </c>
      <c r="AF588">
        <v>962</v>
      </c>
      <c r="AG588">
        <v>893</v>
      </c>
      <c r="AH588">
        <v>541</v>
      </c>
      <c r="AI588">
        <v>936</v>
      </c>
      <c r="AJ588">
        <v>2644</v>
      </c>
      <c r="AK588">
        <v>2417</v>
      </c>
      <c r="AL588">
        <v>1201</v>
      </c>
      <c r="AM588">
        <v>2530</v>
      </c>
    </row>
    <row r="589" spans="1:39" x14ac:dyDescent="0.15">
      <c r="A589" t="s">
        <v>211</v>
      </c>
      <c r="B589">
        <v>70</v>
      </c>
      <c r="C589">
        <v>2</v>
      </c>
      <c r="D589">
        <v>0</v>
      </c>
      <c r="E589" t="s">
        <v>28</v>
      </c>
      <c r="F589" t="s">
        <v>28</v>
      </c>
      <c r="G589">
        <v>4511</v>
      </c>
      <c r="H589">
        <v>11675</v>
      </c>
      <c r="I589">
        <v>25508</v>
      </c>
      <c r="J589">
        <v>1154642.74</v>
      </c>
      <c r="K589">
        <v>918406.4</v>
      </c>
      <c r="L589">
        <v>725672.82</v>
      </c>
      <c r="M589">
        <v>388934.93469999998</v>
      </c>
      <c r="N589">
        <v>4511</v>
      </c>
      <c r="O589">
        <v>5662</v>
      </c>
      <c r="P589">
        <v>14389</v>
      </c>
      <c r="Q589">
        <v>616152.6</v>
      </c>
      <c r="R589">
        <v>474746.5</v>
      </c>
      <c r="S589">
        <v>309490.84999999998</v>
      </c>
      <c r="T589">
        <v>228939.6924</v>
      </c>
      <c r="U589">
        <v>4511</v>
      </c>
      <c r="V589">
        <v>6013</v>
      </c>
      <c r="W589">
        <v>11119</v>
      </c>
      <c r="X589">
        <v>538490.14</v>
      </c>
      <c r="Y589">
        <v>443659.9</v>
      </c>
      <c r="Z589">
        <v>416181.97</v>
      </c>
      <c r="AA589">
        <v>159995.24230000001</v>
      </c>
      <c r="AB589">
        <v>4382</v>
      </c>
      <c r="AC589">
        <v>4348</v>
      </c>
      <c r="AD589">
        <v>1996</v>
      </c>
      <c r="AE589">
        <v>3271</v>
      </c>
      <c r="AF589">
        <v>4382</v>
      </c>
      <c r="AG589">
        <v>4348</v>
      </c>
      <c r="AH589">
        <v>1996</v>
      </c>
      <c r="AI589">
        <v>3271</v>
      </c>
      <c r="AJ589">
        <v>4382</v>
      </c>
      <c r="AK589">
        <v>4348</v>
      </c>
      <c r="AL589">
        <v>1996</v>
      </c>
      <c r="AM589">
        <v>3271</v>
      </c>
    </row>
    <row r="590" spans="1:39" x14ac:dyDescent="0.15">
      <c r="A590" t="s">
        <v>211</v>
      </c>
      <c r="B590">
        <v>70</v>
      </c>
      <c r="C590">
        <v>2</v>
      </c>
      <c r="D590">
        <v>0</v>
      </c>
      <c r="E590" t="s">
        <v>28</v>
      </c>
      <c r="F590" t="s">
        <v>29</v>
      </c>
      <c r="G590">
        <v>4238</v>
      </c>
      <c r="H590">
        <v>12551</v>
      </c>
      <c r="I590">
        <v>27083</v>
      </c>
      <c r="J590">
        <v>1180222.46</v>
      </c>
      <c r="K590">
        <v>921855.79</v>
      </c>
      <c r="L590">
        <v>780338.55</v>
      </c>
      <c r="M590">
        <v>402777.79320000001</v>
      </c>
      <c r="N590">
        <v>4238</v>
      </c>
      <c r="O590">
        <v>6118</v>
      </c>
      <c r="P590">
        <v>15074</v>
      </c>
      <c r="Q590">
        <v>609962.37</v>
      </c>
      <c r="R590">
        <v>458984.61</v>
      </c>
      <c r="S590">
        <v>340708.79</v>
      </c>
      <c r="T590">
        <v>232044.80549999999</v>
      </c>
      <c r="U590">
        <v>4238</v>
      </c>
      <c r="V590">
        <v>6433</v>
      </c>
      <c r="W590">
        <v>12009</v>
      </c>
      <c r="X590">
        <v>570260.09</v>
      </c>
      <c r="Y590">
        <v>462871.18</v>
      </c>
      <c r="Z590">
        <v>439629.76</v>
      </c>
      <c r="AA590">
        <v>170732.9877</v>
      </c>
      <c r="AB590">
        <v>4170</v>
      </c>
      <c r="AC590">
        <v>4161</v>
      </c>
      <c r="AD590">
        <v>2782</v>
      </c>
      <c r="AE590">
        <v>3467</v>
      </c>
      <c r="AF590">
        <v>4170</v>
      </c>
      <c r="AG590">
        <v>4161</v>
      </c>
      <c r="AH590">
        <v>2782</v>
      </c>
      <c r="AI590">
        <v>3467</v>
      </c>
      <c r="AJ590">
        <v>4170</v>
      </c>
      <c r="AK590">
        <v>4161</v>
      </c>
      <c r="AL590">
        <v>2782</v>
      </c>
      <c r="AM590">
        <v>3467</v>
      </c>
    </row>
    <row r="591" spans="1:39" x14ac:dyDescent="0.15">
      <c r="A591" t="s">
        <v>211</v>
      </c>
      <c r="B591">
        <v>70</v>
      </c>
      <c r="C591">
        <v>2</v>
      </c>
      <c r="D591">
        <v>0</v>
      </c>
      <c r="E591" t="s">
        <v>30</v>
      </c>
      <c r="F591" t="s">
        <v>28</v>
      </c>
      <c r="G591">
        <v>12</v>
      </c>
      <c r="H591">
        <v>28</v>
      </c>
      <c r="I591">
        <v>47</v>
      </c>
      <c r="J591">
        <v>2486.88</v>
      </c>
      <c r="K591">
        <v>2001.28</v>
      </c>
      <c r="L591">
        <v>1320.64</v>
      </c>
      <c r="M591">
        <v>657.97829999999999</v>
      </c>
      <c r="N591">
        <v>12</v>
      </c>
      <c r="O591">
        <v>12</v>
      </c>
      <c r="P591">
        <v>25</v>
      </c>
      <c r="Q591">
        <v>1489.95</v>
      </c>
      <c r="R591">
        <v>1195.95</v>
      </c>
      <c r="S591">
        <v>604.29</v>
      </c>
      <c r="T591">
        <v>389.24829999999997</v>
      </c>
      <c r="U591">
        <v>12</v>
      </c>
      <c r="V591">
        <v>16</v>
      </c>
      <c r="W591">
        <v>22</v>
      </c>
      <c r="X591">
        <v>996.93</v>
      </c>
      <c r="Y591">
        <v>805.33</v>
      </c>
      <c r="Z591">
        <v>716.35</v>
      </c>
      <c r="AA591">
        <v>268.73</v>
      </c>
      <c r="AB591">
        <v>12</v>
      </c>
      <c r="AC591">
        <v>10</v>
      </c>
      <c r="AD591">
        <v>5</v>
      </c>
      <c r="AE591">
        <v>10</v>
      </c>
      <c r="AF591">
        <v>12</v>
      </c>
      <c r="AG591">
        <v>10</v>
      </c>
      <c r="AH591">
        <v>5</v>
      </c>
      <c r="AI591">
        <v>10</v>
      </c>
      <c r="AJ591">
        <v>12</v>
      </c>
      <c r="AK591">
        <v>10</v>
      </c>
      <c r="AL591">
        <v>5</v>
      </c>
      <c r="AM591">
        <v>10</v>
      </c>
    </row>
    <row r="592" spans="1:39" x14ac:dyDescent="0.15">
      <c r="A592" t="s">
        <v>211</v>
      </c>
      <c r="B592">
        <v>70</v>
      </c>
      <c r="C592">
        <v>2</v>
      </c>
      <c r="D592">
        <v>0</v>
      </c>
      <c r="E592" t="s">
        <v>30</v>
      </c>
      <c r="F592" t="s">
        <v>29</v>
      </c>
      <c r="G592">
        <v>10</v>
      </c>
      <c r="H592">
        <v>30</v>
      </c>
      <c r="I592">
        <v>64</v>
      </c>
      <c r="J592">
        <v>3287.93</v>
      </c>
      <c r="K592">
        <v>2599.91</v>
      </c>
      <c r="L592">
        <v>2099.75</v>
      </c>
      <c r="M592">
        <v>997.86659999999995</v>
      </c>
      <c r="N592">
        <v>10</v>
      </c>
      <c r="O592">
        <v>15</v>
      </c>
      <c r="P592">
        <v>32</v>
      </c>
      <c r="Q592">
        <v>1731.81</v>
      </c>
      <c r="R592">
        <v>1310.88</v>
      </c>
      <c r="S592">
        <v>870.71</v>
      </c>
      <c r="T592">
        <v>545.13499999999999</v>
      </c>
      <c r="U592">
        <v>10</v>
      </c>
      <c r="V592">
        <v>15</v>
      </c>
      <c r="W592">
        <v>32</v>
      </c>
      <c r="X592">
        <v>1556.12</v>
      </c>
      <c r="Y592">
        <v>1289.03</v>
      </c>
      <c r="Z592">
        <v>1229.04</v>
      </c>
      <c r="AA592">
        <v>452.73160000000001</v>
      </c>
      <c r="AB592">
        <v>9</v>
      </c>
      <c r="AC592">
        <v>10</v>
      </c>
      <c r="AD592">
        <v>7</v>
      </c>
      <c r="AE592">
        <v>8</v>
      </c>
      <c r="AF592">
        <v>9</v>
      </c>
      <c r="AG592">
        <v>10</v>
      </c>
      <c r="AH592">
        <v>7</v>
      </c>
      <c r="AI592">
        <v>8</v>
      </c>
      <c r="AJ592">
        <v>9</v>
      </c>
      <c r="AK592">
        <v>10</v>
      </c>
      <c r="AL592">
        <v>7</v>
      </c>
      <c r="AM592">
        <v>8</v>
      </c>
    </row>
    <row r="593" spans="1:39" x14ac:dyDescent="0.15">
      <c r="A593" t="s">
        <v>211</v>
      </c>
      <c r="B593">
        <v>70</v>
      </c>
      <c r="C593">
        <v>2</v>
      </c>
      <c r="D593">
        <v>0</v>
      </c>
      <c r="E593" t="s">
        <v>29</v>
      </c>
      <c r="F593" t="s">
        <v>28</v>
      </c>
      <c r="G593">
        <v>44</v>
      </c>
      <c r="H593">
        <v>119</v>
      </c>
      <c r="I593">
        <v>313</v>
      </c>
      <c r="J593">
        <v>12631.2</v>
      </c>
      <c r="K593">
        <v>9758.0499999999993</v>
      </c>
      <c r="L593">
        <v>7838.07</v>
      </c>
      <c r="M593">
        <v>4761.7812000000004</v>
      </c>
      <c r="N593">
        <v>44</v>
      </c>
      <c r="O593">
        <v>59</v>
      </c>
      <c r="P593">
        <v>189</v>
      </c>
      <c r="Q593">
        <v>7282.63</v>
      </c>
      <c r="R593">
        <v>5478.61</v>
      </c>
      <c r="S593">
        <v>4046.94</v>
      </c>
      <c r="T593">
        <v>3128.9205999999999</v>
      </c>
      <c r="U593">
        <v>44</v>
      </c>
      <c r="V593">
        <v>60</v>
      </c>
      <c r="W593">
        <v>124</v>
      </c>
      <c r="X593">
        <v>5348.57</v>
      </c>
      <c r="Y593">
        <v>4279.4399999999996</v>
      </c>
      <c r="Z593">
        <v>3791.13</v>
      </c>
      <c r="AA593">
        <v>1632.8606</v>
      </c>
      <c r="AB593">
        <v>44</v>
      </c>
      <c r="AC593">
        <v>43</v>
      </c>
      <c r="AD593">
        <v>18</v>
      </c>
      <c r="AE593">
        <v>36</v>
      </c>
      <c r="AF593">
        <v>44</v>
      </c>
      <c r="AG593">
        <v>43</v>
      </c>
      <c r="AH593">
        <v>18</v>
      </c>
      <c r="AI593">
        <v>36</v>
      </c>
      <c r="AJ593">
        <v>44</v>
      </c>
      <c r="AK593">
        <v>43</v>
      </c>
      <c r="AL593">
        <v>18</v>
      </c>
      <c r="AM593">
        <v>36</v>
      </c>
    </row>
    <row r="594" spans="1:39" x14ac:dyDescent="0.15">
      <c r="A594" t="s">
        <v>211</v>
      </c>
      <c r="B594">
        <v>70</v>
      </c>
      <c r="C594">
        <v>2</v>
      </c>
      <c r="D594">
        <v>0</v>
      </c>
      <c r="E594" t="s">
        <v>29</v>
      </c>
      <c r="F594" t="s">
        <v>29</v>
      </c>
      <c r="G594">
        <v>63</v>
      </c>
      <c r="H594">
        <v>171</v>
      </c>
      <c r="I594">
        <v>417</v>
      </c>
      <c r="J594">
        <v>19482.09</v>
      </c>
      <c r="K594">
        <v>14070.58</v>
      </c>
      <c r="L594">
        <v>11833.14</v>
      </c>
      <c r="M594">
        <v>7125.1881999999996</v>
      </c>
      <c r="N594">
        <v>63</v>
      </c>
      <c r="O594">
        <v>91</v>
      </c>
      <c r="P594">
        <v>239</v>
      </c>
      <c r="Q594">
        <v>10565.21</v>
      </c>
      <c r="R594">
        <v>7414.13</v>
      </c>
      <c r="S594">
        <v>5320.63</v>
      </c>
      <c r="T594">
        <v>4386.2740000000003</v>
      </c>
      <c r="U594">
        <v>63</v>
      </c>
      <c r="V594">
        <v>80</v>
      </c>
      <c r="W594">
        <v>178</v>
      </c>
      <c r="X594">
        <v>8916.8799999999992</v>
      </c>
      <c r="Y594">
        <v>6656.45</v>
      </c>
      <c r="Z594">
        <v>6512.51</v>
      </c>
      <c r="AA594">
        <v>2738.9142000000002</v>
      </c>
      <c r="AB594">
        <v>62</v>
      </c>
      <c r="AC594">
        <v>62</v>
      </c>
      <c r="AD594">
        <v>40</v>
      </c>
      <c r="AE594">
        <v>56</v>
      </c>
      <c r="AF594">
        <v>62</v>
      </c>
      <c r="AG594">
        <v>62</v>
      </c>
      <c r="AH594">
        <v>40</v>
      </c>
      <c r="AI594">
        <v>56</v>
      </c>
      <c r="AJ594">
        <v>62</v>
      </c>
      <c r="AK594">
        <v>62</v>
      </c>
      <c r="AL594">
        <v>40</v>
      </c>
      <c r="AM594">
        <v>56</v>
      </c>
    </row>
    <row r="595" spans="1:39" x14ac:dyDescent="0.15">
      <c r="A595" t="s">
        <v>211</v>
      </c>
      <c r="B595">
        <v>70</v>
      </c>
      <c r="C595">
        <v>2</v>
      </c>
      <c r="D595">
        <v>0</v>
      </c>
      <c r="E595" t="s">
        <v>31</v>
      </c>
      <c r="F595" t="s">
        <v>28</v>
      </c>
      <c r="G595">
        <v>2</v>
      </c>
      <c r="H595">
        <v>8</v>
      </c>
      <c r="I595">
        <v>11</v>
      </c>
      <c r="J595">
        <v>444.94</v>
      </c>
      <c r="K595">
        <v>360.69</v>
      </c>
      <c r="L595">
        <v>269.91000000000003</v>
      </c>
      <c r="M595">
        <v>186.26230000000001</v>
      </c>
      <c r="N595">
        <v>2</v>
      </c>
      <c r="O595">
        <v>2</v>
      </c>
      <c r="P595">
        <v>3</v>
      </c>
      <c r="Q595">
        <v>64.97</v>
      </c>
      <c r="R595">
        <v>61.32</v>
      </c>
      <c r="S595">
        <v>12.34</v>
      </c>
      <c r="T595">
        <v>87.032300000000006</v>
      </c>
      <c r="U595">
        <v>2</v>
      </c>
      <c r="V595">
        <v>6</v>
      </c>
      <c r="W595">
        <v>8</v>
      </c>
      <c r="X595">
        <v>379.97</v>
      </c>
      <c r="Y595">
        <v>299.37</v>
      </c>
      <c r="Z595">
        <v>257.57</v>
      </c>
      <c r="AA595">
        <v>99.23</v>
      </c>
      <c r="AB595">
        <v>2</v>
      </c>
      <c r="AC595">
        <v>2</v>
      </c>
      <c r="AD595">
        <v>1</v>
      </c>
      <c r="AE595">
        <v>2</v>
      </c>
      <c r="AF595">
        <v>2</v>
      </c>
      <c r="AG595">
        <v>2</v>
      </c>
      <c r="AH595">
        <v>1</v>
      </c>
      <c r="AI595">
        <v>2</v>
      </c>
      <c r="AJ595">
        <v>2</v>
      </c>
      <c r="AK595">
        <v>2</v>
      </c>
      <c r="AL595">
        <v>1</v>
      </c>
      <c r="AM595">
        <v>2</v>
      </c>
    </row>
    <row r="596" spans="1:39" x14ac:dyDescent="0.15">
      <c r="A596" t="s">
        <v>211</v>
      </c>
      <c r="B596">
        <v>70</v>
      </c>
      <c r="C596">
        <v>2</v>
      </c>
      <c r="D596">
        <v>0</v>
      </c>
      <c r="E596" t="s">
        <v>32</v>
      </c>
      <c r="F596" t="s">
        <v>28</v>
      </c>
      <c r="G596">
        <v>589</v>
      </c>
      <c r="H596">
        <v>1631</v>
      </c>
      <c r="I596">
        <v>3922</v>
      </c>
      <c r="J596">
        <v>173877.81</v>
      </c>
      <c r="K596">
        <v>130428.14</v>
      </c>
      <c r="L596">
        <v>110016.22</v>
      </c>
      <c r="M596">
        <v>57844.359499999999</v>
      </c>
      <c r="N596">
        <v>589</v>
      </c>
      <c r="O596">
        <v>770</v>
      </c>
      <c r="P596">
        <v>2005</v>
      </c>
      <c r="Q596">
        <v>79358.87</v>
      </c>
      <c r="R596">
        <v>57795.89</v>
      </c>
      <c r="S596">
        <v>40623.64</v>
      </c>
      <c r="T596">
        <v>30710.8292</v>
      </c>
      <c r="U596">
        <v>589</v>
      </c>
      <c r="V596">
        <v>861</v>
      </c>
      <c r="W596">
        <v>1917</v>
      </c>
      <c r="X596">
        <v>94518.94</v>
      </c>
      <c r="Y596">
        <v>72632.25</v>
      </c>
      <c r="Z596">
        <v>69392.58</v>
      </c>
      <c r="AA596">
        <v>27133.530299999999</v>
      </c>
      <c r="AB596">
        <v>574</v>
      </c>
      <c r="AC596">
        <v>546</v>
      </c>
      <c r="AD596">
        <v>273</v>
      </c>
      <c r="AE596">
        <v>510</v>
      </c>
      <c r="AF596">
        <v>574</v>
      </c>
      <c r="AG596">
        <v>546</v>
      </c>
      <c r="AH596">
        <v>273</v>
      </c>
      <c r="AI596">
        <v>510</v>
      </c>
      <c r="AJ596">
        <v>574</v>
      </c>
      <c r="AK596">
        <v>546</v>
      </c>
      <c r="AL596">
        <v>273</v>
      </c>
      <c r="AM596">
        <v>510</v>
      </c>
    </row>
    <row r="597" spans="1:39" x14ac:dyDescent="0.15">
      <c r="A597" t="s">
        <v>211</v>
      </c>
      <c r="B597">
        <v>70</v>
      </c>
      <c r="C597">
        <v>2</v>
      </c>
      <c r="D597">
        <v>0</v>
      </c>
      <c r="E597" t="s">
        <v>32</v>
      </c>
      <c r="F597" t="s">
        <v>29</v>
      </c>
      <c r="G597">
        <v>838</v>
      </c>
      <c r="H597">
        <v>2714</v>
      </c>
      <c r="I597">
        <v>6350</v>
      </c>
      <c r="J597">
        <v>274935.7</v>
      </c>
      <c r="K597">
        <v>200578.48</v>
      </c>
      <c r="L597">
        <v>175252.97</v>
      </c>
      <c r="M597">
        <v>93013.888900000005</v>
      </c>
      <c r="N597">
        <v>838</v>
      </c>
      <c r="O597">
        <v>1256</v>
      </c>
      <c r="P597">
        <v>3132</v>
      </c>
      <c r="Q597">
        <v>122610.67</v>
      </c>
      <c r="R597">
        <v>87043.65</v>
      </c>
      <c r="S597">
        <v>65630.48</v>
      </c>
      <c r="T597">
        <v>47856.354800000001</v>
      </c>
      <c r="U597">
        <v>838</v>
      </c>
      <c r="V597">
        <v>1458</v>
      </c>
      <c r="W597">
        <v>3218</v>
      </c>
      <c r="X597">
        <v>152325.03</v>
      </c>
      <c r="Y597">
        <v>113534.83</v>
      </c>
      <c r="Z597">
        <v>109622.49</v>
      </c>
      <c r="AA597">
        <v>45157.534099999997</v>
      </c>
      <c r="AB597">
        <v>832</v>
      </c>
      <c r="AC597">
        <v>824</v>
      </c>
      <c r="AD597">
        <v>603</v>
      </c>
      <c r="AE597">
        <v>768</v>
      </c>
      <c r="AF597">
        <v>832</v>
      </c>
      <c r="AG597">
        <v>824</v>
      </c>
      <c r="AH597">
        <v>603</v>
      </c>
      <c r="AI597">
        <v>768</v>
      </c>
      <c r="AJ597">
        <v>832</v>
      </c>
      <c r="AK597">
        <v>824</v>
      </c>
      <c r="AL597">
        <v>603</v>
      </c>
      <c r="AM597">
        <v>768</v>
      </c>
    </row>
    <row r="598" spans="1:39" x14ac:dyDescent="0.15">
      <c r="A598" t="s">
        <v>211</v>
      </c>
      <c r="B598">
        <v>70</v>
      </c>
      <c r="C598">
        <v>2</v>
      </c>
      <c r="D598">
        <v>1</v>
      </c>
      <c r="E598" t="s">
        <v>28</v>
      </c>
      <c r="F598" t="s">
        <v>28</v>
      </c>
      <c r="G598">
        <v>6057</v>
      </c>
      <c r="H598">
        <v>17093</v>
      </c>
      <c r="I598">
        <v>36127</v>
      </c>
      <c r="J598">
        <v>1529265.52</v>
      </c>
      <c r="K598">
        <v>1273949.8700000001</v>
      </c>
      <c r="L598">
        <v>1048423.6</v>
      </c>
      <c r="M598">
        <v>536020.38439999998</v>
      </c>
      <c r="N598">
        <v>6057</v>
      </c>
      <c r="O598">
        <v>8318</v>
      </c>
      <c r="P598">
        <v>20509</v>
      </c>
      <c r="Q598">
        <v>806704.03</v>
      </c>
      <c r="R598">
        <v>655641.5</v>
      </c>
      <c r="S598">
        <v>463745.51</v>
      </c>
      <c r="T598">
        <v>322541.78980000003</v>
      </c>
      <c r="U598">
        <v>6057</v>
      </c>
      <c r="V598">
        <v>8775</v>
      </c>
      <c r="W598">
        <v>15618</v>
      </c>
      <c r="X598">
        <v>722561.49</v>
      </c>
      <c r="Y598">
        <v>618308.37</v>
      </c>
      <c r="Z598">
        <v>584678.09</v>
      </c>
      <c r="AA598">
        <v>213478.59460000001</v>
      </c>
      <c r="AB598">
        <v>5768</v>
      </c>
      <c r="AC598">
        <v>5899</v>
      </c>
      <c r="AD598">
        <v>2664</v>
      </c>
      <c r="AE598">
        <v>5539</v>
      </c>
      <c r="AF598">
        <v>5768</v>
      </c>
      <c r="AG598">
        <v>5899</v>
      </c>
      <c r="AH598">
        <v>2664</v>
      </c>
      <c r="AI598">
        <v>5539</v>
      </c>
      <c r="AJ598">
        <v>5768</v>
      </c>
      <c r="AK598">
        <v>5899</v>
      </c>
      <c r="AL598">
        <v>2664</v>
      </c>
      <c r="AM598">
        <v>5539</v>
      </c>
    </row>
    <row r="599" spans="1:39" x14ac:dyDescent="0.15">
      <c r="A599" t="s">
        <v>211</v>
      </c>
      <c r="B599">
        <v>70</v>
      </c>
      <c r="C599">
        <v>2</v>
      </c>
      <c r="D599">
        <v>1</v>
      </c>
      <c r="E599" t="s">
        <v>28</v>
      </c>
      <c r="F599" t="s">
        <v>29</v>
      </c>
      <c r="G599">
        <v>14149</v>
      </c>
      <c r="H599">
        <v>45904</v>
      </c>
      <c r="I599">
        <v>92926</v>
      </c>
      <c r="J599">
        <v>3893986.94</v>
      </c>
      <c r="K599">
        <v>3192719.68</v>
      </c>
      <c r="L599">
        <v>2726628.65</v>
      </c>
      <c r="M599">
        <v>1347937.4901999999</v>
      </c>
      <c r="N599">
        <v>14149</v>
      </c>
      <c r="O599">
        <v>22090</v>
      </c>
      <c r="P599">
        <v>51064</v>
      </c>
      <c r="Q599">
        <v>1988773.65</v>
      </c>
      <c r="R599">
        <v>1589519.9</v>
      </c>
      <c r="S599">
        <v>1196435.6399999999</v>
      </c>
      <c r="T599">
        <v>783730.5318</v>
      </c>
      <c r="U599">
        <v>14149</v>
      </c>
      <c r="V599">
        <v>23814</v>
      </c>
      <c r="W599">
        <v>41862</v>
      </c>
      <c r="X599">
        <v>1905213.29</v>
      </c>
      <c r="Y599">
        <v>1603199.78</v>
      </c>
      <c r="Z599">
        <v>1530193.01</v>
      </c>
      <c r="AA599">
        <v>564206.9584</v>
      </c>
      <c r="AB599">
        <v>13698</v>
      </c>
      <c r="AC599">
        <v>13905</v>
      </c>
      <c r="AD599">
        <v>8571</v>
      </c>
      <c r="AE599">
        <v>13486</v>
      </c>
      <c r="AF599">
        <v>13698</v>
      </c>
      <c r="AG599">
        <v>13905</v>
      </c>
      <c r="AH599">
        <v>8571</v>
      </c>
      <c r="AI599">
        <v>13486</v>
      </c>
      <c r="AJ599">
        <v>13698</v>
      </c>
      <c r="AK599">
        <v>13905</v>
      </c>
      <c r="AL599">
        <v>8571</v>
      </c>
      <c r="AM599">
        <v>13486</v>
      </c>
    </row>
    <row r="600" spans="1:39" x14ac:dyDescent="0.15">
      <c r="A600" t="s">
        <v>211</v>
      </c>
      <c r="B600">
        <v>70</v>
      </c>
      <c r="C600">
        <v>2</v>
      </c>
      <c r="D600">
        <v>1</v>
      </c>
      <c r="E600" t="s">
        <v>30</v>
      </c>
      <c r="F600" t="s">
        <v>28</v>
      </c>
      <c r="G600">
        <v>695</v>
      </c>
      <c r="H600">
        <v>1936</v>
      </c>
      <c r="I600">
        <v>4013</v>
      </c>
      <c r="J600">
        <v>173619.94</v>
      </c>
      <c r="K600">
        <v>146842.20000000001</v>
      </c>
      <c r="L600">
        <v>118590.33</v>
      </c>
      <c r="M600">
        <v>59093.2379</v>
      </c>
      <c r="N600">
        <v>695</v>
      </c>
      <c r="O600">
        <v>924</v>
      </c>
      <c r="P600">
        <v>2208</v>
      </c>
      <c r="Q600">
        <v>90455.61</v>
      </c>
      <c r="R600">
        <v>76060.78</v>
      </c>
      <c r="S600">
        <v>52795.21</v>
      </c>
      <c r="T600">
        <v>34870.453699999998</v>
      </c>
      <c r="U600">
        <v>695</v>
      </c>
      <c r="V600">
        <v>1012</v>
      </c>
      <c r="W600">
        <v>1805</v>
      </c>
      <c r="X600">
        <v>83164.33</v>
      </c>
      <c r="Y600">
        <v>70781.42</v>
      </c>
      <c r="Z600">
        <v>65795.12</v>
      </c>
      <c r="AA600">
        <v>24222.784199999998</v>
      </c>
      <c r="AB600">
        <v>660</v>
      </c>
      <c r="AC600">
        <v>672</v>
      </c>
      <c r="AD600">
        <v>260</v>
      </c>
      <c r="AE600">
        <v>681</v>
      </c>
      <c r="AF600">
        <v>660</v>
      </c>
      <c r="AG600">
        <v>672</v>
      </c>
      <c r="AH600">
        <v>260</v>
      </c>
      <c r="AI600">
        <v>681</v>
      </c>
      <c r="AJ600">
        <v>660</v>
      </c>
      <c r="AK600">
        <v>672</v>
      </c>
      <c r="AL600">
        <v>260</v>
      </c>
      <c r="AM600">
        <v>681</v>
      </c>
    </row>
    <row r="601" spans="1:39" x14ac:dyDescent="0.15">
      <c r="A601" t="s">
        <v>211</v>
      </c>
      <c r="B601">
        <v>70</v>
      </c>
      <c r="C601">
        <v>2</v>
      </c>
      <c r="D601">
        <v>1</v>
      </c>
      <c r="E601" t="s">
        <v>30</v>
      </c>
      <c r="F601" t="s">
        <v>29</v>
      </c>
      <c r="G601">
        <v>1588</v>
      </c>
      <c r="H601">
        <v>5191</v>
      </c>
      <c r="I601">
        <v>10571</v>
      </c>
      <c r="J601">
        <v>441183.96</v>
      </c>
      <c r="K601">
        <v>361486.11</v>
      </c>
      <c r="L601">
        <v>302756.06</v>
      </c>
      <c r="M601">
        <v>152625.39939999999</v>
      </c>
      <c r="N601">
        <v>1588</v>
      </c>
      <c r="O601">
        <v>2440</v>
      </c>
      <c r="P601">
        <v>5644</v>
      </c>
      <c r="Q601">
        <v>218829.78</v>
      </c>
      <c r="R601">
        <v>175370.65</v>
      </c>
      <c r="S601">
        <v>128013.79</v>
      </c>
      <c r="T601">
        <v>86306.087899999999</v>
      </c>
      <c r="U601">
        <v>1588</v>
      </c>
      <c r="V601">
        <v>2751</v>
      </c>
      <c r="W601">
        <v>4927</v>
      </c>
      <c r="X601">
        <v>222354.18</v>
      </c>
      <c r="Y601">
        <v>186115.46</v>
      </c>
      <c r="Z601">
        <v>174742.27</v>
      </c>
      <c r="AA601">
        <v>66319.311499999996</v>
      </c>
      <c r="AB601">
        <v>1523</v>
      </c>
      <c r="AC601">
        <v>1572</v>
      </c>
      <c r="AD601">
        <v>901</v>
      </c>
      <c r="AE601">
        <v>1547</v>
      </c>
      <c r="AF601">
        <v>1523</v>
      </c>
      <c r="AG601">
        <v>1572</v>
      </c>
      <c r="AH601">
        <v>901</v>
      </c>
      <c r="AI601">
        <v>1547</v>
      </c>
      <c r="AJ601">
        <v>1523</v>
      </c>
      <c r="AK601">
        <v>1572</v>
      </c>
      <c r="AL601">
        <v>901</v>
      </c>
      <c r="AM601">
        <v>1547</v>
      </c>
    </row>
    <row r="602" spans="1:39" x14ac:dyDescent="0.15">
      <c r="A602" t="s">
        <v>211</v>
      </c>
      <c r="B602">
        <v>70</v>
      </c>
      <c r="C602">
        <v>2</v>
      </c>
      <c r="D602">
        <v>1</v>
      </c>
      <c r="E602" t="s">
        <v>29</v>
      </c>
      <c r="F602" t="s">
        <v>28</v>
      </c>
      <c r="G602">
        <v>3945</v>
      </c>
      <c r="H602">
        <v>11643</v>
      </c>
      <c r="I602">
        <v>25540</v>
      </c>
      <c r="J602">
        <v>1065801.51</v>
      </c>
      <c r="K602">
        <v>852649.65</v>
      </c>
      <c r="L602">
        <v>706557.31</v>
      </c>
      <c r="M602">
        <v>375856.20280000003</v>
      </c>
      <c r="N602">
        <v>3945</v>
      </c>
      <c r="O602">
        <v>5360</v>
      </c>
      <c r="P602">
        <v>13740</v>
      </c>
      <c r="Q602">
        <v>529714.56000000006</v>
      </c>
      <c r="R602">
        <v>415821.33</v>
      </c>
      <c r="S602">
        <v>292514.69</v>
      </c>
      <c r="T602">
        <v>216487.55619999999</v>
      </c>
      <c r="U602">
        <v>3945</v>
      </c>
      <c r="V602">
        <v>6283</v>
      </c>
      <c r="W602">
        <v>11800</v>
      </c>
      <c r="X602">
        <v>536086.94999999995</v>
      </c>
      <c r="Y602">
        <v>436828.32</v>
      </c>
      <c r="Z602">
        <v>414042.62</v>
      </c>
      <c r="AA602">
        <v>159368.64660000001</v>
      </c>
      <c r="AB602">
        <v>3738</v>
      </c>
      <c r="AC602">
        <v>3835</v>
      </c>
      <c r="AD602">
        <v>1748</v>
      </c>
      <c r="AE602">
        <v>3848</v>
      </c>
      <c r="AF602">
        <v>3738</v>
      </c>
      <c r="AG602">
        <v>3835</v>
      </c>
      <c r="AH602">
        <v>1748</v>
      </c>
      <c r="AI602">
        <v>3848</v>
      </c>
      <c r="AJ602">
        <v>3738</v>
      </c>
      <c r="AK602">
        <v>3835</v>
      </c>
      <c r="AL602">
        <v>1748</v>
      </c>
      <c r="AM602">
        <v>3848</v>
      </c>
    </row>
    <row r="603" spans="1:39" x14ac:dyDescent="0.15">
      <c r="A603" t="s">
        <v>211</v>
      </c>
      <c r="B603">
        <v>70</v>
      </c>
      <c r="C603">
        <v>2</v>
      </c>
      <c r="D603">
        <v>1</v>
      </c>
      <c r="E603" t="s">
        <v>29</v>
      </c>
      <c r="F603" t="s">
        <v>29</v>
      </c>
      <c r="G603">
        <v>14264</v>
      </c>
      <c r="H603">
        <v>49270</v>
      </c>
      <c r="I603">
        <v>102566</v>
      </c>
      <c r="J603">
        <v>4230435.82</v>
      </c>
      <c r="K603">
        <v>3313138.47</v>
      </c>
      <c r="L603">
        <v>2840785.41</v>
      </c>
      <c r="M603">
        <v>1489355.5296</v>
      </c>
      <c r="N603">
        <v>14264</v>
      </c>
      <c r="O603">
        <v>22392</v>
      </c>
      <c r="P603">
        <v>52998</v>
      </c>
      <c r="Q603">
        <v>2020984.84</v>
      </c>
      <c r="R603">
        <v>1552076.08</v>
      </c>
      <c r="S603">
        <v>1155051.55</v>
      </c>
      <c r="T603">
        <v>825841.44290000002</v>
      </c>
      <c r="U603">
        <v>14264</v>
      </c>
      <c r="V603">
        <v>26878</v>
      </c>
      <c r="W603">
        <v>49568</v>
      </c>
      <c r="X603">
        <v>2209450.98</v>
      </c>
      <c r="Y603">
        <v>1761062.39</v>
      </c>
      <c r="Z603">
        <v>1685733.86</v>
      </c>
      <c r="AA603">
        <v>663514.08669999999</v>
      </c>
      <c r="AB603">
        <v>13702</v>
      </c>
      <c r="AC603">
        <v>14058</v>
      </c>
      <c r="AD603">
        <v>8991</v>
      </c>
      <c r="AE603">
        <v>13946</v>
      </c>
      <c r="AF603">
        <v>13702</v>
      </c>
      <c r="AG603">
        <v>14058</v>
      </c>
      <c r="AH603">
        <v>8991</v>
      </c>
      <c r="AI603">
        <v>13946</v>
      </c>
      <c r="AJ603">
        <v>13702</v>
      </c>
      <c r="AK603">
        <v>14058</v>
      </c>
      <c r="AL603">
        <v>8991</v>
      </c>
      <c r="AM603">
        <v>13946</v>
      </c>
    </row>
    <row r="604" spans="1:39" x14ac:dyDescent="0.15">
      <c r="A604" t="s">
        <v>211</v>
      </c>
      <c r="B604">
        <v>70</v>
      </c>
      <c r="C604">
        <v>2</v>
      </c>
      <c r="D604">
        <v>1</v>
      </c>
      <c r="E604" t="s">
        <v>31</v>
      </c>
      <c r="F604" t="s">
        <v>28</v>
      </c>
      <c r="G604">
        <v>11</v>
      </c>
      <c r="H604">
        <v>30</v>
      </c>
      <c r="I604">
        <v>66</v>
      </c>
      <c r="J604">
        <v>2710.09</v>
      </c>
      <c r="K604">
        <v>2197.7600000000002</v>
      </c>
      <c r="L604">
        <v>1680.86</v>
      </c>
      <c r="M604">
        <v>1065.3662999999999</v>
      </c>
      <c r="N604">
        <v>11</v>
      </c>
      <c r="O604">
        <v>13</v>
      </c>
      <c r="P604">
        <v>37</v>
      </c>
      <c r="Q604">
        <v>1480.72</v>
      </c>
      <c r="R604">
        <v>1200.0899999999999</v>
      </c>
      <c r="S604">
        <v>827.68</v>
      </c>
      <c r="T604">
        <v>656.03070000000002</v>
      </c>
      <c r="U604">
        <v>11</v>
      </c>
      <c r="V604">
        <v>17</v>
      </c>
      <c r="W604">
        <v>29</v>
      </c>
      <c r="X604">
        <v>1229.3699999999999</v>
      </c>
      <c r="Y604">
        <v>997.67</v>
      </c>
      <c r="Z604">
        <v>853.18</v>
      </c>
      <c r="AA604">
        <v>409.3356</v>
      </c>
      <c r="AB604">
        <v>9</v>
      </c>
      <c r="AC604">
        <v>11</v>
      </c>
      <c r="AD604">
        <v>4</v>
      </c>
      <c r="AE604">
        <v>10</v>
      </c>
      <c r="AF604">
        <v>9</v>
      </c>
      <c r="AG604">
        <v>11</v>
      </c>
      <c r="AH604">
        <v>4</v>
      </c>
      <c r="AI604">
        <v>10</v>
      </c>
      <c r="AJ604">
        <v>9</v>
      </c>
      <c r="AK604">
        <v>11</v>
      </c>
      <c r="AL604">
        <v>4</v>
      </c>
      <c r="AM604">
        <v>10</v>
      </c>
    </row>
    <row r="605" spans="1:39" x14ac:dyDescent="0.15">
      <c r="A605" t="s">
        <v>211</v>
      </c>
      <c r="B605">
        <v>70</v>
      </c>
      <c r="C605">
        <v>2</v>
      </c>
      <c r="D605">
        <v>1</v>
      </c>
      <c r="E605" t="s">
        <v>31</v>
      </c>
      <c r="F605" t="s">
        <v>29</v>
      </c>
      <c r="G605">
        <v>39</v>
      </c>
      <c r="H605">
        <v>135</v>
      </c>
      <c r="I605">
        <v>266</v>
      </c>
      <c r="J605">
        <v>10965.33</v>
      </c>
      <c r="K605">
        <v>8896.14</v>
      </c>
      <c r="L605">
        <v>7522.19</v>
      </c>
      <c r="M605">
        <v>3711.9405999999999</v>
      </c>
      <c r="N605">
        <v>39</v>
      </c>
      <c r="O605">
        <v>47</v>
      </c>
      <c r="P605">
        <v>122</v>
      </c>
      <c r="Q605">
        <v>4539.0600000000004</v>
      </c>
      <c r="R605">
        <v>3616.37</v>
      </c>
      <c r="S605">
        <v>2774.69</v>
      </c>
      <c r="T605">
        <v>1802.7140999999999</v>
      </c>
      <c r="U605">
        <v>39</v>
      </c>
      <c r="V605">
        <v>88</v>
      </c>
      <c r="W605">
        <v>144</v>
      </c>
      <c r="X605">
        <v>6426.27</v>
      </c>
      <c r="Y605">
        <v>5279.77</v>
      </c>
      <c r="Z605">
        <v>4747.5</v>
      </c>
      <c r="AA605">
        <v>1909.2265</v>
      </c>
      <c r="AB605">
        <v>34</v>
      </c>
      <c r="AC605">
        <v>39</v>
      </c>
      <c r="AD605">
        <v>22</v>
      </c>
      <c r="AE605">
        <v>38</v>
      </c>
      <c r="AF605">
        <v>34</v>
      </c>
      <c r="AG605">
        <v>39</v>
      </c>
      <c r="AH605">
        <v>22</v>
      </c>
      <c r="AI605">
        <v>38</v>
      </c>
      <c r="AJ605">
        <v>34</v>
      </c>
      <c r="AK605">
        <v>39</v>
      </c>
      <c r="AL605">
        <v>22</v>
      </c>
      <c r="AM605">
        <v>38</v>
      </c>
    </row>
    <row r="606" spans="1:39" x14ac:dyDescent="0.15">
      <c r="A606" t="s">
        <v>211</v>
      </c>
      <c r="B606">
        <v>70</v>
      </c>
      <c r="C606">
        <v>2</v>
      </c>
      <c r="D606">
        <v>1</v>
      </c>
      <c r="E606" t="s">
        <v>32</v>
      </c>
      <c r="F606" t="s">
        <v>28</v>
      </c>
      <c r="G606">
        <v>266</v>
      </c>
      <c r="H606">
        <v>784</v>
      </c>
      <c r="I606">
        <v>1701</v>
      </c>
      <c r="J606">
        <v>78607.8</v>
      </c>
      <c r="K606">
        <v>61850.92</v>
      </c>
      <c r="L606">
        <v>51247.4</v>
      </c>
      <c r="M606">
        <v>25644.7667</v>
      </c>
      <c r="N606">
        <v>266</v>
      </c>
      <c r="O606">
        <v>377</v>
      </c>
      <c r="P606">
        <v>855</v>
      </c>
      <c r="Q606">
        <v>36340.6</v>
      </c>
      <c r="R606">
        <v>28604</v>
      </c>
      <c r="S606">
        <v>19339.12</v>
      </c>
      <c r="T606">
        <v>13606.203</v>
      </c>
      <c r="U606">
        <v>266</v>
      </c>
      <c r="V606">
        <v>407</v>
      </c>
      <c r="W606">
        <v>846</v>
      </c>
      <c r="X606">
        <v>42267.199999999997</v>
      </c>
      <c r="Y606">
        <v>33246.92</v>
      </c>
      <c r="Z606">
        <v>31908.28</v>
      </c>
      <c r="AA606">
        <v>12038.563700000001</v>
      </c>
      <c r="AB606">
        <v>259</v>
      </c>
      <c r="AC606">
        <v>258</v>
      </c>
      <c r="AD606">
        <v>113</v>
      </c>
      <c r="AE606">
        <v>255</v>
      </c>
      <c r="AF606">
        <v>259</v>
      </c>
      <c r="AG606">
        <v>258</v>
      </c>
      <c r="AH606">
        <v>113</v>
      </c>
      <c r="AI606">
        <v>255</v>
      </c>
      <c r="AJ606">
        <v>259</v>
      </c>
      <c r="AK606">
        <v>258</v>
      </c>
      <c r="AL606">
        <v>113</v>
      </c>
      <c r="AM606">
        <v>255</v>
      </c>
    </row>
    <row r="607" spans="1:39" x14ac:dyDescent="0.15">
      <c r="A607" t="s">
        <v>211</v>
      </c>
      <c r="B607">
        <v>70</v>
      </c>
      <c r="C607">
        <v>2</v>
      </c>
      <c r="D607">
        <v>1</v>
      </c>
      <c r="E607" t="s">
        <v>32</v>
      </c>
      <c r="F607" t="s">
        <v>29</v>
      </c>
      <c r="G607">
        <v>844</v>
      </c>
      <c r="H607">
        <v>2963</v>
      </c>
      <c r="I607">
        <v>6259</v>
      </c>
      <c r="J607">
        <v>263887.89</v>
      </c>
      <c r="K607">
        <v>203457.51</v>
      </c>
      <c r="L607">
        <v>181591.84</v>
      </c>
      <c r="M607">
        <v>90942.283800000005</v>
      </c>
      <c r="N607">
        <v>844</v>
      </c>
      <c r="O607">
        <v>1397</v>
      </c>
      <c r="P607">
        <v>3056</v>
      </c>
      <c r="Q607">
        <v>118341.11</v>
      </c>
      <c r="R607">
        <v>90604.22</v>
      </c>
      <c r="S607">
        <v>72568.7</v>
      </c>
      <c r="T607">
        <v>46988.035300000003</v>
      </c>
      <c r="U607">
        <v>844</v>
      </c>
      <c r="V607">
        <v>1566</v>
      </c>
      <c r="W607">
        <v>3203</v>
      </c>
      <c r="X607">
        <v>145546.78</v>
      </c>
      <c r="Y607">
        <v>112853.29</v>
      </c>
      <c r="Z607">
        <v>109023.14</v>
      </c>
      <c r="AA607">
        <v>43954.248500000002</v>
      </c>
      <c r="AB607">
        <v>815</v>
      </c>
      <c r="AC607">
        <v>825</v>
      </c>
      <c r="AD607">
        <v>521</v>
      </c>
      <c r="AE607">
        <v>816</v>
      </c>
      <c r="AF607">
        <v>815</v>
      </c>
      <c r="AG607">
        <v>825</v>
      </c>
      <c r="AH607">
        <v>521</v>
      </c>
      <c r="AI607">
        <v>816</v>
      </c>
      <c r="AJ607">
        <v>815</v>
      </c>
      <c r="AK607">
        <v>825</v>
      </c>
      <c r="AL607">
        <v>521</v>
      </c>
      <c r="AM607">
        <v>816</v>
      </c>
    </row>
    <row r="608" spans="1:39" x14ac:dyDescent="0.15">
      <c r="A608" t="s">
        <v>211</v>
      </c>
      <c r="B608">
        <v>70</v>
      </c>
      <c r="C608">
        <v>2</v>
      </c>
      <c r="D608">
        <v>2</v>
      </c>
      <c r="E608" t="s">
        <v>28</v>
      </c>
      <c r="F608" t="s">
        <v>28</v>
      </c>
      <c r="G608">
        <v>5959</v>
      </c>
      <c r="H608">
        <v>15480</v>
      </c>
      <c r="I608">
        <v>32937</v>
      </c>
      <c r="J608">
        <v>1488580.07</v>
      </c>
      <c r="K608">
        <v>1216387.3400000001</v>
      </c>
      <c r="L608">
        <v>980240.28</v>
      </c>
      <c r="M608">
        <v>494387.77899999998</v>
      </c>
      <c r="N608">
        <v>5959</v>
      </c>
      <c r="O608">
        <v>7512</v>
      </c>
      <c r="P608">
        <v>18289</v>
      </c>
      <c r="Q608">
        <v>784770.95</v>
      </c>
      <c r="R608">
        <v>623707.69999999995</v>
      </c>
      <c r="S608">
        <v>418906.4</v>
      </c>
      <c r="T608">
        <v>289591.64409999998</v>
      </c>
      <c r="U608">
        <v>5959</v>
      </c>
      <c r="V608">
        <v>7968</v>
      </c>
      <c r="W608">
        <v>14648</v>
      </c>
      <c r="X608">
        <v>703809.12</v>
      </c>
      <c r="Y608">
        <v>592679.64</v>
      </c>
      <c r="Z608">
        <v>561333.88</v>
      </c>
      <c r="AA608">
        <v>204796.1349</v>
      </c>
      <c r="AB608">
        <v>5647</v>
      </c>
      <c r="AC608">
        <v>5767</v>
      </c>
      <c r="AD608">
        <v>2377</v>
      </c>
      <c r="AE608">
        <v>5355</v>
      </c>
      <c r="AF608">
        <v>5647</v>
      </c>
      <c r="AG608">
        <v>5767</v>
      </c>
      <c r="AH608">
        <v>2377</v>
      </c>
      <c r="AI608">
        <v>5355</v>
      </c>
      <c r="AJ608">
        <v>5647</v>
      </c>
      <c r="AK608">
        <v>5767</v>
      </c>
      <c r="AL608">
        <v>2377</v>
      </c>
      <c r="AM608">
        <v>5355</v>
      </c>
    </row>
    <row r="609" spans="1:39" x14ac:dyDescent="0.15">
      <c r="A609" t="s">
        <v>211</v>
      </c>
      <c r="B609">
        <v>70</v>
      </c>
      <c r="C609">
        <v>2</v>
      </c>
      <c r="D609">
        <v>2</v>
      </c>
      <c r="E609" t="s">
        <v>28</v>
      </c>
      <c r="F609" t="s">
        <v>29</v>
      </c>
      <c r="G609">
        <v>7989</v>
      </c>
      <c r="H609">
        <v>22789</v>
      </c>
      <c r="I609">
        <v>47902</v>
      </c>
      <c r="J609">
        <v>2136138.86</v>
      </c>
      <c r="K609">
        <v>1720301.08</v>
      </c>
      <c r="L609">
        <v>1443153.82</v>
      </c>
      <c r="M609">
        <v>710149.53200000001</v>
      </c>
      <c r="N609">
        <v>7989</v>
      </c>
      <c r="O609">
        <v>10968</v>
      </c>
      <c r="P609">
        <v>26060</v>
      </c>
      <c r="Q609">
        <v>1094409.98</v>
      </c>
      <c r="R609">
        <v>856045.36</v>
      </c>
      <c r="S609">
        <v>617580.80000000005</v>
      </c>
      <c r="T609">
        <v>404269.59529999999</v>
      </c>
      <c r="U609">
        <v>7989</v>
      </c>
      <c r="V609">
        <v>11821</v>
      </c>
      <c r="W609">
        <v>21842</v>
      </c>
      <c r="X609">
        <v>1041728.88</v>
      </c>
      <c r="Y609">
        <v>864255.72</v>
      </c>
      <c r="Z609">
        <v>825573.02</v>
      </c>
      <c r="AA609">
        <v>305879.93670000002</v>
      </c>
      <c r="AB609">
        <v>7722</v>
      </c>
      <c r="AC609">
        <v>7852</v>
      </c>
      <c r="AD609">
        <v>4624</v>
      </c>
      <c r="AE609">
        <v>7508</v>
      </c>
      <c r="AF609">
        <v>7722</v>
      </c>
      <c r="AG609">
        <v>7852</v>
      </c>
      <c r="AH609">
        <v>4624</v>
      </c>
      <c r="AI609">
        <v>7508</v>
      </c>
      <c r="AJ609">
        <v>7722</v>
      </c>
      <c r="AK609">
        <v>7852</v>
      </c>
      <c r="AL609">
        <v>4624</v>
      </c>
      <c r="AM609">
        <v>7508</v>
      </c>
    </row>
    <row r="610" spans="1:39" x14ac:dyDescent="0.15">
      <c r="A610" t="s">
        <v>211</v>
      </c>
      <c r="B610">
        <v>70</v>
      </c>
      <c r="C610">
        <v>2</v>
      </c>
      <c r="D610">
        <v>2</v>
      </c>
      <c r="E610" t="s">
        <v>30</v>
      </c>
      <c r="F610" t="s">
        <v>28</v>
      </c>
      <c r="G610">
        <v>798</v>
      </c>
      <c r="H610">
        <v>2054</v>
      </c>
      <c r="I610">
        <v>4406</v>
      </c>
      <c r="J610">
        <v>197624.81</v>
      </c>
      <c r="K610">
        <v>161626.25</v>
      </c>
      <c r="L610">
        <v>128672.1</v>
      </c>
      <c r="M610">
        <v>66629.264299999995</v>
      </c>
      <c r="N610">
        <v>798</v>
      </c>
      <c r="O610">
        <v>994</v>
      </c>
      <c r="P610">
        <v>2440</v>
      </c>
      <c r="Q610">
        <v>103947.87</v>
      </c>
      <c r="R610">
        <v>83412.710000000006</v>
      </c>
      <c r="S610">
        <v>55267.22</v>
      </c>
      <c r="T610">
        <v>39179.595000000001</v>
      </c>
      <c r="U610">
        <v>798</v>
      </c>
      <c r="V610">
        <v>1060</v>
      </c>
      <c r="W610">
        <v>1966</v>
      </c>
      <c r="X610">
        <v>93676.94</v>
      </c>
      <c r="Y610">
        <v>78213.539999999994</v>
      </c>
      <c r="Z610">
        <v>73404.88</v>
      </c>
      <c r="AA610">
        <v>27449.669300000001</v>
      </c>
      <c r="AB610">
        <v>744</v>
      </c>
      <c r="AC610">
        <v>766</v>
      </c>
      <c r="AD610">
        <v>306</v>
      </c>
      <c r="AE610">
        <v>772</v>
      </c>
      <c r="AF610">
        <v>744</v>
      </c>
      <c r="AG610">
        <v>766</v>
      </c>
      <c r="AH610">
        <v>306</v>
      </c>
      <c r="AI610">
        <v>772</v>
      </c>
      <c r="AJ610">
        <v>744</v>
      </c>
      <c r="AK610">
        <v>766</v>
      </c>
      <c r="AL610">
        <v>306</v>
      </c>
      <c r="AM610">
        <v>772</v>
      </c>
    </row>
    <row r="611" spans="1:39" x14ac:dyDescent="0.15">
      <c r="A611" t="s">
        <v>211</v>
      </c>
      <c r="B611">
        <v>70</v>
      </c>
      <c r="C611">
        <v>2</v>
      </c>
      <c r="D611">
        <v>2</v>
      </c>
      <c r="E611" t="s">
        <v>30</v>
      </c>
      <c r="F611" t="s">
        <v>29</v>
      </c>
      <c r="G611">
        <v>915</v>
      </c>
      <c r="H611">
        <v>2560</v>
      </c>
      <c r="I611">
        <v>5409</v>
      </c>
      <c r="J611">
        <v>243497.88</v>
      </c>
      <c r="K611">
        <v>196820.26</v>
      </c>
      <c r="L611">
        <v>162238.37</v>
      </c>
      <c r="M611">
        <v>81078.615699999995</v>
      </c>
      <c r="N611">
        <v>915</v>
      </c>
      <c r="O611">
        <v>1241</v>
      </c>
      <c r="P611">
        <v>2950</v>
      </c>
      <c r="Q611">
        <v>126274.92</v>
      </c>
      <c r="R611">
        <v>99501.09</v>
      </c>
      <c r="S611">
        <v>69974.02</v>
      </c>
      <c r="T611">
        <v>46430.721400000002</v>
      </c>
      <c r="U611">
        <v>915</v>
      </c>
      <c r="V611">
        <v>1319</v>
      </c>
      <c r="W611">
        <v>2459</v>
      </c>
      <c r="X611">
        <v>117222.96</v>
      </c>
      <c r="Y611">
        <v>97319.17</v>
      </c>
      <c r="Z611">
        <v>92264.35</v>
      </c>
      <c r="AA611">
        <v>34647.8943</v>
      </c>
      <c r="AB611">
        <v>867</v>
      </c>
      <c r="AC611">
        <v>888</v>
      </c>
      <c r="AD611">
        <v>465</v>
      </c>
      <c r="AE611">
        <v>897</v>
      </c>
      <c r="AF611">
        <v>867</v>
      </c>
      <c r="AG611">
        <v>888</v>
      </c>
      <c r="AH611">
        <v>465</v>
      </c>
      <c r="AI611">
        <v>897</v>
      </c>
      <c r="AJ611">
        <v>867</v>
      </c>
      <c r="AK611">
        <v>888</v>
      </c>
      <c r="AL611">
        <v>465</v>
      </c>
      <c r="AM611">
        <v>897</v>
      </c>
    </row>
    <row r="612" spans="1:39" x14ac:dyDescent="0.15">
      <c r="A612" t="s">
        <v>211</v>
      </c>
      <c r="B612">
        <v>70</v>
      </c>
      <c r="C612">
        <v>2</v>
      </c>
      <c r="D612">
        <v>2</v>
      </c>
      <c r="E612" t="s">
        <v>29</v>
      </c>
      <c r="F612" t="s">
        <v>28</v>
      </c>
      <c r="G612">
        <v>2395</v>
      </c>
      <c r="H612">
        <v>6421</v>
      </c>
      <c r="I612">
        <v>14397</v>
      </c>
      <c r="J612">
        <v>638521.9</v>
      </c>
      <c r="K612">
        <v>498963.44</v>
      </c>
      <c r="L612">
        <v>407089.07</v>
      </c>
      <c r="M612">
        <v>215254.38279999999</v>
      </c>
      <c r="N612">
        <v>2395</v>
      </c>
      <c r="O612">
        <v>2961</v>
      </c>
      <c r="P612">
        <v>7632</v>
      </c>
      <c r="Q612">
        <v>317388.18</v>
      </c>
      <c r="R612">
        <v>244299.33</v>
      </c>
      <c r="S612">
        <v>163502.54999999999</v>
      </c>
      <c r="T612">
        <v>120430.1355</v>
      </c>
      <c r="U612">
        <v>2395</v>
      </c>
      <c r="V612">
        <v>3460</v>
      </c>
      <c r="W612">
        <v>6765</v>
      </c>
      <c r="X612">
        <v>321133.71999999997</v>
      </c>
      <c r="Y612">
        <v>254664.11</v>
      </c>
      <c r="Z612">
        <v>243586.52</v>
      </c>
      <c r="AA612">
        <v>94824.247300000003</v>
      </c>
      <c r="AB612">
        <v>2285</v>
      </c>
      <c r="AC612">
        <v>2317</v>
      </c>
      <c r="AD612">
        <v>1016</v>
      </c>
      <c r="AE612">
        <v>2353</v>
      </c>
      <c r="AF612">
        <v>2285</v>
      </c>
      <c r="AG612">
        <v>2317</v>
      </c>
      <c r="AH612">
        <v>1016</v>
      </c>
      <c r="AI612">
        <v>2353</v>
      </c>
      <c r="AJ612">
        <v>2285</v>
      </c>
      <c r="AK612">
        <v>2317</v>
      </c>
      <c r="AL612">
        <v>1016</v>
      </c>
      <c r="AM612">
        <v>2353</v>
      </c>
    </row>
    <row r="613" spans="1:39" x14ac:dyDescent="0.15">
      <c r="A613" t="s">
        <v>211</v>
      </c>
      <c r="B613">
        <v>70</v>
      </c>
      <c r="C613">
        <v>2</v>
      </c>
      <c r="D613">
        <v>2</v>
      </c>
      <c r="E613" t="s">
        <v>29</v>
      </c>
      <c r="F613" t="s">
        <v>29</v>
      </c>
      <c r="G613">
        <v>4508</v>
      </c>
      <c r="H613">
        <v>13089</v>
      </c>
      <c r="I613">
        <v>29061</v>
      </c>
      <c r="J613">
        <v>1279377.77</v>
      </c>
      <c r="K613">
        <v>985763.68</v>
      </c>
      <c r="L613">
        <v>828090.88</v>
      </c>
      <c r="M613">
        <v>431909.46059999999</v>
      </c>
      <c r="N613">
        <v>4508</v>
      </c>
      <c r="O613">
        <v>6085</v>
      </c>
      <c r="P613">
        <v>15182</v>
      </c>
      <c r="Q613">
        <v>625404.24</v>
      </c>
      <c r="R613">
        <v>471918.93</v>
      </c>
      <c r="S613">
        <v>335475.45</v>
      </c>
      <c r="T613">
        <v>237607.02160000001</v>
      </c>
      <c r="U613">
        <v>4508</v>
      </c>
      <c r="V613">
        <v>7004</v>
      </c>
      <c r="W613">
        <v>13879</v>
      </c>
      <c r="X613">
        <v>653973.53</v>
      </c>
      <c r="Y613">
        <v>513844.75</v>
      </c>
      <c r="Z613">
        <v>492615.43</v>
      </c>
      <c r="AA613">
        <v>194302.43900000001</v>
      </c>
      <c r="AB613">
        <v>4346</v>
      </c>
      <c r="AC613">
        <v>4424</v>
      </c>
      <c r="AD613">
        <v>2676</v>
      </c>
      <c r="AE613">
        <v>4414</v>
      </c>
      <c r="AF613">
        <v>4346</v>
      </c>
      <c r="AG613">
        <v>4424</v>
      </c>
      <c r="AH613">
        <v>2676</v>
      </c>
      <c r="AI613">
        <v>4414</v>
      </c>
      <c r="AJ613">
        <v>4346</v>
      </c>
      <c r="AK613">
        <v>4424</v>
      </c>
      <c r="AL613">
        <v>2676</v>
      </c>
      <c r="AM613">
        <v>4414</v>
      </c>
    </row>
    <row r="614" spans="1:39" x14ac:dyDescent="0.15">
      <c r="A614" t="s">
        <v>211</v>
      </c>
      <c r="B614">
        <v>70</v>
      </c>
      <c r="C614">
        <v>2</v>
      </c>
      <c r="D614">
        <v>2</v>
      </c>
      <c r="E614" t="s">
        <v>31</v>
      </c>
      <c r="F614" t="s">
        <v>28</v>
      </c>
      <c r="G614">
        <v>5</v>
      </c>
      <c r="H614">
        <v>10</v>
      </c>
      <c r="I614">
        <v>27</v>
      </c>
      <c r="J614">
        <v>1402.94</v>
      </c>
      <c r="K614">
        <v>1096.29</v>
      </c>
      <c r="L614">
        <v>745.08</v>
      </c>
      <c r="M614">
        <v>373.85449999999997</v>
      </c>
      <c r="N614">
        <v>5</v>
      </c>
      <c r="O614">
        <v>5</v>
      </c>
      <c r="P614">
        <v>15</v>
      </c>
      <c r="Q614">
        <v>859.95</v>
      </c>
      <c r="R614">
        <v>591.26</v>
      </c>
      <c r="S614">
        <v>240.05</v>
      </c>
      <c r="T614">
        <v>252.64449999999999</v>
      </c>
      <c r="U614">
        <v>5</v>
      </c>
      <c r="V614">
        <v>5</v>
      </c>
      <c r="W614">
        <v>12</v>
      </c>
      <c r="X614">
        <v>542.99</v>
      </c>
      <c r="Y614">
        <v>505.03</v>
      </c>
      <c r="Z614">
        <v>505.03</v>
      </c>
      <c r="AA614">
        <v>121.21</v>
      </c>
      <c r="AB614">
        <v>4</v>
      </c>
      <c r="AC614">
        <v>5</v>
      </c>
      <c r="AD614">
        <v>0</v>
      </c>
      <c r="AE614">
        <v>4</v>
      </c>
      <c r="AF614">
        <v>4</v>
      </c>
      <c r="AG614">
        <v>5</v>
      </c>
      <c r="AH614">
        <v>0</v>
      </c>
      <c r="AI614">
        <v>4</v>
      </c>
      <c r="AJ614">
        <v>4</v>
      </c>
      <c r="AK614">
        <v>5</v>
      </c>
      <c r="AL614">
        <v>0</v>
      </c>
      <c r="AM614">
        <v>4</v>
      </c>
    </row>
    <row r="615" spans="1:39" x14ac:dyDescent="0.15">
      <c r="A615" t="s">
        <v>211</v>
      </c>
      <c r="B615">
        <v>70</v>
      </c>
      <c r="C615">
        <v>2</v>
      </c>
      <c r="D615">
        <v>2</v>
      </c>
      <c r="E615" t="s">
        <v>31</v>
      </c>
      <c r="F615" t="s">
        <v>29</v>
      </c>
      <c r="G615">
        <v>5</v>
      </c>
      <c r="H615">
        <v>27</v>
      </c>
      <c r="I615">
        <v>46</v>
      </c>
      <c r="J615">
        <v>1790.66</v>
      </c>
      <c r="K615">
        <v>1359.72</v>
      </c>
      <c r="L615">
        <v>1225.1500000000001</v>
      </c>
      <c r="M615">
        <v>721.37109999999996</v>
      </c>
      <c r="N615">
        <v>5</v>
      </c>
      <c r="O615">
        <v>12</v>
      </c>
      <c r="P615">
        <v>22</v>
      </c>
      <c r="Q615">
        <v>788.79</v>
      </c>
      <c r="R615">
        <v>644.09</v>
      </c>
      <c r="S615">
        <v>509.52</v>
      </c>
      <c r="T615">
        <v>447.99279999999999</v>
      </c>
      <c r="U615">
        <v>5</v>
      </c>
      <c r="V615">
        <v>15</v>
      </c>
      <c r="W615">
        <v>24</v>
      </c>
      <c r="X615">
        <v>1001.87</v>
      </c>
      <c r="Y615">
        <v>715.63</v>
      </c>
      <c r="Z615">
        <v>715.63</v>
      </c>
      <c r="AA615">
        <v>273.37830000000002</v>
      </c>
      <c r="AB615">
        <v>5</v>
      </c>
      <c r="AC615">
        <v>5</v>
      </c>
      <c r="AD615">
        <v>1</v>
      </c>
      <c r="AE615">
        <v>4</v>
      </c>
      <c r="AF615">
        <v>5</v>
      </c>
      <c r="AG615">
        <v>5</v>
      </c>
      <c r="AH615">
        <v>1</v>
      </c>
      <c r="AI615">
        <v>4</v>
      </c>
      <c r="AJ615">
        <v>5</v>
      </c>
      <c r="AK615">
        <v>5</v>
      </c>
      <c r="AL615">
        <v>1</v>
      </c>
      <c r="AM615">
        <v>4</v>
      </c>
    </row>
    <row r="616" spans="1:39" x14ac:dyDescent="0.15">
      <c r="A616" t="s">
        <v>211</v>
      </c>
      <c r="B616">
        <v>70</v>
      </c>
      <c r="C616">
        <v>2</v>
      </c>
      <c r="D616">
        <v>2</v>
      </c>
      <c r="E616" t="s">
        <v>32</v>
      </c>
      <c r="F616" t="s">
        <v>28</v>
      </c>
      <c r="G616">
        <v>402</v>
      </c>
      <c r="H616">
        <v>1131</v>
      </c>
      <c r="I616">
        <v>2561</v>
      </c>
      <c r="J616">
        <v>119548.43</v>
      </c>
      <c r="K616">
        <v>92083.29</v>
      </c>
      <c r="L616">
        <v>76015.75</v>
      </c>
      <c r="M616">
        <v>38729.923600000002</v>
      </c>
      <c r="N616">
        <v>402</v>
      </c>
      <c r="O616">
        <v>514</v>
      </c>
      <c r="P616">
        <v>1282</v>
      </c>
      <c r="Q616">
        <v>54547.43</v>
      </c>
      <c r="R616">
        <v>40781.46</v>
      </c>
      <c r="S616">
        <v>27466.98</v>
      </c>
      <c r="T616">
        <v>20532.8109</v>
      </c>
      <c r="U616">
        <v>402</v>
      </c>
      <c r="V616">
        <v>617</v>
      </c>
      <c r="W616">
        <v>1279</v>
      </c>
      <c r="X616">
        <v>65001</v>
      </c>
      <c r="Y616">
        <v>51301.83</v>
      </c>
      <c r="Z616">
        <v>48548.77</v>
      </c>
      <c r="AA616">
        <v>18197.112700000001</v>
      </c>
      <c r="AB616">
        <v>374</v>
      </c>
      <c r="AC616">
        <v>367</v>
      </c>
      <c r="AD616">
        <v>174</v>
      </c>
      <c r="AE616">
        <v>378</v>
      </c>
      <c r="AF616">
        <v>374</v>
      </c>
      <c r="AG616">
        <v>367</v>
      </c>
      <c r="AH616">
        <v>174</v>
      </c>
      <c r="AI616">
        <v>378</v>
      </c>
      <c r="AJ616">
        <v>374</v>
      </c>
      <c r="AK616">
        <v>367</v>
      </c>
      <c r="AL616">
        <v>174</v>
      </c>
      <c r="AM616">
        <v>378</v>
      </c>
    </row>
    <row r="617" spans="1:39" x14ac:dyDescent="0.15">
      <c r="A617" t="s">
        <v>211</v>
      </c>
      <c r="B617">
        <v>70</v>
      </c>
      <c r="C617">
        <v>2</v>
      </c>
      <c r="D617">
        <v>2</v>
      </c>
      <c r="E617" t="s">
        <v>32</v>
      </c>
      <c r="F617" t="s">
        <v>29</v>
      </c>
      <c r="G617">
        <v>764</v>
      </c>
      <c r="H617">
        <v>2393</v>
      </c>
      <c r="I617">
        <v>5220</v>
      </c>
      <c r="J617">
        <v>233528.65</v>
      </c>
      <c r="K617">
        <v>176184.62</v>
      </c>
      <c r="L617">
        <v>154460.25</v>
      </c>
      <c r="M617">
        <v>77537.504400000005</v>
      </c>
      <c r="N617">
        <v>764</v>
      </c>
      <c r="O617">
        <v>1088</v>
      </c>
      <c r="P617">
        <v>2502</v>
      </c>
      <c r="Q617">
        <v>102588.58</v>
      </c>
      <c r="R617">
        <v>76303.45</v>
      </c>
      <c r="S617">
        <v>57695.88</v>
      </c>
      <c r="T617">
        <v>38737.247199999998</v>
      </c>
      <c r="U617">
        <v>764</v>
      </c>
      <c r="V617">
        <v>1305</v>
      </c>
      <c r="W617">
        <v>2718</v>
      </c>
      <c r="X617">
        <v>130940.07</v>
      </c>
      <c r="Y617">
        <v>99881.17</v>
      </c>
      <c r="Z617">
        <v>96764.37</v>
      </c>
      <c r="AA617">
        <v>38800.2572</v>
      </c>
      <c r="AB617">
        <v>748</v>
      </c>
      <c r="AC617">
        <v>745</v>
      </c>
      <c r="AD617">
        <v>458</v>
      </c>
      <c r="AE617">
        <v>735</v>
      </c>
      <c r="AF617">
        <v>748</v>
      </c>
      <c r="AG617">
        <v>745</v>
      </c>
      <c r="AH617">
        <v>458</v>
      </c>
      <c r="AI617">
        <v>735</v>
      </c>
      <c r="AJ617">
        <v>748</v>
      </c>
      <c r="AK617">
        <v>745</v>
      </c>
      <c r="AL617">
        <v>458</v>
      </c>
      <c r="AM617">
        <v>735</v>
      </c>
    </row>
    <row r="618" spans="1:39" x14ac:dyDescent="0.15">
      <c r="A618" t="s">
        <v>211</v>
      </c>
      <c r="B618">
        <v>100</v>
      </c>
      <c r="C618">
        <v>1</v>
      </c>
      <c r="D618">
        <v>0</v>
      </c>
      <c r="E618" t="s">
        <v>28</v>
      </c>
      <c r="F618" t="s">
        <v>28</v>
      </c>
      <c r="G618">
        <v>110727</v>
      </c>
      <c r="H618">
        <v>116718</v>
      </c>
      <c r="I618">
        <v>173173</v>
      </c>
      <c r="J618">
        <v>6789183.2599999998</v>
      </c>
      <c r="K618">
        <v>5420777.4900000002</v>
      </c>
      <c r="L618">
        <v>4943359.0999999996</v>
      </c>
      <c r="M618">
        <v>2405067.1957</v>
      </c>
      <c r="N618">
        <v>28771</v>
      </c>
      <c r="O618">
        <v>30867</v>
      </c>
      <c r="P618">
        <v>49567</v>
      </c>
      <c r="Q618">
        <v>1908211.41</v>
      </c>
      <c r="R618">
        <v>1498584.29</v>
      </c>
      <c r="S618">
        <v>1211471.52</v>
      </c>
      <c r="T618">
        <v>776263.96799999999</v>
      </c>
      <c r="U618">
        <v>81956</v>
      </c>
      <c r="V618">
        <v>85851</v>
      </c>
      <c r="W618">
        <v>123606</v>
      </c>
      <c r="X618">
        <v>4880971.8499999996</v>
      </c>
      <c r="Y618">
        <v>3922193.2</v>
      </c>
      <c r="Z618">
        <v>3731887.58</v>
      </c>
      <c r="AA618">
        <v>1628803.2276999999</v>
      </c>
      <c r="AB618">
        <v>108502</v>
      </c>
      <c r="AC618">
        <v>58213</v>
      </c>
      <c r="AD618">
        <v>19665</v>
      </c>
      <c r="AE618">
        <v>41647</v>
      </c>
      <c r="AF618">
        <v>28052</v>
      </c>
      <c r="AG618">
        <v>26438</v>
      </c>
      <c r="AH618">
        <v>9489</v>
      </c>
      <c r="AI618">
        <v>14201</v>
      </c>
      <c r="AJ618">
        <v>80450</v>
      </c>
      <c r="AK618">
        <v>31775</v>
      </c>
      <c r="AL618">
        <v>10176</v>
      </c>
      <c r="AM618">
        <v>27446</v>
      </c>
    </row>
    <row r="619" spans="1:39" x14ac:dyDescent="0.15">
      <c r="A619" t="s">
        <v>211</v>
      </c>
      <c r="B619">
        <v>100</v>
      </c>
      <c r="C619">
        <v>1</v>
      </c>
      <c r="D619">
        <v>0</v>
      </c>
      <c r="E619" t="s">
        <v>28</v>
      </c>
      <c r="F619" t="s">
        <v>29</v>
      </c>
      <c r="G619">
        <v>21369</v>
      </c>
      <c r="H619">
        <v>23875</v>
      </c>
      <c r="I619">
        <v>36984</v>
      </c>
      <c r="J619">
        <v>1468564.89</v>
      </c>
      <c r="K619">
        <v>1148644.1599999999</v>
      </c>
      <c r="L619">
        <v>1053566.57</v>
      </c>
      <c r="M619">
        <v>514887.55540000001</v>
      </c>
      <c r="N619">
        <v>6630</v>
      </c>
      <c r="O619">
        <v>7536</v>
      </c>
      <c r="P619">
        <v>12650</v>
      </c>
      <c r="Q619">
        <v>490438.37</v>
      </c>
      <c r="R619">
        <v>374103.55</v>
      </c>
      <c r="S619">
        <v>318249.09000000003</v>
      </c>
      <c r="T619">
        <v>190058.21520000001</v>
      </c>
      <c r="U619">
        <v>14739</v>
      </c>
      <c r="V619">
        <v>16339</v>
      </c>
      <c r="W619">
        <v>24334</v>
      </c>
      <c r="X619">
        <v>978126.52</v>
      </c>
      <c r="Y619">
        <v>774540.61</v>
      </c>
      <c r="Z619">
        <v>735317.48</v>
      </c>
      <c r="AA619">
        <v>324829.34019999998</v>
      </c>
      <c r="AB619">
        <v>21000</v>
      </c>
      <c r="AC619">
        <v>16467</v>
      </c>
      <c r="AD619">
        <v>9820</v>
      </c>
      <c r="AE619">
        <v>13344</v>
      </c>
      <c r="AF619">
        <v>6512</v>
      </c>
      <c r="AG619">
        <v>6309</v>
      </c>
      <c r="AH619">
        <v>3844</v>
      </c>
      <c r="AI619">
        <v>4532</v>
      </c>
      <c r="AJ619">
        <v>14488</v>
      </c>
      <c r="AK619">
        <v>10158</v>
      </c>
      <c r="AL619">
        <v>5976</v>
      </c>
      <c r="AM619">
        <v>8812</v>
      </c>
    </row>
    <row r="620" spans="1:39" x14ac:dyDescent="0.15">
      <c r="A620" t="s">
        <v>211</v>
      </c>
      <c r="B620">
        <v>100</v>
      </c>
      <c r="C620">
        <v>1</v>
      </c>
      <c r="D620">
        <v>0</v>
      </c>
      <c r="E620" t="s">
        <v>30</v>
      </c>
      <c r="F620" t="s">
        <v>28</v>
      </c>
      <c r="G620">
        <v>174</v>
      </c>
      <c r="H620">
        <v>180</v>
      </c>
      <c r="I620">
        <v>235</v>
      </c>
      <c r="J620">
        <v>10521.77</v>
      </c>
      <c r="K620">
        <v>8574.4599999999991</v>
      </c>
      <c r="L620">
        <v>7518.21</v>
      </c>
      <c r="M620">
        <v>3464.5234999999998</v>
      </c>
      <c r="N620">
        <v>44</v>
      </c>
      <c r="O620">
        <v>47</v>
      </c>
      <c r="P620">
        <v>65</v>
      </c>
      <c r="Q620">
        <v>2960.65</v>
      </c>
      <c r="R620">
        <v>2312.4499999999998</v>
      </c>
      <c r="S620">
        <v>1765.45</v>
      </c>
      <c r="T620">
        <v>1116.9034999999999</v>
      </c>
      <c r="U620">
        <v>130</v>
      </c>
      <c r="V620">
        <v>133</v>
      </c>
      <c r="W620">
        <v>170</v>
      </c>
      <c r="X620">
        <v>7561.12</v>
      </c>
      <c r="Y620">
        <v>6262.01</v>
      </c>
      <c r="Z620">
        <v>5752.76</v>
      </c>
      <c r="AA620">
        <v>2347.62</v>
      </c>
      <c r="AB620">
        <v>167</v>
      </c>
      <c r="AC620">
        <v>87</v>
      </c>
      <c r="AD620">
        <v>28</v>
      </c>
      <c r="AE620">
        <v>110</v>
      </c>
      <c r="AF620">
        <v>41</v>
      </c>
      <c r="AG620">
        <v>37</v>
      </c>
      <c r="AH620">
        <v>14</v>
      </c>
      <c r="AI620">
        <v>31</v>
      </c>
      <c r="AJ620">
        <v>126</v>
      </c>
      <c r="AK620">
        <v>50</v>
      </c>
      <c r="AL620">
        <v>14</v>
      </c>
      <c r="AM620">
        <v>79</v>
      </c>
    </row>
    <row r="621" spans="1:39" x14ac:dyDescent="0.15">
      <c r="A621" t="s">
        <v>211</v>
      </c>
      <c r="B621">
        <v>100</v>
      </c>
      <c r="C621">
        <v>1</v>
      </c>
      <c r="D621">
        <v>0</v>
      </c>
      <c r="E621" t="s">
        <v>30</v>
      </c>
      <c r="F621" t="s">
        <v>29</v>
      </c>
      <c r="G621">
        <v>33</v>
      </c>
      <c r="H621">
        <v>34</v>
      </c>
      <c r="I621">
        <v>55</v>
      </c>
      <c r="J621">
        <v>2016.65</v>
      </c>
      <c r="K621">
        <v>1608.58</v>
      </c>
      <c r="L621">
        <v>1397.98</v>
      </c>
      <c r="M621">
        <v>667.3537</v>
      </c>
      <c r="N621">
        <v>13</v>
      </c>
      <c r="O621">
        <v>14</v>
      </c>
      <c r="P621">
        <v>23</v>
      </c>
      <c r="Q621">
        <v>959.88</v>
      </c>
      <c r="R621">
        <v>740.78</v>
      </c>
      <c r="S621">
        <v>530.17999999999995</v>
      </c>
      <c r="T621">
        <v>315.8734</v>
      </c>
      <c r="U621">
        <v>20</v>
      </c>
      <c r="V621">
        <v>20</v>
      </c>
      <c r="W621">
        <v>32</v>
      </c>
      <c r="X621">
        <v>1056.77</v>
      </c>
      <c r="Y621">
        <v>867.8</v>
      </c>
      <c r="Z621">
        <v>867.8</v>
      </c>
      <c r="AA621">
        <v>351.4803</v>
      </c>
      <c r="AB621">
        <v>30</v>
      </c>
      <c r="AC621">
        <v>29</v>
      </c>
      <c r="AD621">
        <v>18</v>
      </c>
      <c r="AE621">
        <v>22</v>
      </c>
      <c r="AF621">
        <v>13</v>
      </c>
      <c r="AG621">
        <v>13</v>
      </c>
      <c r="AH621">
        <v>9</v>
      </c>
      <c r="AI621">
        <v>9</v>
      </c>
      <c r="AJ621">
        <v>17</v>
      </c>
      <c r="AK621">
        <v>16</v>
      </c>
      <c r="AL621">
        <v>9</v>
      </c>
      <c r="AM621">
        <v>13</v>
      </c>
    </row>
    <row r="622" spans="1:39" x14ac:dyDescent="0.15">
      <c r="A622" t="s">
        <v>211</v>
      </c>
      <c r="B622">
        <v>100</v>
      </c>
      <c r="C622">
        <v>1</v>
      </c>
      <c r="D622">
        <v>0</v>
      </c>
      <c r="E622" t="s">
        <v>29</v>
      </c>
      <c r="F622" t="s">
        <v>28</v>
      </c>
      <c r="G622">
        <v>384</v>
      </c>
      <c r="H622">
        <v>420</v>
      </c>
      <c r="I622">
        <v>668</v>
      </c>
      <c r="J622">
        <v>26482.240000000002</v>
      </c>
      <c r="K622">
        <v>19744.990000000002</v>
      </c>
      <c r="L622">
        <v>18299.669999999998</v>
      </c>
      <c r="M622">
        <v>9886.1684999999998</v>
      </c>
      <c r="N622">
        <v>94</v>
      </c>
      <c r="O622">
        <v>103</v>
      </c>
      <c r="P622">
        <v>173</v>
      </c>
      <c r="Q622">
        <v>6502.63</v>
      </c>
      <c r="R622">
        <v>4733.3100000000004</v>
      </c>
      <c r="S622">
        <v>3716.59</v>
      </c>
      <c r="T622">
        <v>3340.2997</v>
      </c>
      <c r="U622">
        <v>290</v>
      </c>
      <c r="V622">
        <v>317</v>
      </c>
      <c r="W622">
        <v>495</v>
      </c>
      <c r="X622">
        <v>19979.61</v>
      </c>
      <c r="Y622">
        <v>15011.68</v>
      </c>
      <c r="Z622">
        <v>14583.08</v>
      </c>
      <c r="AA622">
        <v>6545.8688000000002</v>
      </c>
      <c r="AB622">
        <v>379</v>
      </c>
      <c r="AC622">
        <v>152</v>
      </c>
      <c r="AD622">
        <v>67</v>
      </c>
      <c r="AE622">
        <v>125</v>
      </c>
      <c r="AF622">
        <v>91</v>
      </c>
      <c r="AG622">
        <v>91</v>
      </c>
      <c r="AH622">
        <v>46</v>
      </c>
      <c r="AI622">
        <v>65</v>
      </c>
      <c r="AJ622">
        <v>288</v>
      </c>
      <c r="AK622">
        <v>61</v>
      </c>
      <c r="AL622">
        <v>21</v>
      </c>
      <c r="AM622">
        <v>60</v>
      </c>
    </row>
    <row r="623" spans="1:39" x14ac:dyDescent="0.15">
      <c r="A623" t="s">
        <v>211</v>
      </c>
      <c r="B623">
        <v>100</v>
      </c>
      <c r="C623">
        <v>1</v>
      </c>
      <c r="D623">
        <v>0</v>
      </c>
      <c r="E623" t="s">
        <v>29</v>
      </c>
      <c r="F623" t="s">
        <v>29</v>
      </c>
      <c r="G623">
        <v>199</v>
      </c>
      <c r="H623">
        <v>235</v>
      </c>
      <c r="I623">
        <v>384</v>
      </c>
      <c r="J623">
        <v>15945.05</v>
      </c>
      <c r="K623">
        <v>11963.32</v>
      </c>
      <c r="L623">
        <v>10958.26</v>
      </c>
      <c r="M623">
        <v>5700.8482999999997</v>
      </c>
      <c r="N623">
        <v>56</v>
      </c>
      <c r="O623">
        <v>66</v>
      </c>
      <c r="P623">
        <v>123</v>
      </c>
      <c r="Q623">
        <v>4779.09</v>
      </c>
      <c r="R623">
        <v>3524.6</v>
      </c>
      <c r="S623">
        <v>2913.76</v>
      </c>
      <c r="T623">
        <v>1996.8792000000001</v>
      </c>
      <c r="U623">
        <v>143</v>
      </c>
      <c r="V623">
        <v>169</v>
      </c>
      <c r="W623">
        <v>261</v>
      </c>
      <c r="X623">
        <v>11165.96</v>
      </c>
      <c r="Y623">
        <v>8438.7199999999993</v>
      </c>
      <c r="Z623">
        <v>8044.5</v>
      </c>
      <c r="AA623">
        <v>3703.9690999999998</v>
      </c>
      <c r="AB623">
        <v>199</v>
      </c>
      <c r="AC623">
        <v>121</v>
      </c>
      <c r="AD623">
        <v>85</v>
      </c>
      <c r="AE623">
        <v>111</v>
      </c>
      <c r="AF623">
        <v>56</v>
      </c>
      <c r="AG623">
        <v>55</v>
      </c>
      <c r="AH623">
        <v>43</v>
      </c>
      <c r="AI623">
        <v>41</v>
      </c>
      <c r="AJ623">
        <v>143</v>
      </c>
      <c r="AK623">
        <v>66</v>
      </c>
      <c r="AL623">
        <v>42</v>
      </c>
      <c r="AM623">
        <v>70</v>
      </c>
    </row>
    <row r="624" spans="1:39" x14ac:dyDescent="0.15">
      <c r="A624" t="s">
        <v>211</v>
      </c>
      <c r="B624">
        <v>100</v>
      </c>
      <c r="C624">
        <v>1</v>
      </c>
      <c r="D624">
        <v>0</v>
      </c>
      <c r="E624" t="s">
        <v>32</v>
      </c>
      <c r="F624" t="s">
        <v>28</v>
      </c>
      <c r="G624">
        <v>3310</v>
      </c>
      <c r="H624">
        <v>3624</v>
      </c>
      <c r="I624">
        <v>6192</v>
      </c>
      <c r="J624">
        <v>271346.43</v>
      </c>
      <c r="K624">
        <v>195566.04</v>
      </c>
      <c r="L624">
        <v>185297.09</v>
      </c>
      <c r="M624">
        <v>90406.317299999995</v>
      </c>
      <c r="N624">
        <v>735</v>
      </c>
      <c r="O624">
        <v>807</v>
      </c>
      <c r="P624">
        <v>1424</v>
      </c>
      <c r="Q624">
        <v>60504.44</v>
      </c>
      <c r="R624">
        <v>43640.04</v>
      </c>
      <c r="S624">
        <v>34969.800000000003</v>
      </c>
      <c r="T624">
        <v>23234.418900000001</v>
      </c>
      <c r="U624">
        <v>2575</v>
      </c>
      <c r="V624">
        <v>2817</v>
      </c>
      <c r="W624">
        <v>4768</v>
      </c>
      <c r="X624">
        <v>210841.99</v>
      </c>
      <c r="Y624">
        <v>151926</v>
      </c>
      <c r="Z624">
        <v>150327.29</v>
      </c>
      <c r="AA624">
        <v>67171.898400000005</v>
      </c>
      <c r="AB624">
        <v>3266</v>
      </c>
      <c r="AC624">
        <v>1631</v>
      </c>
      <c r="AD624">
        <v>616</v>
      </c>
      <c r="AE624">
        <v>1942</v>
      </c>
      <c r="AF624">
        <v>724</v>
      </c>
      <c r="AG624">
        <v>583</v>
      </c>
      <c r="AH624">
        <v>262</v>
      </c>
      <c r="AI624">
        <v>532</v>
      </c>
      <c r="AJ624">
        <v>2542</v>
      </c>
      <c r="AK624">
        <v>1048</v>
      </c>
      <c r="AL624">
        <v>354</v>
      </c>
      <c r="AM624">
        <v>1410</v>
      </c>
    </row>
    <row r="625" spans="1:39" x14ac:dyDescent="0.15">
      <c r="A625" t="s">
        <v>211</v>
      </c>
      <c r="B625">
        <v>100</v>
      </c>
      <c r="C625">
        <v>1</v>
      </c>
      <c r="D625">
        <v>0</v>
      </c>
      <c r="E625" t="s">
        <v>32</v>
      </c>
      <c r="F625" t="s">
        <v>29</v>
      </c>
      <c r="G625">
        <v>1161</v>
      </c>
      <c r="H625">
        <v>1388</v>
      </c>
      <c r="I625">
        <v>2452</v>
      </c>
      <c r="J625">
        <v>103043.39</v>
      </c>
      <c r="K625">
        <v>72147.600000000006</v>
      </c>
      <c r="L625">
        <v>68530.789999999994</v>
      </c>
      <c r="M625">
        <v>35103.7961</v>
      </c>
      <c r="N625">
        <v>302</v>
      </c>
      <c r="O625">
        <v>369</v>
      </c>
      <c r="P625">
        <v>660</v>
      </c>
      <c r="Q625">
        <v>26955.56</v>
      </c>
      <c r="R625">
        <v>18589.29</v>
      </c>
      <c r="S625">
        <v>15562.28</v>
      </c>
      <c r="T625">
        <v>10426.4588</v>
      </c>
      <c r="U625">
        <v>859</v>
      </c>
      <c r="V625">
        <v>1019</v>
      </c>
      <c r="W625">
        <v>1792</v>
      </c>
      <c r="X625">
        <v>76087.83</v>
      </c>
      <c r="Y625">
        <v>53558.31</v>
      </c>
      <c r="Z625">
        <v>52968.51</v>
      </c>
      <c r="AA625">
        <v>24677.337299999999</v>
      </c>
      <c r="AB625">
        <v>1155</v>
      </c>
      <c r="AC625">
        <v>867</v>
      </c>
      <c r="AD625">
        <v>567</v>
      </c>
      <c r="AE625">
        <v>895</v>
      </c>
      <c r="AF625">
        <v>301</v>
      </c>
      <c r="AG625">
        <v>259</v>
      </c>
      <c r="AH625">
        <v>183</v>
      </c>
      <c r="AI625">
        <v>249</v>
      </c>
      <c r="AJ625">
        <v>854</v>
      </c>
      <c r="AK625">
        <v>608</v>
      </c>
      <c r="AL625">
        <v>384</v>
      </c>
      <c r="AM625">
        <v>646</v>
      </c>
    </row>
    <row r="626" spans="1:39" x14ac:dyDescent="0.15">
      <c r="A626" t="s">
        <v>211</v>
      </c>
      <c r="B626">
        <v>100</v>
      </c>
      <c r="C626">
        <v>1</v>
      </c>
      <c r="D626">
        <v>1</v>
      </c>
      <c r="E626" t="s">
        <v>28</v>
      </c>
      <c r="F626" t="s">
        <v>28</v>
      </c>
      <c r="G626">
        <v>33104</v>
      </c>
      <c r="H626">
        <v>37467</v>
      </c>
      <c r="I626">
        <v>57119</v>
      </c>
      <c r="J626">
        <v>2098578.4500000002</v>
      </c>
      <c r="K626">
        <v>1762780.43</v>
      </c>
      <c r="L626">
        <v>1590877.55</v>
      </c>
      <c r="M626">
        <v>787456.67440000002</v>
      </c>
      <c r="N626">
        <v>12470</v>
      </c>
      <c r="O626">
        <v>14228</v>
      </c>
      <c r="P626">
        <v>24253</v>
      </c>
      <c r="Q626">
        <v>819175.6</v>
      </c>
      <c r="R626">
        <v>684462.5</v>
      </c>
      <c r="S626">
        <v>557228.06999999995</v>
      </c>
      <c r="T626">
        <v>375229.0356</v>
      </c>
      <c r="U626">
        <v>20634</v>
      </c>
      <c r="V626">
        <v>23239</v>
      </c>
      <c r="W626">
        <v>32866</v>
      </c>
      <c r="X626">
        <v>1279402.8500000001</v>
      </c>
      <c r="Y626">
        <v>1078317.93</v>
      </c>
      <c r="Z626">
        <v>1033649.48</v>
      </c>
      <c r="AA626">
        <v>412227.63880000002</v>
      </c>
      <c r="AB626">
        <v>31633</v>
      </c>
      <c r="AC626">
        <v>28397</v>
      </c>
      <c r="AD626">
        <v>8863</v>
      </c>
      <c r="AE626">
        <v>26098</v>
      </c>
      <c r="AF626">
        <v>11883</v>
      </c>
      <c r="AG626">
        <v>11500</v>
      </c>
      <c r="AH626">
        <v>4540</v>
      </c>
      <c r="AI626">
        <v>10724</v>
      </c>
      <c r="AJ626">
        <v>19750</v>
      </c>
      <c r="AK626">
        <v>16897</v>
      </c>
      <c r="AL626">
        <v>4323</v>
      </c>
      <c r="AM626">
        <v>15374</v>
      </c>
    </row>
    <row r="627" spans="1:39" x14ac:dyDescent="0.15">
      <c r="A627" t="s">
        <v>211</v>
      </c>
      <c r="B627">
        <v>100</v>
      </c>
      <c r="C627">
        <v>1</v>
      </c>
      <c r="D627">
        <v>1</v>
      </c>
      <c r="E627" t="s">
        <v>28</v>
      </c>
      <c r="F627" t="s">
        <v>29</v>
      </c>
      <c r="G627">
        <v>24617</v>
      </c>
      <c r="H627">
        <v>29436</v>
      </c>
      <c r="I627">
        <v>44787</v>
      </c>
      <c r="J627">
        <v>1670061.91</v>
      </c>
      <c r="K627">
        <v>1387325.18</v>
      </c>
      <c r="L627">
        <v>1271693.32</v>
      </c>
      <c r="M627">
        <v>600792.87749999994</v>
      </c>
      <c r="N627">
        <v>9461</v>
      </c>
      <c r="O627">
        <v>11332</v>
      </c>
      <c r="P627">
        <v>19199</v>
      </c>
      <c r="Q627">
        <v>665597.66</v>
      </c>
      <c r="R627">
        <v>547615.01</v>
      </c>
      <c r="S627">
        <v>458354.99</v>
      </c>
      <c r="T627">
        <v>284566.6458</v>
      </c>
      <c r="U627">
        <v>15156</v>
      </c>
      <c r="V627">
        <v>18104</v>
      </c>
      <c r="W627">
        <v>25588</v>
      </c>
      <c r="X627">
        <v>1004464.25</v>
      </c>
      <c r="Y627">
        <v>839710.17</v>
      </c>
      <c r="Z627">
        <v>813338.33</v>
      </c>
      <c r="AA627">
        <v>316226.2317</v>
      </c>
      <c r="AB627">
        <v>23738</v>
      </c>
      <c r="AC627">
        <v>22740</v>
      </c>
      <c r="AD627">
        <v>10869</v>
      </c>
      <c r="AE627">
        <v>21878</v>
      </c>
      <c r="AF627">
        <v>9101</v>
      </c>
      <c r="AG627">
        <v>8988</v>
      </c>
      <c r="AH627">
        <v>5146</v>
      </c>
      <c r="AI627">
        <v>8713</v>
      </c>
      <c r="AJ627">
        <v>14637</v>
      </c>
      <c r="AK627">
        <v>13752</v>
      </c>
      <c r="AL627">
        <v>5723</v>
      </c>
      <c r="AM627">
        <v>13165</v>
      </c>
    </row>
    <row r="628" spans="1:39" x14ac:dyDescent="0.15">
      <c r="A628" t="s">
        <v>211</v>
      </c>
      <c r="B628">
        <v>100</v>
      </c>
      <c r="C628">
        <v>1</v>
      </c>
      <c r="D628">
        <v>1</v>
      </c>
      <c r="E628" t="s">
        <v>30</v>
      </c>
      <c r="F628" t="s">
        <v>28</v>
      </c>
      <c r="G628">
        <v>3103</v>
      </c>
      <c r="H628">
        <v>3464</v>
      </c>
      <c r="I628">
        <v>5199</v>
      </c>
      <c r="J628">
        <v>196611.02</v>
      </c>
      <c r="K628">
        <v>167155.69</v>
      </c>
      <c r="L628">
        <v>150097.09</v>
      </c>
      <c r="M628">
        <v>70333.360499999995</v>
      </c>
      <c r="N628">
        <v>1114</v>
      </c>
      <c r="O628">
        <v>1255</v>
      </c>
      <c r="P628">
        <v>2069</v>
      </c>
      <c r="Q628">
        <v>72073</v>
      </c>
      <c r="R628">
        <v>61260.4</v>
      </c>
      <c r="S628">
        <v>48644.39</v>
      </c>
      <c r="T628">
        <v>31369.782299999999</v>
      </c>
      <c r="U628">
        <v>1989</v>
      </c>
      <c r="V628">
        <v>2209</v>
      </c>
      <c r="W628">
        <v>3130</v>
      </c>
      <c r="X628">
        <v>124538.02</v>
      </c>
      <c r="Y628">
        <v>105895.29</v>
      </c>
      <c r="Z628">
        <v>101452.7</v>
      </c>
      <c r="AA628">
        <v>38963.578200000004</v>
      </c>
      <c r="AB628">
        <v>2889</v>
      </c>
      <c r="AC628">
        <v>2803</v>
      </c>
      <c r="AD628">
        <v>722</v>
      </c>
      <c r="AE628">
        <v>3006</v>
      </c>
      <c r="AF628">
        <v>1045</v>
      </c>
      <c r="AG628">
        <v>1022</v>
      </c>
      <c r="AH628">
        <v>358</v>
      </c>
      <c r="AI628">
        <v>1081</v>
      </c>
      <c r="AJ628">
        <v>1844</v>
      </c>
      <c r="AK628">
        <v>1781</v>
      </c>
      <c r="AL628">
        <v>364</v>
      </c>
      <c r="AM628">
        <v>1925</v>
      </c>
    </row>
    <row r="629" spans="1:39" x14ac:dyDescent="0.15">
      <c r="A629" t="s">
        <v>211</v>
      </c>
      <c r="B629">
        <v>100</v>
      </c>
      <c r="C629">
        <v>1</v>
      </c>
      <c r="D629">
        <v>1</v>
      </c>
      <c r="E629" t="s">
        <v>30</v>
      </c>
      <c r="F629" t="s">
        <v>29</v>
      </c>
      <c r="G629">
        <v>2719</v>
      </c>
      <c r="H629">
        <v>3278</v>
      </c>
      <c r="I629">
        <v>4849</v>
      </c>
      <c r="J629">
        <v>184650.53</v>
      </c>
      <c r="K629">
        <v>154635.53</v>
      </c>
      <c r="L629">
        <v>139979.79999999999</v>
      </c>
      <c r="M629">
        <v>64580.510499999997</v>
      </c>
      <c r="N629">
        <v>953</v>
      </c>
      <c r="O629">
        <v>1142</v>
      </c>
      <c r="P629">
        <v>1881</v>
      </c>
      <c r="Q629">
        <v>65643.73</v>
      </c>
      <c r="R629">
        <v>54863.27</v>
      </c>
      <c r="S629">
        <v>43863.35</v>
      </c>
      <c r="T629">
        <v>27535.4228</v>
      </c>
      <c r="U629">
        <v>1766</v>
      </c>
      <c r="V629">
        <v>2136</v>
      </c>
      <c r="W629">
        <v>2968</v>
      </c>
      <c r="X629">
        <v>119006.8</v>
      </c>
      <c r="Y629">
        <v>99772.26</v>
      </c>
      <c r="Z629">
        <v>96116.45</v>
      </c>
      <c r="AA629">
        <v>37045.087699999996</v>
      </c>
      <c r="AB629">
        <v>2543</v>
      </c>
      <c r="AC629">
        <v>2575</v>
      </c>
      <c r="AD629">
        <v>1096</v>
      </c>
      <c r="AE629">
        <v>2651</v>
      </c>
      <c r="AF629">
        <v>901</v>
      </c>
      <c r="AG629">
        <v>918</v>
      </c>
      <c r="AH629">
        <v>486</v>
      </c>
      <c r="AI629">
        <v>934</v>
      </c>
      <c r="AJ629">
        <v>1642</v>
      </c>
      <c r="AK629">
        <v>1657</v>
      </c>
      <c r="AL629">
        <v>610</v>
      </c>
      <c r="AM629">
        <v>1717</v>
      </c>
    </row>
    <row r="630" spans="1:39" x14ac:dyDescent="0.15">
      <c r="A630" t="s">
        <v>211</v>
      </c>
      <c r="B630">
        <v>100</v>
      </c>
      <c r="C630">
        <v>1</v>
      </c>
      <c r="D630">
        <v>1</v>
      </c>
      <c r="E630" t="s">
        <v>29</v>
      </c>
      <c r="F630" t="s">
        <v>28</v>
      </c>
      <c r="G630">
        <v>12369</v>
      </c>
      <c r="H630">
        <v>14164</v>
      </c>
      <c r="I630">
        <v>22101</v>
      </c>
      <c r="J630">
        <v>825542.44</v>
      </c>
      <c r="K630">
        <v>672197.47</v>
      </c>
      <c r="L630">
        <v>615074.61</v>
      </c>
      <c r="M630">
        <v>299396.68790000002</v>
      </c>
      <c r="N630">
        <v>3877</v>
      </c>
      <c r="O630">
        <v>4373</v>
      </c>
      <c r="P630">
        <v>7862</v>
      </c>
      <c r="Q630">
        <v>262549.53000000003</v>
      </c>
      <c r="R630">
        <v>214359.27</v>
      </c>
      <c r="S630">
        <v>171389.79</v>
      </c>
      <c r="T630">
        <v>121212.2136</v>
      </c>
      <c r="U630">
        <v>8492</v>
      </c>
      <c r="V630">
        <v>9791</v>
      </c>
      <c r="W630">
        <v>14239</v>
      </c>
      <c r="X630">
        <v>562992.91</v>
      </c>
      <c r="Y630">
        <v>457838.2</v>
      </c>
      <c r="Z630">
        <v>443684.82</v>
      </c>
      <c r="AA630">
        <v>178184.4743</v>
      </c>
      <c r="AB630">
        <v>11710</v>
      </c>
      <c r="AC630">
        <v>11280</v>
      </c>
      <c r="AD630">
        <v>3606</v>
      </c>
      <c r="AE630">
        <v>11896</v>
      </c>
      <c r="AF630">
        <v>3683</v>
      </c>
      <c r="AG630">
        <v>3572</v>
      </c>
      <c r="AH630">
        <v>1492</v>
      </c>
      <c r="AI630">
        <v>3754</v>
      </c>
      <c r="AJ630">
        <v>8027</v>
      </c>
      <c r="AK630">
        <v>7708</v>
      </c>
      <c r="AL630">
        <v>2114</v>
      </c>
      <c r="AM630">
        <v>8142</v>
      </c>
    </row>
    <row r="631" spans="1:39" x14ac:dyDescent="0.15">
      <c r="A631" t="s">
        <v>211</v>
      </c>
      <c r="B631">
        <v>100</v>
      </c>
      <c r="C631">
        <v>1</v>
      </c>
      <c r="D631">
        <v>1</v>
      </c>
      <c r="E631" t="s">
        <v>29</v>
      </c>
      <c r="F631" t="s">
        <v>29</v>
      </c>
      <c r="G631">
        <v>15578</v>
      </c>
      <c r="H631">
        <v>18893</v>
      </c>
      <c r="I631">
        <v>29085</v>
      </c>
      <c r="J631">
        <v>1108536.1299999999</v>
      </c>
      <c r="K631">
        <v>888089.2</v>
      </c>
      <c r="L631">
        <v>825171.29</v>
      </c>
      <c r="M631">
        <v>383635.17920000001</v>
      </c>
      <c r="N631">
        <v>4429</v>
      </c>
      <c r="O631">
        <v>5245</v>
      </c>
      <c r="P631">
        <v>9224</v>
      </c>
      <c r="Q631">
        <v>323189.56</v>
      </c>
      <c r="R631">
        <v>258881.14</v>
      </c>
      <c r="S631">
        <v>214357.44</v>
      </c>
      <c r="T631">
        <v>137770.3965</v>
      </c>
      <c r="U631">
        <v>11149</v>
      </c>
      <c r="V631">
        <v>13648</v>
      </c>
      <c r="W631">
        <v>19861</v>
      </c>
      <c r="X631">
        <v>785346.57</v>
      </c>
      <c r="Y631">
        <v>629208.06000000006</v>
      </c>
      <c r="Z631">
        <v>610813.85</v>
      </c>
      <c r="AA631">
        <v>245864.78270000001</v>
      </c>
      <c r="AB631">
        <v>14995</v>
      </c>
      <c r="AC631">
        <v>14843</v>
      </c>
      <c r="AD631">
        <v>7080</v>
      </c>
      <c r="AE631">
        <v>15182</v>
      </c>
      <c r="AF631">
        <v>4269</v>
      </c>
      <c r="AG631">
        <v>4211</v>
      </c>
      <c r="AH631">
        <v>2453</v>
      </c>
      <c r="AI631">
        <v>4323</v>
      </c>
      <c r="AJ631">
        <v>10726</v>
      </c>
      <c r="AK631">
        <v>10632</v>
      </c>
      <c r="AL631">
        <v>4627</v>
      </c>
      <c r="AM631">
        <v>10859</v>
      </c>
    </row>
    <row r="632" spans="1:39" x14ac:dyDescent="0.15">
      <c r="A632" t="s">
        <v>211</v>
      </c>
      <c r="B632">
        <v>100</v>
      </c>
      <c r="C632">
        <v>1</v>
      </c>
      <c r="D632">
        <v>1</v>
      </c>
      <c r="E632" t="s">
        <v>31</v>
      </c>
      <c r="F632" t="s">
        <v>28</v>
      </c>
      <c r="G632">
        <v>6</v>
      </c>
      <c r="H632">
        <v>12</v>
      </c>
      <c r="I632">
        <v>14</v>
      </c>
      <c r="J632">
        <v>486.97</v>
      </c>
      <c r="K632">
        <v>452.72</v>
      </c>
      <c r="L632">
        <v>154.43</v>
      </c>
      <c r="M632">
        <v>143.79</v>
      </c>
      <c r="N632">
        <v>0</v>
      </c>
      <c r="O632">
        <v>0</v>
      </c>
      <c r="P632">
        <v>0</v>
      </c>
      <c r="Q632">
        <v>0</v>
      </c>
      <c r="R632">
        <v>0</v>
      </c>
      <c r="S632">
        <v>0</v>
      </c>
      <c r="T632">
        <v>0</v>
      </c>
      <c r="U632">
        <v>6</v>
      </c>
      <c r="V632">
        <v>12</v>
      </c>
      <c r="W632">
        <v>14</v>
      </c>
      <c r="X632">
        <v>486.97</v>
      </c>
      <c r="Y632">
        <v>452.72</v>
      </c>
      <c r="Z632">
        <v>154.43</v>
      </c>
      <c r="AA632">
        <v>143.79</v>
      </c>
      <c r="AB632">
        <v>5</v>
      </c>
      <c r="AC632">
        <v>5</v>
      </c>
      <c r="AD632">
        <v>1</v>
      </c>
      <c r="AE632">
        <v>6</v>
      </c>
      <c r="AF632">
        <v>0</v>
      </c>
      <c r="AG632">
        <v>0</v>
      </c>
      <c r="AH632">
        <v>0</v>
      </c>
      <c r="AI632">
        <v>0</v>
      </c>
      <c r="AJ632">
        <v>5</v>
      </c>
      <c r="AK632">
        <v>5</v>
      </c>
      <c r="AL632">
        <v>1</v>
      </c>
      <c r="AM632">
        <v>6</v>
      </c>
    </row>
    <row r="633" spans="1:39" x14ac:dyDescent="0.15">
      <c r="A633" t="s">
        <v>211</v>
      </c>
      <c r="B633">
        <v>100</v>
      </c>
      <c r="C633">
        <v>1</v>
      </c>
      <c r="D633">
        <v>1</v>
      </c>
      <c r="E633" t="s">
        <v>31</v>
      </c>
      <c r="F633" t="s">
        <v>29</v>
      </c>
      <c r="G633">
        <v>8</v>
      </c>
      <c r="H633">
        <v>17</v>
      </c>
      <c r="I633">
        <v>20</v>
      </c>
      <c r="J633">
        <v>711.84</v>
      </c>
      <c r="K633">
        <v>596.67999999999995</v>
      </c>
      <c r="L633">
        <v>484.72</v>
      </c>
      <c r="M633">
        <v>320.59809999999999</v>
      </c>
      <c r="N633">
        <v>6</v>
      </c>
      <c r="O633">
        <v>13</v>
      </c>
      <c r="P633">
        <v>16</v>
      </c>
      <c r="Q633">
        <v>504.85</v>
      </c>
      <c r="R633">
        <v>440.4</v>
      </c>
      <c r="S633">
        <v>328.44</v>
      </c>
      <c r="T633">
        <v>261.61810000000003</v>
      </c>
      <c r="U633">
        <v>2</v>
      </c>
      <c r="V633">
        <v>4</v>
      </c>
      <c r="W633">
        <v>4</v>
      </c>
      <c r="X633">
        <v>206.99</v>
      </c>
      <c r="Y633">
        <v>156.28</v>
      </c>
      <c r="Z633">
        <v>156.28</v>
      </c>
      <c r="AA633">
        <v>58.98</v>
      </c>
      <c r="AB633">
        <v>7</v>
      </c>
      <c r="AC633">
        <v>7</v>
      </c>
      <c r="AD633">
        <v>3</v>
      </c>
      <c r="AE633">
        <v>7</v>
      </c>
      <c r="AF633">
        <v>5</v>
      </c>
      <c r="AG633">
        <v>6</v>
      </c>
      <c r="AH633">
        <v>3</v>
      </c>
      <c r="AI633">
        <v>5</v>
      </c>
      <c r="AJ633">
        <v>2</v>
      </c>
      <c r="AK633">
        <v>1</v>
      </c>
      <c r="AL633">
        <v>0</v>
      </c>
      <c r="AM633">
        <v>2</v>
      </c>
    </row>
    <row r="634" spans="1:39" x14ac:dyDescent="0.15">
      <c r="A634" t="s">
        <v>211</v>
      </c>
      <c r="B634">
        <v>100</v>
      </c>
      <c r="C634">
        <v>1</v>
      </c>
      <c r="D634">
        <v>1</v>
      </c>
      <c r="E634" t="s">
        <v>32</v>
      </c>
      <c r="F634" t="s">
        <v>28</v>
      </c>
      <c r="G634">
        <v>378</v>
      </c>
      <c r="H634">
        <v>448</v>
      </c>
      <c r="I634">
        <v>734</v>
      </c>
      <c r="J634">
        <v>31102.28</v>
      </c>
      <c r="K634">
        <v>23831.01</v>
      </c>
      <c r="L634">
        <v>21666.75</v>
      </c>
      <c r="M634">
        <v>10836.4172</v>
      </c>
      <c r="N634">
        <v>131</v>
      </c>
      <c r="O634">
        <v>149</v>
      </c>
      <c r="P634">
        <v>272</v>
      </c>
      <c r="Q634">
        <v>10412.11</v>
      </c>
      <c r="R634">
        <v>8172.76</v>
      </c>
      <c r="S634">
        <v>6267.46</v>
      </c>
      <c r="T634">
        <v>4621.3139000000001</v>
      </c>
      <c r="U634">
        <v>247</v>
      </c>
      <c r="V634">
        <v>299</v>
      </c>
      <c r="W634">
        <v>462</v>
      </c>
      <c r="X634">
        <v>20690.169999999998</v>
      </c>
      <c r="Y634">
        <v>15658.25</v>
      </c>
      <c r="Z634">
        <v>15399.29</v>
      </c>
      <c r="AA634">
        <v>6215.1032999999998</v>
      </c>
      <c r="AB634">
        <v>363</v>
      </c>
      <c r="AC634">
        <v>323</v>
      </c>
      <c r="AD634">
        <v>96</v>
      </c>
      <c r="AE634">
        <v>333</v>
      </c>
      <c r="AF634">
        <v>123</v>
      </c>
      <c r="AG634">
        <v>114</v>
      </c>
      <c r="AH634">
        <v>42</v>
      </c>
      <c r="AI634">
        <v>126</v>
      </c>
      <c r="AJ634">
        <v>240</v>
      </c>
      <c r="AK634">
        <v>209</v>
      </c>
      <c r="AL634">
        <v>54</v>
      </c>
      <c r="AM634">
        <v>207</v>
      </c>
    </row>
    <row r="635" spans="1:39" x14ac:dyDescent="0.15">
      <c r="A635" t="s">
        <v>211</v>
      </c>
      <c r="B635">
        <v>100</v>
      </c>
      <c r="C635">
        <v>1</v>
      </c>
      <c r="D635">
        <v>1</v>
      </c>
      <c r="E635" t="s">
        <v>32</v>
      </c>
      <c r="F635" t="s">
        <v>29</v>
      </c>
      <c r="G635">
        <v>343</v>
      </c>
      <c r="H635">
        <v>441</v>
      </c>
      <c r="I635">
        <v>725</v>
      </c>
      <c r="J635">
        <v>28393.66</v>
      </c>
      <c r="K635">
        <v>21462.31</v>
      </c>
      <c r="L635">
        <v>20086.39</v>
      </c>
      <c r="M635">
        <v>10165.7966</v>
      </c>
      <c r="N635">
        <v>132</v>
      </c>
      <c r="O635">
        <v>168</v>
      </c>
      <c r="P635">
        <v>314</v>
      </c>
      <c r="Q635">
        <v>10653.56</v>
      </c>
      <c r="R635">
        <v>8098.19</v>
      </c>
      <c r="S635">
        <v>6879.06</v>
      </c>
      <c r="T635">
        <v>4834.2479999999996</v>
      </c>
      <c r="U635">
        <v>211</v>
      </c>
      <c r="V635">
        <v>273</v>
      </c>
      <c r="W635">
        <v>411</v>
      </c>
      <c r="X635">
        <v>17740.099999999999</v>
      </c>
      <c r="Y635">
        <v>13364.12</v>
      </c>
      <c r="Z635">
        <v>13207.33</v>
      </c>
      <c r="AA635">
        <v>5331.5486000000001</v>
      </c>
      <c r="AB635">
        <v>335</v>
      </c>
      <c r="AC635">
        <v>315</v>
      </c>
      <c r="AD635">
        <v>165</v>
      </c>
      <c r="AE635">
        <v>320</v>
      </c>
      <c r="AF635">
        <v>128</v>
      </c>
      <c r="AG635">
        <v>122</v>
      </c>
      <c r="AH635">
        <v>76</v>
      </c>
      <c r="AI635">
        <v>128</v>
      </c>
      <c r="AJ635">
        <v>207</v>
      </c>
      <c r="AK635">
        <v>193</v>
      </c>
      <c r="AL635">
        <v>89</v>
      </c>
      <c r="AM635">
        <v>192</v>
      </c>
    </row>
    <row r="636" spans="1:39" x14ac:dyDescent="0.15">
      <c r="A636" t="s">
        <v>211</v>
      </c>
      <c r="B636">
        <v>100</v>
      </c>
      <c r="C636">
        <v>1</v>
      </c>
      <c r="D636">
        <v>2</v>
      </c>
      <c r="E636" t="s">
        <v>28</v>
      </c>
      <c r="F636" t="s">
        <v>28</v>
      </c>
      <c r="G636">
        <v>93852</v>
      </c>
      <c r="H636">
        <v>99793</v>
      </c>
      <c r="I636">
        <v>150467</v>
      </c>
      <c r="J636">
        <v>5826435.5</v>
      </c>
      <c r="K636">
        <v>4750947.0599999996</v>
      </c>
      <c r="L636">
        <v>4375426.6399999997</v>
      </c>
      <c r="M636">
        <v>2041373.9716</v>
      </c>
      <c r="N636">
        <v>24934</v>
      </c>
      <c r="O636">
        <v>26679</v>
      </c>
      <c r="P636">
        <v>46010</v>
      </c>
      <c r="Q636">
        <v>1677295.51</v>
      </c>
      <c r="R636">
        <v>1336083.22</v>
      </c>
      <c r="S636">
        <v>1073616.97</v>
      </c>
      <c r="T636">
        <v>700848.11289999995</v>
      </c>
      <c r="U636">
        <v>68918</v>
      </c>
      <c r="V636">
        <v>73114</v>
      </c>
      <c r="W636">
        <v>104457</v>
      </c>
      <c r="X636">
        <v>4149139.99</v>
      </c>
      <c r="Y636">
        <v>3414863.84</v>
      </c>
      <c r="Z636">
        <v>3301809.67</v>
      </c>
      <c r="AA636">
        <v>1340525.8587</v>
      </c>
      <c r="AB636">
        <v>89336</v>
      </c>
      <c r="AC636">
        <v>66764</v>
      </c>
      <c r="AD636">
        <v>16746</v>
      </c>
      <c r="AE636">
        <v>68912</v>
      </c>
      <c r="AF636">
        <v>23580</v>
      </c>
      <c r="AG636">
        <v>23251</v>
      </c>
      <c r="AH636">
        <v>8473</v>
      </c>
      <c r="AI636">
        <v>21584</v>
      </c>
      <c r="AJ636">
        <v>65756</v>
      </c>
      <c r="AK636">
        <v>43513</v>
      </c>
      <c r="AL636">
        <v>8273</v>
      </c>
      <c r="AM636">
        <v>47328</v>
      </c>
    </row>
    <row r="637" spans="1:39" x14ac:dyDescent="0.15">
      <c r="A637" t="s">
        <v>211</v>
      </c>
      <c r="B637">
        <v>100</v>
      </c>
      <c r="C637">
        <v>1</v>
      </c>
      <c r="D637">
        <v>2</v>
      </c>
      <c r="E637" t="s">
        <v>28</v>
      </c>
      <c r="F637" t="s">
        <v>29</v>
      </c>
      <c r="G637">
        <v>39408</v>
      </c>
      <c r="H637">
        <v>43551</v>
      </c>
      <c r="I637">
        <v>67840</v>
      </c>
      <c r="J637">
        <v>2663545.2599999998</v>
      </c>
      <c r="K637">
        <v>2134663.6</v>
      </c>
      <c r="L637">
        <v>1962324.71</v>
      </c>
      <c r="M637">
        <v>933420.94559999998</v>
      </c>
      <c r="N637">
        <v>13066</v>
      </c>
      <c r="O637">
        <v>14495</v>
      </c>
      <c r="P637">
        <v>25424</v>
      </c>
      <c r="Q637">
        <v>941555.3</v>
      </c>
      <c r="R637">
        <v>738925.71</v>
      </c>
      <c r="S637">
        <v>612900.82999999996</v>
      </c>
      <c r="T637">
        <v>378900.6115</v>
      </c>
      <c r="U637">
        <v>26342</v>
      </c>
      <c r="V637">
        <v>29056</v>
      </c>
      <c r="W637">
        <v>42416</v>
      </c>
      <c r="X637">
        <v>1721989.96</v>
      </c>
      <c r="Y637">
        <v>1395737.89</v>
      </c>
      <c r="Z637">
        <v>1349423.88</v>
      </c>
      <c r="AA637">
        <v>554520.33409999998</v>
      </c>
      <c r="AB637">
        <v>37963</v>
      </c>
      <c r="AC637">
        <v>34278</v>
      </c>
      <c r="AD637">
        <v>15519</v>
      </c>
      <c r="AE637">
        <v>33742</v>
      </c>
      <c r="AF637">
        <v>12550</v>
      </c>
      <c r="AG637">
        <v>12418</v>
      </c>
      <c r="AH637">
        <v>6692</v>
      </c>
      <c r="AI637">
        <v>11987</v>
      </c>
      <c r="AJ637">
        <v>25413</v>
      </c>
      <c r="AK637">
        <v>21860</v>
      </c>
      <c r="AL637">
        <v>8827</v>
      </c>
      <c r="AM637">
        <v>21755</v>
      </c>
    </row>
    <row r="638" spans="1:39" x14ac:dyDescent="0.15">
      <c r="A638" t="s">
        <v>211</v>
      </c>
      <c r="B638">
        <v>100</v>
      </c>
      <c r="C638">
        <v>1</v>
      </c>
      <c r="D638">
        <v>2</v>
      </c>
      <c r="E638" t="s">
        <v>30</v>
      </c>
      <c r="F638" t="s">
        <v>28</v>
      </c>
      <c r="G638">
        <v>11199</v>
      </c>
      <c r="H638">
        <v>11973</v>
      </c>
      <c r="I638">
        <v>17870</v>
      </c>
      <c r="J638">
        <v>696128.45</v>
      </c>
      <c r="K638">
        <v>570016.25</v>
      </c>
      <c r="L638">
        <v>525716.98</v>
      </c>
      <c r="M638">
        <v>241764.06039999999</v>
      </c>
      <c r="N638">
        <v>2813</v>
      </c>
      <c r="O638">
        <v>3037</v>
      </c>
      <c r="P638">
        <v>5125</v>
      </c>
      <c r="Q638">
        <v>190231.15</v>
      </c>
      <c r="R638">
        <v>153176.46</v>
      </c>
      <c r="S638">
        <v>120598.62</v>
      </c>
      <c r="T638">
        <v>78989.314599999998</v>
      </c>
      <c r="U638">
        <v>8386</v>
      </c>
      <c r="V638">
        <v>8936</v>
      </c>
      <c r="W638">
        <v>12745</v>
      </c>
      <c r="X638">
        <v>505897.3</v>
      </c>
      <c r="Y638">
        <v>416839.79</v>
      </c>
      <c r="Z638">
        <v>405118.36</v>
      </c>
      <c r="AA638">
        <v>162774.7458</v>
      </c>
      <c r="AB638">
        <v>10411</v>
      </c>
      <c r="AC638">
        <v>8691</v>
      </c>
      <c r="AD638">
        <v>1766</v>
      </c>
      <c r="AE638">
        <v>10805</v>
      </c>
      <c r="AF638">
        <v>2591</v>
      </c>
      <c r="AG638">
        <v>2630</v>
      </c>
      <c r="AH638">
        <v>866</v>
      </c>
      <c r="AI638">
        <v>2724</v>
      </c>
      <c r="AJ638">
        <v>7820</v>
      </c>
      <c r="AK638">
        <v>6061</v>
      </c>
      <c r="AL638">
        <v>900</v>
      </c>
      <c r="AM638">
        <v>8081</v>
      </c>
    </row>
    <row r="639" spans="1:39" x14ac:dyDescent="0.15">
      <c r="A639" t="s">
        <v>211</v>
      </c>
      <c r="B639">
        <v>100</v>
      </c>
      <c r="C639">
        <v>1</v>
      </c>
      <c r="D639">
        <v>2</v>
      </c>
      <c r="E639" t="s">
        <v>30</v>
      </c>
      <c r="F639" t="s">
        <v>29</v>
      </c>
      <c r="G639">
        <v>4573</v>
      </c>
      <c r="H639">
        <v>5022</v>
      </c>
      <c r="I639">
        <v>7752</v>
      </c>
      <c r="J639">
        <v>308577.44</v>
      </c>
      <c r="K639">
        <v>248192.08</v>
      </c>
      <c r="L639">
        <v>225224.33</v>
      </c>
      <c r="M639">
        <v>106314.7666</v>
      </c>
      <c r="N639">
        <v>1462</v>
      </c>
      <c r="O639">
        <v>1597</v>
      </c>
      <c r="P639">
        <v>2757</v>
      </c>
      <c r="Q639">
        <v>104310.8</v>
      </c>
      <c r="R639">
        <v>82693.16</v>
      </c>
      <c r="S639">
        <v>66805.009999999995</v>
      </c>
      <c r="T639">
        <v>40981.298600000002</v>
      </c>
      <c r="U639">
        <v>3111</v>
      </c>
      <c r="V639">
        <v>3425</v>
      </c>
      <c r="W639">
        <v>4995</v>
      </c>
      <c r="X639">
        <v>204266.64</v>
      </c>
      <c r="Y639">
        <v>165498.92000000001</v>
      </c>
      <c r="Z639">
        <v>158419.32</v>
      </c>
      <c r="AA639">
        <v>65333.468000000001</v>
      </c>
      <c r="AB639">
        <v>4334</v>
      </c>
      <c r="AC639">
        <v>4094</v>
      </c>
      <c r="AD639">
        <v>1652</v>
      </c>
      <c r="AE639">
        <v>4457</v>
      </c>
      <c r="AF639">
        <v>1397</v>
      </c>
      <c r="AG639">
        <v>1389</v>
      </c>
      <c r="AH639">
        <v>708</v>
      </c>
      <c r="AI639">
        <v>1436</v>
      </c>
      <c r="AJ639">
        <v>2937</v>
      </c>
      <c r="AK639">
        <v>2705</v>
      </c>
      <c r="AL639">
        <v>944</v>
      </c>
      <c r="AM639">
        <v>3021</v>
      </c>
    </row>
    <row r="640" spans="1:39" x14ac:dyDescent="0.15">
      <c r="A640" t="s">
        <v>211</v>
      </c>
      <c r="B640">
        <v>100</v>
      </c>
      <c r="C640">
        <v>1</v>
      </c>
      <c r="D640">
        <v>2</v>
      </c>
      <c r="E640" t="s">
        <v>29</v>
      </c>
      <c r="F640" t="s">
        <v>28</v>
      </c>
      <c r="G640">
        <v>19873</v>
      </c>
      <c r="H640">
        <v>21548</v>
      </c>
      <c r="I640">
        <v>34476</v>
      </c>
      <c r="J640">
        <v>1317788.6299999999</v>
      </c>
      <c r="K640">
        <v>1032426.43</v>
      </c>
      <c r="L640">
        <v>956812.58</v>
      </c>
      <c r="M640">
        <v>462685.01929999999</v>
      </c>
      <c r="N640">
        <v>5057</v>
      </c>
      <c r="O640">
        <v>5436</v>
      </c>
      <c r="P640">
        <v>10199</v>
      </c>
      <c r="Q640">
        <v>355198.65</v>
      </c>
      <c r="R640">
        <v>274731.78000000003</v>
      </c>
      <c r="S640">
        <v>216322.59</v>
      </c>
      <c r="T640">
        <v>150348.8719</v>
      </c>
      <c r="U640">
        <v>14816</v>
      </c>
      <c r="V640">
        <v>16112</v>
      </c>
      <c r="W640">
        <v>24277</v>
      </c>
      <c r="X640">
        <v>962589.98</v>
      </c>
      <c r="Y640">
        <v>757694.65</v>
      </c>
      <c r="Z640">
        <v>740489.99</v>
      </c>
      <c r="AA640">
        <v>312336.14740000002</v>
      </c>
      <c r="AB640">
        <v>18909</v>
      </c>
      <c r="AC640">
        <v>16983</v>
      </c>
      <c r="AD640">
        <v>4321</v>
      </c>
      <c r="AE640">
        <v>19290</v>
      </c>
      <c r="AF640">
        <v>4801</v>
      </c>
      <c r="AG640">
        <v>4715</v>
      </c>
      <c r="AH640">
        <v>1802</v>
      </c>
      <c r="AI640">
        <v>4922</v>
      </c>
      <c r="AJ640">
        <v>14108</v>
      </c>
      <c r="AK640">
        <v>12268</v>
      </c>
      <c r="AL640">
        <v>2519</v>
      </c>
      <c r="AM640">
        <v>14368</v>
      </c>
    </row>
    <row r="641" spans="1:39" x14ac:dyDescent="0.15">
      <c r="A641" t="s">
        <v>211</v>
      </c>
      <c r="B641">
        <v>100</v>
      </c>
      <c r="C641">
        <v>1</v>
      </c>
      <c r="D641">
        <v>2</v>
      </c>
      <c r="E641" t="s">
        <v>29</v>
      </c>
      <c r="F641" t="s">
        <v>29</v>
      </c>
      <c r="G641">
        <v>15707</v>
      </c>
      <c r="H641">
        <v>17622</v>
      </c>
      <c r="I641">
        <v>28542</v>
      </c>
      <c r="J641">
        <v>1116138.68</v>
      </c>
      <c r="K641">
        <v>859972.55</v>
      </c>
      <c r="L641">
        <v>801039.43</v>
      </c>
      <c r="M641">
        <v>388886.83250000002</v>
      </c>
      <c r="N641">
        <v>4335</v>
      </c>
      <c r="O641">
        <v>4799</v>
      </c>
      <c r="P641">
        <v>8957</v>
      </c>
      <c r="Q641">
        <v>324588.09000000003</v>
      </c>
      <c r="R641">
        <v>245557.76000000001</v>
      </c>
      <c r="S641">
        <v>202082.11</v>
      </c>
      <c r="T641">
        <v>132749.88740000001</v>
      </c>
      <c r="U641">
        <v>11372</v>
      </c>
      <c r="V641">
        <v>12823</v>
      </c>
      <c r="W641">
        <v>19585</v>
      </c>
      <c r="X641">
        <v>791550.59</v>
      </c>
      <c r="Y641">
        <v>614414.79</v>
      </c>
      <c r="Z641">
        <v>598957.31999999995</v>
      </c>
      <c r="AA641">
        <v>256136.94510000001</v>
      </c>
      <c r="AB641">
        <v>15105</v>
      </c>
      <c r="AC641">
        <v>14482</v>
      </c>
      <c r="AD641">
        <v>6344</v>
      </c>
      <c r="AE641">
        <v>15352</v>
      </c>
      <c r="AF641">
        <v>4202</v>
      </c>
      <c r="AG641">
        <v>4093</v>
      </c>
      <c r="AH641">
        <v>2264</v>
      </c>
      <c r="AI641">
        <v>4252</v>
      </c>
      <c r="AJ641">
        <v>10903</v>
      </c>
      <c r="AK641">
        <v>10389</v>
      </c>
      <c r="AL641">
        <v>4080</v>
      </c>
      <c r="AM641">
        <v>11100</v>
      </c>
    </row>
    <row r="642" spans="1:39" x14ac:dyDescent="0.15">
      <c r="A642" t="s">
        <v>211</v>
      </c>
      <c r="B642">
        <v>100</v>
      </c>
      <c r="C642">
        <v>1</v>
      </c>
      <c r="D642">
        <v>2</v>
      </c>
      <c r="E642" t="s">
        <v>31</v>
      </c>
      <c r="F642" t="s">
        <v>29</v>
      </c>
      <c r="G642">
        <v>3</v>
      </c>
      <c r="H642">
        <v>6</v>
      </c>
      <c r="I642">
        <v>8</v>
      </c>
      <c r="J642">
        <v>270.93</v>
      </c>
      <c r="K642">
        <v>189.84</v>
      </c>
      <c r="L642">
        <v>98.44</v>
      </c>
      <c r="M642">
        <v>94.749799999999993</v>
      </c>
      <c r="N642">
        <v>2</v>
      </c>
      <c r="O642">
        <v>4</v>
      </c>
      <c r="P642">
        <v>6</v>
      </c>
      <c r="Q642">
        <v>180.95</v>
      </c>
      <c r="R642">
        <v>131.36000000000001</v>
      </c>
      <c r="S642">
        <v>39.96</v>
      </c>
      <c r="T642">
        <v>64.409800000000004</v>
      </c>
      <c r="U642">
        <v>1</v>
      </c>
      <c r="V642">
        <v>2</v>
      </c>
      <c r="W642">
        <v>2</v>
      </c>
      <c r="X642">
        <v>89.98</v>
      </c>
      <c r="Y642">
        <v>58.48</v>
      </c>
      <c r="Z642">
        <v>58.48</v>
      </c>
      <c r="AA642">
        <v>30.34</v>
      </c>
      <c r="AB642">
        <v>2</v>
      </c>
      <c r="AC642">
        <v>2</v>
      </c>
      <c r="AD642">
        <v>0</v>
      </c>
      <c r="AE642">
        <v>3</v>
      </c>
      <c r="AF642">
        <v>1</v>
      </c>
      <c r="AG642">
        <v>1</v>
      </c>
      <c r="AH642">
        <v>0</v>
      </c>
      <c r="AI642">
        <v>2</v>
      </c>
      <c r="AJ642">
        <v>1</v>
      </c>
      <c r="AK642">
        <v>1</v>
      </c>
      <c r="AL642">
        <v>0</v>
      </c>
      <c r="AM642">
        <v>1</v>
      </c>
    </row>
    <row r="643" spans="1:39" x14ac:dyDescent="0.15">
      <c r="A643" t="s">
        <v>211</v>
      </c>
      <c r="B643">
        <v>100</v>
      </c>
      <c r="C643">
        <v>1</v>
      </c>
      <c r="D643">
        <v>2</v>
      </c>
      <c r="E643" t="s">
        <v>32</v>
      </c>
      <c r="F643" t="s">
        <v>28</v>
      </c>
      <c r="G643">
        <v>1453</v>
      </c>
      <c r="H643">
        <v>1596</v>
      </c>
      <c r="I643">
        <v>2718</v>
      </c>
      <c r="J643">
        <v>120216.64</v>
      </c>
      <c r="K643">
        <v>87227.22</v>
      </c>
      <c r="L643">
        <v>81549.03</v>
      </c>
      <c r="M643">
        <v>39143.441099999996</v>
      </c>
      <c r="N643">
        <v>428</v>
      </c>
      <c r="O643">
        <v>465</v>
      </c>
      <c r="P643">
        <v>818</v>
      </c>
      <c r="Q643">
        <v>34364.92</v>
      </c>
      <c r="R643">
        <v>25177.09</v>
      </c>
      <c r="S643">
        <v>20065.11</v>
      </c>
      <c r="T643">
        <v>12993.6626</v>
      </c>
      <c r="U643">
        <v>1025</v>
      </c>
      <c r="V643">
        <v>1131</v>
      </c>
      <c r="W643">
        <v>1900</v>
      </c>
      <c r="X643">
        <v>85851.72</v>
      </c>
      <c r="Y643">
        <v>62050.13</v>
      </c>
      <c r="Z643">
        <v>61483.92</v>
      </c>
      <c r="AA643">
        <v>26149.7785</v>
      </c>
      <c r="AB643">
        <v>1381</v>
      </c>
      <c r="AC643">
        <v>1060</v>
      </c>
      <c r="AD643">
        <v>304</v>
      </c>
      <c r="AE643">
        <v>1213</v>
      </c>
      <c r="AF643">
        <v>405</v>
      </c>
      <c r="AG643">
        <v>346</v>
      </c>
      <c r="AH643">
        <v>142</v>
      </c>
      <c r="AI643">
        <v>403</v>
      </c>
      <c r="AJ643">
        <v>976</v>
      </c>
      <c r="AK643">
        <v>714</v>
      </c>
      <c r="AL643">
        <v>162</v>
      </c>
      <c r="AM643">
        <v>810</v>
      </c>
    </row>
    <row r="644" spans="1:39" x14ac:dyDescent="0.15">
      <c r="A644" t="s">
        <v>211</v>
      </c>
      <c r="B644">
        <v>100</v>
      </c>
      <c r="C644">
        <v>1</v>
      </c>
      <c r="D644">
        <v>2</v>
      </c>
      <c r="E644" t="s">
        <v>32</v>
      </c>
      <c r="F644" t="s">
        <v>29</v>
      </c>
      <c r="G644">
        <v>914</v>
      </c>
      <c r="H644">
        <v>1039</v>
      </c>
      <c r="I644">
        <v>1865</v>
      </c>
      <c r="J644">
        <v>79600.19</v>
      </c>
      <c r="K644">
        <v>56696.99</v>
      </c>
      <c r="L644">
        <v>52940.09</v>
      </c>
      <c r="M644">
        <v>27605.835999999999</v>
      </c>
      <c r="N644">
        <v>356</v>
      </c>
      <c r="O644">
        <v>414</v>
      </c>
      <c r="P644">
        <v>754</v>
      </c>
      <c r="Q644">
        <v>29970.76</v>
      </c>
      <c r="R644">
        <v>21339.78</v>
      </c>
      <c r="S644">
        <v>17980.38</v>
      </c>
      <c r="T644">
        <v>12000.0034</v>
      </c>
      <c r="U644">
        <v>558</v>
      </c>
      <c r="V644">
        <v>625</v>
      </c>
      <c r="W644">
        <v>1111</v>
      </c>
      <c r="X644">
        <v>49629.43</v>
      </c>
      <c r="Y644">
        <v>35357.21</v>
      </c>
      <c r="Z644">
        <v>34959.71</v>
      </c>
      <c r="AA644">
        <v>15605.8326</v>
      </c>
      <c r="AB644">
        <v>885</v>
      </c>
      <c r="AC644">
        <v>786</v>
      </c>
      <c r="AD644">
        <v>405</v>
      </c>
      <c r="AE644">
        <v>818</v>
      </c>
      <c r="AF644">
        <v>343</v>
      </c>
      <c r="AG644">
        <v>320</v>
      </c>
      <c r="AH644">
        <v>197</v>
      </c>
      <c r="AI644">
        <v>343</v>
      </c>
      <c r="AJ644">
        <v>542</v>
      </c>
      <c r="AK644">
        <v>466</v>
      </c>
      <c r="AL644">
        <v>208</v>
      </c>
      <c r="AM644">
        <v>475</v>
      </c>
    </row>
    <row r="645" spans="1:39" x14ac:dyDescent="0.15">
      <c r="A645" t="s">
        <v>211</v>
      </c>
      <c r="B645">
        <v>100</v>
      </c>
      <c r="C645">
        <v>2</v>
      </c>
      <c r="D645">
        <v>0</v>
      </c>
      <c r="E645" t="s">
        <v>28</v>
      </c>
      <c r="F645" t="s">
        <v>28</v>
      </c>
      <c r="G645">
        <v>732</v>
      </c>
      <c r="H645">
        <v>1582</v>
      </c>
      <c r="I645">
        <v>2229</v>
      </c>
      <c r="J645">
        <v>65574.509999999995</v>
      </c>
      <c r="K645">
        <v>48428.94</v>
      </c>
      <c r="L645">
        <v>39053.199999999997</v>
      </c>
      <c r="M645">
        <v>29686.6548</v>
      </c>
      <c r="N645">
        <v>732</v>
      </c>
      <c r="O645">
        <v>808</v>
      </c>
      <c r="P645">
        <v>1253</v>
      </c>
      <c r="Q645">
        <v>34781.21</v>
      </c>
      <c r="R645">
        <v>25179.66</v>
      </c>
      <c r="S645">
        <v>17337.66</v>
      </c>
      <c r="T645">
        <v>17540.616300000002</v>
      </c>
      <c r="U645">
        <v>732</v>
      </c>
      <c r="V645">
        <v>774</v>
      </c>
      <c r="W645">
        <v>976</v>
      </c>
      <c r="X645">
        <v>30793.3</v>
      </c>
      <c r="Y645">
        <v>23249.279999999999</v>
      </c>
      <c r="Z645">
        <v>21715.54</v>
      </c>
      <c r="AA645">
        <v>12146.038500000001</v>
      </c>
      <c r="AB645">
        <v>717</v>
      </c>
      <c r="AC645">
        <v>713</v>
      </c>
      <c r="AD645">
        <v>301</v>
      </c>
      <c r="AE645">
        <v>487</v>
      </c>
      <c r="AF645">
        <v>717</v>
      </c>
      <c r="AG645">
        <v>713</v>
      </c>
      <c r="AH645">
        <v>301</v>
      </c>
      <c r="AI645">
        <v>487</v>
      </c>
      <c r="AJ645">
        <v>717</v>
      </c>
      <c r="AK645">
        <v>713</v>
      </c>
      <c r="AL645">
        <v>301</v>
      </c>
      <c r="AM645">
        <v>487</v>
      </c>
    </row>
    <row r="646" spans="1:39" x14ac:dyDescent="0.15">
      <c r="A646" t="s">
        <v>211</v>
      </c>
      <c r="B646">
        <v>100</v>
      </c>
      <c r="C646">
        <v>2</v>
      </c>
      <c r="D646">
        <v>0</v>
      </c>
      <c r="E646" t="s">
        <v>28</v>
      </c>
      <c r="F646" t="s">
        <v>29</v>
      </c>
      <c r="G646">
        <v>417</v>
      </c>
      <c r="H646">
        <v>924</v>
      </c>
      <c r="I646">
        <v>1283</v>
      </c>
      <c r="J646">
        <v>39220.36</v>
      </c>
      <c r="K646">
        <v>28549.77</v>
      </c>
      <c r="L646">
        <v>25556.13</v>
      </c>
      <c r="M646">
        <v>17045.571400000001</v>
      </c>
      <c r="N646">
        <v>417</v>
      </c>
      <c r="O646">
        <v>473</v>
      </c>
      <c r="P646">
        <v>708</v>
      </c>
      <c r="Q646">
        <v>19998.900000000001</v>
      </c>
      <c r="R646">
        <v>14182.59</v>
      </c>
      <c r="S646">
        <v>11703.07</v>
      </c>
      <c r="T646">
        <v>9858.2268999999997</v>
      </c>
      <c r="U646">
        <v>417</v>
      </c>
      <c r="V646">
        <v>451</v>
      </c>
      <c r="W646">
        <v>575</v>
      </c>
      <c r="X646">
        <v>19221.46</v>
      </c>
      <c r="Y646">
        <v>14367.18</v>
      </c>
      <c r="Z646">
        <v>13853.06</v>
      </c>
      <c r="AA646">
        <v>7187.3445000000002</v>
      </c>
      <c r="AB646">
        <v>413</v>
      </c>
      <c r="AC646">
        <v>413</v>
      </c>
      <c r="AD646">
        <v>289</v>
      </c>
      <c r="AE646">
        <v>317</v>
      </c>
      <c r="AF646">
        <v>413</v>
      </c>
      <c r="AG646">
        <v>413</v>
      </c>
      <c r="AH646">
        <v>289</v>
      </c>
      <c r="AI646">
        <v>317</v>
      </c>
      <c r="AJ646">
        <v>413</v>
      </c>
      <c r="AK646">
        <v>413</v>
      </c>
      <c r="AL646">
        <v>289</v>
      </c>
      <c r="AM646">
        <v>317</v>
      </c>
    </row>
    <row r="647" spans="1:39" x14ac:dyDescent="0.15">
      <c r="A647" t="s">
        <v>211</v>
      </c>
      <c r="B647">
        <v>100</v>
      </c>
      <c r="C647">
        <v>2</v>
      </c>
      <c r="D647">
        <v>0</v>
      </c>
      <c r="E647" t="s">
        <v>30</v>
      </c>
      <c r="F647" t="s">
        <v>28</v>
      </c>
      <c r="G647">
        <v>1</v>
      </c>
      <c r="H647">
        <v>3</v>
      </c>
      <c r="I647">
        <v>5</v>
      </c>
      <c r="J647">
        <v>144.94999999999999</v>
      </c>
      <c r="K647">
        <v>89.95</v>
      </c>
      <c r="L647">
        <v>89.95</v>
      </c>
      <c r="M647">
        <v>58.534700000000001</v>
      </c>
      <c r="N647">
        <v>1</v>
      </c>
      <c r="O647">
        <v>2</v>
      </c>
      <c r="P647">
        <v>4</v>
      </c>
      <c r="Q647">
        <v>74.959999999999994</v>
      </c>
      <c r="R647">
        <v>47.96</v>
      </c>
      <c r="S647">
        <v>47.96</v>
      </c>
      <c r="T647">
        <v>40.424700000000001</v>
      </c>
      <c r="U647">
        <v>1</v>
      </c>
      <c r="V647">
        <v>1</v>
      </c>
      <c r="W647">
        <v>1</v>
      </c>
      <c r="X647">
        <v>69.989999999999995</v>
      </c>
      <c r="Y647">
        <v>41.99</v>
      </c>
      <c r="Z647">
        <v>41.99</v>
      </c>
      <c r="AA647">
        <v>18.11</v>
      </c>
      <c r="AB647">
        <v>1</v>
      </c>
      <c r="AC647">
        <v>1</v>
      </c>
      <c r="AD647">
        <v>1</v>
      </c>
      <c r="AE647">
        <v>1</v>
      </c>
      <c r="AF647">
        <v>1</v>
      </c>
      <c r="AG647">
        <v>1</v>
      </c>
      <c r="AH647">
        <v>1</v>
      </c>
      <c r="AI647">
        <v>1</v>
      </c>
      <c r="AJ647">
        <v>1</v>
      </c>
      <c r="AK647">
        <v>1</v>
      </c>
      <c r="AL647">
        <v>1</v>
      </c>
      <c r="AM647">
        <v>1</v>
      </c>
    </row>
    <row r="648" spans="1:39" x14ac:dyDescent="0.15">
      <c r="A648" t="s">
        <v>211</v>
      </c>
      <c r="B648">
        <v>100</v>
      </c>
      <c r="C648">
        <v>2</v>
      </c>
      <c r="D648">
        <v>0</v>
      </c>
      <c r="E648" t="s">
        <v>29</v>
      </c>
      <c r="F648" t="s">
        <v>28</v>
      </c>
      <c r="G648">
        <v>4</v>
      </c>
      <c r="H648">
        <v>8</v>
      </c>
      <c r="I648">
        <v>19</v>
      </c>
      <c r="J648">
        <v>437.83</v>
      </c>
      <c r="K648">
        <v>315.42</v>
      </c>
      <c r="L648">
        <v>221.03</v>
      </c>
      <c r="M648">
        <v>304.38799999999998</v>
      </c>
      <c r="N648">
        <v>4</v>
      </c>
      <c r="O648">
        <v>4</v>
      </c>
      <c r="P648">
        <v>12</v>
      </c>
      <c r="Q648">
        <v>233.89</v>
      </c>
      <c r="R648">
        <v>172.43</v>
      </c>
      <c r="S648">
        <v>108.01</v>
      </c>
      <c r="T648">
        <v>189.0719</v>
      </c>
      <c r="U648">
        <v>4</v>
      </c>
      <c r="V648">
        <v>4</v>
      </c>
      <c r="W648">
        <v>7</v>
      </c>
      <c r="X648">
        <v>203.94</v>
      </c>
      <c r="Y648">
        <v>142.99</v>
      </c>
      <c r="Z648">
        <v>113.02</v>
      </c>
      <c r="AA648">
        <v>115.31610000000001</v>
      </c>
      <c r="AB648">
        <v>4</v>
      </c>
      <c r="AC648">
        <v>4</v>
      </c>
      <c r="AD648">
        <v>2</v>
      </c>
      <c r="AE648">
        <v>4</v>
      </c>
      <c r="AF648">
        <v>4</v>
      </c>
      <c r="AG648">
        <v>4</v>
      </c>
      <c r="AH648">
        <v>2</v>
      </c>
      <c r="AI648">
        <v>4</v>
      </c>
      <c r="AJ648">
        <v>4</v>
      </c>
      <c r="AK648">
        <v>4</v>
      </c>
      <c r="AL648">
        <v>2</v>
      </c>
      <c r="AM648">
        <v>4</v>
      </c>
    </row>
    <row r="649" spans="1:39" x14ac:dyDescent="0.15">
      <c r="A649" t="s">
        <v>211</v>
      </c>
      <c r="B649">
        <v>100</v>
      </c>
      <c r="C649">
        <v>2</v>
      </c>
      <c r="D649">
        <v>0</v>
      </c>
      <c r="E649" t="s">
        <v>29</v>
      </c>
      <c r="F649" t="s">
        <v>29</v>
      </c>
      <c r="G649">
        <v>5</v>
      </c>
      <c r="H649">
        <v>11</v>
      </c>
      <c r="I649">
        <v>17</v>
      </c>
      <c r="J649">
        <v>556.88</v>
      </c>
      <c r="K649">
        <v>391.9</v>
      </c>
      <c r="L649">
        <v>346.92</v>
      </c>
      <c r="M649">
        <v>221.91139999999999</v>
      </c>
      <c r="N649">
        <v>5</v>
      </c>
      <c r="O649">
        <v>5</v>
      </c>
      <c r="P649">
        <v>10</v>
      </c>
      <c r="Q649">
        <v>280.92</v>
      </c>
      <c r="R649">
        <v>220.33</v>
      </c>
      <c r="S649">
        <v>220.33</v>
      </c>
      <c r="T649">
        <v>136.2114</v>
      </c>
      <c r="U649">
        <v>5</v>
      </c>
      <c r="V649">
        <v>6</v>
      </c>
      <c r="W649">
        <v>7</v>
      </c>
      <c r="X649">
        <v>275.95999999999998</v>
      </c>
      <c r="Y649">
        <v>171.57</v>
      </c>
      <c r="Z649">
        <v>126.59</v>
      </c>
      <c r="AA649">
        <v>85.7</v>
      </c>
      <c r="AB649">
        <v>5</v>
      </c>
      <c r="AC649">
        <v>5</v>
      </c>
      <c r="AD649">
        <v>5</v>
      </c>
      <c r="AE649">
        <v>4</v>
      </c>
      <c r="AF649">
        <v>5</v>
      </c>
      <c r="AG649">
        <v>5</v>
      </c>
      <c r="AH649">
        <v>5</v>
      </c>
      <c r="AI649">
        <v>4</v>
      </c>
      <c r="AJ649">
        <v>5</v>
      </c>
      <c r="AK649">
        <v>5</v>
      </c>
      <c r="AL649">
        <v>5</v>
      </c>
      <c r="AM649">
        <v>4</v>
      </c>
    </row>
    <row r="650" spans="1:39" x14ac:dyDescent="0.15">
      <c r="A650" t="s">
        <v>211</v>
      </c>
      <c r="B650">
        <v>100</v>
      </c>
      <c r="C650">
        <v>2</v>
      </c>
      <c r="D650">
        <v>0</v>
      </c>
      <c r="E650" t="s">
        <v>32</v>
      </c>
      <c r="F650" t="s">
        <v>28</v>
      </c>
      <c r="G650">
        <v>39</v>
      </c>
      <c r="H650">
        <v>84</v>
      </c>
      <c r="I650">
        <v>126</v>
      </c>
      <c r="J650">
        <v>3902.58</v>
      </c>
      <c r="K650">
        <v>2718.51</v>
      </c>
      <c r="L650">
        <v>2455.31</v>
      </c>
      <c r="M650">
        <v>1722.3802000000001</v>
      </c>
      <c r="N650">
        <v>39</v>
      </c>
      <c r="O650">
        <v>44</v>
      </c>
      <c r="P650">
        <v>68</v>
      </c>
      <c r="Q650">
        <v>1894.39</v>
      </c>
      <c r="R650">
        <v>1254.53</v>
      </c>
      <c r="S650">
        <v>1029.82</v>
      </c>
      <c r="T650">
        <v>986.30449999999996</v>
      </c>
      <c r="U650">
        <v>39</v>
      </c>
      <c r="V650">
        <v>40</v>
      </c>
      <c r="W650">
        <v>58</v>
      </c>
      <c r="X650">
        <v>2008.19</v>
      </c>
      <c r="Y650">
        <v>1463.98</v>
      </c>
      <c r="Z650">
        <v>1425.49</v>
      </c>
      <c r="AA650">
        <v>736.07569999999998</v>
      </c>
      <c r="AB650">
        <v>37</v>
      </c>
      <c r="AC650">
        <v>34</v>
      </c>
      <c r="AD650">
        <v>15</v>
      </c>
      <c r="AE650">
        <v>30</v>
      </c>
      <c r="AF650">
        <v>37</v>
      </c>
      <c r="AG650">
        <v>34</v>
      </c>
      <c r="AH650">
        <v>15</v>
      </c>
      <c r="AI650">
        <v>30</v>
      </c>
      <c r="AJ650">
        <v>37</v>
      </c>
      <c r="AK650">
        <v>34</v>
      </c>
      <c r="AL650">
        <v>15</v>
      </c>
      <c r="AM650">
        <v>30</v>
      </c>
    </row>
    <row r="651" spans="1:39" x14ac:dyDescent="0.15">
      <c r="A651" t="s">
        <v>211</v>
      </c>
      <c r="B651">
        <v>100</v>
      </c>
      <c r="C651">
        <v>2</v>
      </c>
      <c r="D651">
        <v>0</v>
      </c>
      <c r="E651" t="s">
        <v>32</v>
      </c>
      <c r="F651" t="s">
        <v>29</v>
      </c>
      <c r="G651">
        <v>30</v>
      </c>
      <c r="H651">
        <v>69</v>
      </c>
      <c r="I651">
        <v>97</v>
      </c>
      <c r="J651">
        <v>3129.23</v>
      </c>
      <c r="K651">
        <v>2134.67</v>
      </c>
      <c r="L651">
        <v>1942.5</v>
      </c>
      <c r="M651">
        <v>1336.1280999999999</v>
      </c>
      <c r="N651">
        <v>30</v>
      </c>
      <c r="O651">
        <v>35</v>
      </c>
      <c r="P651">
        <v>53</v>
      </c>
      <c r="Q651">
        <v>1561.54</v>
      </c>
      <c r="R651">
        <v>1038.48</v>
      </c>
      <c r="S651">
        <v>863.4</v>
      </c>
      <c r="T651">
        <v>740.19380000000001</v>
      </c>
      <c r="U651">
        <v>30</v>
      </c>
      <c r="V651">
        <v>34</v>
      </c>
      <c r="W651">
        <v>44</v>
      </c>
      <c r="X651">
        <v>1567.69</v>
      </c>
      <c r="Y651">
        <v>1096.19</v>
      </c>
      <c r="Z651">
        <v>1079.0999999999999</v>
      </c>
      <c r="AA651">
        <v>595.93430000000001</v>
      </c>
      <c r="AB651">
        <v>30</v>
      </c>
      <c r="AC651">
        <v>29</v>
      </c>
      <c r="AD651">
        <v>24</v>
      </c>
      <c r="AE651">
        <v>27</v>
      </c>
      <c r="AF651">
        <v>30</v>
      </c>
      <c r="AG651">
        <v>29</v>
      </c>
      <c r="AH651">
        <v>24</v>
      </c>
      <c r="AI651">
        <v>27</v>
      </c>
      <c r="AJ651">
        <v>30</v>
      </c>
      <c r="AK651">
        <v>29</v>
      </c>
      <c r="AL651">
        <v>24</v>
      </c>
      <c r="AM651">
        <v>27</v>
      </c>
    </row>
    <row r="652" spans="1:39" x14ac:dyDescent="0.15">
      <c r="A652" t="s">
        <v>211</v>
      </c>
      <c r="B652">
        <v>100</v>
      </c>
      <c r="C652">
        <v>2</v>
      </c>
      <c r="D652">
        <v>1</v>
      </c>
      <c r="E652" t="s">
        <v>28</v>
      </c>
      <c r="F652" t="s">
        <v>28</v>
      </c>
      <c r="G652">
        <v>725</v>
      </c>
      <c r="H652">
        <v>1603</v>
      </c>
      <c r="I652">
        <v>2276</v>
      </c>
      <c r="J652">
        <v>65123.22</v>
      </c>
      <c r="K652">
        <v>50825.83</v>
      </c>
      <c r="L652">
        <v>42902.46</v>
      </c>
      <c r="M652">
        <v>30348.235499999999</v>
      </c>
      <c r="N652">
        <v>725</v>
      </c>
      <c r="O652">
        <v>807</v>
      </c>
      <c r="P652">
        <v>1281</v>
      </c>
      <c r="Q652">
        <v>34437.97</v>
      </c>
      <c r="R652">
        <v>26325.86</v>
      </c>
      <c r="S652">
        <v>19351.55</v>
      </c>
      <c r="T652">
        <v>18628.928800000002</v>
      </c>
      <c r="U652">
        <v>725</v>
      </c>
      <c r="V652">
        <v>796</v>
      </c>
      <c r="W652">
        <v>995</v>
      </c>
      <c r="X652">
        <v>30685.25</v>
      </c>
      <c r="Y652">
        <v>24499.97</v>
      </c>
      <c r="Z652">
        <v>23550.91</v>
      </c>
      <c r="AA652">
        <v>11719.306699999999</v>
      </c>
      <c r="AB652">
        <v>692</v>
      </c>
      <c r="AC652">
        <v>709</v>
      </c>
      <c r="AD652">
        <v>306</v>
      </c>
      <c r="AE652">
        <v>662</v>
      </c>
      <c r="AF652">
        <v>692</v>
      </c>
      <c r="AG652">
        <v>709</v>
      </c>
      <c r="AH652">
        <v>306</v>
      </c>
      <c r="AI652">
        <v>662</v>
      </c>
      <c r="AJ652">
        <v>692</v>
      </c>
      <c r="AK652">
        <v>709</v>
      </c>
      <c r="AL652">
        <v>306</v>
      </c>
      <c r="AM652">
        <v>662</v>
      </c>
    </row>
    <row r="653" spans="1:39" x14ac:dyDescent="0.15">
      <c r="A653" t="s">
        <v>211</v>
      </c>
      <c r="B653">
        <v>100</v>
      </c>
      <c r="C653">
        <v>2</v>
      </c>
      <c r="D653">
        <v>1</v>
      </c>
      <c r="E653" t="s">
        <v>28</v>
      </c>
      <c r="F653" t="s">
        <v>29</v>
      </c>
      <c r="G653">
        <v>891</v>
      </c>
      <c r="H653">
        <v>2035</v>
      </c>
      <c r="I653">
        <v>2871</v>
      </c>
      <c r="J653">
        <v>82273.36</v>
      </c>
      <c r="K653">
        <v>63387.82</v>
      </c>
      <c r="L653">
        <v>56262.9</v>
      </c>
      <c r="M653">
        <v>37380.875500000002</v>
      </c>
      <c r="N653">
        <v>891</v>
      </c>
      <c r="O653">
        <v>1036</v>
      </c>
      <c r="P653">
        <v>1600</v>
      </c>
      <c r="Q653">
        <v>42384.07</v>
      </c>
      <c r="R653">
        <v>31660.12</v>
      </c>
      <c r="S653">
        <v>25316.79</v>
      </c>
      <c r="T653">
        <v>22558.456300000002</v>
      </c>
      <c r="U653">
        <v>891</v>
      </c>
      <c r="V653">
        <v>999</v>
      </c>
      <c r="W653">
        <v>1271</v>
      </c>
      <c r="X653">
        <v>39889.29</v>
      </c>
      <c r="Y653">
        <v>31727.7</v>
      </c>
      <c r="Z653">
        <v>30946.11</v>
      </c>
      <c r="AA653">
        <v>14822.4192</v>
      </c>
      <c r="AB653">
        <v>864</v>
      </c>
      <c r="AC653">
        <v>878</v>
      </c>
      <c r="AD653">
        <v>531</v>
      </c>
      <c r="AE653">
        <v>824</v>
      </c>
      <c r="AF653">
        <v>864</v>
      </c>
      <c r="AG653">
        <v>878</v>
      </c>
      <c r="AH653">
        <v>531</v>
      </c>
      <c r="AI653">
        <v>824</v>
      </c>
      <c r="AJ653">
        <v>864</v>
      </c>
      <c r="AK653">
        <v>878</v>
      </c>
      <c r="AL653">
        <v>531</v>
      </c>
      <c r="AM653">
        <v>824</v>
      </c>
    </row>
    <row r="654" spans="1:39" x14ac:dyDescent="0.15">
      <c r="A654" t="s">
        <v>211</v>
      </c>
      <c r="B654">
        <v>100</v>
      </c>
      <c r="C654">
        <v>2</v>
      </c>
      <c r="D654">
        <v>1</v>
      </c>
      <c r="E654" t="s">
        <v>30</v>
      </c>
      <c r="F654" t="s">
        <v>28</v>
      </c>
      <c r="G654">
        <v>62</v>
      </c>
      <c r="H654">
        <v>136</v>
      </c>
      <c r="I654">
        <v>195</v>
      </c>
      <c r="J654">
        <v>5677.54</v>
      </c>
      <c r="K654">
        <v>4471.03</v>
      </c>
      <c r="L654">
        <v>3705.7</v>
      </c>
      <c r="M654">
        <v>2534.6981999999998</v>
      </c>
      <c r="N654">
        <v>62</v>
      </c>
      <c r="O654">
        <v>69</v>
      </c>
      <c r="P654">
        <v>111</v>
      </c>
      <c r="Q654">
        <v>2937.09</v>
      </c>
      <c r="R654">
        <v>2245.4</v>
      </c>
      <c r="S654">
        <v>1696.87</v>
      </c>
      <c r="T654">
        <v>1598.6401000000001</v>
      </c>
      <c r="U654">
        <v>62</v>
      </c>
      <c r="V654">
        <v>67</v>
      </c>
      <c r="W654">
        <v>84</v>
      </c>
      <c r="X654">
        <v>2740.45</v>
      </c>
      <c r="Y654">
        <v>2225.63</v>
      </c>
      <c r="Z654">
        <v>2008.83</v>
      </c>
      <c r="AA654">
        <v>936.05809999999997</v>
      </c>
      <c r="AB654">
        <v>56</v>
      </c>
      <c r="AC654">
        <v>61</v>
      </c>
      <c r="AD654">
        <v>25</v>
      </c>
      <c r="AE654">
        <v>61</v>
      </c>
      <c r="AF654">
        <v>56</v>
      </c>
      <c r="AG654">
        <v>61</v>
      </c>
      <c r="AH654">
        <v>25</v>
      </c>
      <c r="AI654">
        <v>61</v>
      </c>
      <c r="AJ654">
        <v>56</v>
      </c>
      <c r="AK654">
        <v>61</v>
      </c>
      <c r="AL654">
        <v>25</v>
      </c>
      <c r="AM654">
        <v>61</v>
      </c>
    </row>
    <row r="655" spans="1:39" x14ac:dyDescent="0.15">
      <c r="A655" t="s">
        <v>211</v>
      </c>
      <c r="B655">
        <v>100</v>
      </c>
      <c r="C655">
        <v>2</v>
      </c>
      <c r="D655">
        <v>1</v>
      </c>
      <c r="E655" t="s">
        <v>30</v>
      </c>
      <c r="F655" t="s">
        <v>29</v>
      </c>
      <c r="G655">
        <v>115</v>
      </c>
      <c r="H655">
        <v>253</v>
      </c>
      <c r="I655">
        <v>353</v>
      </c>
      <c r="J655">
        <v>10278.379999999999</v>
      </c>
      <c r="K655">
        <v>8077.44</v>
      </c>
      <c r="L655">
        <v>6959.61</v>
      </c>
      <c r="M655">
        <v>4362.9182000000001</v>
      </c>
      <c r="N655">
        <v>115</v>
      </c>
      <c r="O655">
        <v>128</v>
      </c>
      <c r="P655">
        <v>199</v>
      </c>
      <c r="Q655">
        <v>5457.39</v>
      </c>
      <c r="R655">
        <v>4225.3</v>
      </c>
      <c r="S655">
        <v>3340.4</v>
      </c>
      <c r="T655">
        <v>2631.2975999999999</v>
      </c>
      <c r="U655">
        <v>115</v>
      </c>
      <c r="V655">
        <v>125</v>
      </c>
      <c r="W655">
        <v>154</v>
      </c>
      <c r="X655">
        <v>4820.99</v>
      </c>
      <c r="Y655">
        <v>3852.14</v>
      </c>
      <c r="Z655">
        <v>3619.21</v>
      </c>
      <c r="AA655">
        <v>1731.6206</v>
      </c>
      <c r="AB655">
        <v>110</v>
      </c>
      <c r="AC655">
        <v>113</v>
      </c>
      <c r="AD655">
        <v>58</v>
      </c>
      <c r="AE655">
        <v>112</v>
      </c>
      <c r="AF655">
        <v>110</v>
      </c>
      <c r="AG655">
        <v>113</v>
      </c>
      <c r="AH655">
        <v>58</v>
      </c>
      <c r="AI655">
        <v>112</v>
      </c>
      <c r="AJ655">
        <v>110</v>
      </c>
      <c r="AK655">
        <v>113</v>
      </c>
      <c r="AL655">
        <v>58</v>
      </c>
      <c r="AM655">
        <v>112</v>
      </c>
    </row>
    <row r="656" spans="1:39" x14ac:dyDescent="0.15">
      <c r="A656" t="s">
        <v>211</v>
      </c>
      <c r="B656">
        <v>100</v>
      </c>
      <c r="C656">
        <v>2</v>
      </c>
      <c r="D656">
        <v>1</v>
      </c>
      <c r="E656" t="s">
        <v>29</v>
      </c>
      <c r="F656" t="s">
        <v>28</v>
      </c>
      <c r="G656">
        <v>377</v>
      </c>
      <c r="H656">
        <v>838</v>
      </c>
      <c r="I656">
        <v>1230</v>
      </c>
      <c r="J656">
        <v>34531.370000000003</v>
      </c>
      <c r="K656">
        <v>26337.22</v>
      </c>
      <c r="L656">
        <v>22631.68</v>
      </c>
      <c r="M656">
        <v>15687.503199999999</v>
      </c>
      <c r="N656">
        <v>377</v>
      </c>
      <c r="O656">
        <v>410</v>
      </c>
      <c r="P656">
        <v>672</v>
      </c>
      <c r="Q656">
        <v>17591</v>
      </c>
      <c r="R656">
        <v>13308.84</v>
      </c>
      <c r="S656">
        <v>9977.9500000000007</v>
      </c>
      <c r="T656">
        <v>9268.6951000000008</v>
      </c>
      <c r="U656">
        <v>377</v>
      </c>
      <c r="V656">
        <v>428</v>
      </c>
      <c r="W656">
        <v>558</v>
      </c>
      <c r="X656">
        <v>16940.37</v>
      </c>
      <c r="Y656">
        <v>13028.38</v>
      </c>
      <c r="Z656">
        <v>12653.73</v>
      </c>
      <c r="AA656">
        <v>6418.8081000000002</v>
      </c>
      <c r="AB656">
        <v>361</v>
      </c>
      <c r="AC656">
        <v>367</v>
      </c>
      <c r="AD656">
        <v>157</v>
      </c>
      <c r="AE656">
        <v>369</v>
      </c>
      <c r="AF656">
        <v>361</v>
      </c>
      <c r="AG656">
        <v>367</v>
      </c>
      <c r="AH656">
        <v>157</v>
      </c>
      <c r="AI656">
        <v>369</v>
      </c>
      <c r="AJ656">
        <v>361</v>
      </c>
      <c r="AK656">
        <v>367</v>
      </c>
      <c r="AL656">
        <v>157</v>
      </c>
      <c r="AM656">
        <v>369</v>
      </c>
    </row>
    <row r="657" spans="1:39" x14ac:dyDescent="0.15">
      <c r="A657" t="s">
        <v>211</v>
      </c>
      <c r="B657">
        <v>100</v>
      </c>
      <c r="C657">
        <v>2</v>
      </c>
      <c r="D657">
        <v>1</v>
      </c>
      <c r="E657" t="s">
        <v>29</v>
      </c>
      <c r="F657" t="s">
        <v>29</v>
      </c>
      <c r="G657">
        <v>730</v>
      </c>
      <c r="H657">
        <v>1644</v>
      </c>
      <c r="I657">
        <v>2306</v>
      </c>
      <c r="J657">
        <v>68558.03</v>
      </c>
      <c r="K657">
        <v>52135.88</v>
      </c>
      <c r="L657">
        <v>46304.12</v>
      </c>
      <c r="M657">
        <v>30336.419399999999</v>
      </c>
      <c r="N657">
        <v>730</v>
      </c>
      <c r="O657">
        <v>808</v>
      </c>
      <c r="P657">
        <v>1248</v>
      </c>
      <c r="Q657">
        <v>34670.25</v>
      </c>
      <c r="R657">
        <v>26025.86</v>
      </c>
      <c r="S657">
        <v>20829.89</v>
      </c>
      <c r="T657">
        <v>17872.6139</v>
      </c>
      <c r="U657">
        <v>730</v>
      </c>
      <c r="V657">
        <v>836</v>
      </c>
      <c r="W657">
        <v>1058</v>
      </c>
      <c r="X657">
        <v>33887.78</v>
      </c>
      <c r="Y657">
        <v>26110.02</v>
      </c>
      <c r="Z657">
        <v>25474.23</v>
      </c>
      <c r="AA657">
        <v>12463.8055</v>
      </c>
      <c r="AB657">
        <v>698</v>
      </c>
      <c r="AC657">
        <v>722</v>
      </c>
      <c r="AD657">
        <v>414</v>
      </c>
      <c r="AE657">
        <v>713</v>
      </c>
      <c r="AF657">
        <v>698</v>
      </c>
      <c r="AG657">
        <v>722</v>
      </c>
      <c r="AH657">
        <v>414</v>
      </c>
      <c r="AI657">
        <v>713</v>
      </c>
      <c r="AJ657">
        <v>698</v>
      </c>
      <c r="AK657">
        <v>722</v>
      </c>
      <c r="AL657">
        <v>414</v>
      </c>
      <c r="AM657">
        <v>713</v>
      </c>
    </row>
    <row r="658" spans="1:39" x14ac:dyDescent="0.15">
      <c r="A658" t="s">
        <v>211</v>
      </c>
      <c r="B658">
        <v>100</v>
      </c>
      <c r="C658">
        <v>2</v>
      </c>
      <c r="D658">
        <v>1</v>
      </c>
      <c r="E658" t="s">
        <v>31</v>
      </c>
      <c r="F658" t="s">
        <v>28</v>
      </c>
      <c r="G658">
        <v>1</v>
      </c>
      <c r="H658">
        <v>2</v>
      </c>
      <c r="I658">
        <v>2</v>
      </c>
      <c r="J658">
        <v>53.99</v>
      </c>
      <c r="K658">
        <v>48.29</v>
      </c>
      <c r="L658">
        <v>11.24</v>
      </c>
      <c r="M658">
        <v>14.9</v>
      </c>
      <c r="N658">
        <v>1</v>
      </c>
      <c r="O658">
        <v>1</v>
      </c>
      <c r="P658">
        <v>1</v>
      </c>
      <c r="Q658">
        <v>14.99</v>
      </c>
      <c r="R658">
        <v>11.24</v>
      </c>
      <c r="S658">
        <v>11.24</v>
      </c>
      <c r="T658">
        <v>8.0500000000000007</v>
      </c>
      <c r="U658">
        <v>1</v>
      </c>
      <c r="V658">
        <v>1</v>
      </c>
      <c r="W658">
        <v>1</v>
      </c>
      <c r="X658">
        <v>39</v>
      </c>
      <c r="Y658">
        <v>37.049999999999997</v>
      </c>
      <c r="Z658">
        <v>0</v>
      </c>
      <c r="AA658">
        <v>6.85</v>
      </c>
      <c r="AB658">
        <v>0</v>
      </c>
      <c r="AC658">
        <v>1</v>
      </c>
      <c r="AD658">
        <v>0</v>
      </c>
      <c r="AE658">
        <v>1</v>
      </c>
      <c r="AF658">
        <v>0</v>
      </c>
      <c r="AG658">
        <v>1</v>
      </c>
      <c r="AH658">
        <v>0</v>
      </c>
      <c r="AI658">
        <v>1</v>
      </c>
      <c r="AJ658">
        <v>0</v>
      </c>
      <c r="AK658">
        <v>1</v>
      </c>
      <c r="AL658">
        <v>0</v>
      </c>
      <c r="AM658">
        <v>1</v>
      </c>
    </row>
    <row r="659" spans="1:39" x14ac:dyDescent="0.15">
      <c r="A659" t="s">
        <v>211</v>
      </c>
      <c r="B659">
        <v>100</v>
      </c>
      <c r="C659">
        <v>2</v>
      </c>
      <c r="D659">
        <v>1</v>
      </c>
      <c r="E659" t="s">
        <v>31</v>
      </c>
      <c r="F659" t="s">
        <v>29</v>
      </c>
      <c r="G659">
        <v>3</v>
      </c>
      <c r="H659">
        <v>6</v>
      </c>
      <c r="I659">
        <v>6</v>
      </c>
      <c r="J659">
        <v>183.95</v>
      </c>
      <c r="K659">
        <v>166.8</v>
      </c>
      <c r="L659">
        <v>138.31</v>
      </c>
      <c r="M659">
        <v>88.64</v>
      </c>
      <c r="N659">
        <v>3</v>
      </c>
      <c r="O659">
        <v>3</v>
      </c>
      <c r="P659">
        <v>3</v>
      </c>
      <c r="Q659">
        <v>74.97</v>
      </c>
      <c r="R659">
        <v>71.22</v>
      </c>
      <c r="S659">
        <v>42.73</v>
      </c>
      <c r="T659">
        <v>54.43</v>
      </c>
      <c r="U659">
        <v>3</v>
      </c>
      <c r="V659">
        <v>3</v>
      </c>
      <c r="W659">
        <v>3</v>
      </c>
      <c r="X659">
        <v>108.98</v>
      </c>
      <c r="Y659">
        <v>95.58</v>
      </c>
      <c r="Z659">
        <v>95.58</v>
      </c>
      <c r="AA659">
        <v>34.21</v>
      </c>
      <c r="AB659">
        <v>3</v>
      </c>
      <c r="AC659">
        <v>3</v>
      </c>
      <c r="AD659">
        <v>1</v>
      </c>
      <c r="AE659">
        <v>3</v>
      </c>
      <c r="AF659">
        <v>3</v>
      </c>
      <c r="AG659">
        <v>3</v>
      </c>
      <c r="AH659">
        <v>1</v>
      </c>
      <c r="AI659">
        <v>3</v>
      </c>
      <c r="AJ659">
        <v>3</v>
      </c>
      <c r="AK659">
        <v>3</v>
      </c>
      <c r="AL659">
        <v>1</v>
      </c>
      <c r="AM659">
        <v>3</v>
      </c>
    </row>
    <row r="660" spans="1:39" x14ac:dyDescent="0.15">
      <c r="A660" t="s">
        <v>211</v>
      </c>
      <c r="B660">
        <v>100</v>
      </c>
      <c r="C660">
        <v>2</v>
      </c>
      <c r="D660">
        <v>1</v>
      </c>
      <c r="E660" t="s">
        <v>32</v>
      </c>
      <c r="F660" t="s">
        <v>28</v>
      </c>
      <c r="G660">
        <v>8</v>
      </c>
      <c r="H660">
        <v>22</v>
      </c>
      <c r="I660">
        <v>29</v>
      </c>
      <c r="J660">
        <v>970.8</v>
      </c>
      <c r="K660">
        <v>617.41</v>
      </c>
      <c r="L660">
        <v>585.95000000000005</v>
      </c>
      <c r="M660">
        <v>408.80869999999999</v>
      </c>
      <c r="N660">
        <v>8</v>
      </c>
      <c r="O660">
        <v>13</v>
      </c>
      <c r="P660">
        <v>17</v>
      </c>
      <c r="Q660">
        <v>492.85</v>
      </c>
      <c r="R660">
        <v>306.73</v>
      </c>
      <c r="S660">
        <v>282.76</v>
      </c>
      <c r="T660">
        <v>274.36950000000002</v>
      </c>
      <c r="U660">
        <v>8</v>
      </c>
      <c r="V660">
        <v>9</v>
      </c>
      <c r="W660">
        <v>12</v>
      </c>
      <c r="X660">
        <v>477.95</v>
      </c>
      <c r="Y660">
        <v>310.68</v>
      </c>
      <c r="Z660">
        <v>303.19</v>
      </c>
      <c r="AA660">
        <v>134.4392</v>
      </c>
      <c r="AB660">
        <v>8</v>
      </c>
      <c r="AC660">
        <v>8</v>
      </c>
      <c r="AD660">
        <v>5</v>
      </c>
      <c r="AE660">
        <v>8</v>
      </c>
      <c r="AF660">
        <v>8</v>
      </c>
      <c r="AG660">
        <v>8</v>
      </c>
      <c r="AH660">
        <v>5</v>
      </c>
      <c r="AI660">
        <v>8</v>
      </c>
      <c r="AJ660">
        <v>8</v>
      </c>
      <c r="AK660">
        <v>8</v>
      </c>
      <c r="AL660">
        <v>5</v>
      </c>
      <c r="AM660">
        <v>8</v>
      </c>
    </row>
    <row r="661" spans="1:39" x14ac:dyDescent="0.15">
      <c r="A661" t="s">
        <v>211</v>
      </c>
      <c r="B661">
        <v>100</v>
      </c>
      <c r="C661">
        <v>2</v>
      </c>
      <c r="D661">
        <v>1</v>
      </c>
      <c r="E661" t="s">
        <v>32</v>
      </c>
      <c r="F661" t="s">
        <v>29</v>
      </c>
      <c r="G661">
        <v>35</v>
      </c>
      <c r="H661">
        <v>79</v>
      </c>
      <c r="I661">
        <v>115</v>
      </c>
      <c r="J661">
        <v>3544.16</v>
      </c>
      <c r="K661">
        <v>2587.4699999999998</v>
      </c>
      <c r="L661">
        <v>2326</v>
      </c>
      <c r="M661">
        <v>1453.7068999999999</v>
      </c>
      <c r="N661">
        <v>35</v>
      </c>
      <c r="O661">
        <v>40</v>
      </c>
      <c r="P661">
        <v>52</v>
      </c>
      <c r="Q661">
        <v>1620.61</v>
      </c>
      <c r="R661">
        <v>1178.99</v>
      </c>
      <c r="S661">
        <v>947.51</v>
      </c>
      <c r="T661">
        <v>713.54740000000004</v>
      </c>
      <c r="U661">
        <v>35</v>
      </c>
      <c r="V661">
        <v>39</v>
      </c>
      <c r="W661">
        <v>63</v>
      </c>
      <c r="X661">
        <v>1923.55</v>
      </c>
      <c r="Y661">
        <v>1408.48</v>
      </c>
      <c r="Z661">
        <v>1378.49</v>
      </c>
      <c r="AA661">
        <v>740.15949999999998</v>
      </c>
      <c r="AB661">
        <v>35</v>
      </c>
      <c r="AC661">
        <v>33</v>
      </c>
      <c r="AD661">
        <v>21</v>
      </c>
      <c r="AE661">
        <v>34</v>
      </c>
      <c r="AF661">
        <v>35</v>
      </c>
      <c r="AG661">
        <v>33</v>
      </c>
      <c r="AH661">
        <v>21</v>
      </c>
      <c r="AI661">
        <v>34</v>
      </c>
      <c r="AJ661">
        <v>35</v>
      </c>
      <c r="AK661">
        <v>33</v>
      </c>
      <c r="AL661">
        <v>21</v>
      </c>
      <c r="AM661">
        <v>34</v>
      </c>
    </row>
    <row r="662" spans="1:39" x14ac:dyDescent="0.15">
      <c r="A662" t="s">
        <v>211</v>
      </c>
      <c r="B662">
        <v>100</v>
      </c>
      <c r="C662">
        <v>2</v>
      </c>
      <c r="D662">
        <v>2</v>
      </c>
      <c r="E662" t="s">
        <v>28</v>
      </c>
      <c r="F662" t="s">
        <v>28</v>
      </c>
      <c r="G662">
        <v>889</v>
      </c>
      <c r="H662">
        <v>1934</v>
      </c>
      <c r="I662">
        <v>2779</v>
      </c>
      <c r="J662">
        <v>80863.460000000006</v>
      </c>
      <c r="K662">
        <v>61467.68</v>
      </c>
      <c r="L662">
        <v>51276.45</v>
      </c>
      <c r="M662">
        <v>36056.082000000002</v>
      </c>
      <c r="N662">
        <v>889</v>
      </c>
      <c r="O662">
        <v>963</v>
      </c>
      <c r="P662">
        <v>1561</v>
      </c>
      <c r="Q662">
        <v>42729.55</v>
      </c>
      <c r="R662">
        <v>31701.78</v>
      </c>
      <c r="S662">
        <v>22885.42</v>
      </c>
      <c r="T662">
        <v>21839.337200000002</v>
      </c>
      <c r="U662">
        <v>889</v>
      </c>
      <c r="V662">
        <v>971</v>
      </c>
      <c r="W662">
        <v>1218</v>
      </c>
      <c r="X662">
        <v>38133.910000000003</v>
      </c>
      <c r="Y662">
        <v>29765.9</v>
      </c>
      <c r="Z662">
        <v>28391.03</v>
      </c>
      <c r="AA662">
        <v>14216.7448</v>
      </c>
      <c r="AB662">
        <v>850</v>
      </c>
      <c r="AC662">
        <v>869</v>
      </c>
      <c r="AD662">
        <v>367</v>
      </c>
      <c r="AE662">
        <v>761</v>
      </c>
      <c r="AF662">
        <v>850</v>
      </c>
      <c r="AG662">
        <v>869</v>
      </c>
      <c r="AH662">
        <v>367</v>
      </c>
      <c r="AI662">
        <v>761</v>
      </c>
      <c r="AJ662">
        <v>850</v>
      </c>
      <c r="AK662">
        <v>869</v>
      </c>
      <c r="AL662">
        <v>367</v>
      </c>
      <c r="AM662">
        <v>761</v>
      </c>
    </row>
    <row r="663" spans="1:39" x14ac:dyDescent="0.15">
      <c r="A663" t="s">
        <v>211</v>
      </c>
      <c r="B663">
        <v>100</v>
      </c>
      <c r="C663">
        <v>2</v>
      </c>
      <c r="D663">
        <v>2</v>
      </c>
      <c r="E663" t="s">
        <v>28</v>
      </c>
      <c r="F663" t="s">
        <v>29</v>
      </c>
      <c r="G663">
        <v>743</v>
      </c>
      <c r="H663">
        <v>1608</v>
      </c>
      <c r="I663">
        <v>2347</v>
      </c>
      <c r="J663">
        <v>70130.880000000005</v>
      </c>
      <c r="K663">
        <v>53176.88</v>
      </c>
      <c r="L663">
        <v>46810.95</v>
      </c>
      <c r="M663">
        <v>30068.322</v>
      </c>
      <c r="N663">
        <v>743</v>
      </c>
      <c r="O663">
        <v>793</v>
      </c>
      <c r="P663">
        <v>1287</v>
      </c>
      <c r="Q663">
        <v>35751.64</v>
      </c>
      <c r="R663">
        <v>26373.07</v>
      </c>
      <c r="S663">
        <v>21105.54</v>
      </c>
      <c r="T663">
        <v>17454.027999999998</v>
      </c>
      <c r="U663">
        <v>743</v>
      </c>
      <c r="V663">
        <v>815</v>
      </c>
      <c r="W663">
        <v>1060</v>
      </c>
      <c r="X663">
        <v>34379.24</v>
      </c>
      <c r="Y663">
        <v>26803.81</v>
      </c>
      <c r="Z663">
        <v>25705.41</v>
      </c>
      <c r="AA663">
        <v>12614.294</v>
      </c>
      <c r="AB663">
        <v>713</v>
      </c>
      <c r="AC663">
        <v>730</v>
      </c>
      <c r="AD663">
        <v>417</v>
      </c>
      <c r="AE663">
        <v>696</v>
      </c>
      <c r="AF663">
        <v>713</v>
      </c>
      <c r="AG663">
        <v>730</v>
      </c>
      <c r="AH663">
        <v>417</v>
      </c>
      <c r="AI663">
        <v>696</v>
      </c>
      <c r="AJ663">
        <v>713</v>
      </c>
      <c r="AK663">
        <v>730</v>
      </c>
      <c r="AL663">
        <v>417</v>
      </c>
      <c r="AM663">
        <v>696</v>
      </c>
    </row>
    <row r="664" spans="1:39" x14ac:dyDescent="0.15">
      <c r="A664" t="s">
        <v>211</v>
      </c>
      <c r="B664">
        <v>100</v>
      </c>
      <c r="C664">
        <v>2</v>
      </c>
      <c r="D664">
        <v>2</v>
      </c>
      <c r="E664" t="s">
        <v>30</v>
      </c>
      <c r="F664" t="s">
        <v>28</v>
      </c>
      <c r="G664">
        <v>102</v>
      </c>
      <c r="H664">
        <v>220</v>
      </c>
      <c r="I664">
        <v>305</v>
      </c>
      <c r="J664">
        <v>9152.5400000000009</v>
      </c>
      <c r="K664">
        <v>7060.44</v>
      </c>
      <c r="L664">
        <v>6035.21</v>
      </c>
      <c r="M664">
        <v>4093.9731000000002</v>
      </c>
      <c r="N664">
        <v>102</v>
      </c>
      <c r="O664">
        <v>109</v>
      </c>
      <c r="P664">
        <v>167</v>
      </c>
      <c r="Q664">
        <v>4679.55</v>
      </c>
      <c r="R664">
        <v>3570.7</v>
      </c>
      <c r="S664">
        <v>2545.4699999999998</v>
      </c>
      <c r="T664">
        <v>2478.5399000000002</v>
      </c>
      <c r="U664">
        <v>102</v>
      </c>
      <c r="V664">
        <v>111</v>
      </c>
      <c r="W664">
        <v>138</v>
      </c>
      <c r="X664">
        <v>4472.99</v>
      </c>
      <c r="Y664">
        <v>3489.74</v>
      </c>
      <c r="Z664">
        <v>3489.74</v>
      </c>
      <c r="AA664">
        <v>1615.4331999999999</v>
      </c>
      <c r="AB664">
        <v>96</v>
      </c>
      <c r="AC664">
        <v>101</v>
      </c>
      <c r="AD664">
        <v>35</v>
      </c>
      <c r="AE664">
        <v>100</v>
      </c>
      <c r="AF664">
        <v>96</v>
      </c>
      <c r="AG664">
        <v>101</v>
      </c>
      <c r="AH664">
        <v>35</v>
      </c>
      <c r="AI664">
        <v>100</v>
      </c>
      <c r="AJ664">
        <v>96</v>
      </c>
      <c r="AK664">
        <v>101</v>
      </c>
      <c r="AL664">
        <v>35</v>
      </c>
      <c r="AM664">
        <v>100</v>
      </c>
    </row>
    <row r="665" spans="1:39" x14ac:dyDescent="0.15">
      <c r="A665" t="s">
        <v>211</v>
      </c>
      <c r="B665">
        <v>100</v>
      </c>
      <c r="C665">
        <v>2</v>
      </c>
      <c r="D665">
        <v>2</v>
      </c>
      <c r="E665" t="s">
        <v>30</v>
      </c>
      <c r="F665" t="s">
        <v>29</v>
      </c>
      <c r="G665">
        <v>82</v>
      </c>
      <c r="H665">
        <v>176</v>
      </c>
      <c r="I665">
        <v>246</v>
      </c>
      <c r="J665">
        <v>7803.01</v>
      </c>
      <c r="K665">
        <v>5998.99</v>
      </c>
      <c r="L665">
        <v>5257.65</v>
      </c>
      <c r="M665">
        <v>3288.3078</v>
      </c>
      <c r="N665">
        <v>82</v>
      </c>
      <c r="O665">
        <v>84</v>
      </c>
      <c r="P665">
        <v>125</v>
      </c>
      <c r="Q665">
        <v>3803.92</v>
      </c>
      <c r="R665">
        <v>2785.3</v>
      </c>
      <c r="S665">
        <v>2105.19</v>
      </c>
      <c r="T665">
        <v>1807.0540000000001</v>
      </c>
      <c r="U665">
        <v>82</v>
      </c>
      <c r="V665">
        <v>92</v>
      </c>
      <c r="W665">
        <v>121</v>
      </c>
      <c r="X665">
        <v>3999.09</v>
      </c>
      <c r="Y665">
        <v>3213.69</v>
      </c>
      <c r="Z665">
        <v>3152.46</v>
      </c>
      <c r="AA665">
        <v>1481.2538</v>
      </c>
      <c r="AB665">
        <v>79</v>
      </c>
      <c r="AC665">
        <v>82</v>
      </c>
      <c r="AD665">
        <v>43</v>
      </c>
      <c r="AE665">
        <v>82</v>
      </c>
      <c r="AF665">
        <v>79</v>
      </c>
      <c r="AG665">
        <v>82</v>
      </c>
      <c r="AH665">
        <v>43</v>
      </c>
      <c r="AI665">
        <v>82</v>
      </c>
      <c r="AJ665">
        <v>79</v>
      </c>
      <c r="AK665">
        <v>82</v>
      </c>
      <c r="AL665">
        <v>43</v>
      </c>
      <c r="AM665">
        <v>82</v>
      </c>
    </row>
    <row r="666" spans="1:39" x14ac:dyDescent="0.15">
      <c r="A666" t="s">
        <v>211</v>
      </c>
      <c r="B666">
        <v>100</v>
      </c>
      <c r="C666">
        <v>2</v>
      </c>
      <c r="D666">
        <v>2</v>
      </c>
      <c r="E666" t="s">
        <v>29</v>
      </c>
      <c r="F666" t="s">
        <v>28</v>
      </c>
      <c r="G666">
        <v>312</v>
      </c>
      <c r="H666">
        <v>659</v>
      </c>
      <c r="I666">
        <v>978</v>
      </c>
      <c r="J666">
        <v>28911.25</v>
      </c>
      <c r="K666">
        <v>21648.87</v>
      </c>
      <c r="L666">
        <v>17890.78</v>
      </c>
      <c r="M666">
        <v>12709.068600000001</v>
      </c>
      <c r="N666">
        <v>312</v>
      </c>
      <c r="O666">
        <v>329</v>
      </c>
      <c r="P666">
        <v>541</v>
      </c>
      <c r="Q666">
        <v>14708.34</v>
      </c>
      <c r="R666">
        <v>10866.12</v>
      </c>
      <c r="S666">
        <v>7459.21</v>
      </c>
      <c r="T666">
        <v>7289.8478999999998</v>
      </c>
      <c r="U666">
        <v>312</v>
      </c>
      <c r="V666">
        <v>330</v>
      </c>
      <c r="W666">
        <v>437</v>
      </c>
      <c r="X666">
        <v>14202.91</v>
      </c>
      <c r="Y666">
        <v>10782.75</v>
      </c>
      <c r="Z666">
        <v>10431.57</v>
      </c>
      <c r="AA666">
        <v>5419.2206999999999</v>
      </c>
      <c r="AB666">
        <v>299</v>
      </c>
      <c r="AC666">
        <v>303</v>
      </c>
      <c r="AD666">
        <v>135</v>
      </c>
      <c r="AE666">
        <v>305</v>
      </c>
      <c r="AF666">
        <v>299</v>
      </c>
      <c r="AG666">
        <v>303</v>
      </c>
      <c r="AH666">
        <v>135</v>
      </c>
      <c r="AI666">
        <v>305</v>
      </c>
      <c r="AJ666">
        <v>299</v>
      </c>
      <c r="AK666">
        <v>303</v>
      </c>
      <c r="AL666">
        <v>135</v>
      </c>
      <c r="AM666">
        <v>305</v>
      </c>
    </row>
    <row r="667" spans="1:39" x14ac:dyDescent="0.15">
      <c r="A667" t="s">
        <v>211</v>
      </c>
      <c r="B667">
        <v>100</v>
      </c>
      <c r="C667">
        <v>2</v>
      </c>
      <c r="D667">
        <v>2</v>
      </c>
      <c r="E667" t="s">
        <v>29</v>
      </c>
      <c r="F667" t="s">
        <v>29</v>
      </c>
      <c r="G667">
        <v>385</v>
      </c>
      <c r="H667">
        <v>841</v>
      </c>
      <c r="I667">
        <v>1288</v>
      </c>
      <c r="J667">
        <v>37758.67</v>
      </c>
      <c r="K667">
        <v>27399.55</v>
      </c>
      <c r="L667">
        <v>24362.49</v>
      </c>
      <c r="M667">
        <v>16040.1585</v>
      </c>
      <c r="N667">
        <v>385</v>
      </c>
      <c r="O667">
        <v>422</v>
      </c>
      <c r="P667">
        <v>711</v>
      </c>
      <c r="Q667">
        <v>19691.86</v>
      </c>
      <c r="R667">
        <v>13800.01</v>
      </c>
      <c r="S667">
        <v>11076.41</v>
      </c>
      <c r="T667">
        <v>9405.9653999999991</v>
      </c>
      <c r="U667">
        <v>385</v>
      </c>
      <c r="V667">
        <v>419</v>
      </c>
      <c r="W667">
        <v>577</v>
      </c>
      <c r="X667">
        <v>18066.810000000001</v>
      </c>
      <c r="Y667">
        <v>13599.54</v>
      </c>
      <c r="Z667">
        <v>13286.08</v>
      </c>
      <c r="AA667">
        <v>6634.1931000000004</v>
      </c>
      <c r="AB667">
        <v>364</v>
      </c>
      <c r="AC667">
        <v>376</v>
      </c>
      <c r="AD667">
        <v>217</v>
      </c>
      <c r="AE667">
        <v>377</v>
      </c>
      <c r="AF667">
        <v>364</v>
      </c>
      <c r="AG667">
        <v>376</v>
      </c>
      <c r="AH667">
        <v>217</v>
      </c>
      <c r="AI667">
        <v>377</v>
      </c>
      <c r="AJ667">
        <v>364</v>
      </c>
      <c r="AK667">
        <v>376</v>
      </c>
      <c r="AL667">
        <v>217</v>
      </c>
      <c r="AM667">
        <v>377</v>
      </c>
    </row>
    <row r="668" spans="1:39" x14ac:dyDescent="0.15">
      <c r="A668" t="s">
        <v>211</v>
      </c>
      <c r="B668">
        <v>100</v>
      </c>
      <c r="C668">
        <v>2</v>
      </c>
      <c r="D668">
        <v>2</v>
      </c>
      <c r="E668" t="s">
        <v>32</v>
      </c>
      <c r="F668" t="s">
        <v>28</v>
      </c>
      <c r="G668">
        <v>23</v>
      </c>
      <c r="H668">
        <v>48</v>
      </c>
      <c r="I668">
        <v>75</v>
      </c>
      <c r="J668">
        <v>2577.4</v>
      </c>
      <c r="K668">
        <v>1839.19</v>
      </c>
      <c r="L668">
        <v>1575.05</v>
      </c>
      <c r="M668">
        <v>1017.0512</v>
      </c>
      <c r="N668">
        <v>23</v>
      </c>
      <c r="O668">
        <v>23</v>
      </c>
      <c r="P668">
        <v>37</v>
      </c>
      <c r="Q668">
        <v>1042.7</v>
      </c>
      <c r="R668">
        <v>767.06</v>
      </c>
      <c r="S668">
        <v>547.76</v>
      </c>
      <c r="T668">
        <v>503.55939999999998</v>
      </c>
      <c r="U668">
        <v>23</v>
      </c>
      <c r="V668">
        <v>25</v>
      </c>
      <c r="W668">
        <v>38</v>
      </c>
      <c r="X668">
        <v>1534.7</v>
      </c>
      <c r="Y668">
        <v>1072.1300000000001</v>
      </c>
      <c r="Z668">
        <v>1027.29</v>
      </c>
      <c r="AA668">
        <v>513.49180000000001</v>
      </c>
      <c r="AB668">
        <v>22</v>
      </c>
      <c r="AC668">
        <v>23</v>
      </c>
      <c r="AD668">
        <v>5</v>
      </c>
      <c r="AE668">
        <v>20</v>
      </c>
      <c r="AF668">
        <v>22</v>
      </c>
      <c r="AG668">
        <v>23</v>
      </c>
      <c r="AH668">
        <v>5</v>
      </c>
      <c r="AI668">
        <v>20</v>
      </c>
      <c r="AJ668">
        <v>22</v>
      </c>
      <c r="AK668">
        <v>23</v>
      </c>
      <c r="AL668">
        <v>5</v>
      </c>
      <c r="AM668">
        <v>20</v>
      </c>
    </row>
    <row r="669" spans="1:39" x14ac:dyDescent="0.15">
      <c r="A669" t="s">
        <v>211</v>
      </c>
      <c r="B669">
        <v>100</v>
      </c>
      <c r="C669">
        <v>2</v>
      </c>
      <c r="D669">
        <v>2</v>
      </c>
      <c r="E669" t="s">
        <v>32</v>
      </c>
      <c r="F669" t="s">
        <v>29</v>
      </c>
      <c r="G669">
        <v>40</v>
      </c>
      <c r="H669">
        <v>86</v>
      </c>
      <c r="I669">
        <v>127</v>
      </c>
      <c r="J669">
        <v>4381.05</v>
      </c>
      <c r="K669">
        <v>3107.63</v>
      </c>
      <c r="L669">
        <v>2846.12</v>
      </c>
      <c r="M669">
        <v>1699.0659000000001</v>
      </c>
      <c r="N669">
        <v>40</v>
      </c>
      <c r="O669">
        <v>41</v>
      </c>
      <c r="P669">
        <v>58</v>
      </c>
      <c r="Q669">
        <v>2176.54</v>
      </c>
      <c r="R669">
        <v>1532.69</v>
      </c>
      <c r="S669">
        <v>1330.18</v>
      </c>
      <c r="T669">
        <v>876.01909999999998</v>
      </c>
      <c r="U669">
        <v>40</v>
      </c>
      <c r="V669">
        <v>45</v>
      </c>
      <c r="W669">
        <v>69</v>
      </c>
      <c r="X669">
        <v>2204.5100000000002</v>
      </c>
      <c r="Y669">
        <v>1574.94</v>
      </c>
      <c r="Z669">
        <v>1515.94</v>
      </c>
      <c r="AA669">
        <v>823.04679999999996</v>
      </c>
      <c r="AB669">
        <v>39</v>
      </c>
      <c r="AC669">
        <v>40</v>
      </c>
      <c r="AD669">
        <v>23</v>
      </c>
      <c r="AE669">
        <v>40</v>
      </c>
      <c r="AF669">
        <v>39</v>
      </c>
      <c r="AG669">
        <v>40</v>
      </c>
      <c r="AH669">
        <v>23</v>
      </c>
      <c r="AI669">
        <v>40</v>
      </c>
      <c r="AJ669">
        <v>39</v>
      </c>
      <c r="AK669">
        <v>40</v>
      </c>
      <c r="AL669">
        <v>23</v>
      </c>
      <c r="AM669">
        <v>40</v>
      </c>
    </row>
    <row r="670" spans="1:39" x14ac:dyDescent="0.15">
      <c r="A670" t="s">
        <v>34</v>
      </c>
      <c r="B670">
        <v>-1</v>
      </c>
      <c r="C670">
        <v>0</v>
      </c>
      <c r="D670">
        <v>0</v>
      </c>
      <c r="E670" t="s">
        <v>28</v>
      </c>
      <c r="F670" t="s">
        <v>206</v>
      </c>
      <c r="G670">
        <v>0</v>
      </c>
      <c r="H670">
        <v>235938</v>
      </c>
      <c r="I670">
        <v>475329</v>
      </c>
      <c r="J670">
        <v>26113593.48</v>
      </c>
      <c r="K670">
        <v>22182521.920000002</v>
      </c>
      <c r="L670">
        <v>21605155.079999998</v>
      </c>
      <c r="M670">
        <v>6898553.4038000004</v>
      </c>
      <c r="N670">
        <v>0</v>
      </c>
      <c r="O670">
        <v>1706</v>
      </c>
      <c r="P670">
        <v>6103</v>
      </c>
      <c r="Q670">
        <v>350039.12</v>
      </c>
      <c r="R670">
        <v>276316.83</v>
      </c>
      <c r="S670">
        <v>241747.56</v>
      </c>
      <c r="T670">
        <v>106840.93730000001</v>
      </c>
      <c r="U670">
        <v>0</v>
      </c>
      <c r="V670">
        <v>234232</v>
      </c>
      <c r="W670">
        <v>469226</v>
      </c>
      <c r="X670">
        <v>25763554.359999999</v>
      </c>
      <c r="Y670">
        <v>21906205.09</v>
      </c>
      <c r="Z670">
        <v>21363407.52</v>
      </c>
      <c r="AA670">
        <v>6791712.4665000001</v>
      </c>
      <c r="AB670">
        <v>0</v>
      </c>
      <c r="AC670">
        <v>0</v>
      </c>
      <c r="AD670">
        <v>0</v>
      </c>
      <c r="AE670">
        <v>0</v>
      </c>
      <c r="AF670">
        <v>0</v>
      </c>
      <c r="AG670">
        <v>0</v>
      </c>
      <c r="AH670">
        <v>0</v>
      </c>
      <c r="AI670">
        <v>0</v>
      </c>
      <c r="AJ670">
        <v>0</v>
      </c>
      <c r="AK670">
        <v>0</v>
      </c>
      <c r="AL670">
        <v>0</v>
      </c>
      <c r="AM670">
        <v>0</v>
      </c>
    </row>
    <row r="671" spans="1:39" x14ac:dyDescent="0.15">
      <c r="A671" t="s">
        <v>34</v>
      </c>
      <c r="B671">
        <v>5</v>
      </c>
      <c r="C671">
        <v>1</v>
      </c>
      <c r="D671">
        <v>0</v>
      </c>
      <c r="E671" t="s">
        <v>28</v>
      </c>
      <c r="F671" t="s">
        <v>206</v>
      </c>
      <c r="G671">
        <v>1180</v>
      </c>
      <c r="H671">
        <v>15501</v>
      </c>
      <c r="I671">
        <v>59934</v>
      </c>
      <c r="J671">
        <v>3552073.43</v>
      </c>
      <c r="K671">
        <v>2668398.08</v>
      </c>
      <c r="L671">
        <v>2238097.91</v>
      </c>
      <c r="M671">
        <v>937903.25899999996</v>
      </c>
      <c r="N671">
        <v>662</v>
      </c>
      <c r="O671">
        <v>5577</v>
      </c>
      <c r="P671">
        <v>29137</v>
      </c>
      <c r="Q671">
        <v>1779828.42</v>
      </c>
      <c r="R671">
        <v>1449914.2</v>
      </c>
      <c r="S671">
        <v>1113314.8700000001</v>
      </c>
      <c r="T671">
        <v>499908.41720000003</v>
      </c>
      <c r="U671">
        <v>518</v>
      </c>
      <c r="V671">
        <v>9924</v>
      </c>
      <c r="W671">
        <v>30797</v>
      </c>
      <c r="X671">
        <v>1772245.01</v>
      </c>
      <c r="Y671">
        <v>1218483.8799999999</v>
      </c>
      <c r="Z671">
        <v>1124783.04</v>
      </c>
      <c r="AA671">
        <v>437994.84179999999</v>
      </c>
      <c r="AB671">
        <v>923</v>
      </c>
      <c r="AC671">
        <v>1026</v>
      </c>
      <c r="AD671">
        <v>828</v>
      </c>
      <c r="AE671">
        <v>758</v>
      </c>
      <c r="AF671">
        <v>649</v>
      </c>
      <c r="AG671">
        <v>642</v>
      </c>
      <c r="AH671">
        <v>527</v>
      </c>
      <c r="AI671">
        <v>524</v>
      </c>
      <c r="AJ671">
        <v>274</v>
      </c>
      <c r="AK671">
        <v>384</v>
      </c>
      <c r="AL671">
        <v>301</v>
      </c>
      <c r="AM671">
        <v>234</v>
      </c>
    </row>
    <row r="672" spans="1:39" x14ac:dyDescent="0.15">
      <c r="A672" t="s">
        <v>34</v>
      </c>
      <c r="B672">
        <v>5</v>
      </c>
      <c r="C672">
        <v>1</v>
      </c>
      <c r="D672">
        <v>0</v>
      </c>
      <c r="E672" t="s">
        <v>29</v>
      </c>
      <c r="F672" t="s">
        <v>206</v>
      </c>
      <c r="G672">
        <v>21</v>
      </c>
      <c r="H672">
        <v>236</v>
      </c>
      <c r="I672">
        <v>1159</v>
      </c>
      <c r="J672">
        <v>65377.97</v>
      </c>
      <c r="K672">
        <v>47626.02</v>
      </c>
      <c r="L672">
        <v>35712.89</v>
      </c>
      <c r="M672">
        <v>19812.212</v>
      </c>
      <c r="N672">
        <v>15</v>
      </c>
      <c r="O672">
        <v>177</v>
      </c>
      <c r="P672">
        <v>894</v>
      </c>
      <c r="Q672">
        <v>50281.82</v>
      </c>
      <c r="R672">
        <v>36004.42</v>
      </c>
      <c r="S672">
        <v>24656.06</v>
      </c>
      <c r="T672">
        <v>16069.1283</v>
      </c>
      <c r="U672">
        <v>6</v>
      </c>
      <c r="V672">
        <v>59</v>
      </c>
      <c r="W672">
        <v>265</v>
      </c>
      <c r="X672">
        <v>15096.15</v>
      </c>
      <c r="Y672">
        <v>11621.6</v>
      </c>
      <c r="Z672">
        <v>11056.83</v>
      </c>
      <c r="AA672">
        <v>3743.0837000000001</v>
      </c>
      <c r="AB672">
        <v>21</v>
      </c>
      <c r="AC672">
        <v>21</v>
      </c>
      <c r="AD672">
        <v>17</v>
      </c>
      <c r="AE672">
        <v>15</v>
      </c>
      <c r="AF672">
        <v>15</v>
      </c>
      <c r="AG672">
        <v>15</v>
      </c>
      <c r="AH672">
        <v>12</v>
      </c>
      <c r="AI672">
        <v>10</v>
      </c>
      <c r="AJ672">
        <v>6</v>
      </c>
      <c r="AK672">
        <v>6</v>
      </c>
      <c r="AL672">
        <v>5</v>
      </c>
      <c r="AM672">
        <v>5</v>
      </c>
    </row>
    <row r="673" spans="1:39" x14ac:dyDescent="0.15">
      <c r="A673" t="s">
        <v>34</v>
      </c>
      <c r="B673">
        <v>5</v>
      </c>
      <c r="C673">
        <v>1</v>
      </c>
      <c r="D673">
        <v>0</v>
      </c>
      <c r="E673" t="s">
        <v>32</v>
      </c>
      <c r="F673" t="s">
        <v>206</v>
      </c>
      <c r="G673">
        <v>651</v>
      </c>
      <c r="H673">
        <v>7109</v>
      </c>
      <c r="I673">
        <v>29781</v>
      </c>
      <c r="J673">
        <v>1838632.89</v>
      </c>
      <c r="K673">
        <v>1423885.07</v>
      </c>
      <c r="L673">
        <v>1254508.25</v>
      </c>
      <c r="M673">
        <v>465212.55829999998</v>
      </c>
      <c r="N673">
        <v>152</v>
      </c>
      <c r="O673">
        <v>1680</v>
      </c>
      <c r="P673">
        <v>7613</v>
      </c>
      <c r="Q673">
        <v>470432.07</v>
      </c>
      <c r="R673">
        <v>365047.74</v>
      </c>
      <c r="S673">
        <v>294079.96000000002</v>
      </c>
      <c r="T673">
        <v>132552.76519999999</v>
      </c>
      <c r="U673">
        <v>499</v>
      </c>
      <c r="V673">
        <v>5429</v>
      </c>
      <c r="W673">
        <v>22168</v>
      </c>
      <c r="X673">
        <v>1368200.82</v>
      </c>
      <c r="Y673">
        <v>1058837.33</v>
      </c>
      <c r="Z673">
        <v>960428.29</v>
      </c>
      <c r="AA673">
        <v>332659.79310000001</v>
      </c>
      <c r="AB673">
        <v>623</v>
      </c>
      <c r="AC673">
        <v>609</v>
      </c>
      <c r="AD673">
        <v>516</v>
      </c>
      <c r="AE673">
        <v>565</v>
      </c>
      <c r="AF673">
        <v>150</v>
      </c>
      <c r="AG673">
        <v>135</v>
      </c>
      <c r="AH673">
        <v>115</v>
      </c>
      <c r="AI673">
        <v>132</v>
      </c>
      <c r="AJ673">
        <v>473</v>
      </c>
      <c r="AK673">
        <v>474</v>
      </c>
      <c r="AL673">
        <v>401</v>
      </c>
      <c r="AM673">
        <v>433</v>
      </c>
    </row>
    <row r="674" spans="1:39" x14ac:dyDescent="0.15">
      <c r="A674" t="s">
        <v>34</v>
      </c>
      <c r="B674">
        <v>5</v>
      </c>
      <c r="C674">
        <v>1</v>
      </c>
      <c r="D674">
        <v>1</v>
      </c>
      <c r="E674" t="s">
        <v>28</v>
      </c>
      <c r="F674" t="s">
        <v>206</v>
      </c>
      <c r="G674">
        <v>7896</v>
      </c>
      <c r="H674">
        <v>106879</v>
      </c>
      <c r="I674">
        <v>386726</v>
      </c>
      <c r="J674">
        <v>23801059.739999998</v>
      </c>
      <c r="K674">
        <v>19356996.140000001</v>
      </c>
      <c r="L674">
        <v>16054464.949999999</v>
      </c>
      <c r="M674">
        <v>6216964.9151999997</v>
      </c>
      <c r="N674">
        <v>5067</v>
      </c>
      <c r="O674">
        <v>53706</v>
      </c>
      <c r="P674">
        <v>231199</v>
      </c>
      <c r="Q674">
        <v>14691831.609999999</v>
      </c>
      <c r="R674">
        <v>12586529.1</v>
      </c>
      <c r="S674">
        <v>9804713.4000000004</v>
      </c>
      <c r="T674">
        <v>3979652.9145999998</v>
      </c>
      <c r="U674">
        <v>2829</v>
      </c>
      <c r="V674">
        <v>53173</v>
      </c>
      <c r="W674">
        <v>155527</v>
      </c>
      <c r="X674">
        <v>9109228.1300000008</v>
      </c>
      <c r="Y674">
        <v>6770467.04</v>
      </c>
      <c r="Z674">
        <v>6249751.5499999998</v>
      </c>
      <c r="AA674">
        <v>2237312.0005999999</v>
      </c>
      <c r="AB674">
        <v>6877</v>
      </c>
      <c r="AC674">
        <v>7518</v>
      </c>
      <c r="AD674">
        <v>4836</v>
      </c>
      <c r="AE674">
        <v>6727</v>
      </c>
      <c r="AF674">
        <v>4840</v>
      </c>
      <c r="AG674">
        <v>4934</v>
      </c>
      <c r="AH674">
        <v>3347</v>
      </c>
      <c r="AI674">
        <v>4720</v>
      </c>
      <c r="AJ674">
        <v>2037</v>
      </c>
      <c r="AK674">
        <v>2584</v>
      </c>
      <c r="AL674">
        <v>1489</v>
      </c>
      <c r="AM674">
        <v>2007</v>
      </c>
    </row>
    <row r="675" spans="1:39" x14ac:dyDescent="0.15">
      <c r="A675" t="s">
        <v>34</v>
      </c>
      <c r="B675">
        <v>5</v>
      </c>
      <c r="C675">
        <v>1</v>
      </c>
      <c r="D675">
        <v>1</v>
      </c>
      <c r="E675" t="s">
        <v>30</v>
      </c>
      <c r="F675" t="s">
        <v>206</v>
      </c>
      <c r="G675">
        <v>961</v>
      </c>
      <c r="H675">
        <v>12242</v>
      </c>
      <c r="I675">
        <v>44636</v>
      </c>
      <c r="J675">
        <v>2817843.23</v>
      </c>
      <c r="K675">
        <v>2334256.1800000002</v>
      </c>
      <c r="L675">
        <v>1894215.81</v>
      </c>
      <c r="M675">
        <v>731969.69330000004</v>
      </c>
      <c r="N675">
        <v>605</v>
      </c>
      <c r="O675">
        <v>6368</v>
      </c>
      <c r="P675">
        <v>26774</v>
      </c>
      <c r="Q675">
        <v>1737710.55</v>
      </c>
      <c r="R675">
        <v>1477464.33</v>
      </c>
      <c r="S675">
        <v>1123737.74</v>
      </c>
      <c r="T675">
        <v>468592.37609999999</v>
      </c>
      <c r="U675">
        <v>356</v>
      </c>
      <c r="V675">
        <v>5874</v>
      </c>
      <c r="W675">
        <v>17862</v>
      </c>
      <c r="X675">
        <v>1080132.68</v>
      </c>
      <c r="Y675">
        <v>856791.85</v>
      </c>
      <c r="Z675">
        <v>770478.07</v>
      </c>
      <c r="AA675">
        <v>263377.31719999999</v>
      </c>
      <c r="AB675">
        <v>868</v>
      </c>
      <c r="AC675">
        <v>937</v>
      </c>
      <c r="AD675">
        <v>585</v>
      </c>
      <c r="AE675">
        <v>885</v>
      </c>
      <c r="AF675">
        <v>562</v>
      </c>
      <c r="AG675">
        <v>589</v>
      </c>
      <c r="AH675">
        <v>401</v>
      </c>
      <c r="AI675">
        <v>576</v>
      </c>
      <c r="AJ675">
        <v>306</v>
      </c>
      <c r="AK675">
        <v>348</v>
      </c>
      <c r="AL675">
        <v>184</v>
      </c>
      <c r="AM675">
        <v>309</v>
      </c>
    </row>
    <row r="676" spans="1:39" x14ac:dyDescent="0.15">
      <c r="A676" t="s">
        <v>34</v>
      </c>
      <c r="B676">
        <v>5</v>
      </c>
      <c r="C676">
        <v>1</v>
      </c>
      <c r="D676">
        <v>1</v>
      </c>
      <c r="E676" t="s">
        <v>29</v>
      </c>
      <c r="F676" t="s">
        <v>206</v>
      </c>
      <c r="G676">
        <v>14346</v>
      </c>
      <c r="H676">
        <v>200726</v>
      </c>
      <c r="I676">
        <v>713399</v>
      </c>
      <c r="J676">
        <v>43533898.119999997</v>
      </c>
      <c r="K676">
        <v>34147393.119999997</v>
      </c>
      <c r="L676">
        <v>28976540.350000001</v>
      </c>
      <c r="M676">
        <v>11282444.1478</v>
      </c>
      <c r="N676">
        <v>5619</v>
      </c>
      <c r="O676">
        <v>68085</v>
      </c>
      <c r="P676">
        <v>286792</v>
      </c>
      <c r="Q676">
        <v>17672811.039999999</v>
      </c>
      <c r="R676">
        <v>13995856.59</v>
      </c>
      <c r="S676">
        <v>10776000.48</v>
      </c>
      <c r="T676">
        <v>4941940.2046999997</v>
      </c>
      <c r="U676">
        <v>8727</v>
      </c>
      <c r="V676">
        <v>132641</v>
      </c>
      <c r="W676">
        <v>426607</v>
      </c>
      <c r="X676">
        <v>25861087.079999998</v>
      </c>
      <c r="Y676">
        <v>20151536.530000001</v>
      </c>
      <c r="Z676">
        <v>18200539.870000001</v>
      </c>
      <c r="AA676">
        <v>6340503.9430999998</v>
      </c>
      <c r="AB676">
        <v>13431</v>
      </c>
      <c r="AC676">
        <v>13559</v>
      </c>
      <c r="AD676">
        <v>8847</v>
      </c>
      <c r="AE676">
        <v>13563</v>
      </c>
      <c r="AF676">
        <v>5367</v>
      </c>
      <c r="AG676">
        <v>5347</v>
      </c>
      <c r="AH676">
        <v>3930</v>
      </c>
      <c r="AI676">
        <v>5422</v>
      </c>
      <c r="AJ676">
        <v>8064</v>
      </c>
      <c r="AK676">
        <v>8212</v>
      </c>
      <c r="AL676">
        <v>4917</v>
      </c>
      <c r="AM676">
        <v>8141</v>
      </c>
    </row>
    <row r="677" spans="1:39" x14ac:dyDescent="0.15">
      <c r="A677" t="s">
        <v>34</v>
      </c>
      <c r="B677">
        <v>5</v>
      </c>
      <c r="C677">
        <v>1</v>
      </c>
      <c r="D677">
        <v>1</v>
      </c>
      <c r="E677" t="s">
        <v>31</v>
      </c>
      <c r="F677" t="s">
        <v>206</v>
      </c>
      <c r="G677">
        <v>66</v>
      </c>
      <c r="H677">
        <v>1220</v>
      </c>
      <c r="I677">
        <v>3931</v>
      </c>
      <c r="J677">
        <v>236079.4</v>
      </c>
      <c r="K677">
        <v>180232.03</v>
      </c>
      <c r="L677">
        <v>152064.6</v>
      </c>
      <c r="M677">
        <v>59320.189599999998</v>
      </c>
      <c r="N677">
        <v>22</v>
      </c>
      <c r="O677">
        <v>286</v>
      </c>
      <c r="P677">
        <v>1372</v>
      </c>
      <c r="Q677">
        <v>85857.64</v>
      </c>
      <c r="R677">
        <v>72309.41</v>
      </c>
      <c r="S677">
        <v>52852.4</v>
      </c>
      <c r="T677">
        <v>23131.5733</v>
      </c>
      <c r="U677">
        <v>44</v>
      </c>
      <c r="V677">
        <v>934</v>
      </c>
      <c r="W677">
        <v>2559</v>
      </c>
      <c r="X677">
        <v>150221.76000000001</v>
      </c>
      <c r="Y677">
        <v>107922.62</v>
      </c>
      <c r="Z677">
        <v>99212.2</v>
      </c>
      <c r="AA677">
        <v>36188.616300000002</v>
      </c>
      <c r="AB677">
        <v>50</v>
      </c>
      <c r="AC677">
        <v>64</v>
      </c>
      <c r="AD677">
        <v>39</v>
      </c>
      <c r="AE677">
        <v>48</v>
      </c>
      <c r="AF677">
        <v>20</v>
      </c>
      <c r="AG677">
        <v>21</v>
      </c>
      <c r="AH677">
        <v>14</v>
      </c>
      <c r="AI677">
        <v>21</v>
      </c>
      <c r="AJ677">
        <v>30</v>
      </c>
      <c r="AK677">
        <v>43</v>
      </c>
      <c r="AL677">
        <v>25</v>
      </c>
      <c r="AM677">
        <v>27</v>
      </c>
    </row>
    <row r="678" spans="1:39" x14ac:dyDescent="0.15">
      <c r="A678" t="s">
        <v>34</v>
      </c>
      <c r="B678">
        <v>5</v>
      </c>
      <c r="C678">
        <v>1</v>
      </c>
      <c r="D678">
        <v>1</v>
      </c>
      <c r="E678" t="s">
        <v>32</v>
      </c>
      <c r="F678" t="s">
        <v>206</v>
      </c>
      <c r="G678">
        <v>1585</v>
      </c>
      <c r="H678">
        <v>20553</v>
      </c>
      <c r="I678">
        <v>72997</v>
      </c>
      <c r="J678">
        <v>4532906.7300000004</v>
      </c>
      <c r="K678">
        <v>3657902.68</v>
      </c>
      <c r="L678">
        <v>3175035.44</v>
      </c>
      <c r="M678">
        <v>1143524.0645000001</v>
      </c>
      <c r="N678">
        <v>461</v>
      </c>
      <c r="O678">
        <v>5995</v>
      </c>
      <c r="P678">
        <v>23757</v>
      </c>
      <c r="Q678">
        <v>1490640.54</v>
      </c>
      <c r="R678">
        <v>1203451.72</v>
      </c>
      <c r="S678">
        <v>936015.85</v>
      </c>
      <c r="T678">
        <v>407603.62219999998</v>
      </c>
      <c r="U678">
        <v>1124</v>
      </c>
      <c r="V678">
        <v>14558</v>
      </c>
      <c r="W678">
        <v>49240</v>
      </c>
      <c r="X678">
        <v>3042266.19</v>
      </c>
      <c r="Y678">
        <v>2454450.96</v>
      </c>
      <c r="Z678">
        <v>2239019.59</v>
      </c>
      <c r="AA678">
        <v>735920.4423</v>
      </c>
      <c r="AB678">
        <v>1537</v>
      </c>
      <c r="AC678">
        <v>1509</v>
      </c>
      <c r="AD678">
        <v>970</v>
      </c>
      <c r="AE678">
        <v>1514</v>
      </c>
      <c r="AF678">
        <v>451</v>
      </c>
      <c r="AG678">
        <v>440</v>
      </c>
      <c r="AH678">
        <v>302</v>
      </c>
      <c r="AI678">
        <v>443</v>
      </c>
      <c r="AJ678">
        <v>1086</v>
      </c>
      <c r="AK678">
        <v>1069</v>
      </c>
      <c r="AL678">
        <v>668</v>
      </c>
      <c r="AM678">
        <v>1071</v>
      </c>
    </row>
    <row r="679" spans="1:39" x14ac:dyDescent="0.15">
      <c r="A679" t="s">
        <v>34</v>
      </c>
      <c r="B679">
        <v>5</v>
      </c>
      <c r="C679">
        <v>1</v>
      </c>
      <c r="D679">
        <v>2</v>
      </c>
      <c r="E679" t="s">
        <v>28</v>
      </c>
      <c r="F679" t="s">
        <v>206</v>
      </c>
      <c r="G679">
        <v>1070</v>
      </c>
      <c r="H679">
        <v>8060</v>
      </c>
      <c r="I679">
        <v>40698</v>
      </c>
      <c r="J679">
        <v>2607327.13</v>
      </c>
      <c r="K679">
        <v>2204176.38</v>
      </c>
      <c r="L679">
        <v>1716050.56</v>
      </c>
      <c r="M679">
        <v>686658.71140000003</v>
      </c>
      <c r="N679">
        <v>722</v>
      </c>
      <c r="O679">
        <v>5038</v>
      </c>
      <c r="P679">
        <v>27858</v>
      </c>
      <c r="Q679">
        <v>1799327.4</v>
      </c>
      <c r="R679">
        <v>1520773.2</v>
      </c>
      <c r="S679">
        <v>1096108.95</v>
      </c>
      <c r="T679">
        <v>491597.09009999997</v>
      </c>
      <c r="U679">
        <v>348</v>
      </c>
      <c r="V679">
        <v>3022</v>
      </c>
      <c r="W679">
        <v>12840</v>
      </c>
      <c r="X679">
        <v>807999.73</v>
      </c>
      <c r="Y679">
        <v>683403.18</v>
      </c>
      <c r="Z679">
        <v>619941.61</v>
      </c>
      <c r="AA679">
        <v>195061.6213</v>
      </c>
      <c r="AB679">
        <v>1000</v>
      </c>
      <c r="AC679">
        <v>1033</v>
      </c>
      <c r="AD679">
        <v>548</v>
      </c>
      <c r="AE679">
        <v>992</v>
      </c>
      <c r="AF679">
        <v>683</v>
      </c>
      <c r="AG679">
        <v>705</v>
      </c>
      <c r="AH679">
        <v>386</v>
      </c>
      <c r="AI679">
        <v>685</v>
      </c>
      <c r="AJ679">
        <v>317</v>
      </c>
      <c r="AK679">
        <v>328</v>
      </c>
      <c r="AL679">
        <v>162</v>
      </c>
      <c r="AM679">
        <v>307</v>
      </c>
    </row>
    <row r="680" spans="1:39" x14ac:dyDescent="0.15">
      <c r="A680" t="s">
        <v>34</v>
      </c>
      <c r="B680">
        <v>5</v>
      </c>
      <c r="C680">
        <v>1</v>
      </c>
      <c r="D680">
        <v>2</v>
      </c>
      <c r="E680" t="s">
        <v>30</v>
      </c>
      <c r="F680" t="s">
        <v>206</v>
      </c>
      <c r="G680">
        <v>133</v>
      </c>
      <c r="H680">
        <v>1106</v>
      </c>
      <c r="I680">
        <v>5341</v>
      </c>
      <c r="J680">
        <v>344334.81</v>
      </c>
      <c r="K680">
        <v>287349.06</v>
      </c>
      <c r="L680">
        <v>225623.89</v>
      </c>
      <c r="M680">
        <v>89910.117599999998</v>
      </c>
      <c r="N680">
        <v>83</v>
      </c>
      <c r="O680">
        <v>595</v>
      </c>
      <c r="P680">
        <v>3469</v>
      </c>
      <c r="Q680">
        <v>229178.73</v>
      </c>
      <c r="R680">
        <v>189540.94</v>
      </c>
      <c r="S680">
        <v>140238.47</v>
      </c>
      <c r="T680">
        <v>61537.404300000002</v>
      </c>
      <c r="U680">
        <v>50</v>
      </c>
      <c r="V680">
        <v>511</v>
      </c>
      <c r="W680">
        <v>1872</v>
      </c>
      <c r="X680">
        <v>115156.08</v>
      </c>
      <c r="Y680">
        <v>97808.12</v>
      </c>
      <c r="Z680">
        <v>85385.42</v>
      </c>
      <c r="AA680">
        <v>28372.713299999999</v>
      </c>
      <c r="AB680">
        <v>125</v>
      </c>
      <c r="AC680">
        <v>130</v>
      </c>
      <c r="AD680">
        <v>80</v>
      </c>
      <c r="AE680">
        <v>129</v>
      </c>
      <c r="AF680">
        <v>78</v>
      </c>
      <c r="AG680">
        <v>82</v>
      </c>
      <c r="AH680">
        <v>50</v>
      </c>
      <c r="AI680">
        <v>83</v>
      </c>
      <c r="AJ680">
        <v>47</v>
      </c>
      <c r="AK680">
        <v>48</v>
      </c>
      <c r="AL680">
        <v>30</v>
      </c>
      <c r="AM680">
        <v>46</v>
      </c>
    </row>
    <row r="681" spans="1:39" x14ac:dyDescent="0.15">
      <c r="A681" t="s">
        <v>34</v>
      </c>
      <c r="B681">
        <v>5</v>
      </c>
      <c r="C681">
        <v>1</v>
      </c>
      <c r="D681">
        <v>2</v>
      </c>
      <c r="E681" t="s">
        <v>29</v>
      </c>
      <c r="F681" t="s">
        <v>206</v>
      </c>
      <c r="G681">
        <v>793</v>
      </c>
      <c r="H681">
        <v>6460</v>
      </c>
      <c r="I681">
        <v>32625</v>
      </c>
      <c r="J681">
        <v>2015229.95</v>
      </c>
      <c r="K681">
        <v>1600118.58</v>
      </c>
      <c r="L681">
        <v>1316905.6499999999</v>
      </c>
      <c r="M681">
        <v>522495.37680000003</v>
      </c>
      <c r="N681">
        <v>316</v>
      </c>
      <c r="O681">
        <v>2211</v>
      </c>
      <c r="P681">
        <v>13620</v>
      </c>
      <c r="Q681">
        <v>826376.51</v>
      </c>
      <c r="R681">
        <v>644870.81999999995</v>
      </c>
      <c r="S681">
        <v>468973.22</v>
      </c>
      <c r="T681">
        <v>235451.2071</v>
      </c>
      <c r="U681">
        <v>477</v>
      </c>
      <c r="V681">
        <v>4249</v>
      </c>
      <c r="W681">
        <v>19005</v>
      </c>
      <c r="X681">
        <v>1188853.44</v>
      </c>
      <c r="Y681">
        <v>955247.76</v>
      </c>
      <c r="Z681">
        <v>847932.43</v>
      </c>
      <c r="AA681">
        <v>287044.16970000003</v>
      </c>
      <c r="AB681">
        <v>752</v>
      </c>
      <c r="AC681">
        <v>760</v>
      </c>
      <c r="AD681">
        <v>436</v>
      </c>
      <c r="AE681">
        <v>769</v>
      </c>
      <c r="AF681">
        <v>299</v>
      </c>
      <c r="AG681">
        <v>303</v>
      </c>
      <c r="AH681">
        <v>191</v>
      </c>
      <c r="AI681">
        <v>305</v>
      </c>
      <c r="AJ681">
        <v>453</v>
      </c>
      <c r="AK681">
        <v>457</v>
      </c>
      <c r="AL681">
        <v>245</v>
      </c>
      <c r="AM681">
        <v>464</v>
      </c>
    </row>
    <row r="682" spans="1:39" x14ac:dyDescent="0.15">
      <c r="A682" t="s">
        <v>34</v>
      </c>
      <c r="B682">
        <v>5</v>
      </c>
      <c r="C682">
        <v>1</v>
      </c>
      <c r="D682">
        <v>2</v>
      </c>
      <c r="E682" t="s">
        <v>31</v>
      </c>
      <c r="F682" t="s">
        <v>206</v>
      </c>
      <c r="G682">
        <v>3</v>
      </c>
      <c r="H682">
        <v>29</v>
      </c>
      <c r="I682">
        <v>104</v>
      </c>
      <c r="J682">
        <v>6305.8</v>
      </c>
      <c r="K682">
        <v>5221.1499999999996</v>
      </c>
      <c r="L682">
        <v>3970.84</v>
      </c>
      <c r="M682">
        <v>1480.0021999999999</v>
      </c>
      <c r="N682">
        <v>2</v>
      </c>
      <c r="O682">
        <v>14</v>
      </c>
      <c r="P682">
        <v>60</v>
      </c>
      <c r="Q682">
        <v>3874.9</v>
      </c>
      <c r="R682">
        <v>3084.9</v>
      </c>
      <c r="S682">
        <v>1903.59</v>
      </c>
      <c r="T682">
        <v>901.57219999999995</v>
      </c>
      <c r="U682">
        <v>1</v>
      </c>
      <c r="V682">
        <v>15</v>
      </c>
      <c r="W682">
        <v>44</v>
      </c>
      <c r="X682">
        <v>2430.9</v>
      </c>
      <c r="Y682">
        <v>2136.25</v>
      </c>
      <c r="Z682">
        <v>2067.25</v>
      </c>
      <c r="AA682">
        <v>578.42999999999995</v>
      </c>
      <c r="AB682">
        <v>2</v>
      </c>
      <c r="AC682">
        <v>3</v>
      </c>
      <c r="AD682">
        <v>1</v>
      </c>
      <c r="AE682">
        <v>3</v>
      </c>
      <c r="AF682">
        <v>1</v>
      </c>
      <c r="AG682">
        <v>2</v>
      </c>
      <c r="AH682">
        <v>1</v>
      </c>
      <c r="AI682">
        <v>2</v>
      </c>
      <c r="AJ682">
        <v>1</v>
      </c>
      <c r="AK682">
        <v>1</v>
      </c>
      <c r="AL682">
        <v>0</v>
      </c>
      <c r="AM682">
        <v>1</v>
      </c>
    </row>
    <row r="683" spans="1:39" x14ac:dyDescent="0.15">
      <c r="A683" t="s">
        <v>34</v>
      </c>
      <c r="B683">
        <v>5</v>
      </c>
      <c r="C683">
        <v>1</v>
      </c>
      <c r="D683">
        <v>2</v>
      </c>
      <c r="E683" t="s">
        <v>32</v>
      </c>
      <c r="F683" t="s">
        <v>206</v>
      </c>
      <c r="G683">
        <v>417</v>
      </c>
      <c r="H683">
        <v>4191</v>
      </c>
      <c r="I683">
        <v>17847</v>
      </c>
      <c r="J683">
        <v>1109323.6499999999</v>
      </c>
      <c r="K683">
        <v>879459.55</v>
      </c>
      <c r="L683">
        <v>763311.88</v>
      </c>
      <c r="M683">
        <v>279450.15250000003</v>
      </c>
      <c r="N683">
        <v>99</v>
      </c>
      <c r="O683">
        <v>876</v>
      </c>
      <c r="P683">
        <v>4505</v>
      </c>
      <c r="Q683">
        <v>286615.21999999997</v>
      </c>
      <c r="R683">
        <v>225831.25</v>
      </c>
      <c r="S683">
        <v>169348.26</v>
      </c>
      <c r="T683">
        <v>79935.266000000003</v>
      </c>
      <c r="U683">
        <v>318</v>
      </c>
      <c r="V683">
        <v>3315</v>
      </c>
      <c r="W683">
        <v>13342</v>
      </c>
      <c r="X683">
        <v>822708.43</v>
      </c>
      <c r="Y683">
        <v>653628.30000000005</v>
      </c>
      <c r="Z683">
        <v>593963.62</v>
      </c>
      <c r="AA683">
        <v>199514.88649999999</v>
      </c>
      <c r="AB683">
        <v>398</v>
      </c>
      <c r="AC683">
        <v>397</v>
      </c>
      <c r="AD683">
        <v>258</v>
      </c>
      <c r="AE683">
        <v>395</v>
      </c>
      <c r="AF683">
        <v>96</v>
      </c>
      <c r="AG683">
        <v>95</v>
      </c>
      <c r="AH683">
        <v>68</v>
      </c>
      <c r="AI683">
        <v>97</v>
      </c>
      <c r="AJ683">
        <v>302</v>
      </c>
      <c r="AK683">
        <v>302</v>
      </c>
      <c r="AL683">
        <v>190</v>
      </c>
      <c r="AM683">
        <v>298</v>
      </c>
    </row>
    <row r="684" spans="1:39" x14ac:dyDescent="0.15">
      <c r="A684" t="s">
        <v>34</v>
      </c>
      <c r="B684">
        <v>5</v>
      </c>
      <c r="C684">
        <v>2</v>
      </c>
      <c r="D684">
        <v>0</v>
      </c>
      <c r="E684" t="s">
        <v>28</v>
      </c>
      <c r="F684" t="s">
        <v>206</v>
      </c>
      <c r="G684">
        <v>849</v>
      </c>
      <c r="H684">
        <v>9804</v>
      </c>
      <c r="I684">
        <v>39477</v>
      </c>
      <c r="J684">
        <v>2312409.66</v>
      </c>
      <c r="K684">
        <v>1852032.09</v>
      </c>
      <c r="L684">
        <v>1511031.31</v>
      </c>
      <c r="M684">
        <v>628237.49269999994</v>
      </c>
      <c r="N684">
        <v>849</v>
      </c>
      <c r="O684">
        <v>4721</v>
      </c>
      <c r="P684">
        <v>21248</v>
      </c>
      <c r="Q684">
        <v>1210874.48</v>
      </c>
      <c r="R684">
        <v>945144.52</v>
      </c>
      <c r="S684">
        <v>682155.26</v>
      </c>
      <c r="T684">
        <v>356787.18540000002</v>
      </c>
      <c r="U684">
        <v>849</v>
      </c>
      <c r="V684">
        <v>5083</v>
      </c>
      <c r="W684">
        <v>18229</v>
      </c>
      <c r="X684">
        <v>1101535.18</v>
      </c>
      <c r="Y684">
        <v>906887.57</v>
      </c>
      <c r="Z684">
        <v>828876.05</v>
      </c>
      <c r="AA684">
        <v>271450.30729999999</v>
      </c>
      <c r="AB684">
        <v>822</v>
      </c>
      <c r="AC684">
        <v>835</v>
      </c>
      <c r="AD684">
        <v>719</v>
      </c>
      <c r="AE684">
        <v>770</v>
      </c>
      <c r="AF684">
        <v>822</v>
      </c>
      <c r="AG684">
        <v>835</v>
      </c>
      <c r="AH684">
        <v>719</v>
      </c>
      <c r="AI684">
        <v>770</v>
      </c>
      <c r="AJ684">
        <v>822</v>
      </c>
      <c r="AK684">
        <v>835</v>
      </c>
      <c r="AL684">
        <v>719</v>
      </c>
      <c r="AM684">
        <v>770</v>
      </c>
    </row>
    <row r="685" spans="1:39" x14ac:dyDescent="0.15">
      <c r="A685" t="s">
        <v>34</v>
      </c>
      <c r="B685">
        <v>5</v>
      </c>
      <c r="C685">
        <v>2</v>
      </c>
      <c r="D685">
        <v>0</v>
      </c>
      <c r="E685" t="s">
        <v>29</v>
      </c>
      <c r="F685" t="s">
        <v>206</v>
      </c>
      <c r="G685">
        <v>32</v>
      </c>
      <c r="H685">
        <v>496</v>
      </c>
      <c r="I685">
        <v>1840</v>
      </c>
      <c r="J685">
        <v>105525.03</v>
      </c>
      <c r="K685">
        <v>78059.58</v>
      </c>
      <c r="L685">
        <v>61272.03</v>
      </c>
      <c r="M685">
        <v>30075.868699999999</v>
      </c>
      <c r="N685">
        <v>32</v>
      </c>
      <c r="O685">
        <v>238</v>
      </c>
      <c r="P685">
        <v>921</v>
      </c>
      <c r="Q685">
        <v>52036.67</v>
      </c>
      <c r="R685">
        <v>38502.32</v>
      </c>
      <c r="S685">
        <v>27901.45</v>
      </c>
      <c r="T685">
        <v>16404.758999999998</v>
      </c>
      <c r="U685">
        <v>32</v>
      </c>
      <c r="V685">
        <v>258</v>
      </c>
      <c r="W685">
        <v>919</v>
      </c>
      <c r="X685">
        <v>53488.36</v>
      </c>
      <c r="Y685">
        <v>39557.26</v>
      </c>
      <c r="Z685">
        <v>33370.58</v>
      </c>
      <c r="AA685">
        <v>13671.109700000001</v>
      </c>
      <c r="AB685">
        <v>31</v>
      </c>
      <c r="AC685">
        <v>32</v>
      </c>
      <c r="AD685">
        <v>24</v>
      </c>
      <c r="AE685">
        <v>30</v>
      </c>
      <c r="AF685">
        <v>31</v>
      </c>
      <c r="AG685">
        <v>32</v>
      </c>
      <c r="AH685">
        <v>24</v>
      </c>
      <c r="AI685">
        <v>30</v>
      </c>
      <c r="AJ685">
        <v>31</v>
      </c>
      <c r="AK685">
        <v>32</v>
      </c>
      <c r="AL685">
        <v>24</v>
      </c>
      <c r="AM685">
        <v>30</v>
      </c>
    </row>
    <row r="686" spans="1:39" x14ac:dyDescent="0.15">
      <c r="A686" t="s">
        <v>34</v>
      </c>
      <c r="B686">
        <v>5</v>
      </c>
      <c r="C686">
        <v>2</v>
      </c>
      <c r="D686">
        <v>0</v>
      </c>
      <c r="E686" t="s">
        <v>32</v>
      </c>
      <c r="F686" t="s">
        <v>206</v>
      </c>
      <c r="G686">
        <v>1282</v>
      </c>
      <c r="H686">
        <v>17358</v>
      </c>
      <c r="I686">
        <v>66311</v>
      </c>
      <c r="J686">
        <v>3920193.98</v>
      </c>
      <c r="K686">
        <v>3006303.94</v>
      </c>
      <c r="L686">
        <v>2514755.48</v>
      </c>
      <c r="M686">
        <v>1045098.6637</v>
      </c>
      <c r="N686">
        <v>1282</v>
      </c>
      <c r="O686">
        <v>6762</v>
      </c>
      <c r="P686">
        <v>27581</v>
      </c>
      <c r="Q686">
        <v>1563624.35</v>
      </c>
      <c r="R686">
        <v>1166102.7</v>
      </c>
      <c r="S686">
        <v>838399.93</v>
      </c>
      <c r="T686">
        <v>464651.32610000001</v>
      </c>
      <c r="U686">
        <v>1282</v>
      </c>
      <c r="V686">
        <v>10596</v>
      </c>
      <c r="W686">
        <v>38730</v>
      </c>
      <c r="X686">
        <v>2356569.63</v>
      </c>
      <c r="Y686">
        <v>1840201.24</v>
      </c>
      <c r="Z686">
        <v>1676355.55</v>
      </c>
      <c r="AA686">
        <v>580447.33759999997</v>
      </c>
      <c r="AB686">
        <v>1262</v>
      </c>
      <c r="AC686">
        <v>1248</v>
      </c>
      <c r="AD686">
        <v>1130</v>
      </c>
      <c r="AE686">
        <v>1232</v>
      </c>
      <c r="AF686">
        <v>1262</v>
      </c>
      <c r="AG686">
        <v>1248</v>
      </c>
      <c r="AH686">
        <v>1130</v>
      </c>
      <c r="AI686">
        <v>1232</v>
      </c>
      <c r="AJ686">
        <v>1262</v>
      </c>
      <c r="AK686">
        <v>1248</v>
      </c>
      <c r="AL686">
        <v>1130</v>
      </c>
      <c r="AM686">
        <v>1232</v>
      </c>
    </row>
    <row r="687" spans="1:39" x14ac:dyDescent="0.15">
      <c r="A687" t="s">
        <v>34</v>
      </c>
      <c r="B687">
        <v>5</v>
      </c>
      <c r="C687">
        <v>2</v>
      </c>
      <c r="D687">
        <v>1</v>
      </c>
      <c r="E687" t="s">
        <v>28</v>
      </c>
      <c r="F687" t="s">
        <v>206</v>
      </c>
      <c r="G687">
        <v>8198</v>
      </c>
      <c r="H687">
        <v>115287</v>
      </c>
      <c r="I687">
        <v>393924</v>
      </c>
      <c r="J687">
        <v>23564586.989999998</v>
      </c>
      <c r="K687">
        <v>19552057.440000001</v>
      </c>
      <c r="L687">
        <v>16007289.51</v>
      </c>
      <c r="M687">
        <v>6252945.8170999996</v>
      </c>
      <c r="N687">
        <v>8198</v>
      </c>
      <c r="O687">
        <v>54634</v>
      </c>
      <c r="P687">
        <v>209569</v>
      </c>
      <c r="Q687">
        <v>12381883.83</v>
      </c>
      <c r="R687">
        <v>10054797.949999999</v>
      </c>
      <c r="S687">
        <v>7277099.0999999996</v>
      </c>
      <c r="T687">
        <v>3502900.0830999999</v>
      </c>
      <c r="U687">
        <v>8198</v>
      </c>
      <c r="V687">
        <v>60653</v>
      </c>
      <c r="W687">
        <v>184355</v>
      </c>
      <c r="X687">
        <v>11182703.16</v>
      </c>
      <c r="Y687">
        <v>9497259.4900000002</v>
      </c>
      <c r="Z687">
        <v>8730190.4100000001</v>
      </c>
      <c r="AA687">
        <v>2750045.7340000002</v>
      </c>
      <c r="AB687">
        <v>7760</v>
      </c>
      <c r="AC687">
        <v>8112</v>
      </c>
      <c r="AD687">
        <v>5803</v>
      </c>
      <c r="AE687">
        <v>7868</v>
      </c>
      <c r="AF687">
        <v>7760</v>
      </c>
      <c r="AG687">
        <v>8112</v>
      </c>
      <c r="AH687">
        <v>5803</v>
      </c>
      <c r="AI687">
        <v>7868</v>
      </c>
      <c r="AJ687">
        <v>7760</v>
      </c>
      <c r="AK687">
        <v>8112</v>
      </c>
      <c r="AL687">
        <v>5803</v>
      </c>
      <c r="AM687">
        <v>7868</v>
      </c>
    </row>
    <row r="688" spans="1:39" x14ac:dyDescent="0.15">
      <c r="A688" t="s">
        <v>34</v>
      </c>
      <c r="B688">
        <v>5</v>
      </c>
      <c r="C688">
        <v>2</v>
      </c>
      <c r="D688">
        <v>1</v>
      </c>
      <c r="E688" t="s">
        <v>30</v>
      </c>
      <c r="F688" t="s">
        <v>206</v>
      </c>
      <c r="G688">
        <v>1263</v>
      </c>
      <c r="H688">
        <v>19000</v>
      </c>
      <c r="I688">
        <v>63505</v>
      </c>
      <c r="J688">
        <v>3797726.05</v>
      </c>
      <c r="K688">
        <v>3096722.28</v>
      </c>
      <c r="L688">
        <v>2474491.38</v>
      </c>
      <c r="M688">
        <v>1010711.7202</v>
      </c>
      <c r="N688">
        <v>1263</v>
      </c>
      <c r="O688">
        <v>8320</v>
      </c>
      <c r="P688">
        <v>32022</v>
      </c>
      <c r="Q688">
        <v>1898435.71</v>
      </c>
      <c r="R688">
        <v>1528931.49</v>
      </c>
      <c r="S688">
        <v>1065350.93</v>
      </c>
      <c r="T688">
        <v>540955.08330000006</v>
      </c>
      <c r="U688">
        <v>1263</v>
      </c>
      <c r="V688">
        <v>10680</v>
      </c>
      <c r="W688">
        <v>31483</v>
      </c>
      <c r="X688">
        <v>1899290.34</v>
      </c>
      <c r="Y688">
        <v>1567790.79</v>
      </c>
      <c r="Z688">
        <v>1409140.45</v>
      </c>
      <c r="AA688">
        <v>469756.63689999998</v>
      </c>
      <c r="AB688">
        <v>1160</v>
      </c>
      <c r="AC688">
        <v>1258</v>
      </c>
      <c r="AD688">
        <v>878</v>
      </c>
      <c r="AE688">
        <v>1207</v>
      </c>
      <c r="AF688">
        <v>1160</v>
      </c>
      <c r="AG688">
        <v>1258</v>
      </c>
      <c r="AH688">
        <v>878</v>
      </c>
      <c r="AI688">
        <v>1207</v>
      </c>
      <c r="AJ688">
        <v>1160</v>
      </c>
      <c r="AK688">
        <v>1258</v>
      </c>
      <c r="AL688">
        <v>878</v>
      </c>
      <c r="AM688">
        <v>1207</v>
      </c>
    </row>
    <row r="689" spans="1:39" x14ac:dyDescent="0.15">
      <c r="A689" t="s">
        <v>34</v>
      </c>
      <c r="B689">
        <v>5</v>
      </c>
      <c r="C689">
        <v>2</v>
      </c>
      <c r="D689">
        <v>1</v>
      </c>
      <c r="E689" t="s">
        <v>29</v>
      </c>
      <c r="F689" t="s">
        <v>206</v>
      </c>
      <c r="G689">
        <v>29810</v>
      </c>
      <c r="H689">
        <v>502751</v>
      </c>
      <c r="I689">
        <v>1684588</v>
      </c>
      <c r="J689">
        <v>99880194.299999997</v>
      </c>
      <c r="K689">
        <v>77378689.819999993</v>
      </c>
      <c r="L689">
        <v>63176127.689999998</v>
      </c>
      <c r="M689">
        <v>26613255.113000002</v>
      </c>
      <c r="N689">
        <v>29810</v>
      </c>
      <c r="O689">
        <v>196532</v>
      </c>
      <c r="P689">
        <v>741500</v>
      </c>
      <c r="Q689">
        <v>43110423.159999996</v>
      </c>
      <c r="R689">
        <v>32581693.32</v>
      </c>
      <c r="S689">
        <v>22904107.699999999</v>
      </c>
      <c r="T689">
        <v>12526343.3529</v>
      </c>
      <c r="U689">
        <v>29810</v>
      </c>
      <c r="V689">
        <v>306219</v>
      </c>
      <c r="W689">
        <v>943088</v>
      </c>
      <c r="X689">
        <v>56769771.140000001</v>
      </c>
      <c r="Y689">
        <v>44796996.5</v>
      </c>
      <c r="Z689">
        <v>40272019.990000002</v>
      </c>
      <c r="AA689">
        <v>14086911.7601</v>
      </c>
      <c r="AB689">
        <v>28313</v>
      </c>
      <c r="AC689">
        <v>28333</v>
      </c>
      <c r="AD689">
        <v>21352</v>
      </c>
      <c r="AE689">
        <v>28793</v>
      </c>
      <c r="AF689">
        <v>28313</v>
      </c>
      <c r="AG689">
        <v>28333</v>
      </c>
      <c r="AH689">
        <v>21352</v>
      </c>
      <c r="AI689">
        <v>28793</v>
      </c>
      <c r="AJ689">
        <v>28313</v>
      </c>
      <c r="AK689">
        <v>28333</v>
      </c>
      <c r="AL689">
        <v>21352</v>
      </c>
      <c r="AM689">
        <v>28793</v>
      </c>
    </row>
    <row r="690" spans="1:39" x14ac:dyDescent="0.15">
      <c r="A690" t="s">
        <v>34</v>
      </c>
      <c r="B690">
        <v>5</v>
      </c>
      <c r="C690">
        <v>2</v>
      </c>
      <c r="D690">
        <v>1</v>
      </c>
      <c r="E690" t="s">
        <v>31</v>
      </c>
      <c r="F690" t="s">
        <v>206</v>
      </c>
      <c r="G690">
        <v>113</v>
      </c>
      <c r="H690">
        <v>1964</v>
      </c>
      <c r="I690">
        <v>6202</v>
      </c>
      <c r="J690">
        <v>355497.49</v>
      </c>
      <c r="K690">
        <v>281590.74</v>
      </c>
      <c r="L690">
        <v>219508.14</v>
      </c>
      <c r="M690">
        <v>98231.094800000006</v>
      </c>
      <c r="N690">
        <v>113</v>
      </c>
      <c r="O690">
        <v>892</v>
      </c>
      <c r="P690">
        <v>3016</v>
      </c>
      <c r="Q690">
        <v>166209.53</v>
      </c>
      <c r="R690">
        <v>127802.9</v>
      </c>
      <c r="S690">
        <v>82051.73</v>
      </c>
      <c r="T690">
        <v>50820.8246</v>
      </c>
      <c r="U690">
        <v>113</v>
      </c>
      <c r="V690">
        <v>1072</v>
      </c>
      <c r="W690">
        <v>3186</v>
      </c>
      <c r="X690">
        <v>189287.96</v>
      </c>
      <c r="Y690">
        <v>153787.84</v>
      </c>
      <c r="Z690">
        <v>137456.41</v>
      </c>
      <c r="AA690">
        <v>47410.270199999999</v>
      </c>
      <c r="AB690">
        <v>101</v>
      </c>
      <c r="AC690">
        <v>111</v>
      </c>
      <c r="AD690">
        <v>67</v>
      </c>
      <c r="AE690">
        <v>102</v>
      </c>
      <c r="AF690">
        <v>101</v>
      </c>
      <c r="AG690">
        <v>111</v>
      </c>
      <c r="AH690">
        <v>67</v>
      </c>
      <c r="AI690">
        <v>102</v>
      </c>
      <c r="AJ690">
        <v>101</v>
      </c>
      <c r="AK690">
        <v>111</v>
      </c>
      <c r="AL690">
        <v>67</v>
      </c>
      <c r="AM690">
        <v>102</v>
      </c>
    </row>
    <row r="691" spans="1:39" x14ac:dyDescent="0.15">
      <c r="A691" t="s">
        <v>34</v>
      </c>
      <c r="B691">
        <v>5</v>
      </c>
      <c r="C691">
        <v>2</v>
      </c>
      <c r="D691">
        <v>1</v>
      </c>
      <c r="E691" t="s">
        <v>32</v>
      </c>
      <c r="F691" t="s">
        <v>206</v>
      </c>
      <c r="G691">
        <v>3641</v>
      </c>
      <c r="H691">
        <v>57556</v>
      </c>
      <c r="I691">
        <v>194698</v>
      </c>
      <c r="J691">
        <v>11489681.57</v>
      </c>
      <c r="K691">
        <v>9061446.1400000006</v>
      </c>
      <c r="L691">
        <v>7550502.0300000003</v>
      </c>
      <c r="M691">
        <v>3054081.9312</v>
      </c>
      <c r="N691">
        <v>3641</v>
      </c>
      <c r="O691">
        <v>22953</v>
      </c>
      <c r="P691">
        <v>84929</v>
      </c>
      <c r="Q691">
        <v>4884579.03</v>
      </c>
      <c r="R691">
        <v>3773186.51</v>
      </c>
      <c r="S691">
        <v>2733174.1</v>
      </c>
      <c r="T691">
        <v>1421400.9364</v>
      </c>
      <c r="U691">
        <v>3641</v>
      </c>
      <c r="V691">
        <v>34603</v>
      </c>
      <c r="W691">
        <v>109769</v>
      </c>
      <c r="X691">
        <v>6605102.54</v>
      </c>
      <c r="Y691">
        <v>5288259.63</v>
      </c>
      <c r="Z691">
        <v>4817327.93</v>
      </c>
      <c r="AA691">
        <v>1632680.9948</v>
      </c>
      <c r="AB691">
        <v>3513</v>
      </c>
      <c r="AC691">
        <v>3541</v>
      </c>
      <c r="AD691">
        <v>2659</v>
      </c>
      <c r="AE691">
        <v>3527</v>
      </c>
      <c r="AF691">
        <v>3513</v>
      </c>
      <c r="AG691">
        <v>3541</v>
      </c>
      <c r="AH691">
        <v>2659</v>
      </c>
      <c r="AI691">
        <v>3527</v>
      </c>
      <c r="AJ691">
        <v>3513</v>
      </c>
      <c r="AK691">
        <v>3541</v>
      </c>
      <c r="AL691">
        <v>2659</v>
      </c>
      <c r="AM691">
        <v>3527</v>
      </c>
    </row>
    <row r="692" spans="1:39" x14ac:dyDescent="0.15">
      <c r="A692" t="s">
        <v>34</v>
      </c>
      <c r="B692">
        <v>5</v>
      </c>
      <c r="C692">
        <v>2</v>
      </c>
      <c r="D692">
        <v>2</v>
      </c>
      <c r="E692" t="s">
        <v>28</v>
      </c>
      <c r="F692" t="s">
        <v>206</v>
      </c>
      <c r="G692">
        <v>994</v>
      </c>
      <c r="H692">
        <v>10316</v>
      </c>
      <c r="I692">
        <v>41211</v>
      </c>
      <c r="J692">
        <v>2513621.8199999998</v>
      </c>
      <c r="K692">
        <v>2089232.27</v>
      </c>
      <c r="L692">
        <v>1649908.83</v>
      </c>
      <c r="M692">
        <v>661805.32519999996</v>
      </c>
      <c r="N692">
        <v>994</v>
      </c>
      <c r="O692">
        <v>4718</v>
      </c>
      <c r="P692">
        <v>21534</v>
      </c>
      <c r="Q692">
        <v>1301675.8</v>
      </c>
      <c r="R692">
        <v>1052180.03</v>
      </c>
      <c r="S692">
        <v>700553.35</v>
      </c>
      <c r="T692">
        <v>366110.5148</v>
      </c>
      <c r="U692">
        <v>994</v>
      </c>
      <c r="V692">
        <v>5598</v>
      </c>
      <c r="W692">
        <v>19677</v>
      </c>
      <c r="X692">
        <v>1211946.02</v>
      </c>
      <c r="Y692">
        <v>1037052.24</v>
      </c>
      <c r="Z692">
        <v>949355.48</v>
      </c>
      <c r="AA692">
        <v>295694.81040000002</v>
      </c>
      <c r="AB692">
        <v>937</v>
      </c>
      <c r="AC692">
        <v>981</v>
      </c>
      <c r="AD692">
        <v>654</v>
      </c>
      <c r="AE692">
        <v>951</v>
      </c>
      <c r="AF692">
        <v>937</v>
      </c>
      <c r="AG692">
        <v>981</v>
      </c>
      <c r="AH692">
        <v>654</v>
      </c>
      <c r="AI692">
        <v>951</v>
      </c>
      <c r="AJ692">
        <v>937</v>
      </c>
      <c r="AK692">
        <v>981</v>
      </c>
      <c r="AL692">
        <v>654</v>
      </c>
      <c r="AM692">
        <v>951</v>
      </c>
    </row>
    <row r="693" spans="1:39" x14ac:dyDescent="0.15">
      <c r="A693" t="s">
        <v>34</v>
      </c>
      <c r="B693">
        <v>5</v>
      </c>
      <c r="C693">
        <v>2</v>
      </c>
      <c r="D693">
        <v>2</v>
      </c>
      <c r="E693" t="s">
        <v>30</v>
      </c>
      <c r="F693" t="s">
        <v>206</v>
      </c>
      <c r="G693">
        <v>114</v>
      </c>
      <c r="H693">
        <v>1184</v>
      </c>
      <c r="I693">
        <v>4976</v>
      </c>
      <c r="J693">
        <v>299866.84000000003</v>
      </c>
      <c r="K693">
        <v>247845.3</v>
      </c>
      <c r="L693">
        <v>185309.75</v>
      </c>
      <c r="M693">
        <v>81413.962599999999</v>
      </c>
      <c r="N693">
        <v>114</v>
      </c>
      <c r="O693">
        <v>548</v>
      </c>
      <c r="P693">
        <v>2707</v>
      </c>
      <c r="Q693">
        <v>156607.71</v>
      </c>
      <c r="R693">
        <v>126010.63</v>
      </c>
      <c r="S693">
        <v>77231.81</v>
      </c>
      <c r="T693">
        <v>46363.816899999998</v>
      </c>
      <c r="U693">
        <v>114</v>
      </c>
      <c r="V693">
        <v>636</v>
      </c>
      <c r="W693">
        <v>2269</v>
      </c>
      <c r="X693">
        <v>143259.13</v>
      </c>
      <c r="Y693">
        <v>121834.67</v>
      </c>
      <c r="Z693">
        <v>108077.94</v>
      </c>
      <c r="AA693">
        <v>35050.145700000001</v>
      </c>
      <c r="AB693">
        <v>103</v>
      </c>
      <c r="AC693">
        <v>112</v>
      </c>
      <c r="AD693">
        <v>66</v>
      </c>
      <c r="AE693">
        <v>111</v>
      </c>
      <c r="AF693">
        <v>103</v>
      </c>
      <c r="AG693">
        <v>112</v>
      </c>
      <c r="AH693">
        <v>66</v>
      </c>
      <c r="AI693">
        <v>111</v>
      </c>
      <c r="AJ693">
        <v>103</v>
      </c>
      <c r="AK693">
        <v>112</v>
      </c>
      <c r="AL693">
        <v>66</v>
      </c>
      <c r="AM693">
        <v>111</v>
      </c>
    </row>
    <row r="694" spans="1:39" x14ac:dyDescent="0.15">
      <c r="A694" t="s">
        <v>34</v>
      </c>
      <c r="B694">
        <v>5</v>
      </c>
      <c r="C694">
        <v>2</v>
      </c>
      <c r="D694">
        <v>2</v>
      </c>
      <c r="E694" t="s">
        <v>29</v>
      </c>
      <c r="F694" t="s">
        <v>206</v>
      </c>
      <c r="G694">
        <v>1173</v>
      </c>
      <c r="H694">
        <v>13241</v>
      </c>
      <c r="I694">
        <v>55557</v>
      </c>
      <c r="J694">
        <v>3340787.17</v>
      </c>
      <c r="K694">
        <v>2597295.4500000002</v>
      </c>
      <c r="L694">
        <v>2044127.9</v>
      </c>
      <c r="M694">
        <v>889862.4118</v>
      </c>
      <c r="N694">
        <v>1173</v>
      </c>
      <c r="O694">
        <v>5287</v>
      </c>
      <c r="P694">
        <v>25019</v>
      </c>
      <c r="Q694">
        <v>1487053.15</v>
      </c>
      <c r="R694">
        <v>1132597.48</v>
      </c>
      <c r="S694">
        <v>753294.12</v>
      </c>
      <c r="T694">
        <v>433003.43540000002</v>
      </c>
      <c r="U694">
        <v>1173</v>
      </c>
      <c r="V694">
        <v>7954</v>
      </c>
      <c r="W694">
        <v>30538</v>
      </c>
      <c r="X694">
        <v>1853734.02</v>
      </c>
      <c r="Y694">
        <v>1464697.97</v>
      </c>
      <c r="Z694">
        <v>1290833.78</v>
      </c>
      <c r="AA694">
        <v>456858.97639999999</v>
      </c>
      <c r="AB694">
        <v>1099</v>
      </c>
      <c r="AC694">
        <v>1127</v>
      </c>
      <c r="AD694">
        <v>753</v>
      </c>
      <c r="AE694">
        <v>1128</v>
      </c>
      <c r="AF694">
        <v>1099</v>
      </c>
      <c r="AG694">
        <v>1127</v>
      </c>
      <c r="AH694">
        <v>753</v>
      </c>
      <c r="AI694">
        <v>1128</v>
      </c>
      <c r="AJ694">
        <v>1099</v>
      </c>
      <c r="AK694">
        <v>1127</v>
      </c>
      <c r="AL694">
        <v>753</v>
      </c>
      <c r="AM694">
        <v>1128</v>
      </c>
    </row>
    <row r="695" spans="1:39" x14ac:dyDescent="0.15">
      <c r="A695" t="s">
        <v>34</v>
      </c>
      <c r="B695">
        <v>5</v>
      </c>
      <c r="C695">
        <v>2</v>
      </c>
      <c r="D695">
        <v>2</v>
      </c>
      <c r="E695" t="s">
        <v>31</v>
      </c>
      <c r="F695" t="s">
        <v>206</v>
      </c>
      <c r="G695">
        <v>5</v>
      </c>
      <c r="H695">
        <v>48</v>
      </c>
      <c r="I695">
        <v>187</v>
      </c>
      <c r="J695">
        <v>11580.35</v>
      </c>
      <c r="K695">
        <v>9105.34</v>
      </c>
      <c r="L695">
        <v>6863.49</v>
      </c>
      <c r="M695">
        <v>3056.7566000000002</v>
      </c>
      <c r="N695">
        <v>5</v>
      </c>
      <c r="O695">
        <v>26</v>
      </c>
      <c r="P695">
        <v>113</v>
      </c>
      <c r="Q695">
        <v>6844.55</v>
      </c>
      <c r="R695">
        <v>5204.16</v>
      </c>
      <c r="S695">
        <v>3290.31</v>
      </c>
      <c r="T695">
        <v>1883.2315000000001</v>
      </c>
      <c r="U695">
        <v>5</v>
      </c>
      <c r="V695">
        <v>22</v>
      </c>
      <c r="W695">
        <v>74</v>
      </c>
      <c r="X695">
        <v>4735.8</v>
      </c>
      <c r="Y695">
        <v>3901.18</v>
      </c>
      <c r="Z695">
        <v>3573.18</v>
      </c>
      <c r="AA695">
        <v>1173.5251000000001</v>
      </c>
      <c r="AB695">
        <v>5</v>
      </c>
      <c r="AC695">
        <v>5</v>
      </c>
      <c r="AD695">
        <v>4</v>
      </c>
      <c r="AE695">
        <v>5</v>
      </c>
      <c r="AF695">
        <v>5</v>
      </c>
      <c r="AG695">
        <v>5</v>
      </c>
      <c r="AH695">
        <v>4</v>
      </c>
      <c r="AI695">
        <v>5</v>
      </c>
      <c r="AJ695">
        <v>5</v>
      </c>
      <c r="AK695">
        <v>5</v>
      </c>
      <c r="AL695">
        <v>4</v>
      </c>
      <c r="AM695">
        <v>5</v>
      </c>
    </row>
    <row r="696" spans="1:39" x14ac:dyDescent="0.15">
      <c r="A696" t="s">
        <v>34</v>
      </c>
      <c r="B696">
        <v>5</v>
      </c>
      <c r="C696">
        <v>2</v>
      </c>
      <c r="D696">
        <v>2</v>
      </c>
      <c r="E696" t="s">
        <v>32</v>
      </c>
      <c r="F696" t="s">
        <v>206</v>
      </c>
      <c r="G696">
        <v>846</v>
      </c>
      <c r="H696">
        <v>10836</v>
      </c>
      <c r="I696">
        <v>41093</v>
      </c>
      <c r="J696">
        <v>2450441</v>
      </c>
      <c r="K696">
        <v>1903155.28</v>
      </c>
      <c r="L696">
        <v>1579662.46</v>
      </c>
      <c r="M696">
        <v>647468.54909999995</v>
      </c>
      <c r="N696">
        <v>846</v>
      </c>
      <c r="O696">
        <v>3989</v>
      </c>
      <c r="P696">
        <v>16106</v>
      </c>
      <c r="Q696">
        <v>932917.37</v>
      </c>
      <c r="R696">
        <v>710282.67</v>
      </c>
      <c r="S696">
        <v>500033.83</v>
      </c>
      <c r="T696">
        <v>273454.14409999998</v>
      </c>
      <c r="U696">
        <v>846</v>
      </c>
      <c r="V696">
        <v>6847</v>
      </c>
      <c r="W696">
        <v>24987</v>
      </c>
      <c r="X696">
        <v>1517523.63</v>
      </c>
      <c r="Y696">
        <v>1192872.6100000001</v>
      </c>
      <c r="Z696">
        <v>1079628.6299999999</v>
      </c>
      <c r="AA696">
        <v>374014.40500000003</v>
      </c>
      <c r="AB696">
        <v>803</v>
      </c>
      <c r="AC696">
        <v>829</v>
      </c>
      <c r="AD696">
        <v>617</v>
      </c>
      <c r="AE696">
        <v>829</v>
      </c>
      <c r="AF696">
        <v>803</v>
      </c>
      <c r="AG696">
        <v>829</v>
      </c>
      <c r="AH696">
        <v>617</v>
      </c>
      <c r="AI696">
        <v>829</v>
      </c>
      <c r="AJ696">
        <v>803</v>
      </c>
      <c r="AK696">
        <v>829</v>
      </c>
      <c r="AL696">
        <v>617</v>
      </c>
      <c r="AM696">
        <v>829</v>
      </c>
    </row>
    <row r="697" spans="1:39" x14ac:dyDescent="0.15">
      <c r="A697" t="s">
        <v>34</v>
      </c>
      <c r="B697">
        <v>30</v>
      </c>
      <c r="C697">
        <v>1</v>
      </c>
      <c r="D697">
        <v>0</v>
      </c>
      <c r="E697" t="s">
        <v>28</v>
      </c>
      <c r="F697" t="s">
        <v>206</v>
      </c>
      <c r="G697">
        <v>19141</v>
      </c>
      <c r="H697">
        <v>67319</v>
      </c>
      <c r="I697">
        <v>246657</v>
      </c>
      <c r="J697">
        <v>15073033.35</v>
      </c>
      <c r="K697">
        <v>12208133.66</v>
      </c>
      <c r="L697">
        <v>10325320.619999999</v>
      </c>
      <c r="M697">
        <v>4014561.3769999999</v>
      </c>
      <c r="N697">
        <v>9596</v>
      </c>
      <c r="O697">
        <v>31548</v>
      </c>
      <c r="P697">
        <v>127668</v>
      </c>
      <c r="Q697">
        <v>7831871.0899999999</v>
      </c>
      <c r="R697">
        <v>6230373.0499999998</v>
      </c>
      <c r="S697">
        <v>4770750.84</v>
      </c>
      <c r="T697">
        <v>2232089.3820000002</v>
      </c>
      <c r="U697">
        <v>9545</v>
      </c>
      <c r="V697">
        <v>35771</v>
      </c>
      <c r="W697">
        <v>118989</v>
      </c>
      <c r="X697">
        <v>7241162.2599999998</v>
      </c>
      <c r="Y697">
        <v>5977760.6100000003</v>
      </c>
      <c r="Z697">
        <v>5554569.7800000003</v>
      </c>
      <c r="AA697">
        <v>1782471.9950000001</v>
      </c>
      <c r="AB697">
        <v>18378</v>
      </c>
      <c r="AC697">
        <v>16893</v>
      </c>
      <c r="AD697">
        <v>12652</v>
      </c>
      <c r="AE697">
        <v>13294</v>
      </c>
      <c r="AF697">
        <v>9449</v>
      </c>
      <c r="AG697">
        <v>9235</v>
      </c>
      <c r="AH697">
        <v>7177</v>
      </c>
      <c r="AI697">
        <v>6926</v>
      </c>
      <c r="AJ697">
        <v>8929</v>
      </c>
      <c r="AK697">
        <v>7658</v>
      </c>
      <c r="AL697">
        <v>5475</v>
      </c>
      <c r="AM697">
        <v>6368</v>
      </c>
    </row>
    <row r="698" spans="1:39" x14ac:dyDescent="0.15">
      <c r="A698" t="s">
        <v>34</v>
      </c>
      <c r="B698">
        <v>30</v>
      </c>
      <c r="C698">
        <v>1</v>
      </c>
      <c r="D698">
        <v>0</v>
      </c>
      <c r="E698" t="s">
        <v>30</v>
      </c>
      <c r="F698" t="s">
        <v>206</v>
      </c>
      <c r="G698">
        <v>29</v>
      </c>
      <c r="H698">
        <v>98</v>
      </c>
      <c r="I698">
        <v>355</v>
      </c>
      <c r="J698">
        <v>22144.78</v>
      </c>
      <c r="K698">
        <v>17984.91</v>
      </c>
      <c r="L698">
        <v>14007.15</v>
      </c>
      <c r="M698">
        <v>5961.8056999999999</v>
      </c>
      <c r="N698">
        <v>20</v>
      </c>
      <c r="O698">
        <v>66</v>
      </c>
      <c r="P698">
        <v>250</v>
      </c>
      <c r="Q698">
        <v>15911.9</v>
      </c>
      <c r="R698">
        <v>12809.59</v>
      </c>
      <c r="S698">
        <v>9423.36</v>
      </c>
      <c r="T698">
        <v>4532.5474000000004</v>
      </c>
      <c r="U698">
        <v>9</v>
      </c>
      <c r="V698">
        <v>32</v>
      </c>
      <c r="W698">
        <v>105</v>
      </c>
      <c r="X698">
        <v>6232.88</v>
      </c>
      <c r="Y698">
        <v>5175.32</v>
      </c>
      <c r="Z698">
        <v>4583.79</v>
      </c>
      <c r="AA698">
        <v>1429.2583</v>
      </c>
      <c r="AB698">
        <v>28</v>
      </c>
      <c r="AC698">
        <v>24</v>
      </c>
      <c r="AD698">
        <v>16</v>
      </c>
      <c r="AE698">
        <v>19</v>
      </c>
      <c r="AF698">
        <v>19</v>
      </c>
      <c r="AG698">
        <v>18</v>
      </c>
      <c r="AH698">
        <v>14</v>
      </c>
      <c r="AI698">
        <v>15</v>
      </c>
      <c r="AJ698">
        <v>9</v>
      </c>
      <c r="AK698">
        <v>6</v>
      </c>
      <c r="AL698">
        <v>2</v>
      </c>
      <c r="AM698">
        <v>4</v>
      </c>
    </row>
    <row r="699" spans="1:39" x14ac:dyDescent="0.15">
      <c r="A699" t="s">
        <v>34</v>
      </c>
      <c r="B699">
        <v>30</v>
      </c>
      <c r="C699">
        <v>1</v>
      </c>
      <c r="D699">
        <v>0</v>
      </c>
      <c r="E699" t="s">
        <v>29</v>
      </c>
      <c r="F699" t="s">
        <v>206</v>
      </c>
      <c r="G699">
        <v>379</v>
      </c>
      <c r="H699">
        <v>1564</v>
      </c>
      <c r="I699">
        <v>5766</v>
      </c>
      <c r="J699">
        <v>341082.21</v>
      </c>
      <c r="K699">
        <v>256095.37</v>
      </c>
      <c r="L699">
        <v>224709.6</v>
      </c>
      <c r="M699">
        <v>99789.880999999994</v>
      </c>
      <c r="N699">
        <v>217</v>
      </c>
      <c r="O699">
        <v>911</v>
      </c>
      <c r="P699">
        <v>3460</v>
      </c>
      <c r="Q699">
        <v>201729.38</v>
      </c>
      <c r="R699">
        <v>149024.18</v>
      </c>
      <c r="S699">
        <v>123389.75999999999</v>
      </c>
      <c r="T699">
        <v>64937.108200000002</v>
      </c>
      <c r="U699">
        <v>162</v>
      </c>
      <c r="V699">
        <v>653</v>
      </c>
      <c r="W699">
        <v>2306</v>
      </c>
      <c r="X699">
        <v>139352.82999999999</v>
      </c>
      <c r="Y699">
        <v>107071.19</v>
      </c>
      <c r="Z699">
        <v>101319.84</v>
      </c>
      <c r="AA699">
        <v>34852.772799999999</v>
      </c>
      <c r="AB699">
        <v>373</v>
      </c>
      <c r="AC699">
        <v>334</v>
      </c>
      <c r="AD699">
        <v>271</v>
      </c>
      <c r="AE699">
        <v>287</v>
      </c>
      <c r="AF699">
        <v>215</v>
      </c>
      <c r="AG699">
        <v>207</v>
      </c>
      <c r="AH699">
        <v>181</v>
      </c>
      <c r="AI699">
        <v>172</v>
      </c>
      <c r="AJ699">
        <v>158</v>
      </c>
      <c r="AK699">
        <v>127</v>
      </c>
      <c r="AL699">
        <v>90</v>
      </c>
      <c r="AM699">
        <v>115</v>
      </c>
    </row>
    <row r="700" spans="1:39" x14ac:dyDescent="0.15">
      <c r="A700" t="s">
        <v>34</v>
      </c>
      <c r="B700">
        <v>30</v>
      </c>
      <c r="C700">
        <v>1</v>
      </c>
      <c r="D700">
        <v>0</v>
      </c>
      <c r="E700" t="s">
        <v>31</v>
      </c>
      <c r="F700" t="s">
        <v>206</v>
      </c>
      <c r="G700">
        <v>1</v>
      </c>
      <c r="H700">
        <v>4</v>
      </c>
      <c r="I700">
        <v>14</v>
      </c>
      <c r="J700">
        <v>680.9</v>
      </c>
      <c r="K700">
        <v>512.1</v>
      </c>
      <c r="L700">
        <v>512.1</v>
      </c>
      <c r="M700">
        <v>242.88140000000001</v>
      </c>
      <c r="N700">
        <v>1</v>
      </c>
      <c r="O700">
        <v>4</v>
      </c>
      <c r="P700">
        <v>14</v>
      </c>
      <c r="Q700">
        <v>680.9</v>
      </c>
      <c r="R700">
        <v>512.1</v>
      </c>
      <c r="S700">
        <v>512.1</v>
      </c>
      <c r="T700">
        <v>242.88140000000001</v>
      </c>
      <c r="U700">
        <v>0</v>
      </c>
      <c r="V700">
        <v>0</v>
      </c>
      <c r="W700">
        <v>0</v>
      </c>
      <c r="X700">
        <v>0</v>
      </c>
      <c r="Y700">
        <v>0</v>
      </c>
      <c r="Z700">
        <v>0</v>
      </c>
      <c r="AA700">
        <v>0</v>
      </c>
      <c r="AB700">
        <v>1</v>
      </c>
      <c r="AC700">
        <v>1</v>
      </c>
      <c r="AD700">
        <v>1</v>
      </c>
      <c r="AE700">
        <v>1</v>
      </c>
      <c r="AF700">
        <v>1</v>
      </c>
      <c r="AG700">
        <v>1</v>
      </c>
      <c r="AH700">
        <v>1</v>
      </c>
      <c r="AI700">
        <v>1</v>
      </c>
      <c r="AJ700">
        <v>0</v>
      </c>
      <c r="AK700">
        <v>0</v>
      </c>
      <c r="AL700">
        <v>0</v>
      </c>
      <c r="AM700">
        <v>0</v>
      </c>
    </row>
    <row r="701" spans="1:39" x14ac:dyDescent="0.15">
      <c r="A701" t="s">
        <v>34</v>
      </c>
      <c r="B701">
        <v>30</v>
      </c>
      <c r="C701">
        <v>1</v>
      </c>
      <c r="D701">
        <v>0</v>
      </c>
      <c r="E701" t="s">
        <v>32</v>
      </c>
      <c r="F701" t="s">
        <v>206</v>
      </c>
      <c r="G701">
        <v>7975</v>
      </c>
      <c r="H701">
        <v>32152</v>
      </c>
      <c r="I701">
        <v>115777</v>
      </c>
      <c r="J701">
        <v>7116064.7800000003</v>
      </c>
      <c r="K701">
        <v>5463489.6500000004</v>
      </c>
      <c r="L701">
        <v>4988463.09</v>
      </c>
      <c r="M701">
        <v>1804173.4778</v>
      </c>
      <c r="N701">
        <v>1184</v>
      </c>
      <c r="O701">
        <v>5121</v>
      </c>
      <c r="P701">
        <v>18656</v>
      </c>
      <c r="Q701">
        <v>1135554.51</v>
      </c>
      <c r="R701">
        <v>851925.22</v>
      </c>
      <c r="S701">
        <v>673163.51</v>
      </c>
      <c r="T701">
        <v>325283.74249999999</v>
      </c>
      <c r="U701">
        <v>6791</v>
      </c>
      <c r="V701">
        <v>27031</v>
      </c>
      <c r="W701">
        <v>97121</v>
      </c>
      <c r="X701">
        <v>5980510.2699999996</v>
      </c>
      <c r="Y701">
        <v>4611564.43</v>
      </c>
      <c r="Z701">
        <v>4315299.58</v>
      </c>
      <c r="AA701">
        <v>1478889.7353000001</v>
      </c>
      <c r="AB701">
        <v>7882</v>
      </c>
      <c r="AC701">
        <v>7025</v>
      </c>
      <c r="AD701">
        <v>5498</v>
      </c>
      <c r="AE701">
        <v>6564</v>
      </c>
      <c r="AF701">
        <v>1169</v>
      </c>
      <c r="AG701">
        <v>1032</v>
      </c>
      <c r="AH701">
        <v>861</v>
      </c>
      <c r="AI701">
        <v>1046</v>
      </c>
      <c r="AJ701">
        <v>6713</v>
      </c>
      <c r="AK701">
        <v>5993</v>
      </c>
      <c r="AL701">
        <v>4637</v>
      </c>
      <c r="AM701">
        <v>5518</v>
      </c>
    </row>
    <row r="702" spans="1:39" x14ac:dyDescent="0.15">
      <c r="A702" t="s">
        <v>34</v>
      </c>
      <c r="B702">
        <v>30</v>
      </c>
      <c r="C702">
        <v>1</v>
      </c>
      <c r="D702">
        <v>1</v>
      </c>
      <c r="E702" t="s">
        <v>28</v>
      </c>
      <c r="F702" t="s">
        <v>206</v>
      </c>
      <c r="G702">
        <v>56925</v>
      </c>
      <c r="H702">
        <v>273746</v>
      </c>
      <c r="I702">
        <v>816593</v>
      </c>
      <c r="J702">
        <v>48033832.740000002</v>
      </c>
      <c r="K702">
        <v>40286934.780000001</v>
      </c>
      <c r="L702">
        <v>34864188.950000003</v>
      </c>
      <c r="M702">
        <v>13054127.3137</v>
      </c>
      <c r="N702">
        <v>29409</v>
      </c>
      <c r="O702">
        <v>132712</v>
      </c>
      <c r="P702">
        <v>441340</v>
      </c>
      <c r="Q702">
        <v>25732553.559999999</v>
      </c>
      <c r="R702">
        <v>21312238.859999999</v>
      </c>
      <c r="S702">
        <v>17070661.02</v>
      </c>
      <c r="T702">
        <v>7472567.3613999998</v>
      </c>
      <c r="U702">
        <v>27516</v>
      </c>
      <c r="V702">
        <v>141034</v>
      </c>
      <c r="W702">
        <v>375253</v>
      </c>
      <c r="X702">
        <v>22301279.18</v>
      </c>
      <c r="Y702">
        <v>18974695.920000002</v>
      </c>
      <c r="Z702">
        <v>17793527.93</v>
      </c>
      <c r="AA702">
        <v>5581559.9523</v>
      </c>
      <c r="AB702">
        <v>54706</v>
      </c>
      <c r="AC702">
        <v>54108</v>
      </c>
      <c r="AD702">
        <v>31335</v>
      </c>
      <c r="AE702">
        <v>51804</v>
      </c>
      <c r="AF702">
        <v>28471</v>
      </c>
      <c r="AG702">
        <v>28430</v>
      </c>
      <c r="AH702">
        <v>18348</v>
      </c>
      <c r="AI702">
        <v>27007</v>
      </c>
      <c r="AJ702">
        <v>26235</v>
      </c>
      <c r="AK702">
        <v>25678</v>
      </c>
      <c r="AL702">
        <v>12987</v>
      </c>
      <c r="AM702">
        <v>24797</v>
      </c>
    </row>
    <row r="703" spans="1:39" x14ac:dyDescent="0.15">
      <c r="A703" t="s">
        <v>34</v>
      </c>
      <c r="B703">
        <v>30</v>
      </c>
      <c r="C703">
        <v>1</v>
      </c>
      <c r="D703">
        <v>1</v>
      </c>
      <c r="E703" t="s">
        <v>30</v>
      </c>
      <c r="F703" t="s">
        <v>206</v>
      </c>
      <c r="G703">
        <v>6388</v>
      </c>
      <c r="H703">
        <v>31872</v>
      </c>
      <c r="I703">
        <v>93322</v>
      </c>
      <c r="J703">
        <v>5517897.4299999997</v>
      </c>
      <c r="K703">
        <v>4617458.59</v>
      </c>
      <c r="L703">
        <v>3959445.34</v>
      </c>
      <c r="M703">
        <v>1485062.0367999999</v>
      </c>
      <c r="N703">
        <v>2961</v>
      </c>
      <c r="O703">
        <v>13469</v>
      </c>
      <c r="P703">
        <v>44518</v>
      </c>
      <c r="Q703">
        <v>2621052.13</v>
      </c>
      <c r="R703">
        <v>2175395.16</v>
      </c>
      <c r="S703">
        <v>1692328.19</v>
      </c>
      <c r="T703">
        <v>757309.11959999998</v>
      </c>
      <c r="U703">
        <v>3427</v>
      </c>
      <c r="V703">
        <v>18403</v>
      </c>
      <c r="W703">
        <v>48804</v>
      </c>
      <c r="X703">
        <v>2896845.3</v>
      </c>
      <c r="Y703">
        <v>2442063.4300000002</v>
      </c>
      <c r="Z703">
        <v>2267117.15</v>
      </c>
      <c r="AA703">
        <v>727752.91720000003</v>
      </c>
      <c r="AB703">
        <v>6070</v>
      </c>
      <c r="AC703">
        <v>6180</v>
      </c>
      <c r="AD703">
        <v>3169</v>
      </c>
      <c r="AE703">
        <v>6200</v>
      </c>
      <c r="AF703">
        <v>2821</v>
      </c>
      <c r="AG703">
        <v>2874</v>
      </c>
      <c r="AH703">
        <v>1713</v>
      </c>
      <c r="AI703">
        <v>2897</v>
      </c>
      <c r="AJ703">
        <v>3249</v>
      </c>
      <c r="AK703">
        <v>3306</v>
      </c>
      <c r="AL703">
        <v>1456</v>
      </c>
      <c r="AM703">
        <v>3303</v>
      </c>
    </row>
    <row r="704" spans="1:39" x14ac:dyDescent="0.15">
      <c r="A704" t="s">
        <v>34</v>
      </c>
      <c r="B704">
        <v>30</v>
      </c>
      <c r="C704">
        <v>1</v>
      </c>
      <c r="D704">
        <v>1</v>
      </c>
      <c r="E704" t="s">
        <v>29</v>
      </c>
      <c r="F704" t="s">
        <v>206</v>
      </c>
      <c r="G704">
        <v>74285</v>
      </c>
      <c r="H704">
        <v>412955</v>
      </c>
      <c r="I704">
        <v>1204022</v>
      </c>
      <c r="J704">
        <v>70632654.069999993</v>
      </c>
      <c r="K704">
        <v>55804624.509999998</v>
      </c>
      <c r="L704">
        <v>49769153.909999996</v>
      </c>
      <c r="M704">
        <v>18830296.872099999</v>
      </c>
      <c r="N704">
        <v>23491</v>
      </c>
      <c r="O704">
        <v>118786</v>
      </c>
      <c r="P704">
        <v>397141</v>
      </c>
      <c r="Q704">
        <v>22918945.870000001</v>
      </c>
      <c r="R704">
        <v>17872603.100000001</v>
      </c>
      <c r="S704">
        <v>14465183.630000001</v>
      </c>
      <c r="T704">
        <v>6806364.5458000004</v>
      </c>
      <c r="U704">
        <v>50794</v>
      </c>
      <c r="V704">
        <v>294169</v>
      </c>
      <c r="W704">
        <v>806881</v>
      </c>
      <c r="X704">
        <v>47713708.200000003</v>
      </c>
      <c r="Y704">
        <v>37932021.409999996</v>
      </c>
      <c r="Z704">
        <v>35303970.280000001</v>
      </c>
      <c r="AA704">
        <v>12023932.326300001</v>
      </c>
      <c r="AB704">
        <v>71790</v>
      </c>
      <c r="AC704">
        <v>70012</v>
      </c>
      <c r="AD704">
        <v>40337</v>
      </c>
      <c r="AE704">
        <v>71761</v>
      </c>
      <c r="AF704">
        <v>22679</v>
      </c>
      <c r="AG704">
        <v>22100</v>
      </c>
      <c r="AH704">
        <v>15161</v>
      </c>
      <c r="AI704">
        <v>22654</v>
      </c>
      <c r="AJ704">
        <v>49111</v>
      </c>
      <c r="AK704">
        <v>47912</v>
      </c>
      <c r="AL704">
        <v>25176</v>
      </c>
      <c r="AM704">
        <v>49107</v>
      </c>
    </row>
    <row r="705" spans="1:39" x14ac:dyDescent="0.15">
      <c r="A705" t="s">
        <v>34</v>
      </c>
      <c r="B705">
        <v>30</v>
      </c>
      <c r="C705">
        <v>1</v>
      </c>
      <c r="D705">
        <v>1</v>
      </c>
      <c r="E705" t="s">
        <v>31</v>
      </c>
      <c r="F705" t="s">
        <v>206</v>
      </c>
      <c r="G705">
        <v>248</v>
      </c>
      <c r="H705">
        <v>1411</v>
      </c>
      <c r="I705">
        <v>3742</v>
      </c>
      <c r="J705">
        <v>217704.39</v>
      </c>
      <c r="K705">
        <v>179625.33</v>
      </c>
      <c r="L705">
        <v>154731.22</v>
      </c>
      <c r="M705">
        <v>58576.931600000004</v>
      </c>
      <c r="N705">
        <v>94</v>
      </c>
      <c r="O705">
        <v>460</v>
      </c>
      <c r="P705">
        <v>1326</v>
      </c>
      <c r="Q705">
        <v>79783.87</v>
      </c>
      <c r="R705">
        <v>64175.3</v>
      </c>
      <c r="S705">
        <v>47847.23</v>
      </c>
      <c r="T705">
        <v>23559.0975</v>
      </c>
      <c r="U705">
        <v>154</v>
      </c>
      <c r="V705">
        <v>951</v>
      </c>
      <c r="W705">
        <v>2416</v>
      </c>
      <c r="X705">
        <v>137920.51999999999</v>
      </c>
      <c r="Y705">
        <v>115450.03</v>
      </c>
      <c r="Z705">
        <v>106883.99</v>
      </c>
      <c r="AA705">
        <v>35017.8341</v>
      </c>
      <c r="AB705">
        <v>231</v>
      </c>
      <c r="AC705">
        <v>237</v>
      </c>
      <c r="AD705">
        <v>119</v>
      </c>
      <c r="AE705">
        <v>240</v>
      </c>
      <c r="AF705">
        <v>90</v>
      </c>
      <c r="AG705">
        <v>89</v>
      </c>
      <c r="AH705">
        <v>57</v>
      </c>
      <c r="AI705">
        <v>91</v>
      </c>
      <c r="AJ705">
        <v>141</v>
      </c>
      <c r="AK705">
        <v>148</v>
      </c>
      <c r="AL705">
        <v>62</v>
      </c>
      <c r="AM705">
        <v>149</v>
      </c>
    </row>
    <row r="706" spans="1:39" x14ac:dyDescent="0.15">
      <c r="A706" t="s">
        <v>34</v>
      </c>
      <c r="B706">
        <v>30</v>
      </c>
      <c r="C706">
        <v>1</v>
      </c>
      <c r="D706">
        <v>1</v>
      </c>
      <c r="E706" t="s">
        <v>32</v>
      </c>
      <c r="F706" t="s">
        <v>206</v>
      </c>
      <c r="G706">
        <v>8486</v>
      </c>
      <c r="H706">
        <v>46624</v>
      </c>
      <c r="I706">
        <v>135310</v>
      </c>
      <c r="J706">
        <v>8108627.29</v>
      </c>
      <c r="K706">
        <v>6438600.46</v>
      </c>
      <c r="L706">
        <v>5910584.3499999996</v>
      </c>
      <c r="M706">
        <v>2071544.4421999999</v>
      </c>
      <c r="N706">
        <v>1384</v>
      </c>
      <c r="O706">
        <v>7236</v>
      </c>
      <c r="P706">
        <v>23030</v>
      </c>
      <c r="Q706">
        <v>1360734.27</v>
      </c>
      <c r="R706">
        <v>1079410.94</v>
      </c>
      <c r="S706">
        <v>872690.68</v>
      </c>
      <c r="T706">
        <v>386975.78220000002</v>
      </c>
      <c r="U706">
        <v>7102</v>
      </c>
      <c r="V706">
        <v>39388</v>
      </c>
      <c r="W706">
        <v>112280</v>
      </c>
      <c r="X706">
        <v>6747893.0199999996</v>
      </c>
      <c r="Y706">
        <v>5359189.5199999996</v>
      </c>
      <c r="Z706">
        <v>5037893.67</v>
      </c>
      <c r="AA706">
        <v>1684568.66</v>
      </c>
      <c r="AB706">
        <v>8286</v>
      </c>
      <c r="AC706">
        <v>7978</v>
      </c>
      <c r="AD706">
        <v>4657</v>
      </c>
      <c r="AE706">
        <v>7883</v>
      </c>
      <c r="AF706">
        <v>1359</v>
      </c>
      <c r="AG706">
        <v>1253</v>
      </c>
      <c r="AH706">
        <v>852</v>
      </c>
      <c r="AI706">
        <v>1293</v>
      </c>
      <c r="AJ706">
        <v>6927</v>
      </c>
      <c r="AK706">
        <v>6725</v>
      </c>
      <c r="AL706">
        <v>3805</v>
      </c>
      <c r="AM706">
        <v>6590</v>
      </c>
    </row>
    <row r="707" spans="1:39" x14ac:dyDescent="0.15">
      <c r="A707" t="s">
        <v>34</v>
      </c>
      <c r="B707">
        <v>30</v>
      </c>
      <c r="C707">
        <v>1</v>
      </c>
      <c r="D707">
        <v>2</v>
      </c>
      <c r="E707" t="s">
        <v>28</v>
      </c>
      <c r="F707" t="s">
        <v>206</v>
      </c>
      <c r="G707">
        <v>26073</v>
      </c>
      <c r="H707">
        <v>84316</v>
      </c>
      <c r="I707">
        <v>314078</v>
      </c>
      <c r="J707">
        <v>19540091.390000001</v>
      </c>
      <c r="K707">
        <v>16364395.470000001</v>
      </c>
      <c r="L707">
        <v>13709003.73</v>
      </c>
      <c r="M707">
        <v>5134923.4177999999</v>
      </c>
      <c r="N707">
        <v>12895</v>
      </c>
      <c r="O707">
        <v>39380</v>
      </c>
      <c r="P707">
        <v>161897</v>
      </c>
      <c r="Q707">
        <v>10120111.199999999</v>
      </c>
      <c r="R707">
        <v>8309213.8300000001</v>
      </c>
      <c r="S707">
        <v>6224577.3200000003</v>
      </c>
      <c r="T707">
        <v>2831720.8058000002</v>
      </c>
      <c r="U707">
        <v>13178</v>
      </c>
      <c r="V707">
        <v>44936</v>
      </c>
      <c r="W707">
        <v>152181</v>
      </c>
      <c r="X707">
        <v>9419980.1899999995</v>
      </c>
      <c r="Y707">
        <v>8055181.6399999997</v>
      </c>
      <c r="Z707">
        <v>7484426.4100000001</v>
      </c>
      <c r="AA707">
        <v>2303202.6120000002</v>
      </c>
      <c r="AB707">
        <v>25020</v>
      </c>
      <c r="AC707">
        <v>24115</v>
      </c>
      <c r="AD707">
        <v>11851</v>
      </c>
      <c r="AE707">
        <v>23271</v>
      </c>
      <c r="AF707">
        <v>12363</v>
      </c>
      <c r="AG707">
        <v>12379</v>
      </c>
      <c r="AH707">
        <v>6540</v>
      </c>
      <c r="AI707">
        <v>11872</v>
      </c>
      <c r="AJ707">
        <v>12657</v>
      </c>
      <c r="AK707">
        <v>11736</v>
      </c>
      <c r="AL707">
        <v>5311</v>
      </c>
      <c r="AM707">
        <v>11399</v>
      </c>
    </row>
    <row r="708" spans="1:39" x14ac:dyDescent="0.15">
      <c r="A708" t="s">
        <v>34</v>
      </c>
      <c r="B708">
        <v>30</v>
      </c>
      <c r="C708">
        <v>1</v>
      </c>
      <c r="D708">
        <v>2</v>
      </c>
      <c r="E708" t="s">
        <v>30</v>
      </c>
      <c r="F708" t="s">
        <v>206</v>
      </c>
      <c r="G708">
        <v>3090</v>
      </c>
      <c r="H708">
        <v>10214</v>
      </c>
      <c r="I708">
        <v>37889</v>
      </c>
      <c r="J708">
        <v>2346018.79</v>
      </c>
      <c r="K708">
        <v>1946081.82</v>
      </c>
      <c r="L708">
        <v>1606769.4</v>
      </c>
      <c r="M708">
        <v>620065.75269999995</v>
      </c>
      <c r="N708">
        <v>1470</v>
      </c>
      <c r="O708">
        <v>4590</v>
      </c>
      <c r="P708">
        <v>18953</v>
      </c>
      <c r="Q708">
        <v>1167281.8899999999</v>
      </c>
      <c r="R708">
        <v>945269.82</v>
      </c>
      <c r="S708">
        <v>680707.8</v>
      </c>
      <c r="T708">
        <v>332291.71529999998</v>
      </c>
      <c r="U708">
        <v>1620</v>
      </c>
      <c r="V708">
        <v>5624</v>
      </c>
      <c r="W708">
        <v>18936</v>
      </c>
      <c r="X708">
        <v>1178736.8999999999</v>
      </c>
      <c r="Y708">
        <v>1000812</v>
      </c>
      <c r="Z708">
        <v>926061.6</v>
      </c>
      <c r="AA708">
        <v>287774.03739999997</v>
      </c>
      <c r="AB708">
        <v>2902</v>
      </c>
      <c r="AC708">
        <v>2914</v>
      </c>
      <c r="AD708">
        <v>1351</v>
      </c>
      <c r="AE708">
        <v>3022</v>
      </c>
      <c r="AF708">
        <v>1383</v>
      </c>
      <c r="AG708">
        <v>1420</v>
      </c>
      <c r="AH708">
        <v>766</v>
      </c>
      <c r="AI708">
        <v>1436</v>
      </c>
      <c r="AJ708">
        <v>1519</v>
      </c>
      <c r="AK708">
        <v>1494</v>
      </c>
      <c r="AL708">
        <v>585</v>
      </c>
      <c r="AM708">
        <v>1586</v>
      </c>
    </row>
    <row r="709" spans="1:39" x14ac:dyDescent="0.15">
      <c r="A709" t="s">
        <v>34</v>
      </c>
      <c r="B709">
        <v>30</v>
      </c>
      <c r="C709">
        <v>1</v>
      </c>
      <c r="D709">
        <v>2</v>
      </c>
      <c r="E709" t="s">
        <v>29</v>
      </c>
      <c r="F709" t="s">
        <v>206</v>
      </c>
      <c r="G709">
        <v>15732</v>
      </c>
      <c r="H709">
        <v>55944</v>
      </c>
      <c r="I709">
        <v>207934</v>
      </c>
      <c r="J709">
        <v>12864490.68</v>
      </c>
      <c r="K709">
        <v>10165376.02</v>
      </c>
      <c r="L709">
        <v>8830332.4700000007</v>
      </c>
      <c r="M709">
        <v>3335741.0049999999</v>
      </c>
      <c r="N709">
        <v>5058</v>
      </c>
      <c r="O709">
        <v>16138</v>
      </c>
      <c r="P709">
        <v>68414</v>
      </c>
      <c r="Q709">
        <v>4264088.72</v>
      </c>
      <c r="R709">
        <v>3333956.63</v>
      </c>
      <c r="S709">
        <v>2540126.9</v>
      </c>
      <c r="T709">
        <v>1220535.5818</v>
      </c>
      <c r="U709">
        <v>10674</v>
      </c>
      <c r="V709">
        <v>39806</v>
      </c>
      <c r="W709">
        <v>139520</v>
      </c>
      <c r="X709">
        <v>8600401.9600000009</v>
      </c>
      <c r="Y709">
        <v>6831419.3899999997</v>
      </c>
      <c r="Z709">
        <v>6290205.5700000003</v>
      </c>
      <c r="AA709">
        <v>2115205.4232000001</v>
      </c>
      <c r="AB709">
        <v>15145</v>
      </c>
      <c r="AC709">
        <v>14744</v>
      </c>
      <c r="AD709">
        <v>6996</v>
      </c>
      <c r="AE709">
        <v>15268</v>
      </c>
      <c r="AF709">
        <v>4901</v>
      </c>
      <c r="AG709">
        <v>4735</v>
      </c>
      <c r="AH709">
        <v>2636</v>
      </c>
      <c r="AI709">
        <v>4915</v>
      </c>
      <c r="AJ709">
        <v>10244</v>
      </c>
      <c r="AK709">
        <v>10009</v>
      </c>
      <c r="AL709">
        <v>4360</v>
      </c>
      <c r="AM709">
        <v>10353</v>
      </c>
    </row>
    <row r="710" spans="1:39" x14ac:dyDescent="0.15">
      <c r="A710" t="s">
        <v>34</v>
      </c>
      <c r="B710">
        <v>30</v>
      </c>
      <c r="C710">
        <v>1</v>
      </c>
      <c r="D710">
        <v>2</v>
      </c>
      <c r="E710" t="s">
        <v>31</v>
      </c>
      <c r="F710" t="s">
        <v>206</v>
      </c>
      <c r="G710">
        <v>31</v>
      </c>
      <c r="H710">
        <v>148</v>
      </c>
      <c r="I710">
        <v>450</v>
      </c>
      <c r="J710">
        <v>26444.7</v>
      </c>
      <c r="K710">
        <v>21010.81</v>
      </c>
      <c r="L710">
        <v>17355.32</v>
      </c>
      <c r="M710">
        <v>7143.3121000000001</v>
      </c>
      <c r="N710">
        <v>11</v>
      </c>
      <c r="O710">
        <v>52</v>
      </c>
      <c r="P710">
        <v>156</v>
      </c>
      <c r="Q710">
        <v>9850.35</v>
      </c>
      <c r="R710">
        <v>7453.03</v>
      </c>
      <c r="S710">
        <v>4417.01</v>
      </c>
      <c r="T710">
        <v>2820.7132000000001</v>
      </c>
      <c r="U710">
        <v>20</v>
      </c>
      <c r="V710">
        <v>96</v>
      </c>
      <c r="W710">
        <v>294</v>
      </c>
      <c r="X710">
        <v>16594.349999999999</v>
      </c>
      <c r="Y710">
        <v>13557.78</v>
      </c>
      <c r="Z710">
        <v>12938.31</v>
      </c>
      <c r="AA710">
        <v>4322.5989</v>
      </c>
      <c r="AB710">
        <v>29</v>
      </c>
      <c r="AC710">
        <v>28</v>
      </c>
      <c r="AD710">
        <v>9</v>
      </c>
      <c r="AE710">
        <v>31</v>
      </c>
      <c r="AF710">
        <v>11</v>
      </c>
      <c r="AG710">
        <v>9</v>
      </c>
      <c r="AH710">
        <v>4</v>
      </c>
      <c r="AI710">
        <v>11</v>
      </c>
      <c r="AJ710">
        <v>18</v>
      </c>
      <c r="AK710">
        <v>19</v>
      </c>
      <c r="AL710">
        <v>5</v>
      </c>
      <c r="AM710">
        <v>20</v>
      </c>
    </row>
    <row r="711" spans="1:39" x14ac:dyDescent="0.15">
      <c r="A711" t="s">
        <v>34</v>
      </c>
      <c r="B711">
        <v>30</v>
      </c>
      <c r="C711">
        <v>1</v>
      </c>
      <c r="D711">
        <v>2</v>
      </c>
      <c r="E711" t="s">
        <v>32</v>
      </c>
      <c r="F711" t="s">
        <v>206</v>
      </c>
      <c r="G711">
        <v>6024</v>
      </c>
      <c r="H711">
        <v>24634</v>
      </c>
      <c r="I711">
        <v>84383</v>
      </c>
      <c r="J711">
        <v>5205922.41</v>
      </c>
      <c r="K711">
        <v>4066227.61</v>
      </c>
      <c r="L711">
        <v>3691432.49</v>
      </c>
      <c r="M711">
        <v>1302706.9142</v>
      </c>
      <c r="N711">
        <v>889</v>
      </c>
      <c r="O711">
        <v>3660</v>
      </c>
      <c r="P711">
        <v>12776</v>
      </c>
      <c r="Q711">
        <v>798931.21</v>
      </c>
      <c r="R711">
        <v>623605.93000000005</v>
      </c>
      <c r="S711">
        <v>472958.24</v>
      </c>
      <c r="T711">
        <v>219365.28289999999</v>
      </c>
      <c r="U711">
        <v>5135</v>
      </c>
      <c r="V711">
        <v>20974</v>
      </c>
      <c r="W711">
        <v>71607</v>
      </c>
      <c r="X711">
        <v>4406991.2</v>
      </c>
      <c r="Y711">
        <v>3442621.68</v>
      </c>
      <c r="Z711">
        <v>3218474.25</v>
      </c>
      <c r="AA711">
        <v>1083341.6313</v>
      </c>
      <c r="AB711">
        <v>5815</v>
      </c>
      <c r="AC711">
        <v>5534</v>
      </c>
      <c r="AD711">
        <v>2912</v>
      </c>
      <c r="AE711">
        <v>5515</v>
      </c>
      <c r="AF711">
        <v>863</v>
      </c>
      <c r="AG711">
        <v>769</v>
      </c>
      <c r="AH711">
        <v>438</v>
      </c>
      <c r="AI711">
        <v>858</v>
      </c>
      <c r="AJ711">
        <v>4952</v>
      </c>
      <c r="AK711">
        <v>4765</v>
      </c>
      <c r="AL711">
        <v>2474</v>
      </c>
      <c r="AM711">
        <v>4657</v>
      </c>
    </row>
    <row r="712" spans="1:39" x14ac:dyDescent="0.15">
      <c r="A712" t="s">
        <v>34</v>
      </c>
      <c r="B712">
        <v>30</v>
      </c>
      <c r="C712">
        <v>2</v>
      </c>
      <c r="D712">
        <v>0</v>
      </c>
      <c r="E712" t="s">
        <v>28</v>
      </c>
      <c r="F712" t="s">
        <v>206</v>
      </c>
      <c r="G712">
        <v>8408</v>
      </c>
      <c r="H712">
        <v>41924</v>
      </c>
      <c r="I712">
        <v>128309</v>
      </c>
      <c r="J712">
        <v>7438088.3200000003</v>
      </c>
      <c r="K712">
        <v>5858889.0800000001</v>
      </c>
      <c r="L712">
        <v>4804523.3099999996</v>
      </c>
      <c r="M712">
        <v>2069534.4113</v>
      </c>
      <c r="N712">
        <v>8408</v>
      </c>
      <c r="O712">
        <v>19755</v>
      </c>
      <c r="P712">
        <v>67493</v>
      </c>
      <c r="Q712">
        <v>3779805.22</v>
      </c>
      <c r="R712">
        <v>2849116.27</v>
      </c>
      <c r="S712">
        <v>1998413.21</v>
      </c>
      <c r="T712">
        <v>1143020.5781</v>
      </c>
      <c r="U712">
        <v>8408</v>
      </c>
      <c r="V712">
        <v>22169</v>
      </c>
      <c r="W712">
        <v>60816</v>
      </c>
      <c r="X712">
        <v>3658283.1</v>
      </c>
      <c r="Y712">
        <v>3009772.81</v>
      </c>
      <c r="Z712">
        <v>2806110.1</v>
      </c>
      <c r="AA712">
        <v>926513.83319999999</v>
      </c>
      <c r="AB712">
        <v>8262</v>
      </c>
      <c r="AC712">
        <v>8298</v>
      </c>
      <c r="AD712">
        <v>6727</v>
      </c>
      <c r="AE712">
        <v>7300</v>
      </c>
      <c r="AF712">
        <v>8262</v>
      </c>
      <c r="AG712">
        <v>8298</v>
      </c>
      <c r="AH712">
        <v>6727</v>
      </c>
      <c r="AI712">
        <v>7300</v>
      </c>
      <c r="AJ712">
        <v>8262</v>
      </c>
      <c r="AK712">
        <v>8298</v>
      </c>
      <c r="AL712">
        <v>6727</v>
      </c>
      <c r="AM712">
        <v>7300</v>
      </c>
    </row>
    <row r="713" spans="1:39" x14ac:dyDescent="0.15">
      <c r="A713" t="s">
        <v>34</v>
      </c>
      <c r="B713">
        <v>30</v>
      </c>
      <c r="C713">
        <v>2</v>
      </c>
      <c r="D713">
        <v>0</v>
      </c>
      <c r="E713" t="s">
        <v>30</v>
      </c>
      <c r="F713" t="s">
        <v>206</v>
      </c>
      <c r="G713">
        <v>8</v>
      </c>
      <c r="H713">
        <v>37</v>
      </c>
      <c r="I713">
        <v>107</v>
      </c>
      <c r="J713">
        <v>6289.85</v>
      </c>
      <c r="K713">
        <v>5115.9799999999996</v>
      </c>
      <c r="L713">
        <v>3903.7</v>
      </c>
      <c r="M713">
        <v>1732.2491</v>
      </c>
      <c r="N713">
        <v>8</v>
      </c>
      <c r="O713">
        <v>18</v>
      </c>
      <c r="P713">
        <v>48</v>
      </c>
      <c r="Q713">
        <v>3160.8</v>
      </c>
      <c r="R713">
        <v>2528.1999999999998</v>
      </c>
      <c r="S713">
        <v>1823.98</v>
      </c>
      <c r="T713">
        <v>875.00480000000005</v>
      </c>
      <c r="U713">
        <v>8</v>
      </c>
      <c r="V713">
        <v>19</v>
      </c>
      <c r="W713">
        <v>59</v>
      </c>
      <c r="X713">
        <v>3129.05</v>
      </c>
      <c r="Y713">
        <v>2587.7800000000002</v>
      </c>
      <c r="Z713">
        <v>2079.7199999999998</v>
      </c>
      <c r="AA713">
        <v>857.24429999999995</v>
      </c>
      <c r="AB713">
        <v>8</v>
      </c>
      <c r="AC713">
        <v>8</v>
      </c>
      <c r="AD713">
        <v>4</v>
      </c>
      <c r="AE713">
        <v>8</v>
      </c>
      <c r="AF713">
        <v>8</v>
      </c>
      <c r="AG713">
        <v>8</v>
      </c>
      <c r="AH713">
        <v>4</v>
      </c>
      <c r="AI713">
        <v>8</v>
      </c>
      <c r="AJ713">
        <v>8</v>
      </c>
      <c r="AK713">
        <v>8</v>
      </c>
      <c r="AL713">
        <v>4</v>
      </c>
      <c r="AM713">
        <v>8</v>
      </c>
    </row>
    <row r="714" spans="1:39" x14ac:dyDescent="0.15">
      <c r="A714" t="s">
        <v>34</v>
      </c>
      <c r="B714">
        <v>30</v>
      </c>
      <c r="C714">
        <v>2</v>
      </c>
      <c r="D714">
        <v>0</v>
      </c>
      <c r="E714" t="s">
        <v>29</v>
      </c>
      <c r="F714" t="s">
        <v>206</v>
      </c>
      <c r="G714">
        <v>196</v>
      </c>
      <c r="H714">
        <v>1216</v>
      </c>
      <c r="I714">
        <v>3477</v>
      </c>
      <c r="J714">
        <v>205886.58</v>
      </c>
      <c r="K714">
        <v>150872.95000000001</v>
      </c>
      <c r="L714">
        <v>122969.27</v>
      </c>
      <c r="M714">
        <v>60297.352700000003</v>
      </c>
      <c r="N714">
        <v>196</v>
      </c>
      <c r="O714">
        <v>606</v>
      </c>
      <c r="P714">
        <v>1888</v>
      </c>
      <c r="Q714">
        <v>109189.22</v>
      </c>
      <c r="R714">
        <v>77749.52</v>
      </c>
      <c r="S714">
        <v>56058.09</v>
      </c>
      <c r="T714">
        <v>35203.684600000001</v>
      </c>
      <c r="U714">
        <v>196</v>
      </c>
      <c r="V714">
        <v>610</v>
      </c>
      <c r="W714">
        <v>1589</v>
      </c>
      <c r="X714">
        <v>96697.36</v>
      </c>
      <c r="Y714">
        <v>73123.429999999993</v>
      </c>
      <c r="Z714">
        <v>66911.179999999993</v>
      </c>
      <c r="AA714">
        <v>25093.668099999999</v>
      </c>
      <c r="AB714">
        <v>193</v>
      </c>
      <c r="AC714">
        <v>193</v>
      </c>
      <c r="AD714">
        <v>168</v>
      </c>
      <c r="AE714">
        <v>181</v>
      </c>
      <c r="AF714">
        <v>193</v>
      </c>
      <c r="AG714">
        <v>193</v>
      </c>
      <c r="AH714">
        <v>168</v>
      </c>
      <c r="AI714">
        <v>181</v>
      </c>
      <c r="AJ714">
        <v>193</v>
      </c>
      <c r="AK714">
        <v>193</v>
      </c>
      <c r="AL714">
        <v>168</v>
      </c>
      <c r="AM714">
        <v>181</v>
      </c>
    </row>
    <row r="715" spans="1:39" x14ac:dyDescent="0.15">
      <c r="A715" t="s">
        <v>34</v>
      </c>
      <c r="B715">
        <v>30</v>
      </c>
      <c r="C715">
        <v>2</v>
      </c>
      <c r="D715">
        <v>0</v>
      </c>
      <c r="E715" t="s">
        <v>31</v>
      </c>
      <c r="F715" t="s">
        <v>206</v>
      </c>
      <c r="G715">
        <v>1</v>
      </c>
      <c r="H715">
        <v>2</v>
      </c>
      <c r="I715">
        <v>15</v>
      </c>
      <c r="J715">
        <v>529.85</v>
      </c>
      <c r="K715">
        <v>416.37</v>
      </c>
      <c r="L715">
        <v>416.37</v>
      </c>
      <c r="M715">
        <v>188.85550000000001</v>
      </c>
      <c r="N715">
        <v>1</v>
      </c>
      <c r="O715">
        <v>1</v>
      </c>
      <c r="P715">
        <v>13</v>
      </c>
      <c r="Q715">
        <v>429.87</v>
      </c>
      <c r="R715">
        <v>346.38</v>
      </c>
      <c r="S715">
        <v>346.38</v>
      </c>
      <c r="T715">
        <v>162.87549999999999</v>
      </c>
      <c r="U715">
        <v>1</v>
      </c>
      <c r="V715">
        <v>1</v>
      </c>
      <c r="W715">
        <v>2</v>
      </c>
      <c r="X715">
        <v>99.98</v>
      </c>
      <c r="Y715">
        <v>69.989999999999995</v>
      </c>
      <c r="Z715">
        <v>69.989999999999995</v>
      </c>
      <c r="AA715">
        <v>25.98</v>
      </c>
      <c r="AB715">
        <v>1</v>
      </c>
      <c r="AC715">
        <v>1</v>
      </c>
      <c r="AD715">
        <v>0</v>
      </c>
      <c r="AE715">
        <v>1</v>
      </c>
      <c r="AF715">
        <v>1</v>
      </c>
      <c r="AG715">
        <v>1</v>
      </c>
      <c r="AH715">
        <v>0</v>
      </c>
      <c r="AI715">
        <v>1</v>
      </c>
      <c r="AJ715">
        <v>1</v>
      </c>
      <c r="AK715">
        <v>1</v>
      </c>
      <c r="AL715">
        <v>0</v>
      </c>
      <c r="AM715">
        <v>1</v>
      </c>
    </row>
    <row r="716" spans="1:39" x14ac:dyDescent="0.15">
      <c r="A716" t="s">
        <v>34</v>
      </c>
      <c r="B716">
        <v>30</v>
      </c>
      <c r="C716">
        <v>2</v>
      </c>
      <c r="D716">
        <v>0</v>
      </c>
      <c r="E716" t="s">
        <v>32</v>
      </c>
      <c r="F716" t="s">
        <v>206</v>
      </c>
      <c r="G716">
        <v>5221</v>
      </c>
      <c r="H716">
        <v>30869</v>
      </c>
      <c r="I716">
        <v>96171</v>
      </c>
      <c r="J716">
        <v>5530485.8700000001</v>
      </c>
      <c r="K716">
        <v>4100273.95</v>
      </c>
      <c r="L716">
        <v>3521522.69</v>
      </c>
      <c r="M716">
        <v>1516672.7683000001</v>
      </c>
      <c r="N716">
        <v>5221</v>
      </c>
      <c r="O716">
        <v>12189</v>
      </c>
      <c r="P716">
        <v>38915</v>
      </c>
      <c r="Q716">
        <v>2122150.54</v>
      </c>
      <c r="R716">
        <v>1522108.23</v>
      </c>
      <c r="S716">
        <v>1100727.67</v>
      </c>
      <c r="T716">
        <v>655392.48300000001</v>
      </c>
      <c r="U716">
        <v>5221</v>
      </c>
      <c r="V716">
        <v>18680</v>
      </c>
      <c r="W716">
        <v>57256</v>
      </c>
      <c r="X716">
        <v>3408335.33</v>
      </c>
      <c r="Y716">
        <v>2578165.7200000002</v>
      </c>
      <c r="Z716">
        <v>2420795.02</v>
      </c>
      <c r="AA716">
        <v>861280.28529999999</v>
      </c>
      <c r="AB716">
        <v>5169</v>
      </c>
      <c r="AC716">
        <v>5083</v>
      </c>
      <c r="AD716">
        <v>4400</v>
      </c>
      <c r="AE716">
        <v>4845</v>
      </c>
      <c r="AF716">
        <v>5169</v>
      </c>
      <c r="AG716">
        <v>5083</v>
      </c>
      <c r="AH716">
        <v>4400</v>
      </c>
      <c r="AI716">
        <v>4845</v>
      </c>
      <c r="AJ716">
        <v>5169</v>
      </c>
      <c r="AK716">
        <v>5083</v>
      </c>
      <c r="AL716">
        <v>4400</v>
      </c>
      <c r="AM716">
        <v>4845</v>
      </c>
    </row>
    <row r="717" spans="1:39" x14ac:dyDescent="0.15">
      <c r="A717" t="s">
        <v>34</v>
      </c>
      <c r="B717">
        <v>30</v>
      </c>
      <c r="C717">
        <v>2</v>
      </c>
      <c r="D717">
        <v>1</v>
      </c>
      <c r="E717" t="s">
        <v>28</v>
      </c>
      <c r="F717" t="s">
        <v>206</v>
      </c>
      <c r="G717">
        <v>37830</v>
      </c>
      <c r="H717">
        <v>233637</v>
      </c>
      <c r="I717">
        <v>629577</v>
      </c>
      <c r="J717">
        <v>35483214.090000004</v>
      </c>
      <c r="K717">
        <v>29057074.420000002</v>
      </c>
      <c r="L717">
        <v>24568328.48</v>
      </c>
      <c r="M717">
        <v>9924430.9865000006</v>
      </c>
      <c r="N717">
        <v>37830</v>
      </c>
      <c r="O717">
        <v>106586</v>
      </c>
      <c r="P717">
        <v>321621</v>
      </c>
      <c r="Q717">
        <v>17599647.420000002</v>
      </c>
      <c r="R717">
        <v>13873286.699999999</v>
      </c>
      <c r="S717">
        <v>10255223.09</v>
      </c>
      <c r="T717">
        <v>5361176.9978</v>
      </c>
      <c r="U717">
        <v>37830</v>
      </c>
      <c r="V717">
        <v>127051</v>
      </c>
      <c r="W717">
        <v>307956</v>
      </c>
      <c r="X717">
        <v>17883566.670000002</v>
      </c>
      <c r="Y717">
        <v>15183787.720000001</v>
      </c>
      <c r="Z717">
        <v>14313105.390000001</v>
      </c>
      <c r="AA717">
        <v>4563253.9886999996</v>
      </c>
      <c r="AB717">
        <v>36582</v>
      </c>
      <c r="AC717">
        <v>37448</v>
      </c>
      <c r="AD717">
        <v>25314</v>
      </c>
      <c r="AE717">
        <v>36177</v>
      </c>
      <c r="AF717">
        <v>36582</v>
      </c>
      <c r="AG717">
        <v>37448</v>
      </c>
      <c r="AH717">
        <v>25314</v>
      </c>
      <c r="AI717">
        <v>36177</v>
      </c>
      <c r="AJ717">
        <v>36582</v>
      </c>
      <c r="AK717">
        <v>37448</v>
      </c>
      <c r="AL717">
        <v>25314</v>
      </c>
      <c r="AM717">
        <v>36177</v>
      </c>
    </row>
    <row r="718" spans="1:39" x14ac:dyDescent="0.15">
      <c r="A718" t="s">
        <v>34</v>
      </c>
      <c r="B718">
        <v>30</v>
      </c>
      <c r="C718">
        <v>2</v>
      </c>
      <c r="D718">
        <v>1</v>
      </c>
      <c r="E718" t="s">
        <v>30</v>
      </c>
      <c r="F718" t="s">
        <v>206</v>
      </c>
      <c r="G718">
        <v>4779</v>
      </c>
      <c r="H718">
        <v>30782</v>
      </c>
      <c r="I718">
        <v>80806</v>
      </c>
      <c r="J718">
        <v>4603191.78</v>
      </c>
      <c r="K718">
        <v>3754633.67</v>
      </c>
      <c r="L718">
        <v>3142182.99</v>
      </c>
      <c r="M718">
        <v>1279488.9709000001</v>
      </c>
      <c r="N718">
        <v>4779</v>
      </c>
      <c r="O718">
        <v>13266</v>
      </c>
      <c r="P718">
        <v>38798</v>
      </c>
      <c r="Q718">
        <v>2149064.17</v>
      </c>
      <c r="R718">
        <v>1697360.12</v>
      </c>
      <c r="S718">
        <v>1220140.55</v>
      </c>
      <c r="T718">
        <v>653512.15700000001</v>
      </c>
      <c r="U718">
        <v>4779</v>
      </c>
      <c r="V718">
        <v>17516</v>
      </c>
      <c r="W718">
        <v>42008</v>
      </c>
      <c r="X718">
        <v>2454127.61</v>
      </c>
      <c r="Y718">
        <v>2057273.55</v>
      </c>
      <c r="Z718">
        <v>1922042.44</v>
      </c>
      <c r="AA718">
        <v>625976.81389999995</v>
      </c>
      <c r="AB718">
        <v>4524</v>
      </c>
      <c r="AC718">
        <v>4739</v>
      </c>
      <c r="AD718">
        <v>2964</v>
      </c>
      <c r="AE718">
        <v>4636</v>
      </c>
      <c r="AF718">
        <v>4524</v>
      </c>
      <c r="AG718">
        <v>4739</v>
      </c>
      <c r="AH718">
        <v>2964</v>
      </c>
      <c r="AI718">
        <v>4636</v>
      </c>
      <c r="AJ718">
        <v>4524</v>
      </c>
      <c r="AK718">
        <v>4739</v>
      </c>
      <c r="AL718">
        <v>2964</v>
      </c>
      <c r="AM718">
        <v>4636</v>
      </c>
    </row>
    <row r="719" spans="1:39" x14ac:dyDescent="0.15">
      <c r="A719" t="s">
        <v>34</v>
      </c>
      <c r="B719">
        <v>30</v>
      </c>
      <c r="C719">
        <v>2</v>
      </c>
      <c r="D719">
        <v>1</v>
      </c>
      <c r="E719" t="s">
        <v>29</v>
      </c>
      <c r="F719" t="s">
        <v>206</v>
      </c>
      <c r="G719">
        <v>69501</v>
      </c>
      <c r="H719">
        <v>491431</v>
      </c>
      <c r="I719">
        <v>1337440</v>
      </c>
      <c r="J719">
        <v>75201336.909999996</v>
      </c>
      <c r="K719">
        <v>57811945.649999999</v>
      </c>
      <c r="L719">
        <v>49304478.25</v>
      </c>
      <c r="M719">
        <v>21067312.6153</v>
      </c>
      <c r="N719">
        <v>69501</v>
      </c>
      <c r="O719">
        <v>199433</v>
      </c>
      <c r="P719">
        <v>599530</v>
      </c>
      <c r="Q719">
        <v>32641917.809999999</v>
      </c>
      <c r="R719">
        <v>24296550.850000001</v>
      </c>
      <c r="S719">
        <v>17963215.890000001</v>
      </c>
      <c r="T719">
        <v>10125471.422</v>
      </c>
      <c r="U719">
        <v>69501</v>
      </c>
      <c r="V719">
        <v>291998</v>
      </c>
      <c r="W719">
        <v>737910</v>
      </c>
      <c r="X719">
        <v>42559419.100000001</v>
      </c>
      <c r="Y719">
        <v>33515394.800000001</v>
      </c>
      <c r="Z719">
        <v>31341262.359999999</v>
      </c>
      <c r="AA719">
        <v>10941841.193299999</v>
      </c>
      <c r="AB719">
        <v>66939</v>
      </c>
      <c r="AC719">
        <v>66982</v>
      </c>
      <c r="AD719">
        <v>47125</v>
      </c>
      <c r="AE719">
        <v>67669</v>
      </c>
      <c r="AF719">
        <v>66939</v>
      </c>
      <c r="AG719">
        <v>66982</v>
      </c>
      <c r="AH719">
        <v>47125</v>
      </c>
      <c r="AI719">
        <v>67669</v>
      </c>
      <c r="AJ719">
        <v>66939</v>
      </c>
      <c r="AK719">
        <v>66982</v>
      </c>
      <c r="AL719">
        <v>47125</v>
      </c>
      <c r="AM719">
        <v>67669</v>
      </c>
    </row>
    <row r="720" spans="1:39" x14ac:dyDescent="0.15">
      <c r="A720" t="s">
        <v>34</v>
      </c>
      <c r="B720">
        <v>30</v>
      </c>
      <c r="C720">
        <v>2</v>
      </c>
      <c r="D720">
        <v>1</v>
      </c>
      <c r="E720" t="s">
        <v>31</v>
      </c>
      <c r="F720" t="s">
        <v>206</v>
      </c>
      <c r="G720">
        <v>288</v>
      </c>
      <c r="H720">
        <v>2084</v>
      </c>
      <c r="I720">
        <v>5230</v>
      </c>
      <c r="J720">
        <v>289360.06</v>
      </c>
      <c r="K720">
        <v>230949.32</v>
      </c>
      <c r="L720">
        <v>192830.6</v>
      </c>
      <c r="M720">
        <v>82047.117700000003</v>
      </c>
      <c r="N720">
        <v>288</v>
      </c>
      <c r="O720">
        <v>866</v>
      </c>
      <c r="P720">
        <v>2377</v>
      </c>
      <c r="Q720">
        <v>127072.75</v>
      </c>
      <c r="R720">
        <v>99479.71</v>
      </c>
      <c r="S720">
        <v>71406.55</v>
      </c>
      <c r="T720">
        <v>39721.543100000003</v>
      </c>
      <c r="U720">
        <v>288</v>
      </c>
      <c r="V720">
        <v>1218</v>
      </c>
      <c r="W720">
        <v>2853</v>
      </c>
      <c r="X720">
        <v>162287.31</v>
      </c>
      <c r="Y720">
        <v>131469.60999999999</v>
      </c>
      <c r="Z720">
        <v>121424.05</v>
      </c>
      <c r="AA720">
        <v>42325.5746</v>
      </c>
      <c r="AB720">
        <v>274</v>
      </c>
      <c r="AC720">
        <v>283</v>
      </c>
      <c r="AD720">
        <v>178</v>
      </c>
      <c r="AE720">
        <v>278</v>
      </c>
      <c r="AF720">
        <v>274</v>
      </c>
      <c r="AG720">
        <v>283</v>
      </c>
      <c r="AH720">
        <v>178</v>
      </c>
      <c r="AI720">
        <v>278</v>
      </c>
      <c r="AJ720">
        <v>274</v>
      </c>
      <c r="AK720">
        <v>283</v>
      </c>
      <c r="AL720">
        <v>178</v>
      </c>
      <c r="AM720">
        <v>278</v>
      </c>
    </row>
    <row r="721" spans="1:39" x14ac:dyDescent="0.15">
      <c r="A721" t="s">
        <v>34</v>
      </c>
      <c r="B721">
        <v>30</v>
      </c>
      <c r="C721">
        <v>2</v>
      </c>
      <c r="D721">
        <v>1</v>
      </c>
      <c r="E721" t="s">
        <v>32</v>
      </c>
      <c r="F721" t="s">
        <v>206</v>
      </c>
      <c r="G721">
        <v>8452</v>
      </c>
      <c r="H721">
        <v>59647</v>
      </c>
      <c r="I721">
        <v>162462</v>
      </c>
      <c r="J721">
        <v>9240231.3800000008</v>
      </c>
      <c r="K721">
        <v>7154041.5700000003</v>
      </c>
      <c r="L721">
        <v>6199773.3600000003</v>
      </c>
      <c r="M721">
        <v>2546632.1987999999</v>
      </c>
      <c r="N721">
        <v>8452</v>
      </c>
      <c r="O721">
        <v>23263</v>
      </c>
      <c r="P721">
        <v>66574</v>
      </c>
      <c r="Q721">
        <v>3601880.47</v>
      </c>
      <c r="R721">
        <v>2721823.2</v>
      </c>
      <c r="S721">
        <v>2023643.53</v>
      </c>
      <c r="T721">
        <v>1111233.2738000001</v>
      </c>
      <c r="U721">
        <v>8452</v>
      </c>
      <c r="V721">
        <v>36384</v>
      </c>
      <c r="W721">
        <v>95888</v>
      </c>
      <c r="X721">
        <v>5638350.9100000001</v>
      </c>
      <c r="Y721">
        <v>4432218.37</v>
      </c>
      <c r="Z721">
        <v>4176129.83</v>
      </c>
      <c r="AA721">
        <v>1435398.925</v>
      </c>
      <c r="AB721">
        <v>8254</v>
      </c>
      <c r="AC721">
        <v>8261</v>
      </c>
      <c r="AD721">
        <v>5908</v>
      </c>
      <c r="AE721">
        <v>8205</v>
      </c>
      <c r="AF721">
        <v>8254</v>
      </c>
      <c r="AG721">
        <v>8261</v>
      </c>
      <c r="AH721">
        <v>5908</v>
      </c>
      <c r="AI721">
        <v>8205</v>
      </c>
      <c r="AJ721">
        <v>8254</v>
      </c>
      <c r="AK721">
        <v>8261</v>
      </c>
      <c r="AL721">
        <v>5908</v>
      </c>
      <c r="AM721">
        <v>8205</v>
      </c>
    </row>
    <row r="722" spans="1:39" x14ac:dyDescent="0.15">
      <c r="A722" t="s">
        <v>34</v>
      </c>
      <c r="B722">
        <v>30</v>
      </c>
      <c r="C722">
        <v>2</v>
      </c>
      <c r="D722">
        <v>2</v>
      </c>
      <c r="E722" t="s">
        <v>28</v>
      </c>
      <c r="F722" t="s">
        <v>206</v>
      </c>
      <c r="G722">
        <v>12715</v>
      </c>
      <c r="H722">
        <v>60571</v>
      </c>
      <c r="I722">
        <v>181081</v>
      </c>
      <c r="J722">
        <v>10698123.09</v>
      </c>
      <c r="K722">
        <v>8692267.9199999999</v>
      </c>
      <c r="L722">
        <v>7083273.71</v>
      </c>
      <c r="M722">
        <v>2908031.8462</v>
      </c>
      <c r="N722">
        <v>12715</v>
      </c>
      <c r="O722">
        <v>27534</v>
      </c>
      <c r="P722">
        <v>92202</v>
      </c>
      <c r="Q722">
        <v>5349230.47</v>
      </c>
      <c r="R722">
        <v>4190927.7</v>
      </c>
      <c r="S722">
        <v>2867757.25</v>
      </c>
      <c r="T722">
        <v>1567677.0851</v>
      </c>
      <c r="U722">
        <v>12715</v>
      </c>
      <c r="V722">
        <v>33037</v>
      </c>
      <c r="W722">
        <v>88879</v>
      </c>
      <c r="X722">
        <v>5348892.62</v>
      </c>
      <c r="Y722">
        <v>4501340.22</v>
      </c>
      <c r="Z722">
        <v>4215516.46</v>
      </c>
      <c r="AA722">
        <v>1340354.7611</v>
      </c>
      <c r="AB722">
        <v>12214</v>
      </c>
      <c r="AC722">
        <v>12515</v>
      </c>
      <c r="AD722">
        <v>7611</v>
      </c>
      <c r="AE722">
        <v>12065</v>
      </c>
      <c r="AF722">
        <v>12214</v>
      </c>
      <c r="AG722">
        <v>12515</v>
      </c>
      <c r="AH722">
        <v>7611</v>
      </c>
      <c r="AI722">
        <v>12065</v>
      </c>
      <c r="AJ722">
        <v>12214</v>
      </c>
      <c r="AK722">
        <v>12515</v>
      </c>
      <c r="AL722">
        <v>7611</v>
      </c>
      <c r="AM722">
        <v>12065</v>
      </c>
    </row>
    <row r="723" spans="1:39" x14ac:dyDescent="0.15">
      <c r="A723" t="s">
        <v>34</v>
      </c>
      <c r="B723">
        <v>30</v>
      </c>
      <c r="C723">
        <v>2</v>
      </c>
      <c r="D723">
        <v>2</v>
      </c>
      <c r="E723" t="s">
        <v>30</v>
      </c>
      <c r="F723" t="s">
        <v>206</v>
      </c>
      <c r="G723">
        <v>1444</v>
      </c>
      <c r="H723">
        <v>6892</v>
      </c>
      <c r="I723">
        <v>20660</v>
      </c>
      <c r="J723">
        <v>1227659.6399999999</v>
      </c>
      <c r="K723">
        <v>994377.83</v>
      </c>
      <c r="L723">
        <v>792907.18</v>
      </c>
      <c r="M723">
        <v>334563.42349999998</v>
      </c>
      <c r="N723">
        <v>1444</v>
      </c>
      <c r="O723">
        <v>2979</v>
      </c>
      <c r="P723">
        <v>10303</v>
      </c>
      <c r="Q723">
        <v>602959.37</v>
      </c>
      <c r="R723">
        <v>473766.08</v>
      </c>
      <c r="S723">
        <v>310691.46000000002</v>
      </c>
      <c r="T723">
        <v>177147.1949</v>
      </c>
      <c r="U723">
        <v>1444</v>
      </c>
      <c r="V723">
        <v>3913</v>
      </c>
      <c r="W723">
        <v>10357</v>
      </c>
      <c r="X723">
        <v>624700.27</v>
      </c>
      <c r="Y723">
        <v>520611.75</v>
      </c>
      <c r="Z723">
        <v>482215.72</v>
      </c>
      <c r="AA723">
        <v>157416.2286</v>
      </c>
      <c r="AB723">
        <v>1367</v>
      </c>
      <c r="AC723">
        <v>1431</v>
      </c>
      <c r="AD723">
        <v>820</v>
      </c>
      <c r="AE723">
        <v>1414</v>
      </c>
      <c r="AF723">
        <v>1367</v>
      </c>
      <c r="AG723">
        <v>1431</v>
      </c>
      <c r="AH723">
        <v>820</v>
      </c>
      <c r="AI723">
        <v>1414</v>
      </c>
      <c r="AJ723">
        <v>1367</v>
      </c>
      <c r="AK723">
        <v>1431</v>
      </c>
      <c r="AL723">
        <v>820</v>
      </c>
      <c r="AM723">
        <v>1414</v>
      </c>
    </row>
    <row r="724" spans="1:39" x14ac:dyDescent="0.15">
      <c r="A724" t="s">
        <v>34</v>
      </c>
      <c r="B724">
        <v>30</v>
      </c>
      <c r="C724">
        <v>2</v>
      </c>
      <c r="D724">
        <v>2</v>
      </c>
      <c r="E724" t="s">
        <v>29</v>
      </c>
      <c r="F724" t="s">
        <v>206</v>
      </c>
      <c r="G724">
        <v>9315</v>
      </c>
      <c r="H724">
        <v>47495</v>
      </c>
      <c r="I724">
        <v>149406</v>
      </c>
      <c r="J724">
        <v>8756813.9600000009</v>
      </c>
      <c r="K724">
        <v>6725070.4900000002</v>
      </c>
      <c r="L724">
        <v>5535769.3099999996</v>
      </c>
      <c r="M724">
        <v>2391657.3232999998</v>
      </c>
      <c r="N724">
        <v>9315</v>
      </c>
      <c r="O724">
        <v>19561</v>
      </c>
      <c r="P724">
        <v>67428</v>
      </c>
      <c r="Q724">
        <v>3870880.15</v>
      </c>
      <c r="R724">
        <v>2885638.59</v>
      </c>
      <c r="S724">
        <v>1970909.01</v>
      </c>
      <c r="T724">
        <v>1157348.3869</v>
      </c>
      <c r="U724">
        <v>9315</v>
      </c>
      <c r="V724">
        <v>27934</v>
      </c>
      <c r="W724">
        <v>81978</v>
      </c>
      <c r="X724">
        <v>4885933.8099999996</v>
      </c>
      <c r="Y724">
        <v>3839431.9</v>
      </c>
      <c r="Z724">
        <v>3564860.3</v>
      </c>
      <c r="AA724">
        <v>1234308.9364</v>
      </c>
      <c r="AB724">
        <v>8915</v>
      </c>
      <c r="AC724">
        <v>9041</v>
      </c>
      <c r="AD724">
        <v>5476</v>
      </c>
      <c r="AE724">
        <v>9120</v>
      </c>
      <c r="AF724">
        <v>8915</v>
      </c>
      <c r="AG724">
        <v>9041</v>
      </c>
      <c r="AH724">
        <v>5476</v>
      </c>
      <c r="AI724">
        <v>9120</v>
      </c>
      <c r="AJ724">
        <v>8915</v>
      </c>
      <c r="AK724">
        <v>9041</v>
      </c>
      <c r="AL724">
        <v>5476</v>
      </c>
      <c r="AM724">
        <v>9120</v>
      </c>
    </row>
    <row r="725" spans="1:39" x14ac:dyDescent="0.15">
      <c r="A725" t="s">
        <v>34</v>
      </c>
      <c r="B725">
        <v>30</v>
      </c>
      <c r="C725">
        <v>2</v>
      </c>
      <c r="D725">
        <v>2</v>
      </c>
      <c r="E725" t="s">
        <v>31</v>
      </c>
      <c r="F725" t="s">
        <v>206</v>
      </c>
      <c r="G725">
        <v>24</v>
      </c>
      <c r="H725">
        <v>117</v>
      </c>
      <c r="I725">
        <v>332</v>
      </c>
      <c r="J725">
        <v>18957.54</v>
      </c>
      <c r="K725">
        <v>15021.98</v>
      </c>
      <c r="L725">
        <v>12273.5</v>
      </c>
      <c r="M725">
        <v>5434.3220000000001</v>
      </c>
      <c r="N725">
        <v>24</v>
      </c>
      <c r="O725">
        <v>48</v>
      </c>
      <c r="P725">
        <v>132</v>
      </c>
      <c r="Q725">
        <v>7237.16</v>
      </c>
      <c r="R725">
        <v>5576.67</v>
      </c>
      <c r="S725">
        <v>3584.07</v>
      </c>
      <c r="T725">
        <v>2456.0574999999999</v>
      </c>
      <c r="U725">
        <v>24</v>
      </c>
      <c r="V725">
        <v>69</v>
      </c>
      <c r="W725">
        <v>200</v>
      </c>
      <c r="X725">
        <v>11720.38</v>
      </c>
      <c r="Y725">
        <v>9445.31</v>
      </c>
      <c r="Z725">
        <v>8689.43</v>
      </c>
      <c r="AA725">
        <v>2978.2645000000002</v>
      </c>
      <c r="AB725">
        <v>23</v>
      </c>
      <c r="AC725">
        <v>24</v>
      </c>
      <c r="AD725">
        <v>12</v>
      </c>
      <c r="AE725">
        <v>24</v>
      </c>
      <c r="AF725">
        <v>23</v>
      </c>
      <c r="AG725">
        <v>24</v>
      </c>
      <c r="AH725">
        <v>12</v>
      </c>
      <c r="AI725">
        <v>24</v>
      </c>
      <c r="AJ725">
        <v>23</v>
      </c>
      <c r="AK725">
        <v>24</v>
      </c>
      <c r="AL725">
        <v>12</v>
      </c>
      <c r="AM725">
        <v>24</v>
      </c>
    </row>
    <row r="726" spans="1:39" x14ac:dyDescent="0.15">
      <c r="A726" t="s">
        <v>34</v>
      </c>
      <c r="B726">
        <v>30</v>
      </c>
      <c r="C726">
        <v>2</v>
      </c>
      <c r="D726">
        <v>2</v>
      </c>
      <c r="E726" t="s">
        <v>32</v>
      </c>
      <c r="F726" t="s">
        <v>206</v>
      </c>
      <c r="G726">
        <v>4221</v>
      </c>
      <c r="H726">
        <v>24066</v>
      </c>
      <c r="I726">
        <v>72720</v>
      </c>
      <c r="J726">
        <v>4270502.5599999996</v>
      </c>
      <c r="K726">
        <v>3249691.24</v>
      </c>
      <c r="L726">
        <v>2793152.17</v>
      </c>
      <c r="M726">
        <v>1148019.2194000001</v>
      </c>
      <c r="N726">
        <v>4221</v>
      </c>
      <c r="O726">
        <v>9309</v>
      </c>
      <c r="P726">
        <v>28461</v>
      </c>
      <c r="Q726">
        <v>1602894.11</v>
      </c>
      <c r="R726">
        <v>1190987.49</v>
      </c>
      <c r="S726">
        <v>858524.58</v>
      </c>
      <c r="T726">
        <v>479786.52559999999</v>
      </c>
      <c r="U726">
        <v>4221</v>
      </c>
      <c r="V726">
        <v>14757</v>
      </c>
      <c r="W726">
        <v>44259</v>
      </c>
      <c r="X726">
        <v>2667608.4500000002</v>
      </c>
      <c r="Y726">
        <v>2058703.75</v>
      </c>
      <c r="Z726">
        <v>1934627.59</v>
      </c>
      <c r="AA726">
        <v>668232.69380000001</v>
      </c>
      <c r="AB726">
        <v>4101</v>
      </c>
      <c r="AC726">
        <v>4146</v>
      </c>
      <c r="AD726">
        <v>2827</v>
      </c>
      <c r="AE726">
        <v>4030</v>
      </c>
      <c r="AF726">
        <v>4101</v>
      </c>
      <c r="AG726">
        <v>4146</v>
      </c>
      <c r="AH726">
        <v>2827</v>
      </c>
      <c r="AI726">
        <v>4030</v>
      </c>
      <c r="AJ726">
        <v>4101</v>
      </c>
      <c r="AK726">
        <v>4146</v>
      </c>
      <c r="AL726">
        <v>2827</v>
      </c>
      <c r="AM726">
        <v>4030</v>
      </c>
    </row>
    <row r="727" spans="1:39" x14ac:dyDescent="0.15">
      <c r="A727" t="s">
        <v>34</v>
      </c>
      <c r="B727">
        <v>70</v>
      </c>
      <c r="C727">
        <v>1</v>
      </c>
      <c r="D727">
        <v>0</v>
      </c>
      <c r="E727" t="s">
        <v>28</v>
      </c>
      <c r="F727" t="s">
        <v>206</v>
      </c>
      <c r="G727">
        <v>101791</v>
      </c>
      <c r="H727">
        <v>155484</v>
      </c>
      <c r="I727">
        <v>423954</v>
      </c>
      <c r="J727">
        <v>25423827.59</v>
      </c>
      <c r="K727">
        <v>20205539.079999998</v>
      </c>
      <c r="L727">
        <v>17520393.68</v>
      </c>
      <c r="M727">
        <v>6936173.3185000001</v>
      </c>
      <c r="N727">
        <v>44033</v>
      </c>
      <c r="O727">
        <v>64781</v>
      </c>
      <c r="P727">
        <v>192123</v>
      </c>
      <c r="Q727">
        <v>11533868.07</v>
      </c>
      <c r="R727">
        <v>8802215.2400000002</v>
      </c>
      <c r="S727">
        <v>6732817.5199999996</v>
      </c>
      <c r="T727">
        <v>3387546.2818</v>
      </c>
      <c r="U727">
        <v>57758</v>
      </c>
      <c r="V727">
        <v>90703</v>
      </c>
      <c r="W727">
        <v>231831</v>
      </c>
      <c r="X727">
        <v>13889959.52</v>
      </c>
      <c r="Y727">
        <v>11403323.84</v>
      </c>
      <c r="Z727">
        <v>10787576.16</v>
      </c>
      <c r="AA727">
        <v>3548627.0367000001</v>
      </c>
      <c r="AB727">
        <v>99999</v>
      </c>
      <c r="AC727">
        <v>82363</v>
      </c>
      <c r="AD727">
        <v>56723</v>
      </c>
      <c r="AE727">
        <v>58293</v>
      </c>
      <c r="AF727">
        <v>43356</v>
      </c>
      <c r="AG727">
        <v>41383</v>
      </c>
      <c r="AH727">
        <v>28984</v>
      </c>
      <c r="AI727">
        <v>28559</v>
      </c>
      <c r="AJ727">
        <v>56643</v>
      </c>
      <c r="AK727">
        <v>40980</v>
      </c>
      <c r="AL727">
        <v>27739</v>
      </c>
      <c r="AM727">
        <v>29734</v>
      </c>
    </row>
    <row r="728" spans="1:39" x14ac:dyDescent="0.15">
      <c r="A728" t="s">
        <v>34</v>
      </c>
      <c r="B728">
        <v>70</v>
      </c>
      <c r="C728">
        <v>1</v>
      </c>
      <c r="D728">
        <v>0</v>
      </c>
      <c r="E728" t="s">
        <v>30</v>
      </c>
      <c r="F728" t="s">
        <v>206</v>
      </c>
      <c r="G728">
        <v>153</v>
      </c>
      <c r="H728">
        <v>237</v>
      </c>
      <c r="I728">
        <v>626</v>
      </c>
      <c r="J728">
        <v>37740.22</v>
      </c>
      <c r="K728">
        <v>30509.8</v>
      </c>
      <c r="L728">
        <v>25669.66</v>
      </c>
      <c r="M728">
        <v>9966.4222000000009</v>
      </c>
      <c r="N728">
        <v>70</v>
      </c>
      <c r="O728">
        <v>111</v>
      </c>
      <c r="P728">
        <v>297</v>
      </c>
      <c r="Q728">
        <v>18125.95</v>
      </c>
      <c r="R728">
        <v>14188.45</v>
      </c>
      <c r="S728">
        <v>10063.41</v>
      </c>
      <c r="T728">
        <v>5059.9695000000002</v>
      </c>
      <c r="U728">
        <v>83</v>
      </c>
      <c r="V728">
        <v>126</v>
      </c>
      <c r="W728">
        <v>329</v>
      </c>
      <c r="X728">
        <v>19614.27</v>
      </c>
      <c r="Y728">
        <v>16321.35</v>
      </c>
      <c r="Z728">
        <v>15606.25</v>
      </c>
      <c r="AA728">
        <v>4906.4526999999998</v>
      </c>
      <c r="AB728">
        <v>149</v>
      </c>
      <c r="AC728">
        <v>116</v>
      </c>
      <c r="AD728">
        <v>67</v>
      </c>
      <c r="AE728">
        <v>120</v>
      </c>
      <c r="AF728">
        <v>67</v>
      </c>
      <c r="AG728">
        <v>59</v>
      </c>
      <c r="AH728">
        <v>37</v>
      </c>
      <c r="AI728">
        <v>61</v>
      </c>
      <c r="AJ728">
        <v>82</v>
      </c>
      <c r="AK728">
        <v>57</v>
      </c>
      <c r="AL728">
        <v>30</v>
      </c>
      <c r="AM728">
        <v>59</v>
      </c>
    </row>
    <row r="729" spans="1:39" x14ac:dyDescent="0.15">
      <c r="A729" t="s">
        <v>34</v>
      </c>
      <c r="B729">
        <v>70</v>
      </c>
      <c r="C729">
        <v>1</v>
      </c>
      <c r="D729">
        <v>0</v>
      </c>
      <c r="E729" t="s">
        <v>29</v>
      </c>
      <c r="F729" t="s">
        <v>206</v>
      </c>
      <c r="G729">
        <v>979</v>
      </c>
      <c r="H729">
        <v>1698</v>
      </c>
      <c r="I729">
        <v>5103</v>
      </c>
      <c r="J729">
        <v>287644.03000000003</v>
      </c>
      <c r="K729">
        <v>207585.65</v>
      </c>
      <c r="L729">
        <v>184369.49</v>
      </c>
      <c r="M729">
        <v>86354.614700000006</v>
      </c>
      <c r="N729">
        <v>497</v>
      </c>
      <c r="O729">
        <v>858</v>
      </c>
      <c r="P729">
        <v>2770</v>
      </c>
      <c r="Q729">
        <v>151140.85999999999</v>
      </c>
      <c r="R729">
        <v>106393.66</v>
      </c>
      <c r="S729">
        <v>89462.69</v>
      </c>
      <c r="T729">
        <v>50600.508399999999</v>
      </c>
      <c r="U729">
        <v>482</v>
      </c>
      <c r="V729">
        <v>840</v>
      </c>
      <c r="W729">
        <v>2333</v>
      </c>
      <c r="X729">
        <v>136503.17000000001</v>
      </c>
      <c r="Y729">
        <v>101191.99</v>
      </c>
      <c r="Z729">
        <v>94906.8</v>
      </c>
      <c r="AA729">
        <v>35754.106299999999</v>
      </c>
      <c r="AB729">
        <v>972</v>
      </c>
      <c r="AC729">
        <v>777</v>
      </c>
      <c r="AD729">
        <v>605</v>
      </c>
      <c r="AE729">
        <v>612</v>
      </c>
      <c r="AF729">
        <v>494</v>
      </c>
      <c r="AG729">
        <v>483</v>
      </c>
      <c r="AH729">
        <v>402</v>
      </c>
      <c r="AI729">
        <v>360</v>
      </c>
      <c r="AJ729">
        <v>478</v>
      </c>
      <c r="AK729">
        <v>294</v>
      </c>
      <c r="AL729">
        <v>203</v>
      </c>
      <c r="AM729">
        <v>252</v>
      </c>
    </row>
    <row r="730" spans="1:39" x14ac:dyDescent="0.15">
      <c r="A730" t="s">
        <v>34</v>
      </c>
      <c r="B730">
        <v>70</v>
      </c>
      <c r="C730">
        <v>1</v>
      </c>
      <c r="D730">
        <v>0</v>
      </c>
      <c r="E730" t="s">
        <v>31</v>
      </c>
      <c r="F730" t="s">
        <v>206</v>
      </c>
      <c r="G730">
        <v>1</v>
      </c>
      <c r="H730">
        <v>5</v>
      </c>
      <c r="I730">
        <v>8</v>
      </c>
      <c r="J730">
        <v>442.99</v>
      </c>
      <c r="K730">
        <v>296.14</v>
      </c>
      <c r="L730">
        <v>170.59</v>
      </c>
      <c r="M730">
        <v>103.3207</v>
      </c>
      <c r="N730">
        <v>1</v>
      </c>
      <c r="O730">
        <v>5</v>
      </c>
      <c r="P730">
        <v>8</v>
      </c>
      <c r="Q730">
        <v>442.99</v>
      </c>
      <c r="R730">
        <v>296.14</v>
      </c>
      <c r="S730">
        <v>170.59</v>
      </c>
      <c r="T730">
        <v>103.3207</v>
      </c>
      <c r="U730">
        <v>0</v>
      </c>
      <c r="V730">
        <v>0</v>
      </c>
      <c r="W730">
        <v>0</v>
      </c>
      <c r="X730">
        <v>0</v>
      </c>
      <c r="Y730">
        <v>0</v>
      </c>
      <c r="Z730">
        <v>0</v>
      </c>
      <c r="AA730">
        <v>0</v>
      </c>
      <c r="AB730">
        <v>1</v>
      </c>
      <c r="AC730">
        <v>1</v>
      </c>
      <c r="AD730">
        <v>1</v>
      </c>
      <c r="AE730">
        <v>1</v>
      </c>
      <c r="AF730">
        <v>1</v>
      </c>
      <c r="AG730">
        <v>1</v>
      </c>
      <c r="AH730">
        <v>1</v>
      </c>
      <c r="AI730">
        <v>1</v>
      </c>
      <c r="AJ730">
        <v>0</v>
      </c>
      <c r="AK730">
        <v>0</v>
      </c>
      <c r="AL730">
        <v>0</v>
      </c>
      <c r="AM730">
        <v>0</v>
      </c>
    </row>
    <row r="731" spans="1:39" x14ac:dyDescent="0.15">
      <c r="A731" t="s">
        <v>34</v>
      </c>
      <c r="B731">
        <v>70</v>
      </c>
      <c r="C731">
        <v>1</v>
      </c>
      <c r="D731">
        <v>0</v>
      </c>
      <c r="E731" t="s">
        <v>32</v>
      </c>
      <c r="F731" t="s">
        <v>206</v>
      </c>
      <c r="G731">
        <v>15438</v>
      </c>
      <c r="H731">
        <v>28041</v>
      </c>
      <c r="I731">
        <v>78996</v>
      </c>
      <c r="J731">
        <v>4739900.03</v>
      </c>
      <c r="K731">
        <v>3489116.99</v>
      </c>
      <c r="L731">
        <v>3265189.19</v>
      </c>
      <c r="M731">
        <v>1230050.1183</v>
      </c>
      <c r="N731">
        <v>2104</v>
      </c>
      <c r="O731">
        <v>3738</v>
      </c>
      <c r="P731">
        <v>10478</v>
      </c>
      <c r="Q731">
        <v>646319.02</v>
      </c>
      <c r="R731">
        <v>468174.4</v>
      </c>
      <c r="S731">
        <v>359054.88</v>
      </c>
      <c r="T731">
        <v>182260.35889999999</v>
      </c>
      <c r="U731">
        <v>13334</v>
      </c>
      <c r="V731">
        <v>24303</v>
      </c>
      <c r="W731">
        <v>68518</v>
      </c>
      <c r="X731">
        <v>4093581.01</v>
      </c>
      <c r="Y731">
        <v>3020942.59</v>
      </c>
      <c r="Z731">
        <v>2906134.31</v>
      </c>
      <c r="AA731">
        <v>1047789.7594</v>
      </c>
      <c r="AB731">
        <v>15291</v>
      </c>
      <c r="AC731">
        <v>11776</v>
      </c>
      <c r="AD731">
        <v>8693</v>
      </c>
      <c r="AE731">
        <v>10877</v>
      </c>
      <c r="AF731">
        <v>2077</v>
      </c>
      <c r="AG731">
        <v>1563</v>
      </c>
      <c r="AH731">
        <v>1211</v>
      </c>
      <c r="AI731">
        <v>1848</v>
      </c>
      <c r="AJ731">
        <v>13214</v>
      </c>
      <c r="AK731">
        <v>10213</v>
      </c>
      <c r="AL731">
        <v>7482</v>
      </c>
      <c r="AM731">
        <v>9029</v>
      </c>
    </row>
    <row r="732" spans="1:39" x14ac:dyDescent="0.15">
      <c r="A732" t="s">
        <v>34</v>
      </c>
      <c r="B732">
        <v>70</v>
      </c>
      <c r="C732">
        <v>1</v>
      </c>
      <c r="D732">
        <v>1</v>
      </c>
      <c r="E732" t="s">
        <v>28</v>
      </c>
      <c r="F732" t="s">
        <v>206</v>
      </c>
      <c r="G732">
        <v>99888</v>
      </c>
      <c r="H732">
        <v>212558</v>
      </c>
      <c r="I732">
        <v>501727</v>
      </c>
      <c r="J732">
        <v>27395596.010000002</v>
      </c>
      <c r="K732">
        <v>22589426.300000001</v>
      </c>
      <c r="L732">
        <v>20075819.440000001</v>
      </c>
      <c r="M732">
        <v>7836983.8958999999</v>
      </c>
      <c r="N732">
        <v>45252</v>
      </c>
      <c r="O732">
        <v>90820</v>
      </c>
      <c r="P732">
        <v>241516</v>
      </c>
      <c r="Q732">
        <v>12824907.529999999</v>
      </c>
      <c r="R732">
        <v>10288293.369999999</v>
      </c>
      <c r="S732">
        <v>8312915.5800000001</v>
      </c>
      <c r="T732">
        <v>4024341.4183999998</v>
      </c>
      <c r="U732">
        <v>54636</v>
      </c>
      <c r="V732">
        <v>121738</v>
      </c>
      <c r="W732">
        <v>260211</v>
      </c>
      <c r="X732">
        <v>14570688.48</v>
      </c>
      <c r="Y732">
        <v>12301132.93</v>
      </c>
      <c r="Z732">
        <v>11762903.859999999</v>
      </c>
      <c r="AA732">
        <v>3812642.4775</v>
      </c>
      <c r="AB732">
        <v>96492</v>
      </c>
      <c r="AC732">
        <v>92603</v>
      </c>
      <c r="AD732">
        <v>48296</v>
      </c>
      <c r="AE732">
        <v>87026</v>
      </c>
      <c r="AF732">
        <v>43762</v>
      </c>
      <c r="AG732">
        <v>43398</v>
      </c>
      <c r="AH732">
        <v>26019</v>
      </c>
      <c r="AI732">
        <v>40581</v>
      </c>
      <c r="AJ732">
        <v>52730</v>
      </c>
      <c r="AK732">
        <v>49205</v>
      </c>
      <c r="AL732">
        <v>22277</v>
      </c>
      <c r="AM732">
        <v>46445</v>
      </c>
    </row>
    <row r="733" spans="1:39" x14ac:dyDescent="0.15">
      <c r="A733" t="s">
        <v>34</v>
      </c>
      <c r="B733">
        <v>70</v>
      </c>
      <c r="C733">
        <v>1</v>
      </c>
      <c r="D733">
        <v>1</v>
      </c>
      <c r="E733" t="s">
        <v>30</v>
      </c>
      <c r="F733" t="s">
        <v>206</v>
      </c>
      <c r="G733">
        <v>9762</v>
      </c>
      <c r="H733">
        <v>21547</v>
      </c>
      <c r="I733">
        <v>49279</v>
      </c>
      <c r="J733">
        <v>2704242.15</v>
      </c>
      <c r="K733">
        <v>2239417.4700000002</v>
      </c>
      <c r="L733">
        <v>1983825.97</v>
      </c>
      <c r="M733">
        <v>764767.55070000002</v>
      </c>
      <c r="N733">
        <v>3935</v>
      </c>
      <c r="O733">
        <v>8100</v>
      </c>
      <c r="P733">
        <v>20908</v>
      </c>
      <c r="Q733">
        <v>1123296.69</v>
      </c>
      <c r="R733">
        <v>906415.34</v>
      </c>
      <c r="S733">
        <v>717605.16</v>
      </c>
      <c r="T733">
        <v>350845.65990000003</v>
      </c>
      <c r="U733">
        <v>5827</v>
      </c>
      <c r="V733">
        <v>13447</v>
      </c>
      <c r="W733">
        <v>28371</v>
      </c>
      <c r="X733">
        <v>1580945.46</v>
      </c>
      <c r="Y733">
        <v>1333002.1299999999</v>
      </c>
      <c r="Z733">
        <v>1266220.81</v>
      </c>
      <c r="AA733">
        <v>413921.89079999999</v>
      </c>
      <c r="AB733">
        <v>9238</v>
      </c>
      <c r="AC733">
        <v>9306</v>
      </c>
      <c r="AD733">
        <v>4119</v>
      </c>
      <c r="AE733">
        <v>9480</v>
      </c>
      <c r="AF733">
        <v>3739</v>
      </c>
      <c r="AG733">
        <v>3801</v>
      </c>
      <c r="AH733">
        <v>2079</v>
      </c>
      <c r="AI733">
        <v>3827</v>
      </c>
      <c r="AJ733">
        <v>5499</v>
      </c>
      <c r="AK733">
        <v>5505</v>
      </c>
      <c r="AL733">
        <v>2040</v>
      </c>
      <c r="AM733">
        <v>5653</v>
      </c>
    </row>
    <row r="734" spans="1:39" x14ac:dyDescent="0.15">
      <c r="A734" t="s">
        <v>34</v>
      </c>
      <c r="B734">
        <v>70</v>
      </c>
      <c r="C734">
        <v>1</v>
      </c>
      <c r="D734">
        <v>1</v>
      </c>
      <c r="E734" t="s">
        <v>29</v>
      </c>
      <c r="F734" t="s">
        <v>206</v>
      </c>
      <c r="G734">
        <v>78107</v>
      </c>
      <c r="H734">
        <v>185828</v>
      </c>
      <c r="I734">
        <v>437139</v>
      </c>
      <c r="J734">
        <v>23854483.48</v>
      </c>
      <c r="K734">
        <v>18605347.870000001</v>
      </c>
      <c r="L734">
        <v>16946543.280000001</v>
      </c>
      <c r="M734">
        <v>6702145.5769999996</v>
      </c>
      <c r="N734">
        <v>24986</v>
      </c>
      <c r="O734">
        <v>53448</v>
      </c>
      <c r="P734">
        <v>145643</v>
      </c>
      <c r="Q734">
        <v>7680515.04</v>
      </c>
      <c r="R734">
        <v>5889720.5099999998</v>
      </c>
      <c r="S734">
        <v>4796118.3600000003</v>
      </c>
      <c r="T734">
        <v>2432749.8856000002</v>
      </c>
      <c r="U734">
        <v>53121</v>
      </c>
      <c r="V734">
        <v>132380</v>
      </c>
      <c r="W734">
        <v>291496</v>
      </c>
      <c r="X734">
        <v>16173968.439999999</v>
      </c>
      <c r="Y734">
        <v>12715627.359999999</v>
      </c>
      <c r="Z734">
        <v>12150424.92</v>
      </c>
      <c r="AA734">
        <v>4269395.6913999999</v>
      </c>
      <c r="AB734">
        <v>75462</v>
      </c>
      <c r="AC734">
        <v>73140</v>
      </c>
      <c r="AD734">
        <v>37672</v>
      </c>
      <c r="AE734">
        <v>74912</v>
      </c>
      <c r="AF734">
        <v>24139</v>
      </c>
      <c r="AG734">
        <v>23510</v>
      </c>
      <c r="AH734">
        <v>14666</v>
      </c>
      <c r="AI734">
        <v>24066</v>
      </c>
      <c r="AJ734">
        <v>51323</v>
      </c>
      <c r="AK734">
        <v>49630</v>
      </c>
      <c r="AL734">
        <v>23006</v>
      </c>
      <c r="AM734">
        <v>50846</v>
      </c>
    </row>
    <row r="735" spans="1:39" x14ac:dyDescent="0.15">
      <c r="A735" t="s">
        <v>34</v>
      </c>
      <c r="B735">
        <v>70</v>
      </c>
      <c r="C735">
        <v>1</v>
      </c>
      <c r="D735">
        <v>1</v>
      </c>
      <c r="E735" t="s">
        <v>31</v>
      </c>
      <c r="F735" t="s">
        <v>206</v>
      </c>
      <c r="G735">
        <v>201</v>
      </c>
      <c r="H735">
        <v>614</v>
      </c>
      <c r="I735">
        <v>1296</v>
      </c>
      <c r="J735">
        <v>66264.47</v>
      </c>
      <c r="K735">
        <v>52236.15</v>
      </c>
      <c r="L735">
        <v>47344.81</v>
      </c>
      <c r="M735">
        <v>19090.361700000001</v>
      </c>
      <c r="N735">
        <v>72</v>
      </c>
      <c r="O735">
        <v>228</v>
      </c>
      <c r="P735">
        <v>493</v>
      </c>
      <c r="Q735">
        <v>24774.29</v>
      </c>
      <c r="R735">
        <v>19252.12</v>
      </c>
      <c r="S735">
        <v>16531.919999999998</v>
      </c>
      <c r="T735">
        <v>7778.1559999999999</v>
      </c>
      <c r="U735">
        <v>129</v>
      </c>
      <c r="V735">
        <v>386</v>
      </c>
      <c r="W735">
        <v>803</v>
      </c>
      <c r="X735">
        <v>41490.18</v>
      </c>
      <c r="Y735">
        <v>32984.03</v>
      </c>
      <c r="Z735">
        <v>30812.89</v>
      </c>
      <c r="AA735">
        <v>11312.2057</v>
      </c>
      <c r="AB735">
        <v>193</v>
      </c>
      <c r="AC735">
        <v>200</v>
      </c>
      <c r="AD735">
        <v>91</v>
      </c>
      <c r="AE735">
        <v>190</v>
      </c>
      <c r="AF735">
        <v>69</v>
      </c>
      <c r="AG735">
        <v>71</v>
      </c>
      <c r="AH735">
        <v>40</v>
      </c>
      <c r="AI735">
        <v>68</v>
      </c>
      <c r="AJ735">
        <v>124</v>
      </c>
      <c r="AK735">
        <v>129</v>
      </c>
      <c r="AL735">
        <v>51</v>
      </c>
      <c r="AM735">
        <v>122</v>
      </c>
    </row>
    <row r="736" spans="1:39" x14ac:dyDescent="0.15">
      <c r="A736" t="s">
        <v>34</v>
      </c>
      <c r="B736">
        <v>70</v>
      </c>
      <c r="C736">
        <v>1</v>
      </c>
      <c r="D736">
        <v>1</v>
      </c>
      <c r="E736" t="s">
        <v>32</v>
      </c>
      <c r="F736" t="s">
        <v>206</v>
      </c>
      <c r="G736">
        <v>6374</v>
      </c>
      <c r="H736">
        <v>15655</v>
      </c>
      <c r="I736">
        <v>36610</v>
      </c>
      <c r="J736">
        <v>2090466.24</v>
      </c>
      <c r="K736">
        <v>1601067.94</v>
      </c>
      <c r="L736">
        <v>1502849.16</v>
      </c>
      <c r="M736">
        <v>553275.43530000001</v>
      </c>
      <c r="N736">
        <v>1030</v>
      </c>
      <c r="O736">
        <v>2387</v>
      </c>
      <c r="P736">
        <v>5898</v>
      </c>
      <c r="Q736">
        <v>331765.15999999997</v>
      </c>
      <c r="R736">
        <v>256493.98</v>
      </c>
      <c r="S736">
        <v>207126.22</v>
      </c>
      <c r="T736">
        <v>96815.810700000002</v>
      </c>
      <c r="U736">
        <v>5344</v>
      </c>
      <c r="V736">
        <v>13268</v>
      </c>
      <c r="W736">
        <v>30712</v>
      </c>
      <c r="X736">
        <v>1758701.08</v>
      </c>
      <c r="Y736">
        <v>1344573.96</v>
      </c>
      <c r="Z736">
        <v>1295722.94</v>
      </c>
      <c r="AA736">
        <v>456459.62459999998</v>
      </c>
      <c r="AB736">
        <v>6218</v>
      </c>
      <c r="AC736">
        <v>5822</v>
      </c>
      <c r="AD736">
        <v>2974</v>
      </c>
      <c r="AE736">
        <v>5733</v>
      </c>
      <c r="AF736">
        <v>1000</v>
      </c>
      <c r="AG736">
        <v>886</v>
      </c>
      <c r="AH736">
        <v>491</v>
      </c>
      <c r="AI736">
        <v>964</v>
      </c>
      <c r="AJ736">
        <v>5218</v>
      </c>
      <c r="AK736">
        <v>4936</v>
      </c>
      <c r="AL736">
        <v>2483</v>
      </c>
      <c r="AM736">
        <v>4769</v>
      </c>
    </row>
    <row r="737" spans="1:39" x14ac:dyDescent="0.15">
      <c r="A737" t="s">
        <v>34</v>
      </c>
      <c r="B737">
        <v>70</v>
      </c>
      <c r="C737">
        <v>1</v>
      </c>
      <c r="D737">
        <v>2</v>
      </c>
      <c r="E737" t="s">
        <v>28</v>
      </c>
      <c r="F737" t="s">
        <v>206</v>
      </c>
      <c r="G737">
        <v>130820</v>
      </c>
      <c r="H737">
        <v>210765</v>
      </c>
      <c r="I737">
        <v>561514</v>
      </c>
      <c r="J737">
        <v>32943536.329999998</v>
      </c>
      <c r="K737">
        <v>26542335.120000001</v>
      </c>
      <c r="L737">
        <v>23282610.75</v>
      </c>
      <c r="M737">
        <v>8969542.8471000008</v>
      </c>
      <c r="N737">
        <v>54741</v>
      </c>
      <c r="O737">
        <v>83848</v>
      </c>
      <c r="P737">
        <v>246551</v>
      </c>
      <c r="Q737">
        <v>14405433.960000001</v>
      </c>
      <c r="R737">
        <v>11191937.16</v>
      </c>
      <c r="S737">
        <v>8637091.6799999997</v>
      </c>
      <c r="T737">
        <v>4236761.4892999995</v>
      </c>
      <c r="U737">
        <v>76079</v>
      </c>
      <c r="V737">
        <v>126917</v>
      </c>
      <c r="W737">
        <v>314963</v>
      </c>
      <c r="X737">
        <v>18538102.370000001</v>
      </c>
      <c r="Y737">
        <v>15350397.960000001</v>
      </c>
      <c r="Z737">
        <v>14645519.07</v>
      </c>
      <c r="AA737">
        <v>4732781.3578000003</v>
      </c>
      <c r="AB737">
        <v>125666</v>
      </c>
      <c r="AC737">
        <v>115191</v>
      </c>
      <c r="AD737">
        <v>50623</v>
      </c>
      <c r="AE737">
        <v>109913</v>
      </c>
      <c r="AF737">
        <v>52531</v>
      </c>
      <c r="AG737">
        <v>51861</v>
      </c>
      <c r="AH737">
        <v>26302</v>
      </c>
      <c r="AI737">
        <v>49203</v>
      </c>
      <c r="AJ737">
        <v>73135</v>
      </c>
      <c r="AK737">
        <v>63330</v>
      </c>
      <c r="AL737">
        <v>24321</v>
      </c>
      <c r="AM737">
        <v>60710</v>
      </c>
    </row>
    <row r="738" spans="1:39" x14ac:dyDescent="0.15">
      <c r="A738" t="s">
        <v>34</v>
      </c>
      <c r="B738">
        <v>70</v>
      </c>
      <c r="C738">
        <v>1</v>
      </c>
      <c r="D738">
        <v>2</v>
      </c>
      <c r="E738" t="s">
        <v>30</v>
      </c>
      <c r="F738" t="s">
        <v>206</v>
      </c>
      <c r="G738">
        <v>14658</v>
      </c>
      <c r="H738">
        <v>23830</v>
      </c>
      <c r="I738">
        <v>63094</v>
      </c>
      <c r="J738">
        <v>3705325.24</v>
      </c>
      <c r="K738">
        <v>2994095.02</v>
      </c>
      <c r="L738">
        <v>2587630.6800000002</v>
      </c>
      <c r="M738">
        <v>1009058.361</v>
      </c>
      <c r="N738">
        <v>5769</v>
      </c>
      <c r="O738">
        <v>8725</v>
      </c>
      <c r="P738">
        <v>25826</v>
      </c>
      <c r="Q738">
        <v>1517833.73</v>
      </c>
      <c r="R738">
        <v>1184779.72</v>
      </c>
      <c r="S738">
        <v>873326.73</v>
      </c>
      <c r="T738">
        <v>449931.90210000001</v>
      </c>
      <c r="U738">
        <v>8889</v>
      </c>
      <c r="V738">
        <v>15105</v>
      </c>
      <c r="W738">
        <v>37268</v>
      </c>
      <c r="X738">
        <v>2187491.5099999998</v>
      </c>
      <c r="Y738">
        <v>1809315.3</v>
      </c>
      <c r="Z738">
        <v>1714303.95</v>
      </c>
      <c r="AA738">
        <v>559126.45889999997</v>
      </c>
      <c r="AB738">
        <v>13755</v>
      </c>
      <c r="AC738">
        <v>13225</v>
      </c>
      <c r="AD738">
        <v>5174</v>
      </c>
      <c r="AE738">
        <v>14264</v>
      </c>
      <c r="AF738">
        <v>5440</v>
      </c>
      <c r="AG738">
        <v>5491</v>
      </c>
      <c r="AH738">
        <v>2639</v>
      </c>
      <c r="AI738">
        <v>5645</v>
      </c>
      <c r="AJ738">
        <v>8315</v>
      </c>
      <c r="AK738">
        <v>7734</v>
      </c>
      <c r="AL738">
        <v>2535</v>
      </c>
      <c r="AM738">
        <v>8619</v>
      </c>
    </row>
    <row r="739" spans="1:39" x14ac:dyDescent="0.15">
      <c r="A739" t="s">
        <v>34</v>
      </c>
      <c r="B739">
        <v>70</v>
      </c>
      <c r="C739">
        <v>1</v>
      </c>
      <c r="D739">
        <v>2</v>
      </c>
      <c r="E739" t="s">
        <v>29</v>
      </c>
      <c r="F739" t="s">
        <v>206</v>
      </c>
      <c r="G739">
        <v>52554</v>
      </c>
      <c r="H739">
        <v>92111</v>
      </c>
      <c r="I739">
        <v>251036</v>
      </c>
      <c r="J739">
        <v>14627030.84</v>
      </c>
      <c r="K739">
        <v>11175077.27</v>
      </c>
      <c r="L739">
        <v>10035399.85</v>
      </c>
      <c r="M739">
        <v>3958073.6669999999</v>
      </c>
      <c r="N739">
        <v>17086</v>
      </c>
      <c r="O739">
        <v>26590</v>
      </c>
      <c r="P739">
        <v>82308</v>
      </c>
      <c r="Q739">
        <v>4785272.7300000004</v>
      </c>
      <c r="R739">
        <v>3569868.41</v>
      </c>
      <c r="S739">
        <v>2776786.42</v>
      </c>
      <c r="T739">
        <v>1424599.5433</v>
      </c>
      <c r="U739">
        <v>35468</v>
      </c>
      <c r="V739">
        <v>65521</v>
      </c>
      <c r="W739">
        <v>168728</v>
      </c>
      <c r="X739">
        <v>9841758.1099999994</v>
      </c>
      <c r="Y739">
        <v>7605208.8600000003</v>
      </c>
      <c r="Z739">
        <v>7258613.4299999997</v>
      </c>
      <c r="AA739">
        <v>2533474.1236999999</v>
      </c>
      <c r="AB739">
        <v>50415</v>
      </c>
      <c r="AC739">
        <v>48301</v>
      </c>
      <c r="AD739">
        <v>20186</v>
      </c>
      <c r="AE739">
        <v>50671</v>
      </c>
      <c r="AF739">
        <v>16422</v>
      </c>
      <c r="AG739">
        <v>15972</v>
      </c>
      <c r="AH739">
        <v>8323</v>
      </c>
      <c r="AI739">
        <v>16511</v>
      </c>
      <c r="AJ739">
        <v>33993</v>
      </c>
      <c r="AK739">
        <v>32329</v>
      </c>
      <c r="AL739">
        <v>11863</v>
      </c>
      <c r="AM739">
        <v>34160</v>
      </c>
    </row>
    <row r="740" spans="1:39" x14ac:dyDescent="0.15">
      <c r="A740" t="s">
        <v>34</v>
      </c>
      <c r="B740">
        <v>70</v>
      </c>
      <c r="C740">
        <v>1</v>
      </c>
      <c r="D740">
        <v>2</v>
      </c>
      <c r="E740" t="s">
        <v>31</v>
      </c>
      <c r="F740" t="s">
        <v>206</v>
      </c>
      <c r="G740">
        <v>48</v>
      </c>
      <c r="H740">
        <v>138</v>
      </c>
      <c r="I740">
        <v>301</v>
      </c>
      <c r="J740">
        <v>15740.6</v>
      </c>
      <c r="K740">
        <v>12305.71</v>
      </c>
      <c r="L740">
        <v>10990.3</v>
      </c>
      <c r="M740">
        <v>4536.5263999999997</v>
      </c>
      <c r="N740">
        <v>15</v>
      </c>
      <c r="O740">
        <v>42</v>
      </c>
      <c r="P740">
        <v>111</v>
      </c>
      <c r="Q740">
        <v>5926.4</v>
      </c>
      <c r="R740">
        <v>4410.6099999999997</v>
      </c>
      <c r="S740">
        <v>3385.29</v>
      </c>
      <c r="T740">
        <v>1749.1070999999999</v>
      </c>
      <c r="U740">
        <v>33</v>
      </c>
      <c r="V740">
        <v>96</v>
      </c>
      <c r="W740">
        <v>190</v>
      </c>
      <c r="X740">
        <v>9814.2000000000007</v>
      </c>
      <c r="Y740">
        <v>7895.1</v>
      </c>
      <c r="Z740">
        <v>7605.01</v>
      </c>
      <c r="AA740">
        <v>2787.4193</v>
      </c>
      <c r="AB740">
        <v>44</v>
      </c>
      <c r="AC740">
        <v>46</v>
      </c>
      <c r="AD740">
        <v>17</v>
      </c>
      <c r="AE740">
        <v>46</v>
      </c>
      <c r="AF740">
        <v>14</v>
      </c>
      <c r="AG740">
        <v>15</v>
      </c>
      <c r="AH740">
        <v>8</v>
      </c>
      <c r="AI740">
        <v>15</v>
      </c>
      <c r="AJ740">
        <v>30</v>
      </c>
      <c r="AK740">
        <v>31</v>
      </c>
      <c r="AL740">
        <v>9</v>
      </c>
      <c r="AM740">
        <v>31</v>
      </c>
    </row>
    <row r="741" spans="1:39" x14ac:dyDescent="0.15">
      <c r="A741" t="s">
        <v>34</v>
      </c>
      <c r="B741">
        <v>70</v>
      </c>
      <c r="C741">
        <v>1</v>
      </c>
      <c r="D741">
        <v>2</v>
      </c>
      <c r="E741" t="s">
        <v>32</v>
      </c>
      <c r="F741" t="s">
        <v>206</v>
      </c>
      <c r="G741">
        <v>10824</v>
      </c>
      <c r="H741">
        <v>21237</v>
      </c>
      <c r="I741">
        <v>57032</v>
      </c>
      <c r="J741">
        <v>3396788.89</v>
      </c>
      <c r="K741">
        <v>2514851.31</v>
      </c>
      <c r="L741">
        <v>2353861.64</v>
      </c>
      <c r="M741">
        <v>878704.80290000001</v>
      </c>
      <c r="N741">
        <v>1611</v>
      </c>
      <c r="O741">
        <v>2944</v>
      </c>
      <c r="P741">
        <v>8078</v>
      </c>
      <c r="Q741">
        <v>498901.37</v>
      </c>
      <c r="R741">
        <v>368056.91</v>
      </c>
      <c r="S741">
        <v>285501.37</v>
      </c>
      <c r="T741">
        <v>136963.03030000001</v>
      </c>
      <c r="U741">
        <v>9213</v>
      </c>
      <c r="V741">
        <v>18293</v>
      </c>
      <c r="W741">
        <v>48954</v>
      </c>
      <c r="X741">
        <v>2897887.52</v>
      </c>
      <c r="Y741">
        <v>2146794.4</v>
      </c>
      <c r="Z741">
        <v>2068360.27</v>
      </c>
      <c r="AA741">
        <v>741741.77260000003</v>
      </c>
      <c r="AB741">
        <v>10479</v>
      </c>
      <c r="AC741">
        <v>9316</v>
      </c>
      <c r="AD741">
        <v>4357</v>
      </c>
      <c r="AE741">
        <v>9443</v>
      </c>
      <c r="AF741">
        <v>1553</v>
      </c>
      <c r="AG741">
        <v>1260</v>
      </c>
      <c r="AH741">
        <v>616</v>
      </c>
      <c r="AI741">
        <v>1558</v>
      </c>
      <c r="AJ741">
        <v>8926</v>
      </c>
      <c r="AK741">
        <v>8056</v>
      </c>
      <c r="AL741">
        <v>3741</v>
      </c>
      <c r="AM741">
        <v>7885</v>
      </c>
    </row>
    <row r="742" spans="1:39" x14ac:dyDescent="0.15">
      <c r="A742" t="s">
        <v>34</v>
      </c>
      <c r="B742">
        <v>70</v>
      </c>
      <c r="C742">
        <v>2</v>
      </c>
      <c r="D742">
        <v>0</v>
      </c>
      <c r="E742" t="s">
        <v>28</v>
      </c>
      <c r="F742" t="s">
        <v>206</v>
      </c>
      <c r="G742">
        <v>11699</v>
      </c>
      <c r="H742">
        <v>31853</v>
      </c>
      <c r="I742">
        <v>69918</v>
      </c>
      <c r="J742">
        <v>3798714.55</v>
      </c>
      <c r="K742">
        <v>2865802.68</v>
      </c>
      <c r="L742">
        <v>2336058.7799999998</v>
      </c>
      <c r="M742">
        <v>1113813.9476000001</v>
      </c>
      <c r="N742">
        <v>11699</v>
      </c>
      <c r="O742">
        <v>15186</v>
      </c>
      <c r="P742">
        <v>38197</v>
      </c>
      <c r="Q742">
        <v>2017588.48</v>
      </c>
      <c r="R742">
        <v>1447972.33</v>
      </c>
      <c r="S742">
        <v>990368.1</v>
      </c>
      <c r="T742">
        <v>636154.27060000005</v>
      </c>
      <c r="U742">
        <v>11699</v>
      </c>
      <c r="V742">
        <v>16667</v>
      </c>
      <c r="W742">
        <v>31721</v>
      </c>
      <c r="X742">
        <v>1781126.07</v>
      </c>
      <c r="Y742">
        <v>1417830.35</v>
      </c>
      <c r="Z742">
        <v>1345690.68</v>
      </c>
      <c r="AA742">
        <v>477659.67700000003</v>
      </c>
      <c r="AB742">
        <v>11542</v>
      </c>
      <c r="AC742">
        <v>11472</v>
      </c>
      <c r="AD742">
        <v>8693</v>
      </c>
      <c r="AE742">
        <v>9130</v>
      </c>
      <c r="AF742">
        <v>11542</v>
      </c>
      <c r="AG742">
        <v>11472</v>
      </c>
      <c r="AH742">
        <v>8693</v>
      </c>
      <c r="AI742">
        <v>9130</v>
      </c>
      <c r="AJ742">
        <v>11542</v>
      </c>
      <c r="AK742">
        <v>11472</v>
      </c>
      <c r="AL742">
        <v>8693</v>
      </c>
      <c r="AM742">
        <v>9130</v>
      </c>
    </row>
    <row r="743" spans="1:39" x14ac:dyDescent="0.15">
      <c r="A743" t="s">
        <v>34</v>
      </c>
      <c r="B743">
        <v>70</v>
      </c>
      <c r="C743">
        <v>2</v>
      </c>
      <c r="D743">
        <v>0</v>
      </c>
      <c r="E743" t="s">
        <v>30</v>
      </c>
      <c r="F743" t="s">
        <v>206</v>
      </c>
      <c r="G743">
        <v>14</v>
      </c>
      <c r="H743">
        <v>37</v>
      </c>
      <c r="I743">
        <v>94</v>
      </c>
      <c r="J743">
        <v>4411.42</v>
      </c>
      <c r="K743">
        <v>3419.07</v>
      </c>
      <c r="L743">
        <v>2967.75</v>
      </c>
      <c r="M743">
        <v>1298.1283000000001</v>
      </c>
      <c r="N743">
        <v>14</v>
      </c>
      <c r="O743">
        <v>17</v>
      </c>
      <c r="P743">
        <v>42</v>
      </c>
      <c r="Q743">
        <v>1760.69</v>
      </c>
      <c r="R743">
        <v>1338.59</v>
      </c>
      <c r="S743">
        <v>887.27</v>
      </c>
      <c r="T743">
        <v>574.09109999999998</v>
      </c>
      <c r="U743">
        <v>14</v>
      </c>
      <c r="V743">
        <v>20</v>
      </c>
      <c r="W743">
        <v>52</v>
      </c>
      <c r="X743">
        <v>2650.73</v>
      </c>
      <c r="Y743">
        <v>2080.48</v>
      </c>
      <c r="Z743">
        <v>2080.48</v>
      </c>
      <c r="AA743">
        <v>724.03719999999998</v>
      </c>
      <c r="AB743">
        <v>14</v>
      </c>
      <c r="AC743">
        <v>14</v>
      </c>
      <c r="AD743">
        <v>11</v>
      </c>
      <c r="AE743">
        <v>9</v>
      </c>
      <c r="AF743">
        <v>14</v>
      </c>
      <c r="AG743">
        <v>14</v>
      </c>
      <c r="AH743">
        <v>11</v>
      </c>
      <c r="AI743">
        <v>9</v>
      </c>
      <c r="AJ743">
        <v>14</v>
      </c>
      <c r="AK743">
        <v>14</v>
      </c>
      <c r="AL743">
        <v>11</v>
      </c>
      <c r="AM743">
        <v>9</v>
      </c>
    </row>
    <row r="744" spans="1:39" x14ac:dyDescent="0.15">
      <c r="A744" t="s">
        <v>34</v>
      </c>
      <c r="B744">
        <v>70</v>
      </c>
      <c r="C744">
        <v>2</v>
      </c>
      <c r="D744">
        <v>0</v>
      </c>
      <c r="E744" t="s">
        <v>29</v>
      </c>
      <c r="F744" t="s">
        <v>206</v>
      </c>
      <c r="G744">
        <v>138</v>
      </c>
      <c r="H744">
        <v>437</v>
      </c>
      <c r="I744">
        <v>1013</v>
      </c>
      <c r="J744">
        <v>50700.59</v>
      </c>
      <c r="K744">
        <v>35505.81</v>
      </c>
      <c r="L744">
        <v>29455.08</v>
      </c>
      <c r="M744">
        <v>15746.2588</v>
      </c>
      <c r="N744">
        <v>138</v>
      </c>
      <c r="O744">
        <v>204</v>
      </c>
      <c r="P744">
        <v>559</v>
      </c>
      <c r="Q744">
        <v>26066.3</v>
      </c>
      <c r="R744">
        <v>17663.16</v>
      </c>
      <c r="S744">
        <v>12820.59</v>
      </c>
      <c r="T744">
        <v>9150.4724999999999</v>
      </c>
      <c r="U744">
        <v>138</v>
      </c>
      <c r="V744">
        <v>233</v>
      </c>
      <c r="W744">
        <v>454</v>
      </c>
      <c r="X744">
        <v>24634.29</v>
      </c>
      <c r="Y744">
        <v>17842.650000000001</v>
      </c>
      <c r="Z744">
        <v>16634.490000000002</v>
      </c>
      <c r="AA744">
        <v>6595.7862999999998</v>
      </c>
      <c r="AB744">
        <v>136</v>
      </c>
      <c r="AC744">
        <v>133</v>
      </c>
      <c r="AD744">
        <v>113</v>
      </c>
      <c r="AE744">
        <v>121</v>
      </c>
      <c r="AF744">
        <v>136</v>
      </c>
      <c r="AG744">
        <v>133</v>
      </c>
      <c r="AH744">
        <v>113</v>
      </c>
      <c r="AI744">
        <v>121</v>
      </c>
      <c r="AJ744">
        <v>136</v>
      </c>
      <c r="AK744">
        <v>133</v>
      </c>
      <c r="AL744">
        <v>113</v>
      </c>
      <c r="AM744">
        <v>121</v>
      </c>
    </row>
    <row r="745" spans="1:39" x14ac:dyDescent="0.15">
      <c r="A745" t="s">
        <v>34</v>
      </c>
      <c r="B745">
        <v>70</v>
      </c>
      <c r="C745">
        <v>2</v>
      </c>
      <c r="D745">
        <v>0</v>
      </c>
      <c r="E745" t="s">
        <v>32</v>
      </c>
      <c r="F745" t="s">
        <v>206</v>
      </c>
      <c r="G745">
        <v>2337</v>
      </c>
      <c r="H745">
        <v>7236</v>
      </c>
      <c r="I745">
        <v>16338</v>
      </c>
      <c r="J745">
        <v>898288.46</v>
      </c>
      <c r="K745">
        <v>638197.93999999994</v>
      </c>
      <c r="L745">
        <v>552582.22</v>
      </c>
      <c r="M745">
        <v>258302.34770000001</v>
      </c>
      <c r="N745">
        <v>2337</v>
      </c>
      <c r="O745">
        <v>3159</v>
      </c>
      <c r="P745">
        <v>7352</v>
      </c>
      <c r="Q745">
        <v>385646.29</v>
      </c>
      <c r="R745">
        <v>267359.06</v>
      </c>
      <c r="S745">
        <v>195502.22</v>
      </c>
      <c r="T745">
        <v>122590.85709999999</v>
      </c>
      <c r="U745">
        <v>2337</v>
      </c>
      <c r="V745">
        <v>4077</v>
      </c>
      <c r="W745">
        <v>8986</v>
      </c>
      <c r="X745">
        <v>512642.17</v>
      </c>
      <c r="Y745">
        <v>370838.88</v>
      </c>
      <c r="Z745">
        <v>357080</v>
      </c>
      <c r="AA745">
        <v>135711.49059999999</v>
      </c>
      <c r="AB745">
        <v>2307</v>
      </c>
      <c r="AC745">
        <v>2244</v>
      </c>
      <c r="AD745">
        <v>1807</v>
      </c>
      <c r="AE745">
        <v>2053</v>
      </c>
      <c r="AF745">
        <v>2307</v>
      </c>
      <c r="AG745">
        <v>2244</v>
      </c>
      <c r="AH745">
        <v>1807</v>
      </c>
      <c r="AI745">
        <v>2053</v>
      </c>
      <c r="AJ745">
        <v>2307</v>
      </c>
      <c r="AK745">
        <v>2244</v>
      </c>
      <c r="AL745">
        <v>1807</v>
      </c>
      <c r="AM745">
        <v>2053</v>
      </c>
    </row>
    <row r="746" spans="1:39" x14ac:dyDescent="0.15">
      <c r="A746" t="s">
        <v>34</v>
      </c>
      <c r="B746">
        <v>70</v>
      </c>
      <c r="C746">
        <v>2</v>
      </c>
      <c r="D746">
        <v>1</v>
      </c>
      <c r="E746" t="s">
        <v>28</v>
      </c>
      <c r="F746" t="s">
        <v>206</v>
      </c>
      <c r="G746">
        <v>23705</v>
      </c>
      <c r="H746">
        <v>75086</v>
      </c>
      <c r="I746">
        <v>153438</v>
      </c>
      <c r="J746">
        <v>7840036.5700000003</v>
      </c>
      <c r="K746">
        <v>6235027.8899999997</v>
      </c>
      <c r="L746">
        <v>5329531.9800000004</v>
      </c>
      <c r="M746">
        <v>2380480.7061000001</v>
      </c>
      <c r="N746">
        <v>23705</v>
      </c>
      <c r="O746">
        <v>35602</v>
      </c>
      <c r="P746">
        <v>82520</v>
      </c>
      <c r="Q746">
        <v>4081150.67</v>
      </c>
      <c r="R746">
        <v>3117854.86</v>
      </c>
      <c r="S746">
        <v>2337168.38</v>
      </c>
      <c r="T746">
        <v>1352917.5241</v>
      </c>
      <c r="U746">
        <v>23705</v>
      </c>
      <c r="V746">
        <v>39484</v>
      </c>
      <c r="W746">
        <v>70918</v>
      </c>
      <c r="X746">
        <v>3758885.9</v>
      </c>
      <c r="Y746">
        <v>3117173.03</v>
      </c>
      <c r="Z746">
        <v>2992363.6</v>
      </c>
      <c r="AA746">
        <v>1027563.182</v>
      </c>
      <c r="AB746">
        <v>22990</v>
      </c>
      <c r="AC746">
        <v>23359</v>
      </c>
      <c r="AD746">
        <v>14900</v>
      </c>
      <c r="AE746">
        <v>22264</v>
      </c>
      <c r="AF746">
        <v>22990</v>
      </c>
      <c r="AG746">
        <v>23359</v>
      </c>
      <c r="AH746">
        <v>14900</v>
      </c>
      <c r="AI746">
        <v>22264</v>
      </c>
      <c r="AJ746">
        <v>22990</v>
      </c>
      <c r="AK746">
        <v>23359</v>
      </c>
      <c r="AL746">
        <v>14900</v>
      </c>
      <c r="AM746">
        <v>22264</v>
      </c>
    </row>
    <row r="747" spans="1:39" x14ac:dyDescent="0.15">
      <c r="A747" t="s">
        <v>34</v>
      </c>
      <c r="B747">
        <v>70</v>
      </c>
      <c r="C747">
        <v>2</v>
      </c>
      <c r="D747">
        <v>1</v>
      </c>
      <c r="E747" t="s">
        <v>30</v>
      </c>
      <c r="F747" t="s">
        <v>206</v>
      </c>
      <c r="G747">
        <v>2616</v>
      </c>
      <c r="H747">
        <v>8407</v>
      </c>
      <c r="I747">
        <v>16986</v>
      </c>
      <c r="J747">
        <v>868798.21</v>
      </c>
      <c r="K747">
        <v>695954.03</v>
      </c>
      <c r="L747">
        <v>585846.84</v>
      </c>
      <c r="M747">
        <v>261776.04670000001</v>
      </c>
      <c r="N747">
        <v>2616</v>
      </c>
      <c r="O747">
        <v>3873</v>
      </c>
      <c r="P747">
        <v>8963</v>
      </c>
      <c r="Q747">
        <v>445086.05</v>
      </c>
      <c r="R747">
        <v>342861.37</v>
      </c>
      <c r="S747">
        <v>248146.2</v>
      </c>
      <c r="T747">
        <v>146292.1347</v>
      </c>
      <c r="U747">
        <v>2616</v>
      </c>
      <c r="V747">
        <v>4534</v>
      </c>
      <c r="W747">
        <v>8023</v>
      </c>
      <c r="X747">
        <v>423712.16</v>
      </c>
      <c r="Y747">
        <v>353092.66</v>
      </c>
      <c r="Z747">
        <v>337700.64</v>
      </c>
      <c r="AA747">
        <v>115483.912</v>
      </c>
      <c r="AB747">
        <v>2485</v>
      </c>
      <c r="AC747">
        <v>2585</v>
      </c>
      <c r="AD747">
        <v>1480</v>
      </c>
      <c r="AE747">
        <v>2564</v>
      </c>
      <c r="AF747">
        <v>2485</v>
      </c>
      <c r="AG747">
        <v>2585</v>
      </c>
      <c r="AH747">
        <v>1480</v>
      </c>
      <c r="AI747">
        <v>2564</v>
      </c>
      <c r="AJ747">
        <v>2485</v>
      </c>
      <c r="AK747">
        <v>2585</v>
      </c>
      <c r="AL747">
        <v>1480</v>
      </c>
      <c r="AM747">
        <v>2564</v>
      </c>
    </row>
    <row r="748" spans="1:39" x14ac:dyDescent="0.15">
      <c r="A748" t="s">
        <v>34</v>
      </c>
      <c r="B748">
        <v>70</v>
      </c>
      <c r="C748">
        <v>2</v>
      </c>
      <c r="D748">
        <v>1</v>
      </c>
      <c r="E748" t="s">
        <v>29</v>
      </c>
      <c r="F748" t="s">
        <v>206</v>
      </c>
      <c r="G748">
        <v>23885</v>
      </c>
      <c r="H748">
        <v>81456</v>
      </c>
      <c r="I748">
        <v>170408</v>
      </c>
      <c r="J748">
        <v>8662499.0199999996</v>
      </c>
      <c r="K748">
        <v>6522455.71</v>
      </c>
      <c r="L748">
        <v>5609076.6500000004</v>
      </c>
      <c r="M748">
        <v>2631513.2267999998</v>
      </c>
      <c r="N748">
        <v>23885</v>
      </c>
      <c r="O748">
        <v>36983</v>
      </c>
      <c r="P748">
        <v>86104</v>
      </c>
      <c r="Q748">
        <v>4224571.87</v>
      </c>
      <c r="R748">
        <v>3077521.12</v>
      </c>
      <c r="S748">
        <v>2304412.7599999998</v>
      </c>
      <c r="T748">
        <v>1410551.4062000001</v>
      </c>
      <c r="U748">
        <v>23885</v>
      </c>
      <c r="V748">
        <v>44473</v>
      </c>
      <c r="W748">
        <v>84304</v>
      </c>
      <c r="X748">
        <v>4437927.1500000004</v>
      </c>
      <c r="Y748">
        <v>3444934.59</v>
      </c>
      <c r="Z748">
        <v>3304663.89</v>
      </c>
      <c r="AA748">
        <v>1220961.8206</v>
      </c>
      <c r="AB748">
        <v>23002</v>
      </c>
      <c r="AC748">
        <v>23091</v>
      </c>
      <c r="AD748">
        <v>15176</v>
      </c>
      <c r="AE748">
        <v>23254</v>
      </c>
      <c r="AF748">
        <v>23002</v>
      </c>
      <c r="AG748">
        <v>23091</v>
      </c>
      <c r="AH748">
        <v>15176</v>
      </c>
      <c r="AI748">
        <v>23254</v>
      </c>
      <c r="AJ748">
        <v>23002</v>
      </c>
      <c r="AK748">
        <v>23091</v>
      </c>
      <c r="AL748">
        <v>15176</v>
      </c>
      <c r="AM748">
        <v>23254</v>
      </c>
    </row>
    <row r="749" spans="1:39" x14ac:dyDescent="0.15">
      <c r="A749" t="s">
        <v>34</v>
      </c>
      <c r="B749">
        <v>70</v>
      </c>
      <c r="C749">
        <v>2</v>
      </c>
      <c r="D749">
        <v>1</v>
      </c>
      <c r="E749" t="s">
        <v>31</v>
      </c>
      <c r="F749" t="s">
        <v>206</v>
      </c>
      <c r="G749">
        <v>100</v>
      </c>
      <c r="H749">
        <v>365</v>
      </c>
      <c r="I749">
        <v>664</v>
      </c>
      <c r="J749">
        <v>34544.97</v>
      </c>
      <c r="K749">
        <v>27301.040000000001</v>
      </c>
      <c r="L749">
        <v>22006.97</v>
      </c>
      <c r="M749">
        <v>10434.195400000001</v>
      </c>
      <c r="N749">
        <v>100</v>
      </c>
      <c r="O749">
        <v>154</v>
      </c>
      <c r="P749">
        <v>333</v>
      </c>
      <c r="Q749">
        <v>16881.91</v>
      </c>
      <c r="R749">
        <v>12968.22</v>
      </c>
      <c r="S749">
        <v>9360.64</v>
      </c>
      <c r="T749">
        <v>5588.4516000000003</v>
      </c>
      <c r="U749">
        <v>100</v>
      </c>
      <c r="V749">
        <v>211</v>
      </c>
      <c r="W749">
        <v>331</v>
      </c>
      <c r="X749">
        <v>17663.060000000001</v>
      </c>
      <c r="Y749">
        <v>14332.82</v>
      </c>
      <c r="Z749">
        <v>12646.33</v>
      </c>
      <c r="AA749">
        <v>4845.7438000000002</v>
      </c>
      <c r="AB749">
        <v>93</v>
      </c>
      <c r="AC749">
        <v>99</v>
      </c>
      <c r="AD749">
        <v>53</v>
      </c>
      <c r="AE749">
        <v>95</v>
      </c>
      <c r="AF749">
        <v>93</v>
      </c>
      <c r="AG749">
        <v>99</v>
      </c>
      <c r="AH749">
        <v>53</v>
      </c>
      <c r="AI749">
        <v>95</v>
      </c>
      <c r="AJ749">
        <v>93</v>
      </c>
      <c r="AK749">
        <v>99</v>
      </c>
      <c r="AL749">
        <v>53</v>
      </c>
      <c r="AM749">
        <v>95</v>
      </c>
    </row>
    <row r="750" spans="1:39" x14ac:dyDescent="0.15">
      <c r="A750" t="s">
        <v>34</v>
      </c>
      <c r="B750">
        <v>70</v>
      </c>
      <c r="C750">
        <v>2</v>
      </c>
      <c r="D750">
        <v>1</v>
      </c>
      <c r="E750" t="s">
        <v>32</v>
      </c>
      <c r="F750" t="s">
        <v>206</v>
      </c>
      <c r="G750">
        <v>1936</v>
      </c>
      <c r="H750">
        <v>6759</v>
      </c>
      <c r="I750">
        <v>13938</v>
      </c>
      <c r="J750">
        <v>735027.16</v>
      </c>
      <c r="K750">
        <v>551245.27</v>
      </c>
      <c r="L750">
        <v>482792.95</v>
      </c>
      <c r="M750">
        <v>216374.8511</v>
      </c>
      <c r="N750">
        <v>1936</v>
      </c>
      <c r="O750">
        <v>2930</v>
      </c>
      <c r="P750">
        <v>6138</v>
      </c>
      <c r="Q750">
        <v>306629.31</v>
      </c>
      <c r="R750">
        <v>228485.78</v>
      </c>
      <c r="S750">
        <v>172297.61</v>
      </c>
      <c r="T750">
        <v>100810.3017</v>
      </c>
      <c r="U750">
        <v>1936</v>
      </c>
      <c r="V750">
        <v>3829</v>
      </c>
      <c r="W750">
        <v>7800</v>
      </c>
      <c r="X750">
        <v>428397.85</v>
      </c>
      <c r="Y750">
        <v>322759.49</v>
      </c>
      <c r="Z750">
        <v>310495.34000000003</v>
      </c>
      <c r="AA750">
        <v>115564.5494</v>
      </c>
      <c r="AB750">
        <v>1890</v>
      </c>
      <c r="AC750">
        <v>1879</v>
      </c>
      <c r="AD750">
        <v>1257</v>
      </c>
      <c r="AE750">
        <v>1843</v>
      </c>
      <c r="AF750">
        <v>1890</v>
      </c>
      <c r="AG750">
        <v>1879</v>
      </c>
      <c r="AH750">
        <v>1257</v>
      </c>
      <c r="AI750">
        <v>1843</v>
      </c>
      <c r="AJ750">
        <v>1890</v>
      </c>
      <c r="AK750">
        <v>1879</v>
      </c>
      <c r="AL750">
        <v>1257</v>
      </c>
      <c r="AM750">
        <v>1843</v>
      </c>
    </row>
    <row r="751" spans="1:39" x14ac:dyDescent="0.15">
      <c r="A751" t="s">
        <v>34</v>
      </c>
      <c r="B751">
        <v>70</v>
      </c>
      <c r="C751">
        <v>2</v>
      </c>
      <c r="D751">
        <v>2</v>
      </c>
      <c r="E751" t="s">
        <v>28</v>
      </c>
      <c r="F751" t="s">
        <v>206</v>
      </c>
      <c r="G751">
        <v>18154</v>
      </c>
      <c r="H751">
        <v>50181</v>
      </c>
      <c r="I751">
        <v>105558</v>
      </c>
      <c r="J751">
        <v>5737778.7999999998</v>
      </c>
      <c r="K751">
        <v>4469760.7</v>
      </c>
      <c r="L751">
        <v>3669088.89</v>
      </c>
      <c r="M751">
        <v>1661135.4158000001</v>
      </c>
      <c r="N751">
        <v>18154</v>
      </c>
      <c r="O751">
        <v>23795</v>
      </c>
      <c r="P751">
        <v>56474</v>
      </c>
      <c r="Q751">
        <v>3021027.17</v>
      </c>
      <c r="R751">
        <v>2257695.63</v>
      </c>
      <c r="S751">
        <v>1556424.9</v>
      </c>
      <c r="T751">
        <v>937161.30070000002</v>
      </c>
      <c r="U751">
        <v>18154</v>
      </c>
      <c r="V751">
        <v>26386</v>
      </c>
      <c r="W751">
        <v>49084</v>
      </c>
      <c r="X751">
        <v>2716751.63</v>
      </c>
      <c r="Y751">
        <v>2212065.0699999998</v>
      </c>
      <c r="Z751">
        <v>2112663.9900000002</v>
      </c>
      <c r="AA751">
        <v>723974.11510000005</v>
      </c>
      <c r="AB751">
        <v>17441</v>
      </c>
      <c r="AC751">
        <v>17798</v>
      </c>
      <c r="AD751">
        <v>10301</v>
      </c>
      <c r="AE751">
        <v>16803</v>
      </c>
      <c r="AF751">
        <v>17441</v>
      </c>
      <c r="AG751">
        <v>17798</v>
      </c>
      <c r="AH751">
        <v>10301</v>
      </c>
      <c r="AI751">
        <v>16803</v>
      </c>
      <c r="AJ751">
        <v>17441</v>
      </c>
      <c r="AK751">
        <v>17798</v>
      </c>
      <c r="AL751">
        <v>10301</v>
      </c>
      <c r="AM751">
        <v>16803</v>
      </c>
    </row>
    <row r="752" spans="1:39" x14ac:dyDescent="0.15">
      <c r="A752" t="s">
        <v>34</v>
      </c>
      <c r="B752">
        <v>70</v>
      </c>
      <c r="C752">
        <v>2</v>
      </c>
      <c r="D752">
        <v>2</v>
      </c>
      <c r="E752" t="s">
        <v>30</v>
      </c>
      <c r="F752" t="s">
        <v>206</v>
      </c>
      <c r="G752">
        <v>2100</v>
      </c>
      <c r="H752">
        <v>5758</v>
      </c>
      <c r="I752">
        <v>12266</v>
      </c>
      <c r="J752">
        <v>667967.13</v>
      </c>
      <c r="K752">
        <v>517564.03</v>
      </c>
      <c r="L752">
        <v>421072.29</v>
      </c>
      <c r="M752">
        <v>194545.23420000001</v>
      </c>
      <c r="N752">
        <v>2100</v>
      </c>
      <c r="O752">
        <v>2730</v>
      </c>
      <c r="P752">
        <v>6519</v>
      </c>
      <c r="Q752">
        <v>352426.33</v>
      </c>
      <c r="R752">
        <v>262385.02</v>
      </c>
      <c r="S752">
        <v>178961.32</v>
      </c>
      <c r="T752">
        <v>109510.59209999999</v>
      </c>
      <c r="U752">
        <v>2100</v>
      </c>
      <c r="V752">
        <v>3028</v>
      </c>
      <c r="W752">
        <v>5747</v>
      </c>
      <c r="X752">
        <v>315540.8</v>
      </c>
      <c r="Y752">
        <v>255179.01</v>
      </c>
      <c r="Z752">
        <v>242110.97</v>
      </c>
      <c r="AA752">
        <v>85034.642099999997</v>
      </c>
      <c r="AB752">
        <v>1957</v>
      </c>
      <c r="AC752">
        <v>2065</v>
      </c>
      <c r="AD752">
        <v>1105</v>
      </c>
      <c r="AE752">
        <v>2032</v>
      </c>
      <c r="AF752">
        <v>1957</v>
      </c>
      <c r="AG752">
        <v>2065</v>
      </c>
      <c r="AH752">
        <v>1105</v>
      </c>
      <c r="AI752">
        <v>2032</v>
      </c>
      <c r="AJ752">
        <v>1957</v>
      </c>
      <c r="AK752">
        <v>2065</v>
      </c>
      <c r="AL752">
        <v>1105</v>
      </c>
      <c r="AM752">
        <v>2032</v>
      </c>
    </row>
    <row r="753" spans="1:39" x14ac:dyDescent="0.15">
      <c r="A753" t="s">
        <v>34</v>
      </c>
      <c r="B753">
        <v>70</v>
      </c>
      <c r="C753">
        <v>2</v>
      </c>
      <c r="D753">
        <v>2</v>
      </c>
      <c r="E753" t="s">
        <v>29</v>
      </c>
      <c r="F753" t="s">
        <v>206</v>
      </c>
      <c r="G753">
        <v>9182</v>
      </c>
      <c r="H753">
        <v>26301</v>
      </c>
      <c r="I753">
        <v>58132</v>
      </c>
      <c r="J753">
        <v>3131319.34</v>
      </c>
      <c r="K753">
        <v>2329377.34</v>
      </c>
      <c r="L753">
        <v>1935067.59</v>
      </c>
      <c r="M753">
        <v>903558.56129999994</v>
      </c>
      <c r="N753">
        <v>9182</v>
      </c>
      <c r="O753">
        <v>11969</v>
      </c>
      <c r="P753">
        <v>29343</v>
      </c>
      <c r="Q753">
        <v>1550816.56</v>
      </c>
      <c r="R753">
        <v>1122533.29</v>
      </c>
      <c r="S753">
        <v>776899.63</v>
      </c>
      <c r="T753">
        <v>481536.22070000001</v>
      </c>
      <c r="U753">
        <v>9182</v>
      </c>
      <c r="V753">
        <v>14332</v>
      </c>
      <c r="W753">
        <v>28789</v>
      </c>
      <c r="X753">
        <v>1580502.78</v>
      </c>
      <c r="Y753">
        <v>1206844.05</v>
      </c>
      <c r="Z753">
        <v>1158167.96</v>
      </c>
      <c r="AA753">
        <v>422022.3406</v>
      </c>
      <c r="AB753">
        <v>8781</v>
      </c>
      <c r="AC753">
        <v>8861</v>
      </c>
      <c r="AD753">
        <v>4971</v>
      </c>
      <c r="AE753">
        <v>8961</v>
      </c>
      <c r="AF753">
        <v>8781</v>
      </c>
      <c r="AG753">
        <v>8861</v>
      </c>
      <c r="AH753">
        <v>4971</v>
      </c>
      <c r="AI753">
        <v>8961</v>
      </c>
      <c r="AJ753">
        <v>8781</v>
      </c>
      <c r="AK753">
        <v>8861</v>
      </c>
      <c r="AL753">
        <v>4971</v>
      </c>
      <c r="AM753">
        <v>8961</v>
      </c>
    </row>
    <row r="754" spans="1:39" x14ac:dyDescent="0.15">
      <c r="A754" t="s">
        <v>34</v>
      </c>
      <c r="B754">
        <v>70</v>
      </c>
      <c r="C754">
        <v>2</v>
      </c>
      <c r="D754">
        <v>2</v>
      </c>
      <c r="E754" t="s">
        <v>31</v>
      </c>
      <c r="F754" t="s">
        <v>206</v>
      </c>
      <c r="G754">
        <v>16</v>
      </c>
      <c r="H754">
        <v>46</v>
      </c>
      <c r="I754">
        <v>113</v>
      </c>
      <c r="J754">
        <v>5842.34</v>
      </c>
      <c r="K754">
        <v>4226.1099999999997</v>
      </c>
      <c r="L754">
        <v>3667.57</v>
      </c>
      <c r="M754">
        <v>1856.6855</v>
      </c>
      <c r="N754">
        <v>16</v>
      </c>
      <c r="O754">
        <v>24</v>
      </c>
      <c r="P754">
        <v>66</v>
      </c>
      <c r="Q754">
        <v>3194.49</v>
      </c>
      <c r="R754">
        <v>2259.2399999999998</v>
      </c>
      <c r="S754">
        <v>1728.69</v>
      </c>
      <c r="T754">
        <v>1150.1855</v>
      </c>
      <c r="U754">
        <v>16</v>
      </c>
      <c r="V754">
        <v>22</v>
      </c>
      <c r="W754">
        <v>47</v>
      </c>
      <c r="X754">
        <v>2647.85</v>
      </c>
      <c r="Y754">
        <v>1966.87</v>
      </c>
      <c r="Z754">
        <v>1938.88</v>
      </c>
      <c r="AA754">
        <v>706.5</v>
      </c>
      <c r="AB754">
        <v>16</v>
      </c>
      <c r="AC754">
        <v>16</v>
      </c>
      <c r="AD754">
        <v>7</v>
      </c>
      <c r="AE754">
        <v>16</v>
      </c>
      <c r="AF754">
        <v>16</v>
      </c>
      <c r="AG754">
        <v>16</v>
      </c>
      <c r="AH754">
        <v>7</v>
      </c>
      <c r="AI754">
        <v>16</v>
      </c>
      <c r="AJ754">
        <v>16</v>
      </c>
      <c r="AK754">
        <v>16</v>
      </c>
      <c r="AL754">
        <v>7</v>
      </c>
      <c r="AM754">
        <v>16</v>
      </c>
    </row>
    <row r="755" spans="1:39" x14ac:dyDescent="0.15">
      <c r="A755" t="s">
        <v>34</v>
      </c>
      <c r="B755">
        <v>70</v>
      </c>
      <c r="C755">
        <v>2</v>
      </c>
      <c r="D755">
        <v>2</v>
      </c>
      <c r="E755" t="s">
        <v>32</v>
      </c>
      <c r="F755" t="s">
        <v>206</v>
      </c>
      <c r="G755">
        <v>2056</v>
      </c>
      <c r="H755">
        <v>6385</v>
      </c>
      <c r="I755">
        <v>14146</v>
      </c>
      <c r="J755">
        <v>776221.6</v>
      </c>
      <c r="K755">
        <v>566780.1</v>
      </c>
      <c r="L755">
        <v>487675.24</v>
      </c>
      <c r="M755">
        <v>221615.61790000001</v>
      </c>
      <c r="N755">
        <v>2056</v>
      </c>
      <c r="O755">
        <v>2759</v>
      </c>
      <c r="P755">
        <v>6234</v>
      </c>
      <c r="Q755">
        <v>326491.23</v>
      </c>
      <c r="R755">
        <v>235008.73</v>
      </c>
      <c r="S755">
        <v>167968.74</v>
      </c>
      <c r="T755">
        <v>103194.3697</v>
      </c>
      <c r="U755">
        <v>2056</v>
      </c>
      <c r="V755">
        <v>3626</v>
      </c>
      <c r="W755">
        <v>7912</v>
      </c>
      <c r="X755">
        <v>449730.37</v>
      </c>
      <c r="Y755">
        <v>331771.37</v>
      </c>
      <c r="Z755">
        <v>319706.5</v>
      </c>
      <c r="AA755">
        <v>118421.2482</v>
      </c>
      <c r="AB755">
        <v>2001</v>
      </c>
      <c r="AC755">
        <v>1971</v>
      </c>
      <c r="AD755">
        <v>1200</v>
      </c>
      <c r="AE755">
        <v>1945</v>
      </c>
      <c r="AF755">
        <v>2001</v>
      </c>
      <c r="AG755">
        <v>1971</v>
      </c>
      <c r="AH755">
        <v>1200</v>
      </c>
      <c r="AI755">
        <v>1945</v>
      </c>
      <c r="AJ755">
        <v>2001</v>
      </c>
      <c r="AK755">
        <v>1971</v>
      </c>
      <c r="AL755">
        <v>1200</v>
      </c>
      <c r="AM755">
        <v>1945</v>
      </c>
    </row>
    <row r="756" spans="1:39" x14ac:dyDescent="0.15">
      <c r="A756" t="s">
        <v>34</v>
      </c>
      <c r="B756">
        <v>100</v>
      </c>
      <c r="C756">
        <v>1</v>
      </c>
      <c r="D756">
        <v>0</v>
      </c>
      <c r="E756" t="s">
        <v>28</v>
      </c>
      <c r="F756" t="s">
        <v>206</v>
      </c>
      <c r="G756">
        <v>144272</v>
      </c>
      <c r="H756">
        <v>152467</v>
      </c>
      <c r="I756">
        <v>225094</v>
      </c>
      <c r="J756">
        <v>11160298.91</v>
      </c>
      <c r="K756">
        <v>8523583.4600000009</v>
      </c>
      <c r="L756">
        <v>7700866.1799999997</v>
      </c>
      <c r="M756">
        <v>3352032.7230000002</v>
      </c>
      <c r="N756">
        <v>47032</v>
      </c>
      <c r="O756">
        <v>49060</v>
      </c>
      <c r="P756">
        <v>77560</v>
      </c>
      <c r="Q756">
        <v>4002959.14</v>
      </c>
      <c r="R756">
        <v>2985258.36</v>
      </c>
      <c r="S756">
        <v>2426400.7999999998</v>
      </c>
      <c r="T756">
        <v>1268438.9927999999</v>
      </c>
      <c r="U756">
        <v>97240</v>
      </c>
      <c r="V756">
        <v>103407</v>
      </c>
      <c r="W756">
        <v>147534</v>
      </c>
      <c r="X756">
        <v>7157339.7699999996</v>
      </c>
      <c r="Y756">
        <v>5538325.0999999996</v>
      </c>
      <c r="Z756">
        <v>5274465.38</v>
      </c>
      <c r="AA756">
        <v>2083593.7302000001</v>
      </c>
      <c r="AB756">
        <v>142136</v>
      </c>
      <c r="AC756">
        <v>106027</v>
      </c>
      <c r="AD756">
        <v>68031</v>
      </c>
      <c r="AE756">
        <v>66378</v>
      </c>
      <c r="AF756">
        <v>46306</v>
      </c>
      <c r="AG756">
        <v>43808</v>
      </c>
      <c r="AH756">
        <v>27822</v>
      </c>
      <c r="AI756">
        <v>27644</v>
      </c>
      <c r="AJ756">
        <v>95830</v>
      </c>
      <c r="AK756">
        <v>62219</v>
      </c>
      <c r="AL756">
        <v>40209</v>
      </c>
      <c r="AM756">
        <v>38734</v>
      </c>
    </row>
    <row r="757" spans="1:39" x14ac:dyDescent="0.15">
      <c r="A757" t="s">
        <v>34</v>
      </c>
      <c r="B757">
        <v>100</v>
      </c>
      <c r="C757">
        <v>1</v>
      </c>
      <c r="D757">
        <v>0</v>
      </c>
      <c r="E757" t="s">
        <v>30</v>
      </c>
      <c r="F757" t="s">
        <v>206</v>
      </c>
      <c r="G757">
        <v>189</v>
      </c>
      <c r="H757">
        <v>203</v>
      </c>
      <c r="I757">
        <v>296</v>
      </c>
      <c r="J757">
        <v>14487.34</v>
      </c>
      <c r="K757">
        <v>11262.78</v>
      </c>
      <c r="L757">
        <v>10011.379999999999</v>
      </c>
      <c r="M757">
        <v>4315.4890999999998</v>
      </c>
      <c r="N757">
        <v>59</v>
      </c>
      <c r="O757">
        <v>64</v>
      </c>
      <c r="P757">
        <v>98</v>
      </c>
      <c r="Q757">
        <v>4859.5200000000004</v>
      </c>
      <c r="R757">
        <v>3793.97</v>
      </c>
      <c r="S757">
        <v>2936.79</v>
      </c>
      <c r="T757">
        <v>1455.7624000000001</v>
      </c>
      <c r="U757">
        <v>130</v>
      </c>
      <c r="V757">
        <v>139</v>
      </c>
      <c r="W757">
        <v>198</v>
      </c>
      <c r="X757">
        <v>9627.82</v>
      </c>
      <c r="Y757">
        <v>7468.81</v>
      </c>
      <c r="Z757">
        <v>7074.59</v>
      </c>
      <c r="AA757">
        <v>2859.7267000000002</v>
      </c>
      <c r="AB757">
        <v>185</v>
      </c>
      <c r="AC757">
        <v>126</v>
      </c>
      <c r="AD757">
        <v>68</v>
      </c>
      <c r="AE757">
        <v>129</v>
      </c>
      <c r="AF757">
        <v>57</v>
      </c>
      <c r="AG757">
        <v>51</v>
      </c>
      <c r="AH757">
        <v>32</v>
      </c>
      <c r="AI757">
        <v>44</v>
      </c>
      <c r="AJ757">
        <v>128</v>
      </c>
      <c r="AK757">
        <v>75</v>
      </c>
      <c r="AL757">
        <v>36</v>
      </c>
      <c r="AM757">
        <v>85</v>
      </c>
    </row>
    <row r="758" spans="1:39" x14ac:dyDescent="0.15">
      <c r="A758" t="s">
        <v>34</v>
      </c>
      <c r="B758">
        <v>100</v>
      </c>
      <c r="C758">
        <v>1</v>
      </c>
      <c r="D758">
        <v>0</v>
      </c>
      <c r="E758" t="s">
        <v>29</v>
      </c>
      <c r="F758" t="s">
        <v>206</v>
      </c>
      <c r="G758">
        <v>702</v>
      </c>
      <c r="H758">
        <v>741</v>
      </c>
      <c r="I758">
        <v>1310</v>
      </c>
      <c r="J758">
        <v>62209.66</v>
      </c>
      <c r="K758">
        <v>44750.239999999998</v>
      </c>
      <c r="L758">
        <v>39994.81</v>
      </c>
      <c r="M758">
        <v>19632.1122</v>
      </c>
      <c r="N758">
        <v>228</v>
      </c>
      <c r="O758">
        <v>238</v>
      </c>
      <c r="P758">
        <v>503</v>
      </c>
      <c r="Q758">
        <v>22882.41</v>
      </c>
      <c r="R758">
        <v>15353.86</v>
      </c>
      <c r="S758">
        <v>12069.59</v>
      </c>
      <c r="T758">
        <v>8495.6486999999997</v>
      </c>
      <c r="U758">
        <v>474</v>
      </c>
      <c r="V758">
        <v>503</v>
      </c>
      <c r="W758">
        <v>807</v>
      </c>
      <c r="X758">
        <v>39327.25</v>
      </c>
      <c r="Y758">
        <v>29396.38</v>
      </c>
      <c r="Z758">
        <v>27925.22</v>
      </c>
      <c r="AA758">
        <v>11136.4635</v>
      </c>
      <c r="AB758">
        <v>700</v>
      </c>
      <c r="AC758">
        <v>427</v>
      </c>
      <c r="AD758">
        <v>316</v>
      </c>
      <c r="AE758">
        <v>330</v>
      </c>
      <c r="AF758">
        <v>227</v>
      </c>
      <c r="AG758">
        <v>220</v>
      </c>
      <c r="AH758">
        <v>177</v>
      </c>
      <c r="AI758">
        <v>151</v>
      </c>
      <c r="AJ758">
        <v>473</v>
      </c>
      <c r="AK758">
        <v>207</v>
      </c>
      <c r="AL758">
        <v>139</v>
      </c>
      <c r="AM758">
        <v>179</v>
      </c>
    </row>
    <row r="759" spans="1:39" x14ac:dyDescent="0.15">
      <c r="A759" t="s">
        <v>34</v>
      </c>
      <c r="B759">
        <v>100</v>
      </c>
      <c r="C759">
        <v>1</v>
      </c>
      <c r="D759">
        <v>0</v>
      </c>
      <c r="E759" t="s">
        <v>32</v>
      </c>
      <c r="F759" t="s">
        <v>206</v>
      </c>
      <c r="G759">
        <v>7450</v>
      </c>
      <c r="H759">
        <v>8315</v>
      </c>
      <c r="I759">
        <v>13893</v>
      </c>
      <c r="J759">
        <v>732636.81</v>
      </c>
      <c r="K759">
        <v>504991.4</v>
      </c>
      <c r="L759">
        <v>481003.41</v>
      </c>
      <c r="M759">
        <v>209799.27540000001</v>
      </c>
      <c r="N759">
        <v>1088</v>
      </c>
      <c r="O759">
        <v>1171</v>
      </c>
      <c r="P759">
        <v>1927</v>
      </c>
      <c r="Q759">
        <v>108794.19</v>
      </c>
      <c r="R759">
        <v>75829.649999999994</v>
      </c>
      <c r="S759">
        <v>59426.57</v>
      </c>
      <c r="T759">
        <v>31378.8586</v>
      </c>
      <c r="U759">
        <v>6362</v>
      </c>
      <c r="V759">
        <v>7144</v>
      </c>
      <c r="W759">
        <v>11966</v>
      </c>
      <c r="X759">
        <v>623842.62</v>
      </c>
      <c r="Y759">
        <v>429161.75</v>
      </c>
      <c r="Z759">
        <v>421576.84</v>
      </c>
      <c r="AA759">
        <v>178420.41680000001</v>
      </c>
      <c r="AB759">
        <v>7360</v>
      </c>
      <c r="AC759">
        <v>5026</v>
      </c>
      <c r="AD759">
        <v>3472</v>
      </c>
      <c r="AE759">
        <v>4677</v>
      </c>
      <c r="AF759">
        <v>1057</v>
      </c>
      <c r="AG759">
        <v>739</v>
      </c>
      <c r="AH759">
        <v>511</v>
      </c>
      <c r="AI759">
        <v>955</v>
      </c>
      <c r="AJ759">
        <v>6303</v>
      </c>
      <c r="AK759">
        <v>4287</v>
      </c>
      <c r="AL759">
        <v>2961</v>
      </c>
      <c r="AM759">
        <v>3722</v>
      </c>
    </row>
    <row r="760" spans="1:39" x14ac:dyDescent="0.15">
      <c r="A760" t="s">
        <v>34</v>
      </c>
      <c r="B760">
        <v>100</v>
      </c>
      <c r="C760">
        <v>1</v>
      </c>
      <c r="D760">
        <v>1</v>
      </c>
      <c r="E760" t="s">
        <v>28</v>
      </c>
      <c r="F760" t="s">
        <v>206</v>
      </c>
      <c r="G760">
        <v>56383</v>
      </c>
      <c r="H760">
        <v>65467</v>
      </c>
      <c r="I760">
        <v>99012</v>
      </c>
      <c r="J760">
        <v>4557617.7699999996</v>
      </c>
      <c r="K760">
        <v>3675294.32</v>
      </c>
      <c r="L760">
        <v>3374030.96</v>
      </c>
      <c r="M760">
        <v>1451039.8983</v>
      </c>
      <c r="N760">
        <v>21295</v>
      </c>
      <c r="O760">
        <v>24276</v>
      </c>
      <c r="P760">
        <v>41136</v>
      </c>
      <c r="Q760">
        <v>1853399.42</v>
      </c>
      <c r="R760">
        <v>1436185.38</v>
      </c>
      <c r="S760">
        <v>1208090.81</v>
      </c>
      <c r="T760">
        <v>656551.08380000002</v>
      </c>
      <c r="U760">
        <v>35088</v>
      </c>
      <c r="V760">
        <v>41191</v>
      </c>
      <c r="W760">
        <v>57876</v>
      </c>
      <c r="X760">
        <v>2704218.35</v>
      </c>
      <c r="Y760">
        <v>2239108.94</v>
      </c>
      <c r="Z760">
        <v>2165940.15</v>
      </c>
      <c r="AA760">
        <v>794488.81449999998</v>
      </c>
      <c r="AB760">
        <v>54394</v>
      </c>
      <c r="AC760">
        <v>50586</v>
      </c>
      <c r="AD760">
        <v>24043</v>
      </c>
      <c r="AE760">
        <v>46401</v>
      </c>
      <c r="AF760">
        <v>20562</v>
      </c>
      <c r="AG760">
        <v>20430</v>
      </c>
      <c r="AH760">
        <v>11550</v>
      </c>
      <c r="AI760">
        <v>18634</v>
      </c>
      <c r="AJ760">
        <v>33832</v>
      </c>
      <c r="AK760">
        <v>30156</v>
      </c>
      <c r="AL760">
        <v>12493</v>
      </c>
      <c r="AM760">
        <v>27767</v>
      </c>
    </row>
    <row r="761" spans="1:39" x14ac:dyDescent="0.15">
      <c r="A761" t="s">
        <v>34</v>
      </c>
      <c r="B761">
        <v>100</v>
      </c>
      <c r="C761">
        <v>1</v>
      </c>
      <c r="D761">
        <v>1</v>
      </c>
      <c r="E761" t="s">
        <v>30</v>
      </c>
      <c r="F761" t="s">
        <v>206</v>
      </c>
      <c r="G761">
        <v>5117</v>
      </c>
      <c r="H761">
        <v>5999</v>
      </c>
      <c r="I761">
        <v>8931</v>
      </c>
      <c r="J761">
        <v>412870.02</v>
      </c>
      <c r="K761">
        <v>336837.78</v>
      </c>
      <c r="L761">
        <v>307654.09000000003</v>
      </c>
      <c r="M761">
        <v>129116.61900000001</v>
      </c>
      <c r="N761">
        <v>1759</v>
      </c>
      <c r="O761">
        <v>2022</v>
      </c>
      <c r="P761">
        <v>3394</v>
      </c>
      <c r="Q761">
        <v>152316.85</v>
      </c>
      <c r="R761">
        <v>119732.94</v>
      </c>
      <c r="S761">
        <v>98345.11</v>
      </c>
      <c r="T761">
        <v>53567.928699999997</v>
      </c>
      <c r="U761">
        <v>3358</v>
      </c>
      <c r="V761">
        <v>3977</v>
      </c>
      <c r="W761">
        <v>5537</v>
      </c>
      <c r="X761">
        <v>260553.17</v>
      </c>
      <c r="Y761">
        <v>217104.84</v>
      </c>
      <c r="Z761">
        <v>209308.98</v>
      </c>
      <c r="AA761">
        <v>75548.690300000002</v>
      </c>
      <c r="AB761">
        <v>4808</v>
      </c>
      <c r="AC761">
        <v>4779</v>
      </c>
      <c r="AD761">
        <v>1909</v>
      </c>
      <c r="AE761">
        <v>4985</v>
      </c>
      <c r="AF761">
        <v>1658</v>
      </c>
      <c r="AG761">
        <v>1682</v>
      </c>
      <c r="AH761">
        <v>878</v>
      </c>
      <c r="AI761">
        <v>1723</v>
      </c>
      <c r="AJ761">
        <v>3150</v>
      </c>
      <c r="AK761">
        <v>3097</v>
      </c>
      <c r="AL761">
        <v>1031</v>
      </c>
      <c r="AM761">
        <v>3262</v>
      </c>
    </row>
    <row r="762" spans="1:39" x14ac:dyDescent="0.15">
      <c r="A762" t="s">
        <v>34</v>
      </c>
      <c r="B762">
        <v>100</v>
      </c>
      <c r="C762">
        <v>1</v>
      </c>
      <c r="D762">
        <v>1</v>
      </c>
      <c r="E762" t="s">
        <v>29</v>
      </c>
      <c r="F762" t="s">
        <v>206</v>
      </c>
      <c r="G762">
        <v>31283</v>
      </c>
      <c r="H762">
        <v>37638</v>
      </c>
      <c r="I762">
        <v>58833</v>
      </c>
      <c r="J762">
        <v>2708020.23</v>
      </c>
      <c r="K762">
        <v>2080039.34</v>
      </c>
      <c r="L762">
        <v>1935247.44</v>
      </c>
      <c r="M762">
        <v>851443.31830000004</v>
      </c>
      <c r="N762">
        <v>9560</v>
      </c>
      <c r="O762">
        <v>11068</v>
      </c>
      <c r="P762">
        <v>19770</v>
      </c>
      <c r="Q762">
        <v>878214.24</v>
      </c>
      <c r="R762">
        <v>654755.18000000005</v>
      </c>
      <c r="S762">
        <v>548896.84</v>
      </c>
      <c r="T762">
        <v>312112.663</v>
      </c>
      <c r="U762">
        <v>21723</v>
      </c>
      <c r="V762">
        <v>26570</v>
      </c>
      <c r="W762">
        <v>39063</v>
      </c>
      <c r="X762">
        <v>1829805.99</v>
      </c>
      <c r="Y762">
        <v>1425284.16</v>
      </c>
      <c r="Z762">
        <v>1386350.6</v>
      </c>
      <c r="AA762">
        <v>539330.65529999998</v>
      </c>
      <c r="AB762">
        <v>30065</v>
      </c>
      <c r="AC762">
        <v>28930</v>
      </c>
      <c r="AD762">
        <v>13486</v>
      </c>
      <c r="AE762">
        <v>29727</v>
      </c>
      <c r="AF762">
        <v>9196</v>
      </c>
      <c r="AG762">
        <v>9034</v>
      </c>
      <c r="AH762">
        <v>5288</v>
      </c>
      <c r="AI762">
        <v>9177</v>
      </c>
      <c r="AJ762">
        <v>20869</v>
      </c>
      <c r="AK762">
        <v>19896</v>
      </c>
      <c r="AL762">
        <v>8198</v>
      </c>
      <c r="AM762">
        <v>20550</v>
      </c>
    </row>
    <row r="763" spans="1:39" x14ac:dyDescent="0.15">
      <c r="A763" t="s">
        <v>34</v>
      </c>
      <c r="B763">
        <v>100</v>
      </c>
      <c r="C763">
        <v>1</v>
      </c>
      <c r="D763">
        <v>1</v>
      </c>
      <c r="E763" t="s">
        <v>31</v>
      </c>
      <c r="F763" t="s">
        <v>206</v>
      </c>
      <c r="G763">
        <v>9</v>
      </c>
      <c r="H763">
        <v>22</v>
      </c>
      <c r="I763">
        <v>26</v>
      </c>
      <c r="J763">
        <v>1042.8</v>
      </c>
      <c r="K763">
        <v>761.89</v>
      </c>
      <c r="L763">
        <v>721.9</v>
      </c>
      <c r="M763">
        <v>354.15170000000001</v>
      </c>
      <c r="N763">
        <v>5</v>
      </c>
      <c r="O763">
        <v>12</v>
      </c>
      <c r="P763">
        <v>12</v>
      </c>
      <c r="Q763">
        <v>532.9</v>
      </c>
      <c r="R763">
        <v>413.1</v>
      </c>
      <c r="S763">
        <v>373.11</v>
      </c>
      <c r="T763">
        <v>211.32169999999999</v>
      </c>
      <c r="U763">
        <v>4</v>
      </c>
      <c r="V763">
        <v>10</v>
      </c>
      <c r="W763">
        <v>14</v>
      </c>
      <c r="X763">
        <v>509.9</v>
      </c>
      <c r="Y763">
        <v>348.79</v>
      </c>
      <c r="Z763">
        <v>348.79</v>
      </c>
      <c r="AA763">
        <v>142.83000000000001</v>
      </c>
      <c r="AB763">
        <v>9</v>
      </c>
      <c r="AC763">
        <v>8</v>
      </c>
      <c r="AD763">
        <v>3</v>
      </c>
      <c r="AE763">
        <v>9</v>
      </c>
      <c r="AF763">
        <v>5</v>
      </c>
      <c r="AG763">
        <v>4</v>
      </c>
      <c r="AH763">
        <v>2</v>
      </c>
      <c r="AI763">
        <v>5</v>
      </c>
      <c r="AJ763">
        <v>4</v>
      </c>
      <c r="AK763">
        <v>4</v>
      </c>
      <c r="AL763">
        <v>1</v>
      </c>
      <c r="AM763">
        <v>4</v>
      </c>
    </row>
    <row r="764" spans="1:39" x14ac:dyDescent="0.15">
      <c r="A764" t="s">
        <v>34</v>
      </c>
      <c r="B764">
        <v>100</v>
      </c>
      <c r="C764">
        <v>1</v>
      </c>
      <c r="D764">
        <v>1</v>
      </c>
      <c r="E764" t="s">
        <v>32</v>
      </c>
      <c r="F764" t="s">
        <v>206</v>
      </c>
      <c r="G764">
        <v>1168</v>
      </c>
      <c r="H764">
        <v>1434</v>
      </c>
      <c r="I764">
        <v>2382</v>
      </c>
      <c r="J764">
        <v>120645.36</v>
      </c>
      <c r="K764">
        <v>87240.39</v>
      </c>
      <c r="L764">
        <v>82849.37</v>
      </c>
      <c r="M764">
        <v>34539.228199999998</v>
      </c>
      <c r="N764">
        <v>217</v>
      </c>
      <c r="O764">
        <v>254</v>
      </c>
      <c r="P764">
        <v>422</v>
      </c>
      <c r="Q764">
        <v>21674.03</v>
      </c>
      <c r="R764">
        <v>16358.41</v>
      </c>
      <c r="S764">
        <v>13020.27</v>
      </c>
      <c r="T764">
        <v>6562.3153000000002</v>
      </c>
      <c r="U764">
        <v>951</v>
      </c>
      <c r="V764">
        <v>1180</v>
      </c>
      <c r="W764">
        <v>1960</v>
      </c>
      <c r="X764">
        <v>98971.33</v>
      </c>
      <c r="Y764">
        <v>70881.98</v>
      </c>
      <c r="Z764">
        <v>69829.100000000006</v>
      </c>
      <c r="AA764">
        <v>27976.912899999999</v>
      </c>
      <c r="AB764">
        <v>1143</v>
      </c>
      <c r="AC764">
        <v>1027</v>
      </c>
      <c r="AD764">
        <v>493</v>
      </c>
      <c r="AE764">
        <v>1000</v>
      </c>
      <c r="AF764">
        <v>208</v>
      </c>
      <c r="AG764">
        <v>184</v>
      </c>
      <c r="AH764">
        <v>91</v>
      </c>
      <c r="AI764">
        <v>205</v>
      </c>
      <c r="AJ764">
        <v>935</v>
      </c>
      <c r="AK764">
        <v>843</v>
      </c>
      <c r="AL764">
        <v>402</v>
      </c>
      <c r="AM764">
        <v>795</v>
      </c>
    </row>
    <row r="765" spans="1:39" x14ac:dyDescent="0.15">
      <c r="A765" t="s">
        <v>34</v>
      </c>
      <c r="B765">
        <v>100</v>
      </c>
      <c r="C765">
        <v>1</v>
      </c>
      <c r="D765">
        <v>2</v>
      </c>
      <c r="E765" t="s">
        <v>28</v>
      </c>
      <c r="F765" t="s">
        <v>206</v>
      </c>
      <c r="G765">
        <v>146388</v>
      </c>
      <c r="H765">
        <v>157718</v>
      </c>
      <c r="I765">
        <v>239392</v>
      </c>
      <c r="J765">
        <v>11568461.529999999</v>
      </c>
      <c r="K765">
        <v>8973669.5800000001</v>
      </c>
      <c r="L765">
        <v>8244435.9000000004</v>
      </c>
      <c r="M765">
        <v>3466904.4567</v>
      </c>
      <c r="N765">
        <v>45416</v>
      </c>
      <c r="O765">
        <v>48294</v>
      </c>
      <c r="P765">
        <v>81291</v>
      </c>
      <c r="Q765">
        <v>4008468.83</v>
      </c>
      <c r="R765">
        <v>2995965.24</v>
      </c>
      <c r="S765">
        <v>2459187.2000000002</v>
      </c>
      <c r="T765">
        <v>1290096.5634999999</v>
      </c>
      <c r="U765">
        <v>100972</v>
      </c>
      <c r="V765">
        <v>109424</v>
      </c>
      <c r="W765">
        <v>158101</v>
      </c>
      <c r="X765">
        <v>7559992.7000000002</v>
      </c>
      <c r="Y765">
        <v>5977704.3399999999</v>
      </c>
      <c r="Z765">
        <v>5785248.7000000002</v>
      </c>
      <c r="AA765">
        <v>2176807.8931999998</v>
      </c>
      <c r="AB765">
        <v>140431</v>
      </c>
      <c r="AC765">
        <v>122164</v>
      </c>
      <c r="AD765">
        <v>48171</v>
      </c>
      <c r="AE765">
        <v>114575</v>
      </c>
      <c r="AF765">
        <v>43397</v>
      </c>
      <c r="AG765">
        <v>42883</v>
      </c>
      <c r="AH765">
        <v>20721</v>
      </c>
      <c r="AI765">
        <v>40034</v>
      </c>
      <c r="AJ765">
        <v>97034</v>
      </c>
      <c r="AK765">
        <v>79281</v>
      </c>
      <c r="AL765">
        <v>27450</v>
      </c>
      <c r="AM765">
        <v>74541</v>
      </c>
    </row>
    <row r="766" spans="1:39" x14ac:dyDescent="0.15">
      <c r="A766" t="s">
        <v>34</v>
      </c>
      <c r="B766">
        <v>100</v>
      </c>
      <c r="C766">
        <v>1</v>
      </c>
      <c r="D766">
        <v>2</v>
      </c>
      <c r="E766" t="s">
        <v>30</v>
      </c>
      <c r="F766" t="s">
        <v>206</v>
      </c>
      <c r="G766">
        <v>16262</v>
      </c>
      <c r="H766">
        <v>17552</v>
      </c>
      <c r="I766">
        <v>26291</v>
      </c>
      <c r="J766">
        <v>1277299.93</v>
      </c>
      <c r="K766">
        <v>996937.95</v>
      </c>
      <c r="L766">
        <v>913180.11</v>
      </c>
      <c r="M766">
        <v>378078.12780000002</v>
      </c>
      <c r="N766">
        <v>4574</v>
      </c>
      <c r="O766">
        <v>4892</v>
      </c>
      <c r="P766">
        <v>8120</v>
      </c>
      <c r="Q766">
        <v>403992.48</v>
      </c>
      <c r="R766">
        <v>304012.88</v>
      </c>
      <c r="S766">
        <v>241169.73</v>
      </c>
      <c r="T766">
        <v>128344.458</v>
      </c>
      <c r="U766">
        <v>11688</v>
      </c>
      <c r="V766">
        <v>12660</v>
      </c>
      <c r="W766">
        <v>18171</v>
      </c>
      <c r="X766">
        <v>873307.45</v>
      </c>
      <c r="Y766">
        <v>692925.07</v>
      </c>
      <c r="Z766">
        <v>672010.38</v>
      </c>
      <c r="AA766">
        <v>249733.6698</v>
      </c>
      <c r="AB766">
        <v>15241</v>
      </c>
      <c r="AC766">
        <v>14085</v>
      </c>
      <c r="AD766">
        <v>4780</v>
      </c>
      <c r="AE766">
        <v>15789</v>
      </c>
      <c r="AF766">
        <v>4294</v>
      </c>
      <c r="AG766">
        <v>4355</v>
      </c>
      <c r="AH766">
        <v>1997</v>
      </c>
      <c r="AI766">
        <v>4470</v>
      </c>
      <c r="AJ766">
        <v>10947</v>
      </c>
      <c r="AK766">
        <v>9730</v>
      </c>
      <c r="AL766">
        <v>2783</v>
      </c>
      <c r="AM766">
        <v>11319</v>
      </c>
    </row>
    <row r="767" spans="1:39" x14ac:dyDescent="0.15">
      <c r="A767" t="s">
        <v>34</v>
      </c>
      <c r="B767">
        <v>100</v>
      </c>
      <c r="C767">
        <v>1</v>
      </c>
      <c r="D767">
        <v>2</v>
      </c>
      <c r="E767" t="s">
        <v>29</v>
      </c>
      <c r="F767" t="s">
        <v>206</v>
      </c>
      <c r="G767">
        <v>43636</v>
      </c>
      <c r="H767">
        <v>48205</v>
      </c>
      <c r="I767">
        <v>76725</v>
      </c>
      <c r="J767">
        <v>3728345.41</v>
      </c>
      <c r="K767">
        <v>2756699.26</v>
      </c>
      <c r="L767">
        <v>2560753.7799999998</v>
      </c>
      <c r="M767">
        <v>1109374.372</v>
      </c>
      <c r="N767">
        <v>12072</v>
      </c>
      <c r="O767">
        <v>12948</v>
      </c>
      <c r="P767">
        <v>23425</v>
      </c>
      <c r="Q767">
        <v>1140086.43</v>
      </c>
      <c r="R767">
        <v>814243.41</v>
      </c>
      <c r="S767">
        <v>667493.17000000004</v>
      </c>
      <c r="T767">
        <v>369906.08350000001</v>
      </c>
      <c r="U767">
        <v>31564</v>
      </c>
      <c r="V767">
        <v>35257</v>
      </c>
      <c r="W767">
        <v>53300</v>
      </c>
      <c r="X767">
        <v>2588258.98</v>
      </c>
      <c r="Y767">
        <v>1942455.85</v>
      </c>
      <c r="Z767">
        <v>1893260.61</v>
      </c>
      <c r="AA767">
        <v>739468.28850000002</v>
      </c>
      <c r="AB767">
        <v>41699</v>
      </c>
      <c r="AC767">
        <v>39521</v>
      </c>
      <c r="AD767">
        <v>14824</v>
      </c>
      <c r="AE767">
        <v>41898</v>
      </c>
      <c r="AF767">
        <v>11525</v>
      </c>
      <c r="AG767">
        <v>11309</v>
      </c>
      <c r="AH767">
        <v>5676</v>
      </c>
      <c r="AI767">
        <v>11675</v>
      </c>
      <c r="AJ767">
        <v>30174</v>
      </c>
      <c r="AK767">
        <v>28212</v>
      </c>
      <c r="AL767">
        <v>9148</v>
      </c>
      <c r="AM767">
        <v>30223</v>
      </c>
    </row>
    <row r="768" spans="1:39" x14ac:dyDescent="0.15">
      <c r="A768" t="s">
        <v>34</v>
      </c>
      <c r="B768">
        <v>100</v>
      </c>
      <c r="C768">
        <v>1</v>
      </c>
      <c r="D768">
        <v>2</v>
      </c>
      <c r="E768" t="s">
        <v>31</v>
      </c>
      <c r="F768" t="s">
        <v>206</v>
      </c>
      <c r="G768">
        <v>7</v>
      </c>
      <c r="H768">
        <v>15</v>
      </c>
      <c r="I768">
        <v>21</v>
      </c>
      <c r="J768">
        <v>899.84</v>
      </c>
      <c r="K768">
        <v>615.37</v>
      </c>
      <c r="L768">
        <v>587.38</v>
      </c>
      <c r="M768">
        <v>284.62029999999999</v>
      </c>
      <c r="N768">
        <v>1</v>
      </c>
      <c r="O768">
        <v>2</v>
      </c>
      <c r="P768">
        <v>3</v>
      </c>
      <c r="Q768">
        <v>139.97</v>
      </c>
      <c r="R768">
        <v>93.07</v>
      </c>
      <c r="S768">
        <v>93.07</v>
      </c>
      <c r="T768">
        <v>47.810299999999998</v>
      </c>
      <c r="U768">
        <v>6</v>
      </c>
      <c r="V768">
        <v>13</v>
      </c>
      <c r="W768">
        <v>18</v>
      </c>
      <c r="X768">
        <v>759.87</v>
      </c>
      <c r="Y768">
        <v>522.29999999999995</v>
      </c>
      <c r="Z768">
        <v>494.31</v>
      </c>
      <c r="AA768">
        <v>236.81</v>
      </c>
      <c r="AB768">
        <v>7</v>
      </c>
      <c r="AC768">
        <v>7</v>
      </c>
      <c r="AD768">
        <v>1</v>
      </c>
      <c r="AE768">
        <v>7</v>
      </c>
      <c r="AF768">
        <v>1</v>
      </c>
      <c r="AG768">
        <v>1</v>
      </c>
      <c r="AH768">
        <v>0</v>
      </c>
      <c r="AI768">
        <v>1</v>
      </c>
      <c r="AJ768">
        <v>6</v>
      </c>
      <c r="AK768">
        <v>6</v>
      </c>
      <c r="AL768">
        <v>1</v>
      </c>
      <c r="AM768">
        <v>6</v>
      </c>
    </row>
    <row r="769" spans="1:39" x14ac:dyDescent="0.15">
      <c r="A769" t="s">
        <v>34</v>
      </c>
      <c r="B769">
        <v>100</v>
      </c>
      <c r="C769">
        <v>1</v>
      </c>
      <c r="D769">
        <v>2</v>
      </c>
      <c r="E769" t="s">
        <v>32</v>
      </c>
      <c r="F769" t="s">
        <v>206</v>
      </c>
      <c r="G769">
        <v>4028</v>
      </c>
      <c r="H769">
        <v>4619</v>
      </c>
      <c r="I769">
        <v>7758</v>
      </c>
      <c r="J769">
        <v>407670.25</v>
      </c>
      <c r="K769">
        <v>283587.48</v>
      </c>
      <c r="L769">
        <v>270442.40000000002</v>
      </c>
      <c r="M769">
        <v>116583.62480000001</v>
      </c>
      <c r="N769">
        <v>655</v>
      </c>
      <c r="O769">
        <v>721</v>
      </c>
      <c r="P769">
        <v>1214</v>
      </c>
      <c r="Q769">
        <v>67343.62</v>
      </c>
      <c r="R769">
        <v>47183.6</v>
      </c>
      <c r="S769">
        <v>37607.919999999998</v>
      </c>
      <c r="T769">
        <v>19623.936600000001</v>
      </c>
      <c r="U769">
        <v>3373</v>
      </c>
      <c r="V769">
        <v>3898</v>
      </c>
      <c r="W769">
        <v>6544</v>
      </c>
      <c r="X769">
        <v>340326.63</v>
      </c>
      <c r="Y769">
        <v>236403.88</v>
      </c>
      <c r="Z769">
        <v>232834.48</v>
      </c>
      <c r="AA769">
        <v>96959.688200000004</v>
      </c>
      <c r="AB769">
        <v>3885</v>
      </c>
      <c r="AC769">
        <v>3253</v>
      </c>
      <c r="AD769">
        <v>1372</v>
      </c>
      <c r="AE769">
        <v>3334</v>
      </c>
      <c r="AF769">
        <v>634</v>
      </c>
      <c r="AG769">
        <v>473</v>
      </c>
      <c r="AH769">
        <v>209</v>
      </c>
      <c r="AI769">
        <v>627</v>
      </c>
      <c r="AJ769">
        <v>3251</v>
      </c>
      <c r="AK769">
        <v>2780</v>
      </c>
      <c r="AL769">
        <v>1163</v>
      </c>
      <c r="AM769">
        <v>2707</v>
      </c>
    </row>
    <row r="770" spans="1:39" x14ac:dyDescent="0.15">
      <c r="A770" t="s">
        <v>34</v>
      </c>
      <c r="B770">
        <v>100</v>
      </c>
      <c r="C770">
        <v>2</v>
      </c>
      <c r="D770">
        <v>0</v>
      </c>
      <c r="E770" t="s">
        <v>28</v>
      </c>
      <c r="F770" t="s">
        <v>206</v>
      </c>
      <c r="G770">
        <v>1396</v>
      </c>
      <c r="H770">
        <v>2939</v>
      </c>
      <c r="I770">
        <v>3843</v>
      </c>
      <c r="J770">
        <v>161352.29</v>
      </c>
      <c r="K770">
        <v>117396.1</v>
      </c>
      <c r="L770">
        <v>95314.3</v>
      </c>
      <c r="M770">
        <v>53544.863799999999</v>
      </c>
      <c r="N770">
        <v>1396</v>
      </c>
      <c r="O770">
        <v>1455</v>
      </c>
      <c r="P770">
        <v>2051</v>
      </c>
      <c r="Q770">
        <v>85136.73</v>
      </c>
      <c r="R770">
        <v>60681.17</v>
      </c>
      <c r="S770">
        <v>41485.589999999997</v>
      </c>
      <c r="T770">
        <v>29814.571100000001</v>
      </c>
      <c r="U770">
        <v>1396</v>
      </c>
      <c r="V770">
        <v>1484</v>
      </c>
      <c r="W770">
        <v>1792</v>
      </c>
      <c r="X770">
        <v>76215.56</v>
      </c>
      <c r="Y770">
        <v>56714.93</v>
      </c>
      <c r="Z770">
        <v>53828.71</v>
      </c>
      <c r="AA770">
        <v>23730.292700000002</v>
      </c>
      <c r="AB770">
        <v>1368</v>
      </c>
      <c r="AC770">
        <v>1361</v>
      </c>
      <c r="AD770">
        <v>955</v>
      </c>
      <c r="AE770">
        <v>1012</v>
      </c>
      <c r="AF770">
        <v>1368</v>
      </c>
      <c r="AG770">
        <v>1361</v>
      </c>
      <c r="AH770">
        <v>955</v>
      </c>
      <c r="AI770">
        <v>1012</v>
      </c>
      <c r="AJ770">
        <v>1368</v>
      </c>
      <c r="AK770">
        <v>1361</v>
      </c>
      <c r="AL770">
        <v>955</v>
      </c>
      <c r="AM770">
        <v>1012</v>
      </c>
    </row>
    <row r="771" spans="1:39" x14ac:dyDescent="0.15">
      <c r="A771" t="s">
        <v>34</v>
      </c>
      <c r="B771">
        <v>100</v>
      </c>
      <c r="C771">
        <v>2</v>
      </c>
      <c r="D771">
        <v>0</v>
      </c>
      <c r="E771" t="s">
        <v>30</v>
      </c>
      <c r="F771" t="s">
        <v>206</v>
      </c>
      <c r="G771">
        <v>5</v>
      </c>
      <c r="H771">
        <v>11</v>
      </c>
      <c r="I771">
        <v>15</v>
      </c>
      <c r="J771">
        <v>588.91</v>
      </c>
      <c r="K771">
        <v>459.11</v>
      </c>
      <c r="L771">
        <v>410.81</v>
      </c>
      <c r="M771">
        <v>164.7346</v>
      </c>
      <c r="N771">
        <v>5</v>
      </c>
      <c r="O771">
        <v>5</v>
      </c>
      <c r="P771">
        <v>8</v>
      </c>
      <c r="Q771">
        <v>262.94</v>
      </c>
      <c r="R771">
        <v>217.24</v>
      </c>
      <c r="S771">
        <v>168.94</v>
      </c>
      <c r="T771">
        <v>82.704599999999999</v>
      </c>
      <c r="U771">
        <v>5</v>
      </c>
      <c r="V771">
        <v>6</v>
      </c>
      <c r="W771">
        <v>7</v>
      </c>
      <c r="X771">
        <v>325.97000000000003</v>
      </c>
      <c r="Y771">
        <v>241.87</v>
      </c>
      <c r="Z771">
        <v>241.87</v>
      </c>
      <c r="AA771">
        <v>82.03</v>
      </c>
      <c r="AB771">
        <v>5</v>
      </c>
      <c r="AC771">
        <v>5</v>
      </c>
      <c r="AD771">
        <v>4</v>
      </c>
      <c r="AE771">
        <v>4</v>
      </c>
      <c r="AF771">
        <v>5</v>
      </c>
      <c r="AG771">
        <v>5</v>
      </c>
      <c r="AH771">
        <v>4</v>
      </c>
      <c r="AI771">
        <v>4</v>
      </c>
      <c r="AJ771">
        <v>5</v>
      </c>
      <c r="AK771">
        <v>5</v>
      </c>
      <c r="AL771">
        <v>4</v>
      </c>
      <c r="AM771">
        <v>4</v>
      </c>
    </row>
    <row r="772" spans="1:39" x14ac:dyDescent="0.15">
      <c r="A772" t="s">
        <v>34</v>
      </c>
      <c r="B772">
        <v>100</v>
      </c>
      <c r="C772">
        <v>2</v>
      </c>
      <c r="D772">
        <v>0</v>
      </c>
      <c r="E772" t="s">
        <v>29</v>
      </c>
      <c r="F772" t="s">
        <v>206</v>
      </c>
      <c r="G772">
        <v>10</v>
      </c>
      <c r="H772">
        <v>20</v>
      </c>
      <c r="I772">
        <v>27</v>
      </c>
      <c r="J772">
        <v>1179.78</v>
      </c>
      <c r="K772">
        <v>814.08</v>
      </c>
      <c r="L772">
        <v>776.29</v>
      </c>
      <c r="M772">
        <v>415.91300000000001</v>
      </c>
      <c r="N772">
        <v>10</v>
      </c>
      <c r="O772">
        <v>10</v>
      </c>
      <c r="P772">
        <v>14</v>
      </c>
      <c r="Q772">
        <v>672.88</v>
      </c>
      <c r="R772">
        <v>456.06</v>
      </c>
      <c r="S772">
        <v>418.27</v>
      </c>
      <c r="T772">
        <v>237.43049999999999</v>
      </c>
      <c r="U772">
        <v>10</v>
      </c>
      <c r="V772">
        <v>10</v>
      </c>
      <c r="W772">
        <v>13</v>
      </c>
      <c r="X772">
        <v>506.9</v>
      </c>
      <c r="Y772">
        <v>358.02</v>
      </c>
      <c r="Z772">
        <v>358.02</v>
      </c>
      <c r="AA772">
        <v>178.48249999999999</v>
      </c>
      <c r="AB772">
        <v>10</v>
      </c>
      <c r="AC772">
        <v>10</v>
      </c>
      <c r="AD772">
        <v>6</v>
      </c>
      <c r="AE772">
        <v>7</v>
      </c>
      <c r="AF772">
        <v>10</v>
      </c>
      <c r="AG772">
        <v>10</v>
      </c>
      <c r="AH772">
        <v>6</v>
      </c>
      <c r="AI772">
        <v>7</v>
      </c>
      <c r="AJ772">
        <v>10</v>
      </c>
      <c r="AK772">
        <v>10</v>
      </c>
      <c r="AL772">
        <v>6</v>
      </c>
      <c r="AM772">
        <v>7</v>
      </c>
    </row>
    <row r="773" spans="1:39" x14ac:dyDescent="0.15">
      <c r="A773" t="s">
        <v>34</v>
      </c>
      <c r="B773">
        <v>100</v>
      </c>
      <c r="C773">
        <v>2</v>
      </c>
      <c r="D773">
        <v>0</v>
      </c>
      <c r="E773" t="s">
        <v>32</v>
      </c>
      <c r="F773" t="s">
        <v>206</v>
      </c>
      <c r="G773">
        <v>115</v>
      </c>
      <c r="H773">
        <v>252</v>
      </c>
      <c r="I773">
        <v>329</v>
      </c>
      <c r="J773">
        <v>14583.08</v>
      </c>
      <c r="K773">
        <v>10074.6</v>
      </c>
      <c r="L773">
        <v>8818.4699999999993</v>
      </c>
      <c r="M773">
        <v>4747.7717000000002</v>
      </c>
      <c r="N773">
        <v>115</v>
      </c>
      <c r="O773">
        <v>122</v>
      </c>
      <c r="P773">
        <v>154</v>
      </c>
      <c r="Q773">
        <v>6790.89</v>
      </c>
      <c r="R773">
        <v>4734.8999999999996</v>
      </c>
      <c r="S773">
        <v>3543.1</v>
      </c>
      <c r="T773">
        <v>2399.3679000000002</v>
      </c>
      <c r="U773">
        <v>115</v>
      </c>
      <c r="V773">
        <v>130</v>
      </c>
      <c r="W773">
        <v>175</v>
      </c>
      <c r="X773">
        <v>7792.19</v>
      </c>
      <c r="Y773">
        <v>5339.7</v>
      </c>
      <c r="Z773">
        <v>5275.37</v>
      </c>
      <c r="AA773">
        <v>2348.4038</v>
      </c>
      <c r="AB773">
        <v>115</v>
      </c>
      <c r="AC773">
        <v>106</v>
      </c>
      <c r="AD773">
        <v>80</v>
      </c>
      <c r="AE773">
        <v>95</v>
      </c>
      <c r="AF773">
        <v>115</v>
      </c>
      <c r="AG773">
        <v>106</v>
      </c>
      <c r="AH773">
        <v>80</v>
      </c>
      <c r="AI773">
        <v>95</v>
      </c>
      <c r="AJ773">
        <v>115</v>
      </c>
      <c r="AK773">
        <v>106</v>
      </c>
      <c r="AL773">
        <v>80</v>
      </c>
      <c r="AM773">
        <v>95</v>
      </c>
    </row>
    <row r="774" spans="1:39" x14ac:dyDescent="0.15">
      <c r="A774" t="s">
        <v>34</v>
      </c>
      <c r="B774">
        <v>100</v>
      </c>
      <c r="C774">
        <v>2</v>
      </c>
      <c r="D774">
        <v>1</v>
      </c>
      <c r="E774" t="s">
        <v>28</v>
      </c>
      <c r="F774" t="s">
        <v>206</v>
      </c>
      <c r="G774">
        <v>1660</v>
      </c>
      <c r="H774">
        <v>3611</v>
      </c>
      <c r="I774">
        <v>4836</v>
      </c>
      <c r="J774">
        <v>186300</v>
      </c>
      <c r="K774">
        <v>140872.35</v>
      </c>
      <c r="L774">
        <v>123531.23</v>
      </c>
      <c r="M774">
        <v>68340.051500000001</v>
      </c>
      <c r="N774">
        <v>1660</v>
      </c>
      <c r="O774">
        <v>1792</v>
      </c>
      <c r="P774">
        <v>2615</v>
      </c>
      <c r="Q774">
        <v>98113.97</v>
      </c>
      <c r="R774">
        <v>71087.02</v>
      </c>
      <c r="S774">
        <v>55645.03</v>
      </c>
      <c r="T774">
        <v>39872.375399999997</v>
      </c>
      <c r="U774">
        <v>1660</v>
      </c>
      <c r="V774">
        <v>1819</v>
      </c>
      <c r="W774">
        <v>2221</v>
      </c>
      <c r="X774">
        <v>88186.03</v>
      </c>
      <c r="Y774">
        <v>69785.33</v>
      </c>
      <c r="Z774">
        <v>67886.2</v>
      </c>
      <c r="AA774">
        <v>28467.676100000001</v>
      </c>
      <c r="AB774">
        <v>1609</v>
      </c>
      <c r="AC774">
        <v>1638</v>
      </c>
      <c r="AD774">
        <v>1042</v>
      </c>
      <c r="AE774">
        <v>1544</v>
      </c>
      <c r="AF774">
        <v>1609</v>
      </c>
      <c r="AG774">
        <v>1638</v>
      </c>
      <c r="AH774">
        <v>1042</v>
      </c>
      <c r="AI774">
        <v>1544</v>
      </c>
      <c r="AJ774">
        <v>1609</v>
      </c>
      <c r="AK774">
        <v>1638</v>
      </c>
      <c r="AL774">
        <v>1042</v>
      </c>
      <c r="AM774">
        <v>1544</v>
      </c>
    </row>
    <row r="775" spans="1:39" x14ac:dyDescent="0.15">
      <c r="A775" t="s">
        <v>34</v>
      </c>
      <c r="B775">
        <v>100</v>
      </c>
      <c r="C775">
        <v>2</v>
      </c>
      <c r="D775">
        <v>1</v>
      </c>
      <c r="E775" t="s">
        <v>30</v>
      </c>
      <c r="F775" t="s">
        <v>206</v>
      </c>
      <c r="G775">
        <v>175</v>
      </c>
      <c r="H775">
        <v>384</v>
      </c>
      <c r="I775">
        <v>505</v>
      </c>
      <c r="J775">
        <v>19631.68</v>
      </c>
      <c r="K775">
        <v>14946.32</v>
      </c>
      <c r="L775">
        <v>13168.64</v>
      </c>
      <c r="M775">
        <v>7112.8137999999999</v>
      </c>
      <c r="N775">
        <v>175</v>
      </c>
      <c r="O775">
        <v>188</v>
      </c>
      <c r="P775">
        <v>261</v>
      </c>
      <c r="Q775">
        <v>10176.83</v>
      </c>
      <c r="R775">
        <v>7489.42</v>
      </c>
      <c r="S775">
        <v>5815.03</v>
      </c>
      <c r="T775">
        <v>4044.5774000000001</v>
      </c>
      <c r="U775">
        <v>175</v>
      </c>
      <c r="V775">
        <v>196</v>
      </c>
      <c r="W775">
        <v>244</v>
      </c>
      <c r="X775">
        <v>9454.85</v>
      </c>
      <c r="Y775">
        <v>7456.9</v>
      </c>
      <c r="Z775">
        <v>7353.61</v>
      </c>
      <c r="AA775">
        <v>3068.2363999999998</v>
      </c>
      <c r="AB775">
        <v>170</v>
      </c>
      <c r="AC775">
        <v>172</v>
      </c>
      <c r="AD775">
        <v>101</v>
      </c>
      <c r="AE775">
        <v>175</v>
      </c>
      <c r="AF775">
        <v>170</v>
      </c>
      <c r="AG775">
        <v>172</v>
      </c>
      <c r="AH775">
        <v>101</v>
      </c>
      <c r="AI775">
        <v>175</v>
      </c>
      <c r="AJ775">
        <v>170</v>
      </c>
      <c r="AK775">
        <v>172</v>
      </c>
      <c r="AL775">
        <v>101</v>
      </c>
      <c r="AM775">
        <v>175</v>
      </c>
    </row>
    <row r="776" spans="1:39" x14ac:dyDescent="0.15">
      <c r="A776" t="s">
        <v>34</v>
      </c>
      <c r="B776">
        <v>100</v>
      </c>
      <c r="C776">
        <v>2</v>
      </c>
      <c r="D776">
        <v>1</v>
      </c>
      <c r="E776" t="s">
        <v>29</v>
      </c>
      <c r="F776" t="s">
        <v>206</v>
      </c>
      <c r="G776">
        <v>1307</v>
      </c>
      <c r="H776">
        <v>2879</v>
      </c>
      <c r="I776">
        <v>3850</v>
      </c>
      <c r="J776">
        <v>152066.1</v>
      </c>
      <c r="K776">
        <v>111198.51</v>
      </c>
      <c r="L776">
        <v>97421.46</v>
      </c>
      <c r="M776">
        <v>54552.651100000003</v>
      </c>
      <c r="N776">
        <v>1307</v>
      </c>
      <c r="O776">
        <v>1403</v>
      </c>
      <c r="P776">
        <v>2015</v>
      </c>
      <c r="Q776">
        <v>77214.52</v>
      </c>
      <c r="R776">
        <v>55248.63</v>
      </c>
      <c r="S776">
        <v>42833.5</v>
      </c>
      <c r="T776">
        <v>30473.334900000002</v>
      </c>
      <c r="U776">
        <v>1307</v>
      </c>
      <c r="V776">
        <v>1476</v>
      </c>
      <c r="W776">
        <v>1835</v>
      </c>
      <c r="X776">
        <v>74851.58</v>
      </c>
      <c r="Y776">
        <v>55949.88</v>
      </c>
      <c r="Z776">
        <v>54587.96</v>
      </c>
      <c r="AA776">
        <v>24079.316200000001</v>
      </c>
      <c r="AB776">
        <v>1238</v>
      </c>
      <c r="AC776">
        <v>1270</v>
      </c>
      <c r="AD776">
        <v>818</v>
      </c>
      <c r="AE776">
        <v>1273</v>
      </c>
      <c r="AF776">
        <v>1238</v>
      </c>
      <c r="AG776">
        <v>1270</v>
      </c>
      <c r="AH776">
        <v>818</v>
      </c>
      <c r="AI776">
        <v>1273</v>
      </c>
      <c r="AJ776">
        <v>1238</v>
      </c>
      <c r="AK776">
        <v>1270</v>
      </c>
      <c r="AL776">
        <v>818</v>
      </c>
      <c r="AM776">
        <v>1273</v>
      </c>
    </row>
    <row r="777" spans="1:39" x14ac:dyDescent="0.15">
      <c r="A777" t="s">
        <v>34</v>
      </c>
      <c r="B777">
        <v>100</v>
      </c>
      <c r="C777">
        <v>2</v>
      </c>
      <c r="D777">
        <v>1</v>
      </c>
      <c r="E777" t="s">
        <v>31</v>
      </c>
      <c r="F777" t="s">
        <v>206</v>
      </c>
      <c r="G777">
        <v>6</v>
      </c>
      <c r="H777">
        <v>12</v>
      </c>
      <c r="I777">
        <v>15</v>
      </c>
      <c r="J777">
        <v>683.91</v>
      </c>
      <c r="K777">
        <v>545.01</v>
      </c>
      <c r="L777">
        <v>314.37</v>
      </c>
      <c r="M777">
        <v>211.36510000000001</v>
      </c>
      <c r="N777">
        <v>6</v>
      </c>
      <c r="O777">
        <v>6</v>
      </c>
      <c r="P777">
        <v>9</v>
      </c>
      <c r="Q777">
        <v>366.94</v>
      </c>
      <c r="R777">
        <v>310.99</v>
      </c>
      <c r="S777">
        <v>197.95</v>
      </c>
      <c r="T777">
        <v>117.18510000000001</v>
      </c>
      <c r="U777">
        <v>6</v>
      </c>
      <c r="V777">
        <v>6</v>
      </c>
      <c r="W777">
        <v>6</v>
      </c>
      <c r="X777">
        <v>316.97000000000003</v>
      </c>
      <c r="Y777">
        <v>234.02</v>
      </c>
      <c r="Z777">
        <v>116.42</v>
      </c>
      <c r="AA777">
        <v>94.18</v>
      </c>
      <c r="AB777">
        <v>6</v>
      </c>
      <c r="AC777">
        <v>6</v>
      </c>
      <c r="AD777">
        <v>2</v>
      </c>
      <c r="AE777">
        <v>5</v>
      </c>
      <c r="AF777">
        <v>6</v>
      </c>
      <c r="AG777">
        <v>6</v>
      </c>
      <c r="AH777">
        <v>2</v>
      </c>
      <c r="AI777">
        <v>5</v>
      </c>
      <c r="AJ777">
        <v>6</v>
      </c>
      <c r="AK777">
        <v>6</v>
      </c>
      <c r="AL777">
        <v>2</v>
      </c>
      <c r="AM777">
        <v>5</v>
      </c>
    </row>
    <row r="778" spans="1:39" x14ac:dyDescent="0.15">
      <c r="A778" t="s">
        <v>34</v>
      </c>
      <c r="B778">
        <v>100</v>
      </c>
      <c r="C778">
        <v>2</v>
      </c>
      <c r="D778">
        <v>1</v>
      </c>
      <c r="E778" t="s">
        <v>32</v>
      </c>
      <c r="F778" t="s">
        <v>206</v>
      </c>
      <c r="G778">
        <v>58</v>
      </c>
      <c r="H778">
        <v>127</v>
      </c>
      <c r="I778">
        <v>182</v>
      </c>
      <c r="J778">
        <v>7136.78</v>
      </c>
      <c r="K778">
        <v>5198.18</v>
      </c>
      <c r="L778">
        <v>4709.2299999999996</v>
      </c>
      <c r="M778">
        <v>2513.6514000000002</v>
      </c>
      <c r="N778">
        <v>58</v>
      </c>
      <c r="O778">
        <v>61</v>
      </c>
      <c r="P778">
        <v>93</v>
      </c>
      <c r="Q778">
        <v>3123.2</v>
      </c>
      <c r="R778">
        <v>2273.94</v>
      </c>
      <c r="S778">
        <v>1828.18</v>
      </c>
      <c r="T778">
        <v>1269.0697</v>
      </c>
      <c r="U778">
        <v>58</v>
      </c>
      <c r="V778">
        <v>66</v>
      </c>
      <c r="W778">
        <v>89</v>
      </c>
      <c r="X778">
        <v>4013.58</v>
      </c>
      <c r="Y778">
        <v>2924.24</v>
      </c>
      <c r="Z778">
        <v>2881.05</v>
      </c>
      <c r="AA778">
        <v>1244.5817</v>
      </c>
      <c r="AB778">
        <v>56</v>
      </c>
      <c r="AC778">
        <v>55</v>
      </c>
      <c r="AD778">
        <v>35</v>
      </c>
      <c r="AE778">
        <v>54</v>
      </c>
      <c r="AF778">
        <v>56</v>
      </c>
      <c r="AG778">
        <v>55</v>
      </c>
      <c r="AH778">
        <v>35</v>
      </c>
      <c r="AI778">
        <v>54</v>
      </c>
      <c r="AJ778">
        <v>56</v>
      </c>
      <c r="AK778">
        <v>55</v>
      </c>
      <c r="AL778">
        <v>35</v>
      </c>
      <c r="AM778">
        <v>54</v>
      </c>
    </row>
    <row r="779" spans="1:39" x14ac:dyDescent="0.15">
      <c r="A779" t="s">
        <v>34</v>
      </c>
      <c r="B779">
        <v>100</v>
      </c>
      <c r="C779">
        <v>2</v>
      </c>
      <c r="D779">
        <v>2</v>
      </c>
      <c r="E779" t="s">
        <v>28</v>
      </c>
      <c r="F779" t="s">
        <v>206</v>
      </c>
      <c r="G779">
        <v>1881</v>
      </c>
      <c r="H779">
        <v>3955</v>
      </c>
      <c r="I779">
        <v>5103</v>
      </c>
      <c r="J779">
        <v>213019.46</v>
      </c>
      <c r="K779">
        <v>159144.69</v>
      </c>
      <c r="L779">
        <v>134239.21</v>
      </c>
      <c r="M779">
        <v>70676.262300000002</v>
      </c>
      <c r="N779">
        <v>1881</v>
      </c>
      <c r="O779">
        <v>1973</v>
      </c>
      <c r="P779">
        <v>2717</v>
      </c>
      <c r="Q779">
        <v>112247.06</v>
      </c>
      <c r="R779">
        <v>81189.490000000005</v>
      </c>
      <c r="S779">
        <v>59679.4</v>
      </c>
      <c r="T779">
        <v>39536.142500000002</v>
      </c>
      <c r="U779">
        <v>1881</v>
      </c>
      <c r="V779">
        <v>1982</v>
      </c>
      <c r="W779">
        <v>2386</v>
      </c>
      <c r="X779">
        <v>100772.4</v>
      </c>
      <c r="Y779">
        <v>77955.199999999997</v>
      </c>
      <c r="Z779">
        <v>74559.81</v>
      </c>
      <c r="AA779">
        <v>31140.1198</v>
      </c>
      <c r="AB779">
        <v>1818</v>
      </c>
      <c r="AC779">
        <v>1839</v>
      </c>
      <c r="AD779">
        <v>989</v>
      </c>
      <c r="AE779">
        <v>1706</v>
      </c>
      <c r="AF779">
        <v>1818</v>
      </c>
      <c r="AG779">
        <v>1839</v>
      </c>
      <c r="AH779">
        <v>989</v>
      </c>
      <c r="AI779">
        <v>1706</v>
      </c>
      <c r="AJ779">
        <v>1818</v>
      </c>
      <c r="AK779">
        <v>1839</v>
      </c>
      <c r="AL779">
        <v>989</v>
      </c>
      <c r="AM779">
        <v>1706</v>
      </c>
    </row>
    <row r="780" spans="1:39" x14ac:dyDescent="0.15">
      <c r="A780" t="s">
        <v>34</v>
      </c>
      <c r="B780">
        <v>100</v>
      </c>
      <c r="C780">
        <v>2</v>
      </c>
      <c r="D780">
        <v>2</v>
      </c>
      <c r="E780" t="s">
        <v>30</v>
      </c>
      <c r="F780" t="s">
        <v>206</v>
      </c>
      <c r="G780">
        <v>231</v>
      </c>
      <c r="H780">
        <v>482</v>
      </c>
      <c r="I780">
        <v>627</v>
      </c>
      <c r="J780">
        <v>26449.1</v>
      </c>
      <c r="K780">
        <v>19938.330000000002</v>
      </c>
      <c r="L780">
        <v>16976.23</v>
      </c>
      <c r="M780">
        <v>8409.6314999999995</v>
      </c>
      <c r="N780">
        <v>231</v>
      </c>
      <c r="O780">
        <v>240</v>
      </c>
      <c r="P780">
        <v>333</v>
      </c>
      <c r="Q780">
        <v>13765.68</v>
      </c>
      <c r="R780">
        <v>9996.76</v>
      </c>
      <c r="S780">
        <v>7229.47</v>
      </c>
      <c r="T780">
        <v>4730.3455999999996</v>
      </c>
      <c r="U780">
        <v>231</v>
      </c>
      <c r="V780">
        <v>242</v>
      </c>
      <c r="W780">
        <v>294</v>
      </c>
      <c r="X780">
        <v>12683.42</v>
      </c>
      <c r="Y780">
        <v>9941.57</v>
      </c>
      <c r="Z780">
        <v>9746.76</v>
      </c>
      <c r="AA780">
        <v>3679.2858999999999</v>
      </c>
      <c r="AB780">
        <v>219</v>
      </c>
      <c r="AC780">
        <v>227</v>
      </c>
      <c r="AD780">
        <v>108</v>
      </c>
      <c r="AE780">
        <v>226</v>
      </c>
      <c r="AF780">
        <v>219</v>
      </c>
      <c r="AG780">
        <v>227</v>
      </c>
      <c r="AH780">
        <v>108</v>
      </c>
      <c r="AI780">
        <v>226</v>
      </c>
      <c r="AJ780">
        <v>219</v>
      </c>
      <c r="AK780">
        <v>227</v>
      </c>
      <c r="AL780">
        <v>108</v>
      </c>
      <c r="AM780">
        <v>226</v>
      </c>
    </row>
    <row r="781" spans="1:39" x14ac:dyDescent="0.15">
      <c r="A781" t="s">
        <v>34</v>
      </c>
      <c r="B781">
        <v>100</v>
      </c>
      <c r="C781">
        <v>2</v>
      </c>
      <c r="D781">
        <v>2</v>
      </c>
      <c r="E781" t="s">
        <v>29</v>
      </c>
      <c r="F781" t="s">
        <v>206</v>
      </c>
      <c r="G781">
        <v>824</v>
      </c>
      <c r="H781">
        <v>1760</v>
      </c>
      <c r="I781">
        <v>2378</v>
      </c>
      <c r="J781">
        <v>95839.93</v>
      </c>
      <c r="K781">
        <v>68763.199999999997</v>
      </c>
      <c r="L781">
        <v>57720.56</v>
      </c>
      <c r="M781">
        <v>32596.762999999999</v>
      </c>
      <c r="N781">
        <v>824</v>
      </c>
      <c r="O781">
        <v>865</v>
      </c>
      <c r="P781">
        <v>1236</v>
      </c>
      <c r="Q781">
        <v>49602.33</v>
      </c>
      <c r="R781">
        <v>34621.74</v>
      </c>
      <c r="S781">
        <v>24806.92</v>
      </c>
      <c r="T781">
        <v>17945.389299999999</v>
      </c>
      <c r="U781">
        <v>824</v>
      </c>
      <c r="V781">
        <v>895</v>
      </c>
      <c r="W781">
        <v>1142</v>
      </c>
      <c r="X781">
        <v>46237.599999999999</v>
      </c>
      <c r="Y781">
        <v>34141.46</v>
      </c>
      <c r="Z781">
        <v>32913.64</v>
      </c>
      <c r="AA781">
        <v>14651.3737</v>
      </c>
      <c r="AB781">
        <v>798</v>
      </c>
      <c r="AC781">
        <v>798</v>
      </c>
      <c r="AD781">
        <v>430</v>
      </c>
      <c r="AE781">
        <v>804</v>
      </c>
      <c r="AF781">
        <v>798</v>
      </c>
      <c r="AG781">
        <v>798</v>
      </c>
      <c r="AH781">
        <v>430</v>
      </c>
      <c r="AI781">
        <v>804</v>
      </c>
      <c r="AJ781">
        <v>798</v>
      </c>
      <c r="AK781">
        <v>798</v>
      </c>
      <c r="AL781">
        <v>430</v>
      </c>
      <c r="AM781">
        <v>804</v>
      </c>
    </row>
    <row r="782" spans="1:39" x14ac:dyDescent="0.15">
      <c r="A782" t="s">
        <v>34</v>
      </c>
      <c r="B782">
        <v>100</v>
      </c>
      <c r="C782">
        <v>2</v>
      </c>
      <c r="D782">
        <v>2</v>
      </c>
      <c r="E782" t="s">
        <v>31</v>
      </c>
      <c r="F782" t="s">
        <v>206</v>
      </c>
      <c r="G782">
        <v>3</v>
      </c>
      <c r="H782">
        <v>6</v>
      </c>
      <c r="I782">
        <v>8</v>
      </c>
      <c r="J782">
        <v>427.94</v>
      </c>
      <c r="K782">
        <v>273.33999999999997</v>
      </c>
      <c r="L782">
        <v>158.01</v>
      </c>
      <c r="M782">
        <v>153.01589999999999</v>
      </c>
      <c r="N782">
        <v>3</v>
      </c>
      <c r="O782">
        <v>3</v>
      </c>
      <c r="P782">
        <v>4</v>
      </c>
      <c r="Q782">
        <v>267.98</v>
      </c>
      <c r="R782">
        <v>168.73</v>
      </c>
      <c r="S782">
        <v>53.4</v>
      </c>
      <c r="T782">
        <v>87.736999999999995</v>
      </c>
      <c r="U782">
        <v>3</v>
      </c>
      <c r="V782">
        <v>3</v>
      </c>
      <c r="W782">
        <v>4</v>
      </c>
      <c r="X782">
        <v>159.96</v>
      </c>
      <c r="Y782">
        <v>104.61</v>
      </c>
      <c r="Z782">
        <v>104.61</v>
      </c>
      <c r="AA782">
        <v>65.278899999999993</v>
      </c>
      <c r="AB782">
        <v>3</v>
      </c>
      <c r="AC782">
        <v>3</v>
      </c>
      <c r="AD782">
        <v>2</v>
      </c>
      <c r="AE782">
        <v>3</v>
      </c>
      <c r="AF782">
        <v>3</v>
      </c>
      <c r="AG782">
        <v>3</v>
      </c>
      <c r="AH782">
        <v>2</v>
      </c>
      <c r="AI782">
        <v>3</v>
      </c>
      <c r="AJ782">
        <v>3</v>
      </c>
      <c r="AK782">
        <v>3</v>
      </c>
      <c r="AL782">
        <v>2</v>
      </c>
      <c r="AM782">
        <v>3</v>
      </c>
    </row>
    <row r="783" spans="1:39" x14ac:dyDescent="0.15">
      <c r="A783" t="s">
        <v>34</v>
      </c>
      <c r="B783">
        <v>100</v>
      </c>
      <c r="C783">
        <v>2</v>
      </c>
      <c r="D783">
        <v>2</v>
      </c>
      <c r="E783" t="s">
        <v>32</v>
      </c>
      <c r="F783" t="s">
        <v>206</v>
      </c>
      <c r="G783">
        <v>87</v>
      </c>
      <c r="H783">
        <v>187</v>
      </c>
      <c r="I783">
        <v>242</v>
      </c>
      <c r="J783">
        <v>11402.82</v>
      </c>
      <c r="K783">
        <v>7756.53</v>
      </c>
      <c r="L783">
        <v>6674.79</v>
      </c>
      <c r="M783">
        <v>3672.6332000000002</v>
      </c>
      <c r="N783">
        <v>87</v>
      </c>
      <c r="O783">
        <v>93</v>
      </c>
      <c r="P783">
        <v>120</v>
      </c>
      <c r="Q783">
        <v>5398.19</v>
      </c>
      <c r="R783">
        <v>3628.43</v>
      </c>
      <c r="S783">
        <v>2633.47</v>
      </c>
      <c r="T783">
        <v>1913.7961</v>
      </c>
      <c r="U783">
        <v>87</v>
      </c>
      <c r="V783">
        <v>94</v>
      </c>
      <c r="W783">
        <v>122</v>
      </c>
      <c r="X783">
        <v>6004.63</v>
      </c>
      <c r="Y783">
        <v>4128.1000000000004</v>
      </c>
      <c r="Z783">
        <v>4041.32</v>
      </c>
      <c r="AA783">
        <v>1758.8371</v>
      </c>
      <c r="AB783">
        <v>87</v>
      </c>
      <c r="AC783">
        <v>84</v>
      </c>
      <c r="AD783">
        <v>50</v>
      </c>
      <c r="AE783">
        <v>83</v>
      </c>
      <c r="AF783">
        <v>87</v>
      </c>
      <c r="AG783">
        <v>84</v>
      </c>
      <c r="AH783">
        <v>50</v>
      </c>
      <c r="AI783">
        <v>83</v>
      </c>
      <c r="AJ783">
        <v>87</v>
      </c>
      <c r="AK783">
        <v>84</v>
      </c>
      <c r="AL783">
        <v>50</v>
      </c>
      <c r="AM783">
        <v>83</v>
      </c>
    </row>
    <row r="784" spans="1:39" x14ac:dyDescent="0.15">
      <c r="A784" t="s">
        <v>212</v>
      </c>
      <c r="B784">
        <v>-1</v>
      </c>
      <c r="C784">
        <v>0</v>
      </c>
      <c r="D784">
        <v>0</v>
      </c>
      <c r="E784" t="s">
        <v>28</v>
      </c>
      <c r="F784" t="s">
        <v>28</v>
      </c>
      <c r="G784">
        <v>0</v>
      </c>
      <c r="H784">
        <v>294615</v>
      </c>
      <c r="I784">
        <v>596827</v>
      </c>
      <c r="J784">
        <v>31923218.210000001</v>
      </c>
      <c r="K784">
        <v>27596886.460000001</v>
      </c>
      <c r="L784">
        <v>26789566.829999998</v>
      </c>
      <c r="M784">
        <v>8838710.7002000008</v>
      </c>
      <c r="N784">
        <v>0</v>
      </c>
      <c r="O784">
        <v>999</v>
      </c>
      <c r="P784">
        <v>3864</v>
      </c>
      <c r="Q784">
        <v>187520.43</v>
      </c>
      <c r="R784">
        <v>153547.96</v>
      </c>
      <c r="S784">
        <v>133903.47</v>
      </c>
      <c r="T784">
        <v>65981.070900000006</v>
      </c>
      <c r="U784">
        <v>0</v>
      </c>
      <c r="V784">
        <v>293616</v>
      </c>
      <c r="W784">
        <v>592963</v>
      </c>
      <c r="X784">
        <v>31735697.780000001</v>
      </c>
      <c r="Y784">
        <v>27443338.5</v>
      </c>
      <c r="Z784">
        <v>26655663.359999999</v>
      </c>
      <c r="AA784">
        <v>8772729.6293000001</v>
      </c>
      <c r="AB784">
        <v>0</v>
      </c>
      <c r="AC784">
        <v>0</v>
      </c>
      <c r="AD784">
        <v>0</v>
      </c>
      <c r="AE784">
        <v>0</v>
      </c>
      <c r="AF784">
        <v>0</v>
      </c>
      <c r="AG784">
        <v>0</v>
      </c>
      <c r="AH784">
        <v>0</v>
      </c>
      <c r="AI784">
        <v>0</v>
      </c>
      <c r="AJ784">
        <v>0</v>
      </c>
      <c r="AK784">
        <v>0</v>
      </c>
      <c r="AL784">
        <v>0</v>
      </c>
      <c r="AM784">
        <v>0</v>
      </c>
    </row>
    <row r="785" spans="1:39" x14ac:dyDescent="0.15">
      <c r="A785" t="s">
        <v>212</v>
      </c>
      <c r="B785">
        <v>5</v>
      </c>
      <c r="C785">
        <v>1</v>
      </c>
      <c r="D785">
        <v>0</v>
      </c>
      <c r="E785" t="s">
        <v>28</v>
      </c>
      <c r="F785" t="s">
        <v>28</v>
      </c>
      <c r="G785">
        <v>199</v>
      </c>
      <c r="H785">
        <v>1441</v>
      </c>
      <c r="I785">
        <v>8186</v>
      </c>
      <c r="J785">
        <v>483947.49</v>
      </c>
      <c r="K785">
        <v>402022.34</v>
      </c>
      <c r="L785">
        <v>308441.32</v>
      </c>
      <c r="M785">
        <v>133642.28659999999</v>
      </c>
      <c r="N785">
        <v>115</v>
      </c>
      <c r="O785">
        <v>601</v>
      </c>
      <c r="P785">
        <v>4400</v>
      </c>
      <c r="Q785">
        <v>265088.08</v>
      </c>
      <c r="R785">
        <v>228842.04</v>
      </c>
      <c r="S785">
        <v>152816.39000000001</v>
      </c>
      <c r="T785">
        <v>78112.514500000005</v>
      </c>
      <c r="U785">
        <v>84</v>
      </c>
      <c r="V785">
        <v>840</v>
      </c>
      <c r="W785">
        <v>3786</v>
      </c>
      <c r="X785">
        <v>218859.41</v>
      </c>
      <c r="Y785">
        <v>173180.3</v>
      </c>
      <c r="Z785">
        <v>155624.93</v>
      </c>
      <c r="AA785">
        <v>55529.772100000002</v>
      </c>
      <c r="AB785">
        <v>179</v>
      </c>
      <c r="AC785">
        <v>160</v>
      </c>
      <c r="AD785">
        <v>71</v>
      </c>
      <c r="AE785">
        <v>131</v>
      </c>
      <c r="AF785">
        <v>113</v>
      </c>
      <c r="AG785">
        <v>112</v>
      </c>
      <c r="AH785">
        <v>55</v>
      </c>
      <c r="AI785">
        <v>85</v>
      </c>
      <c r="AJ785">
        <v>66</v>
      </c>
      <c r="AK785">
        <v>48</v>
      </c>
      <c r="AL785">
        <v>16</v>
      </c>
      <c r="AM785">
        <v>46</v>
      </c>
    </row>
    <row r="786" spans="1:39" x14ac:dyDescent="0.15">
      <c r="A786" t="s">
        <v>212</v>
      </c>
      <c r="B786">
        <v>5</v>
      </c>
      <c r="C786">
        <v>1</v>
      </c>
      <c r="D786">
        <v>0</v>
      </c>
      <c r="E786" t="s">
        <v>28</v>
      </c>
      <c r="F786" t="s">
        <v>29</v>
      </c>
      <c r="G786">
        <v>832</v>
      </c>
      <c r="H786">
        <v>10614</v>
      </c>
      <c r="I786">
        <v>40285</v>
      </c>
      <c r="J786">
        <v>2255366.87</v>
      </c>
      <c r="K786">
        <v>1754305.58</v>
      </c>
      <c r="L786">
        <v>1505099.73</v>
      </c>
      <c r="M786">
        <v>634763.6703</v>
      </c>
      <c r="N786">
        <v>423</v>
      </c>
      <c r="O786">
        <v>3761</v>
      </c>
      <c r="P786">
        <v>18509</v>
      </c>
      <c r="Q786">
        <v>1044829.77</v>
      </c>
      <c r="R786">
        <v>876820.02</v>
      </c>
      <c r="S786">
        <v>684713.23</v>
      </c>
      <c r="T786">
        <v>317974.39380000002</v>
      </c>
      <c r="U786">
        <v>409</v>
      </c>
      <c r="V786">
        <v>6853</v>
      </c>
      <c r="W786">
        <v>21776</v>
      </c>
      <c r="X786">
        <v>1210537.1000000001</v>
      </c>
      <c r="Y786">
        <v>877485.56</v>
      </c>
      <c r="Z786">
        <v>820386.5</v>
      </c>
      <c r="AA786">
        <v>316789.27649999998</v>
      </c>
      <c r="AB786">
        <v>654</v>
      </c>
      <c r="AC786">
        <v>743</v>
      </c>
      <c r="AD786">
        <v>521</v>
      </c>
      <c r="AE786">
        <v>578</v>
      </c>
      <c r="AF786">
        <v>409</v>
      </c>
      <c r="AG786">
        <v>410</v>
      </c>
      <c r="AH786">
        <v>300</v>
      </c>
      <c r="AI786">
        <v>349</v>
      </c>
      <c r="AJ786">
        <v>245</v>
      </c>
      <c r="AK786">
        <v>333</v>
      </c>
      <c r="AL786">
        <v>221</v>
      </c>
      <c r="AM786">
        <v>229</v>
      </c>
    </row>
    <row r="787" spans="1:39" x14ac:dyDescent="0.15">
      <c r="A787" t="s">
        <v>212</v>
      </c>
      <c r="B787">
        <v>5</v>
      </c>
      <c r="C787">
        <v>1</v>
      </c>
      <c r="D787">
        <v>0</v>
      </c>
      <c r="E787" t="s">
        <v>30</v>
      </c>
      <c r="F787" t="s">
        <v>29</v>
      </c>
      <c r="G787">
        <v>1</v>
      </c>
      <c r="H787">
        <v>8</v>
      </c>
      <c r="I787">
        <v>46</v>
      </c>
      <c r="J787">
        <v>2764.89</v>
      </c>
      <c r="K787">
        <v>2103.16</v>
      </c>
      <c r="L787">
        <v>1968.79</v>
      </c>
      <c r="M787">
        <v>708.9</v>
      </c>
      <c r="N787">
        <v>0</v>
      </c>
      <c r="O787">
        <v>0</v>
      </c>
      <c r="P787">
        <v>0</v>
      </c>
      <c r="Q787">
        <v>0</v>
      </c>
      <c r="R787">
        <v>0</v>
      </c>
      <c r="S787">
        <v>0</v>
      </c>
      <c r="T787">
        <v>0</v>
      </c>
      <c r="U787">
        <v>1</v>
      </c>
      <c r="V787">
        <v>8</v>
      </c>
      <c r="W787">
        <v>46</v>
      </c>
      <c r="X787">
        <v>2764.89</v>
      </c>
      <c r="Y787">
        <v>2103.16</v>
      </c>
      <c r="Z787">
        <v>1968.79</v>
      </c>
      <c r="AA787">
        <v>708.9</v>
      </c>
      <c r="AB787">
        <v>1</v>
      </c>
      <c r="AC787">
        <v>1</v>
      </c>
      <c r="AD787">
        <v>1</v>
      </c>
      <c r="AE787">
        <v>1</v>
      </c>
      <c r="AF787">
        <v>0</v>
      </c>
      <c r="AG787">
        <v>0</v>
      </c>
      <c r="AH787">
        <v>0</v>
      </c>
      <c r="AI787">
        <v>0</v>
      </c>
      <c r="AJ787">
        <v>1</v>
      </c>
      <c r="AK787">
        <v>1</v>
      </c>
      <c r="AL787">
        <v>1</v>
      </c>
      <c r="AM787">
        <v>1</v>
      </c>
    </row>
    <row r="788" spans="1:39" x14ac:dyDescent="0.15">
      <c r="A788" t="s">
        <v>212</v>
      </c>
      <c r="B788">
        <v>5</v>
      </c>
      <c r="C788">
        <v>1</v>
      </c>
      <c r="D788">
        <v>0</v>
      </c>
      <c r="E788" t="s">
        <v>29</v>
      </c>
      <c r="F788" t="s">
        <v>28</v>
      </c>
      <c r="G788">
        <v>4</v>
      </c>
      <c r="H788">
        <v>21</v>
      </c>
      <c r="I788">
        <v>155</v>
      </c>
      <c r="J788">
        <v>8804.2999999999993</v>
      </c>
      <c r="K788">
        <v>7086.45</v>
      </c>
      <c r="L788">
        <v>4267.01</v>
      </c>
      <c r="M788">
        <v>2717.2208999999998</v>
      </c>
      <c r="N788">
        <v>3</v>
      </c>
      <c r="O788">
        <v>12</v>
      </c>
      <c r="P788">
        <v>94</v>
      </c>
      <c r="Q788">
        <v>5702.71</v>
      </c>
      <c r="R788">
        <v>5108.5</v>
      </c>
      <c r="S788">
        <v>3209.53</v>
      </c>
      <c r="T788">
        <v>1767.7481</v>
      </c>
      <c r="U788">
        <v>1</v>
      </c>
      <c r="V788">
        <v>9</v>
      </c>
      <c r="W788">
        <v>61</v>
      </c>
      <c r="X788">
        <v>3101.59</v>
      </c>
      <c r="Y788">
        <v>1977.95</v>
      </c>
      <c r="Z788">
        <v>1057.48</v>
      </c>
      <c r="AA788">
        <v>949.47280000000001</v>
      </c>
      <c r="AB788">
        <v>4</v>
      </c>
      <c r="AC788">
        <v>4</v>
      </c>
      <c r="AD788">
        <v>0</v>
      </c>
      <c r="AE788">
        <v>3</v>
      </c>
      <c r="AF788">
        <v>3</v>
      </c>
      <c r="AG788">
        <v>3</v>
      </c>
      <c r="AH788">
        <v>0</v>
      </c>
      <c r="AI788">
        <v>2</v>
      </c>
      <c r="AJ788">
        <v>1</v>
      </c>
      <c r="AK788">
        <v>1</v>
      </c>
      <c r="AL788">
        <v>0</v>
      </c>
      <c r="AM788">
        <v>1</v>
      </c>
    </row>
    <row r="789" spans="1:39" x14ac:dyDescent="0.15">
      <c r="A789" t="s">
        <v>212</v>
      </c>
      <c r="B789">
        <v>5</v>
      </c>
      <c r="C789">
        <v>1</v>
      </c>
      <c r="D789">
        <v>0</v>
      </c>
      <c r="E789" t="s">
        <v>29</v>
      </c>
      <c r="F789" t="s">
        <v>29</v>
      </c>
      <c r="G789">
        <v>17</v>
      </c>
      <c r="H789">
        <v>193</v>
      </c>
      <c r="I789">
        <v>743</v>
      </c>
      <c r="J789">
        <v>44553.62</v>
      </c>
      <c r="K789">
        <v>33647.120000000003</v>
      </c>
      <c r="L789">
        <v>28370.31</v>
      </c>
      <c r="M789">
        <v>11343.9817</v>
      </c>
      <c r="N789">
        <v>4</v>
      </c>
      <c r="O789">
        <v>21</v>
      </c>
      <c r="P789">
        <v>150</v>
      </c>
      <c r="Q789">
        <v>10361.719999999999</v>
      </c>
      <c r="R789">
        <v>8337</v>
      </c>
      <c r="S789">
        <v>6164.78</v>
      </c>
      <c r="T789">
        <v>2715.3332999999998</v>
      </c>
      <c r="U789">
        <v>13</v>
      </c>
      <c r="V789">
        <v>172</v>
      </c>
      <c r="W789">
        <v>593</v>
      </c>
      <c r="X789">
        <v>34191.9</v>
      </c>
      <c r="Y789">
        <v>25310.12</v>
      </c>
      <c r="Z789">
        <v>22205.53</v>
      </c>
      <c r="AA789">
        <v>8628.6484</v>
      </c>
      <c r="AB789">
        <v>14</v>
      </c>
      <c r="AC789">
        <v>14</v>
      </c>
      <c r="AD789">
        <v>9</v>
      </c>
      <c r="AE789">
        <v>12</v>
      </c>
      <c r="AF789">
        <v>4</v>
      </c>
      <c r="AG789">
        <v>4</v>
      </c>
      <c r="AH789">
        <v>3</v>
      </c>
      <c r="AI789">
        <v>4</v>
      </c>
      <c r="AJ789">
        <v>10</v>
      </c>
      <c r="AK789">
        <v>10</v>
      </c>
      <c r="AL789">
        <v>6</v>
      </c>
      <c r="AM789">
        <v>8</v>
      </c>
    </row>
    <row r="790" spans="1:39" x14ac:dyDescent="0.15">
      <c r="A790" t="s">
        <v>212</v>
      </c>
      <c r="B790">
        <v>5</v>
      </c>
      <c r="C790">
        <v>1</v>
      </c>
      <c r="D790">
        <v>0</v>
      </c>
      <c r="E790" t="s">
        <v>31</v>
      </c>
      <c r="F790" t="s">
        <v>29</v>
      </c>
      <c r="G790">
        <v>1</v>
      </c>
      <c r="H790">
        <v>13</v>
      </c>
      <c r="I790">
        <v>41</v>
      </c>
      <c r="J790">
        <v>2078.86</v>
      </c>
      <c r="K790">
        <v>1601.39</v>
      </c>
      <c r="L790">
        <v>1601.39</v>
      </c>
      <c r="M790">
        <v>545.66959999999995</v>
      </c>
      <c r="N790">
        <v>0</v>
      </c>
      <c r="O790">
        <v>0</v>
      </c>
      <c r="P790">
        <v>0</v>
      </c>
      <c r="Q790">
        <v>0</v>
      </c>
      <c r="R790">
        <v>0</v>
      </c>
      <c r="S790">
        <v>0</v>
      </c>
      <c r="T790">
        <v>0</v>
      </c>
      <c r="U790">
        <v>1</v>
      </c>
      <c r="V790">
        <v>13</v>
      </c>
      <c r="W790">
        <v>41</v>
      </c>
      <c r="X790">
        <v>2078.86</v>
      </c>
      <c r="Y790">
        <v>1601.39</v>
      </c>
      <c r="Z790">
        <v>1601.39</v>
      </c>
      <c r="AA790">
        <v>545.66959999999995</v>
      </c>
      <c r="AB790">
        <v>1</v>
      </c>
      <c r="AC790">
        <v>1</v>
      </c>
      <c r="AD790">
        <v>1</v>
      </c>
      <c r="AE790">
        <v>1</v>
      </c>
      <c r="AF790">
        <v>0</v>
      </c>
      <c r="AG790">
        <v>0</v>
      </c>
      <c r="AH790">
        <v>0</v>
      </c>
      <c r="AI790">
        <v>0</v>
      </c>
      <c r="AJ790">
        <v>1</v>
      </c>
      <c r="AK790">
        <v>1</v>
      </c>
      <c r="AL790">
        <v>1</v>
      </c>
      <c r="AM790">
        <v>1</v>
      </c>
    </row>
    <row r="791" spans="1:39" x14ac:dyDescent="0.15">
      <c r="A791" t="s">
        <v>212</v>
      </c>
      <c r="B791">
        <v>5</v>
      </c>
      <c r="C791">
        <v>1</v>
      </c>
      <c r="D791">
        <v>0</v>
      </c>
      <c r="E791" t="s">
        <v>32</v>
      </c>
      <c r="F791" t="s">
        <v>28</v>
      </c>
      <c r="G791">
        <v>86</v>
      </c>
      <c r="H791">
        <v>525</v>
      </c>
      <c r="I791">
        <v>3167</v>
      </c>
      <c r="J791">
        <v>189917.59</v>
      </c>
      <c r="K791">
        <v>155154.51</v>
      </c>
      <c r="L791">
        <v>131307.93</v>
      </c>
      <c r="M791">
        <v>49448.950499999999</v>
      </c>
      <c r="N791">
        <v>24</v>
      </c>
      <c r="O791">
        <v>157</v>
      </c>
      <c r="P791">
        <v>938</v>
      </c>
      <c r="Q791">
        <v>54032.46</v>
      </c>
      <c r="R791">
        <v>43304.69</v>
      </c>
      <c r="S791">
        <v>31806.97</v>
      </c>
      <c r="T791">
        <v>15803.9619</v>
      </c>
      <c r="U791">
        <v>62</v>
      </c>
      <c r="V791">
        <v>368</v>
      </c>
      <c r="W791">
        <v>2229</v>
      </c>
      <c r="X791">
        <v>135885.13</v>
      </c>
      <c r="Y791">
        <v>111849.82</v>
      </c>
      <c r="Z791">
        <v>99500.96</v>
      </c>
      <c r="AA791">
        <v>33644.988599999997</v>
      </c>
      <c r="AB791">
        <v>84</v>
      </c>
      <c r="AC791">
        <v>71</v>
      </c>
      <c r="AD791">
        <v>30</v>
      </c>
      <c r="AE791">
        <v>72</v>
      </c>
      <c r="AF791">
        <v>24</v>
      </c>
      <c r="AG791">
        <v>21</v>
      </c>
      <c r="AH791">
        <v>13</v>
      </c>
      <c r="AI791">
        <v>19</v>
      </c>
      <c r="AJ791">
        <v>60</v>
      </c>
      <c r="AK791">
        <v>50</v>
      </c>
      <c r="AL791">
        <v>17</v>
      </c>
      <c r="AM791">
        <v>53</v>
      </c>
    </row>
    <row r="792" spans="1:39" x14ac:dyDescent="0.15">
      <c r="A792" t="s">
        <v>212</v>
      </c>
      <c r="B792">
        <v>5</v>
      </c>
      <c r="C792">
        <v>1</v>
      </c>
      <c r="D792">
        <v>0</v>
      </c>
      <c r="E792" t="s">
        <v>32</v>
      </c>
      <c r="F792" t="s">
        <v>29</v>
      </c>
      <c r="G792">
        <v>594</v>
      </c>
      <c r="H792">
        <v>6183</v>
      </c>
      <c r="I792">
        <v>26215</v>
      </c>
      <c r="J792">
        <v>1525610.71</v>
      </c>
      <c r="K792">
        <v>1219077.3700000001</v>
      </c>
      <c r="L792">
        <v>1090935.82</v>
      </c>
      <c r="M792">
        <v>412631.24550000002</v>
      </c>
      <c r="N792">
        <v>148</v>
      </c>
      <c r="O792">
        <v>1630</v>
      </c>
      <c r="P792">
        <v>7225</v>
      </c>
      <c r="Q792">
        <v>400839.23</v>
      </c>
      <c r="R792">
        <v>317851.73</v>
      </c>
      <c r="S792">
        <v>257402.16</v>
      </c>
      <c r="T792">
        <v>123927.8989</v>
      </c>
      <c r="U792">
        <v>446</v>
      </c>
      <c r="V792">
        <v>4553</v>
      </c>
      <c r="W792">
        <v>18990</v>
      </c>
      <c r="X792">
        <v>1124771.48</v>
      </c>
      <c r="Y792">
        <v>901225.64</v>
      </c>
      <c r="Z792">
        <v>833533.66</v>
      </c>
      <c r="AA792">
        <v>288703.34659999999</v>
      </c>
      <c r="AB792">
        <v>573</v>
      </c>
      <c r="AC792">
        <v>566</v>
      </c>
      <c r="AD792">
        <v>425</v>
      </c>
      <c r="AE792">
        <v>550</v>
      </c>
      <c r="AF792">
        <v>146</v>
      </c>
      <c r="AG792">
        <v>137</v>
      </c>
      <c r="AH792">
        <v>112</v>
      </c>
      <c r="AI792">
        <v>135</v>
      </c>
      <c r="AJ792">
        <v>427</v>
      </c>
      <c r="AK792">
        <v>429</v>
      </c>
      <c r="AL792">
        <v>313</v>
      </c>
      <c r="AM792">
        <v>415</v>
      </c>
    </row>
    <row r="793" spans="1:39" x14ac:dyDescent="0.15">
      <c r="A793" t="s">
        <v>212</v>
      </c>
      <c r="B793">
        <v>5</v>
      </c>
      <c r="C793">
        <v>1</v>
      </c>
      <c r="D793">
        <v>1</v>
      </c>
      <c r="E793" t="s">
        <v>28</v>
      </c>
      <c r="F793" t="s">
        <v>28</v>
      </c>
      <c r="G793">
        <v>450</v>
      </c>
      <c r="H793">
        <v>5256</v>
      </c>
      <c r="I793">
        <v>20060</v>
      </c>
      <c r="J793">
        <v>1155035.01</v>
      </c>
      <c r="K793">
        <v>923958.04</v>
      </c>
      <c r="L793">
        <v>762724.57</v>
      </c>
      <c r="M793">
        <v>312940.90379999997</v>
      </c>
      <c r="N793">
        <v>242</v>
      </c>
      <c r="O793">
        <v>1587</v>
      </c>
      <c r="P793">
        <v>9233</v>
      </c>
      <c r="Q793">
        <v>553769.42000000004</v>
      </c>
      <c r="R793">
        <v>496402.71</v>
      </c>
      <c r="S793">
        <v>370724.84</v>
      </c>
      <c r="T793">
        <v>158761.01809999999</v>
      </c>
      <c r="U793">
        <v>208</v>
      </c>
      <c r="V793">
        <v>3669</v>
      </c>
      <c r="W793">
        <v>10827</v>
      </c>
      <c r="X793">
        <v>601265.59</v>
      </c>
      <c r="Y793">
        <v>427555.33</v>
      </c>
      <c r="Z793">
        <v>391999.73</v>
      </c>
      <c r="AA793">
        <v>154179.88570000001</v>
      </c>
      <c r="AB793">
        <v>332</v>
      </c>
      <c r="AC793">
        <v>393</v>
      </c>
      <c r="AD793">
        <v>155</v>
      </c>
      <c r="AE793">
        <v>333</v>
      </c>
      <c r="AF793">
        <v>220</v>
      </c>
      <c r="AG793">
        <v>232</v>
      </c>
      <c r="AH793">
        <v>95</v>
      </c>
      <c r="AI793">
        <v>227</v>
      </c>
      <c r="AJ793">
        <v>112</v>
      </c>
      <c r="AK793">
        <v>161</v>
      </c>
      <c r="AL793">
        <v>60</v>
      </c>
      <c r="AM793">
        <v>106</v>
      </c>
    </row>
    <row r="794" spans="1:39" x14ac:dyDescent="0.15">
      <c r="A794" t="s">
        <v>212</v>
      </c>
      <c r="B794">
        <v>5</v>
      </c>
      <c r="C794">
        <v>1</v>
      </c>
      <c r="D794">
        <v>1</v>
      </c>
      <c r="E794" t="s">
        <v>28</v>
      </c>
      <c r="F794" t="s">
        <v>29</v>
      </c>
      <c r="G794">
        <v>7302</v>
      </c>
      <c r="H794">
        <v>97159</v>
      </c>
      <c r="I794">
        <v>344009</v>
      </c>
      <c r="J794">
        <v>20238514.359999999</v>
      </c>
      <c r="K794">
        <v>16900820.98</v>
      </c>
      <c r="L794">
        <v>14137205.060000001</v>
      </c>
      <c r="M794">
        <v>5570129.0982999997</v>
      </c>
      <c r="N794">
        <v>4543</v>
      </c>
      <c r="O794">
        <v>48645</v>
      </c>
      <c r="P794">
        <v>204919</v>
      </c>
      <c r="Q794">
        <v>12341030.67</v>
      </c>
      <c r="R794">
        <v>10761960.32</v>
      </c>
      <c r="S794">
        <v>8477767.4499999993</v>
      </c>
      <c r="T794">
        <v>3524452.2264999999</v>
      </c>
      <c r="U794">
        <v>2759</v>
      </c>
      <c r="V794">
        <v>48514</v>
      </c>
      <c r="W794">
        <v>139090</v>
      </c>
      <c r="X794">
        <v>7897483.6900000004</v>
      </c>
      <c r="Y794">
        <v>6138860.6600000001</v>
      </c>
      <c r="Z794">
        <v>5659437.6100000003</v>
      </c>
      <c r="AA794">
        <v>2045676.8718000001</v>
      </c>
      <c r="AB794">
        <v>6472</v>
      </c>
      <c r="AC794">
        <v>7004</v>
      </c>
      <c r="AD794">
        <v>4434</v>
      </c>
      <c r="AE794">
        <v>6408</v>
      </c>
      <c r="AF794">
        <v>4339</v>
      </c>
      <c r="AG794">
        <v>4410</v>
      </c>
      <c r="AH794">
        <v>2985</v>
      </c>
      <c r="AI794">
        <v>4292</v>
      </c>
      <c r="AJ794">
        <v>2133</v>
      </c>
      <c r="AK794">
        <v>2594</v>
      </c>
      <c r="AL794">
        <v>1449</v>
      </c>
      <c r="AM794">
        <v>2116</v>
      </c>
    </row>
    <row r="795" spans="1:39" x14ac:dyDescent="0.15">
      <c r="A795" t="s">
        <v>212</v>
      </c>
      <c r="B795">
        <v>5</v>
      </c>
      <c r="C795">
        <v>1</v>
      </c>
      <c r="D795">
        <v>1</v>
      </c>
      <c r="E795" t="s">
        <v>30</v>
      </c>
      <c r="F795" t="s">
        <v>28</v>
      </c>
      <c r="G795">
        <v>42</v>
      </c>
      <c r="H795">
        <v>292</v>
      </c>
      <c r="I795">
        <v>1570</v>
      </c>
      <c r="J795">
        <v>101499.37</v>
      </c>
      <c r="K795">
        <v>92182.09</v>
      </c>
      <c r="L795">
        <v>65437.09</v>
      </c>
      <c r="M795">
        <v>26324.655699999999</v>
      </c>
      <c r="N795">
        <v>28</v>
      </c>
      <c r="O795">
        <v>178</v>
      </c>
      <c r="P795">
        <v>1094</v>
      </c>
      <c r="Q795">
        <v>73787.820000000007</v>
      </c>
      <c r="R795">
        <v>67838.720000000001</v>
      </c>
      <c r="S795">
        <v>43487.58</v>
      </c>
      <c r="T795">
        <v>19456.814900000001</v>
      </c>
      <c r="U795">
        <v>14</v>
      </c>
      <c r="V795">
        <v>114</v>
      </c>
      <c r="W795">
        <v>476</v>
      </c>
      <c r="X795">
        <v>27711.55</v>
      </c>
      <c r="Y795">
        <v>24343.37</v>
      </c>
      <c r="Z795">
        <v>21949.51</v>
      </c>
      <c r="AA795">
        <v>6867.8407999999999</v>
      </c>
      <c r="AB795">
        <v>38</v>
      </c>
      <c r="AC795">
        <v>39</v>
      </c>
      <c r="AD795">
        <v>9</v>
      </c>
      <c r="AE795">
        <v>40</v>
      </c>
      <c r="AF795">
        <v>25</v>
      </c>
      <c r="AG795">
        <v>26</v>
      </c>
      <c r="AH795">
        <v>6</v>
      </c>
      <c r="AI795">
        <v>27</v>
      </c>
      <c r="AJ795">
        <v>13</v>
      </c>
      <c r="AK795">
        <v>13</v>
      </c>
      <c r="AL795">
        <v>3</v>
      </c>
      <c r="AM795">
        <v>13</v>
      </c>
    </row>
    <row r="796" spans="1:39" x14ac:dyDescent="0.15">
      <c r="A796" t="s">
        <v>212</v>
      </c>
      <c r="B796">
        <v>5</v>
      </c>
      <c r="C796">
        <v>1</v>
      </c>
      <c r="D796">
        <v>1</v>
      </c>
      <c r="E796" t="s">
        <v>30</v>
      </c>
      <c r="F796" t="s">
        <v>29</v>
      </c>
      <c r="G796">
        <v>838</v>
      </c>
      <c r="H796">
        <v>10956</v>
      </c>
      <c r="I796">
        <v>38848</v>
      </c>
      <c r="J796">
        <v>2286842.41</v>
      </c>
      <c r="K796">
        <v>1922981.06</v>
      </c>
      <c r="L796">
        <v>1554331.1</v>
      </c>
      <c r="M796">
        <v>632147.29669999995</v>
      </c>
      <c r="N796">
        <v>490</v>
      </c>
      <c r="O796">
        <v>5539</v>
      </c>
      <c r="P796">
        <v>22347</v>
      </c>
      <c r="Q796">
        <v>1326283.6499999999</v>
      </c>
      <c r="R796">
        <v>1146796.23</v>
      </c>
      <c r="S796">
        <v>859919.44</v>
      </c>
      <c r="T796">
        <v>384434.79139999999</v>
      </c>
      <c r="U796">
        <v>348</v>
      </c>
      <c r="V796">
        <v>5417</v>
      </c>
      <c r="W796">
        <v>16501</v>
      </c>
      <c r="X796">
        <v>960558.76</v>
      </c>
      <c r="Y796">
        <v>776184.83</v>
      </c>
      <c r="Z796">
        <v>694411.66</v>
      </c>
      <c r="AA796">
        <v>247712.50529999999</v>
      </c>
      <c r="AB796">
        <v>753</v>
      </c>
      <c r="AC796">
        <v>812</v>
      </c>
      <c r="AD796">
        <v>480</v>
      </c>
      <c r="AE796">
        <v>771</v>
      </c>
      <c r="AF796">
        <v>450</v>
      </c>
      <c r="AG796">
        <v>478</v>
      </c>
      <c r="AH796">
        <v>323</v>
      </c>
      <c r="AI796">
        <v>471</v>
      </c>
      <c r="AJ796">
        <v>303</v>
      </c>
      <c r="AK796">
        <v>334</v>
      </c>
      <c r="AL796">
        <v>157</v>
      </c>
      <c r="AM796">
        <v>300</v>
      </c>
    </row>
    <row r="797" spans="1:39" x14ac:dyDescent="0.15">
      <c r="A797" t="s">
        <v>212</v>
      </c>
      <c r="B797">
        <v>5</v>
      </c>
      <c r="C797">
        <v>1</v>
      </c>
      <c r="D797">
        <v>1</v>
      </c>
      <c r="E797" t="s">
        <v>29</v>
      </c>
      <c r="F797" t="s">
        <v>28</v>
      </c>
      <c r="G797">
        <v>427</v>
      </c>
      <c r="H797">
        <v>3782</v>
      </c>
      <c r="I797">
        <v>17444</v>
      </c>
      <c r="J797">
        <v>1011408.65</v>
      </c>
      <c r="K797">
        <v>843858.86</v>
      </c>
      <c r="L797">
        <v>715611.67</v>
      </c>
      <c r="M797">
        <v>277496.45059999998</v>
      </c>
      <c r="N797">
        <v>170</v>
      </c>
      <c r="O797">
        <v>1308</v>
      </c>
      <c r="P797">
        <v>7221</v>
      </c>
      <c r="Q797">
        <v>410300.12</v>
      </c>
      <c r="R797">
        <v>346293.13</v>
      </c>
      <c r="S797">
        <v>269031.55</v>
      </c>
      <c r="T797">
        <v>123114.20879999999</v>
      </c>
      <c r="U797">
        <v>257</v>
      </c>
      <c r="V797">
        <v>2474</v>
      </c>
      <c r="W797">
        <v>10223</v>
      </c>
      <c r="X797">
        <v>601108.53</v>
      </c>
      <c r="Y797">
        <v>497565.73</v>
      </c>
      <c r="Z797">
        <v>446580.12</v>
      </c>
      <c r="AA797">
        <v>154382.24179999999</v>
      </c>
      <c r="AB797">
        <v>392</v>
      </c>
      <c r="AC797">
        <v>398</v>
      </c>
      <c r="AD797">
        <v>151</v>
      </c>
      <c r="AE797">
        <v>396</v>
      </c>
      <c r="AF797">
        <v>161</v>
      </c>
      <c r="AG797">
        <v>153</v>
      </c>
      <c r="AH797">
        <v>64</v>
      </c>
      <c r="AI797">
        <v>161</v>
      </c>
      <c r="AJ797">
        <v>231</v>
      </c>
      <c r="AK797">
        <v>245</v>
      </c>
      <c r="AL797">
        <v>87</v>
      </c>
      <c r="AM797">
        <v>235</v>
      </c>
    </row>
    <row r="798" spans="1:39" x14ac:dyDescent="0.15">
      <c r="A798" t="s">
        <v>212</v>
      </c>
      <c r="B798">
        <v>5</v>
      </c>
      <c r="C798">
        <v>1</v>
      </c>
      <c r="D798">
        <v>1</v>
      </c>
      <c r="E798" t="s">
        <v>29</v>
      </c>
      <c r="F798" t="s">
        <v>29</v>
      </c>
      <c r="G798">
        <v>12933</v>
      </c>
      <c r="H798">
        <v>177628</v>
      </c>
      <c r="I798">
        <v>614548</v>
      </c>
      <c r="J798">
        <v>36120070.240000002</v>
      </c>
      <c r="K798">
        <v>29147890.609999999</v>
      </c>
      <c r="L798">
        <v>24984018.039999999</v>
      </c>
      <c r="M798">
        <v>9789044.6202000007</v>
      </c>
      <c r="N798">
        <v>4576</v>
      </c>
      <c r="O798">
        <v>54331</v>
      </c>
      <c r="P798">
        <v>226068</v>
      </c>
      <c r="Q798">
        <v>13234718.66</v>
      </c>
      <c r="R798">
        <v>10825638.5</v>
      </c>
      <c r="S798">
        <v>8399588.3599999994</v>
      </c>
      <c r="T798">
        <v>3900868.6165</v>
      </c>
      <c r="U798">
        <v>8357</v>
      </c>
      <c r="V798">
        <v>123297</v>
      </c>
      <c r="W798">
        <v>388480</v>
      </c>
      <c r="X798">
        <v>22885351.579999998</v>
      </c>
      <c r="Y798">
        <v>18322252.109999999</v>
      </c>
      <c r="Z798">
        <v>16584429.68</v>
      </c>
      <c r="AA798">
        <v>5888176.0037000002</v>
      </c>
      <c r="AB798">
        <v>12071</v>
      </c>
      <c r="AC798">
        <v>12159</v>
      </c>
      <c r="AD798">
        <v>7655</v>
      </c>
      <c r="AE798">
        <v>12198</v>
      </c>
      <c r="AF798">
        <v>4359</v>
      </c>
      <c r="AG798">
        <v>4364</v>
      </c>
      <c r="AH798">
        <v>3096</v>
      </c>
      <c r="AI798">
        <v>4409</v>
      </c>
      <c r="AJ798">
        <v>7712</v>
      </c>
      <c r="AK798">
        <v>7795</v>
      </c>
      <c r="AL798">
        <v>4559</v>
      </c>
      <c r="AM798">
        <v>7789</v>
      </c>
    </row>
    <row r="799" spans="1:39" x14ac:dyDescent="0.15">
      <c r="A799" t="s">
        <v>212</v>
      </c>
      <c r="B799">
        <v>5</v>
      </c>
      <c r="C799">
        <v>1</v>
      </c>
      <c r="D799">
        <v>1</v>
      </c>
      <c r="E799" t="s">
        <v>31</v>
      </c>
      <c r="F799" t="s">
        <v>28</v>
      </c>
      <c r="G799">
        <v>3</v>
      </c>
      <c r="H799">
        <v>40</v>
      </c>
      <c r="I799">
        <v>124</v>
      </c>
      <c r="J799">
        <v>5832.78</v>
      </c>
      <c r="K799">
        <v>4411.62</v>
      </c>
      <c r="L799">
        <v>4100.03</v>
      </c>
      <c r="M799">
        <v>1505.5598</v>
      </c>
      <c r="N799">
        <v>1</v>
      </c>
      <c r="O799">
        <v>5</v>
      </c>
      <c r="P799">
        <v>29</v>
      </c>
      <c r="Q799">
        <v>1897.98</v>
      </c>
      <c r="R799">
        <v>1597.04</v>
      </c>
      <c r="S799">
        <v>1285.45</v>
      </c>
      <c r="T799">
        <v>463.64980000000003</v>
      </c>
      <c r="U799">
        <v>2</v>
      </c>
      <c r="V799">
        <v>35</v>
      </c>
      <c r="W799">
        <v>95</v>
      </c>
      <c r="X799">
        <v>3934.8</v>
      </c>
      <c r="Y799">
        <v>2814.58</v>
      </c>
      <c r="Z799">
        <v>2814.58</v>
      </c>
      <c r="AA799">
        <v>1041.9100000000001</v>
      </c>
      <c r="AB799">
        <v>2</v>
      </c>
      <c r="AC799">
        <v>3</v>
      </c>
      <c r="AD799">
        <v>1</v>
      </c>
      <c r="AE799">
        <v>2</v>
      </c>
      <c r="AF799">
        <v>1</v>
      </c>
      <c r="AG799">
        <v>1</v>
      </c>
      <c r="AH799">
        <v>0</v>
      </c>
      <c r="AI799">
        <v>1</v>
      </c>
      <c r="AJ799">
        <v>1</v>
      </c>
      <c r="AK799">
        <v>2</v>
      </c>
      <c r="AL799">
        <v>1</v>
      </c>
      <c r="AM799">
        <v>1</v>
      </c>
    </row>
    <row r="800" spans="1:39" x14ac:dyDescent="0.15">
      <c r="A800" t="s">
        <v>212</v>
      </c>
      <c r="B800">
        <v>5</v>
      </c>
      <c r="C800">
        <v>1</v>
      </c>
      <c r="D800">
        <v>1</v>
      </c>
      <c r="E800" t="s">
        <v>31</v>
      </c>
      <c r="F800" t="s">
        <v>29</v>
      </c>
      <c r="G800">
        <v>54</v>
      </c>
      <c r="H800">
        <v>867</v>
      </c>
      <c r="I800">
        <v>2842</v>
      </c>
      <c r="J800">
        <v>160163.44</v>
      </c>
      <c r="K800">
        <v>127853.8</v>
      </c>
      <c r="L800">
        <v>115688.14</v>
      </c>
      <c r="M800">
        <v>44090.387699999999</v>
      </c>
      <c r="N800">
        <v>21</v>
      </c>
      <c r="O800">
        <v>276</v>
      </c>
      <c r="P800">
        <v>1143</v>
      </c>
      <c r="Q800">
        <v>62918.87</v>
      </c>
      <c r="R800">
        <v>52259.76</v>
      </c>
      <c r="S800">
        <v>45026.3</v>
      </c>
      <c r="T800">
        <v>18826.517</v>
      </c>
      <c r="U800">
        <v>33</v>
      </c>
      <c r="V800">
        <v>591</v>
      </c>
      <c r="W800">
        <v>1699</v>
      </c>
      <c r="X800">
        <v>97244.57</v>
      </c>
      <c r="Y800">
        <v>75594.039999999994</v>
      </c>
      <c r="Z800">
        <v>70661.84</v>
      </c>
      <c r="AA800">
        <v>25263.870699999999</v>
      </c>
      <c r="AB800">
        <v>45</v>
      </c>
      <c r="AC800">
        <v>53</v>
      </c>
      <c r="AD800">
        <v>35</v>
      </c>
      <c r="AE800">
        <v>46</v>
      </c>
      <c r="AF800">
        <v>19</v>
      </c>
      <c r="AG800">
        <v>21</v>
      </c>
      <c r="AH800">
        <v>15</v>
      </c>
      <c r="AI800">
        <v>18</v>
      </c>
      <c r="AJ800">
        <v>26</v>
      </c>
      <c r="AK800">
        <v>32</v>
      </c>
      <c r="AL800">
        <v>20</v>
      </c>
      <c r="AM800">
        <v>28</v>
      </c>
    </row>
    <row r="801" spans="1:39" x14ac:dyDescent="0.15">
      <c r="A801" t="s">
        <v>212</v>
      </c>
      <c r="B801">
        <v>5</v>
      </c>
      <c r="C801">
        <v>1</v>
      </c>
      <c r="D801">
        <v>1</v>
      </c>
      <c r="E801" t="s">
        <v>32</v>
      </c>
      <c r="F801" t="s">
        <v>28</v>
      </c>
      <c r="G801">
        <v>65</v>
      </c>
      <c r="H801">
        <v>547</v>
      </c>
      <c r="I801">
        <v>2661</v>
      </c>
      <c r="J801">
        <v>162378.65</v>
      </c>
      <c r="K801">
        <v>136464.15</v>
      </c>
      <c r="L801">
        <v>117742.82</v>
      </c>
      <c r="M801">
        <v>41632.266600000003</v>
      </c>
      <c r="N801">
        <v>20</v>
      </c>
      <c r="O801">
        <v>153</v>
      </c>
      <c r="P801">
        <v>701</v>
      </c>
      <c r="Q801">
        <v>44218.19</v>
      </c>
      <c r="R801">
        <v>39096.75</v>
      </c>
      <c r="S801">
        <v>27488.26</v>
      </c>
      <c r="T801">
        <v>12263.1751</v>
      </c>
      <c r="U801">
        <v>45</v>
      </c>
      <c r="V801">
        <v>394</v>
      </c>
      <c r="W801">
        <v>1960</v>
      </c>
      <c r="X801">
        <v>118160.46</v>
      </c>
      <c r="Y801">
        <v>97367.4</v>
      </c>
      <c r="Z801">
        <v>90254.56</v>
      </c>
      <c r="AA801">
        <v>29369.091499999999</v>
      </c>
      <c r="AB801">
        <v>59</v>
      </c>
      <c r="AC801">
        <v>59</v>
      </c>
      <c r="AD801">
        <v>20</v>
      </c>
      <c r="AE801">
        <v>59</v>
      </c>
      <c r="AF801">
        <v>18</v>
      </c>
      <c r="AG801">
        <v>17</v>
      </c>
      <c r="AH801">
        <v>6</v>
      </c>
      <c r="AI801">
        <v>19</v>
      </c>
      <c r="AJ801">
        <v>41</v>
      </c>
      <c r="AK801">
        <v>42</v>
      </c>
      <c r="AL801">
        <v>14</v>
      </c>
      <c r="AM801">
        <v>40</v>
      </c>
    </row>
    <row r="802" spans="1:39" x14ac:dyDescent="0.15">
      <c r="A802" t="s">
        <v>212</v>
      </c>
      <c r="B802">
        <v>5</v>
      </c>
      <c r="C802">
        <v>1</v>
      </c>
      <c r="D802">
        <v>1</v>
      </c>
      <c r="E802" t="s">
        <v>32</v>
      </c>
      <c r="F802" t="s">
        <v>29</v>
      </c>
      <c r="G802">
        <v>1482</v>
      </c>
      <c r="H802">
        <v>19708</v>
      </c>
      <c r="I802">
        <v>67946</v>
      </c>
      <c r="J802">
        <v>3997083.35</v>
      </c>
      <c r="K802">
        <v>3263222.75</v>
      </c>
      <c r="L802">
        <v>2862486.4</v>
      </c>
      <c r="M802">
        <v>1068124.0730000001</v>
      </c>
      <c r="N802">
        <v>402</v>
      </c>
      <c r="O802">
        <v>5023</v>
      </c>
      <c r="P802">
        <v>19963</v>
      </c>
      <c r="Q802">
        <v>1183780.3500000001</v>
      </c>
      <c r="R802">
        <v>973551.29</v>
      </c>
      <c r="S802">
        <v>759253.08</v>
      </c>
      <c r="T802">
        <v>347445.12880000001</v>
      </c>
      <c r="U802">
        <v>1080</v>
      </c>
      <c r="V802">
        <v>14685</v>
      </c>
      <c r="W802">
        <v>47983</v>
      </c>
      <c r="X802">
        <v>2813303</v>
      </c>
      <c r="Y802">
        <v>2289671.46</v>
      </c>
      <c r="Z802">
        <v>2103233.3199999998</v>
      </c>
      <c r="AA802">
        <v>720678.94420000003</v>
      </c>
      <c r="AB802">
        <v>1399</v>
      </c>
      <c r="AC802">
        <v>1412</v>
      </c>
      <c r="AD802">
        <v>884</v>
      </c>
      <c r="AE802">
        <v>1387</v>
      </c>
      <c r="AF802">
        <v>391</v>
      </c>
      <c r="AG802">
        <v>374</v>
      </c>
      <c r="AH802">
        <v>269</v>
      </c>
      <c r="AI802">
        <v>382</v>
      </c>
      <c r="AJ802">
        <v>1008</v>
      </c>
      <c r="AK802">
        <v>1038</v>
      </c>
      <c r="AL802">
        <v>615</v>
      </c>
      <c r="AM802">
        <v>1005</v>
      </c>
    </row>
    <row r="803" spans="1:39" x14ac:dyDescent="0.15">
      <c r="A803" t="s">
        <v>212</v>
      </c>
      <c r="B803">
        <v>5</v>
      </c>
      <c r="C803">
        <v>1</v>
      </c>
      <c r="D803">
        <v>2</v>
      </c>
      <c r="E803" t="s">
        <v>28</v>
      </c>
      <c r="F803" t="s">
        <v>28</v>
      </c>
      <c r="G803">
        <v>175</v>
      </c>
      <c r="H803">
        <v>795</v>
      </c>
      <c r="I803">
        <v>6013</v>
      </c>
      <c r="J803">
        <v>373227.38</v>
      </c>
      <c r="K803">
        <v>328774.90000000002</v>
      </c>
      <c r="L803">
        <v>236904.99</v>
      </c>
      <c r="M803">
        <v>103049.48609999999</v>
      </c>
      <c r="N803">
        <v>108</v>
      </c>
      <c r="O803">
        <v>445</v>
      </c>
      <c r="P803">
        <v>3760</v>
      </c>
      <c r="Q803">
        <v>236677.68</v>
      </c>
      <c r="R803">
        <v>208506.9</v>
      </c>
      <c r="S803">
        <v>128193.97</v>
      </c>
      <c r="T803">
        <v>68819.487999999998</v>
      </c>
      <c r="U803">
        <v>67</v>
      </c>
      <c r="V803">
        <v>350</v>
      </c>
      <c r="W803">
        <v>2253</v>
      </c>
      <c r="X803">
        <v>136549.70000000001</v>
      </c>
      <c r="Y803">
        <v>120268</v>
      </c>
      <c r="Z803">
        <v>108711.02</v>
      </c>
      <c r="AA803">
        <v>34229.998099999997</v>
      </c>
      <c r="AB803">
        <v>156</v>
      </c>
      <c r="AC803">
        <v>167</v>
      </c>
      <c r="AD803">
        <v>50</v>
      </c>
      <c r="AE803">
        <v>155</v>
      </c>
      <c r="AF803">
        <v>98</v>
      </c>
      <c r="AG803">
        <v>106</v>
      </c>
      <c r="AH803">
        <v>36</v>
      </c>
      <c r="AI803">
        <v>101</v>
      </c>
      <c r="AJ803">
        <v>58</v>
      </c>
      <c r="AK803">
        <v>61</v>
      </c>
      <c r="AL803">
        <v>14</v>
      </c>
      <c r="AM803">
        <v>54</v>
      </c>
    </row>
    <row r="804" spans="1:39" x14ac:dyDescent="0.15">
      <c r="A804" t="s">
        <v>212</v>
      </c>
      <c r="B804">
        <v>5</v>
      </c>
      <c r="C804">
        <v>1</v>
      </c>
      <c r="D804">
        <v>2</v>
      </c>
      <c r="E804" t="s">
        <v>28</v>
      </c>
      <c r="F804" t="s">
        <v>29</v>
      </c>
      <c r="G804">
        <v>867</v>
      </c>
      <c r="H804">
        <v>6897</v>
      </c>
      <c r="I804">
        <v>32410</v>
      </c>
      <c r="J804">
        <v>1997662.44</v>
      </c>
      <c r="K804">
        <v>1736507.2</v>
      </c>
      <c r="L804">
        <v>1383177.93</v>
      </c>
      <c r="M804">
        <v>542186.95140000002</v>
      </c>
      <c r="N804">
        <v>552</v>
      </c>
      <c r="O804">
        <v>3846</v>
      </c>
      <c r="P804">
        <v>21152</v>
      </c>
      <c r="Q804">
        <v>1324455.03</v>
      </c>
      <c r="R804">
        <v>1154430.8</v>
      </c>
      <c r="S804">
        <v>845836.78</v>
      </c>
      <c r="T804">
        <v>372297.23050000001</v>
      </c>
      <c r="U804">
        <v>315</v>
      </c>
      <c r="V804">
        <v>3051</v>
      </c>
      <c r="W804">
        <v>11258</v>
      </c>
      <c r="X804">
        <v>673207.41</v>
      </c>
      <c r="Y804">
        <v>582076.4</v>
      </c>
      <c r="Z804">
        <v>537341.15</v>
      </c>
      <c r="AA804">
        <v>169889.72089999999</v>
      </c>
      <c r="AB804">
        <v>801</v>
      </c>
      <c r="AC804">
        <v>823</v>
      </c>
      <c r="AD804">
        <v>449</v>
      </c>
      <c r="AE804">
        <v>803</v>
      </c>
      <c r="AF804">
        <v>508</v>
      </c>
      <c r="AG804">
        <v>526</v>
      </c>
      <c r="AH804">
        <v>287</v>
      </c>
      <c r="AI804">
        <v>520</v>
      </c>
      <c r="AJ804">
        <v>293</v>
      </c>
      <c r="AK804">
        <v>297</v>
      </c>
      <c r="AL804">
        <v>162</v>
      </c>
      <c r="AM804">
        <v>283</v>
      </c>
    </row>
    <row r="805" spans="1:39" x14ac:dyDescent="0.15">
      <c r="A805" t="s">
        <v>212</v>
      </c>
      <c r="B805">
        <v>5</v>
      </c>
      <c r="C805">
        <v>1</v>
      </c>
      <c r="D805">
        <v>2</v>
      </c>
      <c r="E805" t="s">
        <v>30</v>
      </c>
      <c r="F805" t="s">
        <v>28</v>
      </c>
      <c r="G805">
        <v>16</v>
      </c>
      <c r="H805">
        <v>60</v>
      </c>
      <c r="I805">
        <v>529</v>
      </c>
      <c r="J805">
        <v>30259.040000000001</v>
      </c>
      <c r="K805">
        <v>26941.35</v>
      </c>
      <c r="L805">
        <v>21166.47</v>
      </c>
      <c r="M805">
        <v>8821.0298000000003</v>
      </c>
      <c r="N805">
        <v>10</v>
      </c>
      <c r="O805">
        <v>40</v>
      </c>
      <c r="P805">
        <v>330</v>
      </c>
      <c r="Q805">
        <v>18627.490000000002</v>
      </c>
      <c r="R805">
        <v>16572.669999999998</v>
      </c>
      <c r="S805">
        <v>12207.78</v>
      </c>
      <c r="T805">
        <v>5930.6697999999997</v>
      </c>
      <c r="U805">
        <v>6</v>
      </c>
      <c r="V805">
        <v>20</v>
      </c>
      <c r="W805">
        <v>199</v>
      </c>
      <c r="X805">
        <v>11631.55</v>
      </c>
      <c r="Y805">
        <v>10368.68</v>
      </c>
      <c r="Z805">
        <v>8958.69</v>
      </c>
      <c r="AA805">
        <v>2890.36</v>
      </c>
      <c r="AB805">
        <v>14</v>
      </c>
      <c r="AC805">
        <v>12</v>
      </c>
      <c r="AD805">
        <v>2</v>
      </c>
      <c r="AE805">
        <v>15</v>
      </c>
      <c r="AF805">
        <v>8</v>
      </c>
      <c r="AG805">
        <v>9</v>
      </c>
      <c r="AH805">
        <v>2</v>
      </c>
      <c r="AI805">
        <v>10</v>
      </c>
      <c r="AJ805">
        <v>6</v>
      </c>
      <c r="AK805">
        <v>3</v>
      </c>
      <c r="AL805">
        <v>0</v>
      </c>
      <c r="AM805">
        <v>5</v>
      </c>
    </row>
    <row r="806" spans="1:39" x14ac:dyDescent="0.15">
      <c r="A806" t="s">
        <v>212</v>
      </c>
      <c r="B806">
        <v>5</v>
      </c>
      <c r="C806">
        <v>1</v>
      </c>
      <c r="D806">
        <v>2</v>
      </c>
      <c r="E806" t="s">
        <v>30</v>
      </c>
      <c r="F806" t="s">
        <v>29</v>
      </c>
      <c r="G806">
        <v>100</v>
      </c>
      <c r="H806">
        <v>711</v>
      </c>
      <c r="I806">
        <v>3580</v>
      </c>
      <c r="J806">
        <v>221700.37</v>
      </c>
      <c r="K806">
        <v>187546.19</v>
      </c>
      <c r="L806">
        <v>146216.69</v>
      </c>
      <c r="M806">
        <v>61644.836199999998</v>
      </c>
      <c r="N806">
        <v>61</v>
      </c>
      <c r="O806">
        <v>405</v>
      </c>
      <c r="P806">
        <v>2203</v>
      </c>
      <c r="Q806">
        <v>138611.59</v>
      </c>
      <c r="R806">
        <v>116262.54</v>
      </c>
      <c r="S806">
        <v>85080.88</v>
      </c>
      <c r="T806">
        <v>40878.489200000004</v>
      </c>
      <c r="U806">
        <v>39</v>
      </c>
      <c r="V806">
        <v>306</v>
      </c>
      <c r="W806">
        <v>1377</v>
      </c>
      <c r="X806">
        <v>83088.78</v>
      </c>
      <c r="Y806">
        <v>71283.649999999994</v>
      </c>
      <c r="Z806">
        <v>61135.81</v>
      </c>
      <c r="AA806">
        <v>20766.347000000002</v>
      </c>
      <c r="AB806">
        <v>89</v>
      </c>
      <c r="AC806">
        <v>98</v>
      </c>
      <c r="AD806">
        <v>58</v>
      </c>
      <c r="AE806">
        <v>98</v>
      </c>
      <c r="AF806">
        <v>54</v>
      </c>
      <c r="AG806">
        <v>59</v>
      </c>
      <c r="AH806">
        <v>36</v>
      </c>
      <c r="AI806">
        <v>60</v>
      </c>
      <c r="AJ806">
        <v>35</v>
      </c>
      <c r="AK806">
        <v>39</v>
      </c>
      <c r="AL806">
        <v>22</v>
      </c>
      <c r="AM806">
        <v>38</v>
      </c>
    </row>
    <row r="807" spans="1:39" x14ac:dyDescent="0.15">
      <c r="A807" t="s">
        <v>212</v>
      </c>
      <c r="B807">
        <v>5</v>
      </c>
      <c r="C807">
        <v>1</v>
      </c>
      <c r="D807">
        <v>2</v>
      </c>
      <c r="E807" t="s">
        <v>29</v>
      </c>
      <c r="F807" t="s">
        <v>28</v>
      </c>
      <c r="G807">
        <v>110</v>
      </c>
      <c r="H807">
        <v>613</v>
      </c>
      <c r="I807">
        <v>4052</v>
      </c>
      <c r="J807">
        <v>252892.17</v>
      </c>
      <c r="K807">
        <v>213183.32</v>
      </c>
      <c r="L807">
        <v>170682.88</v>
      </c>
      <c r="M807">
        <v>67257.793600000005</v>
      </c>
      <c r="N807">
        <v>54</v>
      </c>
      <c r="O807">
        <v>249</v>
      </c>
      <c r="P807">
        <v>1773</v>
      </c>
      <c r="Q807">
        <v>114673.60000000001</v>
      </c>
      <c r="R807">
        <v>97838.7</v>
      </c>
      <c r="S807">
        <v>70145.72</v>
      </c>
      <c r="T807">
        <v>33298.821799999998</v>
      </c>
      <c r="U807">
        <v>56</v>
      </c>
      <c r="V807">
        <v>364</v>
      </c>
      <c r="W807">
        <v>2279</v>
      </c>
      <c r="X807">
        <v>138218.57</v>
      </c>
      <c r="Y807">
        <v>115344.62</v>
      </c>
      <c r="Z807">
        <v>100537.16</v>
      </c>
      <c r="AA807">
        <v>33958.971799999999</v>
      </c>
      <c r="AB807">
        <v>107</v>
      </c>
      <c r="AC807">
        <v>103</v>
      </c>
      <c r="AD807">
        <v>33</v>
      </c>
      <c r="AE807">
        <v>110</v>
      </c>
      <c r="AF807">
        <v>53</v>
      </c>
      <c r="AG807">
        <v>51</v>
      </c>
      <c r="AH807">
        <v>13</v>
      </c>
      <c r="AI807">
        <v>54</v>
      </c>
      <c r="AJ807">
        <v>54</v>
      </c>
      <c r="AK807">
        <v>52</v>
      </c>
      <c r="AL807">
        <v>20</v>
      </c>
      <c r="AM807">
        <v>56</v>
      </c>
    </row>
    <row r="808" spans="1:39" x14ac:dyDescent="0.15">
      <c r="A808" t="s">
        <v>212</v>
      </c>
      <c r="B808">
        <v>5</v>
      </c>
      <c r="C808">
        <v>1</v>
      </c>
      <c r="D808">
        <v>2</v>
      </c>
      <c r="E808" t="s">
        <v>29</v>
      </c>
      <c r="F808" t="s">
        <v>29</v>
      </c>
      <c r="G808">
        <v>764</v>
      </c>
      <c r="H808">
        <v>6535</v>
      </c>
      <c r="I808">
        <v>30507</v>
      </c>
      <c r="J808">
        <v>1854880.38</v>
      </c>
      <c r="K808">
        <v>1519094.21</v>
      </c>
      <c r="L808">
        <v>1250450.97</v>
      </c>
      <c r="M808">
        <v>494970.87089999998</v>
      </c>
      <c r="N808">
        <v>267</v>
      </c>
      <c r="O808">
        <v>1942</v>
      </c>
      <c r="P808">
        <v>10867</v>
      </c>
      <c r="Q808">
        <v>669842.36</v>
      </c>
      <c r="R808">
        <v>552314.59</v>
      </c>
      <c r="S808">
        <v>392513.44</v>
      </c>
      <c r="T808">
        <v>193274.51509999999</v>
      </c>
      <c r="U808">
        <v>497</v>
      </c>
      <c r="V808">
        <v>4593</v>
      </c>
      <c r="W808">
        <v>19640</v>
      </c>
      <c r="X808">
        <v>1185038.02</v>
      </c>
      <c r="Y808">
        <v>966779.62</v>
      </c>
      <c r="Z808">
        <v>857937.53</v>
      </c>
      <c r="AA808">
        <v>301696.35580000002</v>
      </c>
      <c r="AB808">
        <v>709</v>
      </c>
      <c r="AC808">
        <v>718</v>
      </c>
      <c r="AD808">
        <v>365</v>
      </c>
      <c r="AE808">
        <v>739</v>
      </c>
      <c r="AF808">
        <v>246</v>
      </c>
      <c r="AG808">
        <v>252</v>
      </c>
      <c r="AH808">
        <v>140</v>
      </c>
      <c r="AI808">
        <v>260</v>
      </c>
      <c r="AJ808">
        <v>463</v>
      </c>
      <c r="AK808">
        <v>466</v>
      </c>
      <c r="AL808">
        <v>225</v>
      </c>
      <c r="AM808">
        <v>479</v>
      </c>
    </row>
    <row r="809" spans="1:39" x14ac:dyDescent="0.15">
      <c r="A809" t="s">
        <v>212</v>
      </c>
      <c r="B809">
        <v>5</v>
      </c>
      <c r="C809">
        <v>1</v>
      </c>
      <c r="D809">
        <v>2</v>
      </c>
      <c r="E809" t="s">
        <v>31</v>
      </c>
      <c r="F809" t="s">
        <v>29</v>
      </c>
      <c r="G809">
        <v>1</v>
      </c>
      <c r="H809">
        <v>5</v>
      </c>
      <c r="I809">
        <v>28</v>
      </c>
      <c r="J809">
        <v>1810.98</v>
      </c>
      <c r="K809">
        <v>1657.01</v>
      </c>
      <c r="L809">
        <v>1657.01</v>
      </c>
      <c r="M809">
        <v>438.42</v>
      </c>
      <c r="N809">
        <v>0</v>
      </c>
      <c r="O809">
        <v>0</v>
      </c>
      <c r="P809">
        <v>0</v>
      </c>
      <c r="Q809">
        <v>0</v>
      </c>
      <c r="R809">
        <v>0</v>
      </c>
      <c r="S809">
        <v>0</v>
      </c>
      <c r="T809">
        <v>0</v>
      </c>
      <c r="U809">
        <v>1</v>
      </c>
      <c r="V809">
        <v>5</v>
      </c>
      <c r="W809">
        <v>28</v>
      </c>
      <c r="X809">
        <v>1810.98</v>
      </c>
      <c r="Y809">
        <v>1657.01</v>
      </c>
      <c r="Z809">
        <v>1657.01</v>
      </c>
      <c r="AA809">
        <v>438.42</v>
      </c>
      <c r="AB809">
        <v>1</v>
      </c>
      <c r="AC809">
        <v>1</v>
      </c>
      <c r="AD809">
        <v>0</v>
      </c>
      <c r="AE809">
        <v>1</v>
      </c>
      <c r="AF809">
        <v>0</v>
      </c>
      <c r="AG809">
        <v>0</v>
      </c>
      <c r="AH809">
        <v>0</v>
      </c>
      <c r="AI809">
        <v>0</v>
      </c>
      <c r="AJ809">
        <v>1</v>
      </c>
      <c r="AK809">
        <v>1</v>
      </c>
      <c r="AL809">
        <v>0</v>
      </c>
      <c r="AM809">
        <v>1</v>
      </c>
    </row>
    <row r="810" spans="1:39" x14ac:dyDescent="0.15">
      <c r="A810" t="s">
        <v>212</v>
      </c>
      <c r="B810">
        <v>5</v>
      </c>
      <c r="C810">
        <v>1</v>
      </c>
      <c r="D810">
        <v>2</v>
      </c>
      <c r="E810" t="s">
        <v>32</v>
      </c>
      <c r="F810" t="s">
        <v>28</v>
      </c>
      <c r="G810">
        <v>46</v>
      </c>
      <c r="H810">
        <v>228</v>
      </c>
      <c r="I810">
        <v>1619</v>
      </c>
      <c r="J810">
        <v>99348.18</v>
      </c>
      <c r="K810">
        <v>85658.78</v>
      </c>
      <c r="L810">
        <v>69620.83</v>
      </c>
      <c r="M810">
        <v>24989.3452</v>
      </c>
      <c r="N810">
        <v>13</v>
      </c>
      <c r="O810">
        <v>49</v>
      </c>
      <c r="P810">
        <v>419</v>
      </c>
      <c r="Q810">
        <v>26009.119999999999</v>
      </c>
      <c r="R810">
        <v>22710.17</v>
      </c>
      <c r="S810">
        <v>13518.97</v>
      </c>
      <c r="T810">
        <v>7085.1421</v>
      </c>
      <c r="U810">
        <v>33</v>
      </c>
      <c r="V810">
        <v>179</v>
      </c>
      <c r="W810">
        <v>1200</v>
      </c>
      <c r="X810">
        <v>73339.06</v>
      </c>
      <c r="Y810">
        <v>62948.61</v>
      </c>
      <c r="Z810">
        <v>56101.86</v>
      </c>
      <c r="AA810">
        <v>17904.203099999999</v>
      </c>
      <c r="AB810">
        <v>43</v>
      </c>
      <c r="AC810">
        <v>41</v>
      </c>
      <c r="AD810">
        <v>11</v>
      </c>
      <c r="AE810">
        <v>42</v>
      </c>
      <c r="AF810">
        <v>12</v>
      </c>
      <c r="AG810">
        <v>12</v>
      </c>
      <c r="AH810">
        <v>1</v>
      </c>
      <c r="AI810">
        <v>12</v>
      </c>
      <c r="AJ810">
        <v>31</v>
      </c>
      <c r="AK810">
        <v>29</v>
      </c>
      <c r="AL810">
        <v>10</v>
      </c>
      <c r="AM810">
        <v>30</v>
      </c>
    </row>
    <row r="811" spans="1:39" x14ac:dyDescent="0.15">
      <c r="A811" t="s">
        <v>212</v>
      </c>
      <c r="B811">
        <v>5</v>
      </c>
      <c r="C811">
        <v>1</v>
      </c>
      <c r="D811">
        <v>2</v>
      </c>
      <c r="E811" t="s">
        <v>32</v>
      </c>
      <c r="F811" t="s">
        <v>29</v>
      </c>
      <c r="G811">
        <v>444</v>
      </c>
      <c r="H811">
        <v>4388</v>
      </c>
      <c r="I811">
        <v>18473</v>
      </c>
      <c r="J811">
        <v>1109886.6299999999</v>
      </c>
      <c r="K811">
        <v>897942.1</v>
      </c>
      <c r="L811">
        <v>771199.89</v>
      </c>
      <c r="M811">
        <v>295919.2585</v>
      </c>
      <c r="N811">
        <v>128</v>
      </c>
      <c r="O811">
        <v>1128</v>
      </c>
      <c r="P811">
        <v>5716</v>
      </c>
      <c r="Q811">
        <v>340445.7</v>
      </c>
      <c r="R811">
        <v>273554.78000000003</v>
      </c>
      <c r="S811">
        <v>208999.93</v>
      </c>
      <c r="T811">
        <v>99938.073099999994</v>
      </c>
      <c r="U811">
        <v>316</v>
      </c>
      <c r="V811">
        <v>3260</v>
      </c>
      <c r="W811">
        <v>12757</v>
      </c>
      <c r="X811">
        <v>769440.93</v>
      </c>
      <c r="Y811">
        <v>624387.31999999995</v>
      </c>
      <c r="Z811">
        <v>562199.96</v>
      </c>
      <c r="AA811">
        <v>195981.18539999999</v>
      </c>
      <c r="AB811">
        <v>422</v>
      </c>
      <c r="AC811">
        <v>430</v>
      </c>
      <c r="AD811">
        <v>264</v>
      </c>
      <c r="AE811">
        <v>419</v>
      </c>
      <c r="AF811">
        <v>124</v>
      </c>
      <c r="AG811">
        <v>120</v>
      </c>
      <c r="AH811">
        <v>76</v>
      </c>
      <c r="AI811">
        <v>122</v>
      </c>
      <c r="AJ811">
        <v>298</v>
      </c>
      <c r="AK811">
        <v>310</v>
      </c>
      <c r="AL811">
        <v>188</v>
      </c>
      <c r="AM811">
        <v>297</v>
      </c>
    </row>
    <row r="812" spans="1:39" x14ac:dyDescent="0.15">
      <c r="A812" t="s">
        <v>212</v>
      </c>
      <c r="B812">
        <v>5</v>
      </c>
      <c r="C812">
        <v>2</v>
      </c>
      <c r="D812">
        <v>0</v>
      </c>
      <c r="E812" t="s">
        <v>28</v>
      </c>
      <c r="F812" t="s">
        <v>28</v>
      </c>
      <c r="G812">
        <v>78</v>
      </c>
      <c r="H812">
        <v>588</v>
      </c>
      <c r="I812">
        <v>3068</v>
      </c>
      <c r="J812">
        <v>174117.37</v>
      </c>
      <c r="K812">
        <v>148167.32</v>
      </c>
      <c r="L812">
        <v>113140.87</v>
      </c>
      <c r="M812">
        <v>49288.162499999999</v>
      </c>
      <c r="N812">
        <v>78</v>
      </c>
      <c r="O812">
        <v>220</v>
      </c>
      <c r="P812">
        <v>1442</v>
      </c>
      <c r="Q812">
        <v>76908.7</v>
      </c>
      <c r="R812">
        <v>63647.23</v>
      </c>
      <c r="S812">
        <v>37039.14</v>
      </c>
      <c r="T812">
        <v>24625.7729</v>
      </c>
      <c r="U812">
        <v>78</v>
      </c>
      <c r="V812">
        <v>368</v>
      </c>
      <c r="W812">
        <v>1626</v>
      </c>
      <c r="X812">
        <v>97208.67</v>
      </c>
      <c r="Y812">
        <v>84520.09</v>
      </c>
      <c r="Z812">
        <v>76101.73</v>
      </c>
      <c r="AA812">
        <v>24662.389599999999</v>
      </c>
      <c r="AB812">
        <v>76</v>
      </c>
      <c r="AC812">
        <v>76</v>
      </c>
      <c r="AD812">
        <v>41</v>
      </c>
      <c r="AE812">
        <v>74</v>
      </c>
      <c r="AF812">
        <v>76</v>
      </c>
      <c r="AG812">
        <v>76</v>
      </c>
      <c r="AH812">
        <v>41</v>
      </c>
      <c r="AI812">
        <v>74</v>
      </c>
      <c r="AJ812">
        <v>76</v>
      </c>
      <c r="AK812">
        <v>76</v>
      </c>
      <c r="AL812">
        <v>41</v>
      </c>
      <c r="AM812">
        <v>74</v>
      </c>
    </row>
    <row r="813" spans="1:39" x14ac:dyDescent="0.15">
      <c r="A813" t="s">
        <v>212</v>
      </c>
      <c r="B813">
        <v>5</v>
      </c>
      <c r="C813">
        <v>2</v>
      </c>
      <c r="D813">
        <v>0</v>
      </c>
      <c r="E813" t="s">
        <v>28</v>
      </c>
      <c r="F813" t="s">
        <v>29</v>
      </c>
      <c r="G813">
        <v>626</v>
      </c>
      <c r="H813">
        <v>7543</v>
      </c>
      <c r="I813">
        <v>28160</v>
      </c>
      <c r="J813">
        <v>1583737.59</v>
      </c>
      <c r="K813">
        <v>1303855.53</v>
      </c>
      <c r="L813">
        <v>1081047.8799999999</v>
      </c>
      <c r="M813">
        <v>456088.51860000001</v>
      </c>
      <c r="N813">
        <v>626</v>
      </c>
      <c r="O813">
        <v>3433</v>
      </c>
      <c r="P813">
        <v>14204</v>
      </c>
      <c r="Q813">
        <v>768169.39</v>
      </c>
      <c r="R813">
        <v>618385.06999999995</v>
      </c>
      <c r="S813">
        <v>446135.5</v>
      </c>
      <c r="T813">
        <v>243557.29250000001</v>
      </c>
      <c r="U813">
        <v>626</v>
      </c>
      <c r="V813">
        <v>4110</v>
      </c>
      <c r="W813">
        <v>13956</v>
      </c>
      <c r="X813">
        <v>815568.2</v>
      </c>
      <c r="Y813">
        <v>685470.46</v>
      </c>
      <c r="Z813">
        <v>634912.38</v>
      </c>
      <c r="AA813">
        <v>212531.2261</v>
      </c>
      <c r="AB813">
        <v>603</v>
      </c>
      <c r="AC813">
        <v>617</v>
      </c>
      <c r="AD813">
        <v>483</v>
      </c>
      <c r="AE813">
        <v>586</v>
      </c>
      <c r="AF813">
        <v>603</v>
      </c>
      <c r="AG813">
        <v>617</v>
      </c>
      <c r="AH813">
        <v>483</v>
      </c>
      <c r="AI813">
        <v>586</v>
      </c>
      <c r="AJ813">
        <v>603</v>
      </c>
      <c r="AK813">
        <v>617</v>
      </c>
      <c r="AL813">
        <v>483</v>
      </c>
      <c r="AM813">
        <v>586</v>
      </c>
    </row>
    <row r="814" spans="1:39" x14ac:dyDescent="0.15">
      <c r="A814" t="s">
        <v>212</v>
      </c>
      <c r="B814">
        <v>5</v>
      </c>
      <c r="C814">
        <v>2</v>
      </c>
      <c r="D814">
        <v>0</v>
      </c>
      <c r="E814" t="s">
        <v>29</v>
      </c>
      <c r="F814" t="s">
        <v>28</v>
      </c>
      <c r="G814">
        <v>5</v>
      </c>
      <c r="H814">
        <v>56</v>
      </c>
      <c r="I814">
        <v>186</v>
      </c>
      <c r="J814">
        <v>10524.52</v>
      </c>
      <c r="K814">
        <v>8025.32</v>
      </c>
      <c r="L814">
        <v>5370.22</v>
      </c>
      <c r="M814">
        <v>2838.277</v>
      </c>
      <c r="N814">
        <v>5</v>
      </c>
      <c r="O814">
        <v>26</v>
      </c>
      <c r="P814">
        <v>102</v>
      </c>
      <c r="Q814">
        <v>5499.44</v>
      </c>
      <c r="R814">
        <v>4063.32</v>
      </c>
      <c r="S814">
        <v>1666.27</v>
      </c>
      <c r="T814">
        <v>1607.7279000000001</v>
      </c>
      <c r="U814">
        <v>5</v>
      </c>
      <c r="V814">
        <v>30</v>
      </c>
      <c r="W814">
        <v>84</v>
      </c>
      <c r="X814">
        <v>5025.08</v>
      </c>
      <c r="Y814">
        <v>3962</v>
      </c>
      <c r="Z814">
        <v>3703.95</v>
      </c>
      <c r="AA814">
        <v>1230.5491</v>
      </c>
      <c r="AB814">
        <v>4</v>
      </c>
      <c r="AC814">
        <v>5</v>
      </c>
      <c r="AD814">
        <v>2</v>
      </c>
      <c r="AE814">
        <v>5</v>
      </c>
      <c r="AF814">
        <v>4</v>
      </c>
      <c r="AG814">
        <v>5</v>
      </c>
      <c r="AH814">
        <v>2</v>
      </c>
      <c r="AI814">
        <v>5</v>
      </c>
      <c r="AJ814">
        <v>4</v>
      </c>
      <c r="AK814">
        <v>5</v>
      </c>
      <c r="AL814">
        <v>2</v>
      </c>
      <c r="AM814">
        <v>5</v>
      </c>
    </row>
    <row r="815" spans="1:39" x14ac:dyDescent="0.15">
      <c r="A815" t="s">
        <v>212</v>
      </c>
      <c r="B815">
        <v>5</v>
      </c>
      <c r="C815">
        <v>2</v>
      </c>
      <c r="D815">
        <v>0</v>
      </c>
      <c r="E815" t="s">
        <v>29</v>
      </c>
      <c r="F815" t="s">
        <v>29</v>
      </c>
      <c r="G815">
        <v>29</v>
      </c>
      <c r="H815">
        <v>361</v>
      </c>
      <c r="I815">
        <v>1495</v>
      </c>
      <c r="J815">
        <v>81225.490000000005</v>
      </c>
      <c r="K815">
        <v>62414.65</v>
      </c>
      <c r="L815">
        <v>49326.559999999998</v>
      </c>
      <c r="M815">
        <v>24497.937600000001</v>
      </c>
      <c r="N815">
        <v>29</v>
      </c>
      <c r="O815">
        <v>194</v>
      </c>
      <c r="P815">
        <v>830</v>
      </c>
      <c r="Q815">
        <v>41891.39</v>
      </c>
      <c r="R815">
        <v>31594.36</v>
      </c>
      <c r="S815">
        <v>22799.759999999998</v>
      </c>
      <c r="T815">
        <v>14120.5962</v>
      </c>
      <c r="U815">
        <v>29</v>
      </c>
      <c r="V815">
        <v>167</v>
      </c>
      <c r="W815">
        <v>665</v>
      </c>
      <c r="X815">
        <v>39334.1</v>
      </c>
      <c r="Y815">
        <v>30820.29</v>
      </c>
      <c r="Z815">
        <v>26526.799999999999</v>
      </c>
      <c r="AA815">
        <v>10377.341399999999</v>
      </c>
      <c r="AB815">
        <v>28</v>
      </c>
      <c r="AC815">
        <v>28</v>
      </c>
      <c r="AD815">
        <v>22</v>
      </c>
      <c r="AE815">
        <v>28</v>
      </c>
      <c r="AF815">
        <v>28</v>
      </c>
      <c r="AG815">
        <v>28</v>
      </c>
      <c r="AH815">
        <v>22</v>
      </c>
      <c r="AI815">
        <v>28</v>
      </c>
      <c r="AJ815">
        <v>28</v>
      </c>
      <c r="AK815">
        <v>28</v>
      </c>
      <c r="AL815">
        <v>22</v>
      </c>
      <c r="AM815">
        <v>28</v>
      </c>
    </row>
    <row r="816" spans="1:39" x14ac:dyDescent="0.15">
      <c r="A816" t="s">
        <v>212</v>
      </c>
      <c r="B816">
        <v>5</v>
      </c>
      <c r="C816">
        <v>2</v>
      </c>
      <c r="D816">
        <v>0</v>
      </c>
      <c r="E816" t="s">
        <v>32</v>
      </c>
      <c r="F816" t="s">
        <v>28</v>
      </c>
      <c r="G816">
        <v>83</v>
      </c>
      <c r="H816">
        <v>790</v>
      </c>
      <c r="I816">
        <v>3613</v>
      </c>
      <c r="J816">
        <v>205321.99</v>
      </c>
      <c r="K816">
        <v>166794.54999999999</v>
      </c>
      <c r="L816">
        <v>129239.79</v>
      </c>
      <c r="M816">
        <v>59113.276400000002</v>
      </c>
      <c r="N816">
        <v>83</v>
      </c>
      <c r="O816">
        <v>318</v>
      </c>
      <c r="P816">
        <v>1581</v>
      </c>
      <c r="Q816">
        <v>85006.45</v>
      </c>
      <c r="R816">
        <v>68014.16</v>
      </c>
      <c r="S816">
        <v>41599.46</v>
      </c>
      <c r="T816">
        <v>28110.084900000002</v>
      </c>
      <c r="U816">
        <v>83</v>
      </c>
      <c r="V816">
        <v>472</v>
      </c>
      <c r="W816">
        <v>2032</v>
      </c>
      <c r="X816">
        <v>120315.54</v>
      </c>
      <c r="Y816">
        <v>98780.39</v>
      </c>
      <c r="Z816">
        <v>87640.33</v>
      </c>
      <c r="AA816">
        <v>31003.191500000001</v>
      </c>
      <c r="AB816">
        <v>78</v>
      </c>
      <c r="AC816">
        <v>82</v>
      </c>
      <c r="AD816">
        <v>39</v>
      </c>
      <c r="AE816">
        <v>79</v>
      </c>
      <c r="AF816">
        <v>78</v>
      </c>
      <c r="AG816">
        <v>82</v>
      </c>
      <c r="AH816">
        <v>39</v>
      </c>
      <c r="AI816">
        <v>79</v>
      </c>
      <c r="AJ816">
        <v>78</v>
      </c>
      <c r="AK816">
        <v>82</v>
      </c>
      <c r="AL816">
        <v>39</v>
      </c>
      <c r="AM816">
        <v>79</v>
      </c>
    </row>
    <row r="817" spans="1:39" x14ac:dyDescent="0.15">
      <c r="A817" t="s">
        <v>212</v>
      </c>
      <c r="B817">
        <v>5</v>
      </c>
      <c r="C817">
        <v>2</v>
      </c>
      <c r="D817">
        <v>0</v>
      </c>
      <c r="E817" t="s">
        <v>32</v>
      </c>
      <c r="F817" t="s">
        <v>29</v>
      </c>
      <c r="G817">
        <v>1060</v>
      </c>
      <c r="H817">
        <v>14195</v>
      </c>
      <c r="I817">
        <v>54554</v>
      </c>
      <c r="J817">
        <v>3056227.04</v>
      </c>
      <c r="K817">
        <v>2400632.7799999998</v>
      </c>
      <c r="L817">
        <v>2034350.82</v>
      </c>
      <c r="M817">
        <v>870245.56270000001</v>
      </c>
      <c r="N817">
        <v>1060</v>
      </c>
      <c r="O817">
        <v>5672</v>
      </c>
      <c r="P817">
        <v>22903</v>
      </c>
      <c r="Q817">
        <v>1210250.08</v>
      </c>
      <c r="R817">
        <v>925512.8</v>
      </c>
      <c r="S817">
        <v>685483.92</v>
      </c>
      <c r="T817">
        <v>389496.5355</v>
      </c>
      <c r="U817">
        <v>1060</v>
      </c>
      <c r="V817">
        <v>8523</v>
      </c>
      <c r="W817">
        <v>31651</v>
      </c>
      <c r="X817">
        <v>1845976.96</v>
      </c>
      <c r="Y817">
        <v>1475119.98</v>
      </c>
      <c r="Z817">
        <v>1348866.9</v>
      </c>
      <c r="AA817">
        <v>480749.02720000001</v>
      </c>
      <c r="AB817">
        <v>1042</v>
      </c>
      <c r="AC817">
        <v>1032</v>
      </c>
      <c r="AD817">
        <v>821</v>
      </c>
      <c r="AE817">
        <v>1034</v>
      </c>
      <c r="AF817">
        <v>1042</v>
      </c>
      <c r="AG817">
        <v>1032</v>
      </c>
      <c r="AH817">
        <v>821</v>
      </c>
      <c r="AI817">
        <v>1034</v>
      </c>
      <c r="AJ817">
        <v>1042</v>
      </c>
      <c r="AK817">
        <v>1032</v>
      </c>
      <c r="AL817">
        <v>821</v>
      </c>
      <c r="AM817">
        <v>1034</v>
      </c>
    </row>
    <row r="818" spans="1:39" x14ac:dyDescent="0.15">
      <c r="A818" t="s">
        <v>212</v>
      </c>
      <c r="B818">
        <v>5</v>
      </c>
      <c r="C818">
        <v>2</v>
      </c>
      <c r="D818">
        <v>1</v>
      </c>
      <c r="E818" t="s">
        <v>28</v>
      </c>
      <c r="F818" t="s">
        <v>28</v>
      </c>
      <c r="G818">
        <v>222</v>
      </c>
      <c r="H818">
        <v>2112</v>
      </c>
      <c r="I818">
        <v>9215</v>
      </c>
      <c r="J818">
        <v>533698.75</v>
      </c>
      <c r="K818">
        <v>462650.96</v>
      </c>
      <c r="L818">
        <v>370578.02</v>
      </c>
      <c r="M818">
        <v>147180.37700000001</v>
      </c>
      <c r="N818">
        <v>222</v>
      </c>
      <c r="O818">
        <v>1009</v>
      </c>
      <c r="P818">
        <v>4777</v>
      </c>
      <c r="Q818">
        <v>270246.87</v>
      </c>
      <c r="R818">
        <v>234361.51</v>
      </c>
      <c r="S818">
        <v>159240.18</v>
      </c>
      <c r="T818">
        <v>80478.969500000007</v>
      </c>
      <c r="U818">
        <v>222</v>
      </c>
      <c r="V818">
        <v>1103</v>
      </c>
      <c r="W818">
        <v>4438</v>
      </c>
      <c r="X818">
        <v>263451.88</v>
      </c>
      <c r="Y818">
        <v>228289.45</v>
      </c>
      <c r="Z818">
        <v>211337.84</v>
      </c>
      <c r="AA818">
        <v>66701.407500000001</v>
      </c>
      <c r="AB818">
        <v>202</v>
      </c>
      <c r="AC818">
        <v>219</v>
      </c>
      <c r="AD818">
        <v>93</v>
      </c>
      <c r="AE818">
        <v>206</v>
      </c>
      <c r="AF818">
        <v>202</v>
      </c>
      <c r="AG818">
        <v>219</v>
      </c>
      <c r="AH818">
        <v>93</v>
      </c>
      <c r="AI818">
        <v>206</v>
      </c>
      <c r="AJ818">
        <v>202</v>
      </c>
      <c r="AK818">
        <v>219</v>
      </c>
      <c r="AL818">
        <v>93</v>
      </c>
      <c r="AM818">
        <v>206</v>
      </c>
    </row>
    <row r="819" spans="1:39" x14ac:dyDescent="0.15">
      <c r="A819" t="s">
        <v>212</v>
      </c>
      <c r="B819">
        <v>5</v>
      </c>
      <c r="C819">
        <v>2</v>
      </c>
      <c r="D819">
        <v>1</v>
      </c>
      <c r="E819" t="s">
        <v>28</v>
      </c>
      <c r="F819" t="s">
        <v>29</v>
      </c>
      <c r="G819">
        <v>6990</v>
      </c>
      <c r="H819">
        <v>97053</v>
      </c>
      <c r="I819">
        <v>327346</v>
      </c>
      <c r="J819">
        <v>18710595.539999999</v>
      </c>
      <c r="K819">
        <v>15873329.57</v>
      </c>
      <c r="L819">
        <v>13056263.300000001</v>
      </c>
      <c r="M819">
        <v>5263196.2224000003</v>
      </c>
      <c r="N819">
        <v>6990</v>
      </c>
      <c r="O819">
        <v>45840</v>
      </c>
      <c r="P819">
        <v>171576</v>
      </c>
      <c r="Q819">
        <v>9515359.5899999999</v>
      </c>
      <c r="R819">
        <v>7926682.2400000002</v>
      </c>
      <c r="S819">
        <v>5751099.1699999999</v>
      </c>
      <c r="T819">
        <v>2893830.1231999998</v>
      </c>
      <c r="U819">
        <v>6990</v>
      </c>
      <c r="V819">
        <v>51213</v>
      </c>
      <c r="W819">
        <v>155770</v>
      </c>
      <c r="X819">
        <v>9195235.9499999993</v>
      </c>
      <c r="Y819">
        <v>7946647.3300000001</v>
      </c>
      <c r="Z819">
        <v>7305164.1299999999</v>
      </c>
      <c r="AA819">
        <v>2369366.0992000001</v>
      </c>
      <c r="AB819">
        <v>6576</v>
      </c>
      <c r="AC819">
        <v>6885</v>
      </c>
      <c r="AD819">
        <v>4774</v>
      </c>
      <c r="AE819">
        <v>6695</v>
      </c>
      <c r="AF819">
        <v>6576</v>
      </c>
      <c r="AG819">
        <v>6885</v>
      </c>
      <c r="AH819">
        <v>4774</v>
      </c>
      <c r="AI819">
        <v>6695</v>
      </c>
      <c r="AJ819">
        <v>6576</v>
      </c>
      <c r="AK819">
        <v>6885</v>
      </c>
      <c r="AL819">
        <v>4774</v>
      </c>
      <c r="AM819">
        <v>6695</v>
      </c>
    </row>
    <row r="820" spans="1:39" x14ac:dyDescent="0.15">
      <c r="A820" t="s">
        <v>212</v>
      </c>
      <c r="B820">
        <v>5</v>
      </c>
      <c r="C820">
        <v>2</v>
      </c>
      <c r="D820">
        <v>1</v>
      </c>
      <c r="E820" t="s">
        <v>30</v>
      </c>
      <c r="F820" t="s">
        <v>28</v>
      </c>
      <c r="G820">
        <v>27</v>
      </c>
      <c r="H820">
        <v>245</v>
      </c>
      <c r="I820">
        <v>1039</v>
      </c>
      <c r="J820">
        <v>59130.44</v>
      </c>
      <c r="K820">
        <v>53434.19</v>
      </c>
      <c r="L820">
        <v>42194.6</v>
      </c>
      <c r="M820">
        <v>15723.1643</v>
      </c>
      <c r="N820">
        <v>27</v>
      </c>
      <c r="O820">
        <v>89</v>
      </c>
      <c r="P820">
        <v>479</v>
      </c>
      <c r="Q820">
        <v>26156.22</v>
      </c>
      <c r="R820">
        <v>22943.43</v>
      </c>
      <c r="S820">
        <v>14629.97</v>
      </c>
      <c r="T820">
        <v>7550.2357000000002</v>
      </c>
      <c r="U820">
        <v>27</v>
      </c>
      <c r="V820">
        <v>156</v>
      </c>
      <c r="W820">
        <v>560</v>
      </c>
      <c r="X820">
        <v>32974.22</v>
      </c>
      <c r="Y820">
        <v>30490.76</v>
      </c>
      <c r="Z820">
        <v>27564.63</v>
      </c>
      <c r="AA820">
        <v>8172.9286000000002</v>
      </c>
      <c r="AB820">
        <v>23</v>
      </c>
      <c r="AC820">
        <v>26</v>
      </c>
      <c r="AD820">
        <v>13</v>
      </c>
      <c r="AE820">
        <v>26</v>
      </c>
      <c r="AF820">
        <v>23</v>
      </c>
      <c r="AG820">
        <v>26</v>
      </c>
      <c r="AH820">
        <v>13</v>
      </c>
      <c r="AI820">
        <v>26</v>
      </c>
      <c r="AJ820">
        <v>23</v>
      </c>
      <c r="AK820">
        <v>26</v>
      </c>
      <c r="AL820">
        <v>13</v>
      </c>
      <c r="AM820">
        <v>26</v>
      </c>
    </row>
    <row r="821" spans="1:39" x14ac:dyDescent="0.15">
      <c r="A821" t="s">
        <v>212</v>
      </c>
      <c r="B821">
        <v>5</v>
      </c>
      <c r="C821">
        <v>2</v>
      </c>
      <c r="D821">
        <v>1</v>
      </c>
      <c r="E821" t="s">
        <v>30</v>
      </c>
      <c r="F821" t="s">
        <v>29</v>
      </c>
      <c r="G821">
        <v>1012</v>
      </c>
      <c r="H821">
        <v>14676</v>
      </c>
      <c r="I821">
        <v>48683</v>
      </c>
      <c r="J821">
        <v>2809973.78</v>
      </c>
      <c r="K821">
        <v>2377992.13</v>
      </c>
      <c r="L821">
        <v>1919210.16</v>
      </c>
      <c r="M821">
        <v>780751.08010000002</v>
      </c>
      <c r="N821">
        <v>1012</v>
      </c>
      <c r="O821">
        <v>6304</v>
      </c>
      <c r="P821">
        <v>23952</v>
      </c>
      <c r="Q821">
        <v>1357721.34</v>
      </c>
      <c r="R821">
        <v>1135032.92</v>
      </c>
      <c r="S821">
        <v>792735.44</v>
      </c>
      <c r="T821">
        <v>406175.4987</v>
      </c>
      <c r="U821">
        <v>1012</v>
      </c>
      <c r="V821">
        <v>8372</v>
      </c>
      <c r="W821">
        <v>24731</v>
      </c>
      <c r="X821">
        <v>1452252.44</v>
      </c>
      <c r="Y821">
        <v>1242959.21</v>
      </c>
      <c r="Z821">
        <v>1126474.72</v>
      </c>
      <c r="AA821">
        <v>374575.58140000002</v>
      </c>
      <c r="AB821">
        <v>931</v>
      </c>
      <c r="AC821">
        <v>1006</v>
      </c>
      <c r="AD821">
        <v>669</v>
      </c>
      <c r="AE821">
        <v>962</v>
      </c>
      <c r="AF821">
        <v>931</v>
      </c>
      <c r="AG821">
        <v>1006</v>
      </c>
      <c r="AH821">
        <v>669</v>
      </c>
      <c r="AI821">
        <v>962</v>
      </c>
      <c r="AJ821">
        <v>931</v>
      </c>
      <c r="AK821">
        <v>1006</v>
      </c>
      <c r="AL821">
        <v>669</v>
      </c>
      <c r="AM821">
        <v>962</v>
      </c>
    </row>
    <row r="822" spans="1:39" x14ac:dyDescent="0.15">
      <c r="A822" t="s">
        <v>212</v>
      </c>
      <c r="B822">
        <v>5</v>
      </c>
      <c r="C822">
        <v>2</v>
      </c>
      <c r="D822">
        <v>1</v>
      </c>
      <c r="E822" t="s">
        <v>29</v>
      </c>
      <c r="F822" t="s">
        <v>28</v>
      </c>
      <c r="G822">
        <v>471</v>
      </c>
      <c r="H822">
        <v>4740</v>
      </c>
      <c r="I822">
        <v>19892</v>
      </c>
      <c r="J822">
        <v>1143820.26</v>
      </c>
      <c r="K822">
        <v>943608.26</v>
      </c>
      <c r="L822">
        <v>767715.36</v>
      </c>
      <c r="M822">
        <v>320668.70020000002</v>
      </c>
      <c r="N822">
        <v>471</v>
      </c>
      <c r="O822">
        <v>1816</v>
      </c>
      <c r="P822">
        <v>8711</v>
      </c>
      <c r="Q822">
        <v>477336.65</v>
      </c>
      <c r="R822">
        <v>388373.97</v>
      </c>
      <c r="S822">
        <v>268997.21000000002</v>
      </c>
      <c r="T822">
        <v>149723.52830000001</v>
      </c>
      <c r="U822">
        <v>471</v>
      </c>
      <c r="V822">
        <v>2924</v>
      </c>
      <c r="W822">
        <v>11181</v>
      </c>
      <c r="X822">
        <v>666483.61</v>
      </c>
      <c r="Y822">
        <v>555234.29</v>
      </c>
      <c r="Z822">
        <v>498718.15</v>
      </c>
      <c r="AA822">
        <v>170945.17189999999</v>
      </c>
      <c r="AB822">
        <v>435</v>
      </c>
      <c r="AC822">
        <v>454</v>
      </c>
      <c r="AD822">
        <v>214</v>
      </c>
      <c r="AE822">
        <v>452</v>
      </c>
      <c r="AF822">
        <v>435</v>
      </c>
      <c r="AG822">
        <v>454</v>
      </c>
      <c r="AH822">
        <v>214</v>
      </c>
      <c r="AI822">
        <v>452</v>
      </c>
      <c r="AJ822">
        <v>435</v>
      </c>
      <c r="AK822">
        <v>454</v>
      </c>
      <c r="AL822">
        <v>214</v>
      </c>
      <c r="AM822">
        <v>452</v>
      </c>
    </row>
    <row r="823" spans="1:39" x14ac:dyDescent="0.15">
      <c r="A823" t="s">
        <v>212</v>
      </c>
      <c r="B823">
        <v>5</v>
      </c>
      <c r="C823">
        <v>2</v>
      </c>
      <c r="D823">
        <v>1</v>
      </c>
      <c r="E823" t="s">
        <v>29</v>
      </c>
      <c r="F823" t="s">
        <v>29</v>
      </c>
      <c r="G823">
        <v>24716</v>
      </c>
      <c r="H823">
        <v>408354</v>
      </c>
      <c r="I823">
        <v>1347767</v>
      </c>
      <c r="J823">
        <v>76738074.090000004</v>
      </c>
      <c r="K823">
        <v>61236407.299999997</v>
      </c>
      <c r="L823">
        <v>50622293.640000001</v>
      </c>
      <c r="M823">
        <v>21542517.8136</v>
      </c>
      <c r="N823">
        <v>24716</v>
      </c>
      <c r="O823">
        <v>155991</v>
      </c>
      <c r="P823">
        <v>574756</v>
      </c>
      <c r="Q823">
        <v>31450348.239999998</v>
      </c>
      <c r="R823">
        <v>24552394.460000001</v>
      </c>
      <c r="S823">
        <v>17397104.09</v>
      </c>
      <c r="T823">
        <v>9771724.5153000001</v>
      </c>
      <c r="U823">
        <v>24716</v>
      </c>
      <c r="V823">
        <v>252363</v>
      </c>
      <c r="W823">
        <v>773011</v>
      </c>
      <c r="X823">
        <v>45287725.850000001</v>
      </c>
      <c r="Y823">
        <v>36684012.840000004</v>
      </c>
      <c r="Z823">
        <v>33225189.550000001</v>
      </c>
      <c r="AA823">
        <v>11770793.2983</v>
      </c>
      <c r="AB823">
        <v>23270</v>
      </c>
      <c r="AC823">
        <v>23381</v>
      </c>
      <c r="AD823">
        <v>17232</v>
      </c>
      <c r="AE823">
        <v>23795</v>
      </c>
      <c r="AF823">
        <v>23270</v>
      </c>
      <c r="AG823">
        <v>23381</v>
      </c>
      <c r="AH823">
        <v>17232</v>
      </c>
      <c r="AI823">
        <v>23795</v>
      </c>
      <c r="AJ823">
        <v>23270</v>
      </c>
      <c r="AK823">
        <v>23381</v>
      </c>
      <c r="AL823">
        <v>17232</v>
      </c>
      <c r="AM823">
        <v>23795</v>
      </c>
    </row>
    <row r="824" spans="1:39" x14ac:dyDescent="0.15">
      <c r="A824" t="s">
        <v>212</v>
      </c>
      <c r="B824">
        <v>5</v>
      </c>
      <c r="C824">
        <v>2</v>
      </c>
      <c r="D824">
        <v>1</v>
      </c>
      <c r="E824" t="s">
        <v>31</v>
      </c>
      <c r="F824" t="s">
        <v>28</v>
      </c>
      <c r="G824">
        <v>7</v>
      </c>
      <c r="H824">
        <v>65</v>
      </c>
      <c r="I824">
        <v>255</v>
      </c>
      <c r="J824">
        <v>14690.8</v>
      </c>
      <c r="K824">
        <v>12792.83</v>
      </c>
      <c r="L824">
        <v>12120.24</v>
      </c>
      <c r="M824">
        <v>4207.4341000000004</v>
      </c>
      <c r="N824">
        <v>7</v>
      </c>
      <c r="O824">
        <v>32</v>
      </c>
      <c r="P824">
        <v>121</v>
      </c>
      <c r="Q824">
        <v>6207.3</v>
      </c>
      <c r="R824">
        <v>5089.2700000000004</v>
      </c>
      <c r="S824">
        <v>4466.67</v>
      </c>
      <c r="T824">
        <v>1908.1249</v>
      </c>
      <c r="U824">
        <v>7</v>
      </c>
      <c r="V824">
        <v>33</v>
      </c>
      <c r="W824">
        <v>134</v>
      </c>
      <c r="X824">
        <v>8483.5</v>
      </c>
      <c r="Y824">
        <v>7703.56</v>
      </c>
      <c r="Z824">
        <v>7653.57</v>
      </c>
      <c r="AA824">
        <v>2299.3092000000001</v>
      </c>
      <c r="AB824">
        <v>6</v>
      </c>
      <c r="AC824">
        <v>7</v>
      </c>
      <c r="AD824">
        <v>4</v>
      </c>
      <c r="AE824">
        <v>7</v>
      </c>
      <c r="AF824">
        <v>6</v>
      </c>
      <c r="AG824">
        <v>7</v>
      </c>
      <c r="AH824">
        <v>4</v>
      </c>
      <c r="AI824">
        <v>7</v>
      </c>
      <c r="AJ824">
        <v>6</v>
      </c>
      <c r="AK824">
        <v>7</v>
      </c>
      <c r="AL824">
        <v>4</v>
      </c>
      <c r="AM824">
        <v>7</v>
      </c>
    </row>
    <row r="825" spans="1:39" x14ac:dyDescent="0.15">
      <c r="A825" t="s">
        <v>212</v>
      </c>
      <c r="B825">
        <v>5</v>
      </c>
      <c r="C825">
        <v>2</v>
      </c>
      <c r="D825">
        <v>1</v>
      </c>
      <c r="E825" t="s">
        <v>31</v>
      </c>
      <c r="F825" t="s">
        <v>29</v>
      </c>
      <c r="G825">
        <v>74</v>
      </c>
      <c r="H825">
        <v>1661</v>
      </c>
      <c r="I825">
        <v>5036</v>
      </c>
      <c r="J825">
        <v>275754.8</v>
      </c>
      <c r="K825">
        <v>221044.13</v>
      </c>
      <c r="L825">
        <v>179698.03</v>
      </c>
      <c r="M825">
        <v>78246.644199999995</v>
      </c>
      <c r="N825">
        <v>74</v>
      </c>
      <c r="O825">
        <v>663</v>
      </c>
      <c r="P825">
        <v>2128</v>
      </c>
      <c r="Q825">
        <v>114089.57</v>
      </c>
      <c r="R825">
        <v>92634.77</v>
      </c>
      <c r="S825">
        <v>65418.34</v>
      </c>
      <c r="T825">
        <v>36125.386100000003</v>
      </c>
      <c r="U825">
        <v>74</v>
      </c>
      <c r="V825">
        <v>998</v>
      </c>
      <c r="W825">
        <v>2908</v>
      </c>
      <c r="X825">
        <v>161665.23000000001</v>
      </c>
      <c r="Y825">
        <v>128409.36</v>
      </c>
      <c r="Z825">
        <v>114279.69</v>
      </c>
      <c r="AA825">
        <v>42121.258099999999</v>
      </c>
      <c r="AB825">
        <v>64</v>
      </c>
      <c r="AC825">
        <v>74</v>
      </c>
      <c r="AD825">
        <v>53</v>
      </c>
      <c r="AE825">
        <v>68</v>
      </c>
      <c r="AF825">
        <v>64</v>
      </c>
      <c r="AG825">
        <v>74</v>
      </c>
      <c r="AH825">
        <v>53</v>
      </c>
      <c r="AI825">
        <v>68</v>
      </c>
      <c r="AJ825">
        <v>64</v>
      </c>
      <c r="AK825">
        <v>74</v>
      </c>
      <c r="AL825">
        <v>53</v>
      </c>
      <c r="AM825">
        <v>68</v>
      </c>
    </row>
    <row r="826" spans="1:39" x14ac:dyDescent="0.15">
      <c r="A826" t="s">
        <v>212</v>
      </c>
      <c r="B826">
        <v>5</v>
      </c>
      <c r="C826">
        <v>2</v>
      </c>
      <c r="D826">
        <v>1</v>
      </c>
      <c r="E826" t="s">
        <v>32</v>
      </c>
      <c r="F826" t="s">
        <v>28</v>
      </c>
      <c r="G826">
        <v>81</v>
      </c>
      <c r="H826">
        <v>865</v>
      </c>
      <c r="I826">
        <v>3471</v>
      </c>
      <c r="J826">
        <v>205371.27</v>
      </c>
      <c r="K826">
        <v>171571.27</v>
      </c>
      <c r="L826">
        <v>135077.51999999999</v>
      </c>
      <c r="M826">
        <v>55211.648200000003</v>
      </c>
      <c r="N826">
        <v>81</v>
      </c>
      <c r="O826">
        <v>348</v>
      </c>
      <c r="P826">
        <v>1528</v>
      </c>
      <c r="Q826">
        <v>87391.45</v>
      </c>
      <c r="R826">
        <v>72010.600000000006</v>
      </c>
      <c r="S826">
        <v>45805.22</v>
      </c>
      <c r="T826">
        <v>25441.002100000002</v>
      </c>
      <c r="U826">
        <v>81</v>
      </c>
      <c r="V826">
        <v>517</v>
      </c>
      <c r="W826">
        <v>1943</v>
      </c>
      <c r="X826">
        <v>117979.82</v>
      </c>
      <c r="Y826">
        <v>99560.67</v>
      </c>
      <c r="Z826">
        <v>89272.3</v>
      </c>
      <c r="AA826">
        <v>29770.646100000002</v>
      </c>
      <c r="AB826">
        <v>76</v>
      </c>
      <c r="AC826">
        <v>79</v>
      </c>
      <c r="AD826">
        <v>44</v>
      </c>
      <c r="AE826">
        <v>80</v>
      </c>
      <c r="AF826">
        <v>76</v>
      </c>
      <c r="AG826">
        <v>79</v>
      </c>
      <c r="AH826">
        <v>44</v>
      </c>
      <c r="AI826">
        <v>80</v>
      </c>
      <c r="AJ826">
        <v>76</v>
      </c>
      <c r="AK826">
        <v>79</v>
      </c>
      <c r="AL826">
        <v>44</v>
      </c>
      <c r="AM826">
        <v>80</v>
      </c>
    </row>
    <row r="827" spans="1:39" x14ac:dyDescent="0.15">
      <c r="A827" t="s">
        <v>212</v>
      </c>
      <c r="B827">
        <v>5</v>
      </c>
      <c r="C827">
        <v>2</v>
      </c>
      <c r="D827">
        <v>1</v>
      </c>
      <c r="E827" t="s">
        <v>32</v>
      </c>
      <c r="F827" t="s">
        <v>29</v>
      </c>
      <c r="G827">
        <v>3067</v>
      </c>
      <c r="H827">
        <v>47298</v>
      </c>
      <c r="I827">
        <v>158035</v>
      </c>
      <c r="J827">
        <v>9004927.3599999994</v>
      </c>
      <c r="K827">
        <v>7317141.5199999996</v>
      </c>
      <c r="L827">
        <v>6194945.3300000001</v>
      </c>
      <c r="M827">
        <v>2516976.273</v>
      </c>
      <c r="N827">
        <v>3067</v>
      </c>
      <c r="O827">
        <v>18222</v>
      </c>
      <c r="P827">
        <v>65172</v>
      </c>
      <c r="Q827">
        <v>3538042.42</v>
      </c>
      <c r="R827">
        <v>2818058.73</v>
      </c>
      <c r="S827">
        <v>2076484.24</v>
      </c>
      <c r="T827">
        <v>1099624.6787</v>
      </c>
      <c r="U827">
        <v>3067</v>
      </c>
      <c r="V827">
        <v>29076</v>
      </c>
      <c r="W827">
        <v>92863</v>
      </c>
      <c r="X827">
        <v>5466884.9400000004</v>
      </c>
      <c r="Y827">
        <v>4499082.79</v>
      </c>
      <c r="Z827">
        <v>4118461.09</v>
      </c>
      <c r="AA827">
        <v>1417351.5943</v>
      </c>
      <c r="AB827">
        <v>2969</v>
      </c>
      <c r="AC827">
        <v>2966</v>
      </c>
      <c r="AD827">
        <v>2208</v>
      </c>
      <c r="AE827">
        <v>2995</v>
      </c>
      <c r="AF827">
        <v>2969</v>
      </c>
      <c r="AG827">
        <v>2966</v>
      </c>
      <c r="AH827">
        <v>2208</v>
      </c>
      <c r="AI827">
        <v>2995</v>
      </c>
      <c r="AJ827">
        <v>2969</v>
      </c>
      <c r="AK827">
        <v>2966</v>
      </c>
      <c r="AL827">
        <v>2208</v>
      </c>
      <c r="AM827">
        <v>2995</v>
      </c>
    </row>
    <row r="828" spans="1:39" x14ac:dyDescent="0.15">
      <c r="A828" t="s">
        <v>212</v>
      </c>
      <c r="B828">
        <v>5</v>
      </c>
      <c r="C828">
        <v>2</v>
      </c>
      <c r="D828">
        <v>2</v>
      </c>
      <c r="E828" t="s">
        <v>28</v>
      </c>
      <c r="F828" t="s">
        <v>28</v>
      </c>
      <c r="G828">
        <v>88</v>
      </c>
      <c r="H828">
        <v>620</v>
      </c>
      <c r="I828">
        <v>3178</v>
      </c>
      <c r="J828">
        <v>189168.01</v>
      </c>
      <c r="K828">
        <v>163843.1</v>
      </c>
      <c r="L828">
        <v>121369.51</v>
      </c>
      <c r="M828">
        <v>52877.712399999997</v>
      </c>
      <c r="N828">
        <v>88</v>
      </c>
      <c r="O828">
        <v>275</v>
      </c>
      <c r="P828">
        <v>1691</v>
      </c>
      <c r="Q828">
        <v>98317.97</v>
      </c>
      <c r="R828">
        <v>82680.210000000006</v>
      </c>
      <c r="S828">
        <v>49006.34</v>
      </c>
      <c r="T828">
        <v>29961.899799999999</v>
      </c>
      <c r="U828">
        <v>88</v>
      </c>
      <c r="V828">
        <v>345</v>
      </c>
      <c r="W828">
        <v>1487</v>
      </c>
      <c r="X828">
        <v>90850.04</v>
      </c>
      <c r="Y828">
        <v>81162.89</v>
      </c>
      <c r="Z828">
        <v>72363.17</v>
      </c>
      <c r="AA828">
        <v>22915.812600000001</v>
      </c>
      <c r="AB828">
        <v>83</v>
      </c>
      <c r="AC828">
        <v>86</v>
      </c>
      <c r="AD828">
        <v>34</v>
      </c>
      <c r="AE828">
        <v>84</v>
      </c>
      <c r="AF828">
        <v>83</v>
      </c>
      <c r="AG828">
        <v>86</v>
      </c>
      <c r="AH828">
        <v>34</v>
      </c>
      <c r="AI828">
        <v>84</v>
      </c>
      <c r="AJ828">
        <v>83</v>
      </c>
      <c r="AK828">
        <v>86</v>
      </c>
      <c r="AL828">
        <v>34</v>
      </c>
      <c r="AM828">
        <v>84</v>
      </c>
    </row>
    <row r="829" spans="1:39" x14ac:dyDescent="0.15">
      <c r="A829" t="s">
        <v>212</v>
      </c>
      <c r="B829">
        <v>5</v>
      </c>
      <c r="C829">
        <v>2</v>
      </c>
      <c r="D829">
        <v>2</v>
      </c>
      <c r="E829" t="s">
        <v>28</v>
      </c>
      <c r="F829" t="s">
        <v>29</v>
      </c>
      <c r="G829">
        <v>812</v>
      </c>
      <c r="H829">
        <v>8538</v>
      </c>
      <c r="I829">
        <v>32952</v>
      </c>
      <c r="J829">
        <v>1921110.5</v>
      </c>
      <c r="K829">
        <v>1632785.98</v>
      </c>
      <c r="L829">
        <v>1313591.28</v>
      </c>
      <c r="M829">
        <v>534760.79879999999</v>
      </c>
      <c r="N829">
        <v>812</v>
      </c>
      <c r="O829">
        <v>3633</v>
      </c>
      <c r="P829">
        <v>15892</v>
      </c>
      <c r="Q829">
        <v>906349.6</v>
      </c>
      <c r="R829">
        <v>751716.69</v>
      </c>
      <c r="S829">
        <v>509452.4</v>
      </c>
      <c r="T829">
        <v>273492.75079999998</v>
      </c>
      <c r="U829">
        <v>812</v>
      </c>
      <c r="V829">
        <v>4905</v>
      </c>
      <c r="W829">
        <v>17060</v>
      </c>
      <c r="X829">
        <v>1014760.9</v>
      </c>
      <c r="Y829">
        <v>881069.29</v>
      </c>
      <c r="Z829">
        <v>804138.88</v>
      </c>
      <c r="AA829">
        <v>261268.04800000001</v>
      </c>
      <c r="AB829">
        <v>748</v>
      </c>
      <c r="AC829">
        <v>805</v>
      </c>
      <c r="AD829">
        <v>533</v>
      </c>
      <c r="AE829">
        <v>782</v>
      </c>
      <c r="AF829">
        <v>748</v>
      </c>
      <c r="AG829">
        <v>805</v>
      </c>
      <c r="AH829">
        <v>533</v>
      </c>
      <c r="AI829">
        <v>782</v>
      </c>
      <c r="AJ829">
        <v>748</v>
      </c>
      <c r="AK829">
        <v>805</v>
      </c>
      <c r="AL829">
        <v>533</v>
      </c>
      <c r="AM829">
        <v>782</v>
      </c>
    </row>
    <row r="830" spans="1:39" x14ac:dyDescent="0.15">
      <c r="A830" t="s">
        <v>212</v>
      </c>
      <c r="B830">
        <v>5</v>
      </c>
      <c r="C830">
        <v>2</v>
      </c>
      <c r="D830">
        <v>2</v>
      </c>
      <c r="E830" t="s">
        <v>30</v>
      </c>
      <c r="F830" t="s">
        <v>28</v>
      </c>
      <c r="G830">
        <v>9</v>
      </c>
      <c r="H830">
        <v>66</v>
      </c>
      <c r="I830">
        <v>341</v>
      </c>
      <c r="J830">
        <v>19389.2</v>
      </c>
      <c r="K830">
        <v>17474.77</v>
      </c>
      <c r="L830">
        <v>13273</v>
      </c>
      <c r="M830">
        <v>5444.4386999999997</v>
      </c>
      <c r="N830">
        <v>9</v>
      </c>
      <c r="O830">
        <v>24</v>
      </c>
      <c r="P830">
        <v>138</v>
      </c>
      <c r="Q830">
        <v>7638.2</v>
      </c>
      <c r="R830">
        <v>6706.85</v>
      </c>
      <c r="S830">
        <v>2989.77</v>
      </c>
      <c r="T830">
        <v>2436.6963999999998</v>
      </c>
      <c r="U830">
        <v>9</v>
      </c>
      <c r="V830">
        <v>42</v>
      </c>
      <c r="W830">
        <v>203</v>
      </c>
      <c r="X830">
        <v>11751</v>
      </c>
      <c r="Y830">
        <v>10767.92</v>
      </c>
      <c r="Z830">
        <v>10283.23</v>
      </c>
      <c r="AA830">
        <v>3007.7422999999999</v>
      </c>
      <c r="AB830">
        <v>8</v>
      </c>
      <c r="AC830">
        <v>9</v>
      </c>
      <c r="AD830">
        <v>3</v>
      </c>
      <c r="AE830">
        <v>9</v>
      </c>
      <c r="AF830">
        <v>8</v>
      </c>
      <c r="AG830">
        <v>9</v>
      </c>
      <c r="AH830">
        <v>3</v>
      </c>
      <c r="AI830">
        <v>9</v>
      </c>
      <c r="AJ830">
        <v>8</v>
      </c>
      <c r="AK830">
        <v>9</v>
      </c>
      <c r="AL830">
        <v>3</v>
      </c>
      <c r="AM830">
        <v>9</v>
      </c>
    </row>
    <row r="831" spans="1:39" x14ac:dyDescent="0.15">
      <c r="A831" t="s">
        <v>212</v>
      </c>
      <c r="B831">
        <v>5</v>
      </c>
      <c r="C831">
        <v>2</v>
      </c>
      <c r="D831">
        <v>2</v>
      </c>
      <c r="E831" t="s">
        <v>30</v>
      </c>
      <c r="F831" t="s">
        <v>29</v>
      </c>
      <c r="G831">
        <v>101</v>
      </c>
      <c r="H831">
        <v>957</v>
      </c>
      <c r="I831">
        <v>4079</v>
      </c>
      <c r="J831">
        <v>237452.89</v>
      </c>
      <c r="K831">
        <v>203938.01</v>
      </c>
      <c r="L831">
        <v>162447.81</v>
      </c>
      <c r="M831">
        <v>66836.877299999993</v>
      </c>
      <c r="N831">
        <v>101</v>
      </c>
      <c r="O831">
        <v>448</v>
      </c>
      <c r="P831">
        <v>2144</v>
      </c>
      <c r="Q831">
        <v>117948.27</v>
      </c>
      <c r="R831">
        <v>98518.97</v>
      </c>
      <c r="S831">
        <v>69411.19</v>
      </c>
      <c r="T831">
        <v>36464.695</v>
      </c>
      <c r="U831">
        <v>101</v>
      </c>
      <c r="V831">
        <v>509</v>
      </c>
      <c r="W831">
        <v>1935</v>
      </c>
      <c r="X831">
        <v>119504.62</v>
      </c>
      <c r="Y831">
        <v>105419.04</v>
      </c>
      <c r="Z831">
        <v>93036.62</v>
      </c>
      <c r="AA831">
        <v>30372.1823</v>
      </c>
      <c r="AB831">
        <v>94</v>
      </c>
      <c r="AC831">
        <v>101</v>
      </c>
      <c r="AD831">
        <v>54</v>
      </c>
      <c r="AE831">
        <v>98</v>
      </c>
      <c r="AF831">
        <v>94</v>
      </c>
      <c r="AG831">
        <v>101</v>
      </c>
      <c r="AH831">
        <v>54</v>
      </c>
      <c r="AI831">
        <v>98</v>
      </c>
      <c r="AJ831">
        <v>94</v>
      </c>
      <c r="AK831">
        <v>101</v>
      </c>
      <c r="AL831">
        <v>54</v>
      </c>
      <c r="AM831">
        <v>98</v>
      </c>
    </row>
    <row r="832" spans="1:39" x14ac:dyDescent="0.15">
      <c r="A832" t="s">
        <v>212</v>
      </c>
      <c r="B832">
        <v>5</v>
      </c>
      <c r="C832">
        <v>2</v>
      </c>
      <c r="D832">
        <v>2</v>
      </c>
      <c r="E832" t="s">
        <v>29</v>
      </c>
      <c r="F832" t="s">
        <v>28</v>
      </c>
      <c r="G832">
        <v>86</v>
      </c>
      <c r="H832">
        <v>747</v>
      </c>
      <c r="I832">
        <v>3516</v>
      </c>
      <c r="J832">
        <v>201686.47</v>
      </c>
      <c r="K832">
        <v>160444.79</v>
      </c>
      <c r="L832">
        <v>122450.31</v>
      </c>
      <c r="M832">
        <v>56864.2212</v>
      </c>
      <c r="N832">
        <v>86</v>
      </c>
      <c r="O832">
        <v>289</v>
      </c>
      <c r="P832">
        <v>1466</v>
      </c>
      <c r="Q832">
        <v>83078.61</v>
      </c>
      <c r="R832">
        <v>65267.839999999997</v>
      </c>
      <c r="S832">
        <v>40239.85</v>
      </c>
      <c r="T832">
        <v>25490.096699999998</v>
      </c>
      <c r="U832">
        <v>86</v>
      </c>
      <c r="V832">
        <v>458</v>
      </c>
      <c r="W832">
        <v>2050</v>
      </c>
      <c r="X832">
        <v>118607.86</v>
      </c>
      <c r="Y832">
        <v>95176.95</v>
      </c>
      <c r="Z832">
        <v>82210.460000000006</v>
      </c>
      <c r="AA832">
        <v>31374.124500000002</v>
      </c>
      <c r="AB832">
        <v>81</v>
      </c>
      <c r="AC832">
        <v>86</v>
      </c>
      <c r="AD832">
        <v>43</v>
      </c>
      <c r="AE832">
        <v>81</v>
      </c>
      <c r="AF832">
        <v>81</v>
      </c>
      <c r="AG832">
        <v>86</v>
      </c>
      <c r="AH832">
        <v>43</v>
      </c>
      <c r="AI832">
        <v>81</v>
      </c>
      <c r="AJ832">
        <v>81</v>
      </c>
      <c r="AK832">
        <v>86</v>
      </c>
      <c r="AL832">
        <v>43</v>
      </c>
      <c r="AM832">
        <v>81</v>
      </c>
    </row>
    <row r="833" spans="1:39" x14ac:dyDescent="0.15">
      <c r="A833" t="s">
        <v>212</v>
      </c>
      <c r="B833">
        <v>5</v>
      </c>
      <c r="C833">
        <v>2</v>
      </c>
      <c r="D833">
        <v>2</v>
      </c>
      <c r="E833" t="s">
        <v>29</v>
      </c>
      <c r="F833" t="s">
        <v>29</v>
      </c>
      <c r="G833">
        <v>988</v>
      </c>
      <c r="H833">
        <v>11064</v>
      </c>
      <c r="I833">
        <v>44435</v>
      </c>
      <c r="J833">
        <v>2592955.21</v>
      </c>
      <c r="K833">
        <v>2081058.89</v>
      </c>
      <c r="L833">
        <v>1673796.69</v>
      </c>
      <c r="M833">
        <v>721339.0442</v>
      </c>
      <c r="N833">
        <v>988</v>
      </c>
      <c r="O833">
        <v>4239</v>
      </c>
      <c r="P833">
        <v>18923</v>
      </c>
      <c r="Q833">
        <v>1062562</v>
      </c>
      <c r="R833">
        <v>829759.42</v>
      </c>
      <c r="S833">
        <v>542063.92000000004</v>
      </c>
      <c r="T833">
        <v>325559.45529999997</v>
      </c>
      <c r="U833">
        <v>988</v>
      </c>
      <c r="V833">
        <v>6825</v>
      </c>
      <c r="W833">
        <v>25512</v>
      </c>
      <c r="X833">
        <v>1530393.21</v>
      </c>
      <c r="Y833">
        <v>1251299.47</v>
      </c>
      <c r="Z833">
        <v>1131732.77</v>
      </c>
      <c r="AA833">
        <v>395779.58889999997</v>
      </c>
      <c r="AB833">
        <v>948</v>
      </c>
      <c r="AC833">
        <v>957</v>
      </c>
      <c r="AD833">
        <v>631</v>
      </c>
      <c r="AE833">
        <v>968</v>
      </c>
      <c r="AF833">
        <v>948</v>
      </c>
      <c r="AG833">
        <v>957</v>
      </c>
      <c r="AH833">
        <v>631</v>
      </c>
      <c r="AI833">
        <v>968</v>
      </c>
      <c r="AJ833">
        <v>948</v>
      </c>
      <c r="AK833">
        <v>957</v>
      </c>
      <c r="AL833">
        <v>631</v>
      </c>
      <c r="AM833">
        <v>968</v>
      </c>
    </row>
    <row r="834" spans="1:39" x14ac:dyDescent="0.15">
      <c r="A834" t="s">
        <v>212</v>
      </c>
      <c r="B834">
        <v>5</v>
      </c>
      <c r="C834">
        <v>2</v>
      </c>
      <c r="D834">
        <v>2</v>
      </c>
      <c r="E834" t="s">
        <v>31</v>
      </c>
      <c r="F834" t="s">
        <v>28</v>
      </c>
      <c r="G834">
        <v>1</v>
      </c>
      <c r="H834">
        <v>13</v>
      </c>
      <c r="I834">
        <v>63</v>
      </c>
      <c r="J834">
        <v>1757.39</v>
      </c>
      <c r="K834">
        <v>1384.54</v>
      </c>
      <c r="L834">
        <v>922.28</v>
      </c>
      <c r="M834">
        <v>787.2056</v>
      </c>
      <c r="N834">
        <v>1</v>
      </c>
      <c r="O834">
        <v>11</v>
      </c>
      <c r="P834">
        <v>57</v>
      </c>
      <c r="Q834">
        <v>1552.45</v>
      </c>
      <c r="R834">
        <v>1189.8499999999999</v>
      </c>
      <c r="S834">
        <v>727.59</v>
      </c>
      <c r="T834">
        <v>710.89559999999994</v>
      </c>
      <c r="U834">
        <v>1</v>
      </c>
      <c r="V834">
        <v>2</v>
      </c>
      <c r="W834">
        <v>6</v>
      </c>
      <c r="X834">
        <v>204.94</v>
      </c>
      <c r="Y834">
        <v>194.69</v>
      </c>
      <c r="Z834">
        <v>194.69</v>
      </c>
      <c r="AA834">
        <v>76.31</v>
      </c>
      <c r="AB834">
        <v>1</v>
      </c>
      <c r="AC834">
        <v>1</v>
      </c>
      <c r="AD834">
        <v>1</v>
      </c>
      <c r="AE834">
        <v>1</v>
      </c>
      <c r="AF834">
        <v>1</v>
      </c>
      <c r="AG834">
        <v>1</v>
      </c>
      <c r="AH834">
        <v>1</v>
      </c>
      <c r="AI834">
        <v>1</v>
      </c>
      <c r="AJ834">
        <v>1</v>
      </c>
      <c r="AK834">
        <v>1</v>
      </c>
      <c r="AL834">
        <v>1</v>
      </c>
      <c r="AM834">
        <v>1</v>
      </c>
    </row>
    <row r="835" spans="1:39" x14ac:dyDescent="0.15">
      <c r="A835" t="s">
        <v>212</v>
      </c>
      <c r="B835">
        <v>5</v>
      </c>
      <c r="C835">
        <v>2</v>
      </c>
      <c r="D835">
        <v>2</v>
      </c>
      <c r="E835" t="s">
        <v>31</v>
      </c>
      <c r="F835" t="s">
        <v>29</v>
      </c>
      <c r="G835">
        <v>1</v>
      </c>
      <c r="H835">
        <v>17</v>
      </c>
      <c r="I835">
        <v>65</v>
      </c>
      <c r="J835">
        <v>2059.48</v>
      </c>
      <c r="K835">
        <v>1538.48</v>
      </c>
      <c r="L835">
        <v>928.15</v>
      </c>
      <c r="M835">
        <v>737.90020000000004</v>
      </c>
      <c r="N835">
        <v>1</v>
      </c>
      <c r="O835">
        <v>13</v>
      </c>
      <c r="P835">
        <v>44</v>
      </c>
      <c r="Q835">
        <v>1661.64</v>
      </c>
      <c r="R835">
        <v>1229.0899999999999</v>
      </c>
      <c r="S835">
        <v>618.76</v>
      </c>
      <c r="T835">
        <v>613.49019999999996</v>
      </c>
      <c r="U835">
        <v>1</v>
      </c>
      <c r="V835">
        <v>4</v>
      </c>
      <c r="W835">
        <v>21</v>
      </c>
      <c r="X835">
        <v>397.84</v>
      </c>
      <c r="Y835">
        <v>309.39</v>
      </c>
      <c r="Z835">
        <v>309.39</v>
      </c>
      <c r="AA835">
        <v>124.41</v>
      </c>
      <c r="AB835">
        <v>1</v>
      </c>
      <c r="AC835">
        <v>1</v>
      </c>
      <c r="AD835">
        <v>1</v>
      </c>
      <c r="AE835">
        <v>1</v>
      </c>
      <c r="AF835">
        <v>1</v>
      </c>
      <c r="AG835">
        <v>1</v>
      </c>
      <c r="AH835">
        <v>1</v>
      </c>
      <c r="AI835">
        <v>1</v>
      </c>
      <c r="AJ835">
        <v>1</v>
      </c>
      <c r="AK835">
        <v>1</v>
      </c>
      <c r="AL835">
        <v>1</v>
      </c>
      <c r="AM835">
        <v>1</v>
      </c>
    </row>
    <row r="836" spans="1:39" x14ac:dyDescent="0.15">
      <c r="A836" t="s">
        <v>212</v>
      </c>
      <c r="B836">
        <v>5</v>
      </c>
      <c r="C836">
        <v>2</v>
      </c>
      <c r="D836">
        <v>2</v>
      </c>
      <c r="E836" t="s">
        <v>32</v>
      </c>
      <c r="F836" t="s">
        <v>28</v>
      </c>
      <c r="G836">
        <v>54</v>
      </c>
      <c r="H836">
        <v>520</v>
      </c>
      <c r="I836">
        <v>2288</v>
      </c>
      <c r="J836">
        <v>131787.23000000001</v>
      </c>
      <c r="K836">
        <v>105697.97</v>
      </c>
      <c r="L836">
        <v>85641.07</v>
      </c>
      <c r="M836">
        <v>35762.772700000001</v>
      </c>
      <c r="N836">
        <v>54</v>
      </c>
      <c r="O836">
        <v>192</v>
      </c>
      <c r="P836">
        <v>909</v>
      </c>
      <c r="Q836">
        <v>52756.41</v>
      </c>
      <c r="R836">
        <v>41244.49</v>
      </c>
      <c r="S836">
        <v>28147.3</v>
      </c>
      <c r="T836">
        <v>15367.2952</v>
      </c>
      <c r="U836">
        <v>54</v>
      </c>
      <c r="V836">
        <v>328</v>
      </c>
      <c r="W836">
        <v>1379</v>
      </c>
      <c r="X836">
        <v>79030.820000000007</v>
      </c>
      <c r="Y836">
        <v>64453.48</v>
      </c>
      <c r="Z836">
        <v>57493.77</v>
      </c>
      <c r="AA836">
        <v>20395.477500000001</v>
      </c>
      <c r="AB836">
        <v>48</v>
      </c>
      <c r="AC836">
        <v>54</v>
      </c>
      <c r="AD836">
        <v>29</v>
      </c>
      <c r="AE836">
        <v>52</v>
      </c>
      <c r="AF836">
        <v>48</v>
      </c>
      <c r="AG836">
        <v>54</v>
      </c>
      <c r="AH836">
        <v>29</v>
      </c>
      <c r="AI836">
        <v>52</v>
      </c>
      <c r="AJ836">
        <v>48</v>
      </c>
      <c r="AK836">
        <v>54</v>
      </c>
      <c r="AL836">
        <v>29</v>
      </c>
      <c r="AM836">
        <v>52</v>
      </c>
    </row>
    <row r="837" spans="1:39" x14ac:dyDescent="0.15">
      <c r="A837" t="s">
        <v>212</v>
      </c>
      <c r="B837">
        <v>5</v>
      </c>
      <c r="C837">
        <v>2</v>
      </c>
      <c r="D837">
        <v>2</v>
      </c>
      <c r="E837" t="s">
        <v>32</v>
      </c>
      <c r="F837" t="s">
        <v>29</v>
      </c>
      <c r="G837">
        <v>770</v>
      </c>
      <c r="H837">
        <v>9456</v>
      </c>
      <c r="I837">
        <v>36018</v>
      </c>
      <c r="J837">
        <v>2101328.56</v>
      </c>
      <c r="K837">
        <v>1679648.46</v>
      </c>
      <c r="L837">
        <v>1402432.14</v>
      </c>
      <c r="M837">
        <v>582648.1997</v>
      </c>
      <c r="N837">
        <v>770</v>
      </c>
      <c r="O837">
        <v>3479</v>
      </c>
      <c r="P837">
        <v>14084</v>
      </c>
      <c r="Q837">
        <v>784104.07</v>
      </c>
      <c r="R837">
        <v>611988.63</v>
      </c>
      <c r="S837">
        <v>424505.13</v>
      </c>
      <c r="T837">
        <v>244509.1703</v>
      </c>
      <c r="U837">
        <v>770</v>
      </c>
      <c r="V837">
        <v>5977</v>
      </c>
      <c r="W837">
        <v>21934</v>
      </c>
      <c r="X837">
        <v>1317224.49</v>
      </c>
      <c r="Y837">
        <v>1067659.83</v>
      </c>
      <c r="Z837">
        <v>977927.01</v>
      </c>
      <c r="AA837">
        <v>338139.0294</v>
      </c>
      <c r="AB837">
        <v>728</v>
      </c>
      <c r="AC837">
        <v>750</v>
      </c>
      <c r="AD837">
        <v>529</v>
      </c>
      <c r="AE837">
        <v>747</v>
      </c>
      <c r="AF837">
        <v>728</v>
      </c>
      <c r="AG837">
        <v>750</v>
      </c>
      <c r="AH837">
        <v>529</v>
      </c>
      <c r="AI837">
        <v>747</v>
      </c>
      <c r="AJ837">
        <v>728</v>
      </c>
      <c r="AK837">
        <v>750</v>
      </c>
      <c r="AL837">
        <v>529</v>
      </c>
      <c r="AM837">
        <v>747</v>
      </c>
    </row>
    <row r="838" spans="1:39" x14ac:dyDescent="0.15">
      <c r="A838" t="s">
        <v>212</v>
      </c>
      <c r="B838">
        <v>30</v>
      </c>
      <c r="C838">
        <v>1</v>
      </c>
      <c r="D838">
        <v>0</v>
      </c>
      <c r="E838" t="s">
        <v>28</v>
      </c>
      <c r="F838" t="s">
        <v>28</v>
      </c>
      <c r="G838">
        <v>7624</v>
      </c>
      <c r="H838">
        <v>18882</v>
      </c>
      <c r="I838">
        <v>82222</v>
      </c>
      <c r="J838">
        <v>4952088.91</v>
      </c>
      <c r="K838">
        <v>4249262.47</v>
      </c>
      <c r="L838">
        <v>3517967.23</v>
      </c>
      <c r="M838">
        <v>1365219.5358</v>
      </c>
      <c r="N838">
        <v>3304</v>
      </c>
      <c r="O838">
        <v>8172</v>
      </c>
      <c r="P838">
        <v>37203</v>
      </c>
      <c r="Q838">
        <v>2220361.4500000002</v>
      </c>
      <c r="R838">
        <v>1866083.39</v>
      </c>
      <c r="S838">
        <v>1320222.6000000001</v>
      </c>
      <c r="T838">
        <v>666774.04440000001</v>
      </c>
      <c r="U838">
        <v>4320</v>
      </c>
      <c r="V838">
        <v>10710</v>
      </c>
      <c r="W838">
        <v>45019</v>
      </c>
      <c r="X838">
        <v>2731727.46</v>
      </c>
      <c r="Y838">
        <v>2383179.08</v>
      </c>
      <c r="Z838">
        <v>2197744.63</v>
      </c>
      <c r="AA838">
        <v>698445.49140000006</v>
      </c>
      <c r="AB838">
        <v>7317</v>
      </c>
      <c r="AC838">
        <v>5745</v>
      </c>
      <c r="AD838">
        <v>2329</v>
      </c>
      <c r="AE838">
        <v>4676</v>
      </c>
      <c r="AF838">
        <v>3211</v>
      </c>
      <c r="AG838">
        <v>3127</v>
      </c>
      <c r="AH838">
        <v>1321</v>
      </c>
      <c r="AI838">
        <v>2281</v>
      </c>
      <c r="AJ838">
        <v>4106</v>
      </c>
      <c r="AK838">
        <v>2618</v>
      </c>
      <c r="AL838">
        <v>1008</v>
      </c>
      <c r="AM838">
        <v>2395</v>
      </c>
    </row>
    <row r="839" spans="1:39" x14ac:dyDescent="0.15">
      <c r="A839" t="s">
        <v>212</v>
      </c>
      <c r="B839">
        <v>30</v>
      </c>
      <c r="C839">
        <v>1</v>
      </c>
      <c r="D839">
        <v>0</v>
      </c>
      <c r="E839" t="s">
        <v>28</v>
      </c>
      <c r="F839" t="s">
        <v>29</v>
      </c>
      <c r="G839">
        <v>10294</v>
      </c>
      <c r="H839">
        <v>40216</v>
      </c>
      <c r="I839">
        <v>134738</v>
      </c>
      <c r="J839">
        <v>7788907.29</v>
      </c>
      <c r="K839">
        <v>6433913.3300000001</v>
      </c>
      <c r="L839">
        <v>5546318.3399999999</v>
      </c>
      <c r="M839">
        <v>2211281.4514000001</v>
      </c>
      <c r="N839">
        <v>4887</v>
      </c>
      <c r="O839">
        <v>18089</v>
      </c>
      <c r="P839">
        <v>67059</v>
      </c>
      <c r="Q839">
        <v>3822188.41</v>
      </c>
      <c r="R839">
        <v>3103605.5</v>
      </c>
      <c r="S839">
        <v>2439540.5</v>
      </c>
      <c r="T839">
        <v>1171142.9924000001</v>
      </c>
      <c r="U839">
        <v>5407</v>
      </c>
      <c r="V839">
        <v>22127</v>
      </c>
      <c r="W839">
        <v>67679</v>
      </c>
      <c r="X839">
        <v>3966718.88</v>
      </c>
      <c r="Y839">
        <v>3330307.83</v>
      </c>
      <c r="Z839">
        <v>3106777.84</v>
      </c>
      <c r="AA839">
        <v>1040138.459</v>
      </c>
      <c r="AB839">
        <v>9866</v>
      </c>
      <c r="AC839">
        <v>9406</v>
      </c>
      <c r="AD839">
        <v>6224</v>
      </c>
      <c r="AE839">
        <v>8167</v>
      </c>
      <c r="AF839">
        <v>4798</v>
      </c>
      <c r="AG839">
        <v>4730</v>
      </c>
      <c r="AH839">
        <v>3269</v>
      </c>
      <c r="AI839">
        <v>3892</v>
      </c>
      <c r="AJ839">
        <v>5068</v>
      </c>
      <c r="AK839">
        <v>4676</v>
      </c>
      <c r="AL839">
        <v>2955</v>
      </c>
      <c r="AM839">
        <v>4275</v>
      </c>
    </row>
    <row r="840" spans="1:39" x14ac:dyDescent="0.15">
      <c r="A840" t="s">
        <v>212</v>
      </c>
      <c r="B840">
        <v>30</v>
      </c>
      <c r="C840">
        <v>1</v>
      </c>
      <c r="D840">
        <v>0</v>
      </c>
      <c r="E840" t="s">
        <v>30</v>
      </c>
      <c r="F840" t="s">
        <v>28</v>
      </c>
      <c r="G840">
        <v>6</v>
      </c>
      <c r="H840">
        <v>24</v>
      </c>
      <c r="I840">
        <v>84</v>
      </c>
      <c r="J840">
        <v>4415.59</v>
      </c>
      <c r="K840">
        <v>3382.07</v>
      </c>
      <c r="L840">
        <v>2375.7600000000002</v>
      </c>
      <c r="M840">
        <v>1360.2462</v>
      </c>
      <c r="N840">
        <v>3</v>
      </c>
      <c r="O840">
        <v>10</v>
      </c>
      <c r="P840">
        <v>24</v>
      </c>
      <c r="Q840">
        <v>1542.94</v>
      </c>
      <c r="R840">
        <v>1267.94</v>
      </c>
      <c r="S840">
        <v>429.81</v>
      </c>
      <c r="T840">
        <v>464.07940000000002</v>
      </c>
      <c r="U840">
        <v>3</v>
      </c>
      <c r="V840">
        <v>14</v>
      </c>
      <c r="W840">
        <v>60</v>
      </c>
      <c r="X840">
        <v>2872.65</v>
      </c>
      <c r="Y840">
        <v>2114.13</v>
      </c>
      <c r="Z840">
        <v>1945.95</v>
      </c>
      <c r="AA840">
        <v>896.16679999999997</v>
      </c>
      <c r="AB840">
        <v>6</v>
      </c>
      <c r="AC840">
        <v>5</v>
      </c>
      <c r="AD840">
        <v>0</v>
      </c>
      <c r="AE840">
        <v>6</v>
      </c>
      <c r="AF840">
        <v>3</v>
      </c>
      <c r="AG840">
        <v>3</v>
      </c>
      <c r="AH840">
        <v>0</v>
      </c>
      <c r="AI840">
        <v>3</v>
      </c>
      <c r="AJ840">
        <v>3</v>
      </c>
      <c r="AK840">
        <v>2</v>
      </c>
      <c r="AL840">
        <v>0</v>
      </c>
      <c r="AM840">
        <v>3</v>
      </c>
    </row>
    <row r="841" spans="1:39" x14ac:dyDescent="0.15">
      <c r="A841" t="s">
        <v>212</v>
      </c>
      <c r="B841">
        <v>30</v>
      </c>
      <c r="C841">
        <v>1</v>
      </c>
      <c r="D841">
        <v>0</v>
      </c>
      <c r="E841" t="s">
        <v>30</v>
      </c>
      <c r="F841" t="s">
        <v>29</v>
      </c>
      <c r="G841">
        <v>13</v>
      </c>
      <c r="H841">
        <v>48</v>
      </c>
      <c r="I841">
        <v>157</v>
      </c>
      <c r="J841">
        <v>9563.56</v>
      </c>
      <c r="K841">
        <v>8498.7099999999991</v>
      </c>
      <c r="L841">
        <v>7221.06</v>
      </c>
      <c r="M841">
        <v>2623.0228000000002</v>
      </c>
      <c r="N841">
        <v>7</v>
      </c>
      <c r="O841">
        <v>27</v>
      </c>
      <c r="P841">
        <v>98</v>
      </c>
      <c r="Q841">
        <v>5955.63</v>
      </c>
      <c r="R841">
        <v>5146.71</v>
      </c>
      <c r="S841">
        <v>3925.11</v>
      </c>
      <c r="T841">
        <v>1708.5228</v>
      </c>
      <c r="U841">
        <v>6</v>
      </c>
      <c r="V841">
        <v>21</v>
      </c>
      <c r="W841">
        <v>59</v>
      </c>
      <c r="X841">
        <v>3607.93</v>
      </c>
      <c r="Y841">
        <v>3352</v>
      </c>
      <c r="Z841">
        <v>3295.95</v>
      </c>
      <c r="AA841">
        <v>914.5</v>
      </c>
      <c r="AB841">
        <v>12</v>
      </c>
      <c r="AC841">
        <v>12</v>
      </c>
      <c r="AD841">
        <v>8</v>
      </c>
      <c r="AE841">
        <v>12</v>
      </c>
      <c r="AF841">
        <v>6</v>
      </c>
      <c r="AG841">
        <v>7</v>
      </c>
      <c r="AH841">
        <v>4</v>
      </c>
      <c r="AI841">
        <v>6</v>
      </c>
      <c r="AJ841">
        <v>6</v>
      </c>
      <c r="AK841">
        <v>5</v>
      </c>
      <c r="AL841">
        <v>4</v>
      </c>
      <c r="AM841">
        <v>6</v>
      </c>
    </row>
    <row r="842" spans="1:39" x14ac:dyDescent="0.15">
      <c r="A842" t="s">
        <v>212</v>
      </c>
      <c r="B842">
        <v>30</v>
      </c>
      <c r="C842">
        <v>1</v>
      </c>
      <c r="D842">
        <v>0</v>
      </c>
      <c r="E842" t="s">
        <v>29</v>
      </c>
      <c r="F842" t="s">
        <v>28</v>
      </c>
      <c r="G842">
        <v>119</v>
      </c>
      <c r="H842">
        <v>325</v>
      </c>
      <c r="I842">
        <v>1552</v>
      </c>
      <c r="J842">
        <v>86542.67</v>
      </c>
      <c r="K842">
        <v>69271.14</v>
      </c>
      <c r="L842">
        <v>57448.49</v>
      </c>
      <c r="M842">
        <v>27765.0075</v>
      </c>
      <c r="N842">
        <v>66</v>
      </c>
      <c r="O842">
        <v>197</v>
      </c>
      <c r="P842">
        <v>944</v>
      </c>
      <c r="Q842">
        <v>50532.43</v>
      </c>
      <c r="R842">
        <v>39060.47</v>
      </c>
      <c r="S842">
        <v>29416.15</v>
      </c>
      <c r="T842">
        <v>18382.1718</v>
      </c>
      <c r="U842">
        <v>53</v>
      </c>
      <c r="V842">
        <v>128</v>
      </c>
      <c r="W842">
        <v>608</v>
      </c>
      <c r="X842">
        <v>36010.239999999998</v>
      </c>
      <c r="Y842">
        <v>30210.67</v>
      </c>
      <c r="Z842">
        <v>28032.34</v>
      </c>
      <c r="AA842">
        <v>9382.8356999999996</v>
      </c>
      <c r="AB842">
        <v>114</v>
      </c>
      <c r="AC842">
        <v>86</v>
      </c>
      <c r="AD842">
        <v>32</v>
      </c>
      <c r="AE842">
        <v>72</v>
      </c>
      <c r="AF842">
        <v>64</v>
      </c>
      <c r="AG842">
        <v>66</v>
      </c>
      <c r="AH842">
        <v>25</v>
      </c>
      <c r="AI842">
        <v>54</v>
      </c>
      <c r="AJ842">
        <v>50</v>
      </c>
      <c r="AK842">
        <v>20</v>
      </c>
      <c r="AL842">
        <v>7</v>
      </c>
      <c r="AM842">
        <v>18</v>
      </c>
    </row>
    <row r="843" spans="1:39" x14ac:dyDescent="0.15">
      <c r="A843" t="s">
        <v>212</v>
      </c>
      <c r="B843">
        <v>30</v>
      </c>
      <c r="C843">
        <v>1</v>
      </c>
      <c r="D843">
        <v>0</v>
      </c>
      <c r="E843" t="s">
        <v>29</v>
      </c>
      <c r="F843" t="s">
        <v>29</v>
      </c>
      <c r="G843">
        <v>225</v>
      </c>
      <c r="H843">
        <v>960</v>
      </c>
      <c r="I843">
        <v>3395</v>
      </c>
      <c r="J843">
        <v>194922.53</v>
      </c>
      <c r="K843">
        <v>149519.10999999999</v>
      </c>
      <c r="L843">
        <v>125496.69</v>
      </c>
      <c r="M843">
        <v>59489.504399999998</v>
      </c>
      <c r="N843">
        <v>135</v>
      </c>
      <c r="O843">
        <v>548</v>
      </c>
      <c r="P843">
        <v>2086</v>
      </c>
      <c r="Q843">
        <v>116757.73</v>
      </c>
      <c r="R843">
        <v>87725.53</v>
      </c>
      <c r="S843">
        <v>69087.13</v>
      </c>
      <c r="T843">
        <v>38636.090199999999</v>
      </c>
      <c r="U843">
        <v>90</v>
      </c>
      <c r="V843">
        <v>412</v>
      </c>
      <c r="W843">
        <v>1309</v>
      </c>
      <c r="X843">
        <v>78164.800000000003</v>
      </c>
      <c r="Y843">
        <v>61793.58</v>
      </c>
      <c r="Z843">
        <v>56409.56</v>
      </c>
      <c r="AA843">
        <v>20853.414199999999</v>
      </c>
      <c r="AB843">
        <v>221</v>
      </c>
      <c r="AC843">
        <v>209</v>
      </c>
      <c r="AD843">
        <v>149</v>
      </c>
      <c r="AE843">
        <v>196</v>
      </c>
      <c r="AF843">
        <v>135</v>
      </c>
      <c r="AG843">
        <v>133</v>
      </c>
      <c r="AH843">
        <v>102</v>
      </c>
      <c r="AI843">
        <v>118</v>
      </c>
      <c r="AJ843">
        <v>86</v>
      </c>
      <c r="AK843">
        <v>76</v>
      </c>
      <c r="AL843">
        <v>47</v>
      </c>
      <c r="AM843">
        <v>78</v>
      </c>
    </row>
    <row r="844" spans="1:39" x14ac:dyDescent="0.15">
      <c r="A844" t="s">
        <v>212</v>
      </c>
      <c r="B844">
        <v>30</v>
      </c>
      <c r="C844">
        <v>1</v>
      </c>
      <c r="D844">
        <v>0</v>
      </c>
      <c r="E844" t="s">
        <v>32</v>
      </c>
      <c r="F844" t="s">
        <v>28</v>
      </c>
      <c r="G844">
        <v>2489</v>
      </c>
      <c r="H844">
        <v>6658</v>
      </c>
      <c r="I844">
        <v>30832</v>
      </c>
      <c r="J844">
        <v>1852682.83</v>
      </c>
      <c r="K844">
        <v>1480523.38</v>
      </c>
      <c r="L844">
        <v>1338135.23</v>
      </c>
      <c r="M844">
        <v>486514.09740000003</v>
      </c>
      <c r="N844">
        <v>425</v>
      </c>
      <c r="O844">
        <v>1226</v>
      </c>
      <c r="P844">
        <v>5555</v>
      </c>
      <c r="Q844">
        <v>335072.43</v>
      </c>
      <c r="R844">
        <v>258733.61</v>
      </c>
      <c r="S844">
        <v>188779.89</v>
      </c>
      <c r="T844">
        <v>97757.428499999995</v>
      </c>
      <c r="U844">
        <v>2064</v>
      </c>
      <c r="V844">
        <v>5432</v>
      </c>
      <c r="W844">
        <v>25277</v>
      </c>
      <c r="X844">
        <v>1517610.4</v>
      </c>
      <c r="Y844">
        <v>1221789.77</v>
      </c>
      <c r="Z844">
        <v>1149355.3400000001</v>
      </c>
      <c r="AA844">
        <v>388756.66889999999</v>
      </c>
      <c r="AB844">
        <v>2443</v>
      </c>
      <c r="AC844">
        <v>1714</v>
      </c>
      <c r="AD844">
        <v>691</v>
      </c>
      <c r="AE844">
        <v>1701</v>
      </c>
      <c r="AF844">
        <v>416</v>
      </c>
      <c r="AG844">
        <v>351</v>
      </c>
      <c r="AH844">
        <v>157</v>
      </c>
      <c r="AI844">
        <v>351</v>
      </c>
      <c r="AJ844">
        <v>2027</v>
      </c>
      <c r="AK844">
        <v>1363</v>
      </c>
      <c r="AL844">
        <v>534</v>
      </c>
      <c r="AM844">
        <v>1350</v>
      </c>
    </row>
    <row r="845" spans="1:39" x14ac:dyDescent="0.15">
      <c r="A845" t="s">
        <v>212</v>
      </c>
      <c r="B845">
        <v>30</v>
      </c>
      <c r="C845">
        <v>1</v>
      </c>
      <c r="D845">
        <v>0</v>
      </c>
      <c r="E845" t="s">
        <v>32</v>
      </c>
      <c r="F845" t="s">
        <v>29</v>
      </c>
      <c r="G845">
        <v>5033</v>
      </c>
      <c r="H845">
        <v>21137</v>
      </c>
      <c r="I845">
        <v>73868</v>
      </c>
      <c r="J845">
        <v>4349489.0599999996</v>
      </c>
      <c r="K845">
        <v>3419145.32</v>
      </c>
      <c r="L845">
        <v>3122990.56</v>
      </c>
      <c r="M845">
        <v>1184516.5137</v>
      </c>
      <c r="N845">
        <v>1090</v>
      </c>
      <c r="O845">
        <v>4728</v>
      </c>
      <c r="P845">
        <v>17068</v>
      </c>
      <c r="Q845">
        <v>984562.55</v>
      </c>
      <c r="R845">
        <v>756211.46</v>
      </c>
      <c r="S845">
        <v>613761.68999999994</v>
      </c>
      <c r="T845">
        <v>301281.87790000002</v>
      </c>
      <c r="U845">
        <v>3943</v>
      </c>
      <c r="V845">
        <v>16409</v>
      </c>
      <c r="W845">
        <v>56800</v>
      </c>
      <c r="X845">
        <v>3364926.51</v>
      </c>
      <c r="Y845">
        <v>2662933.86</v>
      </c>
      <c r="Z845">
        <v>2509228.87</v>
      </c>
      <c r="AA845">
        <v>883234.63580000005</v>
      </c>
      <c r="AB845">
        <v>4972</v>
      </c>
      <c r="AC845">
        <v>4670</v>
      </c>
      <c r="AD845">
        <v>3176</v>
      </c>
      <c r="AE845">
        <v>4453</v>
      </c>
      <c r="AF845">
        <v>1081</v>
      </c>
      <c r="AG845">
        <v>1005</v>
      </c>
      <c r="AH845">
        <v>733</v>
      </c>
      <c r="AI845">
        <v>946</v>
      </c>
      <c r="AJ845">
        <v>3891</v>
      </c>
      <c r="AK845">
        <v>3665</v>
      </c>
      <c r="AL845">
        <v>2443</v>
      </c>
      <c r="AM845">
        <v>3507</v>
      </c>
    </row>
    <row r="846" spans="1:39" x14ac:dyDescent="0.15">
      <c r="A846" t="s">
        <v>212</v>
      </c>
      <c r="B846">
        <v>30</v>
      </c>
      <c r="C846">
        <v>1</v>
      </c>
      <c r="D846">
        <v>1</v>
      </c>
      <c r="E846" t="s">
        <v>28</v>
      </c>
      <c r="F846" t="s">
        <v>28</v>
      </c>
      <c r="G846">
        <v>8718</v>
      </c>
      <c r="H846">
        <v>30556</v>
      </c>
      <c r="I846">
        <v>106967</v>
      </c>
      <c r="J846">
        <v>6050289.04</v>
      </c>
      <c r="K846">
        <v>5227823.8600000003</v>
      </c>
      <c r="L846">
        <v>4385725.51</v>
      </c>
      <c r="M846">
        <v>1717442.6942</v>
      </c>
      <c r="N846">
        <v>4459</v>
      </c>
      <c r="O846">
        <v>14344</v>
      </c>
      <c r="P846">
        <v>57128</v>
      </c>
      <c r="Q846">
        <v>3137210.75</v>
      </c>
      <c r="R846">
        <v>2704726.55</v>
      </c>
      <c r="S846">
        <v>2035643.75</v>
      </c>
      <c r="T846">
        <v>967961.90599999996</v>
      </c>
      <c r="U846">
        <v>4259</v>
      </c>
      <c r="V846">
        <v>16212</v>
      </c>
      <c r="W846">
        <v>49839</v>
      </c>
      <c r="X846">
        <v>2913078.29</v>
      </c>
      <c r="Y846">
        <v>2523097.31</v>
      </c>
      <c r="Z846">
        <v>2350081.7599999998</v>
      </c>
      <c r="AA846">
        <v>749480.78819999995</v>
      </c>
      <c r="AB846">
        <v>8198</v>
      </c>
      <c r="AC846">
        <v>7913</v>
      </c>
      <c r="AD846">
        <v>3049</v>
      </c>
      <c r="AE846">
        <v>7520</v>
      </c>
      <c r="AF846">
        <v>4257</v>
      </c>
      <c r="AG846">
        <v>4258</v>
      </c>
      <c r="AH846">
        <v>1875</v>
      </c>
      <c r="AI846">
        <v>3997</v>
      </c>
      <c r="AJ846">
        <v>3941</v>
      </c>
      <c r="AK846">
        <v>3655</v>
      </c>
      <c r="AL846">
        <v>1174</v>
      </c>
      <c r="AM846">
        <v>3523</v>
      </c>
    </row>
    <row r="847" spans="1:39" x14ac:dyDescent="0.15">
      <c r="A847" t="s">
        <v>212</v>
      </c>
      <c r="B847">
        <v>30</v>
      </c>
      <c r="C847">
        <v>1</v>
      </c>
      <c r="D847">
        <v>1</v>
      </c>
      <c r="E847" t="s">
        <v>28</v>
      </c>
      <c r="F847" t="s">
        <v>29</v>
      </c>
      <c r="G847">
        <v>45281</v>
      </c>
      <c r="H847">
        <v>221522</v>
      </c>
      <c r="I847">
        <v>646398</v>
      </c>
      <c r="J847">
        <v>36023737.280000001</v>
      </c>
      <c r="K847">
        <v>30742415.91</v>
      </c>
      <c r="L847">
        <v>26599261.640000001</v>
      </c>
      <c r="M847">
        <v>10329248.653899999</v>
      </c>
      <c r="N847">
        <v>23468</v>
      </c>
      <c r="O847">
        <v>109102</v>
      </c>
      <c r="P847">
        <v>355621</v>
      </c>
      <c r="Q847">
        <v>19283297.190000001</v>
      </c>
      <c r="R847">
        <v>16248954.369999999</v>
      </c>
      <c r="S847">
        <v>13004146.189999999</v>
      </c>
      <c r="T847">
        <v>5952483.4961999999</v>
      </c>
      <c r="U847">
        <v>21813</v>
      </c>
      <c r="V847">
        <v>112420</v>
      </c>
      <c r="W847">
        <v>290777</v>
      </c>
      <c r="X847">
        <v>16740440.09</v>
      </c>
      <c r="Y847">
        <v>14493461.539999999</v>
      </c>
      <c r="Z847">
        <v>13595115.449999999</v>
      </c>
      <c r="AA847">
        <v>4376765.1577000003</v>
      </c>
      <c r="AB847">
        <v>43449</v>
      </c>
      <c r="AC847">
        <v>43442</v>
      </c>
      <c r="AD847">
        <v>24906</v>
      </c>
      <c r="AE847">
        <v>42255</v>
      </c>
      <c r="AF847">
        <v>22628</v>
      </c>
      <c r="AG847">
        <v>22709</v>
      </c>
      <c r="AH847">
        <v>14627</v>
      </c>
      <c r="AI847">
        <v>22029</v>
      </c>
      <c r="AJ847">
        <v>20821</v>
      </c>
      <c r="AK847">
        <v>20733</v>
      </c>
      <c r="AL847">
        <v>10279</v>
      </c>
      <c r="AM847">
        <v>20226</v>
      </c>
    </row>
    <row r="848" spans="1:39" x14ac:dyDescent="0.15">
      <c r="A848" t="s">
        <v>212</v>
      </c>
      <c r="B848">
        <v>30</v>
      </c>
      <c r="C848">
        <v>1</v>
      </c>
      <c r="D848">
        <v>1</v>
      </c>
      <c r="E848" t="s">
        <v>30</v>
      </c>
      <c r="F848" t="s">
        <v>28</v>
      </c>
      <c r="G848">
        <v>905</v>
      </c>
      <c r="H848">
        <v>3038</v>
      </c>
      <c r="I848">
        <v>10853</v>
      </c>
      <c r="J848">
        <v>621593.73</v>
      </c>
      <c r="K848">
        <v>547147.22</v>
      </c>
      <c r="L848">
        <v>447192.48</v>
      </c>
      <c r="M848">
        <v>174562.18179999999</v>
      </c>
      <c r="N848">
        <v>458</v>
      </c>
      <c r="O848">
        <v>1502</v>
      </c>
      <c r="P848">
        <v>5883</v>
      </c>
      <c r="Q848">
        <v>330467.68</v>
      </c>
      <c r="R848">
        <v>286995.21999999997</v>
      </c>
      <c r="S848">
        <v>211056.25</v>
      </c>
      <c r="T848">
        <v>98707.854099999997</v>
      </c>
      <c r="U848">
        <v>447</v>
      </c>
      <c r="V848">
        <v>1536</v>
      </c>
      <c r="W848">
        <v>4970</v>
      </c>
      <c r="X848">
        <v>291126.05</v>
      </c>
      <c r="Y848">
        <v>260152</v>
      </c>
      <c r="Z848">
        <v>236136.23</v>
      </c>
      <c r="AA848">
        <v>75854.327699999994</v>
      </c>
      <c r="AB848">
        <v>840</v>
      </c>
      <c r="AC848">
        <v>843</v>
      </c>
      <c r="AD848">
        <v>276</v>
      </c>
      <c r="AE848">
        <v>882</v>
      </c>
      <c r="AF848">
        <v>422</v>
      </c>
      <c r="AG848">
        <v>432</v>
      </c>
      <c r="AH848">
        <v>170</v>
      </c>
      <c r="AI848">
        <v>451</v>
      </c>
      <c r="AJ848">
        <v>418</v>
      </c>
      <c r="AK848">
        <v>411</v>
      </c>
      <c r="AL848">
        <v>106</v>
      </c>
      <c r="AM848">
        <v>431</v>
      </c>
    </row>
    <row r="849" spans="1:39" x14ac:dyDescent="0.15">
      <c r="A849" t="s">
        <v>212</v>
      </c>
      <c r="B849">
        <v>30</v>
      </c>
      <c r="C849">
        <v>1</v>
      </c>
      <c r="D849">
        <v>1</v>
      </c>
      <c r="E849" t="s">
        <v>30</v>
      </c>
      <c r="F849" t="s">
        <v>29</v>
      </c>
      <c r="G849">
        <v>5047</v>
      </c>
      <c r="H849">
        <v>25128</v>
      </c>
      <c r="I849">
        <v>71184</v>
      </c>
      <c r="J849">
        <v>4026252.43</v>
      </c>
      <c r="K849">
        <v>3450680.77</v>
      </c>
      <c r="L849">
        <v>2978290.06</v>
      </c>
      <c r="M849">
        <v>1136863.9032999999</v>
      </c>
      <c r="N849">
        <v>2320</v>
      </c>
      <c r="O849">
        <v>10569</v>
      </c>
      <c r="P849">
        <v>34305</v>
      </c>
      <c r="Q849">
        <v>1888154.13</v>
      </c>
      <c r="R849">
        <v>1604505.67</v>
      </c>
      <c r="S849">
        <v>1265374.46</v>
      </c>
      <c r="T849">
        <v>576368.63170000003</v>
      </c>
      <c r="U849">
        <v>2727</v>
      </c>
      <c r="V849">
        <v>14559</v>
      </c>
      <c r="W849">
        <v>36879</v>
      </c>
      <c r="X849">
        <v>2138098.2999999998</v>
      </c>
      <c r="Y849">
        <v>1846175.1</v>
      </c>
      <c r="Z849">
        <v>1712915.6</v>
      </c>
      <c r="AA849">
        <v>560495.27159999998</v>
      </c>
      <c r="AB849">
        <v>4792</v>
      </c>
      <c r="AC849">
        <v>4911</v>
      </c>
      <c r="AD849">
        <v>2554</v>
      </c>
      <c r="AE849">
        <v>4872</v>
      </c>
      <c r="AF849">
        <v>2210</v>
      </c>
      <c r="AG849">
        <v>2255</v>
      </c>
      <c r="AH849">
        <v>1370</v>
      </c>
      <c r="AI849">
        <v>2253</v>
      </c>
      <c r="AJ849">
        <v>2582</v>
      </c>
      <c r="AK849">
        <v>2656</v>
      </c>
      <c r="AL849">
        <v>1184</v>
      </c>
      <c r="AM849">
        <v>2619</v>
      </c>
    </row>
    <row r="850" spans="1:39" x14ac:dyDescent="0.15">
      <c r="A850" t="s">
        <v>212</v>
      </c>
      <c r="B850">
        <v>30</v>
      </c>
      <c r="C850">
        <v>1</v>
      </c>
      <c r="D850">
        <v>1</v>
      </c>
      <c r="E850" t="s">
        <v>29</v>
      </c>
      <c r="F850" t="s">
        <v>28</v>
      </c>
      <c r="G850">
        <v>6975</v>
      </c>
      <c r="H850">
        <v>25741</v>
      </c>
      <c r="I850">
        <v>90374</v>
      </c>
      <c r="J850">
        <v>5203011.5</v>
      </c>
      <c r="K850">
        <v>4329715.67</v>
      </c>
      <c r="L850">
        <v>3780363.07</v>
      </c>
      <c r="M850">
        <v>1449654.6328</v>
      </c>
      <c r="N850">
        <v>2438</v>
      </c>
      <c r="O850">
        <v>8168</v>
      </c>
      <c r="P850">
        <v>33184</v>
      </c>
      <c r="Q850">
        <v>1834997.35</v>
      </c>
      <c r="R850">
        <v>1517458.46</v>
      </c>
      <c r="S850">
        <v>1170417.54</v>
      </c>
      <c r="T850">
        <v>576841.34530000004</v>
      </c>
      <c r="U850">
        <v>4537</v>
      </c>
      <c r="V850">
        <v>17573</v>
      </c>
      <c r="W850">
        <v>57190</v>
      </c>
      <c r="X850">
        <v>3368014.15</v>
      </c>
      <c r="Y850">
        <v>2812257.21</v>
      </c>
      <c r="Z850">
        <v>2609945.5299999998</v>
      </c>
      <c r="AA850">
        <v>872813.28749999998</v>
      </c>
      <c r="AB850">
        <v>6603</v>
      </c>
      <c r="AC850">
        <v>6431</v>
      </c>
      <c r="AD850">
        <v>2435</v>
      </c>
      <c r="AE850">
        <v>6658</v>
      </c>
      <c r="AF850">
        <v>2303</v>
      </c>
      <c r="AG850">
        <v>2269</v>
      </c>
      <c r="AH850">
        <v>1046</v>
      </c>
      <c r="AI850">
        <v>2344</v>
      </c>
      <c r="AJ850">
        <v>4300</v>
      </c>
      <c r="AK850">
        <v>4162</v>
      </c>
      <c r="AL850">
        <v>1389</v>
      </c>
      <c r="AM850">
        <v>4314</v>
      </c>
    </row>
    <row r="851" spans="1:39" x14ac:dyDescent="0.15">
      <c r="A851" t="s">
        <v>212</v>
      </c>
      <c r="B851">
        <v>30</v>
      </c>
      <c r="C851">
        <v>1</v>
      </c>
      <c r="D851">
        <v>1</v>
      </c>
      <c r="E851" t="s">
        <v>29</v>
      </c>
      <c r="F851" t="s">
        <v>29</v>
      </c>
      <c r="G851">
        <v>59577</v>
      </c>
      <c r="H851">
        <v>327096</v>
      </c>
      <c r="I851">
        <v>937121</v>
      </c>
      <c r="J851">
        <v>52572323.640000001</v>
      </c>
      <c r="K851">
        <v>42660353.899999999</v>
      </c>
      <c r="L851">
        <v>38142398.140000001</v>
      </c>
      <c r="M851">
        <v>14767654.161599999</v>
      </c>
      <c r="N851">
        <v>18763</v>
      </c>
      <c r="O851">
        <v>95281</v>
      </c>
      <c r="P851">
        <v>317664</v>
      </c>
      <c r="Q851">
        <v>17009524.370000001</v>
      </c>
      <c r="R851">
        <v>13606789.539999999</v>
      </c>
      <c r="S851">
        <v>11042560.74</v>
      </c>
      <c r="T851">
        <v>5399521.1763000004</v>
      </c>
      <c r="U851">
        <v>40814</v>
      </c>
      <c r="V851">
        <v>231815</v>
      </c>
      <c r="W851">
        <v>619457</v>
      </c>
      <c r="X851">
        <v>35562799.270000003</v>
      </c>
      <c r="Y851">
        <v>29053564.359999999</v>
      </c>
      <c r="Z851">
        <v>27099837.399999999</v>
      </c>
      <c r="AA851">
        <v>9368132.9853000008</v>
      </c>
      <c r="AB851">
        <v>57392</v>
      </c>
      <c r="AC851">
        <v>56295</v>
      </c>
      <c r="AD851">
        <v>32195</v>
      </c>
      <c r="AE851">
        <v>57775</v>
      </c>
      <c r="AF851">
        <v>18053</v>
      </c>
      <c r="AG851">
        <v>17761</v>
      </c>
      <c r="AH851">
        <v>12156</v>
      </c>
      <c r="AI851">
        <v>18193</v>
      </c>
      <c r="AJ851">
        <v>39339</v>
      </c>
      <c r="AK851">
        <v>38534</v>
      </c>
      <c r="AL851">
        <v>20039</v>
      </c>
      <c r="AM851">
        <v>39582</v>
      </c>
    </row>
    <row r="852" spans="1:39" x14ac:dyDescent="0.15">
      <c r="A852" t="s">
        <v>212</v>
      </c>
      <c r="B852">
        <v>30</v>
      </c>
      <c r="C852">
        <v>1</v>
      </c>
      <c r="D852">
        <v>1</v>
      </c>
      <c r="E852" t="s">
        <v>31</v>
      </c>
      <c r="F852" t="s">
        <v>28</v>
      </c>
      <c r="G852">
        <v>39</v>
      </c>
      <c r="H852">
        <v>190</v>
      </c>
      <c r="I852">
        <v>541</v>
      </c>
      <c r="J852">
        <v>30599.75</v>
      </c>
      <c r="K852">
        <v>26393.67</v>
      </c>
      <c r="L852">
        <v>21558.62</v>
      </c>
      <c r="M852">
        <v>8763.6299999999992</v>
      </c>
      <c r="N852">
        <v>16</v>
      </c>
      <c r="O852">
        <v>73</v>
      </c>
      <c r="P852">
        <v>232</v>
      </c>
      <c r="Q852">
        <v>13308.91</v>
      </c>
      <c r="R852">
        <v>11398.04</v>
      </c>
      <c r="S852">
        <v>8500.35</v>
      </c>
      <c r="T852">
        <v>4041.3236999999999</v>
      </c>
      <c r="U852">
        <v>23</v>
      </c>
      <c r="V852">
        <v>117</v>
      </c>
      <c r="W852">
        <v>309</v>
      </c>
      <c r="X852">
        <v>17290.84</v>
      </c>
      <c r="Y852">
        <v>14995.63</v>
      </c>
      <c r="Z852">
        <v>13058.27</v>
      </c>
      <c r="AA852">
        <v>4722.3063000000002</v>
      </c>
      <c r="AB852">
        <v>39</v>
      </c>
      <c r="AC852">
        <v>36</v>
      </c>
      <c r="AD852">
        <v>16</v>
      </c>
      <c r="AE852">
        <v>37</v>
      </c>
      <c r="AF852">
        <v>16</v>
      </c>
      <c r="AG852">
        <v>14</v>
      </c>
      <c r="AH852">
        <v>7</v>
      </c>
      <c r="AI852">
        <v>16</v>
      </c>
      <c r="AJ852">
        <v>23</v>
      </c>
      <c r="AK852">
        <v>22</v>
      </c>
      <c r="AL852">
        <v>9</v>
      </c>
      <c r="AM852">
        <v>21</v>
      </c>
    </row>
    <row r="853" spans="1:39" x14ac:dyDescent="0.15">
      <c r="A853" t="s">
        <v>212</v>
      </c>
      <c r="B853">
        <v>30</v>
      </c>
      <c r="C853">
        <v>1</v>
      </c>
      <c r="D853">
        <v>1</v>
      </c>
      <c r="E853" t="s">
        <v>31</v>
      </c>
      <c r="F853" t="s">
        <v>29</v>
      </c>
      <c r="G853">
        <v>218</v>
      </c>
      <c r="H853">
        <v>1305</v>
      </c>
      <c r="I853">
        <v>3380</v>
      </c>
      <c r="J853">
        <v>184497.06</v>
      </c>
      <c r="K853">
        <v>154794.70000000001</v>
      </c>
      <c r="L853">
        <v>136349.26999999999</v>
      </c>
      <c r="M853">
        <v>52371.542399999998</v>
      </c>
      <c r="N853">
        <v>80</v>
      </c>
      <c r="O853">
        <v>458</v>
      </c>
      <c r="P853">
        <v>1293</v>
      </c>
      <c r="Q853">
        <v>70530.83</v>
      </c>
      <c r="R853">
        <v>58330.559999999998</v>
      </c>
      <c r="S853">
        <v>47010.38</v>
      </c>
      <c r="T853">
        <v>21710.9872</v>
      </c>
      <c r="U853">
        <v>138</v>
      </c>
      <c r="V853">
        <v>847</v>
      </c>
      <c r="W853">
        <v>2087</v>
      </c>
      <c r="X853">
        <v>113966.23</v>
      </c>
      <c r="Y853">
        <v>96464.14</v>
      </c>
      <c r="Z853">
        <v>89338.89</v>
      </c>
      <c r="AA853">
        <v>30660.555199999999</v>
      </c>
      <c r="AB853">
        <v>208</v>
      </c>
      <c r="AC853">
        <v>206</v>
      </c>
      <c r="AD853">
        <v>103</v>
      </c>
      <c r="AE853">
        <v>215</v>
      </c>
      <c r="AF853">
        <v>79</v>
      </c>
      <c r="AG853">
        <v>74</v>
      </c>
      <c r="AH853">
        <v>43</v>
      </c>
      <c r="AI853">
        <v>79</v>
      </c>
      <c r="AJ853">
        <v>129</v>
      </c>
      <c r="AK853">
        <v>132</v>
      </c>
      <c r="AL853">
        <v>60</v>
      </c>
      <c r="AM853">
        <v>136</v>
      </c>
    </row>
    <row r="854" spans="1:39" x14ac:dyDescent="0.15">
      <c r="A854" t="s">
        <v>212</v>
      </c>
      <c r="B854">
        <v>30</v>
      </c>
      <c r="C854">
        <v>1</v>
      </c>
      <c r="D854">
        <v>1</v>
      </c>
      <c r="E854" t="s">
        <v>32</v>
      </c>
      <c r="F854" t="s">
        <v>28</v>
      </c>
      <c r="G854">
        <v>989</v>
      </c>
      <c r="H854">
        <v>3519</v>
      </c>
      <c r="I854">
        <v>12862</v>
      </c>
      <c r="J854">
        <v>757192.36</v>
      </c>
      <c r="K854">
        <v>621922.85</v>
      </c>
      <c r="L854">
        <v>554834.32999999996</v>
      </c>
      <c r="M854">
        <v>201943.20329999999</v>
      </c>
      <c r="N854">
        <v>257</v>
      </c>
      <c r="O854">
        <v>901</v>
      </c>
      <c r="P854">
        <v>3527</v>
      </c>
      <c r="Q854">
        <v>199550.59</v>
      </c>
      <c r="R854">
        <v>164326.18</v>
      </c>
      <c r="S854">
        <v>126235.96</v>
      </c>
      <c r="T854">
        <v>60252.1319</v>
      </c>
      <c r="U854">
        <v>732</v>
      </c>
      <c r="V854">
        <v>2618</v>
      </c>
      <c r="W854">
        <v>9335</v>
      </c>
      <c r="X854">
        <v>557641.77</v>
      </c>
      <c r="Y854">
        <v>457596.67</v>
      </c>
      <c r="Z854">
        <v>428598.37</v>
      </c>
      <c r="AA854">
        <v>141691.07139999999</v>
      </c>
      <c r="AB854">
        <v>945</v>
      </c>
      <c r="AC854">
        <v>875</v>
      </c>
      <c r="AD854">
        <v>313</v>
      </c>
      <c r="AE854">
        <v>872</v>
      </c>
      <c r="AF854">
        <v>243</v>
      </c>
      <c r="AG854">
        <v>225</v>
      </c>
      <c r="AH854">
        <v>88</v>
      </c>
      <c r="AI854">
        <v>242</v>
      </c>
      <c r="AJ854">
        <v>702</v>
      </c>
      <c r="AK854">
        <v>650</v>
      </c>
      <c r="AL854">
        <v>225</v>
      </c>
      <c r="AM854">
        <v>630</v>
      </c>
    </row>
    <row r="855" spans="1:39" x14ac:dyDescent="0.15">
      <c r="A855" t="s">
        <v>212</v>
      </c>
      <c r="B855">
        <v>30</v>
      </c>
      <c r="C855">
        <v>1</v>
      </c>
      <c r="D855">
        <v>1</v>
      </c>
      <c r="E855" t="s">
        <v>32</v>
      </c>
      <c r="F855" t="s">
        <v>29</v>
      </c>
      <c r="G855">
        <v>6694</v>
      </c>
      <c r="H855">
        <v>36045</v>
      </c>
      <c r="I855">
        <v>104930</v>
      </c>
      <c r="J855">
        <v>6037687.3899999997</v>
      </c>
      <c r="K855">
        <v>4887904.78</v>
      </c>
      <c r="L855">
        <v>4477452.1900000004</v>
      </c>
      <c r="M855">
        <v>1641929.3437000001</v>
      </c>
      <c r="N855">
        <v>1478</v>
      </c>
      <c r="O855">
        <v>7487</v>
      </c>
      <c r="P855">
        <v>24030</v>
      </c>
      <c r="Q855">
        <v>1335514.8400000001</v>
      </c>
      <c r="R855">
        <v>1079975.67</v>
      </c>
      <c r="S855">
        <v>881027.85</v>
      </c>
      <c r="T855">
        <v>408282.576</v>
      </c>
      <c r="U855">
        <v>5216</v>
      </c>
      <c r="V855">
        <v>28558</v>
      </c>
      <c r="W855">
        <v>80900</v>
      </c>
      <c r="X855">
        <v>4702172.55</v>
      </c>
      <c r="Y855">
        <v>3807929.11</v>
      </c>
      <c r="Z855">
        <v>3596424.34</v>
      </c>
      <c r="AA855">
        <v>1233646.7677</v>
      </c>
      <c r="AB855">
        <v>6530</v>
      </c>
      <c r="AC855">
        <v>6295</v>
      </c>
      <c r="AD855">
        <v>3594</v>
      </c>
      <c r="AE855">
        <v>6409</v>
      </c>
      <c r="AF855">
        <v>1442</v>
      </c>
      <c r="AG855">
        <v>1310</v>
      </c>
      <c r="AH855">
        <v>844</v>
      </c>
      <c r="AI855">
        <v>1409</v>
      </c>
      <c r="AJ855">
        <v>5088</v>
      </c>
      <c r="AK855">
        <v>4985</v>
      </c>
      <c r="AL855">
        <v>2750</v>
      </c>
      <c r="AM855">
        <v>5000</v>
      </c>
    </row>
    <row r="856" spans="1:39" x14ac:dyDescent="0.15">
      <c r="A856" t="s">
        <v>212</v>
      </c>
      <c r="B856">
        <v>30</v>
      </c>
      <c r="C856">
        <v>1</v>
      </c>
      <c r="D856">
        <v>2</v>
      </c>
      <c r="E856" t="s">
        <v>28</v>
      </c>
      <c r="F856" t="s">
        <v>28</v>
      </c>
      <c r="G856">
        <v>8300</v>
      </c>
      <c r="H856">
        <v>20761</v>
      </c>
      <c r="I856">
        <v>87742</v>
      </c>
      <c r="J856">
        <v>5323002.66</v>
      </c>
      <c r="K856">
        <v>4640617.41</v>
      </c>
      <c r="L856">
        <v>3809487.68</v>
      </c>
      <c r="M856">
        <v>1452313.6361</v>
      </c>
      <c r="N856">
        <v>3652</v>
      </c>
      <c r="O856">
        <v>8867</v>
      </c>
      <c r="P856">
        <v>40322</v>
      </c>
      <c r="Q856">
        <v>2451882.27</v>
      </c>
      <c r="R856">
        <v>2098550.2000000002</v>
      </c>
      <c r="S856">
        <v>1461900.16</v>
      </c>
      <c r="T856">
        <v>720705.37179999996</v>
      </c>
      <c r="U856">
        <v>4648</v>
      </c>
      <c r="V856">
        <v>11894</v>
      </c>
      <c r="W856">
        <v>47420</v>
      </c>
      <c r="X856">
        <v>2871120.39</v>
      </c>
      <c r="Y856">
        <v>2542067.21</v>
      </c>
      <c r="Z856">
        <v>2347587.52</v>
      </c>
      <c r="AA856">
        <v>731608.26430000004</v>
      </c>
      <c r="AB856">
        <v>7818</v>
      </c>
      <c r="AC856">
        <v>7203</v>
      </c>
      <c r="AD856">
        <v>2196</v>
      </c>
      <c r="AE856">
        <v>7147</v>
      </c>
      <c r="AF856">
        <v>3414</v>
      </c>
      <c r="AG856">
        <v>3474</v>
      </c>
      <c r="AH856">
        <v>1212</v>
      </c>
      <c r="AI856">
        <v>3324</v>
      </c>
      <c r="AJ856">
        <v>4404</v>
      </c>
      <c r="AK856">
        <v>3729</v>
      </c>
      <c r="AL856">
        <v>984</v>
      </c>
      <c r="AM856">
        <v>3823</v>
      </c>
    </row>
    <row r="857" spans="1:39" x14ac:dyDescent="0.15">
      <c r="A857" t="s">
        <v>212</v>
      </c>
      <c r="B857">
        <v>30</v>
      </c>
      <c r="C857">
        <v>1</v>
      </c>
      <c r="D857">
        <v>2</v>
      </c>
      <c r="E857" t="s">
        <v>28</v>
      </c>
      <c r="F857" t="s">
        <v>29</v>
      </c>
      <c r="G857">
        <v>17154</v>
      </c>
      <c r="H857">
        <v>58811</v>
      </c>
      <c r="I857">
        <v>203622</v>
      </c>
      <c r="J857">
        <v>12135300.880000001</v>
      </c>
      <c r="K857">
        <v>10384653.130000001</v>
      </c>
      <c r="L857">
        <v>8788908.7699999996</v>
      </c>
      <c r="M857">
        <v>3350260.5649000001</v>
      </c>
      <c r="N857">
        <v>7975</v>
      </c>
      <c r="O857">
        <v>25416</v>
      </c>
      <c r="P857">
        <v>98152</v>
      </c>
      <c r="Q857">
        <v>5860849.2800000003</v>
      </c>
      <c r="R857">
        <v>4935496.95</v>
      </c>
      <c r="S857">
        <v>3728925.77</v>
      </c>
      <c r="T857">
        <v>1725318.0453000001</v>
      </c>
      <c r="U857">
        <v>9179</v>
      </c>
      <c r="V857">
        <v>33395</v>
      </c>
      <c r="W857">
        <v>105470</v>
      </c>
      <c r="X857">
        <v>6274451.5999999996</v>
      </c>
      <c r="Y857">
        <v>5449156.1799999997</v>
      </c>
      <c r="Z857">
        <v>5059983</v>
      </c>
      <c r="AA857">
        <v>1624942.5196</v>
      </c>
      <c r="AB857">
        <v>16437</v>
      </c>
      <c r="AC857">
        <v>16190</v>
      </c>
      <c r="AD857">
        <v>8013</v>
      </c>
      <c r="AE857">
        <v>15899</v>
      </c>
      <c r="AF857">
        <v>7644</v>
      </c>
      <c r="AG857">
        <v>7671</v>
      </c>
      <c r="AH857">
        <v>4027</v>
      </c>
      <c r="AI857">
        <v>7519</v>
      </c>
      <c r="AJ857">
        <v>8793</v>
      </c>
      <c r="AK857">
        <v>8519</v>
      </c>
      <c r="AL857">
        <v>3986</v>
      </c>
      <c r="AM857">
        <v>8380</v>
      </c>
    </row>
    <row r="858" spans="1:39" x14ac:dyDescent="0.15">
      <c r="A858" t="s">
        <v>212</v>
      </c>
      <c r="B858">
        <v>30</v>
      </c>
      <c r="C858">
        <v>1</v>
      </c>
      <c r="D858">
        <v>2</v>
      </c>
      <c r="E858" t="s">
        <v>30</v>
      </c>
      <c r="F858" t="s">
        <v>28</v>
      </c>
      <c r="G858">
        <v>1083</v>
      </c>
      <c r="H858">
        <v>2676</v>
      </c>
      <c r="I858">
        <v>11517</v>
      </c>
      <c r="J858">
        <v>698383.35</v>
      </c>
      <c r="K858">
        <v>603893.37</v>
      </c>
      <c r="L858">
        <v>484517.12</v>
      </c>
      <c r="M858">
        <v>189911.25090000001</v>
      </c>
      <c r="N858">
        <v>462</v>
      </c>
      <c r="O858">
        <v>1036</v>
      </c>
      <c r="P858">
        <v>5243</v>
      </c>
      <c r="Q858">
        <v>315304.98</v>
      </c>
      <c r="R858">
        <v>266120.13</v>
      </c>
      <c r="S858">
        <v>172828.41</v>
      </c>
      <c r="T858">
        <v>91636.056299999997</v>
      </c>
      <c r="U858">
        <v>621</v>
      </c>
      <c r="V858">
        <v>1640</v>
      </c>
      <c r="W858">
        <v>6274</v>
      </c>
      <c r="X858">
        <v>383078.37</v>
      </c>
      <c r="Y858">
        <v>337773.24</v>
      </c>
      <c r="Z858">
        <v>311688.71000000002</v>
      </c>
      <c r="AA858">
        <v>98275.194600000003</v>
      </c>
      <c r="AB858">
        <v>1003</v>
      </c>
      <c r="AC858">
        <v>969</v>
      </c>
      <c r="AD858">
        <v>246</v>
      </c>
      <c r="AE858">
        <v>1052</v>
      </c>
      <c r="AF858">
        <v>428</v>
      </c>
      <c r="AG858">
        <v>437</v>
      </c>
      <c r="AH858">
        <v>136</v>
      </c>
      <c r="AI858">
        <v>454</v>
      </c>
      <c r="AJ858">
        <v>575</v>
      </c>
      <c r="AK858">
        <v>532</v>
      </c>
      <c r="AL858">
        <v>110</v>
      </c>
      <c r="AM858">
        <v>598</v>
      </c>
    </row>
    <row r="859" spans="1:39" x14ac:dyDescent="0.15">
      <c r="A859" t="s">
        <v>212</v>
      </c>
      <c r="B859">
        <v>30</v>
      </c>
      <c r="C859">
        <v>1</v>
      </c>
      <c r="D859">
        <v>2</v>
      </c>
      <c r="E859" t="s">
        <v>30</v>
      </c>
      <c r="F859" t="s">
        <v>29</v>
      </c>
      <c r="G859">
        <v>1894</v>
      </c>
      <c r="H859">
        <v>6472</v>
      </c>
      <c r="I859">
        <v>22467</v>
      </c>
      <c r="J859">
        <v>1343180.21</v>
      </c>
      <c r="K859">
        <v>1143945.52</v>
      </c>
      <c r="L859">
        <v>971633.37</v>
      </c>
      <c r="M859">
        <v>368681.37819999998</v>
      </c>
      <c r="N859">
        <v>839</v>
      </c>
      <c r="O859">
        <v>2601</v>
      </c>
      <c r="P859">
        <v>10051</v>
      </c>
      <c r="Q859">
        <v>603973.98</v>
      </c>
      <c r="R859">
        <v>507067.66</v>
      </c>
      <c r="S859">
        <v>382983.69</v>
      </c>
      <c r="T859">
        <v>178059.77410000001</v>
      </c>
      <c r="U859">
        <v>1055</v>
      </c>
      <c r="V859">
        <v>3871</v>
      </c>
      <c r="W859">
        <v>12416</v>
      </c>
      <c r="X859">
        <v>739206.23</v>
      </c>
      <c r="Y859">
        <v>636877.86</v>
      </c>
      <c r="Z859">
        <v>588649.68000000005</v>
      </c>
      <c r="AA859">
        <v>190621.6041</v>
      </c>
      <c r="AB859">
        <v>1795</v>
      </c>
      <c r="AC859">
        <v>1804</v>
      </c>
      <c r="AD859">
        <v>837</v>
      </c>
      <c r="AE859">
        <v>1847</v>
      </c>
      <c r="AF859">
        <v>801</v>
      </c>
      <c r="AG859">
        <v>811</v>
      </c>
      <c r="AH859">
        <v>417</v>
      </c>
      <c r="AI859">
        <v>820</v>
      </c>
      <c r="AJ859">
        <v>994</v>
      </c>
      <c r="AK859">
        <v>993</v>
      </c>
      <c r="AL859">
        <v>420</v>
      </c>
      <c r="AM859">
        <v>1027</v>
      </c>
    </row>
    <row r="860" spans="1:39" x14ac:dyDescent="0.15">
      <c r="A860" t="s">
        <v>212</v>
      </c>
      <c r="B860">
        <v>30</v>
      </c>
      <c r="C860">
        <v>1</v>
      </c>
      <c r="D860">
        <v>2</v>
      </c>
      <c r="E860" t="s">
        <v>29</v>
      </c>
      <c r="F860" t="s">
        <v>28</v>
      </c>
      <c r="G860">
        <v>4066</v>
      </c>
      <c r="H860">
        <v>11003</v>
      </c>
      <c r="I860">
        <v>47627</v>
      </c>
      <c r="J860">
        <v>2876809.98</v>
      </c>
      <c r="K860">
        <v>2364812.5699999998</v>
      </c>
      <c r="L860">
        <v>2035145.26</v>
      </c>
      <c r="M860">
        <v>779229.28079999995</v>
      </c>
      <c r="N860">
        <v>1331</v>
      </c>
      <c r="O860">
        <v>3195</v>
      </c>
      <c r="P860">
        <v>15894</v>
      </c>
      <c r="Q860">
        <v>964099.51</v>
      </c>
      <c r="R860">
        <v>782079.85</v>
      </c>
      <c r="S860">
        <v>573097.27</v>
      </c>
      <c r="T860">
        <v>287605.6825</v>
      </c>
      <c r="U860">
        <v>2735</v>
      </c>
      <c r="V860">
        <v>7808</v>
      </c>
      <c r="W860">
        <v>31733</v>
      </c>
      <c r="X860">
        <v>1912710.47</v>
      </c>
      <c r="Y860">
        <v>1582732.72</v>
      </c>
      <c r="Z860">
        <v>1462047.99</v>
      </c>
      <c r="AA860">
        <v>491623.59830000001</v>
      </c>
      <c r="AB860">
        <v>3840</v>
      </c>
      <c r="AC860">
        <v>3692</v>
      </c>
      <c r="AD860">
        <v>1106</v>
      </c>
      <c r="AE860">
        <v>3938</v>
      </c>
      <c r="AF860">
        <v>1249</v>
      </c>
      <c r="AG860">
        <v>1234</v>
      </c>
      <c r="AH860">
        <v>461</v>
      </c>
      <c r="AI860">
        <v>1292</v>
      </c>
      <c r="AJ860">
        <v>2591</v>
      </c>
      <c r="AK860">
        <v>2458</v>
      </c>
      <c r="AL860">
        <v>645</v>
      </c>
      <c r="AM860">
        <v>2646</v>
      </c>
    </row>
    <row r="861" spans="1:39" x14ac:dyDescent="0.15">
      <c r="A861" t="s">
        <v>212</v>
      </c>
      <c r="B861">
        <v>30</v>
      </c>
      <c r="C861">
        <v>1</v>
      </c>
      <c r="D861">
        <v>2</v>
      </c>
      <c r="E861" t="s">
        <v>29</v>
      </c>
      <c r="F861" t="s">
        <v>29</v>
      </c>
      <c r="G861">
        <v>11744</v>
      </c>
      <c r="H861">
        <v>42731</v>
      </c>
      <c r="I861">
        <v>152452</v>
      </c>
      <c r="J861">
        <v>9079316.7300000004</v>
      </c>
      <c r="K861">
        <v>7366119.3399999999</v>
      </c>
      <c r="L861">
        <v>6451305.3700000001</v>
      </c>
      <c r="M861">
        <v>2474624.6542000002</v>
      </c>
      <c r="N861">
        <v>3523</v>
      </c>
      <c r="O861">
        <v>11468</v>
      </c>
      <c r="P861">
        <v>46535</v>
      </c>
      <c r="Q861">
        <v>2764189</v>
      </c>
      <c r="R861">
        <v>2216530.23</v>
      </c>
      <c r="S861">
        <v>1678644.12</v>
      </c>
      <c r="T861">
        <v>834952.96400000004</v>
      </c>
      <c r="U861">
        <v>8221</v>
      </c>
      <c r="V861">
        <v>31263</v>
      </c>
      <c r="W861">
        <v>105917</v>
      </c>
      <c r="X861">
        <v>6315127.7300000004</v>
      </c>
      <c r="Y861">
        <v>5149589.1100000003</v>
      </c>
      <c r="Z861">
        <v>4772661.25</v>
      </c>
      <c r="AA861">
        <v>1639671.6902000001</v>
      </c>
      <c r="AB861">
        <v>11274</v>
      </c>
      <c r="AC861">
        <v>11105</v>
      </c>
      <c r="AD861">
        <v>5537</v>
      </c>
      <c r="AE861">
        <v>11453</v>
      </c>
      <c r="AF861">
        <v>3378</v>
      </c>
      <c r="AG861">
        <v>3326</v>
      </c>
      <c r="AH861">
        <v>1896</v>
      </c>
      <c r="AI861">
        <v>3429</v>
      </c>
      <c r="AJ861">
        <v>7896</v>
      </c>
      <c r="AK861">
        <v>7779</v>
      </c>
      <c r="AL861">
        <v>3641</v>
      </c>
      <c r="AM861">
        <v>8024</v>
      </c>
    </row>
    <row r="862" spans="1:39" x14ac:dyDescent="0.15">
      <c r="A862" t="s">
        <v>212</v>
      </c>
      <c r="B862">
        <v>30</v>
      </c>
      <c r="C862">
        <v>1</v>
      </c>
      <c r="D862">
        <v>2</v>
      </c>
      <c r="E862" t="s">
        <v>31</v>
      </c>
      <c r="F862" t="s">
        <v>28</v>
      </c>
      <c r="G862">
        <v>11</v>
      </c>
      <c r="H862">
        <v>39</v>
      </c>
      <c r="I862">
        <v>142</v>
      </c>
      <c r="J862">
        <v>8689.35</v>
      </c>
      <c r="K862">
        <v>7053.45</v>
      </c>
      <c r="L862">
        <v>4616.72</v>
      </c>
      <c r="M862">
        <v>2637.2352000000001</v>
      </c>
      <c r="N862">
        <v>4</v>
      </c>
      <c r="O862">
        <v>11</v>
      </c>
      <c r="P862">
        <v>53</v>
      </c>
      <c r="Q862">
        <v>3557.7</v>
      </c>
      <c r="R862">
        <v>2807.41</v>
      </c>
      <c r="S862">
        <v>791.01</v>
      </c>
      <c r="T862">
        <v>1229.4485</v>
      </c>
      <c r="U862">
        <v>7</v>
      </c>
      <c r="V862">
        <v>28</v>
      </c>
      <c r="W862">
        <v>89</v>
      </c>
      <c r="X862">
        <v>5131.6499999999996</v>
      </c>
      <c r="Y862">
        <v>4246.04</v>
      </c>
      <c r="Z862">
        <v>3825.71</v>
      </c>
      <c r="AA862">
        <v>1407.7867000000001</v>
      </c>
      <c r="AB862">
        <v>10</v>
      </c>
      <c r="AC862">
        <v>11</v>
      </c>
      <c r="AD862">
        <v>2</v>
      </c>
      <c r="AE862">
        <v>11</v>
      </c>
      <c r="AF862">
        <v>3</v>
      </c>
      <c r="AG862">
        <v>4</v>
      </c>
      <c r="AH862">
        <v>1</v>
      </c>
      <c r="AI862">
        <v>4</v>
      </c>
      <c r="AJ862">
        <v>7</v>
      </c>
      <c r="AK862">
        <v>7</v>
      </c>
      <c r="AL862">
        <v>1</v>
      </c>
      <c r="AM862">
        <v>7</v>
      </c>
    </row>
    <row r="863" spans="1:39" x14ac:dyDescent="0.15">
      <c r="A863" t="s">
        <v>212</v>
      </c>
      <c r="B863">
        <v>30</v>
      </c>
      <c r="C863">
        <v>1</v>
      </c>
      <c r="D863">
        <v>2</v>
      </c>
      <c r="E863" t="s">
        <v>31</v>
      </c>
      <c r="F863" t="s">
        <v>29</v>
      </c>
      <c r="G863">
        <v>25</v>
      </c>
      <c r="H863">
        <v>110</v>
      </c>
      <c r="I863">
        <v>349</v>
      </c>
      <c r="J863">
        <v>20007.419999999998</v>
      </c>
      <c r="K863">
        <v>16565.28</v>
      </c>
      <c r="L863">
        <v>14844.06</v>
      </c>
      <c r="M863">
        <v>5495.7644</v>
      </c>
      <c r="N863">
        <v>6</v>
      </c>
      <c r="O863">
        <v>23</v>
      </c>
      <c r="P863">
        <v>84</v>
      </c>
      <c r="Q863">
        <v>5216.71</v>
      </c>
      <c r="R863">
        <v>4229.93</v>
      </c>
      <c r="S863">
        <v>3154.52</v>
      </c>
      <c r="T863">
        <v>1558.6958999999999</v>
      </c>
      <c r="U863">
        <v>19</v>
      </c>
      <c r="V863">
        <v>87</v>
      </c>
      <c r="W863">
        <v>265</v>
      </c>
      <c r="X863">
        <v>14790.71</v>
      </c>
      <c r="Y863">
        <v>12335.35</v>
      </c>
      <c r="Z863">
        <v>11689.54</v>
      </c>
      <c r="AA863">
        <v>3937.0684999999999</v>
      </c>
      <c r="AB863">
        <v>23</v>
      </c>
      <c r="AC863">
        <v>24</v>
      </c>
      <c r="AD863">
        <v>7</v>
      </c>
      <c r="AE863">
        <v>24</v>
      </c>
      <c r="AF863">
        <v>5</v>
      </c>
      <c r="AG863">
        <v>6</v>
      </c>
      <c r="AH863">
        <v>1</v>
      </c>
      <c r="AI863">
        <v>6</v>
      </c>
      <c r="AJ863">
        <v>18</v>
      </c>
      <c r="AK863">
        <v>18</v>
      </c>
      <c r="AL863">
        <v>6</v>
      </c>
      <c r="AM863">
        <v>18</v>
      </c>
    </row>
    <row r="864" spans="1:39" x14ac:dyDescent="0.15">
      <c r="A864" t="s">
        <v>212</v>
      </c>
      <c r="B864">
        <v>30</v>
      </c>
      <c r="C864">
        <v>1</v>
      </c>
      <c r="D864">
        <v>2</v>
      </c>
      <c r="E864" t="s">
        <v>32</v>
      </c>
      <c r="F864" t="s">
        <v>28</v>
      </c>
      <c r="G864">
        <v>1402</v>
      </c>
      <c r="H864">
        <v>4008</v>
      </c>
      <c r="I864">
        <v>17442</v>
      </c>
      <c r="J864">
        <v>1058589.31</v>
      </c>
      <c r="K864">
        <v>852516.41</v>
      </c>
      <c r="L864">
        <v>762016.47</v>
      </c>
      <c r="M864">
        <v>276347.20699999999</v>
      </c>
      <c r="N864">
        <v>261</v>
      </c>
      <c r="O864">
        <v>740</v>
      </c>
      <c r="P864">
        <v>3220</v>
      </c>
      <c r="Q864">
        <v>202017.17</v>
      </c>
      <c r="R864">
        <v>160674.63</v>
      </c>
      <c r="S864">
        <v>117720.86</v>
      </c>
      <c r="T864">
        <v>57978.203300000001</v>
      </c>
      <c r="U864">
        <v>1141</v>
      </c>
      <c r="V864">
        <v>3268</v>
      </c>
      <c r="W864">
        <v>14222</v>
      </c>
      <c r="X864">
        <v>856572.14</v>
      </c>
      <c r="Y864">
        <v>691841.78</v>
      </c>
      <c r="Z864">
        <v>644295.61</v>
      </c>
      <c r="AA864">
        <v>218369.0037</v>
      </c>
      <c r="AB864">
        <v>1322</v>
      </c>
      <c r="AC864">
        <v>1145</v>
      </c>
      <c r="AD864">
        <v>359</v>
      </c>
      <c r="AE864">
        <v>1222</v>
      </c>
      <c r="AF864">
        <v>248</v>
      </c>
      <c r="AG864">
        <v>215</v>
      </c>
      <c r="AH864">
        <v>86</v>
      </c>
      <c r="AI864">
        <v>248</v>
      </c>
      <c r="AJ864">
        <v>1074</v>
      </c>
      <c r="AK864">
        <v>930</v>
      </c>
      <c r="AL864">
        <v>273</v>
      </c>
      <c r="AM864">
        <v>974</v>
      </c>
    </row>
    <row r="865" spans="1:39" x14ac:dyDescent="0.15">
      <c r="A865" t="s">
        <v>212</v>
      </c>
      <c r="B865">
        <v>30</v>
      </c>
      <c r="C865">
        <v>1</v>
      </c>
      <c r="D865">
        <v>2</v>
      </c>
      <c r="E865" t="s">
        <v>32</v>
      </c>
      <c r="F865" t="s">
        <v>29</v>
      </c>
      <c r="G865">
        <v>4390</v>
      </c>
      <c r="H865">
        <v>17836</v>
      </c>
      <c r="I865">
        <v>62060</v>
      </c>
      <c r="J865">
        <v>3688354.87</v>
      </c>
      <c r="K865">
        <v>2929601.11</v>
      </c>
      <c r="L865">
        <v>2667406.7000000002</v>
      </c>
      <c r="M865">
        <v>989782.8615</v>
      </c>
      <c r="N865">
        <v>928</v>
      </c>
      <c r="O865">
        <v>3801</v>
      </c>
      <c r="P865">
        <v>13775</v>
      </c>
      <c r="Q865">
        <v>814072.8</v>
      </c>
      <c r="R865">
        <v>634472.89</v>
      </c>
      <c r="S865">
        <v>506543.52</v>
      </c>
      <c r="T865">
        <v>242634.03820000001</v>
      </c>
      <c r="U865">
        <v>3462</v>
      </c>
      <c r="V865">
        <v>14035</v>
      </c>
      <c r="W865">
        <v>48285</v>
      </c>
      <c r="X865">
        <v>2874282.07</v>
      </c>
      <c r="Y865">
        <v>2295128.2200000002</v>
      </c>
      <c r="Z865">
        <v>2160863.1800000002</v>
      </c>
      <c r="AA865">
        <v>747148.82330000005</v>
      </c>
      <c r="AB865">
        <v>4269</v>
      </c>
      <c r="AC865">
        <v>4111</v>
      </c>
      <c r="AD865">
        <v>2208</v>
      </c>
      <c r="AE865">
        <v>4118</v>
      </c>
      <c r="AF865">
        <v>909</v>
      </c>
      <c r="AG865">
        <v>842</v>
      </c>
      <c r="AH865">
        <v>516</v>
      </c>
      <c r="AI865">
        <v>887</v>
      </c>
      <c r="AJ865">
        <v>3360</v>
      </c>
      <c r="AK865">
        <v>3269</v>
      </c>
      <c r="AL865">
        <v>1692</v>
      </c>
      <c r="AM865">
        <v>3231</v>
      </c>
    </row>
    <row r="866" spans="1:39" x14ac:dyDescent="0.15">
      <c r="A866" t="s">
        <v>212</v>
      </c>
      <c r="B866">
        <v>30</v>
      </c>
      <c r="C866">
        <v>2</v>
      </c>
      <c r="D866">
        <v>0</v>
      </c>
      <c r="E866" t="s">
        <v>28</v>
      </c>
      <c r="F866" t="s">
        <v>28</v>
      </c>
      <c r="G866">
        <v>1750</v>
      </c>
      <c r="H866">
        <v>6994</v>
      </c>
      <c r="I866">
        <v>22629</v>
      </c>
      <c r="J866">
        <v>1285436.3700000001</v>
      </c>
      <c r="K866">
        <v>1062076.76</v>
      </c>
      <c r="L866">
        <v>829382.25</v>
      </c>
      <c r="M866">
        <v>373352.533</v>
      </c>
      <c r="N866">
        <v>1750</v>
      </c>
      <c r="O866">
        <v>3290</v>
      </c>
      <c r="P866">
        <v>11913</v>
      </c>
      <c r="Q866">
        <v>652971.87</v>
      </c>
      <c r="R866">
        <v>521124.66</v>
      </c>
      <c r="S866">
        <v>334548.53999999998</v>
      </c>
      <c r="T866">
        <v>206923.65049999999</v>
      </c>
      <c r="U866">
        <v>1750</v>
      </c>
      <c r="V866">
        <v>3704</v>
      </c>
      <c r="W866">
        <v>10716</v>
      </c>
      <c r="X866">
        <v>632464.5</v>
      </c>
      <c r="Y866">
        <v>540952.1</v>
      </c>
      <c r="Z866">
        <v>494833.71</v>
      </c>
      <c r="AA866">
        <v>166428.88250000001</v>
      </c>
      <c r="AB866">
        <v>1705</v>
      </c>
      <c r="AC866">
        <v>1710</v>
      </c>
      <c r="AD866">
        <v>826</v>
      </c>
      <c r="AE866">
        <v>1421</v>
      </c>
      <c r="AF866">
        <v>1705</v>
      </c>
      <c r="AG866">
        <v>1710</v>
      </c>
      <c r="AH866">
        <v>826</v>
      </c>
      <c r="AI866">
        <v>1421</v>
      </c>
      <c r="AJ866">
        <v>1705</v>
      </c>
      <c r="AK866">
        <v>1710</v>
      </c>
      <c r="AL866">
        <v>826</v>
      </c>
      <c r="AM866">
        <v>1421</v>
      </c>
    </row>
    <row r="867" spans="1:39" x14ac:dyDescent="0.15">
      <c r="A867" t="s">
        <v>212</v>
      </c>
      <c r="B867">
        <v>30</v>
      </c>
      <c r="C867">
        <v>2</v>
      </c>
      <c r="D867">
        <v>0</v>
      </c>
      <c r="E867" t="s">
        <v>28</v>
      </c>
      <c r="F867" t="s">
        <v>29</v>
      </c>
      <c r="G867">
        <v>4970</v>
      </c>
      <c r="H867">
        <v>25584</v>
      </c>
      <c r="I867">
        <v>76674</v>
      </c>
      <c r="J867">
        <v>4199072.96</v>
      </c>
      <c r="K867">
        <v>3395787.87</v>
      </c>
      <c r="L867">
        <v>2825566.4</v>
      </c>
      <c r="M867">
        <v>1249002.7818</v>
      </c>
      <c r="N867">
        <v>4970</v>
      </c>
      <c r="O867">
        <v>12176</v>
      </c>
      <c r="P867">
        <v>40440</v>
      </c>
      <c r="Q867">
        <v>2098866.21</v>
      </c>
      <c r="R867">
        <v>1628082.34</v>
      </c>
      <c r="S867">
        <v>1164647.3</v>
      </c>
      <c r="T867">
        <v>686911.32149999996</v>
      </c>
      <c r="U867">
        <v>4970</v>
      </c>
      <c r="V867">
        <v>13408</v>
      </c>
      <c r="W867">
        <v>36234</v>
      </c>
      <c r="X867">
        <v>2100206.75</v>
      </c>
      <c r="Y867">
        <v>1767705.53</v>
      </c>
      <c r="Z867">
        <v>1660919.1</v>
      </c>
      <c r="AA867">
        <v>562091.46030000004</v>
      </c>
      <c r="AB867">
        <v>4868</v>
      </c>
      <c r="AC867">
        <v>4917</v>
      </c>
      <c r="AD867">
        <v>3569</v>
      </c>
      <c r="AE867">
        <v>4462</v>
      </c>
      <c r="AF867">
        <v>4868</v>
      </c>
      <c r="AG867">
        <v>4917</v>
      </c>
      <c r="AH867">
        <v>3569</v>
      </c>
      <c r="AI867">
        <v>4462</v>
      </c>
      <c r="AJ867">
        <v>4868</v>
      </c>
      <c r="AK867">
        <v>4917</v>
      </c>
      <c r="AL867">
        <v>3569</v>
      </c>
      <c r="AM867">
        <v>4462</v>
      </c>
    </row>
    <row r="868" spans="1:39" x14ac:dyDescent="0.15">
      <c r="A868" t="s">
        <v>212</v>
      </c>
      <c r="B868">
        <v>30</v>
      </c>
      <c r="C868">
        <v>2</v>
      </c>
      <c r="D868">
        <v>0</v>
      </c>
      <c r="E868" t="s">
        <v>30</v>
      </c>
      <c r="F868" t="s">
        <v>28</v>
      </c>
      <c r="G868">
        <v>3</v>
      </c>
      <c r="H868">
        <v>14</v>
      </c>
      <c r="I868">
        <v>34</v>
      </c>
      <c r="J868">
        <v>2157.9299999999998</v>
      </c>
      <c r="K868">
        <v>1940.68</v>
      </c>
      <c r="L868">
        <v>1661.2</v>
      </c>
      <c r="M868">
        <v>537.33090000000004</v>
      </c>
      <c r="N868">
        <v>3</v>
      </c>
      <c r="O868">
        <v>5</v>
      </c>
      <c r="P868">
        <v>19</v>
      </c>
      <c r="Q868">
        <v>1021.94</v>
      </c>
      <c r="R868">
        <v>881.19</v>
      </c>
      <c r="S868">
        <v>680.71</v>
      </c>
      <c r="T868">
        <v>267.92329999999998</v>
      </c>
      <c r="U868">
        <v>3</v>
      </c>
      <c r="V868">
        <v>9</v>
      </c>
      <c r="W868">
        <v>15</v>
      </c>
      <c r="X868">
        <v>1135.99</v>
      </c>
      <c r="Y868">
        <v>1059.49</v>
      </c>
      <c r="Z868">
        <v>980.49</v>
      </c>
      <c r="AA868">
        <v>269.4076</v>
      </c>
      <c r="AB868">
        <v>3</v>
      </c>
      <c r="AC868">
        <v>3</v>
      </c>
      <c r="AD868">
        <v>0</v>
      </c>
      <c r="AE868">
        <v>3</v>
      </c>
      <c r="AF868">
        <v>3</v>
      </c>
      <c r="AG868">
        <v>3</v>
      </c>
      <c r="AH868">
        <v>0</v>
      </c>
      <c r="AI868">
        <v>3</v>
      </c>
      <c r="AJ868">
        <v>3</v>
      </c>
      <c r="AK868">
        <v>3</v>
      </c>
      <c r="AL868">
        <v>0</v>
      </c>
      <c r="AM868">
        <v>3</v>
      </c>
    </row>
    <row r="869" spans="1:39" x14ac:dyDescent="0.15">
      <c r="A869" t="s">
        <v>212</v>
      </c>
      <c r="B869">
        <v>30</v>
      </c>
      <c r="C869">
        <v>2</v>
      </c>
      <c r="D869">
        <v>0</v>
      </c>
      <c r="E869" t="s">
        <v>30</v>
      </c>
      <c r="F869" t="s">
        <v>29</v>
      </c>
      <c r="G869">
        <v>8</v>
      </c>
      <c r="H869">
        <v>39</v>
      </c>
      <c r="I869">
        <v>95</v>
      </c>
      <c r="J869">
        <v>6384.7</v>
      </c>
      <c r="K869">
        <v>5406.37</v>
      </c>
      <c r="L869">
        <v>3848.11</v>
      </c>
      <c r="M869">
        <v>1834.4460999999999</v>
      </c>
      <c r="N869">
        <v>8</v>
      </c>
      <c r="O869">
        <v>15</v>
      </c>
      <c r="P869">
        <v>49</v>
      </c>
      <c r="Q869">
        <v>3326.84</v>
      </c>
      <c r="R869">
        <v>2882.34</v>
      </c>
      <c r="S869">
        <v>1783.57</v>
      </c>
      <c r="T869">
        <v>975.13610000000006</v>
      </c>
      <c r="U869">
        <v>8</v>
      </c>
      <c r="V869">
        <v>24</v>
      </c>
      <c r="W869">
        <v>46</v>
      </c>
      <c r="X869">
        <v>3057.86</v>
      </c>
      <c r="Y869">
        <v>2524.0300000000002</v>
      </c>
      <c r="Z869">
        <v>2064.54</v>
      </c>
      <c r="AA869">
        <v>859.31</v>
      </c>
      <c r="AB869">
        <v>8</v>
      </c>
      <c r="AC869">
        <v>8</v>
      </c>
      <c r="AD869">
        <v>7</v>
      </c>
      <c r="AE869">
        <v>7</v>
      </c>
      <c r="AF869">
        <v>8</v>
      </c>
      <c r="AG869">
        <v>8</v>
      </c>
      <c r="AH869">
        <v>7</v>
      </c>
      <c r="AI869">
        <v>7</v>
      </c>
      <c r="AJ869">
        <v>8</v>
      </c>
      <c r="AK869">
        <v>8</v>
      </c>
      <c r="AL869">
        <v>7</v>
      </c>
      <c r="AM869">
        <v>7</v>
      </c>
    </row>
    <row r="870" spans="1:39" x14ac:dyDescent="0.15">
      <c r="A870" t="s">
        <v>212</v>
      </c>
      <c r="B870">
        <v>30</v>
      </c>
      <c r="C870">
        <v>2</v>
      </c>
      <c r="D870">
        <v>0</v>
      </c>
      <c r="E870" t="s">
        <v>29</v>
      </c>
      <c r="F870" t="s">
        <v>28</v>
      </c>
      <c r="G870">
        <v>24</v>
      </c>
      <c r="H870">
        <v>121</v>
      </c>
      <c r="I870">
        <v>386</v>
      </c>
      <c r="J870">
        <v>21201.35</v>
      </c>
      <c r="K870">
        <v>15987.83</v>
      </c>
      <c r="L870">
        <v>11002.14</v>
      </c>
      <c r="M870">
        <v>7041.6686</v>
      </c>
      <c r="N870">
        <v>24</v>
      </c>
      <c r="O870">
        <v>62</v>
      </c>
      <c r="P870">
        <v>233</v>
      </c>
      <c r="Q870">
        <v>12586.47</v>
      </c>
      <c r="R870">
        <v>9090.08</v>
      </c>
      <c r="S870">
        <v>5691.04</v>
      </c>
      <c r="T870">
        <v>4472.0595000000003</v>
      </c>
      <c r="U870">
        <v>24</v>
      </c>
      <c r="V870">
        <v>59</v>
      </c>
      <c r="W870">
        <v>153</v>
      </c>
      <c r="X870">
        <v>8614.8799999999992</v>
      </c>
      <c r="Y870">
        <v>6897.75</v>
      </c>
      <c r="Z870">
        <v>5311.1</v>
      </c>
      <c r="AA870">
        <v>2569.6091000000001</v>
      </c>
      <c r="AB870">
        <v>24</v>
      </c>
      <c r="AC870">
        <v>22</v>
      </c>
      <c r="AD870">
        <v>17</v>
      </c>
      <c r="AE870">
        <v>21</v>
      </c>
      <c r="AF870">
        <v>24</v>
      </c>
      <c r="AG870">
        <v>22</v>
      </c>
      <c r="AH870">
        <v>17</v>
      </c>
      <c r="AI870">
        <v>21</v>
      </c>
      <c r="AJ870">
        <v>24</v>
      </c>
      <c r="AK870">
        <v>22</v>
      </c>
      <c r="AL870">
        <v>17</v>
      </c>
      <c r="AM870">
        <v>21</v>
      </c>
    </row>
    <row r="871" spans="1:39" x14ac:dyDescent="0.15">
      <c r="A871" t="s">
        <v>212</v>
      </c>
      <c r="B871">
        <v>30</v>
      </c>
      <c r="C871">
        <v>2</v>
      </c>
      <c r="D871">
        <v>0</v>
      </c>
      <c r="E871" t="s">
        <v>29</v>
      </c>
      <c r="F871" t="s">
        <v>29</v>
      </c>
      <c r="G871">
        <v>144</v>
      </c>
      <c r="H871">
        <v>826</v>
      </c>
      <c r="I871">
        <v>2503</v>
      </c>
      <c r="J871">
        <v>136905.4</v>
      </c>
      <c r="K871">
        <v>103129.87</v>
      </c>
      <c r="L871">
        <v>85308.26</v>
      </c>
      <c r="M871">
        <v>41892.654000000002</v>
      </c>
      <c r="N871">
        <v>144</v>
      </c>
      <c r="O871">
        <v>416</v>
      </c>
      <c r="P871">
        <v>1397</v>
      </c>
      <c r="Q871">
        <v>73837.919999999998</v>
      </c>
      <c r="R871">
        <v>53815.09</v>
      </c>
      <c r="S871">
        <v>40241.97</v>
      </c>
      <c r="T871">
        <v>24642.003100000002</v>
      </c>
      <c r="U871">
        <v>144</v>
      </c>
      <c r="V871">
        <v>410</v>
      </c>
      <c r="W871">
        <v>1106</v>
      </c>
      <c r="X871">
        <v>63067.48</v>
      </c>
      <c r="Y871">
        <v>49314.78</v>
      </c>
      <c r="Z871">
        <v>45066.29</v>
      </c>
      <c r="AA871">
        <v>17250.650900000001</v>
      </c>
      <c r="AB871">
        <v>142</v>
      </c>
      <c r="AC871">
        <v>142</v>
      </c>
      <c r="AD871">
        <v>107</v>
      </c>
      <c r="AE871">
        <v>136</v>
      </c>
      <c r="AF871">
        <v>142</v>
      </c>
      <c r="AG871">
        <v>142</v>
      </c>
      <c r="AH871">
        <v>107</v>
      </c>
      <c r="AI871">
        <v>136</v>
      </c>
      <c r="AJ871">
        <v>142</v>
      </c>
      <c r="AK871">
        <v>142</v>
      </c>
      <c r="AL871">
        <v>107</v>
      </c>
      <c r="AM871">
        <v>136</v>
      </c>
    </row>
    <row r="872" spans="1:39" x14ac:dyDescent="0.15">
      <c r="A872" t="s">
        <v>212</v>
      </c>
      <c r="B872">
        <v>30</v>
      </c>
      <c r="C872">
        <v>2</v>
      </c>
      <c r="D872">
        <v>0</v>
      </c>
      <c r="E872" t="s">
        <v>32</v>
      </c>
      <c r="F872" t="s">
        <v>28</v>
      </c>
      <c r="G872">
        <v>744</v>
      </c>
      <c r="H872">
        <v>3379</v>
      </c>
      <c r="I872">
        <v>11672</v>
      </c>
      <c r="J872">
        <v>652253.63</v>
      </c>
      <c r="K872">
        <v>512084.13</v>
      </c>
      <c r="L872">
        <v>424410.2</v>
      </c>
      <c r="M872">
        <v>187709.82079999999</v>
      </c>
      <c r="N872">
        <v>744</v>
      </c>
      <c r="O872">
        <v>1363</v>
      </c>
      <c r="P872">
        <v>4812</v>
      </c>
      <c r="Q872">
        <v>249750.21</v>
      </c>
      <c r="R872">
        <v>190844.49</v>
      </c>
      <c r="S872">
        <v>129259.02</v>
      </c>
      <c r="T872">
        <v>82096.719400000002</v>
      </c>
      <c r="U872">
        <v>744</v>
      </c>
      <c r="V872">
        <v>2016</v>
      </c>
      <c r="W872">
        <v>6860</v>
      </c>
      <c r="X872">
        <v>402503.42</v>
      </c>
      <c r="Y872">
        <v>321239.64</v>
      </c>
      <c r="Z872">
        <v>295151.18</v>
      </c>
      <c r="AA872">
        <v>105613.1014</v>
      </c>
      <c r="AB872">
        <v>729</v>
      </c>
      <c r="AC872">
        <v>724</v>
      </c>
      <c r="AD872">
        <v>384</v>
      </c>
      <c r="AE872">
        <v>650</v>
      </c>
      <c r="AF872">
        <v>729</v>
      </c>
      <c r="AG872">
        <v>724</v>
      </c>
      <c r="AH872">
        <v>384</v>
      </c>
      <c r="AI872">
        <v>650</v>
      </c>
      <c r="AJ872">
        <v>729</v>
      </c>
      <c r="AK872">
        <v>724</v>
      </c>
      <c r="AL872">
        <v>384</v>
      </c>
      <c r="AM872">
        <v>650</v>
      </c>
    </row>
    <row r="873" spans="1:39" x14ac:dyDescent="0.15">
      <c r="A873" t="s">
        <v>212</v>
      </c>
      <c r="B873">
        <v>30</v>
      </c>
      <c r="C873">
        <v>2</v>
      </c>
      <c r="D873">
        <v>0</v>
      </c>
      <c r="E873" t="s">
        <v>32</v>
      </c>
      <c r="F873" t="s">
        <v>29</v>
      </c>
      <c r="G873">
        <v>3291</v>
      </c>
      <c r="H873">
        <v>19452</v>
      </c>
      <c r="I873">
        <v>59488</v>
      </c>
      <c r="J873">
        <v>3283583.6</v>
      </c>
      <c r="K873">
        <v>2512104.27</v>
      </c>
      <c r="L873">
        <v>2178542.94</v>
      </c>
      <c r="M873">
        <v>960574.3702</v>
      </c>
      <c r="N873">
        <v>3291</v>
      </c>
      <c r="O873">
        <v>8064</v>
      </c>
      <c r="P873">
        <v>25241</v>
      </c>
      <c r="Q873">
        <v>1306909.22</v>
      </c>
      <c r="R873">
        <v>964668.49</v>
      </c>
      <c r="S873">
        <v>716554.25</v>
      </c>
      <c r="T873">
        <v>430104.81819999998</v>
      </c>
      <c r="U873">
        <v>3291</v>
      </c>
      <c r="V873">
        <v>11388</v>
      </c>
      <c r="W873">
        <v>34247</v>
      </c>
      <c r="X873">
        <v>1976674.38</v>
      </c>
      <c r="Y873">
        <v>1547435.78</v>
      </c>
      <c r="Z873">
        <v>1461988.69</v>
      </c>
      <c r="AA873">
        <v>530469.55200000003</v>
      </c>
      <c r="AB873">
        <v>3241</v>
      </c>
      <c r="AC873">
        <v>3210</v>
      </c>
      <c r="AD873">
        <v>2499</v>
      </c>
      <c r="AE873">
        <v>3101</v>
      </c>
      <c r="AF873">
        <v>3241</v>
      </c>
      <c r="AG873">
        <v>3210</v>
      </c>
      <c r="AH873">
        <v>2499</v>
      </c>
      <c r="AI873">
        <v>3101</v>
      </c>
      <c r="AJ873">
        <v>3241</v>
      </c>
      <c r="AK873">
        <v>3210</v>
      </c>
      <c r="AL873">
        <v>2499</v>
      </c>
      <c r="AM873">
        <v>3101</v>
      </c>
    </row>
    <row r="874" spans="1:39" x14ac:dyDescent="0.15">
      <c r="A874" t="s">
        <v>212</v>
      </c>
      <c r="B874">
        <v>30</v>
      </c>
      <c r="C874">
        <v>2</v>
      </c>
      <c r="D874">
        <v>1</v>
      </c>
      <c r="E874" t="s">
        <v>28</v>
      </c>
      <c r="F874" t="s">
        <v>28</v>
      </c>
      <c r="G874">
        <v>3522</v>
      </c>
      <c r="H874">
        <v>16122</v>
      </c>
      <c r="I874">
        <v>48653</v>
      </c>
      <c r="J874">
        <v>2632743.3199999998</v>
      </c>
      <c r="K874">
        <v>2244611.06</v>
      </c>
      <c r="L874">
        <v>1832389.47</v>
      </c>
      <c r="M874">
        <v>778559.69920000003</v>
      </c>
      <c r="N874">
        <v>3522</v>
      </c>
      <c r="O874">
        <v>7693</v>
      </c>
      <c r="P874">
        <v>26475</v>
      </c>
      <c r="Q874">
        <v>1355499.03</v>
      </c>
      <c r="R874">
        <v>1124839.33</v>
      </c>
      <c r="S874">
        <v>780829.52</v>
      </c>
      <c r="T874">
        <v>441326.11839999998</v>
      </c>
      <c r="U874">
        <v>3522</v>
      </c>
      <c r="V874">
        <v>8429</v>
      </c>
      <c r="W874">
        <v>22178</v>
      </c>
      <c r="X874">
        <v>1277244.29</v>
      </c>
      <c r="Y874">
        <v>1119771.73</v>
      </c>
      <c r="Z874">
        <v>1051559.95</v>
      </c>
      <c r="AA874">
        <v>337233.5808</v>
      </c>
      <c r="AB874">
        <v>3337</v>
      </c>
      <c r="AC874">
        <v>3466</v>
      </c>
      <c r="AD874">
        <v>1675</v>
      </c>
      <c r="AE874">
        <v>3304</v>
      </c>
      <c r="AF874">
        <v>3337</v>
      </c>
      <c r="AG874">
        <v>3466</v>
      </c>
      <c r="AH874">
        <v>1675</v>
      </c>
      <c r="AI874">
        <v>3304</v>
      </c>
      <c r="AJ874">
        <v>3337</v>
      </c>
      <c r="AK874">
        <v>3466</v>
      </c>
      <c r="AL874">
        <v>1675</v>
      </c>
      <c r="AM874">
        <v>3304</v>
      </c>
    </row>
    <row r="875" spans="1:39" x14ac:dyDescent="0.15">
      <c r="A875" t="s">
        <v>212</v>
      </c>
      <c r="B875">
        <v>30</v>
      </c>
      <c r="C875">
        <v>2</v>
      </c>
      <c r="D875">
        <v>1</v>
      </c>
      <c r="E875" t="s">
        <v>28</v>
      </c>
      <c r="F875" t="s">
        <v>29</v>
      </c>
      <c r="G875">
        <v>29572</v>
      </c>
      <c r="H875">
        <v>182633</v>
      </c>
      <c r="I875">
        <v>481699</v>
      </c>
      <c r="J875">
        <v>25848781.09</v>
      </c>
      <c r="K875">
        <v>21650101.620000001</v>
      </c>
      <c r="L875">
        <v>18282933.469999999</v>
      </c>
      <c r="M875">
        <v>7657227.2296000002</v>
      </c>
      <c r="N875">
        <v>29572</v>
      </c>
      <c r="O875">
        <v>83966</v>
      </c>
      <c r="P875">
        <v>248104</v>
      </c>
      <c r="Q875">
        <v>12607857.039999999</v>
      </c>
      <c r="R875">
        <v>10200314.74</v>
      </c>
      <c r="S875">
        <v>7501470.4400000004</v>
      </c>
      <c r="T875">
        <v>4122170.3977000001</v>
      </c>
      <c r="U875">
        <v>29572</v>
      </c>
      <c r="V875">
        <v>98667</v>
      </c>
      <c r="W875">
        <v>233595</v>
      </c>
      <c r="X875">
        <v>13240924.050000001</v>
      </c>
      <c r="Y875">
        <v>11449786.880000001</v>
      </c>
      <c r="Z875">
        <v>10781463.029999999</v>
      </c>
      <c r="AA875">
        <v>3535056.8319000001</v>
      </c>
      <c r="AB875">
        <v>28497</v>
      </c>
      <c r="AC875">
        <v>29219</v>
      </c>
      <c r="AD875">
        <v>19157</v>
      </c>
      <c r="AE875">
        <v>28558</v>
      </c>
      <c r="AF875">
        <v>28497</v>
      </c>
      <c r="AG875">
        <v>29219</v>
      </c>
      <c r="AH875">
        <v>19157</v>
      </c>
      <c r="AI875">
        <v>28558</v>
      </c>
      <c r="AJ875">
        <v>28497</v>
      </c>
      <c r="AK875">
        <v>29219</v>
      </c>
      <c r="AL875">
        <v>19157</v>
      </c>
      <c r="AM875">
        <v>28558</v>
      </c>
    </row>
    <row r="876" spans="1:39" x14ac:dyDescent="0.15">
      <c r="A876" t="s">
        <v>212</v>
      </c>
      <c r="B876">
        <v>30</v>
      </c>
      <c r="C876">
        <v>2</v>
      </c>
      <c r="D876">
        <v>1</v>
      </c>
      <c r="E876" t="s">
        <v>30</v>
      </c>
      <c r="F876" t="s">
        <v>28</v>
      </c>
      <c r="G876">
        <v>403</v>
      </c>
      <c r="H876">
        <v>1807</v>
      </c>
      <c r="I876">
        <v>5388</v>
      </c>
      <c r="J876">
        <v>298940.62</v>
      </c>
      <c r="K876">
        <v>258574.7</v>
      </c>
      <c r="L876">
        <v>208963.44</v>
      </c>
      <c r="M876">
        <v>86868.006999999998</v>
      </c>
      <c r="N876">
        <v>403</v>
      </c>
      <c r="O876">
        <v>794</v>
      </c>
      <c r="P876">
        <v>2694</v>
      </c>
      <c r="Q876">
        <v>142329.44</v>
      </c>
      <c r="R876">
        <v>121171.74</v>
      </c>
      <c r="S876">
        <v>81091.740000000005</v>
      </c>
      <c r="T876">
        <v>45168.2111</v>
      </c>
      <c r="U876">
        <v>403</v>
      </c>
      <c r="V876">
        <v>1013</v>
      </c>
      <c r="W876">
        <v>2694</v>
      </c>
      <c r="X876">
        <v>156611.18</v>
      </c>
      <c r="Y876">
        <v>137402.96</v>
      </c>
      <c r="Z876">
        <v>127871.7</v>
      </c>
      <c r="AA876">
        <v>41699.795899999997</v>
      </c>
      <c r="AB876">
        <v>363</v>
      </c>
      <c r="AC876">
        <v>394</v>
      </c>
      <c r="AD876">
        <v>166</v>
      </c>
      <c r="AE876">
        <v>389</v>
      </c>
      <c r="AF876">
        <v>363</v>
      </c>
      <c r="AG876">
        <v>394</v>
      </c>
      <c r="AH876">
        <v>166</v>
      </c>
      <c r="AI876">
        <v>389</v>
      </c>
      <c r="AJ876">
        <v>363</v>
      </c>
      <c r="AK876">
        <v>394</v>
      </c>
      <c r="AL876">
        <v>166</v>
      </c>
      <c r="AM876">
        <v>389</v>
      </c>
    </row>
    <row r="877" spans="1:39" x14ac:dyDescent="0.15">
      <c r="A877" t="s">
        <v>212</v>
      </c>
      <c r="B877">
        <v>30</v>
      </c>
      <c r="C877">
        <v>2</v>
      </c>
      <c r="D877">
        <v>1</v>
      </c>
      <c r="E877" t="s">
        <v>30</v>
      </c>
      <c r="F877" t="s">
        <v>29</v>
      </c>
      <c r="G877">
        <v>3422</v>
      </c>
      <c r="H877">
        <v>22035</v>
      </c>
      <c r="I877">
        <v>56859</v>
      </c>
      <c r="J877">
        <v>3068526.42</v>
      </c>
      <c r="K877">
        <v>2548237.34</v>
      </c>
      <c r="L877">
        <v>2112848.1</v>
      </c>
      <c r="M877">
        <v>911060.07369999995</v>
      </c>
      <c r="N877">
        <v>3422</v>
      </c>
      <c r="O877">
        <v>9582</v>
      </c>
      <c r="P877">
        <v>27701</v>
      </c>
      <c r="Q877">
        <v>1423158.16</v>
      </c>
      <c r="R877">
        <v>1147940.26</v>
      </c>
      <c r="S877">
        <v>817140.78</v>
      </c>
      <c r="T877">
        <v>468262.92709999997</v>
      </c>
      <c r="U877">
        <v>3422</v>
      </c>
      <c r="V877">
        <v>12453</v>
      </c>
      <c r="W877">
        <v>29158</v>
      </c>
      <c r="X877">
        <v>1645368.26</v>
      </c>
      <c r="Y877">
        <v>1400297.08</v>
      </c>
      <c r="Z877">
        <v>1295707.32</v>
      </c>
      <c r="AA877">
        <v>442797.14659999998</v>
      </c>
      <c r="AB877">
        <v>3239</v>
      </c>
      <c r="AC877">
        <v>3399</v>
      </c>
      <c r="AD877">
        <v>2116</v>
      </c>
      <c r="AE877">
        <v>3319</v>
      </c>
      <c r="AF877">
        <v>3239</v>
      </c>
      <c r="AG877">
        <v>3399</v>
      </c>
      <c r="AH877">
        <v>2116</v>
      </c>
      <c r="AI877">
        <v>3319</v>
      </c>
      <c r="AJ877">
        <v>3239</v>
      </c>
      <c r="AK877">
        <v>3399</v>
      </c>
      <c r="AL877">
        <v>2116</v>
      </c>
      <c r="AM877">
        <v>3319</v>
      </c>
    </row>
    <row r="878" spans="1:39" x14ac:dyDescent="0.15">
      <c r="A878" t="s">
        <v>212</v>
      </c>
      <c r="B878">
        <v>30</v>
      </c>
      <c r="C878">
        <v>2</v>
      </c>
      <c r="D878">
        <v>1</v>
      </c>
      <c r="E878" t="s">
        <v>29</v>
      </c>
      <c r="F878" t="s">
        <v>28</v>
      </c>
      <c r="G878">
        <v>3932</v>
      </c>
      <c r="H878">
        <v>19819</v>
      </c>
      <c r="I878">
        <v>60138</v>
      </c>
      <c r="J878">
        <v>3281444.88</v>
      </c>
      <c r="K878">
        <v>2662636.9300000002</v>
      </c>
      <c r="L878">
        <v>2188849.23</v>
      </c>
      <c r="M878">
        <v>971847.43480000005</v>
      </c>
      <c r="N878">
        <v>3932</v>
      </c>
      <c r="O878">
        <v>8518</v>
      </c>
      <c r="P878">
        <v>28687</v>
      </c>
      <c r="Q878">
        <v>1486095.54</v>
      </c>
      <c r="R878">
        <v>1177644.83</v>
      </c>
      <c r="S878">
        <v>809130.2</v>
      </c>
      <c r="T878">
        <v>492243.75550000003</v>
      </c>
      <c r="U878">
        <v>3932</v>
      </c>
      <c r="V878">
        <v>11301</v>
      </c>
      <c r="W878">
        <v>31451</v>
      </c>
      <c r="X878">
        <v>1795349.34</v>
      </c>
      <c r="Y878">
        <v>1484992.1</v>
      </c>
      <c r="Z878">
        <v>1379719.03</v>
      </c>
      <c r="AA878">
        <v>479603.67930000002</v>
      </c>
      <c r="AB878">
        <v>3705</v>
      </c>
      <c r="AC878">
        <v>3818</v>
      </c>
      <c r="AD878">
        <v>1884</v>
      </c>
      <c r="AE878">
        <v>3822</v>
      </c>
      <c r="AF878">
        <v>3705</v>
      </c>
      <c r="AG878">
        <v>3818</v>
      </c>
      <c r="AH878">
        <v>1884</v>
      </c>
      <c r="AI878">
        <v>3822</v>
      </c>
      <c r="AJ878">
        <v>3705</v>
      </c>
      <c r="AK878">
        <v>3818</v>
      </c>
      <c r="AL878">
        <v>1884</v>
      </c>
      <c r="AM878">
        <v>3822</v>
      </c>
    </row>
    <row r="879" spans="1:39" x14ac:dyDescent="0.15">
      <c r="A879" t="s">
        <v>212</v>
      </c>
      <c r="B879">
        <v>30</v>
      </c>
      <c r="C879">
        <v>2</v>
      </c>
      <c r="D879">
        <v>1</v>
      </c>
      <c r="E879" t="s">
        <v>29</v>
      </c>
      <c r="F879" t="s">
        <v>29</v>
      </c>
      <c r="G879">
        <v>53307</v>
      </c>
      <c r="H879">
        <v>370471</v>
      </c>
      <c r="I879">
        <v>997161</v>
      </c>
      <c r="J879">
        <v>53240363.490000002</v>
      </c>
      <c r="K879">
        <v>42136156.560000002</v>
      </c>
      <c r="L879">
        <v>35985824.789999999</v>
      </c>
      <c r="M879">
        <v>15849365.9649</v>
      </c>
      <c r="N879">
        <v>53307</v>
      </c>
      <c r="O879">
        <v>151753</v>
      </c>
      <c r="P879">
        <v>454760</v>
      </c>
      <c r="Q879">
        <v>22891325.27</v>
      </c>
      <c r="R879">
        <v>17559233.120000001</v>
      </c>
      <c r="S879">
        <v>12943781.18</v>
      </c>
      <c r="T879">
        <v>7659613.3016999997</v>
      </c>
      <c r="U879">
        <v>53307</v>
      </c>
      <c r="V879">
        <v>218718</v>
      </c>
      <c r="W879">
        <v>542401</v>
      </c>
      <c r="X879">
        <v>30349038.219999999</v>
      </c>
      <c r="Y879">
        <v>24576923.440000001</v>
      </c>
      <c r="Z879">
        <v>23042043.609999999</v>
      </c>
      <c r="AA879">
        <v>8189752.6632000003</v>
      </c>
      <c r="AB879">
        <v>51146</v>
      </c>
      <c r="AC879">
        <v>51231</v>
      </c>
      <c r="AD879">
        <v>35359</v>
      </c>
      <c r="AE879">
        <v>51923</v>
      </c>
      <c r="AF879">
        <v>51146</v>
      </c>
      <c r="AG879">
        <v>51231</v>
      </c>
      <c r="AH879">
        <v>35359</v>
      </c>
      <c r="AI879">
        <v>51923</v>
      </c>
      <c r="AJ879">
        <v>51146</v>
      </c>
      <c r="AK879">
        <v>51231</v>
      </c>
      <c r="AL879">
        <v>35359</v>
      </c>
      <c r="AM879">
        <v>51923</v>
      </c>
    </row>
    <row r="880" spans="1:39" x14ac:dyDescent="0.15">
      <c r="A880" t="s">
        <v>212</v>
      </c>
      <c r="B880">
        <v>30</v>
      </c>
      <c r="C880">
        <v>2</v>
      </c>
      <c r="D880">
        <v>1</v>
      </c>
      <c r="E880" t="s">
        <v>31</v>
      </c>
      <c r="F880" t="s">
        <v>28</v>
      </c>
      <c r="G880">
        <v>23</v>
      </c>
      <c r="H880">
        <v>126</v>
      </c>
      <c r="I880">
        <v>375</v>
      </c>
      <c r="J880">
        <v>19427.919999999998</v>
      </c>
      <c r="K880">
        <v>16275.55</v>
      </c>
      <c r="L880">
        <v>13675.14</v>
      </c>
      <c r="M880">
        <v>6296.0088999999998</v>
      </c>
      <c r="N880">
        <v>23</v>
      </c>
      <c r="O880">
        <v>68</v>
      </c>
      <c r="P880">
        <v>215</v>
      </c>
      <c r="Q880">
        <v>10392.6</v>
      </c>
      <c r="R880">
        <v>8892.64</v>
      </c>
      <c r="S880">
        <v>7451.31</v>
      </c>
      <c r="T880">
        <v>3785.9684999999999</v>
      </c>
      <c r="U880">
        <v>23</v>
      </c>
      <c r="V880">
        <v>58</v>
      </c>
      <c r="W880">
        <v>160</v>
      </c>
      <c r="X880">
        <v>9035.32</v>
      </c>
      <c r="Y880">
        <v>7382.91</v>
      </c>
      <c r="Z880">
        <v>6223.83</v>
      </c>
      <c r="AA880">
        <v>2510.0403999999999</v>
      </c>
      <c r="AB880">
        <v>19</v>
      </c>
      <c r="AC880">
        <v>23</v>
      </c>
      <c r="AD880">
        <v>9</v>
      </c>
      <c r="AE880">
        <v>22</v>
      </c>
      <c r="AF880">
        <v>19</v>
      </c>
      <c r="AG880">
        <v>23</v>
      </c>
      <c r="AH880">
        <v>9</v>
      </c>
      <c r="AI880">
        <v>22</v>
      </c>
      <c r="AJ880">
        <v>19</v>
      </c>
      <c r="AK880">
        <v>23</v>
      </c>
      <c r="AL880">
        <v>9</v>
      </c>
      <c r="AM880">
        <v>22</v>
      </c>
    </row>
    <row r="881" spans="1:39" x14ac:dyDescent="0.15">
      <c r="A881" t="s">
        <v>212</v>
      </c>
      <c r="B881">
        <v>30</v>
      </c>
      <c r="C881">
        <v>2</v>
      </c>
      <c r="D881">
        <v>1</v>
      </c>
      <c r="E881" t="s">
        <v>31</v>
      </c>
      <c r="F881" t="s">
        <v>29</v>
      </c>
      <c r="G881">
        <v>174</v>
      </c>
      <c r="H881">
        <v>1241</v>
      </c>
      <c r="I881">
        <v>3234</v>
      </c>
      <c r="J881">
        <v>169046.95</v>
      </c>
      <c r="K881">
        <v>138914.10999999999</v>
      </c>
      <c r="L881">
        <v>115916.82</v>
      </c>
      <c r="M881">
        <v>51594.504099999998</v>
      </c>
      <c r="N881">
        <v>174</v>
      </c>
      <c r="O881">
        <v>524</v>
      </c>
      <c r="P881">
        <v>1519</v>
      </c>
      <c r="Q881">
        <v>71372.58</v>
      </c>
      <c r="R881">
        <v>56335.360000000001</v>
      </c>
      <c r="S881">
        <v>39135.629999999997</v>
      </c>
      <c r="T881">
        <v>25399.276900000001</v>
      </c>
      <c r="U881">
        <v>174</v>
      </c>
      <c r="V881">
        <v>717</v>
      </c>
      <c r="W881">
        <v>1715</v>
      </c>
      <c r="X881">
        <v>97674.37</v>
      </c>
      <c r="Y881">
        <v>82578.75</v>
      </c>
      <c r="Z881">
        <v>76781.19</v>
      </c>
      <c r="AA881">
        <v>26195.227200000001</v>
      </c>
      <c r="AB881">
        <v>160</v>
      </c>
      <c r="AC881">
        <v>171</v>
      </c>
      <c r="AD881">
        <v>92</v>
      </c>
      <c r="AE881">
        <v>170</v>
      </c>
      <c r="AF881">
        <v>160</v>
      </c>
      <c r="AG881">
        <v>171</v>
      </c>
      <c r="AH881">
        <v>92</v>
      </c>
      <c r="AI881">
        <v>170</v>
      </c>
      <c r="AJ881">
        <v>160</v>
      </c>
      <c r="AK881">
        <v>171</v>
      </c>
      <c r="AL881">
        <v>92</v>
      </c>
      <c r="AM881">
        <v>170</v>
      </c>
    </row>
    <row r="882" spans="1:39" x14ac:dyDescent="0.15">
      <c r="A882" t="s">
        <v>212</v>
      </c>
      <c r="B882">
        <v>30</v>
      </c>
      <c r="C882">
        <v>2</v>
      </c>
      <c r="D882">
        <v>1</v>
      </c>
      <c r="E882" t="s">
        <v>32</v>
      </c>
      <c r="F882" t="s">
        <v>28</v>
      </c>
      <c r="G882">
        <v>544</v>
      </c>
      <c r="H882">
        <v>2804</v>
      </c>
      <c r="I882">
        <v>8622</v>
      </c>
      <c r="J882">
        <v>478702.15</v>
      </c>
      <c r="K882">
        <v>386684.14</v>
      </c>
      <c r="L882">
        <v>321074.25</v>
      </c>
      <c r="M882">
        <v>139669.12599999999</v>
      </c>
      <c r="N882">
        <v>544</v>
      </c>
      <c r="O882">
        <v>1205</v>
      </c>
      <c r="P882">
        <v>3922</v>
      </c>
      <c r="Q882">
        <v>203868</v>
      </c>
      <c r="R882">
        <v>162025.32999999999</v>
      </c>
      <c r="S882">
        <v>113068.5</v>
      </c>
      <c r="T882">
        <v>66944.890400000004</v>
      </c>
      <c r="U882">
        <v>544</v>
      </c>
      <c r="V882">
        <v>1599</v>
      </c>
      <c r="W882">
        <v>4700</v>
      </c>
      <c r="X882">
        <v>274834.15000000002</v>
      </c>
      <c r="Y882">
        <v>224658.81</v>
      </c>
      <c r="Z882">
        <v>208005.75</v>
      </c>
      <c r="AA882">
        <v>72724.2356</v>
      </c>
      <c r="AB882">
        <v>526</v>
      </c>
      <c r="AC882">
        <v>525</v>
      </c>
      <c r="AD882">
        <v>264</v>
      </c>
      <c r="AE882">
        <v>515</v>
      </c>
      <c r="AF882">
        <v>526</v>
      </c>
      <c r="AG882">
        <v>525</v>
      </c>
      <c r="AH882">
        <v>264</v>
      </c>
      <c r="AI882">
        <v>515</v>
      </c>
      <c r="AJ882">
        <v>526</v>
      </c>
      <c r="AK882">
        <v>525</v>
      </c>
      <c r="AL882">
        <v>264</v>
      </c>
      <c r="AM882">
        <v>515</v>
      </c>
    </row>
    <row r="883" spans="1:39" x14ac:dyDescent="0.15">
      <c r="A883" t="s">
        <v>212</v>
      </c>
      <c r="B883">
        <v>30</v>
      </c>
      <c r="C883">
        <v>2</v>
      </c>
      <c r="D883">
        <v>1</v>
      </c>
      <c r="E883" t="s">
        <v>32</v>
      </c>
      <c r="F883" t="s">
        <v>29</v>
      </c>
      <c r="G883">
        <v>6514</v>
      </c>
      <c r="H883">
        <v>45406</v>
      </c>
      <c r="I883">
        <v>123445</v>
      </c>
      <c r="J883">
        <v>6674270.1200000001</v>
      </c>
      <c r="K883">
        <v>5293453.38</v>
      </c>
      <c r="L883">
        <v>4609799.5999999996</v>
      </c>
      <c r="M883">
        <v>1955381.7424999999</v>
      </c>
      <c r="N883">
        <v>6514</v>
      </c>
      <c r="O883">
        <v>17982</v>
      </c>
      <c r="P883">
        <v>51868</v>
      </c>
      <c r="Q883">
        <v>2600612.98</v>
      </c>
      <c r="R883">
        <v>2014232.59</v>
      </c>
      <c r="S883">
        <v>1519505.62</v>
      </c>
      <c r="T883">
        <v>864265.99280000001</v>
      </c>
      <c r="U883">
        <v>6514</v>
      </c>
      <c r="V883">
        <v>27424</v>
      </c>
      <c r="W883">
        <v>71577</v>
      </c>
      <c r="X883">
        <v>4073657.14</v>
      </c>
      <c r="Y883">
        <v>3279220.79</v>
      </c>
      <c r="Z883">
        <v>3090293.98</v>
      </c>
      <c r="AA883">
        <v>1091115.7497</v>
      </c>
      <c r="AB883">
        <v>6359</v>
      </c>
      <c r="AC883">
        <v>6299</v>
      </c>
      <c r="AD883">
        <v>4382</v>
      </c>
      <c r="AE883">
        <v>6328</v>
      </c>
      <c r="AF883">
        <v>6359</v>
      </c>
      <c r="AG883">
        <v>6299</v>
      </c>
      <c r="AH883">
        <v>4382</v>
      </c>
      <c r="AI883">
        <v>6328</v>
      </c>
      <c r="AJ883">
        <v>6359</v>
      </c>
      <c r="AK883">
        <v>6299</v>
      </c>
      <c r="AL883">
        <v>4382</v>
      </c>
      <c r="AM883">
        <v>6328</v>
      </c>
    </row>
    <row r="884" spans="1:39" x14ac:dyDescent="0.15">
      <c r="A884" t="s">
        <v>212</v>
      </c>
      <c r="B884">
        <v>30</v>
      </c>
      <c r="C884">
        <v>2</v>
      </c>
      <c r="D884">
        <v>2</v>
      </c>
      <c r="E884" t="s">
        <v>28</v>
      </c>
      <c r="F884" t="s">
        <v>28</v>
      </c>
      <c r="G884">
        <v>2536</v>
      </c>
      <c r="H884">
        <v>9832</v>
      </c>
      <c r="I884">
        <v>31114</v>
      </c>
      <c r="J884">
        <v>1798998.79</v>
      </c>
      <c r="K884">
        <v>1521808.79</v>
      </c>
      <c r="L884">
        <v>1210416.1100000001</v>
      </c>
      <c r="M884">
        <v>512452.80170000001</v>
      </c>
      <c r="N884">
        <v>2536</v>
      </c>
      <c r="O884">
        <v>4464</v>
      </c>
      <c r="P884">
        <v>15792</v>
      </c>
      <c r="Q884">
        <v>892731.32</v>
      </c>
      <c r="R884">
        <v>732611.71</v>
      </c>
      <c r="S884">
        <v>475610.32</v>
      </c>
      <c r="T884">
        <v>274475.9155</v>
      </c>
      <c r="U884">
        <v>2536</v>
      </c>
      <c r="V884">
        <v>5368</v>
      </c>
      <c r="W884">
        <v>15322</v>
      </c>
      <c r="X884">
        <v>906267.47</v>
      </c>
      <c r="Y884">
        <v>789197.08</v>
      </c>
      <c r="Z884">
        <v>734805.79</v>
      </c>
      <c r="AA884">
        <v>237976.88620000001</v>
      </c>
      <c r="AB884">
        <v>2361</v>
      </c>
      <c r="AC884">
        <v>2495</v>
      </c>
      <c r="AD884">
        <v>1021</v>
      </c>
      <c r="AE884">
        <v>2370</v>
      </c>
      <c r="AF884">
        <v>2361</v>
      </c>
      <c r="AG884">
        <v>2495</v>
      </c>
      <c r="AH884">
        <v>1021</v>
      </c>
      <c r="AI884">
        <v>2370</v>
      </c>
      <c r="AJ884">
        <v>2361</v>
      </c>
      <c r="AK884">
        <v>2495</v>
      </c>
      <c r="AL884">
        <v>1021</v>
      </c>
      <c r="AM884">
        <v>2370</v>
      </c>
    </row>
    <row r="885" spans="1:39" x14ac:dyDescent="0.15">
      <c r="A885" t="s">
        <v>212</v>
      </c>
      <c r="B885">
        <v>30</v>
      </c>
      <c r="C885">
        <v>2</v>
      </c>
      <c r="D885">
        <v>2</v>
      </c>
      <c r="E885" t="s">
        <v>28</v>
      </c>
      <c r="F885" t="s">
        <v>29</v>
      </c>
      <c r="G885">
        <v>8338</v>
      </c>
      <c r="H885">
        <v>39904</v>
      </c>
      <c r="I885">
        <v>116500</v>
      </c>
      <c r="J885">
        <v>6627293.8499999996</v>
      </c>
      <c r="K885">
        <v>5520582.7300000004</v>
      </c>
      <c r="L885">
        <v>4558464.3499999996</v>
      </c>
      <c r="M885">
        <v>1905898.4491999999</v>
      </c>
      <c r="N885">
        <v>8338</v>
      </c>
      <c r="O885">
        <v>17901</v>
      </c>
      <c r="P885">
        <v>57679</v>
      </c>
      <c r="Q885">
        <v>3180400.41</v>
      </c>
      <c r="R885">
        <v>2557443.77</v>
      </c>
      <c r="S885">
        <v>1777520.9</v>
      </c>
      <c r="T885">
        <v>996518.59790000005</v>
      </c>
      <c r="U885">
        <v>8338</v>
      </c>
      <c r="V885">
        <v>22003</v>
      </c>
      <c r="W885">
        <v>58821</v>
      </c>
      <c r="X885">
        <v>3446893.44</v>
      </c>
      <c r="Y885">
        <v>2963138.96</v>
      </c>
      <c r="Z885">
        <v>2780943.45</v>
      </c>
      <c r="AA885">
        <v>909379.85129999998</v>
      </c>
      <c r="AB885">
        <v>8016</v>
      </c>
      <c r="AC885">
        <v>8221</v>
      </c>
      <c r="AD885">
        <v>4815</v>
      </c>
      <c r="AE885">
        <v>7938</v>
      </c>
      <c r="AF885">
        <v>8016</v>
      </c>
      <c r="AG885">
        <v>8221</v>
      </c>
      <c r="AH885">
        <v>4815</v>
      </c>
      <c r="AI885">
        <v>7938</v>
      </c>
      <c r="AJ885">
        <v>8016</v>
      </c>
      <c r="AK885">
        <v>8221</v>
      </c>
      <c r="AL885">
        <v>4815</v>
      </c>
      <c r="AM885">
        <v>7938</v>
      </c>
    </row>
    <row r="886" spans="1:39" x14ac:dyDescent="0.15">
      <c r="A886" t="s">
        <v>212</v>
      </c>
      <c r="B886">
        <v>30</v>
      </c>
      <c r="C886">
        <v>2</v>
      </c>
      <c r="D886">
        <v>2</v>
      </c>
      <c r="E886" t="s">
        <v>30</v>
      </c>
      <c r="F886" t="s">
        <v>28</v>
      </c>
      <c r="G886">
        <v>333</v>
      </c>
      <c r="H886">
        <v>1325</v>
      </c>
      <c r="I886">
        <v>4176</v>
      </c>
      <c r="J886">
        <v>242053.24</v>
      </c>
      <c r="K886">
        <v>205566.24</v>
      </c>
      <c r="L886">
        <v>162378.71</v>
      </c>
      <c r="M886">
        <v>68896.020099999994</v>
      </c>
      <c r="N886">
        <v>333</v>
      </c>
      <c r="O886">
        <v>597</v>
      </c>
      <c r="P886">
        <v>2072</v>
      </c>
      <c r="Q886">
        <v>117984.49</v>
      </c>
      <c r="R886">
        <v>96735.49</v>
      </c>
      <c r="S886">
        <v>62332.1</v>
      </c>
      <c r="T886">
        <v>36406.239999999998</v>
      </c>
      <c r="U886">
        <v>333</v>
      </c>
      <c r="V886">
        <v>728</v>
      </c>
      <c r="W886">
        <v>2104</v>
      </c>
      <c r="X886">
        <v>124068.75</v>
      </c>
      <c r="Y886">
        <v>108830.75</v>
      </c>
      <c r="Z886">
        <v>100046.61</v>
      </c>
      <c r="AA886">
        <v>32489.7801</v>
      </c>
      <c r="AB886">
        <v>304</v>
      </c>
      <c r="AC886">
        <v>325</v>
      </c>
      <c r="AD886">
        <v>125</v>
      </c>
      <c r="AE886">
        <v>323</v>
      </c>
      <c r="AF886">
        <v>304</v>
      </c>
      <c r="AG886">
        <v>325</v>
      </c>
      <c r="AH886">
        <v>125</v>
      </c>
      <c r="AI886">
        <v>323</v>
      </c>
      <c r="AJ886">
        <v>304</v>
      </c>
      <c r="AK886">
        <v>325</v>
      </c>
      <c r="AL886">
        <v>125</v>
      </c>
      <c r="AM886">
        <v>323</v>
      </c>
    </row>
    <row r="887" spans="1:39" x14ac:dyDescent="0.15">
      <c r="A887" t="s">
        <v>212</v>
      </c>
      <c r="B887">
        <v>30</v>
      </c>
      <c r="C887">
        <v>2</v>
      </c>
      <c r="D887">
        <v>2</v>
      </c>
      <c r="E887" t="s">
        <v>30</v>
      </c>
      <c r="F887" t="s">
        <v>29</v>
      </c>
      <c r="G887">
        <v>889</v>
      </c>
      <c r="H887">
        <v>4386</v>
      </c>
      <c r="I887">
        <v>12738</v>
      </c>
      <c r="J887">
        <v>726243.17</v>
      </c>
      <c r="K887">
        <v>599851.89</v>
      </c>
      <c r="L887">
        <v>483751.38</v>
      </c>
      <c r="M887">
        <v>208799.60990000001</v>
      </c>
      <c r="N887">
        <v>889</v>
      </c>
      <c r="O887">
        <v>1890</v>
      </c>
      <c r="P887">
        <v>6299</v>
      </c>
      <c r="Q887">
        <v>345378.49</v>
      </c>
      <c r="R887">
        <v>276420.45</v>
      </c>
      <c r="S887">
        <v>185284.98</v>
      </c>
      <c r="T887">
        <v>107590.7953</v>
      </c>
      <c r="U887">
        <v>889</v>
      </c>
      <c r="V887">
        <v>2496</v>
      </c>
      <c r="W887">
        <v>6439</v>
      </c>
      <c r="X887">
        <v>380864.68</v>
      </c>
      <c r="Y887">
        <v>323431.44</v>
      </c>
      <c r="Z887">
        <v>298466.40000000002</v>
      </c>
      <c r="AA887">
        <v>101208.8146</v>
      </c>
      <c r="AB887">
        <v>839</v>
      </c>
      <c r="AC887">
        <v>877</v>
      </c>
      <c r="AD887">
        <v>497</v>
      </c>
      <c r="AE887">
        <v>868</v>
      </c>
      <c r="AF887">
        <v>839</v>
      </c>
      <c r="AG887">
        <v>877</v>
      </c>
      <c r="AH887">
        <v>497</v>
      </c>
      <c r="AI887">
        <v>868</v>
      </c>
      <c r="AJ887">
        <v>839</v>
      </c>
      <c r="AK887">
        <v>877</v>
      </c>
      <c r="AL887">
        <v>497</v>
      </c>
      <c r="AM887">
        <v>868</v>
      </c>
    </row>
    <row r="888" spans="1:39" x14ac:dyDescent="0.15">
      <c r="A888" t="s">
        <v>212</v>
      </c>
      <c r="B888">
        <v>30</v>
      </c>
      <c r="C888">
        <v>2</v>
      </c>
      <c r="D888">
        <v>2</v>
      </c>
      <c r="E888" t="s">
        <v>29</v>
      </c>
      <c r="F888" t="s">
        <v>28</v>
      </c>
      <c r="G888">
        <v>1545</v>
      </c>
      <c r="H888">
        <v>6262</v>
      </c>
      <c r="I888">
        <v>20991</v>
      </c>
      <c r="J888">
        <v>1215849.3</v>
      </c>
      <c r="K888">
        <v>974374.33</v>
      </c>
      <c r="L888">
        <v>769117.12</v>
      </c>
      <c r="M888">
        <v>348593.61</v>
      </c>
      <c r="N888">
        <v>1545</v>
      </c>
      <c r="O888">
        <v>2646</v>
      </c>
      <c r="P888">
        <v>9982</v>
      </c>
      <c r="Q888">
        <v>557193.74</v>
      </c>
      <c r="R888">
        <v>436376.9</v>
      </c>
      <c r="S888">
        <v>274542.13</v>
      </c>
      <c r="T888">
        <v>174504.9002</v>
      </c>
      <c r="U888">
        <v>1545</v>
      </c>
      <c r="V888">
        <v>3616</v>
      </c>
      <c r="W888">
        <v>11009</v>
      </c>
      <c r="X888">
        <v>658655.56000000006</v>
      </c>
      <c r="Y888">
        <v>537997.43000000005</v>
      </c>
      <c r="Z888">
        <v>494574.99</v>
      </c>
      <c r="AA888">
        <v>174088.70980000001</v>
      </c>
      <c r="AB888">
        <v>1450</v>
      </c>
      <c r="AC888">
        <v>1505</v>
      </c>
      <c r="AD888">
        <v>617</v>
      </c>
      <c r="AE888">
        <v>1513</v>
      </c>
      <c r="AF888">
        <v>1450</v>
      </c>
      <c r="AG888">
        <v>1505</v>
      </c>
      <c r="AH888">
        <v>617</v>
      </c>
      <c r="AI888">
        <v>1513</v>
      </c>
      <c r="AJ888">
        <v>1450</v>
      </c>
      <c r="AK888">
        <v>1505</v>
      </c>
      <c r="AL888">
        <v>617</v>
      </c>
      <c r="AM888">
        <v>1513</v>
      </c>
    </row>
    <row r="889" spans="1:39" x14ac:dyDescent="0.15">
      <c r="A889" t="s">
        <v>212</v>
      </c>
      <c r="B889">
        <v>30</v>
      </c>
      <c r="C889">
        <v>2</v>
      </c>
      <c r="D889">
        <v>2</v>
      </c>
      <c r="E889" t="s">
        <v>29</v>
      </c>
      <c r="F889" t="s">
        <v>29</v>
      </c>
      <c r="G889">
        <v>6800</v>
      </c>
      <c r="H889">
        <v>33922</v>
      </c>
      <c r="I889">
        <v>104805</v>
      </c>
      <c r="J889">
        <v>5949566.0599999996</v>
      </c>
      <c r="K889">
        <v>4705333.72</v>
      </c>
      <c r="L889">
        <v>3883007.94</v>
      </c>
      <c r="M889">
        <v>1709320.5268999999</v>
      </c>
      <c r="N889">
        <v>6800</v>
      </c>
      <c r="O889">
        <v>14077</v>
      </c>
      <c r="P889">
        <v>46896</v>
      </c>
      <c r="Q889">
        <v>2578281.08</v>
      </c>
      <c r="R889">
        <v>1982611.3</v>
      </c>
      <c r="S889">
        <v>1349320.47</v>
      </c>
      <c r="T889">
        <v>816539.01820000005</v>
      </c>
      <c r="U889">
        <v>6800</v>
      </c>
      <c r="V889">
        <v>19845</v>
      </c>
      <c r="W889">
        <v>57909</v>
      </c>
      <c r="X889">
        <v>3371284.98</v>
      </c>
      <c r="Y889">
        <v>2722722.42</v>
      </c>
      <c r="Z889">
        <v>2533687.4700000002</v>
      </c>
      <c r="AA889">
        <v>892781.50870000001</v>
      </c>
      <c r="AB889">
        <v>6503</v>
      </c>
      <c r="AC889">
        <v>6561</v>
      </c>
      <c r="AD889">
        <v>3942</v>
      </c>
      <c r="AE889">
        <v>6663</v>
      </c>
      <c r="AF889">
        <v>6503</v>
      </c>
      <c r="AG889">
        <v>6561</v>
      </c>
      <c r="AH889">
        <v>3942</v>
      </c>
      <c r="AI889">
        <v>6663</v>
      </c>
      <c r="AJ889">
        <v>6503</v>
      </c>
      <c r="AK889">
        <v>6561</v>
      </c>
      <c r="AL889">
        <v>3942</v>
      </c>
      <c r="AM889">
        <v>6663</v>
      </c>
    </row>
    <row r="890" spans="1:39" x14ac:dyDescent="0.15">
      <c r="A890" t="s">
        <v>212</v>
      </c>
      <c r="B890">
        <v>30</v>
      </c>
      <c r="C890">
        <v>2</v>
      </c>
      <c r="D890">
        <v>2</v>
      </c>
      <c r="E890" t="s">
        <v>31</v>
      </c>
      <c r="F890" t="s">
        <v>28</v>
      </c>
      <c r="G890">
        <v>9</v>
      </c>
      <c r="H890">
        <v>47</v>
      </c>
      <c r="I890">
        <v>116</v>
      </c>
      <c r="J890">
        <v>7209.57</v>
      </c>
      <c r="K890">
        <v>5957.18</v>
      </c>
      <c r="L890">
        <v>4378.03</v>
      </c>
      <c r="M890">
        <v>2162.0907999999999</v>
      </c>
      <c r="N890">
        <v>9</v>
      </c>
      <c r="O890">
        <v>18</v>
      </c>
      <c r="P890">
        <v>49</v>
      </c>
      <c r="Q890">
        <v>2918.79</v>
      </c>
      <c r="R890">
        <v>2229.98</v>
      </c>
      <c r="S890">
        <v>1130.23</v>
      </c>
      <c r="T890">
        <v>999.58810000000005</v>
      </c>
      <c r="U890">
        <v>9</v>
      </c>
      <c r="V890">
        <v>29</v>
      </c>
      <c r="W890">
        <v>67</v>
      </c>
      <c r="X890">
        <v>4290.78</v>
      </c>
      <c r="Y890">
        <v>3727.2</v>
      </c>
      <c r="Z890">
        <v>3247.8</v>
      </c>
      <c r="AA890">
        <v>1162.5027</v>
      </c>
      <c r="AB890">
        <v>9</v>
      </c>
      <c r="AC890">
        <v>9</v>
      </c>
      <c r="AD890">
        <v>3</v>
      </c>
      <c r="AE890">
        <v>7</v>
      </c>
      <c r="AF890">
        <v>9</v>
      </c>
      <c r="AG890">
        <v>9</v>
      </c>
      <c r="AH890">
        <v>3</v>
      </c>
      <c r="AI890">
        <v>7</v>
      </c>
      <c r="AJ890">
        <v>9</v>
      </c>
      <c r="AK890">
        <v>9</v>
      </c>
      <c r="AL890">
        <v>3</v>
      </c>
      <c r="AM890">
        <v>7</v>
      </c>
    </row>
    <row r="891" spans="1:39" x14ac:dyDescent="0.15">
      <c r="A891" t="s">
        <v>212</v>
      </c>
      <c r="B891">
        <v>30</v>
      </c>
      <c r="C891">
        <v>2</v>
      </c>
      <c r="D891">
        <v>2</v>
      </c>
      <c r="E891" t="s">
        <v>31</v>
      </c>
      <c r="F891" t="s">
        <v>29</v>
      </c>
      <c r="G891">
        <v>14</v>
      </c>
      <c r="H891">
        <v>72</v>
      </c>
      <c r="I891">
        <v>220</v>
      </c>
      <c r="J891">
        <v>11725.95</v>
      </c>
      <c r="K891">
        <v>9427.06</v>
      </c>
      <c r="L891">
        <v>7571.95</v>
      </c>
      <c r="M891">
        <v>3514.0645</v>
      </c>
      <c r="N891">
        <v>14</v>
      </c>
      <c r="O891">
        <v>30</v>
      </c>
      <c r="P891">
        <v>112</v>
      </c>
      <c r="Q891">
        <v>5560.31</v>
      </c>
      <c r="R891">
        <v>4185.6499999999996</v>
      </c>
      <c r="S891">
        <v>2725.32</v>
      </c>
      <c r="T891">
        <v>1839.2235000000001</v>
      </c>
      <c r="U891">
        <v>14</v>
      </c>
      <c r="V891">
        <v>42</v>
      </c>
      <c r="W891">
        <v>108</v>
      </c>
      <c r="X891">
        <v>6165.64</v>
      </c>
      <c r="Y891">
        <v>5241.41</v>
      </c>
      <c r="Z891">
        <v>4846.63</v>
      </c>
      <c r="AA891">
        <v>1674.8409999999999</v>
      </c>
      <c r="AB891">
        <v>14</v>
      </c>
      <c r="AC891">
        <v>14</v>
      </c>
      <c r="AD891">
        <v>8</v>
      </c>
      <c r="AE891">
        <v>13</v>
      </c>
      <c r="AF891">
        <v>14</v>
      </c>
      <c r="AG891">
        <v>14</v>
      </c>
      <c r="AH891">
        <v>8</v>
      </c>
      <c r="AI891">
        <v>13</v>
      </c>
      <c r="AJ891">
        <v>14</v>
      </c>
      <c r="AK891">
        <v>14</v>
      </c>
      <c r="AL891">
        <v>8</v>
      </c>
      <c r="AM891">
        <v>13</v>
      </c>
    </row>
    <row r="892" spans="1:39" x14ac:dyDescent="0.15">
      <c r="A892" t="s">
        <v>212</v>
      </c>
      <c r="B892">
        <v>30</v>
      </c>
      <c r="C892">
        <v>2</v>
      </c>
      <c r="D892">
        <v>2</v>
      </c>
      <c r="E892" t="s">
        <v>32</v>
      </c>
      <c r="F892" t="s">
        <v>28</v>
      </c>
      <c r="G892">
        <v>521</v>
      </c>
      <c r="H892">
        <v>2246</v>
      </c>
      <c r="I892">
        <v>7678</v>
      </c>
      <c r="J892">
        <v>444254.77</v>
      </c>
      <c r="K892">
        <v>353925.2</v>
      </c>
      <c r="L892">
        <v>286216.59000000003</v>
      </c>
      <c r="M892">
        <v>125038.716</v>
      </c>
      <c r="N892">
        <v>521</v>
      </c>
      <c r="O892">
        <v>941</v>
      </c>
      <c r="P892">
        <v>3168</v>
      </c>
      <c r="Q892">
        <v>174000.26</v>
      </c>
      <c r="R892">
        <v>137091.67000000001</v>
      </c>
      <c r="S892">
        <v>85757.24</v>
      </c>
      <c r="T892">
        <v>54865.214999999997</v>
      </c>
      <c r="U892">
        <v>521</v>
      </c>
      <c r="V892">
        <v>1305</v>
      </c>
      <c r="W892">
        <v>4510</v>
      </c>
      <c r="X892">
        <v>270254.51</v>
      </c>
      <c r="Y892">
        <v>216833.53</v>
      </c>
      <c r="Z892">
        <v>200459.35</v>
      </c>
      <c r="AA892">
        <v>70173.501000000004</v>
      </c>
      <c r="AB892">
        <v>495</v>
      </c>
      <c r="AC892">
        <v>503</v>
      </c>
      <c r="AD892">
        <v>222</v>
      </c>
      <c r="AE892">
        <v>497</v>
      </c>
      <c r="AF892">
        <v>495</v>
      </c>
      <c r="AG892">
        <v>503</v>
      </c>
      <c r="AH892">
        <v>222</v>
      </c>
      <c r="AI892">
        <v>497</v>
      </c>
      <c r="AJ892">
        <v>495</v>
      </c>
      <c r="AK892">
        <v>503</v>
      </c>
      <c r="AL892">
        <v>222</v>
      </c>
      <c r="AM892">
        <v>497</v>
      </c>
    </row>
    <row r="893" spans="1:39" x14ac:dyDescent="0.15">
      <c r="A893" t="s">
        <v>212</v>
      </c>
      <c r="B893">
        <v>30</v>
      </c>
      <c r="C893">
        <v>2</v>
      </c>
      <c r="D893">
        <v>2</v>
      </c>
      <c r="E893" t="s">
        <v>32</v>
      </c>
      <c r="F893" t="s">
        <v>29</v>
      </c>
      <c r="G893">
        <v>2907</v>
      </c>
      <c r="H893">
        <v>16494</v>
      </c>
      <c r="I893">
        <v>49924</v>
      </c>
      <c r="J893">
        <v>2811065.22</v>
      </c>
      <c r="K893">
        <v>2194196.7400000002</v>
      </c>
      <c r="L893">
        <v>1880910.74</v>
      </c>
      <c r="M893">
        <v>804381.21039999998</v>
      </c>
      <c r="N893">
        <v>2907</v>
      </c>
      <c r="O893">
        <v>6624</v>
      </c>
      <c r="P893">
        <v>20302</v>
      </c>
      <c r="Q893">
        <v>1084076.49</v>
      </c>
      <c r="R893">
        <v>823601.92</v>
      </c>
      <c r="S893">
        <v>590416.01</v>
      </c>
      <c r="T893">
        <v>348733.9509</v>
      </c>
      <c r="U893">
        <v>2907</v>
      </c>
      <c r="V893">
        <v>9870</v>
      </c>
      <c r="W893">
        <v>29622</v>
      </c>
      <c r="X893">
        <v>1726988.73</v>
      </c>
      <c r="Y893">
        <v>1370594.82</v>
      </c>
      <c r="Z893">
        <v>1290494.73</v>
      </c>
      <c r="AA893">
        <v>455647.25949999999</v>
      </c>
      <c r="AB893">
        <v>2814</v>
      </c>
      <c r="AC893">
        <v>2846</v>
      </c>
      <c r="AD893">
        <v>1866</v>
      </c>
      <c r="AE893">
        <v>2820</v>
      </c>
      <c r="AF893">
        <v>2814</v>
      </c>
      <c r="AG893">
        <v>2846</v>
      </c>
      <c r="AH893">
        <v>1866</v>
      </c>
      <c r="AI893">
        <v>2820</v>
      </c>
      <c r="AJ893">
        <v>2814</v>
      </c>
      <c r="AK893">
        <v>2846</v>
      </c>
      <c r="AL893">
        <v>1866</v>
      </c>
      <c r="AM893">
        <v>2820</v>
      </c>
    </row>
    <row r="894" spans="1:39" x14ac:dyDescent="0.15">
      <c r="A894" t="s">
        <v>212</v>
      </c>
      <c r="B894">
        <v>70</v>
      </c>
      <c r="C894">
        <v>1</v>
      </c>
      <c r="D894">
        <v>0</v>
      </c>
      <c r="E894" t="s">
        <v>28</v>
      </c>
      <c r="F894" t="s">
        <v>28</v>
      </c>
      <c r="G894">
        <v>60951</v>
      </c>
      <c r="H894">
        <v>83068</v>
      </c>
      <c r="I894">
        <v>228690</v>
      </c>
      <c r="J894">
        <v>13282344.99</v>
      </c>
      <c r="K894">
        <v>11066142.65</v>
      </c>
      <c r="L894">
        <v>9562010.3000000007</v>
      </c>
      <c r="M894">
        <v>3801173.9021000001</v>
      </c>
      <c r="N894">
        <v>22406</v>
      </c>
      <c r="O894">
        <v>30122</v>
      </c>
      <c r="P894">
        <v>89385</v>
      </c>
      <c r="Q894">
        <v>5119585.8099999996</v>
      </c>
      <c r="R894">
        <v>4116619.87</v>
      </c>
      <c r="S894">
        <v>3008744.62</v>
      </c>
      <c r="T894">
        <v>1602191.7897000001</v>
      </c>
      <c r="U894">
        <v>38545</v>
      </c>
      <c r="V894">
        <v>52946</v>
      </c>
      <c r="W894">
        <v>139305</v>
      </c>
      <c r="X894">
        <v>8162759.1799999997</v>
      </c>
      <c r="Y894">
        <v>6949522.7800000003</v>
      </c>
      <c r="Z894">
        <v>6553265.6799999997</v>
      </c>
      <c r="AA894">
        <v>2198982.1124</v>
      </c>
      <c r="AB894">
        <v>59524</v>
      </c>
      <c r="AC894">
        <v>40542</v>
      </c>
      <c r="AD894">
        <v>14317</v>
      </c>
      <c r="AE894">
        <v>29520</v>
      </c>
      <c r="AF894">
        <v>21808</v>
      </c>
      <c r="AG894">
        <v>20762</v>
      </c>
      <c r="AH894">
        <v>7471</v>
      </c>
      <c r="AI894">
        <v>12918</v>
      </c>
      <c r="AJ894">
        <v>37716</v>
      </c>
      <c r="AK894">
        <v>19780</v>
      </c>
      <c r="AL894">
        <v>6846</v>
      </c>
      <c r="AM894">
        <v>16602</v>
      </c>
    </row>
    <row r="895" spans="1:39" x14ac:dyDescent="0.15">
      <c r="A895" t="s">
        <v>212</v>
      </c>
      <c r="B895">
        <v>70</v>
      </c>
      <c r="C895">
        <v>1</v>
      </c>
      <c r="D895">
        <v>0</v>
      </c>
      <c r="E895" t="s">
        <v>28</v>
      </c>
      <c r="F895" t="s">
        <v>29</v>
      </c>
      <c r="G895">
        <v>29194</v>
      </c>
      <c r="H895">
        <v>50904</v>
      </c>
      <c r="I895">
        <v>129191</v>
      </c>
      <c r="J895">
        <v>7224974.6699999999</v>
      </c>
      <c r="K895">
        <v>5881126.6799999997</v>
      </c>
      <c r="L895">
        <v>5210554.46</v>
      </c>
      <c r="M895">
        <v>2104311.5567999999</v>
      </c>
      <c r="N895">
        <v>11707</v>
      </c>
      <c r="O895">
        <v>20179</v>
      </c>
      <c r="P895">
        <v>55673</v>
      </c>
      <c r="Q895">
        <v>3049598.17</v>
      </c>
      <c r="R895">
        <v>2398246.16</v>
      </c>
      <c r="S895">
        <v>1895473.13</v>
      </c>
      <c r="T895">
        <v>959871.6139</v>
      </c>
      <c r="U895">
        <v>17487</v>
      </c>
      <c r="V895">
        <v>30725</v>
      </c>
      <c r="W895">
        <v>73518</v>
      </c>
      <c r="X895">
        <v>4175376.5</v>
      </c>
      <c r="Y895">
        <v>3482880.52</v>
      </c>
      <c r="Z895">
        <v>3315081.33</v>
      </c>
      <c r="AA895">
        <v>1144439.9428999999</v>
      </c>
      <c r="AB895">
        <v>28659</v>
      </c>
      <c r="AC895">
        <v>25795</v>
      </c>
      <c r="AD895">
        <v>16047</v>
      </c>
      <c r="AE895">
        <v>21306</v>
      </c>
      <c r="AF895">
        <v>11534</v>
      </c>
      <c r="AG895">
        <v>11201</v>
      </c>
      <c r="AH895">
        <v>7142</v>
      </c>
      <c r="AI895">
        <v>8879</v>
      </c>
      <c r="AJ895">
        <v>17125</v>
      </c>
      <c r="AK895">
        <v>14594</v>
      </c>
      <c r="AL895">
        <v>8905</v>
      </c>
      <c r="AM895">
        <v>12427</v>
      </c>
    </row>
    <row r="896" spans="1:39" x14ac:dyDescent="0.15">
      <c r="A896" t="s">
        <v>212</v>
      </c>
      <c r="B896">
        <v>70</v>
      </c>
      <c r="C896">
        <v>1</v>
      </c>
      <c r="D896">
        <v>0</v>
      </c>
      <c r="E896" t="s">
        <v>30</v>
      </c>
      <c r="F896" t="s">
        <v>28</v>
      </c>
      <c r="G896">
        <v>100</v>
      </c>
      <c r="H896">
        <v>130</v>
      </c>
      <c r="I896">
        <v>343</v>
      </c>
      <c r="J896">
        <v>20589.72</v>
      </c>
      <c r="K896">
        <v>18323.39</v>
      </c>
      <c r="L896">
        <v>16384.349999999999</v>
      </c>
      <c r="M896">
        <v>5740.6567999999997</v>
      </c>
      <c r="N896">
        <v>34</v>
      </c>
      <c r="O896">
        <v>43</v>
      </c>
      <c r="P896">
        <v>121</v>
      </c>
      <c r="Q896">
        <v>6787.38</v>
      </c>
      <c r="R896">
        <v>6205.92</v>
      </c>
      <c r="S896">
        <v>4777.43</v>
      </c>
      <c r="T896">
        <v>2136.8398999999999</v>
      </c>
      <c r="U896">
        <v>66</v>
      </c>
      <c r="V896">
        <v>87</v>
      </c>
      <c r="W896">
        <v>222</v>
      </c>
      <c r="X896">
        <v>13802.34</v>
      </c>
      <c r="Y896">
        <v>12117.47</v>
      </c>
      <c r="Z896">
        <v>11606.92</v>
      </c>
      <c r="AA896">
        <v>3603.8168999999998</v>
      </c>
      <c r="AB896">
        <v>97</v>
      </c>
      <c r="AC896">
        <v>57</v>
      </c>
      <c r="AD896">
        <v>22</v>
      </c>
      <c r="AE896">
        <v>63</v>
      </c>
      <c r="AF896">
        <v>33</v>
      </c>
      <c r="AG896">
        <v>28</v>
      </c>
      <c r="AH896">
        <v>11</v>
      </c>
      <c r="AI896">
        <v>26</v>
      </c>
      <c r="AJ896">
        <v>64</v>
      </c>
      <c r="AK896">
        <v>29</v>
      </c>
      <c r="AL896">
        <v>11</v>
      </c>
      <c r="AM896">
        <v>37</v>
      </c>
    </row>
    <row r="897" spans="1:39" x14ac:dyDescent="0.15">
      <c r="A897" t="s">
        <v>212</v>
      </c>
      <c r="B897">
        <v>70</v>
      </c>
      <c r="C897">
        <v>1</v>
      </c>
      <c r="D897">
        <v>0</v>
      </c>
      <c r="E897" t="s">
        <v>30</v>
      </c>
      <c r="F897" t="s">
        <v>29</v>
      </c>
      <c r="G897">
        <v>42</v>
      </c>
      <c r="H897">
        <v>70</v>
      </c>
      <c r="I897">
        <v>201</v>
      </c>
      <c r="J897">
        <v>11805.18</v>
      </c>
      <c r="K897">
        <v>9493.57</v>
      </c>
      <c r="L897">
        <v>8095.41</v>
      </c>
      <c r="M897">
        <v>3206.3892000000001</v>
      </c>
      <c r="N897">
        <v>21</v>
      </c>
      <c r="O897">
        <v>33</v>
      </c>
      <c r="P897">
        <v>105</v>
      </c>
      <c r="Q897">
        <v>5772.46</v>
      </c>
      <c r="R897">
        <v>4562.87</v>
      </c>
      <c r="S897">
        <v>3196.61</v>
      </c>
      <c r="T897">
        <v>1707.9552000000001</v>
      </c>
      <c r="U897">
        <v>21</v>
      </c>
      <c r="V897">
        <v>37</v>
      </c>
      <c r="W897">
        <v>96</v>
      </c>
      <c r="X897">
        <v>6032.72</v>
      </c>
      <c r="Y897">
        <v>4930.7</v>
      </c>
      <c r="Z897">
        <v>4898.8</v>
      </c>
      <c r="AA897">
        <v>1498.434</v>
      </c>
      <c r="AB897">
        <v>40</v>
      </c>
      <c r="AC897">
        <v>35</v>
      </c>
      <c r="AD897">
        <v>17</v>
      </c>
      <c r="AE897">
        <v>34</v>
      </c>
      <c r="AF897">
        <v>21</v>
      </c>
      <c r="AG897">
        <v>19</v>
      </c>
      <c r="AH897">
        <v>9</v>
      </c>
      <c r="AI897">
        <v>18</v>
      </c>
      <c r="AJ897">
        <v>19</v>
      </c>
      <c r="AK897">
        <v>16</v>
      </c>
      <c r="AL897">
        <v>8</v>
      </c>
      <c r="AM897">
        <v>16</v>
      </c>
    </row>
    <row r="898" spans="1:39" x14ac:dyDescent="0.15">
      <c r="A898" t="s">
        <v>212</v>
      </c>
      <c r="B898">
        <v>70</v>
      </c>
      <c r="C898">
        <v>1</v>
      </c>
      <c r="D898">
        <v>0</v>
      </c>
      <c r="E898" t="s">
        <v>29</v>
      </c>
      <c r="F898" t="s">
        <v>28</v>
      </c>
      <c r="G898">
        <v>516</v>
      </c>
      <c r="H898">
        <v>763</v>
      </c>
      <c r="I898">
        <v>2338</v>
      </c>
      <c r="J898">
        <v>131839.21</v>
      </c>
      <c r="K898">
        <v>101152.57</v>
      </c>
      <c r="L898">
        <v>89065.05</v>
      </c>
      <c r="M898">
        <v>39710.320800000001</v>
      </c>
      <c r="N898">
        <v>199</v>
      </c>
      <c r="O898">
        <v>315</v>
      </c>
      <c r="P898">
        <v>985</v>
      </c>
      <c r="Q898">
        <v>54555.39</v>
      </c>
      <c r="R898">
        <v>40131.78</v>
      </c>
      <c r="S898">
        <v>30016.959999999999</v>
      </c>
      <c r="T898">
        <v>18796.872100000001</v>
      </c>
      <c r="U898">
        <v>317</v>
      </c>
      <c r="V898">
        <v>448</v>
      </c>
      <c r="W898">
        <v>1353</v>
      </c>
      <c r="X898">
        <v>77283.820000000007</v>
      </c>
      <c r="Y898">
        <v>61020.79</v>
      </c>
      <c r="Z898">
        <v>59048.09</v>
      </c>
      <c r="AA898">
        <v>20913.448700000001</v>
      </c>
      <c r="AB898">
        <v>510</v>
      </c>
      <c r="AC898">
        <v>280</v>
      </c>
      <c r="AD898">
        <v>137</v>
      </c>
      <c r="AE898">
        <v>233</v>
      </c>
      <c r="AF898">
        <v>197</v>
      </c>
      <c r="AG898">
        <v>190</v>
      </c>
      <c r="AH898">
        <v>99</v>
      </c>
      <c r="AI898">
        <v>141</v>
      </c>
      <c r="AJ898">
        <v>313</v>
      </c>
      <c r="AK898">
        <v>90</v>
      </c>
      <c r="AL898">
        <v>38</v>
      </c>
      <c r="AM898">
        <v>92</v>
      </c>
    </row>
    <row r="899" spans="1:39" x14ac:dyDescent="0.15">
      <c r="A899" t="s">
        <v>212</v>
      </c>
      <c r="B899">
        <v>70</v>
      </c>
      <c r="C899">
        <v>1</v>
      </c>
      <c r="D899">
        <v>0</v>
      </c>
      <c r="E899" t="s">
        <v>29</v>
      </c>
      <c r="F899" t="s">
        <v>29</v>
      </c>
      <c r="G899">
        <v>462</v>
      </c>
      <c r="H899">
        <v>883</v>
      </c>
      <c r="I899">
        <v>2427</v>
      </c>
      <c r="J899">
        <v>130497.52</v>
      </c>
      <c r="K899">
        <v>98325.79</v>
      </c>
      <c r="L899">
        <v>87491.67</v>
      </c>
      <c r="M899">
        <v>42319.101199999997</v>
      </c>
      <c r="N899">
        <v>254</v>
      </c>
      <c r="O899">
        <v>489</v>
      </c>
      <c r="P899">
        <v>1474</v>
      </c>
      <c r="Q899">
        <v>76932.69</v>
      </c>
      <c r="R899">
        <v>55334.96</v>
      </c>
      <c r="S899">
        <v>47074.6</v>
      </c>
      <c r="T899">
        <v>27068.6476</v>
      </c>
      <c r="U899">
        <v>208</v>
      </c>
      <c r="V899">
        <v>394</v>
      </c>
      <c r="W899">
        <v>953</v>
      </c>
      <c r="X899">
        <v>53564.83</v>
      </c>
      <c r="Y899">
        <v>42990.83</v>
      </c>
      <c r="Z899">
        <v>40417.07</v>
      </c>
      <c r="AA899">
        <v>15250.453600000001</v>
      </c>
      <c r="AB899">
        <v>459</v>
      </c>
      <c r="AC899">
        <v>404</v>
      </c>
      <c r="AD899">
        <v>278</v>
      </c>
      <c r="AE899">
        <v>349</v>
      </c>
      <c r="AF899">
        <v>253</v>
      </c>
      <c r="AG899">
        <v>247</v>
      </c>
      <c r="AH899">
        <v>182</v>
      </c>
      <c r="AI899">
        <v>204</v>
      </c>
      <c r="AJ899">
        <v>206</v>
      </c>
      <c r="AK899">
        <v>157</v>
      </c>
      <c r="AL899">
        <v>96</v>
      </c>
      <c r="AM899">
        <v>145</v>
      </c>
    </row>
    <row r="900" spans="1:39" x14ac:dyDescent="0.15">
      <c r="A900" t="s">
        <v>212</v>
      </c>
      <c r="B900">
        <v>70</v>
      </c>
      <c r="C900">
        <v>1</v>
      </c>
      <c r="D900">
        <v>0</v>
      </c>
      <c r="E900" t="s">
        <v>31</v>
      </c>
      <c r="F900" t="s">
        <v>28</v>
      </c>
      <c r="G900">
        <v>1</v>
      </c>
      <c r="H900">
        <v>4</v>
      </c>
      <c r="I900">
        <v>10</v>
      </c>
      <c r="J900">
        <v>419.95</v>
      </c>
      <c r="K900">
        <v>346.7</v>
      </c>
      <c r="L900">
        <v>346.7</v>
      </c>
      <c r="M900">
        <v>147.09</v>
      </c>
      <c r="N900">
        <v>1</v>
      </c>
      <c r="O900">
        <v>4</v>
      </c>
      <c r="P900">
        <v>10</v>
      </c>
      <c r="Q900">
        <v>419.95</v>
      </c>
      <c r="R900">
        <v>346.7</v>
      </c>
      <c r="S900">
        <v>346.7</v>
      </c>
      <c r="T900">
        <v>147.09</v>
      </c>
      <c r="U900">
        <v>0</v>
      </c>
      <c r="V900">
        <v>0</v>
      </c>
      <c r="W900">
        <v>0</v>
      </c>
      <c r="X900">
        <v>0</v>
      </c>
      <c r="Y900">
        <v>0</v>
      </c>
      <c r="Z900">
        <v>0</v>
      </c>
      <c r="AA900">
        <v>0</v>
      </c>
      <c r="AB900">
        <v>1</v>
      </c>
      <c r="AC900">
        <v>1</v>
      </c>
      <c r="AD900">
        <v>1</v>
      </c>
      <c r="AE900">
        <v>1</v>
      </c>
      <c r="AF900">
        <v>1</v>
      </c>
      <c r="AG900">
        <v>1</v>
      </c>
      <c r="AH900">
        <v>1</v>
      </c>
      <c r="AI900">
        <v>1</v>
      </c>
      <c r="AJ900">
        <v>0</v>
      </c>
      <c r="AK900">
        <v>0</v>
      </c>
      <c r="AL900">
        <v>0</v>
      </c>
      <c r="AM900">
        <v>0</v>
      </c>
    </row>
    <row r="901" spans="1:39" x14ac:dyDescent="0.15">
      <c r="A901" t="s">
        <v>212</v>
      </c>
      <c r="B901">
        <v>70</v>
      </c>
      <c r="C901">
        <v>1</v>
      </c>
      <c r="D901">
        <v>0</v>
      </c>
      <c r="E901" t="s">
        <v>31</v>
      </c>
      <c r="F901" t="s">
        <v>29</v>
      </c>
      <c r="G901">
        <v>1</v>
      </c>
      <c r="H901">
        <v>2</v>
      </c>
      <c r="I901">
        <v>4</v>
      </c>
      <c r="J901">
        <v>276.99</v>
      </c>
      <c r="K901">
        <v>198.28</v>
      </c>
      <c r="L901">
        <v>198.28</v>
      </c>
      <c r="M901">
        <v>67.19</v>
      </c>
      <c r="N901">
        <v>0</v>
      </c>
      <c r="O901">
        <v>0</v>
      </c>
      <c r="P901">
        <v>0</v>
      </c>
      <c r="Q901">
        <v>0</v>
      </c>
      <c r="R901">
        <v>0</v>
      </c>
      <c r="S901">
        <v>0</v>
      </c>
      <c r="T901">
        <v>0</v>
      </c>
      <c r="U901">
        <v>1</v>
      </c>
      <c r="V901">
        <v>2</v>
      </c>
      <c r="W901">
        <v>4</v>
      </c>
      <c r="X901">
        <v>276.99</v>
      </c>
      <c r="Y901">
        <v>198.28</v>
      </c>
      <c r="Z901">
        <v>198.28</v>
      </c>
      <c r="AA901">
        <v>67.19</v>
      </c>
      <c r="AB901">
        <v>1</v>
      </c>
      <c r="AC901">
        <v>0</v>
      </c>
      <c r="AD901">
        <v>0</v>
      </c>
      <c r="AE901">
        <v>1</v>
      </c>
      <c r="AF901">
        <v>0</v>
      </c>
      <c r="AG901">
        <v>0</v>
      </c>
      <c r="AH901">
        <v>0</v>
      </c>
      <c r="AI901">
        <v>0</v>
      </c>
      <c r="AJ901">
        <v>1</v>
      </c>
      <c r="AK901">
        <v>0</v>
      </c>
      <c r="AL901">
        <v>0</v>
      </c>
      <c r="AM901">
        <v>1</v>
      </c>
    </row>
    <row r="902" spans="1:39" x14ac:dyDescent="0.15">
      <c r="A902" t="s">
        <v>212</v>
      </c>
      <c r="B902">
        <v>70</v>
      </c>
      <c r="C902">
        <v>1</v>
      </c>
      <c r="D902">
        <v>0</v>
      </c>
      <c r="E902" t="s">
        <v>32</v>
      </c>
      <c r="F902" t="s">
        <v>28</v>
      </c>
      <c r="G902">
        <v>7655</v>
      </c>
      <c r="H902">
        <v>11566</v>
      </c>
      <c r="I902">
        <v>35195</v>
      </c>
      <c r="J902">
        <v>2050957.32</v>
      </c>
      <c r="K902">
        <v>1565157.68</v>
      </c>
      <c r="L902">
        <v>1451213.78</v>
      </c>
      <c r="M902">
        <v>561246.71680000005</v>
      </c>
      <c r="N902">
        <v>1327</v>
      </c>
      <c r="O902">
        <v>2029</v>
      </c>
      <c r="P902">
        <v>5963</v>
      </c>
      <c r="Q902">
        <v>354730.49</v>
      </c>
      <c r="R902">
        <v>264513.11</v>
      </c>
      <c r="S902">
        <v>192821.48</v>
      </c>
      <c r="T902">
        <v>103953.2931</v>
      </c>
      <c r="U902">
        <v>6328</v>
      </c>
      <c r="V902">
        <v>9537</v>
      </c>
      <c r="W902">
        <v>29232</v>
      </c>
      <c r="X902">
        <v>1696226.83</v>
      </c>
      <c r="Y902">
        <v>1300644.57</v>
      </c>
      <c r="Z902">
        <v>1258392.3</v>
      </c>
      <c r="AA902">
        <v>457293.42369999998</v>
      </c>
      <c r="AB902">
        <v>7543</v>
      </c>
      <c r="AC902">
        <v>4331</v>
      </c>
      <c r="AD902">
        <v>1641</v>
      </c>
      <c r="AE902">
        <v>4452</v>
      </c>
      <c r="AF902">
        <v>1284</v>
      </c>
      <c r="AG902">
        <v>1000</v>
      </c>
      <c r="AH902">
        <v>416</v>
      </c>
      <c r="AI902">
        <v>1095</v>
      </c>
      <c r="AJ902">
        <v>6259</v>
      </c>
      <c r="AK902">
        <v>3331</v>
      </c>
      <c r="AL902">
        <v>1225</v>
      </c>
      <c r="AM902">
        <v>3357</v>
      </c>
    </row>
    <row r="903" spans="1:39" x14ac:dyDescent="0.15">
      <c r="A903" t="s">
        <v>212</v>
      </c>
      <c r="B903">
        <v>70</v>
      </c>
      <c r="C903">
        <v>1</v>
      </c>
      <c r="D903">
        <v>0</v>
      </c>
      <c r="E903" t="s">
        <v>32</v>
      </c>
      <c r="F903" t="s">
        <v>29</v>
      </c>
      <c r="G903">
        <v>5899</v>
      </c>
      <c r="H903">
        <v>11469</v>
      </c>
      <c r="I903">
        <v>31514</v>
      </c>
      <c r="J903">
        <v>1780120.55</v>
      </c>
      <c r="K903">
        <v>1329343.46</v>
      </c>
      <c r="L903">
        <v>1245217.6200000001</v>
      </c>
      <c r="M903">
        <v>506197.17589999997</v>
      </c>
      <c r="N903">
        <v>1158</v>
      </c>
      <c r="O903">
        <v>2274</v>
      </c>
      <c r="P903">
        <v>6486</v>
      </c>
      <c r="Q903">
        <v>361563.68</v>
      </c>
      <c r="R903">
        <v>260775.47</v>
      </c>
      <c r="S903">
        <v>213556.6</v>
      </c>
      <c r="T903">
        <v>115070.0097</v>
      </c>
      <c r="U903">
        <v>4741</v>
      </c>
      <c r="V903">
        <v>9195</v>
      </c>
      <c r="W903">
        <v>25028</v>
      </c>
      <c r="X903">
        <v>1418556.87</v>
      </c>
      <c r="Y903">
        <v>1068567.99</v>
      </c>
      <c r="Z903">
        <v>1031661.02</v>
      </c>
      <c r="AA903">
        <v>391127.16619999998</v>
      </c>
      <c r="AB903">
        <v>5838</v>
      </c>
      <c r="AC903">
        <v>5133</v>
      </c>
      <c r="AD903">
        <v>3373</v>
      </c>
      <c r="AE903">
        <v>4881</v>
      </c>
      <c r="AF903">
        <v>1148</v>
      </c>
      <c r="AG903">
        <v>1020</v>
      </c>
      <c r="AH903">
        <v>741</v>
      </c>
      <c r="AI903">
        <v>981</v>
      </c>
      <c r="AJ903">
        <v>4690</v>
      </c>
      <c r="AK903">
        <v>4113</v>
      </c>
      <c r="AL903">
        <v>2632</v>
      </c>
      <c r="AM903">
        <v>3900</v>
      </c>
    </row>
    <row r="904" spans="1:39" x14ac:dyDescent="0.15">
      <c r="A904" t="s">
        <v>212</v>
      </c>
      <c r="B904">
        <v>70</v>
      </c>
      <c r="C904">
        <v>1</v>
      </c>
      <c r="D904">
        <v>1</v>
      </c>
      <c r="E904" t="s">
        <v>28</v>
      </c>
      <c r="F904" t="s">
        <v>28</v>
      </c>
      <c r="G904">
        <v>33219</v>
      </c>
      <c r="H904">
        <v>58234</v>
      </c>
      <c r="I904">
        <v>147978</v>
      </c>
      <c r="J904">
        <v>7728884.1100000003</v>
      </c>
      <c r="K904">
        <v>6575825.9500000002</v>
      </c>
      <c r="L904">
        <v>5715307.0899999999</v>
      </c>
      <c r="M904">
        <v>2328762.0421000002</v>
      </c>
      <c r="N904">
        <v>15314</v>
      </c>
      <c r="O904">
        <v>25850</v>
      </c>
      <c r="P904">
        <v>74741</v>
      </c>
      <c r="Q904">
        <v>3659695.47</v>
      </c>
      <c r="R904">
        <v>3059768.92</v>
      </c>
      <c r="S904">
        <v>2367001.8199999998</v>
      </c>
      <c r="T904">
        <v>1236229.0063</v>
      </c>
      <c r="U904">
        <v>17905</v>
      </c>
      <c r="V904">
        <v>32384</v>
      </c>
      <c r="W904">
        <v>73237</v>
      </c>
      <c r="X904">
        <v>4069188.64</v>
      </c>
      <c r="Y904">
        <v>3516057.03</v>
      </c>
      <c r="Z904">
        <v>3348305.27</v>
      </c>
      <c r="AA904">
        <v>1092533.0358</v>
      </c>
      <c r="AB904">
        <v>31721</v>
      </c>
      <c r="AC904">
        <v>29069</v>
      </c>
      <c r="AD904">
        <v>10175</v>
      </c>
      <c r="AE904">
        <v>27379</v>
      </c>
      <c r="AF904">
        <v>14585</v>
      </c>
      <c r="AG904">
        <v>14597</v>
      </c>
      <c r="AH904">
        <v>6007</v>
      </c>
      <c r="AI904">
        <v>13370</v>
      </c>
      <c r="AJ904">
        <v>17136</v>
      </c>
      <c r="AK904">
        <v>14472</v>
      </c>
      <c r="AL904">
        <v>4168</v>
      </c>
      <c r="AM904">
        <v>14009</v>
      </c>
    </row>
    <row r="905" spans="1:39" x14ac:dyDescent="0.15">
      <c r="A905" t="s">
        <v>212</v>
      </c>
      <c r="B905">
        <v>70</v>
      </c>
      <c r="C905">
        <v>1</v>
      </c>
      <c r="D905">
        <v>1</v>
      </c>
      <c r="E905" t="s">
        <v>28</v>
      </c>
      <c r="F905" t="s">
        <v>29</v>
      </c>
      <c r="G905">
        <v>62203</v>
      </c>
      <c r="H905">
        <v>138236</v>
      </c>
      <c r="I905">
        <v>318443</v>
      </c>
      <c r="J905">
        <v>16226142.82</v>
      </c>
      <c r="K905">
        <v>13629308.51</v>
      </c>
      <c r="L905">
        <v>12091802.279999999</v>
      </c>
      <c r="M905">
        <v>4928289.6937999995</v>
      </c>
      <c r="N905">
        <v>28996</v>
      </c>
      <c r="O905">
        <v>62009</v>
      </c>
      <c r="P905">
        <v>162665</v>
      </c>
      <c r="Q905">
        <v>7797588.5700000003</v>
      </c>
      <c r="R905">
        <v>6392820.9500000002</v>
      </c>
      <c r="S905">
        <v>5172679.93</v>
      </c>
      <c r="T905">
        <v>2623831.7585</v>
      </c>
      <c r="U905">
        <v>33207</v>
      </c>
      <c r="V905">
        <v>76227</v>
      </c>
      <c r="W905">
        <v>155778</v>
      </c>
      <c r="X905">
        <v>8428554.25</v>
      </c>
      <c r="Y905">
        <v>7236487.5599999996</v>
      </c>
      <c r="Z905">
        <v>6919122.3499999996</v>
      </c>
      <c r="AA905">
        <v>2304457.9353</v>
      </c>
      <c r="AB905">
        <v>60139</v>
      </c>
      <c r="AC905">
        <v>58944</v>
      </c>
      <c r="AD905">
        <v>31297</v>
      </c>
      <c r="AE905">
        <v>57137</v>
      </c>
      <c r="AF905">
        <v>28035</v>
      </c>
      <c r="AG905">
        <v>27926</v>
      </c>
      <c r="AH905">
        <v>16905</v>
      </c>
      <c r="AI905">
        <v>26903</v>
      </c>
      <c r="AJ905">
        <v>32104</v>
      </c>
      <c r="AK905">
        <v>31018</v>
      </c>
      <c r="AL905">
        <v>14392</v>
      </c>
      <c r="AM905">
        <v>30234</v>
      </c>
    </row>
    <row r="906" spans="1:39" x14ac:dyDescent="0.15">
      <c r="A906" t="s">
        <v>212</v>
      </c>
      <c r="B906">
        <v>70</v>
      </c>
      <c r="C906">
        <v>1</v>
      </c>
      <c r="D906">
        <v>1</v>
      </c>
      <c r="E906" t="s">
        <v>30</v>
      </c>
      <c r="F906" t="s">
        <v>28</v>
      </c>
      <c r="G906">
        <v>2977</v>
      </c>
      <c r="H906">
        <v>5270</v>
      </c>
      <c r="I906">
        <v>12972</v>
      </c>
      <c r="J906">
        <v>695414.78</v>
      </c>
      <c r="K906">
        <v>600165.09</v>
      </c>
      <c r="L906">
        <v>514872.58</v>
      </c>
      <c r="M906">
        <v>203982.7922</v>
      </c>
      <c r="N906">
        <v>1276</v>
      </c>
      <c r="O906">
        <v>2192</v>
      </c>
      <c r="P906">
        <v>6019</v>
      </c>
      <c r="Q906">
        <v>306362.93</v>
      </c>
      <c r="R906">
        <v>259821.55</v>
      </c>
      <c r="S906">
        <v>193292.11</v>
      </c>
      <c r="T906">
        <v>99949.248399999997</v>
      </c>
      <c r="U906">
        <v>1701</v>
      </c>
      <c r="V906">
        <v>3078</v>
      </c>
      <c r="W906">
        <v>6953</v>
      </c>
      <c r="X906">
        <v>389051.85</v>
      </c>
      <c r="Y906">
        <v>340343.54</v>
      </c>
      <c r="Z906">
        <v>321580.46999999997</v>
      </c>
      <c r="AA906">
        <v>104033.5438</v>
      </c>
      <c r="AB906">
        <v>2773</v>
      </c>
      <c r="AC906">
        <v>2723</v>
      </c>
      <c r="AD906">
        <v>768</v>
      </c>
      <c r="AE906">
        <v>2885</v>
      </c>
      <c r="AF906">
        <v>1182</v>
      </c>
      <c r="AG906">
        <v>1222</v>
      </c>
      <c r="AH906">
        <v>428</v>
      </c>
      <c r="AI906">
        <v>1236</v>
      </c>
      <c r="AJ906">
        <v>1591</v>
      </c>
      <c r="AK906">
        <v>1501</v>
      </c>
      <c r="AL906">
        <v>340</v>
      </c>
      <c r="AM906">
        <v>1649</v>
      </c>
    </row>
    <row r="907" spans="1:39" x14ac:dyDescent="0.15">
      <c r="A907" t="s">
        <v>212</v>
      </c>
      <c r="B907">
        <v>70</v>
      </c>
      <c r="C907">
        <v>1</v>
      </c>
      <c r="D907">
        <v>1</v>
      </c>
      <c r="E907" t="s">
        <v>30</v>
      </c>
      <c r="F907" t="s">
        <v>29</v>
      </c>
      <c r="G907">
        <v>6077</v>
      </c>
      <c r="H907">
        <v>13642</v>
      </c>
      <c r="I907">
        <v>30960</v>
      </c>
      <c r="J907">
        <v>1584037</v>
      </c>
      <c r="K907">
        <v>1335734.19</v>
      </c>
      <c r="L907">
        <v>1169872.3899999999</v>
      </c>
      <c r="M907">
        <v>479187.3602</v>
      </c>
      <c r="N907">
        <v>2697</v>
      </c>
      <c r="O907">
        <v>5735</v>
      </c>
      <c r="P907">
        <v>14948</v>
      </c>
      <c r="Q907">
        <v>724500.19</v>
      </c>
      <c r="R907">
        <v>597435.98</v>
      </c>
      <c r="S907">
        <v>468429.28</v>
      </c>
      <c r="T907">
        <v>243523.19510000001</v>
      </c>
      <c r="U907">
        <v>3380</v>
      </c>
      <c r="V907">
        <v>7907</v>
      </c>
      <c r="W907">
        <v>16012</v>
      </c>
      <c r="X907">
        <v>859536.81</v>
      </c>
      <c r="Y907">
        <v>738298.21</v>
      </c>
      <c r="Z907">
        <v>701443.11</v>
      </c>
      <c r="AA907">
        <v>235664.16510000001</v>
      </c>
      <c r="AB907">
        <v>5768</v>
      </c>
      <c r="AC907">
        <v>5877</v>
      </c>
      <c r="AD907">
        <v>2764</v>
      </c>
      <c r="AE907">
        <v>5932</v>
      </c>
      <c r="AF907">
        <v>2562</v>
      </c>
      <c r="AG907">
        <v>2621</v>
      </c>
      <c r="AH907">
        <v>1472</v>
      </c>
      <c r="AI907">
        <v>2631</v>
      </c>
      <c r="AJ907">
        <v>3206</v>
      </c>
      <c r="AK907">
        <v>3256</v>
      </c>
      <c r="AL907">
        <v>1292</v>
      </c>
      <c r="AM907">
        <v>3301</v>
      </c>
    </row>
    <row r="908" spans="1:39" x14ac:dyDescent="0.15">
      <c r="A908" t="s">
        <v>212</v>
      </c>
      <c r="B908">
        <v>70</v>
      </c>
      <c r="C908">
        <v>1</v>
      </c>
      <c r="D908">
        <v>1</v>
      </c>
      <c r="E908" t="s">
        <v>29</v>
      </c>
      <c r="F908" t="s">
        <v>28</v>
      </c>
      <c r="G908">
        <v>17320</v>
      </c>
      <c r="H908">
        <v>32998</v>
      </c>
      <c r="I908">
        <v>83943</v>
      </c>
      <c r="J908">
        <v>4415935.04</v>
      </c>
      <c r="K908">
        <v>3605308.25</v>
      </c>
      <c r="L908">
        <v>3199524.58</v>
      </c>
      <c r="M908">
        <v>1306870.1546</v>
      </c>
      <c r="N908">
        <v>6179</v>
      </c>
      <c r="O908">
        <v>10875</v>
      </c>
      <c r="P908">
        <v>32462</v>
      </c>
      <c r="Q908">
        <v>1579754.07</v>
      </c>
      <c r="R908">
        <v>1276766.18</v>
      </c>
      <c r="S908">
        <v>984559.95</v>
      </c>
      <c r="T908">
        <v>538535.147</v>
      </c>
      <c r="U908">
        <v>11141</v>
      </c>
      <c r="V908">
        <v>22123</v>
      </c>
      <c r="W908">
        <v>51481</v>
      </c>
      <c r="X908">
        <v>2836180.97</v>
      </c>
      <c r="Y908">
        <v>2328542.0699999998</v>
      </c>
      <c r="Z908">
        <v>2214964.63</v>
      </c>
      <c r="AA908">
        <v>768335.00760000001</v>
      </c>
      <c r="AB908">
        <v>16469</v>
      </c>
      <c r="AC908">
        <v>15816</v>
      </c>
      <c r="AD908">
        <v>5495</v>
      </c>
      <c r="AE908">
        <v>16442</v>
      </c>
      <c r="AF908">
        <v>5877</v>
      </c>
      <c r="AG908">
        <v>5777</v>
      </c>
      <c r="AH908">
        <v>2540</v>
      </c>
      <c r="AI908">
        <v>5931</v>
      </c>
      <c r="AJ908">
        <v>10592</v>
      </c>
      <c r="AK908">
        <v>10039</v>
      </c>
      <c r="AL908">
        <v>2955</v>
      </c>
      <c r="AM908">
        <v>10511</v>
      </c>
    </row>
    <row r="909" spans="1:39" x14ac:dyDescent="0.15">
      <c r="A909" t="s">
        <v>212</v>
      </c>
      <c r="B909">
        <v>70</v>
      </c>
      <c r="C909">
        <v>1</v>
      </c>
      <c r="D909">
        <v>1</v>
      </c>
      <c r="E909" t="s">
        <v>29</v>
      </c>
      <c r="F909" t="s">
        <v>29</v>
      </c>
      <c r="G909">
        <v>52380</v>
      </c>
      <c r="H909">
        <v>126210</v>
      </c>
      <c r="I909">
        <v>289086</v>
      </c>
      <c r="J909">
        <v>14889506.960000001</v>
      </c>
      <c r="K909">
        <v>11937032.82</v>
      </c>
      <c r="L909">
        <v>10864947.65</v>
      </c>
      <c r="M909">
        <v>4429014.4017000003</v>
      </c>
      <c r="N909">
        <v>16733</v>
      </c>
      <c r="O909">
        <v>37071</v>
      </c>
      <c r="P909">
        <v>100545</v>
      </c>
      <c r="Q909">
        <v>4806274.08</v>
      </c>
      <c r="R909">
        <v>3781483.29</v>
      </c>
      <c r="S909">
        <v>3073152.43</v>
      </c>
      <c r="T909">
        <v>1643882.2141</v>
      </c>
      <c r="U909">
        <v>35647</v>
      </c>
      <c r="V909">
        <v>89139</v>
      </c>
      <c r="W909">
        <v>188541</v>
      </c>
      <c r="X909">
        <v>10083232.880000001</v>
      </c>
      <c r="Y909">
        <v>8155549.5300000003</v>
      </c>
      <c r="Z909">
        <v>7791795.2199999997</v>
      </c>
      <c r="AA909">
        <v>2785132.1875999998</v>
      </c>
      <c r="AB909">
        <v>50476</v>
      </c>
      <c r="AC909">
        <v>49532</v>
      </c>
      <c r="AD909">
        <v>25912</v>
      </c>
      <c r="AE909">
        <v>50901</v>
      </c>
      <c r="AF909">
        <v>16096</v>
      </c>
      <c r="AG909">
        <v>15850</v>
      </c>
      <c r="AH909">
        <v>9930</v>
      </c>
      <c r="AI909">
        <v>16301</v>
      </c>
      <c r="AJ909">
        <v>34380</v>
      </c>
      <c r="AK909">
        <v>33682</v>
      </c>
      <c r="AL909">
        <v>15982</v>
      </c>
      <c r="AM909">
        <v>34600</v>
      </c>
    </row>
    <row r="910" spans="1:39" x14ac:dyDescent="0.15">
      <c r="A910" t="s">
        <v>212</v>
      </c>
      <c r="B910">
        <v>70</v>
      </c>
      <c r="C910">
        <v>1</v>
      </c>
      <c r="D910">
        <v>1</v>
      </c>
      <c r="E910" t="s">
        <v>31</v>
      </c>
      <c r="F910" t="s">
        <v>28</v>
      </c>
      <c r="G910">
        <v>46</v>
      </c>
      <c r="H910">
        <v>133</v>
      </c>
      <c r="I910">
        <v>271</v>
      </c>
      <c r="J910">
        <v>12811.26</v>
      </c>
      <c r="K910">
        <v>10448.14</v>
      </c>
      <c r="L910">
        <v>8550.8700000000008</v>
      </c>
      <c r="M910">
        <v>4295.1827999999996</v>
      </c>
      <c r="N910">
        <v>24</v>
      </c>
      <c r="O910">
        <v>67</v>
      </c>
      <c r="P910">
        <v>159</v>
      </c>
      <c r="Q910">
        <v>7070.97</v>
      </c>
      <c r="R910">
        <v>5564.87</v>
      </c>
      <c r="S910">
        <v>3977.88</v>
      </c>
      <c r="T910">
        <v>2597.6406000000002</v>
      </c>
      <c r="U910">
        <v>22</v>
      </c>
      <c r="V910">
        <v>66</v>
      </c>
      <c r="W910">
        <v>112</v>
      </c>
      <c r="X910">
        <v>5740.29</v>
      </c>
      <c r="Y910">
        <v>4883.2700000000004</v>
      </c>
      <c r="Z910">
        <v>4572.99</v>
      </c>
      <c r="AA910">
        <v>1697.5422000000001</v>
      </c>
      <c r="AB910">
        <v>41</v>
      </c>
      <c r="AC910">
        <v>45</v>
      </c>
      <c r="AD910">
        <v>10</v>
      </c>
      <c r="AE910">
        <v>46</v>
      </c>
      <c r="AF910">
        <v>23</v>
      </c>
      <c r="AG910">
        <v>24</v>
      </c>
      <c r="AH910">
        <v>7</v>
      </c>
      <c r="AI910">
        <v>24</v>
      </c>
      <c r="AJ910">
        <v>18</v>
      </c>
      <c r="AK910">
        <v>21</v>
      </c>
      <c r="AL910">
        <v>3</v>
      </c>
      <c r="AM910">
        <v>22</v>
      </c>
    </row>
    <row r="911" spans="1:39" x14ac:dyDescent="0.15">
      <c r="A911" t="s">
        <v>212</v>
      </c>
      <c r="B911">
        <v>70</v>
      </c>
      <c r="C911">
        <v>1</v>
      </c>
      <c r="D911">
        <v>1</v>
      </c>
      <c r="E911" t="s">
        <v>31</v>
      </c>
      <c r="F911" t="s">
        <v>29</v>
      </c>
      <c r="G911">
        <v>105</v>
      </c>
      <c r="H911">
        <v>316</v>
      </c>
      <c r="I911">
        <v>699</v>
      </c>
      <c r="J911">
        <v>32458.99</v>
      </c>
      <c r="K911">
        <v>26067.81</v>
      </c>
      <c r="L911">
        <v>23115.41</v>
      </c>
      <c r="M911">
        <v>10678.8532</v>
      </c>
      <c r="N911">
        <v>35</v>
      </c>
      <c r="O911">
        <v>104</v>
      </c>
      <c r="P911">
        <v>272</v>
      </c>
      <c r="Q911">
        <v>11532</v>
      </c>
      <c r="R911">
        <v>8888.49</v>
      </c>
      <c r="S911">
        <v>7013.39</v>
      </c>
      <c r="T911">
        <v>4557.6548000000003</v>
      </c>
      <c r="U911">
        <v>70</v>
      </c>
      <c r="V911">
        <v>212</v>
      </c>
      <c r="W911">
        <v>427</v>
      </c>
      <c r="X911">
        <v>20926.990000000002</v>
      </c>
      <c r="Y911">
        <v>17179.32</v>
      </c>
      <c r="Z911">
        <v>16102.02</v>
      </c>
      <c r="AA911">
        <v>6121.1984000000002</v>
      </c>
      <c r="AB911">
        <v>98</v>
      </c>
      <c r="AC911">
        <v>102</v>
      </c>
      <c r="AD911">
        <v>42</v>
      </c>
      <c r="AE911">
        <v>102</v>
      </c>
      <c r="AF911">
        <v>34</v>
      </c>
      <c r="AG911">
        <v>34</v>
      </c>
      <c r="AH911">
        <v>20</v>
      </c>
      <c r="AI911">
        <v>34</v>
      </c>
      <c r="AJ911">
        <v>64</v>
      </c>
      <c r="AK911">
        <v>68</v>
      </c>
      <c r="AL911">
        <v>22</v>
      </c>
      <c r="AM911">
        <v>68</v>
      </c>
    </row>
    <row r="912" spans="1:39" x14ac:dyDescent="0.15">
      <c r="A912" t="s">
        <v>212</v>
      </c>
      <c r="B912">
        <v>70</v>
      </c>
      <c r="C912">
        <v>1</v>
      </c>
      <c r="D912">
        <v>1</v>
      </c>
      <c r="E912" t="s">
        <v>32</v>
      </c>
      <c r="F912" t="s">
        <v>28</v>
      </c>
      <c r="G912">
        <v>1610</v>
      </c>
      <c r="H912">
        <v>3063</v>
      </c>
      <c r="I912">
        <v>8216</v>
      </c>
      <c r="J912">
        <v>450723.99</v>
      </c>
      <c r="K912">
        <v>353832.63</v>
      </c>
      <c r="L912">
        <v>318990.78999999998</v>
      </c>
      <c r="M912">
        <v>127388.57520000001</v>
      </c>
      <c r="N912">
        <v>473</v>
      </c>
      <c r="O912">
        <v>809</v>
      </c>
      <c r="P912">
        <v>2392</v>
      </c>
      <c r="Q912">
        <v>127285.08</v>
      </c>
      <c r="R912">
        <v>101252.09</v>
      </c>
      <c r="S912">
        <v>76905.210000000006</v>
      </c>
      <c r="T912">
        <v>39521.996299999999</v>
      </c>
      <c r="U912">
        <v>1137</v>
      </c>
      <c r="V912">
        <v>2254</v>
      </c>
      <c r="W912">
        <v>5824</v>
      </c>
      <c r="X912">
        <v>323438.90999999997</v>
      </c>
      <c r="Y912">
        <v>252580.54</v>
      </c>
      <c r="Z912">
        <v>242085.58</v>
      </c>
      <c r="AA912">
        <v>87866.578899999993</v>
      </c>
      <c r="AB912">
        <v>1559</v>
      </c>
      <c r="AC912">
        <v>1365</v>
      </c>
      <c r="AD912">
        <v>453</v>
      </c>
      <c r="AE912">
        <v>1388</v>
      </c>
      <c r="AF912">
        <v>457</v>
      </c>
      <c r="AG912">
        <v>399</v>
      </c>
      <c r="AH912">
        <v>156</v>
      </c>
      <c r="AI912">
        <v>448</v>
      </c>
      <c r="AJ912">
        <v>1102</v>
      </c>
      <c r="AK912">
        <v>966</v>
      </c>
      <c r="AL912">
        <v>297</v>
      </c>
      <c r="AM912">
        <v>940</v>
      </c>
    </row>
    <row r="913" spans="1:39" x14ac:dyDescent="0.15">
      <c r="A913" t="s">
        <v>212</v>
      </c>
      <c r="B913">
        <v>70</v>
      </c>
      <c r="C913">
        <v>1</v>
      </c>
      <c r="D913">
        <v>1</v>
      </c>
      <c r="E913" t="s">
        <v>32</v>
      </c>
      <c r="F913" t="s">
        <v>29</v>
      </c>
      <c r="G913">
        <v>3835</v>
      </c>
      <c r="H913">
        <v>9677</v>
      </c>
      <c r="I913">
        <v>22502</v>
      </c>
      <c r="J913">
        <v>1205139.83</v>
      </c>
      <c r="K913">
        <v>937804.80000000005</v>
      </c>
      <c r="L913">
        <v>873208.45</v>
      </c>
      <c r="M913">
        <v>346385.07339999999</v>
      </c>
      <c r="N913">
        <v>945</v>
      </c>
      <c r="O913">
        <v>2284</v>
      </c>
      <c r="P913">
        <v>5720</v>
      </c>
      <c r="Q913">
        <v>289142.94</v>
      </c>
      <c r="R913">
        <v>225136.01</v>
      </c>
      <c r="S913">
        <v>185247.32</v>
      </c>
      <c r="T913">
        <v>93722.125</v>
      </c>
      <c r="U913">
        <v>2890</v>
      </c>
      <c r="V913">
        <v>7393</v>
      </c>
      <c r="W913">
        <v>16782</v>
      </c>
      <c r="X913">
        <v>915996.89</v>
      </c>
      <c r="Y913">
        <v>712668.79</v>
      </c>
      <c r="Z913">
        <v>687961.13</v>
      </c>
      <c r="AA913">
        <v>252662.94839999999</v>
      </c>
      <c r="AB913">
        <v>3756</v>
      </c>
      <c r="AC913">
        <v>3558</v>
      </c>
      <c r="AD913">
        <v>1933</v>
      </c>
      <c r="AE913">
        <v>3589</v>
      </c>
      <c r="AF913">
        <v>926</v>
      </c>
      <c r="AG913">
        <v>842</v>
      </c>
      <c r="AH913">
        <v>505</v>
      </c>
      <c r="AI913">
        <v>897</v>
      </c>
      <c r="AJ913">
        <v>2830</v>
      </c>
      <c r="AK913">
        <v>2716</v>
      </c>
      <c r="AL913">
        <v>1428</v>
      </c>
      <c r="AM913">
        <v>2692</v>
      </c>
    </row>
    <row r="914" spans="1:39" x14ac:dyDescent="0.15">
      <c r="A914" t="s">
        <v>212</v>
      </c>
      <c r="B914">
        <v>70</v>
      </c>
      <c r="C914">
        <v>1</v>
      </c>
      <c r="D914">
        <v>2</v>
      </c>
      <c r="E914" t="s">
        <v>28</v>
      </c>
      <c r="F914" t="s">
        <v>28</v>
      </c>
      <c r="G914">
        <v>61224</v>
      </c>
      <c r="H914">
        <v>87414</v>
      </c>
      <c r="I914">
        <v>237139</v>
      </c>
      <c r="J914">
        <v>13541154.060000001</v>
      </c>
      <c r="K914">
        <v>11351509.83</v>
      </c>
      <c r="L914">
        <v>9864004.1699999999</v>
      </c>
      <c r="M914">
        <v>3884407.7642999999</v>
      </c>
      <c r="N914">
        <v>23451</v>
      </c>
      <c r="O914">
        <v>32183</v>
      </c>
      <c r="P914">
        <v>96435</v>
      </c>
      <c r="Q914">
        <v>5393206.1799999997</v>
      </c>
      <c r="R914">
        <v>4378479.12</v>
      </c>
      <c r="S914">
        <v>3226961.64</v>
      </c>
      <c r="T914">
        <v>1701649.0699</v>
      </c>
      <c r="U914">
        <v>37773</v>
      </c>
      <c r="V914">
        <v>55231</v>
      </c>
      <c r="W914">
        <v>140704</v>
      </c>
      <c r="X914">
        <v>8147947.8799999999</v>
      </c>
      <c r="Y914">
        <v>6973030.71</v>
      </c>
      <c r="Z914">
        <v>6637042.5300000003</v>
      </c>
      <c r="AA914">
        <v>2182758.6943999999</v>
      </c>
      <c r="AB914">
        <v>58015</v>
      </c>
      <c r="AC914">
        <v>49766</v>
      </c>
      <c r="AD914">
        <v>13636</v>
      </c>
      <c r="AE914">
        <v>49226</v>
      </c>
      <c r="AF914">
        <v>22121</v>
      </c>
      <c r="AG914">
        <v>22099</v>
      </c>
      <c r="AH914">
        <v>7591</v>
      </c>
      <c r="AI914">
        <v>20581</v>
      </c>
      <c r="AJ914">
        <v>35894</v>
      </c>
      <c r="AK914">
        <v>27667</v>
      </c>
      <c r="AL914">
        <v>6045</v>
      </c>
      <c r="AM914">
        <v>28645</v>
      </c>
    </row>
    <row r="915" spans="1:39" x14ac:dyDescent="0.15">
      <c r="A915" t="s">
        <v>212</v>
      </c>
      <c r="B915">
        <v>70</v>
      </c>
      <c r="C915">
        <v>1</v>
      </c>
      <c r="D915">
        <v>2</v>
      </c>
      <c r="E915" t="s">
        <v>28</v>
      </c>
      <c r="F915" t="s">
        <v>29</v>
      </c>
      <c r="G915">
        <v>58124</v>
      </c>
      <c r="H915">
        <v>98530</v>
      </c>
      <c r="I915">
        <v>250817</v>
      </c>
      <c r="J915">
        <v>14084225.449999999</v>
      </c>
      <c r="K915">
        <v>11618975.140000001</v>
      </c>
      <c r="L915">
        <v>10230093.91</v>
      </c>
      <c r="M915">
        <v>4069746.6247</v>
      </c>
      <c r="N915">
        <v>24385</v>
      </c>
      <c r="O915">
        <v>39151</v>
      </c>
      <c r="P915">
        <v>110927</v>
      </c>
      <c r="Q915">
        <v>6114154.7599999998</v>
      </c>
      <c r="R915">
        <v>4899247.93</v>
      </c>
      <c r="S915">
        <v>3813650.02</v>
      </c>
      <c r="T915">
        <v>1918785.4299000001</v>
      </c>
      <c r="U915">
        <v>33739</v>
      </c>
      <c r="V915">
        <v>59379</v>
      </c>
      <c r="W915">
        <v>139890</v>
      </c>
      <c r="X915">
        <v>7970070.6900000004</v>
      </c>
      <c r="Y915">
        <v>6719727.21</v>
      </c>
      <c r="Z915">
        <v>6416443.8899999997</v>
      </c>
      <c r="AA915">
        <v>2150961.1948000002</v>
      </c>
      <c r="AB915">
        <v>56150</v>
      </c>
      <c r="AC915">
        <v>53862</v>
      </c>
      <c r="AD915">
        <v>25636</v>
      </c>
      <c r="AE915">
        <v>52240</v>
      </c>
      <c r="AF915">
        <v>23550</v>
      </c>
      <c r="AG915">
        <v>23301</v>
      </c>
      <c r="AH915">
        <v>12230</v>
      </c>
      <c r="AI915">
        <v>22647</v>
      </c>
      <c r="AJ915">
        <v>32600</v>
      </c>
      <c r="AK915">
        <v>30561</v>
      </c>
      <c r="AL915">
        <v>13406</v>
      </c>
      <c r="AM915">
        <v>29593</v>
      </c>
    </row>
    <row r="916" spans="1:39" x14ac:dyDescent="0.15">
      <c r="A916" t="s">
        <v>212</v>
      </c>
      <c r="B916">
        <v>70</v>
      </c>
      <c r="C916">
        <v>1</v>
      </c>
      <c r="D916">
        <v>2</v>
      </c>
      <c r="E916" t="s">
        <v>30</v>
      </c>
      <c r="F916" t="s">
        <v>28</v>
      </c>
      <c r="G916">
        <v>7306</v>
      </c>
      <c r="H916">
        <v>10433</v>
      </c>
      <c r="I916">
        <v>28445</v>
      </c>
      <c r="J916">
        <v>1620823.49</v>
      </c>
      <c r="K916">
        <v>1359769.13</v>
      </c>
      <c r="L916">
        <v>1182654.46</v>
      </c>
      <c r="M916">
        <v>460116.7169</v>
      </c>
      <c r="N916">
        <v>2494</v>
      </c>
      <c r="O916">
        <v>3411</v>
      </c>
      <c r="P916">
        <v>10326</v>
      </c>
      <c r="Q916">
        <v>575655.55000000005</v>
      </c>
      <c r="R916">
        <v>466944.13</v>
      </c>
      <c r="S916">
        <v>332565.46999999997</v>
      </c>
      <c r="T916">
        <v>180733.87609999999</v>
      </c>
      <c r="U916">
        <v>4812</v>
      </c>
      <c r="V916">
        <v>7022</v>
      </c>
      <c r="W916">
        <v>18119</v>
      </c>
      <c r="X916">
        <v>1045167.94</v>
      </c>
      <c r="Y916">
        <v>892825</v>
      </c>
      <c r="Z916">
        <v>850088.99</v>
      </c>
      <c r="AA916">
        <v>279382.84080000001</v>
      </c>
      <c r="AB916">
        <v>6775</v>
      </c>
      <c r="AC916">
        <v>6225</v>
      </c>
      <c r="AD916">
        <v>1446</v>
      </c>
      <c r="AE916">
        <v>7091</v>
      </c>
      <c r="AF916">
        <v>2290</v>
      </c>
      <c r="AG916">
        <v>2364</v>
      </c>
      <c r="AH916">
        <v>767</v>
      </c>
      <c r="AI916">
        <v>2434</v>
      </c>
      <c r="AJ916">
        <v>4485</v>
      </c>
      <c r="AK916">
        <v>3861</v>
      </c>
      <c r="AL916">
        <v>679</v>
      </c>
      <c r="AM916">
        <v>4657</v>
      </c>
    </row>
    <row r="917" spans="1:39" x14ac:dyDescent="0.15">
      <c r="A917" t="s">
        <v>212</v>
      </c>
      <c r="B917">
        <v>70</v>
      </c>
      <c r="C917">
        <v>1</v>
      </c>
      <c r="D917">
        <v>2</v>
      </c>
      <c r="E917" t="s">
        <v>30</v>
      </c>
      <c r="F917" t="s">
        <v>29</v>
      </c>
      <c r="G917">
        <v>6164</v>
      </c>
      <c r="H917">
        <v>10656</v>
      </c>
      <c r="I917">
        <v>26683</v>
      </c>
      <c r="J917">
        <v>1504583.8</v>
      </c>
      <c r="K917">
        <v>1243531.74</v>
      </c>
      <c r="L917">
        <v>1087342.6499999999</v>
      </c>
      <c r="M917">
        <v>430912.66279999999</v>
      </c>
      <c r="N917">
        <v>2387</v>
      </c>
      <c r="O917">
        <v>3881</v>
      </c>
      <c r="P917">
        <v>10879</v>
      </c>
      <c r="Q917">
        <v>604437.61</v>
      </c>
      <c r="R917">
        <v>483739.55</v>
      </c>
      <c r="S917">
        <v>365980.48</v>
      </c>
      <c r="T917">
        <v>188307.63320000001</v>
      </c>
      <c r="U917">
        <v>3777</v>
      </c>
      <c r="V917">
        <v>6775</v>
      </c>
      <c r="W917">
        <v>15804</v>
      </c>
      <c r="X917">
        <v>900146.19</v>
      </c>
      <c r="Y917">
        <v>759792.19</v>
      </c>
      <c r="Z917">
        <v>721362.17</v>
      </c>
      <c r="AA917">
        <v>242605.02960000001</v>
      </c>
      <c r="AB917">
        <v>5860</v>
      </c>
      <c r="AC917">
        <v>5779</v>
      </c>
      <c r="AD917">
        <v>2437</v>
      </c>
      <c r="AE917">
        <v>6017</v>
      </c>
      <c r="AF917">
        <v>2276</v>
      </c>
      <c r="AG917">
        <v>2300</v>
      </c>
      <c r="AH917">
        <v>1118</v>
      </c>
      <c r="AI917">
        <v>2335</v>
      </c>
      <c r="AJ917">
        <v>3584</v>
      </c>
      <c r="AK917">
        <v>3479</v>
      </c>
      <c r="AL917">
        <v>1319</v>
      </c>
      <c r="AM917">
        <v>3682</v>
      </c>
    </row>
    <row r="918" spans="1:39" x14ac:dyDescent="0.15">
      <c r="A918" t="s">
        <v>212</v>
      </c>
      <c r="B918">
        <v>70</v>
      </c>
      <c r="C918">
        <v>1</v>
      </c>
      <c r="D918">
        <v>2</v>
      </c>
      <c r="E918" t="s">
        <v>29</v>
      </c>
      <c r="F918" t="s">
        <v>28</v>
      </c>
      <c r="G918">
        <v>19616</v>
      </c>
      <c r="H918">
        <v>30181</v>
      </c>
      <c r="I918">
        <v>83892</v>
      </c>
      <c r="J918">
        <v>4755414.72</v>
      </c>
      <c r="K918">
        <v>3791258.09</v>
      </c>
      <c r="L918">
        <v>3351809.03</v>
      </c>
      <c r="M918">
        <v>1365285.173</v>
      </c>
      <c r="N918">
        <v>6286</v>
      </c>
      <c r="O918">
        <v>8827</v>
      </c>
      <c r="P918">
        <v>27916</v>
      </c>
      <c r="Q918">
        <v>1549009.32</v>
      </c>
      <c r="R918">
        <v>1201884.2</v>
      </c>
      <c r="S918">
        <v>889476.02</v>
      </c>
      <c r="T918">
        <v>495670.9191</v>
      </c>
      <c r="U918">
        <v>13330</v>
      </c>
      <c r="V918">
        <v>21354</v>
      </c>
      <c r="W918">
        <v>55976</v>
      </c>
      <c r="X918">
        <v>3206405.4</v>
      </c>
      <c r="Y918">
        <v>2589373.89</v>
      </c>
      <c r="Z918">
        <v>2462333.0099999998</v>
      </c>
      <c r="AA918">
        <v>869614.25390000001</v>
      </c>
      <c r="AB918">
        <v>18573</v>
      </c>
      <c r="AC918">
        <v>17467</v>
      </c>
      <c r="AD918">
        <v>4865</v>
      </c>
      <c r="AE918">
        <v>18906</v>
      </c>
      <c r="AF918">
        <v>5955</v>
      </c>
      <c r="AG918">
        <v>5874</v>
      </c>
      <c r="AH918">
        <v>2167</v>
      </c>
      <c r="AI918">
        <v>6108</v>
      </c>
      <c r="AJ918">
        <v>12618</v>
      </c>
      <c r="AK918">
        <v>11593</v>
      </c>
      <c r="AL918">
        <v>2698</v>
      </c>
      <c r="AM918">
        <v>12798</v>
      </c>
    </row>
    <row r="919" spans="1:39" x14ac:dyDescent="0.15">
      <c r="A919" t="s">
        <v>212</v>
      </c>
      <c r="B919">
        <v>70</v>
      </c>
      <c r="C919">
        <v>1</v>
      </c>
      <c r="D919">
        <v>2</v>
      </c>
      <c r="E919" t="s">
        <v>29</v>
      </c>
      <c r="F919" t="s">
        <v>29</v>
      </c>
      <c r="G919">
        <v>29216</v>
      </c>
      <c r="H919">
        <v>52320</v>
      </c>
      <c r="I919">
        <v>137693</v>
      </c>
      <c r="J919">
        <v>7718626.3799999999</v>
      </c>
      <c r="K919">
        <v>6055405.5499999998</v>
      </c>
      <c r="L919">
        <v>5438562.0499999998</v>
      </c>
      <c r="M919">
        <v>2220453.094</v>
      </c>
      <c r="N919">
        <v>9477</v>
      </c>
      <c r="O919">
        <v>15371</v>
      </c>
      <c r="P919">
        <v>46549</v>
      </c>
      <c r="Q919">
        <v>2533100</v>
      </c>
      <c r="R919">
        <v>1939296.47</v>
      </c>
      <c r="S919">
        <v>1510913.13</v>
      </c>
      <c r="T919">
        <v>811330.7513</v>
      </c>
      <c r="U919">
        <v>19739</v>
      </c>
      <c r="V919">
        <v>36949</v>
      </c>
      <c r="W919">
        <v>91144</v>
      </c>
      <c r="X919">
        <v>5185526.38</v>
      </c>
      <c r="Y919">
        <v>4116109.08</v>
      </c>
      <c r="Z919">
        <v>3927648.92</v>
      </c>
      <c r="AA919">
        <v>1409122.3426999999</v>
      </c>
      <c r="AB919">
        <v>28043</v>
      </c>
      <c r="AC919">
        <v>27353</v>
      </c>
      <c r="AD919">
        <v>12858</v>
      </c>
      <c r="AE919">
        <v>28507</v>
      </c>
      <c r="AF919">
        <v>9133</v>
      </c>
      <c r="AG919">
        <v>8889</v>
      </c>
      <c r="AH919">
        <v>4987</v>
      </c>
      <c r="AI919">
        <v>9236</v>
      </c>
      <c r="AJ919">
        <v>18910</v>
      </c>
      <c r="AK919">
        <v>18464</v>
      </c>
      <c r="AL919">
        <v>7871</v>
      </c>
      <c r="AM919">
        <v>19271</v>
      </c>
    </row>
    <row r="920" spans="1:39" x14ac:dyDescent="0.15">
      <c r="A920" t="s">
        <v>212</v>
      </c>
      <c r="B920">
        <v>70</v>
      </c>
      <c r="C920">
        <v>1</v>
      </c>
      <c r="D920">
        <v>2</v>
      </c>
      <c r="E920" t="s">
        <v>31</v>
      </c>
      <c r="F920" t="s">
        <v>28</v>
      </c>
      <c r="G920">
        <v>9</v>
      </c>
      <c r="H920">
        <v>22</v>
      </c>
      <c r="I920">
        <v>48</v>
      </c>
      <c r="J920">
        <v>2500.83</v>
      </c>
      <c r="K920">
        <v>2047.87</v>
      </c>
      <c r="L920">
        <v>1567.28</v>
      </c>
      <c r="M920">
        <v>690.84209999999996</v>
      </c>
      <c r="N920">
        <v>5</v>
      </c>
      <c r="O920">
        <v>11</v>
      </c>
      <c r="P920">
        <v>28</v>
      </c>
      <c r="Q920">
        <v>1387.91</v>
      </c>
      <c r="R920">
        <v>1117.6400000000001</v>
      </c>
      <c r="S920">
        <v>677.04</v>
      </c>
      <c r="T920">
        <v>360.41210000000001</v>
      </c>
      <c r="U920">
        <v>4</v>
      </c>
      <c r="V920">
        <v>11</v>
      </c>
      <c r="W920">
        <v>20</v>
      </c>
      <c r="X920">
        <v>1112.92</v>
      </c>
      <c r="Y920">
        <v>930.23</v>
      </c>
      <c r="Z920">
        <v>890.24</v>
      </c>
      <c r="AA920">
        <v>330.43</v>
      </c>
      <c r="AB920">
        <v>9</v>
      </c>
      <c r="AC920">
        <v>7</v>
      </c>
      <c r="AD920">
        <v>1</v>
      </c>
      <c r="AE920">
        <v>9</v>
      </c>
      <c r="AF920">
        <v>5</v>
      </c>
      <c r="AG920">
        <v>3</v>
      </c>
      <c r="AH920">
        <v>1</v>
      </c>
      <c r="AI920">
        <v>5</v>
      </c>
      <c r="AJ920">
        <v>4</v>
      </c>
      <c r="AK920">
        <v>4</v>
      </c>
      <c r="AL920">
        <v>0</v>
      </c>
      <c r="AM920">
        <v>4</v>
      </c>
    </row>
    <row r="921" spans="1:39" x14ac:dyDescent="0.15">
      <c r="A921" t="s">
        <v>212</v>
      </c>
      <c r="B921">
        <v>70</v>
      </c>
      <c r="C921">
        <v>1</v>
      </c>
      <c r="D921">
        <v>2</v>
      </c>
      <c r="E921" t="s">
        <v>31</v>
      </c>
      <c r="F921" t="s">
        <v>29</v>
      </c>
      <c r="G921">
        <v>23</v>
      </c>
      <c r="H921">
        <v>64</v>
      </c>
      <c r="I921">
        <v>125</v>
      </c>
      <c r="J921">
        <v>7274.52</v>
      </c>
      <c r="K921">
        <v>5696.77</v>
      </c>
      <c r="L921">
        <v>4370.79</v>
      </c>
      <c r="M921">
        <v>2082.3656999999998</v>
      </c>
      <c r="N921">
        <v>10</v>
      </c>
      <c r="O921">
        <v>28</v>
      </c>
      <c r="P921">
        <v>62</v>
      </c>
      <c r="Q921">
        <v>3332.68</v>
      </c>
      <c r="R921">
        <v>2404.46</v>
      </c>
      <c r="S921">
        <v>1218.45</v>
      </c>
      <c r="T921">
        <v>1063.7744</v>
      </c>
      <c r="U921">
        <v>13</v>
      </c>
      <c r="V921">
        <v>36</v>
      </c>
      <c r="W921">
        <v>63</v>
      </c>
      <c r="X921">
        <v>3941.84</v>
      </c>
      <c r="Y921">
        <v>3292.31</v>
      </c>
      <c r="Z921">
        <v>3152.34</v>
      </c>
      <c r="AA921">
        <v>1018.5913</v>
      </c>
      <c r="AB921">
        <v>19</v>
      </c>
      <c r="AC921">
        <v>22</v>
      </c>
      <c r="AD921">
        <v>9</v>
      </c>
      <c r="AE921">
        <v>23</v>
      </c>
      <c r="AF921">
        <v>9</v>
      </c>
      <c r="AG921">
        <v>10</v>
      </c>
      <c r="AH921">
        <v>6</v>
      </c>
      <c r="AI921">
        <v>10</v>
      </c>
      <c r="AJ921">
        <v>10</v>
      </c>
      <c r="AK921">
        <v>12</v>
      </c>
      <c r="AL921">
        <v>3</v>
      </c>
      <c r="AM921">
        <v>13</v>
      </c>
    </row>
    <row r="922" spans="1:39" x14ac:dyDescent="0.15">
      <c r="A922" t="s">
        <v>212</v>
      </c>
      <c r="B922">
        <v>70</v>
      </c>
      <c r="C922">
        <v>1</v>
      </c>
      <c r="D922">
        <v>2</v>
      </c>
      <c r="E922" t="s">
        <v>32</v>
      </c>
      <c r="F922" t="s">
        <v>28</v>
      </c>
      <c r="G922">
        <v>3903</v>
      </c>
      <c r="H922">
        <v>6230</v>
      </c>
      <c r="I922">
        <v>18552</v>
      </c>
      <c r="J922">
        <v>1081645.3799999999</v>
      </c>
      <c r="K922">
        <v>824518.5</v>
      </c>
      <c r="L922">
        <v>750985.35</v>
      </c>
      <c r="M922">
        <v>297517.48109999998</v>
      </c>
      <c r="N922">
        <v>852</v>
      </c>
      <c r="O922">
        <v>1265</v>
      </c>
      <c r="P922">
        <v>3973</v>
      </c>
      <c r="Q922">
        <v>236543.99</v>
      </c>
      <c r="R922">
        <v>176326.09</v>
      </c>
      <c r="S922">
        <v>129446.52</v>
      </c>
      <c r="T922">
        <v>69783.443899999998</v>
      </c>
      <c r="U922">
        <v>3051</v>
      </c>
      <c r="V922">
        <v>4965</v>
      </c>
      <c r="W922">
        <v>14579</v>
      </c>
      <c r="X922">
        <v>845101.39</v>
      </c>
      <c r="Y922">
        <v>648192.41</v>
      </c>
      <c r="Z922">
        <v>621538.82999999996</v>
      </c>
      <c r="AA922">
        <v>227734.03719999999</v>
      </c>
      <c r="AB922">
        <v>3718</v>
      </c>
      <c r="AC922">
        <v>3030</v>
      </c>
      <c r="AD922">
        <v>800</v>
      </c>
      <c r="AE922">
        <v>3248</v>
      </c>
      <c r="AF922">
        <v>814</v>
      </c>
      <c r="AG922">
        <v>695</v>
      </c>
      <c r="AH922">
        <v>236</v>
      </c>
      <c r="AI922">
        <v>794</v>
      </c>
      <c r="AJ922">
        <v>2904</v>
      </c>
      <c r="AK922">
        <v>2335</v>
      </c>
      <c r="AL922">
        <v>564</v>
      </c>
      <c r="AM922">
        <v>2454</v>
      </c>
    </row>
    <row r="923" spans="1:39" x14ac:dyDescent="0.15">
      <c r="A923" t="s">
        <v>212</v>
      </c>
      <c r="B923">
        <v>70</v>
      </c>
      <c r="C923">
        <v>1</v>
      </c>
      <c r="D923">
        <v>2</v>
      </c>
      <c r="E923" t="s">
        <v>32</v>
      </c>
      <c r="F923" t="s">
        <v>29</v>
      </c>
      <c r="G923">
        <v>5315</v>
      </c>
      <c r="H923">
        <v>10459</v>
      </c>
      <c r="I923">
        <v>28126</v>
      </c>
      <c r="J923">
        <v>1598552.97</v>
      </c>
      <c r="K923">
        <v>1205315.98</v>
      </c>
      <c r="L923">
        <v>1117261.3799999999</v>
      </c>
      <c r="M923">
        <v>448203.6042</v>
      </c>
      <c r="N923">
        <v>1201</v>
      </c>
      <c r="O923">
        <v>2266</v>
      </c>
      <c r="P923">
        <v>6255</v>
      </c>
      <c r="Q923">
        <v>355120.67</v>
      </c>
      <c r="R923">
        <v>264644.92</v>
      </c>
      <c r="S923">
        <v>211832.75</v>
      </c>
      <c r="T923">
        <v>108955.0546</v>
      </c>
      <c r="U923">
        <v>4114</v>
      </c>
      <c r="V923">
        <v>8193</v>
      </c>
      <c r="W923">
        <v>21871</v>
      </c>
      <c r="X923">
        <v>1243432.3</v>
      </c>
      <c r="Y923">
        <v>940671.06</v>
      </c>
      <c r="Z923">
        <v>905428.63</v>
      </c>
      <c r="AA923">
        <v>339248.54960000003</v>
      </c>
      <c r="AB923">
        <v>5170</v>
      </c>
      <c r="AC923">
        <v>4791</v>
      </c>
      <c r="AD923">
        <v>2443</v>
      </c>
      <c r="AE923">
        <v>4863</v>
      </c>
      <c r="AF923">
        <v>1174</v>
      </c>
      <c r="AG923">
        <v>1025</v>
      </c>
      <c r="AH923">
        <v>580</v>
      </c>
      <c r="AI923">
        <v>1160</v>
      </c>
      <c r="AJ923">
        <v>3996</v>
      </c>
      <c r="AK923">
        <v>3766</v>
      </c>
      <c r="AL923">
        <v>1863</v>
      </c>
      <c r="AM923">
        <v>3703</v>
      </c>
    </row>
    <row r="924" spans="1:39" x14ac:dyDescent="0.15">
      <c r="A924" t="s">
        <v>212</v>
      </c>
      <c r="B924">
        <v>70</v>
      </c>
      <c r="C924">
        <v>2</v>
      </c>
      <c r="D924">
        <v>0</v>
      </c>
      <c r="E924" t="s">
        <v>28</v>
      </c>
      <c r="F924" t="s">
        <v>28</v>
      </c>
      <c r="G924">
        <v>4103</v>
      </c>
      <c r="H924">
        <v>10240</v>
      </c>
      <c r="I924">
        <v>21635</v>
      </c>
      <c r="J924">
        <v>1132304.55</v>
      </c>
      <c r="K924">
        <v>898657.55</v>
      </c>
      <c r="L924">
        <v>701228.14</v>
      </c>
      <c r="M924">
        <v>351535.56809999997</v>
      </c>
      <c r="N924">
        <v>4103</v>
      </c>
      <c r="O924">
        <v>4938</v>
      </c>
      <c r="P924">
        <v>11990</v>
      </c>
      <c r="Q924">
        <v>603331.43000000005</v>
      </c>
      <c r="R924">
        <v>459589.11</v>
      </c>
      <c r="S924">
        <v>290853.59000000003</v>
      </c>
      <c r="T924">
        <v>200862.07980000001</v>
      </c>
      <c r="U924">
        <v>4103</v>
      </c>
      <c r="V924">
        <v>5302</v>
      </c>
      <c r="W924">
        <v>9645</v>
      </c>
      <c r="X924">
        <v>528973.12</v>
      </c>
      <c r="Y924">
        <v>439068.44</v>
      </c>
      <c r="Z924">
        <v>410374.55</v>
      </c>
      <c r="AA924">
        <v>150673.4883</v>
      </c>
      <c r="AB924">
        <v>4008</v>
      </c>
      <c r="AC924">
        <v>3963</v>
      </c>
      <c r="AD924">
        <v>1715</v>
      </c>
      <c r="AE924">
        <v>2991</v>
      </c>
      <c r="AF924">
        <v>4008</v>
      </c>
      <c r="AG924">
        <v>3963</v>
      </c>
      <c r="AH924">
        <v>1715</v>
      </c>
      <c r="AI924">
        <v>2991</v>
      </c>
      <c r="AJ924">
        <v>4008</v>
      </c>
      <c r="AK924">
        <v>3963</v>
      </c>
      <c r="AL924">
        <v>1715</v>
      </c>
      <c r="AM924">
        <v>2991</v>
      </c>
    </row>
    <row r="925" spans="1:39" x14ac:dyDescent="0.15">
      <c r="A925" t="s">
        <v>212</v>
      </c>
      <c r="B925">
        <v>70</v>
      </c>
      <c r="C925">
        <v>2</v>
      </c>
      <c r="D925">
        <v>0</v>
      </c>
      <c r="E925" t="s">
        <v>28</v>
      </c>
      <c r="F925" t="s">
        <v>29</v>
      </c>
      <c r="G925">
        <v>4261</v>
      </c>
      <c r="H925">
        <v>12076</v>
      </c>
      <c r="I925">
        <v>25607</v>
      </c>
      <c r="J925">
        <v>1324887.5</v>
      </c>
      <c r="K925">
        <v>1033364.7</v>
      </c>
      <c r="L925">
        <v>869397.62</v>
      </c>
      <c r="M925">
        <v>414912.77990000002</v>
      </c>
      <c r="N925">
        <v>4261</v>
      </c>
      <c r="O925">
        <v>5849</v>
      </c>
      <c r="P925">
        <v>13896</v>
      </c>
      <c r="Q925">
        <v>685516.88</v>
      </c>
      <c r="R925">
        <v>512003.35</v>
      </c>
      <c r="S925">
        <v>373147.48</v>
      </c>
      <c r="T925">
        <v>233379.68729999999</v>
      </c>
      <c r="U925">
        <v>4261</v>
      </c>
      <c r="V925">
        <v>6227</v>
      </c>
      <c r="W925">
        <v>11711</v>
      </c>
      <c r="X925">
        <v>639370.62</v>
      </c>
      <c r="Y925">
        <v>521361.35</v>
      </c>
      <c r="Z925">
        <v>496250.14</v>
      </c>
      <c r="AA925">
        <v>181533.0926</v>
      </c>
      <c r="AB925">
        <v>4188</v>
      </c>
      <c r="AC925">
        <v>4188</v>
      </c>
      <c r="AD925">
        <v>2820</v>
      </c>
      <c r="AE925">
        <v>3622</v>
      </c>
      <c r="AF925">
        <v>4188</v>
      </c>
      <c r="AG925">
        <v>4188</v>
      </c>
      <c r="AH925">
        <v>2820</v>
      </c>
      <c r="AI925">
        <v>3622</v>
      </c>
      <c r="AJ925">
        <v>4188</v>
      </c>
      <c r="AK925">
        <v>4188</v>
      </c>
      <c r="AL925">
        <v>2820</v>
      </c>
      <c r="AM925">
        <v>3622</v>
      </c>
    </row>
    <row r="926" spans="1:39" x14ac:dyDescent="0.15">
      <c r="A926" t="s">
        <v>212</v>
      </c>
      <c r="B926">
        <v>70</v>
      </c>
      <c r="C926">
        <v>2</v>
      </c>
      <c r="D926">
        <v>0</v>
      </c>
      <c r="E926" t="s">
        <v>30</v>
      </c>
      <c r="F926" t="s">
        <v>28</v>
      </c>
      <c r="G926">
        <v>6</v>
      </c>
      <c r="H926">
        <v>17</v>
      </c>
      <c r="I926">
        <v>45</v>
      </c>
      <c r="J926">
        <v>2222.04</v>
      </c>
      <c r="K926">
        <v>1771.74</v>
      </c>
      <c r="L926">
        <v>1323.01</v>
      </c>
      <c r="M926">
        <v>787.92219999999998</v>
      </c>
      <c r="N926">
        <v>6</v>
      </c>
      <c r="O926">
        <v>10</v>
      </c>
      <c r="P926">
        <v>29</v>
      </c>
      <c r="Q926">
        <v>1578.83</v>
      </c>
      <c r="R926">
        <v>1164.73</v>
      </c>
      <c r="S926">
        <v>716</v>
      </c>
      <c r="T926">
        <v>576.90219999999999</v>
      </c>
      <c r="U926">
        <v>6</v>
      </c>
      <c r="V926">
        <v>7</v>
      </c>
      <c r="W926">
        <v>16</v>
      </c>
      <c r="X926">
        <v>643.21</v>
      </c>
      <c r="Y926">
        <v>607.01</v>
      </c>
      <c r="Z926">
        <v>607.01</v>
      </c>
      <c r="AA926">
        <v>211.02</v>
      </c>
      <c r="AB926">
        <v>6</v>
      </c>
      <c r="AC926">
        <v>6</v>
      </c>
      <c r="AD926">
        <v>3</v>
      </c>
      <c r="AE926">
        <v>4</v>
      </c>
      <c r="AF926">
        <v>6</v>
      </c>
      <c r="AG926">
        <v>6</v>
      </c>
      <c r="AH926">
        <v>3</v>
      </c>
      <c r="AI926">
        <v>4</v>
      </c>
      <c r="AJ926">
        <v>6</v>
      </c>
      <c r="AK926">
        <v>6</v>
      </c>
      <c r="AL926">
        <v>3</v>
      </c>
      <c r="AM926">
        <v>4</v>
      </c>
    </row>
    <row r="927" spans="1:39" x14ac:dyDescent="0.15">
      <c r="A927" t="s">
        <v>212</v>
      </c>
      <c r="B927">
        <v>70</v>
      </c>
      <c r="C927">
        <v>2</v>
      </c>
      <c r="D927">
        <v>0</v>
      </c>
      <c r="E927" t="s">
        <v>30</v>
      </c>
      <c r="F927" t="s">
        <v>29</v>
      </c>
      <c r="G927">
        <v>8</v>
      </c>
      <c r="H927">
        <v>24</v>
      </c>
      <c r="I927">
        <v>41</v>
      </c>
      <c r="J927">
        <v>2089.54</v>
      </c>
      <c r="K927">
        <v>1765.7</v>
      </c>
      <c r="L927">
        <v>1455.6</v>
      </c>
      <c r="M927">
        <v>685.23649999999998</v>
      </c>
      <c r="N927">
        <v>8</v>
      </c>
      <c r="O927">
        <v>11</v>
      </c>
      <c r="P927">
        <v>19</v>
      </c>
      <c r="Q927">
        <v>1024.9100000000001</v>
      </c>
      <c r="R927">
        <v>836.9</v>
      </c>
      <c r="S927">
        <v>566.67999999999995</v>
      </c>
      <c r="T927">
        <v>306.18630000000002</v>
      </c>
      <c r="U927">
        <v>8</v>
      </c>
      <c r="V927">
        <v>13</v>
      </c>
      <c r="W927">
        <v>22</v>
      </c>
      <c r="X927">
        <v>1064.6300000000001</v>
      </c>
      <c r="Y927">
        <v>928.8</v>
      </c>
      <c r="Z927">
        <v>888.92</v>
      </c>
      <c r="AA927">
        <v>379.05020000000002</v>
      </c>
      <c r="AB927">
        <v>8</v>
      </c>
      <c r="AC927">
        <v>5</v>
      </c>
      <c r="AD927">
        <v>3</v>
      </c>
      <c r="AE927">
        <v>5</v>
      </c>
      <c r="AF927">
        <v>8</v>
      </c>
      <c r="AG927">
        <v>5</v>
      </c>
      <c r="AH927">
        <v>3</v>
      </c>
      <c r="AI927">
        <v>5</v>
      </c>
      <c r="AJ927">
        <v>8</v>
      </c>
      <c r="AK927">
        <v>5</v>
      </c>
      <c r="AL927">
        <v>3</v>
      </c>
      <c r="AM927">
        <v>5</v>
      </c>
    </row>
    <row r="928" spans="1:39" x14ac:dyDescent="0.15">
      <c r="A928" t="s">
        <v>212</v>
      </c>
      <c r="B928">
        <v>70</v>
      </c>
      <c r="C928">
        <v>2</v>
      </c>
      <c r="D928">
        <v>0</v>
      </c>
      <c r="E928" t="s">
        <v>29</v>
      </c>
      <c r="F928" t="s">
        <v>28</v>
      </c>
      <c r="G928">
        <v>34</v>
      </c>
      <c r="H928">
        <v>97</v>
      </c>
      <c r="I928">
        <v>224</v>
      </c>
      <c r="J928">
        <v>11343.54</v>
      </c>
      <c r="K928">
        <v>8508.5400000000009</v>
      </c>
      <c r="L928">
        <v>6151.52</v>
      </c>
      <c r="M928">
        <v>3749.4517000000001</v>
      </c>
      <c r="N928">
        <v>34</v>
      </c>
      <c r="O928">
        <v>43</v>
      </c>
      <c r="P928">
        <v>123</v>
      </c>
      <c r="Q928">
        <v>6051.23</v>
      </c>
      <c r="R928">
        <v>4374.6499999999996</v>
      </c>
      <c r="S928">
        <v>2376.7800000000002</v>
      </c>
      <c r="T928">
        <v>2235.6559000000002</v>
      </c>
      <c r="U928">
        <v>34</v>
      </c>
      <c r="V928">
        <v>54</v>
      </c>
      <c r="W928">
        <v>101</v>
      </c>
      <c r="X928">
        <v>5292.31</v>
      </c>
      <c r="Y928">
        <v>4133.8900000000003</v>
      </c>
      <c r="Z928">
        <v>3774.74</v>
      </c>
      <c r="AA928">
        <v>1513.7958000000001</v>
      </c>
      <c r="AB928">
        <v>32</v>
      </c>
      <c r="AC928">
        <v>32</v>
      </c>
      <c r="AD928">
        <v>21</v>
      </c>
      <c r="AE928">
        <v>27</v>
      </c>
      <c r="AF928">
        <v>32</v>
      </c>
      <c r="AG928">
        <v>32</v>
      </c>
      <c r="AH928">
        <v>21</v>
      </c>
      <c r="AI928">
        <v>27</v>
      </c>
      <c r="AJ928">
        <v>32</v>
      </c>
      <c r="AK928">
        <v>32</v>
      </c>
      <c r="AL928">
        <v>21</v>
      </c>
      <c r="AM928">
        <v>27</v>
      </c>
    </row>
    <row r="929" spans="1:39" x14ac:dyDescent="0.15">
      <c r="A929" t="s">
        <v>212</v>
      </c>
      <c r="B929">
        <v>70</v>
      </c>
      <c r="C929">
        <v>2</v>
      </c>
      <c r="D929">
        <v>0</v>
      </c>
      <c r="E929" t="s">
        <v>29</v>
      </c>
      <c r="F929" t="s">
        <v>29</v>
      </c>
      <c r="G929">
        <v>62</v>
      </c>
      <c r="H929">
        <v>182</v>
      </c>
      <c r="I929">
        <v>403</v>
      </c>
      <c r="J929">
        <v>21624.02</v>
      </c>
      <c r="K929">
        <v>15975.38</v>
      </c>
      <c r="L929">
        <v>14161.19</v>
      </c>
      <c r="M929">
        <v>6898.4556000000002</v>
      </c>
      <c r="N929">
        <v>62</v>
      </c>
      <c r="O929">
        <v>89</v>
      </c>
      <c r="P929">
        <v>209</v>
      </c>
      <c r="Q929">
        <v>10783.81</v>
      </c>
      <c r="R929">
        <v>7597.57</v>
      </c>
      <c r="S929">
        <v>5929.76</v>
      </c>
      <c r="T929">
        <v>3797.5787999999998</v>
      </c>
      <c r="U929">
        <v>62</v>
      </c>
      <c r="V929">
        <v>93</v>
      </c>
      <c r="W929">
        <v>194</v>
      </c>
      <c r="X929">
        <v>10840.21</v>
      </c>
      <c r="Y929">
        <v>8377.81</v>
      </c>
      <c r="Z929">
        <v>8231.43</v>
      </c>
      <c r="AA929">
        <v>3100.8768</v>
      </c>
      <c r="AB929">
        <v>61</v>
      </c>
      <c r="AC929">
        <v>58</v>
      </c>
      <c r="AD929">
        <v>45</v>
      </c>
      <c r="AE929">
        <v>61</v>
      </c>
      <c r="AF929">
        <v>61</v>
      </c>
      <c r="AG929">
        <v>58</v>
      </c>
      <c r="AH929">
        <v>45</v>
      </c>
      <c r="AI929">
        <v>61</v>
      </c>
      <c r="AJ929">
        <v>61</v>
      </c>
      <c r="AK929">
        <v>58</v>
      </c>
      <c r="AL929">
        <v>45</v>
      </c>
      <c r="AM929">
        <v>61</v>
      </c>
    </row>
    <row r="930" spans="1:39" x14ac:dyDescent="0.15">
      <c r="A930" t="s">
        <v>212</v>
      </c>
      <c r="B930">
        <v>70</v>
      </c>
      <c r="C930">
        <v>2</v>
      </c>
      <c r="D930">
        <v>0</v>
      </c>
      <c r="E930" t="s">
        <v>31</v>
      </c>
      <c r="F930" t="s">
        <v>29</v>
      </c>
      <c r="G930">
        <v>1</v>
      </c>
      <c r="H930">
        <v>2</v>
      </c>
      <c r="I930">
        <v>8</v>
      </c>
      <c r="J930">
        <v>442</v>
      </c>
      <c r="K930">
        <v>280.66000000000003</v>
      </c>
      <c r="L930">
        <v>280.66000000000003</v>
      </c>
      <c r="M930">
        <v>100.7306</v>
      </c>
      <c r="N930">
        <v>1</v>
      </c>
      <c r="O930">
        <v>1</v>
      </c>
      <c r="P930">
        <v>5</v>
      </c>
      <c r="Q930">
        <v>235</v>
      </c>
      <c r="R930">
        <v>135.76</v>
      </c>
      <c r="S930">
        <v>135.76</v>
      </c>
      <c r="T930">
        <v>50.460599999999999</v>
      </c>
      <c r="U930">
        <v>1</v>
      </c>
      <c r="V930">
        <v>1</v>
      </c>
      <c r="W930">
        <v>3</v>
      </c>
      <c r="X930">
        <v>207</v>
      </c>
      <c r="Y930">
        <v>144.9</v>
      </c>
      <c r="Z930">
        <v>144.9</v>
      </c>
      <c r="AA930">
        <v>50.27</v>
      </c>
      <c r="AB930">
        <v>1</v>
      </c>
      <c r="AC930">
        <v>1</v>
      </c>
      <c r="AD930">
        <v>1</v>
      </c>
      <c r="AE930">
        <v>1</v>
      </c>
      <c r="AF930">
        <v>1</v>
      </c>
      <c r="AG930">
        <v>1</v>
      </c>
      <c r="AH930">
        <v>1</v>
      </c>
      <c r="AI930">
        <v>1</v>
      </c>
      <c r="AJ930">
        <v>1</v>
      </c>
      <c r="AK930">
        <v>1</v>
      </c>
      <c r="AL930">
        <v>1</v>
      </c>
      <c r="AM930">
        <v>1</v>
      </c>
    </row>
    <row r="931" spans="1:39" x14ac:dyDescent="0.15">
      <c r="A931" t="s">
        <v>212</v>
      </c>
      <c r="B931">
        <v>70</v>
      </c>
      <c r="C931">
        <v>2</v>
      </c>
      <c r="D931">
        <v>0</v>
      </c>
      <c r="E931" t="s">
        <v>32</v>
      </c>
      <c r="F931" t="s">
        <v>28</v>
      </c>
      <c r="G931">
        <v>642</v>
      </c>
      <c r="H931">
        <v>1770</v>
      </c>
      <c r="I931">
        <v>4052</v>
      </c>
      <c r="J931">
        <v>208612.59</v>
      </c>
      <c r="K931">
        <v>155752.87</v>
      </c>
      <c r="L931">
        <v>132651.43</v>
      </c>
      <c r="M931">
        <v>65063.475299999998</v>
      </c>
      <c r="N931">
        <v>642</v>
      </c>
      <c r="O931">
        <v>813</v>
      </c>
      <c r="P931">
        <v>1953</v>
      </c>
      <c r="Q931">
        <v>93697.5</v>
      </c>
      <c r="R931">
        <v>68007.48</v>
      </c>
      <c r="S931">
        <v>48578.75</v>
      </c>
      <c r="T931">
        <v>32368.270499999999</v>
      </c>
      <c r="U931">
        <v>642</v>
      </c>
      <c r="V931">
        <v>957</v>
      </c>
      <c r="W931">
        <v>2099</v>
      </c>
      <c r="X931">
        <v>114915.09</v>
      </c>
      <c r="Y931">
        <v>87745.39</v>
      </c>
      <c r="Z931">
        <v>84072.68</v>
      </c>
      <c r="AA931">
        <v>32695.2048</v>
      </c>
      <c r="AB931">
        <v>626</v>
      </c>
      <c r="AC931">
        <v>614</v>
      </c>
      <c r="AD931">
        <v>329</v>
      </c>
      <c r="AE931">
        <v>530</v>
      </c>
      <c r="AF931">
        <v>626</v>
      </c>
      <c r="AG931">
        <v>614</v>
      </c>
      <c r="AH931">
        <v>329</v>
      </c>
      <c r="AI931">
        <v>530</v>
      </c>
      <c r="AJ931">
        <v>626</v>
      </c>
      <c r="AK931">
        <v>614</v>
      </c>
      <c r="AL931">
        <v>329</v>
      </c>
      <c r="AM931">
        <v>530</v>
      </c>
    </row>
    <row r="932" spans="1:39" x14ac:dyDescent="0.15">
      <c r="A932" t="s">
        <v>212</v>
      </c>
      <c r="B932">
        <v>70</v>
      </c>
      <c r="C932">
        <v>2</v>
      </c>
      <c r="D932">
        <v>0</v>
      </c>
      <c r="E932" t="s">
        <v>32</v>
      </c>
      <c r="F932" t="s">
        <v>29</v>
      </c>
      <c r="G932">
        <v>1073</v>
      </c>
      <c r="H932">
        <v>3360</v>
      </c>
      <c r="I932">
        <v>7561</v>
      </c>
      <c r="J932">
        <v>389170.87</v>
      </c>
      <c r="K932">
        <v>282185.46999999997</v>
      </c>
      <c r="L932">
        <v>246863.25</v>
      </c>
      <c r="M932">
        <v>122635.6997</v>
      </c>
      <c r="N932">
        <v>1073</v>
      </c>
      <c r="O932">
        <v>1508</v>
      </c>
      <c r="P932">
        <v>3532</v>
      </c>
      <c r="Q932">
        <v>169474.13</v>
      </c>
      <c r="R932">
        <v>118688.72</v>
      </c>
      <c r="S932">
        <v>88261.27</v>
      </c>
      <c r="T932">
        <v>59624.675499999998</v>
      </c>
      <c r="U932">
        <v>1073</v>
      </c>
      <c r="V932">
        <v>1852</v>
      </c>
      <c r="W932">
        <v>4029</v>
      </c>
      <c r="X932">
        <v>219696.74</v>
      </c>
      <c r="Y932">
        <v>163496.75</v>
      </c>
      <c r="Z932">
        <v>158601.98000000001</v>
      </c>
      <c r="AA932">
        <v>63011.0242</v>
      </c>
      <c r="AB932">
        <v>1062</v>
      </c>
      <c r="AC932">
        <v>1037</v>
      </c>
      <c r="AD932">
        <v>781</v>
      </c>
      <c r="AE932">
        <v>974</v>
      </c>
      <c r="AF932">
        <v>1062</v>
      </c>
      <c r="AG932">
        <v>1037</v>
      </c>
      <c r="AH932">
        <v>781</v>
      </c>
      <c r="AI932">
        <v>974</v>
      </c>
      <c r="AJ932">
        <v>1062</v>
      </c>
      <c r="AK932">
        <v>1037</v>
      </c>
      <c r="AL932">
        <v>781</v>
      </c>
      <c r="AM932">
        <v>974</v>
      </c>
    </row>
    <row r="933" spans="1:39" x14ac:dyDescent="0.15">
      <c r="A933" t="s">
        <v>212</v>
      </c>
      <c r="B933">
        <v>70</v>
      </c>
      <c r="C933">
        <v>2</v>
      </c>
      <c r="D933">
        <v>1</v>
      </c>
      <c r="E933" t="s">
        <v>28</v>
      </c>
      <c r="F933" t="s">
        <v>28</v>
      </c>
      <c r="G933">
        <v>5024</v>
      </c>
      <c r="H933">
        <v>13996</v>
      </c>
      <c r="I933">
        <v>29115</v>
      </c>
      <c r="J933">
        <v>1418292.43</v>
      </c>
      <c r="K933">
        <v>1172140.22</v>
      </c>
      <c r="L933">
        <v>967413.04</v>
      </c>
      <c r="M933">
        <v>457372.75150000001</v>
      </c>
      <c r="N933">
        <v>5024</v>
      </c>
      <c r="O933">
        <v>6746</v>
      </c>
      <c r="P933">
        <v>16205</v>
      </c>
      <c r="Q933">
        <v>749125.44</v>
      </c>
      <c r="R933">
        <v>599457.91</v>
      </c>
      <c r="S933">
        <v>422022.14</v>
      </c>
      <c r="T933">
        <v>265033.94640000002</v>
      </c>
      <c r="U933">
        <v>5024</v>
      </c>
      <c r="V933">
        <v>7250</v>
      </c>
      <c r="W933">
        <v>12910</v>
      </c>
      <c r="X933">
        <v>669166.99</v>
      </c>
      <c r="Y933">
        <v>572682.31000000006</v>
      </c>
      <c r="Z933">
        <v>545390.9</v>
      </c>
      <c r="AA933">
        <v>192338.8051</v>
      </c>
      <c r="AB933">
        <v>4823</v>
      </c>
      <c r="AC933">
        <v>4928</v>
      </c>
      <c r="AD933">
        <v>2266</v>
      </c>
      <c r="AE933">
        <v>4570</v>
      </c>
      <c r="AF933">
        <v>4823</v>
      </c>
      <c r="AG933">
        <v>4928</v>
      </c>
      <c r="AH933">
        <v>2266</v>
      </c>
      <c r="AI933">
        <v>4570</v>
      </c>
      <c r="AJ933">
        <v>4823</v>
      </c>
      <c r="AK933">
        <v>4928</v>
      </c>
      <c r="AL933">
        <v>2266</v>
      </c>
      <c r="AM933">
        <v>4570</v>
      </c>
    </row>
    <row r="934" spans="1:39" x14ac:dyDescent="0.15">
      <c r="A934" t="s">
        <v>212</v>
      </c>
      <c r="B934">
        <v>70</v>
      </c>
      <c r="C934">
        <v>2</v>
      </c>
      <c r="D934">
        <v>1</v>
      </c>
      <c r="E934" t="s">
        <v>28</v>
      </c>
      <c r="F934" t="s">
        <v>29</v>
      </c>
      <c r="G934">
        <v>15460</v>
      </c>
      <c r="H934">
        <v>49483</v>
      </c>
      <c r="I934">
        <v>99535</v>
      </c>
      <c r="J934">
        <v>4758649.45</v>
      </c>
      <c r="K934">
        <v>3884519.26</v>
      </c>
      <c r="L934">
        <v>3328490.55</v>
      </c>
      <c r="M934">
        <v>1538062.2720999999</v>
      </c>
      <c r="N934">
        <v>15460</v>
      </c>
      <c r="O934">
        <v>23569</v>
      </c>
      <c r="P934">
        <v>54492</v>
      </c>
      <c r="Q934">
        <v>2454803.67</v>
      </c>
      <c r="R934">
        <v>1931136.13</v>
      </c>
      <c r="S934">
        <v>1454820.12</v>
      </c>
      <c r="T934">
        <v>875987.35580000002</v>
      </c>
      <c r="U934">
        <v>15460</v>
      </c>
      <c r="V934">
        <v>25914</v>
      </c>
      <c r="W934">
        <v>45043</v>
      </c>
      <c r="X934">
        <v>2303845.7799999998</v>
      </c>
      <c r="Y934">
        <v>1953383.13</v>
      </c>
      <c r="Z934">
        <v>1873670.43</v>
      </c>
      <c r="AA934">
        <v>662074.91630000004</v>
      </c>
      <c r="AB934">
        <v>14918</v>
      </c>
      <c r="AC934">
        <v>15229</v>
      </c>
      <c r="AD934">
        <v>9422</v>
      </c>
      <c r="AE934">
        <v>14759</v>
      </c>
      <c r="AF934">
        <v>14918</v>
      </c>
      <c r="AG934">
        <v>15229</v>
      </c>
      <c r="AH934">
        <v>9422</v>
      </c>
      <c r="AI934">
        <v>14759</v>
      </c>
      <c r="AJ934">
        <v>14918</v>
      </c>
      <c r="AK934">
        <v>15229</v>
      </c>
      <c r="AL934">
        <v>9422</v>
      </c>
      <c r="AM934">
        <v>14759</v>
      </c>
    </row>
    <row r="935" spans="1:39" x14ac:dyDescent="0.15">
      <c r="A935" t="s">
        <v>212</v>
      </c>
      <c r="B935">
        <v>70</v>
      </c>
      <c r="C935">
        <v>2</v>
      </c>
      <c r="D935">
        <v>1</v>
      </c>
      <c r="E935" t="s">
        <v>30</v>
      </c>
      <c r="F935" t="s">
        <v>28</v>
      </c>
      <c r="G935">
        <v>488</v>
      </c>
      <c r="H935">
        <v>1391</v>
      </c>
      <c r="I935">
        <v>2777</v>
      </c>
      <c r="J935">
        <v>140194.17000000001</v>
      </c>
      <c r="K935">
        <v>116557.28</v>
      </c>
      <c r="L935">
        <v>93200.05</v>
      </c>
      <c r="M935">
        <v>44572.568399999996</v>
      </c>
      <c r="N935">
        <v>488</v>
      </c>
      <c r="O935">
        <v>667</v>
      </c>
      <c r="P935">
        <v>1562</v>
      </c>
      <c r="Q935">
        <v>75010.509999999995</v>
      </c>
      <c r="R935">
        <v>60578.39</v>
      </c>
      <c r="S935">
        <v>40450.39</v>
      </c>
      <c r="T935">
        <v>26165.460299999999</v>
      </c>
      <c r="U935">
        <v>488</v>
      </c>
      <c r="V935">
        <v>724</v>
      </c>
      <c r="W935">
        <v>1215</v>
      </c>
      <c r="X935">
        <v>65183.66</v>
      </c>
      <c r="Y935">
        <v>55978.89</v>
      </c>
      <c r="Z935">
        <v>52749.66</v>
      </c>
      <c r="AA935">
        <v>18407.108100000001</v>
      </c>
      <c r="AB935">
        <v>463</v>
      </c>
      <c r="AC935">
        <v>476</v>
      </c>
      <c r="AD935">
        <v>187</v>
      </c>
      <c r="AE935">
        <v>482</v>
      </c>
      <c r="AF935">
        <v>463</v>
      </c>
      <c r="AG935">
        <v>476</v>
      </c>
      <c r="AH935">
        <v>187</v>
      </c>
      <c r="AI935">
        <v>482</v>
      </c>
      <c r="AJ935">
        <v>463</v>
      </c>
      <c r="AK935">
        <v>476</v>
      </c>
      <c r="AL935">
        <v>187</v>
      </c>
      <c r="AM935">
        <v>482</v>
      </c>
    </row>
    <row r="936" spans="1:39" x14ac:dyDescent="0.15">
      <c r="A936" t="s">
        <v>212</v>
      </c>
      <c r="B936">
        <v>70</v>
      </c>
      <c r="C936">
        <v>2</v>
      </c>
      <c r="D936">
        <v>1</v>
      </c>
      <c r="E936" t="s">
        <v>30</v>
      </c>
      <c r="F936" t="s">
        <v>29</v>
      </c>
      <c r="G936">
        <v>1564</v>
      </c>
      <c r="H936">
        <v>5035</v>
      </c>
      <c r="I936">
        <v>9970</v>
      </c>
      <c r="J936">
        <v>480495.14</v>
      </c>
      <c r="K936">
        <v>393532.28</v>
      </c>
      <c r="L936">
        <v>331458.45</v>
      </c>
      <c r="M936">
        <v>153769.85459999999</v>
      </c>
      <c r="N936">
        <v>1564</v>
      </c>
      <c r="O936">
        <v>2411</v>
      </c>
      <c r="P936">
        <v>5443</v>
      </c>
      <c r="Q936">
        <v>248074.06</v>
      </c>
      <c r="R936">
        <v>195512.95999999999</v>
      </c>
      <c r="S936">
        <v>145229.73000000001</v>
      </c>
      <c r="T936">
        <v>87748.049299999999</v>
      </c>
      <c r="U936">
        <v>1564</v>
      </c>
      <c r="V936">
        <v>2624</v>
      </c>
      <c r="W936">
        <v>4527</v>
      </c>
      <c r="X936">
        <v>232421.08</v>
      </c>
      <c r="Y936">
        <v>198019.32</v>
      </c>
      <c r="Z936">
        <v>186228.72</v>
      </c>
      <c r="AA936">
        <v>66021.805300000007</v>
      </c>
      <c r="AB936">
        <v>1488</v>
      </c>
      <c r="AC936">
        <v>1549</v>
      </c>
      <c r="AD936">
        <v>896</v>
      </c>
      <c r="AE936">
        <v>1524</v>
      </c>
      <c r="AF936">
        <v>1488</v>
      </c>
      <c r="AG936">
        <v>1549</v>
      </c>
      <c r="AH936">
        <v>896</v>
      </c>
      <c r="AI936">
        <v>1524</v>
      </c>
      <c r="AJ936">
        <v>1488</v>
      </c>
      <c r="AK936">
        <v>1549</v>
      </c>
      <c r="AL936">
        <v>896</v>
      </c>
      <c r="AM936">
        <v>1524</v>
      </c>
    </row>
    <row r="937" spans="1:39" x14ac:dyDescent="0.15">
      <c r="A937" t="s">
        <v>212</v>
      </c>
      <c r="B937">
        <v>70</v>
      </c>
      <c r="C937">
        <v>2</v>
      </c>
      <c r="D937">
        <v>1</v>
      </c>
      <c r="E937" t="s">
        <v>29</v>
      </c>
      <c r="F937" t="s">
        <v>28</v>
      </c>
      <c r="G937">
        <v>3396</v>
      </c>
      <c r="H937">
        <v>9935</v>
      </c>
      <c r="I937">
        <v>21746</v>
      </c>
      <c r="J937">
        <v>1034724.82</v>
      </c>
      <c r="K937">
        <v>819403.46</v>
      </c>
      <c r="L937">
        <v>678319.92</v>
      </c>
      <c r="M937">
        <v>338503.32679999998</v>
      </c>
      <c r="N937">
        <v>3396</v>
      </c>
      <c r="O937">
        <v>4648</v>
      </c>
      <c r="P937">
        <v>11812</v>
      </c>
      <c r="Q937">
        <v>525465.99</v>
      </c>
      <c r="R937">
        <v>406021.07</v>
      </c>
      <c r="S937">
        <v>285361.34999999998</v>
      </c>
      <c r="T937">
        <v>192129.52650000001</v>
      </c>
      <c r="U937">
        <v>3396</v>
      </c>
      <c r="V937">
        <v>5287</v>
      </c>
      <c r="W937">
        <v>9934</v>
      </c>
      <c r="X937">
        <v>509258.83</v>
      </c>
      <c r="Y937">
        <v>413382.39</v>
      </c>
      <c r="Z937">
        <v>392958.57</v>
      </c>
      <c r="AA937">
        <v>146373.8003</v>
      </c>
      <c r="AB937">
        <v>3215</v>
      </c>
      <c r="AC937">
        <v>3297</v>
      </c>
      <c r="AD937">
        <v>1564</v>
      </c>
      <c r="AE937">
        <v>3304</v>
      </c>
      <c r="AF937">
        <v>3215</v>
      </c>
      <c r="AG937">
        <v>3297</v>
      </c>
      <c r="AH937">
        <v>1564</v>
      </c>
      <c r="AI937">
        <v>3304</v>
      </c>
      <c r="AJ937">
        <v>3215</v>
      </c>
      <c r="AK937">
        <v>3297</v>
      </c>
      <c r="AL937">
        <v>1564</v>
      </c>
      <c r="AM937">
        <v>3304</v>
      </c>
    </row>
    <row r="938" spans="1:39" x14ac:dyDescent="0.15">
      <c r="A938" t="s">
        <v>212</v>
      </c>
      <c r="B938">
        <v>70</v>
      </c>
      <c r="C938">
        <v>2</v>
      </c>
      <c r="D938">
        <v>1</v>
      </c>
      <c r="E938" t="s">
        <v>29</v>
      </c>
      <c r="F938" t="s">
        <v>29</v>
      </c>
      <c r="G938">
        <v>16243</v>
      </c>
      <c r="H938">
        <v>55474</v>
      </c>
      <c r="I938">
        <v>113730</v>
      </c>
      <c r="J938">
        <v>5399301.1699999999</v>
      </c>
      <c r="K938">
        <v>4194602.88</v>
      </c>
      <c r="L938">
        <v>3605284.26</v>
      </c>
      <c r="M938">
        <v>1755235.2087999999</v>
      </c>
      <c r="N938">
        <v>16243</v>
      </c>
      <c r="O938">
        <v>25209</v>
      </c>
      <c r="P938">
        <v>58624</v>
      </c>
      <c r="Q938">
        <v>2612335.6</v>
      </c>
      <c r="R938">
        <v>1969684.09</v>
      </c>
      <c r="S938">
        <v>1473578.91</v>
      </c>
      <c r="T938">
        <v>948432.01029999997</v>
      </c>
      <c r="U938">
        <v>16243</v>
      </c>
      <c r="V938">
        <v>30265</v>
      </c>
      <c r="W938">
        <v>55106</v>
      </c>
      <c r="X938">
        <v>2786965.57</v>
      </c>
      <c r="Y938">
        <v>2224918.79</v>
      </c>
      <c r="Z938">
        <v>2131705.35</v>
      </c>
      <c r="AA938">
        <v>806803.19850000006</v>
      </c>
      <c r="AB938">
        <v>15641</v>
      </c>
      <c r="AC938">
        <v>15683</v>
      </c>
      <c r="AD938">
        <v>10039</v>
      </c>
      <c r="AE938">
        <v>15868</v>
      </c>
      <c r="AF938">
        <v>15641</v>
      </c>
      <c r="AG938">
        <v>15683</v>
      </c>
      <c r="AH938">
        <v>10039</v>
      </c>
      <c r="AI938">
        <v>15868</v>
      </c>
      <c r="AJ938">
        <v>15641</v>
      </c>
      <c r="AK938">
        <v>15683</v>
      </c>
      <c r="AL938">
        <v>10039</v>
      </c>
      <c r="AM938">
        <v>15868</v>
      </c>
    </row>
    <row r="939" spans="1:39" x14ac:dyDescent="0.15">
      <c r="A939" t="s">
        <v>212</v>
      </c>
      <c r="B939">
        <v>70</v>
      </c>
      <c r="C939">
        <v>2</v>
      </c>
      <c r="D939">
        <v>1</v>
      </c>
      <c r="E939" t="s">
        <v>31</v>
      </c>
      <c r="F939" t="s">
        <v>28</v>
      </c>
      <c r="G939">
        <v>25</v>
      </c>
      <c r="H939">
        <v>85</v>
      </c>
      <c r="I939">
        <v>165</v>
      </c>
      <c r="J939">
        <v>7700.87</v>
      </c>
      <c r="K939">
        <v>6105.39</v>
      </c>
      <c r="L939">
        <v>4877.99</v>
      </c>
      <c r="M939">
        <v>2301.8735000000001</v>
      </c>
      <c r="N939">
        <v>25</v>
      </c>
      <c r="O939">
        <v>43</v>
      </c>
      <c r="P939">
        <v>90</v>
      </c>
      <c r="Q939">
        <v>3933.5</v>
      </c>
      <c r="R939">
        <v>3118.97</v>
      </c>
      <c r="S939">
        <v>2174.25</v>
      </c>
      <c r="T939">
        <v>1294.1844000000001</v>
      </c>
      <c r="U939">
        <v>25</v>
      </c>
      <c r="V939">
        <v>42</v>
      </c>
      <c r="W939">
        <v>75</v>
      </c>
      <c r="X939">
        <v>3767.37</v>
      </c>
      <c r="Y939">
        <v>2986.42</v>
      </c>
      <c r="Z939">
        <v>2703.74</v>
      </c>
      <c r="AA939">
        <v>1007.6891000000001</v>
      </c>
      <c r="AB939">
        <v>23</v>
      </c>
      <c r="AC939">
        <v>25</v>
      </c>
      <c r="AD939">
        <v>10</v>
      </c>
      <c r="AE939">
        <v>24</v>
      </c>
      <c r="AF939">
        <v>23</v>
      </c>
      <c r="AG939">
        <v>25</v>
      </c>
      <c r="AH939">
        <v>10</v>
      </c>
      <c r="AI939">
        <v>24</v>
      </c>
      <c r="AJ939">
        <v>23</v>
      </c>
      <c r="AK939">
        <v>25</v>
      </c>
      <c r="AL939">
        <v>10</v>
      </c>
      <c r="AM939">
        <v>24</v>
      </c>
    </row>
    <row r="940" spans="1:39" x14ac:dyDescent="0.15">
      <c r="A940" t="s">
        <v>212</v>
      </c>
      <c r="B940">
        <v>70</v>
      </c>
      <c r="C940">
        <v>2</v>
      </c>
      <c r="D940">
        <v>1</v>
      </c>
      <c r="E940" t="s">
        <v>31</v>
      </c>
      <c r="F940" t="s">
        <v>29</v>
      </c>
      <c r="G940">
        <v>53</v>
      </c>
      <c r="H940">
        <v>196</v>
      </c>
      <c r="I940">
        <v>393</v>
      </c>
      <c r="J940">
        <v>18229.95</v>
      </c>
      <c r="K940">
        <v>14257.91</v>
      </c>
      <c r="L940">
        <v>11767.6</v>
      </c>
      <c r="M940">
        <v>6159.7610000000004</v>
      </c>
      <c r="N940">
        <v>53</v>
      </c>
      <c r="O940">
        <v>88</v>
      </c>
      <c r="P940">
        <v>219</v>
      </c>
      <c r="Q940">
        <v>9535.48</v>
      </c>
      <c r="R940">
        <v>7170.27</v>
      </c>
      <c r="S940">
        <v>5443.88</v>
      </c>
      <c r="T940">
        <v>3634.7638999999999</v>
      </c>
      <c r="U940">
        <v>53</v>
      </c>
      <c r="V940">
        <v>108</v>
      </c>
      <c r="W940">
        <v>174</v>
      </c>
      <c r="X940">
        <v>8694.4699999999993</v>
      </c>
      <c r="Y940">
        <v>7087.64</v>
      </c>
      <c r="Z940">
        <v>6323.72</v>
      </c>
      <c r="AA940">
        <v>2524.9971</v>
      </c>
      <c r="AB940">
        <v>50</v>
      </c>
      <c r="AC940">
        <v>53</v>
      </c>
      <c r="AD940">
        <v>33</v>
      </c>
      <c r="AE940">
        <v>52</v>
      </c>
      <c r="AF940">
        <v>50</v>
      </c>
      <c r="AG940">
        <v>53</v>
      </c>
      <c r="AH940">
        <v>33</v>
      </c>
      <c r="AI940">
        <v>52</v>
      </c>
      <c r="AJ940">
        <v>50</v>
      </c>
      <c r="AK940">
        <v>53</v>
      </c>
      <c r="AL940">
        <v>33</v>
      </c>
      <c r="AM940">
        <v>52</v>
      </c>
    </row>
    <row r="941" spans="1:39" x14ac:dyDescent="0.15">
      <c r="A941" t="s">
        <v>212</v>
      </c>
      <c r="B941">
        <v>70</v>
      </c>
      <c r="C941">
        <v>2</v>
      </c>
      <c r="D941">
        <v>1</v>
      </c>
      <c r="E941" t="s">
        <v>32</v>
      </c>
      <c r="F941" t="s">
        <v>28</v>
      </c>
      <c r="G941">
        <v>317</v>
      </c>
      <c r="H941">
        <v>968</v>
      </c>
      <c r="I941">
        <v>2057</v>
      </c>
      <c r="J941">
        <v>103868.8</v>
      </c>
      <c r="K941">
        <v>80613.41</v>
      </c>
      <c r="L941">
        <v>67219.929999999993</v>
      </c>
      <c r="M941">
        <v>32936.870999999999</v>
      </c>
      <c r="N941">
        <v>317</v>
      </c>
      <c r="O941">
        <v>449</v>
      </c>
      <c r="P941">
        <v>989</v>
      </c>
      <c r="Q941">
        <v>46503.57</v>
      </c>
      <c r="R941">
        <v>35857.599999999999</v>
      </c>
      <c r="S941">
        <v>25219.86</v>
      </c>
      <c r="T941">
        <v>16563.732100000001</v>
      </c>
      <c r="U941">
        <v>317</v>
      </c>
      <c r="V941">
        <v>519</v>
      </c>
      <c r="W941">
        <v>1068</v>
      </c>
      <c r="X941">
        <v>57365.23</v>
      </c>
      <c r="Y941">
        <v>44755.81</v>
      </c>
      <c r="Z941">
        <v>42000.07</v>
      </c>
      <c r="AA941">
        <v>16373.1389</v>
      </c>
      <c r="AB941">
        <v>306</v>
      </c>
      <c r="AC941">
        <v>302</v>
      </c>
      <c r="AD941">
        <v>137</v>
      </c>
      <c r="AE941">
        <v>299</v>
      </c>
      <c r="AF941">
        <v>306</v>
      </c>
      <c r="AG941">
        <v>302</v>
      </c>
      <c r="AH941">
        <v>137</v>
      </c>
      <c r="AI941">
        <v>299</v>
      </c>
      <c r="AJ941">
        <v>306</v>
      </c>
      <c r="AK941">
        <v>302</v>
      </c>
      <c r="AL941">
        <v>137</v>
      </c>
      <c r="AM941">
        <v>299</v>
      </c>
    </row>
    <row r="942" spans="1:39" x14ac:dyDescent="0.15">
      <c r="A942" t="s">
        <v>212</v>
      </c>
      <c r="B942">
        <v>70</v>
      </c>
      <c r="C942">
        <v>2</v>
      </c>
      <c r="D942">
        <v>1</v>
      </c>
      <c r="E942" t="s">
        <v>32</v>
      </c>
      <c r="F942" t="s">
        <v>29</v>
      </c>
      <c r="G942">
        <v>1301</v>
      </c>
      <c r="H942">
        <v>4565</v>
      </c>
      <c r="I942">
        <v>9424</v>
      </c>
      <c r="J942">
        <v>462966.09</v>
      </c>
      <c r="K942">
        <v>353309.96</v>
      </c>
      <c r="L942">
        <v>311652.08</v>
      </c>
      <c r="M942">
        <v>147263.08900000001</v>
      </c>
      <c r="N942">
        <v>1301</v>
      </c>
      <c r="O942">
        <v>2045</v>
      </c>
      <c r="P942">
        <v>4428</v>
      </c>
      <c r="Q942">
        <v>200401.98</v>
      </c>
      <c r="R942">
        <v>149859.85</v>
      </c>
      <c r="S942">
        <v>115000.35</v>
      </c>
      <c r="T942">
        <v>72318.118300000002</v>
      </c>
      <c r="U942">
        <v>1301</v>
      </c>
      <c r="V942">
        <v>2520</v>
      </c>
      <c r="W942">
        <v>4996</v>
      </c>
      <c r="X942">
        <v>262564.11</v>
      </c>
      <c r="Y942">
        <v>203450.11</v>
      </c>
      <c r="Z942">
        <v>196651.73</v>
      </c>
      <c r="AA942">
        <v>74944.970700000005</v>
      </c>
      <c r="AB942">
        <v>1275</v>
      </c>
      <c r="AC942">
        <v>1268</v>
      </c>
      <c r="AD942">
        <v>854</v>
      </c>
      <c r="AE942">
        <v>1253</v>
      </c>
      <c r="AF942">
        <v>1275</v>
      </c>
      <c r="AG942">
        <v>1268</v>
      </c>
      <c r="AH942">
        <v>854</v>
      </c>
      <c r="AI942">
        <v>1253</v>
      </c>
      <c r="AJ942">
        <v>1275</v>
      </c>
      <c r="AK942">
        <v>1268</v>
      </c>
      <c r="AL942">
        <v>854</v>
      </c>
      <c r="AM942">
        <v>1253</v>
      </c>
    </row>
    <row r="943" spans="1:39" x14ac:dyDescent="0.15">
      <c r="A943" t="s">
        <v>212</v>
      </c>
      <c r="B943">
        <v>70</v>
      </c>
      <c r="C943">
        <v>2</v>
      </c>
      <c r="D943">
        <v>2</v>
      </c>
      <c r="E943" t="s">
        <v>28</v>
      </c>
      <c r="F943" t="s">
        <v>28</v>
      </c>
      <c r="G943">
        <v>5485</v>
      </c>
      <c r="H943">
        <v>13940</v>
      </c>
      <c r="I943">
        <v>29120</v>
      </c>
      <c r="J943">
        <v>1526746.53</v>
      </c>
      <c r="K943">
        <v>1236622.8799999999</v>
      </c>
      <c r="L943">
        <v>983327.85</v>
      </c>
      <c r="M943">
        <v>473204.91129999998</v>
      </c>
      <c r="N943">
        <v>5485</v>
      </c>
      <c r="O943">
        <v>6709</v>
      </c>
      <c r="P943">
        <v>16006</v>
      </c>
      <c r="Q943">
        <v>817749.85</v>
      </c>
      <c r="R943">
        <v>638016.44999999995</v>
      </c>
      <c r="S943">
        <v>417436.71</v>
      </c>
      <c r="T943">
        <v>272738.15429999999</v>
      </c>
      <c r="U943">
        <v>5485</v>
      </c>
      <c r="V943">
        <v>7231</v>
      </c>
      <c r="W943">
        <v>13114</v>
      </c>
      <c r="X943">
        <v>708996.68</v>
      </c>
      <c r="Y943">
        <v>598606.43000000005</v>
      </c>
      <c r="Z943">
        <v>565891.14</v>
      </c>
      <c r="AA943">
        <v>200466.75700000001</v>
      </c>
      <c r="AB943">
        <v>5198</v>
      </c>
      <c r="AC943">
        <v>5358</v>
      </c>
      <c r="AD943">
        <v>2085</v>
      </c>
      <c r="AE943">
        <v>5029</v>
      </c>
      <c r="AF943">
        <v>5198</v>
      </c>
      <c r="AG943">
        <v>5358</v>
      </c>
      <c r="AH943">
        <v>2085</v>
      </c>
      <c r="AI943">
        <v>5029</v>
      </c>
      <c r="AJ943">
        <v>5198</v>
      </c>
      <c r="AK943">
        <v>5358</v>
      </c>
      <c r="AL943">
        <v>2085</v>
      </c>
      <c r="AM943">
        <v>5029</v>
      </c>
    </row>
    <row r="944" spans="1:39" x14ac:dyDescent="0.15">
      <c r="A944" t="s">
        <v>212</v>
      </c>
      <c r="B944">
        <v>70</v>
      </c>
      <c r="C944">
        <v>2</v>
      </c>
      <c r="D944">
        <v>2</v>
      </c>
      <c r="E944" t="s">
        <v>28</v>
      </c>
      <c r="F944" t="s">
        <v>29</v>
      </c>
      <c r="G944">
        <v>8765</v>
      </c>
      <c r="H944">
        <v>24365</v>
      </c>
      <c r="I944">
        <v>49746</v>
      </c>
      <c r="J944">
        <v>2610164.5699999998</v>
      </c>
      <c r="K944">
        <v>2093679.42</v>
      </c>
      <c r="L944">
        <v>1749173.24</v>
      </c>
      <c r="M944">
        <v>798304.43409999995</v>
      </c>
      <c r="N944">
        <v>8765</v>
      </c>
      <c r="O944">
        <v>11478</v>
      </c>
      <c r="P944">
        <v>26109</v>
      </c>
      <c r="Q944">
        <v>1322990.6399999999</v>
      </c>
      <c r="R944">
        <v>1025111.78</v>
      </c>
      <c r="S944">
        <v>726597.14</v>
      </c>
      <c r="T944">
        <v>438782.09389999998</v>
      </c>
      <c r="U944">
        <v>8765</v>
      </c>
      <c r="V944">
        <v>12887</v>
      </c>
      <c r="W944">
        <v>23637</v>
      </c>
      <c r="X944">
        <v>1287173.93</v>
      </c>
      <c r="Y944">
        <v>1068567.6399999999</v>
      </c>
      <c r="Z944">
        <v>1022576.1</v>
      </c>
      <c r="AA944">
        <v>359522.34019999998</v>
      </c>
      <c r="AB944">
        <v>8491</v>
      </c>
      <c r="AC944">
        <v>8612</v>
      </c>
      <c r="AD944">
        <v>4837</v>
      </c>
      <c r="AE944">
        <v>8292</v>
      </c>
      <c r="AF944">
        <v>8491</v>
      </c>
      <c r="AG944">
        <v>8612</v>
      </c>
      <c r="AH944">
        <v>4837</v>
      </c>
      <c r="AI944">
        <v>8292</v>
      </c>
      <c r="AJ944">
        <v>8491</v>
      </c>
      <c r="AK944">
        <v>8612</v>
      </c>
      <c r="AL944">
        <v>4837</v>
      </c>
      <c r="AM944">
        <v>8292</v>
      </c>
    </row>
    <row r="945" spans="1:39" x14ac:dyDescent="0.15">
      <c r="A945" t="s">
        <v>212</v>
      </c>
      <c r="B945">
        <v>70</v>
      </c>
      <c r="C945">
        <v>2</v>
      </c>
      <c r="D945">
        <v>2</v>
      </c>
      <c r="E945" t="s">
        <v>30</v>
      </c>
      <c r="F945" t="s">
        <v>28</v>
      </c>
      <c r="G945">
        <v>634</v>
      </c>
      <c r="H945">
        <v>1595</v>
      </c>
      <c r="I945">
        <v>3340</v>
      </c>
      <c r="J945">
        <v>171996.3</v>
      </c>
      <c r="K945">
        <v>140696.98000000001</v>
      </c>
      <c r="L945">
        <v>110405.21</v>
      </c>
      <c r="M945">
        <v>53444.648699999998</v>
      </c>
      <c r="N945">
        <v>634</v>
      </c>
      <c r="O945">
        <v>759</v>
      </c>
      <c r="P945">
        <v>1798</v>
      </c>
      <c r="Q945">
        <v>88958.23</v>
      </c>
      <c r="R945">
        <v>70416.320000000007</v>
      </c>
      <c r="S945">
        <v>44089.65</v>
      </c>
      <c r="T945">
        <v>29688.652900000001</v>
      </c>
      <c r="U945">
        <v>634</v>
      </c>
      <c r="V945">
        <v>836</v>
      </c>
      <c r="W945">
        <v>1542</v>
      </c>
      <c r="X945">
        <v>83038.070000000007</v>
      </c>
      <c r="Y945">
        <v>70280.66</v>
      </c>
      <c r="Z945">
        <v>66315.56</v>
      </c>
      <c r="AA945">
        <v>23755.995800000001</v>
      </c>
      <c r="AB945">
        <v>578</v>
      </c>
      <c r="AC945">
        <v>620</v>
      </c>
      <c r="AD945">
        <v>212</v>
      </c>
      <c r="AE945">
        <v>616</v>
      </c>
      <c r="AF945">
        <v>578</v>
      </c>
      <c r="AG945">
        <v>620</v>
      </c>
      <c r="AH945">
        <v>212</v>
      </c>
      <c r="AI945">
        <v>616</v>
      </c>
      <c r="AJ945">
        <v>578</v>
      </c>
      <c r="AK945">
        <v>620</v>
      </c>
      <c r="AL945">
        <v>212</v>
      </c>
      <c r="AM945">
        <v>616</v>
      </c>
    </row>
    <row r="946" spans="1:39" x14ac:dyDescent="0.15">
      <c r="A946" t="s">
        <v>212</v>
      </c>
      <c r="B946">
        <v>70</v>
      </c>
      <c r="C946">
        <v>2</v>
      </c>
      <c r="D946">
        <v>2</v>
      </c>
      <c r="E946" t="s">
        <v>30</v>
      </c>
      <c r="F946" t="s">
        <v>29</v>
      </c>
      <c r="G946">
        <v>967</v>
      </c>
      <c r="H946">
        <v>2762</v>
      </c>
      <c r="I946">
        <v>5543</v>
      </c>
      <c r="J946">
        <v>287828.62</v>
      </c>
      <c r="K946">
        <v>230948.76</v>
      </c>
      <c r="L946">
        <v>191350.56</v>
      </c>
      <c r="M946">
        <v>87988.616099999999</v>
      </c>
      <c r="N946">
        <v>967</v>
      </c>
      <c r="O946">
        <v>1296</v>
      </c>
      <c r="P946">
        <v>2898</v>
      </c>
      <c r="Q946">
        <v>146288.46</v>
      </c>
      <c r="R946">
        <v>113928.34</v>
      </c>
      <c r="S946">
        <v>79832.31</v>
      </c>
      <c r="T946">
        <v>47867.275500000003</v>
      </c>
      <c r="U946">
        <v>967</v>
      </c>
      <c r="V946">
        <v>1466</v>
      </c>
      <c r="W946">
        <v>2645</v>
      </c>
      <c r="X946">
        <v>141540.16</v>
      </c>
      <c r="Y946">
        <v>117020.42</v>
      </c>
      <c r="Z946">
        <v>111518.25</v>
      </c>
      <c r="AA946">
        <v>40121.340600000003</v>
      </c>
      <c r="AB946">
        <v>910</v>
      </c>
      <c r="AC946">
        <v>949</v>
      </c>
      <c r="AD946">
        <v>512</v>
      </c>
      <c r="AE946">
        <v>942</v>
      </c>
      <c r="AF946">
        <v>910</v>
      </c>
      <c r="AG946">
        <v>949</v>
      </c>
      <c r="AH946">
        <v>512</v>
      </c>
      <c r="AI946">
        <v>942</v>
      </c>
      <c r="AJ946">
        <v>910</v>
      </c>
      <c r="AK946">
        <v>949</v>
      </c>
      <c r="AL946">
        <v>512</v>
      </c>
      <c r="AM946">
        <v>942</v>
      </c>
    </row>
    <row r="947" spans="1:39" x14ac:dyDescent="0.15">
      <c r="A947" t="s">
        <v>212</v>
      </c>
      <c r="B947">
        <v>70</v>
      </c>
      <c r="C947">
        <v>2</v>
      </c>
      <c r="D947">
        <v>2</v>
      </c>
      <c r="E947" t="s">
        <v>29</v>
      </c>
      <c r="F947" t="s">
        <v>28</v>
      </c>
      <c r="G947">
        <v>2308</v>
      </c>
      <c r="H947">
        <v>5977</v>
      </c>
      <c r="I947">
        <v>13350</v>
      </c>
      <c r="J947">
        <v>692144.43</v>
      </c>
      <c r="K947">
        <v>535281.91</v>
      </c>
      <c r="L947">
        <v>425957.66</v>
      </c>
      <c r="M947">
        <v>214904.91399999999</v>
      </c>
      <c r="N947">
        <v>2308</v>
      </c>
      <c r="O947">
        <v>2801</v>
      </c>
      <c r="P947">
        <v>6966</v>
      </c>
      <c r="Q947">
        <v>354464.97</v>
      </c>
      <c r="R947">
        <v>265806.46999999997</v>
      </c>
      <c r="S947">
        <v>169377.97</v>
      </c>
      <c r="T947">
        <v>118821.6465</v>
      </c>
      <c r="U947">
        <v>2308</v>
      </c>
      <c r="V947">
        <v>3176</v>
      </c>
      <c r="W947">
        <v>6384</v>
      </c>
      <c r="X947">
        <v>337679.46</v>
      </c>
      <c r="Y947">
        <v>269475.44</v>
      </c>
      <c r="Z947">
        <v>256579.69</v>
      </c>
      <c r="AA947">
        <v>96083.267500000002</v>
      </c>
      <c r="AB947">
        <v>2179</v>
      </c>
      <c r="AC947">
        <v>2229</v>
      </c>
      <c r="AD947">
        <v>891</v>
      </c>
      <c r="AE947">
        <v>2241</v>
      </c>
      <c r="AF947">
        <v>2179</v>
      </c>
      <c r="AG947">
        <v>2229</v>
      </c>
      <c r="AH947">
        <v>891</v>
      </c>
      <c r="AI947">
        <v>2241</v>
      </c>
      <c r="AJ947">
        <v>2179</v>
      </c>
      <c r="AK947">
        <v>2229</v>
      </c>
      <c r="AL947">
        <v>891</v>
      </c>
      <c r="AM947">
        <v>2241</v>
      </c>
    </row>
    <row r="948" spans="1:39" x14ac:dyDescent="0.15">
      <c r="A948" t="s">
        <v>212</v>
      </c>
      <c r="B948">
        <v>70</v>
      </c>
      <c r="C948">
        <v>2</v>
      </c>
      <c r="D948">
        <v>2</v>
      </c>
      <c r="E948" t="s">
        <v>29</v>
      </c>
      <c r="F948" t="s">
        <v>29</v>
      </c>
      <c r="G948">
        <v>5253</v>
      </c>
      <c r="H948">
        <v>14973</v>
      </c>
      <c r="I948">
        <v>32066</v>
      </c>
      <c r="J948">
        <v>1674985.59</v>
      </c>
      <c r="K948">
        <v>1280854.6299999999</v>
      </c>
      <c r="L948">
        <v>1066673.92</v>
      </c>
      <c r="M948">
        <v>516975.28590000002</v>
      </c>
      <c r="N948">
        <v>5253</v>
      </c>
      <c r="O948">
        <v>6871</v>
      </c>
      <c r="P948">
        <v>16178</v>
      </c>
      <c r="Q948">
        <v>817717.17</v>
      </c>
      <c r="R948">
        <v>608060.65</v>
      </c>
      <c r="S948">
        <v>424169.54</v>
      </c>
      <c r="T948">
        <v>273984.99910000002</v>
      </c>
      <c r="U948">
        <v>5253</v>
      </c>
      <c r="V948">
        <v>8102</v>
      </c>
      <c r="W948">
        <v>15888</v>
      </c>
      <c r="X948">
        <v>857268.42</v>
      </c>
      <c r="Y948">
        <v>672793.98</v>
      </c>
      <c r="Z948">
        <v>642504.38</v>
      </c>
      <c r="AA948">
        <v>242990.2868</v>
      </c>
      <c r="AB948">
        <v>5055</v>
      </c>
      <c r="AC948">
        <v>5080</v>
      </c>
      <c r="AD948">
        <v>2931</v>
      </c>
      <c r="AE948">
        <v>5156</v>
      </c>
      <c r="AF948">
        <v>5055</v>
      </c>
      <c r="AG948">
        <v>5080</v>
      </c>
      <c r="AH948">
        <v>2931</v>
      </c>
      <c r="AI948">
        <v>5156</v>
      </c>
      <c r="AJ948">
        <v>5055</v>
      </c>
      <c r="AK948">
        <v>5080</v>
      </c>
      <c r="AL948">
        <v>2931</v>
      </c>
      <c r="AM948">
        <v>5156</v>
      </c>
    </row>
    <row r="949" spans="1:39" x14ac:dyDescent="0.15">
      <c r="A949" t="s">
        <v>212</v>
      </c>
      <c r="B949">
        <v>70</v>
      </c>
      <c r="C949">
        <v>2</v>
      </c>
      <c r="D949">
        <v>2</v>
      </c>
      <c r="E949" t="s">
        <v>31</v>
      </c>
      <c r="F949" t="s">
        <v>28</v>
      </c>
      <c r="G949">
        <v>5</v>
      </c>
      <c r="H949">
        <v>16</v>
      </c>
      <c r="I949">
        <v>22</v>
      </c>
      <c r="J949">
        <v>1293.8900000000001</v>
      </c>
      <c r="K949">
        <v>1084.0899999999999</v>
      </c>
      <c r="L949">
        <v>696.96</v>
      </c>
      <c r="M949">
        <v>493.17869999999999</v>
      </c>
      <c r="N949">
        <v>5</v>
      </c>
      <c r="O949">
        <v>5</v>
      </c>
      <c r="P949">
        <v>10</v>
      </c>
      <c r="Q949">
        <v>721.98</v>
      </c>
      <c r="R949">
        <v>628.57000000000005</v>
      </c>
      <c r="S949">
        <v>241.44</v>
      </c>
      <c r="T949">
        <v>298.34870000000001</v>
      </c>
      <c r="U949">
        <v>5</v>
      </c>
      <c r="V949">
        <v>11</v>
      </c>
      <c r="W949">
        <v>12</v>
      </c>
      <c r="X949">
        <v>571.91</v>
      </c>
      <c r="Y949">
        <v>455.52</v>
      </c>
      <c r="Z949">
        <v>455.52</v>
      </c>
      <c r="AA949">
        <v>194.83</v>
      </c>
      <c r="AB949">
        <v>4</v>
      </c>
      <c r="AC949">
        <v>5</v>
      </c>
      <c r="AD949">
        <v>1</v>
      </c>
      <c r="AE949">
        <v>5</v>
      </c>
      <c r="AF949">
        <v>4</v>
      </c>
      <c r="AG949">
        <v>5</v>
      </c>
      <c r="AH949">
        <v>1</v>
      </c>
      <c r="AI949">
        <v>5</v>
      </c>
      <c r="AJ949">
        <v>4</v>
      </c>
      <c r="AK949">
        <v>5</v>
      </c>
      <c r="AL949">
        <v>1</v>
      </c>
      <c r="AM949">
        <v>5</v>
      </c>
    </row>
    <row r="950" spans="1:39" x14ac:dyDescent="0.15">
      <c r="A950" t="s">
        <v>212</v>
      </c>
      <c r="B950">
        <v>70</v>
      </c>
      <c r="C950">
        <v>2</v>
      </c>
      <c r="D950">
        <v>2</v>
      </c>
      <c r="E950" t="s">
        <v>31</v>
      </c>
      <c r="F950" t="s">
        <v>29</v>
      </c>
      <c r="G950">
        <v>10</v>
      </c>
      <c r="H950">
        <v>32</v>
      </c>
      <c r="I950">
        <v>59</v>
      </c>
      <c r="J950">
        <v>3104.77</v>
      </c>
      <c r="K950">
        <v>2509.0500000000002</v>
      </c>
      <c r="L950">
        <v>1696.33</v>
      </c>
      <c r="M950">
        <v>976.79740000000004</v>
      </c>
      <c r="N950">
        <v>10</v>
      </c>
      <c r="O950">
        <v>14</v>
      </c>
      <c r="P950">
        <v>33</v>
      </c>
      <c r="Q950">
        <v>1517.76</v>
      </c>
      <c r="R950">
        <v>1229.68</v>
      </c>
      <c r="S950">
        <v>526.63</v>
      </c>
      <c r="T950">
        <v>556.79750000000001</v>
      </c>
      <c r="U950">
        <v>10</v>
      </c>
      <c r="V950">
        <v>18</v>
      </c>
      <c r="W950">
        <v>26</v>
      </c>
      <c r="X950">
        <v>1587.01</v>
      </c>
      <c r="Y950">
        <v>1279.3699999999999</v>
      </c>
      <c r="Z950">
        <v>1169.7</v>
      </c>
      <c r="AA950">
        <v>419.99990000000003</v>
      </c>
      <c r="AB950">
        <v>10</v>
      </c>
      <c r="AC950">
        <v>10</v>
      </c>
      <c r="AD950">
        <v>6</v>
      </c>
      <c r="AE950">
        <v>10</v>
      </c>
      <c r="AF950">
        <v>10</v>
      </c>
      <c r="AG950">
        <v>10</v>
      </c>
      <c r="AH950">
        <v>6</v>
      </c>
      <c r="AI950">
        <v>10</v>
      </c>
      <c r="AJ950">
        <v>10</v>
      </c>
      <c r="AK950">
        <v>10</v>
      </c>
      <c r="AL950">
        <v>6</v>
      </c>
      <c r="AM950">
        <v>10</v>
      </c>
    </row>
    <row r="951" spans="1:39" x14ac:dyDescent="0.15">
      <c r="A951" t="s">
        <v>212</v>
      </c>
      <c r="B951">
        <v>70</v>
      </c>
      <c r="C951">
        <v>2</v>
      </c>
      <c r="D951">
        <v>2</v>
      </c>
      <c r="E951" t="s">
        <v>32</v>
      </c>
      <c r="F951" t="s">
        <v>28</v>
      </c>
      <c r="G951">
        <v>445</v>
      </c>
      <c r="H951">
        <v>1231</v>
      </c>
      <c r="I951">
        <v>2681</v>
      </c>
      <c r="J951">
        <v>143801.78</v>
      </c>
      <c r="K951">
        <v>110276.35</v>
      </c>
      <c r="L951">
        <v>91141.69</v>
      </c>
      <c r="M951">
        <v>43842.580099999999</v>
      </c>
      <c r="N951">
        <v>445</v>
      </c>
      <c r="O951">
        <v>558</v>
      </c>
      <c r="P951">
        <v>1253</v>
      </c>
      <c r="Q951">
        <v>64680.71</v>
      </c>
      <c r="R951">
        <v>48507.199999999997</v>
      </c>
      <c r="S951">
        <v>32805.01</v>
      </c>
      <c r="T951">
        <v>21951.172200000001</v>
      </c>
      <c r="U951">
        <v>445</v>
      </c>
      <c r="V951">
        <v>673</v>
      </c>
      <c r="W951">
        <v>1428</v>
      </c>
      <c r="X951">
        <v>79121.070000000007</v>
      </c>
      <c r="Y951">
        <v>61769.15</v>
      </c>
      <c r="Z951">
        <v>58336.68</v>
      </c>
      <c r="AA951">
        <v>21891.407899999998</v>
      </c>
      <c r="AB951">
        <v>425</v>
      </c>
      <c r="AC951">
        <v>417</v>
      </c>
      <c r="AD951">
        <v>180</v>
      </c>
      <c r="AE951">
        <v>424</v>
      </c>
      <c r="AF951">
        <v>425</v>
      </c>
      <c r="AG951">
        <v>417</v>
      </c>
      <c r="AH951">
        <v>180</v>
      </c>
      <c r="AI951">
        <v>424</v>
      </c>
      <c r="AJ951">
        <v>425</v>
      </c>
      <c r="AK951">
        <v>417</v>
      </c>
      <c r="AL951">
        <v>180</v>
      </c>
      <c r="AM951">
        <v>424</v>
      </c>
    </row>
    <row r="952" spans="1:39" x14ac:dyDescent="0.15">
      <c r="A952" t="s">
        <v>212</v>
      </c>
      <c r="B952">
        <v>70</v>
      </c>
      <c r="C952">
        <v>2</v>
      </c>
      <c r="D952">
        <v>2</v>
      </c>
      <c r="E952" t="s">
        <v>32</v>
      </c>
      <c r="F952" t="s">
        <v>29</v>
      </c>
      <c r="G952">
        <v>1060</v>
      </c>
      <c r="H952">
        <v>3266</v>
      </c>
      <c r="I952">
        <v>7075</v>
      </c>
      <c r="J952">
        <v>373893.6</v>
      </c>
      <c r="K952">
        <v>279298.33</v>
      </c>
      <c r="L952">
        <v>241092.3</v>
      </c>
      <c r="M952">
        <v>113622.0122</v>
      </c>
      <c r="N952">
        <v>1060</v>
      </c>
      <c r="O952">
        <v>1438</v>
      </c>
      <c r="P952">
        <v>3224</v>
      </c>
      <c r="Q952">
        <v>162620.15</v>
      </c>
      <c r="R952">
        <v>119126.98</v>
      </c>
      <c r="S952">
        <v>86874.02</v>
      </c>
      <c r="T952">
        <v>54284.625699999997</v>
      </c>
      <c r="U952">
        <v>1060</v>
      </c>
      <c r="V952">
        <v>1828</v>
      </c>
      <c r="W952">
        <v>3851</v>
      </c>
      <c r="X952">
        <v>211273.45</v>
      </c>
      <c r="Y952">
        <v>160171.35</v>
      </c>
      <c r="Z952">
        <v>154218.28</v>
      </c>
      <c r="AA952">
        <v>59337.386500000001</v>
      </c>
      <c r="AB952">
        <v>1032</v>
      </c>
      <c r="AC952">
        <v>1028</v>
      </c>
      <c r="AD952">
        <v>609</v>
      </c>
      <c r="AE952">
        <v>1007</v>
      </c>
      <c r="AF952">
        <v>1032</v>
      </c>
      <c r="AG952">
        <v>1028</v>
      </c>
      <c r="AH952">
        <v>609</v>
      </c>
      <c r="AI952">
        <v>1007</v>
      </c>
      <c r="AJ952">
        <v>1032</v>
      </c>
      <c r="AK952">
        <v>1028</v>
      </c>
      <c r="AL952">
        <v>609</v>
      </c>
      <c r="AM952">
        <v>1007</v>
      </c>
    </row>
    <row r="953" spans="1:39" x14ac:dyDescent="0.15">
      <c r="A953" t="s">
        <v>212</v>
      </c>
      <c r="B953">
        <v>100</v>
      </c>
      <c r="C953">
        <v>1</v>
      </c>
      <c r="D953">
        <v>0</v>
      </c>
      <c r="E953" t="s">
        <v>28</v>
      </c>
      <c r="F953" t="s">
        <v>28</v>
      </c>
      <c r="G953">
        <v>102122</v>
      </c>
      <c r="H953">
        <v>106563</v>
      </c>
      <c r="I953">
        <v>151592</v>
      </c>
      <c r="J953">
        <v>7098952.5</v>
      </c>
      <c r="K953">
        <v>5707187.3600000003</v>
      </c>
      <c r="L953">
        <v>5158517.96</v>
      </c>
      <c r="M953">
        <v>2271042.1039999998</v>
      </c>
      <c r="N953">
        <v>28033</v>
      </c>
      <c r="O953">
        <v>29202</v>
      </c>
      <c r="P953">
        <v>44718</v>
      </c>
      <c r="Q953">
        <v>2146067.12</v>
      </c>
      <c r="R953">
        <v>1670387.38</v>
      </c>
      <c r="S953">
        <v>1332574.3400000001</v>
      </c>
      <c r="T953">
        <v>726883.09459999995</v>
      </c>
      <c r="U953">
        <v>74089</v>
      </c>
      <c r="V953">
        <v>77361</v>
      </c>
      <c r="W953">
        <v>106874</v>
      </c>
      <c r="X953">
        <v>4952885.38</v>
      </c>
      <c r="Y953">
        <v>4036799.98</v>
      </c>
      <c r="Z953">
        <v>3825943.62</v>
      </c>
      <c r="AA953">
        <v>1544159.0094000001</v>
      </c>
      <c r="AB953">
        <v>100264</v>
      </c>
      <c r="AC953">
        <v>58409</v>
      </c>
      <c r="AD953">
        <v>18450</v>
      </c>
      <c r="AE953">
        <v>39219</v>
      </c>
      <c r="AF953">
        <v>27378</v>
      </c>
      <c r="AG953">
        <v>25946</v>
      </c>
      <c r="AH953">
        <v>8053</v>
      </c>
      <c r="AI953">
        <v>14099</v>
      </c>
      <c r="AJ953">
        <v>72886</v>
      </c>
      <c r="AK953">
        <v>32463</v>
      </c>
      <c r="AL953">
        <v>10397</v>
      </c>
      <c r="AM953">
        <v>25120</v>
      </c>
    </row>
    <row r="954" spans="1:39" x14ac:dyDescent="0.15">
      <c r="A954" t="s">
        <v>212</v>
      </c>
      <c r="B954">
        <v>100</v>
      </c>
      <c r="C954">
        <v>1</v>
      </c>
      <c r="D954">
        <v>0</v>
      </c>
      <c r="E954" t="s">
        <v>28</v>
      </c>
      <c r="F954" t="s">
        <v>29</v>
      </c>
      <c r="G954">
        <v>22393</v>
      </c>
      <c r="H954">
        <v>24564</v>
      </c>
      <c r="I954">
        <v>36230</v>
      </c>
      <c r="J954">
        <v>1739195.69</v>
      </c>
      <c r="K954">
        <v>1365420.41</v>
      </c>
      <c r="L954">
        <v>1243142.33</v>
      </c>
      <c r="M954">
        <v>554496.42660000001</v>
      </c>
      <c r="N954">
        <v>6827</v>
      </c>
      <c r="O954">
        <v>7435</v>
      </c>
      <c r="P954">
        <v>11996</v>
      </c>
      <c r="Q954">
        <v>578982.13</v>
      </c>
      <c r="R954">
        <v>438416.96</v>
      </c>
      <c r="S954">
        <v>362910.61</v>
      </c>
      <c r="T954">
        <v>196753.3676</v>
      </c>
      <c r="U954">
        <v>15566</v>
      </c>
      <c r="V954">
        <v>17129</v>
      </c>
      <c r="W954">
        <v>24234</v>
      </c>
      <c r="X954">
        <v>1160213.56</v>
      </c>
      <c r="Y954">
        <v>927003.45</v>
      </c>
      <c r="Z954">
        <v>880231.72</v>
      </c>
      <c r="AA954">
        <v>357743.05900000001</v>
      </c>
      <c r="AB954">
        <v>22039</v>
      </c>
      <c r="AC954">
        <v>18984</v>
      </c>
      <c r="AD954">
        <v>11495</v>
      </c>
      <c r="AE954">
        <v>15092</v>
      </c>
      <c r="AF954">
        <v>6726</v>
      </c>
      <c r="AG954">
        <v>6495</v>
      </c>
      <c r="AH954">
        <v>3890</v>
      </c>
      <c r="AI954">
        <v>5019</v>
      </c>
      <c r="AJ954">
        <v>15313</v>
      </c>
      <c r="AK954">
        <v>12489</v>
      </c>
      <c r="AL954">
        <v>7605</v>
      </c>
      <c r="AM954">
        <v>10073</v>
      </c>
    </row>
    <row r="955" spans="1:39" x14ac:dyDescent="0.15">
      <c r="A955" t="s">
        <v>212</v>
      </c>
      <c r="B955">
        <v>100</v>
      </c>
      <c r="C955">
        <v>1</v>
      </c>
      <c r="D955">
        <v>0</v>
      </c>
      <c r="E955" t="s">
        <v>30</v>
      </c>
      <c r="F955" t="s">
        <v>28</v>
      </c>
      <c r="G955">
        <v>124</v>
      </c>
      <c r="H955">
        <v>128</v>
      </c>
      <c r="I955">
        <v>174</v>
      </c>
      <c r="J955">
        <v>8966.19</v>
      </c>
      <c r="K955">
        <v>7222.86</v>
      </c>
      <c r="L955">
        <v>6255.22</v>
      </c>
      <c r="M955">
        <v>2628.5974000000001</v>
      </c>
      <c r="N955">
        <v>28</v>
      </c>
      <c r="O955">
        <v>29</v>
      </c>
      <c r="P955">
        <v>46</v>
      </c>
      <c r="Q955">
        <v>2275.8000000000002</v>
      </c>
      <c r="R955">
        <v>1744.37</v>
      </c>
      <c r="S955">
        <v>1049.1300000000001</v>
      </c>
      <c r="T955">
        <v>736.12660000000005</v>
      </c>
      <c r="U955">
        <v>96</v>
      </c>
      <c r="V955">
        <v>99</v>
      </c>
      <c r="W955">
        <v>128</v>
      </c>
      <c r="X955">
        <v>6690.39</v>
      </c>
      <c r="Y955">
        <v>5478.49</v>
      </c>
      <c r="Z955">
        <v>5206.09</v>
      </c>
      <c r="AA955">
        <v>1892.4708000000001</v>
      </c>
      <c r="AB955">
        <v>120</v>
      </c>
      <c r="AC955">
        <v>76</v>
      </c>
      <c r="AD955">
        <v>18</v>
      </c>
      <c r="AE955">
        <v>73</v>
      </c>
      <c r="AF955">
        <v>26</v>
      </c>
      <c r="AG955">
        <v>27</v>
      </c>
      <c r="AH955">
        <v>11</v>
      </c>
      <c r="AI955">
        <v>21</v>
      </c>
      <c r="AJ955">
        <v>94</v>
      </c>
      <c r="AK955">
        <v>49</v>
      </c>
      <c r="AL955">
        <v>7</v>
      </c>
      <c r="AM955">
        <v>52</v>
      </c>
    </row>
    <row r="956" spans="1:39" x14ac:dyDescent="0.15">
      <c r="A956" t="s">
        <v>212</v>
      </c>
      <c r="B956">
        <v>100</v>
      </c>
      <c r="C956">
        <v>1</v>
      </c>
      <c r="D956">
        <v>0</v>
      </c>
      <c r="E956" t="s">
        <v>30</v>
      </c>
      <c r="F956" t="s">
        <v>29</v>
      </c>
      <c r="G956">
        <v>22</v>
      </c>
      <c r="H956">
        <v>23</v>
      </c>
      <c r="I956">
        <v>34</v>
      </c>
      <c r="J956">
        <v>1796.84</v>
      </c>
      <c r="K956">
        <v>1448.42</v>
      </c>
      <c r="L956">
        <v>1448.42</v>
      </c>
      <c r="M956">
        <v>535.51909999999998</v>
      </c>
      <c r="N956">
        <v>7</v>
      </c>
      <c r="O956">
        <v>7</v>
      </c>
      <c r="P956">
        <v>8</v>
      </c>
      <c r="Q956">
        <v>499.97</v>
      </c>
      <c r="R956">
        <v>371.62</v>
      </c>
      <c r="S956">
        <v>371.62</v>
      </c>
      <c r="T956">
        <v>139.09829999999999</v>
      </c>
      <c r="U956">
        <v>15</v>
      </c>
      <c r="V956">
        <v>16</v>
      </c>
      <c r="W956">
        <v>26</v>
      </c>
      <c r="X956">
        <v>1296.8699999999999</v>
      </c>
      <c r="Y956">
        <v>1076.8</v>
      </c>
      <c r="Z956">
        <v>1076.8</v>
      </c>
      <c r="AA956">
        <v>396.42079999999999</v>
      </c>
      <c r="AB956">
        <v>22</v>
      </c>
      <c r="AC956">
        <v>19</v>
      </c>
      <c r="AD956">
        <v>9</v>
      </c>
      <c r="AE956">
        <v>18</v>
      </c>
      <c r="AF956">
        <v>7</v>
      </c>
      <c r="AG956">
        <v>7</v>
      </c>
      <c r="AH956">
        <v>2</v>
      </c>
      <c r="AI956">
        <v>7</v>
      </c>
      <c r="AJ956">
        <v>15</v>
      </c>
      <c r="AK956">
        <v>12</v>
      </c>
      <c r="AL956">
        <v>7</v>
      </c>
      <c r="AM956">
        <v>11</v>
      </c>
    </row>
    <row r="957" spans="1:39" x14ac:dyDescent="0.15">
      <c r="A957" t="s">
        <v>212</v>
      </c>
      <c r="B957">
        <v>100</v>
      </c>
      <c r="C957">
        <v>1</v>
      </c>
      <c r="D957">
        <v>0</v>
      </c>
      <c r="E957" t="s">
        <v>29</v>
      </c>
      <c r="F957" t="s">
        <v>28</v>
      </c>
      <c r="G957">
        <v>469</v>
      </c>
      <c r="H957">
        <v>513</v>
      </c>
      <c r="I957">
        <v>813</v>
      </c>
      <c r="J957">
        <v>36894.879999999997</v>
      </c>
      <c r="K957">
        <v>27742.32</v>
      </c>
      <c r="L957">
        <v>25482.28</v>
      </c>
      <c r="M957">
        <v>12701.5911</v>
      </c>
      <c r="N957">
        <v>152</v>
      </c>
      <c r="O957">
        <v>165</v>
      </c>
      <c r="P957">
        <v>308</v>
      </c>
      <c r="Q957">
        <v>12959.46</v>
      </c>
      <c r="R957">
        <v>9232.17</v>
      </c>
      <c r="S957">
        <v>7767.97</v>
      </c>
      <c r="T957">
        <v>5509.2700999999997</v>
      </c>
      <c r="U957">
        <v>317</v>
      </c>
      <c r="V957">
        <v>348</v>
      </c>
      <c r="W957">
        <v>505</v>
      </c>
      <c r="X957">
        <v>23935.42</v>
      </c>
      <c r="Y957">
        <v>18510.150000000001</v>
      </c>
      <c r="Z957">
        <v>17714.310000000001</v>
      </c>
      <c r="AA957">
        <v>7192.3209999999999</v>
      </c>
      <c r="AB957">
        <v>463</v>
      </c>
      <c r="AC957">
        <v>233</v>
      </c>
      <c r="AD957">
        <v>102</v>
      </c>
      <c r="AE957">
        <v>194</v>
      </c>
      <c r="AF957">
        <v>149</v>
      </c>
      <c r="AG957">
        <v>147</v>
      </c>
      <c r="AH957">
        <v>69</v>
      </c>
      <c r="AI957">
        <v>105</v>
      </c>
      <c r="AJ957">
        <v>314</v>
      </c>
      <c r="AK957">
        <v>86</v>
      </c>
      <c r="AL957">
        <v>33</v>
      </c>
      <c r="AM957">
        <v>89</v>
      </c>
    </row>
    <row r="958" spans="1:39" x14ac:dyDescent="0.15">
      <c r="A958" t="s">
        <v>212</v>
      </c>
      <c r="B958">
        <v>100</v>
      </c>
      <c r="C958">
        <v>1</v>
      </c>
      <c r="D958">
        <v>0</v>
      </c>
      <c r="E958" t="s">
        <v>29</v>
      </c>
      <c r="F958" t="s">
        <v>29</v>
      </c>
      <c r="G958">
        <v>199</v>
      </c>
      <c r="H958">
        <v>239</v>
      </c>
      <c r="I958">
        <v>384</v>
      </c>
      <c r="J958">
        <v>16498.099999999999</v>
      </c>
      <c r="K958">
        <v>11895.39</v>
      </c>
      <c r="L958">
        <v>10729.77</v>
      </c>
      <c r="M958">
        <v>5789.174</v>
      </c>
      <c r="N958">
        <v>71</v>
      </c>
      <c r="O958">
        <v>87</v>
      </c>
      <c r="P958">
        <v>156</v>
      </c>
      <c r="Q958">
        <v>6843.82</v>
      </c>
      <c r="R958">
        <v>4626.4399999999996</v>
      </c>
      <c r="S958">
        <v>3973.71</v>
      </c>
      <c r="T958">
        <v>2615.8177999999998</v>
      </c>
      <c r="U958">
        <v>128</v>
      </c>
      <c r="V958">
        <v>152</v>
      </c>
      <c r="W958">
        <v>228</v>
      </c>
      <c r="X958">
        <v>9654.2800000000007</v>
      </c>
      <c r="Y958">
        <v>7268.95</v>
      </c>
      <c r="Z958">
        <v>6756.06</v>
      </c>
      <c r="AA958">
        <v>3173.3562000000002</v>
      </c>
      <c r="AB958">
        <v>198</v>
      </c>
      <c r="AC958">
        <v>140</v>
      </c>
      <c r="AD958">
        <v>90</v>
      </c>
      <c r="AE958">
        <v>137</v>
      </c>
      <c r="AF958">
        <v>70</v>
      </c>
      <c r="AG958">
        <v>67</v>
      </c>
      <c r="AH958">
        <v>42</v>
      </c>
      <c r="AI958">
        <v>61</v>
      </c>
      <c r="AJ958">
        <v>128</v>
      </c>
      <c r="AK958">
        <v>73</v>
      </c>
      <c r="AL958">
        <v>48</v>
      </c>
      <c r="AM958">
        <v>76</v>
      </c>
    </row>
    <row r="959" spans="1:39" x14ac:dyDescent="0.15">
      <c r="A959" t="s">
        <v>212</v>
      </c>
      <c r="B959">
        <v>100</v>
      </c>
      <c r="C959">
        <v>1</v>
      </c>
      <c r="D959">
        <v>0</v>
      </c>
      <c r="E959" t="s">
        <v>32</v>
      </c>
      <c r="F959" t="s">
        <v>28</v>
      </c>
      <c r="G959">
        <v>4511</v>
      </c>
      <c r="H959">
        <v>4848</v>
      </c>
      <c r="I959">
        <v>8150</v>
      </c>
      <c r="J959">
        <v>409427.33</v>
      </c>
      <c r="K959">
        <v>291492.31</v>
      </c>
      <c r="L959">
        <v>274000.61</v>
      </c>
      <c r="M959">
        <v>126239.5248</v>
      </c>
      <c r="N959">
        <v>842</v>
      </c>
      <c r="O959">
        <v>881</v>
      </c>
      <c r="P959">
        <v>1514</v>
      </c>
      <c r="Q959">
        <v>77241.66</v>
      </c>
      <c r="R959">
        <v>55125.24</v>
      </c>
      <c r="S959">
        <v>40913.83</v>
      </c>
      <c r="T959">
        <v>24867.848099999999</v>
      </c>
      <c r="U959">
        <v>3669</v>
      </c>
      <c r="V959">
        <v>3967</v>
      </c>
      <c r="W959">
        <v>6636</v>
      </c>
      <c r="X959">
        <v>332185.67</v>
      </c>
      <c r="Y959">
        <v>236367.07</v>
      </c>
      <c r="Z959">
        <v>233086.78</v>
      </c>
      <c r="AA959">
        <v>101371.6767</v>
      </c>
      <c r="AB959">
        <v>4439</v>
      </c>
      <c r="AC959">
        <v>2280</v>
      </c>
      <c r="AD959">
        <v>836</v>
      </c>
      <c r="AE959">
        <v>2412</v>
      </c>
      <c r="AF959">
        <v>818</v>
      </c>
      <c r="AG959">
        <v>603</v>
      </c>
      <c r="AH959">
        <v>231</v>
      </c>
      <c r="AI959">
        <v>646</v>
      </c>
      <c r="AJ959">
        <v>3621</v>
      </c>
      <c r="AK959">
        <v>1677</v>
      </c>
      <c r="AL959">
        <v>605</v>
      </c>
      <c r="AM959">
        <v>1766</v>
      </c>
    </row>
    <row r="960" spans="1:39" x14ac:dyDescent="0.15">
      <c r="A960" t="s">
        <v>212</v>
      </c>
      <c r="B960">
        <v>100</v>
      </c>
      <c r="C960">
        <v>1</v>
      </c>
      <c r="D960">
        <v>0</v>
      </c>
      <c r="E960" t="s">
        <v>32</v>
      </c>
      <c r="F960" t="s">
        <v>29</v>
      </c>
      <c r="G960">
        <v>1750</v>
      </c>
      <c r="H960">
        <v>1992</v>
      </c>
      <c r="I960">
        <v>3411</v>
      </c>
      <c r="J960">
        <v>171877.58</v>
      </c>
      <c r="K960">
        <v>119428.64</v>
      </c>
      <c r="L960">
        <v>113666.82</v>
      </c>
      <c r="M960">
        <v>53016.534</v>
      </c>
      <c r="N960">
        <v>382</v>
      </c>
      <c r="O960">
        <v>436</v>
      </c>
      <c r="P960">
        <v>727</v>
      </c>
      <c r="Q960">
        <v>37355.22</v>
      </c>
      <c r="R960">
        <v>25711.86</v>
      </c>
      <c r="S960">
        <v>21340.26</v>
      </c>
      <c r="T960">
        <v>12103.1217</v>
      </c>
      <c r="U960">
        <v>1368</v>
      </c>
      <c r="V960">
        <v>1556</v>
      </c>
      <c r="W960">
        <v>2684</v>
      </c>
      <c r="X960">
        <v>134522.35999999999</v>
      </c>
      <c r="Y960">
        <v>93716.78</v>
      </c>
      <c r="Z960">
        <v>92326.56</v>
      </c>
      <c r="AA960">
        <v>40913.412300000004</v>
      </c>
      <c r="AB960">
        <v>1729</v>
      </c>
      <c r="AC960">
        <v>1433</v>
      </c>
      <c r="AD960">
        <v>937</v>
      </c>
      <c r="AE960">
        <v>1385</v>
      </c>
      <c r="AF960">
        <v>375</v>
      </c>
      <c r="AG960">
        <v>316</v>
      </c>
      <c r="AH960">
        <v>220</v>
      </c>
      <c r="AI960">
        <v>322</v>
      </c>
      <c r="AJ960">
        <v>1354</v>
      </c>
      <c r="AK960">
        <v>1117</v>
      </c>
      <c r="AL960">
        <v>717</v>
      </c>
      <c r="AM960">
        <v>1063</v>
      </c>
    </row>
    <row r="961" spans="1:39" x14ac:dyDescent="0.15">
      <c r="A961" t="s">
        <v>212</v>
      </c>
      <c r="B961">
        <v>100</v>
      </c>
      <c r="C961">
        <v>1</v>
      </c>
      <c r="D961">
        <v>1</v>
      </c>
      <c r="E961" t="s">
        <v>28</v>
      </c>
      <c r="F961" t="s">
        <v>28</v>
      </c>
      <c r="G961">
        <v>28882</v>
      </c>
      <c r="H961">
        <v>32219</v>
      </c>
      <c r="I961">
        <v>48737</v>
      </c>
      <c r="J961">
        <v>2026705.08</v>
      </c>
      <c r="K961">
        <v>1706823.17</v>
      </c>
      <c r="L961">
        <v>1551878.56</v>
      </c>
      <c r="M961">
        <v>685064.86609999998</v>
      </c>
      <c r="N961">
        <v>10732</v>
      </c>
      <c r="O961">
        <v>11991</v>
      </c>
      <c r="P961">
        <v>20898</v>
      </c>
      <c r="Q961">
        <v>804190.75</v>
      </c>
      <c r="R961">
        <v>657637.44999999995</v>
      </c>
      <c r="S961">
        <v>541230.42000000004</v>
      </c>
      <c r="T961">
        <v>309958.38280000002</v>
      </c>
      <c r="U961">
        <v>18150</v>
      </c>
      <c r="V961">
        <v>20228</v>
      </c>
      <c r="W961">
        <v>27839</v>
      </c>
      <c r="X961">
        <v>1222514.33</v>
      </c>
      <c r="Y961">
        <v>1049185.72</v>
      </c>
      <c r="Z961">
        <v>1010648.14</v>
      </c>
      <c r="AA961">
        <v>375106.48330000002</v>
      </c>
      <c r="AB961">
        <v>27646</v>
      </c>
      <c r="AC961">
        <v>24141</v>
      </c>
      <c r="AD961">
        <v>7542</v>
      </c>
      <c r="AE961">
        <v>22169</v>
      </c>
      <c r="AF961">
        <v>10222</v>
      </c>
      <c r="AG961">
        <v>10217</v>
      </c>
      <c r="AH961">
        <v>3950</v>
      </c>
      <c r="AI961">
        <v>9036</v>
      </c>
      <c r="AJ961">
        <v>17424</v>
      </c>
      <c r="AK961">
        <v>13924</v>
      </c>
      <c r="AL961">
        <v>3592</v>
      </c>
      <c r="AM961">
        <v>13133</v>
      </c>
    </row>
    <row r="962" spans="1:39" x14ac:dyDescent="0.15">
      <c r="A962" t="s">
        <v>212</v>
      </c>
      <c r="B962">
        <v>100</v>
      </c>
      <c r="C962">
        <v>1</v>
      </c>
      <c r="D962">
        <v>1</v>
      </c>
      <c r="E962" t="s">
        <v>28</v>
      </c>
      <c r="F962" t="s">
        <v>29</v>
      </c>
      <c r="G962">
        <v>27701</v>
      </c>
      <c r="H962">
        <v>32944</v>
      </c>
      <c r="I962">
        <v>49474</v>
      </c>
      <c r="J962">
        <v>2081493.15</v>
      </c>
      <c r="K962">
        <v>1742076.83</v>
      </c>
      <c r="L962">
        <v>1591385.63</v>
      </c>
      <c r="M962">
        <v>699096.4952</v>
      </c>
      <c r="N962">
        <v>10945</v>
      </c>
      <c r="O962">
        <v>12902</v>
      </c>
      <c r="P962">
        <v>22172</v>
      </c>
      <c r="Q962">
        <v>866270.21</v>
      </c>
      <c r="R962">
        <v>704006.48</v>
      </c>
      <c r="S962">
        <v>586685.18000000005</v>
      </c>
      <c r="T962">
        <v>329270.9607</v>
      </c>
      <c r="U962">
        <v>16756</v>
      </c>
      <c r="V962">
        <v>20042</v>
      </c>
      <c r="W962">
        <v>27302</v>
      </c>
      <c r="X962">
        <v>1215222.94</v>
      </c>
      <c r="Y962">
        <v>1038070.35</v>
      </c>
      <c r="Z962">
        <v>1004700.45</v>
      </c>
      <c r="AA962">
        <v>369825.53450000001</v>
      </c>
      <c r="AB962">
        <v>26783</v>
      </c>
      <c r="AC962">
        <v>25843</v>
      </c>
      <c r="AD962">
        <v>12834</v>
      </c>
      <c r="AE962">
        <v>24795</v>
      </c>
      <c r="AF962">
        <v>10538</v>
      </c>
      <c r="AG962">
        <v>10498</v>
      </c>
      <c r="AH962">
        <v>5989</v>
      </c>
      <c r="AI962">
        <v>10056</v>
      </c>
      <c r="AJ962">
        <v>16245</v>
      </c>
      <c r="AK962">
        <v>15345</v>
      </c>
      <c r="AL962">
        <v>6845</v>
      </c>
      <c r="AM962">
        <v>14739</v>
      </c>
    </row>
    <row r="963" spans="1:39" x14ac:dyDescent="0.15">
      <c r="A963" t="s">
        <v>212</v>
      </c>
      <c r="B963">
        <v>100</v>
      </c>
      <c r="C963">
        <v>1</v>
      </c>
      <c r="D963">
        <v>1</v>
      </c>
      <c r="E963" t="s">
        <v>30</v>
      </c>
      <c r="F963" t="s">
        <v>28</v>
      </c>
      <c r="G963">
        <v>2381</v>
      </c>
      <c r="H963">
        <v>2669</v>
      </c>
      <c r="I963">
        <v>4029</v>
      </c>
      <c r="J963">
        <v>169187.67</v>
      </c>
      <c r="K963">
        <v>144996.70000000001</v>
      </c>
      <c r="L963">
        <v>128752.71</v>
      </c>
      <c r="M963">
        <v>56712.372799999997</v>
      </c>
      <c r="N963">
        <v>866</v>
      </c>
      <c r="O963">
        <v>954</v>
      </c>
      <c r="P963">
        <v>1655</v>
      </c>
      <c r="Q963">
        <v>63969.760000000002</v>
      </c>
      <c r="R963">
        <v>54044.9</v>
      </c>
      <c r="S963">
        <v>42533.14</v>
      </c>
      <c r="T963">
        <v>24215.761500000001</v>
      </c>
      <c r="U963">
        <v>1515</v>
      </c>
      <c r="V963">
        <v>1715</v>
      </c>
      <c r="W963">
        <v>2374</v>
      </c>
      <c r="X963">
        <v>105217.91</v>
      </c>
      <c r="Y963">
        <v>90951.8</v>
      </c>
      <c r="Z963">
        <v>86219.57</v>
      </c>
      <c r="AA963">
        <v>32496.6113</v>
      </c>
      <c r="AB963">
        <v>2206</v>
      </c>
      <c r="AC963">
        <v>2145</v>
      </c>
      <c r="AD963">
        <v>572</v>
      </c>
      <c r="AE963">
        <v>2296</v>
      </c>
      <c r="AF963">
        <v>810</v>
      </c>
      <c r="AG963">
        <v>823</v>
      </c>
      <c r="AH963">
        <v>289</v>
      </c>
      <c r="AI963">
        <v>838</v>
      </c>
      <c r="AJ963">
        <v>1396</v>
      </c>
      <c r="AK963">
        <v>1322</v>
      </c>
      <c r="AL963">
        <v>283</v>
      </c>
      <c r="AM963">
        <v>1458</v>
      </c>
    </row>
    <row r="964" spans="1:39" x14ac:dyDescent="0.15">
      <c r="A964" t="s">
        <v>212</v>
      </c>
      <c r="B964">
        <v>100</v>
      </c>
      <c r="C964">
        <v>1</v>
      </c>
      <c r="D964">
        <v>1</v>
      </c>
      <c r="E964" t="s">
        <v>30</v>
      </c>
      <c r="F964" t="s">
        <v>29</v>
      </c>
      <c r="G964">
        <v>2581</v>
      </c>
      <c r="H964">
        <v>3056</v>
      </c>
      <c r="I964">
        <v>4518</v>
      </c>
      <c r="J964">
        <v>191422.74</v>
      </c>
      <c r="K964">
        <v>161334.54999999999</v>
      </c>
      <c r="L964">
        <v>146521.04</v>
      </c>
      <c r="M964">
        <v>62591.285100000001</v>
      </c>
      <c r="N964">
        <v>976</v>
      </c>
      <c r="O964">
        <v>1149</v>
      </c>
      <c r="P964">
        <v>1919</v>
      </c>
      <c r="Q964">
        <v>75559.23</v>
      </c>
      <c r="R964">
        <v>62194.94</v>
      </c>
      <c r="S964">
        <v>50690.28</v>
      </c>
      <c r="T964">
        <v>27808.254499999999</v>
      </c>
      <c r="U964">
        <v>1605</v>
      </c>
      <c r="V964">
        <v>1907</v>
      </c>
      <c r="W964">
        <v>2599</v>
      </c>
      <c r="X964">
        <v>115863.51</v>
      </c>
      <c r="Y964">
        <v>99139.61</v>
      </c>
      <c r="Z964">
        <v>95830.76</v>
      </c>
      <c r="AA964">
        <v>34783.030599999998</v>
      </c>
      <c r="AB964">
        <v>2417</v>
      </c>
      <c r="AC964">
        <v>2473</v>
      </c>
      <c r="AD964">
        <v>1047</v>
      </c>
      <c r="AE964">
        <v>2518</v>
      </c>
      <c r="AF964">
        <v>918</v>
      </c>
      <c r="AG964">
        <v>950</v>
      </c>
      <c r="AH964">
        <v>512</v>
      </c>
      <c r="AI964">
        <v>952</v>
      </c>
      <c r="AJ964">
        <v>1499</v>
      </c>
      <c r="AK964">
        <v>1523</v>
      </c>
      <c r="AL964">
        <v>535</v>
      </c>
      <c r="AM964">
        <v>1566</v>
      </c>
    </row>
    <row r="965" spans="1:39" x14ac:dyDescent="0.15">
      <c r="A965" t="s">
        <v>212</v>
      </c>
      <c r="B965">
        <v>100</v>
      </c>
      <c r="C965">
        <v>1</v>
      </c>
      <c r="D965">
        <v>1</v>
      </c>
      <c r="E965" t="s">
        <v>29</v>
      </c>
      <c r="F965" t="s">
        <v>28</v>
      </c>
      <c r="G965">
        <v>11140</v>
      </c>
      <c r="H965">
        <v>12733</v>
      </c>
      <c r="I965">
        <v>19972</v>
      </c>
      <c r="J965">
        <v>834941.69</v>
      </c>
      <c r="K965">
        <v>677055.07</v>
      </c>
      <c r="L965">
        <v>622655.46</v>
      </c>
      <c r="M965">
        <v>279876.33659999998</v>
      </c>
      <c r="N965">
        <v>3486</v>
      </c>
      <c r="O965">
        <v>3948</v>
      </c>
      <c r="P965">
        <v>7331</v>
      </c>
      <c r="Q965">
        <v>276532.78000000003</v>
      </c>
      <c r="R965">
        <v>219356.34</v>
      </c>
      <c r="S965">
        <v>179513.92</v>
      </c>
      <c r="T965">
        <v>108116.5321</v>
      </c>
      <c r="U965">
        <v>7654</v>
      </c>
      <c r="V965">
        <v>8785</v>
      </c>
      <c r="W965">
        <v>12641</v>
      </c>
      <c r="X965">
        <v>558408.91</v>
      </c>
      <c r="Y965">
        <v>457698.73</v>
      </c>
      <c r="Z965">
        <v>443141.54</v>
      </c>
      <c r="AA965">
        <v>171759.8045</v>
      </c>
      <c r="AB965">
        <v>10561</v>
      </c>
      <c r="AC965">
        <v>10061</v>
      </c>
      <c r="AD965">
        <v>3160</v>
      </c>
      <c r="AE965">
        <v>10541</v>
      </c>
      <c r="AF965">
        <v>3304</v>
      </c>
      <c r="AG965">
        <v>3284</v>
      </c>
      <c r="AH965">
        <v>1293</v>
      </c>
      <c r="AI965">
        <v>3337</v>
      </c>
      <c r="AJ965">
        <v>7257</v>
      </c>
      <c r="AK965">
        <v>6777</v>
      </c>
      <c r="AL965">
        <v>1867</v>
      </c>
      <c r="AM965">
        <v>7204</v>
      </c>
    </row>
    <row r="966" spans="1:39" x14ac:dyDescent="0.15">
      <c r="A966" t="s">
        <v>212</v>
      </c>
      <c r="B966">
        <v>100</v>
      </c>
      <c r="C966">
        <v>1</v>
      </c>
      <c r="D966">
        <v>1</v>
      </c>
      <c r="E966" t="s">
        <v>29</v>
      </c>
      <c r="F966" t="s">
        <v>29</v>
      </c>
      <c r="G966">
        <v>17932</v>
      </c>
      <c r="H966">
        <v>21775</v>
      </c>
      <c r="I966">
        <v>33644</v>
      </c>
      <c r="J966">
        <v>1427900.43</v>
      </c>
      <c r="K966">
        <v>1142272.72</v>
      </c>
      <c r="L966">
        <v>1066977.8799999999</v>
      </c>
      <c r="M966">
        <v>470014.90529999998</v>
      </c>
      <c r="N966">
        <v>5441</v>
      </c>
      <c r="O966">
        <v>6397</v>
      </c>
      <c r="P966">
        <v>11659</v>
      </c>
      <c r="Q966">
        <v>455290.96</v>
      </c>
      <c r="R966">
        <v>355731.86</v>
      </c>
      <c r="S966">
        <v>299372.45</v>
      </c>
      <c r="T966">
        <v>172102.4325</v>
      </c>
      <c r="U966">
        <v>12491</v>
      </c>
      <c r="V966">
        <v>15378</v>
      </c>
      <c r="W966">
        <v>21985</v>
      </c>
      <c r="X966">
        <v>972609.47</v>
      </c>
      <c r="Y966">
        <v>786540.86</v>
      </c>
      <c r="Z966">
        <v>767605.43</v>
      </c>
      <c r="AA966">
        <v>297912.47279999999</v>
      </c>
      <c r="AB966">
        <v>17223</v>
      </c>
      <c r="AC966">
        <v>16855</v>
      </c>
      <c r="AD966">
        <v>8248</v>
      </c>
      <c r="AE966">
        <v>17367</v>
      </c>
      <c r="AF966">
        <v>5224</v>
      </c>
      <c r="AG966">
        <v>5168</v>
      </c>
      <c r="AH966">
        <v>3045</v>
      </c>
      <c r="AI966">
        <v>5283</v>
      </c>
      <c r="AJ966">
        <v>11999</v>
      </c>
      <c r="AK966">
        <v>11687</v>
      </c>
      <c r="AL966">
        <v>5203</v>
      </c>
      <c r="AM966">
        <v>12084</v>
      </c>
    </row>
    <row r="967" spans="1:39" x14ac:dyDescent="0.15">
      <c r="A967" t="s">
        <v>212</v>
      </c>
      <c r="B967">
        <v>100</v>
      </c>
      <c r="C967">
        <v>1</v>
      </c>
      <c r="D967">
        <v>1</v>
      </c>
      <c r="E967" t="s">
        <v>31</v>
      </c>
      <c r="F967" t="s">
        <v>28</v>
      </c>
      <c r="G967">
        <v>6</v>
      </c>
      <c r="H967">
        <v>13</v>
      </c>
      <c r="I967">
        <v>17</v>
      </c>
      <c r="J967">
        <v>485.83</v>
      </c>
      <c r="K967">
        <v>378.79</v>
      </c>
      <c r="L967">
        <v>357.8</v>
      </c>
      <c r="M967">
        <v>273.28109999999998</v>
      </c>
      <c r="N967">
        <v>3</v>
      </c>
      <c r="O967">
        <v>7</v>
      </c>
      <c r="P967">
        <v>11</v>
      </c>
      <c r="Q967">
        <v>320.89</v>
      </c>
      <c r="R967">
        <v>244.85</v>
      </c>
      <c r="S967">
        <v>223.86</v>
      </c>
      <c r="T967">
        <v>197.59110000000001</v>
      </c>
      <c r="U967">
        <v>3</v>
      </c>
      <c r="V967">
        <v>6</v>
      </c>
      <c r="W967">
        <v>6</v>
      </c>
      <c r="X967">
        <v>164.94</v>
      </c>
      <c r="Y967">
        <v>133.94</v>
      </c>
      <c r="Z967">
        <v>133.94</v>
      </c>
      <c r="AA967">
        <v>75.69</v>
      </c>
      <c r="AB967">
        <v>5</v>
      </c>
      <c r="AC967">
        <v>6</v>
      </c>
      <c r="AD967">
        <v>3</v>
      </c>
      <c r="AE967">
        <v>6</v>
      </c>
      <c r="AF967">
        <v>3</v>
      </c>
      <c r="AG967">
        <v>3</v>
      </c>
      <c r="AH967">
        <v>2</v>
      </c>
      <c r="AI967">
        <v>3</v>
      </c>
      <c r="AJ967">
        <v>2</v>
      </c>
      <c r="AK967">
        <v>3</v>
      </c>
      <c r="AL967">
        <v>1</v>
      </c>
      <c r="AM967">
        <v>3</v>
      </c>
    </row>
    <row r="968" spans="1:39" x14ac:dyDescent="0.15">
      <c r="A968" t="s">
        <v>212</v>
      </c>
      <c r="B968">
        <v>100</v>
      </c>
      <c r="C968">
        <v>1</v>
      </c>
      <c r="D968">
        <v>1</v>
      </c>
      <c r="E968" t="s">
        <v>31</v>
      </c>
      <c r="F968" t="s">
        <v>29</v>
      </c>
      <c r="G968">
        <v>9</v>
      </c>
      <c r="H968">
        <v>20</v>
      </c>
      <c r="I968">
        <v>26</v>
      </c>
      <c r="J968">
        <v>903.81</v>
      </c>
      <c r="K968">
        <v>716.76</v>
      </c>
      <c r="L968">
        <v>596.30999999999995</v>
      </c>
      <c r="M968">
        <v>351.19959999999998</v>
      </c>
      <c r="N968">
        <v>3</v>
      </c>
      <c r="O968">
        <v>7</v>
      </c>
      <c r="P968">
        <v>10</v>
      </c>
      <c r="Q968">
        <v>323.91000000000003</v>
      </c>
      <c r="R968">
        <v>291.91000000000003</v>
      </c>
      <c r="S968">
        <v>195.45</v>
      </c>
      <c r="T968">
        <v>147.23310000000001</v>
      </c>
      <c r="U968">
        <v>6</v>
      </c>
      <c r="V968">
        <v>13</v>
      </c>
      <c r="W968">
        <v>16</v>
      </c>
      <c r="X968">
        <v>579.9</v>
      </c>
      <c r="Y968">
        <v>424.85</v>
      </c>
      <c r="Z968">
        <v>400.86</v>
      </c>
      <c r="AA968">
        <v>203.9665</v>
      </c>
      <c r="AB968">
        <v>8</v>
      </c>
      <c r="AC968">
        <v>9</v>
      </c>
      <c r="AD968">
        <v>3</v>
      </c>
      <c r="AE968">
        <v>9</v>
      </c>
      <c r="AF968">
        <v>2</v>
      </c>
      <c r="AG968">
        <v>3</v>
      </c>
      <c r="AH968">
        <v>1</v>
      </c>
      <c r="AI968">
        <v>3</v>
      </c>
      <c r="AJ968">
        <v>6</v>
      </c>
      <c r="AK968">
        <v>6</v>
      </c>
      <c r="AL968">
        <v>2</v>
      </c>
      <c r="AM968">
        <v>6</v>
      </c>
    </row>
    <row r="969" spans="1:39" x14ac:dyDescent="0.15">
      <c r="A969" t="s">
        <v>212</v>
      </c>
      <c r="B969">
        <v>100</v>
      </c>
      <c r="C969">
        <v>1</v>
      </c>
      <c r="D969">
        <v>1</v>
      </c>
      <c r="E969" t="s">
        <v>32</v>
      </c>
      <c r="F969" t="s">
        <v>28</v>
      </c>
      <c r="G969">
        <v>552</v>
      </c>
      <c r="H969">
        <v>641</v>
      </c>
      <c r="I969">
        <v>1073</v>
      </c>
      <c r="J969">
        <v>49973.46</v>
      </c>
      <c r="K969">
        <v>36744.93</v>
      </c>
      <c r="L969">
        <v>34257.120000000003</v>
      </c>
      <c r="M969">
        <v>15609.961799999999</v>
      </c>
      <c r="N969">
        <v>180</v>
      </c>
      <c r="O969">
        <v>206</v>
      </c>
      <c r="P969">
        <v>345</v>
      </c>
      <c r="Q969">
        <v>15543.09</v>
      </c>
      <c r="R969">
        <v>11663.39</v>
      </c>
      <c r="S969">
        <v>9444.77</v>
      </c>
      <c r="T969">
        <v>5354.9883</v>
      </c>
      <c r="U969">
        <v>372</v>
      </c>
      <c r="V969">
        <v>435</v>
      </c>
      <c r="W969">
        <v>728</v>
      </c>
      <c r="X969">
        <v>34430.370000000003</v>
      </c>
      <c r="Y969">
        <v>25081.54</v>
      </c>
      <c r="Z969">
        <v>24812.35</v>
      </c>
      <c r="AA969">
        <v>10254.9735</v>
      </c>
      <c r="AB969">
        <v>539</v>
      </c>
      <c r="AC969">
        <v>443</v>
      </c>
      <c r="AD969">
        <v>145</v>
      </c>
      <c r="AE969">
        <v>455</v>
      </c>
      <c r="AF969">
        <v>174</v>
      </c>
      <c r="AG969">
        <v>143</v>
      </c>
      <c r="AH969">
        <v>54</v>
      </c>
      <c r="AI969">
        <v>165</v>
      </c>
      <c r="AJ969">
        <v>365</v>
      </c>
      <c r="AK969">
        <v>300</v>
      </c>
      <c r="AL969">
        <v>91</v>
      </c>
      <c r="AM969">
        <v>290</v>
      </c>
    </row>
    <row r="970" spans="1:39" x14ac:dyDescent="0.15">
      <c r="A970" t="s">
        <v>212</v>
      </c>
      <c r="B970">
        <v>100</v>
      </c>
      <c r="C970">
        <v>1</v>
      </c>
      <c r="D970">
        <v>1</v>
      </c>
      <c r="E970" t="s">
        <v>32</v>
      </c>
      <c r="F970" t="s">
        <v>29</v>
      </c>
      <c r="G970">
        <v>604</v>
      </c>
      <c r="H970">
        <v>763</v>
      </c>
      <c r="I970">
        <v>1282</v>
      </c>
      <c r="J970">
        <v>57865.24</v>
      </c>
      <c r="K970">
        <v>43104.14</v>
      </c>
      <c r="L970">
        <v>40488.47</v>
      </c>
      <c r="M970">
        <v>18006.961599999999</v>
      </c>
      <c r="N970">
        <v>186</v>
      </c>
      <c r="O970">
        <v>225</v>
      </c>
      <c r="P970">
        <v>405</v>
      </c>
      <c r="Q970">
        <v>17248.63</v>
      </c>
      <c r="R970">
        <v>13013.08</v>
      </c>
      <c r="S970">
        <v>10923.36</v>
      </c>
      <c r="T970">
        <v>5904.7487000000001</v>
      </c>
      <c r="U970">
        <v>418</v>
      </c>
      <c r="V970">
        <v>538</v>
      </c>
      <c r="W970">
        <v>877</v>
      </c>
      <c r="X970">
        <v>40616.61</v>
      </c>
      <c r="Y970">
        <v>30091.06</v>
      </c>
      <c r="Z970">
        <v>29565.11</v>
      </c>
      <c r="AA970">
        <v>12102.2129</v>
      </c>
      <c r="AB970">
        <v>587</v>
      </c>
      <c r="AC970">
        <v>549</v>
      </c>
      <c r="AD970">
        <v>279</v>
      </c>
      <c r="AE970">
        <v>557</v>
      </c>
      <c r="AF970">
        <v>181</v>
      </c>
      <c r="AG970">
        <v>167</v>
      </c>
      <c r="AH970">
        <v>99</v>
      </c>
      <c r="AI970">
        <v>176</v>
      </c>
      <c r="AJ970">
        <v>406</v>
      </c>
      <c r="AK970">
        <v>382</v>
      </c>
      <c r="AL970">
        <v>180</v>
      </c>
      <c r="AM970">
        <v>381</v>
      </c>
    </row>
    <row r="971" spans="1:39" x14ac:dyDescent="0.15">
      <c r="A971" t="s">
        <v>212</v>
      </c>
      <c r="B971">
        <v>100</v>
      </c>
      <c r="C971">
        <v>1</v>
      </c>
      <c r="D971">
        <v>2</v>
      </c>
      <c r="E971" t="s">
        <v>28</v>
      </c>
      <c r="F971" t="s">
        <v>28</v>
      </c>
      <c r="G971">
        <v>83697</v>
      </c>
      <c r="H971">
        <v>88260</v>
      </c>
      <c r="I971">
        <v>128552</v>
      </c>
      <c r="J971">
        <v>5909795.8600000003</v>
      </c>
      <c r="K971">
        <v>4784484.55</v>
      </c>
      <c r="L971">
        <v>4374225.83</v>
      </c>
      <c r="M971">
        <v>1882513.9071</v>
      </c>
      <c r="N971">
        <v>23627</v>
      </c>
      <c r="O971">
        <v>24842</v>
      </c>
      <c r="P971">
        <v>40574</v>
      </c>
      <c r="Q971">
        <v>1853233.42</v>
      </c>
      <c r="R971">
        <v>1441187.46</v>
      </c>
      <c r="S971">
        <v>1150270.3999999999</v>
      </c>
      <c r="T971">
        <v>642913.74199999997</v>
      </c>
      <c r="U971">
        <v>60070</v>
      </c>
      <c r="V971">
        <v>63418</v>
      </c>
      <c r="W971">
        <v>87978</v>
      </c>
      <c r="X971">
        <v>4056562.44</v>
      </c>
      <c r="Y971">
        <v>3343297.09</v>
      </c>
      <c r="Z971">
        <v>3223955.43</v>
      </c>
      <c r="AA971">
        <v>1239600.1651000001</v>
      </c>
      <c r="AB971">
        <v>79497</v>
      </c>
      <c r="AC971">
        <v>63216</v>
      </c>
      <c r="AD971">
        <v>15340</v>
      </c>
      <c r="AE971">
        <v>62496</v>
      </c>
      <c r="AF971">
        <v>22222</v>
      </c>
      <c r="AG971">
        <v>22307</v>
      </c>
      <c r="AH971">
        <v>7315</v>
      </c>
      <c r="AI971">
        <v>20210</v>
      </c>
      <c r="AJ971">
        <v>57275</v>
      </c>
      <c r="AK971">
        <v>40909</v>
      </c>
      <c r="AL971">
        <v>8025</v>
      </c>
      <c r="AM971">
        <v>42286</v>
      </c>
    </row>
    <row r="972" spans="1:39" x14ac:dyDescent="0.15">
      <c r="A972" t="s">
        <v>212</v>
      </c>
      <c r="B972">
        <v>100</v>
      </c>
      <c r="C972">
        <v>1</v>
      </c>
      <c r="D972">
        <v>2</v>
      </c>
      <c r="E972" t="s">
        <v>28</v>
      </c>
      <c r="F972" t="s">
        <v>29</v>
      </c>
      <c r="G972">
        <v>45620</v>
      </c>
      <c r="H972">
        <v>49845</v>
      </c>
      <c r="I972">
        <v>74510</v>
      </c>
      <c r="J972">
        <v>3501796.73</v>
      </c>
      <c r="K972">
        <v>2781267.95</v>
      </c>
      <c r="L972">
        <v>2554757.65</v>
      </c>
      <c r="M972">
        <v>1106176.7493</v>
      </c>
      <c r="N972">
        <v>15381</v>
      </c>
      <c r="O972">
        <v>16639</v>
      </c>
      <c r="P972">
        <v>27531</v>
      </c>
      <c r="Q972">
        <v>1289956.45</v>
      </c>
      <c r="R972">
        <v>984876.97</v>
      </c>
      <c r="S972">
        <v>816019.95</v>
      </c>
      <c r="T972">
        <v>439495.01</v>
      </c>
      <c r="U972">
        <v>30239</v>
      </c>
      <c r="V972">
        <v>33206</v>
      </c>
      <c r="W972">
        <v>46979</v>
      </c>
      <c r="X972">
        <v>2211840.2799999998</v>
      </c>
      <c r="Y972">
        <v>1796390.98</v>
      </c>
      <c r="Z972">
        <v>1738737.7</v>
      </c>
      <c r="AA972">
        <v>666681.73930000002</v>
      </c>
      <c r="AB972">
        <v>43878</v>
      </c>
      <c r="AC972">
        <v>41356</v>
      </c>
      <c r="AD972">
        <v>18874</v>
      </c>
      <c r="AE972">
        <v>39853</v>
      </c>
      <c r="AF972">
        <v>14796</v>
      </c>
      <c r="AG972">
        <v>14668</v>
      </c>
      <c r="AH972">
        <v>7461</v>
      </c>
      <c r="AI972">
        <v>14217</v>
      </c>
      <c r="AJ972">
        <v>29082</v>
      </c>
      <c r="AK972">
        <v>26688</v>
      </c>
      <c r="AL972">
        <v>11413</v>
      </c>
      <c r="AM972">
        <v>25636</v>
      </c>
    </row>
    <row r="973" spans="1:39" x14ac:dyDescent="0.15">
      <c r="A973" t="s">
        <v>212</v>
      </c>
      <c r="B973">
        <v>100</v>
      </c>
      <c r="C973">
        <v>1</v>
      </c>
      <c r="D973">
        <v>2</v>
      </c>
      <c r="E973" t="s">
        <v>30</v>
      </c>
      <c r="F973" t="s">
        <v>28</v>
      </c>
      <c r="G973">
        <v>9560</v>
      </c>
      <c r="H973">
        <v>10112</v>
      </c>
      <c r="I973">
        <v>14533</v>
      </c>
      <c r="J973">
        <v>669296.88</v>
      </c>
      <c r="K973">
        <v>546015.28</v>
      </c>
      <c r="L973">
        <v>500671.3</v>
      </c>
      <c r="M973">
        <v>210864.49489999999</v>
      </c>
      <c r="N973">
        <v>2350</v>
      </c>
      <c r="O973">
        <v>2476</v>
      </c>
      <c r="P973">
        <v>3993</v>
      </c>
      <c r="Q973">
        <v>181083.58</v>
      </c>
      <c r="R973">
        <v>143533.01999999999</v>
      </c>
      <c r="S973">
        <v>114022.06</v>
      </c>
      <c r="T973">
        <v>62130.015599999999</v>
      </c>
      <c r="U973">
        <v>7210</v>
      </c>
      <c r="V973">
        <v>7636</v>
      </c>
      <c r="W973">
        <v>10540</v>
      </c>
      <c r="X973">
        <v>488213.3</v>
      </c>
      <c r="Y973">
        <v>402482.26</v>
      </c>
      <c r="Z973">
        <v>386649.24</v>
      </c>
      <c r="AA973">
        <v>148734.47930000001</v>
      </c>
      <c r="AB973">
        <v>8877</v>
      </c>
      <c r="AC973">
        <v>7625</v>
      </c>
      <c r="AD973">
        <v>1466</v>
      </c>
      <c r="AE973">
        <v>9272</v>
      </c>
      <c r="AF973">
        <v>2161</v>
      </c>
      <c r="AG973">
        <v>2231</v>
      </c>
      <c r="AH973">
        <v>639</v>
      </c>
      <c r="AI973">
        <v>2290</v>
      </c>
      <c r="AJ973">
        <v>6716</v>
      </c>
      <c r="AK973">
        <v>5394</v>
      </c>
      <c r="AL973">
        <v>827</v>
      </c>
      <c r="AM973">
        <v>6982</v>
      </c>
    </row>
    <row r="974" spans="1:39" x14ac:dyDescent="0.15">
      <c r="A974" t="s">
        <v>212</v>
      </c>
      <c r="B974">
        <v>100</v>
      </c>
      <c r="C974">
        <v>1</v>
      </c>
      <c r="D974">
        <v>2</v>
      </c>
      <c r="E974" t="s">
        <v>30</v>
      </c>
      <c r="F974" t="s">
        <v>29</v>
      </c>
      <c r="G974">
        <v>4805</v>
      </c>
      <c r="H974">
        <v>5261</v>
      </c>
      <c r="I974">
        <v>7843</v>
      </c>
      <c r="J974">
        <v>367189.32</v>
      </c>
      <c r="K974">
        <v>293253.96999999997</v>
      </c>
      <c r="L974">
        <v>268837.69</v>
      </c>
      <c r="M974">
        <v>114803.5358</v>
      </c>
      <c r="N974">
        <v>1475</v>
      </c>
      <c r="O974">
        <v>1598</v>
      </c>
      <c r="P974">
        <v>2625</v>
      </c>
      <c r="Q974">
        <v>121930.03</v>
      </c>
      <c r="R974">
        <v>93830.080000000002</v>
      </c>
      <c r="S974">
        <v>75452.08</v>
      </c>
      <c r="T974">
        <v>41606.808199999999</v>
      </c>
      <c r="U974">
        <v>3330</v>
      </c>
      <c r="V974">
        <v>3663</v>
      </c>
      <c r="W974">
        <v>5218</v>
      </c>
      <c r="X974">
        <v>245259.29</v>
      </c>
      <c r="Y974">
        <v>199423.89</v>
      </c>
      <c r="Z974">
        <v>193385.61</v>
      </c>
      <c r="AA974">
        <v>73196.727599999998</v>
      </c>
      <c r="AB974">
        <v>4532</v>
      </c>
      <c r="AC974">
        <v>4483</v>
      </c>
      <c r="AD974">
        <v>1817</v>
      </c>
      <c r="AE974">
        <v>4702</v>
      </c>
      <c r="AF974">
        <v>1397</v>
      </c>
      <c r="AG974">
        <v>1432</v>
      </c>
      <c r="AH974">
        <v>704</v>
      </c>
      <c r="AI974">
        <v>1450</v>
      </c>
      <c r="AJ974">
        <v>3135</v>
      </c>
      <c r="AK974">
        <v>3051</v>
      </c>
      <c r="AL974">
        <v>1113</v>
      </c>
      <c r="AM974">
        <v>3252</v>
      </c>
    </row>
    <row r="975" spans="1:39" x14ac:dyDescent="0.15">
      <c r="A975" t="s">
        <v>212</v>
      </c>
      <c r="B975">
        <v>100</v>
      </c>
      <c r="C975">
        <v>1</v>
      </c>
      <c r="D975">
        <v>2</v>
      </c>
      <c r="E975" t="s">
        <v>29</v>
      </c>
      <c r="F975" t="s">
        <v>28</v>
      </c>
      <c r="G975">
        <v>20025</v>
      </c>
      <c r="H975">
        <v>21649</v>
      </c>
      <c r="I975">
        <v>32942</v>
      </c>
      <c r="J975">
        <v>1520171.7</v>
      </c>
      <c r="K975">
        <v>1175876.7</v>
      </c>
      <c r="L975">
        <v>1088107.49</v>
      </c>
      <c r="M975">
        <v>481381.9803</v>
      </c>
      <c r="N975">
        <v>5195</v>
      </c>
      <c r="O975">
        <v>5469</v>
      </c>
      <c r="P975">
        <v>9510</v>
      </c>
      <c r="Q975">
        <v>431892.38</v>
      </c>
      <c r="R975">
        <v>321687.01</v>
      </c>
      <c r="S975">
        <v>257703.37</v>
      </c>
      <c r="T975">
        <v>148959.97769999999</v>
      </c>
      <c r="U975">
        <v>14830</v>
      </c>
      <c r="V975">
        <v>16180</v>
      </c>
      <c r="W975">
        <v>23432</v>
      </c>
      <c r="X975">
        <v>1088279.32</v>
      </c>
      <c r="Y975">
        <v>854189.69</v>
      </c>
      <c r="Z975">
        <v>830404.12</v>
      </c>
      <c r="AA975">
        <v>332422.00260000001</v>
      </c>
      <c r="AB975">
        <v>18950</v>
      </c>
      <c r="AC975">
        <v>17455</v>
      </c>
      <c r="AD975">
        <v>4263</v>
      </c>
      <c r="AE975">
        <v>19328</v>
      </c>
      <c r="AF975">
        <v>4919</v>
      </c>
      <c r="AG975">
        <v>4903</v>
      </c>
      <c r="AH975">
        <v>1758</v>
      </c>
      <c r="AI975">
        <v>5050</v>
      </c>
      <c r="AJ975">
        <v>14031</v>
      </c>
      <c r="AK975">
        <v>12552</v>
      </c>
      <c r="AL975">
        <v>2505</v>
      </c>
      <c r="AM975">
        <v>14278</v>
      </c>
    </row>
    <row r="976" spans="1:39" x14ac:dyDescent="0.15">
      <c r="A976" t="s">
        <v>212</v>
      </c>
      <c r="B976">
        <v>100</v>
      </c>
      <c r="C976">
        <v>1</v>
      </c>
      <c r="D976">
        <v>2</v>
      </c>
      <c r="E976" t="s">
        <v>29</v>
      </c>
      <c r="F976" t="s">
        <v>29</v>
      </c>
      <c r="G976">
        <v>19093</v>
      </c>
      <c r="H976">
        <v>21133</v>
      </c>
      <c r="I976">
        <v>32896</v>
      </c>
      <c r="J976">
        <v>1545095.43</v>
      </c>
      <c r="K976">
        <v>1172014.3400000001</v>
      </c>
      <c r="L976">
        <v>1084805.28</v>
      </c>
      <c r="M976">
        <v>487384.45250000001</v>
      </c>
      <c r="N976">
        <v>5468</v>
      </c>
      <c r="O976">
        <v>5929</v>
      </c>
      <c r="P976">
        <v>10466</v>
      </c>
      <c r="Q976">
        <v>479385.17</v>
      </c>
      <c r="R976">
        <v>349268.7</v>
      </c>
      <c r="S976">
        <v>283172.24</v>
      </c>
      <c r="T976">
        <v>166344.12460000001</v>
      </c>
      <c r="U976">
        <v>13625</v>
      </c>
      <c r="V976">
        <v>15204</v>
      </c>
      <c r="W976">
        <v>22430</v>
      </c>
      <c r="X976">
        <v>1065710.26</v>
      </c>
      <c r="Y976">
        <v>822745.64</v>
      </c>
      <c r="Z976">
        <v>801633.04</v>
      </c>
      <c r="AA976">
        <v>321040.32789999997</v>
      </c>
      <c r="AB976">
        <v>18371</v>
      </c>
      <c r="AC976">
        <v>17810</v>
      </c>
      <c r="AD976">
        <v>7942</v>
      </c>
      <c r="AE976">
        <v>18653</v>
      </c>
      <c r="AF976">
        <v>5281</v>
      </c>
      <c r="AG976">
        <v>5195</v>
      </c>
      <c r="AH976">
        <v>2852</v>
      </c>
      <c r="AI976">
        <v>5345</v>
      </c>
      <c r="AJ976">
        <v>13090</v>
      </c>
      <c r="AK976">
        <v>12615</v>
      </c>
      <c r="AL976">
        <v>5090</v>
      </c>
      <c r="AM976">
        <v>13308</v>
      </c>
    </row>
    <row r="977" spans="1:39" x14ac:dyDescent="0.15">
      <c r="A977" t="s">
        <v>212</v>
      </c>
      <c r="B977">
        <v>100</v>
      </c>
      <c r="C977">
        <v>1</v>
      </c>
      <c r="D977">
        <v>2</v>
      </c>
      <c r="E977" t="s">
        <v>31</v>
      </c>
      <c r="F977" t="s">
        <v>28</v>
      </c>
      <c r="G977">
        <v>1</v>
      </c>
      <c r="H977">
        <v>2</v>
      </c>
      <c r="I977">
        <v>2</v>
      </c>
      <c r="J977">
        <v>89.98</v>
      </c>
      <c r="K977">
        <v>59.98</v>
      </c>
      <c r="L977">
        <v>59.98</v>
      </c>
      <c r="M977">
        <v>28.76</v>
      </c>
      <c r="N977">
        <v>0</v>
      </c>
      <c r="O977">
        <v>0</v>
      </c>
      <c r="P977">
        <v>0</v>
      </c>
      <c r="Q977">
        <v>0</v>
      </c>
      <c r="R977">
        <v>0</v>
      </c>
      <c r="S977">
        <v>0</v>
      </c>
      <c r="T977">
        <v>0</v>
      </c>
      <c r="U977">
        <v>1</v>
      </c>
      <c r="V977">
        <v>2</v>
      </c>
      <c r="W977">
        <v>2</v>
      </c>
      <c r="X977">
        <v>89.98</v>
      </c>
      <c r="Y977">
        <v>59.98</v>
      </c>
      <c r="Z977">
        <v>59.98</v>
      </c>
      <c r="AA977">
        <v>28.76</v>
      </c>
      <c r="AB977">
        <v>1</v>
      </c>
      <c r="AC977">
        <v>1</v>
      </c>
      <c r="AD977">
        <v>0</v>
      </c>
      <c r="AE977">
        <v>1</v>
      </c>
      <c r="AF977">
        <v>0</v>
      </c>
      <c r="AG977">
        <v>0</v>
      </c>
      <c r="AH977">
        <v>0</v>
      </c>
      <c r="AI977">
        <v>0</v>
      </c>
      <c r="AJ977">
        <v>1</v>
      </c>
      <c r="AK977">
        <v>1</v>
      </c>
      <c r="AL977">
        <v>0</v>
      </c>
      <c r="AM977">
        <v>1</v>
      </c>
    </row>
    <row r="978" spans="1:39" x14ac:dyDescent="0.15">
      <c r="A978" t="s">
        <v>212</v>
      </c>
      <c r="B978">
        <v>100</v>
      </c>
      <c r="C978">
        <v>1</v>
      </c>
      <c r="D978">
        <v>2</v>
      </c>
      <c r="E978" t="s">
        <v>31</v>
      </c>
      <c r="F978" t="s">
        <v>29</v>
      </c>
      <c r="G978">
        <v>4</v>
      </c>
      <c r="H978">
        <v>8</v>
      </c>
      <c r="I978">
        <v>10</v>
      </c>
      <c r="J978">
        <v>316.93</v>
      </c>
      <c r="K978">
        <v>292.41000000000003</v>
      </c>
      <c r="L978">
        <v>292.41000000000003</v>
      </c>
      <c r="M978">
        <v>116.3973</v>
      </c>
      <c r="N978">
        <v>0</v>
      </c>
      <c r="O978">
        <v>0</v>
      </c>
      <c r="P978">
        <v>0</v>
      </c>
      <c r="Q978">
        <v>0</v>
      </c>
      <c r="R978">
        <v>0</v>
      </c>
      <c r="S978">
        <v>0</v>
      </c>
      <c r="T978">
        <v>0</v>
      </c>
      <c r="U978">
        <v>4</v>
      </c>
      <c r="V978">
        <v>8</v>
      </c>
      <c r="W978">
        <v>10</v>
      </c>
      <c r="X978">
        <v>316.93</v>
      </c>
      <c r="Y978">
        <v>292.41000000000003</v>
      </c>
      <c r="Z978">
        <v>292.41000000000003</v>
      </c>
      <c r="AA978">
        <v>116.3973</v>
      </c>
      <c r="AB978">
        <v>4</v>
      </c>
      <c r="AC978">
        <v>4</v>
      </c>
      <c r="AD978">
        <v>0</v>
      </c>
      <c r="AE978">
        <v>4</v>
      </c>
      <c r="AF978">
        <v>0</v>
      </c>
      <c r="AG978">
        <v>0</v>
      </c>
      <c r="AH978">
        <v>0</v>
      </c>
      <c r="AI978">
        <v>0</v>
      </c>
      <c r="AJ978">
        <v>4</v>
      </c>
      <c r="AK978">
        <v>4</v>
      </c>
      <c r="AL978">
        <v>0</v>
      </c>
      <c r="AM978">
        <v>4</v>
      </c>
    </row>
    <row r="979" spans="1:39" x14ac:dyDescent="0.15">
      <c r="A979" t="s">
        <v>212</v>
      </c>
      <c r="B979">
        <v>100</v>
      </c>
      <c r="C979">
        <v>1</v>
      </c>
      <c r="D979">
        <v>2</v>
      </c>
      <c r="E979" t="s">
        <v>32</v>
      </c>
      <c r="F979" t="s">
        <v>28</v>
      </c>
      <c r="G979">
        <v>1901</v>
      </c>
      <c r="H979">
        <v>2054</v>
      </c>
      <c r="I979">
        <v>3450</v>
      </c>
      <c r="J979">
        <v>175707.63</v>
      </c>
      <c r="K979">
        <v>125847.66</v>
      </c>
      <c r="L979">
        <v>117307.67</v>
      </c>
      <c r="M979">
        <v>52879.226999999999</v>
      </c>
      <c r="N979">
        <v>486</v>
      </c>
      <c r="O979">
        <v>506</v>
      </c>
      <c r="P979">
        <v>898</v>
      </c>
      <c r="Q979">
        <v>46671.63</v>
      </c>
      <c r="R979">
        <v>33006.17</v>
      </c>
      <c r="S979">
        <v>25989.35</v>
      </c>
      <c r="T979">
        <v>14657.5985</v>
      </c>
      <c r="U979">
        <v>1415</v>
      </c>
      <c r="V979">
        <v>1548</v>
      </c>
      <c r="W979">
        <v>2552</v>
      </c>
      <c r="X979">
        <v>129036</v>
      </c>
      <c r="Y979">
        <v>92841.49</v>
      </c>
      <c r="Z979">
        <v>91318.32</v>
      </c>
      <c r="AA979">
        <v>38221.628499999999</v>
      </c>
      <c r="AB979">
        <v>1826</v>
      </c>
      <c r="AC979">
        <v>1359</v>
      </c>
      <c r="AD979">
        <v>345</v>
      </c>
      <c r="AE979">
        <v>1513</v>
      </c>
      <c r="AF979">
        <v>464</v>
      </c>
      <c r="AG979">
        <v>388</v>
      </c>
      <c r="AH979">
        <v>138</v>
      </c>
      <c r="AI979">
        <v>448</v>
      </c>
      <c r="AJ979">
        <v>1362</v>
      </c>
      <c r="AK979">
        <v>971</v>
      </c>
      <c r="AL979">
        <v>207</v>
      </c>
      <c r="AM979">
        <v>1065</v>
      </c>
    </row>
    <row r="980" spans="1:39" x14ac:dyDescent="0.15">
      <c r="A980" t="s">
        <v>212</v>
      </c>
      <c r="B980">
        <v>100</v>
      </c>
      <c r="C980">
        <v>1</v>
      </c>
      <c r="D980">
        <v>2</v>
      </c>
      <c r="E980" t="s">
        <v>32</v>
      </c>
      <c r="F980" t="s">
        <v>29</v>
      </c>
      <c r="G980">
        <v>1534</v>
      </c>
      <c r="H980">
        <v>1763</v>
      </c>
      <c r="I980">
        <v>2974</v>
      </c>
      <c r="J980">
        <v>150243.09</v>
      </c>
      <c r="K980">
        <v>104849.35</v>
      </c>
      <c r="L980">
        <v>99733.35</v>
      </c>
      <c r="M980">
        <v>46650.834999999999</v>
      </c>
      <c r="N980">
        <v>416</v>
      </c>
      <c r="O980">
        <v>464</v>
      </c>
      <c r="P980">
        <v>823</v>
      </c>
      <c r="Q980">
        <v>40457.19</v>
      </c>
      <c r="R980">
        <v>28231.32</v>
      </c>
      <c r="S980">
        <v>23996.04</v>
      </c>
      <c r="T980">
        <v>13790.230299999999</v>
      </c>
      <c r="U980">
        <v>1118</v>
      </c>
      <c r="V980">
        <v>1299</v>
      </c>
      <c r="W980">
        <v>2151</v>
      </c>
      <c r="X980">
        <v>109785.9</v>
      </c>
      <c r="Y980">
        <v>76618.03</v>
      </c>
      <c r="Z980">
        <v>75737.31</v>
      </c>
      <c r="AA980">
        <v>32860.604700000004</v>
      </c>
      <c r="AB980">
        <v>1497</v>
      </c>
      <c r="AC980">
        <v>1355</v>
      </c>
      <c r="AD980">
        <v>688</v>
      </c>
      <c r="AE980">
        <v>1384</v>
      </c>
      <c r="AF980">
        <v>408</v>
      </c>
      <c r="AG980">
        <v>366</v>
      </c>
      <c r="AH980">
        <v>184</v>
      </c>
      <c r="AI980">
        <v>399</v>
      </c>
      <c r="AJ980">
        <v>1089</v>
      </c>
      <c r="AK980">
        <v>989</v>
      </c>
      <c r="AL980">
        <v>504</v>
      </c>
      <c r="AM980">
        <v>985</v>
      </c>
    </row>
    <row r="981" spans="1:39" x14ac:dyDescent="0.15">
      <c r="A981" t="s">
        <v>212</v>
      </c>
      <c r="B981">
        <v>100</v>
      </c>
      <c r="C981">
        <v>2</v>
      </c>
      <c r="D981">
        <v>0</v>
      </c>
      <c r="E981" t="s">
        <v>28</v>
      </c>
      <c r="F981" t="s">
        <v>28</v>
      </c>
      <c r="G981">
        <v>618</v>
      </c>
      <c r="H981">
        <v>1281</v>
      </c>
      <c r="I981">
        <v>1684</v>
      </c>
      <c r="J981">
        <v>62974.55</v>
      </c>
      <c r="K981">
        <v>48537.43</v>
      </c>
      <c r="L981">
        <v>38231.72</v>
      </c>
      <c r="M981">
        <v>23252.073700000001</v>
      </c>
      <c r="N981">
        <v>618</v>
      </c>
      <c r="O981">
        <v>637</v>
      </c>
      <c r="P981">
        <v>910</v>
      </c>
      <c r="Q981">
        <v>33118.300000000003</v>
      </c>
      <c r="R981">
        <v>24732.83</v>
      </c>
      <c r="S981">
        <v>16311.04</v>
      </c>
      <c r="T981">
        <v>13012.0494</v>
      </c>
      <c r="U981">
        <v>618</v>
      </c>
      <c r="V981">
        <v>644</v>
      </c>
      <c r="W981">
        <v>774</v>
      </c>
      <c r="X981">
        <v>29856.25</v>
      </c>
      <c r="Y981">
        <v>23804.6</v>
      </c>
      <c r="Z981">
        <v>21920.68</v>
      </c>
      <c r="AA981">
        <v>10240.024299999999</v>
      </c>
      <c r="AB981">
        <v>611</v>
      </c>
      <c r="AC981">
        <v>602</v>
      </c>
      <c r="AD981">
        <v>248</v>
      </c>
      <c r="AE981">
        <v>420</v>
      </c>
      <c r="AF981">
        <v>611</v>
      </c>
      <c r="AG981">
        <v>602</v>
      </c>
      <c r="AH981">
        <v>248</v>
      </c>
      <c r="AI981">
        <v>420</v>
      </c>
      <c r="AJ981">
        <v>611</v>
      </c>
      <c r="AK981">
        <v>602</v>
      </c>
      <c r="AL981">
        <v>248</v>
      </c>
      <c r="AM981">
        <v>420</v>
      </c>
    </row>
    <row r="982" spans="1:39" x14ac:dyDescent="0.15">
      <c r="A982" t="s">
        <v>212</v>
      </c>
      <c r="B982">
        <v>100</v>
      </c>
      <c r="C982">
        <v>2</v>
      </c>
      <c r="D982">
        <v>0</v>
      </c>
      <c r="E982" t="s">
        <v>28</v>
      </c>
      <c r="F982" t="s">
        <v>29</v>
      </c>
      <c r="G982">
        <v>342</v>
      </c>
      <c r="H982">
        <v>725</v>
      </c>
      <c r="I982">
        <v>924</v>
      </c>
      <c r="J982">
        <v>36636.959999999999</v>
      </c>
      <c r="K982">
        <v>27694.49</v>
      </c>
      <c r="L982">
        <v>24238.06</v>
      </c>
      <c r="M982">
        <v>13062.1232</v>
      </c>
      <c r="N982">
        <v>342</v>
      </c>
      <c r="O982">
        <v>362</v>
      </c>
      <c r="P982">
        <v>493</v>
      </c>
      <c r="Q982">
        <v>19226.2</v>
      </c>
      <c r="R982">
        <v>14127.67</v>
      </c>
      <c r="S982">
        <v>11201.1</v>
      </c>
      <c r="T982">
        <v>7325.3477000000003</v>
      </c>
      <c r="U982">
        <v>342</v>
      </c>
      <c r="V982">
        <v>363</v>
      </c>
      <c r="W982">
        <v>431</v>
      </c>
      <c r="X982">
        <v>17410.759999999998</v>
      </c>
      <c r="Y982">
        <v>13566.82</v>
      </c>
      <c r="Z982">
        <v>13036.96</v>
      </c>
      <c r="AA982">
        <v>5736.7754999999997</v>
      </c>
      <c r="AB982">
        <v>336</v>
      </c>
      <c r="AC982">
        <v>334</v>
      </c>
      <c r="AD982">
        <v>225</v>
      </c>
      <c r="AE982">
        <v>281</v>
      </c>
      <c r="AF982">
        <v>336</v>
      </c>
      <c r="AG982">
        <v>334</v>
      </c>
      <c r="AH982">
        <v>225</v>
      </c>
      <c r="AI982">
        <v>281</v>
      </c>
      <c r="AJ982">
        <v>336</v>
      </c>
      <c r="AK982">
        <v>334</v>
      </c>
      <c r="AL982">
        <v>225</v>
      </c>
      <c r="AM982">
        <v>281</v>
      </c>
    </row>
    <row r="983" spans="1:39" x14ac:dyDescent="0.15">
      <c r="A983" t="s">
        <v>212</v>
      </c>
      <c r="B983">
        <v>100</v>
      </c>
      <c r="C983">
        <v>2</v>
      </c>
      <c r="D983">
        <v>0</v>
      </c>
      <c r="E983" t="s">
        <v>30</v>
      </c>
      <c r="F983" t="s">
        <v>29</v>
      </c>
      <c r="G983">
        <v>1</v>
      </c>
      <c r="H983">
        <v>2</v>
      </c>
      <c r="I983">
        <v>2</v>
      </c>
      <c r="J983">
        <v>79.98</v>
      </c>
      <c r="K983">
        <v>59.98</v>
      </c>
      <c r="L983">
        <v>59.98</v>
      </c>
      <c r="M983">
        <v>32.479999999999997</v>
      </c>
      <c r="N983">
        <v>1</v>
      </c>
      <c r="O983">
        <v>1</v>
      </c>
      <c r="P983">
        <v>1</v>
      </c>
      <c r="Q983">
        <v>39.99</v>
      </c>
      <c r="R983">
        <v>27.99</v>
      </c>
      <c r="S983">
        <v>27.99</v>
      </c>
      <c r="T983">
        <v>13.41</v>
      </c>
      <c r="U983">
        <v>1</v>
      </c>
      <c r="V983">
        <v>1</v>
      </c>
      <c r="W983">
        <v>1</v>
      </c>
      <c r="X983">
        <v>39.99</v>
      </c>
      <c r="Y983">
        <v>31.99</v>
      </c>
      <c r="Z983">
        <v>31.99</v>
      </c>
      <c r="AA983">
        <v>19.07</v>
      </c>
      <c r="AB983">
        <v>1</v>
      </c>
      <c r="AC983">
        <v>1</v>
      </c>
      <c r="AD983">
        <v>0</v>
      </c>
      <c r="AE983">
        <v>1</v>
      </c>
      <c r="AF983">
        <v>1</v>
      </c>
      <c r="AG983">
        <v>1</v>
      </c>
      <c r="AH983">
        <v>0</v>
      </c>
      <c r="AI983">
        <v>1</v>
      </c>
      <c r="AJ983">
        <v>1</v>
      </c>
      <c r="AK983">
        <v>1</v>
      </c>
      <c r="AL983">
        <v>0</v>
      </c>
      <c r="AM983">
        <v>1</v>
      </c>
    </row>
    <row r="984" spans="1:39" x14ac:dyDescent="0.15">
      <c r="A984" t="s">
        <v>212</v>
      </c>
      <c r="B984">
        <v>100</v>
      </c>
      <c r="C984">
        <v>2</v>
      </c>
      <c r="D984">
        <v>0</v>
      </c>
      <c r="E984" t="s">
        <v>29</v>
      </c>
      <c r="F984" t="s">
        <v>28</v>
      </c>
      <c r="G984">
        <v>3</v>
      </c>
      <c r="H984">
        <v>6</v>
      </c>
      <c r="I984">
        <v>9</v>
      </c>
      <c r="J984">
        <v>390.95</v>
      </c>
      <c r="K984">
        <v>253.86</v>
      </c>
      <c r="L984">
        <v>204.09</v>
      </c>
      <c r="M984">
        <v>124.02</v>
      </c>
      <c r="N984">
        <v>3</v>
      </c>
      <c r="O984">
        <v>3</v>
      </c>
      <c r="P984">
        <v>6</v>
      </c>
      <c r="Q984">
        <v>235.96</v>
      </c>
      <c r="R984">
        <v>157.21</v>
      </c>
      <c r="S984">
        <v>107.44</v>
      </c>
      <c r="T984">
        <v>87.56</v>
      </c>
      <c r="U984">
        <v>3</v>
      </c>
      <c r="V984">
        <v>3</v>
      </c>
      <c r="W984">
        <v>3</v>
      </c>
      <c r="X984">
        <v>154.99</v>
      </c>
      <c r="Y984">
        <v>96.65</v>
      </c>
      <c r="Z984">
        <v>96.65</v>
      </c>
      <c r="AA984">
        <v>36.46</v>
      </c>
      <c r="AB984">
        <v>3</v>
      </c>
      <c r="AC984">
        <v>2</v>
      </c>
      <c r="AD984">
        <v>1</v>
      </c>
      <c r="AE984">
        <v>3</v>
      </c>
      <c r="AF984">
        <v>3</v>
      </c>
      <c r="AG984">
        <v>2</v>
      </c>
      <c r="AH984">
        <v>1</v>
      </c>
      <c r="AI984">
        <v>3</v>
      </c>
      <c r="AJ984">
        <v>3</v>
      </c>
      <c r="AK984">
        <v>2</v>
      </c>
      <c r="AL984">
        <v>1</v>
      </c>
      <c r="AM984">
        <v>3</v>
      </c>
    </row>
    <row r="985" spans="1:39" x14ac:dyDescent="0.15">
      <c r="A985" t="s">
        <v>212</v>
      </c>
      <c r="B985">
        <v>100</v>
      </c>
      <c r="C985">
        <v>2</v>
      </c>
      <c r="D985">
        <v>0</v>
      </c>
      <c r="E985" t="s">
        <v>29</v>
      </c>
      <c r="F985" t="s">
        <v>29</v>
      </c>
      <c r="G985">
        <v>4</v>
      </c>
      <c r="H985">
        <v>9</v>
      </c>
      <c r="I985">
        <v>13</v>
      </c>
      <c r="J985">
        <v>494.92</v>
      </c>
      <c r="K985">
        <v>373.25</v>
      </c>
      <c r="L985">
        <v>351.83</v>
      </c>
      <c r="M985">
        <v>186.76</v>
      </c>
      <c r="N985">
        <v>4</v>
      </c>
      <c r="O985">
        <v>5</v>
      </c>
      <c r="P985">
        <v>8</v>
      </c>
      <c r="Q985">
        <v>232.94</v>
      </c>
      <c r="R985">
        <v>170.21</v>
      </c>
      <c r="S985">
        <v>148.79</v>
      </c>
      <c r="T985">
        <v>107.71</v>
      </c>
      <c r="U985">
        <v>4</v>
      </c>
      <c r="V985">
        <v>4</v>
      </c>
      <c r="W985">
        <v>5</v>
      </c>
      <c r="X985">
        <v>261.98</v>
      </c>
      <c r="Y985">
        <v>203.04</v>
      </c>
      <c r="Z985">
        <v>203.04</v>
      </c>
      <c r="AA985">
        <v>79.05</v>
      </c>
      <c r="AB985">
        <v>4</v>
      </c>
      <c r="AC985">
        <v>4</v>
      </c>
      <c r="AD985">
        <v>4</v>
      </c>
      <c r="AE985">
        <v>4</v>
      </c>
      <c r="AF985">
        <v>4</v>
      </c>
      <c r="AG985">
        <v>4</v>
      </c>
      <c r="AH985">
        <v>4</v>
      </c>
      <c r="AI985">
        <v>4</v>
      </c>
      <c r="AJ985">
        <v>4</v>
      </c>
      <c r="AK985">
        <v>4</v>
      </c>
      <c r="AL985">
        <v>4</v>
      </c>
      <c r="AM985">
        <v>4</v>
      </c>
    </row>
    <row r="986" spans="1:39" x14ac:dyDescent="0.15">
      <c r="A986" t="s">
        <v>212</v>
      </c>
      <c r="B986">
        <v>100</v>
      </c>
      <c r="C986">
        <v>2</v>
      </c>
      <c r="D986">
        <v>0</v>
      </c>
      <c r="E986" t="s">
        <v>32</v>
      </c>
      <c r="F986" t="s">
        <v>28</v>
      </c>
      <c r="G986">
        <v>49</v>
      </c>
      <c r="H986">
        <v>105</v>
      </c>
      <c r="I986">
        <v>148</v>
      </c>
      <c r="J986">
        <v>5277.82</v>
      </c>
      <c r="K986">
        <v>3734.76</v>
      </c>
      <c r="L986">
        <v>3251.6</v>
      </c>
      <c r="M986">
        <v>2060.0295000000001</v>
      </c>
      <c r="N986">
        <v>49</v>
      </c>
      <c r="O986">
        <v>52</v>
      </c>
      <c r="P986">
        <v>78</v>
      </c>
      <c r="Q986">
        <v>2454.33</v>
      </c>
      <c r="R986">
        <v>1769.5</v>
      </c>
      <c r="S986">
        <v>1386.47</v>
      </c>
      <c r="T986">
        <v>1130.3878</v>
      </c>
      <c r="U986">
        <v>49</v>
      </c>
      <c r="V986">
        <v>53</v>
      </c>
      <c r="W986">
        <v>70</v>
      </c>
      <c r="X986">
        <v>2823.49</v>
      </c>
      <c r="Y986">
        <v>1965.26</v>
      </c>
      <c r="Z986">
        <v>1865.13</v>
      </c>
      <c r="AA986">
        <v>929.64170000000001</v>
      </c>
      <c r="AB986">
        <v>48</v>
      </c>
      <c r="AC986">
        <v>46</v>
      </c>
      <c r="AD986">
        <v>19</v>
      </c>
      <c r="AE986">
        <v>31</v>
      </c>
      <c r="AF986">
        <v>48</v>
      </c>
      <c r="AG986">
        <v>46</v>
      </c>
      <c r="AH986">
        <v>19</v>
      </c>
      <c r="AI986">
        <v>31</v>
      </c>
      <c r="AJ986">
        <v>48</v>
      </c>
      <c r="AK986">
        <v>46</v>
      </c>
      <c r="AL986">
        <v>19</v>
      </c>
      <c r="AM986">
        <v>31</v>
      </c>
    </row>
    <row r="987" spans="1:39" x14ac:dyDescent="0.15">
      <c r="A987" t="s">
        <v>212</v>
      </c>
      <c r="B987">
        <v>100</v>
      </c>
      <c r="C987">
        <v>2</v>
      </c>
      <c r="D987">
        <v>0</v>
      </c>
      <c r="E987" t="s">
        <v>32</v>
      </c>
      <c r="F987" t="s">
        <v>29</v>
      </c>
      <c r="G987">
        <v>36</v>
      </c>
      <c r="H987">
        <v>76</v>
      </c>
      <c r="I987">
        <v>103</v>
      </c>
      <c r="J987">
        <v>4324.32</v>
      </c>
      <c r="K987">
        <v>3046.46</v>
      </c>
      <c r="L987">
        <v>2690.17</v>
      </c>
      <c r="M987">
        <v>1499.854</v>
      </c>
      <c r="N987">
        <v>36</v>
      </c>
      <c r="O987">
        <v>37</v>
      </c>
      <c r="P987">
        <v>53</v>
      </c>
      <c r="Q987">
        <v>1905.59</v>
      </c>
      <c r="R987">
        <v>1339.89</v>
      </c>
      <c r="S987">
        <v>983.6</v>
      </c>
      <c r="T987">
        <v>742.21569999999997</v>
      </c>
      <c r="U987">
        <v>36</v>
      </c>
      <c r="V987">
        <v>39</v>
      </c>
      <c r="W987">
        <v>50</v>
      </c>
      <c r="X987">
        <v>2418.73</v>
      </c>
      <c r="Y987">
        <v>1706.57</v>
      </c>
      <c r="Z987">
        <v>1706.57</v>
      </c>
      <c r="AA987">
        <v>757.63829999999996</v>
      </c>
      <c r="AB987">
        <v>35</v>
      </c>
      <c r="AC987">
        <v>36</v>
      </c>
      <c r="AD987">
        <v>29</v>
      </c>
      <c r="AE987">
        <v>30</v>
      </c>
      <c r="AF987">
        <v>35</v>
      </c>
      <c r="AG987">
        <v>36</v>
      </c>
      <c r="AH987">
        <v>29</v>
      </c>
      <c r="AI987">
        <v>30</v>
      </c>
      <c r="AJ987">
        <v>35</v>
      </c>
      <c r="AK987">
        <v>36</v>
      </c>
      <c r="AL987">
        <v>29</v>
      </c>
      <c r="AM987">
        <v>30</v>
      </c>
    </row>
    <row r="988" spans="1:39" x14ac:dyDescent="0.15">
      <c r="A988" t="s">
        <v>212</v>
      </c>
      <c r="B988">
        <v>100</v>
      </c>
      <c r="C988">
        <v>2</v>
      </c>
      <c r="D988">
        <v>1</v>
      </c>
      <c r="E988" t="s">
        <v>28</v>
      </c>
      <c r="F988" t="s">
        <v>28</v>
      </c>
      <c r="G988">
        <v>532</v>
      </c>
      <c r="H988">
        <v>1131</v>
      </c>
      <c r="I988">
        <v>1527</v>
      </c>
      <c r="J988">
        <v>53425.7</v>
      </c>
      <c r="K988">
        <v>42410.12</v>
      </c>
      <c r="L988">
        <v>36109.949999999997</v>
      </c>
      <c r="M988">
        <v>20611.023099999999</v>
      </c>
      <c r="N988">
        <v>532</v>
      </c>
      <c r="O988">
        <v>556</v>
      </c>
      <c r="P988">
        <v>829</v>
      </c>
      <c r="Q988">
        <v>27263.32</v>
      </c>
      <c r="R988">
        <v>20848.77</v>
      </c>
      <c r="S988">
        <v>15692.6</v>
      </c>
      <c r="T988">
        <v>11563.044400000001</v>
      </c>
      <c r="U988">
        <v>532</v>
      </c>
      <c r="V988">
        <v>575</v>
      </c>
      <c r="W988">
        <v>698</v>
      </c>
      <c r="X988">
        <v>26162.38</v>
      </c>
      <c r="Y988">
        <v>21561.35</v>
      </c>
      <c r="Z988">
        <v>20417.349999999999</v>
      </c>
      <c r="AA988">
        <v>9047.9786999999997</v>
      </c>
      <c r="AB988">
        <v>512</v>
      </c>
      <c r="AC988">
        <v>516</v>
      </c>
      <c r="AD988">
        <v>229</v>
      </c>
      <c r="AE988">
        <v>478</v>
      </c>
      <c r="AF988">
        <v>512</v>
      </c>
      <c r="AG988">
        <v>516</v>
      </c>
      <c r="AH988">
        <v>229</v>
      </c>
      <c r="AI988">
        <v>478</v>
      </c>
      <c r="AJ988">
        <v>512</v>
      </c>
      <c r="AK988">
        <v>516</v>
      </c>
      <c r="AL988">
        <v>229</v>
      </c>
      <c r="AM988">
        <v>478</v>
      </c>
    </row>
    <row r="989" spans="1:39" x14ac:dyDescent="0.15">
      <c r="A989" t="s">
        <v>212</v>
      </c>
      <c r="B989">
        <v>100</v>
      </c>
      <c r="C989">
        <v>2</v>
      </c>
      <c r="D989">
        <v>1</v>
      </c>
      <c r="E989" t="s">
        <v>28</v>
      </c>
      <c r="F989" t="s">
        <v>29</v>
      </c>
      <c r="G989">
        <v>961</v>
      </c>
      <c r="H989">
        <v>2106</v>
      </c>
      <c r="I989">
        <v>2796</v>
      </c>
      <c r="J989">
        <v>97961.97</v>
      </c>
      <c r="K989">
        <v>77089.06</v>
      </c>
      <c r="L989">
        <v>67635.56</v>
      </c>
      <c r="M989">
        <v>38016.984700000001</v>
      </c>
      <c r="N989">
        <v>961</v>
      </c>
      <c r="O989">
        <v>1044</v>
      </c>
      <c r="P989">
        <v>1545</v>
      </c>
      <c r="Q989">
        <v>51124.14</v>
      </c>
      <c r="R989">
        <v>39014.36</v>
      </c>
      <c r="S989">
        <v>30258.94</v>
      </c>
      <c r="T989">
        <v>22073.378400000001</v>
      </c>
      <c r="U989">
        <v>961</v>
      </c>
      <c r="V989">
        <v>1062</v>
      </c>
      <c r="W989">
        <v>1251</v>
      </c>
      <c r="X989">
        <v>46837.83</v>
      </c>
      <c r="Y989">
        <v>38074.699999999997</v>
      </c>
      <c r="Z989">
        <v>37376.620000000003</v>
      </c>
      <c r="AA989">
        <v>15943.606299999999</v>
      </c>
      <c r="AB989">
        <v>928</v>
      </c>
      <c r="AC989">
        <v>950</v>
      </c>
      <c r="AD989">
        <v>592</v>
      </c>
      <c r="AE989">
        <v>911</v>
      </c>
      <c r="AF989">
        <v>928</v>
      </c>
      <c r="AG989">
        <v>950</v>
      </c>
      <c r="AH989">
        <v>592</v>
      </c>
      <c r="AI989">
        <v>911</v>
      </c>
      <c r="AJ989">
        <v>928</v>
      </c>
      <c r="AK989">
        <v>950</v>
      </c>
      <c r="AL989">
        <v>592</v>
      </c>
      <c r="AM989">
        <v>911</v>
      </c>
    </row>
    <row r="990" spans="1:39" x14ac:dyDescent="0.15">
      <c r="A990" t="s">
        <v>212</v>
      </c>
      <c r="B990">
        <v>100</v>
      </c>
      <c r="C990">
        <v>2</v>
      </c>
      <c r="D990">
        <v>1</v>
      </c>
      <c r="E990" t="s">
        <v>30</v>
      </c>
      <c r="F990" t="s">
        <v>28</v>
      </c>
      <c r="G990">
        <v>52</v>
      </c>
      <c r="H990">
        <v>113</v>
      </c>
      <c r="I990">
        <v>158</v>
      </c>
      <c r="J990">
        <v>4980.83</v>
      </c>
      <c r="K990">
        <v>4050.25</v>
      </c>
      <c r="L990">
        <v>3700.04</v>
      </c>
      <c r="M990">
        <v>1972.0237</v>
      </c>
      <c r="N990">
        <v>52</v>
      </c>
      <c r="O990">
        <v>56</v>
      </c>
      <c r="P990">
        <v>90</v>
      </c>
      <c r="Q990">
        <v>2630.29</v>
      </c>
      <c r="R990">
        <v>2068</v>
      </c>
      <c r="S990">
        <v>1813.76</v>
      </c>
      <c r="T990">
        <v>1144.5233000000001</v>
      </c>
      <c r="U990">
        <v>52</v>
      </c>
      <c r="V990">
        <v>57</v>
      </c>
      <c r="W990">
        <v>68</v>
      </c>
      <c r="X990">
        <v>2350.54</v>
      </c>
      <c r="Y990">
        <v>1982.25</v>
      </c>
      <c r="Z990">
        <v>1886.28</v>
      </c>
      <c r="AA990">
        <v>827.50040000000001</v>
      </c>
      <c r="AB990">
        <v>46</v>
      </c>
      <c r="AC990">
        <v>52</v>
      </c>
      <c r="AD990">
        <v>20</v>
      </c>
      <c r="AE990">
        <v>49</v>
      </c>
      <c r="AF990">
        <v>46</v>
      </c>
      <c r="AG990">
        <v>52</v>
      </c>
      <c r="AH990">
        <v>20</v>
      </c>
      <c r="AI990">
        <v>49</v>
      </c>
      <c r="AJ990">
        <v>46</v>
      </c>
      <c r="AK990">
        <v>52</v>
      </c>
      <c r="AL990">
        <v>20</v>
      </c>
      <c r="AM990">
        <v>49</v>
      </c>
    </row>
    <row r="991" spans="1:39" x14ac:dyDescent="0.15">
      <c r="A991" t="s">
        <v>212</v>
      </c>
      <c r="B991">
        <v>100</v>
      </c>
      <c r="C991">
        <v>2</v>
      </c>
      <c r="D991">
        <v>1</v>
      </c>
      <c r="E991" t="s">
        <v>30</v>
      </c>
      <c r="F991" t="s">
        <v>29</v>
      </c>
      <c r="G991">
        <v>87</v>
      </c>
      <c r="H991">
        <v>188</v>
      </c>
      <c r="I991">
        <v>245</v>
      </c>
      <c r="J991">
        <v>8292.77</v>
      </c>
      <c r="K991">
        <v>6653.23</v>
      </c>
      <c r="L991">
        <v>5586.44</v>
      </c>
      <c r="M991">
        <v>3148.7147</v>
      </c>
      <c r="N991">
        <v>87</v>
      </c>
      <c r="O991">
        <v>92</v>
      </c>
      <c r="P991">
        <v>129</v>
      </c>
      <c r="Q991">
        <v>4280.01</v>
      </c>
      <c r="R991">
        <v>3350.16</v>
      </c>
      <c r="S991">
        <v>2516.33</v>
      </c>
      <c r="T991">
        <v>1794.7732000000001</v>
      </c>
      <c r="U991">
        <v>87</v>
      </c>
      <c r="V991">
        <v>96</v>
      </c>
      <c r="W991">
        <v>116</v>
      </c>
      <c r="X991">
        <v>4012.76</v>
      </c>
      <c r="Y991">
        <v>3303.07</v>
      </c>
      <c r="Z991">
        <v>3070.11</v>
      </c>
      <c r="AA991">
        <v>1353.9414999999999</v>
      </c>
      <c r="AB991">
        <v>80</v>
      </c>
      <c r="AC991">
        <v>87</v>
      </c>
      <c r="AD991">
        <v>55</v>
      </c>
      <c r="AE991">
        <v>83</v>
      </c>
      <c r="AF991">
        <v>80</v>
      </c>
      <c r="AG991">
        <v>87</v>
      </c>
      <c r="AH991">
        <v>55</v>
      </c>
      <c r="AI991">
        <v>83</v>
      </c>
      <c r="AJ991">
        <v>80</v>
      </c>
      <c r="AK991">
        <v>87</v>
      </c>
      <c r="AL991">
        <v>55</v>
      </c>
      <c r="AM991">
        <v>83</v>
      </c>
    </row>
    <row r="992" spans="1:39" x14ac:dyDescent="0.15">
      <c r="A992" t="s">
        <v>212</v>
      </c>
      <c r="B992">
        <v>100</v>
      </c>
      <c r="C992">
        <v>2</v>
      </c>
      <c r="D992">
        <v>1</v>
      </c>
      <c r="E992" t="s">
        <v>29</v>
      </c>
      <c r="F992" t="s">
        <v>28</v>
      </c>
      <c r="G992">
        <v>329</v>
      </c>
      <c r="H992">
        <v>704</v>
      </c>
      <c r="I992">
        <v>965</v>
      </c>
      <c r="J992">
        <v>34220.449999999997</v>
      </c>
      <c r="K992">
        <v>26430.91</v>
      </c>
      <c r="L992">
        <v>22290.05</v>
      </c>
      <c r="M992">
        <v>13126.0573</v>
      </c>
      <c r="N992">
        <v>329</v>
      </c>
      <c r="O992">
        <v>346</v>
      </c>
      <c r="P992">
        <v>529</v>
      </c>
      <c r="Q992">
        <v>17521.78</v>
      </c>
      <c r="R992">
        <v>13282.75</v>
      </c>
      <c r="S992">
        <v>9832.18</v>
      </c>
      <c r="T992">
        <v>7506.3058000000001</v>
      </c>
      <c r="U992">
        <v>329</v>
      </c>
      <c r="V992">
        <v>358</v>
      </c>
      <c r="W992">
        <v>436</v>
      </c>
      <c r="X992">
        <v>16698.669999999998</v>
      </c>
      <c r="Y992">
        <v>13148.16</v>
      </c>
      <c r="Z992">
        <v>12457.87</v>
      </c>
      <c r="AA992">
        <v>5619.7515000000003</v>
      </c>
      <c r="AB992">
        <v>313</v>
      </c>
      <c r="AC992">
        <v>319</v>
      </c>
      <c r="AD992">
        <v>142</v>
      </c>
      <c r="AE992">
        <v>317</v>
      </c>
      <c r="AF992">
        <v>313</v>
      </c>
      <c r="AG992">
        <v>319</v>
      </c>
      <c r="AH992">
        <v>142</v>
      </c>
      <c r="AI992">
        <v>317</v>
      </c>
      <c r="AJ992">
        <v>313</v>
      </c>
      <c r="AK992">
        <v>319</v>
      </c>
      <c r="AL992">
        <v>142</v>
      </c>
      <c r="AM992">
        <v>317</v>
      </c>
    </row>
    <row r="993" spans="1:39" x14ac:dyDescent="0.15">
      <c r="A993" t="s">
        <v>212</v>
      </c>
      <c r="B993">
        <v>100</v>
      </c>
      <c r="C993">
        <v>2</v>
      </c>
      <c r="D993">
        <v>1</v>
      </c>
      <c r="E993" t="s">
        <v>29</v>
      </c>
      <c r="F993" t="s">
        <v>29</v>
      </c>
      <c r="G993">
        <v>760</v>
      </c>
      <c r="H993">
        <v>1704</v>
      </c>
      <c r="I993">
        <v>2284</v>
      </c>
      <c r="J993">
        <v>80380.47</v>
      </c>
      <c r="K993">
        <v>61090.67</v>
      </c>
      <c r="L993">
        <v>54206.95</v>
      </c>
      <c r="M993">
        <v>31060.587</v>
      </c>
      <c r="N993">
        <v>760</v>
      </c>
      <c r="O993">
        <v>846</v>
      </c>
      <c r="P993">
        <v>1254</v>
      </c>
      <c r="Q993">
        <v>41691.03</v>
      </c>
      <c r="R993">
        <v>30551.9</v>
      </c>
      <c r="S993">
        <v>24486</v>
      </c>
      <c r="T993">
        <v>17996.957699999999</v>
      </c>
      <c r="U993">
        <v>760</v>
      </c>
      <c r="V993">
        <v>858</v>
      </c>
      <c r="W993">
        <v>1030</v>
      </c>
      <c r="X993">
        <v>38689.440000000002</v>
      </c>
      <c r="Y993">
        <v>30538.77</v>
      </c>
      <c r="Z993">
        <v>29720.95</v>
      </c>
      <c r="AA993">
        <v>13063.629300000001</v>
      </c>
      <c r="AB993">
        <v>713</v>
      </c>
      <c r="AC993">
        <v>735</v>
      </c>
      <c r="AD993">
        <v>440</v>
      </c>
      <c r="AE993">
        <v>738</v>
      </c>
      <c r="AF993">
        <v>713</v>
      </c>
      <c r="AG993">
        <v>735</v>
      </c>
      <c r="AH993">
        <v>440</v>
      </c>
      <c r="AI993">
        <v>738</v>
      </c>
      <c r="AJ993">
        <v>713</v>
      </c>
      <c r="AK993">
        <v>735</v>
      </c>
      <c r="AL993">
        <v>440</v>
      </c>
      <c r="AM993">
        <v>738</v>
      </c>
    </row>
    <row r="994" spans="1:39" x14ac:dyDescent="0.15">
      <c r="A994" t="s">
        <v>212</v>
      </c>
      <c r="B994">
        <v>100</v>
      </c>
      <c r="C994">
        <v>2</v>
      </c>
      <c r="D994">
        <v>1</v>
      </c>
      <c r="E994" t="s">
        <v>31</v>
      </c>
      <c r="F994" t="s">
        <v>29</v>
      </c>
      <c r="G994">
        <v>2</v>
      </c>
      <c r="H994">
        <v>4</v>
      </c>
      <c r="I994">
        <v>4</v>
      </c>
      <c r="J994">
        <v>148.97</v>
      </c>
      <c r="K994">
        <v>144.91999999999999</v>
      </c>
      <c r="L994">
        <v>144.91999999999999</v>
      </c>
      <c r="M994">
        <v>51.192</v>
      </c>
      <c r="N994">
        <v>2</v>
      </c>
      <c r="O994">
        <v>2</v>
      </c>
      <c r="P994">
        <v>2</v>
      </c>
      <c r="Q994">
        <v>69.98</v>
      </c>
      <c r="R994">
        <v>69.98</v>
      </c>
      <c r="S994">
        <v>69.98</v>
      </c>
      <c r="T994">
        <v>27.552</v>
      </c>
      <c r="U994">
        <v>2</v>
      </c>
      <c r="V994">
        <v>2</v>
      </c>
      <c r="W994">
        <v>2</v>
      </c>
      <c r="X994">
        <v>78.989999999999995</v>
      </c>
      <c r="Y994">
        <v>74.94</v>
      </c>
      <c r="Z994">
        <v>74.94</v>
      </c>
      <c r="AA994">
        <v>23.64</v>
      </c>
      <c r="AB994">
        <v>2</v>
      </c>
      <c r="AC994">
        <v>2</v>
      </c>
      <c r="AD994">
        <v>1</v>
      </c>
      <c r="AE994">
        <v>2</v>
      </c>
      <c r="AF994">
        <v>2</v>
      </c>
      <c r="AG994">
        <v>2</v>
      </c>
      <c r="AH994">
        <v>1</v>
      </c>
      <c r="AI994">
        <v>2</v>
      </c>
      <c r="AJ994">
        <v>2</v>
      </c>
      <c r="AK994">
        <v>2</v>
      </c>
      <c r="AL994">
        <v>1</v>
      </c>
      <c r="AM994">
        <v>2</v>
      </c>
    </row>
    <row r="995" spans="1:39" x14ac:dyDescent="0.15">
      <c r="A995" t="s">
        <v>212</v>
      </c>
      <c r="B995">
        <v>100</v>
      </c>
      <c r="C995">
        <v>2</v>
      </c>
      <c r="D995">
        <v>1</v>
      </c>
      <c r="E995" t="s">
        <v>32</v>
      </c>
      <c r="F995" t="s">
        <v>28</v>
      </c>
      <c r="G995">
        <v>18</v>
      </c>
      <c r="H995">
        <v>39</v>
      </c>
      <c r="I995">
        <v>57</v>
      </c>
      <c r="J995">
        <v>2161.56</v>
      </c>
      <c r="K995">
        <v>1604.25</v>
      </c>
      <c r="L995">
        <v>1299.02</v>
      </c>
      <c r="M995">
        <v>762.10519999999997</v>
      </c>
      <c r="N995">
        <v>18</v>
      </c>
      <c r="O995">
        <v>20</v>
      </c>
      <c r="P995">
        <v>27</v>
      </c>
      <c r="Q995">
        <v>1043.79</v>
      </c>
      <c r="R995">
        <v>762.58</v>
      </c>
      <c r="S995">
        <v>457.35</v>
      </c>
      <c r="T995">
        <v>362.6952</v>
      </c>
      <c r="U995">
        <v>18</v>
      </c>
      <c r="V995">
        <v>19</v>
      </c>
      <c r="W995">
        <v>30</v>
      </c>
      <c r="X995">
        <v>1117.77</v>
      </c>
      <c r="Y995">
        <v>841.67</v>
      </c>
      <c r="Z995">
        <v>841.67</v>
      </c>
      <c r="AA995">
        <v>399.41</v>
      </c>
      <c r="AB995">
        <v>17</v>
      </c>
      <c r="AC995">
        <v>18</v>
      </c>
      <c r="AD995">
        <v>5</v>
      </c>
      <c r="AE995">
        <v>16</v>
      </c>
      <c r="AF995">
        <v>17</v>
      </c>
      <c r="AG995">
        <v>18</v>
      </c>
      <c r="AH995">
        <v>5</v>
      </c>
      <c r="AI995">
        <v>16</v>
      </c>
      <c r="AJ995">
        <v>17</v>
      </c>
      <c r="AK995">
        <v>18</v>
      </c>
      <c r="AL995">
        <v>5</v>
      </c>
      <c r="AM995">
        <v>16</v>
      </c>
    </row>
    <row r="996" spans="1:39" x14ac:dyDescent="0.15">
      <c r="A996" t="s">
        <v>212</v>
      </c>
      <c r="B996">
        <v>100</v>
      </c>
      <c r="C996">
        <v>2</v>
      </c>
      <c r="D996">
        <v>1</v>
      </c>
      <c r="E996" t="s">
        <v>32</v>
      </c>
      <c r="F996" t="s">
        <v>29</v>
      </c>
      <c r="G996">
        <v>32</v>
      </c>
      <c r="H996">
        <v>72</v>
      </c>
      <c r="I996">
        <v>88</v>
      </c>
      <c r="J996">
        <v>3505.4</v>
      </c>
      <c r="K996">
        <v>2702.28</v>
      </c>
      <c r="L996">
        <v>2506.11</v>
      </c>
      <c r="M996">
        <v>1254.1392000000001</v>
      </c>
      <c r="N996">
        <v>32</v>
      </c>
      <c r="O996">
        <v>35</v>
      </c>
      <c r="P996">
        <v>45</v>
      </c>
      <c r="Q996">
        <v>1705.67</v>
      </c>
      <c r="R996">
        <v>1331.5</v>
      </c>
      <c r="S996">
        <v>1135.33</v>
      </c>
      <c r="T996">
        <v>668.63589999999999</v>
      </c>
      <c r="U996">
        <v>32</v>
      </c>
      <c r="V996">
        <v>37</v>
      </c>
      <c r="W996">
        <v>43</v>
      </c>
      <c r="X996">
        <v>1799.73</v>
      </c>
      <c r="Y996">
        <v>1370.78</v>
      </c>
      <c r="Z996">
        <v>1370.78</v>
      </c>
      <c r="AA996">
        <v>585.50329999999997</v>
      </c>
      <c r="AB996">
        <v>32</v>
      </c>
      <c r="AC996">
        <v>31</v>
      </c>
      <c r="AD996">
        <v>21</v>
      </c>
      <c r="AE996">
        <v>29</v>
      </c>
      <c r="AF996">
        <v>32</v>
      </c>
      <c r="AG996">
        <v>31</v>
      </c>
      <c r="AH996">
        <v>21</v>
      </c>
      <c r="AI996">
        <v>29</v>
      </c>
      <c r="AJ996">
        <v>32</v>
      </c>
      <c r="AK996">
        <v>31</v>
      </c>
      <c r="AL996">
        <v>21</v>
      </c>
      <c r="AM996">
        <v>29</v>
      </c>
    </row>
    <row r="997" spans="1:39" x14ac:dyDescent="0.15">
      <c r="A997" t="s">
        <v>212</v>
      </c>
      <c r="B997">
        <v>100</v>
      </c>
      <c r="C997">
        <v>2</v>
      </c>
      <c r="D997">
        <v>2</v>
      </c>
      <c r="E997" t="s">
        <v>28</v>
      </c>
      <c r="F997" t="s">
        <v>28</v>
      </c>
      <c r="G997">
        <v>713</v>
      </c>
      <c r="H997">
        <v>1484</v>
      </c>
      <c r="I997">
        <v>1939</v>
      </c>
      <c r="J997">
        <v>73308.240000000005</v>
      </c>
      <c r="K997">
        <v>56752.11</v>
      </c>
      <c r="L997">
        <v>46339.83</v>
      </c>
      <c r="M997">
        <v>26599.413499999999</v>
      </c>
      <c r="N997">
        <v>713</v>
      </c>
      <c r="O997">
        <v>742</v>
      </c>
      <c r="P997">
        <v>1057</v>
      </c>
      <c r="Q997">
        <v>38680.410000000003</v>
      </c>
      <c r="R997">
        <v>29009.71</v>
      </c>
      <c r="S997">
        <v>20722.48</v>
      </c>
      <c r="T997">
        <v>15213.9087</v>
      </c>
      <c r="U997">
        <v>713</v>
      </c>
      <c r="V997">
        <v>742</v>
      </c>
      <c r="W997">
        <v>882</v>
      </c>
      <c r="X997">
        <v>34627.83</v>
      </c>
      <c r="Y997">
        <v>27742.400000000001</v>
      </c>
      <c r="Z997">
        <v>25617.35</v>
      </c>
      <c r="AA997">
        <v>11385.504800000001</v>
      </c>
      <c r="AB997">
        <v>678</v>
      </c>
      <c r="AC997">
        <v>693</v>
      </c>
      <c r="AD997">
        <v>277</v>
      </c>
      <c r="AE997">
        <v>634</v>
      </c>
      <c r="AF997">
        <v>678</v>
      </c>
      <c r="AG997">
        <v>693</v>
      </c>
      <c r="AH997">
        <v>277</v>
      </c>
      <c r="AI997">
        <v>634</v>
      </c>
      <c r="AJ997">
        <v>678</v>
      </c>
      <c r="AK997">
        <v>693</v>
      </c>
      <c r="AL997">
        <v>277</v>
      </c>
      <c r="AM997">
        <v>634</v>
      </c>
    </row>
    <row r="998" spans="1:39" x14ac:dyDescent="0.15">
      <c r="A998" t="s">
        <v>212</v>
      </c>
      <c r="B998">
        <v>100</v>
      </c>
      <c r="C998">
        <v>2</v>
      </c>
      <c r="D998">
        <v>2</v>
      </c>
      <c r="E998" t="s">
        <v>28</v>
      </c>
      <c r="F998" t="s">
        <v>29</v>
      </c>
      <c r="G998">
        <v>845</v>
      </c>
      <c r="H998">
        <v>1766</v>
      </c>
      <c r="I998">
        <v>2247</v>
      </c>
      <c r="J998">
        <v>90153.31</v>
      </c>
      <c r="K998">
        <v>68152.06</v>
      </c>
      <c r="L998">
        <v>58513.69</v>
      </c>
      <c r="M998">
        <v>32146.5481</v>
      </c>
      <c r="N998">
        <v>845</v>
      </c>
      <c r="O998">
        <v>879</v>
      </c>
      <c r="P998">
        <v>1204</v>
      </c>
      <c r="Q998">
        <v>47371.07</v>
      </c>
      <c r="R998">
        <v>34731.49</v>
      </c>
      <c r="S998">
        <v>26121.49</v>
      </c>
      <c r="T998">
        <v>18026.918099999999</v>
      </c>
      <c r="U998">
        <v>845</v>
      </c>
      <c r="V998">
        <v>887</v>
      </c>
      <c r="W998">
        <v>1043</v>
      </c>
      <c r="X998">
        <v>42782.239999999998</v>
      </c>
      <c r="Y998">
        <v>33420.57</v>
      </c>
      <c r="Z998">
        <v>32392.2</v>
      </c>
      <c r="AA998">
        <v>14119.63</v>
      </c>
      <c r="AB998">
        <v>808</v>
      </c>
      <c r="AC998">
        <v>832</v>
      </c>
      <c r="AD998">
        <v>454</v>
      </c>
      <c r="AE998">
        <v>778</v>
      </c>
      <c r="AF998">
        <v>808</v>
      </c>
      <c r="AG998">
        <v>832</v>
      </c>
      <c r="AH998">
        <v>454</v>
      </c>
      <c r="AI998">
        <v>778</v>
      </c>
      <c r="AJ998">
        <v>808</v>
      </c>
      <c r="AK998">
        <v>832</v>
      </c>
      <c r="AL998">
        <v>454</v>
      </c>
      <c r="AM998">
        <v>778</v>
      </c>
    </row>
    <row r="999" spans="1:39" x14ac:dyDescent="0.15">
      <c r="A999" t="s">
        <v>212</v>
      </c>
      <c r="B999">
        <v>100</v>
      </c>
      <c r="C999">
        <v>2</v>
      </c>
      <c r="D999">
        <v>2</v>
      </c>
      <c r="E999" t="s">
        <v>30</v>
      </c>
      <c r="F999" t="s">
        <v>28</v>
      </c>
      <c r="G999">
        <v>74</v>
      </c>
      <c r="H999">
        <v>154</v>
      </c>
      <c r="I999">
        <v>206</v>
      </c>
      <c r="J999">
        <v>7485.63</v>
      </c>
      <c r="K999">
        <v>5855.48</v>
      </c>
      <c r="L999">
        <v>4708.12</v>
      </c>
      <c r="M999">
        <v>2640.6331</v>
      </c>
      <c r="N999">
        <v>74</v>
      </c>
      <c r="O999">
        <v>76</v>
      </c>
      <c r="P999">
        <v>104</v>
      </c>
      <c r="Q999">
        <v>3929.27</v>
      </c>
      <c r="R999">
        <v>2970.14</v>
      </c>
      <c r="S999">
        <v>1940.25</v>
      </c>
      <c r="T999">
        <v>1485.4340999999999</v>
      </c>
      <c r="U999">
        <v>74</v>
      </c>
      <c r="V999">
        <v>78</v>
      </c>
      <c r="W999">
        <v>102</v>
      </c>
      <c r="X999">
        <v>3556.36</v>
      </c>
      <c r="Y999">
        <v>2885.34</v>
      </c>
      <c r="Z999">
        <v>2767.87</v>
      </c>
      <c r="AA999">
        <v>1155.1990000000001</v>
      </c>
      <c r="AB999">
        <v>66</v>
      </c>
      <c r="AC999">
        <v>72</v>
      </c>
      <c r="AD999">
        <v>26</v>
      </c>
      <c r="AE999">
        <v>73</v>
      </c>
      <c r="AF999">
        <v>66</v>
      </c>
      <c r="AG999">
        <v>72</v>
      </c>
      <c r="AH999">
        <v>26</v>
      </c>
      <c r="AI999">
        <v>73</v>
      </c>
      <c r="AJ999">
        <v>66</v>
      </c>
      <c r="AK999">
        <v>72</v>
      </c>
      <c r="AL999">
        <v>26</v>
      </c>
      <c r="AM999">
        <v>73</v>
      </c>
    </row>
    <row r="1000" spans="1:39" x14ac:dyDescent="0.15">
      <c r="A1000" t="s">
        <v>212</v>
      </c>
      <c r="B1000">
        <v>100</v>
      </c>
      <c r="C1000">
        <v>2</v>
      </c>
      <c r="D1000">
        <v>2</v>
      </c>
      <c r="E1000" t="s">
        <v>30</v>
      </c>
      <c r="F1000" t="s">
        <v>29</v>
      </c>
      <c r="G1000">
        <v>90</v>
      </c>
      <c r="H1000">
        <v>192</v>
      </c>
      <c r="I1000">
        <v>256</v>
      </c>
      <c r="J1000">
        <v>9756.1299999999992</v>
      </c>
      <c r="K1000">
        <v>7426.06</v>
      </c>
      <c r="L1000">
        <v>6547.52</v>
      </c>
      <c r="M1000">
        <v>3552.5387000000001</v>
      </c>
      <c r="N1000">
        <v>90</v>
      </c>
      <c r="O1000">
        <v>94</v>
      </c>
      <c r="P1000">
        <v>136</v>
      </c>
      <c r="Q1000">
        <v>4892.95</v>
      </c>
      <c r="R1000">
        <v>3643.69</v>
      </c>
      <c r="S1000">
        <v>2765.15</v>
      </c>
      <c r="T1000">
        <v>1940.9016999999999</v>
      </c>
      <c r="U1000">
        <v>90</v>
      </c>
      <c r="V1000">
        <v>98</v>
      </c>
      <c r="W1000">
        <v>120</v>
      </c>
      <c r="X1000">
        <v>4863.18</v>
      </c>
      <c r="Y1000">
        <v>3782.37</v>
      </c>
      <c r="Z1000">
        <v>3782.37</v>
      </c>
      <c r="AA1000">
        <v>1611.6369999999999</v>
      </c>
      <c r="AB1000">
        <v>84</v>
      </c>
      <c r="AC1000">
        <v>89</v>
      </c>
      <c r="AD1000">
        <v>48</v>
      </c>
      <c r="AE1000">
        <v>88</v>
      </c>
      <c r="AF1000">
        <v>84</v>
      </c>
      <c r="AG1000">
        <v>89</v>
      </c>
      <c r="AH1000">
        <v>48</v>
      </c>
      <c r="AI1000">
        <v>88</v>
      </c>
      <c r="AJ1000">
        <v>84</v>
      </c>
      <c r="AK1000">
        <v>89</v>
      </c>
      <c r="AL1000">
        <v>48</v>
      </c>
      <c r="AM1000">
        <v>88</v>
      </c>
    </row>
    <row r="1001" spans="1:39" x14ac:dyDescent="0.15">
      <c r="A1001" t="s">
        <v>212</v>
      </c>
      <c r="B1001">
        <v>100</v>
      </c>
      <c r="C1001">
        <v>2</v>
      </c>
      <c r="D1001">
        <v>2</v>
      </c>
      <c r="E1001" t="s">
        <v>29</v>
      </c>
      <c r="F1001" t="s">
        <v>28</v>
      </c>
      <c r="G1001">
        <v>250</v>
      </c>
      <c r="H1001">
        <v>526</v>
      </c>
      <c r="I1001">
        <v>654</v>
      </c>
      <c r="J1001">
        <v>26653.83</v>
      </c>
      <c r="K1001">
        <v>19869.64</v>
      </c>
      <c r="L1001">
        <v>16455.39</v>
      </c>
      <c r="M1001">
        <v>9501.6838000000007</v>
      </c>
      <c r="N1001">
        <v>250</v>
      </c>
      <c r="O1001">
        <v>261</v>
      </c>
      <c r="P1001">
        <v>346</v>
      </c>
      <c r="Q1001">
        <v>13474.35</v>
      </c>
      <c r="R1001">
        <v>9819.56</v>
      </c>
      <c r="S1001">
        <v>6822.64</v>
      </c>
      <c r="T1001">
        <v>5230.2692999999999</v>
      </c>
      <c r="U1001">
        <v>250</v>
      </c>
      <c r="V1001">
        <v>265</v>
      </c>
      <c r="W1001">
        <v>308</v>
      </c>
      <c r="X1001">
        <v>13179.48</v>
      </c>
      <c r="Y1001">
        <v>10050.08</v>
      </c>
      <c r="Z1001">
        <v>9632.75</v>
      </c>
      <c r="AA1001">
        <v>4271.4144999999999</v>
      </c>
      <c r="AB1001">
        <v>231</v>
      </c>
      <c r="AC1001">
        <v>240</v>
      </c>
      <c r="AD1001">
        <v>98</v>
      </c>
      <c r="AE1001">
        <v>248</v>
      </c>
      <c r="AF1001">
        <v>231</v>
      </c>
      <c r="AG1001">
        <v>240</v>
      </c>
      <c r="AH1001">
        <v>98</v>
      </c>
      <c r="AI1001">
        <v>248</v>
      </c>
      <c r="AJ1001">
        <v>231</v>
      </c>
      <c r="AK1001">
        <v>240</v>
      </c>
      <c r="AL1001">
        <v>98</v>
      </c>
      <c r="AM1001">
        <v>248</v>
      </c>
    </row>
    <row r="1002" spans="1:39" x14ac:dyDescent="0.15">
      <c r="A1002" t="s">
        <v>212</v>
      </c>
      <c r="B1002">
        <v>100</v>
      </c>
      <c r="C1002">
        <v>2</v>
      </c>
      <c r="D1002">
        <v>2</v>
      </c>
      <c r="E1002" t="s">
        <v>29</v>
      </c>
      <c r="F1002" t="s">
        <v>29</v>
      </c>
      <c r="G1002">
        <v>373</v>
      </c>
      <c r="H1002">
        <v>793</v>
      </c>
      <c r="I1002">
        <v>1042</v>
      </c>
      <c r="J1002">
        <v>41098.79</v>
      </c>
      <c r="K1002">
        <v>30302.97</v>
      </c>
      <c r="L1002">
        <v>25727.200000000001</v>
      </c>
      <c r="M1002">
        <v>14808.7544</v>
      </c>
      <c r="N1002">
        <v>373</v>
      </c>
      <c r="O1002">
        <v>392</v>
      </c>
      <c r="P1002">
        <v>562</v>
      </c>
      <c r="Q1002">
        <v>21178.87</v>
      </c>
      <c r="R1002">
        <v>15197.7</v>
      </c>
      <c r="S1002">
        <v>10956.94</v>
      </c>
      <c r="T1002">
        <v>8430.0660000000007</v>
      </c>
      <c r="U1002">
        <v>373</v>
      </c>
      <c r="V1002">
        <v>401</v>
      </c>
      <c r="W1002">
        <v>480</v>
      </c>
      <c r="X1002">
        <v>19919.919999999998</v>
      </c>
      <c r="Y1002">
        <v>15105.27</v>
      </c>
      <c r="Z1002">
        <v>14770.26</v>
      </c>
      <c r="AA1002">
        <v>6378.6884</v>
      </c>
      <c r="AB1002">
        <v>357</v>
      </c>
      <c r="AC1002">
        <v>364</v>
      </c>
      <c r="AD1002">
        <v>206</v>
      </c>
      <c r="AE1002">
        <v>366</v>
      </c>
      <c r="AF1002">
        <v>357</v>
      </c>
      <c r="AG1002">
        <v>364</v>
      </c>
      <c r="AH1002">
        <v>206</v>
      </c>
      <c r="AI1002">
        <v>366</v>
      </c>
      <c r="AJ1002">
        <v>357</v>
      </c>
      <c r="AK1002">
        <v>364</v>
      </c>
      <c r="AL1002">
        <v>206</v>
      </c>
      <c r="AM1002">
        <v>366</v>
      </c>
    </row>
    <row r="1003" spans="1:39" x14ac:dyDescent="0.15">
      <c r="A1003" t="s">
        <v>212</v>
      </c>
      <c r="B1003">
        <v>100</v>
      </c>
      <c r="C1003">
        <v>2</v>
      </c>
      <c r="D1003">
        <v>2</v>
      </c>
      <c r="E1003" t="s">
        <v>32</v>
      </c>
      <c r="F1003" t="s">
        <v>28</v>
      </c>
      <c r="G1003">
        <v>32</v>
      </c>
      <c r="H1003">
        <v>67</v>
      </c>
      <c r="I1003">
        <v>89</v>
      </c>
      <c r="J1003">
        <v>3601.37</v>
      </c>
      <c r="K1003">
        <v>2629.68</v>
      </c>
      <c r="L1003">
        <v>2242.92</v>
      </c>
      <c r="M1003">
        <v>1370.3179</v>
      </c>
      <c r="N1003">
        <v>32</v>
      </c>
      <c r="O1003">
        <v>32</v>
      </c>
      <c r="P1003">
        <v>45</v>
      </c>
      <c r="Q1003">
        <v>1754.67</v>
      </c>
      <c r="R1003">
        <v>1267.1400000000001</v>
      </c>
      <c r="S1003">
        <v>983.9</v>
      </c>
      <c r="T1003">
        <v>751.04790000000003</v>
      </c>
      <c r="U1003">
        <v>32</v>
      </c>
      <c r="V1003">
        <v>35</v>
      </c>
      <c r="W1003">
        <v>44</v>
      </c>
      <c r="X1003">
        <v>1846.7</v>
      </c>
      <c r="Y1003">
        <v>1362.54</v>
      </c>
      <c r="Z1003">
        <v>1259.02</v>
      </c>
      <c r="AA1003">
        <v>619.27</v>
      </c>
      <c r="AB1003">
        <v>30</v>
      </c>
      <c r="AC1003">
        <v>29</v>
      </c>
      <c r="AD1003">
        <v>14</v>
      </c>
      <c r="AE1003">
        <v>29</v>
      </c>
      <c r="AF1003">
        <v>30</v>
      </c>
      <c r="AG1003">
        <v>29</v>
      </c>
      <c r="AH1003">
        <v>14</v>
      </c>
      <c r="AI1003">
        <v>29</v>
      </c>
      <c r="AJ1003">
        <v>30</v>
      </c>
      <c r="AK1003">
        <v>29</v>
      </c>
      <c r="AL1003">
        <v>14</v>
      </c>
      <c r="AM1003">
        <v>29</v>
      </c>
    </row>
    <row r="1004" spans="1:39" x14ac:dyDescent="0.15">
      <c r="A1004" t="s">
        <v>212</v>
      </c>
      <c r="B1004">
        <v>100</v>
      </c>
      <c r="C1004">
        <v>2</v>
      </c>
      <c r="D1004">
        <v>2</v>
      </c>
      <c r="E1004" t="s">
        <v>32</v>
      </c>
      <c r="F1004" t="s">
        <v>29</v>
      </c>
      <c r="G1004">
        <v>43</v>
      </c>
      <c r="H1004">
        <v>89</v>
      </c>
      <c r="I1004">
        <v>115</v>
      </c>
      <c r="J1004">
        <v>4812.49</v>
      </c>
      <c r="K1004">
        <v>3487.82</v>
      </c>
      <c r="L1004">
        <v>2854.02</v>
      </c>
      <c r="M1004">
        <v>1677.8026</v>
      </c>
      <c r="N1004">
        <v>43</v>
      </c>
      <c r="O1004">
        <v>45</v>
      </c>
      <c r="P1004">
        <v>61</v>
      </c>
      <c r="Q1004">
        <v>2466.5500000000002</v>
      </c>
      <c r="R1004">
        <v>1755.74</v>
      </c>
      <c r="S1004">
        <v>1290.48</v>
      </c>
      <c r="T1004">
        <v>963.61270000000002</v>
      </c>
      <c r="U1004">
        <v>43</v>
      </c>
      <c r="V1004">
        <v>44</v>
      </c>
      <c r="W1004">
        <v>54</v>
      </c>
      <c r="X1004">
        <v>2345.94</v>
      </c>
      <c r="Y1004">
        <v>1732.08</v>
      </c>
      <c r="Z1004">
        <v>1563.54</v>
      </c>
      <c r="AA1004">
        <v>714.18989999999997</v>
      </c>
      <c r="AB1004">
        <v>43</v>
      </c>
      <c r="AC1004">
        <v>41</v>
      </c>
      <c r="AD1004">
        <v>19</v>
      </c>
      <c r="AE1004">
        <v>42</v>
      </c>
      <c r="AF1004">
        <v>43</v>
      </c>
      <c r="AG1004">
        <v>41</v>
      </c>
      <c r="AH1004">
        <v>19</v>
      </c>
      <c r="AI1004">
        <v>42</v>
      </c>
      <c r="AJ1004">
        <v>43</v>
      </c>
      <c r="AK1004">
        <v>41</v>
      </c>
      <c r="AL1004">
        <v>19</v>
      </c>
      <c r="AM1004">
        <v>42</v>
      </c>
    </row>
    <row r="1005" spans="1:39" x14ac:dyDescent="0.15">
      <c r="A1005" t="s">
        <v>218</v>
      </c>
      <c r="B1005">
        <v>-1</v>
      </c>
      <c r="C1005">
        <v>0</v>
      </c>
      <c r="D1005">
        <v>0</v>
      </c>
      <c r="E1005" t="s">
        <v>28</v>
      </c>
      <c r="F1005" t="s">
        <v>206</v>
      </c>
      <c r="G1005">
        <v>0</v>
      </c>
      <c r="H1005">
        <v>18031</v>
      </c>
      <c r="I1005">
        <v>36683</v>
      </c>
      <c r="J1005">
        <v>1833548.86</v>
      </c>
      <c r="K1005">
        <v>1684764.08</v>
      </c>
      <c r="L1005">
        <v>1640738.77</v>
      </c>
      <c r="M1005">
        <v>542392.29040000006</v>
      </c>
      <c r="N1005">
        <v>0</v>
      </c>
      <c r="O1005">
        <v>54</v>
      </c>
      <c r="P1005">
        <v>184</v>
      </c>
      <c r="Q1005">
        <v>8046.73</v>
      </c>
      <c r="R1005">
        <v>7312.73</v>
      </c>
      <c r="S1005">
        <v>7021.7</v>
      </c>
      <c r="T1005">
        <v>3191.7001</v>
      </c>
      <c r="U1005">
        <v>0</v>
      </c>
      <c r="V1005">
        <v>17977</v>
      </c>
      <c r="W1005">
        <v>36499</v>
      </c>
      <c r="X1005">
        <v>1825502.13</v>
      </c>
      <c r="Y1005">
        <v>1677451.35</v>
      </c>
      <c r="Z1005">
        <v>1633717.07</v>
      </c>
      <c r="AA1005">
        <v>539200.59030000004</v>
      </c>
      <c r="AB1005">
        <v>0</v>
      </c>
      <c r="AC1005">
        <v>0</v>
      </c>
      <c r="AD1005">
        <v>0</v>
      </c>
      <c r="AE1005">
        <v>0</v>
      </c>
      <c r="AF1005">
        <v>0</v>
      </c>
      <c r="AG1005">
        <v>0</v>
      </c>
      <c r="AH1005">
        <v>0</v>
      </c>
      <c r="AI1005">
        <v>0</v>
      </c>
      <c r="AJ1005">
        <v>0</v>
      </c>
      <c r="AK1005">
        <v>0</v>
      </c>
      <c r="AL1005">
        <v>0</v>
      </c>
      <c r="AM1005">
        <v>0</v>
      </c>
    </row>
    <row r="1006" spans="1:39" x14ac:dyDescent="0.15">
      <c r="A1006" t="s">
        <v>218</v>
      </c>
      <c r="B1006">
        <v>5</v>
      </c>
      <c r="C1006">
        <v>1</v>
      </c>
      <c r="D1006">
        <v>0</v>
      </c>
      <c r="E1006" t="s">
        <v>28</v>
      </c>
      <c r="F1006" t="s">
        <v>206</v>
      </c>
      <c r="G1006">
        <v>238</v>
      </c>
      <c r="H1006">
        <v>382</v>
      </c>
      <c r="I1006">
        <v>2639</v>
      </c>
      <c r="J1006">
        <v>155480.99</v>
      </c>
      <c r="K1006">
        <v>145005.14000000001</v>
      </c>
      <c r="L1006">
        <v>131302.06</v>
      </c>
      <c r="M1006">
        <v>44961.581599999998</v>
      </c>
      <c r="N1006">
        <v>108</v>
      </c>
      <c r="O1006">
        <v>173</v>
      </c>
      <c r="P1006">
        <v>1205</v>
      </c>
      <c r="Q1006">
        <v>69098.399999999994</v>
      </c>
      <c r="R1006">
        <v>64604.87</v>
      </c>
      <c r="S1006">
        <v>54616.72</v>
      </c>
      <c r="T1006">
        <v>22964.950799999999</v>
      </c>
      <c r="U1006">
        <v>130</v>
      </c>
      <c r="V1006">
        <v>209</v>
      </c>
      <c r="W1006">
        <v>1434</v>
      </c>
      <c r="X1006">
        <v>86382.59</v>
      </c>
      <c r="Y1006">
        <v>80400.27</v>
      </c>
      <c r="Z1006">
        <v>76685.34</v>
      </c>
      <c r="AA1006">
        <v>21996.630799999999</v>
      </c>
      <c r="AB1006">
        <v>232</v>
      </c>
      <c r="AC1006">
        <v>163</v>
      </c>
      <c r="AD1006">
        <v>145</v>
      </c>
      <c r="AE1006">
        <v>140</v>
      </c>
      <c r="AF1006">
        <v>107</v>
      </c>
      <c r="AG1006">
        <v>101</v>
      </c>
      <c r="AH1006">
        <v>88</v>
      </c>
      <c r="AI1006">
        <v>72</v>
      </c>
      <c r="AJ1006">
        <v>125</v>
      </c>
      <c r="AK1006">
        <v>62</v>
      </c>
      <c r="AL1006">
        <v>57</v>
      </c>
      <c r="AM1006">
        <v>68</v>
      </c>
    </row>
    <row r="1007" spans="1:39" x14ac:dyDescent="0.15">
      <c r="A1007" t="s">
        <v>218</v>
      </c>
      <c r="B1007">
        <v>5</v>
      </c>
      <c r="C1007">
        <v>1</v>
      </c>
      <c r="D1007">
        <v>0</v>
      </c>
      <c r="E1007" t="s">
        <v>30</v>
      </c>
      <c r="F1007" t="s">
        <v>206</v>
      </c>
      <c r="G1007">
        <v>1</v>
      </c>
      <c r="H1007">
        <v>2</v>
      </c>
      <c r="I1007">
        <v>12</v>
      </c>
      <c r="J1007">
        <v>562.98</v>
      </c>
      <c r="K1007">
        <v>519.67999999999995</v>
      </c>
      <c r="L1007">
        <v>519.67999999999995</v>
      </c>
      <c r="M1007">
        <v>146.43</v>
      </c>
      <c r="N1007">
        <v>0</v>
      </c>
      <c r="O1007">
        <v>0</v>
      </c>
      <c r="P1007">
        <v>0</v>
      </c>
      <c r="Q1007">
        <v>0</v>
      </c>
      <c r="R1007">
        <v>0</v>
      </c>
      <c r="S1007">
        <v>0</v>
      </c>
      <c r="T1007">
        <v>0</v>
      </c>
      <c r="U1007">
        <v>1</v>
      </c>
      <c r="V1007">
        <v>2</v>
      </c>
      <c r="W1007">
        <v>12</v>
      </c>
      <c r="X1007">
        <v>562.98</v>
      </c>
      <c r="Y1007">
        <v>519.67999999999995</v>
      </c>
      <c r="Z1007">
        <v>519.67999999999995</v>
      </c>
      <c r="AA1007">
        <v>146.43</v>
      </c>
      <c r="AB1007">
        <v>1</v>
      </c>
      <c r="AC1007">
        <v>0</v>
      </c>
      <c r="AD1007">
        <v>0</v>
      </c>
      <c r="AE1007">
        <v>1</v>
      </c>
      <c r="AF1007">
        <v>0</v>
      </c>
      <c r="AG1007">
        <v>0</v>
      </c>
      <c r="AH1007">
        <v>0</v>
      </c>
      <c r="AI1007">
        <v>0</v>
      </c>
      <c r="AJ1007">
        <v>1</v>
      </c>
      <c r="AK1007">
        <v>0</v>
      </c>
      <c r="AL1007">
        <v>0</v>
      </c>
      <c r="AM1007">
        <v>1</v>
      </c>
    </row>
    <row r="1008" spans="1:39" x14ac:dyDescent="0.15">
      <c r="A1008" t="s">
        <v>218</v>
      </c>
      <c r="B1008">
        <v>5</v>
      </c>
      <c r="C1008">
        <v>1</v>
      </c>
      <c r="D1008">
        <v>0</v>
      </c>
      <c r="E1008" t="s">
        <v>29</v>
      </c>
      <c r="F1008" t="s">
        <v>206</v>
      </c>
      <c r="G1008">
        <v>7</v>
      </c>
      <c r="H1008">
        <v>14</v>
      </c>
      <c r="I1008">
        <v>99</v>
      </c>
      <c r="J1008">
        <v>4951.55</v>
      </c>
      <c r="K1008">
        <v>4338.8599999999997</v>
      </c>
      <c r="L1008">
        <v>3945.16</v>
      </c>
      <c r="M1008">
        <v>1553.01</v>
      </c>
      <c r="N1008">
        <v>3</v>
      </c>
      <c r="O1008">
        <v>5</v>
      </c>
      <c r="P1008">
        <v>62</v>
      </c>
      <c r="Q1008">
        <v>2603.6</v>
      </c>
      <c r="R1008">
        <v>2349.66</v>
      </c>
      <c r="S1008">
        <v>2097.09</v>
      </c>
      <c r="T1008">
        <v>989.77</v>
      </c>
      <c r="U1008">
        <v>4</v>
      </c>
      <c r="V1008">
        <v>9</v>
      </c>
      <c r="W1008">
        <v>37</v>
      </c>
      <c r="X1008">
        <v>2347.9499999999998</v>
      </c>
      <c r="Y1008">
        <v>1989.2</v>
      </c>
      <c r="Z1008">
        <v>1848.07</v>
      </c>
      <c r="AA1008">
        <v>563.24</v>
      </c>
      <c r="AB1008">
        <v>7</v>
      </c>
      <c r="AC1008">
        <v>5</v>
      </c>
      <c r="AD1008">
        <v>3</v>
      </c>
      <c r="AE1008">
        <v>5</v>
      </c>
      <c r="AF1008">
        <v>3</v>
      </c>
      <c r="AG1008">
        <v>3</v>
      </c>
      <c r="AH1008">
        <v>2</v>
      </c>
      <c r="AI1008">
        <v>3</v>
      </c>
      <c r="AJ1008">
        <v>4</v>
      </c>
      <c r="AK1008">
        <v>2</v>
      </c>
      <c r="AL1008">
        <v>1</v>
      </c>
      <c r="AM1008">
        <v>2</v>
      </c>
    </row>
    <row r="1009" spans="1:39" x14ac:dyDescent="0.15">
      <c r="A1009" t="s">
        <v>218</v>
      </c>
      <c r="B1009">
        <v>5</v>
      </c>
      <c r="C1009">
        <v>1</v>
      </c>
      <c r="D1009">
        <v>0</v>
      </c>
      <c r="E1009" t="s">
        <v>32</v>
      </c>
      <c r="F1009" t="s">
        <v>206</v>
      </c>
      <c r="G1009">
        <v>46</v>
      </c>
      <c r="H1009">
        <v>91</v>
      </c>
      <c r="I1009">
        <v>572</v>
      </c>
      <c r="J1009">
        <v>33519.360000000001</v>
      </c>
      <c r="K1009">
        <v>28012.880000000001</v>
      </c>
      <c r="L1009">
        <v>26273.88</v>
      </c>
      <c r="M1009">
        <v>8976.0594000000001</v>
      </c>
      <c r="N1009">
        <v>4</v>
      </c>
      <c r="O1009">
        <v>5</v>
      </c>
      <c r="P1009">
        <v>54</v>
      </c>
      <c r="Q1009">
        <v>2762.65</v>
      </c>
      <c r="R1009">
        <v>2182.4699999999998</v>
      </c>
      <c r="S1009">
        <v>1328.12</v>
      </c>
      <c r="T1009">
        <v>1027.0099</v>
      </c>
      <c r="U1009">
        <v>42</v>
      </c>
      <c r="V1009">
        <v>86</v>
      </c>
      <c r="W1009">
        <v>518</v>
      </c>
      <c r="X1009">
        <v>30756.71</v>
      </c>
      <c r="Y1009">
        <v>25830.41</v>
      </c>
      <c r="Z1009">
        <v>24945.759999999998</v>
      </c>
      <c r="AA1009">
        <v>7949.0495000000001</v>
      </c>
      <c r="AB1009">
        <v>46</v>
      </c>
      <c r="AC1009">
        <v>38</v>
      </c>
      <c r="AD1009">
        <v>32</v>
      </c>
      <c r="AE1009">
        <v>40</v>
      </c>
      <c r="AF1009">
        <v>4</v>
      </c>
      <c r="AG1009">
        <v>4</v>
      </c>
      <c r="AH1009">
        <v>3</v>
      </c>
      <c r="AI1009">
        <v>3</v>
      </c>
      <c r="AJ1009">
        <v>42</v>
      </c>
      <c r="AK1009">
        <v>34</v>
      </c>
      <c r="AL1009">
        <v>29</v>
      </c>
      <c r="AM1009">
        <v>37</v>
      </c>
    </row>
    <row r="1010" spans="1:39" x14ac:dyDescent="0.15">
      <c r="A1010" t="s">
        <v>218</v>
      </c>
      <c r="B1010">
        <v>5</v>
      </c>
      <c r="C1010">
        <v>1</v>
      </c>
      <c r="D1010">
        <v>1</v>
      </c>
      <c r="E1010" t="s">
        <v>28</v>
      </c>
      <c r="F1010" t="s">
        <v>206</v>
      </c>
      <c r="G1010">
        <v>2102</v>
      </c>
      <c r="H1010">
        <v>4519</v>
      </c>
      <c r="I1010">
        <v>23625</v>
      </c>
      <c r="J1010">
        <v>1423135.93</v>
      </c>
      <c r="K1010">
        <v>1310942.52</v>
      </c>
      <c r="L1010">
        <v>1187103.08</v>
      </c>
      <c r="M1010">
        <v>399644.77419999999</v>
      </c>
      <c r="N1010">
        <v>1206</v>
      </c>
      <c r="O1010">
        <v>2257</v>
      </c>
      <c r="P1010">
        <v>13415</v>
      </c>
      <c r="Q1010">
        <v>801762.99</v>
      </c>
      <c r="R1010">
        <v>755598.66</v>
      </c>
      <c r="S1010">
        <v>667211.15</v>
      </c>
      <c r="T1010">
        <v>239551.55499999999</v>
      </c>
      <c r="U1010">
        <v>896</v>
      </c>
      <c r="V1010">
        <v>2262</v>
      </c>
      <c r="W1010">
        <v>10210</v>
      </c>
      <c r="X1010">
        <v>621372.93999999994</v>
      </c>
      <c r="Y1010">
        <v>555343.86</v>
      </c>
      <c r="Z1010">
        <v>519891.93</v>
      </c>
      <c r="AA1010">
        <v>160093.21919999999</v>
      </c>
      <c r="AB1010">
        <v>1947</v>
      </c>
      <c r="AC1010">
        <v>1949</v>
      </c>
      <c r="AD1010">
        <v>1346</v>
      </c>
      <c r="AE1010">
        <v>1851</v>
      </c>
      <c r="AF1010">
        <v>1168</v>
      </c>
      <c r="AG1010">
        <v>1164</v>
      </c>
      <c r="AH1010">
        <v>815</v>
      </c>
      <c r="AI1010">
        <v>1118</v>
      </c>
      <c r="AJ1010">
        <v>779</v>
      </c>
      <c r="AK1010">
        <v>785</v>
      </c>
      <c r="AL1010">
        <v>531</v>
      </c>
      <c r="AM1010">
        <v>733</v>
      </c>
    </row>
    <row r="1011" spans="1:39" x14ac:dyDescent="0.15">
      <c r="A1011" t="s">
        <v>218</v>
      </c>
      <c r="B1011">
        <v>5</v>
      </c>
      <c r="C1011">
        <v>1</v>
      </c>
      <c r="D1011">
        <v>1</v>
      </c>
      <c r="E1011" t="s">
        <v>30</v>
      </c>
      <c r="F1011" t="s">
        <v>206</v>
      </c>
      <c r="G1011">
        <v>444</v>
      </c>
      <c r="H1011">
        <v>1182</v>
      </c>
      <c r="I1011">
        <v>5530</v>
      </c>
      <c r="J1011">
        <v>329800.90999999997</v>
      </c>
      <c r="K1011">
        <v>292510.59000000003</v>
      </c>
      <c r="L1011">
        <v>264689.37</v>
      </c>
      <c r="M1011">
        <v>90172.022100000002</v>
      </c>
      <c r="N1011">
        <v>180</v>
      </c>
      <c r="O1011">
        <v>390</v>
      </c>
      <c r="P1011">
        <v>2209</v>
      </c>
      <c r="Q1011">
        <v>130733.94</v>
      </c>
      <c r="R1011">
        <v>120706.71</v>
      </c>
      <c r="S1011">
        <v>107414.5</v>
      </c>
      <c r="T1011">
        <v>39046.214399999997</v>
      </c>
      <c r="U1011">
        <v>264</v>
      </c>
      <c r="V1011">
        <v>792</v>
      </c>
      <c r="W1011">
        <v>3321</v>
      </c>
      <c r="X1011">
        <v>199066.97</v>
      </c>
      <c r="Y1011">
        <v>171803.88</v>
      </c>
      <c r="Z1011">
        <v>157274.87</v>
      </c>
      <c r="AA1011">
        <v>51125.807699999998</v>
      </c>
      <c r="AB1011">
        <v>385</v>
      </c>
      <c r="AC1011">
        <v>432</v>
      </c>
      <c r="AD1011">
        <v>274</v>
      </c>
      <c r="AE1011">
        <v>398</v>
      </c>
      <c r="AF1011">
        <v>170</v>
      </c>
      <c r="AG1011">
        <v>175</v>
      </c>
      <c r="AH1011">
        <v>125</v>
      </c>
      <c r="AI1011">
        <v>175</v>
      </c>
      <c r="AJ1011">
        <v>215</v>
      </c>
      <c r="AK1011">
        <v>257</v>
      </c>
      <c r="AL1011">
        <v>149</v>
      </c>
      <c r="AM1011">
        <v>223</v>
      </c>
    </row>
    <row r="1012" spans="1:39" x14ac:dyDescent="0.15">
      <c r="A1012" t="s">
        <v>218</v>
      </c>
      <c r="B1012">
        <v>5</v>
      </c>
      <c r="C1012">
        <v>1</v>
      </c>
      <c r="D1012">
        <v>1</v>
      </c>
      <c r="E1012" t="s">
        <v>29</v>
      </c>
      <c r="F1012" t="s">
        <v>206</v>
      </c>
      <c r="G1012">
        <v>2826</v>
      </c>
      <c r="H1012">
        <v>6551</v>
      </c>
      <c r="I1012">
        <v>32756</v>
      </c>
      <c r="J1012">
        <v>1987623.99</v>
      </c>
      <c r="K1012">
        <v>1775675.41</v>
      </c>
      <c r="L1012">
        <v>1624188.66</v>
      </c>
      <c r="M1012">
        <v>537078.32790000003</v>
      </c>
      <c r="N1012">
        <v>1033</v>
      </c>
      <c r="O1012">
        <v>2188</v>
      </c>
      <c r="P1012">
        <v>12595</v>
      </c>
      <c r="Q1012">
        <v>751860.01</v>
      </c>
      <c r="R1012">
        <v>672655.56</v>
      </c>
      <c r="S1012">
        <v>601629.53</v>
      </c>
      <c r="T1012">
        <v>221680.43090000001</v>
      </c>
      <c r="U1012">
        <v>1793</v>
      </c>
      <c r="V1012">
        <v>4363</v>
      </c>
      <c r="W1012">
        <v>20161</v>
      </c>
      <c r="X1012">
        <v>1235763.98</v>
      </c>
      <c r="Y1012">
        <v>1103019.8500000001</v>
      </c>
      <c r="Z1012">
        <v>1022559.13</v>
      </c>
      <c r="AA1012">
        <v>315397.897</v>
      </c>
      <c r="AB1012">
        <v>2691</v>
      </c>
      <c r="AC1012">
        <v>2738</v>
      </c>
      <c r="AD1012">
        <v>1923</v>
      </c>
      <c r="AE1012">
        <v>2710</v>
      </c>
      <c r="AF1012">
        <v>987</v>
      </c>
      <c r="AG1012">
        <v>992</v>
      </c>
      <c r="AH1012">
        <v>745</v>
      </c>
      <c r="AI1012">
        <v>1001</v>
      </c>
      <c r="AJ1012">
        <v>1704</v>
      </c>
      <c r="AK1012">
        <v>1746</v>
      </c>
      <c r="AL1012">
        <v>1178</v>
      </c>
      <c r="AM1012">
        <v>1709</v>
      </c>
    </row>
    <row r="1013" spans="1:39" x14ac:dyDescent="0.15">
      <c r="A1013" t="s">
        <v>218</v>
      </c>
      <c r="B1013">
        <v>5</v>
      </c>
      <c r="C1013">
        <v>1</v>
      </c>
      <c r="D1013">
        <v>1</v>
      </c>
      <c r="E1013" t="s">
        <v>31</v>
      </c>
      <c r="F1013" t="s">
        <v>206</v>
      </c>
      <c r="G1013">
        <v>1</v>
      </c>
      <c r="H1013">
        <v>3</v>
      </c>
      <c r="I1013">
        <v>8</v>
      </c>
      <c r="J1013">
        <v>539</v>
      </c>
      <c r="K1013">
        <v>468</v>
      </c>
      <c r="L1013">
        <v>468</v>
      </c>
      <c r="M1013">
        <v>123.6181</v>
      </c>
      <c r="N1013">
        <v>1</v>
      </c>
      <c r="O1013">
        <v>3</v>
      </c>
      <c r="P1013">
        <v>8</v>
      </c>
      <c r="Q1013">
        <v>539</v>
      </c>
      <c r="R1013">
        <v>468</v>
      </c>
      <c r="S1013">
        <v>468</v>
      </c>
      <c r="T1013">
        <v>123.6181</v>
      </c>
      <c r="U1013">
        <v>0</v>
      </c>
      <c r="V1013">
        <v>0</v>
      </c>
      <c r="W1013">
        <v>0</v>
      </c>
      <c r="X1013">
        <v>0</v>
      </c>
      <c r="Y1013">
        <v>0</v>
      </c>
      <c r="Z1013">
        <v>0</v>
      </c>
      <c r="AA1013">
        <v>0</v>
      </c>
      <c r="AB1013">
        <v>1</v>
      </c>
      <c r="AC1013">
        <v>1</v>
      </c>
      <c r="AD1013">
        <v>0</v>
      </c>
      <c r="AE1013">
        <v>1</v>
      </c>
      <c r="AF1013">
        <v>1</v>
      </c>
      <c r="AG1013">
        <v>1</v>
      </c>
      <c r="AH1013">
        <v>0</v>
      </c>
      <c r="AI1013">
        <v>1</v>
      </c>
      <c r="AJ1013">
        <v>0</v>
      </c>
      <c r="AK1013">
        <v>0</v>
      </c>
      <c r="AL1013">
        <v>0</v>
      </c>
      <c r="AM1013">
        <v>0</v>
      </c>
    </row>
    <row r="1014" spans="1:39" x14ac:dyDescent="0.15">
      <c r="A1014" t="s">
        <v>218</v>
      </c>
      <c r="B1014">
        <v>5</v>
      </c>
      <c r="C1014">
        <v>1</v>
      </c>
      <c r="D1014">
        <v>1</v>
      </c>
      <c r="E1014" t="s">
        <v>32</v>
      </c>
      <c r="F1014" t="s">
        <v>206</v>
      </c>
      <c r="G1014">
        <v>112</v>
      </c>
      <c r="H1014">
        <v>213</v>
      </c>
      <c r="I1014">
        <v>1218</v>
      </c>
      <c r="J1014">
        <v>75937.490000000005</v>
      </c>
      <c r="K1014">
        <v>66495.98</v>
      </c>
      <c r="L1014">
        <v>60423.54</v>
      </c>
      <c r="M1014">
        <v>19616.250400000001</v>
      </c>
      <c r="N1014">
        <v>25</v>
      </c>
      <c r="O1014">
        <v>48</v>
      </c>
      <c r="P1014">
        <v>263</v>
      </c>
      <c r="Q1014">
        <v>15938.26</v>
      </c>
      <c r="R1014">
        <v>13947.12</v>
      </c>
      <c r="S1014">
        <v>12549.68</v>
      </c>
      <c r="T1014">
        <v>4498.7793000000001</v>
      </c>
      <c r="U1014">
        <v>87</v>
      </c>
      <c r="V1014">
        <v>165</v>
      </c>
      <c r="W1014">
        <v>955</v>
      </c>
      <c r="X1014">
        <v>59999.23</v>
      </c>
      <c r="Y1014">
        <v>52548.86</v>
      </c>
      <c r="Z1014">
        <v>47873.86</v>
      </c>
      <c r="AA1014">
        <v>15117.471100000001</v>
      </c>
      <c r="AB1014">
        <v>111</v>
      </c>
      <c r="AC1014">
        <v>101</v>
      </c>
      <c r="AD1014">
        <v>64</v>
      </c>
      <c r="AE1014">
        <v>102</v>
      </c>
      <c r="AF1014">
        <v>25</v>
      </c>
      <c r="AG1014">
        <v>19</v>
      </c>
      <c r="AH1014">
        <v>16</v>
      </c>
      <c r="AI1014">
        <v>25</v>
      </c>
      <c r="AJ1014">
        <v>86</v>
      </c>
      <c r="AK1014">
        <v>82</v>
      </c>
      <c r="AL1014">
        <v>48</v>
      </c>
      <c r="AM1014">
        <v>77</v>
      </c>
    </row>
    <row r="1015" spans="1:39" x14ac:dyDescent="0.15">
      <c r="A1015" t="s">
        <v>218</v>
      </c>
      <c r="B1015">
        <v>5</v>
      </c>
      <c r="C1015">
        <v>1</v>
      </c>
      <c r="D1015">
        <v>2</v>
      </c>
      <c r="E1015" t="s">
        <v>28</v>
      </c>
      <c r="F1015" t="s">
        <v>206</v>
      </c>
      <c r="G1015">
        <v>315</v>
      </c>
      <c r="H1015">
        <v>538</v>
      </c>
      <c r="I1015">
        <v>3506</v>
      </c>
      <c r="J1015">
        <v>204046.75</v>
      </c>
      <c r="K1015">
        <v>193443</v>
      </c>
      <c r="L1015">
        <v>172708.09</v>
      </c>
      <c r="M1015">
        <v>58809.991600000001</v>
      </c>
      <c r="N1015">
        <v>160</v>
      </c>
      <c r="O1015">
        <v>266</v>
      </c>
      <c r="P1015">
        <v>1973</v>
      </c>
      <c r="Q1015">
        <v>107856.18</v>
      </c>
      <c r="R1015">
        <v>102544.94</v>
      </c>
      <c r="S1015">
        <v>87944.89</v>
      </c>
      <c r="T1015">
        <v>33970.528599999998</v>
      </c>
      <c r="U1015">
        <v>155</v>
      </c>
      <c r="V1015">
        <v>272</v>
      </c>
      <c r="W1015">
        <v>1533</v>
      </c>
      <c r="X1015">
        <v>96190.57</v>
      </c>
      <c r="Y1015">
        <v>90898.06</v>
      </c>
      <c r="Z1015">
        <v>84763.199999999997</v>
      </c>
      <c r="AA1015">
        <v>24839.463</v>
      </c>
      <c r="AB1015">
        <v>300</v>
      </c>
      <c r="AC1015">
        <v>274</v>
      </c>
      <c r="AD1015">
        <v>140</v>
      </c>
      <c r="AE1015">
        <v>274</v>
      </c>
      <c r="AF1015">
        <v>154</v>
      </c>
      <c r="AG1015">
        <v>153</v>
      </c>
      <c r="AH1015">
        <v>79</v>
      </c>
      <c r="AI1015">
        <v>152</v>
      </c>
      <c r="AJ1015">
        <v>146</v>
      </c>
      <c r="AK1015">
        <v>121</v>
      </c>
      <c r="AL1015">
        <v>61</v>
      </c>
      <c r="AM1015">
        <v>122</v>
      </c>
    </row>
    <row r="1016" spans="1:39" x14ac:dyDescent="0.15">
      <c r="A1016" t="s">
        <v>218</v>
      </c>
      <c r="B1016">
        <v>5</v>
      </c>
      <c r="C1016">
        <v>1</v>
      </c>
      <c r="D1016">
        <v>2</v>
      </c>
      <c r="E1016" t="s">
        <v>30</v>
      </c>
      <c r="F1016" t="s">
        <v>206</v>
      </c>
      <c r="G1016">
        <v>67</v>
      </c>
      <c r="H1016">
        <v>108</v>
      </c>
      <c r="I1016">
        <v>653</v>
      </c>
      <c r="J1016">
        <v>38484.33</v>
      </c>
      <c r="K1016">
        <v>37020.9</v>
      </c>
      <c r="L1016">
        <v>34163.870000000003</v>
      </c>
      <c r="M1016">
        <v>10333.8537</v>
      </c>
      <c r="N1016">
        <v>21</v>
      </c>
      <c r="O1016">
        <v>29</v>
      </c>
      <c r="P1016">
        <v>228</v>
      </c>
      <c r="Q1016">
        <v>12071.87</v>
      </c>
      <c r="R1016">
        <v>11596.73</v>
      </c>
      <c r="S1016">
        <v>10204.1</v>
      </c>
      <c r="T1016">
        <v>3799.4173999999998</v>
      </c>
      <c r="U1016">
        <v>46</v>
      </c>
      <c r="V1016">
        <v>79</v>
      </c>
      <c r="W1016">
        <v>425</v>
      </c>
      <c r="X1016">
        <v>26412.46</v>
      </c>
      <c r="Y1016">
        <v>25424.17</v>
      </c>
      <c r="Z1016">
        <v>23959.77</v>
      </c>
      <c r="AA1016">
        <v>6534.4363000000003</v>
      </c>
      <c r="AB1016">
        <v>62</v>
      </c>
      <c r="AC1016">
        <v>54</v>
      </c>
      <c r="AD1016">
        <v>24</v>
      </c>
      <c r="AE1016">
        <v>65</v>
      </c>
      <c r="AF1016">
        <v>19</v>
      </c>
      <c r="AG1016">
        <v>21</v>
      </c>
      <c r="AH1016">
        <v>13</v>
      </c>
      <c r="AI1016">
        <v>19</v>
      </c>
      <c r="AJ1016">
        <v>43</v>
      </c>
      <c r="AK1016">
        <v>33</v>
      </c>
      <c r="AL1016">
        <v>11</v>
      </c>
      <c r="AM1016">
        <v>46</v>
      </c>
    </row>
    <row r="1017" spans="1:39" x14ac:dyDescent="0.15">
      <c r="A1017" t="s">
        <v>218</v>
      </c>
      <c r="B1017">
        <v>5</v>
      </c>
      <c r="C1017">
        <v>1</v>
      </c>
      <c r="D1017">
        <v>2</v>
      </c>
      <c r="E1017" t="s">
        <v>29</v>
      </c>
      <c r="F1017" t="s">
        <v>206</v>
      </c>
      <c r="G1017">
        <v>189</v>
      </c>
      <c r="H1017">
        <v>321</v>
      </c>
      <c r="I1017">
        <v>2174</v>
      </c>
      <c r="J1017">
        <v>133061.35</v>
      </c>
      <c r="K1017">
        <v>121183.06</v>
      </c>
      <c r="L1017">
        <v>111684.59</v>
      </c>
      <c r="M1017">
        <v>36213.630599999997</v>
      </c>
      <c r="N1017">
        <v>65</v>
      </c>
      <c r="O1017">
        <v>91</v>
      </c>
      <c r="P1017">
        <v>760</v>
      </c>
      <c r="Q1017">
        <v>49309.94</v>
      </c>
      <c r="R1017">
        <v>45109.1</v>
      </c>
      <c r="S1017">
        <v>40850.58</v>
      </c>
      <c r="T1017">
        <v>14780.4599</v>
      </c>
      <c r="U1017">
        <v>124</v>
      </c>
      <c r="V1017">
        <v>230</v>
      </c>
      <c r="W1017">
        <v>1414</v>
      </c>
      <c r="X1017">
        <v>83751.41</v>
      </c>
      <c r="Y1017">
        <v>76073.960000000006</v>
      </c>
      <c r="Z1017">
        <v>70834.009999999995</v>
      </c>
      <c r="AA1017">
        <v>21433.170699999999</v>
      </c>
      <c r="AB1017">
        <v>184</v>
      </c>
      <c r="AC1017">
        <v>169</v>
      </c>
      <c r="AD1017">
        <v>91</v>
      </c>
      <c r="AE1017">
        <v>187</v>
      </c>
      <c r="AF1017">
        <v>64</v>
      </c>
      <c r="AG1017">
        <v>57</v>
      </c>
      <c r="AH1017">
        <v>33</v>
      </c>
      <c r="AI1017">
        <v>64</v>
      </c>
      <c r="AJ1017">
        <v>120</v>
      </c>
      <c r="AK1017">
        <v>112</v>
      </c>
      <c r="AL1017">
        <v>58</v>
      </c>
      <c r="AM1017">
        <v>123</v>
      </c>
    </row>
    <row r="1018" spans="1:39" x14ac:dyDescent="0.15">
      <c r="A1018" t="s">
        <v>218</v>
      </c>
      <c r="B1018">
        <v>5</v>
      </c>
      <c r="C1018">
        <v>1</v>
      </c>
      <c r="D1018">
        <v>2</v>
      </c>
      <c r="E1018" t="s">
        <v>32</v>
      </c>
      <c r="F1018" t="s">
        <v>206</v>
      </c>
      <c r="G1018">
        <v>42</v>
      </c>
      <c r="H1018">
        <v>83</v>
      </c>
      <c r="I1018">
        <v>445</v>
      </c>
      <c r="J1018">
        <v>27011.16</v>
      </c>
      <c r="K1018">
        <v>23450.12</v>
      </c>
      <c r="L1018">
        <v>21557.35</v>
      </c>
      <c r="M1018">
        <v>7112.4877999999999</v>
      </c>
      <c r="N1018">
        <v>6</v>
      </c>
      <c r="O1018">
        <v>11</v>
      </c>
      <c r="P1018">
        <v>63</v>
      </c>
      <c r="Q1018">
        <v>3771.68</v>
      </c>
      <c r="R1018">
        <v>3298.94</v>
      </c>
      <c r="S1018">
        <v>2869.92</v>
      </c>
      <c r="T1018">
        <v>1118.818</v>
      </c>
      <c r="U1018">
        <v>36</v>
      </c>
      <c r="V1018">
        <v>72</v>
      </c>
      <c r="W1018">
        <v>382</v>
      </c>
      <c r="X1018">
        <v>23239.48</v>
      </c>
      <c r="Y1018">
        <v>20151.18</v>
      </c>
      <c r="Z1018">
        <v>18687.43</v>
      </c>
      <c r="AA1018">
        <v>5993.6697999999997</v>
      </c>
      <c r="AB1018">
        <v>40</v>
      </c>
      <c r="AC1018">
        <v>36</v>
      </c>
      <c r="AD1018">
        <v>15</v>
      </c>
      <c r="AE1018">
        <v>38</v>
      </c>
      <c r="AF1018">
        <v>6</v>
      </c>
      <c r="AG1018">
        <v>5</v>
      </c>
      <c r="AH1018">
        <v>3</v>
      </c>
      <c r="AI1018">
        <v>5</v>
      </c>
      <c r="AJ1018">
        <v>34</v>
      </c>
      <c r="AK1018">
        <v>31</v>
      </c>
      <c r="AL1018">
        <v>12</v>
      </c>
      <c r="AM1018">
        <v>33</v>
      </c>
    </row>
    <row r="1019" spans="1:39" x14ac:dyDescent="0.15">
      <c r="A1019" t="s">
        <v>218</v>
      </c>
      <c r="B1019">
        <v>5</v>
      </c>
      <c r="C1019">
        <v>2</v>
      </c>
      <c r="D1019">
        <v>0</v>
      </c>
      <c r="E1019" t="s">
        <v>28</v>
      </c>
      <c r="F1019" t="s">
        <v>206</v>
      </c>
      <c r="G1019">
        <v>27</v>
      </c>
      <c r="H1019">
        <v>80</v>
      </c>
      <c r="I1019">
        <v>376</v>
      </c>
      <c r="J1019">
        <v>19169.11</v>
      </c>
      <c r="K1019">
        <v>17224.39</v>
      </c>
      <c r="L1019">
        <v>14268.59</v>
      </c>
      <c r="M1019">
        <v>6116.1779999999999</v>
      </c>
      <c r="N1019">
        <v>27</v>
      </c>
      <c r="O1019">
        <v>40</v>
      </c>
      <c r="P1019">
        <v>208</v>
      </c>
      <c r="Q1019">
        <v>9679.6200000000008</v>
      </c>
      <c r="R1019">
        <v>8430.9</v>
      </c>
      <c r="S1019">
        <v>5643.1</v>
      </c>
      <c r="T1019">
        <v>3524.3595</v>
      </c>
      <c r="U1019">
        <v>27</v>
      </c>
      <c r="V1019">
        <v>40</v>
      </c>
      <c r="W1019">
        <v>168</v>
      </c>
      <c r="X1019">
        <v>9489.49</v>
      </c>
      <c r="Y1019">
        <v>8793.49</v>
      </c>
      <c r="Z1019">
        <v>8625.49</v>
      </c>
      <c r="AA1019">
        <v>2591.8184999999999</v>
      </c>
      <c r="AB1019">
        <v>27</v>
      </c>
      <c r="AC1019">
        <v>26</v>
      </c>
      <c r="AD1019">
        <v>23</v>
      </c>
      <c r="AE1019">
        <v>24</v>
      </c>
      <c r="AF1019">
        <v>27</v>
      </c>
      <c r="AG1019">
        <v>26</v>
      </c>
      <c r="AH1019">
        <v>23</v>
      </c>
      <c r="AI1019">
        <v>24</v>
      </c>
      <c r="AJ1019">
        <v>27</v>
      </c>
      <c r="AK1019">
        <v>26</v>
      </c>
      <c r="AL1019">
        <v>23</v>
      </c>
      <c r="AM1019">
        <v>24</v>
      </c>
    </row>
    <row r="1020" spans="1:39" x14ac:dyDescent="0.15">
      <c r="A1020" t="s">
        <v>218</v>
      </c>
      <c r="B1020">
        <v>5</v>
      </c>
      <c r="C1020">
        <v>2</v>
      </c>
      <c r="D1020">
        <v>0</v>
      </c>
      <c r="E1020" t="s">
        <v>29</v>
      </c>
      <c r="F1020" t="s">
        <v>206</v>
      </c>
      <c r="G1020">
        <v>3</v>
      </c>
      <c r="H1020">
        <v>10</v>
      </c>
      <c r="I1020">
        <v>45</v>
      </c>
      <c r="J1020">
        <v>2021.69</v>
      </c>
      <c r="K1020">
        <v>1520.75</v>
      </c>
      <c r="L1020">
        <v>1407.35</v>
      </c>
      <c r="M1020">
        <v>771.06889999999999</v>
      </c>
      <c r="N1020">
        <v>3</v>
      </c>
      <c r="O1020">
        <v>6</v>
      </c>
      <c r="P1020">
        <v>27</v>
      </c>
      <c r="Q1020">
        <v>1058.8</v>
      </c>
      <c r="R1020">
        <v>786.91</v>
      </c>
      <c r="S1020">
        <v>673.51</v>
      </c>
      <c r="T1020">
        <v>442.24889999999999</v>
      </c>
      <c r="U1020">
        <v>3</v>
      </c>
      <c r="V1020">
        <v>4</v>
      </c>
      <c r="W1020">
        <v>18</v>
      </c>
      <c r="X1020">
        <v>962.89</v>
      </c>
      <c r="Y1020">
        <v>733.84</v>
      </c>
      <c r="Z1020">
        <v>733.84</v>
      </c>
      <c r="AA1020">
        <v>328.82</v>
      </c>
      <c r="AB1020">
        <v>3</v>
      </c>
      <c r="AC1020">
        <v>3</v>
      </c>
      <c r="AD1020">
        <v>3</v>
      </c>
      <c r="AE1020">
        <v>2</v>
      </c>
      <c r="AF1020">
        <v>3</v>
      </c>
      <c r="AG1020">
        <v>3</v>
      </c>
      <c r="AH1020">
        <v>3</v>
      </c>
      <c r="AI1020">
        <v>2</v>
      </c>
      <c r="AJ1020">
        <v>3</v>
      </c>
      <c r="AK1020">
        <v>3</v>
      </c>
      <c r="AL1020">
        <v>3</v>
      </c>
      <c r="AM1020">
        <v>2</v>
      </c>
    </row>
    <row r="1021" spans="1:39" x14ac:dyDescent="0.15">
      <c r="A1021" t="s">
        <v>218</v>
      </c>
      <c r="B1021">
        <v>5</v>
      </c>
      <c r="C1021">
        <v>2</v>
      </c>
      <c r="D1021">
        <v>0</v>
      </c>
      <c r="E1021" t="s">
        <v>32</v>
      </c>
      <c r="F1021" t="s">
        <v>206</v>
      </c>
      <c r="G1021">
        <v>9</v>
      </c>
      <c r="H1021">
        <v>44</v>
      </c>
      <c r="I1021">
        <v>196</v>
      </c>
      <c r="J1021">
        <v>9455.84</v>
      </c>
      <c r="K1021">
        <v>7920.12</v>
      </c>
      <c r="L1021">
        <v>5671.6</v>
      </c>
      <c r="M1021">
        <v>3528.9169999999999</v>
      </c>
      <c r="N1021">
        <v>9</v>
      </c>
      <c r="O1021">
        <v>22</v>
      </c>
      <c r="P1021">
        <v>117</v>
      </c>
      <c r="Q1021">
        <v>5381.07</v>
      </c>
      <c r="R1021">
        <v>4371.1400000000003</v>
      </c>
      <c r="S1021">
        <v>2433.23</v>
      </c>
      <c r="T1021">
        <v>2341.0138999999999</v>
      </c>
      <c r="U1021">
        <v>9</v>
      </c>
      <c r="V1021">
        <v>22</v>
      </c>
      <c r="W1021">
        <v>79</v>
      </c>
      <c r="X1021">
        <v>4074.77</v>
      </c>
      <c r="Y1021">
        <v>3548.98</v>
      </c>
      <c r="Z1021">
        <v>3238.37</v>
      </c>
      <c r="AA1021">
        <v>1187.9031</v>
      </c>
      <c r="AB1021">
        <v>9</v>
      </c>
      <c r="AC1021">
        <v>9</v>
      </c>
      <c r="AD1021">
        <v>9</v>
      </c>
      <c r="AE1021">
        <v>8</v>
      </c>
      <c r="AF1021">
        <v>9</v>
      </c>
      <c r="AG1021">
        <v>9</v>
      </c>
      <c r="AH1021">
        <v>9</v>
      </c>
      <c r="AI1021">
        <v>8</v>
      </c>
      <c r="AJ1021">
        <v>9</v>
      </c>
      <c r="AK1021">
        <v>9</v>
      </c>
      <c r="AL1021">
        <v>9</v>
      </c>
      <c r="AM1021">
        <v>8</v>
      </c>
    </row>
    <row r="1022" spans="1:39" x14ac:dyDescent="0.15">
      <c r="A1022" t="s">
        <v>218</v>
      </c>
      <c r="B1022">
        <v>5</v>
      </c>
      <c r="C1022">
        <v>2</v>
      </c>
      <c r="D1022">
        <v>1</v>
      </c>
      <c r="E1022" t="s">
        <v>28</v>
      </c>
      <c r="F1022" t="s">
        <v>206</v>
      </c>
      <c r="G1022">
        <v>387</v>
      </c>
      <c r="H1022">
        <v>1316</v>
      </c>
      <c r="I1022">
        <v>4791</v>
      </c>
      <c r="J1022">
        <v>269195.28999999998</v>
      </c>
      <c r="K1022">
        <v>248409.37</v>
      </c>
      <c r="L1022">
        <v>209503.81</v>
      </c>
      <c r="M1022">
        <v>79984.028999999995</v>
      </c>
      <c r="N1022">
        <v>387</v>
      </c>
      <c r="O1022">
        <v>610</v>
      </c>
      <c r="P1022">
        <v>2442</v>
      </c>
      <c r="Q1022">
        <v>127395.28</v>
      </c>
      <c r="R1022">
        <v>115034.9</v>
      </c>
      <c r="S1022">
        <v>85170.14</v>
      </c>
      <c r="T1022">
        <v>42999.856200000002</v>
      </c>
      <c r="U1022">
        <v>387</v>
      </c>
      <c r="V1022">
        <v>706</v>
      </c>
      <c r="W1022">
        <v>2349</v>
      </c>
      <c r="X1022">
        <v>141800.01</v>
      </c>
      <c r="Y1022">
        <v>133374.47</v>
      </c>
      <c r="Z1022">
        <v>124333.67</v>
      </c>
      <c r="AA1022">
        <v>36984.1728</v>
      </c>
      <c r="AB1022">
        <v>371</v>
      </c>
      <c r="AC1022">
        <v>385</v>
      </c>
      <c r="AD1022">
        <v>296</v>
      </c>
      <c r="AE1022">
        <v>368</v>
      </c>
      <c r="AF1022">
        <v>371</v>
      </c>
      <c r="AG1022">
        <v>385</v>
      </c>
      <c r="AH1022">
        <v>296</v>
      </c>
      <c r="AI1022">
        <v>368</v>
      </c>
      <c r="AJ1022">
        <v>371</v>
      </c>
      <c r="AK1022">
        <v>385</v>
      </c>
      <c r="AL1022">
        <v>296</v>
      </c>
      <c r="AM1022">
        <v>368</v>
      </c>
    </row>
    <row r="1023" spans="1:39" x14ac:dyDescent="0.15">
      <c r="A1023" t="s">
        <v>218</v>
      </c>
      <c r="B1023">
        <v>5</v>
      </c>
      <c r="C1023">
        <v>2</v>
      </c>
      <c r="D1023">
        <v>1</v>
      </c>
      <c r="E1023" t="s">
        <v>30</v>
      </c>
      <c r="F1023" t="s">
        <v>206</v>
      </c>
      <c r="G1023">
        <v>106</v>
      </c>
      <c r="H1023">
        <v>423</v>
      </c>
      <c r="I1023">
        <v>1460</v>
      </c>
      <c r="J1023">
        <v>80347.39</v>
      </c>
      <c r="K1023">
        <v>71082.78</v>
      </c>
      <c r="L1023">
        <v>59393.8</v>
      </c>
      <c r="M1023">
        <v>23293.865399999999</v>
      </c>
      <c r="N1023">
        <v>106</v>
      </c>
      <c r="O1023">
        <v>192</v>
      </c>
      <c r="P1023">
        <v>720</v>
      </c>
      <c r="Q1023">
        <v>38380.89</v>
      </c>
      <c r="R1023">
        <v>33926.69</v>
      </c>
      <c r="S1023">
        <v>24545.88</v>
      </c>
      <c r="T1023">
        <v>12123.8123</v>
      </c>
      <c r="U1023">
        <v>106</v>
      </c>
      <c r="V1023">
        <v>231</v>
      </c>
      <c r="W1023">
        <v>740</v>
      </c>
      <c r="X1023">
        <v>41966.5</v>
      </c>
      <c r="Y1023">
        <v>37156.089999999997</v>
      </c>
      <c r="Z1023">
        <v>34847.919999999998</v>
      </c>
      <c r="AA1023">
        <v>11170.053099999999</v>
      </c>
      <c r="AB1023">
        <v>95</v>
      </c>
      <c r="AC1023">
        <v>105</v>
      </c>
      <c r="AD1023">
        <v>78</v>
      </c>
      <c r="AE1023">
        <v>102</v>
      </c>
      <c r="AF1023">
        <v>95</v>
      </c>
      <c r="AG1023">
        <v>105</v>
      </c>
      <c r="AH1023">
        <v>78</v>
      </c>
      <c r="AI1023">
        <v>102</v>
      </c>
      <c r="AJ1023">
        <v>95</v>
      </c>
      <c r="AK1023">
        <v>105</v>
      </c>
      <c r="AL1023">
        <v>78</v>
      </c>
      <c r="AM1023">
        <v>102</v>
      </c>
    </row>
    <row r="1024" spans="1:39" x14ac:dyDescent="0.15">
      <c r="A1024" t="s">
        <v>218</v>
      </c>
      <c r="B1024">
        <v>5</v>
      </c>
      <c r="C1024">
        <v>2</v>
      </c>
      <c r="D1024">
        <v>1</v>
      </c>
      <c r="E1024" t="s">
        <v>29</v>
      </c>
      <c r="F1024" t="s">
        <v>206</v>
      </c>
      <c r="G1024">
        <v>877</v>
      </c>
      <c r="H1024">
        <v>3308</v>
      </c>
      <c r="I1024">
        <v>12155</v>
      </c>
      <c r="J1024">
        <v>688528.11</v>
      </c>
      <c r="K1024">
        <v>602627.86</v>
      </c>
      <c r="L1024">
        <v>511326.28</v>
      </c>
      <c r="M1024">
        <v>200775.65979999999</v>
      </c>
      <c r="N1024">
        <v>877</v>
      </c>
      <c r="O1024">
        <v>1498</v>
      </c>
      <c r="P1024">
        <v>5914</v>
      </c>
      <c r="Q1024">
        <v>319154.7</v>
      </c>
      <c r="R1024">
        <v>274008.13</v>
      </c>
      <c r="S1024">
        <v>205884.82</v>
      </c>
      <c r="T1024">
        <v>103985.86810000001</v>
      </c>
      <c r="U1024">
        <v>877</v>
      </c>
      <c r="V1024">
        <v>1810</v>
      </c>
      <c r="W1024">
        <v>6241</v>
      </c>
      <c r="X1024">
        <v>369373.41</v>
      </c>
      <c r="Y1024">
        <v>328619.73</v>
      </c>
      <c r="Z1024">
        <v>305441.46000000002</v>
      </c>
      <c r="AA1024">
        <v>96789.791700000002</v>
      </c>
      <c r="AB1024">
        <v>838</v>
      </c>
      <c r="AC1024">
        <v>869</v>
      </c>
      <c r="AD1024">
        <v>678</v>
      </c>
      <c r="AE1024">
        <v>847</v>
      </c>
      <c r="AF1024">
        <v>838</v>
      </c>
      <c r="AG1024">
        <v>869</v>
      </c>
      <c r="AH1024">
        <v>678</v>
      </c>
      <c r="AI1024">
        <v>847</v>
      </c>
      <c r="AJ1024">
        <v>838</v>
      </c>
      <c r="AK1024">
        <v>869</v>
      </c>
      <c r="AL1024">
        <v>678</v>
      </c>
      <c r="AM1024">
        <v>847</v>
      </c>
    </row>
    <row r="1025" spans="1:39" x14ac:dyDescent="0.15">
      <c r="A1025" t="s">
        <v>218</v>
      </c>
      <c r="B1025">
        <v>5</v>
      </c>
      <c r="C1025">
        <v>2</v>
      </c>
      <c r="D1025">
        <v>1</v>
      </c>
      <c r="E1025" t="s">
        <v>32</v>
      </c>
      <c r="F1025" t="s">
        <v>206</v>
      </c>
      <c r="G1025">
        <v>33</v>
      </c>
      <c r="H1025">
        <v>139</v>
      </c>
      <c r="I1025">
        <v>525</v>
      </c>
      <c r="J1025">
        <v>30364.799999999999</v>
      </c>
      <c r="K1025">
        <v>26727.86</v>
      </c>
      <c r="L1025">
        <v>20721.009999999998</v>
      </c>
      <c r="M1025">
        <v>9013.3076000000001</v>
      </c>
      <c r="N1025">
        <v>33</v>
      </c>
      <c r="O1025">
        <v>65</v>
      </c>
      <c r="P1025">
        <v>261</v>
      </c>
      <c r="Q1025">
        <v>14915.88</v>
      </c>
      <c r="R1025">
        <v>13163.51</v>
      </c>
      <c r="S1025">
        <v>8669.8799999999992</v>
      </c>
      <c r="T1025">
        <v>4967.2744000000002</v>
      </c>
      <c r="U1025">
        <v>33</v>
      </c>
      <c r="V1025">
        <v>74</v>
      </c>
      <c r="W1025">
        <v>264</v>
      </c>
      <c r="X1025">
        <v>15448.92</v>
      </c>
      <c r="Y1025">
        <v>13564.35</v>
      </c>
      <c r="Z1025">
        <v>12051.13</v>
      </c>
      <c r="AA1025">
        <v>4046.0331999999999</v>
      </c>
      <c r="AB1025">
        <v>33</v>
      </c>
      <c r="AC1025">
        <v>33</v>
      </c>
      <c r="AD1025">
        <v>29</v>
      </c>
      <c r="AE1025">
        <v>31</v>
      </c>
      <c r="AF1025">
        <v>33</v>
      </c>
      <c r="AG1025">
        <v>33</v>
      </c>
      <c r="AH1025">
        <v>29</v>
      </c>
      <c r="AI1025">
        <v>31</v>
      </c>
      <c r="AJ1025">
        <v>33</v>
      </c>
      <c r="AK1025">
        <v>33</v>
      </c>
      <c r="AL1025">
        <v>29</v>
      </c>
      <c r="AM1025">
        <v>31</v>
      </c>
    </row>
    <row r="1026" spans="1:39" x14ac:dyDescent="0.15">
      <c r="A1026" t="s">
        <v>218</v>
      </c>
      <c r="B1026">
        <v>5</v>
      </c>
      <c r="C1026">
        <v>2</v>
      </c>
      <c r="D1026">
        <v>2</v>
      </c>
      <c r="E1026" t="s">
        <v>28</v>
      </c>
      <c r="F1026" t="s">
        <v>206</v>
      </c>
      <c r="G1026">
        <v>35</v>
      </c>
      <c r="H1026">
        <v>103</v>
      </c>
      <c r="I1026">
        <v>427</v>
      </c>
      <c r="J1026">
        <v>24183.759999999998</v>
      </c>
      <c r="K1026">
        <v>22015.57</v>
      </c>
      <c r="L1026">
        <v>18925.21</v>
      </c>
      <c r="M1026">
        <v>7030.8892999999998</v>
      </c>
      <c r="N1026">
        <v>35</v>
      </c>
      <c r="O1026">
        <v>52</v>
      </c>
      <c r="P1026">
        <v>235</v>
      </c>
      <c r="Q1026">
        <v>12581.89</v>
      </c>
      <c r="R1026">
        <v>11245.14</v>
      </c>
      <c r="S1026">
        <v>8599.75</v>
      </c>
      <c r="T1026">
        <v>4043.6314000000002</v>
      </c>
      <c r="U1026">
        <v>35</v>
      </c>
      <c r="V1026">
        <v>51</v>
      </c>
      <c r="W1026">
        <v>192</v>
      </c>
      <c r="X1026">
        <v>11601.87</v>
      </c>
      <c r="Y1026">
        <v>10770.43</v>
      </c>
      <c r="Z1026">
        <v>10325.459999999999</v>
      </c>
      <c r="AA1026">
        <v>2987.2579000000001</v>
      </c>
      <c r="AB1026">
        <v>34</v>
      </c>
      <c r="AC1026">
        <v>35</v>
      </c>
      <c r="AD1026">
        <v>20</v>
      </c>
      <c r="AE1026">
        <v>32</v>
      </c>
      <c r="AF1026">
        <v>34</v>
      </c>
      <c r="AG1026">
        <v>35</v>
      </c>
      <c r="AH1026">
        <v>20</v>
      </c>
      <c r="AI1026">
        <v>32</v>
      </c>
      <c r="AJ1026">
        <v>34</v>
      </c>
      <c r="AK1026">
        <v>35</v>
      </c>
      <c r="AL1026">
        <v>20</v>
      </c>
      <c r="AM1026">
        <v>32</v>
      </c>
    </row>
    <row r="1027" spans="1:39" x14ac:dyDescent="0.15">
      <c r="A1027" t="s">
        <v>218</v>
      </c>
      <c r="B1027">
        <v>5</v>
      </c>
      <c r="C1027">
        <v>2</v>
      </c>
      <c r="D1027">
        <v>2</v>
      </c>
      <c r="E1027" t="s">
        <v>30</v>
      </c>
      <c r="F1027" t="s">
        <v>206</v>
      </c>
      <c r="G1027">
        <v>4</v>
      </c>
      <c r="H1027">
        <v>10</v>
      </c>
      <c r="I1027">
        <v>43</v>
      </c>
      <c r="J1027">
        <v>2430.81</v>
      </c>
      <c r="K1027">
        <v>2379.21</v>
      </c>
      <c r="L1027">
        <v>2112.2199999999998</v>
      </c>
      <c r="M1027">
        <v>723.03470000000004</v>
      </c>
      <c r="N1027">
        <v>4</v>
      </c>
      <c r="O1027">
        <v>4</v>
      </c>
      <c r="P1027">
        <v>21</v>
      </c>
      <c r="Q1027">
        <v>952.86</v>
      </c>
      <c r="R1027">
        <v>932.86</v>
      </c>
      <c r="S1027">
        <v>902.87</v>
      </c>
      <c r="T1027">
        <v>354.68470000000002</v>
      </c>
      <c r="U1027">
        <v>4</v>
      </c>
      <c r="V1027">
        <v>6</v>
      </c>
      <c r="W1027">
        <v>22</v>
      </c>
      <c r="X1027">
        <v>1477.95</v>
      </c>
      <c r="Y1027">
        <v>1446.35</v>
      </c>
      <c r="Z1027">
        <v>1209.3499999999999</v>
      </c>
      <c r="AA1027">
        <v>368.35</v>
      </c>
      <c r="AB1027">
        <v>4</v>
      </c>
      <c r="AC1027">
        <v>4</v>
      </c>
      <c r="AD1027">
        <v>3</v>
      </c>
      <c r="AE1027">
        <v>4</v>
      </c>
      <c r="AF1027">
        <v>4</v>
      </c>
      <c r="AG1027">
        <v>4</v>
      </c>
      <c r="AH1027">
        <v>3</v>
      </c>
      <c r="AI1027">
        <v>4</v>
      </c>
      <c r="AJ1027">
        <v>4</v>
      </c>
      <c r="AK1027">
        <v>4</v>
      </c>
      <c r="AL1027">
        <v>3</v>
      </c>
      <c r="AM1027">
        <v>4</v>
      </c>
    </row>
    <row r="1028" spans="1:39" x14ac:dyDescent="0.15">
      <c r="A1028" t="s">
        <v>218</v>
      </c>
      <c r="B1028">
        <v>5</v>
      </c>
      <c r="C1028">
        <v>2</v>
      </c>
      <c r="D1028">
        <v>2</v>
      </c>
      <c r="E1028" t="s">
        <v>29</v>
      </c>
      <c r="F1028" t="s">
        <v>206</v>
      </c>
      <c r="G1028">
        <v>17</v>
      </c>
      <c r="H1028">
        <v>51</v>
      </c>
      <c r="I1028">
        <v>236</v>
      </c>
      <c r="J1028">
        <v>12709.29</v>
      </c>
      <c r="K1028">
        <v>11289.53</v>
      </c>
      <c r="L1028">
        <v>8415.74</v>
      </c>
      <c r="M1028">
        <v>3764.8917999999999</v>
      </c>
      <c r="N1028">
        <v>17</v>
      </c>
      <c r="O1028">
        <v>21</v>
      </c>
      <c r="P1028">
        <v>118</v>
      </c>
      <c r="Q1028">
        <v>5638.35</v>
      </c>
      <c r="R1028">
        <v>4793.9799999999996</v>
      </c>
      <c r="S1028">
        <v>2777.89</v>
      </c>
      <c r="T1028">
        <v>1880.0968</v>
      </c>
      <c r="U1028">
        <v>17</v>
      </c>
      <c r="V1028">
        <v>30</v>
      </c>
      <c r="W1028">
        <v>118</v>
      </c>
      <c r="X1028">
        <v>7070.94</v>
      </c>
      <c r="Y1028">
        <v>6495.55</v>
      </c>
      <c r="Z1028">
        <v>5637.85</v>
      </c>
      <c r="AA1028">
        <v>1884.7950000000001</v>
      </c>
      <c r="AB1028">
        <v>17</v>
      </c>
      <c r="AC1028">
        <v>15</v>
      </c>
      <c r="AD1028">
        <v>13</v>
      </c>
      <c r="AE1028">
        <v>17</v>
      </c>
      <c r="AF1028">
        <v>17</v>
      </c>
      <c r="AG1028">
        <v>15</v>
      </c>
      <c r="AH1028">
        <v>13</v>
      </c>
      <c r="AI1028">
        <v>17</v>
      </c>
      <c r="AJ1028">
        <v>17</v>
      </c>
      <c r="AK1028">
        <v>15</v>
      </c>
      <c r="AL1028">
        <v>13</v>
      </c>
      <c r="AM1028">
        <v>17</v>
      </c>
    </row>
    <row r="1029" spans="1:39" x14ac:dyDescent="0.15">
      <c r="A1029" t="s">
        <v>218</v>
      </c>
      <c r="B1029">
        <v>5</v>
      </c>
      <c r="C1029">
        <v>2</v>
      </c>
      <c r="D1029">
        <v>2</v>
      </c>
      <c r="E1029" t="s">
        <v>32</v>
      </c>
      <c r="F1029" t="s">
        <v>206</v>
      </c>
      <c r="G1029">
        <v>6</v>
      </c>
      <c r="H1029">
        <v>22</v>
      </c>
      <c r="I1029">
        <v>110</v>
      </c>
      <c r="J1029">
        <v>5932.68</v>
      </c>
      <c r="K1029">
        <v>5481.05</v>
      </c>
      <c r="L1029">
        <v>4324.1099999999997</v>
      </c>
      <c r="M1029">
        <v>1631.1460999999999</v>
      </c>
      <c r="N1029">
        <v>6</v>
      </c>
      <c r="O1029">
        <v>6</v>
      </c>
      <c r="P1029">
        <v>25</v>
      </c>
      <c r="Q1029">
        <v>1086.8499999999999</v>
      </c>
      <c r="R1029">
        <v>993.76</v>
      </c>
      <c r="S1029">
        <v>611.79</v>
      </c>
      <c r="T1029">
        <v>375.71940000000001</v>
      </c>
      <c r="U1029">
        <v>6</v>
      </c>
      <c r="V1029">
        <v>16</v>
      </c>
      <c r="W1029">
        <v>85</v>
      </c>
      <c r="X1029">
        <v>4845.83</v>
      </c>
      <c r="Y1029">
        <v>4487.29</v>
      </c>
      <c r="Z1029">
        <v>3712.32</v>
      </c>
      <c r="AA1029">
        <v>1255.4267</v>
      </c>
      <c r="AB1029">
        <v>6</v>
      </c>
      <c r="AC1029">
        <v>6</v>
      </c>
      <c r="AD1029">
        <v>3</v>
      </c>
      <c r="AE1029">
        <v>6</v>
      </c>
      <c r="AF1029">
        <v>6</v>
      </c>
      <c r="AG1029">
        <v>6</v>
      </c>
      <c r="AH1029">
        <v>3</v>
      </c>
      <c r="AI1029">
        <v>6</v>
      </c>
      <c r="AJ1029">
        <v>6</v>
      </c>
      <c r="AK1029">
        <v>6</v>
      </c>
      <c r="AL1029">
        <v>3</v>
      </c>
      <c r="AM1029">
        <v>6</v>
      </c>
    </row>
    <row r="1030" spans="1:39" x14ac:dyDescent="0.15">
      <c r="A1030" t="s">
        <v>218</v>
      </c>
      <c r="B1030">
        <v>30</v>
      </c>
      <c r="C1030">
        <v>1</v>
      </c>
      <c r="D1030">
        <v>0</v>
      </c>
      <c r="E1030" t="s">
        <v>28</v>
      </c>
      <c r="F1030" t="s">
        <v>206</v>
      </c>
      <c r="G1030">
        <v>1727</v>
      </c>
      <c r="H1030">
        <v>2222</v>
      </c>
      <c r="I1030">
        <v>8381</v>
      </c>
      <c r="J1030">
        <v>464008.59</v>
      </c>
      <c r="K1030">
        <v>430172.71</v>
      </c>
      <c r="L1030">
        <v>398180.63</v>
      </c>
      <c r="M1030">
        <v>137893.8357</v>
      </c>
      <c r="N1030">
        <v>639</v>
      </c>
      <c r="O1030">
        <v>835</v>
      </c>
      <c r="P1030">
        <v>3346</v>
      </c>
      <c r="Q1030">
        <v>173624.88</v>
      </c>
      <c r="R1030">
        <v>158030.06</v>
      </c>
      <c r="S1030">
        <v>136871.69</v>
      </c>
      <c r="T1030">
        <v>59661.732799999998</v>
      </c>
      <c r="U1030">
        <v>1088</v>
      </c>
      <c r="V1030">
        <v>1387</v>
      </c>
      <c r="W1030">
        <v>5035</v>
      </c>
      <c r="X1030">
        <v>290383.71000000002</v>
      </c>
      <c r="Y1030">
        <v>272142.65000000002</v>
      </c>
      <c r="Z1030">
        <v>261308.94</v>
      </c>
      <c r="AA1030">
        <v>78232.102899999998</v>
      </c>
      <c r="AB1030">
        <v>1695</v>
      </c>
      <c r="AC1030">
        <v>1134</v>
      </c>
      <c r="AD1030">
        <v>949</v>
      </c>
      <c r="AE1030">
        <v>839</v>
      </c>
      <c r="AF1030">
        <v>630</v>
      </c>
      <c r="AG1030">
        <v>600</v>
      </c>
      <c r="AH1030">
        <v>521</v>
      </c>
      <c r="AI1030">
        <v>359</v>
      </c>
      <c r="AJ1030">
        <v>1065</v>
      </c>
      <c r="AK1030">
        <v>534</v>
      </c>
      <c r="AL1030">
        <v>428</v>
      </c>
      <c r="AM1030">
        <v>480</v>
      </c>
    </row>
    <row r="1031" spans="1:39" x14ac:dyDescent="0.15">
      <c r="A1031" t="s">
        <v>218</v>
      </c>
      <c r="B1031">
        <v>30</v>
      </c>
      <c r="C1031">
        <v>1</v>
      </c>
      <c r="D1031">
        <v>0</v>
      </c>
      <c r="E1031" t="s">
        <v>30</v>
      </c>
      <c r="F1031" t="s">
        <v>206</v>
      </c>
      <c r="G1031">
        <v>6</v>
      </c>
      <c r="H1031">
        <v>6</v>
      </c>
      <c r="I1031">
        <v>18</v>
      </c>
      <c r="J1031">
        <v>1501.97</v>
      </c>
      <c r="K1031">
        <v>1417.17</v>
      </c>
      <c r="L1031">
        <v>1417.17</v>
      </c>
      <c r="M1031">
        <v>431.98</v>
      </c>
      <c r="N1031">
        <v>3</v>
      </c>
      <c r="O1031">
        <v>3</v>
      </c>
      <c r="P1031">
        <v>9</v>
      </c>
      <c r="Q1031">
        <v>803.97</v>
      </c>
      <c r="R1031">
        <v>750.37</v>
      </c>
      <c r="S1031">
        <v>750.37</v>
      </c>
      <c r="T1031">
        <v>264.25</v>
      </c>
      <c r="U1031">
        <v>3</v>
      </c>
      <c r="V1031">
        <v>3</v>
      </c>
      <c r="W1031">
        <v>9</v>
      </c>
      <c r="X1031">
        <v>698</v>
      </c>
      <c r="Y1031">
        <v>666.8</v>
      </c>
      <c r="Z1031">
        <v>666.8</v>
      </c>
      <c r="AA1031">
        <v>167.73</v>
      </c>
      <c r="AB1031">
        <v>5</v>
      </c>
      <c r="AC1031">
        <v>4</v>
      </c>
      <c r="AD1031">
        <v>2</v>
      </c>
      <c r="AE1031">
        <v>2</v>
      </c>
      <c r="AF1031">
        <v>2</v>
      </c>
      <c r="AG1031">
        <v>3</v>
      </c>
      <c r="AH1031">
        <v>2</v>
      </c>
      <c r="AI1031">
        <v>1</v>
      </c>
      <c r="AJ1031">
        <v>3</v>
      </c>
      <c r="AK1031">
        <v>1</v>
      </c>
      <c r="AL1031">
        <v>0</v>
      </c>
      <c r="AM1031">
        <v>1</v>
      </c>
    </row>
    <row r="1032" spans="1:39" x14ac:dyDescent="0.15">
      <c r="A1032" t="s">
        <v>218</v>
      </c>
      <c r="B1032">
        <v>30</v>
      </c>
      <c r="C1032">
        <v>1</v>
      </c>
      <c r="D1032">
        <v>0</v>
      </c>
      <c r="E1032" t="s">
        <v>29</v>
      </c>
      <c r="F1032" t="s">
        <v>206</v>
      </c>
      <c r="G1032">
        <v>36</v>
      </c>
      <c r="H1032">
        <v>56</v>
      </c>
      <c r="I1032">
        <v>201</v>
      </c>
      <c r="J1032">
        <v>11373.13</v>
      </c>
      <c r="K1032">
        <v>9215.44</v>
      </c>
      <c r="L1032">
        <v>8615.1299999999992</v>
      </c>
      <c r="M1032">
        <v>3607.9304000000002</v>
      </c>
      <c r="N1032">
        <v>15</v>
      </c>
      <c r="O1032">
        <v>24</v>
      </c>
      <c r="P1032">
        <v>90</v>
      </c>
      <c r="Q1032">
        <v>4487.33</v>
      </c>
      <c r="R1032">
        <v>3439.02</v>
      </c>
      <c r="S1032">
        <v>3015.56</v>
      </c>
      <c r="T1032">
        <v>1847.6511</v>
      </c>
      <c r="U1032">
        <v>21</v>
      </c>
      <c r="V1032">
        <v>32</v>
      </c>
      <c r="W1032">
        <v>111</v>
      </c>
      <c r="X1032">
        <v>6885.8</v>
      </c>
      <c r="Y1032">
        <v>5776.42</v>
      </c>
      <c r="Z1032">
        <v>5599.57</v>
      </c>
      <c r="AA1032">
        <v>1760.2792999999999</v>
      </c>
      <c r="AB1032">
        <v>35</v>
      </c>
      <c r="AC1032">
        <v>21</v>
      </c>
      <c r="AD1032">
        <v>18</v>
      </c>
      <c r="AE1032">
        <v>20</v>
      </c>
      <c r="AF1032">
        <v>15</v>
      </c>
      <c r="AG1032">
        <v>14</v>
      </c>
      <c r="AH1032">
        <v>13</v>
      </c>
      <c r="AI1032">
        <v>12</v>
      </c>
      <c r="AJ1032">
        <v>20</v>
      </c>
      <c r="AK1032">
        <v>7</v>
      </c>
      <c r="AL1032">
        <v>5</v>
      </c>
      <c r="AM1032">
        <v>8</v>
      </c>
    </row>
    <row r="1033" spans="1:39" x14ac:dyDescent="0.15">
      <c r="A1033" t="s">
        <v>218</v>
      </c>
      <c r="B1033">
        <v>30</v>
      </c>
      <c r="C1033">
        <v>1</v>
      </c>
      <c r="D1033">
        <v>0</v>
      </c>
      <c r="E1033" t="s">
        <v>32</v>
      </c>
      <c r="F1033" t="s">
        <v>206</v>
      </c>
      <c r="G1033">
        <v>188</v>
      </c>
      <c r="H1033">
        <v>247</v>
      </c>
      <c r="I1033">
        <v>1100</v>
      </c>
      <c r="J1033">
        <v>59789.1</v>
      </c>
      <c r="K1033">
        <v>50501.54</v>
      </c>
      <c r="L1033">
        <v>48184.52</v>
      </c>
      <c r="M1033">
        <v>17912.549599999998</v>
      </c>
      <c r="N1033">
        <v>52</v>
      </c>
      <c r="O1033">
        <v>75</v>
      </c>
      <c r="P1033">
        <v>301</v>
      </c>
      <c r="Q1033">
        <v>16243.49</v>
      </c>
      <c r="R1033">
        <v>13694.43</v>
      </c>
      <c r="S1033">
        <v>12158.92</v>
      </c>
      <c r="T1033">
        <v>5449.0172000000002</v>
      </c>
      <c r="U1033">
        <v>136</v>
      </c>
      <c r="V1033">
        <v>172</v>
      </c>
      <c r="W1033">
        <v>799</v>
      </c>
      <c r="X1033">
        <v>43545.61</v>
      </c>
      <c r="Y1033">
        <v>36807.11</v>
      </c>
      <c r="Z1033">
        <v>36025.599999999999</v>
      </c>
      <c r="AA1033">
        <v>12463.5324</v>
      </c>
      <c r="AB1033">
        <v>186</v>
      </c>
      <c r="AC1033">
        <v>135</v>
      </c>
      <c r="AD1033">
        <v>113</v>
      </c>
      <c r="AE1033">
        <v>151</v>
      </c>
      <c r="AF1033">
        <v>51</v>
      </c>
      <c r="AG1033">
        <v>41</v>
      </c>
      <c r="AH1033">
        <v>36</v>
      </c>
      <c r="AI1033">
        <v>40</v>
      </c>
      <c r="AJ1033">
        <v>135</v>
      </c>
      <c r="AK1033">
        <v>94</v>
      </c>
      <c r="AL1033">
        <v>77</v>
      </c>
      <c r="AM1033">
        <v>111</v>
      </c>
    </row>
    <row r="1034" spans="1:39" x14ac:dyDescent="0.15">
      <c r="A1034" t="s">
        <v>218</v>
      </c>
      <c r="B1034">
        <v>30</v>
      </c>
      <c r="C1034">
        <v>1</v>
      </c>
      <c r="D1034">
        <v>1</v>
      </c>
      <c r="E1034" t="s">
        <v>28</v>
      </c>
      <c r="F1034" t="s">
        <v>206</v>
      </c>
      <c r="G1034">
        <v>12340</v>
      </c>
      <c r="H1034">
        <v>17934</v>
      </c>
      <c r="I1034">
        <v>61221</v>
      </c>
      <c r="J1034">
        <v>3449849.77</v>
      </c>
      <c r="K1034">
        <v>3154966.54</v>
      </c>
      <c r="L1034">
        <v>2924076.58</v>
      </c>
      <c r="M1034">
        <v>1004879.8372</v>
      </c>
      <c r="N1034">
        <v>6297</v>
      </c>
      <c r="O1034">
        <v>8498</v>
      </c>
      <c r="P1034">
        <v>32146</v>
      </c>
      <c r="Q1034">
        <v>1752416.44</v>
      </c>
      <c r="R1034">
        <v>1612431.49</v>
      </c>
      <c r="S1034">
        <v>1451551.88</v>
      </c>
      <c r="T1034">
        <v>555834.95279999997</v>
      </c>
      <c r="U1034">
        <v>6043</v>
      </c>
      <c r="V1034">
        <v>9436</v>
      </c>
      <c r="W1034">
        <v>29075</v>
      </c>
      <c r="X1034">
        <v>1697433.33</v>
      </c>
      <c r="Y1034">
        <v>1542535.05</v>
      </c>
      <c r="Z1034">
        <v>1472524.7</v>
      </c>
      <c r="AA1034">
        <v>449044.88439999998</v>
      </c>
      <c r="AB1034">
        <v>11627</v>
      </c>
      <c r="AC1034">
        <v>11410</v>
      </c>
      <c r="AD1034">
        <v>7704</v>
      </c>
      <c r="AE1034">
        <v>10740</v>
      </c>
      <c r="AF1034">
        <v>6110</v>
      </c>
      <c r="AG1034">
        <v>6039</v>
      </c>
      <c r="AH1034">
        <v>4424</v>
      </c>
      <c r="AI1034">
        <v>5722</v>
      </c>
      <c r="AJ1034">
        <v>5517</v>
      </c>
      <c r="AK1034">
        <v>5371</v>
      </c>
      <c r="AL1034">
        <v>3280</v>
      </c>
      <c r="AM1034">
        <v>5018</v>
      </c>
    </row>
    <row r="1035" spans="1:39" x14ac:dyDescent="0.15">
      <c r="A1035" t="s">
        <v>218</v>
      </c>
      <c r="B1035">
        <v>30</v>
      </c>
      <c r="C1035">
        <v>1</v>
      </c>
      <c r="D1035">
        <v>1</v>
      </c>
      <c r="E1035" t="s">
        <v>30</v>
      </c>
      <c r="F1035" t="s">
        <v>206</v>
      </c>
      <c r="G1035">
        <v>2195</v>
      </c>
      <c r="H1035">
        <v>3429</v>
      </c>
      <c r="I1035">
        <v>11119</v>
      </c>
      <c r="J1035">
        <v>630251.80000000005</v>
      </c>
      <c r="K1035">
        <v>566888.79</v>
      </c>
      <c r="L1035">
        <v>520411.47</v>
      </c>
      <c r="M1035">
        <v>182248.34080000001</v>
      </c>
      <c r="N1035">
        <v>938</v>
      </c>
      <c r="O1035">
        <v>1284</v>
      </c>
      <c r="P1035">
        <v>4806</v>
      </c>
      <c r="Q1035">
        <v>263221.99</v>
      </c>
      <c r="R1035">
        <v>240002.74</v>
      </c>
      <c r="S1035">
        <v>210347.82</v>
      </c>
      <c r="T1035">
        <v>84003.946200000006</v>
      </c>
      <c r="U1035">
        <v>1257</v>
      </c>
      <c r="V1035">
        <v>2145</v>
      </c>
      <c r="W1035">
        <v>6313</v>
      </c>
      <c r="X1035">
        <v>367029.81</v>
      </c>
      <c r="Y1035">
        <v>326886.05</v>
      </c>
      <c r="Z1035">
        <v>310063.65000000002</v>
      </c>
      <c r="AA1035">
        <v>98244.3946</v>
      </c>
      <c r="AB1035">
        <v>2027</v>
      </c>
      <c r="AC1035">
        <v>2122</v>
      </c>
      <c r="AD1035">
        <v>1377</v>
      </c>
      <c r="AE1035">
        <v>2061</v>
      </c>
      <c r="AF1035">
        <v>880</v>
      </c>
      <c r="AG1035">
        <v>915</v>
      </c>
      <c r="AH1035">
        <v>646</v>
      </c>
      <c r="AI1035">
        <v>904</v>
      </c>
      <c r="AJ1035">
        <v>1147</v>
      </c>
      <c r="AK1035">
        <v>1207</v>
      </c>
      <c r="AL1035">
        <v>731</v>
      </c>
      <c r="AM1035">
        <v>1157</v>
      </c>
    </row>
    <row r="1036" spans="1:39" x14ac:dyDescent="0.15">
      <c r="A1036" t="s">
        <v>218</v>
      </c>
      <c r="B1036">
        <v>30</v>
      </c>
      <c r="C1036">
        <v>1</v>
      </c>
      <c r="D1036">
        <v>1</v>
      </c>
      <c r="E1036" t="s">
        <v>29</v>
      </c>
      <c r="F1036" t="s">
        <v>206</v>
      </c>
      <c r="G1036">
        <v>15008</v>
      </c>
      <c r="H1036">
        <v>22733</v>
      </c>
      <c r="I1036">
        <v>77058</v>
      </c>
      <c r="J1036">
        <v>4374654.79</v>
      </c>
      <c r="K1036">
        <v>3861477.01</v>
      </c>
      <c r="L1036">
        <v>3598048.24</v>
      </c>
      <c r="M1036">
        <v>1262943.3646</v>
      </c>
      <c r="N1036">
        <v>5804</v>
      </c>
      <c r="O1036">
        <v>8055</v>
      </c>
      <c r="P1036">
        <v>31041</v>
      </c>
      <c r="Q1036">
        <v>1694992.09</v>
      </c>
      <c r="R1036">
        <v>1481210.73</v>
      </c>
      <c r="S1036">
        <v>1334589.04</v>
      </c>
      <c r="T1036">
        <v>545451.97629999998</v>
      </c>
      <c r="U1036">
        <v>9204</v>
      </c>
      <c r="V1036">
        <v>14678</v>
      </c>
      <c r="W1036">
        <v>46017</v>
      </c>
      <c r="X1036">
        <v>2679662.7000000002</v>
      </c>
      <c r="Y1036">
        <v>2380266.2799999998</v>
      </c>
      <c r="Z1036">
        <v>2263459.2000000002</v>
      </c>
      <c r="AA1036">
        <v>717491.38829999999</v>
      </c>
      <c r="AB1036">
        <v>14409</v>
      </c>
      <c r="AC1036">
        <v>14485</v>
      </c>
      <c r="AD1036">
        <v>10216</v>
      </c>
      <c r="AE1036">
        <v>14366</v>
      </c>
      <c r="AF1036">
        <v>5587</v>
      </c>
      <c r="AG1036">
        <v>5613</v>
      </c>
      <c r="AH1036">
        <v>4338</v>
      </c>
      <c r="AI1036">
        <v>5577</v>
      </c>
      <c r="AJ1036">
        <v>8822</v>
      </c>
      <c r="AK1036">
        <v>8872</v>
      </c>
      <c r="AL1036">
        <v>5878</v>
      </c>
      <c r="AM1036">
        <v>8789</v>
      </c>
    </row>
    <row r="1037" spans="1:39" x14ac:dyDescent="0.15">
      <c r="A1037" t="s">
        <v>218</v>
      </c>
      <c r="B1037">
        <v>30</v>
      </c>
      <c r="C1037">
        <v>1</v>
      </c>
      <c r="D1037">
        <v>1</v>
      </c>
      <c r="E1037" t="s">
        <v>32</v>
      </c>
      <c r="F1037" t="s">
        <v>206</v>
      </c>
      <c r="G1037">
        <v>373</v>
      </c>
      <c r="H1037">
        <v>536</v>
      </c>
      <c r="I1037">
        <v>2058</v>
      </c>
      <c r="J1037">
        <v>119451.31</v>
      </c>
      <c r="K1037">
        <v>101716.42</v>
      </c>
      <c r="L1037">
        <v>93777.52</v>
      </c>
      <c r="M1037">
        <v>33098.335400000004</v>
      </c>
      <c r="N1037">
        <v>133</v>
      </c>
      <c r="O1037">
        <v>190</v>
      </c>
      <c r="P1037">
        <v>708</v>
      </c>
      <c r="Q1037">
        <v>41454.620000000003</v>
      </c>
      <c r="R1037">
        <v>35297.89</v>
      </c>
      <c r="S1037">
        <v>30136.09</v>
      </c>
      <c r="T1037">
        <v>12506.6068</v>
      </c>
      <c r="U1037">
        <v>240</v>
      </c>
      <c r="V1037">
        <v>346</v>
      </c>
      <c r="W1037">
        <v>1350</v>
      </c>
      <c r="X1037">
        <v>77996.69</v>
      </c>
      <c r="Y1037">
        <v>66418.53</v>
      </c>
      <c r="Z1037">
        <v>63641.43</v>
      </c>
      <c r="AA1037">
        <v>20591.728599999999</v>
      </c>
      <c r="AB1037">
        <v>367</v>
      </c>
      <c r="AC1037">
        <v>344</v>
      </c>
      <c r="AD1037">
        <v>241</v>
      </c>
      <c r="AE1037">
        <v>344</v>
      </c>
      <c r="AF1037">
        <v>133</v>
      </c>
      <c r="AG1037">
        <v>126</v>
      </c>
      <c r="AH1037">
        <v>94</v>
      </c>
      <c r="AI1037">
        <v>125</v>
      </c>
      <c r="AJ1037">
        <v>234</v>
      </c>
      <c r="AK1037">
        <v>218</v>
      </c>
      <c r="AL1037">
        <v>147</v>
      </c>
      <c r="AM1037">
        <v>219</v>
      </c>
    </row>
    <row r="1038" spans="1:39" x14ac:dyDescent="0.15">
      <c r="A1038" t="s">
        <v>218</v>
      </c>
      <c r="B1038">
        <v>30</v>
      </c>
      <c r="C1038">
        <v>1</v>
      </c>
      <c r="D1038">
        <v>2</v>
      </c>
      <c r="E1038" t="s">
        <v>28</v>
      </c>
      <c r="F1038" t="s">
        <v>206</v>
      </c>
      <c r="G1038">
        <v>2451</v>
      </c>
      <c r="H1038">
        <v>3031</v>
      </c>
      <c r="I1038">
        <v>11438</v>
      </c>
      <c r="J1038">
        <v>649214.56999999995</v>
      </c>
      <c r="K1038">
        <v>606121.06000000006</v>
      </c>
      <c r="L1038">
        <v>566511.26</v>
      </c>
      <c r="M1038">
        <v>189781.09150000001</v>
      </c>
      <c r="N1038">
        <v>980</v>
      </c>
      <c r="O1038">
        <v>1171</v>
      </c>
      <c r="P1038">
        <v>4780</v>
      </c>
      <c r="Q1038">
        <v>264370.09999999998</v>
      </c>
      <c r="R1038">
        <v>243110.67</v>
      </c>
      <c r="S1038">
        <v>215316.34</v>
      </c>
      <c r="T1038">
        <v>86053.788100000005</v>
      </c>
      <c r="U1038">
        <v>1471</v>
      </c>
      <c r="V1038">
        <v>1860</v>
      </c>
      <c r="W1038">
        <v>6658</v>
      </c>
      <c r="X1038">
        <v>384844.47</v>
      </c>
      <c r="Y1038">
        <v>363010.39</v>
      </c>
      <c r="Z1038">
        <v>351194.92</v>
      </c>
      <c r="AA1038">
        <v>103727.3034</v>
      </c>
      <c r="AB1038">
        <v>2328</v>
      </c>
      <c r="AC1038">
        <v>2022</v>
      </c>
      <c r="AD1038">
        <v>993</v>
      </c>
      <c r="AE1038">
        <v>2055</v>
      </c>
      <c r="AF1038">
        <v>929</v>
      </c>
      <c r="AG1038">
        <v>941</v>
      </c>
      <c r="AH1038">
        <v>534</v>
      </c>
      <c r="AI1038">
        <v>880</v>
      </c>
      <c r="AJ1038">
        <v>1399</v>
      </c>
      <c r="AK1038">
        <v>1081</v>
      </c>
      <c r="AL1038">
        <v>459</v>
      </c>
      <c r="AM1038">
        <v>1175</v>
      </c>
    </row>
    <row r="1039" spans="1:39" x14ac:dyDescent="0.15">
      <c r="A1039" t="s">
        <v>218</v>
      </c>
      <c r="B1039">
        <v>30</v>
      </c>
      <c r="C1039">
        <v>1</v>
      </c>
      <c r="D1039">
        <v>2</v>
      </c>
      <c r="E1039" t="s">
        <v>30</v>
      </c>
      <c r="F1039" t="s">
        <v>206</v>
      </c>
      <c r="G1039">
        <v>378</v>
      </c>
      <c r="H1039">
        <v>478</v>
      </c>
      <c r="I1039">
        <v>1837</v>
      </c>
      <c r="J1039">
        <v>103813.93</v>
      </c>
      <c r="K1039">
        <v>95018.69</v>
      </c>
      <c r="L1039">
        <v>89695.61</v>
      </c>
      <c r="M1039">
        <v>30181.267400000001</v>
      </c>
      <c r="N1039">
        <v>127</v>
      </c>
      <c r="O1039">
        <v>149</v>
      </c>
      <c r="P1039">
        <v>671</v>
      </c>
      <c r="Q1039">
        <v>35097.599999999999</v>
      </c>
      <c r="R1039">
        <v>31684.63</v>
      </c>
      <c r="S1039">
        <v>28166.639999999999</v>
      </c>
      <c r="T1039">
        <v>11806.264300000001</v>
      </c>
      <c r="U1039">
        <v>251</v>
      </c>
      <c r="V1039">
        <v>329</v>
      </c>
      <c r="W1039">
        <v>1166</v>
      </c>
      <c r="X1039">
        <v>68716.33</v>
      </c>
      <c r="Y1039">
        <v>63334.06</v>
      </c>
      <c r="Z1039">
        <v>61528.97</v>
      </c>
      <c r="AA1039">
        <v>18375.003100000002</v>
      </c>
      <c r="AB1039">
        <v>354</v>
      </c>
      <c r="AC1039">
        <v>329</v>
      </c>
      <c r="AD1039">
        <v>150</v>
      </c>
      <c r="AE1039">
        <v>368</v>
      </c>
      <c r="AF1039">
        <v>114</v>
      </c>
      <c r="AG1039">
        <v>122</v>
      </c>
      <c r="AH1039">
        <v>66</v>
      </c>
      <c r="AI1039">
        <v>122</v>
      </c>
      <c r="AJ1039">
        <v>240</v>
      </c>
      <c r="AK1039">
        <v>207</v>
      </c>
      <c r="AL1039">
        <v>84</v>
      </c>
      <c r="AM1039">
        <v>246</v>
      </c>
    </row>
    <row r="1040" spans="1:39" x14ac:dyDescent="0.15">
      <c r="A1040" t="s">
        <v>218</v>
      </c>
      <c r="B1040">
        <v>30</v>
      </c>
      <c r="C1040">
        <v>1</v>
      </c>
      <c r="D1040">
        <v>2</v>
      </c>
      <c r="E1040" t="s">
        <v>29</v>
      </c>
      <c r="F1040" t="s">
        <v>206</v>
      </c>
      <c r="G1040">
        <v>1100</v>
      </c>
      <c r="H1040">
        <v>1418</v>
      </c>
      <c r="I1040">
        <v>5559</v>
      </c>
      <c r="J1040">
        <v>314695.36</v>
      </c>
      <c r="K1040">
        <v>280823.15000000002</v>
      </c>
      <c r="L1040">
        <v>261273.60000000001</v>
      </c>
      <c r="M1040">
        <v>92214.1967</v>
      </c>
      <c r="N1040">
        <v>410</v>
      </c>
      <c r="O1040">
        <v>486</v>
      </c>
      <c r="P1040">
        <v>2146</v>
      </c>
      <c r="Q1040">
        <v>116731.53</v>
      </c>
      <c r="R1040">
        <v>102960.21</v>
      </c>
      <c r="S1040">
        <v>89648.69</v>
      </c>
      <c r="T1040">
        <v>38598.3465</v>
      </c>
      <c r="U1040">
        <v>690</v>
      </c>
      <c r="V1040">
        <v>932</v>
      </c>
      <c r="W1040">
        <v>3413</v>
      </c>
      <c r="X1040">
        <v>197963.83</v>
      </c>
      <c r="Y1040">
        <v>177862.94</v>
      </c>
      <c r="Z1040">
        <v>171624.91</v>
      </c>
      <c r="AA1040">
        <v>53615.850200000001</v>
      </c>
      <c r="AB1040">
        <v>1054</v>
      </c>
      <c r="AC1040">
        <v>998</v>
      </c>
      <c r="AD1040">
        <v>492</v>
      </c>
      <c r="AE1040">
        <v>1061</v>
      </c>
      <c r="AF1040">
        <v>387</v>
      </c>
      <c r="AG1040">
        <v>387</v>
      </c>
      <c r="AH1040">
        <v>236</v>
      </c>
      <c r="AI1040">
        <v>401</v>
      </c>
      <c r="AJ1040">
        <v>667</v>
      </c>
      <c r="AK1040">
        <v>611</v>
      </c>
      <c r="AL1040">
        <v>256</v>
      </c>
      <c r="AM1040">
        <v>660</v>
      </c>
    </row>
    <row r="1041" spans="1:39" x14ac:dyDescent="0.15">
      <c r="A1041" t="s">
        <v>218</v>
      </c>
      <c r="B1041">
        <v>30</v>
      </c>
      <c r="C1041">
        <v>1</v>
      </c>
      <c r="D1041">
        <v>2</v>
      </c>
      <c r="E1041" t="s">
        <v>32</v>
      </c>
      <c r="F1041" t="s">
        <v>206</v>
      </c>
      <c r="G1041">
        <v>123</v>
      </c>
      <c r="H1041">
        <v>167</v>
      </c>
      <c r="I1041">
        <v>711</v>
      </c>
      <c r="J1041">
        <v>39636.69</v>
      </c>
      <c r="K1041">
        <v>32866.519999999997</v>
      </c>
      <c r="L1041">
        <v>31153.99</v>
      </c>
      <c r="M1041">
        <v>11399.5592</v>
      </c>
      <c r="N1041">
        <v>31</v>
      </c>
      <c r="O1041">
        <v>36</v>
      </c>
      <c r="P1041">
        <v>172</v>
      </c>
      <c r="Q1041">
        <v>9148.18</v>
      </c>
      <c r="R1041">
        <v>7436.53</v>
      </c>
      <c r="S1041">
        <v>6625.68</v>
      </c>
      <c r="T1041">
        <v>3118.2438000000002</v>
      </c>
      <c r="U1041">
        <v>92</v>
      </c>
      <c r="V1041">
        <v>131</v>
      </c>
      <c r="W1041">
        <v>539</v>
      </c>
      <c r="X1041">
        <v>30488.51</v>
      </c>
      <c r="Y1041">
        <v>25429.99</v>
      </c>
      <c r="Z1041">
        <v>24528.31</v>
      </c>
      <c r="AA1041">
        <v>8281.3153999999995</v>
      </c>
      <c r="AB1041">
        <v>120</v>
      </c>
      <c r="AC1041">
        <v>97</v>
      </c>
      <c r="AD1041">
        <v>59</v>
      </c>
      <c r="AE1041">
        <v>106</v>
      </c>
      <c r="AF1041">
        <v>30</v>
      </c>
      <c r="AG1041">
        <v>24</v>
      </c>
      <c r="AH1041">
        <v>17</v>
      </c>
      <c r="AI1041">
        <v>28</v>
      </c>
      <c r="AJ1041">
        <v>90</v>
      </c>
      <c r="AK1041">
        <v>73</v>
      </c>
      <c r="AL1041">
        <v>42</v>
      </c>
      <c r="AM1041">
        <v>78</v>
      </c>
    </row>
    <row r="1042" spans="1:39" x14ac:dyDescent="0.15">
      <c r="A1042" t="s">
        <v>218</v>
      </c>
      <c r="B1042">
        <v>30</v>
      </c>
      <c r="C1042">
        <v>2</v>
      </c>
      <c r="D1042">
        <v>0</v>
      </c>
      <c r="E1042" t="s">
        <v>28</v>
      </c>
      <c r="F1042" t="s">
        <v>206</v>
      </c>
      <c r="G1042">
        <v>89</v>
      </c>
      <c r="H1042">
        <v>225</v>
      </c>
      <c r="I1042">
        <v>614</v>
      </c>
      <c r="J1042">
        <v>26967.66</v>
      </c>
      <c r="K1042">
        <v>23300.86</v>
      </c>
      <c r="L1042">
        <v>19084.89</v>
      </c>
      <c r="M1042">
        <v>9652.0705999999991</v>
      </c>
      <c r="N1042">
        <v>89</v>
      </c>
      <c r="O1042">
        <v>114</v>
      </c>
      <c r="P1042">
        <v>376</v>
      </c>
      <c r="Q1042">
        <v>14633.08</v>
      </c>
      <c r="R1042">
        <v>12288.72</v>
      </c>
      <c r="S1042">
        <v>8735.39</v>
      </c>
      <c r="T1042">
        <v>5950.7383</v>
      </c>
      <c r="U1042">
        <v>89</v>
      </c>
      <c r="V1042">
        <v>111</v>
      </c>
      <c r="W1042">
        <v>238</v>
      </c>
      <c r="X1042">
        <v>12334.58</v>
      </c>
      <c r="Y1042">
        <v>11012.14</v>
      </c>
      <c r="Z1042">
        <v>10349.5</v>
      </c>
      <c r="AA1042">
        <v>3701.3323</v>
      </c>
      <c r="AB1042">
        <v>85</v>
      </c>
      <c r="AC1042">
        <v>89</v>
      </c>
      <c r="AD1042">
        <v>80</v>
      </c>
      <c r="AE1042">
        <v>66</v>
      </c>
      <c r="AF1042">
        <v>85</v>
      </c>
      <c r="AG1042">
        <v>89</v>
      </c>
      <c r="AH1042">
        <v>80</v>
      </c>
      <c r="AI1042">
        <v>66</v>
      </c>
      <c r="AJ1042">
        <v>85</v>
      </c>
      <c r="AK1042">
        <v>89</v>
      </c>
      <c r="AL1042">
        <v>80</v>
      </c>
      <c r="AM1042">
        <v>66</v>
      </c>
    </row>
    <row r="1043" spans="1:39" x14ac:dyDescent="0.15">
      <c r="A1043" t="s">
        <v>218</v>
      </c>
      <c r="B1043">
        <v>30</v>
      </c>
      <c r="C1043">
        <v>2</v>
      </c>
      <c r="D1043">
        <v>0</v>
      </c>
      <c r="E1043" t="s">
        <v>29</v>
      </c>
      <c r="F1043" t="s">
        <v>206</v>
      </c>
      <c r="G1043">
        <v>1</v>
      </c>
      <c r="H1043">
        <v>2</v>
      </c>
      <c r="I1043">
        <v>4</v>
      </c>
      <c r="J1043">
        <v>396</v>
      </c>
      <c r="K1043">
        <v>328.7</v>
      </c>
      <c r="L1043">
        <v>328.7</v>
      </c>
      <c r="M1043">
        <v>87.22</v>
      </c>
      <c r="N1043">
        <v>1</v>
      </c>
      <c r="O1043">
        <v>1</v>
      </c>
      <c r="P1043">
        <v>2</v>
      </c>
      <c r="Q1043">
        <v>198</v>
      </c>
      <c r="R1043">
        <v>140.6</v>
      </c>
      <c r="S1043">
        <v>140.6</v>
      </c>
      <c r="T1043">
        <v>43.61</v>
      </c>
      <c r="U1043">
        <v>1</v>
      </c>
      <c r="V1043">
        <v>1</v>
      </c>
      <c r="W1043">
        <v>2</v>
      </c>
      <c r="X1043">
        <v>198</v>
      </c>
      <c r="Y1043">
        <v>188.1</v>
      </c>
      <c r="Z1043">
        <v>188.1</v>
      </c>
      <c r="AA1043">
        <v>43.61</v>
      </c>
      <c r="AB1043">
        <v>1</v>
      </c>
      <c r="AC1043">
        <v>1</v>
      </c>
      <c r="AD1043">
        <v>1</v>
      </c>
      <c r="AE1043">
        <v>0</v>
      </c>
      <c r="AF1043">
        <v>1</v>
      </c>
      <c r="AG1043">
        <v>1</v>
      </c>
      <c r="AH1043">
        <v>1</v>
      </c>
      <c r="AI1043">
        <v>0</v>
      </c>
      <c r="AJ1043">
        <v>1</v>
      </c>
      <c r="AK1043">
        <v>1</v>
      </c>
      <c r="AL1043">
        <v>1</v>
      </c>
      <c r="AM1043">
        <v>0</v>
      </c>
    </row>
    <row r="1044" spans="1:39" x14ac:dyDescent="0.15">
      <c r="A1044" t="s">
        <v>218</v>
      </c>
      <c r="B1044">
        <v>30</v>
      </c>
      <c r="C1044">
        <v>2</v>
      </c>
      <c r="D1044">
        <v>0</v>
      </c>
      <c r="E1044" t="s">
        <v>32</v>
      </c>
      <c r="F1044" t="s">
        <v>206</v>
      </c>
      <c r="G1044">
        <v>13</v>
      </c>
      <c r="H1044">
        <v>29</v>
      </c>
      <c r="I1044">
        <v>84</v>
      </c>
      <c r="J1044">
        <v>4074.44</v>
      </c>
      <c r="K1044">
        <v>3408.74</v>
      </c>
      <c r="L1044">
        <v>3125.2</v>
      </c>
      <c r="M1044">
        <v>1485.0485000000001</v>
      </c>
      <c r="N1044">
        <v>13</v>
      </c>
      <c r="O1044">
        <v>13</v>
      </c>
      <c r="P1044">
        <v>37</v>
      </c>
      <c r="Q1044">
        <v>1496.68</v>
      </c>
      <c r="R1044">
        <v>1300.3599999999999</v>
      </c>
      <c r="S1044">
        <v>1016.82</v>
      </c>
      <c r="T1044">
        <v>693.5385</v>
      </c>
      <c r="U1044">
        <v>13</v>
      </c>
      <c r="V1044">
        <v>16</v>
      </c>
      <c r="W1044">
        <v>47</v>
      </c>
      <c r="X1044">
        <v>2577.7600000000002</v>
      </c>
      <c r="Y1044">
        <v>2108.38</v>
      </c>
      <c r="Z1044">
        <v>2108.38</v>
      </c>
      <c r="AA1044">
        <v>791.51</v>
      </c>
      <c r="AB1044">
        <v>13</v>
      </c>
      <c r="AC1044">
        <v>12</v>
      </c>
      <c r="AD1044">
        <v>11</v>
      </c>
      <c r="AE1044">
        <v>13</v>
      </c>
      <c r="AF1044">
        <v>13</v>
      </c>
      <c r="AG1044">
        <v>12</v>
      </c>
      <c r="AH1044">
        <v>11</v>
      </c>
      <c r="AI1044">
        <v>13</v>
      </c>
      <c r="AJ1044">
        <v>13</v>
      </c>
      <c r="AK1044">
        <v>12</v>
      </c>
      <c r="AL1044">
        <v>11</v>
      </c>
      <c r="AM1044">
        <v>13</v>
      </c>
    </row>
    <row r="1045" spans="1:39" x14ac:dyDescent="0.15">
      <c r="A1045" t="s">
        <v>218</v>
      </c>
      <c r="B1045">
        <v>30</v>
      </c>
      <c r="C1045">
        <v>2</v>
      </c>
      <c r="D1045">
        <v>1</v>
      </c>
      <c r="E1045" t="s">
        <v>28</v>
      </c>
      <c r="F1045" t="s">
        <v>206</v>
      </c>
      <c r="G1045">
        <v>1030</v>
      </c>
      <c r="H1045">
        <v>2597</v>
      </c>
      <c r="I1045">
        <v>6536</v>
      </c>
      <c r="J1045">
        <v>318049.02</v>
      </c>
      <c r="K1045">
        <v>281957.46999999997</v>
      </c>
      <c r="L1045">
        <v>236529.93</v>
      </c>
      <c r="M1045">
        <v>103404.3475</v>
      </c>
      <c r="N1045">
        <v>1030</v>
      </c>
      <c r="O1045">
        <v>1243</v>
      </c>
      <c r="P1045">
        <v>3635</v>
      </c>
      <c r="Q1045">
        <v>162011.75</v>
      </c>
      <c r="R1045">
        <v>138949.6</v>
      </c>
      <c r="S1045">
        <v>101096.92</v>
      </c>
      <c r="T1045">
        <v>58962.672100000003</v>
      </c>
      <c r="U1045">
        <v>1030</v>
      </c>
      <c r="V1045">
        <v>1354</v>
      </c>
      <c r="W1045">
        <v>2901</v>
      </c>
      <c r="X1045">
        <v>156037.26999999999</v>
      </c>
      <c r="Y1045">
        <v>143007.87</v>
      </c>
      <c r="Z1045">
        <v>135433.01</v>
      </c>
      <c r="AA1045">
        <v>44441.6754</v>
      </c>
      <c r="AB1045">
        <v>975</v>
      </c>
      <c r="AC1045">
        <v>1019</v>
      </c>
      <c r="AD1045">
        <v>809</v>
      </c>
      <c r="AE1045">
        <v>967</v>
      </c>
      <c r="AF1045">
        <v>975</v>
      </c>
      <c r="AG1045">
        <v>1019</v>
      </c>
      <c r="AH1045">
        <v>809</v>
      </c>
      <c r="AI1045">
        <v>967</v>
      </c>
      <c r="AJ1045">
        <v>975</v>
      </c>
      <c r="AK1045">
        <v>1019</v>
      </c>
      <c r="AL1045">
        <v>809</v>
      </c>
      <c r="AM1045">
        <v>967</v>
      </c>
    </row>
    <row r="1046" spans="1:39" x14ac:dyDescent="0.15">
      <c r="A1046" t="s">
        <v>218</v>
      </c>
      <c r="B1046">
        <v>30</v>
      </c>
      <c r="C1046">
        <v>2</v>
      </c>
      <c r="D1046">
        <v>1</v>
      </c>
      <c r="E1046" t="s">
        <v>30</v>
      </c>
      <c r="F1046" t="s">
        <v>206</v>
      </c>
      <c r="G1046">
        <v>260</v>
      </c>
      <c r="H1046">
        <v>720</v>
      </c>
      <c r="I1046">
        <v>1688</v>
      </c>
      <c r="J1046">
        <v>81518.47</v>
      </c>
      <c r="K1046">
        <v>71007.09</v>
      </c>
      <c r="L1046">
        <v>57987.72</v>
      </c>
      <c r="M1046">
        <v>26696.756600000001</v>
      </c>
      <c r="N1046">
        <v>260</v>
      </c>
      <c r="O1046">
        <v>334</v>
      </c>
      <c r="P1046">
        <v>948</v>
      </c>
      <c r="Q1046">
        <v>42821.22</v>
      </c>
      <c r="R1046">
        <v>36585.980000000003</v>
      </c>
      <c r="S1046">
        <v>25891.4</v>
      </c>
      <c r="T1046">
        <v>15205.711499999999</v>
      </c>
      <c r="U1046">
        <v>260</v>
      </c>
      <c r="V1046">
        <v>386</v>
      </c>
      <c r="W1046">
        <v>740</v>
      </c>
      <c r="X1046">
        <v>38697.25</v>
      </c>
      <c r="Y1046">
        <v>34421.11</v>
      </c>
      <c r="Z1046">
        <v>32096.32</v>
      </c>
      <c r="AA1046">
        <v>11491.045099999999</v>
      </c>
      <c r="AB1046">
        <v>239</v>
      </c>
      <c r="AC1046">
        <v>258</v>
      </c>
      <c r="AD1046">
        <v>181</v>
      </c>
      <c r="AE1046">
        <v>249</v>
      </c>
      <c r="AF1046">
        <v>239</v>
      </c>
      <c r="AG1046">
        <v>258</v>
      </c>
      <c r="AH1046">
        <v>181</v>
      </c>
      <c r="AI1046">
        <v>249</v>
      </c>
      <c r="AJ1046">
        <v>239</v>
      </c>
      <c r="AK1046">
        <v>258</v>
      </c>
      <c r="AL1046">
        <v>181</v>
      </c>
      <c r="AM1046">
        <v>249</v>
      </c>
    </row>
    <row r="1047" spans="1:39" x14ac:dyDescent="0.15">
      <c r="A1047" t="s">
        <v>218</v>
      </c>
      <c r="B1047">
        <v>30</v>
      </c>
      <c r="C1047">
        <v>2</v>
      </c>
      <c r="D1047">
        <v>1</v>
      </c>
      <c r="E1047" t="s">
        <v>29</v>
      </c>
      <c r="F1047" t="s">
        <v>206</v>
      </c>
      <c r="G1047">
        <v>1908</v>
      </c>
      <c r="H1047">
        <v>5047</v>
      </c>
      <c r="I1047">
        <v>12725</v>
      </c>
      <c r="J1047">
        <v>629667.55000000005</v>
      </c>
      <c r="K1047">
        <v>529853.81000000006</v>
      </c>
      <c r="L1047">
        <v>451191.23</v>
      </c>
      <c r="M1047">
        <v>205590.70740000001</v>
      </c>
      <c r="N1047">
        <v>1908</v>
      </c>
      <c r="O1047">
        <v>2396</v>
      </c>
      <c r="P1047">
        <v>6780</v>
      </c>
      <c r="Q1047">
        <v>313551.07</v>
      </c>
      <c r="R1047">
        <v>256303.35</v>
      </c>
      <c r="S1047">
        <v>192792.23</v>
      </c>
      <c r="T1047">
        <v>114594.2499</v>
      </c>
      <c r="U1047">
        <v>1908</v>
      </c>
      <c r="V1047">
        <v>2651</v>
      </c>
      <c r="W1047">
        <v>5945</v>
      </c>
      <c r="X1047">
        <v>316116.47999999998</v>
      </c>
      <c r="Y1047">
        <v>273550.46000000002</v>
      </c>
      <c r="Z1047">
        <v>258399</v>
      </c>
      <c r="AA1047">
        <v>90996.457500000004</v>
      </c>
      <c r="AB1047">
        <v>1819</v>
      </c>
      <c r="AC1047">
        <v>1894</v>
      </c>
      <c r="AD1047">
        <v>1550</v>
      </c>
      <c r="AE1047">
        <v>1844</v>
      </c>
      <c r="AF1047">
        <v>1819</v>
      </c>
      <c r="AG1047">
        <v>1894</v>
      </c>
      <c r="AH1047">
        <v>1550</v>
      </c>
      <c r="AI1047">
        <v>1844</v>
      </c>
      <c r="AJ1047">
        <v>1819</v>
      </c>
      <c r="AK1047">
        <v>1894</v>
      </c>
      <c r="AL1047">
        <v>1550</v>
      </c>
      <c r="AM1047">
        <v>1844</v>
      </c>
    </row>
    <row r="1048" spans="1:39" x14ac:dyDescent="0.15">
      <c r="A1048" t="s">
        <v>218</v>
      </c>
      <c r="B1048">
        <v>30</v>
      </c>
      <c r="C1048">
        <v>2</v>
      </c>
      <c r="D1048">
        <v>1</v>
      </c>
      <c r="E1048" t="s">
        <v>31</v>
      </c>
      <c r="F1048" t="s">
        <v>206</v>
      </c>
      <c r="G1048">
        <v>1</v>
      </c>
      <c r="H1048">
        <v>2</v>
      </c>
      <c r="I1048">
        <v>6</v>
      </c>
      <c r="J1048">
        <v>271.95</v>
      </c>
      <c r="K1048">
        <v>196.55</v>
      </c>
      <c r="L1048">
        <v>196.55</v>
      </c>
      <c r="M1048">
        <v>121.3937</v>
      </c>
      <c r="N1048">
        <v>1</v>
      </c>
      <c r="O1048">
        <v>1</v>
      </c>
      <c r="P1048">
        <v>5</v>
      </c>
      <c r="Q1048">
        <v>172.95</v>
      </c>
      <c r="R1048">
        <v>117.55</v>
      </c>
      <c r="S1048">
        <v>117.55</v>
      </c>
      <c r="T1048">
        <v>88.836200000000005</v>
      </c>
      <c r="U1048">
        <v>1</v>
      </c>
      <c r="V1048">
        <v>1</v>
      </c>
      <c r="W1048">
        <v>1</v>
      </c>
      <c r="X1048">
        <v>99</v>
      </c>
      <c r="Y1048">
        <v>79</v>
      </c>
      <c r="Z1048">
        <v>79</v>
      </c>
      <c r="AA1048">
        <v>32.557499999999997</v>
      </c>
      <c r="AB1048">
        <v>1</v>
      </c>
      <c r="AC1048">
        <v>1</v>
      </c>
      <c r="AD1048">
        <v>1</v>
      </c>
      <c r="AE1048">
        <v>0</v>
      </c>
      <c r="AF1048">
        <v>1</v>
      </c>
      <c r="AG1048">
        <v>1</v>
      </c>
      <c r="AH1048">
        <v>1</v>
      </c>
      <c r="AI1048">
        <v>0</v>
      </c>
      <c r="AJ1048">
        <v>1</v>
      </c>
      <c r="AK1048">
        <v>1</v>
      </c>
      <c r="AL1048">
        <v>1</v>
      </c>
      <c r="AM1048">
        <v>0</v>
      </c>
    </row>
    <row r="1049" spans="1:39" x14ac:dyDescent="0.15">
      <c r="A1049" t="s">
        <v>218</v>
      </c>
      <c r="B1049">
        <v>30</v>
      </c>
      <c r="C1049">
        <v>2</v>
      </c>
      <c r="D1049">
        <v>1</v>
      </c>
      <c r="E1049" t="s">
        <v>32</v>
      </c>
      <c r="F1049" t="s">
        <v>206</v>
      </c>
      <c r="G1049">
        <v>52</v>
      </c>
      <c r="H1049">
        <v>130</v>
      </c>
      <c r="I1049">
        <v>342</v>
      </c>
      <c r="J1049">
        <v>17403.650000000001</v>
      </c>
      <c r="K1049">
        <v>14660.08</v>
      </c>
      <c r="L1049">
        <v>12070.33</v>
      </c>
      <c r="M1049">
        <v>5564.8613999999998</v>
      </c>
      <c r="N1049">
        <v>52</v>
      </c>
      <c r="O1049">
        <v>62</v>
      </c>
      <c r="P1049">
        <v>168</v>
      </c>
      <c r="Q1049">
        <v>7970.91</v>
      </c>
      <c r="R1049">
        <v>6464.81</v>
      </c>
      <c r="S1049">
        <v>4162.32</v>
      </c>
      <c r="T1049">
        <v>2891.2818000000002</v>
      </c>
      <c r="U1049">
        <v>52</v>
      </c>
      <c r="V1049">
        <v>68</v>
      </c>
      <c r="W1049">
        <v>174</v>
      </c>
      <c r="X1049">
        <v>9432.74</v>
      </c>
      <c r="Y1049">
        <v>8195.27</v>
      </c>
      <c r="Z1049">
        <v>7908.01</v>
      </c>
      <c r="AA1049">
        <v>2673.5796</v>
      </c>
      <c r="AB1049">
        <v>49</v>
      </c>
      <c r="AC1049">
        <v>50</v>
      </c>
      <c r="AD1049">
        <v>41</v>
      </c>
      <c r="AE1049">
        <v>47</v>
      </c>
      <c r="AF1049">
        <v>49</v>
      </c>
      <c r="AG1049">
        <v>50</v>
      </c>
      <c r="AH1049">
        <v>41</v>
      </c>
      <c r="AI1049">
        <v>47</v>
      </c>
      <c r="AJ1049">
        <v>49</v>
      </c>
      <c r="AK1049">
        <v>50</v>
      </c>
      <c r="AL1049">
        <v>41</v>
      </c>
      <c r="AM1049">
        <v>47</v>
      </c>
    </row>
    <row r="1050" spans="1:39" x14ac:dyDescent="0.15">
      <c r="A1050" t="s">
        <v>218</v>
      </c>
      <c r="B1050">
        <v>30</v>
      </c>
      <c r="C1050">
        <v>2</v>
      </c>
      <c r="D1050">
        <v>2</v>
      </c>
      <c r="E1050" t="s">
        <v>28</v>
      </c>
      <c r="F1050" t="s">
        <v>206</v>
      </c>
      <c r="G1050">
        <v>104</v>
      </c>
      <c r="H1050">
        <v>252</v>
      </c>
      <c r="I1050">
        <v>624</v>
      </c>
      <c r="J1050">
        <v>31936.35</v>
      </c>
      <c r="K1050">
        <v>29023.439999999999</v>
      </c>
      <c r="L1050">
        <v>23136.33</v>
      </c>
      <c r="M1050">
        <v>10093.469499999999</v>
      </c>
      <c r="N1050">
        <v>104</v>
      </c>
      <c r="O1050">
        <v>116</v>
      </c>
      <c r="P1050">
        <v>332</v>
      </c>
      <c r="Q1050">
        <v>16552.09</v>
      </c>
      <c r="R1050">
        <v>14542.32</v>
      </c>
      <c r="S1050">
        <v>9046.15</v>
      </c>
      <c r="T1050">
        <v>5656.7602999999999</v>
      </c>
      <c r="U1050">
        <v>104</v>
      </c>
      <c r="V1050">
        <v>136</v>
      </c>
      <c r="W1050">
        <v>292</v>
      </c>
      <c r="X1050">
        <v>15384.26</v>
      </c>
      <c r="Y1050">
        <v>14481.12</v>
      </c>
      <c r="Z1050">
        <v>14090.18</v>
      </c>
      <c r="AA1050">
        <v>4436.7092000000002</v>
      </c>
      <c r="AB1050">
        <v>100</v>
      </c>
      <c r="AC1050">
        <v>104</v>
      </c>
      <c r="AD1050">
        <v>74</v>
      </c>
      <c r="AE1050">
        <v>97</v>
      </c>
      <c r="AF1050">
        <v>100</v>
      </c>
      <c r="AG1050">
        <v>104</v>
      </c>
      <c r="AH1050">
        <v>74</v>
      </c>
      <c r="AI1050">
        <v>97</v>
      </c>
      <c r="AJ1050">
        <v>100</v>
      </c>
      <c r="AK1050">
        <v>104</v>
      </c>
      <c r="AL1050">
        <v>74</v>
      </c>
      <c r="AM1050">
        <v>97</v>
      </c>
    </row>
    <row r="1051" spans="1:39" x14ac:dyDescent="0.15">
      <c r="A1051" t="s">
        <v>218</v>
      </c>
      <c r="B1051">
        <v>30</v>
      </c>
      <c r="C1051">
        <v>2</v>
      </c>
      <c r="D1051">
        <v>2</v>
      </c>
      <c r="E1051" t="s">
        <v>30</v>
      </c>
      <c r="F1051" t="s">
        <v>206</v>
      </c>
      <c r="G1051">
        <v>24</v>
      </c>
      <c r="H1051">
        <v>57</v>
      </c>
      <c r="I1051">
        <v>159</v>
      </c>
      <c r="J1051">
        <v>8162.2</v>
      </c>
      <c r="K1051">
        <v>7368.38</v>
      </c>
      <c r="L1051">
        <v>5828.44</v>
      </c>
      <c r="M1051">
        <v>2646.36</v>
      </c>
      <c r="N1051">
        <v>24</v>
      </c>
      <c r="O1051">
        <v>26</v>
      </c>
      <c r="P1051">
        <v>81</v>
      </c>
      <c r="Q1051">
        <v>3717.45</v>
      </c>
      <c r="R1051">
        <v>3242.8</v>
      </c>
      <c r="S1051">
        <v>1845.06</v>
      </c>
      <c r="T1051">
        <v>1406.155</v>
      </c>
      <c r="U1051">
        <v>24</v>
      </c>
      <c r="V1051">
        <v>31</v>
      </c>
      <c r="W1051">
        <v>78</v>
      </c>
      <c r="X1051">
        <v>4444.75</v>
      </c>
      <c r="Y1051">
        <v>4125.58</v>
      </c>
      <c r="Z1051">
        <v>3983.38</v>
      </c>
      <c r="AA1051">
        <v>1240.2049999999999</v>
      </c>
      <c r="AB1051">
        <v>24</v>
      </c>
      <c r="AC1051">
        <v>23</v>
      </c>
      <c r="AD1051">
        <v>16</v>
      </c>
      <c r="AE1051">
        <v>22</v>
      </c>
      <c r="AF1051">
        <v>24</v>
      </c>
      <c r="AG1051">
        <v>23</v>
      </c>
      <c r="AH1051">
        <v>16</v>
      </c>
      <c r="AI1051">
        <v>22</v>
      </c>
      <c r="AJ1051">
        <v>24</v>
      </c>
      <c r="AK1051">
        <v>23</v>
      </c>
      <c r="AL1051">
        <v>16</v>
      </c>
      <c r="AM1051">
        <v>22</v>
      </c>
    </row>
    <row r="1052" spans="1:39" x14ac:dyDescent="0.15">
      <c r="A1052" t="s">
        <v>218</v>
      </c>
      <c r="B1052">
        <v>30</v>
      </c>
      <c r="C1052">
        <v>2</v>
      </c>
      <c r="D1052">
        <v>2</v>
      </c>
      <c r="E1052" t="s">
        <v>29</v>
      </c>
      <c r="F1052" t="s">
        <v>206</v>
      </c>
      <c r="G1052">
        <v>52</v>
      </c>
      <c r="H1052">
        <v>125</v>
      </c>
      <c r="I1052">
        <v>355</v>
      </c>
      <c r="J1052">
        <v>16964.03</v>
      </c>
      <c r="K1052">
        <v>14661.18</v>
      </c>
      <c r="L1052">
        <v>11507.43</v>
      </c>
      <c r="M1052">
        <v>5215.9902000000002</v>
      </c>
      <c r="N1052">
        <v>52</v>
      </c>
      <c r="O1052">
        <v>59</v>
      </c>
      <c r="P1052">
        <v>187</v>
      </c>
      <c r="Q1052">
        <v>8542.9</v>
      </c>
      <c r="R1052">
        <v>7267.9</v>
      </c>
      <c r="S1052">
        <v>4476.7700000000004</v>
      </c>
      <c r="T1052">
        <v>2828.6604000000002</v>
      </c>
      <c r="U1052">
        <v>52</v>
      </c>
      <c r="V1052">
        <v>66</v>
      </c>
      <c r="W1052">
        <v>168</v>
      </c>
      <c r="X1052">
        <v>8421.1299999999992</v>
      </c>
      <c r="Y1052">
        <v>7393.28</v>
      </c>
      <c r="Z1052">
        <v>7030.66</v>
      </c>
      <c r="AA1052">
        <v>2387.3298</v>
      </c>
      <c r="AB1052">
        <v>52</v>
      </c>
      <c r="AC1052">
        <v>51</v>
      </c>
      <c r="AD1052">
        <v>25</v>
      </c>
      <c r="AE1052">
        <v>51</v>
      </c>
      <c r="AF1052">
        <v>52</v>
      </c>
      <c r="AG1052">
        <v>51</v>
      </c>
      <c r="AH1052">
        <v>25</v>
      </c>
      <c r="AI1052">
        <v>51</v>
      </c>
      <c r="AJ1052">
        <v>52</v>
      </c>
      <c r="AK1052">
        <v>51</v>
      </c>
      <c r="AL1052">
        <v>25</v>
      </c>
      <c r="AM1052">
        <v>51</v>
      </c>
    </row>
    <row r="1053" spans="1:39" x14ac:dyDescent="0.15">
      <c r="A1053" t="s">
        <v>218</v>
      </c>
      <c r="B1053">
        <v>30</v>
      </c>
      <c r="C1053">
        <v>2</v>
      </c>
      <c r="D1053">
        <v>2</v>
      </c>
      <c r="E1053" t="s">
        <v>32</v>
      </c>
      <c r="F1053" t="s">
        <v>206</v>
      </c>
      <c r="G1053">
        <v>11</v>
      </c>
      <c r="H1053">
        <v>34</v>
      </c>
      <c r="I1053">
        <v>72</v>
      </c>
      <c r="J1053">
        <v>3470.66</v>
      </c>
      <c r="K1053">
        <v>2977.81</v>
      </c>
      <c r="L1053">
        <v>2555.5</v>
      </c>
      <c r="M1053">
        <v>1007.1476</v>
      </c>
      <c r="N1053">
        <v>11</v>
      </c>
      <c r="O1053">
        <v>13</v>
      </c>
      <c r="P1053">
        <v>31</v>
      </c>
      <c r="Q1053">
        <v>1422.85</v>
      </c>
      <c r="R1053">
        <v>1224.1199999999999</v>
      </c>
      <c r="S1053">
        <v>942.54</v>
      </c>
      <c r="T1053">
        <v>425.81020000000001</v>
      </c>
      <c r="U1053">
        <v>11</v>
      </c>
      <c r="V1053">
        <v>21</v>
      </c>
      <c r="W1053">
        <v>41</v>
      </c>
      <c r="X1053">
        <v>2047.81</v>
      </c>
      <c r="Y1053">
        <v>1753.69</v>
      </c>
      <c r="Z1053">
        <v>1612.96</v>
      </c>
      <c r="AA1053">
        <v>581.3374</v>
      </c>
      <c r="AB1053">
        <v>11</v>
      </c>
      <c r="AC1053">
        <v>11</v>
      </c>
      <c r="AD1053">
        <v>9</v>
      </c>
      <c r="AE1053">
        <v>11</v>
      </c>
      <c r="AF1053">
        <v>11</v>
      </c>
      <c r="AG1053">
        <v>11</v>
      </c>
      <c r="AH1053">
        <v>9</v>
      </c>
      <c r="AI1053">
        <v>11</v>
      </c>
      <c r="AJ1053">
        <v>11</v>
      </c>
      <c r="AK1053">
        <v>11</v>
      </c>
      <c r="AL1053">
        <v>9</v>
      </c>
      <c r="AM1053">
        <v>11</v>
      </c>
    </row>
    <row r="1054" spans="1:39" x14ac:dyDescent="0.15">
      <c r="A1054" t="s">
        <v>218</v>
      </c>
      <c r="B1054">
        <v>70</v>
      </c>
      <c r="C1054">
        <v>1</v>
      </c>
      <c r="D1054">
        <v>0</v>
      </c>
      <c r="E1054" t="s">
        <v>28</v>
      </c>
      <c r="F1054" t="s">
        <v>206</v>
      </c>
      <c r="G1054">
        <v>4541</v>
      </c>
      <c r="H1054">
        <v>4885</v>
      </c>
      <c r="I1054">
        <v>10735</v>
      </c>
      <c r="J1054">
        <v>532265.09</v>
      </c>
      <c r="K1054">
        <v>483763.79</v>
      </c>
      <c r="L1054">
        <v>455646.22</v>
      </c>
      <c r="M1054">
        <v>173895.64439999999</v>
      </c>
      <c r="N1054">
        <v>1579</v>
      </c>
      <c r="O1054">
        <v>1701</v>
      </c>
      <c r="P1054">
        <v>4380</v>
      </c>
      <c r="Q1054">
        <v>194128.2</v>
      </c>
      <c r="R1054">
        <v>171018.16</v>
      </c>
      <c r="S1054">
        <v>153738.04</v>
      </c>
      <c r="T1054">
        <v>73842.878599999996</v>
      </c>
      <c r="U1054">
        <v>2962</v>
      </c>
      <c r="V1054">
        <v>3184</v>
      </c>
      <c r="W1054">
        <v>6355</v>
      </c>
      <c r="X1054">
        <v>338136.89</v>
      </c>
      <c r="Y1054">
        <v>312745.63</v>
      </c>
      <c r="Z1054">
        <v>301908.18</v>
      </c>
      <c r="AA1054">
        <v>100052.76579999999</v>
      </c>
      <c r="AB1054">
        <v>4481</v>
      </c>
      <c r="AC1054">
        <v>2636</v>
      </c>
      <c r="AD1054">
        <v>2102</v>
      </c>
      <c r="AE1054">
        <v>1973</v>
      </c>
      <c r="AF1054">
        <v>1558</v>
      </c>
      <c r="AG1054">
        <v>1470</v>
      </c>
      <c r="AH1054">
        <v>1198</v>
      </c>
      <c r="AI1054">
        <v>850</v>
      </c>
      <c r="AJ1054">
        <v>2923</v>
      </c>
      <c r="AK1054">
        <v>1166</v>
      </c>
      <c r="AL1054">
        <v>904</v>
      </c>
      <c r="AM1054">
        <v>1123</v>
      </c>
    </row>
    <row r="1055" spans="1:39" x14ac:dyDescent="0.15">
      <c r="A1055" t="s">
        <v>218</v>
      </c>
      <c r="B1055">
        <v>70</v>
      </c>
      <c r="C1055">
        <v>1</v>
      </c>
      <c r="D1055">
        <v>0</v>
      </c>
      <c r="E1055" t="s">
        <v>29</v>
      </c>
      <c r="F1055" t="s">
        <v>206</v>
      </c>
      <c r="G1055">
        <v>33</v>
      </c>
      <c r="H1055">
        <v>36</v>
      </c>
      <c r="I1055">
        <v>119</v>
      </c>
      <c r="J1055">
        <v>4778.2</v>
      </c>
      <c r="K1055">
        <v>3968.15</v>
      </c>
      <c r="L1055">
        <v>3064.33</v>
      </c>
      <c r="M1055">
        <v>1710.0608</v>
      </c>
      <c r="N1055">
        <v>12</v>
      </c>
      <c r="O1055">
        <v>13</v>
      </c>
      <c r="P1055">
        <v>52</v>
      </c>
      <c r="Q1055">
        <v>1789.53</v>
      </c>
      <c r="R1055">
        <v>1424.73</v>
      </c>
      <c r="S1055">
        <v>1281.0899999999999</v>
      </c>
      <c r="T1055">
        <v>817.7808</v>
      </c>
      <c r="U1055">
        <v>21</v>
      </c>
      <c r="V1055">
        <v>23</v>
      </c>
      <c r="W1055">
        <v>67</v>
      </c>
      <c r="X1055">
        <v>2988.67</v>
      </c>
      <c r="Y1055">
        <v>2543.42</v>
      </c>
      <c r="Z1055">
        <v>1783.24</v>
      </c>
      <c r="AA1055">
        <v>892.28</v>
      </c>
      <c r="AB1055">
        <v>33</v>
      </c>
      <c r="AC1055">
        <v>18</v>
      </c>
      <c r="AD1055">
        <v>15</v>
      </c>
      <c r="AE1055">
        <v>16</v>
      </c>
      <c r="AF1055">
        <v>12</v>
      </c>
      <c r="AG1055">
        <v>12</v>
      </c>
      <c r="AH1055">
        <v>10</v>
      </c>
      <c r="AI1055">
        <v>10</v>
      </c>
      <c r="AJ1055">
        <v>21</v>
      </c>
      <c r="AK1055">
        <v>6</v>
      </c>
      <c r="AL1055">
        <v>5</v>
      </c>
      <c r="AM1055">
        <v>6</v>
      </c>
    </row>
    <row r="1056" spans="1:39" x14ac:dyDescent="0.15">
      <c r="A1056" t="s">
        <v>218</v>
      </c>
      <c r="B1056">
        <v>70</v>
      </c>
      <c r="C1056">
        <v>1</v>
      </c>
      <c r="D1056">
        <v>0</v>
      </c>
      <c r="E1056" t="s">
        <v>32</v>
      </c>
      <c r="F1056" t="s">
        <v>206</v>
      </c>
      <c r="G1056">
        <v>176</v>
      </c>
      <c r="H1056">
        <v>205</v>
      </c>
      <c r="I1056">
        <v>477</v>
      </c>
      <c r="J1056">
        <v>23549.5</v>
      </c>
      <c r="K1056">
        <v>19122.310000000001</v>
      </c>
      <c r="L1056">
        <v>17484.11</v>
      </c>
      <c r="M1056">
        <v>7944.4664000000002</v>
      </c>
      <c r="N1056">
        <v>55</v>
      </c>
      <c r="O1056">
        <v>58</v>
      </c>
      <c r="P1056">
        <v>166</v>
      </c>
      <c r="Q1056">
        <v>7140.77</v>
      </c>
      <c r="R1056">
        <v>5824.07</v>
      </c>
      <c r="S1056">
        <v>4617.76</v>
      </c>
      <c r="T1056">
        <v>3137.4252000000001</v>
      </c>
      <c r="U1056">
        <v>121</v>
      </c>
      <c r="V1056">
        <v>147</v>
      </c>
      <c r="W1056">
        <v>311</v>
      </c>
      <c r="X1056">
        <v>16408.73</v>
      </c>
      <c r="Y1056">
        <v>13298.24</v>
      </c>
      <c r="Z1056">
        <v>12866.35</v>
      </c>
      <c r="AA1056">
        <v>4807.0411999999997</v>
      </c>
      <c r="AB1056">
        <v>176</v>
      </c>
      <c r="AC1056">
        <v>118</v>
      </c>
      <c r="AD1056">
        <v>103</v>
      </c>
      <c r="AE1056">
        <v>116</v>
      </c>
      <c r="AF1056">
        <v>55</v>
      </c>
      <c r="AG1056">
        <v>47</v>
      </c>
      <c r="AH1056">
        <v>43</v>
      </c>
      <c r="AI1056">
        <v>32</v>
      </c>
      <c r="AJ1056">
        <v>121</v>
      </c>
      <c r="AK1056">
        <v>71</v>
      </c>
      <c r="AL1056">
        <v>60</v>
      </c>
      <c r="AM1056">
        <v>84</v>
      </c>
    </row>
    <row r="1057" spans="1:39" x14ac:dyDescent="0.15">
      <c r="A1057" t="s">
        <v>218</v>
      </c>
      <c r="B1057">
        <v>70</v>
      </c>
      <c r="C1057">
        <v>1</v>
      </c>
      <c r="D1057">
        <v>1</v>
      </c>
      <c r="E1057" t="s">
        <v>28</v>
      </c>
      <c r="F1057" t="s">
        <v>206</v>
      </c>
      <c r="G1057">
        <v>22373</v>
      </c>
      <c r="H1057">
        <v>25590</v>
      </c>
      <c r="I1057">
        <v>59159</v>
      </c>
      <c r="J1057">
        <v>2802267.45</v>
      </c>
      <c r="K1057">
        <v>2487031.84</v>
      </c>
      <c r="L1057">
        <v>2331806</v>
      </c>
      <c r="M1057">
        <v>927846.84</v>
      </c>
      <c r="N1057">
        <v>11413</v>
      </c>
      <c r="O1057">
        <v>12612</v>
      </c>
      <c r="P1057">
        <v>34174</v>
      </c>
      <c r="Q1057">
        <v>1480825.31</v>
      </c>
      <c r="R1057">
        <v>1289547.48</v>
      </c>
      <c r="S1057">
        <v>1182813.1100000001</v>
      </c>
      <c r="T1057">
        <v>548483.39210000006</v>
      </c>
      <c r="U1057">
        <v>10960</v>
      </c>
      <c r="V1057">
        <v>12978</v>
      </c>
      <c r="W1057">
        <v>24985</v>
      </c>
      <c r="X1057">
        <v>1321442.1399999999</v>
      </c>
      <c r="Y1057">
        <v>1197484.3600000001</v>
      </c>
      <c r="Z1057">
        <v>1148992.8899999999</v>
      </c>
      <c r="AA1057">
        <v>379363.44790000003</v>
      </c>
      <c r="AB1057">
        <v>21333</v>
      </c>
      <c r="AC1057">
        <v>20420</v>
      </c>
      <c r="AD1057">
        <v>13902</v>
      </c>
      <c r="AE1057">
        <v>19294</v>
      </c>
      <c r="AF1057">
        <v>11088</v>
      </c>
      <c r="AG1057">
        <v>10931</v>
      </c>
      <c r="AH1057">
        <v>8186</v>
      </c>
      <c r="AI1057">
        <v>10241</v>
      </c>
      <c r="AJ1057">
        <v>10245</v>
      </c>
      <c r="AK1057">
        <v>9489</v>
      </c>
      <c r="AL1057">
        <v>5716</v>
      </c>
      <c r="AM1057">
        <v>9053</v>
      </c>
    </row>
    <row r="1058" spans="1:39" x14ac:dyDescent="0.15">
      <c r="A1058" t="s">
        <v>218</v>
      </c>
      <c r="B1058">
        <v>70</v>
      </c>
      <c r="C1058">
        <v>1</v>
      </c>
      <c r="D1058">
        <v>1</v>
      </c>
      <c r="E1058" t="s">
        <v>30</v>
      </c>
      <c r="F1058" t="s">
        <v>206</v>
      </c>
      <c r="G1058">
        <v>3549</v>
      </c>
      <c r="H1058">
        <v>4181</v>
      </c>
      <c r="I1058">
        <v>9452</v>
      </c>
      <c r="J1058">
        <v>457033.37</v>
      </c>
      <c r="K1058">
        <v>400223.69</v>
      </c>
      <c r="L1058">
        <v>372431.98</v>
      </c>
      <c r="M1058">
        <v>147453.66</v>
      </c>
      <c r="N1058">
        <v>1520</v>
      </c>
      <c r="O1058">
        <v>1696</v>
      </c>
      <c r="P1058">
        <v>4585</v>
      </c>
      <c r="Q1058">
        <v>201314.59</v>
      </c>
      <c r="R1058">
        <v>172286.83</v>
      </c>
      <c r="S1058">
        <v>156669.01</v>
      </c>
      <c r="T1058">
        <v>73854.736300000004</v>
      </c>
      <c r="U1058">
        <v>2029</v>
      </c>
      <c r="V1058">
        <v>2485</v>
      </c>
      <c r="W1058">
        <v>4867</v>
      </c>
      <c r="X1058">
        <v>255718.78</v>
      </c>
      <c r="Y1058">
        <v>227936.86</v>
      </c>
      <c r="Z1058">
        <v>215762.97</v>
      </c>
      <c r="AA1058">
        <v>73598.923699999999</v>
      </c>
      <c r="AB1058">
        <v>3298</v>
      </c>
      <c r="AC1058">
        <v>3405</v>
      </c>
      <c r="AD1058">
        <v>2133</v>
      </c>
      <c r="AE1058">
        <v>3386</v>
      </c>
      <c r="AF1058">
        <v>1427</v>
      </c>
      <c r="AG1058">
        <v>1468</v>
      </c>
      <c r="AH1058">
        <v>1065</v>
      </c>
      <c r="AI1058">
        <v>1474</v>
      </c>
      <c r="AJ1058">
        <v>1871</v>
      </c>
      <c r="AK1058">
        <v>1937</v>
      </c>
      <c r="AL1058">
        <v>1068</v>
      </c>
      <c r="AM1058">
        <v>1912</v>
      </c>
    </row>
    <row r="1059" spans="1:39" x14ac:dyDescent="0.15">
      <c r="A1059" t="s">
        <v>218</v>
      </c>
      <c r="B1059">
        <v>70</v>
      </c>
      <c r="C1059">
        <v>1</v>
      </c>
      <c r="D1059">
        <v>1</v>
      </c>
      <c r="E1059" t="s">
        <v>29</v>
      </c>
      <c r="F1059" t="s">
        <v>206</v>
      </c>
      <c r="G1059">
        <v>22100</v>
      </c>
      <c r="H1059">
        <v>26088</v>
      </c>
      <c r="I1059">
        <v>62085</v>
      </c>
      <c r="J1059">
        <v>2962369.85</v>
      </c>
      <c r="K1059">
        <v>2526057.96</v>
      </c>
      <c r="L1059">
        <v>2376561.0699999998</v>
      </c>
      <c r="M1059">
        <v>969813.17440000002</v>
      </c>
      <c r="N1059">
        <v>9168</v>
      </c>
      <c r="O1059">
        <v>10357</v>
      </c>
      <c r="P1059">
        <v>29488</v>
      </c>
      <c r="Q1059">
        <v>1275746.02</v>
      </c>
      <c r="R1059">
        <v>1054240.9099999999</v>
      </c>
      <c r="S1059">
        <v>965478.87</v>
      </c>
      <c r="T1059">
        <v>478333.97070000001</v>
      </c>
      <c r="U1059">
        <v>12932</v>
      </c>
      <c r="V1059">
        <v>15731</v>
      </c>
      <c r="W1059">
        <v>32597</v>
      </c>
      <c r="X1059">
        <v>1686623.83</v>
      </c>
      <c r="Y1059">
        <v>1471817.05</v>
      </c>
      <c r="Z1059">
        <v>1411082.2</v>
      </c>
      <c r="AA1059">
        <v>491479.20370000001</v>
      </c>
      <c r="AB1059">
        <v>21265</v>
      </c>
      <c r="AC1059">
        <v>21257</v>
      </c>
      <c r="AD1059">
        <v>15019</v>
      </c>
      <c r="AE1059">
        <v>21228</v>
      </c>
      <c r="AF1059">
        <v>8815</v>
      </c>
      <c r="AG1059">
        <v>8877</v>
      </c>
      <c r="AH1059">
        <v>7141</v>
      </c>
      <c r="AI1059">
        <v>8817</v>
      </c>
      <c r="AJ1059">
        <v>12450</v>
      </c>
      <c r="AK1059">
        <v>12380</v>
      </c>
      <c r="AL1059">
        <v>7878</v>
      </c>
      <c r="AM1059">
        <v>12411</v>
      </c>
    </row>
    <row r="1060" spans="1:39" x14ac:dyDescent="0.15">
      <c r="A1060" t="s">
        <v>218</v>
      </c>
      <c r="B1060">
        <v>70</v>
      </c>
      <c r="C1060">
        <v>1</v>
      </c>
      <c r="D1060">
        <v>1</v>
      </c>
      <c r="E1060" t="s">
        <v>32</v>
      </c>
      <c r="F1060" t="s">
        <v>206</v>
      </c>
      <c r="G1060">
        <v>339</v>
      </c>
      <c r="H1060">
        <v>393</v>
      </c>
      <c r="I1060">
        <v>923</v>
      </c>
      <c r="J1060">
        <v>49200.57</v>
      </c>
      <c r="K1060">
        <v>39963.47</v>
      </c>
      <c r="L1060">
        <v>37573.660000000003</v>
      </c>
      <c r="M1060">
        <v>15789.8105</v>
      </c>
      <c r="N1060">
        <v>165</v>
      </c>
      <c r="O1060">
        <v>173</v>
      </c>
      <c r="P1060">
        <v>450</v>
      </c>
      <c r="Q1060">
        <v>23413.59</v>
      </c>
      <c r="R1060">
        <v>19024.84</v>
      </c>
      <c r="S1060">
        <v>17347.91</v>
      </c>
      <c r="T1060">
        <v>8072.7160999999996</v>
      </c>
      <c r="U1060">
        <v>174</v>
      </c>
      <c r="V1060">
        <v>220</v>
      </c>
      <c r="W1060">
        <v>473</v>
      </c>
      <c r="X1060">
        <v>25786.98</v>
      </c>
      <c r="Y1060">
        <v>20938.63</v>
      </c>
      <c r="Z1060">
        <v>20225.75</v>
      </c>
      <c r="AA1060">
        <v>7717.0944</v>
      </c>
      <c r="AB1060">
        <v>335</v>
      </c>
      <c r="AC1060">
        <v>287</v>
      </c>
      <c r="AD1060">
        <v>195</v>
      </c>
      <c r="AE1060">
        <v>304</v>
      </c>
      <c r="AF1060">
        <v>162</v>
      </c>
      <c r="AG1060">
        <v>139</v>
      </c>
      <c r="AH1060">
        <v>99</v>
      </c>
      <c r="AI1060">
        <v>152</v>
      </c>
      <c r="AJ1060">
        <v>173</v>
      </c>
      <c r="AK1060">
        <v>148</v>
      </c>
      <c r="AL1060">
        <v>96</v>
      </c>
      <c r="AM1060">
        <v>152</v>
      </c>
    </row>
    <row r="1061" spans="1:39" x14ac:dyDescent="0.15">
      <c r="A1061" t="s">
        <v>218</v>
      </c>
      <c r="B1061">
        <v>70</v>
      </c>
      <c r="C1061">
        <v>1</v>
      </c>
      <c r="D1061">
        <v>2</v>
      </c>
      <c r="E1061" t="s">
        <v>28</v>
      </c>
      <c r="F1061" t="s">
        <v>206</v>
      </c>
      <c r="G1061">
        <v>5550</v>
      </c>
      <c r="H1061">
        <v>6027</v>
      </c>
      <c r="I1061">
        <v>13319</v>
      </c>
      <c r="J1061">
        <v>657361.09</v>
      </c>
      <c r="K1061">
        <v>597218.66</v>
      </c>
      <c r="L1061">
        <v>565745.5</v>
      </c>
      <c r="M1061">
        <v>212086.30189999999</v>
      </c>
      <c r="N1061">
        <v>2081</v>
      </c>
      <c r="O1061">
        <v>2228</v>
      </c>
      <c r="P1061">
        <v>5808</v>
      </c>
      <c r="Q1061">
        <v>259295.25</v>
      </c>
      <c r="R1061">
        <v>229275.07</v>
      </c>
      <c r="S1061">
        <v>207544.37</v>
      </c>
      <c r="T1061">
        <v>95253.5861</v>
      </c>
      <c r="U1061">
        <v>3469</v>
      </c>
      <c r="V1061">
        <v>3799</v>
      </c>
      <c r="W1061">
        <v>7511</v>
      </c>
      <c r="X1061">
        <v>398065.84</v>
      </c>
      <c r="Y1061">
        <v>367943.59</v>
      </c>
      <c r="Z1061">
        <v>358201.13</v>
      </c>
      <c r="AA1061">
        <v>116832.71580000001</v>
      </c>
      <c r="AB1061">
        <v>5297</v>
      </c>
      <c r="AC1061">
        <v>4397</v>
      </c>
      <c r="AD1061">
        <v>2106</v>
      </c>
      <c r="AE1061">
        <v>4467</v>
      </c>
      <c r="AF1061">
        <v>1974</v>
      </c>
      <c r="AG1061">
        <v>1978</v>
      </c>
      <c r="AH1061">
        <v>1174</v>
      </c>
      <c r="AI1061">
        <v>1842</v>
      </c>
      <c r="AJ1061">
        <v>3323</v>
      </c>
      <c r="AK1061">
        <v>2419</v>
      </c>
      <c r="AL1061">
        <v>932</v>
      </c>
      <c r="AM1061">
        <v>2625</v>
      </c>
    </row>
    <row r="1062" spans="1:39" x14ac:dyDescent="0.15">
      <c r="A1062" t="s">
        <v>218</v>
      </c>
      <c r="B1062">
        <v>70</v>
      </c>
      <c r="C1062">
        <v>1</v>
      </c>
      <c r="D1062">
        <v>2</v>
      </c>
      <c r="E1062" t="s">
        <v>30</v>
      </c>
      <c r="F1062" t="s">
        <v>206</v>
      </c>
      <c r="G1062">
        <v>801</v>
      </c>
      <c r="H1062">
        <v>880</v>
      </c>
      <c r="I1062">
        <v>1889</v>
      </c>
      <c r="J1062">
        <v>95554.89</v>
      </c>
      <c r="K1062">
        <v>86447.41</v>
      </c>
      <c r="L1062">
        <v>82081.440000000002</v>
      </c>
      <c r="M1062">
        <v>30800.876899999999</v>
      </c>
      <c r="N1062">
        <v>258</v>
      </c>
      <c r="O1062">
        <v>274</v>
      </c>
      <c r="P1062">
        <v>697</v>
      </c>
      <c r="Q1062">
        <v>32524.55</v>
      </c>
      <c r="R1062">
        <v>28378.91</v>
      </c>
      <c r="S1062">
        <v>25782.07</v>
      </c>
      <c r="T1062">
        <v>11960.09</v>
      </c>
      <c r="U1062">
        <v>543</v>
      </c>
      <c r="V1062">
        <v>606</v>
      </c>
      <c r="W1062">
        <v>1192</v>
      </c>
      <c r="X1062">
        <v>63030.34</v>
      </c>
      <c r="Y1062">
        <v>58068.5</v>
      </c>
      <c r="Z1062">
        <v>56299.37</v>
      </c>
      <c r="AA1062">
        <v>18840.786899999999</v>
      </c>
      <c r="AB1062">
        <v>745</v>
      </c>
      <c r="AC1062">
        <v>686</v>
      </c>
      <c r="AD1062">
        <v>277</v>
      </c>
      <c r="AE1062">
        <v>779</v>
      </c>
      <c r="AF1062">
        <v>244</v>
      </c>
      <c r="AG1062">
        <v>243</v>
      </c>
      <c r="AH1062">
        <v>137</v>
      </c>
      <c r="AI1062">
        <v>253</v>
      </c>
      <c r="AJ1062">
        <v>501</v>
      </c>
      <c r="AK1062">
        <v>443</v>
      </c>
      <c r="AL1062">
        <v>140</v>
      </c>
      <c r="AM1062">
        <v>526</v>
      </c>
    </row>
    <row r="1063" spans="1:39" x14ac:dyDescent="0.15">
      <c r="A1063" t="s">
        <v>218</v>
      </c>
      <c r="B1063">
        <v>70</v>
      </c>
      <c r="C1063">
        <v>1</v>
      </c>
      <c r="D1063">
        <v>2</v>
      </c>
      <c r="E1063" t="s">
        <v>29</v>
      </c>
      <c r="F1063" t="s">
        <v>206</v>
      </c>
      <c r="G1063">
        <v>1862</v>
      </c>
      <c r="H1063">
        <v>2041</v>
      </c>
      <c r="I1063">
        <v>4888</v>
      </c>
      <c r="J1063">
        <v>241586.14</v>
      </c>
      <c r="K1063">
        <v>209027.15</v>
      </c>
      <c r="L1063">
        <v>199492.61</v>
      </c>
      <c r="M1063">
        <v>77902.498699999996</v>
      </c>
      <c r="N1063">
        <v>693</v>
      </c>
      <c r="O1063">
        <v>734</v>
      </c>
      <c r="P1063">
        <v>2016</v>
      </c>
      <c r="Q1063">
        <v>92054.66</v>
      </c>
      <c r="R1063">
        <v>77846.05</v>
      </c>
      <c r="S1063">
        <v>70817.78</v>
      </c>
      <c r="T1063">
        <v>34095.342199999999</v>
      </c>
      <c r="U1063">
        <v>1169</v>
      </c>
      <c r="V1063">
        <v>1307</v>
      </c>
      <c r="W1063">
        <v>2872</v>
      </c>
      <c r="X1063">
        <v>149531.48000000001</v>
      </c>
      <c r="Y1063">
        <v>131181.1</v>
      </c>
      <c r="Z1063">
        <v>128674.83</v>
      </c>
      <c r="AA1063">
        <v>43807.156499999997</v>
      </c>
      <c r="AB1063">
        <v>1786</v>
      </c>
      <c r="AC1063">
        <v>1709</v>
      </c>
      <c r="AD1063">
        <v>800</v>
      </c>
      <c r="AE1063">
        <v>1799</v>
      </c>
      <c r="AF1063">
        <v>669</v>
      </c>
      <c r="AG1063">
        <v>666</v>
      </c>
      <c r="AH1063">
        <v>404</v>
      </c>
      <c r="AI1063">
        <v>679</v>
      </c>
      <c r="AJ1063">
        <v>1117</v>
      </c>
      <c r="AK1063">
        <v>1043</v>
      </c>
      <c r="AL1063">
        <v>396</v>
      </c>
      <c r="AM1063">
        <v>1120</v>
      </c>
    </row>
    <row r="1064" spans="1:39" x14ac:dyDescent="0.15">
      <c r="A1064" t="s">
        <v>218</v>
      </c>
      <c r="B1064">
        <v>70</v>
      </c>
      <c r="C1064">
        <v>1</v>
      </c>
      <c r="D1064">
        <v>2</v>
      </c>
      <c r="E1064" t="s">
        <v>32</v>
      </c>
      <c r="F1064" t="s">
        <v>206</v>
      </c>
      <c r="G1064">
        <v>111</v>
      </c>
      <c r="H1064">
        <v>131</v>
      </c>
      <c r="I1064">
        <v>330</v>
      </c>
      <c r="J1064">
        <v>15211.02</v>
      </c>
      <c r="K1064">
        <v>12624.53</v>
      </c>
      <c r="L1064">
        <v>11422.52</v>
      </c>
      <c r="M1064">
        <v>5194.4525999999996</v>
      </c>
      <c r="N1064">
        <v>57</v>
      </c>
      <c r="O1064">
        <v>61</v>
      </c>
      <c r="P1064">
        <v>178</v>
      </c>
      <c r="Q1064">
        <v>7685.81</v>
      </c>
      <c r="R1064">
        <v>6314.61</v>
      </c>
      <c r="S1064">
        <v>5664.32</v>
      </c>
      <c r="T1064">
        <v>2752.6448</v>
      </c>
      <c r="U1064">
        <v>54</v>
      </c>
      <c r="V1064">
        <v>70</v>
      </c>
      <c r="W1064">
        <v>152</v>
      </c>
      <c r="X1064">
        <v>7525.21</v>
      </c>
      <c r="Y1064">
        <v>6309.92</v>
      </c>
      <c r="Z1064">
        <v>5758.2</v>
      </c>
      <c r="AA1064">
        <v>2441.8078</v>
      </c>
      <c r="AB1064">
        <v>109</v>
      </c>
      <c r="AC1064">
        <v>94</v>
      </c>
      <c r="AD1064">
        <v>52</v>
      </c>
      <c r="AE1064">
        <v>97</v>
      </c>
      <c r="AF1064">
        <v>55</v>
      </c>
      <c r="AG1064">
        <v>51</v>
      </c>
      <c r="AH1064">
        <v>27</v>
      </c>
      <c r="AI1064">
        <v>51</v>
      </c>
      <c r="AJ1064">
        <v>54</v>
      </c>
      <c r="AK1064">
        <v>43</v>
      </c>
      <c r="AL1064">
        <v>25</v>
      </c>
      <c r="AM1064">
        <v>46</v>
      </c>
    </row>
    <row r="1065" spans="1:39" x14ac:dyDescent="0.15">
      <c r="A1065" t="s">
        <v>218</v>
      </c>
      <c r="B1065">
        <v>70</v>
      </c>
      <c r="C1065">
        <v>2</v>
      </c>
      <c r="D1065">
        <v>0</v>
      </c>
      <c r="E1065" t="s">
        <v>28</v>
      </c>
      <c r="F1065" t="s">
        <v>206</v>
      </c>
      <c r="G1065">
        <v>40</v>
      </c>
      <c r="H1065">
        <v>84</v>
      </c>
      <c r="I1065">
        <v>133</v>
      </c>
      <c r="J1065">
        <v>5783</v>
      </c>
      <c r="K1065">
        <v>4884.92</v>
      </c>
      <c r="L1065">
        <v>4203.3999999999996</v>
      </c>
      <c r="M1065">
        <v>2212.8040999999998</v>
      </c>
      <c r="N1065">
        <v>40</v>
      </c>
      <c r="O1065">
        <v>42</v>
      </c>
      <c r="P1065">
        <v>75</v>
      </c>
      <c r="Q1065">
        <v>2888.36</v>
      </c>
      <c r="R1065">
        <v>2337.06</v>
      </c>
      <c r="S1065">
        <v>1735.52</v>
      </c>
      <c r="T1065">
        <v>1225.4413</v>
      </c>
      <c r="U1065">
        <v>40</v>
      </c>
      <c r="V1065">
        <v>42</v>
      </c>
      <c r="W1065">
        <v>58</v>
      </c>
      <c r="X1065">
        <v>2894.64</v>
      </c>
      <c r="Y1065">
        <v>2547.86</v>
      </c>
      <c r="Z1065">
        <v>2467.88</v>
      </c>
      <c r="AA1065">
        <v>987.36279999999999</v>
      </c>
      <c r="AB1065">
        <v>39</v>
      </c>
      <c r="AC1065">
        <v>39</v>
      </c>
      <c r="AD1065">
        <v>36</v>
      </c>
      <c r="AE1065">
        <v>26</v>
      </c>
      <c r="AF1065">
        <v>39</v>
      </c>
      <c r="AG1065">
        <v>39</v>
      </c>
      <c r="AH1065">
        <v>36</v>
      </c>
      <c r="AI1065">
        <v>26</v>
      </c>
      <c r="AJ1065">
        <v>39</v>
      </c>
      <c r="AK1065">
        <v>39</v>
      </c>
      <c r="AL1065">
        <v>36</v>
      </c>
      <c r="AM1065">
        <v>26</v>
      </c>
    </row>
    <row r="1066" spans="1:39" x14ac:dyDescent="0.15">
      <c r="A1066" t="s">
        <v>218</v>
      </c>
      <c r="B1066">
        <v>70</v>
      </c>
      <c r="C1066">
        <v>2</v>
      </c>
      <c r="D1066">
        <v>0</v>
      </c>
      <c r="E1066" t="s">
        <v>29</v>
      </c>
      <c r="F1066" t="s">
        <v>206</v>
      </c>
      <c r="G1066">
        <v>1</v>
      </c>
      <c r="H1066">
        <v>2</v>
      </c>
      <c r="I1066">
        <v>3</v>
      </c>
      <c r="J1066">
        <v>214.97</v>
      </c>
      <c r="K1066">
        <v>146.63999999999999</v>
      </c>
      <c r="L1066">
        <v>146.63999999999999</v>
      </c>
      <c r="M1066">
        <v>91.28</v>
      </c>
      <c r="N1066">
        <v>1</v>
      </c>
      <c r="O1066">
        <v>1</v>
      </c>
      <c r="P1066">
        <v>2</v>
      </c>
      <c r="Q1066">
        <v>179.98</v>
      </c>
      <c r="R1066">
        <v>113.4</v>
      </c>
      <c r="S1066">
        <v>113.4</v>
      </c>
      <c r="T1066">
        <v>76.72</v>
      </c>
      <c r="U1066">
        <v>1</v>
      </c>
      <c r="V1066">
        <v>1</v>
      </c>
      <c r="W1066">
        <v>1</v>
      </c>
      <c r="X1066">
        <v>34.99</v>
      </c>
      <c r="Y1066">
        <v>33.24</v>
      </c>
      <c r="Z1066">
        <v>33.24</v>
      </c>
      <c r="AA1066">
        <v>14.56</v>
      </c>
      <c r="AB1066">
        <v>1</v>
      </c>
      <c r="AC1066">
        <v>1</v>
      </c>
      <c r="AD1066">
        <v>1</v>
      </c>
      <c r="AE1066">
        <v>1</v>
      </c>
      <c r="AF1066">
        <v>1</v>
      </c>
      <c r="AG1066">
        <v>1</v>
      </c>
      <c r="AH1066">
        <v>1</v>
      </c>
      <c r="AI1066">
        <v>1</v>
      </c>
      <c r="AJ1066">
        <v>1</v>
      </c>
      <c r="AK1066">
        <v>1</v>
      </c>
      <c r="AL1066">
        <v>1</v>
      </c>
      <c r="AM1066">
        <v>1</v>
      </c>
    </row>
    <row r="1067" spans="1:39" x14ac:dyDescent="0.15">
      <c r="A1067" t="s">
        <v>218</v>
      </c>
      <c r="B1067">
        <v>70</v>
      </c>
      <c r="C1067">
        <v>2</v>
      </c>
      <c r="D1067">
        <v>0</v>
      </c>
      <c r="E1067" t="s">
        <v>32</v>
      </c>
      <c r="F1067" t="s">
        <v>206</v>
      </c>
      <c r="G1067">
        <v>7</v>
      </c>
      <c r="H1067">
        <v>14</v>
      </c>
      <c r="I1067">
        <v>22</v>
      </c>
      <c r="J1067">
        <v>893.84</v>
      </c>
      <c r="K1067">
        <v>737.85</v>
      </c>
      <c r="L1067">
        <v>737.85</v>
      </c>
      <c r="M1067">
        <v>331.36849999999998</v>
      </c>
      <c r="N1067">
        <v>7</v>
      </c>
      <c r="O1067">
        <v>7</v>
      </c>
      <c r="P1067">
        <v>12</v>
      </c>
      <c r="Q1067">
        <v>371.89</v>
      </c>
      <c r="R1067">
        <v>315.19</v>
      </c>
      <c r="S1067">
        <v>315.19</v>
      </c>
      <c r="T1067">
        <v>165.35849999999999</v>
      </c>
      <c r="U1067">
        <v>7</v>
      </c>
      <c r="V1067">
        <v>7</v>
      </c>
      <c r="W1067">
        <v>10</v>
      </c>
      <c r="X1067">
        <v>521.95000000000005</v>
      </c>
      <c r="Y1067">
        <v>422.66</v>
      </c>
      <c r="Z1067">
        <v>422.66</v>
      </c>
      <c r="AA1067">
        <v>166.01</v>
      </c>
      <c r="AB1067">
        <v>7</v>
      </c>
      <c r="AC1067">
        <v>7</v>
      </c>
      <c r="AD1067">
        <v>6</v>
      </c>
      <c r="AE1067">
        <v>6</v>
      </c>
      <c r="AF1067">
        <v>7</v>
      </c>
      <c r="AG1067">
        <v>7</v>
      </c>
      <c r="AH1067">
        <v>6</v>
      </c>
      <c r="AI1067">
        <v>6</v>
      </c>
      <c r="AJ1067">
        <v>7</v>
      </c>
      <c r="AK1067">
        <v>7</v>
      </c>
      <c r="AL1067">
        <v>6</v>
      </c>
      <c r="AM1067">
        <v>6</v>
      </c>
    </row>
    <row r="1068" spans="1:39" x14ac:dyDescent="0.15">
      <c r="A1068" t="s">
        <v>218</v>
      </c>
      <c r="B1068">
        <v>70</v>
      </c>
      <c r="C1068">
        <v>2</v>
      </c>
      <c r="D1068">
        <v>1</v>
      </c>
      <c r="E1068" t="s">
        <v>28</v>
      </c>
      <c r="F1068" t="s">
        <v>206</v>
      </c>
      <c r="G1068">
        <v>554</v>
      </c>
      <c r="H1068">
        <v>1236</v>
      </c>
      <c r="I1068">
        <v>2179</v>
      </c>
      <c r="J1068">
        <v>82772.789999999994</v>
      </c>
      <c r="K1068">
        <v>69860.5</v>
      </c>
      <c r="L1068">
        <v>60820.39</v>
      </c>
      <c r="M1068">
        <v>32153.439999999999</v>
      </c>
      <c r="N1068">
        <v>554</v>
      </c>
      <c r="O1068">
        <v>629</v>
      </c>
      <c r="P1068">
        <v>1306</v>
      </c>
      <c r="Q1068">
        <v>44664.21</v>
      </c>
      <c r="R1068">
        <v>35769.74</v>
      </c>
      <c r="S1068">
        <v>28363.9</v>
      </c>
      <c r="T1068">
        <v>19483.87</v>
      </c>
      <c r="U1068">
        <v>554</v>
      </c>
      <c r="V1068">
        <v>607</v>
      </c>
      <c r="W1068">
        <v>873</v>
      </c>
      <c r="X1068">
        <v>38108.58</v>
      </c>
      <c r="Y1068">
        <v>34090.76</v>
      </c>
      <c r="Z1068">
        <v>32456.49</v>
      </c>
      <c r="AA1068">
        <v>12669.57</v>
      </c>
      <c r="AB1068">
        <v>531</v>
      </c>
      <c r="AC1068">
        <v>548</v>
      </c>
      <c r="AD1068">
        <v>454</v>
      </c>
      <c r="AE1068">
        <v>513</v>
      </c>
      <c r="AF1068">
        <v>531</v>
      </c>
      <c r="AG1068">
        <v>548</v>
      </c>
      <c r="AH1068">
        <v>454</v>
      </c>
      <c r="AI1068">
        <v>513</v>
      </c>
      <c r="AJ1068">
        <v>531</v>
      </c>
      <c r="AK1068">
        <v>548</v>
      </c>
      <c r="AL1068">
        <v>454</v>
      </c>
      <c r="AM1068">
        <v>513</v>
      </c>
    </row>
    <row r="1069" spans="1:39" x14ac:dyDescent="0.15">
      <c r="A1069" t="s">
        <v>218</v>
      </c>
      <c r="B1069">
        <v>70</v>
      </c>
      <c r="C1069">
        <v>2</v>
      </c>
      <c r="D1069">
        <v>1</v>
      </c>
      <c r="E1069" t="s">
        <v>30</v>
      </c>
      <c r="F1069" t="s">
        <v>206</v>
      </c>
      <c r="G1069">
        <v>125</v>
      </c>
      <c r="H1069">
        <v>278</v>
      </c>
      <c r="I1069">
        <v>514</v>
      </c>
      <c r="J1069">
        <v>19237.41</v>
      </c>
      <c r="K1069">
        <v>15640.55</v>
      </c>
      <c r="L1069">
        <v>13076.55</v>
      </c>
      <c r="M1069">
        <v>7463.6947</v>
      </c>
      <c r="N1069">
        <v>125</v>
      </c>
      <c r="O1069">
        <v>140</v>
      </c>
      <c r="P1069">
        <v>300</v>
      </c>
      <c r="Q1069">
        <v>10158.5</v>
      </c>
      <c r="R1069">
        <v>7867.53</v>
      </c>
      <c r="S1069">
        <v>5946.39</v>
      </c>
      <c r="T1069">
        <v>4470.0582999999997</v>
      </c>
      <c r="U1069">
        <v>125</v>
      </c>
      <c r="V1069">
        <v>138</v>
      </c>
      <c r="W1069">
        <v>214</v>
      </c>
      <c r="X1069">
        <v>9078.91</v>
      </c>
      <c r="Y1069">
        <v>7773.02</v>
      </c>
      <c r="Z1069">
        <v>7130.16</v>
      </c>
      <c r="AA1069">
        <v>2993.6363999999999</v>
      </c>
      <c r="AB1069">
        <v>113</v>
      </c>
      <c r="AC1069">
        <v>125</v>
      </c>
      <c r="AD1069">
        <v>99</v>
      </c>
      <c r="AE1069">
        <v>119</v>
      </c>
      <c r="AF1069">
        <v>113</v>
      </c>
      <c r="AG1069">
        <v>125</v>
      </c>
      <c r="AH1069">
        <v>99</v>
      </c>
      <c r="AI1069">
        <v>119</v>
      </c>
      <c r="AJ1069">
        <v>113</v>
      </c>
      <c r="AK1069">
        <v>125</v>
      </c>
      <c r="AL1069">
        <v>99</v>
      </c>
      <c r="AM1069">
        <v>119</v>
      </c>
    </row>
    <row r="1070" spans="1:39" x14ac:dyDescent="0.15">
      <c r="A1070" t="s">
        <v>218</v>
      </c>
      <c r="B1070">
        <v>70</v>
      </c>
      <c r="C1070">
        <v>2</v>
      </c>
      <c r="D1070">
        <v>1</v>
      </c>
      <c r="E1070" t="s">
        <v>29</v>
      </c>
      <c r="F1070" t="s">
        <v>206</v>
      </c>
      <c r="G1070">
        <v>864</v>
      </c>
      <c r="H1070">
        <v>1956</v>
      </c>
      <c r="I1070">
        <v>3553</v>
      </c>
      <c r="J1070">
        <v>137771.25</v>
      </c>
      <c r="K1070">
        <v>110088.73</v>
      </c>
      <c r="L1070">
        <v>94410.29</v>
      </c>
      <c r="M1070">
        <v>52735.1895</v>
      </c>
      <c r="N1070">
        <v>864</v>
      </c>
      <c r="O1070">
        <v>958</v>
      </c>
      <c r="P1070">
        <v>2062</v>
      </c>
      <c r="Q1070">
        <v>75146.89</v>
      </c>
      <c r="R1070">
        <v>57783.19</v>
      </c>
      <c r="S1070">
        <v>44838.15</v>
      </c>
      <c r="T1070">
        <v>31741.568899999998</v>
      </c>
      <c r="U1070">
        <v>864</v>
      </c>
      <c r="V1070">
        <v>998</v>
      </c>
      <c r="W1070">
        <v>1491</v>
      </c>
      <c r="X1070">
        <v>62624.36</v>
      </c>
      <c r="Y1070">
        <v>52305.54</v>
      </c>
      <c r="Z1070">
        <v>49572.14</v>
      </c>
      <c r="AA1070">
        <v>20993.620599999998</v>
      </c>
      <c r="AB1070">
        <v>828</v>
      </c>
      <c r="AC1070">
        <v>858</v>
      </c>
      <c r="AD1070">
        <v>706</v>
      </c>
      <c r="AE1070">
        <v>834</v>
      </c>
      <c r="AF1070">
        <v>828</v>
      </c>
      <c r="AG1070">
        <v>858</v>
      </c>
      <c r="AH1070">
        <v>706</v>
      </c>
      <c r="AI1070">
        <v>834</v>
      </c>
      <c r="AJ1070">
        <v>828</v>
      </c>
      <c r="AK1070">
        <v>858</v>
      </c>
      <c r="AL1070">
        <v>706</v>
      </c>
      <c r="AM1070">
        <v>834</v>
      </c>
    </row>
    <row r="1071" spans="1:39" x14ac:dyDescent="0.15">
      <c r="A1071" t="s">
        <v>218</v>
      </c>
      <c r="B1071">
        <v>70</v>
      </c>
      <c r="C1071">
        <v>2</v>
      </c>
      <c r="D1071">
        <v>1</v>
      </c>
      <c r="E1071" t="s">
        <v>32</v>
      </c>
      <c r="F1071" t="s">
        <v>206</v>
      </c>
      <c r="G1071">
        <v>19</v>
      </c>
      <c r="H1071">
        <v>41</v>
      </c>
      <c r="I1071">
        <v>73</v>
      </c>
      <c r="J1071">
        <v>3038.52</v>
      </c>
      <c r="K1071">
        <v>2424.17</v>
      </c>
      <c r="L1071">
        <v>2086.14</v>
      </c>
      <c r="M1071">
        <v>1112.3902</v>
      </c>
      <c r="N1071">
        <v>19</v>
      </c>
      <c r="O1071">
        <v>20</v>
      </c>
      <c r="P1071">
        <v>37</v>
      </c>
      <c r="Q1071">
        <v>1364.73</v>
      </c>
      <c r="R1071">
        <v>1005.22</v>
      </c>
      <c r="S1071">
        <v>702.29</v>
      </c>
      <c r="T1071">
        <v>543.02189999999996</v>
      </c>
      <c r="U1071">
        <v>19</v>
      </c>
      <c r="V1071">
        <v>21</v>
      </c>
      <c r="W1071">
        <v>36</v>
      </c>
      <c r="X1071">
        <v>1673.79</v>
      </c>
      <c r="Y1071">
        <v>1418.95</v>
      </c>
      <c r="Z1071">
        <v>1383.85</v>
      </c>
      <c r="AA1071">
        <v>569.36829999999998</v>
      </c>
      <c r="AB1071">
        <v>19</v>
      </c>
      <c r="AC1071">
        <v>19</v>
      </c>
      <c r="AD1071">
        <v>14</v>
      </c>
      <c r="AE1071">
        <v>17</v>
      </c>
      <c r="AF1071">
        <v>19</v>
      </c>
      <c r="AG1071">
        <v>19</v>
      </c>
      <c r="AH1071">
        <v>14</v>
      </c>
      <c r="AI1071">
        <v>17</v>
      </c>
      <c r="AJ1071">
        <v>19</v>
      </c>
      <c r="AK1071">
        <v>19</v>
      </c>
      <c r="AL1071">
        <v>14</v>
      </c>
      <c r="AM1071">
        <v>17</v>
      </c>
    </row>
    <row r="1072" spans="1:39" x14ac:dyDescent="0.15">
      <c r="A1072" t="s">
        <v>218</v>
      </c>
      <c r="B1072">
        <v>70</v>
      </c>
      <c r="C1072">
        <v>2</v>
      </c>
      <c r="D1072">
        <v>2</v>
      </c>
      <c r="E1072" t="s">
        <v>28</v>
      </c>
      <c r="F1072" t="s">
        <v>206</v>
      </c>
      <c r="G1072">
        <v>60</v>
      </c>
      <c r="H1072">
        <v>131</v>
      </c>
      <c r="I1072">
        <v>228</v>
      </c>
      <c r="J1072">
        <v>8362.26</v>
      </c>
      <c r="K1072">
        <v>7237.96</v>
      </c>
      <c r="L1072">
        <v>5971.49</v>
      </c>
      <c r="M1072">
        <v>3573.7002000000002</v>
      </c>
      <c r="N1072">
        <v>60</v>
      </c>
      <c r="O1072">
        <v>66</v>
      </c>
      <c r="P1072">
        <v>136</v>
      </c>
      <c r="Q1072">
        <v>4664.8599999999997</v>
      </c>
      <c r="R1072">
        <v>3933.64</v>
      </c>
      <c r="S1072">
        <v>2717.16</v>
      </c>
      <c r="T1072">
        <v>2194.2202000000002</v>
      </c>
      <c r="U1072">
        <v>60</v>
      </c>
      <c r="V1072">
        <v>65</v>
      </c>
      <c r="W1072">
        <v>92</v>
      </c>
      <c r="X1072">
        <v>3697.4</v>
      </c>
      <c r="Y1072">
        <v>3304.32</v>
      </c>
      <c r="Z1072">
        <v>3254.33</v>
      </c>
      <c r="AA1072">
        <v>1379.48</v>
      </c>
      <c r="AB1072">
        <v>53</v>
      </c>
      <c r="AC1072">
        <v>59</v>
      </c>
      <c r="AD1072">
        <v>36</v>
      </c>
      <c r="AE1072">
        <v>52</v>
      </c>
      <c r="AF1072">
        <v>53</v>
      </c>
      <c r="AG1072">
        <v>59</v>
      </c>
      <c r="AH1072">
        <v>36</v>
      </c>
      <c r="AI1072">
        <v>52</v>
      </c>
      <c r="AJ1072">
        <v>53</v>
      </c>
      <c r="AK1072">
        <v>59</v>
      </c>
      <c r="AL1072">
        <v>36</v>
      </c>
      <c r="AM1072">
        <v>52</v>
      </c>
    </row>
    <row r="1073" spans="1:39" x14ac:dyDescent="0.15">
      <c r="A1073" t="s">
        <v>218</v>
      </c>
      <c r="B1073">
        <v>70</v>
      </c>
      <c r="C1073">
        <v>2</v>
      </c>
      <c r="D1073">
        <v>2</v>
      </c>
      <c r="E1073" t="s">
        <v>30</v>
      </c>
      <c r="F1073" t="s">
        <v>206</v>
      </c>
      <c r="G1073">
        <v>19</v>
      </c>
      <c r="H1073">
        <v>40</v>
      </c>
      <c r="I1073">
        <v>71</v>
      </c>
      <c r="J1073">
        <v>2736.85</v>
      </c>
      <c r="K1073">
        <v>2464.64</v>
      </c>
      <c r="L1073">
        <v>2035.23</v>
      </c>
      <c r="M1073">
        <v>993.2079</v>
      </c>
      <c r="N1073">
        <v>19</v>
      </c>
      <c r="O1073">
        <v>19</v>
      </c>
      <c r="P1073">
        <v>35</v>
      </c>
      <c r="Q1073">
        <v>1248.74</v>
      </c>
      <c r="R1073">
        <v>1136.79</v>
      </c>
      <c r="S1073">
        <v>788.57</v>
      </c>
      <c r="T1073">
        <v>503.08699999999999</v>
      </c>
      <c r="U1073">
        <v>19</v>
      </c>
      <c r="V1073">
        <v>21</v>
      </c>
      <c r="W1073">
        <v>36</v>
      </c>
      <c r="X1073">
        <v>1488.11</v>
      </c>
      <c r="Y1073">
        <v>1327.85</v>
      </c>
      <c r="Z1073">
        <v>1246.6600000000001</v>
      </c>
      <c r="AA1073">
        <v>490.12090000000001</v>
      </c>
      <c r="AB1073">
        <v>18</v>
      </c>
      <c r="AC1073">
        <v>19</v>
      </c>
      <c r="AD1073">
        <v>12</v>
      </c>
      <c r="AE1073">
        <v>19</v>
      </c>
      <c r="AF1073">
        <v>18</v>
      </c>
      <c r="AG1073">
        <v>19</v>
      </c>
      <c r="AH1073">
        <v>12</v>
      </c>
      <c r="AI1073">
        <v>19</v>
      </c>
      <c r="AJ1073">
        <v>18</v>
      </c>
      <c r="AK1073">
        <v>19</v>
      </c>
      <c r="AL1073">
        <v>12</v>
      </c>
      <c r="AM1073">
        <v>19</v>
      </c>
    </row>
    <row r="1074" spans="1:39" x14ac:dyDescent="0.15">
      <c r="A1074" t="s">
        <v>218</v>
      </c>
      <c r="B1074">
        <v>70</v>
      </c>
      <c r="C1074">
        <v>2</v>
      </c>
      <c r="D1074">
        <v>2</v>
      </c>
      <c r="E1074" t="s">
        <v>29</v>
      </c>
      <c r="F1074" t="s">
        <v>206</v>
      </c>
      <c r="G1074">
        <v>23</v>
      </c>
      <c r="H1074">
        <v>47</v>
      </c>
      <c r="I1074">
        <v>83</v>
      </c>
      <c r="J1074">
        <v>3733.48</v>
      </c>
      <c r="K1074">
        <v>3093.84</v>
      </c>
      <c r="L1074">
        <v>2395.15</v>
      </c>
      <c r="M1074">
        <v>1325.2561000000001</v>
      </c>
      <c r="N1074">
        <v>23</v>
      </c>
      <c r="O1074">
        <v>24</v>
      </c>
      <c r="P1074">
        <v>49</v>
      </c>
      <c r="Q1074">
        <v>2260.6999999999998</v>
      </c>
      <c r="R1074">
        <v>1812.08</v>
      </c>
      <c r="S1074">
        <v>1113.3900000000001</v>
      </c>
      <c r="T1074">
        <v>857.8261</v>
      </c>
      <c r="U1074">
        <v>23</v>
      </c>
      <c r="V1074">
        <v>23</v>
      </c>
      <c r="W1074">
        <v>34</v>
      </c>
      <c r="X1074">
        <v>1472.78</v>
      </c>
      <c r="Y1074">
        <v>1281.76</v>
      </c>
      <c r="Z1074">
        <v>1281.76</v>
      </c>
      <c r="AA1074">
        <v>467.43</v>
      </c>
      <c r="AB1074">
        <v>23</v>
      </c>
      <c r="AC1074">
        <v>22</v>
      </c>
      <c r="AD1074">
        <v>16</v>
      </c>
      <c r="AE1074">
        <v>23</v>
      </c>
      <c r="AF1074">
        <v>23</v>
      </c>
      <c r="AG1074">
        <v>22</v>
      </c>
      <c r="AH1074">
        <v>16</v>
      </c>
      <c r="AI1074">
        <v>23</v>
      </c>
      <c r="AJ1074">
        <v>23</v>
      </c>
      <c r="AK1074">
        <v>22</v>
      </c>
      <c r="AL1074">
        <v>16</v>
      </c>
      <c r="AM1074">
        <v>23</v>
      </c>
    </row>
    <row r="1075" spans="1:39" x14ac:dyDescent="0.15">
      <c r="A1075" t="s">
        <v>218</v>
      </c>
      <c r="B1075">
        <v>70</v>
      </c>
      <c r="C1075">
        <v>2</v>
      </c>
      <c r="D1075">
        <v>2</v>
      </c>
      <c r="E1075" t="s">
        <v>32</v>
      </c>
      <c r="F1075" t="s">
        <v>206</v>
      </c>
      <c r="G1075">
        <v>3</v>
      </c>
      <c r="H1075">
        <v>6</v>
      </c>
      <c r="I1075">
        <v>15</v>
      </c>
      <c r="J1075">
        <v>425.89</v>
      </c>
      <c r="K1075">
        <v>333.99</v>
      </c>
      <c r="L1075">
        <v>262.32</v>
      </c>
      <c r="M1075">
        <v>193.3723</v>
      </c>
      <c r="N1075">
        <v>3</v>
      </c>
      <c r="O1075">
        <v>3</v>
      </c>
      <c r="P1075">
        <v>9</v>
      </c>
      <c r="Q1075">
        <v>237.93</v>
      </c>
      <c r="R1075">
        <v>182.35</v>
      </c>
      <c r="S1075">
        <v>134.97</v>
      </c>
      <c r="T1075">
        <v>122.5367</v>
      </c>
      <c r="U1075">
        <v>3</v>
      </c>
      <c r="V1075">
        <v>3</v>
      </c>
      <c r="W1075">
        <v>6</v>
      </c>
      <c r="X1075">
        <v>187.96</v>
      </c>
      <c r="Y1075">
        <v>151.63999999999999</v>
      </c>
      <c r="Z1075">
        <v>127.35</v>
      </c>
      <c r="AA1075">
        <v>70.835599999999999</v>
      </c>
      <c r="AB1075">
        <v>3</v>
      </c>
      <c r="AC1075">
        <v>3</v>
      </c>
      <c r="AD1075">
        <v>2</v>
      </c>
      <c r="AE1075">
        <v>3</v>
      </c>
      <c r="AF1075">
        <v>3</v>
      </c>
      <c r="AG1075">
        <v>3</v>
      </c>
      <c r="AH1075">
        <v>2</v>
      </c>
      <c r="AI1075">
        <v>3</v>
      </c>
      <c r="AJ1075">
        <v>3</v>
      </c>
      <c r="AK1075">
        <v>3</v>
      </c>
      <c r="AL1075">
        <v>2</v>
      </c>
      <c r="AM1075">
        <v>3</v>
      </c>
    </row>
    <row r="1076" spans="1:39" x14ac:dyDescent="0.15">
      <c r="A1076" t="s">
        <v>218</v>
      </c>
      <c r="B1076">
        <v>100</v>
      </c>
      <c r="C1076">
        <v>1</v>
      </c>
      <c r="D1076">
        <v>0</v>
      </c>
      <c r="E1076" t="s">
        <v>28</v>
      </c>
      <c r="F1076" t="s">
        <v>206</v>
      </c>
      <c r="G1076">
        <v>4618</v>
      </c>
      <c r="H1076">
        <v>4713</v>
      </c>
      <c r="I1076">
        <v>6482</v>
      </c>
      <c r="J1076">
        <v>208257.01</v>
      </c>
      <c r="K1076">
        <v>179670.86</v>
      </c>
      <c r="L1076">
        <v>169499.73</v>
      </c>
      <c r="M1076">
        <v>88653.128299999997</v>
      </c>
      <c r="N1076">
        <v>1189</v>
      </c>
      <c r="O1076">
        <v>1217</v>
      </c>
      <c r="P1076">
        <v>1904</v>
      </c>
      <c r="Q1076">
        <v>56859.7</v>
      </c>
      <c r="R1076">
        <v>48274.73</v>
      </c>
      <c r="S1076">
        <v>44410.95</v>
      </c>
      <c r="T1076">
        <v>27203.8544</v>
      </c>
      <c r="U1076">
        <v>3429</v>
      </c>
      <c r="V1076">
        <v>3496</v>
      </c>
      <c r="W1076">
        <v>4578</v>
      </c>
      <c r="X1076">
        <v>151397.31</v>
      </c>
      <c r="Y1076">
        <v>131396.13</v>
      </c>
      <c r="Z1076">
        <v>125088.78</v>
      </c>
      <c r="AA1076">
        <v>61449.2739</v>
      </c>
      <c r="AB1076">
        <v>4544</v>
      </c>
      <c r="AC1076">
        <v>2406</v>
      </c>
      <c r="AD1076">
        <v>1880</v>
      </c>
      <c r="AE1076">
        <v>1652</v>
      </c>
      <c r="AF1076">
        <v>1173</v>
      </c>
      <c r="AG1076">
        <v>1141</v>
      </c>
      <c r="AH1076">
        <v>935</v>
      </c>
      <c r="AI1076">
        <v>544</v>
      </c>
      <c r="AJ1076">
        <v>3371</v>
      </c>
      <c r="AK1076">
        <v>1265</v>
      </c>
      <c r="AL1076">
        <v>945</v>
      </c>
      <c r="AM1076">
        <v>1108</v>
      </c>
    </row>
    <row r="1077" spans="1:39" x14ac:dyDescent="0.15">
      <c r="A1077" t="s">
        <v>218</v>
      </c>
      <c r="B1077">
        <v>100</v>
      </c>
      <c r="C1077">
        <v>1</v>
      </c>
      <c r="D1077">
        <v>0</v>
      </c>
      <c r="E1077" t="s">
        <v>30</v>
      </c>
      <c r="F1077" t="s">
        <v>206</v>
      </c>
      <c r="G1077">
        <v>8</v>
      </c>
      <c r="H1077">
        <v>8</v>
      </c>
      <c r="I1077">
        <v>10</v>
      </c>
      <c r="J1077">
        <v>339.02</v>
      </c>
      <c r="K1077">
        <v>263.11</v>
      </c>
      <c r="L1077">
        <v>263.11</v>
      </c>
      <c r="M1077">
        <v>161.12270000000001</v>
      </c>
      <c r="N1077">
        <v>2</v>
      </c>
      <c r="O1077">
        <v>2</v>
      </c>
      <c r="P1077">
        <v>2</v>
      </c>
      <c r="Q1077">
        <v>89.98</v>
      </c>
      <c r="R1077">
        <v>78.89</v>
      </c>
      <c r="S1077">
        <v>78.89</v>
      </c>
      <c r="T1077">
        <v>43.552700000000002</v>
      </c>
      <c r="U1077">
        <v>6</v>
      </c>
      <c r="V1077">
        <v>6</v>
      </c>
      <c r="W1077">
        <v>8</v>
      </c>
      <c r="X1077">
        <v>249.04</v>
      </c>
      <c r="Y1077">
        <v>184.22</v>
      </c>
      <c r="Z1077">
        <v>184.22</v>
      </c>
      <c r="AA1077">
        <v>117.57</v>
      </c>
      <c r="AB1077">
        <v>7</v>
      </c>
      <c r="AC1077">
        <v>5</v>
      </c>
      <c r="AD1077">
        <v>3</v>
      </c>
      <c r="AE1077">
        <v>3</v>
      </c>
      <c r="AF1077">
        <v>2</v>
      </c>
      <c r="AG1077">
        <v>2</v>
      </c>
      <c r="AH1077">
        <v>1</v>
      </c>
      <c r="AI1077">
        <v>1</v>
      </c>
      <c r="AJ1077">
        <v>5</v>
      </c>
      <c r="AK1077">
        <v>3</v>
      </c>
      <c r="AL1077">
        <v>2</v>
      </c>
      <c r="AM1077">
        <v>2</v>
      </c>
    </row>
    <row r="1078" spans="1:39" x14ac:dyDescent="0.15">
      <c r="A1078" t="s">
        <v>218</v>
      </c>
      <c r="B1078">
        <v>100</v>
      </c>
      <c r="C1078">
        <v>1</v>
      </c>
      <c r="D1078">
        <v>0</v>
      </c>
      <c r="E1078" t="s">
        <v>29</v>
      </c>
      <c r="F1078" t="s">
        <v>206</v>
      </c>
      <c r="G1078">
        <v>37</v>
      </c>
      <c r="H1078">
        <v>38</v>
      </c>
      <c r="I1078">
        <v>61</v>
      </c>
      <c r="J1078">
        <v>2162.83</v>
      </c>
      <c r="K1078">
        <v>1730.82</v>
      </c>
      <c r="L1078">
        <v>1584.14</v>
      </c>
      <c r="M1078">
        <v>861.66089999999997</v>
      </c>
      <c r="N1078">
        <v>19</v>
      </c>
      <c r="O1078">
        <v>19</v>
      </c>
      <c r="P1078">
        <v>37</v>
      </c>
      <c r="Q1078">
        <v>1185.67</v>
      </c>
      <c r="R1078">
        <v>945.07</v>
      </c>
      <c r="S1078">
        <v>829.99</v>
      </c>
      <c r="T1078">
        <v>558.98090000000002</v>
      </c>
      <c r="U1078">
        <v>18</v>
      </c>
      <c r="V1078">
        <v>19</v>
      </c>
      <c r="W1078">
        <v>24</v>
      </c>
      <c r="X1078">
        <v>977.16</v>
      </c>
      <c r="Y1078">
        <v>785.75</v>
      </c>
      <c r="Z1078">
        <v>754.15</v>
      </c>
      <c r="AA1078">
        <v>302.68</v>
      </c>
      <c r="AB1078">
        <v>37</v>
      </c>
      <c r="AC1078">
        <v>22</v>
      </c>
      <c r="AD1078">
        <v>19</v>
      </c>
      <c r="AE1078">
        <v>17</v>
      </c>
      <c r="AF1078">
        <v>19</v>
      </c>
      <c r="AG1078">
        <v>19</v>
      </c>
      <c r="AH1078">
        <v>19</v>
      </c>
      <c r="AI1078">
        <v>13</v>
      </c>
      <c r="AJ1078">
        <v>18</v>
      </c>
      <c r="AK1078">
        <v>3</v>
      </c>
      <c r="AL1078">
        <v>0</v>
      </c>
      <c r="AM1078">
        <v>4</v>
      </c>
    </row>
    <row r="1079" spans="1:39" x14ac:dyDescent="0.15">
      <c r="A1079" t="s">
        <v>218</v>
      </c>
      <c r="B1079">
        <v>100</v>
      </c>
      <c r="C1079">
        <v>1</v>
      </c>
      <c r="D1079">
        <v>0</v>
      </c>
      <c r="E1079" t="s">
        <v>32</v>
      </c>
      <c r="F1079" t="s">
        <v>206</v>
      </c>
      <c r="G1079">
        <v>82</v>
      </c>
      <c r="H1079">
        <v>85</v>
      </c>
      <c r="I1079">
        <v>129</v>
      </c>
      <c r="J1079">
        <v>4617.04</v>
      </c>
      <c r="K1079">
        <v>3697.79</v>
      </c>
      <c r="L1079">
        <v>3394.23</v>
      </c>
      <c r="M1079">
        <v>1761.3426999999999</v>
      </c>
      <c r="N1079">
        <v>32</v>
      </c>
      <c r="O1079">
        <v>34</v>
      </c>
      <c r="P1079">
        <v>59</v>
      </c>
      <c r="Q1079">
        <v>1799.53</v>
      </c>
      <c r="R1079">
        <v>1480.38</v>
      </c>
      <c r="S1079">
        <v>1302.19</v>
      </c>
      <c r="T1079">
        <v>771.20820000000003</v>
      </c>
      <c r="U1079">
        <v>50</v>
      </c>
      <c r="V1079">
        <v>51</v>
      </c>
      <c r="W1079">
        <v>70</v>
      </c>
      <c r="X1079">
        <v>2817.51</v>
      </c>
      <c r="Y1079">
        <v>2217.41</v>
      </c>
      <c r="Z1079">
        <v>2092.04</v>
      </c>
      <c r="AA1079">
        <v>990.1345</v>
      </c>
      <c r="AB1079">
        <v>82</v>
      </c>
      <c r="AC1079">
        <v>61</v>
      </c>
      <c r="AD1079">
        <v>57</v>
      </c>
      <c r="AE1079">
        <v>57</v>
      </c>
      <c r="AF1079">
        <v>32</v>
      </c>
      <c r="AG1079">
        <v>24</v>
      </c>
      <c r="AH1079">
        <v>24</v>
      </c>
      <c r="AI1079">
        <v>17</v>
      </c>
      <c r="AJ1079">
        <v>50</v>
      </c>
      <c r="AK1079">
        <v>37</v>
      </c>
      <c r="AL1079">
        <v>33</v>
      </c>
      <c r="AM1079">
        <v>40</v>
      </c>
    </row>
    <row r="1080" spans="1:39" x14ac:dyDescent="0.15">
      <c r="A1080" t="s">
        <v>218</v>
      </c>
      <c r="B1080">
        <v>100</v>
      </c>
      <c r="C1080">
        <v>1</v>
      </c>
      <c r="D1080">
        <v>1</v>
      </c>
      <c r="E1080" t="s">
        <v>28</v>
      </c>
      <c r="F1080" t="s">
        <v>206</v>
      </c>
      <c r="G1080">
        <v>16516</v>
      </c>
      <c r="H1080">
        <v>17312</v>
      </c>
      <c r="I1080">
        <v>25327</v>
      </c>
      <c r="J1080">
        <v>816575.14</v>
      </c>
      <c r="K1080">
        <v>680451.65</v>
      </c>
      <c r="L1080">
        <v>635582.27</v>
      </c>
      <c r="M1080">
        <v>338092.72100000002</v>
      </c>
      <c r="N1080">
        <v>7542</v>
      </c>
      <c r="O1080">
        <v>7927</v>
      </c>
      <c r="P1080">
        <v>13126</v>
      </c>
      <c r="Q1080">
        <v>392966.59</v>
      </c>
      <c r="R1080">
        <v>316652.26</v>
      </c>
      <c r="S1080">
        <v>296261.02</v>
      </c>
      <c r="T1080">
        <v>179810.4216</v>
      </c>
      <c r="U1080">
        <v>8974</v>
      </c>
      <c r="V1080">
        <v>9385</v>
      </c>
      <c r="W1080">
        <v>12201</v>
      </c>
      <c r="X1080">
        <v>423608.55</v>
      </c>
      <c r="Y1080">
        <v>363799.39</v>
      </c>
      <c r="Z1080">
        <v>339321.25</v>
      </c>
      <c r="AA1080">
        <v>158282.29939999999</v>
      </c>
      <c r="AB1080">
        <v>15592</v>
      </c>
      <c r="AC1080">
        <v>14982</v>
      </c>
      <c r="AD1080">
        <v>10395</v>
      </c>
      <c r="AE1080">
        <v>13862</v>
      </c>
      <c r="AF1080">
        <v>7254</v>
      </c>
      <c r="AG1080">
        <v>7339</v>
      </c>
      <c r="AH1080">
        <v>5816</v>
      </c>
      <c r="AI1080">
        <v>6660</v>
      </c>
      <c r="AJ1080">
        <v>8338</v>
      </c>
      <c r="AK1080">
        <v>7643</v>
      </c>
      <c r="AL1080">
        <v>4579</v>
      </c>
      <c r="AM1080">
        <v>7202</v>
      </c>
    </row>
    <row r="1081" spans="1:39" x14ac:dyDescent="0.15">
      <c r="A1081" t="s">
        <v>218</v>
      </c>
      <c r="B1081">
        <v>100</v>
      </c>
      <c r="C1081">
        <v>1</v>
      </c>
      <c r="D1081">
        <v>1</v>
      </c>
      <c r="E1081" t="s">
        <v>30</v>
      </c>
      <c r="F1081" t="s">
        <v>206</v>
      </c>
      <c r="G1081">
        <v>2444</v>
      </c>
      <c r="H1081">
        <v>2549</v>
      </c>
      <c r="I1081">
        <v>3612</v>
      </c>
      <c r="J1081">
        <v>125007.41</v>
      </c>
      <c r="K1081">
        <v>105038.75</v>
      </c>
      <c r="L1081">
        <v>96854.18</v>
      </c>
      <c r="M1081">
        <v>48710.1247</v>
      </c>
      <c r="N1081">
        <v>925</v>
      </c>
      <c r="O1081">
        <v>973</v>
      </c>
      <c r="P1081">
        <v>1565</v>
      </c>
      <c r="Q1081">
        <v>48841.18</v>
      </c>
      <c r="R1081">
        <v>39508.17</v>
      </c>
      <c r="S1081">
        <v>36153.089999999997</v>
      </c>
      <c r="T1081">
        <v>21679.396000000001</v>
      </c>
      <c r="U1081">
        <v>1519</v>
      </c>
      <c r="V1081">
        <v>1576</v>
      </c>
      <c r="W1081">
        <v>2047</v>
      </c>
      <c r="X1081">
        <v>76166.23</v>
      </c>
      <c r="Y1081">
        <v>65530.58</v>
      </c>
      <c r="Z1081">
        <v>60701.09</v>
      </c>
      <c r="AA1081">
        <v>27030.7287</v>
      </c>
      <c r="AB1081">
        <v>2274</v>
      </c>
      <c r="AC1081">
        <v>2363</v>
      </c>
      <c r="AD1081">
        <v>1524</v>
      </c>
      <c r="AE1081">
        <v>2340</v>
      </c>
      <c r="AF1081">
        <v>872</v>
      </c>
      <c r="AG1081">
        <v>908</v>
      </c>
      <c r="AH1081">
        <v>696</v>
      </c>
      <c r="AI1081">
        <v>902</v>
      </c>
      <c r="AJ1081">
        <v>1402</v>
      </c>
      <c r="AK1081">
        <v>1455</v>
      </c>
      <c r="AL1081">
        <v>828</v>
      </c>
      <c r="AM1081">
        <v>1438</v>
      </c>
    </row>
    <row r="1082" spans="1:39" x14ac:dyDescent="0.15">
      <c r="A1082" t="s">
        <v>218</v>
      </c>
      <c r="B1082">
        <v>100</v>
      </c>
      <c r="C1082">
        <v>1</v>
      </c>
      <c r="D1082">
        <v>1</v>
      </c>
      <c r="E1082" t="s">
        <v>29</v>
      </c>
      <c r="F1082" t="s">
        <v>206</v>
      </c>
      <c r="G1082">
        <v>15903</v>
      </c>
      <c r="H1082">
        <v>16539</v>
      </c>
      <c r="I1082">
        <v>23846</v>
      </c>
      <c r="J1082">
        <v>852586.5</v>
      </c>
      <c r="K1082">
        <v>693015.04000000004</v>
      </c>
      <c r="L1082">
        <v>648433.62</v>
      </c>
      <c r="M1082">
        <v>327776.42009999999</v>
      </c>
      <c r="N1082">
        <v>5748</v>
      </c>
      <c r="O1082">
        <v>6021</v>
      </c>
      <c r="P1082">
        <v>10067</v>
      </c>
      <c r="Q1082">
        <v>329136.13</v>
      </c>
      <c r="R1082">
        <v>255183.52</v>
      </c>
      <c r="S1082">
        <v>236348.71</v>
      </c>
      <c r="T1082">
        <v>143190.80859999999</v>
      </c>
      <c r="U1082">
        <v>10155</v>
      </c>
      <c r="V1082">
        <v>10518</v>
      </c>
      <c r="W1082">
        <v>13779</v>
      </c>
      <c r="X1082">
        <v>523450.37</v>
      </c>
      <c r="Y1082">
        <v>437831.52</v>
      </c>
      <c r="Z1082">
        <v>412084.91</v>
      </c>
      <c r="AA1082">
        <v>184585.6115</v>
      </c>
      <c r="AB1082">
        <v>15228</v>
      </c>
      <c r="AC1082">
        <v>15295</v>
      </c>
      <c r="AD1082">
        <v>10722</v>
      </c>
      <c r="AE1082">
        <v>15307</v>
      </c>
      <c r="AF1082">
        <v>5484</v>
      </c>
      <c r="AG1082">
        <v>5628</v>
      </c>
      <c r="AH1082">
        <v>4569</v>
      </c>
      <c r="AI1082">
        <v>5552</v>
      </c>
      <c r="AJ1082">
        <v>9744</v>
      </c>
      <c r="AK1082">
        <v>9667</v>
      </c>
      <c r="AL1082">
        <v>6153</v>
      </c>
      <c r="AM1082">
        <v>9755</v>
      </c>
    </row>
    <row r="1083" spans="1:39" x14ac:dyDescent="0.15">
      <c r="A1083" t="s">
        <v>218</v>
      </c>
      <c r="B1083">
        <v>100</v>
      </c>
      <c r="C1083">
        <v>1</v>
      </c>
      <c r="D1083">
        <v>1</v>
      </c>
      <c r="E1083" t="s">
        <v>31</v>
      </c>
      <c r="F1083" t="s">
        <v>206</v>
      </c>
      <c r="G1083">
        <v>1</v>
      </c>
      <c r="H1083">
        <v>2</v>
      </c>
      <c r="I1083">
        <v>2</v>
      </c>
      <c r="J1083">
        <v>79.98</v>
      </c>
      <c r="K1083">
        <v>64.48</v>
      </c>
      <c r="L1083">
        <v>39.99</v>
      </c>
      <c r="M1083">
        <v>45.1</v>
      </c>
      <c r="N1083">
        <v>1</v>
      </c>
      <c r="O1083">
        <v>2</v>
      </c>
      <c r="P1083">
        <v>2</v>
      </c>
      <c r="Q1083">
        <v>79.98</v>
      </c>
      <c r="R1083">
        <v>64.48</v>
      </c>
      <c r="S1083">
        <v>39.99</v>
      </c>
      <c r="T1083">
        <v>45.1</v>
      </c>
      <c r="U1083">
        <v>0</v>
      </c>
      <c r="V1083">
        <v>0</v>
      </c>
      <c r="W1083">
        <v>0</v>
      </c>
      <c r="X1083">
        <v>0</v>
      </c>
      <c r="Y1083">
        <v>0</v>
      </c>
      <c r="Z1083">
        <v>0</v>
      </c>
      <c r="AA1083">
        <v>0</v>
      </c>
      <c r="AB1083">
        <v>1</v>
      </c>
      <c r="AC1083">
        <v>1</v>
      </c>
      <c r="AD1083">
        <v>1</v>
      </c>
      <c r="AE1083">
        <v>1</v>
      </c>
      <c r="AF1083">
        <v>1</v>
      </c>
      <c r="AG1083">
        <v>1</v>
      </c>
      <c r="AH1083">
        <v>1</v>
      </c>
      <c r="AI1083">
        <v>1</v>
      </c>
      <c r="AJ1083">
        <v>0</v>
      </c>
      <c r="AK1083">
        <v>0</v>
      </c>
      <c r="AL1083">
        <v>0</v>
      </c>
      <c r="AM1083">
        <v>0</v>
      </c>
    </row>
    <row r="1084" spans="1:39" x14ac:dyDescent="0.15">
      <c r="A1084" t="s">
        <v>218</v>
      </c>
      <c r="B1084">
        <v>100</v>
      </c>
      <c r="C1084">
        <v>1</v>
      </c>
      <c r="D1084">
        <v>1</v>
      </c>
      <c r="E1084" t="s">
        <v>32</v>
      </c>
      <c r="F1084" t="s">
        <v>206</v>
      </c>
      <c r="G1084">
        <v>127</v>
      </c>
      <c r="H1084">
        <v>132</v>
      </c>
      <c r="I1084">
        <v>210</v>
      </c>
      <c r="J1084">
        <v>7743.42</v>
      </c>
      <c r="K1084">
        <v>5912.65</v>
      </c>
      <c r="L1084">
        <v>5761.02</v>
      </c>
      <c r="M1084">
        <v>3058.4693000000002</v>
      </c>
      <c r="N1084">
        <v>74</v>
      </c>
      <c r="O1084">
        <v>76</v>
      </c>
      <c r="P1084">
        <v>129</v>
      </c>
      <c r="Q1084">
        <v>4457.9799999999996</v>
      </c>
      <c r="R1084">
        <v>3396.71</v>
      </c>
      <c r="S1084">
        <v>3275.07</v>
      </c>
      <c r="T1084">
        <v>1958.1059</v>
      </c>
      <c r="U1084">
        <v>53</v>
      </c>
      <c r="V1084">
        <v>56</v>
      </c>
      <c r="W1084">
        <v>81</v>
      </c>
      <c r="X1084">
        <v>3285.44</v>
      </c>
      <c r="Y1084">
        <v>2515.94</v>
      </c>
      <c r="Z1084">
        <v>2485.9499999999998</v>
      </c>
      <c r="AA1084">
        <v>1100.3634</v>
      </c>
      <c r="AB1084">
        <v>125</v>
      </c>
      <c r="AC1084">
        <v>111</v>
      </c>
      <c r="AD1084">
        <v>86</v>
      </c>
      <c r="AE1084">
        <v>116</v>
      </c>
      <c r="AF1084">
        <v>72</v>
      </c>
      <c r="AG1084">
        <v>65</v>
      </c>
      <c r="AH1084">
        <v>55</v>
      </c>
      <c r="AI1084">
        <v>69</v>
      </c>
      <c r="AJ1084">
        <v>53</v>
      </c>
      <c r="AK1084">
        <v>46</v>
      </c>
      <c r="AL1084">
        <v>31</v>
      </c>
      <c r="AM1084">
        <v>47</v>
      </c>
    </row>
    <row r="1085" spans="1:39" x14ac:dyDescent="0.15">
      <c r="A1085" t="s">
        <v>218</v>
      </c>
      <c r="B1085">
        <v>100</v>
      </c>
      <c r="C1085">
        <v>1</v>
      </c>
      <c r="D1085">
        <v>2</v>
      </c>
      <c r="E1085" t="s">
        <v>28</v>
      </c>
      <c r="F1085" t="s">
        <v>206</v>
      </c>
      <c r="G1085">
        <v>5110</v>
      </c>
      <c r="H1085">
        <v>5203</v>
      </c>
      <c r="I1085">
        <v>7288</v>
      </c>
      <c r="J1085">
        <v>238650.03</v>
      </c>
      <c r="K1085">
        <v>206583.01</v>
      </c>
      <c r="L1085">
        <v>198396.7</v>
      </c>
      <c r="M1085">
        <v>96831.072400000005</v>
      </c>
      <c r="N1085">
        <v>1491</v>
      </c>
      <c r="O1085">
        <v>1530</v>
      </c>
      <c r="P1085">
        <v>2513</v>
      </c>
      <c r="Q1085">
        <v>75272.259999999995</v>
      </c>
      <c r="R1085">
        <v>63153.29</v>
      </c>
      <c r="S1085">
        <v>58906.239999999998</v>
      </c>
      <c r="T1085">
        <v>34794.361100000002</v>
      </c>
      <c r="U1085">
        <v>3619</v>
      </c>
      <c r="V1085">
        <v>3673</v>
      </c>
      <c r="W1085">
        <v>4775</v>
      </c>
      <c r="X1085">
        <v>163377.76999999999</v>
      </c>
      <c r="Y1085">
        <v>143429.72</v>
      </c>
      <c r="Z1085">
        <v>139490.46</v>
      </c>
      <c r="AA1085">
        <v>62036.711300000003</v>
      </c>
      <c r="AB1085">
        <v>4874</v>
      </c>
      <c r="AC1085">
        <v>3842</v>
      </c>
      <c r="AD1085">
        <v>1745</v>
      </c>
      <c r="AE1085">
        <v>3871</v>
      </c>
      <c r="AF1085">
        <v>1412</v>
      </c>
      <c r="AG1085">
        <v>1446</v>
      </c>
      <c r="AH1085">
        <v>883</v>
      </c>
      <c r="AI1085">
        <v>1283</v>
      </c>
      <c r="AJ1085">
        <v>3462</v>
      </c>
      <c r="AK1085">
        <v>2396</v>
      </c>
      <c r="AL1085">
        <v>862</v>
      </c>
      <c r="AM1085">
        <v>2588</v>
      </c>
    </row>
    <row r="1086" spans="1:39" x14ac:dyDescent="0.15">
      <c r="A1086" t="s">
        <v>218</v>
      </c>
      <c r="B1086">
        <v>100</v>
      </c>
      <c r="C1086">
        <v>1</v>
      </c>
      <c r="D1086">
        <v>2</v>
      </c>
      <c r="E1086" t="s">
        <v>30</v>
      </c>
      <c r="F1086" t="s">
        <v>206</v>
      </c>
      <c r="G1086">
        <v>656</v>
      </c>
      <c r="H1086">
        <v>670</v>
      </c>
      <c r="I1086">
        <v>896</v>
      </c>
      <c r="J1086">
        <v>30223.7</v>
      </c>
      <c r="K1086">
        <v>26323.55</v>
      </c>
      <c r="L1086">
        <v>25133.19</v>
      </c>
      <c r="M1086">
        <v>11969.9409</v>
      </c>
      <c r="N1086">
        <v>161</v>
      </c>
      <c r="O1086">
        <v>164</v>
      </c>
      <c r="P1086">
        <v>255</v>
      </c>
      <c r="Q1086">
        <v>7833.87</v>
      </c>
      <c r="R1086">
        <v>6600.97</v>
      </c>
      <c r="S1086">
        <v>5890.16</v>
      </c>
      <c r="T1086">
        <v>3607.9938000000002</v>
      </c>
      <c r="U1086">
        <v>495</v>
      </c>
      <c r="V1086">
        <v>506</v>
      </c>
      <c r="W1086">
        <v>641</v>
      </c>
      <c r="X1086">
        <v>22389.83</v>
      </c>
      <c r="Y1086">
        <v>19722.580000000002</v>
      </c>
      <c r="Z1086">
        <v>19243.03</v>
      </c>
      <c r="AA1086">
        <v>8361.9470999999994</v>
      </c>
      <c r="AB1086">
        <v>624</v>
      </c>
      <c r="AC1086">
        <v>527</v>
      </c>
      <c r="AD1086">
        <v>203</v>
      </c>
      <c r="AE1086">
        <v>642</v>
      </c>
      <c r="AF1086">
        <v>149</v>
      </c>
      <c r="AG1086">
        <v>158</v>
      </c>
      <c r="AH1086">
        <v>93</v>
      </c>
      <c r="AI1086">
        <v>157</v>
      </c>
      <c r="AJ1086">
        <v>475</v>
      </c>
      <c r="AK1086">
        <v>369</v>
      </c>
      <c r="AL1086">
        <v>110</v>
      </c>
      <c r="AM1086">
        <v>485</v>
      </c>
    </row>
    <row r="1087" spans="1:39" x14ac:dyDescent="0.15">
      <c r="A1087" t="s">
        <v>218</v>
      </c>
      <c r="B1087">
        <v>100</v>
      </c>
      <c r="C1087">
        <v>1</v>
      </c>
      <c r="D1087">
        <v>2</v>
      </c>
      <c r="E1087" t="s">
        <v>29</v>
      </c>
      <c r="F1087" t="s">
        <v>206</v>
      </c>
      <c r="G1087">
        <v>1560</v>
      </c>
      <c r="H1087">
        <v>1591</v>
      </c>
      <c r="I1087">
        <v>2212</v>
      </c>
      <c r="J1087">
        <v>78303.86</v>
      </c>
      <c r="K1087">
        <v>65742.210000000006</v>
      </c>
      <c r="L1087">
        <v>63063.25</v>
      </c>
      <c r="M1087">
        <v>29985.7523</v>
      </c>
      <c r="N1087">
        <v>423</v>
      </c>
      <c r="O1087">
        <v>428</v>
      </c>
      <c r="P1087">
        <v>684</v>
      </c>
      <c r="Q1087">
        <v>22940.92</v>
      </c>
      <c r="R1087">
        <v>18992.07</v>
      </c>
      <c r="S1087">
        <v>17380.919999999998</v>
      </c>
      <c r="T1087">
        <v>9535.8991999999998</v>
      </c>
      <c r="U1087">
        <v>1137</v>
      </c>
      <c r="V1087">
        <v>1163</v>
      </c>
      <c r="W1087">
        <v>1528</v>
      </c>
      <c r="X1087">
        <v>55362.94</v>
      </c>
      <c r="Y1087">
        <v>46750.14</v>
      </c>
      <c r="Z1087">
        <v>45682.33</v>
      </c>
      <c r="AA1087">
        <v>20449.8531</v>
      </c>
      <c r="AB1087">
        <v>1494</v>
      </c>
      <c r="AC1087">
        <v>1389</v>
      </c>
      <c r="AD1087">
        <v>631</v>
      </c>
      <c r="AE1087">
        <v>1514</v>
      </c>
      <c r="AF1087">
        <v>411</v>
      </c>
      <c r="AG1087">
        <v>407</v>
      </c>
      <c r="AH1087">
        <v>262</v>
      </c>
      <c r="AI1087">
        <v>415</v>
      </c>
      <c r="AJ1087">
        <v>1083</v>
      </c>
      <c r="AK1087">
        <v>982</v>
      </c>
      <c r="AL1087">
        <v>369</v>
      </c>
      <c r="AM1087">
        <v>1099</v>
      </c>
    </row>
    <row r="1088" spans="1:39" x14ac:dyDescent="0.15">
      <c r="A1088" t="s">
        <v>218</v>
      </c>
      <c r="B1088">
        <v>100</v>
      </c>
      <c r="C1088">
        <v>1</v>
      </c>
      <c r="D1088">
        <v>2</v>
      </c>
      <c r="E1088" t="s">
        <v>32</v>
      </c>
      <c r="F1088" t="s">
        <v>206</v>
      </c>
      <c r="G1088">
        <v>59</v>
      </c>
      <c r="H1088">
        <v>62</v>
      </c>
      <c r="I1088">
        <v>113</v>
      </c>
      <c r="J1088">
        <v>3654.12</v>
      </c>
      <c r="K1088">
        <v>2891.86</v>
      </c>
      <c r="L1088">
        <v>2800.41</v>
      </c>
      <c r="M1088">
        <v>1504.3880999999999</v>
      </c>
      <c r="N1088">
        <v>24</v>
      </c>
      <c r="O1088">
        <v>25</v>
      </c>
      <c r="P1088">
        <v>46</v>
      </c>
      <c r="Q1088">
        <v>1374.61</v>
      </c>
      <c r="R1088">
        <v>1117.19</v>
      </c>
      <c r="S1088">
        <v>1117.19</v>
      </c>
      <c r="T1088">
        <v>700.399</v>
      </c>
      <c r="U1088">
        <v>35</v>
      </c>
      <c r="V1088">
        <v>37</v>
      </c>
      <c r="W1088">
        <v>67</v>
      </c>
      <c r="X1088">
        <v>2279.5100000000002</v>
      </c>
      <c r="Y1088">
        <v>1774.67</v>
      </c>
      <c r="Z1088">
        <v>1683.22</v>
      </c>
      <c r="AA1088">
        <v>803.98910000000001</v>
      </c>
      <c r="AB1088">
        <v>57</v>
      </c>
      <c r="AC1088">
        <v>46</v>
      </c>
      <c r="AD1088">
        <v>24</v>
      </c>
      <c r="AE1088">
        <v>50</v>
      </c>
      <c r="AF1088">
        <v>22</v>
      </c>
      <c r="AG1088">
        <v>19</v>
      </c>
      <c r="AH1088">
        <v>13</v>
      </c>
      <c r="AI1088">
        <v>22</v>
      </c>
      <c r="AJ1088">
        <v>35</v>
      </c>
      <c r="AK1088">
        <v>27</v>
      </c>
      <c r="AL1088">
        <v>11</v>
      </c>
      <c r="AM1088">
        <v>28</v>
      </c>
    </row>
    <row r="1089" spans="1:39" x14ac:dyDescent="0.15">
      <c r="A1089" t="s">
        <v>218</v>
      </c>
      <c r="B1089">
        <v>100</v>
      </c>
      <c r="C1089">
        <v>2</v>
      </c>
      <c r="D1089">
        <v>0</v>
      </c>
      <c r="E1089" t="s">
        <v>28</v>
      </c>
      <c r="F1089" t="s">
        <v>206</v>
      </c>
      <c r="G1089">
        <v>9</v>
      </c>
      <c r="H1089">
        <v>18</v>
      </c>
      <c r="I1089">
        <v>24</v>
      </c>
      <c r="J1089">
        <v>527.79</v>
      </c>
      <c r="K1089">
        <v>404.4</v>
      </c>
      <c r="L1089">
        <v>349.43</v>
      </c>
      <c r="M1089">
        <v>235.9512</v>
      </c>
      <c r="N1089">
        <v>9</v>
      </c>
      <c r="O1089">
        <v>9</v>
      </c>
      <c r="P1089">
        <v>12</v>
      </c>
      <c r="Q1089">
        <v>280.89</v>
      </c>
      <c r="R1089">
        <v>227.29</v>
      </c>
      <c r="S1089">
        <v>172.32</v>
      </c>
      <c r="T1089">
        <v>125.0812</v>
      </c>
      <c r="U1089">
        <v>9</v>
      </c>
      <c r="V1089">
        <v>9</v>
      </c>
      <c r="W1089">
        <v>12</v>
      </c>
      <c r="X1089">
        <v>246.9</v>
      </c>
      <c r="Y1089">
        <v>177.11</v>
      </c>
      <c r="Z1089">
        <v>177.11</v>
      </c>
      <c r="AA1089">
        <v>110.87</v>
      </c>
      <c r="AB1089">
        <v>9</v>
      </c>
      <c r="AC1089">
        <v>9</v>
      </c>
      <c r="AD1089">
        <v>9</v>
      </c>
      <c r="AE1089">
        <v>4</v>
      </c>
      <c r="AF1089">
        <v>9</v>
      </c>
      <c r="AG1089">
        <v>9</v>
      </c>
      <c r="AH1089">
        <v>9</v>
      </c>
      <c r="AI1089">
        <v>4</v>
      </c>
      <c r="AJ1089">
        <v>9</v>
      </c>
      <c r="AK1089">
        <v>9</v>
      </c>
      <c r="AL1089">
        <v>9</v>
      </c>
      <c r="AM1089">
        <v>4</v>
      </c>
    </row>
    <row r="1090" spans="1:39" x14ac:dyDescent="0.15">
      <c r="A1090" t="s">
        <v>218</v>
      </c>
      <c r="B1090">
        <v>100</v>
      </c>
      <c r="C1090">
        <v>2</v>
      </c>
      <c r="D1090">
        <v>0</v>
      </c>
      <c r="E1090" t="s">
        <v>32</v>
      </c>
      <c r="F1090" t="s">
        <v>206</v>
      </c>
      <c r="G1090">
        <v>2</v>
      </c>
      <c r="H1090">
        <v>4</v>
      </c>
      <c r="I1090">
        <v>5</v>
      </c>
      <c r="J1090">
        <v>129.94999999999999</v>
      </c>
      <c r="K1090">
        <v>98.06</v>
      </c>
      <c r="L1090">
        <v>80.069999999999993</v>
      </c>
      <c r="M1090">
        <v>72.914699999999996</v>
      </c>
      <c r="N1090">
        <v>2</v>
      </c>
      <c r="O1090">
        <v>2</v>
      </c>
      <c r="P1090">
        <v>3</v>
      </c>
      <c r="Q1090">
        <v>69.97</v>
      </c>
      <c r="R1090">
        <v>54.88</v>
      </c>
      <c r="S1090">
        <v>36.89</v>
      </c>
      <c r="T1090">
        <v>40.847200000000001</v>
      </c>
      <c r="U1090">
        <v>2</v>
      </c>
      <c r="V1090">
        <v>2</v>
      </c>
      <c r="W1090">
        <v>2</v>
      </c>
      <c r="X1090">
        <v>59.98</v>
      </c>
      <c r="Y1090">
        <v>43.18</v>
      </c>
      <c r="Z1090">
        <v>43.18</v>
      </c>
      <c r="AA1090">
        <v>32.067500000000003</v>
      </c>
      <c r="AB1090">
        <v>2</v>
      </c>
      <c r="AC1090">
        <v>2</v>
      </c>
      <c r="AD1090">
        <v>2</v>
      </c>
      <c r="AE1090">
        <v>2</v>
      </c>
      <c r="AF1090">
        <v>2</v>
      </c>
      <c r="AG1090">
        <v>2</v>
      </c>
      <c r="AH1090">
        <v>2</v>
      </c>
      <c r="AI1090">
        <v>2</v>
      </c>
      <c r="AJ1090">
        <v>2</v>
      </c>
      <c r="AK1090">
        <v>2</v>
      </c>
      <c r="AL1090">
        <v>2</v>
      </c>
      <c r="AM1090">
        <v>2</v>
      </c>
    </row>
    <row r="1091" spans="1:39" x14ac:dyDescent="0.15">
      <c r="A1091" t="s">
        <v>218</v>
      </c>
      <c r="B1091">
        <v>100</v>
      </c>
      <c r="C1091">
        <v>2</v>
      </c>
      <c r="D1091">
        <v>1</v>
      </c>
      <c r="E1091" t="s">
        <v>28</v>
      </c>
      <c r="F1091" t="s">
        <v>206</v>
      </c>
      <c r="G1091">
        <v>85</v>
      </c>
      <c r="H1091">
        <v>181</v>
      </c>
      <c r="I1091">
        <v>230</v>
      </c>
      <c r="J1091">
        <v>5352.77</v>
      </c>
      <c r="K1091">
        <v>4252.67</v>
      </c>
      <c r="L1091">
        <v>3830.5</v>
      </c>
      <c r="M1091">
        <v>2848.1414</v>
      </c>
      <c r="N1091">
        <v>85</v>
      </c>
      <c r="O1091">
        <v>94</v>
      </c>
      <c r="P1091">
        <v>130</v>
      </c>
      <c r="Q1091">
        <v>2877.74</v>
      </c>
      <c r="R1091">
        <v>2154.2800000000002</v>
      </c>
      <c r="S1091">
        <v>1831.08</v>
      </c>
      <c r="T1091">
        <v>1631.3085000000001</v>
      </c>
      <c r="U1091">
        <v>85</v>
      </c>
      <c r="V1091">
        <v>87</v>
      </c>
      <c r="W1091">
        <v>100</v>
      </c>
      <c r="X1091">
        <v>2475.0300000000002</v>
      </c>
      <c r="Y1091">
        <v>2098.39</v>
      </c>
      <c r="Z1091">
        <v>1999.42</v>
      </c>
      <c r="AA1091">
        <v>1216.8329000000001</v>
      </c>
      <c r="AB1091">
        <v>79</v>
      </c>
      <c r="AC1091">
        <v>85</v>
      </c>
      <c r="AD1091">
        <v>69</v>
      </c>
      <c r="AE1091">
        <v>76</v>
      </c>
      <c r="AF1091">
        <v>79</v>
      </c>
      <c r="AG1091">
        <v>85</v>
      </c>
      <c r="AH1091">
        <v>69</v>
      </c>
      <c r="AI1091">
        <v>76</v>
      </c>
      <c r="AJ1091">
        <v>79</v>
      </c>
      <c r="AK1091">
        <v>85</v>
      </c>
      <c r="AL1091">
        <v>69</v>
      </c>
      <c r="AM1091">
        <v>76</v>
      </c>
    </row>
    <row r="1092" spans="1:39" x14ac:dyDescent="0.15">
      <c r="A1092" t="s">
        <v>218</v>
      </c>
      <c r="B1092">
        <v>100</v>
      </c>
      <c r="C1092">
        <v>2</v>
      </c>
      <c r="D1092">
        <v>1</v>
      </c>
      <c r="E1092" t="s">
        <v>30</v>
      </c>
      <c r="F1092" t="s">
        <v>206</v>
      </c>
      <c r="G1092">
        <v>10</v>
      </c>
      <c r="H1092">
        <v>21</v>
      </c>
      <c r="I1092">
        <v>30</v>
      </c>
      <c r="J1092">
        <v>707.75</v>
      </c>
      <c r="K1092">
        <v>503.09</v>
      </c>
      <c r="L1092">
        <v>389.64</v>
      </c>
      <c r="M1092">
        <v>333.51780000000002</v>
      </c>
      <c r="N1092">
        <v>10</v>
      </c>
      <c r="O1092">
        <v>10</v>
      </c>
      <c r="P1092">
        <v>16</v>
      </c>
      <c r="Q1092">
        <v>368.86</v>
      </c>
      <c r="R1092">
        <v>264.89999999999998</v>
      </c>
      <c r="S1092">
        <v>186.44</v>
      </c>
      <c r="T1092">
        <v>184.1763</v>
      </c>
      <c r="U1092">
        <v>10</v>
      </c>
      <c r="V1092">
        <v>11</v>
      </c>
      <c r="W1092">
        <v>14</v>
      </c>
      <c r="X1092">
        <v>338.89</v>
      </c>
      <c r="Y1092">
        <v>238.19</v>
      </c>
      <c r="Z1092">
        <v>203.2</v>
      </c>
      <c r="AA1092">
        <v>149.3415</v>
      </c>
      <c r="AB1092">
        <v>9</v>
      </c>
      <c r="AC1092">
        <v>10</v>
      </c>
      <c r="AD1092">
        <v>8</v>
      </c>
      <c r="AE1092">
        <v>10</v>
      </c>
      <c r="AF1092">
        <v>9</v>
      </c>
      <c r="AG1092">
        <v>10</v>
      </c>
      <c r="AH1092">
        <v>8</v>
      </c>
      <c r="AI1092">
        <v>10</v>
      </c>
      <c r="AJ1092">
        <v>9</v>
      </c>
      <c r="AK1092">
        <v>10</v>
      </c>
      <c r="AL1092">
        <v>8</v>
      </c>
      <c r="AM1092">
        <v>10</v>
      </c>
    </row>
    <row r="1093" spans="1:39" x14ac:dyDescent="0.15">
      <c r="A1093" t="s">
        <v>218</v>
      </c>
      <c r="B1093">
        <v>100</v>
      </c>
      <c r="C1093">
        <v>2</v>
      </c>
      <c r="D1093">
        <v>1</v>
      </c>
      <c r="E1093" t="s">
        <v>29</v>
      </c>
      <c r="F1093" t="s">
        <v>206</v>
      </c>
      <c r="G1093">
        <v>121</v>
      </c>
      <c r="H1093">
        <v>257</v>
      </c>
      <c r="I1093">
        <v>327</v>
      </c>
      <c r="J1093">
        <v>8781.08</v>
      </c>
      <c r="K1093">
        <v>6271.44</v>
      </c>
      <c r="L1093">
        <v>5667.37</v>
      </c>
      <c r="M1093">
        <v>4305.1791000000003</v>
      </c>
      <c r="N1093">
        <v>121</v>
      </c>
      <c r="O1093">
        <v>131</v>
      </c>
      <c r="P1093">
        <v>183</v>
      </c>
      <c r="Q1093">
        <v>4697.29</v>
      </c>
      <c r="R1093">
        <v>3211.41</v>
      </c>
      <c r="S1093">
        <v>2607.34</v>
      </c>
      <c r="T1093">
        <v>2525.7600000000002</v>
      </c>
      <c r="U1093">
        <v>121</v>
      </c>
      <c r="V1093">
        <v>126</v>
      </c>
      <c r="W1093">
        <v>144</v>
      </c>
      <c r="X1093">
        <v>4083.79</v>
      </c>
      <c r="Y1093">
        <v>3060.03</v>
      </c>
      <c r="Z1093">
        <v>3060.03</v>
      </c>
      <c r="AA1093">
        <v>1779.4191000000001</v>
      </c>
      <c r="AB1093">
        <v>114</v>
      </c>
      <c r="AC1093">
        <v>119</v>
      </c>
      <c r="AD1093">
        <v>95</v>
      </c>
      <c r="AE1093">
        <v>119</v>
      </c>
      <c r="AF1093">
        <v>114</v>
      </c>
      <c r="AG1093">
        <v>119</v>
      </c>
      <c r="AH1093">
        <v>95</v>
      </c>
      <c r="AI1093">
        <v>119</v>
      </c>
      <c r="AJ1093">
        <v>114</v>
      </c>
      <c r="AK1093">
        <v>119</v>
      </c>
      <c r="AL1093">
        <v>95</v>
      </c>
      <c r="AM1093">
        <v>119</v>
      </c>
    </row>
    <row r="1094" spans="1:39" x14ac:dyDescent="0.15">
      <c r="A1094" t="s">
        <v>218</v>
      </c>
      <c r="B1094">
        <v>100</v>
      </c>
      <c r="C1094">
        <v>2</v>
      </c>
      <c r="D1094">
        <v>1</v>
      </c>
      <c r="E1094" t="s">
        <v>32</v>
      </c>
      <c r="F1094" t="s">
        <v>206</v>
      </c>
      <c r="G1094">
        <v>2</v>
      </c>
      <c r="H1094">
        <v>4</v>
      </c>
      <c r="I1094">
        <v>6</v>
      </c>
      <c r="J1094">
        <v>99.94</v>
      </c>
      <c r="K1094">
        <v>85.84</v>
      </c>
      <c r="L1094">
        <v>85.84</v>
      </c>
      <c r="M1094">
        <v>85.249200000000002</v>
      </c>
      <c r="N1094">
        <v>2</v>
      </c>
      <c r="O1094">
        <v>2</v>
      </c>
      <c r="P1094">
        <v>4</v>
      </c>
      <c r="Q1094">
        <v>39.96</v>
      </c>
      <c r="R1094">
        <v>36.96</v>
      </c>
      <c r="S1094">
        <v>36.96</v>
      </c>
      <c r="T1094">
        <v>32.339199999999998</v>
      </c>
      <c r="U1094">
        <v>2</v>
      </c>
      <c r="V1094">
        <v>2</v>
      </c>
      <c r="W1094">
        <v>2</v>
      </c>
      <c r="X1094">
        <v>59.98</v>
      </c>
      <c r="Y1094">
        <v>48.88</v>
      </c>
      <c r="Z1094">
        <v>48.88</v>
      </c>
      <c r="AA1094">
        <v>52.91</v>
      </c>
      <c r="AB1094">
        <v>2</v>
      </c>
      <c r="AC1094">
        <v>2</v>
      </c>
      <c r="AD1094">
        <v>2</v>
      </c>
      <c r="AE1094">
        <v>2</v>
      </c>
      <c r="AF1094">
        <v>2</v>
      </c>
      <c r="AG1094">
        <v>2</v>
      </c>
      <c r="AH1094">
        <v>2</v>
      </c>
      <c r="AI1094">
        <v>2</v>
      </c>
      <c r="AJ1094">
        <v>2</v>
      </c>
      <c r="AK1094">
        <v>2</v>
      </c>
      <c r="AL1094">
        <v>2</v>
      </c>
      <c r="AM1094">
        <v>2</v>
      </c>
    </row>
    <row r="1095" spans="1:39" x14ac:dyDescent="0.15">
      <c r="A1095" t="s">
        <v>218</v>
      </c>
      <c r="B1095">
        <v>100</v>
      </c>
      <c r="C1095">
        <v>2</v>
      </c>
      <c r="D1095">
        <v>2</v>
      </c>
      <c r="E1095" t="s">
        <v>28</v>
      </c>
      <c r="F1095" t="s">
        <v>206</v>
      </c>
      <c r="G1095">
        <v>7</v>
      </c>
      <c r="H1095">
        <v>14</v>
      </c>
      <c r="I1095">
        <v>25</v>
      </c>
      <c r="J1095">
        <v>594.75</v>
      </c>
      <c r="K1095">
        <v>408.76</v>
      </c>
      <c r="L1095">
        <v>366.78</v>
      </c>
      <c r="M1095">
        <v>342.10680000000002</v>
      </c>
      <c r="N1095">
        <v>7</v>
      </c>
      <c r="O1095">
        <v>7</v>
      </c>
      <c r="P1095">
        <v>11</v>
      </c>
      <c r="Q1095">
        <v>304.89</v>
      </c>
      <c r="R1095">
        <v>179.39</v>
      </c>
      <c r="S1095">
        <v>158.4</v>
      </c>
      <c r="T1095">
        <v>166.5205</v>
      </c>
      <c r="U1095">
        <v>7</v>
      </c>
      <c r="V1095">
        <v>7</v>
      </c>
      <c r="W1095">
        <v>14</v>
      </c>
      <c r="X1095">
        <v>289.86</v>
      </c>
      <c r="Y1095">
        <v>229.37</v>
      </c>
      <c r="Z1095">
        <v>208.38</v>
      </c>
      <c r="AA1095">
        <v>175.58629999999999</v>
      </c>
      <c r="AB1095">
        <v>5</v>
      </c>
      <c r="AC1095">
        <v>7</v>
      </c>
      <c r="AD1095">
        <v>7</v>
      </c>
      <c r="AE1095">
        <v>6</v>
      </c>
      <c r="AF1095">
        <v>5</v>
      </c>
      <c r="AG1095">
        <v>7</v>
      </c>
      <c r="AH1095">
        <v>7</v>
      </c>
      <c r="AI1095">
        <v>6</v>
      </c>
      <c r="AJ1095">
        <v>5</v>
      </c>
      <c r="AK1095">
        <v>7</v>
      </c>
      <c r="AL1095">
        <v>7</v>
      </c>
      <c r="AM1095">
        <v>6</v>
      </c>
    </row>
    <row r="1096" spans="1:39" x14ac:dyDescent="0.15">
      <c r="A1096" t="s">
        <v>218</v>
      </c>
      <c r="B1096">
        <v>100</v>
      </c>
      <c r="C1096">
        <v>2</v>
      </c>
      <c r="D1096">
        <v>2</v>
      </c>
      <c r="E1096" t="s">
        <v>30</v>
      </c>
      <c r="F1096" t="s">
        <v>206</v>
      </c>
      <c r="G1096">
        <v>3</v>
      </c>
      <c r="H1096">
        <v>6</v>
      </c>
      <c r="I1096">
        <v>7</v>
      </c>
      <c r="J1096">
        <v>159.93</v>
      </c>
      <c r="K1096">
        <v>125.93</v>
      </c>
      <c r="L1096">
        <v>95.94</v>
      </c>
      <c r="M1096">
        <v>86.618600000000001</v>
      </c>
      <c r="N1096">
        <v>3</v>
      </c>
      <c r="O1096">
        <v>3</v>
      </c>
      <c r="P1096">
        <v>4</v>
      </c>
      <c r="Q1096">
        <v>69.959999999999994</v>
      </c>
      <c r="R1096">
        <v>53.96</v>
      </c>
      <c r="S1096">
        <v>53.96</v>
      </c>
      <c r="T1096">
        <v>41.421199999999999</v>
      </c>
      <c r="U1096">
        <v>3</v>
      </c>
      <c r="V1096">
        <v>3</v>
      </c>
      <c r="W1096">
        <v>3</v>
      </c>
      <c r="X1096">
        <v>89.97</v>
      </c>
      <c r="Y1096">
        <v>71.97</v>
      </c>
      <c r="Z1096">
        <v>41.98</v>
      </c>
      <c r="AA1096">
        <v>45.197400000000002</v>
      </c>
      <c r="AB1096">
        <v>2</v>
      </c>
      <c r="AC1096">
        <v>2</v>
      </c>
      <c r="AD1096">
        <v>1</v>
      </c>
      <c r="AE1096">
        <v>3</v>
      </c>
      <c r="AF1096">
        <v>2</v>
      </c>
      <c r="AG1096">
        <v>2</v>
      </c>
      <c r="AH1096">
        <v>1</v>
      </c>
      <c r="AI1096">
        <v>3</v>
      </c>
      <c r="AJ1096">
        <v>2</v>
      </c>
      <c r="AK1096">
        <v>2</v>
      </c>
      <c r="AL1096">
        <v>1</v>
      </c>
      <c r="AM1096">
        <v>3</v>
      </c>
    </row>
    <row r="1097" spans="1:39" x14ac:dyDescent="0.15">
      <c r="A1097" t="s">
        <v>218</v>
      </c>
      <c r="B1097">
        <v>100</v>
      </c>
      <c r="C1097">
        <v>2</v>
      </c>
      <c r="D1097">
        <v>2</v>
      </c>
      <c r="E1097" t="s">
        <v>29</v>
      </c>
      <c r="F1097" t="s">
        <v>206</v>
      </c>
      <c r="G1097">
        <v>3</v>
      </c>
      <c r="H1097">
        <v>6</v>
      </c>
      <c r="I1097">
        <v>7</v>
      </c>
      <c r="J1097">
        <v>164.93</v>
      </c>
      <c r="K1097">
        <v>122.48</v>
      </c>
      <c r="L1097">
        <v>122.48</v>
      </c>
      <c r="M1097">
        <v>82.578599999999994</v>
      </c>
      <c r="N1097">
        <v>3</v>
      </c>
      <c r="O1097">
        <v>3</v>
      </c>
      <c r="P1097">
        <v>4</v>
      </c>
      <c r="Q1097">
        <v>99.96</v>
      </c>
      <c r="R1097">
        <v>66.459999999999994</v>
      </c>
      <c r="S1097">
        <v>66.459999999999994</v>
      </c>
      <c r="T1097">
        <v>49.308599999999998</v>
      </c>
      <c r="U1097">
        <v>3</v>
      </c>
      <c r="V1097">
        <v>3</v>
      </c>
      <c r="W1097">
        <v>3</v>
      </c>
      <c r="X1097">
        <v>64.97</v>
      </c>
      <c r="Y1097">
        <v>56.02</v>
      </c>
      <c r="Z1097">
        <v>56.02</v>
      </c>
      <c r="AA1097">
        <v>33.270000000000003</v>
      </c>
      <c r="AB1097">
        <v>3</v>
      </c>
      <c r="AC1097">
        <v>3</v>
      </c>
      <c r="AD1097">
        <v>1</v>
      </c>
      <c r="AE1097">
        <v>3</v>
      </c>
      <c r="AF1097">
        <v>3</v>
      </c>
      <c r="AG1097">
        <v>3</v>
      </c>
      <c r="AH1097">
        <v>1</v>
      </c>
      <c r="AI1097">
        <v>3</v>
      </c>
      <c r="AJ1097">
        <v>3</v>
      </c>
      <c r="AK1097">
        <v>3</v>
      </c>
      <c r="AL1097">
        <v>1</v>
      </c>
      <c r="AM1097">
        <v>3</v>
      </c>
    </row>
    <row r="1098" spans="1:39" x14ac:dyDescent="0.15">
      <c r="A1098" t="s">
        <v>219</v>
      </c>
      <c r="B1098">
        <v>-1</v>
      </c>
      <c r="C1098">
        <v>0</v>
      </c>
      <c r="D1098">
        <v>0</v>
      </c>
      <c r="E1098" t="s">
        <v>28</v>
      </c>
      <c r="F1098" t="s">
        <v>206</v>
      </c>
      <c r="G1098">
        <v>0</v>
      </c>
      <c r="H1098">
        <v>25323</v>
      </c>
      <c r="I1098">
        <v>52717</v>
      </c>
      <c r="J1098">
        <v>2895710.94</v>
      </c>
      <c r="K1098">
        <v>2643598.66</v>
      </c>
      <c r="L1098">
        <v>2572857.25</v>
      </c>
      <c r="M1098">
        <v>769981.47519999999</v>
      </c>
      <c r="N1098">
        <v>0</v>
      </c>
      <c r="O1098">
        <v>90</v>
      </c>
      <c r="P1098">
        <v>362</v>
      </c>
      <c r="Q1098">
        <v>15976.73</v>
      </c>
      <c r="R1098">
        <v>13567.53</v>
      </c>
      <c r="S1098">
        <v>12896.03</v>
      </c>
      <c r="T1098">
        <v>5651.4096</v>
      </c>
      <c r="U1098">
        <v>0</v>
      </c>
      <c r="V1098">
        <v>25233</v>
      </c>
      <c r="W1098">
        <v>52355</v>
      </c>
      <c r="X1098">
        <v>2879734.21</v>
      </c>
      <c r="Y1098">
        <v>2630031.13</v>
      </c>
      <c r="Z1098">
        <v>2559961.2200000002</v>
      </c>
      <c r="AA1098">
        <v>764330.06559999997</v>
      </c>
      <c r="AB1098">
        <v>0</v>
      </c>
      <c r="AC1098">
        <v>0</v>
      </c>
      <c r="AD1098">
        <v>0</v>
      </c>
      <c r="AE1098">
        <v>0</v>
      </c>
      <c r="AF1098">
        <v>0</v>
      </c>
      <c r="AG1098">
        <v>0</v>
      </c>
      <c r="AH1098">
        <v>0</v>
      </c>
      <c r="AI1098">
        <v>0</v>
      </c>
      <c r="AJ1098">
        <v>0</v>
      </c>
      <c r="AK1098">
        <v>0</v>
      </c>
      <c r="AL1098">
        <v>0</v>
      </c>
      <c r="AM1098">
        <v>0</v>
      </c>
    </row>
    <row r="1099" spans="1:39" x14ac:dyDescent="0.15">
      <c r="A1099" t="s">
        <v>219</v>
      </c>
      <c r="B1099">
        <v>5</v>
      </c>
      <c r="C1099">
        <v>1</v>
      </c>
      <c r="D1099">
        <v>0</v>
      </c>
      <c r="E1099" t="s">
        <v>28</v>
      </c>
      <c r="F1099" t="s">
        <v>206</v>
      </c>
      <c r="G1099">
        <v>437</v>
      </c>
      <c r="H1099">
        <v>877</v>
      </c>
      <c r="I1099">
        <v>5898</v>
      </c>
      <c r="J1099">
        <v>376798.59</v>
      </c>
      <c r="K1099">
        <v>340271.34</v>
      </c>
      <c r="L1099">
        <v>306127.77</v>
      </c>
      <c r="M1099">
        <v>96095.227100000004</v>
      </c>
      <c r="N1099">
        <v>182</v>
      </c>
      <c r="O1099">
        <v>350</v>
      </c>
      <c r="P1099">
        <v>2495</v>
      </c>
      <c r="Q1099">
        <v>160002.60999999999</v>
      </c>
      <c r="R1099">
        <v>142920.1</v>
      </c>
      <c r="S1099">
        <v>121057.87</v>
      </c>
      <c r="T1099">
        <v>43515.107000000004</v>
      </c>
      <c r="U1099">
        <v>255</v>
      </c>
      <c r="V1099">
        <v>527</v>
      </c>
      <c r="W1099">
        <v>3403</v>
      </c>
      <c r="X1099">
        <v>216795.98</v>
      </c>
      <c r="Y1099">
        <v>197351.24</v>
      </c>
      <c r="Z1099">
        <v>185069.9</v>
      </c>
      <c r="AA1099">
        <v>52580.1201</v>
      </c>
      <c r="AB1099">
        <v>425</v>
      </c>
      <c r="AC1099">
        <v>325</v>
      </c>
      <c r="AD1099">
        <v>279</v>
      </c>
      <c r="AE1099">
        <v>270</v>
      </c>
      <c r="AF1099">
        <v>180</v>
      </c>
      <c r="AG1099">
        <v>174</v>
      </c>
      <c r="AH1099">
        <v>153</v>
      </c>
      <c r="AI1099">
        <v>125</v>
      </c>
      <c r="AJ1099">
        <v>245</v>
      </c>
      <c r="AK1099">
        <v>151</v>
      </c>
      <c r="AL1099">
        <v>126</v>
      </c>
      <c r="AM1099">
        <v>145</v>
      </c>
    </row>
    <row r="1100" spans="1:39" x14ac:dyDescent="0.15">
      <c r="A1100" t="s">
        <v>219</v>
      </c>
      <c r="B1100">
        <v>5</v>
      </c>
      <c r="C1100">
        <v>1</v>
      </c>
      <c r="D1100">
        <v>0</v>
      </c>
      <c r="E1100" t="s">
        <v>29</v>
      </c>
      <c r="F1100" t="s">
        <v>206</v>
      </c>
      <c r="G1100">
        <v>6</v>
      </c>
      <c r="H1100">
        <v>11</v>
      </c>
      <c r="I1100">
        <v>89</v>
      </c>
      <c r="J1100">
        <v>5330.75</v>
      </c>
      <c r="K1100">
        <v>4675.3100000000004</v>
      </c>
      <c r="L1100">
        <v>3946.73</v>
      </c>
      <c r="M1100">
        <v>1475.2511999999999</v>
      </c>
      <c r="N1100">
        <v>3</v>
      </c>
      <c r="O1100">
        <v>7</v>
      </c>
      <c r="P1100">
        <v>54</v>
      </c>
      <c r="Q1100">
        <v>3082.78</v>
      </c>
      <c r="R1100">
        <v>2594.7399999999998</v>
      </c>
      <c r="S1100">
        <v>1866.16</v>
      </c>
      <c r="T1100">
        <v>946.64120000000003</v>
      </c>
      <c r="U1100">
        <v>3</v>
      </c>
      <c r="V1100">
        <v>4</v>
      </c>
      <c r="W1100">
        <v>35</v>
      </c>
      <c r="X1100">
        <v>2247.9699999999998</v>
      </c>
      <c r="Y1100">
        <v>2080.5700000000002</v>
      </c>
      <c r="Z1100">
        <v>2080.5700000000002</v>
      </c>
      <c r="AA1100">
        <v>528.61</v>
      </c>
      <c r="AB1100">
        <v>6</v>
      </c>
      <c r="AC1100">
        <v>5</v>
      </c>
      <c r="AD1100">
        <v>5</v>
      </c>
      <c r="AE1100">
        <v>4</v>
      </c>
      <c r="AF1100">
        <v>3</v>
      </c>
      <c r="AG1100">
        <v>3</v>
      </c>
      <c r="AH1100">
        <v>3</v>
      </c>
      <c r="AI1100">
        <v>2</v>
      </c>
      <c r="AJ1100">
        <v>3</v>
      </c>
      <c r="AK1100">
        <v>2</v>
      </c>
      <c r="AL1100">
        <v>2</v>
      </c>
      <c r="AM1100">
        <v>2</v>
      </c>
    </row>
    <row r="1101" spans="1:39" x14ac:dyDescent="0.15">
      <c r="A1101" t="s">
        <v>219</v>
      </c>
      <c r="B1101">
        <v>5</v>
      </c>
      <c r="C1101">
        <v>1</v>
      </c>
      <c r="D1101">
        <v>0</v>
      </c>
      <c r="E1101" t="s">
        <v>32</v>
      </c>
      <c r="F1101" t="s">
        <v>206</v>
      </c>
      <c r="G1101">
        <v>197</v>
      </c>
      <c r="H1101">
        <v>479</v>
      </c>
      <c r="I1101">
        <v>2934</v>
      </c>
      <c r="J1101">
        <v>183627.37</v>
      </c>
      <c r="K1101">
        <v>150984.10999999999</v>
      </c>
      <c r="L1101">
        <v>138862.28</v>
      </c>
      <c r="M1101">
        <v>45777.557099999998</v>
      </c>
      <c r="N1101">
        <v>31</v>
      </c>
      <c r="O1101">
        <v>64</v>
      </c>
      <c r="P1101">
        <v>489</v>
      </c>
      <c r="Q1101">
        <v>30997.8</v>
      </c>
      <c r="R1101">
        <v>24554.74</v>
      </c>
      <c r="S1101">
        <v>20381</v>
      </c>
      <c r="T1101">
        <v>8450.5437000000002</v>
      </c>
      <c r="U1101">
        <v>166</v>
      </c>
      <c r="V1101">
        <v>415</v>
      </c>
      <c r="W1101">
        <v>2445</v>
      </c>
      <c r="X1101">
        <v>152629.57</v>
      </c>
      <c r="Y1101">
        <v>126429.37</v>
      </c>
      <c r="Z1101">
        <v>118481.28</v>
      </c>
      <c r="AA1101">
        <v>37327.013400000003</v>
      </c>
      <c r="AB1101">
        <v>196</v>
      </c>
      <c r="AC1101">
        <v>123</v>
      </c>
      <c r="AD1101">
        <v>108</v>
      </c>
      <c r="AE1101">
        <v>127</v>
      </c>
      <c r="AF1101">
        <v>31</v>
      </c>
      <c r="AG1101">
        <v>24</v>
      </c>
      <c r="AH1101">
        <v>21</v>
      </c>
      <c r="AI1101">
        <v>26</v>
      </c>
      <c r="AJ1101">
        <v>165</v>
      </c>
      <c r="AK1101">
        <v>99</v>
      </c>
      <c r="AL1101">
        <v>87</v>
      </c>
      <c r="AM1101">
        <v>101</v>
      </c>
    </row>
    <row r="1102" spans="1:39" x14ac:dyDescent="0.15">
      <c r="A1102" t="s">
        <v>219</v>
      </c>
      <c r="B1102">
        <v>5</v>
      </c>
      <c r="C1102">
        <v>1</v>
      </c>
      <c r="D1102">
        <v>1</v>
      </c>
      <c r="E1102" t="s">
        <v>28</v>
      </c>
      <c r="F1102" t="s">
        <v>206</v>
      </c>
      <c r="G1102">
        <v>2844</v>
      </c>
      <c r="H1102">
        <v>7799</v>
      </c>
      <c r="I1102">
        <v>39716</v>
      </c>
      <c r="J1102">
        <v>2481940</v>
      </c>
      <c r="K1102">
        <v>2263578.39</v>
      </c>
      <c r="L1102">
        <v>2036133.97</v>
      </c>
      <c r="M1102">
        <v>641434.83109999995</v>
      </c>
      <c r="N1102">
        <v>1529</v>
      </c>
      <c r="O1102">
        <v>3625</v>
      </c>
      <c r="P1102">
        <v>21770</v>
      </c>
      <c r="Q1102">
        <v>1361390.09</v>
      </c>
      <c r="R1102">
        <v>1271002.1499999999</v>
      </c>
      <c r="S1102">
        <v>1120621.7</v>
      </c>
      <c r="T1102">
        <v>365714.36820000003</v>
      </c>
      <c r="U1102">
        <v>1315</v>
      </c>
      <c r="V1102">
        <v>4174</v>
      </c>
      <c r="W1102">
        <v>17946</v>
      </c>
      <c r="X1102">
        <v>1120549.9099999999</v>
      </c>
      <c r="Y1102">
        <v>992576.24</v>
      </c>
      <c r="Z1102">
        <v>915512.27</v>
      </c>
      <c r="AA1102">
        <v>275720.46289999998</v>
      </c>
      <c r="AB1102">
        <v>2621</v>
      </c>
      <c r="AC1102">
        <v>2614</v>
      </c>
      <c r="AD1102">
        <v>1690</v>
      </c>
      <c r="AE1102">
        <v>2502</v>
      </c>
      <c r="AF1102">
        <v>1478</v>
      </c>
      <c r="AG1102">
        <v>1453</v>
      </c>
      <c r="AH1102">
        <v>993</v>
      </c>
      <c r="AI1102">
        <v>1416</v>
      </c>
      <c r="AJ1102">
        <v>1143</v>
      </c>
      <c r="AK1102">
        <v>1161</v>
      </c>
      <c r="AL1102">
        <v>697</v>
      </c>
      <c r="AM1102">
        <v>1086</v>
      </c>
    </row>
    <row r="1103" spans="1:39" x14ac:dyDescent="0.15">
      <c r="A1103" t="s">
        <v>219</v>
      </c>
      <c r="B1103">
        <v>5</v>
      </c>
      <c r="C1103">
        <v>1</v>
      </c>
      <c r="D1103">
        <v>1</v>
      </c>
      <c r="E1103" t="s">
        <v>30</v>
      </c>
      <c r="F1103" t="s">
        <v>206</v>
      </c>
      <c r="G1103">
        <v>334</v>
      </c>
      <c r="H1103">
        <v>949</v>
      </c>
      <c r="I1103">
        <v>4606</v>
      </c>
      <c r="J1103">
        <v>282725.56</v>
      </c>
      <c r="K1103">
        <v>261883.61</v>
      </c>
      <c r="L1103">
        <v>231833.86</v>
      </c>
      <c r="M1103">
        <v>74019.544299999994</v>
      </c>
      <c r="N1103">
        <v>188</v>
      </c>
      <c r="O1103">
        <v>508</v>
      </c>
      <c r="P1103">
        <v>2672</v>
      </c>
      <c r="Q1103">
        <v>164174.46</v>
      </c>
      <c r="R1103">
        <v>154261.76000000001</v>
      </c>
      <c r="S1103">
        <v>135119.95000000001</v>
      </c>
      <c r="T1103">
        <v>44684.912100000001</v>
      </c>
      <c r="U1103">
        <v>146</v>
      </c>
      <c r="V1103">
        <v>441</v>
      </c>
      <c r="W1103">
        <v>1934</v>
      </c>
      <c r="X1103">
        <v>118551.1</v>
      </c>
      <c r="Y1103">
        <v>107621.85</v>
      </c>
      <c r="Z1103">
        <v>96713.91</v>
      </c>
      <c r="AA1103">
        <v>29334.6322</v>
      </c>
      <c r="AB1103">
        <v>313</v>
      </c>
      <c r="AC1103">
        <v>320</v>
      </c>
      <c r="AD1103">
        <v>188</v>
      </c>
      <c r="AE1103">
        <v>318</v>
      </c>
      <c r="AF1103">
        <v>181</v>
      </c>
      <c r="AG1103">
        <v>182</v>
      </c>
      <c r="AH1103">
        <v>107</v>
      </c>
      <c r="AI1103">
        <v>181</v>
      </c>
      <c r="AJ1103">
        <v>132</v>
      </c>
      <c r="AK1103">
        <v>138</v>
      </c>
      <c r="AL1103">
        <v>81</v>
      </c>
      <c r="AM1103">
        <v>137</v>
      </c>
    </row>
    <row r="1104" spans="1:39" x14ac:dyDescent="0.15">
      <c r="A1104" t="s">
        <v>219</v>
      </c>
      <c r="B1104">
        <v>5</v>
      </c>
      <c r="C1104">
        <v>1</v>
      </c>
      <c r="D1104">
        <v>1</v>
      </c>
      <c r="E1104" t="s">
        <v>29</v>
      </c>
      <c r="F1104" t="s">
        <v>206</v>
      </c>
      <c r="G1104">
        <v>4540</v>
      </c>
      <c r="H1104">
        <v>13669</v>
      </c>
      <c r="I1104">
        <v>65828</v>
      </c>
      <c r="J1104">
        <v>4099840.08</v>
      </c>
      <c r="K1104">
        <v>3557347.99</v>
      </c>
      <c r="L1104">
        <v>3194061.8</v>
      </c>
      <c r="M1104">
        <v>1051827.1495000001</v>
      </c>
      <c r="N1104">
        <v>1433</v>
      </c>
      <c r="O1104">
        <v>3737</v>
      </c>
      <c r="P1104">
        <v>21587</v>
      </c>
      <c r="Q1104">
        <v>1325628.45</v>
      </c>
      <c r="R1104">
        <v>1165987.82</v>
      </c>
      <c r="S1104">
        <v>1024583.81</v>
      </c>
      <c r="T1104">
        <v>366131.5992</v>
      </c>
      <c r="U1104">
        <v>3107</v>
      </c>
      <c r="V1104">
        <v>9932</v>
      </c>
      <c r="W1104">
        <v>44241</v>
      </c>
      <c r="X1104">
        <v>2774211.63</v>
      </c>
      <c r="Y1104">
        <v>2391360.17</v>
      </c>
      <c r="Z1104">
        <v>2169477.9900000002</v>
      </c>
      <c r="AA1104">
        <v>685695.5503</v>
      </c>
      <c r="AB1104">
        <v>4292</v>
      </c>
      <c r="AC1104">
        <v>4391</v>
      </c>
      <c r="AD1104">
        <v>3096</v>
      </c>
      <c r="AE1104">
        <v>4316</v>
      </c>
      <c r="AF1104">
        <v>1381</v>
      </c>
      <c r="AG1104">
        <v>1374</v>
      </c>
      <c r="AH1104">
        <v>1055</v>
      </c>
      <c r="AI1104">
        <v>1385</v>
      </c>
      <c r="AJ1104">
        <v>2911</v>
      </c>
      <c r="AK1104">
        <v>3017</v>
      </c>
      <c r="AL1104">
        <v>2041</v>
      </c>
      <c r="AM1104">
        <v>2931</v>
      </c>
    </row>
    <row r="1105" spans="1:39" x14ac:dyDescent="0.15">
      <c r="A1105" t="s">
        <v>219</v>
      </c>
      <c r="B1105">
        <v>5</v>
      </c>
      <c r="C1105">
        <v>1</v>
      </c>
      <c r="D1105">
        <v>1</v>
      </c>
      <c r="E1105" t="s">
        <v>32</v>
      </c>
      <c r="F1105" t="s">
        <v>206</v>
      </c>
      <c r="G1105">
        <v>240</v>
      </c>
      <c r="H1105">
        <v>593</v>
      </c>
      <c r="I1105">
        <v>3520</v>
      </c>
      <c r="J1105">
        <v>218376.38</v>
      </c>
      <c r="K1105">
        <v>185630.06</v>
      </c>
      <c r="L1105">
        <v>171751.87</v>
      </c>
      <c r="M1105">
        <v>55487.6198</v>
      </c>
      <c r="N1105">
        <v>48</v>
      </c>
      <c r="O1105">
        <v>104</v>
      </c>
      <c r="P1105">
        <v>738</v>
      </c>
      <c r="Q1105">
        <v>45301.74</v>
      </c>
      <c r="R1105">
        <v>39031.31</v>
      </c>
      <c r="S1105">
        <v>34489.449999999997</v>
      </c>
      <c r="T1105">
        <v>12548.0684</v>
      </c>
      <c r="U1105">
        <v>192</v>
      </c>
      <c r="V1105">
        <v>489</v>
      </c>
      <c r="W1105">
        <v>2782</v>
      </c>
      <c r="X1105">
        <v>173074.64</v>
      </c>
      <c r="Y1105">
        <v>146598.75</v>
      </c>
      <c r="Z1105">
        <v>137262.42000000001</v>
      </c>
      <c r="AA1105">
        <v>42939.551399999997</v>
      </c>
      <c r="AB1105">
        <v>233</v>
      </c>
      <c r="AC1105">
        <v>219</v>
      </c>
      <c r="AD1105">
        <v>154</v>
      </c>
      <c r="AE1105">
        <v>220</v>
      </c>
      <c r="AF1105">
        <v>47</v>
      </c>
      <c r="AG1105">
        <v>42</v>
      </c>
      <c r="AH1105">
        <v>31</v>
      </c>
      <c r="AI1105">
        <v>46</v>
      </c>
      <c r="AJ1105">
        <v>186</v>
      </c>
      <c r="AK1105">
        <v>177</v>
      </c>
      <c r="AL1105">
        <v>123</v>
      </c>
      <c r="AM1105">
        <v>174</v>
      </c>
    </row>
    <row r="1106" spans="1:39" x14ac:dyDescent="0.15">
      <c r="A1106" t="s">
        <v>219</v>
      </c>
      <c r="B1106">
        <v>5</v>
      </c>
      <c r="C1106">
        <v>1</v>
      </c>
      <c r="D1106">
        <v>2</v>
      </c>
      <c r="E1106" t="s">
        <v>28</v>
      </c>
      <c r="F1106" t="s">
        <v>206</v>
      </c>
      <c r="G1106">
        <v>497</v>
      </c>
      <c r="H1106">
        <v>942</v>
      </c>
      <c r="I1106">
        <v>6477</v>
      </c>
      <c r="J1106">
        <v>415182.72</v>
      </c>
      <c r="K1106">
        <v>381768.51</v>
      </c>
      <c r="L1106">
        <v>347802.95</v>
      </c>
      <c r="M1106">
        <v>105616.4471</v>
      </c>
      <c r="N1106">
        <v>235</v>
      </c>
      <c r="O1106">
        <v>428</v>
      </c>
      <c r="P1106">
        <v>3307</v>
      </c>
      <c r="Q1106">
        <v>214682.23</v>
      </c>
      <c r="R1106">
        <v>194555.87</v>
      </c>
      <c r="S1106">
        <v>171179.78</v>
      </c>
      <c r="T1106">
        <v>57560.368600000002</v>
      </c>
      <c r="U1106">
        <v>262</v>
      </c>
      <c r="V1106">
        <v>514</v>
      </c>
      <c r="W1106">
        <v>3170</v>
      </c>
      <c r="X1106">
        <v>200500.49</v>
      </c>
      <c r="Y1106">
        <v>187212.64</v>
      </c>
      <c r="Z1106">
        <v>176623.17</v>
      </c>
      <c r="AA1106">
        <v>48056.078500000003</v>
      </c>
      <c r="AB1106">
        <v>471</v>
      </c>
      <c r="AC1106">
        <v>428</v>
      </c>
      <c r="AD1106">
        <v>223</v>
      </c>
      <c r="AE1106">
        <v>447</v>
      </c>
      <c r="AF1106">
        <v>220</v>
      </c>
      <c r="AG1106">
        <v>223</v>
      </c>
      <c r="AH1106">
        <v>119</v>
      </c>
      <c r="AI1106">
        <v>224</v>
      </c>
      <c r="AJ1106">
        <v>251</v>
      </c>
      <c r="AK1106">
        <v>205</v>
      </c>
      <c r="AL1106">
        <v>104</v>
      </c>
      <c r="AM1106">
        <v>223</v>
      </c>
    </row>
    <row r="1107" spans="1:39" x14ac:dyDescent="0.15">
      <c r="A1107" t="s">
        <v>219</v>
      </c>
      <c r="B1107">
        <v>5</v>
      </c>
      <c r="C1107">
        <v>1</v>
      </c>
      <c r="D1107">
        <v>2</v>
      </c>
      <c r="E1107" t="s">
        <v>30</v>
      </c>
      <c r="F1107" t="s">
        <v>206</v>
      </c>
      <c r="G1107">
        <v>75</v>
      </c>
      <c r="H1107">
        <v>151</v>
      </c>
      <c r="I1107">
        <v>996</v>
      </c>
      <c r="J1107">
        <v>63311.12</v>
      </c>
      <c r="K1107">
        <v>55945.38</v>
      </c>
      <c r="L1107">
        <v>45887.74</v>
      </c>
      <c r="M1107">
        <v>15961.957700000001</v>
      </c>
      <c r="N1107">
        <v>33</v>
      </c>
      <c r="O1107">
        <v>56</v>
      </c>
      <c r="P1107">
        <v>459</v>
      </c>
      <c r="Q1107">
        <v>29685.77</v>
      </c>
      <c r="R1107">
        <v>25423.89</v>
      </c>
      <c r="S1107">
        <v>19427.61</v>
      </c>
      <c r="T1107">
        <v>7888.7457000000004</v>
      </c>
      <c r="U1107">
        <v>42</v>
      </c>
      <c r="V1107">
        <v>95</v>
      </c>
      <c r="W1107">
        <v>537</v>
      </c>
      <c r="X1107">
        <v>33625.35</v>
      </c>
      <c r="Y1107">
        <v>30521.49</v>
      </c>
      <c r="Z1107">
        <v>26460.13</v>
      </c>
      <c r="AA1107">
        <v>8073.2120000000004</v>
      </c>
      <c r="AB1107">
        <v>71</v>
      </c>
      <c r="AC1107">
        <v>68</v>
      </c>
      <c r="AD1107">
        <v>39</v>
      </c>
      <c r="AE1107">
        <v>74</v>
      </c>
      <c r="AF1107">
        <v>33</v>
      </c>
      <c r="AG1107">
        <v>32</v>
      </c>
      <c r="AH1107">
        <v>19</v>
      </c>
      <c r="AI1107">
        <v>33</v>
      </c>
      <c r="AJ1107">
        <v>38</v>
      </c>
      <c r="AK1107">
        <v>36</v>
      </c>
      <c r="AL1107">
        <v>20</v>
      </c>
      <c r="AM1107">
        <v>41</v>
      </c>
    </row>
    <row r="1108" spans="1:39" x14ac:dyDescent="0.15">
      <c r="A1108" t="s">
        <v>219</v>
      </c>
      <c r="B1108">
        <v>5</v>
      </c>
      <c r="C1108">
        <v>1</v>
      </c>
      <c r="D1108">
        <v>2</v>
      </c>
      <c r="E1108" t="s">
        <v>29</v>
      </c>
      <c r="F1108" t="s">
        <v>206</v>
      </c>
      <c r="G1108">
        <v>318</v>
      </c>
      <c r="H1108">
        <v>648</v>
      </c>
      <c r="I1108">
        <v>4376</v>
      </c>
      <c r="J1108">
        <v>271401.46999999997</v>
      </c>
      <c r="K1108">
        <v>237552.34</v>
      </c>
      <c r="L1108">
        <v>219068.2</v>
      </c>
      <c r="M1108">
        <v>68003.17</v>
      </c>
      <c r="N1108">
        <v>85</v>
      </c>
      <c r="O1108">
        <v>146</v>
      </c>
      <c r="P1108">
        <v>1176</v>
      </c>
      <c r="Q1108">
        <v>73642.929999999993</v>
      </c>
      <c r="R1108">
        <v>63417.93</v>
      </c>
      <c r="S1108">
        <v>58751.89</v>
      </c>
      <c r="T1108">
        <v>19624.174500000001</v>
      </c>
      <c r="U1108">
        <v>233</v>
      </c>
      <c r="V1108">
        <v>502</v>
      </c>
      <c r="W1108">
        <v>3200</v>
      </c>
      <c r="X1108">
        <v>197758.54</v>
      </c>
      <c r="Y1108">
        <v>174134.41</v>
      </c>
      <c r="Z1108">
        <v>160316.31</v>
      </c>
      <c r="AA1108">
        <v>48378.995499999997</v>
      </c>
      <c r="AB1108">
        <v>298</v>
      </c>
      <c r="AC1108">
        <v>298</v>
      </c>
      <c r="AD1108">
        <v>153</v>
      </c>
      <c r="AE1108">
        <v>307</v>
      </c>
      <c r="AF1108">
        <v>78</v>
      </c>
      <c r="AG1108">
        <v>78</v>
      </c>
      <c r="AH1108">
        <v>48</v>
      </c>
      <c r="AI1108">
        <v>81</v>
      </c>
      <c r="AJ1108">
        <v>220</v>
      </c>
      <c r="AK1108">
        <v>220</v>
      </c>
      <c r="AL1108">
        <v>105</v>
      </c>
      <c r="AM1108">
        <v>226</v>
      </c>
    </row>
    <row r="1109" spans="1:39" x14ac:dyDescent="0.15">
      <c r="A1109" t="s">
        <v>219</v>
      </c>
      <c r="B1109">
        <v>5</v>
      </c>
      <c r="C1109">
        <v>1</v>
      </c>
      <c r="D1109">
        <v>2</v>
      </c>
      <c r="E1109" t="s">
        <v>32</v>
      </c>
      <c r="F1109" t="s">
        <v>206</v>
      </c>
      <c r="G1109">
        <v>111</v>
      </c>
      <c r="H1109">
        <v>244</v>
      </c>
      <c r="I1109">
        <v>1606</v>
      </c>
      <c r="J1109">
        <v>100601</v>
      </c>
      <c r="K1109">
        <v>84153</v>
      </c>
      <c r="L1109">
        <v>77320.41</v>
      </c>
      <c r="M1109">
        <v>24879.252700000001</v>
      </c>
      <c r="N1109">
        <v>20</v>
      </c>
      <c r="O1109">
        <v>42</v>
      </c>
      <c r="P1109">
        <v>316</v>
      </c>
      <c r="Q1109">
        <v>20996.400000000001</v>
      </c>
      <c r="R1109">
        <v>17373.87</v>
      </c>
      <c r="S1109">
        <v>15446.65</v>
      </c>
      <c r="T1109">
        <v>5349.9840999999997</v>
      </c>
      <c r="U1109">
        <v>91</v>
      </c>
      <c r="V1109">
        <v>202</v>
      </c>
      <c r="W1109">
        <v>1290</v>
      </c>
      <c r="X1109">
        <v>79604.600000000006</v>
      </c>
      <c r="Y1109">
        <v>66779.13</v>
      </c>
      <c r="Z1109">
        <v>61873.760000000002</v>
      </c>
      <c r="AA1109">
        <v>19529.268599999999</v>
      </c>
      <c r="AB1109">
        <v>105</v>
      </c>
      <c r="AC1109">
        <v>92</v>
      </c>
      <c r="AD1109">
        <v>46</v>
      </c>
      <c r="AE1109">
        <v>93</v>
      </c>
      <c r="AF1109">
        <v>20</v>
      </c>
      <c r="AG1109">
        <v>17</v>
      </c>
      <c r="AH1109">
        <v>12</v>
      </c>
      <c r="AI1109">
        <v>20</v>
      </c>
      <c r="AJ1109">
        <v>85</v>
      </c>
      <c r="AK1109">
        <v>75</v>
      </c>
      <c r="AL1109">
        <v>34</v>
      </c>
      <c r="AM1109">
        <v>73</v>
      </c>
    </row>
    <row r="1110" spans="1:39" x14ac:dyDescent="0.15">
      <c r="A1110" t="s">
        <v>219</v>
      </c>
      <c r="B1110">
        <v>5</v>
      </c>
      <c r="C1110">
        <v>2</v>
      </c>
      <c r="D1110">
        <v>0</v>
      </c>
      <c r="E1110" t="s">
        <v>28</v>
      </c>
      <c r="F1110" t="s">
        <v>206</v>
      </c>
      <c r="G1110">
        <v>58</v>
      </c>
      <c r="H1110">
        <v>195</v>
      </c>
      <c r="I1110">
        <v>901</v>
      </c>
      <c r="J1110">
        <v>52258.97</v>
      </c>
      <c r="K1110">
        <v>46167.06</v>
      </c>
      <c r="L1110">
        <v>37433.78</v>
      </c>
      <c r="M1110">
        <v>14320.7253</v>
      </c>
      <c r="N1110">
        <v>58</v>
      </c>
      <c r="O1110">
        <v>92</v>
      </c>
      <c r="P1110">
        <v>457</v>
      </c>
      <c r="Q1110">
        <v>24876.13</v>
      </c>
      <c r="R1110">
        <v>21587.040000000001</v>
      </c>
      <c r="S1110">
        <v>15510.64</v>
      </c>
      <c r="T1110">
        <v>7383.8670000000002</v>
      </c>
      <c r="U1110">
        <v>58</v>
      </c>
      <c r="V1110">
        <v>103</v>
      </c>
      <c r="W1110">
        <v>444</v>
      </c>
      <c r="X1110">
        <v>27382.84</v>
      </c>
      <c r="Y1110">
        <v>24580.02</v>
      </c>
      <c r="Z1110">
        <v>21923.14</v>
      </c>
      <c r="AA1110">
        <v>6936.8582999999999</v>
      </c>
      <c r="AB1110">
        <v>58</v>
      </c>
      <c r="AC1110">
        <v>57</v>
      </c>
      <c r="AD1110">
        <v>53</v>
      </c>
      <c r="AE1110">
        <v>41</v>
      </c>
      <c r="AF1110">
        <v>58</v>
      </c>
      <c r="AG1110">
        <v>57</v>
      </c>
      <c r="AH1110">
        <v>53</v>
      </c>
      <c r="AI1110">
        <v>41</v>
      </c>
      <c r="AJ1110">
        <v>58</v>
      </c>
      <c r="AK1110">
        <v>57</v>
      </c>
      <c r="AL1110">
        <v>53</v>
      </c>
      <c r="AM1110">
        <v>41</v>
      </c>
    </row>
    <row r="1111" spans="1:39" x14ac:dyDescent="0.15">
      <c r="A1111" t="s">
        <v>219</v>
      </c>
      <c r="B1111">
        <v>5</v>
      </c>
      <c r="C1111">
        <v>2</v>
      </c>
      <c r="D1111">
        <v>0</v>
      </c>
      <c r="E1111" t="s">
        <v>29</v>
      </c>
      <c r="F1111" t="s">
        <v>206</v>
      </c>
      <c r="G1111">
        <v>2</v>
      </c>
      <c r="H1111">
        <v>7</v>
      </c>
      <c r="I1111">
        <v>45</v>
      </c>
      <c r="J1111">
        <v>2625.86</v>
      </c>
      <c r="K1111">
        <v>2090.8200000000002</v>
      </c>
      <c r="L1111">
        <v>2006.27</v>
      </c>
      <c r="M1111">
        <v>694.51390000000004</v>
      </c>
      <c r="N1111">
        <v>2</v>
      </c>
      <c r="O1111">
        <v>3</v>
      </c>
      <c r="P1111">
        <v>21</v>
      </c>
      <c r="Q1111">
        <v>1309.9000000000001</v>
      </c>
      <c r="R1111">
        <v>937.45</v>
      </c>
      <c r="S1111">
        <v>937.45</v>
      </c>
      <c r="T1111">
        <v>365.51389999999998</v>
      </c>
      <c r="U1111">
        <v>2</v>
      </c>
      <c r="V1111">
        <v>4</v>
      </c>
      <c r="W1111">
        <v>24</v>
      </c>
      <c r="X1111">
        <v>1315.96</v>
      </c>
      <c r="Y1111">
        <v>1153.3699999999999</v>
      </c>
      <c r="Z1111">
        <v>1068.82</v>
      </c>
      <c r="AA1111">
        <v>329</v>
      </c>
      <c r="AB1111">
        <v>2</v>
      </c>
      <c r="AC1111">
        <v>2</v>
      </c>
      <c r="AD1111">
        <v>1</v>
      </c>
      <c r="AE1111">
        <v>2</v>
      </c>
      <c r="AF1111">
        <v>2</v>
      </c>
      <c r="AG1111">
        <v>2</v>
      </c>
      <c r="AH1111">
        <v>1</v>
      </c>
      <c r="AI1111">
        <v>2</v>
      </c>
      <c r="AJ1111">
        <v>2</v>
      </c>
      <c r="AK1111">
        <v>2</v>
      </c>
      <c r="AL1111">
        <v>1</v>
      </c>
      <c r="AM1111">
        <v>2</v>
      </c>
    </row>
    <row r="1112" spans="1:39" x14ac:dyDescent="0.15">
      <c r="A1112" t="s">
        <v>219</v>
      </c>
      <c r="B1112">
        <v>5</v>
      </c>
      <c r="C1112">
        <v>2</v>
      </c>
      <c r="D1112">
        <v>0</v>
      </c>
      <c r="E1112" t="s">
        <v>32</v>
      </c>
      <c r="F1112" t="s">
        <v>206</v>
      </c>
      <c r="G1112">
        <v>39</v>
      </c>
      <c r="H1112">
        <v>158</v>
      </c>
      <c r="I1112">
        <v>757</v>
      </c>
      <c r="J1112">
        <v>44340.87</v>
      </c>
      <c r="K1112">
        <v>36114.22</v>
      </c>
      <c r="L1112">
        <v>30313.57</v>
      </c>
      <c r="M1112">
        <v>12069.2129</v>
      </c>
      <c r="N1112">
        <v>39</v>
      </c>
      <c r="O1112">
        <v>66</v>
      </c>
      <c r="P1112">
        <v>270</v>
      </c>
      <c r="Q1112">
        <v>15523.92</v>
      </c>
      <c r="R1112">
        <v>12439.35</v>
      </c>
      <c r="S1112">
        <v>7720.4</v>
      </c>
      <c r="T1112">
        <v>4747.5738000000001</v>
      </c>
      <c r="U1112">
        <v>39</v>
      </c>
      <c r="V1112">
        <v>92</v>
      </c>
      <c r="W1112">
        <v>487</v>
      </c>
      <c r="X1112">
        <v>28816.95</v>
      </c>
      <c r="Y1112">
        <v>23674.87</v>
      </c>
      <c r="Z1112">
        <v>22593.17</v>
      </c>
      <c r="AA1112">
        <v>7321.6391000000003</v>
      </c>
      <c r="AB1112">
        <v>39</v>
      </c>
      <c r="AC1112">
        <v>39</v>
      </c>
      <c r="AD1112">
        <v>36</v>
      </c>
      <c r="AE1112">
        <v>34</v>
      </c>
      <c r="AF1112">
        <v>39</v>
      </c>
      <c r="AG1112">
        <v>39</v>
      </c>
      <c r="AH1112">
        <v>36</v>
      </c>
      <c r="AI1112">
        <v>34</v>
      </c>
      <c r="AJ1112">
        <v>39</v>
      </c>
      <c r="AK1112">
        <v>39</v>
      </c>
      <c r="AL1112">
        <v>36</v>
      </c>
      <c r="AM1112">
        <v>34</v>
      </c>
    </row>
    <row r="1113" spans="1:39" x14ac:dyDescent="0.15">
      <c r="A1113" t="s">
        <v>219</v>
      </c>
      <c r="B1113">
        <v>5</v>
      </c>
      <c r="C1113">
        <v>2</v>
      </c>
      <c r="D1113">
        <v>1</v>
      </c>
      <c r="E1113" t="s">
        <v>28</v>
      </c>
      <c r="F1113" t="s">
        <v>206</v>
      </c>
      <c r="G1113">
        <v>756</v>
      </c>
      <c r="H1113">
        <v>3014</v>
      </c>
      <c r="I1113">
        <v>12025</v>
      </c>
      <c r="J1113">
        <v>704291.85</v>
      </c>
      <c r="K1113">
        <v>637029</v>
      </c>
      <c r="L1113">
        <v>536327.65</v>
      </c>
      <c r="M1113">
        <v>190389.99650000001</v>
      </c>
      <c r="N1113">
        <v>756</v>
      </c>
      <c r="O1113">
        <v>1433</v>
      </c>
      <c r="P1113">
        <v>6059</v>
      </c>
      <c r="Q1113">
        <v>338353.01</v>
      </c>
      <c r="R1113">
        <v>301246.34000000003</v>
      </c>
      <c r="S1113">
        <v>222530.01</v>
      </c>
      <c r="T1113">
        <v>98561.905499999993</v>
      </c>
      <c r="U1113">
        <v>756</v>
      </c>
      <c r="V1113">
        <v>1581</v>
      </c>
      <c r="W1113">
        <v>5966</v>
      </c>
      <c r="X1113">
        <v>365938.84</v>
      </c>
      <c r="Y1113">
        <v>335782.66</v>
      </c>
      <c r="Z1113">
        <v>313797.64</v>
      </c>
      <c r="AA1113">
        <v>91828.091</v>
      </c>
      <c r="AB1113">
        <v>723</v>
      </c>
      <c r="AC1113">
        <v>746</v>
      </c>
      <c r="AD1113">
        <v>548</v>
      </c>
      <c r="AE1113">
        <v>716</v>
      </c>
      <c r="AF1113">
        <v>723</v>
      </c>
      <c r="AG1113">
        <v>746</v>
      </c>
      <c r="AH1113">
        <v>548</v>
      </c>
      <c r="AI1113">
        <v>716</v>
      </c>
      <c r="AJ1113">
        <v>723</v>
      </c>
      <c r="AK1113">
        <v>746</v>
      </c>
      <c r="AL1113">
        <v>548</v>
      </c>
      <c r="AM1113">
        <v>716</v>
      </c>
    </row>
    <row r="1114" spans="1:39" x14ac:dyDescent="0.15">
      <c r="A1114" t="s">
        <v>219</v>
      </c>
      <c r="B1114">
        <v>5</v>
      </c>
      <c r="C1114">
        <v>2</v>
      </c>
      <c r="D1114">
        <v>1</v>
      </c>
      <c r="E1114" t="s">
        <v>30</v>
      </c>
      <c r="F1114" t="s">
        <v>206</v>
      </c>
      <c r="G1114">
        <v>94</v>
      </c>
      <c r="H1114">
        <v>395</v>
      </c>
      <c r="I1114">
        <v>1436</v>
      </c>
      <c r="J1114">
        <v>87950.59</v>
      </c>
      <c r="K1114">
        <v>80087.199999999997</v>
      </c>
      <c r="L1114">
        <v>65775.13</v>
      </c>
      <c r="M1114">
        <v>23100.501199999999</v>
      </c>
      <c r="N1114">
        <v>94</v>
      </c>
      <c r="O1114">
        <v>156</v>
      </c>
      <c r="P1114">
        <v>650</v>
      </c>
      <c r="Q1114">
        <v>39724.050000000003</v>
      </c>
      <c r="R1114">
        <v>36096.6</v>
      </c>
      <c r="S1114">
        <v>25182.89</v>
      </c>
      <c r="T1114">
        <v>11197.163699999999</v>
      </c>
      <c r="U1114">
        <v>94</v>
      </c>
      <c r="V1114">
        <v>239</v>
      </c>
      <c r="W1114">
        <v>786</v>
      </c>
      <c r="X1114">
        <v>48226.54</v>
      </c>
      <c r="Y1114">
        <v>43990.6</v>
      </c>
      <c r="Z1114">
        <v>40592.239999999998</v>
      </c>
      <c r="AA1114">
        <v>11903.3375</v>
      </c>
      <c r="AB1114">
        <v>80</v>
      </c>
      <c r="AC1114">
        <v>94</v>
      </c>
      <c r="AD1114">
        <v>66</v>
      </c>
      <c r="AE1114">
        <v>89</v>
      </c>
      <c r="AF1114">
        <v>80</v>
      </c>
      <c r="AG1114">
        <v>94</v>
      </c>
      <c r="AH1114">
        <v>66</v>
      </c>
      <c r="AI1114">
        <v>89</v>
      </c>
      <c r="AJ1114">
        <v>80</v>
      </c>
      <c r="AK1114">
        <v>94</v>
      </c>
      <c r="AL1114">
        <v>66</v>
      </c>
      <c r="AM1114">
        <v>89</v>
      </c>
    </row>
    <row r="1115" spans="1:39" x14ac:dyDescent="0.15">
      <c r="A1115" t="s">
        <v>219</v>
      </c>
      <c r="B1115">
        <v>5</v>
      </c>
      <c r="C1115">
        <v>2</v>
      </c>
      <c r="D1115">
        <v>1</v>
      </c>
      <c r="E1115" t="s">
        <v>29</v>
      </c>
      <c r="F1115" t="s">
        <v>206</v>
      </c>
      <c r="G1115">
        <v>1904</v>
      </c>
      <c r="H1115">
        <v>8476</v>
      </c>
      <c r="I1115">
        <v>32419</v>
      </c>
      <c r="J1115">
        <v>1918913.94</v>
      </c>
      <c r="K1115">
        <v>1638188.9</v>
      </c>
      <c r="L1115">
        <v>1391610.26</v>
      </c>
      <c r="M1115">
        <v>512729.85379999998</v>
      </c>
      <c r="N1115">
        <v>1904</v>
      </c>
      <c r="O1115">
        <v>3526</v>
      </c>
      <c r="P1115">
        <v>14243</v>
      </c>
      <c r="Q1115">
        <v>807372.28</v>
      </c>
      <c r="R1115">
        <v>680616.07</v>
      </c>
      <c r="S1115">
        <v>506425.04</v>
      </c>
      <c r="T1115">
        <v>233619.5876</v>
      </c>
      <c r="U1115">
        <v>1904</v>
      </c>
      <c r="V1115">
        <v>4950</v>
      </c>
      <c r="W1115">
        <v>18176</v>
      </c>
      <c r="X1115">
        <v>1111541.6599999999</v>
      </c>
      <c r="Y1115">
        <v>957572.83</v>
      </c>
      <c r="Z1115">
        <v>885185.22</v>
      </c>
      <c r="AA1115">
        <v>279110.26620000001</v>
      </c>
      <c r="AB1115">
        <v>1799</v>
      </c>
      <c r="AC1115">
        <v>1890</v>
      </c>
      <c r="AD1115">
        <v>1483</v>
      </c>
      <c r="AE1115">
        <v>1840</v>
      </c>
      <c r="AF1115">
        <v>1799</v>
      </c>
      <c r="AG1115">
        <v>1890</v>
      </c>
      <c r="AH1115">
        <v>1483</v>
      </c>
      <c r="AI1115">
        <v>1840</v>
      </c>
      <c r="AJ1115">
        <v>1799</v>
      </c>
      <c r="AK1115">
        <v>1890</v>
      </c>
      <c r="AL1115">
        <v>1483</v>
      </c>
      <c r="AM1115">
        <v>1840</v>
      </c>
    </row>
    <row r="1116" spans="1:39" x14ac:dyDescent="0.15">
      <c r="A1116" t="s">
        <v>219</v>
      </c>
      <c r="B1116">
        <v>5</v>
      </c>
      <c r="C1116">
        <v>2</v>
      </c>
      <c r="D1116">
        <v>1</v>
      </c>
      <c r="E1116" t="s">
        <v>31</v>
      </c>
      <c r="F1116" t="s">
        <v>206</v>
      </c>
      <c r="G1116">
        <v>3</v>
      </c>
      <c r="H1116">
        <v>21</v>
      </c>
      <c r="I1116">
        <v>60</v>
      </c>
      <c r="J1116">
        <v>3804.87</v>
      </c>
      <c r="K1116">
        <v>3674.57</v>
      </c>
      <c r="L1116">
        <v>2963.33</v>
      </c>
      <c r="M1116">
        <v>1045.3942</v>
      </c>
      <c r="N1116">
        <v>3</v>
      </c>
      <c r="O1116">
        <v>8</v>
      </c>
      <c r="P1116">
        <v>17</v>
      </c>
      <c r="Q1116">
        <v>1050.92</v>
      </c>
      <c r="R1116">
        <v>955.52</v>
      </c>
      <c r="S1116">
        <v>955.52</v>
      </c>
      <c r="T1116">
        <v>358.91410000000002</v>
      </c>
      <c r="U1116">
        <v>3</v>
      </c>
      <c r="V1116">
        <v>13</v>
      </c>
      <c r="W1116">
        <v>43</v>
      </c>
      <c r="X1116">
        <v>2753.95</v>
      </c>
      <c r="Y1116">
        <v>2719.05</v>
      </c>
      <c r="Z1116">
        <v>2007.81</v>
      </c>
      <c r="AA1116">
        <v>686.48009999999999</v>
      </c>
      <c r="AB1116">
        <v>3</v>
      </c>
      <c r="AC1116">
        <v>3</v>
      </c>
      <c r="AD1116">
        <v>2</v>
      </c>
      <c r="AE1116">
        <v>3</v>
      </c>
      <c r="AF1116">
        <v>3</v>
      </c>
      <c r="AG1116">
        <v>3</v>
      </c>
      <c r="AH1116">
        <v>2</v>
      </c>
      <c r="AI1116">
        <v>3</v>
      </c>
      <c r="AJ1116">
        <v>3</v>
      </c>
      <c r="AK1116">
        <v>3</v>
      </c>
      <c r="AL1116">
        <v>2</v>
      </c>
      <c r="AM1116">
        <v>3</v>
      </c>
    </row>
    <row r="1117" spans="1:39" x14ac:dyDescent="0.15">
      <c r="A1117" t="s">
        <v>219</v>
      </c>
      <c r="B1117">
        <v>5</v>
      </c>
      <c r="C1117">
        <v>2</v>
      </c>
      <c r="D1117">
        <v>1</v>
      </c>
      <c r="E1117" t="s">
        <v>32</v>
      </c>
      <c r="F1117" t="s">
        <v>206</v>
      </c>
      <c r="G1117">
        <v>119</v>
      </c>
      <c r="H1117">
        <v>477</v>
      </c>
      <c r="I1117">
        <v>2178</v>
      </c>
      <c r="J1117">
        <v>130892.97</v>
      </c>
      <c r="K1117">
        <v>112386.02</v>
      </c>
      <c r="L1117">
        <v>97656.39</v>
      </c>
      <c r="M1117">
        <v>34426.321499999998</v>
      </c>
      <c r="N1117">
        <v>119</v>
      </c>
      <c r="O1117">
        <v>210</v>
      </c>
      <c r="P1117">
        <v>921</v>
      </c>
      <c r="Q1117">
        <v>54043.33</v>
      </c>
      <c r="R1117">
        <v>46806.43</v>
      </c>
      <c r="S1117">
        <v>36933.74</v>
      </c>
      <c r="T1117">
        <v>15110.2048</v>
      </c>
      <c r="U1117">
        <v>119</v>
      </c>
      <c r="V1117">
        <v>267</v>
      </c>
      <c r="W1117">
        <v>1257</v>
      </c>
      <c r="X1117">
        <v>76849.64</v>
      </c>
      <c r="Y1117">
        <v>65579.59</v>
      </c>
      <c r="Z1117">
        <v>60722.65</v>
      </c>
      <c r="AA1117">
        <v>19316.116699999999</v>
      </c>
      <c r="AB1117">
        <v>116</v>
      </c>
      <c r="AC1117">
        <v>114</v>
      </c>
      <c r="AD1117">
        <v>90</v>
      </c>
      <c r="AE1117">
        <v>116</v>
      </c>
      <c r="AF1117">
        <v>116</v>
      </c>
      <c r="AG1117">
        <v>114</v>
      </c>
      <c r="AH1117">
        <v>90</v>
      </c>
      <c r="AI1117">
        <v>116</v>
      </c>
      <c r="AJ1117">
        <v>116</v>
      </c>
      <c r="AK1117">
        <v>114</v>
      </c>
      <c r="AL1117">
        <v>90</v>
      </c>
      <c r="AM1117">
        <v>116</v>
      </c>
    </row>
    <row r="1118" spans="1:39" x14ac:dyDescent="0.15">
      <c r="A1118" t="s">
        <v>219</v>
      </c>
      <c r="B1118">
        <v>5</v>
      </c>
      <c r="C1118">
        <v>2</v>
      </c>
      <c r="D1118">
        <v>2</v>
      </c>
      <c r="E1118" t="s">
        <v>28</v>
      </c>
      <c r="F1118" t="s">
        <v>206</v>
      </c>
      <c r="G1118">
        <v>75</v>
      </c>
      <c r="H1118">
        <v>275</v>
      </c>
      <c r="I1118">
        <v>1174</v>
      </c>
      <c r="J1118">
        <v>70196.009999999995</v>
      </c>
      <c r="K1118">
        <v>63649.1</v>
      </c>
      <c r="L1118">
        <v>51802.81</v>
      </c>
      <c r="M1118">
        <v>18756.9015</v>
      </c>
      <c r="N1118">
        <v>75</v>
      </c>
      <c r="O1118">
        <v>116</v>
      </c>
      <c r="P1118">
        <v>546</v>
      </c>
      <c r="Q1118">
        <v>30957.64</v>
      </c>
      <c r="R1118">
        <v>27852.83</v>
      </c>
      <c r="S1118">
        <v>18544.07</v>
      </c>
      <c r="T1118">
        <v>9150.482</v>
      </c>
      <c r="U1118">
        <v>75</v>
      </c>
      <c r="V1118">
        <v>159</v>
      </c>
      <c r="W1118">
        <v>628</v>
      </c>
      <c r="X1118">
        <v>39238.370000000003</v>
      </c>
      <c r="Y1118">
        <v>35796.269999999997</v>
      </c>
      <c r="Z1118">
        <v>33258.74</v>
      </c>
      <c r="AA1118">
        <v>9606.4195</v>
      </c>
      <c r="AB1118">
        <v>67</v>
      </c>
      <c r="AC1118">
        <v>74</v>
      </c>
      <c r="AD1118">
        <v>44</v>
      </c>
      <c r="AE1118">
        <v>73</v>
      </c>
      <c r="AF1118">
        <v>67</v>
      </c>
      <c r="AG1118">
        <v>74</v>
      </c>
      <c r="AH1118">
        <v>44</v>
      </c>
      <c r="AI1118">
        <v>73</v>
      </c>
      <c r="AJ1118">
        <v>67</v>
      </c>
      <c r="AK1118">
        <v>74</v>
      </c>
      <c r="AL1118">
        <v>44</v>
      </c>
      <c r="AM1118">
        <v>73</v>
      </c>
    </row>
    <row r="1119" spans="1:39" x14ac:dyDescent="0.15">
      <c r="A1119" t="s">
        <v>219</v>
      </c>
      <c r="B1119">
        <v>5</v>
      </c>
      <c r="C1119">
        <v>2</v>
      </c>
      <c r="D1119">
        <v>2</v>
      </c>
      <c r="E1119" t="s">
        <v>30</v>
      </c>
      <c r="F1119" t="s">
        <v>206</v>
      </c>
      <c r="G1119">
        <v>15</v>
      </c>
      <c r="H1119">
        <v>49</v>
      </c>
      <c r="I1119">
        <v>217</v>
      </c>
      <c r="J1119">
        <v>13862.14</v>
      </c>
      <c r="K1119">
        <v>12862.89</v>
      </c>
      <c r="L1119">
        <v>9428.2800000000007</v>
      </c>
      <c r="M1119">
        <v>3622.7408</v>
      </c>
      <c r="N1119">
        <v>15</v>
      </c>
      <c r="O1119">
        <v>23</v>
      </c>
      <c r="P1119">
        <v>104</v>
      </c>
      <c r="Q1119">
        <v>6580.66</v>
      </c>
      <c r="R1119">
        <v>5959.86</v>
      </c>
      <c r="S1119">
        <v>3205.3</v>
      </c>
      <c r="T1119">
        <v>1873.6267</v>
      </c>
      <c r="U1119">
        <v>15</v>
      </c>
      <c r="V1119">
        <v>26</v>
      </c>
      <c r="W1119">
        <v>113</v>
      </c>
      <c r="X1119">
        <v>7281.48</v>
      </c>
      <c r="Y1119">
        <v>6903.03</v>
      </c>
      <c r="Z1119">
        <v>6222.98</v>
      </c>
      <c r="AA1119">
        <v>1749.1141</v>
      </c>
      <c r="AB1119">
        <v>15</v>
      </c>
      <c r="AC1119">
        <v>15</v>
      </c>
      <c r="AD1119">
        <v>11</v>
      </c>
      <c r="AE1119">
        <v>15</v>
      </c>
      <c r="AF1119">
        <v>15</v>
      </c>
      <c r="AG1119">
        <v>15</v>
      </c>
      <c r="AH1119">
        <v>11</v>
      </c>
      <c r="AI1119">
        <v>15</v>
      </c>
      <c r="AJ1119">
        <v>15</v>
      </c>
      <c r="AK1119">
        <v>15</v>
      </c>
      <c r="AL1119">
        <v>11</v>
      </c>
      <c r="AM1119">
        <v>15</v>
      </c>
    </row>
    <row r="1120" spans="1:39" x14ac:dyDescent="0.15">
      <c r="A1120" t="s">
        <v>219</v>
      </c>
      <c r="B1120">
        <v>5</v>
      </c>
      <c r="C1120">
        <v>2</v>
      </c>
      <c r="D1120">
        <v>2</v>
      </c>
      <c r="E1120" t="s">
        <v>29</v>
      </c>
      <c r="F1120" t="s">
        <v>206</v>
      </c>
      <c r="G1120">
        <v>65</v>
      </c>
      <c r="H1120">
        <v>214</v>
      </c>
      <c r="I1120">
        <v>1053</v>
      </c>
      <c r="J1120">
        <v>62731.9</v>
      </c>
      <c r="K1120">
        <v>54104.17</v>
      </c>
      <c r="L1120">
        <v>43628.36</v>
      </c>
      <c r="M1120">
        <v>17035.946599999999</v>
      </c>
      <c r="N1120">
        <v>65</v>
      </c>
      <c r="O1120">
        <v>92</v>
      </c>
      <c r="P1120">
        <v>484</v>
      </c>
      <c r="Q1120">
        <v>27230.94</v>
      </c>
      <c r="R1120">
        <v>23361.87</v>
      </c>
      <c r="S1120">
        <v>14095.2</v>
      </c>
      <c r="T1120">
        <v>8113.6935999999996</v>
      </c>
      <c r="U1120">
        <v>65</v>
      </c>
      <c r="V1120">
        <v>122</v>
      </c>
      <c r="W1120">
        <v>569</v>
      </c>
      <c r="X1120">
        <v>35500.959999999999</v>
      </c>
      <c r="Y1120">
        <v>30742.3</v>
      </c>
      <c r="Z1120">
        <v>29533.16</v>
      </c>
      <c r="AA1120">
        <v>8922.2530000000006</v>
      </c>
      <c r="AB1120">
        <v>64</v>
      </c>
      <c r="AC1120">
        <v>64</v>
      </c>
      <c r="AD1120">
        <v>49</v>
      </c>
      <c r="AE1120">
        <v>64</v>
      </c>
      <c r="AF1120">
        <v>64</v>
      </c>
      <c r="AG1120">
        <v>64</v>
      </c>
      <c r="AH1120">
        <v>49</v>
      </c>
      <c r="AI1120">
        <v>64</v>
      </c>
      <c r="AJ1120">
        <v>64</v>
      </c>
      <c r="AK1120">
        <v>64</v>
      </c>
      <c r="AL1120">
        <v>49</v>
      </c>
      <c r="AM1120">
        <v>64</v>
      </c>
    </row>
    <row r="1121" spans="1:39" x14ac:dyDescent="0.15">
      <c r="A1121" t="s">
        <v>219</v>
      </c>
      <c r="B1121">
        <v>5</v>
      </c>
      <c r="C1121">
        <v>2</v>
      </c>
      <c r="D1121">
        <v>2</v>
      </c>
      <c r="E1121" t="s">
        <v>32</v>
      </c>
      <c r="F1121" t="s">
        <v>206</v>
      </c>
      <c r="G1121">
        <v>24</v>
      </c>
      <c r="H1121">
        <v>98</v>
      </c>
      <c r="I1121">
        <v>392</v>
      </c>
      <c r="J1121">
        <v>22927.75</v>
      </c>
      <c r="K1121">
        <v>18790.490000000002</v>
      </c>
      <c r="L1121">
        <v>15195.06</v>
      </c>
      <c r="M1121">
        <v>6462.5816000000004</v>
      </c>
      <c r="N1121">
        <v>24</v>
      </c>
      <c r="O1121">
        <v>34</v>
      </c>
      <c r="P1121">
        <v>183</v>
      </c>
      <c r="Q1121">
        <v>9271.19</v>
      </c>
      <c r="R1121">
        <v>7720.25</v>
      </c>
      <c r="S1121">
        <v>5102.75</v>
      </c>
      <c r="T1121">
        <v>2969.2730000000001</v>
      </c>
      <c r="U1121">
        <v>24</v>
      </c>
      <c r="V1121">
        <v>64</v>
      </c>
      <c r="W1121">
        <v>209</v>
      </c>
      <c r="X1121">
        <v>13656.56</v>
      </c>
      <c r="Y1121">
        <v>11070.24</v>
      </c>
      <c r="Z1121">
        <v>10092.31</v>
      </c>
      <c r="AA1121">
        <v>3493.3085999999998</v>
      </c>
      <c r="AB1121">
        <v>23</v>
      </c>
      <c r="AC1121">
        <v>22</v>
      </c>
      <c r="AD1121">
        <v>15</v>
      </c>
      <c r="AE1121">
        <v>24</v>
      </c>
      <c r="AF1121">
        <v>23</v>
      </c>
      <c r="AG1121">
        <v>22</v>
      </c>
      <c r="AH1121">
        <v>15</v>
      </c>
      <c r="AI1121">
        <v>24</v>
      </c>
      <c r="AJ1121">
        <v>23</v>
      </c>
      <c r="AK1121">
        <v>22</v>
      </c>
      <c r="AL1121">
        <v>15</v>
      </c>
      <c r="AM1121">
        <v>24</v>
      </c>
    </row>
    <row r="1122" spans="1:39" x14ac:dyDescent="0.15">
      <c r="A1122" t="s">
        <v>219</v>
      </c>
      <c r="B1122">
        <v>30</v>
      </c>
      <c r="C1122">
        <v>1</v>
      </c>
      <c r="D1122">
        <v>0</v>
      </c>
      <c r="E1122" t="s">
        <v>28</v>
      </c>
      <c r="F1122" t="s">
        <v>206</v>
      </c>
      <c r="G1122">
        <v>3587</v>
      </c>
      <c r="H1122">
        <v>4982</v>
      </c>
      <c r="I1122">
        <v>20425</v>
      </c>
      <c r="J1122">
        <v>1251281.57</v>
      </c>
      <c r="K1122">
        <v>1107948.69</v>
      </c>
      <c r="L1122">
        <v>1027436.22</v>
      </c>
      <c r="M1122">
        <v>328224.33110000001</v>
      </c>
      <c r="N1122">
        <v>1470</v>
      </c>
      <c r="O1122">
        <v>2013</v>
      </c>
      <c r="P1122">
        <v>8915</v>
      </c>
      <c r="Q1122">
        <v>533979.71</v>
      </c>
      <c r="R1122">
        <v>454011.51</v>
      </c>
      <c r="S1122">
        <v>400171.36</v>
      </c>
      <c r="T1122">
        <v>150560.1176</v>
      </c>
      <c r="U1122">
        <v>2117</v>
      </c>
      <c r="V1122">
        <v>2969</v>
      </c>
      <c r="W1122">
        <v>11510</v>
      </c>
      <c r="X1122">
        <v>717301.86</v>
      </c>
      <c r="Y1122">
        <v>653937.18000000005</v>
      </c>
      <c r="Z1122">
        <v>627264.86</v>
      </c>
      <c r="AA1122">
        <v>177664.21350000001</v>
      </c>
      <c r="AB1122">
        <v>3520</v>
      </c>
      <c r="AC1122">
        <v>2466</v>
      </c>
      <c r="AD1122">
        <v>1993</v>
      </c>
      <c r="AE1122">
        <v>1937</v>
      </c>
      <c r="AF1122">
        <v>1453</v>
      </c>
      <c r="AG1122">
        <v>1349</v>
      </c>
      <c r="AH1122">
        <v>1128</v>
      </c>
      <c r="AI1122">
        <v>904</v>
      </c>
      <c r="AJ1122">
        <v>2067</v>
      </c>
      <c r="AK1122">
        <v>1117</v>
      </c>
      <c r="AL1122">
        <v>865</v>
      </c>
      <c r="AM1122">
        <v>1033</v>
      </c>
    </row>
    <row r="1123" spans="1:39" x14ac:dyDescent="0.15">
      <c r="A1123" t="s">
        <v>219</v>
      </c>
      <c r="B1123">
        <v>30</v>
      </c>
      <c r="C1123">
        <v>1</v>
      </c>
      <c r="D1123">
        <v>0</v>
      </c>
      <c r="E1123" t="s">
        <v>30</v>
      </c>
      <c r="F1123" t="s">
        <v>206</v>
      </c>
      <c r="G1123">
        <v>7</v>
      </c>
      <c r="H1123">
        <v>7</v>
      </c>
      <c r="I1123">
        <v>27</v>
      </c>
      <c r="J1123">
        <v>2030.99</v>
      </c>
      <c r="K1123">
        <v>1911.34</v>
      </c>
      <c r="L1123">
        <v>1911.34</v>
      </c>
      <c r="M1123">
        <v>491.47649999999999</v>
      </c>
      <c r="N1123">
        <v>3</v>
      </c>
      <c r="O1123">
        <v>3</v>
      </c>
      <c r="P1123">
        <v>11</v>
      </c>
      <c r="Q1123">
        <v>976.99</v>
      </c>
      <c r="R1123">
        <v>884.89</v>
      </c>
      <c r="S1123">
        <v>884.89</v>
      </c>
      <c r="T1123">
        <v>255.12649999999999</v>
      </c>
      <c r="U1123">
        <v>4</v>
      </c>
      <c r="V1123">
        <v>4</v>
      </c>
      <c r="W1123">
        <v>16</v>
      </c>
      <c r="X1123">
        <v>1054</v>
      </c>
      <c r="Y1123">
        <v>1026.45</v>
      </c>
      <c r="Z1123">
        <v>1026.45</v>
      </c>
      <c r="AA1123">
        <v>236.35</v>
      </c>
      <c r="AB1123">
        <v>7</v>
      </c>
      <c r="AC1123">
        <v>2</v>
      </c>
      <c r="AD1123">
        <v>1</v>
      </c>
      <c r="AE1123">
        <v>6</v>
      </c>
      <c r="AF1123">
        <v>3</v>
      </c>
      <c r="AG1123">
        <v>2</v>
      </c>
      <c r="AH1123">
        <v>1</v>
      </c>
      <c r="AI1123">
        <v>3</v>
      </c>
      <c r="AJ1123">
        <v>4</v>
      </c>
      <c r="AK1123">
        <v>0</v>
      </c>
      <c r="AL1123">
        <v>0</v>
      </c>
      <c r="AM1123">
        <v>3</v>
      </c>
    </row>
    <row r="1124" spans="1:39" x14ac:dyDescent="0.15">
      <c r="A1124" t="s">
        <v>219</v>
      </c>
      <c r="B1124">
        <v>30</v>
      </c>
      <c r="C1124">
        <v>1</v>
      </c>
      <c r="D1124">
        <v>0</v>
      </c>
      <c r="E1124" t="s">
        <v>29</v>
      </c>
      <c r="F1124" t="s">
        <v>206</v>
      </c>
      <c r="G1124">
        <v>32</v>
      </c>
      <c r="H1124">
        <v>52</v>
      </c>
      <c r="I1124">
        <v>202</v>
      </c>
      <c r="J1124">
        <v>12128.68</v>
      </c>
      <c r="K1124">
        <v>10080.32</v>
      </c>
      <c r="L1124">
        <v>9349.49</v>
      </c>
      <c r="M1124">
        <v>3231.2184999999999</v>
      </c>
      <c r="N1124">
        <v>16</v>
      </c>
      <c r="O1124">
        <v>28</v>
      </c>
      <c r="P1124">
        <v>99</v>
      </c>
      <c r="Q1124">
        <v>5848.71</v>
      </c>
      <c r="R1124">
        <v>4919.6499999999996</v>
      </c>
      <c r="S1124">
        <v>4342.9399999999996</v>
      </c>
      <c r="T1124">
        <v>1718.8203000000001</v>
      </c>
      <c r="U1124">
        <v>16</v>
      </c>
      <c r="V1124">
        <v>24</v>
      </c>
      <c r="W1124">
        <v>103</v>
      </c>
      <c r="X1124">
        <v>6279.97</v>
      </c>
      <c r="Y1124">
        <v>5160.67</v>
      </c>
      <c r="Z1124">
        <v>5006.55</v>
      </c>
      <c r="AA1124">
        <v>1512.3982000000001</v>
      </c>
      <c r="AB1124">
        <v>31</v>
      </c>
      <c r="AC1124">
        <v>26</v>
      </c>
      <c r="AD1124">
        <v>19</v>
      </c>
      <c r="AE1124">
        <v>23</v>
      </c>
      <c r="AF1124">
        <v>16</v>
      </c>
      <c r="AG1124">
        <v>16</v>
      </c>
      <c r="AH1124">
        <v>13</v>
      </c>
      <c r="AI1124">
        <v>14</v>
      </c>
      <c r="AJ1124">
        <v>15</v>
      </c>
      <c r="AK1124">
        <v>10</v>
      </c>
      <c r="AL1124">
        <v>6</v>
      </c>
      <c r="AM1124">
        <v>9</v>
      </c>
    </row>
    <row r="1125" spans="1:39" x14ac:dyDescent="0.15">
      <c r="A1125" t="s">
        <v>219</v>
      </c>
      <c r="B1125">
        <v>30</v>
      </c>
      <c r="C1125">
        <v>1</v>
      </c>
      <c r="D1125">
        <v>0</v>
      </c>
      <c r="E1125" t="s">
        <v>32</v>
      </c>
      <c r="F1125" t="s">
        <v>206</v>
      </c>
      <c r="G1125">
        <v>725</v>
      </c>
      <c r="H1125">
        <v>1083</v>
      </c>
      <c r="I1125">
        <v>4698</v>
      </c>
      <c r="J1125">
        <v>290428.01</v>
      </c>
      <c r="K1125">
        <v>235069.73</v>
      </c>
      <c r="L1125">
        <v>223970.24</v>
      </c>
      <c r="M1125">
        <v>73869.843699999998</v>
      </c>
      <c r="N1125">
        <v>154</v>
      </c>
      <c r="O1125">
        <v>230</v>
      </c>
      <c r="P1125">
        <v>1028</v>
      </c>
      <c r="Q1125">
        <v>64420.49</v>
      </c>
      <c r="R1125">
        <v>49733.9</v>
      </c>
      <c r="S1125">
        <v>43998.31</v>
      </c>
      <c r="T1125">
        <v>17228.494900000002</v>
      </c>
      <c r="U1125">
        <v>571</v>
      </c>
      <c r="V1125">
        <v>853</v>
      </c>
      <c r="W1125">
        <v>3670</v>
      </c>
      <c r="X1125">
        <v>226007.52</v>
      </c>
      <c r="Y1125">
        <v>185335.83</v>
      </c>
      <c r="Z1125">
        <v>179971.93</v>
      </c>
      <c r="AA1125">
        <v>56641.3488</v>
      </c>
      <c r="AB1125">
        <v>721</v>
      </c>
      <c r="AC1125">
        <v>423</v>
      </c>
      <c r="AD1125">
        <v>371</v>
      </c>
      <c r="AE1125">
        <v>449</v>
      </c>
      <c r="AF1125">
        <v>154</v>
      </c>
      <c r="AG1125">
        <v>122</v>
      </c>
      <c r="AH1125">
        <v>117</v>
      </c>
      <c r="AI1125">
        <v>122</v>
      </c>
      <c r="AJ1125">
        <v>567</v>
      </c>
      <c r="AK1125">
        <v>301</v>
      </c>
      <c r="AL1125">
        <v>254</v>
      </c>
      <c r="AM1125">
        <v>327</v>
      </c>
    </row>
    <row r="1126" spans="1:39" x14ac:dyDescent="0.15">
      <c r="A1126" t="s">
        <v>219</v>
      </c>
      <c r="B1126">
        <v>30</v>
      </c>
      <c r="C1126">
        <v>1</v>
      </c>
      <c r="D1126">
        <v>1</v>
      </c>
      <c r="E1126" t="s">
        <v>28</v>
      </c>
      <c r="F1126" t="s">
        <v>206</v>
      </c>
      <c r="G1126">
        <v>17564</v>
      </c>
      <c r="H1126">
        <v>29663</v>
      </c>
      <c r="I1126">
        <v>103348</v>
      </c>
      <c r="J1126">
        <v>6177209.2800000003</v>
      </c>
      <c r="K1126">
        <v>5529562</v>
      </c>
      <c r="L1126">
        <v>5097345.04</v>
      </c>
      <c r="M1126">
        <v>1634058.0444</v>
      </c>
      <c r="N1126">
        <v>8209</v>
      </c>
      <c r="O1126">
        <v>12400</v>
      </c>
      <c r="P1126">
        <v>48875</v>
      </c>
      <c r="Q1126">
        <v>2861329.16</v>
      </c>
      <c r="R1126">
        <v>2581201.6800000002</v>
      </c>
      <c r="S1126">
        <v>2305657.5099999998</v>
      </c>
      <c r="T1126">
        <v>805669.33929999999</v>
      </c>
      <c r="U1126">
        <v>9355</v>
      </c>
      <c r="V1126">
        <v>17263</v>
      </c>
      <c r="W1126">
        <v>54473</v>
      </c>
      <c r="X1126">
        <v>3315880.12</v>
      </c>
      <c r="Y1126">
        <v>2948360.32</v>
      </c>
      <c r="Z1126">
        <v>2791687.53</v>
      </c>
      <c r="AA1126">
        <v>828388.70510000002</v>
      </c>
      <c r="AB1126">
        <v>16580</v>
      </c>
      <c r="AC1126">
        <v>16189</v>
      </c>
      <c r="AD1126">
        <v>10748</v>
      </c>
      <c r="AE1126">
        <v>15289</v>
      </c>
      <c r="AF1126">
        <v>7949</v>
      </c>
      <c r="AG1126">
        <v>7868</v>
      </c>
      <c r="AH1126">
        <v>5581</v>
      </c>
      <c r="AI1126">
        <v>7458</v>
      </c>
      <c r="AJ1126">
        <v>8631</v>
      </c>
      <c r="AK1126">
        <v>8321</v>
      </c>
      <c r="AL1126">
        <v>5167</v>
      </c>
      <c r="AM1126">
        <v>7831</v>
      </c>
    </row>
    <row r="1127" spans="1:39" x14ac:dyDescent="0.15">
      <c r="A1127" t="s">
        <v>219</v>
      </c>
      <c r="B1127">
        <v>30</v>
      </c>
      <c r="C1127">
        <v>1</v>
      </c>
      <c r="D1127">
        <v>1</v>
      </c>
      <c r="E1127" t="s">
        <v>30</v>
      </c>
      <c r="F1127" t="s">
        <v>206</v>
      </c>
      <c r="G1127">
        <v>2050</v>
      </c>
      <c r="H1127">
        <v>3430</v>
      </c>
      <c r="I1127">
        <v>11689</v>
      </c>
      <c r="J1127">
        <v>708628.47999999998</v>
      </c>
      <c r="K1127">
        <v>646592.04</v>
      </c>
      <c r="L1127">
        <v>590576.62</v>
      </c>
      <c r="M1127">
        <v>186311.31709999999</v>
      </c>
      <c r="N1127">
        <v>901</v>
      </c>
      <c r="O1127">
        <v>1378</v>
      </c>
      <c r="P1127">
        <v>5305</v>
      </c>
      <c r="Q1127">
        <v>316561.19</v>
      </c>
      <c r="R1127">
        <v>287087.83</v>
      </c>
      <c r="S1127">
        <v>253534.47</v>
      </c>
      <c r="T1127">
        <v>88255.811300000001</v>
      </c>
      <c r="U1127">
        <v>1149</v>
      </c>
      <c r="V1127">
        <v>2052</v>
      </c>
      <c r="W1127">
        <v>6384</v>
      </c>
      <c r="X1127">
        <v>392067.29</v>
      </c>
      <c r="Y1127">
        <v>359504.21</v>
      </c>
      <c r="Z1127">
        <v>337042.15</v>
      </c>
      <c r="AA1127">
        <v>98055.505799999999</v>
      </c>
      <c r="AB1127">
        <v>1915</v>
      </c>
      <c r="AC1127">
        <v>1949</v>
      </c>
      <c r="AD1127">
        <v>1145</v>
      </c>
      <c r="AE1127">
        <v>1952</v>
      </c>
      <c r="AF1127">
        <v>846</v>
      </c>
      <c r="AG1127">
        <v>871</v>
      </c>
      <c r="AH1127">
        <v>593</v>
      </c>
      <c r="AI1127">
        <v>871</v>
      </c>
      <c r="AJ1127">
        <v>1069</v>
      </c>
      <c r="AK1127">
        <v>1078</v>
      </c>
      <c r="AL1127">
        <v>552</v>
      </c>
      <c r="AM1127">
        <v>1081</v>
      </c>
    </row>
    <row r="1128" spans="1:39" x14ac:dyDescent="0.15">
      <c r="A1128" t="s">
        <v>219</v>
      </c>
      <c r="B1128">
        <v>30</v>
      </c>
      <c r="C1128">
        <v>1</v>
      </c>
      <c r="D1128">
        <v>1</v>
      </c>
      <c r="E1128" t="s">
        <v>29</v>
      </c>
      <c r="F1128" t="s">
        <v>206</v>
      </c>
      <c r="G1128">
        <v>23618</v>
      </c>
      <c r="H1128">
        <v>42475</v>
      </c>
      <c r="I1128">
        <v>147594</v>
      </c>
      <c r="J1128">
        <v>8824577.5600000005</v>
      </c>
      <c r="K1128">
        <v>7533500.0700000003</v>
      </c>
      <c r="L1128">
        <v>6978060.2000000002</v>
      </c>
      <c r="M1128">
        <v>2329544.9526999998</v>
      </c>
      <c r="N1128">
        <v>7516</v>
      </c>
      <c r="O1128">
        <v>11953</v>
      </c>
      <c r="P1128">
        <v>48152</v>
      </c>
      <c r="Q1128">
        <v>2768853.35</v>
      </c>
      <c r="R1128">
        <v>2375955.33</v>
      </c>
      <c r="S1128">
        <v>2130587.6</v>
      </c>
      <c r="T1128">
        <v>802836.98899999994</v>
      </c>
      <c r="U1128">
        <v>16102</v>
      </c>
      <c r="V1128">
        <v>30522</v>
      </c>
      <c r="W1128">
        <v>99442</v>
      </c>
      <c r="X1128">
        <v>6055724.21</v>
      </c>
      <c r="Y1128">
        <v>5157544.74</v>
      </c>
      <c r="Z1128">
        <v>4847472.5999999996</v>
      </c>
      <c r="AA1128">
        <v>1526707.9637</v>
      </c>
      <c r="AB1128">
        <v>22562</v>
      </c>
      <c r="AC1128">
        <v>22788</v>
      </c>
      <c r="AD1128">
        <v>15482</v>
      </c>
      <c r="AE1128">
        <v>22614</v>
      </c>
      <c r="AF1128">
        <v>7211</v>
      </c>
      <c r="AG1128">
        <v>7240</v>
      </c>
      <c r="AH1128">
        <v>5497</v>
      </c>
      <c r="AI1128">
        <v>7242</v>
      </c>
      <c r="AJ1128">
        <v>15351</v>
      </c>
      <c r="AK1128">
        <v>15548</v>
      </c>
      <c r="AL1128">
        <v>9985</v>
      </c>
      <c r="AM1128">
        <v>15372</v>
      </c>
    </row>
    <row r="1129" spans="1:39" x14ac:dyDescent="0.15">
      <c r="A1129" t="s">
        <v>219</v>
      </c>
      <c r="B1129">
        <v>30</v>
      </c>
      <c r="C1129">
        <v>1</v>
      </c>
      <c r="D1129">
        <v>1</v>
      </c>
      <c r="E1129" t="s">
        <v>31</v>
      </c>
      <c r="F1129" t="s">
        <v>206</v>
      </c>
      <c r="G1129">
        <v>1</v>
      </c>
      <c r="H1129">
        <v>4</v>
      </c>
      <c r="I1129">
        <v>14</v>
      </c>
      <c r="J1129">
        <v>527.98</v>
      </c>
      <c r="K1129">
        <v>478.23</v>
      </c>
      <c r="L1129">
        <v>395.08</v>
      </c>
      <c r="M1129">
        <v>132.13810000000001</v>
      </c>
      <c r="N1129">
        <v>1</v>
      </c>
      <c r="O1129">
        <v>4</v>
      </c>
      <c r="P1129">
        <v>14</v>
      </c>
      <c r="Q1129">
        <v>527.98</v>
      </c>
      <c r="R1129">
        <v>478.23</v>
      </c>
      <c r="S1129">
        <v>395.08</v>
      </c>
      <c r="T1129">
        <v>132.13810000000001</v>
      </c>
      <c r="U1129">
        <v>0</v>
      </c>
      <c r="V1129">
        <v>0</v>
      </c>
      <c r="W1129">
        <v>0</v>
      </c>
      <c r="X1129">
        <v>0</v>
      </c>
      <c r="Y1129">
        <v>0</v>
      </c>
      <c r="Z1129">
        <v>0</v>
      </c>
      <c r="AA1129">
        <v>0</v>
      </c>
      <c r="AB1129">
        <v>1</v>
      </c>
      <c r="AC1129">
        <v>1</v>
      </c>
      <c r="AD1129">
        <v>0</v>
      </c>
      <c r="AE1129">
        <v>1</v>
      </c>
      <c r="AF1129">
        <v>1</v>
      </c>
      <c r="AG1129">
        <v>1</v>
      </c>
      <c r="AH1129">
        <v>0</v>
      </c>
      <c r="AI1129">
        <v>1</v>
      </c>
      <c r="AJ1129">
        <v>0</v>
      </c>
      <c r="AK1129">
        <v>0</v>
      </c>
      <c r="AL1129">
        <v>0</v>
      </c>
      <c r="AM1129">
        <v>0</v>
      </c>
    </row>
    <row r="1130" spans="1:39" x14ac:dyDescent="0.15">
      <c r="A1130" t="s">
        <v>219</v>
      </c>
      <c r="B1130">
        <v>30</v>
      </c>
      <c r="C1130">
        <v>1</v>
      </c>
      <c r="D1130">
        <v>1</v>
      </c>
      <c r="E1130" t="s">
        <v>32</v>
      </c>
      <c r="F1130" t="s">
        <v>206</v>
      </c>
      <c r="G1130">
        <v>1135</v>
      </c>
      <c r="H1130">
        <v>1904</v>
      </c>
      <c r="I1130">
        <v>7408</v>
      </c>
      <c r="J1130">
        <v>451660.81</v>
      </c>
      <c r="K1130">
        <v>370129.29</v>
      </c>
      <c r="L1130">
        <v>349765.71</v>
      </c>
      <c r="M1130">
        <v>114637.4886</v>
      </c>
      <c r="N1130">
        <v>234</v>
      </c>
      <c r="O1130">
        <v>321</v>
      </c>
      <c r="P1130">
        <v>1449</v>
      </c>
      <c r="Q1130">
        <v>88715.97</v>
      </c>
      <c r="R1130">
        <v>72963.56</v>
      </c>
      <c r="S1130">
        <v>64663.24</v>
      </c>
      <c r="T1130">
        <v>23943.3102</v>
      </c>
      <c r="U1130">
        <v>901</v>
      </c>
      <c r="V1130">
        <v>1583</v>
      </c>
      <c r="W1130">
        <v>5959</v>
      </c>
      <c r="X1130">
        <v>362944.84</v>
      </c>
      <c r="Y1130">
        <v>297165.73</v>
      </c>
      <c r="Z1130">
        <v>285102.46999999997</v>
      </c>
      <c r="AA1130">
        <v>90694.178400000004</v>
      </c>
      <c r="AB1130">
        <v>1110</v>
      </c>
      <c r="AC1130">
        <v>1013</v>
      </c>
      <c r="AD1130">
        <v>666</v>
      </c>
      <c r="AE1130">
        <v>1002</v>
      </c>
      <c r="AF1130">
        <v>226</v>
      </c>
      <c r="AG1130">
        <v>202</v>
      </c>
      <c r="AH1130">
        <v>138</v>
      </c>
      <c r="AI1130">
        <v>221</v>
      </c>
      <c r="AJ1130">
        <v>884</v>
      </c>
      <c r="AK1130">
        <v>811</v>
      </c>
      <c r="AL1130">
        <v>528</v>
      </c>
      <c r="AM1130">
        <v>781</v>
      </c>
    </row>
    <row r="1131" spans="1:39" x14ac:dyDescent="0.15">
      <c r="A1131" t="s">
        <v>219</v>
      </c>
      <c r="B1131">
        <v>30</v>
      </c>
      <c r="C1131">
        <v>1</v>
      </c>
      <c r="D1131">
        <v>2</v>
      </c>
      <c r="E1131" t="s">
        <v>28</v>
      </c>
      <c r="F1131" t="s">
        <v>206</v>
      </c>
      <c r="G1131">
        <v>4277</v>
      </c>
      <c r="H1131">
        <v>5919</v>
      </c>
      <c r="I1131">
        <v>23601</v>
      </c>
      <c r="J1131">
        <v>1455995.97</v>
      </c>
      <c r="K1131">
        <v>1311568.06</v>
      </c>
      <c r="L1131">
        <v>1212957.58</v>
      </c>
      <c r="M1131">
        <v>378901.75890000002</v>
      </c>
      <c r="N1131">
        <v>1639</v>
      </c>
      <c r="O1131">
        <v>2103</v>
      </c>
      <c r="P1131">
        <v>9420</v>
      </c>
      <c r="Q1131">
        <v>575641.81999999995</v>
      </c>
      <c r="R1131">
        <v>503468.28</v>
      </c>
      <c r="S1131">
        <v>440491.64</v>
      </c>
      <c r="T1131">
        <v>160573.7665</v>
      </c>
      <c r="U1131">
        <v>2638</v>
      </c>
      <c r="V1131">
        <v>3816</v>
      </c>
      <c r="W1131">
        <v>14181</v>
      </c>
      <c r="X1131">
        <v>880354.15</v>
      </c>
      <c r="Y1131">
        <v>808099.78</v>
      </c>
      <c r="Z1131">
        <v>772465.94</v>
      </c>
      <c r="AA1131">
        <v>218327.99239999999</v>
      </c>
      <c r="AB1131">
        <v>4125</v>
      </c>
      <c r="AC1131">
        <v>3554</v>
      </c>
      <c r="AD1131">
        <v>1750</v>
      </c>
      <c r="AE1131">
        <v>3573</v>
      </c>
      <c r="AF1131">
        <v>1590</v>
      </c>
      <c r="AG1131">
        <v>1527</v>
      </c>
      <c r="AH1131">
        <v>852</v>
      </c>
      <c r="AI1131">
        <v>1486</v>
      </c>
      <c r="AJ1131">
        <v>2535</v>
      </c>
      <c r="AK1131">
        <v>2027</v>
      </c>
      <c r="AL1131">
        <v>898</v>
      </c>
      <c r="AM1131">
        <v>2087</v>
      </c>
    </row>
    <row r="1132" spans="1:39" x14ac:dyDescent="0.15">
      <c r="A1132" t="s">
        <v>219</v>
      </c>
      <c r="B1132">
        <v>30</v>
      </c>
      <c r="C1132">
        <v>1</v>
      </c>
      <c r="D1132">
        <v>2</v>
      </c>
      <c r="E1132" t="s">
        <v>30</v>
      </c>
      <c r="F1132" t="s">
        <v>206</v>
      </c>
      <c r="G1132">
        <v>570</v>
      </c>
      <c r="H1132">
        <v>814</v>
      </c>
      <c r="I1132">
        <v>3131</v>
      </c>
      <c r="J1132">
        <v>194116.33</v>
      </c>
      <c r="K1132">
        <v>174604.02</v>
      </c>
      <c r="L1132">
        <v>161430.21</v>
      </c>
      <c r="M1132">
        <v>50068.042399999998</v>
      </c>
      <c r="N1132">
        <v>222</v>
      </c>
      <c r="O1132">
        <v>282</v>
      </c>
      <c r="P1132">
        <v>1290</v>
      </c>
      <c r="Q1132">
        <v>79539.44</v>
      </c>
      <c r="R1132">
        <v>68811.490000000005</v>
      </c>
      <c r="S1132">
        <v>61462.96</v>
      </c>
      <c r="T1132">
        <v>21699.908800000001</v>
      </c>
      <c r="U1132">
        <v>348</v>
      </c>
      <c r="V1132">
        <v>532</v>
      </c>
      <c r="W1132">
        <v>1841</v>
      </c>
      <c r="X1132">
        <v>114576.89</v>
      </c>
      <c r="Y1132">
        <v>105792.53</v>
      </c>
      <c r="Z1132">
        <v>99967.25</v>
      </c>
      <c r="AA1132">
        <v>28368.133600000001</v>
      </c>
      <c r="AB1132">
        <v>539</v>
      </c>
      <c r="AC1132">
        <v>490</v>
      </c>
      <c r="AD1132">
        <v>226</v>
      </c>
      <c r="AE1132">
        <v>550</v>
      </c>
      <c r="AF1132">
        <v>210</v>
      </c>
      <c r="AG1132">
        <v>204</v>
      </c>
      <c r="AH1132">
        <v>108</v>
      </c>
      <c r="AI1132">
        <v>216</v>
      </c>
      <c r="AJ1132">
        <v>329</v>
      </c>
      <c r="AK1132">
        <v>286</v>
      </c>
      <c r="AL1132">
        <v>118</v>
      </c>
      <c r="AM1132">
        <v>334</v>
      </c>
    </row>
    <row r="1133" spans="1:39" x14ac:dyDescent="0.15">
      <c r="A1133" t="s">
        <v>219</v>
      </c>
      <c r="B1133">
        <v>30</v>
      </c>
      <c r="C1133">
        <v>1</v>
      </c>
      <c r="D1133">
        <v>2</v>
      </c>
      <c r="E1133" t="s">
        <v>29</v>
      </c>
      <c r="F1133" t="s">
        <v>206</v>
      </c>
      <c r="G1133">
        <v>1915</v>
      </c>
      <c r="H1133">
        <v>2759</v>
      </c>
      <c r="I1133">
        <v>11574</v>
      </c>
      <c r="J1133">
        <v>700459.96</v>
      </c>
      <c r="K1133">
        <v>597878.30000000005</v>
      </c>
      <c r="L1133">
        <v>557353.63</v>
      </c>
      <c r="M1133">
        <v>183262.20269999999</v>
      </c>
      <c r="N1133">
        <v>620</v>
      </c>
      <c r="O1133">
        <v>782</v>
      </c>
      <c r="P1133">
        <v>3870</v>
      </c>
      <c r="Q1133">
        <v>227430.94</v>
      </c>
      <c r="R1133">
        <v>190303.47</v>
      </c>
      <c r="S1133">
        <v>169120.81</v>
      </c>
      <c r="T1133">
        <v>64926.871099999997</v>
      </c>
      <c r="U1133">
        <v>1295</v>
      </c>
      <c r="V1133">
        <v>1977</v>
      </c>
      <c r="W1133">
        <v>7704</v>
      </c>
      <c r="X1133">
        <v>473029.02</v>
      </c>
      <c r="Y1133">
        <v>407574.83</v>
      </c>
      <c r="Z1133">
        <v>388232.82</v>
      </c>
      <c r="AA1133">
        <v>118335.3316</v>
      </c>
      <c r="AB1133">
        <v>1838</v>
      </c>
      <c r="AC1133">
        <v>1758</v>
      </c>
      <c r="AD1133">
        <v>856</v>
      </c>
      <c r="AE1133">
        <v>1868</v>
      </c>
      <c r="AF1133">
        <v>592</v>
      </c>
      <c r="AG1133">
        <v>581</v>
      </c>
      <c r="AH1133">
        <v>321</v>
      </c>
      <c r="AI1133">
        <v>604</v>
      </c>
      <c r="AJ1133">
        <v>1246</v>
      </c>
      <c r="AK1133">
        <v>1177</v>
      </c>
      <c r="AL1133">
        <v>535</v>
      </c>
      <c r="AM1133">
        <v>1264</v>
      </c>
    </row>
    <row r="1134" spans="1:39" x14ac:dyDescent="0.15">
      <c r="A1134" t="s">
        <v>219</v>
      </c>
      <c r="B1134">
        <v>30</v>
      </c>
      <c r="C1134">
        <v>1</v>
      </c>
      <c r="D1134">
        <v>2</v>
      </c>
      <c r="E1134" t="s">
        <v>32</v>
      </c>
      <c r="F1134" t="s">
        <v>206</v>
      </c>
      <c r="G1134">
        <v>409</v>
      </c>
      <c r="H1134">
        <v>596</v>
      </c>
      <c r="I1134">
        <v>2761</v>
      </c>
      <c r="J1134">
        <v>167893.46</v>
      </c>
      <c r="K1134">
        <v>136387.84</v>
      </c>
      <c r="L1134">
        <v>128876.57</v>
      </c>
      <c r="M1134">
        <v>42676.4058</v>
      </c>
      <c r="N1134">
        <v>87</v>
      </c>
      <c r="O1134">
        <v>115</v>
      </c>
      <c r="P1134">
        <v>580</v>
      </c>
      <c r="Q1134">
        <v>35325.61</v>
      </c>
      <c r="R1134">
        <v>27864.959999999999</v>
      </c>
      <c r="S1134">
        <v>24575.35</v>
      </c>
      <c r="T1134">
        <v>9277.0899000000009</v>
      </c>
      <c r="U1134">
        <v>322</v>
      </c>
      <c r="V1134">
        <v>481</v>
      </c>
      <c r="W1134">
        <v>2181</v>
      </c>
      <c r="X1134">
        <v>132567.85</v>
      </c>
      <c r="Y1134">
        <v>108522.88</v>
      </c>
      <c r="Z1134">
        <v>104301.22</v>
      </c>
      <c r="AA1134">
        <v>33399.315900000001</v>
      </c>
      <c r="AB1134">
        <v>387</v>
      </c>
      <c r="AC1134">
        <v>323</v>
      </c>
      <c r="AD1134">
        <v>173</v>
      </c>
      <c r="AE1134">
        <v>343</v>
      </c>
      <c r="AF1134">
        <v>87</v>
      </c>
      <c r="AG1134">
        <v>69</v>
      </c>
      <c r="AH1134">
        <v>48</v>
      </c>
      <c r="AI1134">
        <v>82</v>
      </c>
      <c r="AJ1134">
        <v>300</v>
      </c>
      <c r="AK1134">
        <v>254</v>
      </c>
      <c r="AL1134">
        <v>125</v>
      </c>
      <c r="AM1134">
        <v>261</v>
      </c>
    </row>
    <row r="1135" spans="1:39" x14ac:dyDescent="0.15">
      <c r="A1135" t="s">
        <v>219</v>
      </c>
      <c r="B1135">
        <v>30</v>
      </c>
      <c r="C1135">
        <v>2</v>
      </c>
      <c r="D1135">
        <v>0</v>
      </c>
      <c r="E1135" t="s">
        <v>28</v>
      </c>
      <c r="F1135" t="s">
        <v>206</v>
      </c>
      <c r="G1135">
        <v>257</v>
      </c>
      <c r="H1135">
        <v>661</v>
      </c>
      <c r="I1135">
        <v>1958</v>
      </c>
      <c r="J1135">
        <v>102503.45</v>
      </c>
      <c r="K1135">
        <v>87152.2</v>
      </c>
      <c r="L1135">
        <v>70404.73</v>
      </c>
      <c r="M1135">
        <v>30059.838800000001</v>
      </c>
      <c r="N1135">
        <v>257</v>
      </c>
      <c r="O1135">
        <v>314</v>
      </c>
      <c r="P1135">
        <v>1053</v>
      </c>
      <c r="Q1135">
        <v>50979.46</v>
      </c>
      <c r="R1135">
        <v>41650.92</v>
      </c>
      <c r="S1135">
        <v>26852.97</v>
      </c>
      <c r="T1135">
        <v>16297.6829</v>
      </c>
      <c r="U1135">
        <v>257</v>
      </c>
      <c r="V1135">
        <v>347</v>
      </c>
      <c r="W1135">
        <v>905</v>
      </c>
      <c r="X1135">
        <v>51523.99</v>
      </c>
      <c r="Y1135">
        <v>45501.279999999999</v>
      </c>
      <c r="Z1135">
        <v>43551.76</v>
      </c>
      <c r="AA1135">
        <v>13762.1559</v>
      </c>
      <c r="AB1135">
        <v>255</v>
      </c>
      <c r="AC1135">
        <v>253</v>
      </c>
      <c r="AD1135">
        <v>226</v>
      </c>
      <c r="AE1135">
        <v>200</v>
      </c>
      <c r="AF1135">
        <v>255</v>
      </c>
      <c r="AG1135">
        <v>253</v>
      </c>
      <c r="AH1135">
        <v>226</v>
      </c>
      <c r="AI1135">
        <v>200</v>
      </c>
      <c r="AJ1135">
        <v>255</v>
      </c>
      <c r="AK1135">
        <v>253</v>
      </c>
      <c r="AL1135">
        <v>226</v>
      </c>
      <c r="AM1135">
        <v>200</v>
      </c>
    </row>
    <row r="1136" spans="1:39" x14ac:dyDescent="0.15">
      <c r="A1136" t="s">
        <v>219</v>
      </c>
      <c r="B1136">
        <v>30</v>
      </c>
      <c r="C1136">
        <v>2</v>
      </c>
      <c r="D1136">
        <v>0</v>
      </c>
      <c r="E1136" t="s">
        <v>29</v>
      </c>
      <c r="F1136" t="s">
        <v>206</v>
      </c>
      <c r="G1136">
        <v>6</v>
      </c>
      <c r="H1136">
        <v>17</v>
      </c>
      <c r="I1136">
        <v>50</v>
      </c>
      <c r="J1136">
        <v>2827.77</v>
      </c>
      <c r="K1136">
        <v>2461.09</v>
      </c>
      <c r="L1136">
        <v>2134.12</v>
      </c>
      <c r="M1136">
        <v>720.87080000000003</v>
      </c>
      <c r="N1136">
        <v>6</v>
      </c>
      <c r="O1136">
        <v>7</v>
      </c>
      <c r="P1136">
        <v>18</v>
      </c>
      <c r="Q1136">
        <v>1118.97</v>
      </c>
      <c r="R1136">
        <v>948.97</v>
      </c>
      <c r="S1136">
        <v>622</v>
      </c>
      <c r="T1136">
        <v>310.01510000000002</v>
      </c>
      <c r="U1136">
        <v>6</v>
      </c>
      <c r="V1136">
        <v>10</v>
      </c>
      <c r="W1136">
        <v>32</v>
      </c>
      <c r="X1136">
        <v>1708.8</v>
      </c>
      <c r="Y1136">
        <v>1512.12</v>
      </c>
      <c r="Z1136">
        <v>1512.12</v>
      </c>
      <c r="AA1136">
        <v>410.85570000000001</v>
      </c>
      <c r="AB1136">
        <v>6</v>
      </c>
      <c r="AC1136">
        <v>6</v>
      </c>
      <c r="AD1136">
        <v>4</v>
      </c>
      <c r="AE1136">
        <v>6</v>
      </c>
      <c r="AF1136">
        <v>6</v>
      </c>
      <c r="AG1136">
        <v>6</v>
      </c>
      <c r="AH1136">
        <v>4</v>
      </c>
      <c r="AI1136">
        <v>6</v>
      </c>
      <c r="AJ1136">
        <v>6</v>
      </c>
      <c r="AK1136">
        <v>6</v>
      </c>
      <c r="AL1136">
        <v>4</v>
      </c>
      <c r="AM1136">
        <v>6</v>
      </c>
    </row>
    <row r="1137" spans="1:39" x14ac:dyDescent="0.15">
      <c r="A1137" t="s">
        <v>219</v>
      </c>
      <c r="B1137">
        <v>30</v>
      </c>
      <c r="C1137">
        <v>2</v>
      </c>
      <c r="D1137">
        <v>0</v>
      </c>
      <c r="E1137" t="s">
        <v>32</v>
      </c>
      <c r="F1137" t="s">
        <v>206</v>
      </c>
      <c r="G1137">
        <v>60</v>
      </c>
      <c r="H1137">
        <v>162</v>
      </c>
      <c r="I1137">
        <v>499</v>
      </c>
      <c r="J1137">
        <v>27734.29</v>
      </c>
      <c r="K1137">
        <v>22305.32</v>
      </c>
      <c r="L1137">
        <v>19952.39</v>
      </c>
      <c r="M1137">
        <v>7987.0104000000001</v>
      </c>
      <c r="N1137">
        <v>60</v>
      </c>
      <c r="O1137">
        <v>69</v>
      </c>
      <c r="P1137">
        <v>225</v>
      </c>
      <c r="Q1137">
        <v>11423.82</v>
      </c>
      <c r="R1137">
        <v>9028.8700000000008</v>
      </c>
      <c r="S1137">
        <v>6986.41</v>
      </c>
      <c r="T1137">
        <v>3711.3788</v>
      </c>
      <c r="U1137">
        <v>60</v>
      </c>
      <c r="V1137">
        <v>93</v>
      </c>
      <c r="W1137">
        <v>274</v>
      </c>
      <c r="X1137">
        <v>16310.47</v>
      </c>
      <c r="Y1137">
        <v>13276.45</v>
      </c>
      <c r="Z1137">
        <v>12965.98</v>
      </c>
      <c r="AA1137">
        <v>4275.6315999999997</v>
      </c>
      <c r="AB1137">
        <v>59</v>
      </c>
      <c r="AC1137">
        <v>58</v>
      </c>
      <c r="AD1137">
        <v>53</v>
      </c>
      <c r="AE1137">
        <v>45</v>
      </c>
      <c r="AF1137">
        <v>59</v>
      </c>
      <c r="AG1137">
        <v>58</v>
      </c>
      <c r="AH1137">
        <v>53</v>
      </c>
      <c r="AI1137">
        <v>45</v>
      </c>
      <c r="AJ1137">
        <v>59</v>
      </c>
      <c r="AK1137">
        <v>58</v>
      </c>
      <c r="AL1137">
        <v>53</v>
      </c>
      <c r="AM1137">
        <v>45</v>
      </c>
    </row>
    <row r="1138" spans="1:39" x14ac:dyDescent="0.15">
      <c r="A1138" t="s">
        <v>219</v>
      </c>
      <c r="B1138">
        <v>30</v>
      </c>
      <c r="C1138">
        <v>2</v>
      </c>
      <c r="D1138">
        <v>1</v>
      </c>
      <c r="E1138" t="s">
        <v>28</v>
      </c>
      <c r="F1138" t="s">
        <v>206</v>
      </c>
      <c r="G1138">
        <v>2153</v>
      </c>
      <c r="H1138">
        <v>5786</v>
      </c>
      <c r="I1138">
        <v>15226</v>
      </c>
      <c r="J1138">
        <v>830411.58</v>
      </c>
      <c r="K1138">
        <v>727524.06</v>
      </c>
      <c r="L1138">
        <v>618291.57999999996</v>
      </c>
      <c r="M1138">
        <v>238146.51310000001</v>
      </c>
      <c r="N1138">
        <v>2153</v>
      </c>
      <c r="O1138">
        <v>2722</v>
      </c>
      <c r="P1138">
        <v>8064</v>
      </c>
      <c r="Q1138">
        <v>413907.97</v>
      </c>
      <c r="R1138">
        <v>352738.25</v>
      </c>
      <c r="S1138">
        <v>260650.1</v>
      </c>
      <c r="T1138">
        <v>129466.7107</v>
      </c>
      <c r="U1138">
        <v>2153</v>
      </c>
      <c r="V1138">
        <v>3064</v>
      </c>
      <c r="W1138">
        <v>7162</v>
      </c>
      <c r="X1138">
        <v>416503.61</v>
      </c>
      <c r="Y1138">
        <v>374785.81</v>
      </c>
      <c r="Z1138">
        <v>357641.48</v>
      </c>
      <c r="AA1138">
        <v>108679.8024</v>
      </c>
      <c r="AB1138">
        <v>2077</v>
      </c>
      <c r="AC1138">
        <v>2123</v>
      </c>
      <c r="AD1138">
        <v>1586</v>
      </c>
      <c r="AE1138">
        <v>2040</v>
      </c>
      <c r="AF1138">
        <v>2077</v>
      </c>
      <c r="AG1138">
        <v>2123</v>
      </c>
      <c r="AH1138">
        <v>1586</v>
      </c>
      <c r="AI1138">
        <v>2040</v>
      </c>
      <c r="AJ1138">
        <v>2077</v>
      </c>
      <c r="AK1138">
        <v>2123</v>
      </c>
      <c r="AL1138">
        <v>1586</v>
      </c>
      <c r="AM1138">
        <v>2040</v>
      </c>
    </row>
    <row r="1139" spans="1:39" x14ac:dyDescent="0.15">
      <c r="A1139" t="s">
        <v>219</v>
      </c>
      <c r="B1139">
        <v>30</v>
      </c>
      <c r="C1139">
        <v>2</v>
      </c>
      <c r="D1139">
        <v>1</v>
      </c>
      <c r="E1139" t="s">
        <v>30</v>
      </c>
      <c r="F1139" t="s">
        <v>206</v>
      </c>
      <c r="G1139">
        <v>260</v>
      </c>
      <c r="H1139">
        <v>727</v>
      </c>
      <c r="I1139">
        <v>1879</v>
      </c>
      <c r="J1139">
        <v>100499.11</v>
      </c>
      <c r="K1139">
        <v>88690.29</v>
      </c>
      <c r="L1139">
        <v>74163.47</v>
      </c>
      <c r="M1139">
        <v>28657.680700000001</v>
      </c>
      <c r="N1139">
        <v>260</v>
      </c>
      <c r="O1139">
        <v>345</v>
      </c>
      <c r="P1139">
        <v>975</v>
      </c>
      <c r="Q1139">
        <v>48626.1</v>
      </c>
      <c r="R1139">
        <v>41786.79</v>
      </c>
      <c r="S1139">
        <v>29558.44</v>
      </c>
      <c r="T1139">
        <v>15123.085300000001</v>
      </c>
      <c r="U1139">
        <v>260</v>
      </c>
      <c r="V1139">
        <v>382</v>
      </c>
      <c r="W1139">
        <v>904</v>
      </c>
      <c r="X1139">
        <v>51873.01</v>
      </c>
      <c r="Y1139">
        <v>46903.5</v>
      </c>
      <c r="Z1139">
        <v>44605.03</v>
      </c>
      <c r="AA1139">
        <v>13534.5954</v>
      </c>
      <c r="AB1139">
        <v>248</v>
      </c>
      <c r="AC1139">
        <v>255</v>
      </c>
      <c r="AD1139">
        <v>180</v>
      </c>
      <c r="AE1139">
        <v>248</v>
      </c>
      <c r="AF1139">
        <v>248</v>
      </c>
      <c r="AG1139">
        <v>255</v>
      </c>
      <c r="AH1139">
        <v>180</v>
      </c>
      <c r="AI1139">
        <v>248</v>
      </c>
      <c r="AJ1139">
        <v>248</v>
      </c>
      <c r="AK1139">
        <v>255</v>
      </c>
      <c r="AL1139">
        <v>180</v>
      </c>
      <c r="AM1139">
        <v>248</v>
      </c>
    </row>
    <row r="1140" spans="1:39" x14ac:dyDescent="0.15">
      <c r="A1140" t="s">
        <v>219</v>
      </c>
      <c r="B1140">
        <v>30</v>
      </c>
      <c r="C1140">
        <v>2</v>
      </c>
      <c r="D1140">
        <v>1</v>
      </c>
      <c r="E1140" t="s">
        <v>29</v>
      </c>
      <c r="F1140" t="s">
        <v>206</v>
      </c>
      <c r="G1140">
        <v>4385</v>
      </c>
      <c r="H1140">
        <v>12538</v>
      </c>
      <c r="I1140">
        <v>33694</v>
      </c>
      <c r="J1140">
        <v>1819147.75</v>
      </c>
      <c r="K1140">
        <v>1502372.17</v>
      </c>
      <c r="L1140">
        <v>1277037.46</v>
      </c>
      <c r="M1140">
        <v>525441.32070000004</v>
      </c>
      <c r="N1140">
        <v>4385</v>
      </c>
      <c r="O1140">
        <v>5680</v>
      </c>
      <c r="P1140">
        <v>16918</v>
      </c>
      <c r="Q1140">
        <v>857014.86</v>
      </c>
      <c r="R1140">
        <v>689726.05</v>
      </c>
      <c r="S1140">
        <v>511598.89</v>
      </c>
      <c r="T1140">
        <v>271927.96519999998</v>
      </c>
      <c r="U1140">
        <v>4385</v>
      </c>
      <c r="V1140">
        <v>6858</v>
      </c>
      <c r="W1140">
        <v>16776</v>
      </c>
      <c r="X1140">
        <v>962132.89</v>
      </c>
      <c r="Y1140">
        <v>812646.12</v>
      </c>
      <c r="Z1140">
        <v>765438.57</v>
      </c>
      <c r="AA1140">
        <v>253513.35550000001</v>
      </c>
      <c r="AB1140">
        <v>4188</v>
      </c>
      <c r="AC1140">
        <v>4350</v>
      </c>
      <c r="AD1140">
        <v>3504</v>
      </c>
      <c r="AE1140">
        <v>4254</v>
      </c>
      <c r="AF1140">
        <v>4188</v>
      </c>
      <c r="AG1140">
        <v>4350</v>
      </c>
      <c r="AH1140">
        <v>3504</v>
      </c>
      <c r="AI1140">
        <v>4254</v>
      </c>
      <c r="AJ1140">
        <v>4188</v>
      </c>
      <c r="AK1140">
        <v>4350</v>
      </c>
      <c r="AL1140">
        <v>3504</v>
      </c>
      <c r="AM1140">
        <v>4254</v>
      </c>
    </row>
    <row r="1141" spans="1:39" x14ac:dyDescent="0.15">
      <c r="A1141" t="s">
        <v>219</v>
      </c>
      <c r="B1141">
        <v>30</v>
      </c>
      <c r="C1141">
        <v>2</v>
      </c>
      <c r="D1141">
        <v>1</v>
      </c>
      <c r="E1141" t="s">
        <v>31</v>
      </c>
      <c r="F1141" t="s">
        <v>206</v>
      </c>
      <c r="G1141">
        <v>2</v>
      </c>
      <c r="H1141">
        <v>8</v>
      </c>
      <c r="I1141">
        <v>12</v>
      </c>
      <c r="J1141">
        <v>785.97</v>
      </c>
      <c r="K1141">
        <v>730.97</v>
      </c>
      <c r="L1141">
        <v>631.97</v>
      </c>
      <c r="M1141">
        <v>230.7801</v>
      </c>
      <c r="N1141">
        <v>2</v>
      </c>
      <c r="O1141">
        <v>3</v>
      </c>
      <c r="P1141">
        <v>5</v>
      </c>
      <c r="Q1141">
        <v>395</v>
      </c>
      <c r="R1141">
        <v>395</v>
      </c>
      <c r="S1141">
        <v>296</v>
      </c>
      <c r="T1141">
        <v>104.7401</v>
      </c>
      <c r="U1141">
        <v>2</v>
      </c>
      <c r="V1141">
        <v>5</v>
      </c>
      <c r="W1141">
        <v>7</v>
      </c>
      <c r="X1141">
        <v>390.97</v>
      </c>
      <c r="Y1141">
        <v>335.97</v>
      </c>
      <c r="Z1141">
        <v>335.97</v>
      </c>
      <c r="AA1141">
        <v>126.04</v>
      </c>
      <c r="AB1141">
        <v>2</v>
      </c>
      <c r="AC1141">
        <v>2</v>
      </c>
      <c r="AD1141">
        <v>2</v>
      </c>
      <c r="AE1141">
        <v>2</v>
      </c>
      <c r="AF1141">
        <v>2</v>
      </c>
      <c r="AG1141">
        <v>2</v>
      </c>
      <c r="AH1141">
        <v>2</v>
      </c>
      <c r="AI1141">
        <v>2</v>
      </c>
      <c r="AJ1141">
        <v>2</v>
      </c>
      <c r="AK1141">
        <v>2</v>
      </c>
      <c r="AL1141">
        <v>2</v>
      </c>
      <c r="AM1141">
        <v>2</v>
      </c>
    </row>
    <row r="1142" spans="1:39" x14ac:dyDescent="0.15">
      <c r="A1142" t="s">
        <v>219</v>
      </c>
      <c r="B1142">
        <v>30</v>
      </c>
      <c r="C1142">
        <v>2</v>
      </c>
      <c r="D1142">
        <v>1</v>
      </c>
      <c r="E1142" t="s">
        <v>32</v>
      </c>
      <c r="F1142" t="s">
        <v>206</v>
      </c>
      <c r="G1142">
        <v>190</v>
      </c>
      <c r="H1142">
        <v>537</v>
      </c>
      <c r="I1142">
        <v>1536</v>
      </c>
      <c r="J1142">
        <v>84741.13</v>
      </c>
      <c r="K1142">
        <v>69799.929999999993</v>
      </c>
      <c r="L1142">
        <v>60880.45</v>
      </c>
      <c r="M1142">
        <v>24143.944800000001</v>
      </c>
      <c r="N1142">
        <v>190</v>
      </c>
      <c r="O1142">
        <v>239</v>
      </c>
      <c r="P1142">
        <v>669</v>
      </c>
      <c r="Q1142">
        <v>33712.51</v>
      </c>
      <c r="R1142">
        <v>27627.84</v>
      </c>
      <c r="S1142">
        <v>21133.71</v>
      </c>
      <c r="T1142">
        <v>10612.0735</v>
      </c>
      <c r="U1142">
        <v>190</v>
      </c>
      <c r="V1142">
        <v>298</v>
      </c>
      <c r="W1142">
        <v>867</v>
      </c>
      <c r="X1142">
        <v>51028.62</v>
      </c>
      <c r="Y1142">
        <v>42172.09</v>
      </c>
      <c r="Z1142">
        <v>39746.74</v>
      </c>
      <c r="AA1142">
        <v>13531.871300000001</v>
      </c>
      <c r="AB1142">
        <v>185</v>
      </c>
      <c r="AC1142">
        <v>187</v>
      </c>
      <c r="AD1142">
        <v>142</v>
      </c>
      <c r="AE1142">
        <v>180</v>
      </c>
      <c r="AF1142">
        <v>185</v>
      </c>
      <c r="AG1142">
        <v>187</v>
      </c>
      <c r="AH1142">
        <v>142</v>
      </c>
      <c r="AI1142">
        <v>180</v>
      </c>
      <c r="AJ1142">
        <v>185</v>
      </c>
      <c r="AK1142">
        <v>187</v>
      </c>
      <c r="AL1142">
        <v>142</v>
      </c>
      <c r="AM1142">
        <v>180</v>
      </c>
    </row>
    <row r="1143" spans="1:39" x14ac:dyDescent="0.15">
      <c r="A1143" t="s">
        <v>219</v>
      </c>
      <c r="B1143">
        <v>30</v>
      </c>
      <c r="C1143">
        <v>2</v>
      </c>
      <c r="D1143">
        <v>2</v>
      </c>
      <c r="E1143" t="s">
        <v>28</v>
      </c>
      <c r="F1143" t="s">
        <v>206</v>
      </c>
      <c r="G1143">
        <v>324</v>
      </c>
      <c r="H1143">
        <v>794</v>
      </c>
      <c r="I1143">
        <v>2198</v>
      </c>
      <c r="J1143">
        <v>123303.07</v>
      </c>
      <c r="K1143">
        <v>106063.18</v>
      </c>
      <c r="L1143">
        <v>86597.25</v>
      </c>
      <c r="M1143">
        <v>33515.301599999999</v>
      </c>
      <c r="N1143">
        <v>324</v>
      </c>
      <c r="O1143">
        <v>370</v>
      </c>
      <c r="P1143">
        <v>1150</v>
      </c>
      <c r="Q1143">
        <v>61128.1</v>
      </c>
      <c r="R1143">
        <v>50784.85</v>
      </c>
      <c r="S1143">
        <v>33696.519999999997</v>
      </c>
      <c r="T1143">
        <v>17707.904699999999</v>
      </c>
      <c r="U1143">
        <v>324</v>
      </c>
      <c r="V1143">
        <v>424</v>
      </c>
      <c r="W1143">
        <v>1048</v>
      </c>
      <c r="X1143">
        <v>62174.97</v>
      </c>
      <c r="Y1143">
        <v>55278.33</v>
      </c>
      <c r="Z1143">
        <v>52900.73</v>
      </c>
      <c r="AA1143">
        <v>15807.3969</v>
      </c>
      <c r="AB1143">
        <v>311</v>
      </c>
      <c r="AC1143">
        <v>316</v>
      </c>
      <c r="AD1143">
        <v>221</v>
      </c>
      <c r="AE1143">
        <v>299</v>
      </c>
      <c r="AF1143">
        <v>311</v>
      </c>
      <c r="AG1143">
        <v>316</v>
      </c>
      <c r="AH1143">
        <v>221</v>
      </c>
      <c r="AI1143">
        <v>299</v>
      </c>
      <c r="AJ1143">
        <v>311</v>
      </c>
      <c r="AK1143">
        <v>316</v>
      </c>
      <c r="AL1143">
        <v>221</v>
      </c>
      <c r="AM1143">
        <v>299</v>
      </c>
    </row>
    <row r="1144" spans="1:39" x14ac:dyDescent="0.15">
      <c r="A1144" t="s">
        <v>219</v>
      </c>
      <c r="B1144">
        <v>30</v>
      </c>
      <c r="C1144">
        <v>2</v>
      </c>
      <c r="D1144">
        <v>2</v>
      </c>
      <c r="E1144" t="s">
        <v>30</v>
      </c>
      <c r="F1144" t="s">
        <v>206</v>
      </c>
      <c r="G1144">
        <v>42</v>
      </c>
      <c r="H1144">
        <v>107</v>
      </c>
      <c r="I1144">
        <v>303</v>
      </c>
      <c r="J1144">
        <v>16789.63</v>
      </c>
      <c r="K1144">
        <v>14622.77</v>
      </c>
      <c r="L1144">
        <v>12681.98</v>
      </c>
      <c r="M1144">
        <v>4506.335</v>
      </c>
      <c r="N1144">
        <v>42</v>
      </c>
      <c r="O1144">
        <v>47</v>
      </c>
      <c r="P1144">
        <v>139</v>
      </c>
      <c r="Q1144">
        <v>6991.46</v>
      </c>
      <c r="R1144">
        <v>5971.46</v>
      </c>
      <c r="S1144">
        <v>4378.62</v>
      </c>
      <c r="T1144">
        <v>1959.2753</v>
      </c>
      <c r="U1144">
        <v>42</v>
      </c>
      <c r="V1144">
        <v>60</v>
      </c>
      <c r="W1144">
        <v>164</v>
      </c>
      <c r="X1144">
        <v>9798.17</v>
      </c>
      <c r="Y1144">
        <v>8651.31</v>
      </c>
      <c r="Z1144">
        <v>8303.36</v>
      </c>
      <c r="AA1144">
        <v>2547.0596999999998</v>
      </c>
      <c r="AB1144">
        <v>36</v>
      </c>
      <c r="AC1144">
        <v>42</v>
      </c>
      <c r="AD1144">
        <v>29</v>
      </c>
      <c r="AE1144">
        <v>41</v>
      </c>
      <c r="AF1144">
        <v>36</v>
      </c>
      <c r="AG1144">
        <v>42</v>
      </c>
      <c r="AH1144">
        <v>29</v>
      </c>
      <c r="AI1144">
        <v>41</v>
      </c>
      <c r="AJ1144">
        <v>36</v>
      </c>
      <c r="AK1144">
        <v>42</v>
      </c>
      <c r="AL1144">
        <v>29</v>
      </c>
      <c r="AM1144">
        <v>41</v>
      </c>
    </row>
    <row r="1145" spans="1:39" x14ac:dyDescent="0.15">
      <c r="A1145" t="s">
        <v>219</v>
      </c>
      <c r="B1145">
        <v>30</v>
      </c>
      <c r="C1145">
        <v>2</v>
      </c>
      <c r="D1145">
        <v>2</v>
      </c>
      <c r="E1145" t="s">
        <v>29</v>
      </c>
      <c r="F1145" t="s">
        <v>206</v>
      </c>
      <c r="G1145">
        <v>159</v>
      </c>
      <c r="H1145">
        <v>404</v>
      </c>
      <c r="I1145">
        <v>1141</v>
      </c>
      <c r="J1145">
        <v>63870.879999999997</v>
      </c>
      <c r="K1145">
        <v>52887.99</v>
      </c>
      <c r="L1145">
        <v>42754.38</v>
      </c>
      <c r="M1145">
        <v>17914.934000000001</v>
      </c>
      <c r="N1145">
        <v>159</v>
      </c>
      <c r="O1145">
        <v>186</v>
      </c>
      <c r="P1145">
        <v>580</v>
      </c>
      <c r="Q1145">
        <v>31372.51</v>
      </c>
      <c r="R1145">
        <v>25155.02</v>
      </c>
      <c r="S1145">
        <v>16466.849999999999</v>
      </c>
      <c r="T1145">
        <v>9453.0365000000002</v>
      </c>
      <c r="U1145">
        <v>159</v>
      </c>
      <c r="V1145">
        <v>218</v>
      </c>
      <c r="W1145">
        <v>561</v>
      </c>
      <c r="X1145">
        <v>32498.37</v>
      </c>
      <c r="Y1145">
        <v>27732.97</v>
      </c>
      <c r="Z1145">
        <v>26287.53</v>
      </c>
      <c r="AA1145">
        <v>8461.8974999999991</v>
      </c>
      <c r="AB1145">
        <v>154</v>
      </c>
      <c r="AC1145">
        <v>158</v>
      </c>
      <c r="AD1145">
        <v>103</v>
      </c>
      <c r="AE1145">
        <v>157</v>
      </c>
      <c r="AF1145">
        <v>154</v>
      </c>
      <c r="AG1145">
        <v>158</v>
      </c>
      <c r="AH1145">
        <v>103</v>
      </c>
      <c r="AI1145">
        <v>157</v>
      </c>
      <c r="AJ1145">
        <v>154</v>
      </c>
      <c r="AK1145">
        <v>158</v>
      </c>
      <c r="AL1145">
        <v>103</v>
      </c>
      <c r="AM1145">
        <v>157</v>
      </c>
    </row>
    <row r="1146" spans="1:39" x14ac:dyDescent="0.15">
      <c r="A1146" t="s">
        <v>219</v>
      </c>
      <c r="B1146">
        <v>30</v>
      </c>
      <c r="C1146">
        <v>2</v>
      </c>
      <c r="D1146">
        <v>2</v>
      </c>
      <c r="E1146" t="s">
        <v>32</v>
      </c>
      <c r="F1146" t="s">
        <v>206</v>
      </c>
      <c r="G1146">
        <v>37</v>
      </c>
      <c r="H1146">
        <v>111</v>
      </c>
      <c r="I1146">
        <v>277</v>
      </c>
      <c r="J1146">
        <v>15553.11</v>
      </c>
      <c r="K1146">
        <v>12700.55</v>
      </c>
      <c r="L1146">
        <v>10414.879999999999</v>
      </c>
      <c r="M1146">
        <v>4351.2235000000001</v>
      </c>
      <c r="N1146">
        <v>37</v>
      </c>
      <c r="O1146">
        <v>50</v>
      </c>
      <c r="P1146">
        <v>145</v>
      </c>
      <c r="Q1146">
        <v>7381.36</v>
      </c>
      <c r="R1146">
        <v>5902.19</v>
      </c>
      <c r="S1146">
        <v>4087.28</v>
      </c>
      <c r="T1146">
        <v>2292.8539000000001</v>
      </c>
      <c r="U1146">
        <v>37</v>
      </c>
      <c r="V1146">
        <v>61</v>
      </c>
      <c r="W1146">
        <v>132</v>
      </c>
      <c r="X1146">
        <v>8171.75</v>
      </c>
      <c r="Y1146">
        <v>6798.36</v>
      </c>
      <c r="Z1146">
        <v>6327.6</v>
      </c>
      <c r="AA1146">
        <v>2058.3696</v>
      </c>
      <c r="AB1146">
        <v>37</v>
      </c>
      <c r="AC1146">
        <v>34</v>
      </c>
      <c r="AD1146">
        <v>27</v>
      </c>
      <c r="AE1146">
        <v>35</v>
      </c>
      <c r="AF1146">
        <v>37</v>
      </c>
      <c r="AG1146">
        <v>34</v>
      </c>
      <c r="AH1146">
        <v>27</v>
      </c>
      <c r="AI1146">
        <v>35</v>
      </c>
      <c r="AJ1146">
        <v>37</v>
      </c>
      <c r="AK1146">
        <v>34</v>
      </c>
      <c r="AL1146">
        <v>27</v>
      </c>
      <c r="AM1146">
        <v>35</v>
      </c>
    </row>
    <row r="1147" spans="1:39" x14ac:dyDescent="0.15">
      <c r="A1147" t="s">
        <v>219</v>
      </c>
      <c r="B1147">
        <v>70</v>
      </c>
      <c r="C1147">
        <v>1</v>
      </c>
      <c r="D1147">
        <v>0</v>
      </c>
      <c r="E1147" t="s">
        <v>28</v>
      </c>
      <c r="F1147" t="s">
        <v>206</v>
      </c>
      <c r="G1147">
        <v>8942</v>
      </c>
      <c r="H1147">
        <v>9948</v>
      </c>
      <c r="I1147">
        <v>24643</v>
      </c>
      <c r="J1147">
        <v>1398390.23</v>
      </c>
      <c r="K1147">
        <v>1207520.07</v>
      </c>
      <c r="L1147">
        <v>1132404.32</v>
      </c>
      <c r="M1147">
        <v>387412.05699999997</v>
      </c>
      <c r="N1147">
        <v>3791</v>
      </c>
      <c r="O1147">
        <v>4138</v>
      </c>
      <c r="P1147">
        <v>11315</v>
      </c>
      <c r="Q1147">
        <v>614908.14</v>
      </c>
      <c r="R1147">
        <v>513029.12</v>
      </c>
      <c r="S1147">
        <v>461662.45</v>
      </c>
      <c r="T1147">
        <v>182868.2513</v>
      </c>
      <c r="U1147">
        <v>5151</v>
      </c>
      <c r="V1147">
        <v>5810</v>
      </c>
      <c r="W1147">
        <v>13328</v>
      </c>
      <c r="X1147">
        <v>783482.09</v>
      </c>
      <c r="Y1147">
        <v>694490.95</v>
      </c>
      <c r="Z1147">
        <v>670741.87</v>
      </c>
      <c r="AA1147">
        <v>204543.8057</v>
      </c>
      <c r="AB1147">
        <v>8846</v>
      </c>
      <c r="AC1147">
        <v>5848</v>
      </c>
      <c r="AD1147">
        <v>4646</v>
      </c>
      <c r="AE1147">
        <v>4254</v>
      </c>
      <c r="AF1147">
        <v>3764</v>
      </c>
      <c r="AG1147">
        <v>3390</v>
      </c>
      <c r="AH1147">
        <v>2767</v>
      </c>
      <c r="AI1147">
        <v>2145</v>
      </c>
      <c r="AJ1147">
        <v>5082</v>
      </c>
      <c r="AK1147">
        <v>2458</v>
      </c>
      <c r="AL1147">
        <v>1879</v>
      </c>
      <c r="AM1147">
        <v>2109</v>
      </c>
    </row>
    <row r="1148" spans="1:39" x14ac:dyDescent="0.15">
      <c r="A1148" t="s">
        <v>219</v>
      </c>
      <c r="B1148">
        <v>70</v>
      </c>
      <c r="C1148">
        <v>1</v>
      </c>
      <c r="D1148">
        <v>0</v>
      </c>
      <c r="E1148" t="s">
        <v>30</v>
      </c>
      <c r="F1148" t="s">
        <v>206</v>
      </c>
      <c r="G1148">
        <v>18</v>
      </c>
      <c r="H1148">
        <v>20</v>
      </c>
      <c r="I1148">
        <v>37</v>
      </c>
      <c r="J1148">
        <v>2595.9</v>
      </c>
      <c r="K1148">
        <v>2405.81</v>
      </c>
      <c r="L1148">
        <v>2129.5100000000002</v>
      </c>
      <c r="M1148">
        <v>696.68050000000005</v>
      </c>
      <c r="N1148">
        <v>9</v>
      </c>
      <c r="O1148">
        <v>10</v>
      </c>
      <c r="P1148">
        <v>17</v>
      </c>
      <c r="Q1148">
        <v>1399</v>
      </c>
      <c r="R1148">
        <v>1269.5999999999999</v>
      </c>
      <c r="S1148">
        <v>1072.3</v>
      </c>
      <c r="T1148">
        <v>336.19279999999998</v>
      </c>
      <c r="U1148">
        <v>9</v>
      </c>
      <c r="V1148">
        <v>10</v>
      </c>
      <c r="W1148">
        <v>20</v>
      </c>
      <c r="X1148">
        <v>1196.9000000000001</v>
      </c>
      <c r="Y1148">
        <v>1136.21</v>
      </c>
      <c r="Z1148">
        <v>1057.21</v>
      </c>
      <c r="AA1148">
        <v>360.48770000000002</v>
      </c>
      <c r="AB1148">
        <v>18</v>
      </c>
      <c r="AC1148">
        <v>13</v>
      </c>
      <c r="AD1148">
        <v>8</v>
      </c>
      <c r="AE1148">
        <v>11</v>
      </c>
      <c r="AF1148">
        <v>9</v>
      </c>
      <c r="AG1148">
        <v>8</v>
      </c>
      <c r="AH1148">
        <v>5</v>
      </c>
      <c r="AI1148">
        <v>7</v>
      </c>
      <c r="AJ1148">
        <v>9</v>
      </c>
      <c r="AK1148">
        <v>5</v>
      </c>
      <c r="AL1148">
        <v>3</v>
      </c>
      <c r="AM1148">
        <v>4</v>
      </c>
    </row>
    <row r="1149" spans="1:39" x14ac:dyDescent="0.15">
      <c r="A1149" t="s">
        <v>219</v>
      </c>
      <c r="B1149">
        <v>70</v>
      </c>
      <c r="C1149">
        <v>1</v>
      </c>
      <c r="D1149">
        <v>0</v>
      </c>
      <c r="E1149" t="s">
        <v>29</v>
      </c>
      <c r="F1149" t="s">
        <v>206</v>
      </c>
      <c r="G1149">
        <v>68</v>
      </c>
      <c r="H1149">
        <v>77</v>
      </c>
      <c r="I1149">
        <v>210</v>
      </c>
      <c r="J1149">
        <v>11980.16</v>
      </c>
      <c r="K1149">
        <v>9346.1</v>
      </c>
      <c r="L1149">
        <v>8847.31</v>
      </c>
      <c r="M1149">
        <v>3616.2838999999999</v>
      </c>
      <c r="N1149">
        <v>40</v>
      </c>
      <c r="O1149">
        <v>46</v>
      </c>
      <c r="P1149">
        <v>128</v>
      </c>
      <c r="Q1149">
        <v>7139.41</v>
      </c>
      <c r="R1149">
        <v>5413.59</v>
      </c>
      <c r="S1149">
        <v>5017.3999999999996</v>
      </c>
      <c r="T1149">
        <v>2296.5439000000001</v>
      </c>
      <c r="U1149">
        <v>28</v>
      </c>
      <c r="V1149">
        <v>31</v>
      </c>
      <c r="W1149">
        <v>82</v>
      </c>
      <c r="X1149">
        <v>4840.75</v>
      </c>
      <c r="Y1149">
        <v>3932.51</v>
      </c>
      <c r="Z1149">
        <v>3829.91</v>
      </c>
      <c r="AA1149">
        <v>1319.74</v>
      </c>
      <c r="AB1149">
        <v>68</v>
      </c>
      <c r="AC1149">
        <v>57</v>
      </c>
      <c r="AD1149">
        <v>42</v>
      </c>
      <c r="AE1149">
        <v>39</v>
      </c>
      <c r="AF1149">
        <v>40</v>
      </c>
      <c r="AG1149">
        <v>40</v>
      </c>
      <c r="AH1149">
        <v>32</v>
      </c>
      <c r="AI1149">
        <v>27</v>
      </c>
      <c r="AJ1149">
        <v>28</v>
      </c>
      <c r="AK1149">
        <v>17</v>
      </c>
      <c r="AL1149">
        <v>10</v>
      </c>
      <c r="AM1149">
        <v>12</v>
      </c>
    </row>
    <row r="1150" spans="1:39" x14ac:dyDescent="0.15">
      <c r="A1150" t="s">
        <v>219</v>
      </c>
      <c r="B1150">
        <v>70</v>
      </c>
      <c r="C1150">
        <v>1</v>
      </c>
      <c r="D1150">
        <v>0</v>
      </c>
      <c r="E1150" t="s">
        <v>32</v>
      </c>
      <c r="F1150" t="s">
        <v>206</v>
      </c>
      <c r="G1150">
        <v>840</v>
      </c>
      <c r="H1150">
        <v>971</v>
      </c>
      <c r="I1150">
        <v>2789</v>
      </c>
      <c r="J1150">
        <v>157396.62</v>
      </c>
      <c r="K1150">
        <v>121417.4</v>
      </c>
      <c r="L1150">
        <v>115549.78</v>
      </c>
      <c r="M1150">
        <v>42395.630799999999</v>
      </c>
      <c r="N1150">
        <v>261</v>
      </c>
      <c r="O1150">
        <v>297</v>
      </c>
      <c r="P1150">
        <v>859</v>
      </c>
      <c r="Q1150">
        <v>49310.41</v>
      </c>
      <c r="R1150">
        <v>37180.339999999997</v>
      </c>
      <c r="S1150">
        <v>33113.21</v>
      </c>
      <c r="T1150">
        <v>13769.3667</v>
      </c>
      <c r="U1150">
        <v>579</v>
      </c>
      <c r="V1150">
        <v>674</v>
      </c>
      <c r="W1150">
        <v>1930</v>
      </c>
      <c r="X1150">
        <v>108086.21</v>
      </c>
      <c r="Y1150">
        <v>84237.06</v>
      </c>
      <c r="Z1150">
        <v>82436.570000000007</v>
      </c>
      <c r="AA1150">
        <v>28626.2641</v>
      </c>
      <c r="AB1150">
        <v>837</v>
      </c>
      <c r="AC1150">
        <v>440</v>
      </c>
      <c r="AD1150">
        <v>359</v>
      </c>
      <c r="AE1150">
        <v>461</v>
      </c>
      <c r="AF1150">
        <v>260</v>
      </c>
      <c r="AG1150">
        <v>198</v>
      </c>
      <c r="AH1150">
        <v>166</v>
      </c>
      <c r="AI1150">
        <v>199</v>
      </c>
      <c r="AJ1150">
        <v>577</v>
      </c>
      <c r="AK1150">
        <v>242</v>
      </c>
      <c r="AL1150">
        <v>193</v>
      </c>
      <c r="AM1150">
        <v>262</v>
      </c>
    </row>
    <row r="1151" spans="1:39" x14ac:dyDescent="0.15">
      <c r="A1151" t="s">
        <v>219</v>
      </c>
      <c r="B1151">
        <v>70</v>
      </c>
      <c r="C1151">
        <v>1</v>
      </c>
      <c r="D1151">
        <v>1</v>
      </c>
      <c r="E1151" t="s">
        <v>28</v>
      </c>
      <c r="F1151" t="s">
        <v>206</v>
      </c>
      <c r="G1151">
        <v>32854</v>
      </c>
      <c r="H1151">
        <v>39264</v>
      </c>
      <c r="I1151">
        <v>99673</v>
      </c>
      <c r="J1151">
        <v>5270456.46</v>
      </c>
      <c r="K1151">
        <v>4554967.82</v>
      </c>
      <c r="L1151">
        <v>4268634.74</v>
      </c>
      <c r="M1151">
        <v>1526184.6536000001</v>
      </c>
      <c r="N1151">
        <v>15907</v>
      </c>
      <c r="O1151">
        <v>17931</v>
      </c>
      <c r="P1151">
        <v>52325</v>
      </c>
      <c r="Q1151">
        <v>2574940.5299999998</v>
      </c>
      <c r="R1151">
        <v>2199211.06</v>
      </c>
      <c r="S1151">
        <v>1998217.1</v>
      </c>
      <c r="T1151">
        <v>819438.79590000003</v>
      </c>
      <c r="U1151">
        <v>16947</v>
      </c>
      <c r="V1151">
        <v>21333</v>
      </c>
      <c r="W1151">
        <v>47348</v>
      </c>
      <c r="X1151">
        <v>2695515.93</v>
      </c>
      <c r="Y1151">
        <v>2355756.7599999998</v>
      </c>
      <c r="Z1151">
        <v>2270417.64</v>
      </c>
      <c r="AA1151">
        <v>706745.85770000005</v>
      </c>
      <c r="AB1151">
        <v>31487</v>
      </c>
      <c r="AC1151">
        <v>30064</v>
      </c>
      <c r="AD1151">
        <v>19888</v>
      </c>
      <c r="AE1151">
        <v>28471</v>
      </c>
      <c r="AF1151">
        <v>15419</v>
      </c>
      <c r="AG1151">
        <v>15289</v>
      </c>
      <c r="AH1151">
        <v>11233</v>
      </c>
      <c r="AI1151">
        <v>14320</v>
      </c>
      <c r="AJ1151">
        <v>16068</v>
      </c>
      <c r="AK1151">
        <v>14775</v>
      </c>
      <c r="AL1151">
        <v>8655</v>
      </c>
      <c r="AM1151">
        <v>14151</v>
      </c>
    </row>
    <row r="1152" spans="1:39" x14ac:dyDescent="0.15">
      <c r="A1152" t="s">
        <v>219</v>
      </c>
      <c r="B1152">
        <v>70</v>
      </c>
      <c r="C1152">
        <v>1</v>
      </c>
      <c r="D1152">
        <v>1</v>
      </c>
      <c r="E1152" t="s">
        <v>30</v>
      </c>
      <c r="F1152" t="s">
        <v>206</v>
      </c>
      <c r="G1152">
        <v>3309</v>
      </c>
      <c r="H1152">
        <v>3954</v>
      </c>
      <c r="I1152">
        <v>9730</v>
      </c>
      <c r="J1152">
        <v>521878.98</v>
      </c>
      <c r="K1152">
        <v>459023.03</v>
      </c>
      <c r="L1152">
        <v>427215.44</v>
      </c>
      <c r="M1152">
        <v>148980.84030000001</v>
      </c>
      <c r="N1152">
        <v>1531</v>
      </c>
      <c r="O1152">
        <v>1744</v>
      </c>
      <c r="P1152">
        <v>4907</v>
      </c>
      <c r="Q1152">
        <v>245713.21</v>
      </c>
      <c r="R1152">
        <v>212531.17</v>
      </c>
      <c r="S1152">
        <v>191670.96</v>
      </c>
      <c r="T1152">
        <v>76426.383900000001</v>
      </c>
      <c r="U1152">
        <v>1778</v>
      </c>
      <c r="V1152">
        <v>2210</v>
      </c>
      <c r="W1152">
        <v>4823</v>
      </c>
      <c r="X1152">
        <v>276165.77</v>
      </c>
      <c r="Y1152">
        <v>246491.86</v>
      </c>
      <c r="Z1152">
        <v>235544.48</v>
      </c>
      <c r="AA1152">
        <v>72554.456399999995</v>
      </c>
      <c r="AB1152">
        <v>3124</v>
      </c>
      <c r="AC1152">
        <v>3144</v>
      </c>
      <c r="AD1152">
        <v>1812</v>
      </c>
      <c r="AE1152">
        <v>3177</v>
      </c>
      <c r="AF1152">
        <v>1457</v>
      </c>
      <c r="AG1152">
        <v>1481</v>
      </c>
      <c r="AH1152">
        <v>1002</v>
      </c>
      <c r="AI1152">
        <v>1490</v>
      </c>
      <c r="AJ1152">
        <v>1667</v>
      </c>
      <c r="AK1152">
        <v>1663</v>
      </c>
      <c r="AL1152">
        <v>810</v>
      </c>
      <c r="AM1152">
        <v>1687</v>
      </c>
    </row>
    <row r="1153" spans="1:39" x14ac:dyDescent="0.15">
      <c r="A1153" t="s">
        <v>219</v>
      </c>
      <c r="B1153">
        <v>70</v>
      </c>
      <c r="C1153">
        <v>1</v>
      </c>
      <c r="D1153">
        <v>1</v>
      </c>
      <c r="E1153" t="s">
        <v>29</v>
      </c>
      <c r="F1153" t="s">
        <v>206</v>
      </c>
      <c r="G1153">
        <v>36043</v>
      </c>
      <c r="H1153">
        <v>44522</v>
      </c>
      <c r="I1153">
        <v>116563</v>
      </c>
      <c r="J1153">
        <v>6183241.5300000003</v>
      </c>
      <c r="K1153">
        <v>5064586.17</v>
      </c>
      <c r="L1153">
        <v>4767174.09</v>
      </c>
      <c r="M1153">
        <v>1782875.5412000001</v>
      </c>
      <c r="N1153">
        <v>13837</v>
      </c>
      <c r="O1153">
        <v>15880</v>
      </c>
      <c r="P1153">
        <v>49025</v>
      </c>
      <c r="Q1153">
        <v>2373928.4500000002</v>
      </c>
      <c r="R1153">
        <v>1921875.67</v>
      </c>
      <c r="S1153">
        <v>1745775.47</v>
      </c>
      <c r="T1153">
        <v>771632.88910000003</v>
      </c>
      <c r="U1153">
        <v>22206</v>
      </c>
      <c r="V1153">
        <v>28642</v>
      </c>
      <c r="W1153">
        <v>67538</v>
      </c>
      <c r="X1153">
        <v>3809313.08</v>
      </c>
      <c r="Y1153">
        <v>3142710.5</v>
      </c>
      <c r="Z1153">
        <v>3021398.62</v>
      </c>
      <c r="AA1153">
        <v>1011242.6520999999</v>
      </c>
      <c r="AB1153">
        <v>34660</v>
      </c>
      <c r="AC1153">
        <v>34703</v>
      </c>
      <c r="AD1153">
        <v>23871</v>
      </c>
      <c r="AE1153">
        <v>34658</v>
      </c>
      <c r="AF1153">
        <v>13295</v>
      </c>
      <c r="AG1153">
        <v>13437</v>
      </c>
      <c r="AH1153">
        <v>10579</v>
      </c>
      <c r="AI1153">
        <v>13334</v>
      </c>
      <c r="AJ1153">
        <v>21365</v>
      </c>
      <c r="AK1153">
        <v>21266</v>
      </c>
      <c r="AL1153">
        <v>13292</v>
      </c>
      <c r="AM1153">
        <v>21324</v>
      </c>
    </row>
    <row r="1154" spans="1:39" x14ac:dyDescent="0.15">
      <c r="A1154" t="s">
        <v>219</v>
      </c>
      <c r="B1154">
        <v>70</v>
      </c>
      <c r="C1154">
        <v>1</v>
      </c>
      <c r="D1154">
        <v>1</v>
      </c>
      <c r="E1154" t="s">
        <v>32</v>
      </c>
      <c r="F1154" t="s">
        <v>206</v>
      </c>
      <c r="G1154">
        <v>997</v>
      </c>
      <c r="H1154">
        <v>1233</v>
      </c>
      <c r="I1154">
        <v>3382</v>
      </c>
      <c r="J1154">
        <v>186359.52</v>
      </c>
      <c r="K1154">
        <v>144762.76</v>
      </c>
      <c r="L1154">
        <v>136739.89000000001</v>
      </c>
      <c r="M1154">
        <v>51354.777000000002</v>
      </c>
      <c r="N1154">
        <v>312</v>
      </c>
      <c r="O1154">
        <v>366</v>
      </c>
      <c r="P1154">
        <v>1075</v>
      </c>
      <c r="Q1154">
        <v>55375</v>
      </c>
      <c r="R1154">
        <v>43837.05</v>
      </c>
      <c r="S1154">
        <v>38395.17</v>
      </c>
      <c r="T1154">
        <v>16815.154999999999</v>
      </c>
      <c r="U1154">
        <v>685</v>
      </c>
      <c r="V1154">
        <v>867</v>
      </c>
      <c r="W1154">
        <v>2307</v>
      </c>
      <c r="X1154">
        <v>130984.52</v>
      </c>
      <c r="Y1154">
        <v>100925.71</v>
      </c>
      <c r="Z1154">
        <v>98344.72</v>
      </c>
      <c r="AA1154">
        <v>34539.622000000003</v>
      </c>
      <c r="AB1154">
        <v>978</v>
      </c>
      <c r="AC1154">
        <v>849</v>
      </c>
      <c r="AD1154">
        <v>584</v>
      </c>
      <c r="AE1154">
        <v>861</v>
      </c>
      <c r="AF1154">
        <v>304</v>
      </c>
      <c r="AG1154">
        <v>271</v>
      </c>
      <c r="AH1154">
        <v>195</v>
      </c>
      <c r="AI1154">
        <v>287</v>
      </c>
      <c r="AJ1154">
        <v>674</v>
      </c>
      <c r="AK1154">
        <v>578</v>
      </c>
      <c r="AL1154">
        <v>389</v>
      </c>
      <c r="AM1154">
        <v>574</v>
      </c>
    </row>
    <row r="1155" spans="1:39" x14ac:dyDescent="0.15">
      <c r="A1155" t="s">
        <v>219</v>
      </c>
      <c r="B1155">
        <v>70</v>
      </c>
      <c r="C1155">
        <v>1</v>
      </c>
      <c r="D1155">
        <v>2</v>
      </c>
      <c r="E1155" t="s">
        <v>28</v>
      </c>
      <c r="F1155" t="s">
        <v>206</v>
      </c>
      <c r="G1155">
        <v>10012</v>
      </c>
      <c r="H1155">
        <v>11268</v>
      </c>
      <c r="I1155">
        <v>27717</v>
      </c>
      <c r="J1155">
        <v>1567425.73</v>
      </c>
      <c r="K1155">
        <v>1365174.57</v>
      </c>
      <c r="L1155">
        <v>1284393</v>
      </c>
      <c r="M1155">
        <v>430036.97460000002</v>
      </c>
      <c r="N1155">
        <v>4001</v>
      </c>
      <c r="O1155">
        <v>4344</v>
      </c>
      <c r="P1155">
        <v>12053</v>
      </c>
      <c r="Q1155">
        <v>648753.72</v>
      </c>
      <c r="R1155">
        <v>548211.65</v>
      </c>
      <c r="S1155">
        <v>489281.63</v>
      </c>
      <c r="T1155">
        <v>193280.8909</v>
      </c>
      <c r="U1155">
        <v>6011</v>
      </c>
      <c r="V1155">
        <v>6924</v>
      </c>
      <c r="W1155">
        <v>15664</v>
      </c>
      <c r="X1155">
        <v>918672.01</v>
      </c>
      <c r="Y1155">
        <v>816962.92</v>
      </c>
      <c r="Z1155">
        <v>795111.37</v>
      </c>
      <c r="AA1155">
        <v>236756.08369999999</v>
      </c>
      <c r="AB1155">
        <v>9667</v>
      </c>
      <c r="AC1155">
        <v>8109</v>
      </c>
      <c r="AD1155">
        <v>3962</v>
      </c>
      <c r="AE1155">
        <v>8220</v>
      </c>
      <c r="AF1155">
        <v>3866</v>
      </c>
      <c r="AG1155">
        <v>3686</v>
      </c>
      <c r="AH1155">
        <v>2124</v>
      </c>
      <c r="AI1155">
        <v>3557</v>
      </c>
      <c r="AJ1155">
        <v>5801</v>
      </c>
      <c r="AK1155">
        <v>4423</v>
      </c>
      <c r="AL1155">
        <v>1838</v>
      </c>
      <c r="AM1155">
        <v>4663</v>
      </c>
    </row>
    <row r="1156" spans="1:39" x14ac:dyDescent="0.15">
      <c r="A1156" t="s">
        <v>219</v>
      </c>
      <c r="B1156">
        <v>70</v>
      </c>
      <c r="C1156">
        <v>1</v>
      </c>
      <c r="D1156">
        <v>2</v>
      </c>
      <c r="E1156" t="s">
        <v>30</v>
      </c>
      <c r="F1156" t="s">
        <v>206</v>
      </c>
      <c r="G1156">
        <v>1301</v>
      </c>
      <c r="H1156">
        <v>1472</v>
      </c>
      <c r="I1156">
        <v>3575</v>
      </c>
      <c r="J1156">
        <v>203074.75</v>
      </c>
      <c r="K1156">
        <v>176477.59</v>
      </c>
      <c r="L1156">
        <v>166538.92000000001</v>
      </c>
      <c r="M1156">
        <v>55985.324999999997</v>
      </c>
      <c r="N1156">
        <v>490</v>
      </c>
      <c r="O1156">
        <v>544</v>
      </c>
      <c r="P1156">
        <v>1484</v>
      </c>
      <c r="Q1156">
        <v>79589.77</v>
      </c>
      <c r="R1156">
        <v>66155.210000000006</v>
      </c>
      <c r="S1156">
        <v>58599.3</v>
      </c>
      <c r="T1156">
        <v>23652.403399999999</v>
      </c>
      <c r="U1156">
        <v>811</v>
      </c>
      <c r="V1156">
        <v>928</v>
      </c>
      <c r="W1156">
        <v>2091</v>
      </c>
      <c r="X1156">
        <v>123484.98</v>
      </c>
      <c r="Y1156">
        <v>110322.38</v>
      </c>
      <c r="Z1156">
        <v>107939.62</v>
      </c>
      <c r="AA1156">
        <v>32332.921600000001</v>
      </c>
      <c r="AB1156">
        <v>1226</v>
      </c>
      <c r="AC1156">
        <v>1121</v>
      </c>
      <c r="AD1156">
        <v>498</v>
      </c>
      <c r="AE1156">
        <v>1275</v>
      </c>
      <c r="AF1156">
        <v>467</v>
      </c>
      <c r="AG1156">
        <v>464</v>
      </c>
      <c r="AH1156">
        <v>261</v>
      </c>
      <c r="AI1156">
        <v>483</v>
      </c>
      <c r="AJ1156">
        <v>759</v>
      </c>
      <c r="AK1156">
        <v>657</v>
      </c>
      <c r="AL1156">
        <v>237</v>
      </c>
      <c r="AM1156">
        <v>792</v>
      </c>
    </row>
    <row r="1157" spans="1:39" x14ac:dyDescent="0.15">
      <c r="A1157" t="s">
        <v>219</v>
      </c>
      <c r="B1157">
        <v>70</v>
      </c>
      <c r="C1157">
        <v>1</v>
      </c>
      <c r="D1157">
        <v>2</v>
      </c>
      <c r="E1157" t="s">
        <v>29</v>
      </c>
      <c r="F1157" t="s">
        <v>206</v>
      </c>
      <c r="G1157">
        <v>3531</v>
      </c>
      <c r="H1157">
        <v>4076</v>
      </c>
      <c r="I1157">
        <v>10469</v>
      </c>
      <c r="J1157">
        <v>581825.77</v>
      </c>
      <c r="K1157">
        <v>485812.73</v>
      </c>
      <c r="L1157">
        <v>459849.42</v>
      </c>
      <c r="M1157">
        <v>161918.95430000001</v>
      </c>
      <c r="N1157">
        <v>1245</v>
      </c>
      <c r="O1157">
        <v>1347</v>
      </c>
      <c r="P1157">
        <v>4010</v>
      </c>
      <c r="Q1157">
        <v>211405.08</v>
      </c>
      <c r="R1157">
        <v>171499.95</v>
      </c>
      <c r="S1157">
        <v>152852.94</v>
      </c>
      <c r="T1157">
        <v>64590.337800000001</v>
      </c>
      <c r="U1157">
        <v>2286</v>
      </c>
      <c r="V1157">
        <v>2729</v>
      </c>
      <c r="W1157">
        <v>6459</v>
      </c>
      <c r="X1157">
        <v>370420.69</v>
      </c>
      <c r="Y1157">
        <v>314312.78000000003</v>
      </c>
      <c r="Z1157">
        <v>306996.47999999998</v>
      </c>
      <c r="AA1157">
        <v>97328.616500000004</v>
      </c>
      <c r="AB1157">
        <v>3387</v>
      </c>
      <c r="AC1157">
        <v>3183</v>
      </c>
      <c r="AD1157">
        <v>1438</v>
      </c>
      <c r="AE1157">
        <v>3423</v>
      </c>
      <c r="AF1157">
        <v>1202</v>
      </c>
      <c r="AG1157">
        <v>1157</v>
      </c>
      <c r="AH1157">
        <v>658</v>
      </c>
      <c r="AI1157">
        <v>1220</v>
      </c>
      <c r="AJ1157">
        <v>2185</v>
      </c>
      <c r="AK1157">
        <v>2026</v>
      </c>
      <c r="AL1157">
        <v>780</v>
      </c>
      <c r="AM1157">
        <v>2203</v>
      </c>
    </row>
    <row r="1158" spans="1:39" x14ac:dyDescent="0.15">
      <c r="A1158" t="s">
        <v>219</v>
      </c>
      <c r="B1158">
        <v>70</v>
      </c>
      <c r="C1158">
        <v>1</v>
      </c>
      <c r="D1158">
        <v>2</v>
      </c>
      <c r="E1158" t="s">
        <v>32</v>
      </c>
      <c r="F1158" t="s">
        <v>206</v>
      </c>
      <c r="G1158">
        <v>503</v>
      </c>
      <c r="H1158">
        <v>578</v>
      </c>
      <c r="I1158">
        <v>1621</v>
      </c>
      <c r="J1158">
        <v>94108.66</v>
      </c>
      <c r="K1158">
        <v>73183.039999999994</v>
      </c>
      <c r="L1158">
        <v>70223</v>
      </c>
      <c r="M1158">
        <v>25295.762999999999</v>
      </c>
      <c r="N1158">
        <v>171</v>
      </c>
      <c r="O1158">
        <v>193</v>
      </c>
      <c r="P1158">
        <v>578</v>
      </c>
      <c r="Q1158">
        <v>31590.81</v>
      </c>
      <c r="R1158">
        <v>23982.73</v>
      </c>
      <c r="S1158">
        <v>21834.75</v>
      </c>
      <c r="T1158">
        <v>9072.8726000000006</v>
      </c>
      <c r="U1158">
        <v>332</v>
      </c>
      <c r="V1158">
        <v>385</v>
      </c>
      <c r="W1158">
        <v>1043</v>
      </c>
      <c r="X1158">
        <v>62517.85</v>
      </c>
      <c r="Y1158">
        <v>49200.31</v>
      </c>
      <c r="Z1158">
        <v>48388.25</v>
      </c>
      <c r="AA1158">
        <v>16222.8904</v>
      </c>
      <c r="AB1158">
        <v>495</v>
      </c>
      <c r="AC1158">
        <v>373</v>
      </c>
      <c r="AD1158">
        <v>174</v>
      </c>
      <c r="AE1158">
        <v>424</v>
      </c>
      <c r="AF1158">
        <v>170</v>
      </c>
      <c r="AG1158">
        <v>144</v>
      </c>
      <c r="AH1158">
        <v>89</v>
      </c>
      <c r="AI1158">
        <v>164</v>
      </c>
      <c r="AJ1158">
        <v>325</v>
      </c>
      <c r="AK1158">
        <v>229</v>
      </c>
      <c r="AL1158">
        <v>85</v>
      </c>
      <c r="AM1158">
        <v>260</v>
      </c>
    </row>
    <row r="1159" spans="1:39" x14ac:dyDescent="0.15">
      <c r="A1159" t="s">
        <v>219</v>
      </c>
      <c r="B1159">
        <v>70</v>
      </c>
      <c r="C1159">
        <v>2</v>
      </c>
      <c r="D1159">
        <v>0</v>
      </c>
      <c r="E1159" t="s">
        <v>28</v>
      </c>
      <c r="F1159" t="s">
        <v>206</v>
      </c>
      <c r="G1159">
        <v>138</v>
      </c>
      <c r="H1159">
        <v>292</v>
      </c>
      <c r="I1159">
        <v>576</v>
      </c>
      <c r="J1159">
        <v>25513.23</v>
      </c>
      <c r="K1159">
        <v>21358.97</v>
      </c>
      <c r="L1159">
        <v>17334.98</v>
      </c>
      <c r="M1159">
        <v>8392.2896000000001</v>
      </c>
      <c r="N1159">
        <v>138</v>
      </c>
      <c r="O1159">
        <v>144</v>
      </c>
      <c r="P1159">
        <v>340</v>
      </c>
      <c r="Q1159">
        <v>13994.63</v>
      </c>
      <c r="R1159">
        <v>11300.37</v>
      </c>
      <c r="S1159">
        <v>7776.95</v>
      </c>
      <c r="T1159">
        <v>5020.8217000000004</v>
      </c>
      <c r="U1159">
        <v>138</v>
      </c>
      <c r="V1159">
        <v>148</v>
      </c>
      <c r="W1159">
        <v>236</v>
      </c>
      <c r="X1159">
        <v>11518.6</v>
      </c>
      <c r="Y1159">
        <v>10058.6</v>
      </c>
      <c r="Z1159">
        <v>9558.0300000000007</v>
      </c>
      <c r="AA1159">
        <v>3371.4679000000001</v>
      </c>
      <c r="AB1159">
        <v>138</v>
      </c>
      <c r="AC1159">
        <v>132</v>
      </c>
      <c r="AD1159">
        <v>108</v>
      </c>
      <c r="AE1159">
        <v>93</v>
      </c>
      <c r="AF1159">
        <v>138</v>
      </c>
      <c r="AG1159">
        <v>132</v>
      </c>
      <c r="AH1159">
        <v>108</v>
      </c>
      <c r="AI1159">
        <v>93</v>
      </c>
      <c r="AJ1159">
        <v>138</v>
      </c>
      <c r="AK1159">
        <v>132</v>
      </c>
      <c r="AL1159">
        <v>108</v>
      </c>
      <c r="AM1159">
        <v>93</v>
      </c>
    </row>
    <row r="1160" spans="1:39" x14ac:dyDescent="0.15">
      <c r="A1160" t="s">
        <v>219</v>
      </c>
      <c r="B1160">
        <v>70</v>
      </c>
      <c r="C1160">
        <v>2</v>
      </c>
      <c r="D1160">
        <v>0</v>
      </c>
      <c r="E1160" t="s">
        <v>29</v>
      </c>
      <c r="F1160" t="s">
        <v>206</v>
      </c>
      <c r="G1160">
        <v>1</v>
      </c>
      <c r="H1160">
        <v>2</v>
      </c>
      <c r="I1160">
        <v>3</v>
      </c>
      <c r="J1160">
        <v>158.97999999999999</v>
      </c>
      <c r="K1160">
        <v>136.02000000000001</v>
      </c>
      <c r="L1160">
        <v>98.03</v>
      </c>
      <c r="M1160">
        <v>74.75</v>
      </c>
      <c r="N1160">
        <v>1</v>
      </c>
      <c r="O1160">
        <v>1</v>
      </c>
      <c r="P1160">
        <v>2</v>
      </c>
      <c r="Q1160">
        <v>79.98</v>
      </c>
      <c r="R1160">
        <v>75.98</v>
      </c>
      <c r="S1160">
        <v>37.99</v>
      </c>
      <c r="T1160">
        <v>59.1</v>
      </c>
      <c r="U1160">
        <v>1</v>
      </c>
      <c r="V1160">
        <v>1</v>
      </c>
      <c r="W1160">
        <v>1</v>
      </c>
      <c r="X1160">
        <v>79</v>
      </c>
      <c r="Y1160">
        <v>60.04</v>
      </c>
      <c r="Z1160">
        <v>60.04</v>
      </c>
      <c r="AA1160">
        <v>15.65</v>
      </c>
      <c r="AB1160">
        <v>1</v>
      </c>
      <c r="AC1160">
        <v>1</v>
      </c>
      <c r="AD1160">
        <v>1</v>
      </c>
      <c r="AE1160">
        <v>1</v>
      </c>
      <c r="AF1160">
        <v>1</v>
      </c>
      <c r="AG1160">
        <v>1</v>
      </c>
      <c r="AH1160">
        <v>1</v>
      </c>
      <c r="AI1160">
        <v>1</v>
      </c>
      <c r="AJ1160">
        <v>1</v>
      </c>
      <c r="AK1160">
        <v>1</v>
      </c>
      <c r="AL1160">
        <v>1</v>
      </c>
      <c r="AM1160">
        <v>1</v>
      </c>
    </row>
    <row r="1161" spans="1:39" x14ac:dyDescent="0.15">
      <c r="A1161" t="s">
        <v>219</v>
      </c>
      <c r="B1161">
        <v>70</v>
      </c>
      <c r="C1161">
        <v>2</v>
      </c>
      <c r="D1161">
        <v>0</v>
      </c>
      <c r="E1161" t="s">
        <v>32</v>
      </c>
      <c r="F1161" t="s">
        <v>206</v>
      </c>
      <c r="G1161">
        <v>13</v>
      </c>
      <c r="H1161">
        <v>28</v>
      </c>
      <c r="I1161">
        <v>52</v>
      </c>
      <c r="J1161">
        <v>2634.04</v>
      </c>
      <c r="K1161">
        <v>1940.73</v>
      </c>
      <c r="L1161">
        <v>1617.95</v>
      </c>
      <c r="M1161">
        <v>797.73440000000005</v>
      </c>
      <c r="N1161">
        <v>13</v>
      </c>
      <c r="O1161">
        <v>14</v>
      </c>
      <c r="P1161">
        <v>28</v>
      </c>
      <c r="Q1161">
        <v>1315.85</v>
      </c>
      <c r="R1161">
        <v>953.79</v>
      </c>
      <c r="S1161">
        <v>675.93</v>
      </c>
      <c r="T1161">
        <v>419.88440000000003</v>
      </c>
      <c r="U1161">
        <v>13</v>
      </c>
      <c r="V1161">
        <v>14</v>
      </c>
      <c r="W1161">
        <v>24</v>
      </c>
      <c r="X1161">
        <v>1318.19</v>
      </c>
      <c r="Y1161">
        <v>986.94</v>
      </c>
      <c r="Z1161">
        <v>942.02</v>
      </c>
      <c r="AA1161">
        <v>377.85</v>
      </c>
      <c r="AB1161">
        <v>13</v>
      </c>
      <c r="AC1161">
        <v>10</v>
      </c>
      <c r="AD1161">
        <v>8</v>
      </c>
      <c r="AE1161">
        <v>11</v>
      </c>
      <c r="AF1161">
        <v>13</v>
      </c>
      <c r="AG1161">
        <v>10</v>
      </c>
      <c r="AH1161">
        <v>8</v>
      </c>
      <c r="AI1161">
        <v>11</v>
      </c>
      <c r="AJ1161">
        <v>13</v>
      </c>
      <c r="AK1161">
        <v>10</v>
      </c>
      <c r="AL1161">
        <v>8</v>
      </c>
      <c r="AM1161">
        <v>11</v>
      </c>
    </row>
    <row r="1162" spans="1:39" x14ac:dyDescent="0.15">
      <c r="A1162" t="s">
        <v>219</v>
      </c>
      <c r="B1162">
        <v>70</v>
      </c>
      <c r="C1162">
        <v>2</v>
      </c>
      <c r="D1162">
        <v>1</v>
      </c>
      <c r="E1162" t="s">
        <v>28</v>
      </c>
      <c r="F1162" t="s">
        <v>206</v>
      </c>
      <c r="G1162">
        <v>1189</v>
      </c>
      <c r="H1162">
        <v>2589</v>
      </c>
      <c r="I1162">
        <v>4842</v>
      </c>
      <c r="J1162">
        <v>220928.57</v>
      </c>
      <c r="K1162">
        <v>187320.83</v>
      </c>
      <c r="L1162">
        <v>158939.01999999999</v>
      </c>
      <c r="M1162">
        <v>71098.686199999996</v>
      </c>
      <c r="N1162">
        <v>1189</v>
      </c>
      <c r="O1162">
        <v>1259</v>
      </c>
      <c r="P1162">
        <v>2765</v>
      </c>
      <c r="Q1162">
        <v>117868.97</v>
      </c>
      <c r="R1162">
        <v>96324.49</v>
      </c>
      <c r="S1162">
        <v>71393.81</v>
      </c>
      <c r="T1162">
        <v>41714.533199999998</v>
      </c>
      <c r="U1162">
        <v>1189</v>
      </c>
      <c r="V1162">
        <v>1330</v>
      </c>
      <c r="W1162">
        <v>2077</v>
      </c>
      <c r="X1162">
        <v>103059.6</v>
      </c>
      <c r="Y1162">
        <v>90996.34</v>
      </c>
      <c r="Z1162">
        <v>87545.21</v>
      </c>
      <c r="AA1162">
        <v>29384.152999999998</v>
      </c>
      <c r="AB1162">
        <v>1146</v>
      </c>
      <c r="AC1162">
        <v>1171</v>
      </c>
      <c r="AD1162">
        <v>882</v>
      </c>
      <c r="AE1162">
        <v>1117</v>
      </c>
      <c r="AF1162">
        <v>1146</v>
      </c>
      <c r="AG1162">
        <v>1171</v>
      </c>
      <c r="AH1162">
        <v>882</v>
      </c>
      <c r="AI1162">
        <v>1117</v>
      </c>
      <c r="AJ1162">
        <v>1146</v>
      </c>
      <c r="AK1162">
        <v>1171</v>
      </c>
      <c r="AL1162">
        <v>882</v>
      </c>
      <c r="AM1162">
        <v>1117</v>
      </c>
    </row>
    <row r="1163" spans="1:39" x14ac:dyDescent="0.15">
      <c r="A1163" t="s">
        <v>219</v>
      </c>
      <c r="B1163">
        <v>70</v>
      </c>
      <c r="C1163">
        <v>2</v>
      </c>
      <c r="D1163">
        <v>1</v>
      </c>
      <c r="E1163" t="s">
        <v>30</v>
      </c>
      <c r="F1163" t="s">
        <v>206</v>
      </c>
      <c r="G1163">
        <v>117</v>
      </c>
      <c r="H1163">
        <v>260</v>
      </c>
      <c r="I1163">
        <v>464</v>
      </c>
      <c r="J1163">
        <v>21233.84</v>
      </c>
      <c r="K1163">
        <v>18209.849999999999</v>
      </c>
      <c r="L1163">
        <v>15241.28</v>
      </c>
      <c r="M1163">
        <v>6791.0315000000001</v>
      </c>
      <c r="N1163">
        <v>117</v>
      </c>
      <c r="O1163">
        <v>129</v>
      </c>
      <c r="P1163">
        <v>263</v>
      </c>
      <c r="Q1163">
        <v>11199.35</v>
      </c>
      <c r="R1163">
        <v>9299.98</v>
      </c>
      <c r="S1163">
        <v>7037.09</v>
      </c>
      <c r="T1163">
        <v>3887.4713999999999</v>
      </c>
      <c r="U1163">
        <v>117</v>
      </c>
      <c r="V1163">
        <v>131</v>
      </c>
      <c r="W1163">
        <v>201</v>
      </c>
      <c r="X1163">
        <v>10034.49</v>
      </c>
      <c r="Y1163">
        <v>8909.8700000000008</v>
      </c>
      <c r="Z1163">
        <v>8204.19</v>
      </c>
      <c r="AA1163">
        <v>2903.5601000000001</v>
      </c>
      <c r="AB1163">
        <v>109</v>
      </c>
      <c r="AC1163">
        <v>117</v>
      </c>
      <c r="AD1163">
        <v>86</v>
      </c>
      <c r="AE1163">
        <v>116</v>
      </c>
      <c r="AF1163">
        <v>109</v>
      </c>
      <c r="AG1163">
        <v>117</v>
      </c>
      <c r="AH1163">
        <v>86</v>
      </c>
      <c r="AI1163">
        <v>116</v>
      </c>
      <c r="AJ1163">
        <v>109</v>
      </c>
      <c r="AK1163">
        <v>117</v>
      </c>
      <c r="AL1163">
        <v>86</v>
      </c>
      <c r="AM1163">
        <v>116</v>
      </c>
    </row>
    <row r="1164" spans="1:39" x14ac:dyDescent="0.15">
      <c r="A1164" t="s">
        <v>219</v>
      </c>
      <c r="B1164">
        <v>70</v>
      </c>
      <c r="C1164">
        <v>2</v>
      </c>
      <c r="D1164">
        <v>1</v>
      </c>
      <c r="E1164" t="s">
        <v>29</v>
      </c>
      <c r="F1164" t="s">
        <v>206</v>
      </c>
      <c r="G1164">
        <v>1783</v>
      </c>
      <c r="H1164">
        <v>4018</v>
      </c>
      <c r="I1164">
        <v>7900</v>
      </c>
      <c r="J1164">
        <v>354572.46</v>
      </c>
      <c r="K1164">
        <v>283629.77</v>
      </c>
      <c r="L1164">
        <v>240585.5</v>
      </c>
      <c r="M1164">
        <v>116273.8477</v>
      </c>
      <c r="N1164">
        <v>1783</v>
      </c>
      <c r="O1164">
        <v>1945</v>
      </c>
      <c r="P1164">
        <v>4554</v>
      </c>
      <c r="Q1164">
        <v>187960.29</v>
      </c>
      <c r="R1164">
        <v>145238.68</v>
      </c>
      <c r="S1164">
        <v>108835.42</v>
      </c>
      <c r="T1164">
        <v>68285.780700000003</v>
      </c>
      <c r="U1164">
        <v>1783</v>
      </c>
      <c r="V1164">
        <v>2073</v>
      </c>
      <c r="W1164">
        <v>3346</v>
      </c>
      <c r="X1164">
        <v>166612.17000000001</v>
      </c>
      <c r="Y1164">
        <v>138391.09</v>
      </c>
      <c r="Z1164">
        <v>131750.07999999999</v>
      </c>
      <c r="AA1164">
        <v>47988.067000000003</v>
      </c>
      <c r="AB1164">
        <v>1700</v>
      </c>
      <c r="AC1164">
        <v>1764</v>
      </c>
      <c r="AD1164">
        <v>1416</v>
      </c>
      <c r="AE1164">
        <v>1735</v>
      </c>
      <c r="AF1164">
        <v>1700</v>
      </c>
      <c r="AG1164">
        <v>1764</v>
      </c>
      <c r="AH1164">
        <v>1416</v>
      </c>
      <c r="AI1164">
        <v>1735</v>
      </c>
      <c r="AJ1164">
        <v>1700</v>
      </c>
      <c r="AK1164">
        <v>1764</v>
      </c>
      <c r="AL1164">
        <v>1416</v>
      </c>
      <c r="AM1164">
        <v>1735</v>
      </c>
    </row>
    <row r="1165" spans="1:39" x14ac:dyDescent="0.15">
      <c r="A1165" t="s">
        <v>219</v>
      </c>
      <c r="B1165">
        <v>70</v>
      </c>
      <c r="C1165">
        <v>2</v>
      </c>
      <c r="D1165">
        <v>1</v>
      </c>
      <c r="E1165" t="s">
        <v>32</v>
      </c>
      <c r="F1165" t="s">
        <v>206</v>
      </c>
      <c r="G1165">
        <v>48</v>
      </c>
      <c r="H1165">
        <v>107</v>
      </c>
      <c r="I1165">
        <v>228</v>
      </c>
      <c r="J1165">
        <v>9880.69</v>
      </c>
      <c r="K1165">
        <v>7696.41</v>
      </c>
      <c r="L1165">
        <v>6820.16</v>
      </c>
      <c r="M1165">
        <v>3232.0866999999998</v>
      </c>
      <c r="N1165">
        <v>48</v>
      </c>
      <c r="O1165">
        <v>51</v>
      </c>
      <c r="P1165">
        <v>128</v>
      </c>
      <c r="Q1165">
        <v>4773.1000000000004</v>
      </c>
      <c r="R1165">
        <v>3607.98</v>
      </c>
      <c r="S1165">
        <v>2864.33</v>
      </c>
      <c r="T1165">
        <v>1855.7266999999999</v>
      </c>
      <c r="U1165">
        <v>48</v>
      </c>
      <c r="V1165">
        <v>56</v>
      </c>
      <c r="W1165">
        <v>100</v>
      </c>
      <c r="X1165">
        <v>5107.59</v>
      </c>
      <c r="Y1165">
        <v>4088.43</v>
      </c>
      <c r="Z1165">
        <v>3955.83</v>
      </c>
      <c r="AA1165">
        <v>1376.36</v>
      </c>
      <c r="AB1165">
        <v>48</v>
      </c>
      <c r="AC1165">
        <v>46</v>
      </c>
      <c r="AD1165">
        <v>37</v>
      </c>
      <c r="AE1165">
        <v>46</v>
      </c>
      <c r="AF1165">
        <v>48</v>
      </c>
      <c r="AG1165">
        <v>46</v>
      </c>
      <c r="AH1165">
        <v>37</v>
      </c>
      <c r="AI1165">
        <v>46</v>
      </c>
      <c r="AJ1165">
        <v>48</v>
      </c>
      <c r="AK1165">
        <v>46</v>
      </c>
      <c r="AL1165">
        <v>37</v>
      </c>
      <c r="AM1165">
        <v>46</v>
      </c>
    </row>
    <row r="1166" spans="1:39" x14ac:dyDescent="0.15">
      <c r="A1166" t="s">
        <v>219</v>
      </c>
      <c r="B1166">
        <v>70</v>
      </c>
      <c r="C1166">
        <v>2</v>
      </c>
      <c r="D1166">
        <v>2</v>
      </c>
      <c r="E1166" t="s">
        <v>28</v>
      </c>
      <c r="F1166" t="s">
        <v>206</v>
      </c>
      <c r="G1166">
        <v>193</v>
      </c>
      <c r="H1166">
        <v>406</v>
      </c>
      <c r="I1166">
        <v>723</v>
      </c>
      <c r="J1166">
        <v>34770.69</v>
      </c>
      <c r="K1166">
        <v>29739.86</v>
      </c>
      <c r="L1166">
        <v>23904.34</v>
      </c>
      <c r="M1166">
        <v>11011.2436</v>
      </c>
      <c r="N1166">
        <v>193</v>
      </c>
      <c r="O1166">
        <v>203</v>
      </c>
      <c r="P1166">
        <v>422</v>
      </c>
      <c r="Q1166">
        <v>19116.38</v>
      </c>
      <c r="R1166">
        <v>15866.07</v>
      </c>
      <c r="S1166">
        <v>10585.52</v>
      </c>
      <c r="T1166">
        <v>6551.6233000000002</v>
      </c>
      <c r="U1166">
        <v>193</v>
      </c>
      <c r="V1166">
        <v>203</v>
      </c>
      <c r="W1166">
        <v>301</v>
      </c>
      <c r="X1166">
        <v>15654.31</v>
      </c>
      <c r="Y1166">
        <v>13873.79</v>
      </c>
      <c r="Z1166">
        <v>13318.82</v>
      </c>
      <c r="AA1166">
        <v>4459.6202999999996</v>
      </c>
      <c r="AB1166">
        <v>186</v>
      </c>
      <c r="AC1166">
        <v>190</v>
      </c>
      <c r="AD1166">
        <v>133</v>
      </c>
      <c r="AE1166">
        <v>180</v>
      </c>
      <c r="AF1166">
        <v>186</v>
      </c>
      <c r="AG1166">
        <v>190</v>
      </c>
      <c r="AH1166">
        <v>133</v>
      </c>
      <c r="AI1166">
        <v>180</v>
      </c>
      <c r="AJ1166">
        <v>186</v>
      </c>
      <c r="AK1166">
        <v>190</v>
      </c>
      <c r="AL1166">
        <v>133</v>
      </c>
      <c r="AM1166">
        <v>180</v>
      </c>
    </row>
    <row r="1167" spans="1:39" x14ac:dyDescent="0.15">
      <c r="A1167" t="s">
        <v>219</v>
      </c>
      <c r="B1167">
        <v>70</v>
      </c>
      <c r="C1167">
        <v>2</v>
      </c>
      <c r="D1167">
        <v>2</v>
      </c>
      <c r="E1167" t="s">
        <v>30</v>
      </c>
      <c r="F1167" t="s">
        <v>206</v>
      </c>
      <c r="G1167">
        <v>29</v>
      </c>
      <c r="H1167">
        <v>62</v>
      </c>
      <c r="I1167">
        <v>105</v>
      </c>
      <c r="J1167">
        <v>5222.46</v>
      </c>
      <c r="K1167">
        <v>4473.54</v>
      </c>
      <c r="L1167">
        <v>3892.02</v>
      </c>
      <c r="M1167">
        <v>1555.9492</v>
      </c>
      <c r="N1167">
        <v>29</v>
      </c>
      <c r="O1167">
        <v>32</v>
      </c>
      <c r="P1167">
        <v>61</v>
      </c>
      <c r="Q1167">
        <v>2688.67</v>
      </c>
      <c r="R1167">
        <v>2225.17</v>
      </c>
      <c r="S1167">
        <v>1643.65</v>
      </c>
      <c r="T1167">
        <v>847.17920000000004</v>
      </c>
      <c r="U1167">
        <v>29</v>
      </c>
      <c r="V1167">
        <v>30</v>
      </c>
      <c r="W1167">
        <v>44</v>
      </c>
      <c r="X1167">
        <v>2533.79</v>
      </c>
      <c r="Y1167">
        <v>2248.37</v>
      </c>
      <c r="Z1167">
        <v>2248.37</v>
      </c>
      <c r="AA1167">
        <v>708.77</v>
      </c>
      <c r="AB1167">
        <v>26</v>
      </c>
      <c r="AC1167">
        <v>29</v>
      </c>
      <c r="AD1167">
        <v>11</v>
      </c>
      <c r="AE1167">
        <v>28</v>
      </c>
      <c r="AF1167">
        <v>26</v>
      </c>
      <c r="AG1167">
        <v>29</v>
      </c>
      <c r="AH1167">
        <v>11</v>
      </c>
      <c r="AI1167">
        <v>28</v>
      </c>
      <c r="AJ1167">
        <v>26</v>
      </c>
      <c r="AK1167">
        <v>29</v>
      </c>
      <c r="AL1167">
        <v>11</v>
      </c>
      <c r="AM1167">
        <v>28</v>
      </c>
    </row>
    <row r="1168" spans="1:39" x14ac:dyDescent="0.15">
      <c r="A1168" t="s">
        <v>219</v>
      </c>
      <c r="B1168">
        <v>70</v>
      </c>
      <c r="C1168">
        <v>2</v>
      </c>
      <c r="D1168">
        <v>2</v>
      </c>
      <c r="E1168" t="s">
        <v>29</v>
      </c>
      <c r="F1168" t="s">
        <v>206</v>
      </c>
      <c r="G1168">
        <v>80</v>
      </c>
      <c r="H1168">
        <v>176</v>
      </c>
      <c r="I1168">
        <v>320</v>
      </c>
      <c r="J1168">
        <v>15612.05</v>
      </c>
      <c r="K1168">
        <v>12696.78</v>
      </c>
      <c r="L1168">
        <v>9944.66</v>
      </c>
      <c r="M1168">
        <v>4903.6193999999996</v>
      </c>
      <c r="N1168">
        <v>80</v>
      </c>
      <c r="O1168">
        <v>81</v>
      </c>
      <c r="P1168">
        <v>172</v>
      </c>
      <c r="Q1168">
        <v>8205.99</v>
      </c>
      <c r="R1168">
        <v>6543.95</v>
      </c>
      <c r="S1168">
        <v>4016.29</v>
      </c>
      <c r="T1168">
        <v>2795.5365999999999</v>
      </c>
      <c r="U1168">
        <v>80</v>
      </c>
      <c r="V1168">
        <v>95</v>
      </c>
      <c r="W1168">
        <v>148</v>
      </c>
      <c r="X1168">
        <v>7406.06</v>
      </c>
      <c r="Y1168">
        <v>6152.83</v>
      </c>
      <c r="Z1168">
        <v>5928.37</v>
      </c>
      <c r="AA1168">
        <v>2108.0828000000001</v>
      </c>
      <c r="AB1168">
        <v>74</v>
      </c>
      <c r="AC1168">
        <v>76</v>
      </c>
      <c r="AD1168">
        <v>41</v>
      </c>
      <c r="AE1168">
        <v>79</v>
      </c>
      <c r="AF1168">
        <v>74</v>
      </c>
      <c r="AG1168">
        <v>76</v>
      </c>
      <c r="AH1168">
        <v>41</v>
      </c>
      <c r="AI1168">
        <v>79</v>
      </c>
      <c r="AJ1168">
        <v>74</v>
      </c>
      <c r="AK1168">
        <v>76</v>
      </c>
      <c r="AL1168">
        <v>41</v>
      </c>
      <c r="AM1168">
        <v>79</v>
      </c>
    </row>
    <row r="1169" spans="1:39" x14ac:dyDescent="0.15">
      <c r="A1169" t="s">
        <v>219</v>
      </c>
      <c r="B1169">
        <v>70</v>
      </c>
      <c r="C1169">
        <v>2</v>
      </c>
      <c r="D1169">
        <v>2</v>
      </c>
      <c r="E1169" t="s">
        <v>32</v>
      </c>
      <c r="F1169" t="s">
        <v>206</v>
      </c>
      <c r="G1169">
        <v>13</v>
      </c>
      <c r="H1169">
        <v>31</v>
      </c>
      <c r="I1169">
        <v>54</v>
      </c>
      <c r="J1169">
        <v>2669.16</v>
      </c>
      <c r="K1169">
        <v>2171</v>
      </c>
      <c r="L1169">
        <v>1877.24</v>
      </c>
      <c r="M1169">
        <v>837.90139999999997</v>
      </c>
      <c r="N1169">
        <v>13</v>
      </c>
      <c r="O1169">
        <v>16</v>
      </c>
      <c r="P1169">
        <v>32</v>
      </c>
      <c r="Q1169">
        <v>1463.82</v>
      </c>
      <c r="R1169">
        <v>1179.19</v>
      </c>
      <c r="S1169">
        <v>885.43</v>
      </c>
      <c r="T1169">
        <v>484.33139999999997</v>
      </c>
      <c r="U1169">
        <v>13</v>
      </c>
      <c r="V1169">
        <v>15</v>
      </c>
      <c r="W1169">
        <v>22</v>
      </c>
      <c r="X1169">
        <v>1205.3399999999999</v>
      </c>
      <c r="Y1169">
        <v>991.81</v>
      </c>
      <c r="Z1169">
        <v>991.81</v>
      </c>
      <c r="AA1169">
        <v>353.57</v>
      </c>
      <c r="AB1169">
        <v>12</v>
      </c>
      <c r="AC1169">
        <v>13</v>
      </c>
      <c r="AD1169">
        <v>13</v>
      </c>
      <c r="AE1169">
        <v>11</v>
      </c>
      <c r="AF1169">
        <v>12</v>
      </c>
      <c r="AG1169">
        <v>13</v>
      </c>
      <c r="AH1169">
        <v>13</v>
      </c>
      <c r="AI1169">
        <v>11</v>
      </c>
      <c r="AJ1169">
        <v>12</v>
      </c>
      <c r="AK1169">
        <v>13</v>
      </c>
      <c r="AL1169">
        <v>13</v>
      </c>
      <c r="AM1169">
        <v>11</v>
      </c>
    </row>
    <row r="1170" spans="1:39" x14ac:dyDescent="0.15">
      <c r="A1170" t="s">
        <v>219</v>
      </c>
      <c r="B1170">
        <v>100</v>
      </c>
      <c r="C1170">
        <v>1</v>
      </c>
      <c r="D1170">
        <v>0</v>
      </c>
      <c r="E1170" t="s">
        <v>28</v>
      </c>
      <c r="F1170" t="s">
        <v>206</v>
      </c>
      <c r="G1170">
        <v>9727</v>
      </c>
      <c r="H1170">
        <v>9892</v>
      </c>
      <c r="I1170">
        <v>13409</v>
      </c>
      <c r="J1170">
        <v>574597.91</v>
      </c>
      <c r="K1170">
        <v>503703.51</v>
      </c>
      <c r="L1170">
        <v>474923.33</v>
      </c>
      <c r="M1170">
        <v>186200.0575</v>
      </c>
      <c r="N1170">
        <v>3382</v>
      </c>
      <c r="O1170">
        <v>3426</v>
      </c>
      <c r="P1170">
        <v>5088</v>
      </c>
      <c r="Q1170">
        <v>219091.36</v>
      </c>
      <c r="R1170">
        <v>182725.02</v>
      </c>
      <c r="S1170">
        <v>167159.99</v>
      </c>
      <c r="T1170">
        <v>74484.327600000004</v>
      </c>
      <c r="U1170">
        <v>6345</v>
      </c>
      <c r="V1170">
        <v>6466</v>
      </c>
      <c r="W1170">
        <v>8321</v>
      </c>
      <c r="X1170">
        <v>355506.55</v>
      </c>
      <c r="Y1170">
        <v>320978.49</v>
      </c>
      <c r="Z1170">
        <v>307763.34000000003</v>
      </c>
      <c r="AA1170">
        <v>111715.72990000001</v>
      </c>
      <c r="AB1170">
        <v>9608</v>
      </c>
      <c r="AC1170">
        <v>5615</v>
      </c>
      <c r="AD1170">
        <v>4279</v>
      </c>
      <c r="AE1170">
        <v>3938</v>
      </c>
      <c r="AF1170">
        <v>3350</v>
      </c>
      <c r="AG1170">
        <v>3029</v>
      </c>
      <c r="AH1170">
        <v>2380</v>
      </c>
      <c r="AI1170">
        <v>1796</v>
      </c>
      <c r="AJ1170">
        <v>6258</v>
      </c>
      <c r="AK1170">
        <v>2586</v>
      </c>
      <c r="AL1170">
        <v>1899</v>
      </c>
      <c r="AM1170">
        <v>2142</v>
      </c>
    </row>
    <row r="1171" spans="1:39" x14ac:dyDescent="0.15">
      <c r="A1171" t="s">
        <v>219</v>
      </c>
      <c r="B1171">
        <v>100</v>
      </c>
      <c r="C1171">
        <v>1</v>
      </c>
      <c r="D1171">
        <v>0</v>
      </c>
      <c r="E1171" t="s">
        <v>30</v>
      </c>
      <c r="F1171" t="s">
        <v>206</v>
      </c>
      <c r="G1171">
        <v>16</v>
      </c>
      <c r="H1171">
        <v>17</v>
      </c>
      <c r="I1171">
        <v>21</v>
      </c>
      <c r="J1171">
        <v>960.9</v>
      </c>
      <c r="K1171">
        <v>885.8</v>
      </c>
      <c r="L1171">
        <v>805.84</v>
      </c>
      <c r="M1171">
        <v>272.86770000000001</v>
      </c>
      <c r="N1171">
        <v>7</v>
      </c>
      <c r="O1171">
        <v>8</v>
      </c>
      <c r="P1171">
        <v>11</v>
      </c>
      <c r="Q1171">
        <v>521.94000000000005</v>
      </c>
      <c r="R1171">
        <v>463.64</v>
      </c>
      <c r="S1171">
        <v>383.68</v>
      </c>
      <c r="T1171">
        <v>151.9477</v>
      </c>
      <c r="U1171">
        <v>9</v>
      </c>
      <c r="V1171">
        <v>9</v>
      </c>
      <c r="W1171">
        <v>10</v>
      </c>
      <c r="X1171">
        <v>438.96</v>
      </c>
      <c r="Y1171">
        <v>422.16</v>
      </c>
      <c r="Z1171">
        <v>422.16</v>
      </c>
      <c r="AA1171">
        <v>120.92</v>
      </c>
      <c r="AB1171">
        <v>16</v>
      </c>
      <c r="AC1171">
        <v>13</v>
      </c>
      <c r="AD1171">
        <v>5</v>
      </c>
      <c r="AE1171">
        <v>13</v>
      </c>
      <c r="AF1171">
        <v>7</v>
      </c>
      <c r="AG1171">
        <v>7</v>
      </c>
      <c r="AH1171">
        <v>3</v>
      </c>
      <c r="AI1171">
        <v>5</v>
      </c>
      <c r="AJ1171">
        <v>9</v>
      </c>
      <c r="AK1171">
        <v>6</v>
      </c>
      <c r="AL1171">
        <v>2</v>
      </c>
      <c r="AM1171">
        <v>8</v>
      </c>
    </row>
    <row r="1172" spans="1:39" x14ac:dyDescent="0.15">
      <c r="A1172" t="s">
        <v>219</v>
      </c>
      <c r="B1172">
        <v>100</v>
      </c>
      <c r="C1172">
        <v>1</v>
      </c>
      <c r="D1172">
        <v>0</v>
      </c>
      <c r="E1172" t="s">
        <v>29</v>
      </c>
      <c r="F1172" t="s">
        <v>206</v>
      </c>
      <c r="G1172">
        <v>45</v>
      </c>
      <c r="H1172">
        <v>46</v>
      </c>
      <c r="I1172">
        <v>75</v>
      </c>
      <c r="J1172">
        <v>3051.54</v>
      </c>
      <c r="K1172">
        <v>2471.39</v>
      </c>
      <c r="L1172">
        <v>2358.8200000000002</v>
      </c>
      <c r="M1172">
        <v>1094.8136999999999</v>
      </c>
      <c r="N1172">
        <v>18</v>
      </c>
      <c r="O1172">
        <v>18</v>
      </c>
      <c r="P1172">
        <v>38</v>
      </c>
      <c r="Q1172">
        <v>1257.71</v>
      </c>
      <c r="R1172">
        <v>927.43</v>
      </c>
      <c r="S1172">
        <v>849.96</v>
      </c>
      <c r="T1172">
        <v>576.43370000000004</v>
      </c>
      <c r="U1172">
        <v>27</v>
      </c>
      <c r="V1172">
        <v>28</v>
      </c>
      <c r="W1172">
        <v>37</v>
      </c>
      <c r="X1172">
        <v>1793.83</v>
      </c>
      <c r="Y1172">
        <v>1543.96</v>
      </c>
      <c r="Z1172">
        <v>1508.86</v>
      </c>
      <c r="AA1172">
        <v>518.38</v>
      </c>
      <c r="AB1172">
        <v>44</v>
      </c>
      <c r="AC1172">
        <v>33</v>
      </c>
      <c r="AD1172">
        <v>22</v>
      </c>
      <c r="AE1172">
        <v>28</v>
      </c>
      <c r="AF1172">
        <v>17</v>
      </c>
      <c r="AG1172">
        <v>18</v>
      </c>
      <c r="AH1172">
        <v>13</v>
      </c>
      <c r="AI1172">
        <v>15</v>
      </c>
      <c r="AJ1172">
        <v>27</v>
      </c>
      <c r="AK1172">
        <v>15</v>
      </c>
      <c r="AL1172">
        <v>9</v>
      </c>
      <c r="AM1172">
        <v>13</v>
      </c>
    </row>
    <row r="1173" spans="1:39" x14ac:dyDescent="0.15">
      <c r="A1173" t="s">
        <v>219</v>
      </c>
      <c r="B1173">
        <v>100</v>
      </c>
      <c r="C1173">
        <v>1</v>
      </c>
      <c r="D1173">
        <v>0</v>
      </c>
      <c r="E1173" t="s">
        <v>32</v>
      </c>
      <c r="F1173" t="s">
        <v>206</v>
      </c>
      <c r="G1173">
        <v>430</v>
      </c>
      <c r="H1173">
        <v>436</v>
      </c>
      <c r="I1173">
        <v>690</v>
      </c>
      <c r="J1173">
        <v>33636.120000000003</v>
      </c>
      <c r="K1173">
        <v>25146.11</v>
      </c>
      <c r="L1173">
        <v>24407.48</v>
      </c>
      <c r="M1173">
        <v>10009.3915</v>
      </c>
      <c r="N1173">
        <v>156</v>
      </c>
      <c r="O1173">
        <v>158</v>
      </c>
      <c r="P1173">
        <v>242</v>
      </c>
      <c r="Q1173">
        <v>12372.1</v>
      </c>
      <c r="R1173">
        <v>9065.89</v>
      </c>
      <c r="S1173">
        <v>8397.56</v>
      </c>
      <c r="T1173">
        <v>3615.1336000000001</v>
      </c>
      <c r="U1173">
        <v>274</v>
      </c>
      <c r="V1173">
        <v>278</v>
      </c>
      <c r="W1173">
        <v>448</v>
      </c>
      <c r="X1173">
        <v>21264.02</v>
      </c>
      <c r="Y1173">
        <v>16080.22</v>
      </c>
      <c r="Z1173">
        <v>16009.92</v>
      </c>
      <c r="AA1173">
        <v>6394.2578999999996</v>
      </c>
      <c r="AB1173">
        <v>428</v>
      </c>
      <c r="AC1173">
        <v>228</v>
      </c>
      <c r="AD1173">
        <v>183</v>
      </c>
      <c r="AE1173">
        <v>242</v>
      </c>
      <c r="AF1173">
        <v>155</v>
      </c>
      <c r="AG1173">
        <v>108</v>
      </c>
      <c r="AH1173">
        <v>92</v>
      </c>
      <c r="AI1173">
        <v>114</v>
      </c>
      <c r="AJ1173">
        <v>273</v>
      </c>
      <c r="AK1173">
        <v>120</v>
      </c>
      <c r="AL1173">
        <v>91</v>
      </c>
      <c r="AM1173">
        <v>128</v>
      </c>
    </row>
    <row r="1174" spans="1:39" x14ac:dyDescent="0.15">
      <c r="A1174" t="s">
        <v>219</v>
      </c>
      <c r="B1174">
        <v>100</v>
      </c>
      <c r="C1174">
        <v>1</v>
      </c>
      <c r="D1174">
        <v>1</v>
      </c>
      <c r="E1174" t="s">
        <v>28</v>
      </c>
      <c r="F1174" t="s">
        <v>206</v>
      </c>
      <c r="G1174">
        <v>25208</v>
      </c>
      <c r="H1174">
        <v>26162</v>
      </c>
      <c r="I1174">
        <v>37610</v>
      </c>
      <c r="J1174">
        <v>1545361.18</v>
      </c>
      <c r="K1174">
        <v>1368738.23</v>
      </c>
      <c r="L1174">
        <v>1289731.01</v>
      </c>
      <c r="M1174">
        <v>511360.64850000001</v>
      </c>
      <c r="N1174">
        <v>10337</v>
      </c>
      <c r="O1174">
        <v>10650</v>
      </c>
      <c r="P1174">
        <v>17614</v>
      </c>
      <c r="Q1174">
        <v>662387.54</v>
      </c>
      <c r="R1174">
        <v>570381.4</v>
      </c>
      <c r="S1174">
        <v>527694.74</v>
      </c>
      <c r="T1174">
        <v>246779.36859999999</v>
      </c>
      <c r="U1174">
        <v>14871</v>
      </c>
      <c r="V1174">
        <v>15512</v>
      </c>
      <c r="W1174">
        <v>19996</v>
      </c>
      <c r="X1174">
        <v>882973.64</v>
      </c>
      <c r="Y1174">
        <v>798356.83</v>
      </c>
      <c r="Z1174">
        <v>762036.27</v>
      </c>
      <c r="AA1174">
        <v>264581.27990000002</v>
      </c>
      <c r="AB1174">
        <v>24106</v>
      </c>
      <c r="AC1174">
        <v>22474</v>
      </c>
      <c r="AD1174">
        <v>14428</v>
      </c>
      <c r="AE1174">
        <v>21346</v>
      </c>
      <c r="AF1174">
        <v>9996</v>
      </c>
      <c r="AG1174">
        <v>9862</v>
      </c>
      <c r="AH1174">
        <v>7213</v>
      </c>
      <c r="AI1174">
        <v>9227</v>
      </c>
      <c r="AJ1174">
        <v>14110</v>
      </c>
      <c r="AK1174">
        <v>12612</v>
      </c>
      <c r="AL1174">
        <v>7215</v>
      </c>
      <c r="AM1174">
        <v>12119</v>
      </c>
    </row>
    <row r="1175" spans="1:39" x14ac:dyDescent="0.15">
      <c r="A1175" t="s">
        <v>219</v>
      </c>
      <c r="B1175">
        <v>100</v>
      </c>
      <c r="C1175">
        <v>1</v>
      </c>
      <c r="D1175">
        <v>1</v>
      </c>
      <c r="E1175" t="s">
        <v>30</v>
      </c>
      <c r="F1175" t="s">
        <v>206</v>
      </c>
      <c r="G1175">
        <v>2580</v>
      </c>
      <c r="H1175">
        <v>2674</v>
      </c>
      <c r="I1175">
        <v>3755</v>
      </c>
      <c r="J1175">
        <v>157105.82</v>
      </c>
      <c r="K1175">
        <v>142095.32</v>
      </c>
      <c r="L1175">
        <v>130362.64</v>
      </c>
      <c r="M1175">
        <v>50667.324000000001</v>
      </c>
      <c r="N1175">
        <v>1040</v>
      </c>
      <c r="O1175">
        <v>1080</v>
      </c>
      <c r="P1175">
        <v>1696</v>
      </c>
      <c r="Q1175">
        <v>65737.759999999995</v>
      </c>
      <c r="R1175">
        <v>58461.54</v>
      </c>
      <c r="S1175">
        <v>52681.25</v>
      </c>
      <c r="T1175">
        <v>23558.332900000001</v>
      </c>
      <c r="U1175">
        <v>1540</v>
      </c>
      <c r="V1175">
        <v>1594</v>
      </c>
      <c r="W1175">
        <v>2059</v>
      </c>
      <c r="X1175">
        <v>91368.06</v>
      </c>
      <c r="Y1175">
        <v>83633.78</v>
      </c>
      <c r="Z1175">
        <v>77681.39</v>
      </c>
      <c r="AA1175">
        <v>27108.991099999999</v>
      </c>
      <c r="AB1175">
        <v>2427</v>
      </c>
      <c r="AC1175">
        <v>2409</v>
      </c>
      <c r="AD1175">
        <v>1381</v>
      </c>
      <c r="AE1175">
        <v>2490</v>
      </c>
      <c r="AF1175">
        <v>984</v>
      </c>
      <c r="AG1175">
        <v>993</v>
      </c>
      <c r="AH1175">
        <v>660</v>
      </c>
      <c r="AI1175">
        <v>1010</v>
      </c>
      <c r="AJ1175">
        <v>1443</v>
      </c>
      <c r="AK1175">
        <v>1416</v>
      </c>
      <c r="AL1175">
        <v>721</v>
      </c>
      <c r="AM1175">
        <v>1480</v>
      </c>
    </row>
    <row r="1176" spans="1:39" x14ac:dyDescent="0.15">
      <c r="A1176" t="s">
        <v>219</v>
      </c>
      <c r="B1176">
        <v>100</v>
      </c>
      <c r="C1176">
        <v>1</v>
      </c>
      <c r="D1176">
        <v>1</v>
      </c>
      <c r="E1176" t="s">
        <v>29</v>
      </c>
      <c r="F1176" t="s">
        <v>206</v>
      </c>
      <c r="G1176">
        <v>23121</v>
      </c>
      <c r="H1176">
        <v>24105</v>
      </c>
      <c r="I1176">
        <v>35262</v>
      </c>
      <c r="J1176">
        <v>1483356.24</v>
      </c>
      <c r="K1176">
        <v>1268792.25</v>
      </c>
      <c r="L1176">
        <v>1200975.69</v>
      </c>
      <c r="M1176">
        <v>485047.47139999998</v>
      </c>
      <c r="N1176">
        <v>7588</v>
      </c>
      <c r="O1176">
        <v>7827</v>
      </c>
      <c r="P1176">
        <v>13328</v>
      </c>
      <c r="Q1176">
        <v>505012.42</v>
      </c>
      <c r="R1176">
        <v>419116.58</v>
      </c>
      <c r="S1176">
        <v>391454.95</v>
      </c>
      <c r="T1176">
        <v>189538.66880000001</v>
      </c>
      <c r="U1176">
        <v>15533</v>
      </c>
      <c r="V1176">
        <v>16278</v>
      </c>
      <c r="W1176">
        <v>21934</v>
      </c>
      <c r="X1176">
        <v>978343.82</v>
      </c>
      <c r="Y1176">
        <v>849675.67</v>
      </c>
      <c r="Z1176">
        <v>809520.74</v>
      </c>
      <c r="AA1176">
        <v>295508.8026</v>
      </c>
      <c r="AB1176">
        <v>22174</v>
      </c>
      <c r="AC1176">
        <v>22111</v>
      </c>
      <c r="AD1176">
        <v>14853</v>
      </c>
      <c r="AE1176">
        <v>22250</v>
      </c>
      <c r="AF1176">
        <v>7276</v>
      </c>
      <c r="AG1176">
        <v>7345</v>
      </c>
      <c r="AH1176">
        <v>5595</v>
      </c>
      <c r="AI1176">
        <v>7293</v>
      </c>
      <c r="AJ1176">
        <v>14898</v>
      </c>
      <c r="AK1176">
        <v>14766</v>
      </c>
      <c r="AL1176">
        <v>9258</v>
      </c>
      <c r="AM1176">
        <v>14957</v>
      </c>
    </row>
    <row r="1177" spans="1:39" x14ac:dyDescent="0.15">
      <c r="A1177" t="s">
        <v>219</v>
      </c>
      <c r="B1177">
        <v>100</v>
      </c>
      <c r="C1177">
        <v>1</v>
      </c>
      <c r="D1177">
        <v>1</v>
      </c>
      <c r="E1177" t="s">
        <v>32</v>
      </c>
      <c r="F1177" t="s">
        <v>206</v>
      </c>
      <c r="G1177">
        <v>357</v>
      </c>
      <c r="H1177">
        <v>374</v>
      </c>
      <c r="I1177">
        <v>597</v>
      </c>
      <c r="J1177">
        <v>28010.13</v>
      </c>
      <c r="K1177">
        <v>21730.16</v>
      </c>
      <c r="L1177">
        <v>20793.810000000001</v>
      </c>
      <c r="M1177">
        <v>8762.7189999999991</v>
      </c>
      <c r="N1177">
        <v>146</v>
      </c>
      <c r="O1177">
        <v>152</v>
      </c>
      <c r="P1177">
        <v>255</v>
      </c>
      <c r="Q1177">
        <v>11015.51</v>
      </c>
      <c r="R1177">
        <v>8718.49</v>
      </c>
      <c r="S1177">
        <v>7931.12</v>
      </c>
      <c r="T1177">
        <v>3690.4780999999998</v>
      </c>
      <c r="U1177">
        <v>211</v>
      </c>
      <c r="V1177">
        <v>222</v>
      </c>
      <c r="W1177">
        <v>342</v>
      </c>
      <c r="X1177">
        <v>16994.62</v>
      </c>
      <c r="Y1177">
        <v>13011.67</v>
      </c>
      <c r="Z1177">
        <v>12862.69</v>
      </c>
      <c r="AA1177">
        <v>5072.2408999999998</v>
      </c>
      <c r="AB1177">
        <v>348</v>
      </c>
      <c r="AC1177">
        <v>306</v>
      </c>
      <c r="AD1177">
        <v>201</v>
      </c>
      <c r="AE1177">
        <v>316</v>
      </c>
      <c r="AF1177">
        <v>143</v>
      </c>
      <c r="AG1177">
        <v>131</v>
      </c>
      <c r="AH1177">
        <v>91</v>
      </c>
      <c r="AI1177">
        <v>134</v>
      </c>
      <c r="AJ1177">
        <v>205</v>
      </c>
      <c r="AK1177">
        <v>175</v>
      </c>
      <c r="AL1177">
        <v>110</v>
      </c>
      <c r="AM1177">
        <v>182</v>
      </c>
    </row>
    <row r="1178" spans="1:39" x14ac:dyDescent="0.15">
      <c r="A1178" t="s">
        <v>219</v>
      </c>
      <c r="B1178">
        <v>100</v>
      </c>
      <c r="C1178">
        <v>1</v>
      </c>
      <c r="D1178">
        <v>2</v>
      </c>
      <c r="E1178" t="s">
        <v>28</v>
      </c>
      <c r="F1178" t="s">
        <v>206</v>
      </c>
      <c r="G1178">
        <v>10016</v>
      </c>
      <c r="H1178">
        <v>10202</v>
      </c>
      <c r="I1178">
        <v>13691</v>
      </c>
      <c r="J1178">
        <v>602087.98</v>
      </c>
      <c r="K1178">
        <v>534202.18000000005</v>
      </c>
      <c r="L1178">
        <v>509859.54</v>
      </c>
      <c r="M1178">
        <v>189202.981</v>
      </c>
      <c r="N1178">
        <v>3292</v>
      </c>
      <c r="O1178">
        <v>3340</v>
      </c>
      <c r="P1178">
        <v>4945</v>
      </c>
      <c r="Q1178">
        <v>215816.28</v>
      </c>
      <c r="R1178">
        <v>181720.77</v>
      </c>
      <c r="S1178">
        <v>167010.34</v>
      </c>
      <c r="T1178">
        <v>72208.661300000007</v>
      </c>
      <c r="U1178">
        <v>6724</v>
      </c>
      <c r="V1178">
        <v>6862</v>
      </c>
      <c r="W1178">
        <v>8746</v>
      </c>
      <c r="X1178">
        <v>386271.7</v>
      </c>
      <c r="Y1178">
        <v>352481.41</v>
      </c>
      <c r="Z1178">
        <v>342849.2</v>
      </c>
      <c r="AA1178">
        <v>116994.31969999999</v>
      </c>
      <c r="AB1178">
        <v>9615</v>
      </c>
      <c r="AC1178">
        <v>7683</v>
      </c>
      <c r="AD1178">
        <v>3487</v>
      </c>
      <c r="AE1178">
        <v>7915</v>
      </c>
      <c r="AF1178">
        <v>3161</v>
      </c>
      <c r="AG1178">
        <v>3017</v>
      </c>
      <c r="AH1178">
        <v>1687</v>
      </c>
      <c r="AI1178">
        <v>2881</v>
      </c>
      <c r="AJ1178">
        <v>6454</v>
      </c>
      <c r="AK1178">
        <v>4666</v>
      </c>
      <c r="AL1178">
        <v>1800</v>
      </c>
      <c r="AM1178">
        <v>5034</v>
      </c>
    </row>
    <row r="1179" spans="1:39" x14ac:dyDescent="0.15">
      <c r="A1179" t="s">
        <v>219</v>
      </c>
      <c r="B1179">
        <v>100</v>
      </c>
      <c r="C1179">
        <v>1</v>
      </c>
      <c r="D1179">
        <v>2</v>
      </c>
      <c r="E1179" t="s">
        <v>30</v>
      </c>
      <c r="F1179" t="s">
        <v>206</v>
      </c>
      <c r="G1179">
        <v>1322</v>
      </c>
      <c r="H1179">
        <v>1354</v>
      </c>
      <c r="I1179">
        <v>1789</v>
      </c>
      <c r="J1179">
        <v>77823.91</v>
      </c>
      <c r="K1179">
        <v>69235.05</v>
      </c>
      <c r="L1179">
        <v>66034.960000000006</v>
      </c>
      <c r="M1179">
        <v>23706.440600000002</v>
      </c>
      <c r="N1179">
        <v>401</v>
      </c>
      <c r="O1179">
        <v>410</v>
      </c>
      <c r="P1179">
        <v>616</v>
      </c>
      <c r="Q1179">
        <v>26501.16</v>
      </c>
      <c r="R1179">
        <v>22338.17</v>
      </c>
      <c r="S1179">
        <v>20501.900000000001</v>
      </c>
      <c r="T1179">
        <v>8458.8315000000002</v>
      </c>
      <c r="U1179">
        <v>921</v>
      </c>
      <c r="V1179">
        <v>944</v>
      </c>
      <c r="W1179">
        <v>1173</v>
      </c>
      <c r="X1179">
        <v>51322.75</v>
      </c>
      <c r="Y1179">
        <v>46896.88</v>
      </c>
      <c r="Z1179">
        <v>45533.06</v>
      </c>
      <c r="AA1179">
        <v>15247.6091</v>
      </c>
      <c r="AB1179">
        <v>1251</v>
      </c>
      <c r="AC1179">
        <v>1058</v>
      </c>
      <c r="AD1179">
        <v>406</v>
      </c>
      <c r="AE1179">
        <v>1289</v>
      </c>
      <c r="AF1179">
        <v>382</v>
      </c>
      <c r="AG1179">
        <v>371</v>
      </c>
      <c r="AH1179">
        <v>197</v>
      </c>
      <c r="AI1179">
        <v>393</v>
      </c>
      <c r="AJ1179">
        <v>869</v>
      </c>
      <c r="AK1179">
        <v>687</v>
      </c>
      <c r="AL1179">
        <v>209</v>
      </c>
      <c r="AM1179">
        <v>896</v>
      </c>
    </row>
    <row r="1180" spans="1:39" x14ac:dyDescent="0.15">
      <c r="A1180" t="s">
        <v>219</v>
      </c>
      <c r="B1180">
        <v>100</v>
      </c>
      <c r="C1180">
        <v>1</v>
      </c>
      <c r="D1180">
        <v>2</v>
      </c>
      <c r="E1180" t="s">
        <v>29</v>
      </c>
      <c r="F1180" t="s">
        <v>206</v>
      </c>
      <c r="G1180">
        <v>3121</v>
      </c>
      <c r="H1180">
        <v>3187</v>
      </c>
      <c r="I1180">
        <v>4428</v>
      </c>
      <c r="J1180">
        <v>198423.75</v>
      </c>
      <c r="K1180">
        <v>168644.55</v>
      </c>
      <c r="L1180">
        <v>162949.57999999999</v>
      </c>
      <c r="M1180">
        <v>61896.307999999997</v>
      </c>
      <c r="N1180">
        <v>917</v>
      </c>
      <c r="O1180">
        <v>928</v>
      </c>
      <c r="P1180">
        <v>1474</v>
      </c>
      <c r="Q1180">
        <v>63715.08</v>
      </c>
      <c r="R1180">
        <v>51436.23</v>
      </c>
      <c r="S1180">
        <v>47272.77</v>
      </c>
      <c r="T1180">
        <v>21508.1957</v>
      </c>
      <c r="U1180">
        <v>2204</v>
      </c>
      <c r="V1180">
        <v>2259</v>
      </c>
      <c r="W1180">
        <v>2954</v>
      </c>
      <c r="X1180">
        <v>134708.67000000001</v>
      </c>
      <c r="Y1180">
        <v>117208.32000000001</v>
      </c>
      <c r="Z1180">
        <v>115676.81</v>
      </c>
      <c r="AA1180">
        <v>40388.112300000001</v>
      </c>
      <c r="AB1180">
        <v>3021</v>
      </c>
      <c r="AC1180">
        <v>2778</v>
      </c>
      <c r="AD1180">
        <v>1160</v>
      </c>
      <c r="AE1180">
        <v>3041</v>
      </c>
      <c r="AF1180">
        <v>880</v>
      </c>
      <c r="AG1180">
        <v>853</v>
      </c>
      <c r="AH1180">
        <v>478</v>
      </c>
      <c r="AI1180">
        <v>897</v>
      </c>
      <c r="AJ1180">
        <v>2141</v>
      </c>
      <c r="AK1180">
        <v>1925</v>
      </c>
      <c r="AL1180">
        <v>682</v>
      </c>
      <c r="AM1180">
        <v>2144</v>
      </c>
    </row>
    <row r="1181" spans="1:39" x14ac:dyDescent="0.15">
      <c r="A1181" t="s">
        <v>219</v>
      </c>
      <c r="B1181">
        <v>100</v>
      </c>
      <c r="C1181">
        <v>1</v>
      </c>
      <c r="D1181">
        <v>2</v>
      </c>
      <c r="E1181" t="s">
        <v>32</v>
      </c>
      <c r="F1181" t="s">
        <v>206</v>
      </c>
      <c r="G1181">
        <v>204</v>
      </c>
      <c r="H1181">
        <v>208</v>
      </c>
      <c r="I1181">
        <v>318</v>
      </c>
      <c r="J1181">
        <v>15397.45</v>
      </c>
      <c r="K1181">
        <v>11961.34</v>
      </c>
      <c r="L1181">
        <v>11323.11</v>
      </c>
      <c r="M1181">
        <v>4736.7141000000001</v>
      </c>
      <c r="N1181">
        <v>89</v>
      </c>
      <c r="O1181">
        <v>90</v>
      </c>
      <c r="P1181">
        <v>152</v>
      </c>
      <c r="Q1181">
        <v>7092.31</v>
      </c>
      <c r="R1181">
        <v>5359.13</v>
      </c>
      <c r="S1181">
        <v>4817.18</v>
      </c>
      <c r="T1181">
        <v>2204.4684000000002</v>
      </c>
      <c r="U1181">
        <v>115</v>
      </c>
      <c r="V1181">
        <v>118</v>
      </c>
      <c r="W1181">
        <v>166</v>
      </c>
      <c r="X1181">
        <v>8305.14</v>
      </c>
      <c r="Y1181">
        <v>6602.21</v>
      </c>
      <c r="Z1181">
        <v>6505.93</v>
      </c>
      <c r="AA1181">
        <v>2532.2456999999999</v>
      </c>
      <c r="AB1181">
        <v>197</v>
      </c>
      <c r="AC1181">
        <v>151</v>
      </c>
      <c r="AD1181">
        <v>66</v>
      </c>
      <c r="AE1181">
        <v>177</v>
      </c>
      <c r="AF1181">
        <v>87</v>
      </c>
      <c r="AG1181">
        <v>75</v>
      </c>
      <c r="AH1181">
        <v>41</v>
      </c>
      <c r="AI1181">
        <v>84</v>
      </c>
      <c r="AJ1181">
        <v>110</v>
      </c>
      <c r="AK1181">
        <v>76</v>
      </c>
      <c r="AL1181">
        <v>25</v>
      </c>
      <c r="AM1181">
        <v>93</v>
      </c>
    </row>
    <row r="1182" spans="1:39" x14ac:dyDescent="0.15">
      <c r="A1182" t="s">
        <v>219</v>
      </c>
      <c r="B1182">
        <v>100</v>
      </c>
      <c r="C1182">
        <v>2</v>
      </c>
      <c r="D1182">
        <v>0</v>
      </c>
      <c r="E1182" t="s">
        <v>28</v>
      </c>
      <c r="F1182" t="s">
        <v>206</v>
      </c>
      <c r="G1182">
        <v>23</v>
      </c>
      <c r="H1182">
        <v>47</v>
      </c>
      <c r="I1182">
        <v>68</v>
      </c>
      <c r="J1182">
        <v>1724.79</v>
      </c>
      <c r="K1182">
        <v>1522.98</v>
      </c>
      <c r="L1182">
        <v>1385.91</v>
      </c>
      <c r="M1182">
        <v>703.63469999999995</v>
      </c>
      <c r="N1182">
        <v>23</v>
      </c>
      <c r="O1182">
        <v>23</v>
      </c>
      <c r="P1182">
        <v>40</v>
      </c>
      <c r="Q1182">
        <v>904.69</v>
      </c>
      <c r="R1182">
        <v>784.39</v>
      </c>
      <c r="S1182">
        <v>678.82</v>
      </c>
      <c r="T1182">
        <v>401.93470000000002</v>
      </c>
      <c r="U1182">
        <v>23</v>
      </c>
      <c r="V1182">
        <v>24</v>
      </c>
      <c r="W1182">
        <v>28</v>
      </c>
      <c r="X1182">
        <v>820.1</v>
      </c>
      <c r="Y1182">
        <v>738.59</v>
      </c>
      <c r="Z1182">
        <v>707.09</v>
      </c>
      <c r="AA1182">
        <v>301.7</v>
      </c>
      <c r="AB1182">
        <v>23</v>
      </c>
      <c r="AC1182">
        <v>21</v>
      </c>
      <c r="AD1182">
        <v>19</v>
      </c>
      <c r="AE1182">
        <v>15</v>
      </c>
      <c r="AF1182">
        <v>23</v>
      </c>
      <c r="AG1182">
        <v>21</v>
      </c>
      <c r="AH1182">
        <v>19</v>
      </c>
      <c r="AI1182">
        <v>15</v>
      </c>
      <c r="AJ1182">
        <v>23</v>
      </c>
      <c r="AK1182">
        <v>21</v>
      </c>
      <c r="AL1182">
        <v>19</v>
      </c>
      <c r="AM1182">
        <v>15</v>
      </c>
    </row>
    <row r="1183" spans="1:39" x14ac:dyDescent="0.15">
      <c r="A1183" t="s">
        <v>219</v>
      </c>
      <c r="B1183">
        <v>100</v>
      </c>
      <c r="C1183">
        <v>2</v>
      </c>
      <c r="D1183">
        <v>0</v>
      </c>
      <c r="E1183" t="s">
        <v>29</v>
      </c>
      <c r="F1183" t="s">
        <v>206</v>
      </c>
      <c r="G1183">
        <v>1</v>
      </c>
      <c r="H1183">
        <v>2</v>
      </c>
      <c r="I1183">
        <v>3</v>
      </c>
      <c r="J1183">
        <v>84.97</v>
      </c>
      <c r="K1183">
        <v>75.13</v>
      </c>
      <c r="L1183">
        <v>48.14</v>
      </c>
      <c r="M1183">
        <v>40.718299999999999</v>
      </c>
      <c r="N1183">
        <v>1</v>
      </c>
      <c r="O1183">
        <v>1</v>
      </c>
      <c r="P1183">
        <v>2</v>
      </c>
      <c r="Q1183">
        <v>54.98</v>
      </c>
      <c r="R1183">
        <v>49.49</v>
      </c>
      <c r="S1183">
        <v>22.5</v>
      </c>
      <c r="T1183">
        <v>29.083500000000001</v>
      </c>
      <c r="U1183">
        <v>1</v>
      </c>
      <c r="V1183">
        <v>1</v>
      </c>
      <c r="W1183">
        <v>1</v>
      </c>
      <c r="X1183">
        <v>29.99</v>
      </c>
      <c r="Y1183">
        <v>25.64</v>
      </c>
      <c r="Z1183">
        <v>25.64</v>
      </c>
      <c r="AA1183">
        <v>11.6348</v>
      </c>
      <c r="AB1183">
        <v>1</v>
      </c>
      <c r="AC1183">
        <v>1</v>
      </c>
      <c r="AD1183">
        <v>0</v>
      </c>
      <c r="AE1183">
        <v>1</v>
      </c>
      <c r="AF1183">
        <v>1</v>
      </c>
      <c r="AG1183">
        <v>1</v>
      </c>
      <c r="AH1183">
        <v>0</v>
      </c>
      <c r="AI1183">
        <v>1</v>
      </c>
      <c r="AJ1183">
        <v>1</v>
      </c>
      <c r="AK1183">
        <v>1</v>
      </c>
      <c r="AL1183">
        <v>0</v>
      </c>
      <c r="AM1183">
        <v>1</v>
      </c>
    </row>
    <row r="1184" spans="1:39" x14ac:dyDescent="0.15">
      <c r="A1184" t="s">
        <v>219</v>
      </c>
      <c r="B1184">
        <v>100</v>
      </c>
      <c r="C1184">
        <v>2</v>
      </c>
      <c r="D1184">
        <v>0</v>
      </c>
      <c r="E1184" t="s">
        <v>32</v>
      </c>
      <c r="F1184" t="s">
        <v>206</v>
      </c>
      <c r="G1184">
        <v>3</v>
      </c>
      <c r="H1184">
        <v>6</v>
      </c>
      <c r="I1184">
        <v>9</v>
      </c>
      <c r="J1184">
        <v>253.92</v>
      </c>
      <c r="K1184">
        <v>213.44</v>
      </c>
      <c r="L1184">
        <v>213.44</v>
      </c>
      <c r="M1184">
        <v>113.21339999999999</v>
      </c>
      <c r="N1184">
        <v>3</v>
      </c>
      <c r="O1184">
        <v>3</v>
      </c>
      <c r="P1184">
        <v>5</v>
      </c>
      <c r="Q1184">
        <v>104.95</v>
      </c>
      <c r="R1184">
        <v>77.37</v>
      </c>
      <c r="S1184">
        <v>77.37</v>
      </c>
      <c r="T1184">
        <v>61.763399999999997</v>
      </c>
      <c r="U1184">
        <v>3</v>
      </c>
      <c r="V1184">
        <v>3</v>
      </c>
      <c r="W1184">
        <v>4</v>
      </c>
      <c r="X1184">
        <v>148.97</v>
      </c>
      <c r="Y1184">
        <v>136.07</v>
      </c>
      <c r="Z1184">
        <v>136.07</v>
      </c>
      <c r="AA1184">
        <v>51.45</v>
      </c>
      <c r="AB1184">
        <v>3</v>
      </c>
      <c r="AC1184">
        <v>3</v>
      </c>
      <c r="AD1184">
        <v>3</v>
      </c>
      <c r="AE1184">
        <v>2</v>
      </c>
      <c r="AF1184">
        <v>3</v>
      </c>
      <c r="AG1184">
        <v>3</v>
      </c>
      <c r="AH1184">
        <v>3</v>
      </c>
      <c r="AI1184">
        <v>2</v>
      </c>
      <c r="AJ1184">
        <v>3</v>
      </c>
      <c r="AK1184">
        <v>3</v>
      </c>
      <c r="AL1184">
        <v>3</v>
      </c>
      <c r="AM1184">
        <v>2</v>
      </c>
    </row>
    <row r="1185" spans="1:39" x14ac:dyDescent="0.15">
      <c r="A1185" t="s">
        <v>219</v>
      </c>
      <c r="B1185">
        <v>100</v>
      </c>
      <c r="C1185">
        <v>2</v>
      </c>
      <c r="D1185">
        <v>1</v>
      </c>
      <c r="E1185" t="s">
        <v>28</v>
      </c>
      <c r="F1185" t="s">
        <v>206</v>
      </c>
      <c r="G1185">
        <v>126</v>
      </c>
      <c r="H1185">
        <v>257</v>
      </c>
      <c r="I1185">
        <v>352</v>
      </c>
      <c r="J1185">
        <v>10097.43</v>
      </c>
      <c r="K1185">
        <v>8673.6200000000008</v>
      </c>
      <c r="L1185">
        <v>7740.55</v>
      </c>
      <c r="M1185">
        <v>4078.9405999999999</v>
      </c>
      <c r="N1185">
        <v>126</v>
      </c>
      <c r="O1185">
        <v>127</v>
      </c>
      <c r="P1185">
        <v>198</v>
      </c>
      <c r="Q1185">
        <v>5420.36</v>
      </c>
      <c r="R1185">
        <v>4437.7299999999996</v>
      </c>
      <c r="S1185">
        <v>3601.85</v>
      </c>
      <c r="T1185">
        <v>2410.2422999999999</v>
      </c>
      <c r="U1185">
        <v>126</v>
      </c>
      <c r="V1185">
        <v>130</v>
      </c>
      <c r="W1185">
        <v>154</v>
      </c>
      <c r="X1185">
        <v>4677.07</v>
      </c>
      <c r="Y1185">
        <v>4235.8900000000003</v>
      </c>
      <c r="Z1185">
        <v>4138.7</v>
      </c>
      <c r="AA1185">
        <v>1668.6983</v>
      </c>
      <c r="AB1185">
        <v>121</v>
      </c>
      <c r="AC1185">
        <v>125</v>
      </c>
      <c r="AD1185">
        <v>103</v>
      </c>
      <c r="AE1185">
        <v>120</v>
      </c>
      <c r="AF1185">
        <v>121</v>
      </c>
      <c r="AG1185">
        <v>125</v>
      </c>
      <c r="AH1185">
        <v>103</v>
      </c>
      <c r="AI1185">
        <v>120</v>
      </c>
      <c r="AJ1185">
        <v>121</v>
      </c>
      <c r="AK1185">
        <v>125</v>
      </c>
      <c r="AL1185">
        <v>103</v>
      </c>
      <c r="AM1185">
        <v>120</v>
      </c>
    </row>
    <row r="1186" spans="1:39" x14ac:dyDescent="0.15">
      <c r="A1186" t="s">
        <v>219</v>
      </c>
      <c r="B1186">
        <v>100</v>
      </c>
      <c r="C1186">
        <v>2</v>
      </c>
      <c r="D1186">
        <v>1</v>
      </c>
      <c r="E1186" t="s">
        <v>30</v>
      </c>
      <c r="F1186" t="s">
        <v>206</v>
      </c>
      <c r="G1186">
        <v>11</v>
      </c>
      <c r="H1186">
        <v>24</v>
      </c>
      <c r="I1186">
        <v>31</v>
      </c>
      <c r="J1186">
        <v>818.75</v>
      </c>
      <c r="K1186">
        <v>729.75</v>
      </c>
      <c r="L1186">
        <v>598.21</v>
      </c>
      <c r="M1186">
        <v>385.09800000000001</v>
      </c>
      <c r="N1186">
        <v>11</v>
      </c>
      <c r="O1186">
        <v>11</v>
      </c>
      <c r="P1186">
        <v>18</v>
      </c>
      <c r="Q1186">
        <v>446.83</v>
      </c>
      <c r="R1186">
        <v>380.43</v>
      </c>
      <c r="S1186">
        <v>248.89</v>
      </c>
      <c r="T1186">
        <v>255.55099999999999</v>
      </c>
      <c r="U1186">
        <v>11</v>
      </c>
      <c r="V1186">
        <v>13</v>
      </c>
      <c r="W1186">
        <v>13</v>
      </c>
      <c r="X1186">
        <v>371.92</v>
      </c>
      <c r="Y1186">
        <v>349.32</v>
      </c>
      <c r="Z1186">
        <v>349.32</v>
      </c>
      <c r="AA1186">
        <v>129.547</v>
      </c>
      <c r="AB1186">
        <v>10</v>
      </c>
      <c r="AC1186">
        <v>11</v>
      </c>
      <c r="AD1186">
        <v>10</v>
      </c>
      <c r="AE1186">
        <v>11</v>
      </c>
      <c r="AF1186">
        <v>10</v>
      </c>
      <c r="AG1186">
        <v>11</v>
      </c>
      <c r="AH1186">
        <v>10</v>
      </c>
      <c r="AI1186">
        <v>11</v>
      </c>
      <c r="AJ1186">
        <v>10</v>
      </c>
      <c r="AK1186">
        <v>11</v>
      </c>
      <c r="AL1186">
        <v>10</v>
      </c>
      <c r="AM1186">
        <v>11</v>
      </c>
    </row>
    <row r="1187" spans="1:39" x14ac:dyDescent="0.15">
      <c r="A1187" t="s">
        <v>219</v>
      </c>
      <c r="B1187">
        <v>100</v>
      </c>
      <c r="C1187">
        <v>2</v>
      </c>
      <c r="D1187">
        <v>1</v>
      </c>
      <c r="E1187" t="s">
        <v>29</v>
      </c>
      <c r="F1187" t="s">
        <v>206</v>
      </c>
      <c r="G1187">
        <v>160</v>
      </c>
      <c r="H1187">
        <v>326</v>
      </c>
      <c r="I1187">
        <v>471</v>
      </c>
      <c r="J1187">
        <v>14045.47</v>
      </c>
      <c r="K1187">
        <v>11233.63</v>
      </c>
      <c r="L1187">
        <v>9993.34</v>
      </c>
      <c r="M1187">
        <v>5649.2182000000003</v>
      </c>
      <c r="N1187">
        <v>160</v>
      </c>
      <c r="O1187">
        <v>164</v>
      </c>
      <c r="P1187">
        <v>267</v>
      </c>
      <c r="Q1187">
        <v>7571.64</v>
      </c>
      <c r="R1187">
        <v>5781.3</v>
      </c>
      <c r="S1187">
        <v>4679.1099999999997</v>
      </c>
      <c r="T1187">
        <v>3391.0358000000001</v>
      </c>
      <c r="U1187">
        <v>160</v>
      </c>
      <c r="V1187">
        <v>162</v>
      </c>
      <c r="W1187">
        <v>204</v>
      </c>
      <c r="X1187">
        <v>6473.83</v>
      </c>
      <c r="Y1187">
        <v>5452.33</v>
      </c>
      <c r="Z1187">
        <v>5314.23</v>
      </c>
      <c r="AA1187">
        <v>2258.1824000000001</v>
      </c>
      <c r="AB1187">
        <v>154</v>
      </c>
      <c r="AC1187">
        <v>158</v>
      </c>
      <c r="AD1187">
        <v>128</v>
      </c>
      <c r="AE1187">
        <v>158</v>
      </c>
      <c r="AF1187">
        <v>154</v>
      </c>
      <c r="AG1187">
        <v>158</v>
      </c>
      <c r="AH1187">
        <v>128</v>
      </c>
      <c r="AI1187">
        <v>158</v>
      </c>
      <c r="AJ1187">
        <v>154</v>
      </c>
      <c r="AK1187">
        <v>158</v>
      </c>
      <c r="AL1187">
        <v>128</v>
      </c>
      <c r="AM1187">
        <v>158</v>
      </c>
    </row>
    <row r="1188" spans="1:39" x14ac:dyDescent="0.15">
      <c r="A1188" t="s">
        <v>219</v>
      </c>
      <c r="B1188">
        <v>100</v>
      </c>
      <c r="C1188">
        <v>2</v>
      </c>
      <c r="D1188">
        <v>1</v>
      </c>
      <c r="E1188" t="s">
        <v>32</v>
      </c>
      <c r="F1188" t="s">
        <v>206</v>
      </c>
      <c r="G1188">
        <v>6</v>
      </c>
      <c r="H1188">
        <v>12</v>
      </c>
      <c r="I1188">
        <v>23</v>
      </c>
      <c r="J1188">
        <v>602.79</v>
      </c>
      <c r="K1188">
        <v>475.49</v>
      </c>
      <c r="L1188">
        <v>430.52</v>
      </c>
      <c r="M1188">
        <v>282.41680000000002</v>
      </c>
      <c r="N1188">
        <v>6</v>
      </c>
      <c r="O1188">
        <v>6</v>
      </c>
      <c r="P1188">
        <v>13</v>
      </c>
      <c r="Q1188">
        <v>294.87</v>
      </c>
      <c r="R1188">
        <v>238.54</v>
      </c>
      <c r="S1188">
        <v>193.57</v>
      </c>
      <c r="T1188">
        <v>162.6568</v>
      </c>
      <c r="U1188">
        <v>6</v>
      </c>
      <c r="V1188">
        <v>6</v>
      </c>
      <c r="W1188">
        <v>10</v>
      </c>
      <c r="X1188">
        <v>307.92</v>
      </c>
      <c r="Y1188">
        <v>236.95</v>
      </c>
      <c r="Z1188">
        <v>236.95</v>
      </c>
      <c r="AA1188">
        <v>119.76</v>
      </c>
      <c r="AB1188">
        <v>6</v>
      </c>
      <c r="AC1188">
        <v>5</v>
      </c>
      <c r="AD1188">
        <v>4</v>
      </c>
      <c r="AE1188">
        <v>6</v>
      </c>
      <c r="AF1188">
        <v>6</v>
      </c>
      <c r="AG1188">
        <v>5</v>
      </c>
      <c r="AH1188">
        <v>4</v>
      </c>
      <c r="AI1188">
        <v>6</v>
      </c>
      <c r="AJ1188">
        <v>6</v>
      </c>
      <c r="AK1188">
        <v>5</v>
      </c>
      <c r="AL1188">
        <v>4</v>
      </c>
      <c r="AM1188">
        <v>6</v>
      </c>
    </row>
    <row r="1189" spans="1:39" x14ac:dyDescent="0.15">
      <c r="A1189" t="s">
        <v>219</v>
      </c>
      <c r="B1189">
        <v>100</v>
      </c>
      <c r="C1189">
        <v>2</v>
      </c>
      <c r="D1189">
        <v>2</v>
      </c>
      <c r="E1189" t="s">
        <v>28</v>
      </c>
      <c r="F1189" t="s">
        <v>206</v>
      </c>
      <c r="G1189">
        <v>24</v>
      </c>
      <c r="H1189">
        <v>48</v>
      </c>
      <c r="I1189">
        <v>71</v>
      </c>
      <c r="J1189">
        <v>2006.83</v>
      </c>
      <c r="K1189">
        <v>1692.77</v>
      </c>
      <c r="L1189">
        <v>1514.56</v>
      </c>
      <c r="M1189">
        <v>865.87310000000002</v>
      </c>
      <c r="N1189">
        <v>24</v>
      </c>
      <c r="O1189">
        <v>24</v>
      </c>
      <c r="P1189">
        <v>43</v>
      </c>
      <c r="Q1189">
        <v>1070.6300000000001</v>
      </c>
      <c r="R1189">
        <v>889.37</v>
      </c>
      <c r="S1189">
        <v>711.16</v>
      </c>
      <c r="T1189">
        <v>498.23700000000002</v>
      </c>
      <c r="U1189">
        <v>24</v>
      </c>
      <c r="V1189">
        <v>24</v>
      </c>
      <c r="W1189">
        <v>28</v>
      </c>
      <c r="X1189">
        <v>936.2</v>
      </c>
      <c r="Y1189">
        <v>803.4</v>
      </c>
      <c r="Z1189">
        <v>803.4</v>
      </c>
      <c r="AA1189">
        <v>367.6361</v>
      </c>
      <c r="AB1189">
        <v>24</v>
      </c>
      <c r="AC1189">
        <v>24</v>
      </c>
      <c r="AD1189">
        <v>20</v>
      </c>
      <c r="AE1189">
        <v>17</v>
      </c>
      <c r="AF1189">
        <v>24</v>
      </c>
      <c r="AG1189">
        <v>24</v>
      </c>
      <c r="AH1189">
        <v>20</v>
      </c>
      <c r="AI1189">
        <v>17</v>
      </c>
      <c r="AJ1189">
        <v>24</v>
      </c>
      <c r="AK1189">
        <v>24</v>
      </c>
      <c r="AL1189">
        <v>20</v>
      </c>
      <c r="AM1189">
        <v>17</v>
      </c>
    </row>
    <row r="1190" spans="1:39" x14ac:dyDescent="0.15">
      <c r="A1190" t="s">
        <v>219</v>
      </c>
      <c r="B1190">
        <v>100</v>
      </c>
      <c r="C1190">
        <v>2</v>
      </c>
      <c r="D1190">
        <v>2</v>
      </c>
      <c r="E1190" t="s">
        <v>30</v>
      </c>
      <c r="F1190" t="s">
        <v>206</v>
      </c>
      <c r="G1190">
        <v>2</v>
      </c>
      <c r="H1190">
        <v>4</v>
      </c>
      <c r="I1190">
        <v>4</v>
      </c>
      <c r="J1190">
        <v>178.97</v>
      </c>
      <c r="K1190">
        <v>153.16999999999999</v>
      </c>
      <c r="L1190">
        <v>125.18</v>
      </c>
      <c r="M1190">
        <v>79.38</v>
      </c>
      <c r="N1190">
        <v>2</v>
      </c>
      <c r="O1190">
        <v>2</v>
      </c>
      <c r="P1190">
        <v>2</v>
      </c>
      <c r="Q1190">
        <v>79.98</v>
      </c>
      <c r="R1190">
        <v>67.98</v>
      </c>
      <c r="S1190">
        <v>39.99</v>
      </c>
      <c r="T1190">
        <v>49.53</v>
      </c>
      <c r="U1190">
        <v>2</v>
      </c>
      <c r="V1190">
        <v>2</v>
      </c>
      <c r="W1190">
        <v>2</v>
      </c>
      <c r="X1190">
        <v>98.99</v>
      </c>
      <c r="Y1190">
        <v>85.19</v>
      </c>
      <c r="Z1190">
        <v>85.19</v>
      </c>
      <c r="AA1190">
        <v>29.85</v>
      </c>
      <c r="AB1190">
        <v>2</v>
      </c>
      <c r="AC1190">
        <v>2</v>
      </c>
      <c r="AD1190">
        <v>1</v>
      </c>
      <c r="AE1190">
        <v>2</v>
      </c>
      <c r="AF1190">
        <v>2</v>
      </c>
      <c r="AG1190">
        <v>2</v>
      </c>
      <c r="AH1190">
        <v>1</v>
      </c>
      <c r="AI1190">
        <v>2</v>
      </c>
      <c r="AJ1190">
        <v>2</v>
      </c>
      <c r="AK1190">
        <v>2</v>
      </c>
      <c r="AL1190">
        <v>1</v>
      </c>
      <c r="AM1190">
        <v>2</v>
      </c>
    </row>
    <row r="1191" spans="1:39" x14ac:dyDescent="0.15">
      <c r="A1191" t="s">
        <v>219</v>
      </c>
      <c r="B1191">
        <v>100</v>
      </c>
      <c r="C1191">
        <v>2</v>
      </c>
      <c r="D1191">
        <v>2</v>
      </c>
      <c r="E1191" t="s">
        <v>29</v>
      </c>
      <c r="F1191" t="s">
        <v>206</v>
      </c>
      <c r="G1191">
        <v>14</v>
      </c>
      <c r="H1191">
        <v>28</v>
      </c>
      <c r="I1191">
        <v>37</v>
      </c>
      <c r="J1191">
        <v>1172.77</v>
      </c>
      <c r="K1191">
        <v>951.02</v>
      </c>
      <c r="L1191">
        <v>823.17</v>
      </c>
      <c r="M1191">
        <v>396.43020000000001</v>
      </c>
      <c r="N1191">
        <v>14</v>
      </c>
      <c r="O1191">
        <v>14</v>
      </c>
      <c r="P1191">
        <v>21</v>
      </c>
      <c r="Q1191">
        <v>625.88</v>
      </c>
      <c r="R1191">
        <v>510.83</v>
      </c>
      <c r="S1191">
        <v>382.98</v>
      </c>
      <c r="T1191">
        <v>221.42019999999999</v>
      </c>
      <c r="U1191">
        <v>14</v>
      </c>
      <c r="V1191">
        <v>14</v>
      </c>
      <c r="W1191">
        <v>16</v>
      </c>
      <c r="X1191">
        <v>546.89</v>
      </c>
      <c r="Y1191">
        <v>440.19</v>
      </c>
      <c r="Z1191">
        <v>440.19</v>
      </c>
      <c r="AA1191">
        <v>175.01</v>
      </c>
      <c r="AB1191">
        <v>12</v>
      </c>
      <c r="AC1191">
        <v>13</v>
      </c>
      <c r="AD1191">
        <v>11</v>
      </c>
      <c r="AE1191">
        <v>13</v>
      </c>
      <c r="AF1191">
        <v>12</v>
      </c>
      <c r="AG1191">
        <v>13</v>
      </c>
      <c r="AH1191">
        <v>11</v>
      </c>
      <c r="AI1191">
        <v>13</v>
      </c>
      <c r="AJ1191">
        <v>12</v>
      </c>
      <c r="AK1191">
        <v>13</v>
      </c>
      <c r="AL1191">
        <v>11</v>
      </c>
      <c r="AM1191">
        <v>13</v>
      </c>
    </row>
    <row r="1192" spans="1:39" x14ac:dyDescent="0.15">
      <c r="A1192" t="s">
        <v>220</v>
      </c>
      <c r="B1192">
        <v>-1</v>
      </c>
      <c r="C1192">
        <v>0</v>
      </c>
      <c r="D1192">
        <v>0</v>
      </c>
      <c r="E1192" t="s">
        <v>28</v>
      </c>
      <c r="F1192" t="s">
        <v>206</v>
      </c>
      <c r="G1192">
        <v>0</v>
      </c>
      <c r="H1192">
        <v>21513</v>
      </c>
      <c r="I1192">
        <v>45256</v>
      </c>
      <c r="J1192">
        <v>2466800.48</v>
      </c>
      <c r="K1192">
        <v>2251927.15</v>
      </c>
      <c r="L1192">
        <v>2194563.29</v>
      </c>
      <c r="M1192">
        <v>650537.35190000001</v>
      </c>
      <c r="N1192">
        <v>0</v>
      </c>
      <c r="O1192">
        <v>98</v>
      </c>
      <c r="P1192">
        <v>369</v>
      </c>
      <c r="Q1192">
        <v>17798.79</v>
      </c>
      <c r="R1192">
        <v>15500.86</v>
      </c>
      <c r="S1192">
        <v>15155.64</v>
      </c>
      <c r="T1192">
        <v>6136.5869000000002</v>
      </c>
      <c r="U1192">
        <v>0</v>
      </c>
      <c r="V1192">
        <v>21415</v>
      </c>
      <c r="W1192">
        <v>44887</v>
      </c>
      <c r="X1192">
        <v>2449001.69</v>
      </c>
      <c r="Y1192">
        <v>2236426.29</v>
      </c>
      <c r="Z1192">
        <v>2179407.65</v>
      </c>
      <c r="AA1192">
        <v>644400.76500000001</v>
      </c>
      <c r="AB1192">
        <v>0</v>
      </c>
      <c r="AC1192">
        <v>0</v>
      </c>
      <c r="AD1192">
        <v>0</v>
      </c>
      <c r="AE1192">
        <v>0</v>
      </c>
      <c r="AF1192">
        <v>0</v>
      </c>
      <c r="AG1192">
        <v>0</v>
      </c>
      <c r="AH1192">
        <v>0</v>
      </c>
      <c r="AI1192">
        <v>0</v>
      </c>
      <c r="AJ1192">
        <v>0</v>
      </c>
      <c r="AK1192">
        <v>0</v>
      </c>
      <c r="AL1192">
        <v>0</v>
      </c>
      <c r="AM1192">
        <v>0</v>
      </c>
    </row>
    <row r="1193" spans="1:39" x14ac:dyDescent="0.15">
      <c r="A1193" t="s">
        <v>220</v>
      </c>
      <c r="B1193">
        <v>5</v>
      </c>
      <c r="C1193">
        <v>1</v>
      </c>
      <c r="D1193">
        <v>0</v>
      </c>
      <c r="E1193" t="s">
        <v>28</v>
      </c>
      <c r="F1193" t="s">
        <v>206</v>
      </c>
      <c r="G1193">
        <v>419</v>
      </c>
      <c r="H1193">
        <v>779</v>
      </c>
      <c r="I1193">
        <v>5793</v>
      </c>
      <c r="J1193">
        <v>352623.21</v>
      </c>
      <c r="K1193">
        <v>316558.64</v>
      </c>
      <c r="L1193">
        <v>286102.77</v>
      </c>
      <c r="M1193">
        <v>90711.479200000002</v>
      </c>
      <c r="N1193">
        <v>173</v>
      </c>
      <c r="O1193">
        <v>307</v>
      </c>
      <c r="P1193">
        <v>2441</v>
      </c>
      <c r="Q1193">
        <v>146560.70000000001</v>
      </c>
      <c r="R1193">
        <v>130525.8</v>
      </c>
      <c r="S1193">
        <v>111785.64</v>
      </c>
      <c r="T1193">
        <v>40960.5337</v>
      </c>
      <c r="U1193">
        <v>246</v>
      </c>
      <c r="V1193">
        <v>472</v>
      </c>
      <c r="W1193">
        <v>3352</v>
      </c>
      <c r="X1193">
        <v>206062.51</v>
      </c>
      <c r="Y1193">
        <v>186032.84</v>
      </c>
      <c r="Z1193">
        <v>174317.13</v>
      </c>
      <c r="AA1193">
        <v>49750.945500000002</v>
      </c>
      <c r="AB1193">
        <v>406</v>
      </c>
      <c r="AC1193">
        <v>320</v>
      </c>
      <c r="AD1193">
        <v>262</v>
      </c>
      <c r="AE1193">
        <v>240</v>
      </c>
      <c r="AF1193">
        <v>173</v>
      </c>
      <c r="AG1193">
        <v>166</v>
      </c>
      <c r="AH1193">
        <v>142</v>
      </c>
      <c r="AI1193">
        <v>116</v>
      </c>
      <c r="AJ1193">
        <v>233</v>
      </c>
      <c r="AK1193">
        <v>154</v>
      </c>
      <c r="AL1193">
        <v>120</v>
      </c>
      <c r="AM1193">
        <v>124</v>
      </c>
    </row>
    <row r="1194" spans="1:39" x14ac:dyDescent="0.15">
      <c r="A1194" t="s">
        <v>220</v>
      </c>
      <c r="B1194">
        <v>5</v>
      </c>
      <c r="C1194">
        <v>1</v>
      </c>
      <c r="D1194">
        <v>0</v>
      </c>
      <c r="E1194" t="s">
        <v>29</v>
      </c>
      <c r="F1194" t="s">
        <v>206</v>
      </c>
      <c r="G1194">
        <v>3</v>
      </c>
      <c r="H1194">
        <v>6</v>
      </c>
      <c r="I1194">
        <v>53</v>
      </c>
      <c r="J1194">
        <v>2690.74</v>
      </c>
      <c r="K1194">
        <v>2236.8000000000002</v>
      </c>
      <c r="L1194">
        <v>2192.71</v>
      </c>
      <c r="M1194">
        <v>999.59370000000001</v>
      </c>
      <c r="N1194">
        <v>2</v>
      </c>
      <c r="O1194">
        <v>5</v>
      </c>
      <c r="P1194">
        <v>40</v>
      </c>
      <c r="Q1194">
        <v>1862.75</v>
      </c>
      <c r="R1194">
        <v>1500.21</v>
      </c>
      <c r="S1194">
        <v>1456.12</v>
      </c>
      <c r="T1194">
        <v>803.17370000000005</v>
      </c>
      <c r="U1194">
        <v>1</v>
      </c>
      <c r="V1194">
        <v>1</v>
      </c>
      <c r="W1194">
        <v>13</v>
      </c>
      <c r="X1194">
        <v>827.99</v>
      </c>
      <c r="Y1194">
        <v>736.59</v>
      </c>
      <c r="Z1194">
        <v>736.59</v>
      </c>
      <c r="AA1194">
        <v>196.42</v>
      </c>
      <c r="AB1194">
        <v>3</v>
      </c>
      <c r="AC1194">
        <v>3</v>
      </c>
      <c r="AD1194">
        <v>3</v>
      </c>
      <c r="AE1194">
        <v>2</v>
      </c>
      <c r="AF1194">
        <v>2</v>
      </c>
      <c r="AG1194">
        <v>2</v>
      </c>
      <c r="AH1194">
        <v>2</v>
      </c>
      <c r="AI1194">
        <v>1</v>
      </c>
      <c r="AJ1194">
        <v>1</v>
      </c>
      <c r="AK1194">
        <v>1</v>
      </c>
      <c r="AL1194">
        <v>1</v>
      </c>
      <c r="AM1194">
        <v>1</v>
      </c>
    </row>
    <row r="1195" spans="1:39" x14ac:dyDescent="0.15">
      <c r="A1195" t="s">
        <v>220</v>
      </c>
      <c r="B1195">
        <v>5</v>
      </c>
      <c r="C1195">
        <v>1</v>
      </c>
      <c r="D1195">
        <v>0</v>
      </c>
      <c r="E1195" t="s">
        <v>32</v>
      </c>
      <c r="F1195" t="s">
        <v>206</v>
      </c>
      <c r="G1195">
        <v>223</v>
      </c>
      <c r="H1195">
        <v>451</v>
      </c>
      <c r="I1195">
        <v>3413</v>
      </c>
      <c r="J1195">
        <v>205768.77</v>
      </c>
      <c r="K1195">
        <v>172307.41</v>
      </c>
      <c r="L1195">
        <v>160618.17000000001</v>
      </c>
      <c r="M1195">
        <v>51119.6944</v>
      </c>
      <c r="N1195">
        <v>24</v>
      </c>
      <c r="O1195">
        <v>45</v>
      </c>
      <c r="P1195">
        <v>363</v>
      </c>
      <c r="Q1195">
        <v>21869.03</v>
      </c>
      <c r="R1195">
        <v>17684.45</v>
      </c>
      <c r="S1195">
        <v>15045.66</v>
      </c>
      <c r="T1195">
        <v>5867.3335999999999</v>
      </c>
      <c r="U1195">
        <v>199</v>
      </c>
      <c r="V1195">
        <v>406</v>
      </c>
      <c r="W1195">
        <v>3050</v>
      </c>
      <c r="X1195">
        <v>183899.74</v>
      </c>
      <c r="Y1195">
        <v>154622.96</v>
      </c>
      <c r="Z1195">
        <v>145572.51</v>
      </c>
      <c r="AA1195">
        <v>45252.360800000002</v>
      </c>
      <c r="AB1195">
        <v>223</v>
      </c>
      <c r="AC1195">
        <v>144</v>
      </c>
      <c r="AD1195">
        <v>122</v>
      </c>
      <c r="AE1195">
        <v>155</v>
      </c>
      <c r="AF1195">
        <v>24</v>
      </c>
      <c r="AG1195">
        <v>17</v>
      </c>
      <c r="AH1195">
        <v>15</v>
      </c>
      <c r="AI1195">
        <v>18</v>
      </c>
      <c r="AJ1195">
        <v>199</v>
      </c>
      <c r="AK1195">
        <v>127</v>
      </c>
      <c r="AL1195">
        <v>107</v>
      </c>
      <c r="AM1195">
        <v>137</v>
      </c>
    </row>
    <row r="1196" spans="1:39" x14ac:dyDescent="0.15">
      <c r="A1196" t="s">
        <v>220</v>
      </c>
      <c r="B1196">
        <v>5</v>
      </c>
      <c r="C1196">
        <v>1</v>
      </c>
      <c r="D1196">
        <v>1</v>
      </c>
      <c r="E1196" t="s">
        <v>28</v>
      </c>
      <c r="F1196" t="s">
        <v>206</v>
      </c>
      <c r="G1196">
        <v>2591</v>
      </c>
      <c r="H1196">
        <v>6566</v>
      </c>
      <c r="I1196">
        <v>36831</v>
      </c>
      <c r="J1196">
        <v>2252505.11</v>
      </c>
      <c r="K1196">
        <v>1995679.81</v>
      </c>
      <c r="L1196">
        <v>1811118.76</v>
      </c>
      <c r="M1196">
        <v>572122.54859999998</v>
      </c>
      <c r="N1196">
        <v>1352</v>
      </c>
      <c r="O1196">
        <v>2905</v>
      </c>
      <c r="P1196">
        <v>19113</v>
      </c>
      <c r="Q1196">
        <v>1184694.3999999999</v>
      </c>
      <c r="R1196">
        <v>1084259.02</v>
      </c>
      <c r="S1196">
        <v>981701.15</v>
      </c>
      <c r="T1196">
        <v>313178.32880000002</v>
      </c>
      <c r="U1196">
        <v>1239</v>
      </c>
      <c r="V1196">
        <v>3661</v>
      </c>
      <c r="W1196">
        <v>17718</v>
      </c>
      <c r="X1196">
        <v>1067810.71</v>
      </c>
      <c r="Y1196">
        <v>911420.79</v>
      </c>
      <c r="Z1196">
        <v>829417.61</v>
      </c>
      <c r="AA1196">
        <v>258944.21979999999</v>
      </c>
      <c r="AB1196">
        <v>2346</v>
      </c>
      <c r="AC1196">
        <v>2418</v>
      </c>
      <c r="AD1196">
        <v>1583</v>
      </c>
      <c r="AE1196">
        <v>2231</v>
      </c>
      <c r="AF1196">
        <v>1294</v>
      </c>
      <c r="AG1196">
        <v>1306</v>
      </c>
      <c r="AH1196">
        <v>906</v>
      </c>
      <c r="AI1196">
        <v>1249</v>
      </c>
      <c r="AJ1196">
        <v>1052</v>
      </c>
      <c r="AK1196">
        <v>1112</v>
      </c>
      <c r="AL1196">
        <v>677</v>
      </c>
      <c r="AM1196">
        <v>982</v>
      </c>
    </row>
    <row r="1197" spans="1:39" x14ac:dyDescent="0.15">
      <c r="A1197" t="s">
        <v>220</v>
      </c>
      <c r="B1197">
        <v>5</v>
      </c>
      <c r="C1197">
        <v>1</v>
      </c>
      <c r="D1197">
        <v>1</v>
      </c>
      <c r="E1197" t="s">
        <v>30</v>
      </c>
      <c r="F1197" t="s">
        <v>206</v>
      </c>
      <c r="G1197">
        <v>294</v>
      </c>
      <c r="H1197">
        <v>800</v>
      </c>
      <c r="I1197">
        <v>4099</v>
      </c>
      <c r="J1197">
        <v>248665.39</v>
      </c>
      <c r="K1197">
        <v>226546.19</v>
      </c>
      <c r="L1197">
        <v>206667.25</v>
      </c>
      <c r="M1197">
        <v>64028.536599999999</v>
      </c>
      <c r="N1197">
        <v>145</v>
      </c>
      <c r="O1197">
        <v>359</v>
      </c>
      <c r="P1197">
        <v>2153</v>
      </c>
      <c r="Q1197">
        <v>131255.49</v>
      </c>
      <c r="R1197">
        <v>122258.71</v>
      </c>
      <c r="S1197">
        <v>111775.4</v>
      </c>
      <c r="T1197">
        <v>35072.468500000003</v>
      </c>
      <c r="U1197">
        <v>149</v>
      </c>
      <c r="V1197">
        <v>441</v>
      </c>
      <c r="W1197">
        <v>1946</v>
      </c>
      <c r="X1197">
        <v>117409.9</v>
      </c>
      <c r="Y1197">
        <v>104287.48</v>
      </c>
      <c r="Z1197">
        <v>94891.85</v>
      </c>
      <c r="AA1197">
        <v>28956.0681</v>
      </c>
      <c r="AB1197">
        <v>264</v>
      </c>
      <c r="AC1197">
        <v>292</v>
      </c>
      <c r="AD1197">
        <v>181</v>
      </c>
      <c r="AE1197">
        <v>263</v>
      </c>
      <c r="AF1197">
        <v>132</v>
      </c>
      <c r="AG1197">
        <v>145</v>
      </c>
      <c r="AH1197">
        <v>98</v>
      </c>
      <c r="AI1197">
        <v>132</v>
      </c>
      <c r="AJ1197">
        <v>132</v>
      </c>
      <c r="AK1197">
        <v>147</v>
      </c>
      <c r="AL1197">
        <v>83</v>
      </c>
      <c r="AM1197">
        <v>131</v>
      </c>
    </row>
    <row r="1198" spans="1:39" x14ac:dyDescent="0.15">
      <c r="A1198" t="s">
        <v>220</v>
      </c>
      <c r="B1198">
        <v>5</v>
      </c>
      <c r="C1198">
        <v>1</v>
      </c>
      <c r="D1198">
        <v>1</v>
      </c>
      <c r="E1198" t="s">
        <v>29</v>
      </c>
      <c r="F1198" t="s">
        <v>206</v>
      </c>
      <c r="G1198">
        <v>4638</v>
      </c>
      <c r="H1198">
        <v>12885</v>
      </c>
      <c r="I1198">
        <v>68732</v>
      </c>
      <c r="J1198">
        <v>4154805.09</v>
      </c>
      <c r="K1198">
        <v>3547893.18</v>
      </c>
      <c r="L1198">
        <v>3185273.09</v>
      </c>
      <c r="M1198">
        <v>1051375.0061000001</v>
      </c>
      <c r="N1198">
        <v>1399</v>
      </c>
      <c r="O1198">
        <v>3261</v>
      </c>
      <c r="P1198">
        <v>21622</v>
      </c>
      <c r="Q1198">
        <v>1288006.67</v>
      </c>
      <c r="R1198">
        <v>1118312.5</v>
      </c>
      <c r="S1198">
        <v>997563.92</v>
      </c>
      <c r="T1198">
        <v>350869.16879999998</v>
      </c>
      <c r="U1198">
        <v>3239</v>
      </c>
      <c r="V1198">
        <v>9624</v>
      </c>
      <c r="W1198">
        <v>47110</v>
      </c>
      <c r="X1198">
        <v>2866798.42</v>
      </c>
      <c r="Y1198">
        <v>2429580.6800000002</v>
      </c>
      <c r="Z1198">
        <v>2187709.17</v>
      </c>
      <c r="AA1198">
        <v>700505.83730000001</v>
      </c>
      <c r="AB1198">
        <v>4355</v>
      </c>
      <c r="AC1198">
        <v>4514</v>
      </c>
      <c r="AD1198">
        <v>3151</v>
      </c>
      <c r="AE1198">
        <v>4396</v>
      </c>
      <c r="AF1198">
        <v>1327</v>
      </c>
      <c r="AG1198">
        <v>1358</v>
      </c>
      <c r="AH1198">
        <v>1006</v>
      </c>
      <c r="AI1198">
        <v>1335</v>
      </c>
      <c r="AJ1198">
        <v>3028</v>
      </c>
      <c r="AK1198">
        <v>3156</v>
      </c>
      <c r="AL1198">
        <v>2145</v>
      </c>
      <c r="AM1198">
        <v>3061</v>
      </c>
    </row>
    <row r="1199" spans="1:39" x14ac:dyDescent="0.15">
      <c r="A1199" t="s">
        <v>220</v>
      </c>
      <c r="B1199">
        <v>5</v>
      </c>
      <c r="C1199">
        <v>1</v>
      </c>
      <c r="D1199">
        <v>1</v>
      </c>
      <c r="E1199" t="s">
        <v>31</v>
      </c>
      <c r="F1199" t="s">
        <v>206</v>
      </c>
      <c r="G1199">
        <v>1</v>
      </c>
      <c r="H1199">
        <v>2</v>
      </c>
      <c r="I1199">
        <v>10</v>
      </c>
      <c r="J1199">
        <v>670</v>
      </c>
      <c r="K1199">
        <v>620.78</v>
      </c>
      <c r="L1199">
        <v>620.78</v>
      </c>
      <c r="M1199">
        <v>154.09110000000001</v>
      </c>
      <c r="N1199">
        <v>1</v>
      </c>
      <c r="O1199">
        <v>2</v>
      </c>
      <c r="P1199">
        <v>10</v>
      </c>
      <c r="Q1199">
        <v>670</v>
      </c>
      <c r="R1199">
        <v>620.78</v>
      </c>
      <c r="S1199">
        <v>620.78</v>
      </c>
      <c r="T1199">
        <v>154.09110000000001</v>
      </c>
      <c r="U1199">
        <v>0</v>
      </c>
      <c r="V1199">
        <v>0</v>
      </c>
      <c r="W1199">
        <v>0</v>
      </c>
      <c r="X1199">
        <v>0</v>
      </c>
      <c r="Y1199">
        <v>0</v>
      </c>
      <c r="Z1199">
        <v>0</v>
      </c>
      <c r="AA1199">
        <v>0</v>
      </c>
      <c r="AB1199">
        <v>1</v>
      </c>
      <c r="AC1199">
        <v>0</v>
      </c>
      <c r="AD1199">
        <v>0</v>
      </c>
      <c r="AE1199">
        <v>1</v>
      </c>
      <c r="AF1199">
        <v>1</v>
      </c>
      <c r="AG1199">
        <v>0</v>
      </c>
      <c r="AH1199">
        <v>0</v>
      </c>
      <c r="AI1199">
        <v>1</v>
      </c>
      <c r="AJ1199">
        <v>0</v>
      </c>
      <c r="AK1199">
        <v>0</v>
      </c>
      <c r="AL1199">
        <v>0</v>
      </c>
      <c r="AM1199">
        <v>0</v>
      </c>
    </row>
    <row r="1200" spans="1:39" x14ac:dyDescent="0.15">
      <c r="A1200" t="s">
        <v>220</v>
      </c>
      <c r="B1200">
        <v>5</v>
      </c>
      <c r="C1200">
        <v>1</v>
      </c>
      <c r="D1200">
        <v>1</v>
      </c>
      <c r="E1200" t="s">
        <v>32</v>
      </c>
      <c r="F1200" t="s">
        <v>206</v>
      </c>
      <c r="G1200">
        <v>268</v>
      </c>
      <c r="H1200">
        <v>656</v>
      </c>
      <c r="I1200">
        <v>3885</v>
      </c>
      <c r="J1200">
        <v>233203.46</v>
      </c>
      <c r="K1200">
        <v>197695.44</v>
      </c>
      <c r="L1200">
        <v>180521</v>
      </c>
      <c r="M1200">
        <v>58322.927600000003</v>
      </c>
      <c r="N1200">
        <v>35</v>
      </c>
      <c r="O1200">
        <v>67</v>
      </c>
      <c r="P1200">
        <v>564</v>
      </c>
      <c r="Q1200">
        <v>31644.93</v>
      </c>
      <c r="R1200">
        <v>27180.28</v>
      </c>
      <c r="S1200">
        <v>22922.07</v>
      </c>
      <c r="T1200">
        <v>8994.3564000000006</v>
      </c>
      <c r="U1200">
        <v>233</v>
      </c>
      <c r="V1200">
        <v>589</v>
      </c>
      <c r="W1200">
        <v>3321</v>
      </c>
      <c r="X1200">
        <v>201558.53</v>
      </c>
      <c r="Y1200">
        <v>170515.16</v>
      </c>
      <c r="Z1200">
        <v>157598.93</v>
      </c>
      <c r="AA1200">
        <v>49328.571199999998</v>
      </c>
      <c r="AB1200">
        <v>264</v>
      </c>
      <c r="AC1200">
        <v>249</v>
      </c>
      <c r="AD1200">
        <v>164</v>
      </c>
      <c r="AE1200">
        <v>247</v>
      </c>
      <c r="AF1200">
        <v>32</v>
      </c>
      <c r="AG1200">
        <v>33</v>
      </c>
      <c r="AH1200">
        <v>22</v>
      </c>
      <c r="AI1200">
        <v>35</v>
      </c>
      <c r="AJ1200">
        <v>232</v>
      </c>
      <c r="AK1200">
        <v>216</v>
      </c>
      <c r="AL1200">
        <v>142</v>
      </c>
      <c r="AM1200">
        <v>212</v>
      </c>
    </row>
    <row r="1201" spans="1:39" x14ac:dyDescent="0.15">
      <c r="A1201" t="s">
        <v>220</v>
      </c>
      <c r="B1201">
        <v>5</v>
      </c>
      <c r="C1201">
        <v>1</v>
      </c>
      <c r="D1201">
        <v>2</v>
      </c>
      <c r="E1201" t="s">
        <v>28</v>
      </c>
      <c r="F1201" t="s">
        <v>206</v>
      </c>
      <c r="G1201">
        <v>475</v>
      </c>
      <c r="H1201">
        <v>846</v>
      </c>
      <c r="I1201">
        <v>6240</v>
      </c>
      <c r="J1201">
        <v>385009.05</v>
      </c>
      <c r="K1201">
        <v>346343.21</v>
      </c>
      <c r="L1201">
        <v>307963.56</v>
      </c>
      <c r="M1201">
        <v>95044.629700000005</v>
      </c>
      <c r="N1201">
        <v>216</v>
      </c>
      <c r="O1201">
        <v>333</v>
      </c>
      <c r="P1201">
        <v>2877</v>
      </c>
      <c r="Q1201">
        <v>180609.3</v>
      </c>
      <c r="R1201">
        <v>160447.12</v>
      </c>
      <c r="S1201">
        <v>140638.21</v>
      </c>
      <c r="T1201">
        <v>46363.100200000001</v>
      </c>
      <c r="U1201">
        <v>259</v>
      </c>
      <c r="V1201">
        <v>513</v>
      </c>
      <c r="W1201">
        <v>3363</v>
      </c>
      <c r="X1201">
        <v>204399.75</v>
      </c>
      <c r="Y1201">
        <v>185896.09</v>
      </c>
      <c r="Z1201">
        <v>167325.35</v>
      </c>
      <c r="AA1201">
        <v>48681.529499999997</v>
      </c>
      <c r="AB1201">
        <v>455</v>
      </c>
      <c r="AC1201">
        <v>422</v>
      </c>
      <c r="AD1201">
        <v>208</v>
      </c>
      <c r="AE1201">
        <v>412</v>
      </c>
      <c r="AF1201">
        <v>202</v>
      </c>
      <c r="AG1201">
        <v>209</v>
      </c>
      <c r="AH1201">
        <v>111</v>
      </c>
      <c r="AI1201">
        <v>194</v>
      </c>
      <c r="AJ1201">
        <v>253</v>
      </c>
      <c r="AK1201">
        <v>213</v>
      </c>
      <c r="AL1201">
        <v>97</v>
      </c>
      <c r="AM1201">
        <v>218</v>
      </c>
    </row>
    <row r="1202" spans="1:39" x14ac:dyDescent="0.15">
      <c r="A1202" t="s">
        <v>220</v>
      </c>
      <c r="B1202">
        <v>5</v>
      </c>
      <c r="C1202">
        <v>1</v>
      </c>
      <c r="D1202">
        <v>2</v>
      </c>
      <c r="E1202" t="s">
        <v>30</v>
      </c>
      <c r="F1202" t="s">
        <v>206</v>
      </c>
      <c r="G1202">
        <v>73</v>
      </c>
      <c r="H1202">
        <v>139</v>
      </c>
      <c r="I1202">
        <v>888</v>
      </c>
      <c r="J1202">
        <v>55710.71</v>
      </c>
      <c r="K1202">
        <v>51149.84</v>
      </c>
      <c r="L1202">
        <v>45015.55</v>
      </c>
      <c r="M1202">
        <v>13794.7084</v>
      </c>
      <c r="N1202">
        <v>24</v>
      </c>
      <c r="O1202">
        <v>44</v>
      </c>
      <c r="P1202">
        <v>317</v>
      </c>
      <c r="Q1202">
        <v>19747.2</v>
      </c>
      <c r="R1202">
        <v>17594.22</v>
      </c>
      <c r="S1202">
        <v>13923.69</v>
      </c>
      <c r="T1202">
        <v>5237.5879000000004</v>
      </c>
      <c r="U1202">
        <v>49</v>
      </c>
      <c r="V1202">
        <v>95</v>
      </c>
      <c r="W1202">
        <v>571</v>
      </c>
      <c r="X1202">
        <v>35963.51</v>
      </c>
      <c r="Y1202">
        <v>33555.620000000003</v>
      </c>
      <c r="Z1202">
        <v>31091.86</v>
      </c>
      <c r="AA1202">
        <v>8557.1205000000009</v>
      </c>
      <c r="AB1202">
        <v>70</v>
      </c>
      <c r="AC1202">
        <v>64</v>
      </c>
      <c r="AD1202">
        <v>34</v>
      </c>
      <c r="AE1202">
        <v>69</v>
      </c>
      <c r="AF1202">
        <v>23</v>
      </c>
      <c r="AG1202">
        <v>24</v>
      </c>
      <c r="AH1202">
        <v>15</v>
      </c>
      <c r="AI1202">
        <v>23</v>
      </c>
      <c r="AJ1202">
        <v>47</v>
      </c>
      <c r="AK1202">
        <v>40</v>
      </c>
      <c r="AL1202">
        <v>19</v>
      </c>
      <c r="AM1202">
        <v>46</v>
      </c>
    </row>
    <row r="1203" spans="1:39" x14ac:dyDescent="0.15">
      <c r="A1203" t="s">
        <v>220</v>
      </c>
      <c r="B1203">
        <v>5</v>
      </c>
      <c r="C1203">
        <v>1</v>
      </c>
      <c r="D1203">
        <v>2</v>
      </c>
      <c r="E1203" t="s">
        <v>29</v>
      </c>
      <c r="F1203" t="s">
        <v>206</v>
      </c>
      <c r="G1203">
        <v>358</v>
      </c>
      <c r="H1203">
        <v>700</v>
      </c>
      <c r="I1203">
        <v>5199</v>
      </c>
      <c r="J1203">
        <v>322030.78999999998</v>
      </c>
      <c r="K1203">
        <v>271340.96000000002</v>
      </c>
      <c r="L1203">
        <v>243590.26</v>
      </c>
      <c r="M1203">
        <v>79239.2883</v>
      </c>
      <c r="N1203">
        <v>85</v>
      </c>
      <c r="O1203">
        <v>130</v>
      </c>
      <c r="P1203">
        <v>1347</v>
      </c>
      <c r="Q1203">
        <v>85121.19</v>
      </c>
      <c r="R1203">
        <v>71087.7</v>
      </c>
      <c r="S1203">
        <v>63575.63</v>
      </c>
      <c r="T1203">
        <v>22376.463299999999</v>
      </c>
      <c r="U1203">
        <v>273</v>
      </c>
      <c r="V1203">
        <v>570</v>
      </c>
      <c r="W1203">
        <v>3852</v>
      </c>
      <c r="X1203">
        <v>236909.6</v>
      </c>
      <c r="Y1203">
        <v>200253.26</v>
      </c>
      <c r="Z1203">
        <v>180014.63</v>
      </c>
      <c r="AA1203">
        <v>56862.824999999997</v>
      </c>
      <c r="AB1203">
        <v>343</v>
      </c>
      <c r="AC1203">
        <v>340</v>
      </c>
      <c r="AD1203">
        <v>158</v>
      </c>
      <c r="AE1203">
        <v>351</v>
      </c>
      <c r="AF1203">
        <v>81</v>
      </c>
      <c r="AG1203">
        <v>80</v>
      </c>
      <c r="AH1203">
        <v>32</v>
      </c>
      <c r="AI1203">
        <v>83</v>
      </c>
      <c r="AJ1203">
        <v>262</v>
      </c>
      <c r="AK1203">
        <v>260</v>
      </c>
      <c r="AL1203">
        <v>126</v>
      </c>
      <c r="AM1203">
        <v>268</v>
      </c>
    </row>
    <row r="1204" spans="1:39" x14ac:dyDescent="0.15">
      <c r="A1204" t="s">
        <v>220</v>
      </c>
      <c r="B1204">
        <v>5</v>
      </c>
      <c r="C1204">
        <v>1</v>
      </c>
      <c r="D1204">
        <v>2</v>
      </c>
      <c r="E1204" t="s">
        <v>32</v>
      </c>
      <c r="F1204" t="s">
        <v>206</v>
      </c>
      <c r="G1204">
        <v>130</v>
      </c>
      <c r="H1204">
        <v>265</v>
      </c>
      <c r="I1204">
        <v>1914</v>
      </c>
      <c r="J1204">
        <v>119184.82</v>
      </c>
      <c r="K1204">
        <v>98660.4</v>
      </c>
      <c r="L1204">
        <v>93433.14</v>
      </c>
      <c r="M1204">
        <v>28578.880399999998</v>
      </c>
      <c r="N1204">
        <v>13</v>
      </c>
      <c r="O1204">
        <v>16</v>
      </c>
      <c r="P1204">
        <v>201</v>
      </c>
      <c r="Q1204">
        <v>12529.63</v>
      </c>
      <c r="R1204">
        <v>9742.15</v>
      </c>
      <c r="S1204">
        <v>9524.61</v>
      </c>
      <c r="T1204">
        <v>3166.9829</v>
      </c>
      <c r="U1204">
        <v>117</v>
      </c>
      <c r="V1204">
        <v>249</v>
      </c>
      <c r="W1204">
        <v>1713</v>
      </c>
      <c r="X1204">
        <v>106655.19</v>
      </c>
      <c r="Y1204">
        <v>88918.25</v>
      </c>
      <c r="Z1204">
        <v>83908.53</v>
      </c>
      <c r="AA1204">
        <v>25411.897499999999</v>
      </c>
      <c r="AB1204">
        <v>127</v>
      </c>
      <c r="AC1204">
        <v>112</v>
      </c>
      <c r="AD1204">
        <v>75</v>
      </c>
      <c r="AE1204">
        <v>118</v>
      </c>
      <c r="AF1204">
        <v>13</v>
      </c>
      <c r="AG1204">
        <v>12</v>
      </c>
      <c r="AH1204">
        <v>9</v>
      </c>
      <c r="AI1204">
        <v>12</v>
      </c>
      <c r="AJ1204">
        <v>114</v>
      </c>
      <c r="AK1204">
        <v>100</v>
      </c>
      <c r="AL1204">
        <v>66</v>
      </c>
      <c r="AM1204">
        <v>106</v>
      </c>
    </row>
    <row r="1205" spans="1:39" x14ac:dyDescent="0.15">
      <c r="A1205" t="s">
        <v>220</v>
      </c>
      <c r="B1205">
        <v>5</v>
      </c>
      <c r="C1205">
        <v>2</v>
      </c>
      <c r="D1205">
        <v>0</v>
      </c>
      <c r="E1205" t="s">
        <v>28</v>
      </c>
      <c r="F1205" t="s">
        <v>206</v>
      </c>
      <c r="G1205">
        <v>46</v>
      </c>
      <c r="H1205">
        <v>157</v>
      </c>
      <c r="I1205">
        <v>731</v>
      </c>
      <c r="J1205">
        <v>43530.47</v>
      </c>
      <c r="K1205">
        <v>37486.519999999997</v>
      </c>
      <c r="L1205">
        <v>29942.89</v>
      </c>
      <c r="M1205">
        <v>11370.742700000001</v>
      </c>
      <c r="N1205">
        <v>46</v>
      </c>
      <c r="O1205">
        <v>65</v>
      </c>
      <c r="P1205">
        <v>344</v>
      </c>
      <c r="Q1205">
        <v>20363.009999999998</v>
      </c>
      <c r="R1205">
        <v>16897</v>
      </c>
      <c r="S1205">
        <v>12052.58</v>
      </c>
      <c r="T1205">
        <v>5743.4179999999997</v>
      </c>
      <c r="U1205">
        <v>46</v>
      </c>
      <c r="V1205">
        <v>92</v>
      </c>
      <c r="W1205">
        <v>387</v>
      </c>
      <c r="X1205">
        <v>23167.46</v>
      </c>
      <c r="Y1205">
        <v>20589.52</v>
      </c>
      <c r="Z1205">
        <v>17890.310000000001</v>
      </c>
      <c r="AA1205">
        <v>5627.3247000000001</v>
      </c>
      <c r="AB1205">
        <v>45</v>
      </c>
      <c r="AC1205">
        <v>46</v>
      </c>
      <c r="AD1205">
        <v>42</v>
      </c>
      <c r="AE1205">
        <v>36</v>
      </c>
      <c r="AF1205">
        <v>45</v>
      </c>
      <c r="AG1205">
        <v>46</v>
      </c>
      <c r="AH1205">
        <v>42</v>
      </c>
      <c r="AI1205">
        <v>36</v>
      </c>
      <c r="AJ1205">
        <v>45</v>
      </c>
      <c r="AK1205">
        <v>46</v>
      </c>
      <c r="AL1205">
        <v>42</v>
      </c>
      <c r="AM1205">
        <v>36</v>
      </c>
    </row>
    <row r="1206" spans="1:39" x14ac:dyDescent="0.15">
      <c r="A1206" t="s">
        <v>220</v>
      </c>
      <c r="B1206">
        <v>5</v>
      </c>
      <c r="C1206">
        <v>2</v>
      </c>
      <c r="D1206">
        <v>0</v>
      </c>
      <c r="E1206" t="s">
        <v>29</v>
      </c>
      <c r="F1206" t="s">
        <v>206</v>
      </c>
      <c r="G1206">
        <v>1</v>
      </c>
      <c r="H1206">
        <v>2</v>
      </c>
      <c r="I1206">
        <v>12</v>
      </c>
      <c r="J1206">
        <v>598.99</v>
      </c>
      <c r="K1206">
        <v>531.91</v>
      </c>
      <c r="L1206">
        <v>531.91</v>
      </c>
      <c r="M1206">
        <v>160.34880000000001</v>
      </c>
      <c r="N1206">
        <v>1</v>
      </c>
      <c r="O1206">
        <v>1</v>
      </c>
      <c r="P1206">
        <v>8</v>
      </c>
      <c r="Q1206">
        <v>382.99</v>
      </c>
      <c r="R1206">
        <v>326.70999999999998</v>
      </c>
      <c r="S1206">
        <v>326.70999999999998</v>
      </c>
      <c r="T1206">
        <v>106.6688</v>
      </c>
      <c r="U1206">
        <v>1</v>
      </c>
      <c r="V1206">
        <v>1</v>
      </c>
      <c r="W1206">
        <v>4</v>
      </c>
      <c r="X1206">
        <v>216</v>
      </c>
      <c r="Y1206">
        <v>205.2</v>
      </c>
      <c r="Z1206">
        <v>205.2</v>
      </c>
      <c r="AA1206">
        <v>53.68</v>
      </c>
      <c r="AB1206">
        <v>1</v>
      </c>
      <c r="AC1206">
        <v>1</v>
      </c>
      <c r="AD1206">
        <v>1</v>
      </c>
      <c r="AE1206">
        <v>1</v>
      </c>
      <c r="AF1206">
        <v>1</v>
      </c>
      <c r="AG1206">
        <v>1</v>
      </c>
      <c r="AH1206">
        <v>1</v>
      </c>
      <c r="AI1206">
        <v>1</v>
      </c>
      <c r="AJ1206">
        <v>1</v>
      </c>
      <c r="AK1206">
        <v>1</v>
      </c>
      <c r="AL1206">
        <v>1</v>
      </c>
      <c r="AM1206">
        <v>1</v>
      </c>
    </row>
    <row r="1207" spans="1:39" x14ac:dyDescent="0.15">
      <c r="A1207" t="s">
        <v>220</v>
      </c>
      <c r="B1207">
        <v>5</v>
      </c>
      <c r="C1207">
        <v>2</v>
      </c>
      <c r="D1207">
        <v>0</v>
      </c>
      <c r="E1207" t="s">
        <v>32</v>
      </c>
      <c r="F1207" t="s">
        <v>206</v>
      </c>
      <c r="G1207">
        <v>36</v>
      </c>
      <c r="H1207">
        <v>133</v>
      </c>
      <c r="I1207">
        <v>666</v>
      </c>
      <c r="J1207">
        <v>37756.31</v>
      </c>
      <c r="K1207">
        <v>29785.02</v>
      </c>
      <c r="L1207">
        <v>25968.639999999999</v>
      </c>
      <c r="M1207">
        <v>10107.162200000001</v>
      </c>
      <c r="N1207">
        <v>36</v>
      </c>
      <c r="O1207">
        <v>50</v>
      </c>
      <c r="P1207">
        <v>214</v>
      </c>
      <c r="Q1207">
        <v>11268.01</v>
      </c>
      <c r="R1207">
        <v>8576.2900000000009</v>
      </c>
      <c r="S1207">
        <v>6602.35</v>
      </c>
      <c r="T1207">
        <v>3393.3323999999998</v>
      </c>
      <c r="U1207">
        <v>36</v>
      </c>
      <c r="V1207">
        <v>83</v>
      </c>
      <c r="W1207">
        <v>452</v>
      </c>
      <c r="X1207">
        <v>26488.3</v>
      </c>
      <c r="Y1207">
        <v>21208.73</v>
      </c>
      <c r="Z1207">
        <v>19366.29</v>
      </c>
      <c r="AA1207">
        <v>6713.8298000000004</v>
      </c>
      <c r="AB1207">
        <v>36</v>
      </c>
      <c r="AC1207">
        <v>36</v>
      </c>
      <c r="AD1207">
        <v>35</v>
      </c>
      <c r="AE1207">
        <v>26</v>
      </c>
      <c r="AF1207">
        <v>36</v>
      </c>
      <c r="AG1207">
        <v>36</v>
      </c>
      <c r="AH1207">
        <v>35</v>
      </c>
      <c r="AI1207">
        <v>26</v>
      </c>
      <c r="AJ1207">
        <v>36</v>
      </c>
      <c r="AK1207">
        <v>36</v>
      </c>
      <c r="AL1207">
        <v>35</v>
      </c>
      <c r="AM1207">
        <v>26</v>
      </c>
    </row>
    <row r="1208" spans="1:39" x14ac:dyDescent="0.15">
      <c r="A1208" t="s">
        <v>220</v>
      </c>
      <c r="B1208">
        <v>5</v>
      </c>
      <c r="C1208">
        <v>2</v>
      </c>
      <c r="D1208">
        <v>1</v>
      </c>
      <c r="E1208" t="s">
        <v>28</v>
      </c>
      <c r="F1208" t="s">
        <v>206</v>
      </c>
      <c r="G1208">
        <v>591</v>
      </c>
      <c r="H1208">
        <v>2241</v>
      </c>
      <c r="I1208">
        <v>9221</v>
      </c>
      <c r="J1208">
        <v>529957.09</v>
      </c>
      <c r="K1208">
        <v>472842.53</v>
      </c>
      <c r="L1208">
        <v>398594.12</v>
      </c>
      <c r="M1208">
        <v>141087.1905</v>
      </c>
      <c r="N1208">
        <v>591</v>
      </c>
      <c r="O1208">
        <v>1015</v>
      </c>
      <c r="P1208">
        <v>4568</v>
      </c>
      <c r="Q1208">
        <v>253820.31</v>
      </c>
      <c r="R1208">
        <v>223687.17</v>
      </c>
      <c r="S1208">
        <v>168375.13</v>
      </c>
      <c r="T1208">
        <v>72868.016099999993</v>
      </c>
      <c r="U1208">
        <v>591</v>
      </c>
      <c r="V1208">
        <v>1226</v>
      </c>
      <c r="W1208">
        <v>4653</v>
      </c>
      <c r="X1208">
        <v>276136.78000000003</v>
      </c>
      <c r="Y1208">
        <v>249155.36</v>
      </c>
      <c r="Z1208">
        <v>230218.99</v>
      </c>
      <c r="AA1208">
        <v>68219.174400000004</v>
      </c>
      <c r="AB1208">
        <v>543</v>
      </c>
      <c r="AC1208">
        <v>583</v>
      </c>
      <c r="AD1208">
        <v>425</v>
      </c>
      <c r="AE1208">
        <v>557</v>
      </c>
      <c r="AF1208">
        <v>543</v>
      </c>
      <c r="AG1208">
        <v>583</v>
      </c>
      <c r="AH1208">
        <v>425</v>
      </c>
      <c r="AI1208">
        <v>557</v>
      </c>
      <c r="AJ1208">
        <v>543</v>
      </c>
      <c r="AK1208">
        <v>583</v>
      </c>
      <c r="AL1208">
        <v>425</v>
      </c>
      <c r="AM1208">
        <v>557</v>
      </c>
    </row>
    <row r="1209" spans="1:39" x14ac:dyDescent="0.15">
      <c r="A1209" t="s">
        <v>220</v>
      </c>
      <c r="B1209">
        <v>5</v>
      </c>
      <c r="C1209">
        <v>2</v>
      </c>
      <c r="D1209">
        <v>1</v>
      </c>
      <c r="E1209" t="s">
        <v>30</v>
      </c>
      <c r="F1209" t="s">
        <v>206</v>
      </c>
      <c r="G1209">
        <v>86</v>
      </c>
      <c r="H1209">
        <v>331</v>
      </c>
      <c r="I1209">
        <v>1322</v>
      </c>
      <c r="J1209">
        <v>75274.62</v>
      </c>
      <c r="K1209">
        <v>68593.600000000006</v>
      </c>
      <c r="L1209">
        <v>58452.639999999999</v>
      </c>
      <c r="M1209">
        <v>20114.730200000002</v>
      </c>
      <c r="N1209">
        <v>86</v>
      </c>
      <c r="O1209">
        <v>162</v>
      </c>
      <c r="P1209">
        <v>713</v>
      </c>
      <c r="Q1209">
        <v>39390.71</v>
      </c>
      <c r="R1209">
        <v>35517.32</v>
      </c>
      <c r="S1209">
        <v>27521.24</v>
      </c>
      <c r="T1209">
        <v>11209.251899999999</v>
      </c>
      <c r="U1209">
        <v>86</v>
      </c>
      <c r="V1209">
        <v>169</v>
      </c>
      <c r="W1209">
        <v>609</v>
      </c>
      <c r="X1209">
        <v>35883.910000000003</v>
      </c>
      <c r="Y1209">
        <v>33076.28</v>
      </c>
      <c r="Z1209">
        <v>30931.4</v>
      </c>
      <c r="AA1209">
        <v>8905.4783000000007</v>
      </c>
      <c r="AB1209">
        <v>77</v>
      </c>
      <c r="AC1209">
        <v>84</v>
      </c>
      <c r="AD1209">
        <v>64</v>
      </c>
      <c r="AE1209">
        <v>83</v>
      </c>
      <c r="AF1209">
        <v>77</v>
      </c>
      <c r="AG1209">
        <v>84</v>
      </c>
      <c r="AH1209">
        <v>64</v>
      </c>
      <c r="AI1209">
        <v>83</v>
      </c>
      <c r="AJ1209">
        <v>77</v>
      </c>
      <c r="AK1209">
        <v>84</v>
      </c>
      <c r="AL1209">
        <v>64</v>
      </c>
      <c r="AM1209">
        <v>83</v>
      </c>
    </row>
    <row r="1210" spans="1:39" x14ac:dyDescent="0.15">
      <c r="A1210" t="s">
        <v>220</v>
      </c>
      <c r="B1210">
        <v>5</v>
      </c>
      <c r="C1210">
        <v>2</v>
      </c>
      <c r="D1210">
        <v>1</v>
      </c>
      <c r="E1210" t="s">
        <v>29</v>
      </c>
      <c r="F1210" t="s">
        <v>206</v>
      </c>
      <c r="G1210">
        <v>1686</v>
      </c>
      <c r="H1210">
        <v>7170</v>
      </c>
      <c r="I1210">
        <v>30134</v>
      </c>
      <c r="J1210">
        <v>1720202.09</v>
      </c>
      <c r="K1210">
        <v>1450400.11</v>
      </c>
      <c r="L1210">
        <v>1233033.3999999999</v>
      </c>
      <c r="M1210">
        <v>463240.82510000002</v>
      </c>
      <c r="N1210">
        <v>1686</v>
      </c>
      <c r="O1210">
        <v>2933</v>
      </c>
      <c r="P1210">
        <v>13594</v>
      </c>
      <c r="Q1210">
        <v>732690.07</v>
      </c>
      <c r="R1210">
        <v>610353.55000000005</v>
      </c>
      <c r="S1210">
        <v>465105.46</v>
      </c>
      <c r="T1210">
        <v>216158.9529</v>
      </c>
      <c r="U1210">
        <v>1686</v>
      </c>
      <c r="V1210">
        <v>4237</v>
      </c>
      <c r="W1210">
        <v>16540</v>
      </c>
      <c r="X1210">
        <v>987512.02</v>
      </c>
      <c r="Y1210">
        <v>840046.56</v>
      </c>
      <c r="Z1210">
        <v>767927.94</v>
      </c>
      <c r="AA1210">
        <v>247081.87220000001</v>
      </c>
      <c r="AB1210">
        <v>1587</v>
      </c>
      <c r="AC1210">
        <v>1682</v>
      </c>
      <c r="AD1210">
        <v>1341</v>
      </c>
      <c r="AE1210">
        <v>1636</v>
      </c>
      <c r="AF1210">
        <v>1587</v>
      </c>
      <c r="AG1210">
        <v>1682</v>
      </c>
      <c r="AH1210">
        <v>1341</v>
      </c>
      <c r="AI1210">
        <v>1636</v>
      </c>
      <c r="AJ1210">
        <v>1587</v>
      </c>
      <c r="AK1210">
        <v>1682</v>
      </c>
      <c r="AL1210">
        <v>1341</v>
      </c>
      <c r="AM1210">
        <v>1636</v>
      </c>
    </row>
    <row r="1211" spans="1:39" x14ac:dyDescent="0.15">
      <c r="A1211" t="s">
        <v>220</v>
      </c>
      <c r="B1211">
        <v>5</v>
      </c>
      <c r="C1211">
        <v>2</v>
      </c>
      <c r="D1211">
        <v>1</v>
      </c>
      <c r="E1211" t="s">
        <v>31</v>
      </c>
      <c r="F1211" t="s">
        <v>206</v>
      </c>
      <c r="G1211">
        <v>1</v>
      </c>
      <c r="H1211">
        <v>6</v>
      </c>
      <c r="I1211">
        <v>10</v>
      </c>
      <c r="J1211">
        <v>692</v>
      </c>
      <c r="K1211">
        <v>604.54</v>
      </c>
      <c r="L1211">
        <v>401.54</v>
      </c>
      <c r="M1211">
        <v>197.2295</v>
      </c>
      <c r="N1211">
        <v>1</v>
      </c>
      <c r="O1211">
        <v>3</v>
      </c>
      <c r="P1211">
        <v>5</v>
      </c>
      <c r="Q1211">
        <v>337</v>
      </c>
      <c r="R1211">
        <v>279.14</v>
      </c>
      <c r="S1211">
        <v>214.14</v>
      </c>
      <c r="T1211">
        <v>111.5095</v>
      </c>
      <c r="U1211">
        <v>1</v>
      </c>
      <c r="V1211">
        <v>3</v>
      </c>
      <c r="W1211">
        <v>5</v>
      </c>
      <c r="X1211">
        <v>355</v>
      </c>
      <c r="Y1211">
        <v>325.39999999999998</v>
      </c>
      <c r="Z1211">
        <v>187.4</v>
      </c>
      <c r="AA1211">
        <v>85.72</v>
      </c>
      <c r="AB1211">
        <v>1</v>
      </c>
      <c r="AC1211">
        <v>1</v>
      </c>
      <c r="AD1211">
        <v>1</v>
      </c>
      <c r="AE1211">
        <v>1</v>
      </c>
      <c r="AF1211">
        <v>1</v>
      </c>
      <c r="AG1211">
        <v>1</v>
      </c>
      <c r="AH1211">
        <v>1</v>
      </c>
      <c r="AI1211">
        <v>1</v>
      </c>
      <c r="AJ1211">
        <v>1</v>
      </c>
      <c r="AK1211">
        <v>1</v>
      </c>
      <c r="AL1211">
        <v>1</v>
      </c>
      <c r="AM1211">
        <v>1</v>
      </c>
    </row>
    <row r="1212" spans="1:39" x14ac:dyDescent="0.15">
      <c r="A1212" t="s">
        <v>220</v>
      </c>
      <c r="B1212">
        <v>5</v>
      </c>
      <c r="C1212">
        <v>2</v>
      </c>
      <c r="D1212">
        <v>1</v>
      </c>
      <c r="E1212" t="s">
        <v>32</v>
      </c>
      <c r="F1212" t="s">
        <v>206</v>
      </c>
      <c r="G1212">
        <v>93</v>
      </c>
      <c r="H1212">
        <v>383</v>
      </c>
      <c r="I1212">
        <v>1684</v>
      </c>
      <c r="J1212">
        <v>93220.800000000003</v>
      </c>
      <c r="K1212">
        <v>78339.16</v>
      </c>
      <c r="L1212">
        <v>66184.570000000007</v>
      </c>
      <c r="M1212">
        <v>24759.039100000002</v>
      </c>
      <c r="N1212">
        <v>93</v>
      </c>
      <c r="O1212">
        <v>158</v>
      </c>
      <c r="P1212">
        <v>693</v>
      </c>
      <c r="Q1212">
        <v>35335.24</v>
      </c>
      <c r="R1212">
        <v>29237.69</v>
      </c>
      <c r="S1212">
        <v>20563.259999999998</v>
      </c>
      <c r="T1212">
        <v>10341.358399999999</v>
      </c>
      <c r="U1212">
        <v>93</v>
      </c>
      <c r="V1212">
        <v>225</v>
      </c>
      <c r="W1212">
        <v>991</v>
      </c>
      <c r="X1212">
        <v>57885.56</v>
      </c>
      <c r="Y1212">
        <v>49101.47</v>
      </c>
      <c r="Z1212">
        <v>45621.31</v>
      </c>
      <c r="AA1212">
        <v>14417.680700000001</v>
      </c>
      <c r="AB1212">
        <v>90</v>
      </c>
      <c r="AC1212">
        <v>93</v>
      </c>
      <c r="AD1212">
        <v>78</v>
      </c>
      <c r="AE1212">
        <v>84</v>
      </c>
      <c r="AF1212">
        <v>90</v>
      </c>
      <c r="AG1212">
        <v>93</v>
      </c>
      <c r="AH1212">
        <v>78</v>
      </c>
      <c r="AI1212">
        <v>84</v>
      </c>
      <c r="AJ1212">
        <v>90</v>
      </c>
      <c r="AK1212">
        <v>93</v>
      </c>
      <c r="AL1212">
        <v>78</v>
      </c>
      <c r="AM1212">
        <v>84</v>
      </c>
    </row>
    <row r="1213" spans="1:39" x14ac:dyDescent="0.15">
      <c r="A1213" t="s">
        <v>220</v>
      </c>
      <c r="B1213">
        <v>5</v>
      </c>
      <c r="C1213">
        <v>2</v>
      </c>
      <c r="D1213">
        <v>2</v>
      </c>
      <c r="E1213" t="s">
        <v>28</v>
      </c>
      <c r="F1213" t="s">
        <v>206</v>
      </c>
      <c r="G1213">
        <v>63</v>
      </c>
      <c r="H1213">
        <v>196</v>
      </c>
      <c r="I1213">
        <v>934</v>
      </c>
      <c r="J1213">
        <v>56741.95</v>
      </c>
      <c r="K1213">
        <v>49410.07</v>
      </c>
      <c r="L1213">
        <v>39381.71</v>
      </c>
      <c r="M1213">
        <v>14260.9218</v>
      </c>
      <c r="N1213">
        <v>63</v>
      </c>
      <c r="O1213">
        <v>84</v>
      </c>
      <c r="P1213">
        <v>459</v>
      </c>
      <c r="Q1213">
        <v>27255.88</v>
      </c>
      <c r="R1213">
        <v>23269.03</v>
      </c>
      <c r="S1213">
        <v>14537.46</v>
      </c>
      <c r="T1213">
        <v>7175.3687</v>
      </c>
      <c r="U1213">
        <v>63</v>
      </c>
      <c r="V1213">
        <v>112</v>
      </c>
      <c r="W1213">
        <v>475</v>
      </c>
      <c r="X1213">
        <v>29486.07</v>
      </c>
      <c r="Y1213">
        <v>26141.040000000001</v>
      </c>
      <c r="Z1213">
        <v>24844.25</v>
      </c>
      <c r="AA1213">
        <v>7085.5531000000001</v>
      </c>
      <c r="AB1213">
        <v>58</v>
      </c>
      <c r="AC1213">
        <v>62</v>
      </c>
      <c r="AD1213">
        <v>40</v>
      </c>
      <c r="AE1213">
        <v>60</v>
      </c>
      <c r="AF1213">
        <v>58</v>
      </c>
      <c r="AG1213">
        <v>62</v>
      </c>
      <c r="AH1213">
        <v>40</v>
      </c>
      <c r="AI1213">
        <v>60</v>
      </c>
      <c r="AJ1213">
        <v>58</v>
      </c>
      <c r="AK1213">
        <v>62</v>
      </c>
      <c r="AL1213">
        <v>40</v>
      </c>
      <c r="AM1213">
        <v>60</v>
      </c>
    </row>
    <row r="1214" spans="1:39" x14ac:dyDescent="0.15">
      <c r="A1214" t="s">
        <v>220</v>
      </c>
      <c r="B1214">
        <v>5</v>
      </c>
      <c r="C1214">
        <v>2</v>
      </c>
      <c r="D1214">
        <v>2</v>
      </c>
      <c r="E1214" t="s">
        <v>30</v>
      </c>
      <c r="F1214" t="s">
        <v>206</v>
      </c>
      <c r="G1214">
        <v>8</v>
      </c>
      <c r="H1214">
        <v>26</v>
      </c>
      <c r="I1214">
        <v>101</v>
      </c>
      <c r="J1214">
        <v>5540.67</v>
      </c>
      <c r="K1214">
        <v>5079.57</v>
      </c>
      <c r="L1214">
        <v>3844.09</v>
      </c>
      <c r="M1214">
        <v>1526.2801999999999</v>
      </c>
      <c r="N1214">
        <v>8</v>
      </c>
      <c r="O1214">
        <v>10</v>
      </c>
      <c r="P1214">
        <v>53</v>
      </c>
      <c r="Q1214">
        <v>2843.8</v>
      </c>
      <c r="R1214">
        <v>2576.9</v>
      </c>
      <c r="S1214">
        <v>1460.41</v>
      </c>
      <c r="T1214">
        <v>806.88350000000003</v>
      </c>
      <c r="U1214">
        <v>8</v>
      </c>
      <c r="V1214">
        <v>16</v>
      </c>
      <c r="W1214">
        <v>48</v>
      </c>
      <c r="X1214">
        <v>2696.87</v>
      </c>
      <c r="Y1214">
        <v>2502.67</v>
      </c>
      <c r="Z1214">
        <v>2383.6799999999998</v>
      </c>
      <c r="AA1214">
        <v>719.39670000000001</v>
      </c>
      <c r="AB1214">
        <v>7</v>
      </c>
      <c r="AC1214">
        <v>8</v>
      </c>
      <c r="AD1214">
        <v>4</v>
      </c>
      <c r="AE1214">
        <v>8</v>
      </c>
      <c r="AF1214">
        <v>7</v>
      </c>
      <c r="AG1214">
        <v>8</v>
      </c>
      <c r="AH1214">
        <v>4</v>
      </c>
      <c r="AI1214">
        <v>8</v>
      </c>
      <c r="AJ1214">
        <v>7</v>
      </c>
      <c r="AK1214">
        <v>8</v>
      </c>
      <c r="AL1214">
        <v>4</v>
      </c>
      <c r="AM1214">
        <v>8</v>
      </c>
    </row>
    <row r="1215" spans="1:39" x14ac:dyDescent="0.15">
      <c r="A1215" t="s">
        <v>220</v>
      </c>
      <c r="B1215">
        <v>5</v>
      </c>
      <c r="C1215">
        <v>2</v>
      </c>
      <c r="D1215">
        <v>2</v>
      </c>
      <c r="E1215" t="s">
        <v>29</v>
      </c>
      <c r="F1215" t="s">
        <v>206</v>
      </c>
      <c r="G1215">
        <v>55</v>
      </c>
      <c r="H1215">
        <v>202</v>
      </c>
      <c r="I1215">
        <v>953</v>
      </c>
      <c r="J1215">
        <v>55653.36</v>
      </c>
      <c r="K1215">
        <v>44829.51</v>
      </c>
      <c r="L1215">
        <v>38201.29</v>
      </c>
      <c r="M1215">
        <v>14898.8963</v>
      </c>
      <c r="N1215">
        <v>55</v>
      </c>
      <c r="O1215">
        <v>81</v>
      </c>
      <c r="P1215">
        <v>480</v>
      </c>
      <c r="Q1215">
        <v>26575.34</v>
      </c>
      <c r="R1215">
        <v>20375.8</v>
      </c>
      <c r="S1215">
        <v>15416.02</v>
      </c>
      <c r="T1215">
        <v>7640.9713000000002</v>
      </c>
      <c r="U1215">
        <v>55</v>
      </c>
      <c r="V1215">
        <v>121</v>
      </c>
      <c r="W1215">
        <v>473</v>
      </c>
      <c r="X1215">
        <v>29078.02</v>
      </c>
      <c r="Y1215">
        <v>24453.71</v>
      </c>
      <c r="Z1215">
        <v>22785.27</v>
      </c>
      <c r="AA1215">
        <v>7257.9250000000002</v>
      </c>
      <c r="AB1215">
        <v>51</v>
      </c>
      <c r="AC1215">
        <v>55</v>
      </c>
      <c r="AD1215">
        <v>38</v>
      </c>
      <c r="AE1215">
        <v>55</v>
      </c>
      <c r="AF1215">
        <v>51</v>
      </c>
      <c r="AG1215">
        <v>55</v>
      </c>
      <c r="AH1215">
        <v>38</v>
      </c>
      <c r="AI1215">
        <v>55</v>
      </c>
      <c r="AJ1215">
        <v>51</v>
      </c>
      <c r="AK1215">
        <v>55</v>
      </c>
      <c r="AL1215">
        <v>38</v>
      </c>
      <c r="AM1215">
        <v>55</v>
      </c>
    </row>
    <row r="1216" spans="1:39" x14ac:dyDescent="0.15">
      <c r="A1216" t="s">
        <v>220</v>
      </c>
      <c r="B1216">
        <v>5</v>
      </c>
      <c r="C1216">
        <v>2</v>
      </c>
      <c r="D1216">
        <v>2</v>
      </c>
      <c r="E1216" t="s">
        <v>32</v>
      </c>
      <c r="F1216" t="s">
        <v>206</v>
      </c>
      <c r="G1216">
        <v>32</v>
      </c>
      <c r="H1216">
        <v>100</v>
      </c>
      <c r="I1216">
        <v>510</v>
      </c>
      <c r="J1216">
        <v>29265.74</v>
      </c>
      <c r="K1216">
        <v>23936.17</v>
      </c>
      <c r="L1216">
        <v>20895.14</v>
      </c>
      <c r="M1216">
        <v>7824.9058000000005</v>
      </c>
      <c r="N1216">
        <v>32</v>
      </c>
      <c r="O1216">
        <v>43</v>
      </c>
      <c r="P1216">
        <v>216</v>
      </c>
      <c r="Q1216">
        <v>11611.22</v>
      </c>
      <c r="R1216">
        <v>9736.69</v>
      </c>
      <c r="S1216">
        <v>6997.02</v>
      </c>
      <c r="T1216">
        <v>3388.1912000000002</v>
      </c>
      <c r="U1216">
        <v>32</v>
      </c>
      <c r="V1216">
        <v>57</v>
      </c>
      <c r="W1216">
        <v>294</v>
      </c>
      <c r="X1216">
        <v>17654.52</v>
      </c>
      <c r="Y1216">
        <v>14199.48</v>
      </c>
      <c r="Z1216">
        <v>13898.12</v>
      </c>
      <c r="AA1216">
        <v>4436.7146000000002</v>
      </c>
      <c r="AB1216">
        <v>31</v>
      </c>
      <c r="AC1216">
        <v>32</v>
      </c>
      <c r="AD1216">
        <v>22</v>
      </c>
      <c r="AE1216">
        <v>31</v>
      </c>
      <c r="AF1216">
        <v>31</v>
      </c>
      <c r="AG1216">
        <v>32</v>
      </c>
      <c r="AH1216">
        <v>22</v>
      </c>
      <c r="AI1216">
        <v>31</v>
      </c>
      <c r="AJ1216">
        <v>31</v>
      </c>
      <c r="AK1216">
        <v>32</v>
      </c>
      <c r="AL1216">
        <v>22</v>
      </c>
      <c r="AM1216">
        <v>31</v>
      </c>
    </row>
    <row r="1217" spans="1:39" x14ac:dyDescent="0.15">
      <c r="A1217" t="s">
        <v>220</v>
      </c>
      <c r="B1217">
        <v>30</v>
      </c>
      <c r="C1217">
        <v>1</v>
      </c>
      <c r="D1217">
        <v>0</v>
      </c>
      <c r="E1217" t="s">
        <v>28</v>
      </c>
      <c r="F1217" t="s">
        <v>206</v>
      </c>
      <c r="G1217">
        <v>3226</v>
      </c>
      <c r="H1217">
        <v>4267</v>
      </c>
      <c r="I1217">
        <v>18085</v>
      </c>
      <c r="J1217">
        <v>1090232.79</v>
      </c>
      <c r="K1217">
        <v>965276.5</v>
      </c>
      <c r="L1217">
        <v>902339.58</v>
      </c>
      <c r="M1217">
        <v>281607.13929999998</v>
      </c>
      <c r="N1217">
        <v>1391</v>
      </c>
      <c r="O1217">
        <v>1794</v>
      </c>
      <c r="P1217">
        <v>8190</v>
      </c>
      <c r="Q1217">
        <v>485365</v>
      </c>
      <c r="R1217">
        <v>414852.98</v>
      </c>
      <c r="S1217">
        <v>372923.58</v>
      </c>
      <c r="T1217">
        <v>133089.04629999999</v>
      </c>
      <c r="U1217">
        <v>1835</v>
      </c>
      <c r="V1217">
        <v>2473</v>
      </c>
      <c r="W1217">
        <v>9895</v>
      </c>
      <c r="X1217">
        <v>604867.79</v>
      </c>
      <c r="Y1217">
        <v>550423.52</v>
      </c>
      <c r="Z1217">
        <v>529416</v>
      </c>
      <c r="AA1217">
        <v>148518.09299999999</v>
      </c>
      <c r="AB1217">
        <v>3172</v>
      </c>
      <c r="AC1217">
        <v>2293</v>
      </c>
      <c r="AD1217">
        <v>1896</v>
      </c>
      <c r="AE1217">
        <v>1672</v>
      </c>
      <c r="AF1217">
        <v>1374</v>
      </c>
      <c r="AG1217">
        <v>1287</v>
      </c>
      <c r="AH1217">
        <v>1084</v>
      </c>
      <c r="AI1217">
        <v>818</v>
      </c>
      <c r="AJ1217">
        <v>1798</v>
      </c>
      <c r="AK1217">
        <v>1006</v>
      </c>
      <c r="AL1217">
        <v>812</v>
      </c>
      <c r="AM1217">
        <v>854</v>
      </c>
    </row>
    <row r="1218" spans="1:39" x14ac:dyDescent="0.15">
      <c r="A1218" t="s">
        <v>220</v>
      </c>
      <c r="B1218">
        <v>30</v>
      </c>
      <c r="C1218">
        <v>1</v>
      </c>
      <c r="D1218">
        <v>0</v>
      </c>
      <c r="E1218" t="s">
        <v>30</v>
      </c>
      <c r="F1218" t="s">
        <v>206</v>
      </c>
      <c r="G1218">
        <v>9</v>
      </c>
      <c r="H1218">
        <v>10</v>
      </c>
      <c r="I1218">
        <v>39</v>
      </c>
      <c r="J1218">
        <v>2493.98</v>
      </c>
      <c r="K1218">
        <v>2395.3000000000002</v>
      </c>
      <c r="L1218">
        <v>2395.3000000000002</v>
      </c>
      <c r="M1218">
        <v>553.52459999999996</v>
      </c>
      <c r="N1218">
        <v>4</v>
      </c>
      <c r="O1218">
        <v>4</v>
      </c>
      <c r="P1218">
        <v>13</v>
      </c>
      <c r="Q1218">
        <v>903</v>
      </c>
      <c r="R1218">
        <v>903</v>
      </c>
      <c r="S1218">
        <v>903</v>
      </c>
      <c r="T1218">
        <v>185.66460000000001</v>
      </c>
      <c r="U1218">
        <v>5</v>
      </c>
      <c r="V1218">
        <v>6</v>
      </c>
      <c r="W1218">
        <v>26</v>
      </c>
      <c r="X1218">
        <v>1590.98</v>
      </c>
      <c r="Y1218">
        <v>1492.3</v>
      </c>
      <c r="Z1218">
        <v>1492.3</v>
      </c>
      <c r="AA1218">
        <v>367.86</v>
      </c>
      <c r="AB1218">
        <v>9</v>
      </c>
      <c r="AC1218">
        <v>8</v>
      </c>
      <c r="AD1218">
        <v>5</v>
      </c>
      <c r="AE1218">
        <v>7</v>
      </c>
      <c r="AF1218">
        <v>4</v>
      </c>
      <c r="AG1218">
        <v>4</v>
      </c>
      <c r="AH1218">
        <v>2</v>
      </c>
      <c r="AI1218">
        <v>2</v>
      </c>
      <c r="AJ1218">
        <v>5</v>
      </c>
      <c r="AK1218">
        <v>4</v>
      </c>
      <c r="AL1218">
        <v>3</v>
      </c>
      <c r="AM1218">
        <v>5</v>
      </c>
    </row>
    <row r="1219" spans="1:39" x14ac:dyDescent="0.15">
      <c r="A1219" t="s">
        <v>220</v>
      </c>
      <c r="B1219">
        <v>30</v>
      </c>
      <c r="C1219">
        <v>1</v>
      </c>
      <c r="D1219">
        <v>0</v>
      </c>
      <c r="E1219" t="s">
        <v>29</v>
      </c>
      <c r="F1219" t="s">
        <v>206</v>
      </c>
      <c r="G1219">
        <v>46</v>
      </c>
      <c r="H1219">
        <v>79</v>
      </c>
      <c r="I1219">
        <v>331</v>
      </c>
      <c r="J1219">
        <v>18331.650000000001</v>
      </c>
      <c r="K1219">
        <v>14850.58</v>
      </c>
      <c r="L1219">
        <v>13556.06</v>
      </c>
      <c r="M1219">
        <v>5397.3379000000004</v>
      </c>
      <c r="N1219">
        <v>30</v>
      </c>
      <c r="O1219">
        <v>49</v>
      </c>
      <c r="P1219">
        <v>236</v>
      </c>
      <c r="Q1219">
        <v>12134.82</v>
      </c>
      <c r="R1219">
        <v>9755.65</v>
      </c>
      <c r="S1219">
        <v>9308.69</v>
      </c>
      <c r="T1219">
        <v>3890.8461000000002</v>
      </c>
      <c r="U1219">
        <v>16</v>
      </c>
      <c r="V1219">
        <v>30</v>
      </c>
      <c r="W1219">
        <v>95</v>
      </c>
      <c r="X1219">
        <v>6196.83</v>
      </c>
      <c r="Y1219">
        <v>5094.93</v>
      </c>
      <c r="Z1219">
        <v>4247.37</v>
      </c>
      <c r="AA1219">
        <v>1506.4918</v>
      </c>
      <c r="AB1219">
        <v>45</v>
      </c>
      <c r="AC1219">
        <v>36</v>
      </c>
      <c r="AD1219">
        <v>29</v>
      </c>
      <c r="AE1219">
        <v>31</v>
      </c>
      <c r="AF1219">
        <v>30</v>
      </c>
      <c r="AG1219">
        <v>29</v>
      </c>
      <c r="AH1219">
        <v>25</v>
      </c>
      <c r="AI1219">
        <v>22</v>
      </c>
      <c r="AJ1219">
        <v>15</v>
      </c>
      <c r="AK1219">
        <v>7</v>
      </c>
      <c r="AL1219">
        <v>4</v>
      </c>
      <c r="AM1219">
        <v>9</v>
      </c>
    </row>
    <row r="1220" spans="1:39" x14ac:dyDescent="0.15">
      <c r="A1220" t="s">
        <v>220</v>
      </c>
      <c r="B1220">
        <v>30</v>
      </c>
      <c r="C1220">
        <v>1</v>
      </c>
      <c r="D1220">
        <v>0</v>
      </c>
      <c r="E1220" t="s">
        <v>32</v>
      </c>
      <c r="F1220" t="s">
        <v>206</v>
      </c>
      <c r="G1220">
        <v>848</v>
      </c>
      <c r="H1220">
        <v>1231</v>
      </c>
      <c r="I1220">
        <v>5527</v>
      </c>
      <c r="J1220">
        <v>333677.21000000002</v>
      </c>
      <c r="K1220">
        <v>267030.28000000003</v>
      </c>
      <c r="L1220">
        <v>256002.85</v>
      </c>
      <c r="M1220">
        <v>83707.296400000007</v>
      </c>
      <c r="N1220">
        <v>146</v>
      </c>
      <c r="O1220">
        <v>196</v>
      </c>
      <c r="P1220">
        <v>987</v>
      </c>
      <c r="Q1220">
        <v>60718.45</v>
      </c>
      <c r="R1220">
        <v>45619.44</v>
      </c>
      <c r="S1220">
        <v>40961.85</v>
      </c>
      <c r="T1220">
        <v>16430.2552</v>
      </c>
      <c r="U1220">
        <v>702</v>
      </c>
      <c r="V1220">
        <v>1035</v>
      </c>
      <c r="W1220">
        <v>4540</v>
      </c>
      <c r="X1220">
        <v>272958.76</v>
      </c>
      <c r="Y1220">
        <v>221410.84</v>
      </c>
      <c r="Z1220">
        <v>215041</v>
      </c>
      <c r="AA1220">
        <v>67277.041200000007</v>
      </c>
      <c r="AB1220">
        <v>846</v>
      </c>
      <c r="AC1220">
        <v>495</v>
      </c>
      <c r="AD1220">
        <v>422</v>
      </c>
      <c r="AE1220">
        <v>487</v>
      </c>
      <c r="AF1220">
        <v>145</v>
      </c>
      <c r="AG1220">
        <v>115</v>
      </c>
      <c r="AH1220">
        <v>103</v>
      </c>
      <c r="AI1220">
        <v>109</v>
      </c>
      <c r="AJ1220">
        <v>701</v>
      </c>
      <c r="AK1220">
        <v>380</v>
      </c>
      <c r="AL1220">
        <v>319</v>
      </c>
      <c r="AM1220">
        <v>378</v>
      </c>
    </row>
    <row r="1221" spans="1:39" x14ac:dyDescent="0.15">
      <c r="A1221" t="s">
        <v>220</v>
      </c>
      <c r="B1221">
        <v>30</v>
      </c>
      <c r="C1221">
        <v>1</v>
      </c>
      <c r="D1221">
        <v>1</v>
      </c>
      <c r="E1221" t="s">
        <v>28</v>
      </c>
      <c r="F1221" t="s">
        <v>206</v>
      </c>
      <c r="G1221">
        <v>16191</v>
      </c>
      <c r="H1221">
        <v>25747</v>
      </c>
      <c r="I1221">
        <v>95351</v>
      </c>
      <c r="J1221">
        <v>5560373.9900000002</v>
      </c>
      <c r="K1221">
        <v>4962993.6500000004</v>
      </c>
      <c r="L1221">
        <v>4606226.88</v>
      </c>
      <c r="M1221">
        <v>1464827.0604000001</v>
      </c>
      <c r="N1221">
        <v>7549</v>
      </c>
      <c r="O1221">
        <v>10745</v>
      </c>
      <c r="P1221">
        <v>45177</v>
      </c>
      <c r="Q1221">
        <v>2574075.23</v>
      </c>
      <c r="R1221">
        <v>2313272.0299999998</v>
      </c>
      <c r="S1221">
        <v>2108319.48</v>
      </c>
      <c r="T1221">
        <v>727529.64489999996</v>
      </c>
      <c r="U1221">
        <v>8642</v>
      </c>
      <c r="V1221">
        <v>15002</v>
      </c>
      <c r="W1221">
        <v>50174</v>
      </c>
      <c r="X1221">
        <v>2986298.76</v>
      </c>
      <c r="Y1221">
        <v>2649721.62</v>
      </c>
      <c r="Z1221">
        <v>2497907.4</v>
      </c>
      <c r="AA1221">
        <v>737297.4155</v>
      </c>
      <c r="AB1221">
        <v>15171</v>
      </c>
      <c r="AC1221">
        <v>14939</v>
      </c>
      <c r="AD1221">
        <v>9766</v>
      </c>
      <c r="AE1221">
        <v>14100</v>
      </c>
      <c r="AF1221">
        <v>7262</v>
      </c>
      <c r="AG1221">
        <v>7247</v>
      </c>
      <c r="AH1221">
        <v>5182</v>
      </c>
      <c r="AI1221">
        <v>6888</v>
      </c>
      <c r="AJ1221">
        <v>7909</v>
      </c>
      <c r="AK1221">
        <v>7692</v>
      </c>
      <c r="AL1221">
        <v>4584</v>
      </c>
      <c r="AM1221">
        <v>7212</v>
      </c>
    </row>
    <row r="1222" spans="1:39" x14ac:dyDescent="0.15">
      <c r="A1222" t="s">
        <v>220</v>
      </c>
      <c r="B1222">
        <v>30</v>
      </c>
      <c r="C1222">
        <v>1</v>
      </c>
      <c r="D1222">
        <v>1</v>
      </c>
      <c r="E1222" t="s">
        <v>30</v>
      </c>
      <c r="F1222" t="s">
        <v>206</v>
      </c>
      <c r="G1222">
        <v>1850</v>
      </c>
      <c r="H1222">
        <v>2954</v>
      </c>
      <c r="I1222">
        <v>10679</v>
      </c>
      <c r="J1222">
        <v>624718.07999999996</v>
      </c>
      <c r="K1222">
        <v>568415.35</v>
      </c>
      <c r="L1222">
        <v>521416.93</v>
      </c>
      <c r="M1222">
        <v>164329.3517</v>
      </c>
      <c r="N1222">
        <v>846</v>
      </c>
      <c r="O1222">
        <v>1217</v>
      </c>
      <c r="P1222">
        <v>4962</v>
      </c>
      <c r="Q1222">
        <v>284320.28000000003</v>
      </c>
      <c r="R1222">
        <v>257159.77</v>
      </c>
      <c r="S1222">
        <v>229389.73</v>
      </c>
      <c r="T1222">
        <v>79786.445200000002</v>
      </c>
      <c r="U1222">
        <v>1004</v>
      </c>
      <c r="V1222">
        <v>1737</v>
      </c>
      <c r="W1222">
        <v>5717</v>
      </c>
      <c r="X1222">
        <v>340397.8</v>
      </c>
      <c r="Y1222">
        <v>311255.58</v>
      </c>
      <c r="Z1222">
        <v>292027.2</v>
      </c>
      <c r="AA1222">
        <v>84542.906499999997</v>
      </c>
      <c r="AB1222">
        <v>1731</v>
      </c>
      <c r="AC1222">
        <v>1777</v>
      </c>
      <c r="AD1222">
        <v>1063</v>
      </c>
      <c r="AE1222">
        <v>1770</v>
      </c>
      <c r="AF1222">
        <v>796</v>
      </c>
      <c r="AG1222">
        <v>809</v>
      </c>
      <c r="AH1222">
        <v>534</v>
      </c>
      <c r="AI1222">
        <v>825</v>
      </c>
      <c r="AJ1222">
        <v>935</v>
      </c>
      <c r="AK1222">
        <v>968</v>
      </c>
      <c r="AL1222">
        <v>529</v>
      </c>
      <c r="AM1222">
        <v>945</v>
      </c>
    </row>
    <row r="1223" spans="1:39" x14ac:dyDescent="0.15">
      <c r="A1223" t="s">
        <v>220</v>
      </c>
      <c r="B1223">
        <v>30</v>
      </c>
      <c r="C1223">
        <v>1</v>
      </c>
      <c r="D1223">
        <v>1</v>
      </c>
      <c r="E1223" t="s">
        <v>29</v>
      </c>
      <c r="F1223" t="s">
        <v>206</v>
      </c>
      <c r="G1223">
        <v>23558</v>
      </c>
      <c r="H1223">
        <v>40418</v>
      </c>
      <c r="I1223">
        <v>148424</v>
      </c>
      <c r="J1223">
        <v>8639373</v>
      </c>
      <c r="K1223">
        <v>7359347.8399999999</v>
      </c>
      <c r="L1223">
        <v>6817107.8300000001</v>
      </c>
      <c r="M1223">
        <v>2262020.4534999998</v>
      </c>
      <c r="N1223">
        <v>7295</v>
      </c>
      <c r="O1223">
        <v>10927</v>
      </c>
      <c r="P1223">
        <v>47610</v>
      </c>
      <c r="Q1223">
        <v>2648394.71</v>
      </c>
      <c r="R1223">
        <v>2254566.9700000002</v>
      </c>
      <c r="S1223">
        <v>2043824.92</v>
      </c>
      <c r="T1223">
        <v>767201.75260000001</v>
      </c>
      <c r="U1223">
        <v>16263</v>
      </c>
      <c r="V1223">
        <v>29491</v>
      </c>
      <c r="W1223">
        <v>100814</v>
      </c>
      <c r="X1223">
        <v>5990978.29</v>
      </c>
      <c r="Y1223">
        <v>5104780.87</v>
      </c>
      <c r="Z1223">
        <v>4773282.91</v>
      </c>
      <c r="AA1223">
        <v>1494818.7009000001</v>
      </c>
      <c r="AB1223">
        <v>22520</v>
      </c>
      <c r="AC1223">
        <v>22822</v>
      </c>
      <c r="AD1223">
        <v>15633</v>
      </c>
      <c r="AE1223">
        <v>22653</v>
      </c>
      <c r="AF1223">
        <v>6986</v>
      </c>
      <c r="AG1223">
        <v>7065</v>
      </c>
      <c r="AH1223">
        <v>5418</v>
      </c>
      <c r="AI1223">
        <v>7030</v>
      </c>
      <c r="AJ1223">
        <v>15534</v>
      </c>
      <c r="AK1223">
        <v>15757</v>
      </c>
      <c r="AL1223">
        <v>10215</v>
      </c>
      <c r="AM1223">
        <v>15623</v>
      </c>
    </row>
    <row r="1224" spans="1:39" x14ac:dyDescent="0.15">
      <c r="A1224" t="s">
        <v>220</v>
      </c>
      <c r="B1224">
        <v>30</v>
      </c>
      <c r="C1224">
        <v>1</v>
      </c>
      <c r="D1224">
        <v>1</v>
      </c>
      <c r="E1224" t="s">
        <v>31</v>
      </c>
      <c r="F1224" t="s">
        <v>206</v>
      </c>
      <c r="G1224">
        <v>3</v>
      </c>
      <c r="H1224">
        <v>10</v>
      </c>
      <c r="I1224">
        <v>18</v>
      </c>
      <c r="J1224">
        <v>1273.98</v>
      </c>
      <c r="K1224">
        <v>1053.69</v>
      </c>
      <c r="L1224">
        <v>766.5</v>
      </c>
      <c r="M1224">
        <v>316.24</v>
      </c>
      <c r="N1224">
        <v>1</v>
      </c>
      <c r="O1224">
        <v>2</v>
      </c>
      <c r="P1224">
        <v>6</v>
      </c>
      <c r="Q1224">
        <v>394.99</v>
      </c>
      <c r="R1224">
        <v>312.19</v>
      </c>
      <c r="S1224">
        <v>118.99</v>
      </c>
      <c r="T1224">
        <v>105.38</v>
      </c>
      <c r="U1224">
        <v>2</v>
      </c>
      <c r="V1224">
        <v>8</v>
      </c>
      <c r="W1224">
        <v>12</v>
      </c>
      <c r="X1224">
        <v>878.99</v>
      </c>
      <c r="Y1224">
        <v>741.5</v>
      </c>
      <c r="Z1224">
        <v>647.51</v>
      </c>
      <c r="AA1224">
        <v>210.86</v>
      </c>
      <c r="AB1224">
        <v>3</v>
      </c>
      <c r="AC1224">
        <v>2</v>
      </c>
      <c r="AD1224">
        <v>1</v>
      </c>
      <c r="AE1224">
        <v>3</v>
      </c>
      <c r="AF1224">
        <v>1</v>
      </c>
      <c r="AG1224">
        <v>0</v>
      </c>
      <c r="AH1224">
        <v>0</v>
      </c>
      <c r="AI1224">
        <v>1</v>
      </c>
      <c r="AJ1224">
        <v>2</v>
      </c>
      <c r="AK1224">
        <v>2</v>
      </c>
      <c r="AL1224">
        <v>1</v>
      </c>
      <c r="AM1224">
        <v>2</v>
      </c>
    </row>
    <row r="1225" spans="1:39" x14ac:dyDescent="0.15">
      <c r="A1225" t="s">
        <v>220</v>
      </c>
      <c r="B1225">
        <v>30</v>
      </c>
      <c r="C1225">
        <v>1</v>
      </c>
      <c r="D1225">
        <v>1</v>
      </c>
      <c r="E1225" t="s">
        <v>32</v>
      </c>
      <c r="F1225" t="s">
        <v>206</v>
      </c>
      <c r="G1225">
        <v>1218</v>
      </c>
      <c r="H1225">
        <v>2018</v>
      </c>
      <c r="I1225">
        <v>8037</v>
      </c>
      <c r="J1225">
        <v>480699.54</v>
      </c>
      <c r="K1225">
        <v>397625.22</v>
      </c>
      <c r="L1225">
        <v>378671.89</v>
      </c>
      <c r="M1225">
        <v>121407.96430000001</v>
      </c>
      <c r="N1225">
        <v>203</v>
      </c>
      <c r="O1225">
        <v>286</v>
      </c>
      <c r="P1225">
        <v>1284</v>
      </c>
      <c r="Q1225">
        <v>78583.570000000007</v>
      </c>
      <c r="R1225">
        <v>64386.86</v>
      </c>
      <c r="S1225">
        <v>59368.23</v>
      </c>
      <c r="T1225">
        <v>21415.560399999998</v>
      </c>
      <c r="U1225">
        <v>1015</v>
      </c>
      <c r="V1225">
        <v>1732</v>
      </c>
      <c r="W1225">
        <v>6753</v>
      </c>
      <c r="X1225">
        <v>402115.97</v>
      </c>
      <c r="Y1225">
        <v>333238.36</v>
      </c>
      <c r="Z1225">
        <v>319303.65999999997</v>
      </c>
      <c r="AA1225">
        <v>99992.403900000005</v>
      </c>
      <c r="AB1225">
        <v>1194</v>
      </c>
      <c r="AC1225">
        <v>1107</v>
      </c>
      <c r="AD1225">
        <v>725</v>
      </c>
      <c r="AE1225">
        <v>1084</v>
      </c>
      <c r="AF1225">
        <v>202</v>
      </c>
      <c r="AG1225">
        <v>177</v>
      </c>
      <c r="AH1225">
        <v>126</v>
      </c>
      <c r="AI1225">
        <v>190</v>
      </c>
      <c r="AJ1225">
        <v>992</v>
      </c>
      <c r="AK1225">
        <v>930</v>
      </c>
      <c r="AL1225">
        <v>599</v>
      </c>
      <c r="AM1225">
        <v>894</v>
      </c>
    </row>
    <row r="1226" spans="1:39" x14ac:dyDescent="0.15">
      <c r="A1226" t="s">
        <v>220</v>
      </c>
      <c r="B1226">
        <v>30</v>
      </c>
      <c r="C1226">
        <v>1</v>
      </c>
      <c r="D1226">
        <v>2</v>
      </c>
      <c r="E1226" t="s">
        <v>28</v>
      </c>
      <c r="F1226" t="s">
        <v>206</v>
      </c>
      <c r="G1226">
        <v>4245</v>
      </c>
      <c r="H1226">
        <v>5652</v>
      </c>
      <c r="I1226">
        <v>23609</v>
      </c>
      <c r="J1226">
        <v>1427631.27</v>
      </c>
      <c r="K1226">
        <v>1275142.8600000001</v>
      </c>
      <c r="L1226">
        <v>1195684.77</v>
      </c>
      <c r="M1226">
        <v>363646.33470000001</v>
      </c>
      <c r="N1226">
        <v>1685</v>
      </c>
      <c r="O1226">
        <v>2063</v>
      </c>
      <c r="P1226">
        <v>9628</v>
      </c>
      <c r="Q1226">
        <v>580598.93999999994</v>
      </c>
      <c r="R1226">
        <v>506144.39</v>
      </c>
      <c r="S1226">
        <v>459226.47</v>
      </c>
      <c r="T1226">
        <v>157199.80480000001</v>
      </c>
      <c r="U1226">
        <v>2560</v>
      </c>
      <c r="V1226">
        <v>3589</v>
      </c>
      <c r="W1226">
        <v>13981</v>
      </c>
      <c r="X1226">
        <v>847032.33</v>
      </c>
      <c r="Y1226">
        <v>768998.47</v>
      </c>
      <c r="Z1226">
        <v>736458.3</v>
      </c>
      <c r="AA1226">
        <v>206446.52989999999</v>
      </c>
      <c r="AB1226">
        <v>4078</v>
      </c>
      <c r="AC1226">
        <v>3580</v>
      </c>
      <c r="AD1226">
        <v>1779</v>
      </c>
      <c r="AE1226">
        <v>3593</v>
      </c>
      <c r="AF1226">
        <v>1609</v>
      </c>
      <c r="AG1226">
        <v>1590</v>
      </c>
      <c r="AH1226">
        <v>895</v>
      </c>
      <c r="AI1226">
        <v>1515</v>
      </c>
      <c r="AJ1226">
        <v>2469</v>
      </c>
      <c r="AK1226">
        <v>1990</v>
      </c>
      <c r="AL1226">
        <v>884</v>
      </c>
      <c r="AM1226">
        <v>2078</v>
      </c>
    </row>
    <row r="1227" spans="1:39" x14ac:dyDescent="0.15">
      <c r="A1227" t="s">
        <v>220</v>
      </c>
      <c r="B1227">
        <v>30</v>
      </c>
      <c r="C1227">
        <v>1</v>
      </c>
      <c r="D1227">
        <v>2</v>
      </c>
      <c r="E1227" t="s">
        <v>30</v>
      </c>
      <c r="F1227" t="s">
        <v>206</v>
      </c>
      <c r="G1227">
        <v>540</v>
      </c>
      <c r="H1227">
        <v>724</v>
      </c>
      <c r="I1227">
        <v>3009</v>
      </c>
      <c r="J1227">
        <v>181928.92</v>
      </c>
      <c r="K1227">
        <v>161633.28</v>
      </c>
      <c r="L1227">
        <v>149858.04</v>
      </c>
      <c r="M1227">
        <v>46357.880599999997</v>
      </c>
      <c r="N1227">
        <v>187</v>
      </c>
      <c r="O1227">
        <v>233</v>
      </c>
      <c r="P1227">
        <v>1084</v>
      </c>
      <c r="Q1227">
        <v>67076.11</v>
      </c>
      <c r="R1227">
        <v>57042.27</v>
      </c>
      <c r="S1227">
        <v>48637.61</v>
      </c>
      <c r="T1227">
        <v>18007.2091</v>
      </c>
      <c r="U1227">
        <v>353</v>
      </c>
      <c r="V1227">
        <v>491</v>
      </c>
      <c r="W1227">
        <v>1925</v>
      </c>
      <c r="X1227">
        <v>114852.81</v>
      </c>
      <c r="Y1227">
        <v>104591.01</v>
      </c>
      <c r="Z1227">
        <v>101220.43</v>
      </c>
      <c r="AA1227">
        <v>28350.6715</v>
      </c>
      <c r="AB1227">
        <v>511</v>
      </c>
      <c r="AC1227">
        <v>466</v>
      </c>
      <c r="AD1227">
        <v>230</v>
      </c>
      <c r="AE1227">
        <v>521</v>
      </c>
      <c r="AF1227">
        <v>179</v>
      </c>
      <c r="AG1227">
        <v>175</v>
      </c>
      <c r="AH1227">
        <v>104</v>
      </c>
      <c r="AI1227">
        <v>181</v>
      </c>
      <c r="AJ1227">
        <v>332</v>
      </c>
      <c r="AK1227">
        <v>291</v>
      </c>
      <c r="AL1227">
        <v>126</v>
      </c>
      <c r="AM1227">
        <v>340</v>
      </c>
    </row>
    <row r="1228" spans="1:39" x14ac:dyDescent="0.15">
      <c r="A1228" t="s">
        <v>220</v>
      </c>
      <c r="B1228">
        <v>30</v>
      </c>
      <c r="C1228">
        <v>1</v>
      </c>
      <c r="D1228">
        <v>2</v>
      </c>
      <c r="E1228" t="s">
        <v>29</v>
      </c>
      <c r="F1228" t="s">
        <v>206</v>
      </c>
      <c r="G1228">
        <v>2111</v>
      </c>
      <c r="H1228">
        <v>2999</v>
      </c>
      <c r="I1228">
        <v>13097</v>
      </c>
      <c r="J1228">
        <v>785086.62</v>
      </c>
      <c r="K1228">
        <v>653281.86</v>
      </c>
      <c r="L1228">
        <v>615490.5</v>
      </c>
      <c r="M1228">
        <v>199873.39420000001</v>
      </c>
      <c r="N1228">
        <v>600</v>
      </c>
      <c r="O1228">
        <v>718</v>
      </c>
      <c r="P1228">
        <v>3694</v>
      </c>
      <c r="Q1228">
        <v>221530.33</v>
      </c>
      <c r="R1228">
        <v>180779.36</v>
      </c>
      <c r="S1228">
        <v>164448.15</v>
      </c>
      <c r="T1228">
        <v>59867.785100000001</v>
      </c>
      <c r="U1228">
        <v>1511</v>
      </c>
      <c r="V1228">
        <v>2281</v>
      </c>
      <c r="W1228">
        <v>9403</v>
      </c>
      <c r="X1228">
        <v>563556.29</v>
      </c>
      <c r="Y1228">
        <v>472502.5</v>
      </c>
      <c r="Z1228">
        <v>451042.35</v>
      </c>
      <c r="AA1228">
        <v>140005.6091</v>
      </c>
      <c r="AB1228">
        <v>2029</v>
      </c>
      <c r="AC1228">
        <v>1945</v>
      </c>
      <c r="AD1228">
        <v>901</v>
      </c>
      <c r="AE1228">
        <v>2056</v>
      </c>
      <c r="AF1228">
        <v>571</v>
      </c>
      <c r="AG1228">
        <v>574</v>
      </c>
      <c r="AH1228">
        <v>312</v>
      </c>
      <c r="AI1228">
        <v>587</v>
      </c>
      <c r="AJ1228">
        <v>1458</v>
      </c>
      <c r="AK1228">
        <v>1371</v>
      </c>
      <c r="AL1228">
        <v>589</v>
      </c>
      <c r="AM1228">
        <v>1469</v>
      </c>
    </row>
    <row r="1229" spans="1:39" x14ac:dyDescent="0.15">
      <c r="A1229" t="s">
        <v>220</v>
      </c>
      <c r="B1229">
        <v>30</v>
      </c>
      <c r="C1229">
        <v>1</v>
      </c>
      <c r="D1229">
        <v>2</v>
      </c>
      <c r="E1229" t="s">
        <v>32</v>
      </c>
      <c r="F1229" t="s">
        <v>206</v>
      </c>
      <c r="G1229">
        <v>597</v>
      </c>
      <c r="H1229">
        <v>865</v>
      </c>
      <c r="I1229">
        <v>3875</v>
      </c>
      <c r="J1229">
        <v>236033.37</v>
      </c>
      <c r="K1229">
        <v>188476.26</v>
      </c>
      <c r="L1229">
        <v>180396.28</v>
      </c>
      <c r="M1229">
        <v>58271.220200000003</v>
      </c>
      <c r="N1229">
        <v>98</v>
      </c>
      <c r="O1229">
        <v>131</v>
      </c>
      <c r="P1229">
        <v>609</v>
      </c>
      <c r="Q1229">
        <v>38582.9</v>
      </c>
      <c r="R1229">
        <v>29818.91</v>
      </c>
      <c r="S1229">
        <v>26613.29</v>
      </c>
      <c r="T1229">
        <v>9998.5990999999995</v>
      </c>
      <c r="U1229">
        <v>499</v>
      </c>
      <c r="V1229">
        <v>734</v>
      </c>
      <c r="W1229">
        <v>3266</v>
      </c>
      <c r="X1229">
        <v>197450.47</v>
      </c>
      <c r="Y1229">
        <v>158657.35</v>
      </c>
      <c r="Z1229">
        <v>153782.99</v>
      </c>
      <c r="AA1229">
        <v>48272.621099999997</v>
      </c>
      <c r="AB1229">
        <v>581</v>
      </c>
      <c r="AC1229">
        <v>468</v>
      </c>
      <c r="AD1229">
        <v>252</v>
      </c>
      <c r="AE1229">
        <v>502</v>
      </c>
      <c r="AF1229">
        <v>94</v>
      </c>
      <c r="AG1229">
        <v>75</v>
      </c>
      <c r="AH1229">
        <v>47</v>
      </c>
      <c r="AI1229">
        <v>98</v>
      </c>
      <c r="AJ1229">
        <v>487</v>
      </c>
      <c r="AK1229">
        <v>393</v>
      </c>
      <c r="AL1229">
        <v>205</v>
      </c>
      <c r="AM1229">
        <v>404</v>
      </c>
    </row>
    <row r="1230" spans="1:39" x14ac:dyDescent="0.15">
      <c r="A1230" t="s">
        <v>220</v>
      </c>
      <c r="B1230">
        <v>30</v>
      </c>
      <c r="C1230">
        <v>2</v>
      </c>
      <c r="D1230">
        <v>0</v>
      </c>
      <c r="E1230" t="s">
        <v>28</v>
      </c>
      <c r="F1230" t="s">
        <v>206</v>
      </c>
      <c r="G1230">
        <v>181</v>
      </c>
      <c r="H1230">
        <v>457</v>
      </c>
      <c r="I1230">
        <v>1318</v>
      </c>
      <c r="J1230">
        <v>70520.42</v>
      </c>
      <c r="K1230">
        <v>59688.71</v>
      </c>
      <c r="L1230">
        <v>49734.33</v>
      </c>
      <c r="M1230">
        <v>20044.317299999999</v>
      </c>
      <c r="N1230">
        <v>181</v>
      </c>
      <c r="O1230">
        <v>217</v>
      </c>
      <c r="P1230">
        <v>727</v>
      </c>
      <c r="Q1230">
        <v>36305.61</v>
      </c>
      <c r="R1230">
        <v>30033.29</v>
      </c>
      <c r="S1230">
        <v>21040.240000000002</v>
      </c>
      <c r="T1230">
        <v>11245.965399999999</v>
      </c>
      <c r="U1230">
        <v>181</v>
      </c>
      <c r="V1230">
        <v>240</v>
      </c>
      <c r="W1230">
        <v>591</v>
      </c>
      <c r="X1230">
        <v>34214.81</v>
      </c>
      <c r="Y1230">
        <v>29655.42</v>
      </c>
      <c r="Z1230">
        <v>28694.09</v>
      </c>
      <c r="AA1230">
        <v>8798.3518999999997</v>
      </c>
      <c r="AB1230">
        <v>178</v>
      </c>
      <c r="AC1230">
        <v>174</v>
      </c>
      <c r="AD1230">
        <v>156</v>
      </c>
      <c r="AE1230">
        <v>136</v>
      </c>
      <c r="AF1230">
        <v>178</v>
      </c>
      <c r="AG1230">
        <v>174</v>
      </c>
      <c r="AH1230">
        <v>156</v>
      </c>
      <c r="AI1230">
        <v>136</v>
      </c>
      <c r="AJ1230">
        <v>178</v>
      </c>
      <c r="AK1230">
        <v>174</v>
      </c>
      <c r="AL1230">
        <v>156</v>
      </c>
      <c r="AM1230">
        <v>136</v>
      </c>
    </row>
    <row r="1231" spans="1:39" x14ac:dyDescent="0.15">
      <c r="A1231" t="s">
        <v>220</v>
      </c>
      <c r="B1231">
        <v>30</v>
      </c>
      <c r="C1231">
        <v>2</v>
      </c>
      <c r="D1231">
        <v>0</v>
      </c>
      <c r="E1231" t="s">
        <v>30</v>
      </c>
      <c r="F1231" t="s">
        <v>206</v>
      </c>
      <c r="G1231">
        <v>1</v>
      </c>
      <c r="H1231">
        <v>2</v>
      </c>
      <c r="I1231">
        <v>3</v>
      </c>
      <c r="J1231">
        <v>237</v>
      </c>
      <c r="K1231">
        <v>237</v>
      </c>
      <c r="L1231">
        <v>158</v>
      </c>
      <c r="M1231">
        <v>59.8765</v>
      </c>
      <c r="N1231">
        <v>1</v>
      </c>
      <c r="O1231">
        <v>1</v>
      </c>
      <c r="P1231">
        <v>2</v>
      </c>
      <c r="Q1231">
        <v>158</v>
      </c>
      <c r="R1231">
        <v>158</v>
      </c>
      <c r="S1231">
        <v>79</v>
      </c>
      <c r="T1231">
        <v>39.986499999999999</v>
      </c>
      <c r="U1231">
        <v>1</v>
      </c>
      <c r="V1231">
        <v>1</v>
      </c>
      <c r="W1231">
        <v>1</v>
      </c>
      <c r="X1231">
        <v>79</v>
      </c>
      <c r="Y1231">
        <v>79</v>
      </c>
      <c r="Z1231">
        <v>79</v>
      </c>
      <c r="AA1231">
        <v>19.89</v>
      </c>
      <c r="AB1231">
        <v>1</v>
      </c>
      <c r="AC1231">
        <v>1</v>
      </c>
      <c r="AD1231">
        <v>1</v>
      </c>
      <c r="AE1231">
        <v>1</v>
      </c>
      <c r="AF1231">
        <v>1</v>
      </c>
      <c r="AG1231">
        <v>1</v>
      </c>
      <c r="AH1231">
        <v>1</v>
      </c>
      <c r="AI1231">
        <v>1</v>
      </c>
      <c r="AJ1231">
        <v>1</v>
      </c>
      <c r="AK1231">
        <v>1</v>
      </c>
      <c r="AL1231">
        <v>1</v>
      </c>
      <c r="AM1231">
        <v>1</v>
      </c>
    </row>
    <row r="1232" spans="1:39" x14ac:dyDescent="0.15">
      <c r="A1232" t="s">
        <v>220</v>
      </c>
      <c r="B1232">
        <v>30</v>
      </c>
      <c r="C1232">
        <v>2</v>
      </c>
      <c r="D1232">
        <v>0</v>
      </c>
      <c r="E1232" t="s">
        <v>29</v>
      </c>
      <c r="F1232" t="s">
        <v>206</v>
      </c>
      <c r="G1232">
        <v>7</v>
      </c>
      <c r="H1232">
        <v>16</v>
      </c>
      <c r="I1232">
        <v>46</v>
      </c>
      <c r="J1232">
        <v>2375.77</v>
      </c>
      <c r="K1232">
        <v>1976.02</v>
      </c>
      <c r="L1232">
        <v>1438.5</v>
      </c>
      <c r="M1232">
        <v>712.89290000000005</v>
      </c>
      <c r="N1232">
        <v>7</v>
      </c>
      <c r="O1232">
        <v>8</v>
      </c>
      <c r="P1232">
        <v>26</v>
      </c>
      <c r="Q1232">
        <v>1266.8499999999999</v>
      </c>
      <c r="R1232">
        <v>1068.53</v>
      </c>
      <c r="S1232">
        <v>531.01</v>
      </c>
      <c r="T1232">
        <v>425.90289999999999</v>
      </c>
      <c r="U1232">
        <v>7</v>
      </c>
      <c r="V1232">
        <v>8</v>
      </c>
      <c r="W1232">
        <v>20</v>
      </c>
      <c r="X1232">
        <v>1108.92</v>
      </c>
      <c r="Y1232">
        <v>907.49</v>
      </c>
      <c r="Z1232">
        <v>907.49</v>
      </c>
      <c r="AA1232">
        <v>286.99</v>
      </c>
      <c r="AB1232">
        <v>7</v>
      </c>
      <c r="AC1232">
        <v>7</v>
      </c>
      <c r="AD1232">
        <v>7</v>
      </c>
      <c r="AE1232">
        <v>5</v>
      </c>
      <c r="AF1232">
        <v>7</v>
      </c>
      <c r="AG1232">
        <v>7</v>
      </c>
      <c r="AH1232">
        <v>7</v>
      </c>
      <c r="AI1232">
        <v>5</v>
      </c>
      <c r="AJ1232">
        <v>7</v>
      </c>
      <c r="AK1232">
        <v>7</v>
      </c>
      <c r="AL1232">
        <v>7</v>
      </c>
      <c r="AM1232">
        <v>5</v>
      </c>
    </row>
    <row r="1233" spans="1:39" x14ac:dyDescent="0.15">
      <c r="A1233" t="s">
        <v>220</v>
      </c>
      <c r="B1233">
        <v>30</v>
      </c>
      <c r="C1233">
        <v>2</v>
      </c>
      <c r="D1233">
        <v>0</v>
      </c>
      <c r="E1233" t="s">
        <v>32</v>
      </c>
      <c r="F1233" t="s">
        <v>206</v>
      </c>
      <c r="G1233">
        <v>66</v>
      </c>
      <c r="H1233">
        <v>175</v>
      </c>
      <c r="I1233">
        <v>552</v>
      </c>
      <c r="J1233">
        <v>30046.45</v>
      </c>
      <c r="K1233">
        <v>23499.38</v>
      </c>
      <c r="L1233">
        <v>19874.810000000001</v>
      </c>
      <c r="M1233">
        <v>8455.1460000000006</v>
      </c>
      <c r="N1233">
        <v>66</v>
      </c>
      <c r="O1233">
        <v>74</v>
      </c>
      <c r="P1233">
        <v>221</v>
      </c>
      <c r="Q1233">
        <v>11338.9</v>
      </c>
      <c r="R1233">
        <v>8632.76</v>
      </c>
      <c r="S1233">
        <v>5712.22</v>
      </c>
      <c r="T1233">
        <v>3605.1088</v>
      </c>
      <c r="U1233">
        <v>66</v>
      </c>
      <c r="V1233">
        <v>101</v>
      </c>
      <c r="W1233">
        <v>331</v>
      </c>
      <c r="X1233">
        <v>18707.55</v>
      </c>
      <c r="Y1233">
        <v>14866.62</v>
      </c>
      <c r="Z1233">
        <v>14162.59</v>
      </c>
      <c r="AA1233">
        <v>4850.0371999999998</v>
      </c>
      <c r="AB1233">
        <v>65</v>
      </c>
      <c r="AC1233">
        <v>65</v>
      </c>
      <c r="AD1233">
        <v>61</v>
      </c>
      <c r="AE1233">
        <v>50</v>
      </c>
      <c r="AF1233">
        <v>65</v>
      </c>
      <c r="AG1233">
        <v>65</v>
      </c>
      <c r="AH1233">
        <v>61</v>
      </c>
      <c r="AI1233">
        <v>50</v>
      </c>
      <c r="AJ1233">
        <v>65</v>
      </c>
      <c r="AK1233">
        <v>65</v>
      </c>
      <c r="AL1233">
        <v>61</v>
      </c>
      <c r="AM1233">
        <v>50</v>
      </c>
    </row>
    <row r="1234" spans="1:39" x14ac:dyDescent="0.15">
      <c r="A1234" t="s">
        <v>220</v>
      </c>
      <c r="B1234">
        <v>30</v>
      </c>
      <c r="C1234">
        <v>2</v>
      </c>
      <c r="D1234">
        <v>1</v>
      </c>
      <c r="E1234" t="s">
        <v>28</v>
      </c>
      <c r="F1234" t="s">
        <v>206</v>
      </c>
      <c r="G1234">
        <v>1706</v>
      </c>
      <c r="H1234">
        <v>4552</v>
      </c>
      <c r="I1234">
        <v>12141</v>
      </c>
      <c r="J1234">
        <v>643100.28</v>
      </c>
      <c r="K1234">
        <v>566376.06999999995</v>
      </c>
      <c r="L1234">
        <v>487507.85</v>
      </c>
      <c r="M1234">
        <v>186106.77</v>
      </c>
      <c r="N1234">
        <v>1706</v>
      </c>
      <c r="O1234">
        <v>2149</v>
      </c>
      <c r="P1234">
        <v>6412</v>
      </c>
      <c r="Q1234">
        <v>317011.90000000002</v>
      </c>
      <c r="R1234">
        <v>270301.69</v>
      </c>
      <c r="S1234">
        <v>207312.24</v>
      </c>
      <c r="T1234">
        <v>101512.8798</v>
      </c>
      <c r="U1234">
        <v>1706</v>
      </c>
      <c r="V1234">
        <v>2403</v>
      </c>
      <c r="W1234">
        <v>5729</v>
      </c>
      <c r="X1234">
        <v>326088.38</v>
      </c>
      <c r="Y1234">
        <v>296074.38</v>
      </c>
      <c r="Z1234">
        <v>280195.61</v>
      </c>
      <c r="AA1234">
        <v>84593.890199999994</v>
      </c>
      <c r="AB1234">
        <v>1628</v>
      </c>
      <c r="AC1234">
        <v>1673</v>
      </c>
      <c r="AD1234">
        <v>1274</v>
      </c>
      <c r="AE1234">
        <v>1607</v>
      </c>
      <c r="AF1234">
        <v>1628</v>
      </c>
      <c r="AG1234">
        <v>1673</v>
      </c>
      <c r="AH1234">
        <v>1274</v>
      </c>
      <c r="AI1234">
        <v>1607</v>
      </c>
      <c r="AJ1234">
        <v>1628</v>
      </c>
      <c r="AK1234">
        <v>1673</v>
      </c>
      <c r="AL1234">
        <v>1274</v>
      </c>
      <c r="AM1234">
        <v>1607</v>
      </c>
    </row>
    <row r="1235" spans="1:39" x14ac:dyDescent="0.15">
      <c r="A1235" t="s">
        <v>220</v>
      </c>
      <c r="B1235">
        <v>30</v>
      </c>
      <c r="C1235">
        <v>2</v>
      </c>
      <c r="D1235">
        <v>1</v>
      </c>
      <c r="E1235" t="s">
        <v>30</v>
      </c>
      <c r="F1235" t="s">
        <v>206</v>
      </c>
      <c r="G1235">
        <v>216</v>
      </c>
      <c r="H1235">
        <v>553</v>
      </c>
      <c r="I1235">
        <v>1416</v>
      </c>
      <c r="J1235">
        <v>78040.009999999995</v>
      </c>
      <c r="K1235">
        <v>70186.42</v>
      </c>
      <c r="L1235">
        <v>59676.58</v>
      </c>
      <c r="M1235">
        <v>21728.313300000002</v>
      </c>
      <c r="N1235">
        <v>216</v>
      </c>
      <c r="O1235">
        <v>261</v>
      </c>
      <c r="P1235">
        <v>721</v>
      </c>
      <c r="Q1235">
        <v>37731.599999999999</v>
      </c>
      <c r="R1235">
        <v>32943.79</v>
      </c>
      <c r="S1235">
        <v>25094.36</v>
      </c>
      <c r="T1235">
        <v>11350.6885</v>
      </c>
      <c r="U1235">
        <v>216</v>
      </c>
      <c r="V1235">
        <v>292</v>
      </c>
      <c r="W1235">
        <v>695</v>
      </c>
      <c r="X1235">
        <v>40308.410000000003</v>
      </c>
      <c r="Y1235">
        <v>37242.629999999997</v>
      </c>
      <c r="Z1235">
        <v>34582.22</v>
      </c>
      <c r="AA1235">
        <v>10377.6248</v>
      </c>
      <c r="AB1235">
        <v>201</v>
      </c>
      <c r="AC1235">
        <v>216</v>
      </c>
      <c r="AD1235">
        <v>149</v>
      </c>
      <c r="AE1235">
        <v>211</v>
      </c>
      <c r="AF1235">
        <v>201</v>
      </c>
      <c r="AG1235">
        <v>216</v>
      </c>
      <c r="AH1235">
        <v>149</v>
      </c>
      <c r="AI1235">
        <v>211</v>
      </c>
      <c r="AJ1235">
        <v>201</v>
      </c>
      <c r="AK1235">
        <v>216</v>
      </c>
      <c r="AL1235">
        <v>149</v>
      </c>
      <c r="AM1235">
        <v>211</v>
      </c>
    </row>
    <row r="1236" spans="1:39" x14ac:dyDescent="0.15">
      <c r="A1236" t="s">
        <v>220</v>
      </c>
      <c r="B1236">
        <v>30</v>
      </c>
      <c r="C1236">
        <v>2</v>
      </c>
      <c r="D1236">
        <v>1</v>
      </c>
      <c r="E1236" t="s">
        <v>29</v>
      </c>
      <c r="F1236" t="s">
        <v>206</v>
      </c>
      <c r="G1236">
        <v>3589</v>
      </c>
      <c r="H1236">
        <v>10001</v>
      </c>
      <c r="I1236">
        <v>27711</v>
      </c>
      <c r="J1236">
        <v>1455635.54</v>
      </c>
      <c r="K1236">
        <v>1210751.3</v>
      </c>
      <c r="L1236">
        <v>1036748.06</v>
      </c>
      <c r="M1236">
        <v>422308.33809999999</v>
      </c>
      <c r="N1236">
        <v>3589</v>
      </c>
      <c r="O1236">
        <v>4497</v>
      </c>
      <c r="P1236">
        <v>13977</v>
      </c>
      <c r="Q1236">
        <v>682063.62</v>
      </c>
      <c r="R1236">
        <v>554118.59</v>
      </c>
      <c r="S1236">
        <v>419754.79</v>
      </c>
      <c r="T1236">
        <v>219448.61689999999</v>
      </c>
      <c r="U1236">
        <v>3589</v>
      </c>
      <c r="V1236">
        <v>5504</v>
      </c>
      <c r="W1236">
        <v>13734</v>
      </c>
      <c r="X1236">
        <v>773571.92</v>
      </c>
      <c r="Y1236">
        <v>656632.71</v>
      </c>
      <c r="Z1236">
        <v>616993.27</v>
      </c>
      <c r="AA1236">
        <v>202859.7212</v>
      </c>
      <c r="AB1236">
        <v>3401</v>
      </c>
      <c r="AC1236">
        <v>3564</v>
      </c>
      <c r="AD1236">
        <v>2857</v>
      </c>
      <c r="AE1236">
        <v>3493</v>
      </c>
      <c r="AF1236">
        <v>3401</v>
      </c>
      <c r="AG1236">
        <v>3564</v>
      </c>
      <c r="AH1236">
        <v>2857</v>
      </c>
      <c r="AI1236">
        <v>3493</v>
      </c>
      <c r="AJ1236">
        <v>3401</v>
      </c>
      <c r="AK1236">
        <v>3564</v>
      </c>
      <c r="AL1236">
        <v>2857</v>
      </c>
      <c r="AM1236">
        <v>3493</v>
      </c>
    </row>
    <row r="1237" spans="1:39" x14ac:dyDescent="0.15">
      <c r="A1237" t="s">
        <v>220</v>
      </c>
      <c r="B1237">
        <v>30</v>
      </c>
      <c r="C1237">
        <v>2</v>
      </c>
      <c r="D1237">
        <v>1</v>
      </c>
      <c r="E1237" t="s">
        <v>32</v>
      </c>
      <c r="F1237" t="s">
        <v>206</v>
      </c>
      <c r="G1237">
        <v>193</v>
      </c>
      <c r="H1237">
        <v>540</v>
      </c>
      <c r="I1237">
        <v>1545</v>
      </c>
      <c r="J1237">
        <v>83056.37</v>
      </c>
      <c r="K1237">
        <v>67706.350000000006</v>
      </c>
      <c r="L1237">
        <v>60188.29</v>
      </c>
      <c r="M1237">
        <v>23364.554100000001</v>
      </c>
      <c r="N1237">
        <v>193</v>
      </c>
      <c r="O1237">
        <v>234</v>
      </c>
      <c r="P1237">
        <v>667</v>
      </c>
      <c r="Q1237">
        <v>33652.65</v>
      </c>
      <c r="R1237">
        <v>27203.4</v>
      </c>
      <c r="S1237">
        <v>21561.7</v>
      </c>
      <c r="T1237">
        <v>10432.1394</v>
      </c>
      <c r="U1237">
        <v>193</v>
      </c>
      <c r="V1237">
        <v>306</v>
      </c>
      <c r="W1237">
        <v>878</v>
      </c>
      <c r="X1237">
        <v>49403.72</v>
      </c>
      <c r="Y1237">
        <v>40502.949999999997</v>
      </c>
      <c r="Z1237">
        <v>38626.589999999997</v>
      </c>
      <c r="AA1237">
        <v>12932.414699999999</v>
      </c>
      <c r="AB1237">
        <v>187</v>
      </c>
      <c r="AC1237">
        <v>190</v>
      </c>
      <c r="AD1237">
        <v>153</v>
      </c>
      <c r="AE1237">
        <v>176</v>
      </c>
      <c r="AF1237">
        <v>187</v>
      </c>
      <c r="AG1237">
        <v>190</v>
      </c>
      <c r="AH1237">
        <v>153</v>
      </c>
      <c r="AI1237">
        <v>176</v>
      </c>
      <c r="AJ1237">
        <v>187</v>
      </c>
      <c r="AK1237">
        <v>190</v>
      </c>
      <c r="AL1237">
        <v>153</v>
      </c>
      <c r="AM1237">
        <v>176</v>
      </c>
    </row>
    <row r="1238" spans="1:39" x14ac:dyDescent="0.15">
      <c r="A1238" t="s">
        <v>220</v>
      </c>
      <c r="B1238">
        <v>30</v>
      </c>
      <c r="C1238">
        <v>2</v>
      </c>
      <c r="D1238">
        <v>2</v>
      </c>
      <c r="E1238" t="s">
        <v>28</v>
      </c>
      <c r="F1238" t="s">
        <v>206</v>
      </c>
      <c r="G1238">
        <v>241</v>
      </c>
      <c r="H1238">
        <v>594</v>
      </c>
      <c r="I1238">
        <v>1531</v>
      </c>
      <c r="J1238">
        <v>86966.75</v>
      </c>
      <c r="K1238">
        <v>75914.25</v>
      </c>
      <c r="L1238">
        <v>63894.81</v>
      </c>
      <c r="M1238">
        <v>23767.7039</v>
      </c>
      <c r="N1238">
        <v>241</v>
      </c>
      <c r="O1238">
        <v>279</v>
      </c>
      <c r="P1238">
        <v>774</v>
      </c>
      <c r="Q1238">
        <v>42686.91</v>
      </c>
      <c r="R1238">
        <v>36682.31</v>
      </c>
      <c r="S1238">
        <v>25995.79</v>
      </c>
      <c r="T1238">
        <v>12404.8817</v>
      </c>
      <c r="U1238">
        <v>241</v>
      </c>
      <c r="V1238">
        <v>315</v>
      </c>
      <c r="W1238">
        <v>757</v>
      </c>
      <c r="X1238">
        <v>44279.839999999997</v>
      </c>
      <c r="Y1238">
        <v>39231.94</v>
      </c>
      <c r="Z1238">
        <v>37899.019999999997</v>
      </c>
      <c r="AA1238">
        <v>11362.822200000001</v>
      </c>
      <c r="AB1238">
        <v>233</v>
      </c>
      <c r="AC1238">
        <v>237</v>
      </c>
      <c r="AD1238">
        <v>150</v>
      </c>
      <c r="AE1238">
        <v>223</v>
      </c>
      <c r="AF1238">
        <v>233</v>
      </c>
      <c r="AG1238">
        <v>237</v>
      </c>
      <c r="AH1238">
        <v>150</v>
      </c>
      <c r="AI1238">
        <v>223</v>
      </c>
      <c r="AJ1238">
        <v>233</v>
      </c>
      <c r="AK1238">
        <v>237</v>
      </c>
      <c r="AL1238">
        <v>150</v>
      </c>
      <c r="AM1238">
        <v>223</v>
      </c>
    </row>
    <row r="1239" spans="1:39" x14ac:dyDescent="0.15">
      <c r="A1239" t="s">
        <v>220</v>
      </c>
      <c r="B1239">
        <v>30</v>
      </c>
      <c r="C1239">
        <v>2</v>
      </c>
      <c r="D1239">
        <v>2</v>
      </c>
      <c r="E1239" t="s">
        <v>30</v>
      </c>
      <c r="F1239" t="s">
        <v>206</v>
      </c>
      <c r="G1239">
        <v>38</v>
      </c>
      <c r="H1239">
        <v>99</v>
      </c>
      <c r="I1239">
        <v>267</v>
      </c>
      <c r="J1239">
        <v>15273.29</v>
      </c>
      <c r="K1239">
        <v>13381.43</v>
      </c>
      <c r="L1239">
        <v>11172.7</v>
      </c>
      <c r="M1239">
        <v>4267.7062999999998</v>
      </c>
      <c r="N1239">
        <v>38</v>
      </c>
      <c r="O1239">
        <v>47</v>
      </c>
      <c r="P1239">
        <v>140</v>
      </c>
      <c r="Q1239">
        <v>7725.38</v>
      </c>
      <c r="R1239">
        <v>6696.45</v>
      </c>
      <c r="S1239">
        <v>5213.5</v>
      </c>
      <c r="T1239">
        <v>2251.3087999999998</v>
      </c>
      <c r="U1239">
        <v>38</v>
      </c>
      <c r="V1239">
        <v>52</v>
      </c>
      <c r="W1239">
        <v>127</v>
      </c>
      <c r="X1239">
        <v>7547.91</v>
      </c>
      <c r="Y1239">
        <v>6684.98</v>
      </c>
      <c r="Z1239">
        <v>5959.2</v>
      </c>
      <c r="AA1239">
        <v>2016.3975</v>
      </c>
      <c r="AB1239">
        <v>37</v>
      </c>
      <c r="AC1239">
        <v>35</v>
      </c>
      <c r="AD1239">
        <v>22</v>
      </c>
      <c r="AE1239">
        <v>35</v>
      </c>
      <c r="AF1239">
        <v>37</v>
      </c>
      <c r="AG1239">
        <v>35</v>
      </c>
      <c r="AH1239">
        <v>22</v>
      </c>
      <c r="AI1239">
        <v>35</v>
      </c>
      <c r="AJ1239">
        <v>37</v>
      </c>
      <c r="AK1239">
        <v>35</v>
      </c>
      <c r="AL1239">
        <v>22</v>
      </c>
      <c r="AM1239">
        <v>35</v>
      </c>
    </row>
    <row r="1240" spans="1:39" x14ac:dyDescent="0.15">
      <c r="A1240" t="s">
        <v>220</v>
      </c>
      <c r="B1240">
        <v>30</v>
      </c>
      <c r="C1240">
        <v>2</v>
      </c>
      <c r="D1240">
        <v>2</v>
      </c>
      <c r="E1240" t="s">
        <v>29</v>
      </c>
      <c r="F1240" t="s">
        <v>206</v>
      </c>
      <c r="G1240">
        <v>128</v>
      </c>
      <c r="H1240">
        <v>317</v>
      </c>
      <c r="I1240">
        <v>937</v>
      </c>
      <c r="J1240">
        <v>51670</v>
      </c>
      <c r="K1240">
        <v>42829.73</v>
      </c>
      <c r="L1240">
        <v>36646.379999999997</v>
      </c>
      <c r="M1240">
        <v>14628.216</v>
      </c>
      <c r="N1240">
        <v>128</v>
      </c>
      <c r="O1240">
        <v>147</v>
      </c>
      <c r="P1240">
        <v>452</v>
      </c>
      <c r="Q1240">
        <v>23539.88</v>
      </c>
      <c r="R1240">
        <v>18974.37</v>
      </c>
      <c r="S1240">
        <v>13650.35</v>
      </c>
      <c r="T1240">
        <v>7241.3608000000004</v>
      </c>
      <c r="U1240">
        <v>128</v>
      </c>
      <c r="V1240">
        <v>170</v>
      </c>
      <c r="W1240">
        <v>485</v>
      </c>
      <c r="X1240">
        <v>28130.12</v>
      </c>
      <c r="Y1240">
        <v>23855.360000000001</v>
      </c>
      <c r="Z1240">
        <v>22996.03</v>
      </c>
      <c r="AA1240">
        <v>7386.8552</v>
      </c>
      <c r="AB1240">
        <v>126</v>
      </c>
      <c r="AC1240">
        <v>127</v>
      </c>
      <c r="AD1240">
        <v>81</v>
      </c>
      <c r="AE1240">
        <v>126</v>
      </c>
      <c r="AF1240">
        <v>126</v>
      </c>
      <c r="AG1240">
        <v>127</v>
      </c>
      <c r="AH1240">
        <v>81</v>
      </c>
      <c r="AI1240">
        <v>126</v>
      </c>
      <c r="AJ1240">
        <v>126</v>
      </c>
      <c r="AK1240">
        <v>127</v>
      </c>
      <c r="AL1240">
        <v>81</v>
      </c>
      <c r="AM1240">
        <v>126</v>
      </c>
    </row>
    <row r="1241" spans="1:39" x14ac:dyDescent="0.15">
      <c r="A1241" t="s">
        <v>220</v>
      </c>
      <c r="B1241">
        <v>30</v>
      </c>
      <c r="C1241">
        <v>2</v>
      </c>
      <c r="D1241">
        <v>2</v>
      </c>
      <c r="E1241" t="s">
        <v>32</v>
      </c>
      <c r="F1241" t="s">
        <v>206</v>
      </c>
      <c r="G1241">
        <v>46</v>
      </c>
      <c r="H1241">
        <v>121</v>
      </c>
      <c r="I1241">
        <v>392</v>
      </c>
      <c r="J1241">
        <v>21518.98</v>
      </c>
      <c r="K1241">
        <v>16756.490000000002</v>
      </c>
      <c r="L1241">
        <v>14169.46</v>
      </c>
      <c r="M1241">
        <v>5873.8159999999998</v>
      </c>
      <c r="N1241">
        <v>46</v>
      </c>
      <c r="O1241">
        <v>54</v>
      </c>
      <c r="P1241">
        <v>175</v>
      </c>
      <c r="Q1241">
        <v>9008.34</v>
      </c>
      <c r="R1241">
        <v>6639.61</v>
      </c>
      <c r="S1241">
        <v>4726.97</v>
      </c>
      <c r="T1241">
        <v>2600.7788</v>
      </c>
      <c r="U1241">
        <v>46</v>
      </c>
      <c r="V1241">
        <v>67</v>
      </c>
      <c r="W1241">
        <v>217</v>
      </c>
      <c r="X1241">
        <v>12510.64</v>
      </c>
      <c r="Y1241">
        <v>10116.879999999999</v>
      </c>
      <c r="Z1241">
        <v>9442.49</v>
      </c>
      <c r="AA1241">
        <v>3273.0372000000002</v>
      </c>
      <c r="AB1241">
        <v>43</v>
      </c>
      <c r="AC1241">
        <v>45</v>
      </c>
      <c r="AD1241">
        <v>29</v>
      </c>
      <c r="AE1241">
        <v>44</v>
      </c>
      <c r="AF1241">
        <v>43</v>
      </c>
      <c r="AG1241">
        <v>45</v>
      </c>
      <c r="AH1241">
        <v>29</v>
      </c>
      <c r="AI1241">
        <v>44</v>
      </c>
      <c r="AJ1241">
        <v>43</v>
      </c>
      <c r="AK1241">
        <v>45</v>
      </c>
      <c r="AL1241">
        <v>29</v>
      </c>
      <c r="AM1241">
        <v>44</v>
      </c>
    </row>
    <row r="1242" spans="1:39" x14ac:dyDescent="0.15">
      <c r="A1242" t="s">
        <v>220</v>
      </c>
      <c r="B1242">
        <v>70</v>
      </c>
      <c r="C1242">
        <v>1</v>
      </c>
      <c r="D1242">
        <v>0</v>
      </c>
      <c r="E1242" t="s">
        <v>28</v>
      </c>
      <c r="F1242" t="s">
        <v>206</v>
      </c>
      <c r="G1242">
        <v>7928</v>
      </c>
      <c r="H1242">
        <v>8773</v>
      </c>
      <c r="I1242">
        <v>21073</v>
      </c>
      <c r="J1242">
        <v>1175777.33</v>
      </c>
      <c r="K1242">
        <v>1025343.61</v>
      </c>
      <c r="L1242">
        <v>969166.35</v>
      </c>
      <c r="M1242">
        <v>323075.9302</v>
      </c>
      <c r="N1242">
        <v>3336</v>
      </c>
      <c r="O1242">
        <v>3594</v>
      </c>
      <c r="P1242">
        <v>9622</v>
      </c>
      <c r="Q1242">
        <v>516738.92</v>
      </c>
      <c r="R1242">
        <v>431952.91</v>
      </c>
      <c r="S1242">
        <v>395008.84</v>
      </c>
      <c r="T1242">
        <v>152237.3126</v>
      </c>
      <c r="U1242">
        <v>4592</v>
      </c>
      <c r="V1242">
        <v>5179</v>
      </c>
      <c r="W1242">
        <v>11451</v>
      </c>
      <c r="X1242">
        <v>659038.41</v>
      </c>
      <c r="Y1242">
        <v>593390.69999999995</v>
      </c>
      <c r="Z1242">
        <v>574157.51</v>
      </c>
      <c r="AA1242">
        <v>170838.6176</v>
      </c>
      <c r="AB1242">
        <v>7819</v>
      </c>
      <c r="AC1242">
        <v>5179</v>
      </c>
      <c r="AD1242">
        <v>4157</v>
      </c>
      <c r="AE1242">
        <v>3690</v>
      </c>
      <c r="AF1242">
        <v>3303</v>
      </c>
      <c r="AG1242">
        <v>2999</v>
      </c>
      <c r="AH1242">
        <v>2481</v>
      </c>
      <c r="AI1242">
        <v>1860</v>
      </c>
      <c r="AJ1242">
        <v>4516</v>
      </c>
      <c r="AK1242">
        <v>2180</v>
      </c>
      <c r="AL1242">
        <v>1676</v>
      </c>
      <c r="AM1242">
        <v>1830</v>
      </c>
    </row>
    <row r="1243" spans="1:39" x14ac:dyDescent="0.15">
      <c r="A1243" t="s">
        <v>220</v>
      </c>
      <c r="B1243">
        <v>70</v>
      </c>
      <c r="C1243">
        <v>1</v>
      </c>
      <c r="D1243">
        <v>0</v>
      </c>
      <c r="E1243" t="s">
        <v>30</v>
      </c>
      <c r="F1243" t="s">
        <v>206</v>
      </c>
      <c r="G1243">
        <v>14</v>
      </c>
      <c r="H1243">
        <v>17</v>
      </c>
      <c r="I1243">
        <v>35</v>
      </c>
      <c r="J1243">
        <v>2165.94</v>
      </c>
      <c r="K1243">
        <v>1798.08</v>
      </c>
      <c r="L1243">
        <v>1662.03</v>
      </c>
      <c r="M1243">
        <v>544.78380000000004</v>
      </c>
      <c r="N1243">
        <v>5</v>
      </c>
      <c r="O1243">
        <v>6</v>
      </c>
      <c r="P1243">
        <v>11</v>
      </c>
      <c r="Q1243">
        <v>785.98</v>
      </c>
      <c r="R1243">
        <v>664.48</v>
      </c>
      <c r="S1243">
        <v>565.48</v>
      </c>
      <c r="T1243">
        <v>188.77959999999999</v>
      </c>
      <c r="U1243">
        <v>9</v>
      </c>
      <c r="V1243">
        <v>11</v>
      </c>
      <c r="W1243">
        <v>24</v>
      </c>
      <c r="X1243">
        <v>1379.96</v>
      </c>
      <c r="Y1243">
        <v>1133.5999999999999</v>
      </c>
      <c r="Z1243">
        <v>1096.55</v>
      </c>
      <c r="AA1243">
        <v>356.00420000000003</v>
      </c>
      <c r="AB1243">
        <v>13</v>
      </c>
      <c r="AC1243">
        <v>6</v>
      </c>
      <c r="AD1243">
        <v>3</v>
      </c>
      <c r="AE1243">
        <v>8</v>
      </c>
      <c r="AF1243">
        <v>5</v>
      </c>
      <c r="AG1243">
        <v>2</v>
      </c>
      <c r="AH1243">
        <v>2</v>
      </c>
      <c r="AI1243">
        <v>5</v>
      </c>
      <c r="AJ1243">
        <v>8</v>
      </c>
      <c r="AK1243">
        <v>4</v>
      </c>
      <c r="AL1243">
        <v>1</v>
      </c>
      <c r="AM1243">
        <v>3</v>
      </c>
    </row>
    <row r="1244" spans="1:39" x14ac:dyDescent="0.15">
      <c r="A1244" t="s">
        <v>220</v>
      </c>
      <c r="B1244">
        <v>70</v>
      </c>
      <c r="C1244">
        <v>1</v>
      </c>
      <c r="D1244">
        <v>0</v>
      </c>
      <c r="E1244" t="s">
        <v>29</v>
      </c>
      <c r="F1244" t="s">
        <v>206</v>
      </c>
      <c r="G1244">
        <v>63</v>
      </c>
      <c r="H1244">
        <v>66</v>
      </c>
      <c r="I1244">
        <v>185</v>
      </c>
      <c r="J1244">
        <v>10067.219999999999</v>
      </c>
      <c r="K1244">
        <v>7998.8</v>
      </c>
      <c r="L1244">
        <v>7743.93</v>
      </c>
      <c r="M1244">
        <v>3063.8443000000002</v>
      </c>
      <c r="N1244">
        <v>38</v>
      </c>
      <c r="O1244">
        <v>39</v>
      </c>
      <c r="P1244">
        <v>126</v>
      </c>
      <c r="Q1244">
        <v>6361.34</v>
      </c>
      <c r="R1244">
        <v>4851.99</v>
      </c>
      <c r="S1244">
        <v>4597.12</v>
      </c>
      <c r="T1244">
        <v>2097.5118000000002</v>
      </c>
      <c r="U1244">
        <v>25</v>
      </c>
      <c r="V1244">
        <v>27</v>
      </c>
      <c r="W1244">
        <v>59</v>
      </c>
      <c r="X1244">
        <v>3705.88</v>
      </c>
      <c r="Y1244">
        <v>3146.81</v>
      </c>
      <c r="Z1244">
        <v>3146.81</v>
      </c>
      <c r="AA1244">
        <v>966.33249999999998</v>
      </c>
      <c r="AB1244">
        <v>63</v>
      </c>
      <c r="AC1244">
        <v>51</v>
      </c>
      <c r="AD1244">
        <v>48</v>
      </c>
      <c r="AE1244">
        <v>28</v>
      </c>
      <c r="AF1244">
        <v>38</v>
      </c>
      <c r="AG1244">
        <v>37</v>
      </c>
      <c r="AH1244">
        <v>35</v>
      </c>
      <c r="AI1244">
        <v>21</v>
      </c>
      <c r="AJ1244">
        <v>25</v>
      </c>
      <c r="AK1244">
        <v>14</v>
      </c>
      <c r="AL1244">
        <v>13</v>
      </c>
      <c r="AM1244">
        <v>7</v>
      </c>
    </row>
    <row r="1245" spans="1:39" x14ac:dyDescent="0.15">
      <c r="A1245" t="s">
        <v>220</v>
      </c>
      <c r="B1245">
        <v>70</v>
      </c>
      <c r="C1245">
        <v>1</v>
      </c>
      <c r="D1245">
        <v>0</v>
      </c>
      <c r="E1245" t="s">
        <v>32</v>
      </c>
      <c r="F1245" t="s">
        <v>206</v>
      </c>
      <c r="G1245">
        <v>1062</v>
      </c>
      <c r="H1245">
        <v>1227</v>
      </c>
      <c r="I1245">
        <v>3246</v>
      </c>
      <c r="J1245">
        <v>182409.62</v>
      </c>
      <c r="K1245">
        <v>142725.60999999999</v>
      </c>
      <c r="L1245">
        <v>138544.67000000001</v>
      </c>
      <c r="M1245">
        <v>48771.958299999998</v>
      </c>
      <c r="N1245">
        <v>253</v>
      </c>
      <c r="O1245">
        <v>270</v>
      </c>
      <c r="P1245">
        <v>792</v>
      </c>
      <c r="Q1245">
        <v>44499.83</v>
      </c>
      <c r="R1245">
        <v>32790.39</v>
      </c>
      <c r="S1245">
        <v>30593.09</v>
      </c>
      <c r="T1245">
        <v>11959.4413</v>
      </c>
      <c r="U1245">
        <v>809</v>
      </c>
      <c r="V1245">
        <v>957</v>
      </c>
      <c r="W1245">
        <v>2454</v>
      </c>
      <c r="X1245">
        <v>137909.79</v>
      </c>
      <c r="Y1245">
        <v>109935.22</v>
      </c>
      <c r="Z1245">
        <v>107951.58</v>
      </c>
      <c r="AA1245">
        <v>36812.517</v>
      </c>
      <c r="AB1245">
        <v>1056</v>
      </c>
      <c r="AC1245">
        <v>560</v>
      </c>
      <c r="AD1245">
        <v>485</v>
      </c>
      <c r="AE1245">
        <v>617</v>
      </c>
      <c r="AF1245">
        <v>250</v>
      </c>
      <c r="AG1245">
        <v>176</v>
      </c>
      <c r="AH1245">
        <v>161</v>
      </c>
      <c r="AI1245">
        <v>208</v>
      </c>
      <c r="AJ1245">
        <v>806</v>
      </c>
      <c r="AK1245">
        <v>384</v>
      </c>
      <c r="AL1245">
        <v>324</v>
      </c>
      <c r="AM1245">
        <v>409</v>
      </c>
    </row>
    <row r="1246" spans="1:39" x14ac:dyDescent="0.15">
      <c r="A1246" t="s">
        <v>220</v>
      </c>
      <c r="B1246">
        <v>70</v>
      </c>
      <c r="C1246">
        <v>1</v>
      </c>
      <c r="D1246">
        <v>1</v>
      </c>
      <c r="E1246" t="s">
        <v>28</v>
      </c>
      <c r="F1246" t="s">
        <v>206</v>
      </c>
      <c r="G1246">
        <v>29811</v>
      </c>
      <c r="H1246">
        <v>35571</v>
      </c>
      <c r="I1246">
        <v>88488</v>
      </c>
      <c r="J1246">
        <v>4531572.99</v>
      </c>
      <c r="K1246">
        <v>3952003.3</v>
      </c>
      <c r="L1246">
        <v>3705331.46</v>
      </c>
      <c r="M1246">
        <v>1326376.5634000001</v>
      </c>
      <c r="N1246">
        <v>14532</v>
      </c>
      <c r="O1246">
        <v>16407</v>
      </c>
      <c r="P1246">
        <v>47099</v>
      </c>
      <c r="Q1246">
        <v>2239285.12</v>
      </c>
      <c r="R1246">
        <v>1924938.91</v>
      </c>
      <c r="S1246">
        <v>1774962.67</v>
      </c>
      <c r="T1246">
        <v>726082.3909</v>
      </c>
      <c r="U1246">
        <v>15279</v>
      </c>
      <c r="V1246">
        <v>19164</v>
      </c>
      <c r="W1246">
        <v>41389</v>
      </c>
      <c r="X1246">
        <v>2292287.87</v>
      </c>
      <c r="Y1246">
        <v>2027064.39</v>
      </c>
      <c r="Z1246">
        <v>1930368.79</v>
      </c>
      <c r="AA1246">
        <v>600294.17249999999</v>
      </c>
      <c r="AB1246">
        <v>28452</v>
      </c>
      <c r="AC1246">
        <v>27365</v>
      </c>
      <c r="AD1246">
        <v>18240</v>
      </c>
      <c r="AE1246">
        <v>25740</v>
      </c>
      <c r="AF1246">
        <v>14093</v>
      </c>
      <c r="AG1246">
        <v>13989</v>
      </c>
      <c r="AH1246">
        <v>10318</v>
      </c>
      <c r="AI1246">
        <v>12971</v>
      </c>
      <c r="AJ1246">
        <v>14359</v>
      </c>
      <c r="AK1246">
        <v>13376</v>
      </c>
      <c r="AL1246">
        <v>7922</v>
      </c>
      <c r="AM1246">
        <v>12769</v>
      </c>
    </row>
    <row r="1247" spans="1:39" x14ac:dyDescent="0.15">
      <c r="A1247" t="s">
        <v>220</v>
      </c>
      <c r="B1247">
        <v>70</v>
      </c>
      <c r="C1247">
        <v>1</v>
      </c>
      <c r="D1247">
        <v>1</v>
      </c>
      <c r="E1247" t="s">
        <v>30</v>
      </c>
      <c r="F1247" t="s">
        <v>206</v>
      </c>
      <c r="G1247">
        <v>3036</v>
      </c>
      <c r="H1247">
        <v>3614</v>
      </c>
      <c r="I1247">
        <v>8811</v>
      </c>
      <c r="J1247">
        <v>454251.88</v>
      </c>
      <c r="K1247">
        <v>403912</v>
      </c>
      <c r="L1247">
        <v>373186.35</v>
      </c>
      <c r="M1247">
        <v>132987.09460000001</v>
      </c>
      <c r="N1247">
        <v>1406</v>
      </c>
      <c r="O1247">
        <v>1593</v>
      </c>
      <c r="P1247">
        <v>4546</v>
      </c>
      <c r="Q1247">
        <v>215188.35</v>
      </c>
      <c r="R1247">
        <v>187440.24</v>
      </c>
      <c r="S1247">
        <v>169065.91</v>
      </c>
      <c r="T1247">
        <v>70230.342699999994</v>
      </c>
      <c r="U1247">
        <v>1630</v>
      </c>
      <c r="V1247">
        <v>2021</v>
      </c>
      <c r="W1247">
        <v>4265</v>
      </c>
      <c r="X1247">
        <v>239063.53</v>
      </c>
      <c r="Y1247">
        <v>216471.76</v>
      </c>
      <c r="Z1247">
        <v>204120.44</v>
      </c>
      <c r="AA1247">
        <v>62756.751900000003</v>
      </c>
      <c r="AB1247">
        <v>2837</v>
      </c>
      <c r="AC1247">
        <v>2881</v>
      </c>
      <c r="AD1247">
        <v>1666</v>
      </c>
      <c r="AE1247">
        <v>2915</v>
      </c>
      <c r="AF1247">
        <v>1319</v>
      </c>
      <c r="AG1247">
        <v>1358</v>
      </c>
      <c r="AH1247">
        <v>917</v>
      </c>
      <c r="AI1247">
        <v>1369</v>
      </c>
      <c r="AJ1247">
        <v>1518</v>
      </c>
      <c r="AK1247">
        <v>1523</v>
      </c>
      <c r="AL1247">
        <v>749</v>
      </c>
      <c r="AM1247">
        <v>1546</v>
      </c>
    </row>
    <row r="1248" spans="1:39" x14ac:dyDescent="0.15">
      <c r="A1248" t="s">
        <v>220</v>
      </c>
      <c r="B1248">
        <v>70</v>
      </c>
      <c r="C1248">
        <v>1</v>
      </c>
      <c r="D1248">
        <v>1</v>
      </c>
      <c r="E1248" t="s">
        <v>29</v>
      </c>
      <c r="F1248" t="s">
        <v>206</v>
      </c>
      <c r="G1248">
        <v>35223</v>
      </c>
      <c r="H1248">
        <v>43772</v>
      </c>
      <c r="I1248">
        <v>111327</v>
      </c>
      <c r="J1248">
        <v>5732322.7599999998</v>
      </c>
      <c r="K1248">
        <v>4771864.3</v>
      </c>
      <c r="L1248">
        <v>4463361.7300000004</v>
      </c>
      <c r="M1248">
        <v>1662273.4920999999</v>
      </c>
      <c r="N1248">
        <v>12722</v>
      </c>
      <c r="O1248">
        <v>14619</v>
      </c>
      <c r="P1248">
        <v>45179</v>
      </c>
      <c r="Q1248">
        <v>2094003.32</v>
      </c>
      <c r="R1248">
        <v>1711553.91</v>
      </c>
      <c r="S1248">
        <v>1567020.66</v>
      </c>
      <c r="T1248">
        <v>698487.09120000002</v>
      </c>
      <c r="U1248">
        <v>22501</v>
      </c>
      <c r="V1248">
        <v>29153</v>
      </c>
      <c r="W1248">
        <v>66148</v>
      </c>
      <c r="X1248">
        <v>3638319.44</v>
      </c>
      <c r="Y1248">
        <v>3060310.39</v>
      </c>
      <c r="Z1248">
        <v>2896341.07</v>
      </c>
      <c r="AA1248">
        <v>963786.40090000001</v>
      </c>
      <c r="AB1248">
        <v>33843</v>
      </c>
      <c r="AC1248">
        <v>33912</v>
      </c>
      <c r="AD1248">
        <v>23381</v>
      </c>
      <c r="AE1248">
        <v>33857</v>
      </c>
      <c r="AF1248">
        <v>12226</v>
      </c>
      <c r="AG1248">
        <v>12338</v>
      </c>
      <c r="AH1248">
        <v>9722</v>
      </c>
      <c r="AI1248">
        <v>12242</v>
      </c>
      <c r="AJ1248">
        <v>21617</v>
      </c>
      <c r="AK1248">
        <v>21574</v>
      </c>
      <c r="AL1248">
        <v>13659</v>
      </c>
      <c r="AM1248">
        <v>21615</v>
      </c>
    </row>
    <row r="1249" spans="1:39" x14ac:dyDescent="0.15">
      <c r="A1249" t="s">
        <v>220</v>
      </c>
      <c r="B1249">
        <v>70</v>
      </c>
      <c r="C1249">
        <v>1</v>
      </c>
      <c r="D1249">
        <v>1</v>
      </c>
      <c r="E1249" t="s">
        <v>32</v>
      </c>
      <c r="F1249" t="s">
        <v>206</v>
      </c>
      <c r="G1249">
        <v>1202</v>
      </c>
      <c r="H1249">
        <v>1475</v>
      </c>
      <c r="I1249">
        <v>3862</v>
      </c>
      <c r="J1249">
        <v>210703.94</v>
      </c>
      <c r="K1249">
        <v>169486.34</v>
      </c>
      <c r="L1249">
        <v>162488.63</v>
      </c>
      <c r="M1249">
        <v>57828.717600000004</v>
      </c>
      <c r="N1249">
        <v>294</v>
      </c>
      <c r="O1249">
        <v>322</v>
      </c>
      <c r="P1249">
        <v>983</v>
      </c>
      <c r="Q1249">
        <v>50114.86</v>
      </c>
      <c r="R1249">
        <v>40797.97</v>
      </c>
      <c r="S1249">
        <v>37776.18</v>
      </c>
      <c r="T1249">
        <v>14986.0826</v>
      </c>
      <c r="U1249">
        <v>908</v>
      </c>
      <c r="V1249">
        <v>1153</v>
      </c>
      <c r="W1249">
        <v>2879</v>
      </c>
      <c r="X1249">
        <v>160589.07999999999</v>
      </c>
      <c r="Y1249">
        <v>128688.37</v>
      </c>
      <c r="Z1249">
        <v>124712.45</v>
      </c>
      <c r="AA1249">
        <v>42842.635000000002</v>
      </c>
      <c r="AB1249">
        <v>1180</v>
      </c>
      <c r="AC1249">
        <v>1035</v>
      </c>
      <c r="AD1249">
        <v>678</v>
      </c>
      <c r="AE1249">
        <v>1061</v>
      </c>
      <c r="AF1249">
        <v>292</v>
      </c>
      <c r="AG1249">
        <v>244</v>
      </c>
      <c r="AH1249">
        <v>181</v>
      </c>
      <c r="AI1249">
        <v>268</v>
      </c>
      <c r="AJ1249">
        <v>888</v>
      </c>
      <c r="AK1249">
        <v>791</v>
      </c>
      <c r="AL1249">
        <v>497</v>
      </c>
      <c r="AM1249">
        <v>793</v>
      </c>
    </row>
    <row r="1250" spans="1:39" x14ac:dyDescent="0.15">
      <c r="A1250" t="s">
        <v>220</v>
      </c>
      <c r="B1250">
        <v>70</v>
      </c>
      <c r="C1250">
        <v>1</v>
      </c>
      <c r="D1250">
        <v>2</v>
      </c>
      <c r="E1250" t="s">
        <v>28</v>
      </c>
      <c r="F1250" t="s">
        <v>206</v>
      </c>
      <c r="G1250">
        <v>9931</v>
      </c>
      <c r="H1250">
        <v>11056</v>
      </c>
      <c r="I1250">
        <v>26493</v>
      </c>
      <c r="J1250">
        <v>1474458.08</v>
      </c>
      <c r="K1250">
        <v>1283665.75</v>
      </c>
      <c r="L1250">
        <v>1211152.9099999999</v>
      </c>
      <c r="M1250">
        <v>401447.69290000002</v>
      </c>
      <c r="N1250">
        <v>3962</v>
      </c>
      <c r="O1250">
        <v>4187</v>
      </c>
      <c r="P1250">
        <v>11411</v>
      </c>
      <c r="Q1250">
        <v>612508.84</v>
      </c>
      <c r="R1250">
        <v>513787.02</v>
      </c>
      <c r="S1250">
        <v>462520.15</v>
      </c>
      <c r="T1250">
        <v>179471.13320000001</v>
      </c>
      <c r="U1250">
        <v>5969</v>
      </c>
      <c r="V1250">
        <v>6869</v>
      </c>
      <c r="W1250">
        <v>15082</v>
      </c>
      <c r="X1250">
        <v>861949.24</v>
      </c>
      <c r="Y1250">
        <v>769878.73</v>
      </c>
      <c r="Z1250">
        <v>748632.76</v>
      </c>
      <c r="AA1250">
        <v>221976.55970000001</v>
      </c>
      <c r="AB1250">
        <v>9560</v>
      </c>
      <c r="AC1250">
        <v>8004</v>
      </c>
      <c r="AD1250">
        <v>3938</v>
      </c>
      <c r="AE1250">
        <v>8103</v>
      </c>
      <c r="AF1250">
        <v>3833</v>
      </c>
      <c r="AG1250">
        <v>3647</v>
      </c>
      <c r="AH1250">
        <v>2086</v>
      </c>
      <c r="AI1250">
        <v>3506</v>
      </c>
      <c r="AJ1250">
        <v>5727</v>
      </c>
      <c r="AK1250">
        <v>4357</v>
      </c>
      <c r="AL1250">
        <v>1852</v>
      </c>
      <c r="AM1250">
        <v>4597</v>
      </c>
    </row>
    <row r="1251" spans="1:39" x14ac:dyDescent="0.15">
      <c r="A1251" t="s">
        <v>220</v>
      </c>
      <c r="B1251">
        <v>70</v>
      </c>
      <c r="C1251">
        <v>1</v>
      </c>
      <c r="D1251">
        <v>2</v>
      </c>
      <c r="E1251" t="s">
        <v>30</v>
      </c>
      <c r="F1251" t="s">
        <v>206</v>
      </c>
      <c r="G1251">
        <v>1212</v>
      </c>
      <c r="H1251">
        <v>1365</v>
      </c>
      <c r="I1251">
        <v>3256</v>
      </c>
      <c r="J1251">
        <v>182549.32</v>
      </c>
      <c r="K1251">
        <v>158695.42000000001</v>
      </c>
      <c r="L1251">
        <v>148931.57999999999</v>
      </c>
      <c r="M1251">
        <v>49267.967700000001</v>
      </c>
      <c r="N1251">
        <v>425</v>
      </c>
      <c r="O1251">
        <v>454</v>
      </c>
      <c r="P1251">
        <v>1217</v>
      </c>
      <c r="Q1251">
        <v>65974.33</v>
      </c>
      <c r="R1251">
        <v>55279.47</v>
      </c>
      <c r="S1251">
        <v>49333.32</v>
      </c>
      <c r="T1251">
        <v>19203.344799999999</v>
      </c>
      <c r="U1251">
        <v>787</v>
      </c>
      <c r="V1251">
        <v>911</v>
      </c>
      <c r="W1251">
        <v>2039</v>
      </c>
      <c r="X1251">
        <v>116574.99</v>
      </c>
      <c r="Y1251">
        <v>103415.95</v>
      </c>
      <c r="Z1251">
        <v>99598.26</v>
      </c>
      <c r="AA1251">
        <v>30064.622899999998</v>
      </c>
      <c r="AB1251">
        <v>1145</v>
      </c>
      <c r="AC1251">
        <v>1035</v>
      </c>
      <c r="AD1251">
        <v>450</v>
      </c>
      <c r="AE1251">
        <v>1180</v>
      </c>
      <c r="AF1251">
        <v>405</v>
      </c>
      <c r="AG1251">
        <v>399</v>
      </c>
      <c r="AH1251">
        <v>220</v>
      </c>
      <c r="AI1251">
        <v>417</v>
      </c>
      <c r="AJ1251">
        <v>740</v>
      </c>
      <c r="AK1251">
        <v>636</v>
      </c>
      <c r="AL1251">
        <v>230</v>
      </c>
      <c r="AM1251">
        <v>763</v>
      </c>
    </row>
    <row r="1252" spans="1:39" x14ac:dyDescent="0.15">
      <c r="A1252" t="s">
        <v>220</v>
      </c>
      <c r="B1252">
        <v>70</v>
      </c>
      <c r="C1252">
        <v>1</v>
      </c>
      <c r="D1252">
        <v>2</v>
      </c>
      <c r="E1252" t="s">
        <v>29</v>
      </c>
      <c r="F1252" t="s">
        <v>206</v>
      </c>
      <c r="G1252">
        <v>3861</v>
      </c>
      <c r="H1252">
        <v>4483</v>
      </c>
      <c r="I1252">
        <v>11150</v>
      </c>
      <c r="J1252">
        <v>624762.99</v>
      </c>
      <c r="K1252">
        <v>511076.84</v>
      </c>
      <c r="L1252">
        <v>486035.4</v>
      </c>
      <c r="M1252">
        <v>169478.53909999999</v>
      </c>
      <c r="N1252">
        <v>1217</v>
      </c>
      <c r="O1252">
        <v>1292</v>
      </c>
      <c r="P1252">
        <v>3674</v>
      </c>
      <c r="Q1252">
        <v>201345.19</v>
      </c>
      <c r="R1252">
        <v>159944.4</v>
      </c>
      <c r="S1252">
        <v>144709.64000000001</v>
      </c>
      <c r="T1252">
        <v>58430.260199999997</v>
      </c>
      <c r="U1252">
        <v>2644</v>
      </c>
      <c r="V1252">
        <v>3191</v>
      </c>
      <c r="W1252">
        <v>7476</v>
      </c>
      <c r="X1252">
        <v>423417.8</v>
      </c>
      <c r="Y1252">
        <v>351132.44</v>
      </c>
      <c r="Z1252">
        <v>341325.76</v>
      </c>
      <c r="AA1252">
        <v>111048.2789</v>
      </c>
      <c r="AB1252">
        <v>3724</v>
      </c>
      <c r="AC1252">
        <v>3503</v>
      </c>
      <c r="AD1252">
        <v>1515</v>
      </c>
      <c r="AE1252">
        <v>3756</v>
      </c>
      <c r="AF1252">
        <v>1180</v>
      </c>
      <c r="AG1252">
        <v>1148</v>
      </c>
      <c r="AH1252">
        <v>622</v>
      </c>
      <c r="AI1252">
        <v>1179</v>
      </c>
      <c r="AJ1252">
        <v>2544</v>
      </c>
      <c r="AK1252">
        <v>2355</v>
      </c>
      <c r="AL1252">
        <v>893</v>
      </c>
      <c r="AM1252">
        <v>2577</v>
      </c>
    </row>
    <row r="1253" spans="1:39" x14ac:dyDescent="0.15">
      <c r="A1253" t="s">
        <v>220</v>
      </c>
      <c r="B1253">
        <v>70</v>
      </c>
      <c r="C1253">
        <v>1</v>
      </c>
      <c r="D1253">
        <v>2</v>
      </c>
      <c r="E1253" t="s">
        <v>32</v>
      </c>
      <c r="F1253" t="s">
        <v>206</v>
      </c>
      <c r="G1253">
        <v>646</v>
      </c>
      <c r="H1253">
        <v>763</v>
      </c>
      <c r="I1253">
        <v>1992</v>
      </c>
      <c r="J1253">
        <v>115553.81</v>
      </c>
      <c r="K1253">
        <v>89697.77</v>
      </c>
      <c r="L1253">
        <v>86687.22</v>
      </c>
      <c r="M1253">
        <v>30270.485499999999</v>
      </c>
      <c r="N1253">
        <v>169</v>
      </c>
      <c r="O1253">
        <v>191</v>
      </c>
      <c r="P1253">
        <v>524</v>
      </c>
      <c r="Q1253">
        <v>29981.53</v>
      </c>
      <c r="R1253">
        <v>22518.87</v>
      </c>
      <c r="S1253">
        <v>20847.47</v>
      </c>
      <c r="T1253">
        <v>8130.8698999999997</v>
      </c>
      <c r="U1253">
        <v>477</v>
      </c>
      <c r="V1253">
        <v>572</v>
      </c>
      <c r="W1253">
        <v>1468</v>
      </c>
      <c r="X1253">
        <v>85572.28</v>
      </c>
      <c r="Y1253">
        <v>67178.899999999994</v>
      </c>
      <c r="Z1253">
        <v>65839.75</v>
      </c>
      <c r="AA1253">
        <v>22139.615600000001</v>
      </c>
      <c r="AB1253">
        <v>630</v>
      </c>
      <c r="AC1253">
        <v>480</v>
      </c>
      <c r="AD1253">
        <v>230</v>
      </c>
      <c r="AE1253">
        <v>547</v>
      </c>
      <c r="AF1253">
        <v>165</v>
      </c>
      <c r="AG1253">
        <v>127</v>
      </c>
      <c r="AH1253">
        <v>78</v>
      </c>
      <c r="AI1253">
        <v>166</v>
      </c>
      <c r="AJ1253">
        <v>465</v>
      </c>
      <c r="AK1253">
        <v>353</v>
      </c>
      <c r="AL1253">
        <v>152</v>
      </c>
      <c r="AM1253">
        <v>381</v>
      </c>
    </row>
    <row r="1254" spans="1:39" x14ac:dyDescent="0.15">
      <c r="A1254" t="s">
        <v>220</v>
      </c>
      <c r="B1254">
        <v>70</v>
      </c>
      <c r="C1254">
        <v>2</v>
      </c>
      <c r="D1254">
        <v>0</v>
      </c>
      <c r="E1254" t="s">
        <v>28</v>
      </c>
      <c r="F1254" t="s">
        <v>206</v>
      </c>
      <c r="G1254">
        <v>122</v>
      </c>
      <c r="H1254">
        <v>263</v>
      </c>
      <c r="I1254">
        <v>445</v>
      </c>
      <c r="J1254">
        <v>21260.12</v>
      </c>
      <c r="K1254">
        <v>17785.169999999998</v>
      </c>
      <c r="L1254">
        <v>14263.2</v>
      </c>
      <c r="M1254">
        <v>6713.4741000000004</v>
      </c>
      <c r="N1254">
        <v>122</v>
      </c>
      <c r="O1254">
        <v>126</v>
      </c>
      <c r="P1254">
        <v>260</v>
      </c>
      <c r="Q1254">
        <v>11597.46</v>
      </c>
      <c r="R1254">
        <v>9227.91</v>
      </c>
      <c r="S1254">
        <v>6300.08</v>
      </c>
      <c r="T1254">
        <v>3950.6446000000001</v>
      </c>
      <c r="U1254">
        <v>122</v>
      </c>
      <c r="V1254">
        <v>137</v>
      </c>
      <c r="W1254">
        <v>185</v>
      </c>
      <c r="X1254">
        <v>9662.66</v>
      </c>
      <c r="Y1254">
        <v>8557.26</v>
      </c>
      <c r="Z1254">
        <v>7963.12</v>
      </c>
      <c r="AA1254">
        <v>2762.8294999999998</v>
      </c>
      <c r="AB1254">
        <v>121</v>
      </c>
      <c r="AC1254">
        <v>117</v>
      </c>
      <c r="AD1254">
        <v>101</v>
      </c>
      <c r="AE1254">
        <v>92</v>
      </c>
      <c r="AF1254">
        <v>121</v>
      </c>
      <c r="AG1254">
        <v>117</v>
      </c>
      <c r="AH1254">
        <v>101</v>
      </c>
      <c r="AI1254">
        <v>92</v>
      </c>
      <c r="AJ1254">
        <v>121</v>
      </c>
      <c r="AK1254">
        <v>117</v>
      </c>
      <c r="AL1254">
        <v>101</v>
      </c>
      <c r="AM1254">
        <v>92</v>
      </c>
    </row>
    <row r="1255" spans="1:39" x14ac:dyDescent="0.15">
      <c r="A1255" t="s">
        <v>220</v>
      </c>
      <c r="B1255">
        <v>70</v>
      </c>
      <c r="C1255">
        <v>2</v>
      </c>
      <c r="D1255">
        <v>0</v>
      </c>
      <c r="E1255" t="s">
        <v>32</v>
      </c>
      <c r="F1255" t="s">
        <v>206</v>
      </c>
      <c r="G1255">
        <v>28</v>
      </c>
      <c r="H1255">
        <v>66</v>
      </c>
      <c r="I1255">
        <v>133</v>
      </c>
      <c r="J1255">
        <v>6121.67</v>
      </c>
      <c r="K1255">
        <v>4656.08</v>
      </c>
      <c r="L1255">
        <v>4132.1400000000003</v>
      </c>
      <c r="M1255">
        <v>1827.4504999999999</v>
      </c>
      <c r="N1255">
        <v>28</v>
      </c>
      <c r="O1255">
        <v>30</v>
      </c>
      <c r="P1255">
        <v>63</v>
      </c>
      <c r="Q1255">
        <v>2438.58</v>
      </c>
      <c r="R1255">
        <v>1818.33</v>
      </c>
      <c r="S1255">
        <v>1455.72</v>
      </c>
      <c r="T1255">
        <v>865.41750000000002</v>
      </c>
      <c r="U1255">
        <v>28</v>
      </c>
      <c r="V1255">
        <v>36</v>
      </c>
      <c r="W1255">
        <v>70</v>
      </c>
      <c r="X1255">
        <v>3683.09</v>
      </c>
      <c r="Y1255">
        <v>2837.75</v>
      </c>
      <c r="Z1255">
        <v>2676.42</v>
      </c>
      <c r="AA1255">
        <v>962.03300000000002</v>
      </c>
      <c r="AB1255">
        <v>28</v>
      </c>
      <c r="AC1255">
        <v>27</v>
      </c>
      <c r="AD1255">
        <v>24</v>
      </c>
      <c r="AE1255">
        <v>19</v>
      </c>
      <c r="AF1255">
        <v>28</v>
      </c>
      <c r="AG1255">
        <v>27</v>
      </c>
      <c r="AH1255">
        <v>24</v>
      </c>
      <c r="AI1255">
        <v>19</v>
      </c>
      <c r="AJ1255">
        <v>28</v>
      </c>
      <c r="AK1255">
        <v>27</v>
      </c>
      <c r="AL1255">
        <v>24</v>
      </c>
      <c r="AM1255">
        <v>19</v>
      </c>
    </row>
    <row r="1256" spans="1:39" x14ac:dyDescent="0.15">
      <c r="A1256" t="s">
        <v>220</v>
      </c>
      <c r="B1256">
        <v>70</v>
      </c>
      <c r="C1256">
        <v>2</v>
      </c>
      <c r="D1256">
        <v>1</v>
      </c>
      <c r="E1256" t="s">
        <v>28</v>
      </c>
      <c r="F1256" t="s">
        <v>206</v>
      </c>
      <c r="G1256">
        <v>999</v>
      </c>
      <c r="H1256">
        <v>2217</v>
      </c>
      <c r="I1256">
        <v>4028</v>
      </c>
      <c r="J1256">
        <v>175361.67</v>
      </c>
      <c r="K1256">
        <v>147797.73000000001</v>
      </c>
      <c r="L1256">
        <v>127837.64</v>
      </c>
      <c r="M1256">
        <v>58171.473299999998</v>
      </c>
      <c r="N1256">
        <v>999</v>
      </c>
      <c r="O1256">
        <v>1095</v>
      </c>
      <c r="P1256">
        <v>2309</v>
      </c>
      <c r="Q1256">
        <v>92412.97</v>
      </c>
      <c r="R1256">
        <v>74806.759999999995</v>
      </c>
      <c r="S1256">
        <v>58449.33</v>
      </c>
      <c r="T1256">
        <v>33999.516900000002</v>
      </c>
      <c r="U1256">
        <v>999</v>
      </c>
      <c r="V1256">
        <v>1122</v>
      </c>
      <c r="W1256">
        <v>1719</v>
      </c>
      <c r="X1256">
        <v>82948.7</v>
      </c>
      <c r="Y1256">
        <v>72990.97</v>
      </c>
      <c r="Z1256">
        <v>69388.31</v>
      </c>
      <c r="AA1256">
        <v>24171.956399999999</v>
      </c>
      <c r="AB1256">
        <v>958</v>
      </c>
      <c r="AC1256">
        <v>978</v>
      </c>
      <c r="AD1256">
        <v>748</v>
      </c>
      <c r="AE1256">
        <v>933</v>
      </c>
      <c r="AF1256">
        <v>958</v>
      </c>
      <c r="AG1256">
        <v>978</v>
      </c>
      <c r="AH1256">
        <v>748</v>
      </c>
      <c r="AI1256">
        <v>933</v>
      </c>
      <c r="AJ1256">
        <v>958</v>
      </c>
      <c r="AK1256">
        <v>978</v>
      </c>
      <c r="AL1256">
        <v>748</v>
      </c>
      <c r="AM1256">
        <v>933</v>
      </c>
    </row>
    <row r="1257" spans="1:39" x14ac:dyDescent="0.15">
      <c r="A1257" t="s">
        <v>220</v>
      </c>
      <c r="B1257">
        <v>70</v>
      </c>
      <c r="C1257">
        <v>2</v>
      </c>
      <c r="D1257">
        <v>1</v>
      </c>
      <c r="E1257" t="s">
        <v>30</v>
      </c>
      <c r="F1257" t="s">
        <v>206</v>
      </c>
      <c r="G1257">
        <v>129</v>
      </c>
      <c r="H1257">
        <v>288</v>
      </c>
      <c r="I1257">
        <v>504</v>
      </c>
      <c r="J1257">
        <v>23006.31</v>
      </c>
      <c r="K1257">
        <v>19782.740000000002</v>
      </c>
      <c r="L1257">
        <v>16726.91</v>
      </c>
      <c r="M1257">
        <v>7519.3917000000001</v>
      </c>
      <c r="N1257">
        <v>129</v>
      </c>
      <c r="O1257">
        <v>138</v>
      </c>
      <c r="P1257">
        <v>301</v>
      </c>
      <c r="Q1257">
        <v>12583.98</v>
      </c>
      <c r="R1257">
        <v>10377.48</v>
      </c>
      <c r="S1257">
        <v>8258.4599999999991</v>
      </c>
      <c r="T1257">
        <v>4588.3473999999997</v>
      </c>
      <c r="U1257">
        <v>129</v>
      </c>
      <c r="V1257">
        <v>150</v>
      </c>
      <c r="W1257">
        <v>203</v>
      </c>
      <c r="X1257">
        <v>10422.33</v>
      </c>
      <c r="Y1257">
        <v>9405.26</v>
      </c>
      <c r="Z1257">
        <v>8468.4500000000007</v>
      </c>
      <c r="AA1257">
        <v>2931.0443</v>
      </c>
      <c r="AB1257">
        <v>127</v>
      </c>
      <c r="AC1257">
        <v>126</v>
      </c>
      <c r="AD1257">
        <v>94</v>
      </c>
      <c r="AE1257">
        <v>125</v>
      </c>
      <c r="AF1257">
        <v>127</v>
      </c>
      <c r="AG1257">
        <v>126</v>
      </c>
      <c r="AH1257">
        <v>94</v>
      </c>
      <c r="AI1257">
        <v>125</v>
      </c>
      <c r="AJ1257">
        <v>127</v>
      </c>
      <c r="AK1257">
        <v>126</v>
      </c>
      <c r="AL1257">
        <v>94</v>
      </c>
      <c r="AM1257">
        <v>125</v>
      </c>
    </row>
    <row r="1258" spans="1:39" x14ac:dyDescent="0.15">
      <c r="A1258" t="s">
        <v>220</v>
      </c>
      <c r="B1258">
        <v>70</v>
      </c>
      <c r="C1258">
        <v>2</v>
      </c>
      <c r="D1258">
        <v>1</v>
      </c>
      <c r="E1258" t="s">
        <v>29</v>
      </c>
      <c r="F1258" t="s">
        <v>206</v>
      </c>
      <c r="G1258">
        <v>1778</v>
      </c>
      <c r="H1258">
        <v>4019</v>
      </c>
      <c r="I1258">
        <v>7665</v>
      </c>
      <c r="J1258">
        <v>331004.78000000003</v>
      </c>
      <c r="K1258">
        <v>265403.21999999997</v>
      </c>
      <c r="L1258">
        <v>228356.54</v>
      </c>
      <c r="M1258">
        <v>112440.99400000001</v>
      </c>
      <c r="N1258">
        <v>1778</v>
      </c>
      <c r="O1258">
        <v>1956</v>
      </c>
      <c r="P1258">
        <v>4402</v>
      </c>
      <c r="Q1258">
        <v>171029.77</v>
      </c>
      <c r="R1258">
        <v>132637.6</v>
      </c>
      <c r="S1258">
        <v>103469.82</v>
      </c>
      <c r="T1258">
        <v>65485.891000000003</v>
      </c>
      <c r="U1258">
        <v>1778</v>
      </c>
      <c r="V1258">
        <v>2063</v>
      </c>
      <c r="W1258">
        <v>3263</v>
      </c>
      <c r="X1258">
        <v>159975.01</v>
      </c>
      <c r="Y1258">
        <v>132765.62</v>
      </c>
      <c r="Z1258">
        <v>124886.72</v>
      </c>
      <c r="AA1258">
        <v>46955.103000000003</v>
      </c>
      <c r="AB1258">
        <v>1695</v>
      </c>
      <c r="AC1258">
        <v>1766</v>
      </c>
      <c r="AD1258">
        <v>1425</v>
      </c>
      <c r="AE1258">
        <v>1717</v>
      </c>
      <c r="AF1258">
        <v>1695</v>
      </c>
      <c r="AG1258">
        <v>1766</v>
      </c>
      <c r="AH1258">
        <v>1425</v>
      </c>
      <c r="AI1258">
        <v>1717</v>
      </c>
      <c r="AJ1258">
        <v>1695</v>
      </c>
      <c r="AK1258">
        <v>1766</v>
      </c>
      <c r="AL1258">
        <v>1425</v>
      </c>
      <c r="AM1258">
        <v>1717</v>
      </c>
    </row>
    <row r="1259" spans="1:39" x14ac:dyDescent="0.15">
      <c r="A1259" t="s">
        <v>220</v>
      </c>
      <c r="B1259">
        <v>70</v>
      </c>
      <c r="C1259">
        <v>2</v>
      </c>
      <c r="D1259">
        <v>1</v>
      </c>
      <c r="E1259" t="s">
        <v>31</v>
      </c>
      <c r="F1259" t="s">
        <v>206</v>
      </c>
      <c r="G1259">
        <v>2</v>
      </c>
      <c r="H1259">
        <v>5</v>
      </c>
      <c r="I1259">
        <v>9</v>
      </c>
      <c r="J1259">
        <v>327.93</v>
      </c>
      <c r="K1259">
        <v>244.52</v>
      </c>
      <c r="L1259">
        <v>198.01</v>
      </c>
      <c r="M1259">
        <v>127.70869999999999</v>
      </c>
      <c r="N1259">
        <v>2</v>
      </c>
      <c r="O1259">
        <v>3</v>
      </c>
      <c r="P1259">
        <v>6</v>
      </c>
      <c r="Q1259">
        <v>178.95</v>
      </c>
      <c r="R1259">
        <v>118.98</v>
      </c>
      <c r="S1259">
        <v>72.47</v>
      </c>
      <c r="T1259">
        <v>79.178700000000006</v>
      </c>
      <c r="U1259">
        <v>2</v>
      </c>
      <c r="V1259">
        <v>2</v>
      </c>
      <c r="W1259">
        <v>3</v>
      </c>
      <c r="X1259">
        <v>148.97999999999999</v>
      </c>
      <c r="Y1259">
        <v>125.54</v>
      </c>
      <c r="Z1259">
        <v>125.54</v>
      </c>
      <c r="AA1259">
        <v>48.53</v>
      </c>
      <c r="AB1259">
        <v>2</v>
      </c>
      <c r="AC1259">
        <v>2</v>
      </c>
      <c r="AD1259">
        <v>2</v>
      </c>
      <c r="AE1259">
        <v>2</v>
      </c>
      <c r="AF1259">
        <v>2</v>
      </c>
      <c r="AG1259">
        <v>2</v>
      </c>
      <c r="AH1259">
        <v>2</v>
      </c>
      <c r="AI1259">
        <v>2</v>
      </c>
      <c r="AJ1259">
        <v>2</v>
      </c>
      <c r="AK1259">
        <v>2</v>
      </c>
      <c r="AL1259">
        <v>2</v>
      </c>
      <c r="AM1259">
        <v>2</v>
      </c>
    </row>
    <row r="1260" spans="1:39" x14ac:dyDescent="0.15">
      <c r="A1260" t="s">
        <v>220</v>
      </c>
      <c r="B1260">
        <v>70</v>
      </c>
      <c r="C1260">
        <v>2</v>
      </c>
      <c r="D1260">
        <v>1</v>
      </c>
      <c r="E1260" t="s">
        <v>32</v>
      </c>
      <c r="F1260" t="s">
        <v>206</v>
      </c>
      <c r="G1260">
        <v>48</v>
      </c>
      <c r="H1260">
        <v>110</v>
      </c>
      <c r="I1260">
        <v>225</v>
      </c>
      <c r="J1260">
        <v>9794.52</v>
      </c>
      <c r="K1260">
        <v>7565.66</v>
      </c>
      <c r="L1260">
        <v>6852.93</v>
      </c>
      <c r="M1260">
        <v>3143.0989</v>
      </c>
      <c r="N1260">
        <v>48</v>
      </c>
      <c r="O1260">
        <v>54</v>
      </c>
      <c r="P1260">
        <v>118</v>
      </c>
      <c r="Q1260">
        <v>4506.17</v>
      </c>
      <c r="R1260">
        <v>3432.43</v>
      </c>
      <c r="S1260">
        <v>2779.17</v>
      </c>
      <c r="T1260">
        <v>1626.817</v>
      </c>
      <c r="U1260">
        <v>48</v>
      </c>
      <c r="V1260">
        <v>56</v>
      </c>
      <c r="W1260">
        <v>107</v>
      </c>
      <c r="X1260">
        <v>5288.35</v>
      </c>
      <c r="Y1260">
        <v>4133.2299999999996</v>
      </c>
      <c r="Z1260">
        <v>4073.76</v>
      </c>
      <c r="AA1260">
        <v>1516.2819</v>
      </c>
      <c r="AB1260">
        <v>48</v>
      </c>
      <c r="AC1260">
        <v>48</v>
      </c>
      <c r="AD1260">
        <v>39</v>
      </c>
      <c r="AE1260">
        <v>45</v>
      </c>
      <c r="AF1260">
        <v>48</v>
      </c>
      <c r="AG1260">
        <v>48</v>
      </c>
      <c r="AH1260">
        <v>39</v>
      </c>
      <c r="AI1260">
        <v>45</v>
      </c>
      <c r="AJ1260">
        <v>48</v>
      </c>
      <c r="AK1260">
        <v>48</v>
      </c>
      <c r="AL1260">
        <v>39</v>
      </c>
      <c r="AM1260">
        <v>45</v>
      </c>
    </row>
    <row r="1261" spans="1:39" x14ac:dyDescent="0.15">
      <c r="A1261" t="s">
        <v>220</v>
      </c>
      <c r="B1261">
        <v>70</v>
      </c>
      <c r="C1261">
        <v>2</v>
      </c>
      <c r="D1261">
        <v>2</v>
      </c>
      <c r="E1261" t="s">
        <v>28</v>
      </c>
      <c r="F1261" t="s">
        <v>206</v>
      </c>
      <c r="G1261">
        <v>156</v>
      </c>
      <c r="H1261">
        <v>327</v>
      </c>
      <c r="I1261">
        <v>563</v>
      </c>
      <c r="J1261">
        <v>27255.01</v>
      </c>
      <c r="K1261">
        <v>22774.71</v>
      </c>
      <c r="L1261">
        <v>18215.45</v>
      </c>
      <c r="M1261">
        <v>8212.3271999999997</v>
      </c>
      <c r="N1261">
        <v>156</v>
      </c>
      <c r="O1261">
        <v>162</v>
      </c>
      <c r="P1261">
        <v>314</v>
      </c>
      <c r="Q1261">
        <v>14365.21</v>
      </c>
      <c r="R1261">
        <v>11669.18</v>
      </c>
      <c r="S1261">
        <v>7479</v>
      </c>
      <c r="T1261">
        <v>4633.5762000000004</v>
      </c>
      <c r="U1261">
        <v>156</v>
      </c>
      <c r="V1261">
        <v>165</v>
      </c>
      <c r="W1261">
        <v>249</v>
      </c>
      <c r="X1261">
        <v>12889.8</v>
      </c>
      <c r="Y1261">
        <v>11105.53</v>
      </c>
      <c r="Z1261">
        <v>10736.45</v>
      </c>
      <c r="AA1261">
        <v>3578.7510000000002</v>
      </c>
      <c r="AB1261">
        <v>144</v>
      </c>
      <c r="AC1261">
        <v>154</v>
      </c>
      <c r="AD1261">
        <v>96</v>
      </c>
      <c r="AE1261">
        <v>140</v>
      </c>
      <c r="AF1261">
        <v>144</v>
      </c>
      <c r="AG1261">
        <v>154</v>
      </c>
      <c r="AH1261">
        <v>96</v>
      </c>
      <c r="AI1261">
        <v>140</v>
      </c>
      <c r="AJ1261">
        <v>144</v>
      </c>
      <c r="AK1261">
        <v>154</v>
      </c>
      <c r="AL1261">
        <v>96</v>
      </c>
      <c r="AM1261">
        <v>140</v>
      </c>
    </row>
    <row r="1262" spans="1:39" x14ac:dyDescent="0.15">
      <c r="A1262" t="s">
        <v>220</v>
      </c>
      <c r="B1262">
        <v>70</v>
      </c>
      <c r="C1262">
        <v>2</v>
      </c>
      <c r="D1262">
        <v>2</v>
      </c>
      <c r="E1262" t="s">
        <v>30</v>
      </c>
      <c r="F1262" t="s">
        <v>206</v>
      </c>
      <c r="G1262">
        <v>22</v>
      </c>
      <c r="H1262">
        <v>45</v>
      </c>
      <c r="I1262">
        <v>83</v>
      </c>
      <c r="J1262">
        <v>4001.56</v>
      </c>
      <c r="K1262">
        <v>3343.21</v>
      </c>
      <c r="L1262">
        <v>2909.42</v>
      </c>
      <c r="M1262">
        <v>1303.9703</v>
      </c>
      <c r="N1262">
        <v>22</v>
      </c>
      <c r="O1262">
        <v>23</v>
      </c>
      <c r="P1262">
        <v>46</v>
      </c>
      <c r="Q1262">
        <v>2058.71</v>
      </c>
      <c r="R1262">
        <v>1677.41</v>
      </c>
      <c r="S1262">
        <v>1243.6199999999999</v>
      </c>
      <c r="T1262">
        <v>767.45830000000001</v>
      </c>
      <c r="U1262">
        <v>22</v>
      </c>
      <c r="V1262">
        <v>22</v>
      </c>
      <c r="W1262">
        <v>37</v>
      </c>
      <c r="X1262">
        <v>1942.85</v>
      </c>
      <c r="Y1262">
        <v>1665.8</v>
      </c>
      <c r="Z1262">
        <v>1665.8</v>
      </c>
      <c r="AA1262">
        <v>536.51199999999994</v>
      </c>
      <c r="AB1262">
        <v>22</v>
      </c>
      <c r="AC1262">
        <v>21</v>
      </c>
      <c r="AD1262">
        <v>12</v>
      </c>
      <c r="AE1262">
        <v>22</v>
      </c>
      <c r="AF1262">
        <v>22</v>
      </c>
      <c r="AG1262">
        <v>21</v>
      </c>
      <c r="AH1262">
        <v>12</v>
      </c>
      <c r="AI1262">
        <v>22</v>
      </c>
      <c r="AJ1262">
        <v>22</v>
      </c>
      <c r="AK1262">
        <v>21</v>
      </c>
      <c r="AL1262">
        <v>12</v>
      </c>
      <c r="AM1262">
        <v>22</v>
      </c>
    </row>
    <row r="1263" spans="1:39" x14ac:dyDescent="0.15">
      <c r="A1263" t="s">
        <v>220</v>
      </c>
      <c r="B1263">
        <v>70</v>
      </c>
      <c r="C1263">
        <v>2</v>
      </c>
      <c r="D1263">
        <v>2</v>
      </c>
      <c r="E1263" t="s">
        <v>29</v>
      </c>
      <c r="F1263" t="s">
        <v>206</v>
      </c>
      <c r="G1263">
        <v>80</v>
      </c>
      <c r="H1263">
        <v>173</v>
      </c>
      <c r="I1263">
        <v>312</v>
      </c>
      <c r="J1263">
        <v>15445.25</v>
      </c>
      <c r="K1263">
        <v>12070.94</v>
      </c>
      <c r="L1263">
        <v>10855.64</v>
      </c>
      <c r="M1263">
        <v>4563.3284999999996</v>
      </c>
      <c r="N1263">
        <v>80</v>
      </c>
      <c r="O1263">
        <v>82</v>
      </c>
      <c r="P1263">
        <v>161</v>
      </c>
      <c r="Q1263">
        <v>7414.12</v>
      </c>
      <c r="R1263">
        <v>5809.3</v>
      </c>
      <c r="S1263">
        <v>4691.95</v>
      </c>
      <c r="T1263">
        <v>2400.1417999999999</v>
      </c>
      <c r="U1263">
        <v>80</v>
      </c>
      <c r="V1263">
        <v>91</v>
      </c>
      <c r="W1263">
        <v>151</v>
      </c>
      <c r="X1263">
        <v>8031.13</v>
      </c>
      <c r="Y1263">
        <v>6261.64</v>
      </c>
      <c r="Z1263">
        <v>6163.69</v>
      </c>
      <c r="AA1263">
        <v>2163.1867000000002</v>
      </c>
      <c r="AB1263">
        <v>75</v>
      </c>
      <c r="AC1263">
        <v>78</v>
      </c>
      <c r="AD1263">
        <v>44</v>
      </c>
      <c r="AE1263">
        <v>78</v>
      </c>
      <c r="AF1263">
        <v>75</v>
      </c>
      <c r="AG1263">
        <v>78</v>
      </c>
      <c r="AH1263">
        <v>44</v>
      </c>
      <c r="AI1263">
        <v>78</v>
      </c>
      <c r="AJ1263">
        <v>75</v>
      </c>
      <c r="AK1263">
        <v>78</v>
      </c>
      <c r="AL1263">
        <v>44</v>
      </c>
      <c r="AM1263">
        <v>78</v>
      </c>
    </row>
    <row r="1264" spans="1:39" x14ac:dyDescent="0.15">
      <c r="A1264" t="s">
        <v>220</v>
      </c>
      <c r="B1264">
        <v>70</v>
      </c>
      <c r="C1264">
        <v>2</v>
      </c>
      <c r="D1264">
        <v>2</v>
      </c>
      <c r="E1264" t="s">
        <v>32</v>
      </c>
      <c r="F1264" t="s">
        <v>206</v>
      </c>
      <c r="G1264">
        <v>13</v>
      </c>
      <c r="H1264">
        <v>27</v>
      </c>
      <c r="I1264">
        <v>53</v>
      </c>
      <c r="J1264">
        <v>2538.84</v>
      </c>
      <c r="K1264">
        <v>2008.3</v>
      </c>
      <c r="L1264">
        <v>1969.9</v>
      </c>
      <c r="M1264">
        <v>787.34960000000001</v>
      </c>
      <c r="N1264">
        <v>13</v>
      </c>
      <c r="O1264">
        <v>13</v>
      </c>
      <c r="P1264">
        <v>26</v>
      </c>
      <c r="Q1264">
        <v>1120.8800000000001</v>
      </c>
      <c r="R1264">
        <v>839.37</v>
      </c>
      <c r="S1264">
        <v>800.97</v>
      </c>
      <c r="T1264">
        <v>380.71519999999998</v>
      </c>
      <c r="U1264">
        <v>13</v>
      </c>
      <c r="V1264">
        <v>14</v>
      </c>
      <c r="W1264">
        <v>27</v>
      </c>
      <c r="X1264">
        <v>1417.96</v>
      </c>
      <c r="Y1264">
        <v>1168.93</v>
      </c>
      <c r="Z1264">
        <v>1168.93</v>
      </c>
      <c r="AA1264">
        <v>406.63440000000003</v>
      </c>
      <c r="AB1264">
        <v>13</v>
      </c>
      <c r="AC1264">
        <v>12</v>
      </c>
      <c r="AD1264">
        <v>8</v>
      </c>
      <c r="AE1264">
        <v>11</v>
      </c>
      <c r="AF1264">
        <v>13</v>
      </c>
      <c r="AG1264">
        <v>12</v>
      </c>
      <c r="AH1264">
        <v>8</v>
      </c>
      <c r="AI1264">
        <v>11</v>
      </c>
      <c r="AJ1264">
        <v>13</v>
      </c>
      <c r="AK1264">
        <v>12</v>
      </c>
      <c r="AL1264">
        <v>8</v>
      </c>
      <c r="AM1264">
        <v>11</v>
      </c>
    </row>
    <row r="1265" spans="1:39" x14ac:dyDescent="0.15">
      <c r="A1265" t="s">
        <v>220</v>
      </c>
      <c r="B1265">
        <v>100</v>
      </c>
      <c r="C1265">
        <v>1</v>
      </c>
      <c r="D1265">
        <v>0</v>
      </c>
      <c r="E1265" t="s">
        <v>28</v>
      </c>
      <c r="F1265" t="s">
        <v>206</v>
      </c>
      <c r="G1265">
        <v>8805</v>
      </c>
      <c r="H1265">
        <v>8946</v>
      </c>
      <c r="I1265">
        <v>11821</v>
      </c>
      <c r="J1265">
        <v>510489.19</v>
      </c>
      <c r="K1265">
        <v>433998.89</v>
      </c>
      <c r="L1265">
        <v>414819.97</v>
      </c>
      <c r="M1265">
        <v>162909.86009999999</v>
      </c>
      <c r="N1265">
        <v>2895</v>
      </c>
      <c r="O1265">
        <v>2933</v>
      </c>
      <c r="P1265">
        <v>4293</v>
      </c>
      <c r="Q1265">
        <v>180226.29</v>
      </c>
      <c r="R1265">
        <v>147377.15</v>
      </c>
      <c r="S1265">
        <v>137536.56</v>
      </c>
      <c r="T1265">
        <v>60711.001400000001</v>
      </c>
      <c r="U1265">
        <v>5910</v>
      </c>
      <c r="V1265">
        <v>6013</v>
      </c>
      <c r="W1265">
        <v>7528</v>
      </c>
      <c r="X1265">
        <v>330262.90000000002</v>
      </c>
      <c r="Y1265">
        <v>286621.74</v>
      </c>
      <c r="Z1265">
        <v>277283.40999999997</v>
      </c>
      <c r="AA1265">
        <v>102198.8587</v>
      </c>
      <c r="AB1265">
        <v>8689</v>
      </c>
      <c r="AC1265">
        <v>5224</v>
      </c>
      <c r="AD1265">
        <v>4082</v>
      </c>
      <c r="AE1265">
        <v>3492</v>
      </c>
      <c r="AF1265">
        <v>2862</v>
      </c>
      <c r="AG1265">
        <v>2606</v>
      </c>
      <c r="AH1265">
        <v>2086</v>
      </c>
      <c r="AI1265">
        <v>1487</v>
      </c>
      <c r="AJ1265">
        <v>5827</v>
      </c>
      <c r="AK1265">
        <v>2618</v>
      </c>
      <c r="AL1265">
        <v>1996</v>
      </c>
      <c r="AM1265">
        <v>2005</v>
      </c>
    </row>
    <row r="1266" spans="1:39" x14ac:dyDescent="0.15">
      <c r="A1266" t="s">
        <v>220</v>
      </c>
      <c r="B1266">
        <v>100</v>
      </c>
      <c r="C1266">
        <v>1</v>
      </c>
      <c r="D1266">
        <v>0</v>
      </c>
      <c r="E1266" t="s">
        <v>30</v>
      </c>
      <c r="F1266" t="s">
        <v>206</v>
      </c>
      <c r="G1266">
        <v>13</v>
      </c>
      <c r="H1266">
        <v>13</v>
      </c>
      <c r="I1266">
        <v>13</v>
      </c>
      <c r="J1266">
        <v>763.98</v>
      </c>
      <c r="K1266">
        <v>685.78</v>
      </c>
      <c r="L1266">
        <v>616.78</v>
      </c>
      <c r="M1266">
        <v>184.3</v>
      </c>
      <c r="N1266">
        <v>2</v>
      </c>
      <c r="O1266">
        <v>2</v>
      </c>
      <c r="P1266">
        <v>2</v>
      </c>
      <c r="Q1266">
        <v>138</v>
      </c>
      <c r="R1266">
        <v>117.3</v>
      </c>
      <c r="S1266">
        <v>48.3</v>
      </c>
      <c r="T1266">
        <v>30.72</v>
      </c>
      <c r="U1266">
        <v>11</v>
      </c>
      <c r="V1266">
        <v>11</v>
      </c>
      <c r="W1266">
        <v>11</v>
      </c>
      <c r="X1266">
        <v>625.98</v>
      </c>
      <c r="Y1266">
        <v>568.48</v>
      </c>
      <c r="Z1266">
        <v>568.48</v>
      </c>
      <c r="AA1266">
        <v>153.58000000000001</v>
      </c>
      <c r="AB1266">
        <v>13</v>
      </c>
      <c r="AC1266">
        <v>5</v>
      </c>
      <c r="AD1266">
        <v>3</v>
      </c>
      <c r="AE1266">
        <v>7</v>
      </c>
      <c r="AF1266">
        <v>2</v>
      </c>
      <c r="AG1266">
        <v>2</v>
      </c>
      <c r="AH1266">
        <v>2</v>
      </c>
      <c r="AI1266">
        <v>2</v>
      </c>
      <c r="AJ1266">
        <v>11</v>
      </c>
      <c r="AK1266">
        <v>3</v>
      </c>
      <c r="AL1266">
        <v>1</v>
      </c>
      <c r="AM1266">
        <v>5</v>
      </c>
    </row>
    <row r="1267" spans="1:39" x14ac:dyDescent="0.15">
      <c r="A1267" t="s">
        <v>220</v>
      </c>
      <c r="B1267">
        <v>100</v>
      </c>
      <c r="C1267">
        <v>1</v>
      </c>
      <c r="D1267">
        <v>0</v>
      </c>
      <c r="E1267" t="s">
        <v>29</v>
      </c>
      <c r="F1267" t="s">
        <v>206</v>
      </c>
      <c r="G1267">
        <v>52</v>
      </c>
      <c r="H1267">
        <v>54</v>
      </c>
      <c r="I1267">
        <v>91</v>
      </c>
      <c r="J1267">
        <v>3541.38</v>
      </c>
      <c r="K1267">
        <v>2567.61</v>
      </c>
      <c r="L1267">
        <v>2416.6999999999998</v>
      </c>
      <c r="M1267">
        <v>1326.0776000000001</v>
      </c>
      <c r="N1267">
        <v>19</v>
      </c>
      <c r="O1267">
        <v>19</v>
      </c>
      <c r="P1267">
        <v>45</v>
      </c>
      <c r="Q1267">
        <v>1392.63</v>
      </c>
      <c r="R1267">
        <v>943.31</v>
      </c>
      <c r="S1267">
        <v>814.89</v>
      </c>
      <c r="T1267">
        <v>671.71810000000005</v>
      </c>
      <c r="U1267">
        <v>33</v>
      </c>
      <c r="V1267">
        <v>35</v>
      </c>
      <c r="W1267">
        <v>46</v>
      </c>
      <c r="X1267">
        <v>2148.75</v>
      </c>
      <c r="Y1267">
        <v>1624.3</v>
      </c>
      <c r="Z1267">
        <v>1601.81</v>
      </c>
      <c r="AA1267">
        <v>654.35950000000003</v>
      </c>
      <c r="AB1267">
        <v>52</v>
      </c>
      <c r="AC1267">
        <v>31</v>
      </c>
      <c r="AD1267">
        <v>26</v>
      </c>
      <c r="AE1267">
        <v>25</v>
      </c>
      <c r="AF1267">
        <v>19</v>
      </c>
      <c r="AG1267">
        <v>18</v>
      </c>
      <c r="AH1267">
        <v>15</v>
      </c>
      <c r="AI1267">
        <v>13</v>
      </c>
      <c r="AJ1267">
        <v>33</v>
      </c>
      <c r="AK1267">
        <v>13</v>
      </c>
      <c r="AL1267">
        <v>11</v>
      </c>
      <c r="AM1267">
        <v>12</v>
      </c>
    </row>
    <row r="1268" spans="1:39" x14ac:dyDescent="0.15">
      <c r="A1268" t="s">
        <v>220</v>
      </c>
      <c r="B1268">
        <v>100</v>
      </c>
      <c r="C1268">
        <v>1</v>
      </c>
      <c r="D1268">
        <v>0</v>
      </c>
      <c r="E1268" t="s">
        <v>32</v>
      </c>
      <c r="F1268" t="s">
        <v>206</v>
      </c>
      <c r="G1268">
        <v>463</v>
      </c>
      <c r="H1268">
        <v>472</v>
      </c>
      <c r="I1268">
        <v>666</v>
      </c>
      <c r="J1268">
        <v>32031.31</v>
      </c>
      <c r="K1268">
        <v>24349.8</v>
      </c>
      <c r="L1268">
        <v>23759.64</v>
      </c>
      <c r="M1268">
        <v>9824.6193000000003</v>
      </c>
      <c r="N1268">
        <v>119</v>
      </c>
      <c r="O1268">
        <v>119</v>
      </c>
      <c r="P1268">
        <v>169</v>
      </c>
      <c r="Q1268">
        <v>8580.3700000000008</v>
      </c>
      <c r="R1268">
        <v>6260.72</v>
      </c>
      <c r="S1268">
        <v>5691.87</v>
      </c>
      <c r="T1268">
        <v>2668.5542999999998</v>
      </c>
      <c r="U1268">
        <v>344</v>
      </c>
      <c r="V1268">
        <v>353</v>
      </c>
      <c r="W1268">
        <v>497</v>
      </c>
      <c r="X1268">
        <v>23450.94</v>
      </c>
      <c r="Y1268">
        <v>18089.080000000002</v>
      </c>
      <c r="Z1268">
        <v>18067.77</v>
      </c>
      <c r="AA1268">
        <v>7156.0649999999996</v>
      </c>
      <c r="AB1268">
        <v>459</v>
      </c>
      <c r="AC1268">
        <v>223</v>
      </c>
      <c r="AD1268">
        <v>182</v>
      </c>
      <c r="AE1268">
        <v>251</v>
      </c>
      <c r="AF1268">
        <v>118</v>
      </c>
      <c r="AG1268">
        <v>81</v>
      </c>
      <c r="AH1268">
        <v>69</v>
      </c>
      <c r="AI1268">
        <v>95</v>
      </c>
      <c r="AJ1268">
        <v>341</v>
      </c>
      <c r="AK1268">
        <v>142</v>
      </c>
      <c r="AL1268">
        <v>113</v>
      </c>
      <c r="AM1268">
        <v>156</v>
      </c>
    </row>
    <row r="1269" spans="1:39" x14ac:dyDescent="0.15">
      <c r="A1269" t="s">
        <v>220</v>
      </c>
      <c r="B1269">
        <v>100</v>
      </c>
      <c r="C1269">
        <v>1</v>
      </c>
      <c r="D1269">
        <v>1</v>
      </c>
      <c r="E1269" t="s">
        <v>28</v>
      </c>
      <c r="F1269" t="s">
        <v>206</v>
      </c>
      <c r="G1269">
        <v>23583</v>
      </c>
      <c r="H1269">
        <v>24276</v>
      </c>
      <c r="I1269">
        <v>34971</v>
      </c>
      <c r="J1269">
        <v>1410264.67</v>
      </c>
      <c r="K1269">
        <v>1201793.8799999999</v>
      </c>
      <c r="L1269">
        <v>1120870.68</v>
      </c>
      <c r="M1269">
        <v>480875.9705</v>
      </c>
      <c r="N1269">
        <v>9991</v>
      </c>
      <c r="O1269">
        <v>10251</v>
      </c>
      <c r="P1269">
        <v>17430</v>
      </c>
      <c r="Q1269">
        <v>621611.73</v>
      </c>
      <c r="R1269">
        <v>511009.95</v>
      </c>
      <c r="S1269">
        <v>475992.74</v>
      </c>
      <c r="T1269">
        <v>244493.29620000001</v>
      </c>
      <c r="U1269">
        <v>13592</v>
      </c>
      <c r="V1269">
        <v>14025</v>
      </c>
      <c r="W1269">
        <v>17541</v>
      </c>
      <c r="X1269">
        <v>788652.94</v>
      </c>
      <c r="Y1269">
        <v>690783.93</v>
      </c>
      <c r="Z1269">
        <v>644877.93999999994</v>
      </c>
      <c r="AA1269">
        <v>236382.67430000001</v>
      </c>
      <c r="AB1269">
        <v>22524</v>
      </c>
      <c r="AC1269">
        <v>21304</v>
      </c>
      <c r="AD1269">
        <v>14013</v>
      </c>
      <c r="AE1269">
        <v>20023</v>
      </c>
      <c r="AF1269">
        <v>9648</v>
      </c>
      <c r="AG1269">
        <v>9644</v>
      </c>
      <c r="AH1269">
        <v>7312</v>
      </c>
      <c r="AI1269">
        <v>8832</v>
      </c>
      <c r="AJ1269">
        <v>12876</v>
      </c>
      <c r="AK1269">
        <v>11660</v>
      </c>
      <c r="AL1269">
        <v>6701</v>
      </c>
      <c r="AM1269">
        <v>11191</v>
      </c>
    </row>
    <row r="1270" spans="1:39" x14ac:dyDescent="0.15">
      <c r="A1270" t="s">
        <v>220</v>
      </c>
      <c r="B1270">
        <v>100</v>
      </c>
      <c r="C1270">
        <v>1</v>
      </c>
      <c r="D1270">
        <v>1</v>
      </c>
      <c r="E1270" t="s">
        <v>30</v>
      </c>
      <c r="F1270" t="s">
        <v>206</v>
      </c>
      <c r="G1270">
        <v>2410</v>
      </c>
      <c r="H1270">
        <v>2491</v>
      </c>
      <c r="I1270">
        <v>3548</v>
      </c>
      <c r="J1270">
        <v>142998.94</v>
      </c>
      <c r="K1270">
        <v>123972.24</v>
      </c>
      <c r="L1270">
        <v>114454.13</v>
      </c>
      <c r="M1270">
        <v>48670.313099999999</v>
      </c>
      <c r="N1270">
        <v>1009</v>
      </c>
      <c r="O1270">
        <v>1047</v>
      </c>
      <c r="P1270">
        <v>1728</v>
      </c>
      <c r="Q1270">
        <v>61819.34</v>
      </c>
      <c r="R1270">
        <v>51512.34</v>
      </c>
      <c r="S1270">
        <v>48007.41</v>
      </c>
      <c r="T1270">
        <v>24198.167300000001</v>
      </c>
      <c r="U1270">
        <v>1401</v>
      </c>
      <c r="V1270">
        <v>1444</v>
      </c>
      <c r="W1270">
        <v>1820</v>
      </c>
      <c r="X1270">
        <v>81179.600000000006</v>
      </c>
      <c r="Y1270">
        <v>72459.899999999994</v>
      </c>
      <c r="Z1270">
        <v>66446.720000000001</v>
      </c>
      <c r="AA1270">
        <v>24472.145799999998</v>
      </c>
      <c r="AB1270">
        <v>2264</v>
      </c>
      <c r="AC1270">
        <v>2276</v>
      </c>
      <c r="AD1270">
        <v>1312</v>
      </c>
      <c r="AE1270">
        <v>2324</v>
      </c>
      <c r="AF1270">
        <v>943</v>
      </c>
      <c r="AG1270">
        <v>979</v>
      </c>
      <c r="AH1270">
        <v>679</v>
      </c>
      <c r="AI1270">
        <v>979</v>
      </c>
      <c r="AJ1270">
        <v>1321</v>
      </c>
      <c r="AK1270">
        <v>1297</v>
      </c>
      <c r="AL1270">
        <v>633</v>
      </c>
      <c r="AM1270">
        <v>1345</v>
      </c>
    </row>
    <row r="1271" spans="1:39" x14ac:dyDescent="0.15">
      <c r="A1271" t="s">
        <v>220</v>
      </c>
      <c r="B1271">
        <v>100</v>
      </c>
      <c r="C1271">
        <v>1</v>
      </c>
      <c r="D1271">
        <v>1</v>
      </c>
      <c r="E1271" t="s">
        <v>29</v>
      </c>
      <c r="F1271" t="s">
        <v>206</v>
      </c>
      <c r="G1271">
        <v>22784</v>
      </c>
      <c r="H1271">
        <v>23644</v>
      </c>
      <c r="I1271">
        <v>34646</v>
      </c>
      <c r="J1271">
        <v>1413828.48</v>
      </c>
      <c r="K1271">
        <v>1154422.58</v>
      </c>
      <c r="L1271">
        <v>1074801.6200000001</v>
      </c>
      <c r="M1271">
        <v>477320.60479999997</v>
      </c>
      <c r="N1271">
        <v>7730</v>
      </c>
      <c r="O1271">
        <v>8008</v>
      </c>
      <c r="P1271">
        <v>14304</v>
      </c>
      <c r="Q1271">
        <v>501797.54</v>
      </c>
      <c r="R1271">
        <v>394397.16</v>
      </c>
      <c r="S1271">
        <v>366621.61</v>
      </c>
      <c r="T1271">
        <v>201722.41339999999</v>
      </c>
      <c r="U1271">
        <v>15054</v>
      </c>
      <c r="V1271">
        <v>15636</v>
      </c>
      <c r="W1271">
        <v>20342</v>
      </c>
      <c r="X1271">
        <v>912030.94</v>
      </c>
      <c r="Y1271">
        <v>760025.42</v>
      </c>
      <c r="Z1271">
        <v>708180.01</v>
      </c>
      <c r="AA1271">
        <v>275598.19140000001</v>
      </c>
      <c r="AB1271">
        <v>21900</v>
      </c>
      <c r="AC1271">
        <v>21833</v>
      </c>
      <c r="AD1271">
        <v>14739</v>
      </c>
      <c r="AE1271">
        <v>21899</v>
      </c>
      <c r="AF1271">
        <v>7402</v>
      </c>
      <c r="AG1271">
        <v>7525</v>
      </c>
      <c r="AH1271">
        <v>5906</v>
      </c>
      <c r="AI1271">
        <v>7427</v>
      </c>
      <c r="AJ1271">
        <v>14498</v>
      </c>
      <c r="AK1271">
        <v>14308</v>
      </c>
      <c r="AL1271">
        <v>8833</v>
      </c>
      <c r="AM1271">
        <v>14472</v>
      </c>
    </row>
    <row r="1272" spans="1:39" x14ac:dyDescent="0.15">
      <c r="A1272" t="s">
        <v>220</v>
      </c>
      <c r="B1272">
        <v>100</v>
      </c>
      <c r="C1272">
        <v>1</v>
      </c>
      <c r="D1272">
        <v>1</v>
      </c>
      <c r="E1272" t="s">
        <v>31</v>
      </c>
      <c r="F1272" t="s">
        <v>206</v>
      </c>
      <c r="G1272">
        <v>1</v>
      </c>
      <c r="H1272">
        <v>2</v>
      </c>
      <c r="I1272">
        <v>3</v>
      </c>
      <c r="J1272">
        <v>66.97</v>
      </c>
      <c r="K1272">
        <v>64.62</v>
      </c>
      <c r="L1272">
        <v>64.62</v>
      </c>
      <c r="M1272">
        <v>28.9</v>
      </c>
      <c r="N1272">
        <v>0</v>
      </c>
      <c r="O1272">
        <v>0</v>
      </c>
      <c r="P1272">
        <v>0</v>
      </c>
      <c r="Q1272">
        <v>0</v>
      </c>
      <c r="R1272">
        <v>0</v>
      </c>
      <c r="S1272">
        <v>0</v>
      </c>
      <c r="T1272">
        <v>0</v>
      </c>
      <c r="U1272">
        <v>1</v>
      </c>
      <c r="V1272">
        <v>2</v>
      </c>
      <c r="W1272">
        <v>3</v>
      </c>
      <c r="X1272">
        <v>66.97</v>
      </c>
      <c r="Y1272">
        <v>64.62</v>
      </c>
      <c r="Z1272">
        <v>64.62</v>
      </c>
      <c r="AA1272">
        <v>28.9</v>
      </c>
      <c r="AB1272">
        <v>1</v>
      </c>
      <c r="AC1272">
        <v>0</v>
      </c>
      <c r="AD1272">
        <v>0</v>
      </c>
      <c r="AE1272">
        <v>1</v>
      </c>
      <c r="AF1272">
        <v>0</v>
      </c>
      <c r="AG1272">
        <v>0</v>
      </c>
      <c r="AH1272">
        <v>0</v>
      </c>
      <c r="AI1272">
        <v>0</v>
      </c>
      <c r="AJ1272">
        <v>1</v>
      </c>
      <c r="AK1272">
        <v>0</v>
      </c>
      <c r="AL1272">
        <v>0</v>
      </c>
      <c r="AM1272">
        <v>1</v>
      </c>
    </row>
    <row r="1273" spans="1:39" x14ac:dyDescent="0.15">
      <c r="A1273" t="s">
        <v>220</v>
      </c>
      <c r="B1273">
        <v>100</v>
      </c>
      <c r="C1273">
        <v>1</v>
      </c>
      <c r="D1273">
        <v>1</v>
      </c>
      <c r="E1273" t="s">
        <v>32</v>
      </c>
      <c r="F1273" t="s">
        <v>206</v>
      </c>
      <c r="G1273">
        <v>386</v>
      </c>
      <c r="H1273">
        <v>402</v>
      </c>
      <c r="I1273">
        <v>618</v>
      </c>
      <c r="J1273">
        <v>27384.18</v>
      </c>
      <c r="K1273">
        <v>21050.9</v>
      </c>
      <c r="L1273">
        <v>20351.32</v>
      </c>
      <c r="M1273">
        <v>8849.6803</v>
      </c>
      <c r="N1273">
        <v>116</v>
      </c>
      <c r="O1273">
        <v>119</v>
      </c>
      <c r="P1273">
        <v>221</v>
      </c>
      <c r="Q1273">
        <v>7909.42</v>
      </c>
      <c r="R1273">
        <v>6077.1</v>
      </c>
      <c r="S1273">
        <v>5627.29</v>
      </c>
      <c r="T1273">
        <v>3049.6815000000001</v>
      </c>
      <c r="U1273">
        <v>270</v>
      </c>
      <c r="V1273">
        <v>283</v>
      </c>
      <c r="W1273">
        <v>397</v>
      </c>
      <c r="X1273">
        <v>19474.759999999998</v>
      </c>
      <c r="Y1273">
        <v>14973.8</v>
      </c>
      <c r="Z1273">
        <v>14724.03</v>
      </c>
      <c r="AA1273">
        <v>5799.9988000000003</v>
      </c>
      <c r="AB1273">
        <v>383</v>
      </c>
      <c r="AC1273">
        <v>336</v>
      </c>
      <c r="AD1273">
        <v>219</v>
      </c>
      <c r="AE1273">
        <v>333</v>
      </c>
      <c r="AF1273">
        <v>115</v>
      </c>
      <c r="AG1273">
        <v>101</v>
      </c>
      <c r="AH1273">
        <v>70</v>
      </c>
      <c r="AI1273">
        <v>106</v>
      </c>
      <c r="AJ1273">
        <v>268</v>
      </c>
      <c r="AK1273">
        <v>235</v>
      </c>
      <c r="AL1273">
        <v>149</v>
      </c>
      <c r="AM1273">
        <v>227</v>
      </c>
    </row>
    <row r="1274" spans="1:39" x14ac:dyDescent="0.15">
      <c r="A1274" t="s">
        <v>220</v>
      </c>
      <c r="B1274">
        <v>100</v>
      </c>
      <c r="C1274">
        <v>1</v>
      </c>
      <c r="D1274">
        <v>2</v>
      </c>
      <c r="E1274" t="s">
        <v>28</v>
      </c>
      <c r="F1274" t="s">
        <v>206</v>
      </c>
      <c r="G1274">
        <v>9618</v>
      </c>
      <c r="H1274">
        <v>9779</v>
      </c>
      <c r="I1274">
        <v>12980</v>
      </c>
      <c r="J1274">
        <v>567576.53</v>
      </c>
      <c r="K1274">
        <v>481479.4</v>
      </c>
      <c r="L1274">
        <v>460799.54</v>
      </c>
      <c r="M1274">
        <v>175340.242</v>
      </c>
      <c r="N1274">
        <v>3150</v>
      </c>
      <c r="O1274">
        <v>3200</v>
      </c>
      <c r="P1274">
        <v>4797</v>
      </c>
      <c r="Q1274">
        <v>201348.7</v>
      </c>
      <c r="R1274">
        <v>162936.60999999999</v>
      </c>
      <c r="S1274">
        <v>150360.9</v>
      </c>
      <c r="T1274">
        <v>66998.684599999993</v>
      </c>
      <c r="U1274">
        <v>6468</v>
      </c>
      <c r="V1274">
        <v>6579</v>
      </c>
      <c r="W1274">
        <v>8183</v>
      </c>
      <c r="X1274">
        <v>366227.83</v>
      </c>
      <c r="Y1274">
        <v>318542.78999999998</v>
      </c>
      <c r="Z1274">
        <v>310438.64</v>
      </c>
      <c r="AA1274">
        <v>108341.55740000001</v>
      </c>
      <c r="AB1274">
        <v>9282</v>
      </c>
      <c r="AC1274">
        <v>7586</v>
      </c>
      <c r="AD1274">
        <v>3534</v>
      </c>
      <c r="AE1274">
        <v>7571</v>
      </c>
      <c r="AF1274">
        <v>3045</v>
      </c>
      <c r="AG1274">
        <v>2933</v>
      </c>
      <c r="AH1274">
        <v>1693</v>
      </c>
      <c r="AI1274">
        <v>2785</v>
      </c>
      <c r="AJ1274">
        <v>6237</v>
      </c>
      <c r="AK1274">
        <v>4653</v>
      </c>
      <c r="AL1274">
        <v>1841</v>
      </c>
      <c r="AM1274">
        <v>4786</v>
      </c>
    </row>
    <row r="1275" spans="1:39" x14ac:dyDescent="0.15">
      <c r="A1275" t="s">
        <v>220</v>
      </c>
      <c r="B1275">
        <v>100</v>
      </c>
      <c r="C1275">
        <v>1</v>
      </c>
      <c r="D1275">
        <v>2</v>
      </c>
      <c r="E1275" t="s">
        <v>30</v>
      </c>
      <c r="F1275" t="s">
        <v>206</v>
      </c>
      <c r="G1275">
        <v>1162</v>
      </c>
      <c r="H1275">
        <v>1188</v>
      </c>
      <c r="I1275">
        <v>1485</v>
      </c>
      <c r="J1275">
        <v>68326.25</v>
      </c>
      <c r="K1275">
        <v>58434.37</v>
      </c>
      <c r="L1275">
        <v>56123.75</v>
      </c>
      <c r="M1275">
        <v>20515.684600000001</v>
      </c>
      <c r="N1275">
        <v>322</v>
      </c>
      <c r="O1275">
        <v>325</v>
      </c>
      <c r="P1275">
        <v>451</v>
      </c>
      <c r="Q1275">
        <v>20115.71</v>
      </c>
      <c r="R1275">
        <v>16354.74</v>
      </c>
      <c r="S1275">
        <v>14958.28</v>
      </c>
      <c r="T1275">
        <v>6381.1286</v>
      </c>
      <c r="U1275">
        <v>840</v>
      </c>
      <c r="V1275">
        <v>863</v>
      </c>
      <c r="W1275">
        <v>1034</v>
      </c>
      <c r="X1275">
        <v>48210.54</v>
      </c>
      <c r="Y1275">
        <v>42079.63</v>
      </c>
      <c r="Z1275">
        <v>41165.47</v>
      </c>
      <c r="AA1275">
        <v>14134.556</v>
      </c>
      <c r="AB1275">
        <v>1077</v>
      </c>
      <c r="AC1275">
        <v>956</v>
      </c>
      <c r="AD1275">
        <v>386</v>
      </c>
      <c r="AE1275">
        <v>1130</v>
      </c>
      <c r="AF1275">
        <v>300</v>
      </c>
      <c r="AG1275">
        <v>303</v>
      </c>
      <c r="AH1275">
        <v>162</v>
      </c>
      <c r="AI1275">
        <v>313</v>
      </c>
      <c r="AJ1275">
        <v>777</v>
      </c>
      <c r="AK1275">
        <v>653</v>
      </c>
      <c r="AL1275">
        <v>224</v>
      </c>
      <c r="AM1275">
        <v>817</v>
      </c>
    </row>
    <row r="1276" spans="1:39" x14ac:dyDescent="0.15">
      <c r="A1276" t="s">
        <v>220</v>
      </c>
      <c r="B1276">
        <v>100</v>
      </c>
      <c r="C1276">
        <v>1</v>
      </c>
      <c r="D1276">
        <v>2</v>
      </c>
      <c r="E1276" t="s">
        <v>29</v>
      </c>
      <c r="F1276" t="s">
        <v>206</v>
      </c>
      <c r="G1276">
        <v>3169</v>
      </c>
      <c r="H1276">
        <v>3246</v>
      </c>
      <c r="I1276">
        <v>4424</v>
      </c>
      <c r="J1276">
        <v>196659.72</v>
      </c>
      <c r="K1276">
        <v>159826.15</v>
      </c>
      <c r="L1276">
        <v>154424.4</v>
      </c>
      <c r="M1276">
        <v>60517.995000000003</v>
      </c>
      <c r="N1276">
        <v>871</v>
      </c>
      <c r="O1276">
        <v>884</v>
      </c>
      <c r="P1276">
        <v>1358</v>
      </c>
      <c r="Q1276">
        <v>57697.86</v>
      </c>
      <c r="R1276">
        <v>44776.1</v>
      </c>
      <c r="S1276">
        <v>41230.82</v>
      </c>
      <c r="T1276">
        <v>19146.078099999999</v>
      </c>
      <c r="U1276">
        <v>2298</v>
      </c>
      <c r="V1276">
        <v>2362</v>
      </c>
      <c r="W1276">
        <v>3066</v>
      </c>
      <c r="X1276">
        <v>138961.85999999999</v>
      </c>
      <c r="Y1276">
        <v>115050.05</v>
      </c>
      <c r="Z1276">
        <v>113193.58</v>
      </c>
      <c r="AA1276">
        <v>41371.916899999997</v>
      </c>
      <c r="AB1276">
        <v>3044</v>
      </c>
      <c r="AC1276">
        <v>2806</v>
      </c>
      <c r="AD1276">
        <v>1146</v>
      </c>
      <c r="AE1276">
        <v>3085</v>
      </c>
      <c r="AF1276">
        <v>845</v>
      </c>
      <c r="AG1276">
        <v>796</v>
      </c>
      <c r="AH1276">
        <v>449</v>
      </c>
      <c r="AI1276">
        <v>846</v>
      </c>
      <c r="AJ1276">
        <v>2199</v>
      </c>
      <c r="AK1276">
        <v>2010</v>
      </c>
      <c r="AL1276">
        <v>697</v>
      </c>
      <c r="AM1276">
        <v>2239</v>
      </c>
    </row>
    <row r="1277" spans="1:39" x14ac:dyDescent="0.15">
      <c r="A1277" t="s">
        <v>220</v>
      </c>
      <c r="B1277">
        <v>100</v>
      </c>
      <c r="C1277">
        <v>1</v>
      </c>
      <c r="D1277">
        <v>2</v>
      </c>
      <c r="E1277" t="s">
        <v>32</v>
      </c>
      <c r="F1277" t="s">
        <v>206</v>
      </c>
      <c r="G1277">
        <v>257</v>
      </c>
      <c r="H1277">
        <v>267</v>
      </c>
      <c r="I1277">
        <v>388</v>
      </c>
      <c r="J1277">
        <v>18162.09</v>
      </c>
      <c r="K1277">
        <v>13704.92</v>
      </c>
      <c r="L1277">
        <v>13426.97</v>
      </c>
      <c r="M1277">
        <v>5580.3032000000003</v>
      </c>
      <c r="N1277">
        <v>83</v>
      </c>
      <c r="O1277">
        <v>84</v>
      </c>
      <c r="P1277">
        <v>141</v>
      </c>
      <c r="Q1277">
        <v>6375.28</v>
      </c>
      <c r="R1277">
        <v>4712.87</v>
      </c>
      <c r="S1277">
        <v>4525.74</v>
      </c>
      <c r="T1277">
        <v>1989.2852</v>
      </c>
      <c r="U1277">
        <v>174</v>
      </c>
      <c r="V1277">
        <v>183</v>
      </c>
      <c r="W1277">
        <v>247</v>
      </c>
      <c r="X1277">
        <v>11786.81</v>
      </c>
      <c r="Y1277">
        <v>8992.0499999999993</v>
      </c>
      <c r="Z1277">
        <v>8901.23</v>
      </c>
      <c r="AA1277">
        <v>3591.018</v>
      </c>
      <c r="AB1277">
        <v>251</v>
      </c>
      <c r="AC1277">
        <v>193</v>
      </c>
      <c r="AD1277">
        <v>100</v>
      </c>
      <c r="AE1277">
        <v>203</v>
      </c>
      <c r="AF1277">
        <v>82</v>
      </c>
      <c r="AG1277">
        <v>71</v>
      </c>
      <c r="AH1277">
        <v>41</v>
      </c>
      <c r="AI1277">
        <v>80</v>
      </c>
      <c r="AJ1277">
        <v>169</v>
      </c>
      <c r="AK1277">
        <v>122</v>
      </c>
      <c r="AL1277">
        <v>59</v>
      </c>
      <c r="AM1277">
        <v>123</v>
      </c>
    </row>
    <row r="1278" spans="1:39" x14ac:dyDescent="0.15">
      <c r="A1278" t="s">
        <v>220</v>
      </c>
      <c r="B1278">
        <v>100</v>
      </c>
      <c r="C1278">
        <v>2</v>
      </c>
      <c r="D1278">
        <v>0</v>
      </c>
      <c r="E1278" t="s">
        <v>28</v>
      </c>
      <c r="F1278" t="s">
        <v>206</v>
      </c>
      <c r="G1278">
        <v>14</v>
      </c>
      <c r="H1278">
        <v>28</v>
      </c>
      <c r="I1278">
        <v>38</v>
      </c>
      <c r="J1278">
        <v>1092.67</v>
      </c>
      <c r="K1278">
        <v>891.58</v>
      </c>
      <c r="L1278">
        <v>760.65</v>
      </c>
      <c r="M1278">
        <v>540.21559999999999</v>
      </c>
      <c r="N1278">
        <v>14</v>
      </c>
      <c r="O1278">
        <v>14</v>
      </c>
      <c r="P1278">
        <v>21</v>
      </c>
      <c r="Q1278">
        <v>567.80999999999995</v>
      </c>
      <c r="R1278">
        <v>470.31</v>
      </c>
      <c r="S1278">
        <v>359.37</v>
      </c>
      <c r="T1278">
        <v>319.28559999999999</v>
      </c>
      <c r="U1278">
        <v>14</v>
      </c>
      <c r="V1278">
        <v>14</v>
      </c>
      <c r="W1278">
        <v>17</v>
      </c>
      <c r="X1278">
        <v>524.86</v>
      </c>
      <c r="Y1278">
        <v>421.27</v>
      </c>
      <c r="Z1278">
        <v>401.28</v>
      </c>
      <c r="AA1278">
        <v>220.93</v>
      </c>
      <c r="AB1278">
        <v>14</v>
      </c>
      <c r="AC1278">
        <v>14</v>
      </c>
      <c r="AD1278">
        <v>13</v>
      </c>
      <c r="AE1278">
        <v>10</v>
      </c>
      <c r="AF1278">
        <v>14</v>
      </c>
      <c r="AG1278">
        <v>14</v>
      </c>
      <c r="AH1278">
        <v>13</v>
      </c>
      <c r="AI1278">
        <v>10</v>
      </c>
      <c r="AJ1278">
        <v>14</v>
      </c>
      <c r="AK1278">
        <v>14</v>
      </c>
      <c r="AL1278">
        <v>13</v>
      </c>
      <c r="AM1278">
        <v>10</v>
      </c>
    </row>
    <row r="1279" spans="1:39" x14ac:dyDescent="0.15">
      <c r="A1279" t="s">
        <v>220</v>
      </c>
      <c r="B1279">
        <v>100</v>
      </c>
      <c r="C1279">
        <v>2</v>
      </c>
      <c r="D1279">
        <v>0</v>
      </c>
      <c r="E1279" t="s">
        <v>32</v>
      </c>
      <c r="F1279" t="s">
        <v>206</v>
      </c>
      <c r="G1279">
        <v>1</v>
      </c>
      <c r="H1279">
        <v>2</v>
      </c>
      <c r="I1279">
        <v>2</v>
      </c>
      <c r="J1279">
        <v>56.98</v>
      </c>
      <c r="K1279">
        <v>53.98</v>
      </c>
      <c r="L1279">
        <v>26.99</v>
      </c>
      <c r="M1279">
        <v>22.04</v>
      </c>
      <c r="N1279">
        <v>1</v>
      </c>
      <c r="O1279">
        <v>1</v>
      </c>
      <c r="P1279">
        <v>1</v>
      </c>
      <c r="Q1279">
        <v>29.99</v>
      </c>
      <c r="R1279">
        <v>26.99</v>
      </c>
      <c r="S1279">
        <v>0</v>
      </c>
      <c r="T1279">
        <v>11.02</v>
      </c>
      <c r="U1279">
        <v>1</v>
      </c>
      <c r="V1279">
        <v>1</v>
      </c>
      <c r="W1279">
        <v>1</v>
      </c>
      <c r="X1279">
        <v>26.99</v>
      </c>
      <c r="Y1279">
        <v>26.99</v>
      </c>
      <c r="Z1279">
        <v>26.99</v>
      </c>
      <c r="AA1279">
        <v>11.02</v>
      </c>
      <c r="AB1279">
        <v>1</v>
      </c>
      <c r="AC1279">
        <v>1</v>
      </c>
      <c r="AD1279">
        <v>1</v>
      </c>
      <c r="AE1279">
        <v>1</v>
      </c>
      <c r="AF1279">
        <v>1</v>
      </c>
      <c r="AG1279">
        <v>1</v>
      </c>
      <c r="AH1279">
        <v>1</v>
      </c>
      <c r="AI1279">
        <v>1</v>
      </c>
      <c r="AJ1279">
        <v>1</v>
      </c>
      <c r="AK1279">
        <v>1</v>
      </c>
      <c r="AL1279">
        <v>1</v>
      </c>
      <c r="AM1279">
        <v>1</v>
      </c>
    </row>
    <row r="1280" spans="1:39" x14ac:dyDescent="0.15">
      <c r="A1280" t="s">
        <v>220</v>
      </c>
      <c r="B1280">
        <v>100</v>
      </c>
      <c r="C1280">
        <v>2</v>
      </c>
      <c r="D1280">
        <v>1</v>
      </c>
      <c r="E1280" t="s">
        <v>28</v>
      </c>
      <c r="F1280" t="s">
        <v>206</v>
      </c>
      <c r="G1280">
        <v>103</v>
      </c>
      <c r="H1280">
        <v>214</v>
      </c>
      <c r="I1280">
        <v>299</v>
      </c>
      <c r="J1280">
        <v>8033.76</v>
      </c>
      <c r="K1280">
        <v>6426.94</v>
      </c>
      <c r="L1280">
        <v>5134.75</v>
      </c>
      <c r="M1280">
        <v>3608.1053999999999</v>
      </c>
      <c r="N1280">
        <v>103</v>
      </c>
      <c r="O1280">
        <v>108</v>
      </c>
      <c r="P1280">
        <v>169</v>
      </c>
      <c r="Q1280">
        <v>4234.5</v>
      </c>
      <c r="R1280">
        <v>3269.97</v>
      </c>
      <c r="S1280">
        <v>2543.71</v>
      </c>
      <c r="T1280">
        <v>2033.9141</v>
      </c>
      <c r="U1280">
        <v>103</v>
      </c>
      <c r="V1280">
        <v>106</v>
      </c>
      <c r="W1280">
        <v>130</v>
      </c>
      <c r="X1280">
        <v>3799.26</v>
      </c>
      <c r="Y1280">
        <v>3156.97</v>
      </c>
      <c r="Z1280">
        <v>2591.04</v>
      </c>
      <c r="AA1280">
        <v>1574.1913</v>
      </c>
      <c r="AB1280">
        <v>98</v>
      </c>
      <c r="AC1280">
        <v>103</v>
      </c>
      <c r="AD1280">
        <v>83</v>
      </c>
      <c r="AE1280">
        <v>94</v>
      </c>
      <c r="AF1280">
        <v>98</v>
      </c>
      <c r="AG1280">
        <v>103</v>
      </c>
      <c r="AH1280">
        <v>83</v>
      </c>
      <c r="AI1280">
        <v>94</v>
      </c>
      <c r="AJ1280">
        <v>98</v>
      </c>
      <c r="AK1280">
        <v>103</v>
      </c>
      <c r="AL1280">
        <v>83</v>
      </c>
      <c r="AM1280">
        <v>94</v>
      </c>
    </row>
    <row r="1281" spans="1:39" x14ac:dyDescent="0.15">
      <c r="A1281" t="s">
        <v>220</v>
      </c>
      <c r="B1281">
        <v>100</v>
      </c>
      <c r="C1281">
        <v>2</v>
      </c>
      <c r="D1281">
        <v>1</v>
      </c>
      <c r="E1281" t="s">
        <v>30</v>
      </c>
      <c r="F1281" t="s">
        <v>206</v>
      </c>
      <c r="G1281">
        <v>15</v>
      </c>
      <c r="H1281">
        <v>32</v>
      </c>
      <c r="I1281">
        <v>42</v>
      </c>
      <c r="J1281">
        <v>1296.6600000000001</v>
      </c>
      <c r="K1281">
        <v>1057.8599999999999</v>
      </c>
      <c r="L1281">
        <v>899.88</v>
      </c>
      <c r="M1281">
        <v>592.35940000000005</v>
      </c>
      <c r="N1281">
        <v>15</v>
      </c>
      <c r="O1281">
        <v>17</v>
      </c>
      <c r="P1281">
        <v>24</v>
      </c>
      <c r="Q1281">
        <v>637.78</v>
      </c>
      <c r="R1281">
        <v>482.53</v>
      </c>
      <c r="S1281">
        <v>413.55</v>
      </c>
      <c r="T1281">
        <v>353.59899999999999</v>
      </c>
      <c r="U1281">
        <v>15</v>
      </c>
      <c r="V1281">
        <v>15</v>
      </c>
      <c r="W1281">
        <v>18</v>
      </c>
      <c r="X1281">
        <v>658.88</v>
      </c>
      <c r="Y1281">
        <v>575.33000000000004</v>
      </c>
      <c r="Z1281">
        <v>486.33</v>
      </c>
      <c r="AA1281">
        <v>238.7604</v>
      </c>
      <c r="AB1281">
        <v>11</v>
      </c>
      <c r="AC1281">
        <v>15</v>
      </c>
      <c r="AD1281">
        <v>10</v>
      </c>
      <c r="AE1281">
        <v>13</v>
      </c>
      <c r="AF1281">
        <v>11</v>
      </c>
      <c r="AG1281">
        <v>15</v>
      </c>
      <c r="AH1281">
        <v>10</v>
      </c>
      <c r="AI1281">
        <v>13</v>
      </c>
      <c r="AJ1281">
        <v>11</v>
      </c>
      <c r="AK1281">
        <v>15</v>
      </c>
      <c r="AL1281">
        <v>10</v>
      </c>
      <c r="AM1281">
        <v>13</v>
      </c>
    </row>
    <row r="1282" spans="1:39" x14ac:dyDescent="0.15">
      <c r="A1282" t="s">
        <v>220</v>
      </c>
      <c r="B1282">
        <v>100</v>
      </c>
      <c r="C1282">
        <v>2</v>
      </c>
      <c r="D1282">
        <v>1</v>
      </c>
      <c r="E1282" t="s">
        <v>29</v>
      </c>
      <c r="F1282" t="s">
        <v>206</v>
      </c>
      <c r="G1282">
        <v>153</v>
      </c>
      <c r="H1282">
        <v>316</v>
      </c>
      <c r="I1282">
        <v>460</v>
      </c>
      <c r="J1282">
        <v>12269.24</v>
      </c>
      <c r="K1282">
        <v>9423.7900000000009</v>
      </c>
      <c r="L1282">
        <v>8409.75</v>
      </c>
      <c r="M1282">
        <v>5572.9524000000001</v>
      </c>
      <c r="N1282">
        <v>153</v>
      </c>
      <c r="O1282">
        <v>156</v>
      </c>
      <c r="P1282">
        <v>261</v>
      </c>
      <c r="Q1282">
        <v>6277.54</v>
      </c>
      <c r="R1282">
        <v>4688.7700000000004</v>
      </c>
      <c r="S1282">
        <v>3960.66</v>
      </c>
      <c r="T1282">
        <v>3238.1709999999998</v>
      </c>
      <c r="U1282">
        <v>153</v>
      </c>
      <c r="V1282">
        <v>160</v>
      </c>
      <c r="W1282">
        <v>199</v>
      </c>
      <c r="X1282">
        <v>5991.7</v>
      </c>
      <c r="Y1282">
        <v>4735.0200000000004</v>
      </c>
      <c r="Z1282">
        <v>4449.09</v>
      </c>
      <c r="AA1282">
        <v>2334.7813999999998</v>
      </c>
      <c r="AB1282">
        <v>140</v>
      </c>
      <c r="AC1282">
        <v>152</v>
      </c>
      <c r="AD1282">
        <v>123</v>
      </c>
      <c r="AE1282">
        <v>143</v>
      </c>
      <c r="AF1282">
        <v>140</v>
      </c>
      <c r="AG1282">
        <v>152</v>
      </c>
      <c r="AH1282">
        <v>123</v>
      </c>
      <c r="AI1282">
        <v>143</v>
      </c>
      <c r="AJ1282">
        <v>140</v>
      </c>
      <c r="AK1282">
        <v>152</v>
      </c>
      <c r="AL1282">
        <v>123</v>
      </c>
      <c r="AM1282">
        <v>143</v>
      </c>
    </row>
    <row r="1283" spans="1:39" x14ac:dyDescent="0.15">
      <c r="A1283" t="s">
        <v>220</v>
      </c>
      <c r="B1283">
        <v>100</v>
      </c>
      <c r="C1283">
        <v>2</v>
      </c>
      <c r="D1283">
        <v>1</v>
      </c>
      <c r="E1283" t="s">
        <v>32</v>
      </c>
      <c r="F1283" t="s">
        <v>206</v>
      </c>
      <c r="G1283">
        <v>7</v>
      </c>
      <c r="H1283">
        <v>15</v>
      </c>
      <c r="I1283">
        <v>20</v>
      </c>
      <c r="J1283">
        <v>580.84</v>
      </c>
      <c r="K1283">
        <v>446.18</v>
      </c>
      <c r="L1283">
        <v>446.18</v>
      </c>
      <c r="M1283">
        <v>260.11099999999999</v>
      </c>
      <c r="N1283">
        <v>7</v>
      </c>
      <c r="O1283">
        <v>8</v>
      </c>
      <c r="P1283">
        <v>13</v>
      </c>
      <c r="Q1283">
        <v>299.87</v>
      </c>
      <c r="R1283">
        <v>226.92</v>
      </c>
      <c r="S1283">
        <v>226.92</v>
      </c>
      <c r="T1283">
        <v>176.70099999999999</v>
      </c>
      <c r="U1283">
        <v>7</v>
      </c>
      <c r="V1283">
        <v>7</v>
      </c>
      <c r="W1283">
        <v>7</v>
      </c>
      <c r="X1283">
        <v>280.97000000000003</v>
      </c>
      <c r="Y1283">
        <v>219.26</v>
      </c>
      <c r="Z1283">
        <v>219.26</v>
      </c>
      <c r="AA1283">
        <v>83.41</v>
      </c>
      <c r="AB1283">
        <v>6</v>
      </c>
      <c r="AC1283">
        <v>7</v>
      </c>
      <c r="AD1283">
        <v>7</v>
      </c>
      <c r="AE1283">
        <v>6</v>
      </c>
      <c r="AF1283">
        <v>6</v>
      </c>
      <c r="AG1283">
        <v>7</v>
      </c>
      <c r="AH1283">
        <v>7</v>
      </c>
      <c r="AI1283">
        <v>6</v>
      </c>
      <c r="AJ1283">
        <v>6</v>
      </c>
      <c r="AK1283">
        <v>7</v>
      </c>
      <c r="AL1283">
        <v>7</v>
      </c>
      <c r="AM1283">
        <v>6</v>
      </c>
    </row>
    <row r="1284" spans="1:39" x14ac:dyDescent="0.15">
      <c r="A1284" t="s">
        <v>220</v>
      </c>
      <c r="B1284">
        <v>100</v>
      </c>
      <c r="C1284">
        <v>2</v>
      </c>
      <c r="D1284">
        <v>2</v>
      </c>
      <c r="E1284" t="s">
        <v>28</v>
      </c>
      <c r="F1284" t="s">
        <v>206</v>
      </c>
      <c r="G1284">
        <v>21</v>
      </c>
      <c r="H1284">
        <v>43</v>
      </c>
      <c r="I1284">
        <v>58</v>
      </c>
      <c r="J1284">
        <v>1533.54</v>
      </c>
      <c r="K1284">
        <v>1282.29</v>
      </c>
      <c r="L1284">
        <v>1100.3900000000001</v>
      </c>
      <c r="M1284">
        <v>627.57470000000001</v>
      </c>
      <c r="N1284">
        <v>21</v>
      </c>
      <c r="O1284">
        <v>21</v>
      </c>
      <c r="P1284">
        <v>34</v>
      </c>
      <c r="Q1284">
        <v>775.71</v>
      </c>
      <c r="R1284">
        <v>601.80999999999995</v>
      </c>
      <c r="S1284">
        <v>419.91</v>
      </c>
      <c r="T1284">
        <v>355.8766</v>
      </c>
      <c r="U1284">
        <v>21</v>
      </c>
      <c r="V1284">
        <v>22</v>
      </c>
      <c r="W1284">
        <v>24</v>
      </c>
      <c r="X1284">
        <v>757.83</v>
      </c>
      <c r="Y1284">
        <v>680.48</v>
      </c>
      <c r="Z1284">
        <v>680.48</v>
      </c>
      <c r="AA1284">
        <v>271.69810000000001</v>
      </c>
      <c r="AB1284">
        <v>19</v>
      </c>
      <c r="AC1284">
        <v>21</v>
      </c>
      <c r="AD1284">
        <v>14</v>
      </c>
      <c r="AE1284">
        <v>17</v>
      </c>
      <c r="AF1284">
        <v>19</v>
      </c>
      <c r="AG1284">
        <v>21</v>
      </c>
      <c r="AH1284">
        <v>14</v>
      </c>
      <c r="AI1284">
        <v>17</v>
      </c>
      <c r="AJ1284">
        <v>19</v>
      </c>
      <c r="AK1284">
        <v>21</v>
      </c>
      <c r="AL1284">
        <v>14</v>
      </c>
      <c r="AM1284">
        <v>17</v>
      </c>
    </row>
    <row r="1285" spans="1:39" x14ac:dyDescent="0.15">
      <c r="A1285" t="s">
        <v>220</v>
      </c>
      <c r="B1285">
        <v>100</v>
      </c>
      <c r="C1285">
        <v>2</v>
      </c>
      <c r="D1285">
        <v>2</v>
      </c>
      <c r="E1285" t="s">
        <v>29</v>
      </c>
      <c r="F1285" t="s">
        <v>206</v>
      </c>
      <c r="G1285">
        <v>5</v>
      </c>
      <c r="H1285">
        <v>11</v>
      </c>
      <c r="I1285">
        <v>13</v>
      </c>
      <c r="J1285">
        <v>353.9</v>
      </c>
      <c r="K1285">
        <v>300.58</v>
      </c>
      <c r="L1285">
        <v>300.58</v>
      </c>
      <c r="M1285">
        <v>125.1849</v>
      </c>
      <c r="N1285">
        <v>5</v>
      </c>
      <c r="O1285">
        <v>6</v>
      </c>
      <c r="P1285">
        <v>8</v>
      </c>
      <c r="Q1285">
        <v>234.94</v>
      </c>
      <c r="R1285">
        <v>208.32</v>
      </c>
      <c r="S1285">
        <v>208.32</v>
      </c>
      <c r="T1285">
        <v>75.524900000000002</v>
      </c>
      <c r="U1285">
        <v>5</v>
      </c>
      <c r="V1285">
        <v>5</v>
      </c>
      <c r="W1285">
        <v>5</v>
      </c>
      <c r="X1285">
        <v>118.96</v>
      </c>
      <c r="Y1285">
        <v>92.26</v>
      </c>
      <c r="Z1285">
        <v>92.26</v>
      </c>
      <c r="AA1285">
        <v>49.66</v>
      </c>
      <c r="AB1285">
        <v>4</v>
      </c>
      <c r="AC1285">
        <v>5</v>
      </c>
      <c r="AD1285">
        <v>3</v>
      </c>
      <c r="AE1285">
        <v>4</v>
      </c>
      <c r="AF1285">
        <v>4</v>
      </c>
      <c r="AG1285">
        <v>5</v>
      </c>
      <c r="AH1285">
        <v>3</v>
      </c>
      <c r="AI1285">
        <v>4</v>
      </c>
      <c r="AJ1285">
        <v>4</v>
      </c>
      <c r="AK1285">
        <v>5</v>
      </c>
      <c r="AL1285">
        <v>3</v>
      </c>
      <c r="AM1285">
        <v>4</v>
      </c>
    </row>
    <row r="1286" spans="1:39" x14ac:dyDescent="0.15">
      <c r="A1286" t="s">
        <v>220</v>
      </c>
      <c r="B1286">
        <v>100</v>
      </c>
      <c r="C1286">
        <v>2</v>
      </c>
      <c r="D1286">
        <v>2</v>
      </c>
      <c r="E1286" t="s">
        <v>32</v>
      </c>
      <c r="F1286" t="s">
        <v>206</v>
      </c>
      <c r="G1286">
        <v>2</v>
      </c>
      <c r="H1286">
        <v>4</v>
      </c>
      <c r="I1286">
        <v>6</v>
      </c>
      <c r="J1286">
        <v>186.97</v>
      </c>
      <c r="K1286">
        <v>142.5</v>
      </c>
      <c r="L1286">
        <v>142.5</v>
      </c>
      <c r="M1286">
        <v>57.215499999999999</v>
      </c>
      <c r="N1286">
        <v>2</v>
      </c>
      <c r="O1286">
        <v>2</v>
      </c>
      <c r="P1286">
        <v>4</v>
      </c>
      <c r="Q1286">
        <v>88.97</v>
      </c>
      <c r="R1286">
        <v>71.97</v>
      </c>
      <c r="S1286">
        <v>71.97</v>
      </c>
      <c r="T1286">
        <v>31.055499999999999</v>
      </c>
      <c r="U1286">
        <v>2</v>
      </c>
      <c r="V1286">
        <v>2</v>
      </c>
      <c r="W1286">
        <v>2</v>
      </c>
      <c r="X1286">
        <v>98</v>
      </c>
      <c r="Y1286">
        <v>70.53</v>
      </c>
      <c r="Z1286">
        <v>70.53</v>
      </c>
      <c r="AA1286">
        <v>26.16</v>
      </c>
      <c r="AB1286">
        <v>2</v>
      </c>
      <c r="AC1286">
        <v>1</v>
      </c>
      <c r="AD1286">
        <v>1</v>
      </c>
      <c r="AE1286">
        <v>2</v>
      </c>
      <c r="AF1286">
        <v>2</v>
      </c>
      <c r="AG1286">
        <v>1</v>
      </c>
      <c r="AH1286">
        <v>1</v>
      </c>
      <c r="AI1286">
        <v>2</v>
      </c>
      <c r="AJ1286">
        <v>2</v>
      </c>
      <c r="AK1286">
        <v>1</v>
      </c>
      <c r="AL1286">
        <v>1</v>
      </c>
      <c r="AM1286">
        <v>2</v>
      </c>
    </row>
    <row r="1287" spans="1:39" x14ac:dyDescent="0.15">
      <c r="A1287" t="s">
        <v>221</v>
      </c>
      <c r="B1287">
        <v>-1</v>
      </c>
      <c r="C1287">
        <v>0</v>
      </c>
      <c r="D1287">
        <v>0</v>
      </c>
      <c r="E1287" t="s">
        <v>28</v>
      </c>
      <c r="F1287" t="s">
        <v>206</v>
      </c>
      <c r="G1287">
        <v>0</v>
      </c>
      <c r="H1287">
        <v>26942</v>
      </c>
      <c r="I1287">
        <v>60445</v>
      </c>
      <c r="J1287">
        <v>3301299.86</v>
      </c>
      <c r="K1287">
        <v>2859885.24</v>
      </c>
      <c r="L1287">
        <v>2765204.56</v>
      </c>
      <c r="M1287">
        <v>840834.45420000004</v>
      </c>
      <c r="N1287">
        <v>0</v>
      </c>
      <c r="O1287">
        <v>107</v>
      </c>
      <c r="P1287">
        <v>435</v>
      </c>
      <c r="Q1287">
        <v>22156.57</v>
      </c>
      <c r="R1287">
        <v>18145.099999999999</v>
      </c>
      <c r="S1287">
        <v>17927.12</v>
      </c>
      <c r="T1287">
        <v>7193.0757000000003</v>
      </c>
      <c r="U1287">
        <v>0</v>
      </c>
      <c r="V1287">
        <v>26835</v>
      </c>
      <c r="W1287">
        <v>60010</v>
      </c>
      <c r="X1287">
        <v>3279143.29</v>
      </c>
      <c r="Y1287">
        <v>2841740.14</v>
      </c>
      <c r="Z1287">
        <v>2747277.44</v>
      </c>
      <c r="AA1287">
        <v>833641.37849999999</v>
      </c>
      <c r="AB1287">
        <v>0</v>
      </c>
      <c r="AC1287">
        <v>0</v>
      </c>
      <c r="AD1287">
        <v>0</v>
      </c>
      <c r="AE1287">
        <v>0</v>
      </c>
      <c r="AF1287">
        <v>0</v>
      </c>
      <c r="AG1287">
        <v>0</v>
      </c>
      <c r="AH1287">
        <v>0</v>
      </c>
      <c r="AI1287">
        <v>0</v>
      </c>
      <c r="AJ1287">
        <v>0</v>
      </c>
      <c r="AK1287">
        <v>0</v>
      </c>
      <c r="AL1287">
        <v>0</v>
      </c>
      <c r="AM1287">
        <v>0</v>
      </c>
    </row>
    <row r="1288" spans="1:39" x14ac:dyDescent="0.15">
      <c r="A1288" t="s">
        <v>221</v>
      </c>
      <c r="B1288">
        <v>5</v>
      </c>
      <c r="C1288">
        <v>1</v>
      </c>
      <c r="D1288">
        <v>0</v>
      </c>
      <c r="E1288" t="s">
        <v>28</v>
      </c>
      <c r="F1288" t="s">
        <v>206</v>
      </c>
      <c r="G1288">
        <v>503</v>
      </c>
      <c r="H1288">
        <v>995</v>
      </c>
      <c r="I1288">
        <v>7294</v>
      </c>
      <c r="J1288">
        <v>442837.08</v>
      </c>
      <c r="K1288">
        <v>387017.6</v>
      </c>
      <c r="L1288">
        <v>347989.76000000001</v>
      </c>
      <c r="M1288">
        <v>109254.11380000001</v>
      </c>
      <c r="N1288">
        <v>235</v>
      </c>
      <c r="O1288">
        <v>406</v>
      </c>
      <c r="P1288">
        <v>3450</v>
      </c>
      <c r="Q1288">
        <v>212509.45</v>
      </c>
      <c r="R1288">
        <v>185617.34</v>
      </c>
      <c r="S1288">
        <v>166366.54</v>
      </c>
      <c r="T1288">
        <v>55138.358899999999</v>
      </c>
      <c r="U1288">
        <v>268</v>
      </c>
      <c r="V1288">
        <v>589</v>
      </c>
      <c r="W1288">
        <v>3844</v>
      </c>
      <c r="X1288">
        <v>230327.63</v>
      </c>
      <c r="Y1288">
        <v>201400.26</v>
      </c>
      <c r="Z1288">
        <v>181623.22</v>
      </c>
      <c r="AA1288">
        <v>54115.7549</v>
      </c>
      <c r="AB1288">
        <v>489</v>
      </c>
      <c r="AC1288">
        <v>405</v>
      </c>
      <c r="AD1288">
        <v>330</v>
      </c>
      <c r="AE1288">
        <v>285</v>
      </c>
      <c r="AF1288">
        <v>232</v>
      </c>
      <c r="AG1288">
        <v>228</v>
      </c>
      <c r="AH1288">
        <v>190</v>
      </c>
      <c r="AI1288">
        <v>150</v>
      </c>
      <c r="AJ1288">
        <v>257</v>
      </c>
      <c r="AK1288">
        <v>177</v>
      </c>
      <c r="AL1288">
        <v>140</v>
      </c>
      <c r="AM1288">
        <v>135</v>
      </c>
    </row>
    <row r="1289" spans="1:39" x14ac:dyDescent="0.15">
      <c r="A1289" t="s">
        <v>221</v>
      </c>
      <c r="B1289">
        <v>5</v>
      </c>
      <c r="C1289">
        <v>1</v>
      </c>
      <c r="D1289">
        <v>0</v>
      </c>
      <c r="E1289" t="s">
        <v>30</v>
      </c>
      <c r="F1289" t="s">
        <v>206</v>
      </c>
      <c r="G1289">
        <v>1</v>
      </c>
      <c r="H1289">
        <v>3</v>
      </c>
      <c r="I1289">
        <v>22</v>
      </c>
      <c r="J1289">
        <v>1219.98</v>
      </c>
      <c r="K1289">
        <v>887.04</v>
      </c>
      <c r="L1289">
        <v>887.04</v>
      </c>
      <c r="M1289">
        <v>276.7</v>
      </c>
      <c r="N1289">
        <v>0</v>
      </c>
      <c r="O1289">
        <v>0</v>
      </c>
      <c r="P1289">
        <v>0</v>
      </c>
      <c r="Q1289">
        <v>0</v>
      </c>
      <c r="R1289">
        <v>0</v>
      </c>
      <c r="S1289">
        <v>0</v>
      </c>
      <c r="T1289">
        <v>0</v>
      </c>
      <c r="U1289">
        <v>1</v>
      </c>
      <c r="V1289">
        <v>3</v>
      </c>
      <c r="W1289">
        <v>22</v>
      </c>
      <c r="X1289">
        <v>1219.98</v>
      </c>
      <c r="Y1289">
        <v>887.04</v>
      </c>
      <c r="Z1289">
        <v>887.04</v>
      </c>
      <c r="AA1289">
        <v>276.7</v>
      </c>
      <c r="AB1289">
        <v>1</v>
      </c>
      <c r="AC1289">
        <v>0</v>
      </c>
      <c r="AD1289">
        <v>0</v>
      </c>
      <c r="AE1289">
        <v>1</v>
      </c>
      <c r="AF1289">
        <v>0</v>
      </c>
      <c r="AG1289">
        <v>0</v>
      </c>
      <c r="AH1289">
        <v>0</v>
      </c>
      <c r="AI1289">
        <v>0</v>
      </c>
      <c r="AJ1289">
        <v>1</v>
      </c>
      <c r="AK1289">
        <v>0</v>
      </c>
      <c r="AL1289">
        <v>0</v>
      </c>
      <c r="AM1289">
        <v>1</v>
      </c>
    </row>
    <row r="1290" spans="1:39" x14ac:dyDescent="0.15">
      <c r="A1290" t="s">
        <v>221</v>
      </c>
      <c r="B1290">
        <v>5</v>
      </c>
      <c r="C1290">
        <v>1</v>
      </c>
      <c r="D1290">
        <v>0</v>
      </c>
      <c r="E1290" t="s">
        <v>29</v>
      </c>
      <c r="F1290" t="s">
        <v>206</v>
      </c>
      <c r="G1290">
        <v>5</v>
      </c>
      <c r="H1290">
        <v>10</v>
      </c>
      <c r="I1290">
        <v>104</v>
      </c>
      <c r="J1290">
        <v>5876.66</v>
      </c>
      <c r="K1290">
        <v>4717.21</v>
      </c>
      <c r="L1290">
        <v>4473.99</v>
      </c>
      <c r="M1290">
        <v>1557.4291000000001</v>
      </c>
      <c r="N1290">
        <v>1</v>
      </c>
      <c r="O1290">
        <v>1</v>
      </c>
      <c r="P1290">
        <v>13</v>
      </c>
      <c r="Q1290">
        <v>675.96</v>
      </c>
      <c r="R1290">
        <v>642.16</v>
      </c>
      <c r="S1290">
        <v>642.16</v>
      </c>
      <c r="T1290">
        <v>227.08629999999999</v>
      </c>
      <c r="U1290">
        <v>4</v>
      </c>
      <c r="V1290">
        <v>9</v>
      </c>
      <c r="W1290">
        <v>91</v>
      </c>
      <c r="X1290">
        <v>5200.7</v>
      </c>
      <c r="Y1290">
        <v>4075.05</v>
      </c>
      <c r="Z1290">
        <v>3831.83</v>
      </c>
      <c r="AA1290">
        <v>1330.3427999999999</v>
      </c>
      <c r="AB1290">
        <v>5</v>
      </c>
      <c r="AC1290">
        <v>4</v>
      </c>
      <c r="AD1290">
        <v>3</v>
      </c>
      <c r="AE1290">
        <v>2</v>
      </c>
      <c r="AF1290">
        <v>1</v>
      </c>
      <c r="AG1290">
        <v>1</v>
      </c>
      <c r="AH1290">
        <v>1</v>
      </c>
      <c r="AI1290">
        <v>1</v>
      </c>
      <c r="AJ1290">
        <v>4</v>
      </c>
      <c r="AK1290">
        <v>3</v>
      </c>
      <c r="AL1290">
        <v>2</v>
      </c>
      <c r="AM1290">
        <v>1</v>
      </c>
    </row>
    <row r="1291" spans="1:39" x14ac:dyDescent="0.15">
      <c r="A1291" t="s">
        <v>221</v>
      </c>
      <c r="B1291">
        <v>5</v>
      </c>
      <c r="C1291">
        <v>1</v>
      </c>
      <c r="D1291">
        <v>0</v>
      </c>
      <c r="E1291" t="s">
        <v>32</v>
      </c>
      <c r="F1291" t="s">
        <v>206</v>
      </c>
      <c r="G1291">
        <v>207</v>
      </c>
      <c r="H1291">
        <v>440</v>
      </c>
      <c r="I1291">
        <v>3206</v>
      </c>
      <c r="J1291">
        <v>191121.67</v>
      </c>
      <c r="K1291">
        <v>153897.42000000001</v>
      </c>
      <c r="L1291">
        <v>147274.48000000001</v>
      </c>
      <c r="M1291">
        <v>45753.9692</v>
      </c>
      <c r="N1291">
        <v>26</v>
      </c>
      <c r="O1291">
        <v>46</v>
      </c>
      <c r="P1291">
        <v>436</v>
      </c>
      <c r="Q1291">
        <v>27123.57</v>
      </c>
      <c r="R1291">
        <v>21041.919999999998</v>
      </c>
      <c r="S1291">
        <v>19395.8</v>
      </c>
      <c r="T1291">
        <v>6753.8081000000002</v>
      </c>
      <c r="U1291">
        <v>181</v>
      </c>
      <c r="V1291">
        <v>394</v>
      </c>
      <c r="W1291">
        <v>2770</v>
      </c>
      <c r="X1291">
        <v>163998.1</v>
      </c>
      <c r="Y1291">
        <v>132855.5</v>
      </c>
      <c r="Z1291">
        <v>127878.68</v>
      </c>
      <c r="AA1291">
        <v>39000.161099999998</v>
      </c>
      <c r="AB1291">
        <v>206</v>
      </c>
      <c r="AC1291">
        <v>135</v>
      </c>
      <c r="AD1291">
        <v>118</v>
      </c>
      <c r="AE1291">
        <v>135</v>
      </c>
      <c r="AF1291">
        <v>26</v>
      </c>
      <c r="AG1291">
        <v>20</v>
      </c>
      <c r="AH1291">
        <v>20</v>
      </c>
      <c r="AI1291">
        <v>23</v>
      </c>
      <c r="AJ1291">
        <v>180</v>
      </c>
      <c r="AK1291">
        <v>115</v>
      </c>
      <c r="AL1291">
        <v>98</v>
      </c>
      <c r="AM1291">
        <v>112</v>
      </c>
    </row>
    <row r="1292" spans="1:39" x14ac:dyDescent="0.15">
      <c r="A1292" t="s">
        <v>221</v>
      </c>
      <c r="B1292">
        <v>5</v>
      </c>
      <c r="C1292">
        <v>1</v>
      </c>
      <c r="D1292">
        <v>1</v>
      </c>
      <c r="E1292" t="s">
        <v>28</v>
      </c>
      <c r="F1292" t="s">
        <v>206</v>
      </c>
      <c r="G1292">
        <v>2924</v>
      </c>
      <c r="H1292">
        <v>7936</v>
      </c>
      <c r="I1292">
        <v>42895</v>
      </c>
      <c r="J1292">
        <v>2525917.6</v>
      </c>
      <c r="K1292">
        <v>2217746.39</v>
      </c>
      <c r="L1292">
        <v>1993430.77</v>
      </c>
      <c r="M1292">
        <v>636786.75170000002</v>
      </c>
      <c r="N1292">
        <v>1494</v>
      </c>
      <c r="O1292">
        <v>3490</v>
      </c>
      <c r="P1292">
        <v>22280</v>
      </c>
      <c r="Q1292">
        <v>1320203.56</v>
      </c>
      <c r="R1292">
        <v>1189188.57</v>
      </c>
      <c r="S1292">
        <v>1069348.27</v>
      </c>
      <c r="T1292">
        <v>347665.5503</v>
      </c>
      <c r="U1292">
        <v>1430</v>
      </c>
      <c r="V1292">
        <v>4446</v>
      </c>
      <c r="W1292">
        <v>20615</v>
      </c>
      <c r="X1292">
        <v>1205714.04</v>
      </c>
      <c r="Y1292">
        <v>1028557.82</v>
      </c>
      <c r="Z1292">
        <v>924082.5</v>
      </c>
      <c r="AA1292">
        <v>289121.20140000002</v>
      </c>
      <c r="AB1292">
        <v>2731</v>
      </c>
      <c r="AC1292">
        <v>2743</v>
      </c>
      <c r="AD1292">
        <v>1778</v>
      </c>
      <c r="AE1292">
        <v>2614</v>
      </c>
      <c r="AF1292">
        <v>1418</v>
      </c>
      <c r="AG1292">
        <v>1445</v>
      </c>
      <c r="AH1292">
        <v>949</v>
      </c>
      <c r="AI1292">
        <v>1381</v>
      </c>
      <c r="AJ1292">
        <v>1313</v>
      </c>
      <c r="AK1292">
        <v>1298</v>
      </c>
      <c r="AL1292">
        <v>829</v>
      </c>
      <c r="AM1292">
        <v>1233</v>
      </c>
    </row>
    <row r="1293" spans="1:39" x14ac:dyDescent="0.15">
      <c r="A1293" t="s">
        <v>221</v>
      </c>
      <c r="B1293">
        <v>5</v>
      </c>
      <c r="C1293">
        <v>1</v>
      </c>
      <c r="D1293">
        <v>1</v>
      </c>
      <c r="E1293" t="s">
        <v>30</v>
      </c>
      <c r="F1293" t="s">
        <v>206</v>
      </c>
      <c r="G1293">
        <v>397</v>
      </c>
      <c r="H1293">
        <v>1195</v>
      </c>
      <c r="I1293">
        <v>6073</v>
      </c>
      <c r="J1293">
        <v>360373.9</v>
      </c>
      <c r="K1293">
        <v>314393.83</v>
      </c>
      <c r="L1293">
        <v>279666.42</v>
      </c>
      <c r="M1293">
        <v>90413.955799999996</v>
      </c>
      <c r="N1293">
        <v>197</v>
      </c>
      <c r="O1293">
        <v>469</v>
      </c>
      <c r="P1293">
        <v>3030</v>
      </c>
      <c r="Q1293">
        <v>179865.74</v>
      </c>
      <c r="R1293">
        <v>162760.66</v>
      </c>
      <c r="S1293">
        <v>147497.89000000001</v>
      </c>
      <c r="T1293">
        <v>47032.0916</v>
      </c>
      <c r="U1293">
        <v>200</v>
      </c>
      <c r="V1293">
        <v>726</v>
      </c>
      <c r="W1293">
        <v>3043</v>
      </c>
      <c r="X1293">
        <v>180508.16</v>
      </c>
      <c r="Y1293">
        <v>151633.17000000001</v>
      </c>
      <c r="Z1293">
        <v>132168.53</v>
      </c>
      <c r="AA1293">
        <v>43381.864200000004</v>
      </c>
      <c r="AB1293">
        <v>356</v>
      </c>
      <c r="AC1293">
        <v>380</v>
      </c>
      <c r="AD1293">
        <v>238</v>
      </c>
      <c r="AE1293">
        <v>368</v>
      </c>
      <c r="AF1293">
        <v>181</v>
      </c>
      <c r="AG1293">
        <v>192</v>
      </c>
      <c r="AH1293">
        <v>136</v>
      </c>
      <c r="AI1293">
        <v>190</v>
      </c>
      <c r="AJ1293">
        <v>175</v>
      </c>
      <c r="AK1293">
        <v>188</v>
      </c>
      <c r="AL1293">
        <v>102</v>
      </c>
      <c r="AM1293">
        <v>178</v>
      </c>
    </row>
    <row r="1294" spans="1:39" x14ac:dyDescent="0.15">
      <c r="A1294" t="s">
        <v>221</v>
      </c>
      <c r="B1294">
        <v>5</v>
      </c>
      <c r="C1294">
        <v>1</v>
      </c>
      <c r="D1294">
        <v>1</v>
      </c>
      <c r="E1294" t="s">
        <v>29</v>
      </c>
      <c r="F1294" t="s">
        <v>206</v>
      </c>
      <c r="G1294">
        <v>4732</v>
      </c>
      <c r="H1294">
        <v>14716</v>
      </c>
      <c r="I1294">
        <v>73100</v>
      </c>
      <c r="J1294">
        <v>4272676.47</v>
      </c>
      <c r="K1294">
        <v>3531863.4</v>
      </c>
      <c r="L1294">
        <v>3172374.66</v>
      </c>
      <c r="M1294">
        <v>1059133.8925999999</v>
      </c>
      <c r="N1294">
        <v>1427</v>
      </c>
      <c r="O1294">
        <v>3465</v>
      </c>
      <c r="P1294">
        <v>22062</v>
      </c>
      <c r="Q1294">
        <v>1284791.52</v>
      </c>
      <c r="R1294">
        <v>1101115.42</v>
      </c>
      <c r="S1294">
        <v>987864.51</v>
      </c>
      <c r="T1294">
        <v>339729.80459999997</v>
      </c>
      <c r="U1294">
        <v>3305</v>
      </c>
      <c r="V1294">
        <v>11251</v>
      </c>
      <c r="W1294">
        <v>51038</v>
      </c>
      <c r="X1294">
        <v>2987884.95</v>
      </c>
      <c r="Y1294">
        <v>2430747.98</v>
      </c>
      <c r="Z1294">
        <v>2184510.15</v>
      </c>
      <c r="AA1294">
        <v>719404.08799999999</v>
      </c>
      <c r="AB1294">
        <v>4477</v>
      </c>
      <c r="AC1294">
        <v>4451</v>
      </c>
      <c r="AD1294">
        <v>3049</v>
      </c>
      <c r="AE1294">
        <v>4520</v>
      </c>
      <c r="AF1294">
        <v>1368</v>
      </c>
      <c r="AG1294">
        <v>1351</v>
      </c>
      <c r="AH1294">
        <v>975</v>
      </c>
      <c r="AI1294">
        <v>1374</v>
      </c>
      <c r="AJ1294">
        <v>3109</v>
      </c>
      <c r="AK1294">
        <v>3100</v>
      </c>
      <c r="AL1294">
        <v>2074</v>
      </c>
      <c r="AM1294">
        <v>3146</v>
      </c>
    </row>
    <row r="1295" spans="1:39" x14ac:dyDescent="0.15">
      <c r="A1295" t="s">
        <v>221</v>
      </c>
      <c r="B1295">
        <v>5</v>
      </c>
      <c r="C1295">
        <v>1</v>
      </c>
      <c r="D1295">
        <v>1</v>
      </c>
      <c r="E1295" t="s">
        <v>31</v>
      </c>
      <c r="F1295" t="s">
        <v>206</v>
      </c>
      <c r="G1295">
        <v>1</v>
      </c>
      <c r="H1295">
        <v>5</v>
      </c>
      <c r="I1295">
        <v>12</v>
      </c>
      <c r="J1295">
        <v>708</v>
      </c>
      <c r="K1295">
        <v>539</v>
      </c>
      <c r="L1295">
        <v>539</v>
      </c>
      <c r="M1295">
        <v>158.32</v>
      </c>
      <c r="N1295">
        <v>0</v>
      </c>
      <c r="O1295">
        <v>0</v>
      </c>
      <c r="P1295">
        <v>0</v>
      </c>
      <c r="Q1295">
        <v>0</v>
      </c>
      <c r="R1295">
        <v>0</v>
      </c>
      <c r="S1295">
        <v>0</v>
      </c>
      <c r="T1295">
        <v>0</v>
      </c>
      <c r="U1295">
        <v>1</v>
      </c>
      <c r="V1295">
        <v>5</v>
      </c>
      <c r="W1295">
        <v>12</v>
      </c>
      <c r="X1295">
        <v>708</v>
      </c>
      <c r="Y1295">
        <v>539</v>
      </c>
      <c r="Z1295">
        <v>539</v>
      </c>
      <c r="AA1295">
        <v>158.32</v>
      </c>
      <c r="AB1295">
        <v>1</v>
      </c>
      <c r="AC1295">
        <v>1</v>
      </c>
      <c r="AD1295">
        <v>1</v>
      </c>
      <c r="AE1295">
        <v>0</v>
      </c>
      <c r="AF1295">
        <v>0</v>
      </c>
      <c r="AG1295">
        <v>0</v>
      </c>
      <c r="AH1295">
        <v>0</v>
      </c>
      <c r="AI1295">
        <v>0</v>
      </c>
      <c r="AJ1295">
        <v>1</v>
      </c>
      <c r="AK1295">
        <v>1</v>
      </c>
      <c r="AL1295">
        <v>1</v>
      </c>
      <c r="AM1295">
        <v>0</v>
      </c>
    </row>
    <row r="1296" spans="1:39" x14ac:dyDescent="0.15">
      <c r="A1296" t="s">
        <v>221</v>
      </c>
      <c r="B1296">
        <v>5</v>
      </c>
      <c r="C1296">
        <v>1</v>
      </c>
      <c r="D1296">
        <v>1</v>
      </c>
      <c r="E1296" t="s">
        <v>32</v>
      </c>
      <c r="F1296" t="s">
        <v>206</v>
      </c>
      <c r="G1296">
        <v>305</v>
      </c>
      <c r="H1296">
        <v>803</v>
      </c>
      <c r="I1296">
        <v>4559</v>
      </c>
      <c r="J1296">
        <v>273566.03999999998</v>
      </c>
      <c r="K1296">
        <v>222217.08</v>
      </c>
      <c r="L1296">
        <v>204382.72</v>
      </c>
      <c r="M1296">
        <v>65744.815300000002</v>
      </c>
      <c r="N1296">
        <v>61</v>
      </c>
      <c r="O1296">
        <v>130</v>
      </c>
      <c r="P1296">
        <v>899</v>
      </c>
      <c r="Q1296">
        <v>55522.46</v>
      </c>
      <c r="R1296">
        <v>46934.07</v>
      </c>
      <c r="S1296">
        <v>43488.05</v>
      </c>
      <c r="T1296">
        <v>13938.6026</v>
      </c>
      <c r="U1296">
        <v>244</v>
      </c>
      <c r="V1296">
        <v>673</v>
      </c>
      <c r="W1296">
        <v>3660</v>
      </c>
      <c r="X1296">
        <v>218043.58</v>
      </c>
      <c r="Y1296">
        <v>175283.01</v>
      </c>
      <c r="Z1296">
        <v>160894.67000000001</v>
      </c>
      <c r="AA1296">
        <v>51806.212699999996</v>
      </c>
      <c r="AB1296">
        <v>296</v>
      </c>
      <c r="AC1296">
        <v>270</v>
      </c>
      <c r="AD1296">
        <v>180</v>
      </c>
      <c r="AE1296">
        <v>272</v>
      </c>
      <c r="AF1296">
        <v>59</v>
      </c>
      <c r="AG1296">
        <v>54</v>
      </c>
      <c r="AH1296">
        <v>39</v>
      </c>
      <c r="AI1296">
        <v>57</v>
      </c>
      <c r="AJ1296">
        <v>237</v>
      </c>
      <c r="AK1296">
        <v>216</v>
      </c>
      <c r="AL1296">
        <v>141</v>
      </c>
      <c r="AM1296">
        <v>215</v>
      </c>
    </row>
    <row r="1297" spans="1:39" x14ac:dyDescent="0.15">
      <c r="A1297" t="s">
        <v>221</v>
      </c>
      <c r="B1297">
        <v>5</v>
      </c>
      <c r="C1297">
        <v>1</v>
      </c>
      <c r="D1297">
        <v>2</v>
      </c>
      <c r="E1297" t="s">
        <v>28</v>
      </c>
      <c r="F1297" t="s">
        <v>206</v>
      </c>
      <c r="G1297">
        <v>552</v>
      </c>
      <c r="H1297">
        <v>1035</v>
      </c>
      <c r="I1297">
        <v>7537</v>
      </c>
      <c r="J1297">
        <v>453786.03</v>
      </c>
      <c r="K1297">
        <v>403540.47</v>
      </c>
      <c r="L1297">
        <v>364225.4</v>
      </c>
      <c r="M1297">
        <v>110469.85769999999</v>
      </c>
      <c r="N1297">
        <v>251</v>
      </c>
      <c r="O1297">
        <v>408</v>
      </c>
      <c r="P1297">
        <v>3583</v>
      </c>
      <c r="Q1297">
        <v>217375.65</v>
      </c>
      <c r="R1297">
        <v>192632.08</v>
      </c>
      <c r="S1297">
        <v>168933.78</v>
      </c>
      <c r="T1297">
        <v>55103.1973</v>
      </c>
      <c r="U1297">
        <v>301</v>
      </c>
      <c r="V1297">
        <v>627</v>
      </c>
      <c r="W1297">
        <v>3954</v>
      </c>
      <c r="X1297">
        <v>236410.38</v>
      </c>
      <c r="Y1297">
        <v>210908.39</v>
      </c>
      <c r="Z1297">
        <v>195291.62</v>
      </c>
      <c r="AA1297">
        <v>55366.660400000001</v>
      </c>
      <c r="AB1297">
        <v>518</v>
      </c>
      <c r="AC1297">
        <v>493</v>
      </c>
      <c r="AD1297">
        <v>272</v>
      </c>
      <c r="AE1297">
        <v>471</v>
      </c>
      <c r="AF1297">
        <v>231</v>
      </c>
      <c r="AG1297">
        <v>243</v>
      </c>
      <c r="AH1297">
        <v>137</v>
      </c>
      <c r="AI1297">
        <v>228</v>
      </c>
      <c r="AJ1297">
        <v>287</v>
      </c>
      <c r="AK1297">
        <v>250</v>
      </c>
      <c r="AL1297">
        <v>135</v>
      </c>
      <c r="AM1297">
        <v>243</v>
      </c>
    </row>
    <row r="1298" spans="1:39" x14ac:dyDescent="0.15">
      <c r="A1298" t="s">
        <v>221</v>
      </c>
      <c r="B1298">
        <v>5</v>
      </c>
      <c r="C1298">
        <v>1</v>
      </c>
      <c r="D1298">
        <v>2</v>
      </c>
      <c r="E1298" t="s">
        <v>30</v>
      </c>
      <c r="F1298" t="s">
        <v>206</v>
      </c>
      <c r="G1298">
        <v>76</v>
      </c>
      <c r="H1298">
        <v>181</v>
      </c>
      <c r="I1298">
        <v>1110</v>
      </c>
      <c r="J1298">
        <v>65270.45</v>
      </c>
      <c r="K1298">
        <v>56530.27</v>
      </c>
      <c r="L1298">
        <v>50805.38</v>
      </c>
      <c r="M1298">
        <v>16100.277599999999</v>
      </c>
      <c r="N1298">
        <v>35</v>
      </c>
      <c r="O1298">
        <v>63</v>
      </c>
      <c r="P1298">
        <v>516</v>
      </c>
      <c r="Q1298">
        <v>30291.86</v>
      </c>
      <c r="R1298">
        <v>26562.720000000001</v>
      </c>
      <c r="S1298">
        <v>24514.14</v>
      </c>
      <c r="T1298">
        <v>7807.2507999999998</v>
      </c>
      <c r="U1298">
        <v>41</v>
      </c>
      <c r="V1298">
        <v>118</v>
      </c>
      <c r="W1298">
        <v>594</v>
      </c>
      <c r="X1298">
        <v>34978.589999999997</v>
      </c>
      <c r="Y1298">
        <v>29967.55</v>
      </c>
      <c r="Z1298">
        <v>26291.24</v>
      </c>
      <c r="AA1298">
        <v>8293.0267999999996</v>
      </c>
      <c r="AB1298">
        <v>69</v>
      </c>
      <c r="AC1298">
        <v>70</v>
      </c>
      <c r="AD1298">
        <v>36</v>
      </c>
      <c r="AE1298">
        <v>73</v>
      </c>
      <c r="AF1298">
        <v>33</v>
      </c>
      <c r="AG1298">
        <v>35</v>
      </c>
      <c r="AH1298">
        <v>16</v>
      </c>
      <c r="AI1298">
        <v>35</v>
      </c>
      <c r="AJ1298">
        <v>36</v>
      </c>
      <c r="AK1298">
        <v>35</v>
      </c>
      <c r="AL1298">
        <v>20</v>
      </c>
      <c r="AM1298">
        <v>38</v>
      </c>
    </row>
    <row r="1299" spans="1:39" x14ac:dyDescent="0.15">
      <c r="A1299" t="s">
        <v>221</v>
      </c>
      <c r="B1299">
        <v>5</v>
      </c>
      <c r="C1299">
        <v>1</v>
      </c>
      <c r="D1299">
        <v>2</v>
      </c>
      <c r="E1299" t="s">
        <v>29</v>
      </c>
      <c r="F1299" t="s">
        <v>206</v>
      </c>
      <c r="G1299">
        <v>354</v>
      </c>
      <c r="H1299">
        <v>774</v>
      </c>
      <c r="I1299">
        <v>5164</v>
      </c>
      <c r="J1299">
        <v>311564.68</v>
      </c>
      <c r="K1299">
        <v>262120.32000000001</v>
      </c>
      <c r="L1299">
        <v>237951.48</v>
      </c>
      <c r="M1299">
        <v>75409.183399999994</v>
      </c>
      <c r="N1299">
        <v>85</v>
      </c>
      <c r="O1299">
        <v>140</v>
      </c>
      <c r="P1299">
        <v>1268</v>
      </c>
      <c r="Q1299">
        <v>79685.240000000005</v>
      </c>
      <c r="R1299">
        <v>68514.63</v>
      </c>
      <c r="S1299">
        <v>61791.66</v>
      </c>
      <c r="T1299">
        <v>19706.1227</v>
      </c>
      <c r="U1299">
        <v>269</v>
      </c>
      <c r="V1299">
        <v>634</v>
      </c>
      <c r="W1299">
        <v>3896</v>
      </c>
      <c r="X1299">
        <v>231879.44</v>
      </c>
      <c r="Y1299">
        <v>193605.69</v>
      </c>
      <c r="Z1299">
        <v>176159.82</v>
      </c>
      <c r="AA1299">
        <v>55703.060700000002</v>
      </c>
      <c r="AB1299">
        <v>341</v>
      </c>
      <c r="AC1299">
        <v>312</v>
      </c>
      <c r="AD1299">
        <v>161</v>
      </c>
      <c r="AE1299">
        <v>338</v>
      </c>
      <c r="AF1299">
        <v>80</v>
      </c>
      <c r="AG1299">
        <v>75</v>
      </c>
      <c r="AH1299">
        <v>41</v>
      </c>
      <c r="AI1299">
        <v>79</v>
      </c>
      <c r="AJ1299">
        <v>261</v>
      </c>
      <c r="AK1299">
        <v>237</v>
      </c>
      <c r="AL1299">
        <v>120</v>
      </c>
      <c r="AM1299">
        <v>259</v>
      </c>
    </row>
    <row r="1300" spans="1:39" x14ac:dyDescent="0.15">
      <c r="A1300" t="s">
        <v>221</v>
      </c>
      <c r="B1300">
        <v>5</v>
      </c>
      <c r="C1300">
        <v>1</v>
      </c>
      <c r="D1300">
        <v>2</v>
      </c>
      <c r="E1300" t="s">
        <v>32</v>
      </c>
      <c r="F1300" t="s">
        <v>206</v>
      </c>
      <c r="G1300">
        <v>143</v>
      </c>
      <c r="H1300">
        <v>324</v>
      </c>
      <c r="I1300">
        <v>2213</v>
      </c>
      <c r="J1300">
        <v>133648.65</v>
      </c>
      <c r="K1300">
        <v>106884.64</v>
      </c>
      <c r="L1300">
        <v>99712.28</v>
      </c>
      <c r="M1300">
        <v>32244.916799999999</v>
      </c>
      <c r="N1300">
        <v>26</v>
      </c>
      <c r="O1300">
        <v>46</v>
      </c>
      <c r="P1300">
        <v>434</v>
      </c>
      <c r="Q1300">
        <v>27587.26</v>
      </c>
      <c r="R1300">
        <v>22028.73</v>
      </c>
      <c r="S1300">
        <v>18927.759999999998</v>
      </c>
      <c r="T1300">
        <v>7023.7093000000004</v>
      </c>
      <c r="U1300">
        <v>117</v>
      </c>
      <c r="V1300">
        <v>278</v>
      </c>
      <c r="W1300">
        <v>1779</v>
      </c>
      <c r="X1300">
        <v>106061.39</v>
      </c>
      <c r="Y1300">
        <v>84855.91</v>
      </c>
      <c r="Z1300">
        <v>80784.52</v>
      </c>
      <c r="AA1300">
        <v>25221.2075</v>
      </c>
      <c r="AB1300">
        <v>140</v>
      </c>
      <c r="AC1300">
        <v>115</v>
      </c>
      <c r="AD1300">
        <v>66</v>
      </c>
      <c r="AE1300">
        <v>129</v>
      </c>
      <c r="AF1300">
        <v>26</v>
      </c>
      <c r="AG1300">
        <v>23</v>
      </c>
      <c r="AH1300">
        <v>10</v>
      </c>
      <c r="AI1300">
        <v>25</v>
      </c>
      <c r="AJ1300">
        <v>114</v>
      </c>
      <c r="AK1300">
        <v>92</v>
      </c>
      <c r="AL1300">
        <v>56</v>
      </c>
      <c r="AM1300">
        <v>104</v>
      </c>
    </row>
    <row r="1301" spans="1:39" x14ac:dyDescent="0.15">
      <c r="A1301" t="s">
        <v>221</v>
      </c>
      <c r="B1301">
        <v>5</v>
      </c>
      <c r="C1301">
        <v>2</v>
      </c>
      <c r="D1301">
        <v>0</v>
      </c>
      <c r="E1301" t="s">
        <v>28</v>
      </c>
      <c r="F1301" t="s">
        <v>206</v>
      </c>
      <c r="G1301">
        <v>75</v>
      </c>
      <c r="H1301">
        <v>264</v>
      </c>
      <c r="I1301">
        <v>1212</v>
      </c>
      <c r="J1301">
        <v>68984.75</v>
      </c>
      <c r="K1301">
        <v>57318.35</v>
      </c>
      <c r="L1301">
        <v>48510.61</v>
      </c>
      <c r="M1301">
        <v>17686.140500000001</v>
      </c>
      <c r="N1301">
        <v>75</v>
      </c>
      <c r="O1301">
        <v>113</v>
      </c>
      <c r="P1301">
        <v>576</v>
      </c>
      <c r="Q1301">
        <v>30824.02</v>
      </c>
      <c r="R1301">
        <v>25143.03</v>
      </c>
      <c r="S1301">
        <v>18394.34</v>
      </c>
      <c r="T1301">
        <v>8467.6304999999993</v>
      </c>
      <c r="U1301">
        <v>75</v>
      </c>
      <c r="V1301">
        <v>151</v>
      </c>
      <c r="W1301">
        <v>636</v>
      </c>
      <c r="X1301">
        <v>38160.730000000003</v>
      </c>
      <c r="Y1301">
        <v>32175.32</v>
      </c>
      <c r="Z1301">
        <v>30116.27</v>
      </c>
      <c r="AA1301">
        <v>9218.51</v>
      </c>
      <c r="AB1301">
        <v>75</v>
      </c>
      <c r="AC1301">
        <v>74</v>
      </c>
      <c r="AD1301">
        <v>71</v>
      </c>
      <c r="AE1301">
        <v>59</v>
      </c>
      <c r="AF1301">
        <v>75</v>
      </c>
      <c r="AG1301">
        <v>74</v>
      </c>
      <c r="AH1301">
        <v>71</v>
      </c>
      <c r="AI1301">
        <v>59</v>
      </c>
      <c r="AJ1301">
        <v>75</v>
      </c>
      <c r="AK1301">
        <v>74</v>
      </c>
      <c r="AL1301">
        <v>71</v>
      </c>
      <c r="AM1301">
        <v>59</v>
      </c>
    </row>
    <row r="1302" spans="1:39" x14ac:dyDescent="0.15">
      <c r="A1302" t="s">
        <v>221</v>
      </c>
      <c r="B1302">
        <v>5</v>
      </c>
      <c r="C1302">
        <v>2</v>
      </c>
      <c r="D1302">
        <v>0</v>
      </c>
      <c r="E1302" t="s">
        <v>29</v>
      </c>
      <c r="F1302" t="s">
        <v>206</v>
      </c>
      <c r="G1302">
        <v>4</v>
      </c>
      <c r="H1302">
        <v>14</v>
      </c>
      <c r="I1302">
        <v>67</v>
      </c>
      <c r="J1302">
        <v>3911.02</v>
      </c>
      <c r="K1302">
        <v>2988.73</v>
      </c>
      <c r="L1302">
        <v>2336.7199999999998</v>
      </c>
      <c r="M1302">
        <v>972.25829999999996</v>
      </c>
      <c r="N1302">
        <v>4</v>
      </c>
      <c r="O1302">
        <v>5</v>
      </c>
      <c r="P1302">
        <v>28</v>
      </c>
      <c r="Q1302">
        <v>1626.9</v>
      </c>
      <c r="R1302">
        <v>1349.28</v>
      </c>
      <c r="S1302">
        <v>697.27</v>
      </c>
      <c r="T1302">
        <v>420.96969999999999</v>
      </c>
      <c r="U1302">
        <v>4</v>
      </c>
      <c r="V1302">
        <v>9</v>
      </c>
      <c r="W1302">
        <v>39</v>
      </c>
      <c r="X1302">
        <v>2284.12</v>
      </c>
      <c r="Y1302">
        <v>1639.45</v>
      </c>
      <c r="Z1302">
        <v>1639.45</v>
      </c>
      <c r="AA1302">
        <v>551.28859999999997</v>
      </c>
      <c r="AB1302">
        <v>4</v>
      </c>
      <c r="AC1302">
        <v>4</v>
      </c>
      <c r="AD1302">
        <v>4</v>
      </c>
      <c r="AE1302">
        <v>3</v>
      </c>
      <c r="AF1302">
        <v>4</v>
      </c>
      <c r="AG1302">
        <v>4</v>
      </c>
      <c r="AH1302">
        <v>4</v>
      </c>
      <c r="AI1302">
        <v>3</v>
      </c>
      <c r="AJ1302">
        <v>4</v>
      </c>
      <c r="AK1302">
        <v>4</v>
      </c>
      <c r="AL1302">
        <v>4</v>
      </c>
      <c r="AM1302">
        <v>3</v>
      </c>
    </row>
    <row r="1303" spans="1:39" x14ac:dyDescent="0.15">
      <c r="A1303" t="s">
        <v>221</v>
      </c>
      <c r="B1303">
        <v>5</v>
      </c>
      <c r="C1303">
        <v>2</v>
      </c>
      <c r="D1303">
        <v>0</v>
      </c>
      <c r="E1303" t="s">
        <v>32</v>
      </c>
      <c r="F1303" t="s">
        <v>206</v>
      </c>
      <c r="G1303">
        <v>39</v>
      </c>
      <c r="H1303">
        <v>158</v>
      </c>
      <c r="I1303">
        <v>795</v>
      </c>
      <c r="J1303">
        <v>45840.87</v>
      </c>
      <c r="K1303">
        <v>35601.71</v>
      </c>
      <c r="L1303">
        <v>27815.9</v>
      </c>
      <c r="M1303">
        <v>12190.9452</v>
      </c>
      <c r="N1303">
        <v>39</v>
      </c>
      <c r="O1303">
        <v>73</v>
      </c>
      <c r="P1303">
        <v>370</v>
      </c>
      <c r="Q1303">
        <v>19679.32</v>
      </c>
      <c r="R1303">
        <v>15139.62</v>
      </c>
      <c r="S1303">
        <v>8601.99</v>
      </c>
      <c r="T1303">
        <v>5958.0279</v>
      </c>
      <c r="U1303">
        <v>39</v>
      </c>
      <c r="V1303">
        <v>85</v>
      </c>
      <c r="W1303">
        <v>425</v>
      </c>
      <c r="X1303">
        <v>26161.55</v>
      </c>
      <c r="Y1303">
        <v>20462.09</v>
      </c>
      <c r="Z1303">
        <v>19213.91</v>
      </c>
      <c r="AA1303">
        <v>6232.9173000000001</v>
      </c>
      <c r="AB1303">
        <v>39</v>
      </c>
      <c r="AC1303">
        <v>39</v>
      </c>
      <c r="AD1303">
        <v>34</v>
      </c>
      <c r="AE1303">
        <v>33</v>
      </c>
      <c r="AF1303">
        <v>39</v>
      </c>
      <c r="AG1303">
        <v>39</v>
      </c>
      <c r="AH1303">
        <v>34</v>
      </c>
      <c r="AI1303">
        <v>33</v>
      </c>
      <c r="AJ1303">
        <v>39</v>
      </c>
      <c r="AK1303">
        <v>39</v>
      </c>
      <c r="AL1303">
        <v>34</v>
      </c>
      <c r="AM1303">
        <v>33</v>
      </c>
    </row>
    <row r="1304" spans="1:39" x14ac:dyDescent="0.15">
      <c r="A1304" t="s">
        <v>221</v>
      </c>
      <c r="B1304">
        <v>5</v>
      </c>
      <c r="C1304">
        <v>2</v>
      </c>
      <c r="D1304">
        <v>1</v>
      </c>
      <c r="E1304" t="s">
        <v>28</v>
      </c>
      <c r="F1304" t="s">
        <v>206</v>
      </c>
      <c r="G1304">
        <v>748</v>
      </c>
      <c r="H1304">
        <v>3062</v>
      </c>
      <c r="I1304">
        <v>12953</v>
      </c>
      <c r="J1304">
        <v>733950.8</v>
      </c>
      <c r="K1304">
        <v>627426.59</v>
      </c>
      <c r="L1304">
        <v>531076.37</v>
      </c>
      <c r="M1304">
        <v>190410.8689</v>
      </c>
      <c r="N1304">
        <v>748</v>
      </c>
      <c r="O1304">
        <v>1305</v>
      </c>
      <c r="P1304">
        <v>6191</v>
      </c>
      <c r="Q1304">
        <v>340692.23</v>
      </c>
      <c r="R1304">
        <v>291137.96000000002</v>
      </c>
      <c r="S1304">
        <v>223437.38</v>
      </c>
      <c r="T1304">
        <v>94735.495500000005</v>
      </c>
      <c r="U1304">
        <v>748</v>
      </c>
      <c r="V1304">
        <v>1757</v>
      </c>
      <c r="W1304">
        <v>6762</v>
      </c>
      <c r="X1304">
        <v>393258.57</v>
      </c>
      <c r="Y1304">
        <v>336288.63</v>
      </c>
      <c r="Z1304">
        <v>307638.99</v>
      </c>
      <c r="AA1304">
        <v>95675.373399999997</v>
      </c>
      <c r="AB1304">
        <v>712</v>
      </c>
      <c r="AC1304">
        <v>742</v>
      </c>
      <c r="AD1304">
        <v>552</v>
      </c>
      <c r="AE1304">
        <v>716</v>
      </c>
      <c r="AF1304">
        <v>712</v>
      </c>
      <c r="AG1304">
        <v>742</v>
      </c>
      <c r="AH1304">
        <v>552</v>
      </c>
      <c r="AI1304">
        <v>716</v>
      </c>
      <c r="AJ1304">
        <v>712</v>
      </c>
      <c r="AK1304">
        <v>742</v>
      </c>
      <c r="AL1304">
        <v>552</v>
      </c>
      <c r="AM1304">
        <v>716</v>
      </c>
    </row>
    <row r="1305" spans="1:39" x14ac:dyDescent="0.15">
      <c r="A1305" t="s">
        <v>221</v>
      </c>
      <c r="B1305">
        <v>5</v>
      </c>
      <c r="C1305">
        <v>2</v>
      </c>
      <c r="D1305">
        <v>1</v>
      </c>
      <c r="E1305" t="s">
        <v>30</v>
      </c>
      <c r="F1305" t="s">
        <v>206</v>
      </c>
      <c r="G1305">
        <v>126</v>
      </c>
      <c r="H1305">
        <v>575</v>
      </c>
      <c r="I1305">
        <v>2236</v>
      </c>
      <c r="J1305">
        <v>125480.63</v>
      </c>
      <c r="K1305">
        <v>107102.69</v>
      </c>
      <c r="L1305">
        <v>88274.86</v>
      </c>
      <c r="M1305">
        <v>32892.219799999999</v>
      </c>
      <c r="N1305">
        <v>126</v>
      </c>
      <c r="O1305">
        <v>200</v>
      </c>
      <c r="P1305">
        <v>873</v>
      </c>
      <c r="Q1305">
        <v>48216.24</v>
      </c>
      <c r="R1305">
        <v>41880.199999999997</v>
      </c>
      <c r="S1305">
        <v>29578.880000000001</v>
      </c>
      <c r="T1305">
        <v>13672.5347</v>
      </c>
      <c r="U1305">
        <v>126</v>
      </c>
      <c r="V1305">
        <v>375</v>
      </c>
      <c r="W1305">
        <v>1363</v>
      </c>
      <c r="X1305">
        <v>77264.39</v>
      </c>
      <c r="Y1305">
        <v>65222.49</v>
      </c>
      <c r="Z1305">
        <v>58695.98</v>
      </c>
      <c r="AA1305">
        <v>19219.685099999999</v>
      </c>
      <c r="AB1305">
        <v>117</v>
      </c>
      <c r="AC1305">
        <v>124</v>
      </c>
      <c r="AD1305">
        <v>89</v>
      </c>
      <c r="AE1305">
        <v>122</v>
      </c>
      <c r="AF1305">
        <v>117</v>
      </c>
      <c r="AG1305">
        <v>124</v>
      </c>
      <c r="AH1305">
        <v>89</v>
      </c>
      <c r="AI1305">
        <v>122</v>
      </c>
      <c r="AJ1305">
        <v>117</v>
      </c>
      <c r="AK1305">
        <v>124</v>
      </c>
      <c r="AL1305">
        <v>89</v>
      </c>
      <c r="AM1305">
        <v>122</v>
      </c>
    </row>
    <row r="1306" spans="1:39" x14ac:dyDescent="0.15">
      <c r="A1306" t="s">
        <v>221</v>
      </c>
      <c r="B1306">
        <v>5</v>
      </c>
      <c r="C1306">
        <v>2</v>
      </c>
      <c r="D1306">
        <v>1</v>
      </c>
      <c r="E1306" t="s">
        <v>29</v>
      </c>
      <c r="F1306" t="s">
        <v>206</v>
      </c>
      <c r="G1306">
        <v>1789</v>
      </c>
      <c r="H1306">
        <v>8135</v>
      </c>
      <c r="I1306">
        <v>32285</v>
      </c>
      <c r="J1306">
        <v>1805700.25</v>
      </c>
      <c r="K1306">
        <v>1465057.66</v>
      </c>
      <c r="L1306">
        <v>1248803.45</v>
      </c>
      <c r="M1306">
        <v>473260.74690000003</v>
      </c>
      <c r="N1306">
        <v>1789</v>
      </c>
      <c r="O1306">
        <v>3252</v>
      </c>
      <c r="P1306">
        <v>14139</v>
      </c>
      <c r="Q1306">
        <v>756451.75</v>
      </c>
      <c r="R1306">
        <v>615312.63</v>
      </c>
      <c r="S1306">
        <v>481670.09</v>
      </c>
      <c r="T1306">
        <v>216173.65909999999</v>
      </c>
      <c r="U1306">
        <v>1789</v>
      </c>
      <c r="V1306">
        <v>4883</v>
      </c>
      <c r="W1306">
        <v>18146</v>
      </c>
      <c r="X1306">
        <v>1049248.5</v>
      </c>
      <c r="Y1306">
        <v>849745.03</v>
      </c>
      <c r="Z1306">
        <v>767133.36</v>
      </c>
      <c r="AA1306">
        <v>257087.08780000001</v>
      </c>
      <c r="AB1306">
        <v>1674</v>
      </c>
      <c r="AC1306">
        <v>1707</v>
      </c>
      <c r="AD1306">
        <v>1314</v>
      </c>
      <c r="AE1306">
        <v>1729</v>
      </c>
      <c r="AF1306">
        <v>1674</v>
      </c>
      <c r="AG1306">
        <v>1707</v>
      </c>
      <c r="AH1306">
        <v>1314</v>
      </c>
      <c r="AI1306">
        <v>1729</v>
      </c>
      <c r="AJ1306">
        <v>1674</v>
      </c>
      <c r="AK1306">
        <v>1707</v>
      </c>
      <c r="AL1306">
        <v>1314</v>
      </c>
      <c r="AM1306">
        <v>1729</v>
      </c>
    </row>
    <row r="1307" spans="1:39" x14ac:dyDescent="0.15">
      <c r="A1307" t="s">
        <v>221</v>
      </c>
      <c r="B1307">
        <v>5</v>
      </c>
      <c r="C1307">
        <v>2</v>
      </c>
      <c r="D1307">
        <v>1</v>
      </c>
      <c r="E1307" t="s">
        <v>32</v>
      </c>
      <c r="F1307" t="s">
        <v>206</v>
      </c>
      <c r="G1307">
        <v>117</v>
      </c>
      <c r="H1307">
        <v>463</v>
      </c>
      <c r="I1307">
        <v>2036</v>
      </c>
      <c r="J1307">
        <v>116179.87</v>
      </c>
      <c r="K1307">
        <v>93472.37</v>
      </c>
      <c r="L1307">
        <v>80444.429999999993</v>
      </c>
      <c r="M1307">
        <v>29717.687900000001</v>
      </c>
      <c r="N1307">
        <v>117</v>
      </c>
      <c r="O1307">
        <v>174</v>
      </c>
      <c r="P1307">
        <v>800</v>
      </c>
      <c r="Q1307">
        <v>44109.3</v>
      </c>
      <c r="R1307">
        <v>36061.339999999997</v>
      </c>
      <c r="S1307">
        <v>27598.95</v>
      </c>
      <c r="T1307">
        <v>12201.929</v>
      </c>
      <c r="U1307">
        <v>117</v>
      </c>
      <c r="V1307">
        <v>289</v>
      </c>
      <c r="W1307">
        <v>1236</v>
      </c>
      <c r="X1307">
        <v>72070.570000000007</v>
      </c>
      <c r="Y1307">
        <v>57411.03</v>
      </c>
      <c r="Z1307">
        <v>52845.48</v>
      </c>
      <c r="AA1307">
        <v>17515.758900000001</v>
      </c>
      <c r="AB1307">
        <v>113</v>
      </c>
      <c r="AC1307">
        <v>110</v>
      </c>
      <c r="AD1307">
        <v>87</v>
      </c>
      <c r="AE1307">
        <v>112</v>
      </c>
      <c r="AF1307">
        <v>113</v>
      </c>
      <c r="AG1307">
        <v>110</v>
      </c>
      <c r="AH1307">
        <v>87</v>
      </c>
      <c r="AI1307">
        <v>112</v>
      </c>
      <c r="AJ1307">
        <v>113</v>
      </c>
      <c r="AK1307">
        <v>110</v>
      </c>
      <c r="AL1307">
        <v>87</v>
      </c>
      <c r="AM1307">
        <v>112</v>
      </c>
    </row>
    <row r="1308" spans="1:39" x14ac:dyDescent="0.15">
      <c r="A1308" t="s">
        <v>221</v>
      </c>
      <c r="B1308">
        <v>5</v>
      </c>
      <c r="C1308">
        <v>2</v>
      </c>
      <c r="D1308">
        <v>2</v>
      </c>
      <c r="E1308" t="s">
        <v>28</v>
      </c>
      <c r="F1308" t="s">
        <v>206</v>
      </c>
      <c r="G1308">
        <v>84</v>
      </c>
      <c r="H1308">
        <v>304</v>
      </c>
      <c r="I1308">
        <v>1358</v>
      </c>
      <c r="J1308">
        <v>80432.19</v>
      </c>
      <c r="K1308">
        <v>70446.03</v>
      </c>
      <c r="L1308">
        <v>57607.78</v>
      </c>
      <c r="M1308">
        <v>20023.195500000002</v>
      </c>
      <c r="N1308">
        <v>84</v>
      </c>
      <c r="O1308">
        <v>119</v>
      </c>
      <c r="P1308">
        <v>607</v>
      </c>
      <c r="Q1308">
        <v>35604.46</v>
      </c>
      <c r="R1308">
        <v>30895.13</v>
      </c>
      <c r="S1308">
        <v>21020.01</v>
      </c>
      <c r="T1308">
        <v>9354.9897999999994</v>
      </c>
      <c r="U1308">
        <v>84</v>
      </c>
      <c r="V1308">
        <v>185</v>
      </c>
      <c r="W1308">
        <v>751</v>
      </c>
      <c r="X1308">
        <v>44827.73</v>
      </c>
      <c r="Y1308">
        <v>39550.9</v>
      </c>
      <c r="Z1308">
        <v>36587.769999999997</v>
      </c>
      <c r="AA1308">
        <v>10668.2057</v>
      </c>
      <c r="AB1308">
        <v>78</v>
      </c>
      <c r="AC1308">
        <v>84</v>
      </c>
      <c r="AD1308">
        <v>56</v>
      </c>
      <c r="AE1308">
        <v>81</v>
      </c>
      <c r="AF1308">
        <v>78</v>
      </c>
      <c r="AG1308">
        <v>84</v>
      </c>
      <c r="AH1308">
        <v>56</v>
      </c>
      <c r="AI1308">
        <v>81</v>
      </c>
      <c r="AJ1308">
        <v>78</v>
      </c>
      <c r="AK1308">
        <v>84</v>
      </c>
      <c r="AL1308">
        <v>56</v>
      </c>
      <c r="AM1308">
        <v>81</v>
      </c>
    </row>
    <row r="1309" spans="1:39" x14ac:dyDescent="0.15">
      <c r="A1309" t="s">
        <v>221</v>
      </c>
      <c r="B1309">
        <v>5</v>
      </c>
      <c r="C1309">
        <v>2</v>
      </c>
      <c r="D1309">
        <v>2</v>
      </c>
      <c r="E1309" t="s">
        <v>30</v>
      </c>
      <c r="F1309" t="s">
        <v>206</v>
      </c>
      <c r="G1309">
        <v>11</v>
      </c>
      <c r="H1309">
        <v>40</v>
      </c>
      <c r="I1309">
        <v>169</v>
      </c>
      <c r="J1309">
        <v>9779.4599999999991</v>
      </c>
      <c r="K1309">
        <v>9062.83</v>
      </c>
      <c r="L1309">
        <v>6355.34</v>
      </c>
      <c r="M1309">
        <v>2190.9189999999999</v>
      </c>
      <c r="N1309">
        <v>11</v>
      </c>
      <c r="O1309">
        <v>19</v>
      </c>
      <c r="P1309">
        <v>87</v>
      </c>
      <c r="Q1309">
        <v>5068.8900000000003</v>
      </c>
      <c r="R1309">
        <v>4576.8999999999996</v>
      </c>
      <c r="S1309">
        <v>2139.41</v>
      </c>
      <c r="T1309">
        <v>1165.4702</v>
      </c>
      <c r="U1309">
        <v>11</v>
      </c>
      <c r="V1309">
        <v>21</v>
      </c>
      <c r="W1309">
        <v>82</v>
      </c>
      <c r="X1309">
        <v>4710.57</v>
      </c>
      <c r="Y1309">
        <v>4485.93</v>
      </c>
      <c r="Z1309">
        <v>4215.93</v>
      </c>
      <c r="AA1309">
        <v>1025.4487999999999</v>
      </c>
      <c r="AB1309">
        <v>11</v>
      </c>
      <c r="AC1309">
        <v>11</v>
      </c>
      <c r="AD1309">
        <v>6</v>
      </c>
      <c r="AE1309">
        <v>11</v>
      </c>
      <c r="AF1309">
        <v>11</v>
      </c>
      <c r="AG1309">
        <v>11</v>
      </c>
      <c r="AH1309">
        <v>6</v>
      </c>
      <c r="AI1309">
        <v>11</v>
      </c>
      <c r="AJ1309">
        <v>11</v>
      </c>
      <c r="AK1309">
        <v>11</v>
      </c>
      <c r="AL1309">
        <v>6</v>
      </c>
      <c r="AM1309">
        <v>11</v>
      </c>
    </row>
    <row r="1310" spans="1:39" x14ac:dyDescent="0.15">
      <c r="A1310" t="s">
        <v>221</v>
      </c>
      <c r="B1310">
        <v>5</v>
      </c>
      <c r="C1310">
        <v>2</v>
      </c>
      <c r="D1310">
        <v>2</v>
      </c>
      <c r="E1310" t="s">
        <v>29</v>
      </c>
      <c r="F1310" t="s">
        <v>206</v>
      </c>
      <c r="G1310">
        <v>65</v>
      </c>
      <c r="H1310">
        <v>231</v>
      </c>
      <c r="I1310">
        <v>1009</v>
      </c>
      <c r="J1310">
        <v>60389.37</v>
      </c>
      <c r="K1310">
        <v>50030.66</v>
      </c>
      <c r="L1310">
        <v>41107.21</v>
      </c>
      <c r="M1310">
        <v>14724.524299999999</v>
      </c>
      <c r="N1310">
        <v>65</v>
      </c>
      <c r="O1310">
        <v>92</v>
      </c>
      <c r="P1310">
        <v>417</v>
      </c>
      <c r="Q1310">
        <v>24325.98</v>
      </c>
      <c r="R1310">
        <v>19665.599999999999</v>
      </c>
      <c r="S1310">
        <v>13442.95</v>
      </c>
      <c r="T1310">
        <v>6184.6396000000004</v>
      </c>
      <c r="U1310">
        <v>65</v>
      </c>
      <c r="V1310">
        <v>139</v>
      </c>
      <c r="W1310">
        <v>592</v>
      </c>
      <c r="X1310">
        <v>36063.39</v>
      </c>
      <c r="Y1310">
        <v>30365.06</v>
      </c>
      <c r="Z1310">
        <v>27664.26</v>
      </c>
      <c r="AA1310">
        <v>8539.8847000000005</v>
      </c>
      <c r="AB1310">
        <v>63</v>
      </c>
      <c r="AC1310">
        <v>63</v>
      </c>
      <c r="AD1310">
        <v>46</v>
      </c>
      <c r="AE1310">
        <v>63</v>
      </c>
      <c r="AF1310">
        <v>63</v>
      </c>
      <c r="AG1310">
        <v>63</v>
      </c>
      <c r="AH1310">
        <v>46</v>
      </c>
      <c r="AI1310">
        <v>63</v>
      </c>
      <c r="AJ1310">
        <v>63</v>
      </c>
      <c r="AK1310">
        <v>63</v>
      </c>
      <c r="AL1310">
        <v>46</v>
      </c>
      <c r="AM1310">
        <v>63</v>
      </c>
    </row>
    <row r="1311" spans="1:39" x14ac:dyDescent="0.15">
      <c r="A1311" t="s">
        <v>221</v>
      </c>
      <c r="B1311">
        <v>5</v>
      </c>
      <c r="C1311">
        <v>2</v>
      </c>
      <c r="D1311">
        <v>2</v>
      </c>
      <c r="E1311" t="s">
        <v>32</v>
      </c>
      <c r="F1311" t="s">
        <v>206</v>
      </c>
      <c r="G1311">
        <v>32</v>
      </c>
      <c r="H1311">
        <v>124</v>
      </c>
      <c r="I1311">
        <v>628</v>
      </c>
      <c r="J1311">
        <v>38513.43</v>
      </c>
      <c r="K1311">
        <v>29548.49</v>
      </c>
      <c r="L1311">
        <v>25591.51</v>
      </c>
      <c r="M1311">
        <v>9791.6506000000008</v>
      </c>
      <c r="N1311">
        <v>32</v>
      </c>
      <c r="O1311">
        <v>42</v>
      </c>
      <c r="P1311">
        <v>168</v>
      </c>
      <c r="Q1311">
        <v>9864.5300000000007</v>
      </c>
      <c r="R1311">
        <v>7493.91</v>
      </c>
      <c r="S1311">
        <v>5453.68</v>
      </c>
      <c r="T1311">
        <v>2785.1977000000002</v>
      </c>
      <c r="U1311">
        <v>32</v>
      </c>
      <c r="V1311">
        <v>82</v>
      </c>
      <c r="W1311">
        <v>460</v>
      </c>
      <c r="X1311">
        <v>28648.9</v>
      </c>
      <c r="Y1311">
        <v>22054.58</v>
      </c>
      <c r="Z1311">
        <v>20137.830000000002</v>
      </c>
      <c r="AA1311">
        <v>7006.4529000000002</v>
      </c>
      <c r="AB1311">
        <v>30</v>
      </c>
      <c r="AC1311">
        <v>31</v>
      </c>
      <c r="AD1311">
        <v>24</v>
      </c>
      <c r="AE1311">
        <v>30</v>
      </c>
      <c r="AF1311">
        <v>30</v>
      </c>
      <c r="AG1311">
        <v>31</v>
      </c>
      <c r="AH1311">
        <v>24</v>
      </c>
      <c r="AI1311">
        <v>30</v>
      </c>
      <c r="AJ1311">
        <v>30</v>
      </c>
      <c r="AK1311">
        <v>31</v>
      </c>
      <c r="AL1311">
        <v>24</v>
      </c>
      <c r="AM1311">
        <v>30</v>
      </c>
    </row>
    <row r="1312" spans="1:39" x14ac:dyDescent="0.15">
      <c r="A1312" t="s">
        <v>221</v>
      </c>
      <c r="B1312">
        <v>30</v>
      </c>
      <c r="C1312">
        <v>1</v>
      </c>
      <c r="D1312">
        <v>0</v>
      </c>
      <c r="E1312" t="s">
        <v>28</v>
      </c>
      <c r="F1312" t="s">
        <v>206</v>
      </c>
      <c r="G1312">
        <v>3753</v>
      </c>
      <c r="H1312">
        <v>5299</v>
      </c>
      <c r="I1312">
        <v>22526</v>
      </c>
      <c r="J1312">
        <v>1331081.1299999999</v>
      </c>
      <c r="K1312">
        <v>1129147.75</v>
      </c>
      <c r="L1312">
        <v>1046163.57</v>
      </c>
      <c r="M1312">
        <v>334703.71730000002</v>
      </c>
      <c r="N1312">
        <v>1562</v>
      </c>
      <c r="O1312">
        <v>2060</v>
      </c>
      <c r="P1312">
        <v>9631</v>
      </c>
      <c r="Q1312">
        <v>569844.55000000005</v>
      </c>
      <c r="R1312">
        <v>473301.77</v>
      </c>
      <c r="S1312">
        <v>422789.75</v>
      </c>
      <c r="T1312">
        <v>150835.92430000001</v>
      </c>
      <c r="U1312">
        <v>2191</v>
      </c>
      <c r="V1312">
        <v>3239</v>
      </c>
      <c r="W1312">
        <v>12895</v>
      </c>
      <c r="X1312">
        <v>761236.58</v>
      </c>
      <c r="Y1312">
        <v>655845.98</v>
      </c>
      <c r="Z1312">
        <v>623373.81999999995</v>
      </c>
      <c r="AA1312">
        <v>183867.79300000001</v>
      </c>
      <c r="AB1312">
        <v>3689</v>
      </c>
      <c r="AC1312">
        <v>2743</v>
      </c>
      <c r="AD1312">
        <v>2234</v>
      </c>
      <c r="AE1312">
        <v>1969</v>
      </c>
      <c r="AF1312">
        <v>1541</v>
      </c>
      <c r="AG1312">
        <v>1456</v>
      </c>
      <c r="AH1312">
        <v>1236</v>
      </c>
      <c r="AI1312">
        <v>939</v>
      </c>
      <c r="AJ1312">
        <v>2148</v>
      </c>
      <c r="AK1312">
        <v>1287</v>
      </c>
      <c r="AL1312">
        <v>998</v>
      </c>
      <c r="AM1312">
        <v>1030</v>
      </c>
    </row>
    <row r="1313" spans="1:39" x14ac:dyDescent="0.15">
      <c r="A1313" t="s">
        <v>221</v>
      </c>
      <c r="B1313">
        <v>30</v>
      </c>
      <c r="C1313">
        <v>1</v>
      </c>
      <c r="D1313">
        <v>0</v>
      </c>
      <c r="E1313" t="s">
        <v>30</v>
      </c>
      <c r="F1313" t="s">
        <v>206</v>
      </c>
      <c r="G1313">
        <v>5</v>
      </c>
      <c r="H1313">
        <v>8</v>
      </c>
      <c r="I1313">
        <v>26</v>
      </c>
      <c r="J1313">
        <v>1707.89</v>
      </c>
      <c r="K1313">
        <v>1503.64</v>
      </c>
      <c r="L1313">
        <v>1471.74</v>
      </c>
      <c r="M1313">
        <v>377.28050000000002</v>
      </c>
      <c r="N1313">
        <v>1</v>
      </c>
      <c r="O1313">
        <v>1</v>
      </c>
      <c r="P1313">
        <v>4</v>
      </c>
      <c r="Q1313">
        <v>276</v>
      </c>
      <c r="R1313">
        <v>276</v>
      </c>
      <c r="S1313">
        <v>276</v>
      </c>
      <c r="T1313">
        <v>57.250500000000002</v>
      </c>
      <c r="U1313">
        <v>4</v>
      </c>
      <c r="V1313">
        <v>7</v>
      </c>
      <c r="W1313">
        <v>22</v>
      </c>
      <c r="X1313">
        <v>1431.89</v>
      </c>
      <c r="Y1313">
        <v>1227.6400000000001</v>
      </c>
      <c r="Z1313">
        <v>1195.74</v>
      </c>
      <c r="AA1313">
        <v>320.02999999999997</v>
      </c>
      <c r="AB1313">
        <v>5</v>
      </c>
      <c r="AC1313">
        <v>2</v>
      </c>
      <c r="AD1313">
        <v>2</v>
      </c>
      <c r="AE1313">
        <v>3</v>
      </c>
      <c r="AF1313">
        <v>1</v>
      </c>
      <c r="AG1313">
        <v>1</v>
      </c>
      <c r="AH1313">
        <v>1</v>
      </c>
      <c r="AI1313">
        <v>1</v>
      </c>
      <c r="AJ1313">
        <v>4</v>
      </c>
      <c r="AK1313">
        <v>1</v>
      </c>
      <c r="AL1313">
        <v>1</v>
      </c>
      <c r="AM1313">
        <v>2</v>
      </c>
    </row>
    <row r="1314" spans="1:39" x14ac:dyDescent="0.15">
      <c r="A1314" t="s">
        <v>221</v>
      </c>
      <c r="B1314">
        <v>30</v>
      </c>
      <c r="C1314">
        <v>1</v>
      </c>
      <c r="D1314">
        <v>0</v>
      </c>
      <c r="E1314" t="s">
        <v>29</v>
      </c>
      <c r="F1314" t="s">
        <v>206</v>
      </c>
      <c r="G1314">
        <v>61</v>
      </c>
      <c r="H1314">
        <v>102</v>
      </c>
      <c r="I1314">
        <v>444</v>
      </c>
      <c r="J1314">
        <v>24517.32</v>
      </c>
      <c r="K1314">
        <v>18975.669999999998</v>
      </c>
      <c r="L1314">
        <v>16751.12</v>
      </c>
      <c r="M1314">
        <v>6923.0086000000001</v>
      </c>
      <c r="N1314">
        <v>30</v>
      </c>
      <c r="O1314">
        <v>46</v>
      </c>
      <c r="P1314">
        <v>227</v>
      </c>
      <c r="Q1314">
        <v>12406.88</v>
      </c>
      <c r="R1314">
        <v>9274.35</v>
      </c>
      <c r="S1314">
        <v>8211.51</v>
      </c>
      <c r="T1314">
        <v>3837.2302</v>
      </c>
      <c r="U1314">
        <v>31</v>
      </c>
      <c r="V1314">
        <v>56</v>
      </c>
      <c r="W1314">
        <v>217</v>
      </c>
      <c r="X1314">
        <v>12110.44</v>
      </c>
      <c r="Y1314">
        <v>9701.32</v>
      </c>
      <c r="Z1314">
        <v>8539.61</v>
      </c>
      <c r="AA1314">
        <v>3085.7784000000001</v>
      </c>
      <c r="AB1314">
        <v>59</v>
      </c>
      <c r="AC1314">
        <v>47</v>
      </c>
      <c r="AD1314">
        <v>40</v>
      </c>
      <c r="AE1314">
        <v>41</v>
      </c>
      <c r="AF1314">
        <v>30</v>
      </c>
      <c r="AG1314">
        <v>29</v>
      </c>
      <c r="AH1314">
        <v>25</v>
      </c>
      <c r="AI1314">
        <v>21</v>
      </c>
      <c r="AJ1314">
        <v>29</v>
      </c>
      <c r="AK1314">
        <v>18</v>
      </c>
      <c r="AL1314">
        <v>15</v>
      </c>
      <c r="AM1314">
        <v>20</v>
      </c>
    </row>
    <row r="1315" spans="1:39" x14ac:dyDescent="0.15">
      <c r="A1315" t="s">
        <v>221</v>
      </c>
      <c r="B1315">
        <v>30</v>
      </c>
      <c r="C1315">
        <v>1</v>
      </c>
      <c r="D1315">
        <v>0</v>
      </c>
      <c r="E1315" t="s">
        <v>32</v>
      </c>
      <c r="F1315" t="s">
        <v>206</v>
      </c>
      <c r="G1315">
        <v>889</v>
      </c>
      <c r="H1315">
        <v>1341</v>
      </c>
      <c r="I1315">
        <v>6136</v>
      </c>
      <c r="J1315">
        <v>364456.69</v>
      </c>
      <c r="K1315">
        <v>281229.26</v>
      </c>
      <c r="L1315">
        <v>270807.08</v>
      </c>
      <c r="M1315">
        <v>88450.325899999996</v>
      </c>
      <c r="N1315">
        <v>153</v>
      </c>
      <c r="O1315">
        <v>202</v>
      </c>
      <c r="P1315">
        <v>1068</v>
      </c>
      <c r="Q1315">
        <v>62960.69</v>
      </c>
      <c r="R1315">
        <v>46458.09</v>
      </c>
      <c r="S1315">
        <v>43962.13</v>
      </c>
      <c r="T1315">
        <v>15994.6008</v>
      </c>
      <c r="U1315">
        <v>736</v>
      </c>
      <c r="V1315">
        <v>1139</v>
      </c>
      <c r="W1315">
        <v>5068</v>
      </c>
      <c r="X1315">
        <v>301496</v>
      </c>
      <c r="Y1315">
        <v>234771.17</v>
      </c>
      <c r="Z1315">
        <v>226844.95</v>
      </c>
      <c r="AA1315">
        <v>72455.725099999996</v>
      </c>
      <c r="AB1315">
        <v>883</v>
      </c>
      <c r="AC1315">
        <v>524</v>
      </c>
      <c r="AD1315">
        <v>449</v>
      </c>
      <c r="AE1315">
        <v>514</v>
      </c>
      <c r="AF1315">
        <v>151</v>
      </c>
      <c r="AG1315">
        <v>119</v>
      </c>
      <c r="AH1315">
        <v>109</v>
      </c>
      <c r="AI1315">
        <v>120</v>
      </c>
      <c r="AJ1315">
        <v>732</v>
      </c>
      <c r="AK1315">
        <v>405</v>
      </c>
      <c r="AL1315">
        <v>340</v>
      </c>
      <c r="AM1315">
        <v>394</v>
      </c>
    </row>
    <row r="1316" spans="1:39" x14ac:dyDescent="0.15">
      <c r="A1316" t="s">
        <v>221</v>
      </c>
      <c r="B1316">
        <v>30</v>
      </c>
      <c r="C1316">
        <v>1</v>
      </c>
      <c r="D1316">
        <v>1</v>
      </c>
      <c r="E1316" t="s">
        <v>28</v>
      </c>
      <c r="F1316" t="s">
        <v>206</v>
      </c>
      <c r="G1316">
        <v>17790</v>
      </c>
      <c r="H1316">
        <v>30232</v>
      </c>
      <c r="I1316">
        <v>112743</v>
      </c>
      <c r="J1316">
        <v>6368914.29</v>
      </c>
      <c r="K1316">
        <v>5443371.3200000003</v>
      </c>
      <c r="L1316">
        <v>5023745.45</v>
      </c>
      <c r="M1316">
        <v>1656000.5014</v>
      </c>
      <c r="N1316">
        <v>8149</v>
      </c>
      <c r="O1316">
        <v>12178</v>
      </c>
      <c r="P1316">
        <v>52205</v>
      </c>
      <c r="Q1316">
        <v>2885534.18</v>
      </c>
      <c r="R1316">
        <v>2498596.25</v>
      </c>
      <c r="S1316">
        <v>2269222.0699999998</v>
      </c>
      <c r="T1316">
        <v>807491.20589999994</v>
      </c>
      <c r="U1316">
        <v>9641</v>
      </c>
      <c r="V1316">
        <v>18054</v>
      </c>
      <c r="W1316">
        <v>60538</v>
      </c>
      <c r="X1316">
        <v>3483380.11</v>
      </c>
      <c r="Y1316">
        <v>2944775.07</v>
      </c>
      <c r="Z1316">
        <v>2754523.38</v>
      </c>
      <c r="AA1316">
        <v>848509.29550000001</v>
      </c>
      <c r="AB1316">
        <v>16872</v>
      </c>
      <c r="AC1316">
        <v>16487</v>
      </c>
      <c r="AD1316">
        <v>10934</v>
      </c>
      <c r="AE1316">
        <v>15586</v>
      </c>
      <c r="AF1316">
        <v>7861</v>
      </c>
      <c r="AG1316">
        <v>7858</v>
      </c>
      <c r="AH1316">
        <v>5653</v>
      </c>
      <c r="AI1316">
        <v>7372</v>
      </c>
      <c r="AJ1316">
        <v>9011</v>
      </c>
      <c r="AK1316">
        <v>8629</v>
      </c>
      <c r="AL1316">
        <v>5281</v>
      </c>
      <c r="AM1316">
        <v>8214</v>
      </c>
    </row>
    <row r="1317" spans="1:39" x14ac:dyDescent="0.15">
      <c r="A1317" t="s">
        <v>221</v>
      </c>
      <c r="B1317">
        <v>30</v>
      </c>
      <c r="C1317">
        <v>1</v>
      </c>
      <c r="D1317">
        <v>1</v>
      </c>
      <c r="E1317" t="s">
        <v>30</v>
      </c>
      <c r="F1317" t="s">
        <v>206</v>
      </c>
      <c r="G1317">
        <v>2292</v>
      </c>
      <c r="H1317">
        <v>4095</v>
      </c>
      <c r="I1317">
        <v>14402</v>
      </c>
      <c r="J1317">
        <v>829872.91</v>
      </c>
      <c r="K1317">
        <v>711371.1</v>
      </c>
      <c r="L1317">
        <v>649624.9</v>
      </c>
      <c r="M1317">
        <v>211359.41399999999</v>
      </c>
      <c r="N1317">
        <v>912</v>
      </c>
      <c r="O1317">
        <v>1380</v>
      </c>
      <c r="P1317">
        <v>5681</v>
      </c>
      <c r="Q1317">
        <v>323530.08</v>
      </c>
      <c r="R1317">
        <v>283994.89</v>
      </c>
      <c r="S1317">
        <v>253654.24</v>
      </c>
      <c r="T1317">
        <v>88008.136499999993</v>
      </c>
      <c r="U1317">
        <v>1380</v>
      </c>
      <c r="V1317">
        <v>2715</v>
      </c>
      <c r="W1317">
        <v>8721</v>
      </c>
      <c r="X1317">
        <v>506342.83</v>
      </c>
      <c r="Y1317">
        <v>427376.21</v>
      </c>
      <c r="Z1317">
        <v>395970.66</v>
      </c>
      <c r="AA1317">
        <v>123351.2775</v>
      </c>
      <c r="AB1317">
        <v>2156</v>
      </c>
      <c r="AC1317">
        <v>2189</v>
      </c>
      <c r="AD1317">
        <v>1333</v>
      </c>
      <c r="AE1317">
        <v>2199</v>
      </c>
      <c r="AF1317">
        <v>865</v>
      </c>
      <c r="AG1317">
        <v>869</v>
      </c>
      <c r="AH1317">
        <v>578</v>
      </c>
      <c r="AI1317">
        <v>887</v>
      </c>
      <c r="AJ1317">
        <v>1291</v>
      </c>
      <c r="AK1317">
        <v>1320</v>
      </c>
      <c r="AL1317">
        <v>755</v>
      </c>
      <c r="AM1317">
        <v>1312</v>
      </c>
    </row>
    <row r="1318" spans="1:39" x14ac:dyDescent="0.15">
      <c r="A1318" t="s">
        <v>221</v>
      </c>
      <c r="B1318">
        <v>30</v>
      </c>
      <c r="C1318">
        <v>1</v>
      </c>
      <c r="D1318">
        <v>1</v>
      </c>
      <c r="E1318" t="s">
        <v>29</v>
      </c>
      <c r="F1318" t="s">
        <v>206</v>
      </c>
      <c r="G1318">
        <v>24743</v>
      </c>
      <c r="H1318">
        <v>46529</v>
      </c>
      <c r="I1318">
        <v>169091</v>
      </c>
      <c r="J1318">
        <v>9536164.1500000004</v>
      </c>
      <c r="K1318">
        <v>7721300.9299999997</v>
      </c>
      <c r="L1318">
        <v>7156966.3700000001</v>
      </c>
      <c r="M1318">
        <v>2449367.7338</v>
      </c>
      <c r="N1318">
        <v>7381</v>
      </c>
      <c r="O1318">
        <v>11668</v>
      </c>
      <c r="P1318">
        <v>51092</v>
      </c>
      <c r="Q1318">
        <v>2767021.23</v>
      </c>
      <c r="R1318">
        <v>2276098.14</v>
      </c>
      <c r="S1318">
        <v>2074441.84</v>
      </c>
      <c r="T1318">
        <v>789319.99199999997</v>
      </c>
      <c r="U1318">
        <v>17362</v>
      </c>
      <c r="V1318">
        <v>34861</v>
      </c>
      <c r="W1318">
        <v>117999</v>
      </c>
      <c r="X1318">
        <v>6769142.9199999999</v>
      </c>
      <c r="Y1318">
        <v>5445202.79</v>
      </c>
      <c r="Z1318">
        <v>5082524.53</v>
      </c>
      <c r="AA1318">
        <v>1660047.7418</v>
      </c>
      <c r="AB1318">
        <v>23751</v>
      </c>
      <c r="AC1318">
        <v>23112</v>
      </c>
      <c r="AD1318">
        <v>15929</v>
      </c>
      <c r="AE1318">
        <v>23744</v>
      </c>
      <c r="AF1318">
        <v>7113</v>
      </c>
      <c r="AG1318">
        <v>6976</v>
      </c>
      <c r="AH1318">
        <v>5313</v>
      </c>
      <c r="AI1318">
        <v>7128</v>
      </c>
      <c r="AJ1318">
        <v>16638</v>
      </c>
      <c r="AK1318">
        <v>16136</v>
      </c>
      <c r="AL1318">
        <v>10616</v>
      </c>
      <c r="AM1318">
        <v>16616</v>
      </c>
    </row>
    <row r="1319" spans="1:39" x14ac:dyDescent="0.15">
      <c r="A1319" t="s">
        <v>221</v>
      </c>
      <c r="B1319">
        <v>30</v>
      </c>
      <c r="C1319">
        <v>1</v>
      </c>
      <c r="D1319">
        <v>1</v>
      </c>
      <c r="E1319" t="s">
        <v>32</v>
      </c>
      <c r="F1319" t="s">
        <v>206</v>
      </c>
      <c r="G1319">
        <v>1205</v>
      </c>
      <c r="H1319">
        <v>2104</v>
      </c>
      <c r="I1319">
        <v>8795</v>
      </c>
      <c r="J1319">
        <v>502950.68</v>
      </c>
      <c r="K1319">
        <v>391998.28</v>
      </c>
      <c r="L1319">
        <v>373266.62</v>
      </c>
      <c r="M1319">
        <v>125631.4788</v>
      </c>
      <c r="N1319">
        <v>194</v>
      </c>
      <c r="O1319">
        <v>292</v>
      </c>
      <c r="P1319">
        <v>1426</v>
      </c>
      <c r="Q1319">
        <v>79615.460000000006</v>
      </c>
      <c r="R1319">
        <v>63020.01</v>
      </c>
      <c r="S1319">
        <v>56681.23</v>
      </c>
      <c r="T1319">
        <v>21809.2333</v>
      </c>
      <c r="U1319">
        <v>1011</v>
      </c>
      <c r="V1319">
        <v>1812</v>
      </c>
      <c r="W1319">
        <v>7369</v>
      </c>
      <c r="X1319">
        <v>423335.22</v>
      </c>
      <c r="Y1319">
        <v>328978.27</v>
      </c>
      <c r="Z1319">
        <v>316585.39</v>
      </c>
      <c r="AA1319">
        <v>103822.2455</v>
      </c>
      <c r="AB1319">
        <v>1185</v>
      </c>
      <c r="AC1319">
        <v>1068</v>
      </c>
      <c r="AD1319">
        <v>714</v>
      </c>
      <c r="AE1319">
        <v>1059</v>
      </c>
      <c r="AF1319">
        <v>192</v>
      </c>
      <c r="AG1319">
        <v>168</v>
      </c>
      <c r="AH1319">
        <v>128</v>
      </c>
      <c r="AI1319">
        <v>184</v>
      </c>
      <c r="AJ1319">
        <v>993</v>
      </c>
      <c r="AK1319">
        <v>900</v>
      </c>
      <c r="AL1319">
        <v>586</v>
      </c>
      <c r="AM1319">
        <v>875</v>
      </c>
    </row>
    <row r="1320" spans="1:39" x14ac:dyDescent="0.15">
      <c r="A1320" t="s">
        <v>221</v>
      </c>
      <c r="B1320">
        <v>30</v>
      </c>
      <c r="C1320">
        <v>1</v>
      </c>
      <c r="D1320">
        <v>2</v>
      </c>
      <c r="E1320" t="s">
        <v>28</v>
      </c>
      <c r="F1320" t="s">
        <v>206</v>
      </c>
      <c r="G1320">
        <v>4694</v>
      </c>
      <c r="H1320">
        <v>6643</v>
      </c>
      <c r="I1320">
        <v>27848</v>
      </c>
      <c r="J1320">
        <v>1649487.1</v>
      </c>
      <c r="K1320">
        <v>1430167.36</v>
      </c>
      <c r="L1320">
        <v>1323945.43</v>
      </c>
      <c r="M1320">
        <v>410530.63189999998</v>
      </c>
      <c r="N1320">
        <v>1867</v>
      </c>
      <c r="O1320">
        <v>2331</v>
      </c>
      <c r="P1320">
        <v>11121</v>
      </c>
      <c r="Q1320">
        <v>663658.38</v>
      </c>
      <c r="R1320">
        <v>570105.36</v>
      </c>
      <c r="S1320">
        <v>507514.43</v>
      </c>
      <c r="T1320">
        <v>173906.91029999999</v>
      </c>
      <c r="U1320">
        <v>2827</v>
      </c>
      <c r="V1320">
        <v>4312</v>
      </c>
      <c r="W1320">
        <v>16727</v>
      </c>
      <c r="X1320">
        <v>985828.72</v>
      </c>
      <c r="Y1320">
        <v>860062</v>
      </c>
      <c r="Z1320">
        <v>816431</v>
      </c>
      <c r="AA1320">
        <v>236623.72159999999</v>
      </c>
      <c r="AB1320">
        <v>4506</v>
      </c>
      <c r="AC1320">
        <v>3973</v>
      </c>
      <c r="AD1320">
        <v>1972</v>
      </c>
      <c r="AE1320">
        <v>3960</v>
      </c>
      <c r="AF1320">
        <v>1792</v>
      </c>
      <c r="AG1320">
        <v>1742</v>
      </c>
      <c r="AH1320">
        <v>957</v>
      </c>
      <c r="AI1320">
        <v>1684</v>
      </c>
      <c r="AJ1320">
        <v>2714</v>
      </c>
      <c r="AK1320">
        <v>2231</v>
      </c>
      <c r="AL1320">
        <v>1015</v>
      </c>
      <c r="AM1320">
        <v>2276</v>
      </c>
    </row>
    <row r="1321" spans="1:39" x14ac:dyDescent="0.15">
      <c r="A1321" t="s">
        <v>221</v>
      </c>
      <c r="B1321">
        <v>30</v>
      </c>
      <c r="C1321">
        <v>1</v>
      </c>
      <c r="D1321">
        <v>2</v>
      </c>
      <c r="E1321" t="s">
        <v>30</v>
      </c>
      <c r="F1321" t="s">
        <v>206</v>
      </c>
      <c r="G1321">
        <v>616</v>
      </c>
      <c r="H1321">
        <v>926</v>
      </c>
      <c r="I1321">
        <v>3743</v>
      </c>
      <c r="J1321">
        <v>218254.93</v>
      </c>
      <c r="K1321">
        <v>187923.19</v>
      </c>
      <c r="L1321">
        <v>171225.06</v>
      </c>
      <c r="M1321">
        <v>54728.068200000002</v>
      </c>
      <c r="N1321">
        <v>217</v>
      </c>
      <c r="O1321">
        <v>269</v>
      </c>
      <c r="P1321">
        <v>1366</v>
      </c>
      <c r="Q1321">
        <v>77863.94</v>
      </c>
      <c r="R1321">
        <v>66414.070000000007</v>
      </c>
      <c r="S1321">
        <v>56895.44</v>
      </c>
      <c r="T1321">
        <v>21127.235499999999</v>
      </c>
      <c r="U1321">
        <v>399</v>
      </c>
      <c r="V1321">
        <v>657</v>
      </c>
      <c r="W1321">
        <v>2377</v>
      </c>
      <c r="X1321">
        <v>140390.99</v>
      </c>
      <c r="Y1321">
        <v>121509.12</v>
      </c>
      <c r="Z1321">
        <v>114329.62</v>
      </c>
      <c r="AA1321">
        <v>33600.832699999999</v>
      </c>
      <c r="AB1321">
        <v>581</v>
      </c>
      <c r="AC1321">
        <v>546</v>
      </c>
      <c r="AD1321">
        <v>245</v>
      </c>
      <c r="AE1321">
        <v>598</v>
      </c>
      <c r="AF1321">
        <v>204</v>
      </c>
      <c r="AG1321">
        <v>209</v>
      </c>
      <c r="AH1321">
        <v>111</v>
      </c>
      <c r="AI1321">
        <v>212</v>
      </c>
      <c r="AJ1321">
        <v>377</v>
      </c>
      <c r="AK1321">
        <v>337</v>
      </c>
      <c r="AL1321">
        <v>134</v>
      </c>
      <c r="AM1321">
        <v>386</v>
      </c>
    </row>
    <row r="1322" spans="1:39" x14ac:dyDescent="0.15">
      <c r="A1322" t="s">
        <v>221</v>
      </c>
      <c r="B1322">
        <v>30</v>
      </c>
      <c r="C1322">
        <v>1</v>
      </c>
      <c r="D1322">
        <v>2</v>
      </c>
      <c r="E1322" t="s">
        <v>29</v>
      </c>
      <c r="F1322" t="s">
        <v>206</v>
      </c>
      <c r="G1322">
        <v>2240</v>
      </c>
      <c r="H1322">
        <v>3407</v>
      </c>
      <c r="I1322">
        <v>14370</v>
      </c>
      <c r="J1322">
        <v>846254.2</v>
      </c>
      <c r="K1322">
        <v>696064.62</v>
      </c>
      <c r="L1322">
        <v>652022.61</v>
      </c>
      <c r="M1322">
        <v>209285.43400000001</v>
      </c>
      <c r="N1322">
        <v>624</v>
      </c>
      <c r="O1322">
        <v>784</v>
      </c>
      <c r="P1322">
        <v>3898</v>
      </c>
      <c r="Q1322">
        <v>233354.2</v>
      </c>
      <c r="R1322">
        <v>193633.88</v>
      </c>
      <c r="S1322">
        <v>173324.27</v>
      </c>
      <c r="T1322">
        <v>61430.177799999998</v>
      </c>
      <c r="U1322">
        <v>1616</v>
      </c>
      <c r="V1322">
        <v>2623</v>
      </c>
      <c r="W1322">
        <v>10472</v>
      </c>
      <c r="X1322">
        <v>612900</v>
      </c>
      <c r="Y1322">
        <v>502430.74</v>
      </c>
      <c r="Z1322">
        <v>478698.34</v>
      </c>
      <c r="AA1322">
        <v>147855.2562</v>
      </c>
      <c r="AB1322">
        <v>2155</v>
      </c>
      <c r="AC1322">
        <v>2002</v>
      </c>
      <c r="AD1322">
        <v>968</v>
      </c>
      <c r="AE1322">
        <v>2165</v>
      </c>
      <c r="AF1322">
        <v>602</v>
      </c>
      <c r="AG1322">
        <v>576</v>
      </c>
      <c r="AH1322">
        <v>321</v>
      </c>
      <c r="AI1322">
        <v>607</v>
      </c>
      <c r="AJ1322">
        <v>1553</v>
      </c>
      <c r="AK1322">
        <v>1426</v>
      </c>
      <c r="AL1322">
        <v>647</v>
      </c>
      <c r="AM1322">
        <v>1558</v>
      </c>
    </row>
    <row r="1323" spans="1:39" x14ac:dyDescent="0.15">
      <c r="A1323" t="s">
        <v>221</v>
      </c>
      <c r="B1323">
        <v>30</v>
      </c>
      <c r="C1323">
        <v>1</v>
      </c>
      <c r="D1323">
        <v>2</v>
      </c>
      <c r="E1323" t="s">
        <v>32</v>
      </c>
      <c r="F1323" t="s">
        <v>206</v>
      </c>
      <c r="G1323">
        <v>605</v>
      </c>
      <c r="H1323">
        <v>947</v>
      </c>
      <c r="I1323">
        <v>4261</v>
      </c>
      <c r="J1323">
        <v>253448.65</v>
      </c>
      <c r="K1323">
        <v>194840.75</v>
      </c>
      <c r="L1323">
        <v>185049.66</v>
      </c>
      <c r="M1323">
        <v>61160.716399999998</v>
      </c>
      <c r="N1323">
        <v>134</v>
      </c>
      <c r="O1323">
        <v>162</v>
      </c>
      <c r="P1323">
        <v>877</v>
      </c>
      <c r="Q1323">
        <v>55051.64</v>
      </c>
      <c r="R1323">
        <v>42061.88</v>
      </c>
      <c r="S1323">
        <v>37120.980000000003</v>
      </c>
      <c r="T1323">
        <v>13541.1986</v>
      </c>
      <c r="U1323">
        <v>471</v>
      </c>
      <c r="V1323">
        <v>785</v>
      </c>
      <c r="W1323">
        <v>3384</v>
      </c>
      <c r="X1323">
        <v>198397.01</v>
      </c>
      <c r="Y1323">
        <v>152778.87</v>
      </c>
      <c r="Z1323">
        <v>147928.68</v>
      </c>
      <c r="AA1323">
        <v>47619.517800000001</v>
      </c>
      <c r="AB1323">
        <v>586</v>
      </c>
      <c r="AC1323">
        <v>459</v>
      </c>
      <c r="AD1323">
        <v>250</v>
      </c>
      <c r="AE1323">
        <v>510</v>
      </c>
      <c r="AF1323">
        <v>131</v>
      </c>
      <c r="AG1323">
        <v>107</v>
      </c>
      <c r="AH1323">
        <v>73</v>
      </c>
      <c r="AI1323">
        <v>125</v>
      </c>
      <c r="AJ1323">
        <v>455</v>
      </c>
      <c r="AK1323">
        <v>352</v>
      </c>
      <c r="AL1323">
        <v>177</v>
      </c>
      <c r="AM1323">
        <v>385</v>
      </c>
    </row>
    <row r="1324" spans="1:39" x14ac:dyDescent="0.15">
      <c r="A1324" t="s">
        <v>221</v>
      </c>
      <c r="B1324">
        <v>30</v>
      </c>
      <c r="C1324">
        <v>2</v>
      </c>
      <c r="D1324">
        <v>0</v>
      </c>
      <c r="E1324" t="s">
        <v>28</v>
      </c>
      <c r="F1324" t="s">
        <v>206</v>
      </c>
      <c r="G1324">
        <v>232</v>
      </c>
      <c r="H1324">
        <v>587</v>
      </c>
      <c r="I1324">
        <v>1702</v>
      </c>
      <c r="J1324">
        <v>92703.33</v>
      </c>
      <c r="K1324">
        <v>74473.66</v>
      </c>
      <c r="L1324">
        <v>61983.38</v>
      </c>
      <c r="M1324">
        <v>25124.558300000001</v>
      </c>
      <c r="N1324">
        <v>232</v>
      </c>
      <c r="O1324">
        <v>270</v>
      </c>
      <c r="P1324">
        <v>829</v>
      </c>
      <c r="Q1324">
        <v>42567.41</v>
      </c>
      <c r="R1324">
        <v>33435.54</v>
      </c>
      <c r="S1324">
        <v>22997.03</v>
      </c>
      <c r="T1324">
        <v>12432.2086</v>
      </c>
      <c r="U1324">
        <v>232</v>
      </c>
      <c r="V1324">
        <v>317</v>
      </c>
      <c r="W1324">
        <v>873</v>
      </c>
      <c r="X1324">
        <v>50135.92</v>
      </c>
      <c r="Y1324">
        <v>41038.120000000003</v>
      </c>
      <c r="Z1324">
        <v>38986.35</v>
      </c>
      <c r="AA1324">
        <v>12692.349700000001</v>
      </c>
      <c r="AB1324">
        <v>229</v>
      </c>
      <c r="AC1324">
        <v>229</v>
      </c>
      <c r="AD1324">
        <v>206</v>
      </c>
      <c r="AE1324">
        <v>163</v>
      </c>
      <c r="AF1324">
        <v>229</v>
      </c>
      <c r="AG1324">
        <v>229</v>
      </c>
      <c r="AH1324">
        <v>206</v>
      </c>
      <c r="AI1324">
        <v>163</v>
      </c>
      <c r="AJ1324">
        <v>229</v>
      </c>
      <c r="AK1324">
        <v>229</v>
      </c>
      <c r="AL1324">
        <v>206</v>
      </c>
      <c r="AM1324">
        <v>163</v>
      </c>
    </row>
    <row r="1325" spans="1:39" x14ac:dyDescent="0.15">
      <c r="A1325" t="s">
        <v>221</v>
      </c>
      <c r="B1325">
        <v>30</v>
      </c>
      <c r="C1325">
        <v>2</v>
      </c>
      <c r="D1325">
        <v>0</v>
      </c>
      <c r="E1325" t="s">
        <v>29</v>
      </c>
      <c r="F1325" t="s">
        <v>206</v>
      </c>
      <c r="G1325">
        <v>3</v>
      </c>
      <c r="H1325">
        <v>7</v>
      </c>
      <c r="I1325">
        <v>29</v>
      </c>
      <c r="J1325">
        <v>1563.87</v>
      </c>
      <c r="K1325">
        <v>1144.55</v>
      </c>
      <c r="L1325">
        <v>1144.55</v>
      </c>
      <c r="M1325">
        <v>452.7441</v>
      </c>
      <c r="N1325">
        <v>3</v>
      </c>
      <c r="O1325">
        <v>3</v>
      </c>
      <c r="P1325">
        <v>12</v>
      </c>
      <c r="Q1325">
        <v>514.88</v>
      </c>
      <c r="R1325">
        <v>313.20999999999998</v>
      </c>
      <c r="S1325">
        <v>313.20999999999998</v>
      </c>
      <c r="T1325">
        <v>210.13409999999999</v>
      </c>
      <c r="U1325">
        <v>3</v>
      </c>
      <c r="V1325">
        <v>4</v>
      </c>
      <c r="W1325">
        <v>17</v>
      </c>
      <c r="X1325">
        <v>1048.99</v>
      </c>
      <c r="Y1325">
        <v>831.34</v>
      </c>
      <c r="Z1325">
        <v>831.34</v>
      </c>
      <c r="AA1325">
        <v>242.61</v>
      </c>
      <c r="AB1325">
        <v>3</v>
      </c>
      <c r="AC1325">
        <v>3</v>
      </c>
      <c r="AD1325">
        <v>3</v>
      </c>
      <c r="AE1325">
        <v>3</v>
      </c>
      <c r="AF1325">
        <v>3</v>
      </c>
      <c r="AG1325">
        <v>3</v>
      </c>
      <c r="AH1325">
        <v>3</v>
      </c>
      <c r="AI1325">
        <v>3</v>
      </c>
      <c r="AJ1325">
        <v>3</v>
      </c>
      <c r="AK1325">
        <v>3</v>
      </c>
      <c r="AL1325">
        <v>3</v>
      </c>
      <c r="AM1325">
        <v>3</v>
      </c>
    </row>
    <row r="1326" spans="1:39" x14ac:dyDescent="0.15">
      <c r="A1326" t="s">
        <v>221</v>
      </c>
      <c r="B1326">
        <v>30</v>
      </c>
      <c r="C1326">
        <v>2</v>
      </c>
      <c r="D1326">
        <v>0</v>
      </c>
      <c r="E1326" t="s">
        <v>32</v>
      </c>
      <c r="F1326" t="s">
        <v>206</v>
      </c>
      <c r="G1326">
        <v>58</v>
      </c>
      <c r="H1326">
        <v>169</v>
      </c>
      <c r="I1326">
        <v>520</v>
      </c>
      <c r="J1326">
        <v>28289.26</v>
      </c>
      <c r="K1326">
        <v>21548.55</v>
      </c>
      <c r="L1326">
        <v>18787.11</v>
      </c>
      <c r="M1326">
        <v>7614.5628999999999</v>
      </c>
      <c r="N1326">
        <v>58</v>
      </c>
      <c r="O1326">
        <v>72</v>
      </c>
      <c r="P1326">
        <v>233</v>
      </c>
      <c r="Q1326">
        <v>11045.9</v>
      </c>
      <c r="R1326">
        <v>8586.5499999999993</v>
      </c>
      <c r="S1326">
        <v>6835.61</v>
      </c>
      <c r="T1326">
        <v>3374.7060999999999</v>
      </c>
      <c r="U1326">
        <v>58</v>
      </c>
      <c r="V1326">
        <v>97</v>
      </c>
      <c r="W1326">
        <v>287</v>
      </c>
      <c r="X1326">
        <v>17243.36</v>
      </c>
      <c r="Y1326">
        <v>12962</v>
      </c>
      <c r="Z1326">
        <v>11951.5</v>
      </c>
      <c r="AA1326">
        <v>4239.8567999999996</v>
      </c>
      <c r="AB1326">
        <v>57</v>
      </c>
      <c r="AC1326">
        <v>56</v>
      </c>
      <c r="AD1326">
        <v>50</v>
      </c>
      <c r="AE1326">
        <v>44</v>
      </c>
      <c r="AF1326">
        <v>57</v>
      </c>
      <c r="AG1326">
        <v>56</v>
      </c>
      <c r="AH1326">
        <v>50</v>
      </c>
      <c r="AI1326">
        <v>44</v>
      </c>
      <c r="AJ1326">
        <v>57</v>
      </c>
      <c r="AK1326">
        <v>56</v>
      </c>
      <c r="AL1326">
        <v>50</v>
      </c>
      <c r="AM1326">
        <v>44</v>
      </c>
    </row>
    <row r="1327" spans="1:39" x14ac:dyDescent="0.15">
      <c r="A1327" t="s">
        <v>221</v>
      </c>
      <c r="B1327">
        <v>30</v>
      </c>
      <c r="C1327">
        <v>2</v>
      </c>
      <c r="D1327">
        <v>1</v>
      </c>
      <c r="E1327" t="s">
        <v>28</v>
      </c>
      <c r="F1327" t="s">
        <v>206</v>
      </c>
      <c r="G1327">
        <v>2067</v>
      </c>
      <c r="H1327">
        <v>5589</v>
      </c>
      <c r="I1327">
        <v>15421</v>
      </c>
      <c r="J1327">
        <v>812194.19</v>
      </c>
      <c r="K1327">
        <v>676530.06</v>
      </c>
      <c r="L1327">
        <v>585110.16</v>
      </c>
      <c r="M1327">
        <v>224658.55600000001</v>
      </c>
      <c r="N1327">
        <v>2067</v>
      </c>
      <c r="O1327">
        <v>2554</v>
      </c>
      <c r="P1327">
        <v>7854</v>
      </c>
      <c r="Q1327">
        <v>391969.95</v>
      </c>
      <c r="R1327">
        <v>319833.82</v>
      </c>
      <c r="S1327">
        <v>250397.96</v>
      </c>
      <c r="T1327">
        <v>118400.375</v>
      </c>
      <c r="U1327">
        <v>2067</v>
      </c>
      <c r="V1327">
        <v>3035</v>
      </c>
      <c r="W1327">
        <v>7567</v>
      </c>
      <c r="X1327">
        <v>420224.24</v>
      </c>
      <c r="Y1327">
        <v>356696.24</v>
      </c>
      <c r="Z1327">
        <v>334712.2</v>
      </c>
      <c r="AA1327">
        <v>106258.181</v>
      </c>
      <c r="AB1327">
        <v>1968</v>
      </c>
      <c r="AC1327">
        <v>2037</v>
      </c>
      <c r="AD1327">
        <v>1564</v>
      </c>
      <c r="AE1327">
        <v>1934</v>
      </c>
      <c r="AF1327">
        <v>1968</v>
      </c>
      <c r="AG1327">
        <v>2037</v>
      </c>
      <c r="AH1327">
        <v>1564</v>
      </c>
      <c r="AI1327">
        <v>1934</v>
      </c>
      <c r="AJ1327">
        <v>1968</v>
      </c>
      <c r="AK1327">
        <v>2037</v>
      </c>
      <c r="AL1327">
        <v>1564</v>
      </c>
      <c r="AM1327">
        <v>1934</v>
      </c>
    </row>
    <row r="1328" spans="1:39" x14ac:dyDescent="0.15">
      <c r="A1328" t="s">
        <v>221</v>
      </c>
      <c r="B1328">
        <v>30</v>
      </c>
      <c r="C1328">
        <v>2</v>
      </c>
      <c r="D1328">
        <v>1</v>
      </c>
      <c r="E1328" t="s">
        <v>30</v>
      </c>
      <c r="F1328" t="s">
        <v>206</v>
      </c>
      <c r="G1328">
        <v>306</v>
      </c>
      <c r="H1328">
        <v>831</v>
      </c>
      <c r="I1328">
        <v>2231</v>
      </c>
      <c r="J1328">
        <v>120811.45</v>
      </c>
      <c r="K1328">
        <v>99914.16</v>
      </c>
      <c r="L1328">
        <v>83531.509999999995</v>
      </c>
      <c r="M1328">
        <v>33182.3338</v>
      </c>
      <c r="N1328">
        <v>306</v>
      </c>
      <c r="O1328">
        <v>376</v>
      </c>
      <c r="P1328">
        <v>1154</v>
      </c>
      <c r="Q1328">
        <v>59736.01</v>
      </c>
      <c r="R1328">
        <v>49054.93</v>
      </c>
      <c r="S1328">
        <v>36368.46</v>
      </c>
      <c r="T1328">
        <v>17767.350999999999</v>
      </c>
      <c r="U1328">
        <v>306</v>
      </c>
      <c r="V1328">
        <v>455</v>
      </c>
      <c r="W1328">
        <v>1077</v>
      </c>
      <c r="X1328">
        <v>61075.44</v>
      </c>
      <c r="Y1328">
        <v>50859.23</v>
      </c>
      <c r="Z1328">
        <v>47163.05</v>
      </c>
      <c r="AA1328">
        <v>15414.9828</v>
      </c>
      <c r="AB1328">
        <v>288</v>
      </c>
      <c r="AC1328">
        <v>303</v>
      </c>
      <c r="AD1328">
        <v>232</v>
      </c>
      <c r="AE1328">
        <v>296</v>
      </c>
      <c r="AF1328">
        <v>288</v>
      </c>
      <c r="AG1328">
        <v>303</v>
      </c>
      <c r="AH1328">
        <v>232</v>
      </c>
      <c r="AI1328">
        <v>296</v>
      </c>
      <c r="AJ1328">
        <v>288</v>
      </c>
      <c r="AK1328">
        <v>303</v>
      </c>
      <c r="AL1328">
        <v>232</v>
      </c>
      <c r="AM1328">
        <v>296</v>
      </c>
    </row>
    <row r="1329" spans="1:39" x14ac:dyDescent="0.15">
      <c r="A1329" t="s">
        <v>221</v>
      </c>
      <c r="B1329">
        <v>30</v>
      </c>
      <c r="C1329">
        <v>2</v>
      </c>
      <c r="D1329">
        <v>1</v>
      </c>
      <c r="E1329" t="s">
        <v>29</v>
      </c>
      <c r="F1329" t="s">
        <v>206</v>
      </c>
      <c r="G1329">
        <v>4154</v>
      </c>
      <c r="H1329">
        <v>11907</v>
      </c>
      <c r="I1329">
        <v>34294</v>
      </c>
      <c r="J1329">
        <v>1783481.37</v>
      </c>
      <c r="K1329">
        <v>1397005.07</v>
      </c>
      <c r="L1329">
        <v>1210881.58</v>
      </c>
      <c r="M1329">
        <v>502842.58990000002</v>
      </c>
      <c r="N1329">
        <v>4154</v>
      </c>
      <c r="O1329">
        <v>5277</v>
      </c>
      <c r="P1329">
        <v>16836</v>
      </c>
      <c r="Q1329">
        <v>821032.65</v>
      </c>
      <c r="R1329">
        <v>633764.06999999995</v>
      </c>
      <c r="S1329">
        <v>497905.68</v>
      </c>
      <c r="T1329">
        <v>256554.8327</v>
      </c>
      <c r="U1329">
        <v>4154</v>
      </c>
      <c r="V1329">
        <v>6630</v>
      </c>
      <c r="W1329">
        <v>17458</v>
      </c>
      <c r="X1329">
        <v>962448.72</v>
      </c>
      <c r="Y1329">
        <v>763241</v>
      </c>
      <c r="Z1329">
        <v>712975.9</v>
      </c>
      <c r="AA1329">
        <v>246287.75719999999</v>
      </c>
      <c r="AB1329">
        <v>3958</v>
      </c>
      <c r="AC1329">
        <v>3968</v>
      </c>
      <c r="AD1329">
        <v>3183</v>
      </c>
      <c r="AE1329">
        <v>4040</v>
      </c>
      <c r="AF1329">
        <v>3958</v>
      </c>
      <c r="AG1329">
        <v>3968</v>
      </c>
      <c r="AH1329">
        <v>3183</v>
      </c>
      <c r="AI1329">
        <v>4040</v>
      </c>
      <c r="AJ1329">
        <v>3958</v>
      </c>
      <c r="AK1329">
        <v>3968</v>
      </c>
      <c r="AL1329">
        <v>3183</v>
      </c>
      <c r="AM1329">
        <v>4040</v>
      </c>
    </row>
    <row r="1330" spans="1:39" x14ac:dyDescent="0.15">
      <c r="A1330" t="s">
        <v>221</v>
      </c>
      <c r="B1330">
        <v>30</v>
      </c>
      <c r="C1330">
        <v>2</v>
      </c>
      <c r="D1330">
        <v>1</v>
      </c>
      <c r="E1330" t="s">
        <v>31</v>
      </c>
      <c r="F1330" t="s">
        <v>206</v>
      </c>
      <c r="G1330">
        <v>3</v>
      </c>
      <c r="H1330">
        <v>8</v>
      </c>
      <c r="I1330">
        <v>26</v>
      </c>
      <c r="J1330">
        <v>1158.8499999999999</v>
      </c>
      <c r="K1330">
        <v>1041.78</v>
      </c>
      <c r="L1330">
        <v>1041.78</v>
      </c>
      <c r="M1330">
        <v>345.07010000000002</v>
      </c>
      <c r="N1330">
        <v>3</v>
      </c>
      <c r="O1330">
        <v>3</v>
      </c>
      <c r="P1330">
        <v>16</v>
      </c>
      <c r="Q1330">
        <v>500.88</v>
      </c>
      <c r="R1330">
        <v>412.41</v>
      </c>
      <c r="S1330">
        <v>412.41</v>
      </c>
      <c r="T1330">
        <v>182.9401</v>
      </c>
      <c r="U1330">
        <v>3</v>
      </c>
      <c r="V1330">
        <v>5</v>
      </c>
      <c r="W1330">
        <v>10</v>
      </c>
      <c r="X1330">
        <v>657.97</v>
      </c>
      <c r="Y1330">
        <v>629.37</v>
      </c>
      <c r="Z1330">
        <v>629.37</v>
      </c>
      <c r="AA1330">
        <v>162.13</v>
      </c>
      <c r="AB1330">
        <v>3</v>
      </c>
      <c r="AC1330">
        <v>3</v>
      </c>
      <c r="AD1330">
        <v>2</v>
      </c>
      <c r="AE1330">
        <v>3</v>
      </c>
      <c r="AF1330">
        <v>3</v>
      </c>
      <c r="AG1330">
        <v>3</v>
      </c>
      <c r="AH1330">
        <v>2</v>
      </c>
      <c r="AI1330">
        <v>3</v>
      </c>
      <c r="AJ1330">
        <v>3</v>
      </c>
      <c r="AK1330">
        <v>3</v>
      </c>
      <c r="AL1330">
        <v>2</v>
      </c>
      <c r="AM1330">
        <v>3</v>
      </c>
    </row>
    <row r="1331" spans="1:39" x14ac:dyDescent="0.15">
      <c r="A1331" t="s">
        <v>221</v>
      </c>
      <c r="B1331">
        <v>30</v>
      </c>
      <c r="C1331">
        <v>2</v>
      </c>
      <c r="D1331">
        <v>1</v>
      </c>
      <c r="E1331" t="s">
        <v>32</v>
      </c>
      <c r="F1331" t="s">
        <v>206</v>
      </c>
      <c r="G1331">
        <v>159</v>
      </c>
      <c r="H1331">
        <v>445</v>
      </c>
      <c r="I1331">
        <v>1295</v>
      </c>
      <c r="J1331">
        <v>69198.92</v>
      </c>
      <c r="K1331">
        <v>53405.97</v>
      </c>
      <c r="L1331">
        <v>47449.01</v>
      </c>
      <c r="M1331">
        <v>19132.859199999999</v>
      </c>
      <c r="N1331">
        <v>159</v>
      </c>
      <c r="O1331">
        <v>190</v>
      </c>
      <c r="P1331">
        <v>574</v>
      </c>
      <c r="Q1331">
        <v>29212.46</v>
      </c>
      <c r="R1331">
        <v>22455.9</v>
      </c>
      <c r="S1331">
        <v>17448.28</v>
      </c>
      <c r="T1331">
        <v>9005.6008999999995</v>
      </c>
      <c r="U1331">
        <v>159</v>
      </c>
      <c r="V1331">
        <v>255</v>
      </c>
      <c r="W1331">
        <v>721</v>
      </c>
      <c r="X1331">
        <v>39986.46</v>
      </c>
      <c r="Y1331">
        <v>30950.07</v>
      </c>
      <c r="Z1331">
        <v>30000.73</v>
      </c>
      <c r="AA1331">
        <v>10127.2583</v>
      </c>
      <c r="AB1331">
        <v>155</v>
      </c>
      <c r="AC1331">
        <v>149</v>
      </c>
      <c r="AD1331">
        <v>117</v>
      </c>
      <c r="AE1331">
        <v>146</v>
      </c>
      <c r="AF1331">
        <v>155</v>
      </c>
      <c r="AG1331">
        <v>149</v>
      </c>
      <c r="AH1331">
        <v>117</v>
      </c>
      <c r="AI1331">
        <v>146</v>
      </c>
      <c r="AJ1331">
        <v>155</v>
      </c>
      <c r="AK1331">
        <v>149</v>
      </c>
      <c r="AL1331">
        <v>117</v>
      </c>
      <c r="AM1331">
        <v>146</v>
      </c>
    </row>
    <row r="1332" spans="1:39" x14ac:dyDescent="0.15">
      <c r="A1332" t="s">
        <v>221</v>
      </c>
      <c r="B1332">
        <v>30</v>
      </c>
      <c r="C1332">
        <v>2</v>
      </c>
      <c r="D1332">
        <v>2</v>
      </c>
      <c r="E1332" t="s">
        <v>28</v>
      </c>
      <c r="F1332" t="s">
        <v>206</v>
      </c>
      <c r="G1332">
        <v>306</v>
      </c>
      <c r="H1332">
        <v>748</v>
      </c>
      <c r="I1332">
        <v>2070</v>
      </c>
      <c r="J1332">
        <v>117296.01</v>
      </c>
      <c r="K1332">
        <v>98473.53</v>
      </c>
      <c r="L1332">
        <v>83068.41</v>
      </c>
      <c r="M1332">
        <v>30151.334999999999</v>
      </c>
      <c r="N1332">
        <v>306</v>
      </c>
      <c r="O1332">
        <v>332</v>
      </c>
      <c r="P1332">
        <v>976</v>
      </c>
      <c r="Q1332">
        <v>54376.04</v>
      </c>
      <c r="R1332">
        <v>44653.86</v>
      </c>
      <c r="S1332">
        <v>31049.74</v>
      </c>
      <c r="T1332">
        <v>14834.635200000001</v>
      </c>
      <c r="U1332">
        <v>306</v>
      </c>
      <c r="V1332">
        <v>416</v>
      </c>
      <c r="W1332">
        <v>1094</v>
      </c>
      <c r="X1332">
        <v>62919.97</v>
      </c>
      <c r="Y1332">
        <v>53819.67</v>
      </c>
      <c r="Z1332">
        <v>52018.67</v>
      </c>
      <c r="AA1332">
        <v>15316.6998</v>
      </c>
      <c r="AB1332">
        <v>293</v>
      </c>
      <c r="AC1332">
        <v>302</v>
      </c>
      <c r="AD1332">
        <v>199</v>
      </c>
      <c r="AE1332">
        <v>288</v>
      </c>
      <c r="AF1332">
        <v>293</v>
      </c>
      <c r="AG1332">
        <v>302</v>
      </c>
      <c r="AH1332">
        <v>199</v>
      </c>
      <c r="AI1332">
        <v>288</v>
      </c>
      <c r="AJ1332">
        <v>293</v>
      </c>
      <c r="AK1332">
        <v>302</v>
      </c>
      <c r="AL1332">
        <v>199</v>
      </c>
      <c r="AM1332">
        <v>288</v>
      </c>
    </row>
    <row r="1333" spans="1:39" x14ac:dyDescent="0.15">
      <c r="A1333" t="s">
        <v>221</v>
      </c>
      <c r="B1333">
        <v>30</v>
      </c>
      <c r="C1333">
        <v>2</v>
      </c>
      <c r="D1333">
        <v>2</v>
      </c>
      <c r="E1333" t="s">
        <v>30</v>
      </c>
      <c r="F1333" t="s">
        <v>206</v>
      </c>
      <c r="G1333">
        <v>43</v>
      </c>
      <c r="H1333">
        <v>106</v>
      </c>
      <c r="I1333">
        <v>296</v>
      </c>
      <c r="J1333">
        <v>16825.64</v>
      </c>
      <c r="K1333">
        <v>14718.78</v>
      </c>
      <c r="L1333">
        <v>13008.57</v>
      </c>
      <c r="M1333">
        <v>4492.3783999999996</v>
      </c>
      <c r="N1333">
        <v>43</v>
      </c>
      <c r="O1333">
        <v>45</v>
      </c>
      <c r="P1333">
        <v>134</v>
      </c>
      <c r="Q1333">
        <v>7618.6</v>
      </c>
      <c r="R1333">
        <v>6492.98</v>
      </c>
      <c r="S1333">
        <v>5267.57</v>
      </c>
      <c r="T1333">
        <v>2216.4403000000002</v>
      </c>
      <c r="U1333">
        <v>43</v>
      </c>
      <c r="V1333">
        <v>61</v>
      </c>
      <c r="W1333">
        <v>162</v>
      </c>
      <c r="X1333">
        <v>9207.0400000000009</v>
      </c>
      <c r="Y1333">
        <v>8225.7999999999993</v>
      </c>
      <c r="Z1333">
        <v>7741</v>
      </c>
      <c r="AA1333">
        <v>2275.9380999999998</v>
      </c>
      <c r="AB1333">
        <v>37</v>
      </c>
      <c r="AC1333">
        <v>43</v>
      </c>
      <c r="AD1333">
        <v>23</v>
      </c>
      <c r="AE1333">
        <v>42</v>
      </c>
      <c r="AF1333">
        <v>37</v>
      </c>
      <c r="AG1333">
        <v>43</v>
      </c>
      <c r="AH1333">
        <v>23</v>
      </c>
      <c r="AI1333">
        <v>42</v>
      </c>
      <c r="AJ1333">
        <v>37</v>
      </c>
      <c r="AK1333">
        <v>43</v>
      </c>
      <c r="AL1333">
        <v>23</v>
      </c>
      <c r="AM1333">
        <v>42</v>
      </c>
    </row>
    <row r="1334" spans="1:39" x14ac:dyDescent="0.15">
      <c r="A1334" t="s">
        <v>221</v>
      </c>
      <c r="B1334">
        <v>30</v>
      </c>
      <c r="C1334">
        <v>2</v>
      </c>
      <c r="D1334">
        <v>2</v>
      </c>
      <c r="E1334" t="s">
        <v>29</v>
      </c>
      <c r="F1334" t="s">
        <v>206</v>
      </c>
      <c r="G1334">
        <v>184</v>
      </c>
      <c r="H1334">
        <v>492</v>
      </c>
      <c r="I1334">
        <v>1386</v>
      </c>
      <c r="J1334">
        <v>77537.02</v>
      </c>
      <c r="K1334">
        <v>62284.27</v>
      </c>
      <c r="L1334">
        <v>52646.37</v>
      </c>
      <c r="M1334">
        <v>20770.161</v>
      </c>
      <c r="N1334">
        <v>184</v>
      </c>
      <c r="O1334">
        <v>214</v>
      </c>
      <c r="P1334">
        <v>681</v>
      </c>
      <c r="Q1334">
        <v>36003.620000000003</v>
      </c>
      <c r="R1334">
        <v>28157</v>
      </c>
      <c r="S1334">
        <v>19822.509999999998</v>
      </c>
      <c r="T1334">
        <v>10337.024799999999</v>
      </c>
      <c r="U1334">
        <v>184</v>
      </c>
      <c r="V1334">
        <v>278</v>
      </c>
      <c r="W1334">
        <v>705</v>
      </c>
      <c r="X1334">
        <v>41533.4</v>
      </c>
      <c r="Y1334">
        <v>34127.269999999997</v>
      </c>
      <c r="Z1334">
        <v>32823.86</v>
      </c>
      <c r="AA1334">
        <v>10433.136200000001</v>
      </c>
      <c r="AB1334">
        <v>175</v>
      </c>
      <c r="AC1334">
        <v>173</v>
      </c>
      <c r="AD1334">
        <v>105</v>
      </c>
      <c r="AE1334">
        <v>183</v>
      </c>
      <c r="AF1334">
        <v>175</v>
      </c>
      <c r="AG1334">
        <v>173</v>
      </c>
      <c r="AH1334">
        <v>105</v>
      </c>
      <c r="AI1334">
        <v>183</v>
      </c>
      <c r="AJ1334">
        <v>175</v>
      </c>
      <c r="AK1334">
        <v>173</v>
      </c>
      <c r="AL1334">
        <v>105</v>
      </c>
      <c r="AM1334">
        <v>183</v>
      </c>
    </row>
    <row r="1335" spans="1:39" x14ac:dyDescent="0.15">
      <c r="A1335" t="s">
        <v>221</v>
      </c>
      <c r="B1335">
        <v>30</v>
      </c>
      <c r="C1335">
        <v>2</v>
      </c>
      <c r="D1335">
        <v>2</v>
      </c>
      <c r="E1335" t="s">
        <v>32</v>
      </c>
      <c r="F1335" t="s">
        <v>206</v>
      </c>
      <c r="G1335">
        <v>39</v>
      </c>
      <c r="H1335">
        <v>109</v>
      </c>
      <c r="I1335">
        <v>351</v>
      </c>
      <c r="J1335">
        <v>18397.080000000002</v>
      </c>
      <c r="K1335">
        <v>14300.18</v>
      </c>
      <c r="L1335">
        <v>12210.17</v>
      </c>
      <c r="M1335">
        <v>5089.6828999999998</v>
      </c>
      <c r="N1335">
        <v>39</v>
      </c>
      <c r="O1335">
        <v>47</v>
      </c>
      <c r="P1335">
        <v>168</v>
      </c>
      <c r="Q1335">
        <v>7751.12</v>
      </c>
      <c r="R1335">
        <v>6119.48</v>
      </c>
      <c r="S1335">
        <v>4556.22</v>
      </c>
      <c r="T1335">
        <v>2412.4205000000002</v>
      </c>
      <c r="U1335">
        <v>39</v>
      </c>
      <c r="V1335">
        <v>62</v>
      </c>
      <c r="W1335">
        <v>183</v>
      </c>
      <c r="X1335">
        <v>10645.96</v>
      </c>
      <c r="Y1335">
        <v>8180.7</v>
      </c>
      <c r="Z1335">
        <v>7653.95</v>
      </c>
      <c r="AA1335">
        <v>2677.2624000000001</v>
      </c>
      <c r="AB1335">
        <v>39</v>
      </c>
      <c r="AC1335">
        <v>39</v>
      </c>
      <c r="AD1335">
        <v>29</v>
      </c>
      <c r="AE1335">
        <v>32</v>
      </c>
      <c r="AF1335">
        <v>39</v>
      </c>
      <c r="AG1335">
        <v>39</v>
      </c>
      <c r="AH1335">
        <v>29</v>
      </c>
      <c r="AI1335">
        <v>32</v>
      </c>
      <c r="AJ1335">
        <v>39</v>
      </c>
      <c r="AK1335">
        <v>39</v>
      </c>
      <c r="AL1335">
        <v>29</v>
      </c>
      <c r="AM1335">
        <v>32</v>
      </c>
    </row>
    <row r="1336" spans="1:39" x14ac:dyDescent="0.15">
      <c r="A1336" t="s">
        <v>221</v>
      </c>
      <c r="B1336">
        <v>70</v>
      </c>
      <c r="C1336">
        <v>1</v>
      </c>
      <c r="D1336">
        <v>0</v>
      </c>
      <c r="E1336" t="s">
        <v>28</v>
      </c>
      <c r="F1336" t="s">
        <v>206</v>
      </c>
      <c r="G1336">
        <v>9087</v>
      </c>
      <c r="H1336">
        <v>10149</v>
      </c>
      <c r="I1336">
        <v>27253</v>
      </c>
      <c r="J1336">
        <v>1514632.78</v>
      </c>
      <c r="K1336">
        <v>1233700.1399999999</v>
      </c>
      <c r="L1336">
        <v>1163293.81</v>
      </c>
      <c r="M1336">
        <v>397915.23460000003</v>
      </c>
      <c r="N1336">
        <v>3628</v>
      </c>
      <c r="O1336">
        <v>3876</v>
      </c>
      <c r="P1336">
        <v>11294</v>
      </c>
      <c r="Q1336">
        <v>617767.68000000005</v>
      </c>
      <c r="R1336">
        <v>491099.48</v>
      </c>
      <c r="S1336">
        <v>449774.63</v>
      </c>
      <c r="T1336">
        <v>172579.57610000001</v>
      </c>
      <c r="U1336">
        <v>5459</v>
      </c>
      <c r="V1336">
        <v>6273</v>
      </c>
      <c r="W1336">
        <v>15959</v>
      </c>
      <c r="X1336">
        <v>896865.1</v>
      </c>
      <c r="Y1336">
        <v>742600.66</v>
      </c>
      <c r="Z1336">
        <v>713519.18</v>
      </c>
      <c r="AA1336">
        <v>225335.65849999999</v>
      </c>
      <c r="AB1336">
        <v>8975</v>
      </c>
      <c r="AC1336">
        <v>5968</v>
      </c>
      <c r="AD1336">
        <v>4789</v>
      </c>
      <c r="AE1336">
        <v>4145</v>
      </c>
      <c r="AF1336">
        <v>3594</v>
      </c>
      <c r="AG1336">
        <v>3313</v>
      </c>
      <c r="AH1336">
        <v>2750</v>
      </c>
      <c r="AI1336">
        <v>1977</v>
      </c>
      <c r="AJ1336">
        <v>5381</v>
      </c>
      <c r="AK1336">
        <v>2655</v>
      </c>
      <c r="AL1336">
        <v>2039</v>
      </c>
      <c r="AM1336">
        <v>2168</v>
      </c>
    </row>
    <row r="1337" spans="1:39" x14ac:dyDescent="0.15">
      <c r="A1337" t="s">
        <v>221</v>
      </c>
      <c r="B1337">
        <v>70</v>
      </c>
      <c r="C1337">
        <v>1</v>
      </c>
      <c r="D1337">
        <v>0</v>
      </c>
      <c r="E1337" t="s">
        <v>30</v>
      </c>
      <c r="F1337" t="s">
        <v>206</v>
      </c>
      <c r="G1337">
        <v>18</v>
      </c>
      <c r="H1337">
        <v>22</v>
      </c>
      <c r="I1337">
        <v>69</v>
      </c>
      <c r="J1337">
        <v>2890.58</v>
      </c>
      <c r="K1337">
        <v>2422.9699999999998</v>
      </c>
      <c r="L1337">
        <v>2422.9699999999998</v>
      </c>
      <c r="M1337">
        <v>868.38130000000001</v>
      </c>
      <c r="N1337">
        <v>7</v>
      </c>
      <c r="O1337">
        <v>8</v>
      </c>
      <c r="P1337">
        <v>42</v>
      </c>
      <c r="Q1337">
        <v>1315.7</v>
      </c>
      <c r="R1337">
        <v>1088.8900000000001</v>
      </c>
      <c r="S1337">
        <v>1088.8900000000001</v>
      </c>
      <c r="T1337">
        <v>417.50130000000001</v>
      </c>
      <c r="U1337">
        <v>11</v>
      </c>
      <c r="V1337">
        <v>14</v>
      </c>
      <c r="W1337">
        <v>27</v>
      </c>
      <c r="X1337">
        <v>1574.88</v>
      </c>
      <c r="Y1337">
        <v>1334.08</v>
      </c>
      <c r="Z1337">
        <v>1334.08</v>
      </c>
      <c r="AA1337">
        <v>450.88</v>
      </c>
      <c r="AB1337">
        <v>17</v>
      </c>
      <c r="AC1337">
        <v>12</v>
      </c>
      <c r="AD1337">
        <v>8</v>
      </c>
      <c r="AE1337">
        <v>10</v>
      </c>
      <c r="AF1337">
        <v>7</v>
      </c>
      <c r="AG1337">
        <v>6</v>
      </c>
      <c r="AH1337">
        <v>5</v>
      </c>
      <c r="AI1337">
        <v>6</v>
      </c>
      <c r="AJ1337">
        <v>10</v>
      </c>
      <c r="AK1337">
        <v>6</v>
      </c>
      <c r="AL1337">
        <v>3</v>
      </c>
      <c r="AM1337">
        <v>4</v>
      </c>
    </row>
    <row r="1338" spans="1:39" x14ac:dyDescent="0.15">
      <c r="A1338" t="s">
        <v>221</v>
      </c>
      <c r="B1338">
        <v>70</v>
      </c>
      <c r="C1338">
        <v>1</v>
      </c>
      <c r="D1338">
        <v>0</v>
      </c>
      <c r="E1338" t="s">
        <v>29</v>
      </c>
      <c r="F1338" t="s">
        <v>206</v>
      </c>
      <c r="G1338">
        <v>78</v>
      </c>
      <c r="H1338">
        <v>97</v>
      </c>
      <c r="I1338">
        <v>278</v>
      </c>
      <c r="J1338">
        <v>14528.83</v>
      </c>
      <c r="K1338">
        <v>11209.42</v>
      </c>
      <c r="L1338">
        <v>9795.9500000000007</v>
      </c>
      <c r="M1338">
        <v>4255.8217000000004</v>
      </c>
      <c r="N1338">
        <v>37</v>
      </c>
      <c r="O1338">
        <v>42</v>
      </c>
      <c r="P1338">
        <v>149</v>
      </c>
      <c r="Q1338">
        <v>7138.19</v>
      </c>
      <c r="R1338">
        <v>5296.23</v>
      </c>
      <c r="S1338">
        <v>4900.2</v>
      </c>
      <c r="T1338">
        <v>2444.6882999999998</v>
      </c>
      <c r="U1338">
        <v>41</v>
      </c>
      <c r="V1338">
        <v>55</v>
      </c>
      <c r="W1338">
        <v>129</v>
      </c>
      <c r="X1338">
        <v>7390.64</v>
      </c>
      <c r="Y1338">
        <v>5913.19</v>
      </c>
      <c r="Z1338">
        <v>4895.75</v>
      </c>
      <c r="AA1338">
        <v>1811.1333999999999</v>
      </c>
      <c r="AB1338">
        <v>78</v>
      </c>
      <c r="AC1338">
        <v>51</v>
      </c>
      <c r="AD1338">
        <v>44</v>
      </c>
      <c r="AE1338">
        <v>38</v>
      </c>
      <c r="AF1338">
        <v>37</v>
      </c>
      <c r="AG1338">
        <v>36</v>
      </c>
      <c r="AH1338">
        <v>31</v>
      </c>
      <c r="AI1338">
        <v>29</v>
      </c>
      <c r="AJ1338">
        <v>41</v>
      </c>
      <c r="AK1338">
        <v>15</v>
      </c>
      <c r="AL1338">
        <v>13</v>
      </c>
      <c r="AM1338">
        <v>9</v>
      </c>
    </row>
    <row r="1339" spans="1:39" x14ac:dyDescent="0.15">
      <c r="A1339" t="s">
        <v>221</v>
      </c>
      <c r="B1339">
        <v>70</v>
      </c>
      <c r="C1339">
        <v>1</v>
      </c>
      <c r="D1339">
        <v>0</v>
      </c>
      <c r="E1339" t="s">
        <v>32</v>
      </c>
      <c r="F1339" t="s">
        <v>206</v>
      </c>
      <c r="G1339">
        <v>1074</v>
      </c>
      <c r="H1339">
        <v>1249</v>
      </c>
      <c r="I1339">
        <v>3725</v>
      </c>
      <c r="J1339">
        <v>210455.4</v>
      </c>
      <c r="K1339">
        <v>152505.62</v>
      </c>
      <c r="L1339">
        <v>148425.78</v>
      </c>
      <c r="M1339">
        <v>53576.202299999997</v>
      </c>
      <c r="N1339">
        <v>282</v>
      </c>
      <c r="O1339">
        <v>305</v>
      </c>
      <c r="P1339">
        <v>996</v>
      </c>
      <c r="Q1339">
        <v>58191.02</v>
      </c>
      <c r="R1339">
        <v>40111.519999999997</v>
      </c>
      <c r="S1339">
        <v>37393.03</v>
      </c>
      <c r="T1339">
        <v>14907.076300000001</v>
      </c>
      <c r="U1339">
        <v>792</v>
      </c>
      <c r="V1339">
        <v>944</v>
      </c>
      <c r="W1339">
        <v>2729</v>
      </c>
      <c r="X1339">
        <v>152264.38</v>
      </c>
      <c r="Y1339">
        <v>112394.1</v>
      </c>
      <c r="Z1339">
        <v>111032.75</v>
      </c>
      <c r="AA1339">
        <v>38669.125999999997</v>
      </c>
      <c r="AB1339">
        <v>1071</v>
      </c>
      <c r="AC1339">
        <v>573</v>
      </c>
      <c r="AD1339">
        <v>487</v>
      </c>
      <c r="AE1339">
        <v>588</v>
      </c>
      <c r="AF1339">
        <v>281</v>
      </c>
      <c r="AG1339">
        <v>215</v>
      </c>
      <c r="AH1339">
        <v>198</v>
      </c>
      <c r="AI1339">
        <v>218</v>
      </c>
      <c r="AJ1339">
        <v>790</v>
      </c>
      <c r="AK1339">
        <v>358</v>
      </c>
      <c r="AL1339">
        <v>289</v>
      </c>
      <c r="AM1339">
        <v>370</v>
      </c>
    </row>
    <row r="1340" spans="1:39" x14ac:dyDescent="0.15">
      <c r="A1340" t="s">
        <v>221</v>
      </c>
      <c r="B1340">
        <v>70</v>
      </c>
      <c r="C1340">
        <v>1</v>
      </c>
      <c r="D1340">
        <v>1</v>
      </c>
      <c r="E1340" t="s">
        <v>28</v>
      </c>
      <c r="F1340" t="s">
        <v>206</v>
      </c>
      <c r="G1340">
        <v>33574</v>
      </c>
      <c r="H1340">
        <v>40350</v>
      </c>
      <c r="I1340">
        <v>109421</v>
      </c>
      <c r="J1340">
        <v>5668593.8499999996</v>
      </c>
      <c r="K1340">
        <v>4636692.51</v>
      </c>
      <c r="L1340">
        <v>4344195.4800000004</v>
      </c>
      <c r="M1340">
        <v>1585390.9191000001</v>
      </c>
      <c r="N1340">
        <v>16214</v>
      </c>
      <c r="O1340">
        <v>18168</v>
      </c>
      <c r="P1340">
        <v>55903</v>
      </c>
      <c r="Q1340">
        <v>2740195.27</v>
      </c>
      <c r="R1340">
        <v>2225493.1800000002</v>
      </c>
      <c r="S1340">
        <v>2052306.44</v>
      </c>
      <c r="T1340">
        <v>845922.88260000001</v>
      </c>
      <c r="U1340">
        <v>17360</v>
      </c>
      <c r="V1340">
        <v>22182</v>
      </c>
      <c r="W1340">
        <v>53518</v>
      </c>
      <c r="X1340">
        <v>2928398.58</v>
      </c>
      <c r="Y1340">
        <v>2411199.33</v>
      </c>
      <c r="Z1340">
        <v>2291889.04</v>
      </c>
      <c r="AA1340">
        <v>739468.03650000005</v>
      </c>
      <c r="AB1340">
        <v>32208</v>
      </c>
      <c r="AC1340">
        <v>31041</v>
      </c>
      <c r="AD1340">
        <v>20815</v>
      </c>
      <c r="AE1340">
        <v>29147</v>
      </c>
      <c r="AF1340">
        <v>15715</v>
      </c>
      <c r="AG1340">
        <v>15689</v>
      </c>
      <c r="AH1340">
        <v>11753</v>
      </c>
      <c r="AI1340">
        <v>14523</v>
      </c>
      <c r="AJ1340">
        <v>16493</v>
      </c>
      <c r="AK1340">
        <v>15352</v>
      </c>
      <c r="AL1340">
        <v>9062</v>
      </c>
      <c r="AM1340">
        <v>14624</v>
      </c>
    </row>
    <row r="1341" spans="1:39" x14ac:dyDescent="0.15">
      <c r="A1341" t="s">
        <v>221</v>
      </c>
      <c r="B1341">
        <v>70</v>
      </c>
      <c r="C1341">
        <v>1</v>
      </c>
      <c r="D1341">
        <v>1</v>
      </c>
      <c r="E1341" t="s">
        <v>30</v>
      </c>
      <c r="F1341" t="s">
        <v>206</v>
      </c>
      <c r="G1341">
        <v>4078</v>
      </c>
      <c r="H1341">
        <v>5001</v>
      </c>
      <c r="I1341">
        <v>13068</v>
      </c>
      <c r="J1341">
        <v>691368.57</v>
      </c>
      <c r="K1341">
        <v>567370.93000000005</v>
      </c>
      <c r="L1341">
        <v>525642.23999999999</v>
      </c>
      <c r="M1341">
        <v>190497.44349999999</v>
      </c>
      <c r="N1341">
        <v>1805</v>
      </c>
      <c r="O1341">
        <v>2009</v>
      </c>
      <c r="P1341">
        <v>6094</v>
      </c>
      <c r="Q1341">
        <v>305271.46999999997</v>
      </c>
      <c r="R1341">
        <v>249399.02</v>
      </c>
      <c r="S1341">
        <v>227820.21</v>
      </c>
      <c r="T1341">
        <v>92944.133400000006</v>
      </c>
      <c r="U1341">
        <v>2273</v>
      </c>
      <c r="V1341">
        <v>2992</v>
      </c>
      <c r="W1341">
        <v>6974</v>
      </c>
      <c r="X1341">
        <v>386097.1</v>
      </c>
      <c r="Y1341">
        <v>317971.90999999997</v>
      </c>
      <c r="Z1341">
        <v>297822.03000000003</v>
      </c>
      <c r="AA1341">
        <v>97553.310100000002</v>
      </c>
      <c r="AB1341">
        <v>3840</v>
      </c>
      <c r="AC1341">
        <v>3876</v>
      </c>
      <c r="AD1341">
        <v>2421</v>
      </c>
      <c r="AE1341">
        <v>3920</v>
      </c>
      <c r="AF1341">
        <v>1704</v>
      </c>
      <c r="AG1341">
        <v>1750</v>
      </c>
      <c r="AH1341">
        <v>1229</v>
      </c>
      <c r="AI1341">
        <v>1756</v>
      </c>
      <c r="AJ1341">
        <v>2136</v>
      </c>
      <c r="AK1341">
        <v>2126</v>
      </c>
      <c r="AL1341">
        <v>1192</v>
      </c>
      <c r="AM1341">
        <v>2164</v>
      </c>
    </row>
    <row r="1342" spans="1:39" x14ac:dyDescent="0.15">
      <c r="A1342" t="s">
        <v>221</v>
      </c>
      <c r="B1342">
        <v>70</v>
      </c>
      <c r="C1342">
        <v>1</v>
      </c>
      <c r="D1342">
        <v>1</v>
      </c>
      <c r="E1342" t="s">
        <v>29</v>
      </c>
      <c r="F1342" t="s">
        <v>206</v>
      </c>
      <c r="G1342">
        <v>37342</v>
      </c>
      <c r="H1342">
        <v>46779</v>
      </c>
      <c r="I1342">
        <v>128457</v>
      </c>
      <c r="J1342">
        <v>6682374.9199999999</v>
      </c>
      <c r="K1342">
        <v>5200628.5599999996</v>
      </c>
      <c r="L1342">
        <v>4869868.9400000004</v>
      </c>
      <c r="M1342">
        <v>1854383.0098999999</v>
      </c>
      <c r="N1342">
        <v>13910</v>
      </c>
      <c r="O1342">
        <v>15825</v>
      </c>
      <c r="P1342">
        <v>51253</v>
      </c>
      <c r="Q1342">
        <v>2463015.81</v>
      </c>
      <c r="R1342">
        <v>1909376.46</v>
      </c>
      <c r="S1342">
        <v>1753515.27</v>
      </c>
      <c r="T1342">
        <v>779472.68799999997</v>
      </c>
      <c r="U1342">
        <v>23432</v>
      </c>
      <c r="V1342">
        <v>30954</v>
      </c>
      <c r="W1342">
        <v>77204</v>
      </c>
      <c r="X1342">
        <v>4219359.1100000003</v>
      </c>
      <c r="Y1342">
        <v>3291252.1</v>
      </c>
      <c r="Z1342">
        <v>3116353.67</v>
      </c>
      <c r="AA1342">
        <v>1074910.3219000001</v>
      </c>
      <c r="AB1342">
        <v>35929</v>
      </c>
      <c r="AC1342">
        <v>34736</v>
      </c>
      <c r="AD1342">
        <v>23940</v>
      </c>
      <c r="AE1342">
        <v>35782</v>
      </c>
      <c r="AF1342">
        <v>13375</v>
      </c>
      <c r="AG1342">
        <v>13137</v>
      </c>
      <c r="AH1342">
        <v>10340</v>
      </c>
      <c r="AI1342">
        <v>13379</v>
      </c>
      <c r="AJ1342">
        <v>22554</v>
      </c>
      <c r="AK1342">
        <v>21599</v>
      </c>
      <c r="AL1342">
        <v>13600</v>
      </c>
      <c r="AM1342">
        <v>22403</v>
      </c>
    </row>
    <row r="1343" spans="1:39" x14ac:dyDescent="0.15">
      <c r="A1343" t="s">
        <v>221</v>
      </c>
      <c r="B1343">
        <v>70</v>
      </c>
      <c r="C1343">
        <v>1</v>
      </c>
      <c r="D1343">
        <v>1</v>
      </c>
      <c r="E1343" t="s">
        <v>31</v>
      </c>
      <c r="F1343" t="s">
        <v>206</v>
      </c>
      <c r="G1343">
        <v>1</v>
      </c>
      <c r="H1343">
        <v>2</v>
      </c>
      <c r="I1343">
        <v>4</v>
      </c>
      <c r="J1343">
        <v>231.99</v>
      </c>
      <c r="K1343">
        <v>192.73</v>
      </c>
      <c r="L1343">
        <v>192.73</v>
      </c>
      <c r="M1343">
        <v>62.613399999999999</v>
      </c>
      <c r="N1343">
        <v>1</v>
      </c>
      <c r="O1343">
        <v>2</v>
      </c>
      <c r="P1343">
        <v>4</v>
      </c>
      <c r="Q1343">
        <v>231.99</v>
      </c>
      <c r="R1343">
        <v>192.73</v>
      </c>
      <c r="S1343">
        <v>192.73</v>
      </c>
      <c r="T1343">
        <v>62.613399999999999</v>
      </c>
      <c r="U1343">
        <v>0</v>
      </c>
      <c r="V1343">
        <v>0</v>
      </c>
      <c r="W1343">
        <v>0</v>
      </c>
      <c r="X1343">
        <v>0</v>
      </c>
      <c r="Y1343">
        <v>0</v>
      </c>
      <c r="Z1343">
        <v>0</v>
      </c>
      <c r="AA1343">
        <v>0</v>
      </c>
      <c r="AB1343">
        <v>1</v>
      </c>
      <c r="AC1343">
        <v>1</v>
      </c>
      <c r="AD1343">
        <v>1</v>
      </c>
      <c r="AE1343">
        <v>1</v>
      </c>
      <c r="AF1343">
        <v>1</v>
      </c>
      <c r="AG1343">
        <v>1</v>
      </c>
      <c r="AH1343">
        <v>1</v>
      </c>
      <c r="AI1343">
        <v>1</v>
      </c>
      <c r="AJ1343">
        <v>0</v>
      </c>
      <c r="AK1343">
        <v>0</v>
      </c>
      <c r="AL1343">
        <v>0</v>
      </c>
      <c r="AM1343">
        <v>0</v>
      </c>
    </row>
    <row r="1344" spans="1:39" x14ac:dyDescent="0.15">
      <c r="A1344" t="s">
        <v>221</v>
      </c>
      <c r="B1344">
        <v>70</v>
      </c>
      <c r="C1344">
        <v>1</v>
      </c>
      <c r="D1344">
        <v>1</v>
      </c>
      <c r="E1344" t="s">
        <v>32</v>
      </c>
      <c r="F1344" t="s">
        <v>206</v>
      </c>
      <c r="G1344">
        <v>1103</v>
      </c>
      <c r="H1344">
        <v>1370</v>
      </c>
      <c r="I1344">
        <v>3950</v>
      </c>
      <c r="J1344">
        <v>216077.93</v>
      </c>
      <c r="K1344">
        <v>159886.93</v>
      </c>
      <c r="L1344">
        <v>153554.14000000001</v>
      </c>
      <c r="M1344">
        <v>56598.847800000003</v>
      </c>
      <c r="N1344">
        <v>320</v>
      </c>
      <c r="O1344">
        <v>357</v>
      </c>
      <c r="P1344">
        <v>1132</v>
      </c>
      <c r="Q1344">
        <v>60222.2</v>
      </c>
      <c r="R1344">
        <v>45238.720000000001</v>
      </c>
      <c r="S1344">
        <v>41645.589999999997</v>
      </c>
      <c r="T1344">
        <v>17223.1816</v>
      </c>
      <c r="U1344">
        <v>783</v>
      </c>
      <c r="V1344">
        <v>1013</v>
      </c>
      <c r="W1344">
        <v>2818</v>
      </c>
      <c r="X1344">
        <v>155855.73000000001</v>
      </c>
      <c r="Y1344">
        <v>114648.21</v>
      </c>
      <c r="Z1344">
        <v>111908.55</v>
      </c>
      <c r="AA1344">
        <v>39375.6662</v>
      </c>
      <c r="AB1344">
        <v>1087</v>
      </c>
      <c r="AC1344">
        <v>947</v>
      </c>
      <c r="AD1344">
        <v>655</v>
      </c>
      <c r="AE1344">
        <v>956</v>
      </c>
      <c r="AF1344">
        <v>316</v>
      </c>
      <c r="AG1344">
        <v>286</v>
      </c>
      <c r="AH1344">
        <v>207</v>
      </c>
      <c r="AI1344">
        <v>292</v>
      </c>
      <c r="AJ1344">
        <v>771</v>
      </c>
      <c r="AK1344">
        <v>661</v>
      </c>
      <c r="AL1344">
        <v>448</v>
      </c>
      <c r="AM1344">
        <v>664</v>
      </c>
    </row>
    <row r="1345" spans="1:39" x14ac:dyDescent="0.15">
      <c r="A1345" t="s">
        <v>221</v>
      </c>
      <c r="B1345">
        <v>70</v>
      </c>
      <c r="C1345">
        <v>1</v>
      </c>
      <c r="D1345">
        <v>2</v>
      </c>
      <c r="E1345" t="s">
        <v>28</v>
      </c>
      <c r="F1345" t="s">
        <v>206</v>
      </c>
      <c r="G1345">
        <v>10550</v>
      </c>
      <c r="H1345">
        <v>11893</v>
      </c>
      <c r="I1345">
        <v>31606</v>
      </c>
      <c r="J1345">
        <v>1734956.22</v>
      </c>
      <c r="K1345">
        <v>1439936.54</v>
      </c>
      <c r="L1345">
        <v>1359302.67</v>
      </c>
      <c r="M1345">
        <v>457208.10249999998</v>
      </c>
      <c r="N1345">
        <v>4109</v>
      </c>
      <c r="O1345">
        <v>4410</v>
      </c>
      <c r="P1345">
        <v>12849</v>
      </c>
      <c r="Q1345">
        <v>689448.26</v>
      </c>
      <c r="R1345">
        <v>562872.93999999994</v>
      </c>
      <c r="S1345">
        <v>507698.37</v>
      </c>
      <c r="T1345">
        <v>195710.47829999999</v>
      </c>
      <c r="U1345">
        <v>6441</v>
      </c>
      <c r="V1345">
        <v>7483</v>
      </c>
      <c r="W1345">
        <v>18757</v>
      </c>
      <c r="X1345">
        <v>1045507.96</v>
      </c>
      <c r="Y1345">
        <v>877063.6</v>
      </c>
      <c r="Z1345">
        <v>851604.3</v>
      </c>
      <c r="AA1345">
        <v>261497.62419999999</v>
      </c>
      <c r="AB1345">
        <v>10151</v>
      </c>
      <c r="AC1345">
        <v>8606</v>
      </c>
      <c r="AD1345">
        <v>4256</v>
      </c>
      <c r="AE1345">
        <v>8669</v>
      </c>
      <c r="AF1345">
        <v>3960</v>
      </c>
      <c r="AG1345">
        <v>3811</v>
      </c>
      <c r="AH1345">
        <v>2235</v>
      </c>
      <c r="AI1345">
        <v>3681</v>
      </c>
      <c r="AJ1345">
        <v>6191</v>
      </c>
      <c r="AK1345">
        <v>4795</v>
      </c>
      <c r="AL1345">
        <v>2021</v>
      </c>
      <c r="AM1345">
        <v>4988</v>
      </c>
    </row>
    <row r="1346" spans="1:39" x14ac:dyDescent="0.15">
      <c r="A1346" t="s">
        <v>221</v>
      </c>
      <c r="B1346">
        <v>70</v>
      </c>
      <c r="C1346">
        <v>1</v>
      </c>
      <c r="D1346">
        <v>2</v>
      </c>
      <c r="E1346" t="s">
        <v>30</v>
      </c>
      <c r="F1346" t="s">
        <v>206</v>
      </c>
      <c r="G1346">
        <v>1388</v>
      </c>
      <c r="H1346">
        <v>1595</v>
      </c>
      <c r="I1346">
        <v>4184</v>
      </c>
      <c r="J1346">
        <v>228209.19</v>
      </c>
      <c r="K1346">
        <v>189409.01</v>
      </c>
      <c r="L1346">
        <v>178931.63</v>
      </c>
      <c r="M1346">
        <v>59615.169300000001</v>
      </c>
      <c r="N1346">
        <v>453</v>
      </c>
      <c r="O1346">
        <v>495</v>
      </c>
      <c r="P1346">
        <v>1439</v>
      </c>
      <c r="Q1346">
        <v>75939.91</v>
      </c>
      <c r="R1346">
        <v>61846.69</v>
      </c>
      <c r="S1346">
        <v>55888.33</v>
      </c>
      <c r="T1346">
        <v>21281.6423</v>
      </c>
      <c r="U1346">
        <v>935</v>
      </c>
      <c r="V1346">
        <v>1100</v>
      </c>
      <c r="W1346">
        <v>2745</v>
      </c>
      <c r="X1346">
        <v>152269.28</v>
      </c>
      <c r="Y1346">
        <v>127562.32</v>
      </c>
      <c r="Z1346">
        <v>123043.3</v>
      </c>
      <c r="AA1346">
        <v>38333.527000000002</v>
      </c>
      <c r="AB1346">
        <v>1307</v>
      </c>
      <c r="AC1346">
        <v>1186</v>
      </c>
      <c r="AD1346">
        <v>515</v>
      </c>
      <c r="AE1346">
        <v>1354</v>
      </c>
      <c r="AF1346">
        <v>424</v>
      </c>
      <c r="AG1346">
        <v>422</v>
      </c>
      <c r="AH1346">
        <v>229</v>
      </c>
      <c r="AI1346">
        <v>444</v>
      </c>
      <c r="AJ1346">
        <v>883</v>
      </c>
      <c r="AK1346">
        <v>764</v>
      </c>
      <c r="AL1346">
        <v>286</v>
      </c>
      <c r="AM1346">
        <v>910</v>
      </c>
    </row>
    <row r="1347" spans="1:39" x14ac:dyDescent="0.15">
      <c r="A1347" t="s">
        <v>221</v>
      </c>
      <c r="B1347">
        <v>70</v>
      </c>
      <c r="C1347">
        <v>1</v>
      </c>
      <c r="D1347">
        <v>2</v>
      </c>
      <c r="E1347" t="s">
        <v>29</v>
      </c>
      <c r="F1347" t="s">
        <v>206</v>
      </c>
      <c r="G1347">
        <v>3893</v>
      </c>
      <c r="H1347">
        <v>4591</v>
      </c>
      <c r="I1347">
        <v>12313</v>
      </c>
      <c r="J1347">
        <v>674906.28</v>
      </c>
      <c r="K1347">
        <v>536622.79</v>
      </c>
      <c r="L1347">
        <v>509553.82</v>
      </c>
      <c r="M1347">
        <v>177043.932</v>
      </c>
      <c r="N1347">
        <v>1276</v>
      </c>
      <c r="O1347">
        <v>1365</v>
      </c>
      <c r="P1347">
        <v>4139</v>
      </c>
      <c r="Q1347">
        <v>221694.26</v>
      </c>
      <c r="R1347">
        <v>175471.43</v>
      </c>
      <c r="S1347">
        <v>160019.4</v>
      </c>
      <c r="T1347">
        <v>62454.421000000002</v>
      </c>
      <c r="U1347">
        <v>2617</v>
      </c>
      <c r="V1347">
        <v>3226</v>
      </c>
      <c r="W1347">
        <v>8174</v>
      </c>
      <c r="X1347">
        <v>453212.02</v>
      </c>
      <c r="Y1347">
        <v>361151.36</v>
      </c>
      <c r="Z1347">
        <v>349534.42</v>
      </c>
      <c r="AA1347">
        <v>114589.511</v>
      </c>
      <c r="AB1347">
        <v>3732</v>
      </c>
      <c r="AC1347">
        <v>3440</v>
      </c>
      <c r="AD1347">
        <v>1562</v>
      </c>
      <c r="AE1347">
        <v>3776</v>
      </c>
      <c r="AF1347">
        <v>1220</v>
      </c>
      <c r="AG1347">
        <v>1194</v>
      </c>
      <c r="AH1347">
        <v>682</v>
      </c>
      <c r="AI1347">
        <v>1243</v>
      </c>
      <c r="AJ1347">
        <v>2512</v>
      </c>
      <c r="AK1347">
        <v>2246</v>
      </c>
      <c r="AL1347">
        <v>880</v>
      </c>
      <c r="AM1347">
        <v>2533</v>
      </c>
    </row>
    <row r="1348" spans="1:39" x14ac:dyDescent="0.15">
      <c r="A1348" t="s">
        <v>221</v>
      </c>
      <c r="B1348">
        <v>70</v>
      </c>
      <c r="C1348">
        <v>1</v>
      </c>
      <c r="D1348">
        <v>2</v>
      </c>
      <c r="E1348" t="s">
        <v>32</v>
      </c>
      <c r="F1348" t="s">
        <v>206</v>
      </c>
      <c r="G1348">
        <v>578</v>
      </c>
      <c r="H1348">
        <v>690</v>
      </c>
      <c r="I1348">
        <v>2015</v>
      </c>
      <c r="J1348">
        <v>114064.08</v>
      </c>
      <c r="K1348">
        <v>83335.28</v>
      </c>
      <c r="L1348">
        <v>80554.179999999993</v>
      </c>
      <c r="M1348">
        <v>28886.977699999999</v>
      </c>
      <c r="N1348">
        <v>162</v>
      </c>
      <c r="O1348">
        <v>175</v>
      </c>
      <c r="P1348">
        <v>542</v>
      </c>
      <c r="Q1348">
        <v>30817.67</v>
      </c>
      <c r="R1348">
        <v>22210.58</v>
      </c>
      <c r="S1348">
        <v>20076.990000000002</v>
      </c>
      <c r="T1348">
        <v>8128.3330999999998</v>
      </c>
      <c r="U1348">
        <v>416</v>
      </c>
      <c r="V1348">
        <v>515</v>
      </c>
      <c r="W1348">
        <v>1473</v>
      </c>
      <c r="X1348">
        <v>83246.41</v>
      </c>
      <c r="Y1348">
        <v>61124.7</v>
      </c>
      <c r="Z1348">
        <v>60477.19</v>
      </c>
      <c r="AA1348">
        <v>20758.6446</v>
      </c>
      <c r="AB1348">
        <v>558</v>
      </c>
      <c r="AC1348">
        <v>419</v>
      </c>
      <c r="AD1348">
        <v>199</v>
      </c>
      <c r="AE1348">
        <v>479</v>
      </c>
      <c r="AF1348">
        <v>160</v>
      </c>
      <c r="AG1348">
        <v>117</v>
      </c>
      <c r="AH1348">
        <v>63</v>
      </c>
      <c r="AI1348">
        <v>149</v>
      </c>
      <c r="AJ1348">
        <v>398</v>
      </c>
      <c r="AK1348">
        <v>302</v>
      </c>
      <c r="AL1348">
        <v>136</v>
      </c>
      <c r="AM1348">
        <v>330</v>
      </c>
    </row>
    <row r="1349" spans="1:39" x14ac:dyDescent="0.15">
      <c r="A1349" t="s">
        <v>221</v>
      </c>
      <c r="B1349">
        <v>70</v>
      </c>
      <c r="C1349">
        <v>2</v>
      </c>
      <c r="D1349">
        <v>0</v>
      </c>
      <c r="E1349" t="s">
        <v>28</v>
      </c>
      <c r="F1349" t="s">
        <v>206</v>
      </c>
      <c r="G1349">
        <v>138</v>
      </c>
      <c r="H1349">
        <v>288</v>
      </c>
      <c r="I1349">
        <v>554</v>
      </c>
      <c r="J1349">
        <v>25785.27</v>
      </c>
      <c r="K1349">
        <v>21261.77</v>
      </c>
      <c r="L1349">
        <v>17632.36</v>
      </c>
      <c r="M1349">
        <v>7938.1034</v>
      </c>
      <c r="N1349">
        <v>138</v>
      </c>
      <c r="O1349">
        <v>143</v>
      </c>
      <c r="P1349">
        <v>326</v>
      </c>
      <c r="Q1349">
        <v>14244.05</v>
      </c>
      <c r="R1349">
        <v>11239.12</v>
      </c>
      <c r="S1349">
        <v>7947.65</v>
      </c>
      <c r="T1349">
        <v>4779.4871999999996</v>
      </c>
      <c r="U1349">
        <v>138</v>
      </c>
      <c r="V1349">
        <v>145</v>
      </c>
      <c r="W1349">
        <v>228</v>
      </c>
      <c r="X1349">
        <v>11541.22</v>
      </c>
      <c r="Y1349">
        <v>10022.65</v>
      </c>
      <c r="Z1349">
        <v>9684.7099999999991</v>
      </c>
      <c r="AA1349">
        <v>3158.6161999999999</v>
      </c>
      <c r="AB1349">
        <v>136</v>
      </c>
      <c r="AC1349">
        <v>136</v>
      </c>
      <c r="AD1349">
        <v>115</v>
      </c>
      <c r="AE1349">
        <v>95</v>
      </c>
      <c r="AF1349">
        <v>136</v>
      </c>
      <c r="AG1349">
        <v>136</v>
      </c>
      <c r="AH1349">
        <v>115</v>
      </c>
      <c r="AI1349">
        <v>95</v>
      </c>
      <c r="AJ1349">
        <v>136</v>
      </c>
      <c r="AK1349">
        <v>136</v>
      </c>
      <c r="AL1349">
        <v>115</v>
      </c>
      <c r="AM1349">
        <v>95</v>
      </c>
    </row>
    <row r="1350" spans="1:39" x14ac:dyDescent="0.15">
      <c r="A1350" t="s">
        <v>221</v>
      </c>
      <c r="B1350">
        <v>70</v>
      </c>
      <c r="C1350">
        <v>2</v>
      </c>
      <c r="D1350">
        <v>0</v>
      </c>
      <c r="E1350" t="s">
        <v>29</v>
      </c>
      <c r="F1350" t="s">
        <v>206</v>
      </c>
      <c r="G1350">
        <v>2</v>
      </c>
      <c r="H1350">
        <v>4</v>
      </c>
      <c r="I1350">
        <v>4</v>
      </c>
      <c r="J1350">
        <v>266.99</v>
      </c>
      <c r="K1350">
        <v>209.27</v>
      </c>
      <c r="L1350">
        <v>209.27</v>
      </c>
      <c r="M1350">
        <v>77.41</v>
      </c>
      <c r="N1350">
        <v>2</v>
      </c>
      <c r="O1350">
        <v>2</v>
      </c>
      <c r="P1350">
        <v>2</v>
      </c>
      <c r="Q1350">
        <v>108.99</v>
      </c>
      <c r="R1350">
        <v>81.88</v>
      </c>
      <c r="S1350">
        <v>81.88</v>
      </c>
      <c r="T1350">
        <v>36.58</v>
      </c>
      <c r="U1350">
        <v>2</v>
      </c>
      <c r="V1350">
        <v>2</v>
      </c>
      <c r="W1350">
        <v>2</v>
      </c>
      <c r="X1350">
        <v>158</v>
      </c>
      <c r="Y1350">
        <v>127.39</v>
      </c>
      <c r="Z1350">
        <v>127.39</v>
      </c>
      <c r="AA1350">
        <v>40.83</v>
      </c>
      <c r="AB1350">
        <v>2</v>
      </c>
      <c r="AC1350">
        <v>2</v>
      </c>
      <c r="AD1350">
        <v>1</v>
      </c>
      <c r="AE1350">
        <v>1</v>
      </c>
      <c r="AF1350">
        <v>2</v>
      </c>
      <c r="AG1350">
        <v>2</v>
      </c>
      <c r="AH1350">
        <v>1</v>
      </c>
      <c r="AI1350">
        <v>1</v>
      </c>
      <c r="AJ1350">
        <v>2</v>
      </c>
      <c r="AK1350">
        <v>2</v>
      </c>
      <c r="AL1350">
        <v>1</v>
      </c>
      <c r="AM1350">
        <v>1</v>
      </c>
    </row>
    <row r="1351" spans="1:39" x14ac:dyDescent="0.15">
      <c r="A1351" t="s">
        <v>221</v>
      </c>
      <c r="B1351">
        <v>70</v>
      </c>
      <c r="C1351">
        <v>2</v>
      </c>
      <c r="D1351">
        <v>0</v>
      </c>
      <c r="E1351" t="s">
        <v>32</v>
      </c>
      <c r="F1351" t="s">
        <v>206</v>
      </c>
      <c r="G1351">
        <v>19</v>
      </c>
      <c r="H1351">
        <v>39</v>
      </c>
      <c r="I1351">
        <v>69</v>
      </c>
      <c r="J1351">
        <v>3765.75</v>
      </c>
      <c r="K1351">
        <v>2834.81</v>
      </c>
      <c r="L1351">
        <v>2443.16</v>
      </c>
      <c r="M1351">
        <v>1068.9979000000001</v>
      </c>
      <c r="N1351">
        <v>19</v>
      </c>
      <c r="O1351">
        <v>19</v>
      </c>
      <c r="P1351">
        <v>34</v>
      </c>
      <c r="Q1351">
        <v>1858.87</v>
      </c>
      <c r="R1351">
        <v>1315.3</v>
      </c>
      <c r="S1351">
        <v>1008.07</v>
      </c>
      <c r="T1351">
        <v>537.62789999999995</v>
      </c>
      <c r="U1351">
        <v>19</v>
      </c>
      <c r="V1351">
        <v>20</v>
      </c>
      <c r="W1351">
        <v>35</v>
      </c>
      <c r="X1351">
        <v>1906.88</v>
      </c>
      <c r="Y1351">
        <v>1519.51</v>
      </c>
      <c r="Z1351">
        <v>1435.09</v>
      </c>
      <c r="AA1351">
        <v>531.37</v>
      </c>
      <c r="AB1351">
        <v>19</v>
      </c>
      <c r="AC1351">
        <v>18</v>
      </c>
      <c r="AD1351">
        <v>17</v>
      </c>
      <c r="AE1351">
        <v>11</v>
      </c>
      <c r="AF1351">
        <v>19</v>
      </c>
      <c r="AG1351">
        <v>18</v>
      </c>
      <c r="AH1351">
        <v>17</v>
      </c>
      <c r="AI1351">
        <v>11</v>
      </c>
      <c r="AJ1351">
        <v>19</v>
      </c>
      <c r="AK1351">
        <v>18</v>
      </c>
      <c r="AL1351">
        <v>17</v>
      </c>
      <c r="AM1351">
        <v>11</v>
      </c>
    </row>
    <row r="1352" spans="1:39" x14ac:dyDescent="0.15">
      <c r="A1352" t="s">
        <v>221</v>
      </c>
      <c r="B1352">
        <v>70</v>
      </c>
      <c r="C1352">
        <v>2</v>
      </c>
      <c r="D1352">
        <v>1</v>
      </c>
      <c r="E1352" t="s">
        <v>28</v>
      </c>
      <c r="F1352" t="s">
        <v>206</v>
      </c>
      <c r="G1352">
        <v>1126</v>
      </c>
      <c r="H1352">
        <v>2465</v>
      </c>
      <c r="I1352">
        <v>4749</v>
      </c>
      <c r="J1352">
        <v>216438</v>
      </c>
      <c r="K1352">
        <v>175728.31</v>
      </c>
      <c r="L1352">
        <v>151245.67000000001</v>
      </c>
      <c r="M1352">
        <v>67809.933099999995</v>
      </c>
      <c r="N1352">
        <v>1126</v>
      </c>
      <c r="O1352">
        <v>1208</v>
      </c>
      <c r="P1352">
        <v>2798</v>
      </c>
      <c r="Q1352">
        <v>117244.06</v>
      </c>
      <c r="R1352">
        <v>92003.87</v>
      </c>
      <c r="S1352">
        <v>72127.16</v>
      </c>
      <c r="T1352">
        <v>40432.019099999998</v>
      </c>
      <c r="U1352">
        <v>1126</v>
      </c>
      <c r="V1352">
        <v>1257</v>
      </c>
      <c r="W1352">
        <v>1951</v>
      </c>
      <c r="X1352">
        <v>99193.94</v>
      </c>
      <c r="Y1352">
        <v>83724.44</v>
      </c>
      <c r="Z1352">
        <v>79118.509999999995</v>
      </c>
      <c r="AA1352">
        <v>27377.914000000001</v>
      </c>
      <c r="AB1352">
        <v>1083</v>
      </c>
      <c r="AC1352">
        <v>1098</v>
      </c>
      <c r="AD1352">
        <v>829</v>
      </c>
      <c r="AE1352">
        <v>1057</v>
      </c>
      <c r="AF1352">
        <v>1083</v>
      </c>
      <c r="AG1352">
        <v>1098</v>
      </c>
      <c r="AH1352">
        <v>829</v>
      </c>
      <c r="AI1352">
        <v>1057</v>
      </c>
      <c r="AJ1352">
        <v>1083</v>
      </c>
      <c r="AK1352">
        <v>1098</v>
      </c>
      <c r="AL1352">
        <v>829</v>
      </c>
      <c r="AM1352">
        <v>1057</v>
      </c>
    </row>
    <row r="1353" spans="1:39" x14ac:dyDescent="0.15">
      <c r="A1353" t="s">
        <v>221</v>
      </c>
      <c r="B1353">
        <v>70</v>
      </c>
      <c r="C1353">
        <v>2</v>
      </c>
      <c r="D1353">
        <v>1</v>
      </c>
      <c r="E1353" t="s">
        <v>30</v>
      </c>
      <c r="F1353" t="s">
        <v>206</v>
      </c>
      <c r="G1353">
        <v>127</v>
      </c>
      <c r="H1353">
        <v>281</v>
      </c>
      <c r="I1353">
        <v>514</v>
      </c>
      <c r="J1353">
        <v>24495.26</v>
      </c>
      <c r="K1353">
        <v>19819.349999999999</v>
      </c>
      <c r="L1353">
        <v>16783.580000000002</v>
      </c>
      <c r="M1353">
        <v>7551.5464000000002</v>
      </c>
      <c r="N1353">
        <v>127</v>
      </c>
      <c r="O1353">
        <v>136</v>
      </c>
      <c r="P1353">
        <v>294</v>
      </c>
      <c r="Q1353">
        <v>12984.22</v>
      </c>
      <c r="R1353">
        <v>10062.07</v>
      </c>
      <c r="S1353">
        <v>7633.66</v>
      </c>
      <c r="T1353">
        <v>4456.2375000000002</v>
      </c>
      <c r="U1353">
        <v>127</v>
      </c>
      <c r="V1353">
        <v>145</v>
      </c>
      <c r="W1353">
        <v>220</v>
      </c>
      <c r="X1353">
        <v>11511.04</v>
      </c>
      <c r="Y1353">
        <v>9757.2800000000007</v>
      </c>
      <c r="Z1353">
        <v>9149.92</v>
      </c>
      <c r="AA1353">
        <v>3095.3089</v>
      </c>
      <c r="AB1353">
        <v>119</v>
      </c>
      <c r="AC1353">
        <v>124</v>
      </c>
      <c r="AD1353">
        <v>85</v>
      </c>
      <c r="AE1353">
        <v>119</v>
      </c>
      <c r="AF1353">
        <v>119</v>
      </c>
      <c r="AG1353">
        <v>124</v>
      </c>
      <c r="AH1353">
        <v>85</v>
      </c>
      <c r="AI1353">
        <v>119</v>
      </c>
      <c r="AJ1353">
        <v>119</v>
      </c>
      <c r="AK1353">
        <v>124</v>
      </c>
      <c r="AL1353">
        <v>85</v>
      </c>
      <c r="AM1353">
        <v>119</v>
      </c>
    </row>
    <row r="1354" spans="1:39" x14ac:dyDescent="0.15">
      <c r="A1354" t="s">
        <v>221</v>
      </c>
      <c r="B1354">
        <v>70</v>
      </c>
      <c r="C1354">
        <v>2</v>
      </c>
      <c r="D1354">
        <v>1</v>
      </c>
      <c r="E1354" t="s">
        <v>29</v>
      </c>
      <c r="F1354" t="s">
        <v>206</v>
      </c>
      <c r="G1354">
        <v>1765</v>
      </c>
      <c r="H1354">
        <v>3932</v>
      </c>
      <c r="I1354">
        <v>7913</v>
      </c>
      <c r="J1354">
        <v>359960.86</v>
      </c>
      <c r="K1354">
        <v>277012.65999999997</v>
      </c>
      <c r="L1354">
        <v>239081.37</v>
      </c>
      <c r="M1354">
        <v>114728.9624</v>
      </c>
      <c r="N1354">
        <v>1765</v>
      </c>
      <c r="O1354">
        <v>1895</v>
      </c>
      <c r="P1354">
        <v>4466</v>
      </c>
      <c r="Q1354">
        <v>188043</v>
      </c>
      <c r="R1354">
        <v>140986.38</v>
      </c>
      <c r="S1354">
        <v>112196.63</v>
      </c>
      <c r="T1354">
        <v>66841.051800000001</v>
      </c>
      <c r="U1354">
        <v>1765</v>
      </c>
      <c r="V1354">
        <v>2037</v>
      </c>
      <c r="W1354">
        <v>3447</v>
      </c>
      <c r="X1354">
        <v>171917.86</v>
      </c>
      <c r="Y1354">
        <v>136026.28</v>
      </c>
      <c r="Z1354">
        <v>126884.74</v>
      </c>
      <c r="AA1354">
        <v>47887.910600000003</v>
      </c>
      <c r="AB1354">
        <v>1678</v>
      </c>
      <c r="AC1354">
        <v>1680</v>
      </c>
      <c r="AD1354">
        <v>1348</v>
      </c>
      <c r="AE1354">
        <v>1714</v>
      </c>
      <c r="AF1354">
        <v>1678</v>
      </c>
      <c r="AG1354">
        <v>1680</v>
      </c>
      <c r="AH1354">
        <v>1348</v>
      </c>
      <c r="AI1354">
        <v>1714</v>
      </c>
      <c r="AJ1354">
        <v>1678</v>
      </c>
      <c r="AK1354">
        <v>1680</v>
      </c>
      <c r="AL1354">
        <v>1348</v>
      </c>
      <c r="AM1354">
        <v>1714</v>
      </c>
    </row>
    <row r="1355" spans="1:39" x14ac:dyDescent="0.15">
      <c r="A1355" t="s">
        <v>221</v>
      </c>
      <c r="B1355">
        <v>70</v>
      </c>
      <c r="C1355">
        <v>2</v>
      </c>
      <c r="D1355">
        <v>1</v>
      </c>
      <c r="E1355" t="s">
        <v>31</v>
      </c>
      <c r="F1355" t="s">
        <v>206</v>
      </c>
      <c r="G1355">
        <v>1</v>
      </c>
      <c r="H1355">
        <v>2</v>
      </c>
      <c r="I1355">
        <v>4</v>
      </c>
      <c r="J1355">
        <v>251.99</v>
      </c>
      <c r="K1355">
        <v>201.99</v>
      </c>
      <c r="L1355">
        <v>201.99</v>
      </c>
      <c r="M1355">
        <v>64.113900000000001</v>
      </c>
      <c r="N1355">
        <v>1</v>
      </c>
      <c r="O1355">
        <v>1</v>
      </c>
      <c r="P1355">
        <v>3</v>
      </c>
      <c r="Q1355">
        <v>192.99</v>
      </c>
      <c r="R1355">
        <v>142.99</v>
      </c>
      <c r="S1355">
        <v>142.99</v>
      </c>
      <c r="T1355">
        <v>50.433900000000001</v>
      </c>
      <c r="U1355">
        <v>1</v>
      </c>
      <c r="V1355">
        <v>1</v>
      </c>
      <c r="W1355">
        <v>1</v>
      </c>
      <c r="X1355">
        <v>59</v>
      </c>
      <c r="Y1355">
        <v>59</v>
      </c>
      <c r="Z1355">
        <v>59</v>
      </c>
      <c r="AA1355">
        <v>13.68</v>
      </c>
      <c r="AB1355">
        <v>1</v>
      </c>
      <c r="AC1355">
        <v>0</v>
      </c>
      <c r="AD1355">
        <v>0</v>
      </c>
      <c r="AE1355">
        <v>1</v>
      </c>
      <c r="AF1355">
        <v>1</v>
      </c>
      <c r="AG1355">
        <v>0</v>
      </c>
      <c r="AH1355">
        <v>0</v>
      </c>
      <c r="AI1355">
        <v>1</v>
      </c>
      <c r="AJ1355">
        <v>1</v>
      </c>
      <c r="AK1355">
        <v>0</v>
      </c>
      <c r="AL1355">
        <v>0</v>
      </c>
      <c r="AM1355">
        <v>1</v>
      </c>
    </row>
    <row r="1356" spans="1:39" x14ac:dyDescent="0.15">
      <c r="A1356" t="s">
        <v>221</v>
      </c>
      <c r="B1356">
        <v>70</v>
      </c>
      <c r="C1356">
        <v>2</v>
      </c>
      <c r="D1356">
        <v>1</v>
      </c>
      <c r="E1356" t="s">
        <v>32</v>
      </c>
      <c r="F1356" t="s">
        <v>206</v>
      </c>
      <c r="G1356">
        <v>55</v>
      </c>
      <c r="H1356">
        <v>118</v>
      </c>
      <c r="I1356">
        <v>255</v>
      </c>
      <c r="J1356">
        <v>11861.51</v>
      </c>
      <c r="K1356">
        <v>8765.76</v>
      </c>
      <c r="L1356">
        <v>7813.03</v>
      </c>
      <c r="M1356">
        <v>3416.7748000000001</v>
      </c>
      <c r="N1356">
        <v>55</v>
      </c>
      <c r="O1356">
        <v>55</v>
      </c>
      <c r="P1356">
        <v>135</v>
      </c>
      <c r="Q1356">
        <v>5585.2</v>
      </c>
      <c r="R1356">
        <v>3949.23</v>
      </c>
      <c r="S1356">
        <v>3127.05</v>
      </c>
      <c r="T1356">
        <v>1860.0141000000001</v>
      </c>
      <c r="U1356">
        <v>55</v>
      </c>
      <c r="V1356">
        <v>63</v>
      </c>
      <c r="W1356">
        <v>120</v>
      </c>
      <c r="X1356">
        <v>6276.31</v>
      </c>
      <c r="Y1356">
        <v>4816.53</v>
      </c>
      <c r="Z1356">
        <v>4685.9799999999996</v>
      </c>
      <c r="AA1356">
        <v>1556.7607</v>
      </c>
      <c r="AB1356">
        <v>53</v>
      </c>
      <c r="AC1356">
        <v>51</v>
      </c>
      <c r="AD1356">
        <v>44</v>
      </c>
      <c r="AE1356">
        <v>53</v>
      </c>
      <c r="AF1356">
        <v>53</v>
      </c>
      <c r="AG1356">
        <v>51</v>
      </c>
      <c r="AH1356">
        <v>44</v>
      </c>
      <c r="AI1356">
        <v>53</v>
      </c>
      <c r="AJ1356">
        <v>53</v>
      </c>
      <c r="AK1356">
        <v>51</v>
      </c>
      <c r="AL1356">
        <v>44</v>
      </c>
      <c r="AM1356">
        <v>53</v>
      </c>
    </row>
    <row r="1357" spans="1:39" x14ac:dyDescent="0.15">
      <c r="A1357" t="s">
        <v>221</v>
      </c>
      <c r="B1357">
        <v>70</v>
      </c>
      <c r="C1357">
        <v>2</v>
      </c>
      <c r="D1357">
        <v>2</v>
      </c>
      <c r="E1357" t="s">
        <v>28</v>
      </c>
      <c r="F1357" t="s">
        <v>206</v>
      </c>
      <c r="G1357">
        <v>201</v>
      </c>
      <c r="H1357">
        <v>429</v>
      </c>
      <c r="I1357">
        <v>756</v>
      </c>
      <c r="J1357">
        <v>38223</v>
      </c>
      <c r="K1357">
        <v>31156.93</v>
      </c>
      <c r="L1357">
        <v>25658.51</v>
      </c>
      <c r="M1357">
        <v>11037.137500000001</v>
      </c>
      <c r="N1357">
        <v>201</v>
      </c>
      <c r="O1357">
        <v>208</v>
      </c>
      <c r="P1357">
        <v>418</v>
      </c>
      <c r="Q1357">
        <v>20246.990000000002</v>
      </c>
      <c r="R1357">
        <v>15775.67</v>
      </c>
      <c r="S1357">
        <v>11182.59</v>
      </c>
      <c r="T1357">
        <v>6237.5780000000004</v>
      </c>
      <c r="U1357">
        <v>201</v>
      </c>
      <c r="V1357">
        <v>221</v>
      </c>
      <c r="W1357">
        <v>338</v>
      </c>
      <c r="X1357">
        <v>17976.009999999998</v>
      </c>
      <c r="Y1357">
        <v>15381.26</v>
      </c>
      <c r="Z1357">
        <v>14475.92</v>
      </c>
      <c r="AA1357">
        <v>4799.5595000000003</v>
      </c>
      <c r="AB1357">
        <v>193</v>
      </c>
      <c r="AC1357">
        <v>196</v>
      </c>
      <c r="AD1357">
        <v>130</v>
      </c>
      <c r="AE1357">
        <v>183</v>
      </c>
      <c r="AF1357">
        <v>193</v>
      </c>
      <c r="AG1357">
        <v>196</v>
      </c>
      <c r="AH1357">
        <v>130</v>
      </c>
      <c r="AI1357">
        <v>183</v>
      </c>
      <c r="AJ1357">
        <v>193</v>
      </c>
      <c r="AK1357">
        <v>196</v>
      </c>
      <c r="AL1357">
        <v>130</v>
      </c>
      <c r="AM1357">
        <v>183</v>
      </c>
    </row>
    <row r="1358" spans="1:39" x14ac:dyDescent="0.15">
      <c r="A1358" t="s">
        <v>221</v>
      </c>
      <c r="B1358">
        <v>70</v>
      </c>
      <c r="C1358">
        <v>2</v>
      </c>
      <c r="D1358">
        <v>2</v>
      </c>
      <c r="E1358" t="s">
        <v>30</v>
      </c>
      <c r="F1358" t="s">
        <v>206</v>
      </c>
      <c r="G1358">
        <v>21</v>
      </c>
      <c r="H1358">
        <v>43</v>
      </c>
      <c r="I1358">
        <v>82</v>
      </c>
      <c r="J1358">
        <v>3876.02</v>
      </c>
      <c r="K1358">
        <v>3251.32</v>
      </c>
      <c r="L1358">
        <v>2546.94</v>
      </c>
      <c r="M1358">
        <v>1120.0971</v>
      </c>
      <c r="N1358">
        <v>21</v>
      </c>
      <c r="O1358">
        <v>21</v>
      </c>
      <c r="P1358">
        <v>48</v>
      </c>
      <c r="Q1358">
        <v>2030.71</v>
      </c>
      <c r="R1358">
        <v>1609.96</v>
      </c>
      <c r="S1358">
        <v>1062.58</v>
      </c>
      <c r="T1358">
        <v>683.18979999999999</v>
      </c>
      <c r="U1358">
        <v>21</v>
      </c>
      <c r="V1358">
        <v>22</v>
      </c>
      <c r="W1358">
        <v>34</v>
      </c>
      <c r="X1358">
        <v>1845.31</v>
      </c>
      <c r="Y1358">
        <v>1641.36</v>
      </c>
      <c r="Z1358">
        <v>1484.36</v>
      </c>
      <c r="AA1358">
        <v>436.90730000000002</v>
      </c>
      <c r="AB1358">
        <v>20</v>
      </c>
      <c r="AC1358">
        <v>21</v>
      </c>
      <c r="AD1358">
        <v>12</v>
      </c>
      <c r="AE1358">
        <v>20</v>
      </c>
      <c r="AF1358">
        <v>20</v>
      </c>
      <c r="AG1358">
        <v>21</v>
      </c>
      <c r="AH1358">
        <v>12</v>
      </c>
      <c r="AI1358">
        <v>20</v>
      </c>
      <c r="AJ1358">
        <v>20</v>
      </c>
      <c r="AK1358">
        <v>21</v>
      </c>
      <c r="AL1358">
        <v>12</v>
      </c>
      <c r="AM1358">
        <v>20</v>
      </c>
    </row>
    <row r="1359" spans="1:39" x14ac:dyDescent="0.15">
      <c r="A1359" t="s">
        <v>221</v>
      </c>
      <c r="B1359">
        <v>70</v>
      </c>
      <c r="C1359">
        <v>2</v>
      </c>
      <c r="D1359">
        <v>2</v>
      </c>
      <c r="E1359" t="s">
        <v>29</v>
      </c>
      <c r="F1359" t="s">
        <v>206</v>
      </c>
      <c r="G1359">
        <v>86</v>
      </c>
      <c r="H1359">
        <v>184</v>
      </c>
      <c r="I1359">
        <v>335</v>
      </c>
      <c r="J1359">
        <v>17121.8</v>
      </c>
      <c r="K1359">
        <v>13166.77</v>
      </c>
      <c r="L1359">
        <v>11059.18</v>
      </c>
      <c r="M1359">
        <v>4789.1647999999996</v>
      </c>
      <c r="N1359">
        <v>86</v>
      </c>
      <c r="O1359">
        <v>93</v>
      </c>
      <c r="P1359">
        <v>199</v>
      </c>
      <c r="Q1359">
        <v>9376.08</v>
      </c>
      <c r="R1359">
        <v>6985.26</v>
      </c>
      <c r="S1359">
        <v>5101.92</v>
      </c>
      <c r="T1359">
        <v>2844.9110999999998</v>
      </c>
      <c r="U1359">
        <v>86</v>
      </c>
      <c r="V1359">
        <v>91</v>
      </c>
      <c r="W1359">
        <v>136</v>
      </c>
      <c r="X1359">
        <v>7745.72</v>
      </c>
      <c r="Y1359">
        <v>6181.51</v>
      </c>
      <c r="Z1359">
        <v>5957.26</v>
      </c>
      <c r="AA1359">
        <v>1944.2537</v>
      </c>
      <c r="AB1359">
        <v>84</v>
      </c>
      <c r="AC1359">
        <v>84</v>
      </c>
      <c r="AD1359">
        <v>55</v>
      </c>
      <c r="AE1359">
        <v>83</v>
      </c>
      <c r="AF1359">
        <v>84</v>
      </c>
      <c r="AG1359">
        <v>84</v>
      </c>
      <c r="AH1359">
        <v>55</v>
      </c>
      <c r="AI1359">
        <v>83</v>
      </c>
      <c r="AJ1359">
        <v>84</v>
      </c>
      <c r="AK1359">
        <v>84</v>
      </c>
      <c r="AL1359">
        <v>55</v>
      </c>
      <c r="AM1359">
        <v>83</v>
      </c>
    </row>
    <row r="1360" spans="1:39" x14ac:dyDescent="0.15">
      <c r="A1360" t="s">
        <v>221</v>
      </c>
      <c r="B1360">
        <v>70</v>
      </c>
      <c r="C1360">
        <v>2</v>
      </c>
      <c r="D1360">
        <v>2</v>
      </c>
      <c r="E1360" t="s">
        <v>32</v>
      </c>
      <c r="F1360" t="s">
        <v>206</v>
      </c>
      <c r="G1360">
        <v>9</v>
      </c>
      <c r="H1360">
        <v>20</v>
      </c>
      <c r="I1360">
        <v>37</v>
      </c>
      <c r="J1360">
        <v>1943.84</v>
      </c>
      <c r="K1360">
        <v>1413.9</v>
      </c>
      <c r="L1360">
        <v>1191.9000000000001</v>
      </c>
      <c r="M1360">
        <v>506.73509999999999</v>
      </c>
      <c r="N1360">
        <v>9</v>
      </c>
      <c r="O1360">
        <v>9</v>
      </c>
      <c r="P1360">
        <v>17</v>
      </c>
      <c r="Q1360">
        <v>747.9</v>
      </c>
      <c r="R1360">
        <v>481.49</v>
      </c>
      <c r="S1360">
        <v>371.79</v>
      </c>
      <c r="T1360">
        <v>215.48509999999999</v>
      </c>
      <c r="U1360">
        <v>9</v>
      </c>
      <c r="V1360">
        <v>11</v>
      </c>
      <c r="W1360">
        <v>20</v>
      </c>
      <c r="X1360">
        <v>1195.94</v>
      </c>
      <c r="Y1360">
        <v>932.41</v>
      </c>
      <c r="Z1360">
        <v>820.11</v>
      </c>
      <c r="AA1360">
        <v>291.25</v>
      </c>
      <c r="AB1360">
        <v>9</v>
      </c>
      <c r="AC1360">
        <v>9</v>
      </c>
      <c r="AD1360">
        <v>7</v>
      </c>
      <c r="AE1360">
        <v>9</v>
      </c>
      <c r="AF1360">
        <v>9</v>
      </c>
      <c r="AG1360">
        <v>9</v>
      </c>
      <c r="AH1360">
        <v>7</v>
      </c>
      <c r="AI1360">
        <v>9</v>
      </c>
      <c r="AJ1360">
        <v>9</v>
      </c>
      <c r="AK1360">
        <v>9</v>
      </c>
      <c r="AL1360">
        <v>7</v>
      </c>
      <c r="AM1360">
        <v>9</v>
      </c>
    </row>
    <row r="1361" spans="1:39" x14ac:dyDescent="0.15">
      <c r="A1361" t="s">
        <v>221</v>
      </c>
      <c r="B1361">
        <v>100</v>
      </c>
      <c r="C1361">
        <v>1</v>
      </c>
      <c r="D1361">
        <v>0</v>
      </c>
      <c r="E1361" t="s">
        <v>28</v>
      </c>
      <c r="F1361" t="s">
        <v>206</v>
      </c>
      <c r="G1361">
        <v>10270</v>
      </c>
      <c r="H1361">
        <v>10453</v>
      </c>
      <c r="I1361">
        <v>13819</v>
      </c>
      <c r="J1361">
        <v>658226.94999999995</v>
      </c>
      <c r="K1361">
        <v>553530.49</v>
      </c>
      <c r="L1361">
        <v>525722.85</v>
      </c>
      <c r="M1361">
        <v>192105.22039999999</v>
      </c>
      <c r="N1361">
        <v>3386</v>
      </c>
      <c r="O1361">
        <v>3428</v>
      </c>
      <c r="P1361">
        <v>5005</v>
      </c>
      <c r="Q1361">
        <v>237472.99</v>
      </c>
      <c r="R1361">
        <v>188375.32</v>
      </c>
      <c r="S1361">
        <v>175117.42</v>
      </c>
      <c r="T1361">
        <v>71906.770799999998</v>
      </c>
      <c r="U1361">
        <v>6884</v>
      </c>
      <c r="V1361">
        <v>7025</v>
      </c>
      <c r="W1361">
        <v>8814</v>
      </c>
      <c r="X1361">
        <v>420753.96</v>
      </c>
      <c r="Y1361">
        <v>365155.17</v>
      </c>
      <c r="Z1361">
        <v>350605.43</v>
      </c>
      <c r="AA1361">
        <v>120198.44960000001</v>
      </c>
      <c r="AB1361">
        <v>10156</v>
      </c>
      <c r="AC1361">
        <v>6052</v>
      </c>
      <c r="AD1361">
        <v>4744</v>
      </c>
      <c r="AE1361">
        <v>4182</v>
      </c>
      <c r="AF1361">
        <v>3353</v>
      </c>
      <c r="AG1361">
        <v>3017</v>
      </c>
      <c r="AH1361">
        <v>2460</v>
      </c>
      <c r="AI1361">
        <v>1834</v>
      </c>
      <c r="AJ1361">
        <v>6803</v>
      </c>
      <c r="AK1361">
        <v>3035</v>
      </c>
      <c r="AL1361">
        <v>2284</v>
      </c>
      <c r="AM1361">
        <v>2348</v>
      </c>
    </row>
    <row r="1362" spans="1:39" x14ac:dyDescent="0.15">
      <c r="A1362" t="s">
        <v>221</v>
      </c>
      <c r="B1362">
        <v>100</v>
      </c>
      <c r="C1362">
        <v>1</v>
      </c>
      <c r="D1362">
        <v>0</v>
      </c>
      <c r="E1362" t="s">
        <v>30</v>
      </c>
      <c r="F1362" t="s">
        <v>206</v>
      </c>
      <c r="G1362">
        <v>16</v>
      </c>
      <c r="H1362">
        <v>16</v>
      </c>
      <c r="I1362">
        <v>23</v>
      </c>
      <c r="J1362">
        <v>1068.8800000000001</v>
      </c>
      <c r="K1362">
        <v>799.84</v>
      </c>
      <c r="L1362">
        <v>799.84</v>
      </c>
      <c r="M1362">
        <v>310.26220000000001</v>
      </c>
      <c r="N1362">
        <v>7</v>
      </c>
      <c r="O1362">
        <v>7</v>
      </c>
      <c r="P1362">
        <v>10</v>
      </c>
      <c r="Q1362">
        <v>557.97</v>
      </c>
      <c r="R1362">
        <v>388.82</v>
      </c>
      <c r="S1362">
        <v>388.82</v>
      </c>
      <c r="T1362">
        <v>157.51220000000001</v>
      </c>
      <c r="U1362">
        <v>9</v>
      </c>
      <c r="V1362">
        <v>9</v>
      </c>
      <c r="W1362">
        <v>13</v>
      </c>
      <c r="X1362">
        <v>510.91</v>
      </c>
      <c r="Y1362">
        <v>411.02</v>
      </c>
      <c r="Z1362">
        <v>411.02</v>
      </c>
      <c r="AA1362">
        <v>152.75</v>
      </c>
      <c r="AB1362">
        <v>16</v>
      </c>
      <c r="AC1362">
        <v>8</v>
      </c>
      <c r="AD1362">
        <v>4</v>
      </c>
      <c r="AE1362">
        <v>10</v>
      </c>
      <c r="AF1362">
        <v>7</v>
      </c>
      <c r="AG1362">
        <v>6</v>
      </c>
      <c r="AH1362">
        <v>4</v>
      </c>
      <c r="AI1362">
        <v>5</v>
      </c>
      <c r="AJ1362">
        <v>9</v>
      </c>
      <c r="AK1362">
        <v>2</v>
      </c>
      <c r="AL1362">
        <v>0</v>
      </c>
      <c r="AM1362">
        <v>5</v>
      </c>
    </row>
    <row r="1363" spans="1:39" x14ac:dyDescent="0.15">
      <c r="A1363" t="s">
        <v>221</v>
      </c>
      <c r="B1363">
        <v>100</v>
      </c>
      <c r="C1363">
        <v>1</v>
      </c>
      <c r="D1363">
        <v>0</v>
      </c>
      <c r="E1363" t="s">
        <v>29</v>
      </c>
      <c r="F1363" t="s">
        <v>206</v>
      </c>
      <c r="G1363">
        <v>58</v>
      </c>
      <c r="H1363">
        <v>58</v>
      </c>
      <c r="I1363">
        <v>89</v>
      </c>
      <c r="J1363">
        <v>4232.54</v>
      </c>
      <c r="K1363">
        <v>3143.16</v>
      </c>
      <c r="L1363">
        <v>3093.17</v>
      </c>
      <c r="M1363">
        <v>1365.1567</v>
      </c>
      <c r="N1363">
        <v>32</v>
      </c>
      <c r="O1363">
        <v>32</v>
      </c>
      <c r="P1363">
        <v>56</v>
      </c>
      <c r="Q1363">
        <v>2415.65</v>
      </c>
      <c r="R1363">
        <v>1756.29</v>
      </c>
      <c r="S1363">
        <v>1756.29</v>
      </c>
      <c r="T1363">
        <v>875.67669999999998</v>
      </c>
      <c r="U1363">
        <v>26</v>
      </c>
      <c r="V1363">
        <v>26</v>
      </c>
      <c r="W1363">
        <v>33</v>
      </c>
      <c r="X1363">
        <v>1816.89</v>
      </c>
      <c r="Y1363">
        <v>1386.87</v>
      </c>
      <c r="Z1363">
        <v>1336.88</v>
      </c>
      <c r="AA1363">
        <v>489.48</v>
      </c>
      <c r="AB1363">
        <v>58</v>
      </c>
      <c r="AC1363">
        <v>39</v>
      </c>
      <c r="AD1363">
        <v>28</v>
      </c>
      <c r="AE1363">
        <v>31</v>
      </c>
      <c r="AF1363">
        <v>32</v>
      </c>
      <c r="AG1363">
        <v>31</v>
      </c>
      <c r="AH1363">
        <v>25</v>
      </c>
      <c r="AI1363">
        <v>21</v>
      </c>
      <c r="AJ1363">
        <v>26</v>
      </c>
      <c r="AK1363">
        <v>8</v>
      </c>
      <c r="AL1363">
        <v>3</v>
      </c>
      <c r="AM1363">
        <v>10</v>
      </c>
    </row>
    <row r="1364" spans="1:39" x14ac:dyDescent="0.15">
      <c r="A1364" t="s">
        <v>221</v>
      </c>
      <c r="B1364">
        <v>100</v>
      </c>
      <c r="C1364">
        <v>1</v>
      </c>
      <c r="D1364">
        <v>0</v>
      </c>
      <c r="E1364" t="s">
        <v>32</v>
      </c>
      <c r="F1364" t="s">
        <v>206</v>
      </c>
      <c r="G1364">
        <v>527</v>
      </c>
      <c r="H1364">
        <v>548</v>
      </c>
      <c r="I1364">
        <v>882</v>
      </c>
      <c r="J1364">
        <v>45215.74</v>
      </c>
      <c r="K1364">
        <v>32231.14</v>
      </c>
      <c r="L1364">
        <v>31140.38</v>
      </c>
      <c r="M1364">
        <v>12614.315699999999</v>
      </c>
      <c r="N1364">
        <v>199</v>
      </c>
      <c r="O1364">
        <v>201</v>
      </c>
      <c r="P1364">
        <v>331</v>
      </c>
      <c r="Q1364">
        <v>17035.09</v>
      </c>
      <c r="R1364">
        <v>11704.82</v>
      </c>
      <c r="S1364">
        <v>10795.83</v>
      </c>
      <c r="T1364">
        <v>4703.0729000000001</v>
      </c>
      <c r="U1364">
        <v>328</v>
      </c>
      <c r="V1364">
        <v>347</v>
      </c>
      <c r="W1364">
        <v>551</v>
      </c>
      <c r="X1364">
        <v>28180.65</v>
      </c>
      <c r="Y1364">
        <v>20526.32</v>
      </c>
      <c r="Z1364">
        <v>20344.55</v>
      </c>
      <c r="AA1364">
        <v>7911.2428</v>
      </c>
      <c r="AB1364">
        <v>527</v>
      </c>
      <c r="AC1364">
        <v>267</v>
      </c>
      <c r="AD1364">
        <v>230</v>
      </c>
      <c r="AE1364">
        <v>314</v>
      </c>
      <c r="AF1364">
        <v>199</v>
      </c>
      <c r="AG1364">
        <v>128</v>
      </c>
      <c r="AH1364">
        <v>117</v>
      </c>
      <c r="AI1364">
        <v>162</v>
      </c>
      <c r="AJ1364">
        <v>328</v>
      </c>
      <c r="AK1364">
        <v>139</v>
      </c>
      <c r="AL1364">
        <v>113</v>
      </c>
      <c r="AM1364">
        <v>152</v>
      </c>
    </row>
    <row r="1365" spans="1:39" x14ac:dyDescent="0.15">
      <c r="A1365" t="s">
        <v>221</v>
      </c>
      <c r="B1365">
        <v>100</v>
      </c>
      <c r="C1365">
        <v>1</v>
      </c>
      <c r="D1365">
        <v>1</v>
      </c>
      <c r="E1365" t="s">
        <v>28</v>
      </c>
      <c r="F1365" t="s">
        <v>206</v>
      </c>
      <c r="G1365">
        <v>26210</v>
      </c>
      <c r="H1365">
        <v>27144</v>
      </c>
      <c r="I1365">
        <v>39822</v>
      </c>
      <c r="J1365">
        <v>1719565.17</v>
      </c>
      <c r="K1365">
        <v>1450683.1</v>
      </c>
      <c r="L1365">
        <v>1346314.26</v>
      </c>
      <c r="M1365">
        <v>542765.96799999999</v>
      </c>
      <c r="N1365">
        <v>10893</v>
      </c>
      <c r="O1365">
        <v>11163</v>
      </c>
      <c r="P1365">
        <v>19265</v>
      </c>
      <c r="Q1365">
        <v>753279.11</v>
      </c>
      <c r="R1365">
        <v>615393.63</v>
      </c>
      <c r="S1365">
        <v>573584.42000000004</v>
      </c>
      <c r="T1365">
        <v>270616.89169999998</v>
      </c>
      <c r="U1365">
        <v>15317</v>
      </c>
      <c r="V1365">
        <v>15981</v>
      </c>
      <c r="W1365">
        <v>20557</v>
      </c>
      <c r="X1365">
        <v>966286.06</v>
      </c>
      <c r="Y1365">
        <v>835289.47</v>
      </c>
      <c r="Z1365">
        <v>772729.84</v>
      </c>
      <c r="AA1365">
        <v>272149.07630000002</v>
      </c>
      <c r="AB1365">
        <v>24952</v>
      </c>
      <c r="AC1365">
        <v>23468</v>
      </c>
      <c r="AD1365">
        <v>15216</v>
      </c>
      <c r="AE1365">
        <v>22270</v>
      </c>
      <c r="AF1365">
        <v>10547</v>
      </c>
      <c r="AG1365">
        <v>10393</v>
      </c>
      <c r="AH1365">
        <v>7573</v>
      </c>
      <c r="AI1365">
        <v>9671</v>
      </c>
      <c r="AJ1365">
        <v>14405</v>
      </c>
      <c r="AK1365">
        <v>13075</v>
      </c>
      <c r="AL1365">
        <v>7643</v>
      </c>
      <c r="AM1365">
        <v>12599</v>
      </c>
    </row>
    <row r="1366" spans="1:39" x14ac:dyDescent="0.15">
      <c r="A1366" t="s">
        <v>221</v>
      </c>
      <c r="B1366">
        <v>100</v>
      </c>
      <c r="C1366">
        <v>1</v>
      </c>
      <c r="D1366">
        <v>1</v>
      </c>
      <c r="E1366" t="s">
        <v>30</v>
      </c>
      <c r="F1366" t="s">
        <v>206</v>
      </c>
      <c r="G1366">
        <v>2918</v>
      </c>
      <c r="H1366">
        <v>3035</v>
      </c>
      <c r="I1366">
        <v>4308</v>
      </c>
      <c r="J1366">
        <v>190634.02</v>
      </c>
      <c r="K1366">
        <v>162461.85</v>
      </c>
      <c r="L1366">
        <v>150334.98000000001</v>
      </c>
      <c r="M1366">
        <v>58046.250800000002</v>
      </c>
      <c r="N1366">
        <v>1106</v>
      </c>
      <c r="O1366">
        <v>1140</v>
      </c>
      <c r="P1366">
        <v>1895</v>
      </c>
      <c r="Q1366">
        <v>75167.63</v>
      </c>
      <c r="R1366">
        <v>62021.33</v>
      </c>
      <c r="S1366">
        <v>57037.13</v>
      </c>
      <c r="T1366">
        <v>26004.088599999999</v>
      </c>
      <c r="U1366">
        <v>1812</v>
      </c>
      <c r="V1366">
        <v>1895</v>
      </c>
      <c r="W1366">
        <v>2413</v>
      </c>
      <c r="X1366">
        <v>115466.39</v>
      </c>
      <c r="Y1366">
        <v>100440.52</v>
      </c>
      <c r="Z1366">
        <v>93297.85</v>
      </c>
      <c r="AA1366">
        <v>32042.162199999999</v>
      </c>
      <c r="AB1366">
        <v>2741</v>
      </c>
      <c r="AC1366">
        <v>2757</v>
      </c>
      <c r="AD1366">
        <v>1569</v>
      </c>
      <c r="AE1366">
        <v>2803</v>
      </c>
      <c r="AF1366">
        <v>1047</v>
      </c>
      <c r="AG1366">
        <v>1060</v>
      </c>
      <c r="AH1366">
        <v>731</v>
      </c>
      <c r="AI1366">
        <v>1067</v>
      </c>
      <c r="AJ1366">
        <v>1694</v>
      </c>
      <c r="AK1366">
        <v>1697</v>
      </c>
      <c r="AL1366">
        <v>838</v>
      </c>
      <c r="AM1366">
        <v>1736</v>
      </c>
    </row>
    <row r="1367" spans="1:39" x14ac:dyDescent="0.15">
      <c r="A1367" t="s">
        <v>221</v>
      </c>
      <c r="B1367">
        <v>100</v>
      </c>
      <c r="C1367">
        <v>1</v>
      </c>
      <c r="D1367">
        <v>1</v>
      </c>
      <c r="E1367" t="s">
        <v>29</v>
      </c>
      <c r="F1367" t="s">
        <v>206</v>
      </c>
      <c r="G1367">
        <v>23500</v>
      </c>
      <c r="H1367">
        <v>24535</v>
      </c>
      <c r="I1367">
        <v>36518</v>
      </c>
      <c r="J1367">
        <v>1599559.69</v>
      </c>
      <c r="K1367">
        <v>1303376.01</v>
      </c>
      <c r="L1367">
        <v>1211890.56</v>
      </c>
      <c r="M1367">
        <v>499096.7304</v>
      </c>
      <c r="N1367">
        <v>7851</v>
      </c>
      <c r="O1367">
        <v>8070</v>
      </c>
      <c r="P1367">
        <v>14487</v>
      </c>
      <c r="Q1367">
        <v>561955.05000000005</v>
      </c>
      <c r="R1367">
        <v>440220.89</v>
      </c>
      <c r="S1367">
        <v>411830.98</v>
      </c>
      <c r="T1367">
        <v>205965.2904</v>
      </c>
      <c r="U1367">
        <v>15649</v>
      </c>
      <c r="V1367">
        <v>16465</v>
      </c>
      <c r="W1367">
        <v>22031</v>
      </c>
      <c r="X1367">
        <v>1037604.64</v>
      </c>
      <c r="Y1367">
        <v>863155.12</v>
      </c>
      <c r="Z1367">
        <v>800059.58</v>
      </c>
      <c r="AA1367">
        <v>293131.44</v>
      </c>
      <c r="AB1367">
        <v>22585</v>
      </c>
      <c r="AC1367">
        <v>21749</v>
      </c>
      <c r="AD1367">
        <v>14472</v>
      </c>
      <c r="AE1367">
        <v>22568</v>
      </c>
      <c r="AF1367">
        <v>7526</v>
      </c>
      <c r="AG1367">
        <v>7415</v>
      </c>
      <c r="AH1367">
        <v>5723</v>
      </c>
      <c r="AI1367">
        <v>7561</v>
      </c>
      <c r="AJ1367">
        <v>15059</v>
      </c>
      <c r="AK1367">
        <v>14334</v>
      </c>
      <c r="AL1367">
        <v>8749</v>
      </c>
      <c r="AM1367">
        <v>15007</v>
      </c>
    </row>
    <row r="1368" spans="1:39" x14ac:dyDescent="0.15">
      <c r="A1368" t="s">
        <v>221</v>
      </c>
      <c r="B1368">
        <v>100</v>
      </c>
      <c r="C1368">
        <v>1</v>
      </c>
      <c r="D1368">
        <v>1</v>
      </c>
      <c r="E1368" t="s">
        <v>32</v>
      </c>
      <c r="F1368" t="s">
        <v>206</v>
      </c>
      <c r="G1368">
        <v>369</v>
      </c>
      <c r="H1368">
        <v>383</v>
      </c>
      <c r="I1368">
        <v>610</v>
      </c>
      <c r="J1368">
        <v>29977.88</v>
      </c>
      <c r="K1368">
        <v>22232.92</v>
      </c>
      <c r="L1368">
        <v>21810.5</v>
      </c>
      <c r="M1368">
        <v>8535.4259000000002</v>
      </c>
      <c r="N1368">
        <v>148</v>
      </c>
      <c r="O1368">
        <v>152</v>
      </c>
      <c r="P1368">
        <v>250</v>
      </c>
      <c r="Q1368">
        <v>11531.87</v>
      </c>
      <c r="R1368">
        <v>8691.9699999999993</v>
      </c>
      <c r="S1368">
        <v>8328.7999999999993</v>
      </c>
      <c r="T1368">
        <v>3470.4911999999999</v>
      </c>
      <c r="U1368">
        <v>221</v>
      </c>
      <c r="V1368">
        <v>231</v>
      </c>
      <c r="W1368">
        <v>360</v>
      </c>
      <c r="X1368">
        <v>18446.009999999998</v>
      </c>
      <c r="Y1368">
        <v>13540.95</v>
      </c>
      <c r="Z1368">
        <v>13481.7</v>
      </c>
      <c r="AA1368">
        <v>5064.9346999999998</v>
      </c>
      <c r="AB1368">
        <v>363</v>
      </c>
      <c r="AC1368">
        <v>319</v>
      </c>
      <c r="AD1368">
        <v>208</v>
      </c>
      <c r="AE1368">
        <v>313</v>
      </c>
      <c r="AF1368">
        <v>147</v>
      </c>
      <c r="AG1368">
        <v>130</v>
      </c>
      <c r="AH1368">
        <v>89</v>
      </c>
      <c r="AI1368">
        <v>135</v>
      </c>
      <c r="AJ1368">
        <v>216</v>
      </c>
      <c r="AK1368">
        <v>189</v>
      </c>
      <c r="AL1368">
        <v>119</v>
      </c>
      <c r="AM1368">
        <v>178</v>
      </c>
    </row>
    <row r="1369" spans="1:39" x14ac:dyDescent="0.15">
      <c r="A1369" t="s">
        <v>221</v>
      </c>
      <c r="B1369">
        <v>100</v>
      </c>
      <c r="C1369">
        <v>1</v>
      </c>
      <c r="D1369">
        <v>2</v>
      </c>
      <c r="E1369" t="s">
        <v>28</v>
      </c>
      <c r="F1369" t="s">
        <v>206</v>
      </c>
      <c r="G1369">
        <v>10737</v>
      </c>
      <c r="H1369">
        <v>10948</v>
      </c>
      <c r="I1369">
        <v>14628</v>
      </c>
      <c r="J1369">
        <v>679340.05</v>
      </c>
      <c r="K1369">
        <v>581637.38</v>
      </c>
      <c r="L1369">
        <v>554657.84</v>
      </c>
      <c r="M1369">
        <v>197833.97159999999</v>
      </c>
      <c r="N1369">
        <v>3274</v>
      </c>
      <c r="O1369">
        <v>3324</v>
      </c>
      <c r="P1369">
        <v>5035</v>
      </c>
      <c r="Q1369">
        <v>227568.16</v>
      </c>
      <c r="R1369">
        <v>185730.26</v>
      </c>
      <c r="S1369">
        <v>170607.63</v>
      </c>
      <c r="T1369">
        <v>70325.7114</v>
      </c>
      <c r="U1369">
        <v>7463</v>
      </c>
      <c r="V1369">
        <v>7624</v>
      </c>
      <c r="W1369">
        <v>9593</v>
      </c>
      <c r="X1369">
        <v>451771.89</v>
      </c>
      <c r="Y1369">
        <v>395907.12</v>
      </c>
      <c r="Z1369">
        <v>384050.21</v>
      </c>
      <c r="AA1369">
        <v>127508.2602</v>
      </c>
      <c r="AB1369">
        <v>10346</v>
      </c>
      <c r="AC1369">
        <v>8246</v>
      </c>
      <c r="AD1369">
        <v>3744</v>
      </c>
      <c r="AE1369">
        <v>8442</v>
      </c>
      <c r="AF1369">
        <v>3149</v>
      </c>
      <c r="AG1369">
        <v>3009</v>
      </c>
      <c r="AH1369">
        <v>1677</v>
      </c>
      <c r="AI1369">
        <v>2910</v>
      </c>
      <c r="AJ1369">
        <v>7197</v>
      </c>
      <c r="AK1369">
        <v>5237</v>
      </c>
      <c r="AL1369">
        <v>2067</v>
      </c>
      <c r="AM1369">
        <v>5532</v>
      </c>
    </row>
    <row r="1370" spans="1:39" x14ac:dyDescent="0.15">
      <c r="A1370" t="s">
        <v>221</v>
      </c>
      <c r="B1370">
        <v>100</v>
      </c>
      <c r="C1370">
        <v>1</v>
      </c>
      <c r="D1370">
        <v>2</v>
      </c>
      <c r="E1370" t="s">
        <v>30</v>
      </c>
      <c r="F1370" t="s">
        <v>206</v>
      </c>
      <c r="G1370">
        <v>1302</v>
      </c>
      <c r="H1370">
        <v>1337</v>
      </c>
      <c r="I1370">
        <v>1758</v>
      </c>
      <c r="J1370">
        <v>83341.570000000007</v>
      </c>
      <c r="K1370">
        <v>71493.64</v>
      </c>
      <c r="L1370">
        <v>67197.78</v>
      </c>
      <c r="M1370">
        <v>23718.19</v>
      </c>
      <c r="N1370">
        <v>381</v>
      </c>
      <c r="O1370">
        <v>385</v>
      </c>
      <c r="P1370">
        <v>584</v>
      </c>
      <c r="Q1370">
        <v>26369.53</v>
      </c>
      <c r="R1370">
        <v>21780.37</v>
      </c>
      <c r="S1370">
        <v>19661.75</v>
      </c>
      <c r="T1370">
        <v>8039.1598999999997</v>
      </c>
      <c r="U1370">
        <v>921</v>
      </c>
      <c r="V1370">
        <v>952</v>
      </c>
      <c r="W1370">
        <v>1174</v>
      </c>
      <c r="X1370">
        <v>56972.04</v>
      </c>
      <c r="Y1370">
        <v>49713.27</v>
      </c>
      <c r="Z1370">
        <v>47536.03</v>
      </c>
      <c r="AA1370">
        <v>15679.0301</v>
      </c>
      <c r="AB1370">
        <v>1234</v>
      </c>
      <c r="AC1370">
        <v>1089</v>
      </c>
      <c r="AD1370">
        <v>430</v>
      </c>
      <c r="AE1370">
        <v>1277</v>
      </c>
      <c r="AF1370">
        <v>366</v>
      </c>
      <c r="AG1370">
        <v>350</v>
      </c>
      <c r="AH1370">
        <v>184</v>
      </c>
      <c r="AI1370">
        <v>377</v>
      </c>
      <c r="AJ1370">
        <v>868</v>
      </c>
      <c r="AK1370">
        <v>739</v>
      </c>
      <c r="AL1370">
        <v>246</v>
      </c>
      <c r="AM1370">
        <v>900</v>
      </c>
    </row>
    <row r="1371" spans="1:39" x14ac:dyDescent="0.15">
      <c r="A1371" t="s">
        <v>221</v>
      </c>
      <c r="B1371">
        <v>100</v>
      </c>
      <c r="C1371">
        <v>1</v>
      </c>
      <c r="D1371">
        <v>2</v>
      </c>
      <c r="E1371" t="s">
        <v>29</v>
      </c>
      <c r="F1371" t="s">
        <v>206</v>
      </c>
      <c r="G1371">
        <v>3166</v>
      </c>
      <c r="H1371">
        <v>3258</v>
      </c>
      <c r="I1371">
        <v>4518</v>
      </c>
      <c r="J1371">
        <v>211849.99</v>
      </c>
      <c r="K1371">
        <v>173094.89</v>
      </c>
      <c r="L1371">
        <v>165511.01999999999</v>
      </c>
      <c r="M1371">
        <v>60748.188600000001</v>
      </c>
      <c r="N1371">
        <v>875</v>
      </c>
      <c r="O1371">
        <v>890</v>
      </c>
      <c r="P1371">
        <v>1389</v>
      </c>
      <c r="Q1371">
        <v>64188.32</v>
      </c>
      <c r="R1371">
        <v>50212.11</v>
      </c>
      <c r="S1371">
        <v>45522.92</v>
      </c>
      <c r="T1371">
        <v>19410.725900000001</v>
      </c>
      <c r="U1371">
        <v>2291</v>
      </c>
      <c r="V1371">
        <v>2368</v>
      </c>
      <c r="W1371">
        <v>3129</v>
      </c>
      <c r="X1371">
        <v>147661.67000000001</v>
      </c>
      <c r="Y1371">
        <v>122882.78</v>
      </c>
      <c r="Z1371">
        <v>119988.1</v>
      </c>
      <c r="AA1371">
        <v>41337.462699999996</v>
      </c>
      <c r="AB1371">
        <v>3048</v>
      </c>
      <c r="AC1371">
        <v>2758</v>
      </c>
      <c r="AD1371">
        <v>1156</v>
      </c>
      <c r="AE1371">
        <v>3077</v>
      </c>
      <c r="AF1371">
        <v>842</v>
      </c>
      <c r="AG1371">
        <v>790</v>
      </c>
      <c r="AH1371">
        <v>431</v>
      </c>
      <c r="AI1371">
        <v>854</v>
      </c>
      <c r="AJ1371">
        <v>2206</v>
      </c>
      <c r="AK1371">
        <v>1968</v>
      </c>
      <c r="AL1371">
        <v>725</v>
      </c>
      <c r="AM1371">
        <v>2223</v>
      </c>
    </row>
    <row r="1372" spans="1:39" x14ac:dyDescent="0.15">
      <c r="A1372" t="s">
        <v>221</v>
      </c>
      <c r="B1372">
        <v>100</v>
      </c>
      <c r="C1372">
        <v>1</v>
      </c>
      <c r="D1372">
        <v>2</v>
      </c>
      <c r="E1372" t="s">
        <v>32</v>
      </c>
      <c r="F1372" t="s">
        <v>206</v>
      </c>
      <c r="G1372">
        <v>267</v>
      </c>
      <c r="H1372">
        <v>275</v>
      </c>
      <c r="I1372">
        <v>411</v>
      </c>
      <c r="J1372">
        <v>22531.68</v>
      </c>
      <c r="K1372">
        <v>16394.240000000002</v>
      </c>
      <c r="L1372">
        <v>15375.83</v>
      </c>
      <c r="M1372">
        <v>5981.5437000000002</v>
      </c>
      <c r="N1372">
        <v>106</v>
      </c>
      <c r="O1372">
        <v>108</v>
      </c>
      <c r="P1372">
        <v>158</v>
      </c>
      <c r="Q1372">
        <v>9629.69</v>
      </c>
      <c r="R1372">
        <v>6848.02</v>
      </c>
      <c r="S1372">
        <v>6060.48</v>
      </c>
      <c r="T1372">
        <v>2476.0037000000002</v>
      </c>
      <c r="U1372">
        <v>161</v>
      </c>
      <c r="V1372">
        <v>167</v>
      </c>
      <c r="W1372">
        <v>253</v>
      </c>
      <c r="X1372">
        <v>12901.99</v>
      </c>
      <c r="Y1372">
        <v>9546.2199999999993</v>
      </c>
      <c r="Z1372">
        <v>9315.35</v>
      </c>
      <c r="AA1372">
        <v>3505.54</v>
      </c>
      <c r="AB1372">
        <v>261</v>
      </c>
      <c r="AC1372">
        <v>193</v>
      </c>
      <c r="AD1372">
        <v>95</v>
      </c>
      <c r="AE1372">
        <v>229</v>
      </c>
      <c r="AF1372">
        <v>104</v>
      </c>
      <c r="AG1372">
        <v>83</v>
      </c>
      <c r="AH1372">
        <v>49</v>
      </c>
      <c r="AI1372">
        <v>99</v>
      </c>
      <c r="AJ1372">
        <v>157</v>
      </c>
      <c r="AK1372">
        <v>110</v>
      </c>
      <c r="AL1372">
        <v>46</v>
      </c>
      <c r="AM1372">
        <v>130</v>
      </c>
    </row>
    <row r="1373" spans="1:39" x14ac:dyDescent="0.15">
      <c r="A1373" t="s">
        <v>221</v>
      </c>
      <c r="B1373">
        <v>100</v>
      </c>
      <c r="C1373">
        <v>2</v>
      </c>
      <c r="D1373">
        <v>0</v>
      </c>
      <c r="E1373" t="s">
        <v>28</v>
      </c>
      <c r="F1373" t="s">
        <v>206</v>
      </c>
      <c r="G1373">
        <v>16</v>
      </c>
      <c r="H1373">
        <v>33</v>
      </c>
      <c r="I1373">
        <v>37</v>
      </c>
      <c r="J1373">
        <v>1427.78</v>
      </c>
      <c r="K1373">
        <v>1053.53</v>
      </c>
      <c r="L1373">
        <v>782.15</v>
      </c>
      <c r="M1373">
        <v>459.52940000000001</v>
      </c>
      <c r="N1373">
        <v>16</v>
      </c>
      <c r="O1373">
        <v>16</v>
      </c>
      <c r="P1373">
        <v>19</v>
      </c>
      <c r="Q1373">
        <v>686.87</v>
      </c>
      <c r="R1373">
        <v>489.61</v>
      </c>
      <c r="S1373">
        <v>300.82</v>
      </c>
      <c r="T1373">
        <v>241.1634</v>
      </c>
      <c r="U1373">
        <v>16</v>
      </c>
      <c r="V1373">
        <v>17</v>
      </c>
      <c r="W1373">
        <v>18</v>
      </c>
      <c r="X1373">
        <v>740.91</v>
      </c>
      <c r="Y1373">
        <v>563.91999999999996</v>
      </c>
      <c r="Z1373">
        <v>481.33</v>
      </c>
      <c r="AA1373">
        <v>218.36600000000001</v>
      </c>
      <c r="AB1373">
        <v>16</v>
      </c>
      <c r="AC1373">
        <v>13</v>
      </c>
      <c r="AD1373">
        <v>8</v>
      </c>
      <c r="AE1373">
        <v>13</v>
      </c>
      <c r="AF1373">
        <v>16</v>
      </c>
      <c r="AG1373">
        <v>13</v>
      </c>
      <c r="AH1373">
        <v>8</v>
      </c>
      <c r="AI1373">
        <v>13</v>
      </c>
      <c r="AJ1373">
        <v>16</v>
      </c>
      <c r="AK1373">
        <v>13</v>
      </c>
      <c r="AL1373">
        <v>8</v>
      </c>
      <c r="AM1373">
        <v>13</v>
      </c>
    </row>
    <row r="1374" spans="1:39" x14ac:dyDescent="0.15">
      <c r="A1374" t="s">
        <v>221</v>
      </c>
      <c r="B1374">
        <v>100</v>
      </c>
      <c r="C1374">
        <v>2</v>
      </c>
      <c r="D1374">
        <v>0</v>
      </c>
      <c r="E1374" t="s">
        <v>32</v>
      </c>
      <c r="F1374" t="s">
        <v>206</v>
      </c>
      <c r="G1374">
        <v>3</v>
      </c>
      <c r="H1374">
        <v>6</v>
      </c>
      <c r="I1374">
        <v>7</v>
      </c>
      <c r="J1374">
        <v>274.93</v>
      </c>
      <c r="K1374">
        <v>225.4</v>
      </c>
      <c r="L1374">
        <v>184.91</v>
      </c>
      <c r="M1374">
        <v>123.3797</v>
      </c>
      <c r="N1374">
        <v>3</v>
      </c>
      <c r="O1374">
        <v>3</v>
      </c>
      <c r="P1374">
        <v>4</v>
      </c>
      <c r="Q1374">
        <v>99.96</v>
      </c>
      <c r="R1374">
        <v>84.38</v>
      </c>
      <c r="S1374">
        <v>43.89</v>
      </c>
      <c r="T1374">
        <v>60.059699999999999</v>
      </c>
      <c r="U1374">
        <v>3</v>
      </c>
      <c r="V1374">
        <v>3</v>
      </c>
      <c r="W1374">
        <v>3</v>
      </c>
      <c r="X1374">
        <v>174.97</v>
      </c>
      <c r="Y1374">
        <v>141.02000000000001</v>
      </c>
      <c r="Z1374">
        <v>141.02000000000001</v>
      </c>
      <c r="AA1374">
        <v>63.32</v>
      </c>
      <c r="AB1374">
        <v>2</v>
      </c>
      <c r="AC1374">
        <v>3</v>
      </c>
      <c r="AD1374">
        <v>3</v>
      </c>
      <c r="AE1374">
        <v>3</v>
      </c>
      <c r="AF1374">
        <v>2</v>
      </c>
      <c r="AG1374">
        <v>3</v>
      </c>
      <c r="AH1374">
        <v>3</v>
      </c>
      <c r="AI1374">
        <v>3</v>
      </c>
      <c r="AJ1374">
        <v>2</v>
      </c>
      <c r="AK1374">
        <v>3</v>
      </c>
      <c r="AL1374">
        <v>3</v>
      </c>
      <c r="AM1374">
        <v>3</v>
      </c>
    </row>
    <row r="1375" spans="1:39" x14ac:dyDescent="0.15">
      <c r="A1375" t="s">
        <v>221</v>
      </c>
      <c r="B1375">
        <v>100</v>
      </c>
      <c r="C1375">
        <v>2</v>
      </c>
      <c r="D1375">
        <v>1</v>
      </c>
      <c r="E1375" t="s">
        <v>28</v>
      </c>
      <c r="F1375" t="s">
        <v>206</v>
      </c>
      <c r="G1375">
        <v>151</v>
      </c>
      <c r="H1375">
        <v>310</v>
      </c>
      <c r="I1375">
        <v>388</v>
      </c>
      <c r="J1375">
        <v>13087.25</v>
      </c>
      <c r="K1375">
        <v>10774.62</v>
      </c>
      <c r="L1375">
        <v>9619.66</v>
      </c>
      <c r="M1375">
        <v>5107.6791999999996</v>
      </c>
      <c r="N1375">
        <v>151</v>
      </c>
      <c r="O1375">
        <v>155</v>
      </c>
      <c r="P1375">
        <v>219</v>
      </c>
      <c r="Q1375">
        <v>6727.24</v>
      </c>
      <c r="R1375">
        <v>5335.07</v>
      </c>
      <c r="S1375">
        <v>4504.47</v>
      </c>
      <c r="T1375">
        <v>2995.1212999999998</v>
      </c>
      <c r="U1375">
        <v>151</v>
      </c>
      <c r="V1375">
        <v>155</v>
      </c>
      <c r="W1375">
        <v>169</v>
      </c>
      <c r="X1375">
        <v>6360.01</v>
      </c>
      <c r="Y1375">
        <v>5439.55</v>
      </c>
      <c r="Z1375">
        <v>5115.1899999999996</v>
      </c>
      <c r="AA1375">
        <v>2112.5578999999998</v>
      </c>
      <c r="AB1375">
        <v>146</v>
      </c>
      <c r="AC1375">
        <v>150</v>
      </c>
      <c r="AD1375">
        <v>112</v>
      </c>
      <c r="AE1375">
        <v>139</v>
      </c>
      <c r="AF1375">
        <v>146</v>
      </c>
      <c r="AG1375">
        <v>150</v>
      </c>
      <c r="AH1375">
        <v>112</v>
      </c>
      <c r="AI1375">
        <v>139</v>
      </c>
      <c r="AJ1375">
        <v>146</v>
      </c>
      <c r="AK1375">
        <v>150</v>
      </c>
      <c r="AL1375">
        <v>112</v>
      </c>
      <c r="AM1375">
        <v>139</v>
      </c>
    </row>
    <row r="1376" spans="1:39" x14ac:dyDescent="0.15">
      <c r="A1376" t="s">
        <v>221</v>
      </c>
      <c r="B1376">
        <v>100</v>
      </c>
      <c r="C1376">
        <v>2</v>
      </c>
      <c r="D1376">
        <v>1</v>
      </c>
      <c r="E1376" t="s">
        <v>30</v>
      </c>
      <c r="F1376" t="s">
        <v>206</v>
      </c>
      <c r="G1376">
        <v>20</v>
      </c>
      <c r="H1376">
        <v>41</v>
      </c>
      <c r="I1376">
        <v>55</v>
      </c>
      <c r="J1376">
        <v>1741.61</v>
      </c>
      <c r="K1376">
        <v>1375.99</v>
      </c>
      <c r="L1376">
        <v>1267.57</v>
      </c>
      <c r="M1376">
        <v>671.45619999999997</v>
      </c>
      <c r="N1376">
        <v>20</v>
      </c>
      <c r="O1376">
        <v>21</v>
      </c>
      <c r="P1376">
        <v>32</v>
      </c>
      <c r="Q1376">
        <v>912.75</v>
      </c>
      <c r="R1376">
        <v>709.06</v>
      </c>
      <c r="S1376">
        <v>600.64</v>
      </c>
      <c r="T1376">
        <v>384.88499999999999</v>
      </c>
      <c r="U1376">
        <v>20</v>
      </c>
      <c r="V1376">
        <v>20</v>
      </c>
      <c r="W1376">
        <v>23</v>
      </c>
      <c r="X1376">
        <v>828.86</v>
      </c>
      <c r="Y1376">
        <v>666.93</v>
      </c>
      <c r="Z1376">
        <v>666.93</v>
      </c>
      <c r="AA1376">
        <v>286.57119999999998</v>
      </c>
      <c r="AB1376">
        <v>19</v>
      </c>
      <c r="AC1376">
        <v>19</v>
      </c>
      <c r="AD1376">
        <v>12</v>
      </c>
      <c r="AE1376">
        <v>20</v>
      </c>
      <c r="AF1376">
        <v>19</v>
      </c>
      <c r="AG1376">
        <v>19</v>
      </c>
      <c r="AH1376">
        <v>12</v>
      </c>
      <c r="AI1376">
        <v>20</v>
      </c>
      <c r="AJ1376">
        <v>19</v>
      </c>
      <c r="AK1376">
        <v>19</v>
      </c>
      <c r="AL1376">
        <v>12</v>
      </c>
      <c r="AM1376">
        <v>20</v>
      </c>
    </row>
    <row r="1377" spans="1:39" x14ac:dyDescent="0.15">
      <c r="A1377" t="s">
        <v>221</v>
      </c>
      <c r="B1377">
        <v>100</v>
      </c>
      <c r="C1377">
        <v>2</v>
      </c>
      <c r="D1377">
        <v>1</v>
      </c>
      <c r="E1377" t="s">
        <v>29</v>
      </c>
      <c r="F1377" t="s">
        <v>206</v>
      </c>
      <c r="G1377">
        <v>172</v>
      </c>
      <c r="H1377">
        <v>353</v>
      </c>
      <c r="I1377">
        <v>448</v>
      </c>
      <c r="J1377">
        <v>15597.12</v>
      </c>
      <c r="K1377">
        <v>12051.69</v>
      </c>
      <c r="L1377">
        <v>11070.57</v>
      </c>
      <c r="M1377">
        <v>6024.9351999999999</v>
      </c>
      <c r="N1377">
        <v>172</v>
      </c>
      <c r="O1377">
        <v>175</v>
      </c>
      <c r="P1377">
        <v>234</v>
      </c>
      <c r="Q1377">
        <v>7370.97</v>
      </c>
      <c r="R1377">
        <v>5550.5</v>
      </c>
      <c r="S1377">
        <v>4744.79</v>
      </c>
      <c r="T1377">
        <v>3330.6026999999999</v>
      </c>
      <c r="U1377">
        <v>172</v>
      </c>
      <c r="V1377">
        <v>178</v>
      </c>
      <c r="W1377">
        <v>214</v>
      </c>
      <c r="X1377">
        <v>8226.15</v>
      </c>
      <c r="Y1377">
        <v>6501.19</v>
      </c>
      <c r="Z1377">
        <v>6325.78</v>
      </c>
      <c r="AA1377">
        <v>2694.3325</v>
      </c>
      <c r="AB1377">
        <v>164</v>
      </c>
      <c r="AC1377">
        <v>161</v>
      </c>
      <c r="AD1377">
        <v>124</v>
      </c>
      <c r="AE1377">
        <v>166</v>
      </c>
      <c r="AF1377">
        <v>164</v>
      </c>
      <c r="AG1377">
        <v>161</v>
      </c>
      <c r="AH1377">
        <v>124</v>
      </c>
      <c r="AI1377">
        <v>166</v>
      </c>
      <c r="AJ1377">
        <v>164</v>
      </c>
      <c r="AK1377">
        <v>161</v>
      </c>
      <c r="AL1377">
        <v>124</v>
      </c>
      <c r="AM1377">
        <v>166</v>
      </c>
    </row>
    <row r="1378" spans="1:39" x14ac:dyDescent="0.15">
      <c r="A1378" t="s">
        <v>221</v>
      </c>
      <c r="B1378">
        <v>100</v>
      </c>
      <c r="C1378">
        <v>2</v>
      </c>
      <c r="D1378">
        <v>1</v>
      </c>
      <c r="E1378" t="s">
        <v>32</v>
      </c>
      <c r="F1378" t="s">
        <v>206</v>
      </c>
      <c r="G1378">
        <v>1</v>
      </c>
      <c r="H1378">
        <v>2</v>
      </c>
      <c r="I1378">
        <v>4</v>
      </c>
      <c r="J1378">
        <v>116.99</v>
      </c>
      <c r="K1378">
        <v>81.83</v>
      </c>
      <c r="L1378">
        <v>81.83</v>
      </c>
      <c r="M1378">
        <v>29.282699999999998</v>
      </c>
      <c r="N1378">
        <v>1</v>
      </c>
      <c r="O1378">
        <v>1</v>
      </c>
      <c r="P1378">
        <v>3</v>
      </c>
      <c r="Q1378">
        <v>77.989999999999995</v>
      </c>
      <c r="R1378">
        <v>54.53</v>
      </c>
      <c r="S1378">
        <v>54.53</v>
      </c>
      <c r="T1378">
        <v>21.532699999999998</v>
      </c>
      <c r="U1378">
        <v>1</v>
      </c>
      <c r="V1378">
        <v>1</v>
      </c>
      <c r="W1378">
        <v>1</v>
      </c>
      <c r="X1378">
        <v>39</v>
      </c>
      <c r="Y1378">
        <v>27.3</v>
      </c>
      <c r="Z1378">
        <v>27.3</v>
      </c>
      <c r="AA1378">
        <v>7.75</v>
      </c>
      <c r="AB1378">
        <v>1</v>
      </c>
      <c r="AC1378">
        <v>1</v>
      </c>
      <c r="AD1378">
        <v>1</v>
      </c>
      <c r="AE1378">
        <v>1</v>
      </c>
      <c r="AF1378">
        <v>1</v>
      </c>
      <c r="AG1378">
        <v>1</v>
      </c>
      <c r="AH1378">
        <v>1</v>
      </c>
      <c r="AI1378">
        <v>1</v>
      </c>
      <c r="AJ1378">
        <v>1</v>
      </c>
      <c r="AK1378">
        <v>1</v>
      </c>
      <c r="AL1378">
        <v>1</v>
      </c>
      <c r="AM1378">
        <v>1</v>
      </c>
    </row>
    <row r="1379" spans="1:39" x14ac:dyDescent="0.15">
      <c r="A1379" t="s">
        <v>221</v>
      </c>
      <c r="B1379">
        <v>100</v>
      </c>
      <c r="C1379">
        <v>2</v>
      </c>
      <c r="D1379">
        <v>2</v>
      </c>
      <c r="E1379" t="s">
        <v>28</v>
      </c>
      <c r="F1379" t="s">
        <v>206</v>
      </c>
      <c r="G1379">
        <v>23</v>
      </c>
      <c r="H1379">
        <v>47</v>
      </c>
      <c r="I1379">
        <v>64</v>
      </c>
      <c r="J1379">
        <v>2073.46</v>
      </c>
      <c r="K1379">
        <v>1685.31</v>
      </c>
      <c r="L1379">
        <v>1296.93</v>
      </c>
      <c r="M1379">
        <v>751.34249999999997</v>
      </c>
      <c r="N1379">
        <v>23</v>
      </c>
      <c r="O1379">
        <v>24</v>
      </c>
      <c r="P1379">
        <v>36</v>
      </c>
      <c r="Q1379">
        <v>993.75</v>
      </c>
      <c r="R1379">
        <v>781.05</v>
      </c>
      <c r="S1379">
        <v>535.70000000000005</v>
      </c>
      <c r="T1379">
        <v>411.51220000000001</v>
      </c>
      <c r="U1379">
        <v>23</v>
      </c>
      <c r="V1379">
        <v>23</v>
      </c>
      <c r="W1379">
        <v>28</v>
      </c>
      <c r="X1379">
        <v>1079.71</v>
      </c>
      <c r="Y1379">
        <v>904.26</v>
      </c>
      <c r="Z1379">
        <v>761.23</v>
      </c>
      <c r="AA1379">
        <v>339.83030000000002</v>
      </c>
      <c r="AB1379">
        <v>23</v>
      </c>
      <c r="AC1379">
        <v>22</v>
      </c>
      <c r="AD1379">
        <v>10</v>
      </c>
      <c r="AE1379">
        <v>18</v>
      </c>
      <c r="AF1379">
        <v>23</v>
      </c>
      <c r="AG1379">
        <v>22</v>
      </c>
      <c r="AH1379">
        <v>10</v>
      </c>
      <c r="AI1379">
        <v>18</v>
      </c>
      <c r="AJ1379">
        <v>23</v>
      </c>
      <c r="AK1379">
        <v>22</v>
      </c>
      <c r="AL1379">
        <v>10</v>
      </c>
      <c r="AM1379">
        <v>18</v>
      </c>
    </row>
    <row r="1380" spans="1:39" x14ac:dyDescent="0.15">
      <c r="A1380" t="s">
        <v>221</v>
      </c>
      <c r="B1380">
        <v>100</v>
      </c>
      <c r="C1380">
        <v>2</v>
      </c>
      <c r="D1380">
        <v>2</v>
      </c>
      <c r="E1380" t="s">
        <v>30</v>
      </c>
      <c r="F1380" t="s">
        <v>206</v>
      </c>
      <c r="G1380">
        <v>1</v>
      </c>
      <c r="H1380">
        <v>2</v>
      </c>
      <c r="I1380">
        <v>2</v>
      </c>
      <c r="J1380">
        <v>88</v>
      </c>
      <c r="K1380">
        <v>88</v>
      </c>
      <c r="L1380">
        <v>88</v>
      </c>
      <c r="M1380">
        <v>18.89</v>
      </c>
      <c r="N1380">
        <v>1</v>
      </c>
      <c r="O1380">
        <v>1</v>
      </c>
      <c r="P1380">
        <v>1</v>
      </c>
      <c r="Q1380">
        <v>39</v>
      </c>
      <c r="R1380">
        <v>39</v>
      </c>
      <c r="S1380">
        <v>39</v>
      </c>
      <c r="T1380">
        <v>7.03</v>
      </c>
      <c r="U1380">
        <v>1</v>
      </c>
      <c r="V1380">
        <v>1</v>
      </c>
      <c r="W1380">
        <v>1</v>
      </c>
      <c r="X1380">
        <v>49</v>
      </c>
      <c r="Y1380">
        <v>49</v>
      </c>
      <c r="Z1380">
        <v>49</v>
      </c>
      <c r="AA1380">
        <v>11.86</v>
      </c>
      <c r="AB1380">
        <v>1</v>
      </c>
      <c r="AC1380">
        <v>1</v>
      </c>
      <c r="AD1380">
        <v>0</v>
      </c>
      <c r="AE1380">
        <v>1</v>
      </c>
      <c r="AF1380">
        <v>1</v>
      </c>
      <c r="AG1380">
        <v>1</v>
      </c>
      <c r="AH1380">
        <v>0</v>
      </c>
      <c r="AI1380">
        <v>1</v>
      </c>
      <c r="AJ1380">
        <v>1</v>
      </c>
      <c r="AK1380">
        <v>1</v>
      </c>
      <c r="AL1380">
        <v>0</v>
      </c>
      <c r="AM1380">
        <v>1</v>
      </c>
    </row>
    <row r="1381" spans="1:39" x14ac:dyDescent="0.15">
      <c r="A1381" t="s">
        <v>221</v>
      </c>
      <c r="B1381">
        <v>100</v>
      </c>
      <c r="C1381">
        <v>2</v>
      </c>
      <c r="D1381">
        <v>2</v>
      </c>
      <c r="E1381" t="s">
        <v>29</v>
      </c>
      <c r="F1381" t="s">
        <v>206</v>
      </c>
      <c r="G1381">
        <v>9</v>
      </c>
      <c r="H1381">
        <v>18</v>
      </c>
      <c r="I1381">
        <v>24</v>
      </c>
      <c r="J1381">
        <v>780.85</v>
      </c>
      <c r="K1381">
        <v>662.38</v>
      </c>
      <c r="L1381">
        <v>553.59</v>
      </c>
      <c r="M1381">
        <v>272.8605</v>
      </c>
      <c r="N1381">
        <v>9</v>
      </c>
      <c r="O1381">
        <v>9</v>
      </c>
      <c r="P1381">
        <v>11</v>
      </c>
      <c r="Q1381">
        <v>317.91000000000003</v>
      </c>
      <c r="R1381">
        <v>264.51</v>
      </c>
      <c r="S1381">
        <v>155.72</v>
      </c>
      <c r="T1381">
        <v>139.17840000000001</v>
      </c>
      <c r="U1381">
        <v>9</v>
      </c>
      <c r="V1381">
        <v>9</v>
      </c>
      <c r="W1381">
        <v>13</v>
      </c>
      <c r="X1381">
        <v>462.94</v>
      </c>
      <c r="Y1381">
        <v>397.87</v>
      </c>
      <c r="Z1381">
        <v>397.87</v>
      </c>
      <c r="AA1381">
        <v>133.68209999999999</v>
      </c>
      <c r="AB1381">
        <v>9</v>
      </c>
      <c r="AC1381">
        <v>9</v>
      </c>
      <c r="AD1381">
        <v>6</v>
      </c>
      <c r="AE1381">
        <v>9</v>
      </c>
      <c r="AF1381">
        <v>9</v>
      </c>
      <c r="AG1381">
        <v>9</v>
      </c>
      <c r="AH1381">
        <v>6</v>
      </c>
      <c r="AI1381">
        <v>9</v>
      </c>
      <c r="AJ1381">
        <v>9</v>
      </c>
      <c r="AK1381">
        <v>9</v>
      </c>
      <c r="AL1381">
        <v>6</v>
      </c>
      <c r="AM1381">
        <v>9</v>
      </c>
    </row>
    <row r="1382" spans="1:39" x14ac:dyDescent="0.15">
      <c r="A1382" t="s">
        <v>222</v>
      </c>
      <c r="B1382">
        <v>-1</v>
      </c>
      <c r="C1382">
        <v>0</v>
      </c>
      <c r="D1382">
        <v>0</v>
      </c>
      <c r="E1382" t="s">
        <v>28</v>
      </c>
      <c r="F1382" t="s">
        <v>206</v>
      </c>
      <c r="G1382">
        <v>0</v>
      </c>
      <c r="H1382">
        <v>26011</v>
      </c>
      <c r="I1382">
        <v>55075</v>
      </c>
      <c r="J1382">
        <v>2936211.79</v>
      </c>
      <c r="K1382">
        <v>2631550.66</v>
      </c>
      <c r="L1382">
        <v>2553122.46</v>
      </c>
      <c r="M1382">
        <v>753318.64359999995</v>
      </c>
      <c r="N1382">
        <v>0</v>
      </c>
      <c r="O1382">
        <v>112</v>
      </c>
      <c r="P1382">
        <v>472</v>
      </c>
      <c r="Q1382">
        <v>20892.93</v>
      </c>
      <c r="R1382">
        <v>17938.22</v>
      </c>
      <c r="S1382">
        <v>17792.68</v>
      </c>
      <c r="T1382">
        <v>7904.3311999999996</v>
      </c>
      <c r="U1382">
        <v>0</v>
      </c>
      <c r="V1382">
        <v>25899</v>
      </c>
      <c r="W1382">
        <v>54603</v>
      </c>
      <c r="X1382">
        <v>2915318.86</v>
      </c>
      <c r="Y1382">
        <v>2613612.44</v>
      </c>
      <c r="Z1382">
        <v>2535329.7799999998</v>
      </c>
      <c r="AA1382">
        <v>745414.31240000005</v>
      </c>
      <c r="AB1382">
        <v>0</v>
      </c>
      <c r="AC1382">
        <v>0</v>
      </c>
      <c r="AD1382">
        <v>0</v>
      </c>
      <c r="AE1382">
        <v>0</v>
      </c>
      <c r="AF1382">
        <v>0</v>
      </c>
      <c r="AG1382">
        <v>0</v>
      </c>
      <c r="AH1382">
        <v>0</v>
      </c>
      <c r="AI1382">
        <v>0</v>
      </c>
      <c r="AJ1382">
        <v>0</v>
      </c>
      <c r="AK1382">
        <v>0</v>
      </c>
      <c r="AL1382">
        <v>0</v>
      </c>
      <c r="AM1382">
        <v>0</v>
      </c>
    </row>
    <row r="1383" spans="1:39" x14ac:dyDescent="0.15">
      <c r="A1383" t="s">
        <v>222</v>
      </c>
      <c r="B1383">
        <v>5</v>
      </c>
      <c r="C1383">
        <v>1</v>
      </c>
      <c r="D1383">
        <v>0</v>
      </c>
      <c r="E1383" t="s">
        <v>28</v>
      </c>
      <c r="F1383" t="s">
        <v>206</v>
      </c>
      <c r="G1383">
        <v>541</v>
      </c>
      <c r="H1383">
        <v>1153</v>
      </c>
      <c r="I1383">
        <v>7750</v>
      </c>
      <c r="J1383">
        <v>462127.2</v>
      </c>
      <c r="K1383">
        <v>407374.85</v>
      </c>
      <c r="L1383">
        <v>367097.3</v>
      </c>
      <c r="M1383">
        <v>114709.3514</v>
      </c>
      <c r="N1383">
        <v>237</v>
      </c>
      <c r="O1383">
        <v>470</v>
      </c>
      <c r="P1383">
        <v>3440</v>
      </c>
      <c r="Q1383">
        <v>209885.18</v>
      </c>
      <c r="R1383">
        <v>182230.17</v>
      </c>
      <c r="S1383">
        <v>159269.62</v>
      </c>
      <c r="T1383">
        <v>54337.959499999997</v>
      </c>
      <c r="U1383">
        <v>304</v>
      </c>
      <c r="V1383">
        <v>683</v>
      </c>
      <c r="W1383">
        <v>4310</v>
      </c>
      <c r="X1383">
        <v>252242.02</v>
      </c>
      <c r="Y1383">
        <v>225144.68</v>
      </c>
      <c r="Z1383">
        <v>207827.68</v>
      </c>
      <c r="AA1383">
        <v>60371.391900000002</v>
      </c>
      <c r="AB1383">
        <v>524</v>
      </c>
      <c r="AC1383">
        <v>423</v>
      </c>
      <c r="AD1383">
        <v>349</v>
      </c>
      <c r="AE1383">
        <v>333</v>
      </c>
      <c r="AF1383">
        <v>232</v>
      </c>
      <c r="AG1383">
        <v>223</v>
      </c>
      <c r="AH1383">
        <v>192</v>
      </c>
      <c r="AI1383">
        <v>165</v>
      </c>
      <c r="AJ1383">
        <v>292</v>
      </c>
      <c r="AK1383">
        <v>200</v>
      </c>
      <c r="AL1383">
        <v>157</v>
      </c>
      <c r="AM1383">
        <v>168</v>
      </c>
    </row>
    <row r="1384" spans="1:39" x14ac:dyDescent="0.15">
      <c r="A1384" t="s">
        <v>222</v>
      </c>
      <c r="B1384">
        <v>5</v>
      </c>
      <c r="C1384">
        <v>1</v>
      </c>
      <c r="D1384">
        <v>0</v>
      </c>
      <c r="E1384" t="s">
        <v>29</v>
      </c>
      <c r="F1384" t="s">
        <v>206</v>
      </c>
      <c r="G1384">
        <v>8</v>
      </c>
      <c r="H1384">
        <v>14</v>
      </c>
      <c r="I1384">
        <v>103</v>
      </c>
      <c r="J1384">
        <v>5858.87</v>
      </c>
      <c r="K1384">
        <v>4953.92</v>
      </c>
      <c r="L1384">
        <v>4598.42</v>
      </c>
      <c r="M1384">
        <v>1458.7460000000001</v>
      </c>
      <c r="N1384">
        <v>6</v>
      </c>
      <c r="O1384">
        <v>11</v>
      </c>
      <c r="P1384">
        <v>84</v>
      </c>
      <c r="Q1384">
        <v>4590.8900000000003</v>
      </c>
      <c r="R1384">
        <v>3910.36</v>
      </c>
      <c r="S1384">
        <v>3786.16</v>
      </c>
      <c r="T1384">
        <v>1152.9916000000001</v>
      </c>
      <c r="U1384">
        <v>2</v>
      </c>
      <c r="V1384">
        <v>3</v>
      </c>
      <c r="W1384">
        <v>19</v>
      </c>
      <c r="X1384">
        <v>1267.98</v>
      </c>
      <c r="Y1384">
        <v>1043.56</v>
      </c>
      <c r="Z1384">
        <v>812.26</v>
      </c>
      <c r="AA1384">
        <v>305.75439999999998</v>
      </c>
      <c r="AB1384">
        <v>8</v>
      </c>
      <c r="AC1384">
        <v>7</v>
      </c>
      <c r="AD1384">
        <v>7</v>
      </c>
      <c r="AE1384">
        <v>7</v>
      </c>
      <c r="AF1384">
        <v>6</v>
      </c>
      <c r="AG1384">
        <v>6</v>
      </c>
      <c r="AH1384">
        <v>6</v>
      </c>
      <c r="AI1384">
        <v>6</v>
      </c>
      <c r="AJ1384">
        <v>2</v>
      </c>
      <c r="AK1384">
        <v>1</v>
      </c>
      <c r="AL1384">
        <v>1</v>
      </c>
      <c r="AM1384">
        <v>1</v>
      </c>
    </row>
    <row r="1385" spans="1:39" x14ac:dyDescent="0.15">
      <c r="A1385" t="s">
        <v>222</v>
      </c>
      <c r="B1385">
        <v>5</v>
      </c>
      <c r="C1385">
        <v>1</v>
      </c>
      <c r="D1385">
        <v>0</v>
      </c>
      <c r="E1385" t="s">
        <v>32</v>
      </c>
      <c r="F1385" t="s">
        <v>206</v>
      </c>
      <c r="G1385">
        <v>248</v>
      </c>
      <c r="H1385">
        <v>576</v>
      </c>
      <c r="I1385">
        <v>3886</v>
      </c>
      <c r="J1385">
        <v>224950.98</v>
      </c>
      <c r="K1385">
        <v>181105.15</v>
      </c>
      <c r="L1385">
        <v>166332.66</v>
      </c>
      <c r="M1385">
        <v>54956.567199999998</v>
      </c>
      <c r="N1385">
        <v>31</v>
      </c>
      <c r="O1385">
        <v>80</v>
      </c>
      <c r="P1385">
        <v>549</v>
      </c>
      <c r="Q1385">
        <v>30648.69</v>
      </c>
      <c r="R1385">
        <v>23144.52</v>
      </c>
      <c r="S1385">
        <v>19236.89</v>
      </c>
      <c r="T1385">
        <v>8134.5852000000004</v>
      </c>
      <c r="U1385">
        <v>217</v>
      </c>
      <c r="V1385">
        <v>496</v>
      </c>
      <c r="W1385">
        <v>3337</v>
      </c>
      <c r="X1385">
        <v>194302.29</v>
      </c>
      <c r="Y1385">
        <v>157960.63</v>
      </c>
      <c r="Z1385">
        <v>147095.76999999999</v>
      </c>
      <c r="AA1385">
        <v>46821.982000000004</v>
      </c>
      <c r="AB1385">
        <v>243</v>
      </c>
      <c r="AC1385">
        <v>179</v>
      </c>
      <c r="AD1385">
        <v>150</v>
      </c>
      <c r="AE1385">
        <v>172</v>
      </c>
      <c r="AF1385">
        <v>31</v>
      </c>
      <c r="AG1385">
        <v>27</v>
      </c>
      <c r="AH1385">
        <v>25</v>
      </c>
      <c r="AI1385">
        <v>27</v>
      </c>
      <c r="AJ1385">
        <v>212</v>
      </c>
      <c r="AK1385">
        <v>152</v>
      </c>
      <c r="AL1385">
        <v>125</v>
      </c>
      <c r="AM1385">
        <v>145</v>
      </c>
    </row>
    <row r="1386" spans="1:39" x14ac:dyDescent="0.15">
      <c r="A1386" t="s">
        <v>222</v>
      </c>
      <c r="B1386">
        <v>5</v>
      </c>
      <c r="C1386">
        <v>1</v>
      </c>
      <c r="D1386">
        <v>1</v>
      </c>
      <c r="E1386" t="s">
        <v>28</v>
      </c>
      <c r="F1386" t="s">
        <v>206</v>
      </c>
      <c r="G1386">
        <v>2824</v>
      </c>
      <c r="H1386">
        <v>7935</v>
      </c>
      <c r="I1386">
        <v>41531</v>
      </c>
      <c r="J1386">
        <v>2415873.9500000002</v>
      </c>
      <c r="K1386">
        <v>2146943.29</v>
      </c>
      <c r="L1386">
        <v>1925494.2</v>
      </c>
      <c r="M1386">
        <v>620246.7487</v>
      </c>
      <c r="N1386">
        <v>1601</v>
      </c>
      <c r="O1386">
        <v>3954</v>
      </c>
      <c r="P1386">
        <v>23895</v>
      </c>
      <c r="Q1386">
        <v>1402292.37</v>
      </c>
      <c r="R1386">
        <v>1264330.3600000001</v>
      </c>
      <c r="S1386">
        <v>1117622.53</v>
      </c>
      <c r="T1386">
        <v>374440.79810000001</v>
      </c>
      <c r="U1386">
        <v>1223</v>
      </c>
      <c r="V1386">
        <v>3981</v>
      </c>
      <c r="W1386">
        <v>17636</v>
      </c>
      <c r="X1386">
        <v>1013581.58</v>
      </c>
      <c r="Y1386">
        <v>882612.93</v>
      </c>
      <c r="Z1386">
        <v>807871.67</v>
      </c>
      <c r="AA1386">
        <v>245805.95060000001</v>
      </c>
      <c r="AB1386">
        <v>2630</v>
      </c>
      <c r="AC1386">
        <v>2652</v>
      </c>
      <c r="AD1386">
        <v>1776</v>
      </c>
      <c r="AE1386">
        <v>2500</v>
      </c>
      <c r="AF1386">
        <v>1537</v>
      </c>
      <c r="AG1386">
        <v>1535</v>
      </c>
      <c r="AH1386">
        <v>1071</v>
      </c>
      <c r="AI1386">
        <v>1469</v>
      </c>
      <c r="AJ1386">
        <v>1093</v>
      </c>
      <c r="AK1386">
        <v>1117</v>
      </c>
      <c r="AL1386">
        <v>705</v>
      </c>
      <c r="AM1386">
        <v>1031</v>
      </c>
    </row>
    <row r="1387" spans="1:39" x14ac:dyDescent="0.15">
      <c r="A1387" t="s">
        <v>222</v>
      </c>
      <c r="B1387">
        <v>5</v>
      </c>
      <c r="C1387">
        <v>1</v>
      </c>
      <c r="D1387">
        <v>1</v>
      </c>
      <c r="E1387" t="s">
        <v>30</v>
      </c>
      <c r="F1387" t="s">
        <v>206</v>
      </c>
      <c r="G1387">
        <v>348</v>
      </c>
      <c r="H1387">
        <v>963</v>
      </c>
      <c r="I1387">
        <v>4963</v>
      </c>
      <c r="J1387">
        <v>285679.62</v>
      </c>
      <c r="K1387">
        <v>254920.38</v>
      </c>
      <c r="L1387">
        <v>228282.56</v>
      </c>
      <c r="M1387">
        <v>72768.2016</v>
      </c>
      <c r="N1387">
        <v>198</v>
      </c>
      <c r="O1387">
        <v>487</v>
      </c>
      <c r="P1387">
        <v>2795</v>
      </c>
      <c r="Q1387">
        <v>163093.18</v>
      </c>
      <c r="R1387">
        <v>146381.42000000001</v>
      </c>
      <c r="S1387">
        <v>129458.46</v>
      </c>
      <c r="T1387">
        <v>43164.233500000002</v>
      </c>
      <c r="U1387">
        <v>150</v>
      </c>
      <c r="V1387">
        <v>476</v>
      </c>
      <c r="W1387">
        <v>2168</v>
      </c>
      <c r="X1387">
        <v>122586.44</v>
      </c>
      <c r="Y1387">
        <v>108538.96</v>
      </c>
      <c r="Z1387">
        <v>98824.1</v>
      </c>
      <c r="AA1387">
        <v>29603.968099999998</v>
      </c>
      <c r="AB1387">
        <v>322</v>
      </c>
      <c r="AC1387">
        <v>337</v>
      </c>
      <c r="AD1387">
        <v>195</v>
      </c>
      <c r="AE1387">
        <v>333</v>
      </c>
      <c r="AF1387">
        <v>186</v>
      </c>
      <c r="AG1387">
        <v>193</v>
      </c>
      <c r="AH1387">
        <v>117</v>
      </c>
      <c r="AI1387">
        <v>194</v>
      </c>
      <c r="AJ1387">
        <v>136</v>
      </c>
      <c r="AK1387">
        <v>144</v>
      </c>
      <c r="AL1387">
        <v>78</v>
      </c>
      <c r="AM1387">
        <v>139</v>
      </c>
    </row>
    <row r="1388" spans="1:39" x14ac:dyDescent="0.15">
      <c r="A1388" t="s">
        <v>222</v>
      </c>
      <c r="B1388">
        <v>5</v>
      </c>
      <c r="C1388">
        <v>1</v>
      </c>
      <c r="D1388">
        <v>1</v>
      </c>
      <c r="E1388" t="s">
        <v>29</v>
      </c>
      <c r="F1388" t="s">
        <v>206</v>
      </c>
      <c r="G1388">
        <v>4754</v>
      </c>
      <c r="H1388">
        <v>15211</v>
      </c>
      <c r="I1388">
        <v>73789</v>
      </c>
      <c r="J1388">
        <v>4207331.88</v>
      </c>
      <c r="K1388">
        <v>3542155.68</v>
      </c>
      <c r="L1388">
        <v>3138781.72</v>
      </c>
      <c r="M1388">
        <v>1060103.0782000001</v>
      </c>
      <c r="N1388">
        <v>1523</v>
      </c>
      <c r="O1388">
        <v>4007</v>
      </c>
      <c r="P1388">
        <v>24124</v>
      </c>
      <c r="Q1388">
        <v>1378246.69</v>
      </c>
      <c r="R1388">
        <v>1164540.5900000001</v>
      </c>
      <c r="S1388">
        <v>1024923.87</v>
      </c>
      <c r="T1388">
        <v>371388.96980000002</v>
      </c>
      <c r="U1388">
        <v>3231</v>
      </c>
      <c r="V1388">
        <v>11204</v>
      </c>
      <c r="W1388">
        <v>49665</v>
      </c>
      <c r="X1388">
        <v>2829085.19</v>
      </c>
      <c r="Y1388">
        <v>2377615.09</v>
      </c>
      <c r="Z1388">
        <v>2113857.85</v>
      </c>
      <c r="AA1388">
        <v>688714.10840000003</v>
      </c>
      <c r="AB1388">
        <v>4514</v>
      </c>
      <c r="AC1388">
        <v>4609</v>
      </c>
      <c r="AD1388">
        <v>3226</v>
      </c>
      <c r="AE1388">
        <v>4535</v>
      </c>
      <c r="AF1388">
        <v>1459</v>
      </c>
      <c r="AG1388">
        <v>1461</v>
      </c>
      <c r="AH1388">
        <v>1068</v>
      </c>
      <c r="AI1388">
        <v>1469</v>
      </c>
      <c r="AJ1388">
        <v>3055</v>
      </c>
      <c r="AK1388">
        <v>3148</v>
      </c>
      <c r="AL1388">
        <v>2158</v>
      </c>
      <c r="AM1388">
        <v>3066</v>
      </c>
    </row>
    <row r="1389" spans="1:39" x14ac:dyDescent="0.15">
      <c r="A1389" t="s">
        <v>222</v>
      </c>
      <c r="B1389">
        <v>5</v>
      </c>
      <c r="C1389">
        <v>1</v>
      </c>
      <c r="D1389">
        <v>1</v>
      </c>
      <c r="E1389" t="s">
        <v>31</v>
      </c>
      <c r="F1389" t="s">
        <v>206</v>
      </c>
      <c r="G1389">
        <v>2</v>
      </c>
      <c r="H1389">
        <v>25</v>
      </c>
      <c r="I1389">
        <v>48</v>
      </c>
      <c r="J1389">
        <v>2112.7399999999998</v>
      </c>
      <c r="K1389">
        <v>1690.27</v>
      </c>
      <c r="L1389">
        <v>1565.11</v>
      </c>
      <c r="M1389">
        <v>658.39110000000005</v>
      </c>
      <c r="N1389">
        <v>1</v>
      </c>
      <c r="O1389">
        <v>10</v>
      </c>
      <c r="P1389">
        <v>22</v>
      </c>
      <c r="Q1389">
        <v>908.84</v>
      </c>
      <c r="R1389">
        <v>796.84</v>
      </c>
      <c r="S1389">
        <v>796.84</v>
      </c>
      <c r="T1389">
        <v>325.87830000000002</v>
      </c>
      <c r="U1389">
        <v>1</v>
      </c>
      <c r="V1389">
        <v>15</v>
      </c>
      <c r="W1389">
        <v>26</v>
      </c>
      <c r="X1389">
        <v>1203.9000000000001</v>
      </c>
      <c r="Y1389">
        <v>893.43</v>
      </c>
      <c r="Z1389">
        <v>768.27</v>
      </c>
      <c r="AA1389">
        <v>332.51280000000003</v>
      </c>
      <c r="AB1389">
        <v>2</v>
      </c>
      <c r="AC1389">
        <v>2</v>
      </c>
      <c r="AD1389">
        <v>2</v>
      </c>
      <c r="AE1389">
        <v>2</v>
      </c>
      <c r="AF1389">
        <v>1</v>
      </c>
      <c r="AG1389">
        <v>1</v>
      </c>
      <c r="AH1389">
        <v>1</v>
      </c>
      <c r="AI1389">
        <v>1</v>
      </c>
      <c r="AJ1389">
        <v>1</v>
      </c>
      <c r="AK1389">
        <v>1</v>
      </c>
      <c r="AL1389">
        <v>1</v>
      </c>
      <c r="AM1389">
        <v>1</v>
      </c>
    </row>
    <row r="1390" spans="1:39" x14ac:dyDescent="0.15">
      <c r="A1390" t="s">
        <v>222</v>
      </c>
      <c r="B1390">
        <v>5</v>
      </c>
      <c r="C1390">
        <v>1</v>
      </c>
      <c r="D1390">
        <v>1</v>
      </c>
      <c r="E1390" t="s">
        <v>32</v>
      </c>
      <c r="F1390" t="s">
        <v>206</v>
      </c>
      <c r="G1390">
        <v>299</v>
      </c>
      <c r="H1390">
        <v>828</v>
      </c>
      <c r="I1390">
        <v>4532</v>
      </c>
      <c r="J1390">
        <v>262057.75</v>
      </c>
      <c r="K1390">
        <v>218107.22</v>
      </c>
      <c r="L1390">
        <v>202765.77</v>
      </c>
      <c r="M1390">
        <v>64083.173199999997</v>
      </c>
      <c r="N1390">
        <v>46</v>
      </c>
      <c r="O1390">
        <v>109</v>
      </c>
      <c r="P1390">
        <v>675</v>
      </c>
      <c r="Q1390">
        <v>39232.589999999997</v>
      </c>
      <c r="R1390">
        <v>32577.68</v>
      </c>
      <c r="S1390">
        <v>29265.919999999998</v>
      </c>
      <c r="T1390">
        <v>10375.8014</v>
      </c>
      <c r="U1390">
        <v>253</v>
      </c>
      <c r="V1390">
        <v>719</v>
      </c>
      <c r="W1390">
        <v>3857</v>
      </c>
      <c r="X1390">
        <v>222825.16</v>
      </c>
      <c r="Y1390">
        <v>185529.54</v>
      </c>
      <c r="Z1390">
        <v>173499.85</v>
      </c>
      <c r="AA1390">
        <v>53707.371800000001</v>
      </c>
      <c r="AB1390">
        <v>291</v>
      </c>
      <c r="AC1390">
        <v>274</v>
      </c>
      <c r="AD1390">
        <v>195</v>
      </c>
      <c r="AE1390">
        <v>276</v>
      </c>
      <c r="AF1390">
        <v>46</v>
      </c>
      <c r="AG1390">
        <v>37</v>
      </c>
      <c r="AH1390">
        <v>24</v>
      </c>
      <c r="AI1390">
        <v>45</v>
      </c>
      <c r="AJ1390">
        <v>245</v>
      </c>
      <c r="AK1390">
        <v>237</v>
      </c>
      <c r="AL1390">
        <v>171</v>
      </c>
      <c r="AM1390">
        <v>231</v>
      </c>
    </row>
    <row r="1391" spans="1:39" x14ac:dyDescent="0.15">
      <c r="A1391" t="s">
        <v>222</v>
      </c>
      <c r="B1391">
        <v>5</v>
      </c>
      <c r="C1391">
        <v>1</v>
      </c>
      <c r="D1391">
        <v>2</v>
      </c>
      <c r="E1391" t="s">
        <v>28</v>
      </c>
      <c r="F1391" t="s">
        <v>206</v>
      </c>
      <c r="G1391">
        <v>650</v>
      </c>
      <c r="H1391">
        <v>1349</v>
      </c>
      <c r="I1391">
        <v>9017</v>
      </c>
      <c r="J1391">
        <v>535115.42000000004</v>
      </c>
      <c r="K1391">
        <v>480019.79</v>
      </c>
      <c r="L1391">
        <v>422131.03</v>
      </c>
      <c r="M1391">
        <v>132867.43419999999</v>
      </c>
      <c r="N1391">
        <v>309</v>
      </c>
      <c r="O1391">
        <v>587</v>
      </c>
      <c r="P1391">
        <v>4473</v>
      </c>
      <c r="Q1391">
        <v>272383.3</v>
      </c>
      <c r="R1391">
        <v>241638.7</v>
      </c>
      <c r="S1391">
        <v>204323.46</v>
      </c>
      <c r="T1391">
        <v>70254.038</v>
      </c>
      <c r="U1391">
        <v>341</v>
      </c>
      <c r="V1391">
        <v>762</v>
      </c>
      <c r="W1391">
        <v>4544</v>
      </c>
      <c r="X1391">
        <v>262732.12</v>
      </c>
      <c r="Y1391">
        <v>238381.09</v>
      </c>
      <c r="Z1391">
        <v>217807.57</v>
      </c>
      <c r="AA1391">
        <v>62613.396200000003</v>
      </c>
      <c r="AB1391">
        <v>618</v>
      </c>
      <c r="AC1391">
        <v>593</v>
      </c>
      <c r="AD1391">
        <v>303</v>
      </c>
      <c r="AE1391">
        <v>555</v>
      </c>
      <c r="AF1391">
        <v>295</v>
      </c>
      <c r="AG1391">
        <v>290</v>
      </c>
      <c r="AH1391">
        <v>163</v>
      </c>
      <c r="AI1391">
        <v>278</v>
      </c>
      <c r="AJ1391">
        <v>323</v>
      </c>
      <c r="AK1391">
        <v>303</v>
      </c>
      <c r="AL1391">
        <v>140</v>
      </c>
      <c r="AM1391">
        <v>277</v>
      </c>
    </row>
    <row r="1392" spans="1:39" x14ac:dyDescent="0.15">
      <c r="A1392" t="s">
        <v>222</v>
      </c>
      <c r="B1392">
        <v>5</v>
      </c>
      <c r="C1392">
        <v>1</v>
      </c>
      <c r="D1392">
        <v>2</v>
      </c>
      <c r="E1392" t="s">
        <v>30</v>
      </c>
      <c r="F1392" t="s">
        <v>206</v>
      </c>
      <c r="G1392">
        <v>93</v>
      </c>
      <c r="H1392">
        <v>191</v>
      </c>
      <c r="I1392">
        <v>1293</v>
      </c>
      <c r="J1392">
        <v>77070.5</v>
      </c>
      <c r="K1392">
        <v>67288.95</v>
      </c>
      <c r="L1392">
        <v>57616.56</v>
      </c>
      <c r="M1392">
        <v>19247.196499999998</v>
      </c>
      <c r="N1392">
        <v>43</v>
      </c>
      <c r="O1392">
        <v>81</v>
      </c>
      <c r="P1392">
        <v>641</v>
      </c>
      <c r="Q1392">
        <v>38210.31</v>
      </c>
      <c r="R1392">
        <v>32486.51</v>
      </c>
      <c r="S1392">
        <v>26494.400000000001</v>
      </c>
      <c r="T1392">
        <v>10026.5705</v>
      </c>
      <c r="U1392">
        <v>50</v>
      </c>
      <c r="V1392">
        <v>110</v>
      </c>
      <c r="W1392">
        <v>652</v>
      </c>
      <c r="X1392">
        <v>38860.19</v>
      </c>
      <c r="Y1392">
        <v>34802.44</v>
      </c>
      <c r="Z1392">
        <v>31122.16</v>
      </c>
      <c r="AA1392">
        <v>9220.6260000000002</v>
      </c>
      <c r="AB1392">
        <v>86</v>
      </c>
      <c r="AC1392">
        <v>90</v>
      </c>
      <c r="AD1392">
        <v>47</v>
      </c>
      <c r="AE1392">
        <v>93</v>
      </c>
      <c r="AF1392">
        <v>39</v>
      </c>
      <c r="AG1392">
        <v>43</v>
      </c>
      <c r="AH1392">
        <v>27</v>
      </c>
      <c r="AI1392">
        <v>43</v>
      </c>
      <c r="AJ1392">
        <v>47</v>
      </c>
      <c r="AK1392">
        <v>47</v>
      </c>
      <c r="AL1392">
        <v>20</v>
      </c>
      <c r="AM1392">
        <v>50</v>
      </c>
    </row>
    <row r="1393" spans="1:39" x14ac:dyDescent="0.15">
      <c r="A1393" t="s">
        <v>222</v>
      </c>
      <c r="B1393">
        <v>5</v>
      </c>
      <c r="C1393">
        <v>1</v>
      </c>
      <c r="D1393">
        <v>2</v>
      </c>
      <c r="E1393" t="s">
        <v>29</v>
      </c>
      <c r="F1393" t="s">
        <v>206</v>
      </c>
      <c r="G1393">
        <v>488</v>
      </c>
      <c r="H1393">
        <v>1144</v>
      </c>
      <c r="I1393">
        <v>7268</v>
      </c>
      <c r="J1393">
        <v>427959.02</v>
      </c>
      <c r="K1393">
        <v>357312.47</v>
      </c>
      <c r="L1393">
        <v>322977.95</v>
      </c>
      <c r="M1393">
        <v>104806.8126</v>
      </c>
      <c r="N1393">
        <v>117</v>
      </c>
      <c r="O1393">
        <v>227</v>
      </c>
      <c r="P1393">
        <v>1661</v>
      </c>
      <c r="Q1393">
        <v>100320.65</v>
      </c>
      <c r="R1393">
        <v>84244.6</v>
      </c>
      <c r="S1393">
        <v>72718.350000000006</v>
      </c>
      <c r="T1393">
        <v>26437.22</v>
      </c>
      <c r="U1393">
        <v>371</v>
      </c>
      <c r="V1393">
        <v>917</v>
      </c>
      <c r="W1393">
        <v>5607</v>
      </c>
      <c r="X1393">
        <v>327638.37</v>
      </c>
      <c r="Y1393">
        <v>273067.87</v>
      </c>
      <c r="Z1393">
        <v>250259.6</v>
      </c>
      <c r="AA1393">
        <v>78369.592600000004</v>
      </c>
      <c r="AB1393">
        <v>462</v>
      </c>
      <c r="AC1393">
        <v>458</v>
      </c>
      <c r="AD1393">
        <v>234</v>
      </c>
      <c r="AE1393">
        <v>480</v>
      </c>
      <c r="AF1393">
        <v>108</v>
      </c>
      <c r="AG1393">
        <v>111</v>
      </c>
      <c r="AH1393">
        <v>64</v>
      </c>
      <c r="AI1393">
        <v>112</v>
      </c>
      <c r="AJ1393">
        <v>354</v>
      </c>
      <c r="AK1393">
        <v>347</v>
      </c>
      <c r="AL1393">
        <v>170</v>
      </c>
      <c r="AM1393">
        <v>368</v>
      </c>
    </row>
    <row r="1394" spans="1:39" x14ac:dyDescent="0.15">
      <c r="A1394" t="s">
        <v>222</v>
      </c>
      <c r="B1394">
        <v>5</v>
      </c>
      <c r="C1394">
        <v>1</v>
      </c>
      <c r="D1394">
        <v>2</v>
      </c>
      <c r="E1394" t="s">
        <v>32</v>
      </c>
      <c r="F1394" t="s">
        <v>206</v>
      </c>
      <c r="G1394">
        <v>157</v>
      </c>
      <c r="H1394">
        <v>349</v>
      </c>
      <c r="I1394">
        <v>2406</v>
      </c>
      <c r="J1394">
        <v>140023.93</v>
      </c>
      <c r="K1394">
        <v>116129.01</v>
      </c>
      <c r="L1394">
        <v>107383.78</v>
      </c>
      <c r="M1394">
        <v>33757.077899999997</v>
      </c>
      <c r="N1394">
        <v>18</v>
      </c>
      <c r="O1394">
        <v>32</v>
      </c>
      <c r="P1394">
        <v>270</v>
      </c>
      <c r="Q1394">
        <v>17352.68</v>
      </c>
      <c r="R1394">
        <v>13504.85</v>
      </c>
      <c r="S1394">
        <v>10825.55</v>
      </c>
      <c r="T1394">
        <v>4235.0801000000001</v>
      </c>
      <c r="U1394">
        <v>139</v>
      </c>
      <c r="V1394">
        <v>317</v>
      </c>
      <c r="W1394">
        <v>2136</v>
      </c>
      <c r="X1394">
        <v>122671.25</v>
      </c>
      <c r="Y1394">
        <v>102624.16</v>
      </c>
      <c r="Z1394">
        <v>96558.23</v>
      </c>
      <c r="AA1394">
        <v>29521.997800000001</v>
      </c>
      <c r="AB1394">
        <v>149</v>
      </c>
      <c r="AC1394">
        <v>136</v>
      </c>
      <c r="AD1394">
        <v>78</v>
      </c>
      <c r="AE1394">
        <v>141</v>
      </c>
      <c r="AF1394">
        <v>18</v>
      </c>
      <c r="AG1394">
        <v>16</v>
      </c>
      <c r="AH1394">
        <v>10</v>
      </c>
      <c r="AI1394">
        <v>18</v>
      </c>
      <c r="AJ1394">
        <v>131</v>
      </c>
      <c r="AK1394">
        <v>120</v>
      </c>
      <c r="AL1394">
        <v>68</v>
      </c>
      <c r="AM1394">
        <v>123</v>
      </c>
    </row>
    <row r="1395" spans="1:39" x14ac:dyDescent="0.15">
      <c r="A1395" t="s">
        <v>222</v>
      </c>
      <c r="B1395">
        <v>5</v>
      </c>
      <c r="C1395">
        <v>2</v>
      </c>
      <c r="D1395">
        <v>0</v>
      </c>
      <c r="E1395" t="s">
        <v>28</v>
      </c>
      <c r="F1395" t="s">
        <v>206</v>
      </c>
      <c r="G1395">
        <v>98</v>
      </c>
      <c r="H1395">
        <v>401</v>
      </c>
      <c r="I1395">
        <v>1647</v>
      </c>
      <c r="J1395">
        <v>92120.74</v>
      </c>
      <c r="K1395">
        <v>78041.88</v>
      </c>
      <c r="L1395">
        <v>61859.02</v>
      </c>
      <c r="M1395">
        <v>23824.5422</v>
      </c>
      <c r="N1395">
        <v>98</v>
      </c>
      <c r="O1395">
        <v>177</v>
      </c>
      <c r="P1395">
        <v>786</v>
      </c>
      <c r="Q1395">
        <v>43594.47</v>
      </c>
      <c r="R1395">
        <v>36519.68</v>
      </c>
      <c r="S1395">
        <v>23880.68</v>
      </c>
      <c r="T1395">
        <v>12058.296899999999</v>
      </c>
      <c r="U1395">
        <v>98</v>
      </c>
      <c r="V1395">
        <v>224</v>
      </c>
      <c r="W1395">
        <v>861</v>
      </c>
      <c r="X1395">
        <v>48526.27</v>
      </c>
      <c r="Y1395">
        <v>41522.199999999997</v>
      </c>
      <c r="Z1395">
        <v>37978.339999999997</v>
      </c>
      <c r="AA1395">
        <v>11766.2453</v>
      </c>
      <c r="AB1395">
        <v>98</v>
      </c>
      <c r="AC1395">
        <v>97</v>
      </c>
      <c r="AD1395">
        <v>87</v>
      </c>
      <c r="AE1395">
        <v>85</v>
      </c>
      <c r="AF1395">
        <v>98</v>
      </c>
      <c r="AG1395">
        <v>97</v>
      </c>
      <c r="AH1395">
        <v>87</v>
      </c>
      <c r="AI1395">
        <v>85</v>
      </c>
      <c r="AJ1395">
        <v>98</v>
      </c>
      <c r="AK1395">
        <v>97</v>
      </c>
      <c r="AL1395">
        <v>87</v>
      </c>
      <c r="AM1395">
        <v>85</v>
      </c>
    </row>
    <row r="1396" spans="1:39" x14ac:dyDescent="0.15">
      <c r="A1396" t="s">
        <v>222</v>
      </c>
      <c r="B1396">
        <v>5</v>
      </c>
      <c r="C1396">
        <v>2</v>
      </c>
      <c r="D1396">
        <v>0</v>
      </c>
      <c r="E1396" t="s">
        <v>29</v>
      </c>
      <c r="F1396" t="s">
        <v>206</v>
      </c>
      <c r="G1396">
        <v>7</v>
      </c>
      <c r="H1396">
        <v>27</v>
      </c>
      <c r="I1396">
        <v>132</v>
      </c>
      <c r="J1396">
        <v>7767</v>
      </c>
      <c r="K1396">
        <v>5885.79</v>
      </c>
      <c r="L1396">
        <v>4167.6000000000004</v>
      </c>
      <c r="M1396">
        <v>1952.3966</v>
      </c>
      <c r="N1396">
        <v>7</v>
      </c>
      <c r="O1396">
        <v>11</v>
      </c>
      <c r="P1396">
        <v>56</v>
      </c>
      <c r="Q1396">
        <v>3296.8</v>
      </c>
      <c r="R1396">
        <v>2418.69</v>
      </c>
      <c r="S1396">
        <v>1178.27</v>
      </c>
      <c r="T1396">
        <v>870.67510000000004</v>
      </c>
      <c r="U1396">
        <v>7</v>
      </c>
      <c r="V1396">
        <v>16</v>
      </c>
      <c r="W1396">
        <v>76</v>
      </c>
      <c r="X1396">
        <v>4470.2</v>
      </c>
      <c r="Y1396">
        <v>3467.1</v>
      </c>
      <c r="Z1396">
        <v>2989.33</v>
      </c>
      <c r="AA1396">
        <v>1081.7215000000001</v>
      </c>
      <c r="AB1396">
        <v>7</v>
      </c>
      <c r="AC1396">
        <v>7</v>
      </c>
      <c r="AD1396">
        <v>7</v>
      </c>
      <c r="AE1396">
        <v>7</v>
      </c>
      <c r="AF1396">
        <v>7</v>
      </c>
      <c r="AG1396">
        <v>7</v>
      </c>
      <c r="AH1396">
        <v>7</v>
      </c>
      <c r="AI1396">
        <v>7</v>
      </c>
      <c r="AJ1396">
        <v>7</v>
      </c>
      <c r="AK1396">
        <v>7</v>
      </c>
      <c r="AL1396">
        <v>7</v>
      </c>
      <c r="AM1396">
        <v>7</v>
      </c>
    </row>
    <row r="1397" spans="1:39" x14ac:dyDescent="0.15">
      <c r="A1397" t="s">
        <v>222</v>
      </c>
      <c r="B1397">
        <v>5</v>
      </c>
      <c r="C1397">
        <v>2</v>
      </c>
      <c r="D1397">
        <v>0</v>
      </c>
      <c r="E1397" t="s">
        <v>32</v>
      </c>
      <c r="F1397" t="s">
        <v>206</v>
      </c>
      <c r="G1397">
        <v>67</v>
      </c>
      <c r="H1397">
        <v>285</v>
      </c>
      <c r="I1397">
        <v>1236</v>
      </c>
      <c r="J1397">
        <v>71235.11</v>
      </c>
      <c r="K1397">
        <v>57443.62</v>
      </c>
      <c r="L1397">
        <v>47669.23</v>
      </c>
      <c r="M1397">
        <v>18116.758999999998</v>
      </c>
      <c r="N1397">
        <v>67</v>
      </c>
      <c r="O1397">
        <v>121</v>
      </c>
      <c r="P1397">
        <v>470</v>
      </c>
      <c r="Q1397">
        <v>26030.45</v>
      </c>
      <c r="R1397">
        <v>21028.82</v>
      </c>
      <c r="S1397">
        <v>13595.51</v>
      </c>
      <c r="T1397">
        <v>7143.2484999999997</v>
      </c>
      <c r="U1397">
        <v>67</v>
      </c>
      <c r="V1397">
        <v>164</v>
      </c>
      <c r="W1397">
        <v>766</v>
      </c>
      <c r="X1397">
        <v>45204.66</v>
      </c>
      <c r="Y1397">
        <v>36414.800000000003</v>
      </c>
      <c r="Z1397">
        <v>34073.72</v>
      </c>
      <c r="AA1397">
        <v>10973.5105</v>
      </c>
      <c r="AB1397">
        <v>67</v>
      </c>
      <c r="AC1397">
        <v>67</v>
      </c>
      <c r="AD1397">
        <v>63</v>
      </c>
      <c r="AE1397">
        <v>61</v>
      </c>
      <c r="AF1397">
        <v>67</v>
      </c>
      <c r="AG1397">
        <v>67</v>
      </c>
      <c r="AH1397">
        <v>63</v>
      </c>
      <c r="AI1397">
        <v>61</v>
      </c>
      <c r="AJ1397">
        <v>67</v>
      </c>
      <c r="AK1397">
        <v>67</v>
      </c>
      <c r="AL1397">
        <v>63</v>
      </c>
      <c r="AM1397">
        <v>61</v>
      </c>
    </row>
    <row r="1398" spans="1:39" x14ac:dyDescent="0.15">
      <c r="A1398" t="s">
        <v>222</v>
      </c>
      <c r="B1398">
        <v>5</v>
      </c>
      <c r="C1398">
        <v>2</v>
      </c>
      <c r="D1398">
        <v>1</v>
      </c>
      <c r="E1398" t="s">
        <v>28</v>
      </c>
      <c r="F1398" t="s">
        <v>206</v>
      </c>
      <c r="G1398">
        <v>754</v>
      </c>
      <c r="H1398">
        <v>3155</v>
      </c>
      <c r="I1398">
        <v>12252</v>
      </c>
      <c r="J1398">
        <v>689356.15</v>
      </c>
      <c r="K1398">
        <v>607315.49</v>
      </c>
      <c r="L1398">
        <v>510103.53</v>
      </c>
      <c r="M1398">
        <v>180110.82569999999</v>
      </c>
      <c r="N1398">
        <v>754</v>
      </c>
      <c r="O1398">
        <v>1438</v>
      </c>
      <c r="P1398">
        <v>6318</v>
      </c>
      <c r="Q1398">
        <v>348978.01</v>
      </c>
      <c r="R1398">
        <v>303413.87</v>
      </c>
      <c r="S1398">
        <v>230121.97</v>
      </c>
      <c r="T1398">
        <v>96544.342900000003</v>
      </c>
      <c r="U1398">
        <v>754</v>
      </c>
      <c r="V1398">
        <v>1717</v>
      </c>
      <c r="W1398">
        <v>5934</v>
      </c>
      <c r="X1398">
        <v>340378.14</v>
      </c>
      <c r="Y1398">
        <v>303901.62</v>
      </c>
      <c r="Z1398">
        <v>279981.56</v>
      </c>
      <c r="AA1398">
        <v>83566.482799999998</v>
      </c>
      <c r="AB1398">
        <v>720</v>
      </c>
      <c r="AC1398">
        <v>744</v>
      </c>
      <c r="AD1398">
        <v>548</v>
      </c>
      <c r="AE1398">
        <v>712</v>
      </c>
      <c r="AF1398">
        <v>720</v>
      </c>
      <c r="AG1398">
        <v>744</v>
      </c>
      <c r="AH1398">
        <v>548</v>
      </c>
      <c r="AI1398">
        <v>712</v>
      </c>
      <c r="AJ1398">
        <v>720</v>
      </c>
      <c r="AK1398">
        <v>744</v>
      </c>
      <c r="AL1398">
        <v>548</v>
      </c>
      <c r="AM1398">
        <v>712</v>
      </c>
    </row>
    <row r="1399" spans="1:39" x14ac:dyDescent="0.15">
      <c r="A1399" t="s">
        <v>222</v>
      </c>
      <c r="B1399">
        <v>5</v>
      </c>
      <c r="C1399">
        <v>2</v>
      </c>
      <c r="D1399">
        <v>1</v>
      </c>
      <c r="E1399" t="s">
        <v>30</v>
      </c>
      <c r="F1399" t="s">
        <v>206</v>
      </c>
      <c r="G1399">
        <v>109</v>
      </c>
      <c r="H1399">
        <v>470</v>
      </c>
      <c r="I1399">
        <v>1799</v>
      </c>
      <c r="J1399">
        <v>100453.36</v>
      </c>
      <c r="K1399">
        <v>90430.02</v>
      </c>
      <c r="L1399">
        <v>79554.13</v>
      </c>
      <c r="M1399">
        <v>25839.641100000001</v>
      </c>
      <c r="N1399">
        <v>109</v>
      </c>
      <c r="O1399">
        <v>190</v>
      </c>
      <c r="P1399">
        <v>750</v>
      </c>
      <c r="Q1399">
        <v>40943.67</v>
      </c>
      <c r="R1399">
        <v>36385.85</v>
      </c>
      <c r="S1399">
        <v>28189.09</v>
      </c>
      <c r="T1399">
        <v>11358.112300000001</v>
      </c>
      <c r="U1399">
        <v>109</v>
      </c>
      <c r="V1399">
        <v>280</v>
      </c>
      <c r="W1399">
        <v>1049</v>
      </c>
      <c r="X1399">
        <v>59509.69</v>
      </c>
      <c r="Y1399">
        <v>54044.17</v>
      </c>
      <c r="Z1399">
        <v>51365.04</v>
      </c>
      <c r="AA1399">
        <v>14481.5288</v>
      </c>
      <c r="AB1399">
        <v>100</v>
      </c>
      <c r="AC1399">
        <v>108</v>
      </c>
      <c r="AD1399">
        <v>72</v>
      </c>
      <c r="AE1399">
        <v>104</v>
      </c>
      <c r="AF1399">
        <v>100</v>
      </c>
      <c r="AG1399">
        <v>108</v>
      </c>
      <c r="AH1399">
        <v>72</v>
      </c>
      <c r="AI1399">
        <v>104</v>
      </c>
      <c r="AJ1399">
        <v>100</v>
      </c>
      <c r="AK1399">
        <v>108</v>
      </c>
      <c r="AL1399">
        <v>72</v>
      </c>
      <c r="AM1399">
        <v>104</v>
      </c>
    </row>
    <row r="1400" spans="1:39" x14ac:dyDescent="0.15">
      <c r="A1400" t="s">
        <v>222</v>
      </c>
      <c r="B1400">
        <v>5</v>
      </c>
      <c r="C1400">
        <v>2</v>
      </c>
      <c r="D1400">
        <v>1</v>
      </c>
      <c r="E1400" t="s">
        <v>29</v>
      </c>
      <c r="F1400" t="s">
        <v>206</v>
      </c>
      <c r="G1400">
        <v>2227</v>
      </c>
      <c r="H1400">
        <v>10423</v>
      </c>
      <c r="I1400">
        <v>39797</v>
      </c>
      <c r="J1400">
        <v>2196029.4300000002</v>
      </c>
      <c r="K1400">
        <v>1821757.46</v>
      </c>
      <c r="L1400">
        <v>1532895.47</v>
      </c>
      <c r="M1400">
        <v>577472.10730000003</v>
      </c>
      <c r="N1400">
        <v>2227</v>
      </c>
      <c r="O1400">
        <v>4339</v>
      </c>
      <c r="P1400">
        <v>17959</v>
      </c>
      <c r="Q1400">
        <v>966708.52</v>
      </c>
      <c r="R1400">
        <v>784793.28</v>
      </c>
      <c r="S1400">
        <v>586204.67000000004</v>
      </c>
      <c r="T1400">
        <v>274768.59769999998</v>
      </c>
      <c r="U1400">
        <v>2227</v>
      </c>
      <c r="V1400">
        <v>6084</v>
      </c>
      <c r="W1400">
        <v>21838</v>
      </c>
      <c r="X1400">
        <v>1229320.9099999999</v>
      </c>
      <c r="Y1400">
        <v>1036964.18</v>
      </c>
      <c r="Z1400">
        <v>946690.8</v>
      </c>
      <c r="AA1400">
        <v>302703.50959999999</v>
      </c>
      <c r="AB1400">
        <v>2106</v>
      </c>
      <c r="AC1400">
        <v>2214</v>
      </c>
      <c r="AD1400">
        <v>1716</v>
      </c>
      <c r="AE1400">
        <v>2144</v>
      </c>
      <c r="AF1400">
        <v>2106</v>
      </c>
      <c r="AG1400">
        <v>2214</v>
      </c>
      <c r="AH1400">
        <v>1716</v>
      </c>
      <c r="AI1400">
        <v>2144</v>
      </c>
      <c r="AJ1400">
        <v>2106</v>
      </c>
      <c r="AK1400">
        <v>2214</v>
      </c>
      <c r="AL1400">
        <v>1716</v>
      </c>
      <c r="AM1400">
        <v>2144</v>
      </c>
    </row>
    <row r="1401" spans="1:39" x14ac:dyDescent="0.15">
      <c r="A1401" t="s">
        <v>222</v>
      </c>
      <c r="B1401">
        <v>5</v>
      </c>
      <c r="C1401">
        <v>2</v>
      </c>
      <c r="D1401">
        <v>1</v>
      </c>
      <c r="E1401" t="s">
        <v>31</v>
      </c>
      <c r="F1401" t="s">
        <v>206</v>
      </c>
      <c r="G1401">
        <v>1</v>
      </c>
      <c r="H1401">
        <v>3</v>
      </c>
      <c r="I1401">
        <v>12</v>
      </c>
      <c r="J1401">
        <v>741.96</v>
      </c>
      <c r="K1401">
        <v>581.04999999999995</v>
      </c>
      <c r="L1401">
        <v>526.04</v>
      </c>
      <c r="M1401">
        <v>173.9599</v>
      </c>
      <c r="N1401">
        <v>1</v>
      </c>
      <c r="O1401">
        <v>1</v>
      </c>
      <c r="P1401">
        <v>2</v>
      </c>
      <c r="Q1401">
        <v>128</v>
      </c>
      <c r="R1401">
        <v>102.05</v>
      </c>
      <c r="S1401">
        <v>47.04</v>
      </c>
      <c r="T1401">
        <v>24.149899999999999</v>
      </c>
      <c r="U1401">
        <v>1</v>
      </c>
      <c r="V1401">
        <v>2</v>
      </c>
      <c r="W1401">
        <v>10</v>
      </c>
      <c r="X1401">
        <v>613.96</v>
      </c>
      <c r="Y1401">
        <v>479</v>
      </c>
      <c r="Z1401">
        <v>479</v>
      </c>
      <c r="AA1401">
        <v>149.81</v>
      </c>
      <c r="AB1401">
        <v>1</v>
      </c>
      <c r="AC1401">
        <v>1</v>
      </c>
      <c r="AD1401">
        <v>0</v>
      </c>
      <c r="AE1401">
        <v>1</v>
      </c>
      <c r="AF1401">
        <v>1</v>
      </c>
      <c r="AG1401">
        <v>1</v>
      </c>
      <c r="AH1401">
        <v>0</v>
      </c>
      <c r="AI1401">
        <v>1</v>
      </c>
      <c r="AJ1401">
        <v>1</v>
      </c>
      <c r="AK1401">
        <v>1</v>
      </c>
      <c r="AL1401">
        <v>0</v>
      </c>
      <c r="AM1401">
        <v>1</v>
      </c>
    </row>
    <row r="1402" spans="1:39" x14ac:dyDescent="0.15">
      <c r="A1402" t="s">
        <v>222</v>
      </c>
      <c r="B1402">
        <v>5</v>
      </c>
      <c r="C1402">
        <v>2</v>
      </c>
      <c r="D1402">
        <v>1</v>
      </c>
      <c r="E1402" t="s">
        <v>32</v>
      </c>
      <c r="F1402" t="s">
        <v>206</v>
      </c>
      <c r="G1402">
        <v>134</v>
      </c>
      <c r="H1402">
        <v>535</v>
      </c>
      <c r="I1402">
        <v>2498</v>
      </c>
      <c r="J1402">
        <v>135398.76</v>
      </c>
      <c r="K1402">
        <v>113420.04</v>
      </c>
      <c r="L1402">
        <v>99693.759999999995</v>
      </c>
      <c r="M1402">
        <v>35785.505100000002</v>
      </c>
      <c r="N1402">
        <v>134</v>
      </c>
      <c r="O1402">
        <v>242</v>
      </c>
      <c r="P1402">
        <v>1125</v>
      </c>
      <c r="Q1402">
        <v>58291.13</v>
      </c>
      <c r="R1402">
        <v>48853</v>
      </c>
      <c r="S1402">
        <v>38718.32</v>
      </c>
      <c r="T1402">
        <v>16679.278600000001</v>
      </c>
      <c r="U1402">
        <v>134</v>
      </c>
      <c r="V1402">
        <v>293</v>
      </c>
      <c r="W1402">
        <v>1373</v>
      </c>
      <c r="X1402">
        <v>77107.63</v>
      </c>
      <c r="Y1402">
        <v>64567.040000000001</v>
      </c>
      <c r="Z1402">
        <v>60975.44</v>
      </c>
      <c r="AA1402">
        <v>19106.226500000001</v>
      </c>
      <c r="AB1402">
        <v>130</v>
      </c>
      <c r="AC1402">
        <v>132</v>
      </c>
      <c r="AD1402">
        <v>107</v>
      </c>
      <c r="AE1402">
        <v>124</v>
      </c>
      <c r="AF1402">
        <v>130</v>
      </c>
      <c r="AG1402">
        <v>132</v>
      </c>
      <c r="AH1402">
        <v>107</v>
      </c>
      <c r="AI1402">
        <v>124</v>
      </c>
      <c r="AJ1402">
        <v>130</v>
      </c>
      <c r="AK1402">
        <v>132</v>
      </c>
      <c r="AL1402">
        <v>107</v>
      </c>
      <c r="AM1402">
        <v>124</v>
      </c>
    </row>
    <row r="1403" spans="1:39" x14ac:dyDescent="0.15">
      <c r="A1403" t="s">
        <v>222</v>
      </c>
      <c r="B1403">
        <v>5</v>
      </c>
      <c r="C1403">
        <v>2</v>
      </c>
      <c r="D1403">
        <v>2</v>
      </c>
      <c r="E1403" t="s">
        <v>28</v>
      </c>
      <c r="F1403" t="s">
        <v>206</v>
      </c>
      <c r="G1403">
        <v>127</v>
      </c>
      <c r="H1403">
        <v>419</v>
      </c>
      <c r="I1403">
        <v>1924</v>
      </c>
      <c r="J1403">
        <v>110213.49</v>
      </c>
      <c r="K1403">
        <v>97844.35</v>
      </c>
      <c r="L1403">
        <v>79809.19</v>
      </c>
      <c r="M1403">
        <v>27853.714400000001</v>
      </c>
      <c r="N1403">
        <v>127</v>
      </c>
      <c r="O1403">
        <v>171</v>
      </c>
      <c r="P1403">
        <v>882</v>
      </c>
      <c r="Q1403">
        <v>50650.67</v>
      </c>
      <c r="R1403">
        <v>44731.6</v>
      </c>
      <c r="S1403">
        <v>29802.25</v>
      </c>
      <c r="T1403">
        <v>13604.479600000001</v>
      </c>
      <c r="U1403">
        <v>127</v>
      </c>
      <c r="V1403">
        <v>248</v>
      </c>
      <c r="W1403">
        <v>1042</v>
      </c>
      <c r="X1403">
        <v>59562.82</v>
      </c>
      <c r="Y1403">
        <v>53112.75</v>
      </c>
      <c r="Z1403">
        <v>50006.94</v>
      </c>
      <c r="AA1403">
        <v>14249.2348</v>
      </c>
      <c r="AB1403">
        <v>121</v>
      </c>
      <c r="AC1403">
        <v>125</v>
      </c>
      <c r="AD1403">
        <v>87</v>
      </c>
      <c r="AE1403">
        <v>121</v>
      </c>
      <c r="AF1403">
        <v>121</v>
      </c>
      <c r="AG1403">
        <v>125</v>
      </c>
      <c r="AH1403">
        <v>87</v>
      </c>
      <c r="AI1403">
        <v>121</v>
      </c>
      <c r="AJ1403">
        <v>121</v>
      </c>
      <c r="AK1403">
        <v>125</v>
      </c>
      <c r="AL1403">
        <v>87</v>
      </c>
      <c r="AM1403">
        <v>121</v>
      </c>
    </row>
    <row r="1404" spans="1:39" x14ac:dyDescent="0.15">
      <c r="A1404" t="s">
        <v>222</v>
      </c>
      <c r="B1404">
        <v>5</v>
      </c>
      <c r="C1404">
        <v>2</v>
      </c>
      <c r="D1404">
        <v>2</v>
      </c>
      <c r="E1404" t="s">
        <v>30</v>
      </c>
      <c r="F1404" t="s">
        <v>206</v>
      </c>
      <c r="G1404">
        <v>13</v>
      </c>
      <c r="H1404">
        <v>43</v>
      </c>
      <c r="I1404">
        <v>210</v>
      </c>
      <c r="J1404">
        <v>12735.87</v>
      </c>
      <c r="K1404">
        <v>10288.99</v>
      </c>
      <c r="L1404">
        <v>7919.1</v>
      </c>
      <c r="M1404">
        <v>3008.9852999999998</v>
      </c>
      <c r="N1404">
        <v>13</v>
      </c>
      <c r="O1404">
        <v>19</v>
      </c>
      <c r="P1404">
        <v>110</v>
      </c>
      <c r="Q1404">
        <v>6845.85</v>
      </c>
      <c r="R1404">
        <v>5340.02</v>
      </c>
      <c r="S1404">
        <v>3133.42</v>
      </c>
      <c r="T1404">
        <v>1640.0731000000001</v>
      </c>
      <c r="U1404">
        <v>13</v>
      </c>
      <c r="V1404">
        <v>24</v>
      </c>
      <c r="W1404">
        <v>100</v>
      </c>
      <c r="X1404">
        <v>5890.02</v>
      </c>
      <c r="Y1404">
        <v>4948.97</v>
      </c>
      <c r="Z1404">
        <v>4785.68</v>
      </c>
      <c r="AA1404">
        <v>1368.9122</v>
      </c>
      <c r="AB1404">
        <v>12</v>
      </c>
      <c r="AC1404">
        <v>13</v>
      </c>
      <c r="AD1404">
        <v>8</v>
      </c>
      <c r="AE1404">
        <v>13</v>
      </c>
      <c r="AF1404">
        <v>12</v>
      </c>
      <c r="AG1404">
        <v>13</v>
      </c>
      <c r="AH1404">
        <v>8</v>
      </c>
      <c r="AI1404">
        <v>13</v>
      </c>
      <c r="AJ1404">
        <v>12</v>
      </c>
      <c r="AK1404">
        <v>13</v>
      </c>
      <c r="AL1404">
        <v>8</v>
      </c>
      <c r="AM1404">
        <v>13</v>
      </c>
    </row>
    <row r="1405" spans="1:39" x14ac:dyDescent="0.15">
      <c r="A1405" t="s">
        <v>222</v>
      </c>
      <c r="B1405">
        <v>5</v>
      </c>
      <c r="C1405">
        <v>2</v>
      </c>
      <c r="D1405">
        <v>2</v>
      </c>
      <c r="E1405" t="s">
        <v>29</v>
      </c>
      <c r="F1405" t="s">
        <v>206</v>
      </c>
      <c r="G1405">
        <v>103</v>
      </c>
      <c r="H1405">
        <v>387</v>
      </c>
      <c r="I1405">
        <v>1855</v>
      </c>
      <c r="J1405">
        <v>106489.28</v>
      </c>
      <c r="K1405">
        <v>88900.36</v>
      </c>
      <c r="L1405">
        <v>74189.97</v>
      </c>
      <c r="M1405">
        <v>26663.186300000001</v>
      </c>
      <c r="N1405">
        <v>103</v>
      </c>
      <c r="O1405">
        <v>157</v>
      </c>
      <c r="P1405">
        <v>858</v>
      </c>
      <c r="Q1405">
        <v>49866.98</v>
      </c>
      <c r="R1405">
        <v>40502.11</v>
      </c>
      <c r="S1405">
        <v>27996.07</v>
      </c>
      <c r="T1405">
        <v>13036.2646</v>
      </c>
      <c r="U1405">
        <v>103</v>
      </c>
      <c r="V1405">
        <v>230</v>
      </c>
      <c r="W1405">
        <v>997</v>
      </c>
      <c r="X1405">
        <v>56622.3</v>
      </c>
      <c r="Y1405">
        <v>48398.25</v>
      </c>
      <c r="Z1405">
        <v>46193.9</v>
      </c>
      <c r="AA1405">
        <v>13626.921700000001</v>
      </c>
      <c r="AB1405">
        <v>96</v>
      </c>
      <c r="AC1405">
        <v>103</v>
      </c>
      <c r="AD1405">
        <v>61</v>
      </c>
      <c r="AE1405">
        <v>99</v>
      </c>
      <c r="AF1405">
        <v>96</v>
      </c>
      <c r="AG1405">
        <v>103</v>
      </c>
      <c r="AH1405">
        <v>61</v>
      </c>
      <c r="AI1405">
        <v>99</v>
      </c>
      <c r="AJ1405">
        <v>96</v>
      </c>
      <c r="AK1405">
        <v>103</v>
      </c>
      <c r="AL1405">
        <v>61</v>
      </c>
      <c r="AM1405">
        <v>99</v>
      </c>
    </row>
    <row r="1406" spans="1:39" x14ac:dyDescent="0.15">
      <c r="A1406" t="s">
        <v>222</v>
      </c>
      <c r="B1406">
        <v>5</v>
      </c>
      <c r="C1406">
        <v>2</v>
      </c>
      <c r="D1406">
        <v>2</v>
      </c>
      <c r="E1406" t="s">
        <v>32</v>
      </c>
      <c r="F1406" t="s">
        <v>206</v>
      </c>
      <c r="G1406">
        <v>39</v>
      </c>
      <c r="H1406">
        <v>129</v>
      </c>
      <c r="I1406">
        <v>701</v>
      </c>
      <c r="J1406">
        <v>40367.17</v>
      </c>
      <c r="K1406">
        <v>33514.699999999997</v>
      </c>
      <c r="L1406">
        <v>28421.69</v>
      </c>
      <c r="M1406">
        <v>9791.0985999999994</v>
      </c>
      <c r="N1406">
        <v>39</v>
      </c>
      <c r="O1406">
        <v>63</v>
      </c>
      <c r="P1406">
        <v>273</v>
      </c>
      <c r="Q1406">
        <v>15790.56</v>
      </c>
      <c r="R1406">
        <v>12795.85</v>
      </c>
      <c r="S1406">
        <v>8571.6200000000008</v>
      </c>
      <c r="T1406">
        <v>3955.6201999999998</v>
      </c>
      <c r="U1406">
        <v>39</v>
      </c>
      <c r="V1406">
        <v>66</v>
      </c>
      <c r="W1406">
        <v>428</v>
      </c>
      <c r="X1406">
        <v>24576.61</v>
      </c>
      <c r="Y1406">
        <v>20718.849999999999</v>
      </c>
      <c r="Z1406">
        <v>19850.07</v>
      </c>
      <c r="AA1406">
        <v>5835.4784</v>
      </c>
      <c r="AB1406">
        <v>36</v>
      </c>
      <c r="AC1406">
        <v>39</v>
      </c>
      <c r="AD1406">
        <v>28</v>
      </c>
      <c r="AE1406">
        <v>34</v>
      </c>
      <c r="AF1406">
        <v>36</v>
      </c>
      <c r="AG1406">
        <v>39</v>
      </c>
      <c r="AH1406">
        <v>28</v>
      </c>
      <c r="AI1406">
        <v>34</v>
      </c>
      <c r="AJ1406">
        <v>36</v>
      </c>
      <c r="AK1406">
        <v>39</v>
      </c>
      <c r="AL1406">
        <v>28</v>
      </c>
      <c r="AM1406">
        <v>34</v>
      </c>
    </row>
    <row r="1407" spans="1:39" x14ac:dyDescent="0.15">
      <c r="A1407" t="s">
        <v>222</v>
      </c>
      <c r="B1407">
        <v>30</v>
      </c>
      <c r="C1407">
        <v>1</v>
      </c>
      <c r="D1407">
        <v>0</v>
      </c>
      <c r="E1407" t="s">
        <v>28</v>
      </c>
      <c r="F1407" t="s">
        <v>206</v>
      </c>
      <c r="G1407">
        <v>3838</v>
      </c>
      <c r="H1407">
        <v>5495</v>
      </c>
      <c r="I1407">
        <v>22386</v>
      </c>
      <c r="J1407">
        <v>1300485.52</v>
      </c>
      <c r="K1407">
        <v>1138500.1000000001</v>
      </c>
      <c r="L1407">
        <v>1047001.12</v>
      </c>
      <c r="M1407">
        <v>329337.46250000002</v>
      </c>
      <c r="N1407">
        <v>1519</v>
      </c>
      <c r="O1407">
        <v>2079</v>
      </c>
      <c r="P1407">
        <v>9062</v>
      </c>
      <c r="Q1407">
        <v>530721.99</v>
      </c>
      <c r="R1407">
        <v>453247.15</v>
      </c>
      <c r="S1407">
        <v>392001.32</v>
      </c>
      <c r="T1407">
        <v>141997.8425</v>
      </c>
      <c r="U1407">
        <v>2319</v>
      </c>
      <c r="V1407">
        <v>3416</v>
      </c>
      <c r="W1407">
        <v>13324</v>
      </c>
      <c r="X1407">
        <v>769763.53</v>
      </c>
      <c r="Y1407">
        <v>685252.95</v>
      </c>
      <c r="Z1407">
        <v>654999.80000000005</v>
      </c>
      <c r="AA1407">
        <v>187339.62</v>
      </c>
      <c r="AB1407">
        <v>3764</v>
      </c>
      <c r="AC1407">
        <v>2726</v>
      </c>
      <c r="AD1407">
        <v>2205</v>
      </c>
      <c r="AE1407">
        <v>1989</v>
      </c>
      <c r="AF1407">
        <v>1509</v>
      </c>
      <c r="AG1407">
        <v>1411</v>
      </c>
      <c r="AH1407">
        <v>1179</v>
      </c>
      <c r="AI1407">
        <v>906</v>
      </c>
      <c r="AJ1407">
        <v>2255</v>
      </c>
      <c r="AK1407">
        <v>1315</v>
      </c>
      <c r="AL1407">
        <v>1026</v>
      </c>
      <c r="AM1407">
        <v>1083</v>
      </c>
    </row>
    <row r="1408" spans="1:39" x14ac:dyDescent="0.15">
      <c r="A1408" t="s">
        <v>222</v>
      </c>
      <c r="B1408">
        <v>30</v>
      </c>
      <c r="C1408">
        <v>1</v>
      </c>
      <c r="D1408">
        <v>0</v>
      </c>
      <c r="E1408" t="s">
        <v>30</v>
      </c>
      <c r="F1408" t="s">
        <v>206</v>
      </c>
      <c r="G1408">
        <v>8</v>
      </c>
      <c r="H1408">
        <v>12</v>
      </c>
      <c r="I1408">
        <v>53</v>
      </c>
      <c r="J1408">
        <v>2574.67</v>
      </c>
      <c r="K1408">
        <v>2114.65</v>
      </c>
      <c r="L1408">
        <v>1966.93</v>
      </c>
      <c r="M1408">
        <v>976.27290000000005</v>
      </c>
      <c r="N1408">
        <v>6</v>
      </c>
      <c r="O1408">
        <v>10</v>
      </c>
      <c r="P1408">
        <v>42</v>
      </c>
      <c r="Q1408">
        <v>1960.72</v>
      </c>
      <c r="R1408">
        <v>1585.71</v>
      </c>
      <c r="S1408">
        <v>1437.99</v>
      </c>
      <c r="T1408">
        <v>804.90290000000005</v>
      </c>
      <c r="U1408">
        <v>2</v>
      </c>
      <c r="V1408">
        <v>2</v>
      </c>
      <c r="W1408">
        <v>11</v>
      </c>
      <c r="X1408">
        <v>613.95000000000005</v>
      </c>
      <c r="Y1408">
        <v>528.94000000000005</v>
      </c>
      <c r="Z1408">
        <v>528.94000000000005</v>
      </c>
      <c r="AA1408">
        <v>171.37</v>
      </c>
      <c r="AB1408">
        <v>8</v>
      </c>
      <c r="AC1408">
        <v>8</v>
      </c>
      <c r="AD1408">
        <v>8</v>
      </c>
      <c r="AE1408">
        <v>8</v>
      </c>
      <c r="AF1408">
        <v>6</v>
      </c>
      <c r="AG1408">
        <v>6</v>
      </c>
      <c r="AH1408">
        <v>6</v>
      </c>
      <c r="AI1408">
        <v>6</v>
      </c>
      <c r="AJ1408">
        <v>2</v>
      </c>
      <c r="AK1408">
        <v>2</v>
      </c>
      <c r="AL1408">
        <v>2</v>
      </c>
      <c r="AM1408">
        <v>2</v>
      </c>
    </row>
    <row r="1409" spans="1:39" x14ac:dyDescent="0.15">
      <c r="A1409" t="s">
        <v>222</v>
      </c>
      <c r="B1409">
        <v>30</v>
      </c>
      <c r="C1409">
        <v>1</v>
      </c>
      <c r="D1409">
        <v>0</v>
      </c>
      <c r="E1409" t="s">
        <v>29</v>
      </c>
      <c r="F1409" t="s">
        <v>206</v>
      </c>
      <c r="G1409">
        <v>37</v>
      </c>
      <c r="H1409">
        <v>51</v>
      </c>
      <c r="I1409">
        <v>274</v>
      </c>
      <c r="J1409">
        <v>14338.64</v>
      </c>
      <c r="K1409">
        <v>11382.5</v>
      </c>
      <c r="L1409">
        <v>10483.06</v>
      </c>
      <c r="M1409">
        <v>4193.6315999999997</v>
      </c>
      <c r="N1409">
        <v>25</v>
      </c>
      <c r="O1409">
        <v>35</v>
      </c>
      <c r="P1409">
        <v>195</v>
      </c>
      <c r="Q1409">
        <v>9941.2000000000007</v>
      </c>
      <c r="R1409">
        <v>7762.51</v>
      </c>
      <c r="S1409">
        <v>6950.68</v>
      </c>
      <c r="T1409">
        <v>3069.1016</v>
      </c>
      <c r="U1409">
        <v>12</v>
      </c>
      <c r="V1409">
        <v>16</v>
      </c>
      <c r="W1409">
        <v>79</v>
      </c>
      <c r="X1409">
        <v>4397.4399999999996</v>
      </c>
      <c r="Y1409">
        <v>3619.99</v>
      </c>
      <c r="Z1409">
        <v>3532.38</v>
      </c>
      <c r="AA1409">
        <v>1124.53</v>
      </c>
      <c r="AB1409">
        <v>37</v>
      </c>
      <c r="AC1409">
        <v>34</v>
      </c>
      <c r="AD1409">
        <v>29</v>
      </c>
      <c r="AE1409">
        <v>29</v>
      </c>
      <c r="AF1409">
        <v>25</v>
      </c>
      <c r="AG1409">
        <v>25</v>
      </c>
      <c r="AH1409">
        <v>23</v>
      </c>
      <c r="AI1409">
        <v>22</v>
      </c>
      <c r="AJ1409">
        <v>12</v>
      </c>
      <c r="AK1409">
        <v>9</v>
      </c>
      <c r="AL1409">
        <v>6</v>
      </c>
      <c r="AM1409">
        <v>7</v>
      </c>
    </row>
    <row r="1410" spans="1:39" x14ac:dyDescent="0.15">
      <c r="A1410" t="s">
        <v>222</v>
      </c>
      <c r="B1410">
        <v>30</v>
      </c>
      <c r="C1410">
        <v>1</v>
      </c>
      <c r="D1410">
        <v>0</v>
      </c>
      <c r="E1410" t="s">
        <v>32</v>
      </c>
      <c r="F1410" t="s">
        <v>206</v>
      </c>
      <c r="G1410">
        <v>945</v>
      </c>
      <c r="H1410">
        <v>1481</v>
      </c>
      <c r="I1410">
        <v>6378</v>
      </c>
      <c r="J1410">
        <v>368535.67</v>
      </c>
      <c r="K1410">
        <v>293853.88</v>
      </c>
      <c r="L1410">
        <v>279297.5</v>
      </c>
      <c r="M1410">
        <v>91844.648400000005</v>
      </c>
      <c r="N1410">
        <v>153</v>
      </c>
      <c r="O1410">
        <v>224</v>
      </c>
      <c r="P1410">
        <v>1010</v>
      </c>
      <c r="Q1410">
        <v>60594.52</v>
      </c>
      <c r="R1410">
        <v>46113.99</v>
      </c>
      <c r="S1410">
        <v>39412.71</v>
      </c>
      <c r="T1410">
        <v>16061.950699999999</v>
      </c>
      <c r="U1410">
        <v>792</v>
      </c>
      <c r="V1410">
        <v>1257</v>
      </c>
      <c r="W1410">
        <v>5368</v>
      </c>
      <c r="X1410">
        <v>307941.15000000002</v>
      </c>
      <c r="Y1410">
        <v>247739.89</v>
      </c>
      <c r="Z1410">
        <v>239884.79</v>
      </c>
      <c r="AA1410">
        <v>75782.697700000004</v>
      </c>
      <c r="AB1410">
        <v>940</v>
      </c>
      <c r="AC1410">
        <v>581</v>
      </c>
      <c r="AD1410">
        <v>490</v>
      </c>
      <c r="AE1410">
        <v>574</v>
      </c>
      <c r="AF1410">
        <v>151</v>
      </c>
      <c r="AG1410">
        <v>122</v>
      </c>
      <c r="AH1410">
        <v>109</v>
      </c>
      <c r="AI1410">
        <v>125</v>
      </c>
      <c r="AJ1410">
        <v>789</v>
      </c>
      <c r="AK1410">
        <v>459</v>
      </c>
      <c r="AL1410">
        <v>381</v>
      </c>
      <c r="AM1410">
        <v>449</v>
      </c>
    </row>
    <row r="1411" spans="1:39" x14ac:dyDescent="0.15">
      <c r="A1411" t="s">
        <v>222</v>
      </c>
      <c r="B1411">
        <v>30</v>
      </c>
      <c r="C1411">
        <v>1</v>
      </c>
      <c r="D1411">
        <v>1</v>
      </c>
      <c r="E1411" t="s">
        <v>28</v>
      </c>
      <c r="F1411" t="s">
        <v>206</v>
      </c>
      <c r="G1411">
        <v>17662</v>
      </c>
      <c r="H1411">
        <v>30670</v>
      </c>
      <c r="I1411">
        <v>107245</v>
      </c>
      <c r="J1411">
        <v>5998967.71</v>
      </c>
      <c r="K1411">
        <v>5266103.32</v>
      </c>
      <c r="L1411">
        <v>4830013.32</v>
      </c>
      <c r="M1411">
        <v>1563511.0286000001</v>
      </c>
      <c r="N1411">
        <v>8584</v>
      </c>
      <c r="O1411">
        <v>13527</v>
      </c>
      <c r="P1411">
        <v>52770</v>
      </c>
      <c r="Q1411">
        <v>2933327.83</v>
      </c>
      <c r="R1411">
        <v>2565031.4700000002</v>
      </c>
      <c r="S1411">
        <v>2299450.27</v>
      </c>
      <c r="T1411">
        <v>813712.31740000006</v>
      </c>
      <c r="U1411">
        <v>9078</v>
      </c>
      <c r="V1411">
        <v>17143</v>
      </c>
      <c r="W1411">
        <v>54475</v>
      </c>
      <c r="X1411">
        <v>3065639.88</v>
      </c>
      <c r="Y1411">
        <v>2701071.85</v>
      </c>
      <c r="Z1411">
        <v>2530563.0499999998</v>
      </c>
      <c r="AA1411">
        <v>749798.71120000002</v>
      </c>
      <c r="AB1411">
        <v>16709</v>
      </c>
      <c r="AC1411">
        <v>16338</v>
      </c>
      <c r="AD1411">
        <v>10824</v>
      </c>
      <c r="AE1411">
        <v>15370</v>
      </c>
      <c r="AF1411">
        <v>8330</v>
      </c>
      <c r="AG1411">
        <v>8222</v>
      </c>
      <c r="AH1411">
        <v>5867</v>
      </c>
      <c r="AI1411">
        <v>7749</v>
      </c>
      <c r="AJ1411">
        <v>8379</v>
      </c>
      <c r="AK1411">
        <v>8116</v>
      </c>
      <c r="AL1411">
        <v>4957</v>
      </c>
      <c r="AM1411">
        <v>7621</v>
      </c>
    </row>
    <row r="1412" spans="1:39" x14ac:dyDescent="0.15">
      <c r="A1412" t="s">
        <v>222</v>
      </c>
      <c r="B1412">
        <v>30</v>
      </c>
      <c r="C1412">
        <v>1</v>
      </c>
      <c r="D1412">
        <v>1</v>
      </c>
      <c r="E1412" t="s">
        <v>30</v>
      </c>
      <c r="F1412" t="s">
        <v>206</v>
      </c>
      <c r="G1412">
        <v>1933</v>
      </c>
      <c r="H1412">
        <v>3332</v>
      </c>
      <c r="I1412">
        <v>11530</v>
      </c>
      <c r="J1412">
        <v>647082.43000000005</v>
      </c>
      <c r="K1412">
        <v>577604.30000000005</v>
      </c>
      <c r="L1412">
        <v>528876.53</v>
      </c>
      <c r="M1412">
        <v>166576.67860000001</v>
      </c>
      <c r="N1412">
        <v>898</v>
      </c>
      <c r="O1412">
        <v>1434</v>
      </c>
      <c r="P1412">
        <v>5475</v>
      </c>
      <c r="Q1412">
        <v>306406.53999999998</v>
      </c>
      <c r="R1412">
        <v>270947.24</v>
      </c>
      <c r="S1412">
        <v>242205.71</v>
      </c>
      <c r="T1412">
        <v>83669.865699999995</v>
      </c>
      <c r="U1412">
        <v>1035</v>
      </c>
      <c r="V1412">
        <v>1898</v>
      </c>
      <c r="W1412">
        <v>6055</v>
      </c>
      <c r="X1412">
        <v>340675.89</v>
      </c>
      <c r="Y1412">
        <v>306657.06</v>
      </c>
      <c r="Z1412">
        <v>286670.82</v>
      </c>
      <c r="AA1412">
        <v>82906.812900000004</v>
      </c>
      <c r="AB1412">
        <v>1816</v>
      </c>
      <c r="AC1412">
        <v>1837</v>
      </c>
      <c r="AD1412">
        <v>1089</v>
      </c>
      <c r="AE1412">
        <v>1849</v>
      </c>
      <c r="AF1412">
        <v>848</v>
      </c>
      <c r="AG1412">
        <v>861</v>
      </c>
      <c r="AH1412">
        <v>573</v>
      </c>
      <c r="AI1412">
        <v>866</v>
      </c>
      <c r="AJ1412">
        <v>968</v>
      </c>
      <c r="AK1412">
        <v>976</v>
      </c>
      <c r="AL1412">
        <v>516</v>
      </c>
      <c r="AM1412">
        <v>983</v>
      </c>
    </row>
    <row r="1413" spans="1:39" x14ac:dyDescent="0.15">
      <c r="A1413" t="s">
        <v>222</v>
      </c>
      <c r="B1413">
        <v>30</v>
      </c>
      <c r="C1413">
        <v>1</v>
      </c>
      <c r="D1413">
        <v>1</v>
      </c>
      <c r="E1413" t="s">
        <v>29</v>
      </c>
      <c r="F1413" t="s">
        <v>206</v>
      </c>
      <c r="G1413">
        <v>26923</v>
      </c>
      <c r="H1413">
        <v>50704</v>
      </c>
      <c r="I1413">
        <v>176510</v>
      </c>
      <c r="J1413">
        <v>9779250.6600000001</v>
      </c>
      <c r="K1413">
        <v>8160553.5099999998</v>
      </c>
      <c r="L1413">
        <v>7503373.3700000001</v>
      </c>
      <c r="M1413">
        <v>2535039.8807999999</v>
      </c>
      <c r="N1413">
        <v>8779</v>
      </c>
      <c r="O1413">
        <v>14461</v>
      </c>
      <c r="P1413">
        <v>58633</v>
      </c>
      <c r="Q1413">
        <v>3189347.55</v>
      </c>
      <c r="R1413">
        <v>2634229.37</v>
      </c>
      <c r="S1413">
        <v>2365270.4</v>
      </c>
      <c r="T1413">
        <v>909143.18629999994</v>
      </c>
      <c r="U1413">
        <v>18144</v>
      </c>
      <c r="V1413">
        <v>36243</v>
      </c>
      <c r="W1413">
        <v>117877</v>
      </c>
      <c r="X1413">
        <v>6589903.1100000003</v>
      </c>
      <c r="Y1413">
        <v>5526324.1399999997</v>
      </c>
      <c r="Z1413">
        <v>5138102.97</v>
      </c>
      <c r="AA1413">
        <v>1625896.6945</v>
      </c>
      <c r="AB1413">
        <v>25861</v>
      </c>
      <c r="AC1413">
        <v>26011</v>
      </c>
      <c r="AD1413">
        <v>17806</v>
      </c>
      <c r="AE1413">
        <v>25811</v>
      </c>
      <c r="AF1413">
        <v>8444</v>
      </c>
      <c r="AG1413">
        <v>8448</v>
      </c>
      <c r="AH1413">
        <v>6353</v>
      </c>
      <c r="AI1413">
        <v>8450</v>
      </c>
      <c r="AJ1413">
        <v>17417</v>
      </c>
      <c r="AK1413">
        <v>17563</v>
      </c>
      <c r="AL1413">
        <v>11453</v>
      </c>
      <c r="AM1413">
        <v>17361</v>
      </c>
    </row>
    <row r="1414" spans="1:39" x14ac:dyDescent="0.15">
      <c r="A1414" t="s">
        <v>222</v>
      </c>
      <c r="B1414">
        <v>30</v>
      </c>
      <c r="C1414">
        <v>1</v>
      </c>
      <c r="D1414">
        <v>1</v>
      </c>
      <c r="E1414" t="s">
        <v>31</v>
      </c>
      <c r="F1414" t="s">
        <v>206</v>
      </c>
      <c r="G1414">
        <v>7</v>
      </c>
      <c r="H1414">
        <v>24</v>
      </c>
      <c r="I1414">
        <v>51</v>
      </c>
      <c r="J1414">
        <v>2893.95</v>
      </c>
      <c r="K1414">
        <v>2232</v>
      </c>
      <c r="L1414">
        <v>2103.6</v>
      </c>
      <c r="M1414">
        <v>691.83929999999998</v>
      </c>
      <c r="N1414">
        <v>3</v>
      </c>
      <c r="O1414">
        <v>6</v>
      </c>
      <c r="P1414">
        <v>15</v>
      </c>
      <c r="Q1414">
        <v>847.97</v>
      </c>
      <c r="R1414">
        <v>770.79</v>
      </c>
      <c r="S1414">
        <v>770.79</v>
      </c>
      <c r="T1414">
        <v>202.4393</v>
      </c>
      <c r="U1414">
        <v>4</v>
      </c>
      <c r="V1414">
        <v>18</v>
      </c>
      <c r="W1414">
        <v>36</v>
      </c>
      <c r="X1414">
        <v>2045.98</v>
      </c>
      <c r="Y1414">
        <v>1461.21</v>
      </c>
      <c r="Z1414">
        <v>1332.81</v>
      </c>
      <c r="AA1414">
        <v>489.4</v>
      </c>
      <c r="AB1414">
        <v>4</v>
      </c>
      <c r="AC1414">
        <v>7</v>
      </c>
      <c r="AD1414">
        <v>6</v>
      </c>
      <c r="AE1414">
        <v>5</v>
      </c>
      <c r="AF1414">
        <v>3</v>
      </c>
      <c r="AG1414">
        <v>3</v>
      </c>
      <c r="AH1414">
        <v>3</v>
      </c>
      <c r="AI1414">
        <v>3</v>
      </c>
      <c r="AJ1414">
        <v>1</v>
      </c>
      <c r="AK1414">
        <v>4</v>
      </c>
      <c r="AL1414">
        <v>3</v>
      </c>
      <c r="AM1414">
        <v>2</v>
      </c>
    </row>
    <row r="1415" spans="1:39" x14ac:dyDescent="0.15">
      <c r="A1415" t="s">
        <v>222</v>
      </c>
      <c r="B1415">
        <v>30</v>
      </c>
      <c r="C1415">
        <v>1</v>
      </c>
      <c r="D1415">
        <v>1</v>
      </c>
      <c r="E1415" t="s">
        <v>32</v>
      </c>
      <c r="F1415" t="s">
        <v>206</v>
      </c>
      <c r="G1415">
        <v>1222</v>
      </c>
      <c r="H1415">
        <v>2184</v>
      </c>
      <c r="I1415">
        <v>8300</v>
      </c>
      <c r="J1415">
        <v>471880.93</v>
      </c>
      <c r="K1415">
        <v>383463.27</v>
      </c>
      <c r="L1415">
        <v>360114.78</v>
      </c>
      <c r="M1415">
        <v>116574.5249</v>
      </c>
      <c r="N1415">
        <v>223</v>
      </c>
      <c r="O1415">
        <v>359</v>
      </c>
      <c r="P1415">
        <v>1510</v>
      </c>
      <c r="Q1415">
        <v>85454.62</v>
      </c>
      <c r="R1415">
        <v>69013.039999999994</v>
      </c>
      <c r="S1415">
        <v>61755.82</v>
      </c>
      <c r="T1415">
        <v>22432.031599999998</v>
      </c>
      <c r="U1415">
        <v>999</v>
      </c>
      <c r="V1415">
        <v>1825</v>
      </c>
      <c r="W1415">
        <v>6790</v>
      </c>
      <c r="X1415">
        <v>386426.31</v>
      </c>
      <c r="Y1415">
        <v>314450.23</v>
      </c>
      <c r="Z1415">
        <v>298358.96000000002</v>
      </c>
      <c r="AA1415">
        <v>94142.493300000002</v>
      </c>
      <c r="AB1415">
        <v>1202</v>
      </c>
      <c r="AC1415">
        <v>1106</v>
      </c>
      <c r="AD1415">
        <v>759</v>
      </c>
      <c r="AE1415">
        <v>1101</v>
      </c>
      <c r="AF1415">
        <v>220</v>
      </c>
      <c r="AG1415">
        <v>202</v>
      </c>
      <c r="AH1415">
        <v>156</v>
      </c>
      <c r="AI1415">
        <v>214</v>
      </c>
      <c r="AJ1415">
        <v>982</v>
      </c>
      <c r="AK1415">
        <v>904</v>
      </c>
      <c r="AL1415">
        <v>603</v>
      </c>
      <c r="AM1415">
        <v>887</v>
      </c>
    </row>
    <row r="1416" spans="1:39" x14ac:dyDescent="0.15">
      <c r="A1416" t="s">
        <v>222</v>
      </c>
      <c r="B1416">
        <v>30</v>
      </c>
      <c r="C1416">
        <v>1</v>
      </c>
      <c r="D1416">
        <v>2</v>
      </c>
      <c r="E1416" t="s">
        <v>28</v>
      </c>
      <c r="F1416" t="s">
        <v>206</v>
      </c>
      <c r="G1416">
        <v>4861</v>
      </c>
      <c r="H1416">
        <v>6841</v>
      </c>
      <c r="I1416">
        <v>27813</v>
      </c>
      <c r="J1416">
        <v>1620204.38</v>
      </c>
      <c r="K1416">
        <v>1435611.88</v>
      </c>
      <c r="L1416">
        <v>1319681.96</v>
      </c>
      <c r="M1416">
        <v>407005.19520000002</v>
      </c>
      <c r="N1416">
        <v>1882</v>
      </c>
      <c r="O1416">
        <v>2430</v>
      </c>
      <c r="P1416">
        <v>10931</v>
      </c>
      <c r="Q1416">
        <v>641424.03</v>
      </c>
      <c r="R1416">
        <v>559843.43000000005</v>
      </c>
      <c r="S1416">
        <v>481988.61</v>
      </c>
      <c r="T1416">
        <v>171878.48069999999</v>
      </c>
      <c r="U1416">
        <v>2979</v>
      </c>
      <c r="V1416">
        <v>4411</v>
      </c>
      <c r="W1416">
        <v>16882</v>
      </c>
      <c r="X1416">
        <v>978780.35</v>
      </c>
      <c r="Y1416">
        <v>875768.45</v>
      </c>
      <c r="Z1416">
        <v>837693.35</v>
      </c>
      <c r="AA1416">
        <v>235126.7145</v>
      </c>
      <c r="AB1416">
        <v>4664</v>
      </c>
      <c r="AC1416">
        <v>4117</v>
      </c>
      <c r="AD1416">
        <v>2041</v>
      </c>
      <c r="AE1416">
        <v>4099</v>
      </c>
      <c r="AF1416">
        <v>1808</v>
      </c>
      <c r="AG1416">
        <v>1767</v>
      </c>
      <c r="AH1416">
        <v>983</v>
      </c>
      <c r="AI1416">
        <v>1698</v>
      </c>
      <c r="AJ1416">
        <v>2856</v>
      </c>
      <c r="AK1416">
        <v>2350</v>
      </c>
      <c r="AL1416">
        <v>1058</v>
      </c>
      <c r="AM1416">
        <v>2401</v>
      </c>
    </row>
    <row r="1417" spans="1:39" x14ac:dyDescent="0.15">
      <c r="A1417" t="s">
        <v>222</v>
      </c>
      <c r="B1417">
        <v>30</v>
      </c>
      <c r="C1417">
        <v>1</v>
      </c>
      <c r="D1417">
        <v>2</v>
      </c>
      <c r="E1417" t="s">
        <v>30</v>
      </c>
      <c r="F1417" t="s">
        <v>206</v>
      </c>
      <c r="G1417">
        <v>597</v>
      </c>
      <c r="H1417">
        <v>848</v>
      </c>
      <c r="I1417">
        <v>3377</v>
      </c>
      <c r="J1417">
        <v>198203.97</v>
      </c>
      <c r="K1417">
        <v>175864.3</v>
      </c>
      <c r="L1417">
        <v>157821.71</v>
      </c>
      <c r="M1417">
        <v>49642.211300000003</v>
      </c>
      <c r="N1417">
        <v>206</v>
      </c>
      <c r="O1417">
        <v>278</v>
      </c>
      <c r="P1417">
        <v>1222</v>
      </c>
      <c r="Q1417">
        <v>72273.929999999993</v>
      </c>
      <c r="R1417">
        <v>63099.55</v>
      </c>
      <c r="S1417">
        <v>50518.239999999998</v>
      </c>
      <c r="T1417">
        <v>19047.570199999998</v>
      </c>
      <c r="U1417">
        <v>391</v>
      </c>
      <c r="V1417">
        <v>570</v>
      </c>
      <c r="W1417">
        <v>2155</v>
      </c>
      <c r="X1417">
        <v>125930.04</v>
      </c>
      <c r="Y1417">
        <v>112764.75</v>
      </c>
      <c r="Z1417">
        <v>107303.47</v>
      </c>
      <c r="AA1417">
        <v>30594.641100000001</v>
      </c>
      <c r="AB1417">
        <v>566</v>
      </c>
      <c r="AC1417">
        <v>516</v>
      </c>
      <c r="AD1417">
        <v>227</v>
      </c>
      <c r="AE1417">
        <v>571</v>
      </c>
      <c r="AF1417">
        <v>192</v>
      </c>
      <c r="AG1417">
        <v>194</v>
      </c>
      <c r="AH1417">
        <v>108</v>
      </c>
      <c r="AI1417">
        <v>196</v>
      </c>
      <c r="AJ1417">
        <v>374</v>
      </c>
      <c r="AK1417">
        <v>322</v>
      </c>
      <c r="AL1417">
        <v>119</v>
      </c>
      <c r="AM1417">
        <v>375</v>
      </c>
    </row>
    <row r="1418" spans="1:39" x14ac:dyDescent="0.15">
      <c r="A1418" t="s">
        <v>222</v>
      </c>
      <c r="B1418">
        <v>30</v>
      </c>
      <c r="C1418">
        <v>1</v>
      </c>
      <c r="D1418">
        <v>2</v>
      </c>
      <c r="E1418" t="s">
        <v>29</v>
      </c>
      <c r="F1418" t="s">
        <v>206</v>
      </c>
      <c r="G1418">
        <v>2514</v>
      </c>
      <c r="H1418">
        <v>3856</v>
      </c>
      <c r="I1418">
        <v>15831</v>
      </c>
      <c r="J1418">
        <v>907941.97</v>
      </c>
      <c r="K1418">
        <v>751803.25</v>
      </c>
      <c r="L1418">
        <v>700579.16</v>
      </c>
      <c r="M1418">
        <v>226301.44620000001</v>
      </c>
      <c r="N1418">
        <v>730</v>
      </c>
      <c r="O1418">
        <v>945</v>
      </c>
      <c r="P1418">
        <v>4562</v>
      </c>
      <c r="Q1418">
        <v>264631.46000000002</v>
      </c>
      <c r="R1418">
        <v>216185.21</v>
      </c>
      <c r="S1418">
        <v>193000</v>
      </c>
      <c r="T1418">
        <v>69890.498200000002</v>
      </c>
      <c r="U1418">
        <v>1784</v>
      </c>
      <c r="V1418">
        <v>2911</v>
      </c>
      <c r="W1418">
        <v>11269</v>
      </c>
      <c r="X1418">
        <v>643310.51</v>
      </c>
      <c r="Y1418">
        <v>535618.04</v>
      </c>
      <c r="Z1418">
        <v>507579.16</v>
      </c>
      <c r="AA1418">
        <v>156410.948</v>
      </c>
      <c r="AB1418">
        <v>2410</v>
      </c>
      <c r="AC1418">
        <v>2295</v>
      </c>
      <c r="AD1418">
        <v>1062</v>
      </c>
      <c r="AE1418">
        <v>2447</v>
      </c>
      <c r="AF1418">
        <v>698</v>
      </c>
      <c r="AG1418">
        <v>681</v>
      </c>
      <c r="AH1418">
        <v>367</v>
      </c>
      <c r="AI1418">
        <v>705</v>
      </c>
      <c r="AJ1418">
        <v>1712</v>
      </c>
      <c r="AK1418">
        <v>1614</v>
      </c>
      <c r="AL1418">
        <v>695</v>
      </c>
      <c r="AM1418">
        <v>1742</v>
      </c>
    </row>
    <row r="1419" spans="1:39" x14ac:dyDescent="0.15">
      <c r="A1419" t="s">
        <v>222</v>
      </c>
      <c r="B1419">
        <v>30</v>
      </c>
      <c r="C1419">
        <v>1</v>
      </c>
      <c r="D1419">
        <v>2</v>
      </c>
      <c r="E1419" t="s">
        <v>32</v>
      </c>
      <c r="F1419" t="s">
        <v>206</v>
      </c>
      <c r="G1419">
        <v>633</v>
      </c>
      <c r="H1419">
        <v>986</v>
      </c>
      <c r="I1419">
        <v>4232</v>
      </c>
      <c r="J1419">
        <v>245094.5</v>
      </c>
      <c r="K1419">
        <v>195922.47</v>
      </c>
      <c r="L1419">
        <v>183742.32</v>
      </c>
      <c r="M1419">
        <v>60057.731200000002</v>
      </c>
      <c r="N1419">
        <v>107</v>
      </c>
      <c r="O1419">
        <v>149</v>
      </c>
      <c r="P1419">
        <v>677</v>
      </c>
      <c r="Q1419">
        <v>39923.440000000002</v>
      </c>
      <c r="R1419">
        <v>31052.32</v>
      </c>
      <c r="S1419">
        <v>26391.19</v>
      </c>
      <c r="T1419">
        <v>10619.600399999999</v>
      </c>
      <c r="U1419">
        <v>526</v>
      </c>
      <c r="V1419">
        <v>837</v>
      </c>
      <c r="W1419">
        <v>3555</v>
      </c>
      <c r="X1419">
        <v>205171.06</v>
      </c>
      <c r="Y1419">
        <v>164870.15</v>
      </c>
      <c r="Z1419">
        <v>157351.13</v>
      </c>
      <c r="AA1419">
        <v>49438.130799999999</v>
      </c>
      <c r="AB1419">
        <v>609</v>
      </c>
      <c r="AC1419">
        <v>525</v>
      </c>
      <c r="AD1419">
        <v>277</v>
      </c>
      <c r="AE1419">
        <v>522</v>
      </c>
      <c r="AF1419">
        <v>104</v>
      </c>
      <c r="AG1419">
        <v>87</v>
      </c>
      <c r="AH1419">
        <v>53</v>
      </c>
      <c r="AI1419">
        <v>101</v>
      </c>
      <c r="AJ1419">
        <v>505</v>
      </c>
      <c r="AK1419">
        <v>438</v>
      </c>
      <c r="AL1419">
        <v>224</v>
      </c>
      <c r="AM1419">
        <v>421</v>
      </c>
    </row>
    <row r="1420" spans="1:39" x14ac:dyDescent="0.15">
      <c r="A1420" t="s">
        <v>222</v>
      </c>
      <c r="B1420">
        <v>30</v>
      </c>
      <c r="C1420">
        <v>2</v>
      </c>
      <c r="D1420">
        <v>0</v>
      </c>
      <c r="E1420" t="s">
        <v>28</v>
      </c>
      <c r="F1420" t="s">
        <v>206</v>
      </c>
      <c r="G1420">
        <v>288</v>
      </c>
      <c r="H1420">
        <v>768</v>
      </c>
      <c r="I1420">
        <v>2139</v>
      </c>
      <c r="J1420">
        <v>114309.73</v>
      </c>
      <c r="K1420">
        <v>94242.67</v>
      </c>
      <c r="L1420">
        <v>78044.56</v>
      </c>
      <c r="M1420">
        <v>30695.0386</v>
      </c>
      <c r="N1420">
        <v>288</v>
      </c>
      <c r="O1420">
        <v>372</v>
      </c>
      <c r="P1420">
        <v>1136</v>
      </c>
      <c r="Q1420">
        <v>58237.49</v>
      </c>
      <c r="R1420">
        <v>46549.61</v>
      </c>
      <c r="S1420">
        <v>33567.230000000003</v>
      </c>
      <c r="T1420">
        <v>16718.544399999999</v>
      </c>
      <c r="U1420">
        <v>288</v>
      </c>
      <c r="V1420">
        <v>396</v>
      </c>
      <c r="W1420">
        <v>1003</v>
      </c>
      <c r="X1420">
        <v>56072.24</v>
      </c>
      <c r="Y1420">
        <v>47693.06</v>
      </c>
      <c r="Z1420">
        <v>44477.33</v>
      </c>
      <c r="AA1420">
        <v>13976.494199999999</v>
      </c>
      <c r="AB1420">
        <v>285</v>
      </c>
      <c r="AC1420">
        <v>277</v>
      </c>
      <c r="AD1420">
        <v>240</v>
      </c>
      <c r="AE1420">
        <v>215</v>
      </c>
      <c r="AF1420">
        <v>285</v>
      </c>
      <c r="AG1420">
        <v>277</v>
      </c>
      <c r="AH1420">
        <v>240</v>
      </c>
      <c r="AI1420">
        <v>215</v>
      </c>
      <c r="AJ1420">
        <v>285</v>
      </c>
      <c r="AK1420">
        <v>277</v>
      </c>
      <c r="AL1420">
        <v>240</v>
      </c>
      <c r="AM1420">
        <v>215</v>
      </c>
    </row>
    <row r="1421" spans="1:39" x14ac:dyDescent="0.15">
      <c r="A1421" t="s">
        <v>222</v>
      </c>
      <c r="B1421">
        <v>30</v>
      </c>
      <c r="C1421">
        <v>2</v>
      </c>
      <c r="D1421">
        <v>0</v>
      </c>
      <c r="E1421" t="s">
        <v>29</v>
      </c>
      <c r="F1421" t="s">
        <v>206</v>
      </c>
      <c r="G1421">
        <v>7</v>
      </c>
      <c r="H1421">
        <v>20</v>
      </c>
      <c r="I1421">
        <v>66</v>
      </c>
      <c r="J1421">
        <v>3400.79</v>
      </c>
      <c r="K1421">
        <v>2550.6</v>
      </c>
      <c r="L1421">
        <v>2042.03</v>
      </c>
      <c r="M1421">
        <v>934.95339999999999</v>
      </c>
      <c r="N1421">
        <v>7</v>
      </c>
      <c r="O1421">
        <v>10</v>
      </c>
      <c r="P1421">
        <v>39</v>
      </c>
      <c r="Q1421">
        <v>1937.84</v>
      </c>
      <c r="R1421">
        <v>1398.06</v>
      </c>
      <c r="S1421">
        <v>889.49</v>
      </c>
      <c r="T1421">
        <v>571.9325</v>
      </c>
      <c r="U1421">
        <v>7</v>
      </c>
      <c r="V1421">
        <v>10</v>
      </c>
      <c r="W1421">
        <v>27</v>
      </c>
      <c r="X1421">
        <v>1462.95</v>
      </c>
      <c r="Y1421">
        <v>1152.54</v>
      </c>
      <c r="Z1421">
        <v>1152.54</v>
      </c>
      <c r="AA1421">
        <v>363.02089999999998</v>
      </c>
      <c r="AB1421">
        <v>7</v>
      </c>
      <c r="AC1421">
        <v>7</v>
      </c>
      <c r="AD1421">
        <v>6</v>
      </c>
      <c r="AE1421">
        <v>7</v>
      </c>
      <c r="AF1421">
        <v>7</v>
      </c>
      <c r="AG1421">
        <v>7</v>
      </c>
      <c r="AH1421">
        <v>6</v>
      </c>
      <c r="AI1421">
        <v>7</v>
      </c>
      <c r="AJ1421">
        <v>7</v>
      </c>
      <c r="AK1421">
        <v>7</v>
      </c>
      <c r="AL1421">
        <v>6</v>
      </c>
      <c r="AM1421">
        <v>7</v>
      </c>
    </row>
    <row r="1422" spans="1:39" x14ac:dyDescent="0.15">
      <c r="A1422" t="s">
        <v>222</v>
      </c>
      <c r="B1422">
        <v>30</v>
      </c>
      <c r="C1422">
        <v>2</v>
      </c>
      <c r="D1422">
        <v>0</v>
      </c>
      <c r="E1422" t="s">
        <v>32</v>
      </c>
      <c r="F1422" t="s">
        <v>206</v>
      </c>
      <c r="G1422">
        <v>94</v>
      </c>
      <c r="H1422">
        <v>276</v>
      </c>
      <c r="I1422">
        <v>737</v>
      </c>
      <c r="J1422">
        <v>40847.620000000003</v>
      </c>
      <c r="K1422">
        <v>31592.89</v>
      </c>
      <c r="L1422">
        <v>28155.66</v>
      </c>
      <c r="M1422">
        <v>10516.441699999999</v>
      </c>
      <c r="N1422">
        <v>94</v>
      </c>
      <c r="O1422">
        <v>115</v>
      </c>
      <c r="P1422">
        <v>273</v>
      </c>
      <c r="Q1422">
        <v>15381.15</v>
      </c>
      <c r="R1422">
        <v>11168.19</v>
      </c>
      <c r="S1422">
        <v>8716.98</v>
      </c>
      <c r="T1422">
        <v>4174.8433999999997</v>
      </c>
      <c r="U1422">
        <v>94</v>
      </c>
      <c r="V1422">
        <v>161</v>
      </c>
      <c r="W1422">
        <v>464</v>
      </c>
      <c r="X1422">
        <v>25466.47</v>
      </c>
      <c r="Y1422">
        <v>20424.7</v>
      </c>
      <c r="Z1422">
        <v>19438.68</v>
      </c>
      <c r="AA1422">
        <v>6341.5982999999997</v>
      </c>
      <c r="AB1422">
        <v>93</v>
      </c>
      <c r="AC1422">
        <v>92</v>
      </c>
      <c r="AD1422">
        <v>85</v>
      </c>
      <c r="AE1422">
        <v>75</v>
      </c>
      <c r="AF1422">
        <v>93</v>
      </c>
      <c r="AG1422">
        <v>92</v>
      </c>
      <c r="AH1422">
        <v>85</v>
      </c>
      <c r="AI1422">
        <v>75</v>
      </c>
      <c r="AJ1422">
        <v>93</v>
      </c>
      <c r="AK1422">
        <v>92</v>
      </c>
      <c r="AL1422">
        <v>85</v>
      </c>
      <c r="AM1422">
        <v>75</v>
      </c>
    </row>
    <row r="1423" spans="1:39" x14ac:dyDescent="0.15">
      <c r="A1423" t="s">
        <v>222</v>
      </c>
      <c r="B1423">
        <v>30</v>
      </c>
      <c r="C1423">
        <v>2</v>
      </c>
      <c r="D1423">
        <v>1</v>
      </c>
      <c r="E1423" t="s">
        <v>28</v>
      </c>
      <c r="F1423" t="s">
        <v>206</v>
      </c>
      <c r="G1423">
        <v>2311</v>
      </c>
      <c r="H1423">
        <v>6445</v>
      </c>
      <c r="I1423">
        <v>16152</v>
      </c>
      <c r="J1423">
        <v>857155.57</v>
      </c>
      <c r="K1423">
        <v>742012.04</v>
      </c>
      <c r="L1423">
        <v>640465.71</v>
      </c>
      <c r="M1423">
        <v>233677.4412</v>
      </c>
      <c r="N1423">
        <v>2311</v>
      </c>
      <c r="O1423">
        <v>3017</v>
      </c>
      <c r="P1423">
        <v>8325</v>
      </c>
      <c r="Q1423">
        <v>427605.89</v>
      </c>
      <c r="R1423">
        <v>359630.41</v>
      </c>
      <c r="S1423">
        <v>279461.59000000003</v>
      </c>
      <c r="T1423">
        <v>125598.2139</v>
      </c>
      <c r="U1423">
        <v>2311</v>
      </c>
      <c r="V1423">
        <v>3428</v>
      </c>
      <c r="W1423">
        <v>7827</v>
      </c>
      <c r="X1423">
        <v>429549.68</v>
      </c>
      <c r="Y1423">
        <v>382381.63</v>
      </c>
      <c r="Z1423">
        <v>361004.12</v>
      </c>
      <c r="AA1423">
        <v>108079.2273</v>
      </c>
      <c r="AB1423">
        <v>2213</v>
      </c>
      <c r="AC1423">
        <v>2265</v>
      </c>
      <c r="AD1423">
        <v>1698</v>
      </c>
      <c r="AE1423">
        <v>2189</v>
      </c>
      <c r="AF1423">
        <v>2213</v>
      </c>
      <c r="AG1423">
        <v>2265</v>
      </c>
      <c r="AH1423">
        <v>1698</v>
      </c>
      <c r="AI1423">
        <v>2189</v>
      </c>
      <c r="AJ1423">
        <v>2213</v>
      </c>
      <c r="AK1423">
        <v>2265</v>
      </c>
      <c r="AL1423">
        <v>1698</v>
      </c>
      <c r="AM1423">
        <v>2189</v>
      </c>
    </row>
    <row r="1424" spans="1:39" x14ac:dyDescent="0.15">
      <c r="A1424" t="s">
        <v>222</v>
      </c>
      <c r="B1424">
        <v>30</v>
      </c>
      <c r="C1424">
        <v>2</v>
      </c>
      <c r="D1424">
        <v>1</v>
      </c>
      <c r="E1424" t="s">
        <v>30</v>
      </c>
      <c r="F1424" t="s">
        <v>206</v>
      </c>
      <c r="G1424">
        <v>303</v>
      </c>
      <c r="H1424">
        <v>904</v>
      </c>
      <c r="I1424">
        <v>2143</v>
      </c>
      <c r="J1424">
        <v>113759.67999999999</v>
      </c>
      <c r="K1424">
        <v>98710.39</v>
      </c>
      <c r="L1424">
        <v>82168.56</v>
      </c>
      <c r="M1424">
        <v>30990.717199999999</v>
      </c>
      <c r="N1424">
        <v>303</v>
      </c>
      <c r="O1424">
        <v>403</v>
      </c>
      <c r="P1424">
        <v>1042</v>
      </c>
      <c r="Q1424">
        <v>52826.78</v>
      </c>
      <c r="R1424">
        <v>44750.11</v>
      </c>
      <c r="S1424">
        <v>33259.17</v>
      </c>
      <c r="T1424">
        <v>15515.758099999999</v>
      </c>
      <c r="U1424">
        <v>303</v>
      </c>
      <c r="V1424">
        <v>501</v>
      </c>
      <c r="W1424">
        <v>1101</v>
      </c>
      <c r="X1424">
        <v>60932.9</v>
      </c>
      <c r="Y1424">
        <v>53960.28</v>
      </c>
      <c r="Z1424">
        <v>48909.39</v>
      </c>
      <c r="AA1424">
        <v>15474.9591</v>
      </c>
      <c r="AB1424">
        <v>287</v>
      </c>
      <c r="AC1424">
        <v>301</v>
      </c>
      <c r="AD1424">
        <v>215</v>
      </c>
      <c r="AE1424">
        <v>284</v>
      </c>
      <c r="AF1424">
        <v>287</v>
      </c>
      <c r="AG1424">
        <v>301</v>
      </c>
      <c r="AH1424">
        <v>215</v>
      </c>
      <c r="AI1424">
        <v>284</v>
      </c>
      <c r="AJ1424">
        <v>287</v>
      </c>
      <c r="AK1424">
        <v>301</v>
      </c>
      <c r="AL1424">
        <v>215</v>
      </c>
      <c r="AM1424">
        <v>284</v>
      </c>
    </row>
    <row r="1425" spans="1:39" x14ac:dyDescent="0.15">
      <c r="A1425" t="s">
        <v>222</v>
      </c>
      <c r="B1425">
        <v>30</v>
      </c>
      <c r="C1425">
        <v>2</v>
      </c>
      <c r="D1425">
        <v>1</v>
      </c>
      <c r="E1425" t="s">
        <v>29</v>
      </c>
      <c r="F1425" t="s">
        <v>206</v>
      </c>
      <c r="G1425">
        <v>5339</v>
      </c>
      <c r="H1425">
        <v>15939</v>
      </c>
      <c r="I1425">
        <v>41176</v>
      </c>
      <c r="J1425">
        <v>2149119.44</v>
      </c>
      <c r="K1425">
        <v>1750308.35</v>
      </c>
      <c r="L1425">
        <v>1507118.06</v>
      </c>
      <c r="M1425">
        <v>596539.98860000004</v>
      </c>
      <c r="N1425">
        <v>5339</v>
      </c>
      <c r="O1425">
        <v>7141</v>
      </c>
      <c r="P1425">
        <v>19981</v>
      </c>
      <c r="Q1425">
        <v>999040.51</v>
      </c>
      <c r="R1425">
        <v>792641.35</v>
      </c>
      <c r="S1425">
        <v>608949.89</v>
      </c>
      <c r="T1425">
        <v>304195.93699999998</v>
      </c>
      <c r="U1425">
        <v>5339</v>
      </c>
      <c r="V1425">
        <v>8798</v>
      </c>
      <c r="W1425">
        <v>21195</v>
      </c>
      <c r="X1425">
        <v>1150078.93</v>
      </c>
      <c r="Y1425">
        <v>957667</v>
      </c>
      <c r="Z1425">
        <v>898168.17</v>
      </c>
      <c r="AA1425">
        <v>292344.05160000001</v>
      </c>
      <c r="AB1425">
        <v>5091</v>
      </c>
      <c r="AC1425">
        <v>5292</v>
      </c>
      <c r="AD1425">
        <v>4122</v>
      </c>
      <c r="AE1425">
        <v>5173</v>
      </c>
      <c r="AF1425">
        <v>5091</v>
      </c>
      <c r="AG1425">
        <v>5292</v>
      </c>
      <c r="AH1425">
        <v>4122</v>
      </c>
      <c r="AI1425">
        <v>5173</v>
      </c>
      <c r="AJ1425">
        <v>5091</v>
      </c>
      <c r="AK1425">
        <v>5292</v>
      </c>
      <c r="AL1425">
        <v>4122</v>
      </c>
      <c r="AM1425">
        <v>5173</v>
      </c>
    </row>
    <row r="1426" spans="1:39" x14ac:dyDescent="0.15">
      <c r="A1426" t="s">
        <v>222</v>
      </c>
      <c r="B1426">
        <v>30</v>
      </c>
      <c r="C1426">
        <v>2</v>
      </c>
      <c r="D1426">
        <v>1</v>
      </c>
      <c r="E1426" t="s">
        <v>31</v>
      </c>
      <c r="F1426" t="s">
        <v>206</v>
      </c>
      <c r="G1426">
        <v>4</v>
      </c>
      <c r="H1426">
        <v>11</v>
      </c>
      <c r="I1426">
        <v>24</v>
      </c>
      <c r="J1426">
        <v>1066.94</v>
      </c>
      <c r="K1426">
        <v>953.59</v>
      </c>
      <c r="L1426">
        <v>673.7</v>
      </c>
      <c r="M1426">
        <v>289.90429999999998</v>
      </c>
      <c r="N1426">
        <v>4</v>
      </c>
      <c r="O1426">
        <v>6</v>
      </c>
      <c r="P1426">
        <v>17</v>
      </c>
      <c r="Q1426">
        <v>747.95</v>
      </c>
      <c r="R1426">
        <v>634.6</v>
      </c>
      <c r="S1426">
        <v>354.71</v>
      </c>
      <c r="T1426">
        <v>218.12430000000001</v>
      </c>
      <c r="U1426">
        <v>4</v>
      </c>
      <c r="V1426">
        <v>5</v>
      </c>
      <c r="W1426">
        <v>7</v>
      </c>
      <c r="X1426">
        <v>318.99</v>
      </c>
      <c r="Y1426">
        <v>318.99</v>
      </c>
      <c r="Z1426">
        <v>318.99</v>
      </c>
      <c r="AA1426">
        <v>71.78</v>
      </c>
      <c r="AB1426">
        <v>4</v>
      </c>
      <c r="AC1426">
        <v>4</v>
      </c>
      <c r="AD1426">
        <v>1</v>
      </c>
      <c r="AE1426">
        <v>4</v>
      </c>
      <c r="AF1426">
        <v>4</v>
      </c>
      <c r="AG1426">
        <v>4</v>
      </c>
      <c r="AH1426">
        <v>1</v>
      </c>
      <c r="AI1426">
        <v>4</v>
      </c>
      <c r="AJ1426">
        <v>4</v>
      </c>
      <c r="AK1426">
        <v>4</v>
      </c>
      <c r="AL1426">
        <v>1</v>
      </c>
      <c r="AM1426">
        <v>4</v>
      </c>
    </row>
    <row r="1427" spans="1:39" x14ac:dyDescent="0.15">
      <c r="A1427" t="s">
        <v>222</v>
      </c>
      <c r="B1427">
        <v>30</v>
      </c>
      <c r="C1427">
        <v>2</v>
      </c>
      <c r="D1427">
        <v>1</v>
      </c>
      <c r="E1427" t="s">
        <v>32</v>
      </c>
      <c r="F1427" t="s">
        <v>206</v>
      </c>
      <c r="G1427">
        <v>231</v>
      </c>
      <c r="H1427">
        <v>683</v>
      </c>
      <c r="I1427">
        <v>1855</v>
      </c>
      <c r="J1427">
        <v>96740.18</v>
      </c>
      <c r="K1427">
        <v>77871.67</v>
      </c>
      <c r="L1427">
        <v>69791.14</v>
      </c>
      <c r="M1427">
        <v>26215.206999999999</v>
      </c>
      <c r="N1427">
        <v>231</v>
      </c>
      <c r="O1427">
        <v>300</v>
      </c>
      <c r="P1427">
        <v>764</v>
      </c>
      <c r="Q1427">
        <v>37819.69</v>
      </c>
      <c r="R1427">
        <v>29861.16</v>
      </c>
      <c r="S1427">
        <v>24054.12</v>
      </c>
      <c r="T1427">
        <v>11117.7767</v>
      </c>
      <c r="U1427">
        <v>231</v>
      </c>
      <c r="V1427">
        <v>383</v>
      </c>
      <c r="W1427">
        <v>1091</v>
      </c>
      <c r="X1427">
        <v>58920.49</v>
      </c>
      <c r="Y1427">
        <v>48010.51</v>
      </c>
      <c r="Z1427">
        <v>45737.02</v>
      </c>
      <c r="AA1427">
        <v>15097.4303</v>
      </c>
      <c r="AB1427">
        <v>224</v>
      </c>
      <c r="AC1427">
        <v>228</v>
      </c>
      <c r="AD1427">
        <v>180</v>
      </c>
      <c r="AE1427">
        <v>217</v>
      </c>
      <c r="AF1427">
        <v>224</v>
      </c>
      <c r="AG1427">
        <v>228</v>
      </c>
      <c r="AH1427">
        <v>180</v>
      </c>
      <c r="AI1427">
        <v>217</v>
      </c>
      <c r="AJ1427">
        <v>224</v>
      </c>
      <c r="AK1427">
        <v>228</v>
      </c>
      <c r="AL1427">
        <v>180</v>
      </c>
      <c r="AM1427">
        <v>217</v>
      </c>
    </row>
    <row r="1428" spans="1:39" x14ac:dyDescent="0.15">
      <c r="A1428" t="s">
        <v>222</v>
      </c>
      <c r="B1428">
        <v>30</v>
      </c>
      <c r="C1428">
        <v>2</v>
      </c>
      <c r="D1428">
        <v>2</v>
      </c>
      <c r="E1428" t="s">
        <v>28</v>
      </c>
      <c r="F1428" t="s">
        <v>206</v>
      </c>
      <c r="G1428">
        <v>363</v>
      </c>
      <c r="H1428">
        <v>933</v>
      </c>
      <c r="I1428">
        <v>2564</v>
      </c>
      <c r="J1428">
        <v>137887.26999999999</v>
      </c>
      <c r="K1428">
        <v>118023.53</v>
      </c>
      <c r="L1428">
        <v>96429.18</v>
      </c>
      <c r="M1428">
        <v>36437.676299999999</v>
      </c>
      <c r="N1428">
        <v>363</v>
      </c>
      <c r="O1428">
        <v>435</v>
      </c>
      <c r="P1428">
        <v>1323</v>
      </c>
      <c r="Q1428">
        <v>69063.429999999993</v>
      </c>
      <c r="R1428">
        <v>57532.37</v>
      </c>
      <c r="S1428">
        <v>39771.589999999997</v>
      </c>
      <c r="T1428">
        <v>19542.893199999999</v>
      </c>
      <c r="U1428">
        <v>363</v>
      </c>
      <c r="V1428">
        <v>498</v>
      </c>
      <c r="W1428">
        <v>1241</v>
      </c>
      <c r="X1428">
        <v>68823.839999999997</v>
      </c>
      <c r="Y1428">
        <v>60491.16</v>
      </c>
      <c r="Z1428">
        <v>56657.59</v>
      </c>
      <c r="AA1428">
        <v>16894.783100000001</v>
      </c>
      <c r="AB1428">
        <v>344</v>
      </c>
      <c r="AC1428">
        <v>348</v>
      </c>
      <c r="AD1428">
        <v>230</v>
      </c>
      <c r="AE1428">
        <v>329</v>
      </c>
      <c r="AF1428">
        <v>344</v>
      </c>
      <c r="AG1428">
        <v>348</v>
      </c>
      <c r="AH1428">
        <v>230</v>
      </c>
      <c r="AI1428">
        <v>329</v>
      </c>
      <c r="AJ1428">
        <v>344</v>
      </c>
      <c r="AK1428">
        <v>348</v>
      </c>
      <c r="AL1428">
        <v>230</v>
      </c>
      <c r="AM1428">
        <v>329</v>
      </c>
    </row>
    <row r="1429" spans="1:39" x14ac:dyDescent="0.15">
      <c r="A1429" t="s">
        <v>222</v>
      </c>
      <c r="B1429">
        <v>30</v>
      </c>
      <c r="C1429">
        <v>2</v>
      </c>
      <c r="D1429">
        <v>2</v>
      </c>
      <c r="E1429" t="s">
        <v>30</v>
      </c>
      <c r="F1429" t="s">
        <v>206</v>
      </c>
      <c r="G1429">
        <v>58</v>
      </c>
      <c r="H1429">
        <v>153</v>
      </c>
      <c r="I1429">
        <v>392</v>
      </c>
      <c r="J1429">
        <v>21082.71</v>
      </c>
      <c r="K1429">
        <v>18093.87</v>
      </c>
      <c r="L1429">
        <v>14718.54</v>
      </c>
      <c r="M1429">
        <v>5602.1104999999998</v>
      </c>
      <c r="N1429">
        <v>58</v>
      </c>
      <c r="O1429">
        <v>70</v>
      </c>
      <c r="P1429">
        <v>203</v>
      </c>
      <c r="Q1429">
        <v>10591.32</v>
      </c>
      <c r="R1429">
        <v>8938.2199999999993</v>
      </c>
      <c r="S1429">
        <v>5905.41</v>
      </c>
      <c r="T1429">
        <v>2913.1797000000001</v>
      </c>
      <c r="U1429">
        <v>58</v>
      </c>
      <c r="V1429">
        <v>83</v>
      </c>
      <c r="W1429">
        <v>189</v>
      </c>
      <c r="X1429">
        <v>10491.39</v>
      </c>
      <c r="Y1429">
        <v>9155.65</v>
      </c>
      <c r="Z1429">
        <v>8813.1299999999992</v>
      </c>
      <c r="AA1429">
        <v>2688.9308000000001</v>
      </c>
      <c r="AB1429">
        <v>56</v>
      </c>
      <c r="AC1429">
        <v>56</v>
      </c>
      <c r="AD1429">
        <v>39</v>
      </c>
      <c r="AE1429">
        <v>56</v>
      </c>
      <c r="AF1429">
        <v>56</v>
      </c>
      <c r="AG1429">
        <v>56</v>
      </c>
      <c r="AH1429">
        <v>39</v>
      </c>
      <c r="AI1429">
        <v>56</v>
      </c>
      <c r="AJ1429">
        <v>56</v>
      </c>
      <c r="AK1429">
        <v>56</v>
      </c>
      <c r="AL1429">
        <v>39</v>
      </c>
      <c r="AM1429">
        <v>56</v>
      </c>
    </row>
    <row r="1430" spans="1:39" x14ac:dyDescent="0.15">
      <c r="A1430" t="s">
        <v>222</v>
      </c>
      <c r="B1430">
        <v>30</v>
      </c>
      <c r="C1430">
        <v>2</v>
      </c>
      <c r="D1430">
        <v>2</v>
      </c>
      <c r="E1430" t="s">
        <v>29</v>
      </c>
      <c r="F1430" t="s">
        <v>206</v>
      </c>
      <c r="G1430">
        <v>232</v>
      </c>
      <c r="H1430">
        <v>636</v>
      </c>
      <c r="I1430">
        <v>1711</v>
      </c>
      <c r="J1430">
        <v>93770.46</v>
      </c>
      <c r="K1430">
        <v>76484.7</v>
      </c>
      <c r="L1430">
        <v>64108.01</v>
      </c>
      <c r="M1430">
        <v>24326.8177</v>
      </c>
      <c r="N1430">
        <v>232</v>
      </c>
      <c r="O1430">
        <v>274</v>
      </c>
      <c r="P1430">
        <v>770</v>
      </c>
      <c r="Q1430">
        <v>41816.97</v>
      </c>
      <c r="R1430">
        <v>33611.42</v>
      </c>
      <c r="S1430">
        <v>22807.82</v>
      </c>
      <c r="T1430">
        <v>11608.097900000001</v>
      </c>
      <c r="U1430">
        <v>232</v>
      </c>
      <c r="V1430">
        <v>362</v>
      </c>
      <c r="W1430">
        <v>941</v>
      </c>
      <c r="X1430">
        <v>51953.49</v>
      </c>
      <c r="Y1430">
        <v>42873.279999999999</v>
      </c>
      <c r="Z1430">
        <v>41300.19</v>
      </c>
      <c r="AA1430">
        <v>12718.719800000001</v>
      </c>
      <c r="AB1430">
        <v>224</v>
      </c>
      <c r="AC1430">
        <v>228</v>
      </c>
      <c r="AD1430">
        <v>137</v>
      </c>
      <c r="AE1430">
        <v>227</v>
      </c>
      <c r="AF1430">
        <v>224</v>
      </c>
      <c r="AG1430">
        <v>228</v>
      </c>
      <c r="AH1430">
        <v>137</v>
      </c>
      <c r="AI1430">
        <v>227</v>
      </c>
      <c r="AJ1430">
        <v>224</v>
      </c>
      <c r="AK1430">
        <v>228</v>
      </c>
      <c r="AL1430">
        <v>137</v>
      </c>
      <c r="AM1430">
        <v>227</v>
      </c>
    </row>
    <row r="1431" spans="1:39" x14ac:dyDescent="0.15">
      <c r="A1431" t="s">
        <v>222</v>
      </c>
      <c r="B1431">
        <v>30</v>
      </c>
      <c r="C1431">
        <v>2</v>
      </c>
      <c r="D1431">
        <v>2</v>
      </c>
      <c r="E1431" t="s">
        <v>32</v>
      </c>
      <c r="F1431" t="s">
        <v>206</v>
      </c>
      <c r="G1431">
        <v>45</v>
      </c>
      <c r="H1431">
        <v>127</v>
      </c>
      <c r="I1431">
        <v>323</v>
      </c>
      <c r="J1431">
        <v>18282.72</v>
      </c>
      <c r="K1431">
        <v>14501.5</v>
      </c>
      <c r="L1431">
        <v>12345.89</v>
      </c>
      <c r="M1431">
        <v>4937.8114999999998</v>
      </c>
      <c r="N1431">
        <v>45</v>
      </c>
      <c r="O1431">
        <v>53</v>
      </c>
      <c r="P1431">
        <v>145</v>
      </c>
      <c r="Q1431">
        <v>8205.35</v>
      </c>
      <c r="R1431">
        <v>6471.52</v>
      </c>
      <c r="S1431">
        <v>4760.33</v>
      </c>
      <c r="T1431">
        <v>2396.3470000000002</v>
      </c>
      <c r="U1431">
        <v>45</v>
      </c>
      <c r="V1431">
        <v>74</v>
      </c>
      <c r="W1431">
        <v>178</v>
      </c>
      <c r="X1431">
        <v>10077.370000000001</v>
      </c>
      <c r="Y1431">
        <v>8029.98</v>
      </c>
      <c r="Z1431">
        <v>7585.56</v>
      </c>
      <c r="AA1431">
        <v>2541.4645</v>
      </c>
      <c r="AB1431">
        <v>45</v>
      </c>
      <c r="AC1431">
        <v>44</v>
      </c>
      <c r="AD1431">
        <v>36</v>
      </c>
      <c r="AE1431">
        <v>44</v>
      </c>
      <c r="AF1431">
        <v>45</v>
      </c>
      <c r="AG1431">
        <v>44</v>
      </c>
      <c r="AH1431">
        <v>36</v>
      </c>
      <c r="AI1431">
        <v>44</v>
      </c>
      <c r="AJ1431">
        <v>45</v>
      </c>
      <c r="AK1431">
        <v>44</v>
      </c>
      <c r="AL1431">
        <v>36</v>
      </c>
      <c r="AM1431">
        <v>44</v>
      </c>
    </row>
    <row r="1432" spans="1:39" x14ac:dyDescent="0.15">
      <c r="A1432" t="s">
        <v>222</v>
      </c>
      <c r="B1432">
        <v>70</v>
      </c>
      <c r="C1432">
        <v>1</v>
      </c>
      <c r="D1432">
        <v>0</v>
      </c>
      <c r="E1432" t="s">
        <v>28</v>
      </c>
      <c r="F1432" t="s">
        <v>206</v>
      </c>
      <c r="G1432">
        <v>8864</v>
      </c>
      <c r="H1432">
        <v>10045</v>
      </c>
      <c r="I1432">
        <v>23432</v>
      </c>
      <c r="J1432">
        <v>1296475.55</v>
      </c>
      <c r="K1432">
        <v>1118507.17</v>
      </c>
      <c r="L1432">
        <v>1040875.43</v>
      </c>
      <c r="M1432">
        <v>342819.4498</v>
      </c>
      <c r="N1432">
        <v>3412</v>
      </c>
      <c r="O1432">
        <v>3739</v>
      </c>
      <c r="P1432">
        <v>9607</v>
      </c>
      <c r="Q1432">
        <v>522009.07</v>
      </c>
      <c r="R1432">
        <v>434095.03</v>
      </c>
      <c r="S1432">
        <v>381510.29</v>
      </c>
      <c r="T1432">
        <v>146975.55009999999</v>
      </c>
      <c r="U1432">
        <v>5452</v>
      </c>
      <c r="V1432">
        <v>6306</v>
      </c>
      <c r="W1432">
        <v>13825</v>
      </c>
      <c r="X1432">
        <v>774466.48</v>
      </c>
      <c r="Y1432">
        <v>684412.14</v>
      </c>
      <c r="Z1432">
        <v>659365.14</v>
      </c>
      <c r="AA1432">
        <v>195843.89970000001</v>
      </c>
      <c r="AB1432">
        <v>8744</v>
      </c>
      <c r="AC1432">
        <v>5856</v>
      </c>
      <c r="AD1432">
        <v>4624</v>
      </c>
      <c r="AE1432">
        <v>4098</v>
      </c>
      <c r="AF1432">
        <v>3375</v>
      </c>
      <c r="AG1432">
        <v>3049</v>
      </c>
      <c r="AH1432">
        <v>2482</v>
      </c>
      <c r="AI1432">
        <v>1914</v>
      </c>
      <c r="AJ1432">
        <v>5369</v>
      </c>
      <c r="AK1432">
        <v>2807</v>
      </c>
      <c r="AL1432">
        <v>2142</v>
      </c>
      <c r="AM1432">
        <v>2184</v>
      </c>
    </row>
    <row r="1433" spans="1:39" x14ac:dyDescent="0.15">
      <c r="A1433" t="s">
        <v>222</v>
      </c>
      <c r="B1433">
        <v>70</v>
      </c>
      <c r="C1433">
        <v>1</v>
      </c>
      <c r="D1433">
        <v>0</v>
      </c>
      <c r="E1433" t="s">
        <v>30</v>
      </c>
      <c r="F1433" t="s">
        <v>206</v>
      </c>
      <c r="G1433">
        <v>14</v>
      </c>
      <c r="H1433">
        <v>17</v>
      </c>
      <c r="I1433">
        <v>37</v>
      </c>
      <c r="J1433">
        <v>1954.85</v>
      </c>
      <c r="K1433">
        <v>1633.46</v>
      </c>
      <c r="L1433">
        <v>1219.67</v>
      </c>
      <c r="M1433">
        <v>545.48979999999995</v>
      </c>
      <c r="N1433">
        <v>5</v>
      </c>
      <c r="O1433">
        <v>5</v>
      </c>
      <c r="P1433">
        <v>10</v>
      </c>
      <c r="Q1433">
        <v>687</v>
      </c>
      <c r="R1433">
        <v>540.35</v>
      </c>
      <c r="S1433">
        <v>443.75</v>
      </c>
      <c r="T1433">
        <v>155.62979999999999</v>
      </c>
      <c r="U1433">
        <v>9</v>
      </c>
      <c r="V1433">
        <v>12</v>
      </c>
      <c r="W1433">
        <v>27</v>
      </c>
      <c r="X1433">
        <v>1267.8499999999999</v>
      </c>
      <c r="Y1433">
        <v>1093.1099999999999</v>
      </c>
      <c r="Z1433">
        <v>775.92</v>
      </c>
      <c r="AA1433">
        <v>389.86</v>
      </c>
      <c r="AB1433">
        <v>13</v>
      </c>
      <c r="AC1433">
        <v>10</v>
      </c>
      <c r="AD1433">
        <v>8</v>
      </c>
      <c r="AE1433">
        <v>9</v>
      </c>
      <c r="AF1433">
        <v>4</v>
      </c>
      <c r="AG1433">
        <v>5</v>
      </c>
      <c r="AH1433">
        <v>4</v>
      </c>
      <c r="AI1433">
        <v>3</v>
      </c>
      <c r="AJ1433">
        <v>9</v>
      </c>
      <c r="AK1433">
        <v>5</v>
      </c>
      <c r="AL1433">
        <v>4</v>
      </c>
      <c r="AM1433">
        <v>6</v>
      </c>
    </row>
    <row r="1434" spans="1:39" x14ac:dyDescent="0.15">
      <c r="A1434" t="s">
        <v>222</v>
      </c>
      <c r="B1434">
        <v>70</v>
      </c>
      <c r="C1434">
        <v>1</v>
      </c>
      <c r="D1434">
        <v>0</v>
      </c>
      <c r="E1434" t="s">
        <v>29</v>
      </c>
      <c r="F1434" t="s">
        <v>206</v>
      </c>
      <c r="G1434">
        <v>76</v>
      </c>
      <c r="H1434">
        <v>94</v>
      </c>
      <c r="I1434">
        <v>252</v>
      </c>
      <c r="J1434">
        <v>13457.09</v>
      </c>
      <c r="K1434">
        <v>10319.4</v>
      </c>
      <c r="L1434">
        <v>9641</v>
      </c>
      <c r="M1434">
        <v>3664.9841999999999</v>
      </c>
      <c r="N1434">
        <v>33</v>
      </c>
      <c r="O1434">
        <v>41</v>
      </c>
      <c r="P1434">
        <v>115</v>
      </c>
      <c r="Q1434">
        <v>6185.48</v>
      </c>
      <c r="R1434">
        <v>4384.97</v>
      </c>
      <c r="S1434">
        <v>3858.4</v>
      </c>
      <c r="T1434">
        <v>1869.7775999999999</v>
      </c>
      <c r="U1434">
        <v>43</v>
      </c>
      <c r="V1434">
        <v>53</v>
      </c>
      <c r="W1434">
        <v>137</v>
      </c>
      <c r="X1434">
        <v>7271.61</v>
      </c>
      <c r="Y1434">
        <v>5934.43</v>
      </c>
      <c r="Z1434">
        <v>5782.6</v>
      </c>
      <c r="AA1434">
        <v>1795.2066</v>
      </c>
      <c r="AB1434">
        <v>76</v>
      </c>
      <c r="AC1434">
        <v>54</v>
      </c>
      <c r="AD1434">
        <v>45</v>
      </c>
      <c r="AE1434">
        <v>42</v>
      </c>
      <c r="AF1434">
        <v>33</v>
      </c>
      <c r="AG1434">
        <v>33</v>
      </c>
      <c r="AH1434">
        <v>29</v>
      </c>
      <c r="AI1434">
        <v>23</v>
      </c>
      <c r="AJ1434">
        <v>43</v>
      </c>
      <c r="AK1434">
        <v>21</v>
      </c>
      <c r="AL1434">
        <v>16</v>
      </c>
      <c r="AM1434">
        <v>19</v>
      </c>
    </row>
    <row r="1435" spans="1:39" x14ac:dyDescent="0.15">
      <c r="A1435" t="s">
        <v>222</v>
      </c>
      <c r="B1435">
        <v>70</v>
      </c>
      <c r="C1435">
        <v>1</v>
      </c>
      <c r="D1435">
        <v>0</v>
      </c>
      <c r="E1435" t="s">
        <v>32</v>
      </c>
      <c r="F1435" t="s">
        <v>206</v>
      </c>
      <c r="G1435">
        <v>1050</v>
      </c>
      <c r="H1435">
        <v>1238</v>
      </c>
      <c r="I1435">
        <v>3255</v>
      </c>
      <c r="J1435">
        <v>179472.73</v>
      </c>
      <c r="K1435">
        <v>140727.72</v>
      </c>
      <c r="L1435">
        <v>135874.5</v>
      </c>
      <c r="M1435">
        <v>46049.844100000002</v>
      </c>
      <c r="N1435">
        <v>216</v>
      </c>
      <c r="O1435">
        <v>234</v>
      </c>
      <c r="P1435">
        <v>694</v>
      </c>
      <c r="Q1435">
        <v>38423.370000000003</v>
      </c>
      <c r="R1435">
        <v>28429.84</v>
      </c>
      <c r="S1435">
        <v>25448.99</v>
      </c>
      <c r="T1435">
        <v>10251.752699999999</v>
      </c>
      <c r="U1435">
        <v>834</v>
      </c>
      <c r="V1435">
        <v>1004</v>
      </c>
      <c r="W1435">
        <v>2561</v>
      </c>
      <c r="X1435">
        <v>141049.35999999999</v>
      </c>
      <c r="Y1435">
        <v>112297.88</v>
      </c>
      <c r="Z1435">
        <v>110425.51</v>
      </c>
      <c r="AA1435">
        <v>35798.091399999998</v>
      </c>
      <c r="AB1435">
        <v>1045</v>
      </c>
      <c r="AC1435">
        <v>558</v>
      </c>
      <c r="AD1435">
        <v>480</v>
      </c>
      <c r="AE1435">
        <v>592</v>
      </c>
      <c r="AF1435">
        <v>213</v>
      </c>
      <c r="AG1435">
        <v>158</v>
      </c>
      <c r="AH1435">
        <v>146</v>
      </c>
      <c r="AI1435">
        <v>165</v>
      </c>
      <c r="AJ1435">
        <v>832</v>
      </c>
      <c r="AK1435">
        <v>400</v>
      </c>
      <c r="AL1435">
        <v>334</v>
      </c>
      <c r="AM1435">
        <v>427</v>
      </c>
    </row>
    <row r="1436" spans="1:39" x14ac:dyDescent="0.15">
      <c r="A1436" t="s">
        <v>222</v>
      </c>
      <c r="B1436">
        <v>70</v>
      </c>
      <c r="C1436">
        <v>1</v>
      </c>
      <c r="D1436">
        <v>1</v>
      </c>
      <c r="E1436" t="s">
        <v>28</v>
      </c>
      <c r="F1436" t="s">
        <v>206</v>
      </c>
      <c r="G1436">
        <v>34359</v>
      </c>
      <c r="H1436">
        <v>42232</v>
      </c>
      <c r="I1436">
        <v>99886</v>
      </c>
      <c r="J1436">
        <v>5155423.24</v>
      </c>
      <c r="K1436">
        <v>4435812.41</v>
      </c>
      <c r="L1436">
        <v>4141399.16</v>
      </c>
      <c r="M1436">
        <v>1438456.4543999999</v>
      </c>
      <c r="N1436">
        <v>16660</v>
      </c>
      <c r="O1436">
        <v>19315</v>
      </c>
      <c r="P1436">
        <v>51478</v>
      </c>
      <c r="Q1436">
        <v>2543484.63</v>
      </c>
      <c r="R1436">
        <v>2146910.62</v>
      </c>
      <c r="S1436">
        <v>1970338.9</v>
      </c>
      <c r="T1436">
        <v>774642.63959999999</v>
      </c>
      <c r="U1436">
        <v>17699</v>
      </c>
      <c r="V1436">
        <v>22917</v>
      </c>
      <c r="W1436">
        <v>48408</v>
      </c>
      <c r="X1436">
        <v>2611938.61</v>
      </c>
      <c r="Y1436">
        <v>2288901.79</v>
      </c>
      <c r="Z1436">
        <v>2171060.2599999998</v>
      </c>
      <c r="AA1436">
        <v>663813.81480000005</v>
      </c>
      <c r="AB1436">
        <v>32952</v>
      </c>
      <c r="AC1436">
        <v>31580</v>
      </c>
      <c r="AD1436">
        <v>21023</v>
      </c>
      <c r="AE1436">
        <v>29777</v>
      </c>
      <c r="AF1436">
        <v>16155</v>
      </c>
      <c r="AG1436">
        <v>15952</v>
      </c>
      <c r="AH1436">
        <v>11734</v>
      </c>
      <c r="AI1436">
        <v>14871</v>
      </c>
      <c r="AJ1436">
        <v>16797</v>
      </c>
      <c r="AK1436">
        <v>15628</v>
      </c>
      <c r="AL1436">
        <v>9289</v>
      </c>
      <c r="AM1436">
        <v>14906</v>
      </c>
    </row>
    <row r="1437" spans="1:39" x14ac:dyDescent="0.15">
      <c r="A1437" t="s">
        <v>222</v>
      </c>
      <c r="B1437">
        <v>70</v>
      </c>
      <c r="C1437">
        <v>1</v>
      </c>
      <c r="D1437">
        <v>1</v>
      </c>
      <c r="E1437" t="s">
        <v>30</v>
      </c>
      <c r="F1437" t="s">
        <v>206</v>
      </c>
      <c r="G1437">
        <v>3646</v>
      </c>
      <c r="H1437">
        <v>4480</v>
      </c>
      <c r="I1437">
        <v>10298</v>
      </c>
      <c r="J1437">
        <v>539531.79</v>
      </c>
      <c r="K1437">
        <v>472229.43</v>
      </c>
      <c r="L1437">
        <v>439840.65</v>
      </c>
      <c r="M1437">
        <v>147906.57889999999</v>
      </c>
      <c r="N1437">
        <v>1652</v>
      </c>
      <c r="O1437">
        <v>1913</v>
      </c>
      <c r="P1437">
        <v>4950</v>
      </c>
      <c r="Q1437">
        <v>248887.58</v>
      </c>
      <c r="R1437">
        <v>212802.47</v>
      </c>
      <c r="S1437">
        <v>195267.33</v>
      </c>
      <c r="T1437">
        <v>74636.437300000005</v>
      </c>
      <c r="U1437">
        <v>1994</v>
      </c>
      <c r="V1437">
        <v>2567</v>
      </c>
      <c r="W1437">
        <v>5348</v>
      </c>
      <c r="X1437">
        <v>290644.21000000002</v>
      </c>
      <c r="Y1437">
        <v>259426.96</v>
      </c>
      <c r="Z1437">
        <v>244573.32</v>
      </c>
      <c r="AA1437">
        <v>73270.141600000003</v>
      </c>
      <c r="AB1437">
        <v>3441</v>
      </c>
      <c r="AC1437">
        <v>3472</v>
      </c>
      <c r="AD1437">
        <v>2004</v>
      </c>
      <c r="AE1437">
        <v>3517</v>
      </c>
      <c r="AF1437">
        <v>1574</v>
      </c>
      <c r="AG1437">
        <v>1594</v>
      </c>
      <c r="AH1437">
        <v>1079</v>
      </c>
      <c r="AI1437">
        <v>1610</v>
      </c>
      <c r="AJ1437">
        <v>1867</v>
      </c>
      <c r="AK1437">
        <v>1878</v>
      </c>
      <c r="AL1437">
        <v>925</v>
      </c>
      <c r="AM1437">
        <v>1907</v>
      </c>
    </row>
    <row r="1438" spans="1:39" x14ac:dyDescent="0.15">
      <c r="A1438" t="s">
        <v>222</v>
      </c>
      <c r="B1438">
        <v>70</v>
      </c>
      <c r="C1438">
        <v>1</v>
      </c>
      <c r="D1438">
        <v>1</v>
      </c>
      <c r="E1438" t="s">
        <v>29</v>
      </c>
      <c r="F1438" t="s">
        <v>206</v>
      </c>
      <c r="G1438">
        <v>41000</v>
      </c>
      <c r="H1438">
        <v>53384</v>
      </c>
      <c r="I1438">
        <v>128145</v>
      </c>
      <c r="J1438">
        <v>6614084.8499999996</v>
      </c>
      <c r="K1438">
        <v>5418886.2300000004</v>
      </c>
      <c r="L1438">
        <v>5043011.76</v>
      </c>
      <c r="M1438">
        <v>1820560.1433000001</v>
      </c>
      <c r="N1438">
        <v>14976</v>
      </c>
      <c r="O1438">
        <v>17766</v>
      </c>
      <c r="P1438">
        <v>49632</v>
      </c>
      <c r="Q1438">
        <v>2436511.12</v>
      </c>
      <c r="R1438">
        <v>1962739.55</v>
      </c>
      <c r="S1438">
        <v>1788377.73</v>
      </c>
      <c r="T1438">
        <v>750753.79520000005</v>
      </c>
      <c r="U1438">
        <v>26024</v>
      </c>
      <c r="V1438">
        <v>35618</v>
      </c>
      <c r="W1438">
        <v>78513</v>
      </c>
      <c r="X1438">
        <v>4177573.73</v>
      </c>
      <c r="Y1438">
        <v>3456146.68</v>
      </c>
      <c r="Z1438">
        <v>3254634.03</v>
      </c>
      <c r="AA1438">
        <v>1069806.3481000001</v>
      </c>
      <c r="AB1438">
        <v>39440</v>
      </c>
      <c r="AC1438">
        <v>39376</v>
      </c>
      <c r="AD1438">
        <v>26661</v>
      </c>
      <c r="AE1438">
        <v>39404</v>
      </c>
      <c r="AF1438">
        <v>14398</v>
      </c>
      <c r="AG1438">
        <v>14454</v>
      </c>
      <c r="AH1438">
        <v>10917</v>
      </c>
      <c r="AI1438">
        <v>14424</v>
      </c>
      <c r="AJ1438">
        <v>25042</v>
      </c>
      <c r="AK1438">
        <v>24922</v>
      </c>
      <c r="AL1438">
        <v>15744</v>
      </c>
      <c r="AM1438">
        <v>24980</v>
      </c>
    </row>
    <row r="1439" spans="1:39" x14ac:dyDescent="0.15">
      <c r="A1439" t="s">
        <v>222</v>
      </c>
      <c r="B1439">
        <v>70</v>
      </c>
      <c r="C1439">
        <v>1</v>
      </c>
      <c r="D1439">
        <v>1</v>
      </c>
      <c r="E1439" t="s">
        <v>31</v>
      </c>
      <c r="F1439" t="s">
        <v>206</v>
      </c>
      <c r="G1439">
        <v>2</v>
      </c>
      <c r="H1439">
        <v>5</v>
      </c>
      <c r="I1439">
        <v>8</v>
      </c>
      <c r="J1439">
        <v>421.95</v>
      </c>
      <c r="K1439">
        <v>352.45</v>
      </c>
      <c r="L1439">
        <v>293.45</v>
      </c>
      <c r="M1439">
        <v>130.61000000000001</v>
      </c>
      <c r="N1439">
        <v>0</v>
      </c>
      <c r="O1439">
        <v>0</v>
      </c>
      <c r="P1439">
        <v>0</v>
      </c>
      <c r="Q1439">
        <v>0</v>
      </c>
      <c r="R1439">
        <v>0</v>
      </c>
      <c r="S1439">
        <v>0</v>
      </c>
      <c r="T1439">
        <v>0</v>
      </c>
      <c r="U1439">
        <v>2</v>
      </c>
      <c r="V1439">
        <v>5</v>
      </c>
      <c r="W1439">
        <v>8</v>
      </c>
      <c r="X1439">
        <v>421.95</v>
      </c>
      <c r="Y1439">
        <v>352.45</v>
      </c>
      <c r="Z1439">
        <v>293.45</v>
      </c>
      <c r="AA1439">
        <v>130.61000000000001</v>
      </c>
      <c r="AB1439">
        <v>2</v>
      </c>
      <c r="AC1439">
        <v>2</v>
      </c>
      <c r="AD1439">
        <v>1</v>
      </c>
      <c r="AE1439">
        <v>2</v>
      </c>
      <c r="AF1439">
        <v>0</v>
      </c>
      <c r="AG1439">
        <v>0</v>
      </c>
      <c r="AH1439">
        <v>0</v>
      </c>
      <c r="AI1439">
        <v>0</v>
      </c>
      <c r="AJ1439">
        <v>2</v>
      </c>
      <c r="AK1439">
        <v>2</v>
      </c>
      <c r="AL1439">
        <v>1</v>
      </c>
      <c r="AM1439">
        <v>2</v>
      </c>
    </row>
    <row r="1440" spans="1:39" x14ac:dyDescent="0.15">
      <c r="A1440" t="s">
        <v>222</v>
      </c>
      <c r="B1440">
        <v>70</v>
      </c>
      <c r="C1440">
        <v>1</v>
      </c>
      <c r="D1440">
        <v>1</v>
      </c>
      <c r="E1440" t="s">
        <v>32</v>
      </c>
      <c r="F1440" t="s">
        <v>206</v>
      </c>
      <c r="G1440">
        <v>1133</v>
      </c>
      <c r="H1440">
        <v>1434</v>
      </c>
      <c r="I1440">
        <v>3676</v>
      </c>
      <c r="J1440">
        <v>198659.75</v>
      </c>
      <c r="K1440">
        <v>156123.1</v>
      </c>
      <c r="L1440">
        <v>148509.79</v>
      </c>
      <c r="M1440">
        <v>52056.874600000003</v>
      </c>
      <c r="N1440">
        <v>318</v>
      </c>
      <c r="O1440">
        <v>371</v>
      </c>
      <c r="P1440">
        <v>1028</v>
      </c>
      <c r="Q1440">
        <v>54959.76</v>
      </c>
      <c r="R1440">
        <v>42599.66</v>
      </c>
      <c r="S1440">
        <v>37946.050000000003</v>
      </c>
      <c r="T1440">
        <v>15374.0134</v>
      </c>
      <c r="U1440">
        <v>815</v>
      </c>
      <c r="V1440">
        <v>1063</v>
      </c>
      <c r="W1440">
        <v>2648</v>
      </c>
      <c r="X1440">
        <v>143699.99</v>
      </c>
      <c r="Y1440">
        <v>113523.44</v>
      </c>
      <c r="Z1440">
        <v>110563.74</v>
      </c>
      <c r="AA1440">
        <v>36682.861199999999</v>
      </c>
      <c r="AB1440">
        <v>1118</v>
      </c>
      <c r="AC1440">
        <v>976</v>
      </c>
      <c r="AD1440">
        <v>663</v>
      </c>
      <c r="AE1440">
        <v>986</v>
      </c>
      <c r="AF1440">
        <v>315</v>
      </c>
      <c r="AG1440">
        <v>267</v>
      </c>
      <c r="AH1440">
        <v>196</v>
      </c>
      <c r="AI1440">
        <v>296</v>
      </c>
      <c r="AJ1440">
        <v>803</v>
      </c>
      <c r="AK1440">
        <v>709</v>
      </c>
      <c r="AL1440">
        <v>467</v>
      </c>
      <c r="AM1440">
        <v>690</v>
      </c>
    </row>
    <row r="1441" spans="1:39" x14ac:dyDescent="0.15">
      <c r="A1441" t="s">
        <v>222</v>
      </c>
      <c r="B1441">
        <v>70</v>
      </c>
      <c r="C1441">
        <v>1</v>
      </c>
      <c r="D1441">
        <v>2</v>
      </c>
      <c r="E1441" t="s">
        <v>28</v>
      </c>
      <c r="F1441" t="s">
        <v>206</v>
      </c>
      <c r="G1441">
        <v>11137</v>
      </c>
      <c r="H1441">
        <v>12672</v>
      </c>
      <c r="I1441">
        <v>30069</v>
      </c>
      <c r="J1441">
        <v>1635205.75</v>
      </c>
      <c r="K1441">
        <v>1414644.57</v>
      </c>
      <c r="L1441">
        <v>1332647.1100000001</v>
      </c>
      <c r="M1441">
        <v>433260.5367</v>
      </c>
      <c r="N1441">
        <v>4035</v>
      </c>
      <c r="O1441">
        <v>4339</v>
      </c>
      <c r="P1441">
        <v>11452</v>
      </c>
      <c r="Q1441">
        <v>611356.54</v>
      </c>
      <c r="R1441">
        <v>512995.57</v>
      </c>
      <c r="S1441">
        <v>457920.04</v>
      </c>
      <c r="T1441">
        <v>175264.83910000001</v>
      </c>
      <c r="U1441">
        <v>7102</v>
      </c>
      <c r="V1441">
        <v>8333</v>
      </c>
      <c r="W1441">
        <v>18617</v>
      </c>
      <c r="X1441">
        <v>1023849.21</v>
      </c>
      <c r="Y1441">
        <v>901649</v>
      </c>
      <c r="Z1441">
        <v>874727.07</v>
      </c>
      <c r="AA1441">
        <v>257995.69760000001</v>
      </c>
      <c r="AB1441">
        <v>10711</v>
      </c>
      <c r="AC1441">
        <v>9118</v>
      </c>
      <c r="AD1441">
        <v>4340</v>
      </c>
      <c r="AE1441">
        <v>9095</v>
      </c>
      <c r="AF1441">
        <v>3900</v>
      </c>
      <c r="AG1441">
        <v>3720</v>
      </c>
      <c r="AH1441">
        <v>2145</v>
      </c>
      <c r="AI1441">
        <v>3611</v>
      </c>
      <c r="AJ1441">
        <v>6811</v>
      </c>
      <c r="AK1441">
        <v>5398</v>
      </c>
      <c r="AL1441">
        <v>2195</v>
      </c>
      <c r="AM1441">
        <v>5484</v>
      </c>
    </row>
    <row r="1442" spans="1:39" x14ac:dyDescent="0.15">
      <c r="A1442" t="s">
        <v>222</v>
      </c>
      <c r="B1442">
        <v>70</v>
      </c>
      <c r="C1442">
        <v>1</v>
      </c>
      <c r="D1442">
        <v>2</v>
      </c>
      <c r="E1442" t="s">
        <v>30</v>
      </c>
      <c r="F1442" t="s">
        <v>206</v>
      </c>
      <c r="G1442">
        <v>1330</v>
      </c>
      <c r="H1442">
        <v>1527</v>
      </c>
      <c r="I1442">
        <v>3512</v>
      </c>
      <c r="J1442">
        <v>194816.13</v>
      </c>
      <c r="K1442">
        <v>168807.64</v>
      </c>
      <c r="L1442">
        <v>159343.57999999999</v>
      </c>
      <c r="M1442">
        <v>50830.047100000003</v>
      </c>
      <c r="N1442">
        <v>474</v>
      </c>
      <c r="O1442">
        <v>523</v>
      </c>
      <c r="P1442">
        <v>1308</v>
      </c>
      <c r="Q1442">
        <v>71598.080000000002</v>
      </c>
      <c r="R1442">
        <v>60049.760000000002</v>
      </c>
      <c r="S1442">
        <v>53764.68</v>
      </c>
      <c r="T1442">
        <v>19959.363499999999</v>
      </c>
      <c r="U1442">
        <v>856</v>
      </c>
      <c r="V1442">
        <v>1004</v>
      </c>
      <c r="W1442">
        <v>2204</v>
      </c>
      <c r="X1442">
        <v>123218.05</v>
      </c>
      <c r="Y1442">
        <v>108757.88</v>
      </c>
      <c r="Z1442">
        <v>105578.9</v>
      </c>
      <c r="AA1442">
        <v>30870.6836</v>
      </c>
      <c r="AB1442">
        <v>1262</v>
      </c>
      <c r="AC1442">
        <v>1124</v>
      </c>
      <c r="AD1442">
        <v>488</v>
      </c>
      <c r="AE1442">
        <v>1298</v>
      </c>
      <c r="AF1442">
        <v>447</v>
      </c>
      <c r="AG1442">
        <v>443</v>
      </c>
      <c r="AH1442">
        <v>236</v>
      </c>
      <c r="AI1442">
        <v>461</v>
      </c>
      <c r="AJ1442">
        <v>815</v>
      </c>
      <c r="AK1442">
        <v>681</v>
      </c>
      <c r="AL1442">
        <v>252</v>
      </c>
      <c r="AM1442">
        <v>837</v>
      </c>
    </row>
    <row r="1443" spans="1:39" x14ac:dyDescent="0.15">
      <c r="A1443" t="s">
        <v>222</v>
      </c>
      <c r="B1443">
        <v>70</v>
      </c>
      <c r="C1443">
        <v>1</v>
      </c>
      <c r="D1443">
        <v>2</v>
      </c>
      <c r="E1443" t="s">
        <v>29</v>
      </c>
      <c r="F1443" t="s">
        <v>206</v>
      </c>
      <c r="G1443">
        <v>4625</v>
      </c>
      <c r="H1443">
        <v>5567</v>
      </c>
      <c r="I1443">
        <v>13612</v>
      </c>
      <c r="J1443">
        <v>744268.59</v>
      </c>
      <c r="K1443">
        <v>603230.85</v>
      </c>
      <c r="L1443">
        <v>567803.06000000006</v>
      </c>
      <c r="M1443">
        <v>195773.86569999999</v>
      </c>
      <c r="N1443">
        <v>1567</v>
      </c>
      <c r="O1443">
        <v>1723</v>
      </c>
      <c r="P1443">
        <v>4794</v>
      </c>
      <c r="Q1443">
        <v>258058.86</v>
      </c>
      <c r="R1443">
        <v>203534.65</v>
      </c>
      <c r="S1443">
        <v>180844.67</v>
      </c>
      <c r="T1443">
        <v>73138.968599999993</v>
      </c>
      <c r="U1443">
        <v>3058</v>
      </c>
      <c r="V1443">
        <v>3844</v>
      </c>
      <c r="W1443">
        <v>8818</v>
      </c>
      <c r="X1443">
        <v>486209.73</v>
      </c>
      <c r="Y1443">
        <v>399696.2</v>
      </c>
      <c r="Z1443">
        <v>386958.39</v>
      </c>
      <c r="AA1443">
        <v>122634.8971</v>
      </c>
      <c r="AB1443">
        <v>4444</v>
      </c>
      <c r="AC1443">
        <v>4147</v>
      </c>
      <c r="AD1443">
        <v>1885</v>
      </c>
      <c r="AE1443">
        <v>4477</v>
      </c>
      <c r="AF1443">
        <v>1525</v>
      </c>
      <c r="AG1443">
        <v>1462</v>
      </c>
      <c r="AH1443">
        <v>819</v>
      </c>
      <c r="AI1443">
        <v>1526</v>
      </c>
      <c r="AJ1443">
        <v>2919</v>
      </c>
      <c r="AK1443">
        <v>2685</v>
      </c>
      <c r="AL1443">
        <v>1066</v>
      </c>
      <c r="AM1443">
        <v>2951</v>
      </c>
    </row>
    <row r="1444" spans="1:39" x14ac:dyDescent="0.15">
      <c r="A1444" t="s">
        <v>222</v>
      </c>
      <c r="B1444">
        <v>70</v>
      </c>
      <c r="C1444">
        <v>1</v>
      </c>
      <c r="D1444">
        <v>2</v>
      </c>
      <c r="E1444" t="s">
        <v>32</v>
      </c>
      <c r="F1444" t="s">
        <v>206</v>
      </c>
      <c r="G1444">
        <v>616</v>
      </c>
      <c r="H1444">
        <v>738</v>
      </c>
      <c r="I1444">
        <v>1964</v>
      </c>
      <c r="J1444">
        <v>107867.3</v>
      </c>
      <c r="K1444">
        <v>84037.51</v>
      </c>
      <c r="L1444">
        <v>80875.31</v>
      </c>
      <c r="M1444">
        <v>27273.499100000001</v>
      </c>
      <c r="N1444">
        <v>158</v>
      </c>
      <c r="O1444">
        <v>175</v>
      </c>
      <c r="P1444">
        <v>485</v>
      </c>
      <c r="Q1444">
        <v>26954.86</v>
      </c>
      <c r="R1444">
        <v>20708.18</v>
      </c>
      <c r="S1444">
        <v>18493.73</v>
      </c>
      <c r="T1444">
        <v>7051.9762000000001</v>
      </c>
      <c r="U1444">
        <v>458</v>
      </c>
      <c r="V1444">
        <v>563</v>
      </c>
      <c r="W1444">
        <v>1479</v>
      </c>
      <c r="X1444">
        <v>80912.44</v>
      </c>
      <c r="Y1444">
        <v>63329.33</v>
      </c>
      <c r="Z1444">
        <v>62381.58</v>
      </c>
      <c r="AA1444">
        <v>20221.5229</v>
      </c>
      <c r="AB1444">
        <v>593</v>
      </c>
      <c r="AC1444">
        <v>463</v>
      </c>
      <c r="AD1444">
        <v>243</v>
      </c>
      <c r="AE1444">
        <v>519</v>
      </c>
      <c r="AF1444">
        <v>151</v>
      </c>
      <c r="AG1444">
        <v>122</v>
      </c>
      <c r="AH1444">
        <v>77</v>
      </c>
      <c r="AI1444">
        <v>151</v>
      </c>
      <c r="AJ1444">
        <v>442</v>
      </c>
      <c r="AK1444">
        <v>341</v>
      </c>
      <c r="AL1444">
        <v>166</v>
      </c>
      <c r="AM1444">
        <v>368</v>
      </c>
    </row>
    <row r="1445" spans="1:39" x14ac:dyDescent="0.15">
      <c r="A1445" t="s">
        <v>222</v>
      </c>
      <c r="B1445">
        <v>70</v>
      </c>
      <c r="C1445">
        <v>2</v>
      </c>
      <c r="D1445">
        <v>0</v>
      </c>
      <c r="E1445" t="s">
        <v>28</v>
      </c>
      <c r="F1445" t="s">
        <v>206</v>
      </c>
      <c r="G1445">
        <v>197</v>
      </c>
      <c r="H1445">
        <v>428</v>
      </c>
      <c r="I1445">
        <v>731</v>
      </c>
      <c r="J1445">
        <v>34687.72</v>
      </c>
      <c r="K1445">
        <v>28662.48</v>
      </c>
      <c r="L1445">
        <v>23791.88</v>
      </c>
      <c r="M1445">
        <v>10466.752899999999</v>
      </c>
      <c r="N1445">
        <v>197</v>
      </c>
      <c r="O1445">
        <v>205</v>
      </c>
      <c r="P1445">
        <v>410</v>
      </c>
      <c r="Q1445">
        <v>18260.830000000002</v>
      </c>
      <c r="R1445">
        <v>14497.95</v>
      </c>
      <c r="S1445">
        <v>10261.799999999999</v>
      </c>
      <c r="T1445">
        <v>5888.2754000000004</v>
      </c>
      <c r="U1445">
        <v>197</v>
      </c>
      <c r="V1445">
        <v>223</v>
      </c>
      <c r="W1445">
        <v>321</v>
      </c>
      <c r="X1445">
        <v>16426.89</v>
      </c>
      <c r="Y1445">
        <v>14164.53</v>
      </c>
      <c r="Z1445">
        <v>13530.08</v>
      </c>
      <c r="AA1445">
        <v>4578.4775</v>
      </c>
      <c r="AB1445">
        <v>195</v>
      </c>
      <c r="AC1445">
        <v>185</v>
      </c>
      <c r="AD1445">
        <v>145</v>
      </c>
      <c r="AE1445">
        <v>148</v>
      </c>
      <c r="AF1445">
        <v>195</v>
      </c>
      <c r="AG1445">
        <v>185</v>
      </c>
      <c r="AH1445">
        <v>145</v>
      </c>
      <c r="AI1445">
        <v>148</v>
      </c>
      <c r="AJ1445">
        <v>195</v>
      </c>
      <c r="AK1445">
        <v>185</v>
      </c>
      <c r="AL1445">
        <v>145</v>
      </c>
      <c r="AM1445">
        <v>148</v>
      </c>
    </row>
    <row r="1446" spans="1:39" x14ac:dyDescent="0.15">
      <c r="A1446" t="s">
        <v>222</v>
      </c>
      <c r="B1446">
        <v>70</v>
      </c>
      <c r="C1446">
        <v>2</v>
      </c>
      <c r="D1446">
        <v>0</v>
      </c>
      <c r="E1446" t="s">
        <v>30</v>
      </c>
      <c r="F1446" t="s">
        <v>206</v>
      </c>
      <c r="G1446">
        <v>1</v>
      </c>
      <c r="H1446">
        <v>2</v>
      </c>
      <c r="I1446">
        <v>4</v>
      </c>
      <c r="J1446">
        <v>156</v>
      </c>
      <c r="K1446">
        <v>156</v>
      </c>
      <c r="L1446">
        <v>156</v>
      </c>
      <c r="M1446">
        <v>54.1496</v>
      </c>
      <c r="N1446">
        <v>1</v>
      </c>
      <c r="O1446">
        <v>1</v>
      </c>
      <c r="P1446">
        <v>1</v>
      </c>
      <c r="Q1446">
        <v>39</v>
      </c>
      <c r="R1446">
        <v>39</v>
      </c>
      <c r="S1446">
        <v>39</v>
      </c>
      <c r="T1446">
        <v>13.169600000000001</v>
      </c>
      <c r="U1446">
        <v>1</v>
      </c>
      <c r="V1446">
        <v>1</v>
      </c>
      <c r="W1446">
        <v>3</v>
      </c>
      <c r="X1446">
        <v>117</v>
      </c>
      <c r="Y1446">
        <v>117</v>
      </c>
      <c r="Z1446">
        <v>117</v>
      </c>
      <c r="AA1446">
        <v>40.98</v>
      </c>
      <c r="AB1446">
        <v>1</v>
      </c>
      <c r="AC1446">
        <v>0</v>
      </c>
      <c r="AD1446">
        <v>0</v>
      </c>
      <c r="AE1446">
        <v>1</v>
      </c>
      <c r="AF1446">
        <v>1</v>
      </c>
      <c r="AG1446">
        <v>0</v>
      </c>
      <c r="AH1446">
        <v>0</v>
      </c>
      <c r="AI1446">
        <v>1</v>
      </c>
      <c r="AJ1446">
        <v>1</v>
      </c>
      <c r="AK1446">
        <v>0</v>
      </c>
      <c r="AL1446">
        <v>0</v>
      </c>
      <c r="AM1446">
        <v>1</v>
      </c>
    </row>
    <row r="1447" spans="1:39" x14ac:dyDescent="0.15">
      <c r="A1447" t="s">
        <v>222</v>
      </c>
      <c r="B1447">
        <v>70</v>
      </c>
      <c r="C1447">
        <v>2</v>
      </c>
      <c r="D1447">
        <v>0</v>
      </c>
      <c r="E1447" t="s">
        <v>29</v>
      </c>
      <c r="F1447" t="s">
        <v>206</v>
      </c>
      <c r="G1447">
        <v>1</v>
      </c>
      <c r="H1447">
        <v>2</v>
      </c>
      <c r="I1447">
        <v>2</v>
      </c>
      <c r="J1447">
        <v>138</v>
      </c>
      <c r="K1447">
        <v>79.94</v>
      </c>
      <c r="L1447">
        <v>79.94</v>
      </c>
      <c r="M1447">
        <v>35.82</v>
      </c>
      <c r="N1447">
        <v>1</v>
      </c>
      <c r="O1447">
        <v>1</v>
      </c>
      <c r="P1447">
        <v>1</v>
      </c>
      <c r="Q1447">
        <v>79</v>
      </c>
      <c r="R1447">
        <v>49.77</v>
      </c>
      <c r="S1447">
        <v>49.77</v>
      </c>
      <c r="T1447">
        <v>20.89</v>
      </c>
      <c r="U1447">
        <v>1</v>
      </c>
      <c r="V1447">
        <v>1</v>
      </c>
      <c r="W1447">
        <v>1</v>
      </c>
      <c r="X1447">
        <v>59</v>
      </c>
      <c r="Y1447">
        <v>30.17</v>
      </c>
      <c r="Z1447">
        <v>30.17</v>
      </c>
      <c r="AA1447">
        <v>14.93</v>
      </c>
      <c r="AB1447">
        <v>1</v>
      </c>
      <c r="AC1447">
        <v>0</v>
      </c>
      <c r="AD1447">
        <v>0</v>
      </c>
      <c r="AE1447">
        <v>1</v>
      </c>
      <c r="AF1447">
        <v>1</v>
      </c>
      <c r="AG1447">
        <v>0</v>
      </c>
      <c r="AH1447">
        <v>0</v>
      </c>
      <c r="AI1447">
        <v>1</v>
      </c>
      <c r="AJ1447">
        <v>1</v>
      </c>
      <c r="AK1447">
        <v>0</v>
      </c>
      <c r="AL1447">
        <v>0</v>
      </c>
      <c r="AM1447">
        <v>1</v>
      </c>
    </row>
    <row r="1448" spans="1:39" x14ac:dyDescent="0.15">
      <c r="A1448" t="s">
        <v>222</v>
      </c>
      <c r="B1448">
        <v>70</v>
      </c>
      <c r="C1448">
        <v>2</v>
      </c>
      <c r="D1448">
        <v>0</v>
      </c>
      <c r="E1448" t="s">
        <v>32</v>
      </c>
      <c r="F1448" t="s">
        <v>206</v>
      </c>
      <c r="G1448">
        <v>26</v>
      </c>
      <c r="H1448">
        <v>59</v>
      </c>
      <c r="I1448">
        <v>118</v>
      </c>
      <c r="J1448">
        <v>5354.29</v>
      </c>
      <c r="K1448">
        <v>3955.83</v>
      </c>
      <c r="L1448">
        <v>3581.43</v>
      </c>
      <c r="M1448">
        <v>1499.6433999999999</v>
      </c>
      <c r="N1448">
        <v>26</v>
      </c>
      <c r="O1448">
        <v>29</v>
      </c>
      <c r="P1448">
        <v>70</v>
      </c>
      <c r="Q1448">
        <v>3133.69</v>
      </c>
      <c r="R1448">
        <v>2246.71</v>
      </c>
      <c r="S1448">
        <v>1872.31</v>
      </c>
      <c r="T1448">
        <v>880.68340000000001</v>
      </c>
      <c r="U1448">
        <v>26</v>
      </c>
      <c r="V1448">
        <v>30</v>
      </c>
      <c r="W1448">
        <v>48</v>
      </c>
      <c r="X1448">
        <v>2220.6</v>
      </c>
      <c r="Y1448">
        <v>1709.12</v>
      </c>
      <c r="Z1448">
        <v>1709.12</v>
      </c>
      <c r="AA1448">
        <v>618.96</v>
      </c>
      <c r="AB1448">
        <v>26</v>
      </c>
      <c r="AC1448">
        <v>22</v>
      </c>
      <c r="AD1448">
        <v>22</v>
      </c>
      <c r="AE1448">
        <v>19</v>
      </c>
      <c r="AF1448">
        <v>26</v>
      </c>
      <c r="AG1448">
        <v>22</v>
      </c>
      <c r="AH1448">
        <v>22</v>
      </c>
      <c r="AI1448">
        <v>19</v>
      </c>
      <c r="AJ1448">
        <v>26</v>
      </c>
      <c r="AK1448">
        <v>22</v>
      </c>
      <c r="AL1448">
        <v>22</v>
      </c>
      <c r="AM1448">
        <v>19</v>
      </c>
    </row>
    <row r="1449" spans="1:39" x14ac:dyDescent="0.15">
      <c r="A1449" t="s">
        <v>222</v>
      </c>
      <c r="B1449">
        <v>70</v>
      </c>
      <c r="C1449">
        <v>2</v>
      </c>
      <c r="D1449">
        <v>1</v>
      </c>
      <c r="E1449" t="s">
        <v>28</v>
      </c>
      <c r="F1449" t="s">
        <v>206</v>
      </c>
      <c r="G1449">
        <v>1423</v>
      </c>
      <c r="H1449">
        <v>3148</v>
      </c>
      <c r="I1449">
        <v>5134</v>
      </c>
      <c r="J1449">
        <v>245842.01</v>
      </c>
      <c r="K1449">
        <v>206946.46</v>
      </c>
      <c r="L1449">
        <v>176192.91</v>
      </c>
      <c r="M1449">
        <v>72891.874299999996</v>
      </c>
      <c r="N1449">
        <v>1423</v>
      </c>
      <c r="O1449">
        <v>1540</v>
      </c>
      <c r="P1449">
        <v>2837</v>
      </c>
      <c r="Q1449">
        <v>129590.99</v>
      </c>
      <c r="R1449">
        <v>105792.8</v>
      </c>
      <c r="S1449">
        <v>80333.19</v>
      </c>
      <c r="T1449">
        <v>41737.214</v>
      </c>
      <c r="U1449">
        <v>1423</v>
      </c>
      <c r="V1449">
        <v>1608</v>
      </c>
      <c r="W1449">
        <v>2297</v>
      </c>
      <c r="X1449">
        <v>116251.02</v>
      </c>
      <c r="Y1449">
        <v>101153.66</v>
      </c>
      <c r="Z1449">
        <v>95859.72</v>
      </c>
      <c r="AA1449">
        <v>31154.6603</v>
      </c>
      <c r="AB1449">
        <v>1372</v>
      </c>
      <c r="AC1449">
        <v>1386</v>
      </c>
      <c r="AD1449">
        <v>1078</v>
      </c>
      <c r="AE1449">
        <v>1326</v>
      </c>
      <c r="AF1449">
        <v>1372</v>
      </c>
      <c r="AG1449">
        <v>1386</v>
      </c>
      <c r="AH1449">
        <v>1078</v>
      </c>
      <c r="AI1449">
        <v>1326</v>
      </c>
      <c r="AJ1449">
        <v>1372</v>
      </c>
      <c r="AK1449">
        <v>1386</v>
      </c>
      <c r="AL1449">
        <v>1078</v>
      </c>
      <c r="AM1449">
        <v>1326</v>
      </c>
    </row>
    <row r="1450" spans="1:39" x14ac:dyDescent="0.15">
      <c r="A1450" t="s">
        <v>222</v>
      </c>
      <c r="B1450">
        <v>70</v>
      </c>
      <c r="C1450">
        <v>2</v>
      </c>
      <c r="D1450">
        <v>1</v>
      </c>
      <c r="E1450" t="s">
        <v>30</v>
      </c>
      <c r="F1450" t="s">
        <v>206</v>
      </c>
      <c r="G1450">
        <v>160</v>
      </c>
      <c r="H1450">
        <v>370</v>
      </c>
      <c r="I1450">
        <v>634</v>
      </c>
      <c r="J1450">
        <v>28606.98</v>
      </c>
      <c r="K1450">
        <v>23934.39</v>
      </c>
      <c r="L1450">
        <v>20230.52</v>
      </c>
      <c r="M1450">
        <v>8838.3271999999997</v>
      </c>
      <c r="N1450">
        <v>160</v>
      </c>
      <c r="O1450">
        <v>178</v>
      </c>
      <c r="P1450">
        <v>348</v>
      </c>
      <c r="Q1450">
        <v>15021</v>
      </c>
      <c r="R1450">
        <v>12365.57</v>
      </c>
      <c r="S1450">
        <v>9622.41</v>
      </c>
      <c r="T1450">
        <v>5039.5060000000003</v>
      </c>
      <c r="U1450">
        <v>160</v>
      </c>
      <c r="V1450">
        <v>192</v>
      </c>
      <c r="W1450">
        <v>286</v>
      </c>
      <c r="X1450">
        <v>13585.98</v>
      </c>
      <c r="Y1450">
        <v>11568.82</v>
      </c>
      <c r="Z1450">
        <v>10608.11</v>
      </c>
      <c r="AA1450">
        <v>3798.8211999999999</v>
      </c>
      <c r="AB1450">
        <v>146</v>
      </c>
      <c r="AC1450">
        <v>157</v>
      </c>
      <c r="AD1450">
        <v>117</v>
      </c>
      <c r="AE1450">
        <v>156</v>
      </c>
      <c r="AF1450">
        <v>146</v>
      </c>
      <c r="AG1450">
        <v>157</v>
      </c>
      <c r="AH1450">
        <v>117</v>
      </c>
      <c r="AI1450">
        <v>156</v>
      </c>
      <c r="AJ1450">
        <v>146</v>
      </c>
      <c r="AK1450">
        <v>157</v>
      </c>
      <c r="AL1450">
        <v>117</v>
      </c>
      <c r="AM1450">
        <v>156</v>
      </c>
    </row>
    <row r="1451" spans="1:39" x14ac:dyDescent="0.15">
      <c r="A1451" t="s">
        <v>222</v>
      </c>
      <c r="B1451">
        <v>70</v>
      </c>
      <c r="C1451">
        <v>2</v>
      </c>
      <c r="D1451">
        <v>1</v>
      </c>
      <c r="E1451" t="s">
        <v>29</v>
      </c>
      <c r="F1451" t="s">
        <v>206</v>
      </c>
      <c r="G1451">
        <v>2583</v>
      </c>
      <c r="H1451">
        <v>5927</v>
      </c>
      <c r="I1451">
        <v>10308</v>
      </c>
      <c r="J1451">
        <v>477292.07</v>
      </c>
      <c r="K1451">
        <v>377239.18</v>
      </c>
      <c r="L1451">
        <v>325995.71000000002</v>
      </c>
      <c r="M1451">
        <v>145208.8475</v>
      </c>
      <c r="N1451">
        <v>2583</v>
      </c>
      <c r="O1451">
        <v>2811</v>
      </c>
      <c r="P1451">
        <v>5565</v>
      </c>
      <c r="Q1451">
        <v>244571.99</v>
      </c>
      <c r="R1451">
        <v>188362.68</v>
      </c>
      <c r="S1451">
        <v>149445.22</v>
      </c>
      <c r="T1451">
        <v>82162.965700000001</v>
      </c>
      <c r="U1451">
        <v>2583</v>
      </c>
      <c r="V1451">
        <v>3116</v>
      </c>
      <c r="W1451">
        <v>4743</v>
      </c>
      <c r="X1451">
        <v>232720.08</v>
      </c>
      <c r="Y1451">
        <v>188876.5</v>
      </c>
      <c r="Z1451">
        <v>176550.49</v>
      </c>
      <c r="AA1451">
        <v>63045.881800000003</v>
      </c>
      <c r="AB1451">
        <v>2465</v>
      </c>
      <c r="AC1451">
        <v>2552</v>
      </c>
      <c r="AD1451">
        <v>2047</v>
      </c>
      <c r="AE1451">
        <v>2520</v>
      </c>
      <c r="AF1451">
        <v>2465</v>
      </c>
      <c r="AG1451">
        <v>2552</v>
      </c>
      <c r="AH1451">
        <v>2047</v>
      </c>
      <c r="AI1451">
        <v>2520</v>
      </c>
      <c r="AJ1451">
        <v>2465</v>
      </c>
      <c r="AK1451">
        <v>2552</v>
      </c>
      <c r="AL1451">
        <v>2047</v>
      </c>
      <c r="AM1451">
        <v>2520</v>
      </c>
    </row>
    <row r="1452" spans="1:39" x14ac:dyDescent="0.15">
      <c r="A1452" t="s">
        <v>222</v>
      </c>
      <c r="B1452">
        <v>70</v>
      </c>
      <c r="C1452">
        <v>2</v>
      </c>
      <c r="D1452">
        <v>1</v>
      </c>
      <c r="E1452" t="s">
        <v>31</v>
      </c>
      <c r="F1452" t="s">
        <v>206</v>
      </c>
      <c r="G1452">
        <v>1</v>
      </c>
      <c r="H1452">
        <v>2</v>
      </c>
      <c r="I1452">
        <v>6</v>
      </c>
      <c r="J1452">
        <v>220.98</v>
      </c>
      <c r="K1452">
        <v>177.78</v>
      </c>
      <c r="L1452">
        <v>177.78</v>
      </c>
      <c r="M1452">
        <v>67.69</v>
      </c>
      <c r="N1452">
        <v>1</v>
      </c>
      <c r="O1452">
        <v>1</v>
      </c>
      <c r="P1452">
        <v>1</v>
      </c>
      <c r="Q1452">
        <v>29.99</v>
      </c>
      <c r="R1452">
        <v>24.99</v>
      </c>
      <c r="S1452">
        <v>24.99</v>
      </c>
      <c r="T1452">
        <v>13.69</v>
      </c>
      <c r="U1452">
        <v>1</v>
      </c>
      <c r="V1452">
        <v>1</v>
      </c>
      <c r="W1452">
        <v>5</v>
      </c>
      <c r="X1452">
        <v>190.99</v>
      </c>
      <c r="Y1452">
        <v>152.79</v>
      </c>
      <c r="Z1452">
        <v>152.79</v>
      </c>
      <c r="AA1452">
        <v>54</v>
      </c>
      <c r="AB1452">
        <v>1</v>
      </c>
      <c r="AC1452">
        <v>1</v>
      </c>
      <c r="AD1452">
        <v>0</v>
      </c>
      <c r="AE1452">
        <v>1</v>
      </c>
      <c r="AF1452">
        <v>1</v>
      </c>
      <c r="AG1452">
        <v>1</v>
      </c>
      <c r="AH1452">
        <v>0</v>
      </c>
      <c r="AI1452">
        <v>1</v>
      </c>
      <c r="AJ1452">
        <v>1</v>
      </c>
      <c r="AK1452">
        <v>1</v>
      </c>
      <c r="AL1452">
        <v>0</v>
      </c>
      <c r="AM1452">
        <v>1</v>
      </c>
    </row>
    <row r="1453" spans="1:39" x14ac:dyDescent="0.15">
      <c r="A1453" t="s">
        <v>222</v>
      </c>
      <c r="B1453">
        <v>70</v>
      </c>
      <c r="C1453">
        <v>2</v>
      </c>
      <c r="D1453">
        <v>1</v>
      </c>
      <c r="E1453" t="s">
        <v>32</v>
      </c>
      <c r="F1453" t="s">
        <v>206</v>
      </c>
      <c r="G1453">
        <v>56</v>
      </c>
      <c r="H1453">
        <v>133</v>
      </c>
      <c r="I1453">
        <v>231</v>
      </c>
      <c r="J1453">
        <v>10916.45</v>
      </c>
      <c r="K1453">
        <v>8415.58</v>
      </c>
      <c r="L1453">
        <v>7215.45</v>
      </c>
      <c r="M1453">
        <v>3160.9976999999999</v>
      </c>
      <c r="N1453">
        <v>56</v>
      </c>
      <c r="O1453">
        <v>58</v>
      </c>
      <c r="P1453">
        <v>118</v>
      </c>
      <c r="Q1453">
        <v>5224.34</v>
      </c>
      <c r="R1453">
        <v>3952.58</v>
      </c>
      <c r="S1453">
        <v>3066.9</v>
      </c>
      <c r="T1453">
        <v>1666.0238999999999</v>
      </c>
      <c r="U1453">
        <v>56</v>
      </c>
      <c r="V1453">
        <v>75</v>
      </c>
      <c r="W1453">
        <v>113</v>
      </c>
      <c r="X1453">
        <v>5692.11</v>
      </c>
      <c r="Y1453">
        <v>4463</v>
      </c>
      <c r="Z1453">
        <v>4148.55</v>
      </c>
      <c r="AA1453">
        <v>1494.9738</v>
      </c>
      <c r="AB1453">
        <v>55</v>
      </c>
      <c r="AC1453">
        <v>54</v>
      </c>
      <c r="AD1453">
        <v>42</v>
      </c>
      <c r="AE1453">
        <v>53</v>
      </c>
      <c r="AF1453">
        <v>55</v>
      </c>
      <c r="AG1453">
        <v>54</v>
      </c>
      <c r="AH1453">
        <v>42</v>
      </c>
      <c r="AI1453">
        <v>53</v>
      </c>
      <c r="AJ1453">
        <v>55</v>
      </c>
      <c r="AK1453">
        <v>54</v>
      </c>
      <c r="AL1453">
        <v>42</v>
      </c>
      <c r="AM1453">
        <v>53</v>
      </c>
    </row>
    <row r="1454" spans="1:39" x14ac:dyDescent="0.15">
      <c r="A1454" t="s">
        <v>222</v>
      </c>
      <c r="B1454">
        <v>70</v>
      </c>
      <c r="C1454">
        <v>2</v>
      </c>
      <c r="D1454">
        <v>2</v>
      </c>
      <c r="E1454" t="s">
        <v>28</v>
      </c>
      <c r="F1454" t="s">
        <v>206</v>
      </c>
      <c r="G1454">
        <v>263</v>
      </c>
      <c r="H1454">
        <v>575</v>
      </c>
      <c r="I1454">
        <v>899</v>
      </c>
      <c r="J1454">
        <v>46417.919999999998</v>
      </c>
      <c r="K1454">
        <v>38491.24</v>
      </c>
      <c r="L1454">
        <v>31692.400000000001</v>
      </c>
      <c r="M1454">
        <v>12620.686400000001</v>
      </c>
      <c r="N1454">
        <v>263</v>
      </c>
      <c r="O1454">
        <v>279</v>
      </c>
      <c r="P1454">
        <v>487</v>
      </c>
      <c r="Q1454">
        <v>24395.24</v>
      </c>
      <c r="R1454">
        <v>19759.86</v>
      </c>
      <c r="S1454">
        <v>13947.25</v>
      </c>
      <c r="T1454">
        <v>7001.0365000000002</v>
      </c>
      <c r="U1454">
        <v>263</v>
      </c>
      <c r="V1454">
        <v>296</v>
      </c>
      <c r="W1454">
        <v>412</v>
      </c>
      <c r="X1454">
        <v>22022.68</v>
      </c>
      <c r="Y1454">
        <v>18731.38</v>
      </c>
      <c r="Z1454">
        <v>17745.150000000001</v>
      </c>
      <c r="AA1454">
        <v>5619.6499000000003</v>
      </c>
      <c r="AB1454">
        <v>253</v>
      </c>
      <c r="AC1454">
        <v>255</v>
      </c>
      <c r="AD1454">
        <v>172</v>
      </c>
      <c r="AE1454">
        <v>239</v>
      </c>
      <c r="AF1454">
        <v>253</v>
      </c>
      <c r="AG1454">
        <v>255</v>
      </c>
      <c r="AH1454">
        <v>172</v>
      </c>
      <c r="AI1454">
        <v>239</v>
      </c>
      <c r="AJ1454">
        <v>253</v>
      </c>
      <c r="AK1454">
        <v>255</v>
      </c>
      <c r="AL1454">
        <v>172</v>
      </c>
      <c r="AM1454">
        <v>239</v>
      </c>
    </row>
    <row r="1455" spans="1:39" x14ac:dyDescent="0.15">
      <c r="A1455" t="s">
        <v>222</v>
      </c>
      <c r="B1455">
        <v>70</v>
      </c>
      <c r="C1455">
        <v>2</v>
      </c>
      <c r="D1455">
        <v>2</v>
      </c>
      <c r="E1455" t="s">
        <v>30</v>
      </c>
      <c r="F1455" t="s">
        <v>206</v>
      </c>
      <c r="G1455">
        <v>25</v>
      </c>
      <c r="H1455">
        <v>58</v>
      </c>
      <c r="I1455">
        <v>87</v>
      </c>
      <c r="J1455">
        <v>3855.63</v>
      </c>
      <c r="K1455">
        <v>3430.13</v>
      </c>
      <c r="L1455">
        <v>2619.75</v>
      </c>
      <c r="M1455">
        <v>1180.4503</v>
      </c>
      <c r="N1455">
        <v>25</v>
      </c>
      <c r="O1455">
        <v>27</v>
      </c>
      <c r="P1455">
        <v>42</v>
      </c>
      <c r="Q1455">
        <v>1775.77</v>
      </c>
      <c r="R1455">
        <v>1511.52</v>
      </c>
      <c r="S1455">
        <v>908.13</v>
      </c>
      <c r="T1455">
        <v>589.76769999999999</v>
      </c>
      <c r="U1455">
        <v>25</v>
      </c>
      <c r="V1455">
        <v>31</v>
      </c>
      <c r="W1455">
        <v>45</v>
      </c>
      <c r="X1455">
        <v>2079.86</v>
      </c>
      <c r="Y1455">
        <v>1918.61</v>
      </c>
      <c r="Z1455">
        <v>1711.62</v>
      </c>
      <c r="AA1455">
        <v>590.68259999999998</v>
      </c>
      <c r="AB1455">
        <v>22</v>
      </c>
      <c r="AC1455">
        <v>25</v>
      </c>
      <c r="AD1455">
        <v>12</v>
      </c>
      <c r="AE1455">
        <v>25</v>
      </c>
      <c r="AF1455">
        <v>22</v>
      </c>
      <c r="AG1455">
        <v>25</v>
      </c>
      <c r="AH1455">
        <v>12</v>
      </c>
      <c r="AI1455">
        <v>25</v>
      </c>
      <c r="AJ1455">
        <v>22</v>
      </c>
      <c r="AK1455">
        <v>25</v>
      </c>
      <c r="AL1455">
        <v>12</v>
      </c>
      <c r="AM1455">
        <v>25</v>
      </c>
    </row>
    <row r="1456" spans="1:39" x14ac:dyDescent="0.15">
      <c r="A1456" t="s">
        <v>222</v>
      </c>
      <c r="B1456">
        <v>70</v>
      </c>
      <c r="C1456">
        <v>2</v>
      </c>
      <c r="D1456">
        <v>2</v>
      </c>
      <c r="E1456" t="s">
        <v>29</v>
      </c>
      <c r="F1456" t="s">
        <v>206</v>
      </c>
      <c r="G1456">
        <v>118</v>
      </c>
      <c r="H1456">
        <v>256</v>
      </c>
      <c r="I1456">
        <v>421</v>
      </c>
      <c r="J1456">
        <v>22375.48</v>
      </c>
      <c r="K1456">
        <v>17482.91</v>
      </c>
      <c r="L1456">
        <v>14277.36</v>
      </c>
      <c r="M1456">
        <v>5962.3594999999996</v>
      </c>
      <c r="N1456">
        <v>118</v>
      </c>
      <c r="O1456">
        <v>125</v>
      </c>
      <c r="P1456">
        <v>230</v>
      </c>
      <c r="Q1456">
        <v>12176.29</v>
      </c>
      <c r="R1456">
        <v>9272.15</v>
      </c>
      <c r="S1456">
        <v>6203.77</v>
      </c>
      <c r="T1456">
        <v>3354.0551999999998</v>
      </c>
      <c r="U1456">
        <v>118</v>
      </c>
      <c r="V1456">
        <v>131</v>
      </c>
      <c r="W1456">
        <v>191</v>
      </c>
      <c r="X1456">
        <v>10199.19</v>
      </c>
      <c r="Y1456">
        <v>8210.76</v>
      </c>
      <c r="Z1456">
        <v>8073.59</v>
      </c>
      <c r="AA1456">
        <v>2608.3042999999998</v>
      </c>
      <c r="AB1456">
        <v>114</v>
      </c>
      <c r="AC1456">
        <v>114</v>
      </c>
      <c r="AD1456">
        <v>55</v>
      </c>
      <c r="AE1456">
        <v>115</v>
      </c>
      <c r="AF1456">
        <v>114</v>
      </c>
      <c r="AG1456">
        <v>114</v>
      </c>
      <c r="AH1456">
        <v>55</v>
      </c>
      <c r="AI1456">
        <v>115</v>
      </c>
      <c r="AJ1456">
        <v>114</v>
      </c>
      <c r="AK1456">
        <v>114</v>
      </c>
      <c r="AL1456">
        <v>55</v>
      </c>
      <c r="AM1456">
        <v>115</v>
      </c>
    </row>
    <row r="1457" spans="1:39" x14ac:dyDescent="0.15">
      <c r="A1457" t="s">
        <v>222</v>
      </c>
      <c r="B1457">
        <v>70</v>
      </c>
      <c r="C1457">
        <v>2</v>
      </c>
      <c r="D1457">
        <v>2</v>
      </c>
      <c r="E1457" t="s">
        <v>32</v>
      </c>
      <c r="F1457" t="s">
        <v>206</v>
      </c>
      <c r="G1457">
        <v>21</v>
      </c>
      <c r="H1457">
        <v>49</v>
      </c>
      <c r="I1457">
        <v>74</v>
      </c>
      <c r="J1457">
        <v>3953.72</v>
      </c>
      <c r="K1457">
        <v>3125.32</v>
      </c>
      <c r="L1457">
        <v>2707.92</v>
      </c>
      <c r="M1457">
        <v>1164.2683</v>
      </c>
      <c r="N1457">
        <v>21</v>
      </c>
      <c r="O1457">
        <v>24</v>
      </c>
      <c r="P1457">
        <v>35</v>
      </c>
      <c r="Q1457">
        <v>1703.81</v>
      </c>
      <c r="R1457">
        <v>1336.79</v>
      </c>
      <c r="S1457">
        <v>972.49</v>
      </c>
      <c r="T1457">
        <v>571.63829999999996</v>
      </c>
      <c r="U1457">
        <v>21</v>
      </c>
      <c r="V1457">
        <v>25</v>
      </c>
      <c r="W1457">
        <v>39</v>
      </c>
      <c r="X1457">
        <v>2249.91</v>
      </c>
      <c r="Y1457">
        <v>1788.53</v>
      </c>
      <c r="Z1457">
        <v>1735.43</v>
      </c>
      <c r="AA1457">
        <v>592.63</v>
      </c>
      <c r="AB1457">
        <v>21</v>
      </c>
      <c r="AC1457">
        <v>21</v>
      </c>
      <c r="AD1457">
        <v>17</v>
      </c>
      <c r="AE1457">
        <v>17</v>
      </c>
      <c r="AF1457">
        <v>21</v>
      </c>
      <c r="AG1457">
        <v>21</v>
      </c>
      <c r="AH1457">
        <v>17</v>
      </c>
      <c r="AI1457">
        <v>17</v>
      </c>
      <c r="AJ1457">
        <v>21</v>
      </c>
      <c r="AK1457">
        <v>21</v>
      </c>
      <c r="AL1457">
        <v>17</v>
      </c>
      <c r="AM1457">
        <v>17</v>
      </c>
    </row>
    <row r="1458" spans="1:39" x14ac:dyDescent="0.15">
      <c r="A1458" t="s">
        <v>222</v>
      </c>
      <c r="B1458">
        <v>100</v>
      </c>
      <c r="C1458">
        <v>1</v>
      </c>
      <c r="D1458">
        <v>0</v>
      </c>
      <c r="E1458" t="s">
        <v>28</v>
      </c>
      <c r="F1458" t="s">
        <v>206</v>
      </c>
      <c r="G1458">
        <v>9200</v>
      </c>
      <c r="H1458">
        <v>9342</v>
      </c>
      <c r="I1458">
        <v>11704</v>
      </c>
      <c r="J1458">
        <v>529611.62</v>
      </c>
      <c r="K1458">
        <v>447192.74</v>
      </c>
      <c r="L1458">
        <v>422803.72</v>
      </c>
      <c r="M1458">
        <v>157343.43840000001</v>
      </c>
      <c r="N1458">
        <v>2435</v>
      </c>
      <c r="O1458">
        <v>2466</v>
      </c>
      <c r="P1458">
        <v>3491</v>
      </c>
      <c r="Q1458">
        <v>150612.4</v>
      </c>
      <c r="R1458">
        <v>123048.68</v>
      </c>
      <c r="S1458">
        <v>110626.65</v>
      </c>
      <c r="T1458">
        <v>48921.987099999998</v>
      </c>
      <c r="U1458">
        <v>6765</v>
      </c>
      <c r="V1458">
        <v>6876</v>
      </c>
      <c r="W1458">
        <v>8213</v>
      </c>
      <c r="X1458">
        <v>378999.22</v>
      </c>
      <c r="Y1458">
        <v>324144.06</v>
      </c>
      <c r="Z1458">
        <v>312177.07</v>
      </c>
      <c r="AA1458">
        <v>108421.4513</v>
      </c>
      <c r="AB1458">
        <v>9077</v>
      </c>
      <c r="AC1458">
        <v>5351</v>
      </c>
      <c r="AD1458">
        <v>4038</v>
      </c>
      <c r="AE1458">
        <v>3598</v>
      </c>
      <c r="AF1458">
        <v>2409</v>
      </c>
      <c r="AG1458">
        <v>2214</v>
      </c>
      <c r="AH1458">
        <v>1751</v>
      </c>
      <c r="AI1458">
        <v>1225</v>
      </c>
      <c r="AJ1458">
        <v>6668</v>
      </c>
      <c r="AK1458">
        <v>3137</v>
      </c>
      <c r="AL1458">
        <v>2287</v>
      </c>
      <c r="AM1458">
        <v>2373</v>
      </c>
    </row>
    <row r="1459" spans="1:39" x14ac:dyDescent="0.15">
      <c r="A1459" t="s">
        <v>222</v>
      </c>
      <c r="B1459">
        <v>100</v>
      </c>
      <c r="C1459">
        <v>1</v>
      </c>
      <c r="D1459">
        <v>0</v>
      </c>
      <c r="E1459" t="s">
        <v>30</v>
      </c>
      <c r="F1459" t="s">
        <v>206</v>
      </c>
      <c r="G1459">
        <v>6</v>
      </c>
      <c r="H1459">
        <v>6</v>
      </c>
      <c r="I1459">
        <v>6</v>
      </c>
      <c r="J1459">
        <v>364.99</v>
      </c>
      <c r="K1459">
        <v>325.89</v>
      </c>
      <c r="L1459">
        <v>325.89</v>
      </c>
      <c r="M1459">
        <v>89.06</v>
      </c>
      <c r="N1459">
        <v>0</v>
      </c>
      <c r="O1459">
        <v>0</v>
      </c>
      <c r="P1459">
        <v>0</v>
      </c>
      <c r="Q1459">
        <v>0</v>
      </c>
      <c r="R1459">
        <v>0</v>
      </c>
      <c r="S1459">
        <v>0</v>
      </c>
      <c r="T1459">
        <v>0</v>
      </c>
      <c r="U1459">
        <v>6</v>
      </c>
      <c r="V1459">
        <v>6</v>
      </c>
      <c r="W1459">
        <v>6</v>
      </c>
      <c r="X1459">
        <v>364.99</v>
      </c>
      <c r="Y1459">
        <v>325.89</v>
      </c>
      <c r="Z1459">
        <v>325.89</v>
      </c>
      <c r="AA1459">
        <v>89.06</v>
      </c>
      <c r="AB1459">
        <v>6</v>
      </c>
      <c r="AC1459">
        <v>4</v>
      </c>
      <c r="AD1459">
        <v>1</v>
      </c>
      <c r="AE1459">
        <v>4</v>
      </c>
      <c r="AF1459">
        <v>0</v>
      </c>
      <c r="AG1459">
        <v>0</v>
      </c>
      <c r="AH1459">
        <v>0</v>
      </c>
      <c r="AI1459">
        <v>0</v>
      </c>
      <c r="AJ1459">
        <v>6</v>
      </c>
      <c r="AK1459">
        <v>4</v>
      </c>
      <c r="AL1459">
        <v>1</v>
      </c>
      <c r="AM1459">
        <v>4</v>
      </c>
    </row>
    <row r="1460" spans="1:39" x14ac:dyDescent="0.15">
      <c r="A1460" t="s">
        <v>222</v>
      </c>
      <c r="B1460">
        <v>100</v>
      </c>
      <c r="C1460">
        <v>1</v>
      </c>
      <c r="D1460">
        <v>0</v>
      </c>
      <c r="E1460" t="s">
        <v>29</v>
      </c>
      <c r="F1460" t="s">
        <v>206</v>
      </c>
      <c r="G1460">
        <v>44</v>
      </c>
      <c r="H1460">
        <v>47</v>
      </c>
      <c r="I1460">
        <v>58</v>
      </c>
      <c r="J1460">
        <v>2777.21</v>
      </c>
      <c r="K1460">
        <v>2223.84</v>
      </c>
      <c r="L1460">
        <v>1918.9</v>
      </c>
      <c r="M1460">
        <v>907.16780000000006</v>
      </c>
      <c r="N1460">
        <v>20</v>
      </c>
      <c r="O1460">
        <v>22</v>
      </c>
      <c r="P1460">
        <v>32</v>
      </c>
      <c r="Q1460">
        <v>1338.79</v>
      </c>
      <c r="R1460">
        <v>1090.8399999999999</v>
      </c>
      <c r="S1460">
        <v>932.09</v>
      </c>
      <c r="T1460">
        <v>542.55780000000004</v>
      </c>
      <c r="U1460">
        <v>24</v>
      </c>
      <c r="V1460">
        <v>25</v>
      </c>
      <c r="W1460">
        <v>26</v>
      </c>
      <c r="X1460">
        <v>1438.42</v>
      </c>
      <c r="Y1460">
        <v>1133</v>
      </c>
      <c r="Z1460">
        <v>986.81</v>
      </c>
      <c r="AA1460">
        <v>364.61</v>
      </c>
      <c r="AB1460">
        <v>44</v>
      </c>
      <c r="AC1460">
        <v>34</v>
      </c>
      <c r="AD1460">
        <v>28</v>
      </c>
      <c r="AE1460">
        <v>30</v>
      </c>
      <c r="AF1460">
        <v>20</v>
      </c>
      <c r="AG1460">
        <v>19</v>
      </c>
      <c r="AH1460">
        <v>17</v>
      </c>
      <c r="AI1460">
        <v>14</v>
      </c>
      <c r="AJ1460">
        <v>24</v>
      </c>
      <c r="AK1460">
        <v>15</v>
      </c>
      <c r="AL1460">
        <v>11</v>
      </c>
      <c r="AM1460">
        <v>16</v>
      </c>
    </row>
    <row r="1461" spans="1:39" x14ac:dyDescent="0.15">
      <c r="A1461" t="s">
        <v>222</v>
      </c>
      <c r="B1461">
        <v>100</v>
      </c>
      <c r="C1461">
        <v>1</v>
      </c>
      <c r="D1461">
        <v>0</v>
      </c>
      <c r="E1461" t="s">
        <v>32</v>
      </c>
      <c r="F1461" t="s">
        <v>206</v>
      </c>
      <c r="G1461">
        <v>450</v>
      </c>
      <c r="H1461">
        <v>461</v>
      </c>
      <c r="I1461">
        <v>646</v>
      </c>
      <c r="J1461">
        <v>31387.3</v>
      </c>
      <c r="K1461">
        <v>24060.720000000001</v>
      </c>
      <c r="L1461">
        <v>23333.99</v>
      </c>
      <c r="M1461">
        <v>8934.9043999999994</v>
      </c>
      <c r="N1461">
        <v>86</v>
      </c>
      <c r="O1461">
        <v>86</v>
      </c>
      <c r="P1461">
        <v>138</v>
      </c>
      <c r="Q1461">
        <v>6095.35</v>
      </c>
      <c r="R1461">
        <v>4444.01</v>
      </c>
      <c r="S1461">
        <v>3854.5</v>
      </c>
      <c r="T1461">
        <v>1857.4697000000001</v>
      </c>
      <c r="U1461">
        <v>364</v>
      </c>
      <c r="V1461">
        <v>375</v>
      </c>
      <c r="W1461">
        <v>508</v>
      </c>
      <c r="X1461">
        <v>25291.95</v>
      </c>
      <c r="Y1461">
        <v>19616.71</v>
      </c>
      <c r="Z1461">
        <v>19479.490000000002</v>
      </c>
      <c r="AA1461">
        <v>7077.4346999999998</v>
      </c>
      <c r="AB1461">
        <v>448</v>
      </c>
      <c r="AC1461">
        <v>235</v>
      </c>
      <c r="AD1461">
        <v>196</v>
      </c>
      <c r="AE1461">
        <v>227</v>
      </c>
      <c r="AF1461">
        <v>86</v>
      </c>
      <c r="AG1461">
        <v>66</v>
      </c>
      <c r="AH1461">
        <v>57</v>
      </c>
      <c r="AI1461">
        <v>61</v>
      </c>
      <c r="AJ1461">
        <v>362</v>
      </c>
      <c r="AK1461">
        <v>169</v>
      </c>
      <c r="AL1461">
        <v>139</v>
      </c>
      <c r="AM1461">
        <v>166</v>
      </c>
    </row>
    <row r="1462" spans="1:39" x14ac:dyDescent="0.15">
      <c r="A1462" t="s">
        <v>222</v>
      </c>
      <c r="B1462">
        <v>100</v>
      </c>
      <c r="C1462">
        <v>1</v>
      </c>
      <c r="D1462">
        <v>1</v>
      </c>
      <c r="E1462" t="s">
        <v>28</v>
      </c>
      <c r="F1462" t="s">
        <v>206</v>
      </c>
      <c r="G1462">
        <v>27175</v>
      </c>
      <c r="H1462">
        <v>28119</v>
      </c>
      <c r="I1462">
        <v>37927</v>
      </c>
      <c r="J1462">
        <v>1627368.94</v>
      </c>
      <c r="K1462">
        <v>1367932.28</v>
      </c>
      <c r="L1462">
        <v>1256997.21</v>
      </c>
      <c r="M1462">
        <v>500282.58899999998</v>
      </c>
      <c r="N1462">
        <v>10973</v>
      </c>
      <c r="O1462">
        <v>11311</v>
      </c>
      <c r="P1462">
        <v>17462</v>
      </c>
      <c r="Q1462">
        <v>693081.91</v>
      </c>
      <c r="R1462">
        <v>563640.23</v>
      </c>
      <c r="S1462">
        <v>518531.98</v>
      </c>
      <c r="T1462">
        <v>240899.861</v>
      </c>
      <c r="U1462">
        <v>16202</v>
      </c>
      <c r="V1462">
        <v>16808</v>
      </c>
      <c r="W1462">
        <v>20465</v>
      </c>
      <c r="X1462">
        <v>934287.03</v>
      </c>
      <c r="Y1462">
        <v>804292.05</v>
      </c>
      <c r="Z1462">
        <v>738465.23</v>
      </c>
      <c r="AA1462">
        <v>259382.728</v>
      </c>
      <c r="AB1462">
        <v>25960</v>
      </c>
      <c r="AC1462">
        <v>24446</v>
      </c>
      <c r="AD1462">
        <v>16058</v>
      </c>
      <c r="AE1462">
        <v>23203</v>
      </c>
      <c r="AF1462">
        <v>10615</v>
      </c>
      <c r="AG1462">
        <v>10520</v>
      </c>
      <c r="AH1462">
        <v>7915</v>
      </c>
      <c r="AI1462">
        <v>9777</v>
      </c>
      <c r="AJ1462">
        <v>15345</v>
      </c>
      <c r="AK1462">
        <v>13926</v>
      </c>
      <c r="AL1462">
        <v>8143</v>
      </c>
      <c r="AM1462">
        <v>13426</v>
      </c>
    </row>
    <row r="1463" spans="1:39" x14ac:dyDescent="0.15">
      <c r="A1463" t="s">
        <v>222</v>
      </c>
      <c r="B1463">
        <v>100</v>
      </c>
      <c r="C1463">
        <v>1</v>
      </c>
      <c r="D1463">
        <v>1</v>
      </c>
      <c r="E1463" t="s">
        <v>30</v>
      </c>
      <c r="F1463" t="s">
        <v>206</v>
      </c>
      <c r="G1463">
        <v>2721</v>
      </c>
      <c r="H1463">
        <v>2807</v>
      </c>
      <c r="I1463">
        <v>3702</v>
      </c>
      <c r="J1463">
        <v>161966.17000000001</v>
      </c>
      <c r="K1463">
        <v>137740.81</v>
      </c>
      <c r="L1463">
        <v>125615.02</v>
      </c>
      <c r="M1463">
        <v>48661.843999999997</v>
      </c>
      <c r="N1463">
        <v>1083</v>
      </c>
      <c r="O1463">
        <v>1115</v>
      </c>
      <c r="P1463">
        <v>1657</v>
      </c>
      <c r="Q1463">
        <v>66636.61</v>
      </c>
      <c r="R1463">
        <v>54973.05</v>
      </c>
      <c r="S1463">
        <v>49932.59</v>
      </c>
      <c r="T1463">
        <v>22646.372800000001</v>
      </c>
      <c r="U1463">
        <v>1638</v>
      </c>
      <c r="V1463">
        <v>1692</v>
      </c>
      <c r="W1463">
        <v>2045</v>
      </c>
      <c r="X1463">
        <v>95329.56</v>
      </c>
      <c r="Y1463">
        <v>82767.759999999995</v>
      </c>
      <c r="Z1463">
        <v>75682.429999999993</v>
      </c>
      <c r="AA1463">
        <v>26015.4712</v>
      </c>
      <c r="AB1463">
        <v>2547</v>
      </c>
      <c r="AC1463">
        <v>2568</v>
      </c>
      <c r="AD1463">
        <v>1561</v>
      </c>
      <c r="AE1463">
        <v>2625</v>
      </c>
      <c r="AF1463">
        <v>1014</v>
      </c>
      <c r="AG1463">
        <v>1050</v>
      </c>
      <c r="AH1463">
        <v>765</v>
      </c>
      <c r="AI1463">
        <v>1048</v>
      </c>
      <c r="AJ1463">
        <v>1533</v>
      </c>
      <c r="AK1463">
        <v>1518</v>
      </c>
      <c r="AL1463">
        <v>796</v>
      </c>
      <c r="AM1463">
        <v>1577</v>
      </c>
    </row>
    <row r="1464" spans="1:39" x14ac:dyDescent="0.15">
      <c r="A1464" t="s">
        <v>222</v>
      </c>
      <c r="B1464">
        <v>100</v>
      </c>
      <c r="C1464">
        <v>1</v>
      </c>
      <c r="D1464">
        <v>1</v>
      </c>
      <c r="E1464" t="s">
        <v>29</v>
      </c>
      <c r="F1464" t="s">
        <v>206</v>
      </c>
      <c r="G1464">
        <v>28227</v>
      </c>
      <c r="H1464">
        <v>29460</v>
      </c>
      <c r="I1464">
        <v>40244</v>
      </c>
      <c r="J1464">
        <v>1776285.39</v>
      </c>
      <c r="K1464">
        <v>1430319.91</v>
      </c>
      <c r="L1464">
        <v>1317636.8899999999</v>
      </c>
      <c r="M1464">
        <v>534754.60569999996</v>
      </c>
      <c r="N1464">
        <v>9014</v>
      </c>
      <c r="O1464">
        <v>9314</v>
      </c>
      <c r="P1464">
        <v>14781</v>
      </c>
      <c r="Q1464">
        <v>597880.19999999995</v>
      </c>
      <c r="R1464">
        <v>464649.25</v>
      </c>
      <c r="S1464">
        <v>427917.15</v>
      </c>
      <c r="T1464">
        <v>206839.47219999999</v>
      </c>
      <c r="U1464">
        <v>19213</v>
      </c>
      <c r="V1464">
        <v>20146</v>
      </c>
      <c r="W1464">
        <v>25463</v>
      </c>
      <c r="X1464">
        <v>1178405.19</v>
      </c>
      <c r="Y1464">
        <v>965670.66</v>
      </c>
      <c r="Z1464">
        <v>889719.74</v>
      </c>
      <c r="AA1464">
        <v>327915.1335</v>
      </c>
      <c r="AB1464">
        <v>27115</v>
      </c>
      <c r="AC1464">
        <v>27031</v>
      </c>
      <c r="AD1464">
        <v>17899</v>
      </c>
      <c r="AE1464">
        <v>27101</v>
      </c>
      <c r="AF1464">
        <v>8636</v>
      </c>
      <c r="AG1464">
        <v>8722</v>
      </c>
      <c r="AH1464">
        <v>6669</v>
      </c>
      <c r="AI1464">
        <v>8682</v>
      </c>
      <c r="AJ1464">
        <v>18479</v>
      </c>
      <c r="AK1464">
        <v>18309</v>
      </c>
      <c r="AL1464">
        <v>11230</v>
      </c>
      <c r="AM1464">
        <v>18419</v>
      </c>
    </row>
    <row r="1465" spans="1:39" x14ac:dyDescent="0.15">
      <c r="A1465" t="s">
        <v>222</v>
      </c>
      <c r="B1465">
        <v>100</v>
      </c>
      <c r="C1465">
        <v>1</v>
      </c>
      <c r="D1465">
        <v>1</v>
      </c>
      <c r="E1465" t="s">
        <v>32</v>
      </c>
      <c r="F1465" t="s">
        <v>206</v>
      </c>
      <c r="G1465">
        <v>367</v>
      </c>
      <c r="H1465">
        <v>383</v>
      </c>
      <c r="I1465">
        <v>573</v>
      </c>
      <c r="J1465">
        <v>26732.67</v>
      </c>
      <c r="K1465">
        <v>20358.07</v>
      </c>
      <c r="L1465">
        <v>19689.3</v>
      </c>
      <c r="M1465">
        <v>7659.1863999999996</v>
      </c>
      <c r="N1465">
        <v>135</v>
      </c>
      <c r="O1465">
        <v>141</v>
      </c>
      <c r="P1465">
        <v>232</v>
      </c>
      <c r="Q1465">
        <v>10049.9</v>
      </c>
      <c r="R1465">
        <v>7532.16</v>
      </c>
      <c r="S1465">
        <v>7005.69</v>
      </c>
      <c r="T1465">
        <v>3177.7559999999999</v>
      </c>
      <c r="U1465">
        <v>232</v>
      </c>
      <c r="V1465">
        <v>242</v>
      </c>
      <c r="W1465">
        <v>341</v>
      </c>
      <c r="X1465">
        <v>16682.77</v>
      </c>
      <c r="Y1465">
        <v>12825.91</v>
      </c>
      <c r="Z1465">
        <v>12683.61</v>
      </c>
      <c r="AA1465">
        <v>4481.4304000000002</v>
      </c>
      <c r="AB1465">
        <v>359</v>
      </c>
      <c r="AC1465">
        <v>316</v>
      </c>
      <c r="AD1465">
        <v>219</v>
      </c>
      <c r="AE1465">
        <v>328</v>
      </c>
      <c r="AF1465">
        <v>135</v>
      </c>
      <c r="AG1465">
        <v>116</v>
      </c>
      <c r="AH1465">
        <v>90</v>
      </c>
      <c r="AI1465">
        <v>121</v>
      </c>
      <c r="AJ1465">
        <v>224</v>
      </c>
      <c r="AK1465">
        <v>200</v>
      </c>
      <c r="AL1465">
        <v>129</v>
      </c>
      <c r="AM1465">
        <v>207</v>
      </c>
    </row>
    <row r="1466" spans="1:39" x14ac:dyDescent="0.15">
      <c r="A1466" t="s">
        <v>222</v>
      </c>
      <c r="B1466">
        <v>100</v>
      </c>
      <c r="C1466">
        <v>1</v>
      </c>
      <c r="D1466">
        <v>2</v>
      </c>
      <c r="E1466" t="s">
        <v>28</v>
      </c>
      <c r="F1466" t="s">
        <v>206</v>
      </c>
      <c r="G1466">
        <v>10607</v>
      </c>
      <c r="H1466">
        <v>10801</v>
      </c>
      <c r="I1466">
        <v>13684</v>
      </c>
      <c r="J1466">
        <v>619654.73</v>
      </c>
      <c r="K1466">
        <v>524136.13</v>
      </c>
      <c r="L1466">
        <v>498027.64</v>
      </c>
      <c r="M1466">
        <v>179150.80220000001</v>
      </c>
      <c r="N1466">
        <v>2920</v>
      </c>
      <c r="O1466">
        <v>2971</v>
      </c>
      <c r="P1466">
        <v>4223</v>
      </c>
      <c r="Q1466">
        <v>184037.02</v>
      </c>
      <c r="R1466">
        <v>150711.13</v>
      </c>
      <c r="S1466">
        <v>134505</v>
      </c>
      <c r="T1466">
        <v>58247.636400000003</v>
      </c>
      <c r="U1466">
        <v>7687</v>
      </c>
      <c r="V1466">
        <v>7830</v>
      </c>
      <c r="W1466">
        <v>9461</v>
      </c>
      <c r="X1466">
        <v>435617.71</v>
      </c>
      <c r="Y1466">
        <v>373425</v>
      </c>
      <c r="Z1466">
        <v>363522.64</v>
      </c>
      <c r="AA1466">
        <v>120903.1658</v>
      </c>
      <c r="AB1466">
        <v>10197</v>
      </c>
      <c r="AC1466">
        <v>8269</v>
      </c>
      <c r="AD1466">
        <v>3734</v>
      </c>
      <c r="AE1466">
        <v>8274</v>
      </c>
      <c r="AF1466">
        <v>2787</v>
      </c>
      <c r="AG1466">
        <v>2729</v>
      </c>
      <c r="AH1466">
        <v>1591</v>
      </c>
      <c r="AI1466">
        <v>2567</v>
      </c>
      <c r="AJ1466">
        <v>7410</v>
      </c>
      <c r="AK1466">
        <v>5540</v>
      </c>
      <c r="AL1466">
        <v>2143</v>
      </c>
      <c r="AM1466">
        <v>5707</v>
      </c>
    </row>
    <row r="1467" spans="1:39" x14ac:dyDescent="0.15">
      <c r="A1467" t="s">
        <v>222</v>
      </c>
      <c r="B1467">
        <v>100</v>
      </c>
      <c r="C1467">
        <v>1</v>
      </c>
      <c r="D1467">
        <v>2</v>
      </c>
      <c r="E1467" t="s">
        <v>30</v>
      </c>
      <c r="F1467" t="s">
        <v>206</v>
      </c>
      <c r="G1467">
        <v>1270</v>
      </c>
      <c r="H1467">
        <v>1294</v>
      </c>
      <c r="I1467">
        <v>1633</v>
      </c>
      <c r="J1467">
        <v>73991.520000000004</v>
      </c>
      <c r="K1467">
        <v>63195.85</v>
      </c>
      <c r="L1467">
        <v>59636.12</v>
      </c>
      <c r="M1467">
        <v>21373.9427</v>
      </c>
      <c r="N1467">
        <v>322</v>
      </c>
      <c r="O1467">
        <v>327</v>
      </c>
      <c r="P1467">
        <v>462</v>
      </c>
      <c r="Q1467">
        <v>20036.91</v>
      </c>
      <c r="R1467">
        <v>16670.439999999999</v>
      </c>
      <c r="S1467">
        <v>14396.43</v>
      </c>
      <c r="T1467">
        <v>6374.9868999999999</v>
      </c>
      <c r="U1467">
        <v>948</v>
      </c>
      <c r="V1467">
        <v>967</v>
      </c>
      <c r="W1467">
        <v>1171</v>
      </c>
      <c r="X1467">
        <v>53954.61</v>
      </c>
      <c r="Y1467">
        <v>46525.41</v>
      </c>
      <c r="Z1467">
        <v>45239.69</v>
      </c>
      <c r="AA1467">
        <v>14998.9558</v>
      </c>
      <c r="AB1467">
        <v>1203</v>
      </c>
      <c r="AC1467">
        <v>1053</v>
      </c>
      <c r="AD1467">
        <v>421</v>
      </c>
      <c r="AE1467">
        <v>1231</v>
      </c>
      <c r="AF1467">
        <v>308</v>
      </c>
      <c r="AG1467">
        <v>307</v>
      </c>
      <c r="AH1467">
        <v>173</v>
      </c>
      <c r="AI1467">
        <v>316</v>
      </c>
      <c r="AJ1467">
        <v>895</v>
      </c>
      <c r="AK1467">
        <v>746</v>
      </c>
      <c r="AL1467">
        <v>248</v>
      </c>
      <c r="AM1467">
        <v>915</v>
      </c>
    </row>
    <row r="1468" spans="1:39" x14ac:dyDescent="0.15">
      <c r="A1468" t="s">
        <v>222</v>
      </c>
      <c r="B1468">
        <v>100</v>
      </c>
      <c r="C1468">
        <v>1</v>
      </c>
      <c r="D1468">
        <v>2</v>
      </c>
      <c r="E1468" t="s">
        <v>29</v>
      </c>
      <c r="F1468" t="s">
        <v>206</v>
      </c>
      <c r="G1468">
        <v>3786</v>
      </c>
      <c r="H1468">
        <v>3886</v>
      </c>
      <c r="I1468">
        <v>5106</v>
      </c>
      <c r="J1468">
        <v>237023.39</v>
      </c>
      <c r="K1468">
        <v>189552.03</v>
      </c>
      <c r="L1468">
        <v>181916.51</v>
      </c>
      <c r="M1468">
        <v>66445.1829</v>
      </c>
      <c r="N1468">
        <v>1004</v>
      </c>
      <c r="O1468">
        <v>1019</v>
      </c>
      <c r="P1468">
        <v>1498</v>
      </c>
      <c r="Q1468">
        <v>67156.850000000006</v>
      </c>
      <c r="R1468">
        <v>51431.56</v>
      </c>
      <c r="S1468">
        <v>46160.4</v>
      </c>
      <c r="T1468">
        <v>20282.232</v>
      </c>
      <c r="U1468">
        <v>2782</v>
      </c>
      <c r="V1468">
        <v>2867</v>
      </c>
      <c r="W1468">
        <v>3608</v>
      </c>
      <c r="X1468">
        <v>169866.54</v>
      </c>
      <c r="Y1468">
        <v>138120.47</v>
      </c>
      <c r="Z1468">
        <v>135756.10999999999</v>
      </c>
      <c r="AA1468">
        <v>46162.950900000003</v>
      </c>
      <c r="AB1468">
        <v>3618</v>
      </c>
      <c r="AC1468">
        <v>3389</v>
      </c>
      <c r="AD1468">
        <v>1426</v>
      </c>
      <c r="AE1468">
        <v>3685</v>
      </c>
      <c r="AF1468">
        <v>957</v>
      </c>
      <c r="AG1468">
        <v>949</v>
      </c>
      <c r="AH1468">
        <v>552</v>
      </c>
      <c r="AI1468">
        <v>972</v>
      </c>
      <c r="AJ1468">
        <v>2661</v>
      </c>
      <c r="AK1468">
        <v>2440</v>
      </c>
      <c r="AL1468">
        <v>874</v>
      </c>
      <c r="AM1468">
        <v>2713</v>
      </c>
    </row>
    <row r="1469" spans="1:39" x14ac:dyDescent="0.15">
      <c r="A1469" t="s">
        <v>222</v>
      </c>
      <c r="B1469">
        <v>100</v>
      </c>
      <c r="C1469">
        <v>1</v>
      </c>
      <c r="D1469">
        <v>2</v>
      </c>
      <c r="E1469" t="s">
        <v>32</v>
      </c>
      <c r="F1469" t="s">
        <v>206</v>
      </c>
      <c r="G1469">
        <v>289</v>
      </c>
      <c r="H1469">
        <v>297</v>
      </c>
      <c r="I1469">
        <v>392</v>
      </c>
      <c r="J1469">
        <v>19981.349999999999</v>
      </c>
      <c r="K1469">
        <v>15365.99</v>
      </c>
      <c r="L1469">
        <v>14837.24</v>
      </c>
      <c r="M1469">
        <v>5398.1940000000004</v>
      </c>
      <c r="N1469">
        <v>64</v>
      </c>
      <c r="O1469">
        <v>66</v>
      </c>
      <c r="P1469">
        <v>92</v>
      </c>
      <c r="Q1469">
        <v>4592.74</v>
      </c>
      <c r="R1469">
        <v>3609.33</v>
      </c>
      <c r="S1469">
        <v>3259.23</v>
      </c>
      <c r="T1469">
        <v>1273.2814000000001</v>
      </c>
      <c r="U1469">
        <v>225</v>
      </c>
      <c r="V1469">
        <v>231</v>
      </c>
      <c r="W1469">
        <v>300</v>
      </c>
      <c r="X1469">
        <v>15388.61</v>
      </c>
      <c r="Y1469">
        <v>11756.66</v>
      </c>
      <c r="Z1469">
        <v>11578.01</v>
      </c>
      <c r="AA1469">
        <v>4124.9125999999997</v>
      </c>
      <c r="AB1469">
        <v>281</v>
      </c>
      <c r="AC1469">
        <v>227</v>
      </c>
      <c r="AD1469">
        <v>105</v>
      </c>
      <c r="AE1469">
        <v>236</v>
      </c>
      <c r="AF1469">
        <v>61</v>
      </c>
      <c r="AG1469">
        <v>61</v>
      </c>
      <c r="AH1469">
        <v>37</v>
      </c>
      <c r="AI1469">
        <v>61</v>
      </c>
      <c r="AJ1469">
        <v>220</v>
      </c>
      <c r="AK1469">
        <v>166</v>
      </c>
      <c r="AL1469">
        <v>68</v>
      </c>
      <c r="AM1469">
        <v>175</v>
      </c>
    </row>
    <row r="1470" spans="1:39" x14ac:dyDescent="0.15">
      <c r="A1470" t="s">
        <v>222</v>
      </c>
      <c r="B1470">
        <v>100</v>
      </c>
      <c r="C1470">
        <v>2</v>
      </c>
      <c r="D1470">
        <v>0</v>
      </c>
      <c r="E1470" t="s">
        <v>28</v>
      </c>
      <c r="F1470" t="s">
        <v>206</v>
      </c>
      <c r="G1470">
        <v>9</v>
      </c>
      <c r="H1470">
        <v>18</v>
      </c>
      <c r="I1470">
        <v>19</v>
      </c>
      <c r="J1470">
        <v>736.93</v>
      </c>
      <c r="K1470">
        <v>616.84</v>
      </c>
      <c r="L1470">
        <v>490.05</v>
      </c>
      <c r="M1470">
        <v>257.61540000000002</v>
      </c>
      <c r="N1470">
        <v>9</v>
      </c>
      <c r="O1470">
        <v>9</v>
      </c>
      <c r="P1470">
        <v>10</v>
      </c>
      <c r="Q1470">
        <v>356.95</v>
      </c>
      <c r="R1470">
        <v>302.41000000000003</v>
      </c>
      <c r="S1470">
        <v>243.42</v>
      </c>
      <c r="T1470">
        <v>161.6354</v>
      </c>
      <c r="U1470">
        <v>9</v>
      </c>
      <c r="V1470">
        <v>9</v>
      </c>
      <c r="W1470">
        <v>9</v>
      </c>
      <c r="X1470">
        <v>379.98</v>
      </c>
      <c r="Y1470">
        <v>314.43</v>
      </c>
      <c r="Z1470">
        <v>246.63</v>
      </c>
      <c r="AA1470">
        <v>95.98</v>
      </c>
      <c r="AB1470">
        <v>9</v>
      </c>
      <c r="AC1470">
        <v>8</v>
      </c>
      <c r="AD1470">
        <v>8</v>
      </c>
      <c r="AE1470">
        <v>7</v>
      </c>
      <c r="AF1470">
        <v>9</v>
      </c>
      <c r="AG1470">
        <v>8</v>
      </c>
      <c r="AH1470">
        <v>8</v>
      </c>
      <c r="AI1470">
        <v>7</v>
      </c>
      <c r="AJ1470">
        <v>9</v>
      </c>
      <c r="AK1470">
        <v>8</v>
      </c>
      <c r="AL1470">
        <v>8</v>
      </c>
      <c r="AM1470">
        <v>7</v>
      </c>
    </row>
    <row r="1471" spans="1:39" x14ac:dyDescent="0.15">
      <c r="A1471" t="s">
        <v>222</v>
      </c>
      <c r="B1471">
        <v>100</v>
      </c>
      <c r="C1471">
        <v>2</v>
      </c>
      <c r="D1471">
        <v>0</v>
      </c>
      <c r="E1471" t="s">
        <v>29</v>
      </c>
      <c r="F1471" t="s">
        <v>206</v>
      </c>
      <c r="G1471">
        <v>1</v>
      </c>
      <c r="H1471">
        <v>2</v>
      </c>
      <c r="I1471">
        <v>3</v>
      </c>
      <c r="J1471">
        <v>84.97</v>
      </c>
      <c r="K1471">
        <v>72.41</v>
      </c>
      <c r="L1471">
        <v>72.41</v>
      </c>
      <c r="M1471">
        <v>57.15</v>
      </c>
      <c r="N1471">
        <v>1</v>
      </c>
      <c r="O1471">
        <v>1</v>
      </c>
      <c r="P1471">
        <v>1</v>
      </c>
      <c r="Q1471">
        <v>49.99</v>
      </c>
      <c r="R1471">
        <v>47.49</v>
      </c>
      <c r="S1471">
        <v>47.49</v>
      </c>
      <c r="T1471">
        <v>32.5</v>
      </c>
      <c r="U1471">
        <v>1</v>
      </c>
      <c r="V1471">
        <v>1</v>
      </c>
      <c r="W1471">
        <v>2</v>
      </c>
      <c r="X1471">
        <v>34.979999999999997</v>
      </c>
      <c r="Y1471">
        <v>24.92</v>
      </c>
      <c r="Z1471">
        <v>24.92</v>
      </c>
      <c r="AA1471">
        <v>24.65</v>
      </c>
      <c r="AB1471">
        <v>1</v>
      </c>
      <c r="AC1471">
        <v>1</v>
      </c>
      <c r="AD1471">
        <v>1</v>
      </c>
      <c r="AE1471">
        <v>1</v>
      </c>
      <c r="AF1471">
        <v>1</v>
      </c>
      <c r="AG1471">
        <v>1</v>
      </c>
      <c r="AH1471">
        <v>1</v>
      </c>
      <c r="AI1471">
        <v>1</v>
      </c>
      <c r="AJ1471">
        <v>1</v>
      </c>
      <c r="AK1471">
        <v>1</v>
      </c>
      <c r="AL1471">
        <v>1</v>
      </c>
      <c r="AM1471">
        <v>1</v>
      </c>
    </row>
    <row r="1472" spans="1:39" x14ac:dyDescent="0.15">
      <c r="A1472" t="s">
        <v>222</v>
      </c>
      <c r="B1472">
        <v>100</v>
      </c>
      <c r="C1472">
        <v>2</v>
      </c>
      <c r="D1472">
        <v>0</v>
      </c>
      <c r="E1472" t="s">
        <v>32</v>
      </c>
      <c r="F1472" t="s">
        <v>206</v>
      </c>
      <c r="G1472">
        <v>2</v>
      </c>
      <c r="H1472">
        <v>4</v>
      </c>
      <c r="I1472">
        <v>4</v>
      </c>
      <c r="J1472">
        <v>208.97</v>
      </c>
      <c r="K1472">
        <v>150.04</v>
      </c>
      <c r="L1472">
        <v>150.04</v>
      </c>
      <c r="M1472">
        <v>69.489999999999995</v>
      </c>
      <c r="N1472">
        <v>2</v>
      </c>
      <c r="O1472">
        <v>2</v>
      </c>
      <c r="P1472">
        <v>2</v>
      </c>
      <c r="Q1472">
        <v>79.98</v>
      </c>
      <c r="R1472">
        <v>60.73</v>
      </c>
      <c r="S1472">
        <v>60.73</v>
      </c>
      <c r="T1472">
        <v>40.04</v>
      </c>
      <c r="U1472">
        <v>2</v>
      </c>
      <c r="V1472">
        <v>2</v>
      </c>
      <c r="W1472">
        <v>2</v>
      </c>
      <c r="X1472">
        <v>128.99</v>
      </c>
      <c r="Y1472">
        <v>89.31</v>
      </c>
      <c r="Z1472">
        <v>89.31</v>
      </c>
      <c r="AA1472">
        <v>29.45</v>
      </c>
      <c r="AB1472">
        <v>2</v>
      </c>
      <c r="AC1472">
        <v>2</v>
      </c>
      <c r="AD1472">
        <v>2</v>
      </c>
      <c r="AE1472">
        <v>2</v>
      </c>
      <c r="AF1472">
        <v>2</v>
      </c>
      <c r="AG1472">
        <v>2</v>
      </c>
      <c r="AH1472">
        <v>2</v>
      </c>
      <c r="AI1472">
        <v>2</v>
      </c>
      <c r="AJ1472">
        <v>2</v>
      </c>
      <c r="AK1472">
        <v>2</v>
      </c>
      <c r="AL1472">
        <v>2</v>
      </c>
      <c r="AM1472">
        <v>2</v>
      </c>
    </row>
    <row r="1473" spans="1:39" x14ac:dyDescent="0.15">
      <c r="A1473" t="s">
        <v>222</v>
      </c>
      <c r="B1473">
        <v>100</v>
      </c>
      <c r="C1473">
        <v>2</v>
      </c>
      <c r="D1473">
        <v>1</v>
      </c>
      <c r="E1473" t="s">
        <v>28</v>
      </c>
      <c r="F1473" t="s">
        <v>206</v>
      </c>
      <c r="G1473">
        <v>135</v>
      </c>
      <c r="H1473">
        <v>274</v>
      </c>
      <c r="I1473">
        <v>320</v>
      </c>
      <c r="J1473">
        <v>10735.77</v>
      </c>
      <c r="K1473">
        <v>8683.65</v>
      </c>
      <c r="L1473">
        <v>7329.27</v>
      </c>
      <c r="M1473">
        <v>3880.1684</v>
      </c>
      <c r="N1473">
        <v>135</v>
      </c>
      <c r="O1473">
        <v>135</v>
      </c>
      <c r="P1473">
        <v>174</v>
      </c>
      <c r="Q1473">
        <v>5386.7</v>
      </c>
      <c r="R1473">
        <v>4255.22</v>
      </c>
      <c r="S1473">
        <v>3559.2</v>
      </c>
      <c r="T1473">
        <v>2226.8903</v>
      </c>
      <c r="U1473">
        <v>135</v>
      </c>
      <c r="V1473">
        <v>139</v>
      </c>
      <c r="W1473">
        <v>146</v>
      </c>
      <c r="X1473">
        <v>5349.07</v>
      </c>
      <c r="Y1473">
        <v>4428.43</v>
      </c>
      <c r="Z1473">
        <v>3770.07</v>
      </c>
      <c r="AA1473">
        <v>1653.2781</v>
      </c>
      <c r="AB1473">
        <v>130</v>
      </c>
      <c r="AC1473">
        <v>132</v>
      </c>
      <c r="AD1473">
        <v>98</v>
      </c>
      <c r="AE1473">
        <v>126</v>
      </c>
      <c r="AF1473">
        <v>130</v>
      </c>
      <c r="AG1473">
        <v>132</v>
      </c>
      <c r="AH1473">
        <v>98</v>
      </c>
      <c r="AI1473">
        <v>126</v>
      </c>
      <c r="AJ1473">
        <v>130</v>
      </c>
      <c r="AK1473">
        <v>132</v>
      </c>
      <c r="AL1473">
        <v>98</v>
      </c>
      <c r="AM1473">
        <v>126</v>
      </c>
    </row>
    <row r="1474" spans="1:39" x14ac:dyDescent="0.15">
      <c r="A1474" t="s">
        <v>222</v>
      </c>
      <c r="B1474">
        <v>100</v>
      </c>
      <c r="C1474">
        <v>2</v>
      </c>
      <c r="D1474">
        <v>1</v>
      </c>
      <c r="E1474" t="s">
        <v>30</v>
      </c>
      <c r="F1474" t="s">
        <v>206</v>
      </c>
      <c r="G1474">
        <v>15</v>
      </c>
      <c r="H1474">
        <v>31</v>
      </c>
      <c r="I1474">
        <v>33</v>
      </c>
      <c r="J1474">
        <v>1118.83</v>
      </c>
      <c r="K1474">
        <v>963.01</v>
      </c>
      <c r="L1474">
        <v>802.28</v>
      </c>
      <c r="M1474">
        <v>410.93520000000001</v>
      </c>
      <c r="N1474">
        <v>15</v>
      </c>
      <c r="O1474">
        <v>15</v>
      </c>
      <c r="P1474">
        <v>17</v>
      </c>
      <c r="Q1474">
        <v>557.9</v>
      </c>
      <c r="R1474">
        <v>495.18</v>
      </c>
      <c r="S1474">
        <v>404.43</v>
      </c>
      <c r="T1474">
        <v>223.1352</v>
      </c>
      <c r="U1474">
        <v>15</v>
      </c>
      <c r="V1474">
        <v>16</v>
      </c>
      <c r="W1474">
        <v>16</v>
      </c>
      <c r="X1474">
        <v>560.92999999999995</v>
      </c>
      <c r="Y1474">
        <v>467.83</v>
      </c>
      <c r="Z1474">
        <v>397.85</v>
      </c>
      <c r="AA1474">
        <v>187.8</v>
      </c>
      <c r="AB1474">
        <v>14</v>
      </c>
      <c r="AC1474">
        <v>15</v>
      </c>
      <c r="AD1474">
        <v>10</v>
      </c>
      <c r="AE1474">
        <v>15</v>
      </c>
      <c r="AF1474">
        <v>14</v>
      </c>
      <c r="AG1474">
        <v>15</v>
      </c>
      <c r="AH1474">
        <v>10</v>
      </c>
      <c r="AI1474">
        <v>15</v>
      </c>
      <c r="AJ1474">
        <v>14</v>
      </c>
      <c r="AK1474">
        <v>15</v>
      </c>
      <c r="AL1474">
        <v>10</v>
      </c>
      <c r="AM1474">
        <v>15</v>
      </c>
    </row>
    <row r="1475" spans="1:39" x14ac:dyDescent="0.15">
      <c r="A1475" t="s">
        <v>222</v>
      </c>
      <c r="B1475">
        <v>100</v>
      </c>
      <c r="C1475">
        <v>2</v>
      </c>
      <c r="D1475">
        <v>1</v>
      </c>
      <c r="E1475" t="s">
        <v>29</v>
      </c>
      <c r="F1475" t="s">
        <v>206</v>
      </c>
      <c r="G1475">
        <v>202</v>
      </c>
      <c r="H1475">
        <v>410</v>
      </c>
      <c r="I1475">
        <v>489</v>
      </c>
      <c r="J1475">
        <v>17172.740000000002</v>
      </c>
      <c r="K1475">
        <v>12954.62</v>
      </c>
      <c r="L1475">
        <v>11460.81</v>
      </c>
      <c r="M1475">
        <v>6035.6782000000003</v>
      </c>
      <c r="N1475">
        <v>202</v>
      </c>
      <c r="O1475">
        <v>205</v>
      </c>
      <c r="P1475">
        <v>262</v>
      </c>
      <c r="Q1475">
        <v>8695.09</v>
      </c>
      <c r="R1475">
        <v>6433.96</v>
      </c>
      <c r="S1475">
        <v>5216.93</v>
      </c>
      <c r="T1475">
        <v>3454.5189</v>
      </c>
      <c r="U1475">
        <v>202</v>
      </c>
      <c r="V1475">
        <v>205</v>
      </c>
      <c r="W1475">
        <v>227</v>
      </c>
      <c r="X1475">
        <v>8477.65</v>
      </c>
      <c r="Y1475">
        <v>6520.66</v>
      </c>
      <c r="Z1475">
        <v>6243.88</v>
      </c>
      <c r="AA1475">
        <v>2581.1592999999998</v>
      </c>
      <c r="AB1475">
        <v>191</v>
      </c>
      <c r="AC1475">
        <v>199</v>
      </c>
      <c r="AD1475">
        <v>156</v>
      </c>
      <c r="AE1475">
        <v>197</v>
      </c>
      <c r="AF1475">
        <v>191</v>
      </c>
      <c r="AG1475">
        <v>199</v>
      </c>
      <c r="AH1475">
        <v>156</v>
      </c>
      <c r="AI1475">
        <v>197</v>
      </c>
      <c r="AJ1475">
        <v>191</v>
      </c>
      <c r="AK1475">
        <v>199</v>
      </c>
      <c r="AL1475">
        <v>156</v>
      </c>
      <c r="AM1475">
        <v>197</v>
      </c>
    </row>
    <row r="1476" spans="1:39" x14ac:dyDescent="0.15">
      <c r="A1476" t="s">
        <v>222</v>
      </c>
      <c r="B1476">
        <v>100</v>
      </c>
      <c r="C1476">
        <v>2</v>
      </c>
      <c r="D1476">
        <v>1</v>
      </c>
      <c r="E1476" t="s">
        <v>32</v>
      </c>
      <c r="F1476" t="s">
        <v>206</v>
      </c>
      <c r="G1476">
        <v>5</v>
      </c>
      <c r="H1476">
        <v>10</v>
      </c>
      <c r="I1476">
        <v>10</v>
      </c>
      <c r="J1476">
        <v>405.94</v>
      </c>
      <c r="K1476">
        <v>322</v>
      </c>
      <c r="L1476">
        <v>304.01</v>
      </c>
      <c r="M1476">
        <v>143.4196</v>
      </c>
      <c r="N1476">
        <v>5</v>
      </c>
      <c r="O1476">
        <v>5</v>
      </c>
      <c r="P1476">
        <v>5</v>
      </c>
      <c r="Q1476">
        <v>167.97</v>
      </c>
      <c r="R1476">
        <v>132.66999999999999</v>
      </c>
      <c r="S1476">
        <v>114.68</v>
      </c>
      <c r="T1476">
        <v>66.289599999999993</v>
      </c>
      <c r="U1476">
        <v>5</v>
      </c>
      <c r="V1476">
        <v>5</v>
      </c>
      <c r="W1476">
        <v>5</v>
      </c>
      <c r="X1476">
        <v>237.97</v>
      </c>
      <c r="Y1476">
        <v>189.33</v>
      </c>
      <c r="Z1476">
        <v>189.33</v>
      </c>
      <c r="AA1476">
        <v>77.13</v>
      </c>
      <c r="AB1476">
        <v>5</v>
      </c>
      <c r="AC1476">
        <v>5</v>
      </c>
      <c r="AD1476">
        <v>3</v>
      </c>
      <c r="AE1476">
        <v>4</v>
      </c>
      <c r="AF1476">
        <v>5</v>
      </c>
      <c r="AG1476">
        <v>5</v>
      </c>
      <c r="AH1476">
        <v>3</v>
      </c>
      <c r="AI1476">
        <v>4</v>
      </c>
      <c r="AJ1476">
        <v>5</v>
      </c>
      <c r="AK1476">
        <v>5</v>
      </c>
      <c r="AL1476">
        <v>3</v>
      </c>
      <c r="AM1476">
        <v>4</v>
      </c>
    </row>
    <row r="1477" spans="1:39" x14ac:dyDescent="0.15">
      <c r="A1477" t="s">
        <v>222</v>
      </c>
      <c r="B1477">
        <v>100</v>
      </c>
      <c r="C1477">
        <v>2</v>
      </c>
      <c r="D1477">
        <v>2</v>
      </c>
      <c r="E1477" t="s">
        <v>28</v>
      </c>
      <c r="F1477" t="s">
        <v>206</v>
      </c>
      <c r="G1477">
        <v>15</v>
      </c>
      <c r="H1477">
        <v>31</v>
      </c>
      <c r="I1477">
        <v>33</v>
      </c>
      <c r="J1477">
        <v>1152.79</v>
      </c>
      <c r="K1477">
        <v>913.54</v>
      </c>
      <c r="L1477">
        <v>856.06</v>
      </c>
      <c r="M1477">
        <v>366.43729999999999</v>
      </c>
      <c r="N1477">
        <v>15</v>
      </c>
      <c r="O1477">
        <v>15</v>
      </c>
      <c r="P1477">
        <v>15</v>
      </c>
      <c r="Q1477">
        <v>538.91</v>
      </c>
      <c r="R1477">
        <v>416.96</v>
      </c>
      <c r="S1477">
        <v>359.48</v>
      </c>
      <c r="T1477">
        <v>170.31729999999999</v>
      </c>
      <c r="U1477">
        <v>15</v>
      </c>
      <c r="V1477">
        <v>16</v>
      </c>
      <c r="W1477">
        <v>18</v>
      </c>
      <c r="X1477">
        <v>613.88</v>
      </c>
      <c r="Y1477">
        <v>496.58</v>
      </c>
      <c r="Z1477">
        <v>496.58</v>
      </c>
      <c r="AA1477">
        <v>196.12</v>
      </c>
      <c r="AB1477">
        <v>15</v>
      </c>
      <c r="AC1477">
        <v>15</v>
      </c>
      <c r="AD1477">
        <v>9</v>
      </c>
      <c r="AE1477">
        <v>14</v>
      </c>
      <c r="AF1477">
        <v>15</v>
      </c>
      <c r="AG1477">
        <v>15</v>
      </c>
      <c r="AH1477">
        <v>9</v>
      </c>
      <c r="AI1477">
        <v>14</v>
      </c>
      <c r="AJ1477">
        <v>15</v>
      </c>
      <c r="AK1477">
        <v>15</v>
      </c>
      <c r="AL1477">
        <v>9</v>
      </c>
      <c r="AM1477">
        <v>14</v>
      </c>
    </row>
    <row r="1478" spans="1:39" x14ac:dyDescent="0.15">
      <c r="A1478" t="s">
        <v>222</v>
      </c>
      <c r="B1478">
        <v>100</v>
      </c>
      <c r="C1478">
        <v>2</v>
      </c>
      <c r="D1478">
        <v>2</v>
      </c>
      <c r="E1478" t="s">
        <v>30</v>
      </c>
      <c r="F1478" t="s">
        <v>206</v>
      </c>
      <c r="G1478">
        <v>3</v>
      </c>
      <c r="H1478">
        <v>6</v>
      </c>
      <c r="I1478">
        <v>7</v>
      </c>
      <c r="J1478">
        <v>233.97</v>
      </c>
      <c r="K1478">
        <v>178.32</v>
      </c>
      <c r="L1478">
        <v>178.32</v>
      </c>
      <c r="M1478">
        <v>66.89</v>
      </c>
      <c r="N1478">
        <v>3</v>
      </c>
      <c r="O1478">
        <v>3</v>
      </c>
      <c r="P1478">
        <v>3</v>
      </c>
      <c r="Q1478">
        <v>127.99</v>
      </c>
      <c r="R1478">
        <v>91.59</v>
      </c>
      <c r="S1478">
        <v>91.59</v>
      </c>
      <c r="T1478">
        <v>34.83</v>
      </c>
      <c r="U1478">
        <v>3</v>
      </c>
      <c r="V1478">
        <v>3</v>
      </c>
      <c r="W1478">
        <v>4</v>
      </c>
      <c r="X1478">
        <v>105.98</v>
      </c>
      <c r="Y1478">
        <v>86.73</v>
      </c>
      <c r="Z1478">
        <v>86.73</v>
      </c>
      <c r="AA1478">
        <v>32.06</v>
      </c>
      <c r="AB1478">
        <v>3</v>
      </c>
      <c r="AC1478">
        <v>3</v>
      </c>
      <c r="AD1478">
        <v>3</v>
      </c>
      <c r="AE1478">
        <v>2</v>
      </c>
      <c r="AF1478">
        <v>3</v>
      </c>
      <c r="AG1478">
        <v>3</v>
      </c>
      <c r="AH1478">
        <v>3</v>
      </c>
      <c r="AI1478">
        <v>2</v>
      </c>
      <c r="AJ1478">
        <v>3</v>
      </c>
      <c r="AK1478">
        <v>3</v>
      </c>
      <c r="AL1478">
        <v>3</v>
      </c>
      <c r="AM1478">
        <v>2</v>
      </c>
    </row>
    <row r="1479" spans="1:39" x14ac:dyDescent="0.15">
      <c r="A1479" t="s">
        <v>222</v>
      </c>
      <c r="B1479">
        <v>100</v>
      </c>
      <c r="C1479">
        <v>2</v>
      </c>
      <c r="D1479">
        <v>2</v>
      </c>
      <c r="E1479" t="s">
        <v>29</v>
      </c>
      <c r="F1479" t="s">
        <v>206</v>
      </c>
      <c r="G1479">
        <v>14</v>
      </c>
      <c r="H1479">
        <v>29</v>
      </c>
      <c r="I1479">
        <v>40</v>
      </c>
      <c r="J1479">
        <v>1305.1500000000001</v>
      </c>
      <c r="K1479">
        <v>933.22</v>
      </c>
      <c r="L1479">
        <v>774.73</v>
      </c>
      <c r="M1479">
        <v>452.85050000000001</v>
      </c>
      <c r="N1479">
        <v>14</v>
      </c>
      <c r="O1479">
        <v>15</v>
      </c>
      <c r="P1479">
        <v>20</v>
      </c>
      <c r="Q1479">
        <v>649.85</v>
      </c>
      <c r="R1479">
        <v>450.01</v>
      </c>
      <c r="S1479">
        <v>291.52</v>
      </c>
      <c r="T1479">
        <v>243.5505</v>
      </c>
      <c r="U1479">
        <v>14</v>
      </c>
      <c r="V1479">
        <v>14</v>
      </c>
      <c r="W1479">
        <v>20</v>
      </c>
      <c r="X1479">
        <v>655.29999999999995</v>
      </c>
      <c r="Y1479">
        <v>483.21</v>
      </c>
      <c r="Z1479">
        <v>483.21</v>
      </c>
      <c r="AA1479">
        <v>209.3</v>
      </c>
      <c r="AB1479">
        <v>14</v>
      </c>
      <c r="AC1479">
        <v>14</v>
      </c>
      <c r="AD1479">
        <v>9</v>
      </c>
      <c r="AE1479">
        <v>13</v>
      </c>
      <c r="AF1479">
        <v>14</v>
      </c>
      <c r="AG1479">
        <v>14</v>
      </c>
      <c r="AH1479">
        <v>9</v>
      </c>
      <c r="AI1479">
        <v>13</v>
      </c>
      <c r="AJ1479">
        <v>14</v>
      </c>
      <c r="AK1479">
        <v>14</v>
      </c>
      <c r="AL1479">
        <v>9</v>
      </c>
      <c r="AM1479">
        <v>13</v>
      </c>
    </row>
    <row r="1480" spans="1:39" x14ac:dyDescent="0.15">
      <c r="A1480" t="s">
        <v>222</v>
      </c>
      <c r="B1480">
        <v>100</v>
      </c>
      <c r="C1480">
        <v>2</v>
      </c>
      <c r="D1480">
        <v>2</v>
      </c>
      <c r="E1480" t="s">
        <v>32</v>
      </c>
      <c r="F1480" t="s">
        <v>206</v>
      </c>
      <c r="G1480">
        <v>2</v>
      </c>
      <c r="H1480">
        <v>5</v>
      </c>
      <c r="I1480">
        <v>7</v>
      </c>
      <c r="J1480">
        <v>157.16</v>
      </c>
      <c r="K1480">
        <v>142.56</v>
      </c>
      <c r="L1480">
        <v>96.37</v>
      </c>
      <c r="M1480">
        <v>62.29</v>
      </c>
      <c r="N1480">
        <v>2</v>
      </c>
      <c r="O1480">
        <v>2</v>
      </c>
      <c r="P1480">
        <v>3</v>
      </c>
      <c r="Q1480">
        <v>49.97</v>
      </c>
      <c r="R1480">
        <v>46.97</v>
      </c>
      <c r="S1480">
        <v>19.98</v>
      </c>
      <c r="T1480">
        <v>30.37</v>
      </c>
      <c r="U1480">
        <v>2</v>
      </c>
      <c r="V1480">
        <v>3</v>
      </c>
      <c r="W1480">
        <v>4</v>
      </c>
      <c r="X1480">
        <v>107.19</v>
      </c>
      <c r="Y1480">
        <v>95.59</v>
      </c>
      <c r="Z1480">
        <v>76.39</v>
      </c>
      <c r="AA1480">
        <v>31.92</v>
      </c>
      <c r="AB1480">
        <v>2</v>
      </c>
      <c r="AC1480">
        <v>2</v>
      </c>
      <c r="AD1480">
        <v>0</v>
      </c>
      <c r="AE1480">
        <v>2</v>
      </c>
      <c r="AF1480">
        <v>2</v>
      </c>
      <c r="AG1480">
        <v>2</v>
      </c>
      <c r="AH1480">
        <v>0</v>
      </c>
      <c r="AI1480">
        <v>2</v>
      </c>
      <c r="AJ1480">
        <v>2</v>
      </c>
      <c r="AK1480">
        <v>2</v>
      </c>
      <c r="AL1480">
        <v>0</v>
      </c>
      <c r="AM1480">
        <v>2</v>
      </c>
    </row>
    <row r="1481" spans="1:39" x14ac:dyDescent="0.15">
      <c r="A1481" t="s">
        <v>223</v>
      </c>
      <c r="B1481">
        <v>-1</v>
      </c>
      <c r="C1481">
        <v>0</v>
      </c>
      <c r="D1481">
        <v>0</v>
      </c>
      <c r="E1481" t="s">
        <v>28</v>
      </c>
      <c r="F1481" t="s">
        <v>206</v>
      </c>
      <c r="G1481">
        <v>0</v>
      </c>
      <c r="H1481">
        <v>22615</v>
      </c>
      <c r="I1481">
        <v>46043</v>
      </c>
      <c r="J1481">
        <v>2111707.9900000002</v>
      </c>
      <c r="K1481">
        <v>1861701.53</v>
      </c>
      <c r="L1481">
        <v>1810521.02</v>
      </c>
      <c r="M1481">
        <v>633936.39859999996</v>
      </c>
      <c r="N1481">
        <v>0</v>
      </c>
      <c r="O1481">
        <v>91</v>
      </c>
      <c r="P1481">
        <v>384</v>
      </c>
      <c r="Q1481">
        <v>15766.88</v>
      </c>
      <c r="R1481">
        <v>12529.15</v>
      </c>
      <c r="S1481">
        <v>10732.19</v>
      </c>
      <c r="T1481">
        <v>6005.9503000000004</v>
      </c>
      <c r="U1481">
        <v>0</v>
      </c>
      <c r="V1481">
        <v>22524</v>
      </c>
      <c r="W1481">
        <v>45659</v>
      </c>
      <c r="X1481">
        <v>2095941.11</v>
      </c>
      <c r="Y1481">
        <v>1849172.38</v>
      </c>
      <c r="Z1481">
        <v>1799788.83</v>
      </c>
      <c r="AA1481">
        <v>627930.44830000005</v>
      </c>
      <c r="AB1481">
        <v>0</v>
      </c>
      <c r="AC1481">
        <v>0</v>
      </c>
      <c r="AD1481">
        <v>0</v>
      </c>
      <c r="AE1481">
        <v>0</v>
      </c>
      <c r="AF1481">
        <v>0</v>
      </c>
      <c r="AG1481">
        <v>0</v>
      </c>
      <c r="AH1481">
        <v>0</v>
      </c>
      <c r="AI1481">
        <v>0</v>
      </c>
      <c r="AJ1481">
        <v>0</v>
      </c>
      <c r="AK1481">
        <v>0</v>
      </c>
      <c r="AL1481">
        <v>0</v>
      </c>
      <c r="AM1481">
        <v>0</v>
      </c>
    </row>
    <row r="1482" spans="1:39" x14ac:dyDescent="0.15">
      <c r="A1482" t="s">
        <v>223</v>
      </c>
      <c r="B1482">
        <v>5</v>
      </c>
      <c r="C1482">
        <v>1</v>
      </c>
      <c r="D1482">
        <v>0</v>
      </c>
      <c r="E1482" t="s">
        <v>28</v>
      </c>
      <c r="F1482" t="s">
        <v>206</v>
      </c>
      <c r="G1482">
        <v>392</v>
      </c>
      <c r="H1482">
        <v>743</v>
      </c>
      <c r="I1482">
        <v>5016</v>
      </c>
      <c r="J1482">
        <v>257682.34</v>
      </c>
      <c r="K1482">
        <v>227129.05</v>
      </c>
      <c r="L1482">
        <v>207737.83</v>
      </c>
      <c r="M1482">
        <v>76133.523400000005</v>
      </c>
      <c r="N1482">
        <v>142</v>
      </c>
      <c r="O1482">
        <v>275</v>
      </c>
      <c r="P1482">
        <v>2064</v>
      </c>
      <c r="Q1482">
        <v>101786.5</v>
      </c>
      <c r="R1482">
        <v>86377.23</v>
      </c>
      <c r="S1482">
        <v>75818.429999999993</v>
      </c>
      <c r="T1482">
        <v>33404.787799999998</v>
      </c>
      <c r="U1482">
        <v>250</v>
      </c>
      <c r="V1482">
        <v>468</v>
      </c>
      <c r="W1482">
        <v>2952</v>
      </c>
      <c r="X1482">
        <v>155895.84</v>
      </c>
      <c r="Y1482">
        <v>140751.82</v>
      </c>
      <c r="Z1482">
        <v>131919.4</v>
      </c>
      <c r="AA1482">
        <v>42728.7356</v>
      </c>
      <c r="AB1482">
        <v>379</v>
      </c>
      <c r="AC1482">
        <v>303</v>
      </c>
      <c r="AD1482">
        <v>239</v>
      </c>
      <c r="AE1482">
        <v>213</v>
      </c>
      <c r="AF1482">
        <v>140</v>
      </c>
      <c r="AG1482">
        <v>135</v>
      </c>
      <c r="AH1482">
        <v>111</v>
      </c>
      <c r="AI1482">
        <v>88</v>
      </c>
      <c r="AJ1482">
        <v>239</v>
      </c>
      <c r="AK1482">
        <v>168</v>
      </c>
      <c r="AL1482">
        <v>128</v>
      </c>
      <c r="AM1482">
        <v>125</v>
      </c>
    </row>
    <row r="1483" spans="1:39" x14ac:dyDescent="0.15">
      <c r="A1483" t="s">
        <v>223</v>
      </c>
      <c r="B1483">
        <v>5</v>
      </c>
      <c r="C1483">
        <v>1</v>
      </c>
      <c r="D1483">
        <v>0</v>
      </c>
      <c r="E1483" t="s">
        <v>30</v>
      </c>
      <c r="F1483" t="s">
        <v>206</v>
      </c>
      <c r="G1483">
        <v>2</v>
      </c>
      <c r="H1483">
        <v>5</v>
      </c>
      <c r="I1483">
        <v>36</v>
      </c>
      <c r="J1483">
        <v>1809.76</v>
      </c>
      <c r="K1483">
        <v>1487.25</v>
      </c>
      <c r="L1483">
        <v>1427.26</v>
      </c>
      <c r="M1483">
        <v>521.76369999999997</v>
      </c>
      <c r="N1483">
        <v>1</v>
      </c>
      <c r="O1483">
        <v>2</v>
      </c>
      <c r="P1483">
        <v>20</v>
      </c>
      <c r="Q1483">
        <v>1095.8599999999999</v>
      </c>
      <c r="R1483">
        <v>1007.36</v>
      </c>
      <c r="S1483">
        <v>1007.36</v>
      </c>
      <c r="T1483">
        <v>309.39370000000002</v>
      </c>
      <c r="U1483">
        <v>1</v>
      </c>
      <c r="V1483">
        <v>3</v>
      </c>
      <c r="W1483">
        <v>16</v>
      </c>
      <c r="X1483">
        <v>713.9</v>
      </c>
      <c r="Y1483">
        <v>479.89</v>
      </c>
      <c r="Z1483">
        <v>419.9</v>
      </c>
      <c r="AA1483">
        <v>212.37</v>
      </c>
      <c r="AB1483">
        <v>1</v>
      </c>
      <c r="AC1483">
        <v>2</v>
      </c>
      <c r="AD1483">
        <v>1</v>
      </c>
      <c r="AE1483">
        <v>2</v>
      </c>
      <c r="AF1483">
        <v>0</v>
      </c>
      <c r="AG1483">
        <v>1</v>
      </c>
      <c r="AH1483">
        <v>1</v>
      </c>
      <c r="AI1483">
        <v>1</v>
      </c>
      <c r="AJ1483">
        <v>1</v>
      </c>
      <c r="AK1483">
        <v>1</v>
      </c>
      <c r="AL1483">
        <v>0</v>
      </c>
      <c r="AM1483">
        <v>1</v>
      </c>
    </row>
    <row r="1484" spans="1:39" x14ac:dyDescent="0.15">
      <c r="A1484" t="s">
        <v>223</v>
      </c>
      <c r="B1484">
        <v>5</v>
      </c>
      <c r="C1484">
        <v>1</v>
      </c>
      <c r="D1484">
        <v>0</v>
      </c>
      <c r="E1484" t="s">
        <v>29</v>
      </c>
      <c r="F1484" t="s">
        <v>206</v>
      </c>
      <c r="G1484">
        <v>3</v>
      </c>
      <c r="H1484">
        <v>6</v>
      </c>
      <c r="I1484">
        <v>42</v>
      </c>
      <c r="J1484">
        <v>2209.75</v>
      </c>
      <c r="K1484">
        <v>1727.2</v>
      </c>
      <c r="L1484">
        <v>1685.62</v>
      </c>
      <c r="M1484">
        <v>592.81949999999995</v>
      </c>
      <c r="N1484">
        <v>0</v>
      </c>
      <c r="O1484">
        <v>0</v>
      </c>
      <c r="P1484">
        <v>0</v>
      </c>
      <c r="Q1484">
        <v>0</v>
      </c>
      <c r="R1484">
        <v>0</v>
      </c>
      <c r="S1484">
        <v>0</v>
      </c>
      <c r="T1484">
        <v>0</v>
      </c>
      <c r="U1484">
        <v>3</v>
      </c>
      <c r="V1484">
        <v>6</v>
      </c>
      <c r="W1484">
        <v>42</v>
      </c>
      <c r="X1484">
        <v>2209.75</v>
      </c>
      <c r="Y1484">
        <v>1727.2</v>
      </c>
      <c r="Z1484">
        <v>1685.62</v>
      </c>
      <c r="AA1484">
        <v>592.81949999999995</v>
      </c>
      <c r="AB1484">
        <v>3</v>
      </c>
      <c r="AC1484">
        <v>3</v>
      </c>
      <c r="AD1484">
        <v>2</v>
      </c>
      <c r="AE1484">
        <v>3</v>
      </c>
      <c r="AF1484">
        <v>0</v>
      </c>
      <c r="AG1484">
        <v>0</v>
      </c>
      <c r="AH1484">
        <v>0</v>
      </c>
      <c r="AI1484">
        <v>0</v>
      </c>
      <c r="AJ1484">
        <v>3</v>
      </c>
      <c r="AK1484">
        <v>3</v>
      </c>
      <c r="AL1484">
        <v>2</v>
      </c>
      <c r="AM1484">
        <v>3</v>
      </c>
    </row>
    <row r="1485" spans="1:39" x14ac:dyDescent="0.15">
      <c r="A1485" t="s">
        <v>223</v>
      </c>
      <c r="B1485">
        <v>5</v>
      </c>
      <c r="C1485">
        <v>1</v>
      </c>
      <c r="D1485">
        <v>0</v>
      </c>
      <c r="E1485" t="s">
        <v>32</v>
      </c>
      <c r="F1485" t="s">
        <v>206</v>
      </c>
      <c r="G1485">
        <v>210</v>
      </c>
      <c r="H1485">
        <v>434</v>
      </c>
      <c r="I1485">
        <v>2896</v>
      </c>
      <c r="J1485">
        <v>149083.79999999999</v>
      </c>
      <c r="K1485">
        <v>124161.38</v>
      </c>
      <c r="L1485">
        <v>114802.48</v>
      </c>
      <c r="M1485">
        <v>41972.493399999999</v>
      </c>
      <c r="N1485">
        <v>15</v>
      </c>
      <c r="O1485">
        <v>35</v>
      </c>
      <c r="P1485">
        <v>263</v>
      </c>
      <c r="Q1485">
        <v>12069.86</v>
      </c>
      <c r="R1485">
        <v>9507.7999999999993</v>
      </c>
      <c r="S1485">
        <v>8322.68</v>
      </c>
      <c r="T1485">
        <v>4120.8418000000001</v>
      </c>
      <c r="U1485">
        <v>195</v>
      </c>
      <c r="V1485">
        <v>399</v>
      </c>
      <c r="W1485">
        <v>2633</v>
      </c>
      <c r="X1485">
        <v>137013.94</v>
      </c>
      <c r="Y1485">
        <v>114653.58</v>
      </c>
      <c r="Z1485">
        <v>106479.8</v>
      </c>
      <c r="AA1485">
        <v>37851.651599999997</v>
      </c>
      <c r="AB1485">
        <v>210</v>
      </c>
      <c r="AC1485">
        <v>139</v>
      </c>
      <c r="AD1485">
        <v>124</v>
      </c>
      <c r="AE1485">
        <v>142</v>
      </c>
      <c r="AF1485">
        <v>15</v>
      </c>
      <c r="AG1485">
        <v>13</v>
      </c>
      <c r="AH1485">
        <v>13</v>
      </c>
      <c r="AI1485">
        <v>13</v>
      </c>
      <c r="AJ1485">
        <v>195</v>
      </c>
      <c r="AK1485">
        <v>126</v>
      </c>
      <c r="AL1485">
        <v>111</v>
      </c>
      <c r="AM1485">
        <v>129</v>
      </c>
    </row>
    <row r="1486" spans="1:39" x14ac:dyDescent="0.15">
      <c r="A1486" t="s">
        <v>223</v>
      </c>
      <c r="B1486">
        <v>5</v>
      </c>
      <c r="C1486">
        <v>1</v>
      </c>
      <c r="D1486">
        <v>1</v>
      </c>
      <c r="E1486" t="s">
        <v>28</v>
      </c>
      <c r="F1486" t="s">
        <v>206</v>
      </c>
      <c r="G1486">
        <v>2251</v>
      </c>
      <c r="H1486">
        <v>5649</v>
      </c>
      <c r="I1486">
        <v>30046</v>
      </c>
      <c r="J1486">
        <v>1526347.95</v>
      </c>
      <c r="K1486">
        <v>1340106.45</v>
      </c>
      <c r="L1486">
        <v>1210555.78</v>
      </c>
      <c r="M1486">
        <v>460001.272</v>
      </c>
      <c r="N1486">
        <v>1263</v>
      </c>
      <c r="O1486">
        <v>2872</v>
      </c>
      <c r="P1486">
        <v>17719</v>
      </c>
      <c r="Q1486">
        <v>879376.38</v>
      </c>
      <c r="R1486">
        <v>771166.02</v>
      </c>
      <c r="S1486">
        <v>685418.02</v>
      </c>
      <c r="T1486">
        <v>284872.76289999997</v>
      </c>
      <c r="U1486">
        <v>988</v>
      </c>
      <c r="V1486">
        <v>2777</v>
      </c>
      <c r="W1486">
        <v>12327</v>
      </c>
      <c r="X1486">
        <v>646971.56999999995</v>
      </c>
      <c r="Y1486">
        <v>568940.43000000005</v>
      </c>
      <c r="Z1486">
        <v>525137.76</v>
      </c>
      <c r="AA1486">
        <v>175128.5091</v>
      </c>
      <c r="AB1486">
        <v>2065</v>
      </c>
      <c r="AC1486">
        <v>2115</v>
      </c>
      <c r="AD1486">
        <v>1469</v>
      </c>
      <c r="AE1486">
        <v>1934</v>
      </c>
      <c r="AF1486">
        <v>1203</v>
      </c>
      <c r="AG1486">
        <v>1236</v>
      </c>
      <c r="AH1486">
        <v>915</v>
      </c>
      <c r="AI1486">
        <v>1133</v>
      </c>
      <c r="AJ1486">
        <v>862</v>
      </c>
      <c r="AK1486">
        <v>879</v>
      </c>
      <c r="AL1486">
        <v>554</v>
      </c>
      <c r="AM1486">
        <v>801</v>
      </c>
    </row>
    <row r="1487" spans="1:39" x14ac:dyDescent="0.15">
      <c r="A1487" t="s">
        <v>223</v>
      </c>
      <c r="B1487">
        <v>5</v>
      </c>
      <c r="C1487">
        <v>1</v>
      </c>
      <c r="D1487">
        <v>1</v>
      </c>
      <c r="E1487" t="s">
        <v>30</v>
      </c>
      <c r="F1487" t="s">
        <v>206</v>
      </c>
      <c r="G1487">
        <v>251</v>
      </c>
      <c r="H1487">
        <v>666</v>
      </c>
      <c r="I1487">
        <v>3339</v>
      </c>
      <c r="J1487">
        <v>170411.49</v>
      </c>
      <c r="K1487">
        <v>149784.99</v>
      </c>
      <c r="L1487">
        <v>131790.34</v>
      </c>
      <c r="M1487">
        <v>51587.479500000001</v>
      </c>
      <c r="N1487">
        <v>134</v>
      </c>
      <c r="O1487">
        <v>287</v>
      </c>
      <c r="P1487">
        <v>1887</v>
      </c>
      <c r="Q1487">
        <v>94223.38</v>
      </c>
      <c r="R1487">
        <v>82827.66</v>
      </c>
      <c r="S1487">
        <v>71159.740000000005</v>
      </c>
      <c r="T1487">
        <v>30996.2261</v>
      </c>
      <c r="U1487">
        <v>117</v>
      </c>
      <c r="V1487">
        <v>379</v>
      </c>
      <c r="W1487">
        <v>1452</v>
      </c>
      <c r="X1487">
        <v>76188.11</v>
      </c>
      <c r="Y1487">
        <v>66957.33</v>
      </c>
      <c r="Z1487">
        <v>60630.6</v>
      </c>
      <c r="AA1487">
        <v>20591.253400000001</v>
      </c>
      <c r="AB1487">
        <v>218</v>
      </c>
      <c r="AC1487">
        <v>239</v>
      </c>
      <c r="AD1487">
        <v>153</v>
      </c>
      <c r="AE1487">
        <v>229</v>
      </c>
      <c r="AF1487">
        <v>122</v>
      </c>
      <c r="AG1487">
        <v>128</v>
      </c>
      <c r="AH1487">
        <v>91</v>
      </c>
      <c r="AI1487">
        <v>127</v>
      </c>
      <c r="AJ1487">
        <v>96</v>
      </c>
      <c r="AK1487">
        <v>111</v>
      </c>
      <c r="AL1487">
        <v>62</v>
      </c>
      <c r="AM1487">
        <v>102</v>
      </c>
    </row>
    <row r="1488" spans="1:39" x14ac:dyDescent="0.15">
      <c r="A1488" t="s">
        <v>223</v>
      </c>
      <c r="B1488">
        <v>5</v>
      </c>
      <c r="C1488">
        <v>1</v>
      </c>
      <c r="D1488">
        <v>1</v>
      </c>
      <c r="E1488" t="s">
        <v>29</v>
      </c>
      <c r="F1488" t="s">
        <v>206</v>
      </c>
      <c r="G1488">
        <v>3627</v>
      </c>
      <c r="H1488">
        <v>9943</v>
      </c>
      <c r="I1488">
        <v>50155</v>
      </c>
      <c r="J1488">
        <v>2506481.2999999998</v>
      </c>
      <c r="K1488">
        <v>2132449.5699999998</v>
      </c>
      <c r="L1488">
        <v>1931361</v>
      </c>
      <c r="M1488">
        <v>745401.5159</v>
      </c>
      <c r="N1488">
        <v>1302</v>
      </c>
      <c r="O1488">
        <v>3264</v>
      </c>
      <c r="P1488">
        <v>19639</v>
      </c>
      <c r="Q1488">
        <v>939495.42</v>
      </c>
      <c r="R1488">
        <v>782902.66</v>
      </c>
      <c r="S1488">
        <v>695303.32</v>
      </c>
      <c r="T1488">
        <v>315027.50569999998</v>
      </c>
      <c r="U1488">
        <v>2325</v>
      </c>
      <c r="V1488">
        <v>6679</v>
      </c>
      <c r="W1488">
        <v>30516</v>
      </c>
      <c r="X1488">
        <v>1566985.88</v>
      </c>
      <c r="Y1488">
        <v>1349546.91</v>
      </c>
      <c r="Z1488">
        <v>1236057.68</v>
      </c>
      <c r="AA1488">
        <v>430374.01020000002</v>
      </c>
      <c r="AB1488">
        <v>3404</v>
      </c>
      <c r="AC1488">
        <v>3528</v>
      </c>
      <c r="AD1488">
        <v>2480</v>
      </c>
      <c r="AE1488">
        <v>3461</v>
      </c>
      <c r="AF1488">
        <v>1240</v>
      </c>
      <c r="AG1488">
        <v>1274</v>
      </c>
      <c r="AH1488">
        <v>1006</v>
      </c>
      <c r="AI1488">
        <v>1253</v>
      </c>
      <c r="AJ1488">
        <v>2164</v>
      </c>
      <c r="AK1488">
        <v>2254</v>
      </c>
      <c r="AL1488">
        <v>1474</v>
      </c>
      <c r="AM1488">
        <v>2208</v>
      </c>
    </row>
    <row r="1489" spans="1:39" x14ac:dyDescent="0.15">
      <c r="A1489" t="s">
        <v>223</v>
      </c>
      <c r="B1489">
        <v>5</v>
      </c>
      <c r="C1489">
        <v>1</v>
      </c>
      <c r="D1489">
        <v>1</v>
      </c>
      <c r="E1489" t="s">
        <v>32</v>
      </c>
      <c r="F1489" t="s">
        <v>206</v>
      </c>
      <c r="G1489">
        <v>206</v>
      </c>
      <c r="H1489">
        <v>484</v>
      </c>
      <c r="I1489">
        <v>2785</v>
      </c>
      <c r="J1489">
        <v>145317.37</v>
      </c>
      <c r="K1489">
        <v>121834.03</v>
      </c>
      <c r="L1489">
        <v>115052.74</v>
      </c>
      <c r="M1489">
        <v>40804.799200000001</v>
      </c>
      <c r="N1489">
        <v>31</v>
      </c>
      <c r="O1489">
        <v>73</v>
      </c>
      <c r="P1489">
        <v>432</v>
      </c>
      <c r="Q1489">
        <v>22397.37</v>
      </c>
      <c r="R1489">
        <v>18115.47</v>
      </c>
      <c r="S1489">
        <v>15953.1</v>
      </c>
      <c r="T1489">
        <v>7506.6729999999998</v>
      </c>
      <c r="U1489">
        <v>175</v>
      </c>
      <c r="V1489">
        <v>411</v>
      </c>
      <c r="W1489">
        <v>2353</v>
      </c>
      <c r="X1489">
        <v>122920</v>
      </c>
      <c r="Y1489">
        <v>103718.56</v>
      </c>
      <c r="Z1489">
        <v>99099.64</v>
      </c>
      <c r="AA1489">
        <v>33298.126199999999</v>
      </c>
      <c r="AB1489">
        <v>198</v>
      </c>
      <c r="AC1489">
        <v>196</v>
      </c>
      <c r="AD1489">
        <v>123</v>
      </c>
      <c r="AE1489">
        <v>177</v>
      </c>
      <c r="AF1489">
        <v>30</v>
      </c>
      <c r="AG1489">
        <v>30</v>
      </c>
      <c r="AH1489">
        <v>24</v>
      </c>
      <c r="AI1489">
        <v>28</v>
      </c>
      <c r="AJ1489">
        <v>168</v>
      </c>
      <c r="AK1489">
        <v>166</v>
      </c>
      <c r="AL1489">
        <v>99</v>
      </c>
      <c r="AM1489">
        <v>149</v>
      </c>
    </row>
    <row r="1490" spans="1:39" x14ac:dyDescent="0.15">
      <c r="A1490" t="s">
        <v>223</v>
      </c>
      <c r="B1490">
        <v>5</v>
      </c>
      <c r="C1490">
        <v>1</v>
      </c>
      <c r="D1490">
        <v>2</v>
      </c>
      <c r="E1490" t="s">
        <v>28</v>
      </c>
      <c r="F1490" t="s">
        <v>206</v>
      </c>
      <c r="G1490">
        <v>513</v>
      </c>
      <c r="H1490">
        <v>968</v>
      </c>
      <c r="I1490">
        <v>6551</v>
      </c>
      <c r="J1490">
        <v>342142.39</v>
      </c>
      <c r="K1490">
        <v>311263.58</v>
      </c>
      <c r="L1490">
        <v>275730.24</v>
      </c>
      <c r="M1490">
        <v>99444.674599999998</v>
      </c>
      <c r="N1490">
        <v>215</v>
      </c>
      <c r="O1490">
        <v>380</v>
      </c>
      <c r="P1490">
        <v>3006</v>
      </c>
      <c r="Q1490">
        <v>154732.67000000001</v>
      </c>
      <c r="R1490">
        <v>137179.81</v>
      </c>
      <c r="S1490">
        <v>111523.61</v>
      </c>
      <c r="T1490">
        <v>48858.029699999999</v>
      </c>
      <c r="U1490">
        <v>298</v>
      </c>
      <c r="V1490">
        <v>588</v>
      </c>
      <c r="W1490">
        <v>3545</v>
      </c>
      <c r="X1490">
        <v>187409.72</v>
      </c>
      <c r="Y1490">
        <v>174083.77</v>
      </c>
      <c r="Z1490">
        <v>164206.63</v>
      </c>
      <c r="AA1490">
        <v>50586.644899999999</v>
      </c>
      <c r="AB1490">
        <v>480</v>
      </c>
      <c r="AC1490">
        <v>468</v>
      </c>
      <c r="AD1490">
        <v>275</v>
      </c>
      <c r="AE1490">
        <v>456</v>
      </c>
      <c r="AF1490">
        <v>202</v>
      </c>
      <c r="AG1490">
        <v>211</v>
      </c>
      <c r="AH1490">
        <v>134</v>
      </c>
      <c r="AI1490">
        <v>197</v>
      </c>
      <c r="AJ1490">
        <v>278</v>
      </c>
      <c r="AK1490">
        <v>257</v>
      </c>
      <c r="AL1490">
        <v>141</v>
      </c>
      <c r="AM1490">
        <v>259</v>
      </c>
    </row>
    <row r="1491" spans="1:39" x14ac:dyDescent="0.15">
      <c r="A1491" t="s">
        <v>223</v>
      </c>
      <c r="B1491">
        <v>5</v>
      </c>
      <c r="C1491">
        <v>1</v>
      </c>
      <c r="D1491">
        <v>2</v>
      </c>
      <c r="E1491" t="s">
        <v>30</v>
      </c>
      <c r="F1491" t="s">
        <v>206</v>
      </c>
      <c r="G1491">
        <v>68</v>
      </c>
      <c r="H1491">
        <v>143</v>
      </c>
      <c r="I1491">
        <v>858</v>
      </c>
      <c r="J1491">
        <v>43467.839999999997</v>
      </c>
      <c r="K1491">
        <v>38879.89</v>
      </c>
      <c r="L1491">
        <v>34329.269999999997</v>
      </c>
      <c r="M1491">
        <v>13133.1284</v>
      </c>
      <c r="N1491">
        <v>28</v>
      </c>
      <c r="O1491">
        <v>47</v>
      </c>
      <c r="P1491">
        <v>367</v>
      </c>
      <c r="Q1491">
        <v>17985.400000000001</v>
      </c>
      <c r="R1491">
        <v>15934.5</v>
      </c>
      <c r="S1491">
        <v>13752.92</v>
      </c>
      <c r="T1491">
        <v>6011.8842999999997</v>
      </c>
      <c r="U1491">
        <v>40</v>
      </c>
      <c r="V1491">
        <v>96</v>
      </c>
      <c r="W1491">
        <v>491</v>
      </c>
      <c r="X1491">
        <v>25482.44</v>
      </c>
      <c r="Y1491">
        <v>22945.39</v>
      </c>
      <c r="Z1491">
        <v>20576.349999999999</v>
      </c>
      <c r="AA1491">
        <v>7121.2440999999999</v>
      </c>
      <c r="AB1491">
        <v>64</v>
      </c>
      <c r="AC1491">
        <v>58</v>
      </c>
      <c r="AD1491">
        <v>29</v>
      </c>
      <c r="AE1491">
        <v>66</v>
      </c>
      <c r="AF1491">
        <v>26</v>
      </c>
      <c r="AG1491">
        <v>27</v>
      </c>
      <c r="AH1491">
        <v>13</v>
      </c>
      <c r="AI1491">
        <v>27</v>
      </c>
      <c r="AJ1491">
        <v>38</v>
      </c>
      <c r="AK1491">
        <v>31</v>
      </c>
      <c r="AL1491">
        <v>16</v>
      </c>
      <c r="AM1491">
        <v>39</v>
      </c>
    </row>
    <row r="1492" spans="1:39" x14ac:dyDescent="0.15">
      <c r="A1492" t="s">
        <v>223</v>
      </c>
      <c r="B1492">
        <v>5</v>
      </c>
      <c r="C1492">
        <v>1</v>
      </c>
      <c r="D1492">
        <v>2</v>
      </c>
      <c r="E1492" t="s">
        <v>29</v>
      </c>
      <c r="F1492" t="s">
        <v>206</v>
      </c>
      <c r="G1492">
        <v>359</v>
      </c>
      <c r="H1492">
        <v>690</v>
      </c>
      <c r="I1492">
        <v>4772</v>
      </c>
      <c r="J1492">
        <v>249186.24</v>
      </c>
      <c r="K1492">
        <v>215932.32</v>
      </c>
      <c r="L1492">
        <v>202765.22</v>
      </c>
      <c r="M1492">
        <v>70178.592399999994</v>
      </c>
      <c r="N1492">
        <v>108</v>
      </c>
      <c r="O1492">
        <v>190</v>
      </c>
      <c r="P1492">
        <v>1530</v>
      </c>
      <c r="Q1492">
        <v>77457.75</v>
      </c>
      <c r="R1492">
        <v>66020.399999999994</v>
      </c>
      <c r="S1492">
        <v>58909.2</v>
      </c>
      <c r="T1492">
        <v>24183.182499999999</v>
      </c>
      <c r="U1492">
        <v>251</v>
      </c>
      <c r="V1492">
        <v>500</v>
      </c>
      <c r="W1492">
        <v>3242</v>
      </c>
      <c r="X1492">
        <v>171728.49</v>
      </c>
      <c r="Y1492">
        <v>149911.92000000001</v>
      </c>
      <c r="Z1492">
        <v>143856.01999999999</v>
      </c>
      <c r="AA1492">
        <v>45995.409899999999</v>
      </c>
      <c r="AB1492">
        <v>342</v>
      </c>
      <c r="AC1492">
        <v>332</v>
      </c>
      <c r="AD1492">
        <v>160</v>
      </c>
      <c r="AE1492">
        <v>348</v>
      </c>
      <c r="AF1492">
        <v>105</v>
      </c>
      <c r="AG1492">
        <v>105</v>
      </c>
      <c r="AH1492">
        <v>57</v>
      </c>
      <c r="AI1492">
        <v>105</v>
      </c>
      <c r="AJ1492">
        <v>237</v>
      </c>
      <c r="AK1492">
        <v>227</v>
      </c>
      <c r="AL1492">
        <v>103</v>
      </c>
      <c r="AM1492">
        <v>243</v>
      </c>
    </row>
    <row r="1493" spans="1:39" x14ac:dyDescent="0.15">
      <c r="A1493" t="s">
        <v>223</v>
      </c>
      <c r="B1493">
        <v>5</v>
      </c>
      <c r="C1493">
        <v>1</v>
      </c>
      <c r="D1493">
        <v>2</v>
      </c>
      <c r="E1493" t="s">
        <v>32</v>
      </c>
      <c r="F1493" t="s">
        <v>206</v>
      </c>
      <c r="G1493">
        <v>104</v>
      </c>
      <c r="H1493">
        <v>217</v>
      </c>
      <c r="I1493">
        <v>1423</v>
      </c>
      <c r="J1493">
        <v>73135.820000000007</v>
      </c>
      <c r="K1493">
        <v>60712.09</v>
      </c>
      <c r="L1493">
        <v>56471.69</v>
      </c>
      <c r="M1493">
        <v>20406.279399999999</v>
      </c>
      <c r="N1493">
        <v>9</v>
      </c>
      <c r="O1493">
        <v>22</v>
      </c>
      <c r="P1493">
        <v>171</v>
      </c>
      <c r="Q1493">
        <v>8590.94</v>
      </c>
      <c r="R1493">
        <v>6479.38</v>
      </c>
      <c r="S1493">
        <v>5080.0200000000004</v>
      </c>
      <c r="T1493">
        <v>2669.5522999999998</v>
      </c>
      <c r="U1493">
        <v>95</v>
      </c>
      <c r="V1493">
        <v>195</v>
      </c>
      <c r="W1493">
        <v>1252</v>
      </c>
      <c r="X1493">
        <v>64544.88</v>
      </c>
      <c r="Y1493">
        <v>54232.71</v>
      </c>
      <c r="Z1493">
        <v>51391.67</v>
      </c>
      <c r="AA1493">
        <v>17736.7271</v>
      </c>
      <c r="AB1493">
        <v>101</v>
      </c>
      <c r="AC1493">
        <v>85</v>
      </c>
      <c r="AD1493">
        <v>44</v>
      </c>
      <c r="AE1493">
        <v>91</v>
      </c>
      <c r="AF1493">
        <v>8</v>
      </c>
      <c r="AG1493">
        <v>7</v>
      </c>
      <c r="AH1493">
        <v>4</v>
      </c>
      <c r="AI1493">
        <v>8</v>
      </c>
      <c r="AJ1493">
        <v>93</v>
      </c>
      <c r="AK1493">
        <v>78</v>
      </c>
      <c r="AL1493">
        <v>40</v>
      </c>
      <c r="AM1493">
        <v>83</v>
      </c>
    </row>
    <row r="1494" spans="1:39" x14ac:dyDescent="0.15">
      <c r="A1494" t="s">
        <v>223</v>
      </c>
      <c r="B1494">
        <v>5</v>
      </c>
      <c r="C1494">
        <v>2</v>
      </c>
      <c r="D1494">
        <v>0</v>
      </c>
      <c r="E1494" t="s">
        <v>28</v>
      </c>
      <c r="F1494" t="s">
        <v>206</v>
      </c>
      <c r="G1494">
        <v>64</v>
      </c>
      <c r="H1494">
        <v>227</v>
      </c>
      <c r="I1494">
        <v>1027</v>
      </c>
      <c r="J1494">
        <v>49404.58</v>
      </c>
      <c r="K1494">
        <v>41505.910000000003</v>
      </c>
      <c r="L1494">
        <v>33061.68</v>
      </c>
      <c r="M1494">
        <v>15561.582399999999</v>
      </c>
      <c r="N1494">
        <v>64</v>
      </c>
      <c r="O1494">
        <v>102</v>
      </c>
      <c r="P1494">
        <v>527</v>
      </c>
      <c r="Q1494">
        <v>24923.22</v>
      </c>
      <c r="R1494">
        <v>20101.759999999998</v>
      </c>
      <c r="S1494">
        <v>13574.83</v>
      </c>
      <c r="T1494">
        <v>8426.0535</v>
      </c>
      <c r="U1494">
        <v>64</v>
      </c>
      <c r="V1494">
        <v>125</v>
      </c>
      <c r="W1494">
        <v>500</v>
      </c>
      <c r="X1494">
        <v>24481.360000000001</v>
      </c>
      <c r="Y1494">
        <v>21404.15</v>
      </c>
      <c r="Z1494">
        <v>19486.849999999999</v>
      </c>
      <c r="AA1494">
        <v>7135.5289000000002</v>
      </c>
      <c r="AB1494">
        <v>63</v>
      </c>
      <c r="AC1494">
        <v>64</v>
      </c>
      <c r="AD1494">
        <v>60</v>
      </c>
      <c r="AE1494">
        <v>53</v>
      </c>
      <c r="AF1494">
        <v>63</v>
      </c>
      <c r="AG1494">
        <v>64</v>
      </c>
      <c r="AH1494">
        <v>60</v>
      </c>
      <c r="AI1494">
        <v>53</v>
      </c>
      <c r="AJ1494">
        <v>63</v>
      </c>
      <c r="AK1494">
        <v>64</v>
      </c>
      <c r="AL1494">
        <v>60</v>
      </c>
      <c r="AM1494">
        <v>53</v>
      </c>
    </row>
    <row r="1495" spans="1:39" x14ac:dyDescent="0.15">
      <c r="A1495" t="s">
        <v>223</v>
      </c>
      <c r="B1495">
        <v>5</v>
      </c>
      <c r="C1495">
        <v>2</v>
      </c>
      <c r="D1495">
        <v>0</v>
      </c>
      <c r="E1495" t="s">
        <v>29</v>
      </c>
      <c r="F1495" t="s">
        <v>206</v>
      </c>
      <c r="G1495">
        <v>2</v>
      </c>
      <c r="H1495">
        <v>7</v>
      </c>
      <c r="I1495">
        <v>29</v>
      </c>
      <c r="J1495">
        <v>1598.82</v>
      </c>
      <c r="K1495">
        <v>1303.82</v>
      </c>
      <c r="L1495">
        <v>1077.5999999999999</v>
      </c>
      <c r="M1495">
        <v>459.93040000000002</v>
      </c>
      <c r="N1495">
        <v>2</v>
      </c>
      <c r="O1495">
        <v>2</v>
      </c>
      <c r="P1495">
        <v>11</v>
      </c>
      <c r="Q1495">
        <v>695.93</v>
      </c>
      <c r="R1495">
        <v>530.82000000000005</v>
      </c>
      <c r="S1495">
        <v>477.5</v>
      </c>
      <c r="T1495">
        <v>199.1104</v>
      </c>
      <c r="U1495">
        <v>2</v>
      </c>
      <c r="V1495">
        <v>5</v>
      </c>
      <c r="W1495">
        <v>18</v>
      </c>
      <c r="X1495">
        <v>902.89</v>
      </c>
      <c r="Y1495">
        <v>773</v>
      </c>
      <c r="Z1495">
        <v>600.1</v>
      </c>
      <c r="AA1495">
        <v>260.82</v>
      </c>
      <c r="AB1495">
        <v>2</v>
      </c>
      <c r="AC1495">
        <v>2</v>
      </c>
      <c r="AD1495">
        <v>2</v>
      </c>
      <c r="AE1495">
        <v>1</v>
      </c>
      <c r="AF1495">
        <v>2</v>
      </c>
      <c r="AG1495">
        <v>2</v>
      </c>
      <c r="AH1495">
        <v>2</v>
      </c>
      <c r="AI1495">
        <v>1</v>
      </c>
      <c r="AJ1495">
        <v>2</v>
      </c>
      <c r="AK1495">
        <v>2</v>
      </c>
      <c r="AL1495">
        <v>2</v>
      </c>
      <c r="AM1495">
        <v>1</v>
      </c>
    </row>
    <row r="1496" spans="1:39" x14ac:dyDescent="0.15">
      <c r="A1496" t="s">
        <v>223</v>
      </c>
      <c r="B1496">
        <v>5</v>
      </c>
      <c r="C1496">
        <v>2</v>
      </c>
      <c r="D1496">
        <v>0</v>
      </c>
      <c r="E1496" t="s">
        <v>32</v>
      </c>
      <c r="F1496" t="s">
        <v>206</v>
      </c>
      <c r="G1496">
        <v>42</v>
      </c>
      <c r="H1496">
        <v>176</v>
      </c>
      <c r="I1496">
        <v>751</v>
      </c>
      <c r="J1496">
        <v>34674.559999999998</v>
      </c>
      <c r="K1496">
        <v>27097.119999999999</v>
      </c>
      <c r="L1496">
        <v>23658.78</v>
      </c>
      <c r="M1496">
        <v>11538.539199999999</v>
      </c>
      <c r="N1496">
        <v>42</v>
      </c>
      <c r="O1496">
        <v>73</v>
      </c>
      <c r="P1496">
        <v>338</v>
      </c>
      <c r="Q1496">
        <v>14571.3</v>
      </c>
      <c r="R1496">
        <v>11050.69</v>
      </c>
      <c r="S1496">
        <v>8408.5400000000009</v>
      </c>
      <c r="T1496">
        <v>5588.0108</v>
      </c>
      <c r="U1496">
        <v>42</v>
      </c>
      <c r="V1496">
        <v>103</v>
      </c>
      <c r="W1496">
        <v>413</v>
      </c>
      <c r="X1496">
        <v>20103.259999999998</v>
      </c>
      <c r="Y1496">
        <v>16046.43</v>
      </c>
      <c r="Z1496">
        <v>15250.24</v>
      </c>
      <c r="AA1496">
        <v>5950.5284000000001</v>
      </c>
      <c r="AB1496">
        <v>41</v>
      </c>
      <c r="AC1496">
        <v>42</v>
      </c>
      <c r="AD1496">
        <v>37</v>
      </c>
      <c r="AE1496">
        <v>38</v>
      </c>
      <c r="AF1496">
        <v>41</v>
      </c>
      <c r="AG1496">
        <v>42</v>
      </c>
      <c r="AH1496">
        <v>37</v>
      </c>
      <c r="AI1496">
        <v>38</v>
      </c>
      <c r="AJ1496">
        <v>41</v>
      </c>
      <c r="AK1496">
        <v>42</v>
      </c>
      <c r="AL1496">
        <v>37</v>
      </c>
      <c r="AM1496">
        <v>38</v>
      </c>
    </row>
    <row r="1497" spans="1:39" x14ac:dyDescent="0.15">
      <c r="A1497" t="s">
        <v>223</v>
      </c>
      <c r="B1497">
        <v>5</v>
      </c>
      <c r="C1497">
        <v>2</v>
      </c>
      <c r="D1497">
        <v>1</v>
      </c>
      <c r="E1497" t="s">
        <v>28</v>
      </c>
      <c r="F1497" t="s">
        <v>206</v>
      </c>
      <c r="G1497">
        <v>623</v>
      </c>
      <c r="H1497">
        <v>2382</v>
      </c>
      <c r="I1497">
        <v>9337</v>
      </c>
      <c r="J1497">
        <v>445203.61</v>
      </c>
      <c r="K1497">
        <v>384198.83</v>
      </c>
      <c r="L1497">
        <v>316194.46999999997</v>
      </c>
      <c r="M1497">
        <v>139197.36720000001</v>
      </c>
      <c r="N1497">
        <v>623</v>
      </c>
      <c r="O1497">
        <v>1131</v>
      </c>
      <c r="P1497">
        <v>5143</v>
      </c>
      <c r="Q1497">
        <v>235821.33</v>
      </c>
      <c r="R1497">
        <v>198378.02</v>
      </c>
      <c r="S1497">
        <v>146229.17000000001</v>
      </c>
      <c r="T1497">
        <v>79870.975999999995</v>
      </c>
      <c r="U1497">
        <v>623</v>
      </c>
      <c r="V1497">
        <v>1251</v>
      </c>
      <c r="W1497">
        <v>4194</v>
      </c>
      <c r="X1497">
        <v>209382.28</v>
      </c>
      <c r="Y1497">
        <v>185820.81</v>
      </c>
      <c r="Z1497">
        <v>169965.3</v>
      </c>
      <c r="AA1497">
        <v>59326.391199999998</v>
      </c>
      <c r="AB1497">
        <v>594</v>
      </c>
      <c r="AC1497">
        <v>613</v>
      </c>
      <c r="AD1497">
        <v>470</v>
      </c>
      <c r="AE1497">
        <v>592</v>
      </c>
      <c r="AF1497">
        <v>594</v>
      </c>
      <c r="AG1497">
        <v>613</v>
      </c>
      <c r="AH1497">
        <v>470</v>
      </c>
      <c r="AI1497">
        <v>592</v>
      </c>
      <c r="AJ1497">
        <v>594</v>
      </c>
      <c r="AK1497">
        <v>613</v>
      </c>
      <c r="AL1497">
        <v>470</v>
      </c>
      <c r="AM1497">
        <v>592</v>
      </c>
    </row>
    <row r="1498" spans="1:39" x14ac:dyDescent="0.15">
      <c r="A1498" t="s">
        <v>223</v>
      </c>
      <c r="B1498">
        <v>5</v>
      </c>
      <c r="C1498">
        <v>2</v>
      </c>
      <c r="D1498">
        <v>1</v>
      </c>
      <c r="E1498" t="s">
        <v>30</v>
      </c>
      <c r="F1498" t="s">
        <v>206</v>
      </c>
      <c r="G1498">
        <v>92</v>
      </c>
      <c r="H1498">
        <v>378</v>
      </c>
      <c r="I1498">
        <v>1489</v>
      </c>
      <c r="J1498">
        <v>71772.41</v>
      </c>
      <c r="K1498">
        <v>63398.69</v>
      </c>
      <c r="L1498">
        <v>51764.78</v>
      </c>
      <c r="M1498">
        <v>22288.272799999999</v>
      </c>
      <c r="N1498">
        <v>92</v>
      </c>
      <c r="O1498">
        <v>163</v>
      </c>
      <c r="P1498">
        <v>800</v>
      </c>
      <c r="Q1498">
        <v>37195.300000000003</v>
      </c>
      <c r="R1498">
        <v>32331.74</v>
      </c>
      <c r="S1498">
        <v>23735.17</v>
      </c>
      <c r="T1498">
        <v>12540.2492</v>
      </c>
      <c r="U1498">
        <v>92</v>
      </c>
      <c r="V1498">
        <v>215</v>
      </c>
      <c r="W1498">
        <v>689</v>
      </c>
      <c r="X1498">
        <v>34577.11</v>
      </c>
      <c r="Y1498">
        <v>31066.95</v>
      </c>
      <c r="Z1498">
        <v>28029.61</v>
      </c>
      <c r="AA1498">
        <v>9748.0236000000004</v>
      </c>
      <c r="AB1498">
        <v>85</v>
      </c>
      <c r="AC1498">
        <v>91</v>
      </c>
      <c r="AD1498">
        <v>71</v>
      </c>
      <c r="AE1498">
        <v>87</v>
      </c>
      <c r="AF1498">
        <v>85</v>
      </c>
      <c r="AG1498">
        <v>91</v>
      </c>
      <c r="AH1498">
        <v>71</v>
      </c>
      <c r="AI1498">
        <v>87</v>
      </c>
      <c r="AJ1498">
        <v>85</v>
      </c>
      <c r="AK1498">
        <v>91</v>
      </c>
      <c r="AL1498">
        <v>71</v>
      </c>
      <c r="AM1498">
        <v>87</v>
      </c>
    </row>
    <row r="1499" spans="1:39" x14ac:dyDescent="0.15">
      <c r="A1499" t="s">
        <v>223</v>
      </c>
      <c r="B1499">
        <v>5</v>
      </c>
      <c r="C1499">
        <v>2</v>
      </c>
      <c r="D1499">
        <v>1</v>
      </c>
      <c r="E1499" t="s">
        <v>29</v>
      </c>
      <c r="F1499" t="s">
        <v>206</v>
      </c>
      <c r="G1499">
        <v>1663</v>
      </c>
      <c r="H1499">
        <v>7481</v>
      </c>
      <c r="I1499">
        <v>28655</v>
      </c>
      <c r="J1499">
        <v>1339266.01</v>
      </c>
      <c r="K1499">
        <v>1092551.7</v>
      </c>
      <c r="L1499">
        <v>902879.16</v>
      </c>
      <c r="M1499">
        <v>430209.34399999998</v>
      </c>
      <c r="N1499">
        <v>1663</v>
      </c>
      <c r="O1499">
        <v>3266</v>
      </c>
      <c r="P1499">
        <v>14552</v>
      </c>
      <c r="Q1499">
        <v>645694.35</v>
      </c>
      <c r="R1499">
        <v>512566.26</v>
      </c>
      <c r="S1499">
        <v>373565.22</v>
      </c>
      <c r="T1499">
        <v>229003.3799</v>
      </c>
      <c r="U1499">
        <v>1663</v>
      </c>
      <c r="V1499">
        <v>4215</v>
      </c>
      <c r="W1499">
        <v>14103</v>
      </c>
      <c r="X1499">
        <v>693571.66</v>
      </c>
      <c r="Y1499">
        <v>579985.43999999994</v>
      </c>
      <c r="Z1499">
        <v>529313.93999999994</v>
      </c>
      <c r="AA1499">
        <v>201205.96410000001</v>
      </c>
      <c r="AB1499">
        <v>1560</v>
      </c>
      <c r="AC1499">
        <v>1652</v>
      </c>
      <c r="AD1499">
        <v>1316</v>
      </c>
      <c r="AE1499">
        <v>1594</v>
      </c>
      <c r="AF1499">
        <v>1560</v>
      </c>
      <c r="AG1499">
        <v>1652</v>
      </c>
      <c r="AH1499">
        <v>1316</v>
      </c>
      <c r="AI1499">
        <v>1594</v>
      </c>
      <c r="AJ1499">
        <v>1560</v>
      </c>
      <c r="AK1499">
        <v>1652</v>
      </c>
      <c r="AL1499">
        <v>1316</v>
      </c>
      <c r="AM1499">
        <v>1594</v>
      </c>
    </row>
    <row r="1500" spans="1:39" x14ac:dyDescent="0.15">
      <c r="A1500" t="s">
        <v>223</v>
      </c>
      <c r="B1500">
        <v>5</v>
      </c>
      <c r="C1500">
        <v>2</v>
      </c>
      <c r="D1500">
        <v>1</v>
      </c>
      <c r="E1500" t="s">
        <v>31</v>
      </c>
      <c r="F1500" t="s">
        <v>206</v>
      </c>
      <c r="G1500">
        <v>1</v>
      </c>
      <c r="H1500">
        <v>2</v>
      </c>
      <c r="I1500">
        <v>13</v>
      </c>
      <c r="J1500">
        <v>607.99</v>
      </c>
      <c r="K1500">
        <v>578.49</v>
      </c>
      <c r="L1500">
        <v>519.49</v>
      </c>
      <c r="M1500">
        <v>153.03970000000001</v>
      </c>
      <c r="N1500">
        <v>1</v>
      </c>
      <c r="O1500">
        <v>1</v>
      </c>
      <c r="P1500">
        <v>2</v>
      </c>
      <c r="Q1500">
        <v>118</v>
      </c>
      <c r="R1500">
        <v>118</v>
      </c>
      <c r="S1500">
        <v>59</v>
      </c>
      <c r="T1500">
        <v>28.709700000000002</v>
      </c>
      <c r="U1500">
        <v>1</v>
      </c>
      <c r="V1500">
        <v>1</v>
      </c>
      <c r="W1500">
        <v>11</v>
      </c>
      <c r="X1500">
        <v>489.99</v>
      </c>
      <c r="Y1500">
        <v>460.49</v>
      </c>
      <c r="Z1500">
        <v>460.49</v>
      </c>
      <c r="AA1500">
        <v>124.33</v>
      </c>
      <c r="AB1500">
        <v>1</v>
      </c>
      <c r="AC1500">
        <v>1</v>
      </c>
      <c r="AD1500">
        <v>1</v>
      </c>
      <c r="AE1500">
        <v>1</v>
      </c>
      <c r="AF1500">
        <v>1</v>
      </c>
      <c r="AG1500">
        <v>1</v>
      </c>
      <c r="AH1500">
        <v>1</v>
      </c>
      <c r="AI1500">
        <v>1</v>
      </c>
      <c r="AJ1500">
        <v>1</v>
      </c>
      <c r="AK1500">
        <v>1</v>
      </c>
      <c r="AL1500">
        <v>1</v>
      </c>
      <c r="AM1500">
        <v>1</v>
      </c>
    </row>
    <row r="1501" spans="1:39" x14ac:dyDescent="0.15">
      <c r="A1501" t="s">
        <v>223</v>
      </c>
      <c r="B1501">
        <v>5</v>
      </c>
      <c r="C1501">
        <v>2</v>
      </c>
      <c r="D1501">
        <v>1</v>
      </c>
      <c r="E1501" t="s">
        <v>32</v>
      </c>
      <c r="F1501" t="s">
        <v>206</v>
      </c>
      <c r="G1501">
        <v>90</v>
      </c>
      <c r="H1501">
        <v>410</v>
      </c>
      <c r="I1501">
        <v>1882</v>
      </c>
      <c r="J1501">
        <v>89315.91</v>
      </c>
      <c r="K1501">
        <v>72806.95</v>
      </c>
      <c r="L1501">
        <v>59409.01</v>
      </c>
      <c r="M1501">
        <v>28783.3946</v>
      </c>
      <c r="N1501">
        <v>90</v>
      </c>
      <c r="O1501">
        <v>160</v>
      </c>
      <c r="P1501">
        <v>773</v>
      </c>
      <c r="Q1501">
        <v>35879.839999999997</v>
      </c>
      <c r="R1501">
        <v>28883.75</v>
      </c>
      <c r="S1501">
        <v>21498.06</v>
      </c>
      <c r="T1501">
        <v>12836.9409</v>
      </c>
      <c r="U1501">
        <v>90</v>
      </c>
      <c r="V1501">
        <v>250</v>
      </c>
      <c r="W1501">
        <v>1109</v>
      </c>
      <c r="X1501">
        <v>53436.07</v>
      </c>
      <c r="Y1501">
        <v>43923.199999999997</v>
      </c>
      <c r="Z1501">
        <v>37910.949999999997</v>
      </c>
      <c r="AA1501">
        <v>15946.4537</v>
      </c>
      <c r="AB1501">
        <v>87</v>
      </c>
      <c r="AC1501">
        <v>89</v>
      </c>
      <c r="AD1501">
        <v>75</v>
      </c>
      <c r="AE1501">
        <v>86</v>
      </c>
      <c r="AF1501">
        <v>87</v>
      </c>
      <c r="AG1501">
        <v>89</v>
      </c>
      <c r="AH1501">
        <v>75</v>
      </c>
      <c r="AI1501">
        <v>86</v>
      </c>
      <c r="AJ1501">
        <v>87</v>
      </c>
      <c r="AK1501">
        <v>89</v>
      </c>
      <c r="AL1501">
        <v>75</v>
      </c>
      <c r="AM1501">
        <v>86</v>
      </c>
    </row>
    <row r="1502" spans="1:39" x14ac:dyDescent="0.15">
      <c r="A1502" t="s">
        <v>223</v>
      </c>
      <c r="B1502">
        <v>5</v>
      </c>
      <c r="C1502">
        <v>2</v>
      </c>
      <c r="D1502">
        <v>2</v>
      </c>
      <c r="E1502" t="s">
        <v>28</v>
      </c>
      <c r="F1502" t="s">
        <v>206</v>
      </c>
      <c r="G1502">
        <v>83</v>
      </c>
      <c r="H1502">
        <v>299</v>
      </c>
      <c r="I1502">
        <v>1292</v>
      </c>
      <c r="J1502">
        <v>62913.37</v>
      </c>
      <c r="K1502">
        <v>55425.48</v>
      </c>
      <c r="L1502">
        <v>42630.05</v>
      </c>
      <c r="M1502">
        <v>19536.493399999999</v>
      </c>
      <c r="N1502">
        <v>83</v>
      </c>
      <c r="O1502">
        <v>135</v>
      </c>
      <c r="P1502">
        <v>666</v>
      </c>
      <c r="Q1502">
        <v>31249.88</v>
      </c>
      <c r="R1502">
        <v>26980.98</v>
      </c>
      <c r="S1502">
        <v>15675.7</v>
      </c>
      <c r="T1502">
        <v>10436.844300000001</v>
      </c>
      <c r="U1502">
        <v>83</v>
      </c>
      <c r="V1502">
        <v>164</v>
      </c>
      <c r="W1502">
        <v>626</v>
      </c>
      <c r="X1502">
        <v>31663.49</v>
      </c>
      <c r="Y1502">
        <v>28444.5</v>
      </c>
      <c r="Z1502">
        <v>26954.35</v>
      </c>
      <c r="AA1502">
        <v>9099.6491000000005</v>
      </c>
      <c r="AB1502">
        <v>79</v>
      </c>
      <c r="AC1502">
        <v>82</v>
      </c>
      <c r="AD1502">
        <v>55</v>
      </c>
      <c r="AE1502">
        <v>79</v>
      </c>
      <c r="AF1502">
        <v>79</v>
      </c>
      <c r="AG1502">
        <v>82</v>
      </c>
      <c r="AH1502">
        <v>55</v>
      </c>
      <c r="AI1502">
        <v>79</v>
      </c>
      <c r="AJ1502">
        <v>79</v>
      </c>
      <c r="AK1502">
        <v>82</v>
      </c>
      <c r="AL1502">
        <v>55</v>
      </c>
      <c r="AM1502">
        <v>79</v>
      </c>
    </row>
    <row r="1503" spans="1:39" x14ac:dyDescent="0.15">
      <c r="A1503" t="s">
        <v>223</v>
      </c>
      <c r="B1503">
        <v>5</v>
      </c>
      <c r="C1503">
        <v>2</v>
      </c>
      <c r="D1503">
        <v>2</v>
      </c>
      <c r="E1503" t="s">
        <v>30</v>
      </c>
      <c r="F1503" t="s">
        <v>206</v>
      </c>
      <c r="G1503">
        <v>12</v>
      </c>
      <c r="H1503">
        <v>38</v>
      </c>
      <c r="I1503">
        <v>200</v>
      </c>
      <c r="J1503">
        <v>9783.5300000000007</v>
      </c>
      <c r="K1503">
        <v>8538.02</v>
      </c>
      <c r="L1503">
        <v>7832.97</v>
      </c>
      <c r="M1503">
        <v>2874.3508999999999</v>
      </c>
      <c r="N1503">
        <v>12</v>
      </c>
      <c r="O1503">
        <v>22</v>
      </c>
      <c r="P1503">
        <v>131</v>
      </c>
      <c r="Q1503">
        <v>5813.97</v>
      </c>
      <c r="R1503">
        <v>4733.1400000000003</v>
      </c>
      <c r="S1503">
        <v>4078.08</v>
      </c>
      <c r="T1503">
        <v>1860.9409000000001</v>
      </c>
      <c r="U1503">
        <v>12</v>
      </c>
      <c r="V1503">
        <v>16</v>
      </c>
      <c r="W1503">
        <v>69</v>
      </c>
      <c r="X1503">
        <v>3969.56</v>
      </c>
      <c r="Y1503">
        <v>3804.88</v>
      </c>
      <c r="Z1503">
        <v>3754.89</v>
      </c>
      <c r="AA1503">
        <v>1013.41</v>
      </c>
      <c r="AB1503">
        <v>12</v>
      </c>
      <c r="AC1503">
        <v>12</v>
      </c>
      <c r="AD1503">
        <v>5</v>
      </c>
      <c r="AE1503">
        <v>12</v>
      </c>
      <c r="AF1503">
        <v>12</v>
      </c>
      <c r="AG1503">
        <v>12</v>
      </c>
      <c r="AH1503">
        <v>5</v>
      </c>
      <c r="AI1503">
        <v>12</v>
      </c>
      <c r="AJ1503">
        <v>12</v>
      </c>
      <c r="AK1503">
        <v>12</v>
      </c>
      <c r="AL1503">
        <v>5</v>
      </c>
      <c r="AM1503">
        <v>12</v>
      </c>
    </row>
    <row r="1504" spans="1:39" x14ac:dyDescent="0.15">
      <c r="A1504" t="s">
        <v>223</v>
      </c>
      <c r="B1504">
        <v>5</v>
      </c>
      <c r="C1504">
        <v>2</v>
      </c>
      <c r="D1504">
        <v>2</v>
      </c>
      <c r="E1504" t="s">
        <v>29</v>
      </c>
      <c r="F1504" t="s">
        <v>206</v>
      </c>
      <c r="G1504">
        <v>68</v>
      </c>
      <c r="H1504">
        <v>244</v>
      </c>
      <c r="I1504">
        <v>1225</v>
      </c>
      <c r="J1504">
        <v>55975.39</v>
      </c>
      <c r="K1504">
        <v>46769.53</v>
      </c>
      <c r="L1504">
        <v>37755.160000000003</v>
      </c>
      <c r="M1504">
        <v>17739.7644</v>
      </c>
      <c r="N1504">
        <v>68</v>
      </c>
      <c r="O1504">
        <v>107</v>
      </c>
      <c r="P1504">
        <v>609</v>
      </c>
      <c r="Q1504">
        <v>26203.040000000001</v>
      </c>
      <c r="R1504">
        <v>21475.77</v>
      </c>
      <c r="S1504">
        <v>13950.44</v>
      </c>
      <c r="T1504">
        <v>9269.4928999999993</v>
      </c>
      <c r="U1504">
        <v>68</v>
      </c>
      <c r="V1504">
        <v>137</v>
      </c>
      <c r="W1504">
        <v>616</v>
      </c>
      <c r="X1504">
        <v>29772.35</v>
      </c>
      <c r="Y1504">
        <v>25293.759999999998</v>
      </c>
      <c r="Z1504">
        <v>23804.720000000001</v>
      </c>
      <c r="AA1504">
        <v>8470.2715000000007</v>
      </c>
      <c r="AB1504">
        <v>65</v>
      </c>
      <c r="AC1504">
        <v>67</v>
      </c>
      <c r="AD1504">
        <v>41</v>
      </c>
      <c r="AE1504">
        <v>65</v>
      </c>
      <c r="AF1504">
        <v>65</v>
      </c>
      <c r="AG1504">
        <v>67</v>
      </c>
      <c r="AH1504">
        <v>41</v>
      </c>
      <c r="AI1504">
        <v>65</v>
      </c>
      <c r="AJ1504">
        <v>65</v>
      </c>
      <c r="AK1504">
        <v>67</v>
      </c>
      <c r="AL1504">
        <v>41</v>
      </c>
      <c r="AM1504">
        <v>65</v>
      </c>
    </row>
    <row r="1505" spans="1:39" x14ac:dyDescent="0.15">
      <c r="A1505" t="s">
        <v>223</v>
      </c>
      <c r="B1505">
        <v>5</v>
      </c>
      <c r="C1505">
        <v>2</v>
      </c>
      <c r="D1505">
        <v>2</v>
      </c>
      <c r="E1505" t="s">
        <v>32</v>
      </c>
      <c r="F1505" t="s">
        <v>206</v>
      </c>
      <c r="G1505">
        <v>32</v>
      </c>
      <c r="H1505">
        <v>138</v>
      </c>
      <c r="I1505">
        <v>601</v>
      </c>
      <c r="J1505">
        <v>28749.18</v>
      </c>
      <c r="K1505">
        <v>23412.97</v>
      </c>
      <c r="L1505">
        <v>20590.54</v>
      </c>
      <c r="M1505">
        <v>8784.2633999999998</v>
      </c>
      <c r="N1505">
        <v>32</v>
      </c>
      <c r="O1505">
        <v>55</v>
      </c>
      <c r="P1505">
        <v>225</v>
      </c>
      <c r="Q1505">
        <v>10320.290000000001</v>
      </c>
      <c r="R1505">
        <v>8395.35</v>
      </c>
      <c r="S1505">
        <v>7274.94</v>
      </c>
      <c r="T1505">
        <v>3514.4762999999998</v>
      </c>
      <c r="U1505">
        <v>32</v>
      </c>
      <c r="V1505">
        <v>83</v>
      </c>
      <c r="W1505">
        <v>376</v>
      </c>
      <c r="X1505">
        <v>18428.89</v>
      </c>
      <c r="Y1505">
        <v>15017.62</v>
      </c>
      <c r="Z1505">
        <v>13315.6</v>
      </c>
      <c r="AA1505">
        <v>5269.7870999999996</v>
      </c>
      <c r="AB1505">
        <v>28</v>
      </c>
      <c r="AC1505">
        <v>31</v>
      </c>
      <c r="AD1505">
        <v>24</v>
      </c>
      <c r="AE1505">
        <v>30</v>
      </c>
      <c r="AF1505">
        <v>28</v>
      </c>
      <c r="AG1505">
        <v>31</v>
      </c>
      <c r="AH1505">
        <v>24</v>
      </c>
      <c r="AI1505">
        <v>30</v>
      </c>
      <c r="AJ1505">
        <v>28</v>
      </c>
      <c r="AK1505">
        <v>31</v>
      </c>
      <c r="AL1505">
        <v>24</v>
      </c>
      <c r="AM1505">
        <v>30</v>
      </c>
    </row>
    <row r="1506" spans="1:39" x14ac:dyDescent="0.15">
      <c r="A1506" t="s">
        <v>223</v>
      </c>
      <c r="B1506">
        <v>30</v>
      </c>
      <c r="C1506">
        <v>1</v>
      </c>
      <c r="D1506">
        <v>0</v>
      </c>
      <c r="E1506" t="s">
        <v>28</v>
      </c>
      <c r="F1506" t="s">
        <v>206</v>
      </c>
      <c r="G1506">
        <v>2705</v>
      </c>
      <c r="H1506">
        <v>3711</v>
      </c>
      <c r="I1506">
        <v>14885</v>
      </c>
      <c r="J1506">
        <v>737756.6</v>
      </c>
      <c r="K1506">
        <v>644144.43999999994</v>
      </c>
      <c r="L1506">
        <v>599713.37</v>
      </c>
      <c r="M1506">
        <v>223909.9117</v>
      </c>
      <c r="N1506">
        <v>920</v>
      </c>
      <c r="O1506">
        <v>1259</v>
      </c>
      <c r="P1506">
        <v>5700</v>
      </c>
      <c r="Q1506">
        <v>266423.01</v>
      </c>
      <c r="R1506">
        <v>221493.35</v>
      </c>
      <c r="S1506">
        <v>195812.75</v>
      </c>
      <c r="T1506">
        <v>91827.378400000001</v>
      </c>
      <c r="U1506">
        <v>1785</v>
      </c>
      <c r="V1506">
        <v>2452</v>
      </c>
      <c r="W1506">
        <v>9185</v>
      </c>
      <c r="X1506">
        <v>471333.59</v>
      </c>
      <c r="Y1506">
        <v>422651.09</v>
      </c>
      <c r="Z1506">
        <v>403900.62</v>
      </c>
      <c r="AA1506">
        <v>132082.53330000001</v>
      </c>
      <c r="AB1506">
        <v>2665</v>
      </c>
      <c r="AC1506">
        <v>1954</v>
      </c>
      <c r="AD1506">
        <v>1587</v>
      </c>
      <c r="AE1506">
        <v>1319</v>
      </c>
      <c r="AF1506">
        <v>906</v>
      </c>
      <c r="AG1506">
        <v>900</v>
      </c>
      <c r="AH1506">
        <v>775</v>
      </c>
      <c r="AI1506">
        <v>531</v>
      </c>
      <c r="AJ1506">
        <v>1759</v>
      </c>
      <c r="AK1506">
        <v>1054</v>
      </c>
      <c r="AL1506">
        <v>812</v>
      </c>
      <c r="AM1506">
        <v>788</v>
      </c>
    </row>
    <row r="1507" spans="1:39" x14ac:dyDescent="0.15">
      <c r="A1507" t="s">
        <v>223</v>
      </c>
      <c r="B1507">
        <v>30</v>
      </c>
      <c r="C1507">
        <v>1</v>
      </c>
      <c r="D1507">
        <v>0</v>
      </c>
      <c r="E1507" t="s">
        <v>30</v>
      </c>
      <c r="F1507" t="s">
        <v>206</v>
      </c>
      <c r="G1507">
        <v>2</v>
      </c>
      <c r="H1507">
        <v>3</v>
      </c>
      <c r="I1507">
        <v>10</v>
      </c>
      <c r="J1507">
        <v>444.95</v>
      </c>
      <c r="K1507">
        <v>439.95</v>
      </c>
      <c r="L1507">
        <v>349.97</v>
      </c>
      <c r="M1507">
        <v>127.77</v>
      </c>
      <c r="N1507">
        <v>0</v>
      </c>
      <c r="O1507">
        <v>0</v>
      </c>
      <c r="P1507">
        <v>0</v>
      </c>
      <c r="Q1507">
        <v>0</v>
      </c>
      <c r="R1507">
        <v>0</v>
      </c>
      <c r="S1507">
        <v>0</v>
      </c>
      <c r="T1507">
        <v>0</v>
      </c>
      <c r="U1507">
        <v>2</v>
      </c>
      <c r="V1507">
        <v>3</v>
      </c>
      <c r="W1507">
        <v>10</v>
      </c>
      <c r="X1507">
        <v>444.95</v>
      </c>
      <c r="Y1507">
        <v>439.95</v>
      </c>
      <c r="Z1507">
        <v>349.97</v>
      </c>
      <c r="AA1507">
        <v>127.77</v>
      </c>
      <c r="AB1507">
        <v>2</v>
      </c>
      <c r="AC1507">
        <v>2</v>
      </c>
      <c r="AD1507">
        <v>1</v>
      </c>
      <c r="AE1507">
        <v>2</v>
      </c>
      <c r="AF1507">
        <v>0</v>
      </c>
      <c r="AG1507">
        <v>0</v>
      </c>
      <c r="AH1507">
        <v>0</v>
      </c>
      <c r="AI1507">
        <v>0</v>
      </c>
      <c r="AJ1507">
        <v>2</v>
      </c>
      <c r="AK1507">
        <v>2</v>
      </c>
      <c r="AL1507">
        <v>1</v>
      </c>
      <c r="AM1507">
        <v>2</v>
      </c>
    </row>
    <row r="1508" spans="1:39" x14ac:dyDescent="0.15">
      <c r="A1508" t="s">
        <v>223</v>
      </c>
      <c r="B1508">
        <v>30</v>
      </c>
      <c r="C1508">
        <v>1</v>
      </c>
      <c r="D1508">
        <v>0</v>
      </c>
      <c r="E1508" t="s">
        <v>29</v>
      </c>
      <c r="F1508" t="s">
        <v>206</v>
      </c>
      <c r="G1508">
        <v>38</v>
      </c>
      <c r="H1508">
        <v>53</v>
      </c>
      <c r="I1508">
        <v>232</v>
      </c>
      <c r="J1508">
        <v>11133.65</v>
      </c>
      <c r="K1508">
        <v>9427.16</v>
      </c>
      <c r="L1508">
        <v>8782.49</v>
      </c>
      <c r="M1508">
        <v>3539.5345000000002</v>
      </c>
      <c r="N1508">
        <v>17</v>
      </c>
      <c r="O1508">
        <v>22</v>
      </c>
      <c r="P1508">
        <v>108</v>
      </c>
      <c r="Q1508">
        <v>4747.17</v>
      </c>
      <c r="R1508">
        <v>3868.71</v>
      </c>
      <c r="S1508">
        <v>3481.8</v>
      </c>
      <c r="T1508">
        <v>1787.1478</v>
      </c>
      <c r="U1508">
        <v>21</v>
      </c>
      <c r="V1508">
        <v>31</v>
      </c>
      <c r="W1508">
        <v>124</v>
      </c>
      <c r="X1508">
        <v>6386.48</v>
      </c>
      <c r="Y1508">
        <v>5558.45</v>
      </c>
      <c r="Z1508">
        <v>5300.69</v>
      </c>
      <c r="AA1508">
        <v>1752.3867</v>
      </c>
      <c r="AB1508">
        <v>38</v>
      </c>
      <c r="AC1508">
        <v>28</v>
      </c>
      <c r="AD1508">
        <v>22</v>
      </c>
      <c r="AE1508">
        <v>28</v>
      </c>
      <c r="AF1508">
        <v>17</v>
      </c>
      <c r="AG1508">
        <v>17</v>
      </c>
      <c r="AH1508">
        <v>14</v>
      </c>
      <c r="AI1508">
        <v>13</v>
      </c>
      <c r="AJ1508">
        <v>21</v>
      </c>
      <c r="AK1508">
        <v>11</v>
      </c>
      <c r="AL1508">
        <v>8</v>
      </c>
      <c r="AM1508">
        <v>15</v>
      </c>
    </row>
    <row r="1509" spans="1:39" x14ac:dyDescent="0.15">
      <c r="A1509" t="s">
        <v>223</v>
      </c>
      <c r="B1509">
        <v>30</v>
      </c>
      <c r="C1509">
        <v>1</v>
      </c>
      <c r="D1509">
        <v>0</v>
      </c>
      <c r="E1509" t="s">
        <v>32</v>
      </c>
      <c r="F1509" t="s">
        <v>206</v>
      </c>
      <c r="G1509">
        <v>684</v>
      </c>
      <c r="H1509">
        <v>973</v>
      </c>
      <c r="I1509">
        <v>4250</v>
      </c>
      <c r="J1509">
        <v>215298.84</v>
      </c>
      <c r="K1509">
        <v>171464.95999999999</v>
      </c>
      <c r="L1509">
        <v>166449.54</v>
      </c>
      <c r="M1509">
        <v>62622.554300000003</v>
      </c>
      <c r="N1509">
        <v>57</v>
      </c>
      <c r="O1509">
        <v>71</v>
      </c>
      <c r="P1509">
        <v>368</v>
      </c>
      <c r="Q1509">
        <v>18539.23</v>
      </c>
      <c r="R1509">
        <v>14498.26</v>
      </c>
      <c r="S1509">
        <v>13297.9</v>
      </c>
      <c r="T1509">
        <v>6197.4920000000002</v>
      </c>
      <c r="U1509">
        <v>627</v>
      </c>
      <c r="V1509">
        <v>902</v>
      </c>
      <c r="W1509">
        <v>3882</v>
      </c>
      <c r="X1509">
        <v>196759.61</v>
      </c>
      <c r="Y1509">
        <v>156966.70000000001</v>
      </c>
      <c r="Z1509">
        <v>153151.64000000001</v>
      </c>
      <c r="AA1509">
        <v>56425.062299999998</v>
      </c>
      <c r="AB1509">
        <v>676</v>
      </c>
      <c r="AC1509">
        <v>405</v>
      </c>
      <c r="AD1509">
        <v>338</v>
      </c>
      <c r="AE1509">
        <v>392</v>
      </c>
      <c r="AF1509">
        <v>56</v>
      </c>
      <c r="AG1509">
        <v>51</v>
      </c>
      <c r="AH1509">
        <v>49</v>
      </c>
      <c r="AI1509">
        <v>41</v>
      </c>
      <c r="AJ1509">
        <v>620</v>
      </c>
      <c r="AK1509">
        <v>354</v>
      </c>
      <c r="AL1509">
        <v>289</v>
      </c>
      <c r="AM1509">
        <v>351</v>
      </c>
    </row>
    <row r="1510" spans="1:39" x14ac:dyDescent="0.15">
      <c r="A1510" t="s">
        <v>223</v>
      </c>
      <c r="B1510">
        <v>30</v>
      </c>
      <c r="C1510">
        <v>1</v>
      </c>
      <c r="D1510">
        <v>1</v>
      </c>
      <c r="E1510" t="s">
        <v>28</v>
      </c>
      <c r="F1510" t="s">
        <v>206</v>
      </c>
      <c r="G1510">
        <v>14975</v>
      </c>
      <c r="H1510">
        <v>23515</v>
      </c>
      <c r="I1510">
        <v>86446</v>
      </c>
      <c r="J1510">
        <v>4135908.38</v>
      </c>
      <c r="K1510">
        <v>3583428.04</v>
      </c>
      <c r="L1510">
        <v>3304148.09</v>
      </c>
      <c r="M1510">
        <v>1302393.6347000001</v>
      </c>
      <c r="N1510">
        <v>7986</v>
      </c>
      <c r="O1510">
        <v>11606</v>
      </c>
      <c r="P1510">
        <v>48517</v>
      </c>
      <c r="Q1510">
        <v>2238017.15</v>
      </c>
      <c r="R1510">
        <v>1908791.42</v>
      </c>
      <c r="S1510">
        <v>1720290.96</v>
      </c>
      <c r="T1510">
        <v>771799.67749999999</v>
      </c>
      <c r="U1510">
        <v>6989</v>
      </c>
      <c r="V1510">
        <v>11909</v>
      </c>
      <c r="W1510">
        <v>37929</v>
      </c>
      <c r="X1510">
        <v>1897891.23</v>
      </c>
      <c r="Y1510">
        <v>1674636.62</v>
      </c>
      <c r="Z1510">
        <v>1583857.13</v>
      </c>
      <c r="AA1510">
        <v>530593.95719999995</v>
      </c>
      <c r="AB1510">
        <v>14105</v>
      </c>
      <c r="AC1510">
        <v>14043</v>
      </c>
      <c r="AD1510">
        <v>9715</v>
      </c>
      <c r="AE1510">
        <v>12928</v>
      </c>
      <c r="AF1510">
        <v>7709</v>
      </c>
      <c r="AG1510">
        <v>7803</v>
      </c>
      <c r="AH1510">
        <v>5928</v>
      </c>
      <c r="AI1510">
        <v>7155</v>
      </c>
      <c r="AJ1510">
        <v>6396</v>
      </c>
      <c r="AK1510">
        <v>6240</v>
      </c>
      <c r="AL1510">
        <v>3787</v>
      </c>
      <c r="AM1510">
        <v>5773</v>
      </c>
    </row>
    <row r="1511" spans="1:39" x14ac:dyDescent="0.15">
      <c r="A1511" t="s">
        <v>223</v>
      </c>
      <c r="B1511">
        <v>30</v>
      </c>
      <c r="C1511">
        <v>1</v>
      </c>
      <c r="D1511">
        <v>1</v>
      </c>
      <c r="E1511" t="s">
        <v>30</v>
      </c>
      <c r="F1511" t="s">
        <v>206</v>
      </c>
      <c r="G1511">
        <v>1565</v>
      </c>
      <c r="H1511">
        <v>2495</v>
      </c>
      <c r="I1511">
        <v>8833</v>
      </c>
      <c r="J1511">
        <v>426356.64</v>
      </c>
      <c r="K1511">
        <v>375260.27</v>
      </c>
      <c r="L1511">
        <v>341769.8</v>
      </c>
      <c r="M1511">
        <v>131850.1017</v>
      </c>
      <c r="N1511">
        <v>803</v>
      </c>
      <c r="O1511">
        <v>1157</v>
      </c>
      <c r="P1511">
        <v>4680</v>
      </c>
      <c r="Q1511">
        <v>220323.19</v>
      </c>
      <c r="R1511">
        <v>189727.72</v>
      </c>
      <c r="S1511">
        <v>168217.76</v>
      </c>
      <c r="T1511">
        <v>73738.782600000006</v>
      </c>
      <c r="U1511">
        <v>762</v>
      </c>
      <c r="V1511">
        <v>1338</v>
      </c>
      <c r="W1511">
        <v>4153</v>
      </c>
      <c r="X1511">
        <v>206033.45</v>
      </c>
      <c r="Y1511">
        <v>185532.55</v>
      </c>
      <c r="Z1511">
        <v>173552.04</v>
      </c>
      <c r="AA1511">
        <v>58111.319100000001</v>
      </c>
      <c r="AB1511">
        <v>1444</v>
      </c>
      <c r="AC1511">
        <v>1507</v>
      </c>
      <c r="AD1511">
        <v>914</v>
      </c>
      <c r="AE1511">
        <v>1480</v>
      </c>
      <c r="AF1511">
        <v>748</v>
      </c>
      <c r="AG1511">
        <v>783</v>
      </c>
      <c r="AH1511">
        <v>528</v>
      </c>
      <c r="AI1511">
        <v>771</v>
      </c>
      <c r="AJ1511">
        <v>696</v>
      </c>
      <c r="AK1511">
        <v>724</v>
      </c>
      <c r="AL1511">
        <v>386</v>
      </c>
      <c r="AM1511">
        <v>709</v>
      </c>
    </row>
    <row r="1512" spans="1:39" x14ac:dyDescent="0.15">
      <c r="A1512" t="s">
        <v>223</v>
      </c>
      <c r="B1512">
        <v>30</v>
      </c>
      <c r="C1512">
        <v>1</v>
      </c>
      <c r="D1512">
        <v>1</v>
      </c>
      <c r="E1512" t="s">
        <v>29</v>
      </c>
      <c r="F1512" t="s">
        <v>206</v>
      </c>
      <c r="G1512">
        <v>19876</v>
      </c>
      <c r="H1512">
        <v>33120</v>
      </c>
      <c r="I1512">
        <v>120286</v>
      </c>
      <c r="J1512">
        <v>5722931.3600000003</v>
      </c>
      <c r="K1512">
        <v>4810748.33</v>
      </c>
      <c r="L1512">
        <v>4445406.79</v>
      </c>
      <c r="M1512">
        <v>1787105.6684999999</v>
      </c>
      <c r="N1512">
        <v>7712</v>
      </c>
      <c r="O1512">
        <v>11573</v>
      </c>
      <c r="P1512">
        <v>50104</v>
      </c>
      <c r="Q1512">
        <v>2257586.88</v>
      </c>
      <c r="R1512">
        <v>1842049.63</v>
      </c>
      <c r="S1512">
        <v>1658290</v>
      </c>
      <c r="T1512">
        <v>803097.17509999999</v>
      </c>
      <c r="U1512">
        <v>12164</v>
      </c>
      <c r="V1512">
        <v>21547</v>
      </c>
      <c r="W1512">
        <v>70182</v>
      </c>
      <c r="X1512">
        <v>3465344.48</v>
      </c>
      <c r="Y1512">
        <v>2968698.7</v>
      </c>
      <c r="Z1512">
        <v>2787116.79</v>
      </c>
      <c r="AA1512">
        <v>984008.49340000004</v>
      </c>
      <c r="AB1512">
        <v>18998</v>
      </c>
      <c r="AC1512">
        <v>19273</v>
      </c>
      <c r="AD1512">
        <v>13484</v>
      </c>
      <c r="AE1512">
        <v>19003</v>
      </c>
      <c r="AF1512">
        <v>7402</v>
      </c>
      <c r="AG1512">
        <v>7540</v>
      </c>
      <c r="AH1512">
        <v>5920</v>
      </c>
      <c r="AI1512">
        <v>7427</v>
      </c>
      <c r="AJ1512">
        <v>11596</v>
      </c>
      <c r="AK1512">
        <v>11733</v>
      </c>
      <c r="AL1512">
        <v>7564</v>
      </c>
      <c r="AM1512">
        <v>11576</v>
      </c>
    </row>
    <row r="1513" spans="1:39" x14ac:dyDescent="0.15">
      <c r="A1513" t="s">
        <v>223</v>
      </c>
      <c r="B1513">
        <v>30</v>
      </c>
      <c r="C1513">
        <v>1</v>
      </c>
      <c r="D1513">
        <v>1</v>
      </c>
      <c r="E1513" t="s">
        <v>31</v>
      </c>
      <c r="F1513" t="s">
        <v>206</v>
      </c>
      <c r="G1513">
        <v>5</v>
      </c>
      <c r="H1513">
        <v>11</v>
      </c>
      <c r="I1513">
        <v>30</v>
      </c>
      <c r="J1513">
        <v>1367.88</v>
      </c>
      <c r="K1513">
        <v>1182.28</v>
      </c>
      <c r="L1513">
        <v>1140.98</v>
      </c>
      <c r="M1513">
        <v>386.59480000000002</v>
      </c>
      <c r="N1513">
        <v>3</v>
      </c>
      <c r="O1513">
        <v>6</v>
      </c>
      <c r="P1513">
        <v>20</v>
      </c>
      <c r="Q1513">
        <v>891.89</v>
      </c>
      <c r="R1513">
        <v>724.39</v>
      </c>
      <c r="S1513">
        <v>683.09</v>
      </c>
      <c r="T1513">
        <v>271.6148</v>
      </c>
      <c r="U1513">
        <v>2</v>
      </c>
      <c r="V1513">
        <v>5</v>
      </c>
      <c r="W1513">
        <v>10</v>
      </c>
      <c r="X1513">
        <v>475.99</v>
      </c>
      <c r="Y1513">
        <v>457.89</v>
      </c>
      <c r="Z1513">
        <v>457.89</v>
      </c>
      <c r="AA1513">
        <v>114.98</v>
      </c>
      <c r="AB1513">
        <v>5</v>
      </c>
      <c r="AC1513">
        <v>5</v>
      </c>
      <c r="AD1513">
        <v>3</v>
      </c>
      <c r="AE1513">
        <v>5</v>
      </c>
      <c r="AF1513">
        <v>3</v>
      </c>
      <c r="AG1513">
        <v>3</v>
      </c>
      <c r="AH1513">
        <v>2</v>
      </c>
      <c r="AI1513">
        <v>3</v>
      </c>
      <c r="AJ1513">
        <v>2</v>
      </c>
      <c r="AK1513">
        <v>2</v>
      </c>
      <c r="AL1513">
        <v>1</v>
      </c>
      <c r="AM1513">
        <v>2</v>
      </c>
    </row>
    <row r="1514" spans="1:39" x14ac:dyDescent="0.15">
      <c r="A1514" t="s">
        <v>223</v>
      </c>
      <c r="B1514">
        <v>30</v>
      </c>
      <c r="C1514">
        <v>1</v>
      </c>
      <c r="D1514">
        <v>1</v>
      </c>
      <c r="E1514" t="s">
        <v>32</v>
      </c>
      <c r="F1514" t="s">
        <v>206</v>
      </c>
      <c r="G1514">
        <v>813</v>
      </c>
      <c r="H1514">
        <v>1275</v>
      </c>
      <c r="I1514">
        <v>5120</v>
      </c>
      <c r="J1514">
        <v>255328.93</v>
      </c>
      <c r="K1514">
        <v>206526.21</v>
      </c>
      <c r="L1514">
        <v>195366.67</v>
      </c>
      <c r="M1514">
        <v>74865.1826</v>
      </c>
      <c r="N1514">
        <v>172</v>
      </c>
      <c r="O1514">
        <v>232</v>
      </c>
      <c r="P1514">
        <v>1107</v>
      </c>
      <c r="Q1514">
        <v>53175.67</v>
      </c>
      <c r="R1514">
        <v>42520.47</v>
      </c>
      <c r="S1514">
        <v>38462.660000000003</v>
      </c>
      <c r="T1514">
        <v>18036.562999999998</v>
      </c>
      <c r="U1514">
        <v>641</v>
      </c>
      <c r="V1514">
        <v>1043</v>
      </c>
      <c r="W1514">
        <v>4013</v>
      </c>
      <c r="X1514">
        <v>202153.26</v>
      </c>
      <c r="Y1514">
        <v>164005.74</v>
      </c>
      <c r="Z1514">
        <v>156904.01</v>
      </c>
      <c r="AA1514">
        <v>56828.619599999998</v>
      </c>
      <c r="AB1514">
        <v>792</v>
      </c>
      <c r="AC1514">
        <v>741</v>
      </c>
      <c r="AD1514">
        <v>499</v>
      </c>
      <c r="AE1514">
        <v>719</v>
      </c>
      <c r="AF1514">
        <v>170</v>
      </c>
      <c r="AG1514">
        <v>152</v>
      </c>
      <c r="AH1514">
        <v>106</v>
      </c>
      <c r="AI1514">
        <v>160</v>
      </c>
      <c r="AJ1514">
        <v>622</v>
      </c>
      <c r="AK1514">
        <v>589</v>
      </c>
      <c r="AL1514">
        <v>393</v>
      </c>
      <c r="AM1514">
        <v>559</v>
      </c>
    </row>
    <row r="1515" spans="1:39" x14ac:dyDescent="0.15">
      <c r="A1515" t="s">
        <v>223</v>
      </c>
      <c r="B1515">
        <v>30</v>
      </c>
      <c r="C1515">
        <v>1</v>
      </c>
      <c r="D1515">
        <v>2</v>
      </c>
      <c r="E1515" t="s">
        <v>28</v>
      </c>
      <c r="F1515" t="s">
        <v>206</v>
      </c>
      <c r="G1515">
        <v>3485</v>
      </c>
      <c r="H1515">
        <v>4662</v>
      </c>
      <c r="I1515">
        <v>18826</v>
      </c>
      <c r="J1515">
        <v>934110.8</v>
      </c>
      <c r="K1515">
        <v>831731.16</v>
      </c>
      <c r="L1515">
        <v>773005.83</v>
      </c>
      <c r="M1515">
        <v>281932.74739999999</v>
      </c>
      <c r="N1515">
        <v>1319</v>
      </c>
      <c r="O1515">
        <v>1685</v>
      </c>
      <c r="P1515">
        <v>7641</v>
      </c>
      <c r="Q1515">
        <v>366357.63</v>
      </c>
      <c r="R1515">
        <v>315432.48</v>
      </c>
      <c r="S1515">
        <v>276065.51</v>
      </c>
      <c r="T1515">
        <v>123847.1336</v>
      </c>
      <c r="U1515">
        <v>2166</v>
      </c>
      <c r="V1515">
        <v>2977</v>
      </c>
      <c r="W1515">
        <v>11185</v>
      </c>
      <c r="X1515">
        <v>567753.17000000004</v>
      </c>
      <c r="Y1515">
        <v>516298.68</v>
      </c>
      <c r="Z1515">
        <v>496940.32</v>
      </c>
      <c r="AA1515">
        <v>158085.61379999999</v>
      </c>
      <c r="AB1515">
        <v>3318</v>
      </c>
      <c r="AC1515">
        <v>2968</v>
      </c>
      <c r="AD1515">
        <v>1564</v>
      </c>
      <c r="AE1515">
        <v>2863</v>
      </c>
      <c r="AF1515">
        <v>1252</v>
      </c>
      <c r="AG1515">
        <v>1286</v>
      </c>
      <c r="AH1515">
        <v>800</v>
      </c>
      <c r="AI1515">
        <v>1182</v>
      </c>
      <c r="AJ1515">
        <v>2066</v>
      </c>
      <c r="AK1515">
        <v>1682</v>
      </c>
      <c r="AL1515">
        <v>764</v>
      </c>
      <c r="AM1515">
        <v>1681</v>
      </c>
    </row>
    <row r="1516" spans="1:39" x14ac:dyDescent="0.15">
      <c r="A1516" t="s">
        <v>223</v>
      </c>
      <c r="B1516">
        <v>30</v>
      </c>
      <c r="C1516">
        <v>1</v>
      </c>
      <c r="D1516">
        <v>2</v>
      </c>
      <c r="E1516" t="s">
        <v>30</v>
      </c>
      <c r="F1516" t="s">
        <v>206</v>
      </c>
      <c r="G1516">
        <v>441</v>
      </c>
      <c r="H1516">
        <v>579</v>
      </c>
      <c r="I1516">
        <v>2241</v>
      </c>
      <c r="J1516">
        <v>114015.01</v>
      </c>
      <c r="K1516">
        <v>101552.25</v>
      </c>
      <c r="L1516">
        <v>94823.67</v>
      </c>
      <c r="M1516">
        <v>33578.168400000002</v>
      </c>
      <c r="N1516">
        <v>160</v>
      </c>
      <c r="O1516">
        <v>207</v>
      </c>
      <c r="P1516">
        <v>866</v>
      </c>
      <c r="Q1516">
        <v>43176.66</v>
      </c>
      <c r="R1516">
        <v>37257.199999999997</v>
      </c>
      <c r="S1516">
        <v>32937.94</v>
      </c>
      <c r="T1516">
        <v>13939.5558</v>
      </c>
      <c r="U1516">
        <v>281</v>
      </c>
      <c r="V1516">
        <v>372</v>
      </c>
      <c r="W1516">
        <v>1375</v>
      </c>
      <c r="X1516">
        <v>70838.350000000006</v>
      </c>
      <c r="Y1516">
        <v>64295.05</v>
      </c>
      <c r="Z1516">
        <v>61885.73</v>
      </c>
      <c r="AA1516">
        <v>19638.6126</v>
      </c>
      <c r="AB1516">
        <v>405</v>
      </c>
      <c r="AC1516">
        <v>386</v>
      </c>
      <c r="AD1516">
        <v>180</v>
      </c>
      <c r="AE1516">
        <v>432</v>
      </c>
      <c r="AF1516">
        <v>146</v>
      </c>
      <c r="AG1516">
        <v>156</v>
      </c>
      <c r="AH1516">
        <v>95</v>
      </c>
      <c r="AI1516">
        <v>157</v>
      </c>
      <c r="AJ1516">
        <v>259</v>
      </c>
      <c r="AK1516">
        <v>230</v>
      </c>
      <c r="AL1516">
        <v>85</v>
      </c>
      <c r="AM1516">
        <v>275</v>
      </c>
    </row>
    <row r="1517" spans="1:39" x14ac:dyDescent="0.15">
      <c r="A1517" t="s">
        <v>223</v>
      </c>
      <c r="B1517">
        <v>30</v>
      </c>
      <c r="C1517">
        <v>1</v>
      </c>
      <c r="D1517">
        <v>2</v>
      </c>
      <c r="E1517" t="s">
        <v>29</v>
      </c>
      <c r="F1517" t="s">
        <v>206</v>
      </c>
      <c r="G1517">
        <v>1784</v>
      </c>
      <c r="H1517">
        <v>2513</v>
      </c>
      <c r="I1517">
        <v>10392</v>
      </c>
      <c r="J1517">
        <v>506101.47</v>
      </c>
      <c r="K1517">
        <v>430693.25</v>
      </c>
      <c r="L1517">
        <v>403171.81</v>
      </c>
      <c r="M1517">
        <v>154091.4412</v>
      </c>
      <c r="N1517">
        <v>564</v>
      </c>
      <c r="O1517">
        <v>727</v>
      </c>
      <c r="P1517">
        <v>3513</v>
      </c>
      <c r="Q1517">
        <v>160243.53</v>
      </c>
      <c r="R1517">
        <v>133709.41</v>
      </c>
      <c r="S1517">
        <v>115953.2</v>
      </c>
      <c r="T1517">
        <v>55932.290200000003</v>
      </c>
      <c r="U1517">
        <v>1220</v>
      </c>
      <c r="V1517">
        <v>1786</v>
      </c>
      <c r="W1517">
        <v>6879</v>
      </c>
      <c r="X1517">
        <v>345857.94</v>
      </c>
      <c r="Y1517">
        <v>296983.84000000003</v>
      </c>
      <c r="Z1517">
        <v>287218.61</v>
      </c>
      <c r="AA1517">
        <v>98159.150999999998</v>
      </c>
      <c r="AB1517">
        <v>1691</v>
      </c>
      <c r="AC1517">
        <v>1624</v>
      </c>
      <c r="AD1517">
        <v>762</v>
      </c>
      <c r="AE1517">
        <v>1732</v>
      </c>
      <c r="AF1517">
        <v>536</v>
      </c>
      <c r="AG1517">
        <v>537</v>
      </c>
      <c r="AH1517">
        <v>327</v>
      </c>
      <c r="AI1517">
        <v>546</v>
      </c>
      <c r="AJ1517">
        <v>1155</v>
      </c>
      <c r="AK1517">
        <v>1087</v>
      </c>
      <c r="AL1517">
        <v>435</v>
      </c>
      <c r="AM1517">
        <v>1186</v>
      </c>
    </row>
    <row r="1518" spans="1:39" x14ac:dyDescent="0.15">
      <c r="A1518" t="s">
        <v>223</v>
      </c>
      <c r="B1518">
        <v>30</v>
      </c>
      <c r="C1518">
        <v>1</v>
      </c>
      <c r="D1518">
        <v>2</v>
      </c>
      <c r="E1518" t="s">
        <v>32</v>
      </c>
      <c r="F1518" t="s">
        <v>206</v>
      </c>
      <c r="G1518">
        <v>407</v>
      </c>
      <c r="H1518">
        <v>604</v>
      </c>
      <c r="I1518">
        <v>2516</v>
      </c>
      <c r="J1518">
        <v>127582.59</v>
      </c>
      <c r="K1518">
        <v>102880.44</v>
      </c>
      <c r="L1518">
        <v>98892.37</v>
      </c>
      <c r="M1518">
        <v>37059.883300000001</v>
      </c>
      <c r="N1518">
        <v>47</v>
      </c>
      <c r="O1518">
        <v>65</v>
      </c>
      <c r="P1518">
        <v>302</v>
      </c>
      <c r="Q1518">
        <v>15076.74</v>
      </c>
      <c r="R1518">
        <v>11702.66</v>
      </c>
      <c r="S1518">
        <v>9955.59</v>
      </c>
      <c r="T1518">
        <v>4992.6558000000005</v>
      </c>
      <c r="U1518">
        <v>360</v>
      </c>
      <c r="V1518">
        <v>539</v>
      </c>
      <c r="W1518">
        <v>2214</v>
      </c>
      <c r="X1518">
        <v>112505.85</v>
      </c>
      <c r="Y1518">
        <v>91177.78</v>
      </c>
      <c r="Z1518">
        <v>88936.78</v>
      </c>
      <c r="AA1518">
        <v>32067.227500000001</v>
      </c>
      <c r="AB1518">
        <v>396</v>
      </c>
      <c r="AC1518">
        <v>331</v>
      </c>
      <c r="AD1518">
        <v>170</v>
      </c>
      <c r="AE1518">
        <v>332</v>
      </c>
      <c r="AF1518">
        <v>46</v>
      </c>
      <c r="AG1518">
        <v>41</v>
      </c>
      <c r="AH1518">
        <v>21</v>
      </c>
      <c r="AI1518">
        <v>45</v>
      </c>
      <c r="AJ1518">
        <v>350</v>
      </c>
      <c r="AK1518">
        <v>290</v>
      </c>
      <c r="AL1518">
        <v>149</v>
      </c>
      <c r="AM1518">
        <v>287</v>
      </c>
    </row>
    <row r="1519" spans="1:39" x14ac:dyDescent="0.15">
      <c r="A1519" t="s">
        <v>223</v>
      </c>
      <c r="B1519">
        <v>30</v>
      </c>
      <c r="C1519">
        <v>2</v>
      </c>
      <c r="D1519">
        <v>0</v>
      </c>
      <c r="E1519" t="s">
        <v>28</v>
      </c>
      <c r="F1519" t="s">
        <v>206</v>
      </c>
      <c r="G1519">
        <v>174</v>
      </c>
      <c r="H1519">
        <v>444</v>
      </c>
      <c r="I1519">
        <v>1231</v>
      </c>
      <c r="J1519">
        <v>55042.32</v>
      </c>
      <c r="K1519">
        <v>44068.29</v>
      </c>
      <c r="L1519">
        <v>37475.120000000003</v>
      </c>
      <c r="M1519">
        <v>18263.950700000001</v>
      </c>
      <c r="N1519">
        <v>174</v>
      </c>
      <c r="O1519">
        <v>204</v>
      </c>
      <c r="P1519">
        <v>667</v>
      </c>
      <c r="Q1519">
        <v>28164</v>
      </c>
      <c r="R1519">
        <v>21588.23</v>
      </c>
      <c r="S1519">
        <v>15891.87</v>
      </c>
      <c r="T1519">
        <v>10249.100700000001</v>
      </c>
      <c r="U1519">
        <v>174</v>
      </c>
      <c r="V1519">
        <v>240</v>
      </c>
      <c r="W1519">
        <v>564</v>
      </c>
      <c r="X1519">
        <v>26878.32</v>
      </c>
      <c r="Y1519">
        <v>22480.06</v>
      </c>
      <c r="Z1519">
        <v>21583.25</v>
      </c>
      <c r="AA1519">
        <v>8014.85</v>
      </c>
      <c r="AB1519">
        <v>173</v>
      </c>
      <c r="AC1519">
        <v>170</v>
      </c>
      <c r="AD1519">
        <v>151</v>
      </c>
      <c r="AE1519">
        <v>125</v>
      </c>
      <c r="AF1519">
        <v>173</v>
      </c>
      <c r="AG1519">
        <v>170</v>
      </c>
      <c r="AH1519">
        <v>151</v>
      </c>
      <c r="AI1519">
        <v>125</v>
      </c>
      <c r="AJ1519">
        <v>173</v>
      </c>
      <c r="AK1519">
        <v>170</v>
      </c>
      <c r="AL1519">
        <v>151</v>
      </c>
      <c r="AM1519">
        <v>125</v>
      </c>
    </row>
    <row r="1520" spans="1:39" x14ac:dyDescent="0.15">
      <c r="A1520" t="s">
        <v>223</v>
      </c>
      <c r="B1520">
        <v>30</v>
      </c>
      <c r="C1520">
        <v>2</v>
      </c>
      <c r="D1520">
        <v>0</v>
      </c>
      <c r="E1520" t="s">
        <v>29</v>
      </c>
      <c r="F1520" t="s">
        <v>206</v>
      </c>
      <c r="G1520">
        <v>4</v>
      </c>
      <c r="H1520">
        <v>13</v>
      </c>
      <c r="I1520">
        <v>39</v>
      </c>
      <c r="J1520">
        <v>1661.69</v>
      </c>
      <c r="K1520">
        <v>1239.6400000000001</v>
      </c>
      <c r="L1520">
        <v>1113.44</v>
      </c>
      <c r="M1520">
        <v>564.52070000000003</v>
      </c>
      <c r="N1520">
        <v>4</v>
      </c>
      <c r="O1520">
        <v>6</v>
      </c>
      <c r="P1520">
        <v>21</v>
      </c>
      <c r="Q1520">
        <v>799.79</v>
      </c>
      <c r="R1520">
        <v>588.39</v>
      </c>
      <c r="S1520">
        <v>462.19</v>
      </c>
      <c r="T1520">
        <v>322.97070000000002</v>
      </c>
      <c r="U1520">
        <v>4</v>
      </c>
      <c r="V1520">
        <v>7</v>
      </c>
      <c r="W1520">
        <v>18</v>
      </c>
      <c r="X1520">
        <v>861.9</v>
      </c>
      <c r="Y1520">
        <v>651.25</v>
      </c>
      <c r="Z1520">
        <v>651.25</v>
      </c>
      <c r="AA1520">
        <v>241.55</v>
      </c>
      <c r="AB1520">
        <v>4</v>
      </c>
      <c r="AC1520">
        <v>4</v>
      </c>
      <c r="AD1520">
        <v>3</v>
      </c>
      <c r="AE1520">
        <v>3</v>
      </c>
      <c r="AF1520">
        <v>4</v>
      </c>
      <c r="AG1520">
        <v>4</v>
      </c>
      <c r="AH1520">
        <v>3</v>
      </c>
      <c r="AI1520">
        <v>3</v>
      </c>
      <c r="AJ1520">
        <v>4</v>
      </c>
      <c r="AK1520">
        <v>4</v>
      </c>
      <c r="AL1520">
        <v>3</v>
      </c>
      <c r="AM1520">
        <v>3</v>
      </c>
    </row>
    <row r="1521" spans="1:39" x14ac:dyDescent="0.15">
      <c r="A1521" t="s">
        <v>223</v>
      </c>
      <c r="B1521">
        <v>30</v>
      </c>
      <c r="C1521">
        <v>2</v>
      </c>
      <c r="D1521">
        <v>0</v>
      </c>
      <c r="E1521" t="s">
        <v>32</v>
      </c>
      <c r="F1521" t="s">
        <v>206</v>
      </c>
      <c r="G1521">
        <v>61</v>
      </c>
      <c r="H1521">
        <v>155</v>
      </c>
      <c r="I1521">
        <v>491</v>
      </c>
      <c r="J1521">
        <v>22824.7</v>
      </c>
      <c r="K1521">
        <v>17060.47</v>
      </c>
      <c r="L1521">
        <v>15516.63</v>
      </c>
      <c r="M1521">
        <v>7377.4733999999999</v>
      </c>
      <c r="N1521">
        <v>61</v>
      </c>
      <c r="O1521">
        <v>70</v>
      </c>
      <c r="P1521">
        <v>247</v>
      </c>
      <c r="Q1521">
        <v>11053.88</v>
      </c>
      <c r="R1521">
        <v>7839.43</v>
      </c>
      <c r="S1521">
        <v>6457.05</v>
      </c>
      <c r="T1521">
        <v>3824.7148000000002</v>
      </c>
      <c r="U1521">
        <v>61</v>
      </c>
      <c r="V1521">
        <v>85</v>
      </c>
      <c r="W1521">
        <v>244</v>
      </c>
      <c r="X1521">
        <v>11770.82</v>
      </c>
      <c r="Y1521">
        <v>9221.0400000000009</v>
      </c>
      <c r="Z1521">
        <v>9059.58</v>
      </c>
      <c r="AA1521">
        <v>3552.7586000000001</v>
      </c>
      <c r="AB1521">
        <v>61</v>
      </c>
      <c r="AC1521">
        <v>58</v>
      </c>
      <c r="AD1521">
        <v>55</v>
      </c>
      <c r="AE1521">
        <v>50</v>
      </c>
      <c r="AF1521">
        <v>61</v>
      </c>
      <c r="AG1521">
        <v>58</v>
      </c>
      <c r="AH1521">
        <v>55</v>
      </c>
      <c r="AI1521">
        <v>50</v>
      </c>
      <c r="AJ1521">
        <v>61</v>
      </c>
      <c r="AK1521">
        <v>58</v>
      </c>
      <c r="AL1521">
        <v>55</v>
      </c>
      <c r="AM1521">
        <v>50</v>
      </c>
    </row>
    <row r="1522" spans="1:39" x14ac:dyDescent="0.15">
      <c r="A1522" t="s">
        <v>223</v>
      </c>
      <c r="B1522">
        <v>30</v>
      </c>
      <c r="C1522">
        <v>2</v>
      </c>
      <c r="D1522">
        <v>1</v>
      </c>
      <c r="E1522" t="s">
        <v>28</v>
      </c>
      <c r="F1522" t="s">
        <v>206</v>
      </c>
      <c r="G1522">
        <v>2044</v>
      </c>
      <c r="H1522">
        <v>5374</v>
      </c>
      <c r="I1522">
        <v>14260</v>
      </c>
      <c r="J1522">
        <v>623034.49</v>
      </c>
      <c r="K1522">
        <v>520530.45</v>
      </c>
      <c r="L1522">
        <v>435324.07</v>
      </c>
      <c r="M1522">
        <v>209138.3817</v>
      </c>
      <c r="N1522">
        <v>2044</v>
      </c>
      <c r="O1522">
        <v>2544</v>
      </c>
      <c r="P1522">
        <v>8104</v>
      </c>
      <c r="Q1522">
        <v>336680.34</v>
      </c>
      <c r="R1522">
        <v>272935.2</v>
      </c>
      <c r="S1522">
        <v>203048.79</v>
      </c>
      <c r="T1522">
        <v>123326.8489</v>
      </c>
      <c r="U1522">
        <v>2044</v>
      </c>
      <c r="V1522">
        <v>2830</v>
      </c>
      <c r="W1522">
        <v>6156</v>
      </c>
      <c r="X1522">
        <v>286354.15000000002</v>
      </c>
      <c r="Y1522">
        <v>247595.25</v>
      </c>
      <c r="Z1522">
        <v>232275.28</v>
      </c>
      <c r="AA1522">
        <v>85811.532800000001</v>
      </c>
      <c r="AB1522">
        <v>1958</v>
      </c>
      <c r="AC1522">
        <v>2024</v>
      </c>
      <c r="AD1522">
        <v>1606</v>
      </c>
      <c r="AE1522">
        <v>1924</v>
      </c>
      <c r="AF1522">
        <v>1958</v>
      </c>
      <c r="AG1522">
        <v>2024</v>
      </c>
      <c r="AH1522">
        <v>1606</v>
      </c>
      <c r="AI1522">
        <v>1924</v>
      </c>
      <c r="AJ1522">
        <v>1958</v>
      </c>
      <c r="AK1522">
        <v>2024</v>
      </c>
      <c r="AL1522">
        <v>1606</v>
      </c>
      <c r="AM1522">
        <v>1924</v>
      </c>
    </row>
    <row r="1523" spans="1:39" x14ac:dyDescent="0.15">
      <c r="A1523" t="s">
        <v>223</v>
      </c>
      <c r="B1523">
        <v>30</v>
      </c>
      <c r="C1523">
        <v>2</v>
      </c>
      <c r="D1523">
        <v>1</v>
      </c>
      <c r="E1523" t="s">
        <v>30</v>
      </c>
      <c r="F1523" t="s">
        <v>206</v>
      </c>
      <c r="G1523">
        <v>224</v>
      </c>
      <c r="H1523">
        <v>593</v>
      </c>
      <c r="I1523">
        <v>1546</v>
      </c>
      <c r="J1523">
        <v>69046</v>
      </c>
      <c r="K1523">
        <v>58444.81</v>
      </c>
      <c r="L1523">
        <v>48347.81</v>
      </c>
      <c r="M1523">
        <v>23456.2844</v>
      </c>
      <c r="N1523">
        <v>224</v>
      </c>
      <c r="O1523">
        <v>297</v>
      </c>
      <c r="P1523">
        <v>906</v>
      </c>
      <c r="Q1523">
        <v>39161.360000000001</v>
      </c>
      <c r="R1523">
        <v>32321.1</v>
      </c>
      <c r="S1523">
        <v>24380.82</v>
      </c>
      <c r="T1523">
        <v>14433.186600000001</v>
      </c>
      <c r="U1523">
        <v>224</v>
      </c>
      <c r="V1523">
        <v>296</v>
      </c>
      <c r="W1523">
        <v>640</v>
      </c>
      <c r="X1523">
        <v>29884.639999999999</v>
      </c>
      <c r="Y1523">
        <v>26123.71</v>
      </c>
      <c r="Z1523">
        <v>23966.99</v>
      </c>
      <c r="AA1523">
        <v>9023.0977999999996</v>
      </c>
      <c r="AB1523">
        <v>209</v>
      </c>
      <c r="AC1523">
        <v>222</v>
      </c>
      <c r="AD1523">
        <v>164</v>
      </c>
      <c r="AE1523">
        <v>218</v>
      </c>
      <c r="AF1523">
        <v>209</v>
      </c>
      <c r="AG1523">
        <v>222</v>
      </c>
      <c r="AH1523">
        <v>164</v>
      </c>
      <c r="AI1523">
        <v>218</v>
      </c>
      <c r="AJ1523">
        <v>209</v>
      </c>
      <c r="AK1523">
        <v>222</v>
      </c>
      <c r="AL1523">
        <v>164</v>
      </c>
      <c r="AM1523">
        <v>218</v>
      </c>
    </row>
    <row r="1524" spans="1:39" x14ac:dyDescent="0.15">
      <c r="A1524" t="s">
        <v>223</v>
      </c>
      <c r="B1524">
        <v>30</v>
      </c>
      <c r="C1524">
        <v>2</v>
      </c>
      <c r="D1524">
        <v>1</v>
      </c>
      <c r="E1524" t="s">
        <v>29</v>
      </c>
      <c r="F1524" t="s">
        <v>206</v>
      </c>
      <c r="G1524">
        <v>3894</v>
      </c>
      <c r="H1524">
        <v>10653</v>
      </c>
      <c r="I1524">
        <v>28942</v>
      </c>
      <c r="J1524">
        <v>1272910.98</v>
      </c>
      <c r="K1524">
        <v>1020572.81</v>
      </c>
      <c r="L1524">
        <v>858679.74</v>
      </c>
      <c r="M1524">
        <v>430625.49249999999</v>
      </c>
      <c r="N1524">
        <v>3894</v>
      </c>
      <c r="O1524">
        <v>4864</v>
      </c>
      <c r="P1524">
        <v>15894</v>
      </c>
      <c r="Q1524">
        <v>666051</v>
      </c>
      <c r="R1524">
        <v>519124.5</v>
      </c>
      <c r="S1524">
        <v>391604.32</v>
      </c>
      <c r="T1524">
        <v>247375.24780000001</v>
      </c>
      <c r="U1524">
        <v>3894</v>
      </c>
      <c r="V1524">
        <v>5789</v>
      </c>
      <c r="W1524">
        <v>13048</v>
      </c>
      <c r="X1524">
        <v>606859.98</v>
      </c>
      <c r="Y1524">
        <v>501448.31</v>
      </c>
      <c r="Z1524">
        <v>467075.42</v>
      </c>
      <c r="AA1524">
        <v>183250.24470000001</v>
      </c>
      <c r="AB1524">
        <v>3714</v>
      </c>
      <c r="AC1524">
        <v>3862</v>
      </c>
      <c r="AD1524">
        <v>3149</v>
      </c>
      <c r="AE1524">
        <v>3772</v>
      </c>
      <c r="AF1524">
        <v>3714</v>
      </c>
      <c r="AG1524">
        <v>3862</v>
      </c>
      <c r="AH1524">
        <v>3149</v>
      </c>
      <c r="AI1524">
        <v>3772</v>
      </c>
      <c r="AJ1524">
        <v>3714</v>
      </c>
      <c r="AK1524">
        <v>3862</v>
      </c>
      <c r="AL1524">
        <v>3149</v>
      </c>
      <c r="AM1524">
        <v>3772</v>
      </c>
    </row>
    <row r="1525" spans="1:39" x14ac:dyDescent="0.15">
      <c r="A1525" t="s">
        <v>223</v>
      </c>
      <c r="B1525">
        <v>30</v>
      </c>
      <c r="C1525">
        <v>2</v>
      </c>
      <c r="D1525">
        <v>1</v>
      </c>
      <c r="E1525" t="s">
        <v>31</v>
      </c>
      <c r="F1525" t="s">
        <v>206</v>
      </c>
      <c r="G1525">
        <v>2</v>
      </c>
      <c r="H1525">
        <v>6</v>
      </c>
      <c r="I1525">
        <v>19</v>
      </c>
      <c r="J1525">
        <v>623.82000000000005</v>
      </c>
      <c r="K1525">
        <v>518.59</v>
      </c>
      <c r="L1525">
        <v>518.59</v>
      </c>
      <c r="M1525">
        <v>217.79079999999999</v>
      </c>
      <c r="N1525">
        <v>2</v>
      </c>
      <c r="O1525">
        <v>2</v>
      </c>
      <c r="P1525">
        <v>4</v>
      </c>
      <c r="Q1525">
        <v>139.96</v>
      </c>
      <c r="R1525">
        <v>114.96</v>
      </c>
      <c r="S1525">
        <v>114.96</v>
      </c>
      <c r="T1525">
        <v>57.380800000000001</v>
      </c>
      <c r="U1525">
        <v>2</v>
      </c>
      <c r="V1525">
        <v>4</v>
      </c>
      <c r="W1525">
        <v>15</v>
      </c>
      <c r="X1525">
        <v>483.86</v>
      </c>
      <c r="Y1525">
        <v>403.63</v>
      </c>
      <c r="Z1525">
        <v>403.63</v>
      </c>
      <c r="AA1525">
        <v>160.41</v>
      </c>
      <c r="AB1525">
        <v>2</v>
      </c>
      <c r="AC1525">
        <v>2</v>
      </c>
      <c r="AD1525">
        <v>2</v>
      </c>
      <c r="AE1525">
        <v>2</v>
      </c>
      <c r="AF1525">
        <v>2</v>
      </c>
      <c r="AG1525">
        <v>2</v>
      </c>
      <c r="AH1525">
        <v>2</v>
      </c>
      <c r="AI1525">
        <v>2</v>
      </c>
      <c r="AJ1525">
        <v>2</v>
      </c>
      <c r="AK1525">
        <v>2</v>
      </c>
      <c r="AL1525">
        <v>2</v>
      </c>
      <c r="AM1525">
        <v>2</v>
      </c>
    </row>
    <row r="1526" spans="1:39" x14ac:dyDescent="0.15">
      <c r="A1526" t="s">
        <v>223</v>
      </c>
      <c r="B1526">
        <v>30</v>
      </c>
      <c r="C1526">
        <v>2</v>
      </c>
      <c r="D1526">
        <v>1</v>
      </c>
      <c r="E1526" t="s">
        <v>32</v>
      </c>
      <c r="F1526" t="s">
        <v>206</v>
      </c>
      <c r="G1526">
        <v>138</v>
      </c>
      <c r="H1526">
        <v>374</v>
      </c>
      <c r="I1526">
        <v>1020</v>
      </c>
      <c r="J1526">
        <v>46485.1</v>
      </c>
      <c r="K1526">
        <v>36776.800000000003</v>
      </c>
      <c r="L1526">
        <v>32737.19</v>
      </c>
      <c r="M1526">
        <v>15387.6203</v>
      </c>
      <c r="N1526">
        <v>138</v>
      </c>
      <c r="O1526">
        <v>172</v>
      </c>
      <c r="P1526">
        <v>500</v>
      </c>
      <c r="Q1526">
        <v>21779.82</v>
      </c>
      <c r="R1526">
        <v>16943.8</v>
      </c>
      <c r="S1526">
        <v>13847.62</v>
      </c>
      <c r="T1526">
        <v>7987.9780000000001</v>
      </c>
      <c r="U1526">
        <v>138</v>
      </c>
      <c r="V1526">
        <v>202</v>
      </c>
      <c r="W1526">
        <v>520</v>
      </c>
      <c r="X1526">
        <v>24705.279999999999</v>
      </c>
      <c r="Y1526">
        <v>19833</v>
      </c>
      <c r="Z1526">
        <v>18889.57</v>
      </c>
      <c r="AA1526">
        <v>7399.6423000000004</v>
      </c>
      <c r="AB1526">
        <v>136</v>
      </c>
      <c r="AC1526">
        <v>134</v>
      </c>
      <c r="AD1526">
        <v>112</v>
      </c>
      <c r="AE1526">
        <v>128</v>
      </c>
      <c r="AF1526">
        <v>136</v>
      </c>
      <c r="AG1526">
        <v>134</v>
      </c>
      <c r="AH1526">
        <v>112</v>
      </c>
      <c r="AI1526">
        <v>128</v>
      </c>
      <c r="AJ1526">
        <v>136</v>
      </c>
      <c r="AK1526">
        <v>134</v>
      </c>
      <c r="AL1526">
        <v>112</v>
      </c>
      <c r="AM1526">
        <v>128</v>
      </c>
    </row>
    <row r="1527" spans="1:39" x14ac:dyDescent="0.15">
      <c r="A1527" t="s">
        <v>223</v>
      </c>
      <c r="B1527">
        <v>30</v>
      </c>
      <c r="C1527">
        <v>2</v>
      </c>
      <c r="D1527">
        <v>2</v>
      </c>
      <c r="E1527" t="s">
        <v>28</v>
      </c>
      <c r="F1527" t="s">
        <v>206</v>
      </c>
      <c r="G1527">
        <v>259</v>
      </c>
      <c r="H1527">
        <v>639</v>
      </c>
      <c r="I1527">
        <v>1684</v>
      </c>
      <c r="J1527">
        <v>76414.7</v>
      </c>
      <c r="K1527">
        <v>63954.27</v>
      </c>
      <c r="L1527">
        <v>51803.82</v>
      </c>
      <c r="M1527">
        <v>24522.501700000001</v>
      </c>
      <c r="N1527">
        <v>259</v>
      </c>
      <c r="O1527">
        <v>294</v>
      </c>
      <c r="P1527">
        <v>905</v>
      </c>
      <c r="Q1527">
        <v>39604.69</v>
      </c>
      <c r="R1527">
        <v>32076.1</v>
      </c>
      <c r="S1527">
        <v>21683.94</v>
      </c>
      <c r="T1527">
        <v>13729.448899999999</v>
      </c>
      <c r="U1527">
        <v>259</v>
      </c>
      <c r="V1527">
        <v>345</v>
      </c>
      <c r="W1527">
        <v>779</v>
      </c>
      <c r="X1527">
        <v>36810.01</v>
      </c>
      <c r="Y1527">
        <v>31878.17</v>
      </c>
      <c r="Z1527">
        <v>30119.88</v>
      </c>
      <c r="AA1527">
        <v>10793.052799999999</v>
      </c>
      <c r="AB1527">
        <v>241</v>
      </c>
      <c r="AC1527">
        <v>257</v>
      </c>
      <c r="AD1527">
        <v>182</v>
      </c>
      <c r="AE1527">
        <v>239</v>
      </c>
      <c r="AF1527">
        <v>241</v>
      </c>
      <c r="AG1527">
        <v>257</v>
      </c>
      <c r="AH1527">
        <v>182</v>
      </c>
      <c r="AI1527">
        <v>239</v>
      </c>
      <c r="AJ1527">
        <v>241</v>
      </c>
      <c r="AK1527">
        <v>257</v>
      </c>
      <c r="AL1527">
        <v>182</v>
      </c>
      <c r="AM1527">
        <v>239</v>
      </c>
    </row>
    <row r="1528" spans="1:39" x14ac:dyDescent="0.15">
      <c r="A1528" t="s">
        <v>223</v>
      </c>
      <c r="B1528">
        <v>30</v>
      </c>
      <c r="C1528">
        <v>2</v>
      </c>
      <c r="D1528">
        <v>2</v>
      </c>
      <c r="E1528" t="s">
        <v>30</v>
      </c>
      <c r="F1528" t="s">
        <v>206</v>
      </c>
      <c r="G1528">
        <v>33</v>
      </c>
      <c r="H1528">
        <v>78</v>
      </c>
      <c r="I1528">
        <v>215</v>
      </c>
      <c r="J1528">
        <v>10226.469999999999</v>
      </c>
      <c r="K1528">
        <v>8511.61</v>
      </c>
      <c r="L1528">
        <v>7705.79</v>
      </c>
      <c r="M1528">
        <v>3234.3606</v>
      </c>
      <c r="N1528">
        <v>33</v>
      </c>
      <c r="O1528">
        <v>37</v>
      </c>
      <c r="P1528">
        <v>110</v>
      </c>
      <c r="Q1528">
        <v>5067.12</v>
      </c>
      <c r="R1528">
        <v>4195.72</v>
      </c>
      <c r="S1528">
        <v>3468.9</v>
      </c>
      <c r="T1528">
        <v>1716.6839</v>
      </c>
      <c r="U1528">
        <v>33</v>
      </c>
      <c r="V1528">
        <v>41</v>
      </c>
      <c r="W1528">
        <v>105</v>
      </c>
      <c r="X1528">
        <v>5159.3500000000004</v>
      </c>
      <c r="Y1528">
        <v>4315.8900000000003</v>
      </c>
      <c r="Z1528">
        <v>4236.8900000000003</v>
      </c>
      <c r="AA1528">
        <v>1517.6767</v>
      </c>
      <c r="AB1528">
        <v>29</v>
      </c>
      <c r="AC1528">
        <v>33</v>
      </c>
      <c r="AD1528">
        <v>28</v>
      </c>
      <c r="AE1528">
        <v>33</v>
      </c>
      <c r="AF1528">
        <v>29</v>
      </c>
      <c r="AG1528">
        <v>33</v>
      </c>
      <c r="AH1528">
        <v>28</v>
      </c>
      <c r="AI1528">
        <v>33</v>
      </c>
      <c r="AJ1528">
        <v>29</v>
      </c>
      <c r="AK1528">
        <v>33</v>
      </c>
      <c r="AL1528">
        <v>28</v>
      </c>
      <c r="AM1528">
        <v>33</v>
      </c>
    </row>
    <row r="1529" spans="1:39" x14ac:dyDescent="0.15">
      <c r="A1529" t="s">
        <v>223</v>
      </c>
      <c r="B1529">
        <v>30</v>
      </c>
      <c r="C1529">
        <v>2</v>
      </c>
      <c r="D1529">
        <v>2</v>
      </c>
      <c r="E1529" t="s">
        <v>29</v>
      </c>
      <c r="F1529" t="s">
        <v>206</v>
      </c>
      <c r="G1529">
        <v>146</v>
      </c>
      <c r="H1529">
        <v>365</v>
      </c>
      <c r="I1529">
        <v>1049</v>
      </c>
      <c r="J1529">
        <v>45512.160000000003</v>
      </c>
      <c r="K1529">
        <v>37016.49</v>
      </c>
      <c r="L1529">
        <v>30319.75</v>
      </c>
      <c r="M1529">
        <v>15226.740299999999</v>
      </c>
      <c r="N1529">
        <v>146</v>
      </c>
      <c r="O1529">
        <v>164</v>
      </c>
      <c r="P1529">
        <v>568</v>
      </c>
      <c r="Q1529">
        <v>23450.25</v>
      </c>
      <c r="R1529">
        <v>18487.169999999998</v>
      </c>
      <c r="S1529">
        <v>12345.86</v>
      </c>
      <c r="T1529">
        <v>8613.0499</v>
      </c>
      <c r="U1529">
        <v>146</v>
      </c>
      <c r="V1529">
        <v>201</v>
      </c>
      <c r="W1529">
        <v>481</v>
      </c>
      <c r="X1529">
        <v>22061.91</v>
      </c>
      <c r="Y1529">
        <v>18529.32</v>
      </c>
      <c r="Z1529">
        <v>17973.89</v>
      </c>
      <c r="AA1529">
        <v>6613.6904000000004</v>
      </c>
      <c r="AB1529">
        <v>137</v>
      </c>
      <c r="AC1529">
        <v>142</v>
      </c>
      <c r="AD1529">
        <v>92</v>
      </c>
      <c r="AE1529">
        <v>145</v>
      </c>
      <c r="AF1529">
        <v>137</v>
      </c>
      <c r="AG1529">
        <v>142</v>
      </c>
      <c r="AH1529">
        <v>92</v>
      </c>
      <c r="AI1529">
        <v>145</v>
      </c>
      <c r="AJ1529">
        <v>137</v>
      </c>
      <c r="AK1529">
        <v>142</v>
      </c>
      <c r="AL1529">
        <v>92</v>
      </c>
      <c r="AM1529">
        <v>145</v>
      </c>
    </row>
    <row r="1530" spans="1:39" x14ac:dyDescent="0.15">
      <c r="A1530" t="s">
        <v>223</v>
      </c>
      <c r="B1530">
        <v>30</v>
      </c>
      <c r="C1530">
        <v>2</v>
      </c>
      <c r="D1530">
        <v>2</v>
      </c>
      <c r="E1530" t="s">
        <v>32</v>
      </c>
      <c r="F1530" t="s">
        <v>206</v>
      </c>
      <c r="G1530">
        <v>31</v>
      </c>
      <c r="H1530">
        <v>82</v>
      </c>
      <c r="I1530">
        <v>250</v>
      </c>
      <c r="J1530">
        <v>10629.93</v>
      </c>
      <c r="K1530">
        <v>8158.05</v>
      </c>
      <c r="L1530">
        <v>7084.48</v>
      </c>
      <c r="M1530">
        <v>3680.0041999999999</v>
      </c>
      <c r="N1530">
        <v>31</v>
      </c>
      <c r="O1530">
        <v>35</v>
      </c>
      <c r="P1530">
        <v>115</v>
      </c>
      <c r="Q1530">
        <v>4371.92</v>
      </c>
      <c r="R1530">
        <v>3317.95</v>
      </c>
      <c r="S1530">
        <v>2369.35</v>
      </c>
      <c r="T1530">
        <v>1765.9377999999999</v>
      </c>
      <c r="U1530">
        <v>31</v>
      </c>
      <c r="V1530">
        <v>47</v>
      </c>
      <c r="W1530">
        <v>135</v>
      </c>
      <c r="X1530">
        <v>6258.01</v>
      </c>
      <c r="Y1530">
        <v>4840.1000000000004</v>
      </c>
      <c r="Z1530">
        <v>4715.13</v>
      </c>
      <c r="AA1530">
        <v>1914.0663999999999</v>
      </c>
      <c r="AB1530">
        <v>29</v>
      </c>
      <c r="AC1530">
        <v>31</v>
      </c>
      <c r="AD1530">
        <v>26</v>
      </c>
      <c r="AE1530">
        <v>29</v>
      </c>
      <c r="AF1530">
        <v>29</v>
      </c>
      <c r="AG1530">
        <v>31</v>
      </c>
      <c r="AH1530">
        <v>26</v>
      </c>
      <c r="AI1530">
        <v>29</v>
      </c>
      <c r="AJ1530">
        <v>29</v>
      </c>
      <c r="AK1530">
        <v>31</v>
      </c>
      <c r="AL1530">
        <v>26</v>
      </c>
      <c r="AM1530">
        <v>29</v>
      </c>
    </row>
    <row r="1531" spans="1:39" x14ac:dyDescent="0.15">
      <c r="A1531" t="s">
        <v>223</v>
      </c>
      <c r="B1531">
        <v>70</v>
      </c>
      <c r="C1531">
        <v>1</v>
      </c>
      <c r="D1531">
        <v>0</v>
      </c>
      <c r="E1531" t="s">
        <v>28</v>
      </c>
      <c r="F1531" t="s">
        <v>206</v>
      </c>
      <c r="G1531">
        <v>6280</v>
      </c>
      <c r="H1531">
        <v>6975</v>
      </c>
      <c r="I1531">
        <v>16668</v>
      </c>
      <c r="J1531">
        <v>773559.32</v>
      </c>
      <c r="K1531">
        <v>654475.13</v>
      </c>
      <c r="L1531">
        <v>621271.78</v>
      </c>
      <c r="M1531">
        <v>249849.2445</v>
      </c>
      <c r="N1531">
        <v>1961</v>
      </c>
      <c r="O1531">
        <v>2093</v>
      </c>
      <c r="P1531">
        <v>6067</v>
      </c>
      <c r="Q1531">
        <v>261591.5</v>
      </c>
      <c r="R1531">
        <v>211326.95</v>
      </c>
      <c r="S1531">
        <v>192544.68</v>
      </c>
      <c r="T1531">
        <v>97438.615699999995</v>
      </c>
      <c r="U1531">
        <v>4319</v>
      </c>
      <c r="V1531">
        <v>4882</v>
      </c>
      <c r="W1531">
        <v>10601</v>
      </c>
      <c r="X1531">
        <v>511967.82</v>
      </c>
      <c r="Y1531">
        <v>443148.18</v>
      </c>
      <c r="Z1531">
        <v>428727.1</v>
      </c>
      <c r="AA1531">
        <v>152410.62880000001</v>
      </c>
      <c r="AB1531">
        <v>6191</v>
      </c>
      <c r="AC1531">
        <v>4112</v>
      </c>
      <c r="AD1531">
        <v>3200</v>
      </c>
      <c r="AE1531">
        <v>2633</v>
      </c>
      <c r="AF1531">
        <v>1942</v>
      </c>
      <c r="AG1531">
        <v>1892</v>
      </c>
      <c r="AH1531">
        <v>1558</v>
      </c>
      <c r="AI1531">
        <v>987</v>
      </c>
      <c r="AJ1531">
        <v>4249</v>
      </c>
      <c r="AK1531">
        <v>2220</v>
      </c>
      <c r="AL1531">
        <v>1642</v>
      </c>
      <c r="AM1531">
        <v>1646</v>
      </c>
    </row>
    <row r="1532" spans="1:39" x14ac:dyDescent="0.15">
      <c r="A1532" t="s">
        <v>223</v>
      </c>
      <c r="B1532">
        <v>70</v>
      </c>
      <c r="C1532">
        <v>1</v>
      </c>
      <c r="D1532">
        <v>0</v>
      </c>
      <c r="E1532" t="s">
        <v>30</v>
      </c>
      <c r="F1532" t="s">
        <v>206</v>
      </c>
      <c r="G1532">
        <v>7</v>
      </c>
      <c r="H1532">
        <v>7</v>
      </c>
      <c r="I1532">
        <v>12</v>
      </c>
      <c r="J1532">
        <v>743.94</v>
      </c>
      <c r="K1532">
        <v>703.95</v>
      </c>
      <c r="L1532">
        <v>703.95</v>
      </c>
      <c r="M1532">
        <v>192.72499999999999</v>
      </c>
      <c r="N1532">
        <v>2</v>
      </c>
      <c r="O1532">
        <v>2</v>
      </c>
      <c r="P1532">
        <v>4</v>
      </c>
      <c r="Q1532">
        <v>247.98</v>
      </c>
      <c r="R1532">
        <v>247.98</v>
      </c>
      <c r="S1532">
        <v>247.98</v>
      </c>
      <c r="T1532">
        <v>66.204999999999998</v>
      </c>
      <c r="U1532">
        <v>5</v>
      </c>
      <c r="V1532">
        <v>5</v>
      </c>
      <c r="W1532">
        <v>8</v>
      </c>
      <c r="X1532">
        <v>495.96</v>
      </c>
      <c r="Y1532">
        <v>455.97</v>
      </c>
      <c r="Z1532">
        <v>455.97</v>
      </c>
      <c r="AA1532">
        <v>126.52</v>
      </c>
      <c r="AB1532">
        <v>7</v>
      </c>
      <c r="AC1532">
        <v>4</v>
      </c>
      <c r="AD1532">
        <v>1</v>
      </c>
      <c r="AE1532">
        <v>4</v>
      </c>
      <c r="AF1532">
        <v>2</v>
      </c>
      <c r="AG1532">
        <v>2</v>
      </c>
      <c r="AH1532">
        <v>1</v>
      </c>
      <c r="AI1532">
        <v>2</v>
      </c>
      <c r="AJ1532">
        <v>5</v>
      </c>
      <c r="AK1532">
        <v>2</v>
      </c>
      <c r="AL1532">
        <v>0</v>
      </c>
      <c r="AM1532">
        <v>2</v>
      </c>
    </row>
    <row r="1533" spans="1:39" x14ac:dyDescent="0.15">
      <c r="A1533" t="s">
        <v>223</v>
      </c>
      <c r="B1533">
        <v>70</v>
      </c>
      <c r="C1533">
        <v>1</v>
      </c>
      <c r="D1533">
        <v>0</v>
      </c>
      <c r="E1533" t="s">
        <v>29</v>
      </c>
      <c r="F1533" t="s">
        <v>206</v>
      </c>
      <c r="G1533">
        <v>51</v>
      </c>
      <c r="H1533">
        <v>61</v>
      </c>
      <c r="I1533">
        <v>160</v>
      </c>
      <c r="J1533">
        <v>7203.81</v>
      </c>
      <c r="K1533">
        <v>5463.72</v>
      </c>
      <c r="L1533">
        <v>4662.8500000000004</v>
      </c>
      <c r="M1533">
        <v>2443.7638000000002</v>
      </c>
      <c r="N1533">
        <v>28</v>
      </c>
      <c r="O1533">
        <v>35</v>
      </c>
      <c r="P1533">
        <v>96</v>
      </c>
      <c r="Q1533">
        <v>4247.17</v>
      </c>
      <c r="R1533">
        <v>3058.43</v>
      </c>
      <c r="S1533">
        <v>2284.15</v>
      </c>
      <c r="T1533">
        <v>1603.501</v>
      </c>
      <c r="U1533">
        <v>23</v>
      </c>
      <c r="V1533">
        <v>26</v>
      </c>
      <c r="W1533">
        <v>64</v>
      </c>
      <c r="X1533">
        <v>2956.64</v>
      </c>
      <c r="Y1533">
        <v>2405.29</v>
      </c>
      <c r="Z1533">
        <v>2378.6999999999998</v>
      </c>
      <c r="AA1533">
        <v>840.26279999999997</v>
      </c>
      <c r="AB1533">
        <v>51</v>
      </c>
      <c r="AC1533">
        <v>40</v>
      </c>
      <c r="AD1533">
        <v>35</v>
      </c>
      <c r="AE1533">
        <v>26</v>
      </c>
      <c r="AF1533">
        <v>28</v>
      </c>
      <c r="AG1533">
        <v>28</v>
      </c>
      <c r="AH1533">
        <v>26</v>
      </c>
      <c r="AI1533">
        <v>16</v>
      </c>
      <c r="AJ1533">
        <v>23</v>
      </c>
      <c r="AK1533">
        <v>12</v>
      </c>
      <c r="AL1533">
        <v>9</v>
      </c>
      <c r="AM1533">
        <v>10</v>
      </c>
    </row>
    <row r="1534" spans="1:39" x14ac:dyDescent="0.15">
      <c r="A1534" t="s">
        <v>223</v>
      </c>
      <c r="B1534">
        <v>70</v>
      </c>
      <c r="C1534">
        <v>1</v>
      </c>
      <c r="D1534">
        <v>0</v>
      </c>
      <c r="E1534" t="s">
        <v>32</v>
      </c>
      <c r="F1534" t="s">
        <v>206</v>
      </c>
      <c r="G1534">
        <v>681</v>
      </c>
      <c r="H1534">
        <v>798</v>
      </c>
      <c r="I1534">
        <v>2079</v>
      </c>
      <c r="J1534">
        <v>97754.75</v>
      </c>
      <c r="K1534">
        <v>75055.73</v>
      </c>
      <c r="L1534">
        <v>73755.45</v>
      </c>
      <c r="M1534">
        <v>30464.327799999999</v>
      </c>
      <c r="N1534">
        <v>88</v>
      </c>
      <c r="O1534">
        <v>99</v>
      </c>
      <c r="P1534">
        <v>268</v>
      </c>
      <c r="Q1534">
        <v>12702.71</v>
      </c>
      <c r="R1534">
        <v>9658.61</v>
      </c>
      <c r="S1534">
        <v>9160.2000000000007</v>
      </c>
      <c r="T1534">
        <v>4596.2363999999998</v>
      </c>
      <c r="U1534">
        <v>593</v>
      </c>
      <c r="V1534">
        <v>699</v>
      </c>
      <c r="W1534">
        <v>1811</v>
      </c>
      <c r="X1534">
        <v>85052.04</v>
      </c>
      <c r="Y1534">
        <v>65397.120000000003</v>
      </c>
      <c r="Z1534">
        <v>64595.25</v>
      </c>
      <c r="AA1534">
        <v>25868.091400000001</v>
      </c>
      <c r="AB1534">
        <v>679</v>
      </c>
      <c r="AC1534">
        <v>364</v>
      </c>
      <c r="AD1534">
        <v>311</v>
      </c>
      <c r="AE1534">
        <v>355</v>
      </c>
      <c r="AF1534">
        <v>88</v>
      </c>
      <c r="AG1534">
        <v>73</v>
      </c>
      <c r="AH1534">
        <v>70</v>
      </c>
      <c r="AI1534">
        <v>68</v>
      </c>
      <c r="AJ1534">
        <v>591</v>
      </c>
      <c r="AK1534">
        <v>291</v>
      </c>
      <c r="AL1534">
        <v>241</v>
      </c>
      <c r="AM1534">
        <v>287</v>
      </c>
    </row>
    <row r="1535" spans="1:39" x14ac:dyDescent="0.15">
      <c r="A1535" t="s">
        <v>223</v>
      </c>
      <c r="B1535">
        <v>70</v>
      </c>
      <c r="C1535">
        <v>1</v>
      </c>
      <c r="D1535">
        <v>1</v>
      </c>
      <c r="E1535" t="s">
        <v>28</v>
      </c>
      <c r="F1535" t="s">
        <v>206</v>
      </c>
      <c r="G1535">
        <v>28383</v>
      </c>
      <c r="H1535">
        <v>33219</v>
      </c>
      <c r="I1535">
        <v>84619</v>
      </c>
      <c r="J1535">
        <v>3669481</v>
      </c>
      <c r="K1535">
        <v>3059821.56</v>
      </c>
      <c r="L1535">
        <v>2857364.65</v>
      </c>
      <c r="M1535">
        <v>1243755.8669</v>
      </c>
      <c r="N1535">
        <v>15067</v>
      </c>
      <c r="O1535">
        <v>16595</v>
      </c>
      <c r="P1535">
        <v>49583</v>
      </c>
      <c r="Q1535">
        <v>2046930.01</v>
      </c>
      <c r="R1535">
        <v>1659067.7</v>
      </c>
      <c r="S1535">
        <v>1523674.62</v>
      </c>
      <c r="T1535">
        <v>760905.34710000001</v>
      </c>
      <c r="U1535">
        <v>13316</v>
      </c>
      <c r="V1535">
        <v>16624</v>
      </c>
      <c r="W1535">
        <v>35036</v>
      </c>
      <c r="X1535">
        <v>1622550.99</v>
      </c>
      <c r="Y1535">
        <v>1400753.86</v>
      </c>
      <c r="Z1535">
        <v>1333690.03</v>
      </c>
      <c r="AA1535">
        <v>482850.51980000001</v>
      </c>
      <c r="AB1535">
        <v>27133</v>
      </c>
      <c r="AC1535">
        <v>26424</v>
      </c>
      <c r="AD1535">
        <v>18355</v>
      </c>
      <c r="AE1535">
        <v>24504</v>
      </c>
      <c r="AF1535">
        <v>14599</v>
      </c>
      <c r="AG1535">
        <v>14636</v>
      </c>
      <c r="AH1535">
        <v>11289</v>
      </c>
      <c r="AI1535">
        <v>13439</v>
      </c>
      <c r="AJ1535">
        <v>12534</v>
      </c>
      <c r="AK1535">
        <v>11788</v>
      </c>
      <c r="AL1535">
        <v>7066</v>
      </c>
      <c r="AM1535">
        <v>11065</v>
      </c>
    </row>
    <row r="1536" spans="1:39" x14ac:dyDescent="0.15">
      <c r="A1536" t="s">
        <v>223</v>
      </c>
      <c r="B1536">
        <v>70</v>
      </c>
      <c r="C1536">
        <v>1</v>
      </c>
      <c r="D1536">
        <v>1</v>
      </c>
      <c r="E1536" t="s">
        <v>30</v>
      </c>
      <c r="F1536" t="s">
        <v>206</v>
      </c>
      <c r="G1536">
        <v>2921</v>
      </c>
      <c r="H1536">
        <v>3436</v>
      </c>
      <c r="I1536">
        <v>8568</v>
      </c>
      <c r="J1536">
        <v>374782.75</v>
      </c>
      <c r="K1536">
        <v>316370.53999999998</v>
      </c>
      <c r="L1536">
        <v>292100.83</v>
      </c>
      <c r="M1536">
        <v>125557.6314</v>
      </c>
      <c r="N1536">
        <v>1507</v>
      </c>
      <c r="O1536">
        <v>1696</v>
      </c>
      <c r="P1536">
        <v>4868</v>
      </c>
      <c r="Q1536">
        <v>202957.69</v>
      </c>
      <c r="R1536">
        <v>166633.51999999999</v>
      </c>
      <c r="S1536">
        <v>149653.34</v>
      </c>
      <c r="T1536">
        <v>74667.268700000001</v>
      </c>
      <c r="U1536">
        <v>1414</v>
      </c>
      <c r="V1536">
        <v>1740</v>
      </c>
      <c r="W1536">
        <v>3700</v>
      </c>
      <c r="X1536">
        <v>171825.06</v>
      </c>
      <c r="Y1536">
        <v>149737.01999999999</v>
      </c>
      <c r="Z1536">
        <v>142447.49</v>
      </c>
      <c r="AA1536">
        <v>50890.362699999998</v>
      </c>
      <c r="AB1536">
        <v>2752</v>
      </c>
      <c r="AC1536">
        <v>2797</v>
      </c>
      <c r="AD1536">
        <v>1728</v>
      </c>
      <c r="AE1536">
        <v>2829</v>
      </c>
      <c r="AF1536">
        <v>1418</v>
      </c>
      <c r="AG1536">
        <v>1469</v>
      </c>
      <c r="AH1536">
        <v>1040</v>
      </c>
      <c r="AI1536">
        <v>1465</v>
      </c>
      <c r="AJ1536">
        <v>1334</v>
      </c>
      <c r="AK1536">
        <v>1328</v>
      </c>
      <c r="AL1536">
        <v>688</v>
      </c>
      <c r="AM1536">
        <v>1364</v>
      </c>
    </row>
    <row r="1537" spans="1:39" x14ac:dyDescent="0.15">
      <c r="A1537" t="s">
        <v>223</v>
      </c>
      <c r="B1537">
        <v>70</v>
      </c>
      <c r="C1537">
        <v>1</v>
      </c>
      <c r="D1537">
        <v>1</v>
      </c>
      <c r="E1537" t="s">
        <v>29</v>
      </c>
      <c r="F1537" t="s">
        <v>206</v>
      </c>
      <c r="G1537">
        <v>31817</v>
      </c>
      <c r="H1537">
        <v>38667</v>
      </c>
      <c r="I1537">
        <v>99109</v>
      </c>
      <c r="J1537">
        <v>4311534.96</v>
      </c>
      <c r="K1537">
        <v>3476338.02</v>
      </c>
      <c r="L1537">
        <v>3240679.87</v>
      </c>
      <c r="M1537">
        <v>1447254.3367000001</v>
      </c>
      <c r="N1537">
        <v>13645</v>
      </c>
      <c r="O1537">
        <v>15260</v>
      </c>
      <c r="P1537">
        <v>47592</v>
      </c>
      <c r="Q1537">
        <v>1943974.61</v>
      </c>
      <c r="R1537">
        <v>1516164.18</v>
      </c>
      <c r="S1537">
        <v>1383876.47</v>
      </c>
      <c r="T1537">
        <v>738053.3811</v>
      </c>
      <c r="U1537">
        <v>18172</v>
      </c>
      <c r="V1537">
        <v>23407</v>
      </c>
      <c r="W1537">
        <v>51517</v>
      </c>
      <c r="X1537">
        <v>2367560.35</v>
      </c>
      <c r="Y1537">
        <v>1960173.84</v>
      </c>
      <c r="Z1537">
        <v>1856803.4</v>
      </c>
      <c r="AA1537">
        <v>709200.95559999999</v>
      </c>
      <c r="AB1537">
        <v>30603</v>
      </c>
      <c r="AC1537">
        <v>30739</v>
      </c>
      <c r="AD1537">
        <v>21691</v>
      </c>
      <c r="AE1537">
        <v>30473</v>
      </c>
      <c r="AF1537">
        <v>13150</v>
      </c>
      <c r="AG1537">
        <v>13328</v>
      </c>
      <c r="AH1537">
        <v>10604</v>
      </c>
      <c r="AI1537">
        <v>13141</v>
      </c>
      <c r="AJ1537">
        <v>17453</v>
      </c>
      <c r="AK1537">
        <v>17411</v>
      </c>
      <c r="AL1537">
        <v>11087</v>
      </c>
      <c r="AM1537">
        <v>17332</v>
      </c>
    </row>
    <row r="1538" spans="1:39" x14ac:dyDescent="0.15">
      <c r="A1538" t="s">
        <v>223</v>
      </c>
      <c r="B1538">
        <v>70</v>
      </c>
      <c r="C1538">
        <v>1</v>
      </c>
      <c r="D1538">
        <v>1</v>
      </c>
      <c r="E1538" t="s">
        <v>32</v>
      </c>
      <c r="F1538" t="s">
        <v>206</v>
      </c>
      <c r="G1538">
        <v>707</v>
      </c>
      <c r="H1538">
        <v>866</v>
      </c>
      <c r="I1538">
        <v>2303</v>
      </c>
      <c r="J1538">
        <v>103297.38</v>
      </c>
      <c r="K1538">
        <v>78617.899999999994</v>
      </c>
      <c r="L1538">
        <v>75345.990000000005</v>
      </c>
      <c r="M1538">
        <v>33203.551700000004</v>
      </c>
      <c r="N1538">
        <v>220</v>
      </c>
      <c r="O1538">
        <v>249</v>
      </c>
      <c r="P1538">
        <v>756</v>
      </c>
      <c r="Q1538">
        <v>31965.68</v>
      </c>
      <c r="R1538">
        <v>24054.77</v>
      </c>
      <c r="S1538">
        <v>22233.49</v>
      </c>
      <c r="T1538">
        <v>11735.282499999999</v>
      </c>
      <c r="U1538">
        <v>487</v>
      </c>
      <c r="V1538">
        <v>617</v>
      </c>
      <c r="W1538">
        <v>1547</v>
      </c>
      <c r="X1538">
        <v>71331.7</v>
      </c>
      <c r="Y1538">
        <v>54563.13</v>
      </c>
      <c r="Z1538">
        <v>53112.5</v>
      </c>
      <c r="AA1538">
        <v>21468.269199999999</v>
      </c>
      <c r="AB1538">
        <v>701</v>
      </c>
      <c r="AC1538">
        <v>635</v>
      </c>
      <c r="AD1538">
        <v>418</v>
      </c>
      <c r="AE1538">
        <v>630</v>
      </c>
      <c r="AF1538">
        <v>218</v>
      </c>
      <c r="AG1538">
        <v>206</v>
      </c>
      <c r="AH1538">
        <v>144</v>
      </c>
      <c r="AI1538">
        <v>209</v>
      </c>
      <c r="AJ1538">
        <v>483</v>
      </c>
      <c r="AK1538">
        <v>429</v>
      </c>
      <c r="AL1538">
        <v>274</v>
      </c>
      <c r="AM1538">
        <v>421</v>
      </c>
    </row>
    <row r="1539" spans="1:39" x14ac:dyDescent="0.15">
      <c r="A1539" t="s">
        <v>223</v>
      </c>
      <c r="B1539">
        <v>70</v>
      </c>
      <c r="C1539">
        <v>1</v>
      </c>
      <c r="D1539">
        <v>2</v>
      </c>
      <c r="E1539" t="s">
        <v>28</v>
      </c>
      <c r="F1539" t="s">
        <v>206</v>
      </c>
      <c r="G1539">
        <v>7899</v>
      </c>
      <c r="H1539">
        <v>8779</v>
      </c>
      <c r="I1539">
        <v>21430</v>
      </c>
      <c r="J1539">
        <v>974525.82</v>
      </c>
      <c r="K1539">
        <v>833102.02</v>
      </c>
      <c r="L1539">
        <v>790409.29</v>
      </c>
      <c r="M1539">
        <v>314948.7181</v>
      </c>
      <c r="N1539">
        <v>2827</v>
      </c>
      <c r="O1539">
        <v>3036</v>
      </c>
      <c r="P1539">
        <v>8839</v>
      </c>
      <c r="Q1539">
        <v>378831.02</v>
      </c>
      <c r="R1539">
        <v>309684.27</v>
      </c>
      <c r="S1539">
        <v>279117.27</v>
      </c>
      <c r="T1539">
        <v>138370.7311</v>
      </c>
      <c r="U1539">
        <v>5072</v>
      </c>
      <c r="V1539">
        <v>5743</v>
      </c>
      <c r="W1539">
        <v>12591</v>
      </c>
      <c r="X1539">
        <v>595694.80000000005</v>
      </c>
      <c r="Y1539">
        <v>523417.75</v>
      </c>
      <c r="Z1539">
        <v>511292.02</v>
      </c>
      <c r="AA1539">
        <v>176577.98699999999</v>
      </c>
      <c r="AB1539">
        <v>7570</v>
      </c>
      <c r="AC1539">
        <v>6501</v>
      </c>
      <c r="AD1539">
        <v>3382</v>
      </c>
      <c r="AE1539">
        <v>6269</v>
      </c>
      <c r="AF1539">
        <v>2696</v>
      </c>
      <c r="AG1539">
        <v>2739</v>
      </c>
      <c r="AH1539">
        <v>1800</v>
      </c>
      <c r="AI1539">
        <v>2466</v>
      </c>
      <c r="AJ1539">
        <v>4874</v>
      </c>
      <c r="AK1539">
        <v>3762</v>
      </c>
      <c r="AL1539">
        <v>1582</v>
      </c>
      <c r="AM1539">
        <v>3803</v>
      </c>
    </row>
    <row r="1540" spans="1:39" x14ac:dyDescent="0.15">
      <c r="A1540" t="s">
        <v>223</v>
      </c>
      <c r="B1540">
        <v>70</v>
      </c>
      <c r="C1540">
        <v>1</v>
      </c>
      <c r="D1540">
        <v>2</v>
      </c>
      <c r="E1540" t="s">
        <v>30</v>
      </c>
      <c r="F1540" t="s">
        <v>206</v>
      </c>
      <c r="G1540">
        <v>995</v>
      </c>
      <c r="H1540">
        <v>1099</v>
      </c>
      <c r="I1540">
        <v>2696</v>
      </c>
      <c r="J1540">
        <v>123483.05</v>
      </c>
      <c r="K1540">
        <v>105843.54</v>
      </c>
      <c r="L1540">
        <v>99253.23</v>
      </c>
      <c r="M1540">
        <v>39182.777300000002</v>
      </c>
      <c r="N1540">
        <v>364</v>
      </c>
      <c r="O1540">
        <v>383</v>
      </c>
      <c r="P1540">
        <v>1114</v>
      </c>
      <c r="Q1540">
        <v>47911.97</v>
      </c>
      <c r="R1540">
        <v>39958</v>
      </c>
      <c r="S1540">
        <v>34688.32</v>
      </c>
      <c r="T1540">
        <v>16816.386200000001</v>
      </c>
      <c r="U1540">
        <v>631</v>
      </c>
      <c r="V1540">
        <v>716</v>
      </c>
      <c r="W1540">
        <v>1582</v>
      </c>
      <c r="X1540">
        <v>75571.08</v>
      </c>
      <c r="Y1540">
        <v>65885.539999999994</v>
      </c>
      <c r="Z1540">
        <v>64564.91</v>
      </c>
      <c r="AA1540">
        <v>22366.391100000001</v>
      </c>
      <c r="AB1540">
        <v>937</v>
      </c>
      <c r="AC1540">
        <v>847</v>
      </c>
      <c r="AD1540">
        <v>380</v>
      </c>
      <c r="AE1540">
        <v>961</v>
      </c>
      <c r="AF1540">
        <v>342</v>
      </c>
      <c r="AG1540">
        <v>348</v>
      </c>
      <c r="AH1540">
        <v>213</v>
      </c>
      <c r="AI1540">
        <v>356</v>
      </c>
      <c r="AJ1540">
        <v>595</v>
      </c>
      <c r="AK1540">
        <v>499</v>
      </c>
      <c r="AL1540">
        <v>167</v>
      </c>
      <c r="AM1540">
        <v>605</v>
      </c>
    </row>
    <row r="1541" spans="1:39" x14ac:dyDescent="0.15">
      <c r="A1541" t="s">
        <v>223</v>
      </c>
      <c r="B1541">
        <v>70</v>
      </c>
      <c r="C1541">
        <v>1</v>
      </c>
      <c r="D1541">
        <v>2</v>
      </c>
      <c r="E1541" t="s">
        <v>29</v>
      </c>
      <c r="F1541" t="s">
        <v>206</v>
      </c>
      <c r="G1541">
        <v>2861</v>
      </c>
      <c r="H1541">
        <v>3246</v>
      </c>
      <c r="I1541">
        <v>8331</v>
      </c>
      <c r="J1541">
        <v>371857.89</v>
      </c>
      <c r="K1541">
        <v>306609.53999999998</v>
      </c>
      <c r="L1541">
        <v>289976.90999999997</v>
      </c>
      <c r="M1541">
        <v>120767.66989999999</v>
      </c>
      <c r="N1541">
        <v>974</v>
      </c>
      <c r="O1541">
        <v>1033</v>
      </c>
      <c r="P1541">
        <v>3213</v>
      </c>
      <c r="Q1541">
        <v>132996.38</v>
      </c>
      <c r="R1541">
        <v>106656.44</v>
      </c>
      <c r="S1541">
        <v>94179</v>
      </c>
      <c r="T1541">
        <v>48200.204700000002</v>
      </c>
      <c r="U1541">
        <v>1887</v>
      </c>
      <c r="V1541">
        <v>2213</v>
      </c>
      <c r="W1541">
        <v>5118</v>
      </c>
      <c r="X1541">
        <v>238861.51</v>
      </c>
      <c r="Y1541">
        <v>199953.1</v>
      </c>
      <c r="Z1541">
        <v>195797.91</v>
      </c>
      <c r="AA1541">
        <v>72567.465200000006</v>
      </c>
      <c r="AB1541">
        <v>2752</v>
      </c>
      <c r="AC1541">
        <v>2631</v>
      </c>
      <c r="AD1541">
        <v>1242</v>
      </c>
      <c r="AE1541">
        <v>2784</v>
      </c>
      <c r="AF1541">
        <v>934</v>
      </c>
      <c r="AG1541">
        <v>936</v>
      </c>
      <c r="AH1541">
        <v>595</v>
      </c>
      <c r="AI1541">
        <v>953</v>
      </c>
      <c r="AJ1541">
        <v>1818</v>
      </c>
      <c r="AK1541">
        <v>1695</v>
      </c>
      <c r="AL1541">
        <v>647</v>
      </c>
      <c r="AM1541">
        <v>1831</v>
      </c>
    </row>
    <row r="1542" spans="1:39" x14ac:dyDescent="0.15">
      <c r="A1542" t="s">
        <v>223</v>
      </c>
      <c r="B1542">
        <v>70</v>
      </c>
      <c r="C1542">
        <v>1</v>
      </c>
      <c r="D1542">
        <v>2</v>
      </c>
      <c r="E1542" t="s">
        <v>32</v>
      </c>
      <c r="F1542" t="s">
        <v>206</v>
      </c>
      <c r="G1542">
        <v>416</v>
      </c>
      <c r="H1542">
        <v>489</v>
      </c>
      <c r="I1542">
        <v>1289</v>
      </c>
      <c r="J1542">
        <v>59932.99</v>
      </c>
      <c r="K1542">
        <v>46603.76</v>
      </c>
      <c r="L1542">
        <v>45361.440000000002</v>
      </c>
      <c r="M1542">
        <v>18653.385300000002</v>
      </c>
      <c r="N1542">
        <v>83</v>
      </c>
      <c r="O1542">
        <v>100</v>
      </c>
      <c r="P1542">
        <v>283</v>
      </c>
      <c r="Q1542">
        <v>12422.72</v>
      </c>
      <c r="R1542">
        <v>9356.67</v>
      </c>
      <c r="S1542">
        <v>8296.43</v>
      </c>
      <c r="T1542">
        <v>4364.1715000000004</v>
      </c>
      <c r="U1542">
        <v>333</v>
      </c>
      <c r="V1542">
        <v>389</v>
      </c>
      <c r="W1542">
        <v>1006</v>
      </c>
      <c r="X1542">
        <v>47510.27</v>
      </c>
      <c r="Y1542">
        <v>37247.089999999997</v>
      </c>
      <c r="Z1542">
        <v>37065.01</v>
      </c>
      <c r="AA1542">
        <v>14289.2138</v>
      </c>
      <c r="AB1542">
        <v>401</v>
      </c>
      <c r="AC1542">
        <v>324</v>
      </c>
      <c r="AD1542">
        <v>165</v>
      </c>
      <c r="AE1542">
        <v>345</v>
      </c>
      <c r="AF1542">
        <v>80</v>
      </c>
      <c r="AG1542">
        <v>74</v>
      </c>
      <c r="AH1542">
        <v>48</v>
      </c>
      <c r="AI1542">
        <v>75</v>
      </c>
      <c r="AJ1542">
        <v>321</v>
      </c>
      <c r="AK1542">
        <v>250</v>
      </c>
      <c r="AL1542">
        <v>117</v>
      </c>
      <c r="AM1542">
        <v>270</v>
      </c>
    </row>
    <row r="1543" spans="1:39" x14ac:dyDescent="0.15">
      <c r="A1543" t="s">
        <v>223</v>
      </c>
      <c r="B1543">
        <v>70</v>
      </c>
      <c r="C1543">
        <v>2</v>
      </c>
      <c r="D1543">
        <v>0</v>
      </c>
      <c r="E1543" t="s">
        <v>28</v>
      </c>
      <c r="F1543" t="s">
        <v>206</v>
      </c>
      <c r="G1543">
        <v>76</v>
      </c>
      <c r="H1543">
        <v>164</v>
      </c>
      <c r="I1543">
        <v>297</v>
      </c>
      <c r="J1543">
        <v>11928.2</v>
      </c>
      <c r="K1543">
        <v>9307.1200000000008</v>
      </c>
      <c r="L1543">
        <v>7847.38</v>
      </c>
      <c r="M1543">
        <v>4338.9124000000002</v>
      </c>
      <c r="N1543">
        <v>76</v>
      </c>
      <c r="O1543">
        <v>79</v>
      </c>
      <c r="P1543">
        <v>175</v>
      </c>
      <c r="Q1543">
        <v>6495.37</v>
      </c>
      <c r="R1543">
        <v>4982.74</v>
      </c>
      <c r="S1543">
        <v>3627.97</v>
      </c>
      <c r="T1543">
        <v>2604.4580999999998</v>
      </c>
      <c r="U1543">
        <v>76</v>
      </c>
      <c r="V1543">
        <v>85</v>
      </c>
      <c r="W1543">
        <v>122</v>
      </c>
      <c r="X1543">
        <v>5432.83</v>
      </c>
      <c r="Y1543">
        <v>4324.38</v>
      </c>
      <c r="Z1543">
        <v>4219.41</v>
      </c>
      <c r="AA1543">
        <v>1734.4543000000001</v>
      </c>
      <c r="AB1543">
        <v>74</v>
      </c>
      <c r="AC1543">
        <v>76</v>
      </c>
      <c r="AD1543">
        <v>65</v>
      </c>
      <c r="AE1543">
        <v>41</v>
      </c>
      <c r="AF1543">
        <v>74</v>
      </c>
      <c r="AG1543">
        <v>76</v>
      </c>
      <c r="AH1543">
        <v>65</v>
      </c>
      <c r="AI1543">
        <v>41</v>
      </c>
      <c r="AJ1543">
        <v>74</v>
      </c>
      <c r="AK1543">
        <v>76</v>
      </c>
      <c r="AL1543">
        <v>65</v>
      </c>
      <c r="AM1543">
        <v>41</v>
      </c>
    </row>
    <row r="1544" spans="1:39" x14ac:dyDescent="0.15">
      <c r="A1544" t="s">
        <v>223</v>
      </c>
      <c r="B1544">
        <v>70</v>
      </c>
      <c r="C1544">
        <v>2</v>
      </c>
      <c r="D1544">
        <v>0</v>
      </c>
      <c r="E1544" t="s">
        <v>29</v>
      </c>
      <c r="F1544" t="s">
        <v>206</v>
      </c>
      <c r="G1544">
        <v>2</v>
      </c>
      <c r="H1544">
        <v>4</v>
      </c>
      <c r="I1544">
        <v>7</v>
      </c>
      <c r="J1544">
        <v>396.96</v>
      </c>
      <c r="K1544">
        <v>285.07</v>
      </c>
      <c r="L1544">
        <v>285.07</v>
      </c>
      <c r="M1544">
        <v>123.3454</v>
      </c>
      <c r="N1544">
        <v>2</v>
      </c>
      <c r="O1544">
        <v>2</v>
      </c>
      <c r="P1544">
        <v>5</v>
      </c>
      <c r="Q1544">
        <v>306.98</v>
      </c>
      <c r="R1544">
        <v>199.59</v>
      </c>
      <c r="S1544">
        <v>199.59</v>
      </c>
      <c r="T1544">
        <v>85.215400000000002</v>
      </c>
      <c r="U1544">
        <v>2</v>
      </c>
      <c r="V1544">
        <v>2</v>
      </c>
      <c r="W1544">
        <v>2</v>
      </c>
      <c r="X1544">
        <v>89.98</v>
      </c>
      <c r="Y1544">
        <v>85.48</v>
      </c>
      <c r="Z1544">
        <v>85.48</v>
      </c>
      <c r="AA1544">
        <v>38.130000000000003</v>
      </c>
      <c r="AB1544">
        <v>2</v>
      </c>
      <c r="AC1544">
        <v>2</v>
      </c>
      <c r="AD1544">
        <v>2</v>
      </c>
      <c r="AE1544">
        <v>2</v>
      </c>
      <c r="AF1544">
        <v>2</v>
      </c>
      <c r="AG1544">
        <v>2</v>
      </c>
      <c r="AH1544">
        <v>2</v>
      </c>
      <c r="AI1544">
        <v>2</v>
      </c>
      <c r="AJ1544">
        <v>2</v>
      </c>
      <c r="AK1544">
        <v>2</v>
      </c>
      <c r="AL1544">
        <v>2</v>
      </c>
      <c r="AM1544">
        <v>2</v>
      </c>
    </row>
    <row r="1545" spans="1:39" x14ac:dyDescent="0.15">
      <c r="A1545" t="s">
        <v>223</v>
      </c>
      <c r="B1545">
        <v>70</v>
      </c>
      <c r="C1545">
        <v>2</v>
      </c>
      <c r="D1545">
        <v>0</v>
      </c>
      <c r="E1545" t="s">
        <v>32</v>
      </c>
      <c r="F1545" t="s">
        <v>206</v>
      </c>
      <c r="G1545">
        <v>14</v>
      </c>
      <c r="H1545">
        <v>31</v>
      </c>
      <c r="I1545">
        <v>51</v>
      </c>
      <c r="J1545">
        <v>2248.6</v>
      </c>
      <c r="K1545">
        <v>1698.1</v>
      </c>
      <c r="L1545">
        <v>1671.11</v>
      </c>
      <c r="M1545">
        <v>722.92380000000003</v>
      </c>
      <c r="N1545">
        <v>14</v>
      </c>
      <c r="O1545">
        <v>16</v>
      </c>
      <c r="P1545">
        <v>25</v>
      </c>
      <c r="Q1545">
        <v>1057.82</v>
      </c>
      <c r="R1545">
        <v>768.07</v>
      </c>
      <c r="S1545">
        <v>741.08</v>
      </c>
      <c r="T1545">
        <v>352.61380000000003</v>
      </c>
      <c r="U1545">
        <v>14</v>
      </c>
      <c r="V1545">
        <v>15</v>
      </c>
      <c r="W1545">
        <v>26</v>
      </c>
      <c r="X1545">
        <v>1190.78</v>
      </c>
      <c r="Y1545">
        <v>930.03</v>
      </c>
      <c r="Z1545">
        <v>930.03</v>
      </c>
      <c r="AA1545">
        <v>370.31</v>
      </c>
      <c r="AB1545">
        <v>14</v>
      </c>
      <c r="AC1545">
        <v>13</v>
      </c>
      <c r="AD1545">
        <v>13</v>
      </c>
      <c r="AE1545">
        <v>10</v>
      </c>
      <c r="AF1545">
        <v>14</v>
      </c>
      <c r="AG1545">
        <v>13</v>
      </c>
      <c r="AH1545">
        <v>13</v>
      </c>
      <c r="AI1545">
        <v>10</v>
      </c>
      <c r="AJ1545">
        <v>14</v>
      </c>
      <c r="AK1545">
        <v>13</v>
      </c>
      <c r="AL1545">
        <v>13</v>
      </c>
      <c r="AM1545">
        <v>10</v>
      </c>
    </row>
    <row r="1546" spans="1:39" x14ac:dyDescent="0.15">
      <c r="A1546" t="s">
        <v>223</v>
      </c>
      <c r="B1546">
        <v>70</v>
      </c>
      <c r="C1546">
        <v>2</v>
      </c>
      <c r="D1546">
        <v>1</v>
      </c>
      <c r="E1546" t="s">
        <v>28</v>
      </c>
      <c r="F1546" t="s">
        <v>206</v>
      </c>
      <c r="G1546">
        <v>927</v>
      </c>
      <c r="H1546">
        <v>2016</v>
      </c>
      <c r="I1546">
        <v>3516</v>
      </c>
      <c r="J1546">
        <v>136486.87</v>
      </c>
      <c r="K1546">
        <v>110641.91</v>
      </c>
      <c r="L1546">
        <v>94796.86</v>
      </c>
      <c r="M1546">
        <v>48849.423799999997</v>
      </c>
      <c r="N1546">
        <v>927</v>
      </c>
      <c r="O1546">
        <v>983</v>
      </c>
      <c r="P1546">
        <v>2052</v>
      </c>
      <c r="Q1546">
        <v>77245.78</v>
      </c>
      <c r="R1546">
        <v>61194.44</v>
      </c>
      <c r="S1546">
        <v>48283.82</v>
      </c>
      <c r="T1546">
        <v>29697.787799999998</v>
      </c>
      <c r="U1546">
        <v>927</v>
      </c>
      <c r="V1546">
        <v>1033</v>
      </c>
      <c r="W1546">
        <v>1464</v>
      </c>
      <c r="X1546">
        <v>59241.09</v>
      </c>
      <c r="Y1546">
        <v>49447.47</v>
      </c>
      <c r="Z1546">
        <v>46513.04</v>
      </c>
      <c r="AA1546">
        <v>19151.635999999999</v>
      </c>
      <c r="AB1546">
        <v>901</v>
      </c>
      <c r="AC1546">
        <v>909</v>
      </c>
      <c r="AD1546">
        <v>727</v>
      </c>
      <c r="AE1546">
        <v>866</v>
      </c>
      <c r="AF1546">
        <v>901</v>
      </c>
      <c r="AG1546">
        <v>909</v>
      </c>
      <c r="AH1546">
        <v>727</v>
      </c>
      <c r="AI1546">
        <v>866</v>
      </c>
      <c r="AJ1546">
        <v>901</v>
      </c>
      <c r="AK1546">
        <v>909</v>
      </c>
      <c r="AL1546">
        <v>727</v>
      </c>
      <c r="AM1546">
        <v>866</v>
      </c>
    </row>
    <row r="1547" spans="1:39" x14ac:dyDescent="0.15">
      <c r="A1547" t="s">
        <v>223</v>
      </c>
      <c r="B1547">
        <v>70</v>
      </c>
      <c r="C1547">
        <v>2</v>
      </c>
      <c r="D1547">
        <v>1</v>
      </c>
      <c r="E1547" t="s">
        <v>30</v>
      </c>
      <c r="F1547" t="s">
        <v>206</v>
      </c>
      <c r="G1547">
        <v>107</v>
      </c>
      <c r="H1547">
        <v>239</v>
      </c>
      <c r="I1547">
        <v>414</v>
      </c>
      <c r="J1547">
        <v>16749.849999999999</v>
      </c>
      <c r="K1547">
        <v>13554.74</v>
      </c>
      <c r="L1547">
        <v>11303.67</v>
      </c>
      <c r="M1547">
        <v>5654.4209000000001</v>
      </c>
      <c r="N1547">
        <v>107</v>
      </c>
      <c r="O1547">
        <v>115</v>
      </c>
      <c r="P1547">
        <v>224</v>
      </c>
      <c r="Q1547">
        <v>8705.06</v>
      </c>
      <c r="R1547">
        <v>6835.97</v>
      </c>
      <c r="S1547">
        <v>5299.1</v>
      </c>
      <c r="T1547">
        <v>3213.1779000000001</v>
      </c>
      <c r="U1547">
        <v>107</v>
      </c>
      <c r="V1547">
        <v>124</v>
      </c>
      <c r="W1547">
        <v>190</v>
      </c>
      <c r="X1547">
        <v>8044.79</v>
      </c>
      <c r="Y1547">
        <v>6718.77</v>
      </c>
      <c r="Z1547">
        <v>6004.57</v>
      </c>
      <c r="AA1547">
        <v>2441.2429999999999</v>
      </c>
      <c r="AB1547">
        <v>102</v>
      </c>
      <c r="AC1547">
        <v>105</v>
      </c>
      <c r="AD1547">
        <v>76</v>
      </c>
      <c r="AE1547">
        <v>103</v>
      </c>
      <c r="AF1547">
        <v>102</v>
      </c>
      <c r="AG1547">
        <v>105</v>
      </c>
      <c r="AH1547">
        <v>76</v>
      </c>
      <c r="AI1547">
        <v>103</v>
      </c>
      <c r="AJ1547">
        <v>102</v>
      </c>
      <c r="AK1547">
        <v>105</v>
      </c>
      <c r="AL1547">
        <v>76</v>
      </c>
      <c r="AM1547">
        <v>103</v>
      </c>
    </row>
    <row r="1548" spans="1:39" x14ac:dyDescent="0.15">
      <c r="A1548" t="s">
        <v>223</v>
      </c>
      <c r="B1548">
        <v>70</v>
      </c>
      <c r="C1548">
        <v>2</v>
      </c>
      <c r="D1548">
        <v>1</v>
      </c>
      <c r="E1548" t="s">
        <v>29</v>
      </c>
      <c r="F1548" t="s">
        <v>206</v>
      </c>
      <c r="G1548">
        <v>1669</v>
      </c>
      <c r="H1548">
        <v>3691</v>
      </c>
      <c r="I1548">
        <v>6642</v>
      </c>
      <c r="J1548">
        <v>262789.58</v>
      </c>
      <c r="K1548">
        <v>202470.76</v>
      </c>
      <c r="L1548">
        <v>170970.6</v>
      </c>
      <c r="M1548">
        <v>94889.728499999997</v>
      </c>
      <c r="N1548">
        <v>1669</v>
      </c>
      <c r="O1548">
        <v>1782</v>
      </c>
      <c r="P1548">
        <v>3848</v>
      </c>
      <c r="Q1548">
        <v>145924.97</v>
      </c>
      <c r="R1548">
        <v>109577.42</v>
      </c>
      <c r="S1548">
        <v>83325.759999999995</v>
      </c>
      <c r="T1548">
        <v>57138.640899999999</v>
      </c>
      <c r="U1548">
        <v>1669</v>
      </c>
      <c r="V1548">
        <v>1909</v>
      </c>
      <c r="W1548">
        <v>2794</v>
      </c>
      <c r="X1548">
        <v>116864.61</v>
      </c>
      <c r="Y1548">
        <v>92893.34</v>
      </c>
      <c r="Z1548">
        <v>87644.84</v>
      </c>
      <c r="AA1548">
        <v>37751.087599999999</v>
      </c>
      <c r="AB1548">
        <v>1604</v>
      </c>
      <c r="AC1548">
        <v>1657</v>
      </c>
      <c r="AD1548">
        <v>1332</v>
      </c>
      <c r="AE1548">
        <v>1617</v>
      </c>
      <c r="AF1548">
        <v>1604</v>
      </c>
      <c r="AG1548">
        <v>1657</v>
      </c>
      <c r="AH1548">
        <v>1332</v>
      </c>
      <c r="AI1548">
        <v>1617</v>
      </c>
      <c r="AJ1548">
        <v>1604</v>
      </c>
      <c r="AK1548">
        <v>1657</v>
      </c>
      <c r="AL1548">
        <v>1332</v>
      </c>
      <c r="AM1548">
        <v>1617</v>
      </c>
    </row>
    <row r="1549" spans="1:39" x14ac:dyDescent="0.15">
      <c r="A1549" t="s">
        <v>223</v>
      </c>
      <c r="B1549">
        <v>70</v>
      </c>
      <c r="C1549">
        <v>2</v>
      </c>
      <c r="D1549">
        <v>1</v>
      </c>
      <c r="E1549" t="s">
        <v>32</v>
      </c>
      <c r="F1549" t="s">
        <v>206</v>
      </c>
      <c r="G1549">
        <v>31</v>
      </c>
      <c r="H1549">
        <v>69</v>
      </c>
      <c r="I1549">
        <v>133</v>
      </c>
      <c r="J1549">
        <v>5121.1000000000004</v>
      </c>
      <c r="K1549">
        <v>3878.84</v>
      </c>
      <c r="L1549">
        <v>3520.95</v>
      </c>
      <c r="M1549">
        <v>1915.4475</v>
      </c>
      <c r="N1549">
        <v>31</v>
      </c>
      <c r="O1549">
        <v>33</v>
      </c>
      <c r="P1549">
        <v>65</v>
      </c>
      <c r="Q1549">
        <v>2565.44</v>
      </c>
      <c r="R1549">
        <v>1909.2</v>
      </c>
      <c r="S1549">
        <v>1551.31</v>
      </c>
      <c r="T1549">
        <v>1004.7474999999999</v>
      </c>
      <c r="U1549">
        <v>31</v>
      </c>
      <c r="V1549">
        <v>36</v>
      </c>
      <c r="W1549">
        <v>68</v>
      </c>
      <c r="X1549">
        <v>2555.66</v>
      </c>
      <c r="Y1549">
        <v>1969.64</v>
      </c>
      <c r="Z1549">
        <v>1969.64</v>
      </c>
      <c r="AA1549">
        <v>910.7</v>
      </c>
      <c r="AB1549">
        <v>30</v>
      </c>
      <c r="AC1549">
        <v>31</v>
      </c>
      <c r="AD1549">
        <v>26</v>
      </c>
      <c r="AE1549">
        <v>25</v>
      </c>
      <c r="AF1549">
        <v>30</v>
      </c>
      <c r="AG1549">
        <v>31</v>
      </c>
      <c r="AH1549">
        <v>26</v>
      </c>
      <c r="AI1549">
        <v>25</v>
      </c>
      <c r="AJ1549">
        <v>30</v>
      </c>
      <c r="AK1549">
        <v>31</v>
      </c>
      <c r="AL1549">
        <v>26</v>
      </c>
      <c r="AM1549">
        <v>25</v>
      </c>
    </row>
    <row r="1550" spans="1:39" x14ac:dyDescent="0.15">
      <c r="A1550" t="s">
        <v>223</v>
      </c>
      <c r="B1550">
        <v>70</v>
      </c>
      <c r="C1550">
        <v>2</v>
      </c>
      <c r="D1550">
        <v>2</v>
      </c>
      <c r="E1550" t="s">
        <v>28</v>
      </c>
      <c r="F1550" t="s">
        <v>206</v>
      </c>
      <c r="G1550">
        <v>113</v>
      </c>
      <c r="H1550">
        <v>243</v>
      </c>
      <c r="I1550">
        <v>406</v>
      </c>
      <c r="J1550">
        <v>17121.79</v>
      </c>
      <c r="K1550">
        <v>13744.99</v>
      </c>
      <c r="L1550">
        <v>11284.42</v>
      </c>
      <c r="M1550">
        <v>5682.1256000000003</v>
      </c>
      <c r="N1550">
        <v>113</v>
      </c>
      <c r="O1550">
        <v>117</v>
      </c>
      <c r="P1550">
        <v>223</v>
      </c>
      <c r="Q1550">
        <v>9102.15</v>
      </c>
      <c r="R1550">
        <v>7160.53</v>
      </c>
      <c r="S1550">
        <v>4894.42</v>
      </c>
      <c r="T1550">
        <v>3165.1886</v>
      </c>
      <c r="U1550">
        <v>113</v>
      </c>
      <c r="V1550">
        <v>126</v>
      </c>
      <c r="W1550">
        <v>183</v>
      </c>
      <c r="X1550">
        <v>8019.64</v>
      </c>
      <c r="Y1550">
        <v>6584.46</v>
      </c>
      <c r="Z1550">
        <v>6390</v>
      </c>
      <c r="AA1550">
        <v>2516.9369999999999</v>
      </c>
      <c r="AB1550">
        <v>109</v>
      </c>
      <c r="AC1550">
        <v>110</v>
      </c>
      <c r="AD1550">
        <v>66</v>
      </c>
      <c r="AE1550">
        <v>103</v>
      </c>
      <c r="AF1550">
        <v>109</v>
      </c>
      <c r="AG1550">
        <v>110</v>
      </c>
      <c r="AH1550">
        <v>66</v>
      </c>
      <c r="AI1550">
        <v>103</v>
      </c>
      <c r="AJ1550">
        <v>109</v>
      </c>
      <c r="AK1550">
        <v>110</v>
      </c>
      <c r="AL1550">
        <v>66</v>
      </c>
      <c r="AM1550">
        <v>103</v>
      </c>
    </row>
    <row r="1551" spans="1:39" x14ac:dyDescent="0.15">
      <c r="A1551" t="s">
        <v>223</v>
      </c>
      <c r="B1551">
        <v>70</v>
      </c>
      <c r="C1551">
        <v>2</v>
      </c>
      <c r="D1551">
        <v>2</v>
      </c>
      <c r="E1551" t="s">
        <v>30</v>
      </c>
      <c r="F1551" t="s">
        <v>206</v>
      </c>
      <c r="G1551">
        <v>21</v>
      </c>
      <c r="H1551">
        <v>46</v>
      </c>
      <c r="I1551">
        <v>68</v>
      </c>
      <c r="J1551">
        <v>2886.4</v>
      </c>
      <c r="K1551">
        <v>2525.5100000000002</v>
      </c>
      <c r="L1551">
        <v>2172.61</v>
      </c>
      <c r="M1551">
        <v>982.93589999999995</v>
      </c>
      <c r="N1551">
        <v>21</v>
      </c>
      <c r="O1551">
        <v>22</v>
      </c>
      <c r="P1551">
        <v>35</v>
      </c>
      <c r="Q1551">
        <v>1529.7</v>
      </c>
      <c r="R1551">
        <v>1329</v>
      </c>
      <c r="S1551">
        <v>1016.09</v>
      </c>
      <c r="T1551">
        <v>502.58519999999999</v>
      </c>
      <c r="U1551">
        <v>21</v>
      </c>
      <c r="V1551">
        <v>24</v>
      </c>
      <c r="W1551">
        <v>33</v>
      </c>
      <c r="X1551">
        <v>1356.7</v>
      </c>
      <c r="Y1551">
        <v>1196.51</v>
      </c>
      <c r="Z1551">
        <v>1156.52</v>
      </c>
      <c r="AA1551">
        <v>480.35070000000002</v>
      </c>
      <c r="AB1551">
        <v>20</v>
      </c>
      <c r="AC1551">
        <v>20</v>
      </c>
      <c r="AD1551">
        <v>10</v>
      </c>
      <c r="AE1551">
        <v>20</v>
      </c>
      <c r="AF1551">
        <v>20</v>
      </c>
      <c r="AG1551">
        <v>20</v>
      </c>
      <c r="AH1551">
        <v>10</v>
      </c>
      <c r="AI1551">
        <v>20</v>
      </c>
      <c r="AJ1551">
        <v>20</v>
      </c>
      <c r="AK1551">
        <v>20</v>
      </c>
      <c r="AL1551">
        <v>10</v>
      </c>
      <c r="AM1551">
        <v>20</v>
      </c>
    </row>
    <row r="1552" spans="1:39" x14ac:dyDescent="0.15">
      <c r="A1552" t="s">
        <v>223</v>
      </c>
      <c r="B1552">
        <v>70</v>
      </c>
      <c r="C1552">
        <v>2</v>
      </c>
      <c r="D1552">
        <v>2</v>
      </c>
      <c r="E1552" t="s">
        <v>29</v>
      </c>
      <c r="F1552" t="s">
        <v>206</v>
      </c>
      <c r="G1552">
        <v>70</v>
      </c>
      <c r="H1552">
        <v>151</v>
      </c>
      <c r="I1552">
        <v>264</v>
      </c>
      <c r="J1552">
        <v>10342.81</v>
      </c>
      <c r="K1552">
        <v>8272.7000000000007</v>
      </c>
      <c r="L1552">
        <v>6897.41</v>
      </c>
      <c r="M1552">
        <v>3875.6242000000002</v>
      </c>
      <c r="N1552">
        <v>70</v>
      </c>
      <c r="O1552">
        <v>72</v>
      </c>
      <c r="P1552">
        <v>156</v>
      </c>
      <c r="Q1552">
        <v>5915.61</v>
      </c>
      <c r="R1552">
        <v>4672.49</v>
      </c>
      <c r="S1552">
        <v>3297.2</v>
      </c>
      <c r="T1552">
        <v>2375</v>
      </c>
      <c r="U1552">
        <v>70</v>
      </c>
      <c r="V1552">
        <v>79</v>
      </c>
      <c r="W1552">
        <v>108</v>
      </c>
      <c r="X1552">
        <v>4427.2</v>
      </c>
      <c r="Y1552">
        <v>3600.21</v>
      </c>
      <c r="Z1552">
        <v>3600.21</v>
      </c>
      <c r="AA1552">
        <v>1500.6242</v>
      </c>
      <c r="AB1552">
        <v>64</v>
      </c>
      <c r="AC1552">
        <v>67</v>
      </c>
      <c r="AD1552">
        <v>41</v>
      </c>
      <c r="AE1552">
        <v>68</v>
      </c>
      <c r="AF1552">
        <v>64</v>
      </c>
      <c r="AG1552">
        <v>67</v>
      </c>
      <c r="AH1552">
        <v>41</v>
      </c>
      <c r="AI1552">
        <v>68</v>
      </c>
      <c r="AJ1552">
        <v>64</v>
      </c>
      <c r="AK1552">
        <v>67</v>
      </c>
      <c r="AL1552">
        <v>41</v>
      </c>
      <c r="AM1552">
        <v>68</v>
      </c>
    </row>
    <row r="1553" spans="1:39" x14ac:dyDescent="0.15">
      <c r="A1553" t="s">
        <v>223</v>
      </c>
      <c r="B1553">
        <v>70</v>
      </c>
      <c r="C1553">
        <v>2</v>
      </c>
      <c r="D1553">
        <v>2</v>
      </c>
      <c r="E1553" t="s">
        <v>32</v>
      </c>
      <c r="F1553" t="s">
        <v>206</v>
      </c>
      <c r="G1553">
        <v>14</v>
      </c>
      <c r="H1553">
        <v>30</v>
      </c>
      <c r="I1553">
        <v>45</v>
      </c>
      <c r="J1553">
        <v>2131.7399999999998</v>
      </c>
      <c r="K1553">
        <v>1655.46</v>
      </c>
      <c r="L1553">
        <v>1393.32</v>
      </c>
      <c r="M1553">
        <v>730.67669999999998</v>
      </c>
      <c r="N1553">
        <v>14</v>
      </c>
      <c r="O1553">
        <v>14</v>
      </c>
      <c r="P1553">
        <v>22</v>
      </c>
      <c r="Q1553">
        <v>992.8</v>
      </c>
      <c r="R1553">
        <v>738.86</v>
      </c>
      <c r="S1553">
        <v>476.72</v>
      </c>
      <c r="T1553">
        <v>371.13670000000002</v>
      </c>
      <c r="U1553">
        <v>14</v>
      </c>
      <c r="V1553">
        <v>16</v>
      </c>
      <c r="W1553">
        <v>23</v>
      </c>
      <c r="X1553">
        <v>1138.94</v>
      </c>
      <c r="Y1553">
        <v>916.6</v>
      </c>
      <c r="Z1553">
        <v>916.6</v>
      </c>
      <c r="AA1553">
        <v>359.54</v>
      </c>
      <c r="AB1553">
        <v>13</v>
      </c>
      <c r="AC1553">
        <v>14</v>
      </c>
      <c r="AD1553">
        <v>9</v>
      </c>
      <c r="AE1553">
        <v>12</v>
      </c>
      <c r="AF1553">
        <v>13</v>
      </c>
      <c r="AG1553">
        <v>14</v>
      </c>
      <c r="AH1553">
        <v>9</v>
      </c>
      <c r="AI1553">
        <v>12</v>
      </c>
      <c r="AJ1553">
        <v>13</v>
      </c>
      <c r="AK1553">
        <v>14</v>
      </c>
      <c r="AL1553">
        <v>9</v>
      </c>
      <c r="AM1553">
        <v>12</v>
      </c>
    </row>
    <row r="1554" spans="1:39" x14ac:dyDescent="0.15">
      <c r="A1554" t="s">
        <v>223</v>
      </c>
      <c r="B1554">
        <v>100</v>
      </c>
      <c r="C1554">
        <v>1</v>
      </c>
      <c r="D1554">
        <v>0</v>
      </c>
      <c r="E1554" t="s">
        <v>28</v>
      </c>
      <c r="F1554" t="s">
        <v>206</v>
      </c>
      <c r="G1554">
        <v>6895</v>
      </c>
      <c r="H1554">
        <v>7009</v>
      </c>
      <c r="I1554">
        <v>8877</v>
      </c>
      <c r="J1554">
        <v>336344.63</v>
      </c>
      <c r="K1554">
        <v>271580.71999999997</v>
      </c>
      <c r="L1554">
        <v>260559.67</v>
      </c>
      <c r="M1554">
        <v>120248.8023</v>
      </c>
      <c r="N1554">
        <v>1304</v>
      </c>
      <c r="O1554">
        <v>1320</v>
      </c>
      <c r="P1554">
        <v>1872</v>
      </c>
      <c r="Q1554">
        <v>67674.259999999995</v>
      </c>
      <c r="R1554">
        <v>54184.4</v>
      </c>
      <c r="S1554">
        <v>50353.9</v>
      </c>
      <c r="T1554">
        <v>27348.196599999999</v>
      </c>
      <c r="U1554">
        <v>5591</v>
      </c>
      <c r="V1554">
        <v>5689</v>
      </c>
      <c r="W1554">
        <v>7005</v>
      </c>
      <c r="X1554">
        <v>268670.37</v>
      </c>
      <c r="Y1554">
        <v>217396.32</v>
      </c>
      <c r="Z1554">
        <v>210205.77</v>
      </c>
      <c r="AA1554">
        <v>92900.6057</v>
      </c>
      <c r="AB1554">
        <v>6791</v>
      </c>
      <c r="AC1554">
        <v>3941</v>
      </c>
      <c r="AD1554">
        <v>2995</v>
      </c>
      <c r="AE1554">
        <v>2517</v>
      </c>
      <c r="AF1554">
        <v>1291</v>
      </c>
      <c r="AG1554">
        <v>1253</v>
      </c>
      <c r="AH1554">
        <v>992</v>
      </c>
      <c r="AI1554">
        <v>621</v>
      </c>
      <c r="AJ1554">
        <v>5500</v>
      </c>
      <c r="AK1554">
        <v>2688</v>
      </c>
      <c r="AL1554">
        <v>2003</v>
      </c>
      <c r="AM1554">
        <v>1896</v>
      </c>
    </row>
    <row r="1555" spans="1:39" x14ac:dyDescent="0.15">
      <c r="A1555" t="s">
        <v>223</v>
      </c>
      <c r="B1555">
        <v>100</v>
      </c>
      <c r="C1555">
        <v>1</v>
      </c>
      <c r="D1555">
        <v>0</v>
      </c>
      <c r="E1555" t="s">
        <v>30</v>
      </c>
      <c r="F1555" t="s">
        <v>206</v>
      </c>
      <c r="G1555">
        <v>9</v>
      </c>
      <c r="H1555">
        <v>9</v>
      </c>
      <c r="I1555">
        <v>10</v>
      </c>
      <c r="J1555">
        <v>348.91</v>
      </c>
      <c r="K1555">
        <v>294.91000000000003</v>
      </c>
      <c r="L1555">
        <v>244.92</v>
      </c>
      <c r="M1555">
        <v>131.2938</v>
      </c>
      <c r="N1555">
        <v>4</v>
      </c>
      <c r="O1555">
        <v>4</v>
      </c>
      <c r="P1555">
        <v>5</v>
      </c>
      <c r="Q1555">
        <v>138.96</v>
      </c>
      <c r="R1555">
        <v>126.96</v>
      </c>
      <c r="S1555">
        <v>76.97</v>
      </c>
      <c r="T1555">
        <v>57.953800000000001</v>
      </c>
      <c r="U1555">
        <v>5</v>
      </c>
      <c r="V1555">
        <v>5</v>
      </c>
      <c r="W1555">
        <v>5</v>
      </c>
      <c r="X1555">
        <v>209.95</v>
      </c>
      <c r="Y1555">
        <v>167.95</v>
      </c>
      <c r="Z1555">
        <v>167.95</v>
      </c>
      <c r="AA1555">
        <v>73.34</v>
      </c>
      <c r="AB1555">
        <v>9</v>
      </c>
      <c r="AC1555">
        <v>7</v>
      </c>
      <c r="AD1555">
        <v>3</v>
      </c>
      <c r="AE1555">
        <v>4</v>
      </c>
      <c r="AF1555">
        <v>4</v>
      </c>
      <c r="AG1555">
        <v>4</v>
      </c>
      <c r="AH1555">
        <v>2</v>
      </c>
      <c r="AI1555">
        <v>3</v>
      </c>
      <c r="AJ1555">
        <v>5</v>
      </c>
      <c r="AK1555">
        <v>3</v>
      </c>
      <c r="AL1555">
        <v>1</v>
      </c>
      <c r="AM1555">
        <v>1</v>
      </c>
    </row>
    <row r="1556" spans="1:39" x14ac:dyDescent="0.15">
      <c r="A1556" t="s">
        <v>223</v>
      </c>
      <c r="B1556">
        <v>100</v>
      </c>
      <c r="C1556">
        <v>1</v>
      </c>
      <c r="D1556">
        <v>0</v>
      </c>
      <c r="E1556" t="s">
        <v>29</v>
      </c>
      <c r="F1556" t="s">
        <v>206</v>
      </c>
      <c r="G1556">
        <v>24</v>
      </c>
      <c r="H1556">
        <v>24</v>
      </c>
      <c r="I1556">
        <v>34</v>
      </c>
      <c r="J1556">
        <v>1342.7</v>
      </c>
      <c r="K1556">
        <v>1010.18</v>
      </c>
      <c r="L1556">
        <v>957.69</v>
      </c>
      <c r="M1556">
        <v>537.58109999999999</v>
      </c>
      <c r="N1556">
        <v>7</v>
      </c>
      <c r="O1556">
        <v>7</v>
      </c>
      <c r="P1556">
        <v>13</v>
      </c>
      <c r="Q1556">
        <v>479.87</v>
      </c>
      <c r="R1556">
        <v>331.4</v>
      </c>
      <c r="S1556">
        <v>331.4</v>
      </c>
      <c r="T1556">
        <v>247.4111</v>
      </c>
      <c r="U1556">
        <v>17</v>
      </c>
      <c r="V1556">
        <v>17</v>
      </c>
      <c r="W1556">
        <v>21</v>
      </c>
      <c r="X1556">
        <v>862.83</v>
      </c>
      <c r="Y1556">
        <v>678.78</v>
      </c>
      <c r="Z1556">
        <v>626.29</v>
      </c>
      <c r="AA1556">
        <v>290.17</v>
      </c>
      <c r="AB1556">
        <v>24</v>
      </c>
      <c r="AC1556">
        <v>16</v>
      </c>
      <c r="AD1556">
        <v>11</v>
      </c>
      <c r="AE1556">
        <v>16</v>
      </c>
      <c r="AF1556">
        <v>7</v>
      </c>
      <c r="AG1556">
        <v>7</v>
      </c>
      <c r="AH1556">
        <v>7</v>
      </c>
      <c r="AI1556">
        <v>7</v>
      </c>
      <c r="AJ1556">
        <v>17</v>
      </c>
      <c r="AK1556">
        <v>9</v>
      </c>
      <c r="AL1556">
        <v>4</v>
      </c>
      <c r="AM1556">
        <v>9</v>
      </c>
    </row>
    <row r="1557" spans="1:39" x14ac:dyDescent="0.15">
      <c r="A1557" t="s">
        <v>223</v>
      </c>
      <c r="B1557">
        <v>100</v>
      </c>
      <c r="C1557">
        <v>1</v>
      </c>
      <c r="D1557">
        <v>0</v>
      </c>
      <c r="E1557" t="s">
        <v>32</v>
      </c>
      <c r="F1557" t="s">
        <v>206</v>
      </c>
      <c r="G1557">
        <v>340</v>
      </c>
      <c r="H1557">
        <v>358</v>
      </c>
      <c r="I1557">
        <v>527</v>
      </c>
      <c r="J1557">
        <v>21246.48</v>
      </c>
      <c r="K1557">
        <v>15164.89</v>
      </c>
      <c r="L1557">
        <v>14808.49</v>
      </c>
      <c r="M1557">
        <v>7389.2172</v>
      </c>
      <c r="N1557">
        <v>47</v>
      </c>
      <c r="O1557">
        <v>47</v>
      </c>
      <c r="P1557">
        <v>70</v>
      </c>
      <c r="Q1557">
        <v>2882.34</v>
      </c>
      <c r="R1557">
        <v>2080.4299999999998</v>
      </c>
      <c r="S1557">
        <v>1862.7</v>
      </c>
      <c r="T1557">
        <v>1128.1612</v>
      </c>
      <c r="U1557">
        <v>293</v>
      </c>
      <c r="V1557">
        <v>311</v>
      </c>
      <c r="W1557">
        <v>457</v>
      </c>
      <c r="X1557">
        <v>18364.14</v>
      </c>
      <c r="Y1557">
        <v>13084.46</v>
      </c>
      <c r="Z1557">
        <v>12945.79</v>
      </c>
      <c r="AA1557">
        <v>6261.0559999999996</v>
      </c>
      <c r="AB1557">
        <v>338</v>
      </c>
      <c r="AC1557">
        <v>174</v>
      </c>
      <c r="AD1557">
        <v>144</v>
      </c>
      <c r="AE1557">
        <v>153</v>
      </c>
      <c r="AF1557">
        <v>47</v>
      </c>
      <c r="AG1557">
        <v>45</v>
      </c>
      <c r="AH1557">
        <v>40</v>
      </c>
      <c r="AI1557">
        <v>32</v>
      </c>
      <c r="AJ1557">
        <v>291</v>
      </c>
      <c r="AK1557">
        <v>129</v>
      </c>
      <c r="AL1557">
        <v>104</v>
      </c>
      <c r="AM1557">
        <v>121</v>
      </c>
    </row>
    <row r="1558" spans="1:39" x14ac:dyDescent="0.15">
      <c r="A1558" t="s">
        <v>223</v>
      </c>
      <c r="B1558">
        <v>100</v>
      </c>
      <c r="C1558">
        <v>1</v>
      </c>
      <c r="D1558">
        <v>1</v>
      </c>
      <c r="E1558" t="s">
        <v>28</v>
      </c>
      <c r="F1558" t="s">
        <v>206</v>
      </c>
      <c r="G1558">
        <v>20888</v>
      </c>
      <c r="H1558">
        <v>21562</v>
      </c>
      <c r="I1558">
        <v>29070</v>
      </c>
      <c r="J1558">
        <v>1062506</v>
      </c>
      <c r="K1558">
        <v>862872.58</v>
      </c>
      <c r="L1558">
        <v>803102.17</v>
      </c>
      <c r="M1558">
        <v>384760.95490000001</v>
      </c>
      <c r="N1558">
        <v>8575</v>
      </c>
      <c r="O1558">
        <v>8794</v>
      </c>
      <c r="P1558">
        <v>13304</v>
      </c>
      <c r="Q1558">
        <v>458631.48</v>
      </c>
      <c r="R1558">
        <v>364490.5</v>
      </c>
      <c r="S1558">
        <v>340239.69</v>
      </c>
      <c r="T1558">
        <v>184907.23879999999</v>
      </c>
      <c r="U1558">
        <v>12313</v>
      </c>
      <c r="V1558">
        <v>12768</v>
      </c>
      <c r="W1558">
        <v>15766</v>
      </c>
      <c r="X1558">
        <v>603874.52</v>
      </c>
      <c r="Y1558">
        <v>498382.08000000002</v>
      </c>
      <c r="Z1558">
        <v>462862.48</v>
      </c>
      <c r="AA1558">
        <v>199853.71609999999</v>
      </c>
      <c r="AB1558">
        <v>19930</v>
      </c>
      <c r="AC1558">
        <v>18909</v>
      </c>
      <c r="AD1558">
        <v>12620</v>
      </c>
      <c r="AE1558">
        <v>17722</v>
      </c>
      <c r="AF1558">
        <v>8304</v>
      </c>
      <c r="AG1558">
        <v>8255</v>
      </c>
      <c r="AH1558">
        <v>6244</v>
      </c>
      <c r="AI1558">
        <v>7687</v>
      </c>
      <c r="AJ1558">
        <v>11626</v>
      </c>
      <c r="AK1558">
        <v>10654</v>
      </c>
      <c r="AL1558">
        <v>6376</v>
      </c>
      <c r="AM1558">
        <v>10035</v>
      </c>
    </row>
    <row r="1559" spans="1:39" x14ac:dyDescent="0.15">
      <c r="A1559" t="s">
        <v>223</v>
      </c>
      <c r="B1559">
        <v>100</v>
      </c>
      <c r="C1559">
        <v>1</v>
      </c>
      <c r="D1559">
        <v>1</v>
      </c>
      <c r="E1559" t="s">
        <v>30</v>
      </c>
      <c r="F1559" t="s">
        <v>206</v>
      </c>
      <c r="G1559">
        <v>2100</v>
      </c>
      <c r="H1559">
        <v>2169</v>
      </c>
      <c r="I1559">
        <v>2863</v>
      </c>
      <c r="J1559">
        <v>106537.19</v>
      </c>
      <c r="K1559">
        <v>87627.22</v>
      </c>
      <c r="L1559">
        <v>81357.759999999995</v>
      </c>
      <c r="M1559">
        <v>37534.879099999998</v>
      </c>
      <c r="N1559">
        <v>843</v>
      </c>
      <c r="O1559">
        <v>868</v>
      </c>
      <c r="P1559">
        <v>1271</v>
      </c>
      <c r="Q1559">
        <v>44215.7</v>
      </c>
      <c r="R1559">
        <v>35337.4</v>
      </c>
      <c r="S1559">
        <v>33058.21</v>
      </c>
      <c r="T1559">
        <v>17419.5926</v>
      </c>
      <c r="U1559">
        <v>1257</v>
      </c>
      <c r="V1559">
        <v>1301</v>
      </c>
      <c r="W1559">
        <v>1592</v>
      </c>
      <c r="X1559">
        <v>62321.49</v>
      </c>
      <c r="Y1559">
        <v>52289.82</v>
      </c>
      <c r="Z1559">
        <v>48299.55</v>
      </c>
      <c r="AA1559">
        <v>20115.286499999998</v>
      </c>
      <c r="AB1559">
        <v>1970</v>
      </c>
      <c r="AC1559">
        <v>1990</v>
      </c>
      <c r="AD1559">
        <v>1154</v>
      </c>
      <c r="AE1559">
        <v>2019</v>
      </c>
      <c r="AF1559">
        <v>796</v>
      </c>
      <c r="AG1559">
        <v>814</v>
      </c>
      <c r="AH1559">
        <v>569</v>
      </c>
      <c r="AI1559">
        <v>817</v>
      </c>
      <c r="AJ1559">
        <v>1174</v>
      </c>
      <c r="AK1559">
        <v>1176</v>
      </c>
      <c r="AL1559">
        <v>585</v>
      </c>
      <c r="AM1559">
        <v>1202</v>
      </c>
    </row>
    <row r="1560" spans="1:39" x14ac:dyDescent="0.15">
      <c r="A1560" t="s">
        <v>223</v>
      </c>
      <c r="B1560">
        <v>100</v>
      </c>
      <c r="C1560">
        <v>1</v>
      </c>
      <c r="D1560">
        <v>1</v>
      </c>
      <c r="E1560" t="s">
        <v>29</v>
      </c>
      <c r="F1560" t="s">
        <v>206</v>
      </c>
      <c r="G1560">
        <v>22423</v>
      </c>
      <c r="H1560">
        <v>23247</v>
      </c>
      <c r="I1560">
        <v>32129</v>
      </c>
      <c r="J1560">
        <v>1212528.93</v>
      </c>
      <c r="K1560">
        <v>958035.25</v>
      </c>
      <c r="L1560">
        <v>888220.81</v>
      </c>
      <c r="M1560">
        <v>424673.14539999998</v>
      </c>
      <c r="N1560">
        <v>7405</v>
      </c>
      <c r="O1560">
        <v>7593</v>
      </c>
      <c r="P1560">
        <v>12041</v>
      </c>
      <c r="Q1560">
        <v>424012.3</v>
      </c>
      <c r="R1560">
        <v>324597.57</v>
      </c>
      <c r="S1560">
        <v>300744.45</v>
      </c>
      <c r="T1560">
        <v>167567.7188</v>
      </c>
      <c r="U1560">
        <v>15018</v>
      </c>
      <c r="V1560">
        <v>15654</v>
      </c>
      <c r="W1560">
        <v>20088</v>
      </c>
      <c r="X1560">
        <v>788516.63</v>
      </c>
      <c r="Y1560">
        <v>633437.68000000005</v>
      </c>
      <c r="Z1560">
        <v>587476.36</v>
      </c>
      <c r="AA1560">
        <v>257105.42660000001</v>
      </c>
      <c r="AB1560">
        <v>21576</v>
      </c>
      <c r="AC1560">
        <v>21460</v>
      </c>
      <c r="AD1560">
        <v>14545</v>
      </c>
      <c r="AE1560">
        <v>21580</v>
      </c>
      <c r="AF1560">
        <v>7153</v>
      </c>
      <c r="AG1560">
        <v>7149</v>
      </c>
      <c r="AH1560">
        <v>5492</v>
      </c>
      <c r="AI1560">
        <v>7148</v>
      </c>
      <c r="AJ1560">
        <v>14423</v>
      </c>
      <c r="AK1560">
        <v>14311</v>
      </c>
      <c r="AL1560">
        <v>9053</v>
      </c>
      <c r="AM1560">
        <v>14432</v>
      </c>
    </row>
    <row r="1561" spans="1:39" x14ac:dyDescent="0.15">
      <c r="A1561" t="s">
        <v>223</v>
      </c>
      <c r="B1561">
        <v>100</v>
      </c>
      <c r="C1561">
        <v>1</v>
      </c>
      <c r="D1561">
        <v>1</v>
      </c>
      <c r="E1561" t="s">
        <v>32</v>
      </c>
      <c r="F1561" t="s">
        <v>206</v>
      </c>
      <c r="G1561">
        <v>273</v>
      </c>
      <c r="H1561">
        <v>289</v>
      </c>
      <c r="I1561">
        <v>440</v>
      </c>
      <c r="J1561">
        <v>17537.22</v>
      </c>
      <c r="K1561">
        <v>12437.36</v>
      </c>
      <c r="L1561">
        <v>12204.92</v>
      </c>
      <c r="M1561">
        <v>6164.7775000000001</v>
      </c>
      <c r="N1561">
        <v>100</v>
      </c>
      <c r="O1561">
        <v>104</v>
      </c>
      <c r="P1561">
        <v>159</v>
      </c>
      <c r="Q1561">
        <v>5960.53</v>
      </c>
      <c r="R1561">
        <v>4336.8900000000003</v>
      </c>
      <c r="S1561">
        <v>4134.4399999999996</v>
      </c>
      <c r="T1561">
        <v>2329.5893999999998</v>
      </c>
      <c r="U1561">
        <v>173</v>
      </c>
      <c r="V1561">
        <v>185</v>
      </c>
      <c r="W1561">
        <v>281</v>
      </c>
      <c r="X1561">
        <v>11576.69</v>
      </c>
      <c r="Y1561">
        <v>8100.47</v>
      </c>
      <c r="Z1561">
        <v>8070.48</v>
      </c>
      <c r="AA1561">
        <v>3835.1880999999998</v>
      </c>
      <c r="AB1561">
        <v>262</v>
      </c>
      <c r="AC1561">
        <v>240</v>
      </c>
      <c r="AD1561">
        <v>158</v>
      </c>
      <c r="AE1561">
        <v>233</v>
      </c>
      <c r="AF1561">
        <v>96</v>
      </c>
      <c r="AG1561">
        <v>92</v>
      </c>
      <c r="AH1561">
        <v>69</v>
      </c>
      <c r="AI1561">
        <v>89</v>
      </c>
      <c r="AJ1561">
        <v>166</v>
      </c>
      <c r="AK1561">
        <v>148</v>
      </c>
      <c r="AL1561">
        <v>89</v>
      </c>
      <c r="AM1561">
        <v>144</v>
      </c>
    </row>
    <row r="1562" spans="1:39" x14ac:dyDescent="0.15">
      <c r="A1562" t="s">
        <v>223</v>
      </c>
      <c r="B1562">
        <v>100</v>
      </c>
      <c r="C1562">
        <v>1</v>
      </c>
      <c r="D1562">
        <v>2</v>
      </c>
      <c r="E1562" t="s">
        <v>28</v>
      </c>
      <c r="F1562" t="s">
        <v>206</v>
      </c>
      <c r="G1562">
        <v>7654</v>
      </c>
      <c r="H1562">
        <v>7765</v>
      </c>
      <c r="I1562">
        <v>10004</v>
      </c>
      <c r="J1562">
        <v>373813.71</v>
      </c>
      <c r="K1562">
        <v>306651.59000000003</v>
      </c>
      <c r="L1562">
        <v>294881.42</v>
      </c>
      <c r="M1562">
        <v>132330.91190000001</v>
      </c>
      <c r="N1562">
        <v>1869</v>
      </c>
      <c r="O1562">
        <v>1896</v>
      </c>
      <c r="P1562">
        <v>2755</v>
      </c>
      <c r="Q1562">
        <v>98422.77</v>
      </c>
      <c r="R1562">
        <v>78457.25</v>
      </c>
      <c r="S1562">
        <v>71320.08</v>
      </c>
      <c r="T1562">
        <v>39299.922100000003</v>
      </c>
      <c r="U1562">
        <v>5785</v>
      </c>
      <c r="V1562">
        <v>5869</v>
      </c>
      <c r="W1562">
        <v>7249</v>
      </c>
      <c r="X1562">
        <v>275390.94</v>
      </c>
      <c r="Y1562">
        <v>228194.34</v>
      </c>
      <c r="Z1562">
        <v>223561.34</v>
      </c>
      <c r="AA1562">
        <v>93030.989799999996</v>
      </c>
      <c r="AB1562">
        <v>7341</v>
      </c>
      <c r="AC1562">
        <v>5881</v>
      </c>
      <c r="AD1562">
        <v>2747</v>
      </c>
      <c r="AE1562">
        <v>5809</v>
      </c>
      <c r="AF1562">
        <v>1782</v>
      </c>
      <c r="AG1562">
        <v>1777</v>
      </c>
      <c r="AH1562">
        <v>1137</v>
      </c>
      <c r="AI1562">
        <v>1645</v>
      </c>
      <c r="AJ1562">
        <v>5559</v>
      </c>
      <c r="AK1562">
        <v>4104</v>
      </c>
      <c r="AL1562">
        <v>1610</v>
      </c>
      <c r="AM1562">
        <v>4164</v>
      </c>
    </row>
    <row r="1563" spans="1:39" x14ac:dyDescent="0.15">
      <c r="A1563" t="s">
        <v>223</v>
      </c>
      <c r="B1563">
        <v>100</v>
      </c>
      <c r="C1563">
        <v>1</v>
      </c>
      <c r="D1563">
        <v>2</v>
      </c>
      <c r="E1563" t="s">
        <v>30</v>
      </c>
      <c r="F1563" t="s">
        <v>206</v>
      </c>
      <c r="G1563">
        <v>963</v>
      </c>
      <c r="H1563">
        <v>980</v>
      </c>
      <c r="I1563">
        <v>1274</v>
      </c>
      <c r="J1563">
        <v>46853.42</v>
      </c>
      <c r="K1563">
        <v>38606.300000000003</v>
      </c>
      <c r="L1563">
        <v>37415.47</v>
      </c>
      <c r="M1563">
        <v>16588.663700000001</v>
      </c>
      <c r="N1563">
        <v>233</v>
      </c>
      <c r="O1563">
        <v>233</v>
      </c>
      <c r="P1563">
        <v>343</v>
      </c>
      <c r="Q1563">
        <v>11674.99</v>
      </c>
      <c r="R1563">
        <v>9572.9500000000007</v>
      </c>
      <c r="S1563">
        <v>8869.6200000000008</v>
      </c>
      <c r="T1563">
        <v>4649.1903000000002</v>
      </c>
      <c r="U1563">
        <v>730</v>
      </c>
      <c r="V1563">
        <v>747</v>
      </c>
      <c r="W1563">
        <v>931</v>
      </c>
      <c r="X1563">
        <v>35178.43</v>
      </c>
      <c r="Y1563">
        <v>29033.35</v>
      </c>
      <c r="Z1563">
        <v>28545.85</v>
      </c>
      <c r="AA1563">
        <v>11939.473400000001</v>
      </c>
      <c r="AB1563">
        <v>895</v>
      </c>
      <c r="AC1563">
        <v>809</v>
      </c>
      <c r="AD1563">
        <v>326</v>
      </c>
      <c r="AE1563">
        <v>927</v>
      </c>
      <c r="AF1563">
        <v>217</v>
      </c>
      <c r="AG1563">
        <v>222</v>
      </c>
      <c r="AH1563">
        <v>141</v>
      </c>
      <c r="AI1563">
        <v>226</v>
      </c>
      <c r="AJ1563">
        <v>678</v>
      </c>
      <c r="AK1563">
        <v>587</v>
      </c>
      <c r="AL1563">
        <v>185</v>
      </c>
      <c r="AM1563">
        <v>701</v>
      </c>
    </row>
    <row r="1564" spans="1:39" x14ac:dyDescent="0.15">
      <c r="A1564" t="s">
        <v>223</v>
      </c>
      <c r="B1564">
        <v>100</v>
      </c>
      <c r="C1564">
        <v>1</v>
      </c>
      <c r="D1564">
        <v>2</v>
      </c>
      <c r="E1564" t="s">
        <v>29</v>
      </c>
      <c r="F1564" t="s">
        <v>206</v>
      </c>
      <c r="G1564">
        <v>2562</v>
      </c>
      <c r="H1564">
        <v>2615</v>
      </c>
      <c r="I1564">
        <v>3499</v>
      </c>
      <c r="J1564">
        <v>131918.04</v>
      </c>
      <c r="K1564">
        <v>105228.34</v>
      </c>
      <c r="L1564">
        <v>101609.3</v>
      </c>
      <c r="M1564">
        <v>45221.970099999999</v>
      </c>
      <c r="N1564">
        <v>635</v>
      </c>
      <c r="O1564">
        <v>646</v>
      </c>
      <c r="P1564">
        <v>1009</v>
      </c>
      <c r="Q1564">
        <v>34188.86</v>
      </c>
      <c r="R1564">
        <v>26728.49</v>
      </c>
      <c r="S1564">
        <v>24257.42</v>
      </c>
      <c r="T1564">
        <v>13331.576800000001</v>
      </c>
      <c r="U1564">
        <v>1927</v>
      </c>
      <c r="V1564">
        <v>1969</v>
      </c>
      <c r="W1564">
        <v>2490</v>
      </c>
      <c r="X1564">
        <v>97729.18</v>
      </c>
      <c r="Y1564">
        <v>78499.850000000006</v>
      </c>
      <c r="Z1564">
        <v>77351.88</v>
      </c>
      <c r="AA1564">
        <v>31890.3933</v>
      </c>
      <c r="AB1564">
        <v>2458</v>
      </c>
      <c r="AC1564">
        <v>2301</v>
      </c>
      <c r="AD1564">
        <v>1001</v>
      </c>
      <c r="AE1564">
        <v>2487</v>
      </c>
      <c r="AF1564">
        <v>616</v>
      </c>
      <c r="AG1564">
        <v>606</v>
      </c>
      <c r="AH1564">
        <v>385</v>
      </c>
      <c r="AI1564">
        <v>617</v>
      </c>
      <c r="AJ1564">
        <v>1842</v>
      </c>
      <c r="AK1564">
        <v>1695</v>
      </c>
      <c r="AL1564">
        <v>616</v>
      </c>
      <c r="AM1564">
        <v>1870</v>
      </c>
    </row>
    <row r="1565" spans="1:39" x14ac:dyDescent="0.15">
      <c r="A1565" t="s">
        <v>223</v>
      </c>
      <c r="B1565">
        <v>100</v>
      </c>
      <c r="C1565">
        <v>1</v>
      </c>
      <c r="D1565">
        <v>2</v>
      </c>
      <c r="E1565" t="s">
        <v>32</v>
      </c>
      <c r="F1565" t="s">
        <v>206</v>
      </c>
      <c r="G1565">
        <v>179</v>
      </c>
      <c r="H1565">
        <v>186</v>
      </c>
      <c r="I1565">
        <v>276</v>
      </c>
      <c r="J1565">
        <v>11609.81</v>
      </c>
      <c r="K1565">
        <v>8450.01</v>
      </c>
      <c r="L1565">
        <v>8173.77</v>
      </c>
      <c r="M1565">
        <v>3960.2928999999999</v>
      </c>
      <c r="N1565">
        <v>41</v>
      </c>
      <c r="O1565">
        <v>43</v>
      </c>
      <c r="P1565">
        <v>62</v>
      </c>
      <c r="Q1565">
        <v>2623.46</v>
      </c>
      <c r="R1565">
        <v>1930.65</v>
      </c>
      <c r="S1565">
        <v>1723.41</v>
      </c>
      <c r="T1565">
        <v>950.15530000000001</v>
      </c>
      <c r="U1565">
        <v>138</v>
      </c>
      <c r="V1565">
        <v>143</v>
      </c>
      <c r="W1565">
        <v>214</v>
      </c>
      <c r="X1565">
        <v>8986.35</v>
      </c>
      <c r="Y1565">
        <v>6519.36</v>
      </c>
      <c r="Z1565">
        <v>6450.36</v>
      </c>
      <c r="AA1565">
        <v>3010.1376</v>
      </c>
      <c r="AB1565">
        <v>176</v>
      </c>
      <c r="AC1565">
        <v>133</v>
      </c>
      <c r="AD1565">
        <v>58</v>
      </c>
      <c r="AE1565">
        <v>135</v>
      </c>
      <c r="AF1565">
        <v>40</v>
      </c>
      <c r="AG1565">
        <v>34</v>
      </c>
      <c r="AH1565">
        <v>21</v>
      </c>
      <c r="AI1565">
        <v>37</v>
      </c>
      <c r="AJ1565">
        <v>136</v>
      </c>
      <c r="AK1565">
        <v>99</v>
      </c>
      <c r="AL1565">
        <v>37</v>
      </c>
      <c r="AM1565">
        <v>98</v>
      </c>
    </row>
    <row r="1566" spans="1:39" x14ac:dyDescent="0.15">
      <c r="A1566" t="s">
        <v>223</v>
      </c>
      <c r="B1566">
        <v>100</v>
      </c>
      <c r="C1566">
        <v>2</v>
      </c>
      <c r="D1566">
        <v>0</v>
      </c>
      <c r="E1566" t="s">
        <v>28</v>
      </c>
      <c r="F1566" t="s">
        <v>206</v>
      </c>
      <c r="G1566">
        <v>8</v>
      </c>
      <c r="H1566">
        <v>16</v>
      </c>
      <c r="I1566">
        <v>20</v>
      </c>
      <c r="J1566">
        <v>518.80999999999995</v>
      </c>
      <c r="K1566">
        <v>392.31</v>
      </c>
      <c r="L1566">
        <v>357.32</v>
      </c>
      <c r="M1566">
        <v>203.02440000000001</v>
      </c>
      <c r="N1566">
        <v>8</v>
      </c>
      <c r="O1566">
        <v>8</v>
      </c>
      <c r="P1566">
        <v>10</v>
      </c>
      <c r="Q1566">
        <v>273.91000000000003</v>
      </c>
      <c r="R1566">
        <v>213.91</v>
      </c>
      <c r="S1566">
        <v>178.92</v>
      </c>
      <c r="T1566">
        <v>104.4344</v>
      </c>
      <c r="U1566">
        <v>8</v>
      </c>
      <c r="V1566">
        <v>8</v>
      </c>
      <c r="W1566">
        <v>10</v>
      </c>
      <c r="X1566">
        <v>244.9</v>
      </c>
      <c r="Y1566">
        <v>178.4</v>
      </c>
      <c r="Z1566">
        <v>178.4</v>
      </c>
      <c r="AA1566">
        <v>98.59</v>
      </c>
      <c r="AB1566">
        <v>8</v>
      </c>
      <c r="AC1566">
        <v>7</v>
      </c>
      <c r="AD1566">
        <v>7</v>
      </c>
      <c r="AE1566">
        <v>6</v>
      </c>
      <c r="AF1566">
        <v>8</v>
      </c>
      <c r="AG1566">
        <v>7</v>
      </c>
      <c r="AH1566">
        <v>7</v>
      </c>
      <c r="AI1566">
        <v>6</v>
      </c>
      <c r="AJ1566">
        <v>8</v>
      </c>
      <c r="AK1566">
        <v>7</v>
      </c>
      <c r="AL1566">
        <v>7</v>
      </c>
      <c r="AM1566">
        <v>6</v>
      </c>
    </row>
    <row r="1567" spans="1:39" x14ac:dyDescent="0.15">
      <c r="A1567" t="s">
        <v>223</v>
      </c>
      <c r="B1567">
        <v>100</v>
      </c>
      <c r="C1567">
        <v>2</v>
      </c>
      <c r="D1567">
        <v>0</v>
      </c>
      <c r="E1567" t="s">
        <v>29</v>
      </c>
      <c r="F1567" t="s">
        <v>206</v>
      </c>
      <c r="G1567">
        <v>1</v>
      </c>
      <c r="H1567">
        <v>2</v>
      </c>
      <c r="I1567">
        <v>4</v>
      </c>
      <c r="J1567">
        <v>84.96</v>
      </c>
      <c r="K1567">
        <v>62.19</v>
      </c>
      <c r="L1567">
        <v>62.19</v>
      </c>
      <c r="M1567">
        <v>54.292099999999998</v>
      </c>
      <c r="N1567">
        <v>1</v>
      </c>
      <c r="O1567">
        <v>1</v>
      </c>
      <c r="P1567">
        <v>3</v>
      </c>
      <c r="Q1567">
        <v>64.97</v>
      </c>
      <c r="R1567">
        <v>43.2</v>
      </c>
      <c r="S1567">
        <v>43.2</v>
      </c>
      <c r="T1567">
        <v>40.542099999999998</v>
      </c>
      <c r="U1567">
        <v>1</v>
      </c>
      <c r="V1567">
        <v>1</v>
      </c>
      <c r="W1567">
        <v>1</v>
      </c>
      <c r="X1567">
        <v>19.989999999999998</v>
      </c>
      <c r="Y1567">
        <v>18.989999999999998</v>
      </c>
      <c r="Z1567">
        <v>18.989999999999998</v>
      </c>
      <c r="AA1567">
        <v>13.75</v>
      </c>
      <c r="AB1567">
        <v>1</v>
      </c>
      <c r="AC1567">
        <v>1</v>
      </c>
      <c r="AD1567">
        <v>1</v>
      </c>
      <c r="AE1567">
        <v>1</v>
      </c>
      <c r="AF1567">
        <v>1</v>
      </c>
      <c r="AG1567">
        <v>1</v>
      </c>
      <c r="AH1567">
        <v>1</v>
      </c>
      <c r="AI1567">
        <v>1</v>
      </c>
      <c r="AJ1567">
        <v>1</v>
      </c>
      <c r="AK1567">
        <v>1</v>
      </c>
      <c r="AL1567">
        <v>1</v>
      </c>
      <c r="AM1567">
        <v>1</v>
      </c>
    </row>
    <row r="1568" spans="1:39" x14ac:dyDescent="0.15">
      <c r="A1568" t="s">
        <v>223</v>
      </c>
      <c r="B1568">
        <v>100</v>
      </c>
      <c r="C1568">
        <v>2</v>
      </c>
      <c r="D1568">
        <v>0</v>
      </c>
      <c r="E1568" t="s">
        <v>32</v>
      </c>
      <c r="F1568" t="s">
        <v>206</v>
      </c>
      <c r="G1568">
        <v>1</v>
      </c>
      <c r="H1568">
        <v>2</v>
      </c>
      <c r="I1568">
        <v>2</v>
      </c>
      <c r="J1568">
        <v>68.989999999999995</v>
      </c>
      <c r="K1568">
        <v>57.09</v>
      </c>
      <c r="L1568">
        <v>57.09</v>
      </c>
      <c r="M1568">
        <v>25.93</v>
      </c>
      <c r="N1568">
        <v>1</v>
      </c>
      <c r="O1568">
        <v>1</v>
      </c>
      <c r="P1568">
        <v>1</v>
      </c>
      <c r="Q1568">
        <v>29.99</v>
      </c>
      <c r="R1568">
        <v>26.99</v>
      </c>
      <c r="S1568">
        <v>26.99</v>
      </c>
      <c r="T1568">
        <v>16.79</v>
      </c>
      <c r="U1568">
        <v>1</v>
      </c>
      <c r="V1568">
        <v>1</v>
      </c>
      <c r="W1568">
        <v>1</v>
      </c>
      <c r="X1568">
        <v>39</v>
      </c>
      <c r="Y1568">
        <v>30.1</v>
      </c>
      <c r="Z1568">
        <v>30.1</v>
      </c>
      <c r="AA1568">
        <v>9.14</v>
      </c>
      <c r="AB1568">
        <v>1</v>
      </c>
      <c r="AC1568">
        <v>1</v>
      </c>
      <c r="AD1568">
        <v>1</v>
      </c>
      <c r="AE1568">
        <v>0</v>
      </c>
      <c r="AF1568">
        <v>1</v>
      </c>
      <c r="AG1568">
        <v>1</v>
      </c>
      <c r="AH1568">
        <v>1</v>
      </c>
      <c r="AI1568">
        <v>0</v>
      </c>
      <c r="AJ1568">
        <v>1</v>
      </c>
      <c r="AK1568">
        <v>1</v>
      </c>
      <c r="AL1568">
        <v>1</v>
      </c>
      <c r="AM1568">
        <v>0</v>
      </c>
    </row>
    <row r="1569" spans="1:39" x14ac:dyDescent="0.15">
      <c r="A1569" t="s">
        <v>223</v>
      </c>
      <c r="B1569">
        <v>100</v>
      </c>
      <c r="C1569">
        <v>2</v>
      </c>
      <c r="D1569">
        <v>1</v>
      </c>
      <c r="E1569" t="s">
        <v>28</v>
      </c>
      <c r="F1569" t="s">
        <v>206</v>
      </c>
      <c r="G1569">
        <v>66</v>
      </c>
      <c r="H1569">
        <v>132</v>
      </c>
      <c r="I1569">
        <v>152</v>
      </c>
      <c r="J1569">
        <v>4591.45</v>
      </c>
      <c r="K1569">
        <v>3593.3</v>
      </c>
      <c r="L1569">
        <v>3311.4</v>
      </c>
      <c r="M1569">
        <v>1885.1969999999999</v>
      </c>
      <c r="N1569">
        <v>66</v>
      </c>
      <c r="O1569">
        <v>66</v>
      </c>
      <c r="P1569">
        <v>80</v>
      </c>
      <c r="Q1569">
        <v>2390.2399999999998</v>
      </c>
      <c r="R1569">
        <v>1845.96</v>
      </c>
      <c r="S1569">
        <v>1613.06</v>
      </c>
      <c r="T1569">
        <v>1063.6161</v>
      </c>
      <c r="U1569">
        <v>66</v>
      </c>
      <c r="V1569">
        <v>66</v>
      </c>
      <c r="W1569">
        <v>72</v>
      </c>
      <c r="X1569">
        <v>2201.21</v>
      </c>
      <c r="Y1569">
        <v>1747.34</v>
      </c>
      <c r="Z1569">
        <v>1698.34</v>
      </c>
      <c r="AA1569">
        <v>821.58090000000004</v>
      </c>
      <c r="AB1569">
        <v>66</v>
      </c>
      <c r="AC1569">
        <v>66</v>
      </c>
      <c r="AD1569">
        <v>52</v>
      </c>
      <c r="AE1569">
        <v>60</v>
      </c>
      <c r="AF1569">
        <v>66</v>
      </c>
      <c r="AG1569">
        <v>66</v>
      </c>
      <c r="AH1569">
        <v>52</v>
      </c>
      <c r="AI1569">
        <v>60</v>
      </c>
      <c r="AJ1569">
        <v>66</v>
      </c>
      <c r="AK1569">
        <v>66</v>
      </c>
      <c r="AL1569">
        <v>52</v>
      </c>
      <c r="AM1569">
        <v>60</v>
      </c>
    </row>
    <row r="1570" spans="1:39" x14ac:dyDescent="0.15">
      <c r="A1570" t="s">
        <v>223</v>
      </c>
      <c r="B1570">
        <v>100</v>
      </c>
      <c r="C1570">
        <v>2</v>
      </c>
      <c r="D1570">
        <v>1</v>
      </c>
      <c r="E1570" t="s">
        <v>30</v>
      </c>
      <c r="F1570" t="s">
        <v>206</v>
      </c>
      <c r="G1570">
        <v>7</v>
      </c>
      <c r="H1570">
        <v>17</v>
      </c>
      <c r="I1570">
        <v>20</v>
      </c>
      <c r="J1570">
        <v>510.2</v>
      </c>
      <c r="K1570">
        <v>379.2</v>
      </c>
      <c r="L1570">
        <v>289.98</v>
      </c>
      <c r="M1570">
        <v>269.6551</v>
      </c>
      <c r="N1570">
        <v>7</v>
      </c>
      <c r="O1570">
        <v>8</v>
      </c>
      <c r="P1570">
        <v>11</v>
      </c>
      <c r="Q1570">
        <v>259.89</v>
      </c>
      <c r="R1570">
        <v>214.89</v>
      </c>
      <c r="S1570">
        <v>154.91999999999999</v>
      </c>
      <c r="T1570">
        <v>147.80510000000001</v>
      </c>
      <c r="U1570">
        <v>7</v>
      </c>
      <c r="V1570">
        <v>9</v>
      </c>
      <c r="W1570">
        <v>9</v>
      </c>
      <c r="X1570">
        <v>250.31</v>
      </c>
      <c r="Y1570">
        <v>164.31</v>
      </c>
      <c r="Z1570">
        <v>135.06</v>
      </c>
      <c r="AA1570">
        <v>121.85</v>
      </c>
      <c r="AB1570">
        <v>6</v>
      </c>
      <c r="AC1570">
        <v>7</v>
      </c>
      <c r="AD1570">
        <v>5</v>
      </c>
      <c r="AE1570">
        <v>7</v>
      </c>
      <c r="AF1570">
        <v>6</v>
      </c>
      <c r="AG1570">
        <v>7</v>
      </c>
      <c r="AH1570">
        <v>5</v>
      </c>
      <c r="AI1570">
        <v>7</v>
      </c>
      <c r="AJ1570">
        <v>6</v>
      </c>
      <c r="AK1570">
        <v>7</v>
      </c>
      <c r="AL1570">
        <v>5</v>
      </c>
      <c r="AM1570">
        <v>7</v>
      </c>
    </row>
    <row r="1571" spans="1:39" x14ac:dyDescent="0.15">
      <c r="A1571" t="s">
        <v>223</v>
      </c>
      <c r="B1571">
        <v>100</v>
      </c>
      <c r="C1571">
        <v>2</v>
      </c>
      <c r="D1571">
        <v>1</v>
      </c>
      <c r="E1571" t="s">
        <v>29</v>
      </c>
      <c r="F1571" t="s">
        <v>206</v>
      </c>
      <c r="G1571">
        <v>133</v>
      </c>
      <c r="H1571">
        <v>268</v>
      </c>
      <c r="I1571">
        <v>319</v>
      </c>
      <c r="J1571">
        <v>9526.69</v>
      </c>
      <c r="K1571">
        <v>7130.05</v>
      </c>
      <c r="L1571">
        <v>5809.08</v>
      </c>
      <c r="M1571">
        <v>3862.9920999999999</v>
      </c>
      <c r="N1571">
        <v>133</v>
      </c>
      <c r="O1571">
        <v>134</v>
      </c>
      <c r="P1571">
        <v>180</v>
      </c>
      <c r="Q1571">
        <v>5079.3100000000004</v>
      </c>
      <c r="R1571">
        <v>3722.11</v>
      </c>
      <c r="S1571">
        <v>2674.72</v>
      </c>
      <c r="T1571">
        <v>2243.7076999999999</v>
      </c>
      <c r="U1571">
        <v>133</v>
      </c>
      <c r="V1571">
        <v>134</v>
      </c>
      <c r="W1571">
        <v>139</v>
      </c>
      <c r="X1571">
        <v>4447.38</v>
      </c>
      <c r="Y1571">
        <v>3407.94</v>
      </c>
      <c r="Z1571">
        <v>3134.36</v>
      </c>
      <c r="AA1571">
        <v>1619.2844</v>
      </c>
      <c r="AB1571">
        <v>121</v>
      </c>
      <c r="AC1571">
        <v>133</v>
      </c>
      <c r="AD1571">
        <v>107</v>
      </c>
      <c r="AE1571">
        <v>126</v>
      </c>
      <c r="AF1571">
        <v>121</v>
      </c>
      <c r="AG1571">
        <v>133</v>
      </c>
      <c r="AH1571">
        <v>107</v>
      </c>
      <c r="AI1571">
        <v>126</v>
      </c>
      <c r="AJ1571">
        <v>121</v>
      </c>
      <c r="AK1571">
        <v>133</v>
      </c>
      <c r="AL1571">
        <v>107</v>
      </c>
      <c r="AM1571">
        <v>126</v>
      </c>
    </row>
    <row r="1572" spans="1:39" x14ac:dyDescent="0.15">
      <c r="A1572" t="s">
        <v>223</v>
      </c>
      <c r="B1572">
        <v>100</v>
      </c>
      <c r="C1572">
        <v>2</v>
      </c>
      <c r="D1572">
        <v>1</v>
      </c>
      <c r="E1572" t="s">
        <v>32</v>
      </c>
      <c r="F1572" t="s">
        <v>206</v>
      </c>
      <c r="G1572">
        <v>3</v>
      </c>
      <c r="H1572">
        <v>6</v>
      </c>
      <c r="I1572">
        <v>6</v>
      </c>
      <c r="J1572">
        <v>204.94</v>
      </c>
      <c r="K1572">
        <v>165.08</v>
      </c>
      <c r="L1572">
        <v>129.08000000000001</v>
      </c>
      <c r="M1572">
        <v>83.610799999999998</v>
      </c>
      <c r="N1572">
        <v>3</v>
      </c>
      <c r="O1572">
        <v>3</v>
      </c>
      <c r="P1572">
        <v>3</v>
      </c>
      <c r="Q1572">
        <v>104.97</v>
      </c>
      <c r="R1572">
        <v>92.61</v>
      </c>
      <c r="S1572">
        <v>56.61</v>
      </c>
      <c r="T1572">
        <v>42.780799999999999</v>
      </c>
      <c r="U1572">
        <v>3</v>
      </c>
      <c r="V1572">
        <v>3</v>
      </c>
      <c r="W1572">
        <v>3</v>
      </c>
      <c r="X1572">
        <v>99.97</v>
      </c>
      <c r="Y1572">
        <v>72.47</v>
      </c>
      <c r="Z1572">
        <v>72.47</v>
      </c>
      <c r="AA1572">
        <v>40.83</v>
      </c>
      <c r="AB1572">
        <v>3</v>
      </c>
      <c r="AC1572">
        <v>3</v>
      </c>
      <c r="AD1572">
        <v>3</v>
      </c>
      <c r="AE1572">
        <v>3</v>
      </c>
      <c r="AF1572">
        <v>3</v>
      </c>
      <c r="AG1572">
        <v>3</v>
      </c>
      <c r="AH1572">
        <v>3</v>
      </c>
      <c r="AI1572">
        <v>3</v>
      </c>
      <c r="AJ1572">
        <v>3</v>
      </c>
      <c r="AK1572">
        <v>3</v>
      </c>
      <c r="AL1572">
        <v>3</v>
      </c>
      <c r="AM1572">
        <v>3</v>
      </c>
    </row>
    <row r="1573" spans="1:39" x14ac:dyDescent="0.15">
      <c r="A1573" t="s">
        <v>223</v>
      </c>
      <c r="B1573">
        <v>100</v>
      </c>
      <c r="C1573">
        <v>2</v>
      </c>
      <c r="D1573">
        <v>2</v>
      </c>
      <c r="E1573" t="s">
        <v>28</v>
      </c>
      <c r="F1573" t="s">
        <v>206</v>
      </c>
      <c r="G1573">
        <v>7</v>
      </c>
      <c r="H1573">
        <v>14</v>
      </c>
      <c r="I1573">
        <v>17</v>
      </c>
      <c r="J1573">
        <v>464.83</v>
      </c>
      <c r="K1573">
        <v>371.83</v>
      </c>
      <c r="L1573">
        <v>314.87</v>
      </c>
      <c r="M1573">
        <v>210.3836</v>
      </c>
      <c r="N1573">
        <v>7</v>
      </c>
      <c r="O1573">
        <v>7</v>
      </c>
      <c r="P1573">
        <v>10</v>
      </c>
      <c r="Q1573">
        <v>209.9</v>
      </c>
      <c r="R1573">
        <v>179.9</v>
      </c>
      <c r="S1573">
        <v>122.94</v>
      </c>
      <c r="T1573">
        <v>127.5236</v>
      </c>
      <c r="U1573">
        <v>7</v>
      </c>
      <c r="V1573">
        <v>7</v>
      </c>
      <c r="W1573">
        <v>7</v>
      </c>
      <c r="X1573">
        <v>254.93</v>
      </c>
      <c r="Y1573">
        <v>191.93</v>
      </c>
      <c r="Z1573">
        <v>191.93</v>
      </c>
      <c r="AA1573">
        <v>82.86</v>
      </c>
      <c r="AB1573">
        <v>7</v>
      </c>
      <c r="AC1573">
        <v>7</v>
      </c>
      <c r="AD1573">
        <v>6</v>
      </c>
      <c r="AE1573">
        <v>7</v>
      </c>
      <c r="AF1573">
        <v>7</v>
      </c>
      <c r="AG1573">
        <v>7</v>
      </c>
      <c r="AH1573">
        <v>6</v>
      </c>
      <c r="AI1573">
        <v>7</v>
      </c>
      <c r="AJ1573">
        <v>7</v>
      </c>
      <c r="AK1573">
        <v>7</v>
      </c>
      <c r="AL1573">
        <v>6</v>
      </c>
      <c r="AM1573">
        <v>7</v>
      </c>
    </row>
    <row r="1574" spans="1:39" x14ac:dyDescent="0.15">
      <c r="A1574" t="s">
        <v>223</v>
      </c>
      <c r="B1574">
        <v>100</v>
      </c>
      <c r="C1574">
        <v>2</v>
      </c>
      <c r="D1574">
        <v>2</v>
      </c>
      <c r="E1574" t="s">
        <v>30</v>
      </c>
      <c r="F1574" t="s">
        <v>206</v>
      </c>
      <c r="G1574">
        <v>5</v>
      </c>
      <c r="H1574">
        <v>10</v>
      </c>
      <c r="I1574">
        <v>10</v>
      </c>
      <c r="J1574">
        <v>336.93</v>
      </c>
      <c r="K1574">
        <v>268.93</v>
      </c>
      <c r="L1574">
        <v>240.94</v>
      </c>
      <c r="M1574">
        <v>130.16999999999999</v>
      </c>
      <c r="N1574">
        <v>5</v>
      </c>
      <c r="O1574">
        <v>5</v>
      </c>
      <c r="P1574">
        <v>5</v>
      </c>
      <c r="Q1574">
        <v>163.96</v>
      </c>
      <c r="R1574">
        <v>136.96</v>
      </c>
      <c r="S1574">
        <v>108.97</v>
      </c>
      <c r="T1574">
        <v>78.569999999999993</v>
      </c>
      <c r="U1574">
        <v>5</v>
      </c>
      <c r="V1574">
        <v>5</v>
      </c>
      <c r="W1574">
        <v>5</v>
      </c>
      <c r="X1574">
        <v>172.97</v>
      </c>
      <c r="Y1574">
        <v>131.97</v>
      </c>
      <c r="Z1574">
        <v>131.97</v>
      </c>
      <c r="AA1574">
        <v>51.6</v>
      </c>
      <c r="AB1574">
        <v>4</v>
      </c>
      <c r="AC1574">
        <v>5</v>
      </c>
      <c r="AD1574">
        <v>3</v>
      </c>
      <c r="AE1574">
        <v>5</v>
      </c>
      <c r="AF1574">
        <v>4</v>
      </c>
      <c r="AG1574">
        <v>5</v>
      </c>
      <c r="AH1574">
        <v>3</v>
      </c>
      <c r="AI1574">
        <v>5</v>
      </c>
      <c r="AJ1574">
        <v>4</v>
      </c>
      <c r="AK1574">
        <v>5</v>
      </c>
      <c r="AL1574">
        <v>3</v>
      </c>
      <c r="AM1574">
        <v>5</v>
      </c>
    </row>
    <row r="1575" spans="1:39" x14ac:dyDescent="0.15">
      <c r="A1575" t="s">
        <v>223</v>
      </c>
      <c r="B1575">
        <v>100</v>
      </c>
      <c r="C1575">
        <v>2</v>
      </c>
      <c r="D1575">
        <v>2</v>
      </c>
      <c r="E1575" t="s">
        <v>29</v>
      </c>
      <c r="F1575" t="s">
        <v>206</v>
      </c>
      <c r="G1575">
        <v>6</v>
      </c>
      <c r="H1575">
        <v>12</v>
      </c>
      <c r="I1575">
        <v>18</v>
      </c>
      <c r="J1575">
        <v>464.93</v>
      </c>
      <c r="K1575">
        <v>332.19</v>
      </c>
      <c r="L1575">
        <v>298.95</v>
      </c>
      <c r="M1575">
        <v>189.31100000000001</v>
      </c>
      <c r="N1575">
        <v>6</v>
      </c>
      <c r="O1575">
        <v>6</v>
      </c>
      <c r="P1575">
        <v>10</v>
      </c>
      <c r="Q1575">
        <v>309.89999999999998</v>
      </c>
      <c r="R1575">
        <v>217.06</v>
      </c>
      <c r="S1575">
        <v>183.82</v>
      </c>
      <c r="T1575">
        <v>130.571</v>
      </c>
      <c r="U1575">
        <v>6</v>
      </c>
      <c r="V1575">
        <v>6</v>
      </c>
      <c r="W1575">
        <v>8</v>
      </c>
      <c r="X1575">
        <v>155.03</v>
      </c>
      <c r="Y1575">
        <v>115.13</v>
      </c>
      <c r="Z1575">
        <v>115.13</v>
      </c>
      <c r="AA1575">
        <v>58.74</v>
      </c>
      <c r="AB1575">
        <v>6</v>
      </c>
      <c r="AC1575">
        <v>6</v>
      </c>
      <c r="AD1575">
        <v>4</v>
      </c>
      <c r="AE1575">
        <v>6</v>
      </c>
      <c r="AF1575">
        <v>6</v>
      </c>
      <c r="AG1575">
        <v>6</v>
      </c>
      <c r="AH1575">
        <v>4</v>
      </c>
      <c r="AI1575">
        <v>6</v>
      </c>
      <c r="AJ1575">
        <v>6</v>
      </c>
      <c r="AK1575">
        <v>6</v>
      </c>
      <c r="AL1575">
        <v>4</v>
      </c>
      <c r="AM1575">
        <v>6</v>
      </c>
    </row>
    <row r="1576" spans="1:39" x14ac:dyDescent="0.15">
      <c r="A1576" t="s">
        <v>224</v>
      </c>
      <c r="B1576">
        <v>-1</v>
      </c>
      <c r="C1576">
        <v>0</v>
      </c>
      <c r="D1576">
        <v>0</v>
      </c>
      <c r="E1576" t="s">
        <v>28</v>
      </c>
      <c r="F1576" t="s">
        <v>206</v>
      </c>
      <c r="G1576">
        <v>0</v>
      </c>
      <c r="H1576">
        <v>19386</v>
      </c>
      <c r="I1576">
        <v>39197</v>
      </c>
      <c r="J1576">
        <v>2039094.82</v>
      </c>
      <c r="K1576">
        <v>1842471.75</v>
      </c>
      <c r="L1576">
        <v>1796592.58</v>
      </c>
      <c r="M1576">
        <v>570104.30009999999</v>
      </c>
      <c r="N1576">
        <v>0</v>
      </c>
      <c r="O1576">
        <v>81</v>
      </c>
      <c r="P1576">
        <v>347</v>
      </c>
      <c r="Q1576">
        <v>16873.560000000001</v>
      </c>
      <c r="R1576">
        <v>14415.14</v>
      </c>
      <c r="S1576">
        <v>14134.47</v>
      </c>
      <c r="T1576">
        <v>5881.2555000000002</v>
      </c>
      <c r="U1576">
        <v>0</v>
      </c>
      <c r="V1576">
        <v>19305</v>
      </c>
      <c r="W1576">
        <v>38850</v>
      </c>
      <c r="X1576">
        <v>2022221.26</v>
      </c>
      <c r="Y1576">
        <v>1828056.61</v>
      </c>
      <c r="Z1576">
        <v>1782458.11</v>
      </c>
      <c r="AA1576">
        <v>564223.04460000002</v>
      </c>
      <c r="AB1576">
        <v>0</v>
      </c>
      <c r="AC1576">
        <v>0</v>
      </c>
      <c r="AD1576">
        <v>0</v>
      </c>
      <c r="AE1576">
        <v>0</v>
      </c>
      <c r="AF1576">
        <v>0</v>
      </c>
      <c r="AG1576">
        <v>0</v>
      </c>
      <c r="AH1576">
        <v>0</v>
      </c>
      <c r="AI1576">
        <v>0</v>
      </c>
      <c r="AJ1576">
        <v>0</v>
      </c>
      <c r="AK1576">
        <v>0</v>
      </c>
      <c r="AL1576">
        <v>0</v>
      </c>
      <c r="AM1576">
        <v>0</v>
      </c>
    </row>
    <row r="1577" spans="1:39" x14ac:dyDescent="0.15">
      <c r="A1577" t="s">
        <v>224</v>
      </c>
      <c r="B1577">
        <v>5</v>
      </c>
      <c r="C1577">
        <v>1</v>
      </c>
      <c r="D1577">
        <v>0</v>
      </c>
      <c r="E1577" t="s">
        <v>28</v>
      </c>
      <c r="F1577" t="s">
        <v>206</v>
      </c>
      <c r="G1577">
        <v>300</v>
      </c>
      <c r="H1577">
        <v>569</v>
      </c>
      <c r="I1577">
        <v>3837</v>
      </c>
      <c r="J1577">
        <v>220720.15</v>
      </c>
      <c r="K1577">
        <v>198394.01</v>
      </c>
      <c r="L1577">
        <v>185320.68</v>
      </c>
      <c r="M1577">
        <v>60261.566800000001</v>
      </c>
      <c r="N1577">
        <v>101</v>
      </c>
      <c r="O1577">
        <v>171</v>
      </c>
      <c r="P1577">
        <v>1440</v>
      </c>
      <c r="Q1577">
        <v>77457.13</v>
      </c>
      <c r="R1577">
        <v>70391.69</v>
      </c>
      <c r="S1577">
        <v>64087.8</v>
      </c>
      <c r="T1577">
        <v>24378.840700000001</v>
      </c>
      <c r="U1577">
        <v>199</v>
      </c>
      <c r="V1577">
        <v>398</v>
      </c>
      <c r="W1577">
        <v>2397</v>
      </c>
      <c r="X1577">
        <v>143263.01999999999</v>
      </c>
      <c r="Y1577">
        <v>128002.32</v>
      </c>
      <c r="Z1577">
        <v>121232.88</v>
      </c>
      <c r="AA1577">
        <v>35882.7261</v>
      </c>
      <c r="AB1577">
        <v>284</v>
      </c>
      <c r="AC1577">
        <v>223</v>
      </c>
      <c r="AD1577">
        <v>175</v>
      </c>
      <c r="AE1577">
        <v>163</v>
      </c>
      <c r="AF1577">
        <v>100</v>
      </c>
      <c r="AG1577">
        <v>99</v>
      </c>
      <c r="AH1577">
        <v>84</v>
      </c>
      <c r="AI1577">
        <v>58</v>
      </c>
      <c r="AJ1577">
        <v>184</v>
      </c>
      <c r="AK1577">
        <v>124</v>
      </c>
      <c r="AL1577">
        <v>91</v>
      </c>
      <c r="AM1577">
        <v>105</v>
      </c>
    </row>
    <row r="1578" spans="1:39" x14ac:dyDescent="0.15">
      <c r="A1578" t="s">
        <v>224</v>
      </c>
      <c r="B1578">
        <v>5</v>
      </c>
      <c r="C1578">
        <v>1</v>
      </c>
      <c r="D1578">
        <v>0</v>
      </c>
      <c r="E1578" t="s">
        <v>29</v>
      </c>
      <c r="F1578" t="s">
        <v>206</v>
      </c>
      <c r="G1578">
        <v>3</v>
      </c>
      <c r="H1578">
        <v>5</v>
      </c>
      <c r="I1578">
        <v>32</v>
      </c>
      <c r="J1578">
        <v>2123.92</v>
      </c>
      <c r="K1578">
        <v>1787.74</v>
      </c>
      <c r="L1578">
        <v>1698.9</v>
      </c>
      <c r="M1578">
        <v>567.04020000000003</v>
      </c>
      <c r="N1578">
        <v>2</v>
      </c>
      <c r="O1578">
        <v>4</v>
      </c>
      <c r="P1578">
        <v>22</v>
      </c>
      <c r="Q1578">
        <v>1452.93</v>
      </c>
      <c r="R1578">
        <v>1204.83</v>
      </c>
      <c r="S1578">
        <v>1115.99</v>
      </c>
      <c r="T1578">
        <v>409.87020000000001</v>
      </c>
      <c r="U1578">
        <v>1</v>
      </c>
      <c r="V1578">
        <v>1</v>
      </c>
      <c r="W1578">
        <v>10</v>
      </c>
      <c r="X1578">
        <v>670.99</v>
      </c>
      <c r="Y1578">
        <v>582.91</v>
      </c>
      <c r="Z1578">
        <v>582.91</v>
      </c>
      <c r="AA1578">
        <v>157.16999999999999</v>
      </c>
      <c r="AB1578">
        <v>3</v>
      </c>
      <c r="AC1578">
        <v>3</v>
      </c>
      <c r="AD1578">
        <v>2</v>
      </c>
      <c r="AE1578">
        <v>3</v>
      </c>
      <c r="AF1578">
        <v>2</v>
      </c>
      <c r="AG1578">
        <v>2</v>
      </c>
      <c r="AH1578">
        <v>1</v>
      </c>
      <c r="AI1578">
        <v>2</v>
      </c>
      <c r="AJ1578">
        <v>1</v>
      </c>
      <c r="AK1578">
        <v>1</v>
      </c>
      <c r="AL1578">
        <v>1</v>
      </c>
      <c r="AM1578">
        <v>1</v>
      </c>
    </row>
    <row r="1579" spans="1:39" x14ac:dyDescent="0.15">
      <c r="A1579" t="s">
        <v>224</v>
      </c>
      <c r="B1579">
        <v>5</v>
      </c>
      <c r="C1579">
        <v>1</v>
      </c>
      <c r="D1579">
        <v>0</v>
      </c>
      <c r="E1579" t="s">
        <v>32</v>
      </c>
      <c r="F1579" t="s">
        <v>206</v>
      </c>
      <c r="G1579">
        <v>164</v>
      </c>
      <c r="H1579">
        <v>324</v>
      </c>
      <c r="I1579">
        <v>2480</v>
      </c>
      <c r="J1579">
        <v>146674.20000000001</v>
      </c>
      <c r="K1579">
        <v>120923.38</v>
      </c>
      <c r="L1579">
        <v>113799.5</v>
      </c>
      <c r="M1579">
        <v>37254.2284</v>
      </c>
      <c r="N1579">
        <v>10</v>
      </c>
      <c r="O1579">
        <v>31</v>
      </c>
      <c r="P1579">
        <v>197</v>
      </c>
      <c r="Q1579">
        <v>9797.6299999999992</v>
      </c>
      <c r="R1579">
        <v>8272.52</v>
      </c>
      <c r="S1579">
        <v>6466.63</v>
      </c>
      <c r="T1579">
        <v>3282.7791000000002</v>
      </c>
      <c r="U1579">
        <v>154</v>
      </c>
      <c r="V1579">
        <v>293</v>
      </c>
      <c r="W1579">
        <v>2283</v>
      </c>
      <c r="X1579">
        <v>136876.57</v>
      </c>
      <c r="Y1579">
        <v>112650.86</v>
      </c>
      <c r="Z1579">
        <v>107332.87</v>
      </c>
      <c r="AA1579">
        <v>33971.4493</v>
      </c>
      <c r="AB1579">
        <v>164</v>
      </c>
      <c r="AC1579">
        <v>108</v>
      </c>
      <c r="AD1579">
        <v>91</v>
      </c>
      <c r="AE1579">
        <v>99</v>
      </c>
      <c r="AF1579">
        <v>10</v>
      </c>
      <c r="AG1579">
        <v>9</v>
      </c>
      <c r="AH1579">
        <v>7</v>
      </c>
      <c r="AI1579">
        <v>7</v>
      </c>
      <c r="AJ1579">
        <v>154</v>
      </c>
      <c r="AK1579">
        <v>99</v>
      </c>
      <c r="AL1579">
        <v>84</v>
      </c>
      <c r="AM1579">
        <v>92</v>
      </c>
    </row>
    <row r="1580" spans="1:39" x14ac:dyDescent="0.15">
      <c r="A1580" t="s">
        <v>224</v>
      </c>
      <c r="B1580">
        <v>5</v>
      </c>
      <c r="C1580">
        <v>1</v>
      </c>
      <c r="D1580">
        <v>1</v>
      </c>
      <c r="E1580" t="s">
        <v>28</v>
      </c>
      <c r="F1580" t="s">
        <v>206</v>
      </c>
      <c r="G1580">
        <v>2059</v>
      </c>
      <c r="H1580">
        <v>5155</v>
      </c>
      <c r="I1580">
        <v>26708</v>
      </c>
      <c r="J1580">
        <v>1607134.14</v>
      </c>
      <c r="K1580">
        <v>1426077.59</v>
      </c>
      <c r="L1580">
        <v>1302826.92</v>
      </c>
      <c r="M1580">
        <v>429685.4584</v>
      </c>
      <c r="N1580">
        <v>1075</v>
      </c>
      <c r="O1580">
        <v>2353</v>
      </c>
      <c r="P1580">
        <v>14257</v>
      </c>
      <c r="Q1580">
        <v>854487.46</v>
      </c>
      <c r="R1580">
        <v>770171.5</v>
      </c>
      <c r="S1580">
        <v>700200.45</v>
      </c>
      <c r="T1580">
        <v>242595.5723</v>
      </c>
      <c r="U1580">
        <v>984</v>
      </c>
      <c r="V1580">
        <v>2802</v>
      </c>
      <c r="W1580">
        <v>12451</v>
      </c>
      <c r="X1580">
        <v>752646.68</v>
      </c>
      <c r="Y1580">
        <v>655906.09</v>
      </c>
      <c r="Z1580">
        <v>602626.47</v>
      </c>
      <c r="AA1580">
        <v>187089.8861</v>
      </c>
      <c r="AB1580">
        <v>1885</v>
      </c>
      <c r="AC1580">
        <v>1924</v>
      </c>
      <c r="AD1580">
        <v>1317</v>
      </c>
      <c r="AE1580">
        <v>1771</v>
      </c>
      <c r="AF1580">
        <v>1031</v>
      </c>
      <c r="AG1580">
        <v>1043</v>
      </c>
      <c r="AH1580">
        <v>758</v>
      </c>
      <c r="AI1580">
        <v>967</v>
      </c>
      <c r="AJ1580">
        <v>854</v>
      </c>
      <c r="AK1580">
        <v>881</v>
      </c>
      <c r="AL1580">
        <v>559</v>
      </c>
      <c r="AM1580">
        <v>804</v>
      </c>
    </row>
    <row r="1581" spans="1:39" x14ac:dyDescent="0.15">
      <c r="A1581" t="s">
        <v>224</v>
      </c>
      <c r="B1581">
        <v>5</v>
      </c>
      <c r="C1581">
        <v>1</v>
      </c>
      <c r="D1581">
        <v>1</v>
      </c>
      <c r="E1581" t="s">
        <v>30</v>
      </c>
      <c r="F1581" t="s">
        <v>206</v>
      </c>
      <c r="G1581">
        <v>294</v>
      </c>
      <c r="H1581">
        <v>748</v>
      </c>
      <c r="I1581">
        <v>3940</v>
      </c>
      <c r="J1581">
        <v>236148.07</v>
      </c>
      <c r="K1581">
        <v>210004.02</v>
      </c>
      <c r="L1581">
        <v>190309.78</v>
      </c>
      <c r="M1581">
        <v>61986.657899999998</v>
      </c>
      <c r="N1581">
        <v>144</v>
      </c>
      <c r="O1581">
        <v>308</v>
      </c>
      <c r="P1581">
        <v>1968</v>
      </c>
      <c r="Q1581">
        <v>115493.12</v>
      </c>
      <c r="R1581">
        <v>104787.74</v>
      </c>
      <c r="S1581">
        <v>94212.96</v>
      </c>
      <c r="T1581">
        <v>32157.499299999999</v>
      </c>
      <c r="U1581">
        <v>150</v>
      </c>
      <c r="V1581">
        <v>440</v>
      </c>
      <c r="W1581">
        <v>1972</v>
      </c>
      <c r="X1581">
        <v>120654.95</v>
      </c>
      <c r="Y1581">
        <v>105216.28</v>
      </c>
      <c r="Z1581">
        <v>96096.82</v>
      </c>
      <c r="AA1581">
        <v>29829.158599999999</v>
      </c>
      <c r="AB1581">
        <v>268</v>
      </c>
      <c r="AC1581">
        <v>287</v>
      </c>
      <c r="AD1581">
        <v>180</v>
      </c>
      <c r="AE1581">
        <v>278</v>
      </c>
      <c r="AF1581">
        <v>137</v>
      </c>
      <c r="AG1581">
        <v>142</v>
      </c>
      <c r="AH1581">
        <v>97</v>
      </c>
      <c r="AI1581">
        <v>139</v>
      </c>
      <c r="AJ1581">
        <v>131</v>
      </c>
      <c r="AK1581">
        <v>145</v>
      </c>
      <c r="AL1581">
        <v>83</v>
      </c>
      <c r="AM1581">
        <v>139</v>
      </c>
    </row>
    <row r="1582" spans="1:39" x14ac:dyDescent="0.15">
      <c r="A1582" t="s">
        <v>224</v>
      </c>
      <c r="B1582">
        <v>5</v>
      </c>
      <c r="C1582">
        <v>1</v>
      </c>
      <c r="D1582">
        <v>1</v>
      </c>
      <c r="E1582" t="s">
        <v>29</v>
      </c>
      <c r="F1582" t="s">
        <v>206</v>
      </c>
      <c r="G1582">
        <v>3459</v>
      </c>
      <c r="H1582">
        <v>9666</v>
      </c>
      <c r="I1582">
        <v>47548</v>
      </c>
      <c r="J1582">
        <v>2839529.19</v>
      </c>
      <c r="K1582">
        <v>2414796.61</v>
      </c>
      <c r="L1582">
        <v>2173820.15</v>
      </c>
      <c r="M1582">
        <v>747103.74509999994</v>
      </c>
      <c r="N1582">
        <v>1113</v>
      </c>
      <c r="O1582">
        <v>2781</v>
      </c>
      <c r="P1582">
        <v>16726</v>
      </c>
      <c r="Q1582">
        <v>955036.88</v>
      </c>
      <c r="R1582">
        <v>804864.66</v>
      </c>
      <c r="S1582">
        <v>723408.67</v>
      </c>
      <c r="T1582">
        <v>280624.80219999998</v>
      </c>
      <c r="U1582">
        <v>2346</v>
      </c>
      <c r="V1582">
        <v>6885</v>
      </c>
      <c r="W1582">
        <v>30822</v>
      </c>
      <c r="X1582">
        <v>1884492.31</v>
      </c>
      <c r="Y1582">
        <v>1609931.95</v>
      </c>
      <c r="Z1582">
        <v>1450411.48</v>
      </c>
      <c r="AA1582">
        <v>466478.94290000002</v>
      </c>
      <c r="AB1582">
        <v>3270</v>
      </c>
      <c r="AC1582">
        <v>3242</v>
      </c>
      <c r="AD1582">
        <v>2300</v>
      </c>
      <c r="AE1582">
        <v>3266</v>
      </c>
      <c r="AF1582">
        <v>1059</v>
      </c>
      <c r="AG1582">
        <v>1052</v>
      </c>
      <c r="AH1582">
        <v>804</v>
      </c>
      <c r="AI1582">
        <v>1062</v>
      </c>
      <c r="AJ1582">
        <v>2211</v>
      </c>
      <c r="AK1582">
        <v>2190</v>
      </c>
      <c r="AL1582">
        <v>1496</v>
      </c>
      <c r="AM1582">
        <v>2204</v>
      </c>
    </row>
    <row r="1583" spans="1:39" x14ac:dyDescent="0.15">
      <c r="A1583" t="s">
        <v>224</v>
      </c>
      <c r="B1583">
        <v>5</v>
      </c>
      <c r="C1583">
        <v>1</v>
      </c>
      <c r="D1583">
        <v>1</v>
      </c>
      <c r="E1583" t="s">
        <v>31</v>
      </c>
      <c r="F1583" t="s">
        <v>206</v>
      </c>
      <c r="G1583">
        <v>1</v>
      </c>
      <c r="H1583">
        <v>5</v>
      </c>
      <c r="I1583">
        <v>19</v>
      </c>
      <c r="J1583">
        <v>1001.84</v>
      </c>
      <c r="K1583">
        <v>635.23</v>
      </c>
      <c r="L1583">
        <v>352.34</v>
      </c>
      <c r="M1583">
        <v>380.4273</v>
      </c>
      <c r="N1583">
        <v>1</v>
      </c>
      <c r="O1583">
        <v>5</v>
      </c>
      <c r="P1583">
        <v>19</v>
      </c>
      <c r="Q1583">
        <v>1001.84</v>
      </c>
      <c r="R1583">
        <v>635.23</v>
      </c>
      <c r="S1583">
        <v>352.34</v>
      </c>
      <c r="T1583">
        <v>380.4273</v>
      </c>
      <c r="U1583">
        <v>0</v>
      </c>
      <c r="V1583">
        <v>0</v>
      </c>
      <c r="W1583">
        <v>0</v>
      </c>
      <c r="X1583">
        <v>0</v>
      </c>
      <c r="Y1583">
        <v>0</v>
      </c>
      <c r="Z1583">
        <v>0</v>
      </c>
      <c r="AA1583">
        <v>0</v>
      </c>
      <c r="AB1583">
        <v>1</v>
      </c>
      <c r="AC1583">
        <v>1</v>
      </c>
      <c r="AD1583">
        <v>1</v>
      </c>
      <c r="AE1583">
        <v>1</v>
      </c>
      <c r="AF1583">
        <v>1</v>
      </c>
      <c r="AG1583">
        <v>1</v>
      </c>
      <c r="AH1583">
        <v>1</v>
      </c>
      <c r="AI1583">
        <v>1</v>
      </c>
      <c r="AJ1583">
        <v>0</v>
      </c>
      <c r="AK1583">
        <v>0</v>
      </c>
      <c r="AL1583">
        <v>0</v>
      </c>
      <c r="AM1583">
        <v>0</v>
      </c>
    </row>
    <row r="1584" spans="1:39" x14ac:dyDescent="0.15">
      <c r="A1584" t="s">
        <v>224</v>
      </c>
      <c r="B1584">
        <v>5</v>
      </c>
      <c r="C1584">
        <v>1</v>
      </c>
      <c r="D1584">
        <v>1</v>
      </c>
      <c r="E1584" t="s">
        <v>32</v>
      </c>
      <c r="F1584" t="s">
        <v>206</v>
      </c>
      <c r="G1584">
        <v>235</v>
      </c>
      <c r="H1584">
        <v>574</v>
      </c>
      <c r="I1584">
        <v>3178</v>
      </c>
      <c r="J1584">
        <v>195215.73</v>
      </c>
      <c r="K1584">
        <v>164586.25</v>
      </c>
      <c r="L1584">
        <v>152030.81</v>
      </c>
      <c r="M1584">
        <v>49057.580399999999</v>
      </c>
      <c r="N1584">
        <v>35</v>
      </c>
      <c r="O1584">
        <v>76</v>
      </c>
      <c r="P1584">
        <v>511</v>
      </c>
      <c r="Q1584">
        <v>32193.55</v>
      </c>
      <c r="R1584">
        <v>26635.13</v>
      </c>
      <c r="S1584">
        <v>25008.82</v>
      </c>
      <c r="T1584">
        <v>8620.0872999999992</v>
      </c>
      <c r="U1584">
        <v>200</v>
      </c>
      <c r="V1584">
        <v>498</v>
      </c>
      <c r="W1584">
        <v>2667</v>
      </c>
      <c r="X1584">
        <v>163022.18</v>
      </c>
      <c r="Y1584">
        <v>137951.12</v>
      </c>
      <c r="Z1584">
        <v>127021.99</v>
      </c>
      <c r="AA1584">
        <v>40437.4931</v>
      </c>
      <c r="AB1584">
        <v>229</v>
      </c>
      <c r="AC1584">
        <v>214</v>
      </c>
      <c r="AD1584">
        <v>149</v>
      </c>
      <c r="AE1584">
        <v>210</v>
      </c>
      <c r="AF1584">
        <v>34</v>
      </c>
      <c r="AG1584">
        <v>33</v>
      </c>
      <c r="AH1584">
        <v>25</v>
      </c>
      <c r="AI1584">
        <v>29</v>
      </c>
      <c r="AJ1584">
        <v>195</v>
      </c>
      <c r="AK1584">
        <v>181</v>
      </c>
      <c r="AL1584">
        <v>124</v>
      </c>
      <c r="AM1584">
        <v>181</v>
      </c>
    </row>
    <row r="1585" spans="1:39" x14ac:dyDescent="0.15">
      <c r="A1585" t="s">
        <v>224</v>
      </c>
      <c r="B1585">
        <v>5</v>
      </c>
      <c r="C1585">
        <v>1</v>
      </c>
      <c r="D1585">
        <v>2</v>
      </c>
      <c r="E1585" t="s">
        <v>28</v>
      </c>
      <c r="F1585" t="s">
        <v>206</v>
      </c>
      <c r="G1585">
        <v>311</v>
      </c>
      <c r="H1585">
        <v>533</v>
      </c>
      <c r="I1585">
        <v>3814</v>
      </c>
      <c r="J1585">
        <v>225973.93</v>
      </c>
      <c r="K1585">
        <v>204944.38</v>
      </c>
      <c r="L1585">
        <v>187900.34</v>
      </c>
      <c r="M1585">
        <v>60774.5864</v>
      </c>
      <c r="N1585">
        <v>123</v>
      </c>
      <c r="O1585">
        <v>184</v>
      </c>
      <c r="P1585">
        <v>1636</v>
      </c>
      <c r="Q1585">
        <v>94659.61</v>
      </c>
      <c r="R1585">
        <v>84822.73</v>
      </c>
      <c r="S1585">
        <v>75211.97</v>
      </c>
      <c r="T1585">
        <v>28011.178400000001</v>
      </c>
      <c r="U1585">
        <v>188</v>
      </c>
      <c r="V1585">
        <v>349</v>
      </c>
      <c r="W1585">
        <v>2178</v>
      </c>
      <c r="X1585">
        <v>131314.32</v>
      </c>
      <c r="Y1585">
        <v>120121.65</v>
      </c>
      <c r="Z1585">
        <v>112688.37</v>
      </c>
      <c r="AA1585">
        <v>32763.407999999999</v>
      </c>
      <c r="AB1585">
        <v>295</v>
      </c>
      <c r="AC1585">
        <v>271</v>
      </c>
      <c r="AD1585">
        <v>151</v>
      </c>
      <c r="AE1585">
        <v>252</v>
      </c>
      <c r="AF1585">
        <v>120</v>
      </c>
      <c r="AG1585">
        <v>117</v>
      </c>
      <c r="AH1585">
        <v>76</v>
      </c>
      <c r="AI1585">
        <v>103</v>
      </c>
      <c r="AJ1585">
        <v>175</v>
      </c>
      <c r="AK1585">
        <v>154</v>
      </c>
      <c r="AL1585">
        <v>75</v>
      </c>
      <c r="AM1585">
        <v>149</v>
      </c>
    </row>
    <row r="1586" spans="1:39" x14ac:dyDescent="0.15">
      <c r="A1586" t="s">
        <v>224</v>
      </c>
      <c r="B1586">
        <v>5</v>
      </c>
      <c r="C1586">
        <v>1</v>
      </c>
      <c r="D1586">
        <v>2</v>
      </c>
      <c r="E1586" t="s">
        <v>30</v>
      </c>
      <c r="F1586" t="s">
        <v>206</v>
      </c>
      <c r="G1586">
        <v>42</v>
      </c>
      <c r="H1586">
        <v>63</v>
      </c>
      <c r="I1586">
        <v>523</v>
      </c>
      <c r="J1586">
        <v>28985.24</v>
      </c>
      <c r="K1586">
        <v>26246.98</v>
      </c>
      <c r="L1586">
        <v>25290.02</v>
      </c>
      <c r="M1586">
        <v>7919.5608000000002</v>
      </c>
      <c r="N1586">
        <v>19</v>
      </c>
      <c r="O1586">
        <v>35</v>
      </c>
      <c r="P1586">
        <v>277</v>
      </c>
      <c r="Q1586">
        <v>14183.8</v>
      </c>
      <c r="R1586">
        <v>12595.7</v>
      </c>
      <c r="S1586">
        <v>12219.7</v>
      </c>
      <c r="T1586">
        <v>4261.0907999999999</v>
      </c>
      <c r="U1586">
        <v>23</v>
      </c>
      <c r="V1586">
        <v>28</v>
      </c>
      <c r="W1586">
        <v>246</v>
      </c>
      <c r="X1586">
        <v>14801.44</v>
      </c>
      <c r="Y1586">
        <v>13651.28</v>
      </c>
      <c r="Z1586">
        <v>13070.32</v>
      </c>
      <c r="AA1586">
        <v>3658.47</v>
      </c>
      <c r="AB1586">
        <v>38</v>
      </c>
      <c r="AC1586">
        <v>39</v>
      </c>
      <c r="AD1586">
        <v>18</v>
      </c>
      <c r="AE1586">
        <v>41</v>
      </c>
      <c r="AF1586">
        <v>18</v>
      </c>
      <c r="AG1586">
        <v>19</v>
      </c>
      <c r="AH1586">
        <v>14</v>
      </c>
      <c r="AI1586">
        <v>18</v>
      </c>
      <c r="AJ1586">
        <v>20</v>
      </c>
      <c r="AK1586">
        <v>20</v>
      </c>
      <c r="AL1586">
        <v>4</v>
      </c>
      <c r="AM1586">
        <v>23</v>
      </c>
    </row>
    <row r="1587" spans="1:39" x14ac:dyDescent="0.15">
      <c r="A1587" t="s">
        <v>224</v>
      </c>
      <c r="B1587">
        <v>5</v>
      </c>
      <c r="C1587">
        <v>1</v>
      </c>
      <c r="D1587">
        <v>2</v>
      </c>
      <c r="E1587" t="s">
        <v>29</v>
      </c>
      <c r="F1587" t="s">
        <v>206</v>
      </c>
      <c r="G1587">
        <v>222</v>
      </c>
      <c r="H1587">
        <v>438</v>
      </c>
      <c r="I1587">
        <v>2924</v>
      </c>
      <c r="J1587">
        <v>175889.37</v>
      </c>
      <c r="K1587">
        <v>154177.45000000001</v>
      </c>
      <c r="L1587">
        <v>143108.34</v>
      </c>
      <c r="M1587">
        <v>45295.939200000001</v>
      </c>
      <c r="N1587">
        <v>49</v>
      </c>
      <c r="O1587">
        <v>82</v>
      </c>
      <c r="P1587">
        <v>663</v>
      </c>
      <c r="Q1587">
        <v>39166.239999999998</v>
      </c>
      <c r="R1587">
        <v>34647.589999999997</v>
      </c>
      <c r="S1587">
        <v>31120.799999999999</v>
      </c>
      <c r="T1587">
        <v>11343.0005</v>
      </c>
      <c r="U1587">
        <v>173</v>
      </c>
      <c r="V1587">
        <v>356</v>
      </c>
      <c r="W1587">
        <v>2261</v>
      </c>
      <c r="X1587">
        <v>136723.13</v>
      </c>
      <c r="Y1587">
        <v>119529.86</v>
      </c>
      <c r="Z1587">
        <v>111987.54</v>
      </c>
      <c r="AA1587">
        <v>33952.938699999999</v>
      </c>
      <c r="AB1587">
        <v>214</v>
      </c>
      <c r="AC1587">
        <v>203</v>
      </c>
      <c r="AD1587">
        <v>97</v>
      </c>
      <c r="AE1587">
        <v>216</v>
      </c>
      <c r="AF1587">
        <v>47</v>
      </c>
      <c r="AG1587">
        <v>48</v>
      </c>
      <c r="AH1587">
        <v>26</v>
      </c>
      <c r="AI1587">
        <v>48</v>
      </c>
      <c r="AJ1587">
        <v>167</v>
      </c>
      <c r="AK1587">
        <v>155</v>
      </c>
      <c r="AL1587">
        <v>71</v>
      </c>
      <c r="AM1587">
        <v>168</v>
      </c>
    </row>
    <row r="1588" spans="1:39" x14ac:dyDescent="0.15">
      <c r="A1588" t="s">
        <v>224</v>
      </c>
      <c r="B1588">
        <v>5</v>
      </c>
      <c r="C1588">
        <v>1</v>
      </c>
      <c r="D1588">
        <v>2</v>
      </c>
      <c r="E1588" t="s">
        <v>32</v>
      </c>
      <c r="F1588" t="s">
        <v>206</v>
      </c>
      <c r="G1588">
        <v>118</v>
      </c>
      <c r="H1588">
        <v>225</v>
      </c>
      <c r="I1588">
        <v>1630</v>
      </c>
      <c r="J1588">
        <v>96482.09</v>
      </c>
      <c r="K1588">
        <v>81210.58</v>
      </c>
      <c r="L1588">
        <v>77024.710000000006</v>
      </c>
      <c r="M1588">
        <v>24270.644700000001</v>
      </c>
      <c r="N1588">
        <v>12</v>
      </c>
      <c r="O1588">
        <v>21</v>
      </c>
      <c r="P1588">
        <v>164</v>
      </c>
      <c r="Q1588">
        <v>9262.2099999999991</v>
      </c>
      <c r="R1588">
        <v>7531.95</v>
      </c>
      <c r="S1588">
        <v>6756.51</v>
      </c>
      <c r="T1588">
        <v>2754.1747</v>
      </c>
      <c r="U1588">
        <v>106</v>
      </c>
      <c r="V1588">
        <v>204</v>
      </c>
      <c r="W1588">
        <v>1466</v>
      </c>
      <c r="X1588">
        <v>87219.88</v>
      </c>
      <c r="Y1588">
        <v>73678.63</v>
      </c>
      <c r="Z1588">
        <v>70268.2</v>
      </c>
      <c r="AA1588">
        <v>21516.47</v>
      </c>
      <c r="AB1588">
        <v>112</v>
      </c>
      <c r="AC1588">
        <v>95</v>
      </c>
      <c r="AD1588">
        <v>53</v>
      </c>
      <c r="AE1588">
        <v>103</v>
      </c>
      <c r="AF1588">
        <v>12</v>
      </c>
      <c r="AG1588">
        <v>9</v>
      </c>
      <c r="AH1588">
        <v>1</v>
      </c>
      <c r="AI1588">
        <v>10</v>
      </c>
      <c r="AJ1588">
        <v>100</v>
      </c>
      <c r="AK1588">
        <v>86</v>
      </c>
      <c r="AL1588">
        <v>52</v>
      </c>
      <c r="AM1588">
        <v>93</v>
      </c>
    </row>
    <row r="1589" spans="1:39" x14ac:dyDescent="0.15">
      <c r="A1589" t="s">
        <v>224</v>
      </c>
      <c r="B1589">
        <v>5</v>
      </c>
      <c r="C1589">
        <v>2</v>
      </c>
      <c r="D1589">
        <v>0</v>
      </c>
      <c r="E1589" t="s">
        <v>28</v>
      </c>
      <c r="F1589" t="s">
        <v>206</v>
      </c>
      <c r="G1589">
        <v>57</v>
      </c>
      <c r="H1589">
        <v>194</v>
      </c>
      <c r="I1589">
        <v>920</v>
      </c>
      <c r="J1589">
        <v>48633.46</v>
      </c>
      <c r="K1589">
        <v>41473.300000000003</v>
      </c>
      <c r="L1589">
        <v>35067.800000000003</v>
      </c>
      <c r="M1589">
        <v>14716.3673</v>
      </c>
      <c r="N1589">
        <v>57</v>
      </c>
      <c r="O1589">
        <v>94</v>
      </c>
      <c r="P1589">
        <v>501</v>
      </c>
      <c r="Q1589">
        <v>24584.78</v>
      </c>
      <c r="R1589">
        <v>20226.77</v>
      </c>
      <c r="S1589">
        <v>15952.9</v>
      </c>
      <c r="T1589">
        <v>8505.9411999999993</v>
      </c>
      <c r="U1589">
        <v>57</v>
      </c>
      <c r="V1589">
        <v>100</v>
      </c>
      <c r="W1589">
        <v>419</v>
      </c>
      <c r="X1589">
        <v>24048.68</v>
      </c>
      <c r="Y1589">
        <v>21246.53</v>
      </c>
      <c r="Z1589">
        <v>19114.900000000001</v>
      </c>
      <c r="AA1589">
        <v>6210.4260999999997</v>
      </c>
      <c r="AB1589">
        <v>56</v>
      </c>
      <c r="AC1589">
        <v>56</v>
      </c>
      <c r="AD1589">
        <v>50</v>
      </c>
      <c r="AE1589">
        <v>48</v>
      </c>
      <c r="AF1589">
        <v>56</v>
      </c>
      <c r="AG1589">
        <v>56</v>
      </c>
      <c r="AH1589">
        <v>50</v>
      </c>
      <c r="AI1589">
        <v>48</v>
      </c>
      <c r="AJ1589">
        <v>56</v>
      </c>
      <c r="AK1589">
        <v>56</v>
      </c>
      <c r="AL1589">
        <v>50</v>
      </c>
      <c r="AM1589">
        <v>48</v>
      </c>
    </row>
    <row r="1590" spans="1:39" x14ac:dyDescent="0.15">
      <c r="A1590" t="s">
        <v>224</v>
      </c>
      <c r="B1590">
        <v>5</v>
      </c>
      <c r="C1590">
        <v>2</v>
      </c>
      <c r="D1590">
        <v>0</v>
      </c>
      <c r="E1590" t="s">
        <v>32</v>
      </c>
      <c r="F1590" t="s">
        <v>206</v>
      </c>
      <c r="G1590">
        <v>33</v>
      </c>
      <c r="H1590">
        <v>134</v>
      </c>
      <c r="I1590">
        <v>655</v>
      </c>
      <c r="J1590">
        <v>36192.43</v>
      </c>
      <c r="K1590">
        <v>29385.26</v>
      </c>
      <c r="L1590">
        <v>24899.9</v>
      </c>
      <c r="M1590">
        <v>10226.947200000001</v>
      </c>
      <c r="N1590">
        <v>33</v>
      </c>
      <c r="O1590">
        <v>61</v>
      </c>
      <c r="P1590">
        <v>301</v>
      </c>
      <c r="Q1590">
        <v>14740.19</v>
      </c>
      <c r="R1590">
        <v>11768.66</v>
      </c>
      <c r="S1590">
        <v>8241.4599999999991</v>
      </c>
      <c r="T1590">
        <v>4963.5427</v>
      </c>
      <c r="U1590">
        <v>33</v>
      </c>
      <c r="V1590">
        <v>73</v>
      </c>
      <c r="W1590">
        <v>354</v>
      </c>
      <c r="X1590">
        <v>21452.240000000002</v>
      </c>
      <c r="Y1590">
        <v>17616.599999999999</v>
      </c>
      <c r="Z1590">
        <v>16658.439999999999</v>
      </c>
      <c r="AA1590">
        <v>5263.4044999999996</v>
      </c>
      <c r="AB1590">
        <v>33</v>
      </c>
      <c r="AC1590">
        <v>31</v>
      </c>
      <c r="AD1590">
        <v>31</v>
      </c>
      <c r="AE1590">
        <v>29</v>
      </c>
      <c r="AF1590">
        <v>33</v>
      </c>
      <c r="AG1590">
        <v>31</v>
      </c>
      <c r="AH1590">
        <v>31</v>
      </c>
      <c r="AI1590">
        <v>29</v>
      </c>
      <c r="AJ1590">
        <v>33</v>
      </c>
      <c r="AK1590">
        <v>31</v>
      </c>
      <c r="AL1590">
        <v>31</v>
      </c>
      <c r="AM1590">
        <v>29</v>
      </c>
    </row>
    <row r="1591" spans="1:39" x14ac:dyDescent="0.15">
      <c r="A1591" t="s">
        <v>224</v>
      </c>
      <c r="B1591">
        <v>5</v>
      </c>
      <c r="C1591">
        <v>2</v>
      </c>
      <c r="D1591">
        <v>1</v>
      </c>
      <c r="E1591" t="s">
        <v>28</v>
      </c>
      <c r="F1591" t="s">
        <v>206</v>
      </c>
      <c r="G1591">
        <v>553</v>
      </c>
      <c r="H1591">
        <v>2100</v>
      </c>
      <c r="I1591">
        <v>8418</v>
      </c>
      <c r="J1591">
        <v>469010.87</v>
      </c>
      <c r="K1591">
        <v>409822.85</v>
      </c>
      <c r="L1591">
        <v>352197.93</v>
      </c>
      <c r="M1591">
        <v>132755.9466</v>
      </c>
      <c r="N1591">
        <v>553</v>
      </c>
      <c r="O1591">
        <v>996</v>
      </c>
      <c r="P1591">
        <v>4440</v>
      </c>
      <c r="Q1591">
        <v>234957.96</v>
      </c>
      <c r="R1591">
        <v>199213.87</v>
      </c>
      <c r="S1591">
        <v>155548.66</v>
      </c>
      <c r="T1591">
        <v>73307.305500000002</v>
      </c>
      <c r="U1591">
        <v>553</v>
      </c>
      <c r="V1591">
        <v>1104</v>
      </c>
      <c r="W1591">
        <v>3978</v>
      </c>
      <c r="X1591">
        <v>234052.91</v>
      </c>
      <c r="Y1591">
        <v>210608.98</v>
      </c>
      <c r="Z1591">
        <v>196649.27</v>
      </c>
      <c r="AA1591">
        <v>59448.641100000001</v>
      </c>
      <c r="AB1591">
        <v>525</v>
      </c>
      <c r="AC1591">
        <v>547</v>
      </c>
      <c r="AD1591">
        <v>424</v>
      </c>
      <c r="AE1591">
        <v>522</v>
      </c>
      <c r="AF1591">
        <v>525</v>
      </c>
      <c r="AG1591">
        <v>547</v>
      </c>
      <c r="AH1591">
        <v>424</v>
      </c>
      <c r="AI1591">
        <v>522</v>
      </c>
      <c r="AJ1591">
        <v>525</v>
      </c>
      <c r="AK1591">
        <v>547</v>
      </c>
      <c r="AL1591">
        <v>424</v>
      </c>
      <c r="AM1591">
        <v>522</v>
      </c>
    </row>
    <row r="1592" spans="1:39" x14ac:dyDescent="0.15">
      <c r="A1592" t="s">
        <v>224</v>
      </c>
      <c r="B1592">
        <v>5</v>
      </c>
      <c r="C1592">
        <v>2</v>
      </c>
      <c r="D1592">
        <v>1</v>
      </c>
      <c r="E1592" t="s">
        <v>30</v>
      </c>
      <c r="F1592" t="s">
        <v>206</v>
      </c>
      <c r="G1592">
        <v>88</v>
      </c>
      <c r="H1592">
        <v>369</v>
      </c>
      <c r="I1592">
        <v>1319</v>
      </c>
      <c r="J1592">
        <v>72982.61</v>
      </c>
      <c r="K1592">
        <v>62495.67</v>
      </c>
      <c r="L1592">
        <v>52037</v>
      </c>
      <c r="M1592">
        <v>20273.260900000001</v>
      </c>
      <c r="N1592">
        <v>88</v>
      </c>
      <c r="O1592">
        <v>155</v>
      </c>
      <c r="P1592">
        <v>635</v>
      </c>
      <c r="Q1592">
        <v>33534</v>
      </c>
      <c r="R1592">
        <v>28286.93</v>
      </c>
      <c r="S1592">
        <v>20766.759999999998</v>
      </c>
      <c r="T1592">
        <v>10343.2019</v>
      </c>
      <c r="U1592">
        <v>88</v>
      </c>
      <c r="V1592">
        <v>214</v>
      </c>
      <c r="W1592">
        <v>684</v>
      </c>
      <c r="X1592">
        <v>39448.61</v>
      </c>
      <c r="Y1592">
        <v>34208.74</v>
      </c>
      <c r="Z1592">
        <v>31270.240000000002</v>
      </c>
      <c r="AA1592">
        <v>9930.0589999999993</v>
      </c>
      <c r="AB1592">
        <v>80</v>
      </c>
      <c r="AC1592">
        <v>88</v>
      </c>
      <c r="AD1592">
        <v>70</v>
      </c>
      <c r="AE1592">
        <v>85</v>
      </c>
      <c r="AF1592">
        <v>80</v>
      </c>
      <c r="AG1592">
        <v>88</v>
      </c>
      <c r="AH1592">
        <v>70</v>
      </c>
      <c r="AI1592">
        <v>85</v>
      </c>
      <c r="AJ1592">
        <v>80</v>
      </c>
      <c r="AK1592">
        <v>88</v>
      </c>
      <c r="AL1592">
        <v>70</v>
      </c>
      <c r="AM1592">
        <v>85</v>
      </c>
    </row>
    <row r="1593" spans="1:39" x14ac:dyDescent="0.15">
      <c r="A1593" t="s">
        <v>224</v>
      </c>
      <c r="B1593">
        <v>5</v>
      </c>
      <c r="C1593">
        <v>2</v>
      </c>
      <c r="D1593">
        <v>1</v>
      </c>
      <c r="E1593" t="s">
        <v>29</v>
      </c>
      <c r="F1593" t="s">
        <v>206</v>
      </c>
      <c r="G1593">
        <v>1577</v>
      </c>
      <c r="H1593">
        <v>6851</v>
      </c>
      <c r="I1593">
        <v>26744</v>
      </c>
      <c r="J1593">
        <v>1488937.54</v>
      </c>
      <c r="K1593">
        <v>1235586.52</v>
      </c>
      <c r="L1593">
        <v>1043215.74</v>
      </c>
      <c r="M1593">
        <v>415376.8701</v>
      </c>
      <c r="N1593">
        <v>1577</v>
      </c>
      <c r="O1593">
        <v>2936</v>
      </c>
      <c r="P1593">
        <v>12753</v>
      </c>
      <c r="Q1593">
        <v>671488.01</v>
      </c>
      <c r="R1593">
        <v>542888.79</v>
      </c>
      <c r="S1593">
        <v>412552.67</v>
      </c>
      <c r="T1593">
        <v>207425.88200000001</v>
      </c>
      <c r="U1593">
        <v>1577</v>
      </c>
      <c r="V1593">
        <v>3915</v>
      </c>
      <c r="W1593">
        <v>13991</v>
      </c>
      <c r="X1593">
        <v>817449.53</v>
      </c>
      <c r="Y1593">
        <v>692697.73</v>
      </c>
      <c r="Z1593">
        <v>630663.06999999995</v>
      </c>
      <c r="AA1593">
        <v>207950.98809999999</v>
      </c>
      <c r="AB1593">
        <v>1469</v>
      </c>
      <c r="AC1593">
        <v>1508</v>
      </c>
      <c r="AD1593">
        <v>1190</v>
      </c>
      <c r="AE1593">
        <v>1522</v>
      </c>
      <c r="AF1593">
        <v>1469</v>
      </c>
      <c r="AG1593">
        <v>1508</v>
      </c>
      <c r="AH1593">
        <v>1190</v>
      </c>
      <c r="AI1593">
        <v>1522</v>
      </c>
      <c r="AJ1593">
        <v>1469</v>
      </c>
      <c r="AK1593">
        <v>1508</v>
      </c>
      <c r="AL1593">
        <v>1190</v>
      </c>
      <c r="AM1593">
        <v>1522</v>
      </c>
    </row>
    <row r="1594" spans="1:39" x14ac:dyDescent="0.15">
      <c r="A1594" t="s">
        <v>224</v>
      </c>
      <c r="B1594">
        <v>5</v>
      </c>
      <c r="C1594">
        <v>2</v>
      </c>
      <c r="D1594">
        <v>1</v>
      </c>
      <c r="E1594" t="s">
        <v>32</v>
      </c>
      <c r="F1594" t="s">
        <v>206</v>
      </c>
      <c r="G1594">
        <v>118</v>
      </c>
      <c r="H1594">
        <v>461</v>
      </c>
      <c r="I1594">
        <v>1837</v>
      </c>
      <c r="J1594">
        <v>105763.34</v>
      </c>
      <c r="K1594">
        <v>88373.41</v>
      </c>
      <c r="L1594">
        <v>75686.27</v>
      </c>
      <c r="M1594">
        <v>27987.016</v>
      </c>
      <c r="N1594">
        <v>118</v>
      </c>
      <c r="O1594">
        <v>181</v>
      </c>
      <c r="P1594">
        <v>714</v>
      </c>
      <c r="Q1594">
        <v>38315.78</v>
      </c>
      <c r="R1594">
        <v>31815.05</v>
      </c>
      <c r="S1594">
        <v>23437.16</v>
      </c>
      <c r="T1594">
        <v>11244.335999999999</v>
      </c>
      <c r="U1594">
        <v>118</v>
      </c>
      <c r="V1594">
        <v>280</v>
      </c>
      <c r="W1594">
        <v>1123</v>
      </c>
      <c r="X1594">
        <v>67447.56</v>
      </c>
      <c r="Y1594">
        <v>56558.36</v>
      </c>
      <c r="Z1594">
        <v>52249.11</v>
      </c>
      <c r="AA1594">
        <v>16742.68</v>
      </c>
      <c r="AB1594">
        <v>115</v>
      </c>
      <c r="AC1594">
        <v>114</v>
      </c>
      <c r="AD1594">
        <v>95</v>
      </c>
      <c r="AE1594">
        <v>115</v>
      </c>
      <c r="AF1594">
        <v>115</v>
      </c>
      <c r="AG1594">
        <v>114</v>
      </c>
      <c r="AH1594">
        <v>95</v>
      </c>
      <c r="AI1594">
        <v>115</v>
      </c>
      <c r="AJ1594">
        <v>115</v>
      </c>
      <c r="AK1594">
        <v>114</v>
      </c>
      <c r="AL1594">
        <v>95</v>
      </c>
      <c r="AM1594">
        <v>115</v>
      </c>
    </row>
    <row r="1595" spans="1:39" x14ac:dyDescent="0.15">
      <c r="A1595" t="s">
        <v>224</v>
      </c>
      <c r="B1595">
        <v>5</v>
      </c>
      <c r="C1595">
        <v>2</v>
      </c>
      <c r="D1595">
        <v>2</v>
      </c>
      <c r="E1595" t="s">
        <v>28</v>
      </c>
      <c r="F1595" t="s">
        <v>206</v>
      </c>
      <c r="G1595">
        <v>64</v>
      </c>
      <c r="H1595">
        <v>206</v>
      </c>
      <c r="I1595">
        <v>954</v>
      </c>
      <c r="J1595">
        <v>52976.18</v>
      </c>
      <c r="K1595">
        <v>46364.21</v>
      </c>
      <c r="L1595">
        <v>38956.17</v>
      </c>
      <c r="M1595">
        <v>15338.492399999999</v>
      </c>
      <c r="N1595">
        <v>64</v>
      </c>
      <c r="O1595">
        <v>97</v>
      </c>
      <c r="P1595">
        <v>520</v>
      </c>
      <c r="Q1595">
        <v>26968.99</v>
      </c>
      <c r="R1595">
        <v>22609.82</v>
      </c>
      <c r="S1595">
        <v>16807.990000000002</v>
      </c>
      <c r="T1595">
        <v>8831.5370000000003</v>
      </c>
      <c r="U1595">
        <v>64</v>
      </c>
      <c r="V1595">
        <v>109</v>
      </c>
      <c r="W1595">
        <v>434</v>
      </c>
      <c r="X1595">
        <v>26007.19</v>
      </c>
      <c r="Y1595">
        <v>23754.39</v>
      </c>
      <c r="Z1595">
        <v>22148.18</v>
      </c>
      <c r="AA1595">
        <v>6506.9553999999998</v>
      </c>
      <c r="AB1595">
        <v>62</v>
      </c>
      <c r="AC1595">
        <v>63</v>
      </c>
      <c r="AD1595">
        <v>43</v>
      </c>
      <c r="AE1595">
        <v>62</v>
      </c>
      <c r="AF1595">
        <v>62</v>
      </c>
      <c r="AG1595">
        <v>63</v>
      </c>
      <c r="AH1595">
        <v>43</v>
      </c>
      <c r="AI1595">
        <v>62</v>
      </c>
      <c r="AJ1595">
        <v>62</v>
      </c>
      <c r="AK1595">
        <v>63</v>
      </c>
      <c r="AL1595">
        <v>43</v>
      </c>
      <c r="AM1595">
        <v>62</v>
      </c>
    </row>
    <row r="1596" spans="1:39" x14ac:dyDescent="0.15">
      <c r="A1596" t="s">
        <v>224</v>
      </c>
      <c r="B1596">
        <v>5</v>
      </c>
      <c r="C1596">
        <v>2</v>
      </c>
      <c r="D1596">
        <v>2</v>
      </c>
      <c r="E1596" t="s">
        <v>30</v>
      </c>
      <c r="F1596" t="s">
        <v>206</v>
      </c>
      <c r="G1596">
        <v>5</v>
      </c>
      <c r="H1596">
        <v>14</v>
      </c>
      <c r="I1596">
        <v>53</v>
      </c>
      <c r="J1596">
        <v>3079.86</v>
      </c>
      <c r="K1596">
        <v>2957.2</v>
      </c>
      <c r="L1596">
        <v>2776.85</v>
      </c>
      <c r="M1596">
        <v>892.99400000000003</v>
      </c>
      <c r="N1596">
        <v>5</v>
      </c>
      <c r="O1596">
        <v>5</v>
      </c>
      <c r="P1596">
        <v>17</v>
      </c>
      <c r="Q1596">
        <v>815.91</v>
      </c>
      <c r="R1596">
        <v>734.91</v>
      </c>
      <c r="S1596">
        <v>554.55999999999995</v>
      </c>
      <c r="T1596">
        <v>322.07400000000001</v>
      </c>
      <c r="U1596">
        <v>5</v>
      </c>
      <c r="V1596">
        <v>9</v>
      </c>
      <c r="W1596">
        <v>36</v>
      </c>
      <c r="X1596">
        <v>2263.9499999999998</v>
      </c>
      <c r="Y1596">
        <v>2222.29</v>
      </c>
      <c r="Z1596">
        <v>2222.29</v>
      </c>
      <c r="AA1596">
        <v>570.91999999999996</v>
      </c>
      <c r="AB1596">
        <v>5</v>
      </c>
      <c r="AC1596">
        <v>5</v>
      </c>
      <c r="AD1596">
        <v>3</v>
      </c>
      <c r="AE1596">
        <v>5</v>
      </c>
      <c r="AF1596">
        <v>5</v>
      </c>
      <c r="AG1596">
        <v>5</v>
      </c>
      <c r="AH1596">
        <v>3</v>
      </c>
      <c r="AI1596">
        <v>5</v>
      </c>
      <c r="AJ1596">
        <v>5</v>
      </c>
      <c r="AK1596">
        <v>5</v>
      </c>
      <c r="AL1596">
        <v>3</v>
      </c>
      <c r="AM1596">
        <v>5</v>
      </c>
    </row>
    <row r="1597" spans="1:39" x14ac:dyDescent="0.15">
      <c r="A1597" t="s">
        <v>224</v>
      </c>
      <c r="B1597">
        <v>5</v>
      </c>
      <c r="C1597">
        <v>2</v>
      </c>
      <c r="D1597">
        <v>2</v>
      </c>
      <c r="E1597" t="s">
        <v>29</v>
      </c>
      <c r="F1597" t="s">
        <v>206</v>
      </c>
      <c r="G1597">
        <v>42</v>
      </c>
      <c r="H1597">
        <v>140</v>
      </c>
      <c r="I1597">
        <v>661</v>
      </c>
      <c r="J1597">
        <v>36763.57</v>
      </c>
      <c r="K1597">
        <v>30427.33</v>
      </c>
      <c r="L1597">
        <v>25131.58</v>
      </c>
      <c r="M1597">
        <v>10048.6242</v>
      </c>
      <c r="N1597">
        <v>42</v>
      </c>
      <c r="O1597">
        <v>62</v>
      </c>
      <c r="P1597">
        <v>312</v>
      </c>
      <c r="Q1597">
        <v>17422.66</v>
      </c>
      <c r="R1597">
        <v>14186.01</v>
      </c>
      <c r="S1597">
        <v>9762.0400000000009</v>
      </c>
      <c r="T1597">
        <v>5125.6012000000001</v>
      </c>
      <c r="U1597">
        <v>42</v>
      </c>
      <c r="V1597">
        <v>78</v>
      </c>
      <c r="W1597">
        <v>349</v>
      </c>
      <c r="X1597">
        <v>19340.91</v>
      </c>
      <c r="Y1597">
        <v>16241.32</v>
      </c>
      <c r="Z1597">
        <v>15369.54</v>
      </c>
      <c r="AA1597">
        <v>4923.0230000000001</v>
      </c>
      <c r="AB1597">
        <v>40</v>
      </c>
      <c r="AC1597">
        <v>42</v>
      </c>
      <c r="AD1597">
        <v>28</v>
      </c>
      <c r="AE1597">
        <v>42</v>
      </c>
      <c r="AF1597">
        <v>40</v>
      </c>
      <c r="AG1597">
        <v>42</v>
      </c>
      <c r="AH1597">
        <v>28</v>
      </c>
      <c r="AI1597">
        <v>42</v>
      </c>
      <c r="AJ1597">
        <v>40</v>
      </c>
      <c r="AK1597">
        <v>42</v>
      </c>
      <c r="AL1597">
        <v>28</v>
      </c>
      <c r="AM1597">
        <v>42</v>
      </c>
    </row>
    <row r="1598" spans="1:39" x14ac:dyDescent="0.15">
      <c r="A1598" t="s">
        <v>224</v>
      </c>
      <c r="B1598">
        <v>5</v>
      </c>
      <c r="C1598">
        <v>2</v>
      </c>
      <c r="D1598">
        <v>2</v>
      </c>
      <c r="E1598" t="s">
        <v>32</v>
      </c>
      <c r="F1598" t="s">
        <v>206</v>
      </c>
      <c r="G1598">
        <v>21</v>
      </c>
      <c r="H1598">
        <v>70</v>
      </c>
      <c r="I1598">
        <v>359</v>
      </c>
      <c r="J1598">
        <v>20784.73</v>
      </c>
      <c r="K1598">
        <v>17443.060000000001</v>
      </c>
      <c r="L1598">
        <v>14659.11</v>
      </c>
      <c r="M1598">
        <v>5496.1572999999999</v>
      </c>
      <c r="N1598">
        <v>21</v>
      </c>
      <c r="O1598">
        <v>31</v>
      </c>
      <c r="P1598">
        <v>134</v>
      </c>
      <c r="Q1598">
        <v>7561.37</v>
      </c>
      <c r="R1598">
        <v>6203.83</v>
      </c>
      <c r="S1598">
        <v>4209.7299999999996</v>
      </c>
      <c r="T1598">
        <v>2188.4288000000001</v>
      </c>
      <c r="U1598">
        <v>21</v>
      </c>
      <c r="V1598">
        <v>39</v>
      </c>
      <c r="W1598">
        <v>225</v>
      </c>
      <c r="X1598">
        <v>13223.36</v>
      </c>
      <c r="Y1598">
        <v>11239.23</v>
      </c>
      <c r="Z1598">
        <v>10449.379999999999</v>
      </c>
      <c r="AA1598">
        <v>3307.7285000000002</v>
      </c>
      <c r="AB1598">
        <v>20</v>
      </c>
      <c r="AC1598">
        <v>21</v>
      </c>
      <c r="AD1598">
        <v>17</v>
      </c>
      <c r="AE1598">
        <v>18</v>
      </c>
      <c r="AF1598">
        <v>20</v>
      </c>
      <c r="AG1598">
        <v>21</v>
      </c>
      <c r="AH1598">
        <v>17</v>
      </c>
      <c r="AI1598">
        <v>18</v>
      </c>
      <c r="AJ1598">
        <v>20</v>
      </c>
      <c r="AK1598">
        <v>21</v>
      </c>
      <c r="AL1598">
        <v>17</v>
      </c>
      <c r="AM1598">
        <v>18</v>
      </c>
    </row>
    <row r="1599" spans="1:39" x14ac:dyDescent="0.15">
      <c r="A1599" t="s">
        <v>224</v>
      </c>
      <c r="B1599">
        <v>30</v>
      </c>
      <c r="C1599">
        <v>1</v>
      </c>
      <c r="D1599">
        <v>0</v>
      </c>
      <c r="E1599" t="s">
        <v>28</v>
      </c>
      <c r="F1599" t="s">
        <v>206</v>
      </c>
      <c r="G1599">
        <v>2148</v>
      </c>
      <c r="H1599">
        <v>2892</v>
      </c>
      <c r="I1599">
        <v>12066</v>
      </c>
      <c r="J1599">
        <v>669873.01</v>
      </c>
      <c r="K1599">
        <v>591924.38</v>
      </c>
      <c r="L1599">
        <v>560375.31000000006</v>
      </c>
      <c r="M1599">
        <v>190229.39780000001</v>
      </c>
      <c r="N1599">
        <v>680</v>
      </c>
      <c r="O1599">
        <v>914</v>
      </c>
      <c r="P1599">
        <v>4360</v>
      </c>
      <c r="Q1599">
        <v>221932.33</v>
      </c>
      <c r="R1599">
        <v>188826.33</v>
      </c>
      <c r="S1599">
        <v>169746.38</v>
      </c>
      <c r="T1599">
        <v>74722.112399999998</v>
      </c>
      <c r="U1599">
        <v>1468</v>
      </c>
      <c r="V1599">
        <v>1978</v>
      </c>
      <c r="W1599">
        <v>7706</v>
      </c>
      <c r="X1599">
        <v>447940.68</v>
      </c>
      <c r="Y1599">
        <v>403098.05</v>
      </c>
      <c r="Z1599">
        <v>390628.93</v>
      </c>
      <c r="AA1599">
        <v>115507.28539999999</v>
      </c>
      <c r="AB1599">
        <v>2108</v>
      </c>
      <c r="AC1599">
        <v>1557</v>
      </c>
      <c r="AD1599">
        <v>1255</v>
      </c>
      <c r="AE1599">
        <v>1054</v>
      </c>
      <c r="AF1599">
        <v>674</v>
      </c>
      <c r="AG1599">
        <v>654</v>
      </c>
      <c r="AH1599">
        <v>546</v>
      </c>
      <c r="AI1599">
        <v>392</v>
      </c>
      <c r="AJ1599">
        <v>1434</v>
      </c>
      <c r="AK1599">
        <v>903</v>
      </c>
      <c r="AL1599">
        <v>709</v>
      </c>
      <c r="AM1599">
        <v>662</v>
      </c>
    </row>
    <row r="1600" spans="1:39" x14ac:dyDescent="0.15">
      <c r="A1600" t="s">
        <v>224</v>
      </c>
      <c r="B1600">
        <v>30</v>
      </c>
      <c r="C1600">
        <v>1</v>
      </c>
      <c r="D1600">
        <v>0</v>
      </c>
      <c r="E1600" t="s">
        <v>30</v>
      </c>
      <c r="F1600" t="s">
        <v>206</v>
      </c>
      <c r="G1600">
        <v>2</v>
      </c>
      <c r="H1600">
        <v>2</v>
      </c>
      <c r="I1600">
        <v>8</v>
      </c>
      <c r="J1600">
        <v>461.95</v>
      </c>
      <c r="K1600">
        <v>404.45</v>
      </c>
      <c r="L1600">
        <v>324.49</v>
      </c>
      <c r="M1600">
        <v>198.56</v>
      </c>
      <c r="N1600">
        <v>1</v>
      </c>
      <c r="O1600">
        <v>1</v>
      </c>
      <c r="P1600">
        <v>5</v>
      </c>
      <c r="Q1600">
        <v>269.95</v>
      </c>
      <c r="R1600">
        <v>212.45</v>
      </c>
      <c r="S1600">
        <v>132.49</v>
      </c>
      <c r="T1600">
        <v>152.29</v>
      </c>
      <c r="U1600">
        <v>1</v>
      </c>
      <c r="V1600">
        <v>1</v>
      </c>
      <c r="W1600">
        <v>3</v>
      </c>
      <c r="X1600">
        <v>192</v>
      </c>
      <c r="Y1600">
        <v>192</v>
      </c>
      <c r="Z1600">
        <v>192</v>
      </c>
      <c r="AA1600">
        <v>46.27</v>
      </c>
      <c r="AB1600">
        <v>2</v>
      </c>
      <c r="AC1600">
        <v>1</v>
      </c>
      <c r="AD1600">
        <v>1</v>
      </c>
      <c r="AE1600">
        <v>1</v>
      </c>
      <c r="AF1600">
        <v>1</v>
      </c>
      <c r="AG1600">
        <v>1</v>
      </c>
      <c r="AH1600">
        <v>1</v>
      </c>
      <c r="AI1600">
        <v>0</v>
      </c>
      <c r="AJ1600">
        <v>1</v>
      </c>
      <c r="AK1600">
        <v>0</v>
      </c>
      <c r="AL1600">
        <v>0</v>
      </c>
      <c r="AM1600">
        <v>1</v>
      </c>
    </row>
    <row r="1601" spans="1:39" x14ac:dyDescent="0.15">
      <c r="A1601" t="s">
        <v>224</v>
      </c>
      <c r="B1601">
        <v>30</v>
      </c>
      <c r="C1601">
        <v>1</v>
      </c>
      <c r="D1601">
        <v>0</v>
      </c>
      <c r="E1601" t="s">
        <v>29</v>
      </c>
      <c r="F1601" t="s">
        <v>206</v>
      </c>
      <c r="G1601">
        <v>39</v>
      </c>
      <c r="H1601">
        <v>51</v>
      </c>
      <c r="I1601">
        <v>253</v>
      </c>
      <c r="J1601">
        <v>12441.64</v>
      </c>
      <c r="K1601">
        <v>9945.73</v>
      </c>
      <c r="L1601">
        <v>9486.2099999999991</v>
      </c>
      <c r="M1601">
        <v>3962.3622999999998</v>
      </c>
      <c r="N1601">
        <v>16</v>
      </c>
      <c r="O1601">
        <v>23</v>
      </c>
      <c r="P1601">
        <v>130</v>
      </c>
      <c r="Q1601">
        <v>5673.11</v>
      </c>
      <c r="R1601">
        <v>4127.17</v>
      </c>
      <c r="S1601">
        <v>3859.7</v>
      </c>
      <c r="T1601">
        <v>2133.1821</v>
      </c>
      <c r="U1601">
        <v>23</v>
      </c>
      <c r="V1601">
        <v>28</v>
      </c>
      <c r="W1601">
        <v>123</v>
      </c>
      <c r="X1601">
        <v>6768.53</v>
      </c>
      <c r="Y1601">
        <v>5818.56</v>
      </c>
      <c r="Z1601">
        <v>5626.51</v>
      </c>
      <c r="AA1601">
        <v>1829.1802</v>
      </c>
      <c r="AB1601">
        <v>39</v>
      </c>
      <c r="AC1601">
        <v>26</v>
      </c>
      <c r="AD1601">
        <v>21</v>
      </c>
      <c r="AE1601">
        <v>21</v>
      </c>
      <c r="AF1601">
        <v>16</v>
      </c>
      <c r="AG1601">
        <v>16</v>
      </c>
      <c r="AH1601">
        <v>13</v>
      </c>
      <c r="AI1601">
        <v>11</v>
      </c>
      <c r="AJ1601">
        <v>23</v>
      </c>
      <c r="AK1601">
        <v>10</v>
      </c>
      <c r="AL1601">
        <v>8</v>
      </c>
      <c r="AM1601">
        <v>10</v>
      </c>
    </row>
    <row r="1602" spans="1:39" x14ac:dyDescent="0.15">
      <c r="A1602" t="s">
        <v>224</v>
      </c>
      <c r="B1602">
        <v>30</v>
      </c>
      <c r="C1602">
        <v>1</v>
      </c>
      <c r="D1602">
        <v>0</v>
      </c>
      <c r="E1602" t="s">
        <v>32</v>
      </c>
      <c r="F1602" t="s">
        <v>206</v>
      </c>
      <c r="G1602">
        <v>655</v>
      </c>
      <c r="H1602">
        <v>978</v>
      </c>
      <c r="I1602">
        <v>4262</v>
      </c>
      <c r="J1602">
        <v>243082.2</v>
      </c>
      <c r="K1602">
        <v>194888.49</v>
      </c>
      <c r="L1602">
        <v>187751.44</v>
      </c>
      <c r="M1602">
        <v>65250.888200000001</v>
      </c>
      <c r="N1602">
        <v>70</v>
      </c>
      <c r="O1602">
        <v>111</v>
      </c>
      <c r="P1602">
        <v>528</v>
      </c>
      <c r="Q1602">
        <v>27738.46</v>
      </c>
      <c r="R1602">
        <v>20783.88</v>
      </c>
      <c r="S1602">
        <v>17727.689999999999</v>
      </c>
      <c r="T1602">
        <v>9349.3017999999993</v>
      </c>
      <c r="U1602">
        <v>585</v>
      </c>
      <c r="V1602">
        <v>867</v>
      </c>
      <c r="W1602">
        <v>3734</v>
      </c>
      <c r="X1602">
        <v>215343.74</v>
      </c>
      <c r="Y1602">
        <v>174104.61</v>
      </c>
      <c r="Z1602">
        <v>170023.75</v>
      </c>
      <c r="AA1602">
        <v>55901.5864</v>
      </c>
      <c r="AB1602">
        <v>650</v>
      </c>
      <c r="AC1602">
        <v>377</v>
      </c>
      <c r="AD1602">
        <v>327</v>
      </c>
      <c r="AE1602">
        <v>368</v>
      </c>
      <c r="AF1602">
        <v>70</v>
      </c>
      <c r="AG1602">
        <v>63</v>
      </c>
      <c r="AH1602">
        <v>57</v>
      </c>
      <c r="AI1602">
        <v>56</v>
      </c>
      <c r="AJ1602">
        <v>580</v>
      </c>
      <c r="AK1602">
        <v>314</v>
      </c>
      <c r="AL1602">
        <v>270</v>
      </c>
      <c r="AM1602">
        <v>312</v>
      </c>
    </row>
    <row r="1603" spans="1:39" x14ac:dyDescent="0.15">
      <c r="A1603" t="s">
        <v>224</v>
      </c>
      <c r="B1603">
        <v>30</v>
      </c>
      <c r="C1603">
        <v>1</v>
      </c>
      <c r="D1603">
        <v>1</v>
      </c>
      <c r="E1603" t="s">
        <v>28</v>
      </c>
      <c r="F1603" t="s">
        <v>206</v>
      </c>
      <c r="G1603">
        <v>13529</v>
      </c>
      <c r="H1603">
        <v>21591</v>
      </c>
      <c r="I1603">
        <v>77604</v>
      </c>
      <c r="J1603">
        <v>4355730.12</v>
      </c>
      <c r="K1603">
        <v>3795062.6</v>
      </c>
      <c r="L1603">
        <v>3528773.54</v>
      </c>
      <c r="M1603">
        <v>1230132.9719</v>
      </c>
      <c r="N1603">
        <v>6672</v>
      </c>
      <c r="O1603">
        <v>9636</v>
      </c>
      <c r="P1603">
        <v>39830</v>
      </c>
      <c r="Q1603">
        <v>2149529.4300000002</v>
      </c>
      <c r="R1603">
        <v>1864724.76</v>
      </c>
      <c r="S1603">
        <v>1694090.92</v>
      </c>
      <c r="T1603">
        <v>668157.25020000001</v>
      </c>
      <c r="U1603">
        <v>6857</v>
      </c>
      <c r="V1603">
        <v>11955</v>
      </c>
      <c r="W1603">
        <v>37774</v>
      </c>
      <c r="X1603">
        <v>2206200.69</v>
      </c>
      <c r="Y1603">
        <v>1930337.84</v>
      </c>
      <c r="Z1603">
        <v>1834682.62</v>
      </c>
      <c r="AA1603">
        <v>561975.72169999999</v>
      </c>
      <c r="AB1603">
        <v>12656</v>
      </c>
      <c r="AC1603">
        <v>12658</v>
      </c>
      <c r="AD1603">
        <v>8563</v>
      </c>
      <c r="AE1603">
        <v>11693</v>
      </c>
      <c r="AF1603">
        <v>6434</v>
      </c>
      <c r="AG1603">
        <v>6470</v>
      </c>
      <c r="AH1603">
        <v>4749</v>
      </c>
      <c r="AI1603">
        <v>6046</v>
      </c>
      <c r="AJ1603">
        <v>6222</v>
      </c>
      <c r="AK1603">
        <v>6188</v>
      </c>
      <c r="AL1603">
        <v>3814</v>
      </c>
      <c r="AM1603">
        <v>5647</v>
      </c>
    </row>
    <row r="1604" spans="1:39" x14ac:dyDescent="0.15">
      <c r="A1604" t="s">
        <v>224</v>
      </c>
      <c r="B1604">
        <v>30</v>
      </c>
      <c r="C1604">
        <v>1</v>
      </c>
      <c r="D1604">
        <v>1</v>
      </c>
      <c r="E1604" t="s">
        <v>30</v>
      </c>
      <c r="F1604" t="s">
        <v>206</v>
      </c>
      <c r="G1604">
        <v>1766</v>
      </c>
      <c r="H1604">
        <v>2836</v>
      </c>
      <c r="I1604">
        <v>10134</v>
      </c>
      <c r="J1604">
        <v>570519.06000000006</v>
      </c>
      <c r="K1604">
        <v>499506.39</v>
      </c>
      <c r="L1604">
        <v>464229.21</v>
      </c>
      <c r="M1604">
        <v>158839.70970000001</v>
      </c>
      <c r="N1604">
        <v>777</v>
      </c>
      <c r="O1604">
        <v>1122</v>
      </c>
      <c r="P1604">
        <v>4612</v>
      </c>
      <c r="Q1604">
        <v>250136.3</v>
      </c>
      <c r="R1604">
        <v>216459.07</v>
      </c>
      <c r="S1604">
        <v>196827.2</v>
      </c>
      <c r="T1604">
        <v>77055.704899999997</v>
      </c>
      <c r="U1604">
        <v>989</v>
      </c>
      <c r="V1604">
        <v>1714</v>
      </c>
      <c r="W1604">
        <v>5522</v>
      </c>
      <c r="X1604">
        <v>320382.76</v>
      </c>
      <c r="Y1604">
        <v>283047.32</v>
      </c>
      <c r="Z1604">
        <v>267402.01</v>
      </c>
      <c r="AA1604">
        <v>81784.004799999995</v>
      </c>
      <c r="AB1604">
        <v>1646</v>
      </c>
      <c r="AC1604">
        <v>1706</v>
      </c>
      <c r="AD1604">
        <v>1061</v>
      </c>
      <c r="AE1604">
        <v>1681</v>
      </c>
      <c r="AF1604">
        <v>729</v>
      </c>
      <c r="AG1604">
        <v>757</v>
      </c>
      <c r="AH1604">
        <v>533</v>
      </c>
      <c r="AI1604">
        <v>748</v>
      </c>
      <c r="AJ1604">
        <v>917</v>
      </c>
      <c r="AK1604">
        <v>949</v>
      </c>
      <c r="AL1604">
        <v>528</v>
      </c>
      <c r="AM1604">
        <v>933</v>
      </c>
    </row>
    <row r="1605" spans="1:39" x14ac:dyDescent="0.15">
      <c r="A1605" t="s">
        <v>224</v>
      </c>
      <c r="B1605">
        <v>30</v>
      </c>
      <c r="C1605">
        <v>1</v>
      </c>
      <c r="D1605">
        <v>1</v>
      </c>
      <c r="E1605" t="s">
        <v>29</v>
      </c>
      <c r="F1605" t="s">
        <v>206</v>
      </c>
      <c r="G1605">
        <v>18828</v>
      </c>
      <c r="H1605">
        <v>31244</v>
      </c>
      <c r="I1605">
        <v>111992</v>
      </c>
      <c r="J1605">
        <v>6322761.4500000002</v>
      </c>
      <c r="K1605">
        <v>5326514.22</v>
      </c>
      <c r="L1605">
        <v>4979695.72</v>
      </c>
      <c r="M1605">
        <v>1749259.0052</v>
      </c>
      <c r="N1605">
        <v>6639</v>
      </c>
      <c r="O1605">
        <v>10054</v>
      </c>
      <c r="P1605">
        <v>41788</v>
      </c>
      <c r="Q1605">
        <v>2243903.2599999998</v>
      </c>
      <c r="R1605">
        <v>1851021.5</v>
      </c>
      <c r="S1605">
        <v>1683897.86</v>
      </c>
      <c r="T1605">
        <v>703343.30379999999</v>
      </c>
      <c r="U1605">
        <v>12189</v>
      </c>
      <c r="V1605">
        <v>21190</v>
      </c>
      <c r="W1605">
        <v>70204</v>
      </c>
      <c r="X1605">
        <v>4078858.19</v>
      </c>
      <c r="Y1605">
        <v>3475492.72</v>
      </c>
      <c r="Z1605">
        <v>3295797.86</v>
      </c>
      <c r="AA1605">
        <v>1045915.7014</v>
      </c>
      <c r="AB1605">
        <v>18030</v>
      </c>
      <c r="AC1605">
        <v>17668</v>
      </c>
      <c r="AD1605">
        <v>12326</v>
      </c>
      <c r="AE1605">
        <v>17991</v>
      </c>
      <c r="AF1605">
        <v>6376</v>
      </c>
      <c r="AG1605">
        <v>6321</v>
      </c>
      <c r="AH1605">
        <v>4952</v>
      </c>
      <c r="AI1605">
        <v>6382</v>
      </c>
      <c r="AJ1605">
        <v>11654</v>
      </c>
      <c r="AK1605">
        <v>11347</v>
      </c>
      <c r="AL1605">
        <v>7374</v>
      </c>
      <c r="AM1605">
        <v>11609</v>
      </c>
    </row>
    <row r="1606" spans="1:39" x14ac:dyDescent="0.15">
      <c r="A1606" t="s">
        <v>224</v>
      </c>
      <c r="B1606">
        <v>30</v>
      </c>
      <c r="C1606">
        <v>1</v>
      </c>
      <c r="D1606">
        <v>1</v>
      </c>
      <c r="E1606" t="s">
        <v>31</v>
      </c>
      <c r="F1606" t="s">
        <v>206</v>
      </c>
      <c r="G1606">
        <v>1</v>
      </c>
      <c r="H1606">
        <v>2</v>
      </c>
      <c r="I1606">
        <v>7</v>
      </c>
      <c r="J1606">
        <v>219.98</v>
      </c>
      <c r="K1606">
        <v>203.48</v>
      </c>
      <c r="L1606">
        <v>203.48</v>
      </c>
      <c r="M1606">
        <v>80.604799999999997</v>
      </c>
      <c r="N1606">
        <v>1</v>
      </c>
      <c r="O1606">
        <v>2</v>
      </c>
      <c r="P1606">
        <v>7</v>
      </c>
      <c r="Q1606">
        <v>219.98</v>
      </c>
      <c r="R1606">
        <v>203.48</v>
      </c>
      <c r="S1606">
        <v>203.48</v>
      </c>
      <c r="T1606">
        <v>80.604799999999997</v>
      </c>
      <c r="U1606">
        <v>0</v>
      </c>
      <c r="V1606">
        <v>0</v>
      </c>
      <c r="W1606">
        <v>0</v>
      </c>
      <c r="X1606">
        <v>0</v>
      </c>
      <c r="Y1606">
        <v>0</v>
      </c>
      <c r="Z1606">
        <v>0</v>
      </c>
      <c r="AA1606">
        <v>0</v>
      </c>
      <c r="AB1606">
        <v>1</v>
      </c>
      <c r="AC1606">
        <v>1</v>
      </c>
      <c r="AD1606">
        <v>1</v>
      </c>
      <c r="AE1606">
        <v>1</v>
      </c>
      <c r="AF1606">
        <v>1</v>
      </c>
      <c r="AG1606">
        <v>1</v>
      </c>
      <c r="AH1606">
        <v>1</v>
      </c>
      <c r="AI1606">
        <v>1</v>
      </c>
      <c r="AJ1606">
        <v>0</v>
      </c>
      <c r="AK1606">
        <v>0</v>
      </c>
      <c r="AL1606">
        <v>0</v>
      </c>
      <c r="AM1606">
        <v>0</v>
      </c>
    </row>
    <row r="1607" spans="1:39" x14ac:dyDescent="0.15">
      <c r="A1607" t="s">
        <v>224</v>
      </c>
      <c r="B1607">
        <v>30</v>
      </c>
      <c r="C1607">
        <v>1</v>
      </c>
      <c r="D1607">
        <v>1</v>
      </c>
      <c r="E1607" t="s">
        <v>32</v>
      </c>
      <c r="F1607" t="s">
        <v>206</v>
      </c>
      <c r="G1607">
        <v>871</v>
      </c>
      <c r="H1607">
        <v>1369</v>
      </c>
      <c r="I1607">
        <v>5502</v>
      </c>
      <c r="J1607">
        <v>316939.98</v>
      </c>
      <c r="K1607">
        <v>257540.44</v>
      </c>
      <c r="L1607">
        <v>246383.14</v>
      </c>
      <c r="M1607">
        <v>83212.439700000003</v>
      </c>
      <c r="N1607">
        <v>135</v>
      </c>
      <c r="O1607">
        <v>180</v>
      </c>
      <c r="P1607">
        <v>861</v>
      </c>
      <c r="Q1607">
        <v>45851.75</v>
      </c>
      <c r="R1607">
        <v>36891.71</v>
      </c>
      <c r="S1607">
        <v>33637.61</v>
      </c>
      <c r="T1607">
        <v>14132.444799999999</v>
      </c>
      <c r="U1607">
        <v>736</v>
      </c>
      <c r="V1607">
        <v>1189</v>
      </c>
      <c r="W1607">
        <v>4641</v>
      </c>
      <c r="X1607">
        <v>271088.23</v>
      </c>
      <c r="Y1607">
        <v>220648.73</v>
      </c>
      <c r="Z1607">
        <v>212745.53</v>
      </c>
      <c r="AA1607">
        <v>69079.994900000005</v>
      </c>
      <c r="AB1607">
        <v>858</v>
      </c>
      <c r="AC1607">
        <v>778</v>
      </c>
      <c r="AD1607">
        <v>508</v>
      </c>
      <c r="AE1607">
        <v>767</v>
      </c>
      <c r="AF1607">
        <v>134</v>
      </c>
      <c r="AG1607">
        <v>115</v>
      </c>
      <c r="AH1607">
        <v>88</v>
      </c>
      <c r="AI1607">
        <v>125</v>
      </c>
      <c r="AJ1607">
        <v>724</v>
      </c>
      <c r="AK1607">
        <v>663</v>
      </c>
      <c r="AL1607">
        <v>420</v>
      </c>
      <c r="AM1607">
        <v>642</v>
      </c>
    </row>
    <row r="1608" spans="1:39" x14ac:dyDescent="0.15">
      <c r="A1608" t="s">
        <v>224</v>
      </c>
      <c r="B1608">
        <v>30</v>
      </c>
      <c r="C1608">
        <v>1</v>
      </c>
      <c r="D1608">
        <v>2</v>
      </c>
      <c r="E1608" t="s">
        <v>28</v>
      </c>
      <c r="F1608" t="s">
        <v>206</v>
      </c>
      <c r="G1608">
        <v>2830</v>
      </c>
      <c r="H1608">
        <v>3825</v>
      </c>
      <c r="I1608">
        <v>15097</v>
      </c>
      <c r="J1608">
        <v>864513.43</v>
      </c>
      <c r="K1608">
        <v>778068.08</v>
      </c>
      <c r="L1608">
        <v>731628.13</v>
      </c>
      <c r="M1608">
        <v>239175.1225</v>
      </c>
      <c r="N1608">
        <v>1033</v>
      </c>
      <c r="O1608">
        <v>1308</v>
      </c>
      <c r="P1608">
        <v>5928</v>
      </c>
      <c r="Q1608">
        <v>327257.78000000003</v>
      </c>
      <c r="R1608">
        <v>285578.45</v>
      </c>
      <c r="S1608">
        <v>258556.63</v>
      </c>
      <c r="T1608">
        <v>101744.58319999999</v>
      </c>
      <c r="U1608">
        <v>1797</v>
      </c>
      <c r="V1608">
        <v>2517</v>
      </c>
      <c r="W1608">
        <v>9169</v>
      </c>
      <c r="X1608">
        <v>537255.65</v>
      </c>
      <c r="Y1608">
        <v>492489.63</v>
      </c>
      <c r="Z1608">
        <v>473071.5</v>
      </c>
      <c r="AA1608">
        <v>137430.5393</v>
      </c>
      <c r="AB1608">
        <v>2708</v>
      </c>
      <c r="AC1608">
        <v>2459</v>
      </c>
      <c r="AD1608">
        <v>1211</v>
      </c>
      <c r="AE1608">
        <v>2336</v>
      </c>
      <c r="AF1608">
        <v>981</v>
      </c>
      <c r="AG1608">
        <v>1004</v>
      </c>
      <c r="AH1608">
        <v>585</v>
      </c>
      <c r="AI1608">
        <v>909</v>
      </c>
      <c r="AJ1608">
        <v>1727</v>
      </c>
      <c r="AK1608">
        <v>1455</v>
      </c>
      <c r="AL1608">
        <v>626</v>
      </c>
      <c r="AM1608">
        <v>1427</v>
      </c>
    </row>
    <row r="1609" spans="1:39" x14ac:dyDescent="0.15">
      <c r="A1609" t="s">
        <v>224</v>
      </c>
      <c r="B1609">
        <v>30</v>
      </c>
      <c r="C1609">
        <v>1</v>
      </c>
      <c r="D1609">
        <v>2</v>
      </c>
      <c r="E1609" t="s">
        <v>30</v>
      </c>
      <c r="F1609" t="s">
        <v>206</v>
      </c>
      <c r="G1609">
        <v>336</v>
      </c>
      <c r="H1609">
        <v>449</v>
      </c>
      <c r="I1609">
        <v>1826</v>
      </c>
      <c r="J1609">
        <v>102612.88</v>
      </c>
      <c r="K1609">
        <v>92238.31</v>
      </c>
      <c r="L1609">
        <v>86641.62</v>
      </c>
      <c r="M1609">
        <v>28250.517199999998</v>
      </c>
      <c r="N1609">
        <v>118</v>
      </c>
      <c r="O1609">
        <v>153</v>
      </c>
      <c r="P1609">
        <v>709</v>
      </c>
      <c r="Q1609">
        <v>37023.879999999997</v>
      </c>
      <c r="R1609">
        <v>31874.240000000002</v>
      </c>
      <c r="S1609">
        <v>27923.7</v>
      </c>
      <c r="T1609">
        <v>11777.923000000001</v>
      </c>
      <c r="U1609">
        <v>218</v>
      </c>
      <c r="V1609">
        <v>296</v>
      </c>
      <c r="W1609">
        <v>1117</v>
      </c>
      <c r="X1609">
        <v>65589</v>
      </c>
      <c r="Y1609">
        <v>60364.07</v>
      </c>
      <c r="Z1609">
        <v>58717.919999999998</v>
      </c>
      <c r="AA1609">
        <v>16472.5942</v>
      </c>
      <c r="AB1609">
        <v>315</v>
      </c>
      <c r="AC1609">
        <v>292</v>
      </c>
      <c r="AD1609">
        <v>133</v>
      </c>
      <c r="AE1609">
        <v>322</v>
      </c>
      <c r="AF1609">
        <v>110</v>
      </c>
      <c r="AG1609">
        <v>116</v>
      </c>
      <c r="AH1609">
        <v>74</v>
      </c>
      <c r="AI1609">
        <v>114</v>
      </c>
      <c r="AJ1609">
        <v>205</v>
      </c>
      <c r="AK1609">
        <v>176</v>
      </c>
      <c r="AL1609">
        <v>59</v>
      </c>
      <c r="AM1609">
        <v>208</v>
      </c>
    </row>
    <row r="1610" spans="1:39" x14ac:dyDescent="0.15">
      <c r="A1610" t="s">
        <v>224</v>
      </c>
      <c r="B1610">
        <v>30</v>
      </c>
      <c r="C1610">
        <v>1</v>
      </c>
      <c r="D1610">
        <v>2</v>
      </c>
      <c r="E1610" t="s">
        <v>29</v>
      </c>
      <c r="F1610" t="s">
        <v>206</v>
      </c>
      <c r="G1610">
        <v>1437</v>
      </c>
      <c r="H1610">
        <v>1956</v>
      </c>
      <c r="I1610">
        <v>8310</v>
      </c>
      <c r="J1610">
        <v>472640.68</v>
      </c>
      <c r="K1610">
        <v>404880.56</v>
      </c>
      <c r="L1610">
        <v>387134.75</v>
      </c>
      <c r="M1610">
        <v>129580.1695</v>
      </c>
      <c r="N1610">
        <v>395</v>
      </c>
      <c r="O1610">
        <v>473</v>
      </c>
      <c r="P1610">
        <v>2348</v>
      </c>
      <c r="Q1610">
        <v>126905.93</v>
      </c>
      <c r="R1610">
        <v>106447.85</v>
      </c>
      <c r="S1610">
        <v>97406.67</v>
      </c>
      <c r="T1610">
        <v>39979.0147</v>
      </c>
      <c r="U1610">
        <v>1042</v>
      </c>
      <c r="V1610">
        <v>1483</v>
      </c>
      <c r="W1610">
        <v>5962</v>
      </c>
      <c r="X1610">
        <v>345734.75</v>
      </c>
      <c r="Y1610">
        <v>298432.71000000002</v>
      </c>
      <c r="Z1610">
        <v>289728.08</v>
      </c>
      <c r="AA1610">
        <v>89601.154800000004</v>
      </c>
      <c r="AB1610">
        <v>1360</v>
      </c>
      <c r="AC1610">
        <v>1280</v>
      </c>
      <c r="AD1610">
        <v>607</v>
      </c>
      <c r="AE1610">
        <v>1401</v>
      </c>
      <c r="AF1610">
        <v>375</v>
      </c>
      <c r="AG1610">
        <v>366</v>
      </c>
      <c r="AH1610">
        <v>222</v>
      </c>
      <c r="AI1610">
        <v>386</v>
      </c>
      <c r="AJ1610">
        <v>985</v>
      </c>
      <c r="AK1610">
        <v>914</v>
      </c>
      <c r="AL1610">
        <v>385</v>
      </c>
      <c r="AM1610">
        <v>1015</v>
      </c>
    </row>
    <row r="1611" spans="1:39" x14ac:dyDescent="0.15">
      <c r="A1611" t="s">
        <v>224</v>
      </c>
      <c r="B1611">
        <v>30</v>
      </c>
      <c r="C1611">
        <v>1</v>
      </c>
      <c r="D1611">
        <v>2</v>
      </c>
      <c r="E1611" t="s">
        <v>31</v>
      </c>
      <c r="F1611" t="s">
        <v>206</v>
      </c>
      <c r="G1611">
        <v>1</v>
      </c>
      <c r="H1611">
        <v>3</v>
      </c>
      <c r="I1611">
        <v>5</v>
      </c>
      <c r="J1611">
        <v>260</v>
      </c>
      <c r="K1611">
        <v>219.32</v>
      </c>
      <c r="L1611">
        <v>150.32</v>
      </c>
      <c r="M1611">
        <v>59.91</v>
      </c>
      <c r="N1611">
        <v>0</v>
      </c>
      <c r="O1611">
        <v>0</v>
      </c>
      <c r="P1611">
        <v>0</v>
      </c>
      <c r="Q1611">
        <v>0</v>
      </c>
      <c r="R1611">
        <v>0</v>
      </c>
      <c r="S1611">
        <v>0</v>
      </c>
      <c r="T1611">
        <v>0</v>
      </c>
      <c r="U1611">
        <v>1</v>
      </c>
      <c r="V1611">
        <v>3</v>
      </c>
      <c r="W1611">
        <v>5</v>
      </c>
      <c r="X1611">
        <v>260</v>
      </c>
      <c r="Y1611">
        <v>219.32</v>
      </c>
      <c r="Z1611">
        <v>150.32</v>
      </c>
      <c r="AA1611">
        <v>59.91</v>
      </c>
      <c r="AB1611">
        <v>1</v>
      </c>
      <c r="AC1611">
        <v>0</v>
      </c>
      <c r="AD1611">
        <v>0</v>
      </c>
      <c r="AE1611">
        <v>1</v>
      </c>
      <c r="AF1611">
        <v>0</v>
      </c>
      <c r="AG1611">
        <v>0</v>
      </c>
      <c r="AH1611">
        <v>0</v>
      </c>
      <c r="AI1611">
        <v>0</v>
      </c>
      <c r="AJ1611">
        <v>1</v>
      </c>
      <c r="AK1611">
        <v>0</v>
      </c>
      <c r="AL1611">
        <v>0</v>
      </c>
      <c r="AM1611">
        <v>1</v>
      </c>
    </row>
    <row r="1612" spans="1:39" x14ac:dyDescent="0.15">
      <c r="A1612" t="s">
        <v>224</v>
      </c>
      <c r="B1612">
        <v>30</v>
      </c>
      <c r="C1612">
        <v>1</v>
      </c>
      <c r="D1612">
        <v>2</v>
      </c>
      <c r="E1612" t="s">
        <v>32</v>
      </c>
      <c r="F1612" t="s">
        <v>206</v>
      </c>
      <c r="G1612">
        <v>405</v>
      </c>
      <c r="H1612">
        <v>581</v>
      </c>
      <c r="I1612">
        <v>2600</v>
      </c>
      <c r="J1612">
        <v>147470.76</v>
      </c>
      <c r="K1612">
        <v>120057.09</v>
      </c>
      <c r="L1612">
        <v>116783.3</v>
      </c>
      <c r="M1612">
        <v>39240.454100000003</v>
      </c>
      <c r="N1612">
        <v>43</v>
      </c>
      <c r="O1612">
        <v>58</v>
      </c>
      <c r="P1612">
        <v>271</v>
      </c>
      <c r="Q1612">
        <v>14726.46</v>
      </c>
      <c r="R1612">
        <v>11917.01</v>
      </c>
      <c r="S1612">
        <v>11046</v>
      </c>
      <c r="T1612">
        <v>4701.8473000000004</v>
      </c>
      <c r="U1612">
        <v>362</v>
      </c>
      <c r="V1612">
        <v>523</v>
      </c>
      <c r="W1612">
        <v>2329</v>
      </c>
      <c r="X1612">
        <v>132744.29999999999</v>
      </c>
      <c r="Y1612">
        <v>108140.08</v>
      </c>
      <c r="Z1612">
        <v>105737.3</v>
      </c>
      <c r="AA1612">
        <v>34538.606800000001</v>
      </c>
      <c r="AB1612">
        <v>388</v>
      </c>
      <c r="AC1612">
        <v>316</v>
      </c>
      <c r="AD1612">
        <v>154</v>
      </c>
      <c r="AE1612">
        <v>341</v>
      </c>
      <c r="AF1612">
        <v>42</v>
      </c>
      <c r="AG1612">
        <v>40</v>
      </c>
      <c r="AH1612">
        <v>21</v>
      </c>
      <c r="AI1612">
        <v>38</v>
      </c>
      <c r="AJ1612">
        <v>346</v>
      </c>
      <c r="AK1612">
        <v>276</v>
      </c>
      <c r="AL1612">
        <v>133</v>
      </c>
      <c r="AM1612">
        <v>303</v>
      </c>
    </row>
    <row r="1613" spans="1:39" x14ac:dyDescent="0.15">
      <c r="A1613" t="s">
        <v>224</v>
      </c>
      <c r="B1613">
        <v>30</v>
      </c>
      <c r="C1613">
        <v>2</v>
      </c>
      <c r="D1613">
        <v>0</v>
      </c>
      <c r="E1613" t="s">
        <v>28</v>
      </c>
      <c r="F1613" t="s">
        <v>206</v>
      </c>
      <c r="G1613">
        <v>127</v>
      </c>
      <c r="H1613">
        <v>315</v>
      </c>
      <c r="I1613">
        <v>931</v>
      </c>
      <c r="J1613">
        <v>45870.45</v>
      </c>
      <c r="K1613">
        <v>38457.199999999997</v>
      </c>
      <c r="L1613">
        <v>34453.730000000003</v>
      </c>
      <c r="M1613">
        <v>14508.421700000001</v>
      </c>
      <c r="N1613">
        <v>127</v>
      </c>
      <c r="O1613">
        <v>152</v>
      </c>
      <c r="P1613">
        <v>511</v>
      </c>
      <c r="Q1613">
        <v>22683.279999999999</v>
      </c>
      <c r="R1613">
        <v>18098.22</v>
      </c>
      <c r="S1613">
        <v>14728.68</v>
      </c>
      <c r="T1613">
        <v>8313.1515999999992</v>
      </c>
      <c r="U1613">
        <v>127</v>
      </c>
      <c r="V1613">
        <v>163</v>
      </c>
      <c r="W1613">
        <v>420</v>
      </c>
      <c r="X1613">
        <v>23187.17</v>
      </c>
      <c r="Y1613">
        <v>20358.98</v>
      </c>
      <c r="Z1613">
        <v>19725.05</v>
      </c>
      <c r="AA1613">
        <v>6195.2700999999997</v>
      </c>
      <c r="AB1613">
        <v>126</v>
      </c>
      <c r="AC1613">
        <v>127</v>
      </c>
      <c r="AD1613">
        <v>112</v>
      </c>
      <c r="AE1613">
        <v>83</v>
      </c>
      <c r="AF1613">
        <v>126</v>
      </c>
      <c r="AG1613">
        <v>127</v>
      </c>
      <c r="AH1613">
        <v>112</v>
      </c>
      <c r="AI1613">
        <v>83</v>
      </c>
      <c r="AJ1613">
        <v>126</v>
      </c>
      <c r="AK1613">
        <v>127</v>
      </c>
      <c r="AL1613">
        <v>112</v>
      </c>
      <c r="AM1613">
        <v>83</v>
      </c>
    </row>
    <row r="1614" spans="1:39" x14ac:dyDescent="0.15">
      <c r="A1614" t="s">
        <v>224</v>
      </c>
      <c r="B1614">
        <v>30</v>
      </c>
      <c r="C1614">
        <v>2</v>
      </c>
      <c r="D1614">
        <v>0</v>
      </c>
      <c r="E1614" t="s">
        <v>32</v>
      </c>
      <c r="F1614" t="s">
        <v>206</v>
      </c>
      <c r="G1614">
        <v>47</v>
      </c>
      <c r="H1614">
        <v>129</v>
      </c>
      <c r="I1614">
        <v>358</v>
      </c>
      <c r="J1614">
        <v>18982.66</v>
      </c>
      <c r="K1614">
        <v>14964.75</v>
      </c>
      <c r="L1614">
        <v>12652.67</v>
      </c>
      <c r="M1614">
        <v>5650.0177000000003</v>
      </c>
      <c r="N1614">
        <v>47</v>
      </c>
      <c r="O1614">
        <v>54</v>
      </c>
      <c r="P1614">
        <v>150</v>
      </c>
      <c r="Q1614">
        <v>7490.03</v>
      </c>
      <c r="R1614">
        <v>5590.6</v>
      </c>
      <c r="S1614">
        <v>3876.79</v>
      </c>
      <c r="T1614">
        <v>2515.8732</v>
      </c>
      <c r="U1614">
        <v>47</v>
      </c>
      <c r="V1614">
        <v>75</v>
      </c>
      <c r="W1614">
        <v>208</v>
      </c>
      <c r="X1614">
        <v>11492.63</v>
      </c>
      <c r="Y1614">
        <v>9374.15</v>
      </c>
      <c r="Z1614">
        <v>8775.8799999999992</v>
      </c>
      <c r="AA1614">
        <v>3134.1444999999999</v>
      </c>
      <c r="AB1614">
        <v>46</v>
      </c>
      <c r="AC1614">
        <v>45</v>
      </c>
      <c r="AD1614">
        <v>39</v>
      </c>
      <c r="AE1614">
        <v>42</v>
      </c>
      <c r="AF1614">
        <v>46</v>
      </c>
      <c r="AG1614">
        <v>45</v>
      </c>
      <c r="AH1614">
        <v>39</v>
      </c>
      <c r="AI1614">
        <v>42</v>
      </c>
      <c r="AJ1614">
        <v>46</v>
      </c>
      <c r="AK1614">
        <v>45</v>
      </c>
      <c r="AL1614">
        <v>39</v>
      </c>
      <c r="AM1614">
        <v>42</v>
      </c>
    </row>
    <row r="1615" spans="1:39" x14ac:dyDescent="0.15">
      <c r="A1615" t="s">
        <v>224</v>
      </c>
      <c r="B1615">
        <v>30</v>
      </c>
      <c r="C1615">
        <v>2</v>
      </c>
      <c r="D1615">
        <v>1</v>
      </c>
      <c r="E1615" t="s">
        <v>28</v>
      </c>
      <c r="F1615" t="s">
        <v>206</v>
      </c>
      <c r="G1615">
        <v>1638</v>
      </c>
      <c r="H1615">
        <v>4346</v>
      </c>
      <c r="I1615">
        <v>11337</v>
      </c>
      <c r="J1615">
        <v>583075.96</v>
      </c>
      <c r="K1615">
        <v>497708.54</v>
      </c>
      <c r="L1615">
        <v>424928.46</v>
      </c>
      <c r="M1615">
        <v>176667.32089999999</v>
      </c>
      <c r="N1615">
        <v>1638</v>
      </c>
      <c r="O1615">
        <v>2046</v>
      </c>
      <c r="P1615">
        <v>6142</v>
      </c>
      <c r="Q1615">
        <v>297452.73</v>
      </c>
      <c r="R1615">
        <v>245811.4</v>
      </c>
      <c r="S1615">
        <v>186363.29</v>
      </c>
      <c r="T1615">
        <v>100292.22319999999</v>
      </c>
      <c r="U1615">
        <v>1638</v>
      </c>
      <c r="V1615">
        <v>2300</v>
      </c>
      <c r="W1615">
        <v>5195</v>
      </c>
      <c r="X1615">
        <v>285623.23</v>
      </c>
      <c r="Y1615">
        <v>251897.14</v>
      </c>
      <c r="Z1615">
        <v>238565.17</v>
      </c>
      <c r="AA1615">
        <v>76375.097699999998</v>
      </c>
      <c r="AB1615">
        <v>1579</v>
      </c>
      <c r="AC1615">
        <v>1623</v>
      </c>
      <c r="AD1615">
        <v>1252</v>
      </c>
      <c r="AE1615">
        <v>1550</v>
      </c>
      <c r="AF1615">
        <v>1579</v>
      </c>
      <c r="AG1615">
        <v>1623</v>
      </c>
      <c r="AH1615">
        <v>1252</v>
      </c>
      <c r="AI1615">
        <v>1550</v>
      </c>
      <c r="AJ1615">
        <v>1579</v>
      </c>
      <c r="AK1615">
        <v>1623</v>
      </c>
      <c r="AL1615">
        <v>1252</v>
      </c>
      <c r="AM1615">
        <v>1550</v>
      </c>
    </row>
    <row r="1616" spans="1:39" x14ac:dyDescent="0.15">
      <c r="A1616" t="s">
        <v>224</v>
      </c>
      <c r="B1616">
        <v>30</v>
      </c>
      <c r="C1616">
        <v>2</v>
      </c>
      <c r="D1616">
        <v>1</v>
      </c>
      <c r="E1616" t="s">
        <v>30</v>
      </c>
      <c r="F1616" t="s">
        <v>206</v>
      </c>
      <c r="G1616">
        <v>247</v>
      </c>
      <c r="H1616">
        <v>653</v>
      </c>
      <c r="I1616">
        <v>1739</v>
      </c>
      <c r="J1616">
        <v>88604.88</v>
      </c>
      <c r="K1616">
        <v>74178.16</v>
      </c>
      <c r="L1616">
        <v>62622.06</v>
      </c>
      <c r="M1616">
        <v>26631.449100000002</v>
      </c>
      <c r="N1616">
        <v>247</v>
      </c>
      <c r="O1616">
        <v>302</v>
      </c>
      <c r="P1616">
        <v>923</v>
      </c>
      <c r="Q1616">
        <v>44015.18</v>
      </c>
      <c r="R1616">
        <v>35568.46</v>
      </c>
      <c r="S1616">
        <v>26338.23</v>
      </c>
      <c r="T1616">
        <v>14698.346</v>
      </c>
      <c r="U1616">
        <v>247</v>
      </c>
      <c r="V1616">
        <v>351</v>
      </c>
      <c r="W1616">
        <v>816</v>
      </c>
      <c r="X1616">
        <v>44589.7</v>
      </c>
      <c r="Y1616">
        <v>38609.699999999997</v>
      </c>
      <c r="Z1616">
        <v>36283.83</v>
      </c>
      <c r="AA1616">
        <v>11933.1031</v>
      </c>
      <c r="AB1616">
        <v>229</v>
      </c>
      <c r="AC1616">
        <v>245</v>
      </c>
      <c r="AD1616">
        <v>181</v>
      </c>
      <c r="AE1616">
        <v>238</v>
      </c>
      <c r="AF1616">
        <v>229</v>
      </c>
      <c r="AG1616">
        <v>245</v>
      </c>
      <c r="AH1616">
        <v>181</v>
      </c>
      <c r="AI1616">
        <v>238</v>
      </c>
      <c r="AJ1616">
        <v>229</v>
      </c>
      <c r="AK1616">
        <v>245</v>
      </c>
      <c r="AL1616">
        <v>181</v>
      </c>
      <c r="AM1616">
        <v>238</v>
      </c>
    </row>
    <row r="1617" spans="1:39" x14ac:dyDescent="0.15">
      <c r="A1617" t="s">
        <v>224</v>
      </c>
      <c r="B1617">
        <v>30</v>
      </c>
      <c r="C1617">
        <v>2</v>
      </c>
      <c r="D1617">
        <v>1</v>
      </c>
      <c r="E1617" t="s">
        <v>29</v>
      </c>
      <c r="F1617" t="s">
        <v>206</v>
      </c>
      <c r="G1617">
        <v>3429</v>
      </c>
      <c r="H1617">
        <v>9564</v>
      </c>
      <c r="I1617">
        <v>25765</v>
      </c>
      <c r="J1617">
        <v>1306823.99</v>
      </c>
      <c r="K1617">
        <v>1047978.17</v>
      </c>
      <c r="L1617">
        <v>900000.24</v>
      </c>
      <c r="M1617">
        <v>402169.21970000002</v>
      </c>
      <c r="N1617">
        <v>3429</v>
      </c>
      <c r="O1617">
        <v>4397</v>
      </c>
      <c r="P1617">
        <v>13778</v>
      </c>
      <c r="Q1617">
        <v>657341.22</v>
      </c>
      <c r="R1617">
        <v>509833.44</v>
      </c>
      <c r="S1617">
        <v>393141.23</v>
      </c>
      <c r="T1617">
        <v>225882.19529999999</v>
      </c>
      <c r="U1617">
        <v>3429</v>
      </c>
      <c r="V1617">
        <v>5167</v>
      </c>
      <c r="W1617">
        <v>11987</v>
      </c>
      <c r="X1617">
        <v>649482.77</v>
      </c>
      <c r="Y1617">
        <v>538144.73</v>
      </c>
      <c r="Z1617">
        <v>506859.01</v>
      </c>
      <c r="AA1617">
        <v>176287.02439999999</v>
      </c>
      <c r="AB1617">
        <v>3251</v>
      </c>
      <c r="AC1617">
        <v>3268</v>
      </c>
      <c r="AD1617">
        <v>2679</v>
      </c>
      <c r="AE1617">
        <v>3325</v>
      </c>
      <c r="AF1617">
        <v>3251</v>
      </c>
      <c r="AG1617">
        <v>3268</v>
      </c>
      <c r="AH1617">
        <v>2679</v>
      </c>
      <c r="AI1617">
        <v>3325</v>
      </c>
      <c r="AJ1617">
        <v>3251</v>
      </c>
      <c r="AK1617">
        <v>3268</v>
      </c>
      <c r="AL1617">
        <v>2679</v>
      </c>
      <c r="AM1617">
        <v>3325</v>
      </c>
    </row>
    <row r="1618" spans="1:39" x14ac:dyDescent="0.15">
      <c r="A1618" t="s">
        <v>224</v>
      </c>
      <c r="B1618">
        <v>30</v>
      </c>
      <c r="C1618">
        <v>2</v>
      </c>
      <c r="D1618">
        <v>1</v>
      </c>
      <c r="E1618" t="s">
        <v>32</v>
      </c>
      <c r="F1618" t="s">
        <v>206</v>
      </c>
      <c r="G1618">
        <v>142</v>
      </c>
      <c r="H1618">
        <v>392</v>
      </c>
      <c r="I1618">
        <v>1135</v>
      </c>
      <c r="J1618">
        <v>58174.3</v>
      </c>
      <c r="K1618">
        <v>45901.3</v>
      </c>
      <c r="L1618">
        <v>41071.89</v>
      </c>
      <c r="M1618">
        <v>17559.784800000001</v>
      </c>
      <c r="N1618">
        <v>142</v>
      </c>
      <c r="O1618">
        <v>180</v>
      </c>
      <c r="P1618">
        <v>516</v>
      </c>
      <c r="Q1618">
        <v>23357.26</v>
      </c>
      <c r="R1618">
        <v>18046.68</v>
      </c>
      <c r="S1618">
        <v>13734.81</v>
      </c>
      <c r="T1618">
        <v>8325.1723000000002</v>
      </c>
      <c r="U1618">
        <v>142</v>
      </c>
      <c r="V1618">
        <v>212</v>
      </c>
      <c r="W1618">
        <v>619</v>
      </c>
      <c r="X1618">
        <v>34817.040000000001</v>
      </c>
      <c r="Y1618">
        <v>27854.62</v>
      </c>
      <c r="Z1618">
        <v>27337.08</v>
      </c>
      <c r="AA1618">
        <v>9234.6124999999993</v>
      </c>
      <c r="AB1618">
        <v>139</v>
      </c>
      <c r="AC1618">
        <v>138</v>
      </c>
      <c r="AD1618">
        <v>117</v>
      </c>
      <c r="AE1618">
        <v>132</v>
      </c>
      <c r="AF1618">
        <v>139</v>
      </c>
      <c r="AG1618">
        <v>138</v>
      </c>
      <c r="AH1618">
        <v>117</v>
      </c>
      <c r="AI1618">
        <v>132</v>
      </c>
      <c r="AJ1618">
        <v>139</v>
      </c>
      <c r="AK1618">
        <v>138</v>
      </c>
      <c r="AL1618">
        <v>117</v>
      </c>
      <c r="AM1618">
        <v>132</v>
      </c>
    </row>
    <row r="1619" spans="1:39" x14ac:dyDescent="0.15">
      <c r="A1619" t="s">
        <v>224</v>
      </c>
      <c r="B1619">
        <v>30</v>
      </c>
      <c r="C1619">
        <v>2</v>
      </c>
      <c r="D1619">
        <v>2</v>
      </c>
      <c r="E1619" t="s">
        <v>28</v>
      </c>
      <c r="F1619" t="s">
        <v>206</v>
      </c>
      <c r="G1619">
        <v>199</v>
      </c>
      <c r="H1619">
        <v>495</v>
      </c>
      <c r="I1619">
        <v>1352</v>
      </c>
      <c r="J1619">
        <v>68566.09</v>
      </c>
      <c r="K1619">
        <v>58762.87</v>
      </c>
      <c r="L1619">
        <v>49013</v>
      </c>
      <c r="M1619">
        <v>21366.004000000001</v>
      </c>
      <c r="N1619">
        <v>199</v>
      </c>
      <c r="O1619">
        <v>237</v>
      </c>
      <c r="P1619">
        <v>735</v>
      </c>
      <c r="Q1619">
        <v>34796.93</v>
      </c>
      <c r="R1619">
        <v>29060.77</v>
      </c>
      <c r="S1619">
        <v>20393.150000000001</v>
      </c>
      <c r="T1619">
        <v>12249.450999999999</v>
      </c>
      <c r="U1619">
        <v>199</v>
      </c>
      <c r="V1619">
        <v>258</v>
      </c>
      <c r="W1619">
        <v>617</v>
      </c>
      <c r="X1619">
        <v>33769.160000000003</v>
      </c>
      <c r="Y1619">
        <v>29702.1</v>
      </c>
      <c r="Z1619">
        <v>28619.85</v>
      </c>
      <c r="AA1619">
        <v>9116.5529999999999</v>
      </c>
      <c r="AB1619">
        <v>188</v>
      </c>
      <c r="AC1619">
        <v>198</v>
      </c>
      <c r="AD1619">
        <v>146</v>
      </c>
      <c r="AE1619">
        <v>176</v>
      </c>
      <c r="AF1619">
        <v>188</v>
      </c>
      <c r="AG1619">
        <v>198</v>
      </c>
      <c r="AH1619">
        <v>146</v>
      </c>
      <c r="AI1619">
        <v>176</v>
      </c>
      <c r="AJ1619">
        <v>188</v>
      </c>
      <c r="AK1619">
        <v>198</v>
      </c>
      <c r="AL1619">
        <v>146</v>
      </c>
      <c r="AM1619">
        <v>176</v>
      </c>
    </row>
    <row r="1620" spans="1:39" x14ac:dyDescent="0.15">
      <c r="A1620" t="s">
        <v>224</v>
      </c>
      <c r="B1620">
        <v>30</v>
      </c>
      <c r="C1620">
        <v>2</v>
      </c>
      <c r="D1620">
        <v>2</v>
      </c>
      <c r="E1620" t="s">
        <v>30</v>
      </c>
      <c r="F1620" t="s">
        <v>206</v>
      </c>
      <c r="G1620">
        <v>25</v>
      </c>
      <c r="H1620">
        <v>59</v>
      </c>
      <c r="I1620">
        <v>168</v>
      </c>
      <c r="J1620">
        <v>7939.21</v>
      </c>
      <c r="K1620">
        <v>6928.63</v>
      </c>
      <c r="L1620">
        <v>5676.63</v>
      </c>
      <c r="M1620">
        <v>2568.3978000000002</v>
      </c>
      <c r="N1620">
        <v>25</v>
      </c>
      <c r="O1620">
        <v>29</v>
      </c>
      <c r="P1620">
        <v>105</v>
      </c>
      <c r="Q1620">
        <v>4670.29</v>
      </c>
      <c r="R1620">
        <v>3981.46</v>
      </c>
      <c r="S1620">
        <v>2729.46</v>
      </c>
      <c r="T1620">
        <v>1657.373</v>
      </c>
      <c r="U1620">
        <v>25</v>
      </c>
      <c r="V1620">
        <v>30</v>
      </c>
      <c r="W1620">
        <v>63</v>
      </c>
      <c r="X1620">
        <v>3268.92</v>
      </c>
      <c r="Y1620">
        <v>2947.17</v>
      </c>
      <c r="Z1620">
        <v>2947.17</v>
      </c>
      <c r="AA1620">
        <v>911.02480000000003</v>
      </c>
      <c r="AB1620">
        <v>25</v>
      </c>
      <c r="AC1620">
        <v>24</v>
      </c>
      <c r="AD1620">
        <v>13</v>
      </c>
      <c r="AE1620">
        <v>24</v>
      </c>
      <c r="AF1620">
        <v>25</v>
      </c>
      <c r="AG1620">
        <v>24</v>
      </c>
      <c r="AH1620">
        <v>13</v>
      </c>
      <c r="AI1620">
        <v>24</v>
      </c>
      <c r="AJ1620">
        <v>25</v>
      </c>
      <c r="AK1620">
        <v>24</v>
      </c>
      <c r="AL1620">
        <v>13</v>
      </c>
      <c r="AM1620">
        <v>24</v>
      </c>
    </row>
    <row r="1621" spans="1:39" x14ac:dyDescent="0.15">
      <c r="A1621" t="s">
        <v>224</v>
      </c>
      <c r="B1621">
        <v>30</v>
      </c>
      <c r="C1621">
        <v>2</v>
      </c>
      <c r="D1621">
        <v>2</v>
      </c>
      <c r="E1621" t="s">
        <v>29</v>
      </c>
      <c r="F1621" t="s">
        <v>206</v>
      </c>
      <c r="G1621">
        <v>95</v>
      </c>
      <c r="H1621">
        <v>236</v>
      </c>
      <c r="I1621">
        <v>660</v>
      </c>
      <c r="J1621">
        <v>34043.769999999997</v>
      </c>
      <c r="K1621">
        <v>28610.99</v>
      </c>
      <c r="L1621">
        <v>24411.51</v>
      </c>
      <c r="M1621">
        <v>10045.2896</v>
      </c>
      <c r="N1621">
        <v>95</v>
      </c>
      <c r="O1621">
        <v>106</v>
      </c>
      <c r="P1621">
        <v>302</v>
      </c>
      <c r="Q1621">
        <v>15138.29</v>
      </c>
      <c r="R1621">
        <v>12595.21</v>
      </c>
      <c r="S1621">
        <v>9121.15</v>
      </c>
      <c r="T1621">
        <v>4974.1958999999997</v>
      </c>
      <c r="U1621">
        <v>95</v>
      </c>
      <c r="V1621">
        <v>130</v>
      </c>
      <c r="W1621">
        <v>358</v>
      </c>
      <c r="X1621">
        <v>18905.48</v>
      </c>
      <c r="Y1621">
        <v>16015.78</v>
      </c>
      <c r="Z1621">
        <v>15290.36</v>
      </c>
      <c r="AA1621">
        <v>5071.0937000000004</v>
      </c>
      <c r="AB1621">
        <v>91</v>
      </c>
      <c r="AC1621">
        <v>88</v>
      </c>
      <c r="AD1621">
        <v>54</v>
      </c>
      <c r="AE1621">
        <v>93</v>
      </c>
      <c r="AF1621">
        <v>91</v>
      </c>
      <c r="AG1621">
        <v>88</v>
      </c>
      <c r="AH1621">
        <v>54</v>
      </c>
      <c r="AI1621">
        <v>93</v>
      </c>
      <c r="AJ1621">
        <v>91</v>
      </c>
      <c r="AK1621">
        <v>88</v>
      </c>
      <c r="AL1621">
        <v>54</v>
      </c>
      <c r="AM1621">
        <v>93</v>
      </c>
    </row>
    <row r="1622" spans="1:39" x14ac:dyDescent="0.15">
      <c r="A1622" t="s">
        <v>224</v>
      </c>
      <c r="B1622">
        <v>30</v>
      </c>
      <c r="C1622">
        <v>2</v>
      </c>
      <c r="D1622">
        <v>2</v>
      </c>
      <c r="E1622" t="s">
        <v>32</v>
      </c>
      <c r="F1622" t="s">
        <v>206</v>
      </c>
      <c r="G1622">
        <v>28</v>
      </c>
      <c r="H1622">
        <v>75</v>
      </c>
      <c r="I1622">
        <v>196</v>
      </c>
      <c r="J1622">
        <v>10877.3</v>
      </c>
      <c r="K1622">
        <v>8955.1</v>
      </c>
      <c r="L1622">
        <v>7857.74</v>
      </c>
      <c r="M1622">
        <v>3101.6325000000002</v>
      </c>
      <c r="N1622">
        <v>28</v>
      </c>
      <c r="O1622">
        <v>32</v>
      </c>
      <c r="P1622">
        <v>84</v>
      </c>
      <c r="Q1622">
        <v>4347.51</v>
      </c>
      <c r="R1622">
        <v>3447.03</v>
      </c>
      <c r="S1622">
        <v>2640.25</v>
      </c>
      <c r="T1622">
        <v>1425.2499</v>
      </c>
      <c r="U1622">
        <v>28</v>
      </c>
      <c r="V1622">
        <v>43</v>
      </c>
      <c r="W1622">
        <v>112</v>
      </c>
      <c r="X1622">
        <v>6529.79</v>
      </c>
      <c r="Y1622">
        <v>5508.07</v>
      </c>
      <c r="Z1622">
        <v>5217.49</v>
      </c>
      <c r="AA1622">
        <v>1676.3825999999999</v>
      </c>
      <c r="AB1622">
        <v>28</v>
      </c>
      <c r="AC1622">
        <v>27</v>
      </c>
      <c r="AD1622">
        <v>21</v>
      </c>
      <c r="AE1622">
        <v>27</v>
      </c>
      <c r="AF1622">
        <v>28</v>
      </c>
      <c r="AG1622">
        <v>27</v>
      </c>
      <c r="AH1622">
        <v>21</v>
      </c>
      <c r="AI1622">
        <v>27</v>
      </c>
      <c r="AJ1622">
        <v>28</v>
      </c>
      <c r="AK1622">
        <v>27</v>
      </c>
      <c r="AL1622">
        <v>21</v>
      </c>
      <c r="AM1622">
        <v>27</v>
      </c>
    </row>
    <row r="1623" spans="1:39" x14ac:dyDescent="0.15">
      <c r="A1623" t="s">
        <v>224</v>
      </c>
      <c r="B1623">
        <v>70</v>
      </c>
      <c r="C1623">
        <v>1</v>
      </c>
      <c r="D1623">
        <v>0</v>
      </c>
      <c r="E1623" t="s">
        <v>28</v>
      </c>
      <c r="F1623" t="s">
        <v>206</v>
      </c>
      <c r="G1623">
        <v>5234</v>
      </c>
      <c r="H1623">
        <v>5792</v>
      </c>
      <c r="I1623">
        <v>14244</v>
      </c>
      <c r="J1623">
        <v>720993.89</v>
      </c>
      <c r="K1623">
        <v>623043.26</v>
      </c>
      <c r="L1623">
        <v>593752.26</v>
      </c>
      <c r="M1623">
        <v>221854.8075</v>
      </c>
      <c r="N1623">
        <v>1729</v>
      </c>
      <c r="O1623">
        <v>1850</v>
      </c>
      <c r="P1623">
        <v>5567</v>
      </c>
      <c r="Q1623">
        <v>251763.62</v>
      </c>
      <c r="R1623">
        <v>208446.26</v>
      </c>
      <c r="S1623">
        <v>192432.04</v>
      </c>
      <c r="T1623">
        <v>92814.189299999998</v>
      </c>
      <c r="U1623">
        <v>3505</v>
      </c>
      <c r="V1623">
        <v>3942</v>
      </c>
      <c r="W1623">
        <v>8677</v>
      </c>
      <c r="X1623">
        <v>469230.27</v>
      </c>
      <c r="Y1623">
        <v>414597</v>
      </c>
      <c r="Z1623">
        <v>401320.22</v>
      </c>
      <c r="AA1623">
        <v>129040.6182</v>
      </c>
      <c r="AB1623">
        <v>5134</v>
      </c>
      <c r="AC1623">
        <v>3538</v>
      </c>
      <c r="AD1623">
        <v>2792</v>
      </c>
      <c r="AE1623">
        <v>2286</v>
      </c>
      <c r="AF1623">
        <v>1713</v>
      </c>
      <c r="AG1623">
        <v>1663</v>
      </c>
      <c r="AH1623">
        <v>1373</v>
      </c>
      <c r="AI1623">
        <v>891</v>
      </c>
      <c r="AJ1623">
        <v>3421</v>
      </c>
      <c r="AK1623">
        <v>1875</v>
      </c>
      <c r="AL1623">
        <v>1419</v>
      </c>
      <c r="AM1623">
        <v>1395</v>
      </c>
    </row>
    <row r="1624" spans="1:39" x14ac:dyDescent="0.15">
      <c r="A1624" t="s">
        <v>224</v>
      </c>
      <c r="B1624">
        <v>70</v>
      </c>
      <c r="C1624">
        <v>1</v>
      </c>
      <c r="D1624">
        <v>0</v>
      </c>
      <c r="E1624" t="s">
        <v>30</v>
      </c>
      <c r="F1624" t="s">
        <v>206</v>
      </c>
      <c r="G1624">
        <v>13</v>
      </c>
      <c r="H1624">
        <v>13</v>
      </c>
      <c r="I1624">
        <v>31</v>
      </c>
      <c r="J1624">
        <v>1670.84</v>
      </c>
      <c r="K1624">
        <v>1494.68</v>
      </c>
      <c r="L1624">
        <v>1429.68</v>
      </c>
      <c r="M1624">
        <v>483.50819999999999</v>
      </c>
      <c r="N1624">
        <v>6</v>
      </c>
      <c r="O1624">
        <v>6</v>
      </c>
      <c r="P1624">
        <v>18</v>
      </c>
      <c r="Q1624">
        <v>857.85</v>
      </c>
      <c r="R1624">
        <v>713.35</v>
      </c>
      <c r="S1624">
        <v>648.35</v>
      </c>
      <c r="T1624">
        <v>299.63819999999998</v>
      </c>
      <c r="U1624">
        <v>7</v>
      </c>
      <c r="V1624">
        <v>7</v>
      </c>
      <c r="W1624">
        <v>13</v>
      </c>
      <c r="X1624">
        <v>812.99</v>
      </c>
      <c r="Y1624">
        <v>781.33</v>
      </c>
      <c r="Z1624">
        <v>781.33</v>
      </c>
      <c r="AA1624">
        <v>183.87</v>
      </c>
      <c r="AB1624">
        <v>13</v>
      </c>
      <c r="AC1624">
        <v>10</v>
      </c>
      <c r="AD1624">
        <v>8</v>
      </c>
      <c r="AE1624">
        <v>8</v>
      </c>
      <c r="AF1624">
        <v>6</v>
      </c>
      <c r="AG1624">
        <v>6</v>
      </c>
      <c r="AH1624">
        <v>5</v>
      </c>
      <c r="AI1624">
        <v>4</v>
      </c>
      <c r="AJ1624">
        <v>7</v>
      </c>
      <c r="AK1624">
        <v>4</v>
      </c>
      <c r="AL1624">
        <v>3</v>
      </c>
      <c r="AM1624">
        <v>4</v>
      </c>
    </row>
    <row r="1625" spans="1:39" x14ac:dyDescent="0.15">
      <c r="A1625" t="s">
        <v>224</v>
      </c>
      <c r="B1625">
        <v>70</v>
      </c>
      <c r="C1625">
        <v>1</v>
      </c>
      <c r="D1625">
        <v>0</v>
      </c>
      <c r="E1625" t="s">
        <v>29</v>
      </c>
      <c r="F1625" t="s">
        <v>206</v>
      </c>
      <c r="G1625">
        <v>54</v>
      </c>
      <c r="H1625">
        <v>57</v>
      </c>
      <c r="I1625">
        <v>156</v>
      </c>
      <c r="J1625">
        <v>8152.19</v>
      </c>
      <c r="K1625">
        <v>6319.91</v>
      </c>
      <c r="L1625">
        <v>6204.72</v>
      </c>
      <c r="M1625">
        <v>2670.9740000000002</v>
      </c>
      <c r="N1625">
        <v>24</v>
      </c>
      <c r="O1625">
        <v>24</v>
      </c>
      <c r="P1625">
        <v>75</v>
      </c>
      <c r="Q1625">
        <v>3636.45</v>
      </c>
      <c r="R1625">
        <v>2701.66</v>
      </c>
      <c r="S1625">
        <v>2586.4699999999998</v>
      </c>
      <c r="T1625">
        <v>1456.3795</v>
      </c>
      <c r="U1625">
        <v>30</v>
      </c>
      <c r="V1625">
        <v>33</v>
      </c>
      <c r="W1625">
        <v>81</v>
      </c>
      <c r="X1625">
        <v>4515.74</v>
      </c>
      <c r="Y1625">
        <v>3618.25</v>
      </c>
      <c r="Z1625">
        <v>3618.25</v>
      </c>
      <c r="AA1625">
        <v>1214.5944999999999</v>
      </c>
      <c r="AB1625">
        <v>53</v>
      </c>
      <c r="AC1625">
        <v>31</v>
      </c>
      <c r="AD1625">
        <v>28</v>
      </c>
      <c r="AE1625">
        <v>25</v>
      </c>
      <c r="AF1625">
        <v>24</v>
      </c>
      <c r="AG1625">
        <v>23</v>
      </c>
      <c r="AH1625">
        <v>22</v>
      </c>
      <c r="AI1625">
        <v>16</v>
      </c>
      <c r="AJ1625">
        <v>29</v>
      </c>
      <c r="AK1625">
        <v>8</v>
      </c>
      <c r="AL1625">
        <v>6</v>
      </c>
      <c r="AM1625">
        <v>9</v>
      </c>
    </row>
    <row r="1626" spans="1:39" x14ac:dyDescent="0.15">
      <c r="A1626" t="s">
        <v>224</v>
      </c>
      <c r="B1626">
        <v>70</v>
      </c>
      <c r="C1626">
        <v>1</v>
      </c>
      <c r="D1626">
        <v>0</v>
      </c>
      <c r="E1626" t="s">
        <v>32</v>
      </c>
      <c r="F1626" t="s">
        <v>206</v>
      </c>
      <c r="G1626">
        <v>613</v>
      </c>
      <c r="H1626">
        <v>707</v>
      </c>
      <c r="I1626">
        <v>1891</v>
      </c>
      <c r="J1626">
        <v>99650.75</v>
      </c>
      <c r="K1626">
        <v>77353.55</v>
      </c>
      <c r="L1626">
        <v>75483.25</v>
      </c>
      <c r="M1626">
        <v>28350.7886</v>
      </c>
      <c r="N1626">
        <v>91</v>
      </c>
      <c r="O1626">
        <v>94</v>
      </c>
      <c r="P1626">
        <v>305</v>
      </c>
      <c r="Q1626">
        <v>14700.91</v>
      </c>
      <c r="R1626">
        <v>11003.42</v>
      </c>
      <c r="S1626">
        <v>10255.86</v>
      </c>
      <c r="T1626">
        <v>5095.9736999999996</v>
      </c>
      <c r="U1626">
        <v>522</v>
      </c>
      <c r="V1626">
        <v>613</v>
      </c>
      <c r="W1626">
        <v>1586</v>
      </c>
      <c r="X1626">
        <v>84949.84</v>
      </c>
      <c r="Y1626">
        <v>66350.13</v>
      </c>
      <c r="Z1626">
        <v>65227.39</v>
      </c>
      <c r="AA1626">
        <v>23254.814900000001</v>
      </c>
      <c r="AB1626">
        <v>608</v>
      </c>
      <c r="AC1626">
        <v>330</v>
      </c>
      <c r="AD1626">
        <v>283</v>
      </c>
      <c r="AE1626">
        <v>308</v>
      </c>
      <c r="AF1626">
        <v>90</v>
      </c>
      <c r="AG1626">
        <v>76</v>
      </c>
      <c r="AH1626">
        <v>69</v>
      </c>
      <c r="AI1626">
        <v>69</v>
      </c>
      <c r="AJ1626">
        <v>518</v>
      </c>
      <c r="AK1626">
        <v>254</v>
      </c>
      <c r="AL1626">
        <v>214</v>
      </c>
      <c r="AM1626">
        <v>239</v>
      </c>
    </row>
    <row r="1627" spans="1:39" x14ac:dyDescent="0.15">
      <c r="A1627" t="s">
        <v>224</v>
      </c>
      <c r="B1627">
        <v>70</v>
      </c>
      <c r="C1627">
        <v>1</v>
      </c>
      <c r="D1627">
        <v>1</v>
      </c>
      <c r="E1627" t="s">
        <v>28</v>
      </c>
      <c r="F1627" t="s">
        <v>206</v>
      </c>
      <c r="G1627">
        <v>26078</v>
      </c>
      <c r="H1627">
        <v>30465</v>
      </c>
      <c r="I1627">
        <v>75787</v>
      </c>
      <c r="J1627">
        <v>3743226.68</v>
      </c>
      <c r="K1627">
        <v>3175395.9</v>
      </c>
      <c r="L1627">
        <v>2993892.38</v>
      </c>
      <c r="M1627">
        <v>1175580.4164</v>
      </c>
      <c r="N1627">
        <v>13573</v>
      </c>
      <c r="O1627">
        <v>14925</v>
      </c>
      <c r="P1627">
        <v>43144</v>
      </c>
      <c r="Q1627">
        <v>2005356.71</v>
      </c>
      <c r="R1627">
        <v>1659288.57</v>
      </c>
      <c r="S1627">
        <v>1537198.85</v>
      </c>
      <c r="T1627">
        <v>702395.07929999998</v>
      </c>
      <c r="U1627">
        <v>12505</v>
      </c>
      <c r="V1627">
        <v>15540</v>
      </c>
      <c r="W1627">
        <v>32643</v>
      </c>
      <c r="X1627">
        <v>1737869.97</v>
      </c>
      <c r="Y1627">
        <v>1516107.33</v>
      </c>
      <c r="Z1627">
        <v>1456693.53</v>
      </c>
      <c r="AA1627">
        <v>473185.3371</v>
      </c>
      <c r="AB1627">
        <v>24923</v>
      </c>
      <c r="AC1627">
        <v>24246</v>
      </c>
      <c r="AD1627">
        <v>16612</v>
      </c>
      <c r="AE1627">
        <v>22555</v>
      </c>
      <c r="AF1627">
        <v>13170</v>
      </c>
      <c r="AG1627">
        <v>13145</v>
      </c>
      <c r="AH1627">
        <v>10024</v>
      </c>
      <c r="AI1627">
        <v>12138</v>
      </c>
      <c r="AJ1627">
        <v>11753</v>
      </c>
      <c r="AK1627">
        <v>11101</v>
      </c>
      <c r="AL1627">
        <v>6588</v>
      </c>
      <c r="AM1627">
        <v>10417</v>
      </c>
    </row>
    <row r="1628" spans="1:39" x14ac:dyDescent="0.15">
      <c r="A1628" t="s">
        <v>224</v>
      </c>
      <c r="B1628">
        <v>70</v>
      </c>
      <c r="C1628">
        <v>1</v>
      </c>
      <c r="D1628">
        <v>1</v>
      </c>
      <c r="E1628" t="s">
        <v>30</v>
      </c>
      <c r="F1628" t="s">
        <v>206</v>
      </c>
      <c r="G1628">
        <v>2933</v>
      </c>
      <c r="H1628">
        <v>3444</v>
      </c>
      <c r="I1628">
        <v>8361</v>
      </c>
      <c r="J1628">
        <v>419726.09</v>
      </c>
      <c r="K1628">
        <v>357258.73</v>
      </c>
      <c r="L1628">
        <v>334677.65000000002</v>
      </c>
      <c r="M1628">
        <v>129116.48480000001</v>
      </c>
      <c r="N1628">
        <v>1411</v>
      </c>
      <c r="O1628">
        <v>1554</v>
      </c>
      <c r="P1628">
        <v>4342</v>
      </c>
      <c r="Q1628">
        <v>206897.84</v>
      </c>
      <c r="R1628">
        <v>171915.65</v>
      </c>
      <c r="S1628">
        <v>157511.76999999999</v>
      </c>
      <c r="T1628">
        <v>71228.143200000006</v>
      </c>
      <c r="U1628">
        <v>1522</v>
      </c>
      <c r="V1628">
        <v>1890</v>
      </c>
      <c r="W1628">
        <v>4019</v>
      </c>
      <c r="X1628">
        <v>212828.25</v>
      </c>
      <c r="Y1628">
        <v>185343.08</v>
      </c>
      <c r="Z1628">
        <v>177165.88</v>
      </c>
      <c r="AA1628">
        <v>57888.3416</v>
      </c>
      <c r="AB1628">
        <v>2763</v>
      </c>
      <c r="AC1628">
        <v>2805</v>
      </c>
      <c r="AD1628">
        <v>1783</v>
      </c>
      <c r="AE1628">
        <v>2831</v>
      </c>
      <c r="AF1628">
        <v>1328</v>
      </c>
      <c r="AG1628">
        <v>1369</v>
      </c>
      <c r="AH1628">
        <v>1004</v>
      </c>
      <c r="AI1628">
        <v>1371</v>
      </c>
      <c r="AJ1628">
        <v>1435</v>
      </c>
      <c r="AK1628">
        <v>1436</v>
      </c>
      <c r="AL1628">
        <v>779</v>
      </c>
      <c r="AM1628">
        <v>1460</v>
      </c>
    </row>
    <row r="1629" spans="1:39" x14ac:dyDescent="0.15">
      <c r="A1629" t="s">
        <v>224</v>
      </c>
      <c r="B1629">
        <v>70</v>
      </c>
      <c r="C1629">
        <v>1</v>
      </c>
      <c r="D1629">
        <v>1</v>
      </c>
      <c r="E1629" t="s">
        <v>29</v>
      </c>
      <c r="F1629" t="s">
        <v>206</v>
      </c>
      <c r="G1629">
        <v>29622</v>
      </c>
      <c r="H1629">
        <v>35864</v>
      </c>
      <c r="I1629">
        <v>90733</v>
      </c>
      <c r="J1629">
        <v>4481282.13</v>
      </c>
      <c r="K1629">
        <v>3633473.97</v>
      </c>
      <c r="L1629">
        <v>3429933.79</v>
      </c>
      <c r="M1629">
        <v>1395014.1295</v>
      </c>
      <c r="N1629">
        <v>12373</v>
      </c>
      <c r="O1629">
        <v>13791</v>
      </c>
      <c r="P1629">
        <v>42494</v>
      </c>
      <c r="Q1629">
        <v>1937706.43</v>
      </c>
      <c r="R1629">
        <v>1515180.23</v>
      </c>
      <c r="S1629">
        <v>1396705.22</v>
      </c>
      <c r="T1629">
        <v>696360.14099999995</v>
      </c>
      <c r="U1629">
        <v>17249</v>
      </c>
      <c r="V1629">
        <v>22073</v>
      </c>
      <c r="W1629">
        <v>48239</v>
      </c>
      <c r="X1629">
        <v>2543575.7000000002</v>
      </c>
      <c r="Y1629">
        <v>2118293.7400000002</v>
      </c>
      <c r="Z1629">
        <v>2033228.57</v>
      </c>
      <c r="AA1629">
        <v>698653.98849999998</v>
      </c>
      <c r="AB1629">
        <v>28491</v>
      </c>
      <c r="AC1629">
        <v>27592</v>
      </c>
      <c r="AD1629">
        <v>19558</v>
      </c>
      <c r="AE1629">
        <v>28378</v>
      </c>
      <c r="AF1629">
        <v>11898</v>
      </c>
      <c r="AG1629">
        <v>11714</v>
      </c>
      <c r="AH1629">
        <v>9380</v>
      </c>
      <c r="AI1629">
        <v>11900</v>
      </c>
      <c r="AJ1629">
        <v>16593</v>
      </c>
      <c r="AK1629">
        <v>15878</v>
      </c>
      <c r="AL1629">
        <v>10178</v>
      </c>
      <c r="AM1629">
        <v>16478</v>
      </c>
    </row>
    <row r="1630" spans="1:39" x14ac:dyDescent="0.15">
      <c r="A1630" t="s">
        <v>224</v>
      </c>
      <c r="B1630">
        <v>70</v>
      </c>
      <c r="C1630">
        <v>1</v>
      </c>
      <c r="D1630">
        <v>1</v>
      </c>
      <c r="E1630" t="s">
        <v>31</v>
      </c>
      <c r="F1630" t="s">
        <v>206</v>
      </c>
      <c r="G1630">
        <v>3</v>
      </c>
      <c r="H1630">
        <v>7</v>
      </c>
      <c r="I1630">
        <v>9</v>
      </c>
      <c r="J1630">
        <v>481.94</v>
      </c>
      <c r="K1630">
        <v>401.19</v>
      </c>
      <c r="L1630">
        <v>401.19</v>
      </c>
      <c r="M1630">
        <v>143.49</v>
      </c>
      <c r="N1630">
        <v>0</v>
      </c>
      <c r="O1630">
        <v>0</v>
      </c>
      <c r="P1630">
        <v>0</v>
      </c>
      <c r="Q1630">
        <v>0</v>
      </c>
      <c r="R1630">
        <v>0</v>
      </c>
      <c r="S1630">
        <v>0</v>
      </c>
      <c r="T1630">
        <v>0</v>
      </c>
      <c r="U1630">
        <v>3</v>
      </c>
      <c r="V1630">
        <v>7</v>
      </c>
      <c r="W1630">
        <v>9</v>
      </c>
      <c r="X1630">
        <v>481.94</v>
      </c>
      <c r="Y1630">
        <v>401.19</v>
      </c>
      <c r="Z1630">
        <v>401.19</v>
      </c>
      <c r="AA1630">
        <v>143.49</v>
      </c>
      <c r="AB1630">
        <v>3</v>
      </c>
      <c r="AC1630">
        <v>3</v>
      </c>
      <c r="AD1630">
        <v>2</v>
      </c>
      <c r="AE1630">
        <v>3</v>
      </c>
      <c r="AF1630">
        <v>0</v>
      </c>
      <c r="AG1630">
        <v>0</v>
      </c>
      <c r="AH1630">
        <v>0</v>
      </c>
      <c r="AI1630">
        <v>0</v>
      </c>
      <c r="AJ1630">
        <v>3</v>
      </c>
      <c r="AK1630">
        <v>3</v>
      </c>
      <c r="AL1630">
        <v>2</v>
      </c>
      <c r="AM1630">
        <v>3</v>
      </c>
    </row>
    <row r="1631" spans="1:39" x14ac:dyDescent="0.15">
      <c r="A1631" t="s">
        <v>224</v>
      </c>
      <c r="B1631">
        <v>70</v>
      </c>
      <c r="C1631">
        <v>1</v>
      </c>
      <c r="D1631">
        <v>1</v>
      </c>
      <c r="E1631" t="s">
        <v>32</v>
      </c>
      <c r="F1631" t="s">
        <v>206</v>
      </c>
      <c r="G1631">
        <v>763</v>
      </c>
      <c r="H1631">
        <v>943</v>
      </c>
      <c r="I1631">
        <v>2407</v>
      </c>
      <c r="J1631">
        <v>126643.91</v>
      </c>
      <c r="K1631">
        <v>98232.95</v>
      </c>
      <c r="L1631">
        <v>94835.42</v>
      </c>
      <c r="M1631">
        <v>36298.930800000002</v>
      </c>
      <c r="N1631">
        <v>173</v>
      </c>
      <c r="O1631">
        <v>193</v>
      </c>
      <c r="P1631">
        <v>558</v>
      </c>
      <c r="Q1631">
        <v>28309.87</v>
      </c>
      <c r="R1631">
        <v>21784.6</v>
      </c>
      <c r="S1631">
        <v>20179.849999999999</v>
      </c>
      <c r="T1631">
        <v>9217.8019999999997</v>
      </c>
      <c r="U1631">
        <v>590</v>
      </c>
      <c r="V1631">
        <v>750</v>
      </c>
      <c r="W1631">
        <v>1849</v>
      </c>
      <c r="X1631">
        <v>98334.04</v>
      </c>
      <c r="Y1631">
        <v>76448.350000000006</v>
      </c>
      <c r="Z1631">
        <v>74655.570000000007</v>
      </c>
      <c r="AA1631">
        <v>27081.128799999999</v>
      </c>
      <c r="AB1631">
        <v>749</v>
      </c>
      <c r="AC1631">
        <v>643</v>
      </c>
      <c r="AD1631">
        <v>425</v>
      </c>
      <c r="AE1631">
        <v>671</v>
      </c>
      <c r="AF1631">
        <v>173</v>
      </c>
      <c r="AG1631">
        <v>149</v>
      </c>
      <c r="AH1631">
        <v>109</v>
      </c>
      <c r="AI1631">
        <v>153</v>
      </c>
      <c r="AJ1631">
        <v>576</v>
      </c>
      <c r="AK1631">
        <v>494</v>
      </c>
      <c r="AL1631">
        <v>316</v>
      </c>
      <c r="AM1631">
        <v>518</v>
      </c>
    </row>
    <row r="1632" spans="1:39" x14ac:dyDescent="0.15">
      <c r="A1632" t="s">
        <v>224</v>
      </c>
      <c r="B1632">
        <v>70</v>
      </c>
      <c r="C1632">
        <v>1</v>
      </c>
      <c r="D1632">
        <v>2</v>
      </c>
      <c r="E1632" t="s">
        <v>28</v>
      </c>
      <c r="F1632" t="s">
        <v>206</v>
      </c>
      <c r="G1632">
        <v>6405</v>
      </c>
      <c r="H1632">
        <v>7125</v>
      </c>
      <c r="I1632">
        <v>17413</v>
      </c>
      <c r="J1632">
        <v>882142.37</v>
      </c>
      <c r="K1632">
        <v>767404.44</v>
      </c>
      <c r="L1632">
        <v>731134.25</v>
      </c>
      <c r="M1632">
        <v>269177.40299999999</v>
      </c>
      <c r="N1632">
        <v>2420</v>
      </c>
      <c r="O1632">
        <v>2583</v>
      </c>
      <c r="P1632">
        <v>7414</v>
      </c>
      <c r="Q1632">
        <v>349537.19</v>
      </c>
      <c r="R1632">
        <v>292286.28999999998</v>
      </c>
      <c r="S1632">
        <v>266110.65000000002</v>
      </c>
      <c r="T1632">
        <v>123716.8526</v>
      </c>
      <c r="U1632">
        <v>3985</v>
      </c>
      <c r="V1632">
        <v>4542</v>
      </c>
      <c r="W1632">
        <v>9999</v>
      </c>
      <c r="X1632">
        <v>532605.18000000005</v>
      </c>
      <c r="Y1632">
        <v>475118.15</v>
      </c>
      <c r="Z1632">
        <v>465023.6</v>
      </c>
      <c r="AA1632">
        <v>145460.55040000001</v>
      </c>
      <c r="AB1632">
        <v>6117</v>
      </c>
      <c r="AC1632">
        <v>5357</v>
      </c>
      <c r="AD1632">
        <v>2683</v>
      </c>
      <c r="AE1632">
        <v>5183</v>
      </c>
      <c r="AF1632">
        <v>2313</v>
      </c>
      <c r="AG1632">
        <v>2348</v>
      </c>
      <c r="AH1632">
        <v>1468</v>
      </c>
      <c r="AI1632">
        <v>2116</v>
      </c>
      <c r="AJ1632">
        <v>3804</v>
      </c>
      <c r="AK1632">
        <v>3009</v>
      </c>
      <c r="AL1632">
        <v>1215</v>
      </c>
      <c r="AM1632">
        <v>3067</v>
      </c>
    </row>
    <row r="1633" spans="1:39" x14ac:dyDescent="0.15">
      <c r="A1633" t="s">
        <v>224</v>
      </c>
      <c r="B1633">
        <v>70</v>
      </c>
      <c r="C1633">
        <v>1</v>
      </c>
      <c r="D1633">
        <v>2</v>
      </c>
      <c r="E1633" t="s">
        <v>30</v>
      </c>
      <c r="F1633" t="s">
        <v>206</v>
      </c>
      <c r="G1633">
        <v>841</v>
      </c>
      <c r="H1633">
        <v>937</v>
      </c>
      <c r="I1633">
        <v>2210</v>
      </c>
      <c r="J1633">
        <v>114913.91</v>
      </c>
      <c r="K1633">
        <v>100022.43</v>
      </c>
      <c r="L1633">
        <v>96349.23</v>
      </c>
      <c r="M1633">
        <v>34053.016799999998</v>
      </c>
      <c r="N1633">
        <v>280</v>
      </c>
      <c r="O1633">
        <v>305</v>
      </c>
      <c r="P1633">
        <v>835</v>
      </c>
      <c r="Q1633">
        <v>39418.65</v>
      </c>
      <c r="R1633">
        <v>33001.56</v>
      </c>
      <c r="S1633">
        <v>30459.51</v>
      </c>
      <c r="T1633">
        <v>13434.540800000001</v>
      </c>
      <c r="U1633">
        <v>561</v>
      </c>
      <c r="V1633">
        <v>632</v>
      </c>
      <c r="W1633">
        <v>1375</v>
      </c>
      <c r="X1633">
        <v>75495.259999999995</v>
      </c>
      <c r="Y1633">
        <v>67020.87</v>
      </c>
      <c r="Z1633">
        <v>65889.72</v>
      </c>
      <c r="AA1633">
        <v>20618.475999999999</v>
      </c>
      <c r="AB1633">
        <v>783</v>
      </c>
      <c r="AC1633">
        <v>726</v>
      </c>
      <c r="AD1633">
        <v>323</v>
      </c>
      <c r="AE1633">
        <v>818</v>
      </c>
      <c r="AF1633">
        <v>261</v>
      </c>
      <c r="AG1633">
        <v>267</v>
      </c>
      <c r="AH1633">
        <v>162</v>
      </c>
      <c r="AI1633">
        <v>276</v>
      </c>
      <c r="AJ1633">
        <v>522</v>
      </c>
      <c r="AK1633">
        <v>459</v>
      </c>
      <c r="AL1633">
        <v>161</v>
      </c>
      <c r="AM1633">
        <v>542</v>
      </c>
    </row>
    <row r="1634" spans="1:39" x14ac:dyDescent="0.15">
      <c r="A1634" t="s">
        <v>224</v>
      </c>
      <c r="B1634">
        <v>70</v>
      </c>
      <c r="C1634">
        <v>1</v>
      </c>
      <c r="D1634">
        <v>2</v>
      </c>
      <c r="E1634" t="s">
        <v>29</v>
      </c>
      <c r="F1634" t="s">
        <v>206</v>
      </c>
      <c r="G1634">
        <v>2474</v>
      </c>
      <c r="H1634">
        <v>2807</v>
      </c>
      <c r="I1634">
        <v>7077</v>
      </c>
      <c r="J1634">
        <v>360939.26</v>
      </c>
      <c r="K1634">
        <v>300154.94</v>
      </c>
      <c r="L1634">
        <v>288031.07</v>
      </c>
      <c r="M1634">
        <v>107906.1462</v>
      </c>
      <c r="N1634">
        <v>778</v>
      </c>
      <c r="O1634">
        <v>833</v>
      </c>
      <c r="P1634">
        <v>2430</v>
      </c>
      <c r="Q1634">
        <v>117527.96</v>
      </c>
      <c r="R1634">
        <v>94290.48</v>
      </c>
      <c r="S1634">
        <v>86228.6</v>
      </c>
      <c r="T1634">
        <v>40205.849000000002</v>
      </c>
      <c r="U1634">
        <v>1696</v>
      </c>
      <c r="V1634">
        <v>1974</v>
      </c>
      <c r="W1634">
        <v>4647</v>
      </c>
      <c r="X1634">
        <v>243411.3</v>
      </c>
      <c r="Y1634">
        <v>205864.46</v>
      </c>
      <c r="Z1634">
        <v>201802.47</v>
      </c>
      <c r="AA1634">
        <v>67700.297200000001</v>
      </c>
      <c r="AB1634">
        <v>2340</v>
      </c>
      <c r="AC1634">
        <v>2212</v>
      </c>
      <c r="AD1634">
        <v>1051</v>
      </c>
      <c r="AE1634">
        <v>2407</v>
      </c>
      <c r="AF1634">
        <v>749</v>
      </c>
      <c r="AG1634">
        <v>725</v>
      </c>
      <c r="AH1634">
        <v>458</v>
      </c>
      <c r="AI1634">
        <v>762</v>
      </c>
      <c r="AJ1634">
        <v>1591</v>
      </c>
      <c r="AK1634">
        <v>1487</v>
      </c>
      <c r="AL1634">
        <v>593</v>
      </c>
      <c r="AM1634">
        <v>1645</v>
      </c>
    </row>
    <row r="1635" spans="1:39" x14ac:dyDescent="0.15">
      <c r="A1635" t="s">
        <v>224</v>
      </c>
      <c r="B1635">
        <v>70</v>
      </c>
      <c r="C1635">
        <v>1</v>
      </c>
      <c r="D1635">
        <v>2</v>
      </c>
      <c r="E1635" t="s">
        <v>32</v>
      </c>
      <c r="F1635" t="s">
        <v>206</v>
      </c>
      <c r="G1635">
        <v>362</v>
      </c>
      <c r="H1635">
        <v>415</v>
      </c>
      <c r="I1635">
        <v>1134</v>
      </c>
      <c r="J1635">
        <v>59312.22</v>
      </c>
      <c r="K1635">
        <v>45716.72</v>
      </c>
      <c r="L1635">
        <v>44536.71</v>
      </c>
      <c r="M1635">
        <v>17289.371999999999</v>
      </c>
      <c r="N1635">
        <v>74</v>
      </c>
      <c r="O1635">
        <v>80</v>
      </c>
      <c r="P1635">
        <v>240</v>
      </c>
      <c r="Q1635">
        <v>12436.57</v>
      </c>
      <c r="R1635">
        <v>9385.75</v>
      </c>
      <c r="S1635">
        <v>8897.82</v>
      </c>
      <c r="T1635">
        <v>4034.8492000000001</v>
      </c>
      <c r="U1635">
        <v>288</v>
      </c>
      <c r="V1635">
        <v>335</v>
      </c>
      <c r="W1635">
        <v>894</v>
      </c>
      <c r="X1635">
        <v>46875.65</v>
      </c>
      <c r="Y1635">
        <v>36330.97</v>
      </c>
      <c r="Z1635">
        <v>35638.89</v>
      </c>
      <c r="AA1635">
        <v>13254.522800000001</v>
      </c>
      <c r="AB1635">
        <v>349</v>
      </c>
      <c r="AC1635">
        <v>281</v>
      </c>
      <c r="AD1635">
        <v>144</v>
      </c>
      <c r="AE1635">
        <v>300</v>
      </c>
      <c r="AF1635">
        <v>71</v>
      </c>
      <c r="AG1635">
        <v>66</v>
      </c>
      <c r="AH1635">
        <v>46</v>
      </c>
      <c r="AI1635">
        <v>69</v>
      </c>
      <c r="AJ1635">
        <v>278</v>
      </c>
      <c r="AK1635">
        <v>215</v>
      </c>
      <c r="AL1635">
        <v>98</v>
      </c>
      <c r="AM1635">
        <v>231</v>
      </c>
    </row>
    <row r="1636" spans="1:39" x14ac:dyDescent="0.15">
      <c r="A1636" t="s">
        <v>224</v>
      </c>
      <c r="B1636">
        <v>70</v>
      </c>
      <c r="C1636">
        <v>2</v>
      </c>
      <c r="D1636">
        <v>0</v>
      </c>
      <c r="E1636" t="s">
        <v>28</v>
      </c>
      <c r="F1636" t="s">
        <v>206</v>
      </c>
      <c r="G1636">
        <v>72</v>
      </c>
      <c r="H1636">
        <v>156</v>
      </c>
      <c r="I1636">
        <v>283</v>
      </c>
      <c r="J1636">
        <v>12454.83</v>
      </c>
      <c r="K1636">
        <v>10027.18</v>
      </c>
      <c r="L1636">
        <v>7871.92</v>
      </c>
      <c r="M1636">
        <v>4275.0529999999999</v>
      </c>
      <c r="N1636">
        <v>72</v>
      </c>
      <c r="O1636">
        <v>75</v>
      </c>
      <c r="P1636">
        <v>171</v>
      </c>
      <c r="Q1636">
        <v>7183.58</v>
      </c>
      <c r="R1636">
        <v>5407.63</v>
      </c>
      <c r="S1636">
        <v>3614.54</v>
      </c>
      <c r="T1636">
        <v>2691.76</v>
      </c>
      <c r="U1636">
        <v>72</v>
      </c>
      <c r="V1636">
        <v>81</v>
      </c>
      <c r="W1636">
        <v>112</v>
      </c>
      <c r="X1636">
        <v>5271.25</v>
      </c>
      <c r="Y1636">
        <v>4619.55</v>
      </c>
      <c r="Z1636">
        <v>4257.38</v>
      </c>
      <c r="AA1636">
        <v>1583.2929999999999</v>
      </c>
      <c r="AB1636">
        <v>72</v>
      </c>
      <c r="AC1636">
        <v>71</v>
      </c>
      <c r="AD1636">
        <v>63</v>
      </c>
      <c r="AE1636">
        <v>46</v>
      </c>
      <c r="AF1636">
        <v>72</v>
      </c>
      <c r="AG1636">
        <v>71</v>
      </c>
      <c r="AH1636">
        <v>63</v>
      </c>
      <c r="AI1636">
        <v>46</v>
      </c>
      <c r="AJ1636">
        <v>72</v>
      </c>
      <c r="AK1636">
        <v>71</v>
      </c>
      <c r="AL1636">
        <v>63</v>
      </c>
      <c r="AM1636">
        <v>46</v>
      </c>
    </row>
    <row r="1637" spans="1:39" x14ac:dyDescent="0.15">
      <c r="A1637" t="s">
        <v>224</v>
      </c>
      <c r="B1637">
        <v>70</v>
      </c>
      <c r="C1637">
        <v>2</v>
      </c>
      <c r="D1637">
        <v>0</v>
      </c>
      <c r="E1637" t="s">
        <v>29</v>
      </c>
      <c r="F1637" t="s">
        <v>206</v>
      </c>
      <c r="G1637">
        <v>1</v>
      </c>
      <c r="H1637">
        <v>2</v>
      </c>
      <c r="I1637">
        <v>3</v>
      </c>
      <c r="J1637">
        <v>158.97999999999999</v>
      </c>
      <c r="K1637">
        <v>109</v>
      </c>
      <c r="L1637">
        <v>109</v>
      </c>
      <c r="M1637">
        <v>47.009799999999998</v>
      </c>
      <c r="N1637">
        <v>1</v>
      </c>
      <c r="O1637">
        <v>1</v>
      </c>
      <c r="P1637">
        <v>1</v>
      </c>
      <c r="Q1637">
        <v>69</v>
      </c>
      <c r="R1637">
        <v>49.16</v>
      </c>
      <c r="S1637">
        <v>49.16</v>
      </c>
      <c r="T1637">
        <v>13.5098</v>
      </c>
      <c r="U1637">
        <v>1</v>
      </c>
      <c r="V1637">
        <v>1</v>
      </c>
      <c r="W1637">
        <v>2</v>
      </c>
      <c r="X1637">
        <v>89.98</v>
      </c>
      <c r="Y1637">
        <v>59.84</v>
      </c>
      <c r="Z1637">
        <v>59.84</v>
      </c>
      <c r="AA1637">
        <v>33.5</v>
      </c>
      <c r="AB1637">
        <v>1</v>
      </c>
      <c r="AC1637">
        <v>1</v>
      </c>
      <c r="AD1637">
        <v>1</v>
      </c>
      <c r="AE1637">
        <v>0</v>
      </c>
      <c r="AF1637">
        <v>1</v>
      </c>
      <c r="AG1637">
        <v>1</v>
      </c>
      <c r="AH1637">
        <v>1</v>
      </c>
      <c r="AI1637">
        <v>0</v>
      </c>
      <c r="AJ1637">
        <v>1</v>
      </c>
      <c r="AK1637">
        <v>1</v>
      </c>
      <c r="AL1637">
        <v>1</v>
      </c>
      <c r="AM1637">
        <v>0</v>
      </c>
    </row>
    <row r="1638" spans="1:39" x14ac:dyDescent="0.15">
      <c r="A1638" t="s">
        <v>224</v>
      </c>
      <c r="B1638">
        <v>70</v>
      </c>
      <c r="C1638">
        <v>2</v>
      </c>
      <c r="D1638">
        <v>0</v>
      </c>
      <c r="E1638" t="s">
        <v>32</v>
      </c>
      <c r="F1638" t="s">
        <v>206</v>
      </c>
      <c r="G1638">
        <v>7</v>
      </c>
      <c r="H1638">
        <v>16</v>
      </c>
      <c r="I1638">
        <v>29</v>
      </c>
      <c r="J1638">
        <v>1388.84</v>
      </c>
      <c r="K1638">
        <v>1047.3699999999999</v>
      </c>
      <c r="L1638">
        <v>1047.3699999999999</v>
      </c>
      <c r="M1638">
        <v>400.54790000000003</v>
      </c>
      <c r="N1638">
        <v>7</v>
      </c>
      <c r="O1638">
        <v>7</v>
      </c>
      <c r="P1638">
        <v>16</v>
      </c>
      <c r="Q1638">
        <v>591.89</v>
      </c>
      <c r="R1638">
        <v>447.53</v>
      </c>
      <c r="S1638">
        <v>447.53</v>
      </c>
      <c r="T1638">
        <v>201.81790000000001</v>
      </c>
      <c r="U1638">
        <v>7</v>
      </c>
      <c r="V1638">
        <v>9</v>
      </c>
      <c r="W1638">
        <v>13</v>
      </c>
      <c r="X1638">
        <v>796.95</v>
      </c>
      <c r="Y1638">
        <v>599.84</v>
      </c>
      <c r="Z1638">
        <v>599.84</v>
      </c>
      <c r="AA1638">
        <v>198.73</v>
      </c>
      <c r="AB1638">
        <v>7</v>
      </c>
      <c r="AC1638">
        <v>7</v>
      </c>
      <c r="AD1638">
        <v>7</v>
      </c>
      <c r="AE1638">
        <v>7</v>
      </c>
      <c r="AF1638">
        <v>7</v>
      </c>
      <c r="AG1638">
        <v>7</v>
      </c>
      <c r="AH1638">
        <v>7</v>
      </c>
      <c r="AI1638">
        <v>7</v>
      </c>
      <c r="AJ1638">
        <v>7</v>
      </c>
      <c r="AK1638">
        <v>7</v>
      </c>
      <c r="AL1638">
        <v>7</v>
      </c>
      <c r="AM1638">
        <v>7</v>
      </c>
    </row>
    <row r="1639" spans="1:39" x14ac:dyDescent="0.15">
      <c r="A1639" t="s">
        <v>224</v>
      </c>
      <c r="B1639">
        <v>70</v>
      </c>
      <c r="C1639">
        <v>2</v>
      </c>
      <c r="D1639">
        <v>1</v>
      </c>
      <c r="E1639" t="s">
        <v>28</v>
      </c>
      <c r="F1639" t="s">
        <v>206</v>
      </c>
      <c r="G1639">
        <v>833</v>
      </c>
      <c r="H1639">
        <v>1800</v>
      </c>
      <c r="I1639">
        <v>3307</v>
      </c>
      <c r="J1639">
        <v>143650.57999999999</v>
      </c>
      <c r="K1639">
        <v>117051.26</v>
      </c>
      <c r="L1639">
        <v>101366.95</v>
      </c>
      <c r="M1639">
        <v>49392.898800000003</v>
      </c>
      <c r="N1639">
        <v>833</v>
      </c>
      <c r="O1639">
        <v>889</v>
      </c>
      <c r="P1639">
        <v>1980</v>
      </c>
      <c r="Q1639">
        <v>81008.31</v>
      </c>
      <c r="R1639">
        <v>63725.38</v>
      </c>
      <c r="S1639">
        <v>50232.87</v>
      </c>
      <c r="T1639">
        <v>30711.995999999999</v>
      </c>
      <c r="U1639">
        <v>833</v>
      </c>
      <c r="V1639">
        <v>911</v>
      </c>
      <c r="W1639">
        <v>1327</v>
      </c>
      <c r="X1639">
        <v>62642.27</v>
      </c>
      <c r="Y1639">
        <v>53325.88</v>
      </c>
      <c r="Z1639">
        <v>51134.080000000002</v>
      </c>
      <c r="AA1639">
        <v>18680.9028</v>
      </c>
      <c r="AB1639">
        <v>809</v>
      </c>
      <c r="AC1639">
        <v>825</v>
      </c>
      <c r="AD1639">
        <v>640</v>
      </c>
      <c r="AE1639">
        <v>779</v>
      </c>
      <c r="AF1639">
        <v>809</v>
      </c>
      <c r="AG1639">
        <v>825</v>
      </c>
      <c r="AH1639">
        <v>640</v>
      </c>
      <c r="AI1639">
        <v>779</v>
      </c>
      <c r="AJ1639">
        <v>809</v>
      </c>
      <c r="AK1639">
        <v>825</v>
      </c>
      <c r="AL1639">
        <v>640</v>
      </c>
      <c r="AM1639">
        <v>779</v>
      </c>
    </row>
    <row r="1640" spans="1:39" x14ac:dyDescent="0.15">
      <c r="A1640" t="s">
        <v>224</v>
      </c>
      <c r="B1640">
        <v>70</v>
      </c>
      <c r="C1640">
        <v>2</v>
      </c>
      <c r="D1640">
        <v>1</v>
      </c>
      <c r="E1640" t="s">
        <v>30</v>
      </c>
      <c r="F1640" t="s">
        <v>206</v>
      </c>
      <c r="G1640">
        <v>117</v>
      </c>
      <c r="H1640">
        <v>262</v>
      </c>
      <c r="I1640">
        <v>460</v>
      </c>
      <c r="J1640">
        <v>19794.84</v>
      </c>
      <c r="K1640">
        <v>16244.27</v>
      </c>
      <c r="L1640">
        <v>14267.31</v>
      </c>
      <c r="M1640">
        <v>6757.5430999999999</v>
      </c>
      <c r="N1640">
        <v>117</v>
      </c>
      <c r="O1640">
        <v>124</v>
      </c>
      <c r="P1640">
        <v>260</v>
      </c>
      <c r="Q1640">
        <v>10180.98</v>
      </c>
      <c r="R1640">
        <v>7991.31</v>
      </c>
      <c r="S1640">
        <v>6639.12</v>
      </c>
      <c r="T1640">
        <v>3934.1916999999999</v>
      </c>
      <c r="U1640">
        <v>117</v>
      </c>
      <c r="V1640">
        <v>138</v>
      </c>
      <c r="W1640">
        <v>200</v>
      </c>
      <c r="X1640">
        <v>9613.86</v>
      </c>
      <c r="Y1640">
        <v>8252.9599999999991</v>
      </c>
      <c r="Z1640">
        <v>7628.19</v>
      </c>
      <c r="AA1640">
        <v>2823.3514</v>
      </c>
      <c r="AB1640">
        <v>107</v>
      </c>
      <c r="AC1640">
        <v>117</v>
      </c>
      <c r="AD1640">
        <v>84</v>
      </c>
      <c r="AE1640">
        <v>111</v>
      </c>
      <c r="AF1640">
        <v>107</v>
      </c>
      <c r="AG1640">
        <v>117</v>
      </c>
      <c r="AH1640">
        <v>84</v>
      </c>
      <c r="AI1640">
        <v>111</v>
      </c>
      <c r="AJ1640">
        <v>107</v>
      </c>
      <c r="AK1640">
        <v>117</v>
      </c>
      <c r="AL1640">
        <v>84</v>
      </c>
      <c r="AM1640">
        <v>111</v>
      </c>
    </row>
    <row r="1641" spans="1:39" x14ac:dyDescent="0.15">
      <c r="A1641" t="s">
        <v>224</v>
      </c>
      <c r="B1641">
        <v>70</v>
      </c>
      <c r="C1641">
        <v>2</v>
      </c>
      <c r="D1641">
        <v>1</v>
      </c>
      <c r="E1641" t="s">
        <v>29</v>
      </c>
      <c r="F1641" t="s">
        <v>206</v>
      </c>
      <c r="G1641">
        <v>1452</v>
      </c>
      <c r="H1641">
        <v>3232</v>
      </c>
      <c r="I1641">
        <v>6125</v>
      </c>
      <c r="J1641">
        <v>261934.02</v>
      </c>
      <c r="K1641">
        <v>202278.39</v>
      </c>
      <c r="L1641">
        <v>175509.63</v>
      </c>
      <c r="M1641">
        <v>91520.187399999995</v>
      </c>
      <c r="N1641">
        <v>1452</v>
      </c>
      <c r="O1641">
        <v>1576</v>
      </c>
      <c r="P1641">
        <v>3637</v>
      </c>
      <c r="Q1641">
        <v>145778.19</v>
      </c>
      <c r="R1641">
        <v>108444.73</v>
      </c>
      <c r="S1641">
        <v>85913.09</v>
      </c>
      <c r="T1641">
        <v>56781.946199999998</v>
      </c>
      <c r="U1641">
        <v>1452</v>
      </c>
      <c r="V1641">
        <v>1656</v>
      </c>
      <c r="W1641">
        <v>2488</v>
      </c>
      <c r="X1641">
        <v>116155.83</v>
      </c>
      <c r="Y1641">
        <v>93833.66</v>
      </c>
      <c r="Z1641">
        <v>89596.54</v>
      </c>
      <c r="AA1641">
        <v>34738.241199999997</v>
      </c>
      <c r="AB1641">
        <v>1385</v>
      </c>
      <c r="AC1641">
        <v>1394</v>
      </c>
      <c r="AD1641">
        <v>1156</v>
      </c>
      <c r="AE1641">
        <v>1411</v>
      </c>
      <c r="AF1641">
        <v>1385</v>
      </c>
      <c r="AG1641">
        <v>1394</v>
      </c>
      <c r="AH1641">
        <v>1156</v>
      </c>
      <c r="AI1641">
        <v>1411</v>
      </c>
      <c r="AJ1641">
        <v>1385</v>
      </c>
      <c r="AK1641">
        <v>1394</v>
      </c>
      <c r="AL1641">
        <v>1156</v>
      </c>
      <c r="AM1641">
        <v>1411</v>
      </c>
    </row>
    <row r="1642" spans="1:39" x14ac:dyDescent="0.15">
      <c r="A1642" t="s">
        <v>224</v>
      </c>
      <c r="B1642">
        <v>70</v>
      </c>
      <c r="C1642">
        <v>2</v>
      </c>
      <c r="D1642">
        <v>1</v>
      </c>
      <c r="E1642" t="s">
        <v>32</v>
      </c>
      <c r="F1642" t="s">
        <v>206</v>
      </c>
      <c r="G1642">
        <v>40</v>
      </c>
      <c r="H1642">
        <v>90</v>
      </c>
      <c r="I1642">
        <v>150</v>
      </c>
      <c r="J1642">
        <v>6894.67</v>
      </c>
      <c r="K1642">
        <v>5178.55</v>
      </c>
      <c r="L1642">
        <v>4721.99</v>
      </c>
      <c r="M1642">
        <v>2220.5173</v>
      </c>
      <c r="N1642">
        <v>40</v>
      </c>
      <c r="O1642">
        <v>44</v>
      </c>
      <c r="P1642">
        <v>81</v>
      </c>
      <c r="Q1642">
        <v>3439.34</v>
      </c>
      <c r="R1642">
        <v>2553.1799999999998</v>
      </c>
      <c r="S1642">
        <v>2174.34</v>
      </c>
      <c r="T1642">
        <v>1247.0645</v>
      </c>
      <c r="U1642">
        <v>40</v>
      </c>
      <c r="V1642">
        <v>46</v>
      </c>
      <c r="W1642">
        <v>69</v>
      </c>
      <c r="X1642">
        <v>3455.33</v>
      </c>
      <c r="Y1642">
        <v>2625.37</v>
      </c>
      <c r="Z1642">
        <v>2547.65</v>
      </c>
      <c r="AA1642">
        <v>973.45280000000002</v>
      </c>
      <c r="AB1642">
        <v>40</v>
      </c>
      <c r="AC1642">
        <v>38</v>
      </c>
      <c r="AD1642">
        <v>34</v>
      </c>
      <c r="AE1642">
        <v>35</v>
      </c>
      <c r="AF1642">
        <v>40</v>
      </c>
      <c r="AG1642">
        <v>38</v>
      </c>
      <c r="AH1642">
        <v>34</v>
      </c>
      <c r="AI1642">
        <v>35</v>
      </c>
      <c r="AJ1642">
        <v>40</v>
      </c>
      <c r="AK1642">
        <v>38</v>
      </c>
      <c r="AL1642">
        <v>34</v>
      </c>
      <c r="AM1642">
        <v>35</v>
      </c>
    </row>
    <row r="1643" spans="1:39" x14ac:dyDescent="0.15">
      <c r="A1643" t="s">
        <v>224</v>
      </c>
      <c r="B1643">
        <v>70</v>
      </c>
      <c r="C1643">
        <v>2</v>
      </c>
      <c r="D1643">
        <v>2</v>
      </c>
      <c r="E1643" t="s">
        <v>28</v>
      </c>
      <c r="F1643" t="s">
        <v>206</v>
      </c>
      <c r="G1643">
        <v>119</v>
      </c>
      <c r="H1643">
        <v>253</v>
      </c>
      <c r="I1643">
        <v>447</v>
      </c>
      <c r="J1643">
        <v>19895.79</v>
      </c>
      <c r="K1643">
        <v>16510.330000000002</v>
      </c>
      <c r="L1643">
        <v>14040</v>
      </c>
      <c r="M1643">
        <v>6520.8987999999999</v>
      </c>
      <c r="N1643">
        <v>119</v>
      </c>
      <c r="O1643">
        <v>124</v>
      </c>
      <c r="P1643">
        <v>258</v>
      </c>
      <c r="Q1643">
        <v>10720.05</v>
      </c>
      <c r="R1643">
        <v>8480.58</v>
      </c>
      <c r="S1643">
        <v>6047.74</v>
      </c>
      <c r="T1643">
        <v>3888.1660999999999</v>
      </c>
      <c r="U1643">
        <v>119</v>
      </c>
      <c r="V1643">
        <v>129</v>
      </c>
      <c r="W1643">
        <v>189</v>
      </c>
      <c r="X1643">
        <v>9175.74</v>
      </c>
      <c r="Y1643">
        <v>8029.75</v>
      </c>
      <c r="Z1643">
        <v>7992.26</v>
      </c>
      <c r="AA1643">
        <v>2632.7327</v>
      </c>
      <c r="AB1643">
        <v>116</v>
      </c>
      <c r="AC1643">
        <v>117</v>
      </c>
      <c r="AD1643">
        <v>83</v>
      </c>
      <c r="AE1643">
        <v>104</v>
      </c>
      <c r="AF1643">
        <v>116</v>
      </c>
      <c r="AG1643">
        <v>117</v>
      </c>
      <c r="AH1643">
        <v>83</v>
      </c>
      <c r="AI1643">
        <v>104</v>
      </c>
      <c r="AJ1643">
        <v>116</v>
      </c>
      <c r="AK1643">
        <v>117</v>
      </c>
      <c r="AL1643">
        <v>83</v>
      </c>
      <c r="AM1643">
        <v>104</v>
      </c>
    </row>
    <row r="1644" spans="1:39" x14ac:dyDescent="0.15">
      <c r="A1644" t="s">
        <v>224</v>
      </c>
      <c r="B1644">
        <v>70</v>
      </c>
      <c r="C1644">
        <v>2</v>
      </c>
      <c r="D1644">
        <v>2</v>
      </c>
      <c r="E1644" t="s">
        <v>30</v>
      </c>
      <c r="F1644" t="s">
        <v>206</v>
      </c>
      <c r="G1644">
        <v>17</v>
      </c>
      <c r="H1644">
        <v>34</v>
      </c>
      <c r="I1644">
        <v>54</v>
      </c>
      <c r="J1644">
        <v>2624.61</v>
      </c>
      <c r="K1644">
        <v>2163.5</v>
      </c>
      <c r="L1644">
        <v>1675.66</v>
      </c>
      <c r="M1644">
        <v>896.06460000000004</v>
      </c>
      <c r="N1644">
        <v>17</v>
      </c>
      <c r="O1644">
        <v>17</v>
      </c>
      <c r="P1644">
        <v>34</v>
      </c>
      <c r="Q1644">
        <v>1531.74</v>
      </c>
      <c r="R1644">
        <v>1260.02</v>
      </c>
      <c r="S1644">
        <v>835.38</v>
      </c>
      <c r="T1644">
        <v>580.92849999999999</v>
      </c>
      <c r="U1644">
        <v>17</v>
      </c>
      <c r="V1644">
        <v>17</v>
      </c>
      <c r="W1644">
        <v>20</v>
      </c>
      <c r="X1644">
        <v>1092.8699999999999</v>
      </c>
      <c r="Y1644">
        <v>903.48</v>
      </c>
      <c r="Z1644">
        <v>840.28</v>
      </c>
      <c r="AA1644">
        <v>315.1361</v>
      </c>
      <c r="AB1644">
        <v>17</v>
      </c>
      <c r="AC1644">
        <v>16</v>
      </c>
      <c r="AD1644">
        <v>11</v>
      </c>
      <c r="AE1644">
        <v>16</v>
      </c>
      <c r="AF1644">
        <v>17</v>
      </c>
      <c r="AG1644">
        <v>16</v>
      </c>
      <c r="AH1644">
        <v>11</v>
      </c>
      <c r="AI1644">
        <v>16</v>
      </c>
      <c r="AJ1644">
        <v>17</v>
      </c>
      <c r="AK1644">
        <v>16</v>
      </c>
      <c r="AL1644">
        <v>11</v>
      </c>
      <c r="AM1644">
        <v>16</v>
      </c>
    </row>
    <row r="1645" spans="1:39" x14ac:dyDescent="0.15">
      <c r="A1645" t="s">
        <v>224</v>
      </c>
      <c r="B1645">
        <v>70</v>
      </c>
      <c r="C1645">
        <v>2</v>
      </c>
      <c r="D1645">
        <v>2</v>
      </c>
      <c r="E1645" t="s">
        <v>29</v>
      </c>
      <c r="F1645" t="s">
        <v>206</v>
      </c>
      <c r="G1645">
        <v>59</v>
      </c>
      <c r="H1645">
        <v>130</v>
      </c>
      <c r="I1645">
        <v>234</v>
      </c>
      <c r="J1645">
        <v>10108.94</v>
      </c>
      <c r="K1645">
        <v>7988.36</v>
      </c>
      <c r="L1645">
        <v>6689.09</v>
      </c>
      <c r="M1645">
        <v>3508.2006000000001</v>
      </c>
      <c r="N1645">
        <v>59</v>
      </c>
      <c r="O1645">
        <v>63</v>
      </c>
      <c r="P1645">
        <v>135</v>
      </c>
      <c r="Q1645">
        <v>5469.96</v>
      </c>
      <c r="R1645">
        <v>4231.16</v>
      </c>
      <c r="S1645">
        <v>3011.99</v>
      </c>
      <c r="T1645">
        <v>2081.3456000000001</v>
      </c>
      <c r="U1645">
        <v>59</v>
      </c>
      <c r="V1645">
        <v>67</v>
      </c>
      <c r="W1645">
        <v>99</v>
      </c>
      <c r="X1645">
        <v>4638.9799999999996</v>
      </c>
      <c r="Y1645">
        <v>3757.2</v>
      </c>
      <c r="Z1645">
        <v>3677.1</v>
      </c>
      <c r="AA1645">
        <v>1426.855</v>
      </c>
      <c r="AB1645">
        <v>59</v>
      </c>
      <c r="AC1645">
        <v>57</v>
      </c>
      <c r="AD1645">
        <v>41</v>
      </c>
      <c r="AE1645">
        <v>57</v>
      </c>
      <c r="AF1645">
        <v>59</v>
      </c>
      <c r="AG1645">
        <v>57</v>
      </c>
      <c r="AH1645">
        <v>41</v>
      </c>
      <c r="AI1645">
        <v>57</v>
      </c>
      <c r="AJ1645">
        <v>59</v>
      </c>
      <c r="AK1645">
        <v>57</v>
      </c>
      <c r="AL1645">
        <v>41</v>
      </c>
      <c r="AM1645">
        <v>57</v>
      </c>
    </row>
    <row r="1646" spans="1:39" x14ac:dyDescent="0.15">
      <c r="A1646" t="s">
        <v>224</v>
      </c>
      <c r="B1646">
        <v>70</v>
      </c>
      <c r="C1646">
        <v>2</v>
      </c>
      <c r="D1646">
        <v>2</v>
      </c>
      <c r="E1646" t="s">
        <v>32</v>
      </c>
      <c r="F1646" t="s">
        <v>206</v>
      </c>
      <c r="G1646">
        <v>8</v>
      </c>
      <c r="H1646">
        <v>17</v>
      </c>
      <c r="I1646">
        <v>38</v>
      </c>
      <c r="J1646">
        <v>1722.74</v>
      </c>
      <c r="K1646">
        <v>1249.78</v>
      </c>
      <c r="L1646">
        <v>1072.68</v>
      </c>
      <c r="M1646">
        <v>562.54759999999999</v>
      </c>
      <c r="N1646">
        <v>8</v>
      </c>
      <c r="O1646">
        <v>8</v>
      </c>
      <c r="P1646">
        <v>22</v>
      </c>
      <c r="Q1646">
        <v>835.82</v>
      </c>
      <c r="R1646">
        <v>596.13</v>
      </c>
      <c r="S1646">
        <v>419.03</v>
      </c>
      <c r="T1646">
        <v>331.38749999999999</v>
      </c>
      <c r="U1646">
        <v>8</v>
      </c>
      <c r="V1646">
        <v>9</v>
      </c>
      <c r="W1646">
        <v>16</v>
      </c>
      <c r="X1646">
        <v>886.92</v>
      </c>
      <c r="Y1646">
        <v>653.65</v>
      </c>
      <c r="Z1646">
        <v>653.65</v>
      </c>
      <c r="AA1646">
        <v>231.1601</v>
      </c>
      <c r="AB1646">
        <v>8</v>
      </c>
      <c r="AC1646">
        <v>7</v>
      </c>
      <c r="AD1646">
        <v>6</v>
      </c>
      <c r="AE1646">
        <v>7</v>
      </c>
      <c r="AF1646">
        <v>8</v>
      </c>
      <c r="AG1646">
        <v>7</v>
      </c>
      <c r="AH1646">
        <v>6</v>
      </c>
      <c r="AI1646">
        <v>7</v>
      </c>
      <c r="AJ1646">
        <v>8</v>
      </c>
      <c r="AK1646">
        <v>7</v>
      </c>
      <c r="AL1646">
        <v>6</v>
      </c>
      <c r="AM1646">
        <v>7</v>
      </c>
    </row>
    <row r="1647" spans="1:39" x14ac:dyDescent="0.15">
      <c r="A1647" t="s">
        <v>224</v>
      </c>
      <c r="B1647">
        <v>100</v>
      </c>
      <c r="C1647">
        <v>1</v>
      </c>
      <c r="D1647">
        <v>0</v>
      </c>
      <c r="E1647" t="s">
        <v>28</v>
      </c>
      <c r="F1647" t="s">
        <v>206</v>
      </c>
      <c r="G1647">
        <v>6254</v>
      </c>
      <c r="H1647">
        <v>6359</v>
      </c>
      <c r="I1647">
        <v>8296</v>
      </c>
      <c r="J1647">
        <v>336999.06</v>
      </c>
      <c r="K1647">
        <v>280082.86</v>
      </c>
      <c r="L1647">
        <v>269000.33</v>
      </c>
      <c r="M1647">
        <v>117987.59269999999</v>
      </c>
      <c r="N1647">
        <v>1424</v>
      </c>
      <c r="O1647">
        <v>1444</v>
      </c>
      <c r="P1647">
        <v>2214</v>
      </c>
      <c r="Q1647">
        <v>81736.710000000006</v>
      </c>
      <c r="R1647">
        <v>66681.97</v>
      </c>
      <c r="S1647">
        <v>62214.45</v>
      </c>
      <c r="T1647">
        <v>33997.538699999997</v>
      </c>
      <c r="U1647">
        <v>4830</v>
      </c>
      <c r="V1647">
        <v>4915</v>
      </c>
      <c r="W1647">
        <v>6082</v>
      </c>
      <c r="X1647">
        <v>255262.35</v>
      </c>
      <c r="Y1647">
        <v>213400.89</v>
      </c>
      <c r="Z1647">
        <v>206785.88</v>
      </c>
      <c r="AA1647">
        <v>83990.054000000004</v>
      </c>
      <c r="AB1647">
        <v>6160</v>
      </c>
      <c r="AC1647">
        <v>3719</v>
      </c>
      <c r="AD1647">
        <v>2840</v>
      </c>
      <c r="AE1647">
        <v>2276</v>
      </c>
      <c r="AF1647">
        <v>1410</v>
      </c>
      <c r="AG1647">
        <v>1364</v>
      </c>
      <c r="AH1647">
        <v>1089</v>
      </c>
      <c r="AI1647">
        <v>651</v>
      </c>
      <c r="AJ1647">
        <v>4750</v>
      </c>
      <c r="AK1647">
        <v>2355</v>
      </c>
      <c r="AL1647">
        <v>1751</v>
      </c>
      <c r="AM1647">
        <v>1625</v>
      </c>
    </row>
    <row r="1648" spans="1:39" x14ac:dyDescent="0.15">
      <c r="A1648" t="s">
        <v>224</v>
      </c>
      <c r="B1648">
        <v>100</v>
      </c>
      <c r="C1648">
        <v>1</v>
      </c>
      <c r="D1648">
        <v>0</v>
      </c>
      <c r="E1648" t="s">
        <v>30</v>
      </c>
      <c r="F1648" t="s">
        <v>206</v>
      </c>
      <c r="G1648">
        <v>5</v>
      </c>
      <c r="H1648">
        <v>5</v>
      </c>
      <c r="I1648">
        <v>6</v>
      </c>
      <c r="J1648">
        <v>287.95999999999998</v>
      </c>
      <c r="K1648">
        <v>248</v>
      </c>
      <c r="L1648">
        <v>248</v>
      </c>
      <c r="M1648">
        <v>85.611099999999993</v>
      </c>
      <c r="N1648">
        <v>2</v>
      </c>
      <c r="O1648">
        <v>2</v>
      </c>
      <c r="P1648">
        <v>3</v>
      </c>
      <c r="Q1648">
        <v>128.97999999999999</v>
      </c>
      <c r="R1648">
        <v>111.73</v>
      </c>
      <c r="S1648">
        <v>111.73</v>
      </c>
      <c r="T1648">
        <v>31.871099999999998</v>
      </c>
      <c r="U1648">
        <v>3</v>
      </c>
      <c r="V1648">
        <v>3</v>
      </c>
      <c r="W1648">
        <v>3</v>
      </c>
      <c r="X1648">
        <v>158.97999999999999</v>
      </c>
      <c r="Y1648">
        <v>136.27000000000001</v>
      </c>
      <c r="Z1648">
        <v>136.27000000000001</v>
      </c>
      <c r="AA1648">
        <v>53.74</v>
      </c>
      <c r="AB1648">
        <v>4</v>
      </c>
      <c r="AC1648">
        <v>3</v>
      </c>
      <c r="AD1648">
        <v>2</v>
      </c>
      <c r="AE1648">
        <v>1</v>
      </c>
      <c r="AF1648">
        <v>1</v>
      </c>
      <c r="AG1648">
        <v>2</v>
      </c>
      <c r="AH1648">
        <v>1</v>
      </c>
      <c r="AI1648">
        <v>1</v>
      </c>
      <c r="AJ1648">
        <v>3</v>
      </c>
      <c r="AK1648">
        <v>1</v>
      </c>
      <c r="AL1648">
        <v>1</v>
      </c>
      <c r="AM1648">
        <v>0</v>
      </c>
    </row>
    <row r="1649" spans="1:39" x14ac:dyDescent="0.15">
      <c r="A1649" t="s">
        <v>224</v>
      </c>
      <c r="B1649">
        <v>100</v>
      </c>
      <c r="C1649">
        <v>1</v>
      </c>
      <c r="D1649">
        <v>0</v>
      </c>
      <c r="E1649" t="s">
        <v>29</v>
      </c>
      <c r="F1649" t="s">
        <v>206</v>
      </c>
      <c r="G1649">
        <v>45</v>
      </c>
      <c r="H1649">
        <v>56</v>
      </c>
      <c r="I1649">
        <v>73</v>
      </c>
      <c r="J1649">
        <v>2605.5700000000002</v>
      </c>
      <c r="K1649">
        <v>1940.15</v>
      </c>
      <c r="L1649">
        <v>1796.26</v>
      </c>
      <c r="M1649">
        <v>1074.1324</v>
      </c>
      <c r="N1649">
        <v>11</v>
      </c>
      <c r="O1649">
        <v>11</v>
      </c>
      <c r="P1649">
        <v>18</v>
      </c>
      <c r="Q1649">
        <v>691.83</v>
      </c>
      <c r="R1649">
        <v>458.78</v>
      </c>
      <c r="S1649">
        <v>431.79</v>
      </c>
      <c r="T1649">
        <v>308.8818</v>
      </c>
      <c r="U1649">
        <v>34</v>
      </c>
      <c r="V1649">
        <v>45</v>
      </c>
      <c r="W1649">
        <v>55</v>
      </c>
      <c r="X1649">
        <v>1913.74</v>
      </c>
      <c r="Y1649">
        <v>1481.37</v>
      </c>
      <c r="Z1649">
        <v>1364.47</v>
      </c>
      <c r="AA1649">
        <v>765.25059999999996</v>
      </c>
      <c r="AB1649">
        <v>45</v>
      </c>
      <c r="AC1649">
        <v>26</v>
      </c>
      <c r="AD1649">
        <v>21</v>
      </c>
      <c r="AE1649">
        <v>22</v>
      </c>
      <c r="AF1649">
        <v>11</v>
      </c>
      <c r="AG1649">
        <v>11</v>
      </c>
      <c r="AH1649">
        <v>10</v>
      </c>
      <c r="AI1649">
        <v>7</v>
      </c>
      <c r="AJ1649">
        <v>34</v>
      </c>
      <c r="AK1649">
        <v>15</v>
      </c>
      <c r="AL1649">
        <v>11</v>
      </c>
      <c r="AM1649">
        <v>15</v>
      </c>
    </row>
    <row r="1650" spans="1:39" x14ac:dyDescent="0.15">
      <c r="A1650" t="s">
        <v>224</v>
      </c>
      <c r="B1650">
        <v>100</v>
      </c>
      <c r="C1650">
        <v>1</v>
      </c>
      <c r="D1650">
        <v>0</v>
      </c>
      <c r="E1650" t="s">
        <v>32</v>
      </c>
      <c r="F1650" t="s">
        <v>206</v>
      </c>
      <c r="G1650">
        <v>354</v>
      </c>
      <c r="H1650">
        <v>359</v>
      </c>
      <c r="I1650">
        <v>521</v>
      </c>
      <c r="J1650">
        <v>23798.6</v>
      </c>
      <c r="K1650">
        <v>17831.34</v>
      </c>
      <c r="L1650">
        <v>17627.16</v>
      </c>
      <c r="M1650">
        <v>7645.491</v>
      </c>
      <c r="N1650">
        <v>62</v>
      </c>
      <c r="O1650">
        <v>62</v>
      </c>
      <c r="P1650">
        <v>106</v>
      </c>
      <c r="Q1650">
        <v>4271.16</v>
      </c>
      <c r="R1650">
        <v>3099.62</v>
      </c>
      <c r="S1650">
        <v>2895.44</v>
      </c>
      <c r="T1650">
        <v>1609.981</v>
      </c>
      <c r="U1650">
        <v>292</v>
      </c>
      <c r="V1650">
        <v>297</v>
      </c>
      <c r="W1650">
        <v>415</v>
      </c>
      <c r="X1650">
        <v>19527.439999999999</v>
      </c>
      <c r="Y1650">
        <v>14731.72</v>
      </c>
      <c r="Z1650">
        <v>14731.72</v>
      </c>
      <c r="AA1650">
        <v>6035.51</v>
      </c>
      <c r="AB1650">
        <v>350</v>
      </c>
      <c r="AC1650">
        <v>174</v>
      </c>
      <c r="AD1650">
        <v>148</v>
      </c>
      <c r="AE1650">
        <v>182</v>
      </c>
      <c r="AF1650">
        <v>62</v>
      </c>
      <c r="AG1650">
        <v>54</v>
      </c>
      <c r="AH1650">
        <v>49</v>
      </c>
      <c r="AI1650">
        <v>45</v>
      </c>
      <c r="AJ1650">
        <v>288</v>
      </c>
      <c r="AK1650">
        <v>120</v>
      </c>
      <c r="AL1650">
        <v>99</v>
      </c>
      <c r="AM1650">
        <v>137</v>
      </c>
    </row>
    <row r="1651" spans="1:39" x14ac:dyDescent="0.15">
      <c r="A1651" t="s">
        <v>224</v>
      </c>
      <c r="B1651">
        <v>100</v>
      </c>
      <c r="C1651">
        <v>1</v>
      </c>
      <c r="D1651">
        <v>1</v>
      </c>
      <c r="E1651" t="s">
        <v>28</v>
      </c>
      <c r="F1651" t="s">
        <v>206</v>
      </c>
      <c r="G1651">
        <v>19645</v>
      </c>
      <c r="H1651">
        <v>20296</v>
      </c>
      <c r="I1651">
        <v>27910</v>
      </c>
      <c r="J1651">
        <v>1125402.77</v>
      </c>
      <c r="K1651">
        <v>927250.85</v>
      </c>
      <c r="L1651">
        <v>874131.32</v>
      </c>
      <c r="M1651">
        <v>398106.23499999999</v>
      </c>
      <c r="N1651">
        <v>8036</v>
      </c>
      <c r="O1651">
        <v>8237</v>
      </c>
      <c r="P1651">
        <v>12978</v>
      </c>
      <c r="Q1651">
        <v>489691.33</v>
      </c>
      <c r="R1651">
        <v>390857.87</v>
      </c>
      <c r="S1651">
        <v>367773.71</v>
      </c>
      <c r="T1651">
        <v>199125.7537</v>
      </c>
      <c r="U1651">
        <v>11609</v>
      </c>
      <c r="V1651">
        <v>12059</v>
      </c>
      <c r="W1651">
        <v>14932</v>
      </c>
      <c r="X1651">
        <v>635711.43999999994</v>
      </c>
      <c r="Y1651">
        <v>536392.98</v>
      </c>
      <c r="Z1651">
        <v>506357.61</v>
      </c>
      <c r="AA1651">
        <v>198980.48130000001</v>
      </c>
      <c r="AB1651">
        <v>18681</v>
      </c>
      <c r="AC1651">
        <v>17919</v>
      </c>
      <c r="AD1651">
        <v>11975</v>
      </c>
      <c r="AE1651">
        <v>16699</v>
      </c>
      <c r="AF1651">
        <v>7779</v>
      </c>
      <c r="AG1651">
        <v>7821</v>
      </c>
      <c r="AH1651">
        <v>6004</v>
      </c>
      <c r="AI1651">
        <v>7154</v>
      </c>
      <c r="AJ1651">
        <v>10902</v>
      </c>
      <c r="AK1651">
        <v>10098</v>
      </c>
      <c r="AL1651">
        <v>5971</v>
      </c>
      <c r="AM1651">
        <v>9545</v>
      </c>
    </row>
    <row r="1652" spans="1:39" x14ac:dyDescent="0.15">
      <c r="A1652" t="s">
        <v>224</v>
      </c>
      <c r="B1652">
        <v>100</v>
      </c>
      <c r="C1652">
        <v>1</v>
      </c>
      <c r="D1652">
        <v>1</v>
      </c>
      <c r="E1652" t="s">
        <v>30</v>
      </c>
      <c r="F1652" t="s">
        <v>206</v>
      </c>
      <c r="G1652">
        <v>2181</v>
      </c>
      <c r="H1652">
        <v>2241</v>
      </c>
      <c r="I1652">
        <v>3046</v>
      </c>
      <c r="J1652">
        <v>124965.31</v>
      </c>
      <c r="K1652">
        <v>103541.63</v>
      </c>
      <c r="L1652">
        <v>97384.78</v>
      </c>
      <c r="M1652">
        <v>43405.372100000001</v>
      </c>
      <c r="N1652">
        <v>807</v>
      </c>
      <c r="O1652">
        <v>825</v>
      </c>
      <c r="P1652">
        <v>1258</v>
      </c>
      <c r="Q1652">
        <v>48607.96</v>
      </c>
      <c r="R1652">
        <v>38800.74</v>
      </c>
      <c r="S1652">
        <v>35886.97</v>
      </c>
      <c r="T1652">
        <v>19492.399600000001</v>
      </c>
      <c r="U1652">
        <v>1374</v>
      </c>
      <c r="V1652">
        <v>1416</v>
      </c>
      <c r="W1652">
        <v>1788</v>
      </c>
      <c r="X1652">
        <v>76357.350000000006</v>
      </c>
      <c r="Y1652">
        <v>64740.89</v>
      </c>
      <c r="Z1652">
        <v>61497.81</v>
      </c>
      <c r="AA1652">
        <v>23912.9725</v>
      </c>
      <c r="AB1652">
        <v>2044</v>
      </c>
      <c r="AC1652">
        <v>2091</v>
      </c>
      <c r="AD1652">
        <v>1221</v>
      </c>
      <c r="AE1652">
        <v>2093</v>
      </c>
      <c r="AF1652">
        <v>761</v>
      </c>
      <c r="AG1652">
        <v>793</v>
      </c>
      <c r="AH1652">
        <v>558</v>
      </c>
      <c r="AI1652">
        <v>776</v>
      </c>
      <c r="AJ1652">
        <v>1283</v>
      </c>
      <c r="AK1652">
        <v>1298</v>
      </c>
      <c r="AL1652">
        <v>663</v>
      </c>
      <c r="AM1652">
        <v>1317</v>
      </c>
    </row>
    <row r="1653" spans="1:39" x14ac:dyDescent="0.15">
      <c r="A1653" t="s">
        <v>224</v>
      </c>
      <c r="B1653">
        <v>100</v>
      </c>
      <c r="C1653">
        <v>1</v>
      </c>
      <c r="D1653">
        <v>1</v>
      </c>
      <c r="E1653" t="s">
        <v>29</v>
      </c>
      <c r="F1653" t="s">
        <v>206</v>
      </c>
      <c r="G1653">
        <v>19658</v>
      </c>
      <c r="H1653">
        <v>20409</v>
      </c>
      <c r="I1653">
        <v>28659</v>
      </c>
      <c r="J1653">
        <v>1170145.96</v>
      </c>
      <c r="K1653">
        <v>925676.93</v>
      </c>
      <c r="L1653">
        <v>871519.72</v>
      </c>
      <c r="M1653">
        <v>405048.10350000003</v>
      </c>
      <c r="N1653">
        <v>6407</v>
      </c>
      <c r="O1653">
        <v>6594</v>
      </c>
      <c r="P1653">
        <v>10843</v>
      </c>
      <c r="Q1653">
        <v>407221.73</v>
      </c>
      <c r="R1653">
        <v>307801.71000000002</v>
      </c>
      <c r="S1653">
        <v>289269.61</v>
      </c>
      <c r="T1653">
        <v>166435.3003</v>
      </c>
      <c r="U1653">
        <v>13251</v>
      </c>
      <c r="V1653">
        <v>13815</v>
      </c>
      <c r="W1653">
        <v>17816</v>
      </c>
      <c r="X1653">
        <v>762924.23</v>
      </c>
      <c r="Y1653">
        <v>617875.22</v>
      </c>
      <c r="Z1653">
        <v>582250.11</v>
      </c>
      <c r="AA1653">
        <v>238612.80319999999</v>
      </c>
      <c r="AB1653">
        <v>18837</v>
      </c>
      <c r="AC1653">
        <v>18256</v>
      </c>
      <c r="AD1653">
        <v>12521</v>
      </c>
      <c r="AE1653">
        <v>18861</v>
      </c>
      <c r="AF1653">
        <v>6126</v>
      </c>
      <c r="AG1653">
        <v>6120</v>
      </c>
      <c r="AH1653">
        <v>4954</v>
      </c>
      <c r="AI1653">
        <v>6183</v>
      </c>
      <c r="AJ1653">
        <v>12711</v>
      </c>
      <c r="AK1653">
        <v>12136</v>
      </c>
      <c r="AL1653">
        <v>7567</v>
      </c>
      <c r="AM1653">
        <v>12678</v>
      </c>
    </row>
    <row r="1654" spans="1:39" x14ac:dyDescent="0.15">
      <c r="A1654" t="s">
        <v>224</v>
      </c>
      <c r="B1654">
        <v>100</v>
      </c>
      <c r="C1654">
        <v>1</v>
      </c>
      <c r="D1654">
        <v>1</v>
      </c>
      <c r="E1654" t="s">
        <v>32</v>
      </c>
      <c r="F1654" t="s">
        <v>206</v>
      </c>
      <c r="G1654">
        <v>291</v>
      </c>
      <c r="H1654">
        <v>298</v>
      </c>
      <c r="I1654">
        <v>458</v>
      </c>
      <c r="J1654">
        <v>20302.96</v>
      </c>
      <c r="K1654">
        <v>15301.48</v>
      </c>
      <c r="L1654">
        <v>14825.91</v>
      </c>
      <c r="M1654">
        <v>6582.3471</v>
      </c>
      <c r="N1654">
        <v>89</v>
      </c>
      <c r="O1654">
        <v>93</v>
      </c>
      <c r="P1654">
        <v>157</v>
      </c>
      <c r="Q1654">
        <v>6157.79</v>
      </c>
      <c r="R1654">
        <v>4614.3599999999997</v>
      </c>
      <c r="S1654">
        <v>4261.8500000000004</v>
      </c>
      <c r="T1654">
        <v>2379.6812</v>
      </c>
      <c r="U1654">
        <v>202</v>
      </c>
      <c r="V1654">
        <v>205</v>
      </c>
      <c r="W1654">
        <v>301</v>
      </c>
      <c r="X1654">
        <v>14145.17</v>
      </c>
      <c r="Y1654">
        <v>10687.12</v>
      </c>
      <c r="Z1654">
        <v>10564.06</v>
      </c>
      <c r="AA1654">
        <v>4202.6659</v>
      </c>
      <c r="AB1654">
        <v>288</v>
      </c>
      <c r="AC1654">
        <v>246</v>
      </c>
      <c r="AD1654">
        <v>167</v>
      </c>
      <c r="AE1654">
        <v>247</v>
      </c>
      <c r="AF1654">
        <v>88</v>
      </c>
      <c r="AG1654">
        <v>77</v>
      </c>
      <c r="AH1654">
        <v>62</v>
      </c>
      <c r="AI1654">
        <v>79</v>
      </c>
      <c r="AJ1654">
        <v>200</v>
      </c>
      <c r="AK1654">
        <v>169</v>
      </c>
      <c r="AL1654">
        <v>105</v>
      </c>
      <c r="AM1654">
        <v>168</v>
      </c>
    </row>
    <row r="1655" spans="1:39" x14ac:dyDescent="0.15">
      <c r="A1655" t="s">
        <v>224</v>
      </c>
      <c r="B1655">
        <v>100</v>
      </c>
      <c r="C1655">
        <v>1</v>
      </c>
      <c r="D1655">
        <v>2</v>
      </c>
      <c r="E1655" t="s">
        <v>28</v>
      </c>
      <c r="F1655" t="s">
        <v>206</v>
      </c>
      <c r="G1655">
        <v>6861</v>
      </c>
      <c r="H1655">
        <v>6976</v>
      </c>
      <c r="I1655">
        <v>9087</v>
      </c>
      <c r="J1655">
        <v>371791.29</v>
      </c>
      <c r="K1655">
        <v>313716.90000000002</v>
      </c>
      <c r="L1655">
        <v>303884.37</v>
      </c>
      <c r="M1655">
        <v>126886.7926</v>
      </c>
      <c r="N1655">
        <v>1743</v>
      </c>
      <c r="O1655">
        <v>1762</v>
      </c>
      <c r="P1655">
        <v>2649</v>
      </c>
      <c r="Q1655">
        <v>102349.28</v>
      </c>
      <c r="R1655">
        <v>83248.820000000007</v>
      </c>
      <c r="S1655">
        <v>77674.25</v>
      </c>
      <c r="T1655">
        <v>40729.654799999997</v>
      </c>
      <c r="U1655">
        <v>5118</v>
      </c>
      <c r="V1655">
        <v>5214</v>
      </c>
      <c r="W1655">
        <v>6438</v>
      </c>
      <c r="X1655">
        <v>269442.01</v>
      </c>
      <c r="Y1655">
        <v>230468.08</v>
      </c>
      <c r="Z1655">
        <v>226210.12</v>
      </c>
      <c r="AA1655">
        <v>86157.137799999997</v>
      </c>
      <c r="AB1655">
        <v>6571</v>
      </c>
      <c r="AC1655">
        <v>5350</v>
      </c>
      <c r="AD1655">
        <v>2443</v>
      </c>
      <c r="AE1655">
        <v>5198</v>
      </c>
      <c r="AF1655">
        <v>1671</v>
      </c>
      <c r="AG1655">
        <v>1678</v>
      </c>
      <c r="AH1655">
        <v>1036</v>
      </c>
      <c r="AI1655">
        <v>1519</v>
      </c>
      <c r="AJ1655">
        <v>4900</v>
      </c>
      <c r="AK1655">
        <v>3672</v>
      </c>
      <c r="AL1655">
        <v>1407</v>
      </c>
      <c r="AM1655">
        <v>3679</v>
      </c>
    </row>
    <row r="1656" spans="1:39" x14ac:dyDescent="0.15">
      <c r="A1656" t="s">
        <v>224</v>
      </c>
      <c r="B1656">
        <v>100</v>
      </c>
      <c r="C1656">
        <v>1</v>
      </c>
      <c r="D1656">
        <v>2</v>
      </c>
      <c r="E1656" t="s">
        <v>30</v>
      </c>
      <c r="F1656" t="s">
        <v>206</v>
      </c>
      <c r="G1656">
        <v>873</v>
      </c>
      <c r="H1656">
        <v>889</v>
      </c>
      <c r="I1656">
        <v>1153</v>
      </c>
      <c r="J1656">
        <v>47476.52</v>
      </c>
      <c r="K1656">
        <v>39962.81</v>
      </c>
      <c r="L1656">
        <v>38750.959999999999</v>
      </c>
      <c r="M1656">
        <v>15796.171200000001</v>
      </c>
      <c r="N1656">
        <v>207</v>
      </c>
      <c r="O1656">
        <v>210</v>
      </c>
      <c r="P1656">
        <v>320</v>
      </c>
      <c r="Q1656">
        <v>11936.58</v>
      </c>
      <c r="R1656">
        <v>9840.67</v>
      </c>
      <c r="S1656">
        <v>9162.23</v>
      </c>
      <c r="T1656">
        <v>4631.99</v>
      </c>
      <c r="U1656">
        <v>666</v>
      </c>
      <c r="V1656">
        <v>679</v>
      </c>
      <c r="W1656">
        <v>833</v>
      </c>
      <c r="X1656">
        <v>35539.94</v>
      </c>
      <c r="Y1656">
        <v>30122.14</v>
      </c>
      <c r="Z1656">
        <v>29588.73</v>
      </c>
      <c r="AA1656">
        <v>11164.181200000001</v>
      </c>
      <c r="AB1656">
        <v>822</v>
      </c>
      <c r="AC1656">
        <v>720</v>
      </c>
      <c r="AD1656">
        <v>304</v>
      </c>
      <c r="AE1656">
        <v>841</v>
      </c>
      <c r="AF1656">
        <v>196</v>
      </c>
      <c r="AG1656">
        <v>203</v>
      </c>
      <c r="AH1656">
        <v>127</v>
      </c>
      <c r="AI1656">
        <v>200</v>
      </c>
      <c r="AJ1656">
        <v>626</v>
      </c>
      <c r="AK1656">
        <v>517</v>
      </c>
      <c r="AL1656">
        <v>177</v>
      </c>
      <c r="AM1656">
        <v>641</v>
      </c>
    </row>
    <row r="1657" spans="1:39" x14ac:dyDescent="0.15">
      <c r="A1657" t="s">
        <v>224</v>
      </c>
      <c r="B1657">
        <v>100</v>
      </c>
      <c r="C1657">
        <v>1</v>
      </c>
      <c r="D1657">
        <v>2</v>
      </c>
      <c r="E1657" t="s">
        <v>29</v>
      </c>
      <c r="F1657" t="s">
        <v>206</v>
      </c>
      <c r="G1657">
        <v>2016</v>
      </c>
      <c r="H1657">
        <v>2073</v>
      </c>
      <c r="I1657">
        <v>2744</v>
      </c>
      <c r="J1657">
        <v>114718.37</v>
      </c>
      <c r="K1657">
        <v>92678</v>
      </c>
      <c r="L1657">
        <v>90022.16</v>
      </c>
      <c r="M1657">
        <v>38077.050000000003</v>
      </c>
      <c r="N1657">
        <v>433</v>
      </c>
      <c r="O1657">
        <v>437</v>
      </c>
      <c r="P1657">
        <v>661</v>
      </c>
      <c r="Q1657">
        <v>25450.17</v>
      </c>
      <c r="R1657">
        <v>19993.66</v>
      </c>
      <c r="S1657">
        <v>18319.27</v>
      </c>
      <c r="T1657">
        <v>9609.7397000000001</v>
      </c>
      <c r="U1657">
        <v>1583</v>
      </c>
      <c r="V1657">
        <v>1636</v>
      </c>
      <c r="W1657">
        <v>2083</v>
      </c>
      <c r="X1657">
        <v>89268.2</v>
      </c>
      <c r="Y1657">
        <v>72684.34</v>
      </c>
      <c r="Z1657">
        <v>71702.89</v>
      </c>
      <c r="AA1657">
        <v>28467.310300000001</v>
      </c>
      <c r="AB1657">
        <v>1918</v>
      </c>
      <c r="AC1657">
        <v>1738</v>
      </c>
      <c r="AD1657">
        <v>725</v>
      </c>
      <c r="AE1657">
        <v>1961</v>
      </c>
      <c r="AF1657">
        <v>414</v>
      </c>
      <c r="AG1657">
        <v>415</v>
      </c>
      <c r="AH1657">
        <v>261</v>
      </c>
      <c r="AI1657">
        <v>422</v>
      </c>
      <c r="AJ1657">
        <v>1504</v>
      </c>
      <c r="AK1657">
        <v>1323</v>
      </c>
      <c r="AL1657">
        <v>464</v>
      </c>
      <c r="AM1657">
        <v>1539</v>
      </c>
    </row>
    <row r="1658" spans="1:39" x14ac:dyDescent="0.15">
      <c r="A1658" t="s">
        <v>224</v>
      </c>
      <c r="B1658">
        <v>100</v>
      </c>
      <c r="C1658">
        <v>1</v>
      </c>
      <c r="D1658">
        <v>2</v>
      </c>
      <c r="E1658" t="s">
        <v>32</v>
      </c>
      <c r="F1658" t="s">
        <v>206</v>
      </c>
      <c r="G1658">
        <v>159</v>
      </c>
      <c r="H1658">
        <v>164</v>
      </c>
      <c r="I1658">
        <v>244</v>
      </c>
      <c r="J1658">
        <v>10566.4</v>
      </c>
      <c r="K1658">
        <v>7731.04</v>
      </c>
      <c r="L1658">
        <v>7613.28</v>
      </c>
      <c r="M1658">
        <v>3528.4205000000002</v>
      </c>
      <c r="N1658">
        <v>31</v>
      </c>
      <c r="O1658">
        <v>31</v>
      </c>
      <c r="P1658">
        <v>46</v>
      </c>
      <c r="Q1658">
        <v>2158.7199999999998</v>
      </c>
      <c r="R1658">
        <v>1573.54</v>
      </c>
      <c r="S1658">
        <v>1506.93</v>
      </c>
      <c r="T1658">
        <v>776.74630000000002</v>
      </c>
      <c r="U1658">
        <v>128</v>
      </c>
      <c r="V1658">
        <v>133</v>
      </c>
      <c r="W1658">
        <v>198</v>
      </c>
      <c r="X1658">
        <v>8407.68</v>
      </c>
      <c r="Y1658">
        <v>6157.5</v>
      </c>
      <c r="Z1658">
        <v>6106.35</v>
      </c>
      <c r="AA1658">
        <v>2751.6741999999999</v>
      </c>
      <c r="AB1658">
        <v>158</v>
      </c>
      <c r="AC1658">
        <v>117</v>
      </c>
      <c r="AD1658">
        <v>59</v>
      </c>
      <c r="AE1658">
        <v>132</v>
      </c>
      <c r="AF1658">
        <v>30</v>
      </c>
      <c r="AG1658">
        <v>27</v>
      </c>
      <c r="AH1658">
        <v>22</v>
      </c>
      <c r="AI1658">
        <v>31</v>
      </c>
      <c r="AJ1658">
        <v>128</v>
      </c>
      <c r="AK1658">
        <v>90</v>
      </c>
      <c r="AL1658">
        <v>37</v>
      </c>
      <c r="AM1658">
        <v>101</v>
      </c>
    </row>
    <row r="1659" spans="1:39" x14ac:dyDescent="0.15">
      <c r="A1659" t="s">
        <v>224</v>
      </c>
      <c r="B1659">
        <v>100</v>
      </c>
      <c r="C1659">
        <v>2</v>
      </c>
      <c r="D1659">
        <v>0</v>
      </c>
      <c r="E1659" t="s">
        <v>28</v>
      </c>
      <c r="F1659" t="s">
        <v>206</v>
      </c>
      <c r="G1659">
        <v>13</v>
      </c>
      <c r="H1659">
        <v>26</v>
      </c>
      <c r="I1659">
        <v>34</v>
      </c>
      <c r="J1659">
        <v>917.68</v>
      </c>
      <c r="K1659">
        <v>704.19</v>
      </c>
      <c r="L1659">
        <v>684.2</v>
      </c>
      <c r="M1659">
        <v>417.75060000000002</v>
      </c>
      <c r="N1659">
        <v>13</v>
      </c>
      <c r="O1659">
        <v>13</v>
      </c>
      <c r="P1659">
        <v>19</v>
      </c>
      <c r="Q1659">
        <v>433.82</v>
      </c>
      <c r="R1659">
        <v>336.32</v>
      </c>
      <c r="S1659">
        <v>316.33</v>
      </c>
      <c r="T1659">
        <v>220.56960000000001</v>
      </c>
      <c r="U1659">
        <v>13</v>
      </c>
      <c r="V1659">
        <v>13</v>
      </c>
      <c r="W1659">
        <v>15</v>
      </c>
      <c r="X1659">
        <v>483.86</v>
      </c>
      <c r="Y1659">
        <v>367.87</v>
      </c>
      <c r="Z1659">
        <v>367.87</v>
      </c>
      <c r="AA1659">
        <v>197.18100000000001</v>
      </c>
      <c r="AB1659">
        <v>13</v>
      </c>
      <c r="AC1659">
        <v>13</v>
      </c>
      <c r="AD1659">
        <v>11</v>
      </c>
      <c r="AE1659">
        <v>7</v>
      </c>
      <c r="AF1659">
        <v>13</v>
      </c>
      <c r="AG1659">
        <v>13</v>
      </c>
      <c r="AH1659">
        <v>11</v>
      </c>
      <c r="AI1659">
        <v>7</v>
      </c>
      <c r="AJ1659">
        <v>13</v>
      </c>
      <c r="AK1659">
        <v>13</v>
      </c>
      <c r="AL1659">
        <v>11</v>
      </c>
      <c r="AM1659">
        <v>7</v>
      </c>
    </row>
    <row r="1660" spans="1:39" x14ac:dyDescent="0.15">
      <c r="A1660" t="s">
        <v>224</v>
      </c>
      <c r="B1660">
        <v>100</v>
      </c>
      <c r="C1660">
        <v>2</v>
      </c>
      <c r="D1660">
        <v>0</v>
      </c>
      <c r="E1660" t="s">
        <v>32</v>
      </c>
      <c r="F1660" t="s">
        <v>206</v>
      </c>
      <c r="G1660">
        <v>4</v>
      </c>
      <c r="H1660">
        <v>9</v>
      </c>
      <c r="I1660">
        <v>14</v>
      </c>
      <c r="J1660">
        <v>364.86</v>
      </c>
      <c r="K1660">
        <v>262.38</v>
      </c>
      <c r="L1660">
        <v>244.39</v>
      </c>
      <c r="M1660">
        <v>145.9888</v>
      </c>
      <c r="N1660">
        <v>4</v>
      </c>
      <c r="O1660">
        <v>4</v>
      </c>
      <c r="P1660">
        <v>9</v>
      </c>
      <c r="Q1660">
        <v>214.91</v>
      </c>
      <c r="R1660">
        <v>156.53</v>
      </c>
      <c r="S1660">
        <v>138.54</v>
      </c>
      <c r="T1660">
        <v>97.738799999999998</v>
      </c>
      <c r="U1660">
        <v>4</v>
      </c>
      <c r="V1660">
        <v>5</v>
      </c>
      <c r="W1660">
        <v>5</v>
      </c>
      <c r="X1660">
        <v>149.94999999999999</v>
      </c>
      <c r="Y1660">
        <v>105.85</v>
      </c>
      <c r="Z1660">
        <v>105.85</v>
      </c>
      <c r="AA1660">
        <v>48.25</v>
      </c>
      <c r="AB1660">
        <v>4</v>
      </c>
      <c r="AC1660">
        <v>4</v>
      </c>
      <c r="AD1660">
        <v>4</v>
      </c>
      <c r="AE1660">
        <v>4</v>
      </c>
      <c r="AF1660">
        <v>4</v>
      </c>
      <c r="AG1660">
        <v>4</v>
      </c>
      <c r="AH1660">
        <v>4</v>
      </c>
      <c r="AI1660">
        <v>4</v>
      </c>
      <c r="AJ1660">
        <v>4</v>
      </c>
      <c r="AK1660">
        <v>4</v>
      </c>
      <c r="AL1660">
        <v>4</v>
      </c>
      <c r="AM1660">
        <v>4</v>
      </c>
    </row>
    <row r="1661" spans="1:39" x14ac:dyDescent="0.15">
      <c r="A1661" t="s">
        <v>224</v>
      </c>
      <c r="B1661">
        <v>100</v>
      </c>
      <c r="C1661">
        <v>2</v>
      </c>
      <c r="D1661">
        <v>1</v>
      </c>
      <c r="E1661" t="s">
        <v>28</v>
      </c>
      <c r="F1661" t="s">
        <v>206</v>
      </c>
      <c r="G1661">
        <v>89</v>
      </c>
      <c r="H1661">
        <v>182</v>
      </c>
      <c r="I1661">
        <v>214</v>
      </c>
      <c r="J1661">
        <v>6775.07</v>
      </c>
      <c r="K1661">
        <v>5314.73</v>
      </c>
      <c r="L1661">
        <v>4548.22</v>
      </c>
      <c r="M1661">
        <v>2788.3418999999999</v>
      </c>
      <c r="N1661">
        <v>89</v>
      </c>
      <c r="O1661">
        <v>90</v>
      </c>
      <c r="P1661">
        <v>110</v>
      </c>
      <c r="Q1661">
        <v>3353.95</v>
      </c>
      <c r="R1661">
        <v>2580.4699999999998</v>
      </c>
      <c r="S1661">
        <v>2080.17</v>
      </c>
      <c r="T1661">
        <v>1541.2184999999999</v>
      </c>
      <c r="U1661">
        <v>89</v>
      </c>
      <c r="V1661">
        <v>92</v>
      </c>
      <c r="W1661">
        <v>104</v>
      </c>
      <c r="X1661">
        <v>3421.12</v>
      </c>
      <c r="Y1661">
        <v>2734.26</v>
      </c>
      <c r="Z1661">
        <v>2468.0500000000002</v>
      </c>
      <c r="AA1661">
        <v>1247.1233999999999</v>
      </c>
      <c r="AB1661">
        <v>86</v>
      </c>
      <c r="AC1661">
        <v>86</v>
      </c>
      <c r="AD1661">
        <v>66</v>
      </c>
      <c r="AE1661">
        <v>79</v>
      </c>
      <c r="AF1661">
        <v>86</v>
      </c>
      <c r="AG1661">
        <v>86</v>
      </c>
      <c r="AH1661">
        <v>66</v>
      </c>
      <c r="AI1661">
        <v>79</v>
      </c>
      <c r="AJ1661">
        <v>86</v>
      </c>
      <c r="AK1661">
        <v>86</v>
      </c>
      <c r="AL1661">
        <v>66</v>
      </c>
      <c r="AM1661">
        <v>79</v>
      </c>
    </row>
    <row r="1662" spans="1:39" x14ac:dyDescent="0.15">
      <c r="A1662" t="s">
        <v>224</v>
      </c>
      <c r="B1662">
        <v>100</v>
      </c>
      <c r="C1662">
        <v>2</v>
      </c>
      <c r="D1662">
        <v>1</v>
      </c>
      <c r="E1662" t="s">
        <v>30</v>
      </c>
      <c r="F1662" t="s">
        <v>206</v>
      </c>
      <c r="G1662">
        <v>9</v>
      </c>
      <c r="H1662">
        <v>18</v>
      </c>
      <c r="I1662">
        <v>22</v>
      </c>
      <c r="J1662">
        <v>697.8</v>
      </c>
      <c r="K1662">
        <v>532.25</v>
      </c>
      <c r="L1662">
        <v>497.28</v>
      </c>
      <c r="M1662">
        <v>312.93360000000001</v>
      </c>
      <c r="N1662">
        <v>9</v>
      </c>
      <c r="O1662">
        <v>9</v>
      </c>
      <c r="P1662">
        <v>13</v>
      </c>
      <c r="Q1662">
        <v>359.87</v>
      </c>
      <c r="R1662">
        <v>262.87</v>
      </c>
      <c r="S1662">
        <v>227.9</v>
      </c>
      <c r="T1662">
        <v>188.89519999999999</v>
      </c>
      <c r="U1662">
        <v>9</v>
      </c>
      <c r="V1662">
        <v>9</v>
      </c>
      <c r="W1662">
        <v>9</v>
      </c>
      <c r="X1662">
        <v>337.93</v>
      </c>
      <c r="Y1662">
        <v>269.38</v>
      </c>
      <c r="Z1662">
        <v>269.38</v>
      </c>
      <c r="AA1662">
        <v>124.0384</v>
      </c>
      <c r="AB1662">
        <v>9</v>
      </c>
      <c r="AC1662">
        <v>9</v>
      </c>
      <c r="AD1662">
        <v>7</v>
      </c>
      <c r="AE1662">
        <v>9</v>
      </c>
      <c r="AF1662">
        <v>9</v>
      </c>
      <c r="AG1662">
        <v>9</v>
      </c>
      <c r="AH1662">
        <v>7</v>
      </c>
      <c r="AI1662">
        <v>9</v>
      </c>
      <c r="AJ1662">
        <v>9</v>
      </c>
      <c r="AK1662">
        <v>9</v>
      </c>
      <c r="AL1662">
        <v>7</v>
      </c>
      <c r="AM1662">
        <v>9</v>
      </c>
    </row>
    <row r="1663" spans="1:39" x14ac:dyDescent="0.15">
      <c r="A1663" t="s">
        <v>224</v>
      </c>
      <c r="B1663">
        <v>100</v>
      </c>
      <c r="C1663">
        <v>2</v>
      </c>
      <c r="D1663">
        <v>1</v>
      </c>
      <c r="E1663" t="s">
        <v>29</v>
      </c>
      <c r="F1663" t="s">
        <v>206</v>
      </c>
      <c r="G1663">
        <v>116</v>
      </c>
      <c r="H1663">
        <v>236</v>
      </c>
      <c r="I1663">
        <v>287</v>
      </c>
      <c r="J1663">
        <v>9157.09</v>
      </c>
      <c r="K1663">
        <v>6996.6</v>
      </c>
      <c r="L1663">
        <v>6170.6</v>
      </c>
      <c r="M1663">
        <v>3849.9904999999999</v>
      </c>
      <c r="N1663">
        <v>116</v>
      </c>
      <c r="O1663">
        <v>117</v>
      </c>
      <c r="P1663">
        <v>156</v>
      </c>
      <c r="Q1663">
        <v>4649.5600000000004</v>
      </c>
      <c r="R1663">
        <v>3464.45</v>
      </c>
      <c r="S1663">
        <v>2800.09</v>
      </c>
      <c r="T1663">
        <v>2165.4189000000001</v>
      </c>
      <c r="U1663">
        <v>116</v>
      </c>
      <c r="V1663">
        <v>119</v>
      </c>
      <c r="W1663">
        <v>131</v>
      </c>
      <c r="X1663">
        <v>4507.53</v>
      </c>
      <c r="Y1663">
        <v>3532.15</v>
      </c>
      <c r="Z1663">
        <v>3370.51</v>
      </c>
      <c r="AA1663">
        <v>1684.5716</v>
      </c>
      <c r="AB1663">
        <v>110</v>
      </c>
      <c r="AC1663">
        <v>108</v>
      </c>
      <c r="AD1663">
        <v>89</v>
      </c>
      <c r="AE1663">
        <v>112</v>
      </c>
      <c r="AF1663">
        <v>110</v>
      </c>
      <c r="AG1663">
        <v>108</v>
      </c>
      <c r="AH1663">
        <v>89</v>
      </c>
      <c r="AI1663">
        <v>112</v>
      </c>
      <c r="AJ1663">
        <v>110</v>
      </c>
      <c r="AK1663">
        <v>108</v>
      </c>
      <c r="AL1663">
        <v>89</v>
      </c>
      <c r="AM1663">
        <v>112</v>
      </c>
    </row>
    <row r="1664" spans="1:39" x14ac:dyDescent="0.15">
      <c r="A1664" t="s">
        <v>224</v>
      </c>
      <c r="B1664">
        <v>100</v>
      </c>
      <c r="C1664">
        <v>2</v>
      </c>
      <c r="D1664">
        <v>1</v>
      </c>
      <c r="E1664" t="s">
        <v>32</v>
      </c>
      <c r="F1664" t="s">
        <v>206</v>
      </c>
      <c r="G1664">
        <v>1</v>
      </c>
      <c r="H1664">
        <v>2</v>
      </c>
      <c r="I1664">
        <v>2</v>
      </c>
      <c r="J1664">
        <v>85.57</v>
      </c>
      <c r="K1664">
        <v>71.58</v>
      </c>
      <c r="L1664">
        <v>35.58</v>
      </c>
      <c r="M1664">
        <v>33.185499999999998</v>
      </c>
      <c r="N1664">
        <v>1</v>
      </c>
      <c r="O1664">
        <v>1</v>
      </c>
      <c r="P1664">
        <v>1</v>
      </c>
      <c r="Q1664">
        <v>49.99</v>
      </c>
      <c r="R1664">
        <v>36</v>
      </c>
      <c r="S1664">
        <v>0</v>
      </c>
      <c r="T1664">
        <v>12.515499999999999</v>
      </c>
      <c r="U1664">
        <v>1</v>
      </c>
      <c r="V1664">
        <v>1</v>
      </c>
      <c r="W1664">
        <v>1</v>
      </c>
      <c r="X1664">
        <v>35.58</v>
      </c>
      <c r="Y1664">
        <v>35.58</v>
      </c>
      <c r="Z1664">
        <v>35.58</v>
      </c>
      <c r="AA1664">
        <v>20.67</v>
      </c>
      <c r="AB1664">
        <v>1</v>
      </c>
      <c r="AC1664">
        <v>1</v>
      </c>
      <c r="AD1664">
        <v>1</v>
      </c>
      <c r="AE1664">
        <v>1</v>
      </c>
      <c r="AF1664">
        <v>1</v>
      </c>
      <c r="AG1664">
        <v>1</v>
      </c>
      <c r="AH1664">
        <v>1</v>
      </c>
      <c r="AI1664">
        <v>1</v>
      </c>
      <c r="AJ1664">
        <v>1</v>
      </c>
      <c r="AK1664">
        <v>1</v>
      </c>
      <c r="AL1664">
        <v>1</v>
      </c>
      <c r="AM1664">
        <v>1</v>
      </c>
    </row>
    <row r="1665" spans="1:39" x14ac:dyDescent="0.15">
      <c r="A1665" t="s">
        <v>224</v>
      </c>
      <c r="B1665">
        <v>100</v>
      </c>
      <c r="C1665">
        <v>2</v>
      </c>
      <c r="D1665">
        <v>2</v>
      </c>
      <c r="E1665" t="s">
        <v>28</v>
      </c>
      <c r="F1665" t="s">
        <v>206</v>
      </c>
      <c r="G1665">
        <v>9</v>
      </c>
      <c r="H1665">
        <v>18</v>
      </c>
      <c r="I1665">
        <v>20</v>
      </c>
      <c r="J1665">
        <v>587.82000000000005</v>
      </c>
      <c r="K1665">
        <v>503.82</v>
      </c>
      <c r="L1665">
        <v>453.84</v>
      </c>
      <c r="M1665">
        <v>263.48430000000002</v>
      </c>
      <c r="N1665">
        <v>9</v>
      </c>
      <c r="O1665">
        <v>9</v>
      </c>
      <c r="P1665">
        <v>11</v>
      </c>
      <c r="Q1665">
        <v>294.89</v>
      </c>
      <c r="R1665">
        <v>243.89</v>
      </c>
      <c r="S1665">
        <v>193.91</v>
      </c>
      <c r="T1665">
        <v>165.2834</v>
      </c>
      <c r="U1665">
        <v>9</v>
      </c>
      <c r="V1665">
        <v>9</v>
      </c>
      <c r="W1665">
        <v>9</v>
      </c>
      <c r="X1665">
        <v>292.93</v>
      </c>
      <c r="Y1665">
        <v>259.93</v>
      </c>
      <c r="Z1665">
        <v>259.93</v>
      </c>
      <c r="AA1665">
        <v>98.200900000000004</v>
      </c>
      <c r="AB1665">
        <v>9</v>
      </c>
      <c r="AC1665">
        <v>9</v>
      </c>
      <c r="AD1665">
        <v>6</v>
      </c>
      <c r="AE1665">
        <v>8</v>
      </c>
      <c r="AF1665">
        <v>9</v>
      </c>
      <c r="AG1665">
        <v>9</v>
      </c>
      <c r="AH1665">
        <v>6</v>
      </c>
      <c r="AI1665">
        <v>8</v>
      </c>
      <c r="AJ1665">
        <v>9</v>
      </c>
      <c r="AK1665">
        <v>9</v>
      </c>
      <c r="AL1665">
        <v>6</v>
      </c>
      <c r="AM1665">
        <v>8</v>
      </c>
    </row>
    <row r="1666" spans="1:39" x14ac:dyDescent="0.15">
      <c r="A1666" t="s">
        <v>224</v>
      </c>
      <c r="B1666">
        <v>100</v>
      </c>
      <c r="C1666">
        <v>2</v>
      </c>
      <c r="D1666">
        <v>2</v>
      </c>
      <c r="E1666" t="s">
        <v>30</v>
      </c>
      <c r="F1666" t="s">
        <v>206</v>
      </c>
      <c r="G1666">
        <v>3</v>
      </c>
      <c r="H1666">
        <v>6</v>
      </c>
      <c r="I1666">
        <v>9</v>
      </c>
      <c r="J1666">
        <v>267.93</v>
      </c>
      <c r="K1666">
        <v>220.13</v>
      </c>
      <c r="L1666">
        <v>220.13</v>
      </c>
      <c r="M1666">
        <v>119.5929</v>
      </c>
      <c r="N1666">
        <v>3</v>
      </c>
      <c r="O1666">
        <v>3</v>
      </c>
      <c r="P1666">
        <v>5</v>
      </c>
      <c r="Q1666">
        <v>143.96</v>
      </c>
      <c r="R1666">
        <v>125.21</v>
      </c>
      <c r="S1666">
        <v>125.21</v>
      </c>
      <c r="T1666">
        <v>63.982900000000001</v>
      </c>
      <c r="U1666">
        <v>3</v>
      </c>
      <c r="V1666">
        <v>3</v>
      </c>
      <c r="W1666">
        <v>4</v>
      </c>
      <c r="X1666">
        <v>123.97</v>
      </c>
      <c r="Y1666">
        <v>94.92</v>
      </c>
      <c r="Z1666">
        <v>94.92</v>
      </c>
      <c r="AA1666">
        <v>55.61</v>
      </c>
      <c r="AB1666">
        <v>2</v>
      </c>
      <c r="AC1666">
        <v>3</v>
      </c>
      <c r="AD1666">
        <v>2</v>
      </c>
      <c r="AE1666">
        <v>3</v>
      </c>
      <c r="AF1666">
        <v>2</v>
      </c>
      <c r="AG1666">
        <v>3</v>
      </c>
      <c r="AH1666">
        <v>2</v>
      </c>
      <c r="AI1666">
        <v>3</v>
      </c>
      <c r="AJ1666">
        <v>2</v>
      </c>
      <c r="AK1666">
        <v>3</v>
      </c>
      <c r="AL1666">
        <v>2</v>
      </c>
      <c r="AM1666">
        <v>3</v>
      </c>
    </row>
    <row r="1667" spans="1:39" x14ac:dyDescent="0.15">
      <c r="A1667" t="s">
        <v>224</v>
      </c>
      <c r="B1667">
        <v>100</v>
      </c>
      <c r="C1667">
        <v>2</v>
      </c>
      <c r="D1667">
        <v>2</v>
      </c>
      <c r="E1667" t="s">
        <v>29</v>
      </c>
      <c r="F1667" t="s">
        <v>206</v>
      </c>
      <c r="G1667">
        <v>4</v>
      </c>
      <c r="H1667">
        <v>8</v>
      </c>
      <c r="I1667">
        <v>11</v>
      </c>
      <c r="J1667">
        <v>333.9</v>
      </c>
      <c r="K1667">
        <v>251.26</v>
      </c>
      <c r="L1667">
        <v>207.98</v>
      </c>
      <c r="M1667">
        <v>156.53469999999999</v>
      </c>
      <c r="N1667">
        <v>4</v>
      </c>
      <c r="O1667">
        <v>4</v>
      </c>
      <c r="P1667">
        <v>5</v>
      </c>
      <c r="Q1667">
        <v>154.94999999999999</v>
      </c>
      <c r="R1667">
        <v>116.05</v>
      </c>
      <c r="S1667">
        <v>72.77</v>
      </c>
      <c r="T1667">
        <v>70.824700000000007</v>
      </c>
      <c r="U1667">
        <v>4</v>
      </c>
      <c r="V1667">
        <v>4</v>
      </c>
      <c r="W1667">
        <v>6</v>
      </c>
      <c r="X1667">
        <v>178.95</v>
      </c>
      <c r="Y1667">
        <v>135.21</v>
      </c>
      <c r="Z1667">
        <v>135.21</v>
      </c>
      <c r="AA1667">
        <v>85.71</v>
      </c>
      <c r="AB1667">
        <v>4</v>
      </c>
      <c r="AC1667">
        <v>4</v>
      </c>
      <c r="AD1667">
        <v>3</v>
      </c>
      <c r="AE1667">
        <v>4</v>
      </c>
      <c r="AF1667">
        <v>4</v>
      </c>
      <c r="AG1667">
        <v>4</v>
      </c>
      <c r="AH1667">
        <v>3</v>
      </c>
      <c r="AI1667">
        <v>4</v>
      </c>
      <c r="AJ1667">
        <v>4</v>
      </c>
      <c r="AK1667">
        <v>4</v>
      </c>
      <c r="AL1667">
        <v>3</v>
      </c>
      <c r="AM1667">
        <v>4</v>
      </c>
    </row>
    <row r="1668" spans="1:39" x14ac:dyDescent="0.15">
      <c r="A1668" t="s">
        <v>225</v>
      </c>
      <c r="B1668">
        <v>-1</v>
      </c>
      <c r="C1668">
        <v>0</v>
      </c>
      <c r="D1668">
        <v>0</v>
      </c>
      <c r="E1668" t="s">
        <v>28</v>
      </c>
      <c r="F1668" t="s">
        <v>206</v>
      </c>
      <c r="G1668">
        <v>0</v>
      </c>
      <c r="H1668">
        <v>21819</v>
      </c>
      <c r="I1668">
        <v>46414</v>
      </c>
      <c r="J1668">
        <v>2751719.68</v>
      </c>
      <c r="K1668">
        <v>2460390.39</v>
      </c>
      <c r="L1668">
        <v>2405881.06</v>
      </c>
      <c r="M1668">
        <v>712427.27339999995</v>
      </c>
      <c r="N1668">
        <v>0</v>
      </c>
      <c r="O1668">
        <v>71</v>
      </c>
      <c r="P1668">
        <v>241</v>
      </c>
      <c r="Q1668">
        <v>12604.57</v>
      </c>
      <c r="R1668">
        <v>10857.6</v>
      </c>
      <c r="S1668">
        <v>10573.41</v>
      </c>
      <c r="T1668">
        <v>4216.0191000000004</v>
      </c>
      <c r="U1668">
        <v>0</v>
      </c>
      <c r="V1668">
        <v>21748</v>
      </c>
      <c r="W1668">
        <v>46173</v>
      </c>
      <c r="X1668">
        <v>2739115.11</v>
      </c>
      <c r="Y1668">
        <v>2449532.79</v>
      </c>
      <c r="Z1668">
        <v>2395307.65</v>
      </c>
      <c r="AA1668">
        <v>708211.25430000003</v>
      </c>
      <c r="AB1668">
        <v>0</v>
      </c>
      <c r="AC1668">
        <v>0</v>
      </c>
      <c r="AD1668">
        <v>0</v>
      </c>
      <c r="AE1668">
        <v>0</v>
      </c>
      <c r="AF1668">
        <v>0</v>
      </c>
      <c r="AG1668">
        <v>0</v>
      </c>
      <c r="AH1668">
        <v>0</v>
      </c>
      <c r="AI1668">
        <v>0</v>
      </c>
      <c r="AJ1668">
        <v>0</v>
      </c>
      <c r="AK1668">
        <v>0</v>
      </c>
      <c r="AL1668">
        <v>0</v>
      </c>
      <c r="AM1668">
        <v>0</v>
      </c>
    </row>
    <row r="1669" spans="1:39" x14ac:dyDescent="0.15">
      <c r="A1669" t="s">
        <v>225</v>
      </c>
      <c r="B1669">
        <v>5</v>
      </c>
      <c r="C1669">
        <v>1</v>
      </c>
      <c r="D1669">
        <v>0</v>
      </c>
      <c r="E1669" t="s">
        <v>28</v>
      </c>
      <c r="F1669" t="s">
        <v>206</v>
      </c>
      <c r="G1669">
        <v>407</v>
      </c>
      <c r="H1669">
        <v>887</v>
      </c>
      <c r="I1669">
        <v>6181</v>
      </c>
      <c r="J1669">
        <v>404852.97</v>
      </c>
      <c r="K1669">
        <v>349752.5</v>
      </c>
      <c r="L1669">
        <v>314866.5</v>
      </c>
      <c r="M1669">
        <v>105217.0735</v>
      </c>
      <c r="N1669">
        <v>168</v>
      </c>
      <c r="O1669">
        <v>324</v>
      </c>
      <c r="P1669">
        <v>2586</v>
      </c>
      <c r="Q1669">
        <v>170737.48</v>
      </c>
      <c r="R1669">
        <v>149308.94</v>
      </c>
      <c r="S1669">
        <v>126444.05</v>
      </c>
      <c r="T1669">
        <v>48303.4977</v>
      </c>
      <c r="U1669">
        <v>239</v>
      </c>
      <c r="V1669">
        <v>563</v>
      </c>
      <c r="W1669">
        <v>3595</v>
      </c>
      <c r="X1669">
        <v>234115.49</v>
      </c>
      <c r="Y1669">
        <v>200443.56</v>
      </c>
      <c r="Z1669">
        <v>188422.45</v>
      </c>
      <c r="AA1669">
        <v>56913.575799999999</v>
      </c>
      <c r="AB1669">
        <v>388</v>
      </c>
      <c r="AC1669">
        <v>329</v>
      </c>
      <c r="AD1669">
        <v>278</v>
      </c>
      <c r="AE1669">
        <v>239</v>
      </c>
      <c r="AF1669">
        <v>168</v>
      </c>
      <c r="AG1669">
        <v>159</v>
      </c>
      <c r="AH1669">
        <v>139</v>
      </c>
      <c r="AI1669">
        <v>111</v>
      </c>
      <c r="AJ1669">
        <v>220</v>
      </c>
      <c r="AK1669">
        <v>170</v>
      </c>
      <c r="AL1669">
        <v>139</v>
      </c>
      <c r="AM1669">
        <v>128</v>
      </c>
    </row>
    <row r="1670" spans="1:39" x14ac:dyDescent="0.15">
      <c r="A1670" t="s">
        <v>225</v>
      </c>
      <c r="B1670">
        <v>5</v>
      </c>
      <c r="C1670">
        <v>1</v>
      </c>
      <c r="D1670">
        <v>0</v>
      </c>
      <c r="E1670" t="s">
        <v>30</v>
      </c>
      <c r="F1670" t="s">
        <v>206</v>
      </c>
      <c r="G1670">
        <v>1</v>
      </c>
      <c r="H1670">
        <v>1</v>
      </c>
      <c r="I1670">
        <v>9</v>
      </c>
      <c r="J1670">
        <v>656</v>
      </c>
      <c r="K1670">
        <v>656</v>
      </c>
      <c r="L1670">
        <v>158</v>
      </c>
      <c r="M1670">
        <v>166.0429</v>
      </c>
      <c r="N1670">
        <v>1</v>
      </c>
      <c r="O1670">
        <v>1</v>
      </c>
      <c r="P1670">
        <v>9</v>
      </c>
      <c r="Q1670">
        <v>656</v>
      </c>
      <c r="R1670">
        <v>656</v>
      </c>
      <c r="S1670">
        <v>158</v>
      </c>
      <c r="T1670">
        <v>166.0429</v>
      </c>
      <c r="U1670">
        <v>0</v>
      </c>
      <c r="V1670">
        <v>0</v>
      </c>
      <c r="W1670">
        <v>0</v>
      </c>
      <c r="X1670">
        <v>0</v>
      </c>
      <c r="Y1670">
        <v>0</v>
      </c>
      <c r="Z1670">
        <v>0</v>
      </c>
      <c r="AA1670">
        <v>0</v>
      </c>
      <c r="AB1670">
        <v>1</v>
      </c>
      <c r="AC1670">
        <v>1</v>
      </c>
      <c r="AD1670">
        <v>1</v>
      </c>
      <c r="AE1670">
        <v>1</v>
      </c>
      <c r="AF1670">
        <v>1</v>
      </c>
      <c r="AG1670">
        <v>1</v>
      </c>
      <c r="AH1670">
        <v>1</v>
      </c>
      <c r="AI1670">
        <v>1</v>
      </c>
      <c r="AJ1670">
        <v>0</v>
      </c>
      <c r="AK1670">
        <v>0</v>
      </c>
      <c r="AL1670">
        <v>0</v>
      </c>
      <c r="AM1670">
        <v>0</v>
      </c>
    </row>
    <row r="1671" spans="1:39" x14ac:dyDescent="0.15">
      <c r="A1671" t="s">
        <v>225</v>
      </c>
      <c r="B1671">
        <v>5</v>
      </c>
      <c r="C1671">
        <v>1</v>
      </c>
      <c r="D1671">
        <v>0</v>
      </c>
      <c r="E1671" t="s">
        <v>29</v>
      </c>
      <c r="F1671" t="s">
        <v>206</v>
      </c>
      <c r="G1671">
        <v>8</v>
      </c>
      <c r="H1671">
        <v>17</v>
      </c>
      <c r="I1671">
        <v>134</v>
      </c>
      <c r="J1671">
        <v>9418.86</v>
      </c>
      <c r="K1671">
        <v>7554.9</v>
      </c>
      <c r="L1671">
        <v>7139.58</v>
      </c>
      <c r="M1671">
        <v>2451.2986999999998</v>
      </c>
      <c r="N1671">
        <v>5</v>
      </c>
      <c r="O1671">
        <v>10</v>
      </c>
      <c r="P1671">
        <v>88</v>
      </c>
      <c r="Q1671">
        <v>6349.86</v>
      </c>
      <c r="R1671">
        <v>5112.51</v>
      </c>
      <c r="S1671">
        <v>4697.1899999999996</v>
      </c>
      <c r="T1671">
        <v>1707.8507</v>
      </c>
      <c r="U1671">
        <v>3</v>
      </c>
      <c r="V1671">
        <v>7</v>
      </c>
      <c r="W1671">
        <v>46</v>
      </c>
      <c r="X1671">
        <v>3069</v>
      </c>
      <c r="Y1671">
        <v>2442.39</v>
      </c>
      <c r="Z1671">
        <v>2442.39</v>
      </c>
      <c r="AA1671">
        <v>743.44799999999998</v>
      </c>
      <c r="AB1671">
        <v>7</v>
      </c>
      <c r="AC1671">
        <v>8</v>
      </c>
      <c r="AD1671">
        <v>7</v>
      </c>
      <c r="AE1671">
        <v>6</v>
      </c>
      <c r="AF1671">
        <v>4</v>
      </c>
      <c r="AG1671">
        <v>5</v>
      </c>
      <c r="AH1671">
        <v>4</v>
      </c>
      <c r="AI1671">
        <v>4</v>
      </c>
      <c r="AJ1671">
        <v>3</v>
      </c>
      <c r="AK1671">
        <v>3</v>
      </c>
      <c r="AL1671">
        <v>3</v>
      </c>
      <c r="AM1671">
        <v>2</v>
      </c>
    </row>
    <row r="1672" spans="1:39" x14ac:dyDescent="0.15">
      <c r="A1672" t="s">
        <v>225</v>
      </c>
      <c r="B1672">
        <v>5</v>
      </c>
      <c r="C1672">
        <v>1</v>
      </c>
      <c r="D1672">
        <v>0</v>
      </c>
      <c r="E1672" t="s">
        <v>32</v>
      </c>
      <c r="F1672" t="s">
        <v>206</v>
      </c>
      <c r="G1672">
        <v>208</v>
      </c>
      <c r="H1672">
        <v>491</v>
      </c>
      <c r="I1672">
        <v>3414</v>
      </c>
      <c r="J1672">
        <v>226005.21</v>
      </c>
      <c r="K1672">
        <v>182269.99</v>
      </c>
      <c r="L1672">
        <v>171731.84</v>
      </c>
      <c r="M1672">
        <v>56115.075499999999</v>
      </c>
      <c r="N1672">
        <v>27</v>
      </c>
      <c r="O1672">
        <v>62</v>
      </c>
      <c r="P1672">
        <v>404</v>
      </c>
      <c r="Q1672">
        <v>27075.02</v>
      </c>
      <c r="R1672">
        <v>20907.27</v>
      </c>
      <c r="S1672">
        <v>18274.689999999999</v>
      </c>
      <c r="T1672">
        <v>7672.1761999999999</v>
      </c>
      <c r="U1672">
        <v>181</v>
      </c>
      <c r="V1672">
        <v>429</v>
      </c>
      <c r="W1672">
        <v>3010</v>
      </c>
      <c r="X1672">
        <v>198930.19</v>
      </c>
      <c r="Y1672">
        <v>161362.72</v>
      </c>
      <c r="Z1672">
        <v>153457.15</v>
      </c>
      <c r="AA1672">
        <v>48442.899299999997</v>
      </c>
      <c r="AB1672">
        <v>206</v>
      </c>
      <c r="AC1672">
        <v>164</v>
      </c>
      <c r="AD1672">
        <v>136</v>
      </c>
      <c r="AE1672">
        <v>144</v>
      </c>
      <c r="AF1672">
        <v>27</v>
      </c>
      <c r="AG1672">
        <v>23</v>
      </c>
      <c r="AH1672">
        <v>20</v>
      </c>
      <c r="AI1672">
        <v>19</v>
      </c>
      <c r="AJ1672">
        <v>179</v>
      </c>
      <c r="AK1672">
        <v>141</v>
      </c>
      <c r="AL1672">
        <v>116</v>
      </c>
      <c r="AM1672">
        <v>125</v>
      </c>
    </row>
    <row r="1673" spans="1:39" x14ac:dyDescent="0.15">
      <c r="A1673" t="s">
        <v>225</v>
      </c>
      <c r="B1673">
        <v>5</v>
      </c>
      <c r="C1673">
        <v>1</v>
      </c>
      <c r="D1673">
        <v>1</v>
      </c>
      <c r="E1673" t="s">
        <v>28</v>
      </c>
      <c r="F1673" t="s">
        <v>206</v>
      </c>
      <c r="G1673">
        <v>2590</v>
      </c>
      <c r="H1673">
        <v>7426</v>
      </c>
      <c r="I1673">
        <v>37544</v>
      </c>
      <c r="J1673">
        <v>2564802.12</v>
      </c>
      <c r="K1673">
        <v>2264092.5099999998</v>
      </c>
      <c r="L1673">
        <v>2025165.31</v>
      </c>
      <c r="M1673">
        <v>654773.16599999997</v>
      </c>
      <c r="N1673">
        <v>1305</v>
      </c>
      <c r="O1673">
        <v>3095</v>
      </c>
      <c r="P1673">
        <v>18866</v>
      </c>
      <c r="Q1673">
        <v>1321376.55</v>
      </c>
      <c r="R1673">
        <v>1208453.6000000001</v>
      </c>
      <c r="S1673">
        <v>1059415.5</v>
      </c>
      <c r="T1673">
        <v>350686.51650000003</v>
      </c>
      <c r="U1673">
        <v>1285</v>
      </c>
      <c r="V1673">
        <v>4331</v>
      </c>
      <c r="W1673">
        <v>18678</v>
      </c>
      <c r="X1673">
        <v>1243425.57</v>
      </c>
      <c r="Y1673">
        <v>1055638.9099999999</v>
      </c>
      <c r="Z1673">
        <v>965749.81</v>
      </c>
      <c r="AA1673">
        <v>304086.6495</v>
      </c>
      <c r="AB1673">
        <v>2375</v>
      </c>
      <c r="AC1673">
        <v>2416</v>
      </c>
      <c r="AD1673">
        <v>1489</v>
      </c>
      <c r="AE1673">
        <v>2219</v>
      </c>
      <c r="AF1673">
        <v>1256</v>
      </c>
      <c r="AG1673">
        <v>1250</v>
      </c>
      <c r="AH1673">
        <v>803</v>
      </c>
      <c r="AI1673">
        <v>1172</v>
      </c>
      <c r="AJ1673">
        <v>1119</v>
      </c>
      <c r="AK1673">
        <v>1166</v>
      </c>
      <c r="AL1673">
        <v>686</v>
      </c>
      <c r="AM1673">
        <v>1047</v>
      </c>
    </row>
    <row r="1674" spans="1:39" x14ac:dyDescent="0.15">
      <c r="A1674" t="s">
        <v>225</v>
      </c>
      <c r="B1674">
        <v>5</v>
      </c>
      <c r="C1674">
        <v>1</v>
      </c>
      <c r="D1674">
        <v>1</v>
      </c>
      <c r="E1674" t="s">
        <v>30</v>
      </c>
      <c r="F1674" t="s">
        <v>206</v>
      </c>
      <c r="G1674">
        <v>321</v>
      </c>
      <c r="H1674">
        <v>942</v>
      </c>
      <c r="I1674">
        <v>4505</v>
      </c>
      <c r="J1674">
        <v>313919.53999999998</v>
      </c>
      <c r="K1674">
        <v>280781.96000000002</v>
      </c>
      <c r="L1674">
        <v>249418</v>
      </c>
      <c r="M1674">
        <v>80936.189400000003</v>
      </c>
      <c r="N1674">
        <v>160</v>
      </c>
      <c r="O1674">
        <v>377</v>
      </c>
      <c r="P1674">
        <v>2254</v>
      </c>
      <c r="Q1674">
        <v>160597.59</v>
      </c>
      <c r="R1674">
        <v>145359.35999999999</v>
      </c>
      <c r="S1674">
        <v>126917.34</v>
      </c>
      <c r="T1674">
        <v>43679.529600000002</v>
      </c>
      <c r="U1674">
        <v>161</v>
      </c>
      <c r="V1674">
        <v>565</v>
      </c>
      <c r="W1674">
        <v>2251</v>
      </c>
      <c r="X1674">
        <v>153321.95000000001</v>
      </c>
      <c r="Y1674">
        <v>135422.6</v>
      </c>
      <c r="Z1674">
        <v>122500.66</v>
      </c>
      <c r="AA1674">
        <v>37256.659800000001</v>
      </c>
      <c r="AB1674">
        <v>292</v>
      </c>
      <c r="AC1674">
        <v>305</v>
      </c>
      <c r="AD1674">
        <v>184</v>
      </c>
      <c r="AE1674">
        <v>304</v>
      </c>
      <c r="AF1674">
        <v>151</v>
      </c>
      <c r="AG1674">
        <v>155</v>
      </c>
      <c r="AH1674">
        <v>103</v>
      </c>
      <c r="AI1674">
        <v>155</v>
      </c>
      <c r="AJ1674">
        <v>141</v>
      </c>
      <c r="AK1674">
        <v>150</v>
      </c>
      <c r="AL1674">
        <v>81</v>
      </c>
      <c r="AM1674">
        <v>149</v>
      </c>
    </row>
    <row r="1675" spans="1:39" x14ac:dyDescent="0.15">
      <c r="A1675" t="s">
        <v>225</v>
      </c>
      <c r="B1675">
        <v>5</v>
      </c>
      <c r="C1675">
        <v>1</v>
      </c>
      <c r="D1675">
        <v>1</v>
      </c>
      <c r="E1675" t="s">
        <v>29</v>
      </c>
      <c r="F1675" t="s">
        <v>206</v>
      </c>
      <c r="G1675">
        <v>5491</v>
      </c>
      <c r="H1675">
        <v>18203</v>
      </c>
      <c r="I1675">
        <v>86612</v>
      </c>
      <c r="J1675">
        <v>5862302.96</v>
      </c>
      <c r="K1675">
        <v>4809132.46</v>
      </c>
      <c r="L1675">
        <v>4242994.42</v>
      </c>
      <c r="M1675">
        <v>1472511.5381</v>
      </c>
      <c r="N1675">
        <v>1424</v>
      </c>
      <c r="O1675">
        <v>3720</v>
      </c>
      <c r="P1675">
        <v>22369</v>
      </c>
      <c r="Q1675">
        <v>1543860.54</v>
      </c>
      <c r="R1675">
        <v>1297273.8999999999</v>
      </c>
      <c r="S1675">
        <v>1138759.3</v>
      </c>
      <c r="T1675">
        <v>417919.23800000001</v>
      </c>
      <c r="U1675">
        <v>4067</v>
      </c>
      <c r="V1675">
        <v>14483</v>
      </c>
      <c r="W1675">
        <v>64243</v>
      </c>
      <c r="X1675">
        <v>4318442.42</v>
      </c>
      <c r="Y1675">
        <v>3511858.56</v>
      </c>
      <c r="Z1675">
        <v>3104235.12</v>
      </c>
      <c r="AA1675">
        <v>1054592.3001000001</v>
      </c>
      <c r="AB1675">
        <v>5225</v>
      </c>
      <c r="AC1675">
        <v>5366</v>
      </c>
      <c r="AD1675">
        <v>3668</v>
      </c>
      <c r="AE1675">
        <v>5232</v>
      </c>
      <c r="AF1675">
        <v>1373</v>
      </c>
      <c r="AG1675">
        <v>1381</v>
      </c>
      <c r="AH1675">
        <v>1005</v>
      </c>
      <c r="AI1675">
        <v>1368</v>
      </c>
      <c r="AJ1675">
        <v>3852</v>
      </c>
      <c r="AK1675">
        <v>3985</v>
      </c>
      <c r="AL1675">
        <v>2663</v>
      </c>
      <c r="AM1675">
        <v>3864</v>
      </c>
    </row>
    <row r="1676" spans="1:39" x14ac:dyDescent="0.15">
      <c r="A1676" t="s">
        <v>225</v>
      </c>
      <c r="B1676">
        <v>5</v>
      </c>
      <c r="C1676">
        <v>1</v>
      </c>
      <c r="D1676">
        <v>1</v>
      </c>
      <c r="E1676" t="s">
        <v>31</v>
      </c>
      <c r="F1676" t="s">
        <v>206</v>
      </c>
      <c r="G1676">
        <v>1</v>
      </c>
      <c r="H1676">
        <v>4</v>
      </c>
      <c r="I1676">
        <v>16</v>
      </c>
      <c r="J1676">
        <v>1129</v>
      </c>
      <c r="K1676">
        <v>728.2</v>
      </c>
      <c r="L1676">
        <v>147.69999999999999</v>
      </c>
      <c r="M1676">
        <v>278.86869999999999</v>
      </c>
      <c r="N1676">
        <v>0</v>
      </c>
      <c r="O1676">
        <v>0</v>
      </c>
      <c r="P1676">
        <v>0</v>
      </c>
      <c r="Q1676">
        <v>0</v>
      </c>
      <c r="R1676">
        <v>0</v>
      </c>
      <c r="S1676">
        <v>0</v>
      </c>
      <c r="T1676">
        <v>0</v>
      </c>
      <c r="U1676">
        <v>1</v>
      </c>
      <c r="V1676">
        <v>4</v>
      </c>
      <c r="W1676">
        <v>16</v>
      </c>
      <c r="X1676">
        <v>1129</v>
      </c>
      <c r="Y1676">
        <v>728.2</v>
      </c>
      <c r="Z1676">
        <v>147.69999999999999</v>
      </c>
      <c r="AA1676">
        <v>278.86869999999999</v>
      </c>
      <c r="AB1676">
        <v>0</v>
      </c>
      <c r="AC1676">
        <v>1</v>
      </c>
      <c r="AD1676">
        <v>0</v>
      </c>
      <c r="AE1676">
        <v>1</v>
      </c>
      <c r="AF1676">
        <v>0</v>
      </c>
      <c r="AG1676">
        <v>0</v>
      </c>
      <c r="AH1676">
        <v>0</v>
      </c>
      <c r="AI1676">
        <v>0</v>
      </c>
      <c r="AJ1676">
        <v>0</v>
      </c>
      <c r="AK1676">
        <v>1</v>
      </c>
      <c r="AL1676">
        <v>0</v>
      </c>
      <c r="AM1676">
        <v>1</v>
      </c>
    </row>
    <row r="1677" spans="1:39" x14ac:dyDescent="0.15">
      <c r="A1677" t="s">
        <v>225</v>
      </c>
      <c r="B1677">
        <v>5</v>
      </c>
      <c r="C1677">
        <v>1</v>
      </c>
      <c r="D1677">
        <v>1</v>
      </c>
      <c r="E1677" t="s">
        <v>32</v>
      </c>
      <c r="F1677" t="s">
        <v>206</v>
      </c>
      <c r="G1677">
        <v>385</v>
      </c>
      <c r="H1677">
        <v>1081</v>
      </c>
      <c r="I1677">
        <v>5932</v>
      </c>
      <c r="J1677">
        <v>401426.83</v>
      </c>
      <c r="K1677">
        <v>331509.43</v>
      </c>
      <c r="L1677">
        <v>307939.53000000003</v>
      </c>
      <c r="M1677">
        <v>99297.493499999997</v>
      </c>
      <c r="N1677">
        <v>59</v>
      </c>
      <c r="O1677">
        <v>159</v>
      </c>
      <c r="P1677">
        <v>922</v>
      </c>
      <c r="Q1677">
        <v>66008.149999999994</v>
      </c>
      <c r="R1677">
        <v>55522.68</v>
      </c>
      <c r="S1677">
        <v>50075.4</v>
      </c>
      <c r="T1677">
        <v>17794.3649</v>
      </c>
      <c r="U1677">
        <v>326</v>
      </c>
      <c r="V1677">
        <v>922</v>
      </c>
      <c r="W1677">
        <v>5010</v>
      </c>
      <c r="X1677">
        <v>335418.68</v>
      </c>
      <c r="Y1677">
        <v>275986.75</v>
      </c>
      <c r="Z1677">
        <v>257864.13</v>
      </c>
      <c r="AA1677">
        <v>81503.128599999996</v>
      </c>
      <c r="AB1677">
        <v>381</v>
      </c>
      <c r="AC1677">
        <v>369</v>
      </c>
      <c r="AD1677">
        <v>248</v>
      </c>
      <c r="AE1677">
        <v>350</v>
      </c>
      <c r="AF1677">
        <v>59</v>
      </c>
      <c r="AG1677">
        <v>56</v>
      </c>
      <c r="AH1677">
        <v>33</v>
      </c>
      <c r="AI1677">
        <v>53</v>
      </c>
      <c r="AJ1677">
        <v>322</v>
      </c>
      <c r="AK1677">
        <v>313</v>
      </c>
      <c r="AL1677">
        <v>215</v>
      </c>
      <c r="AM1677">
        <v>297</v>
      </c>
    </row>
    <row r="1678" spans="1:39" x14ac:dyDescent="0.15">
      <c r="A1678" t="s">
        <v>225</v>
      </c>
      <c r="B1678">
        <v>5</v>
      </c>
      <c r="C1678">
        <v>1</v>
      </c>
      <c r="D1678">
        <v>2</v>
      </c>
      <c r="E1678" t="s">
        <v>28</v>
      </c>
      <c r="F1678" t="s">
        <v>206</v>
      </c>
      <c r="G1678">
        <v>417</v>
      </c>
      <c r="H1678">
        <v>796</v>
      </c>
      <c r="I1678">
        <v>5796</v>
      </c>
      <c r="J1678">
        <v>394880.21</v>
      </c>
      <c r="K1678">
        <v>351438.3</v>
      </c>
      <c r="L1678">
        <v>321447.19</v>
      </c>
      <c r="M1678">
        <v>100672.0431</v>
      </c>
      <c r="N1678">
        <v>184</v>
      </c>
      <c r="O1678">
        <v>307</v>
      </c>
      <c r="P1678">
        <v>2513</v>
      </c>
      <c r="Q1678">
        <v>179561.32</v>
      </c>
      <c r="R1678">
        <v>158315.28</v>
      </c>
      <c r="S1678">
        <v>141904.65</v>
      </c>
      <c r="T1678">
        <v>48366.615400000002</v>
      </c>
      <c r="U1678">
        <v>233</v>
      </c>
      <c r="V1678">
        <v>489</v>
      </c>
      <c r="W1678">
        <v>3283</v>
      </c>
      <c r="X1678">
        <v>215318.89</v>
      </c>
      <c r="Y1678">
        <v>193123.02</v>
      </c>
      <c r="Z1678">
        <v>179542.54</v>
      </c>
      <c r="AA1678">
        <v>52305.4277</v>
      </c>
      <c r="AB1678">
        <v>402</v>
      </c>
      <c r="AC1678">
        <v>379</v>
      </c>
      <c r="AD1678">
        <v>202</v>
      </c>
      <c r="AE1678">
        <v>363</v>
      </c>
      <c r="AF1678">
        <v>177</v>
      </c>
      <c r="AG1678">
        <v>173</v>
      </c>
      <c r="AH1678">
        <v>96</v>
      </c>
      <c r="AI1678">
        <v>167</v>
      </c>
      <c r="AJ1678">
        <v>225</v>
      </c>
      <c r="AK1678">
        <v>206</v>
      </c>
      <c r="AL1678">
        <v>106</v>
      </c>
      <c r="AM1678">
        <v>196</v>
      </c>
    </row>
    <row r="1679" spans="1:39" x14ac:dyDescent="0.15">
      <c r="A1679" t="s">
        <v>225</v>
      </c>
      <c r="B1679">
        <v>5</v>
      </c>
      <c r="C1679">
        <v>1</v>
      </c>
      <c r="D1679">
        <v>2</v>
      </c>
      <c r="E1679" t="s">
        <v>30</v>
      </c>
      <c r="F1679" t="s">
        <v>206</v>
      </c>
      <c r="G1679">
        <v>57</v>
      </c>
      <c r="H1679">
        <v>114</v>
      </c>
      <c r="I1679">
        <v>716</v>
      </c>
      <c r="J1679">
        <v>51315.25</v>
      </c>
      <c r="K1679">
        <v>45169.32</v>
      </c>
      <c r="L1679">
        <v>36549.120000000003</v>
      </c>
      <c r="M1679">
        <v>13290.391299999999</v>
      </c>
      <c r="N1679">
        <v>32</v>
      </c>
      <c r="O1679">
        <v>47</v>
      </c>
      <c r="P1679">
        <v>394</v>
      </c>
      <c r="Q1679">
        <v>28993.43</v>
      </c>
      <c r="R1679">
        <v>25758.93</v>
      </c>
      <c r="S1679">
        <v>20241.88</v>
      </c>
      <c r="T1679">
        <v>7832.2275</v>
      </c>
      <c r="U1679">
        <v>25</v>
      </c>
      <c r="V1679">
        <v>67</v>
      </c>
      <c r="W1679">
        <v>322</v>
      </c>
      <c r="X1679">
        <v>22321.82</v>
      </c>
      <c r="Y1679">
        <v>19410.39</v>
      </c>
      <c r="Z1679">
        <v>16307.24</v>
      </c>
      <c r="AA1679">
        <v>5458.1638000000003</v>
      </c>
      <c r="AB1679">
        <v>51</v>
      </c>
      <c r="AC1679">
        <v>51</v>
      </c>
      <c r="AD1679">
        <v>30</v>
      </c>
      <c r="AE1679">
        <v>54</v>
      </c>
      <c r="AF1679">
        <v>28</v>
      </c>
      <c r="AG1679">
        <v>30</v>
      </c>
      <c r="AH1679">
        <v>18</v>
      </c>
      <c r="AI1679">
        <v>31</v>
      </c>
      <c r="AJ1679">
        <v>23</v>
      </c>
      <c r="AK1679">
        <v>21</v>
      </c>
      <c r="AL1679">
        <v>12</v>
      </c>
      <c r="AM1679">
        <v>23</v>
      </c>
    </row>
    <row r="1680" spans="1:39" x14ac:dyDescent="0.15">
      <c r="A1680" t="s">
        <v>225</v>
      </c>
      <c r="B1680">
        <v>5</v>
      </c>
      <c r="C1680">
        <v>1</v>
      </c>
      <c r="D1680">
        <v>2</v>
      </c>
      <c r="E1680" t="s">
        <v>29</v>
      </c>
      <c r="F1680" t="s">
        <v>206</v>
      </c>
      <c r="G1680">
        <v>367</v>
      </c>
      <c r="H1680">
        <v>782</v>
      </c>
      <c r="I1680">
        <v>5373</v>
      </c>
      <c r="J1680">
        <v>367313.86</v>
      </c>
      <c r="K1680">
        <v>307322.87</v>
      </c>
      <c r="L1680">
        <v>271018.65999999997</v>
      </c>
      <c r="M1680">
        <v>92773.778900000005</v>
      </c>
      <c r="N1680">
        <v>108</v>
      </c>
      <c r="O1680">
        <v>161</v>
      </c>
      <c r="P1680">
        <v>1443</v>
      </c>
      <c r="Q1680">
        <v>105630.6</v>
      </c>
      <c r="R1680">
        <v>89632.72</v>
      </c>
      <c r="S1680">
        <v>77439.199999999997</v>
      </c>
      <c r="T1680">
        <v>29310.441800000001</v>
      </c>
      <c r="U1680">
        <v>259</v>
      </c>
      <c r="V1680">
        <v>621</v>
      </c>
      <c r="W1680">
        <v>3930</v>
      </c>
      <c r="X1680">
        <v>261683.26</v>
      </c>
      <c r="Y1680">
        <v>217690.15</v>
      </c>
      <c r="Z1680">
        <v>193579.46</v>
      </c>
      <c r="AA1680">
        <v>63463.337099999997</v>
      </c>
      <c r="AB1680">
        <v>350</v>
      </c>
      <c r="AC1680">
        <v>339</v>
      </c>
      <c r="AD1680">
        <v>165</v>
      </c>
      <c r="AE1680">
        <v>358</v>
      </c>
      <c r="AF1680">
        <v>105</v>
      </c>
      <c r="AG1680">
        <v>100</v>
      </c>
      <c r="AH1680">
        <v>58</v>
      </c>
      <c r="AI1680">
        <v>107</v>
      </c>
      <c r="AJ1680">
        <v>245</v>
      </c>
      <c r="AK1680">
        <v>239</v>
      </c>
      <c r="AL1680">
        <v>107</v>
      </c>
      <c r="AM1680">
        <v>251</v>
      </c>
    </row>
    <row r="1681" spans="1:39" x14ac:dyDescent="0.15">
      <c r="A1681" t="s">
        <v>225</v>
      </c>
      <c r="B1681">
        <v>5</v>
      </c>
      <c r="C1681">
        <v>1</v>
      </c>
      <c r="D1681">
        <v>2</v>
      </c>
      <c r="E1681" t="s">
        <v>32</v>
      </c>
      <c r="F1681" t="s">
        <v>206</v>
      </c>
      <c r="G1681">
        <v>139</v>
      </c>
      <c r="H1681">
        <v>324</v>
      </c>
      <c r="I1681">
        <v>2188</v>
      </c>
      <c r="J1681">
        <v>147405.98000000001</v>
      </c>
      <c r="K1681">
        <v>119821.32</v>
      </c>
      <c r="L1681">
        <v>107059.04</v>
      </c>
      <c r="M1681">
        <v>36373.106500000002</v>
      </c>
      <c r="N1681">
        <v>19</v>
      </c>
      <c r="O1681">
        <v>37</v>
      </c>
      <c r="P1681">
        <v>270</v>
      </c>
      <c r="Q1681">
        <v>19952.71</v>
      </c>
      <c r="R1681">
        <v>15441.66</v>
      </c>
      <c r="S1681">
        <v>12311.82</v>
      </c>
      <c r="T1681">
        <v>5122.4481999999998</v>
      </c>
      <c r="U1681">
        <v>120</v>
      </c>
      <c r="V1681">
        <v>287</v>
      </c>
      <c r="W1681">
        <v>1918</v>
      </c>
      <c r="X1681">
        <v>127453.27</v>
      </c>
      <c r="Y1681">
        <v>104379.66</v>
      </c>
      <c r="Z1681">
        <v>94747.22</v>
      </c>
      <c r="AA1681">
        <v>31250.658299999999</v>
      </c>
      <c r="AB1681">
        <v>135</v>
      </c>
      <c r="AC1681">
        <v>125</v>
      </c>
      <c r="AD1681">
        <v>65</v>
      </c>
      <c r="AE1681">
        <v>119</v>
      </c>
      <c r="AF1681">
        <v>19</v>
      </c>
      <c r="AG1681">
        <v>17</v>
      </c>
      <c r="AH1681">
        <v>11</v>
      </c>
      <c r="AI1681">
        <v>18</v>
      </c>
      <c r="AJ1681">
        <v>116</v>
      </c>
      <c r="AK1681">
        <v>108</v>
      </c>
      <c r="AL1681">
        <v>54</v>
      </c>
      <c r="AM1681">
        <v>101</v>
      </c>
    </row>
    <row r="1682" spans="1:39" x14ac:dyDescent="0.15">
      <c r="A1682" t="s">
        <v>225</v>
      </c>
      <c r="B1682">
        <v>5</v>
      </c>
      <c r="C1682">
        <v>2</v>
      </c>
      <c r="D1682">
        <v>0</v>
      </c>
      <c r="E1682" t="s">
        <v>28</v>
      </c>
      <c r="F1682" t="s">
        <v>206</v>
      </c>
      <c r="G1682">
        <v>71</v>
      </c>
      <c r="H1682">
        <v>263</v>
      </c>
      <c r="I1682">
        <v>1122</v>
      </c>
      <c r="J1682">
        <v>72798.820000000007</v>
      </c>
      <c r="K1682">
        <v>62241.760000000002</v>
      </c>
      <c r="L1682">
        <v>51355.839999999997</v>
      </c>
      <c r="M1682">
        <v>19421.809499999999</v>
      </c>
      <c r="N1682">
        <v>71</v>
      </c>
      <c r="O1682">
        <v>118</v>
      </c>
      <c r="P1682">
        <v>527</v>
      </c>
      <c r="Q1682">
        <v>33992.28</v>
      </c>
      <c r="R1682">
        <v>27966.73</v>
      </c>
      <c r="S1682">
        <v>18364.810000000001</v>
      </c>
      <c r="T1682">
        <v>9791.2499000000007</v>
      </c>
      <c r="U1682">
        <v>71</v>
      </c>
      <c r="V1682">
        <v>145</v>
      </c>
      <c r="W1682">
        <v>595</v>
      </c>
      <c r="X1682">
        <v>38806.54</v>
      </c>
      <c r="Y1682">
        <v>34275.03</v>
      </c>
      <c r="Z1682">
        <v>32991.03</v>
      </c>
      <c r="AA1682">
        <v>9630.5596000000005</v>
      </c>
      <c r="AB1682">
        <v>70</v>
      </c>
      <c r="AC1682">
        <v>71</v>
      </c>
      <c r="AD1682">
        <v>64</v>
      </c>
      <c r="AE1682">
        <v>59</v>
      </c>
      <c r="AF1682">
        <v>70</v>
      </c>
      <c r="AG1682">
        <v>71</v>
      </c>
      <c r="AH1682">
        <v>64</v>
      </c>
      <c r="AI1682">
        <v>59</v>
      </c>
      <c r="AJ1682">
        <v>70</v>
      </c>
      <c r="AK1682">
        <v>71</v>
      </c>
      <c r="AL1682">
        <v>64</v>
      </c>
      <c r="AM1682">
        <v>59</v>
      </c>
    </row>
    <row r="1683" spans="1:39" x14ac:dyDescent="0.15">
      <c r="A1683" t="s">
        <v>225</v>
      </c>
      <c r="B1683">
        <v>5</v>
      </c>
      <c r="C1683">
        <v>2</v>
      </c>
      <c r="D1683">
        <v>0</v>
      </c>
      <c r="E1683" t="s">
        <v>29</v>
      </c>
      <c r="F1683" t="s">
        <v>206</v>
      </c>
      <c r="G1683">
        <v>1</v>
      </c>
      <c r="H1683">
        <v>3</v>
      </c>
      <c r="I1683">
        <v>11</v>
      </c>
      <c r="J1683">
        <v>681.97</v>
      </c>
      <c r="K1683">
        <v>612.97</v>
      </c>
      <c r="L1683">
        <v>406.9</v>
      </c>
      <c r="M1683">
        <v>174.03489999999999</v>
      </c>
      <c r="N1683">
        <v>1</v>
      </c>
      <c r="O1683">
        <v>1</v>
      </c>
      <c r="P1683">
        <v>5</v>
      </c>
      <c r="Q1683">
        <v>297.97000000000003</v>
      </c>
      <c r="R1683">
        <v>268.17</v>
      </c>
      <c r="S1683">
        <v>62.1</v>
      </c>
      <c r="T1683">
        <v>87.694900000000004</v>
      </c>
      <c r="U1683">
        <v>1</v>
      </c>
      <c r="V1683">
        <v>2</v>
      </c>
      <c r="W1683">
        <v>6</v>
      </c>
      <c r="X1683">
        <v>384</v>
      </c>
      <c r="Y1683">
        <v>344.8</v>
      </c>
      <c r="Z1683">
        <v>344.8</v>
      </c>
      <c r="AA1683">
        <v>86.34</v>
      </c>
      <c r="AB1683">
        <v>1</v>
      </c>
      <c r="AC1683">
        <v>1</v>
      </c>
      <c r="AD1683">
        <v>1</v>
      </c>
      <c r="AE1683">
        <v>1</v>
      </c>
      <c r="AF1683">
        <v>1</v>
      </c>
      <c r="AG1683">
        <v>1</v>
      </c>
      <c r="AH1683">
        <v>1</v>
      </c>
      <c r="AI1683">
        <v>1</v>
      </c>
      <c r="AJ1683">
        <v>1</v>
      </c>
      <c r="AK1683">
        <v>1</v>
      </c>
      <c r="AL1683">
        <v>1</v>
      </c>
      <c r="AM1683">
        <v>1</v>
      </c>
    </row>
    <row r="1684" spans="1:39" x14ac:dyDescent="0.15">
      <c r="A1684" t="s">
        <v>225</v>
      </c>
      <c r="B1684">
        <v>5</v>
      </c>
      <c r="C1684">
        <v>2</v>
      </c>
      <c r="D1684">
        <v>0</v>
      </c>
      <c r="E1684" t="s">
        <v>32</v>
      </c>
      <c r="F1684" t="s">
        <v>206</v>
      </c>
      <c r="G1684">
        <v>60</v>
      </c>
      <c r="H1684">
        <v>233</v>
      </c>
      <c r="I1684">
        <v>1168</v>
      </c>
      <c r="J1684">
        <v>72339.460000000006</v>
      </c>
      <c r="K1684">
        <v>57072.31</v>
      </c>
      <c r="L1684">
        <v>49762.63</v>
      </c>
      <c r="M1684">
        <v>19359.142100000001</v>
      </c>
      <c r="N1684">
        <v>60</v>
      </c>
      <c r="O1684">
        <v>83</v>
      </c>
      <c r="P1684">
        <v>354</v>
      </c>
      <c r="Q1684">
        <v>21216.51</v>
      </c>
      <c r="R1684">
        <v>17283.669999999998</v>
      </c>
      <c r="S1684">
        <v>13442.53</v>
      </c>
      <c r="T1684">
        <v>6760.5025999999998</v>
      </c>
      <c r="U1684">
        <v>60</v>
      </c>
      <c r="V1684">
        <v>150</v>
      </c>
      <c r="W1684">
        <v>814</v>
      </c>
      <c r="X1684">
        <v>51122.95</v>
      </c>
      <c r="Y1684">
        <v>39788.639999999999</v>
      </c>
      <c r="Z1684">
        <v>36320.1</v>
      </c>
      <c r="AA1684">
        <v>12598.639499999999</v>
      </c>
      <c r="AB1684">
        <v>58</v>
      </c>
      <c r="AC1684">
        <v>60</v>
      </c>
      <c r="AD1684">
        <v>55</v>
      </c>
      <c r="AE1684">
        <v>55</v>
      </c>
      <c r="AF1684">
        <v>58</v>
      </c>
      <c r="AG1684">
        <v>60</v>
      </c>
      <c r="AH1684">
        <v>55</v>
      </c>
      <c r="AI1684">
        <v>55</v>
      </c>
      <c r="AJ1684">
        <v>58</v>
      </c>
      <c r="AK1684">
        <v>60</v>
      </c>
      <c r="AL1684">
        <v>55</v>
      </c>
      <c r="AM1684">
        <v>55</v>
      </c>
    </row>
    <row r="1685" spans="1:39" x14ac:dyDescent="0.15">
      <c r="A1685" t="s">
        <v>225</v>
      </c>
      <c r="B1685">
        <v>5</v>
      </c>
      <c r="C1685">
        <v>2</v>
      </c>
      <c r="D1685">
        <v>1</v>
      </c>
      <c r="E1685" t="s">
        <v>28</v>
      </c>
      <c r="F1685" t="s">
        <v>206</v>
      </c>
      <c r="G1685">
        <v>719</v>
      </c>
      <c r="H1685">
        <v>2992</v>
      </c>
      <c r="I1685">
        <v>11492</v>
      </c>
      <c r="J1685">
        <v>765260.29</v>
      </c>
      <c r="K1685">
        <v>666948.49</v>
      </c>
      <c r="L1685">
        <v>564430.55000000005</v>
      </c>
      <c r="M1685">
        <v>198549.37460000001</v>
      </c>
      <c r="N1685">
        <v>719</v>
      </c>
      <c r="O1685">
        <v>1327</v>
      </c>
      <c r="P1685">
        <v>5450</v>
      </c>
      <c r="Q1685">
        <v>356877.24</v>
      </c>
      <c r="R1685">
        <v>305024.88</v>
      </c>
      <c r="S1685">
        <v>228010.58</v>
      </c>
      <c r="T1685">
        <v>98701.741399999999</v>
      </c>
      <c r="U1685">
        <v>719</v>
      </c>
      <c r="V1685">
        <v>1665</v>
      </c>
      <c r="W1685">
        <v>6042</v>
      </c>
      <c r="X1685">
        <v>408383.05</v>
      </c>
      <c r="Y1685">
        <v>361923.61</v>
      </c>
      <c r="Z1685">
        <v>336419.97</v>
      </c>
      <c r="AA1685">
        <v>99847.633199999997</v>
      </c>
      <c r="AB1685">
        <v>678</v>
      </c>
      <c r="AC1685">
        <v>709</v>
      </c>
      <c r="AD1685">
        <v>525</v>
      </c>
      <c r="AE1685">
        <v>679</v>
      </c>
      <c r="AF1685">
        <v>678</v>
      </c>
      <c r="AG1685">
        <v>709</v>
      </c>
      <c r="AH1685">
        <v>525</v>
      </c>
      <c r="AI1685">
        <v>679</v>
      </c>
      <c r="AJ1685">
        <v>678</v>
      </c>
      <c r="AK1685">
        <v>709</v>
      </c>
      <c r="AL1685">
        <v>525</v>
      </c>
      <c r="AM1685">
        <v>679</v>
      </c>
    </row>
    <row r="1686" spans="1:39" x14ac:dyDescent="0.15">
      <c r="A1686" t="s">
        <v>225</v>
      </c>
      <c r="B1686">
        <v>5</v>
      </c>
      <c r="C1686">
        <v>2</v>
      </c>
      <c r="D1686">
        <v>1</v>
      </c>
      <c r="E1686" t="s">
        <v>30</v>
      </c>
      <c r="F1686" t="s">
        <v>206</v>
      </c>
      <c r="G1686">
        <v>80</v>
      </c>
      <c r="H1686">
        <v>337</v>
      </c>
      <c r="I1686">
        <v>1240</v>
      </c>
      <c r="J1686">
        <v>82865.97</v>
      </c>
      <c r="K1686">
        <v>73305.48</v>
      </c>
      <c r="L1686">
        <v>62165.5</v>
      </c>
      <c r="M1686">
        <v>21192.803599999999</v>
      </c>
      <c r="N1686">
        <v>80</v>
      </c>
      <c r="O1686">
        <v>152</v>
      </c>
      <c r="P1686">
        <v>576</v>
      </c>
      <c r="Q1686">
        <v>38894.910000000003</v>
      </c>
      <c r="R1686">
        <v>33999.440000000002</v>
      </c>
      <c r="S1686">
        <v>26385.77</v>
      </c>
      <c r="T1686">
        <v>10439.3763</v>
      </c>
      <c r="U1686">
        <v>80</v>
      </c>
      <c r="V1686">
        <v>185</v>
      </c>
      <c r="W1686">
        <v>664</v>
      </c>
      <c r="X1686">
        <v>43971.06</v>
      </c>
      <c r="Y1686">
        <v>39306.04</v>
      </c>
      <c r="Z1686">
        <v>35779.730000000003</v>
      </c>
      <c r="AA1686">
        <v>10753.427299999999</v>
      </c>
      <c r="AB1686">
        <v>74</v>
      </c>
      <c r="AC1686">
        <v>80</v>
      </c>
      <c r="AD1686">
        <v>54</v>
      </c>
      <c r="AE1686">
        <v>78</v>
      </c>
      <c r="AF1686">
        <v>74</v>
      </c>
      <c r="AG1686">
        <v>80</v>
      </c>
      <c r="AH1686">
        <v>54</v>
      </c>
      <c r="AI1686">
        <v>78</v>
      </c>
      <c r="AJ1686">
        <v>74</v>
      </c>
      <c r="AK1686">
        <v>80</v>
      </c>
      <c r="AL1686">
        <v>54</v>
      </c>
      <c r="AM1686">
        <v>78</v>
      </c>
    </row>
    <row r="1687" spans="1:39" x14ac:dyDescent="0.15">
      <c r="A1687" t="s">
        <v>225</v>
      </c>
      <c r="B1687">
        <v>5</v>
      </c>
      <c r="C1687">
        <v>2</v>
      </c>
      <c r="D1687">
        <v>1</v>
      </c>
      <c r="E1687" t="s">
        <v>29</v>
      </c>
      <c r="F1687" t="s">
        <v>206</v>
      </c>
      <c r="G1687">
        <v>2314</v>
      </c>
      <c r="H1687">
        <v>10719</v>
      </c>
      <c r="I1687">
        <v>41916</v>
      </c>
      <c r="J1687">
        <v>2744874.12</v>
      </c>
      <c r="K1687">
        <v>2227443.38</v>
      </c>
      <c r="L1687">
        <v>1872414.8</v>
      </c>
      <c r="M1687">
        <v>710161.74</v>
      </c>
      <c r="N1687">
        <v>2314</v>
      </c>
      <c r="O1687">
        <v>4138</v>
      </c>
      <c r="P1687">
        <v>17001</v>
      </c>
      <c r="Q1687">
        <v>1087322.44</v>
      </c>
      <c r="R1687">
        <v>875089.9</v>
      </c>
      <c r="S1687">
        <v>646087.49</v>
      </c>
      <c r="T1687">
        <v>301950.28749999998</v>
      </c>
      <c r="U1687">
        <v>2314</v>
      </c>
      <c r="V1687">
        <v>6581</v>
      </c>
      <c r="W1687">
        <v>24915</v>
      </c>
      <c r="X1687">
        <v>1657551.68</v>
      </c>
      <c r="Y1687">
        <v>1352353.48</v>
      </c>
      <c r="Z1687">
        <v>1226327.31</v>
      </c>
      <c r="AA1687">
        <v>408211.45250000001</v>
      </c>
      <c r="AB1687">
        <v>2198</v>
      </c>
      <c r="AC1687">
        <v>2301</v>
      </c>
      <c r="AD1687">
        <v>1783</v>
      </c>
      <c r="AE1687">
        <v>2232</v>
      </c>
      <c r="AF1687">
        <v>2198</v>
      </c>
      <c r="AG1687">
        <v>2301</v>
      </c>
      <c r="AH1687">
        <v>1783</v>
      </c>
      <c r="AI1687">
        <v>2232</v>
      </c>
      <c r="AJ1687">
        <v>2198</v>
      </c>
      <c r="AK1687">
        <v>2301</v>
      </c>
      <c r="AL1687">
        <v>1783</v>
      </c>
      <c r="AM1687">
        <v>2232</v>
      </c>
    </row>
    <row r="1688" spans="1:39" x14ac:dyDescent="0.15">
      <c r="A1688" t="s">
        <v>225</v>
      </c>
      <c r="B1688">
        <v>5</v>
      </c>
      <c r="C1688">
        <v>2</v>
      </c>
      <c r="D1688">
        <v>1</v>
      </c>
      <c r="E1688" t="s">
        <v>32</v>
      </c>
      <c r="F1688" t="s">
        <v>206</v>
      </c>
      <c r="G1688">
        <v>166</v>
      </c>
      <c r="H1688">
        <v>691</v>
      </c>
      <c r="I1688">
        <v>3126</v>
      </c>
      <c r="J1688">
        <v>200437.69</v>
      </c>
      <c r="K1688">
        <v>165520.20000000001</v>
      </c>
      <c r="L1688">
        <v>144906.85</v>
      </c>
      <c r="M1688">
        <v>52519.272299999997</v>
      </c>
      <c r="N1688">
        <v>166</v>
      </c>
      <c r="O1688">
        <v>275</v>
      </c>
      <c r="P1688">
        <v>1219</v>
      </c>
      <c r="Q1688">
        <v>76182.09</v>
      </c>
      <c r="R1688">
        <v>63355.16</v>
      </c>
      <c r="S1688">
        <v>49669.14</v>
      </c>
      <c r="T1688">
        <v>22171.352200000001</v>
      </c>
      <c r="U1688">
        <v>166</v>
      </c>
      <c r="V1688">
        <v>416</v>
      </c>
      <c r="W1688">
        <v>1907</v>
      </c>
      <c r="X1688">
        <v>124255.6</v>
      </c>
      <c r="Y1688">
        <v>102165.04</v>
      </c>
      <c r="Z1688">
        <v>95237.71</v>
      </c>
      <c r="AA1688">
        <v>30347.920099999999</v>
      </c>
      <c r="AB1688">
        <v>161</v>
      </c>
      <c r="AC1688">
        <v>165</v>
      </c>
      <c r="AD1688">
        <v>133</v>
      </c>
      <c r="AE1688">
        <v>155</v>
      </c>
      <c r="AF1688">
        <v>161</v>
      </c>
      <c r="AG1688">
        <v>165</v>
      </c>
      <c r="AH1688">
        <v>133</v>
      </c>
      <c r="AI1688">
        <v>155</v>
      </c>
      <c r="AJ1688">
        <v>161</v>
      </c>
      <c r="AK1688">
        <v>165</v>
      </c>
      <c r="AL1688">
        <v>133</v>
      </c>
      <c r="AM1688">
        <v>155</v>
      </c>
    </row>
    <row r="1689" spans="1:39" x14ac:dyDescent="0.15">
      <c r="A1689" t="s">
        <v>225</v>
      </c>
      <c r="B1689">
        <v>5</v>
      </c>
      <c r="C1689">
        <v>2</v>
      </c>
      <c r="D1689">
        <v>2</v>
      </c>
      <c r="E1689" t="s">
        <v>28</v>
      </c>
      <c r="F1689" t="s">
        <v>206</v>
      </c>
      <c r="G1689">
        <v>78</v>
      </c>
      <c r="H1689">
        <v>263</v>
      </c>
      <c r="I1689">
        <v>1090</v>
      </c>
      <c r="J1689">
        <v>72657.63</v>
      </c>
      <c r="K1689">
        <v>64276.24</v>
      </c>
      <c r="L1689">
        <v>53430.71</v>
      </c>
      <c r="M1689">
        <v>18934.6898</v>
      </c>
      <c r="N1689">
        <v>78</v>
      </c>
      <c r="O1689">
        <v>107</v>
      </c>
      <c r="P1689">
        <v>514</v>
      </c>
      <c r="Q1689">
        <v>33348.57</v>
      </c>
      <c r="R1689">
        <v>29095.38</v>
      </c>
      <c r="S1689">
        <v>19748.240000000002</v>
      </c>
      <c r="T1689">
        <v>9326.5866999999998</v>
      </c>
      <c r="U1689">
        <v>78</v>
      </c>
      <c r="V1689">
        <v>156</v>
      </c>
      <c r="W1689">
        <v>576</v>
      </c>
      <c r="X1689">
        <v>39309.06</v>
      </c>
      <c r="Y1689">
        <v>35180.86</v>
      </c>
      <c r="Z1689">
        <v>33682.47</v>
      </c>
      <c r="AA1689">
        <v>9608.1031000000003</v>
      </c>
      <c r="AB1689">
        <v>74</v>
      </c>
      <c r="AC1689">
        <v>76</v>
      </c>
      <c r="AD1689">
        <v>54</v>
      </c>
      <c r="AE1689">
        <v>70</v>
      </c>
      <c r="AF1689">
        <v>74</v>
      </c>
      <c r="AG1689">
        <v>76</v>
      </c>
      <c r="AH1689">
        <v>54</v>
      </c>
      <c r="AI1689">
        <v>70</v>
      </c>
      <c r="AJ1689">
        <v>74</v>
      </c>
      <c r="AK1689">
        <v>76</v>
      </c>
      <c r="AL1689">
        <v>54</v>
      </c>
      <c r="AM1689">
        <v>70</v>
      </c>
    </row>
    <row r="1690" spans="1:39" x14ac:dyDescent="0.15">
      <c r="A1690" t="s">
        <v>225</v>
      </c>
      <c r="B1690">
        <v>5</v>
      </c>
      <c r="C1690">
        <v>2</v>
      </c>
      <c r="D1690">
        <v>2</v>
      </c>
      <c r="E1690" t="s">
        <v>30</v>
      </c>
      <c r="F1690" t="s">
        <v>206</v>
      </c>
      <c r="G1690">
        <v>12</v>
      </c>
      <c r="H1690">
        <v>50</v>
      </c>
      <c r="I1690">
        <v>281</v>
      </c>
      <c r="J1690">
        <v>16914.11</v>
      </c>
      <c r="K1690">
        <v>15427.59</v>
      </c>
      <c r="L1690">
        <v>13809.06</v>
      </c>
      <c r="M1690">
        <v>4472.3023000000003</v>
      </c>
      <c r="N1690">
        <v>12</v>
      </c>
      <c r="O1690">
        <v>22</v>
      </c>
      <c r="P1690">
        <v>118</v>
      </c>
      <c r="Q1690">
        <v>6830.39</v>
      </c>
      <c r="R1690">
        <v>5894.64</v>
      </c>
      <c r="S1690">
        <v>4602.1099999999997</v>
      </c>
      <c r="T1690">
        <v>1975.9674</v>
      </c>
      <c r="U1690">
        <v>12</v>
      </c>
      <c r="V1690">
        <v>28</v>
      </c>
      <c r="W1690">
        <v>163</v>
      </c>
      <c r="X1690">
        <v>10083.719999999999</v>
      </c>
      <c r="Y1690">
        <v>9532.9500000000007</v>
      </c>
      <c r="Z1690">
        <v>9206.9500000000007</v>
      </c>
      <c r="AA1690">
        <v>2496.3348999999998</v>
      </c>
      <c r="AB1690">
        <v>11</v>
      </c>
      <c r="AC1690">
        <v>12</v>
      </c>
      <c r="AD1690">
        <v>6</v>
      </c>
      <c r="AE1690">
        <v>12</v>
      </c>
      <c r="AF1690">
        <v>11</v>
      </c>
      <c r="AG1690">
        <v>12</v>
      </c>
      <c r="AH1690">
        <v>6</v>
      </c>
      <c r="AI1690">
        <v>12</v>
      </c>
      <c r="AJ1690">
        <v>11</v>
      </c>
      <c r="AK1690">
        <v>12</v>
      </c>
      <c r="AL1690">
        <v>6</v>
      </c>
      <c r="AM1690">
        <v>12</v>
      </c>
    </row>
    <row r="1691" spans="1:39" x14ac:dyDescent="0.15">
      <c r="A1691" t="s">
        <v>225</v>
      </c>
      <c r="B1691">
        <v>5</v>
      </c>
      <c r="C1691">
        <v>2</v>
      </c>
      <c r="D1691">
        <v>2</v>
      </c>
      <c r="E1691" t="s">
        <v>29</v>
      </c>
      <c r="F1691" t="s">
        <v>206</v>
      </c>
      <c r="G1691">
        <v>67</v>
      </c>
      <c r="H1691">
        <v>237</v>
      </c>
      <c r="I1691">
        <v>1165</v>
      </c>
      <c r="J1691">
        <v>78909.05</v>
      </c>
      <c r="K1691">
        <v>63715.39</v>
      </c>
      <c r="L1691">
        <v>52183.31</v>
      </c>
      <c r="M1691">
        <v>20499.138299999999</v>
      </c>
      <c r="N1691">
        <v>67</v>
      </c>
      <c r="O1691">
        <v>97</v>
      </c>
      <c r="P1691">
        <v>470</v>
      </c>
      <c r="Q1691">
        <v>32360.89</v>
      </c>
      <c r="R1691">
        <v>26094.82</v>
      </c>
      <c r="S1691">
        <v>18413.87</v>
      </c>
      <c r="T1691">
        <v>8948.8444</v>
      </c>
      <c r="U1691">
        <v>67</v>
      </c>
      <c r="V1691">
        <v>140</v>
      </c>
      <c r="W1691">
        <v>695</v>
      </c>
      <c r="X1691">
        <v>46548.160000000003</v>
      </c>
      <c r="Y1691">
        <v>37620.57</v>
      </c>
      <c r="Z1691">
        <v>33769.440000000002</v>
      </c>
      <c r="AA1691">
        <v>11550.293900000001</v>
      </c>
      <c r="AB1691">
        <v>64</v>
      </c>
      <c r="AC1691">
        <v>66</v>
      </c>
      <c r="AD1691">
        <v>46</v>
      </c>
      <c r="AE1691">
        <v>64</v>
      </c>
      <c r="AF1691">
        <v>64</v>
      </c>
      <c r="AG1691">
        <v>66</v>
      </c>
      <c r="AH1691">
        <v>46</v>
      </c>
      <c r="AI1691">
        <v>64</v>
      </c>
      <c r="AJ1691">
        <v>64</v>
      </c>
      <c r="AK1691">
        <v>66</v>
      </c>
      <c r="AL1691">
        <v>46</v>
      </c>
      <c r="AM1691">
        <v>64</v>
      </c>
    </row>
    <row r="1692" spans="1:39" x14ac:dyDescent="0.15">
      <c r="A1692" t="s">
        <v>225</v>
      </c>
      <c r="B1692">
        <v>5</v>
      </c>
      <c r="C1692">
        <v>2</v>
      </c>
      <c r="D1692">
        <v>2</v>
      </c>
      <c r="E1692" t="s">
        <v>32</v>
      </c>
      <c r="F1692" t="s">
        <v>206</v>
      </c>
      <c r="G1692">
        <v>32</v>
      </c>
      <c r="H1692">
        <v>103</v>
      </c>
      <c r="I1692">
        <v>634</v>
      </c>
      <c r="J1692">
        <v>40917.14</v>
      </c>
      <c r="K1692">
        <v>31950.42</v>
      </c>
      <c r="L1692">
        <v>26937.24</v>
      </c>
      <c r="M1692">
        <v>10603.7922</v>
      </c>
      <c r="N1692">
        <v>32</v>
      </c>
      <c r="O1692">
        <v>49</v>
      </c>
      <c r="P1692">
        <v>266</v>
      </c>
      <c r="Q1692">
        <v>16617.25</v>
      </c>
      <c r="R1692">
        <v>12857.32</v>
      </c>
      <c r="S1692">
        <v>10308.94</v>
      </c>
      <c r="T1692">
        <v>4664.6286</v>
      </c>
      <c r="U1692">
        <v>32</v>
      </c>
      <c r="V1692">
        <v>54</v>
      </c>
      <c r="W1692">
        <v>368</v>
      </c>
      <c r="X1692">
        <v>24299.89</v>
      </c>
      <c r="Y1692">
        <v>19093.099999999999</v>
      </c>
      <c r="Z1692">
        <v>16628.3</v>
      </c>
      <c r="AA1692">
        <v>5939.1635999999999</v>
      </c>
      <c r="AB1692">
        <v>30</v>
      </c>
      <c r="AC1692">
        <v>30</v>
      </c>
      <c r="AD1692">
        <v>20</v>
      </c>
      <c r="AE1692">
        <v>31</v>
      </c>
      <c r="AF1692">
        <v>30</v>
      </c>
      <c r="AG1692">
        <v>30</v>
      </c>
      <c r="AH1692">
        <v>20</v>
      </c>
      <c r="AI1692">
        <v>31</v>
      </c>
      <c r="AJ1692">
        <v>30</v>
      </c>
      <c r="AK1692">
        <v>30</v>
      </c>
      <c r="AL1692">
        <v>20</v>
      </c>
      <c r="AM1692">
        <v>31</v>
      </c>
    </row>
    <row r="1693" spans="1:39" x14ac:dyDescent="0.15">
      <c r="A1693" t="s">
        <v>225</v>
      </c>
      <c r="B1693">
        <v>30</v>
      </c>
      <c r="C1693">
        <v>1</v>
      </c>
      <c r="D1693">
        <v>0</v>
      </c>
      <c r="E1693" t="s">
        <v>28</v>
      </c>
      <c r="F1693" t="s">
        <v>206</v>
      </c>
      <c r="G1693">
        <v>3240</v>
      </c>
      <c r="H1693">
        <v>4705</v>
      </c>
      <c r="I1693">
        <v>19418</v>
      </c>
      <c r="J1693">
        <v>1277893.1499999999</v>
      </c>
      <c r="K1693">
        <v>1099979.02</v>
      </c>
      <c r="L1693">
        <v>1017747.09</v>
      </c>
      <c r="M1693">
        <v>334501.59759999998</v>
      </c>
      <c r="N1693">
        <v>1314</v>
      </c>
      <c r="O1693">
        <v>1814</v>
      </c>
      <c r="P1693">
        <v>8081</v>
      </c>
      <c r="Q1693">
        <v>529200.98</v>
      </c>
      <c r="R1693">
        <v>447577.52</v>
      </c>
      <c r="S1693">
        <v>391446</v>
      </c>
      <c r="T1693">
        <v>150557.99249999999</v>
      </c>
      <c r="U1693">
        <v>1926</v>
      </c>
      <c r="V1693">
        <v>2891</v>
      </c>
      <c r="W1693">
        <v>11337</v>
      </c>
      <c r="X1693">
        <v>748692.17</v>
      </c>
      <c r="Y1693">
        <v>652401.5</v>
      </c>
      <c r="Z1693">
        <v>626301.09</v>
      </c>
      <c r="AA1693">
        <v>183943.60509999999</v>
      </c>
      <c r="AB1693">
        <v>3163</v>
      </c>
      <c r="AC1693">
        <v>2465</v>
      </c>
      <c r="AD1693">
        <v>2006</v>
      </c>
      <c r="AE1693">
        <v>1659</v>
      </c>
      <c r="AF1693">
        <v>1307</v>
      </c>
      <c r="AG1693">
        <v>1254</v>
      </c>
      <c r="AH1693">
        <v>1048</v>
      </c>
      <c r="AI1693">
        <v>739</v>
      </c>
      <c r="AJ1693">
        <v>1856</v>
      </c>
      <c r="AK1693">
        <v>1211</v>
      </c>
      <c r="AL1693">
        <v>958</v>
      </c>
      <c r="AM1693">
        <v>920</v>
      </c>
    </row>
    <row r="1694" spans="1:39" x14ac:dyDescent="0.15">
      <c r="A1694" t="s">
        <v>225</v>
      </c>
      <c r="B1694">
        <v>30</v>
      </c>
      <c r="C1694">
        <v>1</v>
      </c>
      <c r="D1694">
        <v>0</v>
      </c>
      <c r="E1694" t="s">
        <v>30</v>
      </c>
      <c r="F1694" t="s">
        <v>206</v>
      </c>
      <c r="G1694">
        <v>4</v>
      </c>
      <c r="H1694">
        <v>5</v>
      </c>
      <c r="I1694">
        <v>24</v>
      </c>
      <c r="J1694">
        <v>1726</v>
      </c>
      <c r="K1694">
        <v>1526</v>
      </c>
      <c r="L1694">
        <v>1526</v>
      </c>
      <c r="M1694">
        <v>413.88</v>
      </c>
      <c r="N1694">
        <v>0</v>
      </c>
      <c r="O1694">
        <v>0</v>
      </c>
      <c r="P1694">
        <v>0</v>
      </c>
      <c r="Q1694">
        <v>0</v>
      </c>
      <c r="R1694">
        <v>0</v>
      </c>
      <c r="S1694">
        <v>0</v>
      </c>
      <c r="T1694">
        <v>0</v>
      </c>
      <c r="U1694">
        <v>4</v>
      </c>
      <c r="V1694">
        <v>5</v>
      </c>
      <c r="W1694">
        <v>24</v>
      </c>
      <c r="X1694">
        <v>1726</v>
      </c>
      <c r="Y1694">
        <v>1526</v>
      </c>
      <c r="Z1694">
        <v>1526</v>
      </c>
      <c r="AA1694">
        <v>413.88</v>
      </c>
      <c r="AB1694">
        <v>4</v>
      </c>
      <c r="AC1694">
        <v>3</v>
      </c>
      <c r="AD1694">
        <v>2</v>
      </c>
      <c r="AE1694">
        <v>2</v>
      </c>
      <c r="AF1694">
        <v>0</v>
      </c>
      <c r="AG1694">
        <v>0</v>
      </c>
      <c r="AH1694">
        <v>0</v>
      </c>
      <c r="AI1694">
        <v>0</v>
      </c>
      <c r="AJ1694">
        <v>4</v>
      </c>
      <c r="AK1694">
        <v>3</v>
      </c>
      <c r="AL1694">
        <v>2</v>
      </c>
      <c r="AM1694">
        <v>2</v>
      </c>
    </row>
    <row r="1695" spans="1:39" x14ac:dyDescent="0.15">
      <c r="A1695" t="s">
        <v>225</v>
      </c>
      <c r="B1695">
        <v>30</v>
      </c>
      <c r="C1695">
        <v>1</v>
      </c>
      <c r="D1695">
        <v>0</v>
      </c>
      <c r="E1695" t="s">
        <v>29</v>
      </c>
      <c r="F1695" t="s">
        <v>206</v>
      </c>
      <c r="G1695">
        <v>36</v>
      </c>
      <c r="H1695">
        <v>65</v>
      </c>
      <c r="I1695">
        <v>247</v>
      </c>
      <c r="J1695">
        <v>16382.95</v>
      </c>
      <c r="K1695">
        <v>12715.95</v>
      </c>
      <c r="L1695">
        <v>11665.12</v>
      </c>
      <c r="M1695">
        <v>4495.4175999999998</v>
      </c>
      <c r="N1695">
        <v>18</v>
      </c>
      <c r="O1695">
        <v>32</v>
      </c>
      <c r="P1695">
        <v>134</v>
      </c>
      <c r="Q1695">
        <v>8321.43</v>
      </c>
      <c r="R1695">
        <v>6212.54</v>
      </c>
      <c r="S1695">
        <v>5501.54</v>
      </c>
      <c r="T1695">
        <v>2587.4164999999998</v>
      </c>
      <c r="U1695">
        <v>18</v>
      </c>
      <c r="V1695">
        <v>33</v>
      </c>
      <c r="W1695">
        <v>113</v>
      </c>
      <c r="X1695">
        <v>8061.52</v>
      </c>
      <c r="Y1695">
        <v>6503.41</v>
      </c>
      <c r="Z1695">
        <v>6163.58</v>
      </c>
      <c r="AA1695">
        <v>1908.0011</v>
      </c>
      <c r="AB1695">
        <v>36</v>
      </c>
      <c r="AC1695">
        <v>30</v>
      </c>
      <c r="AD1695">
        <v>29</v>
      </c>
      <c r="AE1695">
        <v>21</v>
      </c>
      <c r="AF1695">
        <v>18</v>
      </c>
      <c r="AG1695">
        <v>18</v>
      </c>
      <c r="AH1695">
        <v>18</v>
      </c>
      <c r="AI1695">
        <v>11</v>
      </c>
      <c r="AJ1695">
        <v>18</v>
      </c>
      <c r="AK1695">
        <v>12</v>
      </c>
      <c r="AL1695">
        <v>11</v>
      </c>
      <c r="AM1695">
        <v>10</v>
      </c>
    </row>
    <row r="1696" spans="1:39" x14ac:dyDescent="0.15">
      <c r="A1696" t="s">
        <v>225</v>
      </c>
      <c r="B1696">
        <v>30</v>
      </c>
      <c r="C1696">
        <v>1</v>
      </c>
      <c r="D1696">
        <v>0</v>
      </c>
      <c r="E1696" t="s">
        <v>32</v>
      </c>
      <c r="F1696" t="s">
        <v>206</v>
      </c>
      <c r="G1696">
        <v>924</v>
      </c>
      <c r="H1696">
        <v>1429</v>
      </c>
      <c r="I1696">
        <v>6436</v>
      </c>
      <c r="J1696">
        <v>425861.62</v>
      </c>
      <c r="K1696">
        <v>339510.89</v>
      </c>
      <c r="L1696">
        <v>325515.96000000002</v>
      </c>
      <c r="M1696">
        <v>106777.31050000001</v>
      </c>
      <c r="N1696">
        <v>118</v>
      </c>
      <c r="O1696">
        <v>184</v>
      </c>
      <c r="P1696">
        <v>804</v>
      </c>
      <c r="Q1696">
        <v>54416.69</v>
      </c>
      <c r="R1696">
        <v>42346.559999999998</v>
      </c>
      <c r="S1696">
        <v>38291.760000000002</v>
      </c>
      <c r="T1696">
        <v>15447.1772</v>
      </c>
      <c r="U1696">
        <v>806</v>
      </c>
      <c r="V1696">
        <v>1245</v>
      </c>
      <c r="W1696">
        <v>5632</v>
      </c>
      <c r="X1696">
        <v>371444.93</v>
      </c>
      <c r="Y1696">
        <v>297164.33</v>
      </c>
      <c r="Z1696">
        <v>287224.2</v>
      </c>
      <c r="AA1696">
        <v>91330.133300000001</v>
      </c>
      <c r="AB1696">
        <v>914</v>
      </c>
      <c r="AC1696">
        <v>623</v>
      </c>
      <c r="AD1696">
        <v>530</v>
      </c>
      <c r="AE1696">
        <v>549</v>
      </c>
      <c r="AF1696">
        <v>117</v>
      </c>
      <c r="AG1696">
        <v>102</v>
      </c>
      <c r="AH1696">
        <v>93</v>
      </c>
      <c r="AI1696">
        <v>87</v>
      </c>
      <c r="AJ1696">
        <v>797</v>
      </c>
      <c r="AK1696">
        <v>521</v>
      </c>
      <c r="AL1696">
        <v>437</v>
      </c>
      <c r="AM1696">
        <v>462</v>
      </c>
    </row>
    <row r="1697" spans="1:39" x14ac:dyDescent="0.15">
      <c r="A1697" t="s">
        <v>225</v>
      </c>
      <c r="B1697">
        <v>30</v>
      </c>
      <c r="C1697">
        <v>1</v>
      </c>
      <c r="D1697">
        <v>1</v>
      </c>
      <c r="E1697" t="s">
        <v>28</v>
      </c>
      <c r="F1697" t="s">
        <v>206</v>
      </c>
      <c r="G1697">
        <v>16917</v>
      </c>
      <c r="H1697">
        <v>29899</v>
      </c>
      <c r="I1697">
        <v>103628</v>
      </c>
      <c r="J1697">
        <v>6789354.1799999997</v>
      </c>
      <c r="K1697">
        <v>5937876.9000000004</v>
      </c>
      <c r="L1697">
        <v>5503609.2300000004</v>
      </c>
      <c r="M1697">
        <v>1753406.6562000001</v>
      </c>
      <c r="N1697">
        <v>7086</v>
      </c>
      <c r="O1697">
        <v>10961</v>
      </c>
      <c r="P1697">
        <v>42599</v>
      </c>
      <c r="Q1697">
        <v>2797255.58</v>
      </c>
      <c r="R1697">
        <v>2488259.61</v>
      </c>
      <c r="S1697">
        <v>2227712.17</v>
      </c>
      <c r="T1697">
        <v>771882.32299999997</v>
      </c>
      <c r="U1697">
        <v>9831</v>
      </c>
      <c r="V1697">
        <v>18938</v>
      </c>
      <c r="W1697">
        <v>61029</v>
      </c>
      <c r="X1697">
        <v>3992098.6</v>
      </c>
      <c r="Y1697">
        <v>3449617.29</v>
      </c>
      <c r="Z1697">
        <v>3275897.06</v>
      </c>
      <c r="AA1697">
        <v>981524.33319999999</v>
      </c>
      <c r="AB1697">
        <v>15978</v>
      </c>
      <c r="AC1697">
        <v>15735</v>
      </c>
      <c r="AD1697">
        <v>10080</v>
      </c>
      <c r="AE1697">
        <v>14624</v>
      </c>
      <c r="AF1697">
        <v>6904</v>
      </c>
      <c r="AG1697">
        <v>6830</v>
      </c>
      <c r="AH1697">
        <v>4660</v>
      </c>
      <c r="AI1697">
        <v>6402</v>
      </c>
      <c r="AJ1697">
        <v>9074</v>
      </c>
      <c r="AK1697">
        <v>8905</v>
      </c>
      <c r="AL1697">
        <v>5420</v>
      </c>
      <c r="AM1697">
        <v>8222</v>
      </c>
    </row>
    <row r="1698" spans="1:39" x14ac:dyDescent="0.15">
      <c r="A1698" t="s">
        <v>225</v>
      </c>
      <c r="B1698">
        <v>30</v>
      </c>
      <c r="C1698">
        <v>1</v>
      </c>
      <c r="D1698">
        <v>1</v>
      </c>
      <c r="E1698" t="s">
        <v>30</v>
      </c>
      <c r="F1698" t="s">
        <v>206</v>
      </c>
      <c r="G1698">
        <v>1802</v>
      </c>
      <c r="H1698">
        <v>3180</v>
      </c>
      <c r="I1698">
        <v>10729</v>
      </c>
      <c r="J1698">
        <v>709741.37</v>
      </c>
      <c r="K1698">
        <v>632094.34</v>
      </c>
      <c r="L1698">
        <v>583876.22</v>
      </c>
      <c r="M1698">
        <v>184474.2464</v>
      </c>
      <c r="N1698">
        <v>715</v>
      </c>
      <c r="O1698">
        <v>1117</v>
      </c>
      <c r="P1698">
        <v>4305</v>
      </c>
      <c r="Q1698">
        <v>283250.81</v>
      </c>
      <c r="R1698">
        <v>254433.2</v>
      </c>
      <c r="S1698">
        <v>226961.76</v>
      </c>
      <c r="T1698">
        <v>79136.760699999999</v>
      </c>
      <c r="U1698">
        <v>1087</v>
      </c>
      <c r="V1698">
        <v>2063</v>
      </c>
      <c r="W1698">
        <v>6424</v>
      </c>
      <c r="X1698">
        <v>426490.56</v>
      </c>
      <c r="Y1698">
        <v>377661.14</v>
      </c>
      <c r="Z1698">
        <v>356914.46</v>
      </c>
      <c r="AA1698">
        <v>105337.4857</v>
      </c>
      <c r="AB1698">
        <v>1687</v>
      </c>
      <c r="AC1698">
        <v>1734</v>
      </c>
      <c r="AD1698">
        <v>989</v>
      </c>
      <c r="AE1698">
        <v>1717</v>
      </c>
      <c r="AF1698">
        <v>668</v>
      </c>
      <c r="AG1698">
        <v>697</v>
      </c>
      <c r="AH1698">
        <v>429</v>
      </c>
      <c r="AI1698">
        <v>692</v>
      </c>
      <c r="AJ1698">
        <v>1019</v>
      </c>
      <c r="AK1698">
        <v>1037</v>
      </c>
      <c r="AL1698">
        <v>560</v>
      </c>
      <c r="AM1698">
        <v>1025</v>
      </c>
    </row>
    <row r="1699" spans="1:39" x14ac:dyDescent="0.15">
      <c r="A1699" t="s">
        <v>225</v>
      </c>
      <c r="B1699">
        <v>30</v>
      </c>
      <c r="C1699">
        <v>1</v>
      </c>
      <c r="D1699">
        <v>1</v>
      </c>
      <c r="E1699" t="s">
        <v>29</v>
      </c>
      <c r="F1699" t="s">
        <v>206</v>
      </c>
      <c r="G1699">
        <v>28727</v>
      </c>
      <c r="H1699">
        <v>55157</v>
      </c>
      <c r="I1699">
        <v>193326</v>
      </c>
      <c r="J1699">
        <v>12727383.800000001</v>
      </c>
      <c r="K1699">
        <v>10325817.310000001</v>
      </c>
      <c r="L1699">
        <v>9557291.5</v>
      </c>
      <c r="M1699">
        <v>3257376.5060000001</v>
      </c>
      <c r="N1699">
        <v>7978</v>
      </c>
      <c r="O1699">
        <v>12945</v>
      </c>
      <c r="P1699">
        <v>52648</v>
      </c>
      <c r="Q1699">
        <v>3434927.56</v>
      </c>
      <c r="R1699">
        <v>2826602.74</v>
      </c>
      <c r="S1699">
        <v>2505082.41</v>
      </c>
      <c r="T1699">
        <v>966464.39509999997</v>
      </c>
      <c r="U1699">
        <v>20749</v>
      </c>
      <c r="V1699">
        <v>42212</v>
      </c>
      <c r="W1699">
        <v>140678</v>
      </c>
      <c r="X1699">
        <v>9292456.2400000002</v>
      </c>
      <c r="Y1699">
        <v>7499214.5700000003</v>
      </c>
      <c r="Z1699">
        <v>7052209.0899999999</v>
      </c>
      <c r="AA1699">
        <v>2290912.1109000002</v>
      </c>
      <c r="AB1699">
        <v>27608</v>
      </c>
      <c r="AC1699">
        <v>27899</v>
      </c>
      <c r="AD1699">
        <v>18852</v>
      </c>
      <c r="AE1699">
        <v>27526</v>
      </c>
      <c r="AF1699">
        <v>7688</v>
      </c>
      <c r="AG1699">
        <v>7704</v>
      </c>
      <c r="AH1699">
        <v>5716</v>
      </c>
      <c r="AI1699">
        <v>7685</v>
      </c>
      <c r="AJ1699">
        <v>19920</v>
      </c>
      <c r="AK1699">
        <v>20195</v>
      </c>
      <c r="AL1699">
        <v>13136</v>
      </c>
      <c r="AM1699">
        <v>19841</v>
      </c>
    </row>
    <row r="1700" spans="1:39" x14ac:dyDescent="0.15">
      <c r="A1700" t="s">
        <v>225</v>
      </c>
      <c r="B1700">
        <v>30</v>
      </c>
      <c r="C1700">
        <v>1</v>
      </c>
      <c r="D1700">
        <v>1</v>
      </c>
      <c r="E1700" t="s">
        <v>31</v>
      </c>
      <c r="F1700" t="s">
        <v>206</v>
      </c>
      <c r="G1700">
        <v>2</v>
      </c>
      <c r="H1700">
        <v>6</v>
      </c>
      <c r="I1700">
        <v>14</v>
      </c>
      <c r="J1700">
        <v>842.99</v>
      </c>
      <c r="K1700">
        <v>594.79</v>
      </c>
      <c r="L1700">
        <v>456.79</v>
      </c>
      <c r="M1700">
        <v>199.03</v>
      </c>
      <c r="N1700">
        <v>0</v>
      </c>
      <c r="O1700">
        <v>0</v>
      </c>
      <c r="P1700">
        <v>0</v>
      </c>
      <c r="Q1700">
        <v>0</v>
      </c>
      <c r="R1700">
        <v>0</v>
      </c>
      <c r="S1700">
        <v>0</v>
      </c>
      <c r="T1700">
        <v>0</v>
      </c>
      <c r="U1700">
        <v>2</v>
      </c>
      <c r="V1700">
        <v>6</v>
      </c>
      <c r="W1700">
        <v>14</v>
      </c>
      <c r="X1700">
        <v>842.99</v>
      </c>
      <c r="Y1700">
        <v>594.79</v>
      </c>
      <c r="Z1700">
        <v>456.79</v>
      </c>
      <c r="AA1700">
        <v>199.03</v>
      </c>
      <c r="AB1700">
        <v>1</v>
      </c>
      <c r="AC1700">
        <v>2</v>
      </c>
      <c r="AD1700">
        <v>2</v>
      </c>
      <c r="AE1700">
        <v>1</v>
      </c>
      <c r="AF1700">
        <v>0</v>
      </c>
      <c r="AG1700">
        <v>0</v>
      </c>
      <c r="AH1700">
        <v>0</v>
      </c>
      <c r="AI1700">
        <v>0</v>
      </c>
      <c r="AJ1700">
        <v>1</v>
      </c>
      <c r="AK1700">
        <v>2</v>
      </c>
      <c r="AL1700">
        <v>2</v>
      </c>
      <c r="AM1700">
        <v>1</v>
      </c>
    </row>
    <row r="1701" spans="1:39" x14ac:dyDescent="0.15">
      <c r="A1701" t="s">
        <v>225</v>
      </c>
      <c r="B1701">
        <v>30</v>
      </c>
      <c r="C1701">
        <v>1</v>
      </c>
      <c r="D1701">
        <v>1</v>
      </c>
      <c r="E1701" t="s">
        <v>32</v>
      </c>
      <c r="F1701" t="s">
        <v>206</v>
      </c>
      <c r="G1701">
        <v>1612</v>
      </c>
      <c r="H1701">
        <v>2912</v>
      </c>
      <c r="I1701">
        <v>11289</v>
      </c>
      <c r="J1701">
        <v>746149.02</v>
      </c>
      <c r="K1701">
        <v>599138.64</v>
      </c>
      <c r="L1701">
        <v>568014.12</v>
      </c>
      <c r="M1701">
        <v>185866.55549999999</v>
      </c>
      <c r="N1701">
        <v>210</v>
      </c>
      <c r="O1701">
        <v>338</v>
      </c>
      <c r="P1701">
        <v>1378</v>
      </c>
      <c r="Q1701">
        <v>91164.57</v>
      </c>
      <c r="R1701">
        <v>74779.039999999994</v>
      </c>
      <c r="S1701">
        <v>66575.350000000006</v>
      </c>
      <c r="T1701">
        <v>25186.3318</v>
      </c>
      <c r="U1701">
        <v>1402</v>
      </c>
      <c r="V1701">
        <v>2574</v>
      </c>
      <c r="W1701">
        <v>9911</v>
      </c>
      <c r="X1701">
        <v>654984.44999999995</v>
      </c>
      <c r="Y1701">
        <v>524359.6</v>
      </c>
      <c r="Z1701">
        <v>501438.77</v>
      </c>
      <c r="AA1701">
        <v>160680.2237</v>
      </c>
      <c r="AB1701">
        <v>1575</v>
      </c>
      <c r="AC1701">
        <v>1515</v>
      </c>
      <c r="AD1701">
        <v>990</v>
      </c>
      <c r="AE1701">
        <v>1445</v>
      </c>
      <c r="AF1701">
        <v>206</v>
      </c>
      <c r="AG1701">
        <v>192</v>
      </c>
      <c r="AH1701">
        <v>124</v>
      </c>
      <c r="AI1701">
        <v>200</v>
      </c>
      <c r="AJ1701">
        <v>1369</v>
      </c>
      <c r="AK1701">
        <v>1323</v>
      </c>
      <c r="AL1701">
        <v>866</v>
      </c>
      <c r="AM1701">
        <v>1245</v>
      </c>
    </row>
    <row r="1702" spans="1:39" x14ac:dyDescent="0.15">
      <c r="A1702" t="s">
        <v>225</v>
      </c>
      <c r="B1702">
        <v>30</v>
      </c>
      <c r="C1702">
        <v>1</v>
      </c>
      <c r="D1702">
        <v>2</v>
      </c>
      <c r="E1702" t="s">
        <v>28</v>
      </c>
      <c r="F1702" t="s">
        <v>206</v>
      </c>
      <c r="G1702">
        <v>4249</v>
      </c>
      <c r="H1702">
        <v>5986</v>
      </c>
      <c r="I1702">
        <v>24460</v>
      </c>
      <c r="J1702">
        <v>1635900.25</v>
      </c>
      <c r="K1702">
        <v>1439881.12</v>
      </c>
      <c r="L1702">
        <v>1334617.55</v>
      </c>
      <c r="M1702">
        <v>419415.30839999998</v>
      </c>
      <c r="N1702">
        <v>1644</v>
      </c>
      <c r="O1702">
        <v>2120</v>
      </c>
      <c r="P1702">
        <v>9660</v>
      </c>
      <c r="Q1702">
        <v>648696.57999999996</v>
      </c>
      <c r="R1702">
        <v>559508.18999999994</v>
      </c>
      <c r="S1702">
        <v>493881.7</v>
      </c>
      <c r="T1702">
        <v>178044.61240000001</v>
      </c>
      <c r="U1702">
        <v>2605</v>
      </c>
      <c r="V1702">
        <v>3866</v>
      </c>
      <c r="W1702">
        <v>14800</v>
      </c>
      <c r="X1702">
        <v>987203.67</v>
      </c>
      <c r="Y1702">
        <v>880372.93</v>
      </c>
      <c r="Z1702">
        <v>840735.85</v>
      </c>
      <c r="AA1702">
        <v>241370.696</v>
      </c>
      <c r="AB1702">
        <v>4091</v>
      </c>
      <c r="AC1702">
        <v>3702</v>
      </c>
      <c r="AD1702">
        <v>1788</v>
      </c>
      <c r="AE1702">
        <v>3589</v>
      </c>
      <c r="AF1702">
        <v>1590</v>
      </c>
      <c r="AG1702">
        <v>1553</v>
      </c>
      <c r="AH1702">
        <v>817</v>
      </c>
      <c r="AI1702">
        <v>1476</v>
      </c>
      <c r="AJ1702">
        <v>2501</v>
      </c>
      <c r="AK1702">
        <v>2149</v>
      </c>
      <c r="AL1702">
        <v>971</v>
      </c>
      <c r="AM1702">
        <v>2113</v>
      </c>
    </row>
    <row r="1703" spans="1:39" x14ac:dyDescent="0.15">
      <c r="A1703" t="s">
        <v>225</v>
      </c>
      <c r="B1703">
        <v>30</v>
      </c>
      <c r="C1703">
        <v>1</v>
      </c>
      <c r="D1703">
        <v>2</v>
      </c>
      <c r="E1703" t="s">
        <v>30</v>
      </c>
      <c r="F1703" t="s">
        <v>206</v>
      </c>
      <c r="G1703">
        <v>504</v>
      </c>
      <c r="H1703">
        <v>725</v>
      </c>
      <c r="I1703">
        <v>2984</v>
      </c>
      <c r="J1703">
        <v>200515.07</v>
      </c>
      <c r="K1703">
        <v>173738.76</v>
      </c>
      <c r="L1703">
        <v>158250.95000000001</v>
      </c>
      <c r="M1703">
        <v>51687.668799999999</v>
      </c>
      <c r="N1703">
        <v>201</v>
      </c>
      <c r="O1703">
        <v>270</v>
      </c>
      <c r="P1703">
        <v>1235</v>
      </c>
      <c r="Q1703">
        <v>82937.91</v>
      </c>
      <c r="R1703">
        <v>70020.06</v>
      </c>
      <c r="S1703">
        <v>59854.94</v>
      </c>
      <c r="T1703">
        <v>22930.4555</v>
      </c>
      <c r="U1703">
        <v>303</v>
      </c>
      <c r="V1703">
        <v>455</v>
      </c>
      <c r="W1703">
        <v>1749</v>
      </c>
      <c r="X1703">
        <v>117577.16</v>
      </c>
      <c r="Y1703">
        <v>103718.7</v>
      </c>
      <c r="Z1703">
        <v>98396.01</v>
      </c>
      <c r="AA1703">
        <v>28757.213299999999</v>
      </c>
      <c r="AB1703">
        <v>481</v>
      </c>
      <c r="AC1703">
        <v>445</v>
      </c>
      <c r="AD1703">
        <v>192</v>
      </c>
      <c r="AE1703">
        <v>494</v>
      </c>
      <c r="AF1703">
        <v>190</v>
      </c>
      <c r="AG1703">
        <v>190</v>
      </c>
      <c r="AH1703">
        <v>100</v>
      </c>
      <c r="AI1703">
        <v>197</v>
      </c>
      <c r="AJ1703">
        <v>291</v>
      </c>
      <c r="AK1703">
        <v>255</v>
      </c>
      <c r="AL1703">
        <v>92</v>
      </c>
      <c r="AM1703">
        <v>297</v>
      </c>
    </row>
    <row r="1704" spans="1:39" x14ac:dyDescent="0.15">
      <c r="A1704" t="s">
        <v>225</v>
      </c>
      <c r="B1704">
        <v>30</v>
      </c>
      <c r="C1704">
        <v>1</v>
      </c>
      <c r="D1704">
        <v>2</v>
      </c>
      <c r="E1704" t="s">
        <v>29</v>
      </c>
      <c r="F1704" t="s">
        <v>206</v>
      </c>
      <c r="G1704">
        <v>2410</v>
      </c>
      <c r="H1704">
        <v>3653</v>
      </c>
      <c r="I1704">
        <v>15662</v>
      </c>
      <c r="J1704">
        <v>1047248.07</v>
      </c>
      <c r="K1704">
        <v>853445.32</v>
      </c>
      <c r="L1704">
        <v>793118.78</v>
      </c>
      <c r="M1704">
        <v>267325.03169999999</v>
      </c>
      <c r="N1704">
        <v>692</v>
      </c>
      <c r="O1704">
        <v>880</v>
      </c>
      <c r="P1704">
        <v>4363</v>
      </c>
      <c r="Q1704">
        <v>295738.71000000002</v>
      </c>
      <c r="R1704">
        <v>237614.47</v>
      </c>
      <c r="S1704">
        <v>203353.29</v>
      </c>
      <c r="T1704">
        <v>82611.122600000002</v>
      </c>
      <c r="U1704">
        <v>1718</v>
      </c>
      <c r="V1704">
        <v>2773</v>
      </c>
      <c r="W1704">
        <v>11299</v>
      </c>
      <c r="X1704">
        <v>751509.36</v>
      </c>
      <c r="Y1704">
        <v>615830.85</v>
      </c>
      <c r="Z1704">
        <v>589765.49</v>
      </c>
      <c r="AA1704">
        <v>184713.90909999999</v>
      </c>
      <c r="AB1704">
        <v>2325</v>
      </c>
      <c r="AC1704">
        <v>2246</v>
      </c>
      <c r="AD1704">
        <v>1076</v>
      </c>
      <c r="AE1704">
        <v>2344</v>
      </c>
      <c r="AF1704">
        <v>674</v>
      </c>
      <c r="AG1704">
        <v>656</v>
      </c>
      <c r="AH1704">
        <v>349</v>
      </c>
      <c r="AI1704">
        <v>675</v>
      </c>
      <c r="AJ1704">
        <v>1651</v>
      </c>
      <c r="AK1704">
        <v>1590</v>
      </c>
      <c r="AL1704">
        <v>727</v>
      </c>
      <c r="AM1704">
        <v>1669</v>
      </c>
    </row>
    <row r="1705" spans="1:39" x14ac:dyDescent="0.15">
      <c r="A1705" t="s">
        <v>225</v>
      </c>
      <c r="B1705">
        <v>30</v>
      </c>
      <c r="C1705">
        <v>1</v>
      </c>
      <c r="D1705">
        <v>2</v>
      </c>
      <c r="E1705" t="s">
        <v>32</v>
      </c>
      <c r="F1705" t="s">
        <v>206</v>
      </c>
      <c r="G1705">
        <v>629</v>
      </c>
      <c r="H1705">
        <v>1016</v>
      </c>
      <c r="I1705">
        <v>4329</v>
      </c>
      <c r="J1705">
        <v>289611.34999999998</v>
      </c>
      <c r="K1705">
        <v>232117.34</v>
      </c>
      <c r="L1705">
        <v>220844.61</v>
      </c>
      <c r="M1705">
        <v>72005.119099999996</v>
      </c>
      <c r="N1705">
        <v>87</v>
      </c>
      <c r="O1705">
        <v>120</v>
      </c>
      <c r="P1705">
        <v>562</v>
      </c>
      <c r="Q1705">
        <v>39346.39</v>
      </c>
      <c r="R1705">
        <v>30027.16</v>
      </c>
      <c r="S1705">
        <v>26573.360000000001</v>
      </c>
      <c r="T1705">
        <v>10565.3424</v>
      </c>
      <c r="U1705">
        <v>542</v>
      </c>
      <c r="V1705">
        <v>896</v>
      </c>
      <c r="W1705">
        <v>3767</v>
      </c>
      <c r="X1705">
        <v>250264.95999999999</v>
      </c>
      <c r="Y1705">
        <v>202090.18</v>
      </c>
      <c r="Z1705">
        <v>194271.25</v>
      </c>
      <c r="AA1705">
        <v>61439.776700000002</v>
      </c>
      <c r="AB1705">
        <v>612</v>
      </c>
      <c r="AC1705">
        <v>521</v>
      </c>
      <c r="AD1705">
        <v>268</v>
      </c>
      <c r="AE1705">
        <v>526</v>
      </c>
      <c r="AF1705">
        <v>85</v>
      </c>
      <c r="AG1705">
        <v>78</v>
      </c>
      <c r="AH1705">
        <v>37</v>
      </c>
      <c r="AI1705">
        <v>81</v>
      </c>
      <c r="AJ1705">
        <v>527</v>
      </c>
      <c r="AK1705">
        <v>443</v>
      </c>
      <c r="AL1705">
        <v>231</v>
      </c>
      <c r="AM1705">
        <v>445</v>
      </c>
    </row>
    <row r="1706" spans="1:39" x14ac:dyDescent="0.15">
      <c r="A1706" t="s">
        <v>225</v>
      </c>
      <c r="B1706">
        <v>30</v>
      </c>
      <c r="C1706">
        <v>2</v>
      </c>
      <c r="D1706">
        <v>0</v>
      </c>
      <c r="E1706" t="s">
        <v>28</v>
      </c>
      <c r="F1706" t="s">
        <v>206</v>
      </c>
      <c r="G1706">
        <v>256</v>
      </c>
      <c r="H1706">
        <v>664</v>
      </c>
      <c r="I1706">
        <v>1821</v>
      </c>
      <c r="J1706">
        <v>114170.59</v>
      </c>
      <c r="K1706">
        <v>95141.31</v>
      </c>
      <c r="L1706">
        <v>80578.16</v>
      </c>
      <c r="M1706">
        <v>30822.296600000001</v>
      </c>
      <c r="N1706">
        <v>256</v>
      </c>
      <c r="O1706">
        <v>298</v>
      </c>
      <c r="P1706">
        <v>900</v>
      </c>
      <c r="Q1706">
        <v>53092.63</v>
      </c>
      <c r="R1706">
        <v>42553.94</v>
      </c>
      <c r="S1706">
        <v>30216.37</v>
      </c>
      <c r="T1706">
        <v>15605.0574</v>
      </c>
      <c r="U1706">
        <v>256</v>
      </c>
      <c r="V1706">
        <v>366</v>
      </c>
      <c r="W1706">
        <v>921</v>
      </c>
      <c r="X1706">
        <v>61077.96</v>
      </c>
      <c r="Y1706">
        <v>52587.37</v>
      </c>
      <c r="Z1706">
        <v>50361.79</v>
      </c>
      <c r="AA1706">
        <v>15217.2392</v>
      </c>
      <c r="AB1706">
        <v>254</v>
      </c>
      <c r="AC1706">
        <v>254</v>
      </c>
      <c r="AD1706">
        <v>228</v>
      </c>
      <c r="AE1706">
        <v>190</v>
      </c>
      <c r="AF1706">
        <v>254</v>
      </c>
      <c r="AG1706">
        <v>254</v>
      </c>
      <c r="AH1706">
        <v>228</v>
      </c>
      <c r="AI1706">
        <v>190</v>
      </c>
      <c r="AJ1706">
        <v>254</v>
      </c>
      <c r="AK1706">
        <v>254</v>
      </c>
      <c r="AL1706">
        <v>228</v>
      </c>
      <c r="AM1706">
        <v>190</v>
      </c>
    </row>
    <row r="1707" spans="1:39" x14ac:dyDescent="0.15">
      <c r="A1707" t="s">
        <v>225</v>
      </c>
      <c r="B1707">
        <v>30</v>
      </c>
      <c r="C1707">
        <v>2</v>
      </c>
      <c r="D1707">
        <v>0</v>
      </c>
      <c r="E1707" t="s">
        <v>29</v>
      </c>
      <c r="F1707" t="s">
        <v>206</v>
      </c>
      <c r="G1707">
        <v>8</v>
      </c>
      <c r="H1707">
        <v>18</v>
      </c>
      <c r="I1707">
        <v>58</v>
      </c>
      <c r="J1707">
        <v>3617.92</v>
      </c>
      <c r="K1707">
        <v>2683.15</v>
      </c>
      <c r="L1707">
        <v>2180.11</v>
      </c>
      <c r="M1707">
        <v>955.92110000000002</v>
      </c>
      <c r="N1707">
        <v>8</v>
      </c>
      <c r="O1707">
        <v>8</v>
      </c>
      <c r="P1707">
        <v>30</v>
      </c>
      <c r="Q1707">
        <v>1989.97</v>
      </c>
      <c r="R1707">
        <v>1378.54</v>
      </c>
      <c r="S1707">
        <v>875.5</v>
      </c>
      <c r="T1707">
        <v>511.5111</v>
      </c>
      <c r="U1707">
        <v>8</v>
      </c>
      <c r="V1707">
        <v>10</v>
      </c>
      <c r="W1707">
        <v>28</v>
      </c>
      <c r="X1707">
        <v>1627.95</v>
      </c>
      <c r="Y1707">
        <v>1304.6099999999999</v>
      </c>
      <c r="Z1707">
        <v>1304.6099999999999</v>
      </c>
      <c r="AA1707">
        <v>444.41</v>
      </c>
      <c r="AB1707">
        <v>8</v>
      </c>
      <c r="AC1707">
        <v>7</v>
      </c>
      <c r="AD1707">
        <v>7</v>
      </c>
      <c r="AE1707">
        <v>6</v>
      </c>
      <c r="AF1707">
        <v>8</v>
      </c>
      <c r="AG1707">
        <v>7</v>
      </c>
      <c r="AH1707">
        <v>7</v>
      </c>
      <c r="AI1707">
        <v>6</v>
      </c>
      <c r="AJ1707">
        <v>8</v>
      </c>
      <c r="AK1707">
        <v>7</v>
      </c>
      <c r="AL1707">
        <v>7</v>
      </c>
      <c r="AM1707">
        <v>6</v>
      </c>
    </row>
    <row r="1708" spans="1:39" x14ac:dyDescent="0.15">
      <c r="A1708" t="s">
        <v>225</v>
      </c>
      <c r="B1708">
        <v>30</v>
      </c>
      <c r="C1708">
        <v>2</v>
      </c>
      <c r="D1708">
        <v>0</v>
      </c>
      <c r="E1708" t="s">
        <v>32</v>
      </c>
      <c r="F1708" t="s">
        <v>206</v>
      </c>
      <c r="G1708">
        <v>99</v>
      </c>
      <c r="H1708">
        <v>274</v>
      </c>
      <c r="I1708">
        <v>866</v>
      </c>
      <c r="J1708">
        <v>50150.52</v>
      </c>
      <c r="K1708">
        <v>38288.32</v>
      </c>
      <c r="L1708">
        <v>33613.519999999997</v>
      </c>
      <c r="M1708">
        <v>14350.998799999999</v>
      </c>
      <c r="N1708">
        <v>99</v>
      </c>
      <c r="O1708">
        <v>130</v>
      </c>
      <c r="P1708">
        <v>404</v>
      </c>
      <c r="Q1708">
        <v>20986.720000000001</v>
      </c>
      <c r="R1708">
        <v>15444.03</v>
      </c>
      <c r="S1708">
        <v>11537.35</v>
      </c>
      <c r="T1708">
        <v>6998.2334000000001</v>
      </c>
      <c r="U1708">
        <v>99</v>
      </c>
      <c r="V1708">
        <v>144</v>
      </c>
      <c r="W1708">
        <v>462</v>
      </c>
      <c r="X1708">
        <v>29163.8</v>
      </c>
      <c r="Y1708">
        <v>22844.29</v>
      </c>
      <c r="Z1708">
        <v>22076.17</v>
      </c>
      <c r="AA1708">
        <v>7352.7654000000002</v>
      </c>
      <c r="AB1708">
        <v>99</v>
      </c>
      <c r="AC1708">
        <v>95</v>
      </c>
      <c r="AD1708">
        <v>84</v>
      </c>
      <c r="AE1708">
        <v>84</v>
      </c>
      <c r="AF1708">
        <v>99</v>
      </c>
      <c r="AG1708">
        <v>95</v>
      </c>
      <c r="AH1708">
        <v>84</v>
      </c>
      <c r="AI1708">
        <v>84</v>
      </c>
      <c r="AJ1708">
        <v>99</v>
      </c>
      <c r="AK1708">
        <v>95</v>
      </c>
      <c r="AL1708">
        <v>84</v>
      </c>
      <c r="AM1708">
        <v>84</v>
      </c>
    </row>
    <row r="1709" spans="1:39" x14ac:dyDescent="0.15">
      <c r="A1709" t="s">
        <v>225</v>
      </c>
      <c r="B1709">
        <v>30</v>
      </c>
      <c r="C1709">
        <v>2</v>
      </c>
      <c r="D1709">
        <v>1</v>
      </c>
      <c r="E1709" t="s">
        <v>28</v>
      </c>
      <c r="F1709" t="s">
        <v>206</v>
      </c>
      <c r="G1709">
        <v>2148</v>
      </c>
      <c r="H1709">
        <v>5866</v>
      </c>
      <c r="I1709">
        <v>15326</v>
      </c>
      <c r="J1709">
        <v>944504.27</v>
      </c>
      <c r="K1709">
        <v>813885.23</v>
      </c>
      <c r="L1709">
        <v>703372.87</v>
      </c>
      <c r="M1709">
        <v>257286.47500000001</v>
      </c>
      <c r="N1709">
        <v>2148</v>
      </c>
      <c r="O1709">
        <v>2719</v>
      </c>
      <c r="P1709">
        <v>7630</v>
      </c>
      <c r="Q1709">
        <v>449680.54</v>
      </c>
      <c r="R1709">
        <v>377889.55</v>
      </c>
      <c r="S1709">
        <v>286536.62</v>
      </c>
      <c r="T1709">
        <v>134195.58559999999</v>
      </c>
      <c r="U1709">
        <v>2148</v>
      </c>
      <c r="V1709">
        <v>3147</v>
      </c>
      <c r="W1709">
        <v>7696</v>
      </c>
      <c r="X1709">
        <v>494823.73</v>
      </c>
      <c r="Y1709">
        <v>435995.68</v>
      </c>
      <c r="Z1709">
        <v>416836.25</v>
      </c>
      <c r="AA1709">
        <v>123090.8894</v>
      </c>
      <c r="AB1709">
        <v>2052</v>
      </c>
      <c r="AC1709">
        <v>2116</v>
      </c>
      <c r="AD1709">
        <v>1571</v>
      </c>
      <c r="AE1709">
        <v>2001</v>
      </c>
      <c r="AF1709">
        <v>2052</v>
      </c>
      <c r="AG1709">
        <v>2116</v>
      </c>
      <c r="AH1709">
        <v>1571</v>
      </c>
      <c r="AI1709">
        <v>2001</v>
      </c>
      <c r="AJ1709">
        <v>2052</v>
      </c>
      <c r="AK1709">
        <v>2116</v>
      </c>
      <c r="AL1709">
        <v>1571</v>
      </c>
      <c r="AM1709">
        <v>2001</v>
      </c>
    </row>
    <row r="1710" spans="1:39" x14ac:dyDescent="0.15">
      <c r="A1710" t="s">
        <v>225</v>
      </c>
      <c r="B1710">
        <v>30</v>
      </c>
      <c r="C1710">
        <v>2</v>
      </c>
      <c r="D1710">
        <v>1</v>
      </c>
      <c r="E1710" t="s">
        <v>30</v>
      </c>
      <c r="F1710" t="s">
        <v>206</v>
      </c>
      <c r="G1710">
        <v>234</v>
      </c>
      <c r="H1710">
        <v>635</v>
      </c>
      <c r="I1710">
        <v>1603</v>
      </c>
      <c r="J1710">
        <v>99501.81</v>
      </c>
      <c r="K1710">
        <v>86344.71</v>
      </c>
      <c r="L1710">
        <v>75760.210000000006</v>
      </c>
      <c r="M1710">
        <v>26754.450700000001</v>
      </c>
      <c r="N1710">
        <v>234</v>
      </c>
      <c r="O1710">
        <v>297</v>
      </c>
      <c r="P1710">
        <v>794</v>
      </c>
      <c r="Q1710">
        <v>47602.17</v>
      </c>
      <c r="R1710">
        <v>40197.17</v>
      </c>
      <c r="S1710">
        <v>30717.57</v>
      </c>
      <c r="T1710">
        <v>13703.9473</v>
      </c>
      <c r="U1710">
        <v>234</v>
      </c>
      <c r="V1710">
        <v>338</v>
      </c>
      <c r="W1710">
        <v>809</v>
      </c>
      <c r="X1710">
        <v>51899.64</v>
      </c>
      <c r="Y1710">
        <v>46147.54</v>
      </c>
      <c r="Z1710">
        <v>45042.64</v>
      </c>
      <c r="AA1710">
        <v>13050.5034</v>
      </c>
      <c r="AB1710">
        <v>221</v>
      </c>
      <c r="AC1710">
        <v>234</v>
      </c>
      <c r="AD1710">
        <v>159</v>
      </c>
      <c r="AE1710">
        <v>229</v>
      </c>
      <c r="AF1710">
        <v>221</v>
      </c>
      <c r="AG1710">
        <v>234</v>
      </c>
      <c r="AH1710">
        <v>159</v>
      </c>
      <c r="AI1710">
        <v>229</v>
      </c>
      <c r="AJ1710">
        <v>221</v>
      </c>
      <c r="AK1710">
        <v>234</v>
      </c>
      <c r="AL1710">
        <v>159</v>
      </c>
      <c r="AM1710">
        <v>229</v>
      </c>
    </row>
    <row r="1711" spans="1:39" x14ac:dyDescent="0.15">
      <c r="A1711" t="s">
        <v>225</v>
      </c>
      <c r="B1711">
        <v>30</v>
      </c>
      <c r="C1711">
        <v>2</v>
      </c>
      <c r="D1711">
        <v>1</v>
      </c>
      <c r="E1711" t="s">
        <v>29</v>
      </c>
      <c r="F1711" t="s">
        <v>206</v>
      </c>
      <c r="G1711">
        <v>5232</v>
      </c>
      <c r="H1711">
        <v>15274</v>
      </c>
      <c r="I1711">
        <v>41644</v>
      </c>
      <c r="J1711">
        <v>2540127.15</v>
      </c>
      <c r="K1711">
        <v>2023428.76</v>
      </c>
      <c r="L1711">
        <v>1742988.64</v>
      </c>
      <c r="M1711">
        <v>699623.34420000005</v>
      </c>
      <c r="N1711">
        <v>5232</v>
      </c>
      <c r="O1711">
        <v>6700</v>
      </c>
      <c r="P1711">
        <v>19533</v>
      </c>
      <c r="Q1711">
        <v>1130502.32</v>
      </c>
      <c r="R1711">
        <v>883691.74</v>
      </c>
      <c r="S1711">
        <v>661830.17000000004</v>
      </c>
      <c r="T1711">
        <v>343470.48220000003</v>
      </c>
      <c r="U1711">
        <v>5232</v>
      </c>
      <c r="V1711">
        <v>8574</v>
      </c>
      <c r="W1711">
        <v>22111</v>
      </c>
      <c r="X1711">
        <v>1409624.83</v>
      </c>
      <c r="Y1711">
        <v>1139737.02</v>
      </c>
      <c r="Z1711">
        <v>1081158.47</v>
      </c>
      <c r="AA1711">
        <v>356152.86200000002</v>
      </c>
      <c r="AB1711">
        <v>4994</v>
      </c>
      <c r="AC1711">
        <v>5199</v>
      </c>
      <c r="AD1711">
        <v>4100</v>
      </c>
      <c r="AE1711">
        <v>5060</v>
      </c>
      <c r="AF1711">
        <v>4994</v>
      </c>
      <c r="AG1711">
        <v>5199</v>
      </c>
      <c r="AH1711">
        <v>4100</v>
      </c>
      <c r="AI1711">
        <v>5060</v>
      </c>
      <c r="AJ1711">
        <v>4994</v>
      </c>
      <c r="AK1711">
        <v>5199</v>
      </c>
      <c r="AL1711">
        <v>4100</v>
      </c>
      <c r="AM1711">
        <v>5060</v>
      </c>
    </row>
    <row r="1712" spans="1:39" x14ac:dyDescent="0.15">
      <c r="A1712" t="s">
        <v>225</v>
      </c>
      <c r="B1712">
        <v>30</v>
      </c>
      <c r="C1712">
        <v>2</v>
      </c>
      <c r="D1712">
        <v>1</v>
      </c>
      <c r="E1712" t="s">
        <v>32</v>
      </c>
      <c r="F1712" t="s">
        <v>206</v>
      </c>
      <c r="G1712">
        <v>308</v>
      </c>
      <c r="H1712">
        <v>862</v>
      </c>
      <c r="I1712">
        <v>2476</v>
      </c>
      <c r="J1712">
        <v>152290.21</v>
      </c>
      <c r="K1712">
        <v>121761.63</v>
      </c>
      <c r="L1712">
        <v>108631.5</v>
      </c>
      <c r="M1712">
        <v>41438.145499999999</v>
      </c>
      <c r="N1712">
        <v>308</v>
      </c>
      <c r="O1712">
        <v>377</v>
      </c>
      <c r="P1712">
        <v>1040</v>
      </c>
      <c r="Q1712">
        <v>58452.12</v>
      </c>
      <c r="R1712">
        <v>45702.67</v>
      </c>
      <c r="S1712">
        <v>35861.839999999997</v>
      </c>
      <c r="T1712">
        <v>18241.176800000001</v>
      </c>
      <c r="U1712">
        <v>308</v>
      </c>
      <c r="V1712">
        <v>485</v>
      </c>
      <c r="W1712">
        <v>1436</v>
      </c>
      <c r="X1712">
        <v>93838.09</v>
      </c>
      <c r="Y1712">
        <v>76058.960000000006</v>
      </c>
      <c r="Z1712">
        <v>72769.66</v>
      </c>
      <c r="AA1712">
        <v>23196.968700000001</v>
      </c>
      <c r="AB1712">
        <v>302</v>
      </c>
      <c r="AC1712">
        <v>302</v>
      </c>
      <c r="AD1712">
        <v>234</v>
      </c>
      <c r="AE1712">
        <v>284</v>
      </c>
      <c r="AF1712">
        <v>302</v>
      </c>
      <c r="AG1712">
        <v>302</v>
      </c>
      <c r="AH1712">
        <v>234</v>
      </c>
      <c r="AI1712">
        <v>284</v>
      </c>
      <c r="AJ1712">
        <v>302</v>
      </c>
      <c r="AK1712">
        <v>302</v>
      </c>
      <c r="AL1712">
        <v>234</v>
      </c>
      <c r="AM1712">
        <v>284</v>
      </c>
    </row>
    <row r="1713" spans="1:39" x14ac:dyDescent="0.15">
      <c r="A1713" t="s">
        <v>225</v>
      </c>
      <c r="B1713">
        <v>30</v>
      </c>
      <c r="C1713">
        <v>2</v>
      </c>
      <c r="D1713">
        <v>2</v>
      </c>
      <c r="E1713" t="s">
        <v>28</v>
      </c>
      <c r="F1713" t="s">
        <v>206</v>
      </c>
      <c r="G1713">
        <v>306</v>
      </c>
      <c r="H1713">
        <v>762</v>
      </c>
      <c r="I1713">
        <v>2038</v>
      </c>
      <c r="J1713">
        <v>130492.21</v>
      </c>
      <c r="K1713">
        <v>111206.81</v>
      </c>
      <c r="L1713">
        <v>91235.24</v>
      </c>
      <c r="M1713">
        <v>34052.417399999998</v>
      </c>
      <c r="N1713">
        <v>306</v>
      </c>
      <c r="O1713">
        <v>364</v>
      </c>
      <c r="P1713">
        <v>1014</v>
      </c>
      <c r="Q1713">
        <v>64122.13</v>
      </c>
      <c r="R1713">
        <v>52943.43</v>
      </c>
      <c r="S1713">
        <v>35010.730000000003</v>
      </c>
      <c r="T1713">
        <v>17674.415799999999</v>
      </c>
      <c r="U1713">
        <v>306</v>
      </c>
      <c r="V1713">
        <v>398</v>
      </c>
      <c r="W1713">
        <v>1024</v>
      </c>
      <c r="X1713">
        <v>66370.080000000002</v>
      </c>
      <c r="Y1713">
        <v>58263.38</v>
      </c>
      <c r="Z1713">
        <v>56224.51</v>
      </c>
      <c r="AA1713">
        <v>16378.0016</v>
      </c>
      <c r="AB1713">
        <v>292</v>
      </c>
      <c r="AC1713">
        <v>301</v>
      </c>
      <c r="AD1713">
        <v>194</v>
      </c>
      <c r="AE1713">
        <v>284</v>
      </c>
      <c r="AF1713">
        <v>292</v>
      </c>
      <c r="AG1713">
        <v>301</v>
      </c>
      <c r="AH1713">
        <v>194</v>
      </c>
      <c r="AI1713">
        <v>284</v>
      </c>
      <c r="AJ1713">
        <v>292</v>
      </c>
      <c r="AK1713">
        <v>301</v>
      </c>
      <c r="AL1713">
        <v>194</v>
      </c>
      <c r="AM1713">
        <v>284</v>
      </c>
    </row>
    <row r="1714" spans="1:39" x14ac:dyDescent="0.15">
      <c r="A1714" t="s">
        <v>225</v>
      </c>
      <c r="B1714">
        <v>30</v>
      </c>
      <c r="C1714">
        <v>2</v>
      </c>
      <c r="D1714">
        <v>2</v>
      </c>
      <c r="E1714" t="s">
        <v>30</v>
      </c>
      <c r="F1714" t="s">
        <v>206</v>
      </c>
      <c r="G1714">
        <v>42</v>
      </c>
      <c r="H1714">
        <v>101</v>
      </c>
      <c r="I1714">
        <v>264</v>
      </c>
      <c r="J1714">
        <v>17400.45</v>
      </c>
      <c r="K1714">
        <v>14900.19</v>
      </c>
      <c r="L1714">
        <v>11908.21</v>
      </c>
      <c r="M1714">
        <v>4548.3775999999998</v>
      </c>
      <c r="N1714">
        <v>42</v>
      </c>
      <c r="O1714">
        <v>50</v>
      </c>
      <c r="P1714">
        <v>131</v>
      </c>
      <c r="Q1714">
        <v>8671.65</v>
      </c>
      <c r="R1714">
        <v>7279.99</v>
      </c>
      <c r="S1714">
        <v>4495.01</v>
      </c>
      <c r="T1714">
        <v>2365.5578</v>
      </c>
      <c r="U1714">
        <v>42</v>
      </c>
      <c r="V1714">
        <v>51</v>
      </c>
      <c r="W1714">
        <v>133</v>
      </c>
      <c r="X1714">
        <v>8728.7999999999993</v>
      </c>
      <c r="Y1714">
        <v>7620.2</v>
      </c>
      <c r="Z1714">
        <v>7413.2</v>
      </c>
      <c r="AA1714">
        <v>2182.8198000000002</v>
      </c>
      <c r="AB1714">
        <v>39</v>
      </c>
      <c r="AC1714">
        <v>42</v>
      </c>
      <c r="AD1714">
        <v>29</v>
      </c>
      <c r="AE1714">
        <v>42</v>
      </c>
      <c r="AF1714">
        <v>39</v>
      </c>
      <c r="AG1714">
        <v>42</v>
      </c>
      <c r="AH1714">
        <v>29</v>
      </c>
      <c r="AI1714">
        <v>42</v>
      </c>
      <c r="AJ1714">
        <v>39</v>
      </c>
      <c r="AK1714">
        <v>42</v>
      </c>
      <c r="AL1714">
        <v>29</v>
      </c>
      <c r="AM1714">
        <v>42</v>
      </c>
    </row>
    <row r="1715" spans="1:39" x14ac:dyDescent="0.15">
      <c r="A1715" t="s">
        <v>225</v>
      </c>
      <c r="B1715">
        <v>30</v>
      </c>
      <c r="C1715">
        <v>2</v>
      </c>
      <c r="D1715">
        <v>2</v>
      </c>
      <c r="E1715" t="s">
        <v>29</v>
      </c>
      <c r="F1715" t="s">
        <v>206</v>
      </c>
      <c r="G1715">
        <v>201</v>
      </c>
      <c r="H1715">
        <v>531</v>
      </c>
      <c r="I1715">
        <v>1562</v>
      </c>
      <c r="J1715">
        <v>97310.49</v>
      </c>
      <c r="K1715">
        <v>76875.05</v>
      </c>
      <c r="L1715">
        <v>62402.79</v>
      </c>
      <c r="M1715">
        <v>26090.859799999998</v>
      </c>
      <c r="N1715">
        <v>201</v>
      </c>
      <c r="O1715">
        <v>226</v>
      </c>
      <c r="P1715">
        <v>710</v>
      </c>
      <c r="Q1715">
        <v>43786.64</v>
      </c>
      <c r="R1715">
        <v>33750.589999999997</v>
      </c>
      <c r="S1715">
        <v>21850.11</v>
      </c>
      <c r="T1715">
        <v>12762.4679</v>
      </c>
      <c r="U1715">
        <v>201</v>
      </c>
      <c r="V1715">
        <v>305</v>
      </c>
      <c r="W1715">
        <v>852</v>
      </c>
      <c r="X1715">
        <v>53523.85</v>
      </c>
      <c r="Y1715">
        <v>43124.46</v>
      </c>
      <c r="Z1715">
        <v>40552.68</v>
      </c>
      <c r="AA1715">
        <v>13328.391900000001</v>
      </c>
      <c r="AB1715">
        <v>192</v>
      </c>
      <c r="AC1715">
        <v>197</v>
      </c>
      <c r="AD1715">
        <v>128</v>
      </c>
      <c r="AE1715">
        <v>199</v>
      </c>
      <c r="AF1715">
        <v>192</v>
      </c>
      <c r="AG1715">
        <v>197</v>
      </c>
      <c r="AH1715">
        <v>128</v>
      </c>
      <c r="AI1715">
        <v>199</v>
      </c>
      <c r="AJ1715">
        <v>192</v>
      </c>
      <c r="AK1715">
        <v>197</v>
      </c>
      <c r="AL1715">
        <v>128</v>
      </c>
      <c r="AM1715">
        <v>199</v>
      </c>
    </row>
    <row r="1716" spans="1:39" x14ac:dyDescent="0.15">
      <c r="A1716" t="s">
        <v>225</v>
      </c>
      <c r="B1716">
        <v>30</v>
      </c>
      <c r="C1716">
        <v>2</v>
      </c>
      <c r="D1716">
        <v>2</v>
      </c>
      <c r="E1716" t="s">
        <v>32</v>
      </c>
      <c r="F1716" t="s">
        <v>206</v>
      </c>
      <c r="G1716">
        <v>70</v>
      </c>
      <c r="H1716">
        <v>189</v>
      </c>
      <c r="I1716">
        <v>575</v>
      </c>
      <c r="J1716">
        <v>35486.89</v>
      </c>
      <c r="K1716">
        <v>28238.61</v>
      </c>
      <c r="L1716">
        <v>24668.91</v>
      </c>
      <c r="M1716">
        <v>9555.4460999999992</v>
      </c>
      <c r="N1716">
        <v>70</v>
      </c>
      <c r="O1716">
        <v>84</v>
      </c>
      <c r="P1716">
        <v>244</v>
      </c>
      <c r="Q1716">
        <v>14135.95</v>
      </c>
      <c r="R1716">
        <v>11004.94</v>
      </c>
      <c r="S1716">
        <v>8186.63</v>
      </c>
      <c r="T1716">
        <v>4267.6958999999997</v>
      </c>
      <c r="U1716">
        <v>70</v>
      </c>
      <c r="V1716">
        <v>105</v>
      </c>
      <c r="W1716">
        <v>331</v>
      </c>
      <c r="X1716">
        <v>21350.94</v>
      </c>
      <c r="Y1716">
        <v>17233.669999999998</v>
      </c>
      <c r="Z1716">
        <v>16482.28</v>
      </c>
      <c r="AA1716">
        <v>5287.7502000000004</v>
      </c>
      <c r="AB1716">
        <v>70</v>
      </c>
      <c r="AC1716">
        <v>69</v>
      </c>
      <c r="AD1716">
        <v>48</v>
      </c>
      <c r="AE1716">
        <v>67</v>
      </c>
      <c r="AF1716">
        <v>70</v>
      </c>
      <c r="AG1716">
        <v>69</v>
      </c>
      <c r="AH1716">
        <v>48</v>
      </c>
      <c r="AI1716">
        <v>67</v>
      </c>
      <c r="AJ1716">
        <v>70</v>
      </c>
      <c r="AK1716">
        <v>69</v>
      </c>
      <c r="AL1716">
        <v>48</v>
      </c>
      <c r="AM1716">
        <v>67</v>
      </c>
    </row>
    <row r="1717" spans="1:39" x14ac:dyDescent="0.15">
      <c r="A1717" t="s">
        <v>225</v>
      </c>
      <c r="B1717">
        <v>70</v>
      </c>
      <c r="C1717">
        <v>1</v>
      </c>
      <c r="D1717">
        <v>0</v>
      </c>
      <c r="E1717" t="s">
        <v>28</v>
      </c>
      <c r="F1717" t="s">
        <v>206</v>
      </c>
      <c r="G1717">
        <v>8504</v>
      </c>
      <c r="H1717">
        <v>9585</v>
      </c>
      <c r="I1717">
        <v>24321</v>
      </c>
      <c r="J1717">
        <v>1495580.15</v>
      </c>
      <c r="K1717">
        <v>1253670.43</v>
      </c>
      <c r="L1717">
        <v>1181503.48</v>
      </c>
      <c r="M1717">
        <v>408135.54499999998</v>
      </c>
      <c r="N1717">
        <v>3499</v>
      </c>
      <c r="O1717">
        <v>3850</v>
      </c>
      <c r="P1717">
        <v>10563</v>
      </c>
      <c r="Q1717">
        <v>629657.74</v>
      </c>
      <c r="R1717">
        <v>514869.68</v>
      </c>
      <c r="S1717">
        <v>461986.25</v>
      </c>
      <c r="T1717">
        <v>189326.36619999999</v>
      </c>
      <c r="U1717">
        <v>5005</v>
      </c>
      <c r="V1717">
        <v>5735</v>
      </c>
      <c r="W1717">
        <v>13758</v>
      </c>
      <c r="X1717">
        <v>865922.41</v>
      </c>
      <c r="Y1717">
        <v>738800.75</v>
      </c>
      <c r="Z1717">
        <v>719517.23</v>
      </c>
      <c r="AA1717">
        <v>218809.17879999999</v>
      </c>
      <c r="AB1717">
        <v>8377</v>
      </c>
      <c r="AC1717">
        <v>6240</v>
      </c>
      <c r="AD1717">
        <v>4928</v>
      </c>
      <c r="AE1717">
        <v>3945</v>
      </c>
      <c r="AF1717">
        <v>3480</v>
      </c>
      <c r="AG1717">
        <v>3285</v>
      </c>
      <c r="AH1717">
        <v>2664</v>
      </c>
      <c r="AI1717">
        <v>1868</v>
      </c>
      <c r="AJ1717">
        <v>4897</v>
      </c>
      <c r="AK1717">
        <v>2955</v>
      </c>
      <c r="AL1717">
        <v>2264</v>
      </c>
      <c r="AM1717">
        <v>2077</v>
      </c>
    </row>
    <row r="1718" spans="1:39" x14ac:dyDescent="0.15">
      <c r="A1718" t="s">
        <v>225</v>
      </c>
      <c r="B1718">
        <v>70</v>
      </c>
      <c r="C1718">
        <v>1</v>
      </c>
      <c r="D1718">
        <v>0</v>
      </c>
      <c r="E1718" t="s">
        <v>30</v>
      </c>
      <c r="F1718" t="s">
        <v>206</v>
      </c>
      <c r="G1718">
        <v>12</v>
      </c>
      <c r="H1718">
        <v>13</v>
      </c>
      <c r="I1718">
        <v>29</v>
      </c>
      <c r="J1718">
        <v>2096.89</v>
      </c>
      <c r="K1718">
        <v>1770.16</v>
      </c>
      <c r="L1718">
        <v>1770.16</v>
      </c>
      <c r="M1718">
        <v>573.51260000000002</v>
      </c>
      <c r="N1718">
        <v>5</v>
      </c>
      <c r="O1718">
        <v>6</v>
      </c>
      <c r="P1718">
        <v>11</v>
      </c>
      <c r="Q1718">
        <v>970.98</v>
      </c>
      <c r="R1718">
        <v>727.8</v>
      </c>
      <c r="S1718">
        <v>727.8</v>
      </c>
      <c r="T1718">
        <v>249.05260000000001</v>
      </c>
      <c r="U1718">
        <v>7</v>
      </c>
      <c r="V1718">
        <v>7</v>
      </c>
      <c r="W1718">
        <v>18</v>
      </c>
      <c r="X1718">
        <v>1125.9100000000001</v>
      </c>
      <c r="Y1718">
        <v>1042.3599999999999</v>
      </c>
      <c r="Z1718">
        <v>1042.3599999999999</v>
      </c>
      <c r="AA1718">
        <v>324.45999999999998</v>
      </c>
      <c r="AB1718">
        <v>12</v>
      </c>
      <c r="AC1718">
        <v>9</v>
      </c>
      <c r="AD1718">
        <v>7</v>
      </c>
      <c r="AE1718">
        <v>7</v>
      </c>
      <c r="AF1718">
        <v>5</v>
      </c>
      <c r="AG1718">
        <v>4</v>
      </c>
      <c r="AH1718">
        <v>3</v>
      </c>
      <c r="AI1718">
        <v>3</v>
      </c>
      <c r="AJ1718">
        <v>7</v>
      </c>
      <c r="AK1718">
        <v>5</v>
      </c>
      <c r="AL1718">
        <v>4</v>
      </c>
      <c r="AM1718">
        <v>4</v>
      </c>
    </row>
    <row r="1719" spans="1:39" x14ac:dyDescent="0.15">
      <c r="A1719" t="s">
        <v>225</v>
      </c>
      <c r="B1719">
        <v>70</v>
      </c>
      <c r="C1719">
        <v>1</v>
      </c>
      <c r="D1719">
        <v>0</v>
      </c>
      <c r="E1719" t="s">
        <v>29</v>
      </c>
      <c r="F1719" t="s">
        <v>206</v>
      </c>
      <c r="G1719">
        <v>85</v>
      </c>
      <c r="H1719">
        <v>109</v>
      </c>
      <c r="I1719">
        <v>298</v>
      </c>
      <c r="J1719">
        <v>17290.68</v>
      </c>
      <c r="K1719">
        <v>13631.78</v>
      </c>
      <c r="L1719">
        <v>12679.74</v>
      </c>
      <c r="M1719">
        <v>5526.6256999999996</v>
      </c>
      <c r="N1719">
        <v>56</v>
      </c>
      <c r="O1719">
        <v>76</v>
      </c>
      <c r="P1719">
        <v>210</v>
      </c>
      <c r="Q1719">
        <v>11822.88</v>
      </c>
      <c r="R1719">
        <v>9129.16</v>
      </c>
      <c r="S1719">
        <v>8606.48</v>
      </c>
      <c r="T1719">
        <v>4116.1241</v>
      </c>
      <c r="U1719">
        <v>29</v>
      </c>
      <c r="V1719">
        <v>33</v>
      </c>
      <c r="W1719">
        <v>88</v>
      </c>
      <c r="X1719">
        <v>5467.8</v>
      </c>
      <c r="Y1719">
        <v>4502.62</v>
      </c>
      <c r="Z1719">
        <v>4073.26</v>
      </c>
      <c r="AA1719">
        <v>1410.5016000000001</v>
      </c>
      <c r="AB1719">
        <v>84</v>
      </c>
      <c r="AC1719">
        <v>69</v>
      </c>
      <c r="AD1719">
        <v>60</v>
      </c>
      <c r="AE1719">
        <v>47</v>
      </c>
      <c r="AF1719">
        <v>56</v>
      </c>
      <c r="AG1719">
        <v>53</v>
      </c>
      <c r="AH1719">
        <v>46</v>
      </c>
      <c r="AI1719">
        <v>31</v>
      </c>
      <c r="AJ1719">
        <v>28</v>
      </c>
      <c r="AK1719">
        <v>16</v>
      </c>
      <c r="AL1719">
        <v>14</v>
      </c>
      <c r="AM1719">
        <v>16</v>
      </c>
    </row>
    <row r="1720" spans="1:39" x14ac:dyDescent="0.15">
      <c r="A1720" t="s">
        <v>225</v>
      </c>
      <c r="B1720">
        <v>70</v>
      </c>
      <c r="C1720">
        <v>1</v>
      </c>
      <c r="D1720">
        <v>0</v>
      </c>
      <c r="E1720" t="s">
        <v>32</v>
      </c>
      <c r="F1720" t="s">
        <v>206</v>
      </c>
      <c r="G1720">
        <v>1066</v>
      </c>
      <c r="H1720">
        <v>1259</v>
      </c>
      <c r="I1720">
        <v>3328</v>
      </c>
      <c r="J1720">
        <v>213715.58</v>
      </c>
      <c r="K1720">
        <v>165406.32999999999</v>
      </c>
      <c r="L1720">
        <v>159695.32999999999</v>
      </c>
      <c r="M1720">
        <v>55241.047899999998</v>
      </c>
      <c r="N1720">
        <v>209</v>
      </c>
      <c r="O1720">
        <v>234</v>
      </c>
      <c r="P1720">
        <v>652</v>
      </c>
      <c r="Q1720">
        <v>42906.09</v>
      </c>
      <c r="R1720">
        <v>31723.39</v>
      </c>
      <c r="S1720">
        <v>27963.53</v>
      </c>
      <c r="T1720">
        <v>12368.0499</v>
      </c>
      <c r="U1720">
        <v>857</v>
      </c>
      <c r="V1720">
        <v>1025</v>
      </c>
      <c r="W1720">
        <v>2676</v>
      </c>
      <c r="X1720">
        <v>170809.49</v>
      </c>
      <c r="Y1720">
        <v>133682.94</v>
      </c>
      <c r="Z1720">
        <v>131731.79999999999</v>
      </c>
      <c r="AA1720">
        <v>42872.998</v>
      </c>
      <c r="AB1720">
        <v>1059</v>
      </c>
      <c r="AC1720">
        <v>680</v>
      </c>
      <c r="AD1720">
        <v>546</v>
      </c>
      <c r="AE1720">
        <v>623</v>
      </c>
      <c r="AF1720">
        <v>207</v>
      </c>
      <c r="AG1720">
        <v>169</v>
      </c>
      <c r="AH1720">
        <v>149</v>
      </c>
      <c r="AI1720">
        <v>152</v>
      </c>
      <c r="AJ1720">
        <v>852</v>
      </c>
      <c r="AK1720">
        <v>511</v>
      </c>
      <c r="AL1720">
        <v>397</v>
      </c>
      <c r="AM1720">
        <v>471</v>
      </c>
    </row>
    <row r="1721" spans="1:39" x14ac:dyDescent="0.15">
      <c r="A1721" t="s">
        <v>225</v>
      </c>
      <c r="B1721">
        <v>70</v>
      </c>
      <c r="C1721">
        <v>1</v>
      </c>
      <c r="D1721">
        <v>1</v>
      </c>
      <c r="E1721" t="s">
        <v>28</v>
      </c>
      <c r="F1721" t="s">
        <v>206</v>
      </c>
      <c r="G1721">
        <v>32943</v>
      </c>
      <c r="H1721">
        <v>40061</v>
      </c>
      <c r="I1721">
        <v>100621</v>
      </c>
      <c r="J1721">
        <v>5935992.9400000004</v>
      </c>
      <c r="K1721">
        <v>5006136.09</v>
      </c>
      <c r="L1721">
        <v>4702246.8600000003</v>
      </c>
      <c r="M1721">
        <v>1652387.4705000001</v>
      </c>
      <c r="N1721">
        <v>14927</v>
      </c>
      <c r="O1721">
        <v>17034</v>
      </c>
      <c r="P1721">
        <v>48058</v>
      </c>
      <c r="Q1721">
        <v>2679459.7599999998</v>
      </c>
      <c r="R1721">
        <v>2243398.4900000002</v>
      </c>
      <c r="S1721">
        <v>2035170.24</v>
      </c>
      <c r="T1721">
        <v>832279.64769999997</v>
      </c>
      <c r="U1721">
        <v>18016</v>
      </c>
      <c r="V1721">
        <v>23027</v>
      </c>
      <c r="W1721">
        <v>52563</v>
      </c>
      <c r="X1721">
        <v>3256533.18</v>
      </c>
      <c r="Y1721">
        <v>2762737.6</v>
      </c>
      <c r="Z1721">
        <v>2667076.62</v>
      </c>
      <c r="AA1721">
        <v>820107.82279999997</v>
      </c>
      <c r="AB1721">
        <v>31564</v>
      </c>
      <c r="AC1721">
        <v>30466</v>
      </c>
      <c r="AD1721">
        <v>19729</v>
      </c>
      <c r="AE1721">
        <v>28384</v>
      </c>
      <c r="AF1721">
        <v>14504</v>
      </c>
      <c r="AG1721">
        <v>14379</v>
      </c>
      <c r="AH1721">
        <v>10297</v>
      </c>
      <c r="AI1721">
        <v>13274</v>
      </c>
      <c r="AJ1721">
        <v>17060</v>
      </c>
      <c r="AK1721">
        <v>16087</v>
      </c>
      <c r="AL1721">
        <v>9432</v>
      </c>
      <c r="AM1721">
        <v>15110</v>
      </c>
    </row>
    <row r="1722" spans="1:39" x14ac:dyDescent="0.15">
      <c r="A1722" t="s">
        <v>225</v>
      </c>
      <c r="B1722">
        <v>70</v>
      </c>
      <c r="C1722">
        <v>1</v>
      </c>
      <c r="D1722">
        <v>1</v>
      </c>
      <c r="E1722" t="s">
        <v>30</v>
      </c>
      <c r="F1722" t="s">
        <v>206</v>
      </c>
      <c r="G1722">
        <v>3263</v>
      </c>
      <c r="H1722">
        <v>4039</v>
      </c>
      <c r="I1722">
        <v>9741</v>
      </c>
      <c r="J1722">
        <v>583004.59</v>
      </c>
      <c r="K1722">
        <v>500388.22</v>
      </c>
      <c r="L1722">
        <v>466722.57</v>
      </c>
      <c r="M1722">
        <v>159876.64610000001</v>
      </c>
      <c r="N1722">
        <v>1370</v>
      </c>
      <c r="O1722">
        <v>1584</v>
      </c>
      <c r="P1722">
        <v>4239</v>
      </c>
      <c r="Q1722">
        <v>242781.35</v>
      </c>
      <c r="R1722">
        <v>206572.74</v>
      </c>
      <c r="S1722">
        <v>183585.5</v>
      </c>
      <c r="T1722">
        <v>74180.005900000004</v>
      </c>
      <c r="U1722">
        <v>1893</v>
      </c>
      <c r="V1722">
        <v>2455</v>
      </c>
      <c r="W1722">
        <v>5502</v>
      </c>
      <c r="X1722">
        <v>340223.24</v>
      </c>
      <c r="Y1722">
        <v>293815.48</v>
      </c>
      <c r="Z1722">
        <v>283137.07</v>
      </c>
      <c r="AA1722">
        <v>85696.640199999994</v>
      </c>
      <c r="AB1722">
        <v>3085</v>
      </c>
      <c r="AC1722">
        <v>3105</v>
      </c>
      <c r="AD1722">
        <v>1776</v>
      </c>
      <c r="AE1722">
        <v>3147</v>
      </c>
      <c r="AF1722">
        <v>1299</v>
      </c>
      <c r="AG1722">
        <v>1311</v>
      </c>
      <c r="AH1722">
        <v>867</v>
      </c>
      <c r="AI1722">
        <v>1325</v>
      </c>
      <c r="AJ1722">
        <v>1786</v>
      </c>
      <c r="AK1722">
        <v>1794</v>
      </c>
      <c r="AL1722">
        <v>909</v>
      </c>
      <c r="AM1722">
        <v>1822</v>
      </c>
    </row>
    <row r="1723" spans="1:39" x14ac:dyDescent="0.15">
      <c r="A1723" t="s">
        <v>225</v>
      </c>
      <c r="B1723">
        <v>70</v>
      </c>
      <c r="C1723">
        <v>1</v>
      </c>
      <c r="D1723">
        <v>1</v>
      </c>
      <c r="E1723" t="s">
        <v>29</v>
      </c>
      <c r="F1723" t="s">
        <v>206</v>
      </c>
      <c r="G1723">
        <v>42256</v>
      </c>
      <c r="H1723">
        <v>54315</v>
      </c>
      <c r="I1723">
        <v>139096</v>
      </c>
      <c r="J1723">
        <v>8294474.2599999998</v>
      </c>
      <c r="K1723">
        <v>6579533.4800000004</v>
      </c>
      <c r="L1723">
        <v>6201313.6299999999</v>
      </c>
      <c r="M1723">
        <v>2278340.0984</v>
      </c>
      <c r="N1723">
        <v>14557</v>
      </c>
      <c r="O1723">
        <v>17163</v>
      </c>
      <c r="P1723">
        <v>50988</v>
      </c>
      <c r="Q1723">
        <v>2826279.58</v>
      </c>
      <c r="R1723">
        <v>2225606.56</v>
      </c>
      <c r="S1723">
        <v>2012415.35</v>
      </c>
      <c r="T1723">
        <v>891365.28879999998</v>
      </c>
      <c r="U1723">
        <v>27699</v>
      </c>
      <c r="V1723">
        <v>37152</v>
      </c>
      <c r="W1723">
        <v>88108</v>
      </c>
      <c r="X1723">
        <v>5468194.6799999997</v>
      </c>
      <c r="Y1723">
        <v>4353926.92</v>
      </c>
      <c r="Z1723">
        <v>4188898.28</v>
      </c>
      <c r="AA1723">
        <v>1386974.8096</v>
      </c>
      <c r="AB1723">
        <v>40815</v>
      </c>
      <c r="AC1723">
        <v>40770</v>
      </c>
      <c r="AD1723">
        <v>27594</v>
      </c>
      <c r="AE1723">
        <v>40536</v>
      </c>
      <c r="AF1723">
        <v>14064</v>
      </c>
      <c r="AG1723">
        <v>14097</v>
      </c>
      <c r="AH1723">
        <v>10732</v>
      </c>
      <c r="AI1723">
        <v>13970</v>
      </c>
      <c r="AJ1723">
        <v>26751</v>
      </c>
      <c r="AK1723">
        <v>26673</v>
      </c>
      <c r="AL1723">
        <v>16862</v>
      </c>
      <c r="AM1723">
        <v>26566</v>
      </c>
    </row>
    <row r="1724" spans="1:39" x14ac:dyDescent="0.15">
      <c r="A1724" t="s">
        <v>225</v>
      </c>
      <c r="B1724">
        <v>70</v>
      </c>
      <c r="C1724">
        <v>1</v>
      </c>
      <c r="D1724">
        <v>1</v>
      </c>
      <c r="E1724" t="s">
        <v>31</v>
      </c>
      <c r="F1724" t="s">
        <v>206</v>
      </c>
      <c r="G1724">
        <v>1</v>
      </c>
      <c r="H1724">
        <v>3</v>
      </c>
      <c r="I1724">
        <v>3</v>
      </c>
      <c r="J1724">
        <v>217</v>
      </c>
      <c r="K1724">
        <v>212</v>
      </c>
      <c r="L1724">
        <v>158</v>
      </c>
      <c r="M1724">
        <v>50.03</v>
      </c>
      <c r="N1724">
        <v>0</v>
      </c>
      <c r="O1724">
        <v>0</v>
      </c>
      <c r="P1724">
        <v>0</v>
      </c>
      <c r="Q1724">
        <v>0</v>
      </c>
      <c r="R1724">
        <v>0</v>
      </c>
      <c r="S1724">
        <v>0</v>
      </c>
      <c r="T1724">
        <v>0</v>
      </c>
      <c r="U1724">
        <v>1</v>
      </c>
      <c r="V1724">
        <v>3</v>
      </c>
      <c r="W1724">
        <v>3</v>
      </c>
      <c r="X1724">
        <v>217</v>
      </c>
      <c r="Y1724">
        <v>212</v>
      </c>
      <c r="Z1724">
        <v>158</v>
      </c>
      <c r="AA1724">
        <v>50.03</v>
      </c>
      <c r="AB1724">
        <v>1</v>
      </c>
      <c r="AC1724">
        <v>1</v>
      </c>
      <c r="AD1724">
        <v>0</v>
      </c>
      <c r="AE1724">
        <v>1</v>
      </c>
      <c r="AF1724">
        <v>0</v>
      </c>
      <c r="AG1724">
        <v>0</v>
      </c>
      <c r="AH1724">
        <v>0</v>
      </c>
      <c r="AI1724">
        <v>0</v>
      </c>
      <c r="AJ1724">
        <v>1</v>
      </c>
      <c r="AK1724">
        <v>1</v>
      </c>
      <c r="AL1724">
        <v>0</v>
      </c>
      <c r="AM1724">
        <v>1</v>
      </c>
    </row>
    <row r="1725" spans="1:39" x14ac:dyDescent="0.15">
      <c r="A1725" t="s">
        <v>225</v>
      </c>
      <c r="B1725">
        <v>70</v>
      </c>
      <c r="C1725">
        <v>1</v>
      </c>
      <c r="D1725">
        <v>1</v>
      </c>
      <c r="E1725" t="s">
        <v>32</v>
      </c>
      <c r="F1725" t="s">
        <v>206</v>
      </c>
      <c r="G1725">
        <v>1424</v>
      </c>
      <c r="H1725">
        <v>1797</v>
      </c>
      <c r="I1725">
        <v>4814</v>
      </c>
      <c r="J1725">
        <v>300003.33</v>
      </c>
      <c r="K1725">
        <v>232346.5</v>
      </c>
      <c r="L1725">
        <v>222804.03</v>
      </c>
      <c r="M1725">
        <v>78765.756099999999</v>
      </c>
      <c r="N1725">
        <v>291</v>
      </c>
      <c r="O1725">
        <v>329</v>
      </c>
      <c r="P1725">
        <v>1024</v>
      </c>
      <c r="Q1725">
        <v>58512.84</v>
      </c>
      <c r="R1725">
        <v>45752.69</v>
      </c>
      <c r="S1725">
        <v>40491.660000000003</v>
      </c>
      <c r="T1725">
        <v>17738.552100000001</v>
      </c>
      <c r="U1725">
        <v>1133</v>
      </c>
      <c r="V1725">
        <v>1468</v>
      </c>
      <c r="W1725">
        <v>3790</v>
      </c>
      <c r="X1725">
        <v>241490.49</v>
      </c>
      <c r="Y1725">
        <v>186593.81</v>
      </c>
      <c r="Z1725">
        <v>182312.37</v>
      </c>
      <c r="AA1725">
        <v>61027.203999999998</v>
      </c>
      <c r="AB1725">
        <v>1397</v>
      </c>
      <c r="AC1725">
        <v>1276</v>
      </c>
      <c r="AD1725">
        <v>836</v>
      </c>
      <c r="AE1725">
        <v>1228</v>
      </c>
      <c r="AF1725">
        <v>284</v>
      </c>
      <c r="AG1725">
        <v>257</v>
      </c>
      <c r="AH1725">
        <v>180</v>
      </c>
      <c r="AI1725">
        <v>261</v>
      </c>
      <c r="AJ1725">
        <v>1113</v>
      </c>
      <c r="AK1725">
        <v>1019</v>
      </c>
      <c r="AL1725">
        <v>656</v>
      </c>
      <c r="AM1725">
        <v>967</v>
      </c>
    </row>
    <row r="1726" spans="1:39" x14ac:dyDescent="0.15">
      <c r="A1726" t="s">
        <v>225</v>
      </c>
      <c r="B1726">
        <v>70</v>
      </c>
      <c r="C1726">
        <v>1</v>
      </c>
      <c r="D1726">
        <v>2</v>
      </c>
      <c r="E1726" t="s">
        <v>28</v>
      </c>
      <c r="F1726" t="s">
        <v>206</v>
      </c>
      <c r="G1726">
        <v>11121</v>
      </c>
      <c r="H1726">
        <v>12566</v>
      </c>
      <c r="I1726">
        <v>31447</v>
      </c>
      <c r="J1726">
        <v>1966603.91</v>
      </c>
      <c r="K1726">
        <v>1656707.75</v>
      </c>
      <c r="L1726">
        <v>1562927.91</v>
      </c>
      <c r="M1726">
        <v>525273.83649999998</v>
      </c>
      <c r="N1726">
        <v>4440</v>
      </c>
      <c r="O1726">
        <v>4783</v>
      </c>
      <c r="P1726">
        <v>13015</v>
      </c>
      <c r="Q1726">
        <v>798730.16</v>
      </c>
      <c r="R1726">
        <v>654611.93999999994</v>
      </c>
      <c r="S1726">
        <v>584410.51</v>
      </c>
      <c r="T1726">
        <v>233664.7028</v>
      </c>
      <c r="U1726">
        <v>6681</v>
      </c>
      <c r="V1726">
        <v>7783</v>
      </c>
      <c r="W1726">
        <v>18432</v>
      </c>
      <c r="X1726">
        <v>1167873.75</v>
      </c>
      <c r="Y1726">
        <v>1002095.81</v>
      </c>
      <c r="Z1726">
        <v>978517.4</v>
      </c>
      <c r="AA1726">
        <v>291609.13370000001</v>
      </c>
      <c r="AB1726">
        <v>10751</v>
      </c>
      <c r="AC1726">
        <v>9355</v>
      </c>
      <c r="AD1726">
        <v>4422</v>
      </c>
      <c r="AE1726">
        <v>9059</v>
      </c>
      <c r="AF1726">
        <v>4312</v>
      </c>
      <c r="AG1726">
        <v>4121</v>
      </c>
      <c r="AH1726">
        <v>2238</v>
      </c>
      <c r="AI1726">
        <v>3903</v>
      </c>
      <c r="AJ1726">
        <v>6439</v>
      </c>
      <c r="AK1726">
        <v>5234</v>
      </c>
      <c r="AL1726">
        <v>2184</v>
      </c>
      <c r="AM1726">
        <v>5156</v>
      </c>
    </row>
    <row r="1727" spans="1:39" x14ac:dyDescent="0.15">
      <c r="A1727" t="s">
        <v>225</v>
      </c>
      <c r="B1727">
        <v>70</v>
      </c>
      <c r="C1727">
        <v>1</v>
      </c>
      <c r="D1727">
        <v>2</v>
      </c>
      <c r="E1727" t="s">
        <v>30</v>
      </c>
      <c r="F1727" t="s">
        <v>206</v>
      </c>
      <c r="G1727">
        <v>1401</v>
      </c>
      <c r="H1727">
        <v>1590</v>
      </c>
      <c r="I1727">
        <v>3945</v>
      </c>
      <c r="J1727">
        <v>248365.12</v>
      </c>
      <c r="K1727">
        <v>208873.36</v>
      </c>
      <c r="L1727">
        <v>194991.59</v>
      </c>
      <c r="M1727">
        <v>66040.303799999994</v>
      </c>
      <c r="N1727">
        <v>513</v>
      </c>
      <c r="O1727">
        <v>552</v>
      </c>
      <c r="P1727">
        <v>1502</v>
      </c>
      <c r="Q1727">
        <v>94133.82</v>
      </c>
      <c r="R1727">
        <v>76627.929999999993</v>
      </c>
      <c r="S1727">
        <v>66726.740000000005</v>
      </c>
      <c r="T1727">
        <v>27567.941999999999</v>
      </c>
      <c r="U1727">
        <v>888</v>
      </c>
      <c r="V1727">
        <v>1038</v>
      </c>
      <c r="W1727">
        <v>2443</v>
      </c>
      <c r="X1727">
        <v>154231.29999999999</v>
      </c>
      <c r="Y1727">
        <v>132245.43</v>
      </c>
      <c r="Z1727">
        <v>128264.85</v>
      </c>
      <c r="AA1727">
        <v>38472.361799999999</v>
      </c>
      <c r="AB1727">
        <v>1324</v>
      </c>
      <c r="AC1727">
        <v>1215</v>
      </c>
      <c r="AD1727">
        <v>538</v>
      </c>
      <c r="AE1727">
        <v>1363</v>
      </c>
      <c r="AF1727">
        <v>486</v>
      </c>
      <c r="AG1727">
        <v>485</v>
      </c>
      <c r="AH1727">
        <v>256</v>
      </c>
      <c r="AI1727">
        <v>500</v>
      </c>
      <c r="AJ1727">
        <v>838</v>
      </c>
      <c r="AK1727">
        <v>730</v>
      </c>
      <c r="AL1727">
        <v>282</v>
      </c>
      <c r="AM1727">
        <v>863</v>
      </c>
    </row>
    <row r="1728" spans="1:39" x14ac:dyDescent="0.15">
      <c r="A1728" t="s">
        <v>225</v>
      </c>
      <c r="B1728">
        <v>70</v>
      </c>
      <c r="C1728">
        <v>1</v>
      </c>
      <c r="D1728">
        <v>2</v>
      </c>
      <c r="E1728" t="s">
        <v>29</v>
      </c>
      <c r="F1728" t="s">
        <v>206</v>
      </c>
      <c r="G1728">
        <v>4627</v>
      </c>
      <c r="H1728">
        <v>5450</v>
      </c>
      <c r="I1728">
        <v>14362</v>
      </c>
      <c r="J1728">
        <v>894895.92</v>
      </c>
      <c r="K1728">
        <v>707786.31</v>
      </c>
      <c r="L1728">
        <v>671919.1</v>
      </c>
      <c r="M1728">
        <v>238820.71789999999</v>
      </c>
      <c r="N1728">
        <v>1507</v>
      </c>
      <c r="O1728">
        <v>1618</v>
      </c>
      <c r="P1728">
        <v>4803</v>
      </c>
      <c r="Q1728">
        <v>291499.84999999998</v>
      </c>
      <c r="R1728">
        <v>226204</v>
      </c>
      <c r="S1728">
        <v>202824.36</v>
      </c>
      <c r="T1728">
        <v>86407.0579</v>
      </c>
      <c r="U1728">
        <v>3120</v>
      </c>
      <c r="V1728">
        <v>3832</v>
      </c>
      <c r="W1728">
        <v>9559</v>
      </c>
      <c r="X1728">
        <v>603396.06999999995</v>
      </c>
      <c r="Y1728">
        <v>481582.31</v>
      </c>
      <c r="Z1728">
        <v>469094.74</v>
      </c>
      <c r="AA1728">
        <v>152413.66</v>
      </c>
      <c r="AB1728">
        <v>4467</v>
      </c>
      <c r="AC1728">
        <v>4286</v>
      </c>
      <c r="AD1728">
        <v>1937</v>
      </c>
      <c r="AE1728">
        <v>4459</v>
      </c>
      <c r="AF1728">
        <v>1459</v>
      </c>
      <c r="AG1728">
        <v>1418</v>
      </c>
      <c r="AH1728">
        <v>801</v>
      </c>
      <c r="AI1728">
        <v>1445</v>
      </c>
      <c r="AJ1728">
        <v>3008</v>
      </c>
      <c r="AK1728">
        <v>2868</v>
      </c>
      <c r="AL1728">
        <v>1136</v>
      </c>
      <c r="AM1728">
        <v>3014</v>
      </c>
    </row>
    <row r="1729" spans="1:39" x14ac:dyDescent="0.15">
      <c r="A1729" t="s">
        <v>225</v>
      </c>
      <c r="B1729">
        <v>70</v>
      </c>
      <c r="C1729">
        <v>1</v>
      </c>
      <c r="D1729">
        <v>2</v>
      </c>
      <c r="E1729" t="s">
        <v>32</v>
      </c>
      <c r="F1729" t="s">
        <v>206</v>
      </c>
      <c r="G1729">
        <v>741</v>
      </c>
      <c r="H1729">
        <v>864</v>
      </c>
      <c r="I1729">
        <v>2400</v>
      </c>
      <c r="J1729">
        <v>153922.04999999999</v>
      </c>
      <c r="K1729">
        <v>118108.85</v>
      </c>
      <c r="L1729">
        <v>113105.58</v>
      </c>
      <c r="M1729">
        <v>39525.965700000001</v>
      </c>
      <c r="N1729">
        <v>181</v>
      </c>
      <c r="O1729">
        <v>189</v>
      </c>
      <c r="P1729">
        <v>577</v>
      </c>
      <c r="Q1729">
        <v>37714.730000000003</v>
      </c>
      <c r="R1729">
        <v>27903.83</v>
      </c>
      <c r="S1729">
        <v>24630.91</v>
      </c>
      <c r="T1729">
        <v>10375.618399999999</v>
      </c>
      <c r="U1729">
        <v>560</v>
      </c>
      <c r="V1729">
        <v>675</v>
      </c>
      <c r="W1729">
        <v>1823</v>
      </c>
      <c r="X1729">
        <v>116207.32</v>
      </c>
      <c r="Y1729">
        <v>90205.02</v>
      </c>
      <c r="Z1729">
        <v>88474.67</v>
      </c>
      <c r="AA1729">
        <v>29150.347300000001</v>
      </c>
      <c r="AB1729">
        <v>722</v>
      </c>
      <c r="AC1729">
        <v>603</v>
      </c>
      <c r="AD1729">
        <v>274</v>
      </c>
      <c r="AE1729">
        <v>640</v>
      </c>
      <c r="AF1729">
        <v>179</v>
      </c>
      <c r="AG1729">
        <v>146</v>
      </c>
      <c r="AH1729">
        <v>82</v>
      </c>
      <c r="AI1729">
        <v>168</v>
      </c>
      <c r="AJ1729">
        <v>543</v>
      </c>
      <c r="AK1729">
        <v>457</v>
      </c>
      <c r="AL1729">
        <v>192</v>
      </c>
      <c r="AM1729">
        <v>472</v>
      </c>
    </row>
    <row r="1730" spans="1:39" x14ac:dyDescent="0.15">
      <c r="A1730" t="s">
        <v>225</v>
      </c>
      <c r="B1730">
        <v>70</v>
      </c>
      <c r="C1730">
        <v>2</v>
      </c>
      <c r="D1730">
        <v>0</v>
      </c>
      <c r="E1730" t="s">
        <v>28</v>
      </c>
      <c r="F1730" t="s">
        <v>206</v>
      </c>
      <c r="G1730">
        <v>147</v>
      </c>
      <c r="H1730">
        <v>320</v>
      </c>
      <c r="I1730">
        <v>557</v>
      </c>
      <c r="J1730">
        <v>31103.64</v>
      </c>
      <c r="K1730">
        <v>25651.64</v>
      </c>
      <c r="L1730">
        <v>20634.77</v>
      </c>
      <c r="M1730">
        <v>9351.7726000000002</v>
      </c>
      <c r="N1730">
        <v>147</v>
      </c>
      <c r="O1730">
        <v>156</v>
      </c>
      <c r="P1730">
        <v>322</v>
      </c>
      <c r="Q1730">
        <v>16548.25</v>
      </c>
      <c r="R1730">
        <v>12936.75</v>
      </c>
      <c r="S1730">
        <v>8906.0400000000009</v>
      </c>
      <c r="T1730">
        <v>5411.3671999999997</v>
      </c>
      <c r="U1730">
        <v>147</v>
      </c>
      <c r="V1730">
        <v>164</v>
      </c>
      <c r="W1730">
        <v>235</v>
      </c>
      <c r="X1730">
        <v>14555.39</v>
      </c>
      <c r="Y1730">
        <v>12714.89</v>
      </c>
      <c r="Z1730">
        <v>11728.73</v>
      </c>
      <c r="AA1730">
        <v>3940.4054000000001</v>
      </c>
      <c r="AB1730">
        <v>146</v>
      </c>
      <c r="AC1730">
        <v>140</v>
      </c>
      <c r="AD1730">
        <v>117</v>
      </c>
      <c r="AE1730">
        <v>109</v>
      </c>
      <c r="AF1730">
        <v>146</v>
      </c>
      <c r="AG1730">
        <v>140</v>
      </c>
      <c r="AH1730">
        <v>117</v>
      </c>
      <c r="AI1730">
        <v>109</v>
      </c>
      <c r="AJ1730">
        <v>146</v>
      </c>
      <c r="AK1730">
        <v>140</v>
      </c>
      <c r="AL1730">
        <v>117</v>
      </c>
      <c r="AM1730">
        <v>109</v>
      </c>
    </row>
    <row r="1731" spans="1:39" x14ac:dyDescent="0.15">
      <c r="A1731" t="s">
        <v>225</v>
      </c>
      <c r="B1731">
        <v>70</v>
      </c>
      <c r="C1731">
        <v>2</v>
      </c>
      <c r="D1731">
        <v>0</v>
      </c>
      <c r="E1731" t="s">
        <v>29</v>
      </c>
      <c r="F1731" t="s">
        <v>206</v>
      </c>
      <c r="G1731">
        <v>2</v>
      </c>
      <c r="H1731">
        <v>4</v>
      </c>
      <c r="I1731">
        <v>9</v>
      </c>
      <c r="J1731">
        <v>621.94000000000005</v>
      </c>
      <c r="K1731">
        <v>443.33</v>
      </c>
      <c r="L1731">
        <v>201.86</v>
      </c>
      <c r="M1731">
        <v>212.78960000000001</v>
      </c>
      <c r="N1731">
        <v>2</v>
      </c>
      <c r="O1731">
        <v>2</v>
      </c>
      <c r="P1731">
        <v>6</v>
      </c>
      <c r="Q1731">
        <v>514.99</v>
      </c>
      <c r="R1731">
        <v>339.88</v>
      </c>
      <c r="S1731">
        <v>98.41</v>
      </c>
      <c r="T1731">
        <v>163.5196</v>
      </c>
      <c r="U1731">
        <v>2</v>
      </c>
      <c r="V1731">
        <v>2</v>
      </c>
      <c r="W1731">
        <v>3</v>
      </c>
      <c r="X1731">
        <v>106.95</v>
      </c>
      <c r="Y1731">
        <v>103.45</v>
      </c>
      <c r="Z1731">
        <v>103.45</v>
      </c>
      <c r="AA1731">
        <v>49.27</v>
      </c>
      <c r="AB1731">
        <v>2</v>
      </c>
      <c r="AC1731">
        <v>2</v>
      </c>
      <c r="AD1731">
        <v>2</v>
      </c>
      <c r="AE1731">
        <v>1</v>
      </c>
      <c r="AF1731">
        <v>2</v>
      </c>
      <c r="AG1731">
        <v>2</v>
      </c>
      <c r="AH1731">
        <v>2</v>
      </c>
      <c r="AI1731">
        <v>1</v>
      </c>
      <c r="AJ1731">
        <v>2</v>
      </c>
      <c r="AK1731">
        <v>2</v>
      </c>
      <c r="AL1731">
        <v>2</v>
      </c>
      <c r="AM1731">
        <v>1</v>
      </c>
    </row>
    <row r="1732" spans="1:39" x14ac:dyDescent="0.15">
      <c r="A1732" t="s">
        <v>225</v>
      </c>
      <c r="B1732">
        <v>70</v>
      </c>
      <c r="C1732">
        <v>2</v>
      </c>
      <c r="D1732">
        <v>0</v>
      </c>
      <c r="E1732" t="s">
        <v>32</v>
      </c>
      <c r="F1732" t="s">
        <v>206</v>
      </c>
      <c r="G1732">
        <v>23</v>
      </c>
      <c r="H1732">
        <v>52</v>
      </c>
      <c r="I1732">
        <v>121</v>
      </c>
      <c r="J1732">
        <v>5860.26</v>
      </c>
      <c r="K1732">
        <v>4439.57</v>
      </c>
      <c r="L1732">
        <v>4094.74</v>
      </c>
      <c r="M1732">
        <v>1933.8525</v>
      </c>
      <c r="N1732">
        <v>23</v>
      </c>
      <c r="O1732">
        <v>25</v>
      </c>
      <c r="P1732">
        <v>68</v>
      </c>
      <c r="Q1732">
        <v>2911.46</v>
      </c>
      <c r="R1732">
        <v>2173.35</v>
      </c>
      <c r="S1732">
        <v>1828.52</v>
      </c>
      <c r="T1732">
        <v>1116.6923999999999</v>
      </c>
      <c r="U1732">
        <v>23</v>
      </c>
      <c r="V1732">
        <v>27</v>
      </c>
      <c r="W1732">
        <v>53</v>
      </c>
      <c r="X1732">
        <v>2948.8</v>
      </c>
      <c r="Y1732">
        <v>2266.2199999999998</v>
      </c>
      <c r="Z1732">
        <v>2266.2199999999998</v>
      </c>
      <c r="AA1732">
        <v>817.16010000000006</v>
      </c>
      <c r="AB1732">
        <v>22</v>
      </c>
      <c r="AC1732">
        <v>21</v>
      </c>
      <c r="AD1732">
        <v>19</v>
      </c>
      <c r="AE1732">
        <v>16</v>
      </c>
      <c r="AF1732">
        <v>22</v>
      </c>
      <c r="AG1732">
        <v>21</v>
      </c>
      <c r="AH1732">
        <v>19</v>
      </c>
      <c r="AI1732">
        <v>16</v>
      </c>
      <c r="AJ1732">
        <v>22</v>
      </c>
      <c r="AK1732">
        <v>21</v>
      </c>
      <c r="AL1732">
        <v>19</v>
      </c>
      <c r="AM1732">
        <v>16</v>
      </c>
    </row>
    <row r="1733" spans="1:39" x14ac:dyDescent="0.15">
      <c r="A1733" t="s">
        <v>225</v>
      </c>
      <c r="B1733">
        <v>70</v>
      </c>
      <c r="C1733">
        <v>2</v>
      </c>
      <c r="D1733">
        <v>1</v>
      </c>
      <c r="E1733" t="s">
        <v>28</v>
      </c>
      <c r="F1733" t="s">
        <v>206</v>
      </c>
      <c r="G1733">
        <v>1285</v>
      </c>
      <c r="H1733">
        <v>2833</v>
      </c>
      <c r="I1733">
        <v>5190</v>
      </c>
      <c r="J1733">
        <v>266391</v>
      </c>
      <c r="K1733">
        <v>221370.99</v>
      </c>
      <c r="L1733">
        <v>190460.62</v>
      </c>
      <c r="M1733">
        <v>82742.546900000001</v>
      </c>
      <c r="N1733">
        <v>1285</v>
      </c>
      <c r="O1733">
        <v>1386</v>
      </c>
      <c r="P1733">
        <v>2921</v>
      </c>
      <c r="Q1733">
        <v>139086.79999999999</v>
      </c>
      <c r="R1733">
        <v>111463.99</v>
      </c>
      <c r="S1733">
        <v>83911.92</v>
      </c>
      <c r="T1733">
        <v>48481.222300000001</v>
      </c>
      <c r="U1733">
        <v>1285</v>
      </c>
      <c r="V1733">
        <v>1447</v>
      </c>
      <c r="W1733">
        <v>2269</v>
      </c>
      <c r="X1733">
        <v>127304.2</v>
      </c>
      <c r="Y1733">
        <v>109907</v>
      </c>
      <c r="Z1733">
        <v>106548.7</v>
      </c>
      <c r="AA1733">
        <v>34261.3246</v>
      </c>
      <c r="AB1733">
        <v>1239</v>
      </c>
      <c r="AC1733">
        <v>1268</v>
      </c>
      <c r="AD1733">
        <v>928</v>
      </c>
      <c r="AE1733">
        <v>1192</v>
      </c>
      <c r="AF1733">
        <v>1239</v>
      </c>
      <c r="AG1733">
        <v>1268</v>
      </c>
      <c r="AH1733">
        <v>928</v>
      </c>
      <c r="AI1733">
        <v>1192</v>
      </c>
      <c r="AJ1733">
        <v>1239</v>
      </c>
      <c r="AK1733">
        <v>1268</v>
      </c>
      <c r="AL1733">
        <v>928</v>
      </c>
      <c r="AM1733">
        <v>1192</v>
      </c>
    </row>
    <row r="1734" spans="1:39" x14ac:dyDescent="0.15">
      <c r="A1734" t="s">
        <v>225</v>
      </c>
      <c r="B1734">
        <v>70</v>
      </c>
      <c r="C1734">
        <v>2</v>
      </c>
      <c r="D1734">
        <v>1</v>
      </c>
      <c r="E1734" t="s">
        <v>30</v>
      </c>
      <c r="F1734" t="s">
        <v>206</v>
      </c>
      <c r="G1734">
        <v>106</v>
      </c>
      <c r="H1734">
        <v>227</v>
      </c>
      <c r="I1734">
        <v>422</v>
      </c>
      <c r="J1734">
        <v>22145.61</v>
      </c>
      <c r="K1734">
        <v>18651.650000000001</v>
      </c>
      <c r="L1734">
        <v>15581</v>
      </c>
      <c r="M1734">
        <v>6604.4969000000001</v>
      </c>
      <c r="N1734">
        <v>106</v>
      </c>
      <c r="O1734">
        <v>114</v>
      </c>
      <c r="P1734">
        <v>227</v>
      </c>
      <c r="Q1734">
        <v>11498.63</v>
      </c>
      <c r="R1734">
        <v>9549.81</v>
      </c>
      <c r="S1734">
        <v>7056.85</v>
      </c>
      <c r="T1734">
        <v>3814.5054</v>
      </c>
      <c r="U1734">
        <v>106</v>
      </c>
      <c r="V1734">
        <v>113</v>
      </c>
      <c r="W1734">
        <v>195</v>
      </c>
      <c r="X1734">
        <v>10646.98</v>
      </c>
      <c r="Y1734">
        <v>9101.84</v>
      </c>
      <c r="Z1734">
        <v>8524.15</v>
      </c>
      <c r="AA1734">
        <v>2789.9915000000001</v>
      </c>
      <c r="AB1734">
        <v>98</v>
      </c>
      <c r="AC1734">
        <v>105</v>
      </c>
      <c r="AD1734">
        <v>74</v>
      </c>
      <c r="AE1734">
        <v>101</v>
      </c>
      <c r="AF1734">
        <v>98</v>
      </c>
      <c r="AG1734">
        <v>105</v>
      </c>
      <c r="AH1734">
        <v>74</v>
      </c>
      <c r="AI1734">
        <v>101</v>
      </c>
      <c r="AJ1734">
        <v>98</v>
      </c>
      <c r="AK1734">
        <v>105</v>
      </c>
      <c r="AL1734">
        <v>74</v>
      </c>
      <c r="AM1734">
        <v>101</v>
      </c>
    </row>
    <row r="1735" spans="1:39" x14ac:dyDescent="0.15">
      <c r="A1735" t="s">
        <v>225</v>
      </c>
      <c r="B1735">
        <v>70</v>
      </c>
      <c r="C1735">
        <v>2</v>
      </c>
      <c r="D1735">
        <v>1</v>
      </c>
      <c r="E1735" t="s">
        <v>29</v>
      </c>
      <c r="F1735" t="s">
        <v>206</v>
      </c>
      <c r="G1735">
        <v>2447</v>
      </c>
      <c r="H1735">
        <v>5601</v>
      </c>
      <c r="I1735">
        <v>10625</v>
      </c>
      <c r="J1735">
        <v>551433.53</v>
      </c>
      <c r="K1735">
        <v>426490.33</v>
      </c>
      <c r="L1735">
        <v>368943.9</v>
      </c>
      <c r="M1735">
        <v>169791.98439999999</v>
      </c>
      <c r="N1735">
        <v>2447</v>
      </c>
      <c r="O1735">
        <v>2674</v>
      </c>
      <c r="P1735">
        <v>5671</v>
      </c>
      <c r="Q1735">
        <v>271360.03000000003</v>
      </c>
      <c r="R1735">
        <v>204047.59</v>
      </c>
      <c r="S1735">
        <v>155597.70000000001</v>
      </c>
      <c r="T1735">
        <v>94823.187999999995</v>
      </c>
      <c r="U1735">
        <v>2447</v>
      </c>
      <c r="V1735">
        <v>2927</v>
      </c>
      <c r="W1735">
        <v>4954</v>
      </c>
      <c r="X1735">
        <v>280073.5</v>
      </c>
      <c r="Y1735">
        <v>222442.74</v>
      </c>
      <c r="Z1735">
        <v>213346.2</v>
      </c>
      <c r="AA1735">
        <v>74968.796400000007</v>
      </c>
      <c r="AB1735">
        <v>2344</v>
      </c>
      <c r="AC1735">
        <v>2422</v>
      </c>
      <c r="AD1735">
        <v>1915</v>
      </c>
      <c r="AE1735">
        <v>2361</v>
      </c>
      <c r="AF1735">
        <v>2344</v>
      </c>
      <c r="AG1735">
        <v>2422</v>
      </c>
      <c r="AH1735">
        <v>1915</v>
      </c>
      <c r="AI1735">
        <v>2361</v>
      </c>
      <c r="AJ1735">
        <v>2344</v>
      </c>
      <c r="AK1735">
        <v>2422</v>
      </c>
      <c r="AL1735">
        <v>1915</v>
      </c>
      <c r="AM1735">
        <v>2361</v>
      </c>
    </row>
    <row r="1736" spans="1:39" x14ac:dyDescent="0.15">
      <c r="A1736" t="s">
        <v>225</v>
      </c>
      <c r="B1736">
        <v>70</v>
      </c>
      <c r="C1736">
        <v>2</v>
      </c>
      <c r="D1736">
        <v>1</v>
      </c>
      <c r="E1736" t="s">
        <v>31</v>
      </c>
      <c r="F1736" t="s">
        <v>206</v>
      </c>
      <c r="G1736">
        <v>1</v>
      </c>
      <c r="H1736">
        <v>4</v>
      </c>
      <c r="I1736">
        <v>4</v>
      </c>
      <c r="J1736">
        <v>223.97</v>
      </c>
      <c r="K1736">
        <v>183.22</v>
      </c>
      <c r="L1736">
        <v>183.22</v>
      </c>
      <c r="M1736">
        <v>63.378</v>
      </c>
      <c r="N1736">
        <v>1</v>
      </c>
      <c r="O1736">
        <v>2</v>
      </c>
      <c r="P1736">
        <v>2</v>
      </c>
      <c r="Q1736">
        <v>99.98</v>
      </c>
      <c r="R1736">
        <v>83.23</v>
      </c>
      <c r="S1736">
        <v>83.23</v>
      </c>
      <c r="T1736">
        <v>26.728000000000002</v>
      </c>
      <c r="U1736">
        <v>1</v>
      </c>
      <c r="V1736">
        <v>2</v>
      </c>
      <c r="W1736">
        <v>2</v>
      </c>
      <c r="X1736">
        <v>123.99</v>
      </c>
      <c r="Y1736">
        <v>99.99</v>
      </c>
      <c r="Z1736">
        <v>99.99</v>
      </c>
      <c r="AA1736">
        <v>36.65</v>
      </c>
      <c r="AB1736">
        <v>1</v>
      </c>
      <c r="AC1736">
        <v>1</v>
      </c>
      <c r="AD1736">
        <v>1</v>
      </c>
      <c r="AE1736">
        <v>1</v>
      </c>
      <c r="AF1736">
        <v>1</v>
      </c>
      <c r="AG1736">
        <v>1</v>
      </c>
      <c r="AH1736">
        <v>1</v>
      </c>
      <c r="AI1736">
        <v>1</v>
      </c>
      <c r="AJ1736">
        <v>1</v>
      </c>
      <c r="AK1736">
        <v>1</v>
      </c>
      <c r="AL1736">
        <v>1</v>
      </c>
      <c r="AM1736">
        <v>1</v>
      </c>
    </row>
    <row r="1737" spans="1:39" x14ac:dyDescent="0.15">
      <c r="A1737" t="s">
        <v>225</v>
      </c>
      <c r="B1737">
        <v>70</v>
      </c>
      <c r="C1737">
        <v>2</v>
      </c>
      <c r="D1737">
        <v>1</v>
      </c>
      <c r="E1737" t="s">
        <v>32</v>
      </c>
      <c r="F1737" t="s">
        <v>206</v>
      </c>
      <c r="G1737">
        <v>88</v>
      </c>
      <c r="H1737">
        <v>199</v>
      </c>
      <c r="I1737">
        <v>356</v>
      </c>
      <c r="J1737">
        <v>19298.13</v>
      </c>
      <c r="K1737">
        <v>14989.14</v>
      </c>
      <c r="L1737">
        <v>13370.25</v>
      </c>
      <c r="M1737">
        <v>5798.5429999999997</v>
      </c>
      <c r="N1737">
        <v>88</v>
      </c>
      <c r="O1737">
        <v>94</v>
      </c>
      <c r="P1737">
        <v>184</v>
      </c>
      <c r="Q1737">
        <v>8857.91</v>
      </c>
      <c r="R1737">
        <v>6674.23</v>
      </c>
      <c r="S1737">
        <v>5295.28</v>
      </c>
      <c r="T1737">
        <v>3098.1869999999999</v>
      </c>
      <c r="U1737">
        <v>88</v>
      </c>
      <c r="V1737">
        <v>105</v>
      </c>
      <c r="W1737">
        <v>172</v>
      </c>
      <c r="X1737">
        <v>10440.219999999999</v>
      </c>
      <c r="Y1737">
        <v>8314.91</v>
      </c>
      <c r="Z1737">
        <v>8074.97</v>
      </c>
      <c r="AA1737">
        <v>2700.3560000000002</v>
      </c>
      <c r="AB1737">
        <v>86</v>
      </c>
      <c r="AC1737">
        <v>87</v>
      </c>
      <c r="AD1737">
        <v>69</v>
      </c>
      <c r="AE1737">
        <v>80</v>
      </c>
      <c r="AF1737">
        <v>86</v>
      </c>
      <c r="AG1737">
        <v>87</v>
      </c>
      <c r="AH1737">
        <v>69</v>
      </c>
      <c r="AI1737">
        <v>80</v>
      </c>
      <c r="AJ1737">
        <v>86</v>
      </c>
      <c r="AK1737">
        <v>87</v>
      </c>
      <c r="AL1737">
        <v>69</v>
      </c>
      <c r="AM1737">
        <v>80</v>
      </c>
    </row>
    <row r="1738" spans="1:39" x14ac:dyDescent="0.15">
      <c r="A1738" t="s">
        <v>225</v>
      </c>
      <c r="B1738">
        <v>70</v>
      </c>
      <c r="C1738">
        <v>2</v>
      </c>
      <c r="D1738">
        <v>2</v>
      </c>
      <c r="E1738" t="s">
        <v>28</v>
      </c>
      <c r="F1738" t="s">
        <v>206</v>
      </c>
      <c r="G1738">
        <v>233</v>
      </c>
      <c r="H1738">
        <v>502</v>
      </c>
      <c r="I1738">
        <v>868</v>
      </c>
      <c r="J1738">
        <v>47517.89</v>
      </c>
      <c r="K1738">
        <v>39886.550000000003</v>
      </c>
      <c r="L1738">
        <v>32121.95</v>
      </c>
      <c r="M1738">
        <v>14188.1834</v>
      </c>
      <c r="N1738">
        <v>233</v>
      </c>
      <c r="O1738">
        <v>242</v>
      </c>
      <c r="P1738">
        <v>455</v>
      </c>
      <c r="Q1738">
        <v>23755.58</v>
      </c>
      <c r="R1738">
        <v>19468.599999999999</v>
      </c>
      <c r="S1738">
        <v>12436.07</v>
      </c>
      <c r="T1738">
        <v>7885.0977999999996</v>
      </c>
      <c r="U1738">
        <v>233</v>
      </c>
      <c r="V1738">
        <v>260</v>
      </c>
      <c r="W1738">
        <v>413</v>
      </c>
      <c r="X1738">
        <v>23762.31</v>
      </c>
      <c r="Y1738">
        <v>20417.95</v>
      </c>
      <c r="Z1738">
        <v>19685.88</v>
      </c>
      <c r="AA1738">
        <v>6303.0856000000003</v>
      </c>
      <c r="AB1738">
        <v>227</v>
      </c>
      <c r="AC1738">
        <v>228</v>
      </c>
      <c r="AD1738">
        <v>137</v>
      </c>
      <c r="AE1738">
        <v>220</v>
      </c>
      <c r="AF1738">
        <v>227</v>
      </c>
      <c r="AG1738">
        <v>228</v>
      </c>
      <c r="AH1738">
        <v>137</v>
      </c>
      <c r="AI1738">
        <v>220</v>
      </c>
      <c r="AJ1738">
        <v>227</v>
      </c>
      <c r="AK1738">
        <v>228</v>
      </c>
      <c r="AL1738">
        <v>137</v>
      </c>
      <c r="AM1738">
        <v>220</v>
      </c>
    </row>
    <row r="1739" spans="1:39" x14ac:dyDescent="0.15">
      <c r="A1739" t="s">
        <v>225</v>
      </c>
      <c r="B1739">
        <v>70</v>
      </c>
      <c r="C1739">
        <v>2</v>
      </c>
      <c r="D1739">
        <v>2</v>
      </c>
      <c r="E1739" t="s">
        <v>30</v>
      </c>
      <c r="F1739" t="s">
        <v>206</v>
      </c>
      <c r="G1739">
        <v>31</v>
      </c>
      <c r="H1739">
        <v>70</v>
      </c>
      <c r="I1739">
        <v>110</v>
      </c>
      <c r="J1739">
        <v>6287.84</v>
      </c>
      <c r="K1739">
        <v>5421.94</v>
      </c>
      <c r="L1739">
        <v>4352.51</v>
      </c>
      <c r="M1739">
        <v>1873.8677</v>
      </c>
      <c r="N1739">
        <v>31</v>
      </c>
      <c r="O1739">
        <v>33</v>
      </c>
      <c r="P1739">
        <v>51</v>
      </c>
      <c r="Q1739">
        <v>2904.75</v>
      </c>
      <c r="R1739">
        <v>2486.35</v>
      </c>
      <c r="S1739">
        <v>1416.92</v>
      </c>
      <c r="T1739">
        <v>1007.6507</v>
      </c>
      <c r="U1739">
        <v>31</v>
      </c>
      <c r="V1739">
        <v>37</v>
      </c>
      <c r="W1739">
        <v>59</v>
      </c>
      <c r="X1739">
        <v>3383.09</v>
      </c>
      <c r="Y1739">
        <v>2935.59</v>
      </c>
      <c r="Z1739">
        <v>2935.59</v>
      </c>
      <c r="AA1739">
        <v>866.21699999999998</v>
      </c>
      <c r="AB1739">
        <v>28</v>
      </c>
      <c r="AC1739">
        <v>29</v>
      </c>
      <c r="AD1739">
        <v>17</v>
      </c>
      <c r="AE1739">
        <v>30</v>
      </c>
      <c r="AF1739">
        <v>28</v>
      </c>
      <c r="AG1739">
        <v>29</v>
      </c>
      <c r="AH1739">
        <v>17</v>
      </c>
      <c r="AI1739">
        <v>30</v>
      </c>
      <c r="AJ1739">
        <v>28</v>
      </c>
      <c r="AK1739">
        <v>29</v>
      </c>
      <c r="AL1739">
        <v>17</v>
      </c>
      <c r="AM1739">
        <v>30</v>
      </c>
    </row>
    <row r="1740" spans="1:39" x14ac:dyDescent="0.15">
      <c r="A1740" t="s">
        <v>225</v>
      </c>
      <c r="B1740">
        <v>70</v>
      </c>
      <c r="C1740">
        <v>2</v>
      </c>
      <c r="D1740">
        <v>2</v>
      </c>
      <c r="E1740" t="s">
        <v>29</v>
      </c>
      <c r="F1740" t="s">
        <v>206</v>
      </c>
      <c r="G1740">
        <v>100</v>
      </c>
      <c r="H1740">
        <v>223</v>
      </c>
      <c r="I1740">
        <v>404</v>
      </c>
      <c r="J1740">
        <v>22643.85</v>
      </c>
      <c r="K1740">
        <v>17659.64</v>
      </c>
      <c r="L1740">
        <v>14316.93</v>
      </c>
      <c r="M1740">
        <v>6784.4273999999996</v>
      </c>
      <c r="N1740">
        <v>100</v>
      </c>
      <c r="O1740">
        <v>105</v>
      </c>
      <c r="P1740">
        <v>216</v>
      </c>
      <c r="Q1740">
        <v>11711.98</v>
      </c>
      <c r="R1740">
        <v>8781.92</v>
      </c>
      <c r="S1740">
        <v>5807.38</v>
      </c>
      <c r="T1740">
        <v>3850.5904999999998</v>
      </c>
      <c r="U1740">
        <v>100</v>
      </c>
      <c r="V1740">
        <v>118</v>
      </c>
      <c r="W1740">
        <v>188</v>
      </c>
      <c r="X1740">
        <v>10931.87</v>
      </c>
      <c r="Y1740">
        <v>8877.7199999999993</v>
      </c>
      <c r="Z1740">
        <v>8509.5499999999993</v>
      </c>
      <c r="AA1740">
        <v>2933.8368999999998</v>
      </c>
      <c r="AB1740">
        <v>97</v>
      </c>
      <c r="AC1740">
        <v>97</v>
      </c>
      <c r="AD1740">
        <v>60</v>
      </c>
      <c r="AE1740">
        <v>97</v>
      </c>
      <c r="AF1740">
        <v>97</v>
      </c>
      <c r="AG1740">
        <v>97</v>
      </c>
      <c r="AH1740">
        <v>60</v>
      </c>
      <c r="AI1740">
        <v>97</v>
      </c>
      <c r="AJ1740">
        <v>97</v>
      </c>
      <c r="AK1740">
        <v>97</v>
      </c>
      <c r="AL1740">
        <v>60</v>
      </c>
      <c r="AM1740">
        <v>97</v>
      </c>
    </row>
    <row r="1741" spans="1:39" x14ac:dyDescent="0.15">
      <c r="A1741" t="s">
        <v>225</v>
      </c>
      <c r="B1741">
        <v>70</v>
      </c>
      <c r="C1741">
        <v>2</v>
      </c>
      <c r="D1741">
        <v>2</v>
      </c>
      <c r="E1741" t="s">
        <v>32</v>
      </c>
      <c r="F1741" t="s">
        <v>206</v>
      </c>
      <c r="G1741">
        <v>27</v>
      </c>
      <c r="H1741">
        <v>59</v>
      </c>
      <c r="I1741">
        <v>124</v>
      </c>
      <c r="J1741">
        <v>6641.53</v>
      </c>
      <c r="K1741">
        <v>4989.84</v>
      </c>
      <c r="L1741">
        <v>4559.76</v>
      </c>
      <c r="M1741">
        <v>1931.2397000000001</v>
      </c>
      <c r="N1741">
        <v>27</v>
      </c>
      <c r="O1741">
        <v>27</v>
      </c>
      <c r="P1741">
        <v>59</v>
      </c>
      <c r="Q1741">
        <v>2829.67</v>
      </c>
      <c r="R1741">
        <v>2081.56</v>
      </c>
      <c r="S1741">
        <v>1651.48</v>
      </c>
      <c r="T1741">
        <v>985.34220000000005</v>
      </c>
      <c r="U1741">
        <v>27</v>
      </c>
      <c r="V1741">
        <v>32</v>
      </c>
      <c r="W1741">
        <v>65</v>
      </c>
      <c r="X1741">
        <v>3811.86</v>
      </c>
      <c r="Y1741">
        <v>2908.28</v>
      </c>
      <c r="Z1741">
        <v>2908.28</v>
      </c>
      <c r="AA1741">
        <v>945.89750000000004</v>
      </c>
      <c r="AB1741">
        <v>27</v>
      </c>
      <c r="AC1741">
        <v>27</v>
      </c>
      <c r="AD1741">
        <v>21</v>
      </c>
      <c r="AE1741">
        <v>25</v>
      </c>
      <c r="AF1741">
        <v>27</v>
      </c>
      <c r="AG1741">
        <v>27</v>
      </c>
      <c r="AH1741">
        <v>21</v>
      </c>
      <c r="AI1741">
        <v>25</v>
      </c>
      <c r="AJ1741">
        <v>27</v>
      </c>
      <c r="AK1741">
        <v>27</v>
      </c>
      <c r="AL1741">
        <v>21</v>
      </c>
      <c r="AM1741">
        <v>25</v>
      </c>
    </row>
    <row r="1742" spans="1:39" x14ac:dyDescent="0.15">
      <c r="A1742" t="s">
        <v>225</v>
      </c>
      <c r="B1742">
        <v>100</v>
      </c>
      <c r="C1742">
        <v>1</v>
      </c>
      <c r="D1742">
        <v>0</v>
      </c>
      <c r="E1742" t="s">
        <v>28</v>
      </c>
      <c r="F1742" t="s">
        <v>206</v>
      </c>
      <c r="G1742">
        <v>9681</v>
      </c>
      <c r="H1742">
        <v>9872</v>
      </c>
      <c r="I1742">
        <v>13202</v>
      </c>
      <c r="J1742">
        <v>652634.57999999996</v>
      </c>
      <c r="K1742">
        <v>555548.06999999995</v>
      </c>
      <c r="L1742">
        <v>523822.23</v>
      </c>
      <c r="M1742">
        <v>202931.83549999999</v>
      </c>
      <c r="N1742">
        <v>3310</v>
      </c>
      <c r="O1742">
        <v>3364</v>
      </c>
      <c r="P1742">
        <v>4920</v>
      </c>
      <c r="Q1742">
        <v>242475.45</v>
      </c>
      <c r="R1742">
        <v>197068.79</v>
      </c>
      <c r="S1742">
        <v>178304.17</v>
      </c>
      <c r="T1742">
        <v>82813.479600000006</v>
      </c>
      <c r="U1742">
        <v>6371</v>
      </c>
      <c r="V1742">
        <v>6508</v>
      </c>
      <c r="W1742">
        <v>8282</v>
      </c>
      <c r="X1742">
        <v>410159.13</v>
      </c>
      <c r="Y1742">
        <v>358479.28</v>
      </c>
      <c r="Z1742">
        <v>345518.06</v>
      </c>
      <c r="AA1742">
        <v>120118.3559</v>
      </c>
      <c r="AB1742">
        <v>9532</v>
      </c>
      <c r="AC1742">
        <v>6305</v>
      </c>
      <c r="AD1742">
        <v>4775</v>
      </c>
      <c r="AE1742">
        <v>3995</v>
      </c>
      <c r="AF1742">
        <v>3276</v>
      </c>
      <c r="AG1742">
        <v>3062</v>
      </c>
      <c r="AH1742">
        <v>2386</v>
      </c>
      <c r="AI1742">
        <v>1676</v>
      </c>
      <c r="AJ1742">
        <v>6256</v>
      </c>
      <c r="AK1742">
        <v>3243</v>
      </c>
      <c r="AL1742">
        <v>2389</v>
      </c>
      <c r="AM1742">
        <v>2319</v>
      </c>
    </row>
    <row r="1743" spans="1:39" x14ac:dyDescent="0.15">
      <c r="A1743" t="s">
        <v>225</v>
      </c>
      <c r="B1743">
        <v>100</v>
      </c>
      <c r="C1743">
        <v>1</v>
      </c>
      <c r="D1743">
        <v>0</v>
      </c>
      <c r="E1743" t="s">
        <v>30</v>
      </c>
      <c r="F1743" t="s">
        <v>206</v>
      </c>
      <c r="G1743">
        <v>14</v>
      </c>
      <c r="H1743">
        <v>14</v>
      </c>
      <c r="I1743">
        <v>18</v>
      </c>
      <c r="J1743">
        <v>1015.93</v>
      </c>
      <c r="K1743">
        <v>829.76</v>
      </c>
      <c r="L1743">
        <v>829.76</v>
      </c>
      <c r="M1743">
        <v>284.02629999999999</v>
      </c>
      <c r="N1743">
        <v>4</v>
      </c>
      <c r="O1743">
        <v>4</v>
      </c>
      <c r="P1743">
        <v>5</v>
      </c>
      <c r="Q1743">
        <v>336.98</v>
      </c>
      <c r="R1743">
        <v>259.88</v>
      </c>
      <c r="S1743">
        <v>259.88</v>
      </c>
      <c r="T1743">
        <v>107.42749999999999</v>
      </c>
      <c r="U1743">
        <v>10</v>
      </c>
      <c r="V1743">
        <v>10</v>
      </c>
      <c r="W1743">
        <v>13</v>
      </c>
      <c r="X1743">
        <v>678.95</v>
      </c>
      <c r="Y1743">
        <v>569.88</v>
      </c>
      <c r="Z1743">
        <v>569.88</v>
      </c>
      <c r="AA1743">
        <v>176.59880000000001</v>
      </c>
      <c r="AB1743">
        <v>14</v>
      </c>
      <c r="AC1743">
        <v>10</v>
      </c>
      <c r="AD1743">
        <v>4</v>
      </c>
      <c r="AE1743">
        <v>9</v>
      </c>
      <c r="AF1743">
        <v>4</v>
      </c>
      <c r="AG1743">
        <v>3</v>
      </c>
      <c r="AH1743">
        <v>3</v>
      </c>
      <c r="AI1743">
        <v>2</v>
      </c>
      <c r="AJ1743">
        <v>10</v>
      </c>
      <c r="AK1743">
        <v>7</v>
      </c>
      <c r="AL1743">
        <v>1</v>
      </c>
      <c r="AM1743">
        <v>7</v>
      </c>
    </row>
    <row r="1744" spans="1:39" x14ac:dyDescent="0.15">
      <c r="A1744" t="s">
        <v>225</v>
      </c>
      <c r="B1744">
        <v>100</v>
      </c>
      <c r="C1744">
        <v>1</v>
      </c>
      <c r="D1744">
        <v>0</v>
      </c>
      <c r="E1744" t="s">
        <v>29</v>
      </c>
      <c r="F1744" t="s">
        <v>206</v>
      </c>
      <c r="G1744">
        <v>56</v>
      </c>
      <c r="H1744">
        <v>59</v>
      </c>
      <c r="I1744">
        <v>84</v>
      </c>
      <c r="J1744">
        <v>3896.53</v>
      </c>
      <c r="K1744">
        <v>3161.62</v>
      </c>
      <c r="L1744">
        <v>2907.87</v>
      </c>
      <c r="M1744">
        <v>1296.357</v>
      </c>
      <c r="N1744">
        <v>26</v>
      </c>
      <c r="O1744">
        <v>27</v>
      </c>
      <c r="P1744">
        <v>41</v>
      </c>
      <c r="Q1744">
        <v>1971.75</v>
      </c>
      <c r="R1744">
        <v>1532.83</v>
      </c>
      <c r="S1744">
        <v>1419.17</v>
      </c>
      <c r="T1744">
        <v>693.78099999999995</v>
      </c>
      <c r="U1744">
        <v>30</v>
      </c>
      <c r="V1744">
        <v>32</v>
      </c>
      <c r="W1744">
        <v>43</v>
      </c>
      <c r="X1744">
        <v>1924.78</v>
      </c>
      <c r="Y1744">
        <v>1628.79</v>
      </c>
      <c r="Z1744">
        <v>1488.7</v>
      </c>
      <c r="AA1744">
        <v>602.57600000000002</v>
      </c>
      <c r="AB1744">
        <v>56</v>
      </c>
      <c r="AC1744">
        <v>37</v>
      </c>
      <c r="AD1744">
        <v>28</v>
      </c>
      <c r="AE1744">
        <v>28</v>
      </c>
      <c r="AF1744">
        <v>26</v>
      </c>
      <c r="AG1744">
        <v>24</v>
      </c>
      <c r="AH1744">
        <v>18</v>
      </c>
      <c r="AI1744">
        <v>15</v>
      </c>
      <c r="AJ1744">
        <v>30</v>
      </c>
      <c r="AK1744">
        <v>13</v>
      </c>
      <c r="AL1744">
        <v>10</v>
      </c>
      <c r="AM1744">
        <v>13</v>
      </c>
    </row>
    <row r="1745" spans="1:39" x14ac:dyDescent="0.15">
      <c r="A1745" t="s">
        <v>225</v>
      </c>
      <c r="B1745">
        <v>100</v>
      </c>
      <c r="C1745">
        <v>1</v>
      </c>
      <c r="D1745">
        <v>0</v>
      </c>
      <c r="E1745" t="s">
        <v>32</v>
      </c>
      <c r="F1745" t="s">
        <v>206</v>
      </c>
      <c r="G1745">
        <v>569</v>
      </c>
      <c r="H1745">
        <v>589</v>
      </c>
      <c r="I1745">
        <v>895</v>
      </c>
      <c r="J1745">
        <v>47849.1</v>
      </c>
      <c r="K1745">
        <v>35841.589999999997</v>
      </c>
      <c r="L1745">
        <v>34326.949999999997</v>
      </c>
      <c r="M1745">
        <v>14220.057199999999</v>
      </c>
      <c r="N1745">
        <v>128</v>
      </c>
      <c r="O1745">
        <v>128</v>
      </c>
      <c r="P1745">
        <v>205</v>
      </c>
      <c r="Q1745">
        <v>11016.05</v>
      </c>
      <c r="R1745">
        <v>8019.91</v>
      </c>
      <c r="S1745">
        <v>6812.34</v>
      </c>
      <c r="T1745">
        <v>3509.8105999999998</v>
      </c>
      <c r="U1745">
        <v>441</v>
      </c>
      <c r="V1745">
        <v>461</v>
      </c>
      <c r="W1745">
        <v>690</v>
      </c>
      <c r="X1745">
        <v>36833.050000000003</v>
      </c>
      <c r="Y1745">
        <v>27821.68</v>
      </c>
      <c r="Z1745">
        <v>27514.61</v>
      </c>
      <c r="AA1745">
        <v>10710.2466</v>
      </c>
      <c r="AB1745">
        <v>562</v>
      </c>
      <c r="AC1745">
        <v>340</v>
      </c>
      <c r="AD1745">
        <v>281</v>
      </c>
      <c r="AE1745">
        <v>319</v>
      </c>
      <c r="AF1745">
        <v>127</v>
      </c>
      <c r="AG1745">
        <v>101</v>
      </c>
      <c r="AH1745">
        <v>91</v>
      </c>
      <c r="AI1745">
        <v>94</v>
      </c>
      <c r="AJ1745">
        <v>435</v>
      </c>
      <c r="AK1745">
        <v>239</v>
      </c>
      <c r="AL1745">
        <v>190</v>
      </c>
      <c r="AM1745">
        <v>225</v>
      </c>
    </row>
    <row r="1746" spans="1:39" x14ac:dyDescent="0.15">
      <c r="A1746" t="s">
        <v>225</v>
      </c>
      <c r="B1746">
        <v>100</v>
      </c>
      <c r="C1746">
        <v>1</v>
      </c>
      <c r="D1746">
        <v>1</v>
      </c>
      <c r="E1746" t="s">
        <v>28</v>
      </c>
      <c r="F1746" t="s">
        <v>206</v>
      </c>
      <c r="G1746">
        <v>25882</v>
      </c>
      <c r="H1746">
        <v>26793</v>
      </c>
      <c r="I1746">
        <v>38037</v>
      </c>
      <c r="J1746">
        <v>1804708.37</v>
      </c>
      <c r="K1746">
        <v>1548112.4</v>
      </c>
      <c r="L1746">
        <v>1454237.98</v>
      </c>
      <c r="M1746">
        <v>574541.9754</v>
      </c>
      <c r="N1746">
        <v>10902</v>
      </c>
      <c r="O1746">
        <v>11221</v>
      </c>
      <c r="P1746">
        <v>18462</v>
      </c>
      <c r="Q1746">
        <v>797122.59</v>
      </c>
      <c r="R1746">
        <v>654691.05000000005</v>
      </c>
      <c r="S1746">
        <v>602094.84</v>
      </c>
      <c r="T1746">
        <v>296265.76669999998</v>
      </c>
      <c r="U1746">
        <v>14980</v>
      </c>
      <c r="V1746">
        <v>15572</v>
      </c>
      <c r="W1746">
        <v>19575</v>
      </c>
      <c r="X1746">
        <v>1007585.78</v>
      </c>
      <c r="Y1746">
        <v>893421.35</v>
      </c>
      <c r="Z1746">
        <v>852143.14</v>
      </c>
      <c r="AA1746">
        <v>278276.20870000002</v>
      </c>
      <c r="AB1746">
        <v>24734</v>
      </c>
      <c r="AC1746">
        <v>23574</v>
      </c>
      <c r="AD1746">
        <v>15215</v>
      </c>
      <c r="AE1746">
        <v>21979</v>
      </c>
      <c r="AF1746">
        <v>10548</v>
      </c>
      <c r="AG1746">
        <v>10504</v>
      </c>
      <c r="AH1746">
        <v>7692</v>
      </c>
      <c r="AI1746">
        <v>9627</v>
      </c>
      <c r="AJ1746">
        <v>14186</v>
      </c>
      <c r="AK1746">
        <v>13070</v>
      </c>
      <c r="AL1746">
        <v>7523</v>
      </c>
      <c r="AM1746">
        <v>12352</v>
      </c>
    </row>
    <row r="1747" spans="1:39" x14ac:dyDescent="0.15">
      <c r="A1747" t="s">
        <v>225</v>
      </c>
      <c r="B1747">
        <v>100</v>
      </c>
      <c r="C1747">
        <v>1</v>
      </c>
      <c r="D1747">
        <v>1</v>
      </c>
      <c r="E1747" t="s">
        <v>30</v>
      </c>
      <c r="F1747" t="s">
        <v>206</v>
      </c>
      <c r="G1747">
        <v>2499</v>
      </c>
      <c r="H1747">
        <v>2582</v>
      </c>
      <c r="I1747">
        <v>3628</v>
      </c>
      <c r="J1747">
        <v>171538.96</v>
      </c>
      <c r="K1747">
        <v>149809.4</v>
      </c>
      <c r="L1747">
        <v>139177.41</v>
      </c>
      <c r="M1747">
        <v>55011.3534</v>
      </c>
      <c r="N1747">
        <v>1006</v>
      </c>
      <c r="O1747">
        <v>1045</v>
      </c>
      <c r="P1747">
        <v>1696</v>
      </c>
      <c r="Q1747">
        <v>72644.649999999994</v>
      </c>
      <c r="R1747">
        <v>60944.39</v>
      </c>
      <c r="S1747">
        <v>55027.46</v>
      </c>
      <c r="T1747">
        <v>27526.382699999998</v>
      </c>
      <c r="U1747">
        <v>1493</v>
      </c>
      <c r="V1747">
        <v>1537</v>
      </c>
      <c r="W1747">
        <v>1932</v>
      </c>
      <c r="X1747">
        <v>98894.31</v>
      </c>
      <c r="Y1747">
        <v>88865.01</v>
      </c>
      <c r="Z1747">
        <v>84149.95</v>
      </c>
      <c r="AA1747">
        <v>27484.970700000002</v>
      </c>
      <c r="AB1747">
        <v>2333</v>
      </c>
      <c r="AC1747">
        <v>2370</v>
      </c>
      <c r="AD1747">
        <v>1347</v>
      </c>
      <c r="AE1747">
        <v>2410</v>
      </c>
      <c r="AF1747">
        <v>942</v>
      </c>
      <c r="AG1747">
        <v>975</v>
      </c>
      <c r="AH1747">
        <v>661</v>
      </c>
      <c r="AI1747">
        <v>979</v>
      </c>
      <c r="AJ1747">
        <v>1391</v>
      </c>
      <c r="AK1747">
        <v>1395</v>
      </c>
      <c r="AL1747">
        <v>686</v>
      </c>
      <c r="AM1747">
        <v>1431</v>
      </c>
    </row>
    <row r="1748" spans="1:39" x14ac:dyDescent="0.15">
      <c r="A1748" t="s">
        <v>225</v>
      </c>
      <c r="B1748">
        <v>100</v>
      </c>
      <c r="C1748">
        <v>1</v>
      </c>
      <c r="D1748">
        <v>1</v>
      </c>
      <c r="E1748" t="s">
        <v>29</v>
      </c>
      <c r="F1748" t="s">
        <v>206</v>
      </c>
      <c r="G1748">
        <v>27812</v>
      </c>
      <c r="H1748">
        <v>29053</v>
      </c>
      <c r="I1748">
        <v>42858</v>
      </c>
      <c r="J1748">
        <v>2079991.87</v>
      </c>
      <c r="K1748">
        <v>1677194.87</v>
      </c>
      <c r="L1748">
        <v>1574076.3</v>
      </c>
      <c r="M1748">
        <v>649990.07999999996</v>
      </c>
      <c r="N1748">
        <v>9608</v>
      </c>
      <c r="O1748">
        <v>9971</v>
      </c>
      <c r="P1748">
        <v>17249</v>
      </c>
      <c r="Q1748">
        <v>752781.05</v>
      </c>
      <c r="R1748">
        <v>584366.88</v>
      </c>
      <c r="S1748">
        <v>532035.67000000004</v>
      </c>
      <c r="T1748">
        <v>283209.71549999999</v>
      </c>
      <c r="U1748">
        <v>18204</v>
      </c>
      <c r="V1748">
        <v>19082</v>
      </c>
      <c r="W1748">
        <v>25609</v>
      </c>
      <c r="X1748">
        <v>1327210.82</v>
      </c>
      <c r="Y1748">
        <v>1092827.99</v>
      </c>
      <c r="Z1748">
        <v>1042040.63</v>
      </c>
      <c r="AA1748">
        <v>366780.36450000003</v>
      </c>
      <c r="AB1748">
        <v>26737</v>
      </c>
      <c r="AC1748">
        <v>26653</v>
      </c>
      <c r="AD1748">
        <v>17624</v>
      </c>
      <c r="AE1748">
        <v>26693</v>
      </c>
      <c r="AF1748">
        <v>9231</v>
      </c>
      <c r="AG1748">
        <v>9321</v>
      </c>
      <c r="AH1748">
        <v>7109</v>
      </c>
      <c r="AI1748">
        <v>9261</v>
      </c>
      <c r="AJ1748">
        <v>17506</v>
      </c>
      <c r="AK1748">
        <v>17332</v>
      </c>
      <c r="AL1748">
        <v>10515</v>
      </c>
      <c r="AM1748">
        <v>17432</v>
      </c>
    </row>
    <row r="1749" spans="1:39" x14ac:dyDescent="0.15">
      <c r="A1749" t="s">
        <v>225</v>
      </c>
      <c r="B1749">
        <v>100</v>
      </c>
      <c r="C1749">
        <v>1</v>
      </c>
      <c r="D1749">
        <v>1</v>
      </c>
      <c r="E1749" t="s">
        <v>32</v>
      </c>
      <c r="F1749" t="s">
        <v>206</v>
      </c>
      <c r="G1749">
        <v>548</v>
      </c>
      <c r="H1749">
        <v>575</v>
      </c>
      <c r="I1749">
        <v>887</v>
      </c>
      <c r="J1749">
        <v>46848.05</v>
      </c>
      <c r="K1749">
        <v>35408.17</v>
      </c>
      <c r="L1749">
        <v>34543.31</v>
      </c>
      <c r="M1749">
        <v>13444.0694</v>
      </c>
      <c r="N1749">
        <v>171</v>
      </c>
      <c r="O1749">
        <v>176</v>
      </c>
      <c r="P1749">
        <v>285</v>
      </c>
      <c r="Q1749">
        <v>13968.45</v>
      </c>
      <c r="R1749">
        <v>10843.64</v>
      </c>
      <c r="S1749">
        <v>10219.49</v>
      </c>
      <c r="T1749">
        <v>4639.9187000000002</v>
      </c>
      <c r="U1749">
        <v>377</v>
      </c>
      <c r="V1749">
        <v>399</v>
      </c>
      <c r="W1749">
        <v>602</v>
      </c>
      <c r="X1749">
        <v>32879.599999999999</v>
      </c>
      <c r="Y1749">
        <v>24564.53</v>
      </c>
      <c r="Z1749">
        <v>24323.82</v>
      </c>
      <c r="AA1749">
        <v>8804.1507000000001</v>
      </c>
      <c r="AB1749">
        <v>537</v>
      </c>
      <c r="AC1749">
        <v>492</v>
      </c>
      <c r="AD1749">
        <v>327</v>
      </c>
      <c r="AE1749">
        <v>476</v>
      </c>
      <c r="AF1749">
        <v>168</v>
      </c>
      <c r="AG1749">
        <v>156</v>
      </c>
      <c r="AH1749">
        <v>120</v>
      </c>
      <c r="AI1749">
        <v>162</v>
      </c>
      <c r="AJ1749">
        <v>369</v>
      </c>
      <c r="AK1749">
        <v>336</v>
      </c>
      <c r="AL1749">
        <v>207</v>
      </c>
      <c r="AM1749">
        <v>314</v>
      </c>
    </row>
    <row r="1750" spans="1:39" x14ac:dyDescent="0.15">
      <c r="A1750" t="s">
        <v>225</v>
      </c>
      <c r="B1750">
        <v>100</v>
      </c>
      <c r="C1750">
        <v>1</v>
      </c>
      <c r="D1750">
        <v>2</v>
      </c>
      <c r="E1750" t="s">
        <v>28</v>
      </c>
      <c r="F1750" t="s">
        <v>206</v>
      </c>
      <c r="G1750">
        <v>10897</v>
      </c>
      <c r="H1750">
        <v>11098</v>
      </c>
      <c r="I1750">
        <v>14607</v>
      </c>
      <c r="J1750">
        <v>749272.84</v>
      </c>
      <c r="K1750">
        <v>643427.99</v>
      </c>
      <c r="L1750">
        <v>613636.37</v>
      </c>
      <c r="M1750">
        <v>220359.95019999999</v>
      </c>
      <c r="N1750">
        <v>3691</v>
      </c>
      <c r="O1750">
        <v>3751</v>
      </c>
      <c r="P1750">
        <v>5523</v>
      </c>
      <c r="Q1750">
        <v>276220.71000000002</v>
      </c>
      <c r="R1750">
        <v>223869.3</v>
      </c>
      <c r="S1750">
        <v>203894.24</v>
      </c>
      <c r="T1750">
        <v>88885.637300000002</v>
      </c>
      <c r="U1750">
        <v>7206</v>
      </c>
      <c r="V1750">
        <v>7347</v>
      </c>
      <c r="W1750">
        <v>9084</v>
      </c>
      <c r="X1750">
        <v>473052.13</v>
      </c>
      <c r="Y1750">
        <v>419558.69</v>
      </c>
      <c r="Z1750">
        <v>409742.13</v>
      </c>
      <c r="AA1750">
        <v>131474.31289999999</v>
      </c>
      <c r="AB1750">
        <v>10506</v>
      </c>
      <c r="AC1750">
        <v>8734</v>
      </c>
      <c r="AD1750">
        <v>3807</v>
      </c>
      <c r="AE1750">
        <v>8651</v>
      </c>
      <c r="AF1750">
        <v>3566</v>
      </c>
      <c r="AG1750">
        <v>3374</v>
      </c>
      <c r="AH1750">
        <v>1786</v>
      </c>
      <c r="AI1750">
        <v>3261</v>
      </c>
      <c r="AJ1750">
        <v>6940</v>
      </c>
      <c r="AK1750">
        <v>5360</v>
      </c>
      <c r="AL1750">
        <v>2021</v>
      </c>
      <c r="AM1750">
        <v>5390</v>
      </c>
    </row>
    <row r="1751" spans="1:39" x14ac:dyDescent="0.15">
      <c r="A1751" t="s">
        <v>225</v>
      </c>
      <c r="B1751">
        <v>100</v>
      </c>
      <c r="C1751">
        <v>1</v>
      </c>
      <c r="D1751">
        <v>2</v>
      </c>
      <c r="E1751" t="s">
        <v>30</v>
      </c>
      <c r="F1751" t="s">
        <v>206</v>
      </c>
      <c r="G1751">
        <v>1314</v>
      </c>
      <c r="H1751">
        <v>1334</v>
      </c>
      <c r="I1751">
        <v>1760</v>
      </c>
      <c r="J1751">
        <v>89595.94</v>
      </c>
      <c r="K1751">
        <v>77359.45</v>
      </c>
      <c r="L1751">
        <v>74291.89</v>
      </c>
      <c r="M1751">
        <v>26542.380799999999</v>
      </c>
      <c r="N1751">
        <v>404</v>
      </c>
      <c r="O1751">
        <v>413</v>
      </c>
      <c r="P1751">
        <v>600</v>
      </c>
      <c r="Q1751">
        <v>29574.83</v>
      </c>
      <c r="R1751">
        <v>24206.21</v>
      </c>
      <c r="S1751">
        <v>21829.89</v>
      </c>
      <c r="T1751">
        <v>9945.9244999999992</v>
      </c>
      <c r="U1751">
        <v>910</v>
      </c>
      <c r="V1751">
        <v>921</v>
      </c>
      <c r="W1751">
        <v>1160</v>
      </c>
      <c r="X1751">
        <v>60021.11</v>
      </c>
      <c r="Y1751">
        <v>53153.24</v>
      </c>
      <c r="Z1751">
        <v>52462</v>
      </c>
      <c r="AA1751">
        <v>16596.456300000002</v>
      </c>
      <c r="AB1751">
        <v>1234</v>
      </c>
      <c r="AC1751">
        <v>1118</v>
      </c>
      <c r="AD1751">
        <v>416</v>
      </c>
      <c r="AE1751">
        <v>1275</v>
      </c>
      <c r="AF1751">
        <v>384</v>
      </c>
      <c r="AG1751">
        <v>383</v>
      </c>
      <c r="AH1751">
        <v>183</v>
      </c>
      <c r="AI1751">
        <v>396</v>
      </c>
      <c r="AJ1751">
        <v>850</v>
      </c>
      <c r="AK1751">
        <v>735</v>
      </c>
      <c r="AL1751">
        <v>233</v>
      </c>
      <c r="AM1751">
        <v>879</v>
      </c>
    </row>
    <row r="1752" spans="1:39" x14ac:dyDescent="0.15">
      <c r="A1752" t="s">
        <v>225</v>
      </c>
      <c r="B1752">
        <v>100</v>
      </c>
      <c r="C1752">
        <v>1</v>
      </c>
      <c r="D1752">
        <v>2</v>
      </c>
      <c r="E1752" t="s">
        <v>29</v>
      </c>
      <c r="F1752" t="s">
        <v>206</v>
      </c>
      <c r="G1752">
        <v>3849</v>
      </c>
      <c r="H1752">
        <v>3961</v>
      </c>
      <c r="I1752">
        <v>5497</v>
      </c>
      <c r="J1752">
        <v>285675.51</v>
      </c>
      <c r="K1752">
        <v>230177.49</v>
      </c>
      <c r="L1752">
        <v>219706.68</v>
      </c>
      <c r="M1752">
        <v>82646.272400000002</v>
      </c>
      <c r="N1752">
        <v>1134</v>
      </c>
      <c r="O1752">
        <v>1155</v>
      </c>
      <c r="P1752">
        <v>1795</v>
      </c>
      <c r="Q1752">
        <v>90926.64</v>
      </c>
      <c r="R1752">
        <v>69959.039999999994</v>
      </c>
      <c r="S1752">
        <v>62008.68</v>
      </c>
      <c r="T1752">
        <v>28923.0998</v>
      </c>
      <c r="U1752">
        <v>2715</v>
      </c>
      <c r="V1752">
        <v>2806</v>
      </c>
      <c r="W1752">
        <v>3702</v>
      </c>
      <c r="X1752">
        <v>194748.87</v>
      </c>
      <c r="Y1752">
        <v>160218.45000000001</v>
      </c>
      <c r="Z1752">
        <v>157698</v>
      </c>
      <c r="AA1752">
        <v>53723.172599999998</v>
      </c>
      <c r="AB1752">
        <v>3703</v>
      </c>
      <c r="AC1752">
        <v>3473</v>
      </c>
      <c r="AD1752">
        <v>1488</v>
      </c>
      <c r="AE1752">
        <v>3749</v>
      </c>
      <c r="AF1752">
        <v>1098</v>
      </c>
      <c r="AG1752">
        <v>1062</v>
      </c>
      <c r="AH1752">
        <v>573</v>
      </c>
      <c r="AI1752">
        <v>1102</v>
      </c>
      <c r="AJ1752">
        <v>2605</v>
      </c>
      <c r="AK1752">
        <v>2411</v>
      </c>
      <c r="AL1752">
        <v>915</v>
      </c>
      <c r="AM1752">
        <v>2647</v>
      </c>
    </row>
    <row r="1753" spans="1:39" x14ac:dyDescent="0.15">
      <c r="A1753" t="s">
        <v>225</v>
      </c>
      <c r="B1753">
        <v>100</v>
      </c>
      <c r="C1753">
        <v>1</v>
      </c>
      <c r="D1753">
        <v>2</v>
      </c>
      <c r="E1753" t="s">
        <v>32</v>
      </c>
      <c r="F1753" t="s">
        <v>206</v>
      </c>
      <c r="G1753">
        <v>371</v>
      </c>
      <c r="H1753">
        <v>377</v>
      </c>
      <c r="I1753">
        <v>579</v>
      </c>
      <c r="J1753">
        <v>32496.94</v>
      </c>
      <c r="K1753">
        <v>24014.22</v>
      </c>
      <c r="L1753">
        <v>22795.7</v>
      </c>
      <c r="M1753">
        <v>9192.9315999999999</v>
      </c>
      <c r="N1753">
        <v>126</v>
      </c>
      <c r="O1753">
        <v>128</v>
      </c>
      <c r="P1753">
        <v>195</v>
      </c>
      <c r="Q1753">
        <v>11482.27</v>
      </c>
      <c r="R1753">
        <v>8268.24</v>
      </c>
      <c r="S1753">
        <v>7257.46</v>
      </c>
      <c r="T1753">
        <v>3506.8107</v>
      </c>
      <c r="U1753">
        <v>245</v>
      </c>
      <c r="V1753">
        <v>249</v>
      </c>
      <c r="W1753">
        <v>384</v>
      </c>
      <c r="X1753">
        <v>21014.67</v>
      </c>
      <c r="Y1753">
        <v>15745.98</v>
      </c>
      <c r="Z1753">
        <v>15538.24</v>
      </c>
      <c r="AA1753">
        <v>5686.1208999999999</v>
      </c>
      <c r="AB1753">
        <v>363</v>
      </c>
      <c r="AC1753">
        <v>280</v>
      </c>
      <c r="AD1753">
        <v>149</v>
      </c>
      <c r="AE1753">
        <v>307</v>
      </c>
      <c r="AF1753">
        <v>125</v>
      </c>
      <c r="AG1753">
        <v>107</v>
      </c>
      <c r="AH1753">
        <v>68</v>
      </c>
      <c r="AI1753">
        <v>115</v>
      </c>
      <c r="AJ1753">
        <v>238</v>
      </c>
      <c r="AK1753">
        <v>173</v>
      </c>
      <c r="AL1753">
        <v>81</v>
      </c>
      <c r="AM1753">
        <v>192</v>
      </c>
    </row>
    <row r="1754" spans="1:39" x14ac:dyDescent="0.15">
      <c r="A1754" t="s">
        <v>225</v>
      </c>
      <c r="B1754">
        <v>100</v>
      </c>
      <c r="C1754">
        <v>2</v>
      </c>
      <c r="D1754">
        <v>0</v>
      </c>
      <c r="E1754" t="s">
        <v>28</v>
      </c>
      <c r="F1754" t="s">
        <v>206</v>
      </c>
      <c r="G1754">
        <v>20</v>
      </c>
      <c r="H1754">
        <v>41</v>
      </c>
      <c r="I1754">
        <v>53</v>
      </c>
      <c r="J1754">
        <v>1800.71</v>
      </c>
      <c r="K1754">
        <v>1511.21</v>
      </c>
      <c r="L1754">
        <v>1105.94</v>
      </c>
      <c r="M1754">
        <v>744.15869999999995</v>
      </c>
      <c r="N1754">
        <v>20</v>
      </c>
      <c r="O1754">
        <v>20</v>
      </c>
      <c r="P1754">
        <v>29</v>
      </c>
      <c r="Q1754">
        <v>951.81</v>
      </c>
      <c r="R1754">
        <v>750.51</v>
      </c>
      <c r="S1754">
        <v>505.17</v>
      </c>
      <c r="T1754">
        <v>413.43110000000001</v>
      </c>
      <c r="U1754">
        <v>20</v>
      </c>
      <c r="V1754">
        <v>21</v>
      </c>
      <c r="W1754">
        <v>24</v>
      </c>
      <c r="X1754">
        <v>848.9</v>
      </c>
      <c r="Y1754">
        <v>760.7</v>
      </c>
      <c r="Z1754">
        <v>600.77</v>
      </c>
      <c r="AA1754">
        <v>330.7276</v>
      </c>
      <c r="AB1754">
        <v>18</v>
      </c>
      <c r="AC1754">
        <v>19</v>
      </c>
      <c r="AD1754">
        <v>14</v>
      </c>
      <c r="AE1754">
        <v>17</v>
      </c>
      <c r="AF1754">
        <v>18</v>
      </c>
      <c r="AG1754">
        <v>19</v>
      </c>
      <c r="AH1754">
        <v>14</v>
      </c>
      <c r="AI1754">
        <v>17</v>
      </c>
      <c r="AJ1754">
        <v>18</v>
      </c>
      <c r="AK1754">
        <v>19</v>
      </c>
      <c r="AL1754">
        <v>14</v>
      </c>
      <c r="AM1754">
        <v>17</v>
      </c>
    </row>
    <row r="1755" spans="1:39" x14ac:dyDescent="0.15">
      <c r="A1755" t="s">
        <v>225</v>
      </c>
      <c r="B1755">
        <v>100</v>
      </c>
      <c r="C1755">
        <v>2</v>
      </c>
      <c r="D1755">
        <v>0</v>
      </c>
      <c r="E1755" t="s">
        <v>32</v>
      </c>
      <c r="F1755" t="s">
        <v>206</v>
      </c>
      <c r="G1755">
        <v>3</v>
      </c>
      <c r="H1755">
        <v>6</v>
      </c>
      <c r="I1755">
        <v>8</v>
      </c>
      <c r="J1755">
        <v>257.94</v>
      </c>
      <c r="K1755">
        <v>199.64</v>
      </c>
      <c r="L1755">
        <v>199.64</v>
      </c>
      <c r="M1755">
        <v>119.30410000000001</v>
      </c>
      <c r="N1755">
        <v>3</v>
      </c>
      <c r="O1755">
        <v>3</v>
      </c>
      <c r="P1755">
        <v>5</v>
      </c>
      <c r="Q1755">
        <v>128.96</v>
      </c>
      <c r="R1755">
        <v>109.91</v>
      </c>
      <c r="S1755">
        <v>109.91</v>
      </c>
      <c r="T1755">
        <v>71.994100000000003</v>
      </c>
      <c r="U1755">
        <v>3</v>
      </c>
      <c r="V1755">
        <v>3</v>
      </c>
      <c r="W1755">
        <v>3</v>
      </c>
      <c r="X1755">
        <v>128.97999999999999</v>
      </c>
      <c r="Y1755">
        <v>89.73</v>
      </c>
      <c r="Z1755">
        <v>89.73</v>
      </c>
      <c r="AA1755">
        <v>47.31</v>
      </c>
      <c r="AB1755">
        <v>3</v>
      </c>
      <c r="AC1755">
        <v>3</v>
      </c>
      <c r="AD1755">
        <v>2</v>
      </c>
      <c r="AE1755">
        <v>1</v>
      </c>
      <c r="AF1755">
        <v>3</v>
      </c>
      <c r="AG1755">
        <v>3</v>
      </c>
      <c r="AH1755">
        <v>2</v>
      </c>
      <c r="AI1755">
        <v>1</v>
      </c>
      <c r="AJ1755">
        <v>3</v>
      </c>
      <c r="AK1755">
        <v>3</v>
      </c>
      <c r="AL1755">
        <v>2</v>
      </c>
      <c r="AM1755">
        <v>1</v>
      </c>
    </row>
    <row r="1756" spans="1:39" x14ac:dyDescent="0.15">
      <c r="A1756" t="s">
        <v>225</v>
      </c>
      <c r="B1756">
        <v>100</v>
      </c>
      <c r="C1756">
        <v>2</v>
      </c>
      <c r="D1756">
        <v>1</v>
      </c>
      <c r="E1756" t="s">
        <v>28</v>
      </c>
      <c r="F1756" t="s">
        <v>206</v>
      </c>
      <c r="G1756">
        <v>132</v>
      </c>
      <c r="H1756">
        <v>270</v>
      </c>
      <c r="I1756">
        <v>351</v>
      </c>
      <c r="J1756">
        <v>11910.3</v>
      </c>
      <c r="K1756">
        <v>9741.74</v>
      </c>
      <c r="L1756">
        <v>8603.16</v>
      </c>
      <c r="M1756">
        <v>4806.5005000000001</v>
      </c>
      <c r="N1756">
        <v>132</v>
      </c>
      <c r="O1756">
        <v>134</v>
      </c>
      <c r="P1756">
        <v>190</v>
      </c>
      <c r="Q1756">
        <v>5824.35</v>
      </c>
      <c r="R1756">
        <v>4535.4399999999996</v>
      </c>
      <c r="S1756">
        <v>3439.34</v>
      </c>
      <c r="T1756">
        <v>2760.3761</v>
      </c>
      <c r="U1756">
        <v>132</v>
      </c>
      <c r="V1756">
        <v>136</v>
      </c>
      <c r="W1756">
        <v>161</v>
      </c>
      <c r="X1756">
        <v>6085.95</v>
      </c>
      <c r="Y1756">
        <v>5206.3</v>
      </c>
      <c r="Z1756">
        <v>5163.82</v>
      </c>
      <c r="AA1756">
        <v>2046.1243999999999</v>
      </c>
      <c r="AB1756">
        <v>125</v>
      </c>
      <c r="AC1756">
        <v>128</v>
      </c>
      <c r="AD1756">
        <v>101</v>
      </c>
      <c r="AE1756">
        <v>122</v>
      </c>
      <c r="AF1756">
        <v>125</v>
      </c>
      <c r="AG1756">
        <v>128</v>
      </c>
      <c r="AH1756">
        <v>101</v>
      </c>
      <c r="AI1756">
        <v>122</v>
      </c>
      <c r="AJ1756">
        <v>125</v>
      </c>
      <c r="AK1756">
        <v>128</v>
      </c>
      <c r="AL1756">
        <v>101</v>
      </c>
      <c r="AM1756">
        <v>122</v>
      </c>
    </row>
    <row r="1757" spans="1:39" x14ac:dyDescent="0.15">
      <c r="A1757" t="s">
        <v>225</v>
      </c>
      <c r="B1757">
        <v>100</v>
      </c>
      <c r="C1757">
        <v>2</v>
      </c>
      <c r="D1757">
        <v>1</v>
      </c>
      <c r="E1757" t="s">
        <v>30</v>
      </c>
      <c r="F1757" t="s">
        <v>206</v>
      </c>
      <c r="G1757">
        <v>17</v>
      </c>
      <c r="H1757">
        <v>36</v>
      </c>
      <c r="I1757">
        <v>44</v>
      </c>
      <c r="J1757">
        <v>1492.68</v>
      </c>
      <c r="K1757">
        <v>1233.77</v>
      </c>
      <c r="L1757">
        <v>1128.82</v>
      </c>
      <c r="M1757">
        <v>562.15880000000004</v>
      </c>
      <c r="N1757">
        <v>17</v>
      </c>
      <c r="O1757">
        <v>18</v>
      </c>
      <c r="P1757">
        <v>25</v>
      </c>
      <c r="Q1757">
        <v>741.78</v>
      </c>
      <c r="R1757">
        <v>585.82000000000005</v>
      </c>
      <c r="S1757">
        <v>480.87</v>
      </c>
      <c r="T1757">
        <v>335.80770000000001</v>
      </c>
      <c r="U1757">
        <v>17</v>
      </c>
      <c r="V1757">
        <v>18</v>
      </c>
      <c r="W1757">
        <v>19</v>
      </c>
      <c r="X1757">
        <v>750.9</v>
      </c>
      <c r="Y1757">
        <v>647.95000000000005</v>
      </c>
      <c r="Z1757">
        <v>647.95000000000005</v>
      </c>
      <c r="AA1757">
        <v>226.3511</v>
      </c>
      <c r="AB1757">
        <v>16</v>
      </c>
      <c r="AC1757">
        <v>17</v>
      </c>
      <c r="AD1757">
        <v>10</v>
      </c>
      <c r="AE1757">
        <v>17</v>
      </c>
      <c r="AF1757">
        <v>16</v>
      </c>
      <c r="AG1757">
        <v>17</v>
      </c>
      <c r="AH1757">
        <v>10</v>
      </c>
      <c r="AI1757">
        <v>17</v>
      </c>
      <c r="AJ1757">
        <v>16</v>
      </c>
      <c r="AK1757">
        <v>17</v>
      </c>
      <c r="AL1757">
        <v>10</v>
      </c>
      <c r="AM1757">
        <v>17</v>
      </c>
    </row>
    <row r="1758" spans="1:39" x14ac:dyDescent="0.15">
      <c r="A1758" t="s">
        <v>225</v>
      </c>
      <c r="B1758">
        <v>100</v>
      </c>
      <c r="C1758">
        <v>2</v>
      </c>
      <c r="D1758">
        <v>1</v>
      </c>
      <c r="E1758" t="s">
        <v>29</v>
      </c>
      <c r="F1758" t="s">
        <v>206</v>
      </c>
      <c r="G1758">
        <v>251</v>
      </c>
      <c r="H1758">
        <v>524</v>
      </c>
      <c r="I1758">
        <v>694</v>
      </c>
      <c r="J1758">
        <v>24295.360000000001</v>
      </c>
      <c r="K1758">
        <v>19350.86</v>
      </c>
      <c r="L1758">
        <v>16514.73</v>
      </c>
      <c r="M1758">
        <v>9573.7816000000003</v>
      </c>
      <c r="N1758">
        <v>251</v>
      </c>
      <c r="O1758">
        <v>260</v>
      </c>
      <c r="P1758">
        <v>399</v>
      </c>
      <c r="Q1758">
        <v>12919.6</v>
      </c>
      <c r="R1758">
        <v>9838.25</v>
      </c>
      <c r="S1758">
        <v>7411.01</v>
      </c>
      <c r="T1758">
        <v>5902.4650000000001</v>
      </c>
      <c r="U1758">
        <v>251</v>
      </c>
      <c r="V1758">
        <v>264</v>
      </c>
      <c r="W1758">
        <v>295</v>
      </c>
      <c r="X1758">
        <v>11375.76</v>
      </c>
      <c r="Y1758">
        <v>9512.61</v>
      </c>
      <c r="Z1758">
        <v>9103.7199999999993</v>
      </c>
      <c r="AA1758">
        <v>3671.3166000000001</v>
      </c>
      <c r="AB1758">
        <v>241</v>
      </c>
      <c r="AC1758">
        <v>250</v>
      </c>
      <c r="AD1758">
        <v>193</v>
      </c>
      <c r="AE1758">
        <v>249</v>
      </c>
      <c r="AF1758">
        <v>241</v>
      </c>
      <c r="AG1758">
        <v>250</v>
      </c>
      <c r="AH1758">
        <v>193</v>
      </c>
      <c r="AI1758">
        <v>249</v>
      </c>
      <c r="AJ1758">
        <v>241</v>
      </c>
      <c r="AK1758">
        <v>250</v>
      </c>
      <c r="AL1758">
        <v>193</v>
      </c>
      <c r="AM1758">
        <v>249</v>
      </c>
    </row>
    <row r="1759" spans="1:39" x14ac:dyDescent="0.15">
      <c r="A1759" t="s">
        <v>225</v>
      </c>
      <c r="B1759">
        <v>100</v>
      </c>
      <c r="C1759">
        <v>2</v>
      </c>
      <c r="D1759">
        <v>1</v>
      </c>
      <c r="E1759" t="s">
        <v>32</v>
      </c>
      <c r="F1759" t="s">
        <v>206</v>
      </c>
      <c r="G1759">
        <v>5</v>
      </c>
      <c r="H1759">
        <v>10</v>
      </c>
      <c r="I1759">
        <v>16</v>
      </c>
      <c r="J1759">
        <v>514.89</v>
      </c>
      <c r="K1759">
        <v>420.06</v>
      </c>
      <c r="L1759">
        <v>397.57</v>
      </c>
      <c r="M1759">
        <v>185.1626</v>
      </c>
      <c r="N1759">
        <v>5</v>
      </c>
      <c r="O1759">
        <v>5</v>
      </c>
      <c r="P1759">
        <v>8</v>
      </c>
      <c r="Q1759">
        <v>194.92</v>
      </c>
      <c r="R1759">
        <v>163.43</v>
      </c>
      <c r="S1759">
        <v>140.94</v>
      </c>
      <c r="T1759">
        <v>91.179199999999994</v>
      </c>
      <c r="U1759">
        <v>5</v>
      </c>
      <c r="V1759">
        <v>5</v>
      </c>
      <c r="W1759">
        <v>8</v>
      </c>
      <c r="X1759">
        <v>319.97000000000003</v>
      </c>
      <c r="Y1759">
        <v>256.63</v>
      </c>
      <c r="Z1759">
        <v>256.63</v>
      </c>
      <c r="AA1759">
        <v>93.983400000000003</v>
      </c>
      <c r="AB1759">
        <v>5</v>
      </c>
      <c r="AC1759">
        <v>5</v>
      </c>
      <c r="AD1759">
        <v>4</v>
      </c>
      <c r="AE1759">
        <v>5</v>
      </c>
      <c r="AF1759">
        <v>5</v>
      </c>
      <c r="AG1759">
        <v>5</v>
      </c>
      <c r="AH1759">
        <v>4</v>
      </c>
      <c r="AI1759">
        <v>5</v>
      </c>
      <c r="AJ1759">
        <v>5</v>
      </c>
      <c r="AK1759">
        <v>5</v>
      </c>
      <c r="AL1759">
        <v>4</v>
      </c>
      <c r="AM1759">
        <v>5</v>
      </c>
    </row>
    <row r="1760" spans="1:39" x14ac:dyDescent="0.15">
      <c r="A1760" t="s">
        <v>225</v>
      </c>
      <c r="B1760">
        <v>100</v>
      </c>
      <c r="C1760">
        <v>2</v>
      </c>
      <c r="D1760">
        <v>2</v>
      </c>
      <c r="E1760" t="s">
        <v>28</v>
      </c>
      <c r="F1760" t="s">
        <v>206</v>
      </c>
      <c r="G1760">
        <v>21</v>
      </c>
      <c r="H1760">
        <v>42</v>
      </c>
      <c r="I1760">
        <v>52</v>
      </c>
      <c r="J1760">
        <v>1882.88</v>
      </c>
      <c r="K1760">
        <v>1563.31</v>
      </c>
      <c r="L1760">
        <v>1097.1199999999999</v>
      </c>
      <c r="M1760">
        <v>651.73059999999998</v>
      </c>
      <c r="N1760">
        <v>21</v>
      </c>
      <c r="O1760">
        <v>21</v>
      </c>
      <c r="P1760">
        <v>27</v>
      </c>
      <c r="Q1760">
        <v>1018.79</v>
      </c>
      <c r="R1760">
        <v>794.48</v>
      </c>
      <c r="S1760">
        <v>328.29</v>
      </c>
      <c r="T1760">
        <v>373.04349999999999</v>
      </c>
      <c r="U1760">
        <v>21</v>
      </c>
      <c r="V1760">
        <v>21</v>
      </c>
      <c r="W1760">
        <v>25</v>
      </c>
      <c r="X1760">
        <v>864.09</v>
      </c>
      <c r="Y1760">
        <v>768.83</v>
      </c>
      <c r="Z1760">
        <v>768.83</v>
      </c>
      <c r="AA1760">
        <v>278.68709999999999</v>
      </c>
      <c r="AB1760">
        <v>19</v>
      </c>
      <c r="AC1760">
        <v>20</v>
      </c>
      <c r="AD1760">
        <v>12</v>
      </c>
      <c r="AE1760">
        <v>20</v>
      </c>
      <c r="AF1760">
        <v>19</v>
      </c>
      <c r="AG1760">
        <v>20</v>
      </c>
      <c r="AH1760">
        <v>12</v>
      </c>
      <c r="AI1760">
        <v>20</v>
      </c>
      <c r="AJ1760">
        <v>19</v>
      </c>
      <c r="AK1760">
        <v>20</v>
      </c>
      <c r="AL1760">
        <v>12</v>
      </c>
      <c r="AM1760">
        <v>20</v>
      </c>
    </row>
    <row r="1761" spans="1:39" x14ac:dyDescent="0.15">
      <c r="A1761" t="s">
        <v>225</v>
      </c>
      <c r="B1761">
        <v>100</v>
      </c>
      <c r="C1761">
        <v>2</v>
      </c>
      <c r="D1761">
        <v>2</v>
      </c>
      <c r="E1761" t="s">
        <v>30</v>
      </c>
      <c r="F1761" t="s">
        <v>206</v>
      </c>
      <c r="G1761">
        <v>2</v>
      </c>
      <c r="H1761">
        <v>4</v>
      </c>
      <c r="I1761">
        <v>5</v>
      </c>
      <c r="J1761">
        <v>187.99</v>
      </c>
      <c r="K1761">
        <v>168.79</v>
      </c>
      <c r="L1761">
        <v>168.79</v>
      </c>
      <c r="M1761">
        <v>53.951999999999998</v>
      </c>
      <c r="N1761">
        <v>2</v>
      </c>
      <c r="O1761">
        <v>2</v>
      </c>
      <c r="P1761">
        <v>2</v>
      </c>
      <c r="Q1761">
        <v>63.99</v>
      </c>
      <c r="R1761">
        <v>44.79</v>
      </c>
      <c r="S1761">
        <v>44.79</v>
      </c>
      <c r="T1761">
        <v>24.452000000000002</v>
      </c>
      <c r="U1761">
        <v>2</v>
      </c>
      <c r="V1761">
        <v>2</v>
      </c>
      <c r="W1761">
        <v>3</v>
      </c>
      <c r="X1761">
        <v>124</v>
      </c>
      <c r="Y1761">
        <v>124</v>
      </c>
      <c r="Z1761">
        <v>124</v>
      </c>
      <c r="AA1761">
        <v>29.5</v>
      </c>
      <c r="AB1761">
        <v>2</v>
      </c>
      <c r="AC1761">
        <v>2</v>
      </c>
      <c r="AD1761">
        <v>1</v>
      </c>
      <c r="AE1761">
        <v>2</v>
      </c>
      <c r="AF1761">
        <v>2</v>
      </c>
      <c r="AG1761">
        <v>2</v>
      </c>
      <c r="AH1761">
        <v>1</v>
      </c>
      <c r="AI1761">
        <v>2</v>
      </c>
      <c r="AJ1761">
        <v>2</v>
      </c>
      <c r="AK1761">
        <v>2</v>
      </c>
      <c r="AL1761">
        <v>1</v>
      </c>
      <c r="AM1761">
        <v>2</v>
      </c>
    </row>
    <row r="1762" spans="1:39" x14ac:dyDescent="0.15">
      <c r="A1762" t="s">
        <v>225</v>
      </c>
      <c r="B1762">
        <v>100</v>
      </c>
      <c r="C1762">
        <v>2</v>
      </c>
      <c r="D1762">
        <v>2</v>
      </c>
      <c r="E1762" t="s">
        <v>29</v>
      </c>
      <c r="F1762" t="s">
        <v>206</v>
      </c>
      <c r="G1762">
        <v>7</v>
      </c>
      <c r="H1762">
        <v>15</v>
      </c>
      <c r="I1762">
        <v>19</v>
      </c>
      <c r="J1762">
        <v>720.85</v>
      </c>
      <c r="K1762">
        <v>578.29999999999995</v>
      </c>
      <c r="L1762">
        <v>538.41999999999996</v>
      </c>
      <c r="M1762">
        <v>253.1617</v>
      </c>
      <c r="N1762">
        <v>7</v>
      </c>
      <c r="O1762">
        <v>8</v>
      </c>
      <c r="P1762">
        <v>12</v>
      </c>
      <c r="Q1762">
        <v>432.9</v>
      </c>
      <c r="R1762">
        <v>328.2</v>
      </c>
      <c r="S1762">
        <v>288.32</v>
      </c>
      <c r="T1762">
        <v>173.36150000000001</v>
      </c>
      <c r="U1762">
        <v>7</v>
      </c>
      <c r="V1762">
        <v>7</v>
      </c>
      <c r="W1762">
        <v>7</v>
      </c>
      <c r="X1762">
        <v>287.95</v>
      </c>
      <c r="Y1762">
        <v>250.1</v>
      </c>
      <c r="Z1762">
        <v>250.1</v>
      </c>
      <c r="AA1762">
        <v>79.800200000000004</v>
      </c>
      <c r="AB1762">
        <v>6</v>
      </c>
      <c r="AC1762">
        <v>7</v>
      </c>
      <c r="AD1762">
        <v>4</v>
      </c>
      <c r="AE1762">
        <v>6</v>
      </c>
      <c r="AF1762">
        <v>6</v>
      </c>
      <c r="AG1762">
        <v>7</v>
      </c>
      <c r="AH1762">
        <v>4</v>
      </c>
      <c r="AI1762">
        <v>6</v>
      </c>
      <c r="AJ1762">
        <v>6</v>
      </c>
      <c r="AK1762">
        <v>7</v>
      </c>
      <c r="AL1762">
        <v>4</v>
      </c>
      <c r="AM1762">
        <v>6</v>
      </c>
    </row>
    <row r="1763" spans="1:39" x14ac:dyDescent="0.15">
      <c r="A1763" t="s">
        <v>225</v>
      </c>
      <c r="B1763">
        <v>100</v>
      </c>
      <c r="C1763">
        <v>2</v>
      </c>
      <c r="D1763">
        <v>2</v>
      </c>
      <c r="E1763" t="s">
        <v>32</v>
      </c>
      <c r="F1763" t="s">
        <v>206</v>
      </c>
      <c r="G1763">
        <v>1</v>
      </c>
      <c r="H1763">
        <v>2</v>
      </c>
      <c r="I1763">
        <v>2</v>
      </c>
      <c r="J1763">
        <v>109.98</v>
      </c>
      <c r="K1763">
        <v>91.98</v>
      </c>
      <c r="L1763">
        <v>91.98</v>
      </c>
      <c r="M1763">
        <v>31.327400000000001</v>
      </c>
      <c r="N1763">
        <v>1</v>
      </c>
      <c r="O1763">
        <v>1</v>
      </c>
      <c r="P1763">
        <v>1</v>
      </c>
      <c r="Q1763">
        <v>49.99</v>
      </c>
      <c r="R1763">
        <v>37.99</v>
      </c>
      <c r="S1763">
        <v>37.99</v>
      </c>
      <c r="T1763">
        <v>12.5174</v>
      </c>
      <c r="U1763">
        <v>1</v>
      </c>
      <c r="V1763">
        <v>1</v>
      </c>
      <c r="W1763">
        <v>1</v>
      </c>
      <c r="X1763">
        <v>59.99</v>
      </c>
      <c r="Y1763">
        <v>53.99</v>
      </c>
      <c r="Z1763">
        <v>53.99</v>
      </c>
      <c r="AA1763">
        <v>18.809999999999999</v>
      </c>
      <c r="AB1763">
        <v>1</v>
      </c>
      <c r="AC1763">
        <v>1</v>
      </c>
      <c r="AD1763">
        <v>1</v>
      </c>
      <c r="AE1763">
        <v>0</v>
      </c>
      <c r="AF1763">
        <v>1</v>
      </c>
      <c r="AG1763">
        <v>1</v>
      </c>
      <c r="AH1763">
        <v>1</v>
      </c>
      <c r="AI1763">
        <v>0</v>
      </c>
      <c r="AJ1763">
        <v>1</v>
      </c>
      <c r="AK1763">
        <v>1</v>
      </c>
      <c r="AL1763">
        <v>1</v>
      </c>
      <c r="AM1763">
        <v>0</v>
      </c>
    </row>
    <row r="1764" spans="1:39" x14ac:dyDescent="0.15">
      <c r="A1764" t="s">
        <v>226</v>
      </c>
      <c r="B1764">
        <v>-1</v>
      </c>
      <c r="C1764">
        <v>0</v>
      </c>
      <c r="D1764">
        <v>0</v>
      </c>
      <c r="E1764" t="s">
        <v>28</v>
      </c>
      <c r="F1764" t="s">
        <v>206</v>
      </c>
      <c r="G1764">
        <v>0</v>
      </c>
      <c r="H1764">
        <v>19680</v>
      </c>
      <c r="I1764">
        <v>41227</v>
      </c>
      <c r="J1764">
        <v>2410881.4500000002</v>
      </c>
      <c r="K1764">
        <v>2127795.71</v>
      </c>
      <c r="L1764">
        <v>2076574.82</v>
      </c>
      <c r="M1764">
        <v>632227.47210000001</v>
      </c>
      <c r="N1764">
        <v>0</v>
      </c>
      <c r="O1764">
        <v>97</v>
      </c>
      <c r="P1764">
        <v>356</v>
      </c>
      <c r="Q1764">
        <v>19201.509999999998</v>
      </c>
      <c r="R1764">
        <v>15534.46</v>
      </c>
      <c r="S1764">
        <v>15419.02</v>
      </c>
      <c r="T1764">
        <v>6306.2349000000004</v>
      </c>
      <c r="U1764">
        <v>0</v>
      </c>
      <c r="V1764">
        <v>19583</v>
      </c>
      <c r="W1764">
        <v>40871</v>
      </c>
      <c r="X1764">
        <v>2391679.94</v>
      </c>
      <c r="Y1764">
        <v>2112261.25</v>
      </c>
      <c r="Z1764">
        <v>2061155.8</v>
      </c>
      <c r="AA1764">
        <v>625921.23719999997</v>
      </c>
      <c r="AB1764">
        <v>0</v>
      </c>
      <c r="AC1764">
        <v>0</v>
      </c>
      <c r="AD1764">
        <v>0</v>
      </c>
      <c r="AE1764">
        <v>0</v>
      </c>
      <c r="AF1764">
        <v>0</v>
      </c>
      <c r="AG1764">
        <v>0</v>
      </c>
      <c r="AH1764">
        <v>0</v>
      </c>
      <c r="AI1764">
        <v>0</v>
      </c>
      <c r="AJ1764">
        <v>0</v>
      </c>
      <c r="AK1764">
        <v>0</v>
      </c>
      <c r="AL1764">
        <v>0</v>
      </c>
      <c r="AM1764">
        <v>0</v>
      </c>
    </row>
    <row r="1765" spans="1:39" x14ac:dyDescent="0.15">
      <c r="A1765" t="s">
        <v>226</v>
      </c>
      <c r="B1765">
        <v>5</v>
      </c>
      <c r="C1765">
        <v>1</v>
      </c>
      <c r="D1765">
        <v>0</v>
      </c>
      <c r="E1765" t="s">
        <v>28</v>
      </c>
      <c r="F1765" t="s">
        <v>206</v>
      </c>
      <c r="G1765">
        <v>382</v>
      </c>
      <c r="H1765">
        <v>753</v>
      </c>
      <c r="I1765">
        <v>4831</v>
      </c>
      <c r="J1765">
        <v>337600.89</v>
      </c>
      <c r="K1765">
        <v>293264.40000000002</v>
      </c>
      <c r="L1765">
        <v>264564.71999999997</v>
      </c>
      <c r="M1765">
        <v>88308.118799999997</v>
      </c>
      <c r="N1765">
        <v>179</v>
      </c>
      <c r="O1765">
        <v>290</v>
      </c>
      <c r="P1765">
        <v>2196</v>
      </c>
      <c r="Q1765">
        <v>159958.9</v>
      </c>
      <c r="R1765">
        <v>142473.13</v>
      </c>
      <c r="S1765">
        <v>127436.39</v>
      </c>
      <c r="T1765">
        <v>44346.851600000002</v>
      </c>
      <c r="U1765">
        <v>203</v>
      </c>
      <c r="V1765">
        <v>463</v>
      </c>
      <c r="W1765">
        <v>2635</v>
      </c>
      <c r="X1765">
        <v>177641.99</v>
      </c>
      <c r="Y1765">
        <v>150791.26999999999</v>
      </c>
      <c r="Z1765">
        <v>137128.32999999999</v>
      </c>
      <c r="AA1765">
        <v>43961.267200000002</v>
      </c>
      <c r="AB1765">
        <v>366</v>
      </c>
      <c r="AC1765">
        <v>305</v>
      </c>
      <c r="AD1765">
        <v>265</v>
      </c>
      <c r="AE1765">
        <v>227</v>
      </c>
      <c r="AF1765">
        <v>179</v>
      </c>
      <c r="AG1765">
        <v>173</v>
      </c>
      <c r="AH1765">
        <v>155</v>
      </c>
      <c r="AI1765">
        <v>103</v>
      </c>
      <c r="AJ1765">
        <v>187</v>
      </c>
      <c r="AK1765">
        <v>132</v>
      </c>
      <c r="AL1765">
        <v>110</v>
      </c>
      <c r="AM1765">
        <v>124</v>
      </c>
    </row>
    <row r="1766" spans="1:39" x14ac:dyDescent="0.15">
      <c r="A1766" t="s">
        <v>226</v>
      </c>
      <c r="B1766">
        <v>5</v>
      </c>
      <c r="C1766">
        <v>1</v>
      </c>
      <c r="D1766">
        <v>0</v>
      </c>
      <c r="E1766" t="s">
        <v>29</v>
      </c>
      <c r="F1766" t="s">
        <v>206</v>
      </c>
      <c r="G1766">
        <v>6</v>
      </c>
      <c r="H1766">
        <v>14</v>
      </c>
      <c r="I1766">
        <v>89</v>
      </c>
      <c r="J1766">
        <v>6362.93</v>
      </c>
      <c r="K1766">
        <v>4594.91</v>
      </c>
      <c r="L1766">
        <v>4053.12</v>
      </c>
      <c r="M1766">
        <v>1551.8623</v>
      </c>
      <c r="N1766">
        <v>2</v>
      </c>
      <c r="O1766">
        <v>5</v>
      </c>
      <c r="P1766">
        <v>35</v>
      </c>
      <c r="Q1766">
        <v>2546.98</v>
      </c>
      <c r="R1766">
        <v>1695.73</v>
      </c>
      <c r="S1766">
        <v>1695.73</v>
      </c>
      <c r="T1766">
        <v>610.14229999999998</v>
      </c>
      <c r="U1766">
        <v>4</v>
      </c>
      <c r="V1766">
        <v>9</v>
      </c>
      <c r="W1766">
        <v>54</v>
      </c>
      <c r="X1766">
        <v>3815.95</v>
      </c>
      <c r="Y1766">
        <v>2899.18</v>
      </c>
      <c r="Z1766">
        <v>2357.39</v>
      </c>
      <c r="AA1766">
        <v>941.72</v>
      </c>
      <c r="AB1766">
        <v>6</v>
      </c>
      <c r="AC1766">
        <v>5</v>
      </c>
      <c r="AD1766">
        <v>3</v>
      </c>
      <c r="AE1766">
        <v>5</v>
      </c>
      <c r="AF1766">
        <v>2</v>
      </c>
      <c r="AG1766">
        <v>2</v>
      </c>
      <c r="AH1766">
        <v>2</v>
      </c>
      <c r="AI1766">
        <v>2</v>
      </c>
      <c r="AJ1766">
        <v>4</v>
      </c>
      <c r="AK1766">
        <v>3</v>
      </c>
      <c r="AL1766">
        <v>1</v>
      </c>
      <c r="AM1766">
        <v>3</v>
      </c>
    </row>
    <row r="1767" spans="1:39" x14ac:dyDescent="0.15">
      <c r="A1767" t="s">
        <v>226</v>
      </c>
      <c r="B1767">
        <v>5</v>
      </c>
      <c r="C1767">
        <v>1</v>
      </c>
      <c r="D1767">
        <v>0</v>
      </c>
      <c r="E1767" t="s">
        <v>32</v>
      </c>
      <c r="F1767" t="s">
        <v>206</v>
      </c>
      <c r="G1767">
        <v>225</v>
      </c>
      <c r="H1767">
        <v>450</v>
      </c>
      <c r="I1767">
        <v>3377</v>
      </c>
      <c r="J1767">
        <v>222543.77</v>
      </c>
      <c r="K1767">
        <v>177955.3</v>
      </c>
      <c r="L1767">
        <v>168227.64</v>
      </c>
      <c r="M1767">
        <v>55396.059099999999</v>
      </c>
      <c r="N1767">
        <v>23</v>
      </c>
      <c r="O1767">
        <v>36</v>
      </c>
      <c r="P1767">
        <v>372</v>
      </c>
      <c r="Q1767">
        <v>25767.26</v>
      </c>
      <c r="R1767">
        <v>19278.009999999998</v>
      </c>
      <c r="S1767">
        <v>18703.8</v>
      </c>
      <c r="T1767">
        <v>7038.8949000000002</v>
      </c>
      <c r="U1767">
        <v>202</v>
      </c>
      <c r="V1767">
        <v>414</v>
      </c>
      <c r="W1767">
        <v>3005</v>
      </c>
      <c r="X1767">
        <v>196776.51</v>
      </c>
      <c r="Y1767">
        <v>158677.29</v>
      </c>
      <c r="Z1767">
        <v>149523.84</v>
      </c>
      <c r="AA1767">
        <v>48357.164199999999</v>
      </c>
      <c r="AB1767">
        <v>224</v>
      </c>
      <c r="AC1767">
        <v>175</v>
      </c>
      <c r="AD1767">
        <v>153</v>
      </c>
      <c r="AE1767">
        <v>155</v>
      </c>
      <c r="AF1767">
        <v>23</v>
      </c>
      <c r="AG1767">
        <v>20</v>
      </c>
      <c r="AH1767">
        <v>20</v>
      </c>
      <c r="AI1767">
        <v>17</v>
      </c>
      <c r="AJ1767">
        <v>201</v>
      </c>
      <c r="AK1767">
        <v>155</v>
      </c>
      <c r="AL1767">
        <v>133</v>
      </c>
      <c r="AM1767">
        <v>138</v>
      </c>
    </row>
    <row r="1768" spans="1:39" x14ac:dyDescent="0.15">
      <c r="A1768" t="s">
        <v>226</v>
      </c>
      <c r="B1768">
        <v>5</v>
      </c>
      <c r="C1768">
        <v>1</v>
      </c>
      <c r="D1768">
        <v>1</v>
      </c>
      <c r="E1768" t="s">
        <v>28</v>
      </c>
      <c r="F1768" t="s">
        <v>206</v>
      </c>
      <c r="G1768">
        <v>2450</v>
      </c>
      <c r="H1768">
        <v>6425</v>
      </c>
      <c r="I1768">
        <v>32086</v>
      </c>
      <c r="J1768">
        <v>2183801.0099999998</v>
      </c>
      <c r="K1768">
        <v>1914463.38</v>
      </c>
      <c r="L1768">
        <v>1718019.5</v>
      </c>
      <c r="M1768">
        <v>578260.25430000003</v>
      </c>
      <c r="N1768">
        <v>1217</v>
      </c>
      <c r="O1768">
        <v>2668</v>
      </c>
      <c r="P1768">
        <v>15743</v>
      </c>
      <c r="Q1768">
        <v>1108129.3500000001</v>
      </c>
      <c r="R1768">
        <v>1001515.5</v>
      </c>
      <c r="S1768">
        <v>891951.04</v>
      </c>
      <c r="T1768">
        <v>309231.86320000002</v>
      </c>
      <c r="U1768">
        <v>1233</v>
      </c>
      <c r="V1768">
        <v>3757</v>
      </c>
      <c r="W1768">
        <v>16343</v>
      </c>
      <c r="X1768">
        <v>1075671.6599999999</v>
      </c>
      <c r="Y1768">
        <v>912947.88</v>
      </c>
      <c r="Z1768">
        <v>826068.46</v>
      </c>
      <c r="AA1768">
        <v>269028.39110000001</v>
      </c>
      <c r="AB1768">
        <v>2264</v>
      </c>
      <c r="AC1768">
        <v>2270</v>
      </c>
      <c r="AD1768">
        <v>1463</v>
      </c>
      <c r="AE1768">
        <v>2123</v>
      </c>
      <c r="AF1768">
        <v>1175</v>
      </c>
      <c r="AG1768">
        <v>1168</v>
      </c>
      <c r="AH1768">
        <v>781</v>
      </c>
      <c r="AI1768">
        <v>1105</v>
      </c>
      <c r="AJ1768">
        <v>1089</v>
      </c>
      <c r="AK1768">
        <v>1102</v>
      </c>
      <c r="AL1768">
        <v>682</v>
      </c>
      <c r="AM1768">
        <v>1018</v>
      </c>
    </row>
    <row r="1769" spans="1:39" x14ac:dyDescent="0.15">
      <c r="A1769" t="s">
        <v>226</v>
      </c>
      <c r="B1769">
        <v>5</v>
      </c>
      <c r="C1769">
        <v>1</v>
      </c>
      <c r="D1769">
        <v>1</v>
      </c>
      <c r="E1769" t="s">
        <v>30</v>
      </c>
      <c r="F1769" t="s">
        <v>206</v>
      </c>
      <c r="G1769">
        <v>238</v>
      </c>
      <c r="H1769">
        <v>602</v>
      </c>
      <c r="I1769">
        <v>3043</v>
      </c>
      <c r="J1769">
        <v>205783.42</v>
      </c>
      <c r="K1769">
        <v>186695.63</v>
      </c>
      <c r="L1769">
        <v>165855.23000000001</v>
      </c>
      <c r="M1769">
        <v>54319.976699999999</v>
      </c>
      <c r="N1769">
        <v>115</v>
      </c>
      <c r="O1769">
        <v>258</v>
      </c>
      <c r="P1769">
        <v>1445</v>
      </c>
      <c r="Q1769">
        <v>103163.67</v>
      </c>
      <c r="R1769">
        <v>94623.6</v>
      </c>
      <c r="S1769">
        <v>80982.17</v>
      </c>
      <c r="T1769">
        <v>28797.970099999999</v>
      </c>
      <c r="U1769">
        <v>123</v>
      </c>
      <c r="V1769">
        <v>344</v>
      </c>
      <c r="W1769">
        <v>1598</v>
      </c>
      <c r="X1769">
        <v>102619.75</v>
      </c>
      <c r="Y1769">
        <v>92072.03</v>
      </c>
      <c r="Z1769">
        <v>84873.06</v>
      </c>
      <c r="AA1769">
        <v>25522.006600000001</v>
      </c>
      <c r="AB1769">
        <v>227</v>
      </c>
      <c r="AC1769">
        <v>227</v>
      </c>
      <c r="AD1769">
        <v>125</v>
      </c>
      <c r="AE1769">
        <v>228</v>
      </c>
      <c r="AF1769">
        <v>112</v>
      </c>
      <c r="AG1769">
        <v>111</v>
      </c>
      <c r="AH1769">
        <v>67</v>
      </c>
      <c r="AI1769">
        <v>113</v>
      </c>
      <c r="AJ1769">
        <v>115</v>
      </c>
      <c r="AK1769">
        <v>116</v>
      </c>
      <c r="AL1769">
        <v>58</v>
      </c>
      <c r="AM1769">
        <v>115</v>
      </c>
    </row>
    <row r="1770" spans="1:39" x14ac:dyDescent="0.15">
      <c r="A1770" t="s">
        <v>226</v>
      </c>
      <c r="B1770">
        <v>5</v>
      </c>
      <c r="C1770">
        <v>1</v>
      </c>
      <c r="D1770">
        <v>1</v>
      </c>
      <c r="E1770" t="s">
        <v>29</v>
      </c>
      <c r="F1770" t="s">
        <v>206</v>
      </c>
      <c r="G1770">
        <v>4943</v>
      </c>
      <c r="H1770">
        <v>14421</v>
      </c>
      <c r="I1770">
        <v>70997</v>
      </c>
      <c r="J1770">
        <v>4747847.57</v>
      </c>
      <c r="K1770">
        <v>3875073.26</v>
      </c>
      <c r="L1770">
        <v>3412111.43</v>
      </c>
      <c r="M1770">
        <v>1241147.3067000001</v>
      </c>
      <c r="N1770">
        <v>1323</v>
      </c>
      <c r="O1770">
        <v>3101</v>
      </c>
      <c r="P1770">
        <v>18999</v>
      </c>
      <c r="Q1770">
        <v>1298005.8799999999</v>
      </c>
      <c r="R1770">
        <v>1086425.25</v>
      </c>
      <c r="S1770">
        <v>966581.14</v>
      </c>
      <c r="T1770">
        <v>374236.63829999999</v>
      </c>
      <c r="U1770">
        <v>3620</v>
      </c>
      <c r="V1770">
        <v>11320</v>
      </c>
      <c r="W1770">
        <v>51998</v>
      </c>
      <c r="X1770">
        <v>3449841.69</v>
      </c>
      <c r="Y1770">
        <v>2788648.01</v>
      </c>
      <c r="Z1770">
        <v>2445530.29</v>
      </c>
      <c r="AA1770">
        <v>866910.66839999997</v>
      </c>
      <c r="AB1770">
        <v>4705</v>
      </c>
      <c r="AC1770">
        <v>4825</v>
      </c>
      <c r="AD1770">
        <v>3316</v>
      </c>
      <c r="AE1770">
        <v>4725</v>
      </c>
      <c r="AF1770">
        <v>1263</v>
      </c>
      <c r="AG1770">
        <v>1273</v>
      </c>
      <c r="AH1770">
        <v>947</v>
      </c>
      <c r="AI1770">
        <v>1268</v>
      </c>
      <c r="AJ1770">
        <v>3442</v>
      </c>
      <c r="AK1770">
        <v>3552</v>
      </c>
      <c r="AL1770">
        <v>2369</v>
      </c>
      <c r="AM1770">
        <v>3457</v>
      </c>
    </row>
    <row r="1771" spans="1:39" x14ac:dyDescent="0.15">
      <c r="A1771" t="s">
        <v>226</v>
      </c>
      <c r="B1771">
        <v>5</v>
      </c>
      <c r="C1771">
        <v>1</v>
      </c>
      <c r="D1771">
        <v>1</v>
      </c>
      <c r="E1771" t="s">
        <v>31</v>
      </c>
      <c r="F1771" t="s">
        <v>206</v>
      </c>
      <c r="G1771">
        <v>3</v>
      </c>
      <c r="H1771">
        <v>18</v>
      </c>
      <c r="I1771">
        <v>62</v>
      </c>
      <c r="J1771">
        <v>4369</v>
      </c>
      <c r="K1771">
        <v>3265</v>
      </c>
      <c r="L1771">
        <v>3186</v>
      </c>
      <c r="M1771">
        <v>1048.7733000000001</v>
      </c>
      <c r="N1771">
        <v>0</v>
      </c>
      <c r="O1771">
        <v>0</v>
      </c>
      <c r="P1771">
        <v>0</v>
      </c>
      <c r="Q1771">
        <v>0</v>
      </c>
      <c r="R1771">
        <v>0</v>
      </c>
      <c r="S1771">
        <v>0</v>
      </c>
      <c r="T1771">
        <v>0</v>
      </c>
      <c r="U1771">
        <v>3</v>
      </c>
      <c r="V1771">
        <v>18</v>
      </c>
      <c r="W1771">
        <v>62</v>
      </c>
      <c r="X1771">
        <v>4369</v>
      </c>
      <c r="Y1771">
        <v>3265</v>
      </c>
      <c r="Z1771">
        <v>3186</v>
      </c>
      <c r="AA1771">
        <v>1048.7733000000001</v>
      </c>
      <c r="AB1771">
        <v>2</v>
      </c>
      <c r="AC1771">
        <v>2</v>
      </c>
      <c r="AD1771">
        <v>2</v>
      </c>
      <c r="AE1771">
        <v>2</v>
      </c>
      <c r="AF1771">
        <v>0</v>
      </c>
      <c r="AG1771">
        <v>0</v>
      </c>
      <c r="AH1771">
        <v>0</v>
      </c>
      <c r="AI1771">
        <v>0</v>
      </c>
      <c r="AJ1771">
        <v>2</v>
      </c>
      <c r="AK1771">
        <v>2</v>
      </c>
      <c r="AL1771">
        <v>2</v>
      </c>
      <c r="AM1771">
        <v>2</v>
      </c>
    </row>
    <row r="1772" spans="1:39" x14ac:dyDescent="0.15">
      <c r="A1772" t="s">
        <v>226</v>
      </c>
      <c r="B1772">
        <v>5</v>
      </c>
      <c r="C1772">
        <v>1</v>
      </c>
      <c r="D1772">
        <v>1</v>
      </c>
      <c r="E1772" t="s">
        <v>32</v>
      </c>
      <c r="F1772" t="s">
        <v>206</v>
      </c>
      <c r="G1772">
        <v>342</v>
      </c>
      <c r="H1772">
        <v>892</v>
      </c>
      <c r="I1772">
        <v>4895</v>
      </c>
      <c r="J1772">
        <v>324285.90000000002</v>
      </c>
      <c r="K1772">
        <v>260741.07</v>
      </c>
      <c r="L1772">
        <v>241450.14</v>
      </c>
      <c r="M1772">
        <v>82068.804999999993</v>
      </c>
      <c r="N1772">
        <v>32</v>
      </c>
      <c r="O1772">
        <v>86</v>
      </c>
      <c r="P1772">
        <v>472</v>
      </c>
      <c r="Q1772">
        <v>29104.43</v>
      </c>
      <c r="R1772">
        <v>24691.46</v>
      </c>
      <c r="S1772">
        <v>22941.87</v>
      </c>
      <c r="T1772">
        <v>8642.2590999999993</v>
      </c>
      <c r="U1772">
        <v>310</v>
      </c>
      <c r="V1772">
        <v>806</v>
      </c>
      <c r="W1772">
        <v>4423</v>
      </c>
      <c r="X1772">
        <v>295181.46999999997</v>
      </c>
      <c r="Y1772">
        <v>236049.61</v>
      </c>
      <c r="Z1772">
        <v>218508.27</v>
      </c>
      <c r="AA1772">
        <v>73426.545899999997</v>
      </c>
      <c r="AB1772">
        <v>337</v>
      </c>
      <c r="AC1772">
        <v>326</v>
      </c>
      <c r="AD1772">
        <v>211</v>
      </c>
      <c r="AE1772">
        <v>311</v>
      </c>
      <c r="AF1772">
        <v>32</v>
      </c>
      <c r="AG1772">
        <v>32</v>
      </c>
      <c r="AH1772">
        <v>25</v>
      </c>
      <c r="AI1772">
        <v>31</v>
      </c>
      <c r="AJ1772">
        <v>305</v>
      </c>
      <c r="AK1772">
        <v>294</v>
      </c>
      <c r="AL1772">
        <v>186</v>
      </c>
      <c r="AM1772">
        <v>280</v>
      </c>
    </row>
    <row r="1773" spans="1:39" x14ac:dyDescent="0.15">
      <c r="A1773" t="s">
        <v>226</v>
      </c>
      <c r="B1773">
        <v>5</v>
      </c>
      <c r="C1773">
        <v>1</v>
      </c>
      <c r="D1773">
        <v>2</v>
      </c>
      <c r="E1773" t="s">
        <v>28</v>
      </c>
      <c r="F1773" t="s">
        <v>206</v>
      </c>
      <c r="G1773">
        <v>497</v>
      </c>
      <c r="H1773">
        <v>887</v>
      </c>
      <c r="I1773">
        <v>6072</v>
      </c>
      <c r="J1773">
        <v>418401.12</v>
      </c>
      <c r="K1773">
        <v>369602.43</v>
      </c>
      <c r="L1773">
        <v>326261.64</v>
      </c>
      <c r="M1773">
        <v>109230.6859</v>
      </c>
      <c r="N1773">
        <v>229</v>
      </c>
      <c r="O1773">
        <v>361</v>
      </c>
      <c r="P1773">
        <v>2774</v>
      </c>
      <c r="Q1773">
        <v>200125.1</v>
      </c>
      <c r="R1773">
        <v>176062.57</v>
      </c>
      <c r="S1773">
        <v>149520.04</v>
      </c>
      <c r="T1773">
        <v>54646.063099999999</v>
      </c>
      <c r="U1773">
        <v>268</v>
      </c>
      <c r="V1773">
        <v>526</v>
      </c>
      <c r="W1773">
        <v>3298</v>
      </c>
      <c r="X1773">
        <v>218276.02</v>
      </c>
      <c r="Y1773">
        <v>193539.86</v>
      </c>
      <c r="Z1773">
        <v>176741.6</v>
      </c>
      <c r="AA1773">
        <v>54584.622799999997</v>
      </c>
      <c r="AB1773">
        <v>481</v>
      </c>
      <c r="AC1773">
        <v>447</v>
      </c>
      <c r="AD1773">
        <v>230</v>
      </c>
      <c r="AE1773">
        <v>421</v>
      </c>
      <c r="AF1773">
        <v>223</v>
      </c>
      <c r="AG1773">
        <v>214</v>
      </c>
      <c r="AH1773">
        <v>122</v>
      </c>
      <c r="AI1773">
        <v>201</v>
      </c>
      <c r="AJ1773">
        <v>258</v>
      </c>
      <c r="AK1773">
        <v>233</v>
      </c>
      <c r="AL1773">
        <v>108</v>
      </c>
      <c r="AM1773">
        <v>220</v>
      </c>
    </row>
    <row r="1774" spans="1:39" x14ac:dyDescent="0.15">
      <c r="A1774" t="s">
        <v>226</v>
      </c>
      <c r="B1774">
        <v>5</v>
      </c>
      <c r="C1774">
        <v>1</v>
      </c>
      <c r="D1774">
        <v>2</v>
      </c>
      <c r="E1774" t="s">
        <v>30</v>
      </c>
      <c r="F1774" t="s">
        <v>206</v>
      </c>
      <c r="G1774">
        <v>74</v>
      </c>
      <c r="H1774">
        <v>135</v>
      </c>
      <c r="I1774">
        <v>861</v>
      </c>
      <c r="J1774">
        <v>60855.99</v>
      </c>
      <c r="K1774">
        <v>53030.239999999998</v>
      </c>
      <c r="L1774">
        <v>44565.65</v>
      </c>
      <c r="M1774">
        <v>15745.6119</v>
      </c>
      <c r="N1774">
        <v>35</v>
      </c>
      <c r="O1774">
        <v>59</v>
      </c>
      <c r="P1774">
        <v>404</v>
      </c>
      <c r="Q1774">
        <v>29663.16</v>
      </c>
      <c r="R1774">
        <v>25038.33</v>
      </c>
      <c r="S1774">
        <v>20420.11</v>
      </c>
      <c r="T1774">
        <v>8126.4044999999996</v>
      </c>
      <c r="U1774">
        <v>39</v>
      </c>
      <c r="V1774">
        <v>76</v>
      </c>
      <c r="W1774">
        <v>457</v>
      </c>
      <c r="X1774">
        <v>31192.83</v>
      </c>
      <c r="Y1774">
        <v>27991.91</v>
      </c>
      <c r="Z1774">
        <v>24145.54</v>
      </c>
      <c r="AA1774">
        <v>7619.2074000000002</v>
      </c>
      <c r="AB1774">
        <v>69</v>
      </c>
      <c r="AC1774">
        <v>66</v>
      </c>
      <c r="AD1774">
        <v>36</v>
      </c>
      <c r="AE1774">
        <v>71</v>
      </c>
      <c r="AF1774">
        <v>32</v>
      </c>
      <c r="AG1774">
        <v>32</v>
      </c>
      <c r="AH1774">
        <v>18</v>
      </c>
      <c r="AI1774">
        <v>34</v>
      </c>
      <c r="AJ1774">
        <v>37</v>
      </c>
      <c r="AK1774">
        <v>34</v>
      </c>
      <c r="AL1774">
        <v>18</v>
      </c>
      <c r="AM1774">
        <v>37</v>
      </c>
    </row>
    <row r="1775" spans="1:39" x14ac:dyDescent="0.15">
      <c r="A1775" t="s">
        <v>226</v>
      </c>
      <c r="B1775">
        <v>5</v>
      </c>
      <c r="C1775">
        <v>1</v>
      </c>
      <c r="D1775">
        <v>2</v>
      </c>
      <c r="E1775" t="s">
        <v>29</v>
      </c>
      <c r="F1775" t="s">
        <v>206</v>
      </c>
      <c r="G1775">
        <v>374</v>
      </c>
      <c r="H1775">
        <v>788</v>
      </c>
      <c r="I1775">
        <v>5307</v>
      </c>
      <c r="J1775">
        <v>352716.84</v>
      </c>
      <c r="K1775">
        <v>289722.3</v>
      </c>
      <c r="L1775">
        <v>257490.36</v>
      </c>
      <c r="M1775">
        <v>91669.729300000006</v>
      </c>
      <c r="N1775">
        <v>104</v>
      </c>
      <c r="O1775">
        <v>157</v>
      </c>
      <c r="P1775">
        <v>1434</v>
      </c>
      <c r="Q1775">
        <v>99144.53</v>
      </c>
      <c r="R1775">
        <v>80990.36</v>
      </c>
      <c r="S1775">
        <v>71294.58</v>
      </c>
      <c r="T1775">
        <v>28675.466400000001</v>
      </c>
      <c r="U1775">
        <v>270</v>
      </c>
      <c r="V1775">
        <v>631</v>
      </c>
      <c r="W1775">
        <v>3873</v>
      </c>
      <c r="X1775">
        <v>253572.31</v>
      </c>
      <c r="Y1775">
        <v>208731.94</v>
      </c>
      <c r="Z1775">
        <v>186195.78</v>
      </c>
      <c r="AA1775">
        <v>62994.262900000002</v>
      </c>
      <c r="AB1775">
        <v>355</v>
      </c>
      <c r="AC1775">
        <v>351</v>
      </c>
      <c r="AD1775">
        <v>174</v>
      </c>
      <c r="AE1775">
        <v>366</v>
      </c>
      <c r="AF1775">
        <v>98</v>
      </c>
      <c r="AG1775">
        <v>96</v>
      </c>
      <c r="AH1775">
        <v>49</v>
      </c>
      <c r="AI1775">
        <v>102</v>
      </c>
      <c r="AJ1775">
        <v>257</v>
      </c>
      <c r="AK1775">
        <v>255</v>
      </c>
      <c r="AL1775">
        <v>125</v>
      </c>
      <c r="AM1775">
        <v>264</v>
      </c>
    </row>
    <row r="1776" spans="1:39" x14ac:dyDescent="0.15">
      <c r="A1776" t="s">
        <v>226</v>
      </c>
      <c r="B1776">
        <v>5</v>
      </c>
      <c r="C1776">
        <v>1</v>
      </c>
      <c r="D1776">
        <v>2</v>
      </c>
      <c r="E1776" t="s">
        <v>32</v>
      </c>
      <c r="F1776" t="s">
        <v>206</v>
      </c>
      <c r="G1776">
        <v>163</v>
      </c>
      <c r="H1776">
        <v>364</v>
      </c>
      <c r="I1776">
        <v>2478</v>
      </c>
      <c r="J1776">
        <v>165130.38</v>
      </c>
      <c r="K1776">
        <v>132346.95000000001</v>
      </c>
      <c r="L1776">
        <v>120746.56</v>
      </c>
      <c r="M1776">
        <v>41593.180099999998</v>
      </c>
      <c r="N1776">
        <v>16</v>
      </c>
      <c r="O1776">
        <v>29</v>
      </c>
      <c r="P1776">
        <v>267</v>
      </c>
      <c r="Q1776">
        <v>19716.53</v>
      </c>
      <c r="R1776">
        <v>16455.64</v>
      </c>
      <c r="S1776">
        <v>16157.23</v>
      </c>
      <c r="T1776">
        <v>5570.1270000000004</v>
      </c>
      <c r="U1776">
        <v>147</v>
      </c>
      <c r="V1776">
        <v>335</v>
      </c>
      <c r="W1776">
        <v>2211</v>
      </c>
      <c r="X1776">
        <v>145413.85</v>
      </c>
      <c r="Y1776">
        <v>115891.31</v>
      </c>
      <c r="Z1776">
        <v>104589.33</v>
      </c>
      <c r="AA1776">
        <v>36023.053099999997</v>
      </c>
      <c r="AB1776">
        <v>158</v>
      </c>
      <c r="AC1776">
        <v>132</v>
      </c>
      <c r="AD1776">
        <v>71</v>
      </c>
      <c r="AE1776">
        <v>142</v>
      </c>
      <c r="AF1776">
        <v>16</v>
      </c>
      <c r="AG1776">
        <v>10</v>
      </c>
      <c r="AH1776">
        <v>4</v>
      </c>
      <c r="AI1776">
        <v>15</v>
      </c>
      <c r="AJ1776">
        <v>142</v>
      </c>
      <c r="AK1776">
        <v>122</v>
      </c>
      <c r="AL1776">
        <v>67</v>
      </c>
      <c r="AM1776">
        <v>127</v>
      </c>
    </row>
    <row r="1777" spans="1:39" x14ac:dyDescent="0.15">
      <c r="A1777" t="s">
        <v>226</v>
      </c>
      <c r="B1777">
        <v>5</v>
      </c>
      <c r="C1777">
        <v>2</v>
      </c>
      <c r="D1777">
        <v>0</v>
      </c>
      <c r="E1777" t="s">
        <v>28</v>
      </c>
      <c r="F1777" t="s">
        <v>206</v>
      </c>
      <c r="G1777">
        <v>52</v>
      </c>
      <c r="H1777">
        <v>185</v>
      </c>
      <c r="I1777">
        <v>763</v>
      </c>
      <c r="J1777">
        <v>47155.39</v>
      </c>
      <c r="K1777">
        <v>39172.76</v>
      </c>
      <c r="L1777">
        <v>31246.18</v>
      </c>
      <c r="M1777">
        <v>13149.189200000001</v>
      </c>
      <c r="N1777">
        <v>52</v>
      </c>
      <c r="O1777">
        <v>88</v>
      </c>
      <c r="P1777">
        <v>396</v>
      </c>
      <c r="Q1777">
        <v>23873.18</v>
      </c>
      <c r="R1777">
        <v>19064.849999999999</v>
      </c>
      <c r="S1777">
        <v>12125.7</v>
      </c>
      <c r="T1777">
        <v>7165.2550000000001</v>
      </c>
      <c r="U1777">
        <v>52</v>
      </c>
      <c r="V1777">
        <v>97</v>
      </c>
      <c r="W1777">
        <v>367</v>
      </c>
      <c r="X1777">
        <v>23282.21</v>
      </c>
      <c r="Y1777">
        <v>20107.91</v>
      </c>
      <c r="Z1777">
        <v>19120.48</v>
      </c>
      <c r="AA1777">
        <v>5983.9341999999997</v>
      </c>
      <c r="AB1777">
        <v>48</v>
      </c>
      <c r="AC1777">
        <v>52</v>
      </c>
      <c r="AD1777">
        <v>45</v>
      </c>
      <c r="AE1777">
        <v>39</v>
      </c>
      <c r="AF1777">
        <v>48</v>
      </c>
      <c r="AG1777">
        <v>52</v>
      </c>
      <c r="AH1777">
        <v>45</v>
      </c>
      <c r="AI1777">
        <v>39</v>
      </c>
      <c r="AJ1777">
        <v>48</v>
      </c>
      <c r="AK1777">
        <v>52</v>
      </c>
      <c r="AL1777">
        <v>45</v>
      </c>
      <c r="AM1777">
        <v>39</v>
      </c>
    </row>
    <row r="1778" spans="1:39" x14ac:dyDescent="0.15">
      <c r="A1778" t="s">
        <v>226</v>
      </c>
      <c r="B1778">
        <v>5</v>
      </c>
      <c r="C1778">
        <v>2</v>
      </c>
      <c r="D1778">
        <v>0</v>
      </c>
      <c r="E1778" t="s">
        <v>29</v>
      </c>
      <c r="F1778" t="s">
        <v>206</v>
      </c>
      <c r="G1778">
        <v>3</v>
      </c>
      <c r="H1778">
        <v>17</v>
      </c>
      <c r="I1778">
        <v>84</v>
      </c>
      <c r="J1778">
        <v>4599.66</v>
      </c>
      <c r="K1778">
        <v>3510.31</v>
      </c>
      <c r="L1778">
        <v>2528.6799999999998</v>
      </c>
      <c r="M1778">
        <v>1639.2083</v>
      </c>
      <c r="N1778">
        <v>3</v>
      </c>
      <c r="O1778">
        <v>14</v>
      </c>
      <c r="P1778">
        <v>79</v>
      </c>
      <c r="Q1778">
        <v>3984.67</v>
      </c>
      <c r="R1778">
        <v>3005.3</v>
      </c>
      <c r="S1778">
        <v>2023.67</v>
      </c>
      <c r="T1778">
        <v>1424.4583</v>
      </c>
      <c r="U1778">
        <v>3</v>
      </c>
      <c r="V1778">
        <v>3</v>
      </c>
      <c r="W1778">
        <v>5</v>
      </c>
      <c r="X1778">
        <v>614.99</v>
      </c>
      <c r="Y1778">
        <v>505.01</v>
      </c>
      <c r="Z1778">
        <v>505.01</v>
      </c>
      <c r="AA1778">
        <v>214.75</v>
      </c>
      <c r="AB1778">
        <v>3</v>
      </c>
      <c r="AC1778">
        <v>3</v>
      </c>
      <c r="AD1778">
        <v>3</v>
      </c>
      <c r="AE1778">
        <v>3</v>
      </c>
      <c r="AF1778">
        <v>3</v>
      </c>
      <c r="AG1778">
        <v>3</v>
      </c>
      <c r="AH1778">
        <v>3</v>
      </c>
      <c r="AI1778">
        <v>3</v>
      </c>
      <c r="AJ1778">
        <v>3</v>
      </c>
      <c r="AK1778">
        <v>3</v>
      </c>
      <c r="AL1778">
        <v>3</v>
      </c>
      <c r="AM1778">
        <v>3</v>
      </c>
    </row>
    <row r="1779" spans="1:39" x14ac:dyDescent="0.15">
      <c r="A1779" t="s">
        <v>226</v>
      </c>
      <c r="B1779">
        <v>5</v>
      </c>
      <c r="C1779">
        <v>2</v>
      </c>
      <c r="D1779">
        <v>0</v>
      </c>
      <c r="E1779" t="s">
        <v>32</v>
      </c>
      <c r="F1779" t="s">
        <v>206</v>
      </c>
      <c r="G1779">
        <v>35</v>
      </c>
      <c r="H1779">
        <v>128</v>
      </c>
      <c r="I1779">
        <v>604</v>
      </c>
      <c r="J1779">
        <v>39897.68</v>
      </c>
      <c r="K1779">
        <v>31785.87</v>
      </c>
      <c r="L1779">
        <v>27267.7</v>
      </c>
      <c r="M1779">
        <v>10431.6091</v>
      </c>
      <c r="N1779">
        <v>35</v>
      </c>
      <c r="O1779">
        <v>51</v>
      </c>
      <c r="P1779">
        <v>213</v>
      </c>
      <c r="Q1779">
        <v>14014.41</v>
      </c>
      <c r="R1779">
        <v>10737.15</v>
      </c>
      <c r="S1779">
        <v>7494.21</v>
      </c>
      <c r="T1779">
        <v>4033.3989999999999</v>
      </c>
      <c r="U1779">
        <v>35</v>
      </c>
      <c r="V1779">
        <v>77</v>
      </c>
      <c r="W1779">
        <v>391</v>
      </c>
      <c r="X1779">
        <v>25883.27</v>
      </c>
      <c r="Y1779">
        <v>21048.720000000001</v>
      </c>
      <c r="Z1779">
        <v>19773.490000000002</v>
      </c>
      <c r="AA1779">
        <v>6398.2101000000002</v>
      </c>
      <c r="AB1779">
        <v>34</v>
      </c>
      <c r="AC1779">
        <v>34</v>
      </c>
      <c r="AD1779">
        <v>32</v>
      </c>
      <c r="AE1779">
        <v>27</v>
      </c>
      <c r="AF1779">
        <v>34</v>
      </c>
      <c r="AG1779">
        <v>34</v>
      </c>
      <c r="AH1779">
        <v>32</v>
      </c>
      <c r="AI1779">
        <v>27</v>
      </c>
      <c r="AJ1779">
        <v>34</v>
      </c>
      <c r="AK1779">
        <v>34</v>
      </c>
      <c r="AL1779">
        <v>32</v>
      </c>
      <c r="AM1779">
        <v>27</v>
      </c>
    </row>
    <row r="1780" spans="1:39" x14ac:dyDescent="0.15">
      <c r="A1780" t="s">
        <v>226</v>
      </c>
      <c r="B1780">
        <v>5</v>
      </c>
      <c r="C1780">
        <v>2</v>
      </c>
      <c r="D1780">
        <v>1</v>
      </c>
      <c r="E1780" t="s">
        <v>28</v>
      </c>
      <c r="F1780" t="s">
        <v>206</v>
      </c>
      <c r="G1780">
        <v>574</v>
      </c>
      <c r="H1780">
        <v>2224</v>
      </c>
      <c r="I1780">
        <v>8469</v>
      </c>
      <c r="J1780">
        <v>539837.54</v>
      </c>
      <c r="K1780">
        <v>470619.75</v>
      </c>
      <c r="L1780">
        <v>402153.53</v>
      </c>
      <c r="M1780">
        <v>147852.8229</v>
      </c>
      <c r="N1780">
        <v>574</v>
      </c>
      <c r="O1780">
        <v>1031</v>
      </c>
      <c r="P1780">
        <v>3915</v>
      </c>
      <c r="Q1780">
        <v>246123.76</v>
      </c>
      <c r="R1780">
        <v>210411.56</v>
      </c>
      <c r="S1780">
        <v>162272.75</v>
      </c>
      <c r="T1780">
        <v>73212.007599999997</v>
      </c>
      <c r="U1780">
        <v>574</v>
      </c>
      <c r="V1780">
        <v>1193</v>
      </c>
      <c r="W1780">
        <v>4554</v>
      </c>
      <c r="X1780">
        <v>293713.78000000003</v>
      </c>
      <c r="Y1780">
        <v>260208.19</v>
      </c>
      <c r="Z1780">
        <v>239880.78</v>
      </c>
      <c r="AA1780">
        <v>74640.815300000002</v>
      </c>
      <c r="AB1780">
        <v>553</v>
      </c>
      <c r="AC1780">
        <v>566</v>
      </c>
      <c r="AD1780">
        <v>434</v>
      </c>
      <c r="AE1780">
        <v>545</v>
      </c>
      <c r="AF1780">
        <v>553</v>
      </c>
      <c r="AG1780">
        <v>566</v>
      </c>
      <c r="AH1780">
        <v>434</v>
      </c>
      <c r="AI1780">
        <v>545</v>
      </c>
      <c r="AJ1780">
        <v>553</v>
      </c>
      <c r="AK1780">
        <v>566</v>
      </c>
      <c r="AL1780">
        <v>434</v>
      </c>
      <c r="AM1780">
        <v>545</v>
      </c>
    </row>
    <row r="1781" spans="1:39" x14ac:dyDescent="0.15">
      <c r="A1781" t="s">
        <v>226</v>
      </c>
      <c r="B1781">
        <v>5</v>
      </c>
      <c r="C1781">
        <v>2</v>
      </c>
      <c r="D1781">
        <v>1</v>
      </c>
      <c r="E1781" t="s">
        <v>30</v>
      </c>
      <c r="F1781" t="s">
        <v>206</v>
      </c>
      <c r="G1781">
        <v>80</v>
      </c>
      <c r="H1781">
        <v>328</v>
      </c>
      <c r="I1781">
        <v>1167</v>
      </c>
      <c r="J1781">
        <v>78458.740000000005</v>
      </c>
      <c r="K1781">
        <v>70454.7</v>
      </c>
      <c r="L1781">
        <v>60591.6</v>
      </c>
      <c r="M1781">
        <v>21145.380300000001</v>
      </c>
      <c r="N1781">
        <v>80</v>
      </c>
      <c r="O1781">
        <v>155</v>
      </c>
      <c r="P1781">
        <v>577</v>
      </c>
      <c r="Q1781">
        <v>39208.379999999997</v>
      </c>
      <c r="R1781">
        <v>34349.64</v>
      </c>
      <c r="S1781">
        <v>27033.65</v>
      </c>
      <c r="T1781">
        <v>11089.5512</v>
      </c>
      <c r="U1781">
        <v>80</v>
      </c>
      <c r="V1781">
        <v>173</v>
      </c>
      <c r="W1781">
        <v>590</v>
      </c>
      <c r="X1781">
        <v>39250.36</v>
      </c>
      <c r="Y1781">
        <v>36105.06</v>
      </c>
      <c r="Z1781">
        <v>33557.949999999997</v>
      </c>
      <c r="AA1781">
        <v>10055.829100000001</v>
      </c>
      <c r="AB1781">
        <v>75</v>
      </c>
      <c r="AC1781">
        <v>77</v>
      </c>
      <c r="AD1781">
        <v>51</v>
      </c>
      <c r="AE1781">
        <v>77</v>
      </c>
      <c r="AF1781">
        <v>75</v>
      </c>
      <c r="AG1781">
        <v>77</v>
      </c>
      <c r="AH1781">
        <v>51</v>
      </c>
      <c r="AI1781">
        <v>77</v>
      </c>
      <c r="AJ1781">
        <v>75</v>
      </c>
      <c r="AK1781">
        <v>77</v>
      </c>
      <c r="AL1781">
        <v>51</v>
      </c>
      <c r="AM1781">
        <v>77</v>
      </c>
    </row>
    <row r="1782" spans="1:39" x14ac:dyDescent="0.15">
      <c r="A1782" t="s">
        <v>226</v>
      </c>
      <c r="B1782">
        <v>5</v>
      </c>
      <c r="C1782">
        <v>2</v>
      </c>
      <c r="D1782">
        <v>1</v>
      </c>
      <c r="E1782" t="s">
        <v>29</v>
      </c>
      <c r="F1782" t="s">
        <v>206</v>
      </c>
      <c r="G1782">
        <v>1941</v>
      </c>
      <c r="H1782">
        <v>8351</v>
      </c>
      <c r="I1782">
        <v>32285</v>
      </c>
      <c r="J1782">
        <v>2077279.41</v>
      </c>
      <c r="K1782">
        <v>1677208.99</v>
      </c>
      <c r="L1782">
        <v>1418275.8400000001</v>
      </c>
      <c r="M1782">
        <v>566493.84210000001</v>
      </c>
      <c r="N1782">
        <v>1941</v>
      </c>
      <c r="O1782">
        <v>3344</v>
      </c>
      <c r="P1782">
        <v>13500</v>
      </c>
      <c r="Q1782">
        <v>852092.27</v>
      </c>
      <c r="R1782">
        <v>687515.34</v>
      </c>
      <c r="S1782">
        <v>526018.77</v>
      </c>
      <c r="T1782">
        <v>254386.42490000001</v>
      </c>
      <c r="U1782">
        <v>1941</v>
      </c>
      <c r="V1782">
        <v>5007</v>
      </c>
      <c r="W1782">
        <v>18785</v>
      </c>
      <c r="X1782">
        <v>1225187.1399999999</v>
      </c>
      <c r="Y1782">
        <v>989693.65</v>
      </c>
      <c r="Z1782">
        <v>892257.07</v>
      </c>
      <c r="AA1782">
        <v>312107.41720000003</v>
      </c>
      <c r="AB1782">
        <v>1848</v>
      </c>
      <c r="AC1782">
        <v>1932</v>
      </c>
      <c r="AD1782">
        <v>1505</v>
      </c>
      <c r="AE1782">
        <v>1871</v>
      </c>
      <c r="AF1782">
        <v>1848</v>
      </c>
      <c r="AG1782">
        <v>1932</v>
      </c>
      <c r="AH1782">
        <v>1505</v>
      </c>
      <c r="AI1782">
        <v>1871</v>
      </c>
      <c r="AJ1782">
        <v>1848</v>
      </c>
      <c r="AK1782">
        <v>1932</v>
      </c>
      <c r="AL1782">
        <v>1505</v>
      </c>
      <c r="AM1782">
        <v>1871</v>
      </c>
    </row>
    <row r="1783" spans="1:39" x14ac:dyDescent="0.15">
      <c r="A1783" t="s">
        <v>226</v>
      </c>
      <c r="B1783">
        <v>5</v>
      </c>
      <c r="C1783">
        <v>2</v>
      </c>
      <c r="D1783">
        <v>1</v>
      </c>
      <c r="E1783" t="s">
        <v>31</v>
      </c>
      <c r="F1783" t="s">
        <v>206</v>
      </c>
      <c r="G1783">
        <v>2</v>
      </c>
      <c r="H1783">
        <v>10</v>
      </c>
      <c r="I1783">
        <v>56</v>
      </c>
      <c r="J1783">
        <v>3308.87</v>
      </c>
      <c r="K1783">
        <v>2811.47</v>
      </c>
      <c r="L1783">
        <v>2771.17</v>
      </c>
      <c r="M1783">
        <v>867.65170000000001</v>
      </c>
      <c r="N1783">
        <v>2</v>
      </c>
      <c r="O1783">
        <v>7</v>
      </c>
      <c r="P1783">
        <v>34</v>
      </c>
      <c r="Q1783">
        <v>2046.91</v>
      </c>
      <c r="R1783">
        <v>1702.61</v>
      </c>
      <c r="S1783">
        <v>1662.31</v>
      </c>
      <c r="T1783">
        <v>536.87170000000003</v>
      </c>
      <c r="U1783">
        <v>2</v>
      </c>
      <c r="V1783">
        <v>3</v>
      </c>
      <c r="W1783">
        <v>22</v>
      </c>
      <c r="X1783">
        <v>1261.96</v>
      </c>
      <c r="Y1783">
        <v>1108.8599999999999</v>
      </c>
      <c r="Z1783">
        <v>1108.8599999999999</v>
      </c>
      <c r="AA1783">
        <v>330.78</v>
      </c>
      <c r="AB1783">
        <v>2</v>
      </c>
      <c r="AC1783">
        <v>2</v>
      </c>
      <c r="AD1783">
        <v>2</v>
      </c>
      <c r="AE1783">
        <v>2</v>
      </c>
      <c r="AF1783">
        <v>2</v>
      </c>
      <c r="AG1783">
        <v>2</v>
      </c>
      <c r="AH1783">
        <v>2</v>
      </c>
      <c r="AI1783">
        <v>2</v>
      </c>
      <c r="AJ1783">
        <v>2</v>
      </c>
      <c r="AK1783">
        <v>2</v>
      </c>
      <c r="AL1783">
        <v>2</v>
      </c>
      <c r="AM1783">
        <v>2</v>
      </c>
    </row>
    <row r="1784" spans="1:39" x14ac:dyDescent="0.15">
      <c r="A1784" t="s">
        <v>226</v>
      </c>
      <c r="B1784">
        <v>5</v>
      </c>
      <c r="C1784">
        <v>2</v>
      </c>
      <c r="D1784">
        <v>1</v>
      </c>
      <c r="E1784" t="s">
        <v>32</v>
      </c>
      <c r="F1784" t="s">
        <v>206</v>
      </c>
      <c r="G1784">
        <v>116</v>
      </c>
      <c r="H1784">
        <v>468</v>
      </c>
      <c r="I1784">
        <v>1943</v>
      </c>
      <c r="J1784">
        <v>123688.71</v>
      </c>
      <c r="K1784">
        <v>98703.26</v>
      </c>
      <c r="L1784">
        <v>87611.82</v>
      </c>
      <c r="M1784">
        <v>32713.456399999999</v>
      </c>
      <c r="N1784">
        <v>116</v>
      </c>
      <c r="O1784">
        <v>183</v>
      </c>
      <c r="P1784">
        <v>757</v>
      </c>
      <c r="Q1784">
        <v>47816.34</v>
      </c>
      <c r="R1784">
        <v>38728.5</v>
      </c>
      <c r="S1784">
        <v>30652.33</v>
      </c>
      <c r="T1784">
        <v>13736.6484</v>
      </c>
      <c r="U1784">
        <v>116</v>
      </c>
      <c r="V1784">
        <v>285</v>
      </c>
      <c r="W1784">
        <v>1186</v>
      </c>
      <c r="X1784">
        <v>75872.37</v>
      </c>
      <c r="Y1784">
        <v>59974.76</v>
      </c>
      <c r="Z1784">
        <v>56959.49</v>
      </c>
      <c r="AA1784">
        <v>18976.808000000001</v>
      </c>
      <c r="AB1784">
        <v>112</v>
      </c>
      <c r="AC1784">
        <v>116</v>
      </c>
      <c r="AD1784">
        <v>88</v>
      </c>
      <c r="AE1784">
        <v>115</v>
      </c>
      <c r="AF1784">
        <v>112</v>
      </c>
      <c r="AG1784">
        <v>116</v>
      </c>
      <c r="AH1784">
        <v>88</v>
      </c>
      <c r="AI1784">
        <v>115</v>
      </c>
      <c r="AJ1784">
        <v>112</v>
      </c>
      <c r="AK1784">
        <v>116</v>
      </c>
      <c r="AL1784">
        <v>88</v>
      </c>
      <c r="AM1784">
        <v>115</v>
      </c>
    </row>
    <row r="1785" spans="1:39" x14ac:dyDescent="0.15">
      <c r="A1785" t="s">
        <v>226</v>
      </c>
      <c r="B1785">
        <v>5</v>
      </c>
      <c r="C1785">
        <v>2</v>
      </c>
      <c r="D1785">
        <v>2</v>
      </c>
      <c r="E1785" t="s">
        <v>28</v>
      </c>
      <c r="F1785" t="s">
        <v>206</v>
      </c>
      <c r="G1785">
        <v>70</v>
      </c>
      <c r="H1785">
        <v>222</v>
      </c>
      <c r="I1785">
        <v>1011</v>
      </c>
      <c r="J1785">
        <v>67120.850000000006</v>
      </c>
      <c r="K1785">
        <v>57488.11</v>
      </c>
      <c r="L1785">
        <v>46889.48</v>
      </c>
      <c r="M1785">
        <v>17862.167099999999</v>
      </c>
      <c r="N1785">
        <v>70</v>
      </c>
      <c r="O1785">
        <v>93</v>
      </c>
      <c r="P1785">
        <v>541</v>
      </c>
      <c r="Q1785">
        <v>35071.019999999997</v>
      </c>
      <c r="R1785">
        <v>29275.02</v>
      </c>
      <c r="S1785">
        <v>20303.990000000002</v>
      </c>
      <c r="T1785">
        <v>9947.3700000000008</v>
      </c>
      <c r="U1785">
        <v>70</v>
      </c>
      <c r="V1785">
        <v>129</v>
      </c>
      <c r="W1785">
        <v>470</v>
      </c>
      <c r="X1785">
        <v>32049.83</v>
      </c>
      <c r="Y1785">
        <v>28213.09</v>
      </c>
      <c r="Z1785">
        <v>26585.49</v>
      </c>
      <c r="AA1785">
        <v>7914.7970999999998</v>
      </c>
      <c r="AB1785">
        <v>68</v>
      </c>
      <c r="AC1785">
        <v>69</v>
      </c>
      <c r="AD1785">
        <v>45</v>
      </c>
      <c r="AE1785">
        <v>66</v>
      </c>
      <c r="AF1785">
        <v>68</v>
      </c>
      <c r="AG1785">
        <v>69</v>
      </c>
      <c r="AH1785">
        <v>45</v>
      </c>
      <c r="AI1785">
        <v>66</v>
      </c>
      <c r="AJ1785">
        <v>68</v>
      </c>
      <c r="AK1785">
        <v>69</v>
      </c>
      <c r="AL1785">
        <v>45</v>
      </c>
      <c r="AM1785">
        <v>66</v>
      </c>
    </row>
    <row r="1786" spans="1:39" x14ac:dyDescent="0.15">
      <c r="A1786" t="s">
        <v>226</v>
      </c>
      <c r="B1786">
        <v>5</v>
      </c>
      <c r="C1786">
        <v>2</v>
      </c>
      <c r="D1786">
        <v>2</v>
      </c>
      <c r="E1786" t="s">
        <v>30</v>
      </c>
      <c r="F1786" t="s">
        <v>206</v>
      </c>
      <c r="G1786">
        <v>13</v>
      </c>
      <c r="H1786">
        <v>36</v>
      </c>
      <c r="I1786">
        <v>189</v>
      </c>
      <c r="J1786">
        <v>12183.62</v>
      </c>
      <c r="K1786">
        <v>10625.95</v>
      </c>
      <c r="L1786">
        <v>8344.0400000000009</v>
      </c>
      <c r="M1786">
        <v>3347.3076000000001</v>
      </c>
      <c r="N1786">
        <v>13</v>
      </c>
      <c r="O1786">
        <v>18</v>
      </c>
      <c r="P1786">
        <v>99</v>
      </c>
      <c r="Q1786">
        <v>6309.65</v>
      </c>
      <c r="R1786">
        <v>5480.33</v>
      </c>
      <c r="S1786">
        <v>3409.02</v>
      </c>
      <c r="T1786">
        <v>1872.8976</v>
      </c>
      <c r="U1786">
        <v>13</v>
      </c>
      <c r="V1786">
        <v>18</v>
      </c>
      <c r="W1786">
        <v>90</v>
      </c>
      <c r="X1786">
        <v>5873.97</v>
      </c>
      <c r="Y1786">
        <v>5145.62</v>
      </c>
      <c r="Z1786">
        <v>4935.0200000000004</v>
      </c>
      <c r="AA1786">
        <v>1474.41</v>
      </c>
      <c r="AB1786">
        <v>13</v>
      </c>
      <c r="AC1786">
        <v>12</v>
      </c>
      <c r="AD1786">
        <v>6</v>
      </c>
      <c r="AE1786">
        <v>12</v>
      </c>
      <c r="AF1786">
        <v>13</v>
      </c>
      <c r="AG1786">
        <v>12</v>
      </c>
      <c r="AH1786">
        <v>6</v>
      </c>
      <c r="AI1786">
        <v>12</v>
      </c>
      <c r="AJ1786">
        <v>13</v>
      </c>
      <c r="AK1786">
        <v>12</v>
      </c>
      <c r="AL1786">
        <v>6</v>
      </c>
      <c r="AM1786">
        <v>12</v>
      </c>
    </row>
    <row r="1787" spans="1:39" x14ac:dyDescent="0.15">
      <c r="A1787" t="s">
        <v>226</v>
      </c>
      <c r="B1787">
        <v>5</v>
      </c>
      <c r="C1787">
        <v>2</v>
      </c>
      <c r="D1787">
        <v>2</v>
      </c>
      <c r="E1787" t="s">
        <v>29</v>
      </c>
      <c r="F1787" t="s">
        <v>206</v>
      </c>
      <c r="G1787">
        <v>72</v>
      </c>
      <c r="H1787">
        <v>240</v>
      </c>
      <c r="I1787">
        <v>1066</v>
      </c>
      <c r="J1787">
        <v>71714.09</v>
      </c>
      <c r="K1787">
        <v>57208.19</v>
      </c>
      <c r="L1787">
        <v>48175.32</v>
      </c>
      <c r="M1787">
        <v>19718.9467</v>
      </c>
      <c r="N1787">
        <v>72</v>
      </c>
      <c r="O1787">
        <v>96</v>
      </c>
      <c r="P1787">
        <v>462</v>
      </c>
      <c r="Q1787">
        <v>32692</v>
      </c>
      <c r="R1787">
        <v>25761.64</v>
      </c>
      <c r="S1787">
        <v>18717.150000000001</v>
      </c>
      <c r="T1787">
        <v>9583.7090000000007</v>
      </c>
      <c r="U1787">
        <v>72</v>
      </c>
      <c r="V1787">
        <v>144</v>
      </c>
      <c r="W1787">
        <v>604</v>
      </c>
      <c r="X1787">
        <v>39022.089999999997</v>
      </c>
      <c r="Y1787">
        <v>31446.55</v>
      </c>
      <c r="Z1787">
        <v>29458.17</v>
      </c>
      <c r="AA1787">
        <v>10135.2377</v>
      </c>
      <c r="AB1787">
        <v>70</v>
      </c>
      <c r="AC1787">
        <v>70</v>
      </c>
      <c r="AD1787">
        <v>41</v>
      </c>
      <c r="AE1787">
        <v>70</v>
      </c>
      <c r="AF1787">
        <v>70</v>
      </c>
      <c r="AG1787">
        <v>70</v>
      </c>
      <c r="AH1787">
        <v>41</v>
      </c>
      <c r="AI1787">
        <v>70</v>
      </c>
      <c r="AJ1787">
        <v>70</v>
      </c>
      <c r="AK1787">
        <v>70</v>
      </c>
      <c r="AL1787">
        <v>41</v>
      </c>
      <c r="AM1787">
        <v>70</v>
      </c>
    </row>
    <row r="1788" spans="1:39" x14ac:dyDescent="0.15">
      <c r="A1788" t="s">
        <v>226</v>
      </c>
      <c r="B1788">
        <v>5</v>
      </c>
      <c r="C1788">
        <v>2</v>
      </c>
      <c r="D1788">
        <v>2</v>
      </c>
      <c r="E1788" t="s">
        <v>32</v>
      </c>
      <c r="F1788" t="s">
        <v>206</v>
      </c>
      <c r="G1788">
        <v>30</v>
      </c>
      <c r="H1788">
        <v>99</v>
      </c>
      <c r="I1788">
        <v>510</v>
      </c>
      <c r="J1788">
        <v>30996.05</v>
      </c>
      <c r="K1788">
        <v>24461.86</v>
      </c>
      <c r="L1788">
        <v>21404.5</v>
      </c>
      <c r="M1788">
        <v>8608.6965</v>
      </c>
      <c r="N1788">
        <v>30</v>
      </c>
      <c r="O1788">
        <v>37</v>
      </c>
      <c r="P1788">
        <v>172</v>
      </c>
      <c r="Q1788">
        <v>10596.08</v>
      </c>
      <c r="R1788">
        <v>7988.26</v>
      </c>
      <c r="S1788">
        <v>5985.71</v>
      </c>
      <c r="T1788">
        <v>3375.7305999999999</v>
      </c>
      <c r="U1788">
        <v>30</v>
      </c>
      <c r="V1788">
        <v>62</v>
      </c>
      <c r="W1788">
        <v>338</v>
      </c>
      <c r="X1788">
        <v>20399.97</v>
      </c>
      <c r="Y1788">
        <v>16473.599999999999</v>
      </c>
      <c r="Z1788">
        <v>15418.79</v>
      </c>
      <c r="AA1788">
        <v>5232.9659000000001</v>
      </c>
      <c r="AB1788">
        <v>28</v>
      </c>
      <c r="AC1788">
        <v>30</v>
      </c>
      <c r="AD1788">
        <v>19</v>
      </c>
      <c r="AE1788">
        <v>28</v>
      </c>
      <c r="AF1788">
        <v>28</v>
      </c>
      <c r="AG1788">
        <v>30</v>
      </c>
      <c r="AH1788">
        <v>19</v>
      </c>
      <c r="AI1788">
        <v>28</v>
      </c>
      <c r="AJ1788">
        <v>28</v>
      </c>
      <c r="AK1788">
        <v>30</v>
      </c>
      <c r="AL1788">
        <v>19</v>
      </c>
      <c r="AM1788">
        <v>28</v>
      </c>
    </row>
    <row r="1789" spans="1:39" x14ac:dyDescent="0.15">
      <c r="A1789" t="s">
        <v>226</v>
      </c>
      <c r="B1789">
        <v>30</v>
      </c>
      <c r="C1789">
        <v>1</v>
      </c>
      <c r="D1789">
        <v>0</v>
      </c>
      <c r="E1789" t="s">
        <v>28</v>
      </c>
      <c r="F1789" t="s">
        <v>206</v>
      </c>
      <c r="G1789">
        <v>2990</v>
      </c>
      <c r="H1789">
        <v>4197</v>
      </c>
      <c r="I1789">
        <v>16436</v>
      </c>
      <c r="J1789">
        <v>1084826.9099999999</v>
      </c>
      <c r="K1789">
        <v>929689.81</v>
      </c>
      <c r="L1789">
        <v>856557.41</v>
      </c>
      <c r="M1789">
        <v>289050.40649999998</v>
      </c>
      <c r="N1789">
        <v>1170</v>
      </c>
      <c r="O1789">
        <v>1539</v>
      </c>
      <c r="P1789">
        <v>6441</v>
      </c>
      <c r="Q1789">
        <v>432549.78</v>
      </c>
      <c r="R1789">
        <v>363555.7</v>
      </c>
      <c r="S1789">
        <v>314678.02</v>
      </c>
      <c r="T1789">
        <v>124880.72199999999</v>
      </c>
      <c r="U1789">
        <v>1820</v>
      </c>
      <c r="V1789">
        <v>2658</v>
      </c>
      <c r="W1789">
        <v>9995</v>
      </c>
      <c r="X1789">
        <v>652277.13</v>
      </c>
      <c r="Y1789">
        <v>566134.11</v>
      </c>
      <c r="Z1789">
        <v>541879.39</v>
      </c>
      <c r="AA1789">
        <v>164169.6845</v>
      </c>
      <c r="AB1789">
        <v>2886</v>
      </c>
      <c r="AC1789">
        <v>2185</v>
      </c>
      <c r="AD1789">
        <v>1782</v>
      </c>
      <c r="AE1789">
        <v>1537</v>
      </c>
      <c r="AF1789">
        <v>1159</v>
      </c>
      <c r="AG1789">
        <v>1092</v>
      </c>
      <c r="AH1789">
        <v>916</v>
      </c>
      <c r="AI1789">
        <v>678</v>
      </c>
      <c r="AJ1789">
        <v>1727</v>
      </c>
      <c r="AK1789">
        <v>1093</v>
      </c>
      <c r="AL1789">
        <v>866</v>
      </c>
      <c r="AM1789">
        <v>859</v>
      </c>
    </row>
    <row r="1790" spans="1:39" x14ac:dyDescent="0.15">
      <c r="A1790" t="s">
        <v>226</v>
      </c>
      <c r="B1790">
        <v>30</v>
      </c>
      <c r="C1790">
        <v>1</v>
      </c>
      <c r="D1790">
        <v>0</v>
      </c>
      <c r="E1790" t="s">
        <v>30</v>
      </c>
      <c r="F1790" t="s">
        <v>206</v>
      </c>
      <c r="G1790">
        <v>3</v>
      </c>
      <c r="H1790">
        <v>3</v>
      </c>
      <c r="I1790">
        <v>14</v>
      </c>
      <c r="J1790">
        <v>925.95</v>
      </c>
      <c r="K1790">
        <v>901.45</v>
      </c>
      <c r="L1790">
        <v>901.45</v>
      </c>
      <c r="M1790">
        <v>234.54</v>
      </c>
      <c r="N1790">
        <v>0</v>
      </c>
      <c r="O1790">
        <v>0</v>
      </c>
      <c r="P1790">
        <v>0</v>
      </c>
      <c r="Q1790">
        <v>0</v>
      </c>
      <c r="R1790">
        <v>0</v>
      </c>
      <c r="S1790">
        <v>0</v>
      </c>
      <c r="T1790">
        <v>0</v>
      </c>
      <c r="U1790">
        <v>3</v>
      </c>
      <c r="V1790">
        <v>3</v>
      </c>
      <c r="W1790">
        <v>14</v>
      </c>
      <c r="X1790">
        <v>925.95</v>
      </c>
      <c r="Y1790">
        <v>901.45</v>
      </c>
      <c r="Z1790">
        <v>901.45</v>
      </c>
      <c r="AA1790">
        <v>234.54</v>
      </c>
      <c r="AB1790">
        <v>3</v>
      </c>
      <c r="AC1790">
        <v>2</v>
      </c>
      <c r="AD1790">
        <v>1</v>
      </c>
      <c r="AE1790">
        <v>1</v>
      </c>
      <c r="AF1790">
        <v>0</v>
      </c>
      <c r="AG1790">
        <v>0</v>
      </c>
      <c r="AH1790">
        <v>0</v>
      </c>
      <c r="AI1790">
        <v>0</v>
      </c>
      <c r="AJ1790">
        <v>3</v>
      </c>
      <c r="AK1790">
        <v>2</v>
      </c>
      <c r="AL1790">
        <v>1</v>
      </c>
      <c r="AM1790">
        <v>1</v>
      </c>
    </row>
    <row r="1791" spans="1:39" x14ac:dyDescent="0.15">
      <c r="A1791" t="s">
        <v>226</v>
      </c>
      <c r="B1791">
        <v>30</v>
      </c>
      <c r="C1791">
        <v>1</v>
      </c>
      <c r="D1791">
        <v>0</v>
      </c>
      <c r="E1791" t="s">
        <v>29</v>
      </c>
      <c r="F1791" t="s">
        <v>206</v>
      </c>
      <c r="G1791">
        <v>53</v>
      </c>
      <c r="H1791">
        <v>76</v>
      </c>
      <c r="I1791">
        <v>326</v>
      </c>
      <c r="J1791">
        <v>22338.26</v>
      </c>
      <c r="K1791">
        <v>17463.330000000002</v>
      </c>
      <c r="L1791">
        <v>16314.42</v>
      </c>
      <c r="M1791">
        <v>6104.6261000000004</v>
      </c>
      <c r="N1791">
        <v>23</v>
      </c>
      <c r="O1791">
        <v>28</v>
      </c>
      <c r="P1791">
        <v>154</v>
      </c>
      <c r="Q1791">
        <v>10067.48</v>
      </c>
      <c r="R1791">
        <v>7537.25</v>
      </c>
      <c r="S1791">
        <v>7101.16</v>
      </c>
      <c r="T1791">
        <v>3023.2566999999999</v>
      </c>
      <c r="U1791">
        <v>30</v>
      </c>
      <c r="V1791">
        <v>48</v>
      </c>
      <c r="W1791">
        <v>172</v>
      </c>
      <c r="X1791">
        <v>12270.78</v>
      </c>
      <c r="Y1791">
        <v>9926.08</v>
      </c>
      <c r="Z1791">
        <v>9213.26</v>
      </c>
      <c r="AA1791">
        <v>3081.3694</v>
      </c>
      <c r="AB1791">
        <v>51</v>
      </c>
      <c r="AC1791">
        <v>43</v>
      </c>
      <c r="AD1791">
        <v>34</v>
      </c>
      <c r="AE1791">
        <v>33</v>
      </c>
      <c r="AF1791">
        <v>22</v>
      </c>
      <c r="AG1791">
        <v>23</v>
      </c>
      <c r="AH1791">
        <v>20</v>
      </c>
      <c r="AI1791">
        <v>15</v>
      </c>
      <c r="AJ1791">
        <v>29</v>
      </c>
      <c r="AK1791">
        <v>20</v>
      </c>
      <c r="AL1791">
        <v>14</v>
      </c>
      <c r="AM1791">
        <v>18</v>
      </c>
    </row>
    <row r="1792" spans="1:39" x14ac:dyDescent="0.15">
      <c r="A1792" t="s">
        <v>226</v>
      </c>
      <c r="B1792">
        <v>30</v>
      </c>
      <c r="C1792">
        <v>1</v>
      </c>
      <c r="D1792">
        <v>0</v>
      </c>
      <c r="E1792" t="s">
        <v>32</v>
      </c>
      <c r="F1792" t="s">
        <v>206</v>
      </c>
      <c r="G1792">
        <v>846</v>
      </c>
      <c r="H1792">
        <v>1268</v>
      </c>
      <c r="I1792">
        <v>5416</v>
      </c>
      <c r="J1792">
        <v>360927.16</v>
      </c>
      <c r="K1792">
        <v>281347.21000000002</v>
      </c>
      <c r="L1792">
        <v>270687.62</v>
      </c>
      <c r="M1792">
        <v>92182.051699999996</v>
      </c>
      <c r="N1792">
        <v>123</v>
      </c>
      <c r="O1792">
        <v>153</v>
      </c>
      <c r="P1792">
        <v>761</v>
      </c>
      <c r="Q1792">
        <v>53241.04</v>
      </c>
      <c r="R1792">
        <v>39750.980000000003</v>
      </c>
      <c r="S1792">
        <v>36322.57</v>
      </c>
      <c r="T1792">
        <v>15162.0414</v>
      </c>
      <c r="U1792">
        <v>723</v>
      </c>
      <c r="V1792">
        <v>1115</v>
      </c>
      <c r="W1792">
        <v>4655</v>
      </c>
      <c r="X1792">
        <v>307686.12</v>
      </c>
      <c r="Y1792">
        <v>241596.23</v>
      </c>
      <c r="Z1792">
        <v>234365.05</v>
      </c>
      <c r="AA1792">
        <v>77020.010299999994</v>
      </c>
      <c r="AB1792">
        <v>842</v>
      </c>
      <c r="AC1792">
        <v>599</v>
      </c>
      <c r="AD1792">
        <v>517</v>
      </c>
      <c r="AE1792">
        <v>553</v>
      </c>
      <c r="AF1792">
        <v>122</v>
      </c>
      <c r="AG1792">
        <v>104</v>
      </c>
      <c r="AH1792">
        <v>94</v>
      </c>
      <c r="AI1792">
        <v>97</v>
      </c>
      <c r="AJ1792">
        <v>720</v>
      </c>
      <c r="AK1792">
        <v>495</v>
      </c>
      <c r="AL1792">
        <v>423</v>
      </c>
      <c r="AM1792">
        <v>456</v>
      </c>
    </row>
    <row r="1793" spans="1:39" x14ac:dyDescent="0.15">
      <c r="A1793" t="s">
        <v>226</v>
      </c>
      <c r="B1793">
        <v>30</v>
      </c>
      <c r="C1793">
        <v>1</v>
      </c>
      <c r="D1793">
        <v>1</v>
      </c>
      <c r="E1793" t="s">
        <v>28</v>
      </c>
      <c r="F1793" t="s">
        <v>206</v>
      </c>
      <c r="G1793">
        <v>15656</v>
      </c>
      <c r="H1793">
        <v>25753</v>
      </c>
      <c r="I1793">
        <v>89459</v>
      </c>
      <c r="J1793">
        <v>5691658.5</v>
      </c>
      <c r="K1793">
        <v>4929206.46</v>
      </c>
      <c r="L1793">
        <v>4566829.1100000003</v>
      </c>
      <c r="M1793">
        <v>1533082.3781999999</v>
      </c>
      <c r="N1793">
        <v>6909</v>
      </c>
      <c r="O1793">
        <v>10082</v>
      </c>
      <c r="P1793">
        <v>39467</v>
      </c>
      <c r="Q1793">
        <v>2486749.48</v>
      </c>
      <c r="R1793">
        <v>2174641.81</v>
      </c>
      <c r="S1793">
        <v>1971110.53</v>
      </c>
      <c r="T1793">
        <v>727176.53540000005</v>
      </c>
      <c r="U1793">
        <v>8747</v>
      </c>
      <c r="V1793">
        <v>15671</v>
      </c>
      <c r="W1793">
        <v>49992</v>
      </c>
      <c r="X1793">
        <v>3204909.02</v>
      </c>
      <c r="Y1793">
        <v>2754564.65</v>
      </c>
      <c r="Z1793">
        <v>2595718.58</v>
      </c>
      <c r="AA1793">
        <v>805905.84279999998</v>
      </c>
      <c r="AB1793">
        <v>14732</v>
      </c>
      <c r="AC1793">
        <v>14564</v>
      </c>
      <c r="AD1793">
        <v>9362</v>
      </c>
      <c r="AE1793">
        <v>13478</v>
      </c>
      <c r="AF1793">
        <v>6711</v>
      </c>
      <c r="AG1793">
        <v>6689</v>
      </c>
      <c r="AH1793">
        <v>4657</v>
      </c>
      <c r="AI1793">
        <v>6192</v>
      </c>
      <c r="AJ1793">
        <v>8021</v>
      </c>
      <c r="AK1793">
        <v>7875</v>
      </c>
      <c r="AL1793">
        <v>4705</v>
      </c>
      <c r="AM1793">
        <v>7286</v>
      </c>
    </row>
    <row r="1794" spans="1:39" x14ac:dyDescent="0.15">
      <c r="A1794" t="s">
        <v>226</v>
      </c>
      <c r="B1794">
        <v>30</v>
      </c>
      <c r="C1794">
        <v>1</v>
      </c>
      <c r="D1794">
        <v>1</v>
      </c>
      <c r="E1794" t="s">
        <v>30</v>
      </c>
      <c r="F1794" t="s">
        <v>206</v>
      </c>
      <c r="G1794">
        <v>1669</v>
      </c>
      <c r="H1794">
        <v>2766</v>
      </c>
      <c r="I1794">
        <v>9330</v>
      </c>
      <c r="J1794">
        <v>601908.07999999996</v>
      </c>
      <c r="K1794">
        <v>530818.55000000005</v>
      </c>
      <c r="L1794">
        <v>484737.37</v>
      </c>
      <c r="M1794">
        <v>161151.95550000001</v>
      </c>
      <c r="N1794">
        <v>686</v>
      </c>
      <c r="O1794">
        <v>1030</v>
      </c>
      <c r="P1794">
        <v>3856</v>
      </c>
      <c r="Q1794">
        <v>249541.27</v>
      </c>
      <c r="R1794">
        <v>218980.76</v>
      </c>
      <c r="S1794">
        <v>194393.43</v>
      </c>
      <c r="T1794">
        <v>72414.045100000003</v>
      </c>
      <c r="U1794">
        <v>983</v>
      </c>
      <c r="V1794">
        <v>1736</v>
      </c>
      <c r="W1794">
        <v>5474</v>
      </c>
      <c r="X1794">
        <v>352366.81</v>
      </c>
      <c r="Y1794">
        <v>311837.78999999998</v>
      </c>
      <c r="Z1794">
        <v>290343.94</v>
      </c>
      <c r="AA1794">
        <v>88737.910399999993</v>
      </c>
      <c r="AB1794">
        <v>1564</v>
      </c>
      <c r="AC1794">
        <v>1606</v>
      </c>
      <c r="AD1794">
        <v>927</v>
      </c>
      <c r="AE1794">
        <v>1588</v>
      </c>
      <c r="AF1794">
        <v>650</v>
      </c>
      <c r="AG1794">
        <v>670</v>
      </c>
      <c r="AH1794">
        <v>430</v>
      </c>
      <c r="AI1794">
        <v>665</v>
      </c>
      <c r="AJ1794">
        <v>914</v>
      </c>
      <c r="AK1794">
        <v>936</v>
      </c>
      <c r="AL1794">
        <v>497</v>
      </c>
      <c r="AM1794">
        <v>923</v>
      </c>
    </row>
    <row r="1795" spans="1:39" x14ac:dyDescent="0.15">
      <c r="A1795" t="s">
        <v>226</v>
      </c>
      <c r="B1795">
        <v>30</v>
      </c>
      <c r="C1795">
        <v>1</v>
      </c>
      <c r="D1795">
        <v>1</v>
      </c>
      <c r="E1795" t="s">
        <v>29</v>
      </c>
      <c r="F1795" t="s">
        <v>206</v>
      </c>
      <c r="G1795">
        <v>26070</v>
      </c>
      <c r="H1795">
        <v>46535</v>
      </c>
      <c r="I1795">
        <v>162217</v>
      </c>
      <c r="J1795">
        <v>10403044.439999999</v>
      </c>
      <c r="K1795">
        <v>8383477.9699999997</v>
      </c>
      <c r="L1795">
        <v>7766357.7300000004</v>
      </c>
      <c r="M1795">
        <v>2770020.7892999998</v>
      </c>
      <c r="N1795">
        <v>7431</v>
      </c>
      <c r="O1795">
        <v>11261</v>
      </c>
      <c r="P1795">
        <v>45632</v>
      </c>
      <c r="Q1795">
        <v>2889184.72</v>
      </c>
      <c r="R1795">
        <v>2360985.4500000002</v>
      </c>
      <c r="S1795">
        <v>2124092.2799999998</v>
      </c>
      <c r="T1795">
        <v>864713.06550000003</v>
      </c>
      <c r="U1795">
        <v>18639</v>
      </c>
      <c r="V1795">
        <v>35274</v>
      </c>
      <c r="W1795">
        <v>116585</v>
      </c>
      <c r="X1795">
        <v>7513859.7199999997</v>
      </c>
      <c r="Y1795">
        <v>6022492.5199999996</v>
      </c>
      <c r="Z1795">
        <v>5642265.4500000002</v>
      </c>
      <c r="AA1795">
        <v>1905307.7238</v>
      </c>
      <c r="AB1795">
        <v>25088</v>
      </c>
      <c r="AC1795">
        <v>25320</v>
      </c>
      <c r="AD1795">
        <v>17367</v>
      </c>
      <c r="AE1795">
        <v>24960</v>
      </c>
      <c r="AF1795">
        <v>7192</v>
      </c>
      <c r="AG1795">
        <v>7208</v>
      </c>
      <c r="AH1795">
        <v>5478</v>
      </c>
      <c r="AI1795">
        <v>7139</v>
      </c>
      <c r="AJ1795">
        <v>17896</v>
      </c>
      <c r="AK1795">
        <v>18112</v>
      </c>
      <c r="AL1795">
        <v>11889</v>
      </c>
      <c r="AM1795">
        <v>17821</v>
      </c>
    </row>
    <row r="1796" spans="1:39" x14ac:dyDescent="0.15">
      <c r="A1796" t="s">
        <v>226</v>
      </c>
      <c r="B1796">
        <v>30</v>
      </c>
      <c r="C1796">
        <v>1</v>
      </c>
      <c r="D1796">
        <v>1</v>
      </c>
      <c r="E1796" t="s">
        <v>31</v>
      </c>
      <c r="F1796" t="s">
        <v>206</v>
      </c>
      <c r="G1796">
        <v>7</v>
      </c>
      <c r="H1796">
        <v>15</v>
      </c>
      <c r="I1796">
        <v>43</v>
      </c>
      <c r="J1796">
        <v>2433.89</v>
      </c>
      <c r="K1796">
        <v>2105.42</v>
      </c>
      <c r="L1796">
        <v>1920.53</v>
      </c>
      <c r="M1796">
        <v>684.64520000000005</v>
      </c>
      <c r="N1796">
        <v>3</v>
      </c>
      <c r="O1796">
        <v>7</v>
      </c>
      <c r="P1796">
        <v>18</v>
      </c>
      <c r="Q1796">
        <v>832.9</v>
      </c>
      <c r="R1796">
        <v>711.95</v>
      </c>
      <c r="S1796">
        <v>567.04999999999995</v>
      </c>
      <c r="T1796">
        <v>298.5052</v>
      </c>
      <c r="U1796">
        <v>4</v>
      </c>
      <c r="V1796">
        <v>8</v>
      </c>
      <c r="W1796">
        <v>25</v>
      </c>
      <c r="X1796">
        <v>1600.99</v>
      </c>
      <c r="Y1796">
        <v>1393.47</v>
      </c>
      <c r="Z1796">
        <v>1353.48</v>
      </c>
      <c r="AA1796">
        <v>386.14</v>
      </c>
      <c r="AB1796">
        <v>7</v>
      </c>
      <c r="AC1796">
        <v>6</v>
      </c>
      <c r="AD1796">
        <v>4</v>
      </c>
      <c r="AE1796">
        <v>7</v>
      </c>
      <c r="AF1796">
        <v>3</v>
      </c>
      <c r="AG1796">
        <v>3</v>
      </c>
      <c r="AH1796">
        <v>3</v>
      </c>
      <c r="AI1796">
        <v>3</v>
      </c>
      <c r="AJ1796">
        <v>4</v>
      </c>
      <c r="AK1796">
        <v>3</v>
      </c>
      <c r="AL1796">
        <v>1</v>
      </c>
      <c r="AM1796">
        <v>4</v>
      </c>
    </row>
    <row r="1797" spans="1:39" x14ac:dyDescent="0.15">
      <c r="A1797" t="s">
        <v>226</v>
      </c>
      <c r="B1797">
        <v>30</v>
      </c>
      <c r="C1797">
        <v>1</v>
      </c>
      <c r="D1797">
        <v>1</v>
      </c>
      <c r="E1797" t="s">
        <v>32</v>
      </c>
      <c r="F1797" t="s">
        <v>206</v>
      </c>
      <c r="G1797">
        <v>1386</v>
      </c>
      <c r="H1797">
        <v>2271</v>
      </c>
      <c r="I1797">
        <v>8934</v>
      </c>
      <c r="J1797">
        <v>583725.13</v>
      </c>
      <c r="K1797">
        <v>459214.72</v>
      </c>
      <c r="L1797">
        <v>441305.96</v>
      </c>
      <c r="M1797">
        <v>149407.78109999999</v>
      </c>
      <c r="N1797">
        <v>186</v>
      </c>
      <c r="O1797">
        <v>262</v>
      </c>
      <c r="P1797">
        <v>1141</v>
      </c>
      <c r="Q1797">
        <v>76111.59</v>
      </c>
      <c r="R1797">
        <v>61246.17</v>
      </c>
      <c r="S1797">
        <v>56720.43</v>
      </c>
      <c r="T1797">
        <v>21171.096699999998</v>
      </c>
      <c r="U1797">
        <v>1200</v>
      </c>
      <c r="V1797">
        <v>2009</v>
      </c>
      <c r="W1797">
        <v>7793</v>
      </c>
      <c r="X1797">
        <v>507613.54</v>
      </c>
      <c r="Y1797">
        <v>397968.55</v>
      </c>
      <c r="Z1797">
        <v>384585.53</v>
      </c>
      <c r="AA1797">
        <v>128236.6844</v>
      </c>
      <c r="AB1797">
        <v>1365</v>
      </c>
      <c r="AC1797">
        <v>1285</v>
      </c>
      <c r="AD1797">
        <v>852</v>
      </c>
      <c r="AE1797">
        <v>1231</v>
      </c>
      <c r="AF1797">
        <v>185</v>
      </c>
      <c r="AG1797">
        <v>176</v>
      </c>
      <c r="AH1797">
        <v>125</v>
      </c>
      <c r="AI1797">
        <v>174</v>
      </c>
      <c r="AJ1797">
        <v>1180</v>
      </c>
      <c r="AK1797">
        <v>1109</v>
      </c>
      <c r="AL1797">
        <v>727</v>
      </c>
      <c r="AM1797">
        <v>1057</v>
      </c>
    </row>
    <row r="1798" spans="1:39" x14ac:dyDescent="0.15">
      <c r="A1798" t="s">
        <v>226</v>
      </c>
      <c r="B1798">
        <v>30</v>
      </c>
      <c r="C1798">
        <v>1</v>
      </c>
      <c r="D1798">
        <v>2</v>
      </c>
      <c r="E1798" t="s">
        <v>28</v>
      </c>
      <c r="F1798" t="s">
        <v>206</v>
      </c>
      <c r="G1798">
        <v>4143</v>
      </c>
      <c r="H1798">
        <v>5648</v>
      </c>
      <c r="I1798">
        <v>22319</v>
      </c>
      <c r="J1798">
        <v>1488305.08</v>
      </c>
      <c r="K1798">
        <v>1280803.47</v>
      </c>
      <c r="L1798">
        <v>1179666.21</v>
      </c>
      <c r="M1798">
        <v>391607.13260000001</v>
      </c>
      <c r="N1798">
        <v>1615</v>
      </c>
      <c r="O1798">
        <v>1975</v>
      </c>
      <c r="P1798">
        <v>8648</v>
      </c>
      <c r="Q1798">
        <v>595212.92000000004</v>
      </c>
      <c r="R1798">
        <v>501455.6</v>
      </c>
      <c r="S1798">
        <v>439751.7</v>
      </c>
      <c r="T1798">
        <v>168257.28090000001</v>
      </c>
      <c r="U1798">
        <v>2528</v>
      </c>
      <c r="V1798">
        <v>3673</v>
      </c>
      <c r="W1798">
        <v>13671</v>
      </c>
      <c r="X1798">
        <v>893092.16</v>
      </c>
      <c r="Y1798">
        <v>779347.87</v>
      </c>
      <c r="Z1798">
        <v>739914.51</v>
      </c>
      <c r="AA1798">
        <v>223349.8517</v>
      </c>
      <c r="AB1798">
        <v>4023</v>
      </c>
      <c r="AC1798">
        <v>3569</v>
      </c>
      <c r="AD1798">
        <v>1652</v>
      </c>
      <c r="AE1798">
        <v>3428</v>
      </c>
      <c r="AF1798">
        <v>1575</v>
      </c>
      <c r="AG1798">
        <v>1515</v>
      </c>
      <c r="AH1798">
        <v>768</v>
      </c>
      <c r="AI1798">
        <v>1445</v>
      </c>
      <c r="AJ1798">
        <v>2448</v>
      </c>
      <c r="AK1798">
        <v>2054</v>
      </c>
      <c r="AL1798">
        <v>884</v>
      </c>
      <c r="AM1798">
        <v>1983</v>
      </c>
    </row>
    <row r="1799" spans="1:39" x14ac:dyDescent="0.15">
      <c r="A1799" t="s">
        <v>226</v>
      </c>
      <c r="B1799">
        <v>30</v>
      </c>
      <c r="C1799">
        <v>1</v>
      </c>
      <c r="D1799">
        <v>2</v>
      </c>
      <c r="E1799" t="s">
        <v>30</v>
      </c>
      <c r="F1799" t="s">
        <v>206</v>
      </c>
      <c r="G1799">
        <v>498</v>
      </c>
      <c r="H1799">
        <v>667</v>
      </c>
      <c r="I1799">
        <v>2752</v>
      </c>
      <c r="J1799">
        <v>180895.33</v>
      </c>
      <c r="K1799">
        <v>154603.42000000001</v>
      </c>
      <c r="L1799">
        <v>141544.54</v>
      </c>
      <c r="M1799">
        <v>47751.432399999998</v>
      </c>
      <c r="N1799">
        <v>207</v>
      </c>
      <c r="O1799">
        <v>252</v>
      </c>
      <c r="P1799">
        <v>1206</v>
      </c>
      <c r="Q1799">
        <v>79098.77</v>
      </c>
      <c r="R1799">
        <v>64995.82</v>
      </c>
      <c r="S1799">
        <v>55950.78</v>
      </c>
      <c r="T1799">
        <v>22192.081900000001</v>
      </c>
      <c r="U1799">
        <v>291</v>
      </c>
      <c r="V1799">
        <v>415</v>
      </c>
      <c r="W1799">
        <v>1546</v>
      </c>
      <c r="X1799">
        <v>101796.56</v>
      </c>
      <c r="Y1799">
        <v>89607.6</v>
      </c>
      <c r="Z1799">
        <v>85593.76</v>
      </c>
      <c r="AA1799">
        <v>25559.3505</v>
      </c>
      <c r="AB1799">
        <v>478</v>
      </c>
      <c r="AC1799">
        <v>445</v>
      </c>
      <c r="AD1799">
        <v>196</v>
      </c>
      <c r="AE1799">
        <v>485</v>
      </c>
      <c r="AF1799">
        <v>202</v>
      </c>
      <c r="AG1799">
        <v>198</v>
      </c>
      <c r="AH1799">
        <v>98</v>
      </c>
      <c r="AI1799">
        <v>201</v>
      </c>
      <c r="AJ1799">
        <v>276</v>
      </c>
      <c r="AK1799">
        <v>247</v>
      </c>
      <c r="AL1799">
        <v>98</v>
      </c>
      <c r="AM1799">
        <v>284</v>
      </c>
    </row>
    <row r="1800" spans="1:39" x14ac:dyDescent="0.15">
      <c r="A1800" t="s">
        <v>226</v>
      </c>
      <c r="B1800">
        <v>30</v>
      </c>
      <c r="C1800">
        <v>1</v>
      </c>
      <c r="D1800">
        <v>2</v>
      </c>
      <c r="E1800" t="s">
        <v>29</v>
      </c>
      <c r="F1800" t="s">
        <v>206</v>
      </c>
      <c r="G1800">
        <v>2176</v>
      </c>
      <c r="H1800">
        <v>3148</v>
      </c>
      <c r="I1800">
        <v>12956</v>
      </c>
      <c r="J1800">
        <v>857259.8</v>
      </c>
      <c r="K1800">
        <v>686169.51</v>
      </c>
      <c r="L1800">
        <v>639928.74</v>
      </c>
      <c r="M1800">
        <v>225696.61749999999</v>
      </c>
      <c r="N1800">
        <v>646</v>
      </c>
      <c r="O1800">
        <v>799</v>
      </c>
      <c r="P1800">
        <v>3662</v>
      </c>
      <c r="Q1800">
        <v>251490.35</v>
      </c>
      <c r="R1800">
        <v>199186.84</v>
      </c>
      <c r="S1800">
        <v>176061.71</v>
      </c>
      <c r="T1800">
        <v>73771.832999999999</v>
      </c>
      <c r="U1800">
        <v>1530</v>
      </c>
      <c r="V1800">
        <v>2349</v>
      </c>
      <c r="W1800">
        <v>9294</v>
      </c>
      <c r="X1800">
        <v>605769.44999999995</v>
      </c>
      <c r="Y1800">
        <v>486982.67</v>
      </c>
      <c r="Z1800">
        <v>463867.03</v>
      </c>
      <c r="AA1800">
        <v>151924.78450000001</v>
      </c>
      <c r="AB1800">
        <v>2118</v>
      </c>
      <c r="AC1800">
        <v>2012</v>
      </c>
      <c r="AD1800">
        <v>968</v>
      </c>
      <c r="AE1800">
        <v>2103</v>
      </c>
      <c r="AF1800">
        <v>632</v>
      </c>
      <c r="AG1800">
        <v>606</v>
      </c>
      <c r="AH1800">
        <v>331</v>
      </c>
      <c r="AI1800">
        <v>620</v>
      </c>
      <c r="AJ1800">
        <v>1486</v>
      </c>
      <c r="AK1800">
        <v>1406</v>
      </c>
      <c r="AL1800">
        <v>637</v>
      </c>
      <c r="AM1800">
        <v>1483</v>
      </c>
    </row>
    <row r="1801" spans="1:39" x14ac:dyDescent="0.15">
      <c r="A1801" t="s">
        <v>226</v>
      </c>
      <c r="B1801">
        <v>30</v>
      </c>
      <c r="C1801">
        <v>1</v>
      </c>
      <c r="D1801">
        <v>2</v>
      </c>
      <c r="E1801" t="s">
        <v>32</v>
      </c>
      <c r="F1801" t="s">
        <v>206</v>
      </c>
      <c r="G1801">
        <v>644</v>
      </c>
      <c r="H1801">
        <v>918</v>
      </c>
      <c r="I1801">
        <v>4144</v>
      </c>
      <c r="J1801">
        <v>274078.89</v>
      </c>
      <c r="K1801">
        <v>211502.55</v>
      </c>
      <c r="L1801">
        <v>202657.36</v>
      </c>
      <c r="M1801">
        <v>69490.009000000005</v>
      </c>
      <c r="N1801">
        <v>98</v>
      </c>
      <c r="O1801">
        <v>124</v>
      </c>
      <c r="P1801">
        <v>589</v>
      </c>
      <c r="Q1801">
        <v>41179.800000000003</v>
      </c>
      <c r="R1801">
        <v>30594.97</v>
      </c>
      <c r="S1801">
        <v>27767.1</v>
      </c>
      <c r="T1801">
        <v>11521.7462</v>
      </c>
      <c r="U1801">
        <v>546</v>
      </c>
      <c r="V1801">
        <v>794</v>
      </c>
      <c r="W1801">
        <v>3555</v>
      </c>
      <c r="X1801">
        <v>232899.09</v>
      </c>
      <c r="Y1801">
        <v>180907.58</v>
      </c>
      <c r="Z1801">
        <v>174890.26</v>
      </c>
      <c r="AA1801">
        <v>57968.262799999997</v>
      </c>
      <c r="AB1801">
        <v>625</v>
      </c>
      <c r="AC1801">
        <v>555</v>
      </c>
      <c r="AD1801">
        <v>292</v>
      </c>
      <c r="AE1801">
        <v>538</v>
      </c>
      <c r="AF1801">
        <v>94</v>
      </c>
      <c r="AG1801">
        <v>80</v>
      </c>
      <c r="AH1801">
        <v>45</v>
      </c>
      <c r="AI1801">
        <v>91</v>
      </c>
      <c r="AJ1801">
        <v>531</v>
      </c>
      <c r="AK1801">
        <v>475</v>
      </c>
      <c r="AL1801">
        <v>247</v>
      </c>
      <c r="AM1801">
        <v>447</v>
      </c>
    </row>
    <row r="1802" spans="1:39" x14ac:dyDescent="0.15">
      <c r="A1802" t="s">
        <v>226</v>
      </c>
      <c r="B1802">
        <v>30</v>
      </c>
      <c r="C1802">
        <v>2</v>
      </c>
      <c r="D1802">
        <v>0</v>
      </c>
      <c r="E1802" t="s">
        <v>28</v>
      </c>
      <c r="F1802" t="s">
        <v>206</v>
      </c>
      <c r="G1802">
        <v>195</v>
      </c>
      <c r="H1802">
        <v>496</v>
      </c>
      <c r="I1802">
        <v>1374</v>
      </c>
      <c r="J1802">
        <v>79413.87</v>
      </c>
      <c r="K1802">
        <v>64718.03</v>
      </c>
      <c r="L1802">
        <v>52257.09</v>
      </c>
      <c r="M1802">
        <v>22584.781299999999</v>
      </c>
      <c r="N1802">
        <v>195</v>
      </c>
      <c r="O1802">
        <v>235</v>
      </c>
      <c r="P1802">
        <v>754</v>
      </c>
      <c r="Q1802">
        <v>40901.29</v>
      </c>
      <c r="R1802">
        <v>31699.16</v>
      </c>
      <c r="S1802">
        <v>20959.990000000002</v>
      </c>
      <c r="T1802">
        <v>12694.594499999999</v>
      </c>
      <c r="U1802">
        <v>195</v>
      </c>
      <c r="V1802">
        <v>261</v>
      </c>
      <c r="W1802">
        <v>620</v>
      </c>
      <c r="X1802">
        <v>38512.58</v>
      </c>
      <c r="Y1802">
        <v>33018.870000000003</v>
      </c>
      <c r="Z1802">
        <v>31297.1</v>
      </c>
      <c r="AA1802">
        <v>9890.1867999999995</v>
      </c>
      <c r="AB1802">
        <v>190</v>
      </c>
      <c r="AC1802">
        <v>188</v>
      </c>
      <c r="AD1802">
        <v>176</v>
      </c>
      <c r="AE1802">
        <v>145</v>
      </c>
      <c r="AF1802">
        <v>190</v>
      </c>
      <c r="AG1802">
        <v>188</v>
      </c>
      <c r="AH1802">
        <v>176</v>
      </c>
      <c r="AI1802">
        <v>145</v>
      </c>
      <c r="AJ1802">
        <v>190</v>
      </c>
      <c r="AK1802">
        <v>188</v>
      </c>
      <c r="AL1802">
        <v>176</v>
      </c>
      <c r="AM1802">
        <v>145</v>
      </c>
    </row>
    <row r="1803" spans="1:39" x14ac:dyDescent="0.15">
      <c r="A1803" t="s">
        <v>226</v>
      </c>
      <c r="B1803">
        <v>30</v>
      </c>
      <c r="C1803">
        <v>2</v>
      </c>
      <c r="D1803">
        <v>0</v>
      </c>
      <c r="E1803" t="s">
        <v>30</v>
      </c>
      <c r="F1803" t="s">
        <v>206</v>
      </c>
      <c r="G1803">
        <v>1</v>
      </c>
      <c r="H1803">
        <v>2</v>
      </c>
      <c r="I1803">
        <v>8</v>
      </c>
      <c r="J1803">
        <v>284.95</v>
      </c>
      <c r="K1803">
        <v>232.45</v>
      </c>
      <c r="L1803">
        <v>186.97</v>
      </c>
      <c r="M1803">
        <v>123.47</v>
      </c>
      <c r="N1803">
        <v>1</v>
      </c>
      <c r="O1803">
        <v>1</v>
      </c>
      <c r="P1803">
        <v>5</v>
      </c>
      <c r="Q1803">
        <v>174.95</v>
      </c>
      <c r="R1803">
        <v>122.45</v>
      </c>
      <c r="S1803">
        <v>76.97</v>
      </c>
      <c r="T1803">
        <v>98.49</v>
      </c>
      <c r="U1803">
        <v>1</v>
      </c>
      <c r="V1803">
        <v>1</v>
      </c>
      <c r="W1803">
        <v>3</v>
      </c>
      <c r="X1803">
        <v>110</v>
      </c>
      <c r="Y1803">
        <v>110</v>
      </c>
      <c r="Z1803">
        <v>110</v>
      </c>
      <c r="AA1803">
        <v>24.98</v>
      </c>
      <c r="AB1803">
        <v>1</v>
      </c>
      <c r="AC1803">
        <v>1</v>
      </c>
      <c r="AD1803">
        <v>0</v>
      </c>
      <c r="AE1803">
        <v>1</v>
      </c>
      <c r="AF1803">
        <v>1</v>
      </c>
      <c r="AG1803">
        <v>1</v>
      </c>
      <c r="AH1803">
        <v>0</v>
      </c>
      <c r="AI1803">
        <v>1</v>
      </c>
      <c r="AJ1803">
        <v>1</v>
      </c>
      <c r="AK1803">
        <v>1</v>
      </c>
      <c r="AL1803">
        <v>0</v>
      </c>
      <c r="AM1803">
        <v>1</v>
      </c>
    </row>
    <row r="1804" spans="1:39" x14ac:dyDescent="0.15">
      <c r="A1804" t="s">
        <v>226</v>
      </c>
      <c r="B1804">
        <v>30</v>
      </c>
      <c r="C1804">
        <v>2</v>
      </c>
      <c r="D1804">
        <v>0</v>
      </c>
      <c r="E1804" t="s">
        <v>29</v>
      </c>
      <c r="F1804" t="s">
        <v>206</v>
      </c>
      <c r="G1804">
        <v>3</v>
      </c>
      <c r="H1804">
        <v>8</v>
      </c>
      <c r="I1804">
        <v>20</v>
      </c>
      <c r="J1804">
        <v>1365.93</v>
      </c>
      <c r="K1804">
        <v>1080.3399999999999</v>
      </c>
      <c r="L1804">
        <v>982.24</v>
      </c>
      <c r="M1804">
        <v>477.27510000000001</v>
      </c>
      <c r="N1804">
        <v>3</v>
      </c>
      <c r="O1804">
        <v>3</v>
      </c>
      <c r="P1804">
        <v>8</v>
      </c>
      <c r="Q1804">
        <v>780.97</v>
      </c>
      <c r="R1804">
        <v>627.41999999999996</v>
      </c>
      <c r="S1804">
        <v>565.32000000000005</v>
      </c>
      <c r="T1804">
        <v>323.23509999999999</v>
      </c>
      <c r="U1804">
        <v>3</v>
      </c>
      <c r="V1804">
        <v>5</v>
      </c>
      <c r="W1804">
        <v>12</v>
      </c>
      <c r="X1804">
        <v>584.96</v>
      </c>
      <c r="Y1804">
        <v>452.92</v>
      </c>
      <c r="Z1804">
        <v>416.92</v>
      </c>
      <c r="AA1804">
        <v>154.04</v>
      </c>
      <c r="AB1804">
        <v>3</v>
      </c>
      <c r="AC1804">
        <v>2</v>
      </c>
      <c r="AD1804">
        <v>2</v>
      </c>
      <c r="AE1804">
        <v>3</v>
      </c>
      <c r="AF1804">
        <v>3</v>
      </c>
      <c r="AG1804">
        <v>2</v>
      </c>
      <c r="AH1804">
        <v>2</v>
      </c>
      <c r="AI1804">
        <v>3</v>
      </c>
      <c r="AJ1804">
        <v>3</v>
      </c>
      <c r="AK1804">
        <v>2</v>
      </c>
      <c r="AL1804">
        <v>2</v>
      </c>
      <c r="AM1804">
        <v>3</v>
      </c>
    </row>
    <row r="1805" spans="1:39" x14ac:dyDescent="0.15">
      <c r="A1805" t="s">
        <v>226</v>
      </c>
      <c r="B1805">
        <v>30</v>
      </c>
      <c r="C1805">
        <v>2</v>
      </c>
      <c r="D1805">
        <v>0</v>
      </c>
      <c r="E1805" t="s">
        <v>32</v>
      </c>
      <c r="F1805" t="s">
        <v>206</v>
      </c>
      <c r="G1805">
        <v>66</v>
      </c>
      <c r="H1805">
        <v>172</v>
      </c>
      <c r="I1805">
        <v>537</v>
      </c>
      <c r="J1805">
        <v>31588</v>
      </c>
      <c r="K1805">
        <v>23552.33</v>
      </c>
      <c r="L1805">
        <v>21095.82</v>
      </c>
      <c r="M1805">
        <v>9015.5694999999996</v>
      </c>
      <c r="N1805">
        <v>66</v>
      </c>
      <c r="O1805">
        <v>82</v>
      </c>
      <c r="P1805">
        <v>256</v>
      </c>
      <c r="Q1805">
        <v>13661.69</v>
      </c>
      <c r="R1805">
        <v>9842.4699999999993</v>
      </c>
      <c r="S1805">
        <v>7550.55</v>
      </c>
      <c r="T1805">
        <v>4425.8302000000003</v>
      </c>
      <c r="U1805">
        <v>66</v>
      </c>
      <c r="V1805">
        <v>90</v>
      </c>
      <c r="W1805">
        <v>281</v>
      </c>
      <c r="X1805">
        <v>17926.310000000001</v>
      </c>
      <c r="Y1805">
        <v>13709.86</v>
      </c>
      <c r="Z1805">
        <v>13545.27</v>
      </c>
      <c r="AA1805">
        <v>4589.7393000000002</v>
      </c>
      <c r="AB1805">
        <v>66</v>
      </c>
      <c r="AC1805">
        <v>66</v>
      </c>
      <c r="AD1805">
        <v>63</v>
      </c>
      <c r="AE1805">
        <v>54</v>
      </c>
      <c r="AF1805">
        <v>66</v>
      </c>
      <c r="AG1805">
        <v>66</v>
      </c>
      <c r="AH1805">
        <v>63</v>
      </c>
      <c r="AI1805">
        <v>54</v>
      </c>
      <c r="AJ1805">
        <v>66</v>
      </c>
      <c r="AK1805">
        <v>66</v>
      </c>
      <c r="AL1805">
        <v>63</v>
      </c>
      <c r="AM1805">
        <v>54</v>
      </c>
    </row>
    <row r="1806" spans="1:39" x14ac:dyDescent="0.15">
      <c r="A1806" t="s">
        <v>226</v>
      </c>
      <c r="B1806">
        <v>30</v>
      </c>
      <c r="C1806">
        <v>2</v>
      </c>
      <c r="D1806">
        <v>1</v>
      </c>
      <c r="E1806" t="s">
        <v>28</v>
      </c>
      <c r="F1806" t="s">
        <v>206</v>
      </c>
      <c r="G1806">
        <v>1763</v>
      </c>
      <c r="H1806">
        <v>4753</v>
      </c>
      <c r="I1806">
        <v>12259</v>
      </c>
      <c r="J1806">
        <v>711845.85</v>
      </c>
      <c r="K1806">
        <v>599675.47</v>
      </c>
      <c r="L1806">
        <v>513560.45</v>
      </c>
      <c r="M1806">
        <v>205945.5405</v>
      </c>
      <c r="N1806">
        <v>1763</v>
      </c>
      <c r="O1806">
        <v>2217</v>
      </c>
      <c r="P1806">
        <v>6382</v>
      </c>
      <c r="Q1806">
        <v>350545.81</v>
      </c>
      <c r="R1806">
        <v>286494.5</v>
      </c>
      <c r="S1806">
        <v>217099.04</v>
      </c>
      <c r="T1806">
        <v>111958.40150000001</v>
      </c>
      <c r="U1806">
        <v>1763</v>
      </c>
      <c r="V1806">
        <v>2536</v>
      </c>
      <c r="W1806">
        <v>5877</v>
      </c>
      <c r="X1806">
        <v>361300.04</v>
      </c>
      <c r="Y1806">
        <v>313180.96999999997</v>
      </c>
      <c r="Z1806">
        <v>296461.40999999997</v>
      </c>
      <c r="AA1806">
        <v>93987.138999999996</v>
      </c>
      <c r="AB1806">
        <v>1700</v>
      </c>
      <c r="AC1806">
        <v>1736</v>
      </c>
      <c r="AD1806">
        <v>1338</v>
      </c>
      <c r="AE1806">
        <v>1654</v>
      </c>
      <c r="AF1806">
        <v>1700</v>
      </c>
      <c r="AG1806">
        <v>1736</v>
      </c>
      <c r="AH1806">
        <v>1338</v>
      </c>
      <c r="AI1806">
        <v>1654</v>
      </c>
      <c r="AJ1806">
        <v>1700</v>
      </c>
      <c r="AK1806">
        <v>1736</v>
      </c>
      <c r="AL1806">
        <v>1338</v>
      </c>
      <c r="AM1806">
        <v>1654</v>
      </c>
    </row>
    <row r="1807" spans="1:39" x14ac:dyDescent="0.15">
      <c r="A1807" t="s">
        <v>226</v>
      </c>
      <c r="B1807">
        <v>30</v>
      </c>
      <c r="C1807">
        <v>2</v>
      </c>
      <c r="D1807">
        <v>1</v>
      </c>
      <c r="E1807" t="s">
        <v>30</v>
      </c>
      <c r="F1807" t="s">
        <v>206</v>
      </c>
      <c r="G1807">
        <v>196</v>
      </c>
      <c r="H1807">
        <v>532</v>
      </c>
      <c r="I1807">
        <v>1335</v>
      </c>
      <c r="J1807">
        <v>78007.47</v>
      </c>
      <c r="K1807">
        <v>66366.06</v>
      </c>
      <c r="L1807">
        <v>55042.27</v>
      </c>
      <c r="M1807">
        <v>22755.505700000002</v>
      </c>
      <c r="N1807">
        <v>196</v>
      </c>
      <c r="O1807">
        <v>239</v>
      </c>
      <c r="P1807">
        <v>679</v>
      </c>
      <c r="Q1807">
        <v>36796.44</v>
      </c>
      <c r="R1807">
        <v>30462.07</v>
      </c>
      <c r="S1807">
        <v>21396.63</v>
      </c>
      <c r="T1807">
        <v>11864.946099999999</v>
      </c>
      <c r="U1807">
        <v>196</v>
      </c>
      <c r="V1807">
        <v>293</v>
      </c>
      <c r="W1807">
        <v>656</v>
      </c>
      <c r="X1807">
        <v>41211.03</v>
      </c>
      <c r="Y1807">
        <v>35903.99</v>
      </c>
      <c r="Z1807">
        <v>33645.64</v>
      </c>
      <c r="AA1807">
        <v>10890.559600000001</v>
      </c>
      <c r="AB1807">
        <v>180</v>
      </c>
      <c r="AC1807">
        <v>194</v>
      </c>
      <c r="AD1807">
        <v>140</v>
      </c>
      <c r="AE1807">
        <v>190</v>
      </c>
      <c r="AF1807">
        <v>180</v>
      </c>
      <c r="AG1807">
        <v>194</v>
      </c>
      <c r="AH1807">
        <v>140</v>
      </c>
      <c r="AI1807">
        <v>190</v>
      </c>
      <c r="AJ1807">
        <v>180</v>
      </c>
      <c r="AK1807">
        <v>194</v>
      </c>
      <c r="AL1807">
        <v>140</v>
      </c>
      <c r="AM1807">
        <v>190</v>
      </c>
    </row>
    <row r="1808" spans="1:39" x14ac:dyDescent="0.15">
      <c r="A1808" t="s">
        <v>226</v>
      </c>
      <c r="B1808">
        <v>30</v>
      </c>
      <c r="C1808">
        <v>2</v>
      </c>
      <c r="D1808">
        <v>1</v>
      </c>
      <c r="E1808" t="s">
        <v>29</v>
      </c>
      <c r="F1808" t="s">
        <v>206</v>
      </c>
      <c r="G1808">
        <v>4321</v>
      </c>
      <c r="H1808">
        <v>12299</v>
      </c>
      <c r="I1808">
        <v>32633</v>
      </c>
      <c r="J1808">
        <v>1898895.9</v>
      </c>
      <c r="K1808">
        <v>1493863.39</v>
      </c>
      <c r="L1808">
        <v>1293223.44</v>
      </c>
      <c r="M1808">
        <v>551871.84069999994</v>
      </c>
      <c r="N1808">
        <v>4321</v>
      </c>
      <c r="O1808">
        <v>5489</v>
      </c>
      <c r="P1808">
        <v>15938</v>
      </c>
      <c r="Q1808">
        <v>869228.47</v>
      </c>
      <c r="R1808">
        <v>670088.09</v>
      </c>
      <c r="S1808">
        <v>515842.56</v>
      </c>
      <c r="T1808">
        <v>285292.58169999998</v>
      </c>
      <c r="U1808">
        <v>4321</v>
      </c>
      <c r="V1808">
        <v>6810</v>
      </c>
      <c r="W1808">
        <v>16695</v>
      </c>
      <c r="X1808">
        <v>1029667.43</v>
      </c>
      <c r="Y1808">
        <v>823775.3</v>
      </c>
      <c r="Z1808">
        <v>777380.88</v>
      </c>
      <c r="AA1808">
        <v>266579.25900000002</v>
      </c>
      <c r="AB1808">
        <v>4131</v>
      </c>
      <c r="AC1808">
        <v>4298</v>
      </c>
      <c r="AD1808">
        <v>3484</v>
      </c>
      <c r="AE1808">
        <v>4187</v>
      </c>
      <c r="AF1808">
        <v>4131</v>
      </c>
      <c r="AG1808">
        <v>4298</v>
      </c>
      <c r="AH1808">
        <v>3484</v>
      </c>
      <c r="AI1808">
        <v>4187</v>
      </c>
      <c r="AJ1808">
        <v>4131</v>
      </c>
      <c r="AK1808">
        <v>4298</v>
      </c>
      <c r="AL1808">
        <v>3484</v>
      </c>
      <c r="AM1808">
        <v>4187</v>
      </c>
    </row>
    <row r="1809" spans="1:39" x14ac:dyDescent="0.15">
      <c r="A1809" t="s">
        <v>226</v>
      </c>
      <c r="B1809">
        <v>30</v>
      </c>
      <c r="C1809">
        <v>2</v>
      </c>
      <c r="D1809">
        <v>1</v>
      </c>
      <c r="E1809" t="s">
        <v>31</v>
      </c>
      <c r="F1809" t="s">
        <v>206</v>
      </c>
      <c r="G1809">
        <v>2</v>
      </c>
      <c r="H1809">
        <v>6</v>
      </c>
      <c r="I1809">
        <v>28</v>
      </c>
      <c r="J1809">
        <v>923.14</v>
      </c>
      <c r="K1809">
        <v>666.29</v>
      </c>
      <c r="L1809">
        <v>446.9</v>
      </c>
      <c r="M1809">
        <v>281.5609</v>
      </c>
      <c r="N1809">
        <v>2</v>
      </c>
      <c r="O1809">
        <v>2</v>
      </c>
      <c r="P1809">
        <v>6</v>
      </c>
      <c r="Q1809">
        <v>130.94999999999999</v>
      </c>
      <c r="R1809">
        <v>94.45</v>
      </c>
      <c r="S1809">
        <v>73.459999999999994</v>
      </c>
      <c r="T1809">
        <v>64.718900000000005</v>
      </c>
      <c r="U1809">
        <v>2</v>
      </c>
      <c r="V1809">
        <v>4</v>
      </c>
      <c r="W1809">
        <v>22</v>
      </c>
      <c r="X1809">
        <v>792.19</v>
      </c>
      <c r="Y1809">
        <v>571.84</v>
      </c>
      <c r="Z1809">
        <v>373.44</v>
      </c>
      <c r="AA1809">
        <v>216.84200000000001</v>
      </c>
      <c r="AB1809">
        <v>2</v>
      </c>
      <c r="AC1809">
        <v>2</v>
      </c>
      <c r="AD1809">
        <v>1</v>
      </c>
      <c r="AE1809">
        <v>2</v>
      </c>
      <c r="AF1809">
        <v>2</v>
      </c>
      <c r="AG1809">
        <v>2</v>
      </c>
      <c r="AH1809">
        <v>1</v>
      </c>
      <c r="AI1809">
        <v>2</v>
      </c>
      <c r="AJ1809">
        <v>2</v>
      </c>
      <c r="AK1809">
        <v>2</v>
      </c>
      <c r="AL1809">
        <v>1</v>
      </c>
      <c r="AM1809">
        <v>2</v>
      </c>
    </row>
    <row r="1810" spans="1:39" x14ac:dyDescent="0.15">
      <c r="A1810" t="s">
        <v>226</v>
      </c>
      <c r="B1810">
        <v>30</v>
      </c>
      <c r="C1810">
        <v>2</v>
      </c>
      <c r="D1810">
        <v>1</v>
      </c>
      <c r="E1810" t="s">
        <v>32</v>
      </c>
      <c r="F1810" t="s">
        <v>206</v>
      </c>
      <c r="G1810">
        <v>215</v>
      </c>
      <c r="H1810">
        <v>597</v>
      </c>
      <c r="I1810">
        <v>1740</v>
      </c>
      <c r="J1810">
        <v>100581.84</v>
      </c>
      <c r="K1810">
        <v>77731.990000000005</v>
      </c>
      <c r="L1810">
        <v>69688.479999999996</v>
      </c>
      <c r="M1810">
        <v>28274.077799999999</v>
      </c>
      <c r="N1810">
        <v>215</v>
      </c>
      <c r="O1810">
        <v>254</v>
      </c>
      <c r="P1810">
        <v>707</v>
      </c>
      <c r="Q1810">
        <v>37106.089999999997</v>
      </c>
      <c r="R1810">
        <v>28697.49</v>
      </c>
      <c r="S1810">
        <v>22626.14</v>
      </c>
      <c r="T1810">
        <v>11900.2688</v>
      </c>
      <c r="U1810">
        <v>215</v>
      </c>
      <c r="V1810">
        <v>343</v>
      </c>
      <c r="W1810">
        <v>1033</v>
      </c>
      <c r="X1810">
        <v>63475.75</v>
      </c>
      <c r="Y1810">
        <v>49034.5</v>
      </c>
      <c r="Z1810">
        <v>47062.34</v>
      </c>
      <c r="AA1810">
        <v>16373.808999999999</v>
      </c>
      <c r="AB1810">
        <v>213</v>
      </c>
      <c r="AC1810">
        <v>215</v>
      </c>
      <c r="AD1810">
        <v>180</v>
      </c>
      <c r="AE1810">
        <v>202</v>
      </c>
      <c r="AF1810">
        <v>213</v>
      </c>
      <c r="AG1810">
        <v>215</v>
      </c>
      <c r="AH1810">
        <v>180</v>
      </c>
      <c r="AI1810">
        <v>202</v>
      </c>
      <c r="AJ1810">
        <v>213</v>
      </c>
      <c r="AK1810">
        <v>215</v>
      </c>
      <c r="AL1810">
        <v>180</v>
      </c>
      <c r="AM1810">
        <v>202</v>
      </c>
    </row>
    <row r="1811" spans="1:39" x14ac:dyDescent="0.15">
      <c r="A1811" t="s">
        <v>226</v>
      </c>
      <c r="B1811">
        <v>30</v>
      </c>
      <c r="C1811">
        <v>2</v>
      </c>
      <c r="D1811">
        <v>2</v>
      </c>
      <c r="E1811" t="s">
        <v>28</v>
      </c>
      <c r="F1811" t="s">
        <v>206</v>
      </c>
      <c r="G1811">
        <v>290</v>
      </c>
      <c r="H1811">
        <v>725</v>
      </c>
      <c r="I1811">
        <v>1923</v>
      </c>
      <c r="J1811">
        <v>118576.78</v>
      </c>
      <c r="K1811">
        <v>97599.360000000001</v>
      </c>
      <c r="L1811">
        <v>79441.75</v>
      </c>
      <c r="M1811">
        <v>33199.757799999999</v>
      </c>
      <c r="N1811">
        <v>290</v>
      </c>
      <c r="O1811">
        <v>338</v>
      </c>
      <c r="P1811">
        <v>1015</v>
      </c>
      <c r="Q1811">
        <v>61455.85</v>
      </c>
      <c r="R1811">
        <v>48746.46</v>
      </c>
      <c r="S1811">
        <v>32951.17</v>
      </c>
      <c r="T1811">
        <v>18485.875899999999</v>
      </c>
      <c r="U1811">
        <v>290</v>
      </c>
      <c r="V1811">
        <v>387</v>
      </c>
      <c r="W1811">
        <v>908</v>
      </c>
      <c r="X1811">
        <v>57120.93</v>
      </c>
      <c r="Y1811">
        <v>48852.9</v>
      </c>
      <c r="Z1811">
        <v>46490.58</v>
      </c>
      <c r="AA1811">
        <v>14713.8819</v>
      </c>
      <c r="AB1811">
        <v>276</v>
      </c>
      <c r="AC1811">
        <v>286</v>
      </c>
      <c r="AD1811">
        <v>185</v>
      </c>
      <c r="AE1811">
        <v>271</v>
      </c>
      <c r="AF1811">
        <v>276</v>
      </c>
      <c r="AG1811">
        <v>286</v>
      </c>
      <c r="AH1811">
        <v>185</v>
      </c>
      <c r="AI1811">
        <v>271</v>
      </c>
      <c r="AJ1811">
        <v>276</v>
      </c>
      <c r="AK1811">
        <v>286</v>
      </c>
      <c r="AL1811">
        <v>185</v>
      </c>
      <c r="AM1811">
        <v>271</v>
      </c>
    </row>
    <row r="1812" spans="1:39" x14ac:dyDescent="0.15">
      <c r="A1812" t="s">
        <v>226</v>
      </c>
      <c r="B1812">
        <v>30</v>
      </c>
      <c r="C1812">
        <v>2</v>
      </c>
      <c r="D1812">
        <v>2</v>
      </c>
      <c r="E1812" t="s">
        <v>30</v>
      </c>
      <c r="F1812" t="s">
        <v>206</v>
      </c>
      <c r="G1812">
        <v>24</v>
      </c>
      <c r="H1812">
        <v>65</v>
      </c>
      <c r="I1812">
        <v>170</v>
      </c>
      <c r="J1812">
        <v>10895.39</v>
      </c>
      <c r="K1812">
        <v>8749.0499999999993</v>
      </c>
      <c r="L1812">
        <v>6960.33</v>
      </c>
      <c r="M1812">
        <v>2784.3924999999999</v>
      </c>
      <c r="N1812">
        <v>24</v>
      </c>
      <c r="O1812">
        <v>31</v>
      </c>
      <c r="P1812">
        <v>90</v>
      </c>
      <c r="Q1812">
        <v>5710.78</v>
      </c>
      <c r="R1812">
        <v>4483.12</v>
      </c>
      <c r="S1812">
        <v>3169.29</v>
      </c>
      <c r="T1812">
        <v>1457.9882</v>
      </c>
      <c r="U1812">
        <v>24</v>
      </c>
      <c r="V1812">
        <v>34</v>
      </c>
      <c r="W1812">
        <v>80</v>
      </c>
      <c r="X1812">
        <v>5184.6099999999997</v>
      </c>
      <c r="Y1812">
        <v>4265.93</v>
      </c>
      <c r="Z1812">
        <v>3791.04</v>
      </c>
      <c r="AA1812">
        <v>1326.4042999999999</v>
      </c>
      <c r="AB1812">
        <v>20</v>
      </c>
      <c r="AC1812">
        <v>23</v>
      </c>
      <c r="AD1812">
        <v>16</v>
      </c>
      <c r="AE1812">
        <v>23</v>
      </c>
      <c r="AF1812">
        <v>20</v>
      </c>
      <c r="AG1812">
        <v>23</v>
      </c>
      <c r="AH1812">
        <v>16</v>
      </c>
      <c r="AI1812">
        <v>23</v>
      </c>
      <c r="AJ1812">
        <v>20</v>
      </c>
      <c r="AK1812">
        <v>23</v>
      </c>
      <c r="AL1812">
        <v>16</v>
      </c>
      <c r="AM1812">
        <v>23</v>
      </c>
    </row>
    <row r="1813" spans="1:39" x14ac:dyDescent="0.15">
      <c r="A1813" t="s">
        <v>226</v>
      </c>
      <c r="B1813">
        <v>30</v>
      </c>
      <c r="C1813">
        <v>2</v>
      </c>
      <c r="D1813">
        <v>2</v>
      </c>
      <c r="E1813" t="s">
        <v>29</v>
      </c>
      <c r="F1813" t="s">
        <v>206</v>
      </c>
      <c r="G1813">
        <v>165</v>
      </c>
      <c r="H1813">
        <v>430</v>
      </c>
      <c r="I1813">
        <v>1151</v>
      </c>
      <c r="J1813">
        <v>72432.58</v>
      </c>
      <c r="K1813">
        <v>57745.9</v>
      </c>
      <c r="L1813">
        <v>45948.54</v>
      </c>
      <c r="M1813">
        <v>19849.713299999999</v>
      </c>
      <c r="N1813">
        <v>165</v>
      </c>
      <c r="O1813">
        <v>193</v>
      </c>
      <c r="P1813">
        <v>553</v>
      </c>
      <c r="Q1813">
        <v>34032.129999999997</v>
      </c>
      <c r="R1813">
        <v>26494.13</v>
      </c>
      <c r="S1813">
        <v>16558.560000000001</v>
      </c>
      <c r="T1813">
        <v>9979.9655999999995</v>
      </c>
      <c r="U1813">
        <v>165</v>
      </c>
      <c r="V1813">
        <v>237</v>
      </c>
      <c r="W1813">
        <v>598</v>
      </c>
      <c r="X1813">
        <v>38400.449999999997</v>
      </c>
      <c r="Y1813">
        <v>31251.77</v>
      </c>
      <c r="Z1813">
        <v>29389.98</v>
      </c>
      <c r="AA1813">
        <v>9869.7476999999999</v>
      </c>
      <c r="AB1813">
        <v>158</v>
      </c>
      <c r="AC1813">
        <v>165</v>
      </c>
      <c r="AD1813">
        <v>102</v>
      </c>
      <c r="AE1813">
        <v>159</v>
      </c>
      <c r="AF1813">
        <v>158</v>
      </c>
      <c r="AG1813">
        <v>165</v>
      </c>
      <c r="AH1813">
        <v>102</v>
      </c>
      <c r="AI1813">
        <v>159</v>
      </c>
      <c r="AJ1813">
        <v>158</v>
      </c>
      <c r="AK1813">
        <v>165</v>
      </c>
      <c r="AL1813">
        <v>102</v>
      </c>
      <c r="AM1813">
        <v>159</v>
      </c>
    </row>
    <row r="1814" spans="1:39" x14ac:dyDescent="0.15">
      <c r="A1814" t="s">
        <v>226</v>
      </c>
      <c r="B1814">
        <v>30</v>
      </c>
      <c r="C1814">
        <v>2</v>
      </c>
      <c r="D1814">
        <v>2</v>
      </c>
      <c r="E1814" t="s">
        <v>32</v>
      </c>
      <c r="F1814" t="s">
        <v>206</v>
      </c>
      <c r="G1814">
        <v>40</v>
      </c>
      <c r="H1814">
        <v>109</v>
      </c>
      <c r="I1814">
        <v>297</v>
      </c>
      <c r="J1814">
        <v>19965.78</v>
      </c>
      <c r="K1814">
        <v>15119.15</v>
      </c>
      <c r="L1814">
        <v>13433.86</v>
      </c>
      <c r="M1814">
        <v>5417.3325999999997</v>
      </c>
      <c r="N1814">
        <v>40</v>
      </c>
      <c r="O1814">
        <v>44</v>
      </c>
      <c r="P1814">
        <v>119</v>
      </c>
      <c r="Q1814">
        <v>7304.52</v>
      </c>
      <c r="R1814">
        <v>5411.95</v>
      </c>
      <c r="S1814">
        <v>4009.73</v>
      </c>
      <c r="T1814">
        <v>2191.9063999999998</v>
      </c>
      <c r="U1814">
        <v>40</v>
      </c>
      <c r="V1814">
        <v>65</v>
      </c>
      <c r="W1814">
        <v>178</v>
      </c>
      <c r="X1814">
        <v>12661.26</v>
      </c>
      <c r="Y1814">
        <v>9707.2000000000007</v>
      </c>
      <c r="Z1814">
        <v>9424.1299999999992</v>
      </c>
      <c r="AA1814">
        <v>3225.4261999999999</v>
      </c>
      <c r="AB1814">
        <v>39</v>
      </c>
      <c r="AC1814">
        <v>39</v>
      </c>
      <c r="AD1814">
        <v>29</v>
      </c>
      <c r="AE1814">
        <v>36</v>
      </c>
      <c r="AF1814">
        <v>39</v>
      </c>
      <c r="AG1814">
        <v>39</v>
      </c>
      <c r="AH1814">
        <v>29</v>
      </c>
      <c r="AI1814">
        <v>36</v>
      </c>
      <c r="AJ1814">
        <v>39</v>
      </c>
      <c r="AK1814">
        <v>39</v>
      </c>
      <c r="AL1814">
        <v>29</v>
      </c>
      <c r="AM1814">
        <v>36</v>
      </c>
    </row>
    <row r="1815" spans="1:39" x14ac:dyDescent="0.15">
      <c r="A1815" t="s">
        <v>226</v>
      </c>
      <c r="B1815">
        <v>70</v>
      </c>
      <c r="C1815">
        <v>1</v>
      </c>
      <c r="D1815">
        <v>0</v>
      </c>
      <c r="E1815" t="s">
        <v>28</v>
      </c>
      <c r="F1815" t="s">
        <v>206</v>
      </c>
      <c r="G1815">
        <v>7477</v>
      </c>
      <c r="H1815">
        <v>8269</v>
      </c>
      <c r="I1815">
        <v>19499</v>
      </c>
      <c r="J1815">
        <v>1211482.21</v>
      </c>
      <c r="K1815">
        <v>1021728.21</v>
      </c>
      <c r="L1815">
        <v>957749.95</v>
      </c>
      <c r="M1815">
        <v>338360.61749999999</v>
      </c>
      <c r="N1815">
        <v>3044</v>
      </c>
      <c r="O1815">
        <v>3233</v>
      </c>
      <c r="P1815">
        <v>8502</v>
      </c>
      <c r="Q1815">
        <v>511034.9</v>
      </c>
      <c r="R1815">
        <v>415988.17</v>
      </c>
      <c r="S1815">
        <v>372123.9</v>
      </c>
      <c r="T1815">
        <v>156881.6954</v>
      </c>
      <c r="U1815">
        <v>4433</v>
      </c>
      <c r="V1815">
        <v>5036</v>
      </c>
      <c r="W1815">
        <v>10997</v>
      </c>
      <c r="X1815">
        <v>700447.31</v>
      </c>
      <c r="Y1815">
        <v>605740.04</v>
      </c>
      <c r="Z1815">
        <v>585626.05000000005</v>
      </c>
      <c r="AA1815">
        <v>181478.9221</v>
      </c>
      <c r="AB1815">
        <v>7327</v>
      </c>
      <c r="AC1815">
        <v>5177</v>
      </c>
      <c r="AD1815">
        <v>4105</v>
      </c>
      <c r="AE1815">
        <v>3368</v>
      </c>
      <c r="AF1815">
        <v>3011</v>
      </c>
      <c r="AG1815">
        <v>2794</v>
      </c>
      <c r="AH1815">
        <v>2288</v>
      </c>
      <c r="AI1815">
        <v>1592</v>
      </c>
      <c r="AJ1815">
        <v>4316</v>
      </c>
      <c r="AK1815">
        <v>2383</v>
      </c>
      <c r="AL1815">
        <v>1817</v>
      </c>
      <c r="AM1815">
        <v>1776</v>
      </c>
    </row>
    <row r="1816" spans="1:39" x14ac:dyDescent="0.15">
      <c r="A1816" t="s">
        <v>226</v>
      </c>
      <c r="B1816">
        <v>70</v>
      </c>
      <c r="C1816">
        <v>1</v>
      </c>
      <c r="D1816">
        <v>0</v>
      </c>
      <c r="E1816" t="s">
        <v>30</v>
      </c>
      <c r="F1816" t="s">
        <v>206</v>
      </c>
      <c r="G1816">
        <v>15</v>
      </c>
      <c r="H1816">
        <v>19</v>
      </c>
      <c r="I1816">
        <v>42</v>
      </c>
      <c r="J1816">
        <v>2596.88</v>
      </c>
      <c r="K1816">
        <v>2262.06</v>
      </c>
      <c r="L1816">
        <v>2141.7600000000002</v>
      </c>
      <c r="M1816">
        <v>718.22220000000004</v>
      </c>
      <c r="N1816">
        <v>3</v>
      </c>
      <c r="O1816">
        <v>3</v>
      </c>
      <c r="P1816">
        <v>7</v>
      </c>
      <c r="Q1816">
        <v>603</v>
      </c>
      <c r="R1816">
        <v>460.8</v>
      </c>
      <c r="S1816">
        <v>419.5</v>
      </c>
      <c r="T1816">
        <v>142.4622</v>
      </c>
      <c r="U1816">
        <v>12</v>
      </c>
      <c r="V1816">
        <v>16</v>
      </c>
      <c r="W1816">
        <v>35</v>
      </c>
      <c r="X1816">
        <v>1993.88</v>
      </c>
      <c r="Y1816">
        <v>1801.26</v>
      </c>
      <c r="Z1816">
        <v>1722.26</v>
      </c>
      <c r="AA1816">
        <v>575.76</v>
      </c>
      <c r="AB1816">
        <v>15</v>
      </c>
      <c r="AC1816">
        <v>9</v>
      </c>
      <c r="AD1816">
        <v>6</v>
      </c>
      <c r="AE1816">
        <v>9</v>
      </c>
      <c r="AF1816">
        <v>3</v>
      </c>
      <c r="AG1816">
        <v>3</v>
      </c>
      <c r="AH1816">
        <v>3</v>
      </c>
      <c r="AI1816">
        <v>2</v>
      </c>
      <c r="AJ1816">
        <v>12</v>
      </c>
      <c r="AK1816">
        <v>6</v>
      </c>
      <c r="AL1816">
        <v>3</v>
      </c>
      <c r="AM1816">
        <v>7</v>
      </c>
    </row>
    <row r="1817" spans="1:39" x14ac:dyDescent="0.15">
      <c r="A1817" t="s">
        <v>226</v>
      </c>
      <c r="B1817">
        <v>70</v>
      </c>
      <c r="C1817">
        <v>1</v>
      </c>
      <c r="D1817">
        <v>0</v>
      </c>
      <c r="E1817" t="s">
        <v>29</v>
      </c>
      <c r="F1817" t="s">
        <v>206</v>
      </c>
      <c r="G1817">
        <v>83</v>
      </c>
      <c r="H1817">
        <v>97</v>
      </c>
      <c r="I1817">
        <v>254</v>
      </c>
      <c r="J1817">
        <v>14845.55</v>
      </c>
      <c r="K1817">
        <v>11540.59</v>
      </c>
      <c r="L1817">
        <v>10595.87</v>
      </c>
      <c r="M1817">
        <v>4589.8809000000001</v>
      </c>
      <c r="N1817">
        <v>48</v>
      </c>
      <c r="O1817">
        <v>56</v>
      </c>
      <c r="P1817">
        <v>148</v>
      </c>
      <c r="Q1817">
        <v>8813.32</v>
      </c>
      <c r="R1817">
        <v>6775.4</v>
      </c>
      <c r="S1817">
        <v>6002.19</v>
      </c>
      <c r="T1817">
        <v>2943.1545999999998</v>
      </c>
      <c r="U1817">
        <v>35</v>
      </c>
      <c r="V1817">
        <v>41</v>
      </c>
      <c r="W1817">
        <v>106</v>
      </c>
      <c r="X1817">
        <v>6032.23</v>
      </c>
      <c r="Y1817">
        <v>4765.1899999999996</v>
      </c>
      <c r="Z1817">
        <v>4593.68</v>
      </c>
      <c r="AA1817">
        <v>1646.7263</v>
      </c>
      <c r="AB1817">
        <v>83</v>
      </c>
      <c r="AC1817">
        <v>65</v>
      </c>
      <c r="AD1817">
        <v>60</v>
      </c>
      <c r="AE1817">
        <v>51</v>
      </c>
      <c r="AF1817">
        <v>48</v>
      </c>
      <c r="AG1817">
        <v>48</v>
      </c>
      <c r="AH1817">
        <v>45</v>
      </c>
      <c r="AI1817">
        <v>31</v>
      </c>
      <c r="AJ1817">
        <v>35</v>
      </c>
      <c r="AK1817">
        <v>17</v>
      </c>
      <c r="AL1817">
        <v>15</v>
      </c>
      <c r="AM1817">
        <v>20</v>
      </c>
    </row>
    <row r="1818" spans="1:39" x14ac:dyDescent="0.15">
      <c r="A1818" t="s">
        <v>226</v>
      </c>
      <c r="B1818">
        <v>70</v>
      </c>
      <c r="C1818">
        <v>1</v>
      </c>
      <c r="D1818">
        <v>0</v>
      </c>
      <c r="E1818" t="s">
        <v>32</v>
      </c>
      <c r="F1818" t="s">
        <v>206</v>
      </c>
      <c r="G1818">
        <v>1074</v>
      </c>
      <c r="H1818">
        <v>1252</v>
      </c>
      <c r="I1818">
        <v>3206</v>
      </c>
      <c r="J1818">
        <v>204658.12</v>
      </c>
      <c r="K1818">
        <v>154266.93</v>
      </c>
      <c r="L1818">
        <v>149162.37</v>
      </c>
      <c r="M1818">
        <v>54828.085800000001</v>
      </c>
      <c r="N1818">
        <v>240</v>
      </c>
      <c r="O1818">
        <v>258</v>
      </c>
      <c r="P1818">
        <v>730</v>
      </c>
      <c r="Q1818">
        <v>46233.39</v>
      </c>
      <c r="R1818">
        <v>33909.230000000003</v>
      </c>
      <c r="S1818">
        <v>30632.959999999999</v>
      </c>
      <c r="T1818">
        <v>13622.7096</v>
      </c>
      <c r="U1818">
        <v>834</v>
      </c>
      <c r="V1818">
        <v>994</v>
      </c>
      <c r="W1818">
        <v>2476</v>
      </c>
      <c r="X1818">
        <v>158424.73000000001</v>
      </c>
      <c r="Y1818">
        <v>120357.7</v>
      </c>
      <c r="Z1818">
        <v>118529.41</v>
      </c>
      <c r="AA1818">
        <v>41205.376199999999</v>
      </c>
      <c r="AB1818">
        <v>1063</v>
      </c>
      <c r="AC1818">
        <v>656</v>
      </c>
      <c r="AD1818">
        <v>559</v>
      </c>
      <c r="AE1818">
        <v>643</v>
      </c>
      <c r="AF1818">
        <v>236</v>
      </c>
      <c r="AG1818">
        <v>180</v>
      </c>
      <c r="AH1818">
        <v>162</v>
      </c>
      <c r="AI1818">
        <v>177</v>
      </c>
      <c r="AJ1818">
        <v>827</v>
      </c>
      <c r="AK1818">
        <v>476</v>
      </c>
      <c r="AL1818">
        <v>397</v>
      </c>
      <c r="AM1818">
        <v>466</v>
      </c>
    </row>
    <row r="1819" spans="1:39" x14ac:dyDescent="0.15">
      <c r="A1819" t="s">
        <v>226</v>
      </c>
      <c r="B1819">
        <v>70</v>
      </c>
      <c r="C1819">
        <v>1</v>
      </c>
      <c r="D1819">
        <v>1</v>
      </c>
      <c r="E1819" t="s">
        <v>28</v>
      </c>
      <c r="F1819" t="s">
        <v>206</v>
      </c>
      <c r="G1819">
        <v>30123</v>
      </c>
      <c r="H1819">
        <v>36002</v>
      </c>
      <c r="I1819">
        <v>89599</v>
      </c>
      <c r="J1819">
        <v>5049778.42</v>
      </c>
      <c r="K1819">
        <v>4220472.22</v>
      </c>
      <c r="L1819">
        <v>3939659.41</v>
      </c>
      <c r="M1819">
        <v>1489604.7527000001</v>
      </c>
      <c r="N1819">
        <v>14675</v>
      </c>
      <c r="O1819">
        <v>16481</v>
      </c>
      <c r="P1819">
        <v>47490</v>
      </c>
      <c r="Q1819">
        <v>2496568.4</v>
      </c>
      <c r="R1819">
        <v>2045674.19</v>
      </c>
      <c r="S1819">
        <v>1865734.67</v>
      </c>
      <c r="T1819">
        <v>828408.63600000006</v>
      </c>
      <c r="U1819">
        <v>15448</v>
      </c>
      <c r="V1819">
        <v>19521</v>
      </c>
      <c r="W1819">
        <v>42109</v>
      </c>
      <c r="X1819">
        <v>2553210.02</v>
      </c>
      <c r="Y1819">
        <v>2174798.0299999998</v>
      </c>
      <c r="Z1819">
        <v>2073924.74</v>
      </c>
      <c r="AA1819">
        <v>661196.11670000001</v>
      </c>
      <c r="AB1819">
        <v>28822</v>
      </c>
      <c r="AC1819">
        <v>27942</v>
      </c>
      <c r="AD1819">
        <v>18653</v>
      </c>
      <c r="AE1819">
        <v>25922</v>
      </c>
      <c r="AF1819">
        <v>14253</v>
      </c>
      <c r="AG1819">
        <v>14203</v>
      </c>
      <c r="AH1819">
        <v>10569</v>
      </c>
      <c r="AI1819">
        <v>13001</v>
      </c>
      <c r="AJ1819">
        <v>14569</v>
      </c>
      <c r="AK1819">
        <v>13739</v>
      </c>
      <c r="AL1819">
        <v>8084</v>
      </c>
      <c r="AM1819">
        <v>12921</v>
      </c>
    </row>
    <row r="1820" spans="1:39" x14ac:dyDescent="0.15">
      <c r="A1820" t="s">
        <v>226</v>
      </c>
      <c r="B1820">
        <v>70</v>
      </c>
      <c r="C1820">
        <v>1</v>
      </c>
      <c r="D1820">
        <v>1</v>
      </c>
      <c r="E1820" t="s">
        <v>30</v>
      </c>
      <c r="F1820" t="s">
        <v>206</v>
      </c>
      <c r="G1820">
        <v>2988</v>
      </c>
      <c r="H1820">
        <v>3633</v>
      </c>
      <c r="I1820">
        <v>8739</v>
      </c>
      <c r="J1820">
        <v>494424.55</v>
      </c>
      <c r="K1820">
        <v>420570.66</v>
      </c>
      <c r="L1820">
        <v>390210.18</v>
      </c>
      <c r="M1820">
        <v>144615.75889999999</v>
      </c>
      <c r="N1820">
        <v>1373</v>
      </c>
      <c r="O1820">
        <v>1558</v>
      </c>
      <c r="P1820">
        <v>4388</v>
      </c>
      <c r="Q1820">
        <v>230727.43</v>
      </c>
      <c r="R1820">
        <v>191770.47</v>
      </c>
      <c r="S1820">
        <v>173685.48</v>
      </c>
      <c r="T1820">
        <v>76420.354500000001</v>
      </c>
      <c r="U1820">
        <v>1615</v>
      </c>
      <c r="V1820">
        <v>2075</v>
      </c>
      <c r="W1820">
        <v>4351</v>
      </c>
      <c r="X1820">
        <v>263697.12</v>
      </c>
      <c r="Y1820">
        <v>228800.19</v>
      </c>
      <c r="Z1820">
        <v>216524.7</v>
      </c>
      <c r="AA1820">
        <v>68195.404399999999</v>
      </c>
      <c r="AB1820">
        <v>2807</v>
      </c>
      <c r="AC1820">
        <v>2851</v>
      </c>
      <c r="AD1820">
        <v>1717</v>
      </c>
      <c r="AE1820">
        <v>2885</v>
      </c>
      <c r="AF1820">
        <v>1304</v>
      </c>
      <c r="AG1820">
        <v>1334</v>
      </c>
      <c r="AH1820">
        <v>928</v>
      </c>
      <c r="AI1820">
        <v>1338</v>
      </c>
      <c r="AJ1820">
        <v>1503</v>
      </c>
      <c r="AK1820">
        <v>1517</v>
      </c>
      <c r="AL1820">
        <v>789</v>
      </c>
      <c r="AM1820">
        <v>1547</v>
      </c>
    </row>
    <row r="1821" spans="1:39" x14ac:dyDescent="0.15">
      <c r="A1821" t="s">
        <v>226</v>
      </c>
      <c r="B1821">
        <v>70</v>
      </c>
      <c r="C1821">
        <v>1</v>
      </c>
      <c r="D1821">
        <v>1</v>
      </c>
      <c r="E1821" t="s">
        <v>29</v>
      </c>
      <c r="F1821" t="s">
        <v>206</v>
      </c>
      <c r="G1821">
        <v>38832</v>
      </c>
      <c r="H1821">
        <v>48835</v>
      </c>
      <c r="I1821">
        <v>123127</v>
      </c>
      <c r="J1821">
        <v>7071155.5800000001</v>
      </c>
      <c r="K1821">
        <v>5541625.1100000003</v>
      </c>
      <c r="L1821">
        <v>5193933.28</v>
      </c>
      <c r="M1821">
        <v>2031642.2457999999</v>
      </c>
      <c r="N1821">
        <v>14201</v>
      </c>
      <c r="O1821">
        <v>16445</v>
      </c>
      <c r="P1821">
        <v>49040</v>
      </c>
      <c r="Q1821">
        <v>2582873.7999999998</v>
      </c>
      <c r="R1821">
        <v>1999130.66</v>
      </c>
      <c r="S1821">
        <v>1830470.76</v>
      </c>
      <c r="T1821">
        <v>866344.73970000003</v>
      </c>
      <c r="U1821">
        <v>24631</v>
      </c>
      <c r="V1821">
        <v>32390</v>
      </c>
      <c r="W1821">
        <v>74087</v>
      </c>
      <c r="X1821">
        <v>4488281.78</v>
      </c>
      <c r="Y1821">
        <v>3542494.45</v>
      </c>
      <c r="Z1821">
        <v>3363462.52</v>
      </c>
      <c r="AA1821">
        <v>1165297.5061000001</v>
      </c>
      <c r="AB1821">
        <v>37461</v>
      </c>
      <c r="AC1821">
        <v>37559</v>
      </c>
      <c r="AD1821">
        <v>26168</v>
      </c>
      <c r="AE1821">
        <v>37234</v>
      </c>
      <c r="AF1821">
        <v>13692</v>
      </c>
      <c r="AG1821">
        <v>13825</v>
      </c>
      <c r="AH1821">
        <v>10981</v>
      </c>
      <c r="AI1821">
        <v>13660</v>
      </c>
      <c r="AJ1821">
        <v>23769</v>
      </c>
      <c r="AK1821">
        <v>23734</v>
      </c>
      <c r="AL1821">
        <v>15187</v>
      </c>
      <c r="AM1821">
        <v>23574</v>
      </c>
    </row>
    <row r="1822" spans="1:39" x14ac:dyDescent="0.15">
      <c r="A1822" t="s">
        <v>226</v>
      </c>
      <c r="B1822">
        <v>70</v>
      </c>
      <c r="C1822">
        <v>1</v>
      </c>
      <c r="D1822">
        <v>1</v>
      </c>
      <c r="E1822" t="s">
        <v>32</v>
      </c>
      <c r="F1822" t="s">
        <v>206</v>
      </c>
      <c r="G1822">
        <v>1285</v>
      </c>
      <c r="H1822">
        <v>1604</v>
      </c>
      <c r="I1822">
        <v>4102</v>
      </c>
      <c r="J1822">
        <v>250679.57</v>
      </c>
      <c r="K1822">
        <v>189257.38</v>
      </c>
      <c r="L1822">
        <v>183719.8</v>
      </c>
      <c r="M1822">
        <v>67901.839900000006</v>
      </c>
      <c r="N1822">
        <v>264</v>
      </c>
      <c r="O1822">
        <v>302</v>
      </c>
      <c r="P1822">
        <v>858</v>
      </c>
      <c r="Q1822">
        <v>49335.839999999997</v>
      </c>
      <c r="R1822">
        <v>37718.79</v>
      </c>
      <c r="S1822">
        <v>34485.68</v>
      </c>
      <c r="T1822">
        <v>15925.778899999999</v>
      </c>
      <c r="U1822">
        <v>1021</v>
      </c>
      <c r="V1822">
        <v>1302</v>
      </c>
      <c r="W1822">
        <v>3244</v>
      </c>
      <c r="X1822">
        <v>201343.73</v>
      </c>
      <c r="Y1822">
        <v>151538.59</v>
      </c>
      <c r="Z1822">
        <v>149234.12</v>
      </c>
      <c r="AA1822">
        <v>51976.061000000002</v>
      </c>
      <c r="AB1822">
        <v>1256</v>
      </c>
      <c r="AC1822">
        <v>1169</v>
      </c>
      <c r="AD1822">
        <v>791</v>
      </c>
      <c r="AE1822">
        <v>1122</v>
      </c>
      <c r="AF1822">
        <v>259</v>
      </c>
      <c r="AG1822">
        <v>240</v>
      </c>
      <c r="AH1822">
        <v>181</v>
      </c>
      <c r="AI1822">
        <v>236</v>
      </c>
      <c r="AJ1822">
        <v>997</v>
      </c>
      <c r="AK1822">
        <v>929</v>
      </c>
      <c r="AL1822">
        <v>610</v>
      </c>
      <c r="AM1822">
        <v>886</v>
      </c>
    </row>
    <row r="1823" spans="1:39" x14ac:dyDescent="0.15">
      <c r="A1823" t="s">
        <v>226</v>
      </c>
      <c r="B1823">
        <v>70</v>
      </c>
      <c r="C1823">
        <v>1</v>
      </c>
      <c r="D1823">
        <v>2</v>
      </c>
      <c r="E1823" t="s">
        <v>28</v>
      </c>
      <c r="F1823" t="s">
        <v>206</v>
      </c>
      <c r="G1823">
        <v>10131</v>
      </c>
      <c r="H1823">
        <v>11381</v>
      </c>
      <c r="I1823">
        <v>26813</v>
      </c>
      <c r="J1823">
        <v>1664473.06</v>
      </c>
      <c r="K1823">
        <v>1398028.27</v>
      </c>
      <c r="L1823">
        <v>1313181.54</v>
      </c>
      <c r="M1823">
        <v>455270.592</v>
      </c>
      <c r="N1823">
        <v>4112</v>
      </c>
      <c r="O1823">
        <v>4367</v>
      </c>
      <c r="P1823">
        <v>11348</v>
      </c>
      <c r="Q1823">
        <v>696776.71</v>
      </c>
      <c r="R1823">
        <v>565484.13</v>
      </c>
      <c r="S1823">
        <v>504785.94</v>
      </c>
      <c r="T1823">
        <v>206974.54490000001</v>
      </c>
      <c r="U1823">
        <v>6019</v>
      </c>
      <c r="V1823">
        <v>7014</v>
      </c>
      <c r="W1823">
        <v>15465</v>
      </c>
      <c r="X1823">
        <v>967696.35</v>
      </c>
      <c r="Y1823">
        <v>832544.14</v>
      </c>
      <c r="Z1823">
        <v>808395.6</v>
      </c>
      <c r="AA1823">
        <v>248296.0471</v>
      </c>
      <c r="AB1823">
        <v>9797</v>
      </c>
      <c r="AC1823">
        <v>8439</v>
      </c>
      <c r="AD1823">
        <v>4010</v>
      </c>
      <c r="AE1823">
        <v>8307</v>
      </c>
      <c r="AF1823">
        <v>4001</v>
      </c>
      <c r="AG1823">
        <v>3790</v>
      </c>
      <c r="AH1823">
        <v>2138</v>
      </c>
      <c r="AI1823">
        <v>3621</v>
      </c>
      <c r="AJ1823">
        <v>5796</v>
      </c>
      <c r="AK1823">
        <v>4649</v>
      </c>
      <c r="AL1823">
        <v>1872</v>
      </c>
      <c r="AM1823">
        <v>4686</v>
      </c>
    </row>
    <row r="1824" spans="1:39" x14ac:dyDescent="0.15">
      <c r="A1824" t="s">
        <v>226</v>
      </c>
      <c r="B1824">
        <v>70</v>
      </c>
      <c r="C1824">
        <v>1</v>
      </c>
      <c r="D1824">
        <v>2</v>
      </c>
      <c r="E1824" t="s">
        <v>30</v>
      </c>
      <c r="F1824" t="s">
        <v>206</v>
      </c>
      <c r="G1824">
        <v>1173</v>
      </c>
      <c r="H1824">
        <v>1342</v>
      </c>
      <c r="I1824">
        <v>3143</v>
      </c>
      <c r="J1824">
        <v>195257.76</v>
      </c>
      <c r="K1824">
        <v>163859.57</v>
      </c>
      <c r="L1824">
        <v>153997.25</v>
      </c>
      <c r="M1824">
        <v>53350.406900000002</v>
      </c>
      <c r="N1824">
        <v>432</v>
      </c>
      <c r="O1824">
        <v>464</v>
      </c>
      <c r="P1824">
        <v>1226</v>
      </c>
      <c r="Q1824">
        <v>75307.22</v>
      </c>
      <c r="R1824">
        <v>60556.44</v>
      </c>
      <c r="S1824">
        <v>53322.239999999998</v>
      </c>
      <c r="T1824">
        <v>22912.8629</v>
      </c>
      <c r="U1824">
        <v>741</v>
      </c>
      <c r="V1824">
        <v>878</v>
      </c>
      <c r="W1824">
        <v>1917</v>
      </c>
      <c r="X1824">
        <v>119950.54</v>
      </c>
      <c r="Y1824">
        <v>103303.13</v>
      </c>
      <c r="Z1824">
        <v>100675.01</v>
      </c>
      <c r="AA1824">
        <v>30437.544000000002</v>
      </c>
      <c r="AB1824">
        <v>1108</v>
      </c>
      <c r="AC1824">
        <v>1001</v>
      </c>
      <c r="AD1824">
        <v>405</v>
      </c>
      <c r="AE1824">
        <v>1143</v>
      </c>
      <c r="AF1824">
        <v>411</v>
      </c>
      <c r="AG1824">
        <v>408</v>
      </c>
      <c r="AH1824">
        <v>221</v>
      </c>
      <c r="AI1824">
        <v>418</v>
      </c>
      <c r="AJ1824">
        <v>697</v>
      </c>
      <c r="AK1824">
        <v>593</v>
      </c>
      <c r="AL1824">
        <v>184</v>
      </c>
      <c r="AM1824">
        <v>725</v>
      </c>
    </row>
    <row r="1825" spans="1:39" x14ac:dyDescent="0.15">
      <c r="A1825" t="s">
        <v>226</v>
      </c>
      <c r="B1825">
        <v>70</v>
      </c>
      <c r="C1825">
        <v>1</v>
      </c>
      <c r="D1825">
        <v>2</v>
      </c>
      <c r="E1825" t="s">
        <v>29</v>
      </c>
      <c r="F1825" t="s">
        <v>206</v>
      </c>
      <c r="G1825">
        <v>4006</v>
      </c>
      <c r="H1825">
        <v>4700</v>
      </c>
      <c r="I1825">
        <v>11906</v>
      </c>
      <c r="J1825">
        <v>725879.81</v>
      </c>
      <c r="K1825">
        <v>566296.56000000006</v>
      </c>
      <c r="L1825">
        <v>536133.6</v>
      </c>
      <c r="M1825">
        <v>198033.10430000001</v>
      </c>
      <c r="N1825">
        <v>1292</v>
      </c>
      <c r="O1825">
        <v>1397</v>
      </c>
      <c r="P1825">
        <v>4068</v>
      </c>
      <c r="Q1825">
        <v>238079.64</v>
      </c>
      <c r="R1825">
        <v>181232.54</v>
      </c>
      <c r="S1825">
        <v>162144.56</v>
      </c>
      <c r="T1825">
        <v>72631.465899999996</v>
      </c>
      <c r="U1825">
        <v>2714</v>
      </c>
      <c r="V1825">
        <v>3303</v>
      </c>
      <c r="W1825">
        <v>7838</v>
      </c>
      <c r="X1825">
        <v>487800.17</v>
      </c>
      <c r="Y1825">
        <v>385064.02</v>
      </c>
      <c r="Z1825">
        <v>373989.04</v>
      </c>
      <c r="AA1825">
        <v>125401.6384</v>
      </c>
      <c r="AB1825">
        <v>3890</v>
      </c>
      <c r="AC1825">
        <v>3657</v>
      </c>
      <c r="AD1825">
        <v>1642</v>
      </c>
      <c r="AE1825">
        <v>3895</v>
      </c>
      <c r="AF1825">
        <v>1262</v>
      </c>
      <c r="AG1825">
        <v>1209</v>
      </c>
      <c r="AH1825">
        <v>687</v>
      </c>
      <c r="AI1825">
        <v>1253</v>
      </c>
      <c r="AJ1825">
        <v>2628</v>
      </c>
      <c r="AK1825">
        <v>2448</v>
      </c>
      <c r="AL1825">
        <v>955</v>
      </c>
      <c r="AM1825">
        <v>2642</v>
      </c>
    </row>
    <row r="1826" spans="1:39" x14ac:dyDescent="0.15">
      <c r="A1826" t="s">
        <v>226</v>
      </c>
      <c r="B1826">
        <v>70</v>
      </c>
      <c r="C1826">
        <v>1</v>
      </c>
      <c r="D1826">
        <v>2</v>
      </c>
      <c r="E1826" t="s">
        <v>32</v>
      </c>
      <c r="F1826" t="s">
        <v>206</v>
      </c>
      <c r="G1826">
        <v>760</v>
      </c>
      <c r="H1826">
        <v>899</v>
      </c>
      <c r="I1826">
        <v>2366</v>
      </c>
      <c r="J1826">
        <v>152709.29</v>
      </c>
      <c r="K1826">
        <v>112399.3</v>
      </c>
      <c r="L1826">
        <v>108395.71</v>
      </c>
      <c r="M1826">
        <v>40429.8148</v>
      </c>
      <c r="N1826">
        <v>189</v>
      </c>
      <c r="O1826">
        <v>199</v>
      </c>
      <c r="P1826">
        <v>554</v>
      </c>
      <c r="Q1826">
        <v>36883.58</v>
      </c>
      <c r="R1826">
        <v>26634.85</v>
      </c>
      <c r="S1826">
        <v>24551.81</v>
      </c>
      <c r="T1826">
        <v>10518.940699999999</v>
      </c>
      <c r="U1826">
        <v>571</v>
      </c>
      <c r="V1826">
        <v>700</v>
      </c>
      <c r="W1826">
        <v>1812</v>
      </c>
      <c r="X1826">
        <v>115825.71</v>
      </c>
      <c r="Y1826">
        <v>85764.45</v>
      </c>
      <c r="Z1826">
        <v>83843.899999999994</v>
      </c>
      <c r="AA1826">
        <v>29910.874100000001</v>
      </c>
      <c r="AB1826">
        <v>737</v>
      </c>
      <c r="AC1826">
        <v>603</v>
      </c>
      <c r="AD1826">
        <v>280</v>
      </c>
      <c r="AE1826">
        <v>640</v>
      </c>
      <c r="AF1826">
        <v>185</v>
      </c>
      <c r="AG1826">
        <v>139</v>
      </c>
      <c r="AH1826">
        <v>73</v>
      </c>
      <c r="AI1826">
        <v>183</v>
      </c>
      <c r="AJ1826">
        <v>552</v>
      </c>
      <c r="AK1826">
        <v>464</v>
      </c>
      <c r="AL1826">
        <v>207</v>
      </c>
      <c r="AM1826">
        <v>457</v>
      </c>
    </row>
    <row r="1827" spans="1:39" x14ac:dyDescent="0.15">
      <c r="A1827" t="s">
        <v>226</v>
      </c>
      <c r="B1827">
        <v>70</v>
      </c>
      <c r="C1827">
        <v>2</v>
      </c>
      <c r="D1827">
        <v>0</v>
      </c>
      <c r="E1827" t="s">
        <v>28</v>
      </c>
      <c r="F1827" t="s">
        <v>206</v>
      </c>
      <c r="G1827">
        <v>116</v>
      </c>
      <c r="H1827">
        <v>245</v>
      </c>
      <c r="I1827">
        <v>423</v>
      </c>
      <c r="J1827">
        <v>22664.080000000002</v>
      </c>
      <c r="K1827">
        <v>18146.64</v>
      </c>
      <c r="L1827">
        <v>14630.52</v>
      </c>
      <c r="M1827">
        <v>7120.8248999999996</v>
      </c>
      <c r="N1827">
        <v>116</v>
      </c>
      <c r="O1827">
        <v>122</v>
      </c>
      <c r="P1827">
        <v>251</v>
      </c>
      <c r="Q1827">
        <v>12328.62</v>
      </c>
      <c r="R1827">
        <v>9381.19</v>
      </c>
      <c r="S1827">
        <v>6412.73</v>
      </c>
      <c r="T1827">
        <v>4191.0962</v>
      </c>
      <c r="U1827">
        <v>116</v>
      </c>
      <c r="V1827">
        <v>123</v>
      </c>
      <c r="W1827">
        <v>172</v>
      </c>
      <c r="X1827">
        <v>10335.459999999999</v>
      </c>
      <c r="Y1827">
        <v>8765.4500000000007</v>
      </c>
      <c r="Z1827">
        <v>8217.7900000000009</v>
      </c>
      <c r="AA1827">
        <v>2929.7287000000001</v>
      </c>
      <c r="AB1827">
        <v>116</v>
      </c>
      <c r="AC1827">
        <v>115</v>
      </c>
      <c r="AD1827">
        <v>97</v>
      </c>
      <c r="AE1827">
        <v>79</v>
      </c>
      <c r="AF1827">
        <v>116</v>
      </c>
      <c r="AG1827">
        <v>115</v>
      </c>
      <c r="AH1827">
        <v>97</v>
      </c>
      <c r="AI1827">
        <v>79</v>
      </c>
      <c r="AJ1827">
        <v>116</v>
      </c>
      <c r="AK1827">
        <v>115</v>
      </c>
      <c r="AL1827">
        <v>97</v>
      </c>
      <c r="AM1827">
        <v>79</v>
      </c>
    </row>
    <row r="1828" spans="1:39" x14ac:dyDescent="0.15">
      <c r="A1828" t="s">
        <v>226</v>
      </c>
      <c r="B1828">
        <v>70</v>
      </c>
      <c r="C1828">
        <v>2</v>
      </c>
      <c r="D1828">
        <v>0</v>
      </c>
      <c r="E1828" t="s">
        <v>29</v>
      </c>
      <c r="F1828" t="s">
        <v>206</v>
      </c>
      <c r="G1828">
        <v>2</v>
      </c>
      <c r="H1828">
        <v>6</v>
      </c>
      <c r="I1828">
        <v>11</v>
      </c>
      <c r="J1828">
        <v>504.94</v>
      </c>
      <c r="K1828">
        <v>382</v>
      </c>
      <c r="L1828">
        <v>382</v>
      </c>
      <c r="M1828">
        <v>136.72999999999999</v>
      </c>
      <c r="N1828">
        <v>2</v>
      </c>
      <c r="O1828">
        <v>2</v>
      </c>
      <c r="P1828">
        <v>5</v>
      </c>
      <c r="Q1828">
        <v>174.95</v>
      </c>
      <c r="R1828">
        <v>118.01</v>
      </c>
      <c r="S1828">
        <v>118.01</v>
      </c>
      <c r="T1828">
        <v>55.91</v>
      </c>
      <c r="U1828">
        <v>2</v>
      </c>
      <c r="V1828">
        <v>4</v>
      </c>
      <c r="W1828">
        <v>6</v>
      </c>
      <c r="X1828">
        <v>329.99</v>
      </c>
      <c r="Y1828">
        <v>263.99</v>
      </c>
      <c r="Z1828">
        <v>263.99</v>
      </c>
      <c r="AA1828">
        <v>80.819999999999993</v>
      </c>
      <c r="AB1828">
        <v>2</v>
      </c>
      <c r="AC1828">
        <v>2</v>
      </c>
      <c r="AD1828">
        <v>2</v>
      </c>
      <c r="AE1828">
        <v>2</v>
      </c>
      <c r="AF1828">
        <v>2</v>
      </c>
      <c r="AG1828">
        <v>2</v>
      </c>
      <c r="AH1828">
        <v>2</v>
      </c>
      <c r="AI1828">
        <v>2</v>
      </c>
      <c r="AJ1828">
        <v>2</v>
      </c>
      <c r="AK1828">
        <v>2</v>
      </c>
      <c r="AL1828">
        <v>2</v>
      </c>
      <c r="AM1828">
        <v>2</v>
      </c>
    </row>
    <row r="1829" spans="1:39" x14ac:dyDescent="0.15">
      <c r="A1829" t="s">
        <v>226</v>
      </c>
      <c r="B1829">
        <v>70</v>
      </c>
      <c r="C1829">
        <v>2</v>
      </c>
      <c r="D1829">
        <v>0</v>
      </c>
      <c r="E1829" t="s">
        <v>32</v>
      </c>
      <c r="F1829" t="s">
        <v>206</v>
      </c>
      <c r="G1829">
        <v>29</v>
      </c>
      <c r="H1829">
        <v>65</v>
      </c>
      <c r="I1829">
        <v>116</v>
      </c>
      <c r="J1829">
        <v>6454.3</v>
      </c>
      <c r="K1829">
        <v>4772.99</v>
      </c>
      <c r="L1829">
        <v>4265.93</v>
      </c>
      <c r="M1829">
        <v>1999.2967000000001</v>
      </c>
      <c r="N1829">
        <v>29</v>
      </c>
      <c r="O1829">
        <v>30</v>
      </c>
      <c r="P1829">
        <v>61</v>
      </c>
      <c r="Q1829">
        <v>3071.7</v>
      </c>
      <c r="R1829">
        <v>2278.8200000000002</v>
      </c>
      <c r="S1829">
        <v>1771.76</v>
      </c>
      <c r="T1829">
        <v>1088.1176</v>
      </c>
      <c r="U1829">
        <v>29</v>
      </c>
      <c r="V1829">
        <v>35</v>
      </c>
      <c r="W1829">
        <v>55</v>
      </c>
      <c r="X1829">
        <v>3382.6</v>
      </c>
      <c r="Y1829">
        <v>2494.17</v>
      </c>
      <c r="Z1829">
        <v>2494.17</v>
      </c>
      <c r="AA1829">
        <v>911.17909999999995</v>
      </c>
      <c r="AB1829">
        <v>29</v>
      </c>
      <c r="AC1829">
        <v>27</v>
      </c>
      <c r="AD1829">
        <v>27</v>
      </c>
      <c r="AE1829">
        <v>27</v>
      </c>
      <c r="AF1829">
        <v>29</v>
      </c>
      <c r="AG1829">
        <v>27</v>
      </c>
      <c r="AH1829">
        <v>27</v>
      </c>
      <c r="AI1829">
        <v>27</v>
      </c>
      <c r="AJ1829">
        <v>29</v>
      </c>
      <c r="AK1829">
        <v>27</v>
      </c>
      <c r="AL1829">
        <v>27</v>
      </c>
      <c r="AM1829">
        <v>27</v>
      </c>
    </row>
    <row r="1830" spans="1:39" x14ac:dyDescent="0.15">
      <c r="A1830" t="s">
        <v>226</v>
      </c>
      <c r="B1830">
        <v>70</v>
      </c>
      <c r="C1830">
        <v>2</v>
      </c>
      <c r="D1830">
        <v>1</v>
      </c>
      <c r="E1830" t="s">
        <v>28</v>
      </c>
      <c r="F1830" t="s">
        <v>206</v>
      </c>
      <c r="G1830">
        <v>980</v>
      </c>
      <c r="H1830">
        <v>2155</v>
      </c>
      <c r="I1830">
        <v>3917</v>
      </c>
      <c r="J1830">
        <v>191738.47</v>
      </c>
      <c r="K1830">
        <v>153863.82</v>
      </c>
      <c r="L1830">
        <v>129820.5</v>
      </c>
      <c r="M1830">
        <v>62291.281199999998</v>
      </c>
      <c r="N1830">
        <v>980</v>
      </c>
      <c r="O1830">
        <v>1052</v>
      </c>
      <c r="P1830">
        <v>2288</v>
      </c>
      <c r="Q1830">
        <v>103457.21</v>
      </c>
      <c r="R1830">
        <v>78998.7</v>
      </c>
      <c r="S1830">
        <v>59819.56</v>
      </c>
      <c r="T1830">
        <v>37800.649799999999</v>
      </c>
      <c r="U1830">
        <v>980</v>
      </c>
      <c r="V1830">
        <v>1103</v>
      </c>
      <c r="W1830">
        <v>1629</v>
      </c>
      <c r="X1830">
        <v>88281.26</v>
      </c>
      <c r="Y1830">
        <v>74865.119999999995</v>
      </c>
      <c r="Z1830">
        <v>70000.94</v>
      </c>
      <c r="AA1830">
        <v>24490.631399999998</v>
      </c>
      <c r="AB1830">
        <v>941</v>
      </c>
      <c r="AC1830">
        <v>967</v>
      </c>
      <c r="AD1830">
        <v>772</v>
      </c>
      <c r="AE1830">
        <v>905</v>
      </c>
      <c r="AF1830">
        <v>941</v>
      </c>
      <c r="AG1830">
        <v>967</v>
      </c>
      <c r="AH1830">
        <v>772</v>
      </c>
      <c r="AI1830">
        <v>905</v>
      </c>
      <c r="AJ1830">
        <v>941</v>
      </c>
      <c r="AK1830">
        <v>967</v>
      </c>
      <c r="AL1830">
        <v>772</v>
      </c>
      <c r="AM1830">
        <v>905</v>
      </c>
    </row>
    <row r="1831" spans="1:39" x14ac:dyDescent="0.15">
      <c r="A1831" t="s">
        <v>226</v>
      </c>
      <c r="B1831">
        <v>70</v>
      </c>
      <c r="C1831">
        <v>2</v>
      </c>
      <c r="D1831">
        <v>1</v>
      </c>
      <c r="E1831" t="s">
        <v>30</v>
      </c>
      <c r="F1831" t="s">
        <v>206</v>
      </c>
      <c r="G1831">
        <v>97</v>
      </c>
      <c r="H1831">
        <v>219</v>
      </c>
      <c r="I1831">
        <v>367</v>
      </c>
      <c r="J1831">
        <v>18321.87</v>
      </c>
      <c r="K1831">
        <v>15428.52</v>
      </c>
      <c r="L1831">
        <v>12631.21</v>
      </c>
      <c r="M1831">
        <v>5787.7039000000004</v>
      </c>
      <c r="N1831">
        <v>97</v>
      </c>
      <c r="O1831">
        <v>106</v>
      </c>
      <c r="P1831">
        <v>210</v>
      </c>
      <c r="Q1831">
        <v>9903.65</v>
      </c>
      <c r="R1831">
        <v>8008.29</v>
      </c>
      <c r="S1831">
        <v>5718.63</v>
      </c>
      <c r="T1831">
        <v>3431.8838000000001</v>
      </c>
      <c r="U1831">
        <v>97</v>
      </c>
      <c r="V1831">
        <v>113</v>
      </c>
      <c r="W1831">
        <v>157</v>
      </c>
      <c r="X1831">
        <v>8418.2199999999993</v>
      </c>
      <c r="Y1831">
        <v>7420.23</v>
      </c>
      <c r="Z1831">
        <v>6912.58</v>
      </c>
      <c r="AA1831">
        <v>2355.8200999999999</v>
      </c>
      <c r="AB1831">
        <v>92</v>
      </c>
      <c r="AC1831">
        <v>97</v>
      </c>
      <c r="AD1831">
        <v>65</v>
      </c>
      <c r="AE1831">
        <v>94</v>
      </c>
      <c r="AF1831">
        <v>92</v>
      </c>
      <c r="AG1831">
        <v>97</v>
      </c>
      <c r="AH1831">
        <v>65</v>
      </c>
      <c r="AI1831">
        <v>94</v>
      </c>
      <c r="AJ1831">
        <v>92</v>
      </c>
      <c r="AK1831">
        <v>97</v>
      </c>
      <c r="AL1831">
        <v>65</v>
      </c>
      <c r="AM1831">
        <v>94</v>
      </c>
    </row>
    <row r="1832" spans="1:39" x14ac:dyDescent="0.15">
      <c r="A1832" t="s">
        <v>226</v>
      </c>
      <c r="B1832">
        <v>70</v>
      </c>
      <c r="C1832">
        <v>2</v>
      </c>
      <c r="D1832">
        <v>1</v>
      </c>
      <c r="E1832" t="s">
        <v>29</v>
      </c>
      <c r="F1832" t="s">
        <v>206</v>
      </c>
      <c r="G1832">
        <v>1926</v>
      </c>
      <c r="H1832">
        <v>4315</v>
      </c>
      <c r="I1832">
        <v>8351</v>
      </c>
      <c r="J1832">
        <v>404448.15</v>
      </c>
      <c r="K1832">
        <v>306623.33</v>
      </c>
      <c r="L1832">
        <v>266853.32</v>
      </c>
      <c r="M1832">
        <v>134171.20879999999</v>
      </c>
      <c r="N1832">
        <v>1926</v>
      </c>
      <c r="O1832">
        <v>2072</v>
      </c>
      <c r="P1832">
        <v>4673</v>
      </c>
      <c r="Q1832">
        <v>208201.74</v>
      </c>
      <c r="R1832">
        <v>151866.32</v>
      </c>
      <c r="S1832">
        <v>119848.43</v>
      </c>
      <c r="T1832">
        <v>79419.737399999998</v>
      </c>
      <c r="U1832">
        <v>1926</v>
      </c>
      <c r="V1832">
        <v>2243</v>
      </c>
      <c r="W1832">
        <v>3678</v>
      </c>
      <c r="X1832">
        <v>196246.41</v>
      </c>
      <c r="Y1832">
        <v>154757.01</v>
      </c>
      <c r="Z1832">
        <v>147004.89000000001</v>
      </c>
      <c r="AA1832">
        <v>54751.471400000002</v>
      </c>
      <c r="AB1832">
        <v>1848</v>
      </c>
      <c r="AC1832">
        <v>1912</v>
      </c>
      <c r="AD1832">
        <v>1564</v>
      </c>
      <c r="AE1832">
        <v>1871</v>
      </c>
      <c r="AF1832">
        <v>1848</v>
      </c>
      <c r="AG1832">
        <v>1912</v>
      </c>
      <c r="AH1832">
        <v>1564</v>
      </c>
      <c r="AI1832">
        <v>1871</v>
      </c>
      <c r="AJ1832">
        <v>1848</v>
      </c>
      <c r="AK1832">
        <v>1912</v>
      </c>
      <c r="AL1832">
        <v>1564</v>
      </c>
      <c r="AM1832">
        <v>1871</v>
      </c>
    </row>
    <row r="1833" spans="1:39" x14ac:dyDescent="0.15">
      <c r="A1833" t="s">
        <v>226</v>
      </c>
      <c r="B1833">
        <v>70</v>
      </c>
      <c r="C1833">
        <v>2</v>
      </c>
      <c r="D1833">
        <v>1</v>
      </c>
      <c r="E1833" t="s">
        <v>32</v>
      </c>
      <c r="F1833" t="s">
        <v>206</v>
      </c>
      <c r="G1833">
        <v>47</v>
      </c>
      <c r="H1833">
        <v>111</v>
      </c>
      <c r="I1833">
        <v>209</v>
      </c>
      <c r="J1833">
        <v>10052.67</v>
      </c>
      <c r="K1833">
        <v>7418.77</v>
      </c>
      <c r="L1833">
        <v>6812.64</v>
      </c>
      <c r="M1833">
        <v>3313.7393999999999</v>
      </c>
      <c r="N1833">
        <v>47</v>
      </c>
      <c r="O1833">
        <v>54</v>
      </c>
      <c r="P1833">
        <v>115</v>
      </c>
      <c r="Q1833">
        <v>4733.24</v>
      </c>
      <c r="R1833">
        <v>3464.96</v>
      </c>
      <c r="S1833">
        <v>2953.22</v>
      </c>
      <c r="T1833">
        <v>1846.0243</v>
      </c>
      <c r="U1833">
        <v>47</v>
      </c>
      <c r="V1833">
        <v>57</v>
      </c>
      <c r="W1833">
        <v>94</v>
      </c>
      <c r="X1833">
        <v>5319.43</v>
      </c>
      <c r="Y1833">
        <v>3953.81</v>
      </c>
      <c r="Z1833">
        <v>3859.42</v>
      </c>
      <c r="AA1833">
        <v>1467.7150999999999</v>
      </c>
      <c r="AB1833">
        <v>46</v>
      </c>
      <c r="AC1833">
        <v>47</v>
      </c>
      <c r="AD1833">
        <v>36</v>
      </c>
      <c r="AE1833">
        <v>46</v>
      </c>
      <c r="AF1833">
        <v>46</v>
      </c>
      <c r="AG1833">
        <v>47</v>
      </c>
      <c r="AH1833">
        <v>36</v>
      </c>
      <c r="AI1833">
        <v>46</v>
      </c>
      <c r="AJ1833">
        <v>46</v>
      </c>
      <c r="AK1833">
        <v>47</v>
      </c>
      <c r="AL1833">
        <v>36</v>
      </c>
      <c r="AM1833">
        <v>46</v>
      </c>
    </row>
    <row r="1834" spans="1:39" x14ac:dyDescent="0.15">
      <c r="A1834" t="s">
        <v>226</v>
      </c>
      <c r="B1834">
        <v>70</v>
      </c>
      <c r="C1834">
        <v>2</v>
      </c>
      <c r="D1834">
        <v>2</v>
      </c>
      <c r="E1834" t="s">
        <v>28</v>
      </c>
      <c r="F1834" t="s">
        <v>206</v>
      </c>
      <c r="G1834">
        <v>190</v>
      </c>
      <c r="H1834">
        <v>418</v>
      </c>
      <c r="I1834">
        <v>730</v>
      </c>
      <c r="J1834">
        <v>36858.76</v>
      </c>
      <c r="K1834">
        <v>29325.5</v>
      </c>
      <c r="L1834">
        <v>23586.93</v>
      </c>
      <c r="M1834">
        <v>11766.314700000001</v>
      </c>
      <c r="N1834">
        <v>190</v>
      </c>
      <c r="O1834">
        <v>200</v>
      </c>
      <c r="P1834">
        <v>432</v>
      </c>
      <c r="Q1834">
        <v>19895.45</v>
      </c>
      <c r="R1834">
        <v>15289.6</v>
      </c>
      <c r="S1834">
        <v>9999.8799999999992</v>
      </c>
      <c r="T1834">
        <v>7092.4228000000003</v>
      </c>
      <c r="U1834">
        <v>190</v>
      </c>
      <c r="V1834">
        <v>218</v>
      </c>
      <c r="W1834">
        <v>298</v>
      </c>
      <c r="X1834">
        <v>16963.310000000001</v>
      </c>
      <c r="Y1834">
        <v>14035.9</v>
      </c>
      <c r="Z1834">
        <v>13587.05</v>
      </c>
      <c r="AA1834">
        <v>4673.8918999999996</v>
      </c>
      <c r="AB1834">
        <v>185</v>
      </c>
      <c r="AC1834">
        <v>187</v>
      </c>
      <c r="AD1834">
        <v>120</v>
      </c>
      <c r="AE1834">
        <v>176</v>
      </c>
      <c r="AF1834">
        <v>185</v>
      </c>
      <c r="AG1834">
        <v>187</v>
      </c>
      <c r="AH1834">
        <v>120</v>
      </c>
      <c r="AI1834">
        <v>176</v>
      </c>
      <c r="AJ1834">
        <v>185</v>
      </c>
      <c r="AK1834">
        <v>187</v>
      </c>
      <c r="AL1834">
        <v>120</v>
      </c>
      <c r="AM1834">
        <v>176</v>
      </c>
    </row>
    <row r="1835" spans="1:39" x14ac:dyDescent="0.15">
      <c r="A1835" t="s">
        <v>226</v>
      </c>
      <c r="B1835">
        <v>70</v>
      </c>
      <c r="C1835">
        <v>2</v>
      </c>
      <c r="D1835">
        <v>2</v>
      </c>
      <c r="E1835" t="s">
        <v>30</v>
      </c>
      <c r="F1835" t="s">
        <v>206</v>
      </c>
      <c r="G1835">
        <v>24</v>
      </c>
      <c r="H1835">
        <v>52</v>
      </c>
      <c r="I1835">
        <v>90</v>
      </c>
      <c r="J1835">
        <v>4565.97</v>
      </c>
      <c r="K1835">
        <v>3660.17</v>
      </c>
      <c r="L1835">
        <v>3088.01</v>
      </c>
      <c r="M1835">
        <v>1467.0562</v>
      </c>
      <c r="N1835">
        <v>24</v>
      </c>
      <c r="O1835">
        <v>26</v>
      </c>
      <c r="P1835">
        <v>56</v>
      </c>
      <c r="Q1835">
        <v>2420.6</v>
      </c>
      <c r="R1835">
        <v>1767.88</v>
      </c>
      <c r="S1835">
        <v>1284.72</v>
      </c>
      <c r="T1835">
        <v>881.82159999999999</v>
      </c>
      <c r="U1835">
        <v>24</v>
      </c>
      <c r="V1835">
        <v>26</v>
      </c>
      <c r="W1835">
        <v>34</v>
      </c>
      <c r="X1835">
        <v>2145.37</v>
      </c>
      <c r="Y1835">
        <v>1892.29</v>
      </c>
      <c r="Z1835">
        <v>1803.29</v>
      </c>
      <c r="AA1835">
        <v>585.2346</v>
      </c>
      <c r="AB1835">
        <v>22</v>
      </c>
      <c r="AC1835">
        <v>24</v>
      </c>
      <c r="AD1835">
        <v>14</v>
      </c>
      <c r="AE1835">
        <v>24</v>
      </c>
      <c r="AF1835">
        <v>22</v>
      </c>
      <c r="AG1835">
        <v>24</v>
      </c>
      <c r="AH1835">
        <v>14</v>
      </c>
      <c r="AI1835">
        <v>24</v>
      </c>
      <c r="AJ1835">
        <v>22</v>
      </c>
      <c r="AK1835">
        <v>24</v>
      </c>
      <c r="AL1835">
        <v>14</v>
      </c>
      <c r="AM1835">
        <v>24</v>
      </c>
    </row>
    <row r="1836" spans="1:39" x14ac:dyDescent="0.15">
      <c r="A1836" t="s">
        <v>226</v>
      </c>
      <c r="B1836">
        <v>70</v>
      </c>
      <c r="C1836">
        <v>2</v>
      </c>
      <c r="D1836">
        <v>2</v>
      </c>
      <c r="E1836" t="s">
        <v>29</v>
      </c>
      <c r="F1836" t="s">
        <v>206</v>
      </c>
      <c r="G1836">
        <v>100</v>
      </c>
      <c r="H1836">
        <v>223</v>
      </c>
      <c r="I1836">
        <v>388</v>
      </c>
      <c r="J1836">
        <v>20757.509999999998</v>
      </c>
      <c r="K1836">
        <v>15694.75</v>
      </c>
      <c r="L1836">
        <v>12171.54</v>
      </c>
      <c r="M1836">
        <v>6519.0937999999996</v>
      </c>
      <c r="N1836">
        <v>100</v>
      </c>
      <c r="O1836">
        <v>105</v>
      </c>
      <c r="P1836">
        <v>221</v>
      </c>
      <c r="Q1836">
        <v>11143.78</v>
      </c>
      <c r="R1836">
        <v>8086.86</v>
      </c>
      <c r="S1836">
        <v>4856.7700000000004</v>
      </c>
      <c r="T1836">
        <v>3860.1567</v>
      </c>
      <c r="U1836">
        <v>100</v>
      </c>
      <c r="V1836">
        <v>118</v>
      </c>
      <c r="W1836">
        <v>167</v>
      </c>
      <c r="X1836">
        <v>9613.73</v>
      </c>
      <c r="Y1836">
        <v>7607.89</v>
      </c>
      <c r="Z1836">
        <v>7314.77</v>
      </c>
      <c r="AA1836">
        <v>2658.9371000000001</v>
      </c>
      <c r="AB1836">
        <v>99</v>
      </c>
      <c r="AC1836">
        <v>98</v>
      </c>
      <c r="AD1836">
        <v>61</v>
      </c>
      <c r="AE1836">
        <v>96</v>
      </c>
      <c r="AF1836">
        <v>99</v>
      </c>
      <c r="AG1836">
        <v>98</v>
      </c>
      <c r="AH1836">
        <v>61</v>
      </c>
      <c r="AI1836">
        <v>96</v>
      </c>
      <c r="AJ1836">
        <v>99</v>
      </c>
      <c r="AK1836">
        <v>98</v>
      </c>
      <c r="AL1836">
        <v>61</v>
      </c>
      <c r="AM1836">
        <v>96</v>
      </c>
    </row>
    <row r="1837" spans="1:39" x14ac:dyDescent="0.15">
      <c r="A1837" t="s">
        <v>226</v>
      </c>
      <c r="B1837">
        <v>70</v>
      </c>
      <c r="C1837">
        <v>2</v>
      </c>
      <c r="D1837">
        <v>2</v>
      </c>
      <c r="E1837" t="s">
        <v>32</v>
      </c>
      <c r="F1837" t="s">
        <v>206</v>
      </c>
      <c r="G1837">
        <v>17</v>
      </c>
      <c r="H1837">
        <v>35</v>
      </c>
      <c r="I1837">
        <v>68</v>
      </c>
      <c r="J1837">
        <v>3587.7</v>
      </c>
      <c r="K1837">
        <v>2703.11</v>
      </c>
      <c r="L1837">
        <v>2531.04</v>
      </c>
      <c r="M1837">
        <v>1066.5350000000001</v>
      </c>
      <c r="N1837">
        <v>17</v>
      </c>
      <c r="O1837">
        <v>17</v>
      </c>
      <c r="P1837">
        <v>30</v>
      </c>
      <c r="Q1837">
        <v>1544.86</v>
      </c>
      <c r="R1837">
        <v>1208.57</v>
      </c>
      <c r="S1837">
        <v>1094.48</v>
      </c>
      <c r="T1837">
        <v>456.3227</v>
      </c>
      <c r="U1837">
        <v>17</v>
      </c>
      <c r="V1837">
        <v>18</v>
      </c>
      <c r="W1837">
        <v>38</v>
      </c>
      <c r="X1837">
        <v>2042.84</v>
      </c>
      <c r="Y1837">
        <v>1494.54</v>
      </c>
      <c r="Z1837">
        <v>1436.56</v>
      </c>
      <c r="AA1837">
        <v>610.21230000000003</v>
      </c>
      <c r="AB1837">
        <v>16</v>
      </c>
      <c r="AC1837">
        <v>17</v>
      </c>
      <c r="AD1837">
        <v>10</v>
      </c>
      <c r="AE1837">
        <v>17</v>
      </c>
      <c r="AF1837">
        <v>16</v>
      </c>
      <c r="AG1837">
        <v>17</v>
      </c>
      <c r="AH1837">
        <v>10</v>
      </c>
      <c r="AI1837">
        <v>17</v>
      </c>
      <c r="AJ1837">
        <v>16</v>
      </c>
      <c r="AK1837">
        <v>17</v>
      </c>
      <c r="AL1837">
        <v>10</v>
      </c>
      <c r="AM1837">
        <v>17</v>
      </c>
    </row>
    <row r="1838" spans="1:39" x14ac:dyDescent="0.15">
      <c r="A1838" t="s">
        <v>226</v>
      </c>
      <c r="B1838">
        <v>100</v>
      </c>
      <c r="C1838">
        <v>1</v>
      </c>
      <c r="D1838">
        <v>0</v>
      </c>
      <c r="E1838" t="s">
        <v>28</v>
      </c>
      <c r="F1838" t="s">
        <v>206</v>
      </c>
      <c r="G1838">
        <v>8166</v>
      </c>
      <c r="H1838">
        <v>8296</v>
      </c>
      <c r="I1838">
        <v>11059</v>
      </c>
      <c r="J1838">
        <v>523604.13</v>
      </c>
      <c r="K1838">
        <v>431320.06</v>
      </c>
      <c r="L1838">
        <v>410666.67</v>
      </c>
      <c r="M1838">
        <v>165114.96429999999</v>
      </c>
      <c r="N1838">
        <v>2594</v>
      </c>
      <c r="O1838">
        <v>2633</v>
      </c>
      <c r="P1838">
        <v>3883</v>
      </c>
      <c r="Q1838">
        <v>178214.38</v>
      </c>
      <c r="R1838">
        <v>140480.87</v>
      </c>
      <c r="S1838">
        <v>129611.79</v>
      </c>
      <c r="T1838">
        <v>63597.621899999998</v>
      </c>
      <c r="U1838">
        <v>5572</v>
      </c>
      <c r="V1838">
        <v>5663</v>
      </c>
      <c r="W1838">
        <v>7176</v>
      </c>
      <c r="X1838">
        <v>345389.75</v>
      </c>
      <c r="Y1838">
        <v>290839.19</v>
      </c>
      <c r="Z1838">
        <v>281054.88</v>
      </c>
      <c r="AA1838">
        <v>101517.34239999999</v>
      </c>
      <c r="AB1838">
        <v>8011</v>
      </c>
      <c r="AC1838">
        <v>5165</v>
      </c>
      <c r="AD1838">
        <v>3978</v>
      </c>
      <c r="AE1838">
        <v>3262</v>
      </c>
      <c r="AF1838">
        <v>2576</v>
      </c>
      <c r="AG1838">
        <v>2414</v>
      </c>
      <c r="AH1838">
        <v>1896</v>
      </c>
      <c r="AI1838">
        <v>1241</v>
      </c>
      <c r="AJ1838">
        <v>5435</v>
      </c>
      <c r="AK1838">
        <v>2751</v>
      </c>
      <c r="AL1838">
        <v>2082</v>
      </c>
      <c r="AM1838">
        <v>2021</v>
      </c>
    </row>
    <row r="1839" spans="1:39" x14ac:dyDescent="0.15">
      <c r="A1839" t="s">
        <v>226</v>
      </c>
      <c r="B1839">
        <v>100</v>
      </c>
      <c r="C1839">
        <v>1</v>
      </c>
      <c r="D1839">
        <v>0</v>
      </c>
      <c r="E1839" t="s">
        <v>30</v>
      </c>
      <c r="F1839" t="s">
        <v>206</v>
      </c>
      <c r="G1839">
        <v>9</v>
      </c>
      <c r="H1839">
        <v>9</v>
      </c>
      <c r="I1839">
        <v>14</v>
      </c>
      <c r="J1839">
        <v>732</v>
      </c>
      <c r="K1839">
        <v>585.6</v>
      </c>
      <c r="L1839">
        <v>585.6</v>
      </c>
      <c r="M1839">
        <v>177.65430000000001</v>
      </c>
      <c r="N1839">
        <v>3</v>
      </c>
      <c r="O1839">
        <v>3</v>
      </c>
      <c r="P1839">
        <v>5</v>
      </c>
      <c r="Q1839">
        <v>275</v>
      </c>
      <c r="R1839">
        <v>201.9</v>
      </c>
      <c r="S1839">
        <v>201.9</v>
      </c>
      <c r="T1839">
        <v>66.414299999999997</v>
      </c>
      <c r="U1839">
        <v>6</v>
      </c>
      <c r="V1839">
        <v>6</v>
      </c>
      <c r="W1839">
        <v>9</v>
      </c>
      <c r="X1839">
        <v>457</v>
      </c>
      <c r="Y1839">
        <v>383.7</v>
      </c>
      <c r="Z1839">
        <v>383.7</v>
      </c>
      <c r="AA1839">
        <v>111.24</v>
      </c>
      <c r="AB1839">
        <v>9</v>
      </c>
      <c r="AC1839">
        <v>5</v>
      </c>
      <c r="AD1839">
        <v>3</v>
      </c>
      <c r="AE1839">
        <v>7</v>
      </c>
      <c r="AF1839">
        <v>3</v>
      </c>
      <c r="AG1839">
        <v>3</v>
      </c>
      <c r="AH1839">
        <v>2</v>
      </c>
      <c r="AI1839">
        <v>3</v>
      </c>
      <c r="AJ1839">
        <v>6</v>
      </c>
      <c r="AK1839">
        <v>2</v>
      </c>
      <c r="AL1839">
        <v>1</v>
      </c>
      <c r="AM1839">
        <v>4</v>
      </c>
    </row>
    <row r="1840" spans="1:39" x14ac:dyDescent="0.15">
      <c r="A1840" t="s">
        <v>226</v>
      </c>
      <c r="B1840">
        <v>100</v>
      </c>
      <c r="C1840">
        <v>1</v>
      </c>
      <c r="D1840">
        <v>0</v>
      </c>
      <c r="E1840" t="s">
        <v>29</v>
      </c>
      <c r="F1840" t="s">
        <v>206</v>
      </c>
      <c r="G1840">
        <v>39</v>
      </c>
      <c r="H1840">
        <v>42</v>
      </c>
      <c r="I1840">
        <v>59</v>
      </c>
      <c r="J1840">
        <v>2588.37</v>
      </c>
      <c r="K1840">
        <v>1958</v>
      </c>
      <c r="L1840">
        <v>1767.56</v>
      </c>
      <c r="M1840">
        <v>788.75040000000001</v>
      </c>
      <c r="N1840">
        <v>13</v>
      </c>
      <c r="O1840">
        <v>15</v>
      </c>
      <c r="P1840">
        <v>22</v>
      </c>
      <c r="Q1840">
        <v>947.85</v>
      </c>
      <c r="R1840">
        <v>678.26</v>
      </c>
      <c r="S1840">
        <v>581.9</v>
      </c>
      <c r="T1840">
        <v>330.00909999999999</v>
      </c>
      <c r="U1840">
        <v>26</v>
      </c>
      <c r="V1840">
        <v>27</v>
      </c>
      <c r="W1840">
        <v>37</v>
      </c>
      <c r="X1840">
        <v>1640.52</v>
      </c>
      <c r="Y1840">
        <v>1279.74</v>
      </c>
      <c r="Z1840">
        <v>1185.6600000000001</v>
      </c>
      <c r="AA1840">
        <v>458.74130000000002</v>
      </c>
      <c r="AB1840">
        <v>39</v>
      </c>
      <c r="AC1840">
        <v>25</v>
      </c>
      <c r="AD1840">
        <v>16</v>
      </c>
      <c r="AE1840">
        <v>21</v>
      </c>
      <c r="AF1840">
        <v>13</v>
      </c>
      <c r="AG1840">
        <v>13</v>
      </c>
      <c r="AH1840">
        <v>8</v>
      </c>
      <c r="AI1840">
        <v>9</v>
      </c>
      <c r="AJ1840">
        <v>26</v>
      </c>
      <c r="AK1840">
        <v>12</v>
      </c>
      <c r="AL1840">
        <v>8</v>
      </c>
      <c r="AM1840">
        <v>12</v>
      </c>
    </row>
    <row r="1841" spans="1:39" x14ac:dyDescent="0.15">
      <c r="A1841" t="s">
        <v>226</v>
      </c>
      <c r="B1841">
        <v>100</v>
      </c>
      <c r="C1841">
        <v>1</v>
      </c>
      <c r="D1841">
        <v>0</v>
      </c>
      <c r="E1841" t="s">
        <v>32</v>
      </c>
      <c r="F1841" t="s">
        <v>206</v>
      </c>
      <c r="G1841">
        <v>503</v>
      </c>
      <c r="H1841">
        <v>514</v>
      </c>
      <c r="I1841">
        <v>741</v>
      </c>
      <c r="J1841">
        <v>40910.69</v>
      </c>
      <c r="K1841">
        <v>29571.48</v>
      </c>
      <c r="L1841">
        <v>28757.62</v>
      </c>
      <c r="M1841">
        <v>12236.4156</v>
      </c>
      <c r="N1841">
        <v>125</v>
      </c>
      <c r="O1841">
        <v>127</v>
      </c>
      <c r="P1841">
        <v>183</v>
      </c>
      <c r="Q1841">
        <v>10295.1</v>
      </c>
      <c r="R1841">
        <v>7268.89</v>
      </c>
      <c r="S1841">
        <v>6726.17</v>
      </c>
      <c r="T1841">
        <v>3367.0003999999999</v>
      </c>
      <c r="U1841">
        <v>378</v>
      </c>
      <c r="V1841">
        <v>387</v>
      </c>
      <c r="W1841">
        <v>558</v>
      </c>
      <c r="X1841">
        <v>30615.59</v>
      </c>
      <c r="Y1841">
        <v>22302.59</v>
      </c>
      <c r="Z1841">
        <v>22031.45</v>
      </c>
      <c r="AA1841">
        <v>8869.4151999999995</v>
      </c>
      <c r="AB1841">
        <v>498</v>
      </c>
      <c r="AC1841">
        <v>296</v>
      </c>
      <c r="AD1841">
        <v>244</v>
      </c>
      <c r="AE1841">
        <v>291</v>
      </c>
      <c r="AF1841">
        <v>123</v>
      </c>
      <c r="AG1841">
        <v>101</v>
      </c>
      <c r="AH1841">
        <v>88</v>
      </c>
      <c r="AI1841">
        <v>92</v>
      </c>
      <c r="AJ1841">
        <v>375</v>
      </c>
      <c r="AK1841">
        <v>195</v>
      </c>
      <c r="AL1841">
        <v>156</v>
      </c>
      <c r="AM1841">
        <v>199</v>
      </c>
    </row>
    <row r="1842" spans="1:39" x14ac:dyDescent="0.15">
      <c r="A1842" t="s">
        <v>226</v>
      </c>
      <c r="B1842">
        <v>100</v>
      </c>
      <c r="C1842">
        <v>1</v>
      </c>
      <c r="D1842">
        <v>1</v>
      </c>
      <c r="E1842" t="s">
        <v>28</v>
      </c>
      <c r="F1842" t="s">
        <v>206</v>
      </c>
      <c r="G1842">
        <v>23867</v>
      </c>
      <c r="H1842">
        <v>24637</v>
      </c>
      <c r="I1842">
        <v>35968</v>
      </c>
      <c r="J1842">
        <v>1612145.59</v>
      </c>
      <c r="K1842">
        <v>1321590.5900000001</v>
      </c>
      <c r="L1842">
        <v>1231733.5</v>
      </c>
      <c r="M1842">
        <v>543871.43019999994</v>
      </c>
      <c r="N1842">
        <v>10302</v>
      </c>
      <c r="O1842">
        <v>10600</v>
      </c>
      <c r="P1842">
        <v>18053</v>
      </c>
      <c r="Q1842">
        <v>726736.29</v>
      </c>
      <c r="R1842">
        <v>567799.81000000006</v>
      </c>
      <c r="S1842">
        <v>528299.38</v>
      </c>
      <c r="T1842">
        <v>295192.85720000003</v>
      </c>
      <c r="U1842">
        <v>13565</v>
      </c>
      <c r="V1842">
        <v>14037</v>
      </c>
      <c r="W1842">
        <v>17915</v>
      </c>
      <c r="X1842">
        <v>885409.3</v>
      </c>
      <c r="Y1842">
        <v>753790.78</v>
      </c>
      <c r="Z1842">
        <v>703434.12</v>
      </c>
      <c r="AA1842">
        <v>248678.573</v>
      </c>
      <c r="AB1842">
        <v>22759</v>
      </c>
      <c r="AC1842">
        <v>21796</v>
      </c>
      <c r="AD1842">
        <v>14537</v>
      </c>
      <c r="AE1842">
        <v>20230</v>
      </c>
      <c r="AF1842">
        <v>9959</v>
      </c>
      <c r="AG1842">
        <v>9981</v>
      </c>
      <c r="AH1842">
        <v>7713</v>
      </c>
      <c r="AI1842">
        <v>9061</v>
      </c>
      <c r="AJ1842">
        <v>12800</v>
      </c>
      <c r="AK1842">
        <v>11815</v>
      </c>
      <c r="AL1842">
        <v>6824</v>
      </c>
      <c r="AM1842">
        <v>11169</v>
      </c>
    </row>
    <row r="1843" spans="1:39" x14ac:dyDescent="0.15">
      <c r="A1843" t="s">
        <v>226</v>
      </c>
      <c r="B1843">
        <v>100</v>
      </c>
      <c r="C1843">
        <v>1</v>
      </c>
      <c r="D1843">
        <v>1</v>
      </c>
      <c r="E1843" t="s">
        <v>30</v>
      </c>
      <c r="F1843" t="s">
        <v>206</v>
      </c>
      <c r="G1843">
        <v>2186</v>
      </c>
      <c r="H1843">
        <v>2257</v>
      </c>
      <c r="I1843">
        <v>3203</v>
      </c>
      <c r="J1843">
        <v>145960.5</v>
      </c>
      <c r="K1843">
        <v>122052.37</v>
      </c>
      <c r="L1843">
        <v>112754.87</v>
      </c>
      <c r="M1843">
        <v>47797.746299999999</v>
      </c>
      <c r="N1843">
        <v>882</v>
      </c>
      <c r="O1843">
        <v>913</v>
      </c>
      <c r="P1843">
        <v>1489</v>
      </c>
      <c r="Q1843">
        <v>60352.21</v>
      </c>
      <c r="R1843">
        <v>48231.26</v>
      </c>
      <c r="S1843">
        <v>44118.14</v>
      </c>
      <c r="T1843">
        <v>24141.732599999999</v>
      </c>
      <c r="U1843">
        <v>1304</v>
      </c>
      <c r="V1843">
        <v>1344</v>
      </c>
      <c r="W1843">
        <v>1714</v>
      </c>
      <c r="X1843">
        <v>85608.29</v>
      </c>
      <c r="Y1843">
        <v>73821.11</v>
      </c>
      <c r="Z1843">
        <v>68636.73</v>
      </c>
      <c r="AA1843">
        <v>23656.0137</v>
      </c>
      <c r="AB1843">
        <v>2036</v>
      </c>
      <c r="AC1843">
        <v>2100</v>
      </c>
      <c r="AD1843">
        <v>1203</v>
      </c>
      <c r="AE1843">
        <v>2109</v>
      </c>
      <c r="AF1843">
        <v>824</v>
      </c>
      <c r="AG1843">
        <v>865</v>
      </c>
      <c r="AH1843">
        <v>615</v>
      </c>
      <c r="AI1843">
        <v>851</v>
      </c>
      <c r="AJ1843">
        <v>1212</v>
      </c>
      <c r="AK1843">
        <v>1235</v>
      </c>
      <c r="AL1843">
        <v>588</v>
      </c>
      <c r="AM1843">
        <v>1258</v>
      </c>
    </row>
    <row r="1844" spans="1:39" x14ac:dyDescent="0.15">
      <c r="A1844" t="s">
        <v>226</v>
      </c>
      <c r="B1844">
        <v>100</v>
      </c>
      <c r="C1844">
        <v>1</v>
      </c>
      <c r="D1844">
        <v>1</v>
      </c>
      <c r="E1844" t="s">
        <v>29</v>
      </c>
      <c r="F1844" t="s">
        <v>206</v>
      </c>
      <c r="G1844">
        <v>25881</v>
      </c>
      <c r="H1844">
        <v>27004</v>
      </c>
      <c r="I1844">
        <v>40080</v>
      </c>
      <c r="J1844">
        <v>1855445.48</v>
      </c>
      <c r="K1844">
        <v>1448039.33</v>
      </c>
      <c r="L1844">
        <v>1346478.14</v>
      </c>
      <c r="M1844">
        <v>601003.63130000001</v>
      </c>
      <c r="N1844">
        <v>8910</v>
      </c>
      <c r="O1844">
        <v>9221</v>
      </c>
      <c r="P1844">
        <v>16179</v>
      </c>
      <c r="Q1844">
        <v>660760.42000000004</v>
      </c>
      <c r="R1844">
        <v>492759.94</v>
      </c>
      <c r="S1844">
        <v>459365.3</v>
      </c>
      <c r="T1844">
        <v>265816.14899999998</v>
      </c>
      <c r="U1844">
        <v>16971</v>
      </c>
      <c r="V1844">
        <v>17783</v>
      </c>
      <c r="W1844">
        <v>23901</v>
      </c>
      <c r="X1844">
        <v>1194685.06</v>
      </c>
      <c r="Y1844">
        <v>955279.39</v>
      </c>
      <c r="Z1844">
        <v>887112.84</v>
      </c>
      <c r="AA1844">
        <v>335187.48229999997</v>
      </c>
      <c r="AB1844">
        <v>24878</v>
      </c>
      <c r="AC1844">
        <v>24932</v>
      </c>
      <c r="AD1844">
        <v>16910</v>
      </c>
      <c r="AE1844">
        <v>24806</v>
      </c>
      <c r="AF1844">
        <v>8533</v>
      </c>
      <c r="AG1844">
        <v>8682</v>
      </c>
      <c r="AH1844">
        <v>7019</v>
      </c>
      <c r="AI1844">
        <v>8558</v>
      </c>
      <c r="AJ1844">
        <v>16345</v>
      </c>
      <c r="AK1844">
        <v>16250</v>
      </c>
      <c r="AL1844">
        <v>9891</v>
      </c>
      <c r="AM1844">
        <v>16248</v>
      </c>
    </row>
    <row r="1845" spans="1:39" x14ac:dyDescent="0.15">
      <c r="A1845" t="s">
        <v>226</v>
      </c>
      <c r="B1845">
        <v>100</v>
      </c>
      <c r="C1845">
        <v>1</v>
      </c>
      <c r="D1845">
        <v>1</v>
      </c>
      <c r="E1845" t="s">
        <v>32</v>
      </c>
      <c r="F1845" t="s">
        <v>206</v>
      </c>
      <c r="G1845">
        <v>459</v>
      </c>
      <c r="H1845">
        <v>485</v>
      </c>
      <c r="I1845">
        <v>751</v>
      </c>
      <c r="J1845">
        <v>38583.83</v>
      </c>
      <c r="K1845">
        <v>28206.14</v>
      </c>
      <c r="L1845">
        <v>27547.78</v>
      </c>
      <c r="M1845">
        <v>11894.8125</v>
      </c>
      <c r="N1845">
        <v>148</v>
      </c>
      <c r="O1845">
        <v>157</v>
      </c>
      <c r="P1845">
        <v>280</v>
      </c>
      <c r="Q1845">
        <v>12529.16</v>
      </c>
      <c r="R1845">
        <v>9162.15</v>
      </c>
      <c r="S1845">
        <v>8762.08</v>
      </c>
      <c r="T1845">
        <v>4532.4812000000002</v>
      </c>
      <c r="U1845">
        <v>311</v>
      </c>
      <c r="V1845">
        <v>328</v>
      </c>
      <c r="W1845">
        <v>471</v>
      </c>
      <c r="X1845">
        <v>26054.67</v>
      </c>
      <c r="Y1845">
        <v>19043.990000000002</v>
      </c>
      <c r="Z1845">
        <v>18785.7</v>
      </c>
      <c r="AA1845">
        <v>7362.3312999999998</v>
      </c>
      <c r="AB1845">
        <v>452</v>
      </c>
      <c r="AC1845">
        <v>411</v>
      </c>
      <c r="AD1845">
        <v>285</v>
      </c>
      <c r="AE1845">
        <v>392</v>
      </c>
      <c r="AF1845">
        <v>146</v>
      </c>
      <c r="AG1845">
        <v>128</v>
      </c>
      <c r="AH1845">
        <v>105</v>
      </c>
      <c r="AI1845">
        <v>129</v>
      </c>
      <c r="AJ1845">
        <v>306</v>
      </c>
      <c r="AK1845">
        <v>283</v>
      </c>
      <c r="AL1845">
        <v>180</v>
      </c>
      <c r="AM1845">
        <v>263</v>
      </c>
    </row>
    <row r="1846" spans="1:39" x14ac:dyDescent="0.15">
      <c r="A1846" t="s">
        <v>226</v>
      </c>
      <c r="B1846">
        <v>100</v>
      </c>
      <c r="C1846">
        <v>1</v>
      </c>
      <c r="D1846">
        <v>2</v>
      </c>
      <c r="E1846" t="s">
        <v>28</v>
      </c>
      <c r="F1846" t="s">
        <v>206</v>
      </c>
      <c r="G1846">
        <v>9787</v>
      </c>
      <c r="H1846">
        <v>9952</v>
      </c>
      <c r="I1846">
        <v>13486</v>
      </c>
      <c r="J1846">
        <v>651864.24</v>
      </c>
      <c r="K1846">
        <v>532671.88</v>
      </c>
      <c r="L1846">
        <v>509311.6</v>
      </c>
      <c r="M1846">
        <v>196219.0809</v>
      </c>
      <c r="N1846">
        <v>3188</v>
      </c>
      <c r="O1846">
        <v>3218</v>
      </c>
      <c r="P1846">
        <v>4823</v>
      </c>
      <c r="Q1846">
        <v>227745.49</v>
      </c>
      <c r="R1846">
        <v>176864.33</v>
      </c>
      <c r="S1846">
        <v>162565.49</v>
      </c>
      <c r="T1846">
        <v>77204.743199999997</v>
      </c>
      <c r="U1846">
        <v>6599</v>
      </c>
      <c r="V1846">
        <v>6734</v>
      </c>
      <c r="W1846">
        <v>8663</v>
      </c>
      <c r="X1846">
        <v>424118.75</v>
      </c>
      <c r="Y1846">
        <v>355807.55</v>
      </c>
      <c r="Z1846">
        <v>346746.11</v>
      </c>
      <c r="AA1846">
        <v>119014.3377</v>
      </c>
      <c r="AB1846">
        <v>9398</v>
      </c>
      <c r="AC1846">
        <v>7949</v>
      </c>
      <c r="AD1846">
        <v>3503</v>
      </c>
      <c r="AE1846">
        <v>7684</v>
      </c>
      <c r="AF1846">
        <v>3075</v>
      </c>
      <c r="AG1846">
        <v>2980</v>
      </c>
      <c r="AH1846">
        <v>1699</v>
      </c>
      <c r="AI1846">
        <v>2774</v>
      </c>
      <c r="AJ1846">
        <v>6323</v>
      </c>
      <c r="AK1846">
        <v>4969</v>
      </c>
      <c r="AL1846">
        <v>1804</v>
      </c>
      <c r="AM1846">
        <v>4910</v>
      </c>
    </row>
    <row r="1847" spans="1:39" x14ac:dyDescent="0.15">
      <c r="A1847" t="s">
        <v>226</v>
      </c>
      <c r="B1847">
        <v>100</v>
      </c>
      <c r="C1847">
        <v>1</v>
      </c>
      <c r="D1847">
        <v>2</v>
      </c>
      <c r="E1847" t="s">
        <v>30</v>
      </c>
      <c r="F1847" t="s">
        <v>206</v>
      </c>
      <c r="G1847">
        <v>1108</v>
      </c>
      <c r="H1847">
        <v>1129</v>
      </c>
      <c r="I1847">
        <v>1518</v>
      </c>
      <c r="J1847">
        <v>73419.48</v>
      </c>
      <c r="K1847">
        <v>60428.15</v>
      </c>
      <c r="L1847">
        <v>57067.92</v>
      </c>
      <c r="M1847">
        <v>21696.3148</v>
      </c>
      <c r="N1847">
        <v>326</v>
      </c>
      <c r="O1847">
        <v>330</v>
      </c>
      <c r="P1847">
        <v>486</v>
      </c>
      <c r="Q1847">
        <v>23465.57</v>
      </c>
      <c r="R1847">
        <v>18422.04</v>
      </c>
      <c r="S1847">
        <v>16777.830000000002</v>
      </c>
      <c r="T1847">
        <v>7765.5412999999999</v>
      </c>
      <c r="U1847">
        <v>782</v>
      </c>
      <c r="V1847">
        <v>799</v>
      </c>
      <c r="W1847">
        <v>1032</v>
      </c>
      <c r="X1847">
        <v>49953.91</v>
      </c>
      <c r="Y1847">
        <v>42006.11</v>
      </c>
      <c r="Z1847">
        <v>40290.089999999997</v>
      </c>
      <c r="AA1847">
        <v>13930.773499999999</v>
      </c>
      <c r="AB1847">
        <v>1046</v>
      </c>
      <c r="AC1847">
        <v>924</v>
      </c>
      <c r="AD1847">
        <v>330</v>
      </c>
      <c r="AE1847">
        <v>1081</v>
      </c>
      <c r="AF1847">
        <v>311</v>
      </c>
      <c r="AG1847">
        <v>309</v>
      </c>
      <c r="AH1847">
        <v>145</v>
      </c>
      <c r="AI1847">
        <v>319</v>
      </c>
      <c r="AJ1847">
        <v>735</v>
      </c>
      <c r="AK1847">
        <v>615</v>
      </c>
      <c r="AL1847">
        <v>185</v>
      </c>
      <c r="AM1847">
        <v>762</v>
      </c>
    </row>
    <row r="1848" spans="1:39" x14ac:dyDescent="0.15">
      <c r="A1848" t="s">
        <v>226</v>
      </c>
      <c r="B1848">
        <v>100</v>
      </c>
      <c r="C1848">
        <v>1</v>
      </c>
      <c r="D1848">
        <v>2</v>
      </c>
      <c r="E1848" t="s">
        <v>29</v>
      </c>
      <c r="F1848" t="s">
        <v>206</v>
      </c>
      <c r="G1848">
        <v>3362</v>
      </c>
      <c r="H1848">
        <v>3435</v>
      </c>
      <c r="I1848">
        <v>4777</v>
      </c>
      <c r="J1848">
        <v>243231.27</v>
      </c>
      <c r="K1848">
        <v>187258.02</v>
      </c>
      <c r="L1848">
        <v>180983.29</v>
      </c>
      <c r="M1848">
        <v>71255.72</v>
      </c>
      <c r="N1848">
        <v>934</v>
      </c>
      <c r="O1848">
        <v>943</v>
      </c>
      <c r="P1848">
        <v>1460</v>
      </c>
      <c r="Q1848">
        <v>71087.73</v>
      </c>
      <c r="R1848">
        <v>52303.96</v>
      </c>
      <c r="S1848">
        <v>47820.45</v>
      </c>
      <c r="T1848">
        <v>23640.346399999999</v>
      </c>
      <c r="U1848">
        <v>2428</v>
      </c>
      <c r="V1848">
        <v>2492</v>
      </c>
      <c r="W1848">
        <v>3317</v>
      </c>
      <c r="X1848">
        <v>172143.54</v>
      </c>
      <c r="Y1848">
        <v>134954.06</v>
      </c>
      <c r="Z1848">
        <v>133162.84</v>
      </c>
      <c r="AA1848">
        <v>47615.373599999999</v>
      </c>
      <c r="AB1848">
        <v>3234</v>
      </c>
      <c r="AC1848">
        <v>3053</v>
      </c>
      <c r="AD1848">
        <v>1239</v>
      </c>
      <c r="AE1848">
        <v>3274</v>
      </c>
      <c r="AF1848">
        <v>905</v>
      </c>
      <c r="AG1848">
        <v>885</v>
      </c>
      <c r="AH1848">
        <v>490</v>
      </c>
      <c r="AI1848">
        <v>909</v>
      </c>
      <c r="AJ1848">
        <v>2329</v>
      </c>
      <c r="AK1848">
        <v>2168</v>
      </c>
      <c r="AL1848">
        <v>749</v>
      </c>
      <c r="AM1848">
        <v>2365</v>
      </c>
    </row>
    <row r="1849" spans="1:39" x14ac:dyDescent="0.15">
      <c r="A1849" t="s">
        <v>226</v>
      </c>
      <c r="B1849">
        <v>100</v>
      </c>
      <c r="C1849">
        <v>1</v>
      </c>
      <c r="D1849">
        <v>2</v>
      </c>
      <c r="E1849" t="s">
        <v>32</v>
      </c>
      <c r="F1849" t="s">
        <v>206</v>
      </c>
      <c r="G1849">
        <v>365</v>
      </c>
      <c r="H1849">
        <v>376</v>
      </c>
      <c r="I1849">
        <v>539</v>
      </c>
      <c r="J1849">
        <v>31140.27</v>
      </c>
      <c r="K1849">
        <v>22083.66</v>
      </c>
      <c r="L1849">
        <v>21032.74</v>
      </c>
      <c r="M1849">
        <v>8554.4874999999993</v>
      </c>
      <c r="N1849">
        <v>128</v>
      </c>
      <c r="O1849">
        <v>129</v>
      </c>
      <c r="P1849">
        <v>199</v>
      </c>
      <c r="Q1849">
        <v>11638.52</v>
      </c>
      <c r="R1849">
        <v>8039.82</v>
      </c>
      <c r="S1849">
        <v>7121.26</v>
      </c>
      <c r="T1849">
        <v>3272.0884999999998</v>
      </c>
      <c r="U1849">
        <v>237</v>
      </c>
      <c r="V1849">
        <v>247</v>
      </c>
      <c r="W1849">
        <v>340</v>
      </c>
      <c r="X1849">
        <v>19501.75</v>
      </c>
      <c r="Y1849">
        <v>14043.84</v>
      </c>
      <c r="Z1849">
        <v>13911.48</v>
      </c>
      <c r="AA1849">
        <v>5282.3990000000003</v>
      </c>
      <c r="AB1849">
        <v>360</v>
      </c>
      <c r="AC1849">
        <v>274</v>
      </c>
      <c r="AD1849">
        <v>133</v>
      </c>
      <c r="AE1849">
        <v>324</v>
      </c>
      <c r="AF1849">
        <v>127</v>
      </c>
      <c r="AG1849">
        <v>98</v>
      </c>
      <c r="AH1849">
        <v>52</v>
      </c>
      <c r="AI1849">
        <v>122</v>
      </c>
      <c r="AJ1849">
        <v>233</v>
      </c>
      <c r="AK1849">
        <v>176</v>
      </c>
      <c r="AL1849">
        <v>81</v>
      </c>
      <c r="AM1849">
        <v>202</v>
      </c>
    </row>
    <row r="1850" spans="1:39" x14ac:dyDescent="0.15">
      <c r="A1850" t="s">
        <v>226</v>
      </c>
      <c r="B1850">
        <v>100</v>
      </c>
      <c r="C1850">
        <v>2</v>
      </c>
      <c r="D1850">
        <v>0</v>
      </c>
      <c r="E1850" t="s">
        <v>28</v>
      </c>
      <c r="F1850" t="s">
        <v>206</v>
      </c>
      <c r="G1850">
        <v>14</v>
      </c>
      <c r="H1850">
        <v>28</v>
      </c>
      <c r="I1850">
        <v>31</v>
      </c>
      <c r="J1850">
        <v>1156.1300000000001</v>
      </c>
      <c r="K1850">
        <v>907.83</v>
      </c>
      <c r="L1850">
        <v>799.72</v>
      </c>
      <c r="M1850">
        <v>394.71980000000002</v>
      </c>
      <c r="N1850">
        <v>14</v>
      </c>
      <c r="O1850">
        <v>14</v>
      </c>
      <c r="P1850">
        <v>15</v>
      </c>
      <c r="Q1850">
        <v>538.91</v>
      </c>
      <c r="R1850">
        <v>423.86</v>
      </c>
      <c r="S1850">
        <v>335.07</v>
      </c>
      <c r="T1850">
        <v>200.3698</v>
      </c>
      <c r="U1850">
        <v>14</v>
      </c>
      <c r="V1850">
        <v>14</v>
      </c>
      <c r="W1850">
        <v>16</v>
      </c>
      <c r="X1850">
        <v>617.22</v>
      </c>
      <c r="Y1850">
        <v>483.97</v>
      </c>
      <c r="Z1850">
        <v>464.65</v>
      </c>
      <c r="AA1850">
        <v>194.35</v>
      </c>
      <c r="AB1850">
        <v>14</v>
      </c>
      <c r="AC1850">
        <v>13</v>
      </c>
      <c r="AD1850">
        <v>10</v>
      </c>
      <c r="AE1850">
        <v>10</v>
      </c>
      <c r="AF1850">
        <v>14</v>
      </c>
      <c r="AG1850">
        <v>13</v>
      </c>
      <c r="AH1850">
        <v>10</v>
      </c>
      <c r="AI1850">
        <v>10</v>
      </c>
      <c r="AJ1850">
        <v>14</v>
      </c>
      <c r="AK1850">
        <v>13</v>
      </c>
      <c r="AL1850">
        <v>10</v>
      </c>
      <c r="AM1850">
        <v>10</v>
      </c>
    </row>
    <row r="1851" spans="1:39" x14ac:dyDescent="0.15">
      <c r="A1851" t="s">
        <v>226</v>
      </c>
      <c r="B1851">
        <v>100</v>
      </c>
      <c r="C1851">
        <v>2</v>
      </c>
      <c r="D1851">
        <v>0</v>
      </c>
      <c r="E1851" t="s">
        <v>32</v>
      </c>
      <c r="F1851" t="s">
        <v>206</v>
      </c>
      <c r="G1851">
        <v>1</v>
      </c>
      <c r="H1851">
        <v>2</v>
      </c>
      <c r="I1851">
        <v>2</v>
      </c>
      <c r="J1851">
        <v>68</v>
      </c>
      <c r="K1851">
        <v>55.08</v>
      </c>
      <c r="L1851">
        <v>55.08</v>
      </c>
      <c r="M1851">
        <v>15.18</v>
      </c>
      <c r="N1851">
        <v>1</v>
      </c>
      <c r="O1851">
        <v>1</v>
      </c>
      <c r="P1851">
        <v>1</v>
      </c>
      <c r="Q1851">
        <v>34</v>
      </c>
      <c r="R1851">
        <v>27.54</v>
      </c>
      <c r="S1851">
        <v>27.54</v>
      </c>
      <c r="T1851">
        <v>7.59</v>
      </c>
      <c r="U1851">
        <v>1</v>
      </c>
      <c r="V1851">
        <v>1</v>
      </c>
      <c r="W1851">
        <v>1</v>
      </c>
      <c r="X1851">
        <v>34</v>
      </c>
      <c r="Y1851">
        <v>27.54</v>
      </c>
      <c r="Z1851">
        <v>27.54</v>
      </c>
      <c r="AA1851">
        <v>7.59</v>
      </c>
      <c r="AB1851">
        <v>1</v>
      </c>
      <c r="AC1851">
        <v>1</v>
      </c>
      <c r="AD1851">
        <v>1</v>
      </c>
      <c r="AE1851">
        <v>1</v>
      </c>
      <c r="AF1851">
        <v>1</v>
      </c>
      <c r="AG1851">
        <v>1</v>
      </c>
      <c r="AH1851">
        <v>1</v>
      </c>
      <c r="AI1851">
        <v>1</v>
      </c>
      <c r="AJ1851">
        <v>1</v>
      </c>
      <c r="AK1851">
        <v>1</v>
      </c>
      <c r="AL1851">
        <v>1</v>
      </c>
      <c r="AM1851">
        <v>1</v>
      </c>
    </row>
    <row r="1852" spans="1:39" x14ac:dyDescent="0.15">
      <c r="A1852" t="s">
        <v>226</v>
      </c>
      <c r="B1852">
        <v>100</v>
      </c>
      <c r="C1852">
        <v>2</v>
      </c>
      <c r="D1852">
        <v>1</v>
      </c>
      <c r="E1852" t="s">
        <v>28</v>
      </c>
      <c r="F1852" t="s">
        <v>206</v>
      </c>
      <c r="G1852">
        <v>108</v>
      </c>
      <c r="H1852">
        <v>217</v>
      </c>
      <c r="I1852">
        <v>285</v>
      </c>
      <c r="J1852">
        <v>9857.1299999999992</v>
      </c>
      <c r="K1852">
        <v>7682.84</v>
      </c>
      <c r="L1852">
        <v>6251.1</v>
      </c>
      <c r="M1852">
        <v>3976.6262000000002</v>
      </c>
      <c r="N1852">
        <v>108</v>
      </c>
      <c r="O1852">
        <v>108</v>
      </c>
      <c r="P1852">
        <v>155</v>
      </c>
      <c r="Q1852">
        <v>4968.6099999999997</v>
      </c>
      <c r="R1852">
        <v>3769.64</v>
      </c>
      <c r="S1852">
        <v>2914.52</v>
      </c>
      <c r="T1852">
        <v>2369.2811000000002</v>
      </c>
      <c r="U1852">
        <v>108</v>
      </c>
      <c r="V1852">
        <v>109</v>
      </c>
      <c r="W1852">
        <v>130</v>
      </c>
      <c r="X1852">
        <v>4888.5200000000004</v>
      </c>
      <c r="Y1852">
        <v>3913.2</v>
      </c>
      <c r="Z1852">
        <v>3336.58</v>
      </c>
      <c r="AA1852">
        <v>1607.3451</v>
      </c>
      <c r="AB1852">
        <v>101</v>
      </c>
      <c r="AC1852">
        <v>108</v>
      </c>
      <c r="AD1852">
        <v>89</v>
      </c>
      <c r="AE1852">
        <v>98</v>
      </c>
      <c r="AF1852">
        <v>101</v>
      </c>
      <c r="AG1852">
        <v>108</v>
      </c>
      <c r="AH1852">
        <v>89</v>
      </c>
      <c r="AI1852">
        <v>98</v>
      </c>
      <c r="AJ1852">
        <v>101</v>
      </c>
      <c r="AK1852">
        <v>108</v>
      </c>
      <c r="AL1852">
        <v>89</v>
      </c>
      <c r="AM1852">
        <v>98</v>
      </c>
    </row>
    <row r="1853" spans="1:39" x14ac:dyDescent="0.15">
      <c r="A1853" t="s">
        <v>226</v>
      </c>
      <c r="B1853">
        <v>100</v>
      </c>
      <c r="C1853">
        <v>2</v>
      </c>
      <c r="D1853">
        <v>1</v>
      </c>
      <c r="E1853" t="s">
        <v>30</v>
      </c>
      <c r="F1853" t="s">
        <v>206</v>
      </c>
      <c r="G1853">
        <v>10</v>
      </c>
      <c r="H1853">
        <v>21</v>
      </c>
      <c r="I1853">
        <v>24</v>
      </c>
      <c r="J1853">
        <v>900.87</v>
      </c>
      <c r="K1853">
        <v>711.76</v>
      </c>
      <c r="L1853">
        <v>572.79999999999995</v>
      </c>
      <c r="M1853">
        <v>303.55</v>
      </c>
      <c r="N1853">
        <v>10</v>
      </c>
      <c r="O1853">
        <v>10</v>
      </c>
      <c r="P1853">
        <v>11</v>
      </c>
      <c r="Q1853">
        <v>357.91</v>
      </c>
      <c r="R1853">
        <v>297.91000000000003</v>
      </c>
      <c r="S1853">
        <v>218.94</v>
      </c>
      <c r="T1853">
        <v>163.23419999999999</v>
      </c>
      <c r="U1853">
        <v>10</v>
      </c>
      <c r="V1853">
        <v>11</v>
      </c>
      <c r="W1853">
        <v>13</v>
      </c>
      <c r="X1853">
        <v>542.96</v>
      </c>
      <c r="Y1853">
        <v>413.85</v>
      </c>
      <c r="Z1853">
        <v>353.86</v>
      </c>
      <c r="AA1853">
        <v>140.3158</v>
      </c>
      <c r="AB1853">
        <v>10</v>
      </c>
      <c r="AC1853">
        <v>10</v>
      </c>
      <c r="AD1853">
        <v>6</v>
      </c>
      <c r="AE1853">
        <v>10</v>
      </c>
      <c r="AF1853">
        <v>10</v>
      </c>
      <c r="AG1853">
        <v>10</v>
      </c>
      <c r="AH1853">
        <v>6</v>
      </c>
      <c r="AI1853">
        <v>10</v>
      </c>
      <c r="AJ1853">
        <v>10</v>
      </c>
      <c r="AK1853">
        <v>10</v>
      </c>
      <c r="AL1853">
        <v>6</v>
      </c>
      <c r="AM1853">
        <v>10</v>
      </c>
    </row>
    <row r="1854" spans="1:39" x14ac:dyDescent="0.15">
      <c r="A1854" t="s">
        <v>226</v>
      </c>
      <c r="B1854">
        <v>100</v>
      </c>
      <c r="C1854">
        <v>2</v>
      </c>
      <c r="D1854">
        <v>1</v>
      </c>
      <c r="E1854" t="s">
        <v>29</v>
      </c>
      <c r="F1854" t="s">
        <v>206</v>
      </c>
      <c r="G1854">
        <v>194</v>
      </c>
      <c r="H1854">
        <v>397</v>
      </c>
      <c r="I1854">
        <v>522</v>
      </c>
      <c r="J1854">
        <v>18085.05</v>
      </c>
      <c r="K1854">
        <v>13359.92</v>
      </c>
      <c r="L1854">
        <v>11758.85</v>
      </c>
      <c r="M1854">
        <v>7237.2466999999997</v>
      </c>
      <c r="N1854">
        <v>194</v>
      </c>
      <c r="O1854">
        <v>194</v>
      </c>
      <c r="P1854">
        <v>282</v>
      </c>
      <c r="Q1854">
        <v>8774.42</v>
      </c>
      <c r="R1854">
        <v>6226.27</v>
      </c>
      <c r="S1854">
        <v>5079.42</v>
      </c>
      <c r="T1854">
        <v>4291.1206000000002</v>
      </c>
      <c r="U1854">
        <v>194</v>
      </c>
      <c r="V1854">
        <v>203</v>
      </c>
      <c r="W1854">
        <v>240</v>
      </c>
      <c r="X1854">
        <v>9310.6299999999992</v>
      </c>
      <c r="Y1854">
        <v>7133.65</v>
      </c>
      <c r="Z1854">
        <v>6679.43</v>
      </c>
      <c r="AA1854">
        <v>2946.1261</v>
      </c>
      <c r="AB1854">
        <v>187</v>
      </c>
      <c r="AC1854">
        <v>194</v>
      </c>
      <c r="AD1854">
        <v>165</v>
      </c>
      <c r="AE1854">
        <v>190</v>
      </c>
      <c r="AF1854">
        <v>187</v>
      </c>
      <c r="AG1854">
        <v>194</v>
      </c>
      <c r="AH1854">
        <v>165</v>
      </c>
      <c r="AI1854">
        <v>190</v>
      </c>
      <c r="AJ1854">
        <v>187</v>
      </c>
      <c r="AK1854">
        <v>194</v>
      </c>
      <c r="AL1854">
        <v>165</v>
      </c>
      <c r="AM1854">
        <v>190</v>
      </c>
    </row>
    <row r="1855" spans="1:39" x14ac:dyDescent="0.15">
      <c r="A1855" t="s">
        <v>226</v>
      </c>
      <c r="B1855">
        <v>100</v>
      </c>
      <c r="C1855">
        <v>2</v>
      </c>
      <c r="D1855">
        <v>1</v>
      </c>
      <c r="E1855" t="s">
        <v>32</v>
      </c>
      <c r="F1855" t="s">
        <v>206</v>
      </c>
      <c r="G1855">
        <v>2</v>
      </c>
      <c r="H1855">
        <v>4</v>
      </c>
      <c r="I1855">
        <v>5</v>
      </c>
      <c r="J1855">
        <v>210.98</v>
      </c>
      <c r="K1855">
        <v>152.18</v>
      </c>
      <c r="L1855">
        <v>152.18</v>
      </c>
      <c r="M1855">
        <v>64.128399999999999</v>
      </c>
      <c r="N1855">
        <v>2</v>
      </c>
      <c r="O1855">
        <v>2</v>
      </c>
      <c r="P1855">
        <v>3</v>
      </c>
      <c r="Q1855">
        <v>121</v>
      </c>
      <c r="R1855">
        <v>84.7</v>
      </c>
      <c r="S1855">
        <v>84.7</v>
      </c>
      <c r="T1855">
        <v>27.538399999999999</v>
      </c>
      <c r="U1855">
        <v>2</v>
      </c>
      <c r="V1855">
        <v>2</v>
      </c>
      <c r="W1855">
        <v>2</v>
      </c>
      <c r="X1855">
        <v>89.98</v>
      </c>
      <c r="Y1855">
        <v>67.48</v>
      </c>
      <c r="Z1855">
        <v>67.48</v>
      </c>
      <c r="AA1855">
        <v>36.590000000000003</v>
      </c>
      <c r="AB1855">
        <v>2</v>
      </c>
      <c r="AC1855">
        <v>2</v>
      </c>
      <c r="AD1855">
        <v>2</v>
      </c>
      <c r="AE1855">
        <v>2</v>
      </c>
      <c r="AF1855">
        <v>2</v>
      </c>
      <c r="AG1855">
        <v>2</v>
      </c>
      <c r="AH1855">
        <v>2</v>
      </c>
      <c r="AI1855">
        <v>2</v>
      </c>
      <c r="AJ1855">
        <v>2</v>
      </c>
      <c r="AK1855">
        <v>2</v>
      </c>
      <c r="AL1855">
        <v>2</v>
      </c>
      <c r="AM1855">
        <v>2</v>
      </c>
    </row>
    <row r="1856" spans="1:39" x14ac:dyDescent="0.15">
      <c r="A1856" t="s">
        <v>226</v>
      </c>
      <c r="B1856">
        <v>100</v>
      </c>
      <c r="C1856">
        <v>2</v>
      </c>
      <c r="D1856">
        <v>2</v>
      </c>
      <c r="E1856" t="s">
        <v>28</v>
      </c>
      <c r="F1856" t="s">
        <v>206</v>
      </c>
      <c r="G1856">
        <v>30</v>
      </c>
      <c r="H1856">
        <v>62</v>
      </c>
      <c r="I1856">
        <v>77</v>
      </c>
      <c r="J1856">
        <v>2617.4299999999998</v>
      </c>
      <c r="K1856">
        <v>2076.6</v>
      </c>
      <c r="L1856">
        <v>1967.14</v>
      </c>
      <c r="M1856">
        <v>1114.7568000000001</v>
      </c>
      <c r="N1856">
        <v>30</v>
      </c>
      <c r="O1856">
        <v>31</v>
      </c>
      <c r="P1856">
        <v>43</v>
      </c>
      <c r="Q1856">
        <v>1310.6500000000001</v>
      </c>
      <c r="R1856">
        <v>1038.55</v>
      </c>
      <c r="S1856">
        <v>929.09</v>
      </c>
      <c r="T1856">
        <v>663.54679999999996</v>
      </c>
      <c r="U1856">
        <v>30</v>
      </c>
      <c r="V1856">
        <v>31</v>
      </c>
      <c r="W1856">
        <v>34</v>
      </c>
      <c r="X1856">
        <v>1306.78</v>
      </c>
      <c r="Y1856">
        <v>1038.05</v>
      </c>
      <c r="Z1856">
        <v>1038.05</v>
      </c>
      <c r="AA1856">
        <v>451.21</v>
      </c>
      <c r="AB1856">
        <v>30</v>
      </c>
      <c r="AC1856">
        <v>30</v>
      </c>
      <c r="AD1856">
        <v>19</v>
      </c>
      <c r="AE1856">
        <v>28</v>
      </c>
      <c r="AF1856">
        <v>30</v>
      </c>
      <c r="AG1856">
        <v>30</v>
      </c>
      <c r="AH1856">
        <v>19</v>
      </c>
      <c r="AI1856">
        <v>28</v>
      </c>
      <c r="AJ1856">
        <v>30</v>
      </c>
      <c r="AK1856">
        <v>30</v>
      </c>
      <c r="AL1856">
        <v>19</v>
      </c>
      <c r="AM1856">
        <v>28</v>
      </c>
    </row>
    <row r="1857" spans="1:39" x14ac:dyDescent="0.15">
      <c r="A1857" t="s">
        <v>226</v>
      </c>
      <c r="B1857">
        <v>100</v>
      </c>
      <c r="C1857">
        <v>2</v>
      </c>
      <c r="D1857">
        <v>2</v>
      </c>
      <c r="E1857" t="s">
        <v>30</v>
      </c>
      <c r="F1857" t="s">
        <v>206</v>
      </c>
      <c r="G1857">
        <v>2</v>
      </c>
      <c r="H1857">
        <v>4</v>
      </c>
      <c r="I1857">
        <v>11</v>
      </c>
      <c r="J1857">
        <v>173.9</v>
      </c>
      <c r="K1857">
        <v>134.9</v>
      </c>
      <c r="L1857">
        <v>134.9</v>
      </c>
      <c r="M1857">
        <v>86.552999999999997</v>
      </c>
      <c r="N1857">
        <v>2</v>
      </c>
      <c r="O1857">
        <v>2</v>
      </c>
      <c r="P1857">
        <v>8</v>
      </c>
      <c r="Q1857">
        <v>109.92</v>
      </c>
      <c r="R1857">
        <v>76.92</v>
      </c>
      <c r="S1857">
        <v>76.92</v>
      </c>
      <c r="T1857">
        <v>70.742999999999995</v>
      </c>
      <c r="U1857">
        <v>2</v>
      </c>
      <c r="V1857">
        <v>2</v>
      </c>
      <c r="W1857">
        <v>3</v>
      </c>
      <c r="X1857">
        <v>63.98</v>
      </c>
      <c r="Y1857">
        <v>57.98</v>
      </c>
      <c r="Z1857">
        <v>57.98</v>
      </c>
      <c r="AA1857">
        <v>15.81</v>
      </c>
      <c r="AB1857">
        <v>2</v>
      </c>
      <c r="AC1857">
        <v>2</v>
      </c>
      <c r="AD1857">
        <v>2</v>
      </c>
      <c r="AE1857">
        <v>2</v>
      </c>
      <c r="AF1857">
        <v>2</v>
      </c>
      <c r="AG1857">
        <v>2</v>
      </c>
      <c r="AH1857">
        <v>2</v>
      </c>
      <c r="AI1857">
        <v>2</v>
      </c>
      <c r="AJ1857">
        <v>2</v>
      </c>
      <c r="AK1857">
        <v>2</v>
      </c>
      <c r="AL1857">
        <v>2</v>
      </c>
      <c r="AM1857">
        <v>2</v>
      </c>
    </row>
    <row r="1858" spans="1:39" x14ac:dyDescent="0.15">
      <c r="A1858" t="s">
        <v>226</v>
      </c>
      <c r="B1858">
        <v>100</v>
      </c>
      <c r="C1858">
        <v>2</v>
      </c>
      <c r="D1858">
        <v>2</v>
      </c>
      <c r="E1858" t="s">
        <v>29</v>
      </c>
      <c r="F1858" t="s">
        <v>206</v>
      </c>
      <c r="G1858">
        <v>13</v>
      </c>
      <c r="H1858">
        <v>27</v>
      </c>
      <c r="I1858">
        <v>34</v>
      </c>
      <c r="J1858">
        <v>1184.76</v>
      </c>
      <c r="K1858">
        <v>896.58</v>
      </c>
      <c r="L1858">
        <v>754.45</v>
      </c>
      <c r="M1858">
        <v>507.88830000000002</v>
      </c>
      <c r="N1858">
        <v>13</v>
      </c>
      <c r="O1858">
        <v>13</v>
      </c>
      <c r="P1858">
        <v>17</v>
      </c>
      <c r="Q1858">
        <v>551.86</v>
      </c>
      <c r="R1858">
        <v>403.79</v>
      </c>
      <c r="S1858">
        <v>261.66000000000003</v>
      </c>
      <c r="T1858">
        <v>284.62830000000002</v>
      </c>
      <c r="U1858">
        <v>13</v>
      </c>
      <c r="V1858">
        <v>14</v>
      </c>
      <c r="W1858">
        <v>17</v>
      </c>
      <c r="X1858">
        <v>632.9</v>
      </c>
      <c r="Y1858">
        <v>492.79</v>
      </c>
      <c r="Z1858">
        <v>492.79</v>
      </c>
      <c r="AA1858">
        <v>223.26</v>
      </c>
      <c r="AB1858">
        <v>11</v>
      </c>
      <c r="AC1858">
        <v>13</v>
      </c>
      <c r="AD1858">
        <v>7</v>
      </c>
      <c r="AE1858">
        <v>13</v>
      </c>
      <c r="AF1858">
        <v>11</v>
      </c>
      <c r="AG1858">
        <v>13</v>
      </c>
      <c r="AH1858">
        <v>7</v>
      </c>
      <c r="AI1858">
        <v>13</v>
      </c>
      <c r="AJ1858">
        <v>11</v>
      </c>
      <c r="AK1858">
        <v>13</v>
      </c>
      <c r="AL1858">
        <v>7</v>
      </c>
      <c r="AM1858">
        <v>13</v>
      </c>
    </row>
    <row r="1859" spans="1:39" x14ac:dyDescent="0.15">
      <c r="A1859" t="s">
        <v>227</v>
      </c>
      <c r="B1859">
        <v>-1</v>
      </c>
      <c r="C1859">
        <v>0</v>
      </c>
      <c r="D1859">
        <v>0</v>
      </c>
      <c r="E1859" t="s">
        <v>28</v>
      </c>
      <c r="F1859" t="s">
        <v>206</v>
      </c>
      <c r="G1859">
        <v>0</v>
      </c>
      <c r="H1859">
        <v>23409</v>
      </c>
      <c r="I1859">
        <v>48203</v>
      </c>
      <c r="J1859">
        <v>2790049.52</v>
      </c>
      <c r="K1859">
        <v>2295384.2200000002</v>
      </c>
      <c r="L1859">
        <v>2236646.3199999998</v>
      </c>
      <c r="M1859">
        <v>742871.22089999996</v>
      </c>
      <c r="N1859">
        <v>0</v>
      </c>
      <c r="O1859">
        <v>104</v>
      </c>
      <c r="P1859">
        <v>387</v>
      </c>
      <c r="Q1859">
        <v>21247.74</v>
      </c>
      <c r="R1859">
        <v>16587.080000000002</v>
      </c>
      <c r="S1859">
        <v>15786.61</v>
      </c>
      <c r="T1859">
        <v>7054.7106999999996</v>
      </c>
      <c r="U1859">
        <v>0</v>
      </c>
      <c r="V1859">
        <v>23305</v>
      </c>
      <c r="W1859">
        <v>47816</v>
      </c>
      <c r="X1859">
        <v>2768801.78</v>
      </c>
      <c r="Y1859">
        <v>2278797.14</v>
      </c>
      <c r="Z1859">
        <v>2220859.71</v>
      </c>
      <c r="AA1859">
        <v>735816.51020000002</v>
      </c>
      <c r="AB1859">
        <v>0</v>
      </c>
      <c r="AC1859">
        <v>0</v>
      </c>
      <c r="AD1859">
        <v>0</v>
      </c>
      <c r="AE1859">
        <v>0</v>
      </c>
      <c r="AF1859">
        <v>0</v>
      </c>
      <c r="AG1859">
        <v>0</v>
      </c>
      <c r="AH1859">
        <v>0</v>
      </c>
      <c r="AI1859">
        <v>0</v>
      </c>
      <c r="AJ1859">
        <v>0</v>
      </c>
      <c r="AK1859">
        <v>0</v>
      </c>
      <c r="AL1859">
        <v>0</v>
      </c>
      <c r="AM1859">
        <v>0</v>
      </c>
    </row>
    <row r="1860" spans="1:39" x14ac:dyDescent="0.15">
      <c r="A1860" t="s">
        <v>227</v>
      </c>
      <c r="B1860">
        <v>5</v>
      </c>
      <c r="C1860">
        <v>1</v>
      </c>
      <c r="D1860">
        <v>0</v>
      </c>
      <c r="E1860" t="s">
        <v>28</v>
      </c>
      <c r="F1860" t="s">
        <v>206</v>
      </c>
      <c r="G1860">
        <v>468</v>
      </c>
      <c r="H1860">
        <v>978</v>
      </c>
      <c r="I1860">
        <v>6245</v>
      </c>
      <c r="J1860">
        <v>426257.72</v>
      </c>
      <c r="K1860">
        <v>352720.02</v>
      </c>
      <c r="L1860">
        <v>326886.49</v>
      </c>
      <c r="M1860">
        <v>114510.1897</v>
      </c>
      <c r="N1860">
        <v>189</v>
      </c>
      <c r="O1860">
        <v>360</v>
      </c>
      <c r="P1860">
        <v>2576</v>
      </c>
      <c r="Q1860">
        <v>184883.42</v>
      </c>
      <c r="R1860">
        <v>150963.82</v>
      </c>
      <c r="S1860">
        <v>137988.13</v>
      </c>
      <c r="T1860">
        <v>52621.3606</v>
      </c>
      <c r="U1860">
        <v>279</v>
      </c>
      <c r="V1860">
        <v>618</v>
      </c>
      <c r="W1860">
        <v>3669</v>
      </c>
      <c r="X1860">
        <v>241374.3</v>
      </c>
      <c r="Y1860">
        <v>201756.2</v>
      </c>
      <c r="Z1860">
        <v>188898.36</v>
      </c>
      <c r="AA1860">
        <v>61888.829100000003</v>
      </c>
      <c r="AB1860">
        <v>448</v>
      </c>
      <c r="AC1860">
        <v>378</v>
      </c>
      <c r="AD1860">
        <v>324</v>
      </c>
      <c r="AE1860">
        <v>278</v>
      </c>
      <c r="AF1860">
        <v>188</v>
      </c>
      <c r="AG1860">
        <v>176</v>
      </c>
      <c r="AH1860">
        <v>158</v>
      </c>
      <c r="AI1860">
        <v>118</v>
      </c>
      <c r="AJ1860">
        <v>260</v>
      </c>
      <c r="AK1860">
        <v>202</v>
      </c>
      <c r="AL1860">
        <v>166</v>
      </c>
      <c r="AM1860">
        <v>160</v>
      </c>
    </row>
    <row r="1861" spans="1:39" x14ac:dyDescent="0.15">
      <c r="A1861" t="s">
        <v>227</v>
      </c>
      <c r="B1861">
        <v>5</v>
      </c>
      <c r="C1861">
        <v>1</v>
      </c>
      <c r="D1861">
        <v>0</v>
      </c>
      <c r="E1861" t="s">
        <v>30</v>
      </c>
      <c r="F1861" t="s">
        <v>206</v>
      </c>
      <c r="G1861">
        <v>1</v>
      </c>
      <c r="H1861">
        <v>2</v>
      </c>
      <c r="I1861">
        <v>9</v>
      </c>
      <c r="J1861">
        <v>550.95000000000005</v>
      </c>
      <c r="K1861">
        <v>519.45000000000005</v>
      </c>
      <c r="L1861">
        <v>519.45000000000005</v>
      </c>
      <c r="M1861">
        <v>175.94030000000001</v>
      </c>
      <c r="N1861">
        <v>1</v>
      </c>
      <c r="O1861">
        <v>2</v>
      </c>
      <c r="P1861">
        <v>9</v>
      </c>
      <c r="Q1861">
        <v>550.95000000000005</v>
      </c>
      <c r="R1861">
        <v>519.45000000000005</v>
      </c>
      <c r="S1861">
        <v>519.45000000000005</v>
      </c>
      <c r="T1861">
        <v>175.94030000000001</v>
      </c>
      <c r="U1861">
        <v>0</v>
      </c>
      <c r="V1861">
        <v>0</v>
      </c>
      <c r="W1861">
        <v>0</v>
      </c>
      <c r="X1861">
        <v>0</v>
      </c>
      <c r="Y1861">
        <v>0</v>
      </c>
      <c r="Z1861">
        <v>0</v>
      </c>
      <c r="AA1861">
        <v>0</v>
      </c>
      <c r="AB1861">
        <v>1</v>
      </c>
      <c r="AC1861">
        <v>1</v>
      </c>
      <c r="AD1861">
        <v>1</v>
      </c>
      <c r="AE1861">
        <v>1</v>
      </c>
      <c r="AF1861">
        <v>1</v>
      </c>
      <c r="AG1861">
        <v>1</v>
      </c>
      <c r="AH1861">
        <v>1</v>
      </c>
      <c r="AI1861">
        <v>1</v>
      </c>
      <c r="AJ1861">
        <v>0</v>
      </c>
      <c r="AK1861">
        <v>0</v>
      </c>
      <c r="AL1861">
        <v>0</v>
      </c>
      <c r="AM1861">
        <v>0</v>
      </c>
    </row>
    <row r="1862" spans="1:39" x14ac:dyDescent="0.15">
      <c r="A1862" t="s">
        <v>227</v>
      </c>
      <c r="B1862">
        <v>5</v>
      </c>
      <c r="C1862">
        <v>1</v>
      </c>
      <c r="D1862">
        <v>0</v>
      </c>
      <c r="E1862" t="s">
        <v>29</v>
      </c>
      <c r="F1862" t="s">
        <v>206</v>
      </c>
      <c r="G1862">
        <v>11</v>
      </c>
      <c r="H1862">
        <v>23</v>
      </c>
      <c r="I1862">
        <v>208</v>
      </c>
      <c r="J1862">
        <v>9931.92</v>
      </c>
      <c r="K1862">
        <v>7734.2</v>
      </c>
      <c r="L1862">
        <v>7588.12</v>
      </c>
      <c r="M1862">
        <v>3521.1623</v>
      </c>
      <c r="N1862">
        <v>7</v>
      </c>
      <c r="O1862">
        <v>16</v>
      </c>
      <c r="P1862">
        <v>145</v>
      </c>
      <c r="Q1862">
        <v>6164.97</v>
      </c>
      <c r="R1862">
        <v>4475.12</v>
      </c>
      <c r="S1862">
        <v>4329.04</v>
      </c>
      <c r="T1862">
        <v>2588.3123000000001</v>
      </c>
      <c r="U1862">
        <v>4</v>
      </c>
      <c r="V1862">
        <v>7</v>
      </c>
      <c r="W1862">
        <v>63</v>
      </c>
      <c r="X1862">
        <v>3766.95</v>
      </c>
      <c r="Y1862">
        <v>3259.08</v>
      </c>
      <c r="Z1862">
        <v>3259.08</v>
      </c>
      <c r="AA1862">
        <v>932.85</v>
      </c>
      <c r="AB1862">
        <v>10</v>
      </c>
      <c r="AC1862">
        <v>10</v>
      </c>
      <c r="AD1862">
        <v>8</v>
      </c>
      <c r="AE1862">
        <v>11</v>
      </c>
      <c r="AF1862">
        <v>6</v>
      </c>
      <c r="AG1862">
        <v>6</v>
      </c>
      <c r="AH1862">
        <v>5</v>
      </c>
      <c r="AI1862">
        <v>7</v>
      </c>
      <c r="AJ1862">
        <v>4</v>
      </c>
      <c r="AK1862">
        <v>4</v>
      </c>
      <c r="AL1862">
        <v>3</v>
      </c>
      <c r="AM1862">
        <v>4</v>
      </c>
    </row>
    <row r="1863" spans="1:39" x14ac:dyDescent="0.15">
      <c r="A1863" t="s">
        <v>227</v>
      </c>
      <c r="B1863">
        <v>5</v>
      </c>
      <c r="C1863">
        <v>1</v>
      </c>
      <c r="D1863">
        <v>0</v>
      </c>
      <c r="E1863" t="s">
        <v>32</v>
      </c>
      <c r="F1863" t="s">
        <v>206</v>
      </c>
      <c r="G1863">
        <v>182</v>
      </c>
      <c r="H1863">
        <v>408</v>
      </c>
      <c r="I1863">
        <v>2675</v>
      </c>
      <c r="J1863">
        <v>177333.05</v>
      </c>
      <c r="K1863">
        <v>136655.14000000001</v>
      </c>
      <c r="L1863">
        <v>131986.51</v>
      </c>
      <c r="M1863">
        <v>45515.527699999999</v>
      </c>
      <c r="N1863">
        <v>19</v>
      </c>
      <c r="O1863">
        <v>34</v>
      </c>
      <c r="P1863">
        <v>270</v>
      </c>
      <c r="Q1863">
        <v>20261.52</v>
      </c>
      <c r="R1863">
        <v>15488.11</v>
      </c>
      <c r="S1863">
        <v>15366.63</v>
      </c>
      <c r="T1863">
        <v>5889.5598</v>
      </c>
      <c r="U1863">
        <v>163</v>
      </c>
      <c r="V1863">
        <v>374</v>
      </c>
      <c r="W1863">
        <v>2405</v>
      </c>
      <c r="X1863">
        <v>157071.53</v>
      </c>
      <c r="Y1863">
        <v>121167.03</v>
      </c>
      <c r="Z1863">
        <v>116619.88</v>
      </c>
      <c r="AA1863">
        <v>39625.967900000003</v>
      </c>
      <c r="AB1863">
        <v>177</v>
      </c>
      <c r="AC1863">
        <v>136</v>
      </c>
      <c r="AD1863">
        <v>120</v>
      </c>
      <c r="AE1863">
        <v>127</v>
      </c>
      <c r="AF1863">
        <v>19</v>
      </c>
      <c r="AG1863">
        <v>17</v>
      </c>
      <c r="AH1863">
        <v>16</v>
      </c>
      <c r="AI1863">
        <v>16</v>
      </c>
      <c r="AJ1863">
        <v>158</v>
      </c>
      <c r="AK1863">
        <v>119</v>
      </c>
      <c r="AL1863">
        <v>104</v>
      </c>
      <c r="AM1863">
        <v>111</v>
      </c>
    </row>
    <row r="1864" spans="1:39" x14ac:dyDescent="0.15">
      <c r="A1864" t="s">
        <v>227</v>
      </c>
      <c r="B1864">
        <v>5</v>
      </c>
      <c r="C1864">
        <v>1</v>
      </c>
      <c r="D1864">
        <v>1</v>
      </c>
      <c r="E1864" t="s">
        <v>28</v>
      </c>
      <c r="F1864" t="s">
        <v>206</v>
      </c>
      <c r="G1864">
        <v>2806</v>
      </c>
      <c r="H1864">
        <v>7066</v>
      </c>
      <c r="I1864">
        <v>36008</v>
      </c>
      <c r="J1864">
        <v>2483101.38</v>
      </c>
      <c r="K1864">
        <v>2090897.56</v>
      </c>
      <c r="L1864">
        <v>1886483.19</v>
      </c>
      <c r="M1864">
        <v>670805.76939999999</v>
      </c>
      <c r="N1864">
        <v>1558</v>
      </c>
      <c r="O1864">
        <v>3387</v>
      </c>
      <c r="P1864">
        <v>19505</v>
      </c>
      <c r="Q1864">
        <v>1405474.49</v>
      </c>
      <c r="R1864">
        <v>1204265.1299999999</v>
      </c>
      <c r="S1864">
        <v>1084179.52</v>
      </c>
      <c r="T1864">
        <v>396322.36989999999</v>
      </c>
      <c r="U1864">
        <v>1248</v>
      </c>
      <c r="V1864">
        <v>3679</v>
      </c>
      <c r="W1864">
        <v>16503</v>
      </c>
      <c r="X1864">
        <v>1077626.8899999999</v>
      </c>
      <c r="Y1864">
        <v>886632.43</v>
      </c>
      <c r="Z1864">
        <v>802303.67</v>
      </c>
      <c r="AA1864">
        <v>274483.3995</v>
      </c>
      <c r="AB1864">
        <v>2594</v>
      </c>
      <c r="AC1864">
        <v>2626</v>
      </c>
      <c r="AD1864">
        <v>1680</v>
      </c>
      <c r="AE1864">
        <v>2460</v>
      </c>
      <c r="AF1864">
        <v>1490</v>
      </c>
      <c r="AG1864">
        <v>1508</v>
      </c>
      <c r="AH1864">
        <v>1001</v>
      </c>
      <c r="AI1864">
        <v>1426</v>
      </c>
      <c r="AJ1864">
        <v>1104</v>
      </c>
      <c r="AK1864">
        <v>1118</v>
      </c>
      <c r="AL1864">
        <v>679</v>
      </c>
      <c r="AM1864">
        <v>1034</v>
      </c>
    </row>
    <row r="1865" spans="1:39" x14ac:dyDescent="0.15">
      <c r="A1865" t="s">
        <v>227</v>
      </c>
      <c r="B1865">
        <v>5</v>
      </c>
      <c r="C1865">
        <v>1</v>
      </c>
      <c r="D1865">
        <v>1</v>
      </c>
      <c r="E1865" t="s">
        <v>30</v>
      </c>
      <c r="F1865" t="s">
        <v>206</v>
      </c>
      <c r="G1865">
        <v>376</v>
      </c>
      <c r="H1865">
        <v>1026</v>
      </c>
      <c r="I1865">
        <v>5188</v>
      </c>
      <c r="J1865">
        <v>356685.04</v>
      </c>
      <c r="K1865">
        <v>296224.26</v>
      </c>
      <c r="L1865">
        <v>266034.03000000003</v>
      </c>
      <c r="M1865">
        <v>95397.045199999993</v>
      </c>
      <c r="N1865">
        <v>189</v>
      </c>
      <c r="O1865">
        <v>444</v>
      </c>
      <c r="P1865">
        <v>2621</v>
      </c>
      <c r="Q1865">
        <v>188955.02</v>
      </c>
      <c r="R1865">
        <v>156780.68</v>
      </c>
      <c r="S1865">
        <v>142513.82999999999</v>
      </c>
      <c r="T1865">
        <v>52988.225100000003</v>
      </c>
      <c r="U1865">
        <v>187</v>
      </c>
      <c r="V1865">
        <v>582</v>
      </c>
      <c r="W1865">
        <v>2567</v>
      </c>
      <c r="X1865">
        <v>167730.01999999999</v>
      </c>
      <c r="Y1865">
        <v>139443.57999999999</v>
      </c>
      <c r="Z1865">
        <v>123520.2</v>
      </c>
      <c r="AA1865">
        <v>42408.820099999997</v>
      </c>
      <c r="AB1865">
        <v>346</v>
      </c>
      <c r="AC1865">
        <v>370</v>
      </c>
      <c r="AD1865">
        <v>238</v>
      </c>
      <c r="AE1865">
        <v>360</v>
      </c>
      <c r="AF1865">
        <v>172</v>
      </c>
      <c r="AG1865">
        <v>185</v>
      </c>
      <c r="AH1865">
        <v>140</v>
      </c>
      <c r="AI1865">
        <v>181</v>
      </c>
      <c r="AJ1865">
        <v>174</v>
      </c>
      <c r="AK1865">
        <v>185</v>
      </c>
      <c r="AL1865">
        <v>98</v>
      </c>
      <c r="AM1865">
        <v>179</v>
      </c>
    </row>
    <row r="1866" spans="1:39" x14ac:dyDescent="0.15">
      <c r="A1866" t="s">
        <v>227</v>
      </c>
      <c r="B1866">
        <v>5</v>
      </c>
      <c r="C1866">
        <v>1</v>
      </c>
      <c r="D1866">
        <v>1</v>
      </c>
      <c r="E1866" t="s">
        <v>29</v>
      </c>
      <c r="F1866" t="s">
        <v>206</v>
      </c>
      <c r="G1866">
        <v>4766</v>
      </c>
      <c r="H1866">
        <v>13560</v>
      </c>
      <c r="I1866">
        <v>66580</v>
      </c>
      <c r="J1866">
        <v>4458780.09</v>
      </c>
      <c r="K1866">
        <v>3521407.54</v>
      </c>
      <c r="L1866">
        <v>3119753.46</v>
      </c>
      <c r="M1866">
        <v>1193846.8740000001</v>
      </c>
      <c r="N1866">
        <v>1769</v>
      </c>
      <c r="O1866">
        <v>4328</v>
      </c>
      <c r="P1866">
        <v>24693</v>
      </c>
      <c r="Q1866">
        <v>1729331.97</v>
      </c>
      <c r="R1866">
        <v>1363427.02</v>
      </c>
      <c r="S1866">
        <v>1209744.47</v>
      </c>
      <c r="T1866">
        <v>496599.65639999998</v>
      </c>
      <c r="U1866">
        <v>2997</v>
      </c>
      <c r="V1866">
        <v>9232</v>
      </c>
      <c r="W1866">
        <v>41887</v>
      </c>
      <c r="X1866">
        <v>2729448.12</v>
      </c>
      <c r="Y1866">
        <v>2157980.52</v>
      </c>
      <c r="Z1866">
        <v>1910008.99</v>
      </c>
      <c r="AA1866">
        <v>697247.21759999997</v>
      </c>
      <c r="AB1866">
        <v>4558</v>
      </c>
      <c r="AC1866">
        <v>4502</v>
      </c>
      <c r="AD1866">
        <v>3140</v>
      </c>
      <c r="AE1866">
        <v>4551</v>
      </c>
      <c r="AF1866">
        <v>1703</v>
      </c>
      <c r="AG1866">
        <v>1685</v>
      </c>
      <c r="AH1866">
        <v>1290</v>
      </c>
      <c r="AI1866">
        <v>1697</v>
      </c>
      <c r="AJ1866">
        <v>2855</v>
      </c>
      <c r="AK1866">
        <v>2817</v>
      </c>
      <c r="AL1866">
        <v>1850</v>
      </c>
      <c r="AM1866">
        <v>2854</v>
      </c>
    </row>
    <row r="1867" spans="1:39" x14ac:dyDescent="0.15">
      <c r="A1867" t="s">
        <v>227</v>
      </c>
      <c r="B1867">
        <v>5</v>
      </c>
      <c r="C1867">
        <v>1</v>
      </c>
      <c r="D1867">
        <v>1</v>
      </c>
      <c r="E1867" t="s">
        <v>32</v>
      </c>
      <c r="F1867" t="s">
        <v>206</v>
      </c>
      <c r="G1867">
        <v>261</v>
      </c>
      <c r="H1867">
        <v>677</v>
      </c>
      <c r="I1867">
        <v>3696</v>
      </c>
      <c r="J1867">
        <v>247513.74</v>
      </c>
      <c r="K1867">
        <v>192413.27</v>
      </c>
      <c r="L1867">
        <v>172776.1</v>
      </c>
      <c r="M1867">
        <v>64246.777499999997</v>
      </c>
      <c r="N1867">
        <v>41</v>
      </c>
      <c r="O1867">
        <v>100</v>
      </c>
      <c r="P1867">
        <v>584</v>
      </c>
      <c r="Q1867">
        <v>41393.14</v>
      </c>
      <c r="R1867">
        <v>32428.36</v>
      </c>
      <c r="S1867">
        <v>28442.33</v>
      </c>
      <c r="T1867">
        <v>12147.6224</v>
      </c>
      <c r="U1867">
        <v>220</v>
      </c>
      <c r="V1867">
        <v>577</v>
      </c>
      <c r="W1867">
        <v>3112</v>
      </c>
      <c r="X1867">
        <v>206120.6</v>
      </c>
      <c r="Y1867">
        <v>159984.91</v>
      </c>
      <c r="Z1867">
        <v>144333.76999999999</v>
      </c>
      <c r="AA1867">
        <v>52099.155100000004</v>
      </c>
      <c r="AB1867">
        <v>255</v>
      </c>
      <c r="AC1867">
        <v>237</v>
      </c>
      <c r="AD1867">
        <v>154</v>
      </c>
      <c r="AE1867">
        <v>243</v>
      </c>
      <c r="AF1867">
        <v>39</v>
      </c>
      <c r="AG1867">
        <v>37</v>
      </c>
      <c r="AH1867">
        <v>31</v>
      </c>
      <c r="AI1867">
        <v>36</v>
      </c>
      <c r="AJ1867">
        <v>216</v>
      </c>
      <c r="AK1867">
        <v>200</v>
      </c>
      <c r="AL1867">
        <v>123</v>
      </c>
      <c r="AM1867">
        <v>207</v>
      </c>
    </row>
    <row r="1868" spans="1:39" x14ac:dyDescent="0.15">
      <c r="A1868" t="s">
        <v>227</v>
      </c>
      <c r="B1868">
        <v>5</v>
      </c>
      <c r="C1868">
        <v>1</v>
      </c>
      <c r="D1868">
        <v>2</v>
      </c>
      <c r="E1868" t="s">
        <v>28</v>
      </c>
      <c r="F1868" t="s">
        <v>206</v>
      </c>
      <c r="G1868">
        <v>494</v>
      </c>
      <c r="H1868">
        <v>970</v>
      </c>
      <c r="I1868">
        <v>6006</v>
      </c>
      <c r="J1868">
        <v>413304.51</v>
      </c>
      <c r="K1868">
        <v>357447.14</v>
      </c>
      <c r="L1868">
        <v>321903.27</v>
      </c>
      <c r="M1868">
        <v>111256.754</v>
      </c>
      <c r="N1868">
        <v>212</v>
      </c>
      <c r="O1868">
        <v>353</v>
      </c>
      <c r="P1868">
        <v>2657</v>
      </c>
      <c r="Q1868">
        <v>192220.16</v>
      </c>
      <c r="R1868">
        <v>165704.84</v>
      </c>
      <c r="S1868">
        <v>148324.24</v>
      </c>
      <c r="T1868">
        <v>55024.429300000003</v>
      </c>
      <c r="U1868">
        <v>282</v>
      </c>
      <c r="V1868">
        <v>617</v>
      </c>
      <c r="W1868">
        <v>3349</v>
      </c>
      <c r="X1868">
        <v>221084.35</v>
      </c>
      <c r="Y1868">
        <v>191742.3</v>
      </c>
      <c r="Z1868">
        <v>173579.03</v>
      </c>
      <c r="AA1868">
        <v>56232.324699999997</v>
      </c>
      <c r="AB1868">
        <v>470</v>
      </c>
      <c r="AC1868">
        <v>442</v>
      </c>
      <c r="AD1868">
        <v>237</v>
      </c>
      <c r="AE1868">
        <v>432</v>
      </c>
      <c r="AF1868">
        <v>199</v>
      </c>
      <c r="AG1868">
        <v>199</v>
      </c>
      <c r="AH1868">
        <v>116</v>
      </c>
      <c r="AI1868">
        <v>197</v>
      </c>
      <c r="AJ1868">
        <v>271</v>
      </c>
      <c r="AK1868">
        <v>243</v>
      </c>
      <c r="AL1868">
        <v>121</v>
      </c>
      <c r="AM1868">
        <v>235</v>
      </c>
    </row>
    <row r="1869" spans="1:39" x14ac:dyDescent="0.15">
      <c r="A1869" t="s">
        <v>227</v>
      </c>
      <c r="B1869">
        <v>5</v>
      </c>
      <c r="C1869">
        <v>1</v>
      </c>
      <c r="D1869">
        <v>2</v>
      </c>
      <c r="E1869" t="s">
        <v>30</v>
      </c>
      <c r="F1869" t="s">
        <v>206</v>
      </c>
      <c r="G1869">
        <v>85</v>
      </c>
      <c r="H1869">
        <v>177</v>
      </c>
      <c r="I1869">
        <v>978</v>
      </c>
      <c r="J1869">
        <v>70155.17</v>
      </c>
      <c r="K1869">
        <v>59301</v>
      </c>
      <c r="L1869">
        <v>51735.66</v>
      </c>
      <c r="M1869">
        <v>18573.2693</v>
      </c>
      <c r="N1869">
        <v>39</v>
      </c>
      <c r="O1869">
        <v>71</v>
      </c>
      <c r="P1869">
        <v>431</v>
      </c>
      <c r="Q1869">
        <v>32041.1</v>
      </c>
      <c r="R1869">
        <v>27123.18</v>
      </c>
      <c r="S1869">
        <v>24305.24</v>
      </c>
      <c r="T1869">
        <v>8793.9455999999991</v>
      </c>
      <c r="U1869">
        <v>46</v>
      </c>
      <c r="V1869">
        <v>106</v>
      </c>
      <c r="W1869">
        <v>547</v>
      </c>
      <c r="X1869">
        <v>38114.07</v>
      </c>
      <c r="Y1869">
        <v>32177.82</v>
      </c>
      <c r="Z1869">
        <v>27430.42</v>
      </c>
      <c r="AA1869">
        <v>9779.3237000000008</v>
      </c>
      <c r="AB1869">
        <v>80</v>
      </c>
      <c r="AC1869">
        <v>76</v>
      </c>
      <c r="AD1869">
        <v>40</v>
      </c>
      <c r="AE1869">
        <v>85</v>
      </c>
      <c r="AF1869">
        <v>38</v>
      </c>
      <c r="AG1869">
        <v>36</v>
      </c>
      <c r="AH1869">
        <v>17</v>
      </c>
      <c r="AI1869">
        <v>39</v>
      </c>
      <c r="AJ1869">
        <v>42</v>
      </c>
      <c r="AK1869">
        <v>40</v>
      </c>
      <c r="AL1869">
        <v>23</v>
      </c>
      <c r="AM1869">
        <v>46</v>
      </c>
    </row>
    <row r="1870" spans="1:39" x14ac:dyDescent="0.15">
      <c r="A1870" t="s">
        <v>227</v>
      </c>
      <c r="B1870">
        <v>5</v>
      </c>
      <c r="C1870">
        <v>1</v>
      </c>
      <c r="D1870">
        <v>2</v>
      </c>
      <c r="E1870" t="s">
        <v>29</v>
      </c>
      <c r="F1870" t="s">
        <v>206</v>
      </c>
      <c r="G1870">
        <v>399</v>
      </c>
      <c r="H1870">
        <v>830</v>
      </c>
      <c r="I1870">
        <v>5397</v>
      </c>
      <c r="J1870">
        <v>371592.59</v>
      </c>
      <c r="K1870">
        <v>298077</v>
      </c>
      <c r="L1870">
        <v>268992.90000000002</v>
      </c>
      <c r="M1870">
        <v>98926.306700000001</v>
      </c>
      <c r="N1870">
        <v>127</v>
      </c>
      <c r="O1870">
        <v>194</v>
      </c>
      <c r="P1870">
        <v>1595</v>
      </c>
      <c r="Q1870">
        <v>117504.65</v>
      </c>
      <c r="R1870">
        <v>94299.46</v>
      </c>
      <c r="S1870">
        <v>84941.07</v>
      </c>
      <c r="T1870">
        <v>33837.002999999997</v>
      </c>
      <c r="U1870">
        <v>272</v>
      </c>
      <c r="V1870">
        <v>636</v>
      </c>
      <c r="W1870">
        <v>3802</v>
      </c>
      <c r="X1870">
        <v>254087.94</v>
      </c>
      <c r="Y1870">
        <v>203777.54</v>
      </c>
      <c r="Z1870">
        <v>184051.83</v>
      </c>
      <c r="AA1870">
        <v>65089.303699999997</v>
      </c>
      <c r="AB1870">
        <v>381</v>
      </c>
      <c r="AC1870">
        <v>362</v>
      </c>
      <c r="AD1870">
        <v>197</v>
      </c>
      <c r="AE1870">
        <v>386</v>
      </c>
      <c r="AF1870">
        <v>123</v>
      </c>
      <c r="AG1870">
        <v>119</v>
      </c>
      <c r="AH1870">
        <v>65</v>
      </c>
      <c r="AI1870">
        <v>124</v>
      </c>
      <c r="AJ1870">
        <v>258</v>
      </c>
      <c r="AK1870">
        <v>243</v>
      </c>
      <c r="AL1870">
        <v>132</v>
      </c>
      <c r="AM1870">
        <v>262</v>
      </c>
    </row>
    <row r="1871" spans="1:39" x14ac:dyDescent="0.15">
      <c r="A1871" t="s">
        <v>227</v>
      </c>
      <c r="B1871">
        <v>5</v>
      </c>
      <c r="C1871">
        <v>1</v>
      </c>
      <c r="D1871">
        <v>2</v>
      </c>
      <c r="E1871" t="s">
        <v>32</v>
      </c>
      <c r="F1871" t="s">
        <v>206</v>
      </c>
      <c r="G1871">
        <v>124</v>
      </c>
      <c r="H1871">
        <v>283</v>
      </c>
      <c r="I1871">
        <v>1752</v>
      </c>
      <c r="J1871">
        <v>114028.95</v>
      </c>
      <c r="K1871">
        <v>88112.99</v>
      </c>
      <c r="L1871">
        <v>80556.639999999999</v>
      </c>
      <c r="M1871">
        <v>29464.161800000002</v>
      </c>
      <c r="N1871">
        <v>21</v>
      </c>
      <c r="O1871">
        <v>35</v>
      </c>
      <c r="P1871">
        <v>279</v>
      </c>
      <c r="Q1871">
        <v>18318.07</v>
      </c>
      <c r="R1871">
        <v>14203.38</v>
      </c>
      <c r="S1871">
        <v>11205.67</v>
      </c>
      <c r="T1871">
        <v>5352.3089</v>
      </c>
      <c r="U1871">
        <v>103</v>
      </c>
      <c r="V1871">
        <v>248</v>
      </c>
      <c r="W1871">
        <v>1473</v>
      </c>
      <c r="X1871">
        <v>95710.88</v>
      </c>
      <c r="Y1871">
        <v>73909.61</v>
      </c>
      <c r="Z1871">
        <v>69350.97</v>
      </c>
      <c r="AA1871">
        <v>24111.852900000002</v>
      </c>
      <c r="AB1871">
        <v>120</v>
      </c>
      <c r="AC1871">
        <v>103</v>
      </c>
      <c r="AD1871">
        <v>57</v>
      </c>
      <c r="AE1871">
        <v>108</v>
      </c>
      <c r="AF1871">
        <v>19</v>
      </c>
      <c r="AG1871">
        <v>20</v>
      </c>
      <c r="AH1871">
        <v>13</v>
      </c>
      <c r="AI1871">
        <v>21</v>
      </c>
      <c r="AJ1871">
        <v>101</v>
      </c>
      <c r="AK1871">
        <v>83</v>
      </c>
      <c r="AL1871">
        <v>44</v>
      </c>
      <c r="AM1871">
        <v>87</v>
      </c>
    </row>
    <row r="1872" spans="1:39" x14ac:dyDescent="0.15">
      <c r="A1872" t="s">
        <v>227</v>
      </c>
      <c r="B1872">
        <v>5</v>
      </c>
      <c r="C1872">
        <v>2</v>
      </c>
      <c r="D1872">
        <v>0</v>
      </c>
      <c r="E1872" t="s">
        <v>28</v>
      </c>
      <c r="F1872" t="s">
        <v>206</v>
      </c>
      <c r="G1872">
        <v>78</v>
      </c>
      <c r="H1872">
        <v>277</v>
      </c>
      <c r="I1872">
        <v>1106</v>
      </c>
      <c r="J1872">
        <v>70569.66</v>
      </c>
      <c r="K1872">
        <v>57352</v>
      </c>
      <c r="L1872">
        <v>48417.67</v>
      </c>
      <c r="M1872">
        <v>19726.145199999999</v>
      </c>
      <c r="N1872">
        <v>78</v>
      </c>
      <c r="O1872">
        <v>121</v>
      </c>
      <c r="P1872">
        <v>517</v>
      </c>
      <c r="Q1872">
        <v>33518.050000000003</v>
      </c>
      <c r="R1872">
        <v>26574.67</v>
      </c>
      <c r="S1872">
        <v>18995.46</v>
      </c>
      <c r="T1872">
        <v>9866.4292999999998</v>
      </c>
      <c r="U1872">
        <v>78</v>
      </c>
      <c r="V1872">
        <v>156</v>
      </c>
      <c r="W1872">
        <v>589</v>
      </c>
      <c r="X1872">
        <v>37051.61</v>
      </c>
      <c r="Y1872">
        <v>30777.33</v>
      </c>
      <c r="Z1872">
        <v>29422.21</v>
      </c>
      <c r="AA1872">
        <v>9859.7158999999992</v>
      </c>
      <c r="AB1872">
        <v>77</v>
      </c>
      <c r="AC1872">
        <v>76</v>
      </c>
      <c r="AD1872">
        <v>68</v>
      </c>
      <c r="AE1872">
        <v>62</v>
      </c>
      <c r="AF1872">
        <v>77</v>
      </c>
      <c r="AG1872">
        <v>76</v>
      </c>
      <c r="AH1872">
        <v>68</v>
      </c>
      <c r="AI1872">
        <v>62</v>
      </c>
      <c r="AJ1872">
        <v>77</v>
      </c>
      <c r="AK1872">
        <v>76</v>
      </c>
      <c r="AL1872">
        <v>68</v>
      </c>
      <c r="AM1872">
        <v>62</v>
      </c>
    </row>
    <row r="1873" spans="1:39" x14ac:dyDescent="0.15">
      <c r="A1873" t="s">
        <v>227</v>
      </c>
      <c r="B1873">
        <v>5</v>
      </c>
      <c r="C1873">
        <v>2</v>
      </c>
      <c r="D1873">
        <v>0</v>
      </c>
      <c r="E1873" t="s">
        <v>29</v>
      </c>
      <c r="F1873" t="s">
        <v>206</v>
      </c>
      <c r="G1873">
        <v>1</v>
      </c>
      <c r="H1873">
        <v>6</v>
      </c>
      <c r="I1873">
        <v>43</v>
      </c>
      <c r="J1873">
        <v>2140.25</v>
      </c>
      <c r="K1873">
        <v>1557.19</v>
      </c>
      <c r="L1873">
        <v>1187.3</v>
      </c>
      <c r="M1873">
        <v>735.91279999999995</v>
      </c>
      <c r="N1873">
        <v>1</v>
      </c>
      <c r="O1873">
        <v>3</v>
      </c>
      <c r="P1873">
        <v>29</v>
      </c>
      <c r="Q1873">
        <v>1481.89</v>
      </c>
      <c r="R1873">
        <v>1087.92</v>
      </c>
      <c r="S1873">
        <v>718.03</v>
      </c>
      <c r="T1873">
        <v>543.37279999999998</v>
      </c>
      <c r="U1873">
        <v>1</v>
      </c>
      <c r="V1873">
        <v>3</v>
      </c>
      <c r="W1873">
        <v>14</v>
      </c>
      <c r="X1873">
        <v>658.36</v>
      </c>
      <c r="Y1873">
        <v>469.27</v>
      </c>
      <c r="Z1873">
        <v>469.27</v>
      </c>
      <c r="AA1873">
        <v>192.54</v>
      </c>
      <c r="AB1873">
        <v>1</v>
      </c>
      <c r="AC1873">
        <v>1</v>
      </c>
      <c r="AD1873">
        <v>1</v>
      </c>
      <c r="AE1873">
        <v>1</v>
      </c>
      <c r="AF1873">
        <v>1</v>
      </c>
      <c r="AG1873">
        <v>1</v>
      </c>
      <c r="AH1873">
        <v>1</v>
      </c>
      <c r="AI1873">
        <v>1</v>
      </c>
      <c r="AJ1873">
        <v>1</v>
      </c>
      <c r="AK1873">
        <v>1</v>
      </c>
      <c r="AL1873">
        <v>1</v>
      </c>
      <c r="AM1873">
        <v>1</v>
      </c>
    </row>
    <row r="1874" spans="1:39" x14ac:dyDescent="0.15">
      <c r="A1874" t="s">
        <v>227</v>
      </c>
      <c r="B1874">
        <v>5</v>
      </c>
      <c r="C1874">
        <v>2</v>
      </c>
      <c r="D1874">
        <v>0</v>
      </c>
      <c r="E1874" t="s">
        <v>32</v>
      </c>
      <c r="F1874" t="s">
        <v>206</v>
      </c>
      <c r="G1874">
        <v>55</v>
      </c>
      <c r="H1874">
        <v>198</v>
      </c>
      <c r="I1874">
        <v>916</v>
      </c>
      <c r="J1874">
        <v>58026.86</v>
      </c>
      <c r="K1874">
        <v>43243.86</v>
      </c>
      <c r="L1874">
        <v>38464.639999999999</v>
      </c>
      <c r="M1874">
        <v>16038.7552</v>
      </c>
      <c r="N1874">
        <v>55</v>
      </c>
      <c r="O1874">
        <v>78</v>
      </c>
      <c r="P1874">
        <v>303</v>
      </c>
      <c r="Q1874">
        <v>18328.53</v>
      </c>
      <c r="R1874">
        <v>13066.64</v>
      </c>
      <c r="S1874">
        <v>10160.18</v>
      </c>
      <c r="T1874">
        <v>5758.6728999999996</v>
      </c>
      <c r="U1874">
        <v>55</v>
      </c>
      <c r="V1874">
        <v>120</v>
      </c>
      <c r="W1874">
        <v>613</v>
      </c>
      <c r="X1874">
        <v>39698.33</v>
      </c>
      <c r="Y1874">
        <v>30177.22</v>
      </c>
      <c r="Z1874">
        <v>28304.46</v>
      </c>
      <c r="AA1874">
        <v>10280.0823</v>
      </c>
      <c r="AB1874">
        <v>55</v>
      </c>
      <c r="AC1874">
        <v>52</v>
      </c>
      <c r="AD1874">
        <v>51</v>
      </c>
      <c r="AE1874">
        <v>51</v>
      </c>
      <c r="AF1874">
        <v>55</v>
      </c>
      <c r="AG1874">
        <v>52</v>
      </c>
      <c r="AH1874">
        <v>51</v>
      </c>
      <c r="AI1874">
        <v>51</v>
      </c>
      <c r="AJ1874">
        <v>55</v>
      </c>
      <c r="AK1874">
        <v>52</v>
      </c>
      <c r="AL1874">
        <v>51</v>
      </c>
      <c r="AM1874">
        <v>51</v>
      </c>
    </row>
    <row r="1875" spans="1:39" x14ac:dyDescent="0.15">
      <c r="A1875" t="s">
        <v>227</v>
      </c>
      <c r="B1875">
        <v>5</v>
      </c>
      <c r="C1875">
        <v>2</v>
      </c>
      <c r="D1875">
        <v>1</v>
      </c>
      <c r="E1875" t="s">
        <v>28</v>
      </c>
      <c r="F1875" t="s">
        <v>206</v>
      </c>
      <c r="G1875">
        <v>810</v>
      </c>
      <c r="H1875">
        <v>3041</v>
      </c>
      <c r="I1875">
        <v>11520</v>
      </c>
      <c r="J1875">
        <v>745314.2</v>
      </c>
      <c r="K1875">
        <v>608974.77</v>
      </c>
      <c r="L1875">
        <v>516386.18</v>
      </c>
      <c r="M1875">
        <v>202832.71249999999</v>
      </c>
      <c r="N1875">
        <v>810</v>
      </c>
      <c r="O1875">
        <v>1365</v>
      </c>
      <c r="P1875">
        <v>5598</v>
      </c>
      <c r="Q1875">
        <v>368421.91</v>
      </c>
      <c r="R1875">
        <v>294690.74</v>
      </c>
      <c r="S1875">
        <v>225216.12</v>
      </c>
      <c r="T1875">
        <v>106118.2576</v>
      </c>
      <c r="U1875">
        <v>810</v>
      </c>
      <c r="V1875">
        <v>1676</v>
      </c>
      <c r="W1875">
        <v>5922</v>
      </c>
      <c r="X1875">
        <v>376892.29</v>
      </c>
      <c r="Y1875">
        <v>314284.03000000003</v>
      </c>
      <c r="Z1875">
        <v>291170.06</v>
      </c>
      <c r="AA1875">
        <v>96714.454899999997</v>
      </c>
      <c r="AB1875">
        <v>773</v>
      </c>
      <c r="AC1875">
        <v>801</v>
      </c>
      <c r="AD1875">
        <v>599</v>
      </c>
      <c r="AE1875">
        <v>765</v>
      </c>
      <c r="AF1875">
        <v>773</v>
      </c>
      <c r="AG1875">
        <v>801</v>
      </c>
      <c r="AH1875">
        <v>599</v>
      </c>
      <c r="AI1875">
        <v>765</v>
      </c>
      <c r="AJ1875">
        <v>773</v>
      </c>
      <c r="AK1875">
        <v>801</v>
      </c>
      <c r="AL1875">
        <v>599</v>
      </c>
      <c r="AM1875">
        <v>765</v>
      </c>
    </row>
    <row r="1876" spans="1:39" x14ac:dyDescent="0.15">
      <c r="A1876" t="s">
        <v>227</v>
      </c>
      <c r="B1876">
        <v>5</v>
      </c>
      <c r="C1876">
        <v>2</v>
      </c>
      <c r="D1876">
        <v>1</v>
      </c>
      <c r="E1876" t="s">
        <v>30</v>
      </c>
      <c r="F1876" t="s">
        <v>206</v>
      </c>
      <c r="G1876">
        <v>131</v>
      </c>
      <c r="H1876">
        <v>497</v>
      </c>
      <c r="I1876">
        <v>1876</v>
      </c>
      <c r="J1876">
        <v>123983.95</v>
      </c>
      <c r="K1876">
        <v>101413.22</v>
      </c>
      <c r="L1876">
        <v>85363.46</v>
      </c>
      <c r="M1876">
        <v>33843.870900000002</v>
      </c>
      <c r="N1876">
        <v>131</v>
      </c>
      <c r="O1876">
        <v>201</v>
      </c>
      <c r="P1876">
        <v>896</v>
      </c>
      <c r="Q1876">
        <v>59275.23</v>
      </c>
      <c r="R1876">
        <v>48084.07</v>
      </c>
      <c r="S1876">
        <v>36561.4</v>
      </c>
      <c r="T1876">
        <v>16995.714199999999</v>
      </c>
      <c r="U1876">
        <v>131</v>
      </c>
      <c r="V1876">
        <v>296</v>
      </c>
      <c r="W1876">
        <v>980</v>
      </c>
      <c r="X1876">
        <v>64708.72</v>
      </c>
      <c r="Y1876">
        <v>53329.15</v>
      </c>
      <c r="Z1876">
        <v>48802.06</v>
      </c>
      <c r="AA1876">
        <v>16848.1567</v>
      </c>
      <c r="AB1876">
        <v>121</v>
      </c>
      <c r="AC1876">
        <v>130</v>
      </c>
      <c r="AD1876">
        <v>87</v>
      </c>
      <c r="AE1876">
        <v>124</v>
      </c>
      <c r="AF1876">
        <v>121</v>
      </c>
      <c r="AG1876">
        <v>130</v>
      </c>
      <c r="AH1876">
        <v>87</v>
      </c>
      <c r="AI1876">
        <v>124</v>
      </c>
      <c r="AJ1876">
        <v>121</v>
      </c>
      <c r="AK1876">
        <v>130</v>
      </c>
      <c r="AL1876">
        <v>87</v>
      </c>
      <c r="AM1876">
        <v>124</v>
      </c>
    </row>
    <row r="1877" spans="1:39" x14ac:dyDescent="0.15">
      <c r="A1877" t="s">
        <v>227</v>
      </c>
      <c r="B1877">
        <v>5</v>
      </c>
      <c r="C1877">
        <v>2</v>
      </c>
      <c r="D1877">
        <v>1</v>
      </c>
      <c r="E1877" t="s">
        <v>29</v>
      </c>
      <c r="F1877" t="s">
        <v>206</v>
      </c>
      <c r="G1877">
        <v>2268</v>
      </c>
      <c r="H1877">
        <v>9708</v>
      </c>
      <c r="I1877">
        <v>37244</v>
      </c>
      <c r="J1877">
        <v>2381547.7999999998</v>
      </c>
      <c r="K1877">
        <v>1813137.7</v>
      </c>
      <c r="L1877">
        <v>1537528.78</v>
      </c>
      <c r="M1877">
        <v>655596.20090000005</v>
      </c>
      <c r="N1877">
        <v>2268</v>
      </c>
      <c r="O1877">
        <v>4233</v>
      </c>
      <c r="P1877">
        <v>17635</v>
      </c>
      <c r="Q1877">
        <v>1144978.81</v>
      </c>
      <c r="R1877">
        <v>856357.78</v>
      </c>
      <c r="S1877">
        <v>666137.85</v>
      </c>
      <c r="T1877">
        <v>335984.59019999998</v>
      </c>
      <c r="U1877">
        <v>2268</v>
      </c>
      <c r="V1877">
        <v>5475</v>
      </c>
      <c r="W1877">
        <v>19609</v>
      </c>
      <c r="X1877">
        <v>1236568.99</v>
      </c>
      <c r="Y1877">
        <v>956779.92</v>
      </c>
      <c r="Z1877">
        <v>871390.93</v>
      </c>
      <c r="AA1877">
        <v>319611.61070000002</v>
      </c>
      <c r="AB1877">
        <v>2140</v>
      </c>
      <c r="AC1877">
        <v>2150</v>
      </c>
      <c r="AD1877">
        <v>1695</v>
      </c>
      <c r="AE1877">
        <v>2184</v>
      </c>
      <c r="AF1877">
        <v>2140</v>
      </c>
      <c r="AG1877">
        <v>2150</v>
      </c>
      <c r="AH1877">
        <v>1695</v>
      </c>
      <c r="AI1877">
        <v>2184</v>
      </c>
      <c r="AJ1877">
        <v>2140</v>
      </c>
      <c r="AK1877">
        <v>2150</v>
      </c>
      <c r="AL1877">
        <v>1695</v>
      </c>
      <c r="AM1877">
        <v>2184</v>
      </c>
    </row>
    <row r="1878" spans="1:39" x14ac:dyDescent="0.15">
      <c r="A1878" t="s">
        <v>227</v>
      </c>
      <c r="B1878">
        <v>5</v>
      </c>
      <c r="C1878">
        <v>2</v>
      </c>
      <c r="D1878">
        <v>1</v>
      </c>
      <c r="E1878" t="s">
        <v>31</v>
      </c>
      <c r="F1878" t="s">
        <v>206</v>
      </c>
      <c r="G1878">
        <v>2</v>
      </c>
      <c r="H1878">
        <v>6</v>
      </c>
      <c r="I1878">
        <v>25</v>
      </c>
      <c r="J1878">
        <v>2136.98</v>
      </c>
      <c r="K1878">
        <v>1635.93</v>
      </c>
      <c r="L1878">
        <v>1635.93</v>
      </c>
      <c r="M1878">
        <v>575.57069999999999</v>
      </c>
      <c r="N1878">
        <v>2</v>
      </c>
      <c r="O1878">
        <v>3</v>
      </c>
      <c r="P1878">
        <v>12</v>
      </c>
      <c r="Q1878">
        <v>1048.99</v>
      </c>
      <c r="R1878">
        <v>912.43</v>
      </c>
      <c r="S1878">
        <v>912.43</v>
      </c>
      <c r="T1878">
        <v>306.1207</v>
      </c>
      <c r="U1878">
        <v>2</v>
      </c>
      <c r="V1878">
        <v>3</v>
      </c>
      <c r="W1878">
        <v>13</v>
      </c>
      <c r="X1878">
        <v>1087.99</v>
      </c>
      <c r="Y1878">
        <v>723.5</v>
      </c>
      <c r="Z1878">
        <v>723.5</v>
      </c>
      <c r="AA1878">
        <v>269.45</v>
      </c>
      <c r="AB1878">
        <v>2</v>
      </c>
      <c r="AC1878">
        <v>2</v>
      </c>
      <c r="AD1878">
        <v>1</v>
      </c>
      <c r="AE1878">
        <v>2</v>
      </c>
      <c r="AF1878">
        <v>2</v>
      </c>
      <c r="AG1878">
        <v>2</v>
      </c>
      <c r="AH1878">
        <v>1</v>
      </c>
      <c r="AI1878">
        <v>2</v>
      </c>
      <c r="AJ1878">
        <v>2</v>
      </c>
      <c r="AK1878">
        <v>2</v>
      </c>
      <c r="AL1878">
        <v>1</v>
      </c>
      <c r="AM1878">
        <v>2</v>
      </c>
    </row>
    <row r="1879" spans="1:39" x14ac:dyDescent="0.15">
      <c r="A1879" t="s">
        <v>227</v>
      </c>
      <c r="B1879">
        <v>5</v>
      </c>
      <c r="C1879">
        <v>2</v>
      </c>
      <c r="D1879">
        <v>1</v>
      </c>
      <c r="E1879" t="s">
        <v>32</v>
      </c>
      <c r="F1879" t="s">
        <v>206</v>
      </c>
      <c r="G1879">
        <v>134</v>
      </c>
      <c r="H1879">
        <v>508</v>
      </c>
      <c r="I1879">
        <v>2140</v>
      </c>
      <c r="J1879">
        <v>138420.81</v>
      </c>
      <c r="K1879">
        <v>105765.69</v>
      </c>
      <c r="L1879">
        <v>89407.34</v>
      </c>
      <c r="M1879">
        <v>38204.974999999999</v>
      </c>
      <c r="N1879">
        <v>134</v>
      </c>
      <c r="O1879">
        <v>213</v>
      </c>
      <c r="P1879">
        <v>860</v>
      </c>
      <c r="Q1879">
        <v>55449.85</v>
      </c>
      <c r="R1879">
        <v>42035.94</v>
      </c>
      <c r="S1879">
        <v>30666.5</v>
      </c>
      <c r="T1879">
        <v>16853.916099999999</v>
      </c>
      <c r="U1879">
        <v>134</v>
      </c>
      <c r="V1879">
        <v>295</v>
      </c>
      <c r="W1879">
        <v>1280</v>
      </c>
      <c r="X1879">
        <v>82970.960000000006</v>
      </c>
      <c r="Y1879">
        <v>63729.75</v>
      </c>
      <c r="Z1879">
        <v>58740.84</v>
      </c>
      <c r="AA1879">
        <v>21351.0589</v>
      </c>
      <c r="AB1879">
        <v>132</v>
      </c>
      <c r="AC1879">
        <v>125</v>
      </c>
      <c r="AD1879">
        <v>100</v>
      </c>
      <c r="AE1879">
        <v>130</v>
      </c>
      <c r="AF1879">
        <v>132</v>
      </c>
      <c r="AG1879">
        <v>125</v>
      </c>
      <c r="AH1879">
        <v>100</v>
      </c>
      <c r="AI1879">
        <v>130</v>
      </c>
      <c r="AJ1879">
        <v>132</v>
      </c>
      <c r="AK1879">
        <v>125</v>
      </c>
      <c r="AL1879">
        <v>100</v>
      </c>
      <c r="AM1879">
        <v>130</v>
      </c>
    </row>
    <row r="1880" spans="1:39" x14ac:dyDescent="0.15">
      <c r="A1880" t="s">
        <v>227</v>
      </c>
      <c r="B1880">
        <v>5</v>
      </c>
      <c r="C1880">
        <v>2</v>
      </c>
      <c r="D1880">
        <v>2</v>
      </c>
      <c r="E1880" t="s">
        <v>28</v>
      </c>
      <c r="F1880" t="s">
        <v>206</v>
      </c>
      <c r="G1880">
        <v>99</v>
      </c>
      <c r="H1880">
        <v>345</v>
      </c>
      <c r="I1880">
        <v>1446</v>
      </c>
      <c r="J1880">
        <v>93806.5</v>
      </c>
      <c r="K1880">
        <v>77180.69</v>
      </c>
      <c r="L1880">
        <v>62216.89</v>
      </c>
      <c r="M1880">
        <v>25847.091</v>
      </c>
      <c r="N1880">
        <v>99</v>
      </c>
      <c r="O1880">
        <v>161</v>
      </c>
      <c r="P1880">
        <v>707</v>
      </c>
      <c r="Q1880">
        <v>46194.57</v>
      </c>
      <c r="R1880">
        <v>36607.46</v>
      </c>
      <c r="S1880">
        <v>25518.78</v>
      </c>
      <c r="T1880">
        <v>13517.2137</v>
      </c>
      <c r="U1880">
        <v>99</v>
      </c>
      <c r="V1880">
        <v>184</v>
      </c>
      <c r="W1880">
        <v>739</v>
      </c>
      <c r="X1880">
        <v>47611.93</v>
      </c>
      <c r="Y1880">
        <v>40573.230000000003</v>
      </c>
      <c r="Z1880">
        <v>36698.11</v>
      </c>
      <c r="AA1880">
        <v>12329.8773</v>
      </c>
      <c r="AB1880">
        <v>91</v>
      </c>
      <c r="AC1880">
        <v>98</v>
      </c>
      <c r="AD1880">
        <v>67</v>
      </c>
      <c r="AE1880">
        <v>91</v>
      </c>
      <c r="AF1880">
        <v>91</v>
      </c>
      <c r="AG1880">
        <v>98</v>
      </c>
      <c r="AH1880">
        <v>67</v>
      </c>
      <c r="AI1880">
        <v>91</v>
      </c>
      <c r="AJ1880">
        <v>91</v>
      </c>
      <c r="AK1880">
        <v>98</v>
      </c>
      <c r="AL1880">
        <v>67</v>
      </c>
      <c r="AM1880">
        <v>91</v>
      </c>
    </row>
    <row r="1881" spans="1:39" x14ac:dyDescent="0.15">
      <c r="A1881" t="s">
        <v>227</v>
      </c>
      <c r="B1881">
        <v>5</v>
      </c>
      <c r="C1881">
        <v>2</v>
      </c>
      <c r="D1881">
        <v>2</v>
      </c>
      <c r="E1881" t="s">
        <v>30</v>
      </c>
      <c r="F1881" t="s">
        <v>206</v>
      </c>
      <c r="G1881">
        <v>10</v>
      </c>
      <c r="H1881">
        <v>36</v>
      </c>
      <c r="I1881">
        <v>175</v>
      </c>
      <c r="J1881">
        <v>10902.79</v>
      </c>
      <c r="K1881">
        <v>7991.9</v>
      </c>
      <c r="L1881">
        <v>6942.58</v>
      </c>
      <c r="M1881">
        <v>2936.7523999999999</v>
      </c>
      <c r="N1881">
        <v>10</v>
      </c>
      <c r="O1881">
        <v>12</v>
      </c>
      <c r="P1881">
        <v>79</v>
      </c>
      <c r="Q1881">
        <v>4424.7</v>
      </c>
      <c r="R1881">
        <v>3114.54</v>
      </c>
      <c r="S1881">
        <v>2696.1</v>
      </c>
      <c r="T1881">
        <v>1262.1286</v>
      </c>
      <c r="U1881">
        <v>10</v>
      </c>
      <c r="V1881">
        <v>24</v>
      </c>
      <c r="W1881">
        <v>96</v>
      </c>
      <c r="X1881">
        <v>6478.09</v>
      </c>
      <c r="Y1881">
        <v>4877.3599999999997</v>
      </c>
      <c r="Z1881">
        <v>4246.4799999999996</v>
      </c>
      <c r="AA1881">
        <v>1674.6238000000001</v>
      </c>
      <c r="AB1881">
        <v>10</v>
      </c>
      <c r="AC1881">
        <v>10</v>
      </c>
      <c r="AD1881">
        <v>5</v>
      </c>
      <c r="AE1881">
        <v>10</v>
      </c>
      <c r="AF1881">
        <v>10</v>
      </c>
      <c r="AG1881">
        <v>10</v>
      </c>
      <c r="AH1881">
        <v>5</v>
      </c>
      <c r="AI1881">
        <v>10</v>
      </c>
      <c r="AJ1881">
        <v>10</v>
      </c>
      <c r="AK1881">
        <v>10</v>
      </c>
      <c r="AL1881">
        <v>5</v>
      </c>
      <c r="AM1881">
        <v>10</v>
      </c>
    </row>
    <row r="1882" spans="1:39" x14ac:dyDescent="0.15">
      <c r="A1882" t="s">
        <v>227</v>
      </c>
      <c r="B1882">
        <v>5</v>
      </c>
      <c r="C1882">
        <v>2</v>
      </c>
      <c r="D1882">
        <v>2</v>
      </c>
      <c r="E1882" t="s">
        <v>29</v>
      </c>
      <c r="F1882" t="s">
        <v>206</v>
      </c>
      <c r="G1882">
        <v>67</v>
      </c>
      <c r="H1882">
        <v>234</v>
      </c>
      <c r="I1882">
        <v>1182</v>
      </c>
      <c r="J1882">
        <v>76311.09</v>
      </c>
      <c r="K1882">
        <v>58827.4</v>
      </c>
      <c r="L1882">
        <v>49764.91</v>
      </c>
      <c r="M1882">
        <v>21248.041099999999</v>
      </c>
      <c r="N1882">
        <v>67</v>
      </c>
      <c r="O1882">
        <v>90</v>
      </c>
      <c r="P1882">
        <v>491</v>
      </c>
      <c r="Q1882">
        <v>31959.23</v>
      </c>
      <c r="R1882">
        <v>24313.83</v>
      </c>
      <c r="S1882">
        <v>18154.73</v>
      </c>
      <c r="T1882">
        <v>9594.82</v>
      </c>
      <c r="U1882">
        <v>67</v>
      </c>
      <c r="V1882">
        <v>144</v>
      </c>
      <c r="W1882">
        <v>691</v>
      </c>
      <c r="X1882">
        <v>44351.86</v>
      </c>
      <c r="Y1882">
        <v>34513.57</v>
      </c>
      <c r="Z1882">
        <v>31610.18</v>
      </c>
      <c r="AA1882">
        <v>11653.221100000001</v>
      </c>
      <c r="AB1882">
        <v>62</v>
      </c>
      <c r="AC1882">
        <v>67</v>
      </c>
      <c r="AD1882">
        <v>51</v>
      </c>
      <c r="AE1882">
        <v>65</v>
      </c>
      <c r="AF1882">
        <v>62</v>
      </c>
      <c r="AG1882">
        <v>67</v>
      </c>
      <c r="AH1882">
        <v>51</v>
      </c>
      <c r="AI1882">
        <v>65</v>
      </c>
      <c r="AJ1882">
        <v>62</v>
      </c>
      <c r="AK1882">
        <v>67</v>
      </c>
      <c r="AL1882">
        <v>51</v>
      </c>
      <c r="AM1882">
        <v>65</v>
      </c>
    </row>
    <row r="1883" spans="1:39" x14ac:dyDescent="0.15">
      <c r="A1883" t="s">
        <v>227</v>
      </c>
      <c r="B1883">
        <v>5</v>
      </c>
      <c r="C1883">
        <v>2</v>
      </c>
      <c r="D1883">
        <v>2</v>
      </c>
      <c r="E1883" t="s">
        <v>32</v>
      </c>
      <c r="F1883" t="s">
        <v>206</v>
      </c>
      <c r="G1883">
        <v>30</v>
      </c>
      <c r="H1883">
        <v>116</v>
      </c>
      <c r="I1883">
        <v>583</v>
      </c>
      <c r="J1883">
        <v>39687.589999999997</v>
      </c>
      <c r="K1883">
        <v>30211.32</v>
      </c>
      <c r="L1883">
        <v>25156.400000000001</v>
      </c>
      <c r="M1883">
        <v>10282.3344</v>
      </c>
      <c r="N1883">
        <v>30</v>
      </c>
      <c r="O1883">
        <v>43</v>
      </c>
      <c r="P1883">
        <v>201</v>
      </c>
      <c r="Q1883">
        <v>13973.48</v>
      </c>
      <c r="R1883">
        <v>10544.76</v>
      </c>
      <c r="S1883">
        <v>7274.32</v>
      </c>
      <c r="T1883">
        <v>3872.5886</v>
      </c>
      <c r="U1883">
        <v>30</v>
      </c>
      <c r="V1883">
        <v>73</v>
      </c>
      <c r="W1883">
        <v>382</v>
      </c>
      <c r="X1883">
        <v>25714.11</v>
      </c>
      <c r="Y1883">
        <v>19666.560000000001</v>
      </c>
      <c r="Z1883">
        <v>17882.080000000002</v>
      </c>
      <c r="AA1883">
        <v>6409.7457999999997</v>
      </c>
      <c r="AB1883">
        <v>30</v>
      </c>
      <c r="AC1883">
        <v>29</v>
      </c>
      <c r="AD1883">
        <v>19</v>
      </c>
      <c r="AE1883">
        <v>28</v>
      </c>
      <c r="AF1883">
        <v>30</v>
      </c>
      <c r="AG1883">
        <v>29</v>
      </c>
      <c r="AH1883">
        <v>19</v>
      </c>
      <c r="AI1883">
        <v>28</v>
      </c>
      <c r="AJ1883">
        <v>30</v>
      </c>
      <c r="AK1883">
        <v>29</v>
      </c>
      <c r="AL1883">
        <v>19</v>
      </c>
      <c r="AM1883">
        <v>28</v>
      </c>
    </row>
    <row r="1884" spans="1:39" x14ac:dyDescent="0.15">
      <c r="A1884" t="s">
        <v>227</v>
      </c>
      <c r="B1884">
        <v>30</v>
      </c>
      <c r="C1884">
        <v>1</v>
      </c>
      <c r="D1884">
        <v>0</v>
      </c>
      <c r="E1884" t="s">
        <v>28</v>
      </c>
      <c r="F1884" t="s">
        <v>206</v>
      </c>
      <c r="G1884">
        <v>3485</v>
      </c>
      <c r="H1884">
        <v>4882</v>
      </c>
      <c r="I1884">
        <v>18621</v>
      </c>
      <c r="J1884">
        <v>1247185.8700000001</v>
      </c>
      <c r="K1884">
        <v>1016461.39</v>
      </c>
      <c r="L1884">
        <v>941724.96</v>
      </c>
      <c r="M1884">
        <v>338594.25209999998</v>
      </c>
      <c r="N1884">
        <v>1480</v>
      </c>
      <c r="O1884">
        <v>1928</v>
      </c>
      <c r="P1884">
        <v>7840</v>
      </c>
      <c r="Q1884">
        <v>539459.31999999995</v>
      </c>
      <c r="R1884">
        <v>434945.08</v>
      </c>
      <c r="S1884">
        <v>391110.09</v>
      </c>
      <c r="T1884">
        <v>157111.62419999999</v>
      </c>
      <c r="U1884">
        <v>2005</v>
      </c>
      <c r="V1884">
        <v>2954</v>
      </c>
      <c r="W1884">
        <v>10781</v>
      </c>
      <c r="X1884">
        <v>707726.55</v>
      </c>
      <c r="Y1884">
        <v>581516.31000000006</v>
      </c>
      <c r="Z1884">
        <v>550614.87</v>
      </c>
      <c r="AA1884">
        <v>181482.62789999999</v>
      </c>
      <c r="AB1884">
        <v>3399</v>
      </c>
      <c r="AC1884">
        <v>2626</v>
      </c>
      <c r="AD1884">
        <v>2136</v>
      </c>
      <c r="AE1884">
        <v>1873</v>
      </c>
      <c r="AF1884">
        <v>1467</v>
      </c>
      <c r="AG1884">
        <v>1398</v>
      </c>
      <c r="AH1884">
        <v>1179</v>
      </c>
      <c r="AI1884">
        <v>875</v>
      </c>
      <c r="AJ1884">
        <v>1932</v>
      </c>
      <c r="AK1884">
        <v>1228</v>
      </c>
      <c r="AL1884">
        <v>957</v>
      </c>
      <c r="AM1884">
        <v>998</v>
      </c>
    </row>
    <row r="1885" spans="1:39" x14ac:dyDescent="0.15">
      <c r="A1885" t="s">
        <v>227</v>
      </c>
      <c r="B1885">
        <v>30</v>
      </c>
      <c r="C1885">
        <v>1</v>
      </c>
      <c r="D1885">
        <v>0</v>
      </c>
      <c r="E1885" t="s">
        <v>30</v>
      </c>
      <c r="F1885" t="s">
        <v>206</v>
      </c>
      <c r="G1885">
        <v>8</v>
      </c>
      <c r="H1885">
        <v>10</v>
      </c>
      <c r="I1885">
        <v>44</v>
      </c>
      <c r="J1885">
        <v>2946.92</v>
      </c>
      <c r="K1885">
        <v>2334.02</v>
      </c>
      <c r="L1885">
        <v>1972.02</v>
      </c>
      <c r="M1885">
        <v>790.31659999999999</v>
      </c>
      <c r="N1885">
        <v>5</v>
      </c>
      <c r="O1885">
        <v>7</v>
      </c>
      <c r="P1885">
        <v>28</v>
      </c>
      <c r="Q1885">
        <v>1811.93</v>
      </c>
      <c r="R1885">
        <v>1515.43</v>
      </c>
      <c r="S1885">
        <v>1153.43</v>
      </c>
      <c r="T1885">
        <v>509.60660000000001</v>
      </c>
      <c r="U1885">
        <v>3</v>
      </c>
      <c r="V1885">
        <v>3</v>
      </c>
      <c r="W1885">
        <v>16</v>
      </c>
      <c r="X1885">
        <v>1134.99</v>
      </c>
      <c r="Y1885">
        <v>818.59</v>
      </c>
      <c r="Z1885">
        <v>818.59</v>
      </c>
      <c r="AA1885">
        <v>280.70999999999998</v>
      </c>
      <c r="AB1885">
        <v>8</v>
      </c>
      <c r="AC1885">
        <v>6</v>
      </c>
      <c r="AD1885">
        <v>5</v>
      </c>
      <c r="AE1885">
        <v>7</v>
      </c>
      <c r="AF1885">
        <v>5</v>
      </c>
      <c r="AG1885">
        <v>4</v>
      </c>
      <c r="AH1885">
        <v>3</v>
      </c>
      <c r="AI1885">
        <v>4</v>
      </c>
      <c r="AJ1885">
        <v>3</v>
      </c>
      <c r="AK1885">
        <v>2</v>
      </c>
      <c r="AL1885">
        <v>2</v>
      </c>
      <c r="AM1885">
        <v>3</v>
      </c>
    </row>
    <row r="1886" spans="1:39" x14ac:dyDescent="0.15">
      <c r="A1886" t="s">
        <v>227</v>
      </c>
      <c r="B1886">
        <v>30</v>
      </c>
      <c r="C1886">
        <v>1</v>
      </c>
      <c r="D1886">
        <v>0</v>
      </c>
      <c r="E1886" t="s">
        <v>29</v>
      </c>
      <c r="F1886" t="s">
        <v>206</v>
      </c>
      <c r="G1886">
        <v>47</v>
      </c>
      <c r="H1886">
        <v>74</v>
      </c>
      <c r="I1886">
        <v>267</v>
      </c>
      <c r="J1886">
        <v>18469.669999999998</v>
      </c>
      <c r="K1886">
        <v>13847.75</v>
      </c>
      <c r="L1886">
        <v>12624.83</v>
      </c>
      <c r="M1886">
        <v>5405.6683000000003</v>
      </c>
      <c r="N1886">
        <v>29</v>
      </c>
      <c r="O1886">
        <v>41</v>
      </c>
      <c r="P1886">
        <v>151</v>
      </c>
      <c r="Q1886">
        <v>11447.48</v>
      </c>
      <c r="R1886">
        <v>8523.7999999999993</v>
      </c>
      <c r="S1886">
        <v>7749.96</v>
      </c>
      <c r="T1886">
        <v>3518.3883000000001</v>
      </c>
      <c r="U1886">
        <v>18</v>
      </c>
      <c r="V1886">
        <v>33</v>
      </c>
      <c r="W1886">
        <v>116</v>
      </c>
      <c r="X1886">
        <v>7022.19</v>
      </c>
      <c r="Y1886">
        <v>5323.95</v>
      </c>
      <c r="Z1886">
        <v>4874.87</v>
      </c>
      <c r="AA1886">
        <v>1887.28</v>
      </c>
      <c r="AB1886">
        <v>47</v>
      </c>
      <c r="AC1886">
        <v>39</v>
      </c>
      <c r="AD1886">
        <v>32</v>
      </c>
      <c r="AE1886">
        <v>30</v>
      </c>
      <c r="AF1886">
        <v>29</v>
      </c>
      <c r="AG1886">
        <v>29</v>
      </c>
      <c r="AH1886">
        <v>25</v>
      </c>
      <c r="AI1886">
        <v>20</v>
      </c>
      <c r="AJ1886">
        <v>18</v>
      </c>
      <c r="AK1886">
        <v>10</v>
      </c>
      <c r="AL1886">
        <v>7</v>
      </c>
      <c r="AM1886">
        <v>10</v>
      </c>
    </row>
    <row r="1887" spans="1:39" x14ac:dyDescent="0.15">
      <c r="A1887" t="s">
        <v>227</v>
      </c>
      <c r="B1887">
        <v>30</v>
      </c>
      <c r="C1887">
        <v>1</v>
      </c>
      <c r="D1887">
        <v>0</v>
      </c>
      <c r="E1887" t="s">
        <v>32</v>
      </c>
      <c r="F1887" t="s">
        <v>206</v>
      </c>
      <c r="G1887">
        <v>786</v>
      </c>
      <c r="H1887">
        <v>1192</v>
      </c>
      <c r="I1887">
        <v>5130</v>
      </c>
      <c r="J1887">
        <v>335837.68</v>
      </c>
      <c r="K1887">
        <v>247205.98</v>
      </c>
      <c r="L1887">
        <v>236860.63</v>
      </c>
      <c r="M1887">
        <v>87472.947400000005</v>
      </c>
      <c r="N1887">
        <v>117</v>
      </c>
      <c r="O1887">
        <v>161</v>
      </c>
      <c r="P1887">
        <v>698</v>
      </c>
      <c r="Q1887">
        <v>50128.57</v>
      </c>
      <c r="R1887">
        <v>37004.36</v>
      </c>
      <c r="S1887">
        <v>33560.230000000003</v>
      </c>
      <c r="T1887">
        <v>14398.6072</v>
      </c>
      <c r="U1887">
        <v>669</v>
      </c>
      <c r="V1887">
        <v>1031</v>
      </c>
      <c r="W1887">
        <v>4432</v>
      </c>
      <c r="X1887">
        <v>285709.11</v>
      </c>
      <c r="Y1887">
        <v>210201.62</v>
      </c>
      <c r="Z1887">
        <v>203300.4</v>
      </c>
      <c r="AA1887">
        <v>73074.340200000006</v>
      </c>
      <c r="AB1887">
        <v>782</v>
      </c>
      <c r="AC1887">
        <v>530</v>
      </c>
      <c r="AD1887">
        <v>455</v>
      </c>
      <c r="AE1887">
        <v>493</v>
      </c>
      <c r="AF1887">
        <v>117</v>
      </c>
      <c r="AG1887">
        <v>91</v>
      </c>
      <c r="AH1887">
        <v>84</v>
      </c>
      <c r="AI1887">
        <v>94</v>
      </c>
      <c r="AJ1887">
        <v>665</v>
      </c>
      <c r="AK1887">
        <v>439</v>
      </c>
      <c r="AL1887">
        <v>371</v>
      </c>
      <c r="AM1887">
        <v>399</v>
      </c>
    </row>
    <row r="1888" spans="1:39" x14ac:dyDescent="0.15">
      <c r="A1888" t="s">
        <v>227</v>
      </c>
      <c r="B1888">
        <v>30</v>
      </c>
      <c r="C1888">
        <v>1</v>
      </c>
      <c r="D1888">
        <v>1</v>
      </c>
      <c r="E1888" t="s">
        <v>28</v>
      </c>
      <c r="F1888" t="s">
        <v>206</v>
      </c>
      <c r="G1888">
        <v>17874</v>
      </c>
      <c r="H1888">
        <v>29411</v>
      </c>
      <c r="I1888">
        <v>101789</v>
      </c>
      <c r="J1888">
        <v>6534176.7599999998</v>
      </c>
      <c r="K1888">
        <v>5324573.9000000004</v>
      </c>
      <c r="L1888">
        <v>4949891.9000000004</v>
      </c>
      <c r="M1888">
        <v>1791665.5156</v>
      </c>
      <c r="N1888">
        <v>8793</v>
      </c>
      <c r="O1888">
        <v>13014</v>
      </c>
      <c r="P1888">
        <v>49696</v>
      </c>
      <c r="Q1888">
        <v>3236707.23</v>
      </c>
      <c r="R1888">
        <v>2628271.52</v>
      </c>
      <c r="S1888">
        <v>2423058.04</v>
      </c>
      <c r="T1888">
        <v>941411.19469999999</v>
      </c>
      <c r="U1888">
        <v>9081</v>
      </c>
      <c r="V1888">
        <v>16397</v>
      </c>
      <c r="W1888">
        <v>52093</v>
      </c>
      <c r="X1888">
        <v>3297469.53</v>
      </c>
      <c r="Y1888">
        <v>2696302.38</v>
      </c>
      <c r="Z1888">
        <v>2526833.86</v>
      </c>
      <c r="AA1888">
        <v>850254.32090000005</v>
      </c>
      <c r="AB1888">
        <v>16974</v>
      </c>
      <c r="AC1888">
        <v>16725</v>
      </c>
      <c r="AD1888">
        <v>11206</v>
      </c>
      <c r="AE1888">
        <v>15461</v>
      </c>
      <c r="AF1888">
        <v>8544</v>
      </c>
      <c r="AG1888">
        <v>8532</v>
      </c>
      <c r="AH1888">
        <v>6258</v>
      </c>
      <c r="AI1888">
        <v>7864</v>
      </c>
      <c r="AJ1888">
        <v>8430</v>
      </c>
      <c r="AK1888">
        <v>8193</v>
      </c>
      <c r="AL1888">
        <v>4948</v>
      </c>
      <c r="AM1888">
        <v>7597</v>
      </c>
    </row>
    <row r="1889" spans="1:39" x14ac:dyDescent="0.15">
      <c r="A1889" t="s">
        <v>227</v>
      </c>
      <c r="B1889">
        <v>30</v>
      </c>
      <c r="C1889">
        <v>1</v>
      </c>
      <c r="D1889">
        <v>1</v>
      </c>
      <c r="E1889" t="s">
        <v>30</v>
      </c>
      <c r="F1889" t="s">
        <v>206</v>
      </c>
      <c r="G1889">
        <v>2151</v>
      </c>
      <c r="H1889">
        <v>3536</v>
      </c>
      <c r="I1889">
        <v>12201</v>
      </c>
      <c r="J1889">
        <v>791408.16</v>
      </c>
      <c r="K1889">
        <v>644337.27</v>
      </c>
      <c r="L1889">
        <v>589325.92000000004</v>
      </c>
      <c r="M1889">
        <v>216049.7691</v>
      </c>
      <c r="N1889">
        <v>984</v>
      </c>
      <c r="O1889">
        <v>1449</v>
      </c>
      <c r="P1889">
        <v>5462</v>
      </c>
      <c r="Q1889">
        <v>360272.33</v>
      </c>
      <c r="R1889">
        <v>291103.01</v>
      </c>
      <c r="S1889">
        <v>261304.53</v>
      </c>
      <c r="T1889">
        <v>104928.9149</v>
      </c>
      <c r="U1889">
        <v>1167</v>
      </c>
      <c r="V1889">
        <v>2087</v>
      </c>
      <c r="W1889">
        <v>6739</v>
      </c>
      <c r="X1889">
        <v>431135.83</v>
      </c>
      <c r="Y1889">
        <v>353234.26</v>
      </c>
      <c r="Z1889">
        <v>328021.39</v>
      </c>
      <c r="AA1889">
        <v>111120.8542</v>
      </c>
      <c r="AB1889">
        <v>2039</v>
      </c>
      <c r="AC1889">
        <v>2074</v>
      </c>
      <c r="AD1889">
        <v>1257</v>
      </c>
      <c r="AE1889">
        <v>2056</v>
      </c>
      <c r="AF1889">
        <v>940</v>
      </c>
      <c r="AG1889">
        <v>954</v>
      </c>
      <c r="AH1889">
        <v>662</v>
      </c>
      <c r="AI1889">
        <v>951</v>
      </c>
      <c r="AJ1889">
        <v>1099</v>
      </c>
      <c r="AK1889">
        <v>1120</v>
      </c>
      <c r="AL1889">
        <v>595</v>
      </c>
      <c r="AM1889">
        <v>1105</v>
      </c>
    </row>
    <row r="1890" spans="1:39" x14ac:dyDescent="0.15">
      <c r="A1890" t="s">
        <v>227</v>
      </c>
      <c r="B1890">
        <v>30</v>
      </c>
      <c r="C1890">
        <v>1</v>
      </c>
      <c r="D1890">
        <v>1</v>
      </c>
      <c r="E1890" t="s">
        <v>29</v>
      </c>
      <c r="F1890" t="s">
        <v>206</v>
      </c>
      <c r="G1890">
        <v>25919</v>
      </c>
      <c r="H1890">
        <v>45533</v>
      </c>
      <c r="I1890">
        <v>158136</v>
      </c>
      <c r="J1890">
        <v>10127153.17</v>
      </c>
      <c r="K1890">
        <v>7816407.1299999999</v>
      </c>
      <c r="L1890">
        <v>7234518.5</v>
      </c>
      <c r="M1890">
        <v>2757438.9183999998</v>
      </c>
      <c r="N1890">
        <v>9716</v>
      </c>
      <c r="O1890">
        <v>15182</v>
      </c>
      <c r="P1890">
        <v>58403</v>
      </c>
      <c r="Q1890">
        <v>3805164.37</v>
      </c>
      <c r="R1890">
        <v>2913668.25</v>
      </c>
      <c r="S1890">
        <v>2665955.92</v>
      </c>
      <c r="T1890">
        <v>1125670.5312999999</v>
      </c>
      <c r="U1890">
        <v>16203</v>
      </c>
      <c r="V1890">
        <v>30351</v>
      </c>
      <c r="W1890">
        <v>99733</v>
      </c>
      <c r="X1890">
        <v>6321988.7999999998</v>
      </c>
      <c r="Y1890">
        <v>4902738.88</v>
      </c>
      <c r="Z1890">
        <v>4568562.58</v>
      </c>
      <c r="AA1890">
        <v>1631768.3870999999</v>
      </c>
      <c r="AB1890">
        <v>24934</v>
      </c>
      <c r="AC1890">
        <v>24263</v>
      </c>
      <c r="AD1890">
        <v>16729</v>
      </c>
      <c r="AE1890">
        <v>24795</v>
      </c>
      <c r="AF1890">
        <v>9370</v>
      </c>
      <c r="AG1890">
        <v>9208</v>
      </c>
      <c r="AH1890">
        <v>7136</v>
      </c>
      <c r="AI1890">
        <v>9337</v>
      </c>
      <c r="AJ1890">
        <v>15564</v>
      </c>
      <c r="AK1890">
        <v>15055</v>
      </c>
      <c r="AL1890">
        <v>9593</v>
      </c>
      <c r="AM1890">
        <v>15458</v>
      </c>
    </row>
    <row r="1891" spans="1:39" x14ac:dyDescent="0.15">
      <c r="A1891" t="s">
        <v>227</v>
      </c>
      <c r="B1891">
        <v>30</v>
      </c>
      <c r="C1891">
        <v>1</v>
      </c>
      <c r="D1891">
        <v>1</v>
      </c>
      <c r="E1891" t="s">
        <v>31</v>
      </c>
      <c r="F1891" t="s">
        <v>206</v>
      </c>
      <c r="G1891">
        <v>6</v>
      </c>
      <c r="H1891">
        <v>20</v>
      </c>
      <c r="I1891">
        <v>56</v>
      </c>
      <c r="J1891">
        <v>3041.84</v>
      </c>
      <c r="K1891">
        <v>2187.69</v>
      </c>
      <c r="L1891">
        <v>2069.69</v>
      </c>
      <c r="M1891">
        <v>846.58810000000005</v>
      </c>
      <c r="N1891">
        <v>3</v>
      </c>
      <c r="O1891">
        <v>8</v>
      </c>
      <c r="P1891">
        <v>23</v>
      </c>
      <c r="Q1891">
        <v>1190.8599999999999</v>
      </c>
      <c r="R1891">
        <v>905.16</v>
      </c>
      <c r="S1891">
        <v>905.16</v>
      </c>
      <c r="T1891">
        <v>396.84809999999999</v>
      </c>
      <c r="U1891">
        <v>3</v>
      </c>
      <c r="V1891">
        <v>12</v>
      </c>
      <c r="W1891">
        <v>33</v>
      </c>
      <c r="X1891">
        <v>1850.98</v>
      </c>
      <c r="Y1891">
        <v>1282.53</v>
      </c>
      <c r="Z1891">
        <v>1164.53</v>
      </c>
      <c r="AA1891">
        <v>449.74</v>
      </c>
      <c r="AB1891">
        <v>5</v>
      </c>
      <c r="AC1891">
        <v>4</v>
      </c>
      <c r="AD1891">
        <v>4</v>
      </c>
      <c r="AE1891">
        <v>5</v>
      </c>
      <c r="AF1891">
        <v>3</v>
      </c>
      <c r="AG1891">
        <v>3</v>
      </c>
      <c r="AH1891">
        <v>3</v>
      </c>
      <c r="AI1891">
        <v>3</v>
      </c>
      <c r="AJ1891">
        <v>2</v>
      </c>
      <c r="AK1891">
        <v>1</v>
      </c>
      <c r="AL1891">
        <v>1</v>
      </c>
      <c r="AM1891">
        <v>2</v>
      </c>
    </row>
    <row r="1892" spans="1:39" x14ac:dyDescent="0.15">
      <c r="A1892" t="s">
        <v>227</v>
      </c>
      <c r="B1892">
        <v>30</v>
      </c>
      <c r="C1892">
        <v>1</v>
      </c>
      <c r="D1892">
        <v>1</v>
      </c>
      <c r="E1892" t="s">
        <v>32</v>
      </c>
      <c r="F1892" t="s">
        <v>206</v>
      </c>
      <c r="G1892">
        <v>1148</v>
      </c>
      <c r="H1892">
        <v>1939</v>
      </c>
      <c r="I1892">
        <v>7514</v>
      </c>
      <c r="J1892">
        <v>485602.53</v>
      </c>
      <c r="K1892">
        <v>363380.46</v>
      </c>
      <c r="L1892">
        <v>346922.89</v>
      </c>
      <c r="M1892">
        <v>125781.7445</v>
      </c>
      <c r="N1892">
        <v>217</v>
      </c>
      <c r="O1892">
        <v>324</v>
      </c>
      <c r="P1892">
        <v>1251</v>
      </c>
      <c r="Q1892">
        <v>86298.85</v>
      </c>
      <c r="R1892">
        <v>66285.98</v>
      </c>
      <c r="S1892">
        <v>60623.77</v>
      </c>
      <c r="T1892">
        <v>23728.159199999998</v>
      </c>
      <c r="U1892">
        <v>931</v>
      </c>
      <c r="V1892">
        <v>1615</v>
      </c>
      <c r="W1892">
        <v>6263</v>
      </c>
      <c r="X1892">
        <v>399303.67999999999</v>
      </c>
      <c r="Y1892">
        <v>297094.48</v>
      </c>
      <c r="Z1892">
        <v>286299.12</v>
      </c>
      <c r="AA1892">
        <v>102053.58530000001</v>
      </c>
      <c r="AB1892">
        <v>1132</v>
      </c>
      <c r="AC1892">
        <v>1030</v>
      </c>
      <c r="AD1892">
        <v>687</v>
      </c>
      <c r="AE1892">
        <v>1024</v>
      </c>
      <c r="AF1892">
        <v>212</v>
      </c>
      <c r="AG1892">
        <v>201</v>
      </c>
      <c r="AH1892">
        <v>144</v>
      </c>
      <c r="AI1892">
        <v>203</v>
      </c>
      <c r="AJ1892">
        <v>920</v>
      </c>
      <c r="AK1892">
        <v>829</v>
      </c>
      <c r="AL1892">
        <v>543</v>
      </c>
      <c r="AM1892">
        <v>821</v>
      </c>
    </row>
    <row r="1893" spans="1:39" x14ac:dyDescent="0.15">
      <c r="A1893" t="s">
        <v>227</v>
      </c>
      <c r="B1893">
        <v>30</v>
      </c>
      <c r="C1893">
        <v>1</v>
      </c>
      <c r="D1893">
        <v>2</v>
      </c>
      <c r="E1893" t="s">
        <v>28</v>
      </c>
      <c r="F1893" t="s">
        <v>206</v>
      </c>
      <c r="G1893">
        <v>4468</v>
      </c>
      <c r="H1893">
        <v>6200</v>
      </c>
      <c r="I1893">
        <v>23832</v>
      </c>
      <c r="J1893">
        <v>1579331.92</v>
      </c>
      <c r="K1893">
        <v>1307083.2</v>
      </c>
      <c r="L1893">
        <v>1213594.22</v>
      </c>
      <c r="M1893">
        <v>426080.04129999998</v>
      </c>
      <c r="N1893">
        <v>1829</v>
      </c>
      <c r="O1893">
        <v>2275</v>
      </c>
      <c r="P1893">
        <v>9488</v>
      </c>
      <c r="Q1893">
        <v>659467.92000000004</v>
      </c>
      <c r="R1893">
        <v>536472.77</v>
      </c>
      <c r="S1893">
        <v>478947.71</v>
      </c>
      <c r="T1893">
        <v>190099.5626</v>
      </c>
      <c r="U1893">
        <v>2639</v>
      </c>
      <c r="V1893">
        <v>3925</v>
      </c>
      <c r="W1893">
        <v>14344</v>
      </c>
      <c r="X1893">
        <v>919864</v>
      </c>
      <c r="Y1893">
        <v>770610.43</v>
      </c>
      <c r="Z1893">
        <v>734646.51</v>
      </c>
      <c r="AA1893">
        <v>235980.47870000001</v>
      </c>
      <c r="AB1893">
        <v>4298</v>
      </c>
      <c r="AC1893">
        <v>3854</v>
      </c>
      <c r="AD1893">
        <v>1930</v>
      </c>
      <c r="AE1893">
        <v>3735</v>
      </c>
      <c r="AF1893">
        <v>1759</v>
      </c>
      <c r="AG1893">
        <v>1734</v>
      </c>
      <c r="AH1893">
        <v>982</v>
      </c>
      <c r="AI1893">
        <v>1641</v>
      </c>
      <c r="AJ1893">
        <v>2539</v>
      </c>
      <c r="AK1893">
        <v>2120</v>
      </c>
      <c r="AL1893">
        <v>948</v>
      </c>
      <c r="AM1893">
        <v>2094</v>
      </c>
    </row>
    <row r="1894" spans="1:39" x14ac:dyDescent="0.15">
      <c r="A1894" t="s">
        <v>227</v>
      </c>
      <c r="B1894">
        <v>30</v>
      </c>
      <c r="C1894">
        <v>1</v>
      </c>
      <c r="D1894">
        <v>2</v>
      </c>
      <c r="E1894" t="s">
        <v>30</v>
      </c>
      <c r="F1894" t="s">
        <v>206</v>
      </c>
      <c r="G1894">
        <v>572</v>
      </c>
      <c r="H1894">
        <v>802</v>
      </c>
      <c r="I1894">
        <v>3084</v>
      </c>
      <c r="J1894">
        <v>204310.18</v>
      </c>
      <c r="K1894">
        <v>168611.78</v>
      </c>
      <c r="L1894">
        <v>154850.84</v>
      </c>
      <c r="M1894">
        <v>54261.265899999999</v>
      </c>
      <c r="N1894">
        <v>194</v>
      </c>
      <c r="O1894">
        <v>243</v>
      </c>
      <c r="P1894">
        <v>976</v>
      </c>
      <c r="Q1894">
        <v>69224.27</v>
      </c>
      <c r="R1894">
        <v>56772.83</v>
      </c>
      <c r="S1894">
        <v>48221.09</v>
      </c>
      <c r="T1894">
        <v>19888.111799999999</v>
      </c>
      <c r="U1894">
        <v>378</v>
      </c>
      <c r="V1894">
        <v>559</v>
      </c>
      <c r="W1894">
        <v>2108</v>
      </c>
      <c r="X1894">
        <v>135085.91</v>
      </c>
      <c r="Y1894">
        <v>111838.95</v>
      </c>
      <c r="Z1894">
        <v>106629.75</v>
      </c>
      <c r="AA1894">
        <v>34373.1541</v>
      </c>
      <c r="AB1894">
        <v>532</v>
      </c>
      <c r="AC1894">
        <v>513</v>
      </c>
      <c r="AD1894">
        <v>234</v>
      </c>
      <c r="AE1894">
        <v>555</v>
      </c>
      <c r="AF1894">
        <v>180</v>
      </c>
      <c r="AG1894">
        <v>185</v>
      </c>
      <c r="AH1894">
        <v>103</v>
      </c>
      <c r="AI1894">
        <v>189</v>
      </c>
      <c r="AJ1894">
        <v>352</v>
      </c>
      <c r="AK1894">
        <v>328</v>
      </c>
      <c r="AL1894">
        <v>131</v>
      </c>
      <c r="AM1894">
        <v>366</v>
      </c>
    </row>
    <row r="1895" spans="1:39" x14ac:dyDescent="0.15">
      <c r="A1895" t="s">
        <v>227</v>
      </c>
      <c r="B1895">
        <v>30</v>
      </c>
      <c r="C1895">
        <v>1</v>
      </c>
      <c r="D1895">
        <v>2</v>
      </c>
      <c r="E1895" t="s">
        <v>29</v>
      </c>
      <c r="F1895" t="s">
        <v>206</v>
      </c>
      <c r="G1895">
        <v>2242</v>
      </c>
      <c r="H1895">
        <v>3278</v>
      </c>
      <c r="I1895">
        <v>12909</v>
      </c>
      <c r="J1895">
        <v>852848.16</v>
      </c>
      <c r="K1895">
        <v>665086.13</v>
      </c>
      <c r="L1895">
        <v>622675.01</v>
      </c>
      <c r="M1895">
        <v>229524.1942</v>
      </c>
      <c r="N1895">
        <v>737</v>
      </c>
      <c r="O1895">
        <v>932</v>
      </c>
      <c r="P1895">
        <v>4020</v>
      </c>
      <c r="Q1895">
        <v>278775.64</v>
      </c>
      <c r="R1895">
        <v>217169.62</v>
      </c>
      <c r="S1895">
        <v>194662.55</v>
      </c>
      <c r="T1895">
        <v>82066.754700000005</v>
      </c>
      <c r="U1895">
        <v>1505</v>
      </c>
      <c r="V1895">
        <v>2346</v>
      </c>
      <c r="W1895">
        <v>8889</v>
      </c>
      <c r="X1895">
        <v>574072.52</v>
      </c>
      <c r="Y1895">
        <v>447916.51</v>
      </c>
      <c r="Z1895">
        <v>428012.46</v>
      </c>
      <c r="AA1895">
        <v>147457.43950000001</v>
      </c>
      <c r="AB1895">
        <v>2157</v>
      </c>
      <c r="AC1895">
        <v>2033</v>
      </c>
      <c r="AD1895">
        <v>969</v>
      </c>
      <c r="AE1895">
        <v>2155</v>
      </c>
      <c r="AF1895">
        <v>712</v>
      </c>
      <c r="AG1895">
        <v>691</v>
      </c>
      <c r="AH1895">
        <v>431</v>
      </c>
      <c r="AI1895">
        <v>711</v>
      </c>
      <c r="AJ1895">
        <v>1445</v>
      </c>
      <c r="AK1895">
        <v>1342</v>
      </c>
      <c r="AL1895">
        <v>538</v>
      </c>
      <c r="AM1895">
        <v>1444</v>
      </c>
    </row>
    <row r="1896" spans="1:39" x14ac:dyDescent="0.15">
      <c r="A1896" t="s">
        <v>227</v>
      </c>
      <c r="B1896">
        <v>30</v>
      </c>
      <c r="C1896">
        <v>1</v>
      </c>
      <c r="D1896">
        <v>2</v>
      </c>
      <c r="E1896" t="s">
        <v>32</v>
      </c>
      <c r="F1896" t="s">
        <v>206</v>
      </c>
      <c r="G1896">
        <v>587</v>
      </c>
      <c r="H1896">
        <v>882</v>
      </c>
      <c r="I1896">
        <v>3877</v>
      </c>
      <c r="J1896">
        <v>249024.85</v>
      </c>
      <c r="K1896">
        <v>183249.37</v>
      </c>
      <c r="L1896">
        <v>175717.21</v>
      </c>
      <c r="M1896">
        <v>64971.880799999999</v>
      </c>
      <c r="N1896">
        <v>113</v>
      </c>
      <c r="O1896">
        <v>148</v>
      </c>
      <c r="P1896">
        <v>644</v>
      </c>
      <c r="Q1896">
        <v>45447.4</v>
      </c>
      <c r="R1896">
        <v>33845.480000000003</v>
      </c>
      <c r="S1896">
        <v>31241.75</v>
      </c>
      <c r="T1896">
        <v>12870.2646</v>
      </c>
      <c r="U1896">
        <v>474</v>
      </c>
      <c r="V1896">
        <v>734</v>
      </c>
      <c r="W1896">
        <v>3233</v>
      </c>
      <c r="X1896">
        <v>203577.45</v>
      </c>
      <c r="Y1896">
        <v>149403.89000000001</v>
      </c>
      <c r="Z1896">
        <v>144475.46</v>
      </c>
      <c r="AA1896">
        <v>52101.616199999997</v>
      </c>
      <c r="AB1896">
        <v>571</v>
      </c>
      <c r="AC1896">
        <v>476</v>
      </c>
      <c r="AD1896">
        <v>245</v>
      </c>
      <c r="AE1896">
        <v>509</v>
      </c>
      <c r="AF1896">
        <v>111</v>
      </c>
      <c r="AG1896">
        <v>95</v>
      </c>
      <c r="AH1896">
        <v>59</v>
      </c>
      <c r="AI1896">
        <v>103</v>
      </c>
      <c r="AJ1896">
        <v>460</v>
      </c>
      <c r="AK1896">
        <v>381</v>
      </c>
      <c r="AL1896">
        <v>186</v>
      </c>
      <c r="AM1896">
        <v>406</v>
      </c>
    </row>
    <row r="1897" spans="1:39" x14ac:dyDescent="0.15">
      <c r="A1897" t="s">
        <v>227</v>
      </c>
      <c r="B1897">
        <v>30</v>
      </c>
      <c r="C1897">
        <v>2</v>
      </c>
      <c r="D1897">
        <v>0</v>
      </c>
      <c r="E1897" t="s">
        <v>28</v>
      </c>
      <c r="F1897" t="s">
        <v>206</v>
      </c>
      <c r="G1897">
        <v>237</v>
      </c>
      <c r="H1897">
        <v>580</v>
      </c>
      <c r="I1897">
        <v>1575</v>
      </c>
      <c r="J1897">
        <v>98006.76</v>
      </c>
      <c r="K1897">
        <v>75884.3</v>
      </c>
      <c r="L1897">
        <v>63361.39</v>
      </c>
      <c r="M1897">
        <v>27873.794900000001</v>
      </c>
      <c r="N1897">
        <v>237</v>
      </c>
      <c r="O1897">
        <v>280</v>
      </c>
      <c r="P1897">
        <v>831</v>
      </c>
      <c r="Q1897">
        <v>50276.38</v>
      </c>
      <c r="R1897">
        <v>37242.14</v>
      </c>
      <c r="S1897">
        <v>26650.79</v>
      </c>
      <c r="T1897">
        <v>15515.018700000001</v>
      </c>
      <c r="U1897">
        <v>237</v>
      </c>
      <c r="V1897">
        <v>300</v>
      </c>
      <c r="W1897">
        <v>744</v>
      </c>
      <c r="X1897">
        <v>47730.38</v>
      </c>
      <c r="Y1897">
        <v>38642.160000000003</v>
      </c>
      <c r="Z1897">
        <v>36710.6</v>
      </c>
      <c r="AA1897">
        <v>12358.7762</v>
      </c>
      <c r="AB1897">
        <v>234</v>
      </c>
      <c r="AC1897">
        <v>229</v>
      </c>
      <c r="AD1897">
        <v>205</v>
      </c>
      <c r="AE1897">
        <v>170</v>
      </c>
      <c r="AF1897">
        <v>234</v>
      </c>
      <c r="AG1897">
        <v>229</v>
      </c>
      <c r="AH1897">
        <v>205</v>
      </c>
      <c r="AI1897">
        <v>170</v>
      </c>
      <c r="AJ1897">
        <v>234</v>
      </c>
      <c r="AK1897">
        <v>229</v>
      </c>
      <c r="AL1897">
        <v>205</v>
      </c>
      <c r="AM1897">
        <v>170</v>
      </c>
    </row>
    <row r="1898" spans="1:39" x14ac:dyDescent="0.15">
      <c r="A1898" t="s">
        <v>227</v>
      </c>
      <c r="B1898">
        <v>30</v>
      </c>
      <c r="C1898">
        <v>2</v>
      </c>
      <c r="D1898">
        <v>0</v>
      </c>
      <c r="E1898" t="s">
        <v>29</v>
      </c>
      <c r="F1898" t="s">
        <v>206</v>
      </c>
      <c r="G1898">
        <v>6</v>
      </c>
      <c r="H1898">
        <v>17</v>
      </c>
      <c r="I1898">
        <v>32</v>
      </c>
      <c r="J1898">
        <v>2480.81</v>
      </c>
      <c r="K1898">
        <v>1692.86</v>
      </c>
      <c r="L1898">
        <v>1322.46</v>
      </c>
      <c r="M1898">
        <v>649.42229999999995</v>
      </c>
      <c r="N1898">
        <v>6</v>
      </c>
      <c r="O1898">
        <v>9</v>
      </c>
      <c r="P1898">
        <v>18</v>
      </c>
      <c r="Q1898">
        <v>1642.99</v>
      </c>
      <c r="R1898">
        <v>1004.34</v>
      </c>
      <c r="S1898">
        <v>693.19</v>
      </c>
      <c r="T1898">
        <v>411.84230000000002</v>
      </c>
      <c r="U1898">
        <v>6</v>
      </c>
      <c r="V1898">
        <v>8</v>
      </c>
      <c r="W1898">
        <v>14</v>
      </c>
      <c r="X1898">
        <v>837.82</v>
      </c>
      <c r="Y1898">
        <v>688.52</v>
      </c>
      <c r="Z1898">
        <v>629.27</v>
      </c>
      <c r="AA1898">
        <v>237.58</v>
      </c>
      <c r="AB1898">
        <v>6</v>
      </c>
      <c r="AC1898">
        <v>6</v>
      </c>
      <c r="AD1898">
        <v>5</v>
      </c>
      <c r="AE1898">
        <v>5</v>
      </c>
      <c r="AF1898">
        <v>6</v>
      </c>
      <c r="AG1898">
        <v>6</v>
      </c>
      <c r="AH1898">
        <v>5</v>
      </c>
      <c r="AI1898">
        <v>5</v>
      </c>
      <c r="AJ1898">
        <v>6</v>
      </c>
      <c r="AK1898">
        <v>6</v>
      </c>
      <c r="AL1898">
        <v>5</v>
      </c>
      <c r="AM1898">
        <v>5</v>
      </c>
    </row>
    <row r="1899" spans="1:39" x14ac:dyDescent="0.15">
      <c r="A1899" t="s">
        <v>227</v>
      </c>
      <c r="B1899">
        <v>30</v>
      </c>
      <c r="C1899">
        <v>2</v>
      </c>
      <c r="D1899">
        <v>0</v>
      </c>
      <c r="E1899" t="s">
        <v>32</v>
      </c>
      <c r="F1899" t="s">
        <v>206</v>
      </c>
      <c r="G1899">
        <v>55</v>
      </c>
      <c r="H1899">
        <v>152</v>
      </c>
      <c r="I1899">
        <v>456</v>
      </c>
      <c r="J1899">
        <v>26506.83</v>
      </c>
      <c r="K1899">
        <v>19015.810000000001</v>
      </c>
      <c r="L1899">
        <v>16369.39</v>
      </c>
      <c r="M1899">
        <v>7839.5369000000001</v>
      </c>
      <c r="N1899">
        <v>55</v>
      </c>
      <c r="O1899">
        <v>64</v>
      </c>
      <c r="P1899">
        <v>200</v>
      </c>
      <c r="Q1899">
        <v>11635.91</v>
      </c>
      <c r="R1899">
        <v>8161.86</v>
      </c>
      <c r="S1899">
        <v>6885.72</v>
      </c>
      <c r="T1899">
        <v>3743.4472000000001</v>
      </c>
      <c r="U1899">
        <v>55</v>
      </c>
      <c r="V1899">
        <v>88</v>
      </c>
      <c r="W1899">
        <v>256</v>
      </c>
      <c r="X1899">
        <v>14870.92</v>
      </c>
      <c r="Y1899">
        <v>10853.95</v>
      </c>
      <c r="Z1899">
        <v>9483.67</v>
      </c>
      <c r="AA1899">
        <v>4096.0897000000004</v>
      </c>
      <c r="AB1899">
        <v>54</v>
      </c>
      <c r="AC1899">
        <v>55</v>
      </c>
      <c r="AD1899">
        <v>50</v>
      </c>
      <c r="AE1899">
        <v>47</v>
      </c>
      <c r="AF1899">
        <v>54</v>
      </c>
      <c r="AG1899">
        <v>55</v>
      </c>
      <c r="AH1899">
        <v>50</v>
      </c>
      <c r="AI1899">
        <v>47</v>
      </c>
      <c r="AJ1899">
        <v>54</v>
      </c>
      <c r="AK1899">
        <v>55</v>
      </c>
      <c r="AL1899">
        <v>50</v>
      </c>
      <c r="AM1899">
        <v>47</v>
      </c>
    </row>
    <row r="1900" spans="1:39" x14ac:dyDescent="0.15">
      <c r="A1900" t="s">
        <v>227</v>
      </c>
      <c r="B1900">
        <v>30</v>
      </c>
      <c r="C1900">
        <v>2</v>
      </c>
      <c r="D1900">
        <v>1</v>
      </c>
      <c r="E1900" t="s">
        <v>28</v>
      </c>
      <c r="F1900" t="s">
        <v>206</v>
      </c>
      <c r="G1900">
        <v>2385</v>
      </c>
      <c r="H1900">
        <v>6206</v>
      </c>
      <c r="I1900">
        <v>16269</v>
      </c>
      <c r="J1900">
        <v>972001.52</v>
      </c>
      <c r="K1900">
        <v>770686.73</v>
      </c>
      <c r="L1900">
        <v>674639.01</v>
      </c>
      <c r="M1900">
        <v>278301.59490000003</v>
      </c>
      <c r="N1900">
        <v>2385</v>
      </c>
      <c r="O1900">
        <v>2887</v>
      </c>
      <c r="P1900">
        <v>8421</v>
      </c>
      <c r="Q1900">
        <v>496781.2</v>
      </c>
      <c r="R1900">
        <v>383577.28</v>
      </c>
      <c r="S1900">
        <v>307496.69</v>
      </c>
      <c r="T1900">
        <v>152546.78150000001</v>
      </c>
      <c r="U1900">
        <v>2385</v>
      </c>
      <c r="V1900">
        <v>3319</v>
      </c>
      <c r="W1900">
        <v>7848</v>
      </c>
      <c r="X1900">
        <v>475220.32</v>
      </c>
      <c r="Y1900">
        <v>387109.45</v>
      </c>
      <c r="Z1900">
        <v>367142.32</v>
      </c>
      <c r="AA1900">
        <v>125754.8134</v>
      </c>
      <c r="AB1900">
        <v>2292</v>
      </c>
      <c r="AC1900">
        <v>2362</v>
      </c>
      <c r="AD1900">
        <v>1781</v>
      </c>
      <c r="AE1900">
        <v>2247</v>
      </c>
      <c r="AF1900">
        <v>2292</v>
      </c>
      <c r="AG1900">
        <v>2362</v>
      </c>
      <c r="AH1900">
        <v>1781</v>
      </c>
      <c r="AI1900">
        <v>2247</v>
      </c>
      <c r="AJ1900">
        <v>2292</v>
      </c>
      <c r="AK1900">
        <v>2362</v>
      </c>
      <c r="AL1900">
        <v>1781</v>
      </c>
      <c r="AM1900">
        <v>2247</v>
      </c>
    </row>
    <row r="1901" spans="1:39" x14ac:dyDescent="0.15">
      <c r="A1901" t="s">
        <v>227</v>
      </c>
      <c r="B1901">
        <v>30</v>
      </c>
      <c r="C1901">
        <v>2</v>
      </c>
      <c r="D1901">
        <v>1</v>
      </c>
      <c r="E1901" t="s">
        <v>30</v>
      </c>
      <c r="F1901" t="s">
        <v>206</v>
      </c>
      <c r="G1901">
        <v>311</v>
      </c>
      <c r="H1901">
        <v>819</v>
      </c>
      <c r="I1901">
        <v>2100</v>
      </c>
      <c r="J1901">
        <v>127731.25</v>
      </c>
      <c r="K1901">
        <v>99885.38</v>
      </c>
      <c r="L1901">
        <v>83579.490000000005</v>
      </c>
      <c r="M1901">
        <v>36271.571300000003</v>
      </c>
      <c r="N1901">
        <v>311</v>
      </c>
      <c r="O1901">
        <v>381</v>
      </c>
      <c r="P1901">
        <v>1071</v>
      </c>
      <c r="Q1901">
        <v>65410.52</v>
      </c>
      <c r="R1901">
        <v>50095.01</v>
      </c>
      <c r="S1901">
        <v>37881.1</v>
      </c>
      <c r="T1901">
        <v>19816.406299999999</v>
      </c>
      <c r="U1901">
        <v>311</v>
      </c>
      <c r="V1901">
        <v>438</v>
      </c>
      <c r="W1901">
        <v>1029</v>
      </c>
      <c r="X1901">
        <v>62320.73</v>
      </c>
      <c r="Y1901">
        <v>49790.37</v>
      </c>
      <c r="Z1901">
        <v>45698.39</v>
      </c>
      <c r="AA1901">
        <v>16455.165000000001</v>
      </c>
      <c r="AB1901">
        <v>291</v>
      </c>
      <c r="AC1901">
        <v>306</v>
      </c>
      <c r="AD1901">
        <v>232</v>
      </c>
      <c r="AE1901">
        <v>302</v>
      </c>
      <c r="AF1901">
        <v>291</v>
      </c>
      <c r="AG1901">
        <v>306</v>
      </c>
      <c r="AH1901">
        <v>232</v>
      </c>
      <c r="AI1901">
        <v>302</v>
      </c>
      <c r="AJ1901">
        <v>291</v>
      </c>
      <c r="AK1901">
        <v>306</v>
      </c>
      <c r="AL1901">
        <v>232</v>
      </c>
      <c r="AM1901">
        <v>302</v>
      </c>
    </row>
    <row r="1902" spans="1:39" x14ac:dyDescent="0.15">
      <c r="A1902" t="s">
        <v>227</v>
      </c>
      <c r="B1902">
        <v>30</v>
      </c>
      <c r="C1902">
        <v>2</v>
      </c>
      <c r="D1902">
        <v>1</v>
      </c>
      <c r="E1902" t="s">
        <v>29</v>
      </c>
      <c r="F1902" t="s">
        <v>206</v>
      </c>
      <c r="G1902">
        <v>5213</v>
      </c>
      <c r="H1902">
        <v>14397</v>
      </c>
      <c r="I1902">
        <v>38251</v>
      </c>
      <c r="J1902">
        <v>2291439.3199999998</v>
      </c>
      <c r="K1902">
        <v>1709569.46</v>
      </c>
      <c r="L1902">
        <v>1476877.05</v>
      </c>
      <c r="M1902">
        <v>657752.53119999997</v>
      </c>
      <c r="N1902">
        <v>5213</v>
      </c>
      <c r="O1902">
        <v>6583</v>
      </c>
      <c r="P1902">
        <v>18810</v>
      </c>
      <c r="Q1902">
        <v>1125825.19</v>
      </c>
      <c r="R1902">
        <v>821313.95</v>
      </c>
      <c r="S1902">
        <v>648636.16000000003</v>
      </c>
      <c r="T1902">
        <v>347722.96649999998</v>
      </c>
      <c r="U1902">
        <v>5213</v>
      </c>
      <c r="V1902">
        <v>7814</v>
      </c>
      <c r="W1902">
        <v>19441</v>
      </c>
      <c r="X1902">
        <v>1165614.1299999999</v>
      </c>
      <c r="Y1902">
        <v>888255.51</v>
      </c>
      <c r="Z1902">
        <v>828240.89</v>
      </c>
      <c r="AA1902">
        <v>310029.56469999999</v>
      </c>
      <c r="AB1902">
        <v>4967</v>
      </c>
      <c r="AC1902">
        <v>4983</v>
      </c>
      <c r="AD1902">
        <v>4004</v>
      </c>
      <c r="AE1902">
        <v>5036</v>
      </c>
      <c r="AF1902">
        <v>4967</v>
      </c>
      <c r="AG1902">
        <v>4983</v>
      </c>
      <c r="AH1902">
        <v>4004</v>
      </c>
      <c r="AI1902">
        <v>5036</v>
      </c>
      <c r="AJ1902">
        <v>4967</v>
      </c>
      <c r="AK1902">
        <v>4983</v>
      </c>
      <c r="AL1902">
        <v>4004</v>
      </c>
      <c r="AM1902">
        <v>5036</v>
      </c>
    </row>
    <row r="1903" spans="1:39" x14ac:dyDescent="0.15">
      <c r="A1903" t="s">
        <v>227</v>
      </c>
      <c r="B1903">
        <v>30</v>
      </c>
      <c r="C1903">
        <v>2</v>
      </c>
      <c r="D1903">
        <v>1</v>
      </c>
      <c r="E1903" t="s">
        <v>31</v>
      </c>
      <c r="F1903" t="s">
        <v>206</v>
      </c>
      <c r="G1903">
        <v>2</v>
      </c>
      <c r="H1903">
        <v>6</v>
      </c>
      <c r="I1903">
        <v>14</v>
      </c>
      <c r="J1903">
        <v>933.97</v>
      </c>
      <c r="K1903">
        <v>819.72</v>
      </c>
      <c r="L1903">
        <v>681.72</v>
      </c>
      <c r="M1903">
        <v>249.31610000000001</v>
      </c>
      <c r="N1903">
        <v>2</v>
      </c>
      <c r="O1903">
        <v>2</v>
      </c>
      <c r="P1903">
        <v>5</v>
      </c>
      <c r="Q1903">
        <v>311.98</v>
      </c>
      <c r="R1903">
        <v>247.73</v>
      </c>
      <c r="S1903">
        <v>168.73</v>
      </c>
      <c r="T1903">
        <v>90.016099999999994</v>
      </c>
      <c r="U1903">
        <v>2</v>
      </c>
      <c r="V1903">
        <v>4</v>
      </c>
      <c r="W1903">
        <v>9</v>
      </c>
      <c r="X1903">
        <v>621.99</v>
      </c>
      <c r="Y1903">
        <v>571.99</v>
      </c>
      <c r="Z1903">
        <v>512.99</v>
      </c>
      <c r="AA1903">
        <v>159.30000000000001</v>
      </c>
      <c r="AB1903">
        <v>2</v>
      </c>
      <c r="AC1903">
        <v>2</v>
      </c>
      <c r="AD1903">
        <v>1</v>
      </c>
      <c r="AE1903">
        <v>2</v>
      </c>
      <c r="AF1903">
        <v>2</v>
      </c>
      <c r="AG1903">
        <v>2</v>
      </c>
      <c r="AH1903">
        <v>1</v>
      </c>
      <c r="AI1903">
        <v>2</v>
      </c>
      <c r="AJ1903">
        <v>2</v>
      </c>
      <c r="AK1903">
        <v>2</v>
      </c>
      <c r="AL1903">
        <v>1</v>
      </c>
      <c r="AM1903">
        <v>2</v>
      </c>
    </row>
    <row r="1904" spans="1:39" x14ac:dyDescent="0.15">
      <c r="A1904" t="s">
        <v>227</v>
      </c>
      <c r="B1904">
        <v>30</v>
      </c>
      <c r="C1904">
        <v>2</v>
      </c>
      <c r="D1904">
        <v>1</v>
      </c>
      <c r="E1904" t="s">
        <v>32</v>
      </c>
      <c r="F1904" t="s">
        <v>206</v>
      </c>
      <c r="G1904">
        <v>213</v>
      </c>
      <c r="H1904">
        <v>602</v>
      </c>
      <c r="I1904">
        <v>1670</v>
      </c>
      <c r="J1904">
        <v>99710.42</v>
      </c>
      <c r="K1904">
        <v>73473.81</v>
      </c>
      <c r="L1904">
        <v>66811.56</v>
      </c>
      <c r="M1904">
        <v>28620.5373</v>
      </c>
      <c r="N1904">
        <v>213</v>
      </c>
      <c r="O1904">
        <v>258</v>
      </c>
      <c r="P1904">
        <v>731</v>
      </c>
      <c r="Q1904">
        <v>41494.33</v>
      </c>
      <c r="R1904">
        <v>30076.99</v>
      </c>
      <c r="S1904">
        <v>25490.5</v>
      </c>
      <c r="T1904">
        <v>13293.3431</v>
      </c>
      <c r="U1904">
        <v>213</v>
      </c>
      <c r="V1904">
        <v>344</v>
      </c>
      <c r="W1904">
        <v>939</v>
      </c>
      <c r="X1904">
        <v>58216.09</v>
      </c>
      <c r="Y1904">
        <v>43396.82</v>
      </c>
      <c r="Z1904">
        <v>41321.06</v>
      </c>
      <c r="AA1904">
        <v>15327.1942</v>
      </c>
      <c r="AB1904">
        <v>208</v>
      </c>
      <c r="AC1904">
        <v>205</v>
      </c>
      <c r="AD1904">
        <v>170</v>
      </c>
      <c r="AE1904">
        <v>197</v>
      </c>
      <c r="AF1904">
        <v>208</v>
      </c>
      <c r="AG1904">
        <v>205</v>
      </c>
      <c r="AH1904">
        <v>170</v>
      </c>
      <c r="AI1904">
        <v>197</v>
      </c>
      <c r="AJ1904">
        <v>208</v>
      </c>
      <c r="AK1904">
        <v>205</v>
      </c>
      <c r="AL1904">
        <v>170</v>
      </c>
      <c r="AM1904">
        <v>197</v>
      </c>
    </row>
    <row r="1905" spans="1:39" x14ac:dyDescent="0.15">
      <c r="A1905" t="s">
        <v>227</v>
      </c>
      <c r="B1905">
        <v>30</v>
      </c>
      <c r="C1905">
        <v>2</v>
      </c>
      <c r="D1905">
        <v>2</v>
      </c>
      <c r="E1905" t="s">
        <v>28</v>
      </c>
      <c r="F1905" t="s">
        <v>206</v>
      </c>
      <c r="G1905">
        <v>306</v>
      </c>
      <c r="H1905">
        <v>725</v>
      </c>
      <c r="I1905">
        <v>1849</v>
      </c>
      <c r="J1905">
        <v>119602.97</v>
      </c>
      <c r="K1905">
        <v>94873.25</v>
      </c>
      <c r="L1905">
        <v>76817.17</v>
      </c>
      <c r="M1905">
        <v>32955.109199999999</v>
      </c>
      <c r="N1905">
        <v>306</v>
      </c>
      <c r="O1905">
        <v>336</v>
      </c>
      <c r="P1905">
        <v>936</v>
      </c>
      <c r="Q1905">
        <v>61301.82</v>
      </c>
      <c r="R1905">
        <v>47199.96</v>
      </c>
      <c r="S1905">
        <v>31195.48</v>
      </c>
      <c r="T1905">
        <v>17770.656999999999</v>
      </c>
      <c r="U1905">
        <v>306</v>
      </c>
      <c r="V1905">
        <v>389</v>
      </c>
      <c r="W1905">
        <v>913</v>
      </c>
      <c r="X1905">
        <v>58301.15</v>
      </c>
      <c r="Y1905">
        <v>47673.29</v>
      </c>
      <c r="Z1905">
        <v>45621.69</v>
      </c>
      <c r="AA1905">
        <v>15184.4522</v>
      </c>
      <c r="AB1905">
        <v>289</v>
      </c>
      <c r="AC1905">
        <v>303</v>
      </c>
      <c r="AD1905">
        <v>185</v>
      </c>
      <c r="AE1905">
        <v>283</v>
      </c>
      <c r="AF1905">
        <v>289</v>
      </c>
      <c r="AG1905">
        <v>303</v>
      </c>
      <c r="AH1905">
        <v>185</v>
      </c>
      <c r="AI1905">
        <v>283</v>
      </c>
      <c r="AJ1905">
        <v>289</v>
      </c>
      <c r="AK1905">
        <v>303</v>
      </c>
      <c r="AL1905">
        <v>185</v>
      </c>
      <c r="AM1905">
        <v>283</v>
      </c>
    </row>
    <row r="1906" spans="1:39" x14ac:dyDescent="0.15">
      <c r="A1906" t="s">
        <v>227</v>
      </c>
      <c r="B1906">
        <v>30</v>
      </c>
      <c r="C1906">
        <v>2</v>
      </c>
      <c r="D1906">
        <v>2</v>
      </c>
      <c r="E1906" t="s">
        <v>30</v>
      </c>
      <c r="F1906" t="s">
        <v>206</v>
      </c>
      <c r="G1906">
        <v>34</v>
      </c>
      <c r="H1906">
        <v>81</v>
      </c>
      <c r="I1906">
        <v>229</v>
      </c>
      <c r="J1906">
        <v>13788.72</v>
      </c>
      <c r="K1906">
        <v>10738.16</v>
      </c>
      <c r="L1906">
        <v>8839.4500000000007</v>
      </c>
      <c r="M1906">
        <v>3992.9872999999998</v>
      </c>
      <c r="N1906">
        <v>34</v>
      </c>
      <c r="O1906">
        <v>39</v>
      </c>
      <c r="P1906">
        <v>112</v>
      </c>
      <c r="Q1906">
        <v>7361.54</v>
      </c>
      <c r="R1906">
        <v>5768.61</v>
      </c>
      <c r="S1906">
        <v>4020.8</v>
      </c>
      <c r="T1906">
        <v>2160.1302999999998</v>
      </c>
      <c r="U1906">
        <v>34</v>
      </c>
      <c r="V1906">
        <v>42</v>
      </c>
      <c r="W1906">
        <v>117</v>
      </c>
      <c r="X1906">
        <v>6427.18</v>
      </c>
      <c r="Y1906">
        <v>4969.55</v>
      </c>
      <c r="Z1906">
        <v>4818.6499999999996</v>
      </c>
      <c r="AA1906">
        <v>1832.857</v>
      </c>
      <c r="AB1906">
        <v>31</v>
      </c>
      <c r="AC1906">
        <v>33</v>
      </c>
      <c r="AD1906">
        <v>21</v>
      </c>
      <c r="AE1906">
        <v>33</v>
      </c>
      <c r="AF1906">
        <v>31</v>
      </c>
      <c r="AG1906">
        <v>33</v>
      </c>
      <c r="AH1906">
        <v>21</v>
      </c>
      <c r="AI1906">
        <v>33</v>
      </c>
      <c r="AJ1906">
        <v>31</v>
      </c>
      <c r="AK1906">
        <v>33</v>
      </c>
      <c r="AL1906">
        <v>21</v>
      </c>
      <c r="AM1906">
        <v>33</v>
      </c>
    </row>
    <row r="1907" spans="1:39" x14ac:dyDescent="0.15">
      <c r="A1907" t="s">
        <v>227</v>
      </c>
      <c r="B1907">
        <v>30</v>
      </c>
      <c r="C1907">
        <v>2</v>
      </c>
      <c r="D1907">
        <v>2</v>
      </c>
      <c r="E1907" t="s">
        <v>29</v>
      </c>
      <c r="F1907" t="s">
        <v>206</v>
      </c>
      <c r="G1907">
        <v>193</v>
      </c>
      <c r="H1907">
        <v>482</v>
      </c>
      <c r="I1907">
        <v>1320</v>
      </c>
      <c r="J1907">
        <v>83021.83</v>
      </c>
      <c r="K1907">
        <v>63719.65</v>
      </c>
      <c r="L1907">
        <v>53008.63</v>
      </c>
      <c r="M1907">
        <v>23201.704600000001</v>
      </c>
      <c r="N1907">
        <v>193</v>
      </c>
      <c r="O1907">
        <v>211</v>
      </c>
      <c r="P1907">
        <v>623</v>
      </c>
      <c r="Q1907">
        <v>39298.78</v>
      </c>
      <c r="R1907">
        <v>29496.58</v>
      </c>
      <c r="S1907">
        <v>20437.240000000002</v>
      </c>
      <c r="T1907">
        <v>11640.9082</v>
      </c>
      <c r="U1907">
        <v>193</v>
      </c>
      <c r="V1907">
        <v>271</v>
      </c>
      <c r="W1907">
        <v>697</v>
      </c>
      <c r="X1907">
        <v>43723.05</v>
      </c>
      <c r="Y1907">
        <v>34223.07</v>
      </c>
      <c r="Z1907">
        <v>32571.39</v>
      </c>
      <c r="AA1907">
        <v>11560.796399999999</v>
      </c>
      <c r="AB1907">
        <v>182</v>
      </c>
      <c r="AC1907">
        <v>189</v>
      </c>
      <c r="AD1907">
        <v>121</v>
      </c>
      <c r="AE1907">
        <v>186</v>
      </c>
      <c r="AF1907">
        <v>182</v>
      </c>
      <c r="AG1907">
        <v>189</v>
      </c>
      <c r="AH1907">
        <v>121</v>
      </c>
      <c r="AI1907">
        <v>186</v>
      </c>
      <c r="AJ1907">
        <v>182</v>
      </c>
      <c r="AK1907">
        <v>189</v>
      </c>
      <c r="AL1907">
        <v>121</v>
      </c>
      <c r="AM1907">
        <v>186</v>
      </c>
    </row>
    <row r="1908" spans="1:39" x14ac:dyDescent="0.15">
      <c r="A1908" t="s">
        <v>227</v>
      </c>
      <c r="B1908">
        <v>30</v>
      </c>
      <c r="C1908">
        <v>2</v>
      </c>
      <c r="D1908">
        <v>2</v>
      </c>
      <c r="E1908" t="s">
        <v>32</v>
      </c>
      <c r="F1908" t="s">
        <v>206</v>
      </c>
      <c r="G1908">
        <v>40</v>
      </c>
      <c r="H1908">
        <v>94</v>
      </c>
      <c r="I1908">
        <v>298</v>
      </c>
      <c r="J1908">
        <v>17661.47</v>
      </c>
      <c r="K1908">
        <v>13078.89</v>
      </c>
      <c r="L1908">
        <v>11427.13</v>
      </c>
      <c r="M1908">
        <v>4781.1696000000002</v>
      </c>
      <c r="N1908">
        <v>40</v>
      </c>
      <c r="O1908">
        <v>42</v>
      </c>
      <c r="P1908">
        <v>118</v>
      </c>
      <c r="Q1908">
        <v>7320.57</v>
      </c>
      <c r="R1908">
        <v>5309.82</v>
      </c>
      <c r="S1908">
        <v>3822.65</v>
      </c>
      <c r="T1908">
        <v>2104.6453000000001</v>
      </c>
      <c r="U1908">
        <v>40</v>
      </c>
      <c r="V1908">
        <v>52</v>
      </c>
      <c r="W1908">
        <v>180</v>
      </c>
      <c r="X1908">
        <v>10340.9</v>
      </c>
      <c r="Y1908">
        <v>7769.07</v>
      </c>
      <c r="Z1908">
        <v>7604.48</v>
      </c>
      <c r="AA1908">
        <v>2676.5243</v>
      </c>
      <c r="AB1908">
        <v>39</v>
      </c>
      <c r="AC1908">
        <v>38</v>
      </c>
      <c r="AD1908">
        <v>32</v>
      </c>
      <c r="AE1908">
        <v>38</v>
      </c>
      <c r="AF1908">
        <v>39</v>
      </c>
      <c r="AG1908">
        <v>38</v>
      </c>
      <c r="AH1908">
        <v>32</v>
      </c>
      <c r="AI1908">
        <v>38</v>
      </c>
      <c r="AJ1908">
        <v>39</v>
      </c>
      <c r="AK1908">
        <v>38</v>
      </c>
      <c r="AL1908">
        <v>32</v>
      </c>
      <c r="AM1908">
        <v>38</v>
      </c>
    </row>
    <row r="1909" spans="1:39" x14ac:dyDescent="0.15">
      <c r="A1909" t="s">
        <v>227</v>
      </c>
      <c r="B1909">
        <v>70</v>
      </c>
      <c r="C1909">
        <v>1</v>
      </c>
      <c r="D1909">
        <v>0</v>
      </c>
      <c r="E1909" t="s">
        <v>28</v>
      </c>
      <c r="F1909" t="s">
        <v>206</v>
      </c>
      <c r="G1909">
        <v>8968</v>
      </c>
      <c r="H1909">
        <v>9817</v>
      </c>
      <c r="I1909">
        <v>23764</v>
      </c>
      <c r="J1909">
        <v>1528501.56</v>
      </c>
      <c r="K1909">
        <v>1185917.8500000001</v>
      </c>
      <c r="L1909">
        <v>1126244.06</v>
      </c>
      <c r="M1909">
        <v>424859.00829999999</v>
      </c>
      <c r="N1909">
        <v>3907</v>
      </c>
      <c r="O1909">
        <v>4109</v>
      </c>
      <c r="P1909">
        <v>10452</v>
      </c>
      <c r="Q1909">
        <v>678638.19</v>
      </c>
      <c r="R1909">
        <v>520349.76</v>
      </c>
      <c r="S1909">
        <v>482737.58</v>
      </c>
      <c r="T1909">
        <v>202702.61840000001</v>
      </c>
      <c r="U1909">
        <v>5061</v>
      </c>
      <c r="V1909">
        <v>5708</v>
      </c>
      <c r="W1909">
        <v>13312</v>
      </c>
      <c r="X1909">
        <v>849863.37</v>
      </c>
      <c r="Y1909">
        <v>665568.09</v>
      </c>
      <c r="Z1909">
        <v>643506.48</v>
      </c>
      <c r="AA1909">
        <v>222156.38990000001</v>
      </c>
      <c r="AB1909">
        <v>8831</v>
      </c>
      <c r="AC1909">
        <v>6464</v>
      </c>
      <c r="AD1909">
        <v>5204</v>
      </c>
      <c r="AE1909">
        <v>4197</v>
      </c>
      <c r="AF1909">
        <v>3872</v>
      </c>
      <c r="AG1909">
        <v>3629</v>
      </c>
      <c r="AH1909">
        <v>2997</v>
      </c>
      <c r="AI1909">
        <v>2080</v>
      </c>
      <c r="AJ1909">
        <v>4959</v>
      </c>
      <c r="AK1909">
        <v>2835</v>
      </c>
      <c r="AL1909">
        <v>2207</v>
      </c>
      <c r="AM1909">
        <v>2117</v>
      </c>
    </row>
    <row r="1910" spans="1:39" x14ac:dyDescent="0.15">
      <c r="A1910" t="s">
        <v>227</v>
      </c>
      <c r="B1910">
        <v>70</v>
      </c>
      <c r="C1910">
        <v>1</v>
      </c>
      <c r="D1910">
        <v>0</v>
      </c>
      <c r="E1910" t="s">
        <v>30</v>
      </c>
      <c r="F1910" t="s">
        <v>206</v>
      </c>
      <c r="G1910">
        <v>13</v>
      </c>
      <c r="H1910">
        <v>13</v>
      </c>
      <c r="I1910">
        <v>36</v>
      </c>
      <c r="J1910">
        <v>2185.9299999999998</v>
      </c>
      <c r="K1910">
        <v>1749.54</v>
      </c>
      <c r="L1910">
        <v>1749.54</v>
      </c>
      <c r="M1910">
        <v>562.10770000000002</v>
      </c>
      <c r="N1910">
        <v>3</v>
      </c>
      <c r="O1910">
        <v>3</v>
      </c>
      <c r="P1910">
        <v>8</v>
      </c>
      <c r="Q1910">
        <v>523.98</v>
      </c>
      <c r="R1910">
        <v>484.48</v>
      </c>
      <c r="S1910">
        <v>484.48</v>
      </c>
      <c r="T1910">
        <v>139.1677</v>
      </c>
      <c r="U1910">
        <v>10</v>
      </c>
      <c r="V1910">
        <v>10</v>
      </c>
      <c r="W1910">
        <v>28</v>
      </c>
      <c r="X1910">
        <v>1661.95</v>
      </c>
      <c r="Y1910">
        <v>1265.06</v>
      </c>
      <c r="Z1910">
        <v>1265.06</v>
      </c>
      <c r="AA1910">
        <v>422.94</v>
      </c>
      <c r="AB1910">
        <v>12</v>
      </c>
      <c r="AC1910">
        <v>7</v>
      </c>
      <c r="AD1910">
        <v>5</v>
      </c>
      <c r="AE1910">
        <v>11</v>
      </c>
      <c r="AF1910">
        <v>2</v>
      </c>
      <c r="AG1910">
        <v>3</v>
      </c>
      <c r="AH1910">
        <v>2</v>
      </c>
      <c r="AI1910">
        <v>3</v>
      </c>
      <c r="AJ1910">
        <v>10</v>
      </c>
      <c r="AK1910">
        <v>4</v>
      </c>
      <c r="AL1910">
        <v>3</v>
      </c>
      <c r="AM1910">
        <v>8</v>
      </c>
    </row>
    <row r="1911" spans="1:39" x14ac:dyDescent="0.15">
      <c r="A1911" t="s">
        <v>227</v>
      </c>
      <c r="B1911">
        <v>70</v>
      </c>
      <c r="C1911">
        <v>1</v>
      </c>
      <c r="D1911">
        <v>0</v>
      </c>
      <c r="E1911" t="s">
        <v>29</v>
      </c>
      <c r="F1911" t="s">
        <v>206</v>
      </c>
      <c r="G1911">
        <v>96</v>
      </c>
      <c r="H1911">
        <v>101</v>
      </c>
      <c r="I1911">
        <v>287</v>
      </c>
      <c r="J1911">
        <v>18094.96</v>
      </c>
      <c r="K1911">
        <v>13142.65</v>
      </c>
      <c r="L1911">
        <v>12443.25</v>
      </c>
      <c r="M1911">
        <v>5291.0873000000001</v>
      </c>
      <c r="N1911">
        <v>44</v>
      </c>
      <c r="O1911">
        <v>46</v>
      </c>
      <c r="P1911">
        <v>130</v>
      </c>
      <c r="Q1911">
        <v>8333.3799999999992</v>
      </c>
      <c r="R1911">
        <v>5778.12</v>
      </c>
      <c r="S1911">
        <v>5341.02</v>
      </c>
      <c r="T1911">
        <v>2772.3611000000001</v>
      </c>
      <c r="U1911">
        <v>52</v>
      </c>
      <c r="V1911">
        <v>55</v>
      </c>
      <c r="W1911">
        <v>157</v>
      </c>
      <c r="X1911">
        <v>9761.58</v>
      </c>
      <c r="Y1911">
        <v>7364.53</v>
      </c>
      <c r="Z1911">
        <v>7102.23</v>
      </c>
      <c r="AA1911">
        <v>2518.7262000000001</v>
      </c>
      <c r="AB1911">
        <v>96</v>
      </c>
      <c r="AC1911">
        <v>61</v>
      </c>
      <c r="AD1911">
        <v>54</v>
      </c>
      <c r="AE1911">
        <v>46</v>
      </c>
      <c r="AF1911">
        <v>44</v>
      </c>
      <c r="AG1911">
        <v>42</v>
      </c>
      <c r="AH1911">
        <v>39</v>
      </c>
      <c r="AI1911">
        <v>30</v>
      </c>
      <c r="AJ1911">
        <v>52</v>
      </c>
      <c r="AK1911">
        <v>19</v>
      </c>
      <c r="AL1911">
        <v>15</v>
      </c>
      <c r="AM1911">
        <v>16</v>
      </c>
    </row>
    <row r="1912" spans="1:39" x14ac:dyDescent="0.15">
      <c r="A1912" t="s">
        <v>227</v>
      </c>
      <c r="B1912">
        <v>70</v>
      </c>
      <c r="C1912">
        <v>1</v>
      </c>
      <c r="D1912">
        <v>0</v>
      </c>
      <c r="E1912" t="s">
        <v>32</v>
      </c>
      <c r="F1912" t="s">
        <v>206</v>
      </c>
      <c r="G1912">
        <v>1013</v>
      </c>
      <c r="H1912">
        <v>1166</v>
      </c>
      <c r="I1912">
        <v>3217</v>
      </c>
      <c r="J1912">
        <v>200756.43</v>
      </c>
      <c r="K1912">
        <v>140966.89000000001</v>
      </c>
      <c r="L1912">
        <v>136981.32</v>
      </c>
      <c r="M1912">
        <v>54601.77</v>
      </c>
      <c r="N1912">
        <v>204</v>
      </c>
      <c r="O1912">
        <v>222</v>
      </c>
      <c r="P1912">
        <v>601</v>
      </c>
      <c r="Q1912">
        <v>40122.879999999997</v>
      </c>
      <c r="R1912">
        <v>28757.75</v>
      </c>
      <c r="S1912">
        <v>26358.18</v>
      </c>
      <c r="T1912">
        <v>11910.389300000001</v>
      </c>
      <c r="U1912">
        <v>809</v>
      </c>
      <c r="V1912">
        <v>944</v>
      </c>
      <c r="W1912">
        <v>2616</v>
      </c>
      <c r="X1912">
        <v>160633.54999999999</v>
      </c>
      <c r="Y1912">
        <v>112209.14</v>
      </c>
      <c r="Z1912">
        <v>110623.14</v>
      </c>
      <c r="AA1912">
        <v>42691.380700000002</v>
      </c>
      <c r="AB1912">
        <v>1008</v>
      </c>
      <c r="AC1912">
        <v>625</v>
      </c>
      <c r="AD1912">
        <v>525</v>
      </c>
      <c r="AE1912">
        <v>565</v>
      </c>
      <c r="AF1912">
        <v>203</v>
      </c>
      <c r="AG1912">
        <v>170</v>
      </c>
      <c r="AH1912">
        <v>151</v>
      </c>
      <c r="AI1912">
        <v>140</v>
      </c>
      <c r="AJ1912">
        <v>805</v>
      </c>
      <c r="AK1912">
        <v>455</v>
      </c>
      <c r="AL1912">
        <v>374</v>
      </c>
      <c r="AM1912">
        <v>425</v>
      </c>
    </row>
    <row r="1913" spans="1:39" x14ac:dyDescent="0.15">
      <c r="A1913" t="s">
        <v>227</v>
      </c>
      <c r="B1913">
        <v>70</v>
      </c>
      <c r="C1913">
        <v>1</v>
      </c>
      <c r="D1913">
        <v>1</v>
      </c>
      <c r="E1913" t="s">
        <v>28</v>
      </c>
      <c r="F1913" t="s">
        <v>206</v>
      </c>
      <c r="G1913">
        <v>34068</v>
      </c>
      <c r="H1913">
        <v>39792</v>
      </c>
      <c r="I1913">
        <v>101356</v>
      </c>
      <c r="J1913">
        <v>5953506.3600000003</v>
      </c>
      <c r="K1913">
        <v>4640944.82</v>
      </c>
      <c r="L1913">
        <v>4375880.04</v>
      </c>
      <c r="M1913">
        <v>1713818.8689999999</v>
      </c>
      <c r="N1913">
        <v>17755</v>
      </c>
      <c r="O1913">
        <v>19412</v>
      </c>
      <c r="P1913">
        <v>54366</v>
      </c>
      <c r="Q1913">
        <v>3135149.18</v>
      </c>
      <c r="R1913">
        <v>2413470.92</v>
      </c>
      <c r="S1913">
        <v>2247326.85</v>
      </c>
      <c r="T1913">
        <v>967976.81209999998</v>
      </c>
      <c r="U1913">
        <v>16313</v>
      </c>
      <c r="V1913">
        <v>20380</v>
      </c>
      <c r="W1913">
        <v>46990</v>
      </c>
      <c r="X1913">
        <v>2818357.18</v>
      </c>
      <c r="Y1913">
        <v>2227473.9</v>
      </c>
      <c r="Z1913">
        <v>2128553.19</v>
      </c>
      <c r="AA1913">
        <v>745842.05689999997</v>
      </c>
      <c r="AB1913">
        <v>32692</v>
      </c>
      <c r="AC1913">
        <v>31849</v>
      </c>
      <c r="AD1913">
        <v>21493</v>
      </c>
      <c r="AE1913">
        <v>29456</v>
      </c>
      <c r="AF1913">
        <v>17230</v>
      </c>
      <c r="AG1913">
        <v>17312</v>
      </c>
      <c r="AH1913">
        <v>12934</v>
      </c>
      <c r="AI1913">
        <v>15810</v>
      </c>
      <c r="AJ1913">
        <v>15462</v>
      </c>
      <c r="AK1913">
        <v>14537</v>
      </c>
      <c r="AL1913">
        <v>8559</v>
      </c>
      <c r="AM1913">
        <v>13646</v>
      </c>
    </row>
    <row r="1914" spans="1:39" x14ac:dyDescent="0.15">
      <c r="A1914" t="s">
        <v>227</v>
      </c>
      <c r="B1914">
        <v>70</v>
      </c>
      <c r="C1914">
        <v>1</v>
      </c>
      <c r="D1914">
        <v>1</v>
      </c>
      <c r="E1914" t="s">
        <v>30</v>
      </c>
      <c r="F1914" t="s">
        <v>206</v>
      </c>
      <c r="G1914">
        <v>3744</v>
      </c>
      <c r="H1914">
        <v>4497</v>
      </c>
      <c r="I1914">
        <v>11143</v>
      </c>
      <c r="J1914">
        <v>657234.03</v>
      </c>
      <c r="K1914">
        <v>514121.54</v>
      </c>
      <c r="L1914">
        <v>480941.17</v>
      </c>
      <c r="M1914">
        <v>187466.37820000001</v>
      </c>
      <c r="N1914">
        <v>1729</v>
      </c>
      <c r="O1914">
        <v>1898</v>
      </c>
      <c r="P1914">
        <v>5257</v>
      </c>
      <c r="Q1914">
        <v>306722.65999999997</v>
      </c>
      <c r="R1914">
        <v>235630.35</v>
      </c>
      <c r="S1914">
        <v>217937.4</v>
      </c>
      <c r="T1914">
        <v>94465.716799999995</v>
      </c>
      <c r="U1914">
        <v>2015</v>
      </c>
      <c r="V1914">
        <v>2599</v>
      </c>
      <c r="W1914">
        <v>5886</v>
      </c>
      <c r="X1914">
        <v>350511.37</v>
      </c>
      <c r="Y1914">
        <v>278491.19</v>
      </c>
      <c r="Z1914">
        <v>263003.77</v>
      </c>
      <c r="AA1914">
        <v>93000.661399999997</v>
      </c>
      <c r="AB1914">
        <v>3533</v>
      </c>
      <c r="AC1914">
        <v>3603</v>
      </c>
      <c r="AD1914">
        <v>2163</v>
      </c>
      <c r="AE1914">
        <v>3623</v>
      </c>
      <c r="AF1914">
        <v>1635</v>
      </c>
      <c r="AG1914">
        <v>1685</v>
      </c>
      <c r="AH1914">
        <v>1158</v>
      </c>
      <c r="AI1914">
        <v>1689</v>
      </c>
      <c r="AJ1914">
        <v>1898</v>
      </c>
      <c r="AK1914">
        <v>1918</v>
      </c>
      <c r="AL1914">
        <v>1005</v>
      </c>
      <c r="AM1914">
        <v>1934</v>
      </c>
    </row>
    <row r="1915" spans="1:39" x14ac:dyDescent="0.15">
      <c r="A1915" t="s">
        <v>227</v>
      </c>
      <c r="B1915">
        <v>70</v>
      </c>
      <c r="C1915">
        <v>1</v>
      </c>
      <c r="D1915">
        <v>1</v>
      </c>
      <c r="E1915" t="s">
        <v>29</v>
      </c>
      <c r="F1915" t="s">
        <v>206</v>
      </c>
      <c r="G1915">
        <v>39849</v>
      </c>
      <c r="H1915">
        <v>48607</v>
      </c>
      <c r="I1915">
        <v>125189</v>
      </c>
      <c r="J1915">
        <v>7360728.9800000004</v>
      </c>
      <c r="K1915">
        <v>5449882.1799999997</v>
      </c>
      <c r="L1915">
        <v>5115706.6100000003</v>
      </c>
      <c r="M1915">
        <v>2100642.3991999999</v>
      </c>
      <c r="N1915">
        <v>16805</v>
      </c>
      <c r="O1915">
        <v>18716</v>
      </c>
      <c r="P1915">
        <v>54111</v>
      </c>
      <c r="Q1915">
        <v>3126831.98</v>
      </c>
      <c r="R1915">
        <v>2285099.9</v>
      </c>
      <c r="S1915">
        <v>2115735.86</v>
      </c>
      <c r="T1915">
        <v>977403.41749999998</v>
      </c>
      <c r="U1915">
        <v>23044</v>
      </c>
      <c r="V1915">
        <v>29891</v>
      </c>
      <c r="W1915">
        <v>71078</v>
      </c>
      <c r="X1915">
        <v>4233897</v>
      </c>
      <c r="Y1915">
        <v>3164782.28</v>
      </c>
      <c r="Z1915">
        <v>2999970.75</v>
      </c>
      <c r="AA1915">
        <v>1123238.9816999999</v>
      </c>
      <c r="AB1915">
        <v>38480</v>
      </c>
      <c r="AC1915">
        <v>37411</v>
      </c>
      <c r="AD1915">
        <v>26192</v>
      </c>
      <c r="AE1915">
        <v>38122</v>
      </c>
      <c r="AF1915">
        <v>16238</v>
      </c>
      <c r="AG1915">
        <v>16044</v>
      </c>
      <c r="AH1915">
        <v>12709</v>
      </c>
      <c r="AI1915">
        <v>16131</v>
      </c>
      <c r="AJ1915">
        <v>22242</v>
      </c>
      <c r="AK1915">
        <v>21367</v>
      </c>
      <c r="AL1915">
        <v>13483</v>
      </c>
      <c r="AM1915">
        <v>21991</v>
      </c>
    </row>
    <row r="1916" spans="1:39" x14ac:dyDescent="0.15">
      <c r="A1916" t="s">
        <v>227</v>
      </c>
      <c r="B1916">
        <v>70</v>
      </c>
      <c r="C1916">
        <v>1</v>
      </c>
      <c r="D1916">
        <v>1</v>
      </c>
      <c r="E1916" t="s">
        <v>31</v>
      </c>
      <c r="F1916" t="s">
        <v>206</v>
      </c>
      <c r="G1916">
        <v>1</v>
      </c>
      <c r="H1916">
        <v>2</v>
      </c>
      <c r="I1916">
        <v>4</v>
      </c>
      <c r="J1916">
        <v>234.98</v>
      </c>
      <c r="K1916">
        <v>178.66</v>
      </c>
      <c r="L1916">
        <v>115.49</v>
      </c>
      <c r="M1916">
        <v>67.2</v>
      </c>
      <c r="N1916">
        <v>0</v>
      </c>
      <c r="O1916">
        <v>0</v>
      </c>
      <c r="P1916">
        <v>0</v>
      </c>
      <c r="Q1916">
        <v>0</v>
      </c>
      <c r="R1916">
        <v>0</v>
      </c>
      <c r="S1916">
        <v>0</v>
      </c>
      <c r="T1916">
        <v>0</v>
      </c>
      <c r="U1916">
        <v>1</v>
      </c>
      <c r="V1916">
        <v>2</v>
      </c>
      <c r="W1916">
        <v>4</v>
      </c>
      <c r="X1916">
        <v>234.98</v>
      </c>
      <c r="Y1916">
        <v>178.66</v>
      </c>
      <c r="Z1916">
        <v>115.49</v>
      </c>
      <c r="AA1916">
        <v>67.2</v>
      </c>
      <c r="AB1916">
        <v>1</v>
      </c>
      <c r="AC1916">
        <v>1</v>
      </c>
      <c r="AD1916">
        <v>0</v>
      </c>
      <c r="AE1916">
        <v>1</v>
      </c>
      <c r="AF1916">
        <v>0</v>
      </c>
      <c r="AG1916">
        <v>0</v>
      </c>
      <c r="AH1916">
        <v>0</v>
      </c>
      <c r="AI1916">
        <v>0</v>
      </c>
      <c r="AJ1916">
        <v>1</v>
      </c>
      <c r="AK1916">
        <v>1</v>
      </c>
      <c r="AL1916">
        <v>0</v>
      </c>
      <c r="AM1916">
        <v>1</v>
      </c>
    </row>
    <row r="1917" spans="1:39" x14ac:dyDescent="0.15">
      <c r="A1917" t="s">
        <v>227</v>
      </c>
      <c r="B1917">
        <v>70</v>
      </c>
      <c r="C1917">
        <v>1</v>
      </c>
      <c r="D1917">
        <v>1</v>
      </c>
      <c r="E1917" t="s">
        <v>32</v>
      </c>
      <c r="F1917" t="s">
        <v>206</v>
      </c>
      <c r="G1917">
        <v>1098</v>
      </c>
      <c r="H1917">
        <v>1360</v>
      </c>
      <c r="I1917">
        <v>3625</v>
      </c>
      <c r="J1917">
        <v>220001.48</v>
      </c>
      <c r="K1917">
        <v>155446.87</v>
      </c>
      <c r="L1917">
        <v>150543.16</v>
      </c>
      <c r="M1917">
        <v>60536.730199999998</v>
      </c>
      <c r="N1917">
        <v>314</v>
      </c>
      <c r="O1917">
        <v>346</v>
      </c>
      <c r="P1917">
        <v>941</v>
      </c>
      <c r="Q1917">
        <v>59536.52</v>
      </c>
      <c r="R1917">
        <v>43106.720000000001</v>
      </c>
      <c r="S1917">
        <v>40149.81</v>
      </c>
      <c r="T1917">
        <v>18016.2444</v>
      </c>
      <c r="U1917">
        <v>784</v>
      </c>
      <c r="V1917">
        <v>1014</v>
      </c>
      <c r="W1917">
        <v>2684</v>
      </c>
      <c r="X1917">
        <v>160464.95999999999</v>
      </c>
      <c r="Y1917">
        <v>112340.15</v>
      </c>
      <c r="Z1917">
        <v>110393.35</v>
      </c>
      <c r="AA1917">
        <v>42520.485800000002</v>
      </c>
      <c r="AB1917">
        <v>1072</v>
      </c>
      <c r="AC1917">
        <v>967</v>
      </c>
      <c r="AD1917">
        <v>661</v>
      </c>
      <c r="AE1917">
        <v>963</v>
      </c>
      <c r="AF1917">
        <v>307</v>
      </c>
      <c r="AG1917">
        <v>279</v>
      </c>
      <c r="AH1917">
        <v>216</v>
      </c>
      <c r="AI1917">
        <v>290</v>
      </c>
      <c r="AJ1917">
        <v>765</v>
      </c>
      <c r="AK1917">
        <v>688</v>
      </c>
      <c r="AL1917">
        <v>445</v>
      </c>
      <c r="AM1917">
        <v>673</v>
      </c>
    </row>
    <row r="1918" spans="1:39" x14ac:dyDescent="0.15">
      <c r="A1918" t="s">
        <v>227</v>
      </c>
      <c r="B1918">
        <v>70</v>
      </c>
      <c r="C1918">
        <v>1</v>
      </c>
      <c r="D1918">
        <v>2</v>
      </c>
      <c r="E1918" t="s">
        <v>28</v>
      </c>
      <c r="F1918" t="s">
        <v>206</v>
      </c>
      <c r="G1918">
        <v>10740</v>
      </c>
      <c r="H1918">
        <v>11800</v>
      </c>
      <c r="I1918">
        <v>29380</v>
      </c>
      <c r="J1918">
        <v>1827725.81</v>
      </c>
      <c r="K1918">
        <v>1433161.68</v>
      </c>
      <c r="L1918">
        <v>1366881.38</v>
      </c>
      <c r="M1918">
        <v>504868.75150000001</v>
      </c>
      <c r="N1918">
        <v>4655</v>
      </c>
      <c r="O1918">
        <v>4863</v>
      </c>
      <c r="P1918">
        <v>12913</v>
      </c>
      <c r="Q1918">
        <v>809109.46</v>
      </c>
      <c r="R1918">
        <v>621436.49</v>
      </c>
      <c r="S1918">
        <v>576151.65</v>
      </c>
      <c r="T1918">
        <v>238285.05189999999</v>
      </c>
      <c r="U1918">
        <v>6085</v>
      </c>
      <c r="V1918">
        <v>6937</v>
      </c>
      <c r="W1918">
        <v>16467</v>
      </c>
      <c r="X1918">
        <v>1018616.35</v>
      </c>
      <c r="Y1918">
        <v>811725.19</v>
      </c>
      <c r="Z1918">
        <v>790729.73</v>
      </c>
      <c r="AA1918">
        <v>266583.69959999999</v>
      </c>
      <c r="AB1918">
        <v>10337</v>
      </c>
      <c r="AC1918">
        <v>9078</v>
      </c>
      <c r="AD1918">
        <v>4434</v>
      </c>
      <c r="AE1918">
        <v>8713</v>
      </c>
      <c r="AF1918">
        <v>4471</v>
      </c>
      <c r="AG1918">
        <v>4416</v>
      </c>
      <c r="AH1918">
        <v>2571</v>
      </c>
      <c r="AI1918">
        <v>4052</v>
      </c>
      <c r="AJ1918">
        <v>5866</v>
      </c>
      <c r="AK1918">
        <v>4662</v>
      </c>
      <c r="AL1918">
        <v>1863</v>
      </c>
      <c r="AM1918">
        <v>4661</v>
      </c>
    </row>
    <row r="1919" spans="1:39" x14ac:dyDescent="0.15">
      <c r="A1919" t="s">
        <v>227</v>
      </c>
      <c r="B1919">
        <v>70</v>
      </c>
      <c r="C1919">
        <v>1</v>
      </c>
      <c r="D1919">
        <v>2</v>
      </c>
      <c r="E1919" t="s">
        <v>30</v>
      </c>
      <c r="F1919" t="s">
        <v>206</v>
      </c>
      <c r="G1919">
        <v>1245</v>
      </c>
      <c r="H1919">
        <v>1374</v>
      </c>
      <c r="I1919">
        <v>3415</v>
      </c>
      <c r="J1919">
        <v>213173.16</v>
      </c>
      <c r="K1919">
        <v>167432.16</v>
      </c>
      <c r="L1919">
        <v>158488.35999999999</v>
      </c>
      <c r="M1919">
        <v>59357.171600000001</v>
      </c>
      <c r="N1919">
        <v>491</v>
      </c>
      <c r="O1919">
        <v>518</v>
      </c>
      <c r="P1919">
        <v>1344</v>
      </c>
      <c r="Q1919">
        <v>85706.28</v>
      </c>
      <c r="R1919">
        <v>65747.37</v>
      </c>
      <c r="S1919">
        <v>58888.78</v>
      </c>
      <c r="T1919">
        <v>25494.5949</v>
      </c>
      <c r="U1919">
        <v>754</v>
      </c>
      <c r="V1919">
        <v>856</v>
      </c>
      <c r="W1919">
        <v>2071</v>
      </c>
      <c r="X1919">
        <v>127466.88</v>
      </c>
      <c r="Y1919">
        <v>101684.79</v>
      </c>
      <c r="Z1919">
        <v>99599.58</v>
      </c>
      <c r="AA1919">
        <v>33862.576699999998</v>
      </c>
      <c r="AB1919">
        <v>1176</v>
      </c>
      <c r="AC1919">
        <v>1085</v>
      </c>
      <c r="AD1919">
        <v>473</v>
      </c>
      <c r="AE1919">
        <v>1220</v>
      </c>
      <c r="AF1919">
        <v>461</v>
      </c>
      <c r="AG1919">
        <v>461</v>
      </c>
      <c r="AH1919">
        <v>260</v>
      </c>
      <c r="AI1919">
        <v>482</v>
      </c>
      <c r="AJ1919">
        <v>715</v>
      </c>
      <c r="AK1919">
        <v>624</v>
      </c>
      <c r="AL1919">
        <v>213</v>
      </c>
      <c r="AM1919">
        <v>738</v>
      </c>
    </row>
    <row r="1920" spans="1:39" x14ac:dyDescent="0.15">
      <c r="A1920" t="s">
        <v>227</v>
      </c>
      <c r="B1920">
        <v>70</v>
      </c>
      <c r="C1920">
        <v>1</v>
      </c>
      <c r="D1920">
        <v>2</v>
      </c>
      <c r="E1920" t="s">
        <v>29</v>
      </c>
      <c r="F1920" t="s">
        <v>206</v>
      </c>
      <c r="G1920">
        <v>4253</v>
      </c>
      <c r="H1920">
        <v>4799</v>
      </c>
      <c r="I1920">
        <v>12646</v>
      </c>
      <c r="J1920">
        <v>775352.47</v>
      </c>
      <c r="K1920">
        <v>576474.37</v>
      </c>
      <c r="L1920">
        <v>547943.30000000005</v>
      </c>
      <c r="M1920">
        <v>216432.054</v>
      </c>
      <c r="N1920">
        <v>1599</v>
      </c>
      <c r="O1920">
        <v>1678</v>
      </c>
      <c r="P1920">
        <v>4800</v>
      </c>
      <c r="Q1920">
        <v>294773.92</v>
      </c>
      <c r="R1920">
        <v>216426.84</v>
      </c>
      <c r="S1920">
        <v>195654.1</v>
      </c>
      <c r="T1920">
        <v>89709.159199999995</v>
      </c>
      <c r="U1920">
        <v>2654</v>
      </c>
      <c r="V1920">
        <v>3121</v>
      </c>
      <c r="W1920">
        <v>7846</v>
      </c>
      <c r="X1920">
        <v>480578.55</v>
      </c>
      <c r="Y1920">
        <v>360047.53</v>
      </c>
      <c r="Z1920">
        <v>352289.2</v>
      </c>
      <c r="AA1920">
        <v>126722.89479999999</v>
      </c>
      <c r="AB1920">
        <v>4108</v>
      </c>
      <c r="AC1920">
        <v>3835</v>
      </c>
      <c r="AD1920">
        <v>1881</v>
      </c>
      <c r="AE1920">
        <v>4082</v>
      </c>
      <c r="AF1920">
        <v>1542</v>
      </c>
      <c r="AG1920">
        <v>1491</v>
      </c>
      <c r="AH1920">
        <v>929</v>
      </c>
      <c r="AI1920">
        <v>1546</v>
      </c>
      <c r="AJ1920">
        <v>2566</v>
      </c>
      <c r="AK1920">
        <v>2344</v>
      </c>
      <c r="AL1920">
        <v>952</v>
      </c>
      <c r="AM1920">
        <v>2536</v>
      </c>
    </row>
    <row r="1921" spans="1:39" x14ac:dyDescent="0.15">
      <c r="A1921" t="s">
        <v>227</v>
      </c>
      <c r="B1921">
        <v>70</v>
      </c>
      <c r="C1921">
        <v>1</v>
      </c>
      <c r="D1921">
        <v>2</v>
      </c>
      <c r="E1921" t="s">
        <v>32</v>
      </c>
      <c r="F1921" t="s">
        <v>206</v>
      </c>
      <c r="G1921">
        <v>544</v>
      </c>
      <c r="H1921">
        <v>629</v>
      </c>
      <c r="I1921">
        <v>1696</v>
      </c>
      <c r="J1921">
        <v>107876.09</v>
      </c>
      <c r="K1921">
        <v>76242.559999999998</v>
      </c>
      <c r="L1921">
        <v>73012.19</v>
      </c>
      <c r="M1921">
        <v>29301.797900000001</v>
      </c>
      <c r="N1921">
        <v>155</v>
      </c>
      <c r="O1921">
        <v>171</v>
      </c>
      <c r="P1921">
        <v>465</v>
      </c>
      <c r="Q1921">
        <v>30423.57</v>
      </c>
      <c r="R1921">
        <v>21666.17</v>
      </c>
      <c r="S1921">
        <v>19561.46</v>
      </c>
      <c r="T1921">
        <v>8862.2927999999993</v>
      </c>
      <c r="U1921">
        <v>389</v>
      </c>
      <c r="V1921">
        <v>458</v>
      </c>
      <c r="W1921">
        <v>1231</v>
      </c>
      <c r="X1921">
        <v>77452.52</v>
      </c>
      <c r="Y1921">
        <v>54576.39</v>
      </c>
      <c r="Z1921">
        <v>53450.73</v>
      </c>
      <c r="AA1921">
        <v>20439.505099999998</v>
      </c>
      <c r="AB1921">
        <v>528</v>
      </c>
      <c r="AC1921">
        <v>424</v>
      </c>
      <c r="AD1921">
        <v>206</v>
      </c>
      <c r="AE1921">
        <v>464</v>
      </c>
      <c r="AF1921">
        <v>152</v>
      </c>
      <c r="AG1921">
        <v>122</v>
      </c>
      <c r="AH1921">
        <v>76</v>
      </c>
      <c r="AI1921">
        <v>141</v>
      </c>
      <c r="AJ1921">
        <v>376</v>
      </c>
      <c r="AK1921">
        <v>302</v>
      </c>
      <c r="AL1921">
        <v>130</v>
      </c>
      <c r="AM1921">
        <v>323</v>
      </c>
    </row>
    <row r="1922" spans="1:39" x14ac:dyDescent="0.15">
      <c r="A1922" t="s">
        <v>227</v>
      </c>
      <c r="B1922">
        <v>70</v>
      </c>
      <c r="C1922">
        <v>2</v>
      </c>
      <c r="D1922">
        <v>0</v>
      </c>
      <c r="E1922" t="s">
        <v>28</v>
      </c>
      <c r="F1922" t="s">
        <v>206</v>
      </c>
      <c r="G1922">
        <v>140</v>
      </c>
      <c r="H1922">
        <v>301</v>
      </c>
      <c r="I1922">
        <v>517</v>
      </c>
      <c r="J1922">
        <v>27032.93</v>
      </c>
      <c r="K1922">
        <v>20602.669999999998</v>
      </c>
      <c r="L1922">
        <v>17586.07</v>
      </c>
      <c r="M1922">
        <v>8484.6247000000003</v>
      </c>
      <c r="N1922">
        <v>140</v>
      </c>
      <c r="O1922">
        <v>148</v>
      </c>
      <c r="P1922">
        <v>305</v>
      </c>
      <c r="Q1922">
        <v>14423.04</v>
      </c>
      <c r="R1922">
        <v>10546.81</v>
      </c>
      <c r="S1922">
        <v>7732.23</v>
      </c>
      <c r="T1922">
        <v>4975.1211999999996</v>
      </c>
      <c r="U1922">
        <v>140</v>
      </c>
      <c r="V1922">
        <v>153</v>
      </c>
      <c r="W1922">
        <v>212</v>
      </c>
      <c r="X1922">
        <v>12609.89</v>
      </c>
      <c r="Y1922">
        <v>10055.86</v>
      </c>
      <c r="Z1922">
        <v>9853.84</v>
      </c>
      <c r="AA1922">
        <v>3509.5034999999998</v>
      </c>
      <c r="AB1922">
        <v>139</v>
      </c>
      <c r="AC1922">
        <v>136</v>
      </c>
      <c r="AD1922">
        <v>119</v>
      </c>
      <c r="AE1922">
        <v>94</v>
      </c>
      <c r="AF1922">
        <v>139</v>
      </c>
      <c r="AG1922">
        <v>136</v>
      </c>
      <c r="AH1922">
        <v>119</v>
      </c>
      <c r="AI1922">
        <v>94</v>
      </c>
      <c r="AJ1922">
        <v>139</v>
      </c>
      <c r="AK1922">
        <v>136</v>
      </c>
      <c r="AL1922">
        <v>119</v>
      </c>
      <c r="AM1922">
        <v>94</v>
      </c>
    </row>
    <row r="1923" spans="1:39" x14ac:dyDescent="0.15">
      <c r="A1923" t="s">
        <v>227</v>
      </c>
      <c r="B1923">
        <v>70</v>
      </c>
      <c r="C1923">
        <v>2</v>
      </c>
      <c r="D1923">
        <v>0</v>
      </c>
      <c r="E1923" t="s">
        <v>29</v>
      </c>
      <c r="F1923" t="s">
        <v>206</v>
      </c>
      <c r="G1923">
        <v>2</v>
      </c>
      <c r="H1923">
        <v>4</v>
      </c>
      <c r="I1923">
        <v>6</v>
      </c>
      <c r="J1923">
        <v>347.96</v>
      </c>
      <c r="K1923">
        <v>265.57</v>
      </c>
      <c r="L1923">
        <v>265.57</v>
      </c>
      <c r="M1923">
        <v>111.5534</v>
      </c>
      <c r="N1923">
        <v>2</v>
      </c>
      <c r="O1923">
        <v>2</v>
      </c>
      <c r="P1923">
        <v>4</v>
      </c>
      <c r="Q1923">
        <v>198.97</v>
      </c>
      <c r="R1923">
        <v>143.97999999999999</v>
      </c>
      <c r="S1923">
        <v>143.97999999999999</v>
      </c>
      <c r="T1923">
        <v>74.713399999999993</v>
      </c>
      <c r="U1923">
        <v>2</v>
      </c>
      <c r="V1923">
        <v>2</v>
      </c>
      <c r="W1923">
        <v>2</v>
      </c>
      <c r="X1923">
        <v>148.99</v>
      </c>
      <c r="Y1923">
        <v>121.59</v>
      </c>
      <c r="Z1923">
        <v>121.59</v>
      </c>
      <c r="AA1923">
        <v>36.840000000000003</v>
      </c>
      <c r="AB1923">
        <v>2</v>
      </c>
      <c r="AC1923">
        <v>2</v>
      </c>
      <c r="AD1923">
        <v>2</v>
      </c>
      <c r="AE1923">
        <v>2</v>
      </c>
      <c r="AF1923">
        <v>2</v>
      </c>
      <c r="AG1923">
        <v>2</v>
      </c>
      <c r="AH1923">
        <v>2</v>
      </c>
      <c r="AI1923">
        <v>2</v>
      </c>
      <c r="AJ1923">
        <v>2</v>
      </c>
      <c r="AK1923">
        <v>2</v>
      </c>
      <c r="AL1923">
        <v>2</v>
      </c>
      <c r="AM1923">
        <v>2</v>
      </c>
    </row>
    <row r="1924" spans="1:39" x14ac:dyDescent="0.15">
      <c r="A1924" t="s">
        <v>227</v>
      </c>
      <c r="B1924">
        <v>70</v>
      </c>
      <c r="C1924">
        <v>2</v>
      </c>
      <c r="D1924">
        <v>0</v>
      </c>
      <c r="E1924" t="s">
        <v>32</v>
      </c>
      <c r="F1924" t="s">
        <v>206</v>
      </c>
      <c r="G1924">
        <v>20</v>
      </c>
      <c r="H1924">
        <v>42</v>
      </c>
      <c r="I1924">
        <v>84</v>
      </c>
      <c r="J1924">
        <v>4608.6899999999996</v>
      </c>
      <c r="K1924">
        <v>3094.91</v>
      </c>
      <c r="L1924">
        <v>2709.65</v>
      </c>
      <c r="M1924">
        <v>1399.1475</v>
      </c>
      <c r="N1924">
        <v>20</v>
      </c>
      <c r="O1924">
        <v>21</v>
      </c>
      <c r="P1924">
        <v>39</v>
      </c>
      <c r="Q1924">
        <v>2191.7800000000002</v>
      </c>
      <c r="R1924">
        <v>1497.38</v>
      </c>
      <c r="S1924">
        <v>1112.1199999999999</v>
      </c>
      <c r="T1924">
        <v>711.58910000000003</v>
      </c>
      <c r="U1924">
        <v>20</v>
      </c>
      <c r="V1924">
        <v>21</v>
      </c>
      <c r="W1924">
        <v>45</v>
      </c>
      <c r="X1924">
        <v>2416.91</v>
      </c>
      <c r="Y1924">
        <v>1597.53</v>
      </c>
      <c r="Z1924">
        <v>1597.53</v>
      </c>
      <c r="AA1924">
        <v>687.55840000000001</v>
      </c>
      <c r="AB1924">
        <v>20</v>
      </c>
      <c r="AC1924">
        <v>19</v>
      </c>
      <c r="AD1924">
        <v>18</v>
      </c>
      <c r="AE1924">
        <v>19</v>
      </c>
      <c r="AF1924">
        <v>20</v>
      </c>
      <c r="AG1924">
        <v>19</v>
      </c>
      <c r="AH1924">
        <v>18</v>
      </c>
      <c r="AI1924">
        <v>19</v>
      </c>
      <c r="AJ1924">
        <v>20</v>
      </c>
      <c r="AK1924">
        <v>19</v>
      </c>
      <c r="AL1924">
        <v>18</v>
      </c>
      <c r="AM1924">
        <v>19</v>
      </c>
    </row>
    <row r="1925" spans="1:39" x14ac:dyDescent="0.15">
      <c r="A1925" t="s">
        <v>227</v>
      </c>
      <c r="B1925">
        <v>70</v>
      </c>
      <c r="C1925">
        <v>2</v>
      </c>
      <c r="D1925">
        <v>1</v>
      </c>
      <c r="E1925" t="s">
        <v>28</v>
      </c>
      <c r="F1925" t="s">
        <v>206</v>
      </c>
      <c r="G1925">
        <v>1063</v>
      </c>
      <c r="H1925">
        <v>2265</v>
      </c>
      <c r="I1925">
        <v>4116</v>
      </c>
      <c r="J1925">
        <v>213702.73</v>
      </c>
      <c r="K1925">
        <v>163901.99</v>
      </c>
      <c r="L1925">
        <v>142953.32999999999</v>
      </c>
      <c r="M1925">
        <v>67894.294200000004</v>
      </c>
      <c r="N1925">
        <v>1063</v>
      </c>
      <c r="O1925">
        <v>1115</v>
      </c>
      <c r="P1925">
        <v>2372</v>
      </c>
      <c r="Q1925">
        <v>118598.96</v>
      </c>
      <c r="R1925">
        <v>87601.12</v>
      </c>
      <c r="S1925">
        <v>71042.880000000005</v>
      </c>
      <c r="T1925">
        <v>41108.986599999997</v>
      </c>
      <c r="U1925">
        <v>1063</v>
      </c>
      <c r="V1925">
        <v>1150</v>
      </c>
      <c r="W1925">
        <v>1744</v>
      </c>
      <c r="X1925">
        <v>95103.77</v>
      </c>
      <c r="Y1925">
        <v>76300.87</v>
      </c>
      <c r="Z1925">
        <v>71910.45</v>
      </c>
      <c r="AA1925">
        <v>26785.3076</v>
      </c>
      <c r="AB1925">
        <v>1031</v>
      </c>
      <c r="AC1925">
        <v>1043</v>
      </c>
      <c r="AD1925">
        <v>817</v>
      </c>
      <c r="AE1925">
        <v>990</v>
      </c>
      <c r="AF1925">
        <v>1031</v>
      </c>
      <c r="AG1925">
        <v>1043</v>
      </c>
      <c r="AH1925">
        <v>817</v>
      </c>
      <c r="AI1925">
        <v>990</v>
      </c>
      <c r="AJ1925">
        <v>1031</v>
      </c>
      <c r="AK1925">
        <v>1043</v>
      </c>
      <c r="AL1925">
        <v>817</v>
      </c>
      <c r="AM1925">
        <v>990</v>
      </c>
    </row>
    <row r="1926" spans="1:39" x14ac:dyDescent="0.15">
      <c r="A1926" t="s">
        <v>227</v>
      </c>
      <c r="B1926">
        <v>70</v>
      </c>
      <c r="C1926">
        <v>2</v>
      </c>
      <c r="D1926">
        <v>1</v>
      </c>
      <c r="E1926" t="s">
        <v>30</v>
      </c>
      <c r="F1926" t="s">
        <v>206</v>
      </c>
      <c r="G1926">
        <v>143</v>
      </c>
      <c r="H1926">
        <v>310</v>
      </c>
      <c r="I1926">
        <v>538</v>
      </c>
      <c r="J1926">
        <v>28282.55</v>
      </c>
      <c r="K1926">
        <v>21593.91</v>
      </c>
      <c r="L1926">
        <v>18768.18</v>
      </c>
      <c r="M1926">
        <v>8500.0995999999996</v>
      </c>
      <c r="N1926">
        <v>143</v>
      </c>
      <c r="O1926">
        <v>152</v>
      </c>
      <c r="P1926">
        <v>286</v>
      </c>
      <c r="Q1926">
        <v>15420.64</v>
      </c>
      <c r="R1926">
        <v>11433.73</v>
      </c>
      <c r="S1926">
        <v>8895.14</v>
      </c>
      <c r="T1926">
        <v>4894.0884999999998</v>
      </c>
      <c r="U1926">
        <v>143</v>
      </c>
      <c r="V1926">
        <v>158</v>
      </c>
      <c r="W1926">
        <v>252</v>
      </c>
      <c r="X1926">
        <v>12861.91</v>
      </c>
      <c r="Y1926">
        <v>10160.18</v>
      </c>
      <c r="Z1926">
        <v>9873.0400000000009</v>
      </c>
      <c r="AA1926">
        <v>3606.0111000000002</v>
      </c>
      <c r="AB1926">
        <v>136</v>
      </c>
      <c r="AC1926">
        <v>143</v>
      </c>
      <c r="AD1926">
        <v>106</v>
      </c>
      <c r="AE1926">
        <v>141</v>
      </c>
      <c r="AF1926">
        <v>136</v>
      </c>
      <c r="AG1926">
        <v>143</v>
      </c>
      <c r="AH1926">
        <v>106</v>
      </c>
      <c r="AI1926">
        <v>141</v>
      </c>
      <c r="AJ1926">
        <v>136</v>
      </c>
      <c r="AK1926">
        <v>143</v>
      </c>
      <c r="AL1926">
        <v>106</v>
      </c>
      <c r="AM1926">
        <v>141</v>
      </c>
    </row>
    <row r="1927" spans="1:39" x14ac:dyDescent="0.15">
      <c r="A1927" t="s">
        <v>227</v>
      </c>
      <c r="B1927">
        <v>70</v>
      </c>
      <c r="C1927">
        <v>2</v>
      </c>
      <c r="D1927">
        <v>1</v>
      </c>
      <c r="E1927" t="s">
        <v>29</v>
      </c>
      <c r="F1927" t="s">
        <v>206</v>
      </c>
      <c r="G1927">
        <v>1936</v>
      </c>
      <c r="H1927">
        <v>4276</v>
      </c>
      <c r="I1927">
        <v>8003</v>
      </c>
      <c r="J1927">
        <v>411208.41</v>
      </c>
      <c r="K1927">
        <v>299522.27</v>
      </c>
      <c r="L1927">
        <v>259900.74</v>
      </c>
      <c r="M1927">
        <v>128365.82950000001</v>
      </c>
      <c r="N1927">
        <v>1936</v>
      </c>
      <c r="O1927">
        <v>2050</v>
      </c>
      <c r="P1927">
        <v>4354</v>
      </c>
      <c r="Q1927">
        <v>223216.51</v>
      </c>
      <c r="R1927">
        <v>158149.1</v>
      </c>
      <c r="S1927">
        <v>127413.73</v>
      </c>
      <c r="T1927">
        <v>74600.590400000001</v>
      </c>
      <c r="U1927">
        <v>1936</v>
      </c>
      <c r="V1927">
        <v>2226</v>
      </c>
      <c r="W1927">
        <v>3649</v>
      </c>
      <c r="X1927">
        <v>187991.9</v>
      </c>
      <c r="Y1927">
        <v>141373.17000000001</v>
      </c>
      <c r="Z1927">
        <v>132487.01</v>
      </c>
      <c r="AA1927">
        <v>53765.239099999999</v>
      </c>
      <c r="AB1927">
        <v>1846</v>
      </c>
      <c r="AC1927">
        <v>1850</v>
      </c>
      <c r="AD1927">
        <v>1524</v>
      </c>
      <c r="AE1927">
        <v>1894</v>
      </c>
      <c r="AF1927">
        <v>1846</v>
      </c>
      <c r="AG1927">
        <v>1850</v>
      </c>
      <c r="AH1927">
        <v>1524</v>
      </c>
      <c r="AI1927">
        <v>1894</v>
      </c>
      <c r="AJ1927">
        <v>1846</v>
      </c>
      <c r="AK1927">
        <v>1850</v>
      </c>
      <c r="AL1927">
        <v>1524</v>
      </c>
      <c r="AM1927">
        <v>1894</v>
      </c>
    </row>
    <row r="1928" spans="1:39" x14ac:dyDescent="0.15">
      <c r="A1928" t="s">
        <v>227</v>
      </c>
      <c r="B1928">
        <v>70</v>
      </c>
      <c r="C1928">
        <v>2</v>
      </c>
      <c r="D1928">
        <v>1</v>
      </c>
      <c r="E1928" t="s">
        <v>31</v>
      </c>
      <c r="F1928" t="s">
        <v>206</v>
      </c>
      <c r="G1928">
        <v>1</v>
      </c>
      <c r="H1928">
        <v>2</v>
      </c>
      <c r="I1928">
        <v>3</v>
      </c>
      <c r="J1928">
        <v>158.97999999999999</v>
      </c>
      <c r="K1928">
        <v>158.97999999999999</v>
      </c>
      <c r="L1928">
        <v>98.99</v>
      </c>
      <c r="M1928">
        <v>44.320500000000003</v>
      </c>
      <c r="N1928">
        <v>1</v>
      </c>
      <c r="O1928">
        <v>1</v>
      </c>
      <c r="P1928">
        <v>2</v>
      </c>
      <c r="Q1928">
        <v>98.99</v>
      </c>
      <c r="R1928">
        <v>98.99</v>
      </c>
      <c r="S1928">
        <v>39</v>
      </c>
      <c r="T1928">
        <v>26.670500000000001</v>
      </c>
      <c r="U1928">
        <v>1</v>
      </c>
      <c r="V1928">
        <v>1</v>
      </c>
      <c r="W1928">
        <v>1</v>
      </c>
      <c r="X1928">
        <v>59.99</v>
      </c>
      <c r="Y1928">
        <v>59.99</v>
      </c>
      <c r="Z1928">
        <v>59.99</v>
      </c>
      <c r="AA1928">
        <v>17.649999999999999</v>
      </c>
      <c r="AB1928">
        <v>1</v>
      </c>
      <c r="AC1928">
        <v>1</v>
      </c>
      <c r="AD1928">
        <v>0</v>
      </c>
      <c r="AE1928">
        <v>1</v>
      </c>
      <c r="AF1928">
        <v>1</v>
      </c>
      <c r="AG1928">
        <v>1</v>
      </c>
      <c r="AH1928">
        <v>0</v>
      </c>
      <c r="AI1928">
        <v>1</v>
      </c>
      <c r="AJ1928">
        <v>1</v>
      </c>
      <c r="AK1928">
        <v>1</v>
      </c>
      <c r="AL1928">
        <v>0</v>
      </c>
      <c r="AM1928">
        <v>1</v>
      </c>
    </row>
    <row r="1929" spans="1:39" x14ac:dyDescent="0.15">
      <c r="A1929" t="s">
        <v>227</v>
      </c>
      <c r="B1929">
        <v>70</v>
      </c>
      <c r="C1929">
        <v>2</v>
      </c>
      <c r="D1929">
        <v>1</v>
      </c>
      <c r="E1929" t="s">
        <v>32</v>
      </c>
      <c r="F1929" t="s">
        <v>206</v>
      </c>
      <c r="G1929">
        <v>50</v>
      </c>
      <c r="H1929">
        <v>110</v>
      </c>
      <c r="I1929">
        <v>206</v>
      </c>
      <c r="J1929">
        <v>11111.12</v>
      </c>
      <c r="K1929">
        <v>7830.43</v>
      </c>
      <c r="L1929">
        <v>7015.73</v>
      </c>
      <c r="M1929">
        <v>3380.8348000000001</v>
      </c>
      <c r="N1929">
        <v>50</v>
      </c>
      <c r="O1929">
        <v>51</v>
      </c>
      <c r="P1929">
        <v>104</v>
      </c>
      <c r="Q1929">
        <v>5378.38</v>
      </c>
      <c r="R1929">
        <v>3669.18</v>
      </c>
      <c r="S1929">
        <v>2854.48</v>
      </c>
      <c r="T1929">
        <v>1842.5369000000001</v>
      </c>
      <c r="U1929">
        <v>50</v>
      </c>
      <c r="V1929">
        <v>59</v>
      </c>
      <c r="W1929">
        <v>102</v>
      </c>
      <c r="X1929">
        <v>5732.74</v>
      </c>
      <c r="Y1929">
        <v>4161.25</v>
      </c>
      <c r="Z1929">
        <v>4161.25</v>
      </c>
      <c r="AA1929">
        <v>1538.2979</v>
      </c>
      <c r="AB1929">
        <v>49</v>
      </c>
      <c r="AC1929">
        <v>47</v>
      </c>
      <c r="AD1929">
        <v>41</v>
      </c>
      <c r="AE1929">
        <v>47</v>
      </c>
      <c r="AF1929">
        <v>49</v>
      </c>
      <c r="AG1929">
        <v>47</v>
      </c>
      <c r="AH1929">
        <v>41</v>
      </c>
      <c r="AI1929">
        <v>47</v>
      </c>
      <c r="AJ1929">
        <v>49</v>
      </c>
      <c r="AK1929">
        <v>47</v>
      </c>
      <c r="AL1929">
        <v>41</v>
      </c>
      <c r="AM1929">
        <v>47</v>
      </c>
    </row>
    <row r="1930" spans="1:39" x14ac:dyDescent="0.15">
      <c r="A1930" t="s">
        <v>227</v>
      </c>
      <c r="B1930">
        <v>70</v>
      </c>
      <c r="C1930">
        <v>2</v>
      </c>
      <c r="D1930">
        <v>2</v>
      </c>
      <c r="E1930" t="s">
        <v>28</v>
      </c>
      <c r="F1930" t="s">
        <v>206</v>
      </c>
      <c r="G1930">
        <v>158</v>
      </c>
      <c r="H1930">
        <v>334</v>
      </c>
      <c r="I1930">
        <v>559</v>
      </c>
      <c r="J1930">
        <v>30473.84</v>
      </c>
      <c r="K1930">
        <v>23919.63</v>
      </c>
      <c r="L1930">
        <v>20682.740000000002</v>
      </c>
      <c r="M1930">
        <v>9018.7800999999999</v>
      </c>
      <c r="N1930">
        <v>158</v>
      </c>
      <c r="O1930">
        <v>164</v>
      </c>
      <c r="P1930">
        <v>320</v>
      </c>
      <c r="Q1930">
        <v>16808.41</v>
      </c>
      <c r="R1930">
        <v>12650.3</v>
      </c>
      <c r="S1930">
        <v>9680.4</v>
      </c>
      <c r="T1930">
        <v>5312.7950000000001</v>
      </c>
      <c r="U1930">
        <v>158</v>
      </c>
      <c r="V1930">
        <v>170</v>
      </c>
      <c r="W1930">
        <v>239</v>
      </c>
      <c r="X1930">
        <v>13665.43</v>
      </c>
      <c r="Y1930">
        <v>11269.33</v>
      </c>
      <c r="Z1930">
        <v>11002.34</v>
      </c>
      <c r="AA1930">
        <v>3705.9850999999999</v>
      </c>
      <c r="AB1930">
        <v>153</v>
      </c>
      <c r="AC1930">
        <v>153</v>
      </c>
      <c r="AD1930">
        <v>100</v>
      </c>
      <c r="AE1930">
        <v>147</v>
      </c>
      <c r="AF1930">
        <v>153</v>
      </c>
      <c r="AG1930">
        <v>153</v>
      </c>
      <c r="AH1930">
        <v>100</v>
      </c>
      <c r="AI1930">
        <v>147</v>
      </c>
      <c r="AJ1930">
        <v>153</v>
      </c>
      <c r="AK1930">
        <v>153</v>
      </c>
      <c r="AL1930">
        <v>100</v>
      </c>
      <c r="AM1930">
        <v>147</v>
      </c>
    </row>
    <row r="1931" spans="1:39" x14ac:dyDescent="0.15">
      <c r="A1931" t="s">
        <v>227</v>
      </c>
      <c r="B1931">
        <v>70</v>
      </c>
      <c r="C1931">
        <v>2</v>
      </c>
      <c r="D1931">
        <v>2</v>
      </c>
      <c r="E1931" t="s">
        <v>30</v>
      </c>
      <c r="F1931" t="s">
        <v>206</v>
      </c>
      <c r="G1931">
        <v>14</v>
      </c>
      <c r="H1931">
        <v>29</v>
      </c>
      <c r="I1931">
        <v>46</v>
      </c>
      <c r="J1931">
        <v>3000.85</v>
      </c>
      <c r="K1931">
        <v>2305.4699999999998</v>
      </c>
      <c r="L1931">
        <v>2062.92</v>
      </c>
      <c r="M1931">
        <v>826.54359999999997</v>
      </c>
      <c r="N1931">
        <v>14</v>
      </c>
      <c r="O1931">
        <v>14</v>
      </c>
      <c r="P1931">
        <v>22</v>
      </c>
      <c r="Q1931">
        <v>1369.91</v>
      </c>
      <c r="R1931">
        <v>1033.17</v>
      </c>
      <c r="S1931">
        <v>790.62</v>
      </c>
      <c r="T1931">
        <v>378.46780000000001</v>
      </c>
      <c r="U1931">
        <v>14</v>
      </c>
      <c r="V1931">
        <v>15</v>
      </c>
      <c r="W1931">
        <v>24</v>
      </c>
      <c r="X1931">
        <v>1630.94</v>
      </c>
      <c r="Y1931">
        <v>1272.3</v>
      </c>
      <c r="Z1931">
        <v>1272.3</v>
      </c>
      <c r="AA1931">
        <v>448.07580000000002</v>
      </c>
      <c r="AB1931">
        <v>13</v>
      </c>
      <c r="AC1931">
        <v>13</v>
      </c>
      <c r="AD1931">
        <v>8</v>
      </c>
      <c r="AE1931">
        <v>14</v>
      </c>
      <c r="AF1931">
        <v>13</v>
      </c>
      <c r="AG1931">
        <v>13</v>
      </c>
      <c r="AH1931">
        <v>8</v>
      </c>
      <c r="AI1931">
        <v>14</v>
      </c>
      <c r="AJ1931">
        <v>13</v>
      </c>
      <c r="AK1931">
        <v>13</v>
      </c>
      <c r="AL1931">
        <v>8</v>
      </c>
      <c r="AM1931">
        <v>14</v>
      </c>
    </row>
    <row r="1932" spans="1:39" x14ac:dyDescent="0.15">
      <c r="A1932" t="s">
        <v>227</v>
      </c>
      <c r="B1932">
        <v>70</v>
      </c>
      <c r="C1932">
        <v>2</v>
      </c>
      <c r="D1932">
        <v>2</v>
      </c>
      <c r="E1932" t="s">
        <v>29</v>
      </c>
      <c r="F1932" t="s">
        <v>206</v>
      </c>
      <c r="G1932">
        <v>92</v>
      </c>
      <c r="H1932">
        <v>197</v>
      </c>
      <c r="I1932">
        <v>339</v>
      </c>
      <c r="J1932">
        <v>18587.150000000001</v>
      </c>
      <c r="K1932">
        <v>13691.19</v>
      </c>
      <c r="L1932">
        <v>11893.75</v>
      </c>
      <c r="M1932">
        <v>5770.5924999999997</v>
      </c>
      <c r="N1932">
        <v>92</v>
      </c>
      <c r="O1932">
        <v>95</v>
      </c>
      <c r="P1932">
        <v>192</v>
      </c>
      <c r="Q1932">
        <v>10166.16</v>
      </c>
      <c r="R1932">
        <v>7157.01</v>
      </c>
      <c r="S1932">
        <v>5641.56</v>
      </c>
      <c r="T1932">
        <v>3285.5720999999999</v>
      </c>
      <c r="U1932">
        <v>92</v>
      </c>
      <c r="V1932">
        <v>102</v>
      </c>
      <c r="W1932">
        <v>147</v>
      </c>
      <c r="X1932">
        <v>8420.99</v>
      </c>
      <c r="Y1932">
        <v>6534.18</v>
      </c>
      <c r="Z1932">
        <v>6252.19</v>
      </c>
      <c r="AA1932">
        <v>2485.0203999999999</v>
      </c>
      <c r="AB1932">
        <v>89</v>
      </c>
      <c r="AC1932">
        <v>89</v>
      </c>
      <c r="AD1932">
        <v>58</v>
      </c>
      <c r="AE1932">
        <v>90</v>
      </c>
      <c r="AF1932">
        <v>89</v>
      </c>
      <c r="AG1932">
        <v>89</v>
      </c>
      <c r="AH1932">
        <v>58</v>
      </c>
      <c r="AI1932">
        <v>90</v>
      </c>
      <c r="AJ1932">
        <v>89</v>
      </c>
      <c r="AK1932">
        <v>89</v>
      </c>
      <c r="AL1932">
        <v>58</v>
      </c>
      <c r="AM1932">
        <v>90</v>
      </c>
    </row>
    <row r="1933" spans="1:39" x14ac:dyDescent="0.15">
      <c r="A1933" t="s">
        <v>227</v>
      </c>
      <c r="B1933">
        <v>70</v>
      </c>
      <c r="C1933">
        <v>2</v>
      </c>
      <c r="D1933">
        <v>2</v>
      </c>
      <c r="E1933" t="s">
        <v>32</v>
      </c>
      <c r="F1933" t="s">
        <v>206</v>
      </c>
      <c r="G1933">
        <v>9</v>
      </c>
      <c r="H1933">
        <v>20</v>
      </c>
      <c r="I1933">
        <v>35</v>
      </c>
      <c r="J1933">
        <v>1689.77</v>
      </c>
      <c r="K1933">
        <v>1267.68</v>
      </c>
      <c r="L1933">
        <v>914.81</v>
      </c>
      <c r="M1933">
        <v>596.10239999999999</v>
      </c>
      <c r="N1933">
        <v>9</v>
      </c>
      <c r="O1933">
        <v>10</v>
      </c>
      <c r="P1933">
        <v>20</v>
      </c>
      <c r="Q1933">
        <v>880.84</v>
      </c>
      <c r="R1933">
        <v>658.15</v>
      </c>
      <c r="S1933">
        <v>305.27999999999997</v>
      </c>
      <c r="T1933">
        <v>336.76949999999999</v>
      </c>
      <c r="U1933">
        <v>9</v>
      </c>
      <c r="V1933">
        <v>10</v>
      </c>
      <c r="W1933">
        <v>15</v>
      </c>
      <c r="X1933">
        <v>808.93</v>
      </c>
      <c r="Y1933">
        <v>609.53</v>
      </c>
      <c r="Z1933">
        <v>609.53</v>
      </c>
      <c r="AA1933">
        <v>259.3329</v>
      </c>
      <c r="AB1933">
        <v>9</v>
      </c>
      <c r="AC1933">
        <v>7</v>
      </c>
      <c r="AD1933">
        <v>6</v>
      </c>
      <c r="AE1933">
        <v>9</v>
      </c>
      <c r="AF1933">
        <v>9</v>
      </c>
      <c r="AG1933">
        <v>7</v>
      </c>
      <c r="AH1933">
        <v>6</v>
      </c>
      <c r="AI1933">
        <v>9</v>
      </c>
      <c r="AJ1933">
        <v>9</v>
      </c>
      <c r="AK1933">
        <v>7</v>
      </c>
      <c r="AL1933">
        <v>6</v>
      </c>
      <c r="AM1933">
        <v>9</v>
      </c>
    </row>
    <row r="1934" spans="1:39" x14ac:dyDescent="0.15">
      <c r="A1934" t="s">
        <v>227</v>
      </c>
      <c r="B1934">
        <v>100</v>
      </c>
      <c r="C1934">
        <v>1</v>
      </c>
      <c r="D1934">
        <v>0</v>
      </c>
      <c r="E1934" t="s">
        <v>28</v>
      </c>
      <c r="F1934" t="s">
        <v>206</v>
      </c>
      <c r="G1934">
        <v>10657</v>
      </c>
      <c r="H1934">
        <v>10844</v>
      </c>
      <c r="I1934">
        <v>14656</v>
      </c>
      <c r="J1934">
        <v>733883.19</v>
      </c>
      <c r="K1934">
        <v>564762.46</v>
      </c>
      <c r="L1934">
        <v>541631.18000000005</v>
      </c>
      <c r="M1934">
        <v>218476.6586</v>
      </c>
      <c r="N1934">
        <v>3475</v>
      </c>
      <c r="O1934">
        <v>3522</v>
      </c>
      <c r="P1934">
        <v>4995</v>
      </c>
      <c r="Q1934">
        <v>251531.82</v>
      </c>
      <c r="R1934">
        <v>191026.01</v>
      </c>
      <c r="S1934">
        <v>178967.12</v>
      </c>
      <c r="T1934">
        <v>81279.806800000006</v>
      </c>
      <c r="U1934">
        <v>7182</v>
      </c>
      <c r="V1934">
        <v>7322</v>
      </c>
      <c r="W1934">
        <v>9661</v>
      </c>
      <c r="X1934">
        <v>482351.37</v>
      </c>
      <c r="Y1934">
        <v>373736.45</v>
      </c>
      <c r="Z1934">
        <v>362664.06</v>
      </c>
      <c r="AA1934">
        <v>137196.8518</v>
      </c>
      <c r="AB1934">
        <v>10503</v>
      </c>
      <c r="AC1934">
        <v>6854</v>
      </c>
      <c r="AD1934">
        <v>5298</v>
      </c>
      <c r="AE1934">
        <v>4234</v>
      </c>
      <c r="AF1934">
        <v>3446</v>
      </c>
      <c r="AG1934">
        <v>3234</v>
      </c>
      <c r="AH1934">
        <v>2511</v>
      </c>
      <c r="AI1934">
        <v>1689</v>
      </c>
      <c r="AJ1934">
        <v>7057</v>
      </c>
      <c r="AK1934">
        <v>3620</v>
      </c>
      <c r="AL1934">
        <v>2787</v>
      </c>
      <c r="AM1934">
        <v>2545</v>
      </c>
    </row>
    <row r="1935" spans="1:39" x14ac:dyDescent="0.15">
      <c r="A1935" t="s">
        <v>227</v>
      </c>
      <c r="B1935">
        <v>100</v>
      </c>
      <c r="C1935">
        <v>1</v>
      </c>
      <c r="D1935">
        <v>0</v>
      </c>
      <c r="E1935" t="s">
        <v>30</v>
      </c>
      <c r="F1935" t="s">
        <v>206</v>
      </c>
      <c r="G1935">
        <v>15</v>
      </c>
      <c r="H1935">
        <v>15</v>
      </c>
      <c r="I1935">
        <v>17</v>
      </c>
      <c r="J1935">
        <v>1145.94</v>
      </c>
      <c r="K1935">
        <v>848.76</v>
      </c>
      <c r="L1935">
        <v>848.76</v>
      </c>
      <c r="M1935">
        <v>335.8587</v>
      </c>
      <c r="N1935">
        <v>7</v>
      </c>
      <c r="O1935">
        <v>7</v>
      </c>
      <c r="P1935">
        <v>9</v>
      </c>
      <c r="Q1935">
        <v>551.96</v>
      </c>
      <c r="R1935">
        <v>420.56</v>
      </c>
      <c r="S1935">
        <v>420.56</v>
      </c>
      <c r="T1935">
        <v>172.68870000000001</v>
      </c>
      <c r="U1935">
        <v>8</v>
      </c>
      <c r="V1935">
        <v>8</v>
      </c>
      <c r="W1935">
        <v>8</v>
      </c>
      <c r="X1935">
        <v>593.98</v>
      </c>
      <c r="Y1935">
        <v>428.2</v>
      </c>
      <c r="Z1935">
        <v>428.2</v>
      </c>
      <c r="AA1935">
        <v>163.16999999999999</v>
      </c>
      <c r="AB1935">
        <v>15</v>
      </c>
      <c r="AC1935">
        <v>10</v>
      </c>
      <c r="AD1935">
        <v>5</v>
      </c>
      <c r="AE1935">
        <v>9</v>
      </c>
      <c r="AF1935">
        <v>7</v>
      </c>
      <c r="AG1935">
        <v>6</v>
      </c>
      <c r="AH1935">
        <v>3</v>
      </c>
      <c r="AI1935">
        <v>4</v>
      </c>
      <c r="AJ1935">
        <v>8</v>
      </c>
      <c r="AK1935">
        <v>4</v>
      </c>
      <c r="AL1935">
        <v>2</v>
      </c>
      <c r="AM1935">
        <v>5</v>
      </c>
    </row>
    <row r="1936" spans="1:39" x14ac:dyDescent="0.15">
      <c r="A1936" t="s">
        <v>227</v>
      </c>
      <c r="B1936">
        <v>100</v>
      </c>
      <c r="C1936">
        <v>1</v>
      </c>
      <c r="D1936">
        <v>0</v>
      </c>
      <c r="E1936" t="s">
        <v>29</v>
      </c>
      <c r="F1936" t="s">
        <v>206</v>
      </c>
      <c r="G1936">
        <v>63</v>
      </c>
      <c r="H1936">
        <v>64</v>
      </c>
      <c r="I1936">
        <v>93</v>
      </c>
      <c r="J1936">
        <v>4569.91</v>
      </c>
      <c r="K1936">
        <v>3454.58</v>
      </c>
      <c r="L1936">
        <v>3331.29</v>
      </c>
      <c r="M1936">
        <v>1542.0035</v>
      </c>
      <c r="N1936">
        <v>20</v>
      </c>
      <c r="O1936">
        <v>20</v>
      </c>
      <c r="P1936">
        <v>29</v>
      </c>
      <c r="Q1936">
        <v>1439.76</v>
      </c>
      <c r="R1936">
        <v>1052.3699999999999</v>
      </c>
      <c r="S1936">
        <v>1052.3699999999999</v>
      </c>
      <c r="T1936">
        <v>553.00099999999998</v>
      </c>
      <c r="U1936">
        <v>43</v>
      </c>
      <c r="V1936">
        <v>44</v>
      </c>
      <c r="W1936">
        <v>64</v>
      </c>
      <c r="X1936">
        <v>3130.15</v>
      </c>
      <c r="Y1936">
        <v>2402.21</v>
      </c>
      <c r="Z1936">
        <v>2278.92</v>
      </c>
      <c r="AA1936">
        <v>989.00250000000005</v>
      </c>
      <c r="AB1936">
        <v>63</v>
      </c>
      <c r="AC1936">
        <v>34</v>
      </c>
      <c r="AD1936">
        <v>27</v>
      </c>
      <c r="AE1936">
        <v>29</v>
      </c>
      <c r="AF1936">
        <v>20</v>
      </c>
      <c r="AG1936">
        <v>20</v>
      </c>
      <c r="AH1936">
        <v>17</v>
      </c>
      <c r="AI1936">
        <v>10</v>
      </c>
      <c r="AJ1936">
        <v>43</v>
      </c>
      <c r="AK1936">
        <v>14</v>
      </c>
      <c r="AL1936">
        <v>10</v>
      </c>
      <c r="AM1936">
        <v>19</v>
      </c>
    </row>
    <row r="1937" spans="1:39" x14ac:dyDescent="0.15">
      <c r="A1937" t="s">
        <v>227</v>
      </c>
      <c r="B1937">
        <v>100</v>
      </c>
      <c r="C1937">
        <v>1</v>
      </c>
      <c r="D1937">
        <v>0</v>
      </c>
      <c r="E1937" t="s">
        <v>32</v>
      </c>
      <c r="F1937" t="s">
        <v>206</v>
      </c>
      <c r="G1937">
        <v>528</v>
      </c>
      <c r="H1937">
        <v>543</v>
      </c>
      <c r="I1937">
        <v>860</v>
      </c>
      <c r="J1937">
        <v>47593.85</v>
      </c>
      <c r="K1937">
        <v>31659.81</v>
      </c>
      <c r="L1937">
        <v>31501.83</v>
      </c>
      <c r="M1937">
        <v>13788.4653</v>
      </c>
      <c r="N1937">
        <v>99</v>
      </c>
      <c r="O1937">
        <v>102</v>
      </c>
      <c r="P1937">
        <v>163</v>
      </c>
      <c r="Q1937">
        <v>8714.23</v>
      </c>
      <c r="R1937">
        <v>5897.59</v>
      </c>
      <c r="S1937">
        <v>5739.61</v>
      </c>
      <c r="T1937">
        <v>2797.8445999999999</v>
      </c>
      <c r="U1937">
        <v>429</v>
      </c>
      <c r="V1937">
        <v>441</v>
      </c>
      <c r="W1937">
        <v>697</v>
      </c>
      <c r="X1937">
        <v>38879.620000000003</v>
      </c>
      <c r="Y1937">
        <v>25762.22</v>
      </c>
      <c r="Z1937">
        <v>25762.22</v>
      </c>
      <c r="AA1937">
        <v>10990.620699999999</v>
      </c>
      <c r="AB1937">
        <v>524</v>
      </c>
      <c r="AC1937">
        <v>288</v>
      </c>
      <c r="AD1937">
        <v>244</v>
      </c>
      <c r="AE1937">
        <v>291</v>
      </c>
      <c r="AF1937">
        <v>98</v>
      </c>
      <c r="AG1937">
        <v>77</v>
      </c>
      <c r="AH1937">
        <v>67</v>
      </c>
      <c r="AI1937">
        <v>76</v>
      </c>
      <c r="AJ1937">
        <v>426</v>
      </c>
      <c r="AK1937">
        <v>211</v>
      </c>
      <c r="AL1937">
        <v>177</v>
      </c>
      <c r="AM1937">
        <v>215</v>
      </c>
    </row>
    <row r="1938" spans="1:39" x14ac:dyDescent="0.15">
      <c r="A1938" t="s">
        <v>227</v>
      </c>
      <c r="B1938">
        <v>100</v>
      </c>
      <c r="C1938">
        <v>1</v>
      </c>
      <c r="D1938">
        <v>1</v>
      </c>
      <c r="E1938" t="s">
        <v>28</v>
      </c>
      <c r="F1938" t="s">
        <v>206</v>
      </c>
      <c r="G1938">
        <v>25525</v>
      </c>
      <c r="H1938">
        <v>26414</v>
      </c>
      <c r="I1938">
        <v>37932</v>
      </c>
      <c r="J1938">
        <v>1795102.91</v>
      </c>
      <c r="K1938">
        <v>1419257.35</v>
      </c>
      <c r="L1938">
        <v>1332241.96</v>
      </c>
      <c r="M1938">
        <v>568296.16240000003</v>
      </c>
      <c r="N1938">
        <v>10424</v>
      </c>
      <c r="O1938">
        <v>10674</v>
      </c>
      <c r="P1938">
        <v>17035</v>
      </c>
      <c r="Q1938">
        <v>770365.59</v>
      </c>
      <c r="R1938">
        <v>589933.16</v>
      </c>
      <c r="S1938">
        <v>557959.94999999995</v>
      </c>
      <c r="T1938">
        <v>276125.29560000001</v>
      </c>
      <c r="U1938">
        <v>15101</v>
      </c>
      <c r="V1938">
        <v>15740</v>
      </c>
      <c r="W1938">
        <v>20897</v>
      </c>
      <c r="X1938">
        <v>1024737.32</v>
      </c>
      <c r="Y1938">
        <v>829324.19</v>
      </c>
      <c r="Z1938">
        <v>774282.01</v>
      </c>
      <c r="AA1938">
        <v>292170.86680000002</v>
      </c>
      <c r="AB1938">
        <v>24273</v>
      </c>
      <c r="AC1938">
        <v>23216</v>
      </c>
      <c r="AD1938">
        <v>15214</v>
      </c>
      <c r="AE1938">
        <v>21553</v>
      </c>
      <c r="AF1938">
        <v>10088</v>
      </c>
      <c r="AG1938">
        <v>10064</v>
      </c>
      <c r="AH1938">
        <v>7501</v>
      </c>
      <c r="AI1938">
        <v>9239</v>
      </c>
      <c r="AJ1938">
        <v>14185</v>
      </c>
      <c r="AK1938">
        <v>13152</v>
      </c>
      <c r="AL1938">
        <v>7713</v>
      </c>
      <c r="AM1938">
        <v>12314</v>
      </c>
    </row>
    <row r="1939" spans="1:39" x14ac:dyDescent="0.15">
      <c r="A1939" t="s">
        <v>227</v>
      </c>
      <c r="B1939">
        <v>100</v>
      </c>
      <c r="C1939">
        <v>1</v>
      </c>
      <c r="D1939">
        <v>1</v>
      </c>
      <c r="E1939" t="s">
        <v>30</v>
      </c>
      <c r="F1939" t="s">
        <v>206</v>
      </c>
      <c r="G1939">
        <v>2880</v>
      </c>
      <c r="H1939">
        <v>2986</v>
      </c>
      <c r="I1939">
        <v>4252</v>
      </c>
      <c r="J1939">
        <v>202661.05</v>
      </c>
      <c r="K1939">
        <v>161671.45000000001</v>
      </c>
      <c r="L1939">
        <v>149703.91</v>
      </c>
      <c r="M1939">
        <v>62129.989699999998</v>
      </c>
      <c r="N1939">
        <v>1066</v>
      </c>
      <c r="O1939">
        <v>1093</v>
      </c>
      <c r="P1939">
        <v>1712</v>
      </c>
      <c r="Q1939">
        <v>78480.84</v>
      </c>
      <c r="R1939">
        <v>60095.8</v>
      </c>
      <c r="S1939">
        <v>56565.5</v>
      </c>
      <c r="T1939">
        <v>27403.885200000001</v>
      </c>
      <c r="U1939">
        <v>1814</v>
      </c>
      <c r="V1939">
        <v>1893</v>
      </c>
      <c r="W1939">
        <v>2540</v>
      </c>
      <c r="X1939">
        <v>124180.21</v>
      </c>
      <c r="Y1939">
        <v>101575.65</v>
      </c>
      <c r="Z1939">
        <v>93138.41</v>
      </c>
      <c r="AA1939">
        <v>34726.104500000001</v>
      </c>
      <c r="AB1939">
        <v>2712</v>
      </c>
      <c r="AC1939">
        <v>2745</v>
      </c>
      <c r="AD1939">
        <v>1601</v>
      </c>
      <c r="AE1939">
        <v>2780</v>
      </c>
      <c r="AF1939">
        <v>1010</v>
      </c>
      <c r="AG1939">
        <v>1043</v>
      </c>
      <c r="AH1939">
        <v>705</v>
      </c>
      <c r="AI1939">
        <v>1040</v>
      </c>
      <c r="AJ1939">
        <v>1702</v>
      </c>
      <c r="AK1939">
        <v>1702</v>
      </c>
      <c r="AL1939">
        <v>896</v>
      </c>
      <c r="AM1939">
        <v>1740</v>
      </c>
    </row>
    <row r="1940" spans="1:39" x14ac:dyDescent="0.15">
      <c r="A1940" t="s">
        <v>227</v>
      </c>
      <c r="B1940">
        <v>100</v>
      </c>
      <c r="C1940">
        <v>1</v>
      </c>
      <c r="D1940">
        <v>1</v>
      </c>
      <c r="E1940" t="s">
        <v>29</v>
      </c>
      <c r="F1940" t="s">
        <v>206</v>
      </c>
      <c r="G1940">
        <v>25665</v>
      </c>
      <c r="H1940">
        <v>26692</v>
      </c>
      <c r="I1940">
        <v>39215</v>
      </c>
      <c r="J1940">
        <v>1885792.44</v>
      </c>
      <c r="K1940">
        <v>1430127.79</v>
      </c>
      <c r="L1940">
        <v>1324090.08</v>
      </c>
      <c r="M1940">
        <v>586787.25450000004</v>
      </c>
      <c r="N1940">
        <v>8761</v>
      </c>
      <c r="O1940">
        <v>9023</v>
      </c>
      <c r="P1940">
        <v>14961</v>
      </c>
      <c r="Q1940">
        <v>681975.32</v>
      </c>
      <c r="R1940">
        <v>496637.84</v>
      </c>
      <c r="S1940">
        <v>465097.33</v>
      </c>
      <c r="T1940">
        <v>244398.05720000001</v>
      </c>
      <c r="U1940">
        <v>16904</v>
      </c>
      <c r="V1940">
        <v>17669</v>
      </c>
      <c r="W1940">
        <v>24254</v>
      </c>
      <c r="X1940">
        <v>1203817.1200000001</v>
      </c>
      <c r="Y1940">
        <v>933489.95</v>
      </c>
      <c r="Z1940">
        <v>858992.75</v>
      </c>
      <c r="AA1940">
        <v>342389.1973</v>
      </c>
      <c r="AB1940">
        <v>24667</v>
      </c>
      <c r="AC1940">
        <v>23902</v>
      </c>
      <c r="AD1940">
        <v>16114</v>
      </c>
      <c r="AE1940">
        <v>24538</v>
      </c>
      <c r="AF1940">
        <v>8416</v>
      </c>
      <c r="AG1940">
        <v>8346</v>
      </c>
      <c r="AH1940">
        <v>6550</v>
      </c>
      <c r="AI1940">
        <v>8438</v>
      </c>
      <c r="AJ1940">
        <v>16251</v>
      </c>
      <c r="AK1940">
        <v>15556</v>
      </c>
      <c r="AL1940">
        <v>9564</v>
      </c>
      <c r="AM1940">
        <v>16100</v>
      </c>
    </row>
    <row r="1941" spans="1:39" x14ac:dyDescent="0.15">
      <c r="A1941" t="s">
        <v>227</v>
      </c>
      <c r="B1941">
        <v>100</v>
      </c>
      <c r="C1941">
        <v>1</v>
      </c>
      <c r="D1941">
        <v>1</v>
      </c>
      <c r="E1941" t="s">
        <v>32</v>
      </c>
      <c r="F1941" t="s">
        <v>206</v>
      </c>
      <c r="G1941">
        <v>383</v>
      </c>
      <c r="H1941">
        <v>400</v>
      </c>
      <c r="I1941">
        <v>642</v>
      </c>
      <c r="J1941">
        <v>33702.54</v>
      </c>
      <c r="K1941">
        <v>23549.54</v>
      </c>
      <c r="L1941">
        <v>23148.47</v>
      </c>
      <c r="M1941">
        <v>9785.7348999999995</v>
      </c>
      <c r="N1941">
        <v>107</v>
      </c>
      <c r="O1941">
        <v>111</v>
      </c>
      <c r="P1941">
        <v>175</v>
      </c>
      <c r="Q1941">
        <v>8578.98</v>
      </c>
      <c r="R1941">
        <v>6157.04</v>
      </c>
      <c r="S1941">
        <v>5918.86</v>
      </c>
      <c r="T1941">
        <v>2933.2323000000001</v>
      </c>
      <c r="U1941">
        <v>276</v>
      </c>
      <c r="V1941">
        <v>289</v>
      </c>
      <c r="W1941">
        <v>467</v>
      </c>
      <c r="X1941">
        <v>25123.56</v>
      </c>
      <c r="Y1941">
        <v>17392.5</v>
      </c>
      <c r="Z1941">
        <v>17229.61</v>
      </c>
      <c r="AA1941">
        <v>6852.5025999999998</v>
      </c>
      <c r="AB1941">
        <v>377</v>
      </c>
      <c r="AC1941">
        <v>335</v>
      </c>
      <c r="AD1941">
        <v>240</v>
      </c>
      <c r="AE1941">
        <v>326</v>
      </c>
      <c r="AF1941">
        <v>105</v>
      </c>
      <c r="AG1941">
        <v>99</v>
      </c>
      <c r="AH1941">
        <v>84</v>
      </c>
      <c r="AI1941">
        <v>93</v>
      </c>
      <c r="AJ1941">
        <v>272</v>
      </c>
      <c r="AK1941">
        <v>236</v>
      </c>
      <c r="AL1941">
        <v>156</v>
      </c>
      <c r="AM1941">
        <v>233</v>
      </c>
    </row>
    <row r="1942" spans="1:39" x14ac:dyDescent="0.15">
      <c r="A1942" t="s">
        <v>227</v>
      </c>
      <c r="B1942">
        <v>100</v>
      </c>
      <c r="C1942">
        <v>1</v>
      </c>
      <c r="D1942">
        <v>2</v>
      </c>
      <c r="E1942" t="s">
        <v>28</v>
      </c>
      <c r="F1942" t="s">
        <v>206</v>
      </c>
      <c r="G1942">
        <v>10875</v>
      </c>
      <c r="H1942">
        <v>11081</v>
      </c>
      <c r="I1942">
        <v>15128</v>
      </c>
      <c r="J1942">
        <v>747896.78</v>
      </c>
      <c r="K1942">
        <v>590002.99</v>
      </c>
      <c r="L1942">
        <v>568452.27</v>
      </c>
      <c r="M1942">
        <v>221971.46890000001</v>
      </c>
      <c r="N1942">
        <v>3395</v>
      </c>
      <c r="O1942">
        <v>3424</v>
      </c>
      <c r="P1942">
        <v>4972</v>
      </c>
      <c r="Q1942">
        <v>248750.92</v>
      </c>
      <c r="R1942">
        <v>190322.1</v>
      </c>
      <c r="S1942">
        <v>176798.94</v>
      </c>
      <c r="T1942">
        <v>80068.220100000006</v>
      </c>
      <c r="U1942">
        <v>7480</v>
      </c>
      <c r="V1942">
        <v>7657</v>
      </c>
      <c r="W1942">
        <v>10156</v>
      </c>
      <c r="X1942">
        <v>499145.86</v>
      </c>
      <c r="Y1942">
        <v>399680.89</v>
      </c>
      <c r="Z1942">
        <v>391653.33</v>
      </c>
      <c r="AA1942">
        <v>141903.2488</v>
      </c>
      <c r="AB1942">
        <v>10449</v>
      </c>
      <c r="AC1942">
        <v>8697</v>
      </c>
      <c r="AD1942">
        <v>3899</v>
      </c>
      <c r="AE1942">
        <v>8519</v>
      </c>
      <c r="AF1942">
        <v>3260</v>
      </c>
      <c r="AG1942">
        <v>3193</v>
      </c>
      <c r="AH1942">
        <v>1812</v>
      </c>
      <c r="AI1942">
        <v>2932</v>
      </c>
      <c r="AJ1942">
        <v>7189</v>
      </c>
      <c r="AK1942">
        <v>5504</v>
      </c>
      <c r="AL1942">
        <v>2087</v>
      </c>
      <c r="AM1942">
        <v>5587</v>
      </c>
    </row>
    <row r="1943" spans="1:39" x14ac:dyDescent="0.15">
      <c r="A1943" t="s">
        <v>227</v>
      </c>
      <c r="B1943">
        <v>100</v>
      </c>
      <c r="C1943">
        <v>1</v>
      </c>
      <c r="D1943">
        <v>2</v>
      </c>
      <c r="E1943" t="s">
        <v>30</v>
      </c>
      <c r="F1943" t="s">
        <v>206</v>
      </c>
      <c r="G1943">
        <v>1259</v>
      </c>
      <c r="H1943">
        <v>1291</v>
      </c>
      <c r="I1943">
        <v>1779</v>
      </c>
      <c r="J1943">
        <v>87162.93</v>
      </c>
      <c r="K1943">
        <v>69130.44</v>
      </c>
      <c r="L1943">
        <v>66882.570000000007</v>
      </c>
      <c r="M1943">
        <v>25695.925599999999</v>
      </c>
      <c r="N1943">
        <v>327</v>
      </c>
      <c r="O1943">
        <v>335</v>
      </c>
      <c r="P1943">
        <v>515</v>
      </c>
      <c r="Q1943">
        <v>24658.34</v>
      </c>
      <c r="R1943">
        <v>19079.84</v>
      </c>
      <c r="S1943">
        <v>17582.21</v>
      </c>
      <c r="T1943">
        <v>8056.6963999999998</v>
      </c>
      <c r="U1943">
        <v>932</v>
      </c>
      <c r="V1943">
        <v>956</v>
      </c>
      <c r="W1943">
        <v>1264</v>
      </c>
      <c r="X1943">
        <v>62504.59</v>
      </c>
      <c r="Y1943">
        <v>50050.6</v>
      </c>
      <c r="Z1943">
        <v>49300.36</v>
      </c>
      <c r="AA1943">
        <v>17639.229200000002</v>
      </c>
      <c r="AB1943">
        <v>1195</v>
      </c>
      <c r="AC1943">
        <v>1058</v>
      </c>
      <c r="AD1943">
        <v>424</v>
      </c>
      <c r="AE1943">
        <v>1221</v>
      </c>
      <c r="AF1943">
        <v>310</v>
      </c>
      <c r="AG1943">
        <v>310</v>
      </c>
      <c r="AH1943">
        <v>184</v>
      </c>
      <c r="AI1943">
        <v>319</v>
      </c>
      <c r="AJ1943">
        <v>885</v>
      </c>
      <c r="AK1943">
        <v>748</v>
      </c>
      <c r="AL1943">
        <v>240</v>
      </c>
      <c r="AM1943">
        <v>902</v>
      </c>
    </row>
    <row r="1944" spans="1:39" x14ac:dyDescent="0.15">
      <c r="A1944" t="s">
        <v>227</v>
      </c>
      <c r="B1944">
        <v>100</v>
      </c>
      <c r="C1944">
        <v>1</v>
      </c>
      <c r="D1944">
        <v>2</v>
      </c>
      <c r="E1944" t="s">
        <v>29</v>
      </c>
      <c r="F1944" t="s">
        <v>206</v>
      </c>
      <c r="G1944">
        <v>3401</v>
      </c>
      <c r="H1944">
        <v>3493</v>
      </c>
      <c r="I1944">
        <v>4985</v>
      </c>
      <c r="J1944">
        <v>249248.61</v>
      </c>
      <c r="K1944">
        <v>188370.23</v>
      </c>
      <c r="L1944">
        <v>182213.92</v>
      </c>
      <c r="M1944">
        <v>73398.751799999998</v>
      </c>
      <c r="N1944">
        <v>952</v>
      </c>
      <c r="O1944">
        <v>959</v>
      </c>
      <c r="P1944">
        <v>1461</v>
      </c>
      <c r="Q1944">
        <v>73847.179999999993</v>
      </c>
      <c r="R1944">
        <v>53594.080000000002</v>
      </c>
      <c r="S1944">
        <v>49938.59</v>
      </c>
      <c r="T1944">
        <v>23722.26</v>
      </c>
      <c r="U1944">
        <v>2449</v>
      </c>
      <c r="V1944">
        <v>2534</v>
      </c>
      <c r="W1944">
        <v>3524</v>
      </c>
      <c r="X1944">
        <v>175401.43</v>
      </c>
      <c r="Y1944">
        <v>134776.15</v>
      </c>
      <c r="Z1944">
        <v>132275.32999999999</v>
      </c>
      <c r="AA1944">
        <v>49676.491800000003</v>
      </c>
      <c r="AB1944">
        <v>3255</v>
      </c>
      <c r="AC1944">
        <v>3027</v>
      </c>
      <c r="AD1944">
        <v>1305</v>
      </c>
      <c r="AE1944">
        <v>3300</v>
      </c>
      <c r="AF1944">
        <v>912</v>
      </c>
      <c r="AG1944">
        <v>886</v>
      </c>
      <c r="AH1944">
        <v>534</v>
      </c>
      <c r="AI1944">
        <v>932</v>
      </c>
      <c r="AJ1944">
        <v>2343</v>
      </c>
      <c r="AK1944">
        <v>2141</v>
      </c>
      <c r="AL1944">
        <v>771</v>
      </c>
      <c r="AM1944">
        <v>2368</v>
      </c>
    </row>
    <row r="1945" spans="1:39" x14ac:dyDescent="0.15">
      <c r="A1945" t="s">
        <v>227</v>
      </c>
      <c r="B1945">
        <v>100</v>
      </c>
      <c r="C1945">
        <v>1</v>
      </c>
      <c r="D1945">
        <v>2</v>
      </c>
      <c r="E1945" t="s">
        <v>32</v>
      </c>
      <c r="F1945" t="s">
        <v>206</v>
      </c>
      <c r="G1945">
        <v>307</v>
      </c>
      <c r="H1945">
        <v>313</v>
      </c>
      <c r="I1945">
        <v>486</v>
      </c>
      <c r="J1945">
        <v>26453.77</v>
      </c>
      <c r="K1945">
        <v>17905.38</v>
      </c>
      <c r="L1945">
        <v>17696.78</v>
      </c>
      <c r="M1945">
        <v>7560.5640000000003</v>
      </c>
      <c r="N1945">
        <v>79</v>
      </c>
      <c r="O1945">
        <v>79</v>
      </c>
      <c r="P1945">
        <v>131</v>
      </c>
      <c r="Q1945">
        <v>6900.4</v>
      </c>
      <c r="R1945">
        <v>4624.76</v>
      </c>
      <c r="S1945">
        <v>4416.16</v>
      </c>
      <c r="T1945">
        <v>2073.9659999999999</v>
      </c>
      <c r="U1945">
        <v>228</v>
      </c>
      <c r="V1945">
        <v>234</v>
      </c>
      <c r="W1945">
        <v>355</v>
      </c>
      <c r="X1945">
        <v>19553.37</v>
      </c>
      <c r="Y1945">
        <v>13280.62</v>
      </c>
      <c r="Z1945">
        <v>13280.62</v>
      </c>
      <c r="AA1945">
        <v>5486.598</v>
      </c>
      <c r="AB1945">
        <v>297</v>
      </c>
      <c r="AC1945">
        <v>221</v>
      </c>
      <c r="AD1945">
        <v>103</v>
      </c>
      <c r="AE1945">
        <v>247</v>
      </c>
      <c r="AF1945">
        <v>77</v>
      </c>
      <c r="AG1945">
        <v>65</v>
      </c>
      <c r="AH1945">
        <v>34</v>
      </c>
      <c r="AI1945">
        <v>69</v>
      </c>
      <c r="AJ1945">
        <v>220</v>
      </c>
      <c r="AK1945">
        <v>156</v>
      </c>
      <c r="AL1945">
        <v>69</v>
      </c>
      <c r="AM1945">
        <v>178</v>
      </c>
    </row>
    <row r="1946" spans="1:39" x14ac:dyDescent="0.15">
      <c r="A1946" t="s">
        <v>227</v>
      </c>
      <c r="B1946">
        <v>100</v>
      </c>
      <c r="C1946">
        <v>2</v>
      </c>
      <c r="D1946">
        <v>0</v>
      </c>
      <c r="E1946" t="s">
        <v>28</v>
      </c>
      <c r="F1946" t="s">
        <v>206</v>
      </c>
      <c r="G1946">
        <v>11</v>
      </c>
      <c r="H1946">
        <v>22</v>
      </c>
      <c r="I1946">
        <v>25</v>
      </c>
      <c r="J1946">
        <v>1029.8</v>
      </c>
      <c r="K1946">
        <v>765.66</v>
      </c>
      <c r="L1946">
        <v>626.69000000000005</v>
      </c>
      <c r="M1946">
        <v>391.48149999999998</v>
      </c>
      <c r="N1946">
        <v>11</v>
      </c>
      <c r="O1946">
        <v>11</v>
      </c>
      <c r="P1946">
        <v>12</v>
      </c>
      <c r="Q1946">
        <v>506.91</v>
      </c>
      <c r="R1946">
        <v>366.51</v>
      </c>
      <c r="S1946">
        <v>257.52999999999997</v>
      </c>
      <c r="T1946">
        <v>192.4521</v>
      </c>
      <c r="U1946">
        <v>11</v>
      </c>
      <c r="V1946">
        <v>11</v>
      </c>
      <c r="W1946">
        <v>13</v>
      </c>
      <c r="X1946">
        <v>522.89</v>
      </c>
      <c r="Y1946">
        <v>399.15</v>
      </c>
      <c r="Z1946">
        <v>369.16</v>
      </c>
      <c r="AA1946">
        <v>199.02940000000001</v>
      </c>
      <c r="AB1946">
        <v>11</v>
      </c>
      <c r="AC1946">
        <v>10</v>
      </c>
      <c r="AD1946">
        <v>9</v>
      </c>
      <c r="AE1946">
        <v>8</v>
      </c>
      <c r="AF1946">
        <v>11</v>
      </c>
      <c r="AG1946">
        <v>10</v>
      </c>
      <c r="AH1946">
        <v>9</v>
      </c>
      <c r="AI1946">
        <v>8</v>
      </c>
      <c r="AJ1946">
        <v>11</v>
      </c>
      <c r="AK1946">
        <v>10</v>
      </c>
      <c r="AL1946">
        <v>9</v>
      </c>
      <c r="AM1946">
        <v>8</v>
      </c>
    </row>
    <row r="1947" spans="1:39" x14ac:dyDescent="0.15">
      <c r="A1947" t="s">
        <v>227</v>
      </c>
      <c r="B1947">
        <v>100</v>
      </c>
      <c r="C1947">
        <v>2</v>
      </c>
      <c r="D1947">
        <v>0</v>
      </c>
      <c r="E1947" t="s">
        <v>29</v>
      </c>
      <c r="F1947" t="s">
        <v>206</v>
      </c>
      <c r="G1947">
        <v>1</v>
      </c>
      <c r="H1947">
        <v>2</v>
      </c>
      <c r="I1947">
        <v>2</v>
      </c>
      <c r="J1947">
        <v>69.98</v>
      </c>
      <c r="K1947">
        <v>69.98</v>
      </c>
      <c r="L1947">
        <v>69.98</v>
      </c>
      <c r="M1947">
        <v>27.35</v>
      </c>
      <c r="N1947">
        <v>1</v>
      </c>
      <c r="O1947">
        <v>1</v>
      </c>
      <c r="P1947">
        <v>1</v>
      </c>
      <c r="Q1947">
        <v>49.99</v>
      </c>
      <c r="R1947">
        <v>49.99</v>
      </c>
      <c r="S1947">
        <v>49.99</v>
      </c>
      <c r="T1947">
        <v>18.96</v>
      </c>
      <c r="U1947">
        <v>1</v>
      </c>
      <c r="V1947">
        <v>1</v>
      </c>
      <c r="W1947">
        <v>1</v>
      </c>
      <c r="X1947">
        <v>19.989999999999998</v>
      </c>
      <c r="Y1947">
        <v>19.989999999999998</v>
      </c>
      <c r="Z1947">
        <v>19.989999999999998</v>
      </c>
      <c r="AA1947">
        <v>8.39</v>
      </c>
      <c r="AB1947">
        <v>1</v>
      </c>
      <c r="AC1947">
        <v>0</v>
      </c>
      <c r="AD1947">
        <v>0</v>
      </c>
      <c r="AE1947">
        <v>1</v>
      </c>
      <c r="AF1947">
        <v>1</v>
      </c>
      <c r="AG1947">
        <v>0</v>
      </c>
      <c r="AH1947">
        <v>0</v>
      </c>
      <c r="AI1947">
        <v>1</v>
      </c>
      <c r="AJ1947">
        <v>1</v>
      </c>
      <c r="AK1947">
        <v>0</v>
      </c>
      <c r="AL1947">
        <v>0</v>
      </c>
      <c r="AM1947">
        <v>1</v>
      </c>
    </row>
    <row r="1948" spans="1:39" x14ac:dyDescent="0.15">
      <c r="A1948" t="s">
        <v>227</v>
      </c>
      <c r="B1948">
        <v>100</v>
      </c>
      <c r="C1948">
        <v>2</v>
      </c>
      <c r="D1948">
        <v>0</v>
      </c>
      <c r="E1948" t="s">
        <v>32</v>
      </c>
      <c r="F1948" t="s">
        <v>206</v>
      </c>
      <c r="G1948">
        <v>4</v>
      </c>
      <c r="H1948">
        <v>8</v>
      </c>
      <c r="I1948">
        <v>9</v>
      </c>
      <c r="J1948">
        <v>416.94</v>
      </c>
      <c r="K1948">
        <v>311.63</v>
      </c>
      <c r="L1948">
        <v>290.64</v>
      </c>
      <c r="M1948">
        <v>151.70939999999999</v>
      </c>
      <c r="N1948">
        <v>4</v>
      </c>
      <c r="O1948">
        <v>4</v>
      </c>
      <c r="P1948">
        <v>5</v>
      </c>
      <c r="Q1948">
        <v>189.95</v>
      </c>
      <c r="R1948">
        <v>142.69999999999999</v>
      </c>
      <c r="S1948">
        <v>121.71</v>
      </c>
      <c r="T1948">
        <v>92.87</v>
      </c>
      <c r="U1948">
        <v>4</v>
      </c>
      <c r="V1948">
        <v>4</v>
      </c>
      <c r="W1948">
        <v>4</v>
      </c>
      <c r="X1948">
        <v>226.99</v>
      </c>
      <c r="Y1948">
        <v>168.93</v>
      </c>
      <c r="Z1948">
        <v>168.93</v>
      </c>
      <c r="AA1948">
        <v>58.839399999999998</v>
      </c>
      <c r="AB1948">
        <v>4</v>
      </c>
      <c r="AC1948">
        <v>3</v>
      </c>
      <c r="AD1948">
        <v>3</v>
      </c>
      <c r="AE1948">
        <v>3</v>
      </c>
      <c r="AF1948">
        <v>4</v>
      </c>
      <c r="AG1948">
        <v>3</v>
      </c>
      <c r="AH1948">
        <v>3</v>
      </c>
      <c r="AI1948">
        <v>3</v>
      </c>
      <c r="AJ1948">
        <v>4</v>
      </c>
      <c r="AK1948">
        <v>3</v>
      </c>
      <c r="AL1948">
        <v>3</v>
      </c>
      <c r="AM1948">
        <v>3</v>
      </c>
    </row>
    <row r="1949" spans="1:39" x14ac:dyDescent="0.15">
      <c r="A1949" t="s">
        <v>227</v>
      </c>
      <c r="B1949">
        <v>100</v>
      </c>
      <c r="C1949">
        <v>2</v>
      </c>
      <c r="D1949">
        <v>1</v>
      </c>
      <c r="E1949" t="s">
        <v>28</v>
      </c>
      <c r="F1949" t="s">
        <v>206</v>
      </c>
      <c r="G1949">
        <v>123</v>
      </c>
      <c r="H1949">
        <v>251</v>
      </c>
      <c r="I1949">
        <v>318</v>
      </c>
      <c r="J1949">
        <v>11664.65</v>
      </c>
      <c r="K1949">
        <v>8831.1</v>
      </c>
      <c r="L1949">
        <v>7822.11</v>
      </c>
      <c r="M1949">
        <v>4466.0388000000003</v>
      </c>
      <c r="N1949">
        <v>123</v>
      </c>
      <c r="O1949">
        <v>124</v>
      </c>
      <c r="P1949">
        <v>175</v>
      </c>
      <c r="Q1949">
        <v>6197.7</v>
      </c>
      <c r="R1949">
        <v>4484.76</v>
      </c>
      <c r="S1949">
        <v>3663.98</v>
      </c>
      <c r="T1949">
        <v>2725.3204999999998</v>
      </c>
      <c r="U1949">
        <v>123</v>
      </c>
      <c r="V1949">
        <v>127</v>
      </c>
      <c r="W1949">
        <v>143</v>
      </c>
      <c r="X1949">
        <v>5466.95</v>
      </c>
      <c r="Y1949">
        <v>4346.34</v>
      </c>
      <c r="Z1949">
        <v>4158.13</v>
      </c>
      <c r="AA1949">
        <v>1740.7183</v>
      </c>
      <c r="AB1949">
        <v>117</v>
      </c>
      <c r="AC1949">
        <v>122</v>
      </c>
      <c r="AD1949">
        <v>94</v>
      </c>
      <c r="AE1949">
        <v>114</v>
      </c>
      <c r="AF1949">
        <v>117</v>
      </c>
      <c r="AG1949">
        <v>122</v>
      </c>
      <c r="AH1949">
        <v>94</v>
      </c>
      <c r="AI1949">
        <v>114</v>
      </c>
      <c r="AJ1949">
        <v>117</v>
      </c>
      <c r="AK1949">
        <v>122</v>
      </c>
      <c r="AL1949">
        <v>94</v>
      </c>
      <c r="AM1949">
        <v>114</v>
      </c>
    </row>
    <row r="1950" spans="1:39" x14ac:dyDescent="0.15">
      <c r="A1950" t="s">
        <v>227</v>
      </c>
      <c r="B1950">
        <v>100</v>
      </c>
      <c r="C1950">
        <v>2</v>
      </c>
      <c r="D1950">
        <v>1</v>
      </c>
      <c r="E1950" t="s">
        <v>30</v>
      </c>
      <c r="F1950" t="s">
        <v>206</v>
      </c>
      <c r="G1950">
        <v>23</v>
      </c>
      <c r="H1950">
        <v>46</v>
      </c>
      <c r="I1950">
        <v>60</v>
      </c>
      <c r="J1950">
        <v>2129.5700000000002</v>
      </c>
      <c r="K1950">
        <v>1605.2</v>
      </c>
      <c r="L1950">
        <v>1391.86</v>
      </c>
      <c r="M1950">
        <v>844.11069999999995</v>
      </c>
      <c r="N1950">
        <v>23</v>
      </c>
      <c r="O1950">
        <v>23</v>
      </c>
      <c r="P1950">
        <v>35</v>
      </c>
      <c r="Q1950">
        <v>1185.71</v>
      </c>
      <c r="R1950">
        <v>858.65</v>
      </c>
      <c r="S1950">
        <v>703.8</v>
      </c>
      <c r="T1950">
        <v>551.04070000000002</v>
      </c>
      <c r="U1950">
        <v>23</v>
      </c>
      <c r="V1950">
        <v>23</v>
      </c>
      <c r="W1950">
        <v>25</v>
      </c>
      <c r="X1950">
        <v>943.86</v>
      </c>
      <c r="Y1950">
        <v>746.55</v>
      </c>
      <c r="Z1950">
        <v>688.06</v>
      </c>
      <c r="AA1950">
        <v>293.07</v>
      </c>
      <c r="AB1950">
        <v>20</v>
      </c>
      <c r="AC1950">
        <v>23</v>
      </c>
      <c r="AD1950">
        <v>18</v>
      </c>
      <c r="AE1950">
        <v>22</v>
      </c>
      <c r="AF1950">
        <v>20</v>
      </c>
      <c r="AG1950">
        <v>23</v>
      </c>
      <c r="AH1950">
        <v>18</v>
      </c>
      <c r="AI1950">
        <v>22</v>
      </c>
      <c r="AJ1950">
        <v>20</v>
      </c>
      <c r="AK1950">
        <v>23</v>
      </c>
      <c r="AL1950">
        <v>18</v>
      </c>
      <c r="AM1950">
        <v>22</v>
      </c>
    </row>
    <row r="1951" spans="1:39" x14ac:dyDescent="0.15">
      <c r="A1951" t="s">
        <v>227</v>
      </c>
      <c r="B1951">
        <v>100</v>
      </c>
      <c r="C1951">
        <v>2</v>
      </c>
      <c r="D1951">
        <v>1</v>
      </c>
      <c r="E1951" t="s">
        <v>29</v>
      </c>
      <c r="F1951" t="s">
        <v>206</v>
      </c>
      <c r="G1951">
        <v>190</v>
      </c>
      <c r="H1951">
        <v>391</v>
      </c>
      <c r="I1951">
        <v>509</v>
      </c>
      <c r="J1951">
        <v>18975.57</v>
      </c>
      <c r="K1951">
        <v>13725.71</v>
      </c>
      <c r="L1951">
        <v>11992.01</v>
      </c>
      <c r="M1951">
        <v>7348.3433999999997</v>
      </c>
      <c r="N1951">
        <v>190</v>
      </c>
      <c r="O1951">
        <v>194</v>
      </c>
      <c r="P1951">
        <v>278</v>
      </c>
      <c r="Q1951">
        <v>9885.69</v>
      </c>
      <c r="R1951">
        <v>6888.95</v>
      </c>
      <c r="S1951">
        <v>5651.56</v>
      </c>
      <c r="T1951">
        <v>4348.4655000000002</v>
      </c>
      <c r="U1951">
        <v>190</v>
      </c>
      <c r="V1951">
        <v>197</v>
      </c>
      <c r="W1951">
        <v>231</v>
      </c>
      <c r="X1951">
        <v>9089.8799999999992</v>
      </c>
      <c r="Y1951">
        <v>6836.76</v>
      </c>
      <c r="Z1951">
        <v>6340.45</v>
      </c>
      <c r="AA1951">
        <v>2999.8779</v>
      </c>
      <c r="AB1951">
        <v>181</v>
      </c>
      <c r="AC1951">
        <v>185</v>
      </c>
      <c r="AD1951">
        <v>145</v>
      </c>
      <c r="AE1951">
        <v>186</v>
      </c>
      <c r="AF1951">
        <v>181</v>
      </c>
      <c r="AG1951">
        <v>185</v>
      </c>
      <c r="AH1951">
        <v>145</v>
      </c>
      <c r="AI1951">
        <v>186</v>
      </c>
      <c r="AJ1951">
        <v>181</v>
      </c>
      <c r="AK1951">
        <v>185</v>
      </c>
      <c r="AL1951">
        <v>145</v>
      </c>
      <c r="AM1951">
        <v>186</v>
      </c>
    </row>
    <row r="1952" spans="1:39" x14ac:dyDescent="0.15">
      <c r="A1952" t="s">
        <v>227</v>
      </c>
      <c r="B1952">
        <v>100</v>
      </c>
      <c r="C1952">
        <v>2</v>
      </c>
      <c r="D1952">
        <v>1</v>
      </c>
      <c r="E1952" t="s">
        <v>32</v>
      </c>
      <c r="F1952" t="s">
        <v>206</v>
      </c>
      <c r="G1952">
        <v>3</v>
      </c>
      <c r="H1952">
        <v>6</v>
      </c>
      <c r="I1952">
        <v>10</v>
      </c>
      <c r="J1952">
        <v>348.93</v>
      </c>
      <c r="K1952">
        <v>240.72</v>
      </c>
      <c r="L1952">
        <v>240.72</v>
      </c>
      <c r="M1952">
        <v>126.13</v>
      </c>
      <c r="N1952">
        <v>3</v>
      </c>
      <c r="O1952">
        <v>3</v>
      </c>
      <c r="P1952">
        <v>5</v>
      </c>
      <c r="Q1952">
        <v>123.96</v>
      </c>
      <c r="R1952">
        <v>85.94</v>
      </c>
      <c r="S1952">
        <v>85.94</v>
      </c>
      <c r="T1952">
        <v>53.8</v>
      </c>
      <c r="U1952">
        <v>3</v>
      </c>
      <c r="V1952">
        <v>3</v>
      </c>
      <c r="W1952">
        <v>5</v>
      </c>
      <c r="X1952">
        <v>224.97</v>
      </c>
      <c r="Y1952">
        <v>154.78</v>
      </c>
      <c r="Z1952">
        <v>154.78</v>
      </c>
      <c r="AA1952">
        <v>72.33</v>
      </c>
      <c r="AB1952">
        <v>3</v>
      </c>
      <c r="AC1952">
        <v>3</v>
      </c>
      <c r="AD1952">
        <v>3</v>
      </c>
      <c r="AE1952">
        <v>2</v>
      </c>
      <c r="AF1952">
        <v>3</v>
      </c>
      <c r="AG1952">
        <v>3</v>
      </c>
      <c r="AH1952">
        <v>3</v>
      </c>
      <c r="AI1952">
        <v>2</v>
      </c>
      <c r="AJ1952">
        <v>3</v>
      </c>
      <c r="AK1952">
        <v>3</v>
      </c>
      <c r="AL1952">
        <v>3</v>
      </c>
      <c r="AM1952">
        <v>2</v>
      </c>
    </row>
    <row r="1953" spans="1:39" x14ac:dyDescent="0.15">
      <c r="A1953" t="s">
        <v>227</v>
      </c>
      <c r="B1953">
        <v>100</v>
      </c>
      <c r="C1953">
        <v>2</v>
      </c>
      <c r="D1953">
        <v>2</v>
      </c>
      <c r="E1953" t="s">
        <v>28</v>
      </c>
      <c r="F1953" t="s">
        <v>206</v>
      </c>
      <c r="G1953">
        <v>23</v>
      </c>
      <c r="H1953">
        <v>47</v>
      </c>
      <c r="I1953">
        <v>51</v>
      </c>
      <c r="J1953">
        <v>2072.77</v>
      </c>
      <c r="K1953">
        <v>1594.36</v>
      </c>
      <c r="L1953">
        <v>1335.73</v>
      </c>
      <c r="M1953">
        <v>782.29309999999998</v>
      </c>
      <c r="N1953">
        <v>23</v>
      </c>
      <c r="O1953">
        <v>23</v>
      </c>
      <c r="P1953">
        <v>25</v>
      </c>
      <c r="Q1953">
        <v>947.8</v>
      </c>
      <c r="R1953">
        <v>725.82</v>
      </c>
      <c r="S1953">
        <v>511.98</v>
      </c>
      <c r="T1953">
        <v>399.07749999999999</v>
      </c>
      <c r="U1953">
        <v>23</v>
      </c>
      <c r="V1953">
        <v>24</v>
      </c>
      <c r="W1953">
        <v>26</v>
      </c>
      <c r="X1953">
        <v>1124.97</v>
      </c>
      <c r="Y1953">
        <v>868.54</v>
      </c>
      <c r="Z1953">
        <v>823.75</v>
      </c>
      <c r="AA1953">
        <v>383.21559999999999</v>
      </c>
      <c r="AB1953">
        <v>23</v>
      </c>
      <c r="AC1953">
        <v>23</v>
      </c>
      <c r="AD1953">
        <v>15</v>
      </c>
      <c r="AE1953">
        <v>19</v>
      </c>
      <c r="AF1953">
        <v>23</v>
      </c>
      <c r="AG1953">
        <v>23</v>
      </c>
      <c r="AH1953">
        <v>15</v>
      </c>
      <c r="AI1953">
        <v>19</v>
      </c>
      <c r="AJ1953">
        <v>23</v>
      </c>
      <c r="AK1953">
        <v>23</v>
      </c>
      <c r="AL1953">
        <v>15</v>
      </c>
      <c r="AM1953">
        <v>19</v>
      </c>
    </row>
    <row r="1954" spans="1:39" x14ac:dyDescent="0.15">
      <c r="A1954" t="s">
        <v>227</v>
      </c>
      <c r="B1954">
        <v>100</v>
      </c>
      <c r="C1954">
        <v>2</v>
      </c>
      <c r="D1954">
        <v>2</v>
      </c>
      <c r="E1954" t="s">
        <v>30</v>
      </c>
      <c r="F1954" t="s">
        <v>206</v>
      </c>
      <c r="G1954">
        <v>3</v>
      </c>
      <c r="H1954">
        <v>6</v>
      </c>
      <c r="I1954">
        <v>7</v>
      </c>
      <c r="J1954">
        <v>226.96</v>
      </c>
      <c r="K1954">
        <v>177.76</v>
      </c>
      <c r="L1954">
        <v>177.76</v>
      </c>
      <c r="M1954">
        <v>100.3163</v>
      </c>
      <c r="N1954">
        <v>3</v>
      </c>
      <c r="O1954">
        <v>3</v>
      </c>
      <c r="P1954">
        <v>4</v>
      </c>
      <c r="Q1954">
        <v>98.97</v>
      </c>
      <c r="R1954">
        <v>79.47</v>
      </c>
      <c r="S1954">
        <v>79.47</v>
      </c>
      <c r="T1954">
        <v>70.13</v>
      </c>
      <c r="U1954">
        <v>3</v>
      </c>
      <c r="V1954">
        <v>3</v>
      </c>
      <c r="W1954">
        <v>3</v>
      </c>
      <c r="X1954">
        <v>127.99</v>
      </c>
      <c r="Y1954">
        <v>98.29</v>
      </c>
      <c r="Z1954">
        <v>98.29</v>
      </c>
      <c r="AA1954">
        <v>30.186299999999999</v>
      </c>
      <c r="AB1954">
        <v>2</v>
      </c>
      <c r="AC1954">
        <v>3</v>
      </c>
      <c r="AD1954">
        <v>2</v>
      </c>
      <c r="AE1954">
        <v>3</v>
      </c>
      <c r="AF1954">
        <v>2</v>
      </c>
      <c r="AG1954">
        <v>3</v>
      </c>
      <c r="AH1954">
        <v>2</v>
      </c>
      <c r="AI1954">
        <v>3</v>
      </c>
      <c r="AJ1954">
        <v>2</v>
      </c>
      <c r="AK1954">
        <v>3</v>
      </c>
      <c r="AL1954">
        <v>2</v>
      </c>
      <c r="AM1954">
        <v>3</v>
      </c>
    </row>
    <row r="1955" spans="1:39" x14ac:dyDescent="0.15">
      <c r="A1955" t="s">
        <v>227</v>
      </c>
      <c r="B1955">
        <v>100</v>
      </c>
      <c r="C1955">
        <v>2</v>
      </c>
      <c r="D1955">
        <v>2</v>
      </c>
      <c r="E1955" t="s">
        <v>29</v>
      </c>
      <c r="F1955" t="s">
        <v>206</v>
      </c>
      <c r="G1955">
        <v>6</v>
      </c>
      <c r="H1955">
        <v>13</v>
      </c>
      <c r="I1955">
        <v>14</v>
      </c>
      <c r="J1955">
        <v>513.89</v>
      </c>
      <c r="K1955">
        <v>379.98</v>
      </c>
      <c r="L1955">
        <v>379.98</v>
      </c>
      <c r="M1955">
        <v>251.95230000000001</v>
      </c>
      <c r="N1955">
        <v>6</v>
      </c>
      <c r="O1955">
        <v>6</v>
      </c>
      <c r="P1955">
        <v>7</v>
      </c>
      <c r="Q1955">
        <v>253.94</v>
      </c>
      <c r="R1955">
        <v>185.08</v>
      </c>
      <c r="S1955">
        <v>185.08</v>
      </c>
      <c r="T1955">
        <v>129.63999999999999</v>
      </c>
      <c r="U1955">
        <v>6</v>
      </c>
      <c r="V1955">
        <v>7</v>
      </c>
      <c r="W1955">
        <v>7</v>
      </c>
      <c r="X1955">
        <v>259.95</v>
      </c>
      <c r="Y1955">
        <v>194.9</v>
      </c>
      <c r="Z1955">
        <v>194.9</v>
      </c>
      <c r="AA1955">
        <v>122.31229999999999</v>
      </c>
      <c r="AB1955">
        <v>6</v>
      </c>
      <c r="AC1955">
        <v>6</v>
      </c>
      <c r="AD1955">
        <v>3</v>
      </c>
      <c r="AE1955">
        <v>6</v>
      </c>
      <c r="AF1955">
        <v>6</v>
      </c>
      <c r="AG1955">
        <v>6</v>
      </c>
      <c r="AH1955">
        <v>3</v>
      </c>
      <c r="AI1955">
        <v>6</v>
      </c>
      <c r="AJ1955">
        <v>6</v>
      </c>
      <c r="AK1955">
        <v>6</v>
      </c>
      <c r="AL1955">
        <v>3</v>
      </c>
      <c r="AM1955">
        <v>6</v>
      </c>
    </row>
    <row r="1956" spans="1:39" x14ac:dyDescent="0.15">
      <c r="A1956" t="s">
        <v>228</v>
      </c>
      <c r="B1956">
        <v>-1</v>
      </c>
      <c r="C1956">
        <v>0</v>
      </c>
      <c r="D1956">
        <v>0</v>
      </c>
      <c r="E1956" t="s">
        <v>28</v>
      </c>
      <c r="F1956" t="s">
        <v>206</v>
      </c>
      <c r="G1956">
        <v>0</v>
      </c>
      <c r="H1956">
        <v>55002</v>
      </c>
      <c r="I1956">
        <v>103367</v>
      </c>
      <c r="J1956">
        <v>5479131.0599999996</v>
      </c>
      <c r="K1956">
        <v>4254477.1900000004</v>
      </c>
      <c r="L1956">
        <v>4118044.61</v>
      </c>
      <c r="M1956">
        <v>1621209.5286000001</v>
      </c>
      <c r="N1956">
        <v>0</v>
      </c>
      <c r="O1956">
        <v>112</v>
      </c>
      <c r="P1956">
        <v>367</v>
      </c>
      <c r="Q1956">
        <v>18864.599999999999</v>
      </c>
      <c r="R1956">
        <v>13650.72</v>
      </c>
      <c r="S1956">
        <v>12751.33</v>
      </c>
      <c r="T1956">
        <v>6552.3963999999996</v>
      </c>
      <c r="U1956">
        <v>0</v>
      </c>
      <c r="V1956">
        <v>54890</v>
      </c>
      <c r="W1956">
        <v>103000</v>
      </c>
      <c r="X1956">
        <v>5460266.46</v>
      </c>
      <c r="Y1956">
        <v>4240826.47</v>
      </c>
      <c r="Z1956">
        <v>4105293.28</v>
      </c>
      <c r="AA1956">
        <v>1614657.1322000001</v>
      </c>
      <c r="AB1956">
        <v>0</v>
      </c>
      <c r="AC1956">
        <v>0</v>
      </c>
      <c r="AD1956">
        <v>0</v>
      </c>
      <c r="AE1956">
        <v>0</v>
      </c>
      <c r="AF1956">
        <v>0</v>
      </c>
      <c r="AG1956">
        <v>0</v>
      </c>
      <c r="AH1956">
        <v>0</v>
      </c>
      <c r="AI1956">
        <v>0</v>
      </c>
      <c r="AJ1956">
        <v>0</v>
      </c>
      <c r="AK1956">
        <v>0</v>
      </c>
      <c r="AL1956">
        <v>0</v>
      </c>
      <c r="AM1956">
        <v>0</v>
      </c>
    </row>
    <row r="1957" spans="1:39" x14ac:dyDescent="0.15">
      <c r="A1957" t="s">
        <v>228</v>
      </c>
      <c r="B1957">
        <v>5</v>
      </c>
      <c r="C1957">
        <v>1</v>
      </c>
      <c r="D1957">
        <v>0</v>
      </c>
      <c r="E1957" t="s">
        <v>28</v>
      </c>
      <c r="F1957" t="s">
        <v>206</v>
      </c>
      <c r="G1957">
        <v>701</v>
      </c>
      <c r="H1957">
        <v>1453</v>
      </c>
      <c r="I1957">
        <v>8417</v>
      </c>
      <c r="J1957">
        <v>528361.75</v>
      </c>
      <c r="K1957">
        <v>400626.39</v>
      </c>
      <c r="L1957">
        <v>353371.87</v>
      </c>
      <c r="M1957">
        <v>156100.77499999999</v>
      </c>
      <c r="N1957">
        <v>322</v>
      </c>
      <c r="O1957">
        <v>634</v>
      </c>
      <c r="P1957">
        <v>4010</v>
      </c>
      <c r="Q1957">
        <v>257488.1</v>
      </c>
      <c r="R1957">
        <v>190437.95</v>
      </c>
      <c r="S1957">
        <v>163487.87</v>
      </c>
      <c r="T1957">
        <v>81027.037100000001</v>
      </c>
      <c r="U1957">
        <v>379</v>
      </c>
      <c r="V1957">
        <v>819</v>
      </c>
      <c r="W1957">
        <v>4407</v>
      </c>
      <c r="X1957">
        <v>270873.65000000002</v>
      </c>
      <c r="Y1957">
        <v>210188.44</v>
      </c>
      <c r="Z1957">
        <v>189884</v>
      </c>
      <c r="AA1957">
        <v>75073.737899999993</v>
      </c>
      <c r="AB1957">
        <v>680</v>
      </c>
      <c r="AC1957">
        <v>547</v>
      </c>
      <c r="AD1957">
        <v>440</v>
      </c>
      <c r="AE1957">
        <v>423</v>
      </c>
      <c r="AF1957">
        <v>320</v>
      </c>
      <c r="AG1957">
        <v>311</v>
      </c>
      <c r="AH1957">
        <v>255</v>
      </c>
      <c r="AI1957">
        <v>207</v>
      </c>
      <c r="AJ1957">
        <v>360</v>
      </c>
      <c r="AK1957">
        <v>236</v>
      </c>
      <c r="AL1957">
        <v>185</v>
      </c>
      <c r="AM1957">
        <v>216</v>
      </c>
    </row>
    <row r="1958" spans="1:39" x14ac:dyDescent="0.15">
      <c r="A1958" t="s">
        <v>228</v>
      </c>
      <c r="B1958">
        <v>5</v>
      </c>
      <c r="C1958">
        <v>1</v>
      </c>
      <c r="D1958">
        <v>0</v>
      </c>
      <c r="E1958" t="s">
        <v>29</v>
      </c>
      <c r="F1958" t="s">
        <v>206</v>
      </c>
      <c r="G1958">
        <v>8</v>
      </c>
      <c r="H1958">
        <v>17</v>
      </c>
      <c r="I1958">
        <v>110</v>
      </c>
      <c r="J1958">
        <v>5835.31</v>
      </c>
      <c r="K1958">
        <v>4200.76</v>
      </c>
      <c r="L1958">
        <v>3820.87</v>
      </c>
      <c r="M1958">
        <v>2151.5808999999999</v>
      </c>
      <c r="N1958">
        <v>7</v>
      </c>
      <c r="O1958">
        <v>14</v>
      </c>
      <c r="P1958">
        <v>86</v>
      </c>
      <c r="Q1958">
        <v>5056.46</v>
      </c>
      <c r="R1958">
        <v>3655.07</v>
      </c>
      <c r="S1958">
        <v>3418.2</v>
      </c>
      <c r="T1958">
        <v>1896.9609</v>
      </c>
      <c r="U1958">
        <v>1</v>
      </c>
      <c r="V1958">
        <v>3</v>
      </c>
      <c r="W1958">
        <v>24</v>
      </c>
      <c r="X1958">
        <v>778.85</v>
      </c>
      <c r="Y1958">
        <v>545.69000000000005</v>
      </c>
      <c r="Z1958">
        <v>402.67</v>
      </c>
      <c r="AA1958">
        <v>254.62</v>
      </c>
      <c r="AB1958">
        <v>8</v>
      </c>
      <c r="AC1958">
        <v>8</v>
      </c>
      <c r="AD1958">
        <v>6</v>
      </c>
      <c r="AE1958">
        <v>6</v>
      </c>
      <c r="AF1958">
        <v>7</v>
      </c>
      <c r="AG1958">
        <v>7</v>
      </c>
      <c r="AH1958">
        <v>5</v>
      </c>
      <c r="AI1958">
        <v>5</v>
      </c>
      <c r="AJ1958">
        <v>1</v>
      </c>
      <c r="AK1958">
        <v>1</v>
      </c>
      <c r="AL1958">
        <v>1</v>
      </c>
      <c r="AM1958">
        <v>1</v>
      </c>
    </row>
    <row r="1959" spans="1:39" x14ac:dyDescent="0.15">
      <c r="A1959" t="s">
        <v>228</v>
      </c>
      <c r="B1959">
        <v>5</v>
      </c>
      <c r="C1959">
        <v>1</v>
      </c>
      <c r="D1959">
        <v>0</v>
      </c>
      <c r="E1959" t="s">
        <v>32</v>
      </c>
      <c r="F1959" t="s">
        <v>206</v>
      </c>
      <c r="G1959">
        <v>227</v>
      </c>
      <c r="H1959">
        <v>495</v>
      </c>
      <c r="I1959">
        <v>3063</v>
      </c>
      <c r="J1959">
        <v>187406.83</v>
      </c>
      <c r="K1959">
        <v>133836.76</v>
      </c>
      <c r="L1959">
        <v>125931.44</v>
      </c>
      <c r="M1959">
        <v>52600.901899999997</v>
      </c>
      <c r="N1959">
        <v>30</v>
      </c>
      <c r="O1959">
        <v>64</v>
      </c>
      <c r="P1959">
        <v>350</v>
      </c>
      <c r="Q1959">
        <v>24801.83</v>
      </c>
      <c r="R1959">
        <v>17067.38</v>
      </c>
      <c r="S1959">
        <v>15289.68</v>
      </c>
      <c r="T1959">
        <v>7398.9210999999996</v>
      </c>
      <c r="U1959">
        <v>197</v>
      </c>
      <c r="V1959">
        <v>431</v>
      </c>
      <c r="W1959">
        <v>2713</v>
      </c>
      <c r="X1959">
        <v>162605</v>
      </c>
      <c r="Y1959">
        <v>116769.38</v>
      </c>
      <c r="Z1959">
        <v>110641.76</v>
      </c>
      <c r="AA1959">
        <v>45201.980799999998</v>
      </c>
      <c r="AB1959">
        <v>223</v>
      </c>
      <c r="AC1959">
        <v>172</v>
      </c>
      <c r="AD1959">
        <v>133</v>
      </c>
      <c r="AE1959">
        <v>150</v>
      </c>
      <c r="AF1959">
        <v>29</v>
      </c>
      <c r="AG1959">
        <v>28</v>
      </c>
      <c r="AH1959">
        <v>22</v>
      </c>
      <c r="AI1959">
        <v>25</v>
      </c>
      <c r="AJ1959">
        <v>194</v>
      </c>
      <c r="AK1959">
        <v>144</v>
      </c>
      <c r="AL1959">
        <v>111</v>
      </c>
      <c r="AM1959">
        <v>125</v>
      </c>
    </row>
    <row r="1960" spans="1:39" x14ac:dyDescent="0.15">
      <c r="A1960" t="s">
        <v>228</v>
      </c>
      <c r="B1960">
        <v>5</v>
      </c>
      <c r="C1960">
        <v>1</v>
      </c>
      <c r="D1960">
        <v>1</v>
      </c>
      <c r="E1960" t="s">
        <v>28</v>
      </c>
      <c r="F1960" t="s">
        <v>206</v>
      </c>
      <c r="G1960">
        <v>3978</v>
      </c>
      <c r="H1960">
        <v>12050</v>
      </c>
      <c r="I1960">
        <v>54582</v>
      </c>
      <c r="J1960">
        <v>3308624.42</v>
      </c>
      <c r="K1960">
        <v>2434754.4700000002</v>
      </c>
      <c r="L1960">
        <v>2180417.2000000002</v>
      </c>
      <c r="M1960">
        <v>971433.3051</v>
      </c>
      <c r="N1960">
        <v>2240</v>
      </c>
      <c r="O1960">
        <v>5587</v>
      </c>
      <c r="P1960">
        <v>28916</v>
      </c>
      <c r="Q1960">
        <v>1857607.78</v>
      </c>
      <c r="R1960">
        <v>1401122.16</v>
      </c>
      <c r="S1960">
        <v>1237025.79</v>
      </c>
      <c r="T1960">
        <v>572116.33539999998</v>
      </c>
      <c r="U1960">
        <v>1738</v>
      </c>
      <c r="V1960">
        <v>6463</v>
      </c>
      <c r="W1960">
        <v>25666</v>
      </c>
      <c r="X1960">
        <v>1451016.64</v>
      </c>
      <c r="Y1960">
        <v>1033632.31</v>
      </c>
      <c r="Z1960">
        <v>943391.41</v>
      </c>
      <c r="AA1960">
        <v>399316.96970000002</v>
      </c>
      <c r="AB1960">
        <v>3424</v>
      </c>
      <c r="AC1960">
        <v>3690</v>
      </c>
      <c r="AD1960">
        <v>2560</v>
      </c>
      <c r="AE1960">
        <v>3231</v>
      </c>
      <c r="AF1960">
        <v>2136</v>
      </c>
      <c r="AG1960">
        <v>2183</v>
      </c>
      <c r="AH1960">
        <v>1611</v>
      </c>
      <c r="AI1960">
        <v>2035</v>
      </c>
      <c r="AJ1960">
        <v>1288</v>
      </c>
      <c r="AK1960">
        <v>1507</v>
      </c>
      <c r="AL1960">
        <v>949</v>
      </c>
      <c r="AM1960">
        <v>1196</v>
      </c>
    </row>
    <row r="1961" spans="1:39" x14ac:dyDescent="0.15">
      <c r="A1961" t="s">
        <v>228</v>
      </c>
      <c r="B1961">
        <v>5</v>
      </c>
      <c r="C1961">
        <v>1</v>
      </c>
      <c r="D1961">
        <v>1</v>
      </c>
      <c r="E1961" t="s">
        <v>30</v>
      </c>
      <c r="F1961" t="s">
        <v>206</v>
      </c>
      <c r="G1961">
        <v>387</v>
      </c>
      <c r="H1961">
        <v>1071</v>
      </c>
      <c r="I1961">
        <v>5162</v>
      </c>
      <c r="J1961">
        <v>320814.36</v>
      </c>
      <c r="K1961">
        <v>242479.31</v>
      </c>
      <c r="L1961">
        <v>215211.49</v>
      </c>
      <c r="M1961">
        <v>95207.342799999999</v>
      </c>
      <c r="N1961">
        <v>231</v>
      </c>
      <c r="O1961">
        <v>553</v>
      </c>
      <c r="P1961">
        <v>3059</v>
      </c>
      <c r="Q1961">
        <v>198059.48</v>
      </c>
      <c r="R1961">
        <v>149351.48000000001</v>
      </c>
      <c r="S1961">
        <v>131968.57</v>
      </c>
      <c r="T1961">
        <v>61004.9545</v>
      </c>
      <c r="U1961">
        <v>156</v>
      </c>
      <c r="V1961">
        <v>518</v>
      </c>
      <c r="W1961">
        <v>2103</v>
      </c>
      <c r="X1961">
        <v>122754.88</v>
      </c>
      <c r="Y1961">
        <v>93127.83</v>
      </c>
      <c r="Z1961">
        <v>83242.92</v>
      </c>
      <c r="AA1961">
        <v>34202.388299999999</v>
      </c>
      <c r="AB1961">
        <v>349</v>
      </c>
      <c r="AC1961">
        <v>369</v>
      </c>
      <c r="AD1961">
        <v>239</v>
      </c>
      <c r="AE1961">
        <v>362</v>
      </c>
      <c r="AF1961">
        <v>214</v>
      </c>
      <c r="AG1961">
        <v>223</v>
      </c>
      <c r="AH1961">
        <v>164</v>
      </c>
      <c r="AI1961">
        <v>225</v>
      </c>
      <c r="AJ1961">
        <v>135</v>
      </c>
      <c r="AK1961">
        <v>146</v>
      </c>
      <c r="AL1961">
        <v>75</v>
      </c>
      <c r="AM1961">
        <v>137</v>
      </c>
    </row>
    <row r="1962" spans="1:39" x14ac:dyDescent="0.15">
      <c r="A1962" t="s">
        <v>228</v>
      </c>
      <c r="B1962">
        <v>5</v>
      </c>
      <c r="C1962">
        <v>1</v>
      </c>
      <c r="D1962">
        <v>1</v>
      </c>
      <c r="E1962" t="s">
        <v>29</v>
      </c>
      <c r="F1962" t="s">
        <v>206</v>
      </c>
      <c r="G1962">
        <v>6065</v>
      </c>
      <c r="H1962">
        <v>18084</v>
      </c>
      <c r="I1962">
        <v>83238</v>
      </c>
      <c r="J1962">
        <v>5041792.24</v>
      </c>
      <c r="K1962">
        <v>3654629.45</v>
      </c>
      <c r="L1962">
        <v>3256098.05</v>
      </c>
      <c r="M1962">
        <v>1491774.1782</v>
      </c>
      <c r="N1962">
        <v>2782</v>
      </c>
      <c r="O1962">
        <v>7331</v>
      </c>
      <c r="P1962">
        <v>38409</v>
      </c>
      <c r="Q1962">
        <v>2416940.17</v>
      </c>
      <c r="R1962">
        <v>1730376.55</v>
      </c>
      <c r="S1962">
        <v>1526821.95</v>
      </c>
      <c r="T1962">
        <v>756311.99239999999</v>
      </c>
      <c r="U1962">
        <v>3283</v>
      </c>
      <c r="V1962">
        <v>10753</v>
      </c>
      <c r="W1962">
        <v>44829</v>
      </c>
      <c r="X1962">
        <v>2624852.0699999998</v>
      </c>
      <c r="Y1962">
        <v>1924252.9</v>
      </c>
      <c r="Z1962">
        <v>1729276.1</v>
      </c>
      <c r="AA1962">
        <v>735462.18579999998</v>
      </c>
      <c r="AB1962">
        <v>5713</v>
      </c>
      <c r="AC1962">
        <v>5902</v>
      </c>
      <c r="AD1962">
        <v>4147</v>
      </c>
      <c r="AE1962">
        <v>5724</v>
      </c>
      <c r="AF1962">
        <v>2668</v>
      </c>
      <c r="AG1962">
        <v>2712</v>
      </c>
      <c r="AH1962">
        <v>2131</v>
      </c>
      <c r="AI1962">
        <v>2668</v>
      </c>
      <c r="AJ1962">
        <v>3045</v>
      </c>
      <c r="AK1962">
        <v>3190</v>
      </c>
      <c r="AL1962">
        <v>2016</v>
      </c>
      <c r="AM1962">
        <v>3056</v>
      </c>
    </row>
    <row r="1963" spans="1:39" x14ac:dyDescent="0.15">
      <c r="A1963" t="s">
        <v>228</v>
      </c>
      <c r="B1963">
        <v>5</v>
      </c>
      <c r="C1963">
        <v>1</v>
      </c>
      <c r="D1963">
        <v>1</v>
      </c>
      <c r="E1963" t="s">
        <v>31</v>
      </c>
      <c r="F1963" t="s">
        <v>206</v>
      </c>
      <c r="G1963">
        <v>4</v>
      </c>
      <c r="H1963">
        <v>15</v>
      </c>
      <c r="I1963">
        <v>58</v>
      </c>
      <c r="J1963">
        <v>3507.89</v>
      </c>
      <c r="K1963">
        <v>2349.6999999999998</v>
      </c>
      <c r="L1963">
        <v>1560.25</v>
      </c>
      <c r="M1963">
        <v>1020.5286</v>
      </c>
      <c r="N1963">
        <v>1</v>
      </c>
      <c r="O1963">
        <v>2</v>
      </c>
      <c r="P1963">
        <v>9</v>
      </c>
      <c r="Q1963">
        <v>718.98</v>
      </c>
      <c r="R1963">
        <v>581.78</v>
      </c>
      <c r="S1963">
        <v>74.98</v>
      </c>
      <c r="T1963">
        <v>238.0386</v>
      </c>
      <c r="U1963">
        <v>3</v>
      </c>
      <c r="V1963">
        <v>13</v>
      </c>
      <c r="W1963">
        <v>49</v>
      </c>
      <c r="X1963">
        <v>2788.91</v>
      </c>
      <c r="Y1963">
        <v>1767.92</v>
      </c>
      <c r="Z1963">
        <v>1485.27</v>
      </c>
      <c r="AA1963">
        <v>782.49</v>
      </c>
      <c r="AB1963">
        <v>3</v>
      </c>
      <c r="AC1963">
        <v>4</v>
      </c>
      <c r="AD1963">
        <v>2</v>
      </c>
      <c r="AE1963">
        <v>3</v>
      </c>
      <c r="AF1963">
        <v>1</v>
      </c>
      <c r="AG1963">
        <v>1</v>
      </c>
      <c r="AH1963">
        <v>0</v>
      </c>
      <c r="AI1963">
        <v>1</v>
      </c>
      <c r="AJ1963">
        <v>2</v>
      </c>
      <c r="AK1963">
        <v>3</v>
      </c>
      <c r="AL1963">
        <v>2</v>
      </c>
      <c r="AM1963">
        <v>2</v>
      </c>
    </row>
    <row r="1964" spans="1:39" x14ac:dyDescent="0.15">
      <c r="A1964" t="s">
        <v>228</v>
      </c>
      <c r="B1964">
        <v>5</v>
      </c>
      <c r="C1964">
        <v>1</v>
      </c>
      <c r="D1964">
        <v>1</v>
      </c>
      <c r="E1964" t="s">
        <v>32</v>
      </c>
      <c r="F1964" t="s">
        <v>206</v>
      </c>
      <c r="G1964">
        <v>266</v>
      </c>
      <c r="H1964">
        <v>693</v>
      </c>
      <c r="I1964">
        <v>3844</v>
      </c>
      <c r="J1964">
        <v>228528.12</v>
      </c>
      <c r="K1964">
        <v>160876.23000000001</v>
      </c>
      <c r="L1964">
        <v>146654.95000000001</v>
      </c>
      <c r="M1964">
        <v>65786.757899999997</v>
      </c>
      <c r="N1964">
        <v>54</v>
      </c>
      <c r="O1964">
        <v>128</v>
      </c>
      <c r="P1964">
        <v>837</v>
      </c>
      <c r="Q1964">
        <v>51989.9</v>
      </c>
      <c r="R1964">
        <v>35851.550000000003</v>
      </c>
      <c r="S1964">
        <v>31852.12</v>
      </c>
      <c r="T1964">
        <v>16059.120199999999</v>
      </c>
      <c r="U1964">
        <v>212</v>
      </c>
      <c r="V1964">
        <v>565</v>
      </c>
      <c r="W1964">
        <v>3007</v>
      </c>
      <c r="X1964">
        <v>176538.22</v>
      </c>
      <c r="Y1964">
        <v>125024.68</v>
      </c>
      <c r="Z1964">
        <v>114802.83</v>
      </c>
      <c r="AA1964">
        <v>49727.637699999999</v>
      </c>
      <c r="AB1964">
        <v>257</v>
      </c>
      <c r="AC1964">
        <v>253</v>
      </c>
      <c r="AD1964">
        <v>172</v>
      </c>
      <c r="AE1964">
        <v>237</v>
      </c>
      <c r="AF1964">
        <v>50</v>
      </c>
      <c r="AG1964">
        <v>49</v>
      </c>
      <c r="AH1964">
        <v>39</v>
      </c>
      <c r="AI1964">
        <v>49</v>
      </c>
      <c r="AJ1964">
        <v>207</v>
      </c>
      <c r="AK1964">
        <v>204</v>
      </c>
      <c r="AL1964">
        <v>133</v>
      </c>
      <c r="AM1964">
        <v>188</v>
      </c>
    </row>
    <row r="1965" spans="1:39" x14ac:dyDescent="0.15">
      <c r="A1965" t="s">
        <v>228</v>
      </c>
      <c r="B1965">
        <v>5</v>
      </c>
      <c r="C1965">
        <v>1</v>
      </c>
      <c r="D1965">
        <v>2</v>
      </c>
      <c r="E1965" t="s">
        <v>28</v>
      </c>
      <c r="F1965" t="s">
        <v>206</v>
      </c>
      <c r="G1965">
        <v>770</v>
      </c>
      <c r="H1965">
        <v>1457</v>
      </c>
      <c r="I1965">
        <v>9008</v>
      </c>
      <c r="J1965">
        <v>571791.31999999995</v>
      </c>
      <c r="K1965">
        <v>439789.78</v>
      </c>
      <c r="L1965">
        <v>389677.88</v>
      </c>
      <c r="M1965">
        <v>169353.93840000001</v>
      </c>
      <c r="N1965">
        <v>381</v>
      </c>
      <c r="O1965">
        <v>669</v>
      </c>
      <c r="P1965">
        <v>4649</v>
      </c>
      <c r="Q1965">
        <v>305522.11</v>
      </c>
      <c r="R1965">
        <v>229040.55</v>
      </c>
      <c r="S1965">
        <v>193705.06</v>
      </c>
      <c r="T1965">
        <v>94917.178199999995</v>
      </c>
      <c r="U1965">
        <v>389</v>
      </c>
      <c r="V1965">
        <v>788</v>
      </c>
      <c r="W1965">
        <v>4359</v>
      </c>
      <c r="X1965">
        <v>266269.21000000002</v>
      </c>
      <c r="Y1965">
        <v>210749.23</v>
      </c>
      <c r="Z1965">
        <v>195972.82</v>
      </c>
      <c r="AA1965">
        <v>74436.760200000004</v>
      </c>
      <c r="AB1965">
        <v>741</v>
      </c>
      <c r="AC1965">
        <v>675</v>
      </c>
      <c r="AD1965">
        <v>378</v>
      </c>
      <c r="AE1965">
        <v>655</v>
      </c>
      <c r="AF1965">
        <v>359</v>
      </c>
      <c r="AG1965">
        <v>364</v>
      </c>
      <c r="AH1965">
        <v>229</v>
      </c>
      <c r="AI1965">
        <v>339</v>
      </c>
      <c r="AJ1965">
        <v>382</v>
      </c>
      <c r="AK1965">
        <v>311</v>
      </c>
      <c r="AL1965">
        <v>149</v>
      </c>
      <c r="AM1965">
        <v>316</v>
      </c>
    </row>
    <row r="1966" spans="1:39" x14ac:dyDescent="0.15">
      <c r="A1966" t="s">
        <v>228</v>
      </c>
      <c r="B1966">
        <v>5</v>
      </c>
      <c r="C1966">
        <v>1</v>
      </c>
      <c r="D1966">
        <v>2</v>
      </c>
      <c r="E1966" t="s">
        <v>30</v>
      </c>
      <c r="F1966" t="s">
        <v>206</v>
      </c>
      <c r="G1966">
        <v>116</v>
      </c>
      <c r="H1966">
        <v>219</v>
      </c>
      <c r="I1966">
        <v>1367</v>
      </c>
      <c r="J1966">
        <v>88781.49</v>
      </c>
      <c r="K1966">
        <v>67101.649999999994</v>
      </c>
      <c r="L1966">
        <v>59590.03</v>
      </c>
      <c r="M1966">
        <v>25966.2592</v>
      </c>
      <c r="N1966">
        <v>57</v>
      </c>
      <c r="O1966">
        <v>103</v>
      </c>
      <c r="P1966">
        <v>655</v>
      </c>
      <c r="Q1966">
        <v>43995.16</v>
      </c>
      <c r="R1966">
        <v>32443.439999999999</v>
      </c>
      <c r="S1966">
        <v>26634.639999999999</v>
      </c>
      <c r="T1966">
        <v>13596.7528</v>
      </c>
      <c r="U1966">
        <v>59</v>
      </c>
      <c r="V1966">
        <v>116</v>
      </c>
      <c r="W1966">
        <v>712</v>
      </c>
      <c r="X1966">
        <v>44786.33</v>
      </c>
      <c r="Y1966">
        <v>34658.21</v>
      </c>
      <c r="Z1966">
        <v>32955.39</v>
      </c>
      <c r="AA1966">
        <v>12369.5064</v>
      </c>
      <c r="AB1966">
        <v>109</v>
      </c>
      <c r="AC1966">
        <v>108</v>
      </c>
      <c r="AD1966">
        <v>54</v>
      </c>
      <c r="AE1966">
        <v>112</v>
      </c>
      <c r="AF1966">
        <v>54</v>
      </c>
      <c r="AG1966">
        <v>55</v>
      </c>
      <c r="AH1966">
        <v>31</v>
      </c>
      <c r="AI1966">
        <v>56</v>
      </c>
      <c r="AJ1966">
        <v>55</v>
      </c>
      <c r="AK1966">
        <v>53</v>
      </c>
      <c r="AL1966">
        <v>23</v>
      </c>
      <c r="AM1966">
        <v>56</v>
      </c>
    </row>
    <row r="1967" spans="1:39" x14ac:dyDescent="0.15">
      <c r="A1967" t="s">
        <v>228</v>
      </c>
      <c r="B1967">
        <v>5</v>
      </c>
      <c r="C1967">
        <v>1</v>
      </c>
      <c r="D1967">
        <v>2</v>
      </c>
      <c r="E1967" t="s">
        <v>29</v>
      </c>
      <c r="F1967" t="s">
        <v>206</v>
      </c>
      <c r="G1967">
        <v>542</v>
      </c>
      <c r="H1967">
        <v>1119</v>
      </c>
      <c r="I1967">
        <v>7177</v>
      </c>
      <c r="J1967">
        <v>437070.2</v>
      </c>
      <c r="K1967">
        <v>322052.19</v>
      </c>
      <c r="L1967">
        <v>291520.63</v>
      </c>
      <c r="M1967">
        <v>131143.54459999999</v>
      </c>
      <c r="N1967">
        <v>237</v>
      </c>
      <c r="O1967">
        <v>421</v>
      </c>
      <c r="P1967">
        <v>3154</v>
      </c>
      <c r="Q1967">
        <v>200611.46</v>
      </c>
      <c r="R1967">
        <v>145863.43</v>
      </c>
      <c r="S1967">
        <v>130164.36</v>
      </c>
      <c r="T1967">
        <v>64095.816299999999</v>
      </c>
      <c r="U1967">
        <v>305</v>
      </c>
      <c r="V1967">
        <v>698</v>
      </c>
      <c r="W1967">
        <v>4023</v>
      </c>
      <c r="X1967">
        <v>236458.74</v>
      </c>
      <c r="Y1967">
        <v>176188.76</v>
      </c>
      <c r="Z1967">
        <v>161356.26999999999</v>
      </c>
      <c r="AA1967">
        <v>67047.728300000002</v>
      </c>
      <c r="AB1967">
        <v>515</v>
      </c>
      <c r="AC1967">
        <v>522</v>
      </c>
      <c r="AD1967">
        <v>289</v>
      </c>
      <c r="AE1967">
        <v>523</v>
      </c>
      <c r="AF1967">
        <v>227</v>
      </c>
      <c r="AG1967">
        <v>232</v>
      </c>
      <c r="AH1967">
        <v>150</v>
      </c>
      <c r="AI1967">
        <v>227</v>
      </c>
      <c r="AJ1967">
        <v>288</v>
      </c>
      <c r="AK1967">
        <v>290</v>
      </c>
      <c r="AL1967">
        <v>139</v>
      </c>
      <c r="AM1967">
        <v>296</v>
      </c>
    </row>
    <row r="1968" spans="1:39" x14ac:dyDescent="0.15">
      <c r="A1968" t="s">
        <v>228</v>
      </c>
      <c r="B1968">
        <v>5</v>
      </c>
      <c r="C1968">
        <v>1</v>
      </c>
      <c r="D1968">
        <v>2</v>
      </c>
      <c r="E1968" t="s">
        <v>32</v>
      </c>
      <c r="F1968" t="s">
        <v>206</v>
      </c>
      <c r="G1968">
        <v>155</v>
      </c>
      <c r="H1968">
        <v>357</v>
      </c>
      <c r="I1968">
        <v>2062</v>
      </c>
      <c r="J1968">
        <v>128528.07</v>
      </c>
      <c r="K1968">
        <v>91721.86</v>
      </c>
      <c r="L1968">
        <v>84836.5</v>
      </c>
      <c r="M1968">
        <v>36085.388299999999</v>
      </c>
      <c r="N1968">
        <v>26</v>
      </c>
      <c r="O1968">
        <v>59</v>
      </c>
      <c r="P1968">
        <v>379</v>
      </c>
      <c r="Q1968">
        <v>25457.599999999999</v>
      </c>
      <c r="R1968">
        <v>18372.509999999998</v>
      </c>
      <c r="S1968">
        <v>16520.39</v>
      </c>
      <c r="T1968">
        <v>7605.7277000000004</v>
      </c>
      <c r="U1968">
        <v>129</v>
      </c>
      <c r="V1968">
        <v>298</v>
      </c>
      <c r="W1968">
        <v>1683</v>
      </c>
      <c r="X1968">
        <v>103070.47</v>
      </c>
      <c r="Y1968">
        <v>73349.350000000006</v>
      </c>
      <c r="Z1968">
        <v>68316.11</v>
      </c>
      <c r="AA1968">
        <v>28479.660599999999</v>
      </c>
      <c r="AB1968">
        <v>152</v>
      </c>
      <c r="AC1968">
        <v>129</v>
      </c>
      <c r="AD1968">
        <v>78</v>
      </c>
      <c r="AE1968">
        <v>132</v>
      </c>
      <c r="AF1968">
        <v>26</v>
      </c>
      <c r="AG1968">
        <v>24</v>
      </c>
      <c r="AH1968">
        <v>18</v>
      </c>
      <c r="AI1968">
        <v>26</v>
      </c>
      <c r="AJ1968">
        <v>126</v>
      </c>
      <c r="AK1968">
        <v>105</v>
      </c>
      <c r="AL1968">
        <v>60</v>
      </c>
      <c r="AM1968">
        <v>106</v>
      </c>
    </row>
    <row r="1969" spans="1:39" x14ac:dyDescent="0.15">
      <c r="A1969" t="s">
        <v>228</v>
      </c>
      <c r="B1969">
        <v>5</v>
      </c>
      <c r="C1969">
        <v>2</v>
      </c>
      <c r="D1969">
        <v>0</v>
      </c>
      <c r="E1969" t="s">
        <v>28</v>
      </c>
      <c r="F1969" t="s">
        <v>206</v>
      </c>
      <c r="G1969">
        <v>149</v>
      </c>
      <c r="H1969">
        <v>534</v>
      </c>
      <c r="I1969">
        <v>2052</v>
      </c>
      <c r="J1969">
        <v>126637.47</v>
      </c>
      <c r="K1969">
        <v>92644.67</v>
      </c>
      <c r="L1969">
        <v>71050.19</v>
      </c>
      <c r="M1969">
        <v>37719.9</v>
      </c>
      <c r="N1969">
        <v>149</v>
      </c>
      <c r="O1969">
        <v>252</v>
      </c>
      <c r="P1969">
        <v>1164</v>
      </c>
      <c r="Q1969">
        <v>72080.399999999994</v>
      </c>
      <c r="R1969">
        <v>50728.17</v>
      </c>
      <c r="S1969">
        <v>32788.449999999997</v>
      </c>
      <c r="T1969">
        <v>22143.820899999999</v>
      </c>
      <c r="U1969">
        <v>149</v>
      </c>
      <c r="V1969">
        <v>282</v>
      </c>
      <c r="W1969">
        <v>888</v>
      </c>
      <c r="X1969">
        <v>54557.07</v>
      </c>
      <c r="Y1969">
        <v>41916.5</v>
      </c>
      <c r="Z1969">
        <v>38261.74</v>
      </c>
      <c r="AA1969">
        <v>15576.079100000001</v>
      </c>
      <c r="AB1969">
        <v>148</v>
      </c>
      <c r="AC1969">
        <v>147</v>
      </c>
      <c r="AD1969">
        <v>133</v>
      </c>
      <c r="AE1969">
        <v>129</v>
      </c>
      <c r="AF1969">
        <v>148</v>
      </c>
      <c r="AG1969">
        <v>147</v>
      </c>
      <c r="AH1969">
        <v>133</v>
      </c>
      <c r="AI1969">
        <v>129</v>
      </c>
      <c r="AJ1969">
        <v>148</v>
      </c>
      <c r="AK1969">
        <v>147</v>
      </c>
      <c r="AL1969">
        <v>133</v>
      </c>
      <c r="AM1969">
        <v>129</v>
      </c>
    </row>
    <row r="1970" spans="1:39" x14ac:dyDescent="0.15">
      <c r="A1970" t="s">
        <v>228</v>
      </c>
      <c r="B1970">
        <v>5</v>
      </c>
      <c r="C1970">
        <v>2</v>
      </c>
      <c r="D1970">
        <v>0</v>
      </c>
      <c r="E1970" t="s">
        <v>30</v>
      </c>
      <c r="F1970" t="s">
        <v>206</v>
      </c>
      <c r="G1970">
        <v>1</v>
      </c>
      <c r="H1970">
        <v>3</v>
      </c>
      <c r="I1970">
        <v>9</v>
      </c>
      <c r="J1970">
        <v>760.97</v>
      </c>
      <c r="K1970">
        <v>537.87</v>
      </c>
      <c r="L1970">
        <v>451.62</v>
      </c>
      <c r="M1970">
        <v>257.54390000000001</v>
      </c>
      <c r="N1970">
        <v>1</v>
      </c>
      <c r="O1970">
        <v>2</v>
      </c>
      <c r="P1970">
        <v>6</v>
      </c>
      <c r="Q1970">
        <v>472.98</v>
      </c>
      <c r="R1970">
        <v>321.88</v>
      </c>
      <c r="S1970">
        <v>235.63</v>
      </c>
      <c r="T1970">
        <v>172.2139</v>
      </c>
      <c r="U1970">
        <v>1</v>
      </c>
      <c r="V1970">
        <v>1</v>
      </c>
      <c r="W1970">
        <v>3</v>
      </c>
      <c r="X1970">
        <v>287.99</v>
      </c>
      <c r="Y1970">
        <v>215.99</v>
      </c>
      <c r="Z1970">
        <v>215.99</v>
      </c>
      <c r="AA1970">
        <v>85.33</v>
      </c>
      <c r="AB1970">
        <v>1</v>
      </c>
      <c r="AC1970">
        <v>1</v>
      </c>
      <c r="AD1970">
        <v>1</v>
      </c>
      <c r="AE1970">
        <v>0</v>
      </c>
      <c r="AF1970">
        <v>1</v>
      </c>
      <c r="AG1970">
        <v>1</v>
      </c>
      <c r="AH1970">
        <v>1</v>
      </c>
      <c r="AI1970">
        <v>0</v>
      </c>
      <c r="AJ1970">
        <v>1</v>
      </c>
      <c r="AK1970">
        <v>1</v>
      </c>
      <c r="AL1970">
        <v>1</v>
      </c>
      <c r="AM1970">
        <v>0</v>
      </c>
    </row>
    <row r="1971" spans="1:39" x14ac:dyDescent="0.15">
      <c r="A1971" t="s">
        <v>228</v>
      </c>
      <c r="B1971">
        <v>5</v>
      </c>
      <c r="C1971">
        <v>2</v>
      </c>
      <c r="D1971">
        <v>0</v>
      </c>
      <c r="E1971" t="s">
        <v>29</v>
      </c>
      <c r="F1971" t="s">
        <v>206</v>
      </c>
      <c r="G1971">
        <v>1</v>
      </c>
      <c r="H1971">
        <v>3</v>
      </c>
      <c r="I1971">
        <v>11</v>
      </c>
      <c r="J1971">
        <v>751.97</v>
      </c>
      <c r="K1971">
        <v>439.51</v>
      </c>
      <c r="L1971">
        <v>439.51</v>
      </c>
      <c r="M1971">
        <v>193.24979999999999</v>
      </c>
      <c r="N1971">
        <v>1</v>
      </c>
      <c r="O1971">
        <v>1</v>
      </c>
      <c r="P1971">
        <v>1</v>
      </c>
      <c r="Q1971">
        <v>109</v>
      </c>
      <c r="R1971">
        <v>72.48</v>
      </c>
      <c r="S1971">
        <v>72.48</v>
      </c>
      <c r="T1971">
        <v>27.293500000000002</v>
      </c>
      <c r="U1971">
        <v>1</v>
      </c>
      <c r="V1971">
        <v>2</v>
      </c>
      <c r="W1971">
        <v>10</v>
      </c>
      <c r="X1971">
        <v>642.97</v>
      </c>
      <c r="Y1971">
        <v>367.03</v>
      </c>
      <c r="Z1971">
        <v>367.03</v>
      </c>
      <c r="AA1971">
        <v>165.9563</v>
      </c>
      <c r="AB1971">
        <v>1</v>
      </c>
      <c r="AC1971">
        <v>1</v>
      </c>
      <c r="AD1971">
        <v>1</v>
      </c>
      <c r="AE1971">
        <v>1</v>
      </c>
      <c r="AF1971">
        <v>1</v>
      </c>
      <c r="AG1971">
        <v>1</v>
      </c>
      <c r="AH1971">
        <v>1</v>
      </c>
      <c r="AI1971">
        <v>1</v>
      </c>
      <c r="AJ1971">
        <v>1</v>
      </c>
      <c r="AK1971">
        <v>1</v>
      </c>
      <c r="AL1971">
        <v>1</v>
      </c>
      <c r="AM1971">
        <v>1</v>
      </c>
    </row>
    <row r="1972" spans="1:39" x14ac:dyDescent="0.15">
      <c r="A1972" t="s">
        <v>228</v>
      </c>
      <c r="B1972">
        <v>5</v>
      </c>
      <c r="C1972">
        <v>2</v>
      </c>
      <c r="D1972">
        <v>0</v>
      </c>
      <c r="E1972" t="s">
        <v>32</v>
      </c>
      <c r="F1972" t="s">
        <v>206</v>
      </c>
      <c r="G1972">
        <v>55</v>
      </c>
      <c r="H1972">
        <v>242</v>
      </c>
      <c r="I1972">
        <v>976</v>
      </c>
      <c r="J1972">
        <v>56499.21</v>
      </c>
      <c r="K1972">
        <v>38704.82</v>
      </c>
      <c r="L1972">
        <v>32418.45</v>
      </c>
      <c r="M1972">
        <v>17174.894</v>
      </c>
      <c r="N1972">
        <v>55</v>
      </c>
      <c r="O1972">
        <v>96</v>
      </c>
      <c r="P1972">
        <v>374</v>
      </c>
      <c r="Q1972">
        <v>21844.97</v>
      </c>
      <c r="R1972">
        <v>14591.84</v>
      </c>
      <c r="S1972">
        <v>11090.1</v>
      </c>
      <c r="T1972">
        <v>6889.8134</v>
      </c>
      <c r="U1972">
        <v>55</v>
      </c>
      <c r="V1972">
        <v>146</v>
      </c>
      <c r="W1972">
        <v>602</v>
      </c>
      <c r="X1972">
        <v>34654.239999999998</v>
      </c>
      <c r="Y1972">
        <v>24112.98</v>
      </c>
      <c r="Z1972">
        <v>21328.35</v>
      </c>
      <c r="AA1972">
        <v>10285.080599999999</v>
      </c>
      <c r="AB1972">
        <v>54</v>
      </c>
      <c r="AC1972">
        <v>54</v>
      </c>
      <c r="AD1972">
        <v>50</v>
      </c>
      <c r="AE1972">
        <v>51</v>
      </c>
      <c r="AF1972">
        <v>54</v>
      </c>
      <c r="AG1972">
        <v>54</v>
      </c>
      <c r="AH1972">
        <v>50</v>
      </c>
      <c r="AI1972">
        <v>51</v>
      </c>
      <c r="AJ1972">
        <v>54</v>
      </c>
      <c r="AK1972">
        <v>54</v>
      </c>
      <c r="AL1972">
        <v>50</v>
      </c>
      <c r="AM1972">
        <v>51</v>
      </c>
    </row>
    <row r="1973" spans="1:39" x14ac:dyDescent="0.15">
      <c r="A1973" t="s">
        <v>228</v>
      </c>
      <c r="B1973">
        <v>5</v>
      </c>
      <c r="C1973">
        <v>2</v>
      </c>
      <c r="D1973">
        <v>1</v>
      </c>
      <c r="E1973" t="s">
        <v>28</v>
      </c>
      <c r="F1973" t="s">
        <v>206</v>
      </c>
      <c r="G1973">
        <v>1429</v>
      </c>
      <c r="H1973">
        <v>5595</v>
      </c>
      <c r="I1973">
        <v>20003</v>
      </c>
      <c r="J1973">
        <v>1201143.7</v>
      </c>
      <c r="K1973">
        <v>895922.31</v>
      </c>
      <c r="L1973">
        <v>739505.29</v>
      </c>
      <c r="M1973">
        <v>358236.52340000001</v>
      </c>
      <c r="N1973">
        <v>1429</v>
      </c>
      <c r="O1973">
        <v>2666</v>
      </c>
      <c r="P1973">
        <v>10666</v>
      </c>
      <c r="Q1973">
        <v>659153.16</v>
      </c>
      <c r="R1973">
        <v>480445.37</v>
      </c>
      <c r="S1973">
        <v>356209.47</v>
      </c>
      <c r="T1973">
        <v>204610.21160000001</v>
      </c>
      <c r="U1973">
        <v>1429</v>
      </c>
      <c r="V1973">
        <v>2929</v>
      </c>
      <c r="W1973">
        <v>9337</v>
      </c>
      <c r="X1973">
        <v>541990.54</v>
      </c>
      <c r="Y1973">
        <v>415476.94</v>
      </c>
      <c r="Z1973">
        <v>383295.82</v>
      </c>
      <c r="AA1973">
        <v>153626.3118</v>
      </c>
      <c r="AB1973">
        <v>1351</v>
      </c>
      <c r="AC1973">
        <v>1413</v>
      </c>
      <c r="AD1973">
        <v>1108</v>
      </c>
      <c r="AE1973">
        <v>1343</v>
      </c>
      <c r="AF1973">
        <v>1351</v>
      </c>
      <c r="AG1973">
        <v>1413</v>
      </c>
      <c r="AH1973">
        <v>1108</v>
      </c>
      <c r="AI1973">
        <v>1343</v>
      </c>
      <c r="AJ1973">
        <v>1351</v>
      </c>
      <c r="AK1973">
        <v>1413</v>
      </c>
      <c r="AL1973">
        <v>1108</v>
      </c>
      <c r="AM1973">
        <v>1343</v>
      </c>
    </row>
    <row r="1974" spans="1:39" x14ac:dyDescent="0.15">
      <c r="A1974" t="s">
        <v>228</v>
      </c>
      <c r="B1974">
        <v>5</v>
      </c>
      <c r="C1974">
        <v>2</v>
      </c>
      <c r="D1974">
        <v>1</v>
      </c>
      <c r="E1974" t="s">
        <v>30</v>
      </c>
      <c r="F1974" t="s">
        <v>206</v>
      </c>
      <c r="G1974">
        <v>176</v>
      </c>
      <c r="H1974">
        <v>762</v>
      </c>
      <c r="I1974">
        <v>2507</v>
      </c>
      <c r="J1974">
        <v>148532.46</v>
      </c>
      <c r="K1974">
        <v>112198.77</v>
      </c>
      <c r="L1974">
        <v>92485.43</v>
      </c>
      <c r="M1974">
        <v>44754.921399999999</v>
      </c>
      <c r="N1974">
        <v>176</v>
      </c>
      <c r="O1974">
        <v>378</v>
      </c>
      <c r="P1974">
        <v>1334</v>
      </c>
      <c r="Q1974">
        <v>81317.61</v>
      </c>
      <c r="R1974">
        <v>60688.51</v>
      </c>
      <c r="S1974">
        <v>46897.33</v>
      </c>
      <c r="T1974">
        <v>25378.049200000001</v>
      </c>
      <c r="U1974">
        <v>176</v>
      </c>
      <c r="V1974">
        <v>384</v>
      </c>
      <c r="W1974">
        <v>1173</v>
      </c>
      <c r="X1974">
        <v>67214.850000000006</v>
      </c>
      <c r="Y1974">
        <v>51510.26</v>
      </c>
      <c r="Z1974">
        <v>45588.1</v>
      </c>
      <c r="AA1974">
        <v>19376.872200000002</v>
      </c>
      <c r="AB1974">
        <v>165</v>
      </c>
      <c r="AC1974">
        <v>176</v>
      </c>
      <c r="AD1974">
        <v>138</v>
      </c>
      <c r="AE1974">
        <v>172</v>
      </c>
      <c r="AF1974">
        <v>165</v>
      </c>
      <c r="AG1974">
        <v>176</v>
      </c>
      <c r="AH1974">
        <v>138</v>
      </c>
      <c r="AI1974">
        <v>172</v>
      </c>
      <c r="AJ1974">
        <v>165</v>
      </c>
      <c r="AK1974">
        <v>176</v>
      </c>
      <c r="AL1974">
        <v>138</v>
      </c>
      <c r="AM1974">
        <v>172</v>
      </c>
    </row>
    <row r="1975" spans="1:39" x14ac:dyDescent="0.15">
      <c r="A1975" t="s">
        <v>228</v>
      </c>
      <c r="B1975">
        <v>5</v>
      </c>
      <c r="C1975">
        <v>2</v>
      </c>
      <c r="D1975">
        <v>1</v>
      </c>
      <c r="E1975" t="s">
        <v>29</v>
      </c>
      <c r="F1975" t="s">
        <v>206</v>
      </c>
      <c r="G1975">
        <v>4104</v>
      </c>
      <c r="H1975">
        <v>18078</v>
      </c>
      <c r="I1975">
        <v>64549</v>
      </c>
      <c r="J1975">
        <v>3798730.85</v>
      </c>
      <c r="K1975">
        <v>2697805.29</v>
      </c>
      <c r="L1975">
        <v>2225018.92</v>
      </c>
      <c r="M1975">
        <v>1147033.0336</v>
      </c>
      <c r="N1975">
        <v>4104</v>
      </c>
      <c r="O1975">
        <v>8385</v>
      </c>
      <c r="P1975">
        <v>33096</v>
      </c>
      <c r="Q1975">
        <v>2010976.95</v>
      </c>
      <c r="R1975">
        <v>1395921.62</v>
      </c>
      <c r="S1975">
        <v>1040172.67</v>
      </c>
      <c r="T1975">
        <v>633795.56790000002</v>
      </c>
      <c r="U1975">
        <v>4104</v>
      </c>
      <c r="V1975">
        <v>9693</v>
      </c>
      <c r="W1975">
        <v>31453</v>
      </c>
      <c r="X1975">
        <v>1787753.9</v>
      </c>
      <c r="Y1975">
        <v>1301883.67</v>
      </c>
      <c r="Z1975">
        <v>1184846.25</v>
      </c>
      <c r="AA1975">
        <v>513237.4657</v>
      </c>
      <c r="AB1975">
        <v>3926</v>
      </c>
      <c r="AC1975">
        <v>4082</v>
      </c>
      <c r="AD1975">
        <v>3295</v>
      </c>
      <c r="AE1975">
        <v>3963</v>
      </c>
      <c r="AF1975">
        <v>3926</v>
      </c>
      <c r="AG1975">
        <v>4082</v>
      </c>
      <c r="AH1975">
        <v>3295</v>
      </c>
      <c r="AI1975">
        <v>3963</v>
      </c>
      <c r="AJ1975">
        <v>3926</v>
      </c>
      <c r="AK1975">
        <v>4082</v>
      </c>
      <c r="AL1975">
        <v>3295</v>
      </c>
      <c r="AM1975">
        <v>3963</v>
      </c>
    </row>
    <row r="1976" spans="1:39" x14ac:dyDescent="0.15">
      <c r="A1976" t="s">
        <v>228</v>
      </c>
      <c r="B1976">
        <v>5</v>
      </c>
      <c r="C1976">
        <v>2</v>
      </c>
      <c r="D1976">
        <v>1</v>
      </c>
      <c r="E1976" t="s">
        <v>31</v>
      </c>
      <c r="F1976" t="s">
        <v>206</v>
      </c>
      <c r="G1976">
        <v>3</v>
      </c>
      <c r="H1976">
        <v>11</v>
      </c>
      <c r="I1976">
        <v>39</v>
      </c>
      <c r="J1976">
        <v>2200.87</v>
      </c>
      <c r="K1976">
        <v>1621.39</v>
      </c>
      <c r="L1976">
        <v>1381.43</v>
      </c>
      <c r="M1976">
        <v>642.13279999999997</v>
      </c>
      <c r="N1976">
        <v>3</v>
      </c>
      <c r="O1976">
        <v>5</v>
      </c>
      <c r="P1976">
        <v>19</v>
      </c>
      <c r="Q1976">
        <v>1047.93</v>
      </c>
      <c r="R1976">
        <v>824.07</v>
      </c>
      <c r="S1976">
        <v>584.11</v>
      </c>
      <c r="T1976">
        <v>312.33280000000002</v>
      </c>
      <c r="U1976">
        <v>3</v>
      </c>
      <c r="V1976">
        <v>6</v>
      </c>
      <c r="W1976">
        <v>20</v>
      </c>
      <c r="X1976">
        <v>1152.94</v>
      </c>
      <c r="Y1976">
        <v>797.32</v>
      </c>
      <c r="Z1976">
        <v>797.32</v>
      </c>
      <c r="AA1976">
        <v>329.8</v>
      </c>
      <c r="AB1976">
        <v>3</v>
      </c>
      <c r="AC1976">
        <v>3</v>
      </c>
      <c r="AD1976">
        <v>2</v>
      </c>
      <c r="AE1976">
        <v>3</v>
      </c>
      <c r="AF1976">
        <v>3</v>
      </c>
      <c r="AG1976">
        <v>3</v>
      </c>
      <c r="AH1976">
        <v>2</v>
      </c>
      <c r="AI1976">
        <v>3</v>
      </c>
      <c r="AJ1976">
        <v>3</v>
      </c>
      <c r="AK1976">
        <v>3</v>
      </c>
      <c r="AL1976">
        <v>2</v>
      </c>
      <c r="AM1976">
        <v>3</v>
      </c>
    </row>
    <row r="1977" spans="1:39" x14ac:dyDescent="0.15">
      <c r="A1977" t="s">
        <v>228</v>
      </c>
      <c r="B1977">
        <v>5</v>
      </c>
      <c r="C1977">
        <v>2</v>
      </c>
      <c r="D1977">
        <v>1</v>
      </c>
      <c r="E1977" t="s">
        <v>32</v>
      </c>
      <c r="F1977" t="s">
        <v>206</v>
      </c>
      <c r="G1977">
        <v>170</v>
      </c>
      <c r="H1977">
        <v>725</v>
      </c>
      <c r="I1977">
        <v>2813</v>
      </c>
      <c r="J1977">
        <v>161205.01999999999</v>
      </c>
      <c r="K1977">
        <v>113061.31</v>
      </c>
      <c r="L1977">
        <v>98136.25</v>
      </c>
      <c r="M1977">
        <v>48303.680800000002</v>
      </c>
      <c r="N1977">
        <v>170</v>
      </c>
      <c r="O1977">
        <v>319</v>
      </c>
      <c r="P1977">
        <v>1200</v>
      </c>
      <c r="Q1977">
        <v>69482.8</v>
      </c>
      <c r="R1977">
        <v>47892.2</v>
      </c>
      <c r="S1977">
        <v>37272.050000000003</v>
      </c>
      <c r="T1977">
        <v>22111.438699999999</v>
      </c>
      <c r="U1977">
        <v>170</v>
      </c>
      <c r="V1977">
        <v>406</v>
      </c>
      <c r="W1977">
        <v>1613</v>
      </c>
      <c r="X1977">
        <v>91722.22</v>
      </c>
      <c r="Y1977">
        <v>65169.11</v>
      </c>
      <c r="Z1977">
        <v>60864.2</v>
      </c>
      <c r="AA1977">
        <v>26192.242099999999</v>
      </c>
      <c r="AB1977">
        <v>165</v>
      </c>
      <c r="AC1977">
        <v>168</v>
      </c>
      <c r="AD1977">
        <v>140</v>
      </c>
      <c r="AE1977">
        <v>168</v>
      </c>
      <c r="AF1977">
        <v>165</v>
      </c>
      <c r="AG1977">
        <v>168</v>
      </c>
      <c r="AH1977">
        <v>140</v>
      </c>
      <c r="AI1977">
        <v>168</v>
      </c>
      <c r="AJ1977">
        <v>165</v>
      </c>
      <c r="AK1977">
        <v>168</v>
      </c>
      <c r="AL1977">
        <v>140</v>
      </c>
      <c r="AM1977">
        <v>168</v>
      </c>
    </row>
    <row r="1978" spans="1:39" x14ac:dyDescent="0.15">
      <c r="A1978" t="s">
        <v>228</v>
      </c>
      <c r="B1978">
        <v>5</v>
      </c>
      <c r="C1978">
        <v>2</v>
      </c>
      <c r="D1978">
        <v>2</v>
      </c>
      <c r="E1978" t="s">
        <v>28</v>
      </c>
      <c r="F1978" t="s">
        <v>206</v>
      </c>
      <c r="G1978">
        <v>186</v>
      </c>
      <c r="H1978">
        <v>606</v>
      </c>
      <c r="I1978">
        <v>2346</v>
      </c>
      <c r="J1978">
        <v>145157.75</v>
      </c>
      <c r="K1978">
        <v>108701.26</v>
      </c>
      <c r="L1978">
        <v>85142.76</v>
      </c>
      <c r="M1978">
        <v>43563.116800000003</v>
      </c>
      <c r="N1978">
        <v>186</v>
      </c>
      <c r="O1978">
        <v>257</v>
      </c>
      <c r="P1978">
        <v>1184</v>
      </c>
      <c r="Q1978">
        <v>75179.67</v>
      </c>
      <c r="R1978">
        <v>54962.7</v>
      </c>
      <c r="S1978">
        <v>36745.800000000003</v>
      </c>
      <c r="T1978">
        <v>23454.979599999999</v>
      </c>
      <c r="U1978">
        <v>186</v>
      </c>
      <c r="V1978">
        <v>349</v>
      </c>
      <c r="W1978">
        <v>1162</v>
      </c>
      <c r="X1978">
        <v>69978.080000000002</v>
      </c>
      <c r="Y1978">
        <v>53738.559999999998</v>
      </c>
      <c r="Z1978">
        <v>48396.959999999999</v>
      </c>
      <c r="AA1978">
        <v>20108.137200000001</v>
      </c>
      <c r="AB1978">
        <v>182</v>
      </c>
      <c r="AC1978">
        <v>184</v>
      </c>
      <c r="AD1978">
        <v>132</v>
      </c>
      <c r="AE1978">
        <v>163</v>
      </c>
      <c r="AF1978">
        <v>182</v>
      </c>
      <c r="AG1978">
        <v>184</v>
      </c>
      <c r="AH1978">
        <v>132</v>
      </c>
      <c r="AI1978">
        <v>163</v>
      </c>
      <c r="AJ1978">
        <v>182</v>
      </c>
      <c r="AK1978">
        <v>184</v>
      </c>
      <c r="AL1978">
        <v>132</v>
      </c>
      <c r="AM1978">
        <v>163</v>
      </c>
    </row>
    <row r="1979" spans="1:39" x14ac:dyDescent="0.15">
      <c r="A1979" t="s">
        <v>228</v>
      </c>
      <c r="B1979">
        <v>5</v>
      </c>
      <c r="C1979">
        <v>2</v>
      </c>
      <c r="D1979">
        <v>2</v>
      </c>
      <c r="E1979" t="s">
        <v>30</v>
      </c>
      <c r="F1979" t="s">
        <v>206</v>
      </c>
      <c r="G1979">
        <v>25</v>
      </c>
      <c r="H1979">
        <v>85</v>
      </c>
      <c r="I1979">
        <v>381</v>
      </c>
      <c r="J1979">
        <v>24466.32</v>
      </c>
      <c r="K1979">
        <v>18051.8</v>
      </c>
      <c r="L1979">
        <v>15483.96</v>
      </c>
      <c r="M1979">
        <v>7358.5798999999997</v>
      </c>
      <c r="N1979">
        <v>25</v>
      </c>
      <c r="O1979">
        <v>40</v>
      </c>
      <c r="P1979">
        <v>207</v>
      </c>
      <c r="Q1979">
        <v>13152.83</v>
      </c>
      <c r="R1979">
        <v>9644.93</v>
      </c>
      <c r="S1979">
        <v>7633.27</v>
      </c>
      <c r="T1979">
        <v>4203.2568000000001</v>
      </c>
      <c r="U1979">
        <v>25</v>
      </c>
      <c r="V1979">
        <v>45</v>
      </c>
      <c r="W1979">
        <v>174</v>
      </c>
      <c r="X1979">
        <v>11313.49</v>
      </c>
      <c r="Y1979">
        <v>8406.8700000000008</v>
      </c>
      <c r="Z1979">
        <v>7850.69</v>
      </c>
      <c r="AA1979">
        <v>3155.3231000000001</v>
      </c>
      <c r="AB1979">
        <v>23</v>
      </c>
      <c r="AC1979">
        <v>25</v>
      </c>
      <c r="AD1979">
        <v>17</v>
      </c>
      <c r="AE1979">
        <v>25</v>
      </c>
      <c r="AF1979">
        <v>23</v>
      </c>
      <c r="AG1979">
        <v>25</v>
      </c>
      <c r="AH1979">
        <v>17</v>
      </c>
      <c r="AI1979">
        <v>25</v>
      </c>
      <c r="AJ1979">
        <v>23</v>
      </c>
      <c r="AK1979">
        <v>25</v>
      </c>
      <c r="AL1979">
        <v>17</v>
      </c>
      <c r="AM1979">
        <v>25</v>
      </c>
    </row>
    <row r="1980" spans="1:39" x14ac:dyDescent="0.15">
      <c r="A1980" t="s">
        <v>228</v>
      </c>
      <c r="B1980">
        <v>5</v>
      </c>
      <c r="C1980">
        <v>2</v>
      </c>
      <c r="D1980">
        <v>2</v>
      </c>
      <c r="E1980" t="s">
        <v>29</v>
      </c>
      <c r="F1980" t="s">
        <v>206</v>
      </c>
      <c r="G1980">
        <v>160</v>
      </c>
      <c r="H1980">
        <v>552</v>
      </c>
      <c r="I1980">
        <v>2499</v>
      </c>
      <c r="J1980">
        <v>146711.32999999999</v>
      </c>
      <c r="K1980">
        <v>105389.34</v>
      </c>
      <c r="L1980">
        <v>82602.789999999994</v>
      </c>
      <c r="M1980">
        <v>43061.364600000001</v>
      </c>
      <c r="N1980">
        <v>160</v>
      </c>
      <c r="O1980">
        <v>252</v>
      </c>
      <c r="P1980">
        <v>1133</v>
      </c>
      <c r="Q1980">
        <v>68340.69</v>
      </c>
      <c r="R1980">
        <v>48410.22</v>
      </c>
      <c r="S1980">
        <v>31004.66</v>
      </c>
      <c r="T1980">
        <v>20928.347300000001</v>
      </c>
      <c r="U1980">
        <v>160</v>
      </c>
      <c r="V1980">
        <v>300</v>
      </c>
      <c r="W1980">
        <v>1366</v>
      </c>
      <c r="X1980">
        <v>78370.64</v>
      </c>
      <c r="Y1980">
        <v>56979.12</v>
      </c>
      <c r="Z1980">
        <v>51598.13</v>
      </c>
      <c r="AA1980">
        <v>22133.0173</v>
      </c>
      <c r="AB1980">
        <v>151</v>
      </c>
      <c r="AC1980">
        <v>158</v>
      </c>
      <c r="AD1980">
        <v>112</v>
      </c>
      <c r="AE1980">
        <v>155</v>
      </c>
      <c r="AF1980">
        <v>151</v>
      </c>
      <c r="AG1980">
        <v>158</v>
      </c>
      <c r="AH1980">
        <v>112</v>
      </c>
      <c r="AI1980">
        <v>155</v>
      </c>
      <c r="AJ1980">
        <v>151</v>
      </c>
      <c r="AK1980">
        <v>158</v>
      </c>
      <c r="AL1980">
        <v>112</v>
      </c>
      <c r="AM1980">
        <v>155</v>
      </c>
    </row>
    <row r="1981" spans="1:39" x14ac:dyDescent="0.15">
      <c r="A1981" t="s">
        <v>228</v>
      </c>
      <c r="B1981">
        <v>5</v>
      </c>
      <c r="C1981">
        <v>2</v>
      </c>
      <c r="D1981">
        <v>2</v>
      </c>
      <c r="E1981" t="s">
        <v>32</v>
      </c>
      <c r="F1981" t="s">
        <v>206</v>
      </c>
      <c r="G1981">
        <v>46</v>
      </c>
      <c r="H1981">
        <v>178</v>
      </c>
      <c r="I1981">
        <v>650</v>
      </c>
      <c r="J1981">
        <v>39687.42</v>
      </c>
      <c r="K1981">
        <v>28262.34</v>
      </c>
      <c r="L1981">
        <v>23983.47</v>
      </c>
      <c r="M1981">
        <v>11535.4349</v>
      </c>
      <c r="N1981">
        <v>46</v>
      </c>
      <c r="O1981">
        <v>80</v>
      </c>
      <c r="P1981">
        <v>288</v>
      </c>
      <c r="Q1981">
        <v>16723.419999999998</v>
      </c>
      <c r="R1981">
        <v>11786.56</v>
      </c>
      <c r="S1981">
        <v>8956.0400000000009</v>
      </c>
      <c r="T1981">
        <v>5336.3921</v>
      </c>
      <c r="U1981">
        <v>46</v>
      </c>
      <c r="V1981">
        <v>98</v>
      </c>
      <c r="W1981">
        <v>362</v>
      </c>
      <c r="X1981">
        <v>22964</v>
      </c>
      <c r="Y1981">
        <v>16475.78</v>
      </c>
      <c r="Z1981">
        <v>15027.43</v>
      </c>
      <c r="AA1981">
        <v>6199.0428000000002</v>
      </c>
      <c r="AB1981">
        <v>45</v>
      </c>
      <c r="AC1981">
        <v>46</v>
      </c>
      <c r="AD1981">
        <v>34</v>
      </c>
      <c r="AE1981">
        <v>44</v>
      </c>
      <c r="AF1981">
        <v>45</v>
      </c>
      <c r="AG1981">
        <v>46</v>
      </c>
      <c r="AH1981">
        <v>34</v>
      </c>
      <c r="AI1981">
        <v>44</v>
      </c>
      <c r="AJ1981">
        <v>45</v>
      </c>
      <c r="AK1981">
        <v>46</v>
      </c>
      <c r="AL1981">
        <v>34</v>
      </c>
      <c r="AM1981">
        <v>44</v>
      </c>
    </row>
    <row r="1982" spans="1:39" x14ac:dyDescent="0.15">
      <c r="A1982" t="s">
        <v>228</v>
      </c>
      <c r="B1982">
        <v>30</v>
      </c>
      <c r="C1982">
        <v>1</v>
      </c>
      <c r="D1982">
        <v>0</v>
      </c>
      <c r="E1982" t="s">
        <v>28</v>
      </c>
      <c r="F1982" t="s">
        <v>206</v>
      </c>
      <c r="G1982">
        <v>6546</v>
      </c>
      <c r="H1982">
        <v>9149</v>
      </c>
      <c r="I1982">
        <v>32948</v>
      </c>
      <c r="J1982">
        <v>2049091.71</v>
      </c>
      <c r="K1982">
        <v>1547622.87</v>
      </c>
      <c r="L1982">
        <v>1412442.22</v>
      </c>
      <c r="M1982">
        <v>612194.81469999999</v>
      </c>
      <c r="N1982">
        <v>2577</v>
      </c>
      <c r="O1982">
        <v>3378</v>
      </c>
      <c r="P1982">
        <v>12780</v>
      </c>
      <c r="Q1982">
        <v>836687.91</v>
      </c>
      <c r="R1982">
        <v>613832.97</v>
      </c>
      <c r="S1982">
        <v>541782</v>
      </c>
      <c r="T1982">
        <v>265222.61739999999</v>
      </c>
      <c r="U1982">
        <v>3969</v>
      </c>
      <c r="V1982">
        <v>5771</v>
      </c>
      <c r="W1982">
        <v>20168</v>
      </c>
      <c r="X1982">
        <v>1212403.8</v>
      </c>
      <c r="Y1982">
        <v>933789.9</v>
      </c>
      <c r="Z1982">
        <v>870660.22</v>
      </c>
      <c r="AA1982">
        <v>346972.1973</v>
      </c>
      <c r="AB1982">
        <v>6447</v>
      </c>
      <c r="AC1982">
        <v>4678</v>
      </c>
      <c r="AD1982">
        <v>3650</v>
      </c>
      <c r="AE1982">
        <v>3328</v>
      </c>
      <c r="AF1982">
        <v>2544</v>
      </c>
      <c r="AG1982">
        <v>2474</v>
      </c>
      <c r="AH1982">
        <v>1951</v>
      </c>
      <c r="AI1982">
        <v>1488</v>
      </c>
      <c r="AJ1982">
        <v>3903</v>
      </c>
      <c r="AK1982">
        <v>2204</v>
      </c>
      <c r="AL1982">
        <v>1699</v>
      </c>
      <c r="AM1982">
        <v>1840</v>
      </c>
    </row>
    <row r="1983" spans="1:39" x14ac:dyDescent="0.15">
      <c r="A1983" t="s">
        <v>228</v>
      </c>
      <c r="B1983">
        <v>30</v>
      </c>
      <c r="C1983">
        <v>1</v>
      </c>
      <c r="D1983">
        <v>0</v>
      </c>
      <c r="E1983" t="s">
        <v>30</v>
      </c>
      <c r="F1983" t="s">
        <v>206</v>
      </c>
      <c r="G1983">
        <v>11</v>
      </c>
      <c r="H1983">
        <v>16</v>
      </c>
      <c r="I1983">
        <v>52</v>
      </c>
      <c r="J1983">
        <v>3379.76</v>
      </c>
      <c r="K1983">
        <v>2610.3200000000002</v>
      </c>
      <c r="L1983">
        <v>2485.7199999999998</v>
      </c>
      <c r="M1983">
        <v>957.79780000000005</v>
      </c>
      <c r="N1983">
        <v>4</v>
      </c>
      <c r="O1983">
        <v>4</v>
      </c>
      <c r="P1983">
        <v>24</v>
      </c>
      <c r="Q1983">
        <v>1465.88</v>
      </c>
      <c r="R1983">
        <v>1100.93</v>
      </c>
      <c r="S1983">
        <v>976.33</v>
      </c>
      <c r="T1983">
        <v>430.7826</v>
      </c>
      <c r="U1983">
        <v>7</v>
      </c>
      <c r="V1983">
        <v>12</v>
      </c>
      <c r="W1983">
        <v>28</v>
      </c>
      <c r="X1983">
        <v>1913.88</v>
      </c>
      <c r="Y1983">
        <v>1509.39</v>
      </c>
      <c r="Z1983">
        <v>1509.39</v>
      </c>
      <c r="AA1983">
        <v>527.01520000000005</v>
      </c>
      <c r="AB1983">
        <v>10</v>
      </c>
      <c r="AC1983">
        <v>6</v>
      </c>
      <c r="AD1983">
        <v>4</v>
      </c>
      <c r="AE1983">
        <v>9</v>
      </c>
      <c r="AF1983">
        <v>4</v>
      </c>
      <c r="AG1983">
        <v>3</v>
      </c>
      <c r="AH1983">
        <v>2</v>
      </c>
      <c r="AI1983">
        <v>3</v>
      </c>
      <c r="AJ1983">
        <v>6</v>
      </c>
      <c r="AK1983">
        <v>3</v>
      </c>
      <c r="AL1983">
        <v>2</v>
      </c>
      <c r="AM1983">
        <v>6</v>
      </c>
    </row>
    <row r="1984" spans="1:39" x14ac:dyDescent="0.15">
      <c r="A1984" t="s">
        <v>228</v>
      </c>
      <c r="B1984">
        <v>30</v>
      </c>
      <c r="C1984">
        <v>1</v>
      </c>
      <c r="D1984">
        <v>0</v>
      </c>
      <c r="E1984" t="s">
        <v>29</v>
      </c>
      <c r="F1984" t="s">
        <v>206</v>
      </c>
      <c r="G1984">
        <v>81</v>
      </c>
      <c r="H1984">
        <v>113</v>
      </c>
      <c r="I1984">
        <v>472</v>
      </c>
      <c r="J1984">
        <v>28271.91</v>
      </c>
      <c r="K1984">
        <v>19667.88</v>
      </c>
      <c r="L1984">
        <v>17528.650000000001</v>
      </c>
      <c r="M1984">
        <v>8574.3004999999994</v>
      </c>
      <c r="N1984">
        <v>45</v>
      </c>
      <c r="O1984">
        <v>68</v>
      </c>
      <c r="P1984">
        <v>267</v>
      </c>
      <c r="Q1984">
        <v>16374.64</v>
      </c>
      <c r="R1984">
        <v>10820.89</v>
      </c>
      <c r="S1984">
        <v>9008.14</v>
      </c>
      <c r="T1984">
        <v>5209.7915000000003</v>
      </c>
      <c r="U1984">
        <v>36</v>
      </c>
      <c r="V1984">
        <v>45</v>
      </c>
      <c r="W1984">
        <v>205</v>
      </c>
      <c r="X1984">
        <v>11897.27</v>
      </c>
      <c r="Y1984">
        <v>8846.99</v>
      </c>
      <c r="Z1984">
        <v>8520.51</v>
      </c>
      <c r="AA1984">
        <v>3364.509</v>
      </c>
      <c r="AB1984">
        <v>81</v>
      </c>
      <c r="AC1984">
        <v>69</v>
      </c>
      <c r="AD1984">
        <v>59</v>
      </c>
      <c r="AE1984">
        <v>52</v>
      </c>
      <c r="AF1984">
        <v>45</v>
      </c>
      <c r="AG1984">
        <v>45</v>
      </c>
      <c r="AH1984">
        <v>40</v>
      </c>
      <c r="AI1984">
        <v>34</v>
      </c>
      <c r="AJ1984">
        <v>36</v>
      </c>
      <c r="AK1984">
        <v>24</v>
      </c>
      <c r="AL1984">
        <v>19</v>
      </c>
      <c r="AM1984">
        <v>18</v>
      </c>
    </row>
    <row r="1985" spans="1:39" x14ac:dyDescent="0.15">
      <c r="A1985" t="s">
        <v>228</v>
      </c>
      <c r="B1985">
        <v>30</v>
      </c>
      <c r="C1985">
        <v>1</v>
      </c>
      <c r="D1985">
        <v>0</v>
      </c>
      <c r="E1985" t="s">
        <v>32</v>
      </c>
      <c r="F1985" t="s">
        <v>206</v>
      </c>
      <c r="G1985">
        <v>1029</v>
      </c>
      <c r="H1985">
        <v>1589</v>
      </c>
      <c r="I1985">
        <v>6424</v>
      </c>
      <c r="J1985">
        <v>381077.38</v>
      </c>
      <c r="K1985">
        <v>260468.74</v>
      </c>
      <c r="L1985">
        <v>248536.3</v>
      </c>
      <c r="M1985">
        <v>109580.61810000001</v>
      </c>
      <c r="N1985">
        <v>147</v>
      </c>
      <c r="O1985">
        <v>205</v>
      </c>
      <c r="P1985">
        <v>811</v>
      </c>
      <c r="Q1985">
        <v>52914.52</v>
      </c>
      <c r="R1985">
        <v>35855.61</v>
      </c>
      <c r="S1985">
        <v>32651.1</v>
      </c>
      <c r="T1985">
        <v>16208.164699999999</v>
      </c>
      <c r="U1985">
        <v>882</v>
      </c>
      <c r="V1985">
        <v>1384</v>
      </c>
      <c r="W1985">
        <v>5613</v>
      </c>
      <c r="X1985">
        <v>328162.86</v>
      </c>
      <c r="Y1985">
        <v>224613.13</v>
      </c>
      <c r="Z1985">
        <v>215885.2</v>
      </c>
      <c r="AA1985">
        <v>93372.453399999999</v>
      </c>
      <c r="AB1985">
        <v>1025</v>
      </c>
      <c r="AC1985">
        <v>686</v>
      </c>
      <c r="AD1985">
        <v>582</v>
      </c>
      <c r="AE1985">
        <v>635</v>
      </c>
      <c r="AF1985">
        <v>144</v>
      </c>
      <c r="AG1985">
        <v>126</v>
      </c>
      <c r="AH1985">
        <v>110</v>
      </c>
      <c r="AI1985">
        <v>114</v>
      </c>
      <c r="AJ1985">
        <v>881</v>
      </c>
      <c r="AK1985">
        <v>560</v>
      </c>
      <c r="AL1985">
        <v>472</v>
      </c>
      <c r="AM1985">
        <v>521</v>
      </c>
    </row>
    <row r="1986" spans="1:39" x14ac:dyDescent="0.15">
      <c r="A1986" t="s">
        <v>228</v>
      </c>
      <c r="B1986">
        <v>30</v>
      </c>
      <c r="C1986">
        <v>1</v>
      </c>
      <c r="D1986">
        <v>1</v>
      </c>
      <c r="E1986" t="s">
        <v>28</v>
      </c>
      <c r="F1986" t="s">
        <v>206</v>
      </c>
      <c r="G1986">
        <v>25001</v>
      </c>
      <c r="H1986">
        <v>41740</v>
      </c>
      <c r="I1986">
        <v>137972</v>
      </c>
      <c r="J1986">
        <v>8159263.7300000004</v>
      </c>
      <c r="K1986">
        <v>6091943.96</v>
      </c>
      <c r="L1986">
        <v>5610902.1600000001</v>
      </c>
      <c r="M1986">
        <v>2443812.9016</v>
      </c>
      <c r="N1986">
        <v>13639</v>
      </c>
      <c r="O1986">
        <v>20857</v>
      </c>
      <c r="P1986">
        <v>74405</v>
      </c>
      <c r="Q1986">
        <v>4500325.97</v>
      </c>
      <c r="R1986">
        <v>3324677.72</v>
      </c>
      <c r="S1986">
        <v>3016888.76</v>
      </c>
      <c r="T1986">
        <v>1410414.4038</v>
      </c>
      <c r="U1986">
        <v>11362</v>
      </c>
      <c r="V1986">
        <v>20883</v>
      </c>
      <c r="W1986">
        <v>63567</v>
      </c>
      <c r="X1986">
        <v>3658937.76</v>
      </c>
      <c r="Y1986">
        <v>2767266.24</v>
      </c>
      <c r="Z1986">
        <v>2594013.4</v>
      </c>
      <c r="AA1986">
        <v>1033398.4978</v>
      </c>
      <c r="AB1986">
        <v>23611</v>
      </c>
      <c r="AC1986">
        <v>23353</v>
      </c>
      <c r="AD1986">
        <v>15988</v>
      </c>
      <c r="AE1986">
        <v>21423</v>
      </c>
      <c r="AF1986">
        <v>13205</v>
      </c>
      <c r="AG1986">
        <v>13317</v>
      </c>
      <c r="AH1986">
        <v>10036</v>
      </c>
      <c r="AI1986">
        <v>12177</v>
      </c>
      <c r="AJ1986">
        <v>10406</v>
      </c>
      <c r="AK1986">
        <v>10036</v>
      </c>
      <c r="AL1986">
        <v>5952</v>
      </c>
      <c r="AM1986">
        <v>9246</v>
      </c>
    </row>
    <row r="1987" spans="1:39" x14ac:dyDescent="0.15">
      <c r="A1987" t="s">
        <v>228</v>
      </c>
      <c r="B1987">
        <v>30</v>
      </c>
      <c r="C1987">
        <v>1</v>
      </c>
      <c r="D1987">
        <v>1</v>
      </c>
      <c r="E1987" t="s">
        <v>30</v>
      </c>
      <c r="F1987" t="s">
        <v>206</v>
      </c>
      <c r="G1987">
        <v>2441</v>
      </c>
      <c r="H1987">
        <v>4051</v>
      </c>
      <c r="I1987">
        <v>13165</v>
      </c>
      <c r="J1987">
        <v>784175.09</v>
      </c>
      <c r="K1987">
        <v>594334.23</v>
      </c>
      <c r="L1987">
        <v>537011.44999999995</v>
      </c>
      <c r="M1987">
        <v>236421.174</v>
      </c>
      <c r="N1987">
        <v>1283</v>
      </c>
      <c r="O1987">
        <v>1980</v>
      </c>
      <c r="P1987">
        <v>6968</v>
      </c>
      <c r="Q1987">
        <v>420402.76</v>
      </c>
      <c r="R1987">
        <v>312682.51</v>
      </c>
      <c r="S1987">
        <v>278334.74</v>
      </c>
      <c r="T1987">
        <v>133697.73319999999</v>
      </c>
      <c r="U1987">
        <v>1158</v>
      </c>
      <c r="V1987">
        <v>2071</v>
      </c>
      <c r="W1987">
        <v>6197</v>
      </c>
      <c r="X1987">
        <v>363772.33</v>
      </c>
      <c r="Y1987">
        <v>281651.71999999997</v>
      </c>
      <c r="Z1987">
        <v>258676.71</v>
      </c>
      <c r="AA1987">
        <v>102723.4408</v>
      </c>
      <c r="AB1987">
        <v>2306</v>
      </c>
      <c r="AC1987">
        <v>2360</v>
      </c>
      <c r="AD1987">
        <v>1391</v>
      </c>
      <c r="AE1987">
        <v>2340</v>
      </c>
      <c r="AF1987">
        <v>1221</v>
      </c>
      <c r="AG1987">
        <v>1261</v>
      </c>
      <c r="AH1987">
        <v>866</v>
      </c>
      <c r="AI1987">
        <v>1251</v>
      </c>
      <c r="AJ1987">
        <v>1085</v>
      </c>
      <c r="AK1987">
        <v>1099</v>
      </c>
      <c r="AL1987">
        <v>525</v>
      </c>
      <c r="AM1987">
        <v>1089</v>
      </c>
    </row>
    <row r="1988" spans="1:39" x14ac:dyDescent="0.15">
      <c r="A1988" t="s">
        <v>228</v>
      </c>
      <c r="B1988">
        <v>30</v>
      </c>
      <c r="C1988">
        <v>1</v>
      </c>
      <c r="D1988">
        <v>1</v>
      </c>
      <c r="E1988" t="s">
        <v>29</v>
      </c>
      <c r="F1988" t="s">
        <v>206</v>
      </c>
      <c r="G1988">
        <v>33377</v>
      </c>
      <c r="H1988">
        <v>59478</v>
      </c>
      <c r="I1988">
        <v>197279</v>
      </c>
      <c r="J1988">
        <v>11493556.48</v>
      </c>
      <c r="K1988">
        <v>8273273.0700000003</v>
      </c>
      <c r="L1988">
        <v>7617683.0199999996</v>
      </c>
      <c r="M1988">
        <v>3443757.3300999999</v>
      </c>
      <c r="N1988">
        <v>14347</v>
      </c>
      <c r="O1988">
        <v>23227</v>
      </c>
      <c r="P1988">
        <v>84930</v>
      </c>
      <c r="Q1988">
        <v>5024851.75</v>
      </c>
      <c r="R1988">
        <v>3544283.16</v>
      </c>
      <c r="S1988">
        <v>3201271.37</v>
      </c>
      <c r="T1988">
        <v>1605936.0891</v>
      </c>
      <c r="U1988">
        <v>19030</v>
      </c>
      <c r="V1988">
        <v>36251</v>
      </c>
      <c r="W1988">
        <v>112349</v>
      </c>
      <c r="X1988">
        <v>6468704.7300000004</v>
      </c>
      <c r="Y1988">
        <v>4728989.91</v>
      </c>
      <c r="Z1988">
        <v>4416411.6500000004</v>
      </c>
      <c r="AA1988">
        <v>1837821.2409999999</v>
      </c>
      <c r="AB1988">
        <v>32107</v>
      </c>
      <c r="AC1988">
        <v>32462</v>
      </c>
      <c r="AD1988">
        <v>22458</v>
      </c>
      <c r="AE1988">
        <v>31940</v>
      </c>
      <c r="AF1988">
        <v>13845</v>
      </c>
      <c r="AG1988">
        <v>14045</v>
      </c>
      <c r="AH1988">
        <v>11044</v>
      </c>
      <c r="AI1988">
        <v>13778</v>
      </c>
      <c r="AJ1988">
        <v>18262</v>
      </c>
      <c r="AK1988">
        <v>18417</v>
      </c>
      <c r="AL1988">
        <v>11414</v>
      </c>
      <c r="AM1988">
        <v>18162</v>
      </c>
    </row>
    <row r="1989" spans="1:39" x14ac:dyDescent="0.15">
      <c r="A1989" t="s">
        <v>228</v>
      </c>
      <c r="B1989">
        <v>30</v>
      </c>
      <c r="C1989">
        <v>1</v>
      </c>
      <c r="D1989">
        <v>1</v>
      </c>
      <c r="E1989" t="s">
        <v>31</v>
      </c>
      <c r="F1989" t="s">
        <v>206</v>
      </c>
      <c r="G1989">
        <v>4</v>
      </c>
      <c r="H1989">
        <v>11</v>
      </c>
      <c r="I1989">
        <v>45</v>
      </c>
      <c r="J1989">
        <v>1754.83</v>
      </c>
      <c r="K1989">
        <v>1261.3</v>
      </c>
      <c r="L1989">
        <v>967.09</v>
      </c>
      <c r="M1989">
        <v>518.45780000000002</v>
      </c>
      <c r="N1989">
        <v>1</v>
      </c>
      <c r="O1989">
        <v>2</v>
      </c>
      <c r="P1989">
        <v>8</v>
      </c>
      <c r="Q1989">
        <v>372.96</v>
      </c>
      <c r="R1989">
        <v>253.01</v>
      </c>
      <c r="S1989">
        <v>253.01</v>
      </c>
      <c r="T1989">
        <v>102.63890000000001</v>
      </c>
      <c r="U1989">
        <v>3</v>
      </c>
      <c r="V1989">
        <v>9</v>
      </c>
      <c r="W1989">
        <v>37</v>
      </c>
      <c r="X1989">
        <v>1381.87</v>
      </c>
      <c r="Y1989">
        <v>1008.29</v>
      </c>
      <c r="Z1989">
        <v>714.08</v>
      </c>
      <c r="AA1989">
        <v>415.81889999999999</v>
      </c>
      <c r="AB1989">
        <v>4</v>
      </c>
      <c r="AC1989">
        <v>4</v>
      </c>
      <c r="AD1989">
        <v>2</v>
      </c>
      <c r="AE1989">
        <v>2</v>
      </c>
      <c r="AF1989">
        <v>1</v>
      </c>
      <c r="AG1989">
        <v>1</v>
      </c>
      <c r="AH1989">
        <v>1</v>
      </c>
      <c r="AI1989">
        <v>0</v>
      </c>
      <c r="AJ1989">
        <v>3</v>
      </c>
      <c r="AK1989">
        <v>3</v>
      </c>
      <c r="AL1989">
        <v>1</v>
      </c>
      <c r="AM1989">
        <v>2</v>
      </c>
    </row>
    <row r="1990" spans="1:39" x14ac:dyDescent="0.15">
      <c r="A1990" t="s">
        <v>228</v>
      </c>
      <c r="B1990">
        <v>30</v>
      </c>
      <c r="C1990">
        <v>1</v>
      </c>
      <c r="D1990">
        <v>1</v>
      </c>
      <c r="E1990" t="s">
        <v>32</v>
      </c>
      <c r="F1990" t="s">
        <v>206</v>
      </c>
      <c r="G1990">
        <v>1051</v>
      </c>
      <c r="H1990">
        <v>1846</v>
      </c>
      <c r="I1990">
        <v>6576</v>
      </c>
      <c r="J1990">
        <v>392340.88</v>
      </c>
      <c r="K1990">
        <v>271155.07</v>
      </c>
      <c r="L1990">
        <v>256872.56</v>
      </c>
      <c r="M1990">
        <v>113895.3342</v>
      </c>
      <c r="N1990">
        <v>215</v>
      </c>
      <c r="O1990">
        <v>350</v>
      </c>
      <c r="P1990">
        <v>1298</v>
      </c>
      <c r="Q1990">
        <v>79362.100000000006</v>
      </c>
      <c r="R1990">
        <v>54191.25</v>
      </c>
      <c r="S1990">
        <v>50009.32</v>
      </c>
      <c r="T1990">
        <v>25125.6816</v>
      </c>
      <c r="U1990">
        <v>836</v>
      </c>
      <c r="V1990">
        <v>1496</v>
      </c>
      <c r="W1990">
        <v>5278</v>
      </c>
      <c r="X1990">
        <v>312978.78000000003</v>
      </c>
      <c r="Y1990">
        <v>216963.82</v>
      </c>
      <c r="Z1990">
        <v>206863.24</v>
      </c>
      <c r="AA1990">
        <v>88769.652600000001</v>
      </c>
      <c r="AB1990">
        <v>1030</v>
      </c>
      <c r="AC1990">
        <v>961</v>
      </c>
      <c r="AD1990">
        <v>646</v>
      </c>
      <c r="AE1990">
        <v>926</v>
      </c>
      <c r="AF1990">
        <v>214</v>
      </c>
      <c r="AG1990">
        <v>209</v>
      </c>
      <c r="AH1990">
        <v>174</v>
      </c>
      <c r="AI1990">
        <v>192</v>
      </c>
      <c r="AJ1990">
        <v>816</v>
      </c>
      <c r="AK1990">
        <v>752</v>
      </c>
      <c r="AL1990">
        <v>472</v>
      </c>
      <c r="AM1990">
        <v>734</v>
      </c>
    </row>
    <row r="1991" spans="1:39" x14ac:dyDescent="0.15">
      <c r="A1991" t="s">
        <v>228</v>
      </c>
      <c r="B1991">
        <v>30</v>
      </c>
      <c r="C1991">
        <v>1</v>
      </c>
      <c r="D1991">
        <v>2</v>
      </c>
      <c r="E1991" t="s">
        <v>28</v>
      </c>
      <c r="F1991" t="s">
        <v>206</v>
      </c>
      <c r="G1991">
        <v>7800</v>
      </c>
      <c r="H1991">
        <v>10808</v>
      </c>
      <c r="I1991">
        <v>39615</v>
      </c>
      <c r="J1991">
        <v>2431384.08</v>
      </c>
      <c r="K1991">
        <v>1853462.88</v>
      </c>
      <c r="L1991">
        <v>1705126.91</v>
      </c>
      <c r="M1991">
        <v>720856.73970000003</v>
      </c>
      <c r="N1991">
        <v>3224</v>
      </c>
      <c r="O1991">
        <v>4156</v>
      </c>
      <c r="P1991">
        <v>16436</v>
      </c>
      <c r="Q1991">
        <v>1037599.91</v>
      </c>
      <c r="R1991">
        <v>771583.28</v>
      </c>
      <c r="S1991">
        <v>683734.11</v>
      </c>
      <c r="T1991">
        <v>327581.57429999998</v>
      </c>
      <c r="U1991">
        <v>4576</v>
      </c>
      <c r="V1991">
        <v>6652</v>
      </c>
      <c r="W1991">
        <v>23179</v>
      </c>
      <c r="X1991">
        <v>1393784.17</v>
      </c>
      <c r="Y1991">
        <v>1081879.6000000001</v>
      </c>
      <c r="Z1991">
        <v>1021392.8</v>
      </c>
      <c r="AA1991">
        <v>393275.1654</v>
      </c>
      <c r="AB1991">
        <v>7509</v>
      </c>
      <c r="AC1991">
        <v>6646</v>
      </c>
      <c r="AD1991">
        <v>3350</v>
      </c>
      <c r="AE1991">
        <v>6348</v>
      </c>
      <c r="AF1991">
        <v>3077</v>
      </c>
      <c r="AG1991">
        <v>3116</v>
      </c>
      <c r="AH1991">
        <v>1923</v>
      </c>
      <c r="AI1991">
        <v>2824</v>
      </c>
      <c r="AJ1991">
        <v>4432</v>
      </c>
      <c r="AK1991">
        <v>3530</v>
      </c>
      <c r="AL1991">
        <v>1427</v>
      </c>
      <c r="AM1991">
        <v>3524</v>
      </c>
    </row>
    <row r="1992" spans="1:39" x14ac:dyDescent="0.15">
      <c r="A1992" t="s">
        <v>228</v>
      </c>
      <c r="B1992">
        <v>30</v>
      </c>
      <c r="C1992">
        <v>1</v>
      </c>
      <c r="D1992">
        <v>2</v>
      </c>
      <c r="E1992" t="s">
        <v>30</v>
      </c>
      <c r="F1992" t="s">
        <v>206</v>
      </c>
      <c r="G1992">
        <v>895</v>
      </c>
      <c r="H1992">
        <v>1275</v>
      </c>
      <c r="I1992">
        <v>4729</v>
      </c>
      <c r="J1992">
        <v>279949.68</v>
      </c>
      <c r="K1992">
        <v>213476.03</v>
      </c>
      <c r="L1992">
        <v>193127.82</v>
      </c>
      <c r="M1992">
        <v>83909.487699999998</v>
      </c>
      <c r="N1992">
        <v>363</v>
      </c>
      <c r="O1992">
        <v>479</v>
      </c>
      <c r="P1992">
        <v>1871</v>
      </c>
      <c r="Q1992">
        <v>118111.43</v>
      </c>
      <c r="R1992">
        <v>87525.24</v>
      </c>
      <c r="S1992">
        <v>74157.679999999993</v>
      </c>
      <c r="T1992">
        <v>37524.7359</v>
      </c>
      <c r="U1992">
        <v>532</v>
      </c>
      <c r="V1992">
        <v>796</v>
      </c>
      <c r="W1992">
        <v>2858</v>
      </c>
      <c r="X1992">
        <v>161838.25</v>
      </c>
      <c r="Y1992">
        <v>125950.79</v>
      </c>
      <c r="Z1992">
        <v>118970.14</v>
      </c>
      <c r="AA1992">
        <v>46384.751799999998</v>
      </c>
      <c r="AB1992">
        <v>852</v>
      </c>
      <c r="AC1992">
        <v>800</v>
      </c>
      <c r="AD1992">
        <v>369</v>
      </c>
      <c r="AE1992">
        <v>872</v>
      </c>
      <c r="AF1992">
        <v>341</v>
      </c>
      <c r="AG1992">
        <v>354</v>
      </c>
      <c r="AH1992">
        <v>200</v>
      </c>
      <c r="AI1992">
        <v>357</v>
      </c>
      <c r="AJ1992">
        <v>511</v>
      </c>
      <c r="AK1992">
        <v>446</v>
      </c>
      <c r="AL1992">
        <v>169</v>
      </c>
      <c r="AM1992">
        <v>515</v>
      </c>
    </row>
    <row r="1993" spans="1:39" x14ac:dyDescent="0.15">
      <c r="A1993" t="s">
        <v>228</v>
      </c>
      <c r="B1993">
        <v>30</v>
      </c>
      <c r="C1993">
        <v>1</v>
      </c>
      <c r="D1993">
        <v>2</v>
      </c>
      <c r="E1993" t="s">
        <v>29</v>
      </c>
      <c r="F1993" t="s">
        <v>206</v>
      </c>
      <c r="G1993">
        <v>3425</v>
      </c>
      <c r="H1993">
        <v>5038</v>
      </c>
      <c r="I1993">
        <v>19599</v>
      </c>
      <c r="J1993">
        <v>1152792.9099999999</v>
      </c>
      <c r="K1993">
        <v>833856.03</v>
      </c>
      <c r="L1993">
        <v>779545.88</v>
      </c>
      <c r="M1993">
        <v>347633.57809999998</v>
      </c>
      <c r="N1993">
        <v>1209</v>
      </c>
      <c r="O1993">
        <v>1587</v>
      </c>
      <c r="P1993">
        <v>7070</v>
      </c>
      <c r="Q1993">
        <v>415963.24</v>
      </c>
      <c r="R1993">
        <v>294324.77</v>
      </c>
      <c r="S1993">
        <v>266571.46000000002</v>
      </c>
      <c r="T1993">
        <v>138698.33979999999</v>
      </c>
      <c r="U1993">
        <v>2216</v>
      </c>
      <c r="V1993">
        <v>3451</v>
      </c>
      <c r="W1993">
        <v>12529</v>
      </c>
      <c r="X1993">
        <v>736829.67</v>
      </c>
      <c r="Y1993">
        <v>539531.26</v>
      </c>
      <c r="Z1993">
        <v>512974.42</v>
      </c>
      <c r="AA1993">
        <v>208935.2383</v>
      </c>
      <c r="AB1993">
        <v>3289</v>
      </c>
      <c r="AC1993">
        <v>3170</v>
      </c>
      <c r="AD1993">
        <v>1574</v>
      </c>
      <c r="AE1993">
        <v>3313</v>
      </c>
      <c r="AF1993">
        <v>1170</v>
      </c>
      <c r="AG1993">
        <v>1159</v>
      </c>
      <c r="AH1993">
        <v>754</v>
      </c>
      <c r="AI1993">
        <v>1174</v>
      </c>
      <c r="AJ1993">
        <v>2119</v>
      </c>
      <c r="AK1993">
        <v>2011</v>
      </c>
      <c r="AL1993">
        <v>820</v>
      </c>
      <c r="AM1993">
        <v>2139</v>
      </c>
    </row>
    <row r="1994" spans="1:39" x14ac:dyDescent="0.15">
      <c r="A1994" t="s">
        <v>228</v>
      </c>
      <c r="B1994">
        <v>30</v>
      </c>
      <c r="C1994">
        <v>1</v>
      </c>
      <c r="D1994">
        <v>2</v>
      </c>
      <c r="E1994" t="s">
        <v>32</v>
      </c>
      <c r="F1994" t="s">
        <v>206</v>
      </c>
      <c r="G1994">
        <v>638</v>
      </c>
      <c r="H1994">
        <v>975</v>
      </c>
      <c r="I1994">
        <v>3924</v>
      </c>
      <c r="J1994">
        <v>231917.45</v>
      </c>
      <c r="K1994">
        <v>160165.74</v>
      </c>
      <c r="L1994">
        <v>152087.60999999999</v>
      </c>
      <c r="M1994">
        <v>67879.930900000007</v>
      </c>
      <c r="N1994">
        <v>116</v>
      </c>
      <c r="O1994">
        <v>171</v>
      </c>
      <c r="P1994">
        <v>659</v>
      </c>
      <c r="Q1994">
        <v>42391.45</v>
      </c>
      <c r="R1994">
        <v>29003.21</v>
      </c>
      <c r="S1994">
        <v>26133.5</v>
      </c>
      <c r="T1994">
        <v>13796.9288</v>
      </c>
      <c r="U1994">
        <v>522</v>
      </c>
      <c r="V1994">
        <v>804</v>
      </c>
      <c r="W1994">
        <v>3265</v>
      </c>
      <c r="X1994">
        <v>189526</v>
      </c>
      <c r="Y1994">
        <v>131162.53</v>
      </c>
      <c r="Z1994">
        <v>125954.11</v>
      </c>
      <c r="AA1994">
        <v>54083.002099999998</v>
      </c>
      <c r="AB1994">
        <v>619</v>
      </c>
      <c r="AC1994">
        <v>540</v>
      </c>
      <c r="AD1994">
        <v>278</v>
      </c>
      <c r="AE1994">
        <v>525</v>
      </c>
      <c r="AF1994">
        <v>110</v>
      </c>
      <c r="AG1994">
        <v>113</v>
      </c>
      <c r="AH1994">
        <v>78</v>
      </c>
      <c r="AI1994">
        <v>100</v>
      </c>
      <c r="AJ1994">
        <v>509</v>
      </c>
      <c r="AK1994">
        <v>427</v>
      </c>
      <c r="AL1994">
        <v>200</v>
      </c>
      <c r="AM1994">
        <v>425</v>
      </c>
    </row>
    <row r="1995" spans="1:39" x14ac:dyDescent="0.15">
      <c r="A1995" t="s">
        <v>228</v>
      </c>
      <c r="B1995">
        <v>30</v>
      </c>
      <c r="C1995">
        <v>2</v>
      </c>
      <c r="D1995">
        <v>0</v>
      </c>
      <c r="E1995" t="s">
        <v>28</v>
      </c>
      <c r="F1995" t="s">
        <v>206</v>
      </c>
      <c r="G1995">
        <v>591</v>
      </c>
      <c r="H1995">
        <v>1456</v>
      </c>
      <c r="I1995">
        <v>3687</v>
      </c>
      <c r="J1995">
        <v>211976.76</v>
      </c>
      <c r="K1995">
        <v>152323.42000000001</v>
      </c>
      <c r="L1995">
        <v>122327.1</v>
      </c>
      <c r="M1995">
        <v>65757.253599999996</v>
      </c>
      <c r="N1995">
        <v>591</v>
      </c>
      <c r="O1995">
        <v>701</v>
      </c>
      <c r="P1995">
        <v>1997</v>
      </c>
      <c r="Q1995">
        <v>117513.66</v>
      </c>
      <c r="R1995">
        <v>80508.17</v>
      </c>
      <c r="S1995">
        <v>54798.6</v>
      </c>
      <c r="T1995">
        <v>37384.559000000001</v>
      </c>
      <c r="U1995">
        <v>591</v>
      </c>
      <c r="V1995">
        <v>755</v>
      </c>
      <c r="W1995">
        <v>1690</v>
      </c>
      <c r="X1995">
        <v>94463.1</v>
      </c>
      <c r="Y1995">
        <v>71815.25</v>
      </c>
      <c r="Z1995">
        <v>67528.5</v>
      </c>
      <c r="AA1995">
        <v>28372.694599999999</v>
      </c>
      <c r="AB1995">
        <v>583</v>
      </c>
      <c r="AC1995">
        <v>584</v>
      </c>
      <c r="AD1995">
        <v>482</v>
      </c>
      <c r="AE1995">
        <v>416</v>
      </c>
      <c r="AF1995">
        <v>583</v>
      </c>
      <c r="AG1995">
        <v>584</v>
      </c>
      <c r="AH1995">
        <v>482</v>
      </c>
      <c r="AI1995">
        <v>416</v>
      </c>
      <c r="AJ1995">
        <v>583</v>
      </c>
      <c r="AK1995">
        <v>584</v>
      </c>
      <c r="AL1995">
        <v>482</v>
      </c>
      <c r="AM1995">
        <v>416</v>
      </c>
    </row>
    <row r="1996" spans="1:39" x14ac:dyDescent="0.15">
      <c r="A1996" t="s">
        <v>228</v>
      </c>
      <c r="B1996">
        <v>30</v>
      </c>
      <c r="C1996">
        <v>2</v>
      </c>
      <c r="D1996">
        <v>0</v>
      </c>
      <c r="E1996" t="s">
        <v>30</v>
      </c>
      <c r="F1996" t="s">
        <v>206</v>
      </c>
      <c r="G1996">
        <v>1</v>
      </c>
      <c r="H1996">
        <v>3</v>
      </c>
      <c r="I1996">
        <v>6</v>
      </c>
      <c r="J1996">
        <v>350.98</v>
      </c>
      <c r="K1996">
        <v>250.83</v>
      </c>
      <c r="L1996">
        <v>180.85</v>
      </c>
      <c r="M1996">
        <v>97.85</v>
      </c>
      <c r="N1996">
        <v>1</v>
      </c>
      <c r="O1996">
        <v>2</v>
      </c>
      <c r="P1996">
        <v>4</v>
      </c>
      <c r="Q1996">
        <v>202.98</v>
      </c>
      <c r="R1996">
        <v>147.22999999999999</v>
      </c>
      <c r="S1996">
        <v>77.25</v>
      </c>
      <c r="T1996">
        <v>63.48</v>
      </c>
      <c r="U1996">
        <v>1</v>
      </c>
      <c r="V1996">
        <v>1</v>
      </c>
      <c r="W1996">
        <v>2</v>
      </c>
      <c r="X1996">
        <v>148</v>
      </c>
      <c r="Y1996">
        <v>103.6</v>
      </c>
      <c r="Z1996">
        <v>103.6</v>
      </c>
      <c r="AA1996">
        <v>34.369999999999997</v>
      </c>
      <c r="AB1996">
        <v>1</v>
      </c>
      <c r="AC1996">
        <v>1</v>
      </c>
      <c r="AD1996">
        <v>1</v>
      </c>
      <c r="AE1996">
        <v>1</v>
      </c>
      <c r="AF1996">
        <v>1</v>
      </c>
      <c r="AG1996">
        <v>1</v>
      </c>
      <c r="AH1996">
        <v>1</v>
      </c>
      <c r="AI1996">
        <v>1</v>
      </c>
      <c r="AJ1996">
        <v>1</v>
      </c>
      <c r="AK1996">
        <v>1</v>
      </c>
      <c r="AL1996">
        <v>1</v>
      </c>
      <c r="AM1996">
        <v>1</v>
      </c>
    </row>
    <row r="1997" spans="1:39" x14ac:dyDescent="0.15">
      <c r="A1997" t="s">
        <v>228</v>
      </c>
      <c r="B1997">
        <v>30</v>
      </c>
      <c r="C1997">
        <v>2</v>
      </c>
      <c r="D1997">
        <v>0</v>
      </c>
      <c r="E1997" t="s">
        <v>29</v>
      </c>
      <c r="F1997" t="s">
        <v>206</v>
      </c>
      <c r="G1997">
        <v>6</v>
      </c>
      <c r="H1997">
        <v>15</v>
      </c>
      <c r="I1997">
        <v>49</v>
      </c>
      <c r="J1997">
        <v>2374.02</v>
      </c>
      <c r="K1997">
        <v>1592.95</v>
      </c>
      <c r="L1997">
        <v>1511.14</v>
      </c>
      <c r="M1997">
        <v>767.91510000000005</v>
      </c>
      <c r="N1997">
        <v>6</v>
      </c>
      <c r="O1997">
        <v>7</v>
      </c>
      <c r="P1997">
        <v>25</v>
      </c>
      <c r="Q1997">
        <v>978.88</v>
      </c>
      <c r="R1997">
        <v>660.42</v>
      </c>
      <c r="S1997">
        <v>606.85</v>
      </c>
      <c r="T1997">
        <v>355.43509999999998</v>
      </c>
      <c r="U1997">
        <v>6</v>
      </c>
      <c r="V1997">
        <v>8</v>
      </c>
      <c r="W1997">
        <v>24</v>
      </c>
      <c r="X1997">
        <v>1395.14</v>
      </c>
      <c r="Y1997">
        <v>932.53</v>
      </c>
      <c r="Z1997">
        <v>904.29</v>
      </c>
      <c r="AA1997">
        <v>412.48</v>
      </c>
      <c r="AB1997">
        <v>5</v>
      </c>
      <c r="AC1997">
        <v>6</v>
      </c>
      <c r="AD1997">
        <v>5</v>
      </c>
      <c r="AE1997">
        <v>5</v>
      </c>
      <c r="AF1997">
        <v>5</v>
      </c>
      <c r="AG1997">
        <v>6</v>
      </c>
      <c r="AH1997">
        <v>5</v>
      </c>
      <c r="AI1997">
        <v>5</v>
      </c>
      <c r="AJ1997">
        <v>5</v>
      </c>
      <c r="AK1997">
        <v>6</v>
      </c>
      <c r="AL1997">
        <v>5</v>
      </c>
      <c r="AM1997">
        <v>5</v>
      </c>
    </row>
    <row r="1998" spans="1:39" x14ac:dyDescent="0.15">
      <c r="A1998" t="s">
        <v>228</v>
      </c>
      <c r="B1998">
        <v>30</v>
      </c>
      <c r="C1998">
        <v>2</v>
      </c>
      <c r="D1998">
        <v>0</v>
      </c>
      <c r="E1998" t="s">
        <v>32</v>
      </c>
      <c r="F1998" t="s">
        <v>206</v>
      </c>
      <c r="G1998">
        <v>105</v>
      </c>
      <c r="H1998">
        <v>273</v>
      </c>
      <c r="I1998">
        <v>759</v>
      </c>
      <c r="J1998">
        <v>41449.94</v>
      </c>
      <c r="K1998">
        <v>27640.09</v>
      </c>
      <c r="L1998">
        <v>24608.44</v>
      </c>
      <c r="M1998">
        <v>12799.228999999999</v>
      </c>
      <c r="N1998">
        <v>105</v>
      </c>
      <c r="O1998">
        <v>126</v>
      </c>
      <c r="P1998">
        <v>346</v>
      </c>
      <c r="Q1998">
        <v>18507.91</v>
      </c>
      <c r="R1998">
        <v>11899.29</v>
      </c>
      <c r="S1998">
        <v>9374.59</v>
      </c>
      <c r="T1998">
        <v>6136.4405999999999</v>
      </c>
      <c r="U1998">
        <v>105</v>
      </c>
      <c r="V1998">
        <v>147</v>
      </c>
      <c r="W1998">
        <v>413</v>
      </c>
      <c r="X1998">
        <v>22942.03</v>
      </c>
      <c r="Y1998">
        <v>15740.8</v>
      </c>
      <c r="Z1998">
        <v>15233.85</v>
      </c>
      <c r="AA1998">
        <v>6662.7884000000004</v>
      </c>
      <c r="AB1998">
        <v>105</v>
      </c>
      <c r="AC1998">
        <v>103</v>
      </c>
      <c r="AD1998">
        <v>97</v>
      </c>
      <c r="AE1998">
        <v>80</v>
      </c>
      <c r="AF1998">
        <v>105</v>
      </c>
      <c r="AG1998">
        <v>103</v>
      </c>
      <c r="AH1998">
        <v>97</v>
      </c>
      <c r="AI1998">
        <v>80</v>
      </c>
      <c r="AJ1998">
        <v>105</v>
      </c>
      <c r="AK1998">
        <v>103</v>
      </c>
      <c r="AL1998">
        <v>97</v>
      </c>
      <c r="AM1998">
        <v>80</v>
      </c>
    </row>
    <row r="1999" spans="1:39" x14ac:dyDescent="0.15">
      <c r="A1999" t="s">
        <v>228</v>
      </c>
      <c r="B1999">
        <v>30</v>
      </c>
      <c r="C1999">
        <v>2</v>
      </c>
      <c r="D1999">
        <v>1</v>
      </c>
      <c r="E1999" t="s">
        <v>28</v>
      </c>
      <c r="F1999" t="s">
        <v>206</v>
      </c>
      <c r="G1999">
        <v>4377</v>
      </c>
      <c r="H1999">
        <v>11634</v>
      </c>
      <c r="I1999">
        <v>27944</v>
      </c>
      <c r="J1999">
        <v>1554909.82</v>
      </c>
      <c r="K1999">
        <v>1151001.9099999999</v>
      </c>
      <c r="L1999">
        <v>978957.43</v>
      </c>
      <c r="M1999">
        <v>475378.24619999999</v>
      </c>
      <c r="N1999">
        <v>4377</v>
      </c>
      <c r="O1999">
        <v>5597</v>
      </c>
      <c r="P1999">
        <v>14942</v>
      </c>
      <c r="Q1999">
        <v>845907.39</v>
      </c>
      <c r="R1999">
        <v>607761.18000000005</v>
      </c>
      <c r="S1999">
        <v>468544.72</v>
      </c>
      <c r="T1999">
        <v>266665.58809999999</v>
      </c>
      <c r="U1999">
        <v>4377</v>
      </c>
      <c r="V1999">
        <v>6037</v>
      </c>
      <c r="W1999">
        <v>13002</v>
      </c>
      <c r="X1999">
        <v>709002.43</v>
      </c>
      <c r="Y1999">
        <v>543240.73</v>
      </c>
      <c r="Z1999">
        <v>510412.71</v>
      </c>
      <c r="AA1999">
        <v>208712.6581</v>
      </c>
      <c r="AB1999">
        <v>4237</v>
      </c>
      <c r="AC1999">
        <v>4335</v>
      </c>
      <c r="AD1999">
        <v>3387</v>
      </c>
      <c r="AE1999">
        <v>4121</v>
      </c>
      <c r="AF1999">
        <v>4237</v>
      </c>
      <c r="AG1999">
        <v>4335</v>
      </c>
      <c r="AH1999">
        <v>3387</v>
      </c>
      <c r="AI1999">
        <v>4121</v>
      </c>
      <c r="AJ1999">
        <v>4237</v>
      </c>
      <c r="AK1999">
        <v>4335</v>
      </c>
      <c r="AL1999">
        <v>3387</v>
      </c>
      <c r="AM1999">
        <v>4121</v>
      </c>
    </row>
    <row r="2000" spans="1:39" x14ac:dyDescent="0.15">
      <c r="A2000" t="s">
        <v>228</v>
      </c>
      <c r="B2000">
        <v>30</v>
      </c>
      <c r="C2000">
        <v>2</v>
      </c>
      <c r="D2000">
        <v>1</v>
      </c>
      <c r="E2000" t="s">
        <v>30</v>
      </c>
      <c r="F2000" t="s">
        <v>206</v>
      </c>
      <c r="G2000">
        <v>444</v>
      </c>
      <c r="H2000">
        <v>1193</v>
      </c>
      <c r="I2000">
        <v>2783</v>
      </c>
      <c r="J2000">
        <v>157272.97</v>
      </c>
      <c r="K2000">
        <v>115918.95</v>
      </c>
      <c r="L2000">
        <v>97131.09</v>
      </c>
      <c r="M2000">
        <v>48356.354099999997</v>
      </c>
      <c r="N2000">
        <v>444</v>
      </c>
      <c r="O2000">
        <v>567</v>
      </c>
      <c r="P2000">
        <v>1479</v>
      </c>
      <c r="Q2000">
        <v>84921.22</v>
      </c>
      <c r="R2000">
        <v>60976.98</v>
      </c>
      <c r="S2000">
        <v>45777.06</v>
      </c>
      <c r="T2000">
        <v>27197.365300000001</v>
      </c>
      <c r="U2000">
        <v>444</v>
      </c>
      <c r="V2000">
        <v>626</v>
      </c>
      <c r="W2000">
        <v>1304</v>
      </c>
      <c r="X2000">
        <v>72351.75</v>
      </c>
      <c r="Y2000">
        <v>54941.97</v>
      </c>
      <c r="Z2000">
        <v>51354.03</v>
      </c>
      <c r="AA2000">
        <v>21158.988799999999</v>
      </c>
      <c r="AB2000">
        <v>414</v>
      </c>
      <c r="AC2000">
        <v>441</v>
      </c>
      <c r="AD2000">
        <v>320</v>
      </c>
      <c r="AE2000">
        <v>425</v>
      </c>
      <c r="AF2000">
        <v>414</v>
      </c>
      <c r="AG2000">
        <v>441</v>
      </c>
      <c r="AH2000">
        <v>320</v>
      </c>
      <c r="AI2000">
        <v>425</v>
      </c>
      <c r="AJ2000">
        <v>414</v>
      </c>
      <c r="AK2000">
        <v>441</v>
      </c>
      <c r="AL2000">
        <v>320</v>
      </c>
      <c r="AM2000">
        <v>425</v>
      </c>
    </row>
    <row r="2001" spans="1:39" x14ac:dyDescent="0.15">
      <c r="A2001" t="s">
        <v>228</v>
      </c>
      <c r="B2001">
        <v>30</v>
      </c>
      <c r="C2001">
        <v>2</v>
      </c>
      <c r="D2001">
        <v>1</v>
      </c>
      <c r="E2001" t="s">
        <v>29</v>
      </c>
      <c r="F2001" t="s">
        <v>206</v>
      </c>
      <c r="G2001">
        <v>9234</v>
      </c>
      <c r="H2001">
        <v>26158</v>
      </c>
      <c r="I2001">
        <v>63930</v>
      </c>
      <c r="J2001">
        <v>3529513.06</v>
      </c>
      <c r="K2001">
        <v>2486882.64</v>
      </c>
      <c r="L2001">
        <v>2106046.29</v>
      </c>
      <c r="M2001">
        <v>1085416.6375</v>
      </c>
      <c r="N2001">
        <v>9234</v>
      </c>
      <c r="O2001">
        <v>12301</v>
      </c>
      <c r="P2001">
        <v>33046</v>
      </c>
      <c r="Q2001">
        <v>1866638.24</v>
      </c>
      <c r="R2001">
        <v>1278382.1599999999</v>
      </c>
      <c r="S2001">
        <v>975088.49</v>
      </c>
      <c r="T2001">
        <v>595815.77300000004</v>
      </c>
      <c r="U2001">
        <v>9234</v>
      </c>
      <c r="V2001">
        <v>13857</v>
      </c>
      <c r="W2001">
        <v>30884</v>
      </c>
      <c r="X2001">
        <v>1662874.82</v>
      </c>
      <c r="Y2001">
        <v>1208500.48</v>
      </c>
      <c r="Z2001">
        <v>1130957.8</v>
      </c>
      <c r="AA2001">
        <v>489600.86450000003</v>
      </c>
      <c r="AB2001">
        <v>8853</v>
      </c>
      <c r="AC2001">
        <v>9186</v>
      </c>
      <c r="AD2001">
        <v>7517</v>
      </c>
      <c r="AE2001">
        <v>8946</v>
      </c>
      <c r="AF2001">
        <v>8853</v>
      </c>
      <c r="AG2001">
        <v>9186</v>
      </c>
      <c r="AH2001">
        <v>7517</v>
      </c>
      <c r="AI2001">
        <v>8946</v>
      </c>
      <c r="AJ2001">
        <v>8853</v>
      </c>
      <c r="AK2001">
        <v>9186</v>
      </c>
      <c r="AL2001">
        <v>7517</v>
      </c>
      <c r="AM2001">
        <v>8946</v>
      </c>
    </row>
    <row r="2002" spans="1:39" x14ac:dyDescent="0.15">
      <c r="A2002" t="s">
        <v>228</v>
      </c>
      <c r="B2002">
        <v>30</v>
      </c>
      <c r="C2002">
        <v>2</v>
      </c>
      <c r="D2002">
        <v>1</v>
      </c>
      <c r="E2002" t="s">
        <v>31</v>
      </c>
      <c r="F2002" t="s">
        <v>206</v>
      </c>
      <c r="G2002">
        <v>5</v>
      </c>
      <c r="H2002">
        <v>14</v>
      </c>
      <c r="I2002">
        <v>37</v>
      </c>
      <c r="J2002">
        <v>2045.82</v>
      </c>
      <c r="K2002">
        <v>1436.65</v>
      </c>
      <c r="L2002">
        <v>1120.8900000000001</v>
      </c>
      <c r="M2002">
        <v>690.85929999999996</v>
      </c>
      <c r="N2002">
        <v>5</v>
      </c>
      <c r="O2002">
        <v>6</v>
      </c>
      <c r="P2002">
        <v>20</v>
      </c>
      <c r="Q2002">
        <v>1022.92</v>
      </c>
      <c r="R2002">
        <v>695.05</v>
      </c>
      <c r="S2002">
        <v>439.28</v>
      </c>
      <c r="T2002">
        <v>381.07940000000002</v>
      </c>
      <c r="U2002">
        <v>5</v>
      </c>
      <c r="V2002">
        <v>8</v>
      </c>
      <c r="W2002">
        <v>17</v>
      </c>
      <c r="X2002">
        <v>1022.9</v>
      </c>
      <c r="Y2002">
        <v>741.6</v>
      </c>
      <c r="Z2002">
        <v>681.61</v>
      </c>
      <c r="AA2002">
        <v>309.7799</v>
      </c>
      <c r="AB2002">
        <v>5</v>
      </c>
      <c r="AC2002">
        <v>5</v>
      </c>
      <c r="AD2002">
        <v>5</v>
      </c>
      <c r="AE2002">
        <v>4</v>
      </c>
      <c r="AF2002">
        <v>5</v>
      </c>
      <c r="AG2002">
        <v>5</v>
      </c>
      <c r="AH2002">
        <v>5</v>
      </c>
      <c r="AI2002">
        <v>4</v>
      </c>
      <c r="AJ2002">
        <v>5</v>
      </c>
      <c r="AK2002">
        <v>5</v>
      </c>
      <c r="AL2002">
        <v>5</v>
      </c>
      <c r="AM2002">
        <v>4</v>
      </c>
    </row>
    <row r="2003" spans="1:39" x14ac:dyDescent="0.15">
      <c r="A2003" t="s">
        <v>228</v>
      </c>
      <c r="B2003">
        <v>30</v>
      </c>
      <c r="C2003">
        <v>2</v>
      </c>
      <c r="D2003">
        <v>1</v>
      </c>
      <c r="E2003" t="s">
        <v>32</v>
      </c>
      <c r="F2003" t="s">
        <v>206</v>
      </c>
      <c r="G2003">
        <v>253</v>
      </c>
      <c r="H2003">
        <v>707</v>
      </c>
      <c r="I2003">
        <v>1885</v>
      </c>
      <c r="J2003">
        <v>105011.07</v>
      </c>
      <c r="K2003">
        <v>73181.64</v>
      </c>
      <c r="L2003">
        <v>65536.58</v>
      </c>
      <c r="M2003">
        <v>31682.314699999999</v>
      </c>
      <c r="N2003">
        <v>253</v>
      </c>
      <c r="O2003">
        <v>329</v>
      </c>
      <c r="P2003">
        <v>863</v>
      </c>
      <c r="Q2003">
        <v>47930.19</v>
      </c>
      <c r="R2003">
        <v>32896.339999999997</v>
      </c>
      <c r="S2003">
        <v>26569.75</v>
      </c>
      <c r="T2003">
        <v>15411.6744</v>
      </c>
      <c r="U2003">
        <v>253</v>
      </c>
      <c r="V2003">
        <v>378</v>
      </c>
      <c r="W2003">
        <v>1022</v>
      </c>
      <c r="X2003">
        <v>57080.88</v>
      </c>
      <c r="Y2003">
        <v>40285.300000000003</v>
      </c>
      <c r="Z2003">
        <v>38966.83</v>
      </c>
      <c r="AA2003">
        <v>16270.640299999999</v>
      </c>
      <c r="AB2003">
        <v>247</v>
      </c>
      <c r="AC2003">
        <v>249</v>
      </c>
      <c r="AD2003">
        <v>200</v>
      </c>
      <c r="AE2003">
        <v>233</v>
      </c>
      <c r="AF2003">
        <v>247</v>
      </c>
      <c r="AG2003">
        <v>249</v>
      </c>
      <c r="AH2003">
        <v>200</v>
      </c>
      <c r="AI2003">
        <v>233</v>
      </c>
      <c r="AJ2003">
        <v>247</v>
      </c>
      <c r="AK2003">
        <v>249</v>
      </c>
      <c r="AL2003">
        <v>200</v>
      </c>
      <c r="AM2003">
        <v>233</v>
      </c>
    </row>
    <row r="2004" spans="1:39" x14ac:dyDescent="0.15">
      <c r="A2004" t="s">
        <v>228</v>
      </c>
      <c r="B2004">
        <v>30</v>
      </c>
      <c r="C2004">
        <v>2</v>
      </c>
      <c r="D2004">
        <v>2</v>
      </c>
      <c r="E2004" t="s">
        <v>28</v>
      </c>
      <c r="F2004" t="s">
        <v>206</v>
      </c>
      <c r="G2004">
        <v>722</v>
      </c>
      <c r="H2004">
        <v>1789</v>
      </c>
      <c r="I2004">
        <v>4406</v>
      </c>
      <c r="J2004">
        <v>252753.93</v>
      </c>
      <c r="K2004">
        <v>185853.69</v>
      </c>
      <c r="L2004">
        <v>152128.35999999999</v>
      </c>
      <c r="M2004">
        <v>77268.646099999998</v>
      </c>
      <c r="N2004">
        <v>722</v>
      </c>
      <c r="O2004">
        <v>844</v>
      </c>
      <c r="P2004">
        <v>2248</v>
      </c>
      <c r="Q2004">
        <v>132729.72</v>
      </c>
      <c r="R2004">
        <v>94713.31</v>
      </c>
      <c r="S2004">
        <v>65944.69</v>
      </c>
      <c r="T2004">
        <v>42010.659899999999</v>
      </c>
      <c r="U2004">
        <v>722</v>
      </c>
      <c r="V2004">
        <v>945</v>
      </c>
      <c r="W2004">
        <v>2158</v>
      </c>
      <c r="X2004">
        <v>120024.21</v>
      </c>
      <c r="Y2004">
        <v>91140.38</v>
      </c>
      <c r="Z2004">
        <v>86183.67</v>
      </c>
      <c r="AA2004">
        <v>35257.986199999999</v>
      </c>
      <c r="AB2004">
        <v>695</v>
      </c>
      <c r="AC2004">
        <v>715</v>
      </c>
      <c r="AD2004">
        <v>491</v>
      </c>
      <c r="AE2004">
        <v>666</v>
      </c>
      <c r="AF2004">
        <v>695</v>
      </c>
      <c r="AG2004">
        <v>715</v>
      </c>
      <c r="AH2004">
        <v>491</v>
      </c>
      <c r="AI2004">
        <v>666</v>
      </c>
      <c r="AJ2004">
        <v>695</v>
      </c>
      <c r="AK2004">
        <v>715</v>
      </c>
      <c r="AL2004">
        <v>491</v>
      </c>
      <c r="AM2004">
        <v>666</v>
      </c>
    </row>
    <row r="2005" spans="1:39" x14ac:dyDescent="0.15">
      <c r="A2005" t="s">
        <v>228</v>
      </c>
      <c r="B2005">
        <v>30</v>
      </c>
      <c r="C2005">
        <v>2</v>
      </c>
      <c r="D2005">
        <v>2</v>
      </c>
      <c r="E2005" t="s">
        <v>30</v>
      </c>
      <c r="F2005" t="s">
        <v>206</v>
      </c>
      <c r="G2005">
        <v>88</v>
      </c>
      <c r="H2005">
        <v>225</v>
      </c>
      <c r="I2005">
        <v>538</v>
      </c>
      <c r="J2005">
        <v>30846.12</v>
      </c>
      <c r="K2005">
        <v>22950.73</v>
      </c>
      <c r="L2005">
        <v>18837.86</v>
      </c>
      <c r="M2005">
        <v>9602.7679000000007</v>
      </c>
      <c r="N2005">
        <v>88</v>
      </c>
      <c r="O2005">
        <v>103</v>
      </c>
      <c r="P2005">
        <v>283</v>
      </c>
      <c r="Q2005">
        <v>16489.599999999999</v>
      </c>
      <c r="R2005">
        <v>11827.65</v>
      </c>
      <c r="S2005">
        <v>8180.06</v>
      </c>
      <c r="T2005">
        <v>5296.4772000000003</v>
      </c>
      <c r="U2005">
        <v>88</v>
      </c>
      <c r="V2005">
        <v>122</v>
      </c>
      <c r="W2005">
        <v>255</v>
      </c>
      <c r="X2005">
        <v>14356.52</v>
      </c>
      <c r="Y2005">
        <v>11123.08</v>
      </c>
      <c r="Z2005">
        <v>10657.8</v>
      </c>
      <c r="AA2005">
        <v>4306.2906999999996</v>
      </c>
      <c r="AB2005">
        <v>83</v>
      </c>
      <c r="AC2005">
        <v>88</v>
      </c>
      <c r="AD2005">
        <v>56</v>
      </c>
      <c r="AE2005">
        <v>87</v>
      </c>
      <c r="AF2005">
        <v>83</v>
      </c>
      <c r="AG2005">
        <v>88</v>
      </c>
      <c r="AH2005">
        <v>56</v>
      </c>
      <c r="AI2005">
        <v>87</v>
      </c>
      <c r="AJ2005">
        <v>83</v>
      </c>
      <c r="AK2005">
        <v>88</v>
      </c>
      <c r="AL2005">
        <v>56</v>
      </c>
      <c r="AM2005">
        <v>87</v>
      </c>
    </row>
    <row r="2006" spans="1:39" x14ac:dyDescent="0.15">
      <c r="A2006" t="s">
        <v>228</v>
      </c>
      <c r="B2006">
        <v>30</v>
      </c>
      <c r="C2006">
        <v>2</v>
      </c>
      <c r="D2006">
        <v>2</v>
      </c>
      <c r="E2006" t="s">
        <v>29</v>
      </c>
      <c r="F2006" t="s">
        <v>206</v>
      </c>
      <c r="G2006">
        <v>419</v>
      </c>
      <c r="H2006">
        <v>1052</v>
      </c>
      <c r="I2006">
        <v>2702</v>
      </c>
      <c r="J2006">
        <v>155735.32</v>
      </c>
      <c r="K2006">
        <v>108824.53</v>
      </c>
      <c r="L2006">
        <v>89964.15</v>
      </c>
      <c r="M2006">
        <v>47379.7575</v>
      </c>
      <c r="N2006">
        <v>419</v>
      </c>
      <c r="O2006">
        <v>483</v>
      </c>
      <c r="P2006">
        <v>1300</v>
      </c>
      <c r="Q2006">
        <v>77321.69</v>
      </c>
      <c r="R2006">
        <v>52306.37</v>
      </c>
      <c r="S2006">
        <v>35596.35</v>
      </c>
      <c r="T2006">
        <v>24617.688699999999</v>
      </c>
      <c r="U2006">
        <v>419</v>
      </c>
      <c r="V2006">
        <v>569</v>
      </c>
      <c r="W2006">
        <v>1402</v>
      </c>
      <c r="X2006">
        <v>78413.63</v>
      </c>
      <c r="Y2006">
        <v>56518.16</v>
      </c>
      <c r="Z2006">
        <v>54367.8</v>
      </c>
      <c r="AA2006">
        <v>22762.068800000001</v>
      </c>
      <c r="AB2006">
        <v>404</v>
      </c>
      <c r="AC2006">
        <v>411</v>
      </c>
      <c r="AD2006">
        <v>285</v>
      </c>
      <c r="AE2006">
        <v>401</v>
      </c>
      <c r="AF2006">
        <v>404</v>
      </c>
      <c r="AG2006">
        <v>411</v>
      </c>
      <c r="AH2006">
        <v>285</v>
      </c>
      <c r="AI2006">
        <v>401</v>
      </c>
      <c r="AJ2006">
        <v>404</v>
      </c>
      <c r="AK2006">
        <v>411</v>
      </c>
      <c r="AL2006">
        <v>285</v>
      </c>
      <c r="AM2006">
        <v>401</v>
      </c>
    </row>
    <row r="2007" spans="1:39" x14ac:dyDescent="0.15">
      <c r="A2007" t="s">
        <v>228</v>
      </c>
      <c r="B2007">
        <v>30</v>
      </c>
      <c r="C2007">
        <v>2</v>
      </c>
      <c r="D2007">
        <v>2</v>
      </c>
      <c r="E2007" t="s">
        <v>32</v>
      </c>
      <c r="F2007" t="s">
        <v>206</v>
      </c>
      <c r="G2007">
        <v>73</v>
      </c>
      <c r="H2007">
        <v>187</v>
      </c>
      <c r="I2007">
        <v>534</v>
      </c>
      <c r="J2007">
        <v>30492.799999999999</v>
      </c>
      <c r="K2007">
        <v>21144.57</v>
      </c>
      <c r="L2007">
        <v>18431.88</v>
      </c>
      <c r="M2007">
        <v>8993.7641000000003</v>
      </c>
      <c r="N2007">
        <v>73</v>
      </c>
      <c r="O2007">
        <v>80</v>
      </c>
      <c r="P2007">
        <v>218</v>
      </c>
      <c r="Q2007">
        <v>12478.69</v>
      </c>
      <c r="R2007">
        <v>8474.94</v>
      </c>
      <c r="S2007">
        <v>6232.85</v>
      </c>
      <c r="T2007">
        <v>3840.8312999999998</v>
      </c>
      <c r="U2007">
        <v>73</v>
      </c>
      <c r="V2007">
        <v>107</v>
      </c>
      <c r="W2007">
        <v>316</v>
      </c>
      <c r="X2007">
        <v>18014.11</v>
      </c>
      <c r="Y2007">
        <v>12669.63</v>
      </c>
      <c r="Z2007">
        <v>12199.03</v>
      </c>
      <c r="AA2007">
        <v>5152.9327999999996</v>
      </c>
      <c r="AB2007">
        <v>72</v>
      </c>
      <c r="AC2007">
        <v>72</v>
      </c>
      <c r="AD2007">
        <v>54</v>
      </c>
      <c r="AE2007">
        <v>71</v>
      </c>
      <c r="AF2007">
        <v>72</v>
      </c>
      <c r="AG2007">
        <v>72</v>
      </c>
      <c r="AH2007">
        <v>54</v>
      </c>
      <c r="AI2007">
        <v>71</v>
      </c>
      <c r="AJ2007">
        <v>72</v>
      </c>
      <c r="AK2007">
        <v>72</v>
      </c>
      <c r="AL2007">
        <v>54</v>
      </c>
      <c r="AM2007">
        <v>71</v>
      </c>
    </row>
    <row r="2008" spans="1:39" x14ac:dyDescent="0.15">
      <c r="A2008" t="s">
        <v>228</v>
      </c>
      <c r="B2008">
        <v>70</v>
      </c>
      <c r="C2008">
        <v>1</v>
      </c>
      <c r="D2008">
        <v>0</v>
      </c>
      <c r="E2008" t="s">
        <v>28</v>
      </c>
      <c r="F2008" t="s">
        <v>206</v>
      </c>
      <c r="G2008">
        <v>19420</v>
      </c>
      <c r="H2008">
        <v>21571</v>
      </c>
      <c r="I2008">
        <v>46613</v>
      </c>
      <c r="J2008">
        <v>2712815.83</v>
      </c>
      <c r="K2008">
        <v>2033973.9</v>
      </c>
      <c r="L2008">
        <v>1880218.38</v>
      </c>
      <c r="M2008">
        <v>826312.69539999997</v>
      </c>
      <c r="N2008">
        <v>6850</v>
      </c>
      <c r="O2008">
        <v>7317</v>
      </c>
      <c r="P2008">
        <v>16625</v>
      </c>
      <c r="Q2008">
        <v>1010650.3</v>
      </c>
      <c r="R2008">
        <v>729911.97</v>
      </c>
      <c r="S2008">
        <v>656386.03</v>
      </c>
      <c r="T2008">
        <v>320238.92660000001</v>
      </c>
      <c r="U2008">
        <v>12570</v>
      </c>
      <c r="V2008">
        <v>14254</v>
      </c>
      <c r="W2008">
        <v>29988</v>
      </c>
      <c r="X2008">
        <v>1702165.53</v>
      </c>
      <c r="Y2008">
        <v>1304061.93</v>
      </c>
      <c r="Z2008">
        <v>1223832.3500000001</v>
      </c>
      <c r="AA2008">
        <v>506073.76880000002</v>
      </c>
      <c r="AB2008">
        <v>19237</v>
      </c>
      <c r="AC2008">
        <v>12570</v>
      </c>
      <c r="AD2008">
        <v>9319</v>
      </c>
      <c r="AE2008">
        <v>8130</v>
      </c>
      <c r="AF2008">
        <v>6803</v>
      </c>
      <c r="AG2008">
        <v>6575</v>
      </c>
      <c r="AH2008">
        <v>4799</v>
      </c>
      <c r="AI2008">
        <v>3488</v>
      </c>
      <c r="AJ2008">
        <v>12434</v>
      </c>
      <c r="AK2008">
        <v>5995</v>
      </c>
      <c r="AL2008">
        <v>4520</v>
      </c>
      <c r="AM2008">
        <v>4642</v>
      </c>
    </row>
    <row r="2009" spans="1:39" x14ac:dyDescent="0.15">
      <c r="A2009" t="s">
        <v>228</v>
      </c>
      <c r="B2009">
        <v>70</v>
      </c>
      <c r="C2009">
        <v>1</v>
      </c>
      <c r="D2009">
        <v>0</v>
      </c>
      <c r="E2009" t="s">
        <v>30</v>
      </c>
      <c r="F2009" t="s">
        <v>206</v>
      </c>
      <c r="G2009">
        <v>25</v>
      </c>
      <c r="H2009">
        <v>30</v>
      </c>
      <c r="I2009">
        <v>61</v>
      </c>
      <c r="J2009">
        <v>3467.71</v>
      </c>
      <c r="K2009">
        <v>2707.01</v>
      </c>
      <c r="L2009">
        <v>2354.7399999999998</v>
      </c>
      <c r="M2009">
        <v>1030.0817999999999</v>
      </c>
      <c r="N2009">
        <v>7</v>
      </c>
      <c r="O2009">
        <v>7</v>
      </c>
      <c r="P2009">
        <v>20</v>
      </c>
      <c r="Q2009">
        <v>1154.9000000000001</v>
      </c>
      <c r="R2009">
        <v>857.4</v>
      </c>
      <c r="S2009">
        <v>754.4</v>
      </c>
      <c r="T2009">
        <v>351.10180000000003</v>
      </c>
      <c r="U2009">
        <v>18</v>
      </c>
      <c r="V2009">
        <v>23</v>
      </c>
      <c r="W2009">
        <v>41</v>
      </c>
      <c r="X2009">
        <v>2312.81</v>
      </c>
      <c r="Y2009">
        <v>1849.61</v>
      </c>
      <c r="Z2009">
        <v>1600.34</v>
      </c>
      <c r="AA2009">
        <v>678.98</v>
      </c>
      <c r="AB2009">
        <v>25</v>
      </c>
      <c r="AC2009">
        <v>12</v>
      </c>
      <c r="AD2009">
        <v>8</v>
      </c>
      <c r="AE2009">
        <v>15</v>
      </c>
      <c r="AF2009">
        <v>7</v>
      </c>
      <c r="AG2009">
        <v>6</v>
      </c>
      <c r="AH2009">
        <v>5</v>
      </c>
      <c r="AI2009">
        <v>6</v>
      </c>
      <c r="AJ2009">
        <v>18</v>
      </c>
      <c r="AK2009">
        <v>6</v>
      </c>
      <c r="AL2009">
        <v>3</v>
      </c>
      <c r="AM2009">
        <v>9</v>
      </c>
    </row>
    <row r="2010" spans="1:39" x14ac:dyDescent="0.15">
      <c r="A2010" t="s">
        <v>228</v>
      </c>
      <c r="B2010">
        <v>70</v>
      </c>
      <c r="C2010">
        <v>1</v>
      </c>
      <c r="D2010">
        <v>0</v>
      </c>
      <c r="E2010" t="s">
        <v>29</v>
      </c>
      <c r="F2010" t="s">
        <v>206</v>
      </c>
      <c r="G2010">
        <v>100</v>
      </c>
      <c r="H2010">
        <v>123</v>
      </c>
      <c r="I2010">
        <v>279</v>
      </c>
      <c r="J2010">
        <v>15745.4</v>
      </c>
      <c r="K2010">
        <v>11088.21</v>
      </c>
      <c r="L2010">
        <v>10694.22</v>
      </c>
      <c r="M2010">
        <v>5190.8971000000001</v>
      </c>
      <c r="N2010">
        <v>54</v>
      </c>
      <c r="O2010">
        <v>68</v>
      </c>
      <c r="P2010">
        <v>157</v>
      </c>
      <c r="Q2010">
        <v>8774.1200000000008</v>
      </c>
      <c r="R2010">
        <v>5982.39</v>
      </c>
      <c r="S2010">
        <v>5782.94</v>
      </c>
      <c r="T2010">
        <v>3020.5545999999999</v>
      </c>
      <c r="U2010">
        <v>46</v>
      </c>
      <c r="V2010">
        <v>55</v>
      </c>
      <c r="W2010">
        <v>122</v>
      </c>
      <c r="X2010">
        <v>6971.28</v>
      </c>
      <c r="Y2010">
        <v>5105.82</v>
      </c>
      <c r="Z2010">
        <v>4911.28</v>
      </c>
      <c r="AA2010">
        <v>2170.3425000000002</v>
      </c>
      <c r="AB2010">
        <v>100</v>
      </c>
      <c r="AC2010">
        <v>78</v>
      </c>
      <c r="AD2010">
        <v>68</v>
      </c>
      <c r="AE2010">
        <v>62</v>
      </c>
      <c r="AF2010">
        <v>54</v>
      </c>
      <c r="AG2010">
        <v>50</v>
      </c>
      <c r="AH2010">
        <v>46</v>
      </c>
      <c r="AI2010">
        <v>38</v>
      </c>
      <c r="AJ2010">
        <v>46</v>
      </c>
      <c r="AK2010">
        <v>28</v>
      </c>
      <c r="AL2010">
        <v>22</v>
      </c>
      <c r="AM2010">
        <v>24</v>
      </c>
    </row>
    <row r="2011" spans="1:39" x14ac:dyDescent="0.15">
      <c r="A2011" t="s">
        <v>228</v>
      </c>
      <c r="B2011">
        <v>70</v>
      </c>
      <c r="C2011">
        <v>1</v>
      </c>
      <c r="D2011">
        <v>0</v>
      </c>
      <c r="E2011" t="s">
        <v>32</v>
      </c>
      <c r="F2011" t="s">
        <v>206</v>
      </c>
      <c r="G2011">
        <v>1260</v>
      </c>
      <c r="H2011">
        <v>1493</v>
      </c>
      <c r="I2011">
        <v>3684</v>
      </c>
      <c r="J2011">
        <v>211552.69</v>
      </c>
      <c r="K2011">
        <v>141433.07999999999</v>
      </c>
      <c r="L2011">
        <v>136768.81</v>
      </c>
      <c r="M2011">
        <v>63038.962500000001</v>
      </c>
      <c r="N2011">
        <v>185</v>
      </c>
      <c r="O2011">
        <v>214</v>
      </c>
      <c r="P2011">
        <v>517</v>
      </c>
      <c r="Q2011">
        <v>31772.47</v>
      </c>
      <c r="R2011">
        <v>20852.439999999999</v>
      </c>
      <c r="S2011">
        <v>19459.61</v>
      </c>
      <c r="T2011">
        <v>10306.4661</v>
      </c>
      <c r="U2011">
        <v>1075</v>
      </c>
      <c r="V2011">
        <v>1279</v>
      </c>
      <c r="W2011">
        <v>3167</v>
      </c>
      <c r="X2011">
        <v>179780.22</v>
      </c>
      <c r="Y2011">
        <v>120580.64</v>
      </c>
      <c r="Z2011">
        <v>117309.2</v>
      </c>
      <c r="AA2011">
        <v>52732.496400000004</v>
      </c>
      <c r="AB2011">
        <v>1254</v>
      </c>
      <c r="AC2011">
        <v>747</v>
      </c>
      <c r="AD2011">
        <v>611</v>
      </c>
      <c r="AE2011">
        <v>699</v>
      </c>
      <c r="AF2011">
        <v>184</v>
      </c>
      <c r="AG2011">
        <v>159</v>
      </c>
      <c r="AH2011">
        <v>139</v>
      </c>
      <c r="AI2011">
        <v>131</v>
      </c>
      <c r="AJ2011">
        <v>1070</v>
      </c>
      <c r="AK2011">
        <v>588</v>
      </c>
      <c r="AL2011">
        <v>472</v>
      </c>
      <c r="AM2011">
        <v>568</v>
      </c>
    </row>
    <row r="2012" spans="1:39" x14ac:dyDescent="0.15">
      <c r="A2012" t="s">
        <v>228</v>
      </c>
      <c r="B2012">
        <v>70</v>
      </c>
      <c r="C2012">
        <v>1</v>
      </c>
      <c r="D2012">
        <v>1</v>
      </c>
      <c r="E2012" t="s">
        <v>28</v>
      </c>
      <c r="F2012" t="s">
        <v>206</v>
      </c>
      <c r="G2012">
        <v>45035</v>
      </c>
      <c r="H2012">
        <v>53527</v>
      </c>
      <c r="I2012">
        <v>122581</v>
      </c>
      <c r="J2012">
        <v>6649698.4400000004</v>
      </c>
      <c r="K2012">
        <v>4929448.25</v>
      </c>
      <c r="L2012">
        <v>4602594.8899999997</v>
      </c>
      <c r="M2012">
        <v>2068635.7319</v>
      </c>
      <c r="N2012">
        <v>23628</v>
      </c>
      <c r="O2012">
        <v>26711</v>
      </c>
      <c r="P2012">
        <v>66741</v>
      </c>
      <c r="Q2012">
        <v>3602891.81</v>
      </c>
      <c r="R2012">
        <v>2617688.23</v>
      </c>
      <c r="S2012">
        <v>2417027.11</v>
      </c>
      <c r="T2012">
        <v>1178402.9401</v>
      </c>
      <c r="U2012">
        <v>21407</v>
      </c>
      <c r="V2012">
        <v>26816</v>
      </c>
      <c r="W2012">
        <v>55840</v>
      </c>
      <c r="X2012">
        <v>3046806.63</v>
      </c>
      <c r="Y2012">
        <v>2311760.02</v>
      </c>
      <c r="Z2012">
        <v>2185567.7799999998</v>
      </c>
      <c r="AA2012">
        <v>890232.79180000001</v>
      </c>
      <c r="AB2012">
        <v>43476</v>
      </c>
      <c r="AC2012">
        <v>41836</v>
      </c>
      <c r="AD2012">
        <v>27967</v>
      </c>
      <c r="AE2012">
        <v>38533</v>
      </c>
      <c r="AF2012">
        <v>23024</v>
      </c>
      <c r="AG2012">
        <v>23055</v>
      </c>
      <c r="AH2012">
        <v>17230</v>
      </c>
      <c r="AI2012">
        <v>20827</v>
      </c>
      <c r="AJ2012">
        <v>20452</v>
      </c>
      <c r="AK2012">
        <v>18781</v>
      </c>
      <c r="AL2012">
        <v>10737</v>
      </c>
      <c r="AM2012">
        <v>17706</v>
      </c>
    </row>
    <row r="2013" spans="1:39" x14ac:dyDescent="0.15">
      <c r="A2013" t="s">
        <v>228</v>
      </c>
      <c r="B2013">
        <v>70</v>
      </c>
      <c r="C2013">
        <v>1</v>
      </c>
      <c r="D2013">
        <v>1</v>
      </c>
      <c r="E2013" t="s">
        <v>30</v>
      </c>
      <c r="F2013" t="s">
        <v>206</v>
      </c>
      <c r="G2013">
        <v>4228</v>
      </c>
      <c r="H2013">
        <v>5068</v>
      </c>
      <c r="I2013">
        <v>11323</v>
      </c>
      <c r="J2013">
        <v>618417.56000000006</v>
      </c>
      <c r="K2013">
        <v>462740.44</v>
      </c>
      <c r="L2013">
        <v>427376.46</v>
      </c>
      <c r="M2013">
        <v>190942.12940000001</v>
      </c>
      <c r="N2013">
        <v>2087</v>
      </c>
      <c r="O2013">
        <v>2394</v>
      </c>
      <c r="P2013">
        <v>5815</v>
      </c>
      <c r="Q2013">
        <v>315028.93</v>
      </c>
      <c r="R2013">
        <v>230855.07</v>
      </c>
      <c r="S2013">
        <v>209098.42</v>
      </c>
      <c r="T2013">
        <v>102686.3621</v>
      </c>
      <c r="U2013">
        <v>2141</v>
      </c>
      <c r="V2013">
        <v>2674</v>
      </c>
      <c r="W2013">
        <v>5508</v>
      </c>
      <c r="X2013">
        <v>303388.63</v>
      </c>
      <c r="Y2013">
        <v>231885.37</v>
      </c>
      <c r="Z2013">
        <v>218278.04</v>
      </c>
      <c r="AA2013">
        <v>88255.767300000007</v>
      </c>
      <c r="AB2013">
        <v>4012</v>
      </c>
      <c r="AC2013">
        <v>4043</v>
      </c>
      <c r="AD2013">
        <v>2344</v>
      </c>
      <c r="AE2013">
        <v>4088</v>
      </c>
      <c r="AF2013">
        <v>1985</v>
      </c>
      <c r="AG2013">
        <v>2041</v>
      </c>
      <c r="AH2013">
        <v>1412</v>
      </c>
      <c r="AI2013">
        <v>2037</v>
      </c>
      <c r="AJ2013">
        <v>2027</v>
      </c>
      <c r="AK2013">
        <v>2002</v>
      </c>
      <c r="AL2013">
        <v>932</v>
      </c>
      <c r="AM2013">
        <v>2051</v>
      </c>
    </row>
    <row r="2014" spans="1:39" x14ac:dyDescent="0.15">
      <c r="A2014" t="s">
        <v>228</v>
      </c>
      <c r="B2014">
        <v>70</v>
      </c>
      <c r="C2014">
        <v>1</v>
      </c>
      <c r="D2014">
        <v>1</v>
      </c>
      <c r="E2014" t="s">
        <v>29</v>
      </c>
      <c r="F2014" t="s">
        <v>206</v>
      </c>
      <c r="G2014">
        <v>50109</v>
      </c>
      <c r="H2014">
        <v>62120</v>
      </c>
      <c r="I2014">
        <v>145707</v>
      </c>
      <c r="J2014">
        <v>7825073.79</v>
      </c>
      <c r="K2014">
        <v>5568954.25</v>
      </c>
      <c r="L2014">
        <v>5205486.3</v>
      </c>
      <c r="M2014">
        <v>2421286.8667000001</v>
      </c>
      <c r="N2014">
        <v>21840</v>
      </c>
      <c r="O2014">
        <v>25222</v>
      </c>
      <c r="P2014">
        <v>65882</v>
      </c>
      <c r="Q2014">
        <v>3525769.82</v>
      </c>
      <c r="R2014">
        <v>2449841.88</v>
      </c>
      <c r="S2014">
        <v>2258140.61</v>
      </c>
      <c r="T2014">
        <v>1159544.7457999999</v>
      </c>
      <c r="U2014">
        <v>28269</v>
      </c>
      <c r="V2014">
        <v>36898</v>
      </c>
      <c r="W2014">
        <v>79825</v>
      </c>
      <c r="X2014">
        <v>4299303.97</v>
      </c>
      <c r="Y2014">
        <v>3119112.37</v>
      </c>
      <c r="Z2014">
        <v>2947345.69</v>
      </c>
      <c r="AA2014">
        <v>1261742.1209</v>
      </c>
      <c r="AB2014">
        <v>48421</v>
      </c>
      <c r="AC2014">
        <v>48523</v>
      </c>
      <c r="AD2014">
        <v>33298</v>
      </c>
      <c r="AE2014">
        <v>48120</v>
      </c>
      <c r="AF2014">
        <v>21097</v>
      </c>
      <c r="AG2014">
        <v>21392</v>
      </c>
      <c r="AH2014">
        <v>16827</v>
      </c>
      <c r="AI2014">
        <v>21032</v>
      </c>
      <c r="AJ2014">
        <v>27324</v>
      </c>
      <c r="AK2014">
        <v>27131</v>
      </c>
      <c r="AL2014">
        <v>16471</v>
      </c>
      <c r="AM2014">
        <v>27088</v>
      </c>
    </row>
    <row r="2015" spans="1:39" x14ac:dyDescent="0.15">
      <c r="A2015" t="s">
        <v>228</v>
      </c>
      <c r="B2015">
        <v>70</v>
      </c>
      <c r="C2015">
        <v>1</v>
      </c>
      <c r="D2015">
        <v>1</v>
      </c>
      <c r="E2015" t="s">
        <v>31</v>
      </c>
      <c r="F2015" t="s">
        <v>206</v>
      </c>
      <c r="G2015">
        <v>2</v>
      </c>
      <c r="H2015">
        <v>4</v>
      </c>
      <c r="I2015">
        <v>4</v>
      </c>
      <c r="J2015">
        <v>228.97</v>
      </c>
      <c r="K2015">
        <v>159.15</v>
      </c>
      <c r="L2015">
        <v>159.15</v>
      </c>
      <c r="M2015">
        <v>73.610799999999998</v>
      </c>
      <c r="N2015">
        <v>1</v>
      </c>
      <c r="O2015">
        <v>2</v>
      </c>
      <c r="P2015">
        <v>2</v>
      </c>
      <c r="Q2015">
        <v>128.99</v>
      </c>
      <c r="R2015">
        <v>90.29</v>
      </c>
      <c r="S2015">
        <v>90.29</v>
      </c>
      <c r="T2015">
        <v>41.450800000000001</v>
      </c>
      <c r="U2015">
        <v>1</v>
      </c>
      <c r="V2015">
        <v>2</v>
      </c>
      <c r="W2015">
        <v>2</v>
      </c>
      <c r="X2015">
        <v>99.98</v>
      </c>
      <c r="Y2015">
        <v>68.86</v>
      </c>
      <c r="Z2015">
        <v>68.86</v>
      </c>
      <c r="AA2015">
        <v>32.159999999999997</v>
      </c>
      <c r="AB2015">
        <v>2</v>
      </c>
      <c r="AC2015">
        <v>2</v>
      </c>
      <c r="AD2015">
        <v>2</v>
      </c>
      <c r="AE2015">
        <v>2</v>
      </c>
      <c r="AF2015">
        <v>1</v>
      </c>
      <c r="AG2015">
        <v>1</v>
      </c>
      <c r="AH2015">
        <v>1</v>
      </c>
      <c r="AI2015">
        <v>1</v>
      </c>
      <c r="AJ2015">
        <v>1</v>
      </c>
      <c r="AK2015">
        <v>1</v>
      </c>
      <c r="AL2015">
        <v>1</v>
      </c>
      <c r="AM2015">
        <v>1</v>
      </c>
    </row>
    <row r="2016" spans="1:39" x14ac:dyDescent="0.15">
      <c r="A2016" t="s">
        <v>228</v>
      </c>
      <c r="B2016">
        <v>70</v>
      </c>
      <c r="C2016">
        <v>1</v>
      </c>
      <c r="D2016">
        <v>1</v>
      </c>
      <c r="E2016" t="s">
        <v>32</v>
      </c>
      <c r="F2016" t="s">
        <v>206</v>
      </c>
      <c r="G2016">
        <v>916</v>
      </c>
      <c r="H2016">
        <v>1133</v>
      </c>
      <c r="I2016">
        <v>2912</v>
      </c>
      <c r="J2016">
        <v>158206.29999999999</v>
      </c>
      <c r="K2016">
        <v>105352.76</v>
      </c>
      <c r="L2016">
        <v>101498.05</v>
      </c>
      <c r="M2016">
        <v>48973.380299999997</v>
      </c>
      <c r="N2016">
        <v>298</v>
      </c>
      <c r="O2016">
        <v>346</v>
      </c>
      <c r="P2016">
        <v>920</v>
      </c>
      <c r="Q2016">
        <v>50719.92</v>
      </c>
      <c r="R2016">
        <v>33794.68</v>
      </c>
      <c r="S2016">
        <v>31716.85</v>
      </c>
      <c r="T2016">
        <v>17460.675500000001</v>
      </c>
      <c r="U2016">
        <v>618</v>
      </c>
      <c r="V2016">
        <v>787</v>
      </c>
      <c r="W2016">
        <v>1992</v>
      </c>
      <c r="X2016">
        <v>107486.38</v>
      </c>
      <c r="Y2016">
        <v>71558.080000000002</v>
      </c>
      <c r="Z2016">
        <v>69781.2</v>
      </c>
      <c r="AA2016">
        <v>31512.7048</v>
      </c>
      <c r="AB2016">
        <v>904</v>
      </c>
      <c r="AC2016">
        <v>832</v>
      </c>
      <c r="AD2016">
        <v>561</v>
      </c>
      <c r="AE2016">
        <v>798</v>
      </c>
      <c r="AF2016">
        <v>296</v>
      </c>
      <c r="AG2016">
        <v>273</v>
      </c>
      <c r="AH2016">
        <v>204</v>
      </c>
      <c r="AI2016">
        <v>271</v>
      </c>
      <c r="AJ2016">
        <v>608</v>
      </c>
      <c r="AK2016">
        <v>559</v>
      </c>
      <c r="AL2016">
        <v>357</v>
      </c>
      <c r="AM2016">
        <v>527</v>
      </c>
    </row>
    <row r="2017" spans="1:39" x14ac:dyDescent="0.15">
      <c r="A2017" t="s">
        <v>228</v>
      </c>
      <c r="B2017">
        <v>70</v>
      </c>
      <c r="C2017">
        <v>1</v>
      </c>
      <c r="D2017">
        <v>2</v>
      </c>
      <c r="E2017" t="s">
        <v>28</v>
      </c>
      <c r="F2017" t="s">
        <v>206</v>
      </c>
      <c r="G2017">
        <v>19927</v>
      </c>
      <c r="H2017">
        <v>22407</v>
      </c>
      <c r="I2017">
        <v>50460</v>
      </c>
      <c r="J2017">
        <v>2830456.14</v>
      </c>
      <c r="K2017">
        <v>2120698.67</v>
      </c>
      <c r="L2017">
        <v>1991904.13</v>
      </c>
      <c r="M2017">
        <v>861187.50809999998</v>
      </c>
      <c r="N2017">
        <v>7513</v>
      </c>
      <c r="O2017">
        <v>8106</v>
      </c>
      <c r="P2017">
        <v>19616</v>
      </c>
      <c r="Q2017">
        <v>1121748.93</v>
      </c>
      <c r="R2017">
        <v>812628.82</v>
      </c>
      <c r="S2017">
        <v>740049.7</v>
      </c>
      <c r="T2017">
        <v>362302.71169999999</v>
      </c>
      <c r="U2017">
        <v>12414</v>
      </c>
      <c r="V2017">
        <v>14301</v>
      </c>
      <c r="W2017">
        <v>30844</v>
      </c>
      <c r="X2017">
        <v>1708707.21</v>
      </c>
      <c r="Y2017">
        <v>1308069.8500000001</v>
      </c>
      <c r="Z2017">
        <v>1251854.43</v>
      </c>
      <c r="AA2017">
        <v>498884.79639999999</v>
      </c>
      <c r="AB2017">
        <v>19206</v>
      </c>
      <c r="AC2017">
        <v>16377</v>
      </c>
      <c r="AD2017">
        <v>7826</v>
      </c>
      <c r="AE2017">
        <v>15599</v>
      </c>
      <c r="AF2017">
        <v>7201</v>
      </c>
      <c r="AG2017">
        <v>7266</v>
      </c>
      <c r="AH2017">
        <v>4357</v>
      </c>
      <c r="AI2017">
        <v>6455</v>
      </c>
      <c r="AJ2017">
        <v>12005</v>
      </c>
      <c r="AK2017">
        <v>9111</v>
      </c>
      <c r="AL2017">
        <v>3469</v>
      </c>
      <c r="AM2017">
        <v>9144</v>
      </c>
    </row>
    <row r="2018" spans="1:39" x14ac:dyDescent="0.15">
      <c r="A2018" t="s">
        <v>228</v>
      </c>
      <c r="B2018">
        <v>70</v>
      </c>
      <c r="C2018">
        <v>1</v>
      </c>
      <c r="D2018">
        <v>2</v>
      </c>
      <c r="E2018" t="s">
        <v>30</v>
      </c>
      <c r="F2018" t="s">
        <v>206</v>
      </c>
      <c r="G2018">
        <v>2117</v>
      </c>
      <c r="H2018">
        <v>2409</v>
      </c>
      <c r="I2018">
        <v>5409</v>
      </c>
      <c r="J2018">
        <v>300812.48</v>
      </c>
      <c r="K2018">
        <v>225517.98</v>
      </c>
      <c r="L2018">
        <v>211248.7</v>
      </c>
      <c r="M2018">
        <v>91091.520000000004</v>
      </c>
      <c r="N2018">
        <v>684</v>
      </c>
      <c r="O2018">
        <v>763</v>
      </c>
      <c r="P2018">
        <v>1789</v>
      </c>
      <c r="Q2018">
        <v>102234.43</v>
      </c>
      <c r="R2018">
        <v>74455.5</v>
      </c>
      <c r="S2018">
        <v>67027.360000000001</v>
      </c>
      <c r="T2018">
        <v>33185.203500000003</v>
      </c>
      <c r="U2018">
        <v>1433</v>
      </c>
      <c r="V2018">
        <v>1646</v>
      </c>
      <c r="W2018">
        <v>3620</v>
      </c>
      <c r="X2018">
        <v>198578.05</v>
      </c>
      <c r="Y2018">
        <v>151062.48000000001</v>
      </c>
      <c r="Z2018">
        <v>144221.34</v>
      </c>
      <c r="AA2018">
        <v>57906.316500000001</v>
      </c>
      <c r="AB2018">
        <v>1992</v>
      </c>
      <c r="AC2018">
        <v>1840</v>
      </c>
      <c r="AD2018">
        <v>749</v>
      </c>
      <c r="AE2018">
        <v>2044</v>
      </c>
      <c r="AF2018">
        <v>634</v>
      </c>
      <c r="AG2018">
        <v>671</v>
      </c>
      <c r="AH2018">
        <v>387</v>
      </c>
      <c r="AI2018">
        <v>664</v>
      </c>
      <c r="AJ2018">
        <v>1358</v>
      </c>
      <c r="AK2018">
        <v>1169</v>
      </c>
      <c r="AL2018">
        <v>362</v>
      </c>
      <c r="AM2018">
        <v>1380</v>
      </c>
    </row>
    <row r="2019" spans="1:39" x14ac:dyDescent="0.15">
      <c r="A2019" t="s">
        <v>228</v>
      </c>
      <c r="B2019">
        <v>70</v>
      </c>
      <c r="C2019">
        <v>1</v>
      </c>
      <c r="D2019">
        <v>2</v>
      </c>
      <c r="E2019" t="s">
        <v>29</v>
      </c>
      <c r="F2019" t="s">
        <v>206</v>
      </c>
      <c r="G2019">
        <v>6779</v>
      </c>
      <c r="H2019">
        <v>7793</v>
      </c>
      <c r="I2019">
        <v>18615</v>
      </c>
      <c r="J2019">
        <v>1021452.88</v>
      </c>
      <c r="K2019">
        <v>733864.4</v>
      </c>
      <c r="L2019">
        <v>691798.7</v>
      </c>
      <c r="M2019">
        <v>318745.29920000001</v>
      </c>
      <c r="N2019">
        <v>2419</v>
      </c>
      <c r="O2019">
        <v>2612</v>
      </c>
      <c r="P2019">
        <v>6972</v>
      </c>
      <c r="Q2019">
        <v>379425.01</v>
      </c>
      <c r="R2019">
        <v>265278.09999999998</v>
      </c>
      <c r="S2019">
        <v>238927.06</v>
      </c>
      <c r="T2019">
        <v>129216.53290000001</v>
      </c>
      <c r="U2019">
        <v>4360</v>
      </c>
      <c r="V2019">
        <v>5181</v>
      </c>
      <c r="W2019">
        <v>11643</v>
      </c>
      <c r="X2019">
        <v>642027.87</v>
      </c>
      <c r="Y2019">
        <v>468586.3</v>
      </c>
      <c r="Z2019">
        <v>452871.64</v>
      </c>
      <c r="AA2019">
        <v>189528.76629999999</v>
      </c>
      <c r="AB2019">
        <v>6513</v>
      </c>
      <c r="AC2019">
        <v>6193</v>
      </c>
      <c r="AD2019">
        <v>2899</v>
      </c>
      <c r="AE2019">
        <v>6556</v>
      </c>
      <c r="AF2019">
        <v>2332</v>
      </c>
      <c r="AG2019">
        <v>2332</v>
      </c>
      <c r="AH2019">
        <v>1470</v>
      </c>
      <c r="AI2019">
        <v>2351</v>
      </c>
      <c r="AJ2019">
        <v>4181</v>
      </c>
      <c r="AK2019">
        <v>3861</v>
      </c>
      <c r="AL2019">
        <v>1429</v>
      </c>
      <c r="AM2019">
        <v>4205</v>
      </c>
    </row>
    <row r="2020" spans="1:39" x14ac:dyDescent="0.15">
      <c r="A2020" t="s">
        <v>228</v>
      </c>
      <c r="B2020">
        <v>70</v>
      </c>
      <c r="C2020">
        <v>1</v>
      </c>
      <c r="D2020">
        <v>2</v>
      </c>
      <c r="E2020" t="s">
        <v>32</v>
      </c>
      <c r="F2020" t="s">
        <v>206</v>
      </c>
      <c r="G2020">
        <v>776</v>
      </c>
      <c r="H2020">
        <v>913</v>
      </c>
      <c r="I2020">
        <v>2259</v>
      </c>
      <c r="J2020">
        <v>129890.33</v>
      </c>
      <c r="K2020">
        <v>86995.1</v>
      </c>
      <c r="L2020">
        <v>84475.42</v>
      </c>
      <c r="M2020">
        <v>38662.195299999999</v>
      </c>
      <c r="N2020">
        <v>170</v>
      </c>
      <c r="O2020">
        <v>180</v>
      </c>
      <c r="P2020">
        <v>470</v>
      </c>
      <c r="Q2020">
        <v>28435.63</v>
      </c>
      <c r="R2020">
        <v>18659.060000000001</v>
      </c>
      <c r="S2020">
        <v>17588.689999999999</v>
      </c>
      <c r="T2020">
        <v>9075.9112000000005</v>
      </c>
      <c r="U2020">
        <v>606</v>
      </c>
      <c r="V2020">
        <v>733</v>
      </c>
      <c r="W2020">
        <v>1789</v>
      </c>
      <c r="X2020">
        <v>101454.7</v>
      </c>
      <c r="Y2020">
        <v>68336.039999999994</v>
      </c>
      <c r="Z2020">
        <v>66886.73</v>
      </c>
      <c r="AA2020">
        <v>29586.284100000001</v>
      </c>
      <c r="AB2020">
        <v>756</v>
      </c>
      <c r="AC2020">
        <v>613</v>
      </c>
      <c r="AD2020">
        <v>307</v>
      </c>
      <c r="AE2020">
        <v>627</v>
      </c>
      <c r="AF2020">
        <v>166</v>
      </c>
      <c r="AG2020">
        <v>149</v>
      </c>
      <c r="AH2020">
        <v>98</v>
      </c>
      <c r="AI2020">
        <v>158</v>
      </c>
      <c r="AJ2020">
        <v>590</v>
      </c>
      <c r="AK2020">
        <v>464</v>
      </c>
      <c r="AL2020">
        <v>209</v>
      </c>
      <c r="AM2020">
        <v>469</v>
      </c>
    </row>
    <row r="2021" spans="1:39" x14ac:dyDescent="0.15">
      <c r="A2021" t="s">
        <v>228</v>
      </c>
      <c r="B2021">
        <v>70</v>
      </c>
      <c r="C2021">
        <v>2</v>
      </c>
      <c r="D2021">
        <v>0</v>
      </c>
      <c r="E2021" t="s">
        <v>28</v>
      </c>
      <c r="F2021" t="s">
        <v>206</v>
      </c>
      <c r="G2021">
        <v>395</v>
      </c>
      <c r="H2021">
        <v>835</v>
      </c>
      <c r="I2021">
        <v>1263</v>
      </c>
      <c r="J2021">
        <v>65537.919999999998</v>
      </c>
      <c r="K2021">
        <v>47580.53</v>
      </c>
      <c r="L2021">
        <v>36827.25</v>
      </c>
      <c r="M2021">
        <v>20916.276099999999</v>
      </c>
      <c r="N2021">
        <v>395</v>
      </c>
      <c r="O2021">
        <v>408</v>
      </c>
      <c r="P2021">
        <v>689</v>
      </c>
      <c r="Q2021">
        <v>36438.18</v>
      </c>
      <c r="R2021">
        <v>25556.48</v>
      </c>
      <c r="S2021">
        <v>16434.849999999999</v>
      </c>
      <c r="T2021">
        <v>11674.7462</v>
      </c>
      <c r="U2021">
        <v>395</v>
      </c>
      <c r="V2021">
        <v>427</v>
      </c>
      <c r="W2021">
        <v>574</v>
      </c>
      <c r="X2021">
        <v>29099.74</v>
      </c>
      <c r="Y2021">
        <v>22024.05</v>
      </c>
      <c r="Z2021">
        <v>20392.400000000001</v>
      </c>
      <c r="AA2021">
        <v>9241.5298999999995</v>
      </c>
      <c r="AB2021">
        <v>394</v>
      </c>
      <c r="AC2021">
        <v>386</v>
      </c>
      <c r="AD2021">
        <v>324</v>
      </c>
      <c r="AE2021">
        <v>290</v>
      </c>
      <c r="AF2021">
        <v>394</v>
      </c>
      <c r="AG2021">
        <v>386</v>
      </c>
      <c r="AH2021">
        <v>324</v>
      </c>
      <c r="AI2021">
        <v>290</v>
      </c>
      <c r="AJ2021">
        <v>394</v>
      </c>
      <c r="AK2021">
        <v>386</v>
      </c>
      <c r="AL2021">
        <v>324</v>
      </c>
      <c r="AM2021">
        <v>290</v>
      </c>
    </row>
    <row r="2022" spans="1:39" x14ac:dyDescent="0.15">
      <c r="A2022" t="s">
        <v>228</v>
      </c>
      <c r="B2022">
        <v>70</v>
      </c>
      <c r="C2022">
        <v>2</v>
      </c>
      <c r="D2022">
        <v>0</v>
      </c>
      <c r="E2022" t="s">
        <v>29</v>
      </c>
      <c r="F2022" t="s">
        <v>206</v>
      </c>
      <c r="G2022">
        <v>3</v>
      </c>
      <c r="H2022">
        <v>6</v>
      </c>
      <c r="I2022">
        <v>10</v>
      </c>
      <c r="J2022">
        <v>530.94000000000005</v>
      </c>
      <c r="K2022">
        <v>365.33</v>
      </c>
      <c r="L2022">
        <v>323.33999999999997</v>
      </c>
      <c r="M2022">
        <v>160.10290000000001</v>
      </c>
      <c r="N2022">
        <v>3</v>
      </c>
      <c r="O2022">
        <v>3</v>
      </c>
      <c r="P2022">
        <v>6</v>
      </c>
      <c r="Q2022">
        <v>311.97000000000003</v>
      </c>
      <c r="R2022">
        <v>213.7</v>
      </c>
      <c r="S2022">
        <v>171.71</v>
      </c>
      <c r="T2022">
        <v>91.432900000000004</v>
      </c>
      <c r="U2022">
        <v>3</v>
      </c>
      <c r="V2022">
        <v>3</v>
      </c>
      <c r="W2022">
        <v>4</v>
      </c>
      <c r="X2022">
        <v>218.97</v>
      </c>
      <c r="Y2022">
        <v>151.63</v>
      </c>
      <c r="Z2022">
        <v>151.63</v>
      </c>
      <c r="AA2022">
        <v>68.67</v>
      </c>
      <c r="AB2022">
        <v>3</v>
      </c>
      <c r="AC2022">
        <v>3</v>
      </c>
      <c r="AD2022">
        <v>3</v>
      </c>
      <c r="AE2022">
        <v>3</v>
      </c>
      <c r="AF2022">
        <v>3</v>
      </c>
      <c r="AG2022">
        <v>3</v>
      </c>
      <c r="AH2022">
        <v>3</v>
      </c>
      <c r="AI2022">
        <v>3</v>
      </c>
      <c r="AJ2022">
        <v>3</v>
      </c>
      <c r="AK2022">
        <v>3</v>
      </c>
      <c r="AL2022">
        <v>3</v>
      </c>
      <c r="AM2022">
        <v>3</v>
      </c>
    </row>
    <row r="2023" spans="1:39" x14ac:dyDescent="0.15">
      <c r="A2023" t="s">
        <v>228</v>
      </c>
      <c r="B2023">
        <v>70</v>
      </c>
      <c r="C2023">
        <v>2</v>
      </c>
      <c r="D2023">
        <v>0</v>
      </c>
      <c r="E2023" t="s">
        <v>32</v>
      </c>
      <c r="F2023" t="s">
        <v>206</v>
      </c>
      <c r="G2023">
        <v>21</v>
      </c>
      <c r="H2023">
        <v>45</v>
      </c>
      <c r="I2023">
        <v>68</v>
      </c>
      <c r="J2023">
        <v>3549.49</v>
      </c>
      <c r="K2023">
        <v>2460.0700000000002</v>
      </c>
      <c r="L2023">
        <v>2020.25</v>
      </c>
      <c r="M2023">
        <v>1084.3599999999999</v>
      </c>
      <c r="N2023">
        <v>21</v>
      </c>
      <c r="O2023">
        <v>22</v>
      </c>
      <c r="P2023">
        <v>33</v>
      </c>
      <c r="Q2023">
        <v>1771.82</v>
      </c>
      <c r="R2023">
        <v>1193.25</v>
      </c>
      <c r="S2023">
        <v>753.43</v>
      </c>
      <c r="T2023">
        <v>575.41549999999995</v>
      </c>
      <c r="U2023">
        <v>21</v>
      </c>
      <c r="V2023">
        <v>23</v>
      </c>
      <c r="W2023">
        <v>35</v>
      </c>
      <c r="X2023">
        <v>1777.67</v>
      </c>
      <c r="Y2023">
        <v>1266.82</v>
      </c>
      <c r="Z2023">
        <v>1266.82</v>
      </c>
      <c r="AA2023">
        <v>508.94450000000001</v>
      </c>
      <c r="AB2023">
        <v>20</v>
      </c>
      <c r="AC2023">
        <v>20</v>
      </c>
      <c r="AD2023">
        <v>18</v>
      </c>
      <c r="AE2023">
        <v>14</v>
      </c>
      <c r="AF2023">
        <v>20</v>
      </c>
      <c r="AG2023">
        <v>20</v>
      </c>
      <c r="AH2023">
        <v>18</v>
      </c>
      <c r="AI2023">
        <v>14</v>
      </c>
      <c r="AJ2023">
        <v>20</v>
      </c>
      <c r="AK2023">
        <v>20</v>
      </c>
      <c r="AL2023">
        <v>18</v>
      </c>
      <c r="AM2023">
        <v>14</v>
      </c>
    </row>
    <row r="2024" spans="1:39" x14ac:dyDescent="0.15">
      <c r="A2024" t="s">
        <v>228</v>
      </c>
      <c r="B2024">
        <v>70</v>
      </c>
      <c r="C2024">
        <v>2</v>
      </c>
      <c r="D2024">
        <v>1</v>
      </c>
      <c r="E2024" t="s">
        <v>28</v>
      </c>
      <c r="F2024" t="s">
        <v>206</v>
      </c>
      <c r="G2024">
        <v>2149</v>
      </c>
      <c r="H2024">
        <v>4662</v>
      </c>
      <c r="I2024">
        <v>7407</v>
      </c>
      <c r="J2024">
        <v>363193.71</v>
      </c>
      <c r="K2024">
        <v>264640.52</v>
      </c>
      <c r="L2024">
        <v>225158.75</v>
      </c>
      <c r="M2024">
        <v>116339.23050000001</v>
      </c>
      <c r="N2024">
        <v>2149</v>
      </c>
      <c r="O2024">
        <v>2292</v>
      </c>
      <c r="P2024">
        <v>4000</v>
      </c>
      <c r="Q2024">
        <v>197135.51</v>
      </c>
      <c r="R2024">
        <v>139863.82</v>
      </c>
      <c r="S2024">
        <v>108173.82</v>
      </c>
      <c r="T2024">
        <v>65419.397199999999</v>
      </c>
      <c r="U2024">
        <v>2149</v>
      </c>
      <c r="V2024">
        <v>2370</v>
      </c>
      <c r="W2024">
        <v>3407</v>
      </c>
      <c r="X2024">
        <v>166058.20000000001</v>
      </c>
      <c r="Y2024">
        <v>124776.7</v>
      </c>
      <c r="Z2024">
        <v>116984.93</v>
      </c>
      <c r="AA2024">
        <v>50919.833299999998</v>
      </c>
      <c r="AB2024">
        <v>2094</v>
      </c>
      <c r="AC2024">
        <v>2128</v>
      </c>
      <c r="AD2024">
        <v>1629</v>
      </c>
      <c r="AE2024">
        <v>2020</v>
      </c>
      <c r="AF2024">
        <v>2094</v>
      </c>
      <c r="AG2024">
        <v>2128</v>
      </c>
      <c r="AH2024">
        <v>1629</v>
      </c>
      <c r="AI2024">
        <v>2020</v>
      </c>
      <c r="AJ2024">
        <v>2094</v>
      </c>
      <c r="AK2024">
        <v>2128</v>
      </c>
      <c r="AL2024">
        <v>1629</v>
      </c>
      <c r="AM2024">
        <v>2020</v>
      </c>
    </row>
    <row r="2025" spans="1:39" x14ac:dyDescent="0.15">
      <c r="A2025" t="s">
        <v>228</v>
      </c>
      <c r="B2025">
        <v>70</v>
      </c>
      <c r="C2025">
        <v>2</v>
      </c>
      <c r="D2025">
        <v>1</v>
      </c>
      <c r="E2025" t="s">
        <v>30</v>
      </c>
      <c r="F2025" t="s">
        <v>206</v>
      </c>
      <c r="G2025">
        <v>216</v>
      </c>
      <c r="H2025">
        <v>470</v>
      </c>
      <c r="I2025">
        <v>729</v>
      </c>
      <c r="J2025">
        <v>36415.379999999997</v>
      </c>
      <c r="K2025">
        <v>26614.1</v>
      </c>
      <c r="L2025">
        <v>22402.799999999999</v>
      </c>
      <c r="M2025">
        <v>11875.025600000001</v>
      </c>
      <c r="N2025">
        <v>216</v>
      </c>
      <c r="O2025">
        <v>230</v>
      </c>
      <c r="P2025">
        <v>385</v>
      </c>
      <c r="Q2025">
        <v>20154.75</v>
      </c>
      <c r="R2025">
        <v>14285.64</v>
      </c>
      <c r="S2025">
        <v>10934.7</v>
      </c>
      <c r="T2025">
        <v>6836.8968999999997</v>
      </c>
      <c r="U2025">
        <v>216</v>
      </c>
      <c r="V2025">
        <v>240</v>
      </c>
      <c r="W2025">
        <v>344</v>
      </c>
      <c r="X2025">
        <v>16260.63</v>
      </c>
      <c r="Y2025">
        <v>12328.46</v>
      </c>
      <c r="Z2025">
        <v>11468.1</v>
      </c>
      <c r="AA2025">
        <v>5038.1287000000002</v>
      </c>
      <c r="AB2025">
        <v>204</v>
      </c>
      <c r="AC2025">
        <v>213</v>
      </c>
      <c r="AD2025">
        <v>160</v>
      </c>
      <c r="AE2025">
        <v>211</v>
      </c>
      <c r="AF2025">
        <v>204</v>
      </c>
      <c r="AG2025">
        <v>213</v>
      </c>
      <c r="AH2025">
        <v>160</v>
      </c>
      <c r="AI2025">
        <v>211</v>
      </c>
      <c r="AJ2025">
        <v>204</v>
      </c>
      <c r="AK2025">
        <v>213</v>
      </c>
      <c r="AL2025">
        <v>160</v>
      </c>
      <c r="AM2025">
        <v>211</v>
      </c>
    </row>
    <row r="2026" spans="1:39" x14ac:dyDescent="0.15">
      <c r="A2026" t="s">
        <v>228</v>
      </c>
      <c r="B2026">
        <v>70</v>
      </c>
      <c r="C2026">
        <v>2</v>
      </c>
      <c r="D2026">
        <v>1</v>
      </c>
      <c r="E2026" t="s">
        <v>29</v>
      </c>
      <c r="F2026" t="s">
        <v>206</v>
      </c>
      <c r="G2026">
        <v>3525</v>
      </c>
      <c r="H2026">
        <v>7824</v>
      </c>
      <c r="I2026">
        <v>12741</v>
      </c>
      <c r="J2026">
        <v>621691.73</v>
      </c>
      <c r="K2026">
        <v>433949.48</v>
      </c>
      <c r="L2026">
        <v>373438.76</v>
      </c>
      <c r="M2026">
        <v>198727.76990000001</v>
      </c>
      <c r="N2026">
        <v>3525</v>
      </c>
      <c r="O2026">
        <v>3823</v>
      </c>
      <c r="P2026">
        <v>6828</v>
      </c>
      <c r="Q2026">
        <v>340116.56</v>
      </c>
      <c r="R2026">
        <v>230779.18</v>
      </c>
      <c r="S2026">
        <v>183069.2</v>
      </c>
      <c r="T2026">
        <v>112598.3078</v>
      </c>
      <c r="U2026">
        <v>3525</v>
      </c>
      <c r="V2026">
        <v>4001</v>
      </c>
      <c r="W2026">
        <v>5913</v>
      </c>
      <c r="X2026">
        <v>281575.17</v>
      </c>
      <c r="Y2026">
        <v>203170.3</v>
      </c>
      <c r="Z2026">
        <v>190369.56</v>
      </c>
      <c r="AA2026">
        <v>86129.462100000004</v>
      </c>
      <c r="AB2026">
        <v>3386</v>
      </c>
      <c r="AC2026">
        <v>3504</v>
      </c>
      <c r="AD2026">
        <v>2849</v>
      </c>
      <c r="AE2026">
        <v>3422</v>
      </c>
      <c r="AF2026">
        <v>3386</v>
      </c>
      <c r="AG2026">
        <v>3504</v>
      </c>
      <c r="AH2026">
        <v>2849</v>
      </c>
      <c r="AI2026">
        <v>3422</v>
      </c>
      <c r="AJ2026">
        <v>3386</v>
      </c>
      <c r="AK2026">
        <v>3504</v>
      </c>
      <c r="AL2026">
        <v>2849</v>
      </c>
      <c r="AM2026">
        <v>3422</v>
      </c>
    </row>
    <row r="2027" spans="1:39" x14ac:dyDescent="0.15">
      <c r="A2027" t="s">
        <v>228</v>
      </c>
      <c r="B2027">
        <v>70</v>
      </c>
      <c r="C2027">
        <v>2</v>
      </c>
      <c r="D2027">
        <v>1</v>
      </c>
      <c r="E2027" t="s">
        <v>32</v>
      </c>
      <c r="F2027" t="s">
        <v>206</v>
      </c>
      <c r="G2027">
        <v>58</v>
      </c>
      <c r="H2027">
        <v>134</v>
      </c>
      <c r="I2027">
        <v>220</v>
      </c>
      <c r="J2027">
        <v>11208.73</v>
      </c>
      <c r="K2027">
        <v>7586.07</v>
      </c>
      <c r="L2027">
        <v>6754.09</v>
      </c>
      <c r="M2027">
        <v>3630.7746000000002</v>
      </c>
      <c r="N2027">
        <v>58</v>
      </c>
      <c r="O2027">
        <v>64</v>
      </c>
      <c r="P2027">
        <v>103</v>
      </c>
      <c r="Q2027">
        <v>5594.35</v>
      </c>
      <c r="R2027">
        <v>3682.94</v>
      </c>
      <c r="S2027">
        <v>2939.75</v>
      </c>
      <c r="T2027">
        <v>1915.0313000000001</v>
      </c>
      <c r="U2027">
        <v>58</v>
      </c>
      <c r="V2027">
        <v>70</v>
      </c>
      <c r="W2027">
        <v>117</v>
      </c>
      <c r="X2027">
        <v>5614.38</v>
      </c>
      <c r="Y2027">
        <v>3903.13</v>
      </c>
      <c r="Z2027">
        <v>3814.34</v>
      </c>
      <c r="AA2027">
        <v>1715.7433000000001</v>
      </c>
      <c r="AB2027">
        <v>58</v>
      </c>
      <c r="AC2027">
        <v>57</v>
      </c>
      <c r="AD2027">
        <v>47</v>
      </c>
      <c r="AE2027">
        <v>52</v>
      </c>
      <c r="AF2027">
        <v>58</v>
      </c>
      <c r="AG2027">
        <v>57</v>
      </c>
      <c r="AH2027">
        <v>47</v>
      </c>
      <c r="AI2027">
        <v>52</v>
      </c>
      <c r="AJ2027">
        <v>58</v>
      </c>
      <c r="AK2027">
        <v>57</v>
      </c>
      <c r="AL2027">
        <v>47</v>
      </c>
      <c r="AM2027">
        <v>52</v>
      </c>
    </row>
    <row r="2028" spans="1:39" x14ac:dyDescent="0.15">
      <c r="A2028" t="s">
        <v>228</v>
      </c>
      <c r="B2028">
        <v>70</v>
      </c>
      <c r="C2028">
        <v>2</v>
      </c>
      <c r="D2028">
        <v>2</v>
      </c>
      <c r="E2028" t="s">
        <v>28</v>
      </c>
      <c r="F2028" t="s">
        <v>206</v>
      </c>
      <c r="G2028">
        <v>469</v>
      </c>
      <c r="H2028">
        <v>998</v>
      </c>
      <c r="I2028">
        <v>1503</v>
      </c>
      <c r="J2028">
        <v>78355.5</v>
      </c>
      <c r="K2028">
        <v>56299.9</v>
      </c>
      <c r="L2028">
        <v>46886.55</v>
      </c>
      <c r="M2028">
        <v>24455.479599999999</v>
      </c>
      <c r="N2028">
        <v>469</v>
      </c>
      <c r="O2028">
        <v>494</v>
      </c>
      <c r="P2028">
        <v>803</v>
      </c>
      <c r="Q2028">
        <v>42429.42</v>
      </c>
      <c r="R2028">
        <v>29554.93</v>
      </c>
      <c r="S2028">
        <v>21051.93</v>
      </c>
      <c r="T2028">
        <v>13485.0352</v>
      </c>
      <c r="U2028">
        <v>469</v>
      </c>
      <c r="V2028">
        <v>504</v>
      </c>
      <c r="W2028">
        <v>700</v>
      </c>
      <c r="X2028">
        <v>35926.080000000002</v>
      </c>
      <c r="Y2028">
        <v>26744.97</v>
      </c>
      <c r="Z2028">
        <v>25834.62</v>
      </c>
      <c r="AA2028">
        <v>10970.4444</v>
      </c>
      <c r="AB2028">
        <v>442</v>
      </c>
      <c r="AC2028">
        <v>464</v>
      </c>
      <c r="AD2028">
        <v>326</v>
      </c>
      <c r="AE2028">
        <v>420</v>
      </c>
      <c r="AF2028">
        <v>442</v>
      </c>
      <c r="AG2028">
        <v>464</v>
      </c>
      <c r="AH2028">
        <v>326</v>
      </c>
      <c r="AI2028">
        <v>420</v>
      </c>
      <c r="AJ2028">
        <v>442</v>
      </c>
      <c r="AK2028">
        <v>464</v>
      </c>
      <c r="AL2028">
        <v>326</v>
      </c>
      <c r="AM2028">
        <v>420</v>
      </c>
    </row>
    <row r="2029" spans="1:39" x14ac:dyDescent="0.15">
      <c r="A2029" t="s">
        <v>228</v>
      </c>
      <c r="B2029">
        <v>70</v>
      </c>
      <c r="C2029">
        <v>2</v>
      </c>
      <c r="D2029">
        <v>2</v>
      </c>
      <c r="E2029" t="s">
        <v>30</v>
      </c>
      <c r="F2029" t="s">
        <v>206</v>
      </c>
      <c r="G2029">
        <v>42</v>
      </c>
      <c r="H2029">
        <v>90</v>
      </c>
      <c r="I2029">
        <v>146</v>
      </c>
      <c r="J2029">
        <v>7224.43</v>
      </c>
      <c r="K2029">
        <v>5204.74</v>
      </c>
      <c r="L2029">
        <v>4620.29</v>
      </c>
      <c r="M2029">
        <v>2369.3744999999999</v>
      </c>
      <c r="N2029">
        <v>42</v>
      </c>
      <c r="O2029">
        <v>45</v>
      </c>
      <c r="P2029">
        <v>79</v>
      </c>
      <c r="Q2029">
        <v>4089.49</v>
      </c>
      <c r="R2029">
        <v>2811.62</v>
      </c>
      <c r="S2029">
        <v>2306.17</v>
      </c>
      <c r="T2029">
        <v>1347.616</v>
      </c>
      <c r="U2029">
        <v>42</v>
      </c>
      <c r="V2029">
        <v>45</v>
      </c>
      <c r="W2029">
        <v>67</v>
      </c>
      <c r="X2029">
        <v>3134.94</v>
      </c>
      <c r="Y2029">
        <v>2393.12</v>
      </c>
      <c r="Z2029">
        <v>2314.12</v>
      </c>
      <c r="AA2029">
        <v>1021.7585</v>
      </c>
      <c r="AB2029">
        <v>41</v>
      </c>
      <c r="AC2029">
        <v>41</v>
      </c>
      <c r="AD2029">
        <v>25</v>
      </c>
      <c r="AE2029">
        <v>41</v>
      </c>
      <c r="AF2029">
        <v>41</v>
      </c>
      <c r="AG2029">
        <v>41</v>
      </c>
      <c r="AH2029">
        <v>25</v>
      </c>
      <c r="AI2029">
        <v>41</v>
      </c>
      <c r="AJ2029">
        <v>41</v>
      </c>
      <c r="AK2029">
        <v>41</v>
      </c>
      <c r="AL2029">
        <v>25</v>
      </c>
      <c r="AM2029">
        <v>41</v>
      </c>
    </row>
    <row r="2030" spans="1:39" x14ac:dyDescent="0.15">
      <c r="A2030" t="s">
        <v>228</v>
      </c>
      <c r="B2030">
        <v>70</v>
      </c>
      <c r="C2030">
        <v>2</v>
      </c>
      <c r="D2030">
        <v>2</v>
      </c>
      <c r="E2030" t="s">
        <v>29</v>
      </c>
      <c r="F2030" t="s">
        <v>206</v>
      </c>
      <c r="G2030">
        <v>198</v>
      </c>
      <c r="H2030">
        <v>428</v>
      </c>
      <c r="I2030">
        <v>709</v>
      </c>
      <c r="J2030">
        <v>34850.94</v>
      </c>
      <c r="K2030">
        <v>24464</v>
      </c>
      <c r="L2030">
        <v>20612.490000000002</v>
      </c>
      <c r="M2030">
        <v>11067.3694</v>
      </c>
      <c r="N2030">
        <v>198</v>
      </c>
      <c r="O2030">
        <v>204</v>
      </c>
      <c r="P2030">
        <v>383</v>
      </c>
      <c r="Q2030">
        <v>18872.89</v>
      </c>
      <c r="R2030">
        <v>12802.51</v>
      </c>
      <c r="S2030">
        <v>9189.56</v>
      </c>
      <c r="T2030">
        <v>6294.2165000000005</v>
      </c>
      <c r="U2030">
        <v>198</v>
      </c>
      <c r="V2030">
        <v>224</v>
      </c>
      <c r="W2030">
        <v>326</v>
      </c>
      <c r="X2030">
        <v>15978.05</v>
      </c>
      <c r="Y2030">
        <v>11661.49</v>
      </c>
      <c r="Z2030">
        <v>11422.93</v>
      </c>
      <c r="AA2030">
        <v>4773.1529</v>
      </c>
      <c r="AB2030">
        <v>192</v>
      </c>
      <c r="AC2030">
        <v>197</v>
      </c>
      <c r="AD2030">
        <v>141</v>
      </c>
      <c r="AE2030">
        <v>192</v>
      </c>
      <c r="AF2030">
        <v>192</v>
      </c>
      <c r="AG2030">
        <v>197</v>
      </c>
      <c r="AH2030">
        <v>141</v>
      </c>
      <c r="AI2030">
        <v>192</v>
      </c>
      <c r="AJ2030">
        <v>192</v>
      </c>
      <c r="AK2030">
        <v>197</v>
      </c>
      <c r="AL2030">
        <v>141</v>
      </c>
      <c r="AM2030">
        <v>192</v>
      </c>
    </row>
    <row r="2031" spans="1:39" x14ac:dyDescent="0.15">
      <c r="A2031" t="s">
        <v>228</v>
      </c>
      <c r="B2031">
        <v>70</v>
      </c>
      <c r="C2031">
        <v>2</v>
      </c>
      <c r="D2031">
        <v>2</v>
      </c>
      <c r="E2031" t="s">
        <v>32</v>
      </c>
      <c r="F2031" t="s">
        <v>206</v>
      </c>
      <c r="G2031">
        <v>18</v>
      </c>
      <c r="H2031">
        <v>38</v>
      </c>
      <c r="I2031">
        <v>59</v>
      </c>
      <c r="J2031">
        <v>3236.57</v>
      </c>
      <c r="K2031">
        <v>2189.29</v>
      </c>
      <c r="L2031">
        <v>1987.96</v>
      </c>
      <c r="M2031">
        <v>1067.1235999999999</v>
      </c>
      <c r="N2031">
        <v>18</v>
      </c>
      <c r="O2031">
        <v>18</v>
      </c>
      <c r="P2031">
        <v>24</v>
      </c>
      <c r="Q2031">
        <v>1329.81</v>
      </c>
      <c r="R2031">
        <v>912.83</v>
      </c>
      <c r="S2031">
        <v>808.6</v>
      </c>
      <c r="T2031">
        <v>487.1936</v>
      </c>
      <c r="U2031">
        <v>18</v>
      </c>
      <c r="V2031">
        <v>20</v>
      </c>
      <c r="W2031">
        <v>35</v>
      </c>
      <c r="X2031">
        <v>1906.76</v>
      </c>
      <c r="Y2031">
        <v>1276.46</v>
      </c>
      <c r="Z2031">
        <v>1179.3599999999999</v>
      </c>
      <c r="AA2031">
        <v>579.92999999999995</v>
      </c>
      <c r="AB2031">
        <v>18</v>
      </c>
      <c r="AC2031">
        <v>17</v>
      </c>
      <c r="AD2031">
        <v>13</v>
      </c>
      <c r="AE2031">
        <v>16</v>
      </c>
      <c r="AF2031">
        <v>18</v>
      </c>
      <c r="AG2031">
        <v>17</v>
      </c>
      <c r="AH2031">
        <v>13</v>
      </c>
      <c r="AI2031">
        <v>16</v>
      </c>
      <c r="AJ2031">
        <v>18</v>
      </c>
      <c r="AK2031">
        <v>17</v>
      </c>
      <c r="AL2031">
        <v>13</v>
      </c>
      <c r="AM2031">
        <v>16</v>
      </c>
    </row>
    <row r="2032" spans="1:39" x14ac:dyDescent="0.15">
      <c r="A2032" t="s">
        <v>228</v>
      </c>
      <c r="B2032">
        <v>100</v>
      </c>
      <c r="C2032">
        <v>1</v>
      </c>
      <c r="D2032">
        <v>0</v>
      </c>
      <c r="E2032" t="s">
        <v>28</v>
      </c>
      <c r="F2032" t="s">
        <v>206</v>
      </c>
      <c r="G2032">
        <v>21784</v>
      </c>
      <c r="H2032">
        <v>22069</v>
      </c>
      <c r="I2032">
        <v>27265</v>
      </c>
      <c r="J2032">
        <v>1286820.94</v>
      </c>
      <c r="K2032">
        <v>939629.02</v>
      </c>
      <c r="L2032">
        <v>874279.24</v>
      </c>
      <c r="M2032">
        <v>406481.15600000002</v>
      </c>
      <c r="N2032">
        <v>6399</v>
      </c>
      <c r="O2032">
        <v>6462</v>
      </c>
      <c r="P2032">
        <v>7999</v>
      </c>
      <c r="Q2032">
        <v>403432.5</v>
      </c>
      <c r="R2032">
        <v>287743.73</v>
      </c>
      <c r="S2032">
        <v>264259.46999999997</v>
      </c>
      <c r="T2032">
        <v>128218.7331</v>
      </c>
      <c r="U2032">
        <v>15385</v>
      </c>
      <c r="V2032">
        <v>15607</v>
      </c>
      <c r="W2032">
        <v>19266</v>
      </c>
      <c r="X2032">
        <v>883388.44</v>
      </c>
      <c r="Y2032">
        <v>651885.29</v>
      </c>
      <c r="Z2032">
        <v>610019.77</v>
      </c>
      <c r="AA2032">
        <v>278262.42290000001</v>
      </c>
      <c r="AB2032">
        <v>21578</v>
      </c>
      <c r="AC2032">
        <v>13072</v>
      </c>
      <c r="AD2032">
        <v>9215</v>
      </c>
      <c r="AE2032">
        <v>7866</v>
      </c>
      <c r="AF2032">
        <v>6353</v>
      </c>
      <c r="AG2032">
        <v>6196</v>
      </c>
      <c r="AH2032">
        <v>4211</v>
      </c>
      <c r="AI2032">
        <v>2866</v>
      </c>
      <c r="AJ2032">
        <v>15225</v>
      </c>
      <c r="AK2032">
        <v>6876</v>
      </c>
      <c r="AL2032">
        <v>5004</v>
      </c>
      <c r="AM2032">
        <v>5000</v>
      </c>
    </row>
    <row r="2033" spans="1:39" x14ac:dyDescent="0.15">
      <c r="A2033" t="s">
        <v>228</v>
      </c>
      <c r="B2033">
        <v>100</v>
      </c>
      <c r="C2033">
        <v>1</v>
      </c>
      <c r="D2033">
        <v>0</v>
      </c>
      <c r="E2033" t="s">
        <v>30</v>
      </c>
      <c r="F2033" t="s">
        <v>206</v>
      </c>
      <c r="G2033">
        <v>20</v>
      </c>
      <c r="H2033">
        <v>20</v>
      </c>
      <c r="I2033">
        <v>21</v>
      </c>
      <c r="J2033">
        <v>1142.8800000000001</v>
      </c>
      <c r="K2033">
        <v>802.7</v>
      </c>
      <c r="L2033">
        <v>802.7</v>
      </c>
      <c r="M2033">
        <v>349.79079999999999</v>
      </c>
      <c r="N2033">
        <v>6</v>
      </c>
      <c r="O2033">
        <v>6</v>
      </c>
      <c r="P2033">
        <v>6</v>
      </c>
      <c r="Q2033">
        <v>347.96</v>
      </c>
      <c r="R2033">
        <v>265.01</v>
      </c>
      <c r="S2033">
        <v>265.01</v>
      </c>
      <c r="T2033">
        <v>112.4308</v>
      </c>
      <c r="U2033">
        <v>14</v>
      </c>
      <c r="V2033">
        <v>14</v>
      </c>
      <c r="W2033">
        <v>15</v>
      </c>
      <c r="X2033">
        <v>794.92</v>
      </c>
      <c r="Y2033">
        <v>537.69000000000005</v>
      </c>
      <c r="Z2033">
        <v>537.69000000000005</v>
      </c>
      <c r="AA2033">
        <v>237.36</v>
      </c>
      <c r="AB2033">
        <v>19</v>
      </c>
      <c r="AC2033">
        <v>13</v>
      </c>
      <c r="AD2033">
        <v>6</v>
      </c>
      <c r="AE2033">
        <v>9</v>
      </c>
      <c r="AF2033">
        <v>6</v>
      </c>
      <c r="AG2033">
        <v>6</v>
      </c>
      <c r="AH2033">
        <v>4</v>
      </c>
      <c r="AI2033">
        <v>4</v>
      </c>
      <c r="AJ2033">
        <v>13</v>
      </c>
      <c r="AK2033">
        <v>7</v>
      </c>
      <c r="AL2033">
        <v>2</v>
      </c>
      <c r="AM2033">
        <v>5</v>
      </c>
    </row>
    <row r="2034" spans="1:39" x14ac:dyDescent="0.15">
      <c r="A2034" t="s">
        <v>228</v>
      </c>
      <c r="B2034">
        <v>100</v>
      </c>
      <c r="C2034">
        <v>1</v>
      </c>
      <c r="D2034">
        <v>0</v>
      </c>
      <c r="E2034" t="s">
        <v>29</v>
      </c>
      <c r="F2034" t="s">
        <v>206</v>
      </c>
      <c r="G2034">
        <v>82</v>
      </c>
      <c r="H2034">
        <v>86</v>
      </c>
      <c r="I2034">
        <v>123</v>
      </c>
      <c r="J2034">
        <v>5106.01</v>
      </c>
      <c r="K2034">
        <v>3556.7</v>
      </c>
      <c r="L2034">
        <v>3347.98</v>
      </c>
      <c r="M2034">
        <v>1720.3021000000001</v>
      </c>
      <c r="N2034">
        <v>42</v>
      </c>
      <c r="O2034">
        <v>45</v>
      </c>
      <c r="P2034">
        <v>64</v>
      </c>
      <c r="Q2034">
        <v>2852.57</v>
      </c>
      <c r="R2034">
        <v>1889.16</v>
      </c>
      <c r="S2034">
        <v>1759.54</v>
      </c>
      <c r="T2034">
        <v>1036.2977000000001</v>
      </c>
      <c r="U2034">
        <v>40</v>
      </c>
      <c r="V2034">
        <v>41</v>
      </c>
      <c r="W2034">
        <v>59</v>
      </c>
      <c r="X2034">
        <v>2253.44</v>
      </c>
      <c r="Y2034">
        <v>1667.54</v>
      </c>
      <c r="Z2034">
        <v>1588.44</v>
      </c>
      <c r="AA2034">
        <v>684.00440000000003</v>
      </c>
      <c r="AB2034">
        <v>80</v>
      </c>
      <c r="AC2034">
        <v>62</v>
      </c>
      <c r="AD2034">
        <v>43</v>
      </c>
      <c r="AE2034">
        <v>44</v>
      </c>
      <c r="AF2034">
        <v>41</v>
      </c>
      <c r="AG2034">
        <v>42</v>
      </c>
      <c r="AH2034">
        <v>30</v>
      </c>
      <c r="AI2034">
        <v>27</v>
      </c>
      <c r="AJ2034">
        <v>39</v>
      </c>
      <c r="AK2034">
        <v>20</v>
      </c>
      <c r="AL2034">
        <v>13</v>
      </c>
      <c r="AM2034">
        <v>17</v>
      </c>
    </row>
    <row r="2035" spans="1:39" x14ac:dyDescent="0.15">
      <c r="A2035" t="s">
        <v>228</v>
      </c>
      <c r="B2035">
        <v>100</v>
      </c>
      <c r="C2035">
        <v>1</v>
      </c>
      <c r="D2035">
        <v>0</v>
      </c>
      <c r="E2035" t="s">
        <v>32</v>
      </c>
      <c r="F2035" t="s">
        <v>206</v>
      </c>
      <c r="G2035">
        <v>690</v>
      </c>
      <c r="H2035">
        <v>704</v>
      </c>
      <c r="I2035">
        <v>948</v>
      </c>
      <c r="J2035">
        <v>49513.31</v>
      </c>
      <c r="K2035">
        <v>32056.93</v>
      </c>
      <c r="L2035">
        <v>31657.3</v>
      </c>
      <c r="M2035">
        <v>15227.043</v>
      </c>
      <c r="N2035">
        <v>105</v>
      </c>
      <c r="O2035">
        <v>106</v>
      </c>
      <c r="P2035">
        <v>130</v>
      </c>
      <c r="Q2035">
        <v>7380.37</v>
      </c>
      <c r="R2035">
        <v>4835.49</v>
      </c>
      <c r="S2035">
        <v>4575.7</v>
      </c>
      <c r="T2035">
        <v>2238.7399</v>
      </c>
      <c r="U2035">
        <v>585</v>
      </c>
      <c r="V2035">
        <v>598</v>
      </c>
      <c r="W2035">
        <v>818</v>
      </c>
      <c r="X2035">
        <v>42132.94</v>
      </c>
      <c r="Y2035">
        <v>27221.439999999999</v>
      </c>
      <c r="Z2035">
        <v>27081.599999999999</v>
      </c>
      <c r="AA2035">
        <v>12988.303099999999</v>
      </c>
      <c r="AB2035">
        <v>688</v>
      </c>
      <c r="AC2035">
        <v>378</v>
      </c>
      <c r="AD2035">
        <v>311</v>
      </c>
      <c r="AE2035">
        <v>351</v>
      </c>
      <c r="AF2035">
        <v>105</v>
      </c>
      <c r="AG2035">
        <v>96</v>
      </c>
      <c r="AH2035">
        <v>85</v>
      </c>
      <c r="AI2035">
        <v>76</v>
      </c>
      <c r="AJ2035">
        <v>583</v>
      </c>
      <c r="AK2035">
        <v>282</v>
      </c>
      <c r="AL2035">
        <v>226</v>
      </c>
      <c r="AM2035">
        <v>275</v>
      </c>
    </row>
    <row r="2036" spans="1:39" x14ac:dyDescent="0.15">
      <c r="A2036" t="s">
        <v>228</v>
      </c>
      <c r="B2036">
        <v>100</v>
      </c>
      <c r="C2036">
        <v>1</v>
      </c>
      <c r="D2036">
        <v>1</v>
      </c>
      <c r="E2036" t="s">
        <v>28</v>
      </c>
      <c r="F2036" t="s">
        <v>206</v>
      </c>
      <c r="G2036">
        <v>32546</v>
      </c>
      <c r="H2036">
        <v>33432</v>
      </c>
      <c r="I2036">
        <v>43711</v>
      </c>
      <c r="J2036">
        <v>1965674.56</v>
      </c>
      <c r="K2036">
        <v>1441412.62</v>
      </c>
      <c r="L2036">
        <v>1340207.55</v>
      </c>
      <c r="M2036">
        <v>636056.59180000005</v>
      </c>
      <c r="N2036">
        <v>14130</v>
      </c>
      <c r="O2036">
        <v>14420</v>
      </c>
      <c r="P2036">
        <v>19779</v>
      </c>
      <c r="Q2036">
        <v>887870.17</v>
      </c>
      <c r="R2036">
        <v>638323.39</v>
      </c>
      <c r="S2036">
        <v>596262.41</v>
      </c>
      <c r="T2036">
        <v>306601.01059999998</v>
      </c>
      <c r="U2036">
        <v>18416</v>
      </c>
      <c r="V2036">
        <v>19012</v>
      </c>
      <c r="W2036">
        <v>23932</v>
      </c>
      <c r="X2036">
        <v>1077804.3899999999</v>
      </c>
      <c r="Y2036">
        <v>803089.23</v>
      </c>
      <c r="Z2036">
        <v>743945.14</v>
      </c>
      <c r="AA2036">
        <v>329455.58120000002</v>
      </c>
      <c r="AB2036">
        <v>31385</v>
      </c>
      <c r="AC2036">
        <v>29620</v>
      </c>
      <c r="AD2036">
        <v>19210</v>
      </c>
      <c r="AE2036">
        <v>27434</v>
      </c>
      <c r="AF2036">
        <v>13730</v>
      </c>
      <c r="AG2036">
        <v>13722</v>
      </c>
      <c r="AH2036">
        <v>10212</v>
      </c>
      <c r="AI2036">
        <v>12430</v>
      </c>
      <c r="AJ2036">
        <v>17655</v>
      </c>
      <c r="AK2036">
        <v>15898</v>
      </c>
      <c r="AL2036">
        <v>8998</v>
      </c>
      <c r="AM2036">
        <v>15004</v>
      </c>
    </row>
    <row r="2037" spans="1:39" x14ac:dyDescent="0.15">
      <c r="A2037" t="s">
        <v>228</v>
      </c>
      <c r="B2037">
        <v>100</v>
      </c>
      <c r="C2037">
        <v>1</v>
      </c>
      <c r="D2037">
        <v>1</v>
      </c>
      <c r="E2037" t="s">
        <v>30</v>
      </c>
      <c r="F2037" t="s">
        <v>206</v>
      </c>
      <c r="G2037">
        <v>3052</v>
      </c>
      <c r="H2037">
        <v>3142</v>
      </c>
      <c r="I2037">
        <v>4064</v>
      </c>
      <c r="J2037">
        <v>185550.12</v>
      </c>
      <c r="K2037">
        <v>136941.71</v>
      </c>
      <c r="L2037">
        <v>125776.91</v>
      </c>
      <c r="M2037">
        <v>59209.8557</v>
      </c>
      <c r="N2037">
        <v>1278</v>
      </c>
      <c r="O2037">
        <v>1303</v>
      </c>
      <c r="P2037">
        <v>1765</v>
      </c>
      <c r="Q2037">
        <v>80335.55</v>
      </c>
      <c r="R2037">
        <v>58183.9</v>
      </c>
      <c r="S2037">
        <v>53821.36</v>
      </c>
      <c r="T2037">
        <v>26953.572800000002</v>
      </c>
      <c r="U2037">
        <v>1774</v>
      </c>
      <c r="V2037">
        <v>1839</v>
      </c>
      <c r="W2037">
        <v>2299</v>
      </c>
      <c r="X2037">
        <v>105214.57</v>
      </c>
      <c r="Y2037">
        <v>78757.81</v>
      </c>
      <c r="Z2037">
        <v>71955.55</v>
      </c>
      <c r="AA2037">
        <v>32256.282899999998</v>
      </c>
      <c r="AB2037">
        <v>2881</v>
      </c>
      <c r="AC2037">
        <v>2884</v>
      </c>
      <c r="AD2037">
        <v>1604</v>
      </c>
      <c r="AE2037">
        <v>2966</v>
      </c>
      <c r="AF2037">
        <v>1221</v>
      </c>
      <c r="AG2037">
        <v>1247</v>
      </c>
      <c r="AH2037">
        <v>859</v>
      </c>
      <c r="AI2037">
        <v>1239</v>
      </c>
      <c r="AJ2037">
        <v>1660</v>
      </c>
      <c r="AK2037">
        <v>1637</v>
      </c>
      <c r="AL2037">
        <v>745</v>
      </c>
      <c r="AM2037">
        <v>1727</v>
      </c>
    </row>
    <row r="2038" spans="1:39" x14ac:dyDescent="0.15">
      <c r="A2038" t="s">
        <v>228</v>
      </c>
      <c r="B2038">
        <v>100</v>
      </c>
      <c r="C2038">
        <v>1</v>
      </c>
      <c r="D2038">
        <v>1</v>
      </c>
      <c r="E2038" t="s">
        <v>29</v>
      </c>
      <c r="F2038" t="s">
        <v>206</v>
      </c>
      <c r="G2038">
        <v>31850</v>
      </c>
      <c r="H2038">
        <v>32947</v>
      </c>
      <c r="I2038">
        <v>44337</v>
      </c>
      <c r="J2038">
        <v>1999165.77</v>
      </c>
      <c r="K2038">
        <v>1415692.01</v>
      </c>
      <c r="L2038">
        <v>1312443.81</v>
      </c>
      <c r="M2038">
        <v>640917.06680000003</v>
      </c>
      <c r="N2038">
        <v>11545</v>
      </c>
      <c r="O2038">
        <v>11856</v>
      </c>
      <c r="P2038">
        <v>16810</v>
      </c>
      <c r="Q2038">
        <v>761649.29</v>
      </c>
      <c r="R2038">
        <v>525055.89</v>
      </c>
      <c r="S2038">
        <v>489080.2</v>
      </c>
      <c r="T2038">
        <v>261018.40229999999</v>
      </c>
      <c r="U2038">
        <v>20305</v>
      </c>
      <c r="V2038">
        <v>21091</v>
      </c>
      <c r="W2038">
        <v>27527</v>
      </c>
      <c r="X2038">
        <v>1237516.48</v>
      </c>
      <c r="Y2038">
        <v>890636.12</v>
      </c>
      <c r="Z2038">
        <v>823363.61</v>
      </c>
      <c r="AA2038">
        <v>379898.66450000001</v>
      </c>
      <c r="AB2038">
        <v>30800</v>
      </c>
      <c r="AC2038">
        <v>30610</v>
      </c>
      <c r="AD2038">
        <v>20235</v>
      </c>
      <c r="AE2038">
        <v>30640</v>
      </c>
      <c r="AF2038">
        <v>11171</v>
      </c>
      <c r="AG2038">
        <v>11251</v>
      </c>
      <c r="AH2038">
        <v>8740</v>
      </c>
      <c r="AI2038">
        <v>11170</v>
      </c>
      <c r="AJ2038">
        <v>19629</v>
      </c>
      <c r="AK2038">
        <v>19359</v>
      </c>
      <c r="AL2038">
        <v>11495</v>
      </c>
      <c r="AM2038">
        <v>19470</v>
      </c>
    </row>
    <row r="2039" spans="1:39" x14ac:dyDescent="0.15">
      <c r="A2039" t="s">
        <v>228</v>
      </c>
      <c r="B2039">
        <v>100</v>
      </c>
      <c r="C2039">
        <v>1</v>
      </c>
      <c r="D2039">
        <v>1</v>
      </c>
      <c r="E2039" t="s">
        <v>32</v>
      </c>
      <c r="F2039" t="s">
        <v>206</v>
      </c>
      <c r="G2039">
        <v>359</v>
      </c>
      <c r="H2039">
        <v>377</v>
      </c>
      <c r="I2039">
        <v>543</v>
      </c>
      <c r="J2039">
        <v>25986.75</v>
      </c>
      <c r="K2039">
        <v>17182.89</v>
      </c>
      <c r="L2039">
        <v>16942.97</v>
      </c>
      <c r="M2039">
        <v>8482.9146000000001</v>
      </c>
      <c r="N2039">
        <v>140</v>
      </c>
      <c r="O2039">
        <v>144</v>
      </c>
      <c r="P2039">
        <v>217</v>
      </c>
      <c r="Q2039">
        <v>9831.57</v>
      </c>
      <c r="R2039">
        <v>6559.6</v>
      </c>
      <c r="S2039">
        <v>6493.45</v>
      </c>
      <c r="T2039">
        <v>3505.4009999999998</v>
      </c>
      <c r="U2039">
        <v>219</v>
      </c>
      <c r="V2039">
        <v>233</v>
      </c>
      <c r="W2039">
        <v>326</v>
      </c>
      <c r="X2039">
        <v>16155.18</v>
      </c>
      <c r="Y2039">
        <v>10623.29</v>
      </c>
      <c r="Z2039">
        <v>10449.52</v>
      </c>
      <c r="AA2039">
        <v>4977.5136000000002</v>
      </c>
      <c r="AB2039">
        <v>352</v>
      </c>
      <c r="AC2039">
        <v>321</v>
      </c>
      <c r="AD2039">
        <v>215</v>
      </c>
      <c r="AE2039">
        <v>305</v>
      </c>
      <c r="AF2039">
        <v>136</v>
      </c>
      <c r="AG2039">
        <v>132</v>
      </c>
      <c r="AH2039">
        <v>99</v>
      </c>
      <c r="AI2039">
        <v>122</v>
      </c>
      <c r="AJ2039">
        <v>216</v>
      </c>
      <c r="AK2039">
        <v>189</v>
      </c>
      <c r="AL2039">
        <v>116</v>
      </c>
      <c r="AM2039">
        <v>183</v>
      </c>
    </row>
    <row r="2040" spans="1:39" x14ac:dyDescent="0.15">
      <c r="A2040" t="s">
        <v>228</v>
      </c>
      <c r="B2040">
        <v>100</v>
      </c>
      <c r="C2040">
        <v>1</v>
      </c>
      <c r="D2040">
        <v>2</v>
      </c>
      <c r="E2040" t="s">
        <v>28</v>
      </c>
      <c r="F2040" t="s">
        <v>206</v>
      </c>
      <c r="G2040">
        <v>19610</v>
      </c>
      <c r="H2040">
        <v>19890</v>
      </c>
      <c r="I2040">
        <v>25386</v>
      </c>
      <c r="J2040">
        <v>1155784.74</v>
      </c>
      <c r="K2040">
        <v>846596.43</v>
      </c>
      <c r="L2040">
        <v>801599.06</v>
      </c>
      <c r="M2040">
        <v>366841.8431</v>
      </c>
      <c r="N2040">
        <v>5809</v>
      </c>
      <c r="O2040">
        <v>5860</v>
      </c>
      <c r="P2040">
        <v>7824</v>
      </c>
      <c r="Q2040">
        <v>369335.64</v>
      </c>
      <c r="R2040">
        <v>261825.32</v>
      </c>
      <c r="S2040">
        <v>241387.59</v>
      </c>
      <c r="T2040">
        <v>123499.7549</v>
      </c>
      <c r="U2040">
        <v>13801</v>
      </c>
      <c r="V2040">
        <v>14030</v>
      </c>
      <c r="W2040">
        <v>17562</v>
      </c>
      <c r="X2040">
        <v>786449.1</v>
      </c>
      <c r="Y2040">
        <v>584771.11</v>
      </c>
      <c r="Z2040">
        <v>560211.47</v>
      </c>
      <c r="AA2040">
        <v>243342.0882</v>
      </c>
      <c r="AB2040">
        <v>18896</v>
      </c>
      <c r="AC2040">
        <v>15365</v>
      </c>
      <c r="AD2040">
        <v>6724</v>
      </c>
      <c r="AE2040">
        <v>14627</v>
      </c>
      <c r="AF2040">
        <v>5564</v>
      </c>
      <c r="AG2040">
        <v>5638</v>
      </c>
      <c r="AH2040">
        <v>3240</v>
      </c>
      <c r="AI2040">
        <v>4871</v>
      </c>
      <c r="AJ2040">
        <v>13332</v>
      </c>
      <c r="AK2040">
        <v>9727</v>
      </c>
      <c r="AL2040">
        <v>3484</v>
      </c>
      <c r="AM2040">
        <v>9756</v>
      </c>
    </row>
    <row r="2041" spans="1:39" x14ac:dyDescent="0.15">
      <c r="A2041" t="s">
        <v>228</v>
      </c>
      <c r="B2041">
        <v>100</v>
      </c>
      <c r="C2041">
        <v>1</v>
      </c>
      <c r="D2041">
        <v>2</v>
      </c>
      <c r="E2041" t="s">
        <v>30</v>
      </c>
      <c r="F2041" t="s">
        <v>206</v>
      </c>
      <c r="G2041">
        <v>2075</v>
      </c>
      <c r="H2041">
        <v>2114</v>
      </c>
      <c r="I2041">
        <v>2692</v>
      </c>
      <c r="J2041">
        <v>121637.05</v>
      </c>
      <c r="K2041">
        <v>89441.72</v>
      </c>
      <c r="L2041">
        <v>85231.87</v>
      </c>
      <c r="M2041">
        <v>38459.222000000002</v>
      </c>
      <c r="N2041">
        <v>512</v>
      </c>
      <c r="O2041">
        <v>519</v>
      </c>
      <c r="P2041">
        <v>681</v>
      </c>
      <c r="Q2041">
        <v>32726.05</v>
      </c>
      <c r="R2041">
        <v>23248.25</v>
      </c>
      <c r="S2041">
        <v>21275.03</v>
      </c>
      <c r="T2041">
        <v>10674.5453</v>
      </c>
      <c r="U2041">
        <v>1563</v>
      </c>
      <c r="V2041">
        <v>1595</v>
      </c>
      <c r="W2041">
        <v>2011</v>
      </c>
      <c r="X2041">
        <v>88911</v>
      </c>
      <c r="Y2041">
        <v>66193.47</v>
      </c>
      <c r="Z2041">
        <v>63956.84</v>
      </c>
      <c r="AA2041">
        <v>27784.6767</v>
      </c>
      <c r="AB2041">
        <v>1960</v>
      </c>
      <c r="AC2041">
        <v>1695</v>
      </c>
      <c r="AD2041">
        <v>658</v>
      </c>
      <c r="AE2041">
        <v>2006</v>
      </c>
      <c r="AF2041">
        <v>483</v>
      </c>
      <c r="AG2041">
        <v>496</v>
      </c>
      <c r="AH2041">
        <v>269</v>
      </c>
      <c r="AI2041">
        <v>496</v>
      </c>
      <c r="AJ2041">
        <v>1477</v>
      </c>
      <c r="AK2041">
        <v>1199</v>
      </c>
      <c r="AL2041">
        <v>389</v>
      </c>
      <c r="AM2041">
        <v>1510</v>
      </c>
    </row>
    <row r="2042" spans="1:39" x14ac:dyDescent="0.15">
      <c r="A2042" t="s">
        <v>228</v>
      </c>
      <c r="B2042">
        <v>100</v>
      </c>
      <c r="C2042">
        <v>1</v>
      </c>
      <c r="D2042">
        <v>2</v>
      </c>
      <c r="E2042" t="s">
        <v>29</v>
      </c>
      <c r="F2042" t="s">
        <v>206</v>
      </c>
      <c r="G2042">
        <v>5482</v>
      </c>
      <c r="H2042">
        <v>5614</v>
      </c>
      <c r="I2042">
        <v>7436</v>
      </c>
      <c r="J2042">
        <v>335302.87</v>
      </c>
      <c r="K2042">
        <v>237551.34</v>
      </c>
      <c r="L2042">
        <v>227470.25</v>
      </c>
      <c r="M2042">
        <v>107228.1686</v>
      </c>
      <c r="N2042">
        <v>1500</v>
      </c>
      <c r="O2042">
        <v>1523</v>
      </c>
      <c r="P2042">
        <v>2135</v>
      </c>
      <c r="Q2042">
        <v>98102.41</v>
      </c>
      <c r="R2042">
        <v>66726.929999999993</v>
      </c>
      <c r="S2042">
        <v>61209.72</v>
      </c>
      <c r="T2042">
        <v>33422.966699999997</v>
      </c>
      <c r="U2042">
        <v>3982</v>
      </c>
      <c r="V2042">
        <v>4091</v>
      </c>
      <c r="W2042">
        <v>5301</v>
      </c>
      <c r="X2042">
        <v>237200.46</v>
      </c>
      <c r="Y2042">
        <v>170824.41</v>
      </c>
      <c r="Z2042">
        <v>166260.53</v>
      </c>
      <c r="AA2042">
        <v>73805.2019</v>
      </c>
      <c r="AB2042">
        <v>5261</v>
      </c>
      <c r="AC2042">
        <v>4941</v>
      </c>
      <c r="AD2042">
        <v>2148</v>
      </c>
      <c r="AE2042">
        <v>5315</v>
      </c>
      <c r="AF2042">
        <v>1441</v>
      </c>
      <c r="AG2042">
        <v>1450</v>
      </c>
      <c r="AH2042">
        <v>925</v>
      </c>
      <c r="AI2042">
        <v>1455</v>
      </c>
      <c r="AJ2042">
        <v>3820</v>
      </c>
      <c r="AK2042">
        <v>3491</v>
      </c>
      <c r="AL2042">
        <v>1223</v>
      </c>
      <c r="AM2042">
        <v>3860</v>
      </c>
    </row>
    <row r="2043" spans="1:39" x14ac:dyDescent="0.15">
      <c r="A2043" t="s">
        <v>228</v>
      </c>
      <c r="B2043">
        <v>100</v>
      </c>
      <c r="C2043">
        <v>1</v>
      </c>
      <c r="D2043">
        <v>2</v>
      </c>
      <c r="E2043" t="s">
        <v>32</v>
      </c>
      <c r="F2043" t="s">
        <v>206</v>
      </c>
      <c r="G2043">
        <v>309</v>
      </c>
      <c r="H2043">
        <v>317</v>
      </c>
      <c r="I2043">
        <v>442</v>
      </c>
      <c r="J2043">
        <v>22353.759999999998</v>
      </c>
      <c r="K2043">
        <v>14584.24</v>
      </c>
      <c r="L2043">
        <v>14117.34</v>
      </c>
      <c r="M2043">
        <v>6937.5045</v>
      </c>
      <c r="N2043">
        <v>79</v>
      </c>
      <c r="O2043">
        <v>80</v>
      </c>
      <c r="P2043">
        <v>112</v>
      </c>
      <c r="Q2043">
        <v>5646.3</v>
      </c>
      <c r="R2043">
        <v>3672.18</v>
      </c>
      <c r="S2043">
        <v>3364.82</v>
      </c>
      <c r="T2043">
        <v>1907.3677</v>
      </c>
      <c r="U2043">
        <v>230</v>
      </c>
      <c r="V2043">
        <v>237</v>
      </c>
      <c r="W2043">
        <v>330</v>
      </c>
      <c r="X2043">
        <v>16707.46</v>
      </c>
      <c r="Y2043">
        <v>10912.06</v>
      </c>
      <c r="Z2043">
        <v>10752.52</v>
      </c>
      <c r="AA2043">
        <v>5030.1368000000002</v>
      </c>
      <c r="AB2043">
        <v>299</v>
      </c>
      <c r="AC2043">
        <v>239</v>
      </c>
      <c r="AD2043">
        <v>121</v>
      </c>
      <c r="AE2043">
        <v>251</v>
      </c>
      <c r="AF2043">
        <v>77</v>
      </c>
      <c r="AG2043">
        <v>70</v>
      </c>
      <c r="AH2043">
        <v>46</v>
      </c>
      <c r="AI2043">
        <v>73</v>
      </c>
      <c r="AJ2043">
        <v>222</v>
      </c>
      <c r="AK2043">
        <v>169</v>
      </c>
      <c r="AL2043">
        <v>75</v>
      </c>
      <c r="AM2043">
        <v>178</v>
      </c>
    </row>
    <row r="2044" spans="1:39" x14ac:dyDescent="0.15">
      <c r="A2044" t="s">
        <v>228</v>
      </c>
      <c r="B2044">
        <v>100</v>
      </c>
      <c r="C2044">
        <v>2</v>
      </c>
      <c r="D2044">
        <v>0</v>
      </c>
      <c r="E2044" t="s">
        <v>28</v>
      </c>
      <c r="F2044" t="s">
        <v>206</v>
      </c>
      <c r="G2044">
        <v>30</v>
      </c>
      <c r="H2044">
        <v>60</v>
      </c>
      <c r="I2044">
        <v>69</v>
      </c>
      <c r="J2044">
        <v>2312.91</v>
      </c>
      <c r="K2044">
        <v>1566.8</v>
      </c>
      <c r="L2044">
        <v>1277.0999999999999</v>
      </c>
      <c r="M2044">
        <v>864.4325</v>
      </c>
      <c r="N2044">
        <v>30</v>
      </c>
      <c r="O2044">
        <v>30</v>
      </c>
      <c r="P2044">
        <v>35</v>
      </c>
      <c r="Q2044">
        <v>1167.73</v>
      </c>
      <c r="R2044">
        <v>798.61</v>
      </c>
      <c r="S2044">
        <v>557.36</v>
      </c>
      <c r="T2044">
        <v>475.70850000000002</v>
      </c>
      <c r="U2044">
        <v>30</v>
      </c>
      <c r="V2044">
        <v>30</v>
      </c>
      <c r="W2044">
        <v>34</v>
      </c>
      <c r="X2044">
        <v>1145.18</v>
      </c>
      <c r="Y2044">
        <v>768.19</v>
      </c>
      <c r="Z2044">
        <v>719.74</v>
      </c>
      <c r="AA2044">
        <v>388.72399999999999</v>
      </c>
      <c r="AB2044">
        <v>30</v>
      </c>
      <c r="AC2044">
        <v>29</v>
      </c>
      <c r="AD2044">
        <v>19</v>
      </c>
      <c r="AE2044">
        <v>22</v>
      </c>
      <c r="AF2044">
        <v>30</v>
      </c>
      <c r="AG2044">
        <v>29</v>
      </c>
      <c r="AH2044">
        <v>19</v>
      </c>
      <c r="AI2044">
        <v>22</v>
      </c>
      <c r="AJ2044">
        <v>30</v>
      </c>
      <c r="AK2044">
        <v>29</v>
      </c>
      <c r="AL2044">
        <v>19</v>
      </c>
      <c r="AM2044">
        <v>22</v>
      </c>
    </row>
    <row r="2045" spans="1:39" x14ac:dyDescent="0.15">
      <c r="A2045" t="s">
        <v>228</v>
      </c>
      <c r="B2045">
        <v>100</v>
      </c>
      <c r="C2045">
        <v>2</v>
      </c>
      <c r="D2045">
        <v>0</v>
      </c>
      <c r="E2045" t="s">
        <v>32</v>
      </c>
      <c r="F2045" t="s">
        <v>206</v>
      </c>
      <c r="G2045">
        <v>2</v>
      </c>
      <c r="H2045">
        <v>4</v>
      </c>
      <c r="I2045">
        <v>5</v>
      </c>
      <c r="J2045">
        <v>189.95</v>
      </c>
      <c r="K2045">
        <v>124.2</v>
      </c>
      <c r="L2045">
        <v>124.2</v>
      </c>
      <c r="M2045">
        <v>68.467200000000005</v>
      </c>
      <c r="N2045">
        <v>2</v>
      </c>
      <c r="O2045">
        <v>2</v>
      </c>
      <c r="P2045">
        <v>3</v>
      </c>
      <c r="Q2045">
        <v>109.97</v>
      </c>
      <c r="R2045">
        <v>74.22</v>
      </c>
      <c r="S2045">
        <v>74.22</v>
      </c>
      <c r="T2045">
        <v>40.167200000000001</v>
      </c>
      <c r="U2045">
        <v>2</v>
      </c>
      <c r="V2045">
        <v>2</v>
      </c>
      <c r="W2045">
        <v>2</v>
      </c>
      <c r="X2045">
        <v>79.98</v>
      </c>
      <c r="Y2045">
        <v>49.98</v>
      </c>
      <c r="Z2045">
        <v>49.98</v>
      </c>
      <c r="AA2045">
        <v>28.3</v>
      </c>
      <c r="AB2045">
        <v>2</v>
      </c>
      <c r="AC2045">
        <v>2</v>
      </c>
      <c r="AD2045">
        <v>2</v>
      </c>
      <c r="AE2045">
        <v>2</v>
      </c>
      <c r="AF2045">
        <v>2</v>
      </c>
      <c r="AG2045">
        <v>2</v>
      </c>
      <c r="AH2045">
        <v>2</v>
      </c>
      <c r="AI2045">
        <v>2</v>
      </c>
      <c r="AJ2045">
        <v>2</v>
      </c>
      <c r="AK2045">
        <v>2</v>
      </c>
      <c r="AL2045">
        <v>2</v>
      </c>
      <c r="AM2045">
        <v>2</v>
      </c>
    </row>
    <row r="2046" spans="1:39" x14ac:dyDescent="0.15">
      <c r="A2046" t="s">
        <v>228</v>
      </c>
      <c r="B2046">
        <v>100</v>
      </c>
      <c r="C2046">
        <v>2</v>
      </c>
      <c r="D2046">
        <v>1</v>
      </c>
      <c r="E2046" t="s">
        <v>28</v>
      </c>
      <c r="F2046" t="s">
        <v>206</v>
      </c>
      <c r="G2046">
        <v>140</v>
      </c>
      <c r="H2046">
        <v>285</v>
      </c>
      <c r="I2046">
        <v>324</v>
      </c>
      <c r="J2046">
        <v>10596.18</v>
      </c>
      <c r="K2046">
        <v>7570.01</v>
      </c>
      <c r="L2046">
        <v>6346.78</v>
      </c>
      <c r="M2046">
        <v>4054.0848999999998</v>
      </c>
      <c r="N2046">
        <v>140</v>
      </c>
      <c r="O2046">
        <v>144</v>
      </c>
      <c r="P2046">
        <v>172</v>
      </c>
      <c r="Q2046">
        <v>5878.82</v>
      </c>
      <c r="R2046">
        <v>4080.96</v>
      </c>
      <c r="S2046">
        <v>3221.43</v>
      </c>
      <c r="T2046">
        <v>2398.3984</v>
      </c>
      <c r="U2046">
        <v>140</v>
      </c>
      <c r="V2046">
        <v>141</v>
      </c>
      <c r="W2046">
        <v>152</v>
      </c>
      <c r="X2046">
        <v>4717.3599999999997</v>
      </c>
      <c r="Y2046">
        <v>3489.05</v>
      </c>
      <c r="Z2046">
        <v>3125.35</v>
      </c>
      <c r="AA2046">
        <v>1655.6865</v>
      </c>
      <c r="AB2046">
        <v>137</v>
      </c>
      <c r="AC2046">
        <v>138</v>
      </c>
      <c r="AD2046">
        <v>108</v>
      </c>
      <c r="AE2046">
        <v>130</v>
      </c>
      <c r="AF2046">
        <v>137</v>
      </c>
      <c r="AG2046">
        <v>138</v>
      </c>
      <c r="AH2046">
        <v>108</v>
      </c>
      <c r="AI2046">
        <v>130</v>
      </c>
      <c r="AJ2046">
        <v>137</v>
      </c>
      <c r="AK2046">
        <v>138</v>
      </c>
      <c r="AL2046">
        <v>108</v>
      </c>
      <c r="AM2046">
        <v>130</v>
      </c>
    </row>
    <row r="2047" spans="1:39" x14ac:dyDescent="0.15">
      <c r="A2047" t="s">
        <v>228</v>
      </c>
      <c r="B2047">
        <v>100</v>
      </c>
      <c r="C2047">
        <v>2</v>
      </c>
      <c r="D2047">
        <v>1</v>
      </c>
      <c r="E2047" t="s">
        <v>30</v>
      </c>
      <c r="F2047" t="s">
        <v>206</v>
      </c>
      <c r="G2047">
        <v>12</v>
      </c>
      <c r="H2047">
        <v>24</v>
      </c>
      <c r="I2047">
        <v>29</v>
      </c>
      <c r="J2047">
        <v>951.78</v>
      </c>
      <c r="K2047">
        <v>683.5</v>
      </c>
      <c r="L2047">
        <v>539.29999999999995</v>
      </c>
      <c r="M2047">
        <v>429.9042</v>
      </c>
      <c r="N2047">
        <v>12</v>
      </c>
      <c r="O2047">
        <v>12</v>
      </c>
      <c r="P2047">
        <v>14</v>
      </c>
      <c r="Q2047">
        <v>512.88</v>
      </c>
      <c r="R2047">
        <v>363.55</v>
      </c>
      <c r="S2047">
        <v>219.35</v>
      </c>
      <c r="T2047">
        <v>257.86419999999998</v>
      </c>
      <c r="U2047">
        <v>12</v>
      </c>
      <c r="V2047">
        <v>12</v>
      </c>
      <c r="W2047">
        <v>15</v>
      </c>
      <c r="X2047">
        <v>438.9</v>
      </c>
      <c r="Y2047">
        <v>319.95</v>
      </c>
      <c r="Z2047">
        <v>319.95</v>
      </c>
      <c r="AA2047">
        <v>172.04</v>
      </c>
      <c r="AB2047">
        <v>9</v>
      </c>
      <c r="AC2047">
        <v>12</v>
      </c>
      <c r="AD2047">
        <v>12</v>
      </c>
      <c r="AE2047">
        <v>10</v>
      </c>
      <c r="AF2047">
        <v>9</v>
      </c>
      <c r="AG2047">
        <v>12</v>
      </c>
      <c r="AH2047">
        <v>12</v>
      </c>
      <c r="AI2047">
        <v>10</v>
      </c>
      <c r="AJ2047">
        <v>9</v>
      </c>
      <c r="AK2047">
        <v>12</v>
      </c>
      <c r="AL2047">
        <v>12</v>
      </c>
      <c r="AM2047">
        <v>10</v>
      </c>
    </row>
    <row r="2048" spans="1:39" x14ac:dyDescent="0.15">
      <c r="A2048" t="s">
        <v>228</v>
      </c>
      <c r="B2048">
        <v>100</v>
      </c>
      <c r="C2048">
        <v>2</v>
      </c>
      <c r="D2048">
        <v>1</v>
      </c>
      <c r="E2048" t="s">
        <v>29</v>
      </c>
      <c r="F2048" t="s">
        <v>206</v>
      </c>
      <c r="G2048">
        <v>238</v>
      </c>
      <c r="H2048">
        <v>482</v>
      </c>
      <c r="I2048">
        <v>585</v>
      </c>
      <c r="J2048">
        <v>18968.34</v>
      </c>
      <c r="K2048">
        <v>13149.67</v>
      </c>
      <c r="L2048">
        <v>11483.09</v>
      </c>
      <c r="M2048">
        <v>6756.2053999999998</v>
      </c>
      <c r="N2048">
        <v>238</v>
      </c>
      <c r="O2048">
        <v>240</v>
      </c>
      <c r="P2048">
        <v>291</v>
      </c>
      <c r="Q2048">
        <v>10317.030000000001</v>
      </c>
      <c r="R2048">
        <v>6949.92</v>
      </c>
      <c r="S2048">
        <v>5543.77</v>
      </c>
      <c r="T2048">
        <v>3844.8571999999999</v>
      </c>
      <c r="U2048">
        <v>238</v>
      </c>
      <c r="V2048">
        <v>242</v>
      </c>
      <c r="W2048">
        <v>294</v>
      </c>
      <c r="X2048">
        <v>8651.31</v>
      </c>
      <c r="Y2048">
        <v>6199.75</v>
      </c>
      <c r="Z2048">
        <v>5939.32</v>
      </c>
      <c r="AA2048">
        <v>2911.3481999999999</v>
      </c>
      <c r="AB2048">
        <v>235</v>
      </c>
      <c r="AC2048">
        <v>238</v>
      </c>
      <c r="AD2048">
        <v>190</v>
      </c>
      <c r="AE2048">
        <v>234</v>
      </c>
      <c r="AF2048">
        <v>235</v>
      </c>
      <c r="AG2048">
        <v>238</v>
      </c>
      <c r="AH2048">
        <v>190</v>
      </c>
      <c r="AI2048">
        <v>234</v>
      </c>
      <c r="AJ2048">
        <v>235</v>
      </c>
      <c r="AK2048">
        <v>238</v>
      </c>
      <c r="AL2048">
        <v>190</v>
      </c>
      <c r="AM2048">
        <v>234</v>
      </c>
    </row>
    <row r="2049" spans="1:39" x14ac:dyDescent="0.15">
      <c r="A2049" t="s">
        <v>228</v>
      </c>
      <c r="B2049">
        <v>100</v>
      </c>
      <c r="C2049">
        <v>2</v>
      </c>
      <c r="D2049">
        <v>1</v>
      </c>
      <c r="E2049" t="s">
        <v>31</v>
      </c>
      <c r="F2049" t="s">
        <v>206</v>
      </c>
      <c r="G2049">
        <v>1</v>
      </c>
      <c r="H2049">
        <v>2</v>
      </c>
      <c r="I2049">
        <v>2</v>
      </c>
      <c r="J2049">
        <v>68</v>
      </c>
      <c r="K2049">
        <v>58</v>
      </c>
      <c r="L2049">
        <v>58</v>
      </c>
      <c r="M2049">
        <v>15.782400000000001</v>
      </c>
      <c r="N2049">
        <v>1</v>
      </c>
      <c r="O2049">
        <v>1</v>
      </c>
      <c r="P2049">
        <v>1</v>
      </c>
      <c r="Q2049">
        <v>34</v>
      </c>
      <c r="R2049">
        <v>29</v>
      </c>
      <c r="S2049">
        <v>29</v>
      </c>
      <c r="T2049">
        <v>7.9623999999999997</v>
      </c>
      <c r="U2049">
        <v>1</v>
      </c>
      <c r="V2049">
        <v>1</v>
      </c>
      <c r="W2049">
        <v>1</v>
      </c>
      <c r="X2049">
        <v>34</v>
      </c>
      <c r="Y2049">
        <v>29</v>
      </c>
      <c r="Z2049">
        <v>29</v>
      </c>
      <c r="AA2049">
        <v>7.82</v>
      </c>
      <c r="AB2049">
        <v>1</v>
      </c>
      <c r="AC2049">
        <v>1</v>
      </c>
      <c r="AD2049">
        <v>1</v>
      </c>
      <c r="AE2049">
        <v>1</v>
      </c>
      <c r="AF2049">
        <v>1</v>
      </c>
      <c r="AG2049">
        <v>1</v>
      </c>
      <c r="AH2049">
        <v>1</v>
      </c>
      <c r="AI2049">
        <v>1</v>
      </c>
      <c r="AJ2049">
        <v>1</v>
      </c>
      <c r="AK2049">
        <v>1</v>
      </c>
      <c r="AL2049">
        <v>1</v>
      </c>
      <c r="AM2049">
        <v>1</v>
      </c>
    </row>
    <row r="2050" spans="1:39" x14ac:dyDescent="0.15">
      <c r="A2050" t="s">
        <v>228</v>
      </c>
      <c r="B2050">
        <v>100</v>
      </c>
      <c r="C2050">
        <v>2</v>
      </c>
      <c r="D2050">
        <v>1</v>
      </c>
      <c r="E2050" t="s">
        <v>32</v>
      </c>
      <c r="F2050" t="s">
        <v>206</v>
      </c>
      <c r="G2050">
        <v>4</v>
      </c>
      <c r="H2050">
        <v>8</v>
      </c>
      <c r="I2050">
        <v>8</v>
      </c>
      <c r="J2050">
        <v>310.93</v>
      </c>
      <c r="K2050">
        <v>211.44</v>
      </c>
      <c r="L2050">
        <v>211.44</v>
      </c>
      <c r="M2050">
        <v>127.0878</v>
      </c>
      <c r="N2050">
        <v>4</v>
      </c>
      <c r="O2050">
        <v>4</v>
      </c>
      <c r="P2050">
        <v>4</v>
      </c>
      <c r="Q2050">
        <v>126.96</v>
      </c>
      <c r="R2050">
        <v>86.11</v>
      </c>
      <c r="S2050">
        <v>86.11</v>
      </c>
      <c r="T2050">
        <v>55.087800000000001</v>
      </c>
      <c r="U2050">
        <v>4</v>
      </c>
      <c r="V2050">
        <v>4</v>
      </c>
      <c r="W2050">
        <v>4</v>
      </c>
      <c r="X2050">
        <v>183.97</v>
      </c>
      <c r="Y2050">
        <v>125.33</v>
      </c>
      <c r="Z2050">
        <v>125.33</v>
      </c>
      <c r="AA2050">
        <v>72</v>
      </c>
      <c r="AB2050">
        <v>4</v>
      </c>
      <c r="AC2050">
        <v>2</v>
      </c>
      <c r="AD2050">
        <v>2</v>
      </c>
      <c r="AE2050">
        <v>3</v>
      </c>
      <c r="AF2050">
        <v>4</v>
      </c>
      <c r="AG2050">
        <v>2</v>
      </c>
      <c r="AH2050">
        <v>2</v>
      </c>
      <c r="AI2050">
        <v>3</v>
      </c>
      <c r="AJ2050">
        <v>4</v>
      </c>
      <c r="AK2050">
        <v>2</v>
      </c>
      <c r="AL2050">
        <v>2</v>
      </c>
      <c r="AM2050">
        <v>3</v>
      </c>
    </row>
    <row r="2051" spans="1:39" x14ac:dyDescent="0.15">
      <c r="A2051" t="s">
        <v>228</v>
      </c>
      <c r="B2051">
        <v>100</v>
      </c>
      <c r="C2051">
        <v>2</v>
      </c>
      <c r="D2051">
        <v>2</v>
      </c>
      <c r="E2051" t="s">
        <v>28</v>
      </c>
      <c r="F2051" t="s">
        <v>206</v>
      </c>
      <c r="G2051">
        <v>41</v>
      </c>
      <c r="H2051">
        <v>82</v>
      </c>
      <c r="I2051">
        <v>98</v>
      </c>
      <c r="J2051">
        <v>3232.31</v>
      </c>
      <c r="K2051">
        <v>2343.39</v>
      </c>
      <c r="L2051">
        <v>2029.97</v>
      </c>
      <c r="M2051">
        <v>1142.4777999999999</v>
      </c>
      <c r="N2051">
        <v>41</v>
      </c>
      <c r="O2051">
        <v>41</v>
      </c>
      <c r="P2051">
        <v>52</v>
      </c>
      <c r="Q2051">
        <v>1712.64</v>
      </c>
      <c r="R2051">
        <v>1243.3399999999999</v>
      </c>
      <c r="S2051">
        <v>929.92</v>
      </c>
      <c r="T2051">
        <v>644.36779999999999</v>
      </c>
      <c r="U2051">
        <v>41</v>
      </c>
      <c r="V2051">
        <v>41</v>
      </c>
      <c r="W2051">
        <v>46</v>
      </c>
      <c r="X2051">
        <v>1519.67</v>
      </c>
      <c r="Y2051">
        <v>1100.05</v>
      </c>
      <c r="Z2051">
        <v>1100.05</v>
      </c>
      <c r="AA2051">
        <v>498.11</v>
      </c>
      <c r="AB2051">
        <v>41</v>
      </c>
      <c r="AC2051">
        <v>40</v>
      </c>
      <c r="AD2051">
        <v>30</v>
      </c>
      <c r="AE2051">
        <v>35</v>
      </c>
      <c r="AF2051">
        <v>41</v>
      </c>
      <c r="AG2051">
        <v>40</v>
      </c>
      <c r="AH2051">
        <v>30</v>
      </c>
      <c r="AI2051">
        <v>35</v>
      </c>
      <c r="AJ2051">
        <v>41</v>
      </c>
      <c r="AK2051">
        <v>40</v>
      </c>
      <c r="AL2051">
        <v>30</v>
      </c>
      <c r="AM2051">
        <v>35</v>
      </c>
    </row>
    <row r="2052" spans="1:39" x14ac:dyDescent="0.15">
      <c r="A2052" t="s">
        <v>228</v>
      </c>
      <c r="B2052">
        <v>100</v>
      </c>
      <c r="C2052">
        <v>2</v>
      </c>
      <c r="D2052">
        <v>2</v>
      </c>
      <c r="E2052" t="s">
        <v>30</v>
      </c>
      <c r="F2052" t="s">
        <v>206</v>
      </c>
      <c r="G2052">
        <v>3</v>
      </c>
      <c r="H2052">
        <v>6</v>
      </c>
      <c r="I2052">
        <v>7</v>
      </c>
      <c r="J2052">
        <v>290.97000000000003</v>
      </c>
      <c r="K2052">
        <v>187.59</v>
      </c>
      <c r="L2052">
        <v>146.12</v>
      </c>
      <c r="M2052">
        <v>69.61</v>
      </c>
      <c r="N2052">
        <v>3</v>
      </c>
      <c r="O2052">
        <v>3</v>
      </c>
      <c r="P2052">
        <v>4</v>
      </c>
      <c r="Q2052">
        <v>206.99</v>
      </c>
      <c r="R2052">
        <v>131.06</v>
      </c>
      <c r="S2052">
        <v>89.59</v>
      </c>
      <c r="T2052">
        <v>48.76</v>
      </c>
      <c r="U2052">
        <v>3</v>
      </c>
      <c r="V2052">
        <v>3</v>
      </c>
      <c r="W2052">
        <v>3</v>
      </c>
      <c r="X2052">
        <v>83.98</v>
      </c>
      <c r="Y2052">
        <v>56.53</v>
      </c>
      <c r="Z2052">
        <v>56.53</v>
      </c>
      <c r="AA2052">
        <v>20.85</v>
      </c>
      <c r="AB2052">
        <v>3</v>
      </c>
      <c r="AC2052">
        <v>3</v>
      </c>
      <c r="AD2052">
        <v>2</v>
      </c>
      <c r="AE2052">
        <v>3</v>
      </c>
      <c r="AF2052">
        <v>3</v>
      </c>
      <c r="AG2052">
        <v>3</v>
      </c>
      <c r="AH2052">
        <v>2</v>
      </c>
      <c r="AI2052">
        <v>3</v>
      </c>
      <c r="AJ2052">
        <v>3</v>
      </c>
      <c r="AK2052">
        <v>3</v>
      </c>
      <c r="AL2052">
        <v>2</v>
      </c>
      <c r="AM2052">
        <v>3</v>
      </c>
    </row>
    <row r="2053" spans="1:39" x14ac:dyDescent="0.15">
      <c r="A2053" t="s">
        <v>228</v>
      </c>
      <c r="B2053">
        <v>100</v>
      </c>
      <c r="C2053">
        <v>2</v>
      </c>
      <c r="D2053">
        <v>2</v>
      </c>
      <c r="E2053" t="s">
        <v>29</v>
      </c>
      <c r="F2053" t="s">
        <v>206</v>
      </c>
      <c r="G2053">
        <v>10</v>
      </c>
      <c r="H2053">
        <v>20</v>
      </c>
      <c r="I2053">
        <v>22</v>
      </c>
      <c r="J2053">
        <v>742.14</v>
      </c>
      <c r="K2053">
        <v>537.4</v>
      </c>
      <c r="L2053">
        <v>462.86</v>
      </c>
      <c r="M2053">
        <v>298.34109999999998</v>
      </c>
      <c r="N2053">
        <v>10</v>
      </c>
      <c r="O2053">
        <v>10</v>
      </c>
      <c r="P2053">
        <v>10</v>
      </c>
      <c r="Q2053">
        <v>402.94</v>
      </c>
      <c r="R2053">
        <v>275.12</v>
      </c>
      <c r="S2053">
        <v>200.58</v>
      </c>
      <c r="T2053">
        <v>188.4211</v>
      </c>
      <c r="U2053">
        <v>10</v>
      </c>
      <c r="V2053">
        <v>10</v>
      </c>
      <c r="W2053">
        <v>12</v>
      </c>
      <c r="X2053">
        <v>339.2</v>
      </c>
      <c r="Y2053">
        <v>262.27999999999997</v>
      </c>
      <c r="Z2053">
        <v>262.27999999999997</v>
      </c>
      <c r="AA2053">
        <v>109.92</v>
      </c>
      <c r="AB2053">
        <v>10</v>
      </c>
      <c r="AC2053">
        <v>10</v>
      </c>
      <c r="AD2053">
        <v>6</v>
      </c>
      <c r="AE2053">
        <v>10</v>
      </c>
      <c r="AF2053">
        <v>10</v>
      </c>
      <c r="AG2053">
        <v>10</v>
      </c>
      <c r="AH2053">
        <v>6</v>
      </c>
      <c r="AI2053">
        <v>10</v>
      </c>
      <c r="AJ2053">
        <v>10</v>
      </c>
      <c r="AK2053">
        <v>10</v>
      </c>
      <c r="AL2053">
        <v>6</v>
      </c>
      <c r="AM2053">
        <v>10</v>
      </c>
    </row>
    <row r="2054" spans="1:39" x14ac:dyDescent="0.15">
      <c r="A2054" t="s">
        <v>228</v>
      </c>
      <c r="B2054">
        <v>100</v>
      </c>
      <c r="C2054">
        <v>2</v>
      </c>
      <c r="D2054">
        <v>2</v>
      </c>
      <c r="E2054" t="s">
        <v>32</v>
      </c>
      <c r="F2054" t="s">
        <v>206</v>
      </c>
      <c r="G2054">
        <v>1</v>
      </c>
      <c r="H2054">
        <v>2</v>
      </c>
      <c r="I2054">
        <v>2</v>
      </c>
      <c r="J2054">
        <v>78</v>
      </c>
      <c r="K2054">
        <v>42.99</v>
      </c>
      <c r="L2054">
        <v>42.99</v>
      </c>
      <c r="M2054">
        <v>18.298999999999999</v>
      </c>
      <c r="N2054">
        <v>1</v>
      </c>
      <c r="O2054">
        <v>1</v>
      </c>
      <c r="P2054">
        <v>1</v>
      </c>
      <c r="Q2054">
        <v>39</v>
      </c>
      <c r="R2054">
        <v>18.420000000000002</v>
      </c>
      <c r="S2054">
        <v>18.420000000000002</v>
      </c>
      <c r="T2054">
        <v>9.1690000000000005</v>
      </c>
      <c r="U2054">
        <v>1</v>
      </c>
      <c r="V2054">
        <v>1</v>
      </c>
      <c r="W2054">
        <v>1</v>
      </c>
      <c r="X2054">
        <v>39</v>
      </c>
      <c r="Y2054">
        <v>24.57</v>
      </c>
      <c r="Z2054">
        <v>24.57</v>
      </c>
      <c r="AA2054">
        <v>9.1300000000000008</v>
      </c>
      <c r="AB2054">
        <v>1</v>
      </c>
      <c r="AC2054">
        <v>0</v>
      </c>
      <c r="AD2054">
        <v>0</v>
      </c>
      <c r="AE2054">
        <v>1</v>
      </c>
      <c r="AF2054">
        <v>1</v>
      </c>
      <c r="AG2054">
        <v>0</v>
      </c>
      <c r="AH2054">
        <v>0</v>
      </c>
      <c r="AI2054">
        <v>1</v>
      </c>
      <c r="AJ2054">
        <v>1</v>
      </c>
      <c r="AK2054">
        <v>0</v>
      </c>
      <c r="AL2054">
        <v>0</v>
      </c>
      <c r="AM2054">
        <v>1</v>
      </c>
    </row>
    <row r="2055" spans="1:39" x14ac:dyDescent="0.15">
      <c r="A2055" t="s">
        <v>229</v>
      </c>
      <c r="B2055">
        <v>-1</v>
      </c>
      <c r="C2055">
        <v>0</v>
      </c>
      <c r="D2055">
        <v>0</v>
      </c>
      <c r="E2055" t="s">
        <v>28</v>
      </c>
      <c r="F2055" t="s">
        <v>206</v>
      </c>
      <c r="G2055">
        <v>0</v>
      </c>
      <c r="H2055">
        <v>20509</v>
      </c>
      <c r="I2055">
        <v>39578</v>
      </c>
      <c r="J2055">
        <v>1898080.04</v>
      </c>
      <c r="K2055">
        <v>1511283.87</v>
      </c>
      <c r="L2055">
        <v>1445930.82</v>
      </c>
      <c r="M2055">
        <v>634077.74659999995</v>
      </c>
      <c r="N2055">
        <v>0</v>
      </c>
      <c r="O2055">
        <v>63</v>
      </c>
      <c r="P2055">
        <v>284</v>
      </c>
      <c r="Q2055">
        <v>13447.74</v>
      </c>
      <c r="R2055">
        <v>9638.14</v>
      </c>
      <c r="S2055">
        <v>9403.18</v>
      </c>
      <c r="T2055">
        <v>5213.3566000000001</v>
      </c>
      <c r="U2055">
        <v>0</v>
      </c>
      <c r="V2055">
        <v>20446</v>
      </c>
      <c r="W2055">
        <v>39294</v>
      </c>
      <c r="X2055">
        <v>1884632.3</v>
      </c>
      <c r="Y2055">
        <v>1501645.73</v>
      </c>
      <c r="Z2055">
        <v>1436527.64</v>
      </c>
      <c r="AA2055">
        <v>628864.39</v>
      </c>
      <c r="AB2055">
        <v>0</v>
      </c>
      <c r="AC2055">
        <v>0</v>
      </c>
      <c r="AD2055">
        <v>0</v>
      </c>
      <c r="AE2055">
        <v>0</v>
      </c>
      <c r="AF2055">
        <v>0</v>
      </c>
      <c r="AG2055">
        <v>0</v>
      </c>
      <c r="AH2055">
        <v>0</v>
      </c>
      <c r="AI2055">
        <v>0</v>
      </c>
      <c r="AJ2055">
        <v>0</v>
      </c>
      <c r="AK2055">
        <v>0</v>
      </c>
      <c r="AL2055">
        <v>0</v>
      </c>
      <c r="AM2055">
        <v>0</v>
      </c>
    </row>
    <row r="2056" spans="1:39" x14ac:dyDescent="0.15">
      <c r="A2056" t="s">
        <v>229</v>
      </c>
      <c r="B2056">
        <v>5</v>
      </c>
      <c r="C2056">
        <v>1</v>
      </c>
      <c r="D2056">
        <v>0</v>
      </c>
      <c r="E2056" t="s">
        <v>28</v>
      </c>
      <c r="F2056" t="s">
        <v>206</v>
      </c>
      <c r="G2056">
        <v>306</v>
      </c>
      <c r="H2056">
        <v>564</v>
      </c>
      <c r="I2056">
        <v>3713</v>
      </c>
      <c r="J2056">
        <v>211246.14</v>
      </c>
      <c r="K2056">
        <v>176206.49</v>
      </c>
      <c r="L2056">
        <v>157966.68</v>
      </c>
      <c r="M2056">
        <v>66930.898300000001</v>
      </c>
      <c r="N2056">
        <v>114</v>
      </c>
      <c r="O2056">
        <v>222</v>
      </c>
      <c r="P2056">
        <v>1674</v>
      </c>
      <c r="Q2056">
        <v>90505.17</v>
      </c>
      <c r="R2056">
        <v>72848.22</v>
      </c>
      <c r="S2056">
        <v>62195.64</v>
      </c>
      <c r="T2056">
        <v>32163.427</v>
      </c>
      <c r="U2056">
        <v>192</v>
      </c>
      <c r="V2056">
        <v>342</v>
      </c>
      <c r="W2056">
        <v>2039</v>
      </c>
      <c r="X2056">
        <v>120740.97</v>
      </c>
      <c r="Y2056">
        <v>103358.27</v>
      </c>
      <c r="Z2056">
        <v>95771.04</v>
      </c>
      <c r="AA2056">
        <v>34767.471299999997</v>
      </c>
      <c r="AB2056">
        <v>292</v>
      </c>
      <c r="AC2056">
        <v>236</v>
      </c>
      <c r="AD2056">
        <v>197</v>
      </c>
      <c r="AE2056">
        <v>179</v>
      </c>
      <c r="AF2056">
        <v>111</v>
      </c>
      <c r="AG2056">
        <v>112</v>
      </c>
      <c r="AH2056">
        <v>93</v>
      </c>
      <c r="AI2056">
        <v>75</v>
      </c>
      <c r="AJ2056">
        <v>181</v>
      </c>
      <c r="AK2056">
        <v>124</v>
      </c>
      <c r="AL2056">
        <v>104</v>
      </c>
      <c r="AM2056">
        <v>104</v>
      </c>
    </row>
    <row r="2057" spans="1:39" x14ac:dyDescent="0.15">
      <c r="A2057" t="s">
        <v>229</v>
      </c>
      <c r="B2057">
        <v>5</v>
      </c>
      <c r="C2057">
        <v>1</v>
      </c>
      <c r="D2057">
        <v>0</v>
      </c>
      <c r="E2057" t="s">
        <v>29</v>
      </c>
      <c r="F2057" t="s">
        <v>206</v>
      </c>
      <c r="G2057">
        <v>6</v>
      </c>
      <c r="H2057">
        <v>18</v>
      </c>
      <c r="I2057">
        <v>97</v>
      </c>
      <c r="J2057">
        <v>5176.3599999999997</v>
      </c>
      <c r="K2057">
        <v>4015.94</v>
      </c>
      <c r="L2057">
        <v>3798.94</v>
      </c>
      <c r="M2057">
        <v>1865.5216</v>
      </c>
      <c r="N2057">
        <v>2</v>
      </c>
      <c r="O2057">
        <v>6</v>
      </c>
      <c r="P2057">
        <v>48</v>
      </c>
      <c r="Q2057">
        <v>2069.5700000000002</v>
      </c>
      <c r="R2057">
        <v>1414.6</v>
      </c>
      <c r="S2057">
        <v>1414.6</v>
      </c>
      <c r="T2057">
        <v>887.04160000000002</v>
      </c>
      <c r="U2057">
        <v>4</v>
      </c>
      <c r="V2057">
        <v>12</v>
      </c>
      <c r="W2057">
        <v>49</v>
      </c>
      <c r="X2057">
        <v>3106.79</v>
      </c>
      <c r="Y2057">
        <v>2601.34</v>
      </c>
      <c r="Z2057">
        <v>2384.34</v>
      </c>
      <c r="AA2057">
        <v>978.48</v>
      </c>
      <c r="AB2057">
        <v>6</v>
      </c>
      <c r="AC2057">
        <v>5</v>
      </c>
      <c r="AD2057">
        <v>2</v>
      </c>
      <c r="AE2057">
        <v>5</v>
      </c>
      <c r="AF2057">
        <v>2</v>
      </c>
      <c r="AG2057">
        <v>2</v>
      </c>
      <c r="AH2057">
        <v>2</v>
      </c>
      <c r="AI2057">
        <v>2</v>
      </c>
      <c r="AJ2057">
        <v>4</v>
      </c>
      <c r="AK2057">
        <v>3</v>
      </c>
      <c r="AL2057">
        <v>0</v>
      </c>
      <c r="AM2057">
        <v>3</v>
      </c>
    </row>
    <row r="2058" spans="1:39" x14ac:dyDescent="0.15">
      <c r="A2058" t="s">
        <v>229</v>
      </c>
      <c r="B2058">
        <v>5</v>
      </c>
      <c r="C2058">
        <v>1</v>
      </c>
      <c r="D2058">
        <v>0</v>
      </c>
      <c r="E2058" t="s">
        <v>32</v>
      </c>
      <c r="F2058" t="s">
        <v>206</v>
      </c>
      <c r="G2058">
        <v>125</v>
      </c>
      <c r="H2058">
        <v>253</v>
      </c>
      <c r="I2058">
        <v>1687</v>
      </c>
      <c r="J2058">
        <v>92199.79</v>
      </c>
      <c r="K2058">
        <v>71765.88</v>
      </c>
      <c r="L2058">
        <v>67258.3</v>
      </c>
      <c r="M2058">
        <v>27964.215400000001</v>
      </c>
      <c r="N2058">
        <v>13</v>
      </c>
      <c r="O2058">
        <v>29</v>
      </c>
      <c r="P2058">
        <v>272</v>
      </c>
      <c r="Q2058">
        <v>11396.71</v>
      </c>
      <c r="R2058">
        <v>7798.98</v>
      </c>
      <c r="S2058">
        <v>6510.59</v>
      </c>
      <c r="T2058">
        <v>4809.4973</v>
      </c>
      <c r="U2058">
        <v>112</v>
      </c>
      <c r="V2058">
        <v>224</v>
      </c>
      <c r="W2058">
        <v>1415</v>
      </c>
      <c r="X2058">
        <v>80803.08</v>
      </c>
      <c r="Y2058">
        <v>63966.9</v>
      </c>
      <c r="Z2058">
        <v>60747.71</v>
      </c>
      <c r="AA2058">
        <v>23154.718099999998</v>
      </c>
      <c r="AB2058">
        <v>124</v>
      </c>
      <c r="AC2058">
        <v>93</v>
      </c>
      <c r="AD2058">
        <v>79</v>
      </c>
      <c r="AE2058">
        <v>84</v>
      </c>
      <c r="AF2058">
        <v>13</v>
      </c>
      <c r="AG2058">
        <v>13</v>
      </c>
      <c r="AH2058">
        <v>13</v>
      </c>
      <c r="AI2058">
        <v>9</v>
      </c>
      <c r="AJ2058">
        <v>111</v>
      </c>
      <c r="AK2058">
        <v>80</v>
      </c>
      <c r="AL2058">
        <v>66</v>
      </c>
      <c r="AM2058">
        <v>75</v>
      </c>
    </row>
    <row r="2059" spans="1:39" x14ac:dyDescent="0.15">
      <c r="A2059" t="s">
        <v>229</v>
      </c>
      <c r="B2059">
        <v>5</v>
      </c>
      <c r="C2059">
        <v>1</v>
      </c>
      <c r="D2059">
        <v>1</v>
      </c>
      <c r="E2059" t="s">
        <v>28</v>
      </c>
      <c r="F2059" t="s">
        <v>206</v>
      </c>
      <c r="G2059">
        <v>2932</v>
      </c>
      <c r="H2059">
        <v>6859</v>
      </c>
      <c r="I2059">
        <v>35771</v>
      </c>
      <c r="J2059">
        <v>2015453.57</v>
      </c>
      <c r="K2059">
        <v>1693551.61</v>
      </c>
      <c r="L2059">
        <v>1531014.23</v>
      </c>
      <c r="M2059">
        <v>640741.90489999996</v>
      </c>
      <c r="N2059">
        <v>1821</v>
      </c>
      <c r="O2059">
        <v>3827</v>
      </c>
      <c r="P2059">
        <v>23052</v>
      </c>
      <c r="Q2059">
        <v>1298056.47</v>
      </c>
      <c r="R2059">
        <v>1091061.44</v>
      </c>
      <c r="S2059">
        <v>975380.58</v>
      </c>
      <c r="T2059">
        <v>430957.57390000002</v>
      </c>
      <c r="U2059">
        <v>1111</v>
      </c>
      <c r="V2059">
        <v>3032</v>
      </c>
      <c r="W2059">
        <v>12719</v>
      </c>
      <c r="X2059">
        <v>717397.1</v>
      </c>
      <c r="Y2059">
        <v>602490.17000000004</v>
      </c>
      <c r="Z2059">
        <v>555633.65</v>
      </c>
      <c r="AA2059">
        <v>209784.33100000001</v>
      </c>
      <c r="AB2059">
        <v>2663</v>
      </c>
      <c r="AC2059">
        <v>2725</v>
      </c>
      <c r="AD2059">
        <v>1766</v>
      </c>
      <c r="AE2059">
        <v>2523</v>
      </c>
      <c r="AF2059">
        <v>1740</v>
      </c>
      <c r="AG2059">
        <v>1745</v>
      </c>
      <c r="AH2059">
        <v>1190</v>
      </c>
      <c r="AI2059">
        <v>1662</v>
      </c>
      <c r="AJ2059">
        <v>923</v>
      </c>
      <c r="AK2059">
        <v>980</v>
      </c>
      <c r="AL2059">
        <v>576</v>
      </c>
      <c r="AM2059">
        <v>861</v>
      </c>
    </row>
    <row r="2060" spans="1:39" x14ac:dyDescent="0.15">
      <c r="A2060" t="s">
        <v>229</v>
      </c>
      <c r="B2060">
        <v>5</v>
      </c>
      <c r="C2060">
        <v>1</v>
      </c>
      <c r="D2060">
        <v>1</v>
      </c>
      <c r="E2060" t="s">
        <v>30</v>
      </c>
      <c r="F2060" t="s">
        <v>206</v>
      </c>
      <c r="G2060">
        <v>317</v>
      </c>
      <c r="H2060">
        <v>755</v>
      </c>
      <c r="I2060">
        <v>3974</v>
      </c>
      <c r="J2060">
        <v>226220.18</v>
      </c>
      <c r="K2060">
        <v>188545.78</v>
      </c>
      <c r="L2060">
        <v>168573.48</v>
      </c>
      <c r="M2060">
        <v>72718.761299999998</v>
      </c>
      <c r="N2060">
        <v>189</v>
      </c>
      <c r="O2060">
        <v>406</v>
      </c>
      <c r="P2060">
        <v>2470</v>
      </c>
      <c r="Q2060">
        <v>141313.18</v>
      </c>
      <c r="R2060">
        <v>117649.29</v>
      </c>
      <c r="S2060">
        <v>107000.36</v>
      </c>
      <c r="T2060">
        <v>46702.229399999997</v>
      </c>
      <c r="U2060">
        <v>128</v>
      </c>
      <c r="V2060">
        <v>349</v>
      </c>
      <c r="W2060">
        <v>1504</v>
      </c>
      <c r="X2060">
        <v>84907</v>
      </c>
      <c r="Y2060">
        <v>70896.490000000005</v>
      </c>
      <c r="Z2060">
        <v>61573.120000000003</v>
      </c>
      <c r="AA2060">
        <v>26016.531900000002</v>
      </c>
      <c r="AB2060">
        <v>292</v>
      </c>
      <c r="AC2060">
        <v>309</v>
      </c>
      <c r="AD2060">
        <v>185</v>
      </c>
      <c r="AE2060">
        <v>300</v>
      </c>
      <c r="AF2060">
        <v>179</v>
      </c>
      <c r="AG2060">
        <v>184</v>
      </c>
      <c r="AH2060">
        <v>113</v>
      </c>
      <c r="AI2060">
        <v>184</v>
      </c>
      <c r="AJ2060">
        <v>113</v>
      </c>
      <c r="AK2060">
        <v>125</v>
      </c>
      <c r="AL2060">
        <v>72</v>
      </c>
      <c r="AM2060">
        <v>116</v>
      </c>
    </row>
    <row r="2061" spans="1:39" x14ac:dyDescent="0.15">
      <c r="A2061" t="s">
        <v>229</v>
      </c>
      <c r="B2061">
        <v>5</v>
      </c>
      <c r="C2061">
        <v>1</v>
      </c>
      <c r="D2061">
        <v>1</v>
      </c>
      <c r="E2061" t="s">
        <v>29</v>
      </c>
      <c r="F2061" t="s">
        <v>206</v>
      </c>
      <c r="G2061">
        <v>4279</v>
      </c>
      <c r="H2061">
        <v>10982</v>
      </c>
      <c r="I2061">
        <v>54936</v>
      </c>
      <c r="J2061">
        <v>3089496.32</v>
      </c>
      <c r="K2061">
        <v>2491943.09</v>
      </c>
      <c r="L2061">
        <v>2259169.21</v>
      </c>
      <c r="M2061">
        <v>975824.10679999995</v>
      </c>
      <c r="N2061">
        <v>1910</v>
      </c>
      <c r="O2061">
        <v>4557</v>
      </c>
      <c r="P2061">
        <v>26359</v>
      </c>
      <c r="Q2061">
        <v>1447443.19</v>
      </c>
      <c r="R2061">
        <v>1135448.55</v>
      </c>
      <c r="S2061">
        <v>1015951.79</v>
      </c>
      <c r="T2061">
        <v>498081.8382</v>
      </c>
      <c r="U2061">
        <v>2369</v>
      </c>
      <c r="V2061">
        <v>6425</v>
      </c>
      <c r="W2061">
        <v>28577</v>
      </c>
      <c r="X2061">
        <v>1642053.13</v>
      </c>
      <c r="Y2061">
        <v>1356494.54</v>
      </c>
      <c r="Z2061">
        <v>1243217.42</v>
      </c>
      <c r="AA2061">
        <v>477742.26860000001</v>
      </c>
      <c r="AB2061">
        <v>4015</v>
      </c>
      <c r="AC2061">
        <v>4167</v>
      </c>
      <c r="AD2061">
        <v>2863</v>
      </c>
      <c r="AE2061">
        <v>4017</v>
      </c>
      <c r="AF2061">
        <v>1822</v>
      </c>
      <c r="AG2061">
        <v>1863</v>
      </c>
      <c r="AH2061">
        <v>1372</v>
      </c>
      <c r="AI2061">
        <v>1828</v>
      </c>
      <c r="AJ2061">
        <v>2193</v>
      </c>
      <c r="AK2061">
        <v>2304</v>
      </c>
      <c r="AL2061">
        <v>1491</v>
      </c>
      <c r="AM2061">
        <v>2189</v>
      </c>
    </row>
    <row r="2062" spans="1:39" x14ac:dyDescent="0.15">
      <c r="A2062" t="s">
        <v>229</v>
      </c>
      <c r="B2062">
        <v>5</v>
      </c>
      <c r="C2062">
        <v>1</v>
      </c>
      <c r="D2062">
        <v>1</v>
      </c>
      <c r="E2062" t="s">
        <v>32</v>
      </c>
      <c r="F2062" t="s">
        <v>206</v>
      </c>
      <c r="G2062">
        <v>196</v>
      </c>
      <c r="H2062">
        <v>495</v>
      </c>
      <c r="I2062">
        <v>2474</v>
      </c>
      <c r="J2062">
        <v>141094.19</v>
      </c>
      <c r="K2062">
        <v>113901.72</v>
      </c>
      <c r="L2062">
        <v>105027.61</v>
      </c>
      <c r="M2062">
        <v>43174.640599999999</v>
      </c>
      <c r="N2062">
        <v>53</v>
      </c>
      <c r="O2062">
        <v>126</v>
      </c>
      <c r="P2062">
        <v>738</v>
      </c>
      <c r="Q2062">
        <v>39637.42</v>
      </c>
      <c r="R2062">
        <v>30756.58</v>
      </c>
      <c r="S2062">
        <v>29808.94</v>
      </c>
      <c r="T2062">
        <v>13679.566800000001</v>
      </c>
      <c r="U2062">
        <v>143</v>
      </c>
      <c r="V2062">
        <v>369</v>
      </c>
      <c r="W2062">
        <v>1736</v>
      </c>
      <c r="X2062">
        <v>101456.77</v>
      </c>
      <c r="Y2062">
        <v>83145.14</v>
      </c>
      <c r="Z2062">
        <v>75218.67</v>
      </c>
      <c r="AA2062">
        <v>29495.073799999998</v>
      </c>
      <c r="AB2062">
        <v>191</v>
      </c>
      <c r="AC2062">
        <v>186</v>
      </c>
      <c r="AD2062">
        <v>133</v>
      </c>
      <c r="AE2062">
        <v>179</v>
      </c>
      <c r="AF2062">
        <v>50</v>
      </c>
      <c r="AG2062">
        <v>50</v>
      </c>
      <c r="AH2062">
        <v>38</v>
      </c>
      <c r="AI2062">
        <v>46</v>
      </c>
      <c r="AJ2062">
        <v>141</v>
      </c>
      <c r="AK2062">
        <v>136</v>
      </c>
      <c r="AL2062">
        <v>95</v>
      </c>
      <c r="AM2062">
        <v>133</v>
      </c>
    </row>
    <row r="2063" spans="1:39" x14ac:dyDescent="0.15">
      <c r="A2063" t="s">
        <v>229</v>
      </c>
      <c r="B2063">
        <v>5</v>
      </c>
      <c r="C2063">
        <v>1</v>
      </c>
      <c r="D2063">
        <v>2</v>
      </c>
      <c r="E2063" t="s">
        <v>28</v>
      </c>
      <c r="F2063" t="s">
        <v>206</v>
      </c>
      <c r="G2063">
        <v>407</v>
      </c>
      <c r="H2063">
        <v>715</v>
      </c>
      <c r="I2063">
        <v>4689</v>
      </c>
      <c r="J2063">
        <v>269744.02</v>
      </c>
      <c r="K2063">
        <v>230223.65</v>
      </c>
      <c r="L2063">
        <v>207317.58</v>
      </c>
      <c r="M2063">
        <v>84984.552899999995</v>
      </c>
      <c r="N2063">
        <v>206</v>
      </c>
      <c r="O2063">
        <v>338</v>
      </c>
      <c r="P2063">
        <v>2673</v>
      </c>
      <c r="Q2063">
        <v>151507.07999999999</v>
      </c>
      <c r="R2063">
        <v>125013.44</v>
      </c>
      <c r="S2063">
        <v>109993.24</v>
      </c>
      <c r="T2063">
        <v>50756.3753</v>
      </c>
      <c r="U2063">
        <v>201</v>
      </c>
      <c r="V2063">
        <v>377</v>
      </c>
      <c r="W2063">
        <v>2016</v>
      </c>
      <c r="X2063">
        <v>118236.94</v>
      </c>
      <c r="Y2063">
        <v>105210.21</v>
      </c>
      <c r="Z2063">
        <v>97324.34</v>
      </c>
      <c r="AA2063">
        <v>34228.177600000003</v>
      </c>
      <c r="AB2063">
        <v>386</v>
      </c>
      <c r="AC2063">
        <v>363</v>
      </c>
      <c r="AD2063">
        <v>179</v>
      </c>
      <c r="AE2063">
        <v>350</v>
      </c>
      <c r="AF2063">
        <v>193</v>
      </c>
      <c r="AG2063">
        <v>204</v>
      </c>
      <c r="AH2063">
        <v>112</v>
      </c>
      <c r="AI2063">
        <v>185</v>
      </c>
      <c r="AJ2063">
        <v>193</v>
      </c>
      <c r="AK2063">
        <v>159</v>
      </c>
      <c r="AL2063">
        <v>67</v>
      </c>
      <c r="AM2063">
        <v>165</v>
      </c>
    </row>
    <row r="2064" spans="1:39" x14ac:dyDescent="0.15">
      <c r="A2064" t="s">
        <v>229</v>
      </c>
      <c r="B2064">
        <v>5</v>
      </c>
      <c r="C2064">
        <v>1</v>
      </c>
      <c r="D2064">
        <v>2</v>
      </c>
      <c r="E2064" t="s">
        <v>30</v>
      </c>
      <c r="F2064" t="s">
        <v>206</v>
      </c>
      <c r="G2064">
        <v>54</v>
      </c>
      <c r="H2064">
        <v>95</v>
      </c>
      <c r="I2064">
        <v>608</v>
      </c>
      <c r="J2064">
        <v>34444.74</v>
      </c>
      <c r="K2064">
        <v>28874.59</v>
      </c>
      <c r="L2064">
        <v>25611.25</v>
      </c>
      <c r="M2064">
        <v>10890.675999999999</v>
      </c>
      <c r="N2064">
        <v>29</v>
      </c>
      <c r="O2064">
        <v>51</v>
      </c>
      <c r="P2064">
        <v>361</v>
      </c>
      <c r="Q2064">
        <v>20112.740000000002</v>
      </c>
      <c r="R2064">
        <v>16043.8</v>
      </c>
      <c r="S2064">
        <v>13127.44</v>
      </c>
      <c r="T2064">
        <v>6869.8328000000001</v>
      </c>
      <c r="U2064">
        <v>25</v>
      </c>
      <c r="V2064">
        <v>44</v>
      </c>
      <c r="W2064">
        <v>247</v>
      </c>
      <c r="X2064">
        <v>14332</v>
      </c>
      <c r="Y2064">
        <v>12830.79</v>
      </c>
      <c r="Z2064">
        <v>12483.81</v>
      </c>
      <c r="AA2064">
        <v>4020.8431999999998</v>
      </c>
      <c r="AB2064">
        <v>52</v>
      </c>
      <c r="AC2064">
        <v>49</v>
      </c>
      <c r="AD2064">
        <v>24</v>
      </c>
      <c r="AE2064">
        <v>53</v>
      </c>
      <c r="AF2064">
        <v>28</v>
      </c>
      <c r="AG2064">
        <v>29</v>
      </c>
      <c r="AH2064">
        <v>17</v>
      </c>
      <c r="AI2064">
        <v>29</v>
      </c>
      <c r="AJ2064">
        <v>24</v>
      </c>
      <c r="AK2064">
        <v>20</v>
      </c>
      <c r="AL2064">
        <v>7</v>
      </c>
      <c r="AM2064">
        <v>24</v>
      </c>
    </row>
    <row r="2065" spans="1:39" x14ac:dyDescent="0.15">
      <c r="A2065" t="s">
        <v>229</v>
      </c>
      <c r="B2065">
        <v>5</v>
      </c>
      <c r="C2065">
        <v>1</v>
      </c>
      <c r="D2065">
        <v>2</v>
      </c>
      <c r="E2065" t="s">
        <v>29</v>
      </c>
      <c r="F2065" t="s">
        <v>206</v>
      </c>
      <c r="G2065">
        <v>241</v>
      </c>
      <c r="H2065">
        <v>442</v>
      </c>
      <c r="I2065">
        <v>2834</v>
      </c>
      <c r="J2065">
        <v>158457.43</v>
      </c>
      <c r="K2065">
        <v>129036.94</v>
      </c>
      <c r="L2065">
        <v>116330.13</v>
      </c>
      <c r="M2065">
        <v>50330.061300000001</v>
      </c>
      <c r="N2065">
        <v>95</v>
      </c>
      <c r="O2065">
        <v>163</v>
      </c>
      <c r="P2065">
        <v>1242</v>
      </c>
      <c r="Q2065">
        <v>66461.36</v>
      </c>
      <c r="R2065">
        <v>51122.02</v>
      </c>
      <c r="S2065">
        <v>44057.52</v>
      </c>
      <c r="T2065">
        <v>23325.687099999999</v>
      </c>
      <c r="U2065">
        <v>146</v>
      </c>
      <c r="V2065">
        <v>279</v>
      </c>
      <c r="W2065">
        <v>1592</v>
      </c>
      <c r="X2065">
        <v>91996.07</v>
      </c>
      <c r="Y2065">
        <v>77914.92</v>
      </c>
      <c r="Z2065">
        <v>72272.61</v>
      </c>
      <c r="AA2065">
        <v>27004.374199999998</v>
      </c>
      <c r="AB2065">
        <v>226</v>
      </c>
      <c r="AC2065">
        <v>229</v>
      </c>
      <c r="AD2065">
        <v>112</v>
      </c>
      <c r="AE2065">
        <v>231</v>
      </c>
      <c r="AF2065">
        <v>90</v>
      </c>
      <c r="AG2065">
        <v>94</v>
      </c>
      <c r="AH2065">
        <v>53</v>
      </c>
      <c r="AI2065">
        <v>90</v>
      </c>
      <c r="AJ2065">
        <v>136</v>
      </c>
      <c r="AK2065">
        <v>135</v>
      </c>
      <c r="AL2065">
        <v>59</v>
      </c>
      <c r="AM2065">
        <v>141</v>
      </c>
    </row>
    <row r="2066" spans="1:39" x14ac:dyDescent="0.15">
      <c r="A2066" t="s">
        <v>229</v>
      </c>
      <c r="B2066">
        <v>5</v>
      </c>
      <c r="C2066">
        <v>1</v>
      </c>
      <c r="D2066">
        <v>2</v>
      </c>
      <c r="E2066" t="s">
        <v>32</v>
      </c>
      <c r="F2066" t="s">
        <v>206</v>
      </c>
      <c r="G2066">
        <v>73</v>
      </c>
      <c r="H2066">
        <v>143</v>
      </c>
      <c r="I2066">
        <v>863</v>
      </c>
      <c r="J2066">
        <v>50085.69</v>
      </c>
      <c r="K2066">
        <v>40095.58</v>
      </c>
      <c r="L2066">
        <v>38183.85</v>
      </c>
      <c r="M2066">
        <v>14786.9558</v>
      </c>
      <c r="N2066">
        <v>9</v>
      </c>
      <c r="O2066">
        <v>15</v>
      </c>
      <c r="P2066">
        <v>132</v>
      </c>
      <c r="Q2066">
        <v>6923</v>
      </c>
      <c r="R2066">
        <v>4762.8999999999996</v>
      </c>
      <c r="S2066">
        <v>4762.8999999999996</v>
      </c>
      <c r="T2066">
        <v>2499.7968999999998</v>
      </c>
      <c r="U2066">
        <v>64</v>
      </c>
      <c r="V2066">
        <v>128</v>
      </c>
      <c r="W2066">
        <v>731</v>
      </c>
      <c r="X2066">
        <v>43162.69</v>
      </c>
      <c r="Y2066">
        <v>35332.68</v>
      </c>
      <c r="Z2066">
        <v>33420.949999999997</v>
      </c>
      <c r="AA2066">
        <v>12287.1589</v>
      </c>
      <c r="AB2066">
        <v>71</v>
      </c>
      <c r="AC2066">
        <v>61</v>
      </c>
      <c r="AD2066">
        <v>31</v>
      </c>
      <c r="AE2066">
        <v>63</v>
      </c>
      <c r="AF2066">
        <v>9</v>
      </c>
      <c r="AG2066">
        <v>9</v>
      </c>
      <c r="AH2066">
        <v>9</v>
      </c>
      <c r="AI2066">
        <v>9</v>
      </c>
      <c r="AJ2066">
        <v>62</v>
      </c>
      <c r="AK2066">
        <v>52</v>
      </c>
      <c r="AL2066">
        <v>22</v>
      </c>
      <c r="AM2066">
        <v>54</v>
      </c>
    </row>
    <row r="2067" spans="1:39" x14ac:dyDescent="0.15">
      <c r="A2067" t="s">
        <v>229</v>
      </c>
      <c r="B2067">
        <v>5</v>
      </c>
      <c r="C2067">
        <v>2</v>
      </c>
      <c r="D2067">
        <v>0</v>
      </c>
      <c r="E2067" t="s">
        <v>28</v>
      </c>
      <c r="F2067" t="s">
        <v>206</v>
      </c>
      <c r="G2067">
        <v>58</v>
      </c>
      <c r="H2067">
        <v>193</v>
      </c>
      <c r="I2067">
        <v>812</v>
      </c>
      <c r="J2067">
        <v>41994.86</v>
      </c>
      <c r="K2067">
        <v>30796.959999999999</v>
      </c>
      <c r="L2067">
        <v>24884.87</v>
      </c>
      <c r="M2067">
        <v>14663.3887</v>
      </c>
      <c r="N2067">
        <v>58</v>
      </c>
      <c r="O2067">
        <v>91</v>
      </c>
      <c r="P2067">
        <v>449</v>
      </c>
      <c r="Q2067">
        <v>22541.31</v>
      </c>
      <c r="R2067">
        <v>15773.6</v>
      </c>
      <c r="S2067">
        <v>11133.66</v>
      </c>
      <c r="T2067">
        <v>8334.1074000000008</v>
      </c>
      <c r="U2067">
        <v>58</v>
      </c>
      <c r="V2067">
        <v>102</v>
      </c>
      <c r="W2067">
        <v>363</v>
      </c>
      <c r="X2067">
        <v>19453.55</v>
      </c>
      <c r="Y2067">
        <v>15023.36</v>
      </c>
      <c r="Z2067">
        <v>13751.21</v>
      </c>
      <c r="AA2067">
        <v>6329.2812999999996</v>
      </c>
      <c r="AB2067">
        <v>57</v>
      </c>
      <c r="AC2067">
        <v>58</v>
      </c>
      <c r="AD2067">
        <v>51</v>
      </c>
      <c r="AE2067">
        <v>46</v>
      </c>
      <c r="AF2067">
        <v>57</v>
      </c>
      <c r="AG2067">
        <v>58</v>
      </c>
      <c r="AH2067">
        <v>51</v>
      </c>
      <c r="AI2067">
        <v>46</v>
      </c>
      <c r="AJ2067">
        <v>57</v>
      </c>
      <c r="AK2067">
        <v>58</v>
      </c>
      <c r="AL2067">
        <v>51</v>
      </c>
      <c r="AM2067">
        <v>46</v>
      </c>
    </row>
    <row r="2068" spans="1:39" x14ac:dyDescent="0.15">
      <c r="A2068" t="s">
        <v>229</v>
      </c>
      <c r="B2068">
        <v>5</v>
      </c>
      <c r="C2068">
        <v>2</v>
      </c>
      <c r="D2068">
        <v>0</v>
      </c>
      <c r="E2068" t="s">
        <v>29</v>
      </c>
      <c r="F2068" t="s">
        <v>206</v>
      </c>
      <c r="G2068">
        <v>2</v>
      </c>
      <c r="H2068">
        <v>8</v>
      </c>
      <c r="I2068">
        <v>68</v>
      </c>
      <c r="J2068">
        <v>3022.32</v>
      </c>
      <c r="K2068">
        <v>1571.49</v>
      </c>
      <c r="L2068">
        <v>1490.3</v>
      </c>
      <c r="M2068">
        <v>1329.578</v>
      </c>
      <c r="N2068">
        <v>2</v>
      </c>
      <c r="O2068">
        <v>6</v>
      </c>
      <c r="P2068">
        <v>56</v>
      </c>
      <c r="Q2068">
        <v>2375.44</v>
      </c>
      <c r="R2068">
        <v>1239.6500000000001</v>
      </c>
      <c r="S2068">
        <v>1158.46</v>
      </c>
      <c r="T2068">
        <v>1097.818</v>
      </c>
      <c r="U2068">
        <v>2</v>
      </c>
      <c r="V2068">
        <v>2</v>
      </c>
      <c r="W2068">
        <v>12</v>
      </c>
      <c r="X2068">
        <v>646.88</v>
      </c>
      <c r="Y2068">
        <v>331.84</v>
      </c>
      <c r="Z2068">
        <v>331.84</v>
      </c>
      <c r="AA2068">
        <v>231.76</v>
      </c>
      <c r="AB2068">
        <v>2</v>
      </c>
      <c r="AC2068">
        <v>2</v>
      </c>
      <c r="AD2068">
        <v>2</v>
      </c>
      <c r="AE2068">
        <v>1</v>
      </c>
      <c r="AF2068">
        <v>2</v>
      </c>
      <c r="AG2068">
        <v>2</v>
      </c>
      <c r="AH2068">
        <v>2</v>
      </c>
      <c r="AI2068">
        <v>1</v>
      </c>
      <c r="AJ2068">
        <v>2</v>
      </c>
      <c r="AK2068">
        <v>2</v>
      </c>
      <c r="AL2068">
        <v>2</v>
      </c>
      <c r="AM2068">
        <v>1</v>
      </c>
    </row>
    <row r="2069" spans="1:39" x14ac:dyDescent="0.15">
      <c r="A2069" t="s">
        <v>229</v>
      </c>
      <c r="B2069">
        <v>5</v>
      </c>
      <c r="C2069">
        <v>2</v>
      </c>
      <c r="D2069">
        <v>0</v>
      </c>
      <c r="E2069" t="s">
        <v>32</v>
      </c>
      <c r="F2069" t="s">
        <v>206</v>
      </c>
      <c r="G2069">
        <v>20</v>
      </c>
      <c r="H2069">
        <v>59</v>
      </c>
      <c r="I2069">
        <v>293</v>
      </c>
      <c r="J2069">
        <v>16177.02</v>
      </c>
      <c r="K2069">
        <v>11567.18</v>
      </c>
      <c r="L2069">
        <v>9969.4699999999993</v>
      </c>
      <c r="M2069">
        <v>5541.0964000000004</v>
      </c>
      <c r="N2069">
        <v>20</v>
      </c>
      <c r="O2069">
        <v>27</v>
      </c>
      <c r="P2069">
        <v>124</v>
      </c>
      <c r="Q2069">
        <v>6602.01</v>
      </c>
      <c r="R2069">
        <v>4408.99</v>
      </c>
      <c r="S2069">
        <v>3076.16</v>
      </c>
      <c r="T2069">
        <v>2560.5145000000002</v>
      </c>
      <c r="U2069">
        <v>20</v>
      </c>
      <c r="V2069">
        <v>32</v>
      </c>
      <c r="W2069">
        <v>169</v>
      </c>
      <c r="X2069">
        <v>9575.01</v>
      </c>
      <c r="Y2069">
        <v>7158.19</v>
      </c>
      <c r="Z2069">
        <v>6893.31</v>
      </c>
      <c r="AA2069">
        <v>2980.5819000000001</v>
      </c>
      <c r="AB2069">
        <v>19</v>
      </c>
      <c r="AC2069">
        <v>20</v>
      </c>
      <c r="AD2069">
        <v>15</v>
      </c>
      <c r="AE2069">
        <v>18</v>
      </c>
      <c r="AF2069">
        <v>19</v>
      </c>
      <c r="AG2069">
        <v>20</v>
      </c>
      <c r="AH2069">
        <v>15</v>
      </c>
      <c r="AI2069">
        <v>18</v>
      </c>
      <c r="AJ2069">
        <v>19</v>
      </c>
      <c r="AK2069">
        <v>20</v>
      </c>
      <c r="AL2069">
        <v>15</v>
      </c>
      <c r="AM2069">
        <v>18</v>
      </c>
    </row>
    <row r="2070" spans="1:39" x14ac:dyDescent="0.15">
      <c r="A2070" t="s">
        <v>229</v>
      </c>
      <c r="B2070">
        <v>5</v>
      </c>
      <c r="C2070">
        <v>2</v>
      </c>
      <c r="D2070">
        <v>1</v>
      </c>
      <c r="E2070" t="s">
        <v>28</v>
      </c>
      <c r="F2070" t="s">
        <v>206</v>
      </c>
      <c r="G2070">
        <v>687</v>
      </c>
      <c r="H2070">
        <v>2529</v>
      </c>
      <c r="I2070">
        <v>9982</v>
      </c>
      <c r="J2070">
        <v>527088.57999999996</v>
      </c>
      <c r="K2070">
        <v>416933.37</v>
      </c>
      <c r="L2070">
        <v>347157.84</v>
      </c>
      <c r="M2070">
        <v>180792.5736</v>
      </c>
      <c r="N2070">
        <v>687</v>
      </c>
      <c r="O2070">
        <v>1252</v>
      </c>
      <c r="P2070">
        <v>5799</v>
      </c>
      <c r="Q2070">
        <v>298487.99</v>
      </c>
      <c r="R2070">
        <v>226451.49</v>
      </c>
      <c r="S2070">
        <v>168904.72</v>
      </c>
      <c r="T2070">
        <v>110080.3268</v>
      </c>
      <c r="U2070">
        <v>687</v>
      </c>
      <c r="V2070">
        <v>1277</v>
      </c>
      <c r="W2070">
        <v>4183</v>
      </c>
      <c r="X2070">
        <v>228600.59</v>
      </c>
      <c r="Y2070">
        <v>190481.88</v>
      </c>
      <c r="Z2070">
        <v>178253.12</v>
      </c>
      <c r="AA2070">
        <v>70712.246799999994</v>
      </c>
      <c r="AB2070">
        <v>653</v>
      </c>
      <c r="AC2070">
        <v>678</v>
      </c>
      <c r="AD2070">
        <v>529</v>
      </c>
      <c r="AE2070">
        <v>650</v>
      </c>
      <c r="AF2070">
        <v>653</v>
      </c>
      <c r="AG2070">
        <v>678</v>
      </c>
      <c r="AH2070">
        <v>529</v>
      </c>
      <c r="AI2070">
        <v>650</v>
      </c>
      <c r="AJ2070">
        <v>653</v>
      </c>
      <c r="AK2070">
        <v>678</v>
      </c>
      <c r="AL2070">
        <v>529</v>
      </c>
      <c r="AM2070">
        <v>650</v>
      </c>
    </row>
    <row r="2071" spans="1:39" x14ac:dyDescent="0.15">
      <c r="A2071" t="s">
        <v>229</v>
      </c>
      <c r="B2071">
        <v>5</v>
      </c>
      <c r="C2071">
        <v>2</v>
      </c>
      <c r="D2071">
        <v>1</v>
      </c>
      <c r="E2071" t="s">
        <v>30</v>
      </c>
      <c r="F2071" t="s">
        <v>206</v>
      </c>
      <c r="G2071">
        <v>100</v>
      </c>
      <c r="H2071">
        <v>388</v>
      </c>
      <c r="I2071">
        <v>1456</v>
      </c>
      <c r="J2071">
        <v>77174.929999999993</v>
      </c>
      <c r="K2071">
        <v>62055.26</v>
      </c>
      <c r="L2071">
        <v>51434.1</v>
      </c>
      <c r="M2071">
        <v>25794.6227</v>
      </c>
      <c r="N2071">
        <v>100</v>
      </c>
      <c r="O2071">
        <v>200</v>
      </c>
      <c r="P2071">
        <v>858</v>
      </c>
      <c r="Q2071">
        <v>43280.93</v>
      </c>
      <c r="R2071">
        <v>33479.410000000003</v>
      </c>
      <c r="S2071">
        <v>25465.86</v>
      </c>
      <c r="T2071">
        <v>15690.670700000001</v>
      </c>
      <c r="U2071">
        <v>100</v>
      </c>
      <c r="V2071">
        <v>188</v>
      </c>
      <c r="W2071">
        <v>598</v>
      </c>
      <c r="X2071">
        <v>33894</v>
      </c>
      <c r="Y2071">
        <v>28575.85</v>
      </c>
      <c r="Z2071">
        <v>25968.240000000002</v>
      </c>
      <c r="AA2071">
        <v>10103.951999999999</v>
      </c>
      <c r="AB2071">
        <v>93</v>
      </c>
      <c r="AC2071">
        <v>99</v>
      </c>
      <c r="AD2071">
        <v>70</v>
      </c>
      <c r="AE2071">
        <v>95</v>
      </c>
      <c r="AF2071">
        <v>93</v>
      </c>
      <c r="AG2071">
        <v>99</v>
      </c>
      <c r="AH2071">
        <v>70</v>
      </c>
      <c r="AI2071">
        <v>95</v>
      </c>
      <c r="AJ2071">
        <v>93</v>
      </c>
      <c r="AK2071">
        <v>99</v>
      </c>
      <c r="AL2071">
        <v>70</v>
      </c>
      <c r="AM2071">
        <v>95</v>
      </c>
    </row>
    <row r="2072" spans="1:39" x14ac:dyDescent="0.15">
      <c r="A2072" t="s">
        <v>229</v>
      </c>
      <c r="B2072">
        <v>5</v>
      </c>
      <c r="C2072">
        <v>2</v>
      </c>
      <c r="D2072">
        <v>1</v>
      </c>
      <c r="E2072" t="s">
        <v>29</v>
      </c>
      <c r="F2072" t="s">
        <v>206</v>
      </c>
      <c r="G2072">
        <v>1918</v>
      </c>
      <c r="H2072">
        <v>7828</v>
      </c>
      <c r="I2072">
        <v>31011</v>
      </c>
      <c r="J2072">
        <v>1609193.31</v>
      </c>
      <c r="K2072">
        <v>1202526.07</v>
      </c>
      <c r="L2072">
        <v>1001458.51</v>
      </c>
      <c r="M2072">
        <v>558813.86250000005</v>
      </c>
      <c r="N2072">
        <v>1918</v>
      </c>
      <c r="O2072">
        <v>3640</v>
      </c>
      <c r="P2072">
        <v>16813</v>
      </c>
      <c r="Q2072">
        <v>853835.75</v>
      </c>
      <c r="R2072">
        <v>610771.88</v>
      </c>
      <c r="S2072">
        <v>456716.31</v>
      </c>
      <c r="T2072">
        <v>323100.65100000001</v>
      </c>
      <c r="U2072">
        <v>1918</v>
      </c>
      <c r="V2072">
        <v>4188</v>
      </c>
      <c r="W2072">
        <v>14198</v>
      </c>
      <c r="X2072">
        <v>755357.56</v>
      </c>
      <c r="Y2072">
        <v>591754.18999999994</v>
      </c>
      <c r="Z2072">
        <v>544742.19999999995</v>
      </c>
      <c r="AA2072">
        <v>235713.2115</v>
      </c>
      <c r="AB2072">
        <v>1798</v>
      </c>
      <c r="AC2072">
        <v>1902</v>
      </c>
      <c r="AD2072">
        <v>1484</v>
      </c>
      <c r="AE2072">
        <v>1836</v>
      </c>
      <c r="AF2072">
        <v>1798</v>
      </c>
      <c r="AG2072">
        <v>1902</v>
      </c>
      <c r="AH2072">
        <v>1484</v>
      </c>
      <c r="AI2072">
        <v>1836</v>
      </c>
      <c r="AJ2072">
        <v>1798</v>
      </c>
      <c r="AK2072">
        <v>1902</v>
      </c>
      <c r="AL2072">
        <v>1484</v>
      </c>
      <c r="AM2072">
        <v>1836</v>
      </c>
    </row>
    <row r="2073" spans="1:39" x14ac:dyDescent="0.15">
      <c r="A2073" t="s">
        <v>229</v>
      </c>
      <c r="B2073">
        <v>5</v>
      </c>
      <c r="C2073">
        <v>2</v>
      </c>
      <c r="D2073">
        <v>1</v>
      </c>
      <c r="E2073" t="s">
        <v>32</v>
      </c>
      <c r="F2073" t="s">
        <v>206</v>
      </c>
      <c r="G2073">
        <v>97</v>
      </c>
      <c r="H2073">
        <v>414</v>
      </c>
      <c r="I2073">
        <v>1682</v>
      </c>
      <c r="J2073">
        <v>86931.25</v>
      </c>
      <c r="K2073">
        <v>64065.67</v>
      </c>
      <c r="L2073">
        <v>54673.1</v>
      </c>
      <c r="M2073">
        <v>31062.897499999999</v>
      </c>
      <c r="N2073">
        <v>97</v>
      </c>
      <c r="O2073">
        <v>186</v>
      </c>
      <c r="P2073">
        <v>837</v>
      </c>
      <c r="Q2073">
        <v>41466.03</v>
      </c>
      <c r="R2073">
        <v>29342.31</v>
      </c>
      <c r="S2073">
        <v>23156.65</v>
      </c>
      <c r="T2073">
        <v>16396.4509</v>
      </c>
      <c r="U2073">
        <v>97</v>
      </c>
      <c r="V2073">
        <v>228</v>
      </c>
      <c r="W2073">
        <v>845</v>
      </c>
      <c r="X2073">
        <v>45465.22</v>
      </c>
      <c r="Y2073">
        <v>34723.360000000001</v>
      </c>
      <c r="Z2073">
        <v>31516.45</v>
      </c>
      <c r="AA2073">
        <v>14666.446599999999</v>
      </c>
      <c r="AB2073">
        <v>92</v>
      </c>
      <c r="AC2073">
        <v>96</v>
      </c>
      <c r="AD2073">
        <v>81</v>
      </c>
      <c r="AE2073">
        <v>87</v>
      </c>
      <c r="AF2073">
        <v>92</v>
      </c>
      <c r="AG2073">
        <v>96</v>
      </c>
      <c r="AH2073">
        <v>81</v>
      </c>
      <c r="AI2073">
        <v>87</v>
      </c>
      <c r="AJ2073">
        <v>92</v>
      </c>
      <c r="AK2073">
        <v>96</v>
      </c>
      <c r="AL2073">
        <v>81</v>
      </c>
      <c r="AM2073">
        <v>87</v>
      </c>
    </row>
    <row r="2074" spans="1:39" x14ac:dyDescent="0.15">
      <c r="A2074" t="s">
        <v>229</v>
      </c>
      <c r="B2074">
        <v>5</v>
      </c>
      <c r="C2074">
        <v>2</v>
      </c>
      <c r="D2074">
        <v>2</v>
      </c>
      <c r="E2074" t="s">
        <v>28</v>
      </c>
      <c r="F2074" t="s">
        <v>206</v>
      </c>
      <c r="G2074">
        <v>79</v>
      </c>
      <c r="H2074">
        <v>244</v>
      </c>
      <c r="I2074">
        <v>1056</v>
      </c>
      <c r="J2074">
        <v>57983.86</v>
      </c>
      <c r="K2074">
        <v>45811.13</v>
      </c>
      <c r="L2074">
        <v>36005.03</v>
      </c>
      <c r="M2074">
        <v>19407.255799999999</v>
      </c>
      <c r="N2074">
        <v>79</v>
      </c>
      <c r="O2074">
        <v>104</v>
      </c>
      <c r="P2074">
        <v>513</v>
      </c>
      <c r="Q2074">
        <v>27461.22</v>
      </c>
      <c r="R2074">
        <v>20848.439999999999</v>
      </c>
      <c r="S2074">
        <v>13482.15</v>
      </c>
      <c r="T2074">
        <v>9894.8312000000005</v>
      </c>
      <c r="U2074">
        <v>79</v>
      </c>
      <c r="V2074">
        <v>140</v>
      </c>
      <c r="W2074">
        <v>543</v>
      </c>
      <c r="X2074">
        <v>30522.639999999999</v>
      </c>
      <c r="Y2074">
        <v>24962.69</v>
      </c>
      <c r="Z2074">
        <v>22522.880000000001</v>
      </c>
      <c r="AA2074">
        <v>9512.4246000000003</v>
      </c>
      <c r="AB2074">
        <v>76</v>
      </c>
      <c r="AC2074">
        <v>79</v>
      </c>
      <c r="AD2074">
        <v>54</v>
      </c>
      <c r="AE2074">
        <v>72</v>
      </c>
      <c r="AF2074">
        <v>76</v>
      </c>
      <c r="AG2074">
        <v>79</v>
      </c>
      <c r="AH2074">
        <v>54</v>
      </c>
      <c r="AI2074">
        <v>72</v>
      </c>
      <c r="AJ2074">
        <v>76</v>
      </c>
      <c r="AK2074">
        <v>79</v>
      </c>
      <c r="AL2074">
        <v>54</v>
      </c>
      <c r="AM2074">
        <v>72</v>
      </c>
    </row>
    <row r="2075" spans="1:39" x14ac:dyDescent="0.15">
      <c r="A2075" t="s">
        <v>229</v>
      </c>
      <c r="B2075">
        <v>5</v>
      </c>
      <c r="C2075">
        <v>2</v>
      </c>
      <c r="D2075">
        <v>2</v>
      </c>
      <c r="E2075" t="s">
        <v>30</v>
      </c>
      <c r="F2075" t="s">
        <v>206</v>
      </c>
      <c r="G2075">
        <v>10</v>
      </c>
      <c r="H2075">
        <v>33</v>
      </c>
      <c r="I2075">
        <v>163</v>
      </c>
      <c r="J2075">
        <v>7566.4</v>
      </c>
      <c r="K2075">
        <v>5898.71</v>
      </c>
      <c r="L2075">
        <v>4888.24</v>
      </c>
      <c r="M2075">
        <v>2617.9677000000001</v>
      </c>
      <c r="N2075">
        <v>10</v>
      </c>
      <c r="O2075">
        <v>17</v>
      </c>
      <c r="P2075">
        <v>109</v>
      </c>
      <c r="Q2075">
        <v>4551.1000000000004</v>
      </c>
      <c r="R2075">
        <v>3405.86</v>
      </c>
      <c r="S2075">
        <v>2625.35</v>
      </c>
      <c r="T2075">
        <v>1704.1477</v>
      </c>
      <c r="U2075">
        <v>10</v>
      </c>
      <c r="V2075">
        <v>16</v>
      </c>
      <c r="W2075">
        <v>54</v>
      </c>
      <c r="X2075">
        <v>3015.3</v>
      </c>
      <c r="Y2075">
        <v>2492.85</v>
      </c>
      <c r="Z2075">
        <v>2262.89</v>
      </c>
      <c r="AA2075">
        <v>913.82</v>
      </c>
      <c r="AB2075">
        <v>10</v>
      </c>
      <c r="AC2075">
        <v>10</v>
      </c>
      <c r="AD2075">
        <v>7</v>
      </c>
      <c r="AE2075">
        <v>9</v>
      </c>
      <c r="AF2075">
        <v>10</v>
      </c>
      <c r="AG2075">
        <v>10</v>
      </c>
      <c r="AH2075">
        <v>7</v>
      </c>
      <c r="AI2075">
        <v>9</v>
      </c>
      <c r="AJ2075">
        <v>10</v>
      </c>
      <c r="AK2075">
        <v>10</v>
      </c>
      <c r="AL2075">
        <v>7</v>
      </c>
      <c r="AM2075">
        <v>9</v>
      </c>
    </row>
    <row r="2076" spans="1:39" x14ac:dyDescent="0.15">
      <c r="A2076" t="s">
        <v>229</v>
      </c>
      <c r="B2076">
        <v>5</v>
      </c>
      <c r="C2076">
        <v>2</v>
      </c>
      <c r="D2076">
        <v>2</v>
      </c>
      <c r="E2076" t="s">
        <v>29</v>
      </c>
      <c r="F2076" t="s">
        <v>206</v>
      </c>
      <c r="G2076">
        <v>58</v>
      </c>
      <c r="H2076">
        <v>187</v>
      </c>
      <c r="I2076">
        <v>932</v>
      </c>
      <c r="J2076">
        <v>46808.06</v>
      </c>
      <c r="K2076">
        <v>36052.6</v>
      </c>
      <c r="L2076">
        <v>28842.45</v>
      </c>
      <c r="M2076">
        <v>16058.994199999999</v>
      </c>
      <c r="N2076">
        <v>58</v>
      </c>
      <c r="O2076">
        <v>94</v>
      </c>
      <c r="P2076">
        <v>512</v>
      </c>
      <c r="Q2076">
        <v>25210.22</v>
      </c>
      <c r="R2076">
        <v>19258.41</v>
      </c>
      <c r="S2076">
        <v>12657.71</v>
      </c>
      <c r="T2076">
        <v>9098.0763000000006</v>
      </c>
      <c r="U2076">
        <v>58</v>
      </c>
      <c r="V2076">
        <v>93</v>
      </c>
      <c r="W2076">
        <v>420</v>
      </c>
      <c r="X2076">
        <v>21597.84</v>
      </c>
      <c r="Y2076">
        <v>16794.189999999999</v>
      </c>
      <c r="Z2076">
        <v>16184.74</v>
      </c>
      <c r="AA2076">
        <v>6960.9179000000004</v>
      </c>
      <c r="AB2076">
        <v>56</v>
      </c>
      <c r="AC2076">
        <v>58</v>
      </c>
      <c r="AD2076">
        <v>34</v>
      </c>
      <c r="AE2076">
        <v>58</v>
      </c>
      <c r="AF2076">
        <v>56</v>
      </c>
      <c r="AG2076">
        <v>58</v>
      </c>
      <c r="AH2076">
        <v>34</v>
      </c>
      <c r="AI2076">
        <v>58</v>
      </c>
      <c r="AJ2076">
        <v>56</v>
      </c>
      <c r="AK2076">
        <v>58</v>
      </c>
      <c r="AL2076">
        <v>34</v>
      </c>
      <c r="AM2076">
        <v>58</v>
      </c>
    </row>
    <row r="2077" spans="1:39" x14ac:dyDescent="0.15">
      <c r="A2077" t="s">
        <v>229</v>
      </c>
      <c r="B2077">
        <v>5</v>
      </c>
      <c r="C2077">
        <v>2</v>
      </c>
      <c r="D2077">
        <v>2</v>
      </c>
      <c r="E2077" t="s">
        <v>32</v>
      </c>
      <c r="F2077" t="s">
        <v>206</v>
      </c>
      <c r="G2077">
        <v>22</v>
      </c>
      <c r="H2077">
        <v>75</v>
      </c>
      <c r="I2077">
        <v>407</v>
      </c>
      <c r="J2077">
        <v>21277.05</v>
      </c>
      <c r="K2077">
        <v>15795.17</v>
      </c>
      <c r="L2077">
        <v>13789.08</v>
      </c>
      <c r="M2077">
        <v>7081.9758000000002</v>
      </c>
      <c r="N2077">
        <v>22</v>
      </c>
      <c r="O2077">
        <v>32</v>
      </c>
      <c r="P2077">
        <v>160</v>
      </c>
      <c r="Q2077">
        <v>7091.67</v>
      </c>
      <c r="R2077">
        <v>4979.74</v>
      </c>
      <c r="S2077">
        <v>4073.52</v>
      </c>
      <c r="T2077">
        <v>2661.3521000000001</v>
      </c>
      <c r="U2077">
        <v>22</v>
      </c>
      <c r="V2077">
        <v>43</v>
      </c>
      <c r="W2077">
        <v>247</v>
      </c>
      <c r="X2077">
        <v>14185.38</v>
      </c>
      <c r="Y2077">
        <v>10815.43</v>
      </c>
      <c r="Z2077">
        <v>9715.56</v>
      </c>
      <c r="AA2077">
        <v>4420.6237000000001</v>
      </c>
      <c r="AB2077">
        <v>20</v>
      </c>
      <c r="AC2077">
        <v>22</v>
      </c>
      <c r="AD2077">
        <v>19</v>
      </c>
      <c r="AE2077">
        <v>20</v>
      </c>
      <c r="AF2077">
        <v>20</v>
      </c>
      <c r="AG2077">
        <v>22</v>
      </c>
      <c r="AH2077">
        <v>19</v>
      </c>
      <c r="AI2077">
        <v>20</v>
      </c>
      <c r="AJ2077">
        <v>20</v>
      </c>
      <c r="AK2077">
        <v>22</v>
      </c>
      <c r="AL2077">
        <v>19</v>
      </c>
      <c r="AM2077">
        <v>20</v>
      </c>
    </row>
    <row r="2078" spans="1:39" x14ac:dyDescent="0.15">
      <c r="A2078" t="s">
        <v>229</v>
      </c>
      <c r="B2078">
        <v>30</v>
      </c>
      <c r="C2078">
        <v>1</v>
      </c>
      <c r="D2078">
        <v>0</v>
      </c>
      <c r="E2078" t="s">
        <v>28</v>
      </c>
      <c r="F2078" t="s">
        <v>206</v>
      </c>
      <c r="G2078">
        <v>2252</v>
      </c>
      <c r="H2078">
        <v>3068</v>
      </c>
      <c r="I2078">
        <v>11990</v>
      </c>
      <c r="J2078">
        <v>649702.86</v>
      </c>
      <c r="K2078">
        <v>513536.11</v>
      </c>
      <c r="L2078">
        <v>470698.58</v>
      </c>
      <c r="M2078">
        <v>216273.09340000001</v>
      </c>
      <c r="N2078">
        <v>777</v>
      </c>
      <c r="O2078">
        <v>1070</v>
      </c>
      <c r="P2078">
        <v>4736</v>
      </c>
      <c r="Q2078">
        <v>246352.86</v>
      </c>
      <c r="R2078">
        <v>179920.92</v>
      </c>
      <c r="S2078">
        <v>157727.75</v>
      </c>
      <c r="T2078">
        <v>92357.590599999996</v>
      </c>
      <c r="U2078">
        <v>1475</v>
      </c>
      <c r="V2078">
        <v>1998</v>
      </c>
      <c r="W2078">
        <v>7254</v>
      </c>
      <c r="X2078">
        <v>403350</v>
      </c>
      <c r="Y2078">
        <v>333615.19</v>
      </c>
      <c r="Z2078">
        <v>312970.83</v>
      </c>
      <c r="AA2078">
        <v>123915.5028</v>
      </c>
      <c r="AB2078">
        <v>2206</v>
      </c>
      <c r="AC2078">
        <v>1642</v>
      </c>
      <c r="AD2078">
        <v>1324</v>
      </c>
      <c r="AE2078">
        <v>1162</v>
      </c>
      <c r="AF2078">
        <v>769</v>
      </c>
      <c r="AG2078">
        <v>759</v>
      </c>
      <c r="AH2078">
        <v>636</v>
      </c>
      <c r="AI2078">
        <v>439</v>
      </c>
      <c r="AJ2078">
        <v>1437</v>
      </c>
      <c r="AK2078">
        <v>883</v>
      </c>
      <c r="AL2078">
        <v>688</v>
      </c>
      <c r="AM2078">
        <v>723</v>
      </c>
    </row>
    <row r="2079" spans="1:39" x14ac:dyDescent="0.15">
      <c r="A2079" t="s">
        <v>229</v>
      </c>
      <c r="B2079">
        <v>30</v>
      </c>
      <c r="C2079">
        <v>1</v>
      </c>
      <c r="D2079">
        <v>0</v>
      </c>
      <c r="E2079" t="s">
        <v>30</v>
      </c>
      <c r="F2079" t="s">
        <v>206</v>
      </c>
      <c r="G2079">
        <v>2</v>
      </c>
      <c r="H2079">
        <v>2</v>
      </c>
      <c r="I2079">
        <v>10</v>
      </c>
      <c r="J2079">
        <v>525.94000000000005</v>
      </c>
      <c r="K2079">
        <v>505.94</v>
      </c>
      <c r="L2079">
        <v>505.94</v>
      </c>
      <c r="M2079">
        <v>161.0164</v>
      </c>
      <c r="N2079">
        <v>1</v>
      </c>
      <c r="O2079">
        <v>1</v>
      </c>
      <c r="P2079">
        <v>6</v>
      </c>
      <c r="Q2079">
        <v>239.94</v>
      </c>
      <c r="R2079">
        <v>219.94</v>
      </c>
      <c r="S2079">
        <v>219.94</v>
      </c>
      <c r="T2079">
        <v>87.2864</v>
      </c>
      <c r="U2079">
        <v>1</v>
      </c>
      <c r="V2079">
        <v>1</v>
      </c>
      <c r="W2079">
        <v>4</v>
      </c>
      <c r="X2079">
        <v>286</v>
      </c>
      <c r="Y2079">
        <v>286</v>
      </c>
      <c r="Z2079">
        <v>286</v>
      </c>
      <c r="AA2079">
        <v>73.73</v>
      </c>
      <c r="AB2079">
        <v>2</v>
      </c>
      <c r="AC2079">
        <v>1</v>
      </c>
      <c r="AD2079">
        <v>1</v>
      </c>
      <c r="AE2079">
        <v>1</v>
      </c>
      <c r="AF2079">
        <v>1</v>
      </c>
      <c r="AG2079">
        <v>1</v>
      </c>
      <c r="AH2079">
        <v>1</v>
      </c>
      <c r="AI2079">
        <v>1</v>
      </c>
      <c r="AJ2079">
        <v>1</v>
      </c>
      <c r="AK2079">
        <v>0</v>
      </c>
      <c r="AL2079">
        <v>0</v>
      </c>
      <c r="AM2079">
        <v>0</v>
      </c>
    </row>
    <row r="2080" spans="1:39" x14ac:dyDescent="0.15">
      <c r="A2080" t="s">
        <v>229</v>
      </c>
      <c r="B2080">
        <v>30</v>
      </c>
      <c r="C2080">
        <v>1</v>
      </c>
      <c r="D2080">
        <v>0</v>
      </c>
      <c r="E2080" t="s">
        <v>29</v>
      </c>
      <c r="F2080" t="s">
        <v>206</v>
      </c>
      <c r="G2080">
        <v>39</v>
      </c>
      <c r="H2080">
        <v>49</v>
      </c>
      <c r="I2080">
        <v>250</v>
      </c>
      <c r="J2080">
        <v>13270.85</v>
      </c>
      <c r="K2080">
        <v>9264.5</v>
      </c>
      <c r="L2080">
        <v>8536.33</v>
      </c>
      <c r="M2080">
        <v>5245.1391000000003</v>
      </c>
      <c r="N2080">
        <v>24</v>
      </c>
      <c r="O2080">
        <v>33</v>
      </c>
      <c r="P2080">
        <v>168</v>
      </c>
      <c r="Q2080">
        <v>8948.48</v>
      </c>
      <c r="R2080">
        <v>5950.51</v>
      </c>
      <c r="S2080">
        <v>5497.4</v>
      </c>
      <c r="T2080">
        <v>3735.8890999999999</v>
      </c>
      <c r="U2080">
        <v>15</v>
      </c>
      <c r="V2080">
        <v>16</v>
      </c>
      <c r="W2080">
        <v>82</v>
      </c>
      <c r="X2080">
        <v>4322.37</v>
      </c>
      <c r="Y2080">
        <v>3313.99</v>
      </c>
      <c r="Z2080">
        <v>3038.93</v>
      </c>
      <c r="AA2080">
        <v>1509.25</v>
      </c>
      <c r="AB2080">
        <v>39</v>
      </c>
      <c r="AC2080">
        <v>30</v>
      </c>
      <c r="AD2080">
        <v>22</v>
      </c>
      <c r="AE2080">
        <v>26</v>
      </c>
      <c r="AF2080">
        <v>24</v>
      </c>
      <c r="AG2080">
        <v>24</v>
      </c>
      <c r="AH2080">
        <v>19</v>
      </c>
      <c r="AI2080">
        <v>19</v>
      </c>
      <c r="AJ2080">
        <v>15</v>
      </c>
      <c r="AK2080">
        <v>6</v>
      </c>
      <c r="AL2080">
        <v>3</v>
      </c>
      <c r="AM2080">
        <v>7</v>
      </c>
    </row>
    <row r="2081" spans="1:39" x14ac:dyDescent="0.15">
      <c r="A2081" t="s">
        <v>229</v>
      </c>
      <c r="B2081">
        <v>30</v>
      </c>
      <c r="C2081">
        <v>1</v>
      </c>
      <c r="D2081">
        <v>0</v>
      </c>
      <c r="E2081" t="s">
        <v>32</v>
      </c>
      <c r="F2081" t="s">
        <v>206</v>
      </c>
      <c r="G2081">
        <v>457</v>
      </c>
      <c r="H2081">
        <v>648</v>
      </c>
      <c r="I2081">
        <v>2904</v>
      </c>
      <c r="J2081">
        <v>153794.81</v>
      </c>
      <c r="K2081">
        <v>109961.16</v>
      </c>
      <c r="L2081">
        <v>105545.41</v>
      </c>
      <c r="M2081">
        <v>50544.375099999997</v>
      </c>
      <c r="N2081">
        <v>69</v>
      </c>
      <c r="O2081">
        <v>113</v>
      </c>
      <c r="P2081">
        <v>505</v>
      </c>
      <c r="Q2081">
        <v>25086.61</v>
      </c>
      <c r="R2081">
        <v>16011.66</v>
      </c>
      <c r="S2081">
        <v>14891.08</v>
      </c>
      <c r="T2081">
        <v>9794.1501000000007</v>
      </c>
      <c r="U2081">
        <v>388</v>
      </c>
      <c r="V2081">
        <v>535</v>
      </c>
      <c r="W2081">
        <v>2399</v>
      </c>
      <c r="X2081">
        <v>128708.2</v>
      </c>
      <c r="Y2081">
        <v>93949.5</v>
      </c>
      <c r="Z2081">
        <v>90654.33</v>
      </c>
      <c r="AA2081">
        <v>40750.224999999999</v>
      </c>
      <c r="AB2081">
        <v>457</v>
      </c>
      <c r="AC2081">
        <v>309</v>
      </c>
      <c r="AD2081">
        <v>263</v>
      </c>
      <c r="AE2081">
        <v>292</v>
      </c>
      <c r="AF2081">
        <v>69</v>
      </c>
      <c r="AG2081">
        <v>67</v>
      </c>
      <c r="AH2081">
        <v>63</v>
      </c>
      <c r="AI2081">
        <v>46</v>
      </c>
      <c r="AJ2081">
        <v>388</v>
      </c>
      <c r="AK2081">
        <v>242</v>
      </c>
      <c r="AL2081">
        <v>200</v>
      </c>
      <c r="AM2081">
        <v>246</v>
      </c>
    </row>
    <row r="2082" spans="1:39" x14ac:dyDescent="0.15">
      <c r="A2082" t="s">
        <v>229</v>
      </c>
      <c r="B2082">
        <v>30</v>
      </c>
      <c r="C2082">
        <v>1</v>
      </c>
      <c r="D2082">
        <v>1</v>
      </c>
      <c r="E2082" t="s">
        <v>28</v>
      </c>
      <c r="F2082" t="s">
        <v>206</v>
      </c>
      <c r="G2082">
        <v>17702</v>
      </c>
      <c r="H2082">
        <v>26871</v>
      </c>
      <c r="I2082">
        <v>96694</v>
      </c>
      <c r="J2082">
        <v>5133205.5</v>
      </c>
      <c r="K2082">
        <v>4107656.22</v>
      </c>
      <c r="L2082">
        <v>3791341.96</v>
      </c>
      <c r="M2082">
        <v>1735002.2703</v>
      </c>
      <c r="N2082">
        <v>10276</v>
      </c>
      <c r="O2082">
        <v>14579</v>
      </c>
      <c r="P2082">
        <v>58500</v>
      </c>
      <c r="Q2082">
        <v>3056651.32</v>
      </c>
      <c r="R2082">
        <v>2382894.62</v>
      </c>
      <c r="S2082">
        <v>2176710.56</v>
      </c>
      <c r="T2082">
        <v>1096210.8317</v>
      </c>
      <c r="U2082">
        <v>7426</v>
      </c>
      <c r="V2082">
        <v>12292</v>
      </c>
      <c r="W2082">
        <v>38194</v>
      </c>
      <c r="X2082">
        <v>2076554.18</v>
      </c>
      <c r="Y2082">
        <v>1724761.6</v>
      </c>
      <c r="Z2082">
        <v>1614631.4</v>
      </c>
      <c r="AA2082">
        <v>638791.43859999999</v>
      </c>
      <c r="AB2082">
        <v>16700</v>
      </c>
      <c r="AC2082">
        <v>16649</v>
      </c>
      <c r="AD2082">
        <v>11334</v>
      </c>
      <c r="AE2082">
        <v>15376</v>
      </c>
      <c r="AF2082">
        <v>9970</v>
      </c>
      <c r="AG2082">
        <v>9958</v>
      </c>
      <c r="AH2082">
        <v>7370</v>
      </c>
      <c r="AI2082">
        <v>9221</v>
      </c>
      <c r="AJ2082">
        <v>6730</v>
      </c>
      <c r="AK2082">
        <v>6691</v>
      </c>
      <c r="AL2082">
        <v>3964</v>
      </c>
      <c r="AM2082">
        <v>6155</v>
      </c>
    </row>
    <row r="2083" spans="1:39" x14ac:dyDescent="0.15">
      <c r="A2083" t="s">
        <v>229</v>
      </c>
      <c r="B2083">
        <v>30</v>
      </c>
      <c r="C2083">
        <v>1</v>
      </c>
      <c r="D2083">
        <v>1</v>
      </c>
      <c r="E2083" t="s">
        <v>30</v>
      </c>
      <c r="F2083" t="s">
        <v>206</v>
      </c>
      <c r="G2083">
        <v>1933</v>
      </c>
      <c r="H2083">
        <v>2931</v>
      </c>
      <c r="I2083">
        <v>10610</v>
      </c>
      <c r="J2083">
        <v>567402.16</v>
      </c>
      <c r="K2083">
        <v>455213.96</v>
      </c>
      <c r="L2083">
        <v>416282.68</v>
      </c>
      <c r="M2083">
        <v>192467.41889999999</v>
      </c>
      <c r="N2083">
        <v>1053</v>
      </c>
      <c r="O2083">
        <v>1499</v>
      </c>
      <c r="P2083">
        <v>6053</v>
      </c>
      <c r="Q2083">
        <v>316956.81</v>
      </c>
      <c r="R2083">
        <v>246015.86</v>
      </c>
      <c r="S2083">
        <v>222646.62</v>
      </c>
      <c r="T2083">
        <v>114583.77740000001</v>
      </c>
      <c r="U2083">
        <v>880</v>
      </c>
      <c r="V2083">
        <v>1432</v>
      </c>
      <c r="W2083">
        <v>4557</v>
      </c>
      <c r="X2083">
        <v>250445.35</v>
      </c>
      <c r="Y2083">
        <v>209198.1</v>
      </c>
      <c r="Z2083">
        <v>193636.06</v>
      </c>
      <c r="AA2083">
        <v>77883.641499999998</v>
      </c>
      <c r="AB2083">
        <v>1822</v>
      </c>
      <c r="AC2083">
        <v>1872</v>
      </c>
      <c r="AD2083">
        <v>1152</v>
      </c>
      <c r="AE2083">
        <v>1859</v>
      </c>
      <c r="AF2083">
        <v>1006</v>
      </c>
      <c r="AG2083">
        <v>1024</v>
      </c>
      <c r="AH2083">
        <v>717</v>
      </c>
      <c r="AI2083">
        <v>1024</v>
      </c>
      <c r="AJ2083">
        <v>816</v>
      </c>
      <c r="AK2083">
        <v>848</v>
      </c>
      <c r="AL2083">
        <v>435</v>
      </c>
      <c r="AM2083">
        <v>835</v>
      </c>
    </row>
    <row r="2084" spans="1:39" x14ac:dyDescent="0.15">
      <c r="A2084" t="s">
        <v>229</v>
      </c>
      <c r="B2084">
        <v>30</v>
      </c>
      <c r="C2084">
        <v>1</v>
      </c>
      <c r="D2084">
        <v>1</v>
      </c>
      <c r="E2084" t="s">
        <v>29</v>
      </c>
      <c r="F2084" t="s">
        <v>206</v>
      </c>
      <c r="G2084">
        <v>22874</v>
      </c>
      <c r="H2084">
        <v>36182</v>
      </c>
      <c r="I2084">
        <v>132239</v>
      </c>
      <c r="J2084">
        <v>7002820.2000000002</v>
      </c>
      <c r="K2084">
        <v>5388317.3600000003</v>
      </c>
      <c r="L2084">
        <v>4975419.6500000004</v>
      </c>
      <c r="M2084">
        <v>2349651.6534000002</v>
      </c>
      <c r="N2084">
        <v>10420</v>
      </c>
      <c r="O2084">
        <v>15491</v>
      </c>
      <c r="P2084">
        <v>64553</v>
      </c>
      <c r="Q2084">
        <v>3300891.31</v>
      </c>
      <c r="R2084">
        <v>2437277.8199999998</v>
      </c>
      <c r="S2084">
        <v>2212939.41</v>
      </c>
      <c r="T2084">
        <v>1208020.5549000001</v>
      </c>
      <c r="U2084">
        <v>12454</v>
      </c>
      <c r="V2084">
        <v>20691</v>
      </c>
      <c r="W2084">
        <v>67686</v>
      </c>
      <c r="X2084">
        <v>3701928.89</v>
      </c>
      <c r="Y2084">
        <v>2951039.54</v>
      </c>
      <c r="Z2084">
        <v>2762480.24</v>
      </c>
      <c r="AA2084">
        <v>1141631.0985000001</v>
      </c>
      <c r="AB2084">
        <v>21910</v>
      </c>
      <c r="AC2084">
        <v>22194</v>
      </c>
      <c r="AD2084">
        <v>15466</v>
      </c>
      <c r="AE2084">
        <v>21815</v>
      </c>
      <c r="AF2084">
        <v>10021</v>
      </c>
      <c r="AG2084">
        <v>10136</v>
      </c>
      <c r="AH2084">
        <v>7887</v>
      </c>
      <c r="AI2084">
        <v>10013</v>
      </c>
      <c r="AJ2084">
        <v>11889</v>
      </c>
      <c r="AK2084">
        <v>12058</v>
      </c>
      <c r="AL2084">
        <v>7579</v>
      </c>
      <c r="AM2084">
        <v>11802</v>
      </c>
    </row>
    <row r="2085" spans="1:39" x14ac:dyDescent="0.15">
      <c r="A2085" t="s">
        <v>229</v>
      </c>
      <c r="B2085">
        <v>30</v>
      </c>
      <c r="C2085">
        <v>1</v>
      </c>
      <c r="D2085">
        <v>1</v>
      </c>
      <c r="E2085" t="s">
        <v>31</v>
      </c>
      <c r="F2085" t="s">
        <v>206</v>
      </c>
      <c r="G2085">
        <v>5</v>
      </c>
      <c r="H2085">
        <v>12</v>
      </c>
      <c r="I2085">
        <v>25</v>
      </c>
      <c r="J2085">
        <v>1259.8</v>
      </c>
      <c r="K2085">
        <v>1030.45</v>
      </c>
      <c r="L2085">
        <v>614.6</v>
      </c>
      <c r="M2085">
        <v>409.38319999999999</v>
      </c>
      <c r="N2085">
        <v>3</v>
      </c>
      <c r="O2085">
        <v>8</v>
      </c>
      <c r="P2085">
        <v>20</v>
      </c>
      <c r="Q2085">
        <v>834.8</v>
      </c>
      <c r="R2085">
        <v>618.29999999999995</v>
      </c>
      <c r="S2085">
        <v>469.85</v>
      </c>
      <c r="T2085">
        <v>303.01319999999998</v>
      </c>
      <c r="U2085">
        <v>2</v>
      </c>
      <c r="V2085">
        <v>4</v>
      </c>
      <c r="W2085">
        <v>5</v>
      </c>
      <c r="X2085">
        <v>425</v>
      </c>
      <c r="Y2085">
        <v>412.15</v>
      </c>
      <c r="Z2085">
        <v>144.75</v>
      </c>
      <c r="AA2085">
        <v>106.37</v>
      </c>
      <c r="AB2085">
        <v>5</v>
      </c>
      <c r="AC2085">
        <v>5</v>
      </c>
      <c r="AD2085">
        <v>1</v>
      </c>
      <c r="AE2085">
        <v>5</v>
      </c>
      <c r="AF2085">
        <v>3</v>
      </c>
      <c r="AG2085">
        <v>3</v>
      </c>
      <c r="AH2085">
        <v>1</v>
      </c>
      <c r="AI2085">
        <v>3</v>
      </c>
      <c r="AJ2085">
        <v>2</v>
      </c>
      <c r="AK2085">
        <v>2</v>
      </c>
      <c r="AL2085">
        <v>0</v>
      </c>
      <c r="AM2085">
        <v>2</v>
      </c>
    </row>
    <row r="2086" spans="1:39" x14ac:dyDescent="0.15">
      <c r="A2086" t="s">
        <v>229</v>
      </c>
      <c r="B2086">
        <v>30</v>
      </c>
      <c r="C2086">
        <v>1</v>
      </c>
      <c r="D2086">
        <v>1</v>
      </c>
      <c r="E2086" t="s">
        <v>32</v>
      </c>
      <c r="F2086" t="s">
        <v>206</v>
      </c>
      <c r="G2086">
        <v>766</v>
      </c>
      <c r="H2086">
        <v>1172</v>
      </c>
      <c r="I2086">
        <v>4769</v>
      </c>
      <c r="J2086">
        <v>254985.86</v>
      </c>
      <c r="K2086">
        <v>188079.22</v>
      </c>
      <c r="L2086">
        <v>179213.43</v>
      </c>
      <c r="M2086">
        <v>83473.580100000006</v>
      </c>
      <c r="N2086">
        <v>199</v>
      </c>
      <c r="O2086">
        <v>278</v>
      </c>
      <c r="P2086">
        <v>1244</v>
      </c>
      <c r="Q2086">
        <v>65770.179999999993</v>
      </c>
      <c r="R2086">
        <v>47813.03</v>
      </c>
      <c r="S2086">
        <v>43741.04</v>
      </c>
      <c r="T2086">
        <v>23803.211800000001</v>
      </c>
      <c r="U2086">
        <v>567</v>
      </c>
      <c r="V2086">
        <v>894</v>
      </c>
      <c r="W2086">
        <v>3525</v>
      </c>
      <c r="X2086">
        <v>189215.68</v>
      </c>
      <c r="Y2086">
        <v>140266.19</v>
      </c>
      <c r="Z2086">
        <v>135472.39000000001</v>
      </c>
      <c r="AA2086">
        <v>59670.368300000002</v>
      </c>
      <c r="AB2086">
        <v>754</v>
      </c>
      <c r="AC2086">
        <v>692</v>
      </c>
      <c r="AD2086">
        <v>461</v>
      </c>
      <c r="AE2086">
        <v>658</v>
      </c>
      <c r="AF2086">
        <v>198</v>
      </c>
      <c r="AG2086">
        <v>171</v>
      </c>
      <c r="AH2086">
        <v>128</v>
      </c>
      <c r="AI2086">
        <v>176</v>
      </c>
      <c r="AJ2086">
        <v>556</v>
      </c>
      <c r="AK2086">
        <v>521</v>
      </c>
      <c r="AL2086">
        <v>333</v>
      </c>
      <c r="AM2086">
        <v>482</v>
      </c>
    </row>
    <row r="2087" spans="1:39" x14ac:dyDescent="0.15">
      <c r="A2087" t="s">
        <v>229</v>
      </c>
      <c r="B2087">
        <v>30</v>
      </c>
      <c r="C2087">
        <v>1</v>
      </c>
      <c r="D2087">
        <v>2</v>
      </c>
      <c r="E2087" t="s">
        <v>28</v>
      </c>
      <c r="F2087" t="s">
        <v>206</v>
      </c>
      <c r="G2087">
        <v>3581</v>
      </c>
      <c r="H2087">
        <v>4686</v>
      </c>
      <c r="I2087">
        <v>18579</v>
      </c>
      <c r="J2087">
        <v>1000198.94</v>
      </c>
      <c r="K2087">
        <v>811283.15</v>
      </c>
      <c r="L2087">
        <v>752609.4</v>
      </c>
      <c r="M2087">
        <v>339155.35470000003</v>
      </c>
      <c r="N2087">
        <v>1659</v>
      </c>
      <c r="O2087">
        <v>2112</v>
      </c>
      <c r="P2087">
        <v>9479</v>
      </c>
      <c r="Q2087">
        <v>493546.72</v>
      </c>
      <c r="R2087">
        <v>379748.98</v>
      </c>
      <c r="S2087">
        <v>340437.29</v>
      </c>
      <c r="T2087">
        <v>182626.7935</v>
      </c>
      <c r="U2087">
        <v>1922</v>
      </c>
      <c r="V2087">
        <v>2574</v>
      </c>
      <c r="W2087">
        <v>9100</v>
      </c>
      <c r="X2087">
        <v>506652.22</v>
      </c>
      <c r="Y2087">
        <v>431534.17</v>
      </c>
      <c r="Z2087">
        <v>412172.11</v>
      </c>
      <c r="AA2087">
        <v>156528.5612</v>
      </c>
      <c r="AB2087">
        <v>3437</v>
      </c>
      <c r="AC2087">
        <v>3106</v>
      </c>
      <c r="AD2087">
        <v>1581</v>
      </c>
      <c r="AE2087">
        <v>2991</v>
      </c>
      <c r="AF2087">
        <v>1585</v>
      </c>
      <c r="AG2087">
        <v>1619</v>
      </c>
      <c r="AH2087">
        <v>989</v>
      </c>
      <c r="AI2087">
        <v>1460</v>
      </c>
      <c r="AJ2087">
        <v>1852</v>
      </c>
      <c r="AK2087">
        <v>1487</v>
      </c>
      <c r="AL2087">
        <v>592</v>
      </c>
      <c r="AM2087">
        <v>1531</v>
      </c>
    </row>
    <row r="2088" spans="1:39" x14ac:dyDescent="0.15">
      <c r="A2088" t="s">
        <v>229</v>
      </c>
      <c r="B2088">
        <v>30</v>
      </c>
      <c r="C2088">
        <v>1</v>
      </c>
      <c r="D2088">
        <v>2</v>
      </c>
      <c r="E2088" t="s">
        <v>30</v>
      </c>
      <c r="F2088" t="s">
        <v>206</v>
      </c>
      <c r="G2088">
        <v>423</v>
      </c>
      <c r="H2088">
        <v>556</v>
      </c>
      <c r="I2088">
        <v>2242</v>
      </c>
      <c r="J2088">
        <v>120070.63</v>
      </c>
      <c r="K2088">
        <v>97517.6</v>
      </c>
      <c r="L2088">
        <v>89900.81</v>
      </c>
      <c r="M2088">
        <v>39910.250099999997</v>
      </c>
      <c r="N2088">
        <v>173</v>
      </c>
      <c r="O2088">
        <v>227</v>
      </c>
      <c r="P2088">
        <v>1011</v>
      </c>
      <c r="Q2088">
        <v>51984.4</v>
      </c>
      <c r="R2088">
        <v>40108.620000000003</v>
      </c>
      <c r="S2088">
        <v>35091.910000000003</v>
      </c>
      <c r="T2088">
        <v>18809.8665</v>
      </c>
      <c r="U2088">
        <v>250</v>
      </c>
      <c r="V2088">
        <v>329</v>
      </c>
      <c r="W2088">
        <v>1231</v>
      </c>
      <c r="X2088">
        <v>68086.23</v>
      </c>
      <c r="Y2088">
        <v>57408.98</v>
      </c>
      <c r="Z2088">
        <v>54808.9</v>
      </c>
      <c r="AA2088">
        <v>21100.383600000001</v>
      </c>
      <c r="AB2088">
        <v>393</v>
      </c>
      <c r="AC2088">
        <v>381</v>
      </c>
      <c r="AD2088">
        <v>186</v>
      </c>
      <c r="AE2088">
        <v>408</v>
      </c>
      <c r="AF2088">
        <v>162</v>
      </c>
      <c r="AG2088">
        <v>168</v>
      </c>
      <c r="AH2088">
        <v>110</v>
      </c>
      <c r="AI2088">
        <v>169</v>
      </c>
      <c r="AJ2088">
        <v>231</v>
      </c>
      <c r="AK2088">
        <v>213</v>
      </c>
      <c r="AL2088">
        <v>76</v>
      </c>
      <c r="AM2088">
        <v>239</v>
      </c>
    </row>
    <row r="2089" spans="1:39" x14ac:dyDescent="0.15">
      <c r="A2089" t="s">
        <v>229</v>
      </c>
      <c r="B2089">
        <v>30</v>
      </c>
      <c r="C2089">
        <v>1</v>
      </c>
      <c r="D2089">
        <v>2</v>
      </c>
      <c r="E2089" t="s">
        <v>29</v>
      </c>
      <c r="F2089" t="s">
        <v>206</v>
      </c>
      <c r="G2089">
        <v>1671</v>
      </c>
      <c r="H2089">
        <v>2254</v>
      </c>
      <c r="I2089">
        <v>9538</v>
      </c>
      <c r="J2089">
        <v>507178.74</v>
      </c>
      <c r="K2089">
        <v>388013.5</v>
      </c>
      <c r="L2089">
        <v>360998.09</v>
      </c>
      <c r="M2089">
        <v>173593.27480000001</v>
      </c>
      <c r="N2089">
        <v>688</v>
      </c>
      <c r="O2089">
        <v>868</v>
      </c>
      <c r="P2089">
        <v>4245</v>
      </c>
      <c r="Q2089">
        <v>217175.04000000001</v>
      </c>
      <c r="R2089">
        <v>158844.47</v>
      </c>
      <c r="S2089">
        <v>142015.87</v>
      </c>
      <c r="T2089">
        <v>82499.163100000005</v>
      </c>
      <c r="U2089">
        <v>983</v>
      </c>
      <c r="V2089">
        <v>1386</v>
      </c>
      <c r="W2089">
        <v>5293</v>
      </c>
      <c r="X2089">
        <v>290003.7</v>
      </c>
      <c r="Y2089">
        <v>229169.03</v>
      </c>
      <c r="Z2089">
        <v>218982.22</v>
      </c>
      <c r="AA2089">
        <v>91094.111699999994</v>
      </c>
      <c r="AB2089">
        <v>1602</v>
      </c>
      <c r="AC2089">
        <v>1575</v>
      </c>
      <c r="AD2089">
        <v>797</v>
      </c>
      <c r="AE2089">
        <v>1602</v>
      </c>
      <c r="AF2089">
        <v>660</v>
      </c>
      <c r="AG2089">
        <v>666</v>
      </c>
      <c r="AH2089">
        <v>434</v>
      </c>
      <c r="AI2089">
        <v>657</v>
      </c>
      <c r="AJ2089">
        <v>942</v>
      </c>
      <c r="AK2089">
        <v>909</v>
      </c>
      <c r="AL2089">
        <v>363</v>
      </c>
      <c r="AM2089">
        <v>945</v>
      </c>
    </row>
    <row r="2090" spans="1:39" x14ac:dyDescent="0.15">
      <c r="A2090" t="s">
        <v>229</v>
      </c>
      <c r="B2090">
        <v>30</v>
      </c>
      <c r="C2090">
        <v>1</v>
      </c>
      <c r="D2090">
        <v>2</v>
      </c>
      <c r="E2090" t="s">
        <v>32</v>
      </c>
      <c r="F2090" t="s">
        <v>206</v>
      </c>
      <c r="G2090">
        <v>288</v>
      </c>
      <c r="H2090">
        <v>419</v>
      </c>
      <c r="I2090">
        <v>1851</v>
      </c>
      <c r="J2090">
        <v>97363.36</v>
      </c>
      <c r="K2090">
        <v>70811.289999999994</v>
      </c>
      <c r="L2090">
        <v>67869.440000000002</v>
      </c>
      <c r="M2090">
        <v>32112.435600000001</v>
      </c>
      <c r="N2090">
        <v>57</v>
      </c>
      <c r="O2090">
        <v>79</v>
      </c>
      <c r="P2090">
        <v>417</v>
      </c>
      <c r="Q2090">
        <v>19978.59</v>
      </c>
      <c r="R2090">
        <v>13725.25</v>
      </c>
      <c r="S2090">
        <v>12322.14</v>
      </c>
      <c r="T2090">
        <v>7798.0282999999999</v>
      </c>
      <c r="U2090">
        <v>231</v>
      </c>
      <c r="V2090">
        <v>340</v>
      </c>
      <c r="W2090">
        <v>1434</v>
      </c>
      <c r="X2090">
        <v>77384.77</v>
      </c>
      <c r="Y2090">
        <v>57086.04</v>
      </c>
      <c r="Z2090">
        <v>55547.3</v>
      </c>
      <c r="AA2090">
        <v>24314.407299999999</v>
      </c>
      <c r="AB2090">
        <v>282</v>
      </c>
      <c r="AC2090">
        <v>247</v>
      </c>
      <c r="AD2090">
        <v>129</v>
      </c>
      <c r="AE2090">
        <v>234</v>
      </c>
      <c r="AF2090">
        <v>57</v>
      </c>
      <c r="AG2090">
        <v>53</v>
      </c>
      <c r="AH2090">
        <v>38</v>
      </c>
      <c r="AI2090">
        <v>49</v>
      </c>
      <c r="AJ2090">
        <v>225</v>
      </c>
      <c r="AK2090">
        <v>194</v>
      </c>
      <c r="AL2090">
        <v>91</v>
      </c>
      <c r="AM2090">
        <v>185</v>
      </c>
    </row>
    <row r="2091" spans="1:39" x14ac:dyDescent="0.15">
      <c r="A2091" t="s">
        <v>229</v>
      </c>
      <c r="B2091">
        <v>30</v>
      </c>
      <c r="C2091">
        <v>2</v>
      </c>
      <c r="D2091">
        <v>0</v>
      </c>
      <c r="E2091" t="s">
        <v>28</v>
      </c>
      <c r="F2091" t="s">
        <v>206</v>
      </c>
      <c r="G2091">
        <v>188</v>
      </c>
      <c r="H2091">
        <v>459</v>
      </c>
      <c r="I2091">
        <v>1453</v>
      </c>
      <c r="J2091">
        <v>68250.97</v>
      </c>
      <c r="K2091">
        <v>46883.54</v>
      </c>
      <c r="L2091">
        <v>40293.269999999997</v>
      </c>
      <c r="M2091">
        <v>25754.1741</v>
      </c>
      <c r="N2091">
        <v>188</v>
      </c>
      <c r="O2091">
        <v>224</v>
      </c>
      <c r="P2091">
        <v>843</v>
      </c>
      <c r="Q2091">
        <v>37892.410000000003</v>
      </c>
      <c r="R2091">
        <v>24441.21</v>
      </c>
      <c r="S2091">
        <v>18854.419999999998</v>
      </c>
      <c r="T2091">
        <v>15259.3645</v>
      </c>
      <c r="U2091">
        <v>188</v>
      </c>
      <c r="V2091">
        <v>235</v>
      </c>
      <c r="W2091">
        <v>610</v>
      </c>
      <c r="X2091">
        <v>30358.560000000001</v>
      </c>
      <c r="Y2091">
        <v>22442.33</v>
      </c>
      <c r="Z2091">
        <v>21438.85</v>
      </c>
      <c r="AA2091">
        <v>10494.809600000001</v>
      </c>
      <c r="AB2091">
        <v>186</v>
      </c>
      <c r="AC2091">
        <v>188</v>
      </c>
      <c r="AD2091">
        <v>166</v>
      </c>
      <c r="AE2091">
        <v>141</v>
      </c>
      <c r="AF2091">
        <v>186</v>
      </c>
      <c r="AG2091">
        <v>188</v>
      </c>
      <c r="AH2091">
        <v>166</v>
      </c>
      <c r="AI2091">
        <v>141</v>
      </c>
      <c r="AJ2091">
        <v>186</v>
      </c>
      <c r="AK2091">
        <v>188</v>
      </c>
      <c r="AL2091">
        <v>166</v>
      </c>
      <c r="AM2091">
        <v>141</v>
      </c>
    </row>
    <row r="2092" spans="1:39" x14ac:dyDescent="0.15">
      <c r="A2092" t="s">
        <v>229</v>
      </c>
      <c r="B2092">
        <v>30</v>
      </c>
      <c r="C2092">
        <v>2</v>
      </c>
      <c r="D2092">
        <v>0</v>
      </c>
      <c r="E2092" t="s">
        <v>29</v>
      </c>
      <c r="F2092" t="s">
        <v>206</v>
      </c>
      <c r="G2092">
        <v>1</v>
      </c>
      <c r="H2092">
        <v>2</v>
      </c>
      <c r="I2092">
        <v>11</v>
      </c>
      <c r="J2092">
        <v>442.89</v>
      </c>
      <c r="K2092">
        <v>252.42</v>
      </c>
      <c r="L2092">
        <v>189.74</v>
      </c>
      <c r="M2092">
        <v>184.25659999999999</v>
      </c>
      <c r="N2092">
        <v>1</v>
      </c>
      <c r="O2092">
        <v>1</v>
      </c>
      <c r="P2092">
        <v>7</v>
      </c>
      <c r="Q2092">
        <v>282.93</v>
      </c>
      <c r="R2092">
        <v>161.24</v>
      </c>
      <c r="S2092">
        <v>98.56</v>
      </c>
      <c r="T2092">
        <v>113.14660000000001</v>
      </c>
      <c r="U2092">
        <v>1</v>
      </c>
      <c r="V2092">
        <v>1</v>
      </c>
      <c r="W2092">
        <v>4</v>
      </c>
      <c r="X2092">
        <v>159.96</v>
      </c>
      <c r="Y2092">
        <v>91.18</v>
      </c>
      <c r="Z2092">
        <v>91.18</v>
      </c>
      <c r="AA2092">
        <v>71.11</v>
      </c>
      <c r="AB2092">
        <v>1</v>
      </c>
      <c r="AC2092">
        <v>1</v>
      </c>
      <c r="AD2092">
        <v>1</v>
      </c>
      <c r="AE2092">
        <v>1</v>
      </c>
      <c r="AF2092">
        <v>1</v>
      </c>
      <c r="AG2092">
        <v>1</v>
      </c>
      <c r="AH2092">
        <v>1</v>
      </c>
      <c r="AI2092">
        <v>1</v>
      </c>
      <c r="AJ2092">
        <v>1</v>
      </c>
      <c r="AK2092">
        <v>1</v>
      </c>
      <c r="AL2092">
        <v>1</v>
      </c>
      <c r="AM2092">
        <v>1</v>
      </c>
    </row>
    <row r="2093" spans="1:39" x14ac:dyDescent="0.15">
      <c r="A2093" t="s">
        <v>229</v>
      </c>
      <c r="B2093">
        <v>30</v>
      </c>
      <c r="C2093">
        <v>2</v>
      </c>
      <c r="D2093">
        <v>0</v>
      </c>
      <c r="E2093" t="s">
        <v>32</v>
      </c>
      <c r="F2093" t="s">
        <v>206</v>
      </c>
      <c r="G2093">
        <v>55</v>
      </c>
      <c r="H2093">
        <v>142</v>
      </c>
      <c r="I2093">
        <v>493</v>
      </c>
      <c r="J2093">
        <v>23589.74</v>
      </c>
      <c r="K2093">
        <v>15366.55</v>
      </c>
      <c r="L2093">
        <v>13745.24</v>
      </c>
      <c r="M2093">
        <v>8686.8333999999995</v>
      </c>
      <c r="N2093">
        <v>55</v>
      </c>
      <c r="O2093">
        <v>63</v>
      </c>
      <c r="P2093">
        <v>243</v>
      </c>
      <c r="Q2093">
        <v>10737.77</v>
      </c>
      <c r="R2093">
        <v>6586.59</v>
      </c>
      <c r="S2093">
        <v>5288.73</v>
      </c>
      <c r="T2093">
        <v>4203.2303000000002</v>
      </c>
      <c r="U2093">
        <v>55</v>
      </c>
      <c r="V2093">
        <v>79</v>
      </c>
      <c r="W2093">
        <v>250</v>
      </c>
      <c r="X2093">
        <v>12851.97</v>
      </c>
      <c r="Y2093">
        <v>8779.9599999999991</v>
      </c>
      <c r="Z2093">
        <v>8456.51</v>
      </c>
      <c r="AA2093">
        <v>4483.6031000000003</v>
      </c>
      <c r="AB2093">
        <v>55</v>
      </c>
      <c r="AC2093">
        <v>54</v>
      </c>
      <c r="AD2093">
        <v>53</v>
      </c>
      <c r="AE2093">
        <v>46</v>
      </c>
      <c r="AF2093">
        <v>55</v>
      </c>
      <c r="AG2093">
        <v>54</v>
      </c>
      <c r="AH2093">
        <v>53</v>
      </c>
      <c r="AI2093">
        <v>46</v>
      </c>
      <c r="AJ2093">
        <v>55</v>
      </c>
      <c r="AK2093">
        <v>54</v>
      </c>
      <c r="AL2093">
        <v>53</v>
      </c>
      <c r="AM2093">
        <v>46</v>
      </c>
    </row>
    <row r="2094" spans="1:39" x14ac:dyDescent="0.15">
      <c r="A2094" t="s">
        <v>229</v>
      </c>
      <c r="B2094">
        <v>30</v>
      </c>
      <c r="C2094">
        <v>2</v>
      </c>
      <c r="D2094">
        <v>1</v>
      </c>
      <c r="E2094" t="s">
        <v>28</v>
      </c>
      <c r="F2094" t="s">
        <v>206</v>
      </c>
      <c r="G2094">
        <v>2271</v>
      </c>
      <c r="H2094">
        <v>5898</v>
      </c>
      <c r="I2094">
        <v>15991</v>
      </c>
      <c r="J2094">
        <v>765579.27</v>
      </c>
      <c r="K2094">
        <v>563644.21</v>
      </c>
      <c r="L2094">
        <v>469828.37</v>
      </c>
      <c r="M2094">
        <v>283643.48440000002</v>
      </c>
      <c r="N2094">
        <v>2271</v>
      </c>
      <c r="O2094">
        <v>2876</v>
      </c>
      <c r="P2094">
        <v>9131</v>
      </c>
      <c r="Q2094">
        <v>426356.11</v>
      </c>
      <c r="R2094">
        <v>301343.82</v>
      </c>
      <c r="S2094">
        <v>222758.99</v>
      </c>
      <c r="T2094">
        <v>168515.08110000001</v>
      </c>
      <c r="U2094">
        <v>2271</v>
      </c>
      <c r="V2094">
        <v>3022</v>
      </c>
      <c r="W2094">
        <v>6860</v>
      </c>
      <c r="X2094">
        <v>339223.16</v>
      </c>
      <c r="Y2094">
        <v>262300.39</v>
      </c>
      <c r="Z2094">
        <v>247069.38</v>
      </c>
      <c r="AA2094">
        <v>115128.40330000001</v>
      </c>
      <c r="AB2094">
        <v>2180</v>
      </c>
      <c r="AC2094">
        <v>2245</v>
      </c>
      <c r="AD2094">
        <v>1802</v>
      </c>
      <c r="AE2094">
        <v>2135</v>
      </c>
      <c r="AF2094">
        <v>2180</v>
      </c>
      <c r="AG2094">
        <v>2245</v>
      </c>
      <c r="AH2094">
        <v>1802</v>
      </c>
      <c r="AI2094">
        <v>2135</v>
      </c>
      <c r="AJ2094">
        <v>2180</v>
      </c>
      <c r="AK2094">
        <v>2245</v>
      </c>
      <c r="AL2094">
        <v>1802</v>
      </c>
      <c r="AM2094">
        <v>2135</v>
      </c>
    </row>
    <row r="2095" spans="1:39" x14ac:dyDescent="0.15">
      <c r="A2095" t="s">
        <v>229</v>
      </c>
      <c r="B2095">
        <v>30</v>
      </c>
      <c r="C2095">
        <v>2</v>
      </c>
      <c r="D2095">
        <v>1</v>
      </c>
      <c r="E2095" t="s">
        <v>30</v>
      </c>
      <c r="F2095" t="s">
        <v>206</v>
      </c>
      <c r="G2095">
        <v>252</v>
      </c>
      <c r="H2095">
        <v>684</v>
      </c>
      <c r="I2095">
        <v>1802</v>
      </c>
      <c r="J2095">
        <v>87879.71</v>
      </c>
      <c r="K2095">
        <v>63839.75</v>
      </c>
      <c r="L2095">
        <v>52727.08</v>
      </c>
      <c r="M2095">
        <v>32551.4768</v>
      </c>
      <c r="N2095">
        <v>252</v>
      </c>
      <c r="O2095">
        <v>328</v>
      </c>
      <c r="P2095">
        <v>1008</v>
      </c>
      <c r="Q2095">
        <v>46980.07</v>
      </c>
      <c r="R2095">
        <v>32604.74</v>
      </c>
      <c r="S2095">
        <v>23369.86</v>
      </c>
      <c r="T2095">
        <v>18834.441699999999</v>
      </c>
      <c r="U2095">
        <v>252</v>
      </c>
      <c r="V2095">
        <v>356</v>
      </c>
      <c r="W2095">
        <v>794</v>
      </c>
      <c r="X2095">
        <v>40899.64</v>
      </c>
      <c r="Y2095">
        <v>31235.01</v>
      </c>
      <c r="Z2095">
        <v>29357.22</v>
      </c>
      <c r="AA2095">
        <v>13717.035099999999</v>
      </c>
      <c r="AB2095">
        <v>233</v>
      </c>
      <c r="AC2095">
        <v>251</v>
      </c>
      <c r="AD2095">
        <v>187</v>
      </c>
      <c r="AE2095">
        <v>240</v>
      </c>
      <c r="AF2095">
        <v>233</v>
      </c>
      <c r="AG2095">
        <v>251</v>
      </c>
      <c r="AH2095">
        <v>187</v>
      </c>
      <c r="AI2095">
        <v>240</v>
      </c>
      <c r="AJ2095">
        <v>233</v>
      </c>
      <c r="AK2095">
        <v>251</v>
      </c>
      <c r="AL2095">
        <v>187</v>
      </c>
      <c r="AM2095">
        <v>240</v>
      </c>
    </row>
    <row r="2096" spans="1:39" x14ac:dyDescent="0.15">
      <c r="A2096" t="s">
        <v>229</v>
      </c>
      <c r="B2096">
        <v>30</v>
      </c>
      <c r="C2096">
        <v>2</v>
      </c>
      <c r="D2096">
        <v>1</v>
      </c>
      <c r="E2096" t="s">
        <v>29</v>
      </c>
      <c r="F2096" t="s">
        <v>206</v>
      </c>
      <c r="G2096">
        <v>4517</v>
      </c>
      <c r="H2096">
        <v>12293</v>
      </c>
      <c r="I2096">
        <v>34323</v>
      </c>
      <c r="J2096">
        <v>1633234.36</v>
      </c>
      <c r="K2096">
        <v>1144130.1499999999</v>
      </c>
      <c r="L2096">
        <v>955639.88</v>
      </c>
      <c r="M2096">
        <v>606708.43290000001</v>
      </c>
      <c r="N2096">
        <v>4517</v>
      </c>
      <c r="O2096">
        <v>5809</v>
      </c>
      <c r="P2096">
        <v>18918</v>
      </c>
      <c r="Q2096">
        <v>879607.63</v>
      </c>
      <c r="R2096">
        <v>592043.84</v>
      </c>
      <c r="S2096">
        <v>440675.5</v>
      </c>
      <c r="T2096">
        <v>350239.17440000002</v>
      </c>
      <c r="U2096">
        <v>4517</v>
      </c>
      <c r="V2096">
        <v>6484</v>
      </c>
      <c r="W2096">
        <v>15405</v>
      </c>
      <c r="X2096">
        <v>753626.73</v>
      </c>
      <c r="Y2096">
        <v>552086.31000000006</v>
      </c>
      <c r="Z2096">
        <v>514964.38</v>
      </c>
      <c r="AA2096">
        <v>256469.2585</v>
      </c>
      <c r="AB2096">
        <v>4307</v>
      </c>
      <c r="AC2096">
        <v>4498</v>
      </c>
      <c r="AD2096">
        <v>3646</v>
      </c>
      <c r="AE2096">
        <v>4349</v>
      </c>
      <c r="AF2096">
        <v>4307</v>
      </c>
      <c r="AG2096">
        <v>4498</v>
      </c>
      <c r="AH2096">
        <v>3646</v>
      </c>
      <c r="AI2096">
        <v>4349</v>
      </c>
      <c r="AJ2096">
        <v>4307</v>
      </c>
      <c r="AK2096">
        <v>4498</v>
      </c>
      <c r="AL2096">
        <v>3646</v>
      </c>
      <c r="AM2096">
        <v>4349</v>
      </c>
    </row>
    <row r="2097" spans="1:39" x14ac:dyDescent="0.15">
      <c r="A2097" t="s">
        <v>229</v>
      </c>
      <c r="B2097">
        <v>30</v>
      </c>
      <c r="C2097">
        <v>2</v>
      </c>
      <c r="D2097">
        <v>1</v>
      </c>
      <c r="E2097" t="s">
        <v>31</v>
      </c>
      <c r="F2097" t="s">
        <v>206</v>
      </c>
      <c r="G2097">
        <v>1</v>
      </c>
      <c r="H2097">
        <v>2</v>
      </c>
      <c r="I2097">
        <v>5</v>
      </c>
      <c r="J2097">
        <v>195.97</v>
      </c>
      <c r="K2097">
        <v>169.24</v>
      </c>
      <c r="L2097">
        <v>169.24</v>
      </c>
      <c r="M2097">
        <v>54.0809</v>
      </c>
      <c r="N2097">
        <v>1</v>
      </c>
      <c r="O2097">
        <v>1</v>
      </c>
      <c r="P2097">
        <v>2</v>
      </c>
      <c r="Q2097">
        <v>103</v>
      </c>
      <c r="R2097">
        <v>103</v>
      </c>
      <c r="S2097">
        <v>103</v>
      </c>
      <c r="T2097">
        <v>24.2209</v>
      </c>
      <c r="U2097">
        <v>1</v>
      </c>
      <c r="V2097">
        <v>1</v>
      </c>
      <c r="W2097">
        <v>3</v>
      </c>
      <c r="X2097">
        <v>92.97</v>
      </c>
      <c r="Y2097">
        <v>66.239999999999995</v>
      </c>
      <c r="Z2097">
        <v>66.239999999999995</v>
      </c>
      <c r="AA2097">
        <v>29.86</v>
      </c>
      <c r="AB2097">
        <v>1</v>
      </c>
      <c r="AC2097">
        <v>1</v>
      </c>
      <c r="AD2097">
        <v>1</v>
      </c>
      <c r="AE2097">
        <v>1</v>
      </c>
      <c r="AF2097">
        <v>1</v>
      </c>
      <c r="AG2097">
        <v>1</v>
      </c>
      <c r="AH2097">
        <v>1</v>
      </c>
      <c r="AI2097">
        <v>1</v>
      </c>
      <c r="AJ2097">
        <v>1</v>
      </c>
      <c r="AK2097">
        <v>1</v>
      </c>
      <c r="AL2097">
        <v>1</v>
      </c>
      <c r="AM2097">
        <v>1</v>
      </c>
    </row>
    <row r="2098" spans="1:39" x14ac:dyDescent="0.15">
      <c r="A2098" t="s">
        <v>229</v>
      </c>
      <c r="B2098">
        <v>30</v>
      </c>
      <c r="C2098">
        <v>2</v>
      </c>
      <c r="D2098">
        <v>1</v>
      </c>
      <c r="E2098" t="s">
        <v>32</v>
      </c>
      <c r="F2098" t="s">
        <v>206</v>
      </c>
      <c r="G2098">
        <v>161</v>
      </c>
      <c r="H2098">
        <v>446</v>
      </c>
      <c r="I2098">
        <v>1320</v>
      </c>
      <c r="J2098">
        <v>62242.21</v>
      </c>
      <c r="K2098">
        <v>42665.3</v>
      </c>
      <c r="L2098">
        <v>36866.81</v>
      </c>
      <c r="M2098">
        <v>23581.684700000002</v>
      </c>
      <c r="N2098">
        <v>161</v>
      </c>
      <c r="O2098">
        <v>194</v>
      </c>
      <c r="P2098">
        <v>642</v>
      </c>
      <c r="Q2098">
        <v>28970.26</v>
      </c>
      <c r="R2098">
        <v>19576.82</v>
      </c>
      <c r="S2098">
        <v>15028.95</v>
      </c>
      <c r="T2098">
        <v>11955.897000000001</v>
      </c>
      <c r="U2098">
        <v>161</v>
      </c>
      <c r="V2098">
        <v>252</v>
      </c>
      <c r="W2098">
        <v>678</v>
      </c>
      <c r="X2098">
        <v>33271.949999999997</v>
      </c>
      <c r="Y2098">
        <v>23088.48</v>
      </c>
      <c r="Z2098">
        <v>21837.86</v>
      </c>
      <c r="AA2098">
        <v>11625.787700000001</v>
      </c>
      <c r="AB2098">
        <v>160</v>
      </c>
      <c r="AC2098">
        <v>159</v>
      </c>
      <c r="AD2098">
        <v>135</v>
      </c>
      <c r="AE2098">
        <v>150</v>
      </c>
      <c r="AF2098">
        <v>160</v>
      </c>
      <c r="AG2098">
        <v>159</v>
      </c>
      <c r="AH2098">
        <v>135</v>
      </c>
      <c r="AI2098">
        <v>150</v>
      </c>
      <c r="AJ2098">
        <v>160</v>
      </c>
      <c r="AK2098">
        <v>159</v>
      </c>
      <c r="AL2098">
        <v>135</v>
      </c>
      <c r="AM2098">
        <v>150</v>
      </c>
    </row>
    <row r="2099" spans="1:39" x14ac:dyDescent="0.15">
      <c r="A2099" t="s">
        <v>229</v>
      </c>
      <c r="B2099">
        <v>30</v>
      </c>
      <c r="C2099">
        <v>2</v>
      </c>
      <c r="D2099">
        <v>2</v>
      </c>
      <c r="E2099" t="s">
        <v>28</v>
      </c>
      <c r="F2099" t="s">
        <v>206</v>
      </c>
      <c r="G2099">
        <v>260</v>
      </c>
      <c r="H2099">
        <v>648</v>
      </c>
      <c r="I2099">
        <v>1770</v>
      </c>
      <c r="J2099">
        <v>84632.29</v>
      </c>
      <c r="K2099">
        <v>62479.1</v>
      </c>
      <c r="L2099">
        <v>50976.4</v>
      </c>
      <c r="M2099">
        <v>31689.7487</v>
      </c>
      <c r="N2099">
        <v>260</v>
      </c>
      <c r="O2099">
        <v>305</v>
      </c>
      <c r="P2099">
        <v>997</v>
      </c>
      <c r="Q2099">
        <v>46166.35</v>
      </c>
      <c r="R2099">
        <v>32223.73</v>
      </c>
      <c r="S2099">
        <v>22448.55</v>
      </c>
      <c r="T2099">
        <v>18476.079900000001</v>
      </c>
      <c r="U2099">
        <v>260</v>
      </c>
      <c r="V2099">
        <v>343</v>
      </c>
      <c r="W2099">
        <v>773</v>
      </c>
      <c r="X2099">
        <v>38465.94</v>
      </c>
      <c r="Y2099">
        <v>30255.37</v>
      </c>
      <c r="Z2099">
        <v>28527.85</v>
      </c>
      <c r="AA2099">
        <v>13213.668799999999</v>
      </c>
      <c r="AB2099">
        <v>253</v>
      </c>
      <c r="AC2099">
        <v>258</v>
      </c>
      <c r="AD2099">
        <v>199</v>
      </c>
      <c r="AE2099">
        <v>236</v>
      </c>
      <c r="AF2099">
        <v>253</v>
      </c>
      <c r="AG2099">
        <v>258</v>
      </c>
      <c r="AH2099">
        <v>199</v>
      </c>
      <c r="AI2099">
        <v>236</v>
      </c>
      <c r="AJ2099">
        <v>253</v>
      </c>
      <c r="AK2099">
        <v>258</v>
      </c>
      <c r="AL2099">
        <v>199</v>
      </c>
      <c r="AM2099">
        <v>236</v>
      </c>
    </row>
    <row r="2100" spans="1:39" x14ac:dyDescent="0.15">
      <c r="A2100" t="s">
        <v>229</v>
      </c>
      <c r="B2100">
        <v>30</v>
      </c>
      <c r="C2100">
        <v>2</v>
      </c>
      <c r="D2100">
        <v>2</v>
      </c>
      <c r="E2100" t="s">
        <v>30</v>
      </c>
      <c r="F2100" t="s">
        <v>206</v>
      </c>
      <c r="G2100">
        <v>36</v>
      </c>
      <c r="H2100">
        <v>89</v>
      </c>
      <c r="I2100">
        <v>239</v>
      </c>
      <c r="J2100">
        <v>12176.29</v>
      </c>
      <c r="K2100">
        <v>9042.2900000000009</v>
      </c>
      <c r="L2100">
        <v>7113.57</v>
      </c>
      <c r="M2100">
        <v>4355.4561999999996</v>
      </c>
      <c r="N2100">
        <v>36</v>
      </c>
      <c r="O2100">
        <v>43</v>
      </c>
      <c r="P2100">
        <v>131</v>
      </c>
      <c r="Q2100">
        <v>6380.91</v>
      </c>
      <c r="R2100">
        <v>4466.51</v>
      </c>
      <c r="S2100">
        <v>2882.69</v>
      </c>
      <c r="T2100">
        <v>2493.6698999999999</v>
      </c>
      <c r="U2100">
        <v>36</v>
      </c>
      <c r="V2100">
        <v>46</v>
      </c>
      <c r="W2100">
        <v>108</v>
      </c>
      <c r="X2100">
        <v>5795.38</v>
      </c>
      <c r="Y2100">
        <v>4575.78</v>
      </c>
      <c r="Z2100">
        <v>4230.88</v>
      </c>
      <c r="AA2100">
        <v>1861.7863</v>
      </c>
      <c r="AB2100">
        <v>30</v>
      </c>
      <c r="AC2100">
        <v>36</v>
      </c>
      <c r="AD2100">
        <v>22</v>
      </c>
      <c r="AE2100">
        <v>34</v>
      </c>
      <c r="AF2100">
        <v>30</v>
      </c>
      <c r="AG2100">
        <v>36</v>
      </c>
      <c r="AH2100">
        <v>22</v>
      </c>
      <c r="AI2100">
        <v>34</v>
      </c>
      <c r="AJ2100">
        <v>30</v>
      </c>
      <c r="AK2100">
        <v>36</v>
      </c>
      <c r="AL2100">
        <v>22</v>
      </c>
      <c r="AM2100">
        <v>34</v>
      </c>
    </row>
    <row r="2101" spans="1:39" x14ac:dyDescent="0.15">
      <c r="A2101" t="s">
        <v>229</v>
      </c>
      <c r="B2101">
        <v>30</v>
      </c>
      <c r="C2101">
        <v>2</v>
      </c>
      <c r="D2101">
        <v>2</v>
      </c>
      <c r="E2101" t="s">
        <v>29</v>
      </c>
      <c r="F2101" t="s">
        <v>206</v>
      </c>
      <c r="G2101">
        <v>166</v>
      </c>
      <c r="H2101">
        <v>412</v>
      </c>
      <c r="I2101">
        <v>1152</v>
      </c>
      <c r="J2101">
        <v>57868.39</v>
      </c>
      <c r="K2101">
        <v>41455.56</v>
      </c>
      <c r="L2101">
        <v>32709.09</v>
      </c>
      <c r="M2101">
        <v>20944.978299999999</v>
      </c>
      <c r="N2101">
        <v>166</v>
      </c>
      <c r="O2101">
        <v>193</v>
      </c>
      <c r="P2101">
        <v>638</v>
      </c>
      <c r="Q2101">
        <v>31096.59</v>
      </c>
      <c r="R2101">
        <v>21289.58</v>
      </c>
      <c r="S2101">
        <v>13268.61</v>
      </c>
      <c r="T2101">
        <v>11996.9023</v>
      </c>
      <c r="U2101">
        <v>166</v>
      </c>
      <c r="V2101">
        <v>219</v>
      </c>
      <c r="W2101">
        <v>514</v>
      </c>
      <c r="X2101">
        <v>26771.8</v>
      </c>
      <c r="Y2101">
        <v>20165.98</v>
      </c>
      <c r="Z2101">
        <v>19440.48</v>
      </c>
      <c r="AA2101">
        <v>8948.0759999999991</v>
      </c>
      <c r="AB2101">
        <v>163</v>
      </c>
      <c r="AC2101">
        <v>165</v>
      </c>
      <c r="AD2101">
        <v>111</v>
      </c>
      <c r="AE2101">
        <v>164</v>
      </c>
      <c r="AF2101">
        <v>163</v>
      </c>
      <c r="AG2101">
        <v>165</v>
      </c>
      <c r="AH2101">
        <v>111</v>
      </c>
      <c r="AI2101">
        <v>164</v>
      </c>
      <c r="AJ2101">
        <v>163</v>
      </c>
      <c r="AK2101">
        <v>165</v>
      </c>
      <c r="AL2101">
        <v>111</v>
      </c>
      <c r="AM2101">
        <v>164</v>
      </c>
    </row>
    <row r="2102" spans="1:39" x14ac:dyDescent="0.15">
      <c r="A2102" t="s">
        <v>229</v>
      </c>
      <c r="B2102">
        <v>30</v>
      </c>
      <c r="C2102">
        <v>2</v>
      </c>
      <c r="D2102">
        <v>2</v>
      </c>
      <c r="E2102" t="s">
        <v>32</v>
      </c>
      <c r="F2102" t="s">
        <v>206</v>
      </c>
      <c r="G2102">
        <v>33</v>
      </c>
      <c r="H2102">
        <v>83</v>
      </c>
      <c r="I2102">
        <v>296</v>
      </c>
      <c r="J2102">
        <v>13201.5</v>
      </c>
      <c r="K2102">
        <v>8870.32</v>
      </c>
      <c r="L2102">
        <v>7428.98</v>
      </c>
      <c r="M2102">
        <v>5059.9603999999999</v>
      </c>
      <c r="N2102">
        <v>33</v>
      </c>
      <c r="O2102">
        <v>38</v>
      </c>
      <c r="P2102">
        <v>149</v>
      </c>
      <c r="Q2102">
        <v>6059.6</v>
      </c>
      <c r="R2102">
        <v>3990.24</v>
      </c>
      <c r="S2102">
        <v>2598.89</v>
      </c>
      <c r="T2102">
        <v>2594.8274999999999</v>
      </c>
      <c r="U2102">
        <v>33</v>
      </c>
      <c r="V2102">
        <v>45</v>
      </c>
      <c r="W2102">
        <v>147</v>
      </c>
      <c r="X2102">
        <v>7141.9</v>
      </c>
      <c r="Y2102">
        <v>4880.08</v>
      </c>
      <c r="Z2102">
        <v>4830.09</v>
      </c>
      <c r="AA2102">
        <v>2465.1329000000001</v>
      </c>
      <c r="AB2102">
        <v>31</v>
      </c>
      <c r="AC2102">
        <v>33</v>
      </c>
      <c r="AD2102">
        <v>28</v>
      </c>
      <c r="AE2102">
        <v>31</v>
      </c>
      <c r="AF2102">
        <v>31</v>
      </c>
      <c r="AG2102">
        <v>33</v>
      </c>
      <c r="AH2102">
        <v>28</v>
      </c>
      <c r="AI2102">
        <v>31</v>
      </c>
      <c r="AJ2102">
        <v>31</v>
      </c>
      <c r="AK2102">
        <v>33</v>
      </c>
      <c r="AL2102">
        <v>28</v>
      </c>
      <c r="AM2102">
        <v>31</v>
      </c>
    </row>
    <row r="2103" spans="1:39" x14ac:dyDescent="0.15">
      <c r="A2103" t="s">
        <v>229</v>
      </c>
      <c r="B2103">
        <v>70</v>
      </c>
      <c r="C2103">
        <v>1</v>
      </c>
      <c r="D2103">
        <v>0</v>
      </c>
      <c r="E2103" t="s">
        <v>28</v>
      </c>
      <c r="F2103" t="s">
        <v>206</v>
      </c>
      <c r="G2103">
        <v>6217</v>
      </c>
      <c r="H2103">
        <v>6885</v>
      </c>
      <c r="I2103">
        <v>16953</v>
      </c>
      <c r="J2103">
        <v>844741.66</v>
      </c>
      <c r="K2103">
        <v>624469.87</v>
      </c>
      <c r="L2103">
        <v>572896.30000000005</v>
      </c>
      <c r="M2103">
        <v>310003.5013</v>
      </c>
      <c r="N2103">
        <v>2228</v>
      </c>
      <c r="O2103">
        <v>2421</v>
      </c>
      <c r="P2103">
        <v>6743</v>
      </c>
      <c r="Q2103">
        <v>327574.87</v>
      </c>
      <c r="R2103">
        <v>230177.38</v>
      </c>
      <c r="S2103">
        <v>209254.88</v>
      </c>
      <c r="T2103">
        <v>132660.91260000001</v>
      </c>
      <c r="U2103">
        <v>3989</v>
      </c>
      <c r="V2103">
        <v>4464</v>
      </c>
      <c r="W2103">
        <v>10210</v>
      </c>
      <c r="X2103">
        <v>517166.79</v>
      </c>
      <c r="Y2103">
        <v>394292.49</v>
      </c>
      <c r="Z2103">
        <v>363641.42</v>
      </c>
      <c r="AA2103">
        <v>177342.58869999999</v>
      </c>
      <c r="AB2103">
        <v>6142</v>
      </c>
      <c r="AC2103">
        <v>4375</v>
      </c>
      <c r="AD2103">
        <v>3439</v>
      </c>
      <c r="AE2103">
        <v>2836</v>
      </c>
      <c r="AF2103">
        <v>2207</v>
      </c>
      <c r="AG2103">
        <v>2165</v>
      </c>
      <c r="AH2103">
        <v>1818</v>
      </c>
      <c r="AI2103">
        <v>1084</v>
      </c>
      <c r="AJ2103">
        <v>3935</v>
      </c>
      <c r="AK2103">
        <v>2210</v>
      </c>
      <c r="AL2103">
        <v>1621</v>
      </c>
      <c r="AM2103">
        <v>1752</v>
      </c>
    </row>
    <row r="2104" spans="1:39" x14ac:dyDescent="0.15">
      <c r="A2104" t="s">
        <v>229</v>
      </c>
      <c r="B2104">
        <v>70</v>
      </c>
      <c r="C2104">
        <v>1</v>
      </c>
      <c r="D2104">
        <v>0</v>
      </c>
      <c r="E2104" t="s">
        <v>30</v>
      </c>
      <c r="F2104" t="s">
        <v>206</v>
      </c>
      <c r="G2104">
        <v>12</v>
      </c>
      <c r="H2104">
        <v>12</v>
      </c>
      <c r="I2104">
        <v>23</v>
      </c>
      <c r="J2104">
        <v>1512.84</v>
      </c>
      <c r="K2104">
        <v>1281.28</v>
      </c>
      <c r="L2104">
        <v>1281.28</v>
      </c>
      <c r="M2104">
        <v>556.64930000000004</v>
      </c>
      <c r="N2104">
        <v>7</v>
      </c>
      <c r="O2104">
        <v>7</v>
      </c>
      <c r="P2104">
        <v>12</v>
      </c>
      <c r="Q2104">
        <v>889.93</v>
      </c>
      <c r="R2104">
        <v>799.93</v>
      </c>
      <c r="S2104">
        <v>799.93</v>
      </c>
      <c r="T2104">
        <v>337.07929999999999</v>
      </c>
      <c r="U2104">
        <v>5</v>
      </c>
      <c r="V2104">
        <v>5</v>
      </c>
      <c r="W2104">
        <v>11</v>
      </c>
      <c r="X2104">
        <v>622.91</v>
      </c>
      <c r="Y2104">
        <v>481.35</v>
      </c>
      <c r="Z2104">
        <v>481.35</v>
      </c>
      <c r="AA2104">
        <v>219.57</v>
      </c>
      <c r="AB2104">
        <v>12</v>
      </c>
      <c r="AC2104">
        <v>9</v>
      </c>
      <c r="AD2104">
        <v>9</v>
      </c>
      <c r="AE2104">
        <v>6</v>
      </c>
      <c r="AF2104">
        <v>7</v>
      </c>
      <c r="AG2104">
        <v>6</v>
      </c>
      <c r="AH2104">
        <v>6</v>
      </c>
      <c r="AI2104">
        <v>4</v>
      </c>
      <c r="AJ2104">
        <v>5</v>
      </c>
      <c r="AK2104">
        <v>3</v>
      </c>
      <c r="AL2104">
        <v>3</v>
      </c>
      <c r="AM2104">
        <v>2</v>
      </c>
    </row>
    <row r="2105" spans="1:39" x14ac:dyDescent="0.15">
      <c r="A2105" t="s">
        <v>229</v>
      </c>
      <c r="B2105">
        <v>70</v>
      </c>
      <c r="C2105">
        <v>1</v>
      </c>
      <c r="D2105">
        <v>0</v>
      </c>
      <c r="E2105" t="s">
        <v>29</v>
      </c>
      <c r="F2105" t="s">
        <v>206</v>
      </c>
      <c r="G2105">
        <v>80</v>
      </c>
      <c r="H2105">
        <v>92</v>
      </c>
      <c r="I2105">
        <v>259</v>
      </c>
      <c r="J2105">
        <v>12495.83</v>
      </c>
      <c r="K2105">
        <v>8145.06</v>
      </c>
      <c r="L2105">
        <v>7745.41</v>
      </c>
      <c r="M2105">
        <v>4657.7191000000003</v>
      </c>
      <c r="N2105">
        <v>44</v>
      </c>
      <c r="O2105">
        <v>50</v>
      </c>
      <c r="P2105">
        <v>155</v>
      </c>
      <c r="Q2105">
        <v>7457.64</v>
      </c>
      <c r="R2105">
        <v>4625.6899999999996</v>
      </c>
      <c r="S2105">
        <v>4424.62</v>
      </c>
      <c r="T2105">
        <v>2931.1891000000001</v>
      </c>
      <c r="U2105">
        <v>36</v>
      </c>
      <c r="V2105">
        <v>42</v>
      </c>
      <c r="W2105">
        <v>104</v>
      </c>
      <c r="X2105">
        <v>5038.1899999999996</v>
      </c>
      <c r="Y2105">
        <v>3519.37</v>
      </c>
      <c r="Z2105">
        <v>3320.79</v>
      </c>
      <c r="AA2105">
        <v>1726.53</v>
      </c>
      <c r="AB2105">
        <v>80</v>
      </c>
      <c r="AC2105">
        <v>58</v>
      </c>
      <c r="AD2105">
        <v>47</v>
      </c>
      <c r="AE2105">
        <v>44</v>
      </c>
      <c r="AF2105">
        <v>44</v>
      </c>
      <c r="AG2105">
        <v>44</v>
      </c>
      <c r="AH2105">
        <v>43</v>
      </c>
      <c r="AI2105">
        <v>32</v>
      </c>
      <c r="AJ2105">
        <v>36</v>
      </c>
      <c r="AK2105">
        <v>14</v>
      </c>
      <c r="AL2105">
        <v>4</v>
      </c>
      <c r="AM2105">
        <v>12</v>
      </c>
    </row>
    <row r="2106" spans="1:39" x14ac:dyDescent="0.15">
      <c r="A2106" t="s">
        <v>229</v>
      </c>
      <c r="B2106">
        <v>70</v>
      </c>
      <c r="C2106">
        <v>1</v>
      </c>
      <c r="D2106">
        <v>0</v>
      </c>
      <c r="E2106" t="s">
        <v>32</v>
      </c>
      <c r="F2106" t="s">
        <v>206</v>
      </c>
      <c r="G2106">
        <v>589</v>
      </c>
      <c r="H2106">
        <v>692</v>
      </c>
      <c r="I2106">
        <v>1947</v>
      </c>
      <c r="J2106">
        <v>94850.94</v>
      </c>
      <c r="K2106">
        <v>62216.15</v>
      </c>
      <c r="L2106">
        <v>60319.56</v>
      </c>
      <c r="M2106">
        <v>34406.8269</v>
      </c>
      <c r="N2106">
        <v>101</v>
      </c>
      <c r="O2106">
        <v>113</v>
      </c>
      <c r="P2106">
        <v>353</v>
      </c>
      <c r="Q2106">
        <v>17355.77</v>
      </c>
      <c r="R2106">
        <v>10696.46</v>
      </c>
      <c r="S2106">
        <v>10182.719999999999</v>
      </c>
      <c r="T2106">
        <v>7276.9859999999999</v>
      </c>
      <c r="U2106">
        <v>488</v>
      </c>
      <c r="V2106">
        <v>579</v>
      </c>
      <c r="W2106">
        <v>1594</v>
      </c>
      <c r="X2106">
        <v>77495.17</v>
      </c>
      <c r="Y2106">
        <v>51519.69</v>
      </c>
      <c r="Z2106">
        <v>50136.84</v>
      </c>
      <c r="AA2106">
        <v>27129.840899999999</v>
      </c>
      <c r="AB2106">
        <v>587</v>
      </c>
      <c r="AC2106">
        <v>384</v>
      </c>
      <c r="AD2106">
        <v>339</v>
      </c>
      <c r="AE2106">
        <v>351</v>
      </c>
      <c r="AF2106">
        <v>101</v>
      </c>
      <c r="AG2106">
        <v>96</v>
      </c>
      <c r="AH2106">
        <v>87</v>
      </c>
      <c r="AI2106">
        <v>63</v>
      </c>
      <c r="AJ2106">
        <v>486</v>
      </c>
      <c r="AK2106">
        <v>288</v>
      </c>
      <c r="AL2106">
        <v>252</v>
      </c>
      <c r="AM2106">
        <v>288</v>
      </c>
    </row>
    <row r="2107" spans="1:39" x14ac:dyDescent="0.15">
      <c r="A2107" t="s">
        <v>229</v>
      </c>
      <c r="B2107">
        <v>70</v>
      </c>
      <c r="C2107">
        <v>1</v>
      </c>
      <c r="D2107">
        <v>1</v>
      </c>
      <c r="E2107" t="s">
        <v>28</v>
      </c>
      <c r="F2107" t="s">
        <v>206</v>
      </c>
      <c r="G2107">
        <v>31915</v>
      </c>
      <c r="H2107">
        <v>37206</v>
      </c>
      <c r="I2107">
        <v>94430</v>
      </c>
      <c r="J2107">
        <v>4507484.83</v>
      </c>
      <c r="K2107">
        <v>3327278.56</v>
      </c>
      <c r="L2107">
        <v>3089307.23</v>
      </c>
      <c r="M2107">
        <v>1661307.9441</v>
      </c>
      <c r="N2107">
        <v>18244</v>
      </c>
      <c r="O2107">
        <v>20431</v>
      </c>
      <c r="P2107">
        <v>58455</v>
      </c>
      <c r="Q2107">
        <v>2718175.54</v>
      </c>
      <c r="R2107">
        <v>1936393.81</v>
      </c>
      <c r="S2107">
        <v>1788501.62</v>
      </c>
      <c r="T2107">
        <v>1063087.8617</v>
      </c>
      <c r="U2107">
        <v>13671</v>
      </c>
      <c r="V2107">
        <v>16775</v>
      </c>
      <c r="W2107">
        <v>35975</v>
      </c>
      <c r="X2107">
        <v>1789309.29</v>
      </c>
      <c r="Y2107">
        <v>1390884.75</v>
      </c>
      <c r="Z2107">
        <v>1300805.6100000001</v>
      </c>
      <c r="AA2107">
        <v>598220.08239999996</v>
      </c>
      <c r="AB2107">
        <v>30571</v>
      </c>
      <c r="AC2107">
        <v>29937</v>
      </c>
      <c r="AD2107">
        <v>20952</v>
      </c>
      <c r="AE2107">
        <v>27553</v>
      </c>
      <c r="AF2107">
        <v>17710</v>
      </c>
      <c r="AG2107">
        <v>17764</v>
      </c>
      <c r="AH2107">
        <v>13726</v>
      </c>
      <c r="AI2107">
        <v>16106</v>
      </c>
      <c r="AJ2107">
        <v>12861</v>
      </c>
      <c r="AK2107">
        <v>12173</v>
      </c>
      <c r="AL2107">
        <v>7226</v>
      </c>
      <c r="AM2107">
        <v>11447</v>
      </c>
    </row>
    <row r="2108" spans="1:39" x14ac:dyDescent="0.15">
      <c r="A2108" t="s">
        <v>229</v>
      </c>
      <c r="B2108">
        <v>70</v>
      </c>
      <c r="C2108">
        <v>1</v>
      </c>
      <c r="D2108">
        <v>1</v>
      </c>
      <c r="E2108" t="s">
        <v>30</v>
      </c>
      <c r="F2108" t="s">
        <v>206</v>
      </c>
      <c r="G2108">
        <v>3256</v>
      </c>
      <c r="H2108">
        <v>3772</v>
      </c>
      <c r="I2108">
        <v>9319</v>
      </c>
      <c r="J2108">
        <v>452889.67</v>
      </c>
      <c r="K2108">
        <v>340203.59</v>
      </c>
      <c r="L2108">
        <v>313836.75</v>
      </c>
      <c r="M2108">
        <v>164406.69750000001</v>
      </c>
      <c r="N2108">
        <v>1758</v>
      </c>
      <c r="O2108">
        <v>1970</v>
      </c>
      <c r="P2108">
        <v>5506</v>
      </c>
      <c r="Q2108">
        <v>259330.37</v>
      </c>
      <c r="R2108">
        <v>186638.21</v>
      </c>
      <c r="S2108">
        <v>171013.97</v>
      </c>
      <c r="T2108">
        <v>101060.2479</v>
      </c>
      <c r="U2108">
        <v>1498</v>
      </c>
      <c r="V2108">
        <v>1802</v>
      </c>
      <c r="W2108">
        <v>3813</v>
      </c>
      <c r="X2108">
        <v>193559.3</v>
      </c>
      <c r="Y2108">
        <v>153565.38</v>
      </c>
      <c r="Z2108">
        <v>142822.78</v>
      </c>
      <c r="AA2108">
        <v>63346.4496</v>
      </c>
      <c r="AB2108">
        <v>3060</v>
      </c>
      <c r="AC2108">
        <v>3135</v>
      </c>
      <c r="AD2108">
        <v>1991</v>
      </c>
      <c r="AE2108">
        <v>3156</v>
      </c>
      <c r="AF2108">
        <v>1660</v>
      </c>
      <c r="AG2108">
        <v>1714</v>
      </c>
      <c r="AH2108">
        <v>1247</v>
      </c>
      <c r="AI2108">
        <v>1711</v>
      </c>
      <c r="AJ2108">
        <v>1400</v>
      </c>
      <c r="AK2108">
        <v>1421</v>
      </c>
      <c r="AL2108">
        <v>744</v>
      </c>
      <c r="AM2108">
        <v>1445</v>
      </c>
    </row>
    <row r="2109" spans="1:39" x14ac:dyDescent="0.15">
      <c r="A2109" t="s">
        <v>229</v>
      </c>
      <c r="B2109">
        <v>70</v>
      </c>
      <c r="C2109">
        <v>1</v>
      </c>
      <c r="D2109">
        <v>1</v>
      </c>
      <c r="E2109" t="s">
        <v>29</v>
      </c>
      <c r="F2109" t="s">
        <v>206</v>
      </c>
      <c r="G2109">
        <v>35960</v>
      </c>
      <c r="H2109">
        <v>42995</v>
      </c>
      <c r="I2109">
        <v>109815</v>
      </c>
      <c r="J2109">
        <v>5274132.8600000003</v>
      </c>
      <c r="K2109">
        <v>3774930.87</v>
      </c>
      <c r="L2109">
        <v>3518628.14</v>
      </c>
      <c r="M2109">
        <v>1919598.8252000001</v>
      </c>
      <c r="N2109">
        <v>17333</v>
      </c>
      <c r="O2109">
        <v>19598</v>
      </c>
      <c r="P2109">
        <v>57832</v>
      </c>
      <c r="Q2109">
        <v>2685541.67</v>
      </c>
      <c r="R2109">
        <v>1842273.67</v>
      </c>
      <c r="S2109">
        <v>1701701.11</v>
      </c>
      <c r="T2109">
        <v>1057435.0574</v>
      </c>
      <c r="U2109">
        <v>18627</v>
      </c>
      <c r="V2109">
        <v>23397</v>
      </c>
      <c r="W2109">
        <v>51983</v>
      </c>
      <c r="X2109">
        <v>2588591.19</v>
      </c>
      <c r="Y2109">
        <v>1932657.2</v>
      </c>
      <c r="Z2109">
        <v>1816927.03</v>
      </c>
      <c r="AA2109">
        <v>862163.76780000003</v>
      </c>
      <c r="AB2109">
        <v>34607</v>
      </c>
      <c r="AC2109">
        <v>34878</v>
      </c>
      <c r="AD2109">
        <v>24696</v>
      </c>
      <c r="AE2109">
        <v>34453</v>
      </c>
      <c r="AF2109">
        <v>16688</v>
      </c>
      <c r="AG2109">
        <v>16929</v>
      </c>
      <c r="AH2109">
        <v>13536</v>
      </c>
      <c r="AI2109">
        <v>16653</v>
      </c>
      <c r="AJ2109">
        <v>17919</v>
      </c>
      <c r="AK2109">
        <v>17949</v>
      </c>
      <c r="AL2109">
        <v>11160</v>
      </c>
      <c r="AM2109">
        <v>17800</v>
      </c>
    </row>
    <row r="2110" spans="1:39" x14ac:dyDescent="0.15">
      <c r="A2110" t="s">
        <v>229</v>
      </c>
      <c r="B2110">
        <v>70</v>
      </c>
      <c r="C2110">
        <v>1</v>
      </c>
      <c r="D2110">
        <v>1</v>
      </c>
      <c r="E2110" t="s">
        <v>31</v>
      </c>
      <c r="F2110" t="s">
        <v>206</v>
      </c>
      <c r="G2110">
        <v>2</v>
      </c>
      <c r="H2110">
        <v>4</v>
      </c>
      <c r="I2110">
        <v>7</v>
      </c>
      <c r="J2110">
        <v>407.95</v>
      </c>
      <c r="K2110">
        <v>304</v>
      </c>
      <c r="L2110">
        <v>274.01</v>
      </c>
      <c r="M2110">
        <v>136.84880000000001</v>
      </c>
      <c r="N2110">
        <v>2</v>
      </c>
      <c r="O2110">
        <v>4</v>
      </c>
      <c r="P2110">
        <v>7</v>
      </c>
      <c r="Q2110">
        <v>407.95</v>
      </c>
      <c r="R2110">
        <v>304</v>
      </c>
      <c r="S2110">
        <v>274.01</v>
      </c>
      <c r="T2110">
        <v>136.84880000000001</v>
      </c>
      <c r="U2110">
        <v>0</v>
      </c>
      <c r="V2110">
        <v>0</v>
      </c>
      <c r="W2110">
        <v>0</v>
      </c>
      <c r="X2110">
        <v>0</v>
      </c>
      <c r="Y2110">
        <v>0</v>
      </c>
      <c r="Z2110">
        <v>0</v>
      </c>
      <c r="AA2110">
        <v>0</v>
      </c>
      <c r="AB2110">
        <v>2</v>
      </c>
      <c r="AC2110">
        <v>2</v>
      </c>
      <c r="AD2110">
        <v>2</v>
      </c>
      <c r="AE2110">
        <v>2</v>
      </c>
      <c r="AF2110">
        <v>2</v>
      </c>
      <c r="AG2110">
        <v>2</v>
      </c>
      <c r="AH2110">
        <v>2</v>
      </c>
      <c r="AI2110">
        <v>2</v>
      </c>
      <c r="AJ2110">
        <v>0</v>
      </c>
      <c r="AK2110">
        <v>0</v>
      </c>
      <c r="AL2110">
        <v>0</v>
      </c>
      <c r="AM2110">
        <v>0</v>
      </c>
    </row>
    <row r="2111" spans="1:39" x14ac:dyDescent="0.15">
      <c r="A2111" t="s">
        <v>229</v>
      </c>
      <c r="B2111">
        <v>70</v>
      </c>
      <c r="C2111">
        <v>1</v>
      </c>
      <c r="D2111">
        <v>1</v>
      </c>
      <c r="E2111" t="s">
        <v>32</v>
      </c>
      <c r="F2111" t="s">
        <v>206</v>
      </c>
      <c r="G2111">
        <v>715</v>
      </c>
      <c r="H2111">
        <v>874</v>
      </c>
      <c r="I2111">
        <v>2413</v>
      </c>
      <c r="J2111">
        <v>116796.1</v>
      </c>
      <c r="K2111">
        <v>78807.509999999995</v>
      </c>
      <c r="L2111">
        <v>75635.899999999994</v>
      </c>
      <c r="M2111">
        <v>41618.270600000003</v>
      </c>
      <c r="N2111">
        <v>235</v>
      </c>
      <c r="O2111">
        <v>274</v>
      </c>
      <c r="P2111">
        <v>815</v>
      </c>
      <c r="Q2111">
        <v>38588.449999999997</v>
      </c>
      <c r="R2111">
        <v>25587.66</v>
      </c>
      <c r="S2111">
        <v>24157.87</v>
      </c>
      <c r="T2111">
        <v>14743.568499999999</v>
      </c>
      <c r="U2111">
        <v>480</v>
      </c>
      <c r="V2111">
        <v>600</v>
      </c>
      <c r="W2111">
        <v>1598</v>
      </c>
      <c r="X2111">
        <v>78207.649999999994</v>
      </c>
      <c r="Y2111">
        <v>53219.85</v>
      </c>
      <c r="Z2111">
        <v>51478.03</v>
      </c>
      <c r="AA2111">
        <v>26874.702099999999</v>
      </c>
      <c r="AB2111">
        <v>701</v>
      </c>
      <c r="AC2111">
        <v>641</v>
      </c>
      <c r="AD2111">
        <v>441</v>
      </c>
      <c r="AE2111">
        <v>625</v>
      </c>
      <c r="AF2111">
        <v>234</v>
      </c>
      <c r="AG2111">
        <v>210</v>
      </c>
      <c r="AH2111">
        <v>168</v>
      </c>
      <c r="AI2111">
        <v>209</v>
      </c>
      <c r="AJ2111">
        <v>467</v>
      </c>
      <c r="AK2111">
        <v>431</v>
      </c>
      <c r="AL2111">
        <v>273</v>
      </c>
      <c r="AM2111">
        <v>416</v>
      </c>
    </row>
    <row r="2112" spans="1:39" x14ac:dyDescent="0.15">
      <c r="A2112" t="s">
        <v>229</v>
      </c>
      <c r="B2112">
        <v>70</v>
      </c>
      <c r="C2112">
        <v>1</v>
      </c>
      <c r="D2112">
        <v>2</v>
      </c>
      <c r="E2112" t="s">
        <v>28</v>
      </c>
      <c r="F2112" t="s">
        <v>206</v>
      </c>
      <c r="G2112">
        <v>8708</v>
      </c>
      <c r="H2112">
        <v>9600</v>
      </c>
      <c r="I2112">
        <v>24493</v>
      </c>
      <c r="J2112">
        <v>1191653.71</v>
      </c>
      <c r="K2112">
        <v>886072.13</v>
      </c>
      <c r="L2112">
        <v>823517</v>
      </c>
      <c r="M2112">
        <v>441097.29869999998</v>
      </c>
      <c r="N2112">
        <v>3839</v>
      </c>
      <c r="O2112">
        <v>4093</v>
      </c>
      <c r="P2112">
        <v>12054</v>
      </c>
      <c r="Q2112">
        <v>564882.56000000006</v>
      </c>
      <c r="R2112">
        <v>401352.07</v>
      </c>
      <c r="S2112">
        <v>363072.31</v>
      </c>
      <c r="T2112">
        <v>228294.62150000001</v>
      </c>
      <c r="U2112">
        <v>4869</v>
      </c>
      <c r="V2112">
        <v>5507</v>
      </c>
      <c r="W2112">
        <v>12439</v>
      </c>
      <c r="X2112">
        <v>626771.15</v>
      </c>
      <c r="Y2112">
        <v>484720.06</v>
      </c>
      <c r="Z2112">
        <v>460444.69</v>
      </c>
      <c r="AA2112">
        <v>212802.67720000001</v>
      </c>
      <c r="AB2112">
        <v>8378</v>
      </c>
      <c r="AC2112">
        <v>7445</v>
      </c>
      <c r="AD2112">
        <v>3938</v>
      </c>
      <c r="AE2112">
        <v>7002</v>
      </c>
      <c r="AF2112">
        <v>3677</v>
      </c>
      <c r="AG2112">
        <v>3755</v>
      </c>
      <c r="AH2112">
        <v>2465</v>
      </c>
      <c r="AI2112">
        <v>3288</v>
      </c>
      <c r="AJ2112">
        <v>4701</v>
      </c>
      <c r="AK2112">
        <v>3690</v>
      </c>
      <c r="AL2112">
        <v>1473</v>
      </c>
      <c r="AM2112">
        <v>3714</v>
      </c>
    </row>
    <row r="2113" spans="1:39" x14ac:dyDescent="0.15">
      <c r="A2113" t="s">
        <v>229</v>
      </c>
      <c r="B2113">
        <v>70</v>
      </c>
      <c r="C2113">
        <v>1</v>
      </c>
      <c r="D2113">
        <v>2</v>
      </c>
      <c r="E2113" t="s">
        <v>30</v>
      </c>
      <c r="F2113" t="s">
        <v>206</v>
      </c>
      <c r="G2113">
        <v>962</v>
      </c>
      <c r="H2113">
        <v>1084</v>
      </c>
      <c r="I2113">
        <v>2680</v>
      </c>
      <c r="J2113">
        <v>131867.01999999999</v>
      </c>
      <c r="K2113">
        <v>98669.53</v>
      </c>
      <c r="L2113">
        <v>92210.79</v>
      </c>
      <c r="M2113">
        <v>47713.097500000003</v>
      </c>
      <c r="N2113">
        <v>387</v>
      </c>
      <c r="O2113">
        <v>418</v>
      </c>
      <c r="P2113">
        <v>1204</v>
      </c>
      <c r="Q2113">
        <v>58077.54</v>
      </c>
      <c r="R2113">
        <v>41408.21</v>
      </c>
      <c r="S2113">
        <v>37500.53</v>
      </c>
      <c r="T2113">
        <v>22749.2412</v>
      </c>
      <c r="U2113">
        <v>575</v>
      </c>
      <c r="V2113">
        <v>666</v>
      </c>
      <c r="W2113">
        <v>1476</v>
      </c>
      <c r="X2113">
        <v>73789.48</v>
      </c>
      <c r="Y2113">
        <v>57261.32</v>
      </c>
      <c r="Z2113">
        <v>54710.26</v>
      </c>
      <c r="AA2113">
        <v>24963.856299999999</v>
      </c>
      <c r="AB2113">
        <v>909</v>
      </c>
      <c r="AC2113">
        <v>836</v>
      </c>
      <c r="AD2113">
        <v>376</v>
      </c>
      <c r="AE2113">
        <v>937</v>
      </c>
      <c r="AF2113">
        <v>367</v>
      </c>
      <c r="AG2113">
        <v>376</v>
      </c>
      <c r="AH2113">
        <v>235</v>
      </c>
      <c r="AI2113">
        <v>377</v>
      </c>
      <c r="AJ2113">
        <v>542</v>
      </c>
      <c r="AK2113">
        <v>460</v>
      </c>
      <c r="AL2113">
        <v>141</v>
      </c>
      <c r="AM2113">
        <v>560</v>
      </c>
    </row>
    <row r="2114" spans="1:39" x14ac:dyDescent="0.15">
      <c r="A2114" t="s">
        <v>229</v>
      </c>
      <c r="B2114">
        <v>70</v>
      </c>
      <c r="C2114">
        <v>1</v>
      </c>
      <c r="D2114">
        <v>2</v>
      </c>
      <c r="E2114" t="s">
        <v>29</v>
      </c>
      <c r="F2114" t="s">
        <v>206</v>
      </c>
      <c r="G2114">
        <v>3138</v>
      </c>
      <c r="H2114">
        <v>3564</v>
      </c>
      <c r="I2114">
        <v>9448</v>
      </c>
      <c r="J2114">
        <v>451527.31</v>
      </c>
      <c r="K2114">
        <v>322557.40000000002</v>
      </c>
      <c r="L2114">
        <v>303668.21999999997</v>
      </c>
      <c r="M2114">
        <v>167079.05170000001</v>
      </c>
      <c r="N2114">
        <v>1307</v>
      </c>
      <c r="O2114">
        <v>1411</v>
      </c>
      <c r="P2114">
        <v>4390</v>
      </c>
      <c r="Q2114">
        <v>199916.31</v>
      </c>
      <c r="R2114">
        <v>137655.74</v>
      </c>
      <c r="S2114">
        <v>125291.78</v>
      </c>
      <c r="T2114">
        <v>80236.959700000007</v>
      </c>
      <c r="U2114">
        <v>1831</v>
      </c>
      <c r="V2114">
        <v>2153</v>
      </c>
      <c r="W2114">
        <v>5058</v>
      </c>
      <c r="X2114">
        <v>251611</v>
      </c>
      <c r="Y2114">
        <v>184901.66</v>
      </c>
      <c r="Z2114">
        <v>178376.44</v>
      </c>
      <c r="AA2114">
        <v>86842.092000000004</v>
      </c>
      <c r="AB2114">
        <v>3014</v>
      </c>
      <c r="AC2114">
        <v>2908</v>
      </c>
      <c r="AD2114">
        <v>1498</v>
      </c>
      <c r="AE2114">
        <v>3022</v>
      </c>
      <c r="AF2114">
        <v>1253</v>
      </c>
      <c r="AG2114">
        <v>1262</v>
      </c>
      <c r="AH2114">
        <v>867</v>
      </c>
      <c r="AI2114">
        <v>1262</v>
      </c>
      <c r="AJ2114">
        <v>1761</v>
      </c>
      <c r="AK2114">
        <v>1646</v>
      </c>
      <c r="AL2114">
        <v>631</v>
      </c>
      <c r="AM2114">
        <v>1760</v>
      </c>
    </row>
    <row r="2115" spans="1:39" x14ac:dyDescent="0.15">
      <c r="A2115" t="s">
        <v>229</v>
      </c>
      <c r="B2115">
        <v>70</v>
      </c>
      <c r="C2115">
        <v>1</v>
      </c>
      <c r="D2115">
        <v>2</v>
      </c>
      <c r="E2115" t="s">
        <v>32</v>
      </c>
      <c r="F2115" t="s">
        <v>206</v>
      </c>
      <c r="G2115">
        <v>345</v>
      </c>
      <c r="H2115">
        <v>401</v>
      </c>
      <c r="I2115">
        <v>1162</v>
      </c>
      <c r="J2115">
        <v>55788.86</v>
      </c>
      <c r="K2115">
        <v>37202.58</v>
      </c>
      <c r="L2115">
        <v>35633.58</v>
      </c>
      <c r="M2115">
        <v>20353.816800000001</v>
      </c>
      <c r="N2115">
        <v>83</v>
      </c>
      <c r="O2115">
        <v>94</v>
      </c>
      <c r="P2115">
        <v>319</v>
      </c>
      <c r="Q2115">
        <v>13445.07</v>
      </c>
      <c r="R2115">
        <v>8687.1299999999992</v>
      </c>
      <c r="S2115">
        <v>7830.98</v>
      </c>
      <c r="T2115">
        <v>5780.7280000000001</v>
      </c>
      <c r="U2115">
        <v>262</v>
      </c>
      <c r="V2115">
        <v>307</v>
      </c>
      <c r="W2115">
        <v>843</v>
      </c>
      <c r="X2115">
        <v>42343.79</v>
      </c>
      <c r="Y2115">
        <v>28515.45</v>
      </c>
      <c r="Z2115">
        <v>27802.6</v>
      </c>
      <c r="AA2115">
        <v>14573.0888</v>
      </c>
      <c r="AB2115">
        <v>334</v>
      </c>
      <c r="AC2115">
        <v>282</v>
      </c>
      <c r="AD2115">
        <v>158</v>
      </c>
      <c r="AE2115">
        <v>289</v>
      </c>
      <c r="AF2115">
        <v>79</v>
      </c>
      <c r="AG2115">
        <v>75</v>
      </c>
      <c r="AH2115">
        <v>58</v>
      </c>
      <c r="AI2115">
        <v>76</v>
      </c>
      <c r="AJ2115">
        <v>255</v>
      </c>
      <c r="AK2115">
        <v>207</v>
      </c>
      <c r="AL2115">
        <v>100</v>
      </c>
      <c r="AM2115">
        <v>213</v>
      </c>
    </row>
    <row r="2116" spans="1:39" x14ac:dyDescent="0.15">
      <c r="A2116" t="s">
        <v>229</v>
      </c>
      <c r="B2116">
        <v>70</v>
      </c>
      <c r="C2116">
        <v>2</v>
      </c>
      <c r="D2116">
        <v>0</v>
      </c>
      <c r="E2116" t="s">
        <v>28</v>
      </c>
      <c r="F2116" t="s">
        <v>206</v>
      </c>
      <c r="G2116">
        <v>134</v>
      </c>
      <c r="H2116">
        <v>290</v>
      </c>
      <c r="I2116">
        <v>549</v>
      </c>
      <c r="J2116">
        <v>22665.86</v>
      </c>
      <c r="K2116">
        <v>15045.55</v>
      </c>
      <c r="L2116">
        <v>12249.88</v>
      </c>
      <c r="M2116">
        <v>9319.9513000000006</v>
      </c>
      <c r="N2116">
        <v>134</v>
      </c>
      <c r="O2116">
        <v>145</v>
      </c>
      <c r="P2116">
        <v>318</v>
      </c>
      <c r="Q2116">
        <v>12789.92</v>
      </c>
      <c r="R2116">
        <v>8222.34</v>
      </c>
      <c r="S2116">
        <v>5803.72</v>
      </c>
      <c r="T2116">
        <v>5501.2809999999999</v>
      </c>
      <c r="U2116">
        <v>134</v>
      </c>
      <c r="V2116">
        <v>145</v>
      </c>
      <c r="W2116">
        <v>231</v>
      </c>
      <c r="X2116">
        <v>9875.94</v>
      </c>
      <c r="Y2116">
        <v>6823.21</v>
      </c>
      <c r="Z2116">
        <v>6446.16</v>
      </c>
      <c r="AA2116">
        <v>3818.6703000000002</v>
      </c>
      <c r="AB2116">
        <v>134</v>
      </c>
      <c r="AC2116">
        <v>134</v>
      </c>
      <c r="AD2116">
        <v>113</v>
      </c>
      <c r="AE2116">
        <v>95</v>
      </c>
      <c r="AF2116">
        <v>134</v>
      </c>
      <c r="AG2116">
        <v>134</v>
      </c>
      <c r="AH2116">
        <v>113</v>
      </c>
      <c r="AI2116">
        <v>95</v>
      </c>
      <c r="AJ2116">
        <v>134</v>
      </c>
      <c r="AK2116">
        <v>134</v>
      </c>
      <c r="AL2116">
        <v>113</v>
      </c>
      <c r="AM2116">
        <v>95</v>
      </c>
    </row>
    <row r="2117" spans="1:39" x14ac:dyDescent="0.15">
      <c r="A2117" t="s">
        <v>229</v>
      </c>
      <c r="B2117">
        <v>70</v>
      </c>
      <c r="C2117">
        <v>2</v>
      </c>
      <c r="D2117">
        <v>0</v>
      </c>
      <c r="E2117" t="s">
        <v>29</v>
      </c>
      <c r="F2117" t="s">
        <v>206</v>
      </c>
      <c r="G2117">
        <v>2</v>
      </c>
      <c r="H2117">
        <v>5</v>
      </c>
      <c r="I2117">
        <v>11</v>
      </c>
      <c r="J2117">
        <v>569.89</v>
      </c>
      <c r="K2117">
        <v>281.27999999999997</v>
      </c>
      <c r="L2117">
        <v>281.27999999999997</v>
      </c>
      <c r="M2117">
        <v>235.07470000000001</v>
      </c>
      <c r="N2117">
        <v>2</v>
      </c>
      <c r="O2117">
        <v>3</v>
      </c>
      <c r="P2117">
        <v>9</v>
      </c>
      <c r="Q2117">
        <v>439.91</v>
      </c>
      <c r="R2117">
        <v>212.2</v>
      </c>
      <c r="S2117">
        <v>212.2</v>
      </c>
      <c r="T2117">
        <v>189.12469999999999</v>
      </c>
      <c r="U2117">
        <v>2</v>
      </c>
      <c r="V2117">
        <v>2</v>
      </c>
      <c r="W2117">
        <v>2</v>
      </c>
      <c r="X2117">
        <v>129.97999999999999</v>
      </c>
      <c r="Y2117">
        <v>69.08</v>
      </c>
      <c r="Z2117">
        <v>69.08</v>
      </c>
      <c r="AA2117">
        <v>45.95</v>
      </c>
      <c r="AB2117">
        <v>2</v>
      </c>
      <c r="AC2117">
        <v>2</v>
      </c>
      <c r="AD2117">
        <v>1</v>
      </c>
      <c r="AE2117">
        <v>2</v>
      </c>
      <c r="AF2117">
        <v>2</v>
      </c>
      <c r="AG2117">
        <v>2</v>
      </c>
      <c r="AH2117">
        <v>1</v>
      </c>
      <c r="AI2117">
        <v>2</v>
      </c>
      <c r="AJ2117">
        <v>2</v>
      </c>
      <c r="AK2117">
        <v>2</v>
      </c>
      <c r="AL2117">
        <v>1</v>
      </c>
      <c r="AM2117">
        <v>2</v>
      </c>
    </row>
    <row r="2118" spans="1:39" x14ac:dyDescent="0.15">
      <c r="A2118" t="s">
        <v>229</v>
      </c>
      <c r="B2118">
        <v>70</v>
      </c>
      <c r="C2118">
        <v>2</v>
      </c>
      <c r="D2118">
        <v>0</v>
      </c>
      <c r="E2118" t="s">
        <v>32</v>
      </c>
      <c r="F2118" t="s">
        <v>206</v>
      </c>
      <c r="G2118">
        <v>14</v>
      </c>
      <c r="H2118">
        <v>30</v>
      </c>
      <c r="I2118">
        <v>65</v>
      </c>
      <c r="J2118">
        <v>2792.37</v>
      </c>
      <c r="K2118">
        <v>1629.26</v>
      </c>
      <c r="L2118">
        <v>1487.83</v>
      </c>
      <c r="M2118">
        <v>1083.0796</v>
      </c>
      <c r="N2118">
        <v>14</v>
      </c>
      <c r="O2118">
        <v>14</v>
      </c>
      <c r="P2118">
        <v>31</v>
      </c>
      <c r="Q2118">
        <v>1222.69</v>
      </c>
      <c r="R2118">
        <v>669.38</v>
      </c>
      <c r="S2118">
        <v>527.95000000000005</v>
      </c>
      <c r="T2118">
        <v>505.90960000000001</v>
      </c>
      <c r="U2118">
        <v>14</v>
      </c>
      <c r="V2118">
        <v>16</v>
      </c>
      <c r="W2118">
        <v>34</v>
      </c>
      <c r="X2118">
        <v>1569.68</v>
      </c>
      <c r="Y2118">
        <v>959.88</v>
      </c>
      <c r="Z2118">
        <v>959.88</v>
      </c>
      <c r="AA2118">
        <v>577.16999999999996</v>
      </c>
      <c r="AB2118">
        <v>14</v>
      </c>
      <c r="AC2118">
        <v>14</v>
      </c>
      <c r="AD2118">
        <v>14</v>
      </c>
      <c r="AE2118">
        <v>10</v>
      </c>
      <c r="AF2118">
        <v>14</v>
      </c>
      <c r="AG2118">
        <v>14</v>
      </c>
      <c r="AH2118">
        <v>14</v>
      </c>
      <c r="AI2118">
        <v>10</v>
      </c>
      <c r="AJ2118">
        <v>14</v>
      </c>
      <c r="AK2118">
        <v>14</v>
      </c>
      <c r="AL2118">
        <v>14</v>
      </c>
      <c r="AM2118">
        <v>10</v>
      </c>
    </row>
    <row r="2119" spans="1:39" x14ac:dyDescent="0.15">
      <c r="A2119" t="s">
        <v>229</v>
      </c>
      <c r="B2119">
        <v>70</v>
      </c>
      <c r="C2119">
        <v>2</v>
      </c>
      <c r="D2119">
        <v>1</v>
      </c>
      <c r="E2119" t="s">
        <v>28</v>
      </c>
      <c r="F2119" t="s">
        <v>206</v>
      </c>
      <c r="G2119">
        <v>1254</v>
      </c>
      <c r="H2119">
        <v>2744</v>
      </c>
      <c r="I2119">
        <v>5059</v>
      </c>
      <c r="J2119">
        <v>213326.04</v>
      </c>
      <c r="K2119">
        <v>147556.28</v>
      </c>
      <c r="L2119">
        <v>125706.19</v>
      </c>
      <c r="M2119">
        <v>85525.102499999994</v>
      </c>
      <c r="N2119">
        <v>1254</v>
      </c>
      <c r="O2119">
        <v>1348</v>
      </c>
      <c r="P2119">
        <v>2929</v>
      </c>
      <c r="Q2119">
        <v>120395.59</v>
      </c>
      <c r="R2119">
        <v>80835.83</v>
      </c>
      <c r="S2119">
        <v>62371.25</v>
      </c>
      <c r="T2119">
        <v>50881.855499999998</v>
      </c>
      <c r="U2119">
        <v>1254</v>
      </c>
      <c r="V2119">
        <v>1396</v>
      </c>
      <c r="W2119">
        <v>2130</v>
      </c>
      <c r="X2119">
        <v>92930.45</v>
      </c>
      <c r="Y2119">
        <v>66720.45</v>
      </c>
      <c r="Z2119">
        <v>63334.94</v>
      </c>
      <c r="AA2119">
        <v>34643.247000000003</v>
      </c>
      <c r="AB2119">
        <v>1208</v>
      </c>
      <c r="AC2119">
        <v>1240</v>
      </c>
      <c r="AD2119">
        <v>1020</v>
      </c>
      <c r="AE2119">
        <v>1163</v>
      </c>
      <c r="AF2119">
        <v>1208</v>
      </c>
      <c r="AG2119">
        <v>1240</v>
      </c>
      <c r="AH2119">
        <v>1020</v>
      </c>
      <c r="AI2119">
        <v>1163</v>
      </c>
      <c r="AJ2119">
        <v>1208</v>
      </c>
      <c r="AK2119">
        <v>1240</v>
      </c>
      <c r="AL2119">
        <v>1020</v>
      </c>
      <c r="AM2119">
        <v>1163</v>
      </c>
    </row>
    <row r="2120" spans="1:39" x14ac:dyDescent="0.15">
      <c r="A2120" t="s">
        <v>229</v>
      </c>
      <c r="B2120">
        <v>70</v>
      </c>
      <c r="C2120">
        <v>2</v>
      </c>
      <c r="D2120">
        <v>1</v>
      </c>
      <c r="E2120" t="s">
        <v>30</v>
      </c>
      <c r="F2120" t="s">
        <v>206</v>
      </c>
      <c r="G2120">
        <v>116</v>
      </c>
      <c r="H2120">
        <v>259</v>
      </c>
      <c r="I2120">
        <v>444</v>
      </c>
      <c r="J2120">
        <v>19612.13</v>
      </c>
      <c r="K2120">
        <v>13608.14</v>
      </c>
      <c r="L2120">
        <v>11750.61</v>
      </c>
      <c r="M2120">
        <v>7862.2129000000004</v>
      </c>
      <c r="N2120">
        <v>116</v>
      </c>
      <c r="O2120">
        <v>127</v>
      </c>
      <c r="P2120">
        <v>250</v>
      </c>
      <c r="Q2120">
        <v>10810.6</v>
      </c>
      <c r="R2120">
        <v>7196.68</v>
      </c>
      <c r="S2120">
        <v>5628.19</v>
      </c>
      <c r="T2120">
        <v>4678.4405999999999</v>
      </c>
      <c r="U2120">
        <v>116</v>
      </c>
      <c r="V2120">
        <v>132</v>
      </c>
      <c r="W2120">
        <v>194</v>
      </c>
      <c r="X2120">
        <v>8801.5300000000007</v>
      </c>
      <c r="Y2120">
        <v>6411.46</v>
      </c>
      <c r="Z2120">
        <v>6122.42</v>
      </c>
      <c r="AA2120">
        <v>3183.7723000000001</v>
      </c>
      <c r="AB2120">
        <v>109</v>
      </c>
      <c r="AC2120">
        <v>116</v>
      </c>
      <c r="AD2120">
        <v>84</v>
      </c>
      <c r="AE2120">
        <v>112</v>
      </c>
      <c r="AF2120">
        <v>109</v>
      </c>
      <c r="AG2120">
        <v>116</v>
      </c>
      <c r="AH2120">
        <v>84</v>
      </c>
      <c r="AI2120">
        <v>112</v>
      </c>
      <c r="AJ2120">
        <v>109</v>
      </c>
      <c r="AK2120">
        <v>116</v>
      </c>
      <c r="AL2120">
        <v>84</v>
      </c>
      <c r="AM2120">
        <v>112</v>
      </c>
    </row>
    <row r="2121" spans="1:39" x14ac:dyDescent="0.15">
      <c r="A2121" t="s">
        <v>229</v>
      </c>
      <c r="B2121">
        <v>70</v>
      </c>
      <c r="C2121">
        <v>2</v>
      </c>
      <c r="D2121">
        <v>1</v>
      </c>
      <c r="E2121" t="s">
        <v>29</v>
      </c>
      <c r="F2121" t="s">
        <v>206</v>
      </c>
      <c r="G2121">
        <v>2131</v>
      </c>
      <c r="H2121">
        <v>4795</v>
      </c>
      <c r="I2121">
        <v>9011</v>
      </c>
      <c r="J2121">
        <v>379296.03</v>
      </c>
      <c r="K2121">
        <v>250508.44</v>
      </c>
      <c r="L2121">
        <v>212492.74</v>
      </c>
      <c r="M2121">
        <v>151348.99780000001</v>
      </c>
      <c r="N2121">
        <v>2131</v>
      </c>
      <c r="O2121">
        <v>2360</v>
      </c>
      <c r="P2121">
        <v>5118</v>
      </c>
      <c r="Q2121">
        <v>211843.43</v>
      </c>
      <c r="R2121">
        <v>135800.98000000001</v>
      </c>
      <c r="S2121">
        <v>105506.26</v>
      </c>
      <c r="T2121">
        <v>89878.520099999994</v>
      </c>
      <c r="U2121">
        <v>2131</v>
      </c>
      <c r="V2121">
        <v>2435</v>
      </c>
      <c r="W2121">
        <v>3893</v>
      </c>
      <c r="X2121">
        <v>167452.6</v>
      </c>
      <c r="Y2121">
        <v>114707.46</v>
      </c>
      <c r="Z2121">
        <v>106986.48</v>
      </c>
      <c r="AA2121">
        <v>61470.477700000003</v>
      </c>
      <c r="AB2121">
        <v>2035</v>
      </c>
      <c r="AC2121">
        <v>2114</v>
      </c>
      <c r="AD2121">
        <v>1739</v>
      </c>
      <c r="AE2121">
        <v>2068</v>
      </c>
      <c r="AF2121">
        <v>2035</v>
      </c>
      <c r="AG2121">
        <v>2114</v>
      </c>
      <c r="AH2121">
        <v>1739</v>
      </c>
      <c r="AI2121">
        <v>2068</v>
      </c>
      <c r="AJ2121">
        <v>2035</v>
      </c>
      <c r="AK2121">
        <v>2114</v>
      </c>
      <c r="AL2121">
        <v>1739</v>
      </c>
      <c r="AM2121">
        <v>2068</v>
      </c>
    </row>
    <row r="2122" spans="1:39" x14ac:dyDescent="0.15">
      <c r="A2122" t="s">
        <v>229</v>
      </c>
      <c r="B2122">
        <v>70</v>
      </c>
      <c r="C2122">
        <v>2</v>
      </c>
      <c r="D2122">
        <v>1</v>
      </c>
      <c r="E2122" t="s">
        <v>31</v>
      </c>
      <c r="F2122" t="s">
        <v>206</v>
      </c>
      <c r="G2122">
        <v>2</v>
      </c>
      <c r="H2122">
        <v>5</v>
      </c>
      <c r="I2122">
        <v>7</v>
      </c>
      <c r="J2122">
        <v>374.93</v>
      </c>
      <c r="K2122">
        <v>277.93</v>
      </c>
      <c r="L2122">
        <v>124.96</v>
      </c>
      <c r="M2122">
        <v>183.47</v>
      </c>
      <c r="N2122">
        <v>2</v>
      </c>
      <c r="O2122">
        <v>3</v>
      </c>
      <c r="P2122">
        <v>5</v>
      </c>
      <c r="Q2122">
        <v>254.95</v>
      </c>
      <c r="R2122">
        <v>189.95</v>
      </c>
      <c r="S2122">
        <v>36.979999999999997</v>
      </c>
      <c r="T2122">
        <v>146.41</v>
      </c>
      <c r="U2122">
        <v>2</v>
      </c>
      <c r="V2122">
        <v>2</v>
      </c>
      <c r="W2122">
        <v>2</v>
      </c>
      <c r="X2122">
        <v>119.98</v>
      </c>
      <c r="Y2122">
        <v>87.98</v>
      </c>
      <c r="Z2122">
        <v>87.98</v>
      </c>
      <c r="AA2122">
        <v>37.06</v>
      </c>
      <c r="AB2122">
        <v>2</v>
      </c>
      <c r="AC2122">
        <v>2</v>
      </c>
      <c r="AD2122">
        <v>2</v>
      </c>
      <c r="AE2122">
        <v>2</v>
      </c>
      <c r="AF2122">
        <v>2</v>
      </c>
      <c r="AG2122">
        <v>2</v>
      </c>
      <c r="AH2122">
        <v>2</v>
      </c>
      <c r="AI2122">
        <v>2</v>
      </c>
      <c r="AJ2122">
        <v>2</v>
      </c>
      <c r="AK2122">
        <v>2</v>
      </c>
      <c r="AL2122">
        <v>2</v>
      </c>
      <c r="AM2122">
        <v>2</v>
      </c>
    </row>
    <row r="2123" spans="1:39" x14ac:dyDescent="0.15">
      <c r="A2123" t="s">
        <v>229</v>
      </c>
      <c r="B2123">
        <v>70</v>
      </c>
      <c r="C2123">
        <v>2</v>
      </c>
      <c r="D2123">
        <v>1</v>
      </c>
      <c r="E2123" t="s">
        <v>32</v>
      </c>
      <c r="F2123" t="s">
        <v>206</v>
      </c>
      <c r="G2123">
        <v>45</v>
      </c>
      <c r="H2123">
        <v>103</v>
      </c>
      <c r="I2123">
        <v>205</v>
      </c>
      <c r="J2123">
        <v>8516.86</v>
      </c>
      <c r="K2123">
        <v>5471.79</v>
      </c>
      <c r="L2123">
        <v>4800.6499999999996</v>
      </c>
      <c r="M2123">
        <v>3564.5529999999999</v>
      </c>
      <c r="N2123">
        <v>45</v>
      </c>
      <c r="O2123">
        <v>51</v>
      </c>
      <c r="P2123">
        <v>116</v>
      </c>
      <c r="Q2123">
        <v>4463.87</v>
      </c>
      <c r="R2123">
        <v>2823.63</v>
      </c>
      <c r="S2123">
        <v>2251.88</v>
      </c>
      <c r="T2123">
        <v>2096.7752999999998</v>
      </c>
      <c r="U2123">
        <v>45</v>
      </c>
      <c r="V2123">
        <v>52</v>
      </c>
      <c r="W2123">
        <v>89</v>
      </c>
      <c r="X2123">
        <v>4052.99</v>
      </c>
      <c r="Y2123">
        <v>2648.16</v>
      </c>
      <c r="Z2123">
        <v>2548.77</v>
      </c>
      <c r="AA2123">
        <v>1467.7777000000001</v>
      </c>
      <c r="AB2123">
        <v>44</v>
      </c>
      <c r="AC2123">
        <v>45</v>
      </c>
      <c r="AD2123">
        <v>38</v>
      </c>
      <c r="AE2123">
        <v>43</v>
      </c>
      <c r="AF2123">
        <v>44</v>
      </c>
      <c r="AG2123">
        <v>45</v>
      </c>
      <c r="AH2123">
        <v>38</v>
      </c>
      <c r="AI2123">
        <v>43</v>
      </c>
      <c r="AJ2123">
        <v>44</v>
      </c>
      <c r="AK2123">
        <v>45</v>
      </c>
      <c r="AL2123">
        <v>38</v>
      </c>
      <c r="AM2123">
        <v>43</v>
      </c>
    </row>
    <row r="2124" spans="1:39" x14ac:dyDescent="0.15">
      <c r="A2124" t="s">
        <v>229</v>
      </c>
      <c r="B2124">
        <v>70</v>
      </c>
      <c r="C2124">
        <v>2</v>
      </c>
      <c r="D2124">
        <v>2</v>
      </c>
      <c r="E2124" t="s">
        <v>28</v>
      </c>
      <c r="F2124" t="s">
        <v>206</v>
      </c>
      <c r="G2124">
        <v>185</v>
      </c>
      <c r="H2124">
        <v>394</v>
      </c>
      <c r="I2124">
        <v>732</v>
      </c>
      <c r="J2124">
        <v>30704.78</v>
      </c>
      <c r="K2124">
        <v>20817.599999999999</v>
      </c>
      <c r="L2124">
        <v>17049.080000000002</v>
      </c>
      <c r="M2124">
        <v>12471.361000000001</v>
      </c>
      <c r="N2124">
        <v>185</v>
      </c>
      <c r="O2124">
        <v>190</v>
      </c>
      <c r="P2124">
        <v>425</v>
      </c>
      <c r="Q2124">
        <v>17421.09</v>
      </c>
      <c r="R2124">
        <v>11503.26</v>
      </c>
      <c r="S2124">
        <v>8105.15</v>
      </c>
      <c r="T2124">
        <v>7430.1666999999998</v>
      </c>
      <c r="U2124">
        <v>185</v>
      </c>
      <c r="V2124">
        <v>204</v>
      </c>
      <c r="W2124">
        <v>307</v>
      </c>
      <c r="X2124">
        <v>13283.69</v>
      </c>
      <c r="Y2124">
        <v>9314.34</v>
      </c>
      <c r="Z2124">
        <v>8943.93</v>
      </c>
      <c r="AA2124">
        <v>5041.1943000000001</v>
      </c>
      <c r="AB2124">
        <v>179</v>
      </c>
      <c r="AC2124">
        <v>184</v>
      </c>
      <c r="AD2124">
        <v>125</v>
      </c>
      <c r="AE2124">
        <v>167</v>
      </c>
      <c r="AF2124">
        <v>179</v>
      </c>
      <c r="AG2124">
        <v>184</v>
      </c>
      <c r="AH2124">
        <v>125</v>
      </c>
      <c r="AI2124">
        <v>167</v>
      </c>
      <c r="AJ2124">
        <v>179</v>
      </c>
      <c r="AK2124">
        <v>184</v>
      </c>
      <c r="AL2124">
        <v>125</v>
      </c>
      <c r="AM2124">
        <v>167</v>
      </c>
    </row>
    <row r="2125" spans="1:39" x14ac:dyDescent="0.15">
      <c r="A2125" t="s">
        <v>229</v>
      </c>
      <c r="B2125">
        <v>70</v>
      </c>
      <c r="C2125">
        <v>2</v>
      </c>
      <c r="D2125">
        <v>2</v>
      </c>
      <c r="E2125" t="s">
        <v>30</v>
      </c>
      <c r="F2125" t="s">
        <v>206</v>
      </c>
      <c r="G2125">
        <v>22</v>
      </c>
      <c r="H2125">
        <v>49</v>
      </c>
      <c r="I2125">
        <v>78</v>
      </c>
      <c r="J2125">
        <v>3684.32</v>
      </c>
      <c r="K2125">
        <v>2445.7800000000002</v>
      </c>
      <c r="L2125">
        <v>2187.8200000000002</v>
      </c>
      <c r="M2125">
        <v>1484.5395000000001</v>
      </c>
      <c r="N2125">
        <v>22</v>
      </c>
      <c r="O2125">
        <v>23</v>
      </c>
      <c r="P2125">
        <v>43</v>
      </c>
      <c r="Q2125">
        <v>1945.63</v>
      </c>
      <c r="R2125">
        <v>1269.93</v>
      </c>
      <c r="S2125">
        <v>1081.96</v>
      </c>
      <c r="T2125">
        <v>771.55489999999998</v>
      </c>
      <c r="U2125">
        <v>22</v>
      </c>
      <c r="V2125">
        <v>26</v>
      </c>
      <c r="W2125">
        <v>35</v>
      </c>
      <c r="X2125">
        <v>1738.69</v>
      </c>
      <c r="Y2125">
        <v>1175.8499999999999</v>
      </c>
      <c r="Z2125">
        <v>1105.8599999999999</v>
      </c>
      <c r="AA2125">
        <v>712.9846</v>
      </c>
      <c r="AB2125">
        <v>20</v>
      </c>
      <c r="AC2125">
        <v>22</v>
      </c>
      <c r="AD2125">
        <v>16</v>
      </c>
      <c r="AE2125">
        <v>21</v>
      </c>
      <c r="AF2125">
        <v>20</v>
      </c>
      <c r="AG2125">
        <v>22</v>
      </c>
      <c r="AH2125">
        <v>16</v>
      </c>
      <c r="AI2125">
        <v>21</v>
      </c>
      <c r="AJ2125">
        <v>20</v>
      </c>
      <c r="AK2125">
        <v>22</v>
      </c>
      <c r="AL2125">
        <v>16</v>
      </c>
      <c r="AM2125">
        <v>21</v>
      </c>
    </row>
    <row r="2126" spans="1:39" x14ac:dyDescent="0.15">
      <c r="A2126" t="s">
        <v>229</v>
      </c>
      <c r="B2126">
        <v>70</v>
      </c>
      <c r="C2126">
        <v>2</v>
      </c>
      <c r="D2126">
        <v>2</v>
      </c>
      <c r="E2126" t="s">
        <v>29</v>
      </c>
      <c r="F2126" t="s">
        <v>206</v>
      </c>
      <c r="G2126">
        <v>80</v>
      </c>
      <c r="H2126">
        <v>178</v>
      </c>
      <c r="I2126">
        <v>367</v>
      </c>
      <c r="J2126">
        <v>14318.51</v>
      </c>
      <c r="K2126">
        <v>9321.42</v>
      </c>
      <c r="L2126">
        <v>7322.08</v>
      </c>
      <c r="M2126">
        <v>5841.6171999999997</v>
      </c>
      <c r="N2126">
        <v>80</v>
      </c>
      <c r="O2126">
        <v>89</v>
      </c>
      <c r="P2126">
        <v>196</v>
      </c>
      <c r="Q2126">
        <v>7554.14</v>
      </c>
      <c r="R2126">
        <v>4875.6400000000003</v>
      </c>
      <c r="S2126">
        <v>3099.52</v>
      </c>
      <c r="T2126">
        <v>3263.2660000000001</v>
      </c>
      <c r="U2126">
        <v>80</v>
      </c>
      <c r="V2126">
        <v>89</v>
      </c>
      <c r="W2126">
        <v>171</v>
      </c>
      <c r="X2126">
        <v>6764.37</v>
      </c>
      <c r="Y2126">
        <v>4445.78</v>
      </c>
      <c r="Z2126">
        <v>4222.5600000000004</v>
      </c>
      <c r="AA2126">
        <v>2578.3512000000001</v>
      </c>
      <c r="AB2126">
        <v>71</v>
      </c>
      <c r="AC2126">
        <v>80</v>
      </c>
      <c r="AD2126">
        <v>58</v>
      </c>
      <c r="AE2126">
        <v>78</v>
      </c>
      <c r="AF2126">
        <v>71</v>
      </c>
      <c r="AG2126">
        <v>80</v>
      </c>
      <c r="AH2126">
        <v>58</v>
      </c>
      <c r="AI2126">
        <v>78</v>
      </c>
      <c r="AJ2126">
        <v>71</v>
      </c>
      <c r="AK2126">
        <v>80</v>
      </c>
      <c r="AL2126">
        <v>58</v>
      </c>
      <c r="AM2126">
        <v>78</v>
      </c>
    </row>
    <row r="2127" spans="1:39" x14ac:dyDescent="0.15">
      <c r="A2127" t="s">
        <v>229</v>
      </c>
      <c r="B2127">
        <v>70</v>
      </c>
      <c r="C2127">
        <v>2</v>
      </c>
      <c r="D2127">
        <v>2</v>
      </c>
      <c r="E2127" t="s">
        <v>32</v>
      </c>
      <c r="F2127" t="s">
        <v>206</v>
      </c>
      <c r="G2127">
        <v>9</v>
      </c>
      <c r="H2127">
        <v>19</v>
      </c>
      <c r="I2127">
        <v>40</v>
      </c>
      <c r="J2127">
        <v>1677.62</v>
      </c>
      <c r="K2127">
        <v>1079.74</v>
      </c>
      <c r="L2127">
        <v>991.96</v>
      </c>
      <c r="M2127">
        <v>701.07100000000003</v>
      </c>
      <c r="N2127">
        <v>9</v>
      </c>
      <c r="O2127">
        <v>9</v>
      </c>
      <c r="P2127">
        <v>23</v>
      </c>
      <c r="Q2127">
        <v>1042.79</v>
      </c>
      <c r="R2127">
        <v>637.48</v>
      </c>
      <c r="S2127">
        <v>599.69000000000005</v>
      </c>
      <c r="T2127">
        <v>418.90100000000001</v>
      </c>
      <c r="U2127">
        <v>9</v>
      </c>
      <c r="V2127">
        <v>10</v>
      </c>
      <c r="W2127">
        <v>17</v>
      </c>
      <c r="X2127">
        <v>634.83000000000004</v>
      </c>
      <c r="Y2127">
        <v>442.26</v>
      </c>
      <c r="Z2127">
        <v>392.27</v>
      </c>
      <c r="AA2127">
        <v>282.17</v>
      </c>
      <c r="AB2127">
        <v>9</v>
      </c>
      <c r="AC2127">
        <v>9</v>
      </c>
      <c r="AD2127">
        <v>5</v>
      </c>
      <c r="AE2127">
        <v>9</v>
      </c>
      <c r="AF2127">
        <v>9</v>
      </c>
      <c r="AG2127">
        <v>9</v>
      </c>
      <c r="AH2127">
        <v>5</v>
      </c>
      <c r="AI2127">
        <v>9</v>
      </c>
      <c r="AJ2127">
        <v>9</v>
      </c>
      <c r="AK2127">
        <v>9</v>
      </c>
      <c r="AL2127">
        <v>5</v>
      </c>
      <c r="AM2127">
        <v>9</v>
      </c>
    </row>
    <row r="2128" spans="1:39" x14ac:dyDescent="0.15">
      <c r="A2128" t="s">
        <v>229</v>
      </c>
      <c r="B2128">
        <v>100</v>
      </c>
      <c r="C2128">
        <v>1</v>
      </c>
      <c r="D2128">
        <v>0</v>
      </c>
      <c r="E2128" t="s">
        <v>28</v>
      </c>
      <c r="F2128" t="s">
        <v>206</v>
      </c>
      <c r="G2128">
        <v>8038</v>
      </c>
      <c r="H2128">
        <v>8198</v>
      </c>
      <c r="I2128">
        <v>11179</v>
      </c>
      <c r="J2128">
        <v>439976.69</v>
      </c>
      <c r="K2128">
        <v>296799.18</v>
      </c>
      <c r="L2128">
        <v>271788.52</v>
      </c>
      <c r="M2128">
        <v>179015.3236</v>
      </c>
      <c r="N2128">
        <v>1816</v>
      </c>
      <c r="O2128">
        <v>1858</v>
      </c>
      <c r="P2128">
        <v>2661</v>
      </c>
      <c r="Q2128">
        <v>107981.67</v>
      </c>
      <c r="R2128">
        <v>73435.039999999994</v>
      </c>
      <c r="S2128">
        <v>68257.320000000007</v>
      </c>
      <c r="T2128">
        <v>47909.293700000002</v>
      </c>
      <c r="U2128">
        <v>6222</v>
      </c>
      <c r="V2128">
        <v>6340</v>
      </c>
      <c r="W2128">
        <v>8518</v>
      </c>
      <c r="X2128">
        <v>331995.02</v>
      </c>
      <c r="Y2128">
        <v>223364.14</v>
      </c>
      <c r="Z2128">
        <v>203531.2</v>
      </c>
      <c r="AA2128">
        <v>131106.02989999999</v>
      </c>
      <c r="AB2128">
        <v>7951</v>
      </c>
      <c r="AC2128">
        <v>5041</v>
      </c>
      <c r="AD2128">
        <v>3889</v>
      </c>
      <c r="AE2128">
        <v>3130</v>
      </c>
      <c r="AF2128">
        <v>1806</v>
      </c>
      <c r="AG2128">
        <v>1751</v>
      </c>
      <c r="AH2128">
        <v>1446</v>
      </c>
      <c r="AI2128">
        <v>803</v>
      </c>
      <c r="AJ2128">
        <v>6145</v>
      </c>
      <c r="AK2128">
        <v>3290</v>
      </c>
      <c r="AL2128">
        <v>2443</v>
      </c>
      <c r="AM2128">
        <v>2327</v>
      </c>
    </row>
    <row r="2129" spans="1:39" x14ac:dyDescent="0.15">
      <c r="A2129" t="s">
        <v>229</v>
      </c>
      <c r="B2129">
        <v>100</v>
      </c>
      <c r="C2129">
        <v>1</v>
      </c>
      <c r="D2129">
        <v>0</v>
      </c>
      <c r="E2129" t="s">
        <v>30</v>
      </c>
      <c r="F2129" t="s">
        <v>206</v>
      </c>
      <c r="G2129">
        <v>3</v>
      </c>
      <c r="H2129">
        <v>3</v>
      </c>
      <c r="I2129">
        <v>4</v>
      </c>
      <c r="J2129">
        <v>181.97</v>
      </c>
      <c r="K2129">
        <v>131.77000000000001</v>
      </c>
      <c r="L2129">
        <v>131.77000000000001</v>
      </c>
      <c r="M2129">
        <v>73.335899999999995</v>
      </c>
      <c r="N2129">
        <v>2</v>
      </c>
      <c r="O2129">
        <v>2</v>
      </c>
      <c r="P2129">
        <v>3</v>
      </c>
      <c r="Q2129">
        <v>112.97</v>
      </c>
      <c r="R2129">
        <v>67.77</v>
      </c>
      <c r="S2129">
        <v>67.77</v>
      </c>
      <c r="T2129">
        <v>57.245899999999999</v>
      </c>
      <c r="U2129">
        <v>1</v>
      </c>
      <c r="V2129">
        <v>1</v>
      </c>
      <c r="W2129">
        <v>1</v>
      </c>
      <c r="X2129">
        <v>69</v>
      </c>
      <c r="Y2129">
        <v>64</v>
      </c>
      <c r="Z2129">
        <v>64</v>
      </c>
      <c r="AA2129">
        <v>16.09</v>
      </c>
      <c r="AB2129">
        <v>3</v>
      </c>
      <c r="AC2129">
        <v>3</v>
      </c>
      <c r="AD2129">
        <v>2</v>
      </c>
      <c r="AE2129">
        <v>2</v>
      </c>
      <c r="AF2129">
        <v>2</v>
      </c>
      <c r="AG2129">
        <v>2</v>
      </c>
      <c r="AH2129">
        <v>2</v>
      </c>
      <c r="AI2129">
        <v>2</v>
      </c>
      <c r="AJ2129">
        <v>1</v>
      </c>
      <c r="AK2129">
        <v>1</v>
      </c>
      <c r="AL2129">
        <v>0</v>
      </c>
      <c r="AM2129">
        <v>0</v>
      </c>
    </row>
    <row r="2130" spans="1:39" x14ac:dyDescent="0.15">
      <c r="A2130" t="s">
        <v>229</v>
      </c>
      <c r="B2130">
        <v>100</v>
      </c>
      <c r="C2130">
        <v>1</v>
      </c>
      <c r="D2130">
        <v>0</v>
      </c>
      <c r="E2130" t="s">
        <v>29</v>
      </c>
      <c r="F2130" t="s">
        <v>206</v>
      </c>
      <c r="G2130">
        <v>65</v>
      </c>
      <c r="H2130">
        <v>69</v>
      </c>
      <c r="I2130">
        <v>96</v>
      </c>
      <c r="J2130">
        <v>3740.22</v>
      </c>
      <c r="K2130">
        <v>2503.69</v>
      </c>
      <c r="L2130">
        <v>2240.46</v>
      </c>
      <c r="M2130">
        <v>1646.5582999999999</v>
      </c>
      <c r="N2130">
        <v>24</v>
      </c>
      <c r="O2130">
        <v>25</v>
      </c>
      <c r="P2130">
        <v>38</v>
      </c>
      <c r="Q2130">
        <v>1558.66</v>
      </c>
      <c r="R2130">
        <v>973.68</v>
      </c>
      <c r="S2130">
        <v>973.68</v>
      </c>
      <c r="T2130">
        <v>774.25829999999996</v>
      </c>
      <c r="U2130">
        <v>41</v>
      </c>
      <c r="V2130">
        <v>44</v>
      </c>
      <c r="W2130">
        <v>58</v>
      </c>
      <c r="X2130">
        <v>2181.56</v>
      </c>
      <c r="Y2130">
        <v>1530.01</v>
      </c>
      <c r="Z2130">
        <v>1266.78</v>
      </c>
      <c r="AA2130">
        <v>872.3</v>
      </c>
      <c r="AB2130">
        <v>65</v>
      </c>
      <c r="AC2130">
        <v>37</v>
      </c>
      <c r="AD2130">
        <v>31</v>
      </c>
      <c r="AE2130">
        <v>36</v>
      </c>
      <c r="AF2130">
        <v>24</v>
      </c>
      <c r="AG2130">
        <v>23</v>
      </c>
      <c r="AH2130">
        <v>21</v>
      </c>
      <c r="AI2130">
        <v>20</v>
      </c>
      <c r="AJ2130">
        <v>41</v>
      </c>
      <c r="AK2130">
        <v>14</v>
      </c>
      <c r="AL2130">
        <v>10</v>
      </c>
      <c r="AM2130">
        <v>16</v>
      </c>
    </row>
    <row r="2131" spans="1:39" x14ac:dyDescent="0.15">
      <c r="A2131" t="s">
        <v>229</v>
      </c>
      <c r="B2131">
        <v>100</v>
      </c>
      <c r="C2131">
        <v>1</v>
      </c>
      <c r="D2131">
        <v>0</v>
      </c>
      <c r="E2131" t="s">
        <v>32</v>
      </c>
      <c r="F2131" t="s">
        <v>206</v>
      </c>
      <c r="G2131">
        <v>388</v>
      </c>
      <c r="H2131">
        <v>402</v>
      </c>
      <c r="I2131">
        <v>629</v>
      </c>
      <c r="J2131">
        <v>27584.2</v>
      </c>
      <c r="K2131">
        <v>16490.12</v>
      </c>
      <c r="L2131">
        <v>16045.7</v>
      </c>
      <c r="M2131">
        <v>10846.4092</v>
      </c>
      <c r="N2131">
        <v>70</v>
      </c>
      <c r="O2131">
        <v>70</v>
      </c>
      <c r="P2131">
        <v>109</v>
      </c>
      <c r="Q2131">
        <v>4554.99</v>
      </c>
      <c r="R2131">
        <v>2797.31</v>
      </c>
      <c r="S2131">
        <v>2764.92</v>
      </c>
      <c r="T2131">
        <v>2056.3507</v>
      </c>
      <c r="U2131">
        <v>318</v>
      </c>
      <c r="V2131">
        <v>332</v>
      </c>
      <c r="W2131">
        <v>520</v>
      </c>
      <c r="X2131">
        <v>23029.21</v>
      </c>
      <c r="Y2131">
        <v>13692.81</v>
      </c>
      <c r="Z2131">
        <v>13280.78</v>
      </c>
      <c r="AA2131">
        <v>8790.0584999999992</v>
      </c>
      <c r="AB2131">
        <v>385</v>
      </c>
      <c r="AC2131">
        <v>227</v>
      </c>
      <c r="AD2131">
        <v>197</v>
      </c>
      <c r="AE2131">
        <v>203</v>
      </c>
      <c r="AF2131">
        <v>70</v>
      </c>
      <c r="AG2131">
        <v>67</v>
      </c>
      <c r="AH2131">
        <v>64</v>
      </c>
      <c r="AI2131">
        <v>47</v>
      </c>
      <c r="AJ2131">
        <v>315</v>
      </c>
      <c r="AK2131">
        <v>160</v>
      </c>
      <c r="AL2131">
        <v>133</v>
      </c>
      <c r="AM2131">
        <v>156</v>
      </c>
    </row>
    <row r="2132" spans="1:39" x14ac:dyDescent="0.15">
      <c r="A2132" t="s">
        <v>229</v>
      </c>
      <c r="B2132">
        <v>100</v>
      </c>
      <c r="C2132">
        <v>1</v>
      </c>
      <c r="D2132">
        <v>1</v>
      </c>
      <c r="E2132" t="s">
        <v>28</v>
      </c>
      <c r="F2132" t="s">
        <v>206</v>
      </c>
      <c r="G2132">
        <v>23396</v>
      </c>
      <c r="H2132">
        <v>24201</v>
      </c>
      <c r="I2132">
        <v>34544</v>
      </c>
      <c r="J2132">
        <v>1347746.43</v>
      </c>
      <c r="K2132">
        <v>940094.41</v>
      </c>
      <c r="L2132">
        <v>869752.35</v>
      </c>
      <c r="M2132">
        <v>548215.11899999995</v>
      </c>
      <c r="N2132">
        <v>10902</v>
      </c>
      <c r="O2132">
        <v>11175</v>
      </c>
      <c r="P2132">
        <v>17075</v>
      </c>
      <c r="Q2132">
        <v>661195.82999999996</v>
      </c>
      <c r="R2132">
        <v>453415.15</v>
      </c>
      <c r="S2132">
        <v>428537.16</v>
      </c>
      <c r="T2132">
        <v>286747.02169999998</v>
      </c>
      <c r="U2132">
        <v>12494</v>
      </c>
      <c r="V2132">
        <v>13026</v>
      </c>
      <c r="W2132">
        <v>17469</v>
      </c>
      <c r="X2132">
        <v>686550.6</v>
      </c>
      <c r="Y2132">
        <v>486679.26</v>
      </c>
      <c r="Z2132">
        <v>441215.19</v>
      </c>
      <c r="AA2132">
        <v>261468.09729999999</v>
      </c>
      <c r="AB2132">
        <v>22387</v>
      </c>
      <c r="AC2132">
        <v>21588</v>
      </c>
      <c r="AD2132">
        <v>14896</v>
      </c>
      <c r="AE2132">
        <v>19808</v>
      </c>
      <c r="AF2132">
        <v>10588</v>
      </c>
      <c r="AG2132">
        <v>10652</v>
      </c>
      <c r="AH2132">
        <v>8383</v>
      </c>
      <c r="AI2132">
        <v>9615</v>
      </c>
      <c r="AJ2132">
        <v>11799</v>
      </c>
      <c r="AK2132">
        <v>10936</v>
      </c>
      <c r="AL2132">
        <v>6513</v>
      </c>
      <c r="AM2132">
        <v>10193</v>
      </c>
    </row>
    <row r="2133" spans="1:39" x14ac:dyDescent="0.15">
      <c r="A2133" t="s">
        <v>229</v>
      </c>
      <c r="B2133">
        <v>100</v>
      </c>
      <c r="C2133">
        <v>1</v>
      </c>
      <c r="D2133">
        <v>1</v>
      </c>
      <c r="E2133" t="s">
        <v>30</v>
      </c>
      <c r="F2133" t="s">
        <v>206</v>
      </c>
      <c r="G2133">
        <v>2489</v>
      </c>
      <c r="H2133">
        <v>2584</v>
      </c>
      <c r="I2133">
        <v>3588</v>
      </c>
      <c r="J2133">
        <v>143053.57</v>
      </c>
      <c r="K2133">
        <v>100982.75</v>
      </c>
      <c r="L2133">
        <v>92238.37</v>
      </c>
      <c r="M2133">
        <v>57014.012999999999</v>
      </c>
      <c r="N2133">
        <v>1058</v>
      </c>
      <c r="O2133">
        <v>1102</v>
      </c>
      <c r="P2133">
        <v>1643</v>
      </c>
      <c r="Q2133">
        <v>65224.45</v>
      </c>
      <c r="R2133">
        <v>44882.75</v>
      </c>
      <c r="S2133">
        <v>41652.29</v>
      </c>
      <c r="T2133">
        <v>27772.750400000001</v>
      </c>
      <c r="U2133">
        <v>1431</v>
      </c>
      <c r="V2133">
        <v>1482</v>
      </c>
      <c r="W2133">
        <v>1945</v>
      </c>
      <c r="X2133">
        <v>77829.119999999995</v>
      </c>
      <c r="Y2133">
        <v>56100</v>
      </c>
      <c r="Z2133">
        <v>50586.080000000002</v>
      </c>
      <c r="AA2133">
        <v>29241.262599999998</v>
      </c>
      <c r="AB2133">
        <v>2343</v>
      </c>
      <c r="AC2133">
        <v>2409</v>
      </c>
      <c r="AD2133">
        <v>1456</v>
      </c>
      <c r="AE2133">
        <v>2412</v>
      </c>
      <c r="AF2133">
        <v>993</v>
      </c>
      <c r="AG2133">
        <v>1048</v>
      </c>
      <c r="AH2133">
        <v>769</v>
      </c>
      <c r="AI2133">
        <v>1029</v>
      </c>
      <c r="AJ2133">
        <v>1350</v>
      </c>
      <c r="AK2133">
        <v>1361</v>
      </c>
      <c r="AL2133">
        <v>687</v>
      </c>
      <c r="AM2133">
        <v>1383</v>
      </c>
    </row>
    <row r="2134" spans="1:39" x14ac:dyDescent="0.15">
      <c r="A2134" t="s">
        <v>229</v>
      </c>
      <c r="B2134">
        <v>100</v>
      </c>
      <c r="C2134">
        <v>1</v>
      </c>
      <c r="D2134">
        <v>1</v>
      </c>
      <c r="E2134" t="s">
        <v>29</v>
      </c>
      <c r="F2134" t="s">
        <v>206</v>
      </c>
      <c r="G2134">
        <v>23648</v>
      </c>
      <c r="H2134">
        <v>24648</v>
      </c>
      <c r="I2134">
        <v>36038</v>
      </c>
      <c r="J2134">
        <v>1423866.68</v>
      </c>
      <c r="K2134">
        <v>951224.24</v>
      </c>
      <c r="L2134">
        <v>876849.46</v>
      </c>
      <c r="M2134">
        <v>570976.44510000001</v>
      </c>
      <c r="N2134">
        <v>9523</v>
      </c>
      <c r="O2134">
        <v>9819</v>
      </c>
      <c r="P2134">
        <v>15474</v>
      </c>
      <c r="Q2134">
        <v>605305.14</v>
      </c>
      <c r="R2134">
        <v>396488.64</v>
      </c>
      <c r="S2134">
        <v>372376.86</v>
      </c>
      <c r="T2134">
        <v>262233.31180000002</v>
      </c>
      <c r="U2134">
        <v>14125</v>
      </c>
      <c r="V2134">
        <v>14829</v>
      </c>
      <c r="W2134">
        <v>20564</v>
      </c>
      <c r="X2134">
        <v>818561.54</v>
      </c>
      <c r="Y2134">
        <v>554735.6</v>
      </c>
      <c r="Z2134">
        <v>504472.6</v>
      </c>
      <c r="AA2134">
        <v>308743.13329999999</v>
      </c>
      <c r="AB2134">
        <v>22716</v>
      </c>
      <c r="AC2134">
        <v>22837</v>
      </c>
      <c r="AD2134">
        <v>15910</v>
      </c>
      <c r="AE2134">
        <v>22724</v>
      </c>
      <c r="AF2134">
        <v>9128</v>
      </c>
      <c r="AG2134">
        <v>9336</v>
      </c>
      <c r="AH2134">
        <v>7558</v>
      </c>
      <c r="AI2134">
        <v>9200</v>
      </c>
      <c r="AJ2134">
        <v>13588</v>
      </c>
      <c r="AK2134">
        <v>13501</v>
      </c>
      <c r="AL2134">
        <v>8352</v>
      </c>
      <c r="AM2134">
        <v>13524</v>
      </c>
    </row>
    <row r="2135" spans="1:39" x14ac:dyDescent="0.15">
      <c r="A2135" t="s">
        <v>229</v>
      </c>
      <c r="B2135">
        <v>100</v>
      </c>
      <c r="C2135">
        <v>1</v>
      </c>
      <c r="D2135">
        <v>1</v>
      </c>
      <c r="E2135" t="s">
        <v>32</v>
      </c>
      <c r="F2135" t="s">
        <v>206</v>
      </c>
      <c r="G2135">
        <v>255</v>
      </c>
      <c r="H2135">
        <v>269</v>
      </c>
      <c r="I2135">
        <v>458</v>
      </c>
      <c r="J2135">
        <v>19102</v>
      </c>
      <c r="K2135">
        <v>11738.45</v>
      </c>
      <c r="L2135">
        <v>11289.65</v>
      </c>
      <c r="M2135">
        <v>7545.8707999999997</v>
      </c>
      <c r="N2135">
        <v>87</v>
      </c>
      <c r="O2135">
        <v>89</v>
      </c>
      <c r="P2135">
        <v>153</v>
      </c>
      <c r="Q2135">
        <v>6291.6</v>
      </c>
      <c r="R2135">
        <v>3945.48</v>
      </c>
      <c r="S2135">
        <v>3593.75</v>
      </c>
      <c r="T2135">
        <v>2684.6624999999999</v>
      </c>
      <c r="U2135">
        <v>168</v>
      </c>
      <c r="V2135">
        <v>180</v>
      </c>
      <c r="W2135">
        <v>305</v>
      </c>
      <c r="X2135">
        <v>12810.4</v>
      </c>
      <c r="Y2135">
        <v>7792.97</v>
      </c>
      <c r="Z2135">
        <v>7695.9</v>
      </c>
      <c r="AA2135">
        <v>4861.2083000000002</v>
      </c>
      <c r="AB2135">
        <v>247</v>
      </c>
      <c r="AC2135">
        <v>231</v>
      </c>
      <c r="AD2135">
        <v>180</v>
      </c>
      <c r="AE2135">
        <v>222</v>
      </c>
      <c r="AF2135">
        <v>87</v>
      </c>
      <c r="AG2135">
        <v>82</v>
      </c>
      <c r="AH2135">
        <v>75</v>
      </c>
      <c r="AI2135">
        <v>83</v>
      </c>
      <c r="AJ2135">
        <v>160</v>
      </c>
      <c r="AK2135">
        <v>149</v>
      </c>
      <c r="AL2135">
        <v>105</v>
      </c>
      <c r="AM2135">
        <v>139</v>
      </c>
    </row>
    <row r="2136" spans="1:39" x14ac:dyDescent="0.15">
      <c r="A2136" t="s">
        <v>229</v>
      </c>
      <c r="B2136">
        <v>100</v>
      </c>
      <c r="C2136">
        <v>1</v>
      </c>
      <c r="D2136">
        <v>2</v>
      </c>
      <c r="E2136" t="s">
        <v>28</v>
      </c>
      <c r="F2136" t="s">
        <v>206</v>
      </c>
      <c r="G2136">
        <v>9063</v>
      </c>
      <c r="H2136">
        <v>9252</v>
      </c>
      <c r="I2136">
        <v>12913</v>
      </c>
      <c r="J2136">
        <v>503776.46</v>
      </c>
      <c r="K2136">
        <v>344729</v>
      </c>
      <c r="L2136">
        <v>326617.73</v>
      </c>
      <c r="M2136">
        <v>203607.8455</v>
      </c>
      <c r="N2136">
        <v>2637</v>
      </c>
      <c r="O2136">
        <v>2682</v>
      </c>
      <c r="P2136">
        <v>4045</v>
      </c>
      <c r="Q2136">
        <v>160002.79</v>
      </c>
      <c r="R2136">
        <v>108298.6</v>
      </c>
      <c r="S2136">
        <v>100867.54</v>
      </c>
      <c r="T2136">
        <v>69665.871799999994</v>
      </c>
      <c r="U2136">
        <v>6426</v>
      </c>
      <c r="V2136">
        <v>6570</v>
      </c>
      <c r="W2136">
        <v>8868</v>
      </c>
      <c r="X2136">
        <v>343773.67</v>
      </c>
      <c r="Y2136">
        <v>236430.4</v>
      </c>
      <c r="Z2136">
        <v>225750.19</v>
      </c>
      <c r="AA2136">
        <v>133941.9737</v>
      </c>
      <c r="AB2136">
        <v>8713</v>
      </c>
      <c r="AC2136">
        <v>7261</v>
      </c>
      <c r="AD2136">
        <v>3556</v>
      </c>
      <c r="AE2136">
        <v>6836</v>
      </c>
      <c r="AF2136">
        <v>2532</v>
      </c>
      <c r="AG2136">
        <v>2593</v>
      </c>
      <c r="AH2136">
        <v>1795</v>
      </c>
      <c r="AI2136">
        <v>2261</v>
      </c>
      <c r="AJ2136">
        <v>6181</v>
      </c>
      <c r="AK2136">
        <v>4668</v>
      </c>
      <c r="AL2136">
        <v>1761</v>
      </c>
      <c r="AM2136">
        <v>4575</v>
      </c>
    </row>
    <row r="2137" spans="1:39" x14ac:dyDescent="0.15">
      <c r="A2137" t="s">
        <v>229</v>
      </c>
      <c r="B2137">
        <v>100</v>
      </c>
      <c r="C2137">
        <v>1</v>
      </c>
      <c r="D2137">
        <v>2</v>
      </c>
      <c r="E2137" t="s">
        <v>30</v>
      </c>
      <c r="F2137" t="s">
        <v>206</v>
      </c>
      <c r="G2137">
        <v>1083</v>
      </c>
      <c r="H2137">
        <v>1107</v>
      </c>
      <c r="I2137">
        <v>1540</v>
      </c>
      <c r="J2137">
        <v>59406.53</v>
      </c>
      <c r="K2137">
        <v>41200.39</v>
      </c>
      <c r="L2137">
        <v>38595.54</v>
      </c>
      <c r="M2137">
        <v>23533.686099999999</v>
      </c>
      <c r="N2137">
        <v>280</v>
      </c>
      <c r="O2137">
        <v>285</v>
      </c>
      <c r="P2137">
        <v>430</v>
      </c>
      <c r="Q2137">
        <v>16357.2</v>
      </c>
      <c r="R2137">
        <v>11290.23</v>
      </c>
      <c r="S2137">
        <v>10565.95</v>
      </c>
      <c r="T2137">
        <v>7079.0155000000004</v>
      </c>
      <c r="U2137">
        <v>803</v>
      </c>
      <c r="V2137">
        <v>822</v>
      </c>
      <c r="W2137">
        <v>1110</v>
      </c>
      <c r="X2137">
        <v>43049.33</v>
      </c>
      <c r="Y2137">
        <v>29910.16</v>
      </c>
      <c r="Z2137">
        <v>28029.59</v>
      </c>
      <c r="AA2137">
        <v>16454.670600000001</v>
      </c>
      <c r="AB2137">
        <v>1012</v>
      </c>
      <c r="AC2137">
        <v>910</v>
      </c>
      <c r="AD2137">
        <v>372</v>
      </c>
      <c r="AE2137">
        <v>1055</v>
      </c>
      <c r="AF2137">
        <v>255</v>
      </c>
      <c r="AG2137">
        <v>278</v>
      </c>
      <c r="AH2137">
        <v>175</v>
      </c>
      <c r="AI2137">
        <v>275</v>
      </c>
      <c r="AJ2137">
        <v>757</v>
      </c>
      <c r="AK2137">
        <v>632</v>
      </c>
      <c r="AL2137">
        <v>197</v>
      </c>
      <c r="AM2137">
        <v>780</v>
      </c>
    </row>
    <row r="2138" spans="1:39" x14ac:dyDescent="0.15">
      <c r="A2138" t="s">
        <v>229</v>
      </c>
      <c r="B2138">
        <v>100</v>
      </c>
      <c r="C2138">
        <v>1</v>
      </c>
      <c r="D2138">
        <v>2</v>
      </c>
      <c r="E2138" t="s">
        <v>29</v>
      </c>
      <c r="F2138" t="s">
        <v>206</v>
      </c>
      <c r="G2138">
        <v>2824</v>
      </c>
      <c r="H2138">
        <v>2916</v>
      </c>
      <c r="I2138">
        <v>4169</v>
      </c>
      <c r="J2138">
        <v>165337.60000000001</v>
      </c>
      <c r="K2138">
        <v>110360.74</v>
      </c>
      <c r="L2138">
        <v>105642.81</v>
      </c>
      <c r="M2138">
        <v>66199.289000000004</v>
      </c>
      <c r="N2138">
        <v>781</v>
      </c>
      <c r="O2138">
        <v>800</v>
      </c>
      <c r="P2138">
        <v>1252</v>
      </c>
      <c r="Q2138">
        <v>49101.53</v>
      </c>
      <c r="R2138">
        <v>32521.41</v>
      </c>
      <c r="S2138">
        <v>30163.38</v>
      </c>
      <c r="T2138">
        <v>21571.662199999999</v>
      </c>
      <c r="U2138">
        <v>2043</v>
      </c>
      <c r="V2138">
        <v>2116</v>
      </c>
      <c r="W2138">
        <v>2917</v>
      </c>
      <c r="X2138">
        <v>116236.07</v>
      </c>
      <c r="Y2138">
        <v>77839.33</v>
      </c>
      <c r="Z2138">
        <v>75479.429999999993</v>
      </c>
      <c r="AA2138">
        <v>44627.626799999998</v>
      </c>
      <c r="AB2138">
        <v>2710</v>
      </c>
      <c r="AC2138">
        <v>2583</v>
      </c>
      <c r="AD2138">
        <v>1187</v>
      </c>
      <c r="AE2138">
        <v>2718</v>
      </c>
      <c r="AF2138">
        <v>754</v>
      </c>
      <c r="AG2138">
        <v>768</v>
      </c>
      <c r="AH2138">
        <v>530</v>
      </c>
      <c r="AI2138">
        <v>756</v>
      </c>
      <c r="AJ2138">
        <v>1956</v>
      </c>
      <c r="AK2138">
        <v>1815</v>
      </c>
      <c r="AL2138">
        <v>657</v>
      </c>
      <c r="AM2138">
        <v>1962</v>
      </c>
    </row>
    <row r="2139" spans="1:39" x14ac:dyDescent="0.15">
      <c r="A2139" t="s">
        <v>229</v>
      </c>
      <c r="B2139">
        <v>100</v>
      </c>
      <c r="C2139">
        <v>1</v>
      </c>
      <c r="D2139">
        <v>2</v>
      </c>
      <c r="E2139" t="s">
        <v>32</v>
      </c>
      <c r="F2139" t="s">
        <v>206</v>
      </c>
      <c r="G2139">
        <v>216</v>
      </c>
      <c r="H2139">
        <v>225</v>
      </c>
      <c r="I2139">
        <v>341</v>
      </c>
      <c r="J2139">
        <v>15316.96</v>
      </c>
      <c r="K2139">
        <v>9225.4599999999991</v>
      </c>
      <c r="L2139">
        <v>9130.09</v>
      </c>
      <c r="M2139">
        <v>5990.0666000000001</v>
      </c>
      <c r="N2139">
        <v>71</v>
      </c>
      <c r="O2139">
        <v>72</v>
      </c>
      <c r="P2139">
        <v>108</v>
      </c>
      <c r="Q2139">
        <v>4814.05</v>
      </c>
      <c r="R2139">
        <v>3068.54</v>
      </c>
      <c r="S2139">
        <v>2973.17</v>
      </c>
      <c r="T2139">
        <v>2040.3562999999999</v>
      </c>
      <c r="U2139">
        <v>145</v>
      </c>
      <c r="V2139">
        <v>153</v>
      </c>
      <c r="W2139">
        <v>233</v>
      </c>
      <c r="X2139">
        <v>10502.91</v>
      </c>
      <c r="Y2139">
        <v>6156.92</v>
      </c>
      <c r="Z2139">
        <v>6156.92</v>
      </c>
      <c r="AA2139">
        <v>3949.7103000000002</v>
      </c>
      <c r="AB2139">
        <v>207</v>
      </c>
      <c r="AC2139">
        <v>175</v>
      </c>
      <c r="AD2139">
        <v>106</v>
      </c>
      <c r="AE2139">
        <v>169</v>
      </c>
      <c r="AF2139">
        <v>68</v>
      </c>
      <c r="AG2139">
        <v>67</v>
      </c>
      <c r="AH2139">
        <v>53</v>
      </c>
      <c r="AI2139">
        <v>63</v>
      </c>
      <c r="AJ2139">
        <v>139</v>
      </c>
      <c r="AK2139">
        <v>108</v>
      </c>
      <c r="AL2139">
        <v>53</v>
      </c>
      <c r="AM2139">
        <v>106</v>
      </c>
    </row>
    <row r="2140" spans="1:39" x14ac:dyDescent="0.15">
      <c r="A2140" t="s">
        <v>229</v>
      </c>
      <c r="B2140">
        <v>100</v>
      </c>
      <c r="C2140">
        <v>2</v>
      </c>
      <c r="D2140">
        <v>0</v>
      </c>
      <c r="E2140" t="s">
        <v>28</v>
      </c>
      <c r="F2140" t="s">
        <v>206</v>
      </c>
      <c r="G2140">
        <v>18</v>
      </c>
      <c r="H2140">
        <v>36</v>
      </c>
      <c r="I2140">
        <v>43</v>
      </c>
      <c r="J2140">
        <v>1550.58</v>
      </c>
      <c r="K2140">
        <v>941.81</v>
      </c>
      <c r="L2140">
        <v>911.82</v>
      </c>
      <c r="M2140">
        <v>659.49570000000006</v>
      </c>
      <c r="N2140">
        <v>18</v>
      </c>
      <c r="O2140">
        <v>18</v>
      </c>
      <c r="P2140">
        <v>22</v>
      </c>
      <c r="Q2140">
        <v>789.78</v>
      </c>
      <c r="R2140">
        <v>480.28</v>
      </c>
      <c r="S2140">
        <v>450.29</v>
      </c>
      <c r="T2140">
        <v>361.38029999999998</v>
      </c>
      <c r="U2140">
        <v>18</v>
      </c>
      <c r="V2140">
        <v>18</v>
      </c>
      <c r="W2140">
        <v>21</v>
      </c>
      <c r="X2140">
        <v>760.8</v>
      </c>
      <c r="Y2140">
        <v>461.53</v>
      </c>
      <c r="Z2140">
        <v>461.53</v>
      </c>
      <c r="AA2140">
        <v>298.11540000000002</v>
      </c>
      <c r="AB2140">
        <v>18</v>
      </c>
      <c r="AC2140">
        <v>18</v>
      </c>
      <c r="AD2140">
        <v>15</v>
      </c>
      <c r="AE2140">
        <v>14</v>
      </c>
      <c r="AF2140">
        <v>18</v>
      </c>
      <c r="AG2140">
        <v>18</v>
      </c>
      <c r="AH2140">
        <v>15</v>
      </c>
      <c r="AI2140">
        <v>14</v>
      </c>
      <c r="AJ2140">
        <v>18</v>
      </c>
      <c r="AK2140">
        <v>18</v>
      </c>
      <c r="AL2140">
        <v>15</v>
      </c>
      <c r="AM2140">
        <v>14</v>
      </c>
    </row>
    <row r="2141" spans="1:39" x14ac:dyDescent="0.15">
      <c r="A2141" t="s">
        <v>229</v>
      </c>
      <c r="B2141">
        <v>100</v>
      </c>
      <c r="C2141">
        <v>2</v>
      </c>
      <c r="D2141">
        <v>1</v>
      </c>
      <c r="E2141" t="s">
        <v>28</v>
      </c>
      <c r="F2141" t="s">
        <v>206</v>
      </c>
      <c r="G2141">
        <v>155</v>
      </c>
      <c r="H2141">
        <v>318</v>
      </c>
      <c r="I2141">
        <v>389</v>
      </c>
      <c r="J2141">
        <v>12149.44</v>
      </c>
      <c r="K2141">
        <v>7992.68</v>
      </c>
      <c r="L2141">
        <v>6930.05</v>
      </c>
      <c r="M2141">
        <v>5389.5328</v>
      </c>
      <c r="N2141">
        <v>155</v>
      </c>
      <c r="O2141">
        <v>158</v>
      </c>
      <c r="P2141">
        <v>208</v>
      </c>
      <c r="Q2141">
        <v>6407.92</v>
      </c>
      <c r="R2141">
        <v>4203.2700000000004</v>
      </c>
      <c r="S2141">
        <v>3351.84</v>
      </c>
      <c r="T2141">
        <v>3051.8189000000002</v>
      </c>
      <c r="U2141">
        <v>155</v>
      </c>
      <c r="V2141">
        <v>160</v>
      </c>
      <c r="W2141">
        <v>181</v>
      </c>
      <c r="X2141">
        <v>5741.52</v>
      </c>
      <c r="Y2141">
        <v>3789.41</v>
      </c>
      <c r="Z2141">
        <v>3578.21</v>
      </c>
      <c r="AA2141">
        <v>2337.7139000000002</v>
      </c>
      <c r="AB2141">
        <v>150</v>
      </c>
      <c r="AC2141">
        <v>155</v>
      </c>
      <c r="AD2141">
        <v>117</v>
      </c>
      <c r="AE2141">
        <v>146</v>
      </c>
      <c r="AF2141">
        <v>150</v>
      </c>
      <c r="AG2141">
        <v>155</v>
      </c>
      <c r="AH2141">
        <v>117</v>
      </c>
      <c r="AI2141">
        <v>146</v>
      </c>
      <c r="AJ2141">
        <v>150</v>
      </c>
      <c r="AK2141">
        <v>155</v>
      </c>
      <c r="AL2141">
        <v>117</v>
      </c>
      <c r="AM2141">
        <v>146</v>
      </c>
    </row>
    <row r="2142" spans="1:39" x14ac:dyDescent="0.15">
      <c r="A2142" t="s">
        <v>229</v>
      </c>
      <c r="B2142">
        <v>100</v>
      </c>
      <c r="C2142">
        <v>2</v>
      </c>
      <c r="D2142">
        <v>1</v>
      </c>
      <c r="E2142" t="s">
        <v>30</v>
      </c>
      <c r="F2142" t="s">
        <v>206</v>
      </c>
      <c r="G2142">
        <v>23</v>
      </c>
      <c r="H2142">
        <v>48</v>
      </c>
      <c r="I2142">
        <v>51</v>
      </c>
      <c r="J2142">
        <v>1896.53</v>
      </c>
      <c r="K2142">
        <v>1263.69</v>
      </c>
      <c r="L2142">
        <v>999.79</v>
      </c>
      <c r="M2142">
        <v>795.55460000000005</v>
      </c>
      <c r="N2142">
        <v>23</v>
      </c>
      <c r="O2142">
        <v>24</v>
      </c>
      <c r="P2142">
        <v>26</v>
      </c>
      <c r="Q2142">
        <v>954.74</v>
      </c>
      <c r="R2142">
        <v>622.29</v>
      </c>
      <c r="S2142">
        <v>408.38</v>
      </c>
      <c r="T2142">
        <v>479.06099999999998</v>
      </c>
      <c r="U2142">
        <v>23</v>
      </c>
      <c r="V2142">
        <v>24</v>
      </c>
      <c r="W2142">
        <v>25</v>
      </c>
      <c r="X2142">
        <v>941.79</v>
      </c>
      <c r="Y2142">
        <v>641.4</v>
      </c>
      <c r="Z2142">
        <v>591.41</v>
      </c>
      <c r="AA2142">
        <v>316.49360000000001</v>
      </c>
      <c r="AB2142">
        <v>22</v>
      </c>
      <c r="AC2142">
        <v>23</v>
      </c>
      <c r="AD2142">
        <v>10</v>
      </c>
      <c r="AE2142">
        <v>22</v>
      </c>
      <c r="AF2142">
        <v>22</v>
      </c>
      <c r="AG2142">
        <v>23</v>
      </c>
      <c r="AH2142">
        <v>10</v>
      </c>
      <c r="AI2142">
        <v>22</v>
      </c>
      <c r="AJ2142">
        <v>22</v>
      </c>
      <c r="AK2142">
        <v>23</v>
      </c>
      <c r="AL2142">
        <v>10</v>
      </c>
      <c r="AM2142">
        <v>22</v>
      </c>
    </row>
    <row r="2143" spans="1:39" x14ac:dyDescent="0.15">
      <c r="A2143" t="s">
        <v>229</v>
      </c>
      <c r="B2143">
        <v>100</v>
      </c>
      <c r="C2143">
        <v>2</v>
      </c>
      <c r="D2143">
        <v>1</v>
      </c>
      <c r="E2143" t="s">
        <v>29</v>
      </c>
      <c r="F2143" t="s">
        <v>206</v>
      </c>
      <c r="G2143">
        <v>212</v>
      </c>
      <c r="H2143">
        <v>439</v>
      </c>
      <c r="I2143">
        <v>539</v>
      </c>
      <c r="J2143">
        <v>17361.78</v>
      </c>
      <c r="K2143">
        <v>11060.76</v>
      </c>
      <c r="L2143">
        <v>9393.73</v>
      </c>
      <c r="M2143">
        <v>7841.3018000000002</v>
      </c>
      <c r="N2143">
        <v>212</v>
      </c>
      <c r="O2143">
        <v>214</v>
      </c>
      <c r="P2143">
        <v>276</v>
      </c>
      <c r="Q2143">
        <v>8864.2999999999993</v>
      </c>
      <c r="R2143">
        <v>5550.73</v>
      </c>
      <c r="S2143">
        <v>4274.28</v>
      </c>
      <c r="T2143">
        <v>4248.8820999999998</v>
      </c>
      <c r="U2143">
        <v>212</v>
      </c>
      <c r="V2143">
        <v>225</v>
      </c>
      <c r="W2143">
        <v>263</v>
      </c>
      <c r="X2143">
        <v>8497.48</v>
      </c>
      <c r="Y2143">
        <v>5510.03</v>
      </c>
      <c r="Z2143">
        <v>5119.45</v>
      </c>
      <c r="AA2143">
        <v>3592.4196999999999</v>
      </c>
      <c r="AB2143">
        <v>206</v>
      </c>
      <c r="AC2143">
        <v>210</v>
      </c>
      <c r="AD2143">
        <v>178</v>
      </c>
      <c r="AE2143">
        <v>211</v>
      </c>
      <c r="AF2143">
        <v>206</v>
      </c>
      <c r="AG2143">
        <v>210</v>
      </c>
      <c r="AH2143">
        <v>178</v>
      </c>
      <c r="AI2143">
        <v>211</v>
      </c>
      <c r="AJ2143">
        <v>206</v>
      </c>
      <c r="AK2143">
        <v>210</v>
      </c>
      <c r="AL2143">
        <v>178</v>
      </c>
      <c r="AM2143">
        <v>211</v>
      </c>
    </row>
    <row r="2144" spans="1:39" x14ac:dyDescent="0.15">
      <c r="A2144" t="s">
        <v>229</v>
      </c>
      <c r="B2144">
        <v>100</v>
      </c>
      <c r="C2144">
        <v>2</v>
      </c>
      <c r="D2144">
        <v>1</v>
      </c>
      <c r="E2144" t="s">
        <v>32</v>
      </c>
      <c r="F2144" t="s">
        <v>206</v>
      </c>
      <c r="G2144">
        <v>5</v>
      </c>
      <c r="H2144">
        <v>10</v>
      </c>
      <c r="I2144">
        <v>11</v>
      </c>
      <c r="J2144">
        <v>439.89</v>
      </c>
      <c r="K2144">
        <v>261.18</v>
      </c>
      <c r="L2144">
        <v>203.2</v>
      </c>
      <c r="M2144">
        <v>169.63460000000001</v>
      </c>
      <c r="N2144">
        <v>5</v>
      </c>
      <c r="O2144">
        <v>5</v>
      </c>
      <c r="P2144">
        <v>6</v>
      </c>
      <c r="Q2144">
        <v>209.94</v>
      </c>
      <c r="R2144">
        <v>128.54</v>
      </c>
      <c r="S2144">
        <v>100.55</v>
      </c>
      <c r="T2144">
        <v>87.1113</v>
      </c>
      <c r="U2144">
        <v>5</v>
      </c>
      <c r="V2144">
        <v>5</v>
      </c>
      <c r="W2144">
        <v>5</v>
      </c>
      <c r="X2144">
        <v>229.95</v>
      </c>
      <c r="Y2144">
        <v>132.63999999999999</v>
      </c>
      <c r="Z2144">
        <v>102.65</v>
      </c>
      <c r="AA2144">
        <v>82.523300000000006</v>
      </c>
      <c r="AB2144">
        <v>5</v>
      </c>
      <c r="AC2144">
        <v>5</v>
      </c>
      <c r="AD2144">
        <v>5</v>
      </c>
      <c r="AE2144">
        <v>5</v>
      </c>
      <c r="AF2144">
        <v>5</v>
      </c>
      <c r="AG2144">
        <v>5</v>
      </c>
      <c r="AH2144">
        <v>5</v>
      </c>
      <c r="AI2144">
        <v>5</v>
      </c>
      <c r="AJ2144">
        <v>5</v>
      </c>
      <c r="AK2144">
        <v>5</v>
      </c>
      <c r="AL2144">
        <v>5</v>
      </c>
      <c r="AM2144">
        <v>5</v>
      </c>
    </row>
    <row r="2145" spans="1:39" x14ac:dyDescent="0.15">
      <c r="A2145" t="s">
        <v>229</v>
      </c>
      <c r="B2145">
        <v>100</v>
      </c>
      <c r="C2145">
        <v>2</v>
      </c>
      <c r="D2145">
        <v>2</v>
      </c>
      <c r="E2145" t="s">
        <v>28</v>
      </c>
      <c r="F2145" t="s">
        <v>206</v>
      </c>
      <c r="G2145">
        <v>25</v>
      </c>
      <c r="H2145">
        <v>51</v>
      </c>
      <c r="I2145">
        <v>61</v>
      </c>
      <c r="J2145">
        <v>2087.42</v>
      </c>
      <c r="K2145">
        <v>1317.76</v>
      </c>
      <c r="L2145">
        <v>1170.81</v>
      </c>
      <c r="M2145">
        <v>913.84450000000004</v>
      </c>
      <c r="N2145">
        <v>25</v>
      </c>
      <c r="O2145">
        <v>25</v>
      </c>
      <c r="P2145">
        <v>31</v>
      </c>
      <c r="Q2145">
        <v>1043.7</v>
      </c>
      <c r="R2145">
        <v>661.2</v>
      </c>
      <c r="S2145">
        <v>514.25</v>
      </c>
      <c r="T2145">
        <v>495.90449999999998</v>
      </c>
      <c r="U2145">
        <v>25</v>
      </c>
      <c r="V2145">
        <v>26</v>
      </c>
      <c r="W2145">
        <v>30</v>
      </c>
      <c r="X2145">
        <v>1043.72</v>
      </c>
      <c r="Y2145">
        <v>656.56</v>
      </c>
      <c r="Z2145">
        <v>656.56</v>
      </c>
      <c r="AA2145">
        <v>417.94</v>
      </c>
      <c r="AB2145">
        <v>23</v>
      </c>
      <c r="AC2145">
        <v>24</v>
      </c>
      <c r="AD2145">
        <v>17</v>
      </c>
      <c r="AE2145">
        <v>22</v>
      </c>
      <c r="AF2145">
        <v>23</v>
      </c>
      <c r="AG2145">
        <v>24</v>
      </c>
      <c r="AH2145">
        <v>17</v>
      </c>
      <c r="AI2145">
        <v>22</v>
      </c>
      <c r="AJ2145">
        <v>23</v>
      </c>
      <c r="AK2145">
        <v>24</v>
      </c>
      <c r="AL2145">
        <v>17</v>
      </c>
      <c r="AM2145">
        <v>22</v>
      </c>
    </row>
    <row r="2146" spans="1:39" x14ac:dyDescent="0.15">
      <c r="A2146" t="s">
        <v>229</v>
      </c>
      <c r="B2146">
        <v>100</v>
      </c>
      <c r="C2146">
        <v>2</v>
      </c>
      <c r="D2146">
        <v>2</v>
      </c>
      <c r="E2146" t="s">
        <v>30</v>
      </c>
      <c r="F2146" t="s">
        <v>206</v>
      </c>
      <c r="G2146">
        <v>1</v>
      </c>
      <c r="H2146">
        <v>2</v>
      </c>
      <c r="I2146">
        <v>3</v>
      </c>
      <c r="J2146">
        <v>82.59</v>
      </c>
      <c r="K2146">
        <v>60.69</v>
      </c>
      <c r="L2146">
        <v>39.090000000000003</v>
      </c>
      <c r="M2146">
        <v>24.7773</v>
      </c>
      <c r="N2146">
        <v>1</v>
      </c>
      <c r="O2146">
        <v>1</v>
      </c>
      <c r="P2146">
        <v>2</v>
      </c>
      <c r="Q2146">
        <v>60.99</v>
      </c>
      <c r="R2146">
        <v>39.090000000000003</v>
      </c>
      <c r="S2146">
        <v>17.489999999999998</v>
      </c>
      <c r="T2146">
        <v>16.1873</v>
      </c>
      <c r="U2146">
        <v>1</v>
      </c>
      <c r="V2146">
        <v>1</v>
      </c>
      <c r="W2146">
        <v>1</v>
      </c>
      <c r="X2146">
        <v>21.6</v>
      </c>
      <c r="Y2146">
        <v>21.6</v>
      </c>
      <c r="Z2146">
        <v>21.6</v>
      </c>
      <c r="AA2146">
        <v>8.59</v>
      </c>
      <c r="AB2146">
        <v>1</v>
      </c>
      <c r="AC2146">
        <v>1</v>
      </c>
      <c r="AD2146">
        <v>1</v>
      </c>
      <c r="AE2146">
        <v>1</v>
      </c>
      <c r="AF2146">
        <v>1</v>
      </c>
      <c r="AG2146">
        <v>1</v>
      </c>
      <c r="AH2146">
        <v>1</v>
      </c>
      <c r="AI2146">
        <v>1</v>
      </c>
      <c r="AJ2146">
        <v>1</v>
      </c>
      <c r="AK2146">
        <v>1</v>
      </c>
      <c r="AL2146">
        <v>1</v>
      </c>
      <c r="AM2146">
        <v>1</v>
      </c>
    </row>
    <row r="2147" spans="1:39" x14ac:dyDescent="0.15">
      <c r="A2147" t="s">
        <v>229</v>
      </c>
      <c r="B2147">
        <v>100</v>
      </c>
      <c r="C2147">
        <v>2</v>
      </c>
      <c r="D2147">
        <v>2</v>
      </c>
      <c r="E2147" t="s">
        <v>29</v>
      </c>
      <c r="F2147" t="s">
        <v>206</v>
      </c>
      <c r="G2147">
        <v>13</v>
      </c>
      <c r="H2147">
        <v>27</v>
      </c>
      <c r="I2147">
        <v>33</v>
      </c>
      <c r="J2147">
        <v>980.67</v>
      </c>
      <c r="K2147">
        <v>646.15</v>
      </c>
      <c r="L2147">
        <v>529.39</v>
      </c>
      <c r="M2147">
        <v>473.64049999999997</v>
      </c>
      <c r="N2147">
        <v>13</v>
      </c>
      <c r="O2147">
        <v>13</v>
      </c>
      <c r="P2147">
        <v>19</v>
      </c>
      <c r="Q2147">
        <v>559.80999999999995</v>
      </c>
      <c r="R2147">
        <v>374.94</v>
      </c>
      <c r="S2147">
        <v>258.18</v>
      </c>
      <c r="T2147">
        <v>279.62049999999999</v>
      </c>
      <c r="U2147">
        <v>13</v>
      </c>
      <c r="V2147">
        <v>14</v>
      </c>
      <c r="W2147">
        <v>14</v>
      </c>
      <c r="X2147">
        <v>420.86</v>
      </c>
      <c r="Y2147">
        <v>271.20999999999998</v>
      </c>
      <c r="Z2147">
        <v>271.20999999999998</v>
      </c>
      <c r="AA2147">
        <v>194.02</v>
      </c>
      <c r="AB2147">
        <v>12</v>
      </c>
      <c r="AC2147">
        <v>13</v>
      </c>
      <c r="AD2147">
        <v>9</v>
      </c>
      <c r="AE2147">
        <v>12</v>
      </c>
      <c r="AF2147">
        <v>12</v>
      </c>
      <c r="AG2147">
        <v>13</v>
      </c>
      <c r="AH2147">
        <v>9</v>
      </c>
      <c r="AI2147">
        <v>12</v>
      </c>
      <c r="AJ2147">
        <v>12</v>
      </c>
      <c r="AK2147">
        <v>13</v>
      </c>
      <c r="AL2147">
        <v>9</v>
      </c>
      <c r="AM2147">
        <v>12</v>
      </c>
    </row>
    <row r="2148" spans="1:39" x14ac:dyDescent="0.15">
      <c r="A2148" t="s">
        <v>35</v>
      </c>
      <c r="B2148">
        <v>-1</v>
      </c>
      <c r="C2148">
        <v>0</v>
      </c>
      <c r="D2148">
        <v>0</v>
      </c>
      <c r="E2148" t="s">
        <v>28</v>
      </c>
      <c r="F2148" t="s">
        <v>206</v>
      </c>
      <c r="G2148">
        <v>0</v>
      </c>
      <c r="H2148">
        <v>13393</v>
      </c>
      <c r="I2148">
        <v>25404</v>
      </c>
      <c r="J2148">
        <v>1357236.97</v>
      </c>
      <c r="K2148">
        <v>1200725.6599999999</v>
      </c>
      <c r="L2148">
        <v>1169694.94</v>
      </c>
      <c r="M2148">
        <v>403584.27539999998</v>
      </c>
      <c r="N2148">
        <v>0</v>
      </c>
      <c r="O2148">
        <v>52</v>
      </c>
      <c r="P2148">
        <v>211</v>
      </c>
      <c r="Q2148">
        <v>10796.54</v>
      </c>
      <c r="R2148">
        <v>8790.49</v>
      </c>
      <c r="S2148">
        <v>7583.26</v>
      </c>
      <c r="T2148">
        <v>3959.5536999999999</v>
      </c>
      <c r="U2148">
        <v>0</v>
      </c>
      <c r="V2148">
        <v>13341</v>
      </c>
      <c r="W2148">
        <v>25193</v>
      </c>
      <c r="X2148">
        <v>1346440.43</v>
      </c>
      <c r="Y2148">
        <v>1191935.17</v>
      </c>
      <c r="Z2148">
        <v>1162111.68</v>
      </c>
      <c r="AA2148">
        <v>399624.72169999999</v>
      </c>
      <c r="AB2148">
        <v>0</v>
      </c>
      <c r="AC2148">
        <v>0</v>
      </c>
      <c r="AD2148">
        <v>0</v>
      </c>
      <c r="AE2148">
        <v>0</v>
      </c>
      <c r="AF2148">
        <v>0</v>
      </c>
      <c r="AG2148">
        <v>0</v>
      </c>
      <c r="AH2148">
        <v>0</v>
      </c>
      <c r="AI2148">
        <v>0</v>
      </c>
      <c r="AJ2148">
        <v>0</v>
      </c>
      <c r="AK2148">
        <v>0</v>
      </c>
      <c r="AL2148">
        <v>0</v>
      </c>
      <c r="AM2148">
        <v>0</v>
      </c>
    </row>
    <row r="2149" spans="1:39" x14ac:dyDescent="0.15">
      <c r="A2149" t="s">
        <v>35</v>
      </c>
      <c r="B2149">
        <v>5</v>
      </c>
      <c r="C2149">
        <v>1</v>
      </c>
      <c r="D2149">
        <v>0</v>
      </c>
      <c r="E2149" t="s">
        <v>28</v>
      </c>
      <c r="F2149" t="s">
        <v>206</v>
      </c>
      <c r="G2149">
        <v>221</v>
      </c>
      <c r="H2149">
        <v>442</v>
      </c>
      <c r="I2149">
        <v>2661</v>
      </c>
      <c r="J2149">
        <v>166405.22</v>
      </c>
      <c r="K2149">
        <v>150489.60999999999</v>
      </c>
      <c r="L2149">
        <v>140190.97</v>
      </c>
      <c r="M2149">
        <v>46098.324800000002</v>
      </c>
      <c r="N2149">
        <v>104</v>
      </c>
      <c r="O2149">
        <v>210</v>
      </c>
      <c r="P2149">
        <v>1341</v>
      </c>
      <c r="Q2149">
        <v>81496.850000000006</v>
      </c>
      <c r="R2149">
        <v>73686.179999999993</v>
      </c>
      <c r="S2149">
        <v>67266.39</v>
      </c>
      <c r="T2149">
        <v>24405.7153</v>
      </c>
      <c r="U2149">
        <v>117</v>
      </c>
      <c r="V2149">
        <v>232</v>
      </c>
      <c r="W2149">
        <v>1320</v>
      </c>
      <c r="X2149">
        <v>84908.37</v>
      </c>
      <c r="Y2149">
        <v>76803.429999999993</v>
      </c>
      <c r="Z2149">
        <v>72924.58</v>
      </c>
      <c r="AA2149">
        <v>21692.609499999999</v>
      </c>
      <c r="AB2149">
        <v>212</v>
      </c>
      <c r="AC2149">
        <v>179</v>
      </c>
      <c r="AD2149">
        <v>155</v>
      </c>
      <c r="AE2149">
        <v>131</v>
      </c>
      <c r="AF2149">
        <v>103</v>
      </c>
      <c r="AG2149">
        <v>99</v>
      </c>
      <c r="AH2149">
        <v>87</v>
      </c>
      <c r="AI2149">
        <v>70</v>
      </c>
      <c r="AJ2149">
        <v>109</v>
      </c>
      <c r="AK2149">
        <v>80</v>
      </c>
      <c r="AL2149">
        <v>68</v>
      </c>
      <c r="AM2149">
        <v>61</v>
      </c>
    </row>
    <row r="2150" spans="1:39" x14ac:dyDescent="0.15">
      <c r="A2150" t="s">
        <v>35</v>
      </c>
      <c r="B2150">
        <v>5</v>
      </c>
      <c r="C2150">
        <v>1</v>
      </c>
      <c r="D2150">
        <v>0</v>
      </c>
      <c r="E2150" t="s">
        <v>30</v>
      </c>
      <c r="F2150" t="s">
        <v>206</v>
      </c>
      <c r="G2150">
        <v>1</v>
      </c>
      <c r="H2150">
        <v>3</v>
      </c>
      <c r="I2150">
        <v>9</v>
      </c>
      <c r="J2150">
        <v>591.99</v>
      </c>
      <c r="K2150">
        <v>567.99</v>
      </c>
      <c r="L2150">
        <v>567.99</v>
      </c>
      <c r="M2150">
        <v>146.27430000000001</v>
      </c>
      <c r="N2150">
        <v>0</v>
      </c>
      <c r="O2150">
        <v>0</v>
      </c>
      <c r="P2150">
        <v>0</v>
      </c>
      <c r="Q2150">
        <v>0</v>
      </c>
      <c r="R2150">
        <v>0</v>
      </c>
      <c r="S2150">
        <v>0</v>
      </c>
      <c r="T2150">
        <v>0</v>
      </c>
      <c r="U2150">
        <v>1</v>
      </c>
      <c r="V2150">
        <v>3</v>
      </c>
      <c r="W2150">
        <v>9</v>
      </c>
      <c r="X2150">
        <v>591.99</v>
      </c>
      <c r="Y2150">
        <v>567.99</v>
      </c>
      <c r="Z2150">
        <v>567.99</v>
      </c>
      <c r="AA2150">
        <v>146.27430000000001</v>
      </c>
      <c r="AB2150">
        <v>1</v>
      </c>
      <c r="AC2150">
        <v>1</v>
      </c>
      <c r="AD2150">
        <v>0</v>
      </c>
      <c r="AE2150">
        <v>1</v>
      </c>
      <c r="AF2150">
        <v>0</v>
      </c>
      <c r="AG2150">
        <v>0</v>
      </c>
      <c r="AH2150">
        <v>0</v>
      </c>
      <c r="AI2150">
        <v>0</v>
      </c>
      <c r="AJ2150">
        <v>1</v>
      </c>
      <c r="AK2150">
        <v>1</v>
      </c>
      <c r="AL2150">
        <v>0</v>
      </c>
      <c r="AM2150">
        <v>1</v>
      </c>
    </row>
    <row r="2151" spans="1:39" x14ac:dyDescent="0.15">
      <c r="A2151" t="s">
        <v>35</v>
      </c>
      <c r="B2151">
        <v>5</v>
      </c>
      <c r="C2151">
        <v>1</v>
      </c>
      <c r="D2151">
        <v>0</v>
      </c>
      <c r="E2151" t="s">
        <v>29</v>
      </c>
      <c r="F2151" t="s">
        <v>206</v>
      </c>
      <c r="G2151">
        <v>3</v>
      </c>
      <c r="H2151">
        <v>7</v>
      </c>
      <c r="I2151">
        <v>46</v>
      </c>
      <c r="J2151">
        <v>2327.7199999999998</v>
      </c>
      <c r="K2151">
        <v>1631.66</v>
      </c>
      <c r="L2151">
        <v>1557.48</v>
      </c>
      <c r="M2151">
        <v>736.69200000000001</v>
      </c>
      <c r="N2151">
        <v>1</v>
      </c>
      <c r="O2151">
        <v>2</v>
      </c>
      <c r="P2151">
        <v>10</v>
      </c>
      <c r="Q2151">
        <v>710</v>
      </c>
      <c r="R2151">
        <v>611.63</v>
      </c>
      <c r="S2151">
        <v>611.63</v>
      </c>
      <c r="T2151">
        <v>164.33869999999999</v>
      </c>
      <c r="U2151">
        <v>2</v>
      </c>
      <c r="V2151">
        <v>5</v>
      </c>
      <c r="W2151">
        <v>36</v>
      </c>
      <c r="X2151">
        <v>1617.72</v>
      </c>
      <c r="Y2151">
        <v>1020.03</v>
      </c>
      <c r="Z2151">
        <v>945.85</v>
      </c>
      <c r="AA2151">
        <v>572.35329999999999</v>
      </c>
      <c r="AB2151">
        <v>3</v>
      </c>
      <c r="AC2151">
        <v>2</v>
      </c>
      <c r="AD2151">
        <v>1</v>
      </c>
      <c r="AE2151">
        <v>2</v>
      </c>
      <c r="AF2151">
        <v>1</v>
      </c>
      <c r="AG2151">
        <v>1</v>
      </c>
      <c r="AH2151">
        <v>0</v>
      </c>
      <c r="AI2151">
        <v>1</v>
      </c>
      <c r="AJ2151">
        <v>2</v>
      </c>
      <c r="AK2151">
        <v>1</v>
      </c>
      <c r="AL2151">
        <v>1</v>
      </c>
      <c r="AM2151">
        <v>1</v>
      </c>
    </row>
    <row r="2152" spans="1:39" x14ac:dyDescent="0.15">
      <c r="A2152" t="s">
        <v>35</v>
      </c>
      <c r="B2152">
        <v>5</v>
      </c>
      <c r="C2152">
        <v>1</v>
      </c>
      <c r="D2152">
        <v>0</v>
      </c>
      <c r="E2152" t="s">
        <v>32</v>
      </c>
      <c r="F2152" t="s">
        <v>206</v>
      </c>
      <c r="G2152">
        <v>119</v>
      </c>
      <c r="H2152">
        <v>223</v>
      </c>
      <c r="I2152">
        <v>1486</v>
      </c>
      <c r="J2152">
        <v>93183.44</v>
      </c>
      <c r="K2152">
        <v>79298.81</v>
      </c>
      <c r="L2152">
        <v>75362.490000000005</v>
      </c>
      <c r="M2152">
        <v>23797.238099999999</v>
      </c>
      <c r="N2152">
        <v>7</v>
      </c>
      <c r="O2152">
        <v>12</v>
      </c>
      <c r="P2152">
        <v>70</v>
      </c>
      <c r="Q2152">
        <v>4558.76</v>
      </c>
      <c r="R2152">
        <v>3745.53</v>
      </c>
      <c r="S2152">
        <v>3677.7</v>
      </c>
      <c r="T2152">
        <v>1250.4958999999999</v>
      </c>
      <c r="U2152">
        <v>112</v>
      </c>
      <c r="V2152">
        <v>211</v>
      </c>
      <c r="W2152">
        <v>1416</v>
      </c>
      <c r="X2152">
        <v>88624.68</v>
      </c>
      <c r="Y2152">
        <v>75553.279999999999</v>
      </c>
      <c r="Z2152">
        <v>71684.789999999994</v>
      </c>
      <c r="AA2152">
        <v>22546.742200000001</v>
      </c>
      <c r="AB2152">
        <v>118</v>
      </c>
      <c r="AC2152">
        <v>91</v>
      </c>
      <c r="AD2152">
        <v>78</v>
      </c>
      <c r="AE2152">
        <v>88</v>
      </c>
      <c r="AF2152">
        <v>7</v>
      </c>
      <c r="AG2152">
        <v>6</v>
      </c>
      <c r="AH2152">
        <v>6</v>
      </c>
      <c r="AI2152">
        <v>6</v>
      </c>
      <c r="AJ2152">
        <v>111</v>
      </c>
      <c r="AK2152">
        <v>85</v>
      </c>
      <c r="AL2152">
        <v>72</v>
      </c>
      <c r="AM2152">
        <v>82</v>
      </c>
    </row>
    <row r="2153" spans="1:39" x14ac:dyDescent="0.15">
      <c r="A2153" t="s">
        <v>35</v>
      </c>
      <c r="B2153">
        <v>5</v>
      </c>
      <c r="C2153">
        <v>1</v>
      </c>
      <c r="D2153">
        <v>1</v>
      </c>
      <c r="E2153" t="s">
        <v>28</v>
      </c>
      <c r="F2153" t="s">
        <v>206</v>
      </c>
      <c r="G2153">
        <v>2186</v>
      </c>
      <c r="H2153">
        <v>5016</v>
      </c>
      <c r="I2153">
        <v>25711</v>
      </c>
      <c r="J2153">
        <v>1659766.06</v>
      </c>
      <c r="K2153">
        <v>1480591.09</v>
      </c>
      <c r="L2153">
        <v>1354588.49</v>
      </c>
      <c r="M2153">
        <v>447294.13780000003</v>
      </c>
      <c r="N2153">
        <v>1235</v>
      </c>
      <c r="O2153">
        <v>2402</v>
      </c>
      <c r="P2153">
        <v>14213</v>
      </c>
      <c r="Q2153">
        <v>924084.14</v>
      </c>
      <c r="R2153">
        <v>858078.63</v>
      </c>
      <c r="S2153">
        <v>772533.4</v>
      </c>
      <c r="T2153">
        <v>260976.54490000001</v>
      </c>
      <c r="U2153">
        <v>951</v>
      </c>
      <c r="V2153">
        <v>2614</v>
      </c>
      <c r="W2153">
        <v>11498</v>
      </c>
      <c r="X2153">
        <v>735681.92</v>
      </c>
      <c r="Y2153">
        <v>622512.46</v>
      </c>
      <c r="Z2153">
        <v>582055.09</v>
      </c>
      <c r="AA2153">
        <v>186317.59289999999</v>
      </c>
      <c r="AB2153">
        <v>1963</v>
      </c>
      <c r="AC2153">
        <v>2026</v>
      </c>
      <c r="AD2153">
        <v>1286</v>
      </c>
      <c r="AE2153">
        <v>1868</v>
      </c>
      <c r="AF2153">
        <v>1181</v>
      </c>
      <c r="AG2153">
        <v>1189</v>
      </c>
      <c r="AH2153">
        <v>781</v>
      </c>
      <c r="AI2153">
        <v>1136</v>
      </c>
      <c r="AJ2153">
        <v>782</v>
      </c>
      <c r="AK2153">
        <v>837</v>
      </c>
      <c r="AL2153">
        <v>505</v>
      </c>
      <c r="AM2153">
        <v>732</v>
      </c>
    </row>
    <row r="2154" spans="1:39" x14ac:dyDescent="0.15">
      <c r="A2154" t="s">
        <v>35</v>
      </c>
      <c r="B2154">
        <v>5</v>
      </c>
      <c r="C2154">
        <v>1</v>
      </c>
      <c r="D2154">
        <v>1</v>
      </c>
      <c r="E2154" t="s">
        <v>30</v>
      </c>
      <c r="F2154" t="s">
        <v>206</v>
      </c>
      <c r="G2154">
        <v>303</v>
      </c>
      <c r="H2154">
        <v>700</v>
      </c>
      <c r="I2154">
        <v>3593</v>
      </c>
      <c r="J2154">
        <v>233342.92</v>
      </c>
      <c r="K2154">
        <v>212406.89</v>
      </c>
      <c r="L2154">
        <v>194053.93</v>
      </c>
      <c r="M2154">
        <v>61963.466</v>
      </c>
      <c r="N2154">
        <v>161</v>
      </c>
      <c r="O2154">
        <v>309</v>
      </c>
      <c r="P2154">
        <v>1938</v>
      </c>
      <c r="Q2154">
        <v>126727.02</v>
      </c>
      <c r="R2154">
        <v>118575.21</v>
      </c>
      <c r="S2154">
        <v>106948.68</v>
      </c>
      <c r="T2154">
        <v>35017.116699999999</v>
      </c>
      <c r="U2154">
        <v>142</v>
      </c>
      <c r="V2154">
        <v>391</v>
      </c>
      <c r="W2154">
        <v>1655</v>
      </c>
      <c r="X2154">
        <v>106615.9</v>
      </c>
      <c r="Y2154">
        <v>93831.679999999993</v>
      </c>
      <c r="Z2154">
        <v>87105.25</v>
      </c>
      <c r="AA2154">
        <v>26946.349300000002</v>
      </c>
      <c r="AB2154">
        <v>281</v>
      </c>
      <c r="AC2154">
        <v>291</v>
      </c>
      <c r="AD2154">
        <v>168</v>
      </c>
      <c r="AE2154">
        <v>282</v>
      </c>
      <c r="AF2154">
        <v>154</v>
      </c>
      <c r="AG2154">
        <v>154</v>
      </c>
      <c r="AH2154">
        <v>96</v>
      </c>
      <c r="AI2154">
        <v>156</v>
      </c>
      <c r="AJ2154">
        <v>127</v>
      </c>
      <c r="AK2154">
        <v>137</v>
      </c>
      <c r="AL2154">
        <v>72</v>
      </c>
      <c r="AM2154">
        <v>126</v>
      </c>
    </row>
    <row r="2155" spans="1:39" x14ac:dyDescent="0.15">
      <c r="A2155" t="s">
        <v>35</v>
      </c>
      <c r="B2155">
        <v>5</v>
      </c>
      <c r="C2155">
        <v>1</v>
      </c>
      <c r="D2155">
        <v>1</v>
      </c>
      <c r="E2155" t="s">
        <v>29</v>
      </c>
      <c r="F2155" t="s">
        <v>206</v>
      </c>
      <c r="G2155">
        <v>3684</v>
      </c>
      <c r="H2155">
        <v>8969</v>
      </c>
      <c r="I2155">
        <v>44204</v>
      </c>
      <c r="J2155">
        <v>2842663.19</v>
      </c>
      <c r="K2155">
        <v>2456044.2000000002</v>
      </c>
      <c r="L2155">
        <v>2234981.89</v>
      </c>
      <c r="M2155">
        <v>755250.59129999997</v>
      </c>
      <c r="N2155">
        <v>1302</v>
      </c>
      <c r="O2155">
        <v>2768</v>
      </c>
      <c r="P2155">
        <v>15733</v>
      </c>
      <c r="Q2155">
        <v>1011220.01</v>
      </c>
      <c r="R2155">
        <v>883691.25</v>
      </c>
      <c r="S2155">
        <v>798572.2</v>
      </c>
      <c r="T2155">
        <v>290166.59879999998</v>
      </c>
      <c r="U2155">
        <v>2382</v>
      </c>
      <c r="V2155">
        <v>6201</v>
      </c>
      <c r="W2155">
        <v>28471</v>
      </c>
      <c r="X2155">
        <v>1831443.18</v>
      </c>
      <c r="Y2155">
        <v>1572352.95</v>
      </c>
      <c r="Z2155">
        <v>1436409.69</v>
      </c>
      <c r="AA2155">
        <v>465083.99249999999</v>
      </c>
      <c r="AB2155">
        <v>3483</v>
      </c>
      <c r="AC2155">
        <v>3586</v>
      </c>
      <c r="AD2155">
        <v>2426</v>
      </c>
      <c r="AE2155">
        <v>3470</v>
      </c>
      <c r="AF2155">
        <v>1264</v>
      </c>
      <c r="AG2155">
        <v>1253</v>
      </c>
      <c r="AH2155">
        <v>894</v>
      </c>
      <c r="AI2155">
        <v>1257</v>
      </c>
      <c r="AJ2155">
        <v>2219</v>
      </c>
      <c r="AK2155">
        <v>2333</v>
      </c>
      <c r="AL2155">
        <v>1532</v>
      </c>
      <c r="AM2155">
        <v>2213</v>
      </c>
    </row>
    <row r="2156" spans="1:39" x14ac:dyDescent="0.15">
      <c r="A2156" t="s">
        <v>35</v>
      </c>
      <c r="B2156">
        <v>5</v>
      </c>
      <c r="C2156">
        <v>1</v>
      </c>
      <c r="D2156">
        <v>1</v>
      </c>
      <c r="E2156" t="s">
        <v>32</v>
      </c>
      <c r="F2156" t="s">
        <v>206</v>
      </c>
      <c r="G2156">
        <v>227</v>
      </c>
      <c r="H2156">
        <v>498</v>
      </c>
      <c r="I2156">
        <v>2722</v>
      </c>
      <c r="J2156">
        <v>173643.87</v>
      </c>
      <c r="K2156">
        <v>150538.85</v>
      </c>
      <c r="L2156">
        <v>141355.92000000001</v>
      </c>
      <c r="M2156">
        <v>44117.3125</v>
      </c>
      <c r="N2156">
        <v>31</v>
      </c>
      <c r="O2156">
        <v>57</v>
      </c>
      <c r="P2156">
        <v>344</v>
      </c>
      <c r="Q2156">
        <v>23297.71</v>
      </c>
      <c r="R2156">
        <v>20834.060000000001</v>
      </c>
      <c r="S2156">
        <v>19385.150000000001</v>
      </c>
      <c r="T2156">
        <v>5979.2617</v>
      </c>
      <c r="U2156">
        <v>196</v>
      </c>
      <c r="V2156">
        <v>441</v>
      </c>
      <c r="W2156">
        <v>2378</v>
      </c>
      <c r="X2156">
        <v>150346.16</v>
      </c>
      <c r="Y2156">
        <v>129704.79</v>
      </c>
      <c r="Z2156">
        <v>121970.77</v>
      </c>
      <c r="AA2156">
        <v>38138.050799999997</v>
      </c>
      <c r="AB2156">
        <v>223</v>
      </c>
      <c r="AC2156">
        <v>203</v>
      </c>
      <c r="AD2156">
        <v>126</v>
      </c>
      <c r="AE2156">
        <v>199</v>
      </c>
      <c r="AF2156">
        <v>31</v>
      </c>
      <c r="AG2156">
        <v>22</v>
      </c>
      <c r="AH2156">
        <v>14</v>
      </c>
      <c r="AI2156">
        <v>29</v>
      </c>
      <c r="AJ2156">
        <v>192</v>
      </c>
      <c r="AK2156">
        <v>181</v>
      </c>
      <c r="AL2156">
        <v>112</v>
      </c>
      <c r="AM2156">
        <v>170</v>
      </c>
    </row>
    <row r="2157" spans="1:39" x14ac:dyDescent="0.15">
      <c r="A2157" t="s">
        <v>35</v>
      </c>
      <c r="B2157">
        <v>5</v>
      </c>
      <c r="C2157">
        <v>1</v>
      </c>
      <c r="D2157">
        <v>2</v>
      </c>
      <c r="E2157" t="s">
        <v>28</v>
      </c>
      <c r="F2157" t="s">
        <v>206</v>
      </c>
      <c r="G2157">
        <v>332</v>
      </c>
      <c r="H2157">
        <v>545</v>
      </c>
      <c r="I2157">
        <v>3688</v>
      </c>
      <c r="J2157">
        <v>236998.79</v>
      </c>
      <c r="K2157">
        <v>218987.85</v>
      </c>
      <c r="L2157">
        <v>201181.23</v>
      </c>
      <c r="M2157">
        <v>66581.555099999998</v>
      </c>
      <c r="N2157">
        <v>158</v>
      </c>
      <c r="O2157">
        <v>249</v>
      </c>
      <c r="P2157">
        <v>1880</v>
      </c>
      <c r="Q2157">
        <v>116797.16</v>
      </c>
      <c r="R2157">
        <v>105926.61</v>
      </c>
      <c r="S2157">
        <v>93806.64</v>
      </c>
      <c r="T2157">
        <v>35837.212899999999</v>
      </c>
      <c r="U2157">
        <v>174</v>
      </c>
      <c r="V2157">
        <v>296</v>
      </c>
      <c r="W2157">
        <v>1808</v>
      </c>
      <c r="X2157">
        <v>120201.63</v>
      </c>
      <c r="Y2157">
        <v>113061.24</v>
      </c>
      <c r="Z2157">
        <v>107374.59</v>
      </c>
      <c r="AA2157">
        <v>30744.342199999999</v>
      </c>
      <c r="AB2157">
        <v>319</v>
      </c>
      <c r="AC2157">
        <v>293</v>
      </c>
      <c r="AD2157">
        <v>149</v>
      </c>
      <c r="AE2157">
        <v>300</v>
      </c>
      <c r="AF2157">
        <v>153</v>
      </c>
      <c r="AG2157">
        <v>152</v>
      </c>
      <c r="AH2157">
        <v>82</v>
      </c>
      <c r="AI2157">
        <v>144</v>
      </c>
      <c r="AJ2157">
        <v>166</v>
      </c>
      <c r="AK2157">
        <v>141</v>
      </c>
      <c r="AL2157">
        <v>67</v>
      </c>
      <c r="AM2157">
        <v>156</v>
      </c>
    </row>
    <row r="2158" spans="1:39" x14ac:dyDescent="0.15">
      <c r="A2158" t="s">
        <v>35</v>
      </c>
      <c r="B2158">
        <v>5</v>
      </c>
      <c r="C2158">
        <v>1</v>
      </c>
      <c r="D2158">
        <v>2</v>
      </c>
      <c r="E2158" t="s">
        <v>30</v>
      </c>
      <c r="F2158" t="s">
        <v>206</v>
      </c>
      <c r="G2158">
        <v>38</v>
      </c>
      <c r="H2158">
        <v>67</v>
      </c>
      <c r="I2158">
        <v>388</v>
      </c>
      <c r="J2158">
        <v>24748.9</v>
      </c>
      <c r="K2158">
        <v>22488.560000000001</v>
      </c>
      <c r="L2158">
        <v>20247.37</v>
      </c>
      <c r="M2158">
        <v>6747.8922000000002</v>
      </c>
      <c r="N2158">
        <v>15</v>
      </c>
      <c r="O2158">
        <v>24</v>
      </c>
      <c r="P2158">
        <v>154</v>
      </c>
      <c r="Q2158">
        <v>9832.39</v>
      </c>
      <c r="R2158">
        <v>8682.48</v>
      </c>
      <c r="S2158">
        <v>7031.61</v>
      </c>
      <c r="T2158">
        <v>2997.2973999999999</v>
      </c>
      <c r="U2158">
        <v>23</v>
      </c>
      <c r="V2158">
        <v>43</v>
      </c>
      <c r="W2158">
        <v>234</v>
      </c>
      <c r="X2158">
        <v>14916.51</v>
      </c>
      <c r="Y2158">
        <v>13806.08</v>
      </c>
      <c r="Z2158">
        <v>13215.76</v>
      </c>
      <c r="AA2158">
        <v>3750.5947999999999</v>
      </c>
      <c r="AB2158">
        <v>36</v>
      </c>
      <c r="AC2158">
        <v>36</v>
      </c>
      <c r="AD2158">
        <v>15</v>
      </c>
      <c r="AE2158">
        <v>37</v>
      </c>
      <c r="AF2158">
        <v>14</v>
      </c>
      <c r="AG2158">
        <v>14</v>
      </c>
      <c r="AH2158">
        <v>4</v>
      </c>
      <c r="AI2158">
        <v>15</v>
      </c>
      <c r="AJ2158">
        <v>22</v>
      </c>
      <c r="AK2158">
        <v>22</v>
      </c>
      <c r="AL2158">
        <v>11</v>
      </c>
      <c r="AM2158">
        <v>22</v>
      </c>
    </row>
    <row r="2159" spans="1:39" x14ac:dyDescent="0.15">
      <c r="A2159" t="s">
        <v>35</v>
      </c>
      <c r="B2159">
        <v>5</v>
      </c>
      <c r="C2159">
        <v>1</v>
      </c>
      <c r="D2159">
        <v>2</v>
      </c>
      <c r="E2159" t="s">
        <v>29</v>
      </c>
      <c r="F2159" t="s">
        <v>206</v>
      </c>
      <c r="G2159">
        <v>227</v>
      </c>
      <c r="H2159">
        <v>412</v>
      </c>
      <c r="I2159">
        <v>2728</v>
      </c>
      <c r="J2159">
        <v>173710.81</v>
      </c>
      <c r="K2159">
        <v>149448.57</v>
      </c>
      <c r="L2159">
        <v>137687.70000000001</v>
      </c>
      <c r="M2159">
        <v>46215.421600000001</v>
      </c>
      <c r="N2159">
        <v>64</v>
      </c>
      <c r="O2159">
        <v>98</v>
      </c>
      <c r="P2159">
        <v>853</v>
      </c>
      <c r="Q2159">
        <v>52662.93</v>
      </c>
      <c r="R2159">
        <v>44344.11</v>
      </c>
      <c r="S2159">
        <v>40011.760000000002</v>
      </c>
      <c r="T2159">
        <v>15702.3505</v>
      </c>
      <c r="U2159">
        <v>163</v>
      </c>
      <c r="V2159">
        <v>314</v>
      </c>
      <c r="W2159">
        <v>1875</v>
      </c>
      <c r="X2159">
        <v>121047.88</v>
      </c>
      <c r="Y2159">
        <v>105104.46</v>
      </c>
      <c r="Z2159">
        <v>97675.94</v>
      </c>
      <c r="AA2159">
        <v>30513.071100000001</v>
      </c>
      <c r="AB2159">
        <v>216</v>
      </c>
      <c r="AC2159">
        <v>218</v>
      </c>
      <c r="AD2159">
        <v>98</v>
      </c>
      <c r="AE2159">
        <v>219</v>
      </c>
      <c r="AF2159">
        <v>60</v>
      </c>
      <c r="AG2159">
        <v>63</v>
      </c>
      <c r="AH2159">
        <v>32</v>
      </c>
      <c r="AI2159">
        <v>63</v>
      </c>
      <c r="AJ2159">
        <v>156</v>
      </c>
      <c r="AK2159">
        <v>155</v>
      </c>
      <c r="AL2159">
        <v>66</v>
      </c>
      <c r="AM2159">
        <v>156</v>
      </c>
    </row>
    <row r="2160" spans="1:39" x14ac:dyDescent="0.15">
      <c r="A2160" t="s">
        <v>35</v>
      </c>
      <c r="B2160">
        <v>5</v>
      </c>
      <c r="C2160">
        <v>1</v>
      </c>
      <c r="D2160">
        <v>2</v>
      </c>
      <c r="E2160" t="s">
        <v>32</v>
      </c>
      <c r="F2160" t="s">
        <v>206</v>
      </c>
      <c r="G2160">
        <v>64</v>
      </c>
      <c r="H2160">
        <v>141</v>
      </c>
      <c r="I2160">
        <v>811</v>
      </c>
      <c r="J2160">
        <v>52698.559999999998</v>
      </c>
      <c r="K2160">
        <v>44422.6</v>
      </c>
      <c r="L2160">
        <v>41019.46</v>
      </c>
      <c r="M2160">
        <v>13623.687</v>
      </c>
      <c r="N2160">
        <v>5</v>
      </c>
      <c r="O2160">
        <v>10</v>
      </c>
      <c r="P2160">
        <v>55</v>
      </c>
      <c r="Q2160">
        <v>3751.92</v>
      </c>
      <c r="R2160">
        <v>3150.96</v>
      </c>
      <c r="S2160">
        <v>2858.46</v>
      </c>
      <c r="T2160">
        <v>984.8152</v>
      </c>
      <c r="U2160">
        <v>59</v>
      </c>
      <c r="V2160">
        <v>131</v>
      </c>
      <c r="W2160">
        <v>756</v>
      </c>
      <c r="X2160">
        <v>48946.64</v>
      </c>
      <c r="Y2160">
        <v>41271.64</v>
      </c>
      <c r="Z2160">
        <v>38161</v>
      </c>
      <c r="AA2160">
        <v>12638.871800000001</v>
      </c>
      <c r="AB2160">
        <v>61</v>
      </c>
      <c r="AC2160">
        <v>54</v>
      </c>
      <c r="AD2160">
        <v>30</v>
      </c>
      <c r="AE2160">
        <v>51</v>
      </c>
      <c r="AF2160">
        <v>4</v>
      </c>
      <c r="AG2160">
        <v>4</v>
      </c>
      <c r="AH2160">
        <v>3</v>
      </c>
      <c r="AI2160">
        <v>5</v>
      </c>
      <c r="AJ2160">
        <v>57</v>
      </c>
      <c r="AK2160">
        <v>50</v>
      </c>
      <c r="AL2160">
        <v>27</v>
      </c>
      <c r="AM2160">
        <v>46</v>
      </c>
    </row>
    <row r="2161" spans="1:39" x14ac:dyDescent="0.15">
      <c r="A2161" t="s">
        <v>35</v>
      </c>
      <c r="B2161">
        <v>5</v>
      </c>
      <c r="C2161">
        <v>2</v>
      </c>
      <c r="D2161">
        <v>0</v>
      </c>
      <c r="E2161" t="s">
        <v>28</v>
      </c>
      <c r="F2161" t="s">
        <v>206</v>
      </c>
      <c r="G2161">
        <v>46</v>
      </c>
      <c r="H2161">
        <v>166</v>
      </c>
      <c r="I2161">
        <v>648</v>
      </c>
      <c r="J2161">
        <v>37129.129999999997</v>
      </c>
      <c r="K2161">
        <v>31011.32</v>
      </c>
      <c r="L2161">
        <v>26108.86</v>
      </c>
      <c r="M2161">
        <v>11249.8037</v>
      </c>
      <c r="N2161">
        <v>46</v>
      </c>
      <c r="O2161">
        <v>72</v>
      </c>
      <c r="P2161">
        <v>332</v>
      </c>
      <c r="Q2161">
        <v>17575.11</v>
      </c>
      <c r="R2161">
        <v>14029.14</v>
      </c>
      <c r="S2161">
        <v>10534.57</v>
      </c>
      <c r="T2161">
        <v>5899.2772000000004</v>
      </c>
      <c r="U2161">
        <v>46</v>
      </c>
      <c r="V2161">
        <v>94</v>
      </c>
      <c r="W2161">
        <v>316</v>
      </c>
      <c r="X2161">
        <v>19554.02</v>
      </c>
      <c r="Y2161">
        <v>16982.18</v>
      </c>
      <c r="Z2161">
        <v>15574.29</v>
      </c>
      <c r="AA2161">
        <v>5350.5264999999999</v>
      </c>
      <c r="AB2161">
        <v>46</v>
      </c>
      <c r="AC2161">
        <v>46</v>
      </c>
      <c r="AD2161">
        <v>43</v>
      </c>
      <c r="AE2161">
        <v>37</v>
      </c>
      <c r="AF2161">
        <v>46</v>
      </c>
      <c r="AG2161">
        <v>46</v>
      </c>
      <c r="AH2161">
        <v>43</v>
      </c>
      <c r="AI2161">
        <v>37</v>
      </c>
      <c r="AJ2161">
        <v>46</v>
      </c>
      <c r="AK2161">
        <v>46</v>
      </c>
      <c r="AL2161">
        <v>43</v>
      </c>
      <c r="AM2161">
        <v>37</v>
      </c>
    </row>
    <row r="2162" spans="1:39" x14ac:dyDescent="0.15">
      <c r="A2162" t="s">
        <v>35</v>
      </c>
      <c r="B2162">
        <v>5</v>
      </c>
      <c r="C2162">
        <v>2</v>
      </c>
      <c r="D2162">
        <v>0</v>
      </c>
      <c r="E2162" t="s">
        <v>29</v>
      </c>
      <c r="F2162" t="s">
        <v>206</v>
      </c>
      <c r="G2162">
        <v>1</v>
      </c>
      <c r="H2162">
        <v>6</v>
      </c>
      <c r="I2162">
        <v>22</v>
      </c>
      <c r="J2162">
        <v>980.82</v>
      </c>
      <c r="K2162">
        <v>752.17</v>
      </c>
      <c r="L2162">
        <v>601.01</v>
      </c>
      <c r="M2162">
        <v>407.43579999999997</v>
      </c>
      <c r="N2162">
        <v>1</v>
      </c>
      <c r="O2162">
        <v>3</v>
      </c>
      <c r="P2162">
        <v>13</v>
      </c>
      <c r="Q2162">
        <v>409.87</v>
      </c>
      <c r="R2162">
        <v>290.57</v>
      </c>
      <c r="S2162">
        <v>262.08</v>
      </c>
      <c r="T2162">
        <v>230.60990000000001</v>
      </c>
      <c r="U2162">
        <v>1</v>
      </c>
      <c r="V2162">
        <v>3</v>
      </c>
      <c r="W2162">
        <v>9</v>
      </c>
      <c r="X2162">
        <v>570.95000000000005</v>
      </c>
      <c r="Y2162">
        <v>461.6</v>
      </c>
      <c r="Z2162">
        <v>338.93</v>
      </c>
      <c r="AA2162">
        <v>176.82589999999999</v>
      </c>
      <c r="AB2162">
        <v>1</v>
      </c>
      <c r="AC2162">
        <v>1</v>
      </c>
      <c r="AD2162">
        <v>1</v>
      </c>
      <c r="AE2162">
        <v>1</v>
      </c>
      <c r="AF2162">
        <v>1</v>
      </c>
      <c r="AG2162">
        <v>1</v>
      </c>
      <c r="AH2162">
        <v>1</v>
      </c>
      <c r="AI2162">
        <v>1</v>
      </c>
      <c r="AJ2162">
        <v>1</v>
      </c>
      <c r="AK2162">
        <v>1</v>
      </c>
      <c r="AL2162">
        <v>1</v>
      </c>
      <c r="AM2162">
        <v>1</v>
      </c>
    </row>
    <row r="2163" spans="1:39" x14ac:dyDescent="0.15">
      <c r="A2163" t="s">
        <v>35</v>
      </c>
      <c r="B2163">
        <v>5</v>
      </c>
      <c r="C2163">
        <v>2</v>
      </c>
      <c r="D2163">
        <v>0</v>
      </c>
      <c r="E2163" t="s">
        <v>32</v>
      </c>
      <c r="F2163" t="s">
        <v>206</v>
      </c>
      <c r="G2163">
        <v>23</v>
      </c>
      <c r="H2163">
        <v>88</v>
      </c>
      <c r="I2163">
        <v>344</v>
      </c>
      <c r="J2163">
        <v>20553.62</v>
      </c>
      <c r="K2163">
        <v>16343.31</v>
      </c>
      <c r="L2163">
        <v>12989.52</v>
      </c>
      <c r="M2163">
        <v>5771.5519999999997</v>
      </c>
      <c r="N2163">
        <v>23</v>
      </c>
      <c r="O2163">
        <v>34</v>
      </c>
      <c r="P2163">
        <v>117</v>
      </c>
      <c r="Q2163">
        <v>6388.45</v>
      </c>
      <c r="R2163">
        <v>4908.7700000000004</v>
      </c>
      <c r="S2163">
        <v>2797.75</v>
      </c>
      <c r="T2163">
        <v>2044.9816000000001</v>
      </c>
      <c r="U2163">
        <v>23</v>
      </c>
      <c r="V2163">
        <v>54</v>
      </c>
      <c r="W2163">
        <v>227</v>
      </c>
      <c r="X2163">
        <v>14165.17</v>
      </c>
      <c r="Y2163">
        <v>11434.54</v>
      </c>
      <c r="Z2163">
        <v>10191.77</v>
      </c>
      <c r="AA2163">
        <v>3726.5704000000001</v>
      </c>
      <c r="AB2163">
        <v>23</v>
      </c>
      <c r="AC2163">
        <v>23</v>
      </c>
      <c r="AD2163">
        <v>20</v>
      </c>
      <c r="AE2163">
        <v>22</v>
      </c>
      <c r="AF2163">
        <v>23</v>
      </c>
      <c r="AG2163">
        <v>23</v>
      </c>
      <c r="AH2163">
        <v>20</v>
      </c>
      <c r="AI2163">
        <v>22</v>
      </c>
      <c r="AJ2163">
        <v>23</v>
      </c>
      <c r="AK2163">
        <v>23</v>
      </c>
      <c r="AL2163">
        <v>20</v>
      </c>
      <c r="AM2163">
        <v>22</v>
      </c>
    </row>
    <row r="2164" spans="1:39" x14ac:dyDescent="0.15">
      <c r="A2164" t="s">
        <v>35</v>
      </c>
      <c r="B2164">
        <v>5</v>
      </c>
      <c r="C2164">
        <v>2</v>
      </c>
      <c r="D2164">
        <v>1</v>
      </c>
      <c r="E2164" t="s">
        <v>28</v>
      </c>
      <c r="F2164" t="s">
        <v>206</v>
      </c>
      <c r="G2164">
        <v>448</v>
      </c>
      <c r="H2164">
        <v>1563</v>
      </c>
      <c r="I2164">
        <v>5752</v>
      </c>
      <c r="J2164">
        <v>354844.82</v>
      </c>
      <c r="K2164">
        <v>322183.12</v>
      </c>
      <c r="L2164">
        <v>275058.96000000002</v>
      </c>
      <c r="M2164">
        <v>100015.618</v>
      </c>
      <c r="N2164">
        <v>448</v>
      </c>
      <c r="O2164">
        <v>716</v>
      </c>
      <c r="P2164">
        <v>2940</v>
      </c>
      <c r="Q2164">
        <v>177426.96</v>
      </c>
      <c r="R2164">
        <v>157968.72</v>
      </c>
      <c r="S2164">
        <v>121499.42</v>
      </c>
      <c r="T2164">
        <v>53479.148099999999</v>
      </c>
      <c r="U2164">
        <v>448</v>
      </c>
      <c r="V2164">
        <v>847</v>
      </c>
      <c r="W2164">
        <v>2812</v>
      </c>
      <c r="X2164">
        <v>177417.86</v>
      </c>
      <c r="Y2164">
        <v>164214.39999999999</v>
      </c>
      <c r="Z2164">
        <v>153559.54</v>
      </c>
      <c r="AA2164">
        <v>46536.469899999996</v>
      </c>
      <c r="AB2164">
        <v>427</v>
      </c>
      <c r="AC2164">
        <v>446</v>
      </c>
      <c r="AD2164">
        <v>323</v>
      </c>
      <c r="AE2164">
        <v>420</v>
      </c>
      <c r="AF2164">
        <v>427</v>
      </c>
      <c r="AG2164">
        <v>446</v>
      </c>
      <c r="AH2164">
        <v>323</v>
      </c>
      <c r="AI2164">
        <v>420</v>
      </c>
      <c r="AJ2164">
        <v>427</v>
      </c>
      <c r="AK2164">
        <v>446</v>
      </c>
      <c r="AL2164">
        <v>323</v>
      </c>
      <c r="AM2164">
        <v>420</v>
      </c>
    </row>
    <row r="2165" spans="1:39" x14ac:dyDescent="0.15">
      <c r="A2165" t="s">
        <v>35</v>
      </c>
      <c r="B2165">
        <v>5</v>
      </c>
      <c r="C2165">
        <v>2</v>
      </c>
      <c r="D2165">
        <v>1</v>
      </c>
      <c r="E2165" t="s">
        <v>30</v>
      </c>
      <c r="F2165" t="s">
        <v>206</v>
      </c>
      <c r="G2165">
        <v>65</v>
      </c>
      <c r="H2165">
        <v>271</v>
      </c>
      <c r="I2165">
        <v>875</v>
      </c>
      <c r="J2165">
        <v>53644.15</v>
      </c>
      <c r="K2165">
        <v>47900.639999999999</v>
      </c>
      <c r="L2165">
        <v>40022.400000000001</v>
      </c>
      <c r="M2165">
        <v>15587.806500000001</v>
      </c>
      <c r="N2165">
        <v>65</v>
      </c>
      <c r="O2165">
        <v>133</v>
      </c>
      <c r="P2165">
        <v>475</v>
      </c>
      <c r="Q2165">
        <v>27860.85</v>
      </c>
      <c r="R2165">
        <v>24788.240000000002</v>
      </c>
      <c r="S2165">
        <v>18912.59</v>
      </c>
      <c r="T2165">
        <v>9017.8235999999997</v>
      </c>
      <c r="U2165">
        <v>65</v>
      </c>
      <c r="V2165">
        <v>138</v>
      </c>
      <c r="W2165">
        <v>400</v>
      </c>
      <c r="X2165">
        <v>25783.3</v>
      </c>
      <c r="Y2165">
        <v>23112.400000000001</v>
      </c>
      <c r="Z2165">
        <v>21109.81</v>
      </c>
      <c r="AA2165">
        <v>6569.9829</v>
      </c>
      <c r="AB2165">
        <v>57</v>
      </c>
      <c r="AC2165">
        <v>65</v>
      </c>
      <c r="AD2165">
        <v>41</v>
      </c>
      <c r="AE2165">
        <v>63</v>
      </c>
      <c r="AF2165">
        <v>57</v>
      </c>
      <c r="AG2165">
        <v>65</v>
      </c>
      <c r="AH2165">
        <v>41</v>
      </c>
      <c r="AI2165">
        <v>63</v>
      </c>
      <c r="AJ2165">
        <v>57</v>
      </c>
      <c r="AK2165">
        <v>65</v>
      </c>
      <c r="AL2165">
        <v>41</v>
      </c>
      <c r="AM2165">
        <v>63</v>
      </c>
    </row>
    <row r="2166" spans="1:39" x14ac:dyDescent="0.15">
      <c r="A2166" t="s">
        <v>35</v>
      </c>
      <c r="B2166">
        <v>5</v>
      </c>
      <c r="C2166">
        <v>2</v>
      </c>
      <c r="D2166">
        <v>1</v>
      </c>
      <c r="E2166" t="s">
        <v>29</v>
      </c>
      <c r="F2166" t="s">
        <v>206</v>
      </c>
      <c r="G2166">
        <v>1257</v>
      </c>
      <c r="H2166">
        <v>5034</v>
      </c>
      <c r="I2166">
        <v>18262</v>
      </c>
      <c r="J2166">
        <v>1098392.6299999999</v>
      </c>
      <c r="K2166">
        <v>925861.75</v>
      </c>
      <c r="L2166">
        <v>789876.14</v>
      </c>
      <c r="M2166">
        <v>315263.68099999998</v>
      </c>
      <c r="N2166">
        <v>1257</v>
      </c>
      <c r="O2166">
        <v>2258</v>
      </c>
      <c r="P2166">
        <v>8795</v>
      </c>
      <c r="Q2166">
        <v>507884.63</v>
      </c>
      <c r="R2166">
        <v>416455.9</v>
      </c>
      <c r="S2166">
        <v>320665.46999999997</v>
      </c>
      <c r="T2166">
        <v>159639.8535</v>
      </c>
      <c r="U2166">
        <v>1257</v>
      </c>
      <c r="V2166">
        <v>2776</v>
      </c>
      <c r="W2166">
        <v>9467</v>
      </c>
      <c r="X2166">
        <v>590508</v>
      </c>
      <c r="Y2166">
        <v>509405.85</v>
      </c>
      <c r="Z2166">
        <v>469210.67</v>
      </c>
      <c r="AA2166">
        <v>155623.82750000001</v>
      </c>
      <c r="AB2166">
        <v>1184</v>
      </c>
      <c r="AC2166">
        <v>1253</v>
      </c>
      <c r="AD2166">
        <v>947</v>
      </c>
      <c r="AE2166">
        <v>1219</v>
      </c>
      <c r="AF2166">
        <v>1184</v>
      </c>
      <c r="AG2166">
        <v>1253</v>
      </c>
      <c r="AH2166">
        <v>947</v>
      </c>
      <c r="AI2166">
        <v>1219</v>
      </c>
      <c r="AJ2166">
        <v>1184</v>
      </c>
      <c r="AK2166">
        <v>1253</v>
      </c>
      <c r="AL2166">
        <v>947</v>
      </c>
      <c r="AM2166">
        <v>1219</v>
      </c>
    </row>
    <row r="2167" spans="1:39" x14ac:dyDescent="0.15">
      <c r="A2167" t="s">
        <v>35</v>
      </c>
      <c r="B2167">
        <v>5</v>
      </c>
      <c r="C2167">
        <v>2</v>
      </c>
      <c r="D2167">
        <v>1</v>
      </c>
      <c r="E2167" t="s">
        <v>31</v>
      </c>
      <c r="F2167" t="s">
        <v>206</v>
      </c>
      <c r="G2167">
        <v>2</v>
      </c>
      <c r="H2167">
        <v>11</v>
      </c>
      <c r="I2167">
        <v>37</v>
      </c>
      <c r="J2167">
        <v>1888.91</v>
      </c>
      <c r="K2167">
        <v>1713.21</v>
      </c>
      <c r="L2167">
        <v>1713.21</v>
      </c>
      <c r="M2167">
        <v>513.6232</v>
      </c>
      <c r="N2167">
        <v>2</v>
      </c>
      <c r="O2167">
        <v>7</v>
      </c>
      <c r="P2167">
        <v>20</v>
      </c>
      <c r="Q2167">
        <v>851.93</v>
      </c>
      <c r="R2167">
        <v>712.03</v>
      </c>
      <c r="S2167">
        <v>712.03</v>
      </c>
      <c r="T2167">
        <v>257.4332</v>
      </c>
      <c r="U2167">
        <v>2</v>
      </c>
      <c r="V2167">
        <v>4</v>
      </c>
      <c r="W2167">
        <v>17</v>
      </c>
      <c r="X2167">
        <v>1036.98</v>
      </c>
      <c r="Y2167">
        <v>1001.18</v>
      </c>
      <c r="Z2167">
        <v>1001.18</v>
      </c>
      <c r="AA2167">
        <v>256.19</v>
      </c>
      <c r="AB2167">
        <v>2</v>
      </c>
      <c r="AC2167">
        <v>2</v>
      </c>
      <c r="AD2167">
        <v>2</v>
      </c>
      <c r="AE2167">
        <v>2</v>
      </c>
      <c r="AF2167">
        <v>2</v>
      </c>
      <c r="AG2167">
        <v>2</v>
      </c>
      <c r="AH2167">
        <v>2</v>
      </c>
      <c r="AI2167">
        <v>2</v>
      </c>
      <c r="AJ2167">
        <v>2</v>
      </c>
      <c r="AK2167">
        <v>2</v>
      </c>
      <c r="AL2167">
        <v>2</v>
      </c>
      <c r="AM2167">
        <v>2</v>
      </c>
    </row>
    <row r="2168" spans="1:39" x14ac:dyDescent="0.15">
      <c r="A2168" t="s">
        <v>35</v>
      </c>
      <c r="B2168">
        <v>5</v>
      </c>
      <c r="C2168">
        <v>2</v>
      </c>
      <c r="D2168">
        <v>1</v>
      </c>
      <c r="E2168" t="s">
        <v>32</v>
      </c>
      <c r="F2168" t="s">
        <v>206</v>
      </c>
      <c r="G2168">
        <v>63</v>
      </c>
      <c r="H2168">
        <v>263</v>
      </c>
      <c r="I2168">
        <v>969</v>
      </c>
      <c r="J2168">
        <v>56942.32</v>
      </c>
      <c r="K2168">
        <v>47390.51</v>
      </c>
      <c r="L2168">
        <v>40347.19</v>
      </c>
      <c r="M2168">
        <v>16377.009599999999</v>
      </c>
      <c r="N2168">
        <v>63</v>
      </c>
      <c r="O2168">
        <v>106</v>
      </c>
      <c r="P2168">
        <v>419</v>
      </c>
      <c r="Q2168">
        <v>23272.99</v>
      </c>
      <c r="R2168">
        <v>19061.03</v>
      </c>
      <c r="S2168">
        <v>14182.52</v>
      </c>
      <c r="T2168">
        <v>7494.8527000000004</v>
      </c>
      <c r="U2168">
        <v>63</v>
      </c>
      <c r="V2168">
        <v>157</v>
      </c>
      <c r="W2168">
        <v>550</v>
      </c>
      <c r="X2168">
        <v>33669.33</v>
      </c>
      <c r="Y2168">
        <v>28329.48</v>
      </c>
      <c r="Z2168">
        <v>26164.67</v>
      </c>
      <c r="AA2168">
        <v>8882.1569</v>
      </c>
      <c r="AB2168">
        <v>60</v>
      </c>
      <c r="AC2168">
        <v>63</v>
      </c>
      <c r="AD2168">
        <v>46</v>
      </c>
      <c r="AE2168">
        <v>61</v>
      </c>
      <c r="AF2168">
        <v>60</v>
      </c>
      <c r="AG2168">
        <v>63</v>
      </c>
      <c r="AH2168">
        <v>46</v>
      </c>
      <c r="AI2168">
        <v>61</v>
      </c>
      <c r="AJ2168">
        <v>60</v>
      </c>
      <c r="AK2168">
        <v>63</v>
      </c>
      <c r="AL2168">
        <v>46</v>
      </c>
      <c r="AM2168">
        <v>61</v>
      </c>
    </row>
    <row r="2169" spans="1:39" x14ac:dyDescent="0.15">
      <c r="A2169" t="s">
        <v>35</v>
      </c>
      <c r="B2169">
        <v>5</v>
      </c>
      <c r="C2169">
        <v>2</v>
      </c>
      <c r="D2169">
        <v>2</v>
      </c>
      <c r="E2169" t="s">
        <v>28</v>
      </c>
      <c r="F2169" t="s">
        <v>206</v>
      </c>
      <c r="G2169">
        <v>41</v>
      </c>
      <c r="H2169">
        <v>120</v>
      </c>
      <c r="I2169">
        <v>484</v>
      </c>
      <c r="J2169">
        <v>30173.69</v>
      </c>
      <c r="K2169">
        <v>27390.97</v>
      </c>
      <c r="L2169">
        <v>21749.73</v>
      </c>
      <c r="M2169">
        <v>8616.7551000000003</v>
      </c>
      <c r="N2169">
        <v>41</v>
      </c>
      <c r="O2169">
        <v>52</v>
      </c>
      <c r="P2169">
        <v>240</v>
      </c>
      <c r="Q2169">
        <v>15168.13</v>
      </c>
      <c r="R2169">
        <v>13768.73</v>
      </c>
      <c r="S2169">
        <v>8312.23</v>
      </c>
      <c r="T2169">
        <v>4686.6017000000002</v>
      </c>
      <c r="U2169">
        <v>41</v>
      </c>
      <c r="V2169">
        <v>68</v>
      </c>
      <c r="W2169">
        <v>244</v>
      </c>
      <c r="X2169">
        <v>15005.56</v>
      </c>
      <c r="Y2169">
        <v>13622.24</v>
      </c>
      <c r="Z2169">
        <v>13437.5</v>
      </c>
      <c r="AA2169">
        <v>3930.1534000000001</v>
      </c>
      <c r="AB2169">
        <v>39</v>
      </c>
      <c r="AC2169">
        <v>40</v>
      </c>
      <c r="AD2169">
        <v>22</v>
      </c>
      <c r="AE2169">
        <v>37</v>
      </c>
      <c r="AF2169">
        <v>39</v>
      </c>
      <c r="AG2169">
        <v>40</v>
      </c>
      <c r="AH2169">
        <v>22</v>
      </c>
      <c r="AI2169">
        <v>37</v>
      </c>
      <c r="AJ2169">
        <v>39</v>
      </c>
      <c r="AK2169">
        <v>40</v>
      </c>
      <c r="AL2169">
        <v>22</v>
      </c>
      <c r="AM2169">
        <v>37</v>
      </c>
    </row>
    <row r="2170" spans="1:39" x14ac:dyDescent="0.15">
      <c r="A2170" t="s">
        <v>35</v>
      </c>
      <c r="B2170">
        <v>5</v>
      </c>
      <c r="C2170">
        <v>2</v>
      </c>
      <c r="D2170">
        <v>2</v>
      </c>
      <c r="E2170" t="s">
        <v>30</v>
      </c>
      <c r="F2170" t="s">
        <v>206</v>
      </c>
      <c r="G2170">
        <v>6</v>
      </c>
      <c r="H2170">
        <v>25</v>
      </c>
      <c r="I2170">
        <v>100</v>
      </c>
      <c r="J2170">
        <v>5323.49</v>
      </c>
      <c r="K2170">
        <v>4499.6899999999996</v>
      </c>
      <c r="L2170">
        <v>3986.4</v>
      </c>
      <c r="M2170">
        <v>1671.6586</v>
      </c>
      <c r="N2170">
        <v>6</v>
      </c>
      <c r="O2170">
        <v>9</v>
      </c>
      <c r="P2170">
        <v>55</v>
      </c>
      <c r="Q2170">
        <v>2885.61</v>
      </c>
      <c r="R2170">
        <v>2267.71</v>
      </c>
      <c r="S2170">
        <v>1833.42</v>
      </c>
      <c r="T2170">
        <v>1004.9886</v>
      </c>
      <c r="U2170">
        <v>6</v>
      </c>
      <c r="V2170">
        <v>16</v>
      </c>
      <c r="W2170">
        <v>45</v>
      </c>
      <c r="X2170">
        <v>2437.88</v>
      </c>
      <c r="Y2170">
        <v>2231.98</v>
      </c>
      <c r="Z2170">
        <v>2152.98</v>
      </c>
      <c r="AA2170">
        <v>666.67</v>
      </c>
      <c r="AB2170">
        <v>6</v>
      </c>
      <c r="AC2170">
        <v>6</v>
      </c>
      <c r="AD2170">
        <v>4</v>
      </c>
      <c r="AE2170">
        <v>5</v>
      </c>
      <c r="AF2170">
        <v>6</v>
      </c>
      <c r="AG2170">
        <v>6</v>
      </c>
      <c r="AH2170">
        <v>4</v>
      </c>
      <c r="AI2170">
        <v>5</v>
      </c>
      <c r="AJ2170">
        <v>6</v>
      </c>
      <c r="AK2170">
        <v>6</v>
      </c>
      <c r="AL2170">
        <v>4</v>
      </c>
      <c r="AM2170">
        <v>5</v>
      </c>
    </row>
    <row r="2171" spans="1:39" x14ac:dyDescent="0.15">
      <c r="A2171" t="s">
        <v>35</v>
      </c>
      <c r="B2171">
        <v>5</v>
      </c>
      <c r="C2171">
        <v>2</v>
      </c>
      <c r="D2171">
        <v>2</v>
      </c>
      <c r="E2171" t="s">
        <v>29</v>
      </c>
      <c r="F2171" t="s">
        <v>206</v>
      </c>
      <c r="G2171">
        <v>36</v>
      </c>
      <c r="H2171">
        <v>113</v>
      </c>
      <c r="I2171">
        <v>489</v>
      </c>
      <c r="J2171">
        <v>29735.72</v>
      </c>
      <c r="K2171">
        <v>25204.42</v>
      </c>
      <c r="L2171">
        <v>22119.38</v>
      </c>
      <c r="M2171">
        <v>8472.7947000000004</v>
      </c>
      <c r="N2171">
        <v>36</v>
      </c>
      <c r="O2171">
        <v>43</v>
      </c>
      <c r="P2171">
        <v>204</v>
      </c>
      <c r="Q2171">
        <v>12075.15</v>
      </c>
      <c r="R2171">
        <v>9978.09</v>
      </c>
      <c r="S2171">
        <v>7614.39</v>
      </c>
      <c r="T2171">
        <v>3746.8960999999999</v>
      </c>
      <c r="U2171">
        <v>36</v>
      </c>
      <c r="V2171">
        <v>70</v>
      </c>
      <c r="W2171">
        <v>285</v>
      </c>
      <c r="X2171">
        <v>17660.57</v>
      </c>
      <c r="Y2171">
        <v>15226.33</v>
      </c>
      <c r="Z2171">
        <v>14504.99</v>
      </c>
      <c r="AA2171">
        <v>4725.8986000000004</v>
      </c>
      <c r="AB2171">
        <v>35</v>
      </c>
      <c r="AC2171">
        <v>36</v>
      </c>
      <c r="AD2171">
        <v>25</v>
      </c>
      <c r="AE2171">
        <v>35</v>
      </c>
      <c r="AF2171">
        <v>35</v>
      </c>
      <c r="AG2171">
        <v>36</v>
      </c>
      <c r="AH2171">
        <v>25</v>
      </c>
      <c r="AI2171">
        <v>35</v>
      </c>
      <c r="AJ2171">
        <v>35</v>
      </c>
      <c r="AK2171">
        <v>36</v>
      </c>
      <c r="AL2171">
        <v>25</v>
      </c>
      <c r="AM2171">
        <v>35</v>
      </c>
    </row>
    <row r="2172" spans="1:39" x14ac:dyDescent="0.15">
      <c r="A2172" t="s">
        <v>35</v>
      </c>
      <c r="B2172">
        <v>5</v>
      </c>
      <c r="C2172">
        <v>2</v>
      </c>
      <c r="D2172">
        <v>2</v>
      </c>
      <c r="E2172" t="s">
        <v>32</v>
      </c>
      <c r="F2172" t="s">
        <v>206</v>
      </c>
      <c r="G2172">
        <v>12</v>
      </c>
      <c r="H2172">
        <v>33</v>
      </c>
      <c r="I2172">
        <v>150</v>
      </c>
      <c r="J2172">
        <v>9166.5300000000007</v>
      </c>
      <c r="K2172">
        <v>7377.27</v>
      </c>
      <c r="L2172">
        <v>6416.3</v>
      </c>
      <c r="M2172">
        <v>2584.7476000000001</v>
      </c>
      <c r="N2172">
        <v>12</v>
      </c>
      <c r="O2172">
        <v>13</v>
      </c>
      <c r="P2172">
        <v>62</v>
      </c>
      <c r="Q2172">
        <v>3454.78</v>
      </c>
      <c r="R2172">
        <v>2888.81</v>
      </c>
      <c r="S2172">
        <v>2043.94</v>
      </c>
      <c r="T2172">
        <v>1018.5228</v>
      </c>
      <c r="U2172">
        <v>12</v>
      </c>
      <c r="V2172">
        <v>20</v>
      </c>
      <c r="W2172">
        <v>88</v>
      </c>
      <c r="X2172">
        <v>5711.75</v>
      </c>
      <c r="Y2172">
        <v>4488.46</v>
      </c>
      <c r="Z2172">
        <v>4372.3599999999997</v>
      </c>
      <c r="AA2172">
        <v>1566.2248</v>
      </c>
      <c r="AB2172">
        <v>10</v>
      </c>
      <c r="AC2172">
        <v>12</v>
      </c>
      <c r="AD2172">
        <v>9</v>
      </c>
      <c r="AE2172">
        <v>11</v>
      </c>
      <c r="AF2172">
        <v>10</v>
      </c>
      <c r="AG2172">
        <v>12</v>
      </c>
      <c r="AH2172">
        <v>9</v>
      </c>
      <c r="AI2172">
        <v>11</v>
      </c>
      <c r="AJ2172">
        <v>10</v>
      </c>
      <c r="AK2172">
        <v>12</v>
      </c>
      <c r="AL2172">
        <v>9</v>
      </c>
      <c r="AM2172">
        <v>11</v>
      </c>
    </row>
    <row r="2173" spans="1:39" x14ac:dyDescent="0.15">
      <c r="A2173" t="s">
        <v>35</v>
      </c>
      <c r="B2173">
        <v>30</v>
      </c>
      <c r="C2173">
        <v>1</v>
      </c>
      <c r="D2173">
        <v>0</v>
      </c>
      <c r="E2173" t="s">
        <v>28</v>
      </c>
      <c r="F2173" t="s">
        <v>206</v>
      </c>
      <c r="G2173">
        <v>1782</v>
      </c>
      <c r="H2173">
        <v>2327</v>
      </c>
      <c r="I2173">
        <v>8931</v>
      </c>
      <c r="J2173">
        <v>531291.91</v>
      </c>
      <c r="K2173">
        <v>470010.93</v>
      </c>
      <c r="L2173">
        <v>437443.78</v>
      </c>
      <c r="M2173">
        <v>156532.6612</v>
      </c>
      <c r="N2173">
        <v>668</v>
      </c>
      <c r="O2173">
        <v>864</v>
      </c>
      <c r="P2173">
        <v>3614</v>
      </c>
      <c r="Q2173">
        <v>204891.66</v>
      </c>
      <c r="R2173">
        <v>174647.26</v>
      </c>
      <c r="S2173">
        <v>156824.98000000001</v>
      </c>
      <c r="T2173">
        <v>68391.958499999993</v>
      </c>
      <c r="U2173">
        <v>1114</v>
      </c>
      <c r="V2173">
        <v>1463</v>
      </c>
      <c r="W2173">
        <v>5317</v>
      </c>
      <c r="X2173">
        <v>326400.25</v>
      </c>
      <c r="Y2173">
        <v>295363.67</v>
      </c>
      <c r="Z2173">
        <v>280618.8</v>
      </c>
      <c r="AA2173">
        <v>88140.702699999994</v>
      </c>
      <c r="AB2173">
        <v>1746</v>
      </c>
      <c r="AC2173">
        <v>1332</v>
      </c>
      <c r="AD2173">
        <v>1084</v>
      </c>
      <c r="AE2173">
        <v>925</v>
      </c>
      <c r="AF2173">
        <v>662</v>
      </c>
      <c r="AG2173">
        <v>642</v>
      </c>
      <c r="AH2173">
        <v>541</v>
      </c>
      <c r="AI2173">
        <v>373</v>
      </c>
      <c r="AJ2173">
        <v>1084</v>
      </c>
      <c r="AK2173">
        <v>690</v>
      </c>
      <c r="AL2173">
        <v>543</v>
      </c>
      <c r="AM2173">
        <v>552</v>
      </c>
    </row>
    <row r="2174" spans="1:39" x14ac:dyDescent="0.15">
      <c r="A2174" t="s">
        <v>35</v>
      </c>
      <c r="B2174">
        <v>30</v>
      </c>
      <c r="C2174">
        <v>1</v>
      </c>
      <c r="D2174">
        <v>0</v>
      </c>
      <c r="E2174" t="s">
        <v>30</v>
      </c>
      <c r="F2174" t="s">
        <v>206</v>
      </c>
      <c r="G2174">
        <v>1</v>
      </c>
      <c r="H2174">
        <v>1</v>
      </c>
      <c r="I2174">
        <v>4</v>
      </c>
      <c r="J2174">
        <v>236</v>
      </c>
      <c r="K2174">
        <v>207.4</v>
      </c>
      <c r="L2174">
        <v>207.4</v>
      </c>
      <c r="M2174">
        <v>55.28</v>
      </c>
      <c r="N2174">
        <v>0</v>
      </c>
      <c r="O2174">
        <v>0</v>
      </c>
      <c r="P2174">
        <v>0</v>
      </c>
      <c r="Q2174">
        <v>0</v>
      </c>
      <c r="R2174">
        <v>0</v>
      </c>
      <c r="S2174">
        <v>0</v>
      </c>
      <c r="T2174">
        <v>0</v>
      </c>
      <c r="U2174">
        <v>1</v>
      </c>
      <c r="V2174">
        <v>1</v>
      </c>
      <c r="W2174">
        <v>4</v>
      </c>
      <c r="X2174">
        <v>236</v>
      </c>
      <c r="Y2174">
        <v>207.4</v>
      </c>
      <c r="Z2174">
        <v>207.4</v>
      </c>
      <c r="AA2174">
        <v>55.28</v>
      </c>
      <c r="AB2174">
        <v>1</v>
      </c>
      <c r="AC2174">
        <v>1</v>
      </c>
      <c r="AD2174">
        <v>0</v>
      </c>
      <c r="AE2174">
        <v>1</v>
      </c>
      <c r="AF2174">
        <v>0</v>
      </c>
      <c r="AG2174">
        <v>0</v>
      </c>
      <c r="AH2174">
        <v>0</v>
      </c>
      <c r="AI2174">
        <v>0</v>
      </c>
      <c r="AJ2174">
        <v>1</v>
      </c>
      <c r="AK2174">
        <v>1</v>
      </c>
      <c r="AL2174">
        <v>0</v>
      </c>
      <c r="AM2174">
        <v>1</v>
      </c>
    </row>
    <row r="2175" spans="1:39" x14ac:dyDescent="0.15">
      <c r="A2175" t="s">
        <v>35</v>
      </c>
      <c r="B2175">
        <v>30</v>
      </c>
      <c r="C2175">
        <v>1</v>
      </c>
      <c r="D2175">
        <v>0</v>
      </c>
      <c r="E2175" t="s">
        <v>29</v>
      </c>
      <c r="F2175" t="s">
        <v>206</v>
      </c>
      <c r="G2175">
        <v>32</v>
      </c>
      <c r="H2175">
        <v>42</v>
      </c>
      <c r="I2175">
        <v>196</v>
      </c>
      <c r="J2175">
        <v>10868.07</v>
      </c>
      <c r="K2175">
        <v>8893.92</v>
      </c>
      <c r="L2175">
        <v>8592.74</v>
      </c>
      <c r="M2175">
        <v>3573.0019000000002</v>
      </c>
      <c r="N2175">
        <v>20</v>
      </c>
      <c r="O2175">
        <v>24</v>
      </c>
      <c r="P2175">
        <v>127</v>
      </c>
      <c r="Q2175">
        <v>6835.35</v>
      </c>
      <c r="R2175">
        <v>5550.71</v>
      </c>
      <c r="S2175">
        <v>5380.59</v>
      </c>
      <c r="T2175">
        <v>2468.2319000000002</v>
      </c>
      <c r="U2175">
        <v>12</v>
      </c>
      <c r="V2175">
        <v>18</v>
      </c>
      <c r="W2175">
        <v>69</v>
      </c>
      <c r="X2175">
        <v>4032.72</v>
      </c>
      <c r="Y2175">
        <v>3343.21</v>
      </c>
      <c r="Z2175">
        <v>3212.15</v>
      </c>
      <c r="AA2175">
        <v>1104.77</v>
      </c>
      <c r="AB2175">
        <v>32</v>
      </c>
      <c r="AC2175">
        <v>27</v>
      </c>
      <c r="AD2175">
        <v>25</v>
      </c>
      <c r="AE2175">
        <v>18</v>
      </c>
      <c r="AF2175">
        <v>20</v>
      </c>
      <c r="AG2175">
        <v>19</v>
      </c>
      <c r="AH2175">
        <v>18</v>
      </c>
      <c r="AI2175">
        <v>14</v>
      </c>
      <c r="AJ2175">
        <v>12</v>
      </c>
      <c r="AK2175">
        <v>8</v>
      </c>
      <c r="AL2175">
        <v>7</v>
      </c>
      <c r="AM2175">
        <v>4</v>
      </c>
    </row>
    <row r="2176" spans="1:39" x14ac:dyDescent="0.15">
      <c r="A2176" t="s">
        <v>35</v>
      </c>
      <c r="B2176">
        <v>30</v>
      </c>
      <c r="C2176">
        <v>1</v>
      </c>
      <c r="D2176">
        <v>0</v>
      </c>
      <c r="E2176" t="s">
        <v>32</v>
      </c>
      <c r="F2176" t="s">
        <v>206</v>
      </c>
      <c r="G2176">
        <v>450</v>
      </c>
      <c r="H2176">
        <v>625</v>
      </c>
      <c r="I2176">
        <v>2676</v>
      </c>
      <c r="J2176">
        <v>160419.57</v>
      </c>
      <c r="K2176">
        <v>128691.52</v>
      </c>
      <c r="L2176">
        <v>123251.67</v>
      </c>
      <c r="M2176">
        <v>45500.970600000001</v>
      </c>
      <c r="N2176">
        <v>61</v>
      </c>
      <c r="O2176">
        <v>90</v>
      </c>
      <c r="P2176">
        <v>405</v>
      </c>
      <c r="Q2176">
        <v>22963.56</v>
      </c>
      <c r="R2176">
        <v>17550.03</v>
      </c>
      <c r="S2176">
        <v>15849.14</v>
      </c>
      <c r="T2176">
        <v>7932.1553999999996</v>
      </c>
      <c r="U2176">
        <v>389</v>
      </c>
      <c r="V2176">
        <v>535</v>
      </c>
      <c r="W2176">
        <v>2271</v>
      </c>
      <c r="X2176">
        <v>137456.01</v>
      </c>
      <c r="Y2176">
        <v>111141.49</v>
      </c>
      <c r="Z2176">
        <v>107402.53</v>
      </c>
      <c r="AA2176">
        <v>37568.815199999997</v>
      </c>
      <c r="AB2176">
        <v>443</v>
      </c>
      <c r="AC2176">
        <v>312</v>
      </c>
      <c r="AD2176">
        <v>276</v>
      </c>
      <c r="AE2176">
        <v>262</v>
      </c>
      <c r="AF2176">
        <v>60</v>
      </c>
      <c r="AG2176">
        <v>58</v>
      </c>
      <c r="AH2176">
        <v>55</v>
      </c>
      <c r="AI2176">
        <v>44</v>
      </c>
      <c r="AJ2176">
        <v>383</v>
      </c>
      <c r="AK2176">
        <v>254</v>
      </c>
      <c r="AL2176">
        <v>221</v>
      </c>
      <c r="AM2176">
        <v>218</v>
      </c>
    </row>
    <row r="2177" spans="1:39" x14ac:dyDescent="0.15">
      <c r="A2177" t="s">
        <v>35</v>
      </c>
      <c r="B2177">
        <v>30</v>
      </c>
      <c r="C2177">
        <v>1</v>
      </c>
      <c r="D2177">
        <v>1</v>
      </c>
      <c r="E2177" t="s">
        <v>28</v>
      </c>
      <c r="F2177" t="s">
        <v>206</v>
      </c>
      <c r="G2177">
        <v>13508</v>
      </c>
      <c r="H2177">
        <v>20081</v>
      </c>
      <c r="I2177">
        <v>68719</v>
      </c>
      <c r="J2177">
        <v>4128587.42</v>
      </c>
      <c r="K2177">
        <v>3642319.46</v>
      </c>
      <c r="L2177">
        <v>3405951.72</v>
      </c>
      <c r="M2177">
        <v>1187908.7531999999</v>
      </c>
      <c r="N2177">
        <v>6991</v>
      </c>
      <c r="O2177">
        <v>9537</v>
      </c>
      <c r="P2177">
        <v>35948</v>
      </c>
      <c r="Q2177">
        <v>2126462.1800000002</v>
      </c>
      <c r="R2177">
        <v>1882529.29</v>
      </c>
      <c r="S2177">
        <v>1723571.7</v>
      </c>
      <c r="T2177">
        <v>656786.76399999997</v>
      </c>
      <c r="U2177">
        <v>6517</v>
      </c>
      <c r="V2177">
        <v>10544</v>
      </c>
      <c r="W2177">
        <v>32771</v>
      </c>
      <c r="X2177">
        <v>2002125.24</v>
      </c>
      <c r="Y2177">
        <v>1759790.17</v>
      </c>
      <c r="Z2177">
        <v>1682380.02</v>
      </c>
      <c r="AA2177">
        <v>531121.98919999995</v>
      </c>
      <c r="AB2177">
        <v>12663</v>
      </c>
      <c r="AC2177">
        <v>12599</v>
      </c>
      <c r="AD2177">
        <v>8090</v>
      </c>
      <c r="AE2177">
        <v>11671</v>
      </c>
      <c r="AF2177">
        <v>6769</v>
      </c>
      <c r="AG2177">
        <v>6748</v>
      </c>
      <c r="AH2177">
        <v>4652</v>
      </c>
      <c r="AI2177">
        <v>6291</v>
      </c>
      <c r="AJ2177">
        <v>5894</v>
      </c>
      <c r="AK2177">
        <v>5851</v>
      </c>
      <c r="AL2177">
        <v>3438</v>
      </c>
      <c r="AM2177">
        <v>5380</v>
      </c>
    </row>
    <row r="2178" spans="1:39" x14ac:dyDescent="0.15">
      <c r="A2178" t="s">
        <v>35</v>
      </c>
      <c r="B2178">
        <v>30</v>
      </c>
      <c r="C2178">
        <v>1</v>
      </c>
      <c r="D2178">
        <v>1</v>
      </c>
      <c r="E2178" t="s">
        <v>30</v>
      </c>
      <c r="F2178" t="s">
        <v>206</v>
      </c>
      <c r="G2178">
        <v>1615</v>
      </c>
      <c r="H2178">
        <v>2396</v>
      </c>
      <c r="I2178">
        <v>8146</v>
      </c>
      <c r="J2178">
        <v>494055.3</v>
      </c>
      <c r="K2178">
        <v>440114.31</v>
      </c>
      <c r="L2178">
        <v>411786.8</v>
      </c>
      <c r="M2178">
        <v>141038.30799999999</v>
      </c>
      <c r="N2178">
        <v>790</v>
      </c>
      <c r="O2178">
        <v>1098</v>
      </c>
      <c r="P2178">
        <v>4099</v>
      </c>
      <c r="Q2178">
        <v>243241.63</v>
      </c>
      <c r="R2178">
        <v>214649.3</v>
      </c>
      <c r="S2178">
        <v>195872.08</v>
      </c>
      <c r="T2178">
        <v>74843.408599999995</v>
      </c>
      <c r="U2178">
        <v>825</v>
      </c>
      <c r="V2178">
        <v>1298</v>
      </c>
      <c r="W2178">
        <v>4047</v>
      </c>
      <c r="X2178">
        <v>250813.67</v>
      </c>
      <c r="Y2178">
        <v>225465.01</v>
      </c>
      <c r="Z2178">
        <v>215914.72</v>
      </c>
      <c r="AA2178">
        <v>66194.899399999995</v>
      </c>
      <c r="AB2178">
        <v>1517</v>
      </c>
      <c r="AC2178">
        <v>1567</v>
      </c>
      <c r="AD2178">
        <v>936</v>
      </c>
      <c r="AE2178">
        <v>1533</v>
      </c>
      <c r="AF2178">
        <v>749</v>
      </c>
      <c r="AG2178">
        <v>772</v>
      </c>
      <c r="AH2178">
        <v>522</v>
      </c>
      <c r="AI2178">
        <v>771</v>
      </c>
      <c r="AJ2178">
        <v>768</v>
      </c>
      <c r="AK2178">
        <v>795</v>
      </c>
      <c r="AL2178">
        <v>414</v>
      </c>
      <c r="AM2178">
        <v>762</v>
      </c>
    </row>
    <row r="2179" spans="1:39" x14ac:dyDescent="0.15">
      <c r="A2179" t="s">
        <v>35</v>
      </c>
      <c r="B2179">
        <v>30</v>
      </c>
      <c r="C2179">
        <v>1</v>
      </c>
      <c r="D2179">
        <v>1</v>
      </c>
      <c r="E2179" t="s">
        <v>29</v>
      </c>
      <c r="F2179" t="s">
        <v>206</v>
      </c>
      <c r="G2179">
        <v>19418</v>
      </c>
      <c r="H2179">
        <v>30257</v>
      </c>
      <c r="I2179">
        <v>103637</v>
      </c>
      <c r="J2179">
        <v>6296191.1500000004</v>
      </c>
      <c r="K2179">
        <v>5326580.4000000004</v>
      </c>
      <c r="L2179">
        <v>4971095.18</v>
      </c>
      <c r="M2179">
        <v>1784966.4319</v>
      </c>
      <c r="N2179">
        <v>7497</v>
      </c>
      <c r="O2179">
        <v>10572</v>
      </c>
      <c r="P2179">
        <v>41176</v>
      </c>
      <c r="Q2179">
        <v>2446507.15</v>
      </c>
      <c r="R2179">
        <v>2031806.5</v>
      </c>
      <c r="S2179">
        <v>1850447.57</v>
      </c>
      <c r="T2179">
        <v>765565.35620000004</v>
      </c>
      <c r="U2179">
        <v>11921</v>
      </c>
      <c r="V2179">
        <v>19685</v>
      </c>
      <c r="W2179">
        <v>62461</v>
      </c>
      <c r="X2179">
        <v>3849684</v>
      </c>
      <c r="Y2179">
        <v>3294773.9</v>
      </c>
      <c r="Z2179">
        <v>3120647.61</v>
      </c>
      <c r="AA2179">
        <v>1019401.0757</v>
      </c>
      <c r="AB2179">
        <v>18578</v>
      </c>
      <c r="AC2179">
        <v>18877</v>
      </c>
      <c r="AD2179">
        <v>12747</v>
      </c>
      <c r="AE2179">
        <v>18514</v>
      </c>
      <c r="AF2179">
        <v>7206</v>
      </c>
      <c r="AG2179">
        <v>7265</v>
      </c>
      <c r="AH2179">
        <v>5379</v>
      </c>
      <c r="AI2179">
        <v>7210</v>
      </c>
      <c r="AJ2179">
        <v>11372</v>
      </c>
      <c r="AK2179">
        <v>11612</v>
      </c>
      <c r="AL2179">
        <v>7368</v>
      </c>
      <c r="AM2179">
        <v>11304</v>
      </c>
    </row>
    <row r="2180" spans="1:39" x14ac:dyDescent="0.15">
      <c r="A2180" t="s">
        <v>35</v>
      </c>
      <c r="B2180">
        <v>30</v>
      </c>
      <c r="C2180">
        <v>1</v>
      </c>
      <c r="D2180">
        <v>1</v>
      </c>
      <c r="E2180" t="s">
        <v>31</v>
      </c>
      <c r="F2180" t="s">
        <v>206</v>
      </c>
      <c r="G2180">
        <v>1</v>
      </c>
      <c r="H2180">
        <v>2</v>
      </c>
      <c r="I2180">
        <v>8</v>
      </c>
      <c r="J2180">
        <v>387</v>
      </c>
      <c r="K2180">
        <v>276.31</v>
      </c>
      <c r="L2180">
        <v>276.31</v>
      </c>
      <c r="M2180">
        <v>91.13</v>
      </c>
      <c r="N2180">
        <v>1</v>
      </c>
      <c r="O2180">
        <v>2</v>
      </c>
      <c r="P2180">
        <v>8</v>
      </c>
      <c r="Q2180">
        <v>387</v>
      </c>
      <c r="R2180">
        <v>276.31</v>
      </c>
      <c r="S2180">
        <v>276.31</v>
      </c>
      <c r="T2180">
        <v>91.13</v>
      </c>
      <c r="U2180">
        <v>0</v>
      </c>
      <c r="V2180">
        <v>0</v>
      </c>
      <c r="W2180">
        <v>0</v>
      </c>
      <c r="X2180">
        <v>0</v>
      </c>
      <c r="Y2180">
        <v>0</v>
      </c>
      <c r="Z2180">
        <v>0</v>
      </c>
      <c r="AA2180">
        <v>0</v>
      </c>
      <c r="AB2180">
        <v>1</v>
      </c>
      <c r="AC2180">
        <v>1</v>
      </c>
      <c r="AD2180">
        <v>1</v>
      </c>
      <c r="AE2180">
        <v>1</v>
      </c>
      <c r="AF2180">
        <v>1</v>
      </c>
      <c r="AG2180">
        <v>1</v>
      </c>
      <c r="AH2180">
        <v>1</v>
      </c>
      <c r="AI2180">
        <v>1</v>
      </c>
      <c r="AJ2180">
        <v>0</v>
      </c>
      <c r="AK2180">
        <v>0</v>
      </c>
      <c r="AL2180">
        <v>0</v>
      </c>
      <c r="AM2180">
        <v>0</v>
      </c>
    </row>
    <row r="2181" spans="1:39" x14ac:dyDescent="0.15">
      <c r="A2181" t="s">
        <v>35</v>
      </c>
      <c r="B2181">
        <v>30</v>
      </c>
      <c r="C2181">
        <v>1</v>
      </c>
      <c r="D2181">
        <v>1</v>
      </c>
      <c r="E2181" t="s">
        <v>32</v>
      </c>
      <c r="F2181" t="s">
        <v>206</v>
      </c>
      <c r="G2181">
        <v>756</v>
      </c>
      <c r="H2181">
        <v>1135</v>
      </c>
      <c r="I2181">
        <v>4277</v>
      </c>
      <c r="J2181">
        <v>260991.31</v>
      </c>
      <c r="K2181">
        <v>215045.06</v>
      </c>
      <c r="L2181">
        <v>207424.34</v>
      </c>
      <c r="M2181">
        <v>71645.586599999995</v>
      </c>
      <c r="N2181">
        <v>138</v>
      </c>
      <c r="O2181">
        <v>183</v>
      </c>
      <c r="P2181">
        <v>757</v>
      </c>
      <c r="Q2181">
        <v>45616.93</v>
      </c>
      <c r="R2181">
        <v>36948.199999999997</v>
      </c>
      <c r="S2181">
        <v>34868.18</v>
      </c>
      <c r="T2181">
        <v>14149.0281</v>
      </c>
      <c r="U2181">
        <v>618</v>
      </c>
      <c r="V2181">
        <v>952</v>
      </c>
      <c r="W2181">
        <v>3520</v>
      </c>
      <c r="X2181">
        <v>215374.38</v>
      </c>
      <c r="Y2181">
        <v>178096.86</v>
      </c>
      <c r="Z2181">
        <v>172556.16</v>
      </c>
      <c r="AA2181">
        <v>57496.558499999999</v>
      </c>
      <c r="AB2181">
        <v>740</v>
      </c>
      <c r="AC2181">
        <v>706</v>
      </c>
      <c r="AD2181">
        <v>461</v>
      </c>
      <c r="AE2181">
        <v>695</v>
      </c>
      <c r="AF2181">
        <v>135</v>
      </c>
      <c r="AG2181">
        <v>124</v>
      </c>
      <c r="AH2181">
        <v>85</v>
      </c>
      <c r="AI2181">
        <v>130</v>
      </c>
      <c r="AJ2181">
        <v>605</v>
      </c>
      <c r="AK2181">
        <v>582</v>
      </c>
      <c r="AL2181">
        <v>376</v>
      </c>
      <c r="AM2181">
        <v>565</v>
      </c>
    </row>
    <row r="2182" spans="1:39" x14ac:dyDescent="0.15">
      <c r="A2182" t="s">
        <v>35</v>
      </c>
      <c r="B2182">
        <v>30</v>
      </c>
      <c r="C2182">
        <v>1</v>
      </c>
      <c r="D2182">
        <v>2</v>
      </c>
      <c r="E2182" t="s">
        <v>28</v>
      </c>
      <c r="F2182" t="s">
        <v>206</v>
      </c>
      <c r="G2182">
        <v>2696</v>
      </c>
      <c r="H2182">
        <v>3421</v>
      </c>
      <c r="I2182">
        <v>13411</v>
      </c>
      <c r="J2182">
        <v>806496.48</v>
      </c>
      <c r="K2182">
        <v>713459.75</v>
      </c>
      <c r="L2182">
        <v>666468.72</v>
      </c>
      <c r="M2182">
        <v>236152.96859999999</v>
      </c>
      <c r="N2182">
        <v>1209</v>
      </c>
      <c r="O2182">
        <v>1463</v>
      </c>
      <c r="P2182">
        <v>6425</v>
      </c>
      <c r="Q2182">
        <v>375357.25</v>
      </c>
      <c r="R2182">
        <v>320423.21000000002</v>
      </c>
      <c r="S2182">
        <v>289781.11</v>
      </c>
      <c r="T2182">
        <v>120753.7289</v>
      </c>
      <c r="U2182">
        <v>1487</v>
      </c>
      <c r="V2182">
        <v>1958</v>
      </c>
      <c r="W2182">
        <v>6986</v>
      </c>
      <c r="X2182">
        <v>431139.23</v>
      </c>
      <c r="Y2182">
        <v>393036.54</v>
      </c>
      <c r="Z2182">
        <v>376687.61</v>
      </c>
      <c r="AA2182">
        <v>115399.23970000001</v>
      </c>
      <c r="AB2182">
        <v>2598</v>
      </c>
      <c r="AC2182">
        <v>2372</v>
      </c>
      <c r="AD2182">
        <v>1158</v>
      </c>
      <c r="AE2182">
        <v>2259</v>
      </c>
      <c r="AF2182">
        <v>1161</v>
      </c>
      <c r="AG2182">
        <v>1169</v>
      </c>
      <c r="AH2182">
        <v>645</v>
      </c>
      <c r="AI2182">
        <v>1083</v>
      </c>
      <c r="AJ2182">
        <v>1437</v>
      </c>
      <c r="AK2182">
        <v>1203</v>
      </c>
      <c r="AL2182">
        <v>513</v>
      </c>
      <c r="AM2182">
        <v>1176</v>
      </c>
    </row>
    <row r="2183" spans="1:39" x14ac:dyDescent="0.15">
      <c r="A2183" t="s">
        <v>35</v>
      </c>
      <c r="B2183">
        <v>30</v>
      </c>
      <c r="C2183">
        <v>1</v>
      </c>
      <c r="D2183">
        <v>2</v>
      </c>
      <c r="E2183" t="s">
        <v>30</v>
      </c>
      <c r="F2183" t="s">
        <v>206</v>
      </c>
      <c r="G2183">
        <v>339</v>
      </c>
      <c r="H2183">
        <v>436</v>
      </c>
      <c r="I2183">
        <v>1573</v>
      </c>
      <c r="J2183">
        <v>97604.38</v>
      </c>
      <c r="K2183">
        <v>87147.25</v>
      </c>
      <c r="L2183">
        <v>80198.58</v>
      </c>
      <c r="M2183">
        <v>28249.262599999998</v>
      </c>
      <c r="N2183">
        <v>139</v>
      </c>
      <c r="O2183">
        <v>170</v>
      </c>
      <c r="P2183">
        <v>664</v>
      </c>
      <c r="Q2183">
        <v>41101.699999999997</v>
      </c>
      <c r="R2183">
        <v>35668.49</v>
      </c>
      <c r="S2183">
        <v>30214.26</v>
      </c>
      <c r="T2183">
        <v>13248.768</v>
      </c>
      <c r="U2183">
        <v>200</v>
      </c>
      <c r="V2183">
        <v>266</v>
      </c>
      <c r="W2183">
        <v>909</v>
      </c>
      <c r="X2183">
        <v>56502.68</v>
      </c>
      <c r="Y2183">
        <v>51478.76</v>
      </c>
      <c r="Z2183">
        <v>49984.32</v>
      </c>
      <c r="AA2183">
        <v>15000.4946</v>
      </c>
      <c r="AB2183">
        <v>312</v>
      </c>
      <c r="AC2183">
        <v>308</v>
      </c>
      <c r="AD2183">
        <v>147</v>
      </c>
      <c r="AE2183">
        <v>327</v>
      </c>
      <c r="AF2183">
        <v>131</v>
      </c>
      <c r="AG2183">
        <v>137</v>
      </c>
      <c r="AH2183">
        <v>74</v>
      </c>
      <c r="AI2183">
        <v>133</v>
      </c>
      <c r="AJ2183">
        <v>181</v>
      </c>
      <c r="AK2183">
        <v>171</v>
      </c>
      <c r="AL2183">
        <v>73</v>
      </c>
      <c r="AM2183">
        <v>194</v>
      </c>
    </row>
    <row r="2184" spans="1:39" x14ac:dyDescent="0.15">
      <c r="A2184" t="s">
        <v>35</v>
      </c>
      <c r="B2184">
        <v>30</v>
      </c>
      <c r="C2184">
        <v>1</v>
      </c>
      <c r="D2184">
        <v>2</v>
      </c>
      <c r="E2184" t="s">
        <v>29</v>
      </c>
      <c r="F2184" t="s">
        <v>206</v>
      </c>
      <c r="G2184">
        <v>1377</v>
      </c>
      <c r="H2184">
        <v>1859</v>
      </c>
      <c r="I2184">
        <v>7453</v>
      </c>
      <c r="J2184">
        <v>444323.64</v>
      </c>
      <c r="K2184">
        <v>370853.91</v>
      </c>
      <c r="L2184">
        <v>350933.4</v>
      </c>
      <c r="M2184">
        <v>128048.0045</v>
      </c>
      <c r="N2184">
        <v>507</v>
      </c>
      <c r="O2184">
        <v>611</v>
      </c>
      <c r="P2184">
        <v>2846</v>
      </c>
      <c r="Q2184">
        <v>163658.51</v>
      </c>
      <c r="R2184">
        <v>133527.63</v>
      </c>
      <c r="S2184">
        <v>123016.87</v>
      </c>
      <c r="T2184">
        <v>52248.517500000002</v>
      </c>
      <c r="U2184">
        <v>870</v>
      </c>
      <c r="V2184">
        <v>1248</v>
      </c>
      <c r="W2184">
        <v>4607</v>
      </c>
      <c r="X2184">
        <v>280665.13</v>
      </c>
      <c r="Y2184">
        <v>237326.28</v>
      </c>
      <c r="Z2184">
        <v>227916.53</v>
      </c>
      <c r="AA2184">
        <v>75799.486999999994</v>
      </c>
      <c r="AB2184">
        <v>1326</v>
      </c>
      <c r="AC2184">
        <v>1277</v>
      </c>
      <c r="AD2184">
        <v>586</v>
      </c>
      <c r="AE2184">
        <v>1337</v>
      </c>
      <c r="AF2184">
        <v>491</v>
      </c>
      <c r="AG2184">
        <v>481</v>
      </c>
      <c r="AH2184">
        <v>268</v>
      </c>
      <c r="AI2184">
        <v>494</v>
      </c>
      <c r="AJ2184">
        <v>835</v>
      </c>
      <c r="AK2184">
        <v>796</v>
      </c>
      <c r="AL2184">
        <v>318</v>
      </c>
      <c r="AM2184">
        <v>843</v>
      </c>
    </row>
    <row r="2185" spans="1:39" x14ac:dyDescent="0.15">
      <c r="A2185" t="s">
        <v>35</v>
      </c>
      <c r="B2185">
        <v>30</v>
      </c>
      <c r="C2185">
        <v>1</v>
      </c>
      <c r="D2185">
        <v>2</v>
      </c>
      <c r="E2185" t="s">
        <v>32</v>
      </c>
      <c r="F2185" t="s">
        <v>206</v>
      </c>
      <c r="G2185">
        <v>277</v>
      </c>
      <c r="H2185">
        <v>389</v>
      </c>
      <c r="I2185">
        <v>1646</v>
      </c>
      <c r="J2185">
        <v>100296.21</v>
      </c>
      <c r="K2185">
        <v>81703.39</v>
      </c>
      <c r="L2185">
        <v>77619.11</v>
      </c>
      <c r="M2185">
        <v>28155.850200000001</v>
      </c>
      <c r="N2185">
        <v>49</v>
      </c>
      <c r="O2185">
        <v>64</v>
      </c>
      <c r="P2185">
        <v>299</v>
      </c>
      <c r="Q2185">
        <v>18455.62</v>
      </c>
      <c r="R2185">
        <v>14547.55</v>
      </c>
      <c r="S2185">
        <v>12150.59</v>
      </c>
      <c r="T2185">
        <v>6154.7766000000001</v>
      </c>
      <c r="U2185">
        <v>228</v>
      </c>
      <c r="V2185">
        <v>325</v>
      </c>
      <c r="W2185">
        <v>1347</v>
      </c>
      <c r="X2185">
        <v>81840.59</v>
      </c>
      <c r="Y2185">
        <v>67155.839999999997</v>
      </c>
      <c r="Z2185">
        <v>65468.52</v>
      </c>
      <c r="AA2185">
        <v>22001.0736</v>
      </c>
      <c r="AB2185">
        <v>272</v>
      </c>
      <c r="AC2185">
        <v>230</v>
      </c>
      <c r="AD2185">
        <v>110</v>
      </c>
      <c r="AE2185">
        <v>233</v>
      </c>
      <c r="AF2185">
        <v>47</v>
      </c>
      <c r="AG2185">
        <v>45</v>
      </c>
      <c r="AH2185">
        <v>21</v>
      </c>
      <c r="AI2185">
        <v>43</v>
      </c>
      <c r="AJ2185">
        <v>225</v>
      </c>
      <c r="AK2185">
        <v>185</v>
      </c>
      <c r="AL2185">
        <v>89</v>
      </c>
      <c r="AM2185">
        <v>190</v>
      </c>
    </row>
    <row r="2186" spans="1:39" x14ac:dyDescent="0.15">
      <c r="A2186" t="s">
        <v>35</v>
      </c>
      <c r="B2186">
        <v>30</v>
      </c>
      <c r="C2186">
        <v>2</v>
      </c>
      <c r="D2186">
        <v>0</v>
      </c>
      <c r="E2186" t="s">
        <v>28</v>
      </c>
      <c r="F2186" t="s">
        <v>206</v>
      </c>
      <c r="G2186">
        <v>108</v>
      </c>
      <c r="H2186">
        <v>264</v>
      </c>
      <c r="I2186">
        <v>707</v>
      </c>
      <c r="J2186">
        <v>36981.78</v>
      </c>
      <c r="K2186">
        <v>30071.91</v>
      </c>
      <c r="L2186">
        <v>25418.59</v>
      </c>
      <c r="M2186">
        <v>11907.513199999999</v>
      </c>
      <c r="N2186">
        <v>108</v>
      </c>
      <c r="O2186">
        <v>127</v>
      </c>
      <c r="P2186">
        <v>400</v>
      </c>
      <c r="Q2186">
        <v>19662.28</v>
      </c>
      <c r="R2186">
        <v>15239.17</v>
      </c>
      <c r="S2186">
        <v>10820.97</v>
      </c>
      <c r="T2186">
        <v>6791.5738000000001</v>
      </c>
      <c r="U2186">
        <v>108</v>
      </c>
      <c r="V2186">
        <v>137</v>
      </c>
      <c r="W2186">
        <v>307</v>
      </c>
      <c r="X2186">
        <v>17319.5</v>
      </c>
      <c r="Y2186">
        <v>14832.74</v>
      </c>
      <c r="Z2186">
        <v>14597.62</v>
      </c>
      <c r="AA2186">
        <v>5115.9394000000002</v>
      </c>
      <c r="AB2186">
        <v>108</v>
      </c>
      <c r="AC2186">
        <v>106</v>
      </c>
      <c r="AD2186">
        <v>91</v>
      </c>
      <c r="AE2186">
        <v>78</v>
      </c>
      <c r="AF2186">
        <v>108</v>
      </c>
      <c r="AG2186">
        <v>106</v>
      </c>
      <c r="AH2186">
        <v>91</v>
      </c>
      <c r="AI2186">
        <v>78</v>
      </c>
      <c r="AJ2186">
        <v>108</v>
      </c>
      <c r="AK2186">
        <v>106</v>
      </c>
      <c r="AL2186">
        <v>91</v>
      </c>
      <c r="AM2186">
        <v>78</v>
      </c>
    </row>
    <row r="2187" spans="1:39" x14ac:dyDescent="0.15">
      <c r="A2187" t="s">
        <v>35</v>
      </c>
      <c r="B2187">
        <v>30</v>
      </c>
      <c r="C2187">
        <v>2</v>
      </c>
      <c r="D2187">
        <v>0</v>
      </c>
      <c r="E2187" t="s">
        <v>29</v>
      </c>
      <c r="F2187" t="s">
        <v>206</v>
      </c>
      <c r="G2187">
        <v>3</v>
      </c>
      <c r="H2187">
        <v>7</v>
      </c>
      <c r="I2187">
        <v>26</v>
      </c>
      <c r="J2187">
        <v>1351.82</v>
      </c>
      <c r="K2187">
        <v>974.39</v>
      </c>
      <c r="L2187">
        <v>892.14</v>
      </c>
      <c r="M2187">
        <v>473.1918</v>
      </c>
      <c r="N2187">
        <v>3</v>
      </c>
      <c r="O2187">
        <v>3</v>
      </c>
      <c r="P2187">
        <v>15</v>
      </c>
      <c r="Q2187">
        <v>775.89</v>
      </c>
      <c r="R2187">
        <v>493.75</v>
      </c>
      <c r="S2187">
        <v>411.5</v>
      </c>
      <c r="T2187">
        <v>296.86180000000002</v>
      </c>
      <c r="U2187">
        <v>3</v>
      </c>
      <c r="V2187">
        <v>4</v>
      </c>
      <c r="W2187">
        <v>11</v>
      </c>
      <c r="X2187">
        <v>575.92999999999995</v>
      </c>
      <c r="Y2187">
        <v>480.64</v>
      </c>
      <c r="Z2187">
        <v>480.64</v>
      </c>
      <c r="AA2187">
        <v>176.33</v>
      </c>
      <c r="AB2187">
        <v>3</v>
      </c>
      <c r="AC2187">
        <v>3</v>
      </c>
      <c r="AD2187">
        <v>3</v>
      </c>
      <c r="AE2187">
        <v>3</v>
      </c>
      <c r="AF2187">
        <v>3</v>
      </c>
      <c r="AG2187">
        <v>3</v>
      </c>
      <c r="AH2187">
        <v>3</v>
      </c>
      <c r="AI2187">
        <v>3</v>
      </c>
      <c r="AJ2187">
        <v>3</v>
      </c>
      <c r="AK2187">
        <v>3</v>
      </c>
      <c r="AL2187">
        <v>3</v>
      </c>
      <c r="AM2187">
        <v>3</v>
      </c>
    </row>
    <row r="2188" spans="1:39" x14ac:dyDescent="0.15">
      <c r="A2188" t="s">
        <v>35</v>
      </c>
      <c r="B2188">
        <v>30</v>
      </c>
      <c r="C2188">
        <v>2</v>
      </c>
      <c r="D2188">
        <v>0</v>
      </c>
      <c r="E2188" t="s">
        <v>32</v>
      </c>
      <c r="F2188" t="s">
        <v>206</v>
      </c>
      <c r="G2188">
        <v>29</v>
      </c>
      <c r="H2188">
        <v>86</v>
      </c>
      <c r="I2188">
        <v>207</v>
      </c>
      <c r="J2188">
        <v>11346.14</v>
      </c>
      <c r="K2188">
        <v>8740.15</v>
      </c>
      <c r="L2188">
        <v>7499.18</v>
      </c>
      <c r="M2188">
        <v>3569.6958</v>
      </c>
      <c r="N2188">
        <v>29</v>
      </c>
      <c r="O2188">
        <v>33</v>
      </c>
      <c r="P2188">
        <v>91</v>
      </c>
      <c r="Q2188">
        <v>4628.5</v>
      </c>
      <c r="R2188">
        <v>3663.59</v>
      </c>
      <c r="S2188">
        <v>2866.27</v>
      </c>
      <c r="T2188">
        <v>1620.7344000000001</v>
      </c>
      <c r="U2188">
        <v>29</v>
      </c>
      <c r="V2188">
        <v>53</v>
      </c>
      <c r="W2188">
        <v>116</v>
      </c>
      <c r="X2188">
        <v>6717.64</v>
      </c>
      <c r="Y2188">
        <v>5076.5600000000004</v>
      </c>
      <c r="Z2188">
        <v>4632.91</v>
      </c>
      <c r="AA2188">
        <v>1948.9613999999999</v>
      </c>
      <c r="AB2188">
        <v>28</v>
      </c>
      <c r="AC2188">
        <v>28</v>
      </c>
      <c r="AD2188">
        <v>27</v>
      </c>
      <c r="AE2188">
        <v>22</v>
      </c>
      <c r="AF2188">
        <v>28</v>
      </c>
      <c r="AG2188">
        <v>28</v>
      </c>
      <c r="AH2188">
        <v>27</v>
      </c>
      <c r="AI2188">
        <v>22</v>
      </c>
      <c r="AJ2188">
        <v>28</v>
      </c>
      <c r="AK2188">
        <v>28</v>
      </c>
      <c r="AL2188">
        <v>27</v>
      </c>
      <c r="AM2188">
        <v>22</v>
      </c>
    </row>
    <row r="2189" spans="1:39" x14ac:dyDescent="0.15">
      <c r="A2189" t="s">
        <v>35</v>
      </c>
      <c r="B2189">
        <v>30</v>
      </c>
      <c r="C2189">
        <v>2</v>
      </c>
      <c r="D2189">
        <v>1</v>
      </c>
      <c r="E2189" t="s">
        <v>28</v>
      </c>
      <c r="F2189" t="s">
        <v>206</v>
      </c>
      <c r="G2189">
        <v>1250</v>
      </c>
      <c r="H2189">
        <v>3134</v>
      </c>
      <c r="I2189">
        <v>7816</v>
      </c>
      <c r="J2189">
        <v>424775.94</v>
      </c>
      <c r="K2189">
        <v>357525.95</v>
      </c>
      <c r="L2189">
        <v>305597.58</v>
      </c>
      <c r="M2189">
        <v>136972.20329999999</v>
      </c>
      <c r="N2189">
        <v>1250</v>
      </c>
      <c r="O2189">
        <v>1510</v>
      </c>
      <c r="P2189">
        <v>4356</v>
      </c>
      <c r="Q2189">
        <v>227787.05</v>
      </c>
      <c r="R2189">
        <v>184611.97</v>
      </c>
      <c r="S2189">
        <v>140724.79</v>
      </c>
      <c r="T2189">
        <v>79901.017300000007</v>
      </c>
      <c r="U2189">
        <v>1250</v>
      </c>
      <c r="V2189">
        <v>1624</v>
      </c>
      <c r="W2189">
        <v>3460</v>
      </c>
      <c r="X2189">
        <v>196988.89</v>
      </c>
      <c r="Y2189">
        <v>172913.98</v>
      </c>
      <c r="Z2189">
        <v>164872.79</v>
      </c>
      <c r="AA2189">
        <v>57071.186000000002</v>
      </c>
      <c r="AB2189">
        <v>1207</v>
      </c>
      <c r="AC2189">
        <v>1236</v>
      </c>
      <c r="AD2189">
        <v>910</v>
      </c>
      <c r="AE2189">
        <v>1171</v>
      </c>
      <c r="AF2189">
        <v>1207</v>
      </c>
      <c r="AG2189">
        <v>1236</v>
      </c>
      <c r="AH2189">
        <v>910</v>
      </c>
      <c r="AI2189">
        <v>1171</v>
      </c>
      <c r="AJ2189">
        <v>1207</v>
      </c>
      <c r="AK2189">
        <v>1236</v>
      </c>
      <c r="AL2189">
        <v>910</v>
      </c>
      <c r="AM2189">
        <v>1171</v>
      </c>
    </row>
    <row r="2190" spans="1:39" x14ac:dyDescent="0.15">
      <c r="A2190" t="s">
        <v>35</v>
      </c>
      <c r="B2190">
        <v>30</v>
      </c>
      <c r="C2190">
        <v>2</v>
      </c>
      <c r="D2190">
        <v>1</v>
      </c>
      <c r="E2190" t="s">
        <v>30</v>
      </c>
      <c r="F2190" t="s">
        <v>206</v>
      </c>
      <c r="G2190">
        <v>185</v>
      </c>
      <c r="H2190">
        <v>487</v>
      </c>
      <c r="I2190">
        <v>1134</v>
      </c>
      <c r="J2190">
        <v>63175.74</v>
      </c>
      <c r="K2190">
        <v>53027.22</v>
      </c>
      <c r="L2190">
        <v>44248.09</v>
      </c>
      <c r="M2190">
        <v>20104.0255</v>
      </c>
      <c r="N2190">
        <v>185</v>
      </c>
      <c r="O2190">
        <v>226</v>
      </c>
      <c r="P2190">
        <v>569</v>
      </c>
      <c r="Q2190">
        <v>30568.51</v>
      </c>
      <c r="R2190">
        <v>25027.919999999998</v>
      </c>
      <c r="S2190">
        <v>17641.3</v>
      </c>
      <c r="T2190">
        <v>10648.0214</v>
      </c>
      <c r="U2190">
        <v>185</v>
      </c>
      <c r="V2190">
        <v>261</v>
      </c>
      <c r="W2190">
        <v>565</v>
      </c>
      <c r="X2190">
        <v>32607.23</v>
      </c>
      <c r="Y2190">
        <v>27999.3</v>
      </c>
      <c r="Z2190">
        <v>26606.79</v>
      </c>
      <c r="AA2190">
        <v>9456.0041000000001</v>
      </c>
      <c r="AB2190">
        <v>176</v>
      </c>
      <c r="AC2190">
        <v>184</v>
      </c>
      <c r="AD2190">
        <v>134</v>
      </c>
      <c r="AE2190">
        <v>178</v>
      </c>
      <c r="AF2190">
        <v>176</v>
      </c>
      <c r="AG2190">
        <v>184</v>
      </c>
      <c r="AH2190">
        <v>134</v>
      </c>
      <c r="AI2190">
        <v>178</v>
      </c>
      <c r="AJ2190">
        <v>176</v>
      </c>
      <c r="AK2190">
        <v>184</v>
      </c>
      <c r="AL2190">
        <v>134</v>
      </c>
      <c r="AM2190">
        <v>178</v>
      </c>
    </row>
    <row r="2191" spans="1:39" x14ac:dyDescent="0.15">
      <c r="A2191" t="s">
        <v>35</v>
      </c>
      <c r="B2191">
        <v>30</v>
      </c>
      <c r="C2191">
        <v>2</v>
      </c>
      <c r="D2191">
        <v>1</v>
      </c>
      <c r="E2191" t="s">
        <v>29</v>
      </c>
      <c r="F2191" t="s">
        <v>206</v>
      </c>
      <c r="G2191">
        <v>2804</v>
      </c>
      <c r="H2191">
        <v>7440</v>
      </c>
      <c r="I2191">
        <v>19049</v>
      </c>
      <c r="J2191">
        <v>1043354.66</v>
      </c>
      <c r="K2191">
        <v>826754.41</v>
      </c>
      <c r="L2191">
        <v>712920.63</v>
      </c>
      <c r="M2191">
        <v>334420.02399999998</v>
      </c>
      <c r="N2191">
        <v>2804</v>
      </c>
      <c r="O2191">
        <v>3510</v>
      </c>
      <c r="P2191">
        <v>9995</v>
      </c>
      <c r="Q2191">
        <v>523344.87</v>
      </c>
      <c r="R2191">
        <v>398404.9</v>
      </c>
      <c r="S2191">
        <v>305912.01</v>
      </c>
      <c r="T2191">
        <v>185658.3763</v>
      </c>
      <c r="U2191">
        <v>2804</v>
      </c>
      <c r="V2191">
        <v>3930</v>
      </c>
      <c r="W2191">
        <v>9054</v>
      </c>
      <c r="X2191">
        <v>520009.79</v>
      </c>
      <c r="Y2191">
        <v>428349.51</v>
      </c>
      <c r="Z2191">
        <v>407008.62</v>
      </c>
      <c r="AA2191">
        <v>148761.6477</v>
      </c>
      <c r="AB2191">
        <v>2670</v>
      </c>
      <c r="AC2191">
        <v>2786</v>
      </c>
      <c r="AD2191">
        <v>2189</v>
      </c>
      <c r="AE2191">
        <v>2719</v>
      </c>
      <c r="AF2191">
        <v>2670</v>
      </c>
      <c r="AG2191">
        <v>2786</v>
      </c>
      <c r="AH2191">
        <v>2189</v>
      </c>
      <c r="AI2191">
        <v>2719</v>
      </c>
      <c r="AJ2191">
        <v>2670</v>
      </c>
      <c r="AK2191">
        <v>2786</v>
      </c>
      <c r="AL2191">
        <v>2189</v>
      </c>
      <c r="AM2191">
        <v>2719</v>
      </c>
    </row>
    <row r="2192" spans="1:39" x14ac:dyDescent="0.15">
      <c r="A2192" t="s">
        <v>35</v>
      </c>
      <c r="B2192">
        <v>30</v>
      </c>
      <c r="C2192">
        <v>2</v>
      </c>
      <c r="D2192">
        <v>1</v>
      </c>
      <c r="E2192" t="s">
        <v>32</v>
      </c>
      <c r="F2192" t="s">
        <v>206</v>
      </c>
      <c r="G2192">
        <v>114</v>
      </c>
      <c r="H2192">
        <v>292</v>
      </c>
      <c r="I2192">
        <v>871</v>
      </c>
      <c r="J2192">
        <v>44604.61</v>
      </c>
      <c r="K2192">
        <v>34124.769999999997</v>
      </c>
      <c r="L2192">
        <v>30958.63</v>
      </c>
      <c r="M2192">
        <v>14970.988600000001</v>
      </c>
      <c r="N2192">
        <v>114</v>
      </c>
      <c r="O2192">
        <v>139</v>
      </c>
      <c r="P2192">
        <v>422</v>
      </c>
      <c r="Q2192">
        <v>19766.009999999998</v>
      </c>
      <c r="R2192">
        <v>14815.29</v>
      </c>
      <c r="S2192">
        <v>12301.83</v>
      </c>
      <c r="T2192">
        <v>7545.3044</v>
      </c>
      <c r="U2192">
        <v>114</v>
      </c>
      <c r="V2192">
        <v>153</v>
      </c>
      <c r="W2192">
        <v>449</v>
      </c>
      <c r="X2192">
        <v>24838.6</v>
      </c>
      <c r="Y2192">
        <v>19309.48</v>
      </c>
      <c r="Z2192">
        <v>18656.8</v>
      </c>
      <c r="AA2192">
        <v>7425.6841999999997</v>
      </c>
      <c r="AB2192">
        <v>111</v>
      </c>
      <c r="AC2192">
        <v>113</v>
      </c>
      <c r="AD2192">
        <v>98</v>
      </c>
      <c r="AE2192">
        <v>104</v>
      </c>
      <c r="AF2192">
        <v>111</v>
      </c>
      <c r="AG2192">
        <v>113</v>
      </c>
      <c r="AH2192">
        <v>98</v>
      </c>
      <c r="AI2192">
        <v>104</v>
      </c>
      <c r="AJ2192">
        <v>111</v>
      </c>
      <c r="AK2192">
        <v>113</v>
      </c>
      <c r="AL2192">
        <v>98</v>
      </c>
      <c r="AM2192">
        <v>104</v>
      </c>
    </row>
    <row r="2193" spans="1:39" x14ac:dyDescent="0.15">
      <c r="A2193" t="s">
        <v>35</v>
      </c>
      <c r="B2193">
        <v>30</v>
      </c>
      <c r="C2193">
        <v>2</v>
      </c>
      <c r="D2193">
        <v>2</v>
      </c>
      <c r="E2193" t="s">
        <v>28</v>
      </c>
      <c r="F2193" t="s">
        <v>206</v>
      </c>
      <c r="G2193">
        <v>159</v>
      </c>
      <c r="H2193">
        <v>389</v>
      </c>
      <c r="I2193">
        <v>1044</v>
      </c>
      <c r="J2193">
        <v>55537.45</v>
      </c>
      <c r="K2193">
        <v>45631.38</v>
      </c>
      <c r="L2193">
        <v>36927.69</v>
      </c>
      <c r="M2193">
        <v>18235.514800000001</v>
      </c>
      <c r="N2193">
        <v>159</v>
      </c>
      <c r="O2193">
        <v>188</v>
      </c>
      <c r="P2193">
        <v>600</v>
      </c>
      <c r="Q2193">
        <v>30612.82</v>
      </c>
      <c r="R2193">
        <v>23548.799999999999</v>
      </c>
      <c r="S2193">
        <v>15249.49</v>
      </c>
      <c r="T2193">
        <v>10908.828799999999</v>
      </c>
      <c r="U2193">
        <v>159</v>
      </c>
      <c r="V2193">
        <v>201</v>
      </c>
      <c r="W2193">
        <v>444</v>
      </c>
      <c r="X2193">
        <v>24924.63</v>
      </c>
      <c r="Y2193">
        <v>22082.58</v>
      </c>
      <c r="Z2193">
        <v>21678.2</v>
      </c>
      <c r="AA2193">
        <v>7326.6859999999997</v>
      </c>
      <c r="AB2193">
        <v>153</v>
      </c>
      <c r="AC2193">
        <v>157</v>
      </c>
      <c r="AD2193">
        <v>113</v>
      </c>
      <c r="AE2193">
        <v>145</v>
      </c>
      <c r="AF2193">
        <v>153</v>
      </c>
      <c r="AG2193">
        <v>157</v>
      </c>
      <c r="AH2193">
        <v>113</v>
      </c>
      <c r="AI2193">
        <v>145</v>
      </c>
      <c r="AJ2193">
        <v>153</v>
      </c>
      <c r="AK2193">
        <v>157</v>
      </c>
      <c r="AL2193">
        <v>113</v>
      </c>
      <c r="AM2193">
        <v>145</v>
      </c>
    </row>
    <row r="2194" spans="1:39" x14ac:dyDescent="0.15">
      <c r="A2194" t="s">
        <v>35</v>
      </c>
      <c r="B2194">
        <v>30</v>
      </c>
      <c r="C2194">
        <v>2</v>
      </c>
      <c r="D2194">
        <v>2</v>
      </c>
      <c r="E2194" t="s">
        <v>30</v>
      </c>
      <c r="F2194" t="s">
        <v>206</v>
      </c>
      <c r="G2194">
        <v>15</v>
      </c>
      <c r="H2194">
        <v>38</v>
      </c>
      <c r="I2194">
        <v>100</v>
      </c>
      <c r="J2194">
        <v>5042.55</v>
      </c>
      <c r="K2194">
        <v>4033.5</v>
      </c>
      <c r="L2194">
        <v>3408.12</v>
      </c>
      <c r="M2194">
        <v>1654.1912</v>
      </c>
      <c r="N2194">
        <v>15</v>
      </c>
      <c r="O2194">
        <v>21</v>
      </c>
      <c r="P2194">
        <v>65</v>
      </c>
      <c r="Q2194">
        <v>3262.57</v>
      </c>
      <c r="R2194">
        <v>2412.41</v>
      </c>
      <c r="S2194">
        <v>1905.03</v>
      </c>
      <c r="T2194">
        <v>1141.6912</v>
      </c>
      <c r="U2194">
        <v>15</v>
      </c>
      <c r="V2194">
        <v>17</v>
      </c>
      <c r="W2194">
        <v>35</v>
      </c>
      <c r="X2194">
        <v>1779.98</v>
      </c>
      <c r="Y2194">
        <v>1621.09</v>
      </c>
      <c r="Z2194">
        <v>1503.09</v>
      </c>
      <c r="AA2194">
        <v>512.5</v>
      </c>
      <c r="AB2194">
        <v>10</v>
      </c>
      <c r="AC2194">
        <v>15</v>
      </c>
      <c r="AD2194">
        <v>10</v>
      </c>
      <c r="AE2194">
        <v>12</v>
      </c>
      <c r="AF2194">
        <v>10</v>
      </c>
      <c r="AG2194">
        <v>15</v>
      </c>
      <c r="AH2194">
        <v>10</v>
      </c>
      <c r="AI2194">
        <v>12</v>
      </c>
      <c r="AJ2194">
        <v>10</v>
      </c>
      <c r="AK2194">
        <v>15</v>
      </c>
      <c r="AL2194">
        <v>10</v>
      </c>
      <c r="AM2194">
        <v>12</v>
      </c>
    </row>
    <row r="2195" spans="1:39" x14ac:dyDescent="0.15">
      <c r="A2195" t="s">
        <v>35</v>
      </c>
      <c r="B2195">
        <v>30</v>
      </c>
      <c r="C2195">
        <v>2</v>
      </c>
      <c r="D2195">
        <v>2</v>
      </c>
      <c r="E2195" t="s">
        <v>29</v>
      </c>
      <c r="F2195" t="s">
        <v>206</v>
      </c>
      <c r="G2195">
        <v>88</v>
      </c>
      <c r="H2195">
        <v>207</v>
      </c>
      <c r="I2195">
        <v>613</v>
      </c>
      <c r="J2195">
        <v>32628.19</v>
      </c>
      <c r="K2195">
        <v>25676.79</v>
      </c>
      <c r="L2195">
        <v>20596.95</v>
      </c>
      <c r="M2195">
        <v>11016.864299999999</v>
      </c>
      <c r="N2195">
        <v>88</v>
      </c>
      <c r="O2195">
        <v>99</v>
      </c>
      <c r="P2195">
        <v>332</v>
      </c>
      <c r="Q2195">
        <v>16791.810000000001</v>
      </c>
      <c r="R2195">
        <v>12685.2</v>
      </c>
      <c r="S2195">
        <v>7908.37</v>
      </c>
      <c r="T2195">
        <v>6201.3783999999996</v>
      </c>
      <c r="U2195">
        <v>88</v>
      </c>
      <c r="V2195">
        <v>108</v>
      </c>
      <c r="W2195">
        <v>281</v>
      </c>
      <c r="X2195">
        <v>15836.38</v>
      </c>
      <c r="Y2195">
        <v>12991.59</v>
      </c>
      <c r="Z2195">
        <v>12688.58</v>
      </c>
      <c r="AA2195">
        <v>4815.4858999999997</v>
      </c>
      <c r="AB2195">
        <v>86</v>
      </c>
      <c r="AC2195">
        <v>87</v>
      </c>
      <c r="AD2195">
        <v>53</v>
      </c>
      <c r="AE2195">
        <v>87</v>
      </c>
      <c r="AF2195">
        <v>86</v>
      </c>
      <c r="AG2195">
        <v>87</v>
      </c>
      <c r="AH2195">
        <v>53</v>
      </c>
      <c r="AI2195">
        <v>87</v>
      </c>
      <c r="AJ2195">
        <v>86</v>
      </c>
      <c r="AK2195">
        <v>87</v>
      </c>
      <c r="AL2195">
        <v>53</v>
      </c>
      <c r="AM2195">
        <v>87</v>
      </c>
    </row>
    <row r="2196" spans="1:39" x14ac:dyDescent="0.15">
      <c r="A2196" t="s">
        <v>35</v>
      </c>
      <c r="B2196">
        <v>30</v>
      </c>
      <c r="C2196">
        <v>2</v>
      </c>
      <c r="D2196">
        <v>2</v>
      </c>
      <c r="E2196" t="s">
        <v>32</v>
      </c>
      <c r="F2196" t="s">
        <v>206</v>
      </c>
      <c r="G2196">
        <v>18</v>
      </c>
      <c r="H2196">
        <v>45</v>
      </c>
      <c r="I2196">
        <v>120</v>
      </c>
      <c r="J2196">
        <v>6857.51</v>
      </c>
      <c r="K2196">
        <v>5435.62</v>
      </c>
      <c r="L2196">
        <v>4725.97</v>
      </c>
      <c r="M2196">
        <v>2022.1261</v>
      </c>
      <c r="N2196">
        <v>18</v>
      </c>
      <c r="O2196">
        <v>20</v>
      </c>
      <c r="P2196">
        <v>61</v>
      </c>
      <c r="Q2196">
        <v>3097.73</v>
      </c>
      <c r="R2196">
        <v>2326.88</v>
      </c>
      <c r="S2196">
        <v>1819.77</v>
      </c>
      <c r="T2196">
        <v>948.76859999999999</v>
      </c>
      <c r="U2196">
        <v>18</v>
      </c>
      <c r="V2196">
        <v>25</v>
      </c>
      <c r="W2196">
        <v>59</v>
      </c>
      <c r="X2196">
        <v>3759.78</v>
      </c>
      <c r="Y2196">
        <v>3108.74</v>
      </c>
      <c r="Z2196">
        <v>2906.2</v>
      </c>
      <c r="AA2196">
        <v>1073.3575000000001</v>
      </c>
      <c r="AB2196">
        <v>18</v>
      </c>
      <c r="AC2196">
        <v>17</v>
      </c>
      <c r="AD2196">
        <v>12</v>
      </c>
      <c r="AE2196">
        <v>15</v>
      </c>
      <c r="AF2196">
        <v>18</v>
      </c>
      <c r="AG2196">
        <v>17</v>
      </c>
      <c r="AH2196">
        <v>12</v>
      </c>
      <c r="AI2196">
        <v>15</v>
      </c>
      <c r="AJ2196">
        <v>18</v>
      </c>
      <c r="AK2196">
        <v>17</v>
      </c>
      <c r="AL2196">
        <v>12</v>
      </c>
      <c r="AM2196">
        <v>15</v>
      </c>
    </row>
    <row r="2197" spans="1:39" x14ac:dyDescent="0.15">
      <c r="A2197" t="s">
        <v>35</v>
      </c>
      <c r="B2197">
        <v>70</v>
      </c>
      <c r="C2197">
        <v>1</v>
      </c>
      <c r="D2197">
        <v>0</v>
      </c>
      <c r="E2197" t="s">
        <v>28</v>
      </c>
      <c r="F2197" t="s">
        <v>206</v>
      </c>
      <c r="G2197">
        <v>4660</v>
      </c>
      <c r="H2197">
        <v>5087</v>
      </c>
      <c r="I2197">
        <v>11795</v>
      </c>
      <c r="J2197">
        <v>634535.37</v>
      </c>
      <c r="K2197">
        <v>532134.25</v>
      </c>
      <c r="L2197">
        <v>500226.48</v>
      </c>
      <c r="M2197">
        <v>208333.82930000001</v>
      </c>
      <c r="N2197">
        <v>1711</v>
      </c>
      <c r="O2197">
        <v>1822</v>
      </c>
      <c r="P2197">
        <v>4929</v>
      </c>
      <c r="Q2197">
        <v>249499.51999999999</v>
      </c>
      <c r="R2197">
        <v>199790.07999999999</v>
      </c>
      <c r="S2197">
        <v>181023.28</v>
      </c>
      <c r="T2197">
        <v>93504.761899999998</v>
      </c>
      <c r="U2197">
        <v>2949</v>
      </c>
      <c r="V2197">
        <v>3265</v>
      </c>
      <c r="W2197">
        <v>6866</v>
      </c>
      <c r="X2197">
        <v>385035.85</v>
      </c>
      <c r="Y2197">
        <v>332344.17</v>
      </c>
      <c r="Z2197">
        <v>319203.20000000001</v>
      </c>
      <c r="AA2197">
        <v>114829.0674</v>
      </c>
      <c r="AB2197">
        <v>4598</v>
      </c>
      <c r="AC2197">
        <v>3416</v>
      </c>
      <c r="AD2197">
        <v>2721</v>
      </c>
      <c r="AE2197">
        <v>2159</v>
      </c>
      <c r="AF2197">
        <v>1700</v>
      </c>
      <c r="AG2197">
        <v>1629</v>
      </c>
      <c r="AH2197">
        <v>1349</v>
      </c>
      <c r="AI2197">
        <v>904</v>
      </c>
      <c r="AJ2197">
        <v>2898</v>
      </c>
      <c r="AK2197">
        <v>1787</v>
      </c>
      <c r="AL2197">
        <v>1372</v>
      </c>
      <c r="AM2197">
        <v>1255</v>
      </c>
    </row>
    <row r="2198" spans="1:39" x14ac:dyDescent="0.15">
      <c r="A2198" t="s">
        <v>35</v>
      </c>
      <c r="B2198">
        <v>70</v>
      </c>
      <c r="C2198">
        <v>1</v>
      </c>
      <c r="D2198">
        <v>0</v>
      </c>
      <c r="E2198" t="s">
        <v>30</v>
      </c>
      <c r="F2198" t="s">
        <v>206</v>
      </c>
      <c r="G2198">
        <v>4</v>
      </c>
      <c r="H2198">
        <v>4</v>
      </c>
      <c r="I2198">
        <v>9</v>
      </c>
      <c r="J2198">
        <v>467.93</v>
      </c>
      <c r="K2198">
        <v>467.93</v>
      </c>
      <c r="L2198">
        <v>467.93</v>
      </c>
      <c r="M2198">
        <v>142.06370000000001</v>
      </c>
      <c r="N2198">
        <v>4</v>
      </c>
      <c r="O2198">
        <v>4</v>
      </c>
      <c r="P2198">
        <v>9</v>
      </c>
      <c r="Q2198">
        <v>467.93</v>
      </c>
      <c r="R2198">
        <v>467.93</v>
      </c>
      <c r="S2198">
        <v>467.93</v>
      </c>
      <c r="T2198">
        <v>142.06370000000001</v>
      </c>
      <c r="U2198">
        <v>0</v>
      </c>
      <c r="V2198">
        <v>0</v>
      </c>
      <c r="W2198">
        <v>0</v>
      </c>
      <c r="X2198">
        <v>0</v>
      </c>
      <c r="Y2198">
        <v>0</v>
      </c>
      <c r="Z2198">
        <v>0</v>
      </c>
      <c r="AA2198">
        <v>0</v>
      </c>
      <c r="AB2198">
        <v>4</v>
      </c>
      <c r="AC2198">
        <v>4</v>
      </c>
      <c r="AD2198">
        <v>3</v>
      </c>
      <c r="AE2198">
        <v>2</v>
      </c>
      <c r="AF2198">
        <v>4</v>
      </c>
      <c r="AG2198">
        <v>4</v>
      </c>
      <c r="AH2198">
        <v>3</v>
      </c>
      <c r="AI2198">
        <v>2</v>
      </c>
      <c r="AJ2198">
        <v>0</v>
      </c>
      <c r="AK2198">
        <v>0</v>
      </c>
      <c r="AL2198">
        <v>0</v>
      </c>
      <c r="AM2198">
        <v>0</v>
      </c>
    </row>
    <row r="2199" spans="1:39" x14ac:dyDescent="0.15">
      <c r="A2199" t="s">
        <v>35</v>
      </c>
      <c r="B2199">
        <v>70</v>
      </c>
      <c r="C2199">
        <v>1</v>
      </c>
      <c r="D2199">
        <v>0</v>
      </c>
      <c r="E2199" t="s">
        <v>29</v>
      </c>
      <c r="F2199" t="s">
        <v>206</v>
      </c>
      <c r="G2199">
        <v>54</v>
      </c>
      <c r="H2199">
        <v>59</v>
      </c>
      <c r="I2199">
        <v>157</v>
      </c>
      <c r="J2199">
        <v>8588.19</v>
      </c>
      <c r="K2199">
        <v>6516.37</v>
      </c>
      <c r="L2199">
        <v>6338.13</v>
      </c>
      <c r="M2199">
        <v>2705.723</v>
      </c>
      <c r="N2199">
        <v>23</v>
      </c>
      <c r="O2199">
        <v>26</v>
      </c>
      <c r="P2199">
        <v>71</v>
      </c>
      <c r="Q2199">
        <v>3862.64</v>
      </c>
      <c r="R2199">
        <v>2841.95</v>
      </c>
      <c r="S2199">
        <v>2738.48</v>
      </c>
      <c r="T2199">
        <v>1281.0162</v>
      </c>
      <c r="U2199">
        <v>31</v>
      </c>
      <c r="V2199">
        <v>33</v>
      </c>
      <c r="W2199">
        <v>86</v>
      </c>
      <c r="X2199">
        <v>4725.55</v>
      </c>
      <c r="Y2199">
        <v>3674.42</v>
      </c>
      <c r="Z2199">
        <v>3599.65</v>
      </c>
      <c r="AA2199">
        <v>1424.7067999999999</v>
      </c>
      <c r="AB2199">
        <v>54</v>
      </c>
      <c r="AC2199">
        <v>33</v>
      </c>
      <c r="AD2199">
        <v>25</v>
      </c>
      <c r="AE2199">
        <v>28</v>
      </c>
      <c r="AF2199">
        <v>23</v>
      </c>
      <c r="AG2199">
        <v>23</v>
      </c>
      <c r="AH2199">
        <v>19</v>
      </c>
      <c r="AI2199">
        <v>17</v>
      </c>
      <c r="AJ2199">
        <v>31</v>
      </c>
      <c r="AK2199">
        <v>10</v>
      </c>
      <c r="AL2199">
        <v>6</v>
      </c>
      <c r="AM2199">
        <v>11</v>
      </c>
    </row>
    <row r="2200" spans="1:39" x14ac:dyDescent="0.15">
      <c r="A2200" t="s">
        <v>35</v>
      </c>
      <c r="B2200">
        <v>70</v>
      </c>
      <c r="C2200">
        <v>1</v>
      </c>
      <c r="D2200">
        <v>0</v>
      </c>
      <c r="E2200" t="s">
        <v>32</v>
      </c>
      <c r="F2200" t="s">
        <v>206</v>
      </c>
      <c r="G2200">
        <v>438</v>
      </c>
      <c r="H2200">
        <v>505</v>
      </c>
      <c r="I2200">
        <v>1313</v>
      </c>
      <c r="J2200">
        <v>72739.210000000006</v>
      </c>
      <c r="K2200">
        <v>53531.4</v>
      </c>
      <c r="L2200">
        <v>52048.800000000003</v>
      </c>
      <c r="M2200">
        <v>23073.0216</v>
      </c>
      <c r="N2200">
        <v>90</v>
      </c>
      <c r="O2200">
        <v>99</v>
      </c>
      <c r="P2200">
        <v>260</v>
      </c>
      <c r="Q2200">
        <v>14225.47</v>
      </c>
      <c r="R2200">
        <v>10564.17</v>
      </c>
      <c r="S2200">
        <v>9582.51</v>
      </c>
      <c r="T2200">
        <v>4981.8249999999998</v>
      </c>
      <c r="U2200">
        <v>348</v>
      </c>
      <c r="V2200">
        <v>406</v>
      </c>
      <c r="W2200">
        <v>1053</v>
      </c>
      <c r="X2200">
        <v>58513.74</v>
      </c>
      <c r="Y2200">
        <v>42967.23</v>
      </c>
      <c r="Z2200">
        <v>42466.29</v>
      </c>
      <c r="AA2200">
        <v>18091.196599999999</v>
      </c>
      <c r="AB2200">
        <v>434</v>
      </c>
      <c r="AC2200">
        <v>267</v>
      </c>
      <c r="AD2200">
        <v>234</v>
      </c>
      <c r="AE2200">
        <v>256</v>
      </c>
      <c r="AF2200">
        <v>88</v>
      </c>
      <c r="AG2200">
        <v>74</v>
      </c>
      <c r="AH2200">
        <v>67</v>
      </c>
      <c r="AI2200">
        <v>62</v>
      </c>
      <c r="AJ2200">
        <v>346</v>
      </c>
      <c r="AK2200">
        <v>193</v>
      </c>
      <c r="AL2200">
        <v>167</v>
      </c>
      <c r="AM2200">
        <v>194</v>
      </c>
    </row>
    <row r="2201" spans="1:39" x14ac:dyDescent="0.15">
      <c r="A2201" t="s">
        <v>35</v>
      </c>
      <c r="B2201">
        <v>70</v>
      </c>
      <c r="C2201">
        <v>1</v>
      </c>
      <c r="D2201">
        <v>1</v>
      </c>
      <c r="E2201" t="s">
        <v>28</v>
      </c>
      <c r="F2201" t="s">
        <v>206</v>
      </c>
      <c r="G2201">
        <v>24799</v>
      </c>
      <c r="H2201">
        <v>28344</v>
      </c>
      <c r="I2201">
        <v>66769</v>
      </c>
      <c r="J2201">
        <v>3528264.47</v>
      </c>
      <c r="K2201">
        <v>2932889.08</v>
      </c>
      <c r="L2201">
        <v>2758682.39</v>
      </c>
      <c r="M2201">
        <v>1154446.4831000001</v>
      </c>
      <c r="N2201">
        <v>13042</v>
      </c>
      <c r="O2201">
        <v>14320</v>
      </c>
      <c r="P2201">
        <v>38606</v>
      </c>
      <c r="Q2201">
        <v>1946796.18</v>
      </c>
      <c r="R2201">
        <v>1564913.9</v>
      </c>
      <c r="S2201">
        <v>1447946.59</v>
      </c>
      <c r="T2201">
        <v>693564.66150000005</v>
      </c>
      <c r="U2201">
        <v>11757</v>
      </c>
      <c r="V2201">
        <v>14024</v>
      </c>
      <c r="W2201">
        <v>28163</v>
      </c>
      <c r="X2201">
        <v>1581468.29</v>
      </c>
      <c r="Y2201">
        <v>1367975.18</v>
      </c>
      <c r="Z2201">
        <v>1310735.8</v>
      </c>
      <c r="AA2201">
        <v>460881.82160000002</v>
      </c>
      <c r="AB2201">
        <v>23726</v>
      </c>
      <c r="AC2201">
        <v>23236</v>
      </c>
      <c r="AD2201">
        <v>15621</v>
      </c>
      <c r="AE2201">
        <v>21455</v>
      </c>
      <c r="AF2201">
        <v>12679</v>
      </c>
      <c r="AG2201">
        <v>12604</v>
      </c>
      <c r="AH2201">
        <v>9350</v>
      </c>
      <c r="AI2201">
        <v>11591</v>
      </c>
      <c r="AJ2201">
        <v>11047</v>
      </c>
      <c r="AK2201">
        <v>10632</v>
      </c>
      <c r="AL2201">
        <v>6271</v>
      </c>
      <c r="AM2201">
        <v>9864</v>
      </c>
    </row>
    <row r="2202" spans="1:39" x14ac:dyDescent="0.15">
      <c r="A2202" t="s">
        <v>35</v>
      </c>
      <c r="B2202">
        <v>70</v>
      </c>
      <c r="C2202">
        <v>1</v>
      </c>
      <c r="D2202">
        <v>1</v>
      </c>
      <c r="E2202" t="s">
        <v>30</v>
      </c>
      <c r="F2202" t="s">
        <v>206</v>
      </c>
      <c r="G2202">
        <v>2661</v>
      </c>
      <c r="H2202">
        <v>3061</v>
      </c>
      <c r="I2202">
        <v>7014</v>
      </c>
      <c r="J2202">
        <v>376626.43</v>
      </c>
      <c r="K2202">
        <v>316048.25</v>
      </c>
      <c r="L2202">
        <v>295532.59999999998</v>
      </c>
      <c r="M2202">
        <v>120729.3907</v>
      </c>
      <c r="N2202">
        <v>1298</v>
      </c>
      <c r="O2202">
        <v>1438</v>
      </c>
      <c r="P2202">
        <v>3828</v>
      </c>
      <c r="Q2202">
        <v>193051.03</v>
      </c>
      <c r="R2202">
        <v>154391.25</v>
      </c>
      <c r="S2202">
        <v>142270.97</v>
      </c>
      <c r="T2202">
        <v>68668.809699999998</v>
      </c>
      <c r="U2202">
        <v>1363</v>
      </c>
      <c r="V2202">
        <v>1623</v>
      </c>
      <c r="W2202">
        <v>3186</v>
      </c>
      <c r="X2202">
        <v>183575.4</v>
      </c>
      <c r="Y2202">
        <v>161657</v>
      </c>
      <c r="Z2202">
        <v>153261.63</v>
      </c>
      <c r="AA2202">
        <v>52060.580999999998</v>
      </c>
      <c r="AB2202">
        <v>2501</v>
      </c>
      <c r="AC2202">
        <v>2546</v>
      </c>
      <c r="AD2202">
        <v>1568</v>
      </c>
      <c r="AE2202">
        <v>2557</v>
      </c>
      <c r="AF2202">
        <v>1217</v>
      </c>
      <c r="AG2202">
        <v>1263</v>
      </c>
      <c r="AH2202">
        <v>900</v>
      </c>
      <c r="AI2202">
        <v>1261</v>
      </c>
      <c r="AJ2202">
        <v>1284</v>
      </c>
      <c r="AK2202">
        <v>1283</v>
      </c>
      <c r="AL2202">
        <v>668</v>
      </c>
      <c r="AM2202">
        <v>1296</v>
      </c>
    </row>
    <row r="2203" spans="1:39" x14ac:dyDescent="0.15">
      <c r="A2203" t="s">
        <v>35</v>
      </c>
      <c r="B2203">
        <v>70</v>
      </c>
      <c r="C2203">
        <v>1</v>
      </c>
      <c r="D2203">
        <v>1</v>
      </c>
      <c r="E2203" t="s">
        <v>29</v>
      </c>
      <c r="F2203" t="s">
        <v>206</v>
      </c>
      <c r="G2203">
        <v>29529</v>
      </c>
      <c r="H2203">
        <v>34613</v>
      </c>
      <c r="I2203">
        <v>82933</v>
      </c>
      <c r="J2203">
        <v>4399791.26</v>
      </c>
      <c r="K2203">
        <v>3503068.36</v>
      </c>
      <c r="L2203">
        <v>3291532.29</v>
      </c>
      <c r="M2203">
        <v>1421097.2742000001</v>
      </c>
      <c r="N2203">
        <v>12681</v>
      </c>
      <c r="O2203">
        <v>14063</v>
      </c>
      <c r="P2203">
        <v>39858</v>
      </c>
      <c r="Q2203">
        <v>1994635.54</v>
      </c>
      <c r="R2203">
        <v>1512331.58</v>
      </c>
      <c r="S2203">
        <v>1387576.99</v>
      </c>
      <c r="T2203">
        <v>720640.25379999995</v>
      </c>
      <c r="U2203">
        <v>16848</v>
      </c>
      <c r="V2203">
        <v>20550</v>
      </c>
      <c r="W2203">
        <v>43075</v>
      </c>
      <c r="X2203">
        <v>2405155.7200000002</v>
      </c>
      <c r="Y2203">
        <v>1990736.78</v>
      </c>
      <c r="Z2203">
        <v>1903955.3</v>
      </c>
      <c r="AA2203">
        <v>700457.02040000004</v>
      </c>
      <c r="AB2203">
        <v>28424</v>
      </c>
      <c r="AC2203">
        <v>28639</v>
      </c>
      <c r="AD2203">
        <v>19796</v>
      </c>
      <c r="AE2203">
        <v>28295</v>
      </c>
      <c r="AF2203">
        <v>12229</v>
      </c>
      <c r="AG2203">
        <v>12364</v>
      </c>
      <c r="AH2203">
        <v>9611</v>
      </c>
      <c r="AI2203">
        <v>12213</v>
      </c>
      <c r="AJ2203">
        <v>16195</v>
      </c>
      <c r="AK2203">
        <v>16275</v>
      </c>
      <c r="AL2203">
        <v>10185</v>
      </c>
      <c r="AM2203">
        <v>16082</v>
      </c>
    </row>
    <row r="2204" spans="1:39" x14ac:dyDescent="0.15">
      <c r="A2204" t="s">
        <v>35</v>
      </c>
      <c r="B2204">
        <v>70</v>
      </c>
      <c r="C2204">
        <v>1</v>
      </c>
      <c r="D2204">
        <v>1</v>
      </c>
      <c r="E2204" t="s">
        <v>32</v>
      </c>
      <c r="F2204" t="s">
        <v>206</v>
      </c>
      <c r="G2204">
        <v>642</v>
      </c>
      <c r="H2204">
        <v>749</v>
      </c>
      <c r="I2204">
        <v>1898</v>
      </c>
      <c r="J2204">
        <v>104099.38</v>
      </c>
      <c r="K2204">
        <v>79537.34</v>
      </c>
      <c r="L2204">
        <v>76965.77</v>
      </c>
      <c r="M2204">
        <v>31978.4735</v>
      </c>
      <c r="N2204">
        <v>207</v>
      </c>
      <c r="O2204">
        <v>229</v>
      </c>
      <c r="P2204">
        <v>638</v>
      </c>
      <c r="Q2204">
        <v>33329.440000000002</v>
      </c>
      <c r="R2204">
        <v>25343.95</v>
      </c>
      <c r="S2204">
        <v>23879.35</v>
      </c>
      <c r="T2204">
        <v>11135.4102</v>
      </c>
      <c r="U2204">
        <v>435</v>
      </c>
      <c r="V2204">
        <v>520</v>
      </c>
      <c r="W2204">
        <v>1260</v>
      </c>
      <c r="X2204">
        <v>70769.94</v>
      </c>
      <c r="Y2204">
        <v>54193.39</v>
      </c>
      <c r="Z2204">
        <v>53086.42</v>
      </c>
      <c r="AA2204">
        <v>20843.063300000002</v>
      </c>
      <c r="AB2204">
        <v>628</v>
      </c>
      <c r="AC2204">
        <v>588</v>
      </c>
      <c r="AD2204">
        <v>400</v>
      </c>
      <c r="AE2204">
        <v>574</v>
      </c>
      <c r="AF2204">
        <v>204</v>
      </c>
      <c r="AG2204">
        <v>182</v>
      </c>
      <c r="AH2204">
        <v>137</v>
      </c>
      <c r="AI2204">
        <v>184</v>
      </c>
      <c r="AJ2204">
        <v>424</v>
      </c>
      <c r="AK2204">
        <v>406</v>
      </c>
      <c r="AL2204">
        <v>263</v>
      </c>
      <c r="AM2204">
        <v>390</v>
      </c>
    </row>
    <row r="2205" spans="1:39" x14ac:dyDescent="0.15">
      <c r="A2205" t="s">
        <v>35</v>
      </c>
      <c r="B2205">
        <v>70</v>
      </c>
      <c r="C2205">
        <v>1</v>
      </c>
      <c r="D2205">
        <v>2</v>
      </c>
      <c r="E2205" t="s">
        <v>28</v>
      </c>
      <c r="F2205" t="s">
        <v>206</v>
      </c>
      <c r="G2205">
        <v>6407</v>
      </c>
      <c r="H2205">
        <v>7004</v>
      </c>
      <c r="I2205">
        <v>16555</v>
      </c>
      <c r="J2205">
        <v>880965.82</v>
      </c>
      <c r="K2205">
        <v>734484.21</v>
      </c>
      <c r="L2205">
        <v>696207.61</v>
      </c>
      <c r="M2205">
        <v>285932.00520000001</v>
      </c>
      <c r="N2205">
        <v>2660</v>
      </c>
      <c r="O2205">
        <v>2836</v>
      </c>
      <c r="P2205">
        <v>7813</v>
      </c>
      <c r="Q2205">
        <v>391957.98</v>
      </c>
      <c r="R2205">
        <v>309754.28999999998</v>
      </c>
      <c r="S2205">
        <v>282219.21000000002</v>
      </c>
      <c r="T2205">
        <v>141900.83439999999</v>
      </c>
      <c r="U2205">
        <v>3747</v>
      </c>
      <c r="V2205">
        <v>4168</v>
      </c>
      <c r="W2205">
        <v>8742</v>
      </c>
      <c r="X2205">
        <v>489007.84</v>
      </c>
      <c r="Y2205">
        <v>424729.92</v>
      </c>
      <c r="Z2205">
        <v>413988.4</v>
      </c>
      <c r="AA2205">
        <v>144031.17079999999</v>
      </c>
      <c r="AB2205">
        <v>6144</v>
      </c>
      <c r="AC2205">
        <v>5527</v>
      </c>
      <c r="AD2205">
        <v>2736</v>
      </c>
      <c r="AE2205">
        <v>5181</v>
      </c>
      <c r="AF2205">
        <v>2566</v>
      </c>
      <c r="AG2205">
        <v>2579</v>
      </c>
      <c r="AH2205">
        <v>1524</v>
      </c>
      <c r="AI2205">
        <v>2331</v>
      </c>
      <c r="AJ2205">
        <v>3578</v>
      </c>
      <c r="AK2205">
        <v>2948</v>
      </c>
      <c r="AL2205">
        <v>1212</v>
      </c>
      <c r="AM2205">
        <v>2850</v>
      </c>
    </row>
    <row r="2206" spans="1:39" x14ac:dyDescent="0.15">
      <c r="A2206" t="s">
        <v>35</v>
      </c>
      <c r="B2206">
        <v>70</v>
      </c>
      <c r="C2206">
        <v>1</v>
      </c>
      <c r="D2206">
        <v>2</v>
      </c>
      <c r="E2206" t="s">
        <v>30</v>
      </c>
      <c r="F2206" t="s">
        <v>206</v>
      </c>
      <c r="G2206">
        <v>851</v>
      </c>
      <c r="H2206">
        <v>932</v>
      </c>
      <c r="I2206">
        <v>2180</v>
      </c>
      <c r="J2206">
        <v>115319.91</v>
      </c>
      <c r="K2206">
        <v>97844.28</v>
      </c>
      <c r="L2206">
        <v>92390.29</v>
      </c>
      <c r="M2206">
        <v>36924.510999999999</v>
      </c>
      <c r="N2206">
        <v>314</v>
      </c>
      <c r="O2206">
        <v>332</v>
      </c>
      <c r="P2206">
        <v>922</v>
      </c>
      <c r="Q2206">
        <v>46201.35</v>
      </c>
      <c r="R2206">
        <v>36861.69</v>
      </c>
      <c r="S2206">
        <v>33069.07</v>
      </c>
      <c r="T2206">
        <v>16509.7667</v>
      </c>
      <c r="U2206">
        <v>537</v>
      </c>
      <c r="V2206">
        <v>600</v>
      </c>
      <c r="W2206">
        <v>1258</v>
      </c>
      <c r="X2206">
        <v>69118.559999999998</v>
      </c>
      <c r="Y2206">
        <v>60982.59</v>
      </c>
      <c r="Z2206">
        <v>59321.22</v>
      </c>
      <c r="AA2206">
        <v>20414.744299999998</v>
      </c>
      <c r="AB2206">
        <v>791</v>
      </c>
      <c r="AC2206">
        <v>744</v>
      </c>
      <c r="AD2206">
        <v>322</v>
      </c>
      <c r="AE2206">
        <v>824</v>
      </c>
      <c r="AF2206">
        <v>287</v>
      </c>
      <c r="AG2206">
        <v>304</v>
      </c>
      <c r="AH2206">
        <v>174</v>
      </c>
      <c r="AI2206">
        <v>297</v>
      </c>
      <c r="AJ2206">
        <v>504</v>
      </c>
      <c r="AK2206">
        <v>440</v>
      </c>
      <c r="AL2206">
        <v>148</v>
      </c>
      <c r="AM2206">
        <v>527</v>
      </c>
    </row>
    <row r="2207" spans="1:39" x14ac:dyDescent="0.15">
      <c r="A2207" t="s">
        <v>35</v>
      </c>
      <c r="B2207">
        <v>70</v>
      </c>
      <c r="C2207">
        <v>1</v>
      </c>
      <c r="D2207">
        <v>2</v>
      </c>
      <c r="E2207" t="s">
        <v>29</v>
      </c>
      <c r="F2207" t="s">
        <v>206</v>
      </c>
      <c r="G2207">
        <v>2529</v>
      </c>
      <c r="H2207">
        <v>2799</v>
      </c>
      <c r="I2207">
        <v>6886</v>
      </c>
      <c r="J2207">
        <v>373130.51</v>
      </c>
      <c r="K2207">
        <v>294904.45</v>
      </c>
      <c r="L2207">
        <v>281063.09000000003</v>
      </c>
      <c r="M2207">
        <v>120119.4604</v>
      </c>
      <c r="N2207">
        <v>997</v>
      </c>
      <c r="O2207">
        <v>1059</v>
      </c>
      <c r="P2207">
        <v>2975</v>
      </c>
      <c r="Q2207">
        <v>153274.26</v>
      </c>
      <c r="R2207">
        <v>116541.29</v>
      </c>
      <c r="S2207">
        <v>107284.63</v>
      </c>
      <c r="T2207">
        <v>54355.309699999998</v>
      </c>
      <c r="U2207">
        <v>1532</v>
      </c>
      <c r="V2207">
        <v>1740</v>
      </c>
      <c r="W2207">
        <v>3911</v>
      </c>
      <c r="X2207">
        <v>219856.25</v>
      </c>
      <c r="Y2207">
        <v>178363.16</v>
      </c>
      <c r="Z2207">
        <v>173778.46</v>
      </c>
      <c r="AA2207">
        <v>65764.150699999998</v>
      </c>
      <c r="AB2207">
        <v>2428</v>
      </c>
      <c r="AC2207">
        <v>2333</v>
      </c>
      <c r="AD2207">
        <v>1097</v>
      </c>
      <c r="AE2207">
        <v>2429</v>
      </c>
      <c r="AF2207">
        <v>964</v>
      </c>
      <c r="AG2207">
        <v>957</v>
      </c>
      <c r="AH2207">
        <v>577</v>
      </c>
      <c r="AI2207">
        <v>961</v>
      </c>
      <c r="AJ2207">
        <v>1464</v>
      </c>
      <c r="AK2207">
        <v>1376</v>
      </c>
      <c r="AL2207">
        <v>520</v>
      </c>
      <c r="AM2207">
        <v>1468</v>
      </c>
    </row>
    <row r="2208" spans="1:39" x14ac:dyDescent="0.15">
      <c r="A2208" t="s">
        <v>35</v>
      </c>
      <c r="B2208">
        <v>70</v>
      </c>
      <c r="C2208">
        <v>1</v>
      </c>
      <c r="D2208">
        <v>2</v>
      </c>
      <c r="E2208" t="s">
        <v>32</v>
      </c>
      <c r="F2208" t="s">
        <v>206</v>
      </c>
      <c r="G2208">
        <v>314</v>
      </c>
      <c r="H2208">
        <v>366</v>
      </c>
      <c r="I2208">
        <v>964</v>
      </c>
      <c r="J2208">
        <v>51822.03</v>
      </c>
      <c r="K2208">
        <v>38750.620000000003</v>
      </c>
      <c r="L2208">
        <v>37046.660000000003</v>
      </c>
      <c r="M2208">
        <v>16457.7945</v>
      </c>
      <c r="N2208">
        <v>80</v>
      </c>
      <c r="O2208">
        <v>88</v>
      </c>
      <c r="P2208">
        <v>267</v>
      </c>
      <c r="Q2208">
        <v>13571.25</v>
      </c>
      <c r="R2208">
        <v>9905.99</v>
      </c>
      <c r="S2208">
        <v>9275.73</v>
      </c>
      <c r="T2208">
        <v>4961.759</v>
      </c>
      <c r="U2208">
        <v>234</v>
      </c>
      <c r="V2208">
        <v>278</v>
      </c>
      <c r="W2208">
        <v>697</v>
      </c>
      <c r="X2208">
        <v>38250.78</v>
      </c>
      <c r="Y2208">
        <v>28844.63</v>
      </c>
      <c r="Z2208">
        <v>27770.93</v>
      </c>
      <c r="AA2208">
        <v>11496.0355</v>
      </c>
      <c r="AB2208">
        <v>301</v>
      </c>
      <c r="AC2208">
        <v>256</v>
      </c>
      <c r="AD2208">
        <v>136</v>
      </c>
      <c r="AE2208">
        <v>262</v>
      </c>
      <c r="AF2208">
        <v>74</v>
      </c>
      <c r="AG2208">
        <v>73</v>
      </c>
      <c r="AH2208">
        <v>47</v>
      </c>
      <c r="AI2208">
        <v>73</v>
      </c>
      <c r="AJ2208">
        <v>227</v>
      </c>
      <c r="AK2208">
        <v>183</v>
      </c>
      <c r="AL2208">
        <v>89</v>
      </c>
      <c r="AM2208">
        <v>189</v>
      </c>
    </row>
    <row r="2209" spans="1:39" x14ac:dyDescent="0.15">
      <c r="A2209" t="s">
        <v>35</v>
      </c>
      <c r="B2209">
        <v>70</v>
      </c>
      <c r="C2209">
        <v>2</v>
      </c>
      <c r="D2209">
        <v>0</v>
      </c>
      <c r="E2209" t="s">
        <v>28</v>
      </c>
      <c r="F2209" t="s">
        <v>206</v>
      </c>
      <c r="G2209">
        <v>63</v>
      </c>
      <c r="H2209">
        <v>136</v>
      </c>
      <c r="I2209">
        <v>237</v>
      </c>
      <c r="J2209">
        <v>10563.8</v>
      </c>
      <c r="K2209">
        <v>8181.74</v>
      </c>
      <c r="L2209">
        <v>7070.66</v>
      </c>
      <c r="M2209">
        <v>3997.2247000000002</v>
      </c>
      <c r="N2209">
        <v>63</v>
      </c>
      <c r="O2209">
        <v>66</v>
      </c>
      <c r="P2209">
        <v>144</v>
      </c>
      <c r="Q2209">
        <v>6224.85</v>
      </c>
      <c r="R2209">
        <v>4603.1499999999996</v>
      </c>
      <c r="S2209">
        <v>3739.06</v>
      </c>
      <c r="T2209">
        <v>2470.2325999999998</v>
      </c>
      <c r="U2209">
        <v>63</v>
      </c>
      <c r="V2209">
        <v>70</v>
      </c>
      <c r="W2209">
        <v>93</v>
      </c>
      <c r="X2209">
        <v>4338.95</v>
      </c>
      <c r="Y2209">
        <v>3578.59</v>
      </c>
      <c r="Z2209">
        <v>3331.6</v>
      </c>
      <c r="AA2209">
        <v>1526.9920999999999</v>
      </c>
      <c r="AB2209">
        <v>62</v>
      </c>
      <c r="AC2209">
        <v>63</v>
      </c>
      <c r="AD2209">
        <v>56</v>
      </c>
      <c r="AE2209">
        <v>40</v>
      </c>
      <c r="AF2209">
        <v>62</v>
      </c>
      <c r="AG2209">
        <v>63</v>
      </c>
      <c r="AH2209">
        <v>56</v>
      </c>
      <c r="AI2209">
        <v>40</v>
      </c>
      <c r="AJ2209">
        <v>62</v>
      </c>
      <c r="AK2209">
        <v>63</v>
      </c>
      <c r="AL2209">
        <v>56</v>
      </c>
      <c r="AM2209">
        <v>40</v>
      </c>
    </row>
    <row r="2210" spans="1:39" x14ac:dyDescent="0.15">
      <c r="A2210" t="s">
        <v>35</v>
      </c>
      <c r="B2210">
        <v>70</v>
      </c>
      <c r="C2210">
        <v>2</v>
      </c>
      <c r="D2210">
        <v>0</v>
      </c>
      <c r="E2210" t="s">
        <v>29</v>
      </c>
      <c r="F2210" t="s">
        <v>206</v>
      </c>
      <c r="G2210">
        <v>1</v>
      </c>
      <c r="H2210">
        <v>2</v>
      </c>
      <c r="I2210">
        <v>4</v>
      </c>
      <c r="J2210">
        <v>166.99</v>
      </c>
      <c r="K2210">
        <v>134.88</v>
      </c>
      <c r="L2210">
        <v>134.88</v>
      </c>
      <c r="M2210">
        <v>48.880600000000001</v>
      </c>
      <c r="N2210">
        <v>1</v>
      </c>
      <c r="O2210">
        <v>1</v>
      </c>
      <c r="P2210">
        <v>3</v>
      </c>
      <c r="Q2210">
        <v>117</v>
      </c>
      <c r="R2210">
        <v>92.14</v>
      </c>
      <c r="S2210">
        <v>92.14</v>
      </c>
      <c r="T2210">
        <v>31.840599999999998</v>
      </c>
      <c r="U2210">
        <v>1</v>
      </c>
      <c r="V2210">
        <v>1</v>
      </c>
      <c r="W2210">
        <v>1</v>
      </c>
      <c r="X2210">
        <v>49.99</v>
      </c>
      <c r="Y2210">
        <v>42.74</v>
      </c>
      <c r="Z2210">
        <v>42.74</v>
      </c>
      <c r="AA2210">
        <v>17.04</v>
      </c>
      <c r="AB2210">
        <v>1</v>
      </c>
      <c r="AC2210">
        <v>1</v>
      </c>
      <c r="AD2210">
        <v>1</v>
      </c>
      <c r="AE2210">
        <v>1</v>
      </c>
      <c r="AF2210">
        <v>1</v>
      </c>
      <c r="AG2210">
        <v>1</v>
      </c>
      <c r="AH2210">
        <v>1</v>
      </c>
      <c r="AI2210">
        <v>1</v>
      </c>
      <c r="AJ2210">
        <v>1</v>
      </c>
      <c r="AK2210">
        <v>1</v>
      </c>
      <c r="AL2210">
        <v>1</v>
      </c>
      <c r="AM2210">
        <v>1</v>
      </c>
    </row>
    <row r="2211" spans="1:39" x14ac:dyDescent="0.15">
      <c r="A2211" t="s">
        <v>35</v>
      </c>
      <c r="B2211">
        <v>70</v>
      </c>
      <c r="C2211">
        <v>2</v>
      </c>
      <c r="D2211">
        <v>0</v>
      </c>
      <c r="E2211" t="s">
        <v>32</v>
      </c>
      <c r="F2211" t="s">
        <v>206</v>
      </c>
      <c r="G2211">
        <v>5</v>
      </c>
      <c r="H2211">
        <v>10</v>
      </c>
      <c r="I2211">
        <v>21</v>
      </c>
      <c r="J2211">
        <v>927.81</v>
      </c>
      <c r="K2211">
        <v>551.35</v>
      </c>
      <c r="L2211">
        <v>551.35</v>
      </c>
      <c r="M2211">
        <v>383.0779</v>
      </c>
      <c r="N2211">
        <v>5</v>
      </c>
      <c r="O2211">
        <v>5</v>
      </c>
      <c r="P2211">
        <v>10</v>
      </c>
      <c r="Q2211">
        <v>459.9</v>
      </c>
      <c r="R2211">
        <v>260.60000000000002</v>
      </c>
      <c r="S2211">
        <v>260.60000000000002</v>
      </c>
      <c r="T2211">
        <v>193.77789999999999</v>
      </c>
      <c r="U2211">
        <v>5</v>
      </c>
      <c r="V2211">
        <v>5</v>
      </c>
      <c r="W2211">
        <v>11</v>
      </c>
      <c r="X2211">
        <v>467.91</v>
      </c>
      <c r="Y2211">
        <v>290.75</v>
      </c>
      <c r="Z2211">
        <v>290.75</v>
      </c>
      <c r="AA2211">
        <v>189.3</v>
      </c>
      <c r="AB2211">
        <v>5</v>
      </c>
      <c r="AC2211">
        <v>5</v>
      </c>
      <c r="AD2211">
        <v>5</v>
      </c>
      <c r="AE2211">
        <v>2</v>
      </c>
      <c r="AF2211">
        <v>5</v>
      </c>
      <c r="AG2211">
        <v>5</v>
      </c>
      <c r="AH2211">
        <v>5</v>
      </c>
      <c r="AI2211">
        <v>2</v>
      </c>
      <c r="AJ2211">
        <v>5</v>
      </c>
      <c r="AK2211">
        <v>5</v>
      </c>
      <c r="AL2211">
        <v>5</v>
      </c>
      <c r="AM2211">
        <v>2</v>
      </c>
    </row>
    <row r="2212" spans="1:39" x14ac:dyDescent="0.15">
      <c r="A2212" t="s">
        <v>35</v>
      </c>
      <c r="B2212">
        <v>70</v>
      </c>
      <c r="C2212">
        <v>2</v>
      </c>
      <c r="D2212">
        <v>1</v>
      </c>
      <c r="E2212" t="s">
        <v>28</v>
      </c>
      <c r="F2212" t="s">
        <v>206</v>
      </c>
      <c r="G2212">
        <v>700</v>
      </c>
      <c r="H2212">
        <v>1514</v>
      </c>
      <c r="I2212">
        <v>2710</v>
      </c>
      <c r="J2212">
        <v>120652.53</v>
      </c>
      <c r="K2212">
        <v>90246.59</v>
      </c>
      <c r="L2212">
        <v>77683.19</v>
      </c>
      <c r="M2212">
        <v>45981.974099999999</v>
      </c>
      <c r="N2212">
        <v>700</v>
      </c>
      <c r="O2212">
        <v>743</v>
      </c>
      <c r="P2212">
        <v>1554</v>
      </c>
      <c r="Q2212">
        <v>67181.899999999994</v>
      </c>
      <c r="R2212">
        <v>47750.9</v>
      </c>
      <c r="S2212">
        <v>36514.300000000003</v>
      </c>
      <c r="T2212">
        <v>27657.984499999999</v>
      </c>
      <c r="U2212">
        <v>700</v>
      </c>
      <c r="V2212">
        <v>771</v>
      </c>
      <c r="W2212">
        <v>1156</v>
      </c>
      <c r="X2212">
        <v>53470.63</v>
      </c>
      <c r="Y2212">
        <v>42495.69</v>
      </c>
      <c r="Z2212">
        <v>41168.89</v>
      </c>
      <c r="AA2212">
        <v>18323.989600000001</v>
      </c>
      <c r="AB2212">
        <v>666</v>
      </c>
      <c r="AC2212">
        <v>694</v>
      </c>
      <c r="AD2212">
        <v>546</v>
      </c>
      <c r="AE2212">
        <v>663</v>
      </c>
      <c r="AF2212">
        <v>666</v>
      </c>
      <c r="AG2212">
        <v>694</v>
      </c>
      <c r="AH2212">
        <v>546</v>
      </c>
      <c r="AI2212">
        <v>663</v>
      </c>
      <c r="AJ2212">
        <v>666</v>
      </c>
      <c r="AK2212">
        <v>694</v>
      </c>
      <c r="AL2212">
        <v>546</v>
      </c>
      <c r="AM2212">
        <v>663</v>
      </c>
    </row>
    <row r="2213" spans="1:39" x14ac:dyDescent="0.15">
      <c r="A2213" t="s">
        <v>35</v>
      </c>
      <c r="B2213">
        <v>70</v>
      </c>
      <c r="C2213">
        <v>2</v>
      </c>
      <c r="D2213">
        <v>1</v>
      </c>
      <c r="E2213" t="s">
        <v>30</v>
      </c>
      <c r="F2213" t="s">
        <v>206</v>
      </c>
      <c r="G2213">
        <v>87</v>
      </c>
      <c r="H2213">
        <v>195</v>
      </c>
      <c r="I2213">
        <v>316</v>
      </c>
      <c r="J2213">
        <v>15099.88</v>
      </c>
      <c r="K2213">
        <v>11603.87</v>
      </c>
      <c r="L2213">
        <v>9757.9</v>
      </c>
      <c r="M2213">
        <v>5336.0321999999996</v>
      </c>
      <c r="N2213">
        <v>87</v>
      </c>
      <c r="O2213">
        <v>98</v>
      </c>
      <c r="P2213">
        <v>176</v>
      </c>
      <c r="Q2213">
        <v>8268.77</v>
      </c>
      <c r="R2213">
        <v>6258.35</v>
      </c>
      <c r="S2213">
        <v>4959.08</v>
      </c>
      <c r="T2213">
        <v>3092.8579</v>
      </c>
      <c r="U2213">
        <v>87</v>
      </c>
      <c r="V2213">
        <v>97</v>
      </c>
      <c r="W2213">
        <v>140</v>
      </c>
      <c r="X2213">
        <v>6831.11</v>
      </c>
      <c r="Y2213">
        <v>5345.52</v>
      </c>
      <c r="Z2213">
        <v>4798.82</v>
      </c>
      <c r="AA2213">
        <v>2243.1743000000001</v>
      </c>
      <c r="AB2213">
        <v>79</v>
      </c>
      <c r="AC2213">
        <v>86</v>
      </c>
      <c r="AD2213">
        <v>65</v>
      </c>
      <c r="AE2213">
        <v>86</v>
      </c>
      <c r="AF2213">
        <v>79</v>
      </c>
      <c r="AG2213">
        <v>86</v>
      </c>
      <c r="AH2213">
        <v>65</v>
      </c>
      <c r="AI2213">
        <v>86</v>
      </c>
      <c r="AJ2213">
        <v>79</v>
      </c>
      <c r="AK2213">
        <v>86</v>
      </c>
      <c r="AL2213">
        <v>65</v>
      </c>
      <c r="AM2213">
        <v>86</v>
      </c>
    </row>
    <row r="2214" spans="1:39" x14ac:dyDescent="0.15">
      <c r="A2214" t="s">
        <v>35</v>
      </c>
      <c r="B2214">
        <v>70</v>
      </c>
      <c r="C2214">
        <v>2</v>
      </c>
      <c r="D2214">
        <v>1</v>
      </c>
      <c r="E2214" t="s">
        <v>29</v>
      </c>
      <c r="F2214" t="s">
        <v>206</v>
      </c>
      <c r="G2214">
        <v>1279</v>
      </c>
      <c r="H2214">
        <v>2821</v>
      </c>
      <c r="I2214">
        <v>5103</v>
      </c>
      <c r="J2214">
        <v>233920.66</v>
      </c>
      <c r="K2214">
        <v>170820.1</v>
      </c>
      <c r="L2214">
        <v>146701.79</v>
      </c>
      <c r="M2214">
        <v>86280.917300000001</v>
      </c>
      <c r="N2214">
        <v>1279</v>
      </c>
      <c r="O2214">
        <v>1380</v>
      </c>
      <c r="P2214">
        <v>2913</v>
      </c>
      <c r="Q2214">
        <v>129139.52</v>
      </c>
      <c r="R2214">
        <v>89607.43</v>
      </c>
      <c r="S2214">
        <v>68795.429999999993</v>
      </c>
      <c r="T2214">
        <v>52124.4784</v>
      </c>
      <c r="U2214">
        <v>1279</v>
      </c>
      <c r="V2214">
        <v>1441</v>
      </c>
      <c r="W2214">
        <v>2190</v>
      </c>
      <c r="X2214">
        <v>104781.14</v>
      </c>
      <c r="Y2214">
        <v>81212.67</v>
      </c>
      <c r="Z2214">
        <v>77906.36</v>
      </c>
      <c r="AA2214">
        <v>34156.438900000001</v>
      </c>
      <c r="AB2214">
        <v>1223</v>
      </c>
      <c r="AC2214">
        <v>1271</v>
      </c>
      <c r="AD2214">
        <v>1027</v>
      </c>
      <c r="AE2214">
        <v>1237</v>
      </c>
      <c r="AF2214">
        <v>1223</v>
      </c>
      <c r="AG2214">
        <v>1271</v>
      </c>
      <c r="AH2214">
        <v>1027</v>
      </c>
      <c r="AI2214">
        <v>1237</v>
      </c>
      <c r="AJ2214">
        <v>1223</v>
      </c>
      <c r="AK2214">
        <v>1271</v>
      </c>
      <c r="AL2214">
        <v>1027</v>
      </c>
      <c r="AM2214">
        <v>1237</v>
      </c>
    </row>
    <row r="2215" spans="1:39" x14ac:dyDescent="0.15">
      <c r="A2215" t="s">
        <v>35</v>
      </c>
      <c r="B2215">
        <v>70</v>
      </c>
      <c r="C2215">
        <v>2</v>
      </c>
      <c r="D2215">
        <v>1</v>
      </c>
      <c r="E2215" t="s">
        <v>31</v>
      </c>
      <c r="F2215" t="s">
        <v>206</v>
      </c>
      <c r="G2215">
        <v>1</v>
      </c>
      <c r="H2215">
        <v>2</v>
      </c>
      <c r="I2215">
        <v>2</v>
      </c>
      <c r="J2215">
        <v>85.99</v>
      </c>
      <c r="K2215">
        <v>75.64</v>
      </c>
      <c r="L2215">
        <v>75.64</v>
      </c>
      <c r="M2215">
        <v>32.25</v>
      </c>
      <c r="N2215">
        <v>1</v>
      </c>
      <c r="O2215">
        <v>1</v>
      </c>
      <c r="P2215">
        <v>1</v>
      </c>
      <c r="Q2215">
        <v>49.99</v>
      </c>
      <c r="R2215">
        <v>49.99</v>
      </c>
      <c r="S2215">
        <v>49.99</v>
      </c>
      <c r="T2215">
        <v>23.98</v>
      </c>
      <c r="U2215">
        <v>1</v>
      </c>
      <c r="V2215">
        <v>1</v>
      </c>
      <c r="W2215">
        <v>1</v>
      </c>
      <c r="X2215">
        <v>36</v>
      </c>
      <c r="Y2215">
        <v>25.65</v>
      </c>
      <c r="Z2215">
        <v>25.65</v>
      </c>
      <c r="AA2215">
        <v>8.27</v>
      </c>
      <c r="AB2215">
        <v>0</v>
      </c>
      <c r="AC2215">
        <v>1</v>
      </c>
      <c r="AD2215">
        <v>1</v>
      </c>
      <c r="AE2215">
        <v>1</v>
      </c>
      <c r="AF2215">
        <v>0</v>
      </c>
      <c r="AG2215">
        <v>1</v>
      </c>
      <c r="AH2215">
        <v>1</v>
      </c>
      <c r="AI2215">
        <v>1</v>
      </c>
      <c r="AJ2215">
        <v>0</v>
      </c>
      <c r="AK2215">
        <v>1</v>
      </c>
      <c r="AL2215">
        <v>1</v>
      </c>
      <c r="AM2215">
        <v>1</v>
      </c>
    </row>
    <row r="2216" spans="1:39" x14ac:dyDescent="0.15">
      <c r="A2216" t="s">
        <v>35</v>
      </c>
      <c r="B2216">
        <v>70</v>
      </c>
      <c r="C2216">
        <v>2</v>
      </c>
      <c r="D2216">
        <v>1</v>
      </c>
      <c r="E2216" t="s">
        <v>32</v>
      </c>
      <c r="F2216" t="s">
        <v>206</v>
      </c>
      <c r="G2216">
        <v>33</v>
      </c>
      <c r="H2216">
        <v>80</v>
      </c>
      <c r="I2216">
        <v>135</v>
      </c>
      <c r="J2216">
        <v>6132.1</v>
      </c>
      <c r="K2216">
        <v>4350.71</v>
      </c>
      <c r="L2216">
        <v>3873.15</v>
      </c>
      <c r="M2216">
        <v>2291.9445999999998</v>
      </c>
      <c r="N2216">
        <v>33</v>
      </c>
      <c r="O2216">
        <v>37</v>
      </c>
      <c r="P2216">
        <v>62</v>
      </c>
      <c r="Q2216">
        <v>2831.52</v>
      </c>
      <c r="R2216">
        <v>1985.49</v>
      </c>
      <c r="S2216">
        <v>1563.25</v>
      </c>
      <c r="T2216">
        <v>1207.2629999999999</v>
      </c>
      <c r="U2216">
        <v>33</v>
      </c>
      <c r="V2216">
        <v>43</v>
      </c>
      <c r="W2216">
        <v>73</v>
      </c>
      <c r="X2216">
        <v>3300.58</v>
      </c>
      <c r="Y2216">
        <v>2365.2199999999998</v>
      </c>
      <c r="Z2216">
        <v>2309.9</v>
      </c>
      <c r="AA2216">
        <v>1084.6815999999999</v>
      </c>
      <c r="AB2216">
        <v>32</v>
      </c>
      <c r="AC2216">
        <v>33</v>
      </c>
      <c r="AD2216">
        <v>29</v>
      </c>
      <c r="AE2216">
        <v>33</v>
      </c>
      <c r="AF2216">
        <v>32</v>
      </c>
      <c r="AG2216">
        <v>33</v>
      </c>
      <c r="AH2216">
        <v>29</v>
      </c>
      <c r="AI2216">
        <v>33</v>
      </c>
      <c r="AJ2216">
        <v>32</v>
      </c>
      <c r="AK2216">
        <v>33</v>
      </c>
      <c r="AL2216">
        <v>29</v>
      </c>
      <c r="AM2216">
        <v>33</v>
      </c>
    </row>
    <row r="2217" spans="1:39" x14ac:dyDescent="0.15">
      <c r="A2217" t="s">
        <v>35</v>
      </c>
      <c r="B2217">
        <v>70</v>
      </c>
      <c r="C2217">
        <v>2</v>
      </c>
      <c r="D2217">
        <v>2</v>
      </c>
      <c r="E2217" t="s">
        <v>28</v>
      </c>
      <c r="F2217" t="s">
        <v>206</v>
      </c>
      <c r="G2217">
        <v>110</v>
      </c>
      <c r="H2217">
        <v>237</v>
      </c>
      <c r="I2217">
        <v>405</v>
      </c>
      <c r="J2217">
        <v>18850.16</v>
      </c>
      <c r="K2217">
        <v>14599</v>
      </c>
      <c r="L2217">
        <v>12195.24</v>
      </c>
      <c r="M2217">
        <v>6865.8774000000003</v>
      </c>
      <c r="N2217">
        <v>110</v>
      </c>
      <c r="O2217">
        <v>114</v>
      </c>
      <c r="P2217">
        <v>233</v>
      </c>
      <c r="Q2217">
        <v>10533.2</v>
      </c>
      <c r="R2217">
        <v>7839.36</v>
      </c>
      <c r="S2217">
        <v>5690.95</v>
      </c>
      <c r="T2217">
        <v>4110.8163000000004</v>
      </c>
      <c r="U2217">
        <v>110</v>
      </c>
      <c r="V2217">
        <v>123</v>
      </c>
      <c r="W2217">
        <v>172</v>
      </c>
      <c r="X2217">
        <v>8316.9599999999991</v>
      </c>
      <c r="Y2217">
        <v>6759.64</v>
      </c>
      <c r="Z2217">
        <v>6504.29</v>
      </c>
      <c r="AA2217">
        <v>2755.0610999999999</v>
      </c>
      <c r="AB2217">
        <v>109</v>
      </c>
      <c r="AC2217">
        <v>110</v>
      </c>
      <c r="AD2217">
        <v>79</v>
      </c>
      <c r="AE2217">
        <v>100</v>
      </c>
      <c r="AF2217">
        <v>109</v>
      </c>
      <c r="AG2217">
        <v>110</v>
      </c>
      <c r="AH2217">
        <v>79</v>
      </c>
      <c r="AI2217">
        <v>100</v>
      </c>
      <c r="AJ2217">
        <v>109</v>
      </c>
      <c r="AK2217">
        <v>110</v>
      </c>
      <c r="AL2217">
        <v>79</v>
      </c>
      <c r="AM2217">
        <v>100</v>
      </c>
    </row>
    <row r="2218" spans="1:39" x14ac:dyDescent="0.15">
      <c r="A2218" t="s">
        <v>35</v>
      </c>
      <c r="B2218">
        <v>70</v>
      </c>
      <c r="C2218">
        <v>2</v>
      </c>
      <c r="D2218">
        <v>2</v>
      </c>
      <c r="E2218" t="s">
        <v>30</v>
      </c>
      <c r="F2218" t="s">
        <v>206</v>
      </c>
      <c r="G2218">
        <v>13</v>
      </c>
      <c r="H2218">
        <v>30</v>
      </c>
      <c r="I2218">
        <v>58</v>
      </c>
      <c r="J2218">
        <v>2468.48</v>
      </c>
      <c r="K2218">
        <v>1834.24</v>
      </c>
      <c r="L2218">
        <v>1554.34</v>
      </c>
      <c r="M2218">
        <v>936.00750000000005</v>
      </c>
      <c r="N2218">
        <v>13</v>
      </c>
      <c r="O2218">
        <v>15</v>
      </c>
      <c r="P2218">
        <v>32</v>
      </c>
      <c r="Q2218">
        <v>1354.71</v>
      </c>
      <c r="R2218">
        <v>1020.52</v>
      </c>
      <c r="S2218">
        <v>740.62</v>
      </c>
      <c r="T2218">
        <v>552.51869999999997</v>
      </c>
      <c r="U2218">
        <v>13</v>
      </c>
      <c r="V2218">
        <v>15</v>
      </c>
      <c r="W2218">
        <v>26</v>
      </c>
      <c r="X2218">
        <v>1113.77</v>
      </c>
      <c r="Y2218">
        <v>813.72</v>
      </c>
      <c r="Z2218">
        <v>813.72</v>
      </c>
      <c r="AA2218">
        <v>383.48880000000003</v>
      </c>
      <c r="AB2218">
        <v>13</v>
      </c>
      <c r="AC2218">
        <v>13</v>
      </c>
      <c r="AD2218">
        <v>8</v>
      </c>
      <c r="AE2218">
        <v>11</v>
      </c>
      <c r="AF2218">
        <v>13</v>
      </c>
      <c r="AG2218">
        <v>13</v>
      </c>
      <c r="AH2218">
        <v>8</v>
      </c>
      <c r="AI2218">
        <v>11</v>
      </c>
      <c r="AJ2218">
        <v>13</v>
      </c>
      <c r="AK2218">
        <v>13</v>
      </c>
      <c r="AL2218">
        <v>8</v>
      </c>
      <c r="AM2218">
        <v>11</v>
      </c>
    </row>
    <row r="2219" spans="1:39" x14ac:dyDescent="0.15">
      <c r="A2219" t="s">
        <v>35</v>
      </c>
      <c r="B2219">
        <v>70</v>
      </c>
      <c r="C2219">
        <v>2</v>
      </c>
      <c r="D2219">
        <v>2</v>
      </c>
      <c r="E2219" t="s">
        <v>29</v>
      </c>
      <c r="F2219" t="s">
        <v>206</v>
      </c>
      <c r="G2219">
        <v>50</v>
      </c>
      <c r="H2219">
        <v>104</v>
      </c>
      <c r="I2219">
        <v>168</v>
      </c>
      <c r="J2219">
        <v>7968.01</v>
      </c>
      <c r="K2219">
        <v>6120.51</v>
      </c>
      <c r="L2219">
        <v>5204.25</v>
      </c>
      <c r="M2219">
        <v>2937.5785000000001</v>
      </c>
      <c r="N2219">
        <v>50</v>
      </c>
      <c r="O2219">
        <v>51</v>
      </c>
      <c r="P2219">
        <v>89</v>
      </c>
      <c r="Q2219">
        <v>4088.36</v>
      </c>
      <c r="R2219">
        <v>3043.09</v>
      </c>
      <c r="S2219">
        <v>2215.7800000000002</v>
      </c>
      <c r="T2219">
        <v>1606.2603999999999</v>
      </c>
      <c r="U2219">
        <v>50</v>
      </c>
      <c r="V2219">
        <v>53</v>
      </c>
      <c r="W2219">
        <v>79</v>
      </c>
      <c r="X2219">
        <v>3879.65</v>
      </c>
      <c r="Y2219">
        <v>3077.42</v>
      </c>
      <c r="Z2219">
        <v>2988.47</v>
      </c>
      <c r="AA2219">
        <v>1331.3181</v>
      </c>
      <c r="AB2219">
        <v>49</v>
      </c>
      <c r="AC2219">
        <v>50</v>
      </c>
      <c r="AD2219">
        <v>25</v>
      </c>
      <c r="AE2219">
        <v>49</v>
      </c>
      <c r="AF2219">
        <v>49</v>
      </c>
      <c r="AG2219">
        <v>50</v>
      </c>
      <c r="AH2219">
        <v>25</v>
      </c>
      <c r="AI2219">
        <v>49</v>
      </c>
      <c r="AJ2219">
        <v>49</v>
      </c>
      <c r="AK2219">
        <v>50</v>
      </c>
      <c r="AL2219">
        <v>25</v>
      </c>
      <c r="AM2219">
        <v>49</v>
      </c>
    </row>
    <row r="2220" spans="1:39" x14ac:dyDescent="0.15">
      <c r="A2220" t="s">
        <v>35</v>
      </c>
      <c r="B2220">
        <v>70</v>
      </c>
      <c r="C2220">
        <v>2</v>
      </c>
      <c r="D2220">
        <v>2</v>
      </c>
      <c r="E2220" t="s">
        <v>32</v>
      </c>
      <c r="F2220" t="s">
        <v>206</v>
      </c>
      <c r="G2220">
        <v>9</v>
      </c>
      <c r="H2220">
        <v>20</v>
      </c>
      <c r="I2220">
        <v>32</v>
      </c>
      <c r="J2220">
        <v>1752.2</v>
      </c>
      <c r="K2220">
        <v>1231.6199999999999</v>
      </c>
      <c r="L2220">
        <v>1128.23</v>
      </c>
      <c r="M2220">
        <v>609.54049999999995</v>
      </c>
      <c r="N2220">
        <v>9</v>
      </c>
      <c r="O2220">
        <v>9</v>
      </c>
      <c r="P2220">
        <v>16</v>
      </c>
      <c r="Q2220">
        <v>904.89</v>
      </c>
      <c r="R2220">
        <v>644.54999999999995</v>
      </c>
      <c r="S2220">
        <v>541.16</v>
      </c>
      <c r="T2220">
        <v>356.65050000000002</v>
      </c>
      <c r="U2220">
        <v>9</v>
      </c>
      <c r="V2220">
        <v>11</v>
      </c>
      <c r="W2220">
        <v>16</v>
      </c>
      <c r="X2220">
        <v>847.31</v>
      </c>
      <c r="Y2220">
        <v>587.07000000000005</v>
      </c>
      <c r="Z2220">
        <v>587.07000000000005</v>
      </c>
      <c r="AA2220">
        <v>252.89</v>
      </c>
      <c r="AB2220">
        <v>9</v>
      </c>
      <c r="AC2220">
        <v>9</v>
      </c>
      <c r="AD2220">
        <v>7</v>
      </c>
      <c r="AE2220">
        <v>9</v>
      </c>
      <c r="AF2220">
        <v>9</v>
      </c>
      <c r="AG2220">
        <v>9</v>
      </c>
      <c r="AH2220">
        <v>7</v>
      </c>
      <c r="AI2220">
        <v>9</v>
      </c>
      <c r="AJ2220">
        <v>9</v>
      </c>
      <c r="AK2220">
        <v>9</v>
      </c>
      <c r="AL2220">
        <v>7</v>
      </c>
      <c r="AM2220">
        <v>9</v>
      </c>
    </row>
    <row r="2221" spans="1:39" x14ac:dyDescent="0.15">
      <c r="A2221" t="s">
        <v>35</v>
      </c>
      <c r="B2221">
        <v>100</v>
      </c>
      <c r="C2221">
        <v>1</v>
      </c>
      <c r="D2221">
        <v>0</v>
      </c>
      <c r="E2221" t="s">
        <v>28</v>
      </c>
      <c r="F2221" t="s">
        <v>206</v>
      </c>
      <c r="G2221">
        <v>5537</v>
      </c>
      <c r="H2221">
        <v>5647</v>
      </c>
      <c r="I2221">
        <v>7496</v>
      </c>
      <c r="J2221">
        <v>312013.56</v>
      </c>
      <c r="K2221">
        <v>233415.14</v>
      </c>
      <c r="L2221">
        <v>221296.55</v>
      </c>
      <c r="M2221">
        <v>122312.167</v>
      </c>
      <c r="N2221">
        <v>1467</v>
      </c>
      <c r="O2221">
        <v>1490</v>
      </c>
      <c r="P2221">
        <v>2085</v>
      </c>
      <c r="Q2221">
        <v>89241.2</v>
      </c>
      <c r="R2221">
        <v>68163.39</v>
      </c>
      <c r="S2221">
        <v>62307.29</v>
      </c>
      <c r="T2221">
        <v>38172.4058</v>
      </c>
      <c r="U2221">
        <v>4070</v>
      </c>
      <c r="V2221">
        <v>4157</v>
      </c>
      <c r="W2221">
        <v>5411</v>
      </c>
      <c r="X2221">
        <v>222772.36</v>
      </c>
      <c r="Y2221">
        <v>165251.75</v>
      </c>
      <c r="Z2221">
        <v>158989.26</v>
      </c>
      <c r="AA2221">
        <v>84139.761199999994</v>
      </c>
      <c r="AB2221">
        <v>5455</v>
      </c>
      <c r="AC2221">
        <v>3679</v>
      </c>
      <c r="AD2221">
        <v>2803</v>
      </c>
      <c r="AE2221">
        <v>2189</v>
      </c>
      <c r="AF2221">
        <v>1453</v>
      </c>
      <c r="AG2221">
        <v>1390</v>
      </c>
      <c r="AH2221">
        <v>1108</v>
      </c>
      <c r="AI2221">
        <v>707</v>
      </c>
      <c r="AJ2221">
        <v>4002</v>
      </c>
      <c r="AK2221">
        <v>2289</v>
      </c>
      <c r="AL2221">
        <v>1695</v>
      </c>
      <c r="AM2221">
        <v>1482</v>
      </c>
    </row>
    <row r="2222" spans="1:39" x14ac:dyDescent="0.15">
      <c r="A2222" t="s">
        <v>35</v>
      </c>
      <c r="B2222">
        <v>100</v>
      </c>
      <c r="C2222">
        <v>1</v>
      </c>
      <c r="D2222">
        <v>0</v>
      </c>
      <c r="E2222" t="s">
        <v>30</v>
      </c>
      <c r="F2222" t="s">
        <v>206</v>
      </c>
      <c r="G2222">
        <v>8</v>
      </c>
      <c r="H2222">
        <v>8</v>
      </c>
      <c r="I2222">
        <v>13</v>
      </c>
      <c r="J2222">
        <v>424.9</v>
      </c>
      <c r="K2222">
        <v>309.27999999999997</v>
      </c>
      <c r="L2222">
        <v>309.27999999999997</v>
      </c>
      <c r="M2222">
        <v>165.51410000000001</v>
      </c>
      <c r="N2222">
        <v>1</v>
      </c>
      <c r="O2222">
        <v>1</v>
      </c>
      <c r="P2222">
        <v>1</v>
      </c>
      <c r="Q2222">
        <v>26</v>
      </c>
      <c r="R2222">
        <v>26</v>
      </c>
      <c r="S2222">
        <v>26</v>
      </c>
      <c r="T2222">
        <v>5.4741</v>
      </c>
      <c r="U2222">
        <v>7</v>
      </c>
      <c r="V2222">
        <v>7</v>
      </c>
      <c r="W2222">
        <v>12</v>
      </c>
      <c r="X2222">
        <v>398.9</v>
      </c>
      <c r="Y2222">
        <v>283.27999999999997</v>
      </c>
      <c r="Z2222">
        <v>283.27999999999997</v>
      </c>
      <c r="AA2222">
        <v>160.04</v>
      </c>
      <c r="AB2222">
        <v>8</v>
      </c>
      <c r="AC2222">
        <v>5</v>
      </c>
      <c r="AD2222">
        <v>2</v>
      </c>
      <c r="AE2222">
        <v>7</v>
      </c>
      <c r="AF2222">
        <v>1</v>
      </c>
      <c r="AG2222">
        <v>1</v>
      </c>
      <c r="AH2222">
        <v>1</v>
      </c>
      <c r="AI2222">
        <v>1</v>
      </c>
      <c r="AJ2222">
        <v>7</v>
      </c>
      <c r="AK2222">
        <v>4</v>
      </c>
      <c r="AL2222">
        <v>1</v>
      </c>
      <c r="AM2222">
        <v>6</v>
      </c>
    </row>
    <row r="2223" spans="1:39" x14ac:dyDescent="0.15">
      <c r="A2223" t="s">
        <v>35</v>
      </c>
      <c r="B2223">
        <v>100</v>
      </c>
      <c r="C2223">
        <v>1</v>
      </c>
      <c r="D2223">
        <v>0</v>
      </c>
      <c r="E2223" t="s">
        <v>29</v>
      </c>
      <c r="F2223" t="s">
        <v>206</v>
      </c>
      <c r="G2223">
        <v>30</v>
      </c>
      <c r="H2223">
        <v>31</v>
      </c>
      <c r="I2223">
        <v>40</v>
      </c>
      <c r="J2223">
        <v>1793.71</v>
      </c>
      <c r="K2223">
        <v>1289.58</v>
      </c>
      <c r="L2223">
        <v>1214</v>
      </c>
      <c r="M2223">
        <v>708.54280000000006</v>
      </c>
      <c r="N2223">
        <v>9</v>
      </c>
      <c r="O2223">
        <v>10</v>
      </c>
      <c r="P2223">
        <v>13</v>
      </c>
      <c r="Q2223">
        <v>537.89</v>
      </c>
      <c r="R2223">
        <v>386.82</v>
      </c>
      <c r="S2223">
        <v>327.43</v>
      </c>
      <c r="T2223">
        <v>258.10570000000001</v>
      </c>
      <c r="U2223">
        <v>21</v>
      </c>
      <c r="V2223">
        <v>21</v>
      </c>
      <c r="W2223">
        <v>27</v>
      </c>
      <c r="X2223">
        <v>1255.82</v>
      </c>
      <c r="Y2223">
        <v>902.76</v>
      </c>
      <c r="Z2223">
        <v>886.57</v>
      </c>
      <c r="AA2223">
        <v>450.43709999999999</v>
      </c>
      <c r="AB2223">
        <v>30</v>
      </c>
      <c r="AC2223">
        <v>17</v>
      </c>
      <c r="AD2223">
        <v>16</v>
      </c>
      <c r="AE2223">
        <v>13</v>
      </c>
      <c r="AF2223">
        <v>9</v>
      </c>
      <c r="AG2223">
        <v>9</v>
      </c>
      <c r="AH2223">
        <v>9</v>
      </c>
      <c r="AI2223">
        <v>4</v>
      </c>
      <c r="AJ2223">
        <v>21</v>
      </c>
      <c r="AK2223">
        <v>8</v>
      </c>
      <c r="AL2223">
        <v>7</v>
      </c>
      <c r="AM2223">
        <v>9</v>
      </c>
    </row>
    <row r="2224" spans="1:39" x14ac:dyDescent="0.15">
      <c r="A2224" t="s">
        <v>35</v>
      </c>
      <c r="B2224">
        <v>100</v>
      </c>
      <c r="C2224">
        <v>1</v>
      </c>
      <c r="D2224">
        <v>0</v>
      </c>
      <c r="E2224" t="s">
        <v>32</v>
      </c>
      <c r="F2224" t="s">
        <v>206</v>
      </c>
      <c r="G2224">
        <v>293</v>
      </c>
      <c r="H2224">
        <v>300</v>
      </c>
      <c r="I2224">
        <v>457</v>
      </c>
      <c r="J2224">
        <v>20835.78</v>
      </c>
      <c r="K2224">
        <v>13934.94</v>
      </c>
      <c r="L2224">
        <v>13483.92</v>
      </c>
      <c r="M2224">
        <v>7946.8544000000002</v>
      </c>
      <c r="N2224">
        <v>65</v>
      </c>
      <c r="O2224">
        <v>65</v>
      </c>
      <c r="P2224">
        <v>96</v>
      </c>
      <c r="Q2224">
        <v>4598.24</v>
      </c>
      <c r="R2224">
        <v>3126.01</v>
      </c>
      <c r="S2224">
        <v>2792.71</v>
      </c>
      <c r="T2224">
        <v>1943.4516000000001</v>
      </c>
      <c r="U2224">
        <v>228</v>
      </c>
      <c r="V2224">
        <v>235</v>
      </c>
      <c r="W2224">
        <v>361</v>
      </c>
      <c r="X2224">
        <v>16237.54</v>
      </c>
      <c r="Y2224">
        <v>10808.93</v>
      </c>
      <c r="Z2224">
        <v>10691.21</v>
      </c>
      <c r="AA2224">
        <v>6003.4027999999998</v>
      </c>
      <c r="AB2224">
        <v>291</v>
      </c>
      <c r="AC2224">
        <v>184</v>
      </c>
      <c r="AD2224">
        <v>149</v>
      </c>
      <c r="AE2224">
        <v>164</v>
      </c>
      <c r="AF2224">
        <v>64</v>
      </c>
      <c r="AG2224">
        <v>58</v>
      </c>
      <c r="AH2224">
        <v>56</v>
      </c>
      <c r="AI2224">
        <v>46</v>
      </c>
      <c r="AJ2224">
        <v>227</v>
      </c>
      <c r="AK2224">
        <v>126</v>
      </c>
      <c r="AL2224">
        <v>93</v>
      </c>
      <c r="AM2224">
        <v>118</v>
      </c>
    </row>
    <row r="2225" spans="1:39" x14ac:dyDescent="0.15">
      <c r="A2225" t="s">
        <v>35</v>
      </c>
      <c r="B2225">
        <v>100</v>
      </c>
      <c r="C2225">
        <v>1</v>
      </c>
      <c r="D2225">
        <v>1</v>
      </c>
      <c r="E2225" t="s">
        <v>28</v>
      </c>
      <c r="F2225" t="s">
        <v>206</v>
      </c>
      <c r="G2225">
        <v>18927</v>
      </c>
      <c r="H2225">
        <v>19493</v>
      </c>
      <c r="I2225">
        <v>27302</v>
      </c>
      <c r="J2225">
        <v>1128968.44</v>
      </c>
      <c r="K2225">
        <v>852342.68</v>
      </c>
      <c r="L2225">
        <v>801252.77</v>
      </c>
      <c r="M2225">
        <v>437505.4252</v>
      </c>
      <c r="N2225">
        <v>8557</v>
      </c>
      <c r="O2225">
        <v>8745</v>
      </c>
      <c r="P2225">
        <v>13439</v>
      </c>
      <c r="Q2225">
        <v>547293.55000000005</v>
      </c>
      <c r="R2225">
        <v>400412.17</v>
      </c>
      <c r="S2225">
        <v>377335.79</v>
      </c>
      <c r="T2225">
        <v>230018.9149</v>
      </c>
      <c r="U2225">
        <v>10370</v>
      </c>
      <c r="V2225">
        <v>10748</v>
      </c>
      <c r="W2225">
        <v>13863</v>
      </c>
      <c r="X2225">
        <v>581674.89</v>
      </c>
      <c r="Y2225">
        <v>451930.51</v>
      </c>
      <c r="Z2225">
        <v>423916.98</v>
      </c>
      <c r="AA2225">
        <v>207486.51029999999</v>
      </c>
      <c r="AB2225">
        <v>17996</v>
      </c>
      <c r="AC2225">
        <v>17523</v>
      </c>
      <c r="AD2225">
        <v>12071</v>
      </c>
      <c r="AE2225">
        <v>16105</v>
      </c>
      <c r="AF2225">
        <v>8279</v>
      </c>
      <c r="AG2225">
        <v>8351</v>
      </c>
      <c r="AH2225">
        <v>6522</v>
      </c>
      <c r="AI2225">
        <v>7553</v>
      </c>
      <c r="AJ2225">
        <v>9717</v>
      </c>
      <c r="AK2225">
        <v>9172</v>
      </c>
      <c r="AL2225">
        <v>5549</v>
      </c>
      <c r="AM2225">
        <v>8552</v>
      </c>
    </row>
    <row r="2226" spans="1:39" x14ac:dyDescent="0.15">
      <c r="A2226" t="s">
        <v>35</v>
      </c>
      <c r="B2226">
        <v>100</v>
      </c>
      <c r="C2226">
        <v>1</v>
      </c>
      <c r="D2226">
        <v>1</v>
      </c>
      <c r="E2226" t="s">
        <v>30</v>
      </c>
      <c r="F2226" t="s">
        <v>206</v>
      </c>
      <c r="G2226">
        <v>1928</v>
      </c>
      <c r="H2226">
        <v>1986</v>
      </c>
      <c r="I2226">
        <v>2729</v>
      </c>
      <c r="J2226">
        <v>114632.03</v>
      </c>
      <c r="K2226">
        <v>86856.18</v>
      </c>
      <c r="L2226">
        <v>81262.13</v>
      </c>
      <c r="M2226">
        <v>43881.379000000001</v>
      </c>
      <c r="N2226">
        <v>819</v>
      </c>
      <c r="O2226">
        <v>839</v>
      </c>
      <c r="P2226">
        <v>1244</v>
      </c>
      <c r="Q2226">
        <v>51459.64</v>
      </c>
      <c r="R2226">
        <v>37074.76</v>
      </c>
      <c r="S2226">
        <v>34435.839999999997</v>
      </c>
      <c r="T2226">
        <v>21684.165300000001</v>
      </c>
      <c r="U2226">
        <v>1109</v>
      </c>
      <c r="V2226">
        <v>1147</v>
      </c>
      <c r="W2226">
        <v>1485</v>
      </c>
      <c r="X2226">
        <v>63172.39</v>
      </c>
      <c r="Y2226">
        <v>49781.42</v>
      </c>
      <c r="Z2226">
        <v>46826.29</v>
      </c>
      <c r="AA2226">
        <v>22197.2137</v>
      </c>
      <c r="AB2226">
        <v>1813</v>
      </c>
      <c r="AC2226">
        <v>1859</v>
      </c>
      <c r="AD2226">
        <v>1139</v>
      </c>
      <c r="AE2226">
        <v>1881</v>
      </c>
      <c r="AF2226">
        <v>778</v>
      </c>
      <c r="AG2226">
        <v>806</v>
      </c>
      <c r="AH2226">
        <v>606</v>
      </c>
      <c r="AI2226">
        <v>805</v>
      </c>
      <c r="AJ2226">
        <v>1035</v>
      </c>
      <c r="AK2226">
        <v>1053</v>
      </c>
      <c r="AL2226">
        <v>533</v>
      </c>
      <c r="AM2226">
        <v>1076</v>
      </c>
    </row>
    <row r="2227" spans="1:39" x14ac:dyDescent="0.15">
      <c r="A2227" t="s">
        <v>35</v>
      </c>
      <c r="B2227">
        <v>100</v>
      </c>
      <c r="C2227">
        <v>1</v>
      </c>
      <c r="D2227">
        <v>1</v>
      </c>
      <c r="E2227" t="s">
        <v>29</v>
      </c>
      <c r="F2227" t="s">
        <v>206</v>
      </c>
      <c r="G2227">
        <v>19620</v>
      </c>
      <c r="H2227">
        <v>20243</v>
      </c>
      <c r="I2227">
        <v>28712</v>
      </c>
      <c r="J2227">
        <v>1211578.8</v>
      </c>
      <c r="K2227">
        <v>883722.43</v>
      </c>
      <c r="L2227">
        <v>827680.64</v>
      </c>
      <c r="M2227">
        <v>456388.23090000002</v>
      </c>
      <c r="N2227">
        <v>7373</v>
      </c>
      <c r="O2227">
        <v>7561</v>
      </c>
      <c r="P2227">
        <v>11906</v>
      </c>
      <c r="Q2227">
        <v>487742.71</v>
      </c>
      <c r="R2227">
        <v>340994.35</v>
      </c>
      <c r="S2227">
        <v>318445.34999999998</v>
      </c>
      <c r="T2227">
        <v>203150.4186</v>
      </c>
      <c r="U2227">
        <v>12247</v>
      </c>
      <c r="V2227">
        <v>12682</v>
      </c>
      <c r="W2227">
        <v>16806</v>
      </c>
      <c r="X2227">
        <v>723836.09</v>
      </c>
      <c r="Y2227">
        <v>542728.07999999996</v>
      </c>
      <c r="Z2227">
        <v>509235.29</v>
      </c>
      <c r="AA2227">
        <v>253237.81229999999</v>
      </c>
      <c r="AB2227">
        <v>18804</v>
      </c>
      <c r="AC2227">
        <v>19026</v>
      </c>
      <c r="AD2227">
        <v>13231</v>
      </c>
      <c r="AE2227">
        <v>18751</v>
      </c>
      <c r="AF2227">
        <v>7053</v>
      </c>
      <c r="AG2227">
        <v>7258</v>
      </c>
      <c r="AH2227">
        <v>5811</v>
      </c>
      <c r="AI2227">
        <v>7086</v>
      </c>
      <c r="AJ2227">
        <v>11751</v>
      </c>
      <c r="AK2227">
        <v>11768</v>
      </c>
      <c r="AL2227">
        <v>7420</v>
      </c>
      <c r="AM2227">
        <v>11665</v>
      </c>
    </row>
    <row r="2228" spans="1:39" x14ac:dyDescent="0.15">
      <c r="A2228" t="s">
        <v>35</v>
      </c>
      <c r="B2228">
        <v>100</v>
      </c>
      <c r="C2228">
        <v>1</v>
      </c>
      <c r="D2228">
        <v>1</v>
      </c>
      <c r="E2228" t="s">
        <v>32</v>
      </c>
      <c r="F2228" t="s">
        <v>206</v>
      </c>
      <c r="G2228">
        <v>240</v>
      </c>
      <c r="H2228">
        <v>250</v>
      </c>
      <c r="I2228">
        <v>370</v>
      </c>
      <c r="J2228">
        <v>17152.84</v>
      </c>
      <c r="K2228">
        <v>11991.35</v>
      </c>
      <c r="L2228">
        <v>11589.25</v>
      </c>
      <c r="M2228">
        <v>6140.9539999999997</v>
      </c>
      <c r="N2228">
        <v>71</v>
      </c>
      <c r="O2228">
        <v>75</v>
      </c>
      <c r="P2228">
        <v>113</v>
      </c>
      <c r="Q2228">
        <v>4927.08</v>
      </c>
      <c r="R2228">
        <v>3494.98</v>
      </c>
      <c r="S2228">
        <v>3296.06</v>
      </c>
      <c r="T2228">
        <v>1945.3000999999999</v>
      </c>
      <c r="U2228">
        <v>169</v>
      </c>
      <c r="V2228">
        <v>175</v>
      </c>
      <c r="W2228">
        <v>257</v>
      </c>
      <c r="X2228">
        <v>12225.76</v>
      </c>
      <c r="Y2228">
        <v>8496.3700000000008</v>
      </c>
      <c r="Z2228">
        <v>8293.19</v>
      </c>
      <c r="AA2228">
        <v>4195.6539000000002</v>
      </c>
      <c r="AB2228">
        <v>232</v>
      </c>
      <c r="AC2228">
        <v>212</v>
      </c>
      <c r="AD2228">
        <v>133</v>
      </c>
      <c r="AE2228">
        <v>206</v>
      </c>
      <c r="AF2228">
        <v>70</v>
      </c>
      <c r="AG2228">
        <v>66</v>
      </c>
      <c r="AH2228">
        <v>53</v>
      </c>
      <c r="AI2228">
        <v>63</v>
      </c>
      <c r="AJ2228">
        <v>162</v>
      </c>
      <c r="AK2228">
        <v>146</v>
      </c>
      <c r="AL2228">
        <v>80</v>
      </c>
      <c r="AM2228">
        <v>143</v>
      </c>
    </row>
    <row r="2229" spans="1:39" x14ac:dyDescent="0.15">
      <c r="A2229" t="s">
        <v>35</v>
      </c>
      <c r="B2229">
        <v>100</v>
      </c>
      <c r="C2229">
        <v>1</v>
      </c>
      <c r="D2229">
        <v>2</v>
      </c>
      <c r="E2229" t="s">
        <v>28</v>
      </c>
      <c r="F2229" t="s">
        <v>206</v>
      </c>
      <c r="G2229">
        <v>6650</v>
      </c>
      <c r="H2229">
        <v>6774</v>
      </c>
      <c r="I2229">
        <v>9083</v>
      </c>
      <c r="J2229">
        <v>384805.56</v>
      </c>
      <c r="K2229">
        <v>291519.55</v>
      </c>
      <c r="L2229">
        <v>279416.01</v>
      </c>
      <c r="M2229">
        <v>145245.27559999999</v>
      </c>
      <c r="N2229">
        <v>2125</v>
      </c>
      <c r="O2229">
        <v>2150</v>
      </c>
      <c r="P2229">
        <v>3124</v>
      </c>
      <c r="Q2229">
        <v>136110.32</v>
      </c>
      <c r="R2229">
        <v>101212.54</v>
      </c>
      <c r="S2229">
        <v>93119.55</v>
      </c>
      <c r="T2229">
        <v>54515.464</v>
      </c>
      <c r="U2229">
        <v>4525</v>
      </c>
      <c r="V2229">
        <v>4624</v>
      </c>
      <c r="W2229">
        <v>5959</v>
      </c>
      <c r="X2229">
        <v>248695.24</v>
      </c>
      <c r="Y2229">
        <v>190307.01</v>
      </c>
      <c r="Z2229">
        <v>186296.46</v>
      </c>
      <c r="AA2229">
        <v>90729.811600000001</v>
      </c>
      <c r="AB2229">
        <v>6415</v>
      </c>
      <c r="AC2229">
        <v>5525</v>
      </c>
      <c r="AD2229">
        <v>2653</v>
      </c>
      <c r="AE2229">
        <v>5103</v>
      </c>
      <c r="AF2229">
        <v>2044</v>
      </c>
      <c r="AG2229">
        <v>2077</v>
      </c>
      <c r="AH2229">
        <v>1315</v>
      </c>
      <c r="AI2229">
        <v>1843</v>
      </c>
      <c r="AJ2229">
        <v>4371</v>
      </c>
      <c r="AK2229">
        <v>3448</v>
      </c>
      <c r="AL2229">
        <v>1338</v>
      </c>
      <c r="AM2229">
        <v>3260</v>
      </c>
    </row>
    <row r="2230" spans="1:39" x14ac:dyDescent="0.15">
      <c r="A2230" t="s">
        <v>35</v>
      </c>
      <c r="B2230">
        <v>100</v>
      </c>
      <c r="C2230">
        <v>1</v>
      </c>
      <c r="D2230">
        <v>2</v>
      </c>
      <c r="E2230" t="s">
        <v>30</v>
      </c>
      <c r="F2230" t="s">
        <v>206</v>
      </c>
      <c r="G2230">
        <v>779</v>
      </c>
      <c r="H2230">
        <v>795</v>
      </c>
      <c r="I2230">
        <v>1024</v>
      </c>
      <c r="J2230">
        <v>44176.49</v>
      </c>
      <c r="K2230">
        <v>34468.6</v>
      </c>
      <c r="L2230">
        <v>33208.07</v>
      </c>
      <c r="M2230">
        <v>15977.708000000001</v>
      </c>
      <c r="N2230">
        <v>230</v>
      </c>
      <c r="O2230">
        <v>235</v>
      </c>
      <c r="P2230">
        <v>320</v>
      </c>
      <c r="Q2230">
        <v>14520.84</v>
      </c>
      <c r="R2230">
        <v>11015.62</v>
      </c>
      <c r="S2230">
        <v>10435.11</v>
      </c>
      <c r="T2230">
        <v>5462.9135999999999</v>
      </c>
      <c r="U2230">
        <v>549</v>
      </c>
      <c r="V2230">
        <v>560</v>
      </c>
      <c r="W2230">
        <v>704</v>
      </c>
      <c r="X2230">
        <v>29655.65</v>
      </c>
      <c r="Y2230">
        <v>23452.98</v>
      </c>
      <c r="Z2230">
        <v>22772.959999999999</v>
      </c>
      <c r="AA2230">
        <v>10514.794400000001</v>
      </c>
      <c r="AB2230">
        <v>736</v>
      </c>
      <c r="AC2230">
        <v>659</v>
      </c>
      <c r="AD2230">
        <v>288</v>
      </c>
      <c r="AE2230">
        <v>754</v>
      </c>
      <c r="AF2230">
        <v>216</v>
      </c>
      <c r="AG2230">
        <v>215</v>
      </c>
      <c r="AH2230">
        <v>134</v>
      </c>
      <c r="AI2230">
        <v>226</v>
      </c>
      <c r="AJ2230">
        <v>520</v>
      </c>
      <c r="AK2230">
        <v>444</v>
      </c>
      <c r="AL2230">
        <v>154</v>
      </c>
      <c r="AM2230">
        <v>528</v>
      </c>
    </row>
    <row r="2231" spans="1:39" x14ac:dyDescent="0.15">
      <c r="A2231" t="s">
        <v>35</v>
      </c>
      <c r="B2231">
        <v>100</v>
      </c>
      <c r="C2231">
        <v>1</v>
      </c>
      <c r="D2231">
        <v>2</v>
      </c>
      <c r="E2231" t="s">
        <v>29</v>
      </c>
      <c r="F2231" t="s">
        <v>206</v>
      </c>
      <c r="G2231">
        <v>1957</v>
      </c>
      <c r="H2231">
        <v>1997</v>
      </c>
      <c r="I2231">
        <v>2797</v>
      </c>
      <c r="J2231">
        <v>120159.9</v>
      </c>
      <c r="K2231">
        <v>86372.99</v>
      </c>
      <c r="L2231">
        <v>82434.63</v>
      </c>
      <c r="M2231">
        <v>44870.684000000001</v>
      </c>
      <c r="N2231">
        <v>588</v>
      </c>
      <c r="O2231">
        <v>594</v>
      </c>
      <c r="P2231">
        <v>879</v>
      </c>
      <c r="Q2231">
        <v>39768.79</v>
      </c>
      <c r="R2231">
        <v>27878.68</v>
      </c>
      <c r="S2231">
        <v>25254.79</v>
      </c>
      <c r="T2231">
        <v>15424.5352</v>
      </c>
      <c r="U2231">
        <v>1369</v>
      </c>
      <c r="V2231">
        <v>1403</v>
      </c>
      <c r="W2231">
        <v>1918</v>
      </c>
      <c r="X2231">
        <v>80391.11</v>
      </c>
      <c r="Y2231">
        <v>58494.31</v>
      </c>
      <c r="Z2231">
        <v>57179.839999999997</v>
      </c>
      <c r="AA2231">
        <v>29446.148799999999</v>
      </c>
      <c r="AB2231">
        <v>1880</v>
      </c>
      <c r="AC2231">
        <v>1793</v>
      </c>
      <c r="AD2231">
        <v>811</v>
      </c>
      <c r="AE2231">
        <v>1884</v>
      </c>
      <c r="AF2231">
        <v>563</v>
      </c>
      <c r="AG2231">
        <v>566</v>
      </c>
      <c r="AH2231">
        <v>375</v>
      </c>
      <c r="AI2231">
        <v>572</v>
      </c>
      <c r="AJ2231">
        <v>1317</v>
      </c>
      <c r="AK2231">
        <v>1227</v>
      </c>
      <c r="AL2231">
        <v>436</v>
      </c>
      <c r="AM2231">
        <v>1312</v>
      </c>
    </row>
    <row r="2232" spans="1:39" x14ac:dyDescent="0.15">
      <c r="A2232" t="s">
        <v>35</v>
      </c>
      <c r="B2232">
        <v>100</v>
      </c>
      <c r="C2232">
        <v>1</v>
      </c>
      <c r="D2232">
        <v>2</v>
      </c>
      <c r="E2232" t="s">
        <v>32</v>
      </c>
      <c r="F2232" t="s">
        <v>206</v>
      </c>
      <c r="G2232">
        <v>150</v>
      </c>
      <c r="H2232">
        <v>156</v>
      </c>
      <c r="I2232">
        <v>255</v>
      </c>
      <c r="J2232">
        <v>10996.93</v>
      </c>
      <c r="K2232">
        <v>7466.23</v>
      </c>
      <c r="L2232">
        <v>7192.96</v>
      </c>
      <c r="M2232">
        <v>4159.1875</v>
      </c>
      <c r="N2232">
        <v>39</v>
      </c>
      <c r="O2232">
        <v>40</v>
      </c>
      <c r="P2232">
        <v>65</v>
      </c>
      <c r="Q2232">
        <v>2563.54</v>
      </c>
      <c r="R2232">
        <v>1856.51</v>
      </c>
      <c r="S2232">
        <v>1645.03</v>
      </c>
      <c r="T2232">
        <v>949.87779999999998</v>
      </c>
      <c r="U2232">
        <v>111</v>
      </c>
      <c r="V2232">
        <v>116</v>
      </c>
      <c r="W2232">
        <v>190</v>
      </c>
      <c r="X2232">
        <v>8433.39</v>
      </c>
      <c r="Y2232">
        <v>5609.72</v>
      </c>
      <c r="Z2232">
        <v>5547.93</v>
      </c>
      <c r="AA2232">
        <v>3209.3096999999998</v>
      </c>
      <c r="AB2232">
        <v>147</v>
      </c>
      <c r="AC2232">
        <v>117</v>
      </c>
      <c r="AD2232">
        <v>64</v>
      </c>
      <c r="AE2232">
        <v>114</v>
      </c>
      <c r="AF2232">
        <v>39</v>
      </c>
      <c r="AG2232">
        <v>35</v>
      </c>
      <c r="AH2232">
        <v>25</v>
      </c>
      <c r="AI2232">
        <v>33</v>
      </c>
      <c r="AJ2232">
        <v>108</v>
      </c>
      <c r="AK2232">
        <v>82</v>
      </c>
      <c r="AL2232">
        <v>39</v>
      </c>
      <c r="AM2232">
        <v>81</v>
      </c>
    </row>
    <row r="2233" spans="1:39" x14ac:dyDescent="0.15">
      <c r="A2233" t="s">
        <v>35</v>
      </c>
      <c r="B2233">
        <v>100</v>
      </c>
      <c r="C2233">
        <v>2</v>
      </c>
      <c r="D2233">
        <v>0</v>
      </c>
      <c r="E2233" t="s">
        <v>28</v>
      </c>
      <c r="F2233" t="s">
        <v>206</v>
      </c>
      <c r="G2233">
        <v>16</v>
      </c>
      <c r="H2233">
        <v>32</v>
      </c>
      <c r="I2233">
        <v>37</v>
      </c>
      <c r="J2233">
        <v>1314.64</v>
      </c>
      <c r="K2233">
        <v>885.65</v>
      </c>
      <c r="L2233">
        <v>577.77</v>
      </c>
      <c r="M2233">
        <v>640.74559999999997</v>
      </c>
      <c r="N2233">
        <v>16</v>
      </c>
      <c r="O2233">
        <v>16</v>
      </c>
      <c r="P2233">
        <v>20</v>
      </c>
      <c r="Q2233">
        <v>734.8</v>
      </c>
      <c r="R2233">
        <v>480.8</v>
      </c>
      <c r="S2233">
        <v>172.92</v>
      </c>
      <c r="T2233">
        <v>357.29669999999999</v>
      </c>
      <c r="U2233">
        <v>16</v>
      </c>
      <c r="V2233">
        <v>16</v>
      </c>
      <c r="W2233">
        <v>17</v>
      </c>
      <c r="X2233">
        <v>579.84</v>
      </c>
      <c r="Y2233">
        <v>404.85</v>
      </c>
      <c r="Z2233">
        <v>404.85</v>
      </c>
      <c r="AA2233">
        <v>283.44889999999998</v>
      </c>
      <c r="AB2233">
        <v>16</v>
      </c>
      <c r="AC2233">
        <v>16</v>
      </c>
      <c r="AD2233">
        <v>14</v>
      </c>
      <c r="AE2233">
        <v>12</v>
      </c>
      <c r="AF2233">
        <v>16</v>
      </c>
      <c r="AG2233">
        <v>16</v>
      </c>
      <c r="AH2233">
        <v>14</v>
      </c>
      <c r="AI2233">
        <v>12</v>
      </c>
      <c r="AJ2233">
        <v>16</v>
      </c>
      <c r="AK2233">
        <v>16</v>
      </c>
      <c r="AL2233">
        <v>14</v>
      </c>
      <c r="AM2233">
        <v>12</v>
      </c>
    </row>
    <row r="2234" spans="1:39" x14ac:dyDescent="0.15">
      <c r="A2234" t="s">
        <v>35</v>
      </c>
      <c r="B2234">
        <v>100</v>
      </c>
      <c r="C2234">
        <v>2</v>
      </c>
      <c r="D2234">
        <v>1</v>
      </c>
      <c r="E2234" t="s">
        <v>28</v>
      </c>
      <c r="F2234" t="s">
        <v>206</v>
      </c>
      <c r="G2234">
        <v>99</v>
      </c>
      <c r="H2234">
        <v>203</v>
      </c>
      <c r="I2234">
        <v>253</v>
      </c>
      <c r="J2234">
        <v>8073.71</v>
      </c>
      <c r="K2234">
        <v>5677.37</v>
      </c>
      <c r="L2234">
        <v>4929.5</v>
      </c>
      <c r="M2234">
        <v>3627.8616999999999</v>
      </c>
      <c r="N2234">
        <v>99</v>
      </c>
      <c r="O2234">
        <v>101</v>
      </c>
      <c r="P2234">
        <v>135</v>
      </c>
      <c r="Q2234">
        <v>4470.74</v>
      </c>
      <c r="R2234">
        <v>3094.85</v>
      </c>
      <c r="S2234">
        <v>2549.8000000000002</v>
      </c>
      <c r="T2234">
        <v>2093.5823999999998</v>
      </c>
      <c r="U2234">
        <v>99</v>
      </c>
      <c r="V2234">
        <v>102</v>
      </c>
      <c r="W2234">
        <v>118</v>
      </c>
      <c r="X2234">
        <v>3602.97</v>
      </c>
      <c r="Y2234">
        <v>2582.52</v>
      </c>
      <c r="Z2234">
        <v>2379.6999999999998</v>
      </c>
      <c r="AA2234">
        <v>1534.2792999999999</v>
      </c>
      <c r="AB2234">
        <v>96</v>
      </c>
      <c r="AC2234">
        <v>96</v>
      </c>
      <c r="AD2234">
        <v>70</v>
      </c>
      <c r="AE2234">
        <v>94</v>
      </c>
      <c r="AF2234">
        <v>96</v>
      </c>
      <c r="AG2234">
        <v>96</v>
      </c>
      <c r="AH2234">
        <v>70</v>
      </c>
      <c r="AI2234">
        <v>94</v>
      </c>
      <c r="AJ2234">
        <v>96</v>
      </c>
      <c r="AK2234">
        <v>96</v>
      </c>
      <c r="AL2234">
        <v>70</v>
      </c>
      <c r="AM2234">
        <v>94</v>
      </c>
    </row>
    <row r="2235" spans="1:39" x14ac:dyDescent="0.15">
      <c r="A2235" t="s">
        <v>35</v>
      </c>
      <c r="B2235">
        <v>100</v>
      </c>
      <c r="C2235">
        <v>2</v>
      </c>
      <c r="D2235">
        <v>1</v>
      </c>
      <c r="E2235" t="s">
        <v>30</v>
      </c>
      <c r="F2235" t="s">
        <v>206</v>
      </c>
      <c r="G2235">
        <v>11</v>
      </c>
      <c r="H2235">
        <v>23</v>
      </c>
      <c r="I2235">
        <v>23</v>
      </c>
      <c r="J2235">
        <v>860.81</v>
      </c>
      <c r="K2235">
        <v>611.46</v>
      </c>
      <c r="L2235">
        <v>545.77</v>
      </c>
      <c r="M2235">
        <v>358.44260000000003</v>
      </c>
      <c r="N2235">
        <v>11</v>
      </c>
      <c r="O2235">
        <v>11</v>
      </c>
      <c r="P2235">
        <v>11</v>
      </c>
      <c r="Q2235">
        <v>399.89</v>
      </c>
      <c r="R2235">
        <v>251.59</v>
      </c>
      <c r="S2235">
        <v>203.61</v>
      </c>
      <c r="T2235">
        <v>199.67939999999999</v>
      </c>
      <c r="U2235">
        <v>11</v>
      </c>
      <c r="V2235">
        <v>12</v>
      </c>
      <c r="W2235">
        <v>12</v>
      </c>
      <c r="X2235">
        <v>460.92</v>
      </c>
      <c r="Y2235">
        <v>359.87</v>
      </c>
      <c r="Z2235">
        <v>342.16</v>
      </c>
      <c r="AA2235">
        <v>158.76320000000001</v>
      </c>
      <c r="AB2235">
        <v>11</v>
      </c>
      <c r="AC2235">
        <v>11</v>
      </c>
      <c r="AD2235">
        <v>10</v>
      </c>
      <c r="AE2235">
        <v>10</v>
      </c>
      <c r="AF2235">
        <v>11</v>
      </c>
      <c r="AG2235">
        <v>11</v>
      </c>
      <c r="AH2235">
        <v>10</v>
      </c>
      <c r="AI2235">
        <v>10</v>
      </c>
      <c r="AJ2235">
        <v>11</v>
      </c>
      <c r="AK2235">
        <v>11</v>
      </c>
      <c r="AL2235">
        <v>10</v>
      </c>
      <c r="AM2235">
        <v>10</v>
      </c>
    </row>
    <row r="2236" spans="1:39" x14ac:dyDescent="0.15">
      <c r="A2236" t="s">
        <v>35</v>
      </c>
      <c r="B2236">
        <v>100</v>
      </c>
      <c r="C2236">
        <v>2</v>
      </c>
      <c r="D2236">
        <v>1</v>
      </c>
      <c r="E2236" t="s">
        <v>29</v>
      </c>
      <c r="F2236" t="s">
        <v>206</v>
      </c>
      <c r="G2236">
        <v>161</v>
      </c>
      <c r="H2236">
        <v>329</v>
      </c>
      <c r="I2236">
        <v>402</v>
      </c>
      <c r="J2236">
        <v>13635.69</v>
      </c>
      <c r="K2236">
        <v>8797.02</v>
      </c>
      <c r="L2236">
        <v>7817.6</v>
      </c>
      <c r="M2236">
        <v>6103.2415000000001</v>
      </c>
      <c r="N2236">
        <v>161</v>
      </c>
      <c r="O2236">
        <v>165</v>
      </c>
      <c r="P2236">
        <v>215</v>
      </c>
      <c r="Q2236">
        <v>7395.97</v>
      </c>
      <c r="R2236">
        <v>4616.66</v>
      </c>
      <c r="S2236">
        <v>3931.43</v>
      </c>
      <c r="T2236">
        <v>3519.0958000000001</v>
      </c>
      <c r="U2236">
        <v>161</v>
      </c>
      <c r="V2236">
        <v>164</v>
      </c>
      <c r="W2236">
        <v>187</v>
      </c>
      <c r="X2236">
        <v>6239.72</v>
      </c>
      <c r="Y2236">
        <v>4180.3599999999997</v>
      </c>
      <c r="Z2236">
        <v>3886.17</v>
      </c>
      <c r="AA2236">
        <v>2584.1457</v>
      </c>
      <c r="AB2236">
        <v>147</v>
      </c>
      <c r="AC2236">
        <v>161</v>
      </c>
      <c r="AD2236">
        <v>142</v>
      </c>
      <c r="AE2236">
        <v>157</v>
      </c>
      <c r="AF2236">
        <v>147</v>
      </c>
      <c r="AG2236">
        <v>161</v>
      </c>
      <c r="AH2236">
        <v>142</v>
      </c>
      <c r="AI2236">
        <v>157</v>
      </c>
      <c r="AJ2236">
        <v>147</v>
      </c>
      <c r="AK2236">
        <v>161</v>
      </c>
      <c r="AL2236">
        <v>142</v>
      </c>
      <c r="AM2236">
        <v>157</v>
      </c>
    </row>
    <row r="2237" spans="1:39" x14ac:dyDescent="0.15">
      <c r="A2237" t="s">
        <v>35</v>
      </c>
      <c r="B2237">
        <v>100</v>
      </c>
      <c r="C2237">
        <v>2</v>
      </c>
      <c r="D2237">
        <v>1</v>
      </c>
      <c r="E2237" t="s">
        <v>32</v>
      </c>
      <c r="F2237" t="s">
        <v>206</v>
      </c>
      <c r="G2237">
        <v>4</v>
      </c>
      <c r="H2237">
        <v>8</v>
      </c>
      <c r="I2237">
        <v>10</v>
      </c>
      <c r="J2237">
        <v>353.91</v>
      </c>
      <c r="K2237">
        <v>260.42</v>
      </c>
      <c r="L2237">
        <v>260.42</v>
      </c>
      <c r="M2237">
        <v>158.34270000000001</v>
      </c>
      <c r="N2237">
        <v>4</v>
      </c>
      <c r="O2237">
        <v>4</v>
      </c>
      <c r="P2237">
        <v>5</v>
      </c>
      <c r="Q2237">
        <v>163.96</v>
      </c>
      <c r="R2237">
        <v>112.86</v>
      </c>
      <c r="S2237">
        <v>112.86</v>
      </c>
      <c r="T2237">
        <v>69.482699999999994</v>
      </c>
      <c r="U2237">
        <v>4</v>
      </c>
      <c r="V2237">
        <v>4</v>
      </c>
      <c r="W2237">
        <v>5</v>
      </c>
      <c r="X2237">
        <v>189.95</v>
      </c>
      <c r="Y2237">
        <v>147.56</v>
      </c>
      <c r="Z2237">
        <v>147.56</v>
      </c>
      <c r="AA2237">
        <v>88.86</v>
      </c>
      <c r="AB2237">
        <v>4</v>
      </c>
      <c r="AC2237">
        <v>4</v>
      </c>
      <c r="AD2237">
        <v>4</v>
      </c>
      <c r="AE2237">
        <v>4</v>
      </c>
      <c r="AF2237">
        <v>4</v>
      </c>
      <c r="AG2237">
        <v>4</v>
      </c>
      <c r="AH2237">
        <v>4</v>
      </c>
      <c r="AI2237">
        <v>4</v>
      </c>
      <c r="AJ2237">
        <v>4</v>
      </c>
      <c r="AK2237">
        <v>4</v>
      </c>
      <c r="AL2237">
        <v>4</v>
      </c>
      <c r="AM2237">
        <v>4</v>
      </c>
    </row>
    <row r="2238" spans="1:39" x14ac:dyDescent="0.15">
      <c r="A2238" t="s">
        <v>35</v>
      </c>
      <c r="B2238">
        <v>100</v>
      </c>
      <c r="C2238">
        <v>2</v>
      </c>
      <c r="D2238">
        <v>2</v>
      </c>
      <c r="E2238" t="s">
        <v>28</v>
      </c>
      <c r="F2238" t="s">
        <v>206</v>
      </c>
      <c r="G2238">
        <v>16</v>
      </c>
      <c r="H2238">
        <v>32</v>
      </c>
      <c r="I2238">
        <v>41</v>
      </c>
      <c r="J2238">
        <v>1297.75</v>
      </c>
      <c r="K2238">
        <v>868.63</v>
      </c>
      <c r="L2238">
        <v>832.64</v>
      </c>
      <c r="M2238">
        <v>584.46450000000004</v>
      </c>
      <c r="N2238">
        <v>16</v>
      </c>
      <c r="O2238">
        <v>16</v>
      </c>
      <c r="P2238">
        <v>18</v>
      </c>
      <c r="Q2238">
        <v>569.83000000000004</v>
      </c>
      <c r="R2238">
        <v>382.23</v>
      </c>
      <c r="S2238">
        <v>346.24</v>
      </c>
      <c r="T2238">
        <v>295.66449999999998</v>
      </c>
      <c r="U2238">
        <v>16</v>
      </c>
      <c r="V2238">
        <v>16</v>
      </c>
      <c r="W2238">
        <v>23</v>
      </c>
      <c r="X2238">
        <v>727.92</v>
      </c>
      <c r="Y2238">
        <v>486.4</v>
      </c>
      <c r="Z2238">
        <v>486.4</v>
      </c>
      <c r="AA2238">
        <v>288.8</v>
      </c>
      <c r="AB2238">
        <v>16</v>
      </c>
      <c r="AC2238">
        <v>15</v>
      </c>
      <c r="AD2238">
        <v>10</v>
      </c>
      <c r="AE2238">
        <v>14</v>
      </c>
      <c r="AF2238">
        <v>16</v>
      </c>
      <c r="AG2238">
        <v>15</v>
      </c>
      <c r="AH2238">
        <v>10</v>
      </c>
      <c r="AI2238">
        <v>14</v>
      </c>
      <c r="AJ2238">
        <v>16</v>
      </c>
      <c r="AK2238">
        <v>15</v>
      </c>
      <c r="AL2238">
        <v>10</v>
      </c>
      <c r="AM2238">
        <v>14</v>
      </c>
    </row>
    <row r="2239" spans="1:39" x14ac:dyDescent="0.15">
      <c r="A2239" t="s">
        <v>35</v>
      </c>
      <c r="B2239">
        <v>100</v>
      </c>
      <c r="C2239">
        <v>2</v>
      </c>
      <c r="D2239">
        <v>2</v>
      </c>
      <c r="E2239" t="s">
        <v>29</v>
      </c>
      <c r="F2239" t="s">
        <v>206</v>
      </c>
      <c r="G2239">
        <v>3</v>
      </c>
      <c r="H2239">
        <v>6</v>
      </c>
      <c r="I2239">
        <v>7</v>
      </c>
      <c r="J2239">
        <v>214.93</v>
      </c>
      <c r="K2239">
        <v>142.38999999999999</v>
      </c>
      <c r="L2239">
        <v>123.4</v>
      </c>
      <c r="M2239">
        <v>107.2838</v>
      </c>
      <c r="N2239">
        <v>3</v>
      </c>
      <c r="O2239">
        <v>3</v>
      </c>
      <c r="P2239">
        <v>3</v>
      </c>
      <c r="Q2239">
        <v>109.97</v>
      </c>
      <c r="R2239">
        <v>81.67</v>
      </c>
      <c r="S2239">
        <v>62.68</v>
      </c>
      <c r="T2239">
        <v>58.083799999999997</v>
      </c>
      <c r="U2239">
        <v>3</v>
      </c>
      <c r="V2239">
        <v>3</v>
      </c>
      <c r="W2239">
        <v>4</v>
      </c>
      <c r="X2239">
        <v>104.96</v>
      </c>
      <c r="Y2239">
        <v>60.72</v>
      </c>
      <c r="Z2239">
        <v>60.72</v>
      </c>
      <c r="AA2239">
        <v>49.2</v>
      </c>
      <c r="AB2239">
        <v>3</v>
      </c>
      <c r="AC2239">
        <v>3</v>
      </c>
      <c r="AD2239">
        <v>3</v>
      </c>
      <c r="AE2239">
        <v>3</v>
      </c>
      <c r="AF2239">
        <v>3</v>
      </c>
      <c r="AG2239">
        <v>3</v>
      </c>
      <c r="AH2239">
        <v>3</v>
      </c>
      <c r="AI2239">
        <v>3</v>
      </c>
      <c r="AJ2239">
        <v>3</v>
      </c>
      <c r="AK2239">
        <v>3</v>
      </c>
      <c r="AL2239">
        <v>3</v>
      </c>
      <c r="AM2239">
        <v>3</v>
      </c>
    </row>
    <row r="2240" spans="1:39" x14ac:dyDescent="0.15">
      <c r="A2240" t="s">
        <v>36</v>
      </c>
      <c r="B2240">
        <v>-1</v>
      </c>
      <c r="C2240">
        <v>0</v>
      </c>
      <c r="D2240">
        <v>0</v>
      </c>
      <c r="E2240" t="s">
        <v>28</v>
      </c>
      <c r="F2240" t="s">
        <v>206</v>
      </c>
      <c r="G2240">
        <v>0</v>
      </c>
      <c r="H2240">
        <v>20049</v>
      </c>
      <c r="I2240">
        <v>42883</v>
      </c>
      <c r="J2240">
        <v>2519474.44</v>
      </c>
      <c r="K2240">
        <v>2278707.2200000002</v>
      </c>
      <c r="L2240">
        <v>2231914.16</v>
      </c>
      <c r="M2240">
        <v>634964.56889999995</v>
      </c>
      <c r="N2240">
        <v>0</v>
      </c>
      <c r="O2240">
        <v>71</v>
      </c>
      <c r="P2240">
        <v>271</v>
      </c>
      <c r="Q2240">
        <v>14656.87</v>
      </c>
      <c r="R2240">
        <v>12611.23</v>
      </c>
      <c r="S2240">
        <v>11021.39</v>
      </c>
      <c r="T2240">
        <v>4488.2689</v>
      </c>
      <c r="U2240">
        <v>0</v>
      </c>
      <c r="V2240">
        <v>19978</v>
      </c>
      <c r="W2240">
        <v>42612</v>
      </c>
      <c r="X2240">
        <v>2504817.5699999998</v>
      </c>
      <c r="Y2240">
        <v>2266095.9900000002</v>
      </c>
      <c r="Z2240">
        <v>2220892.77</v>
      </c>
      <c r="AA2240">
        <v>630476.30000000005</v>
      </c>
      <c r="AB2240">
        <v>0</v>
      </c>
      <c r="AC2240">
        <v>0</v>
      </c>
      <c r="AD2240">
        <v>0</v>
      </c>
      <c r="AE2240">
        <v>0</v>
      </c>
      <c r="AF2240">
        <v>0</v>
      </c>
      <c r="AG2240">
        <v>0</v>
      </c>
      <c r="AH2240">
        <v>0</v>
      </c>
      <c r="AI2240">
        <v>0</v>
      </c>
      <c r="AJ2240">
        <v>0</v>
      </c>
      <c r="AK2240">
        <v>0</v>
      </c>
      <c r="AL2240">
        <v>0</v>
      </c>
      <c r="AM2240">
        <v>0</v>
      </c>
    </row>
    <row r="2241" spans="1:39" x14ac:dyDescent="0.15">
      <c r="A2241" t="s">
        <v>36</v>
      </c>
      <c r="B2241">
        <v>5</v>
      </c>
      <c r="C2241">
        <v>1</v>
      </c>
      <c r="D2241">
        <v>0</v>
      </c>
      <c r="E2241" t="s">
        <v>28</v>
      </c>
      <c r="F2241" t="s">
        <v>206</v>
      </c>
      <c r="G2241">
        <v>354</v>
      </c>
      <c r="H2241">
        <v>745</v>
      </c>
      <c r="I2241">
        <v>5081</v>
      </c>
      <c r="J2241">
        <v>333082.42</v>
      </c>
      <c r="K2241">
        <v>286841.98</v>
      </c>
      <c r="L2241">
        <v>257426.48</v>
      </c>
      <c r="M2241">
        <v>83436.665099999998</v>
      </c>
      <c r="N2241">
        <v>160</v>
      </c>
      <c r="O2241">
        <v>310</v>
      </c>
      <c r="P2241">
        <v>2405</v>
      </c>
      <c r="Q2241">
        <v>159348.16</v>
      </c>
      <c r="R2241">
        <v>136433.69</v>
      </c>
      <c r="S2241">
        <v>116732.96</v>
      </c>
      <c r="T2241">
        <v>42246.8033</v>
      </c>
      <c r="U2241">
        <v>194</v>
      </c>
      <c r="V2241">
        <v>435</v>
      </c>
      <c r="W2241">
        <v>2676</v>
      </c>
      <c r="X2241">
        <v>173734.26</v>
      </c>
      <c r="Y2241">
        <v>150408.29</v>
      </c>
      <c r="Z2241">
        <v>140693.51999999999</v>
      </c>
      <c r="AA2241">
        <v>41189.861799999999</v>
      </c>
      <c r="AB2241">
        <v>340</v>
      </c>
      <c r="AC2241">
        <v>284</v>
      </c>
      <c r="AD2241">
        <v>245</v>
      </c>
      <c r="AE2241">
        <v>233</v>
      </c>
      <c r="AF2241">
        <v>158</v>
      </c>
      <c r="AG2241">
        <v>151</v>
      </c>
      <c r="AH2241">
        <v>129</v>
      </c>
      <c r="AI2241">
        <v>120</v>
      </c>
      <c r="AJ2241">
        <v>182</v>
      </c>
      <c r="AK2241">
        <v>133</v>
      </c>
      <c r="AL2241">
        <v>116</v>
      </c>
      <c r="AM2241">
        <v>113</v>
      </c>
    </row>
    <row r="2242" spans="1:39" x14ac:dyDescent="0.15">
      <c r="A2242" t="s">
        <v>36</v>
      </c>
      <c r="B2242">
        <v>5</v>
      </c>
      <c r="C2242">
        <v>1</v>
      </c>
      <c r="D2242">
        <v>0</v>
      </c>
      <c r="E2242" t="s">
        <v>29</v>
      </c>
      <c r="F2242" t="s">
        <v>206</v>
      </c>
      <c r="G2242">
        <v>8</v>
      </c>
      <c r="H2242">
        <v>21</v>
      </c>
      <c r="I2242">
        <v>142</v>
      </c>
      <c r="J2242">
        <v>7809.26</v>
      </c>
      <c r="K2242">
        <v>6241.91</v>
      </c>
      <c r="L2242">
        <v>5354.97</v>
      </c>
      <c r="M2242">
        <v>2509.3715000000002</v>
      </c>
      <c r="N2242">
        <v>4</v>
      </c>
      <c r="O2242">
        <v>8</v>
      </c>
      <c r="P2242">
        <v>60</v>
      </c>
      <c r="Q2242">
        <v>3560.57</v>
      </c>
      <c r="R2242">
        <v>2666.04</v>
      </c>
      <c r="S2242">
        <v>2666.04</v>
      </c>
      <c r="T2242">
        <v>1315.7587000000001</v>
      </c>
      <c r="U2242">
        <v>4</v>
      </c>
      <c r="V2242">
        <v>13</v>
      </c>
      <c r="W2242">
        <v>82</v>
      </c>
      <c r="X2242">
        <v>4248.6899999999996</v>
      </c>
      <c r="Y2242">
        <v>3575.87</v>
      </c>
      <c r="Z2242">
        <v>2688.93</v>
      </c>
      <c r="AA2242">
        <v>1193.6128000000001</v>
      </c>
      <c r="AB2242">
        <v>8</v>
      </c>
      <c r="AC2242">
        <v>8</v>
      </c>
      <c r="AD2242">
        <v>7</v>
      </c>
      <c r="AE2242">
        <v>5</v>
      </c>
      <c r="AF2242">
        <v>4</v>
      </c>
      <c r="AG2242">
        <v>4</v>
      </c>
      <c r="AH2242">
        <v>4</v>
      </c>
      <c r="AI2242">
        <v>2</v>
      </c>
      <c r="AJ2242">
        <v>4</v>
      </c>
      <c r="AK2242">
        <v>4</v>
      </c>
      <c r="AL2242">
        <v>3</v>
      </c>
      <c r="AM2242">
        <v>3</v>
      </c>
    </row>
    <row r="2243" spans="1:39" x14ac:dyDescent="0.15">
      <c r="A2243" t="s">
        <v>36</v>
      </c>
      <c r="B2243">
        <v>5</v>
      </c>
      <c r="C2243">
        <v>1</v>
      </c>
      <c r="D2243">
        <v>0</v>
      </c>
      <c r="E2243" t="s">
        <v>32</v>
      </c>
      <c r="F2243" t="s">
        <v>206</v>
      </c>
      <c r="G2243">
        <v>192</v>
      </c>
      <c r="H2243">
        <v>471</v>
      </c>
      <c r="I2243">
        <v>3079</v>
      </c>
      <c r="J2243">
        <v>202594.79</v>
      </c>
      <c r="K2243">
        <v>165969.48000000001</v>
      </c>
      <c r="L2243">
        <v>145707.79</v>
      </c>
      <c r="M2243">
        <v>48469.290699999998</v>
      </c>
      <c r="N2243">
        <v>26</v>
      </c>
      <c r="O2243">
        <v>50</v>
      </c>
      <c r="P2243">
        <v>352</v>
      </c>
      <c r="Q2243">
        <v>23872.28</v>
      </c>
      <c r="R2243">
        <v>19728.419999999998</v>
      </c>
      <c r="S2243">
        <v>15264.99</v>
      </c>
      <c r="T2243">
        <v>6231.4682000000003</v>
      </c>
      <c r="U2243">
        <v>166</v>
      </c>
      <c r="V2243">
        <v>421</v>
      </c>
      <c r="W2243">
        <v>2727</v>
      </c>
      <c r="X2243">
        <v>178722.51</v>
      </c>
      <c r="Y2243">
        <v>146241.06</v>
      </c>
      <c r="Z2243">
        <v>130442.8</v>
      </c>
      <c r="AA2243">
        <v>42237.822500000002</v>
      </c>
      <c r="AB2243">
        <v>192</v>
      </c>
      <c r="AC2243">
        <v>156</v>
      </c>
      <c r="AD2243">
        <v>142</v>
      </c>
      <c r="AE2243">
        <v>153</v>
      </c>
      <c r="AF2243">
        <v>26</v>
      </c>
      <c r="AG2243">
        <v>22</v>
      </c>
      <c r="AH2243">
        <v>19</v>
      </c>
      <c r="AI2243">
        <v>24</v>
      </c>
      <c r="AJ2243">
        <v>166</v>
      </c>
      <c r="AK2243">
        <v>134</v>
      </c>
      <c r="AL2243">
        <v>123</v>
      </c>
      <c r="AM2243">
        <v>129</v>
      </c>
    </row>
    <row r="2244" spans="1:39" x14ac:dyDescent="0.15">
      <c r="A2244" t="s">
        <v>36</v>
      </c>
      <c r="B2244">
        <v>5</v>
      </c>
      <c r="C2244">
        <v>1</v>
      </c>
      <c r="D2244">
        <v>1</v>
      </c>
      <c r="E2244" t="s">
        <v>28</v>
      </c>
      <c r="F2244" t="s">
        <v>206</v>
      </c>
      <c r="G2244">
        <v>2715</v>
      </c>
      <c r="H2244">
        <v>7648</v>
      </c>
      <c r="I2244">
        <v>39705</v>
      </c>
      <c r="J2244">
        <v>2586752</v>
      </c>
      <c r="K2244">
        <v>2303775.27</v>
      </c>
      <c r="L2244">
        <v>2054683.29</v>
      </c>
      <c r="M2244">
        <v>646595.48160000006</v>
      </c>
      <c r="N2244">
        <v>1480</v>
      </c>
      <c r="O2244">
        <v>3500</v>
      </c>
      <c r="P2244">
        <v>21199</v>
      </c>
      <c r="Q2244">
        <v>1402938.38</v>
      </c>
      <c r="R2244">
        <v>1298325.83</v>
      </c>
      <c r="S2244">
        <v>1131047.73</v>
      </c>
      <c r="T2244">
        <v>365726.33370000002</v>
      </c>
      <c r="U2244">
        <v>1235</v>
      </c>
      <c r="V2244">
        <v>4148</v>
      </c>
      <c r="W2244">
        <v>18506</v>
      </c>
      <c r="X2244">
        <v>1183813.6200000001</v>
      </c>
      <c r="Y2244">
        <v>1005449.44</v>
      </c>
      <c r="Z2244">
        <v>923635.56</v>
      </c>
      <c r="AA2244">
        <v>280869.14789999998</v>
      </c>
      <c r="AB2244">
        <v>2478</v>
      </c>
      <c r="AC2244">
        <v>2537</v>
      </c>
      <c r="AD2244">
        <v>1575</v>
      </c>
      <c r="AE2244">
        <v>2361</v>
      </c>
      <c r="AF2244">
        <v>1432</v>
      </c>
      <c r="AG2244">
        <v>1413</v>
      </c>
      <c r="AH2244">
        <v>885</v>
      </c>
      <c r="AI2244">
        <v>1362</v>
      </c>
      <c r="AJ2244">
        <v>1046</v>
      </c>
      <c r="AK2244">
        <v>1124</v>
      </c>
      <c r="AL2244">
        <v>690</v>
      </c>
      <c r="AM2244">
        <v>999</v>
      </c>
    </row>
    <row r="2245" spans="1:39" x14ac:dyDescent="0.15">
      <c r="A2245" t="s">
        <v>36</v>
      </c>
      <c r="B2245">
        <v>5</v>
      </c>
      <c r="C2245">
        <v>1</v>
      </c>
      <c r="D2245">
        <v>1</v>
      </c>
      <c r="E2245" t="s">
        <v>30</v>
      </c>
      <c r="F2245" t="s">
        <v>206</v>
      </c>
      <c r="G2245">
        <v>302</v>
      </c>
      <c r="H2245">
        <v>815</v>
      </c>
      <c r="I2245">
        <v>4304</v>
      </c>
      <c r="J2245">
        <v>282354.31</v>
      </c>
      <c r="K2245">
        <v>253560.04</v>
      </c>
      <c r="L2245">
        <v>227201.4</v>
      </c>
      <c r="M2245">
        <v>69831.282500000001</v>
      </c>
      <c r="N2245">
        <v>163</v>
      </c>
      <c r="O2245">
        <v>372</v>
      </c>
      <c r="P2245">
        <v>2322</v>
      </c>
      <c r="Q2245">
        <v>154666.82</v>
      </c>
      <c r="R2245">
        <v>143034.13</v>
      </c>
      <c r="S2245">
        <v>127049.15</v>
      </c>
      <c r="T2245">
        <v>39640.122000000003</v>
      </c>
      <c r="U2245">
        <v>139</v>
      </c>
      <c r="V2245">
        <v>443</v>
      </c>
      <c r="W2245">
        <v>1982</v>
      </c>
      <c r="X2245">
        <v>127687.49</v>
      </c>
      <c r="Y2245">
        <v>110525.91</v>
      </c>
      <c r="Z2245">
        <v>100152.25</v>
      </c>
      <c r="AA2245">
        <v>30191.160500000002</v>
      </c>
      <c r="AB2245">
        <v>273</v>
      </c>
      <c r="AC2245">
        <v>290</v>
      </c>
      <c r="AD2245">
        <v>172</v>
      </c>
      <c r="AE2245">
        <v>279</v>
      </c>
      <c r="AF2245">
        <v>150</v>
      </c>
      <c r="AG2245">
        <v>159</v>
      </c>
      <c r="AH2245">
        <v>98</v>
      </c>
      <c r="AI2245">
        <v>153</v>
      </c>
      <c r="AJ2245">
        <v>123</v>
      </c>
      <c r="AK2245">
        <v>131</v>
      </c>
      <c r="AL2245">
        <v>74</v>
      </c>
      <c r="AM2245">
        <v>126</v>
      </c>
    </row>
    <row r="2246" spans="1:39" x14ac:dyDescent="0.15">
      <c r="A2246" t="s">
        <v>36</v>
      </c>
      <c r="B2246">
        <v>5</v>
      </c>
      <c r="C2246">
        <v>1</v>
      </c>
      <c r="D2246">
        <v>1</v>
      </c>
      <c r="E2246" t="s">
        <v>29</v>
      </c>
      <c r="F2246" t="s">
        <v>206</v>
      </c>
      <c r="G2246">
        <v>6017</v>
      </c>
      <c r="H2246">
        <v>20007</v>
      </c>
      <c r="I2246">
        <v>97002</v>
      </c>
      <c r="J2246">
        <v>6266600.0300000003</v>
      </c>
      <c r="K2246">
        <v>5107051.2699999996</v>
      </c>
      <c r="L2246">
        <v>4486215.04</v>
      </c>
      <c r="M2246">
        <v>1537260.0201000001</v>
      </c>
      <c r="N2246">
        <v>1817</v>
      </c>
      <c r="O2246">
        <v>4815</v>
      </c>
      <c r="P2246">
        <v>29534</v>
      </c>
      <c r="Q2246">
        <v>1934350.71</v>
      </c>
      <c r="R2246">
        <v>1611892.16</v>
      </c>
      <c r="S2246">
        <v>1421996.79</v>
      </c>
      <c r="T2246">
        <v>507401.64640000003</v>
      </c>
      <c r="U2246">
        <v>4200</v>
      </c>
      <c r="V2246">
        <v>15192</v>
      </c>
      <c r="W2246">
        <v>67468</v>
      </c>
      <c r="X2246">
        <v>4332249.32</v>
      </c>
      <c r="Y2246">
        <v>3495159.11</v>
      </c>
      <c r="Z2246">
        <v>3064218.25</v>
      </c>
      <c r="AA2246">
        <v>1029858.3737</v>
      </c>
      <c r="AB2246">
        <v>5695</v>
      </c>
      <c r="AC2246">
        <v>5895</v>
      </c>
      <c r="AD2246">
        <v>4071</v>
      </c>
      <c r="AE2246">
        <v>5720</v>
      </c>
      <c r="AF2246">
        <v>1749</v>
      </c>
      <c r="AG2246">
        <v>1764</v>
      </c>
      <c r="AH2246">
        <v>1293</v>
      </c>
      <c r="AI2246">
        <v>1747</v>
      </c>
      <c r="AJ2246">
        <v>3946</v>
      </c>
      <c r="AK2246">
        <v>4131</v>
      </c>
      <c r="AL2246">
        <v>2778</v>
      </c>
      <c r="AM2246">
        <v>3973</v>
      </c>
    </row>
    <row r="2247" spans="1:39" x14ac:dyDescent="0.15">
      <c r="A2247" t="s">
        <v>36</v>
      </c>
      <c r="B2247">
        <v>5</v>
      </c>
      <c r="C2247">
        <v>1</v>
      </c>
      <c r="D2247">
        <v>1</v>
      </c>
      <c r="E2247" t="s">
        <v>31</v>
      </c>
      <c r="F2247" t="s">
        <v>206</v>
      </c>
      <c r="G2247">
        <v>1</v>
      </c>
      <c r="H2247">
        <v>10</v>
      </c>
      <c r="I2247">
        <v>27</v>
      </c>
      <c r="J2247">
        <v>1680.92</v>
      </c>
      <c r="K2247">
        <v>957.27</v>
      </c>
      <c r="L2247">
        <v>609.65</v>
      </c>
      <c r="M2247">
        <v>439.6617</v>
      </c>
      <c r="N2247">
        <v>0</v>
      </c>
      <c r="O2247">
        <v>0</v>
      </c>
      <c r="P2247">
        <v>0</v>
      </c>
      <c r="Q2247">
        <v>0</v>
      </c>
      <c r="R2247">
        <v>0</v>
      </c>
      <c r="S2247">
        <v>0</v>
      </c>
      <c r="T2247">
        <v>0</v>
      </c>
      <c r="U2247">
        <v>1</v>
      </c>
      <c r="V2247">
        <v>10</v>
      </c>
      <c r="W2247">
        <v>27</v>
      </c>
      <c r="X2247">
        <v>1680.92</v>
      </c>
      <c r="Y2247">
        <v>957.27</v>
      </c>
      <c r="Z2247">
        <v>609.65</v>
      </c>
      <c r="AA2247">
        <v>439.6617</v>
      </c>
      <c r="AB2247">
        <v>0</v>
      </c>
      <c r="AC2247">
        <v>1</v>
      </c>
      <c r="AD2247">
        <v>0</v>
      </c>
      <c r="AE2247">
        <v>0</v>
      </c>
      <c r="AF2247">
        <v>0</v>
      </c>
      <c r="AG2247">
        <v>0</v>
      </c>
      <c r="AH2247">
        <v>0</v>
      </c>
      <c r="AI2247">
        <v>0</v>
      </c>
      <c r="AJ2247">
        <v>0</v>
      </c>
      <c r="AK2247">
        <v>1</v>
      </c>
      <c r="AL2247">
        <v>0</v>
      </c>
      <c r="AM2247">
        <v>0</v>
      </c>
    </row>
    <row r="2248" spans="1:39" x14ac:dyDescent="0.15">
      <c r="A2248" t="s">
        <v>36</v>
      </c>
      <c r="B2248">
        <v>5</v>
      </c>
      <c r="C2248">
        <v>1</v>
      </c>
      <c r="D2248">
        <v>1</v>
      </c>
      <c r="E2248" t="s">
        <v>32</v>
      </c>
      <c r="F2248" t="s">
        <v>206</v>
      </c>
      <c r="G2248">
        <v>352</v>
      </c>
      <c r="H2248">
        <v>1027</v>
      </c>
      <c r="I2248">
        <v>5660</v>
      </c>
      <c r="J2248">
        <v>366111.72</v>
      </c>
      <c r="K2248">
        <v>301074.34999999998</v>
      </c>
      <c r="L2248">
        <v>265616.76</v>
      </c>
      <c r="M2248">
        <v>88736.529899999994</v>
      </c>
      <c r="N2248">
        <v>64</v>
      </c>
      <c r="O2248">
        <v>178</v>
      </c>
      <c r="P2248">
        <v>1085</v>
      </c>
      <c r="Q2248">
        <v>70520.679999999993</v>
      </c>
      <c r="R2248">
        <v>59516.26</v>
      </c>
      <c r="S2248">
        <v>49543.83</v>
      </c>
      <c r="T2248">
        <v>18646.712200000002</v>
      </c>
      <c r="U2248">
        <v>288</v>
      </c>
      <c r="V2248">
        <v>849</v>
      </c>
      <c r="W2248">
        <v>4575</v>
      </c>
      <c r="X2248">
        <v>295591.03999999998</v>
      </c>
      <c r="Y2248">
        <v>241558.09</v>
      </c>
      <c r="Z2248">
        <v>216072.93</v>
      </c>
      <c r="AA2248">
        <v>70089.8177</v>
      </c>
      <c r="AB2248">
        <v>350</v>
      </c>
      <c r="AC2248">
        <v>328</v>
      </c>
      <c r="AD2248">
        <v>220</v>
      </c>
      <c r="AE2248">
        <v>327</v>
      </c>
      <c r="AF2248">
        <v>64</v>
      </c>
      <c r="AG2248">
        <v>59</v>
      </c>
      <c r="AH2248">
        <v>42</v>
      </c>
      <c r="AI2248">
        <v>62</v>
      </c>
      <c r="AJ2248">
        <v>286</v>
      </c>
      <c r="AK2248">
        <v>269</v>
      </c>
      <c r="AL2248">
        <v>178</v>
      </c>
      <c r="AM2248">
        <v>265</v>
      </c>
    </row>
    <row r="2249" spans="1:39" x14ac:dyDescent="0.15">
      <c r="A2249" t="s">
        <v>36</v>
      </c>
      <c r="B2249">
        <v>5</v>
      </c>
      <c r="C2249">
        <v>1</v>
      </c>
      <c r="D2249">
        <v>2</v>
      </c>
      <c r="E2249" t="s">
        <v>28</v>
      </c>
      <c r="F2249" t="s">
        <v>206</v>
      </c>
      <c r="G2249">
        <v>460</v>
      </c>
      <c r="H2249">
        <v>860</v>
      </c>
      <c r="I2249">
        <v>6035</v>
      </c>
      <c r="J2249">
        <v>400040.77</v>
      </c>
      <c r="K2249">
        <v>361347.45</v>
      </c>
      <c r="L2249">
        <v>323985.46999999997</v>
      </c>
      <c r="M2249">
        <v>99385.208299999998</v>
      </c>
      <c r="N2249">
        <v>204</v>
      </c>
      <c r="O2249">
        <v>358</v>
      </c>
      <c r="P2249">
        <v>2723</v>
      </c>
      <c r="Q2249">
        <v>181506.26</v>
      </c>
      <c r="R2249">
        <v>162584.94</v>
      </c>
      <c r="S2249">
        <v>140203.37</v>
      </c>
      <c r="T2249">
        <v>47874.594400000002</v>
      </c>
      <c r="U2249">
        <v>256</v>
      </c>
      <c r="V2249">
        <v>502</v>
      </c>
      <c r="W2249">
        <v>3312</v>
      </c>
      <c r="X2249">
        <v>218534.51</v>
      </c>
      <c r="Y2249">
        <v>198762.51</v>
      </c>
      <c r="Z2249">
        <v>183782.1</v>
      </c>
      <c r="AA2249">
        <v>51510.613899999997</v>
      </c>
      <c r="AB2249">
        <v>444</v>
      </c>
      <c r="AC2249">
        <v>407</v>
      </c>
      <c r="AD2249">
        <v>206</v>
      </c>
      <c r="AE2249">
        <v>411</v>
      </c>
      <c r="AF2249">
        <v>199</v>
      </c>
      <c r="AG2249">
        <v>196</v>
      </c>
      <c r="AH2249">
        <v>95</v>
      </c>
      <c r="AI2249">
        <v>183</v>
      </c>
      <c r="AJ2249">
        <v>245</v>
      </c>
      <c r="AK2249">
        <v>211</v>
      </c>
      <c r="AL2249">
        <v>111</v>
      </c>
      <c r="AM2249">
        <v>228</v>
      </c>
    </row>
    <row r="2250" spans="1:39" x14ac:dyDescent="0.15">
      <c r="A2250" t="s">
        <v>36</v>
      </c>
      <c r="B2250">
        <v>5</v>
      </c>
      <c r="C2250">
        <v>1</v>
      </c>
      <c r="D2250">
        <v>2</v>
      </c>
      <c r="E2250" t="s">
        <v>30</v>
      </c>
      <c r="F2250" t="s">
        <v>206</v>
      </c>
      <c r="G2250">
        <v>53</v>
      </c>
      <c r="H2250">
        <v>107</v>
      </c>
      <c r="I2250">
        <v>700</v>
      </c>
      <c r="J2250">
        <v>47038.31</v>
      </c>
      <c r="K2250">
        <v>42055.47</v>
      </c>
      <c r="L2250">
        <v>37113.040000000001</v>
      </c>
      <c r="M2250">
        <v>11706.7775</v>
      </c>
      <c r="N2250">
        <v>23</v>
      </c>
      <c r="O2250">
        <v>37</v>
      </c>
      <c r="P2250">
        <v>325</v>
      </c>
      <c r="Q2250">
        <v>21618.33</v>
      </c>
      <c r="R2250">
        <v>19231.78</v>
      </c>
      <c r="S2250">
        <v>15906.72</v>
      </c>
      <c r="T2250">
        <v>5667.5243</v>
      </c>
      <c r="U2250">
        <v>30</v>
      </c>
      <c r="V2250">
        <v>70</v>
      </c>
      <c r="W2250">
        <v>375</v>
      </c>
      <c r="X2250">
        <v>25419.98</v>
      </c>
      <c r="Y2250">
        <v>22823.69</v>
      </c>
      <c r="Z2250">
        <v>21206.32</v>
      </c>
      <c r="AA2250">
        <v>6039.2532000000001</v>
      </c>
      <c r="AB2250">
        <v>48</v>
      </c>
      <c r="AC2250">
        <v>42</v>
      </c>
      <c r="AD2250">
        <v>18</v>
      </c>
      <c r="AE2250">
        <v>53</v>
      </c>
      <c r="AF2250">
        <v>22</v>
      </c>
      <c r="AG2250">
        <v>20</v>
      </c>
      <c r="AH2250">
        <v>11</v>
      </c>
      <c r="AI2250">
        <v>23</v>
      </c>
      <c r="AJ2250">
        <v>26</v>
      </c>
      <c r="AK2250">
        <v>22</v>
      </c>
      <c r="AL2250">
        <v>7</v>
      </c>
      <c r="AM2250">
        <v>30</v>
      </c>
    </row>
    <row r="2251" spans="1:39" x14ac:dyDescent="0.15">
      <c r="A2251" t="s">
        <v>36</v>
      </c>
      <c r="B2251">
        <v>5</v>
      </c>
      <c r="C2251">
        <v>1</v>
      </c>
      <c r="D2251">
        <v>2</v>
      </c>
      <c r="E2251" t="s">
        <v>29</v>
      </c>
      <c r="F2251" t="s">
        <v>206</v>
      </c>
      <c r="G2251">
        <v>369</v>
      </c>
      <c r="H2251">
        <v>809</v>
      </c>
      <c r="I2251">
        <v>5727</v>
      </c>
      <c r="J2251">
        <v>376562.86</v>
      </c>
      <c r="K2251">
        <v>312449.24</v>
      </c>
      <c r="L2251">
        <v>279151.93</v>
      </c>
      <c r="M2251">
        <v>93152.944199999998</v>
      </c>
      <c r="N2251">
        <v>110</v>
      </c>
      <c r="O2251">
        <v>197</v>
      </c>
      <c r="P2251">
        <v>1737</v>
      </c>
      <c r="Q2251">
        <v>114599.03999999999</v>
      </c>
      <c r="R2251">
        <v>96695.65</v>
      </c>
      <c r="S2251">
        <v>86948.93</v>
      </c>
      <c r="T2251">
        <v>30600.012599999998</v>
      </c>
      <c r="U2251">
        <v>259</v>
      </c>
      <c r="V2251">
        <v>612</v>
      </c>
      <c r="W2251">
        <v>3990</v>
      </c>
      <c r="X2251">
        <v>261963.82</v>
      </c>
      <c r="Y2251">
        <v>215753.59</v>
      </c>
      <c r="Z2251">
        <v>192203</v>
      </c>
      <c r="AA2251">
        <v>62552.931600000004</v>
      </c>
      <c r="AB2251">
        <v>355</v>
      </c>
      <c r="AC2251">
        <v>343</v>
      </c>
      <c r="AD2251">
        <v>180</v>
      </c>
      <c r="AE2251">
        <v>358</v>
      </c>
      <c r="AF2251">
        <v>108</v>
      </c>
      <c r="AG2251">
        <v>97</v>
      </c>
      <c r="AH2251">
        <v>53</v>
      </c>
      <c r="AI2251">
        <v>108</v>
      </c>
      <c r="AJ2251">
        <v>247</v>
      </c>
      <c r="AK2251">
        <v>246</v>
      </c>
      <c r="AL2251">
        <v>127</v>
      </c>
      <c r="AM2251">
        <v>250</v>
      </c>
    </row>
    <row r="2252" spans="1:39" x14ac:dyDescent="0.15">
      <c r="A2252" t="s">
        <v>36</v>
      </c>
      <c r="B2252">
        <v>5</v>
      </c>
      <c r="C2252">
        <v>1</v>
      </c>
      <c r="D2252">
        <v>2</v>
      </c>
      <c r="E2252" t="s">
        <v>32</v>
      </c>
      <c r="F2252" t="s">
        <v>206</v>
      </c>
      <c r="G2252">
        <v>117</v>
      </c>
      <c r="H2252">
        <v>258</v>
      </c>
      <c r="I2252">
        <v>1749</v>
      </c>
      <c r="J2252">
        <v>114577.64</v>
      </c>
      <c r="K2252">
        <v>92573.75</v>
      </c>
      <c r="L2252">
        <v>84806.51</v>
      </c>
      <c r="M2252">
        <v>27558.367300000002</v>
      </c>
      <c r="N2252">
        <v>18</v>
      </c>
      <c r="O2252">
        <v>26</v>
      </c>
      <c r="P2252">
        <v>264</v>
      </c>
      <c r="Q2252">
        <v>18013.599999999999</v>
      </c>
      <c r="R2252">
        <v>14245.88</v>
      </c>
      <c r="S2252">
        <v>11253.51</v>
      </c>
      <c r="T2252">
        <v>4505.3703999999998</v>
      </c>
      <c r="U2252">
        <v>99</v>
      </c>
      <c r="V2252">
        <v>232</v>
      </c>
      <c r="W2252">
        <v>1485</v>
      </c>
      <c r="X2252">
        <v>96564.04</v>
      </c>
      <c r="Y2252">
        <v>78327.87</v>
      </c>
      <c r="Z2252">
        <v>73553</v>
      </c>
      <c r="AA2252">
        <v>23052.996899999998</v>
      </c>
      <c r="AB2252">
        <v>115</v>
      </c>
      <c r="AC2252">
        <v>103</v>
      </c>
      <c r="AD2252">
        <v>51</v>
      </c>
      <c r="AE2252">
        <v>101</v>
      </c>
      <c r="AF2252">
        <v>18</v>
      </c>
      <c r="AG2252">
        <v>18</v>
      </c>
      <c r="AH2252">
        <v>11</v>
      </c>
      <c r="AI2252">
        <v>18</v>
      </c>
      <c r="AJ2252">
        <v>97</v>
      </c>
      <c r="AK2252">
        <v>85</v>
      </c>
      <c r="AL2252">
        <v>40</v>
      </c>
      <c r="AM2252">
        <v>83</v>
      </c>
    </row>
    <row r="2253" spans="1:39" x14ac:dyDescent="0.15">
      <c r="A2253" t="s">
        <v>36</v>
      </c>
      <c r="B2253">
        <v>5</v>
      </c>
      <c r="C2253">
        <v>2</v>
      </c>
      <c r="D2253">
        <v>0</v>
      </c>
      <c r="E2253" t="s">
        <v>28</v>
      </c>
      <c r="F2253" t="s">
        <v>206</v>
      </c>
      <c r="G2253">
        <v>66</v>
      </c>
      <c r="H2253">
        <v>235</v>
      </c>
      <c r="I2253">
        <v>988</v>
      </c>
      <c r="J2253">
        <v>62606.27</v>
      </c>
      <c r="K2253">
        <v>54548.7</v>
      </c>
      <c r="L2253">
        <v>46293.88</v>
      </c>
      <c r="M2253">
        <v>16616.165300000001</v>
      </c>
      <c r="N2253">
        <v>66</v>
      </c>
      <c r="O2253">
        <v>104</v>
      </c>
      <c r="P2253">
        <v>480</v>
      </c>
      <c r="Q2253">
        <v>28964.23</v>
      </c>
      <c r="R2253">
        <v>24920.99</v>
      </c>
      <c r="S2253">
        <v>18798.05</v>
      </c>
      <c r="T2253">
        <v>8247.2695000000003</v>
      </c>
      <c r="U2253">
        <v>66</v>
      </c>
      <c r="V2253">
        <v>131</v>
      </c>
      <c r="W2253">
        <v>508</v>
      </c>
      <c r="X2253">
        <v>33642.04</v>
      </c>
      <c r="Y2253">
        <v>29627.71</v>
      </c>
      <c r="Z2253">
        <v>27495.83</v>
      </c>
      <c r="AA2253">
        <v>8368.8958000000002</v>
      </c>
      <c r="AB2253">
        <v>66</v>
      </c>
      <c r="AC2253">
        <v>65</v>
      </c>
      <c r="AD2253">
        <v>56</v>
      </c>
      <c r="AE2253">
        <v>60</v>
      </c>
      <c r="AF2253">
        <v>66</v>
      </c>
      <c r="AG2253">
        <v>65</v>
      </c>
      <c r="AH2253">
        <v>56</v>
      </c>
      <c r="AI2253">
        <v>60</v>
      </c>
      <c r="AJ2253">
        <v>66</v>
      </c>
      <c r="AK2253">
        <v>65</v>
      </c>
      <c r="AL2253">
        <v>56</v>
      </c>
      <c r="AM2253">
        <v>60</v>
      </c>
    </row>
    <row r="2254" spans="1:39" x14ac:dyDescent="0.15">
      <c r="A2254" t="s">
        <v>36</v>
      </c>
      <c r="B2254">
        <v>5</v>
      </c>
      <c r="C2254">
        <v>2</v>
      </c>
      <c r="D2254">
        <v>0</v>
      </c>
      <c r="E2254" t="s">
        <v>29</v>
      </c>
      <c r="F2254" t="s">
        <v>206</v>
      </c>
      <c r="G2254">
        <v>3</v>
      </c>
      <c r="H2254">
        <v>10</v>
      </c>
      <c r="I2254">
        <v>51</v>
      </c>
      <c r="J2254">
        <v>2878.85</v>
      </c>
      <c r="K2254">
        <v>2118.25</v>
      </c>
      <c r="L2254">
        <v>1966.54</v>
      </c>
      <c r="M2254">
        <v>756.69870000000003</v>
      </c>
      <c r="N2254">
        <v>3</v>
      </c>
      <c r="O2254">
        <v>6</v>
      </c>
      <c r="P2254">
        <v>28</v>
      </c>
      <c r="Q2254">
        <v>1413.88</v>
      </c>
      <c r="R2254">
        <v>1055.26</v>
      </c>
      <c r="S2254">
        <v>903.55</v>
      </c>
      <c r="T2254">
        <v>411.59870000000001</v>
      </c>
      <c r="U2254">
        <v>3</v>
      </c>
      <c r="V2254">
        <v>4</v>
      </c>
      <c r="W2254">
        <v>23</v>
      </c>
      <c r="X2254">
        <v>1464.97</v>
      </c>
      <c r="Y2254">
        <v>1062.99</v>
      </c>
      <c r="Z2254">
        <v>1062.99</v>
      </c>
      <c r="AA2254">
        <v>345.1</v>
      </c>
      <c r="AB2254">
        <v>3</v>
      </c>
      <c r="AC2254">
        <v>3</v>
      </c>
      <c r="AD2254">
        <v>3</v>
      </c>
      <c r="AE2254">
        <v>2</v>
      </c>
      <c r="AF2254">
        <v>3</v>
      </c>
      <c r="AG2254">
        <v>3</v>
      </c>
      <c r="AH2254">
        <v>3</v>
      </c>
      <c r="AI2254">
        <v>2</v>
      </c>
      <c r="AJ2254">
        <v>3</v>
      </c>
      <c r="AK2254">
        <v>3</v>
      </c>
      <c r="AL2254">
        <v>3</v>
      </c>
      <c r="AM2254">
        <v>2</v>
      </c>
    </row>
    <row r="2255" spans="1:39" x14ac:dyDescent="0.15">
      <c r="A2255" t="s">
        <v>36</v>
      </c>
      <c r="B2255">
        <v>5</v>
      </c>
      <c r="C2255">
        <v>2</v>
      </c>
      <c r="D2255">
        <v>0</v>
      </c>
      <c r="E2255" t="s">
        <v>32</v>
      </c>
      <c r="F2255" t="s">
        <v>206</v>
      </c>
      <c r="G2255">
        <v>44</v>
      </c>
      <c r="H2255">
        <v>173</v>
      </c>
      <c r="I2255">
        <v>816</v>
      </c>
      <c r="J2255">
        <v>49492.42</v>
      </c>
      <c r="K2255">
        <v>39530.83</v>
      </c>
      <c r="L2255">
        <v>34187.56</v>
      </c>
      <c r="M2255">
        <v>12663.431500000001</v>
      </c>
      <c r="N2255">
        <v>44</v>
      </c>
      <c r="O2255">
        <v>71</v>
      </c>
      <c r="P2255">
        <v>321</v>
      </c>
      <c r="Q2255">
        <v>18329.75</v>
      </c>
      <c r="R2255">
        <v>14908.75</v>
      </c>
      <c r="S2255">
        <v>11412.86</v>
      </c>
      <c r="T2255">
        <v>5283.2395999999999</v>
      </c>
      <c r="U2255">
        <v>44</v>
      </c>
      <c r="V2255">
        <v>102</v>
      </c>
      <c r="W2255">
        <v>495</v>
      </c>
      <c r="X2255">
        <v>31162.67</v>
      </c>
      <c r="Y2255">
        <v>24622.080000000002</v>
      </c>
      <c r="Z2255">
        <v>22774.7</v>
      </c>
      <c r="AA2255">
        <v>7380.1918999999998</v>
      </c>
      <c r="AB2255">
        <v>44</v>
      </c>
      <c r="AC2255">
        <v>43</v>
      </c>
      <c r="AD2255">
        <v>40</v>
      </c>
      <c r="AE2255">
        <v>39</v>
      </c>
      <c r="AF2255">
        <v>44</v>
      </c>
      <c r="AG2255">
        <v>43</v>
      </c>
      <c r="AH2255">
        <v>40</v>
      </c>
      <c r="AI2255">
        <v>39</v>
      </c>
      <c r="AJ2255">
        <v>44</v>
      </c>
      <c r="AK2255">
        <v>43</v>
      </c>
      <c r="AL2255">
        <v>40</v>
      </c>
      <c r="AM2255">
        <v>39</v>
      </c>
    </row>
    <row r="2256" spans="1:39" x14ac:dyDescent="0.15">
      <c r="A2256" t="s">
        <v>36</v>
      </c>
      <c r="B2256">
        <v>5</v>
      </c>
      <c r="C2256">
        <v>2</v>
      </c>
      <c r="D2256">
        <v>1</v>
      </c>
      <c r="E2256" t="s">
        <v>28</v>
      </c>
      <c r="F2256" t="s">
        <v>206</v>
      </c>
      <c r="G2256">
        <v>747</v>
      </c>
      <c r="H2256">
        <v>2979</v>
      </c>
      <c r="I2256">
        <v>11401</v>
      </c>
      <c r="J2256">
        <v>732097.99</v>
      </c>
      <c r="K2256">
        <v>648071.75</v>
      </c>
      <c r="L2256">
        <v>544801.69999999995</v>
      </c>
      <c r="M2256">
        <v>187397.94699999999</v>
      </c>
      <c r="N2256">
        <v>747</v>
      </c>
      <c r="O2256">
        <v>1335</v>
      </c>
      <c r="P2256">
        <v>5299</v>
      </c>
      <c r="Q2256">
        <v>336454.17</v>
      </c>
      <c r="R2256">
        <v>296500.23</v>
      </c>
      <c r="S2256">
        <v>216434.02</v>
      </c>
      <c r="T2256">
        <v>91992.908800000005</v>
      </c>
      <c r="U2256">
        <v>747</v>
      </c>
      <c r="V2256">
        <v>1644</v>
      </c>
      <c r="W2256">
        <v>6102</v>
      </c>
      <c r="X2256">
        <v>395643.82</v>
      </c>
      <c r="Y2256">
        <v>351571.52</v>
      </c>
      <c r="Z2256">
        <v>328367.68</v>
      </c>
      <c r="AA2256">
        <v>95405.038199999995</v>
      </c>
      <c r="AB2256">
        <v>704</v>
      </c>
      <c r="AC2256">
        <v>741</v>
      </c>
      <c r="AD2256">
        <v>514</v>
      </c>
      <c r="AE2256">
        <v>713</v>
      </c>
      <c r="AF2256">
        <v>704</v>
      </c>
      <c r="AG2256">
        <v>741</v>
      </c>
      <c r="AH2256">
        <v>514</v>
      </c>
      <c r="AI2256">
        <v>713</v>
      </c>
      <c r="AJ2256">
        <v>704</v>
      </c>
      <c r="AK2256">
        <v>741</v>
      </c>
      <c r="AL2256">
        <v>514</v>
      </c>
      <c r="AM2256">
        <v>713</v>
      </c>
    </row>
    <row r="2257" spans="1:39" x14ac:dyDescent="0.15">
      <c r="A2257" t="s">
        <v>36</v>
      </c>
      <c r="B2257">
        <v>5</v>
      </c>
      <c r="C2257">
        <v>2</v>
      </c>
      <c r="D2257">
        <v>1</v>
      </c>
      <c r="E2257" t="s">
        <v>30</v>
      </c>
      <c r="F2257" t="s">
        <v>206</v>
      </c>
      <c r="G2257">
        <v>91</v>
      </c>
      <c r="H2257">
        <v>334</v>
      </c>
      <c r="I2257">
        <v>1348</v>
      </c>
      <c r="J2257">
        <v>87721.49</v>
      </c>
      <c r="K2257">
        <v>77757.02</v>
      </c>
      <c r="L2257">
        <v>65823.53</v>
      </c>
      <c r="M2257">
        <v>22593.409199999998</v>
      </c>
      <c r="N2257">
        <v>91</v>
      </c>
      <c r="O2257">
        <v>162</v>
      </c>
      <c r="P2257">
        <v>661</v>
      </c>
      <c r="Q2257">
        <v>43322.13</v>
      </c>
      <c r="R2257">
        <v>38548.97</v>
      </c>
      <c r="S2257">
        <v>28875.29</v>
      </c>
      <c r="T2257">
        <v>11896.604300000001</v>
      </c>
      <c r="U2257">
        <v>91</v>
      </c>
      <c r="V2257">
        <v>172</v>
      </c>
      <c r="W2257">
        <v>687</v>
      </c>
      <c r="X2257">
        <v>44399.360000000001</v>
      </c>
      <c r="Y2257">
        <v>39208.050000000003</v>
      </c>
      <c r="Z2257">
        <v>36948.239999999998</v>
      </c>
      <c r="AA2257">
        <v>10696.804899999999</v>
      </c>
      <c r="AB2257">
        <v>84</v>
      </c>
      <c r="AC2257">
        <v>91</v>
      </c>
      <c r="AD2257">
        <v>62</v>
      </c>
      <c r="AE2257">
        <v>87</v>
      </c>
      <c r="AF2257">
        <v>84</v>
      </c>
      <c r="AG2257">
        <v>91</v>
      </c>
      <c r="AH2257">
        <v>62</v>
      </c>
      <c r="AI2257">
        <v>87</v>
      </c>
      <c r="AJ2257">
        <v>84</v>
      </c>
      <c r="AK2257">
        <v>91</v>
      </c>
      <c r="AL2257">
        <v>62</v>
      </c>
      <c r="AM2257">
        <v>87</v>
      </c>
    </row>
    <row r="2258" spans="1:39" x14ac:dyDescent="0.15">
      <c r="A2258" t="s">
        <v>36</v>
      </c>
      <c r="B2258">
        <v>5</v>
      </c>
      <c r="C2258">
        <v>2</v>
      </c>
      <c r="D2258">
        <v>1</v>
      </c>
      <c r="E2258" t="s">
        <v>29</v>
      </c>
      <c r="F2258" t="s">
        <v>206</v>
      </c>
      <c r="G2258">
        <v>2840</v>
      </c>
      <c r="H2258">
        <v>13222</v>
      </c>
      <c r="I2258">
        <v>52062</v>
      </c>
      <c r="J2258">
        <v>3242710.62</v>
      </c>
      <c r="K2258">
        <v>2616997.0299999998</v>
      </c>
      <c r="L2258">
        <v>2195743.59</v>
      </c>
      <c r="M2258">
        <v>833598.17920000001</v>
      </c>
      <c r="N2258">
        <v>2840</v>
      </c>
      <c r="O2258">
        <v>5323</v>
      </c>
      <c r="P2258">
        <v>22394</v>
      </c>
      <c r="Q2258">
        <v>1366638.79</v>
      </c>
      <c r="R2258">
        <v>1103678.98</v>
      </c>
      <c r="S2258">
        <v>827279.64</v>
      </c>
      <c r="T2258">
        <v>380909.9975</v>
      </c>
      <c r="U2258">
        <v>2840</v>
      </c>
      <c r="V2258">
        <v>7899</v>
      </c>
      <c r="W2258">
        <v>29668</v>
      </c>
      <c r="X2258">
        <v>1876071.83</v>
      </c>
      <c r="Y2258">
        <v>1513318.05</v>
      </c>
      <c r="Z2258">
        <v>1368463.95</v>
      </c>
      <c r="AA2258">
        <v>452688.18170000002</v>
      </c>
      <c r="AB2258">
        <v>2692</v>
      </c>
      <c r="AC2258">
        <v>2819</v>
      </c>
      <c r="AD2258">
        <v>2175</v>
      </c>
      <c r="AE2258">
        <v>2746</v>
      </c>
      <c r="AF2258">
        <v>2692</v>
      </c>
      <c r="AG2258">
        <v>2819</v>
      </c>
      <c r="AH2258">
        <v>2175</v>
      </c>
      <c r="AI2258">
        <v>2746</v>
      </c>
      <c r="AJ2258">
        <v>2692</v>
      </c>
      <c r="AK2258">
        <v>2819</v>
      </c>
      <c r="AL2258">
        <v>2175</v>
      </c>
      <c r="AM2258">
        <v>2746</v>
      </c>
    </row>
    <row r="2259" spans="1:39" x14ac:dyDescent="0.15">
      <c r="A2259" t="s">
        <v>36</v>
      </c>
      <c r="B2259">
        <v>5</v>
      </c>
      <c r="C2259">
        <v>2</v>
      </c>
      <c r="D2259">
        <v>1</v>
      </c>
      <c r="E2259" t="s">
        <v>31</v>
      </c>
      <c r="F2259" t="s">
        <v>206</v>
      </c>
      <c r="G2259">
        <v>3</v>
      </c>
      <c r="H2259">
        <v>23</v>
      </c>
      <c r="I2259">
        <v>57</v>
      </c>
      <c r="J2259">
        <v>4145.95</v>
      </c>
      <c r="K2259">
        <v>3226.19</v>
      </c>
      <c r="L2259">
        <v>2842.52</v>
      </c>
      <c r="M2259">
        <v>1099.7175</v>
      </c>
      <c r="N2259">
        <v>3</v>
      </c>
      <c r="O2259">
        <v>13</v>
      </c>
      <c r="P2259">
        <v>31</v>
      </c>
      <c r="Q2259">
        <v>2464.9699999999998</v>
      </c>
      <c r="R2259">
        <v>1936.44</v>
      </c>
      <c r="S2259">
        <v>1690.77</v>
      </c>
      <c r="T2259">
        <v>693.07749999999999</v>
      </c>
      <c r="U2259">
        <v>3</v>
      </c>
      <c r="V2259">
        <v>10</v>
      </c>
      <c r="W2259">
        <v>26</v>
      </c>
      <c r="X2259">
        <v>1680.98</v>
      </c>
      <c r="Y2259">
        <v>1289.75</v>
      </c>
      <c r="Z2259">
        <v>1151.75</v>
      </c>
      <c r="AA2259">
        <v>406.64</v>
      </c>
      <c r="AB2259">
        <v>3</v>
      </c>
      <c r="AC2259">
        <v>3</v>
      </c>
      <c r="AD2259">
        <v>2</v>
      </c>
      <c r="AE2259">
        <v>3</v>
      </c>
      <c r="AF2259">
        <v>3</v>
      </c>
      <c r="AG2259">
        <v>3</v>
      </c>
      <c r="AH2259">
        <v>2</v>
      </c>
      <c r="AI2259">
        <v>3</v>
      </c>
      <c r="AJ2259">
        <v>3</v>
      </c>
      <c r="AK2259">
        <v>3</v>
      </c>
      <c r="AL2259">
        <v>2</v>
      </c>
      <c r="AM2259">
        <v>3</v>
      </c>
    </row>
    <row r="2260" spans="1:39" x14ac:dyDescent="0.15">
      <c r="A2260" t="s">
        <v>36</v>
      </c>
      <c r="B2260">
        <v>5</v>
      </c>
      <c r="C2260">
        <v>2</v>
      </c>
      <c r="D2260">
        <v>1</v>
      </c>
      <c r="E2260" t="s">
        <v>32</v>
      </c>
      <c r="F2260" t="s">
        <v>206</v>
      </c>
      <c r="G2260">
        <v>168</v>
      </c>
      <c r="H2260">
        <v>740</v>
      </c>
      <c r="I2260">
        <v>3035</v>
      </c>
      <c r="J2260">
        <v>186916.33</v>
      </c>
      <c r="K2260">
        <v>152684.04999999999</v>
      </c>
      <c r="L2260">
        <v>128879</v>
      </c>
      <c r="M2260">
        <v>47997.9398</v>
      </c>
      <c r="N2260">
        <v>168</v>
      </c>
      <c r="O2260">
        <v>278</v>
      </c>
      <c r="P2260">
        <v>1092</v>
      </c>
      <c r="Q2260">
        <v>63881.26</v>
      </c>
      <c r="R2260">
        <v>53332.57</v>
      </c>
      <c r="S2260">
        <v>38263.94</v>
      </c>
      <c r="T2260">
        <v>18173.684499999999</v>
      </c>
      <c r="U2260">
        <v>168</v>
      </c>
      <c r="V2260">
        <v>462</v>
      </c>
      <c r="W2260">
        <v>1943</v>
      </c>
      <c r="X2260">
        <v>123035.07</v>
      </c>
      <c r="Y2260">
        <v>99351.48</v>
      </c>
      <c r="Z2260">
        <v>90615.06</v>
      </c>
      <c r="AA2260">
        <v>29824.255300000001</v>
      </c>
      <c r="AB2260">
        <v>161</v>
      </c>
      <c r="AC2260">
        <v>167</v>
      </c>
      <c r="AD2260">
        <v>121</v>
      </c>
      <c r="AE2260">
        <v>161</v>
      </c>
      <c r="AF2260">
        <v>161</v>
      </c>
      <c r="AG2260">
        <v>167</v>
      </c>
      <c r="AH2260">
        <v>121</v>
      </c>
      <c r="AI2260">
        <v>161</v>
      </c>
      <c r="AJ2260">
        <v>161</v>
      </c>
      <c r="AK2260">
        <v>167</v>
      </c>
      <c r="AL2260">
        <v>121</v>
      </c>
      <c r="AM2260">
        <v>161</v>
      </c>
    </row>
    <row r="2261" spans="1:39" x14ac:dyDescent="0.15">
      <c r="A2261" t="s">
        <v>36</v>
      </c>
      <c r="B2261">
        <v>5</v>
      </c>
      <c r="C2261">
        <v>2</v>
      </c>
      <c r="D2261">
        <v>2</v>
      </c>
      <c r="E2261" t="s">
        <v>28</v>
      </c>
      <c r="F2261" t="s">
        <v>206</v>
      </c>
      <c r="G2261">
        <v>73</v>
      </c>
      <c r="H2261">
        <v>236</v>
      </c>
      <c r="I2261">
        <v>1137</v>
      </c>
      <c r="J2261">
        <v>72924.31</v>
      </c>
      <c r="K2261">
        <v>65070.95</v>
      </c>
      <c r="L2261">
        <v>49746.53</v>
      </c>
      <c r="M2261">
        <v>18812.123599999999</v>
      </c>
      <c r="N2261">
        <v>73</v>
      </c>
      <c r="O2261">
        <v>102</v>
      </c>
      <c r="P2261">
        <v>564</v>
      </c>
      <c r="Q2261">
        <v>36333.589999999997</v>
      </c>
      <c r="R2261">
        <v>32145.96</v>
      </c>
      <c r="S2261">
        <v>19248.759999999998</v>
      </c>
      <c r="T2261">
        <v>10148.018700000001</v>
      </c>
      <c r="U2261">
        <v>73</v>
      </c>
      <c r="V2261">
        <v>134</v>
      </c>
      <c r="W2261">
        <v>573</v>
      </c>
      <c r="X2261">
        <v>36590.720000000001</v>
      </c>
      <c r="Y2261">
        <v>32924.99</v>
      </c>
      <c r="Z2261">
        <v>30497.77</v>
      </c>
      <c r="AA2261">
        <v>8664.1049000000003</v>
      </c>
      <c r="AB2261">
        <v>67</v>
      </c>
      <c r="AC2261">
        <v>70</v>
      </c>
      <c r="AD2261">
        <v>40</v>
      </c>
      <c r="AE2261">
        <v>72</v>
      </c>
      <c r="AF2261">
        <v>67</v>
      </c>
      <c r="AG2261">
        <v>70</v>
      </c>
      <c r="AH2261">
        <v>40</v>
      </c>
      <c r="AI2261">
        <v>72</v>
      </c>
      <c r="AJ2261">
        <v>67</v>
      </c>
      <c r="AK2261">
        <v>70</v>
      </c>
      <c r="AL2261">
        <v>40</v>
      </c>
      <c r="AM2261">
        <v>72</v>
      </c>
    </row>
    <row r="2262" spans="1:39" x14ac:dyDescent="0.15">
      <c r="A2262" t="s">
        <v>36</v>
      </c>
      <c r="B2262">
        <v>5</v>
      </c>
      <c r="C2262">
        <v>2</v>
      </c>
      <c r="D2262">
        <v>2</v>
      </c>
      <c r="E2262" t="s">
        <v>30</v>
      </c>
      <c r="F2262" t="s">
        <v>206</v>
      </c>
      <c r="G2262">
        <v>13</v>
      </c>
      <c r="H2262">
        <v>46</v>
      </c>
      <c r="I2262">
        <v>180</v>
      </c>
      <c r="J2262">
        <v>12172.74</v>
      </c>
      <c r="K2262">
        <v>10101.780000000001</v>
      </c>
      <c r="L2262">
        <v>8552.14</v>
      </c>
      <c r="M2262">
        <v>3034.2988999999998</v>
      </c>
      <c r="N2262">
        <v>13</v>
      </c>
      <c r="O2262">
        <v>19</v>
      </c>
      <c r="P2262">
        <v>97</v>
      </c>
      <c r="Q2262">
        <v>6313.81</v>
      </c>
      <c r="R2262">
        <v>5069.71</v>
      </c>
      <c r="S2262">
        <v>4178.82</v>
      </c>
      <c r="T2262">
        <v>1621.5406</v>
      </c>
      <c r="U2262">
        <v>13</v>
      </c>
      <c r="V2262">
        <v>27</v>
      </c>
      <c r="W2262">
        <v>83</v>
      </c>
      <c r="X2262">
        <v>5858.93</v>
      </c>
      <c r="Y2262">
        <v>5032.07</v>
      </c>
      <c r="Z2262">
        <v>4373.32</v>
      </c>
      <c r="AA2262">
        <v>1412.7583</v>
      </c>
      <c r="AB2262">
        <v>13</v>
      </c>
      <c r="AC2262">
        <v>12</v>
      </c>
      <c r="AD2262">
        <v>9</v>
      </c>
      <c r="AE2262">
        <v>13</v>
      </c>
      <c r="AF2262">
        <v>13</v>
      </c>
      <c r="AG2262">
        <v>12</v>
      </c>
      <c r="AH2262">
        <v>9</v>
      </c>
      <c r="AI2262">
        <v>13</v>
      </c>
      <c r="AJ2262">
        <v>13</v>
      </c>
      <c r="AK2262">
        <v>12</v>
      </c>
      <c r="AL2262">
        <v>9</v>
      </c>
      <c r="AM2262">
        <v>13</v>
      </c>
    </row>
    <row r="2263" spans="1:39" x14ac:dyDescent="0.15">
      <c r="A2263" t="s">
        <v>36</v>
      </c>
      <c r="B2263">
        <v>5</v>
      </c>
      <c r="C2263">
        <v>2</v>
      </c>
      <c r="D2263">
        <v>2</v>
      </c>
      <c r="E2263" t="s">
        <v>29</v>
      </c>
      <c r="F2263" t="s">
        <v>206</v>
      </c>
      <c r="G2263">
        <v>77</v>
      </c>
      <c r="H2263">
        <v>291</v>
      </c>
      <c r="I2263">
        <v>1326</v>
      </c>
      <c r="J2263">
        <v>82302.429999999993</v>
      </c>
      <c r="K2263">
        <v>67602.600000000006</v>
      </c>
      <c r="L2263">
        <v>56889.62</v>
      </c>
      <c r="M2263">
        <v>21281.362000000001</v>
      </c>
      <c r="N2263">
        <v>77</v>
      </c>
      <c r="O2263">
        <v>108</v>
      </c>
      <c r="P2263">
        <v>544</v>
      </c>
      <c r="Q2263">
        <v>33395.57</v>
      </c>
      <c r="R2263">
        <v>27393.46</v>
      </c>
      <c r="S2263">
        <v>19964.099999999999</v>
      </c>
      <c r="T2263">
        <v>9146.8855000000003</v>
      </c>
      <c r="U2263">
        <v>77</v>
      </c>
      <c r="V2263">
        <v>183</v>
      </c>
      <c r="W2263">
        <v>782</v>
      </c>
      <c r="X2263">
        <v>48906.86</v>
      </c>
      <c r="Y2263">
        <v>40209.14</v>
      </c>
      <c r="Z2263">
        <v>36925.519999999997</v>
      </c>
      <c r="AA2263">
        <v>12134.476500000001</v>
      </c>
      <c r="AB2263">
        <v>74</v>
      </c>
      <c r="AC2263">
        <v>77</v>
      </c>
      <c r="AD2263">
        <v>49</v>
      </c>
      <c r="AE2263">
        <v>76</v>
      </c>
      <c r="AF2263">
        <v>74</v>
      </c>
      <c r="AG2263">
        <v>77</v>
      </c>
      <c r="AH2263">
        <v>49</v>
      </c>
      <c r="AI2263">
        <v>76</v>
      </c>
      <c r="AJ2263">
        <v>74</v>
      </c>
      <c r="AK2263">
        <v>77</v>
      </c>
      <c r="AL2263">
        <v>49</v>
      </c>
      <c r="AM2263">
        <v>76</v>
      </c>
    </row>
    <row r="2264" spans="1:39" x14ac:dyDescent="0.15">
      <c r="A2264" t="s">
        <v>36</v>
      </c>
      <c r="B2264">
        <v>5</v>
      </c>
      <c r="C2264">
        <v>2</v>
      </c>
      <c r="D2264">
        <v>2</v>
      </c>
      <c r="E2264" t="s">
        <v>32</v>
      </c>
      <c r="F2264" t="s">
        <v>206</v>
      </c>
      <c r="G2264">
        <v>23</v>
      </c>
      <c r="H2264">
        <v>99</v>
      </c>
      <c r="I2264">
        <v>439</v>
      </c>
      <c r="J2264">
        <v>29280.73</v>
      </c>
      <c r="K2264">
        <v>23678.560000000001</v>
      </c>
      <c r="L2264">
        <v>20000.89</v>
      </c>
      <c r="M2264">
        <v>7540.8989000000001</v>
      </c>
      <c r="N2264">
        <v>23</v>
      </c>
      <c r="O2264">
        <v>41</v>
      </c>
      <c r="P2264">
        <v>188</v>
      </c>
      <c r="Q2264">
        <v>12060.43</v>
      </c>
      <c r="R2264">
        <v>10088.75</v>
      </c>
      <c r="S2264">
        <v>7272.87</v>
      </c>
      <c r="T2264">
        <v>3484.2791000000002</v>
      </c>
      <c r="U2264">
        <v>23</v>
      </c>
      <c r="V2264">
        <v>58</v>
      </c>
      <c r="W2264">
        <v>251</v>
      </c>
      <c r="X2264">
        <v>17220.3</v>
      </c>
      <c r="Y2264">
        <v>13589.81</v>
      </c>
      <c r="Z2264">
        <v>12728.02</v>
      </c>
      <c r="AA2264">
        <v>4056.6197999999999</v>
      </c>
      <c r="AB2264">
        <v>23</v>
      </c>
      <c r="AC2264">
        <v>22</v>
      </c>
      <c r="AD2264">
        <v>17</v>
      </c>
      <c r="AE2264">
        <v>23</v>
      </c>
      <c r="AF2264">
        <v>23</v>
      </c>
      <c r="AG2264">
        <v>22</v>
      </c>
      <c r="AH2264">
        <v>17</v>
      </c>
      <c r="AI2264">
        <v>23</v>
      </c>
      <c r="AJ2264">
        <v>23</v>
      </c>
      <c r="AK2264">
        <v>22</v>
      </c>
      <c r="AL2264">
        <v>17</v>
      </c>
      <c r="AM2264">
        <v>23</v>
      </c>
    </row>
    <row r="2265" spans="1:39" x14ac:dyDescent="0.15">
      <c r="A2265" t="s">
        <v>36</v>
      </c>
      <c r="B2265">
        <v>30</v>
      </c>
      <c r="C2265">
        <v>1</v>
      </c>
      <c r="D2265">
        <v>0</v>
      </c>
      <c r="E2265" t="s">
        <v>28</v>
      </c>
      <c r="F2265" t="s">
        <v>206</v>
      </c>
      <c r="G2265">
        <v>3182</v>
      </c>
      <c r="H2265">
        <v>4599</v>
      </c>
      <c r="I2265">
        <v>18919</v>
      </c>
      <c r="J2265">
        <v>1214259.0900000001</v>
      </c>
      <c r="K2265">
        <v>1052407</v>
      </c>
      <c r="L2265">
        <v>969105.72</v>
      </c>
      <c r="M2265">
        <v>309161.42930000002</v>
      </c>
      <c r="N2265">
        <v>1291</v>
      </c>
      <c r="O2265">
        <v>1761</v>
      </c>
      <c r="P2265">
        <v>7861</v>
      </c>
      <c r="Q2265">
        <v>503550.07</v>
      </c>
      <c r="R2265">
        <v>427382.62</v>
      </c>
      <c r="S2265">
        <v>371494.57</v>
      </c>
      <c r="T2265">
        <v>138068.8167</v>
      </c>
      <c r="U2265">
        <v>1891</v>
      </c>
      <c r="V2265">
        <v>2838</v>
      </c>
      <c r="W2265">
        <v>11058</v>
      </c>
      <c r="X2265">
        <v>710709.02</v>
      </c>
      <c r="Y2265">
        <v>625024.38</v>
      </c>
      <c r="Z2265">
        <v>597611.15</v>
      </c>
      <c r="AA2265">
        <v>171092.61259999999</v>
      </c>
      <c r="AB2265">
        <v>3099</v>
      </c>
      <c r="AC2265">
        <v>2444</v>
      </c>
      <c r="AD2265">
        <v>2037</v>
      </c>
      <c r="AE2265">
        <v>1882</v>
      </c>
      <c r="AF2265">
        <v>1273</v>
      </c>
      <c r="AG2265">
        <v>1176</v>
      </c>
      <c r="AH2265">
        <v>1002</v>
      </c>
      <c r="AI2265">
        <v>825</v>
      </c>
      <c r="AJ2265">
        <v>1826</v>
      </c>
      <c r="AK2265">
        <v>1268</v>
      </c>
      <c r="AL2265">
        <v>1035</v>
      </c>
      <c r="AM2265">
        <v>1057</v>
      </c>
    </row>
    <row r="2266" spans="1:39" x14ac:dyDescent="0.15">
      <c r="A2266" t="s">
        <v>36</v>
      </c>
      <c r="B2266">
        <v>30</v>
      </c>
      <c r="C2266">
        <v>1</v>
      </c>
      <c r="D2266">
        <v>0</v>
      </c>
      <c r="E2266" t="s">
        <v>30</v>
      </c>
      <c r="F2266" t="s">
        <v>206</v>
      </c>
      <c r="G2266">
        <v>3</v>
      </c>
      <c r="H2266">
        <v>3</v>
      </c>
      <c r="I2266">
        <v>15</v>
      </c>
      <c r="J2266">
        <v>914.07</v>
      </c>
      <c r="K2266">
        <v>795.87</v>
      </c>
      <c r="L2266">
        <v>695.89</v>
      </c>
      <c r="M2266">
        <v>222.2226</v>
      </c>
      <c r="N2266">
        <v>2</v>
      </c>
      <c r="O2266">
        <v>2</v>
      </c>
      <c r="P2266">
        <v>8</v>
      </c>
      <c r="Q2266">
        <v>519.97</v>
      </c>
      <c r="R2266">
        <v>519.97</v>
      </c>
      <c r="S2266">
        <v>419.99</v>
      </c>
      <c r="T2266">
        <v>142.1926</v>
      </c>
      <c r="U2266">
        <v>1</v>
      </c>
      <c r="V2266">
        <v>1</v>
      </c>
      <c r="W2266">
        <v>7</v>
      </c>
      <c r="X2266">
        <v>394.1</v>
      </c>
      <c r="Y2266">
        <v>275.89999999999998</v>
      </c>
      <c r="Z2266">
        <v>275.89999999999998</v>
      </c>
      <c r="AA2266">
        <v>80.03</v>
      </c>
      <c r="AB2266">
        <v>3</v>
      </c>
      <c r="AC2266">
        <v>3</v>
      </c>
      <c r="AD2266">
        <v>3</v>
      </c>
      <c r="AE2266">
        <v>3</v>
      </c>
      <c r="AF2266">
        <v>2</v>
      </c>
      <c r="AG2266">
        <v>2</v>
      </c>
      <c r="AH2266">
        <v>2</v>
      </c>
      <c r="AI2266">
        <v>2</v>
      </c>
      <c r="AJ2266">
        <v>1</v>
      </c>
      <c r="AK2266">
        <v>1</v>
      </c>
      <c r="AL2266">
        <v>1</v>
      </c>
      <c r="AM2266">
        <v>1</v>
      </c>
    </row>
    <row r="2267" spans="1:39" x14ac:dyDescent="0.15">
      <c r="A2267" t="s">
        <v>36</v>
      </c>
      <c r="B2267">
        <v>30</v>
      </c>
      <c r="C2267">
        <v>1</v>
      </c>
      <c r="D2267">
        <v>0</v>
      </c>
      <c r="E2267" t="s">
        <v>29</v>
      </c>
      <c r="F2267" t="s">
        <v>206</v>
      </c>
      <c r="G2267">
        <v>40</v>
      </c>
      <c r="H2267">
        <v>59</v>
      </c>
      <c r="I2267">
        <v>295</v>
      </c>
      <c r="J2267">
        <v>17778.29</v>
      </c>
      <c r="K2267">
        <v>14138.74</v>
      </c>
      <c r="L2267">
        <v>13305.28</v>
      </c>
      <c r="M2267">
        <v>5127.9780000000001</v>
      </c>
      <c r="N2267">
        <v>21</v>
      </c>
      <c r="O2267">
        <v>26</v>
      </c>
      <c r="P2267">
        <v>166</v>
      </c>
      <c r="Q2267">
        <v>9793.3799999999992</v>
      </c>
      <c r="R2267">
        <v>7893.49</v>
      </c>
      <c r="S2267">
        <v>7605.44</v>
      </c>
      <c r="T2267">
        <v>2956.7970999999998</v>
      </c>
      <c r="U2267">
        <v>19</v>
      </c>
      <c r="V2267">
        <v>33</v>
      </c>
      <c r="W2267">
        <v>129</v>
      </c>
      <c r="X2267">
        <v>7984.91</v>
      </c>
      <c r="Y2267">
        <v>6245.25</v>
      </c>
      <c r="Z2267">
        <v>5699.84</v>
      </c>
      <c r="AA2267">
        <v>2171.1808999999998</v>
      </c>
      <c r="AB2267">
        <v>39</v>
      </c>
      <c r="AC2267">
        <v>32</v>
      </c>
      <c r="AD2267">
        <v>28</v>
      </c>
      <c r="AE2267">
        <v>29</v>
      </c>
      <c r="AF2267">
        <v>21</v>
      </c>
      <c r="AG2267">
        <v>19</v>
      </c>
      <c r="AH2267">
        <v>18</v>
      </c>
      <c r="AI2267">
        <v>18</v>
      </c>
      <c r="AJ2267">
        <v>18</v>
      </c>
      <c r="AK2267">
        <v>13</v>
      </c>
      <c r="AL2267">
        <v>10</v>
      </c>
      <c r="AM2267">
        <v>11</v>
      </c>
    </row>
    <row r="2268" spans="1:39" x14ac:dyDescent="0.15">
      <c r="A2268" t="s">
        <v>36</v>
      </c>
      <c r="B2268">
        <v>30</v>
      </c>
      <c r="C2268">
        <v>1</v>
      </c>
      <c r="D2268">
        <v>0</v>
      </c>
      <c r="E2268" t="s">
        <v>32</v>
      </c>
      <c r="F2268" t="s">
        <v>206</v>
      </c>
      <c r="G2268">
        <v>904</v>
      </c>
      <c r="H2268">
        <v>1392</v>
      </c>
      <c r="I2268">
        <v>6366</v>
      </c>
      <c r="J2268">
        <v>406927.33</v>
      </c>
      <c r="K2268">
        <v>317575.03000000003</v>
      </c>
      <c r="L2268">
        <v>304652.44</v>
      </c>
      <c r="M2268">
        <v>100703.07829999999</v>
      </c>
      <c r="N2268">
        <v>147</v>
      </c>
      <c r="O2268">
        <v>207</v>
      </c>
      <c r="P2268">
        <v>1018</v>
      </c>
      <c r="Q2268">
        <v>64904.19</v>
      </c>
      <c r="R2268">
        <v>48663.07</v>
      </c>
      <c r="S2268">
        <v>44905.86</v>
      </c>
      <c r="T2268">
        <v>18085.9411</v>
      </c>
      <c r="U2268">
        <v>757</v>
      </c>
      <c r="V2268">
        <v>1185</v>
      </c>
      <c r="W2268">
        <v>5348</v>
      </c>
      <c r="X2268">
        <v>342023.14</v>
      </c>
      <c r="Y2268">
        <v>268911.96000000002</v>
      </c>
      <c r="Z2268">
        <v>259746.58</v>
      </c>
      <c r="AA2268">
        <v>82617.137199999997</v>
      </c>
      <c r="AB2268">
        <v>898</v>
      </c>
      <c r="AC2268">
        <v>642</v>
      </c>
      <c r="AD2268">
        <v>561</v>
      </c>
      <c r="AE2268">
        <v>593</v>
      </c>
      <c r="AF2268">
        <v>147</v>
      </c>
      <c r="AG2268">
        <v>127</v>
      </c>
      <c r="AH2268">
        <v>117</v>
      </c>
      <c r="AI2268">
        <v>112</v>
      </c>
      <c r="AJ2268">
        <v>751</v>
      </c>
      <c r="AK2268">
        <v>515</v>
      </c>
      <c r="AL2268">
        <v>444</v>
      </c>
      <c r="AM2268">
        <v>481</v>
      </c>
    </row>
    <row r="2269" spans="1:39" x14ac:dyDescent="0.15">
      <c r="A2269" t="s">
        <v>36</v>
      </c>
      <c r="B2269">
        <v>30</v>
      </c>
      <c r="C2269">
        <v>1</v>
      </c>
      <c r="D2269">
        <v>1</v>
      </c>
      <c r="E2269" t="s">
        <v>28</v>
      </c>
      <c r="F2269" t="s">
        <v>206</v>
      </c>
      <c r="G2269">
        <v>18003</v>
      </c>
      <c r="H2269">
        <v>30613</v>
      </c>
      <c r="I2269">
        <v>109698</v>
      </c>
      <c r="J2269">
        <v>6949050.9000000004</v>
      </c>
      <c r="K2269">
        <v>6144074.4900000002</v>
      </c>
      <c r="L2269">
        <v>5683761.96</v>
      </c>
      <c r="M2269">
        <v>1772179.7111</v>
      </c>
      <c r="N2269">
        <v>8129</v>
      </c>
      <c r="O2269">
        <v>12330</v>
      </c>
      <c r="P2269">
        <v>48817</v>
      </c>
      <c r="Q2269">
        <v>3087141.1</v>
      </c>
      <c r="R2269">
        <v>2785501.31</v>
      </c>
      <c r="S2269">
        <v>2501561.81</v>
      </c>
      <c r="T2269">
        <v>841059.59369999997</v>
      </c>
      <c r="U2269">
        <v>9874</v>
      </c>
      <c r="V2269">
        <v>18283</v>
      </c>
      <c r="W2269">
        <v>60881</v>
      </c>
      <c r="X2269">
        <v>3861909.8</v>
      </c>
      <c r="Y2269">
        <v>3358573.18</v>
      </c>
      <c r="Z2269">
        <v>3182200.15</v>
      </c>
      <c r="AA2269">
        <v>931120.11739999999</v>
      </c>
      <c r="AB2269">
        <v>17033</v>
      </c>
      <c r="AC2269">
        <v>16772</v>
      </c>
      <c r="AD2269">
        <v>10530</v>
      </c>
      <c r="AE2269">
        <v>15783</v>
      </c>
      <c r="AF2269">
        <v>7874</v>
      </c>
      <c r="AG2269">
        <v>7803</v>
      </c>
      <c r="AH2269">
        <v>5182</v>
      </c>
      <c r="AI2269">
        <v>7417</v>
      </c>
      <c r="AJ2269">
        <v>9159</v>
      </c>
      <c r="AK2269">
        <v>8969</v>
      </c>
      <c r="AL2269">
        <v>5348</v>
      </c>
      <c r="AM2269">
        <v>8366</v>
      </c>
    </row>
    <row r="2270" spans="1:39" x14ac:dyDescent="0.15">
      <c r="A2270" t="s">
        <v>36</v>
      </c>
      <c r="B2270">
        <v>30</v>
      </c>
      <c r="C2270">
        <v>1</v>
      </c>
      <c r="D2270">
        <v>1</v>
      </c>
      <c r="E2270" t="s">
        <v>30</v>
      </c>
      <c r="F2270" t="s">
        <v>206</v>
      </c>
      <c r="G2270">
        <v>1969</v>
      </c>
      <c r="H2270">
        <v>3368</v>
      </c>
      <c r="I2270">
        <v>11801</v>
      </c>
      <c r="J2270">
        <v>749759.73</v>
      </c>
      <c r="K2270">
        <v>670881.18999999994</v>
      </c>
      <c r="L2270">
        <v>620272.38</v>
      </c>
      <c r="M2270">
        <v>190940.61629999999</v>
      </c>
      <c r="N2270">
        <v>889</v>
      </c>
      <c r="O2270">
        <v>1384</v>
      </c>
      <c r="P2270">
        <v>5369</v>
      </c>
      <c r="Q2270">
        <v>340837.38</v>
      </c>
      <c r="R2270">
        <v>307328.75</v>
      </c>
      <c r="S2270">
        <v>274890.01</v>
      </c>
      <c r="T2270">
        <v>92786.032399999996</v>
      </c>
      <c r="U2270">
        <v>1080</v>
      </c>
      <c r="V2270">
        <v>1984</v>
      </c>
      <c r="W2270">
        <v>6432</v>
      </c>
      <c r="X2270">
        <v>408922.35</v>
      </c>
      <c r="Y2270">
        <v>363552.44</v>
      </c>
      <c r="Z2270">
        <v>345382.37</v>
      </c>
      <c r="AA2270">
        <v>98154.583899999998</v>
      </c>
      <c r="AB2270">
        <v>1855</v>
      </c>
      <c r="AC2270">
        <v>1898</v>
      </c>
      <c r="AD2270">
        <v>1066</v>
      </c>
      <c r="AE2270">
        <v>1891</v>
      </c>
      <c r="AF2270">
        <v>847</v>
      </c>
      <c r="AG2270">
        <v>860</v>
      </c>
      <c r="AH2270">
        <v>519</v>
      </c>
      <c r="AI2270">
        <v>869</v>
      </c>
      <c r="AJ2270">
        <v>1008</v>
      </c>
      <c r="AK2270">
        <v>1038</v>
      </c>
      <c r="AL2270">
        <v>547</v>
      </c>
      <c r="AM2270">
        <v>1022</v>
      </c>
    </row>
    <row r="2271" spans="1:39" x14ac:dyDescent="0.15">
      <c r="A2271" t="s">
        <v>36</v>
      </c>
      <c r="B2271">
        <v>30</v>
      </c>
      <c r="C2271">
        <v>1</v>
      </c>
      <c r="D2271">
        <v>1</v>
      </c>
      <c r="E2271" t="s">
        <v>29</v>
      </c>
      <c r="F2271" t="s">
        <v>206</v>
      </c>
      <c r="G2271">
        <v>31568</v>
      </c>
      <c r="H2271">
        <v>60251</v>
      </c>
      <c r="I2271">
        <v>216056</v>
      </c>
      <c r="J2271">
        <v>13660693.83</v>
      </c>
      <c r="K2271">
        <v>10981026.68</v>
      </c>
      <c r="L2271">
        <v>10202792</v>
      </c>
      <c r="M2271">
        <v>3428508.4084999999</v>
      </c>
      <c r="N2271">
        <v>9324</v>
      </c>
      <c r="O2271">
        <v>15139</v>
      </c>
      <c r="P2271">
        <v>62651</v>
      </c>
      <c r="Q2271">
        <v>3927107.74</v>
      </c>
      <c r="R2271">
        <v>3219603.87</v>
      </c>
      <c r="S2271">
        <v>2921053.44</v>
      </c>
      <c r="T2271">
        <v>1075445.1266000001</v>
      </c>
      <c r="U2271">
        <v>22244</v>
      </c>
      <c r="V2271">
        <v>45112</v>
      </c>
      <c r="W2271">
        <v>153405</v>
      </c>
      <c r="X2271">
        <v>9733586.0899999999</v>
      </c>
      <c r="Y2271">
        <v>7761422.8099999996</v>
      </c>
      <c r="Z2271">
        <v>7281738.5599999996</v>
      </c>
      <c r="AA2271">
        <v>2353063.2818999998</v>
      </c>
      <c r="AB2271">
        <v>30384</v>
      </c>
      <c r="AC2271">
        <v>30737</v>
      </c>
      <c r="AD2271">
        <v>20577</v>
      </c>
      <c r="AE2271">
        <v>30272</v>
      </c>
      <c r="AF2271">
        <v>9014</v>
      </c>
      <c r="AG2271">
        <v>9038</v>
      </c>
      <c r="AH2271">
        <v>6659</v>
      </c>
      <c r="AI2271">
        <v>8966</v>
      </c>
      <c r="AJ2271">
        <v>21370</v>
      </c>
      <c r="AK2271">
        <v>21699</v>
      </c>
      <c r="AL2271">
        <v>13918</v>
      </c>
      <c r="AM2271">
        <v>21306</v>
      </c>
    </row>
    <row r="2272" spans="1:39" x14ac:dyDescent="0.15">
      <c r="A2272" t="s">
        <v>36</v>
      </c>
      <c r="B2272">
        <v>30</v>
      </c>
      <c r="C2272">
        <v>1</v>
      </c>
      <c r="D2272">
        <v>1</v>
      </c>
      <c r="E2272" t="s">
        <v>31</v>
      </c>
      <c r="F2272" t="s">
        <v>206</v>
      </c>
      <c r="G2272">
        <v>3</v>
      </c>
      <c r="H2272">
        <v>13</v>
      </c>
      <c r="I2272">
        <v>23</v>
      </c>
      <c r="J2272">
        <v>1527</v>
      </c>
      <c r="K2272">
        <v>1104.6099999999999</v>
      </c>
      <c r="L2272">
        <v>1104.6099999999999</v>
      </c>
      <c r="M2272">
        <v>347.43849999999998</v>
      </c>
      <c r="N2272">
        <v>1</v>
      </c>
      <c r="O2272">
        <v>2</v>
      </c>
      <c r="P2272">
        <v>3</v>
      </c>
      <c r="Q2272">
        <v>277</v>
      </c>
      <c r="R2272">
        <v>269.60000000000002</v>
      </c>
      <c r="S2272">
        <v>269.60000000000002</v>
      </c>
      <c r="T2272">
        <v>59.0563</v>
      </c>
      <c r="U2272">
        <v>2</v>
      </c>
      <c r="V2272">
        <v>11</v>
      </c>
      <c r="W2272">
        <v>20</v>
      </c>
      <c r="X2272">
        <v>1250</v>
      </c>
      <c r="Y2272">
        <v>835.01</v>
      </c>
      <c r="Z2272">
        <v>835.01</v>
      </c>
      <c r="AA2272">
        <v>288.38220000000001</v>
      </c>
      <c r="AB2272">
        <v>2</v>
      </c>
      <c r="AC2272">
        <v>3</v>
      </c>
      <c r="AD2272">
        <v>2</v>
      </c>
      <c r="AE2272">
        <v>2</v>
      </c>
      <c r="AF2272">
        <v>1</v>
      </c>
      <c r="AG2272">
        <v>1</v>
      </c>
      <c r="AH2272">
        <v>0</v>
      </c>
      <c r="AI2272">
        <v>1</v>
      </c>
      <c r="AJ2272">
        <v>1</v>
      </c>
      <c r="AK2272">
        <v>2</v>
      </c>
      <c r="AL2272">
        <v>2</v>
      </c>
      <c r="AM2272">
        <v>1</v>
      </c>
    </row>
    <row r="2273" spans="1:39" x14ac:dyDescent="0.15">
      <c r="A2273" t="s">
        <v>36</v>
      </c>
      <c r="B2273">
        <v>30</v>
      </c>
      <c r="C2273">
        <v>1</v>
      </c>
      <c r="D2273">
        <v>1</v>
      </c>
      <c r="E2273" t="s">
        <v>32</v>
      </c>
      <c r="F2273" t="s">
        <v>206</v>
      </c>
      <c r="G2273">
        <v>1707</v>
      </c>
      <c r="H2273">
        <v>3075</v>
      </c>
      <c r="I2273">
        <v>11933</v>
      </c>
      <c r="J2273">
        <v>762629.44</v>
      </c>
      <c r="K2273">
        <v>602955.93000000005</v>
      </c>
      <c r="L2273">
        <v>574381.52</v>
      </c>
      <c r="M2273">
        <v>185646.01310000001</v>
      </c>
      <c r="N2273">
        <v>231</v>
      </c>
      <c r="O2273">
        <v>348</v>
      </c>
      <c r="P2273">
        <v>1554</v>
      </c>
      <c r="Q2273">
        <v>99768.55</v>
      </c>
      <c r="R2273">
        <v>81429.81</v>
      </c>
      <c r="S2273">
        <v>75254.100000000006</v>
      </c>
      <c r="T2273">
        <v>26120.616099999999</v>
      </c>
      <c r="U2273">
        <v>1476</v>
      </c>
      <c r="V2273">
        <v>2727</v>
      </c>
      <c r="W2273">
        <v>10379</v>
      </c>
      <c r="X2273">
        <v>662860.89</v>
      </c>
      <c r="Y2273">
        <v>521526.12</v>
      </c>
      <c r="Z2273">
        <v>499127.42</v>
      </c>
      <c r="AA2273">
        <v>159525.397</v>
      </c>
      <c r="AB2273">
        <v>1673</v>
      </c>
      <c r="AC2273">
        <v>1603</v>
      </c>
      <c r="AD2273">
        <v>1053</v>
      </c>
      <c r="AE2273">
        <v>1542</v>
      </c>
      <c r="AF2273">
        <v>228</v>
      </c>
      <c r="AG2273">
        <v>208</v>
      </c>
      <c r="AH2273">
        <v>148</v>
      </c>
      <c r="AI2273">
        <v>213</v>
      </c>
      <c r="AJ2273">
        <v>1445</v>
      </c>
      <c r="AK2273">
        <v>1395</v>
      </c>
      <c r="AL2273">
        <v>905</v>
      </c>
      <c r="AM2273">
        <v>1329</v>
      </c>
    </row>
    <row r="2274" spans="1:39" x14ac:dyDescent="0.15">
      <c r="A2274" t="s">
        <v>36</v>
      </c>
      <c r="B2274">
        <v>30</v>
      </c>
      <c r="C2274">
        <v>1</v>
      </c>
      <c r="D2274">
        <v>2</v>
      </c>
      <c r="E2274" t="s">
        <v>28</v>
      </c>
      <c r="F2274" t="s">
        <v>206</v>
      </c>
      <c r="G2274">
        <v>4444</v>
      </c>
      <c r="H2274">
        <v>6144</v>
      </c>
      <c r="I2274">
        <v>25993</v>
      </c>
      <c r="J2274">
        <v>1673328.17</v>
      </c>
      <c r="K2274">
        <v>1473002.73</v>
      </c>
      <c r="L2274">
        <v>1365352.73</v>
      </c>
      <c r="M2274">
        <v>421469.19179999997</v>
      </c>
      <c r="N2274">
        <v>1834</v>
      </c>
      <c r="O2274">
        <v>2352</v>
      </c>
      <c r="P2274">
        <v>10819</v>
      </c>
      <c r="Q2274">
        <v>698396.43</v>
      </c>
      <c r="R2274">
        <v>605427.87</v>
      </c>
      <c r="S2274">
        <v>533189.81000000006</v>
      </c>
      <c r="T2274">
        <v>187658.91250000001</v>
      </c>
      <c r="U2274">
        <v>2610</v>
      </c>
      <c r="V2274">
        <v>3792</v>
      </c>
      <c r="W2274">
        <v>15174</v>
      </c>
      <c r="X2274">
        <v>974931.74</v>
      </c>
      <c r="Y2274">
        <v>867574.86</v>
      </c>
      <c r="Z2274">
        <v>832162.92</v>
      </c>
      <c r="AA2274">
        <v>233810.27929999999</v>
      </c>
      <c r="AB2274">
        <v>4269</v>
      </c>
      <c r="AC2274">
        <v>3873</v>
      </c>
      <c r="AD2274">
        <v>1842</v>
      </c>
      <c r="AE2274">
        <v>3805</v>
      </c>
      <c r="AF2274">
        <v>1760</v>
      </c>
      <c r="AG2274">
        <v>1721</v>
      </c>
      <c r="AH2274">
        <v>877</v>
      </c>
      <c r="AI2274">
        <v>1659</v>
      </c>
      <c r="AJ2274">
        <v>2509</v>
      </c>
      <c r="AK2274">
        <v>2152</v>
      </c>
      <c r="AL2274">
        <v>965</v>
      </c>
      <c r="AM2274">
        <v>2146</v>
      </c>
    </row>
    <row r="2275" spans="1:39" x14ac:dyDescent="0.15">
      <c r="A2275" t="s">
        <v>36</v>
      </c>
      <c r="B2275">
        <v>30</v>
      </c>
      <c r="C2275">
        <v>1</v>
      </c>
      <c r="D2275">
        <v>2</v>
      </c>
      <c r="E2275" t="s">
        <v>30</v>
      </c>
      <c r="F2275" t="s">
        <v>206</v>
      </c>
      <c r="G2275">
        <v>511</v>
      </c>
      <c r="H2275">
        <v>708</v>
      </c>
      <c r="I2275">
        <v>3126</v>
      </c>
      <c r="J2275">
        <v>197738.43</v>
      </c>
      <c r="K2275">
        <v>171140.03</v>
      </c>
      <c r="L2275">
        <v>154990.69</v>
      </c>
      <c r="M2275">
        <v>49976.934699999998</v>
      </c>
      <c r="N2275">
        <v>217</v>
      </c>
      <c r="O2275">
        <v>289</v>
      </c>
      <c r="P2275">
        <v>1376</v>
      </c>
      <c r="Q2275">
        <v>85795.53</v>
      </c>
      <c r="R2275">
        <v>73449.600000000006</v>
      </c>
      <c r="S2275">
        <v>61559.92</v>
      </c>
      <c r="T2275">
        <v>23255.352800000001</v>
      </c>
      <c r="U2275">
        <v>294</v>
      </c>
      <c r="V2275">
        <v>419</v>
      </c>
      <c r="W2275">
        <v>1750</v>
      </c>
      <c r="X2275">
        <v>111942.9</v>
      </c>
      <c r="Y2275">
        <v>97690.43</v>
      </c>
      <c r="Z2275">
        <v>93430.77</v>
      </c>
      <c r="AA2275">
        <v>26721.581900000001</v>
      </c>
      <c r="AB2275">
        <v>483</v>
      </c>
      <c r="AC2275">
        <v>455</v>
      </c>
      <c r="AD2275">
        <v>212</v>
      </c>
      <c r="AE2275">
        <v>499</v>
      </c>
      <c r="AF2275">
        <v>209</v>
      </c>
      <c r="AG2275">
        <v>208</v>
      </c>
      <c r="AH2275">
        <v>119</v>
      </c>
      <c r="AI2275">
        <v>215</v>
      </c>
      <c r="AJ2275">
        <v>274</v>
      </c>
      <c r="AK2275">
        <v>247</v>
      </c>
      <c r="AL2275">
        <v>93</v>
      </c>
      <c r="AM2275">
        <v>284</v>
      </c>
    </row>
    <row r="2276" spans="1:39" x14ac:dyDescent="0.15">
      <c r="A2276" t="s">
        <v>36</v>
      </c>
      <c r="B2276">
        <v>30</v>
      </c>
      <c r="C2276">
        <v>1</v>
      </c>
      <c r="D2276">
        <v>2</v>
      </c>
      <c r="E2276" t="s">
        <v>29</v>
      </c>
      <c r="F2276" t="s">
        <v>206</v>
      </c>
      <c r="G2276">
        <v>2350</v>
      </c>
      <c r="H2276">
        <v>3572</v>
      </c>
      <c r="I2276">
        <v>15346</v>
      </c>
      <c r="J2276">
        <v>982245.8</v>
      </c>
      <c r="K2276">
        <v>797568.78</v>
      </c>
      <c r="L2276">
        <v>745455.32</v>
      </c>
      <c r="M2276">
        <v>246308.916</v>
      </c>
      <c r="N2276">
        <v>651</v>
      </c>
      <c r="O2276">
        <v>856</v>
      </c>
      <c r="P2276">
        <v>4174</v>
      </c>
      <c r="Q2276">
        <v>265415.52</v>
      </c>
      <c r="R2276">
        <v>217025.88</v>
      </c>
      <c r="S2276">
        <v>190901.21</v>
      </c>
      <c r="T2276">
        <v>73540.530400000003</v>
      </c>
      <c r="U2276">
        <v>1699</v>
      </c>
      <c r="V2276">
        <v>2716</v>
      </c>
      <c r="W2276">
        <v>11172</v>
      </c>
      <c r="X2276">
        <v>716830.28</v>
      </c>
      <c r="Y2276">
        <v>580542.9</v>
      </c>
      <c r="Z2276">
        <v>554554.11</v>
      </c>
      <c r="AA2276">
        <v>172768.38560000001</v>
      </c>
      <c r="AB2276">
        <v>2252</v>
      </c>
      <c r="AC2276">
        <v>2192</v>
      </c>
      <c r="AD2276">
        <v>1034</v>
      </c>
      <c r="AE2276">
        <v>2278</v>
      </c>
      <c r="AF2276">
        <v>631</v>
      </c>
      <c r="AG2276">
        <v>601</v>
      </c>
      <c r="AH2276">
        <v>333</v>
      </c>
      <c r="AI2276">
        <v>632</v>
      </c>
      <c r="AJ2276">
        <v>1621</v>
      </c>
      <c r="AK2276">
        <v>1591</v>
      </c>
      <c r="AL2276">
        <v>701</v>
      </c>
      <c r="AM2276">
        <v>1646</v>
      </c>
    </row>
    <row r="2277" spans="1:39" x14ac:dyDescent="0.15">
      <c r="A2277" t="s">
        <v>36</v>
      </c>
      <c r="B2277">
        <v>30</v>
      </c>
      <c r="C2277">
        <v>1</v>
      </c>
      <c r="D2277">
        <v>2</v>
      </c>
      <c r="E2277" t="s">
        <v>31</v>
      </c>
      <c r="F2277" t="s">
        <v>206</v>
      </c>
      <c r="G2277">
        <v>1</v>
      </c>
      <c r="H2277">
        <v>2</v>
      </c>
      <c r="I2277">
        <v>3</v>
      </c>
      <c r="J2277">
        <v>470.1</v>
      </c>
      <c r="K2277">
        <v>396.3</v>
      </c>
      <c r="L2277">
        <v>396.3</v>
      </c>
      <c r="M2277">
        <v>154.08000000000001</v>
      </c>
      <c r="N2277">
        <v>0</v>
      </c>
      <c r="O2277">
        <v>0</v>
      </c>
      <c r="P2277">
        <v>0</v>
      </c>
      <c r="Q2277">
        <v>0</v>
      </c>
      <c r="R2277">
        <v>0</v>
      </c>
      <c r="S2277">
        <v>0</v>
      </c>
      <c r="T2277">
        <v>0</v>
      </c>
      <c r="U2277">
        <v>1</v>
      </c>
      <c r="V2277">
        <v>2</v>
      </c>
      <c r="W2277">
        <v>3</v>
      </c>
      <c r="X2277">
        <v>470.1</v>
      </c>
      <c r="Y2277">
        <v>396.3</v>
      </c>
      <c r="Z2277">
        <v>396.3</v>
      </c>
      <c r="AA2277">
        <v>154.08000000000001</v>
      </c>
      <c r="AB2277">
        <v>1</v>
      </c>
      <c r="AC2277">
        <v>1</v>
      </c>
      <c r="AD2277">
        <v>0</v>
      </c>
      <c r="AE2277">
        <v>1</v>
      </c>
      <c r="AF2277">
        <v>0</v>
      </c>
      <c r="AG2277">
        <v>0</v>
      </c>
      <c r="AH2277">
        <v>0</v>
      </c>
      <c r="AI2277">
        <v>0</v>
      </c>
      <c r="AJ2277">
        <v>1</v>
      </c>
      <c r="AK2277">
        <v>1</v>
      </c>
      <c r="AL2277">
        <v>0</v>
      </c>
      <c r="AM2277">
        <v>1</v>
      </c>
    </row>
    <row r="2278" spans="1:39" x14ac:dyDescent="0.15">
      <c r="A2278" t="s">
        <v>36</v>
      </c>
      <c r="B2278">
        <v>30</v>
      </c>
      <c r="C2278">
        <v>1</v>
      </c>
      <c r="D2278">
        <v>2</v>
      </c>
      <c r="E2278" t="s">
        <v>32</v>
      </c>
      <c r="F2278" t="s">
        <v>206</v>
      </c>
      <c r="G2278">
        <v>677</v>
      </c>
      <c r="H2278">
        <v>1086</v>
      </c>
      <c r="I2278">
        <v>4797</v>
      </c>
      <c r="J2278">
        <v>308516.59999999998</v>
      </c>
      <c r="K2278">
        <v>241251.12</v>
      </c>
      <c r="L2278">
        <v>229602.02</v>
      </c>
      <c r="M2278">
        <v>75307.373200000002</v>
      </c>
      <c r="N2278">
        <v>109</v>
      </c>
      <c r="O2278">
        <v>154</v>
      </c>
      <c r="P2278">
        <v>713</v>
      </c>
      <c r="Q2278">
        <v>48114.98</v>
      </c>
      <c r="R2278">
        <v>36894.629999999997</v>
      </c>
      <c r="S2278">
        <v>32298.959999999999</v>
      </c>
      <c r="T2278">
        <v>12193.118899999999</v>
      </c>
      <c r="U2278">
        <v>568</v>
      </c>
      <c r="V2278">
        <v>932</v>
      </c>
      <c r="W2278">
        <v>4084</v>
      </c>
      <c r="X2278">
        <v>260401.62</v>
      </c>
      <c r="Y2278">
        <v>204356.49</v>
      </c>
      <c r="Z2278">
        <v>197303.06</v>
      </c>
      <c r="AA2278">
        <v>63114.254300000001</v>
      </c>
      <c r="AB2278">
        <v>659</v>
      </c>
      <c r="AC2278">
        <v>585</v>
      </c>
      <c r="AD2278">
        <v>323</v>
      </c>
      <c r="AE2278">
        <v>579</v>
      </c>
      <c r="AF2278">
        <v>108</v>
      </c>
      <c r="AG2278">
        <v>88</v>
      </c>
      <c r="AH2278">
        <v>48</v>
      </c>
      <c r="AI2278">
        <v>99</v>
      </c>
      <c r="AJ2278">
        <v>551</v>
      </c>
      <c r="AK2278">
        <v>497</v>
      </c>
      <c r="AL2278">
        <v>275</v>
      </c>
      <c r="AM2278">
        <v>480</v>
      </c>
    </row>
    <row r="2279" spans="1:39" x14ac:dyDescent="0.15">
      <c r="A2279" t="s">
        <v>36</v>
      </c>
      <c r="B2279">
        <v>30</v>
      </c>
      <c r="C2279">
        <v>2</v>
      </c>
      <c r="D2279">
        <v>0</v>
      </c>
      <c r="E2279" t="s">
        <v>28</v>
      </c>
      <c r="F2279" t="s">
        <v>206</v>
      </c>
      <c r="G2279">
        <v>218</v>
      </c>
      <c r="H2279">
        <v>570</v>
      </c>
      <c r="I2279">
        <v>1587</v>
      </c>
      <c r="J2279">
        <v>94063.08</v>
      </c>
      <c r="K2279">
        <v>77272.05</v>
      </c>
      <c r="L2279">
        <v>64672.23</v>
      </c>
      <c r="M2279">
        <v>25436.2294</v>
      </c>
      <c r="N2279">
        <v>218</v>
      </c>
      <c r="O2279">
        <v>261</v>
      </c>
      <c r="P2279">
        <v>780</v>
      </c>
      <c r="Q2279">
        <v>44626.05</v>
      </c>
      <c r="R2279">
        <v>35340.19</v>
      </c>
      <c r="S2279">
        <v>24104.18</v>
      </c>
      <c r="T2279">
        <v>13032.1479</v>
      </c>
      <c r="U2279">
        <v>218</v>
      </c>
      <c r="V2279">
        <v>309</v>
      </c>
      <c r="W2279">
        <v>807</v>
      </c>
      <c r="X2279">
        <v>49437.03</v>
      </c>
      <c r="Y2279">
        <v>41931.86</v>
      </c>
      <c r="Z2279">
        <v>40568.050000000003</v>
      </c>
      <c r="AA2279">
        <v>12404.0815</v>
      </c>
      <c r="AB2279">
        <v>215</v>
      </c>
      <c r="AC2279">
        <v>210</v>
      </c>
      <c r="AD2279">
        <v>193</v>
      </c>
      <c r="AE2279">
        <v>170</v>
      </c>
      <c r="AF2279">
        <v>215</v>
      </c>
      <c r="AG2279">
        <v>210</v>
      </c>
      <c r="AH2279">
        <v>193</v>
      </c>
      <c r="AI2279">
        <v>170</v>
      </c>
      <c r="AJ2279">
        <v>215</v>
      </c>
      <c r="AK2279">
        <v>210</v>
      </c>
      <c r="AL2279">
        <v>193</v>
      </c>
      <c r="AM2279">
        <v>170</v>
      </c>
    </row>
    <row r="2280" spans="1:39" x14ac:dyDescent="0.15">
      <c r="A2280" t="s">
        <v>36</v>
      </c>
      <c r="B2280">
        <v>30</v>
      </c>
      <c r="C2280">
        <v>2</v>
      </c>
      <c r="D2280">
        <v>0</v>
      </c>
      <c r="E2280" t="s">
        <v>29</v>
      </c>
      <c r="F2280" t="s">
        <v>206</v>
      </c>
      <c r="G2280">
        <v>6</v>
      </c>
      <c r="H2280">
        <v>15</v>
      </c>
      <c r="I2280">
        <v>42</v>
      </c>
      <c r="J2280">
        <v>2803.78</v>
      </c>
      <c r="K2280">
        <v>2192.48</v>
      </c>
      <c r="L2280">
        <v>1625.31</v>
      </c>
      <c r="M2280">
        <v>873.55089999999996</v>
      </c>
      <c r="N2280">
        <v>6</v>
      </c>
      <c r="O2280">
        <v>8</v>
      </c>
      <c r="P2280">
        <v>30</v>
      </c>
      <c r="Q2280">
        <v>2022.87</v>
      </c>
      <c r="R2280">
        <v>1560.37</v>
      </c>
      <c r="S2280">
        <v>1052.45</v>
      </c>
      <c r="T2280">
        <v>661.03020000000004</v>
      </c>
      <c r="U2280">
        <v>6</v>
      </c>
      <c r="V2280">
        <v>7</v>
      </c>
      <c r="W2280">
        <v>12</v>
      </c>
      <c r="X2280">
        <v>780.91</v>
      </c>
      <c r="Y2280">
        <v>632.11</v>
      </c>
      <c r="Z2280">
        <v>572.86</v>
      </c>
      <c r="AA2280">
        <v>212.52070000000001</v>
      </c>
      <c r="AB2280">
        <v>6</v>
      </c>
      <c r="AC2280">
        <v>6</v>
      </c>
      <c r="AD2280">
        <v>6</v>
      </c>
      <c r="AE2280">
        <v>5</v>
      </c>
      <c r="AF2280">
        <v>6</v>
      </c>
      <c r="AG2280">
        <v>6</v>
      </c>
      <c r="AH2280">
        <v>6</v>
      </c>
      <c r="AI2280">
        <v>5</v>
      </c>
      <c r="AJ2280">
        <v>6</v>
      </c>
      <c r="AK2280">
        <v>6</v>
      </c>
      <c r="AL2280">
        <v>6</v>
      </c>
      <c r="AM2280">
        <v>5</v>
      </c>
    </row>
    <row r="2281" spans="1:39" x14ac:dyDescent="0.15">
      <c r="A2281" t="s">
        <v>36</v>
      </c>
      <c r="B2281">
        <v>30</v>
      </c>
      <c r="C2281">
        <v>2</v>
      </c>
      <c r="D2281">
        <v>0</v>
      </c>
      <c r="E2281" t="s">
        <v>32</v>
      </c>
      <c r="F2281" t="s">
        <v>206</v>
      </c>
      <c r="G2281">
        <v>82</v>
      </c>
      <c r="H2281">
        <v>228</v>
      </c>
      <c r="I2281">
        <v>690</v>
      </c>
      <c r="J2281">
        <v>40247.839999999997</v>
      </c>
      <c r="K2281">
        <v>31099.59</v>
      </c>
      <c r="L2281">
        <v>27307.97</v>
      </c>
      <c r="M2281">
        <v>11441.7096</v>
      </c>
      <c r="N2281">
        <v>82</v>
      </c>
      <c r="O2281">
        <v>103</v>
      </c>
      <c r="P2281">
        <v>350</v>
      </c>
      <c r="Q2281">
        <v>18428.11</v>
      </c>
      <c r="R2281">
        <v>14078.7</v>
      </c>
      <c r="S2281">
        <v>10513.87</v>
      </c>
      <c r="T2281">
        <v>6074.3447999999999</v>
      </c>
      <c r="U2281">
        <v>82</v>
      </c>
      <c r="V2281">
        <v>125</v>
      </c>
      <c r="W2281">
        <v>340</v>
      </c>
      <c r="X2281">
        <v>21819.73</v>
      </c>
      <c r="Y2281">
        <v>17020.89</v>
      </c>
      <c r="Z2281">
        <v>16794.099999999999</v>
      </c>
      <c r="AA2281">
        <v>5367.3648000000003</v>
      </c>
      <c r="AB2281">
        <v>81</v>
      </c>
      <c r="AC2281">
        <v>80</v>
      </c>
      <c r="AD2281">
        <v>76</v>
      </c>
      <c r="AE2281">
        <v>77</v>
      </c>
      <c r="AF2281">
        <v>81</v>
      </c>
      <c r="AG2281">
        <v>80</v>
      </c>
      <c r="AH2281">
        <v>76</v>
      </c>
      <c r="AI2281">
        <v>77</v>
      </c>
      <c r="AJ2281">
        <v>81</v>
      </c>
      <c r="AK2281">
        <v>80</v>
      </c>
      <c r="AL2281">
        <v>76</v>
      </c>
      <c r="AM2281">
        <v>77</v>
      </c>
    </row>
    <row r="2282" spans="1:39" x14ac:dyDescent="0.15">
      <c r="A2282" t="s">
        <v>36</v>
      </c>
      <c r="B2282">
        <v>30</v>
      </c>
      <c r="C2282">
        <v>2</v>
      </c>
      <c r="D2282">
        <v>1</v>
      </c>
      <c r="E2282" t="s">
        <v>28</v>
      </c>
      <c r="F2282" t="s">
        <v>206</v>
      </c>
      <c r="G2282">
        <v>2319</v>
      </c>
      <c r="H2282">
        <v>6166</v>
      </c>
      <c r="I2282">
        <v>16501</v>
      </c>
      <c r="J2282">
        <v>988600.41</v>
      </c>
      <c r="K2282">
        <v>855840.42</v>
      </c>
      <c r="L2282">
        <v>730748.95</v>
      </c>
      <c r="M2282">
        <v>265076.15159999998</v>
      </c>
      <c r="N2282">
        <v>2319</v>
      </c>
      <c r="O2282">
        <v>2871</v>
      </c>
      <c r="P2282">
        <v>8228</v>
      </c>
      <c r="Q2282">
        <v>482267.6</v>
      </c>
      <c r="R2282">
        <v>410490.11</v>
      </c>
      <c r="S2282">
        <v>305275.78999999998</v>
      </c>
      <c r="T2282">
        <v>140092.2654</v>
      </c>
      <c r="U2282">
        <v>2319</v>
      </c>
      <c r="V2282">
        <v>3295</v>
      </c>
      <c r="W2282">
        <v>8273</v>
      </c>
      <c r="X2282">
        <v>506332.81</v>
      </c>
      <c r="Y2282">
        <v>445350.31</v>
      </c>
      <c r="Z2282">
        <v>425473.16</v>
      </c>
      <c r="AA2282">
        <v>124983.88619999999</v>
      </c>
      <c r="AB2282">
        <v>2233</v>
      </c>
      <c r="AC2282">
        <v>2290</v>
      </c>
      <c r="AD2282">
        <v>1648</v>
      </c>
      <c r="AE2282">
        <v>2191</v>
      </c>
      <c r="AF2282">
        <v>2233</v>
      </c>
      <c r="AG2282">
        <v>2290</v>
      </c>
      <c r="AH2282">
        <v>1648</v>
      </c>
      <c r="AI2282">
        <v>2191</v>
      </c>
      <c r="AJ2282">
        <v>2233</v>
      </c>
      <c r="AK2282">
        <v>2290</v>
      </c>
      <c r="AL2282">
        <v>1648</v>
      </c>
      <c r="AM2282">
        <v>2191</v>
      </c>
    </row>
    <row r="2283" spans="1:39" x14ac:dyDescent="0.15">
      <c r="A2283" t="s">
        <v>36</v>
      </c>
      <c r="B2283">
        <v>30</v>
      </c>
      <c r="C2283">
        <v>2</v>
      </c>
      <c r="D2283">
        <v>1</v>
      </c>
      <c r="E2283" t="s">
        <v>30</v>
      </c>
      <c r="F2283" t="s">
        <v>206</v>
      </c>
      <c r="G2283">
        <v>279</v>
      </c>
      <c r="H2283">
        <v>784</v>
      </c>
      <c r="I2283">
        <v>2022</v>
      </c>
      <c r="J2283">
        <v>119219.06</v>
      </c>
      <c r="K2283">
        <v>103877.02</v>
      </c>
      <c r="L2283">
        <v>87437.03</v>
      </c>
      <c r="M2283">
        <v>31900.7713</v>
      </c>
      <c r="N2283">
        <v>279</v>
      </c>
      <c r="O2283">
        <v>356</v>
      </c>
      <c r="P2283">
        <v>991</v>
      </c>
      <c r="Q2283">
        <v>57685.08</v>
      </c>
      <c r="R2283">
        <v>49682.12</v>
      </c>
      <c r="S2283">
        <v>35837.39</v>
      </c>
      <c r="T2283">
        <v>16808.0206</v>
      </c>
      <c r="U2283">
        <v>279</v>
      </c>
      <c r="V2283">
        <v>428</v>
      </c>
      <c r="W2283">
        <v>1031</v>
      </c>
      <c r="X2283">
        <v>61533.98</v>
      </c>
      <c r="Y2283">
        <v>54194.9</v>
      </c>
      <c r="Z2283">
        <v>51599.64</v>
      </c>
      <c r="AA2283">
        <v>15092.750700000001</v>
      </c>
      <c r="AB2283">
        <v>266</v>
      </c>
      <c r="AC2283">
        <v>276</v>
      </c>
      <c r="AD2283">
        <v>194</v>
      </c>
      <c r="AE2283">
        <v>266</v>
      </c>
      <c r="AF2283">
        <v>266</v>
      </c>
      <c r="AG2283">
        <v>276</v>
      </c>
      <c r="AH2283">
        <v>194</v>
      </c>
      <c r="AI2283">
        <v>266</v>
      </c>
      <c r="AJ2283">
        <v>266</v>
      </c>
      <c r="AK2283">
        <v>276</v>
      </c>
      <c r="AL2283">
        <v>194</v>
      </c>
      <c r="AM2283">
        <v>266</v>
      </c>
    </row>
    <row r="2284" spans="1:39" x14ac:dyDescent="0.15">
      <c r="A2284" t="s">
        <v>36</v>
      </c>
      <c r="B2284">
        <v>30</v>
      </c>
      <c r="C2284">
        <v>2</v>
      </c>
      <c r="D2284">
        <v>1</v>
      </c>
      <c r="E2284" t="s">
        <v>29</v>
      </c>
      <c r="F2284" t="s">
        <v>206</v>
      </c>
      <c r="G2284">
        <v>6192</v>
      </c>
      <c r="H2284">
        <v>17959</v>
      </c>
      <c r="I2284">
        <v>49301</v>
      </c>
      <c r="J2284">
        <v>2935145.3</v>
      </c>
      <c r="K2284">
        <v>2330704.63</v>
      </c>
      <c r="L2284">
        <v>2016355.19</v>
      </c>
      <c r="M2284">
        <v>790914.68909999996</v>
      </c>
      <c r="N2284">
        <v>6192</v>
      </c>
      <c r="O2284">
        <v>7878</v>
      </c>
      <c r="P2284">
        <v>22915</v>
      </c>
      <c r="Q2284">
        <v>1317926.18</v>
      </c>
      <c r="R2284">
        <v>1041164.95</v>
      </c>
      <c r="S2284">
        <v>798193.72</v>
      </c>
      <c r="T2284">
        <v>388367.6876</v>
      </c>
      <c r="U2284">
        <v>6192</v>
      </c>
      <c r="V2284">
        <v>10081</v>
      </c>
      <c r="W2284">
        <v>26386</v>
      </c>
      <c r="X2284">
        <v>1617219.12</v>
      </c>
      <c r="Y2284">
        <v>1289539.68</v>
      </c>
      <c r="Z2284">
        <v>1218161.47</v>
      </c>
      <c r="AA2284">
        <v>402547.00150000001</v>
      </c>
      <c r="AB2284">
        <v>5944</v>
      </c>
      <c r="AC2284">
        <v>6145</v>
      </c>
      <c r="AD2284">
        <v>4746</v>
      </c>
      <c r="AE2284">
        <v>6020</v>
      </c>
      <c r="AF2284">
        <v>5944</v>
      </c>
      <c r="AG2284">
        <v>6145</v>
      </c>
      <c r="AH2284">
        <v>4746</v>
      </c>
      <c r="AI2284">
        <v>6020</v>
      </c>
      <c r="AJ2284">
        <v>5944</v>
      </c>
      <c r="AK2284">
        <v>6145</v>
      </c>
      <c r="AL2284">
        <v>4746</v>
      </c>
      <c r="AM2284">
        <v>6020</v>
      </c>
    </row>
    <row r="2285" spans="1:39" x14ac:dyDescent="0.15">
      <c r="A2285" t="s">
        <v>36</v>
      </c>
      <c r="B2285">
        <v>30</v>
      </c>
      <c r="C2285">
        <v>2</v>
      </c>
      <c r="D2285">
        <v>1</v>
      </c>
      <c r="E2285" t="s">
        <v>31</v>
      </c>
      <c r="F2285" t="s">
        <v>206</v>
      </c>
      <c r="G2285">
        <v>1</v>
      </c>
      <c r="H2285">
        <v>4</v>
      </c>
      <c r="I2285">
        <v>5</v>
      </c>
      <c r="J2285">
        <v>280.99</v>
      </c>
      <c r="K2285">
        <v>247.59</v>
      </c>
      <c r="L2285">
        <v>116.49</v>
      </c>
      <c r="M2285">
        <v>77.680000000000007</v>
      </c>
      <c r="N2285">
        <v>1</v>
      </c>
      <c r="O2285">
        <v>2</v>
      </c>
      <c r="P2285">
        <v>2</v>
      </c>
      <c r="Q2285">
        <v>128.99</v>
      </c>
      <c r="R2285">
        <v>103.19</v>
      </c>
      <c r="S2285">
        <v>103.19</v>
      </c>
      <c r="T2285">
        <v>45.87</v>
      </c>
      <c r="U2285">
        <v>1</v>
      </c>
      <c r="V2285">
        <v>2</v>
      </c>
      <c r="W2285">
        <v>3</v>
      </c>
      <c r="X2285">
        <v>152</v>
      </c>
      <c r="Y2285">
        <v>144.4</v>
      </c>
      <c r="Z2285">
        <v>13.3</v>
      </c>
      <c r="AA2285">
        <v>31.81</v>
      </c>
      <c r="AB2285">
        <v>1</v>
      </c>
      <c r="AC2285">
        <v>1</v>
      </c>
      <c r="AD2285">
        <v>0</v>
      </c>
      <c r="AE2285">
        <v>1</v>
      </c>
      <c r="AF2285">
        <v>1</v>
      </c>
      <c r="AG2285">
        <v>1</v>
      </c>
      <c r="AH2285">
        <v>0</v>
      </c>
      <c r="AI2285">
        <v>1</v>
      </c>
      <c r="AJ2285">
        <v>1</v>
      </c>
      <c r="AK2285">
        <v>1</v>
      </c>
      <c r="AL2285">
        <v>0</v>
      </c>
      <c r="AM2285">
        <v>1</v>
      </c>
    </row>
    <row r="2286" spans="1:39" x14ac:dyDescent="0.15">
      <c r="A2286" t="s">
        <v>36</v>
      </c>
      <c r="B2286">
        <v>30</v>
      </c>
      <c r="C2286">
        <v>2</v>
      </c>
      <c r="D2286">
        <v>1</v>
      </c>
      <c r="E2286" t="s">
        <v>32</v>
      </c>
      <c r="F2286" t="s">
        <v>206</v>
      </c>
      <c r="G2286">
        <v>334</v>
      </c>
      <c r="H2286">
        <v>925</v>
      </c>
      <c r="I2286">
        <v>2742</v>
      </c>
      <c r="J2286">
        <v>162934.79</v>
      </c>
      <c r="K2286">
        <v>128264.63</v>
      </c>
      <c r="L2286">
        <v>113846.51</v>
      </c>
      <c r="M2286">
        <v>43997.756200000003</v>
      </c>
      <c r="N2286">
        <v>334</v>
      </c>
      <c r="O2286">
        <v>398</v>
      </c>
      <c r="P2286">
        <v>1146</v>
      </c>
      <c r="Q2286">
        <v>65460.3</v>
      </c>
      <c r="R2286">
        <v>52548.09</v>
      </c>
      <c r="S2286">
        <v>40673.78</v>
      </c>
      <c r="T2286">
        <v>19586.2978</v>
      </c>
      <c r="U2286">
        <v>334</v>
      </c>
      <c r="V2286">
        <v>527</v>
      </c>
      <c r="W2286">
        <v>1596</v>
      </c>
      <c r="X2286">
        <v>97474.49</v>
      </c>
      <c r="Y2286">
        <v>75716.539999999994</v>
      </c>
      <c r="Z2286">
        <v>73172.73</v>
      </c>
      <c r="AA2286">
        <v>24411.4584</v>
      </c>
      <c r="AB2286">
        <v>325</v>
      </c>
      <c r="AC2286">
        <v>332</v>
      </c>
      <c r="AD2286">
        <v>262</v>
      </c>
      <c r="AE2286">
        <v>324</v>
      </c>
      <c r="AF2286">
        <v>325</v>
      </c>
      <c r="AG2286">
        <v>332</v>
      </c>
      <c r="AH2286">
        <v>262</v>
      </c>
      <c r="AI2286">
        <v>324</v>
      </c>
      <c r="AJ2286">
        <v>325</v>
      </c>
      <c r="AK2286">
        <v>332</v>
      </c>
      <c r="AL2286">
        <v>262</v>
      </c>
      <c r="AM2286">
        <v>324</v>
      </c>
    </row>
    <row r="2287" spans="1:39" x14ac:dyDescent="0.15">
      <c r="A2287" t="s">
        <v>36</v>
      </c>
      <c r="B2287">
        <v>30</v>
      </c>
      <c r="C2287">
        <v>2</v>
      </c>
      <c r="D2287">
        <v>2</v>
      </c>
      <c r="E2287" t="s">
        <v>28</v>
      </c>
      <c r="F2287" t="s">
        <v>206</v>
      </c>
      <c r="G2287">
        <v>333</v>
      </c>
      <c r="H2287">
        <v>848</v>
      </c>
      <c r="I2287">
        <v>2256</v>
      </c>
      <c r="J2287">
        <v>136916.79</v>
      </c>
      <c r="K2287">
        <v>117439.46</v>
      </c>
      <c r="L2287">
        <v>95703.25</v>
      </c>
      <c r="M2287">
        <v>36983.355900000002</v>
      </c>
      <c r="N2287">
        <v>333</v>
      </c>
      <c r="O2287">
        <v>378</v>
      </c>
      <c r="P2287">
        <v>1130</v>
      </c>
      <c r="Q2287">
        <v>68003.539999999994</v>
      </c>
      <c r="R2287">
        <v>56874.36</v>
      </c>
      <c r="S2287">
        <v>37700.120000000003</v>
      </c>
      <c r="T2287">
        <v>19284.507900000001</v>
      </c>
      <c r="U2287">
        <v>333</v>
      </c>
      <c r="V2287">
        <v>470</v>
      </c>
      <c r="W2287">
        <v>1126</v>
      </c>
      <c r="X2287">
        <v>68913.25</v>
      </c>
      <c r="Y2287">
        <v>60565.1</v>
      </c>
      <c r="Z2287">
        <v>58003.13</v>
      </c>
      <c r="AA2287">
        <v>17698.848000000002</v>
      </c>
      <c r="AB2287">
        <v>312</v>
      </c>
      <c r="AC2287">
        <v>320</v>
      </c>
      <c r="AD2287">
        <v>213</v>
      </c>
      <c r="AE2287">
        <v>307</v>
      </c>
      <c r="AF2287">
        <v>312</v>
      </c>
      <c r="AG2287">
        <v>320</v>
      </c>
      <c r="AH2287">
        <v>213</v>
      </c>
      <c r="AI2287">
        <v>307</v>
      </c>
      <c r="AJ2287">
        <v>312</v>
      </c>
      <c r="AK2287">
        <v>320</v>
      </c>
      <c r="AL2287">
        <v>213</v>
      </c>
      <c r="AM2287">
        <v>307</v>
      </c>
    </row>
    <row r="2288" spans="1:39" x14ac:dyDescent="0.15">
      <c r="A2288" t="s">
        <v>36</v>
      </c>
      <c r="B2288">
        <v>30</v>
      </c>
      <c r="C2288">
        <v>2</v>
      </c>
      <c r="D2288">
        <v>2</v>
      </c>
      <c r="E2288" t="s">
        <v>30</v>
      </c>
      <c r="F2288" t="s">
        <v>206</v>
      </c>
      <c r="G2288">
        <v>46</v>
      </c>
      <c r="H2288">
        <v>113</v>
      </c>
      <c r="I2288">
        <v>317</v>
      </c>
      <c r="J2288">
        <v>19195.72</v>
      </c>
      <c r="K2288">
        <v>16089.45</v>
      </c>
      <c r="L2288">
        <v>13115.97</v>
      </c>
      <c r="M2288">
        <v>5097.1418000000003</v>
      </c>
      <c r="N2288">
        <v>46</v>
      </c>
      <c r="O2288">
        <v>50</v>
      </c>
      <c r="P2288">
        <v>164</v>
      </c>
      <c r="Q2288">
        <v>9631.3700000000008</v>
      </c>
      <c r="R2288">
        <v>7841.5</v>
      </c>
      <c r="S2288">
        <v>5167.29</v>
      </c>
      <c r="T2288">
        <v>2779.5873999999999</v>
      </c>
      <c r="U2288">
        <v>46</v>
      </c>
      <c r="V2288">
        <v>63</v>
      </c>
      <c r="W2288">
        <v>153</v>
      </c>
      <c r="X2288">
        <v>9564.35</v>
      </c>
      <c r="Y2288">
        <v>8247.9500000000007</v>
      </c>
      <c r="Z2288">
        <v>7948.68</v>
      </c>
      <c r="AA2288">
        <v>2317.5544</v>
      </c>
      <c r="AB2288">
        <v>44</v>
      </c>
      <c r="AC2288">
        <v>46</v>
      </c>
      <c r="AD2288">
        <v>25</v>
      </c>
      <c r="AE2288">
        <v>46</v>
      </c>
      <c r="AF2288">
        <v>44</v>
      </c>
      <c r="AG2288">
        <v>46</v>
      </c>
      <c r="AH2288">
        <v>25</v>
      </c>
      <c r="AI2288">
        <v>46</v>
      </c>
      <c r="AJ2288">
        <v>44</v>
      </c>
      <c r="AK2288">
        <v>46</v>
      </c>
      <c r="AL2288">
        <v>25</v>
      </c>
      <c r="AM2288">
        <v>46</v>
      </c>
    </row>
    <row r="2289" spans="1:39" x14ac:dyDescent="0.15">
      <c r="A2289" t="s">
        <v>36</v>
      </c>
      <c r="B2289">
        <v>30</v>
      </c>
      <c r="C2289">
        <v>2</v>
      </c>
      <c r="D2289">
        <v>2</v>
      </c>
      <c r="E2289" t="s">
        <v>29</v>
      </c>
      <c r="F2289" t="s">
        <v>206</v>
      </c>
      <c r="G2289">
        <v>210</v>
      </c>
      <c r="H2289">
        <v>557</v>
      </c>
      <c r="I2289">
        <v>1605</v>
      </c>
      <c r="J2289">
        <v>96387</v>
      </c>
      <c r="K2289">
        <v>76557.14</v>
      </c>
      <c r="L2289">
        <v>64585.91</v>
      </c>
      <c r="M2289">
        <v>25304.4221</v>
      </c>
      <c r="N2289">
        <v>210</v>
      </c>
      <c r="O2289">
        <v>246</v>
      </c>
      <c r="P2289">
        <v>724</v>
      </c>
      <c r="Q2289">
        <v>43009.75</v>
      </c>
      <c r="R2289">
        <v>33920.21</v>
      </c>
      <c r="S2289">
        <v>23689.5</v>
      </c>
      <c r="T2289">
        <v>11997.4666</v>
      </c>
      <c r="U2289">
        <v>210</v>
      </c>
      <c r="V2289">
        <v>311</v>
      </c>
      <c r="W2289">
        <v>881</v>
      </c>
      <c r="X2289">
        <v>53377.25</v>
      </c>
      <c r="Y2289">
        <v>42636.93</v>
      </c>
      <c r="Z2289">
        <v>40896.410000000003</v>
      </c>
      <c r="AA2289">
        <v>13306.9555</v>
      </c>
      <c r="AB2289">
        <v>204</v>
      </c>
      <c r="AC2289">
        <v>204</v>
      </c>
      <c r="AD2289">
        <v>129</v>
      </c>
      <c r="AE2289">
        <v>206</v>
      </c>
      <c r="AF2289">
        <v>204</v>
      </c>
      <c r="AG2289">
        <v>204</v>
      </c>
      <c r="AH2289">
        <v>129</v>
      </c>
      <c r="AI2289">
        <v>206</v>
      </c>
      <c r="AJ2289">
        <v>204</v>
      </c>
      <c r="AK2289">
        <v>204</v>
      </c>
      <c r="AL2289">
        <v>129</v>
      </c>
      <c r="AM2289">
        <v>206</v>
      </c>
    </row>
    <row r="2290" spans="1:39" x14ac:dyDescent="0.15">
      <c r="A2290" t="s">
        <v>36</v>
      </c>
      <c r="B2290">
        <v>30</v>
      </c>
      <c r="C2290">
        <v>2</v>
      </c>
      <c r="D2290">
        <v>2</v>
      </c>
      <c r="E2290" t="s">
        <v>32</v>
      </c>
      <c r="F2290" t="s">
        <v>206</v>
      </c>
      <c r="G2290">
        <v>55</v>
      </c>
      <c r="H2290">
        <v>141</v>
      </c>
      <c r="I2290">
        <v>438</v>
      </c>
      <c r="J2290">
        <v>25970.84</v>
      </c>
      <c r="K2290">
        <v>20545.43</v>
      </c>
      <c r="L2290">
        <v>17481.759999999998</v>
      </c>
      <c r="M2290">
        <v>7004.4377999999997</v>
      </c>
      <c r="N2290">
        <v>55</v>
      </c>
      <c r="O2290">
        <v>61</v>
      </c>
      <c r="P2290">
        <v>181</v>
      </c>
      <c r="Q2290">
        <v>10080.299999999999</v>
      </c>
      <c r="R2290">
        <v>7763.34</v>
      </c>
      <c r="S2290">
        <v>5565.53</v>
      </c>
      <c r="T2290">
        <v>2924.8724999999999</v>
      </c>
      <c r="U2290">
        <v>55</v>
      </c>
      <c r="V2290">
        <v>80</v>
      </c>
      <c r="W2290">
        <v>257</v>
      </c>
      <c r="X2290">
        <v>15890.54</v>
      </c>
      <c r="Y2290">
        <v>12782.09</v>
      </c>
      <c r="Z2290">
        <v>11916.23</v>
      </c>
      <c r="AA2290">
        <v>4079.5653000000002</v>
      </c>
      <c r="AB2290">
        <v>51</v>
      </c>
      <c r="AC2290">
        <v>53</v>
      </c>
      <c r="AD2290">
        <v>31</v>
      </c>
      <c r="AE2290">
        <v>53</v>
      </c>
      <c r="AF2290">
        <v>51</v>
      </c>
      <c r="AG2290">
        <v>53</v>
      </c>
      <c r="AH2290">
        <v>31</v>
      </c>
      <c r="AI2290">
        <v>53</v>
      </c>
      <c r="AJ2290">
        <v>51</v>
      </c>
      <c r="AK2290">
        <v>53</v>
      </c>
      <c r="AL2290">
        <v>31</v>
      </c>
      <c r="AM2290">
        <v>53</v>
      </c>
    </row>
    <row r="2291" spans="1:39" x14ac:dyDescent="0.15">
      <c r="A2291" t="s">
        <v>36</v>
      </c>
      <c r="B2291">
        <v>70</v>
      </c>
      <c r="C2291">
        <v>1</v>
      </c>
      <c r="D2291">
        <v>0</v>
      </c>
      <c r="E2291" t="s">
        <v>28</v>
      </c>
      <c r="F2291" t="s">
        <v>206</v>
      </c>
      <c r="G2291">
        <v>8284</v>
      </c>
      <c r="H2291">
        <v>9353</v>
      </c>
      <c r="I2291">
        <v>23814</v>
      </c>
      <c r="J2291">
        <v>1452436.87</v>
      </c>
      <c r="K2291">
        <v>1226498.3799999999</v>
      </c>
      <c r="L2291">
        <v>1149816.44</v>
      </c>
      <c r="M2291">
        <v>384422.39480000001</v>
      </c>
      <c r="N2291">
        <v>3449</v>
      </c>
      <c r="O2291">
        <v>3725</v>
      </c>
      <c r="P2291">
        <v>10170</v>
      </c>
      <c r="Q2291">
        <v>615216.01</v>
      </c>
      <c r="R2291">
        <v>506973.25</v>
      </c>
      <c r="S2291">
        <v>453697.22</v>
      </c>
      <c r="T2291">
        <v>175949.15210000001</v>
      </c>
      <c r="U2291">
        <v>4835</v>
      </c>
      <c r="V2291">
        <v>5628</v>
      </c>
      <c r="W2291">
        <v>13644</v>
      </c>
      <c r="X2291">
        <v>837220.86</v>
      </c>
      <c r="Y2291">
        <v>719525.13</v>
      </c>
      <c r="Z2291">
        <v>696119.22</v>
      </c>
      <c r="AA2291">
        <v>208473.2427</v>
      </c>
      <c r="AB2291">
        <v>8164</v>
      </c>
      <c r="AC2291">
        <v>6185</v>
      </c>
      <c r="AD2291">
        <v>5103</v>
      </c>
      <c r="AE2291">
        <v>4233</v>
      </c>
      <c r="AF2291">
        <v>3422</v>
      </c>
      <c r="AG2291">
        <v>3142</v>
      </c>
      <c r="AH2291">
        <v>2633</v>
      </c>
      <c r="AI2291">
        <v>2041</v>
      </c>
      <c r="AJ2291">
        <v>4742</v>
      </c>
      <c r="AK2291">
        <v>3043</v>
      </c>
      <c r="AL2291">
        <v>2470</v>
      </c>
      <c r="AM2291">
        <v>2192</v>
      </c>
    </row>
    <row r="2292" spans="1:39" x14ac:dyDescent="0.15">
      <c r="A2292" t="s">
        <v>36</v>
      </c>
      <c r="B2292">
        <v>70</v>
      </c>
      <c r="C2292">
        <v>1</v>
      </c>
      <c r="D2292">
        <v>0</v>
      </c>
      <c r="E2292" t="s">
        <v>30</v>
      </c>
      <c r="F2292" t="s">
        <v>206</v>
      </c>
      <c r="G2292">
        <v>16</v>
      </c>
      <c r="H2292">
        <v>16</v>
      </c>
      <c r="I2292">
        <v>49</v>
      </c>
      <c r="J2292">
        <v>2916.91</v>
      </c>
      <c r="K2292">
        <v>2350.5</v>
      </c>
      <c r="L2292">
        <v>2205.4299999999998</v>
      </c>
      <c r="M2292">
        <v>731.74360000000001</v>
      </c>
      <c r="N2292">
        <v>9</v>
      </c>
      <c r="O2292">
        <v>9</v>
      </c>
      <c r="P2292">
        <v>26</v>
      </c>
      <c r="Q2292">
        <v>1657.93</v>
      </c>
      <c r="R2292">
        <v>1300.97</v>
      </c>
      <c r="S2292">
        <v>1155.9000000000001</v>
      </c>
      <c r="T2292">
        <v>446.64359999999999</v>
      </c>
      <c r="U2292">
        <v>7</v>
      </c>
      <c r="V2292">
        <v>7</v>
      </c>
      <c r="W2292">
        <v>23</v>
      </c>
      <c r="X2292">
        <v>1258.98</v>
      </c>
      <c r="Y2292">
        <v>1049.53</v>
      </c>
      <c r="Z2292">
        <v>1049.53</v>
      </c>
      <c r="AA2292">
        <v>285.10000000000002</v>
      </c>
      <c r="AB2292">
        <v>14</v>
      </c>
      <c r="AC2292">
        <v>8</v>
      </c>
      <c r="AD2292">
        <v>6</v>
      </c>
      <c r="AE2292">
        <v>13</v>
      </c>
      <c r="AF2292">
        <v>8</v>
      </c>
      <c r="AG2292">
        <v>5</v>
      </c>
      <c r="AH2292">
        <v>3</v>
      </c>
      <c r="AI2292">
        <v>8</v>
      </c>
      <c r="AJ2292">
        <v>6</v>
      </c>
      <c r="AK2292">
        <v>3</v>
      </c>
      <c r="AL2292">
        <v>3</v>
      </c>
      <c r="AM2292">
        <v>5</v>
      </c>
    </row>
    <row r="2293" spans="1:39" x14ac:dyDescent="0.15">
      <c r="A2293" t="s">
        <v>36</v>
      </c>
      <c r="B2293">
        <v>70</v>
      </c>
      <c r="C2293">
        <v>1</v>
      </c>
      <c r="D2293">
        <v>0</v>
      </c>
      <c r="E2293" t="s">
        <v>29</v>
      </c>
      <c r="F2293" t="s">
        <v>206</v>
      </c>
      <c r="G2293">
        <v>69</v>
      </c>
      <c r="H2293">
        <v>90</v>
      </c>
      <c r="I2293">
        <v>248</v>
      </c>
      <c r="J2293">
        <v>13328.14</v>
      </c>
      <c r="K2293">
        <v>10415.780000000001</v>
      </c>
      <c r="L2293">
        <v>8945.4599999999991</v>
      </c>
      <c r="M2293">
        <v>3954.4814999999999</v>
      </c>
      <c r="N2293">
        <v>38</v>
      </c>
      <c r="O2293">
        <v>48</v>
      </c>
      <c r="P2293">
        <v>153</v>
      </c>
      <c r="Q2293">
        <v>7550.26</v>
      </c>
      <c r="R2293">
        <v>6014.26</v>
      </c>
      <c r="S2293">
        <v>5172.16</v>
      </c>
      <c r="T2293">
        <v>2547.0342999999998</v>
      </c>
      <c r="U2293">
        <v>31</v>
      </c>
      <c r="V2293">
        <v>42</v>
      </c>
      <c r="W2293">
        <v>95</v>
      </c>
      <c r="X2293">
        <v>5777.88</v>
      </c>
      <c r="Y2293">
        <v>4401.5200000000004</v>
      </c>
      <c r="Z2293">
        <v>3773.3</v>
      </c>
      <c r="AA2293">
        <v>1407.4472000000001</v>
      </c>
      <c r="AB2293">
        <v>69</v>
      </c>
      <c r="AC2293">
        <v>59</v>
      </c>
      <c r="AD2293">
        <v>56</v>
      </c>
      <c r="AE2293">
        <v>44</v>
      </c>
      <c r="AF2293">
        <v>38</v>
      </c>
      <c r="AG2293">
        <v>38</v>
      </c>
      <c r="AH2293">
        <v>36</v>
      </c>
      <c r="AI2293">
        <v>25</v>
      </c>
      <c r="AJ2293">
        <v>31</v>
      </c>
      <c r="AK2293">
        <v>21</v>
      </c>
      <c r="AL2293">
        <v>20</v>
      </c>
      <c r="AM2293">
        <v>19</v>
      </c>
    </row>
    <row r="2294" spans="1:39" x14ac:dyDescent="0.15">
      <c r="A2294" t="s">
        <v>36</v>
      </c>
      <c r="B2294">
        <v>70</v>
      </c>
      <c r="C2294">
        <v>1</v>
      </c>
      <c r="D2294">
        <v>0</v>
      </c>
      <c r="E2294" t="s">
        <v>32</v>
      </c>
      <c r="F2294" t="s">
        <v>206</v>
      </c>
      <c r="G2294">
        <v>1196</v>
      </c>
      <c r="H2294">
        <v>1450</v>
      </c>
      <c r="I2294">
        <v>4051</v>
      </c>
      <c r="J2294">
        <v>247959.2</v>
      </c>
      <c r="K2294">
        <v>186300.26</v>
      </c>
      <c r="L2294">
        <v>180742.08</v>
      </c>
      <c r="M2294">
        <v>63619.864099999999</v>
      </c>
      <c r="N2294">
        <v>233</v>
      </c>
      <c r="O2294">
        <v>269</v>
      </c>
      <c r="P2294">
        <v>749</v>
      </c>
      <c r="Q2294">
        <v>47316.06</v>
      </c>
      <c r="R2294">
        <v>34661.19</v>
      </c>
      <c r="S2294">
        <v>31535.11</v>
      </c>
      <c r="T2294">
        <v>12986.740299999999</v>
      </c>
      <c r="U2294">
        <v>963</v>
      </c>
      <c r="V2294">
        <v>1181</v>
      </c>
      <c r="W2294">
        <v>3302</v>
      </c>
      <c r="X2294">
        <v>200643.14</v>
      </c>
      <c r="Y2294">
        <v>151639.07</v>
      </c>
      <c r="Z2294">
        <v>149206.97</v>
      </c>
      <c r="AA2294">
        <v>50633.123800000001</v>
      </c>
      <c r="AB2294">
        <v>1190</v>
      </c>
      <c r="AC2294">
        <v>796</v>
      </c>
      <c r="AD2294">
        <v>708</v>
      </c>
      <c r="AE2294">
        <v>742</v>
      </c>
      <c r="AF2294">
        <v>233</v>
      </c>
      <c r="AG2294">
        <v>184</v>
      </c>
      <c r="AH2294">
        <v>174</v>
      </c>
      <c r="AI2294">
        <v>185</v>
      </c>
      <c r="AJ2294">
        <v>957</v>
      </c>
      <c r="AK2294">
        <v>612</v>
      </c>
      <c r="AL2294">
        <v>534</v>
      </c>
      <c r="AM2294">
        <v>557</v>
      </c>
    </row>
    <row r="2295" spans="1:39" x14ac:dyDescent="0.15">
      <c r="A2295" t="s">
        <v>36</v>
      </c>
      <c r="B2295">
        <v>70</v>
      </c>
      <c r="C2295">
        <v>1</v>
      </c>
      <c r="D2295">
        <v>1</v>
      </c>
      <c r="E2295" t="s">
        <v>28</v>
      </c>
      <c r="F2295" t="s">
        <v>206</v>
      </c>
      <c r="G2295">
        <v>35311</v>
      </c>
      <c r="H2295">
        <v>42453</v>
      </c>
      <c r="I2295">
        <v>107229</v>
      </c>
      <c r="J2295">
        <v>6230474.3499999996</v>
      </c>
      <c r="K2295">
        <v>5350589.79</v>
      </c>
      <c r="L2295">
        <v>5026489.87</v>
      </c>
      <c r="M2295">
        <v>1693320.6921000001</v>
      </c>
      <c r="N2295">
        <v>16200</v>
      </c>
      <c r="O2295">
        <v>18205</v>
      </c>
      <c r="P2295">
        <v>50725</v>
      </c>
      <c r="Q2295">
        <v>2852255.73</v>
      </c>
      <c r="R2295">
        <v>2443116.16</v>
      </c>
      <c r="S2295">
        <v>2222942.62</v>
      </c>
      <c r="T2295">
        <v>843360.78729999997</v>
      </c>
      <c r="U2295">
        <v>19111</v>
      </c>
      <c r="V2295">
        <v>24248</v>
      </c>
      <c r="W2295">
        <v>56504</v>
      </c>
      <c r="X2295">
        <v>3378218.62</v>
      </c>
      <c r="Y2295">
        <v>2907473.63</v>
      </c>
      <c r="Z2295">
        <v>2803547.25</v>
      </c>
      <c r="AA2295">
        <v>849959.90480000002</v>
      </c>
      <c r="AB2295">
        <v>33881</v>
      </c>
      <c r="AC2295">
        <v>32861</v>
      </c>
      <c r="AD2295">
        <v>20949</v>
      </c>
      <c r="AE2295">
        <v>30946</v>
      </c>
      <c r="AF2295">
        <v>15745</v>
      </c>
      <c r="AG2295">
        <v>15641</v>
      </c>
      <c r="AH2295">
        <v>10893</v>
      </c>
      <c r="AI2295">
        <v>14651</v>
      </c>
      <c r="AJ2295">
        <v>18136</v>
      </c>
      <c r="AK2295">
        <v>17220</v>
      </c>
      <c r="AL2295">
        <v>10056</v>
      </c>
      <c r="AM2295">
        <v>16295</v>
      </c>
    </row>
    <row r="2296" spans="1:39" x14ac:dyDescent="0.15">
      <c r="A2296" t="s">
        <v>36</v>
      </c>
      <c r="B2296">
        <v>70</v>
      </c>
      <c r="C2296">
        <v>1</v>
      </c>
      <c r="D2296">
        <v>1</v>
      </c>
      <c r="E2296" t="s">
        <v>30</v>
      </c>
      <c r="F2296" t="s">
        <v>206</v>
      </c>
      <c r="G2296">
        <v>3546</v>
      </c>
      <c r="H2296">
        <v>4307</v>
      </c>
      <c r="I2296">
        <v>10680</v>
      </c>
      <c r="J2296">
        <v>623281.31999999995</v>
      </c>
      <c r="K2296">
        <v>538402.96</v>
      </c>
      <c r="L2296">
        <v>503296.56</v>
      </c>
      <c r="M2296">
        <v>169212.57449999999</v>
      </c>
      <c r="N2296">
        <v>1572</v>
      </c>
      <c r="O2296">
        <v>1783</v>
      </c>
      <c r="P2296">
        <v>4849</v>
      </c>
      <c r="Q2296">
        <v>275871.86</v>
      </c>
      <c r="R2296">
        <v>235687.58</v>
      </c>
      <c r="S2296">
        <v>210535.38</v>
      </c>
      <c r="T2296">
        <v>81593.705400000006</v>
      </c>
      <c r="U2296">
        <v>1974</v>
      </c>
      <c r="V2296">
        <v>2524</v>
      </c>
      <c r="W2296">
        <v>5831</v>
      </c>
      <c r="X2296">
        <v>347409.46</v>
      </c>
      <c r="Y2296">
        <v>302715.38</v>
      </c>
      <c r="Z2296">
        <v>292761.18</v>
      </c>
      <c r="AA2296">
        <v>87618.869099999996</v>
      </c>
      <c r="AB2296">
        <v>3361</v>
      </c>
      <c r="AC2296">
        <v>3423</v>
      </c>
      <c r="AD2296">
        <v>1885</v>
      </c>
      <c r="AE2296">
        <v>3432</v>
      </c>
      <c r="AF2296">
        <v>1492</v>
      </c>
      <c r="AG2296">
        <v>1535</v>
      </c>
      <c r="AH2296">
        <v>958</v>
      </c>
      <c r="AI2296">
        <v>1534</v>
      </c>
      <c r="AJ2296">
        <v>1869</v>
      </c>
      <c r="AK2296">
        <v>1888</v>
      </c>
      <c r="AL2296">
        <v>927</v>
      </c>
      <c r="AM2296">
        <v>1898</v>
      </c>
    </row>
    <row r="2297" spans="1:39" x14ac:dyDescent="0.15">
      <c r="A2297" t="s">
        <v>36</v>
      </c>
      <c r="B2297">
        <v>70</v>
      </c>
      <c r="C2297">
        <v>1</v>
      </c>
      <c r="D2297">
        <v>1</v>
      </c>
      <c r="E2297" t="s">
        <v>29</v>
      </c>
      <c r="F2297" t="s">
        <v>206</v>
      </c>
      <c r="G2297">
        <v>47576</v>
      </c>
      <c r="H2297">
        <v>60766</v>
      </c>
      <c r="I2297">
        <v>158910</v>
      </c>
      <c r="J2297">
        <v>9330196.1199999992</v>
      </c>
      <c r="K2297">
        <v>7327096.6299999999</v>
      </c>
      <c r="L2297">
        <v>6948443.2000000002</v>
      </c>
      <c r="M2297">
        <v>2487738.273</v>
      </c>
      <c r="N2297">
        <v>16817</v>
      </c>
      <c r="O2297">
        <v>19524</v>
      </c>
      <c r="P2297">
        <v>57393</v>
      </c>
      <c r="Q2297">
        <v>3242195.61</v>
      </c>
      <c r="R2297">
        <v>2559601.96</v>
      </c>
      <c r="S2297">
        <v>2357206.7999999998</v>
      </c>
      <c r="T2297">
        <v>960293.11</v>
      </c>
      <c r="U2297">
        <v>30759</v>
      </c>
      <c r="V2297">
        <v>41242</v>
      </c>
      <c r="W2297">
        <v>101517</v>
      </c>
      <c r="X2297">
        <v>6088000.5099999998</v>
      </c>
      <c r="Y2297">
        <v>4767494.67</v>
      </c>
      <c r="Z2297">
        <v>4591236.4000000004</v>
      </c>
      <c r="AA2297">
        <v>1527445.1629999999</v>
      </c>
      <c r="AB2297">
        <v>45912</v>
      </c>
      <c r="AC2297">
        <v>45999</v>
      </c>
      <c r="AD2297">
        <v>30611</v>
      </c>
      <c r="AE2297">
        <v>45664</v>
      </c>
      <c r="AF2297">
        <v>16279</v>
      </c>
      <c r="AG2297">
        <v>16272</v>
      </c>
      <c r="AH2297">
        <v>12156</v>
      </c>
      <c r="AI2297">
        <v>16207</v>
      </c>
      <c r="AJ2297">
        <v>29633</v>
      </c>
      <c r="AK2297">
        <v>29727</v>
      </c>
      <c r="AL2297">
        <v>18455</v>
      </c>
      <c r="AM2297">
        <v>29457</v>
      </c>
    </row>
    <row r="2298" spans="1:39" x14ac:dyDescent="0.15">
      <c r="A2298" t="s">
        <v>36</v>
      </c>
      <c r="B2298">
        <v>70</v>
      </c>
      <c r="C2298">
        <v>1</v>
      </c>
      <c r="D2298">
        <v>1</v>
      </c>
      <c r="E2298" t="s">
        <v>31</v>
      </c>
      <c r="F2298" t="s">
        <v>206</v>
      </c>
      <c r="G2298">
        <v>4</v>
      </c>
      <c r="H2298">
        <v>10</v>
      </c>
      <c r="I2298">
        <v>19</v>
      </c>
      <c r="J2298">
        <v>768.87</v>
      </c>
      <c r="K2298">
        <v>540.15</v>
      </c>
      <c r="L2298">
        <v>540.15</v>
      </c>
      <c r="M2298">
        <v>283.10039999999998</v>
      </c>
      <c r="N2298">
        <v>3</v>
      </c>
      <c r="O2298">
        <v>7</v>
      </c>
      <c r="P2298">
        <v>15</v>
      </c>
      <c r="Q2298">
        <v>602.87</v>
      </c>
      <c r="R2298">
        <v>440.55</v>
      </c>
      <c r="S2298">
        <v>440.55</v>
      </c>
      <c r="T2298">
        <v>248.09039999999999</v>
      </c>
      <c r="U2298">
        <v>1</v>
      </c>
      <c r="V2298">
        <v>3</v>
      </c>
      <c r="W2298">
        <v>4</v>
      </c>
      <c r="X2298">
        <v>166</v>
      </c>
      <c r="Y2298">
        <v>99.6</v>
      </c>
      <c r="Z2298">
        <v>99.6</v>
      </c>
      <c r="AA2298">
        <v>35.01</v>
      </c>
      <c r="AB2298">
        <v>3</v>
      </c>
      <c r="AC2298">
        <v>4</v>
      </c>
      <c r="AD2298">
        <v>4</v>
      </c>
      <c r="AE2298">
        <v>3</v>
      </c>
      <c r="AF2298">
        <v>3</v>
      </c>
      <c r="AG2298">
        <v>3</v>
      </c>
      <c r="AH2298">
        <v>3</v>
      </c>
      <c r="AI2298">
        <v>3</v>
      </c>
      <c r="AJ2298">
        <v>0</v>
      </c>
      <c r="AK2298">
        <v>1</v>
      </c>
      <c r="AL2298">
        <v>1</v>
      </c>
      <c r="AM2298">
        <v>0</v>
      </c>
    </row>
    <row r="2299" spans="1:39" x14ac:dyDescent="0.15">
      <c r="A2299" t="s">
        <v>36</v>
      </c>
      <c r="B2299">
        <v>70</v>
      </c>
      <c r="C2299">
        <v>1</v>
      </c>
      <c r="D2299">
        <v>1</v>
      </c>
      <c r="E2299" t="s">
        <v>32</v>
      </c>
      <c r="F2299" t="s">
        <v>206</v>
      </c>
      <c r="G2299">
        <v>1865</v>
      </c>
      <c r="H2299">
        <v>2401</v>
      </c>
      <c r="I2299">
        <v>6452</v>
      </c>
      <c r="J2299">
        <v>393461.76000000001</v>
      </c>
      <c r="K2299">
        <v>297558.55</v>
      </c>
      <c r="L2299">
        <v>288786.21000000002</v>
      </c>
      <c r="M2299">
        <v>100500.0101</v>
      </c>
      <c r="N2299">
        <v>346</v>
      </c>
      <c r="O2299">
        <v>392</v>
      </c>
      <c r="P2299">
        <v>1175</v>
      </c>
      <c r="Q2299">
        <v>68619.77</v>
      </c>
      <c r="R2299">
        <v>53319.8</v>
      </c>
      <c r="S2299">
        <v>49609</v>
      </c>
      <c r="T2299">
        <v>19515.2382</v>
      </c>
      <c r="U2299">
        <v>1519</v>
      </c>
      <c r="V2299">
        <v>2009</v>
      </c>
      <c r="W2299">
        <v>5277</v>
      </c>
      <c r="X2299">
        <v>324841.99</v>
      </c>
      <c r="Y2299">
        <v>244238.75</v>
      </c>
      <c r="Z2299">
        <v>239177.21</v>
      </c>
      <c r="AA2299">
        <v>80984.771900000007</v>
      </c>
      <c r="AB2299">
        <v>1826</v>
      </c>
      <c r="AC2299">
        <v>1714</v>
      </c>
      <c r="AD2299">
        <v>1106</v>
      </c>
      <c r="AE2299">
        <v>1655</v>
      </c>
      <c r="AF2299">
        <v>341</v>
      </c>
      <c r="AG2299">
        <v>305</v>
      </c>
      <c r="AH2299">
        <v>223</v>
      </c>
      <c r="AI2299">
        <v>316</v>
      </c>
      <c r="AJ2299">
        <v>1485</v>
      </c>
      <c r="AK2299">
        <v>1409</v>
      </c>
      <c r="AL2299">
        <v>883</v>
      </c>
      <c r="AM2299">
        <v>1339</v>
      </c>
    </row>
    <row r="2300" spans="1:39" x14ac:dyDescent="0.15">
      <c r="A2300" t="s">
        <v>36</v>
      </c>
      <c r="B2300">
        <v>70</v>
      </c>
      <c r="C2300">
        <v>1</v>
      </c>
      <c r="D2300">
        <v>2</v>
      </c>
      <c r="E2300" t="s">
        <v>28</v>
      </c>
      <c r="F2300" t="s">
        <v>206</v>
      </c>
      <c r="G2300">
        <v>11059</v>
      </c>
      <c r="H2300">
        <v>12524</v>
      </c>
      <c r="I2300">
        <v>31777</v>
      </c>
      <c r="J2300">
        <v>1917337.91</v>
      </c>
      <c r="K2300">
        <v>1646524.57</v>
      </c>
      <c r="L2300">
        <v>1550896.68</v>
      </c>
      <c r="M2300">
        <v>507302.11200000002</v>
      </c>
      <c r="N2300">
        <v>4458</v>
      </c>
      <c r="O2300">
        <v>4837</v>
      </c>
      <c r="P2300">
        <v>13244</v>
      </c>
      <c r="Q2300">
        <v>791366.09</v>
      </c>
      <c r="R2300">
        <v>663349.81999999995</v>
      </c>
      <c r="S2300">
        <v>593524.18000000005</v>
      </c>
      <c r="T2300">
        <v>225740.0147</v>
      </c>
      <c r="U2300">
        <v>6601</v>
      </c>
      <c r="V2300">
        <v>7687</v>
      </c>
      <c r="W2300">
        <v>18533</v>
      </c>
      <c r="X2300">
        <v>1125971.82</v>
      </c>
      <c r="Y2300">
        <v>983174.75</v>
      </c>
      <c r="Z2300">
        <v>957372.5</v>
      </c>
      <c r="AA2300">
        <v>281562.09730000002</v>
      </c>
      <c r="AB2300">
        <v>10680</v>
      </c>
      <c r="AC2300">
        <v>9415</v>
      </c>
      <c r="AD2300">
        <v>4362</v>
      </c>
      <c r="AE2300">
        <v>9199</v>
      </c>
      <c r="AF2300">
        <v>4315</v>
      </c>
      <c r="AG2300">
        <v>4162</v>
      </c>
      <c r="AH2300">
        <v>2201</v>
      </c>
      <c r="AI2300">
        <v>3963</v>
      </c>
      <c r="AJ2300">
        <v>6365</v>
      </c>
      <c r="AK2300">
        <v>5253</v>
      </c>
      <c r="AL2300">
        <v>2161</v>
      </c>
      <c r="AM2300">
        <v>5236</v>
      </c>
    </row>
    <row r="2301" spans="1:39" x14ac:dyDescent="0.15">
      <c r="A2301" t="s">
        <v>36</v>
      </c>
      <c r="B2301">
        <v>70</v>
      </c>
      <c r="C2301">
        <v>1</v>
      </c>
      <c r="D2301">
        <v>2</v>
      </c>
      <c r="E2301" t="s">
        <v>30</v>
      </c>
      <c r="F2301" t="s">
        <v>206</v>
      </c>
      <c r="G2301">
        <v>1294</v>
      </c>
      <c r="H2301">
        <v>1477</v>
      </c>
      <c r="I2301">
        <v>3742</v>
      </c>
      <c r="J2301">
        <v>228221.65</v>
      </c>
      <c r="K2301">
        <v>194329.35</v>
      </c>
      <c r="L2301">
        <v>183711.87</v>
      </c>
      <c r="M2301">
        <v>60633.197800000002</v>
      </c>
      <c r="N2301">
        <v>528</v>
      </c>
      <c r="O2301">
        <v>580</v>
      </c>
      <c r="P2301">
        <v>1575</v>
      </c>
      <c r="Q2301">
        <v>96092.78</v>
      </c>
      <c r="R2301">
        <v>80112.98</v>
      </c>
      <c r="S2301">
        <v>71864.75</v>
      </c>
      <c r="T2301">
        <v>27560.956999999999</v>
      </c>
      <c r="U2301">
        <v>766</v>
      </c>
      <c r="V2301">
        <v>897</v>
      </c>
      <c r="W2301">
        <v>2167</v>
      </c>
      <c r="X2301">
        <v>132128.87</v>
      </c>
      <c r="Y2301">
        <v>114216.37</v>
      </c>
      <c r="Z2301">
        <v>111847.12</v>
      </c>
      <c r="AA2301">
        <v>33072.2408</v>
      </c>
      <c r="AB2301">
        <v>1231</v>
      </c>
      <c r="AC2301">
        <v>1143</v>
      </c>
      <c r="AD2301">
        <v>444</v>
      </c>
      <c r="AE2301">
        <v>1264</v>
      </c>
      <c r="AF2301">
        <v>506</v>
      </c>
      <c r="AG2301">
        <v>492</v>
      </c>
      <c r="AH2301">
        <v>229</v>
      </c>
      <c r="AI2301">
        <v>523</v>
      </c>
      <c r="AJ2301">
        <v>725</v>
      </c>
      <c r="AK2301">
        <v>651</v>
      </c>
      <c r="AL2301">
        <v>215</v>
      </c>
      <c r="AM2301">
        <v>741</v>
      </c>
    </row>
    <row r="2302" spans="1:39" x14ac:dyDescent="0.15">
      <c r="A2302" t="s">
        <v>36</v>
      </c>
      <c r="B2302">
        <v>70</v>
      </c>
      <c r="C2302">
        <v>1</v>
      </c>
      <c r="D2302">
        <v>2</v>
      </c>
      <c r="E2302" t="s">
        <v>29</v>
      </c>
      <c r="F2302" t="s">
        <v>206</v>
      </c>
      <c r="G2302">
        <v>4707</v>
      </c>
      <c r="H2302">
        <v>5560</v>
      </c>
      <c r="I2302">
        <v>14801</v>
      </c>
      <c r="J2302">
        <v>898036.57</v>
      </c>
      <c r="K2302">
        <v>708548.63</v>
      </c>
      <c r="L2302">
        <v>674649.37</v>
      </c>
      <c r="M2302">
        <v>234586.60680000001</v>
      </c>
      <c r="N2302">
        <v>1602</v>
      </c>
      <c r="O2302">
        <v>1746</v>
      </c>
      <c r="P2302">
        <v>5035</v>
      </c>
      <c r="Q2302">
        <v>301274.07</v>
      </c>
      <c r="R2302">
        <v>237564.74</v>
      </c>
      <c r="S2302">
        <v>213936.5</v>
      </c>
      <c r="T2302">
        <v>86005.814100000003</v>
      </c>
      <c r="U2302">
        <v>3105</v>
      </c>
      <c r="V2302">
        <v>3814</v>
      </c>
      <c r="W2302">
        <v>9766</v>
      </c>
      <c r="X2302">
        <v>596762.5</v>
      </c>
      <c r="Y2302">
        <v>470983.89</v>
      </c>
      <c r="Z2302">
        <v>460712.87</v>
      </c>
      <c r="AA2302">
        <v>148580.79269999999</v>
      </c>
      <c r="AB2302">
        <v>4539</v>
      </c>
      <c r="AC2302">
        <v>4328</v>
      </c>
      <c r="AD2302">
        <v>1992</v>
      </c>
      <c r="AE2302">
        <v>4557</v>
      </c>
      <c r="AF2302">
        <v>1551</v>
      </c>
      <c r="AG2302">
        <v>1499</v>
      </c>
      <c r="AH2302">
        <v>840</v>
      </c>
      <c r="AI2302">
        <v>1557</v>
      </c>
      <c r="AJ2302">
        <v>2988</v>
      </c>
      <c r="AK2302">
        <v>2829</v>
      </c>
      <c r="AL2302">
        <v>1152</v>
      </c>
      <c r="AM2302">
        <v>3000</v>
      </c>
    </row>
    <row r="2303" spans="1:39" x14ac:dyDescent="0.15">
      <c r="A2303" t="s">
        <v>36</v>
      </c>
      <c r="B2303">
        <v>70</v>
      </c>
      <c r="C2303">
        <v>1</v>
      </c>
      <c r="D2303">
        <v>2</v>
      </c>
      <c r="E2303" t="s">
        <v>32</v>
      </c>
      <c r="F2303" t="s">
        <v>206</v>
      </c>
      <c r="G2303">
        <v>894</v>
      </c>
      <c r="H2303">
        <v>1088</v>
      </c>
      <c r="I2303">
        <v>3024</v>
      </c>
      <c r="J2303">
        <v>187048.41</v>
      </c>
      <c r="K2303">
        <v>140386.93</v>
      </c>
      <c r="L2303">
        <v>135754.01999999999</v>
      </c>
      <c r="M2303">
        <v>47411.284599999999</v>
      </c>
      <c r="N2303">
        <v>184</v>
      </c>
      <c r="O2303">
        <v>207</v>
      </c>
      <c r="P2303">
        <v>608</v>
      </c>
      <c r="Q2303">
        <v>37614.39</v>
      </c>
      <c r="R2303">
        <v>28438.78</v>
      </c>
      <c r="S2303">
        <v>26010.44</v>
      </c>
      <c r="T2303">
        <v>10174.2286</v>
      </c>
      <c r="U2303">
        <v>710</v>
      </c>
      <c r="V2303">
        <v>881</v>
      </c>
      <c r="W2303">
        <v>2416</v>
      </c>
      <c r="X2303">
        <v>149434.01999999999</v>
      </c>
      <c r="Y2303">
        <v>111948.15</v>
      </c>
      <c r="Z2303">
        <v>109743.58</v>
      </c>
      <c r="AA2303">
        <v>37237.055999999997</v>
      </c>
      <c r="AB2303">
        <v>868</v>
      </c>
      <c r="AC2303">
        <v>752</v>
      </c>
      <c r="AD2303">
        <v>382</v>
      </c>
      <c r="AE2303">
        <v>756</v>
      </c>
      <c r="AF2303">
        <v>179</v>
      </c>
      <c r="AG2303">
        <v>150</v>
      </c>
      <c r="AH2303">
        <v>87</v>
      </c>
      <c r="AI2303">
        <v>177</v>
      </c>
      <c r="AJ2303">
        <v>689</v>
      </c>
      <c r="AK2303">
        <v>602</v>
      </c>
      <c r="AL2303">
        <v>295</v>
      </c>
      <c r="AM2303">
        <v>579</v>
      </c>
    </row>
    <row r="2304" spans="1:39" x14ac:dyDescent="0.15">
      <c r="A2304" t="s">
        <v>36</v>
      </c>
      <c r="B2304">
        <v>70</v>
      </c>
      <c r="C2304">
        <v>2</v>
      </c>
      <c r="D2304">
        <v>0</v>
      </c>
      <c r="E2304" t="s">
        <v>28</v>
      </c>
      <c r="F2304" t="s">
        <v>206</v>
      </c>
      <c r="G2304">
        <v>175</v>
      </c>
      <c r="H2304">
        <v>368</v>
      </c>
      <c r="I2304">
        <v>666</v>
      </c>
      <c r="J2304">
        <v>35117.99</v>
      </c>
      <c r="K2304">
        <v>28425.22</v>
      </c>
      <c r="L2304">
        <v>23358.3</v>
      </c>
      <c r="M2304">
        <v>10690.475200000001</v>
      </c>
      <c r="N2304">
        <v>175</v>
      </c>
      <c r="O2304">
        <v>180</v>
      </c>
      <c r="P2304">
        <v>372</v>
      </c>
      <c r="Q2304">
        <v>18616.96</v>
      </c>
      <c r="R2304">
        <v>14341.75</v>
      </c>
      <c r="S2304">
        <v>10163.01</v>
      </c>
      <c r="T2304">
        <v>6107.7927</v>
      </c>
      <c r="U2304">
        <v>175</v>
      </c>
      <c r="V2304">
        <v>188</v>
      </c>
      <c r="W2304">
        <v>294</v>
      </c>
      <c r="X2304">
        <v>16501.03</v>
      </c>
      <c r="Y2304">
        <v>14083.47</v>
      </c>
      <c r="Z2304">
        <v>13195.29</v>
      </c>
      <c r="AA2304">
        <v>4582.6824999999999</v>
      </c>
      <c r="AB2304">
        <v>174</v>
      </c>
      <c r="AC2304">
        <v>166</v>
      </c>
      <c r="AD2304">
        <v>141</v>
      </c>
      <c r="AE2304">
        <v>125</v>
      </c>
      <c r="AF2304">
        <v>174</v>
      </c>
      <c r="AG2304">
        <v>166</v>
      </c>
      <c r="AH2304">
        <v>141</v>
      </c>
      <c r="AI2304">
        <v>125</v>
      </c>
      <c r="AJ2304">
        <v>174</v>
      </c>
      <c r="AK2304">
        <v>166</v>
      </c>
      <c r="AL2304">
        <v>141</v>
      </c>
      <c r="AM2304">
        <v>125</v>
      </c>
    </row>
    <row r="2305" spans="1:39" x14ac:dyDescent="0.15">
      <c r="A2305" t="s">
        <v>36</v>
      </c>
      <c r="B2305">
        <v>70</v>
      </c>
      <c r="C2305">
        <v>2</v>
      </c>
      <c r="D2305">
        <v>0</v>
      </c>
      <c r="E2305" t="s">
        <v>29</v>
      </c>
      <c r="F2305" t="s">
        <v>206</v>
      </c>
      <c r="G2305">
        <v>2</v>
      </c>
      <c r="H2305">
        <v>4</v>
      </c>
      <c r="I2305">
        <v>9</v>
      </c>
      <c r="J2305">
        <v>465.95</v>
      </c>
      <c r="K2305">
        <v>352.65</v>
      </c>
      <c r="L2305">
        <v>212.76</v>
      </c>
      <c r="M2305">
        <v>131.82990000000001</v>
      </c>
      <c r="N2305">
        <v>2</v>
      </c>
      <c r="O2305">
        <v>2</v>
      </c>
      <c r="P2305">
        <v>6</v>
      </c>
      <c r="Q2305">
        <v>287.95999999999998</v>
      </c>
      <c r="R2305">
        <v>217.41</v>
      </c>
      <c r="S2305">
        <v>77.52</v>
      </c>
      <c r="T2305">
        <v>85.389899999999997</v>
      </c>
      <c r="U2305">
        <v>2</v>
      </c>
      <c r="V2305">
        <v>2</v>
      </c>
      <c r="W2305">
        <v>3</v>
      </c>
      <c r="X2305">
        <v>177.99</v>
      </c>
      <c r="Y2305">
        <v>135.24</v>
      </c>
      <c r="Z2305">
        <v>135.24</v>
      </c>
      <c r="AA2305">
        <v>46.44</v>
      </c>
      <c r="AB2305">
        <v>2</v>
      </c>
      <c r="AC2305">
        <v>2</v>
      </c>
      <c r="AD2305">
        <v>1</v>
      </c>
      <c r="AE2305">
        <v>2</v>
      </c>
      <c r="AF2305">
        <v>2</v>
      </c>
      <c r="AG2305">
        <v>2</v>
      </c>
      <c r="AH2305">
        <v>1</v>
      </c>
      <c r="AI2305">
        <v>2</v>
      </c>
      <c r="AJ2305">
        <v>2</v>
      </c>
      <c r="AK2305">
        <v>2</v>
      </c>
      <c r="AL2305">
        <v>1</v>
      </c>
      <c r="AM2305">
        <v>2</v>
      </c>
    </row>
    <row r="2306" spans="1:39" x14ac:dyDescent="0.15">
      <c r="A2306" t="s">
        <v>36</v>
      </c>
      <c r="B2306">
        <v>70</v>
      </c>
      <c r="C2306">
        <v>2</v>
      </c>
      <c r="D2306">
        <v>0</v>
      </c>
      <c r="E2306" t="s">
        <v>32</v>
      </c>
      <c r="F2306" t="s">
        <v>206</v>
      </c>
      <c r="G2306">
        <v>31</v>
      </c>
      <c r="H2306">
        <v>71</v>
      </c>
      <c r="I2306">
        <v>134</v>
      </c>
      <c r="J2306">
        <v>7309.67</v>
      </c>
      <c r="K2306">
        <v>5402.25</v>
      </c>
      <c r="L2306">
        <v>4625.8900000000003</v>
      </c>
      <c r="M2306">
        <v>2225.1846</v>
      </c>
      <c r="N2306">
        <v>31</v>
      </c>
      <c r="O2306">
        <v>34</v>
      </c>
      <c r="P2306">
        <v>63</v>
      </c>
      <c r="Q2306">
        <v>3060.56</v>
      </c>
      <c r="R2306">
        <v>2186.4899999999998</v>
      </c>
      <c r="S2306">
        <v>1452.3</v>
      </c>
      <c r="T2306">
        <v>1083.1405999999999</v>
      </c>
      <c r="U2306">
        <v>31</v>
      </c>
      <c r="V2306">
        <v>37</v>
      </c>
      <c r="W2306">
        <v>71</v>
      </c>
      <c r="X2306">
        <v>4249.1099999999997</v>
      </c>
      <c r="Y2306">
        <v>3215.76</v>
      </c>
      <c r="Z2306">
        <v>3173.59</v>
      </c>
      <c r="AA2306">
        <v>1142.0440000000001</v>
      </c>
      <c r="AB2306">
        <v>31</v>
      </c>
      <c r="AC2306">
        <v>27</v>
      </c>
      <c r="AD2306">
        <v>26</v>
      </c>
      <c r="AE2306">
        <v>26</v>
      </c>
      <c r="AF2306">
        <v>31</v>
      </c>
      <c r="AG2306">
        <v>27</v>
      </c>
      <c r="AH2306">
        <v>26</v>
      </c>
      <c r="AI2306">
        <v>26</v>
      </c>
      <c r="AJ2306">
        <v>31</v>
      </c>
      <c r="AK2306">
        <v>27</v>
      </c>
      <c r="AL2306">
        <v>26</v>
      </c>
      <c r="AM2306">
        <v>26</v>
      </c>
    </row>
    <row r="2307" spans="1:39" x14ac:dyDescent="0.15">
      <c r="A2307" t="s">
        <v>36</v>
      </c>
      <c r="B2307">
        <v>70</v>
      </c>
      <c r="C2307">
        <v>2</v>
      </c>
      <c r="D2307">
        <v>1</v>
      </c>
      <c r="E2307" t="s">
        <v>28</v>
      </c>
      <c r="F2307" t="s">
        <v>206</v>
      </c>
      <c r="G2307">
        <v>1310</v>
      </c>
      <c r="H2307">
        <v>2878</v>
      </c>
      <c r="I2307">
        <v>5122</v>
      </c>
      <c r="J2307">
        <v>264432.11</v>
      </c>
      <c r="K2307">
        <v>222664.54</v>
      </c>
      <c r="L2307">
        <v>191788.35</v>
      </c>
      <c r="M2307">
        <v>80030.744999999995</v>
      </c>
      <c r="N2307">
        <v>1310</v>
      </c>
      <c r="O2307">
        <v>1407</v>
      </c>
      <c r="P2307">
        <v>2844</v>
      </c>
      <c r="Q2307">
        <v>140392.24</v>
      </c>
      <c r="R2307">
        <v>113553.09</v>
      </c>
      <c r="S2307">
        <v>85884.87</v>
      </c>
      <c r="T2307">
        <v>46208.353499999997</v>
      </c>
      <c r="U2307">
        <v>1310</v>
      </c>
      <c r="V2307">
        <v>1471</v>
      </c>
      <c r="W2307">
        <v>2278</v>
      </c>
      <c r="X2307">
        <v>124039.87</v>
      </c>
      <c r="Y2307">
        <v>109111.45</v>
      </c>
      <c r="Z2307">
        <v>105903.48</v>
      </c>
      <c r="AA2307">
        <v>33822.391499999998</v>
      </c>
      <c r="AB2307">
        <v>1271</v>
      </c>
      <c r="AC2307">
        <v>1292</v>
      </c>
      <c r="AD2307">
        <v>943</v>
      </c>
      <c r="AE2307">
        <v>1233</v>
      </c>
      <c r="AF2307">
        <v>1271</v>
      </c>
      <c r="AG2307">
        <v>1292</v>
      </c>
      <c r="AH2307">
        <v>943</v>
      </c>
      <c r="AI2307">
        <v>1233</v>
      </c>
      <c r="AJ2307">
        <v>1271</v>
      </c>
      <c r="AK2307">
        <v>1292</v>
      </c>
      <c r="AL2307">
        <v>943</v>
      </c>
      <c r="AM2307">
        <v>1233</v>
      </c>
    </row>
    <row r="2308" spans="1:39" x14ac:dyDescent="0.15">
      <c r="A2308" t="s">
        <v>36</v>
      </c>
      <c r="B2308">
        <v>70</v>
      </c>
      <c r="C2308">
        <v>2</v>
      </c>
      <c r="D2308">
        <v>1</v>
      </c>
      <c r="E2308" t="s">
        <v>30</v>
      </c>
      <c r="F2308" t="s">
        <v>206</v>
      </c>
      <c r="G2308">
        <v>149</v>
      </c>
      <c r="H2308">
        <v>328</v>
      </c>
      <c r="I2308">
        <v>542</v>
      </c>
      <c r="J2308">
        <v>30134.400000000001</v>
      </c>
      <c r="K2308">
        <v>25625.79</v>
      </c>
      <c r="L2308">
        <v>21713.99</v>
      </c>
      <c r="M2308">
        <v>8703.7273000000005</v>
      </c>
      <c r="N2308">
        <v>149</v>
      </c>
      <c r="O2308">
        <v>164</v>
      </c>
      <c r="P2308">
        <v>299</v>
      </c>
      <c r="Q2308">
        <v>16317.5</v>
      </c>
      <c r="R2308">
        <v>13392.62</v>
      </c>
      <c r="S2308">
        <v>10030.790000000001</v>
      </c>
      <c r="T2308">
        <v>5124.4771000000001</v>
      </c>
      <c r="U2308">
        <v>149</v>
      </c>
      <c r="V2308">
        <v>164</v>
      </c>
      <c r="W2308">
        <v>243</v>
      </c>
      <c r="X2308">
        <v>13816.9</v>
      </c>
      <c r="Y2308">
        <v>12233.17</v>
      </c>
      <c r="Z2308">
        <v>11683.2</v>
      </c>
      <c r="AA2308">
        <v>3579.2501999999999</v>
      </c>
      <c r="AB2308">
        <v>131</v>
      </c>
      <c r="AC2308">
        <v>149</v>
      </c>
      <c r="AD2308">
        <v>99</v>
      </c>
      <c r="AE2308">
        <v>145</v>
      </c>
      <c r="AF2308">
        <v>131</v>
      </c>
      <c r="AG2308">
        <v>149</v>
      </c>
      <c r="AH2308">
        <v>99</v>
      </c>
      <c r="AI2308">
        <v>145</v>
      </c>
      <c r="AJ2308">
        <v>131</v>
      </c>
      <c r="AK2308">
        <v>149</v>
      </c>
      <c r="AL2308">
        <v>99</v>
      </c>
      <c r="AM2308">
        <v>145</v>
      </c>
    </row>
    <row r="2309" spans="1:39" x14ac:dyDescent="0.15">
      <c r="A2309" t="s">
        <v>36</v>
      </c>
      <c r="B2309">
        <v>70</v>
      </c>
      <c r="C2309">
        <v>2</v>
      </c>
      <c r="D2309">
        <v>1</v>
      </c>
      <c r="E2309" t="s">
        <v>29</v>
      </c>
      <c r="F2309" t="s">
        <v>206</v>
      </c>
      <c r="G2309">
        <v>2654</v>
      </c>
      <c r="H2309">
        <v>6083</v>
      </c>
      <c r="I2309">
        <v>11204</v>
      </c>
      <c r="J2309">
        <v>591313.91</v>
      </c>
      <c r="K2309">
        <v>458522.49</v>
      </c>
      <c r="L2309">
        <v>398220.7</v>
      </c>
      <c r="M2309">
        <v>175671.11780000001</v>
      </c>
      <c r="N2309">
        <v>2654</v>
      </c>
      <c r="O2309">
        <v>2901</v>
      </c>
      <c r="P2309">
        <v>5880</v>
      </c>
      <c r="Q2309">
        <v>297325.89</v>
      </c>
      <c r="R2309">
        <v>225040.93</v>
      </c>
      <c r="S2309">
        <v>174547.6</v>
      </c>
      <c r="T2309">
        <v>97334.695600000006</v>
      </c>
      <c r="U2309">
        <v>2654</v>
      </c>
      <c r="V2309">
        <v>3182</v>
      </c>
      <c r="W2309">
        <v>5324</v>
      </c>
      <c r="X2309">
        <v>293988.02</v>
      </c>
      <c r="Y2309">
        <v>233481.56</v>
      </c>
      <c r="Z2309">
        <v>223673.1</v>
      </c>
      <c r="AA2309">
        <v>78336.422200000001</v>
      </c>
      <c r="AB2309">
        <v>2546</v>
      </c>
      <c r="AC2309">
        <v>2624</v>
      </c>
      <c r="AD2309">
        <v>2060</v>
      </c>
      <c r="AE2309">
        <v>2580</v>
      </c>
      <c r="AF2309">
        <v>2546</v>
      </c>
      <c r="AG2309">
        <v>2624</v>
      </c>
      <c r="AH2309">
        <v>2060</v>
      </c>
      <c r="AI2309">
        <v>2580</v>
      </c>
      <c r="AJ2309">
        <v>2546</v>
      </c>
      <c r="AK2309">
        <v>2624</v>
      </c>
      <c r="AL2309">
        <v>2060</v>
      </c>
      <c r="AM2309">
        <v>2580</v>
      </c>
    </row>
    <row r="2310" spans="1:39" x14ac:dyDescent="0.15">
      <c r="A2310" t="s">
        <v>36</v>
      </c>
      <c r="B2310">
        <v>70</v>
      </c>
      <c r="C2310">
        <v>2</v>
      </c>
      <c r="D2310">
        <v>1</v>
      </c>
      <c r="E2310" t="s">
        <v>31</v>
      </c>
      <c r="F2310" t="s">
        <v>206</v>
      </c>
      <c r="G2310">
        <v>1</v>
      </c>
      <c r="H2310">
        <v>2</v>
      </c>
      <c r="I2310">
        <v>5</v>
      </c>
      <c r="J2310">
        <v>185</v>
      </c>
      <c r="K2310">
        <v>112.43</v>
      </c>
      <c r="L2310">
        <v>112.43</v>
      </c>
      <c r="M2310">
        <v>42.520099999999999</v>
      </c>
      <c r="N2310">
        <v>1</v>
      </c>
      <c r="O2310">
        <v>1</v>
      </c>
      <c r="P2310">
        <v>4</v>
      </c>
      <c r="Q2310">
        <v>156</v>
      </c>
      <c r="R2310">
        <v>100.68</v>
      </c>
      <c r="S2310">
        <v>100.68</v>
      </c>
      <c r="T2310">
        <v>35.780099999999997</v>
      </c>
      <c r="U2310">
        <v>1</v>
      </c>
      <c r="V2310">
        <v>1</v>
      </c>
      <c r="W2310">
        <v>1</v>
      </c>
      <c r="X2310">
        <v>29</v>
      </c>
      <c r="Y2310">
        <v>11.75</v>
      </c>
      <c r="Z2310">
        <v>11.75</v>
      </c>
      <c r="AA2310">
        <v>6.74</v>
      </c>
      <c r="AB2310">
        <v>1</v>
      </c>
      <c r="AC2310">
        <v>1</v>
      </c>
      <c r="AD2310">
        <v>0</v>
      </c>
      <c r="AE2310">
        <v>1</v>
      </c>
      <c r="AF2310">
        <v>1</v>
      </c>
      <c r="AG2310">
        <v>1</v>
      </c>
      <c r="AH2310">
        <v>0</v>
      </c>
      <c r="AI2310">
        <v>1</v>
      </c>
      <c r="AJ2310">
        <v>1</v>
      </c>
      <c r="AK2310">
        <v>1</v>
      </c>
      <c r="AL2310">
        <v>0</v>
      </c>
      <c r="AM2310">
        <v>1</v>
      </c>
    </row>
    <row r="2311" spans="1:39" x14ac:dyDescent="0.15">
      <c r="A2311" t="s">
        <v>36</v>
      </c>
      <c r="B2311">
        <v>70</v>
      </c>
      <c r="C2311">
        <v>2</v>
      </c>
      <c r="D2311">
        <v>1</v>
      </c>
      <c r="E2311" t="s">
        <v>32</v>
      </c>
      <c r="F2311" t="s">
        <v>206</v>
      </c>
      <c r="G2311">
        <v>100</v>
      </c>
      <c r="H2311">
        <v>223</v>
      </c>
      <c r="I2311">
        <v>447</v>
      </c>
      <c r="J2311">
        <v>23503.45</v>
      </c>
      <c r="K2311">
        <v>18068.46</v>
      </c>
      <c r="L2311">
        <v>16461.7</v>
      </c>
      <c r="M2311">
        <v>6809.4971999999998</v>
      </c>
      <c r="N2311">
        <v>100</v>
      </c>
      <c r="O2311">
        <v>105</v>
      </c>
      <c r="P2311">
        <v>219</v>
      </c>
      <c r="Q2311">
        <v>11014.82</v>
      </c>
      <c r="R2311">
        <v>8449.85</v>
      </c>
      <c r="S2311">
        <v>7011.49</v>
      </c>
      <c r="T2311">
        <v>3557.7552000000001</v>
      </c>
      <c r="U2311">
        <v>100</v>
      </c>
      <c r="V2311">
        <v>118</v>
      </c>
      <c r="W2311">
        <v>228</v>
      </c>
      <c r="X2311">
        <v>12488.63</v>
      </c>
      <c r="Y2311">
        <v>9618.61</v>
      </c>
      <c r="Z2311">
        <v>9450.2099999999991</v>
      </c>
      <c r="AA2311">
        <v>3251.7420000000002</v>
      </c>
      <c r="AB2311">
        <v>99</v>
      </c>
      <c r="AC2311">
        <v>98</v>
      </c>
      <c r="AD2311">
        <v>77</v>
      </c>
      <c r="AE2311">
        <v>96</v>
      </c>
      <c r="AF2311">
        <v>99</v>
      </c>
      <c r="AG2311">
        <v>98</v>
      </c>
      <c r="AH2311">
        <v>77</v>
      </c>
      <c r="AI2311">
        <v>96</v>
      </c>
      <c r="AJ2311">
        <v>99</v>
      </c>
      <c r="AK2311">
        <v>98</v>
      </c>
      <c r="AL2311">
        <v>77</v>
      </c>
      <c r="AM2311">
        <v>96</v>
      </c>
    </row>
    <row r="2312" spans="1:39" x14ac:dyDescent="0.15">
      <c r="A2312" t="s">
        <v>36</v>
      </c>
      <c r="B2312">
        <v>70</v>
      </c>
      <c r="C2312">
        <v>2</v>
      </c>
      <c r="D2312">
        <v>2</v>
      </c>
      <c r="E2312" t="s">
        <v>28</v>
      </c>
      <c r="F2312" t="s">
        <v>206</v>
      </c>
      <c r="G2312">
        <v>265</v>
      </c>
      <c r="H2312">
        <v>564</v>
      </c>
      <c r="I2312">
        <v>942</v>
      </c>
      <c r="J2312">
        <v>52491.01</v>
      </c>
      <c r="K2312">
        <v>43902.77</v>
      </c>
      <c r="L2312">
        <v>36214.81</v>
      </c>
      <c r="M2312">
        <v>15688.7165</v>
      </c>
      <c r="N2312">
        <v>265</v>
      </c>
      <c r="O2312">
        <v>277</v>
      </c>
      <c r="P2312">
        <v>511</v>
      </c>
      <c r="Q2312">
        <v>27836.560000000001</v>
      </c>
      <c r="R2312">
        <v>22473.65</v>
      </c>
      <c r="S2312">
        <v>15383.84</v>
      </c>
      <c r="T2312">
        <v>8909.9845999999998</v>
      </c>
      <c r="U2312">
        <v>265</v>
      </c>
      <c r="V2312">
        <v>287</v>
      </c>
      <c r="W2312">
        <v>431</v>
      </c>
      <c r="X2312">
        <v>24654.45</v>
      </c>
      <c r="Y2312">
        <v>21429.119999999999</v>
      </c>
      <c r="Z2312">
        <v>20830.97</v>
      </c>
      <c r="AA2312">
        <v>6778.7318999999998</v>
      </c>
      <c r="AB2312">
        <v>253</v>
      </c>
      <c r="AC2312">
        <v>258</v>
      </c>
      <c r="AD2312">
        <v>164</v>
      </c>
      <c r="AE2312">
        <v>240</v>
      </c>
      <c r="AF2312">
        <v>253</v>
      </c>
      <c r="AG2312">
        <v>258</v>
      </c>
      <c r="AH2312">
        <v>164</v>
      </c>
      <c r="AI2312">
        <v>240</v>
      </c>
      <c r="AJ2312">
        <v>253</v>
      </c>
      <c r="AK2312">
        <v>258</v>
      </c>
      <c r="AL2312">
        <v>164</v>
      </c>
      <c r="AM2312">
        <v>240</v>
      </c>
    </row>
    <row r="2313" spans="1:39" x14ac:dyDescent="0.15">
      <c r="A2313" t="s">
        <v>36</v>
      </c>
      <c r="B2313">
        <v>70</v>
      </c>
      <c r="C2313">
        <v>2</v>
      </c>
      <c r="D2313">
        <v>2</v>
      </c>
      <c r="E2313" t="s">
        <v>30</v>
      </c>
      <c r="F2313" t="s">
        <v>206</v>
      </c>
      <c r="G2313">
        <v>25</v>
      </c>
      <c r="H2313">
        <v>55</v>
      </c>
      <c r="I2313">
        <v>95</v>
      </c>
      <c r="J2313">
        <v>5188.72</v>
      </c>
      <c r="K2313">
        <v>4275.9799999999996</v>
      </c>
      <c r="L2313">
        <v>3692.22</v>
      </c>
      <c r="M2313">
        <v>1435.6923999999999</v>
      </c>
      <c r="N2313">
        <v>25</v>
      </c>
      <c r="O2313">
        <v>25</v>
      </c>
      <c r="P2313">
        <v>47</v>
      </c>
      <c r="Q2313">
        <v>2402.86</v>
      </c>
      <c r="R2313">
        <v>1953.9</v>
      </c>
      <c r="S2313">
        <v>1370.14</v>
      </c>
      <c r="T2313">
        <v>684.726</v>
      </c>
      <c r="U2313">
        <v>25</v>
      </c>
      <c r="V2313">
        <v>30</v>
      </c>
      <c r="W2313">
        <v>48</v>
      </c>
      <c r="X2313">
        <v>2785.86</v>
      </c>
      <c r="Y2313">
        <v>2322.08</v>
      </c>
      <c r="Z2313">
        <v>2322.08</v>
      </c>
      <c r="AA2313">
        <v>750.96640000000002</v>
      </c>
      <c r="AB2313">
        <v>25</v>
      </c>
      <c r="AC2313">
        <v>24</v>
      </c>
      <c r="AD2313">
        <v>11</v>
      </c>
      <c r="AE2313">
        <v>24</v>
      </c>
      <c r="AF2313">
        <v>25</v>
      </c>
      <c r="AG2313">
        <v>24</v>
      </c>
      <c r="AH2313">
        <v>11</v>
      </c>
      <c r="AI2313">
        <v>24</v>
      </c>
      <c r="AJ2313">
        <v>25</v>
      </c>
      <c r="AK2313">
        <v>24</v>
      </c>
      <c r="AL2313">
        <v>11</v>
      </c>
      <c r="AM2313">
        <v>24</v>
      </c>
    </row>
    <row r="2314" spans="1:39" x14ac:dyDescent="0.15">
      <c r="A2314" t="s">
        <v>36</v>
      </c>
      <c r="B2314">
        <v>70</v>
      </c>
      <c r="C2314">
        <v>2</v>
      </c>
      <c r="D2314">
        <v>2</v>
      </c>
      <c r="E2314" t="s">
        <v>29</v>
      </c>
      <c r="F2314" t="s">
        <v>206</v>
      </c>
      <c r="G2314">
        <v>142</v>
      </c>
      <c r="H2314">
        <v>310</v>
      </c>
      <c r="I2314">
        <v>592</v>
      </c>
      <c r="J2314">
        <v>31271.09</v>
      </c>
      <c r="K2314">
        <v>24062.71</v>
      </c>
      <c r="L2314">
        <v>20317.650000000001</v>
      </c>
      <c r="M2314">
        <v>8797.6182000000008</v>
      </c>
      <c r="N2314">
        <v>142</v>
      </c>
      <c r="O2314">
        <v>145</v>
      </c>
      <c r="P2314">
        <v>324</v>
      </c>
      <c r="Q2314">
        <v>16486.61</v>
      </c>
      <c r="R2314">
        <v>12322.64</v>
      </c>
      <c r="S2314">
        <v>8688.06</v>
      </c>
      <c r="T2314">
        <v>4953.5981000000002</v>
      </c>
      <c r="U2314">
        <v>142</v>
      </c>
      <c r="V2314">
        <v>165</v>
      </c>
      <c r="W2314">
        <v>268</v>
      </c>
      <c r="X2314">
        <v>14784.48</v>
      </c>
      <c r="Y2314">
        <v>11740.07</v>
      </c>
      <c r="Z2314">
        <v>11629.59</v>
      </c>
      <c r="AA2314">
        <v>3844.0201000000002</v>
      </c>
      <c r="AB2314">
        <v>133</v>
      </c>
      <c r="AC2314">
        <v>138</v>
      </c>
      <c r="AD2314">
        <v>75</v>
      </c>
      <c r="AE2314">
        <v>141</v>
      </c>
      <c r="AF2314">
        <v>133</v>
      </c>
      <c r="AG2314">
        <v>138</v>
      </c>
      <c r="AH2314">
        <v>75</v>
      </c>
      <c r="AI2314">
        <v>141</v>
      </c>
      <c r="AJ2314">
        <v>133</v>
      </c>
      <c r="AK2314">
        <v>138</v>
      </c>
      <c r="AL2314">
        <v>75</v>
      </c>
      <c r="AM2314">
        <v>141</v>
      </c>
    </row>
    <row r="2315" spans="1:39" x14ac:dyDescent="0.15">
      <c r="A2315" t="s">
        <v>36</v>
      </c>
      <c r="B2315">
        <v>70</v>
      </c>
      <c r="C2315">
        <v>2</v>
      </c>
      <c r="D2315">
        <v>2</v>
      </c>
      <c r="E2315" t="s">
        <v>32</v>
      </c>
      <c r="F2315" t="s">
        <v>206</v>
      </c>
      <c r="G2315">
        <v>25</v>
      </c>
      <c r="H2315">
        <v>54</v>
      </c>
      <c r="I2315">
        <v>108</v>
      </c>
      <c r="J2315">
        <v>5896.53</v>
      </c>
      <c r="K2315">
        <v>4431.54</v>
      </c>
      <c r="L2315">
        <v>3681.58</v>
      </c>
      <c r="M2315">
        <v>1712.3708999999999</v>
      </c>
      <c r="N2315">
        <v>25</v>
      </c>
      <c r="O2315">
        <v>25</v>
      </c>
      <c r="P2315">
        <v>55</v>
      </c>
      <c r="Q2315">
        <v>2717.7</v>
      </c>
      <c r="R2315">
        <v>2025.34</v>
      </c>
      <c r="S2315">
        <v>1305.3699999999999</v>
      </c>
      <c r="T2315">
        <v>870.04390000000001</v>
      </c>
      <c r="U2315">
        <v>25</v>
      </c>
      <c r="V2315">
        <v>29</v>
      </c>
      <c r="W2315">
        <v>53</v>
      </c>
      <c r="X2315">
        <v>3178.83</v>
      </c>
      <c r="Y2315">
        <v>2406.1999999999998</v>
      </c>
      <c r="Z2315">
        <v>2376.21</v>
      </c>
      <c r="AA2315">
        <v>842.327</v>
      </c>
      <c r="AB2315">
        <v>25</v>
      </c>
      <c r="AC2315">
        <v>23</v>
      </c>
      <c r="AD2315">
        <v>21</v>
      </c>
      <c r="AE2315">
        <v>23</v>
      </c>
      <c r="AF2315">
        <v>25</v>
      </c>
      <c r="AG2315">
        <v>23</v>
      </c>
      <c r="AH2315">
        <v>21</v>
      </c>
      <c r="AI2315">
        <v>23</v>
      </c>
      <c r="AJ2315">
        <v>25</v>
      </c>
      <c r="AK2315">
        <v>23</v>
      </c>
      <c r="AL2315">
        <v>21</v>
      </c>
      <c r="AM2315">
        <v>23</v>
      </c>
    </row>
    <row r="2316" spans="1:39" x14ac:dyDescent="0.15">
      <c r="A2316" t="s">
        <v>36</v>
      </c>
      <c r="B2316">
        <v>100</v>
      </c>
      <c r="C2316">
        <v>1</v>
      </c>
      <c r="D2316">
        <v>0</v>
      </c>
      <c r="E2316" t="s">
        <v>28</v>
      </c>
      <c r="F2316" t="s">
        <v>206</v>
      </c>
      <c r="G2316">
        <v>9822</v>
      </c>
      <c r="H2316">
        <v>9970</v>
      </c>
      <c r="I2316">
        <v>12972</v>
      </c>
      <c r="J2316">
        <v>670567.09</v>
      </c>
      <c r="K2316">
        <v>575145.99</v>
      </c>
      <c r="L2316">
        <v>545337.94999999995</v>
      </c>
      <c r="M2316">
        <v>197726.05530000001</v>
      </c>
      <c r="N2316">
        <v>3617</v>
      </c>
      <c r="O2316">
        <v>3658</v>
      </c>
      <c r="P2316">
        <v>5147</v>
      </c>
      <c r="Q2316">
        <v>266615.12</v>
      </c>
      <c r="R2316">
        <v>217767.1</v>
      </c>
      <c r="S2316">
        <v>201090.89</v>
      </c>
      <c r="T2316">
        <v>83213.952600000004</v>
      </c>
      <c r="U2316">
        <v>6205</v>
      </c>
      <c r="V2316">
        <v>6312</v>
      </c>
      <c r="W2316">
        <v>7825</v>
      </c>
      <c r="X2316">
        <v>403951.97</v>
      </c>
      <c r="Y2316">
        <v>357378.89</v>
      </c>
      <c r="Z2316">
        <v>344247.06</v>
      </c>
      <c r="AA2316">
        <v>114512.1027</v>
      </c>
      <c r="AB2316">
        <v>9694</v>
      </c>
      <c r="AC2316">
        <v>6767</v>
      </c>
      <c r="AD2316">
        <v>5391</v>
      </c>
      <c r="AE2316">
        <v>4472</v>
      </c>
      <c r="AF2316">
        <v>3582</v>
      </c>
      <c r="AG2316">
        <v>3245</v>
      </c>
      <c r="AH2316">
        <v>2683</v>
      </c>
      <c r="AI2316">
        <v>2060</v>
      </c>
      <c r="AJ2316">
        <v>6112</v>
      </c>
      <c r="AK2316">
        <v>3522</v>
      </c>
      <c r="AL2316">
        <v>2708</v>
      </c>
      <c r="AM2316">
        <v>2412</v>
      </c>
    </row>
    <row r="2317" spans="1:39" x14ac:dyDescent="0.15">
      <c r="A2317" t="s">
        <v>36</v>
      </c>
      <c r="B2317">
        <v>100</v>
      </c>
      <c r="C2317">
        <v>1</v>
      </c>
      <c r="D2317">
        <v>0</v>
      </c>
      <c r="E2317" t="s">
        <v>30</v>
      </c>
      <c r="F2317" t="s">
        <v>206</v>
      </c>
      <c r="G2317">
        <v>13</v>
      </c>
      <c r="H2317">
        <v>13</v>
      </c>
      <c r="I2317">
        <v>18</v>
      </c>
      <c r="J2317">
        <v>825.91</v>
      </c>
      <c r="K2317">
        <v>711.73</v>
      </c>
      <c r="L2317">
        <v>662.73</v>
      </c>
      <c r="M2317">
        <v>248.2884</v>
      </c>
      <c r="N2317">
        <v>7</v>
      </c>
      <c r="O2317">
        <v>7</v>
      </c>
      <c r="P2317">
        <v>12</v>
      </c>
      <c r="Q2317">
        <v>419.93</v>
      </c>
      <c r="R2317">
        <v>358.03</v>
      </c>
      <c r="S2317">
        <v>358.03</v>
      </c>
      <c r="T2317">
        <v>150.42840000000001</v>
      </c>
      <c r="U2317">
        <v>6</v>
      </c>
      <c r="V2317">
        <v>6</v>
      </c>
      <c r="W2317">
        <v>6</v>
      </c>
      <c r="X2317">
        <v>405.98</v>
      </c>
      <c r="Y2317">
        <v>353.7</v>
      </c>
      <c r="Z2317">
        <v>304.7</v>
      </c>
      <c r="AA2317">
        <v>97.86</v>
      </c>
      <c r="AB2317">
        <v>13</v>
      </c>
      <c r="AC2317">
        <v>11</v>
      </c>
      <c r="AD2317">
        <v>7</v>
      </c>
      <c r="AE2317">
        <v>10</v>
      </c>
      <c r="AF2317">
        <v>7</v>
      </c>
      <c r="AG2317">
        <v>7</v>
      </c>
      <c r="AH2317">
        <v>6</v>
      </c>
      <c r="AI2317">
        <v>6</v>
      </c>
      <c r="AJ2317">
        <v>6</v>
      </c>
      <c r="AK2317">
        <v>4</v>
      </c>
      <c r="AL2317">
        <v>1</v>
      </c>
      <c r="AM2317">
        <v>4</v>
      </c>
    </row>
    <row r="2318" spans="1:39" x14ac:dyDescent="0.15">
      <c r="A2318" t="s">
        <v>36</v>
      </c>
      <c r="B2318">
        <v>100</v>
      </c>
      <c r="C2318">
        <v>1</v>
      </c>
      <c r="D2318">
        <v>0</v>
      </c>
      <c r="E2318" t="s">
        <v>29</v>
      </c>
      <c r="F2318" t="s">
        <v>206</v>
      </c>
      <c r="G2318">
        <v>55</v>
      </c>
      <c r="H2318">
        <v>57</v>
      </c>
      <c r="I2318">
        <v>90</v>
      </c>
      <c r="J2318">
        <v>4326.55</v>
      </c>
      <c r="K2318">
        <v>3315.92</v>
      </c>
      <c r="L2318">
        <v>3105.69</v>
      </c>
      <c r="M2318">
        <v>1575.048</v>
      </c>
      <c r="N2318">
        <v>31</v>
      </c>
      <c r="O2318">
        <v>33</v>
      </c>
      <c r="P2318">
        <v>59</v>
      </c>
      <c r="Q2318">
        <v>2486.61</v>
      </c>
      <c r="R2318">
        <v>1879.82</v>
      </c>
      <c r="S2318">
        <v>1733.59</v>
      </c>
      <c r="T2318">
        <v>1116.748</v>
      </c>
      <c r="U2318">
        <v>24</v>
      </c>
      <c r="V2318">
        <v>24</v>
      </c>
      <c r="W2318">
        <v>31</v>
      </c>
      <c r="X2318">
        <v>1839.94</v>
      </c>
      <c r="Y2318">
        <v>1436.1</v>
      </c>
      <c r="Z2318">
        <v>1372.1</v>
      </c>
      <c r="AA2318">
        <v>458.3</v>
      </c>
      <c r="AB2318">
        <v>55</v>
      </c>
      <c r="AC2318">
        <v>42</v>
      </c>
      <c r="AD2318">
        <v>36</v>
      </c>
      <c r="AE2318">
        <v>30</v>
      </c>
      <c r="AF2318">
        <v>31</v>
      </c>
      <c r="AG2318">
        <v>30</v>
      </c>
      <c r="AH2318">
        <v>28</v>
      </c>
      <c r="AI2318">
        <v>20</v>
      </c>
      <c r="AJ2318">
        <v>24</v>
      </c>
      <c r="AK2318">
        <v>12</v>
      </c>
      <c r="AL2318">
        <v>8</v>
      </c>
      <c r="AM2318">
        <v>10</v>
      </c>
    </row>
    <row r="2319" spans="1:39" x14ac:dyDescent="0.15">
      <c r="A2319" t="s">
        <v>36</v>
      </c>
      <c r="B2319">
        <v>100</v>
      </c>
      <c r="C2319">
        <v>1</v>
      </c>
      <c r="D2319">
        <v>0</v>
      </c>
      <c r="E2319" t="s">
        <v>32</v>
      </c>
      <c r="F2319" t="s">
        <v>206</v>
      </c>
      <c r="G2319">
        <v>743</v>
      </c>
      <c r="H2319">
        <v>777</v>
      </c>
      <c r="I2319">
        <v>1152</v>
      </c>
      <c r="J2319">
        <v>65009.279999999999</v>
      </c>
      <c r="K2319">
        <v>47382.9</v>
      </c>
      <c r="L2319">
        <v>46060.04</v>
      </c>
      <c r="M2319">
        <v>18008.782800000001</v>
      </c>
      <c r="N2319">
        <v>187</v>
      </c>
      <c r="O2319">
        <v>192</v>
      </c>
      <c r="P2319">
        <v>285</v>
      </c>
      <c r="Q2319">
        <v>16389.88</v>
      </c>
      <c r="R2319">
        <v>11917.6</v>
      </c>
      <c r="S2319">
        <v>10959.67</v>
      </c>
      <c r="T2319">
        <v>4987.9368000000004</v>
      </c>
      <c r="U2319">
        <v>556</v>
      </c>
      <c r="V2319">
        <v>585</v>
      </c>
      <c r="W2319">
        <v>867</v>
      </c>
      <c r="X2319">
        <v>48619.4</v>
      </c>
      <c r="Y2319">
        <v>35465.300000000003</v>
      </c>
      <c r="Z2319">
        <v>35100.370000000003</v>
      </c>
      <c r="AA2319">
        <v>13020.846</v>
      </c>
      <c r="AB2319">
        <v>734</v>
      </c>
      <c r="AC2319">
        <v>459</v>
      </c>
      <c r="AD2319">
        <v>395</v>
      </c>
      <c r="AE2319">
        <v>454</v>
      </c>
      <c r="AF2319">
        <v>185</v>
      </c>
      <c r="AG2319">
        <v>141</v>
      </c>
      <c r="AH2319">
        <v>130</v>
      </c>
      <c r="AI2319">
        <v>144</v>
      </c>
      <c r="AJ2319">
        <v>549</v>
      </c>
      <c r="AK2319">
        <v>318</v>
      </c>
      <c r="AL2319">
        <v>265</v>
      </c>
      <c r="AM2319">
        <v>310</v>
      </c>
    </row>
    <row r="2320" spans="1:39" x14ac:dyDescent="0.15">
      <c r="A2320" t="s">
        <v>36</v>
      </c>
      <c r="B2320">
        <v>100</v>
      </c>
      <c r="C2320">
        <v>1</v>
      </c>
      <c r="D2320">
        <v>1</v>
      </c>
      <c r="E2320" t="s">
        <v>28</v>
      </c>
      <c r="F2320" t="s">
        <v>206</v>
      </c>
      <c r="G2320">
        <v>26981</v>
      </c>
      <c r="H2320">
        <v>27892</v>
      </c>
      <c r="I2320">
        <v>37935</v>
      </c>
      <c r="J2320">
        <v>1843977.23</v>
      </c>
      <c r="K2320">
        <v>1620284.54</v>
      </c>
      <c r="L2320">
        <v>1528260.22</v>
      </c>
      <c r="M2320">
        <v>571226.00800000003</v>
      </c>
      <c r="N2320">
        <v>10965</v>
      </c>
      <c r="O2320">
        <v>11271</v>
      </c>
      <c r="P2320">
        <v>17192</v>
      </c>
      <c r="Q2320">
        <v>784407.73</v>
      </c>
      <c r="R2320">
        <v>660355.11</v>
      </c>
      <c r="S2320">
        <v>613326.89</v>
      </c>
      <c r="T2320">
        <v>278426.0871</v>
      </c>
      <c r="U2320">
        <v>16016</v>
      </c>
      <c r="V2320">
        <v>16621</v>
      </c>
      <c r="W2320">
        <v>20743</v>
      </c>
      <c r="X2320">
        <v>1059569.5</v>
      </c>
      <c r="Y2320">
        <v>959929.43</v>
      </c>
      <c r="Z2320">
        <v>914933.33</v>
      </c>
      <c r="AA2320">
        <v>292799.92090000003</v>
      </c>
      <c r="AB2320">
        <v>25786</v>
      </c>
      <c r="AC2320">
        <v>24650</v>
      </c>
      <c r="AD2320">
        <v>15247</v>
      </c>
      <c r="AE2320">
        <v>23137</v>
      </c>
      <c r="AF2320">
        <v>10635</v>
      </c>
      <c r="AG2320">
        <v>10496</v>
      </c>
      <c r="AH2320">
        <v>7287</v>
      </c>
      <c r="AI2320">
        <v>9808</v>
      </c>
      <c r="AJ2320">
        <v>15151</v>
      </c>
      <c r="AK2320">
        <v>14154</v>
      </c>
      <c r="AL2320">
        <v>7960</v>
      </c>
      <c r="AM2320">
        <v>13329</v>
      </c>
    </row>
    <row r="2321" spans="1:39" x14ac:dyDescent="0.15">
      <c r="A2321" t="s">
        <v>36</v>
      </c>
      <c r="B2321">
        <v>100</v>
      </c>
      <c r="C2321">
        <v>1</v>
      </c>
      <c r="D2321">
        <v>1</v>
      </c>
      <c r="E2321" t="s">
        <v>30</v>
      </c>
      <c r="F2321" t="s">
        <v>206</v>
      </c>
      <c r="G2321">
        <v>2539</v>
      </c>
      <c r="H2321">
        <v>2619</v>
      </c>
      <c r="I2321">
        <v>3590</v>
      </c>
      <c r="J2321">
        <v>172870.04</v>
      </c>
      <c r="K2321">
        <v>153069.94</v>
      </c>
      <c r="L2321">
        <v>141574.12</v>
      </c>
      <c r="M2321">
        <v>53070.4012</v>
      </c>
      <c r="N2321">
        <v>998</v>
      </c>
      <c r="O2321">
        <v>1031</v>
      </c>
      <c r="P2321">
        <v>1567</v>
      </c>
      <c r="Q2321">
        <v>71186.559999999998</v>
      </c>
      <c r="R2321">
        <v>60564.91</v>
      </c>
      <c r="S2321">
        <v>54834.32</v>
      </c>
      <c r="T2321">
        <v>24672.0946</v>
      </c>
      <c r="U2321">
        <v>1541</v>
      </c>
      <c r="V2321">
        <v>1588</v>
      </c>
      <c r="W2321">
        <v>2023</v>
      </c>
      <c r="X2321">
        <v>101683.48</v>
      </c>
      <c r="Y2321">
        <v>92505.03</v>
      </c>
      <c r="Z2321">
        <v>86739.8</v>
      </c>
      <c r="AA2321">
        <v>28398.3066</v>
      </c>
      <c r="AB2321">
        <v>2395</v>
      </c>
      <c r="AC2321">
        <v>2411</v>
      </c>
      <c r="AD2321">
        <v>1350</v>
      </c>
      <c r="AE2321">
        <v>2465</v>
      </c>
      <c r="AF2321">
        <v>946</v>
      </c>
      <c r="AG2321">
        <v>958</v>
      </c>
      <c r="AH2321">
        <v>631</v>
      </c>
      <c r="AI2321">
        <v>978</v>
      </c>
      <c r="AJ2321">
        <v>1449</v>
      </c>
      <c r="AK2321">
        <v>1453</v>
      </c>
      <c r="AL2321">
        <v>719</v>
      </c>
      <c r="AM2321">
        <v>1487</v>
      </c>
    </row>
    <row r="2322" spans="1:39" x14ac:dyDescent="0.15">
      <c r="A2322" t="s">
        <v>36</v>
      </c>
      <c r="B2322">
        <v>100</v>
      </c>
      <c r="C2322">
        <v>1</v>
      </c>
      <c r="D2322">
        <v>1</v>
      </c>
      <c r="E2322" t="s">
        <v>29</v>
      </c>
      <c r="F2322" t="s">
        <v>206</v>
      </c>
      <c r="G2322">
        <v>30499</v>
      </c>
      <c r="H2322">
        <v>31983</v>
      </c>
      <c r="I2322">
        <v>46418</v>
      </c>
      <c r="J2322">
        <v>2313840.27</v>
      </c>
      <c r="K2322">
        <v>1863384.34</v>
      </c>
      <c r="L2322">
        <v>1765629.46</v>
      </c>
      <c r="M2322">
        <v>698264.35109999997</v>
      </c>
      <c r="N2322">
        <v>10360</v>
      </c>
      <c r="O2322">
        <v>10709</v>
      </c>
      <c r="P2322">
        <v>17373</v>
      </c>
      <c r="Q2322">
        <v>806623.64</v>
      </c>
      <c r="R2322">
        <v>631875.86</v>
      </c>
      <c r="S2322">
        <v>590548.99</v>
      </c>
      <c r="T2322">
        <v>283582.98810000002</v>
      </c>
      <c r="U2322">
        <v>20139</v>
      </c>
      <c r="V2322">
        <v>21274</v>
      </c>
      <c r="W2322">
        <v>29045</v>
      </c>
      <c r="X2322">
        <v>1507216.63</v>
      </c>
      <c r="Y2322">
        <v>1231508.48</v>
      </c>
      <c r="Z2322">
        <v>1175080.47</v>
      </c>
      <c r="AA2322">
        <v>414681.36300000001</v>
      </c>
      <c r="AB2322">
        <v>29365</v>
      </c>
      <c r="AC2322">
        <v>29285</v>
      </c>
      <c r="AD2322">
        <v>18969</v>
      </c>
      <c r="AE2322">
        <v>29250</v>
      </c>
      <c r="AF2322">
        <v>9958</v>
      </c>
      <c r="AG2322">
        <v>10046</v>
      </c>
      <c r="AH2322">
        <v>7354</v>
      </c>
      <c r="AI2322">
        <v>9990</v>
      </c>
      <c r="AJ2322">
        <v>19407</v>
      </c>
      <c r="AK2322">
        <v>19239</v>
      </c>
      <c r="AL2322">
        <v>11615</v>
      </c>
      <c r="AM2322">
        <v>19260</v>
      </c>
    </row>
    <row r="2323" spans="1:39" x14ac:dyDescent="0.15">
      <c r="A2323" t="s">
        <v>36</v>
      </c>
      <c r="B2323">
        <v>100</v>
      </c>
      <c r="C2323">
        <v>1</v>
      </c>
      <c r="D2323">
        <v>1</v>
      </c>
      <c r="E2323" t="s">
        <v>32</v>
      </c>
      <c r="F2323" t="s">
        <v>206</v>
      </c>
      <c r="G2323">
        <v>698</v>
      </c>
      <c r="H2323">
        <v>730</v>
      </c>
      <c r="I2323">
        <v>1137</v>
      </c>
      <c r="J2323">
        <v>60919.72</v>
      </c>
      <c r="K2323">
        <v>45864.49</v>
      </c>
      <c r="L2323">
        <v>44542.39</v>
      </c>
      <c r="M2323">
        <v>17201.273000000001</v>
      </c>
      <c r="N2323">
        <v>177</v>
      </c>
      <c r="O2323">
        <v>185</v>
      </c>
      <c r="P2323">
        <v>321</v>
      </c>
      <c r="Q2323">
        <v>15773.24</v>
      </c>
      <c r="R2323">
        <v>12093.86</v>
      </c>
      <c r="S2323">
        <v>10982.78</v>
      </c>
      <c r="T2323">
        <v>5269.6850000000004</v>
      </c>
      <c r="U2323">
        <v>521</v>
      </c>
      <c r="V2323">
        <v>545</v>
      </c>
      <c r="W2323">
        <v>816</v>
      </c>
      <c r="X2323">
        <v>45146.48</v>
      </c>
      <c r="Y2323">
        <v>33770.629999999997</v>
      </c>
      <c r="Z2323">
        <v>33559.61</v>
      </c>
      <c r="AA2323">
        <v>11931.588</v>
      </c>
      <c r="AB2323">
        <v>684</v>
      </c>
      <c r="AC2323">
        <v>630</v>
      </c>
      <c r="AD2323">
        <v>432</v>
      </c>
      <c r="AE2323">
        <v>608</v>
      </c>
      <c r="AF2323">
        <v>174</v>
      </c>
      <c r="AG2323">
        <v>159</v>
      </c>
      <c r="AH2323">
        <v>125</v>
      </c>
      <c r="AI2323">
        <v>158</v>
      </c>
      <c r="AJ2323">
        <v>510</v>
      </c>
      <c r="AK2323">
        <v>471</v>
      </c>
      <c r="AL2323">
        <v>307</v>
      </c>
      <c r="AM2323">
        <v>450</v>
      </c>
    </row>
    <row r="2324" spans="1:39" x14ac:dyDescent="0.15">
      <c r="A2324" t="s">
        <v>36</v>
      </c>
      <c r="B2324">
        <v>100</v>
      </c>
      <c r="C2324">
        <v>1</v>
      </c>
      <c r="D2324">
        <v>2</v>
      </c>
      <c r="E2324" t="s">
        <v>28</v>
      </c>
      <c r="F2324" t="s">
        <v>206</v>
      </c>
      <c r="G2324">
        <v>12438</v>
      </c>
      <c r="H2324">
        <v>12645</v>
      </c>
      <c r="I2324">
        <v>16598</v>
      </c>
      <c r="J2324">
        <v>847799.84</v>
      </c>
      <c r="K2324">
        <v>732745.1</v>
      </c>
      <c r="L2324">
        <v>697811.07</v>
      </c>
      <c r="M2324">
        <v>247014.9271</v>
      </c>
      <c r="N2324">
        <v>4467</v>
      </c>
      <c r="O2324">
        <v>4523</v>
      </c>
      <c r="P2324">
        <v>6529</v>
      </c>
      <c r="Q2324">
        <v>333362.45</v>
      </c>
      <c r="R2324">
        <v>270867.87</v>
      </c>
      <c r="S2324">
        <v>247728.86</v>
      </c>
      <c r="T2324">
        <v>103943.601</v>
      </c>
      <c r="U2324">
        <v>7971</v>
      </c>
      <c r="V2324">
        <v>8122</v>
      </c>
      <c r="W2324">
        <v>10069</v>
      </c>
      <c r="X2324">
        <v>514437.39</v>
      </c>
      <c r="Y2324">
        <v>461877.23</v>
      </c>
      <c r="Z2324">
        <v>450082.21</v>
      </c>
      <c r="AA2324">
        <v>143071.32610000001</v>
      </c>
      <c r="AB2324">
        <v>11985</v>
      </c>
      <c r="AC2324">
        <v>10270</v>
      </c>
      <c r="AD2324">
        <v>4648</v>
      </c>
      <c r="AE2324">
        <v>10014</v>
      </c>
      <c r="AF2324">
        <v>4302</v>
      </c>
      <c r="AG2324">
        <v>4144</v>
      </c>
      <c r="AH2324">
        <v>2328</v>
      </c>
      <c r="AI2324">
        <v>4011</v>
      </c>
      <c r="AJ2324">
        <v>7683</v>
      </c>
      <c r="AK2324">
        <v>6126</v>
      </c>
      <c r="AL2324">
        <v>2320</v>
      </c>
      <c r="AM2324">
        <v>6003</v>
      </c>
    </row>
    <row r="2325" spans="1:39" x14ac:dyDescent="0.15">
      <c r="A2325" t="s">
        <v>36</v>
      </c>
      <c r="B2325">
        <v>100</v>
      </c>
      <c r="C2325">
        <v>1</v>
      </c>
      <c r="D2325">
        <v>2</v>
      </c>
      <c r="E2325" t="s">
        <v>30</v>
      </c>
      <c r="F2325" t="s">
        <v>206</v>
      </c>
      <c r="G2325">
        <v>1448</v>
      </c>
      <c r="H2325">
        <v>1466</v>
      </c>
      <c r="I2325">
        <v>1897</v>
      </c>
      <c r="J2325">
        <v>99061.6</v>
      </c>
      <c r="K2325">
        <v>85081.05</v>
      </c>
      <c r="L2325">
        <v>81093.7</v>
      </c>
      <c r="M2325">
        <v>28230.539700000001</v>
      </c>
      <c r="N2325">
        <v>497</v>
      </c>
      <c r="O2325">
        <v>501</v>
      </c>
      <c r="P2325">
        <v>697</v>
      </c>
      <c r="Q2325">
        <v>36269.269999999997</v>
      </c>
      <c r="R2325">
        <v>29161.65</v>
      </c>
      <c r="S2325">
        <v>26558.14</v>
      </c>
      <c r="T2325">
        <v>11197.3938</v>
      </c>
      <c r="U2325">
        <v>951</v>
      </c>
      <c r="V2325">
        <v>965</v>
      </c>
      <c r="W2325">
        <v>1200</v>
      </c>
      <c r="X2325">
        <v>62792.33</v>
      </c>
      <c r="Y2325">
        <v>55919.4</v>
      </c>
      <c r="Z2325">
        <v>54535.56</v>
      </c>
      <c r="AA2325">
        <v>17033.1459</v>
      </c>
      <c r="AB2325">
        <v>1381</v>
      </c>
      <c r="AC2325">
        <v>1239</v>
      </c>
      <c r="AD2325">
        <v>531</v>
      </c>
      <c r="AE2325">
        <v>1420</v>
      </c>
      <c r="AF2325">
        <v>478</v>
      </c>
      <c r="AG2325">
        <v>471</v>
      </c>
      <c r="AH2325">
        <v>256</v>
      </c>
      <c r="AI2325">
        <v>491</v>
      </c>
      <c r="AJ2325">
        <v>903</v>
      </c>
      <c r="AK2325">
        <v>768</v>
      </c>
      <c r="AL2325">
        <v>275</v>
      </c>
      <c r="AM2325">
        <v>929</v>
      </c>
    </row>
    <row r="2326" spans="1:39" x14ac:dyDescent="0.15">
      <c r="A2326" t="s">
        <v>36</v>
      </c>
      <c r="B2326">
        <v>100</v>
      </c>
      <c r="C2326">
        <v>1</v>
      </c>
      <c r="D2326">
        <v>2</v>
      </c>
      <c r="E2326" t="s">
        <v>29</v>
      </c>
      <c r="F2326" t="s">
        <v>206</v>
      </c>
      <c r="G2326">
        <v>4357</v>
      </c>
      <c r="H2326">
        <v>4480</v>
      </c>
      <c r="I2326">
        <v>6272</v>
      </c>
      <c r="J2326">
        <v>325691.51</v>
      </c>
      <c r="K2326">
        <v>259545.09</v>
      </c>
      <c r="L2326">
        <v>250173.56</v>
      </c>
      <c r="M2326">
        <v>91924.973499999993</v>
      </c>
      <c r="N2326">
        <v>1362</v>
      </c>
      <c r="O2326">
        <v>1385</v>
      </c>
      <c r="P2326">
        <v>2124</v>
      </c>
      <c r="Q2326">
        <v>109783.25</v>
      </c>
      <c r="R2326">
        <v>83693.56</v>
      </c>
      <c r="S2326">
        <v>76787.44</v>
      </c>
      <c r="T2326">
        <v>33301.536800000002</v>
      </c>
      <c r="U2326">
        <v>2995</v>
      </c>
      <c r="V2326">
        <v>3095</v>
      </c>
      <c r="W2326">
        <v>4148</v>
      </c>
      <c r="X2326">
        <v>215908.26</v>
      </c>
      <c r="Y2326">
        <v>175851.53</v>
      </c>
      <c r="Z2326">
        <v>173386.12</v>
      </c>
      <c r="AA2326">
        <v>58623.436699999998</v>
      </c>
      <c r="AB2326">
        <v>4183</v>
      </c>
      <c r="AC2326">
        <v>3962</v>
      </c>
      <c r="AD2326">
        <v>1677</v>
      </c>
      <c r="AE2326">
        <v>4222</v>
      </c>
      <c r="AF2326">
        <v>1308</v>
      </c>
      <c r="AG2326">
        <v>1265</v>
      </c>
      <c r="AH2326">
        <v>701</v>
      </c>
      <c r="AI2326">
        <v>1321</v>
      </c>
      <c r="AJ2326">
        <v>2875</v>
      </c>
      <c r="AK2326">
        <v>2697</v>
      </c>
      <c r="AL2326">
        <v>976</v>
      </c>
      <c r="AM2326">
        <v>2901</v>
      </c>
    </row>
    <row r="2327" spans="1:39" x14ac:dyDescent="0.15">
      <c r="A2327" t="s">
        <v>36</v>
      </c>
      <c r="B2327">
        <v>100</v>
      </c>
      <c r="C2327">
        <v>1</v>
      </c>
      <c r="D2327">
        <v>2</v>
      </c>
      <c r="E2327" t="s">
        <v>32</v>
      </c>
      <c r="F2327" t="s">
        <v>206</v>
      </c>
      <c r="G2327">
        <v>456</v>
      </c>
      <c r="H2327">
        <v>476</v>
      </c>
      <c r="I2327">
        <v>722</v>
      </c>
      <c r="J2327">
        <v>40177.54</v>
      </c>
      <c r="K2327">
        <v>29655.35</v>
      </c>
      <c r="L2327">
        <v>28567.63</v>
      </c>
      <c r="M2327">
        <v>11159.451999999999</v>
      </c>
      <c r="N2327">
        <v>106</v>
      </c>
      <c r="O2327">
        <v>110</v>
      </c>
      <c r="P2327">
        <v>173</v>
      </c>
      <c r="Q2327">
        <v>9442.4</v>
      </c>
      <c r="R2327">
        <v>7088.12</v>
      </c>
      <c r="S2327">
        <v>6459.97</v>
      </c>
      <c r="T2327">
        <v>2900.6008999999999</v>
      </c>
      <c r="U2327">
        <v>350</v>
      </c>
      <c r="V2327">
        <v>366</v>
      </c>
      <c r="W2327">
        <v>549</v>
      </c>
      <c r="X2327">
        <v>30735.14</v>
      </c>
      <c r="Y2327">
        <v>22567.23</v>
      </c>
      <c r="Z2327">
        <v>22107.66</v>
      </c>
      <c r="AA2327">
        <v>8258.8510999999999</v>
      </c>
      <c r="AB2327">
        <v>437</v>
      </c>
      <c r="AC2327">
        <v>368</v>
      </c>
      <c r="AD2327">
        <v>186</v>
      </c>
      <c r="AE2327">
        <v>379</v>
      </c>
      <c r="AF2327">
        <v>104</v>
      </c>
      <c r="AG2327">
        <v>89</v>
      </c>
      <c r="AH2327">
        <v>59</v>
      </c>
      <c r="AI2327">
        <v>96</v>
      </c>
      <c r="AJ2327">
        <v>333</v>
      </c>
      <c r="AK2327">
        <v>279</v>
      </c>
      <c r="AL2327">
        <v>127</v>
      </c>
      <c r="AM2327">
        <v>283</v>
      </c>
    </row>
    <row r="2328" spans="1:39" x14ac:dyDescent="0.15">
      <c r="A2328" t="s">
        <v>36</v>
      </c>
      <c r="B2328">
        <v>100</v>
      </c>
      <c r="C2328">
        <v>2</v>
      </c>
      <c r="D2328">
        <v>0</v>
      </c>
      <c r="E2328" t="s">
        <v>28</v>
      </c>
      <c r="F2328" t="s">
        <v>206</v>
      </c>
      <c r="G2328">
        <v>16</v>
      </c>
      <c r="H2328">
        <v>32</v>
      </c>
      <c r="I2328">
        <v>36</v>
      </c>
      <c r="J2328">
        <v>1465.78</v>
      </c>
      <c r="K2328">
        <v>1191.77</v>
      </c>
      <c r="L2328">
        <v>1073.31</v>
      </c>
      <c r="M2328">
        <v>497.36810000000003</v>
      </c>
      <c r="N2328">
        <v>16</v>
      </c>
      <c r="O2328">
        <v>16</v>
      </c>
      <c r="P2328">
        <v>20</v>
      </c>
      <c r="Q2328">
        <v>724.85</v>
      </c>
      <c r="R2328">
        <v>588.45000000000005</v>
      </c>
      <c r="S2328">
        <v>469.99</v>
      </c>
      <c r="T2328">
        <v>277.92630000000003</v>
      </c>
      <c r="U2328">
        <v>16</v>
      </c>
      <c r="V2328">
        <v>16</v>
      </c>
      <c r="W2328">
        <v>16</v>
      </c>
      <c r="X2328">
        <v>740.93</v>
      </c>
      <c r="Y2328">
        <v>603.32000000000005</v>
      </c>
      <c r="Z2328">
        <v>603.32000000000005</v>
      </c>
      <c r="AA2328">
        <v>219.4418</v>
      </c>
      <c r="AB2328">
        <v>16</v>
      </c>
      <c r="AC2328">
        <v>16</v>
      </c>
      <c r="AD2328">
        <v>15</v>
      </c>
      <c r="AE2328">
        <v>11</v>
      </c>
      <c r="AF2328">
        <v>16</v>
      </c>
      <c r="AG2328">
        <v>16</v>
      </c>
      <c r="AH2328">
        <v>15</v>
      </c>
      <c r="AI2328">
        <v>11</v>
      </c>
      <c r="AJ2328">
        <v>16</v>
      </c>
      <c r="AK2328">
        <v>16</v>
      </c>
      <c r="AL2328">
        <v>15</v>
      </c>
      <c r="AM2328">
        <v>11</v>
      </c>
    </row>
    <row r="2329" spans="1:39" x14ac:dyDescent="0.15">
      <c r="A2329" t="s">
        <v>36</v>
      </c>
      <c r="B2329">
        <v>100</v>
      </c>
      <c r="C2329">
        <v>2</v>
      </c>
      <c r="D2329">
        <v>1</v>
      </c>
      <c r="E2329" t="s">
        <v>28</v>
      </c>
      <c r="F2329" t="s">
        <v>206</v>
      </c>
      <c r="G2329">
        <v>125</v>
      </c>
      <c r="H2329">
        <v>255</v>
      </c>
      <c r="I2329">
        <v>300</v>
      </c>
      <c r="J2329">
        <v>11117.5</v>
      </c>
      <c r="K2329">
        <v>9567.08</v>
      </c>
      <c r="L2329">
        <v>8098.75</v>
      </c>
      <c r="M2329">
        <v>4228.4619000000002</v>
      </c>
      <c r="N2329">
        <v>125</v>
      </c>
      <c r="O2329">
        <v>127</v>
      </c>
      <c r="P2329">
        <v>151</v>
      </c>
      <c r="Q2329">
        <v>5669.77</v>
      </c>
      <c r="R2329">
        <v>4648.79</v>
      </c>
      <c r="S2329">
        <v>3532.17</v>
      </c>
      <c r="T2329">
        <v>2340.7377999999999</v>
      </c>
      <c r="U2329">
        <v>125</v>
      </c>
      <c r="V2329">
        <v>128</v>
      </c>
      <c r="W2329">
        <v>149</v>
      </c>
      <c r="X2329">
        <v>5447.73</v>
      </c>
      <c r="Y2329">
        <v>4918.29</v>
      </c>
      <c r="Z2329">
        <v>4566.58</v>
      </c>
      <c r="AA2329">
        <v>1887.7240999999999</v>
      </c>
      <c r="AB2329">
        <v>117</v>
      </c>
      <c r="AC2329">
        <v>120</v>
      </c>
      <c r="AD2329">
        <v>80</v>
      </c>
      <c r="AE2329">
        <v>117</v>
      </c>
      <c r="AF2329">
        <v>117</v>
      </c>
      <c r="AG2329">
        <v>120</v>
      </c>
      <c r="AH2329">
        <v>80</v>
      </c>
      <c r="AI2329">
        <v>117</v>
      </c>
      <c r="AJ2329">
        <v>117</v>
      </c>
      <c r="AK2329">
        <v>120</v>
      </c>
      <c r="AL2329">
        <v>80</v>
      </c>
      <c r="AM2329">
        <v>117</v>
      </c>
    </row>
    <row r="2330" spans="1:39" x14ac:dyDescent="0.15">
      <c r="A2330" t="s">
        <v>36</v>
      </c>
      <c r="B2330">
        <v>100</v>
      </c>
      <c r="C2330">
        <v>2</v>
      </c>
      <c r="D2330">
        <v>1</v>
      </c>
      <c r="E2330" t="s">
        <v>30</v>
      </c>
      <c r="F2330" t="s">
        <v>206</v>
      </c>
      <c r="G2330">
        <v>20</v>
      </c>
      <c r="H2330">
        <v>42</v>
      </c>
      <c r="I2330">
        <v>54</v>
      </c>
      <c r="J2330">
        <v>1836.54</v>
      </c>
      <c r="K2330">
        <v>1535.99</v>
      </c>
      <c r="L2330">
        <v>1341.05</v>
      </c>
      <c r="M2330">
        <v>709.86559999999997</v>
      </c>
      <c r="N2330">
        <v>20</v>
      </c>
      <c r="O2330">
        <v>21</v>
      </c>
      <c r="P2330">
        <v>30</v>
      </c>
      <c r="Q2330">
        <v>965.72</v>
      </c>
      <c r="R2330">
        <v>756.77</v>
      </c>
      <c r="S2330">
        <v>621.80999999999995</v>
      </c>
      <c r="T2330">
        <v>409.83710000000002</v>
      </c>
      <c r="U2330">
        <v>20</v>
      </c>
      <c r="V2330">
        <v>21</v>
      </c>
      <c r="W2330">
        <v>24</v>
      </c>
      <c r="X2330">
        <v>870.82</v>
      </c>
      <c r="Y2330">
        <v>779.22</v>
      </c>
      <c r="Z2330">
        <v>719.24</v>
      </c>
      <c r="AA2330">
        <v>300.02850000000001</v>
      </c>
      <c r="AB2330">
        <v>20</v>
      </c>
      <c r="AC2330">
        <v>20</v>
      </c>
      <c r="AD2330">
        <v>13</v>
      </c>
      <c r="AE2330">
        <v>20</v>
      </c>
      <c r="AF2330">
        <v>20</v>
      </c>
      <c r="AG2330">
        <v>20</v>
      </c>
      <c r="AH2330">
        <v>13</v>
      </c>
      <c r="AI2330">
        <v>20</v>
      </c>
      <c r="AJ2330">
        <v>20</v>
      </c>
      <c r="AK2330">
        <v>20</v>
      </c>
      <c r="AL2330">
        <v>13</v>
      </c>
      <c r="AM2330">
        <v>20</v>
      </c>
    </row>
    <row r="2331" spans="1:39" x14ac:dyDescent="0.15">
      <c r="A2331" t="s">
        <v>36</v>
      </c>
      <c r="B2331">
        <v>100</v>
      </c>
      <c r="C2331">
        <v>2</v>
      </c>
      <c r="D2331">
        <v>1</v>
      </c>
      <c r="E2331" t="s">
        <v>29</v>
      </c>
      <c r="F2331" t="s">
        <v>206</v>
      </c>
      <c r="G2331">
        <v>261</v>
      </c>
      <c r="H2331">
        <v>530</v>
      </c>
      <c r="I2331">
        <v>640</v>
      </c>
      <c r="J2331">
        <v>26128.03</v>
      </c>
      <c r="K2331">
        <v>20238.400000000001</v>
      </c>
      <c r="L2331">
        <v>18172.11</v>
      </c>
      <c r="M2331">
        <v>9361.1080999999995</v>
      </c>
      <c r="N2331">
        <v>261</v>
      </c>
      <c r="O2331">
        <v>263</v>
      </c>
      <c r="P2331">
        <v>337</v>
      </c>
      <c r="Q2331">
        <v>13168.38</v>
      </c>
      <c r="R2331">
        <v>9659.69</v>
      </c>
      <c r="S2331">
        <v>8034.68</v>
      </c>
      <c r="T2331">
        <v>5241.0378000000001</v>
      </c>
      <c r="U2331">
        <v>261</v>
      </c>
      <c r="V2331">
        <v>267</v>
      </c>
      <c r="W2331">
        <v>303</v>
      </c>
      <c r="X2331">
        <v>12959.65</v>
      </c>
      <c r="Y2331">
        <v>10578.71</v>
      </c>
      <c r="Z2331">
        <v>10137.43</v>
      </c>
      <c r="AA2331">
        <v>4120.0703000000003</v>
      </c>
      <c r="AB2331">
        <v>246</v>
      </c>
      <c r="AC2331">
        <v>258</v>
      </c>
      <c r="AD2331">
        <v>202</v>
      </c>
      <c r="AE2331">
        <v>255</v>
      </c>
      <c r="AF2331">
        <v>246</v>
      </c>
      <c r="AG2331">
        <v>258</v>
      </c>
      <c r="AH2331">
        <v>202</v>
      </c>
      <c r="AI2331">
        <v>255</v>
      </c>
      <c r="AJ2331">
        <v>246</v>
      </c>
      <c r="AK2331">
        <v>258</v>
      </c>
      <c r="AL2331">
        <v>202</v>
      </c>
      <c r="AM2331">
        <v>255</v>
      </c>
    </row>
    <row r="2332" spans="1:39" x14ac:dyDescent="0.15">
      <c r="A2332" t="s">
        <v>36</v>
      </c>
      <c r="B2332">
        <v>100</v>
      </c>
      <c r="C2332">
        <v>2</v>
      </c>
      <c r="D2332">
        <v>1</v>
      </c>
      <c r="E2332" t="s">
        <v>32</v>
      </c>
      <c r="F2332" t="s">
        <v>206</v>
      </c>
      <c r="G2332">
        <v>5</v>
      </c>
      <c r="H2332">
        <v>10</v>
      </c>
      <c r="I2332">
        <v>12</v>
      </c>
      <c r="J2332">
        <v>515.91999999999996</v>
      </c>
      <c r="K2332">
        <v>390.47</v>
      </c>
      <c r="L2332">
        <v>390.47</v>
      </c>
      <c r="M2332">
        <v>169.98070000000001</v>
      </c>
      <c r="N2332">
        <v>5</v>
      </c>
      <c r="O2332">
        <v>5</v>
      </c>
      <c r="P2332">
        <v>5</v>
      </c>
      <c r="Q2332">
        <v>217.97</v>
      </c>
      <c r="R2332">
        <v>158.66999999999999</v>
      </c>
      <c r="S2332">
        <v>158.66999999999999</v>
      </c>
      <c r="T2332">
        <v>72.970699999999994</v>
      </c>
      <c r="U2332">
        <v>5</v>
      </c>
      <c r="V2332">
        <v>5</v>
      </c>
      <c r="W2332">
        <v>7</v>
      </c>
      <c r="X2332">
        <v>297.95</v>
      </c>
      <c r="Y2332">
        <v>231.8</v>
      </c>
      <c r="Z2332">
        <v>231.8</v>
      </c>
      <c r="AA2332">
        <v>97.01</v>
      </c>
      <c r="AB2332">
        <v>5</v>
      </c>
      <c r="AC2332">
        <v>5</v>
      </c>
      <c r="AD2332">
        <v>5</v>
      </c>
      <c r="AE2332">
        <v>3</v>
      </c>
      <c r="AF2332">
        <v>5</v>
      </c>
      <c r="AG2332">
        <v>5</v>
      </c>
      <c r="AH2332">
        <v>5</v>
      </c>
      <c r="AI2332">
        <v>3</v>
      </c>
      <c r="AJ2332">
        <v>5</v>
      </c>
      <c r="AK2332">
        <v>5</v>
      </c>
      <c r="AL2332">
        <v>5</v>
      </c>
      <c r="AM2332">
        <v>3</v>
      </c>
    </row>
    <row r="2333" spans="1:39" x14ac:dyDescent="0.15">
      <c r="A2333" t="s">
        <v>36</v>
      </c>
      <c r="B2333">
        <v>100</v>
      </c>
      <c r="C2333">
        <v>2</v>
      </c>
      <c r="D2333">
        <v>2</v>
      </c>
      <c r="E2333" t="s">
        <v>28</v>
      </c>
      <c r="F2333" t="s">
        <v>206</v>
      </c>
      <c r="G2333">
        <v>29</v>
      </c>
      <c r="H2333">
        <v>59</v>
      </c>
      <c r="I2333">
        <v>63</v>
      </c>
      <c r="J2333">
        <v>2716</v>
      </c>
      <c r="K2333">
        <v>2166.5500000000002</v>
      </c>
      <c r="L2333">
        <v>1958.89</v>
      </c>
      <c r="M2333">
        <v>841.61659999999995</v>
      </c>
      <c r="N2333">
        <v>29</v>
      </c>
      <c r="O2333">
        <v>29</v>
      </c>
      <c r="P2333">
        <v>32</v>
      </c>
      <c r="Q2333">
        <v>1309.78</v>
      </c>
      <c r="R2333">
        <v>1015.48</v>
      </c>
      <c r="S2333">
        <v>807.82</v>
      </c>
      <c r="T2333">
        <v>455.6506</v>
      </c>
      <c r="U2333">
        <v>29</v>
      </c>
      <c r="V2333">
        <v>30</v>
      </c>
      <c r="W2333">
        <v>31</v>
      </c>
      <c r="X2333">
        <v>1406.22</v>
      </c>
      <c r="Y2333">
        <v>1151.07</v>
      </c>
      <c r="Z2333">
        <v>1151.07</v>
      </c>
      <c r="AA2333">
        <v>385.96600000000001</v>
      </c>
      <c r="AB2333">
        <v>28</v>
      </c>
      <c r="AC2333">
        <v>29</v>
      </c>
      <c r="AD2333">
        <v>22</v>
      </c>
      <c r="AE2333">
        <v>27</v>
      </c>
      <c r="AF2333">
        <v>28</v>
      </c>
      <c r="AG2333">
        <v>29</v>
      </c>
      <c r="AH2333">
        <v>22</v>
      </c>
      <c r="AI2333">
        <v>27</v>
      </c>
      <c r="AJ2333">
        <v>28</v>
      </c>
      <c r="AK2333">
        <v>29</v>
      </c>
      <c r="AL2333">
        <v>22</v>
      </c>
      <c r="AM2333">
        <v>27</v>
      </c>
    </row>
    <row r="2334" spans="1:39" x14ac:dyDescent="0.15">
      <c r="A2334" t="s">
        <v>36</v>
      </c>
      <c r="B2334">
        <v>100</v>
      </c>
      <c r="C2334">
        <v>2</v>
      </c>
      <c r="D2334">
        <v>2</v>
      </c>
      <c r="E2334" t="s">
        <v>30</v>
      </c>
      <c r="F2334" t="s">
        <v>206</v>
      </c>
      <c r="G2334">
        <v>4</v>
      </c>
      <c r="H2334">
        <v>8</v>
      </c>
      <c r="I2334">
        <v>8</v>
      </c>
      <c r="J2334">
        <v>367.94</v>
      </c>
      <c r="K2334">
        <v>309.54000000000002</v>
      </c>
      <c r="L2334">
        <v>193.26</v>
      </c>
      <c r="M2334">
        <v>138.18770000000001</v>
      </c>
      <c r="N2334">
        <v>4</v>
      </c>
      <c r="O2334">
        <v>4</v>
      </c>
      <c r="P2334">
        <v>4</v>
      </c>
      <c r="Q2334">
        <v>168.97</v>
      </c>
      <c r="R2334">
        <v>131.27000000000001</v>
      </c>
      <c r="S2334">
        <v>14.99</v>
      </c>
      <c r="T2334">
        <v>63.974800000000002</v>
      </c>
      <c r="U2334">
        <v>4</v>
      </c>
      <c r="V2334">
        <v>4</v>
      </c>
      <c r="W2334">
        <v>4</v>
      </c>
      <c r="X2334">
        <v>198.97</v>
      </c>
      <c r="Y2334">
        <v>178.27</v>
      </c>
      <c r="Z2334">
        <v>178.27</v>
      </c>
      <c r="AA2334">
        <v>74.212900000000005</v>
      </c>
      <c r="AB2334">
        <v>4</v>
      </c>
      <c r="AC2334">
        <v>4</v>
      </c>
      <c r="AD2334">
        <v>3</v>
      </c>
      <c r="AE2334">
        <v>4</v>
      </c>
      <c r="AF2334">
        <v>4</v>
      </c>
      <c r="AG2334">
        <v>4</v>
      </c>
      <c r="AH2334">
        <v>3</v>
      </c>
      <c r="AI2334">
        <v>4</v>
      </c>
      <c r="AJ2334">
        <v>4</v>
      </c>
      <c r="AK2334">
        <v>4</v>
      </c>
      <c r="AL2334">
        <v>3</v>
      </c>
      <c r="AM2334">
        <v>4</v>
      </c>
    </row>
    <row r="2335" spans="1:39" x14ac:dyDescent="0.15">
      <c r="A2335" t="s">
        <v>36</v>
      </c>
      <c r="B2335">
        <v>100</v>
      </c>
      <c r="C2335">
        <v>2</v>
      </c>
      <c r="D2335">
        <v>2</v>
      </c>
      <c r="E2335" t="s">
        <v>29</v>
      </c>
      <c r="F2335" t="s">
        <v>206</v>
      </c>
      <c r="G2335">
        <v>13</v>
      </c>
      <c r="H2335">
        <v>26</v>
      </c>
      <c r="I2335">
        <v>34</v>
      </c>
      <c r="J2335">
        <v>1428.86</v>
      </c>
      <c r="K2335">
        <v>1007.99</v>
      </c>
      <c r="L2335">
        <v>848.98</v>
      </c>
      <c r="M2335">
        <v>472.61750000000001</v>
      </c>
      <c r="N2335">
        <v>13</v>
      </c>
      <c r="O2335">
        <v>13</v>
      </c>
      <c r="P2335">
        <v>20</v>
      </c>
      <c r="Q2335">
        <v>752.91</v>
      </c>
      <c r="R2335">
        <v>517.45000000000005</v>
      </c>
      <c r="S2335">
        <v>358.44</v>
      </c>
      <c r="T2335">
        <v>257.19569999999999</v>
      </c>
      <c r="U2335">
        <v>13</v>
      </c>
      <c r="V2335">
        <v>13</v>
      </c>
      <c r="W2335">
        <v>14</v>
      </c>
      <c r="X2335">
        <v>675.95</v>
      </c>
      <c r="Y2335">
        <v>490.54</v>
      </c>
      <c r="Z2335">
        <v>490.54</v>
      </c>
      <c r="AA2335">
        <v>215.42179999999999</v>
      </c>
      <c r="AB2335">
        <v>11</v>
      </c>
      <c r="AC2335">
        <v>12</v>
      </c>
      <c r="AD2335">
        <v>6</v>
      </c>
      <c r="AE2335">
        <v>13</v>
      </c>
      <c r="AF2335">
        <v>11</v>
      </c>
      <c r="AG2335">
        <v>12</v>
      </c>
      <c r="AH2335">
        <v>6</v>
      </c>
      <c r="AI2335">
        <v>13</v>
      </c>
      <c r="AJ2335">
        <v>11</v>
      </c>
      <c r="AK2335">
        <v>12</v>
      </c>
      <c r="AL2335">
        <v>6</v>
      </c>
      <c r="AM2335">
        <v>13</v>
      </c>
    </row>
    <row r="2336" spans="1:39" x14ac:dyDescent="0.15">
      <c r="A2336" t="s">
        <v>36</v>
      </c>
      <c r="B2336">
        <v>100</v>
      </c>
      <c r="C2336">
        <v>2</v>
      </c>
      <c r="D2336">
        <v>2</v>
      </c>
      <c r="E2336" t="s">
        <v>32</v>
      </c>
      <c r="F2336" t="s">
        <v>206</v>
      </c>
      <c r="G2336">
        <v>3</v>
      </c>
      <c r="H2336">
        <v>7</v>
      </c>
      <c r="I2336">
        <v>8</v>
      </c>
      <c r="J2336">
        <v>404.97</v>
      </c>
      <c r="K2336">
        <v>263.32</v>
      </c>
      <c r="L2336">
        <v>263.32</v>
      </c>
      <c r="M2336">
        <v>97.048400000000001</v>
      </c>
      <c r="N2336">
        <v>3</v>
      </c>
      <c r="O2336">
        <v>3</v>
      </c>
      <c r="P2336">
        <v>3</v>
      </c>
      <c r="Q2336">
        <v>157.99</v>
      </c>
      <c r="R2336">
        <v>100.79</v>
      </c>
      <c r="S2336">
        <v>100.79</v>
      </c>
      <c r="T2336">
        <v>39.178400000000003</v>
      </c>
      <c r="U2336">
        <v>3</v>
      </c>
      <c r="V2336">
        <v>4</v>
      </c>
      <c r="W2336">
        <v>5</v>
      </c>
      <c r="X2336">
        <v>246.98</v>
      </c>
      <c r="Y2336">
        <v>162.53</v>
      </c>
      <c r="Z2336">
        <v>162.53</v>
      </c>
      <c r="AA2336">
        <v>57.87</v>
      </c>
      <c r="AB2336">
        <v>3</v>
      </c>
      <c r="AC2336">
        <v>3</v>
      </c>
      <c r="AD2336">
        <v>3</v>
      </c>
      <c r="AE2336">
        <v>2</v>
      </c>
      <c r="AF2336">
        <v>3</v>
      </c>
      <c r="AG2336">
        <v>3</v>
      </c>
      <c r="AH2336">
        <v>3</v>
      </c>
      <c r="AI2336">
        <v>2</v>
      </c>
      <c r="AJ2336">
        <v>3</v>
      </c>
      <c r="AK2336">
        <v>3</v>
      </c>
      <c r="AL2336">
        <v>3</v>
      </c>
      <c r="AM2336">
        <v>2</v>
      </c>
    </row>
    <row r="2337" spans="1:39" x14ac:dyDescent="0.15">
      <c r="A2337" t="s">
        <v>37</v>
      </c>
      <c r="B2337">
        <v>-1</v>
      </c>
      <c r="C2337">
        <v>0</v>
      </c>
      <c r="D2337">
        <v>0</v>
      </c>
      <c r="E2337" t="s">
        <v>28</v>
      </c>
      <c r="F2337" t="s">
        <v>206</v>
      </c>
      <c r="G2337">
        <v>0</v>
      </c>
      <c r="H2337">
        <v>19432</v>
      </c>
      <c r="I2337">
        <v>40179</v>
      </c>
      <c r="J2337">
        <v>2289000.5</v>
      </c>
      <c r="K2337">
        <v>2161550.19</v>
      </c>
      <c r="L2337">
        <v>2111979.39</v>
      </c>
      <c r="M2337">
        <v>584316.02919999999</v>
      </c>
      <c r="N2337">
        <v>0</v>
      </c>
      <c r="O2337">
        <v>80</v>
      </c>
      <c r="P2337">
        <v>275</v>
      </c>
      <c r="Q2337">
        <v>15260.55</v>
      </c>
      <c r="R2337">
        <v>13467.5</v>
      </c>
      <c r="S2337">
        <v>13213.1</v>
      </c>
      <c r="T2337">
        <v>4751.9192000000003</v>
      </c>
      <c r="U2337">
        <v>0</v>
      </c>
      <c r="V2337">
        <v>19352</v>
      </c>
      <c r="W2337">
        <v>39904</v>
      </c>
      <c r="X2337">
        <v>2273739.9500000002</v>
      </c>
      <c r="Y2337">
        <v>2148082.69</v>
      </c>
      <c r="Z2337">
        <v>2098766.29</v>
      </c>
      <c r="AA2337">
        <v>579564.11</v>
      </c>
      <c r="AB2337">
        <v>0</v>
      </c>
      <c r="AC2337">
        <v>0</v>
      </c>
      <c r="AD2337">
        <v>0</v>
      </c>
      <c r="AE2337">
        <v>0</v>
      </c>
      <c r="AF2337">
        <v>0</v>
      </c>
      <c r="AG2337">
        <v>0</v>
      </c>
      <c r="AH2337">
        <v>0</v>
      </c>
      <c r="AI2337">
        <v>0</v>
      </c>
      <c r="AJ2337">
        <v>0</v>
      </c>
      <c r="AK2337">
        <v>0</v>
      </c>
      <c r="AL2337">
        <v>0</v>
      </c>
      <c r="AM2337">
        <v>0</v>
      </c>
    </row>
    <row r="2338" spans="1:39" x14ac:dyDescent="0.15">
      <c r="A2338" t="s">
        <v>37</v>
      </c>
      <c r="B2338">
        <v>5</v>
      </c>
      <c r="C2338">
        <v>1</v>
      </c>
      <c r="D2338">
        <v>0</v>
      </c>
      <c r="E2338" t="s">
        <v>28</v>
      </c>
      <c r="F2338" t="s">
        <v>206</v>
      </c>
      <c r="G2338">
        <v>495</v>
      </c>
      <c r="H2338">
        <v>972</v>
      </c>
      <c r="I2338">
        <v>6898</v>
      </c>
      <c r="J2338">
        <v>443469.36</v>
      </c>
      <c r="K2338">
        <v>394546.62</v>
      </c>
      <c r="L2338">
        <v>361237.63</v>
      </c>
      <c r="M2338">
        <v>108196.4449</v>
      </c>
      <c r="N2338">
        <v>225</v>
      </c>
      <c r="O2338">
        <v>390</v>
      </c>
      <c r="P2338">
        <v>3099</v>
      </c>
      <c r="Q2338">
        <v>204211.33</v>
      </c>
      <c r="R2338">
        <v>178271.49</v>
      </c>
      <c r="S2338">
        <v>157334.84</v>
      </c>
      <c r="T2338">
        <v>51589.932200000003</v>
      </c>
      <c r="U2338">
        <v>270</v>
      </c>
      <c r="V2338">
        <v>582</v>
      </c>
      <c r="W2338">
        <v>3799</v>
      </c>
      <c r="X2338">
        <v>239258.03</v>
      </c>
      <c r="Y2338">
        <v>216275.13</v>
      </c>
      <c r="Z2338">
        <v>203902.79</v>
      </c>
      <c r="AA2338">
        <v>56606.512699999999</v>
      </c>
      <c r="AB2338">
        <v>478</v>
      </c>
      <c r="AC2338">
        <v>412</v>
      </c>
      <c r="AD2338">
        <v>350</v>
      </c>
      <c r="AE2338">
        <v>322</v>
      </c>
      <c r="AF2338">
        <v>223</v>
      </c>
      <c r="AG2338">
        <v>210</v>
      </c>
      <c r="AH2338">
        <v>181</v>
      </c>
      <c r="AI2338">
        <v>150</v>
      </c>
      <c r="AJ2338">
        <v>255</v>
      </c>
      <c r="AK2338">
        <v>202</v>
      </c>
      <c r="AL2338">
        <v>169</v>
      </c>
      <c r="AM2338">
        <v>172</v>
      </c>
    </row>
    <row r="2339" spans="1:39" x14ac:dyDescent="0.15">
      <c r="A2339" t="s">
        <v>37</v>
      </c>
      <c r="B2339">
        <v>5</v>
      </c>
      <c r="C2339">
        <v>1</v>
      </c>
      <c r="D2339">
        <v>0</v>
      </c>
      <c r="E2339" t="s">
        <v>30</v>
      </c>
      <c r="F2339" t="s">
        <v>206</v>
      </c>
      <c r="G2339">
        <v>2</v>
      </c>
      <c r="H2339">
        <v>3</v>
      </c>
      <c r="I2339">
        <v>26</v>
      </c>
      <c r="J2339">
        <v>1779.99</v>
      </c>
      <c r="K2339">
        <v>1305.19</v>
      </c>
      <c r="L2339">
        <v>1305.19</v>
      </c>
      <c r="M2339">
        <v>422.3415</v>
      </c>
      <c r="N2339">
        <v>2</v>
      </c>
      <c r="O2339">
        <v>3</v>
      </c>
      <c r="P2339">
        <v>26</v>
      </c>
      <c r="Q2339">
        <v>1779.99</v>
      </c>
      <c r="R2339">
        <v>1305.19</v>
      </c>
      <c r="S2339">
        <v>1305.19</v>
      </c>
      <c r="T2339">
        <v>422.3415</v>
      </c>
      <c r="U2339">
        <v>0</v>
      </c>
      <c r="V2339">
        <v>0</v>
      </c>
      <c r="W2339">
        <v>0</v>
      </c>
      <c r="X2339">
        <v>0</v>
      </c>
      <c r="Y2339">
        <v>0</v>
      </c>
      <c r="Z2339">
        <v>0</v>
      </c>
      <c r="AA2339">
        <v>0</v>
      </c>
      <c r="AB2339">
        <v>2</v>
      </c>
      <c r="AC2339">
        <v>2</v>
      </c>
      <c r="AD2339">
        <v>2</v>
      </c>
      <c r="AE2339">
        <v>1</v>
      </c>
      <c r="AF2339">
        <v>2</v>
      </c>
      <c r="AG2339">
        <v>2</v>
      </c>
      <c r="AH2339">
        <v>2</v>
      </c>
      <c r="AI2339">
        <v>1</v>
      </c>
      <c r="AJ2339">
        <v>0</v>
      </c>
      <c r="AK2339">
        <v>0</v>
      </c>
      <c r="AL2339">
        <v>0</v>
      </c>
      <c r="AM2339">
        <v>0</v>
      </c>
    </row>
    <row r="2340" spans="1:39" x14ac:dyDescent="0.15">
      <c r="A2340" t="s">
        <v>37</v>
      </c>
      <c r="B2340">
        <v>5</v>
      </c>
      <c r="C2340">
        <v>1</v>
      </c>
      <c r="D2340">
        <v>0</v>
      </c>
      <c r="E2340" t="s">
        <v>29</v>
      </c>
      <c r="F2340" t="s">
        <v>206</v>
      </c>
      <c r="G2340">
        <v>6</v>
      </c>
      <c r="H2340">
        <v>9</v>
      </c>
      <c r="I2340">
        <v>81</v>
      </c>
      <c r="J2340">
        <v>5704.87</v>
      </c>
      <c r="K2340">
        <v>4889.3999999999996</v>
      </c>
      <c r="L2340">
        <v>4311.07</v>
      </c>
      <c r="M2340">
        <v>1409.8430000000001</v>
      </c>
      <c r="N2340">
        <v>1</v>
      </c>
      <c r="O2340">
        <v>1</v>
      </c>
      <c r="P2340">
        <v>19</v>
      </c>
      <c r="Q2340">
        <v>1248.92</v>
      </c>
      <c r="R2340">
        <v>1106.07</v>
      </c>
      <c r="S2340">
        <v>1106.07</v>
      </c>
      <c r="T2340">
        <v>365.9366</v>
      </c>
      <c r="U2340">
        <v>5</v>
      </c>
      <c r="V2340">
        <v>8</v>
      </c>
      <c r="W2340">
        <v>62</v>
      </c>
      <c r="X2340">
        <v>4455.95</v>
      </c>
      <c r="Y2340">
        <v>3783.33</v>
      </c>
      <c r="Z2340">
        <v>3205</v>
      </c>
      <c r="AA2340">
        <v>1043.9064000000001</v>
      </c>
      <c r="AB2340">
        <v>6</v>
      </c>
      <c r="AC2340">
        <v>5</v>
      </c>
      <c r="AD2340">
        <v>4</v>
      </c>
      <c r="AE2340">
        <v>3</v>
      </c>
      <c r="AF2340">
        <v>1</v>
      </c>
      <c r="AG2340">
        <v>1</v>
      </c>
      <c r="AH2340">
        <v>1</v>
      </c>
      <c r="AI2340">
        <v>0</v>
      </c>
      <c r="AJ2340">
        <v>5</v>
      </c>
      <c r="AK2340">
        <v>4</v>
      </c>
      <c r="AL2340">
        <v>3</v>
      </c>
      <c r="AM2340">
        <v>3</v>
      </c>
    </row>
    <row r="2341" spans="1:39" x14ac:dyDescent="0.15">
      <c r="A2341" t="s">
        <v>37</v>
      </c>
      <c r="B2341">
        <v>5</v>
      </c>
      <c r="C2341">
        <v>1</v>
      </c>
      <c r="D2341">
        <v>0</v>
      </c>
      <c r="E2341" t="s">
        <v>32</v>
      </c>
      <c r="F2341" t="s">
        <v>206</v>
      </c>
      <c r="G2341">
        <v>236</v>
      </c>
      <c r="H2341">
        <v>490</v>
      </c>
      <c r="I2341">
        <v>3557</v>
      </c>
      <c r="J2341">
        <v>227636.12</v>
      </c>
      <c r="K2341">
        <v>188288.02</v>
      </c>
      <c r="L2341">
        <v>176733.7</v>
      </c>
      <c r="M2341">
        <v>53440.480900000002</v>
      </c>
      <c r="N2341">
        <v>22</v>
      </c>
      <c r="O2341">
        <v>42</v>
      </c>
      <c r="P2341">
        <v>348</v>
      </c>
      <c r="Q2341">
        <v>23652.560000000001</v>
      </c>
      <c r="R2341">
        <v>18999.91</v>
      </c>
      <c r="S2341">
        <v>15525.29</v>
      </c>
      <c r="T2341">
        <v>5832.13</v>
      </c>
      <c r="U2341">
        <v>214</v>
      </c>
      <c r="V2341">
        <v>448</v>
      </c>
      <c r="W2341">
        <v>3209</v>
      </c>
      <c r="X2341">
        <v>203983.56</v>
      </c>
      <c r="Y2341">
        <v>169288.11</v>
      </c>
      <c r="Z2341">
        <v>161208.41</v>
      </c>
      <c r="AA2341">
        <v>47608.350899999998</v>
      </c>
      <c r="AB2341">
        <v>231</v>
      </c>
      <c r="AC2341">
        <v>186</v>
      </c>
      <c r="AD2341">
        <v>163</v>
      </c>
      <c r="AE2341">
        <v>172</v>
      </c>
      <c r="AF2341">
        <v>21</v>
      </c>
      <c r="AG2341">
        <v>21</v>
      </c>
      <c r="AH2341">
        <v>19</v>
      </c>
      <c r="AI2341">
        <v>20</v>
      </c>
      <c r="AJ2341">
        <v>210</v>
      </c>
      <c r="AK2341">
        <v>165</v>
      </c>
      <c r="AL2341">
        <v>144</v>
      </c>
      <c r="AM2341">
        <v>152</v>
      </c>
    </row>
    <row r="2342" spans="1:39" x14ac:dyDescent="0.15">
      <c r="A2342" t="s">
        <v>37</v>
      </c>
      <c r="B2342">
        <v>5</v>
      </c>
      <c r="C2342">
        <v>1</v>
      </c>
      <c r="D2342">
        <v>1</v>
      </c>
      <c r="E2342" t="s">
        <v>28</v>
      </c>
      <c r="F2342" t="s">
        <v>206</v>
      </c>
      <c r="G2342">
        <v>3003</v>
      </c>
      <c r="H2342">
        <v>7506</v>
      </c>
      <c r="I2342">
        <v>42061</v>
      </c>
      <c r="J2342">
        <v>2697595.32</v>
      </c>
      <c r="K2342">
        <v>2473742.2000000002</v>
      </c>
      <c r="L2342">
        <v>2263469.89</v>
      </c>
      <c r="M2342">
        <v>664017.00780000002</v>
      </c>
      <c r="N2342">
        <v>1655</v>
      </c>
      <c r="O2342">
        <v>3579</v>
      </c>
      <c r="P2342">
        <v>23283</v>
      </c>
      <c r="Q2342">
        <v>1514189.04</v>
      </c>
      <c r="R2342">
        <v>1425712</v>
      </c>
      <c r="S2342">
        <v>1287664.3600000001</v>
      </c>
      <c r="T2342">
        <v>387079.73810000002</v>
      </c>
      <c r="U2342">
        <v>1348</v>
      </c>
      <c r="V2342">
        <v>3927</v>
      </c>
      <c r="W2342">
        <v>18778</v>
      </c>
      <c r="X2342">
        <v>1183406.28</v>
      </c>
      <c r="Y2342">
        <v>1048030.2</v>
      </c>
      <c r="Z2342">
        <v>975805.53</v>
      </c>
      <c r="AA2342">
        <v>276937.2697</v>
      </c>
      <c r="AB2342">
        <v>2736</v>
      </c>
      <c r="AC2342">
        <v>2826</v>
      </c>
      <c r="AD2342">
        <v>1832</v>
      </c>
      <c r="AE2342">
        <v>2617</v>
      </c>
      <c r="AF2342">
        <v>1580</v>
      </c>
      <c r="AG2342">
        <v>1601</v>
      </c>
      <c r="AH2342">
        <v>1047</v>
      </c>
      <c r="AI2342">
        <v>1517</v>
      </c>
      <c r="AJ2342">
        <v>1156</v>
      </c>
      <c r="AK2342">
        <v>1225</v>
      </c>
      <c r="AL2342">
        <v>785</v>
      </c>
      <c r="AM2342">
        <v>1100</v>
      </c>
    </row>
    <row r="2343" spans="1:39" x14ac:dyDescent="0.15">
      <c r="A2343" t="s">
        <v>37</v>
      </c>
      <c r="B2343">
        <v>5</v>
      </c>
      <c r="C2343">
        <v>1</v>
      </c>
      <c r="D2343">
        <v>1</v>
      </c>
      <c r="E2343" t="s">
        <v>30</v>
      </c>
      <c r="F2343" t="s">
        <v>206</v>
      </c>
      <c r="G2343">
        <v>330</v>
      </c>
      <c r="H2343">
        <v>832</v>
      </c>
      <c r="I2343">
        <v>4525</v>
      </c>
      <c r="J2343">
        <v>294124.34999999998</v>
      </c>
      <c r="K2343">
        <v>268829.55</v>
      </c>
      <c r="L2343">
        <v>240101.72</v>
      </c>
      <c r="M2343">
        <v>71761.131800000003</v>
      </c>
      <c r="N2343">
        <v>167</v>
      </c>
      <c r="O2343">
        <v>360</v>
      </c>
      <c r="P2343">
        <v>2308</v>
      </c>
      <c r="Q2343">
        <v>152614.64000000001</v>
      </c>
      <c r="R2343">
        <v>143049.10999999999</v>
      </c>
      <c r="S2343">
        <v>124183.39</v>
      </c>
      <c r="T2343">
        <v>38728.604200000002</v>
      </c>
      <c r="U2343">
        <v>163</v>
      </c>
      <c r="V2343">
        <v>472</v>
      </c>
      <c r="W2343">
        <v>2217</v>
      </c>
      <c r="X2343">
        <v>141509.71</v>
      </c>
      <c r="Y2343">
        <v>125780.44</v>
      </c>
      <c r="Z2343">
        <v>115918.33</v>
      </c>
      <c r="AA2343">
        <v>33032.527600000001</v>
      </c>
      <c r="AB2343">
        <v>303</v>
      </c>
      <c r="AC2343">
        <v>321</v>
      </c>
      <c r="AD2343">
        <v>187</v>
      </c>
      <c r="AE2343">
        <v>310</v>
      </c>
      <c r="AF2343">
        <v>158</v>
      </c>
      <c r="AG2343">
        <v>163</v>
      </c>
      <c r="AH2343">
        <v>101</v>
      </c>
      <c r="AI2343">
        <v>164</v>
      </c>
      <c r="AJ2343">
        <v>145</v>
      </c>
      <c r="AK2343">
        <v>158</v>
      </c>
      <c r="AL2343">
        <v>86</v>
      </c>
      <c r="AM2343">
        <v>146</v>
      </c>
    </row>
    <row r="2344" spans="1:39" x14ac:dyDescent="0.15">
      <c r="A2344" t="s">
        <v>37</v>
      </c>
      <c r="B2344">
        <v>5</v>
      </c>
      <c r="C2344">
        <v>1</v>
      </c>
      <c r="D2344">
        <v>1</v>
      </c>
      <c r="E2344" t="s">
        <v>29</v>
      </c>
      <c r="F2344" t="s">
        <v>206</v>
      </c>
      <c r="G2344">
        <v>5076</v>
      </c>
      <c r="H2344">
        <v>13817</v>
      </c>
      <c r="I2344">
        <v>74392</v>
      </c>
      <c r="J2344">
        <v>4716139.4800000004</v>
      </c>
      <c r="K2344">
        <v>4147752.37</v>
      </c>
      <c r="L2344">
        <v>3771441.22</v>
      </c>
      <c r="M2344">
        <v>1146711.0974000001</v>
      </c>
      <c r="N2344">
        <v>1662</v>
      </c>
      <c r="O2344">
        <v>3886</v>
      </c>
      <c r="P2344">
        <v>25277</v>
      </c>
      <c r="Q2344">
        <v>1609641.47</v>
      </c>
      <c r="R2344">
        <v>1412901.17</v>
      </c>
      <c r="S2344">
        <v>1257512.9099999999</v>
      </c>
      <c r="T2344">
        <v>415475.35830000002</v>
      </c>
      <c r="U2344">
        <v>3414</v>
      </c>
      <c r="V2344">
        <v>9931</v>
      </c>
      <c r="W2344">
        <v>49115</v>
      </c>
      <c r="X2344">
        <v>3106498.01</v>
      </c>
      <c r="Y2344">
        <v>2734851.2</v>
      </c>
      <c r="Z2344">
        <v>2513928.31</v>
      </c>
      <c r="AA2344">
        <v>731235.73910000001</v>
      </c>
      <c r="AB2344">
        <v>4763</v>
      </c>
      <c r="AC2344">
        <v>4955</v>
      </c>
      <c r="AD2344">
        <v>3303</v>
      </c>
      <c r="AE2344">
        <v>4781</v>
      </c>
      <c r="AF2344">
        <v>1593</v>
      </c>
      <c r="AG2344">
        <v>1618</v>
      </c>
      <c r="AH2344">
        <v>1142</v>
      </c>
      <c r="AI2344">
        <v>1594</v>
      </c>
      <c r="AJ2344">
        <v>3170</v>
      </c>
      <c r="AK2344">
        <v>3337</v>
      </c>
      <c r="AL2344">
        <v>2161</v>
      </c>
      <c r="AM2344">
        <v>3187</v>
      </c>
    </row>
    <row r="2345" spans="1:39" x14ac:dyDescent="0.15">
      <c r="A2345" t="s">
        <v>37</v>
      </c>
      <c r="B2345">
        <v>5</v>
      </c>
      <c r="C2345">
        <v>1</v>
      </c>
      <c r="D2345">
        <v>1</v>
      </c>
      <c r="E2345" t="s">
        <v>31</v>
      </c>
      <c r="F2345" t="s">
        <v>206</v>
      </c>
      <c r="G2345">
        <v>2</v>
      </c>
      <c r="H2345">
        <v>5</v>
      </c>
      <c r="I2345">
        <v>34</v>
      </c>
      <c r="J2345">
        <v>2206.9499999999998</v>
      </c>
      <c r="K2345">
        <v>1919.93</v>
      </c>
      <c r="L2345">
        <v>1919.93</v>
      </c>
      <c r="M2345">
        <v>512.79639999999995</v>
      </c>
      <c r="N2345">
        <v>1</v>
      </c>
      <c r="O2345">
        <v>3</v>
      </c>
      <c r="P2345">
        <v>23</v>
      </c>
      <c r="Q2345">
        <v>1507.95</v>
      </c>
      <c r="R2345">
        <v>1240.1300000000001</v>
      </c>
      <c r="S2345">
        <v>1240.1300000000001</v>
      </c>
      <c r="T2345">
        <v>357.5564</v>
      </c>
      <c r="U2345">
        <v>1</v>
      </c>
      <c r="V2345">
        <v>2</v>
      </c>
      <c r="W2345">
        <v>11</v>
      </c>
      <c r="X2345">
        <v>699</v>
      </c>
      <c r="Y2345">
        <v>679.8</v>
      </c>
      <c r="Z2345">
        <v>679.8</v>
      </c>
      <c r="AA2345">
        <v>155.24</v>
      </c>
      <c r="AB2345">
        <v>2</v>
      </c>
      <c r="AC2345">
        <v>2</v>
      </c>
      <c r="AD2345">
        <v>1</v>
      </c>
      <c r="AE2345">
        <v>2</v>
      </c>
      <c r="AF2345">
        <v>1</v>
      </c>
      <c r="AG2345">
        <v>1</v>
      </c>
      <c r="AH2345">
        <v>1</v>
      </c>
      <c r="AI2345">
        <v>1</v>
      </c>
      <c r="AJ2345">
        <v>1</v>
      </c>
      <c r="AK2345">
        <v>1</v>
      </c>
      <c r="AL2345">
        <v>0</v>
      </c>
      <c r="AM2345">
        <v>1</v>
      </c>
    </row>
    <row r="2346" spans="1:39" x14ac:dyDescent="0.15">
      <c r="A2346" t="s">
        <v>37</v>
      </c>
      <c r="B2346">
        <v>5</v>
      </c>
      <c r="C2346">
        <v>1</v>
      </c>
      <c r="D2346">
        <v>1</v>
      </c>
      <c r="E2346" t="s">
        <v>32</v>
      </c>
      <c r="F2346" t="s">
        <v>206</v>
      </c>
      <c r="G2346">
        <v>374</v>
      </c>
      <c r="H2346">
        <v>878</v>
      </c>
      <c r="I2346">
        <v>5379</v>
      </c>
      <c r="J2346">
        <v>345869.19</v>
      </c>
      <c r="K2346">
        <v>302221.07</v>
      </c>
      <c r="L2346">
        <v>280615.40999999997</v>
      </c>
      <c r="M2346">
        <v>82242.154500000004</v>
      </c>
      <c r="N2346">
        <v>45</v>
      </c>
      <c r="O2346">
        <v>97</v>
      </c>
      <c r="P2346">
        <v>680</v>
      </c>
      <c r="Q2346">
        <v>44925.41</v>
      </c>
      <c r="R2346">
        <v>39651.699999999997</v>
      </c>
      <c r="S2346">
        <v>34590.86</v>
      </c>
      <c r="T2346">
        <v>11419.562599999999</v>
      </c>
      <c r="U2346">
        <v>329</v>
      </c>
      <c r="V2346">
        <v>781</v>
      </c>
      <c r="W2346">
        <v>4699</v>
      </c>
      <c r="X2346">
        <v>300943.78000000003</v>
      </c>
      <c r="Y2346">
        <v>262569.37</v>
      </c>
      <c r="Z2346">
        <v>246024.55</v>
      </c>
      <c r="AA2346">
        <v>70822.591899999999</v>
      </c>
      <c r="AB2346">
        <v>365</v>
      </c>
      <c r="AC2346">
        <v>358</v>
      </c>
      <c r="AD2346">
        <v>234</v>
      </c>
      <c r="AE2346">
        <v>353</v>
      </c>
      <c r="AF2346">
        <v>42</v>
      </c>
      <c r="AG2346">
        <v>43</v>
      </c>
      <c r="AH2346">
        <v>31</v>
      </c>
      <c r="AI2346">
        <v>45</v>
      </c>
      <c r="AJ2346">
        <v>323</v>
      </c>
      <c r="AK2346">
        <v>315</v>
      </c>
      <c r="AL2346">
        <v>203</v>
      </c>
      <c r="AM2346">
        <v>308</v>
      </c>
    </row>
    <row r="2347" spans="1:39" x14ac:dyDescent="0.15">
      <c r="A2347" t="s">
        <v>37</v>
      </c>
      <c r="B2347">
        <v>5</v>
      </c>
      <c r="C2347">
        <v>1</v>
      </c>
      <c r="D2347">
        <v>2</v>
      </c>
      <c r="E2347" t="s">
        <v>28</v>
      </c>
      <c r="F2347" t="s">
        <v>206</v>
      </c>
      <c r="G2347">
        <v>590</v>
      </c>
      <c r="H2347">
        <v>1058</v>
      </c>
      <c r="I2347">
        <v>7831</v>
      </c>
      <c r="J2347">
        <v>513731.52</v>
      </c>
      <c r="K2347">
        <v>474262.56</v>
      </c>
      <c r="L2347">
        <v>420569.58</v>
      </c>
      <c r="M2347">
        <v>125346.60490000001</v>
      </c>
      <c r="N2347">
        <v>281</v>
      </c>
      <c r="O2347">
        <v>445</v>
      </c>
      <c r="P2347">
        <v>3906</v>
      </c>
      <c r="Q2347">
        <v>258409.32</v>
      </c>
      <c r="R2347">
        <v>236110.59</v>
      </c>
      <c r="S2347">
        <v>202724.21</v>
      </c>
      <c r="T2347">
        <v>65591.836800000005</v>
      </c>
      <c r="U2347">
        <v>309</v>
      </c>
      <c r="V2347">
        <v>613</v>
      </c>
      <c r="W2347">
        <v>3925</v>
      </c>
      <c r="X2347">
        <v>255322.2</v>
      </c>
      <c r="Y2347">
        <v>238151.97</v>
      </c>
      <c r="Z2347">
        <v>217845.37</v>
      </c>
      <c r="AA2347">
        <v>59754.768100000001</v>
      </c>
      <c r="AB2347">
        <v>570</v>
      </c>
      <c r="AC2347">
        <v>534</v>
      </c>
      <c r="AD2347">
        <v>266</v>
      </c>
      <c r="AE2347">
        <v>521</v>
      </c>
      <c r="AF2347">
        <v>272</v>
      </c>
      <c r="AG2347">
        <v>268</v>
      </c>
      <c r="AH2347">
        <v>142</v>
      </c>
      <c r="AI2347">
        <v>261</v>
      </c>
      <c r="AJ2347">
        <v>298</v>
      </c>
      <c r="AK2347">
        <v>266</v>
      </c>
      <c r="AL2347">
        <v>124</v>
      </c>
      <c r="AM2347">
        <v>260</v>
      </c>
    </row>
    <row r="2348" spans="1:39" x14ac:dyDescent="0.15">
      <c r="A2348" t="s">
        <v>37</v>
      </c>
      <c r="B2348">
        <v>5</v>
      </c>
      <c r="C2348">
        <v>1</v>
      </c>
      <c r="D2348">
        <v>2</v>
      </c>
      <c r="E2348" t="s">
        <v>30</v>
      </c>
      <c r="F2348" t="s">
        <v>206</v>
      </c>
      <c r="G2348">
        <v>70</v>
      </c>
      <c r="H2348">
        <v>127</v>
      </c>
      <c r="I2348">
        <v>919</v>
      </c>
      <c r="J2348">
        <v>59878.39</v>
      </c>
      <c r="K2348">
        <v>55306.93</v>
      </c>
      <c r="L2348">
        <v>51427.040000000001</v>
      </c>
      <c r="M2348">
        <v>15049.511699999999</v>
      </c>
      <c r="N2348">
        <v>39</v>
      </c>
      <c r="O2348">
        <v>67</v>
      </c>
      <c r="P2348">
        <v>543</v>
      </c>
      <c r="Q2348">
        <v>36185.74</v>
      </c>
      <c r="R2348">
        <v>32689.47</v>
      </c>
      <c r="S2348">
        <v>29937.17</v>
      </c>
      <c r="T2348">
        <v>9482.2129999999997</v>
      </c>
      <c r="U2348">
        <v>31</v>
      </c>
      <c r="V2348">
        <v>60</v>
      </c>
      <c r="W2348">
        <v>376</v>
      </c>
      <c r="X2348">
        <v>23692.65</v>
      </c>
      <c r="Y2348">
        <v>22617.46</v>
      </c>
      <c r="Z2348">
        <v>21489.87</v>
      </c>
      <c r="AA2348">
        <v>5567.2987000000003</v>
      </c>
      <c r="AB2348">
        <v>65</v>
      </c>
      <c r="AC2348">
        <v>67</v>
      </c>
      <c r="AD2348">
        <v>25</v>
      </c>
      <c r="AE2348">
        <v>69</v>
      </c>
      <c r="AF2348">
        <v>36</v>
      </c>
      <c r="AG2348">
        <v>38</v>
      </c>
      <c r="AH2348">
        <v>20</v>
      </c>
      <c r="AI2348">
        <v>38</v>
      </c>
      <c r="AJ2348">
        <v>29</v>
      </c>
      <c r="AK2348">
        <v>29</v>
      </c>
      <c r="AL2348">
        <v>5</v>
      </c>
      <c r="AM2348">
        <v>31</v>
      </c>
    </row>
    <row r="2349" spans="1:39" x14ac:dyDescent="0.15">
      <c r="A2349" t="s">
        <v>37</v>
      </c>
      <c r="B2349">
        <v>5</v>
      </c>
      <c r="C2349">
        <v>1</v>
      </c>
      <c r="D2349">
        <v>2</v>
      </c>
      <c r="E2349" t="s">
        <v>29</v>
      </c>
      <c r="F2349" t="s">
        <v>206</v>
      </c>
      <c r="G2349">
        <v>394</v>
      </c>
      <c r="H2349">
        <v>806</v>
      </c>
      <c r="I2349">
        <v>5718</v>
      </c>
      <c r="J2349">
        <v>363078.95</v>
      </c>
      <c r="K2349">
        <v>317331.21999999997</v>
      </c>
      <c r="L2349">
        <v>289068.64</v>
      </c>
      <c r="M2349">
        <v>87570.295599999998</v>
      </c>
      <c r="N2349">
        <v>94</v>
      </c>
      <c r="O2349">
        <v>134</v>
      </c>
      <c r="P2349">
        <v>1316</v>
      </c>
      <c r="Q2349">
        <v>84079.67</v>
      </c>
      <c r="R2349">
        <v>72362.87</v>
      </c>
      <c r="S2349">
        <v>63256.75</v>
      </c>
      <c r="T2349">
        <v>21456.1479</v>
      </c>
      <c r="U2349">
        <v>300</v>
      </c>
      <c r="V2349">
        <v>672</v>
      </c>
      <c r="W2349">
        <v>4402</v>
      </c>
      <c r="X2349">
        <v>278999.28000000003</v>
      </c>
      <c r="Y2349">
        <v>244968.35</v>
      </c>
      <c r="Z2349">
        <v>225811.89</v>
      </c>
      <c r="AA2349">
        <v>66114.147700000001</v>
      </c>
      <c r="AB2349">
        <v>376</v>
      </c>
      <c r="AC2349">
        <v>366</v>
      </c>
      <c r="AD2349">
        <v>186</v>
      </c>
      <c r="AE2349">
        <v>388</v>
      </c>
      <c r="AF2349">
        <v>88</v>
      </c>
      <c r="AG2349">
        <v>87</v>
      </c>
      <c r="AH2349">
        <v>42</v>
      </c>
      <c r="AI2349">
        <v>94</v>
      </c>
      <c r="AJ2349">
        <v>288</v>
      </c>
      <c r="AK2349">
        <v>279</v>
      </c>
      <c r="AL2349">
        <v>144</v>
      </c>
      <c r="AM2349">
        <v>294</v>
      </c>
    </row>
    <row r="2350" spans="1:39" x14ac:dyDescent="0.15">
      <c r="A2350" t="s">
        <v>37</v>
      </c>
      <c r="B2350">
        <v>5</v>
      </c>
      <c r="C2350">
        <v>1</v>
      </c>
      <c r="D2350">
        <v>2</v>
      </c>
      <c r="E2350" t="s">
        <v>32</v>
      </c>
      <c r="F2350" t="s">
        <v>206</v>
      </c>
      <c r="G2350">
        <v>145</v>
      </c>
      <c r="H2350">
        <v>298</v>
      </c>
      <c r="I2350">
        <v>2151</v>
      </c>
      <c r="J2350">
        <v>137537.5</v>
      </c>
      <c r="K2350">
        <v>117166.27</v>
      </c>
      <c r="L2350">
        <v>108377.98</v>
      </c>
      <c r="M2350">
        <v>32597.457200000001</v>
      </c>
      <c r="N2350">
        <v>15</v>
      </c>
      <c r="O2350">
        <v>23</v>
      </c>
      <c r="P2350">
        <v>261</v>
      </c>
      <c r="Q2350">
        <v>16746.580000000002</v>
      </c>
      <c r="R2350">
        <v>13719.62</v>
      </c>
      <c r="S2350">
        <v>12221.36</v>
      </c>
      <c r="T2350">
        <v>4184.2565999999997</v>
      </c>
      <c r="U2350">
        <v>130</v>
      </c>
      <c r="V2350">
        <v>275</v>
      </c>
      <c r="W2350">
        <v>1890</v>
      </c>
      <c r="X2350">
        <v>120790.92</v>
      </c>
      <c r="Y2350">
        <v>103446.65</v>
      </c>
      <c r="Z2350">
        <v>96156.62</v>
      </c>
      <c r="AA2350">
        <v>28413.2006</v>
      </c>
      <c r="AB2350">
        <v>143</v>
      </c>
      <c r="AC2350">
        <v>127</v>
      </c>
      <c r="AD2350">
        <v>73</v>
      </c>
      <c r="AE2350">
        <v>133</v>
      </c>
      <c r="AF2350">
        <v>14</v>
      </c>
      <c r="AG2350">
        <v>13</v>
      </c>
      <c r="AH2350">
        <v>7</v>
      </c>
      <c r="AI2350">
        <v>15</v>
      </c>
      <c r="AJ2350">
        <v>129</v>
      </c>
      <c r="AK2350">
        <v>114</v>
      </c>
      <c r="AL2350">
        <v>66</v>
      </c>
      <c r="AM2350">
        <v>118</v>
      </c>
    </row>
    <row r="2351" spans="1:39" x14ac:dyDescent="0.15">
      <c r="A2351" t="s">
        <v>37</v>
      </c>
      <c r="B2351">
        <v>5</v>
      </c>
      <c r="C2351">
        <v>2</v>
      </c>
      <c r="D2351">
        <v>0</v>
      </c>
      <c r="E2351" t="s">
        <v>28</v>
      </c>
      <c r="F2351" t="s">
        <v>206</v>
      </c>
      <c r="G2351">
        <v>61</v>
      </c>
      <c r="H2351">
        <v>216</v>
      </c>
      <c r="I2351">
        <v>940</v>
      </c>
      <c r="J2351">
        <v>59427.34</v>
      </c>
      <c r="K2351">
        <v>52179.27</v>
      </c>
      <c r="L2351">
        <v>37912.620000000003</v>
      </c>
      <c r="M2351">
        <v>14747.090099999999</v>
      </c>
      <c r="N2351">
        <v>61</v>
      </c>
      <c r="O2351">
        <v>101</v>
      </c>
      <c r="P2351">
        <v>500</v>
      </c>
      <c r="Q2351">
        <v>31391.89</v>
      </c>
      <c r="R2351">
        <v>27062.37</v>
      </c>
      <c r="S2351">
        <v>15694.4</v>
      </c>
      <c r="T2351">
        <v>8199.8577999999998</v>
      </c>
      <c r="U2351">
        <v>61</v>
      </c>
      <c r="V2351">
        <v>115</v>
      </c>
      <c r="W2351">
        <v>440</v>
      </c>
      <c r="X2351">
        <v>28035.45</v>
      </c>
      <c r="Y2351">
        <v>25116.9</v>
      </c>
      <c r="Z2351">
        <v>22218.22</v>
      </c>
      <c r="AA2351">
        <v>6547.2322999999997</v>
      </c>
      <c r="AB2351">
        <v>61</v>
      </c>
      <c r="AC2351">
        <v>59</v>
      </c>
      <c r="AD2351">
        <v>52</v>
      </c>
      <c r="AE2351">
        <v>52</v>
      </c>
      <c r="AF2351">
        <v>61</v>
      </c>
      <c r="AG2351">
        <v>59</v>
      </c>
      <c r="AH2351">
        <v>52</v>
      </c>
      <c r="AI2351">
        <v>52</v>
      </c>
      <c r="AJ2351">
        <v>61</v>
      </c>
      <c r="AK2351">
        <v>59</v>
      </c>
      <c r="AL2351">
        <v>52</v>
      </c>
      <c r="AM2351">
        <v>52</v>
      </c>
    </row>
    <row r="2352" spans="1:39" x14ac:dyDescent="0.15">
      <c r="A2352" t="s">
        <v>37</v>
      </c>
      <c r="B2352">
        <v>5</v>
      </c>
      <c r="C2352">
        <v>2</v>
      </c>
      <c r="D2352">
        <v>0</v>
      </c>
      <c r="E2352" t="s">
        <v>29</v>
      </c>
      <c r="F2352" t="s">
        <v>206</v>
      </c>
      <c r="G2352">
        <v>1</v>
      </c>
      <c r="H2352">
        <v>4</v>
      </c>
      <c r="I2352">
        <v>20</v>
      </c>
      <c r="J2352">
        <v>1436.98</v>
      </c>
      <c r="K2352">
        <v>1279.73</v>
      </c>
      <c r="L2352">
        <v>870.23</v>
      </c>
      <c r="M2352">
        <v>338.16109999999998</v>
      </c>
      <c r="N2352">
        <v>1</v>
      </c>
      <c r="O2352">
        <v>3</v>
      </c>
      <c r="P2352">
        <v>17</v>
      </c>
      <c r="Q2352">
        <v>1316.98</v>
      </c>
      <c r="R2352">
        <v>1194.23</v>
      </c>
      <c r="S2352">
        <v>784.73</v>
      </c>
      <c r="T2352">
        <v>310.86110000000002</v>
      </c>
      <c r="U2352">
        <v>1</v>
      </c>
      <c r="V2352">
        <v>1</v>
      </c>
      <c r="W2352">
        <v>3</v>
      </c>
      <c r="X2352">
        <v>120</v>
      </c>
      <c r="Y2352">
        <v>85.5</v>
      </c>
      <c r="Z2352">
        <v>85.5</v>
      </c>
      <c r="AA2352">
        <v>27.3</v>
      </c>
      <c r="AB2352">
        <v>1</v>
      </c>
      <c r="AC2352">
        <v>1</v>
      </c>
      <c r="AD2352">
        <v>1</v>
      </c>
      <c r="AE2352">
        <v>1</v>
      </c>
      <c r="AF2352">
        <v>1</v>
      </c>
      <c r="AG2352">
        <v>1</v>
      </c>
      <c r="AH2352">
        <v>1</v>
      </c>
      <c r="AI2352">
        <v>1</v>
      </c>
      <c r="AJ2352">
        <v>1</v>
      </c>
      <c r="AK2352">
        <v>1</v>
      </c>
      <c r="AL2352">
        <v>1</v>
      </c>
      <c r="AM2352">
        <v>1</v>
      </c>
    </row>
    <row r="2353" spans="1:39" x14ac:dyDescent="0.15">
      <c r="A2353" t="s">
        <v>37</v>
      </c>
      <c r="B2353">
        <v>5</v>
      </c>
      <c r="C2353">
        <v>2</v>
      </c>
      <c r="D2353">
        <v>0</v>
      </c>
      <c r="E2353" t="s">
        <v>32</v>
      </c>
      <c r="F2353" t="s">
        <v>206</v>
      </c>
      <c r="G2353">
        <v>45</v>
      </c>
      <c r="H2353">
        <v>167</v>
      </c>
      <c r="I2353">
        <v>721</v>
      </c>
      <c r="J2353">
        <v>45936.02</v>
      </c>
      <c r="K2353">
        <v>36428.65</v>
      </c>
      <c r="L2353">
        <v>28651.99</v>
      </c>
      <c r="M2353">
        <v>11258.0296</v>
      </c>
      <c r="N2353">
        <v>45</v>
      </c>
      <c r="O2353">
        <v>70</v>
      </c>
      <c r="P2353">
        <v>307</v>
      </c>
      <c r="Q2353">
        <v>19466.27</v>
      </c>
      <c r="R2353">
        <v>14868.66</v>
      </c>
      <c r="S2353">
        <v>8284.15</v>
      </c>
      <c r="T2353">
        <v>4974.1111000000001</v>
      </c>
      <c r="U2353">
        <v>45</v>
      </c>
      <c r="V2353">
        <v>97</v>
      </c>
      <c r="W2353">
        <v>414</v>
      </c>
      <c r="X2353">
        <v>26469.75</v>
      </c>
      <c r="Y2353">
        <v>21559.99</v>
      </c>
      <c r="Z2353">
        <v>20367.84</v>
      </c>
      <c r="AA2353">
        <v>6283.9184999999998</v>
      </c>
      <c r="AB2353">
        <v>45</v>
      </c>
      <c r="AC2353">
        <v>43</v>
      </c>
      <c r="AD2353">
        <v>41</v>
      </c>
      <c r="AE2353">
        <v>43</v>
      </c>
      <c r="AF2353">
        <v>45</v>
      </c>
      <c r="AG2353">
        <v>43</v>
      </c>
      <c r="AH2353">
        <v>41</v>
      </c>
      <c r="AI2353">
        <v>43</v>
      </c>
      <c r="AJ2353">
        <v>45</v>
      </c>
      <c r="AK2353">
        <v>43</v>
      </c>
      <c r="AL2353">
        <v>41</v>
      </c>
      <c r="AM2353">
        <v>43</v>
      </c>
    </row>
    <row r="2354" spans="1:39" x14ac:dyDescent="0.15">
      <c r="A2354" t="s">
        <v>37</v>
      </c>
      <c r="B2354">
        <v>5</v>
      </c>
      <c r="C2354">
        <v>2</v>
      </c>
      <c r="D2354">
        <v>1</v>
      </c>
      <c r="E2354" t="s">
        <v>28</v>
      </c>
      <c r="F2354" t="s">
        <v>206</v>
      </c>
      <c r="G2354">
        <v>766</v>
      </c>
      <c r="H2354">
        <v>2792</v>
      </c>
      <c r="I2354">
        <v>11576</v>
      </c>
      <c r="J2354">
        <v>710532.45</v>
      </c>
      <c r="K2354">
        <v>653126.21</v>
      </c>
      <c r="L2354">
        <v>549124.28</v>
      </c>
      <c r="M2354">
        <v>178538.5993</v>
      </c>
      <c r="N2354">
        <v>766</v>
      </c>
      <c r="O2354">
        <v>1263</v>
      </c>
      <c r="P2354">
        <v>5798</v>
      </c>
      <c r="Q2354">
        <v>352408.99</v>
      </c>
      <c r="R2354">
        <v>316843.61</v>
      </c>
      <c r="S2354">
        <v>234778.17</v>
      </c>
      <c r="T2354">
        <v>93125.540900000007</v>
      </c>
      <c r="U2354">
        <v>766</v>
      </c>
      <c r="V2354">
        <v>1529</v>
      </c>
      <c r="W2354">
        <v>5778</v>
      </c>
      <c r="X2354">
        <v>358123.46</v>
      </c>
      <c r="Y2354">
        <v>336282.6</v>
      </c>
      <c r="Z2354">
        <v>314346.11</v>
      </c>
      <c r="AA2354">
        <v>85413.058399999994</v>
      </c>
      <c r="AB2354">
        <v>724</v>
      </c>
      <c r="AC2354">
        <v>751</v>
      </c>
      <c r="AD2354">
        <v>537</v>
      </c>
      <c r="AE2354">
        <v>731</v>
      </c>
      <c r="AF2354">
        <v>724</v>
      </c>
      <c r="AG2354">
        <v>751</v>
      </c>
      <c r="AH2354">
        <v>537</v>
      </c>
      <c r="AI2354">
        <v>731</v>
      </c>
      <c r="AJ2354">
        <v>724</v>
      </c>
      <c r="AK2354">
        <v>751</v>
      </c>
      <c r="AL2354">
        <v>537</v>
      </c>
      <c r="AM2354">
        <v>731</v>
      </c>
    </row>
    <row r="2355" spans="1:39" x14ac:dyDescent="0.15">
      <c r="A2355" t="s">
        <v>37</v>
      </c>
      <c r="B2355">
        <v>5</v>
      </c>
      <c r="C2355">
        <v>2</v>
      </c>
      <c r="D2355">
        <v>1</v>
      </c>
      <c r="E2355" t="s">
        <v>30</v>
      </c>
      <c r="F2355" t="s">
        <v>206</v>
      </c>
      <c r="G2355">
        <v>84</v>
      </c>
      <c r="H2355">
        <v>319</v>
      </c>
      <c r="I2355">
        <v>1323</v>
      </c>
      <c r="J2355">
        <v>81906.759999999995</v>
      </c>
      <c r="K2355">
        <v>76537.39</v>
      </c>
      <c r="L2355">
        <v>64387.519999999997</v>
      </c>
      <c r="M2355">
        <v>20788.807000000001</v>
      </c>
      <c r="N2355">
        <v>84</v>
      </c>
      <c r="O2355">
        <v>152</v>
      </c>
      <c r="P2355">
        <v>715</v>
      </c>
      <c r="Q2355">
        <v>43564.18</v>
      </c>
      <c r="R2355">
        <v>40675.57</v>
      </c>
      <c r="S2355">
        <v>31068.5</v>
      </c>
      <c r="T2355">
        <v>11600.163500000001</v>
      </c>
      <c r="U2355">
        <v>84</v>
      </c>
      <c r="V2355">
        <v>167</v>
      </c>
      <c r="W2355">
        <v>608</v>
      </c>
      <c r="X2355">
        <v>38342.58</v>
      </c>
      <c r="Y2355">
        <v>35861.82</v>
      </c>
      <c r="Z2355">
        <v>33319.019999999997</v>
      </c>
      <c r="AA2355">
        <v>9188.6435000000001</v>
      </c>
      <c r="AB2355">
        <v>78</v>
      </c>
      <c r="AC2355">
        <v>84</v>
      </c>
      <c r="AD2355">
        <v>55</v>
      </c>
      <c r="AE2355">
        <v>78</v>
      </c>
      <c r="AF2355">
        <v>78</v>
      </c>
      <c r="AG2355">
        <v>84</v>
      </c>
      <c r="AH2355">
        <v>55</v>
      </c>
      <c r="AI2355">
        <v>78</v>
      </c>
      <c r="AJ2355">
        <v>78</v>
      </c>
      <c r="AK2355">
        <v>84</v>
      </c>
      <c r="AL2355">
        <v>55</v>
      </c>
      <c r="AM2355">
        <v>78</v>
      </c>
    </row>
    <row r="2356" spans="1:39" x14ac:dyDescent="0.15">
      <c r="A2356" t="s">
        <v>37</v>
      </c>
      <c r="B2356">
        <v>5</v>
      </c>
      <c r="C2356">
        <v>2</v>
      </c>
      <c r="D2356">
        <v>1</v>
      </c>
      <c r="E2356" t="s">
        <v>29</v>
      </c>
      <c r="F2356" t="s">
        <v>206</v>
      </c>
      <c r="G2356">
        <v>1931</v>
      </c>
      <c r="H2356">
        <v>7842</v>
      </c>
      <c r="I2356">
        <v>32591</v>
      </c>
      <c r="J2356">
        <v>1988472.34</v>
      </c>
      <c r="K2356">
        <v>1735115.78</v>
      </c>
      <c r="L2356">
        <v>1484891.33</v>
      </c>
      <c r="M2356">
        <v>507883.0197</v>
      </c>
      <c r="N2356">
        <v>1931</v>
      </c>
      <c r="O2356">
        <v>3393</v>
      </c>
      <c r="P2356">
        <v>15176</v>
      </c>
      <c r="Q2356">
        <v>909656.43</v>
      </c>
      <c r="R2356">
        <v>771752.82</v>
      </c>
      <c r="S2356">
        <v>599139.72</v>
      </c>
      <c r="T2356">
        <v>248623.08319999999</v>
      </c>
      <c r="U2356">
        <v>1931</v>
      </c>
      <c r="V2356">
        <v>4449</v>
      </c>
      <c r="W2356">
        <v>17415</v>
      </c>
      <c r="X2356">
        <v>1078815.9099999999</v>
      </c>
      <c r="Y2356">
        <v>963362.96</v>
      </c>
      <c r="Z2356">
        <v>885751.61</v>
      </c>
      <c r="AA2356">
        <v>259259.93650000001</v>
      </c>
      <c r="AB2356">
        <v>1830</v>
      </c>
      <c r="AC2356">
        <v>1925</v>
      </c>
      <c r="AD2356">
        <v>1457</v>
      </c>
      <c r="AE2356">
        <v>1858</v>
      </c>
      <c r="AF2356">
        <v>1830</v>
      </c>
      <c r="AG2356">
        <v>1925</v>
      </c>
      <c r="AH2356">
        <v>1457</v>
      </c>
      <c r="AI2356">
        <v>1858</v>
      </c>
      <c r="AJ2356">
        <v>1830</v>
      </c>
      <c r="AK2356">
        <v>1925</v>
      </c>
      <c r="AL2356">
        <v>1457</v>
      </c>
      <c r="AM2356">
        <v>1858</v>
      </c>
    </row>
    <row r="2357" spans="1:39" x14ac:dyDescent="0.15">
      <c r="A2357" t="s">
        <v>37</v>
      </c>
      <c r="B2357">
        <v>5</v>
      </c>
      <c r="C2357">
        <v>2</v>
      </c>
      <c r="D2357">
        <v>1</v>
      </c>
      <c r="E2357" t="s">
        <v>31</v>
      </c>
      <c r="F2357" t="s">
        <v>206</v>
      </c>
      <c r="G2357">
        <v>1</v>
      </c>
      <c r="H2357">
        <v>5</v>
      </c>
      <c r="I2357">
        <v>13</v>
      </c>
      <c r="J2357">
        <v>721.95</v>
      </c>
      <c r="K2357">
        <v>603.75</v>
      </c>
      <c r="L2357">
        <v>547.70000000000005</v>
      </c>
      <c r="M2357">
        <v>184.28270000000001</v>
      </c>
      <c r="N2357">
        <v>1</v>
      </c>
      <c r="O2357">
        <v>4</v>
      </c>
      <c r="P2357">
        <v>9</v>
      </c>
      <c r="Q2357">
        <v>405.95</v>
      </c>
      <c r="R2357">
        <v>378.6</v>
      </c>
      <c r="S2357">
        <v>322.55</v>
      </c>
      <c r="T2357">
        <v>111.9727</v>
      </c>
      <c r="U2357">
        <v>1</v>
      </c>
      <c r="V2357">
        <v>1</v>
      </c>
      <c r="W2357">
        <v>4</v>
      </c>
      <c r="X2357">
        <v>316</v>
      </c>
      <c r="Y2357">
        <v>225.15</v>
      </c>
      <c r="Z2357">
        <v>225.15</v>
      </c>
      <c r="AA2357">
        <v>72.31</v>
      </c>
      <c r="AB2357">
        <v>1</v>
      </c>
      <c r="AC2357">
        <v>1</v>
      </c>
      <c r="AD2357">
        <v>1</v>
      </c>
      <c r="AE2357">
        <v>1</v>
      </c>
      <c r="AF2357">
        <v>1</v>
      </c>
      <c r="AG2357">
        <v>1</v>
      </c>
      <c r="AH2357">
        <v>1</v>
      </c>
      <c r="AI2357">
        <v>1</v>
      </c>
      <c r="AJ2357">
        <v>1</v>
      </c>
      <c r="AK2357">
        <v>1</v>
      </c>
      <c r="AL2357">
        <v>1</v>
      </c>
      <c r="AM2357">
        <v>1</v>
      </c>
    </row>
    <row r="2358" spans="1:39" x14ac:dyDescent="0.15">
      <c r="A2358" t="s">
        <v>37</v>
      </c>
      <c r="B2358">
        <v>5</v>
      </c>
      <c r="C2358">
        <v>2</v>
      </c>
      <c r="D2358">
        <v>1</v>
      </c>
      <c r="E2358" t="s">
        <v>32</v>
      </c>
      <c r="F2358" t="s">
        <v>206</v>
      </c>
      <c r="G2358">
        <v>110</v>
      </c>
      <c r="H2358">
        <v>429</v>
      </c>
      <c r="I2358">
        <v>1907</v>
      </c>
      <c r="J2358">
        <v>118059.15</v>
      </c>
      <c r="K2358">
        <v>101446.91</v>
      </c>
      <c r="L2358">
        <v>89401.31</v>
      </c>
      <c r="M2358">
        <v>30160.936799999999</v>
      </c>
      <c r="N2358">
        <v>110</v>
      </c>
      <c r="O2358">
        <v>170</v>
      </c>
      <c r="P2358">
        <v>761</v>
      </c>
      <c r="Q2358">
        <v>45277.52</v>
      </c>
      <c r="R2358">
        <v>38611.269999999997</v>
      </c>
      <c r="S2358">
        <v>31473.27</v>
      </c>
      <c r="T2358">
        <v>12433.465700000001</v>
      </c>
      <c r="U2358">
        <v>110</v>
      </c>
      <c r="V2358">
        <v>259</v>
      </c>
      <c r="W2358">
        <v>1146</v>
      </c>
      <c r="X2358">
        <v>72781.63</v>
      </c>
      <c r="Y2358">
        <v>62835.64</v>
      </c>
      <c r="Z2358">
        <v>57928.04</v>
      </c>
      <c r="AA2358">
        <v>17727.471099999999</v>
      </c>
      <c r="AB2358">
        <v>102</v>
      </c>
      <c r="AC2358">
        <v>109</v>
      </c>
      <c r="AD2358">
        <v>81</v>
      </c>
      <c r="AE2358">
        <v>103</v>
      </c>
      <c r="AF2358">
        <v>102</v>
      </c>
      <c r="AG2358">
        <v>109</v>
      </c>
      <c r="AH2358">
        <v>81</v>
      </c>
      <c r="AI2358">
        <v>103</v>
      </c>
      <c r="AJ2358">
        <v>102</v>
      </c>
      <c r="AK2358">
        <v>109</v>
      </c>
      <c r="AL2358">
        <v>81</v>
      </c>
      <c r="AM2358">
        <v>103</v>
      </c>
    </row>
    <row r="2359" spans="1:39" x14ac:dyDescent="0.15">
      <c r="A2359" t="s">
        <v>37</v>
      </c>
      <c r="B2359">
        <v>5</v>
      </c>
      <c r="C2359">
        <v>2</v>
      </c>
      <c r="D2359">
        <v>2</v>
      </c>
      <c r="E2359" t="s">
        <v>28</v>
      </c>
      <c r="F2359" t="s">
        <v>206</v>
      </c>
      <c r="G2359">
        <v>89</v>
      </c>
      <c r="H2359">
        <v>280</v>
      </c>
      <c r="I2359">
        <v>1326</v>
      </c>
      <c r="J2359">
        <v>79212.22</v>
      </c>
      <c r="K2359">
        <v>73683.69</v>
      </c>
      <c r="L2359">
        <v>62491.7</v>
      </c>
      <c r="M2359">
        <v>20105.281999999999</v>
      </c>
      <c r="N2359">
        <v>89</v>
      </c>
      <c r="O2359">
        <v>121</v>
      </c>
      <c r="P2359">
        <v>619</v>
      </c>
      <c r="Q2359">
        <v>35794.160000000003</v>
      </c>
      <c r="R2359">
        <v>32648.34</v>
      </c>
      <c r="S2359">
        <v>25654.66</v>
      </c>
      <c r="T2359">
        <v>9679.5674999999992</v>
      </c>
      <c r="U2359">
        <v>89</v>
      </c>
      <c r="V2359">
        <v>159</v>
      </c>
      <c r="W2359">
        <v>707</v>
      </c>
      <c r="X2359">
        <v>43418.06</v>
      </c>
      <c r="Y2359">
        <v>41035.35</v>
      </c>
      <c r="Z2359">
        <v>36837.040000000001</v>
      </c>
      <c r="AA2359">
        <v>10425.7145</v>
      </c>
      <c r="AB2359">
        <v>86</v>
      </c>
      <c r="AC2359">
        <v>87</v>
      </c>
      <c r="AD2359">
        <v>50</v>
      </c>
      <c r="AE2359">
        <v>83</v>
      </c>
      <c r="AF2359">
        <v>86</v>
      </c>
      <c r="AG2359">
        <v>87</v>
      </c>
      <c r="AH2359">
        <v>50</v>
      </c>
      <c r="AI2359">
        <v>83</v>
      </c>
      <c r="AJ2359">
        <v>86</v>
      </c>
      <c r="AK2359">
        <v>87</v>
      </c>
      <c r="AL2359">
        <v>50</v>
      </c>
      <c r="AM2359">
        <v>83</v>
      </c>
    </row>
    <row r="2360" spans="1:39" x14ac:dyDescent="0.15">
      <c r="A2360" t="s">
        <v>37</v>
      </c>
      <c r="B2360">
        <v>5</v>
      </c>
      <c r="C2360">
        <v>2</v>
      </c>
      <c r="D2360">
        <v>2</v>
      </c>
      <c r="E2360" t="s">
        <v>30</v>
      </c>
      <c r="F2360" t="s">
        <v>206</v>
      </c>
      <c r="G2360">
        <v>19</v>
      </c>
      <c r="H2360">
        <v>65</v>
      </c>
      <c r="I2360">
        <v>261</v>
      </c>
      <c r="J2360">
        <v>16636.330000000002</v>
      </c>
      <c r="K2360">
        <v>15301.25</v>
      </c>
      <c r="L2360">
        <v>12222.73</v>
      </c>
      <c r="M2360">
        <v>4332.3516</v>
      </c>
      <c r="N2360">
        <v>19</v>
      </c>
      <c r="O2360">
        <v>27</v>
      </c>
      <c r="P2360">
        <v>145</v>
      </c>
      <c r="Q2360">
        <v>8818.4500000000007</v>
      </c>
      <c r="R2360">
        <v>7870.42</v>
      </c>
      <c r="S2360">
        <v>5073.96</v>
      </c>
      <c r="T2360">
        <v>2531.4762000000001</v>
      </c>
      <c r="U2360">
        <v>19</v>
      </c>
      <c r="V2360">
        <v>38</v>
      </c>
      <c r="W2360">
        <v>116</v>
      </c>
      <c r="X2360">
        <v>7817.88</v>
      </c>
      <c r="Y2360">
        <v>7430.83</v>
      </c>
      <c r="Z2360">
        <v>7148.77</v>
      </c>
      <c r="AA2360">
        <v>1800.8753999999999</v>
      </c>
      <c r="AB2360">
        <v>18</v>
      </c>
      <c r="AC2360">
        <v>19</v>
      </c>
      <c r="AD2360">
        <v>14</v>
      </c>
      <c r="AE2360">
        <v>19</v>
      </c>
      <c r="AF2360">
        <v>18</v>
      </c>
      <c r="AG2360">
        <v>19</v>
      </c>
      <c r="AH2360">
        <v>14</v>
      </c>
      <c r="AI2360">
        <v>19</v>
      </c>
      <c r="AJ2360">
        <v>18</v>
      </c>
      <c r="AK2360">
        <v>19</v>
      </c>
      <c r="AL2360">
        <v>14</v>
      </c>
      <c r="AM2360">
        <v>19</v>
      </c>
    </row>
    <row r="2361" spans="1:39" x14ac:dyDescent="0.15">
      <c r="A2361" t="s">
        <v>37</v>
      </c>
      <c r="B2361">
        <v>5</v>
      </c>
      <c r="C2361">
        <v>2</v>
      </c>
      <c r="D2361">
        <v>2</v>
      </c>
      <c r="E2361" t="s">
        <v>29</v>
      </c>
      <c r="F2361" t="s">
        <v>206</v>
      </c>
      <c r="G2361">
        <v>83</v>
      </c>
      <c r="H2361">
        <v>278</v>
      </c>
      <c r="I2361">
        <v>1328</v>
      </c>
      <c r="J2361">
        <v>82194.03</v>
      </c>
      <c r="K2361">
        <v>70829.66</v>
      </c>
      <c r="L2361">
        <v>56992.89</v>
      </c>
      <c r="M2361">
        <v>20918.387500000001</v>
      </c>
      <c r="N2361">
        <v>83</v>
      </c>
      <c r="O2361">
        <v>112</v>
      </c>
      <c r="P2361">
        <v>592</v>
      </c>
      <c r="Q2361">
        <v>37301.22</v>
      </c>
      <c r="R2361">
        <v>31570.83</v>
      </c>
      <c r="S2361">
        <v>21082.91</v>
      </c>
      <c r="T2361">
        <v>10150.4912</v>
      </c>
      <c r="U2361">
        <v>83</v>
      </c>
      <c r="V2361">
        <v>166</v>
      </c>
      <c r="W2361">
        <v>736</v>
      </c>
      <c r="X2361">
        <v>44892.81</v>
      </c>
      <c r="Y2361">
        <v>39258.83</v>
      </c>
      <c r="Z2361">
        <v>35909.980000000003</v>
      </c>
      <c r="AA2361">
        <v>10767.8963</v>
      </c>
      <c r="AB2361">
        <v>82</v>
      </c>
      <c r="AC2361">
        <v>82</v>
      </c>
      <c r="AD2361">
        <v>55</v>
      </c>
      <c r="AE2361">
        <v>82</v>
      </c>
      <c r="AF2361">
        <v>82</v>
      </c>
      <c r="AG2361">
        <v>82</v>
      </c>
      <c r="AH2361">
        <v>55</v>
      </c>
      <c r="AI2361">
        <v>82</v>
      </c>
      <c r="AJ2361">
        <v>82</v>
      </c>
      <c r="AK2361">
        <v>82</v>
      </c>
      <c r="AL2361">
        <v>55</v>
      </c>
      <c r="AM2361">
        <v>82</v>
      </c>
    </row>
    <row r="2362" spans="1:39" x14ac:dyDescent="0.15">
      <c r="A2362" t="s">
        <v>37</v>
      </c>
      <c r="B2362">
        <v>5</v>
      </c>
      <c r="C2362">
        <v>2</v>
      </c>
      <c r="D2362">
        <v>2</v>
      </c>
      <c r="E2362" t="s">
        <v>32</v>
      </c>
      <c r="F2362" t="s">
        <v>206</v>
      </c>
      <c r="G2362">
        <v>36</v>
      </c>
      <c r="H2362">
        <v>126</v>
      </c>
      <c r="I2362">
        <v>615</v>
      </c>
      <c r="J2362">
        <v>40177.08</v>
      </c>
      <c r="K2362">
        <v>33611.08</v>
      </c>
      <c r="L2362">
        <v>29557.279999999999</v>
      </c>
      <c r="M2362">
        <v>9720.3021000000008</v>
      </c>
      <c r="N2362">
        <v>36</v>
      </c>
      <c r="O2362">
        <v>49</v>
      </c>
      <c r="P2362">
        <v>225</v>
      </c>
      <c r="Q2362">
        <v>14351.56</v>
      </c>
      <c r="R2362">
        <v>12124.73</v>
      </c>
      <c r="S2362">
        <v>9186.81</v>
      </c>
      <c r="T2362">
        <v>3589.9845</v>
      </c>
      <c r="U2362">
        <v>36</v>
      </c>
      <c r="V2362">
        <v>77</v>
      </c>
      <c r="W2362">
        <v>390</v>
      </c>
      <c r="X2362">
        <v>25825.52</v>
      </c>
      <c r="Y2362">
        <v>21486.35</v>
      </c>
      <c r="Z2362">
        <v>20370.47</v>
      </c>
      <c r="AA2362">
        <v>6130.3176000000003</v>
      </c>
      <c r="AB2362">
        <v>34</v>
      </c>
      <c r="AC2362">
        <v>35</v>
      </c>
      <c r="AD2362">
        <v>25</v>
      </c>
      <c r="AE2362">
        <v>35</v>
      </c>
      <c r="AF2362">
        <v>34</v>
      </c>
      <c r="AG2362">
        <v>35</v>
      </c>
      <c r="AH2362">
        <v>25</v>
      </c>
      <c r="AI2362">
        <v>35</v>
      </c>
      <c r="AJ2362">
        <v>34</v>
      </c>
      <c r="AK2362">
        <v>35</v>
      </c>
      <c r="AL2362">
        <v>25</v>
      </c>
      <c r="AM2362">
        <v>35</v>
      </c>
    </row>
    <row r="2363" spans="1:39" x14ac:dyDescent="0.15">
      <c r="A2363" t="s">
        <v>37</v>
      </c>
      <c r="B2363">
        <v>30</v>
      </c>
      <c r="C2363">
        <v>1</v>
      </c>
      <c r="D2363">
        <v>0</v>
      </c>
      <c r="E2363" t="s">
        <v>28</v>
      </c>
      <c r="F2363" t="s">
        <v>206</v>
      </c>
      <c r="G2363">
        <v>3922</v>
      </c>
      <c r="H2363">
        <v>5335</v>
      </c>
      <c r="I2363">
        <v>22538</v>
      </c>
      <c r="J2363">
        <v>1440436.01</v>
      </c>
      <c r="K2363">
        <v>1276785.97</v>
      </c>
      <c r="L2363">
        <v>1192566.48</v>
      </c>
      <c r="M2363">
        <v>356977.6384</v>
      </c>
      <c r="N2363">
        <v>1695</v>
      </c>
      <c r="O2363">
        <v>2182</v>
      </c>
      <c r="P2363">
        <v>10020</v>
      </c>
      <c r="Q2363">
        <v>648153.68000000005</v>
      </c>
      <c r="R2363">
        <v>550255.44999999995</v>
      </c>
      <c r="S2363">
        <v>498352.74</v>
      </c>
      <c r="T2363">
        <v>167830.06589999999</v>
      </c>
      <c r="U2363">
        <v>2227</v>
      </c>
      <c r="V2363">
        <v>3153</v>
      </c>
      <c r="W2363">
        <v>12518</v>
      </c>
      <c r="X2363">
        <v>792282.33</v>
      </c>
      <c r="Y2363">
        <v>726530.52</v>
      </c>
      <c r="Z2363">
        <v>694213.74</v>
      </c>
      <c r="AA2363">
        <v>189147.57250000001</v>
      </c>
      <c r="AB2363">
        <v>3840</v>
      </c>
      <c r="AC2363">
        <v>3070</v>
      </c>
      <c r="AD2363">
        <v>2631</v>
      </c>
      <c r="AE2363">
        <v>2228</v>
      </c>
      <c r="AF2363">
        <v>1671</v>
      </c>
      <c r="AG2363">
        <v>1586</v>
      </c>
      <c r="AH2363">
        <v>1406</v>
      </c>
      <c r="AI2363">
        <v>1100</v>
      </c>
      <c r="AJ2363">
        <v>2169</v>
      </c>
      <c r="AK2363">
        <v>1484</v>
      </c>
      <c r="AL2363">
        <v>1225</v>
      </c>
      <c r="AM2363">
        <v>1128</v>
      </c>
    </row>
    <row r="2364" spans="1:39" x14ac:dyDescent="0.15">
      <c r="A2364" t="s">
        <v>37</v>
      </c>
      <c r="B2364">
        <v>30</v>
      </c>
      <c r="C2364">
        <v>1</v>
      </c>
      <c r="D2364">
        <v>0</v>
      </c>
      <c r="E2364" t="s">
        <v>30</v>
      </c>
      <c r="F2364" t="s">
        <v>206</v>
      </c>
      <c r="G2364">
        <v>5</v>
      </c>
      <c r="H2364">
        <v>5</v>
      </c>
      <c r="I2364">
        <v>25</v>
      </c>
      <c r="J2364">
        <v>1580.99</v>
      </c>
      <c r="K2364">
        <v>1469.74</v>
      </c>
      <c r="L2364">
        <v>1469.74</v>
      </c>
      <c r="M2364">
        <v>355.06639999999999</v>
      </c>
      <c r="N2364">
        <v>1</v>
      </c>
      <c r="O2364">
        <v>1</v>
      </c>
      <c r="P2364">
        <v>5</v>
      </c>
      <c r="Q2364">
        <v>330</v>
      </c>
      <c r="R2364">
        <v>231</v>
      </c>
      <c r="S2364">
        <v>231</v>
      </c>
      <c r="T2364">
        <v>71.406400000000005</v>
      </c>
      <c r="U2364">
        <v>4</v>
      </c>
      <c r="V2364">
        <v>4</v>
      </c>
      <c r="W2364">
        <v>20</v>
      </c>
      <c r="X2364">
        <v>1250.99</v>
      </c>
      <c r="Y2364">
        <v>1238.74</v>
      </c>
      <c r="Z2364">
        <v>1238.74</v>
      </c>
      <c r="AA2364">
        <v>283.66000000000003</v>
      </c>
      <c r="AB2364">
        <v>5</v>
      </c>
      <c r="AC2364">
        <v>2</v>
      </c>
      <c r="AD2364">
        <v>2</v>
      </c>
      <c r="AE2364">
        <v>3</v>
      </c>
      <c r="AF2364">
        <v>1</v>
      </c>
      <c r="AG2364">
        <v>1</v>
      </c>
      <c r="AH2364">
        <v>1</v>
      </c>
      <c r="AI2364">
        <v>1</v>
      </c>
      <c r="AJ2364">
        <v>4</v>
      </c>
      <c r="AK2364">
        <v>1</v>
      </c>
      <c r="AL2364">
        <v>1</v>
      </c>
      <c r="AM2364">
        <v>2</v>
      </c>
    </row>
    <row r="2365" spans="1:39" x14ac:dyDescent="0.15">
      <c r="A2365" t="s">
        <v>37</v>
      </c>
      <c r="B2365">
        <v>30</v>
      </c>
      <c r="C2365">
        <v>1</v>
      </c>
      <c r="D2365">
        <v>0</v>
      </c>
      <c r="E2365" t="s">
        <v>29</v>
      </c>
      <c r="F2365" t="s">
        <v>206</v>
      </c>
      <c r="G2365">
        <v>35</v>
      </c>
      <c r="H2365">
        <v>50</v>
      </c>
      <c r="I2365">
        <v>232</v>
      </c>
      <c r="J2365">
        <v>14344.4</v>
      </c>
      <c r="K2365">
        <v>11895.91</v>
      </c>
      <c r="L2365">
        <v>10829.51</v>
      </c>
      <c r="M2365">
        <v>3716.6945999999998</v>
      </c>
      <c r="N2365">
        <v>19</v>
      </c>
      <c r="O2365">
        <v>28</v>
      </c>
      <c r="P2365">
        <v>127</v>
      </c>
      <c r="Q2365">
        <v>7713.56</v>
      </c>
      <c r="R2365">
        <v>6227.5</v>
      </c>
      <c r="S2365">
        <v>5265.47</v>
      </c>
      <c r="T2365">
        <v>2151.6446000000001</v>
      </c>
      <c r="U2365">
        <v>16</v>
      </c>
      <c r="V2365">
        <v>22</v>
      </c>
      <c r="W2365">
        <v>105</v>
      </c>
      <c r="X2365">
        <v>6630.84</v>
      </c>
      <c r="Y2365">
        <v>5668.41</v>
      </c>
      <c r="Z2365">
        <v>5564.04</v>
      </c>
      <c r="AA2365">
        <v>1565.05</v>
      </c>
      <c r="AB2365">
        <v>35</v>
      </c>
      <c r="AC2365">
        <v>31</v>
      </c>
      <c r="AD2365">
        <v>24</v>
      </c>
      <c r="AE2365">
        <v>22</v>
      </c>
      <c r="AF2365">
        <v>19</v>
      </c>
      <c r="AG2365">
        <v>19</v>
      </c>
      <c r="AH2365">
        <v>18</v>
      </c>
      <c r="AI2365">
        <v>13</v>
      </c>
      <c r="AJ2365">
        <v>16</v>
      </c>
      <c r="AK2365">
        <v>12</v>
      </c>
      <c r="AL2365">
        <v>6</v>
      </c>
      <c r="AM2365">
        <v>9</v>
      </c>
    </row>
    <row r="2366" spans="1:39" x14ac:dyDescent="0.15">
      <c r="A2366" t="s">
        <v>37</v>
      </c>
      <c r="B2366">
        <v>30</v>
      </c>
      <c r="C2366">
        <v>1</v>
      </c>
      <c r="D2366">
        <v>0</v>
      </c>
      <c r="E2366" t="s">
        <v>32</v>
      </c>
      <c r="F2366" t="s">
        <v>206</v>
      </c>
      <c r="G2366">
        <v>1069</v>
      </c>
      <c r="H2366">
        <v>1601</v>
      </c>
      <c r="I2366">
        <v>7188</v>
      </c>
      <c r="J2366">
        <v>454669.67</v>
      </c>
      <c r="K2366">
        <v>368727.9</v>
      </c>
      <c r="L2366">
        <v>353338.05</v>
      </c>
      <c r="M2366">
        <v>109804.33470000001</v>
      </c>
      <c r="N2366">
        <v>133</v>
      </c>
      <c r="O2366">
        <v>183</v>
      </c>
      <c r="P2366">
        <v>943</v>
      </c>
      <c r="Q2366">
        <v>60187.41</v>
      </c>
      <c r="R2366">
        <v>44898.85</v>
      </c>
      <c r="S2366">
        <v>39550.239999999998</v>
      </c>
      <c r="T2366">
        <v>15015.523800000001</v>
      </c>
      <c r="U2366">
        <v>936</v>
      </c>
      <c r="V2366">
        <v>1418</v>
      </c>
      <c r="W2366">
        <v>6245</v>
      </c>
      <c r="X2366">
        <v>394482.26</v>
      </c>
      <c r="Y2366">
        <v>323829.05</v>
      </c>
      <c r="Z2366">
        <v>313787.81</v>
      </c>
      <c r="AA2366">
        <v>94788.810899999997</v>
      </c>
      <c r="AB2366">
        <v>1056</v>
      </c>
      <c r="AC2366">
        <v>770</v>
      </c>
      <c r="AD2366">
        <v>677</v>
      </c>
      <c r="AE2366">
        <v>705</v>
      </c>
      <c r="AF2366">
        <v>133</v>
      </c>
      <c r="AG2366">
        <v>106</v>
      </c>
      <c r="AH2366">
        <v>102</v>
      </c>
      <c r="AI2366">
        <v>119</v>
      </c>
      <c r="AJ2366">
        <v>923</v>
      </c>
      <c r="AK2366">
        <v>664</v>
      </c>
      <c r="AL2366">
        <v>575</v>
      </c>
      <c r="AM2366">
        <v>586</v>
      </c>
    </row>
    <row r="2367" spans="1:39" x14ac:dyDescent="0.15">
      <c r="A2367" t="s">
        <v>37</v>
      </c>
      <c r="B2367">
        <v>30</v>
      </c>
      <c r="C2367">
        <v>1</v>
      </c>
      <c r="D2367">
        <v>1</v>
      </c>
      <c r="E2367" t="s">
        <v>28</v>
      </c>
      <c r="F2367" t="s">
        <v>206</v>
      </c>
      <c r="G2367">
        <v>18344</v>
      </c>
      <c r="H2367">
        <v>29160</v>
      </c>
      <c r="I2367">
        <v>106715</v>
      </c>
      <c r="J2367">
        <v>6616371.6900000004</v>
      </c>
      <c r="K2367">
        <v>6071393.1100000003</v>
      </c>
      <c r="L2367">
        <v>5656075.2199999997</v>
      </c>
      <c r="M2367">
        <v>1671794.2326</v>
      </c>
      <c r="N2367">
        <v>8478</v>
      </c>
      <c r="O2367">
        <v>12115</v>
      </c>
      <c r="P2367">
        <v>49433</v>
      </c>
      <c r="Q2367">
        <v>3066483.63</v>
      </c>
      <c r="R2367">
        <v>2819779.17</v>
      </c>
      <c r="S2367">
        <v>2560239.5299999998</v>
      </c>
      <c r="T2367">
        <v>820417.79240000003</v>
      </c>
      <c r="U2367">
        <v>9866</v>
      </c>
      <c r="V2367">
        <v>17045</v>
      </c>
      <c r="W2367">
        <v>57282</v>
      </c>
      <c r="X2367">
        <v>3549888.06</v>
      </c>
      <c r="Y2367">
        <v>3251613.94</v>
      </c>
      <c r="Z2367">
        <v>3095835.69</v>
      </c>
      <c r="AA2367">
        <v>851376.44019999995</v>
      </c>
      <c r="AB2367">
        <v>17274</v>
      </c>
      <c r="AC2367">
        <v>17125</v>
      </c>
      <c r="AD2367">
        <v>10758</v>
      </c>
      <c r="AE2367">
        <v>16046</v>
      </c>
      <c r="AF2367">
        <v>8228</v>
      </c>
      <c r="AG2367">
        <v>8187</v>
      </c>
      <c r="AH2367">
        <v>5523</v>
      </c>
      <c r="AI2367">
        <v>7744</v>
      </c>
      <c r="AJ2367">
        <v>9046</v>
      </c>
      <c r="AK2367">
        <v>8938</v>
      </c>
      <c r="AL2367">
        <v>5235</v>
      </c>
      <c r="AM2367">
        <v>8302</v>
      </c>
    </row>
    <row r="2368" spans="1:39" x14ac:dyDescent="0.15">
      <c r="A2368" t="s">
        <v>37</v>
      </c>
      <c r="B2368">
        <v>30</v>
      </c>
      <c r="C2368">
        <v>1</v>
      </c>
      <c r="D2368">
        <v>1</v>
      </c>
      <c r="E2368" t="s">
        <v>30</v>
      </c>
      <c r="F2368" t="s">
        <v>206</v>
      </c>
      <c r="G2368">
        <v>1877</v>
      </c>
      <c r="H2368">
        <v>3032</v>
      </c>
      <c r="I2368">
        <v>11027</v>
      </c>
      <c r="J2368">
        <v>683772.22</v>
      </c>
      <c r="K2368">
        <v>635968.91</v>
      </c>
      <c r="L2368">
        <v>593840.63</v>
      </c>
      <c r="M2368">
        <v>172628.10320000001</v>
      </c>
      <c r="N2368">
        <v>833</v>
      </c>
      <c r="O2368">
        <v>1249</v>
      </c>
      <c r="P2368">
        <v>5033</v>
      </c>
      <c r="Q2368">
        <v>311501.96000000002</v>
      </c>
      <c r="R2368">
        <v>284674.44</v>
      </c>
      <c r="S2368">
        <v>259894.94</v>
      </c>
      <c r="T2368">
        <v>83669.5959</v>
      </c>
      <c r="U2368">
        <v>1044</v>
      </c>
      <c r="V2368">
        <v>1783</v>
      </c>
      <c r="W2368">
        <v>5994</v>
      </c>
      <c r="X2368">
        <v>372270.26</v>
      </c>
      <c r="Y2368">
        <v>351294.47</v>
      </c>
      <c r="Z2368">
        <v>333945.69</v>
      </c>
      <c r="AA2368">
        <v>88958.507299999997</v>
      </c>
      <c r="AB2368">
        <v>1775</v>
      </c>
      <c r="AC2368">
        <v>1809</v>
      </c>
      <c r="AD2368">
        <v>1007</v>
      </c>
      <c r="AE2368">
        <v>1789</v>
      </c>
      <c r="AF2368">
        <v>795</v>
      </c>
      <c r="AG2368">
        <v>806</v>
      </c>
      <c r="AH2368">
        <v>507</v>
      </c>
      <c r="AI2368">
        <v>805</v>
      </c>
      <c r="AJ2368">
        <v>980</v>
      </c>
      <c r="AK2368">
        <v>1003</v>
      </c>
      <c r="AL2368">
        <v>500</v>
      </c>
      <c r="AM2368">
        <v>984</v>
      </c>
    </row>
    <row r="2369" spans="1:39" x14ac:dyDescent="0.15">
      <c r="A2369" t="s">
        <v>37</v>
      </c>
      <c r="B2369">
        <v>30</v>
      </c>
      <c r="C2369">
        <v>1</v>
      </c>
      <c r="D2369">
        <v>1</v>
      </c>
      <c r="E2369" t="s">
        <v>29</v>
      </c>
      <c r="F2369" t="s">
        <v>206</v>
      </c>
      <c r="G2369">
        <v>26364</v>
      </c>
      <c r="H2369">
        <v>44608</v>
      </c>
      <c r="I2369">
        <v>163111</v>
      </c>
      <c r="J2369">
        <v>10055143.789999999</v>
      </c>
      <c r="K2369">
        <v>8845771.7300000004</v>
      </c>
      <c r="L2369">
        <v>8211127.7800000003</v>
      </c>
      <c r="M2369">
        <v>2523032.3829999999</v>
      </c>
      <c r="N2369">
        <v>8457</v>
      </c>
      <c r="O2369">
        <v>12611</v>
      </c>
      <c r="P2369">
        <v>53539</v>
      </c>
      <c r="Q2369">
        <v>3273727.66</v>
      </c>
      <c r="R2369">
        <v>2821690.59</v>
      </c>
      <c r="S2369">
        <v>2536463.5699999998</v>
      </c>
      <c r="T2369">
        <v>882504.17509999999</v>
      </c>
      <c r="U2369">
        <v>17907</v>
      </c>
      <c r="V2369">
        <v>31997</v>
      </c>
      <c r="W2369">
        <v>109572</v>
      </c>
      <c r="X2369">
        <v>6781416.1299999999</v>
      </c>
      <c r="Y2369">
        <v>6024081.1399999997</v>
      </c>
      <c r="Z2369">
        <v>5674664.21</v>
      </c>
      <c r="AA2369">
        <v>1640528.2079</v>
      </c>
      <c r="AB2369">
        <v>25287</v>
      </c>
      <c r="AC2369">
        <v>25576</v>
      </c>
      <c r="AD2369">
        <v>16989</v>
      </c>
      <c r="AE2369">
        <v>25211</v>
      </c>
      <c r="AF2369">
        <v>8153</v>
      </c>
      <c r="AG2369">
        <v>8185</v>
      </c>
      <c r="AH2369">
        <v>5897</v>
      </c>
      <c r="AI2369">
        <v>8122</v>
      </c>
      <c r="AJ2369">
        <v>17134</v>
      </c>
      <c r="AK2369">
        <v>17391</v>
      </c>
      <c r="AL2369">
        <v>11092</v>
      </c>
      <c r="AM2369">
        <v>17089</v>
      </c>
    </row>
    <row r="2370" spans="1:39" x14ac:dyDescent="0.15">
      <c r="A2370" t="s">
        <v>37</v>
      </c>
      <c r="B2370">
        <v>30</v>
      </c>
      <c r="C2370">
        <v>1</v>
      </c>
      <c r="D2370">
        <v>1</v>
      </c>
      <c r="E2370" t="s">
        <v>32</v>
      </c>
      <c r="F2370" t="s">
        <v>206</v>
      </c>
      <c r="G2370">
        <v>1451</v>
      </c>
      <c r="H2370">
        <v>2382</v>
      </c>
      <c r="I2370">
        <v>9731</v>
      </c>
      <c r="J2370">
        <v>610009.81000000006</v>
      </c>
      <c r="K2370">
        <v>516955.19</v>
      </c>
      <c r="L2370">
        <v>495193.52</v>
      </c>
      <c r="M2370">
        <v>149044.94320000001</v>
      </c>
      <c r="N2370">
        <v>236</v>
      </c>
      <c r="O2370">
        <v>360</v>
      </c>
      <c r="P2370">
        <v>1595</v>
      </c>
      <c r="Q2370">
        <v>100292.74</v>
      </c>
      <c r="R2370">
        <v>84064.91</v>
      </c>
      <c r="S2370">
        <v>74410.5</v>
      </c>
      <c r="T2370">
        <v>26431.3302</v>
      </c>
      <c r="U2370">
        <v>1215</v>
      </c>
      <c r="V2370">
        <v>2022</v>
      </c>
      <c r="W2370">
        <v>8136</v>
      </c>
      <c r="X2370">
        <v>509717.07</v>
      </c>
      <c r="Y2370">
        <v>432890.28</v>
      </c>
      <c r="Z2370">
        <v>420783.02</v>
      </c>
      <c r="AA2370">
        <v>122613.613</v>
      </c>
      <c r="AB2370">
        <v>1424</v>
      </c>
      <c r="AC2370">
        <v>1354</v>
      </c>
      <c r="AD2370">
        <v>865</v>
      </c>
      <c r="AE2370">
        <v>1315</v>
      </c>
      <c r="AF2370">
        <v>234</v>
      </c>
      <c r="AG2370">
        <v>214</v>
      </c>
      <c r="AH2370">
        <v>136</v>
      </c>
      <c r="AI2370">
        <v>224</v>
      </c>
      <c r="AJ2370">
        <v>1190</v>
      </c>
      <c r="AK2370">
        <v>1140</v>
      </c>
      <c r="AL2370">
        <v>729</v>
      </c>
      <c r="AM2370">
        <v>1091</v>
      </c>
    </row>
    <row r="2371" spans="1:39" x14ac:dyDescent="0.15">
      <c r="A2371" t="s">
        <v>37</v>
      </c>
      <c r="B2371">
        <v>30</v>
      </c>
      <c r="C2371">
        <v>1</v>
      </c>
      <c r="D2371">
        <v>2</v>
      </c>
      <c r="E2371" t="s">
        <v>28</v>
      </c>
      <c r="F2371" t="s">
        <v>206</v>
      </c>
      <c r="G2371">
        <v>5039</v>
      </c>
      <c r="H2371">
        <v>6755</v>
      </c>
      <c r="I2371">
        <v>28121</v>
      </c>
      <c r="J2371">
        <v>1789217.92</v>
      </c>
      <c r="K2371">
        <v>1632673.5</v>
      </c>
      <c r="L2371">
        <v>1534461.37</v>
      </c>
      <c r="M2371">
        <v>442350.36469999998</v>
      </c>
      <c r="N2371">
        <v>2023</v>
      </c>
      <c r="O2371">
        <v>2496</v>
      </c>
      <c r="P2371">
        <v>11609</v>
      </c>
      <c r="Q2371">
        <v>747494.24</v>
      </c>
      <c r="R2371">
        <v>657172.75</v>
      </c>
      <c r="S2371">
        <v>593546.14</v>
      </c>
      <c r="T2371">
        <v>193972.4627</v>
      </c>
      <c r="U2371">
        <v>3016</v>
      </c>
      <c r="V2371">
        <v>4259</v>
      </c>
      <c r="W2371">
        <v>16512</v>
      </c>
      <c r="X2371">
        <v>1041723.68</v>
      </c>
      <c r="Y2371">
        <v>975500.75</v>
      </c>
      <c r="Z2371">
        <v>940915.23</v>
      </c>
      <c r="AA2371">
        <v>248377.902</v>
      </c>
      <c r="AB2371">
        <v>4825</v>
      </c>
      <c r="AC2371">
        <v>4451</v>
      </c>
      <c r="AD2371">
        <v>2129</v>
      </c>
      <c r="AE2371">
        <v>4333</v>
      </c>
      <c r="AF2371">
        <v>1954</v>
      </c>
      <c r="AG2371">
        <v>1909</v>
      </c>
      <c r="AH2371">
        <v>990</v>
      </c>
      <c r="AI2371">
        <v>1831</v>
      </c>
      <c r="AJ2371">
        <v>2871</v>
      </c>
      <c r="AK2371">
        <v>2542</v>
      </c>
      <c r="AL2371">
        <v>1139</v>
      </c>
      <c r="AM2371">
        <v>2502</v>
      </c>
    </row>
    <row r="2372" spans="1:39" x14ac:dyDescent="0.15">
      <c r="A2372" t="s">
        <v>37</v>
      </c>
      <c r="B2372">
        <v>30</v>
      </c>
      <c r="C2372">
        <v>1</v>
      </c>
      <c r="D2372">
        <v>2</v>
      </c>
      <c r="E2372" t="s">
        <v>30</v>
      </c>
      <c r="F2372" t="s">
        <v>206</v>
      </c>
      <c r="G2372">
        <v>569</v>
      </c>
      <c r="H2372">
        <v>770</v>
      </c>
      <c r="I2372">
        <v>3154</v>
      </c>
      <c r="J2372">
        <v>201581.47</v>
      </c>
      <c r="K2372">
        <v>182089.11</v>
      </c>
      <c r="L2372">
        <v>171783.07</v>
      </c>
      <c r="M2372">
        <v>49363.9663</v>
      </c>
      <c r="N2372">
        <v>222</v>
      </c>
      <c r="O2372">
        <v>272</v>
      </c>
      <c r="P2372">
        <v>1256</v>
      </c>
      <c r="Q2372">
        <v>82502.52</v>
      </c>
      <c r="R2372">
        <v>72292.13</v>
      </c>
      <c r="S2372">
        <v>66477.38</v>
      </c>
      <c r="T2372">
        <v>21034.4077</v>
      </c>
      <c r="U2372">
        <v>347</v>
      </c>
      <c r="V2372">
        <v>498</v>
      </c>
      <c r="W2372">
        <v>1898</v>
      </c>
      <c r="X2372">
        <v>119078.95</v>
      </c>
      <c r="Y2372">
        <v>109796.98</v>
      </c>
      <c r="Z2372">
        <v>105305.69</v>
      </c>
      <c r="AA2372">
        <v>28329.5586</v>
      </c>
      <c r="AB2372">
        <v>533</v>
      </c>
      <c r="AC2372">
        <v>509</v>
      </c>
      <c r="AD2372">
        <v>220</v>
      </c>
      <c r="AE2372">
        <v>552</v>
      </c>
      <c r="AF2372">
        <v>209</v>
      </c>
      <c r="AG2372">
        <v>210</v>
      </c>
      <c r="AH2372">
        <v>99</v>
      </c>
      <c r="AI2372">
        <v>215</v>
      </c>
      <c r="AJ2372">
        <v>324</v>
      </c>
      <c r="AK2372">
        <v>299</v>
      </c>
      <c r="AL2372">
        <v>121</v>
      </c>
      <c r="AM2372">
        <v>337</v>
      </c>
    </row>
    <row r="2373" spans="1:39" x14ac:dyDescent="0.15">
      <c r="A2373" t="s">
        <v>37</v>
      </c>
      <c r="B2373">
        <v>30</v>
      </c>
      <c r="C2373">
        <v>1</v>
      </c>
      <c r="D2373">
        <v>2</v>
      </c>
      <c r="E2373" t="s">
        <v>29</v>
      </c>
      <c r="F2373" t="s">
        <v>206</v>
      </c>
      <c r="G2373">
        <v>2473</v>
      </c>
      <c r="H2373">
        <v>3530</v>
      </c>
      <c r="I2373">
        <v>15022</v>
      </c>
      <c r="J2373">
        <v>942526.36</v>
      </c>
      <c r="K2373">
        <v>818318.3</v>
      </c>
      <c r="L2373">
        <v>769741.34</v>
      </c>
      <c r="M2373">
        <v>231102.52929999999</v>
      </c>
      <c r="N2373">
        <v>680</v>
      </c>
      <c r="O2373">
        <v>822</v>
      </c>
      <c r="P2373">
        <v>4120</v>
      </c>
      <c r="Q2373">
        <v>259817.09</v>
      </c>
      <c r="R2373">
        <v>219843.99</v>
      </c>
      <c r="S2373">
        <v>194351.39</v>
      </c>
      <c r="T2373">
        <v>67689.111600000004</v>
      </c>
      <c r="U2373">
        <v>1793</v>
      </c>
      <c r="V2373">
        <v>2708</v>
      </c>
      <c r="W2373">
        <v>10902</v>
      </c>
      <c r="X2373">
        <v>682709.27</v>
      </c>
      <c r="Y2373">
        <v>598474.31000000006</v>
      </c>
      <c r="Z2373">
        <v>575389.94999999995</v>
      </c>
      <c r="AA2373">
        <v>163413.41769999999</v>
      </c>
      <c r="AB2373">
        <v>2368</v>
      </c>
      <c r="AC2373">
        <v>2313</v>
      </c>
      <c r="AD2373">
        <v>1072</v>
      </c>
      <c r="AE2373">
        <v>2392</v>
      </c>
      <c r="AF2373">
        <v>653</v>
      </c>
      <c r="AG2373">
        <v>643</v>
      </c>
      <c r="AH2373">
        <v>323</v>
      </c>
      <c r="AI2373">
        <v>665</v>
      </c>
      <c r="AJ2373">
        <v>1715</v>
      </c>
      <c r="AK2373">
        <v>1670</v>
      </c>
      <c r="AL2373">
        <v>749</v>
      </c>
      <c r="AM2373">
        <v>1727</v>
      </c>
    </row>
    <row r="2374" spans="1:39" x14ac:dyDescent="0.15">
      <c r="A2374" t="s">
        <v>37</v>
      </c>
      <c r="B2374">
        <v>30</v>
      </c>
      <c r="C2374">
        <v>1</v>
      </c>
      <c r="D2374">
        <v>2</v>
      </c>
      <c r="E2374" t="s">
        <v>32</v>
      </c>
      <c r="F2374" t="s">
        <v>206</v>
      </c>
      <c r="G2374">
        <v>754</v>
      </c>
      <c r="H2374">
        <v>1146</v>
      </c>
      <c r="I2374">
        <v>5031</v>
      </c>
      <c r="J2374">
        <v>314194.34999999998</v>
      </c>
      <c r="K2374">
        <v>258888.65</v>
      </c>
      <c r="L2374">
        <v>246573.77</v>
      </c>
      <c r="M2374">
        <v>76186.827499999999</v>
      </c>
      <c r="N2374">
        <v>98</v>
      </c>
      <c r="O2374">
        <v>126</v>
      </c>
      <c r="P2374">
        <v>618</v>
      </c>
      <c r="Q2374">
        <v>40051.879999999997</v>
      </c>
      <c r="R2374">
        <v>31703.49</v>
      </c>
      <c r="S2374">
        <v>28415.26</v>
      </c>
      <c r="T2374">
        <v>10169.634700000001</v>
      </c>
      <c r="U2374">
        <v>656</v>
      </c>
      <c r="V2374">
        <v>1020</v>
      </c>
      <c r="W2374">
        <v>4413</v>
      </c>
      <c r="X2374">
        <v>274142.46999999997</v>
      </c>
      <c r="Y2374">
        <v>227185.16</v>
      </c>
      <c r="Z2374">
        <v>218158.51</v>
      </c>
      <c r="AA2374">
        <v>66017.192800000004</v>
      </c>
      <c r="AB2374">
        <v>732</v>
      </c>
      <c r="AC2374">
        <v>649</v>
      </c>
      <c r="AD2374">
        <v>340</v>
      </c>
      <c r="AE2374">
        <v>647</v>
      </c>
      <c r="AF2374">
        <v>95</v>
      </c>
      <c r="AG2374">
        <v>77</v>
      </c>
      <c r="AH2374">
        <v>43</v>
      </c>
      <c r="AI2374">
        <v>95</v>
      </c>
      <c r="AJ2374">
        <v>637</v>
      </c>
      <c r="AK2374">
        <v>572</v>
      </c>
      <c r="AL2374">
        <v>297</v>
      </c>
      <c r="AM2374">
        <v>552</v>
      </c>
    </row>
    <row r="2375" spans="1:39" x14ac:dyDescent="0.15">
      <c r="A2375" t="s">
        <v>37</v>
      </c>
      <c r="B2375">
        <v>30</v>
      </c>
      <c r="C2375">
        <v>2</v>
      </c>
      <c r="D2375">
        <v>0</v>
      </c>
      <c r="E2375" t="s">
        <v>28</v>
      </c>
      <c r="F2375" t="s">
        <v>206</v>
      </c>
      <c r="G2375">
        <v>248</v>
      </c>
      <c r="H2375">
        <v>620</v>
      </c>
      <c r="I2375">
        <v>1732</v>
      </c>
      <c r="J2375">
        <v>101976.22</v>
      </c>
      <c r="K2375">
        <v>86643.62</v>
      </c>
      <c r="L2375">
        <v>72736.639999999999</v>
      </c>
      <c r="M2375">
        <v>27649.8845</v>
      </c>
      <c r="N2375">
        <v>248</v>
      </c>
      <c r="O2375">
        <v>297</v>
      </c>
      <c r="P2375">
        <v>893</v>
      </c>
      <c r="Q2375">
        <v>50412.1</v>
      </c>
      <c r="R2375">
        <v>40129.910000000003</v>
      </c>
      <c r="S2375">
        <v>27942.74</v>
      </c>
      <c r="T2375">
        <v>14671.5823</v>
      </c>
      <c r="U2375">
        <v>248</v>
      </c>
      <c r="V2375">
        <v>323</v>
      </c>
      <c r="W2375">
        <v>839</v>
      </c>
      <c r="X2375">
        <v>51564.12</v>
      </c>
      <c r="Y2375">
        <v>46513.71</v>
      </c>
      <c r="Z2375">
        <v>44793.9</v>
      </c>
      <c r="AA2375">
        <v>12978.3022</v>
      </c>
      <c r="AB2375">
        <v>246</v>
      </c>
      <c r="AC2375">
        <v>245</v>
      </c>
      <c r="AD2375">
        <v>219</v>
      </c>
      <c r="AE2375">
        <v>198</v>
      </c>
      <c r="AF2375">
        <v>246</v>
      </c>
      <c r="AG2375">
        <v>245</v>
      </c>
      <c r="AH2375">
        <v>219</v>
      </c>
      <c r="AI2375">
        <v>198</v>
      </c>
      <c r="AJ2375">
        <v>246</v>
      </c>
      <c r="AK2375">
        <v>245</v>
      </c>
      <c r="AL2375">
        <v>219</v>
      </c>
      <c r="AM2375">
        <v>198</v>
      </c>
    </row>
    <row r="2376" spans="1:39" x14ac:dyDescent="0.15">
      <c r="A2376" t="s">
        <v>37</v>
      </c>
      <c r="B2376">
        <v>30</v>
      </c>
      <c r="C2376">
        <v>2</v>
      </c>
      <c r="D2376">
        <v>0</v>
      </c>
      <c r="E2376" t="s">
        <v>29</v>
      </c>
      <c r="F2376" t="s">
        <v>206</v>
      </c>
      <c r="G2376">
        <v>7</v>
      </c>
      <c r="H2376">
        <v>19</v>
      </c>
      <c r="I2376">
        <v>49</v>
      </c>
      <c r="J2376">
        <v>3091.97</v>
      </c>
      <c r="K2376">
        <v>2486.75</v>
      </c>
      <c r="L2376">
        <v>1965.9</v>
      </c>
      <c r="M2376">
        <v>752.27829999999994</v>
      </c>
      <c r="N2376">
        <v>7</v>
      </c>
      <c r="O2376">
        <v>8</v>
      </c>
      <c r="P2376">
        <v>17</v>
      </c>
      <c r="Q2376">
        <v>1182.98</v>
      </c>
      <c r="R2376">
        <v>924.76</v>
      </c>
      <c r="S2376">
        <v>535.01</v>
      </c>
      <c r="T2376">
        <v>319.59829999999999</v>
      </c>
      <c r="U2376">
        <v>7</v>
      </c>
      <c r="V2376">
        <v>11</v>
      </c>
      <c r="W2376">
        <v>32</v>
      </c>
      <c r="X2376">
        <v>1908.99</v>
      </c>
      <c r="Y2376">
        <v>1561.99</v>
      </c>
      <c r="Z2376">
        <v>1430.89</v>
      </c>
      <c r="AA2376">
        <v>432.68</v>
      </c>
      <c r="AB2376">
        <v>7</v>
      </c>
      <c r="AC2376">
        <v>7</v>
      </c>
      <c r="AD2376">
        <v>6</v>
      </c>
      <c r="AE2376">
        <v>7</v>
      </c>
      <c r="AF2376">
        <v>7</v>
      </c>
      <c r="AG2376">
        <v>7</v>
      </c>
      <c r="AH2376">
        <v>6</v>
      </c>
      <c r="AI2376">
        <v>7</v>
      </c>
      <c r="AJ2376">
        <v>7</v>
      </c>
      <c r="AK2376">
        <v>7</v>
      </c>
      <c r="AL2376">
        <v>6</v>
      </c>
      <c r="AM2376">
        <v>7</v>
      </c>
    </row>
    <row r="2377" spans="1:39" x14ac:dyDescent="0.15">
      <c r="A2377" t="s">
        <v>37</v>
      </c>
      <c r="B2377">
        <v>30</v>
      </c>
      <c r="C2377">
        <v>2</v>
      </c>
      <c r="D2377">
        <v>0</v>
      </c>
      <c r="E2377" t="s">
        <v>32</v>
      </c>
      <c r="F2377" t="s">
        <v>206</v>
      </c>
      <c r="G2377">
        <v>103</v>
      </c>
      <c r="H2377">
        <v>282</v>
      </c>
      <c r="I2377">
        <v>830</v>
      </c>
      <c r="J2377">
        <v>47958.91</v>
      </c>
      <c r="K2377">
        <v>37925.46</v>
      </c>
      <c r="L2377">
        <v>34140.49</v>
      </c>
      <c r="M2377">
        <v>13154.8963</v>
      </c>
      <c r="N2377">
        <v>103</v>
      </c>
      <c r="O2377">
        <v>123</v>
      </c>
      <c r="P2377">
        <v>369</v>
      </c>
      <c r="Q2377">
        <v>20740.419999999998</v>
      </c>
      <c r="R2377">
        <v>15555.13</v>
      </c>
      <c r="S2377">
        <v>12678.54</v>
      </c>
      <c r="T2377">
        <v>6196.5915999999997</v>
      </c>
      <c r="U2377">
        <v>103</v>
      </c>
      <c r="V2377">
        <v>159</v>
      </c>
      <c r="W2377">
        <v>461</v>
      </c>
      <c r="X2377">
        <v>27218.49</v>
      </c>
      <c r="Y2377">
        <v>22370.33</v>
      </c>
      <c r="Z2377">
        <v>21461.95</v>
      </c>
      <c r="AA2377">
        <v>6958.3046999999997</v>
      </c>
      <c r="AB2377">
        <v>103</v>
      </c>
      <c r="AC2377">
        <v>98</v>
      </c>
      <c r="AD2377">
        <v>95</v>
      </c>
      <c r="AE2377">
        <v>93</v>
      </c>
      <c r="AF2377">
        <v>103</v>
      </c>
      <c r="AG2377">
        <v>98</v>
      </c>
      <c r="AH2377">
        <v>95</v>
      </c>
      <c r="AI2377">
        <v>93</v>
      </c>
      <c r="AJ2377">
        <v>103</v>
      </c>
      <c r="AK2377">
        <v>98</v>
      </c>
      <c r="AL2377">
        <v>95</v>
      </c>
      <c r="AM2377">
        <v>93</v>
      </c>
    </row>
    <row r="2378" spans="1:39" x14ac:dyDescent="0.15">
      <c r="A2378" t="s">
        <v>37</v>
      </c>
      <c r="B2378">
        <v>30</v>
      </c>
      <c r="C2378">
        <v>2</v>
      </c>
      <c r="D2378">
        <v>1</v>
      </c>
      <c r="E2378" t="s">
        <v>28</v>
      </c>
      <c r="F2378" t="s">
        <v>206</v>
      </c>
      <c r="G2378">
        <v>2027</v>
      </c>
      <c r="H2378">
        <v>5354</v>
      </c>
      <c r="I2378">
        <v>13767</v>
      </c>
      <c r="J2378">
        <v>797657.87</v>
      </c>
      <c r="K2378">
        <v>720923</v>
      </c>
      <c r="L2378">
        <v>625233.4</v>
      </c>
      <c r="M2378">
        <v>217338.77059999999</v>
      </c>
      <c r="N2378">
        <v>2027</v>
      </c>
      <c r="O2378">
        <v>2489</v>
      </c>
      <c r="P2378">
        <v>7007</v>
      </c>
      <c r="Q2378">
        <v>388001.29</v>
      </c>
      <c r="R2378">
        <v>337797.53</v>
      </c>
      <c r="S2378">
        <v>260997.63</v>
      </c>
      <c r="T2378">
        <v>114468.0748</v>
      </c>
      <c r="U2378">
        <v>2027</v>
      </c>
      <c r="V2378">
        <v>2865</v>
      </c>
      <c r="W2378">
        <v>6760</v>
      </c>
      <c r="X2378">
        <v>409656.58</v>
      </c>
      <c r="Y2378">
        <v>383125.47</v>
      </c>
      <c r="Z2378">
        <v>364235.77</v>
      </c>
      <c r="AA2378">
        <v>102870.6958</v>
      </c>
      <c r="AB2378">
        <v>1938</v>
      </c>
      <c r="AC2378">
        <v>1996</v>
      </c>
      <c r="AD2378">
        <v>1454</v>
      </c>
      <c r="AE2378">
        <v>1908</v>
      </c>
      <c r="AF2378">
        <v>1938</v>
      </c>
      <c r="AG2378">
        <v>1996</v>
      </c>
      <c r="AH2378">
        <v>1454</v>
      </c>
      <c r="AI2378">
        <v>1908</v>
      </c>
      <c r="AJ2378">
        <v>1938</v>
      </c>
      <c r="AK2378">
        <v>1996</v>
      </c>
      <c r="AL2378">
        <v>1454</v>
      </c>
      <c r="AM2378">
        <v>1908</v>
      </c>
    </row>
    <row r="2379" spans="1:39" x14ac:dyDescent="0.15">
      <c r="A2379" t="s">
        <v>37</v>
      </c>
      <c r="B2379">
        <v>30</v>
      </c>
      <c r="C2379">
        <v>2</v>
      </c>
      <c r="D2379">
        <v>1</v>
      </c>
      <c r="E2379" t="s">
        <v>30</v>
      </c>
      <c r="F2379" t="s">
        <v>206</v>
      </c>
      <c r="G2379">
        <v>246</v>
      </c>
      <c r="H2379">
        <v>645</v>
      </c>
      <c r="I2379">
        <v>1618</v>
      </c>
      <c r="J2379">
        <v>95490.55</v>
      </c>
      <c r="K2379">
        <v>86286.36</v>
      </c>
      <c r="L2379">
        <v>73407.7</v>
      </c>
      <c r="M2379">
        <v>25719.156999999999</v>
      </c>
      <c r="N2379">
        <v>246</v>
      </c>
      <c r="O2379">
        <v>302</v>
      </c>
      <c r="P2379">
        <v>822</v>
      </c>
      <c r="Q2379">
        <v>46398.23</v>
      </c>
      <c r="R2379">
        <v>40395.9</v>
      </c>
      <c r="S2379">
        <v>30220.18</v>
      </c>
      <c r="T2379">
        <v>13713.6885</v>
      </c>
      <c r="U2379">
        <v>246</v>
      </c>
      <c r="V2379">
        <v>343</v>
      </c>
      <c r="W2379">
        <v>796</v>
      </c>
      <c r="X2379">
        <v>49092.32</v>
      </c>
      <c r="Y2379">
        <v>45890.46</v>
      </c>
      <c r="Z2379">
        <v>43187.519999999997</v>
      </c>
      <c r="AA2379">
        <v>12005.468500000001</v>
      </c>
      <c r="AB2379">
        <v>230</v>
      </c>
      <c r="AC2379">
        <v>242</v>
      </c>
      <c r="AD2379">
        <v>164</v>
      </c>
      <c r="AE2379">
        <v>242</v>
      </c>
      <c r="AF2379">
        <v>230</v>
      </c>
      <c r="AG2379">
        <v>242</v>
      </c>
      <c r="AH2379">
        <v>164</v>
      </c>
      <c r="AI2379">
        <v>242</v>
      </c>
      <c r="AJ2379">
        <v>230</v>
      </c>
      <c r="AK2379">
        <v>242</v>
      </c>
      <c r="AL2379">
        <v>164</v>
      </c>
      <c r="AM2379">
        <v>242</v>
      </c>
    </row>
    <row r="2380" spans="1:39" x14ac:dyDescent="0.15">
      <c r="A2380" t="s">
        <v>37</v>
      </c>
      <c r="B2380">
        <v>30</v>
      </c>
      <c r="C2380">
        <v>2</v>
      </c>
      <c r="D2380">
        <v>1</v>
      </c>
      <c r="E2380" t="s">
        <v>29</v>
      </c>
      <c r="F2380" t="s">
        <v>206</v>
      </c>
      <c r="G2380">
        <v>4374</v>
      </c>
      <c r="H2380">
        <v>12108</v>
      </c>
      <c r="I2380">
        <v>32251</v>
      </c>
      <c r="J2380">
        <v>1851105.96</v>
      </c>
      <c r="K2380">
        <v>1573208.98</v>
      </c>
      <c r="L2380">
        <v>1340200.8600000001</v>
      </c>
      <c r="M2380">
        <v>506006.03590000002</v>
      </c>
      <c r="N2380">
        <v>4374</v>
      </c>
      <c r="O2380">
        <v>5534</v>
      </c>
      <c r="P2380">
        <v>16178</v>
      </c>
      <c r="Q2380">
        <v>901811.71</v>
      </c>
      <c r="R2380">
        <v>732460.62</v>
      </c>
      <c r="S2380">
        <v>550393.80000000005</v>
      </c>
      <c r="T2380">
        <v>266556.69640000002</v>
      </c>
      <c r="U2380">
        <v>4374</v>
      </c>
      <c r="V2380">
        <v>6574</v>
      </c>
      <c r="W2380">
        <v>16073</v>
      </c>
      <c r="X2380">
        <v>949294.25</v>
      </c>
      <c r="Y2380">
        <v>840748.36</v>
      </c>
      <c r="Z2380">
        <v>789807.06</v>
      </c>
      <c r="AA2380">
        <v>239449.3395</v>
      </c>
      <c r="AB2380">
        <v>4169</v>
      </c>
      <c r="AC2380">
        <v>4347</v>
      </c>
      <c r="AD2380">
        <v>3350</v>
      </c>
      <c r="AE2380">
        <v>4231</v>
      </c>
      <c r="AF2380">
        <v>4169</v>
      </c>
      <c r="AG2380">
        <v>4347</v>
      </c>
      <c r="AH2380">
        <v>3350</v>
      </c>
      <c r="AI2380">
        <v>4231</v>
      </c>
      <c r="AJ2380">
        <v>4169</v>
      </c>
      <c r="AK2380">
        <v>4347</v>
      </c>
      <c r="AL2380">
        <v>3350</v>
      </c>
      <c r="AM2380">
        <v>4231</v>
      </c>
    </row>
    <row r="2381" spans="1:39" x14ac:dyDescent="0.15">
      <c r="A2381" t="s">
        <v>37</v>
      </c>
      <c r="B2381">
        <v>30</v>
      </c>
      <c r="C2381">
        <v>2</v>
      </c>
      <c r="D2381">
        <v>1</v>
      </c>
      <c r="E2381" t="s">
        <v>31</v>
      </c>
      <c r="F2381" t="s">
        <v>206</v>
      </c>
      <c r="G2381">
        <v>1</v>
      </c>
      <c r="H2381">
        <v>3</v>
      </c>
      <c r="I2381">
        <v>3</v>
      </c>
      <c r="J2381">
        <v>247.99</v>
      </c>
      <c r="K2381">
        <v>247.99</v>
      </c>
      <c r="L2381">
        <v>247.99</v>
      </c>
      <c r="M2381">
        <v>66.417900000000003</v>
      </c>
      <c r="N2381">
        <v>1</v>
      </c>
      <c r="O2381">
        <v>2</v>
      </c>
      <c r="P2381">
        <v>2</v>
      </c>
      <c r="Q2381">
        <v>148.99</v>
      </c>
      <c r="R2381">
        <v>148.99</v>
      </c>
      <c r="S2381">
        <v>148.99</v>
      </c>
      <c r="T2381">
        <v>44.027900000000002</v>
      </c>
      <c r="U2381">
        <v>1</v>
      </c>
      <c r="V2381">
        <v>1</v>
      </c>
      <c r="W2381">
        <v>1</v>
      </c>
      <c r="X2381">
        <v>99</v>
      </c>
      <c r="Y2381">
        <v>99</v>
      </c>
      <c r="Z2381">
        <v>99</v>
      </c>
      <c r="AA2381">
        <v>22.39</v>
      </c>
      <c r="AB2381">
        <v>1</v>
      </c>
      <c r="AC2381">
        <v>1</v>
      </c>
      <c r="AD2381">
        <v>1</v>
      </c>
      <c r="AE2381">
        <v>1</v>
      </c>
      <c r="AF2381">
        <v>1</v>
      </c>
      <c r="AG2381">
        <v>1</v>
      </c>
      <c r="AH2381">
        <v>1</v>
      </c>
      <c r="AI2381">
        <v>1</v>
      </c>
      <c r="AJ2381">
        <v>1</v>
      </c>
      <c r="AK2381">
        <v>1</v>
      </c>
      <c r="AL2381">
        <v>1</v>
      </c>
      <c r="AM2381">
        <v>1</v>
      </c>
    </row>
    <row r="2382" spans="1:39" x14ac:dyDescent="0.15">
      <c r="A2382" t="s">
        <v>37</v>
      </c>
      <c r="B2382">
        <v>30</v>
      </c>
      <c r="C2382">
        <v>2</v>
      </c>
      <c r="D2382">
        <v>1</v>
      </c>
      <c r="E2382" t="s">
        <v>32</v>
      </c>
      <c r="F2382" t="s">
        <v>206</v>
      </c>
      <c r="G2382">
        <v>211</v>
      </c>
      <c r="H2382">
        <v>576</v>
      </c>
      <c r="I2382">
        <v>1589</v>
      </c>
      <c r="J2382">
        <v>93237.86</v>
      </c>
      <c r="K2382">
        <v>78323.42</v>
      </c>
      <c r="L2382">
        <v>69204.639999999999</v>
      </c>
      <c r="M2382">
        <v>24733.914700000001</v>
      </c>
      <c r="N2382">
        <v>211</v>
      </c>
      <c r="O2382">
        <v>255</v>
      </c>
      <c r="P2382">
        <v>690</v>
      </c>
      <c r="Q2382">
        <v>38256.910000000003</v>
      </c>
      <c r="R2382">
        <v>31622.86</v>
      </c>
      <c r="S2382">
        <v>25134.880000000001</v>
      </c>
      <c r="T2382">
        <v>11364.1867</v>
      </c>
      <c r="U2382">
        <v>211</v>
      </c>
      <c r="V2382">
        <v>321</v>
      </c>
      <c r="W2382">
        <v>899</v>
      </c>
      <c r="X2382">
        <v>54980.95</v>
      </c>
      <c r="Y2382">
        <v>46700.56</v>
      </c>
      <c r="Z2382">
        <v>44069.760000000002</v>
      </c>
      <c r="AA2382">
        <v>13369.727999999999</v>
      </c>
      <c r="AB2382">
        <v>205</v>
      </c>
      <c r="AC2382">
        <v>208</v>
      </c>
      <c r="AD2382">
        <v>163</v>
      </c>
      <c r="AE2382">
        <v>198</v>
      </c>
      <c r="AF2382">
        <v>205</v>
      </c>
      <c r="AG2382">
        <v>208</v>
      </c>
      <c r="AH2382">
        <v>163</v>
      </c>
      <c r="AI2382">
        <v>198</v>
      </c>
      <c r="AJ2382">
        <v>205</v>
      </c>
      <c r="AK2382">
        <v>208</v>
      </c>
      <c r="AL2382">
        <v>163</v>
      </c>
      <c r="AM2382">
        <v>198</v>
      </c>
    </row>
    <row r="2383" spans="1:39" x14ac:dyDescent="0.15">
      <c r="A2383" t="s">
        <v>37</v>
      </c>
      <c r="B2383">
        <v>30</v>
      </c>
      <c r="C2383">
        <v>2</v>
      </c>
      <c r="D2383">
        <v>2</v>
      </c>
      <c r="E2383" t="s">
        <v>28</v>
      </c>
      <c r="F2383" t="s">
        <v>206</v>
      </c>
      <c r="G2383">
        <v>315</v>
      </c>
      <c r="H2383">
        <v>809</v>
      </c>
      <c r="I2383">
        <v>2103</v>
      </c>
      <c r="J2383">
        <v>125518.25</v>
      </c>
      <c r="K2383">
        <v>111508.37</v>
      </c>
      <c r="L2383">
        <v>92520.82</v>
      </c>
      <c r="M2383">
        <v>32974.040399999998</v>
      </c>
      <c r="N2383">
        <v>315</v>
      </c>
      <c r="O2383">
        <v>367</v>
      </c>
      <c r="P2383">
        <v>1055</v>
      </c>
      <c r="Q2383">
        <v>62043.49</v>
      </c>
      <c r="R2383">
        <v>53195.09</v>
      </c>
      <c r="S2383">
        <v>36859.449999999997</v>
      </c>
      <c r="T2383">
        <v>17352.372200000002</v>
      </c>
      <c r="U2383">
        <v>315</v>
      </c>
      <c r="V2383">
        <v>442</v>
      </c>
      <c r="W2383">
        <v>1048</v>
      </c>
      <c r="X2383">
        <v>63474.76</v>
      </c>
      <c r="Y2383">
        <v>58313.279999999999</v>
      </c>
      <c r="Z2383">
        <v>55661.37</v>
      </c>
      <c r="AA2383">
        <v>15621.6682</v>
      </c>
      <c r="AB2383">
        <v>301</v>
      </c>
      <c r="AC2383">
        <v>312</v>
      </c>
      <c r="AD2383">
        <v>187</v>
      </c>
      <c r="AE2383">
        <v>295</v>
      </c>
      <c r="AF2383">
        <v>301</v>
      </c>
      <c r="AG2383">
        <v>312</v>
      </c>
      <c r="AH2383">
        <v>187</v>
      </c>
      <c r="AI2383">
        <v>295</v>
      </c>
      <c r="AJ2383">
        <v>301</v>
      </c>
      <c r="AK2383">
        <v>312</v>
      </c>
      <c r="AL2383">
        <v>187</v>
      </c>
      <c r="AM2383">
        <v>295</v>
      </c>
    </row>
    <row r="2384" spans="1:39" x14ac:dyDescent="0.15">
      <c r="A2384" t="s">
        <v>37</v>
      </c>
      <c r="B2384">
        <v>30</v>
      </c>
      <c r="C2384">
        <v>2</v>
      </c>
      <c r="D2384">
        <v>2</v>
      </c>
      <c r="E2384" t="s">
        <v>30</v>
      </c>
      <c r="F2384" t="s">
        <v>206</v>
      </c>
      <c r="G2384">
        <v>35</v>
      </c>
      <c r="H2384">
        <v>86</v>
      </c>
      <c r="I2384">
        <v>234</v>
      </c>
      <c r="J2384">
        <v>14433.38</v>
      </c>
      <c r="K2384">
        <v>12614.19</v>
      </c>
      <c r="L2384">
        <v>10487.65</v>
      </c>
      <c r="M2384">
        <v>3823.5405000000001</v>
      </c>
      <c r="N2384">
        <v>35</v>
      </c>
      <c r="O2384">
        <v>42</v>
      </c>
      <c r="P2384">
        <v>123</v>
      </c>
      <c r="Q2384">
        <v>7413.64</v>
      </c>
      <c r="R2384">
        <v>6190.04</v>
      </c>
      <c r="S2384">
        <v>4214.74</v>
      </c>
      <c r="T2384">
        <v>1992.3664000000001</v>
      </c>
      <c r="U2384">
        <v>35</v>
      </c>
      <c r="V2384">
        <v>44</v>
      </c>
      <c r="W2384">
        <v>111</v>
      </c>
      <c r="X2384">
        <v>7019.74</v>
      </c>
      <c r="Y2384">
        <v>6424.15</v>
      </c>
      <c r="Z2384">
        <v>6272.91</v>
      </c>
      <c r="AA2384">
        <v>1831.1741</v>
      </c>
      <c r="AB2384">
        <v>34</v>
      </c>
      <c r="AC2384">
        <v>34</v>
      </c>
      <c r="AD2384">
        <v>15</v>
      </c>
      <c r="AE2384">
        <v>34</v>
      </c>
      <c r="AF2384">
        <v>34</v>
      </c>
      <c r="AG2384">
        <v>34</v>
      </c>
      <c r="AH2384">
        <v>15</v>
      </c>
      <c r="AI2384">
        <v>34</v>
      </c>
      <c r="AJ2384">
        <v>34</v>
      </c>
      <c r="AK2384">
        <v>34</v>
      </c>
      <c r="AL2384">
        <v>15</v>
      </c>
      <c r="AM2384">
        <v>34</v>
      </c>
    </row>
    <row r="2385" spans="1:39" x14ac:dyDescent="0.15">
      <c r="A2385" t="s">
        <v>37</v>
      </c>
      <c r="B2385">
        <v>30</v>
      </c>
      <c r="C2385">
        <v>2</v>
      </c>
      <c r="D2385">
        <v>2</v>
      </c>
      <c r="E2385" t="s">
        <v>29</v>
      </c>
      <c r="F2385" t="s">
        <v>206</v>
      </c>
      <c r="G2385">
        <v>218</v>
      </c>
      <c r="H2385">
        <v>557</v>
      </c>
      <c r="I2385">
        <v>1580</v>
      </c>
      <c r="J2385">
        <v>92179.38</v>
      </c>
      <c r="K2385">
        <v>78012.42</v>
      </c>
      <c r="L2385">
        <v>64290.01</v>
      </c>
      <c r="M2385">
        <v>24296.693500000001</v>
      </c>
      <c r="N2385">
        <v>218</v>
      </c>
      <c r="O2385">
        <v>241</v>
      </c>
      <c r="P2385">
        <v>754</v>
      </c>
      <c r="Q2385">
        <v>43825.64</v>
      </c>
      <c r="R2385">
        <v>35765.269999999997</v>
      </c>
      <c r="S2385">
        <v>23568.86</v>
      </c>
      <c r="T2385">
        <v>12157.4876</v>
      </c>
      <c r="U2385">
        <v>218</v>
      </c>
      <c r="V2385">
        <v>316</v>
      </c>
      <c r="W2385">
        <v>826</v>
      </c>
      <c r="X2385">
        <v>48353.74</v>
      </c>
      <c r="Y2385">
        <v>42247.15</v>
      </c>
      <c r="Z2385">
        <v>40721.15</v>
      </c>
      <c r="AA2385">
        <v>12139.205900000001</v>
      </c>
      <c r="AB2385">
        <v>208</v>
      </c>
      <c r="AC2385">
        <v>212</v>
      </c>
      <c r="AD2385">
        <v>123</v>
      </c>
      <c r="AE2385">
        <v>214</v>
      </c>
      <c r="AF2385">
        <v>208</v>
      </c>
      <c r="AG2385">
        <v>212</v>
      </c>
      <c r="AH2385">
        <v>123</v>
      </c>
      <c r="AI2385">
        <v>214</v>
      </c>
      <c r="AJ2385">
        <v>208</v>
      </c>
      <c r="AK2385">
        <v>212</v>
      </c>
      <c r="AL2385">
        <v>123</v>
      </c>
      <c r="AM2385">
        <v>214</v>
      </c>
    </row>
    <row r="2386" spans="1:39" x14ac:dyDescent="0.15">
      <c r="A2386" t="s">
        <v>37</v>
      </c>
      <c r="B2386">
        <v>30</v>
      </c>
      <c r="C2386">
        <v>2</v>
      </c>
      <c r="D2386">
        <v>2</v>
      </c>
      <c r="E2386" t="s">
        <v>32</v>
      </c>
      <c r="F2386" t="s">
        <v>206</v>
      </c>
      <c r="G2386">
        <v>58</v>
      </c>
      <c r="H2386">
        <v>151</v>
      </c>
      <c r="I2386">
        <v>435</v>
      </c>
      <c r="J2386">
        <v>26314.76</v>
      </c>
      <c r="K2386">
        <v>21788.46</v>
      </c>
      <c r="L2386">
        <v>18931.939999999999</v>
      </c>
      <c r="M2386">
        <v>6896.5715</v>
      </c>
      <c r="N2386">
        <v>58</v>
      </c>
      <c r="O2386">
        <v>63</v>
      </c>
      <c r="P2386">
        <v>161</v>
      </c>
      <c r="Q2386">
        <v>9461.39</v>
      </c>
      <c r="R2386">
        <v>7791.07</v>
      </c>
      <c r="S2386">
        <v>5816.43</v>
      </c>
      <c r="T2386">
        <v>2668.2959999999998</v>
      </c>
      <c r="U2386">
        <v>58</v>
      </c>
      <c r="V2386">
        <v>88</v>
      </c>
      <c r="W2386">
        <v>274</v>
      </c>
      <c r="X2386">
        <v>16853.37</v>
      </c>
      <c r="Y2386">
        <v>13997.39</v>
      </c>
      <c r="Z2386">
        <v>13115.51</v>
      </c>
      <c r="AA2386">
        <v>4228.2754999999997</v>
      </c>
      <c r="AB2386">
        <v>56</v>
      </c>
      <c r="AC2386">
        <v>58</v>
      </c>
      <c r="AD2386">
        <v>44</v>
      </c>
      <c r="AE2386">
        <v>54</v>
      </c>
      <c r="AF2386">
        <v>56</v>
      </c>
      <c r="AG2386">
        <v>58</v>
      </c>
      <c r="AH2386">
        <v>44</v>
      </c>
      <c r="AI2386">
        <v>54</v>
      </c>
      <c r="AJ2386">
        <v>56</v>
      </c>
      <c r="AK2386">
        <v>58</v>
      </c>
      <c r="AL2386">
        <v>44</v>
      </c>
      <c r="AM2386">
        <v>54</v>
      </c>
    </row>
    <row r="2387" spans="1:39" x14ac:dyDescent="0.15">
      <c r="A2387" t="s">
        <v>37</v>
      </c>
      <c r="B2387">
        <v>70</v>
      </c>
      <c r="C2387">
        <v>1</v>
      </c>
      <c r="D2387">
        <v>0</v>
      </c>
      <c r="E2387" t="s">
        <v>28</v>
      </c>
      <c r="F2387" t="s">
        <v>206</v>
      </c>
      <c r="G2387">
        <v>9550</v>
      </c>
      <c r="H2387">
        <v>10585</v>
      </c>
      <c r="I2387">
        <v>25405</v>
      </c>
      <c r="J2387">
        <v>1543374.94</v>
      </c>
      <c r="K2387">
        <v>1345688.37</v>
      </c>
      <c r="L2387">
        <v>1272107.76</v>
      </c>
      <c r="M2387">
        <v>399196.25750000001</v>
      </c>
      <c r="N2387">
        <v>4098</v>
      </c>
      <c r="O2387">
        <v>4366</v>
      </c>
      <c r="P2387">
        <v>11360</v>
      </c>
      <c r="Q2387">
        <v>702116.79</v>
      </c>
      <c r="R2387">
        <v>577868.99</v>
      </c>
      <c r="S2387">
        <v>529655.53</v>
      </c>
      <c r="T2387">
        <v>189355.2133</v>
      </c>
      <c r="U2387">
        <v>5452</v>
      </c>
      <c r="V2387">
        <v>6219</v>
      </c>
      <c r="W2387">
        <v>14045</v>
      </c>
      <c r="X2387">
        <v>841258.15</v>
      </c>
      <c r="Y2387">
        <v>767819.38</v>
      </c>
      <c r="Z2387">
        <v>742452.23</v>
      </c>
      <c r="AA2387">
        <v>209841.0442</v>
      </c>
      <c r="AB2387">
        <v>9420</v>
      </c>
      <c r="AC2387">
        <v>7201</v>
      </c>
      <c r="AD2387">
        <v>6040</v>
      </c>
      <c r="AE2387">
        <v>5018</v>
      </c>
      <c r="AF2387">
        <v>4066</v>
      </c>
      <c r="AG2387">
        <v>3747</v>
      </c>
      <c r="AH2387">
        <v>3220</v>
      </c>
      <c r="AI2387">
        <v>2516</v>
      </c>
      <c r="AJ2387">
        <v>5354</v>
      </c>
      <c r="AK2387">
        <v>3454</v>
      </c>
      <c r="AL2387">
        <v>2820</v>
      </c>
      <c r="AM2387">
        <v>2502</v>
      </c>
    </row>
    <row r="2388" spans="1:39" x14ac:dyDescent="0.15">
      <c r="A2388" t="s">
        <v>37</v>
      </c>
      <c r="B2388">
        <v>70</v>
      </c>
      <c r="C2388">
        <v>1</v>
      </c>
      <c r="D2388">
        <v>0</v>
      </c>
      <c r="E2388" t="s">
        <v>30</v>
      </c>
      <c r="F2388" t="s">
        <v>206</v>
      </c>
      <c r="G2388">
        <v>10</v>
      </c>
      <c r="H2388">
        <v>10</v>
      </c>
      <c r="I2388">
        <v>22</v>
      </c>
      <c r="J2388">
        <v>1559.96</v>
      </c>
      <c r="K2388">
        <v>1301.81</v>
      </c>
      <c r="L2388">
        <v>1128.9100000000001</v>
      </c>
      <c r="M2388">
        <v>390.48570000000001</v>
      </c>
      <c r="N2388">
        <v>6</v>
      </c>
      <c r="O2388">
        <v>6</v>
      </c>
      <c r="P2388">
        <v>14</v>
      </c>
      <c r="Q2388">
        <v>1034.99</v>
      </c>
      <c r="R2388">
        <v>796.59</v>
      </c>
      <c r="S2388">
        <v>623.69000000000005</v>
      </c>
      <c r="T2388">
        <v>248.2757</v>
      </c>
      <c r="U2388">
        <v>4</v>
      </c>
      <c r="V2388">
        <v>4</v>
      </c>
      <c r="W2388">
        <v>8</v>
      </c>
      <c r="X2388">
        <v>524.97</v>
      </c>
      <c r="Y2388">
        <v>505.22</v>
      </c>
      <c r="Z2388">
        <v>505.22</v>
      </c>
      <c r="AA2388">
        <v>142.21</v>
      </c>
      <c r="AB2388">
        <v>10</v>
      </c>
      <c r="AC2388">
        <v>5</v>
      </c>
      <c r="AD2388">
        <v>3</v>
      </c>
      <c r="AE2388">
        <v>9</v>
      </c>
      <c r="AF2388">
        <v>6</v>
      </c>
      <c r="AG2388">
        <v>4</v>
      </c>
      <c r="AH2388">
        <v>3</v>
      </c>
      <c r="AI2388">
        <v>5</v>
      </c>
      <c r="AJ2388">
        <v>4</v>
      </c>
      <c r="AK2388">
        <v>1</v>
      </c>
      <c r="AL2388">
        <v>0</v>
      </c>
      <c r="AM2388">
        <v>4</v>
      </c>
    </row>
    <row r="2389" spans="1:39" x14ac:dyDescent="0.15">
      <c r="A2389" t="s">
        <v>37</v>
      </c>
      <c r="B2389">
        <v>70</v>
      </c>
      <c r="C2389">
        <v>1</v>
      </c>
      <c r="D2389">
        <v>0</v>
      </c>
      <c r="E2389" t="s">
        <v>29</v>
      </c>
      <c r="F2389" t="s">
        <v>206</v>
      </c>
      <c r="G2389">
        <v>57</v>
      </c>
      <c r="H2389">
        <v>69</v>
      </c>
      <c r="I2389">
        <v>178</v>
      </c>
      <c r="J2389">
        <v>10401.86</v>
      </c>
      <c r="K2389">
        <v>8165.65</v>
      </c>
      <c r="L2389">
        <v>7284.19</v>
      </c>
      <c r="M2389">
        <v>2964.4602</v>
      </c>
      <c r="N2389">
        <v>29</v>
      </c>
      <c r="O2389">
        <v>35</v>
      </c>
      <c r="P2389">
        <v>100</v>
      </c>
      <c r="Q2389">
        <v>5547.59</v>
      </c>
      <c r="R2389">
        <v>4106.7299999999996</v>
      </c>
      <c r="S2389">
        <v>3770.39</v>
      </c>
      <c r="T2389">
        <v>1727.0246999999999</v>
      </c>
      <c r="U2389">
        <v>28</v>
      </c>
      <c r="V2389">
        <v>34</v>
      </c>
      <c r="W2389">
        <v>78</v>
      </c>
      <c r="X2389">
        <v>4854.2700000000004</v>
      </c>
      <c r="Y2389">
        <v>4058.92</v>
      </c>
      <c r="Z2389">
        <v>3513.8</v>
      </c>
      <c r="AA2389">
        <v>1237.4355</v>
      </c>
      <c r="AB2389">
        <v>57</v>
      </c>
      <c r="AC2389">
        <v>45</v>
      </c>
      <c r="AD2389">
        <v>35</v>
      </c>
      <c r="AE2389">
        <v>39</v>
      </c>
      <c r="AF2389">
        <v>29</v>
      </c>
      <c r="AG2389">
        <v>26</v>
      </c>
      <c r="AH2389">
        <v>23</v>
      </c>
      <c r="AI2389">
        <v>22</v>
      </c>
      <c r="AJ2389">
        <v>28</v>
      </c>
      <c r="AK2389">
        <v>19</v>
      </c>
      <c r="AL2389">
        <v>12</v>
      </c>
      <c r="AM2389">
        <v>17</v>
      </c>
    </row>
    <row r="2390" spans="1:39" x14ac:dyDescent="0.15">
      <c r="A2390" t="s">
        <v>37</v>
      </c>
      <c r="B2390">
        <v>70</v>
      </c>
      <c r="C2390">
        <v>1</v>
      </c>
      <c r="D2390">
        <v>0</v>
      </c>
      <c r="E2390" t="s">
        <v>32</v>
      </c>
      <c r="F2390" t="s">
        <v>206</v>
      </c>
      <c r="G2390">
        <v>1222</v>
      </c>
      <c r="H2390">
        <v>1446</v>
      </c>
      <c r="I2390">
        <v>3819</v>
      </c>
      <c r="J2390">
        <v>230761.59</v>
      </c>
      <c r="K2390">
        <v>181208.72</v>
      </c>
      <c r="L2390">
        <v>174850.52</v>
      </c>
      <c r="M2390">
        <v>58368.311099999999</v>
      </c>
      <c r="N2390">
        <v>265</v>
      </c>
      <c r="O2390">
        <v>290</v>
      </c>
      <c r="P2390">
        <v>846</v>
      </c>
      <c r="Q2390">
        <v>51623.7</v>
      </c>
      <c r="R2390">
        <v>38281.49</v>
      </c>
      <c r="S2390">
        <v>34678.9</v>
      </c>
      <c r="T2390">
        <v>13831.4555</v>
      </c>
      <c r="U2390">
        <v>957</v>
      </c>
      <c r="V2390">
        <v>1156</v>
      </c>
      <c r="W2390">
        <v>2973</v>
      </c>
      <c r="X2390">
        <v>179137.89</v>
      </c>
      <c r="Y2390">
        <v>142927.23000000001</v>
      </c>
      <c r="Z2390">
        <v>140171.62</v>
      </c>
      <c r="AA2390">
        <v>44536.855600000003</v>
      </c>
      <c r="AB2390">
        <v>1218</v>
      </c>
      <c r="AC2390">
        <v>850</v>
      </c>
      <c r="AD2390">
        <v>732</v>
      </c>
      <c r="AE2390">
        <v>818</v>
      </c>
      <c r="AF2390">
        <v>263</v>
      </c>
      <c r="AG2390">
        <v>191</v>
      </c>
      <c r="AH2390">
        <v>174</v>
      </c>
      <c r="AI2390">
        <v>237</v>
      </c>
      <c r="AJ2390">
        <v>955</v>
      </c>
      <c r="AK2390">
        <v>659</v>
      </c>
      <c r="AL2390">
        <v>558</v>
      </c>
      <c r="AM2390">
        <v>581</v>
      </c>
    </row>
    <row r="2391" spans="1:39" x14ac:dyDescent="0.15">
      <c r="A2391" t="s">
        <v>37</v>
      </c>
      <c r="B2391">
        <v>70</v>
      </c>
      <c r="C2391">
        <v>1</v>
      </c>
      <c r="D2391">
        <v>1</v>
      </c>
      <c r="E2391" t="s">
        <v>28</v>
      </c>
      <c r="F2391" t="s">
        <v>206</v>
      </c>
      <c r="G2391">
        <v>33187</v>
      </c>
      <c r="H2391">
        <v>39508</v>
      </c>
      <c r="I2391">
        <v>94440</v>
      </c>
      <c r="J2391">
        <v>5352704.55</v>
      </c>
      <c r="K2391">
        <v>4800499.0199999996</v>
      </c>
      <c r="L2391">
        <v>4502607.37</v>
      </c>
      <c r="M2391">
        <v>1464625.0109000001</v>
      </c>
      <c r="N2391">
        <v>15271</v>
      </c>
      <c r="O2391">
        <v>17225</v>
      </c>
      <c r="P2391">
        <v>46233</v>
      </c>
      <c r="Q2391">
        <v>2540874.89</v>
      </c>
      <c r="R2391">
        <v>2215176.8199999998</v>
      </c>
      <c r="S2391">
        <v>2027658.6</v>
      </c>
      <c r="T2391">
        <v>757047.70490000001</v>
      </c>
      <c r="U2391">
        <v>17916</v>
      </c>
      <c r="V2391">
        <v>22283</v>
      </c>
      <c r="W2391">
        <v>48207</v>
      </c>
      <c r="X2391">
        <v>2811829.66</v>
      </c>
      <c r="Y2391">
        <v>2585322.2000000002</v>
      </c>
      <c r="Z2391">
        <v>2474948.77</v>
      </c>
      <c r="AA2391">
        <v>707577.30599999998</v>
      </c>
      <c r="AB2391">
        <v>31794</v>
      </c>
      <c r="AC2391">
        <v>30971</v>
      </c>
      <c r="AD2391">
        <v>19817</v>
      </c>
      <c r="AE2391">
        <v>29044</v>
      </c>
      <c r="AF2391">
        <v>14821</v>
      </c>
      <c r="AG2391">
        <v>14719</v>
      </c>
      <c r="AH2391">
        <v>10330</v>
      </c>
      <c r="AI2391">
        <v>13779</v>
      </c>
      <c r="AJ2391">
        <v>16973</v>
      </c>
      <c r="AK2391">
        <v>16252</v>
      </c>
      <c r="AL2391">
        <v>9487</v>
      </c>
      <c r="AM2391">
        <v>15265</v>
      </c>
    </row>
    <row r="2392" spans="1:39" x14ac:dyDescent="0.15">
      <c r="A2392" t="s">
        <v>37</v>
      </c>
      <c r="B2392">
        <v>70</v>
      </c>
      <c r="C2392">
        <v>1</v>
      </c>
      <c r="D2392">
        <v>1</v>
      </c>
      <c r="E2392" t="s">
        <v>30</v>
      </c>
      <c r="F2392" t="s">
        <v>206</v>
      </c>
      <c r="G2392">
        <v>3336</v>
      </c>
      <c r="H2392">
        <v>4007</v>
      </c>
      <c r="I2392">
        <v>9244</v>
      </c>
      <c r="J2392">
        <v>530393.93000000005</v>
      </c>
      <c r="K2392">
        <v>482290.31</v>
      </c>
      <c r="L2392">
        <v>452158.32</v>
      </c>
      <c r="M2392">
        <v>144002.7059</v>
      </c>
      <c r="N2392">
        <v>1499</v>
      </c>
      <c r="O2392">
        <v>1713</v>
      </c>
      <c r="P2392">
        <v>4380</v>
      </c>
      <c r="Q2392">
        <v>246208.67</v>
      </c>
      <c r="R2392">
        <v>217437.09</v>
      </c>
      <c r="S2392">
        <v>199956.19</v>
      </c>
      <c r="T2392">
        <v>72413.064100000003</v>
      </c>
      <c r="U2392">
        <v>1837</v>
      </c>
      <c r="V2392">
        <v>2294</v>
      </c>
      <c r="W2392">
        <v>4864</v>
      </c>
      <c r="X2392">
        <v>284185.26</v>
      </c>
      <c r="Y2392">
        <v>264853.21999999997</v>
      </c>
      <c r="Z2392">
        <v>252202.13</v>
      </c>
      <c r="AA2392">
        <v>71589.641799999998</v>
      </c>
      <c r="AB2392">
        <v>3128</v>
      </c>
      <c r="AC2392">
        <v>3211</v>
      </c>
      <c r="AD2392">
        <v>1847</v>
      </c>
      <c r="AE2392">
        <v>3202</v>
      </c>
      <c r="AF2392">
        <v>1415</v>
      </c>
      <c r="AG2392">
        <v>1457</v>
      </c>
      <c r="AH2392">
        <v>927</v>
      </c>
      <c r="AI2392">
        <v>1456</v>
      </c>
      <c r="AJ2392">
        <v>1713</v>
      </c>
      <c r="AK2392">
        <v>1754</v>
      </c>
      <c r="AL2392">
        <v>920</v>
      </c>
      <c r="AM2392">
        <v>1746</v>
      </c>
    </row>
    <row r="2393" spans="1:39" x14ac:dyDescent="0.15">
      <c r="A2393" t="s">
        <v>37</v>
      </c>
      <c r="B2393">
        <v>70</v>
      </c>
      <c r="C2393">
        <v>1</v>
      </c>
      <c r="D2393">
        <v>1</v>
      </c>
      <c r="E2393" t="s">
        <v>29</v>
      </c>
      <c r="F2393" t="s">
        <v>206</v>
      </c>
      <c r="G2393">
        <v>40314</v>
      </c>
      <c r="H2393">
        <v>50290</v>
      </c>
      <c r="I2393">
        <v>123098</v>
      </c>
      <c r="J2393">
        <v>6908963.46</v>
      </c>
      <c r="K2393">
        <v>5907881.21</v>
      </c>
      <c r="L2393">
        <v>5516027.9100000001</v>
      </c>
      <c r="M2393">
        <v>1895564.0828</v>
      </c>
      <c r="N2393">
        <v>14722</v>
      </c>
      <c r="O2393">
        <v>17034</v>
      </c>
      <c r="P2393">
        <v>48623</v>
      </c>
      <c r="Q2393">
        <v>2627110.7599999998</v>
      </c>
      <c r="R2393">
        <v>2150874.67</v>
      </c>
      <c r="S2393">
        <v>1964489.27</v>
      </c>
      <c r="T2393">
        <v>797981.73499999999</v>
      </c>
      <c r="U2393">
        <v>25592</v>
      </c>
      <c r="V2393">
        <v>33256</v>
      </c>
      <c r="W2393">
        <v>74475</v>
      </c>
      <c r="X2393">
        <v>4281852.7</v>
      </c>
      <c r="Y2393">
        <v>3757006.54</v>
      </c>
      <c r="Z2393">
        <v>3551538.64</v>
      </c>
      <c r="AA2393">
        <v>1097582.3478000001</v>
      </c>
      <c r="AB2393">
        <v>38787</v>
      </c>
      <c r="AC2393">
        <v>39003</v>
      </c>
      <c r="AD2393">
        <v>25981</v>
      </c>
      <c r="AE2393">
        <v>38641</v>
      </c>
      <c r="AF2393">
        <v>14196</v>
      </c>
      <c r="AG2393">
        <v>14234</v>
      </c>
      <c r="AH2393">
        <v>10584</v>
      </c>
      <c r="AI2393">
        <v>14157</v>
      </c>
      <c r="AJ2393">
        <v>24591</v>
      </c>
      <c r="AK2393">
        <v>24769</v>
      </c>
      <c r="AL2393">
        <v>15397</v>
      </c>
      <c r="AM2393">
        <v>24484</v>
      </c>
    </row>
    <row r="2394" spans="1:39" x14ac:dyDescent="0.15">
      <c r="A2394" t="s">
        <v>37</v>
      </c>
      <c r="B2394">
        <v>70</v>
      </c>
      <c r="C2394">
        <v>1</v>
      </c>
      <c r="D2394">
        <v>1</v>
      </c>
      <c r="E2394" t="s">
        <v>31</v>
      </c>
      <c r="F2394" t="s">
        <v>206</v>
      </c>
      <c r="G2394">
        <v>1</v>
      </c>
      <c r="H2394">
        <v>2</v>
      </c>
      <c r="I2394">
        <v>3</v>
      </c>
      <c r="J2394">
        <v>122.39</v>
      </c>
      <c r="K2394">
        <v>95.89</v>
      </c>
      <c r="L2394">
        <v>27.99</v>
      </c>
      <c r="M2394">
        <v>41.02</v>
      </c>
      <c r="N2394">
        <v>0</v>
      </c>
      <c r="O2394">
        <v>0</v>
      </c>
      <c r="P2394">
        <v>0</v>
      </c>
      <c r="Q2394">
        <v>0</v>
      </c>
      <c r="R2394">
        <v>0</v>
      </c>
      <c r="S2394">
        <v>0</v>
      </c>
      <c r="T2394">
        <v>0</v>
      </c>
      <c r="U2394">
        <v>1</v>
      </c>
      <c r="V2394">
        <v>2</v>
      </c>
      <c r="W2394">
        <v>3</v>
      </c>
      <c r="X2394">
        <v>122.39</v>
      </c>
      <c r="Y2394">
        <v>95.89</v>
      </c>
      <c r="Z2394">
        <v>27.99</v>
      </c>
      <c r="AA2394">
        <v>41.02</v>
      </c>
      <c r="AB2394">
        <v>1</v>
      </c>
      <c r="AC2394">
        <v>1</v>
      </c>
      <c r="AD2394">
        <v>1</v>
      </c>
      <c r="AE2394">
        <v>1</v>
      </c>
      <c r="AF2394">
        <v>0</v>
      </c>
      <c r="AG2394">
        <v>0</v>
      </c>
      <c r="AH2394">
        <v>0</v>
      </c>
      <c r="AI2394">
        <v>0</v>
      </c>
      <c r="AJ2394">
        <v>1</v>
      </c>
      <c r="AK2394">
        <v>1</v>
      </c>
      <c r="AL2394">
        <v>1</v>
      </c>
      <c r="AM2394">
        <v>1</v>
      </c>
    </row>
    <row r="2395" spans="1:39" x14ac:dyDescent="0.15">
      <c r="A2395" t="s">
        <v>37</v>
      </c>
      <c r="B2395">
        <v>70</v>
      </c>
      <c r="C2395">
        <v>1</v>
      </c>
      <c r="D2395">
        <v>1</v>
      </c>
      <c r="E2395" t="s">
        <v>32</v>
      </c>
      <c r="F2395" t="s">
        <v>206</v>
      </c>
      <c r="G2395">
        <v>1208</v>
      </c>
      <c r="H2395">
        <v>1498</v>
      </c>
      <c r="I2395">
        <v>3883</v>
      </c>
      <c r="J2395">
        <v>227804.5</v>
      </c>
      <c r="K2395">
        <v>186418.39</v>
      </c>
      <c r="L2395">
        <v>179932.47</v>
      </c>
      <c r="M2395">
        <v>59111.617700000003</v>
      </c>
      <c r="N2395">
        <v>277</v>
      </c>
      <c r="O2395">
        <v>322</v>
      </c>
      <c r="P2395">
        <v>874</v>
      </c>
      <c r="Q2395">
        <v>51083.93</v>
      </c>
      <c r="R2395">
        <v>41462.400000000001</v>
      </c>
      <c r="S2395">
        <v>37746.480000000003</v>
      </c>
      <c r="T2395">
        <v>14188.253000000001</v>
      </c>
      <c r="U2395">
        <v>931</v>
      </c>
      <c r="V2395">
        <v>1176</v>
      </c>
      <c r="W2395">
        <v>3009</v>
      </c>
      <c r="X2395">
        <v>176720.57</v>
      </c>
      <c r="Y2395">
        <v>144955.99</v>
      </c>
      <c r="Z2395">
        <v>142185.99</v>
      </c>
      <c r="AA2395">
        <v>44923.364699999998</v>
      </c>
      <c r="AB2395">
        <v>1188</v>
      </c>
      <c r="AC2395">
        <v>1094</v>
      </c>
      <c r="AD2395">
        <v>741</v>
      </c>
      <c r="AE2395">
        <v>1070</v>
      </c>
      <c r="AF2395">
        <v>271</v>
      </c>
      <c r="AG2395">
        <v>248</v>
      </c>
      <c r="AH2395">
        <v>184</v>
      </c>
      <c r="AI2395">
        <v>258</v>
      </c>
      <c r="AJ2395">
        <v>917</v>
      </c>
      <c r="AK2395">
        <v>846</v>
      </c>
      <c r="AL2395">
        <v>557</v>
      </c>
      <c r="AM2395">
        <v>812</v>
      </c>
    </row>
    <row r="2396" spans="1:39" x14ac:dyDescent="0.15">
      <c r="A2396" t="s">
        <v>37</v>
      </c>
      <c r="B2396">
        <v>70</v>
      </c>
      <c r="C2396">
        <v>1</v>
      </c>
      <c r="D2396">
        <v>2</v>
      </c>
      <c r="E2396" t="s">
        <v>28</v>
      </c>
      <c r="F2396" t="s">
        <v>206</v>
      </c>
      <c r="G2396">
        <v>11757</v>
      </c>
      <c r="H2396">
        <v>13188</v>
      </c>
      <c r="I2396">
        <v>31411</v>
      </c>
      <c r="J2396">
        <v>1876197.77</v>
      </c>
      <c r="K2396">
        <v>1665832.59</v>
      </c>
      <c r="L2396">
        <v>1580493.09</v>
      </c>
      <c r="M2396">
        <v>486948.72110000002</v>
      </c>
      <c r="N2396">
        <v>4850</v>
      </c>
      <c r="O2396">
        <v>5189</v>
      </c>
      <c r="P2396">
        <v>13739</v>
      </c>
      <c r="Q2396">
        <v>817969.94</v>
      </c>
      <c r="R2396">
        <v>690294.47</v>
      </c>
      <c r="S2396">
        <v>628585.24</v>
      </c>
      <c r="T2396">
        <v>223896.84570000001</v>
      </c>
      <c r="U2396">
        <v>6907</v>
      </c>
      <c r="V2396">
        <v>7999</v>
      </c>
      <c r="W2396">
        <v>17672</v>
      </c>
      <c r="X2396">
        <v>1058227.83</v>
      </c>
      <c r="Y2396">
        <v>975538.12</v>
      </c>
      <c r="Z2396">
        <v>951907.85</v>
      </c>
      <c r="AA2396">
        <v>263051.87540000002</v>
      </c>
      <c r="AB2396">
        <v>11325</v>
      </c>
      <c r="AC2396">
        <v>10010</v>
      </c>
      <c r="AD2396">
        <v>4753</v>
      </c>
      <c r="AE2396">
        <v>9809</v>
      </c>
      <c r="AF2396">
        <v>4689</v>
      </c>
      <c r="AG2396">
        <v>4479</v>
      </c>
      <c r="AH2396">
        <v>2421</v>
      </c>
      <c r="AI2396">
        <v>4380</v>
      </c>
      <c r="AJ2396">
        <v>6636</v>
      </c>
      <c r="AK2396">
        <v>5531</v>
      </c>
      <c r="AL2396">
        <v>2332</v>
      </c>
      <c r="AM2396">
        <v>5429</v>
      </c>
    </row>
    <row r="2397" spans="1:39" x14ac:dyDescent="0.15">
      <c r="A2397" t="s">
        <v>37</v>
      </c>
      <c r="B2397">
        <v>70</v>
      </c>
      <c r="C2397">
        <v>1</v>
      </c>
      <c r="D2397">
        <v>2</v>
      </c>
      <c r="E2397" t="s">
        <v>30</v>
      </c>
      <c r="F2397" t="s">
        <v>206</v>
      </c>
      <c r="G2397">
        <v>1388</v>
      </c>
      <c r="H2397">
        <v>1583</v>
      </c>
      <c r="I2397">
        <v>3695</v>
      </c>
      <c r="J2397">
        <v>223455.31</v>
      </c>
      <c r="K2397">
        <v>198419.82</v>
      </c>
      <c r="L2397">
        <v>188196.67</v>
      </c>
      <c r="M2397">
        <v>57345.523800000003</v>
      </c>
      <c r="N2397">
        <v>530</v>
      </c>
      <c r="O2397">
        <v>564</v>
      </c>
      <c r="P2397">
        <v>1431</v>
      </c>
      <c r="Q2397">
        <v>88090.94</v>
      </c>
      <c r="R2397">
        <v>74578.69</v>
      </c>
      <c r="S2397">
        <v>68105.929999999993</v>
      </c>
      <c r="T2397">
        <v>23642.4391</v>
      </c>
      <c r="U2397">
        <v>858</v>
      </c>
      <c r="V2397">
        <v>1019</v>
      </c>
      <c r="W2397">
        <v>2264</v>
      </c>
      <c r="X2397">
        <v>135364.37</v>
      </c>
      <c r="Y2397">
        <v>123841.13</v>
      </c>
      <c r="Z2397">
        <v>120090.74</v>
      </c>
      <c r="AA2397">
        <v>33703.084699999999</v>
      </c>
      <c r="AB2397">
        <v>1330</v>
      </c>
      <c r="AC2397">
        <v>1214</v>
      </c>
      <c r="AD2397">
        <v>538</v>
      </c>
      <c r="AE2397">
        <v>1351</v>
      </c>
      <c r="AF2397">
        <v>516</v>
      </c>
      <c r="AG2397">
        <v>496</v>
      </c>
      <c r="AH2397">
        <v>257</v>
      </c>
      <c r="AI2397">
        <v>518</v>
      </c>
      <c r="AJ2397">
        <v>814</v>
      </c>
      <c r="AK2397">
        <v>718</v>
      </c>
      <c r="AL2397">
        <v>281</v>
      </c>
      <c r="AM2397">
        <v>833</v>
      </c>
    </row>
    <row r="2398" spans="1:39" x14ac:dyDescent="0.15">
      <c r="A2398" t="s">
        <v>37</v>
      </c>
      <c r="B2398">
        <v>70</v>
      </c>
      <c r="C2398">
        <v>1</v>
      </c>
      <c r="D2398">
        <v>2</v>
      </c>
      <c r="E2398" t="s">
        <v>29</v>
      </c>
      <c r="F2398" t="s">
        <v>206</v>
      </c>
      <c r="G2398">
        <v>4542</v>
      </c>
      <c r="H2398">
        <v>5286</v>
      </c>
      <c r="I2398">
        <v>13178</v>
      </c>
      <c r="J2398">
        <v>778921.05</v>
      </c>
      <c r="K2398">
        <v>659322.56000000006</v>
      </c>
      <c r="L2398">
        <v>628515.13</v>
      </c>
      <c r="M2398">
        <v>204033.16130000001</v>
      </c>
      <c r="N2398">
        <v>1500</v>
      </c>
      <c r="O2398">
        <v>1627</v>
      </c>
      <c r="P2398">
        <v>4594</v>
      </c>
      <c r="Q2398">
        <v>266602.46999999997</v>
      </c>
      <c r="R2398">
        <v>216675.92</v>
      </c>
      <c r="S2398">
        <v>197023.72</v>
      </c>
      <c r="T2398">
        <v>74888.172699999996</v>
      </c>
      <c r="U2398">
        <v>3042</v>
      </c>
      <c r="V2398">
        <v>3659</v>
      </c>
      <c r="W2398">
        <v>8584</v>
      </c>
      <c r="X2398">
        <v>512318.58</v>
      </c>
      <c r="Y2398">
        <v>442646.64</v>
      </c>
      <c r="Z2398">
        <v>431491.41</v>
      </c>
      <c r="AA2398">
        <v>129144.9886</v>
      </c>
      <c r="AB2398">
        <v>4360</v>
      </c>
      <c r="AC2398">
        <v>4186</v>
      </c>
      <c r="AD2398">
        <v>1830</v>
      </c>
      <c r="AE2398">
        <v>4388</v>
      </c>
      <c r="AF2398">
        <v>1450</v>
      </c>
      <c r="AG2398">
        <v>1409</v>
      </c>
      <c r="AH2398">
        <v>756</v>
      </c>
      <c r="AI2398">
        <v>1452</v>
      </c>
      <c r="AJ2398">
        <v>2910</v>
      </c>
      <c r="AK2398">
        <v>2777</v>
      </c>
      <c r="AL2398">
        <v>1074</v>
      </c>
      <c r="AM2398">
        <v>2936</v>
      </c>
    </row>
    <row r="2399" spans="1:39" x14ac:dyDescent="0.15">
      <c r="A2399" t="s">
        <v>37</v>
      </c>
      <c r="B2399">
        <v>70</v>
      </c>
      <c r="C2399">
        <v>1</v>
      </c>
      <c r="D2399">
        <v>2</v>
      </c>
      <c r="E2399" t="s">
        <v>32</v>
      </c>
      <c r="F2399" t="s">
        <v>206</v>
      </c>
      <c r="G2399">
        <v>767</v>
      </c>
      <c r="H2399">
        <v>905</v>
      </c>
      <c r="I2399">
        <v>2389</v>
      </c>
      <c r="J2399">
        <v>146613.66</v>
      </c>
      <c r="K2399">
        <v>116736.23</v>
      </c>
      <c r="L2399">
        <v>112742.98</v>
      </c>
      <c r="M2399">
        <v>36753.642599999999</v>
      </c>
      <c r="N2399">
        <v>188</v>
      </c>
      <c r="O2399">
        <v>201</v>
      </c>
      <c r="P2399">
        <v>583</v>
      </c>
      <c r="Q2399">
        <v>36928.800000000003</v>
      </c>
      <c r="R2399">
        <v>28126.13</v>
      </c>
      <c r="S2399">
        <v>25606.74</v>
      </c>
      <c r="T2399">
        <v>9273.5607999999993</v>
      </c>
      <c r="U2399">
        <v>579</v>
      </c>
      <c r="V2399">
        <v>704</v>
      </c>
      <c r="W2399">
        <v>1806</v>
      </c>
      <c r="X2399">
        <v>109684.86</v>
      </c>
      <c r="Y2399">
        <v>88610.1</v>
      </c>
      <c r="Z2399">
        <v>87136.24</v>
      </c>
      <c r="AA2399">
        <v>27480.0818</v>
      </c>
      <c r="AB2399">
        <v>743</v>
      </c>
      <c r="AC2399">
        <v>630</v>
      </c>
      <c r="AD2399">
        <v>294</v>
      </c>
      <c r="AE2399">
        <v>669</v>
      </c>
      <c r="AF2399">
        <v>185</v>
      </c>
      <c r="AG2399">
        <v>148</v>
      </c>
      <c r="AH2399">
        <v>80</v>
      </c>
      <c r="AI2399">
        <v>181</v>
      </c>
      <c r="AJ2399">
        <v>558</v>
      </c>
      <c r="AK2399">
        <v>482</v>
      </c>
      <c r="AL2399">
        <v>214</v>
      </c>
      <c r="AM2399">
        <v>488</v>
      </c>
    </row>
    <row r="2400" spans="1:39" x14ac:dyDescent="0.15">
      <c r="A2400" t="s">
        <v>37</v>
      </c>
      <c r="B2400">
        <v>70</v>
      </c>
      <c r="C2400">
        <v>2</v>
      </c>
      <c r="D2400">
        <v>0</v>
      </c>
      <c r="E2400" t="s">
        <v>28</v>
      </c>
      <c r="F2400" t="s">
        <v>206</v>
      </c>
      <c r="G2400">
        <v>145</v>
      </c>
      <c r="H2400">
        <v>312</v>
      </c>
      <c r="I2400">
        <v>540</v>
      </c>
      <c r="J2400">
        <v>27906.06</v>
      </c>
      <c r="K2400">
        <v>23031.94</v>
      </c>
      <c r="L2400">
        <v>20004.689999999999</v>
      </c>
      <c r="M2400">
        <v>8344.8237000000008</v>
      </c>
      <c r="N2400">
        <v>145</v>
      </c>
      <c r="O2400">
        <v>150</v>
      </c>
      <c r="P2400">
        <v>297</v>
      </c>
      <c r="Q2400">
        <v>14911.41</v>
      </c>
      <c r="R2400">
        <v>11629.75</v>
      </c>
      <c r="S2400">
        <v>8749.5</v>
      </c>
      <c r="T2400">
        <v>4731.2029000000002</v>
      </c>
      <c r="U2400">
        <v>145</v>
      </c>
      <c r="V2400">
        <v>162</v>
      </c>
      <c r="W2400">
        <v>243</v>
      </c>
      <c r="X2400">
        <v>12994.65</v>
      </c>
      <c r="Y2400">
        <v>11402.19</v>
      </c>
      <c r="Z2400">
        <v>11255.19</v>
      </c>
      <c r="AA2400">
        <v>3613.6208000000001</v>
      </c>
      <c r="AB2400">
        <v>142</v>
      </c>
      <c r="AC2400">
        <v>142</v>
      </c>
      <c r="AD2400">
        <v>125</v>
      </c>
      <c r="AE2400">
        <v>108</v>
      </c>
      <c r="AF2400">
        <v>142</v>
      </c>
      <c r="AG2400">
        <v>142</v>
      </c>
      <c r="AH2400">
        <v>125</v>
      </c>
      <c r="AI2400">
        <v>108</v>
      </c>
      <c r="AJ2400">
        <v>142</v>
      </c>
      <c r="AK2400">
        <v>142</v>
      </c>
      <c r="AL2400">
        <v>125</v>
      </c>
      <c r="AM2400">
        <v>108</v>
      </c>
    </row>
    <row r="2401" spans="1:39" x14ac:dyDescent="0.15">
      <c r="A2401" t="s">
        <v>37</v>
      </c>
      <c r="B2401">
        <v>70</v>
      </c>
      <c r="C2401">
        <v>2</v>
      </c>
      <c r="D2401">
        <v>0</v>
      </c>
      <c r="E2401" t="s">
        <v>30</v>
      </c>
      <c r="F2401" t="s">
        <v>206</v>
      </c>
      <c r="G2401">
        <v>1</v>
      </c>
      <c r="H2401">
        <v>2</v>
      </c>
      <c r="I2401">
        <v>3</v>
      </c>
      <c r="J2401">
        <v>179.97</v>
      </c>
      <c r="K2401">
        <v>179.97</v>
      </c>
      <c r="L2401">
        <v>179.97</v>
      </c>
      <c r="M2401">
        <v>64.05</v>
      </c>
      <c r="N2401">
        <v>1</v>
      </c>
      <c r="O2401">
        <v>1</v>
      </c>
      <c r="P2401">
        <v>1</v>
      </c>
      <c r="Q2401">
        <v>39.99</v>
      </c>
      <c r="R2401">
        <v>39.99</v>
      </c>
      <c r="S2401">
        <v>39.99</v>
      </c>
      <c r="T2401">
        <v>21.53</v>
      </c>
      <c r="U2401">
        <v>1</v>
      </c>
      <c r="V2401">
        <v>1</v>
      </c>
      <c r="W2401">
        <v>2</v>
      </c>
      <c r="X2401">
        <v>139.97999999999999</v>
      </c>
      <c r="Y2401">
        <v>139.97999999999999</v>
      </c>
      <c r="Z2401">
        <v>139.97999999999999</v>
      </c>
      <c r="AA2401">
        <v>42.52</v>
      </c>
      <c r="AB2401">
        <v>1</v>
      </c>
      <c r="AC2401">
        <v>1</v>
      </c>
      <c r="AD2401">
        <v>1</v>
      </c>
      <c r="AE2401">
        <v>0</v>
      </c>
      <c r="AF2401">
        <v>1</v>
      </c>
      <c r="AG2401">
        <v>1</v>
      </c>
      <c r="AH2401">
        <v>1</v>
      </c>
      <c r="AI2401">
        <v>0</v>
      </c>
      <c r="AJ2401">
        <v>1</v>
      </c>
      <c r="AK2401">
        <v>1</v>
      </c>
      <c r="AL2401">
        <v>1</v>
      </c>
      <c r="AM2401">
        <v>0</v>
      </c>
    </row>
    <row r="2402" spans="1:39" x14ac:dyDescent="0.15">
      <c r="A2402" t="s">
        <v>37</v>
      </c>
      <c r="B2402">
        <v>70</v>
      </c>
      <c r="C2402">
        <v>2</v>
      </c>
      <c r="D2402">
        <v>0</v>
      </c>
      <c r="E2402" t="s">
        <v>32</v>
      </c>
      <c r="F2402" t="s">
        <v>206</v>
      </c>
      <c r="G2402">
        <v>36</v>
      </c>
      <c r="H2402">
        <v>77</v>
      </c>
      <c r="I2402">
        <v>134</v>
      </c>
      <c r="J2402">
        <v>7636.89</v>
      </c>
      <c r="K2402">
        <v>5953.33</v>
      </c>
      <c r="L2402">
        <v>5252.61</v>
      </c>
      <c r="M2402">
        <v>2164.3924999999999</v>
      </c>
      <c r="N2402">
        <v>36</v>
      </c>
      <c r="O2402">
        <v>37</v>
      </c>
      <c r="P2402">
        <v>64</v>
      </c>
      <c r="Q2402">
        <v>3366.65</v>
      </c>
      <c r="R2402">
        <v>2540.66</v>
      </c>
      <c r="S2402">
        <v>1839.94</v>
      </c>
      <c r="T2402">
        <v>1012.069</v>
      </c>
      <c r="U2402">
        <v>36</v>
      </c>
      <c r="V2402">
        <v>40</v>
      </c>
      <c r="W2402">
        <v>70</v>
      </c>
      <c r="X2402">
        <v>4270.24</v>
      </c>
      <c r="Y2402">
        <v>3412.67</v>
      </c>
      <c r="Z2402">
        <v>3412.67</v>
      </c>
      <c r="AA2402">
        <v>1152.3235</v>
      </c>
      <c r="AB2402">
        <v>36</v>
      </c>
      <c r="AC2402">
        <v>34</v>
      </c>
      <c r="AD2402">
        <v>30</v>
      </c>
      <c r="AE2402">
        <v>25</v>
      </c>
      <c r="AF2402">
        <v>36</v>
      </c>
      <c r="AG2402">
        <v>34</v>
      </c>
      <c r="AH2402">
        <v>30</v>
      </c>
      <c r="AI2402">
        <v>25</v>
      </c>
      <c r="AJ2402">
        <v>36</v>
      </c>
      <c r="AK2402">
        <v>34</v>
      </c>
      <c r="AL2402">
        <v>30</v>
      </c>
      <c r="AM2402">
        <v>25</v>
      </c>
    </row>
    <row r="2403" spans="1:39" x14ac:dyDescent="0.15">
      <c r="A2403" t="s">
        <v>37</v>
      </c>
      <c r="B2403">
        <v>70</v>
      </c>
      <c r="C2403">
        <v>2</v>
      </c>
      <c r="D2403">
        <v>1</v>
      </c>
      <c r="E2403" t="s">
        <v>28</v>
      </c>
      <c r="F2403" t="s">
        <v>206</v>
      </c>
      <c r="G2403">
        <v>1204</v>
      </c>
      <c r="H2403">
        <v>2626</v>
      </c>
      <c r="I2403">
        <v>4565</v>
      </c>
      <c r="J2403">
        <v>226324.69</v>
      </c>
      <c r="K2403">
        <v>194791.93</v>
      </c>
      <c r="L2403">
        <v>169074.9</v>
      </c>
      <c r="M2403">
        <v>70405.787899999996</v>
      </c>
      <c r="N2403">
        <v>1204</v>
      </c>
      <c r="O2403">
        <v>1283</v>
      </c>
      <c r="P2403">
        <v>2534</v>
      </c>
      <c r="Q2403">
        <v>119922.82</v>
      </c>
      <c r="R2403">
        <v>97500.1</v>
      </c>
      <c r="S2403">
        <v>75534.399999999994</v>
      </c>
      <c r="T2403">
        <v>40808.0674</v>
      </c>
      <c r="U2403">
        <v>1204</v>
      </c>
      <c r="V2403">
        <v>1343</v>
      </c>
      <c r="W2403">
        <v>2031</v>
      </c>
      <c r="X2403">
        <v>106401.87</v>
      </c>
      <c r="Y2403">
        <v>97291.83</v>
      </c>
      <c r="Z2403">
        <v>93540.5</v>
      </c>
      <c r="AA2403">
        <v>29597.720499999999</v>
      </c>
      <c r="AB2403">
        <v>1156</v>
      </c>
      <c r="AC2403">
        <v>1187</v>
      </c>
      <c r="AD2403">
        <v>892</v>
      </c>
      <c r="AE2403">
        <v>1138</v>
      </c>
      <c r="AF2403">
        <v>1156</v>
      </c>
      <c r="AG2403">
        <v>1187</v>
      </c>
      <c r="AH2403">
        <v>892</v>
      </c>
      <c r="AI2403">
        <v>1138</v>
      </c>
      <c r="AJ2403">
        <v>1156</v>
      </c>
      <c r="AK2403">
        <v>1187</v>
      </c>
      <c r="AL2403">
        <v>892</v>
      </c>
      <c r="AM2403">
        <v>1138</v>
      </c>
    </row>
    <row r="2404" spans="1:39" x14ac:dyDescent="0.15">
      <c r="A2404" t="s">
        <v>37</v>
      </c>
      <c r="B2404">
        <v>70</v>
      </c>
      <c r="C2404">
        <v>2</v>
      </c>
      <c r="D2404">
        <v>1</v>
      </c>
      <c r="E2404" t="s">
        <v>30</v>
      </c>
      <c r="F2404" t="s">
        <v>206</v>
      </c>
      <c r="G2404">
        <v>129</v>
      </c>
      <c r="H2404">
        <v>292</v>
      </c>
      <c r="I2404">
        <v>518</v>
      </c>
      <c r="J2404">
        <v>25769.759999999998</v>
      </c>
      <c r="K2404">
        <v>21939.47</v>
      </c>
      <c r="L2404">
        <v>18781.099999999999</v>
      </c>
      <c r="M2404">
        <v>8380.8021000000008</v>
      </c>
      <c r="N2404">
        <v>129</v>
      </c>
      <c r="O2404">
        <v>141</v>
      </c>
      <c r="P2404">
        <v>293</v>
      </c>
      <c r="Q2404">
        <v>14097.9</v>
      </c>
      <c r="R2404">
        <v>11204.03</v>
      </c>
      <c r="S2404">
        <v>8373.98</v>
      </c>
      <c r="T2404">
        <v>5128.4753000000001</v>
      </c>
      <c r="U2404">
        <v>129</v>
      </c>
      <c r="V2404">
        <v>151</v>
      </c>
      <c r="W2404">
        <v>225</v>
      </c>
      <c r="X2404">
        <v>11671.86</v>
      </c>
      <c r="Y2404">
        <v>10735.44</v>
      </c>
      <c r="Z2404">
        <v>10407.120000000001</v>
      </c>
      <c r="AA2404">
        <v>3252.3267999999998</v>
      </c>
      <c r="AB2404">
        <v>118</v>
      </c>
      <c r="AC2404">
        <v>129</v>
      </c>
      <c r="AD2404">
        <v>90</v>
      </c>
      <c r="AE2404">
        <v>127</v>
      </c>
      <c r="AF2404">
        <v>118</v>
      </c>
      <c r="AG2404">
        <v>129</v>
      </c>
      <c r="AH2404">
        <v>90</v>
      </c>
      <c r="AI2404">
        <v>127</v>
      </c>
      <c r="AJ2404">
        <v>118</v>
      </c>
      <c r="AK2404">
        <v>129</v>
      </c>
      <c r="AL2404">
        <v>90</v>
      </c>
      <c r="AM2404">
        <v>127</v>
      </c>
    </row>
    <row r="2405" spans="1:39" x14ac:dyDescent="0.15">
      <c r="A2405" t="s">
        <v>37</v>
      </c>
      <c r="B2405">
        <v>70</v>
      </c>
      <c r="C2405">
        <v>2</v>
      </c>
      <c r="D2405">
        <v>1</v>
      </c>
      <c r="E2405" t="s">
        <v>29</v>
      </c>
      <c r="F2405" t="s">
        <v>206</v>
      </c>
      <c r="G2405">
        <v>2274</v>
      </c>
      <c r="H2405">
        <v>5147</v>
      </c>
      <c r="I2405">
        <v>9188</v>
      </c>
      <c r="J2405">
        <v>453544.46</v>
      </c>
      <c r="K2405">
        <v>366406.9</v>
      </c>
      <c r="L2405">
        <v>311987.99</v>
      </c>
      <c r="M2405">
        <v>142105.67310000001</v>
      </c>
      <c r="N2405">
        <v>2274</v>
      </c>
      <c r="O2405">
        <v>2484</v>
      </c>
      <c r="P2405">
        <v>4985</v>
      </c>
      <c r="Q2405">
        <v>235148.52</v>
      </c>
      <c r="R2405">
        <v>178764.47</v>
      </c>
      <c r="S2405">
        <v>137433.1</v>
      </c>
      <c r="T2405">
        <v>80891.751600000003</v>
      </c>
      <c r="U2405">
        <v>2274</v>
      </c>
      <c r="V2405">
        <v>2663</v>
      </c>
      <c r="W2405">
        <v>4203</v>
      </c>
      <c r="X2405">
        <v>218395.94</v>
      </c>
      <c r="Y2405">
        <v>187642.43</v>
      </c>
      <c r="Z2405">
        <v>174554.89</v>
      </c>
      <c r="AA2405">
        <v>61213.921499999997</v>
      </c>
      <c r="AB2405">
        <v>2178</v>
      </c>
      <c r="AC2405">
        <v>2252</v>
      </c>
      <c r="AD2405">
        <v>1789</v>
      </c>
      <c r="AE2405">
        <v>2214</v>
      </c>
      <c r="AF2405">
        <v>2178</v>
      </c>
      <c r="AG2405">
        <v>2252</v>
      </c>
      <c r="AH2405">
        <v>1789</v>
      </c>
      <c r="AI2405">
        <v>2214</v>
      </c>
      <c r="AJ2405">
        <v>2178</v>
      </c>
      <c r="AK2405">
        <v>2252</v>
      </c>
      <c r="AL2405">
        <v>1789</v>
      </c>
      <c r="AM2405">
        <v>2214</v>
      </c>
    </row>
    <row r="2406" spans="1:39" x14ac:dyDescent="0.15">
      <c r="A2406" t="s">
        <v>37</v>
      </c>
      <c r="B2406">
        <v>70</v>
      </c>
      <c r="C2406">
        <v>2</v>
      </c>
      <c r="D2406">
        <v>1</v>
      </c>
      <c r="E2406" t="s">
        <v>32</v>
      </c>
      <c r="F2406" t="s">
        <v>206</v>
      </c>
      <c r="G2406">
        <v>63</v>
      </c>
      <c r="H2406">
        <v>143</v>
      </c>
      <c r="I2406">
        <v>261</v>
      </c>
      <c r="J2406">
        <v>13425.64</v>
      </c>
      <c r="K2406">
        <v>10730.05</v>
      </c>
      <c r="L2406">
        <v>9364.1200000000008</v>
      </c>
      <c r="M2406">
        <v>4262.4413999999997</v>
      </c>
      <c r="N2406">
        <v>63</v>
      </c>
      <c r="O2406">
        <v>67</v>
      </c>
      <c r="P2406">
        <v>121</v>
      </c>
      <c r="Q2406">
        <v>5511.08</v>
      </c>
      <c r="R2406">
        <v>4251.01</v>
      </c>
      <c r="S2406">
        <v>3140.42</v>
      </c>
      <c r="T2406">
        <v>2000.6487</v>
      </c>
      <c r="U2406">
        <v>63</v>
      </c>
      <c r="V2406">
        <v>76</v>
      </c>
      <c r="W2406">
        <v>140</v>
      </c>
      <c r="X2406">
        <v>7914.56</v>
      </c>
      <c r="Y2406">
        <v>6479.04</v>
      </c>
      <c r="Z2406">
        <v>6223.7</v>
      </c>
      <c r="AA2406">
        <v>2261.7927</v>
      </c>
      <c r="AB2406">
        <v>62</v>
      </c>
      <c r="AC2406">
        <v>61</v>
      </c>
      <c r="AD2406">
        <v>50</v>
      </c>
      <c r="AE2406">
        <v>55</v>
      </c>
      <c r="AF2406">
        <v>62</v>
      </c>
      <c r="AG2406">
        <v>61</v>
      </c>
      <c r="AH2406">
        <v>50</v>
      </c>
      <c r="AI2406">
        <v>55</v>
      </c>
      <c r="AJ2406">
        <v>62</v>
      </c>
      <c r="AK2406">
        <v>61</v>
      </c>
      <c r="AL2406">
        <v>50</v>
      </c>
      <c r="AM2406">
        <v>55</v>
      </c>
    </row>
    <row r="2407" spans="1:39" x14ac:dyDescent="0.15">
      <c r="A2407" t="s">
        <v>37</v>
      </c>
      <c r="B2407">
        <v>70</v>
      </c>
      <c r="C2407">
        <v>2</v>
      </c>
      <c r="D2407">
        <v>2</v>
      </c>
      <c r="E2407" t="s">
        <v>28</v>
      </c>
      <c r="F2407" t="s">
        <v>206</v>
      </c>
      <c r="G2407">
        <v>230</v>
      </c>
      <c r="H2407">
        <v>499</v>
      </c>
      <c r="I2407">
        <v>782</v>
      </c>
      <c r="J2407">
        <v>42895.42</v>
      </c>
      <c r="K2407">
        <v>36619.1</v>
      </c>
      <c r="L2407">
        <v>29576.91</v>
      </c>
      <c r="M2407">
        <v>12095.8243</v>
      </c>
      <c r="N2407">
        <v>230</v>
      </c>
      <c r="O2407">
        <v>242</v>
      </c>
      <c r="P2407">
        <v>403</v>
      </c>
      <c r="Q2407">
        <v>21422.11</v>
      </c>
      <c r="R2407">
        <v>17514.98</v>
      </c>
      <c r="S2407">
        <v>11501.4</v>
      </c>
      <c r="T2407">
        <v>6441.9924000000001</v>
      </c>
      <c r="U2407">
        <v>230</v>
      </c>
      <c r="V2407">
        <v>257</v>
      </c>
      <c r="W2407">
        <v>379</v>
      </c>
      <c r="X2407">
        <v>21473.31</v>
      </c>
      <c r="Y2407">
        <v>19104.12</v>
      </c>
      <c r="Z2407">
        <v>18075.509999999998</v>
      </c>
      <c r="AA2407">
        <v>5653.8319000000001</v>
      </c>
      <c r="AB2407">
        <v>221</v>
      </c>
      <c r="AC2407">
        <v>223</v>
      </c>
      <c r="AD2407">
        <v>139</v>
      </c>
      <c r="AE2407">
        <v>211</v>
      </c>
      <c r="AF2407">
        <v>221</v>
      </c>
      <c r="AG2407">
        <v>223</v>
      </c>
      <c r="AH2407">
        <v>139</v>
      </c>
      <c r="AI2407">
        <v>211</v>
      </c>
      <c r="AJ2407">
        <v>221</v>
      </c>
      <c r="AK2407">
        <v>223</v>
      </c>
      <c r="AL2407">
        <v>139</v>
      </c>
      <c r="AM2407">
        <v>211</v>
      </c>
    </row>
    <row r="2408" spans="1:39" x14ac:dyDescent="0.15">
      <c r="A2408" t="s">
        <v>37</v>
      </c>
      <c r="B2408">
        <v>70</v>
      </c>
      <c r="C2408">
        <v>2</v>
      </c>
      <c r="D2408">
        <v>2</v>
      </c>
      <c r="E2408" t="s">
        <v>30</v>
      </c>
      <c r="F2408" t="s">
        <v>206</v>
      </c>
      <c r="G2408">
        <v>24</v>
      </c>
      <c r="H2408">
        <v>55</v>
      </c>
      <c r="I2408">
        <v>77</v>
      </c>
      <c r="J2408">
        <v>4269.68</v>
      </c>
      <c r="K2408">
        <v>3758.04</v>
      </c>
      <c r="L2408">
        <v>3091.29</v>
      </c>
      <c r="M2408">
        <v>1201.0852</v>
      </c>
      <c r="N2408">
        <v>24</v>
      </c>
      <c r="O2408">
        <v>24</v>
      </c>
      <c r="P2408">
        <v>38</v>
      </c>
      <c r="Q2408">
        <v>1983.78</v>
      </c>
      <c r="R2408">
        <v>1671.51</v>
      </c>
      <c r="S2408">
        <v>1196.75</v>
      </c>
      <c r="T2408">
        <v>634.15170000000001</v>
      </c>
      <c r="U2408">
        <v>24</v>
      </c>
      <c r="V2408">
        <v>31</v>
      </c>
      <c r="W2408">
        <v>39</v>
      </c>
      <c r="X2408">
        <v>2285.9</v>
      </c>
      <c r="Y2408">
        <v>2086.5300000000002</v>
      </c>
      <c r="Z2408">
        <v>1894.54</v>
      </c>
      <c r="AA2408">
        <v>566.93349999999998</v>
      </c>
      <c r="AB2408">
        <v>24</v>
      </c>
      <c r="AC2408">
        <v>24</v>
      </c>
      <c r="AD2408">
        <v>13</v>
      </c>
      <c r="AE2408">
        <v>23</v>
      </c>
      <c r="AF2408">
        <v>24</v>
      </c>
      <c r="AG2408">
        <v>24</v>
      </c>
      <c r="AH2408">
        <v>13</v>
      </c>
      <c r="AI2408">
        <v>23</v>
      </c>
      <c r="AJ2408">
        <v>24</v>
      </c>
      <c r="AK2408">
        <v>24</v>
      </c>
      <c r="AL2408">
        <v>13</v>
      </c>
      <c r="AM2408">
        <v>23</v>
      </c>
    </row>
    <row r="2409" spans="1:39" x14ac:dyDescent="0.15">
      <c r="A2409" t="s">
        <v>37</v>
      </c>
      <c r="B2409">
        <v>70</v>
      </c>
      <c r="C2409">
        <v>2</v>
      </c>
      <c r="D2409">
        <v>2</v>
      </c>
      <c r="E2409" t="s">
        <v>29</v>
      </c>
      <c r="F2409" t="s">
        <v>206</v>
      </c>
      <c r="G2409">
        <v>121</v>
      </c>
      <c r="H2409">
        <v>266</v>
      </c>
      <c r="I2409">
        <v>437</v>
      </c>
      <c r="J2409">
        <v>24290.799999999999</v>
      </c>
      <c r="K2409">
        <v>19543.64</v>
      </c>
      <c r="L2409">
        <v>15871.37</v>
      </c>
      <c r="M2409">
        <v>6834.0165999999999</v>
      </c>
      <c r="N2409">
        <v>121</v>
      </c>
      <c r="O2409">
        <v>128</v>
      </c>
      <c r="P2409">
        <v>236</v>
      </c>
      <c r="Q2409">
        <v>12896.97</v>
      </c>
      <c r="R2409">
        <v>9835.52</v>
      </c>
      <c r="S2409">
        <v>6453.33</v>
      </c>
      <c r="T2409">
        <v>3824.2701999999999</v>
      </c>
      <c r="U2409">
        <v>121</v>
      </c>
      <c r="V2409">
        <v>138</v>
      </c>
      <c r="W2409">
        <v>201</v>
      </c>
      <c r="X2409">
        <v>11393.83</v>
      </c>
      <c r="Y2409">
        <v>9708.1200000000008</v>
      </c>
      <c r="Z2409">
        <v>9418.0400000000009</v>
      </c>
      <c r="AA2409">
        <v>3009.7464</v>
      </c>
      <c r="AB2409">
        <v>121</v>
      </c>
      <c r="AC2409">
        <v>117</v>
      </c>
      <c r="AD2409">
        <v>78</v>
      </c>
      <c r="AE2409">
        <v>119</v>
      </c>
      <c r="AF2409">
        <v>121</v>
      </c>
      <c r="AG2409">
        <v>117</v>
      </c>
      <c r="AH2409">
        <v>78</v>
      </c>
      <c r="AI2409">
        <v>119</v>
      </c>
      <c r="AJ2409">
        <v>121</v>
      </c>
      <c r="AK2409">
        <v>117</v>
      </c>
      <c r="AL2409">
        <v>78</v>
      </c>
      <c r="AM2409">
        <v>119</v>
      </c>
    </row>
    <row r="2410" spans="1:39" x14ac:dyDescent="0.15">
      <c r="A2410" t="s">
        <v>37</v>
      </c>
      <c r="B2410">
        <v>70</v>
      </c>
      <c r="C2410">
        <v>2</v>
      </c>
      <c r="D2410">
        <v>2</v>
      </c>
      <c r="E2410" t="s">
        <v>32</v>
      </c>
      <c r="F2410" t="s">
        <v>206</v>
      </c>
      <c r="G2410">
        <v>26</v>
      </c>
      <c r="H2410">
        <v>56</v>
      </c>
      <c r="I2410">
        <v>95</v>
      </c>
      <c r="J2410">
        <v>4990.6899999999996</v>
      </c>
      <c r="K2410">
        <v>3900.04</v>
      </c>
      <c r="L2410">
        <v>3529.49</v>
      </c>
      <c r="M2410">
        <v>1348.9828</v>
      </c>
      <c r="N2410">
        <v>26</v>
      </c>
      <c r="O2410">
        <v>26</v>
      </c>
      <c r="P2410">
        <v>41</v>
      </c>
      <c r="Q2410">
        <v>1914.84</v>
      </c>
      <c r="R2410">
        <v>1527.78</v>
      </c>
      <c r="S2410">
        <v>1213.3</v>
      </c>
      <c r="T2410">
        <v>544.31280000000004</v>
      </c>
      <c r="U2410">
        <v>26</v>
      </c>
      <c r="V2410">
        <v>30</v>
      </c>
      <c r="W2410">
        <v>54</v>
      </c>
      <c r="X2410">
        <v>3075.85</v>
      </c>
      <c r="Y2410">
        <v>2372.2600000000002</v>
      </c>
      <c r="Z2410">
        <v>2316.19</v>
      </c>
      <c r="AA2410">
        <v>804.67</v>
      </c>
      <c r="AB2410">
        <v>23</v>
      </c>
      <c r="AC2410">
        <v>25</v>
      </c>
      <c r="AD2410">
        <v>17</v>
      </c>
      <c r="AE2410">
        <v>24</v>
      </c>
      <c r="AF2410">
        <v>23</v>
      </c>
      <c r="AG2410">
        <v>25</v>
      </c>
      <c r="AH2410">
        <v>17</v>
      </c>
      <c r="AI2410">
        <v>24</v>
      </c>
      <c r="AJ2410">
        <v>23</v>
      </c>
      <c r="AK2410">
        <v>25</v>
      </c>
      <c r="AL2410">
        <v>17</v>
      </c>
      <c r="AM2410">
        <v>24</v>
      </c>
    </row>
    <row r="2411" spans="1:39" x14ac:dyDescent="0.15">
      <c r="A2411" t="s">
        <v>37</v>
      </c>
      <c r="B2411">
        <v>100</v>
      </c>
      <c r="C2411">
        <v>1</v>
      </c>
      <c r="D2411">
        <v>0</v>
      </c>
      <c r="E2411" t="s">
        <v>28</v>
      </c>
      <c r="F2411" t="s">
        <v>206</v>
      </c>
      <c r="G2411">
        <v>9820</v>
      </c>
      <c r="H2411">
        <v>9955</v>
      </c>
      <c r="I2411">
        <v>12590</v>
      </c>
      <c r="J2411">
        <v>625541.85</v>
      </c>
      <c r="K2411">
        <v>532182.65</v>
      </c>
      <c r="L2411">
        <v>505923.66</v>
      </c>
      <c r="M2411">
        <v>186078.85190000001</v>
      </c>
      <c r="N2411">
        <v>3615</v>
      </c>
      <c r="O2411">
        <v>3657</v>
      </c>
      <c r="P2411">
        <v>4955</v>
      </c>
      <c r="Q2411">
        <v>248862.38</v>
      </c>
      <c r="R2411">
        <v>201961.8</v>
      </c>
      <c r="S2411">
        <v>186563.94</v>
      </c>
      <c r="T2411">
        <v>76489.402300000002</v>
      </c>
      <c r="U2411">
        <v>6205</v>
      </c>
      <c r="V2411">
        <v>6298</v>
      </c>
      <c r="W2411">
        <v>7635</v>
      </c>
      <c r="X2411">
        <v>376679.47</v>
      </c>
      <c r="Y2411">
        <v>330220.84999999998</v>
      </c>
      <c r="Z2411">
        <v>319359.71999999997</v>
      </c>
      <c r="AA2411">
        <v>109589.44960000001</v>
      </c>
      <c r="AB2411">
        <v>9695</v>
      </c>
      <c r="AC2411">
        <v>6924</v>
      </c>
      <c r="AD2411">
        <v>5672</v>
      </c>
      <c r="AE2411">
        <v>4455</v>
      </c>
      <c r="AF2411">
        <v>3584</v>
      </c>
      <c r="AG2411">
        <v>3306</v>
      </c>
      <c r="AH2411">
        <v>2822</v>
      </c>
      <c r="AI2411">
        <v>2103</v>
      </c>
      <c r="AJ2411">
        <v>6111</v>
      </c>
      <c r="AK2411">
        <v>3618</v>
      </c>
      <c r="AL2411">
        <v>2850</v>
      </c>
      <c r="AM2411">
        <v>2352</v>
      </c>
    </row>
    <row r="2412" spans="1:39" x14ac:dyDescent="0.15">
      <c r="A2412" t="s">
        <v>37</v>
      </c>
      <c r="B2412">
        <v>100</v>
      </c>
      <c r="C2412">
        <v>1</v>
      </c>
      <c r="D2412">
        <v>0</v>
      </c>
      <c r="E2412" t="s">
        <v>30</v>
      </c>
      <c r="F2412" t="s">
        <v>206</v>
      </c>
      <c r="G2412">
        <v>12</v>
      </c>
      <c r="H2412">
        <v>12</v>
      </c>
      <c r="I2412">
        <v>15</v>
      </c>
      <c r="J2412">
        <v>716.93</v>
      </c>
      <c r="K2412">
        <v>556.27</v>
      </c>
      <c r="L2412">
        <v>541.87</v>
      </c>
      <c r="M2412">
        <v>199.21</v>
      </c>
      <c r="N2412">
        <v>2</v>
      </c>
      <c r="O2412">
        <v>2</v>
      </c>
      <c r="P2412">
        <v>2</v>
      </c>
      <c r="Q2412">
        <v>168</v>
      </c>
      <c r="R2412">
        <v>117.6</v>
      </c>
      <c r="S2412">
        <v>117.6</v>
      </c>
      <c r="T2412">
        <v>35.69</v>
      </c>
      <c r="U2412">
        <v>10</v>
      </c>
      <c r="V2412">
        <v>10</v>
      </c>
      <c r="W2412">
        <v>13</v>
      </c>
      <c r="X2412">
        <v>548.92999999999995</v>
      </c>
      <c r="Y2412">
        <v>438.67</v>
      </c>
      <c r="Z2412">
        <v>424.27</v>
      </c>
      <c r="AA2412">
        <v>163.52000000000001</v>
      </c>
      <c r="AB2412">
        <v>12</v>
      </c>
      <c r="AC2412">
        <v>8</v>
      </c>
      <c r="AD2412">
        <v>5</v>
      </c>
      <c r="AE2412">
        <v>8</v>
      </c>
      <c r="AF2412">
        <v>2</v>
      </c>
      <c r="AG2412">
        <v>2</v>
      </c>
      <c r="AH2412">
        <v>2</v>
      </c>
      <c r="AI2412">
        <v>2</v>
      </c>
      <c r="AJ2412">
        <v>10</v>
      </c>
      <c r="AK2412">
        <v>6</v>
      </c>
      <c r="AL2412">
        <v>3</v>
      </c>
      <c r="AM2412">
        <v>6</v>
      </c>
    </row>
    <row r="2413" spans="1:39" x14ac:dyDescent="0.15">
      <c r="A2413" t="s">
        <v>37</v>
      </c>
      <c r="B2413">
        <v>100</v>
      </c>
      <c r="C2413">
        <v>1</v>
      </c>
      <c r="D2413">
        <v>0</v>
      </c>
      <c r="E2413" t="s">
        <v>29</v>
      </c>
      <c r="F2413" t="s">
        <v>206</v>
      </c>
      <c r="G2413">
        <v>46</v>
      </c>
      <c r="H2413">
        <v>47</v>
      </c>
      <c r="I2413">
        <v>62</v>
      </c>
      <c r="J2413">
        <v>3070.64</v>
      </c>
      <c r="K2413">
        <v>2373.0100000000002</v>
      </c>
      <c r="L2413">
        <v>2338.5100000000002</v>
      </c>
      <c r="M2413">
        <v>1074.0170000000001</v>
      </c>
      <c r="N2413">
        <v>23</v>
      </c>
      <c r="O2413">
        <v>23</v>
      </c>
      <c r="P2413">
        <v>33</v>
      </c>
      <c r="Q2413">
        <v>1547.76</v>
      </c>
      <c r="R2413">
        <v>1140.5999999999999</v>
      </c>
      <c r="S2413">
        <v>1140.5999999999999</v>
      </c>
      <c r="T2413">
        <v>619.96119999999996</v>
      </c>
      <c r="U2413">
        <v>23</v>
      </c>
      <c r="V2413">
        <v>24</v>
      </c>
      <c r="W2413">
        <v>29</v>
      </c>
      <c r="X2413">
        <v>1522.88</v>
      </c>
      <c r="Y2413">
        <v>1232.4100000000001</v>
      </c>
      <c r="Z2413">
        <v>1197.9100000000001</v>
      </c>
      <c r="AA2413">
        <v>454.05579999999998</v>
      </c>
      <c r="AB2413">
        <v>45</v>
      </c>
      <c r="AC2413">
        <v>36</v>
      </c>
      <c r="AD2413">
        <v>29</v>
      </c>
      <c r="AE2413">
        <v>30</v>
      </c>
      <c r="AF2413">
        <v>23</v>
      </c>
      <c r="AG2413">
        <v>23</v>
      </c>
      <c r="AH2413">
        <v>22</v>
      </c>
      <c r="AI2413">
        <v>17</v>
      </c>
      <c r="AJ2413">
        <v>22</v>
      </c>
      <c r="AK2413">
        <v>13</v>
      </c>
      <c r="AL2413">
        <v>7</v>
      </c>
      <c r="AM2413">
        <v>13</v>
      </c>
    </row>
    <row r="2414" spans="1:39" x14ac:dyDescent="0.15">
      <c r="A2414" t="s">
        <v>37</v>
      </c>
      <c r="B2414">
        <v>100</v>
      </c>
      <c r="C2414">
        <v>1</v>
      </c>
      <c r="D2414">
        <v>0</v>
      </c>
      <c r="E2414" t="s">
        <v>32</v>
      </c>
      <c r="F2414" t="s">
        <v>206</v>
      </c>
      <c r="G2414">
        <v>567</v>
      </c>
      <c r="H2414">
        <v>578</v>
      </c>
      <c r="I2414">
        <v>825</v>
      </c>
      <c r="J2414">
        <v>43892.99</v>
      </c>
      <c r="K2414">
        <v>33266.089999999997</v>
      </c>
      <c r="L2414">
        <v>32602.1</v>
      </c>
      <c r="M2414">
        <v>12384.591399999999</v>
      </c>
      <c r="N2414">
        <v>147</v>
      </c>
      <c r="O2414">
        <v>148</v>
      </c>
      <c r="P2414">
        <v>223</v>
      </c>
      <c r="Q2414">
        <v>12340.42</v>
      </c>
      <c r="R2414">
        <v>8896.84</v>
      </c>
      <c r="S2414">
        <v>8691.64</v>
      </c>
      <c r="T2414">
        <v>3426.8525</v>
      </c>
      <c r="U2414">
        <v>420</v>
      </c>
      <c r="V2414">
        <v>430</v>
      </c>
      <c r="W2414">
        <v>602</v>
      </c>
      <c r="X2414">
        <v>31552.57</v>
      </c>
      <c r="Y2414">
        <v>24369.25</v>
      </c>
      <c r="Z2414">
        <v>23910.46</v>
      </c>
      <c r="AA2414">
        <v>8957.7389000000003</v>
      </c>
      <c r="AB2414">
        <v>567</v>
      </c>
      <c r="AC2414">
        <v>371</v>
      </c>
      <c r="AD2414">
        <v>331</v>
      </c>
      <c r="AE2414">
        <v>373</v>
      </c>
      <c r="AF2414">
        <v>147</v>
      </c>
      <c r="AG2414">
        <v>100</v>
      </c>
      <c r="AH2414">
        <v>93</v>
      </c>
      <c r="AI2414">
        <v>131</v>
      </c>
      <c r="AJ2414">
        <v>420</v>
      </c>
      <c r="AK2414">
        <v>271</v>
      </c>
      <c r="AL2414">
        <v>238</v>
      </c>
      <c r="AM2414">
        <v>242</v>
      </c>
    </row>
    <row r="2415" spans="1:39" x14ac:dyDescent="0.15">
      <c r="A2415" t="s">
        <v>37</v>
      </c>
      <c r="B2415">
        <v>100</v>
      </c>
      <c r="C2415">
        <v>1</v>
      </c>
      <c r="D2415">
        <v>1</v>
      </c>
      <c r="E2415" t="s">
        <v>28</v>
      </c>
      <c r="F2415" t="s">
        <v>206</v>
      </c>
      <c r="G2415">
        <v>25441</v>
      </c>
      <c r="H2415">
        <v>26220</v>
      </c>
      <c r="I2415">
        <v>36015</v>
      </c>
      <c r="J2415">
        <v>1648850.9</v>
      </c>
      <c r="K2415">
        <v>1417019.87</v>
      </c>
      <c r="L2415">
        <v>1323796.3899999999</v>
      </c>
      <c r="M2415">
        <v>534295.00450000004</v>
      </c>
      <c r="N2415">
        <v>11001</v>
      </c>
      <c r="O2415">
        <v>11290</v>
      </c>
      <c r="P2415">
        <v>17676</v>
      </c>
      <c r="Q2415">
        <v>758090.06</v>
      </c>
      <c r="R2415">
        <v>611300.93999999994</v>
      </c>
      <c r="S2415">
        <v>568881.4</v>
      </c>
      <c r="T2415">
        <v>280877.5307</v>
      </c>
      <c r="U2415">
        <v>14440</v>
      </c>
      <c r="V2415">
        <v>14930</v>
      </c>
      <c r="W2415">
        <v>18339</v>
      </c>
      <c r="X2415">
        <v>890760.84</v>
      </c>
      <c r="Y2415">
        <v>805718.93</v>
      </c>
      <c r="Z2415">
        <v>754914.99</v>
      </c>
      <c r="AA2415">
        <v>253417.47380000001</v>
      </c>
      <c r="AB2415">
        <v>24343</v>
      </c>
      <c r="AC2415">
        <v>23434</v>
      </c>
      <c r="AD2415">
        <v>15352</v>
      </c>
      <c r="AE2415">
        <v>21886</v>
      </c>
      <c r="AF2415">
        <v>10638</v>
      </c>
      <c r="AG2415">
        <v>10635</v>
      </c>
      <c r="AH2415">
        <v>7986</v>
      </c>
      <c r="AI2415">
        <v>9830</v>
      </c>
      <c r="AJ2415">
        <v>13705</v>
      </c>
      <c r="AK2415">
        <v>12799</v>
      </c>
      <c r="AL2415">
        <v>7366</v>
      </c>
      <c r="AM2415">
        <v>12056</v>
      </c>
    </row>
    <row r="2416" spans="1:39" x14ac:dyDescent="0.15">
      <c r="A2416" t="s">
        <v>37</v>
      </c>
      <c r="B2416">
        <v>100</v>
      </c>
      <c r="C2416">
        <v>1</v>
      </c>
      <c r="D2416">
        <v>1</v>
      </c>
      <c r="E2416" t="s">
        <v>30</v>
      </c>
      <c r="F2416" t="s">
        <v>206</v>
      </c>
      <c r="G2416">
        <v>2424</v>
      </c>
      <c r="H2416">
        <v>2502</v>
      </c>
      <c r="I2416">
        <v>3333</v>
      </c>
      <c r="J2416">
        <v>155333.04</v>
      </c>
      <c r="K2416">
        <v>136342.13</v>
      </c>
      <c r="L2416">
        <v>125389.44</v>
      </c>
      <c r="M2416">
        <v>48999.585099999997</v>
      </c>
      <c r="N2416">
        <v>1000</v>
      </c>
      <c r="O2416">
        <v>1035</v>
      </c>
      <c r="P2416">
        <v>1529</v>
      </c>
      <c r="Q2416">
        <v>66586.509999999995</v>
      </c>
      <c r="R2416">
        <v>55281.03</v>
      </c>
      <c r="S2416">
        <v>50076.87</v>
      </c>
      <c r="T2416">
        <v>24002.622899999998</v>
      </c>
      <c r="U2416">
        <v>1424</v>
      </c>
      <c r="V2416">
        <v>1467</v>
      </c>
      <c r="W2416">
        <v>1804</v>
      </c>
      <c r="X2416">
        <v>88746.53</v>
      </c>
      <c r="Y2416">
        <v>81061.100000000006</v>
      </c>
      <c r="Z2416">
        <v>75312.570000000007</v>
      </c>
      <c r="AA2416">
        <v>24996.962200000002</v>
      </c>
      <c r="AB2416">
        <v>2286</v>
      </c>
      <c r="AC2416">
        <v>2302</v>
      </c>
      <c r="AD2416">
        <v>1293</v>
      </c>
      <c r="AE2416">
        <v>2347</v>
      </c>
      <c r="AF2416">
        <v>942</v>
      </c>
      <c r="AG2416">
        <v>976</v>
      </c>
      <c r="AH2416">
        <v>654</v>
      </c>
      <c r="AI2416">
        <v>974</v>
      </c>
      <c r="AJ2416">
        <v>1344</v>
      </c>
      <c r="AK2416">
        <v>1326</v>
      </c>
      <c r="AL2416">
        <v>639</v>
      </c>
      <c r="AM2416">
        <v>1373</v>
      </c>
    </row>
    <row r="2417" spans="1:39" x14ac:dyDescent="0.15">
      <c r="A2417" t="s">
        <v>37</v>
      </c>
      <c r="B2417">
        <v>100</v>
      </c>
      <c r="C2417">
        <v>1</v>
      </c>
      <c r="D2417">
        <v>1</v>
      </c>
      <c r="E2417" t="s">
        <v>29</v>
      </c>
      <c r="F2417" t="s">
        <v>206</v>
      </c>
      <c r="G2417">
        <v>28111</v>
      </c>
      <c r="H2417">
        <v>29179</v>
      </c>
      <c r="I2417">
        <v>40329</v>
      </c>
      <c r="J2417">
        <v>1888916.34</v>
      </c>
      <c r="K2417">
        <v>1564838.41</v>
      </c>
      <c r="L2417">
        <v>1420824.73</v>
      </c>
      <c r="M2417">
        <v>603232.14370000002</v>
      </c>
      <c r="N2417">
        <v>9888</v>
      </c>
      <c r="O2417">
        <v>10239</v>
      </c>
      <c r="P2417">
        <v>16575</v>
      </c>
      <c r="Q2417">
        <v>717819.31</v>
      </c>
      <c r="R2417">
        <v>550754.44999999995</v>
      </c>
      <c r="S2417">
        <v>505128.06</v>
      </c>
      <c r="T2417">
        <v>265610.04100000003</v>
      </c>
      <c r="U2417">
        <v>18223</v>
      </c>
      <c r="V2417">
        <v>18940</v>
      </c>
      <c r="W2417">
        <v>23754</v>
      </c>
      <c r="X2417">
        <v>1171097.03</v>
      </c>
      <c r="Y2417">
        <v>1014083.96</v>
      </c>
      <c r="Z2417">
        <v>915696.67</v>
      </c>
      <c r="AA2417">
        <v>337622.10269999999</v>
      </c>
      <c r="AB2417">
        <v>27032</v>
      </c>
      <c r="AC2417">
        <v>27118</v>
      </c>
      <c r="AD2417">
        <v>18153</v>
      </c>
      <c r="AE2417">
        <v>27016</v>
      </c>
      <c r="AF2417">
        <v>9474</v>
      </c>
      <c r="AG2417">
        <v>9618</v>
      </c>
      <c r="AH2417">
        <v>7504</v>
      </c>
      <c r="AI2417">
        <v>9529</v>
      </c>
      <c r="AJ2417">
        <v>17558</v>
      </c>
      <c r="AK2417">
        <v>17500</v>
      </c>
      <c r="AL2417">
        <v>10649</v>
      </c>
      <c r="AM2417">
        <v>17487</v>
      </c>
    </row>
    <row r="2418" spans="1:39" x14ac:dyDescent="0.15">
      <c r="A2418" t="s">
        <v>37</v>
      </c>
      <c r="B2418">
        <v>100</v>
      </c>
      <c r="C2418">
        <v>1</v>
      </c>
      <c r="D2418">
        <v>1</v>
      </c>
      <c r="E2418" t="s">
        <v>32</v>
      </c>
      <c r="F2418" t="s">
        <v>206</v>
      </c>
      <c r="G2418">
        <v>403</v>
      </c>
      <c r="H2418">
        <v>422</v>
      </c>
      <c r="I2418">
        <v>628</v>
      </c>
      <c r="J2418">
        <v>31556.28</v>
      </c>
      <c r="K2418">
        <v>24283.16</v>
      </c>
      <c r="L2418">
        <v>23613.72</v>
      </c>
      <c r="M2418">
        <v>9466.5560000000005</v>
      </c>
      <c r="N2418">
        <v>115</v>
      </c>
      <c r="O2418">
        <v>117</v>
      </c>
      <c r="P2418">
        <v>177</v>
      </c>
      <c r="Q2418">
        <v>8673.08</v>
      </c>
      <c r="R2418">
        <v>6726.07</v>
      </c>
      <c r="S2418">
        <v>6418.83</v>
      </c>
      <c r="T2418">
        <v>2869.8924999999999</v>
      </c>
      <c r="U2418">
        <v>288</v>
      </c>
      <c r="V2418">
        <v>305</v>
      </c>
      <c r="W2418">
        <v>451</v>
      </c>
      <c r="X2418">
        <v>22883.200000000001</v>
      </c>
      <c r="Y2418">
        <v>17557.09</v>
      </c>
      <c r="Z2418">
        <v>17194.89</v>
      </c>
      <c r="AA2418">
        <v>6596.6634999999997</v>
      </c>
      <c r="AB2418">
        <v>394</v>
      </c>
      <c r="AC2418">
        <v>363</v>
      </c>
      <c r="AD2418">
        <v>257</v>
      </c>
      <c r="AE2418">
        <v>356</v>
      </c>
      <c r="AF2418">
        <v>114</v>
      </c>
      <c r="AG2418">
        <v>106</v>
      </c>
      <c r="AH2418">
        <v>83</v>
      </c>
      <c r="AI2418">
        <v>104</v>
      </c>
      <c r="AJ2418">
        <v>280</v>
      </c>
      <c r="AK2418">
        <v>257</v>
      </c>
      <c r="AL2418">
        <v>174</v>
      </c>
      <c r="AM2418">
        <v>252</v>
      </c>
    </row>
    <row r="2419" spans="1:39" x14ac:dyDescent="0.15">
      <c r="A2419" t="s">
        <v>37</v>
      </c>
      <c r="B2419">
        <v>100</v>
      </c>
      <c r="C2419">
        <v>1</v>
      </c>
      <c r="D2419">
        <v>2</v>
      </c>
      <c r="E2419" t="s">
        <v>28</v>
      </c>
      <c r="F2419" t="s">
        <v>206</v>
      </c>
      <c r="G2419">
        <v>11245</v>
      </c>
      <c r="H2419">
        <v>11417</v>
      </c>
      <c r="I2419">
        <v>14828</v>
      </c>
      <c r="J2419">
        <v>723757.51</v>
      </c>
      <c r="K2419">
        <v>621386.81000000006</v>
      </c>
      <c r="L2419">
        <v>594467.06000000006</v>
      </c>
      <c r="M2419">
        <v>215241.90299999999</v>
      </c>
      <c r="N2419">
        <v>4029</v>
      </c>
      <c r="O2419">
        <v>4093</v>
      </c>
      <c r="P2419">
        <v>5807</v>
      </c>
      <c r="Q2419">
        <v>284211.95</v>
      </c>
      <c r="R2419">
        <v>227907.96</v>
      </c>
      <c r="S2419">
        <v>209741.64</v>
      </c>
      <c r="T2419">
        <v>89193.069499999998</v>
      </c>
      <c r="U2419">
        <v>7216</v>
      </c>
      <c r="V2419">
        <v>7324</v>
      </c>
      <c r="W2419">
        <v>9021</v>
      </c>
      <c r="X2419">
        <v>439545.56</v>
      </c>
      <c r="Y2419">
        <v>393478.85</v>
      </c>
      <c r="Z2419">
        <v>384725.42</v>
      </c>
      <c r="AA2419">
        <v>126048.83349999999</v>
      </c>
      <c r="AB2419">
        <v>10848</v>
      </c>
      <c r="AC2419">
        <v>9204</v>
      </c>
      <c r="AD2419">
        <v>4310</v>
      </c>
      <c r="AE2419">
        <v>9019</v>
      </c>
      <c r="AF2419">
        <v>3880</v>
      </c>
      <c r="AG2419">
        <v>3742</v>
      </c>
      <c r="AH2419">
        <v>2100</v>
      </c>
      <c r="AI2419">
        <v>3598</v>
      </c>
      <c r="AJ2419">
        <v>6968</v>
      </c>
      <c r="AK2419">
        <v>5462</v>
      </c>
      <c r="AL2419">
        <v>2210</v>
      </c>
      <c r="AM2419">
        <v>5421</v>
      </c>
    </row>
    <row r="2420" spans="1:39" x14ac:dyDescent="0.15">
      <c r="A2420" t="s">
        <v>37</v>
      </c>
      <c r="B2420">
        <v>100</v>
      </c>
      <c r="C2420">
        <v>1</v>
      </c>
      <c r="D2420">
        <v>2</v>
      </c>
      <c r="E2420" t="s">
        <v>30</v>
      </c>
      <c r="F2420" t="s">
        <v>206</v>
      </c>
      <c r="G2420">
        <v>1338</v>
      </c>
      <c r="H2420">
        <v>1364</v>
      </c>
      <c r="I2420">
        <v>1710</v>
      </c>
      <c r="J2420">
        <v>85686.92</v>
      </c>
      <c r="K2420">
        <v>73370.559999999998</v>
      </c>
      <c r="L2420">
        <v>70494.759999999995</v>
      </c>
      <c r="M2420">
        <v>25149.917700000002</v>
      </c>
      <c r="N2420">
        <v>444</v>
      </c>
      <c r="O2420">
        <v>451</v>
      </c>
      <c r="P2420">
        <v>618</v>
      </c>
      <c r="Q2420">
        <v>31330.28</v>
      </c>
      <c r="R2420">
        <v>25111.79</v>
      </c>
      <c r="S2420">
        <v>23379.88</v>
      </c>
      <c r="T2420">
        <v>9512.4969999999994</v>
      </c>
      <c r="U2420">
        <v>894</v>
      </c>
      <c r="V2420">
        <v>913</v>
      </c>
      <c r="W2420">
        <v>1092</v>
      </c>
      <c r="X2420">
        <v>54356.639999999999</v>
      </c>
      <c r="Y2420">
        <v>48258.77</v>
      </c>
      <c r="Z2420">
        <v>47114.879999999997</v>
      </c>
      <c r="AA2420">
        <v>15637.420700000001</v>
      </c>
      <c r="AB2420">
        <v>1258</v>
      </c>
      <c r="AC2420">
        <v>1153</v>
      </c>
      <c r="AD2420">
        <v>498</v>
      </c>
      <c r="AE2420">
        <v>1300</v>
      </c>
      <c r="AF2420">
        <v>419</v>
      </c>
      <c r="AG2420">
        <v>419</v>
      </c>
      <c r="AH2420">
        <v>241</v>
      </c>
      <c r="AI2420">
        <v>434</v>
      </c>
      <c r="AJ2420">
        <v>839</v>
      </c>
      <c r="AK2420">
        <v>734</v>
      </c>
      <c r="AL2420">
        <v>257</v>
      </c>
      <c r="AM2420">
        <v>866</v>
      </c>
    </row>
    <row r="2421" spans="1:39" x14ac:dyDescent="0.15">
      <c r="A2421" t="s">
        <v>37</v>
      </c>
      <c r="B2421">
        <v>100</v>
      </c>
      <c r="C2421">
        <v>1</v>
      </c>
      <c r="D2421">
        <v>2</v>
      </c>
      <c r="E2421" t="s">
        <v>29</v>
      </c>
      <c r="F2421" t="s">
        <v>206</v>
      </c>
      <c r="G2421">
        <v>3533</v>
      </c>
      <c r="H2421">
        <v>3605</v>
      </c>
      <c r="I2421">
        <v>4829</v>
      </c>
      <c r="J2421">
        <v>239849.37</v>
      </c>
      <c r="K2421">
        <v>196636.72</v>
      </c>
      <c r="L2421">
        <v>189245.34</v>
      </c>
      <c r="M2421">
        <v>70773.367700000003</v>
      </c>
      <c r="N2421">
        <v>1063</v>
      </c>
      <c r="O2421">
        <v>1083</v>
      </c>
      <c r="P2421">
        <v>1618</v>
      </c>
      <c r="Q2421">
        <v>78022.87</v>
      </c>
      <c r="R2421">
        <v>60052.51</v>
      </c>
      <c r="S2421">
        <v>54520.53</v>
      </c>
      <c r="T2421">
        <v>25198.058499999999</v>
      </c>
      <c r="U2421">
        <v>2470</v>
      </c>
      <c r="V2421">
        <v>2522</v>
      </c>
      <c r="W2421">
        <v>3211</v>
      </c>
      <c r="X2421">
        <v>161826.5</v>
      </c>
      <c r="Y2421">
        <v>136584.21</v>
      </c>
      <c r="Z2421">
        <v>134724.81</v>
      </c>
      <c r="AA2421">
        <v>45575.309200000003</v>
      </c>
      <c r="AB2421">
        <v>3409</v>
      </c>
      <c r="AC2421">
        <v>3212</v>
      </c>
      <c r="AD2421">
        <v>1426</v>
      </c>
      <c r="AE2421">
        <v>3416</v>
      </c>
      <c r="AF2421">
        <v>1031</v>
      </c>
      <c r="AG2421">
        <v>991</v>
      </c>
      <c r="AH2421">
        <v>598</v>
      </c>
      <c r="AI2421">
        <v>1033</v>
      </c>
      <c r="AJ2421">
        <v>2378</v>
      </c>
      <c r="AK2421">
        <v>2221</v>
      </c>
      <c r="AL2421">
        <v>828</v>
      </c>
      <c r="AM2421">
        <v>2383</v>
      </c>
    </row>
    <row r="2422" spans="1:39" x14ac:dyDescent="0.15">
      <c r="A2422" t="s">
        <v>37</v>
      </c>
      <c r="B2422">
        <v>100</v>
      </c>
      <c r="C2422">
        <v>1</v>
      </c>
      <c r="D2422">
        <v>2</v>
      </c>
      <c r="E2422" t="s">
        <v>32</v>
      </c>
      <c r="F2422" t="s">
        <v>206</v>
      </c>
      <c r="G2422">
        <v>339</v>
      </c>
      <c r="H2422">
        <v>346</v>
      </c>
      <c r="I2422">
        <v>483</v>
      </c>
      <c r="J2422">
        <v>26722.28</v>
      </c>
      <c r="K2422">
        <v>20248.09</v>
      </c>
      <c r="L2422">
        <v>19681.169999999998</v>
      </c>
      <c r="M2422">
        <v>7235.3031000000001</v>
      </c>
      <c r="N2422">
        <v>107</v>
      </c>
      <c r="O2422">
        <v>109</v>
      </c>
      <c r="P2422">
        <v>157</v>
      </c>
      <c r="Q2422">
        <v>9049.6</v>
      </c>
      <c r="R2422">
        <v>6593.87</v>
      </c>
      <c r="S2422">
        <v>6053.94</v>
      </c>
      <c r="T2422">
        <v>2375.1844999999998</v>
      </c>
      <c r="U2422">
        <v>232</v>
      </c>
      <c r="V2422">
        <v>237</v>
      </c>
      <c r="W2422">
        <v>326</v>
      </c>
      <c r="X2422">
        <v>17672.68</v>
      </c>
      <c r="Y2422">
        <v>13654.22</v>
      </c>
      <c r="Z2422">
        <v>13627.23</v>
      </c>
      <c r="AA2422">
        <v>4860.1185999999998</v>
      </c>
      <c r="AB2422">
        <v>330</v>
      </c>
      <c r="AC2422">
        <v>249</v>
      </c>
      <c r="AD2422">
        <v>132</v>
      </c>
      <c r="AE2422">
        <v>290</v>
      </c>
      <c r="AF2422">
        <v>105</v>
      </c>
      <c r="AG2422">
        <v>76</v>
      </c>
      <c r="AH2422">
        <v>46</v>
      </c>
      <c r="AI2422">
        <v>104</v>
      </c>
      <c r="AJ2422">
        <v>225</v>
      </c>
      <c r="AK2422">
        <v>173</v>
      </c>
      <c r="AL2422">
        <v>86</v>
      </c>
      <c r="AM2422">
        <v>186</v>
      </c>
    </row>
    <row r="2423" spans="1:39" x14ac:dyDescent="0.15">
      <c r="A2423" t="s">
        <v>37</v>
      </c>
      <c r="B2423">
        <v>100</v>
      </c>
      <c r="C2423">
        <v>2</v>
      </c>
      <c r="D2423">
        <v>0</v>
      </c>
      <c r="E2423" t="s">
        <v>28</v>
      </c>
      <c r="F2423" t="s">
        <v>206</v>
      </c>
      <c r="G2423">
        <v>13</v>
      </c>
      <c r="H2423">
        <v>27</v>
      </c>
      <c r="I2423">
        <v>30</v>
      </c>
      <c r="J2423">
        <v>990.8</v>
      </c>
      <c r="K2423">
        <v>849.53</v>
      </c>
      <c r="L2423">
        <v>675.25</v>
      </c>
      <c r="M2423">
        <v>403.19049999999999</v>
      </c>
      <c r="N2423">
        <v>13</v>
      </c>
      <c r="O2423">
        <v>14</v>
      </c>
      <c r="P2423">
        <v>16</v>
      </c>
      <c r="Q2423">
        <v>546.88</v>
      </c>
      <c r="R2423">
        <v>473.05</v>
      </c>
      <c r="S2423">
        <v>298.77</v>
      </c>
      <c r="T2423">
        <v>238.91050000000001</v>
      </c>
      <c r="U2423">
        <v>13</v>
      </c>
      <c r="V2423">
        <v>13</v>
      </c>
      <c r="W2423">
        <v>14</v>
      </c>
      <c r="X2423">
        <v>443.92</v>
      </c>
      <c r="Y2423">
        <v>376.48</v>
      </c>
      <c r="Z2423">
        <v>376.48</v>
      </c>
      <c r="AA2423">
        <v>164.28</v>
      </c>
      <c r="AB2423">
        <v>13</v>
      </c>
      <c r="AC2423">
        <v>13</v>
      </c>
      <c r="AD2423">
        <v>13</v>
      </c>
      <c r="AE2423">
        <v>8</v>
      </c>
      <c r="AF2423">
        <v>13</v>
      </c>
      <c r="AG2423">
        <v>13</v>
      </c>
      <c r="AH2423">
        <v>13</v>
      </c>
      <c r="AI2423">
        <v>8</v>
      </c>
      <c r="AJ2423">
        <v>13</v>
      </c>
      <c r="AK2423">
        <v>13</v>
      </c>
      <c r="AL2423">
        <v>13</v>
      </c>
      <c r="AM2423">
        <v>8</v>
      </c>
    </row>
    <row r="2424" spans="1:39" x14ac:dyDescent="0.15">
      <c r="A2424" t="s">
        <v>37</v>
      </c>
      <c r="B2424">
        <v>100</v>
      </c>
      <c r="C2424">
        <v>2</v>
      </c>
      <c r="D2424">
        <v>0</v>
      </c>
      <c r="E2424" t="s">
        <v>32</v>
      </c>
      <c r="F2424" t="s">
        <v>206</v>
      </c>
      <c r="G2424">
        <v>2</v>
      </c>
      <c r="H2424">
        <v>4</v>
      </c>
      <c r="I2424">
        <v>6</v>
      </c>
      <c r="J2424">
        <v>217.96</v>
      </c>
      <c r="K2424">
        <v>140.63999999999999</v>
      </c>
      <c r="L2424">
        <v>140.63999999999999</v>
      </c>
      <c r="M2424">
        <v>78.186000000000007</v>
      </c>
      <c r="N2424">
        <v>2</v>
      </c>
      <c r="O2424">
        <v>2</v>
      </c>
      <c r="P2424">
        <v>4</v>
      </c>
      <c r="Q2424">
        <v>122.98</v>
      </c>
      <c r="R2424">
        <v>77.48</v>
      </c>
      <c r="S2424">
        <v>77.48</v>
      </c>
      <c r="T2424">
        <v>43.356000000000002</v>
      </c>
      <c r="U2424">
        <v>2</v>
      </c>
      <c r="V2424">
        <v>2</v>
      </c>
      <c r="W2424">
        <v>2</v>
      </c>
      <c r="X2424">
        <v>94.98</v>
      </c>
      <c r="Y2424">
        <v>63.16</v>
      </c>
      <c r="Z2424">
        <v>63.16</v>
      </c>
      <c r="AA2424">
        <v>34.83</v>
      </c>
      <c r="AB2424">
        <v>2</v>
      </c>
      <c r="AC2424">
        <v>2</v>
      </c>
      <c r="AD2424">
        <v>1</v>
      </c>
      <c r="AE2424">
        <v>2</v>
      </c>
      <c r="AF2424">
        <v>2</v>
      </c>
      <c r="AG2424">
        <v>2</v>
      </c>
      <c r="AH2424">
        <v>1</v>
      </c>
      <c r="AI2424">
        <v>2</v>
      </c>
      <c r="AJ2424">
        <v>2</v>
      </c>
      <c r="AK2424">
        <v>2</v>
      </c>
      <c r="AL2424">
        <v>1</v>
      </c>
      <c r="AM2424">
        <v>2</v>
      </c>
    </row>
    <row r="2425" spans="1:39" x14ac:dyDescent="0.15">
      <c r="A2425" t="s">
        <v>37</v>
      </c>
      <c r="B2425">
        <v>100</v>
      </c>
      <c r="C2425">
        <v>2</v>
      </c>
      <c r="D2425">
        <v>1</v>
      </c>
      <c r="E2425" t="s">
        <v>28</v>
      </c>
      <c r="F2425" t="s">
        <v>206</v>
      </c>
      <c r="G2425">
        <v>121</v>
      </c>
      <c r="H2425">
        <v>247</v>
      </c>
      <c r="I2425">
        <v>281</v>
      </c>
      <c r="J2425">
        <v>10469.209999999999</v>
      </c>
      <c r="K2425">
        <v>8358.2199999999993</v>
      </c>
      <c r="L2425">
        <v>6841.83</v>
      </c>
      <c r="M2425">
        <v>4037.4746</v>
      </c>
      <c r="N2425">
        <v>121</v>
      </c>
      <c r="O2425">
        <v>124</v>
      </c>
      <c r="P2425">
        <v>151</v>
      </c>
      <c r="Q2425">
        <v>5353.65</v>
      </c>
      <c r="R2425">
        <v>3957.02</v>
      </c>
      <c r="S2425">
        <v>2806.6</v>
      </c>
      <c r="T2425">
        <v>2332.4965000000002</v>
      </c>
      <c r="U2425">
        <v>121</v>
      </c>
      <c r="V2425">
        <v>123</v>
      </c>
      <c r="W2425">
        <v>130</v>
      </c>
      <c r="X2425">
        <v>5115.5600000000004</v>
      </c>
      <c r="Y2425">
        <v>4401.2</v>
      </c>
      <c r="Z2425">
        <v>4035.23</v>
      </c>
      <c r="AA2425">
        <v>1704.9781</v>
      </c>
      <c r="AB2425">
        <v>116</v>
      </c>
      <c r="AC2425">
        <v>121</v>
      </c>
      <c r="AD2425">
        <v>96</v>
      </c>
      <c r="AE2425">
        <v>113</v>
      </c>
      <c r="AF2425">
        <v>116</v>
      </c>
      <c r="AG2425">
        <v>121</v>
      </c>
      <c r="AH2425">
        <v>96</v>
      </c>
      <c r="AI2425">
        <v>113</v>
      </c>
      <c r="AJ2425">
        <v>116</v>
      </c>
      <c r="AK2425">
        <v>121</v>
      </c>
      <c r="AL2425">
        <v>96</v>
      </c>
      <c r="AM2425">
        <v>113</v>
      </c>
    </row>
    <row r="2426" spans="1:39" x14ac:dyDescent="0.15">
      <c r="A2426" t="s">
        <v>37</v>
      </c>
      <c r="B2426">
        <v>100</v>
      </c>
      <c r="C2426">
        <v>2</v>
      </c>
      <c r="D2426">
        <v>1</v>
      </c>
      <c r="E2426" t="s">
        <v>30</v>
      </c>
      <c r="F2426" t="s">
        <v>206</v>
      </c>
      <c r="G2426">
        <v>10</v>
      </c>
      <c r="H2426">
        <v>21</v>
      </c>
      <c r="I2426">
        <v>24</v>
      </c>
      <c r="J2426">
        <v>922.1</v>
      </c>
      <c r="K2426">
        <v>745.05</v>
      </c>
      <c r="L2426">
        <v>679.51</v>
      </c>
      <c r="M2426">
        <v>324.0668</v>
      </c>
      <c r="N2426">
        <v>10</v>
      </c>
      <c r="O2426">
        <v>10</v>
      </c>
      <c r="P2426">
        <v>12</v>
      </c>
      <c r="Q2426">
        <v>475.92</v>
      </c>
      <c r="R2426">
        <v>372.47</v>
      </c>
      <c r="S2426">
        <v>306.93</v>
      </c>
      <c r="T2426">
        <v>179.6968</v>
      </c>
      <c r="U2426">
        <v>10</v>
      </c>
      <c r="V2426">
        <v>11</v>
      </c>
      <c r="W2426">
        <v>12</v>
      </c>
      <c r="X2426">
        <v>446.18</v>
      </c>
      <c r="Y2426">
        <v>372.58</v>
      </c>
      <c r="Z2426">
        <v>372.58</v>
      </c>
      <c r="AA2426">
        <v>144.37</v>
      </c>
      <c r="AB2426">
        <v>9</v>
      </c>
      <c r="AC2426">
        <v>10</v>
      </c>
      <c r="AD2426">
        <v>8</v>
      </c>
      <c r="AE2426">
        <v>10</v>
      </c>
      <c r="AF2426">
        <v>9</v>
      </c>
      <c r="AG2426">
        <v>10</v>
      </c>
      <c r="AH2426">
        <v>8</v>
      </c>
      <c r="AI2426">
        <v>10</v>
      </c>
      <c r="AJ2426">
        <v>9</v>
      </c>
      <c r="AK2426">
        <v>10</v>
      </c>
      <c r="AL2426">
        <v>8</v>
      </c>
      <c r="AM2426">
        <v>10</v>
      </c>
    </row>
    <row r="2427" spans="1:39" x14ac:dyDescent="0.15">
      <c r="A2427" t="s">
        <v>37</v>
      </c>
      <c r="B2427">
        <v>100</v>
      </c>
      <c r="C2427">
        <v>2</v>
      </c>
      <c r="D2427">
        <v>1</v>
      </c>
      <c r="E2427" t="s">
        <v>29</v>
      </c>
      <c r="F2427" t="s">
        <v>206</v>
      </c>
      <c r="G2427">
        <v>232</v>
      </c>
      <c r="H2427">
        <v>474</v>
      </c>
      <c r="I2427">
        <v>568</v>
      </c>
      <c r="J2427">
        <v>21346.38</v>
      </c>
      <c r="K2427">
        <v>16418.97</v>
      </c>
      <c r="L2427">
        <v>13317.69</v>
      </c>
      <c r="M2427">
        <v>8510.6944000000003</v>
      </c>
      <c r="N2427">
        <v>232</v>
      </c>
      <c r="O2427">
        <v>239</v>
      </c>
      <c r="P2427">
        <v>303</v>
      </c>
      <c r="Q2427">
        <v>10973.36</v>
      </c>
      <c r="R2427">
        <v>7802.87</v>
      </c>
      <c r="S2427">
        <v>5571.5</v>
      </c>
      <c r="T2427">
        <v>4827.4333999999999</v>
      </c>
      <c r="U2427">
        <v>232</v>
      </c>
      <c r="V2427">
        <v>235</v>
      </c>
      <c r="W2427">
        <v>265</v>
      </c>
      <c r="X2427">
        <v>10373.02</v>
      </c>
      <c r="Y2427">
        <v>8616.1</v>
      </c>
      <c r="Z2427">
        <v>7746.19</v>
      </c>
      <c r="AA2427">
        <v>3683.261</v>
      </c>
      <c r="AB2427">
        <v>220</v>
      </c>
      <c r="AC2427">
        <v>231</v>
      </c>
      <c r="AD2427">
        <v>192</v>
      </c>
      <c r="AE2427">
        <v>220</v>
      </c>
      <c r="AF2427">
        <v>220</v>
      </c>
      <c r="AG2427">
        <v>231</v>
      </c>
      <c r="AH2427">
        <v>192</v>
      </c>
      <c r="AI2427">
        <v>220</v>
      </c>
      <c r="AJ2427">
        <v>220</v>
      </c>
      <c r="AK2427">
        <v>231</v>
      </c>
      <c r="AL2427">
        <v>192</v>
      </c>
      <c r="AM2427">
        <v>220</v>
      </c>
    </row>
    <row r="2428" spans="1:39" x14ac:dyDescent="0.15">
      <c r="A2428" t="s">
        <v>37</v>
      </c>
      <c r="B2428">
        <v>100</v>
      </c>
      <c r="C2428">
        <v>2</v>
      </c>
      <c r="D2428">
        <v>2</v>
      </c>
      <c r="E2428" t="s">
        <v>28</v>
      </c>
      <c r="F2428" t="s">
        <v>206</v>
      </c>
      <c r="G2428">
        <v>20</v>
      </c>
      <c r="H2428">
        <v>42</v>
      </c>
      <c r="I2428">
        <v>49</v>
      </c>
      <c r="J2428">
        <v>1791.6</v>
      </c>
      <c r="K2428">
        <v>1388.96</v>
      </c>
      <c r="L2428">
        <v>1063.08</v>
      </c>
      <c r="M2428">
        <v>734.11760000000004</v>
      </c>
      <c r="N2428">
        <v>20</v>
      </c>
      <c r="O2428">
        <v>21</v>
      </c>
      <c r="P2428">
        <v>26</v>
      </c>
      <c r="Q2428">
        <v>924.76</v>
      </c>
      <c r="R2428">
        <v>665.31</v>
      </c>
      <c r="S2428">
        <v>388.41</v>
      </c>
      <c r="T2428">
        <v>416.77789999999999</v>
      </c>
      <c r="U2428">
        <v>20</v>
      </c>
      <c r="V2428">
        <v>21</v>
      </c>
      <c r="W2428">
        <v>23</v>
      </c>
      <c r="X2428">
        <v>866.84</v>
      </c>
      <c r="Y2428">
        <v>723.65</v>
      </c>
      <c r="Z2428">
        <v>674.67</v>
      </c>
      <c r="AA2428">
        <v>317.33969999999999</v>
      </c>
      <c r="AB2428">
        <v>19</v>
      </c>
      <c r="AC2428">
        <v>20</v>
      </c>
      <c r="AD2428">
        <v>17</v>
      </c>
      <c r="AE2428">
        <v>20</v>
      </c>
      <c r="AF2428">
        <v>19</v>
      </c>
      <c r="AG2428">
        <v>20</v>
      </c>
      <c r="AH2428">
        <v>17</v>
      </c>
      <c r="AI2428">
        <v>20</v>
      </c>
      <c r="AJ2428">
        <v>19</v>
      </c>
      <c r="AK2428">
        <v>20</v>
      </c>
      <c r="AL2428">
        <v>17</v>
      </c>
      <c r="AM2428">
        <v>20</v>
      </c>
    </row>
    <row r="2429" spans="1:39" x14ac:dyDescent="0.15">
      <c r="A2429" t="s">
        <v>37</v>
      </c>
      <c r="B2429">
        <v>100</v>
      </c>
      <c r="C2429">
        <v>2</v>
      </c>
      <c r="D2429">
        <v>2</v>
      </c>
      <c r="E2429" t="s">
        <v>30</v>
      </c>
      <c r="F2429" t="s">
        <v>206</v>
      </c>
      <c r="G2429">
        <v>3</v>
      </c>
      <c r="H2429">
        <v>6</v>
      </c>
      <c r="I2429">
        <v>6</v>
      </c>
      <c r="J2429">
        <v>231.97</v>
      </c>
      <c r="K2429">
        <v>207.97</v>
      </c>
      <c r="L2429">
        <v>207.97</v>
      </c>
      <c r="M2429">
        <v>81.394199999999998</v>
      </c>
      <c r="N2429">
        <v>3</v>
      </c>
      <c r="O2429">
        <v>3</v>
      </c>
      <c r="P2429">
        <v>3</v>
      </c>
      <c r="Q2429">
        <v>103.98</v>
      </c>
      <c r="R2429">
        <v>91.98</v>
      </c>
      <c r="S2429">
        <v>91.98</v>
      </c>
      <c r="T2429">
        <v>45.854199999999999</v>
      </c>
      <c r="U2429">
        <v>3</v>
      </c>
      <c r="V2429">
        <v>3</v>
      </c>
      <c r="W2429">
        <v>3</v>
      </c>
      <c r="X2429">
        <v>127.99</v>
      </c>
      <c r="Y2429">
        <v>115.99</v>
      </c>
      <c r="Z2429">
        <v>115.99</v>
      </c>
      <c r="AA2429">
        <v>35.54</v>
      </c>
      <c r="AB2429">
        <v>3</v>
      </c>
      <c r="AC2429">
        <v>3</v>
      </c>
      <c r="AD2429">
        <v>2</v>
      </c>
      <c r="AE2429">
        <v>3</v>
      </c>
      <c r="AF2429">
        <v>3</v>
      </c>
      <c r="AG2429">
        <v>3</v>
      </c>
      <c r="AH2429">
        <v>2</v>
      </c>
      <c r="AI2429">
        <v>3</v>
      </c>
      <c r="AJ2429">
        <v>3</v>
      </c>
      <c r="AK2429">
        <v>3</v>
      </c>
      <c r="AL2429">
        <v>2</v>
      </c>
      <c r="AM2429">
        <v>3</v>
      </c>
    </row>
    <row r="2430" spans="1:39" x14ac:dyDescent="0.15">
      <c r="A2430" t="s">
        <v>37</v>
      </c>
      <c r="B2430">
        <v>100</v>
      </c>
      <c r="C2430">
        <v>2</v>
      </c>
      <c r="D2430">
        <v>2</v>
      </c>
      <c r="E2430" t="s">
        <v>29</v>
      </c>
      <c r="F2430" t="s">
        <v>206</v>
      </c>
      <c r="G2430">
        <v>10</v>
      </c>
      <c r="H2430">
        <v>20</v>
      </c>
      <c r="I2430">
        <v>22</v>
      </c>
      <c r="J2430">
        <v>1133.02</v>
      </c>
      <c r="K2430">
        <v>779.19</v>
      </c>
      <c r="L2430">
        <v>603.98</v>
      </c>
      <c r="M2430">
        <v>361.03870000000001</v>
      </c>
      <c r="N2430">
        <v>10</v>
      </c>
      <c r="O2430">
        <v>10</v>
      </c>
      <c r="P2430">
        <v>12</v>
      </c>
      <c r="Q2430">
        <v>585.91999999999996</v>
      </c>
      <c r="R2430">
        <v>378.45</v>
      </c>
      <c r="S2430">
        <v>203.24</v>
      </c>
      <c r="T2430">
        <v>208.78989999999999</v>
      </c>
      <c r="U2430">
        <v>10</v>
      </c>
      <c r="V2430">
        <v>10</v>
      </c>
      <c r="W2430">
        <v>10</v>
      </c>
      <c r="X2430">
        <v>547.1</v>
      </c>
      <c r="Y2430">
        <v>400.74</v>
      </c>
      <c r="Z2430">
        <v>400.74</v>
      </c>
      <c r="AA2430">
        <v>152.24879999999999</v>
      </c>
      <c r="AB2430">
        <v>9</v>
      </c>
      <c r="AC2430">
        <v>10</v>
      </c>
      <c r="AD2430">
        <v>8</v>
      </c>
      <c r="AE2430">
        <v>10</v>
      </c>
      <c r="AF2430">
        <v>9</v>
      </c>
      <c r="AG2430">
        <v>10</v>
      </c>
      <c r="AH2430">
        <v>8</v>
      </c>
      <c r="AI2430">
        <v>10</v>
      </c>
      <c r="AJ2430">
        <v>9</v>
      </c>
      <c r="AK2430">
        <v>10</v>
      </c>
      <c r="AL2430">
        <v>8</v>
      </c>
      <c r="AM2430">
        <v>10</v>
      </c>
    </row>
    <row r="2431" spans="1:39" x14ac:dyDescent="0.15">
      <c r="A2431" t="s">
        <v>37</v>
      </c>
      <c r="B2431">
        <v>100</v>
      </c>
      <c r="C2431">
        <v>2</v>
      </c>
      <c r="D2431">
        <v>2</v>
      </c>
      <c r="E2431" t="s">
        <v>32</v>
      </c>
      <c r="F2431" t="s">
        <v>206</v>
      </c>
      <c r="G2431">
        <v>3</v>
      </c>
      <c r="H2431">
        <v>7</v>
      </c>
      <c r="I2431">
        <v>7</v>
      </c>
      <c r="J2431">
        <v>311.95999999999998</v>
      </c>
      <c r="K2431">
        <v>216.15</v>
      </c>
      <c r="L2431">
        <v>216.15</v>
      </c>
      <c r="M2431">
        <v>90.983699999999999</v>
      </c>
      <c r="N2431">
        <v>3</v>
      </c>
      <c r="O2431">
        <v>3</v>
      </c>
      <c r="P2431">
        <v>3</v>
      </c>
      <c r="Q2431">
        <v>143.97999999999999</v>
      </c>
      <c r="R2431">
        <v>85.03</v>
      </c>
      <c r="S2431">
        <v>85.03</v>
      </c>
      <c r="T2431">
        <v>44.973700000000001</v>
      </c>
      <c r="U2431">
        <v>3</v>
      </c>
      <c r="V2431">
        <v>4</v>
      </c>
      <c r="W2431">
        <v>4</v>
      </c>
      <c r="X2431">
        <v>167.98</v>
      </c>
      <c r="Y2431">
        <v>131.12</v>
      </c>
      <c r="Z2431">
        <v>131.12</v>
      </c>
      <c r="AA2431">
        <v>46.01</v>
      </c>
      <c r="AB2431">
        <v>3</v>
      </c>
      <c r="AC2431">
        <v>3</v>
      </c>
      <c r="AD2431">
        <v>2</v>
      </c>
      <c r="AE2431">
        <v>3</v>
      </c>
      <c r="AF2431">
        <v>3</v>
      </c>
      <c r="AG2431">
        <v>3</v>
      </c>
      <c r="AH2431">
        <v>2</v>
      </c>
      <c r="AI2431">
        <v>3</v>
      </c>
      <c r="AJ2431">
        <v>3</v>
      </c>
      <c r="AK2431">
        <v>3</v>
      </c>
      <c r="AL2431">
        <v>2</v>
      </c>
      <c r="AM2431">
        <v>3</v>
      </c>
    </row>
    <row r="2432" spans="1:39" x14ac:dyDescent="0.15">
      <c r="A2432" t="s">
        <v>38</v>
      </c>
      <c r="B2432">
        <v>-1</v>
      </c>
      <c r="C2432">
        <v>0</v>
      </c>
      <c r="D2432">
        <v>0</v>
      </c>
      <c r="E2432" t="s">
        <v>28</v>
      </c>
      <c r="F2432" t="s">
        <v>206</v>
      </c>
      <c r="G2432">
        <v>0</v>
      </c>
      <c r="H2432">
        <v>24872</v>
      </c>
      <c r="I2432">
        <v>54458</v>
      </c>
      <c r="J2432">
        <v>3015116.56</v>
      </c>
      <c r="K2432">
        <v>2621922.9900000002</v>
      </c>
      <c r="L2432">
        <v>2552464.56</v>
      </c>
      <c r="M2432">
        <v>766394.61040000001</v>
      </c>
      <c r="N2432">
        <v>0</v>
      </c>
      <c r="O2432">
        <v>112</v>
      </c>
      <c r="P2432">
        <v>386</v>
      </c>
      <c r="Q2432">
        <v>22415.279999999999</v>
      </c>
      <c r="R2432">
        <v>18772.57</v>
      </c>
      <c r="S2432">
        <v>18246.02</v>
      </c>
      <c r="T2432">
        <v>6620.3262999999997</v>
      </c>
      <c r="U2432">
        <v>0</v>
      </c>
      <c r="V2432">
        <v>24760</v>
      </c>
      <c r="W2432">
        <v>54072</v>
      </c>
      <c r="X2432">
        <v>2992701.28</v>
      </c>
      <c r="Y2432">
        <v>2603150.42</v>
      </c>
      <c r="Z2432">
        <v>2534218.54</v>
      </c>
      <c r="AA2432">
        <v>759774.28410000005</v>
      </c>
      <c r="AB2432">
        <v>0</v>
      </c>
      <c r="AC2432">
        <v>0</v>
      </c>
      <c r="AD2432">
        <v>0</v>
      </c>
      <c r="AE2432">
        <v>0</v>
      </c>
      <c r="AF2432">
        <v>0</v>
      </c>
      <c r="AG2432">
        <v>0</v>
      </c>
      <c r="AH2432">
        <v>0</v>
      </c>
      <c r="AI2432">
        <v>0</v>
      </c>
      <c r="AJ2432">
        <v>0</v>
      </c>
      <c r="AK2432">
        <v>0</v>
      </c>
      <c r="AL2432">
        <v>0</v>
      </c>
      <c r="AM2432">
        <v>0</v>
      </c>
    </row>
    <row r="2433" spans="1:39" x14ac:dyDescent="0.15">
      <c r="A2433" t="s">
        <v>38</v>
      </c>
      <c r="B2433">
        <v>5</v>
      </c>
      <c r="C2433">
        <v>1</v>
      </c>
      <c r="D2433">
        <v>0</v>
      </c>
      <c r="E2433" t="s">
        <v>28</v>
      </c>
      <c r="F2433" t="s">
        <v>206</v>
      </c>
      <c r="G2433">
        <v>610</v>
      </c>
      <c r="H2433">
        <v>1236</v>
      </c>
      <c r="I2433">
        <v>8797</v>
      </c>
      <c r="J2433">
        <v>549726.46</v>
      </c>
      <c r="K2433">
        <v>475416.41</v>
      </c>
      <c r="L2433">
        <v>422772.58</v>
      </c>
      <c r="M2433">
        <v>135306.307</v>
      </c>
      <c r="N2433">
        <v>270</v>
      </c>
      <c r="O2433">
        <v>490</v>
      </c>
      <c r="P2433">
        <v>4068</v>
      </c>
      <c r="Q2433">
        <v>258152.43</v>
      </c>
      <c r="R2433">
        <v>217958.04</v>
      </c>
      <c r="S2433">
        <v>185937.44</v>
      </c>
      <c r="T2433">
        <v>67020.791599999997</v>
      </c>
      <c r="U2433">
        <v>340</v>
      </c>
      <c r="V2433">
        <v>746</v>
      </c>
      <c r="W2433">
        <v>4729</v>
      </c>
      <c r="X2433">
        <v>291574.03000000003</v>
      </c>
      <c r="Y2433">
        <v>257458.37</v>
      </c>
      <c r="Z2433">
        <v>236835.14</v>
      </c>
      <c r="AA2433">
        <v>68285.515400000004</v>
      </c>
      <c r="AB2433">
        <v>593</v>
      </c>
      <c r="AC2433">
        <v>509</v>
      </c>
      <c r="AD2433">
        <v>427</v>
      </c>
      <c r="AE2433">
        <v>400</v>
      </c>
      <c r="AF2433">
        <v>267</v>
      </c>
      <c r="AG2433">
        <v>256</v>
      </c>
      <c r="AH2433">
        <v>218</v>
      </c>
      <c r="AI2433">
        <v>186</v>
      </c>
      <c r="AJ2433">
        <v>326</v>
      </c>
      <c r="AK2433">
        <v>253</v>
      </c>
      <c r="AL2433">
        <v>209</v>
      </c>
      <c r="AM2433">
        <v>214</v>
      </c>
    </row>
    <row r="2434" spans="1:39" x14ac:dyDescent="0.15">
      <c r="A2434" t="s">
        <v>38</v>
      </c>
      <c r="B2434">
        <v>5</v>
      </c>
      <c r="C2434">
        <v>1</v>
      </c>
      <c r="D2434">
        <v>0</v>
      </c>
      <c r="E2434" t="s">
        <v>30</v>
      </c>
      <c r="F2434" t="s">
        <v>206</v>
      </c>
      <c r="G2434">
        <v>1</v>
      </c>
      <c r="H2434">
        <v>1</v>
      </c>
      <c r="I2434">
        <v>10</v>
      </c>
      <c r="J2434">
        <v>563.98</v>
      </c>
      <c r="K2434">
        <v>563.98</v>
      </c>
      <c r="L2434">
        <v>563.98</v>
      </c>
      <c r="M2434">
        <v>134.49109999999999</v>
      </c>
      <c r="N2434">
        <v>1</v>
      </c>
      <c r="O2434">
        <v>1</v>
      </c>
      <c r="P2434">
        <v>10</v>
      </c>
      <c r="Q2434">
        <v>563.98</v>
      </c>
      <c r="R2434">
        <v>563.98</v>
      </c>
      <c r="S2434">
        <v>563.98</v>
      </c>
      <c r="T2434">
        <v>134.49109999999999</v>
      </c>
      <c r="U2434">
        <v>0</v>
      </c>
      <c r="V2434">
        <v>0</v>
      </c>
      <c r="W2434">
        <v>0</v>
      </c>
      <c r="X2434">
        <v>0</v>
      </c>
      <c r="Y2434">
        <v>0</v>
      </c>
      <c r="Z2434">
        <v>0</v>
      </c>
      <c r="AA2434">
        <v>0</v>
      </c>
      <c r="AB2434">
        <v>1</v>
      </c>
      <c r="AC2434">
        <v>1</v>
      </c>
      <c r="AD2434">
        <v>0</v>
      </c>
      <c r="AE2434">
        <v>1</v>
      </c>
      <c r="AF2434">
        <v>1</v>
      </c>
      <c r="AG2434">
        <v>1</v>
      </c>
      <c r="AH2434">
        <v>0</v>
      </c>
      <c r="AI2434">
        <v>1</v>
      </c>
      <c r="AJ2434">
        <v>0</v>
      </c>
      <c r="AK2434">
        <v>0</v>
      </c>
      <c r="AL2434">
        <v>0</v>
      </c>
      <c r="AM2434">
        <v>0</v>
      </c>
    </row>
    <row r="2435" spans="1:39" x14ac:dyDescent="0.15">
      <c r="A2435" t="s">
        <v>38</v>
      </c>
      <c r="B2435">
        <v>5</v>
      </c>
      <c r="C2435">
        <v>1</v>
      </c>
      <c r="D2435">
        <v>0</v>
      </c>
      <c r="E2435" t="s">
        <v>29</v>
      </c>
      <c r="F2435" t="s">
        <v>206</v>
      </c>
      <c r="G2435">
        <v>7</v>
      </c>
      <c r="H2435">
        <v>17</v>
      </c>
      <c r="I2435">
        <v>87</v>
      </c>
      <c r="J2435">
        <v>5695.8</v>
      </c>
      <c r="K2435">
        <v>4777.45</v>
      </c>
      <c r="L2435">
        <v>4702.3999999999996</v>
      </c>
      <c r="M2435">
        <v>1360.7076999999999</v>
      </c>
      <c r="N2435">
        <v>2</v>
      </c>
      <c r="O2435">
        <v>6</v>
      </c>
      <c r="P2435">
        <v>24</v>
      </c>
      <c r="Q2435">
        <v>1736.97</v>
      </c>
      <c r="R2435">
        <v>1493.61</v>
      </c>
      <c r="S2435">
        <v>1493.61</v>
      </c>
      <c r="T2435">
        <v>414.31220000000002</v>
      </c>
      <c r="U2435">
        <v>5</v>
      </c>
      <c r="V2435">
        <v>11</v>
      </c>
      <c r="W2435">
        <v>63</v>
      </c>
      <c r="X2435">
        <v>3958.83</v>
      </c>
      <c r="Y2435">
        <v>3283.84</v>
      </c>
      <c r="Z2435">
        <v>3208.79</v>
      </c>
      <c r="AA2435">
        <v>946.39549999999997</v>
      </c>
      <c r="AB2435">
        <v>7</v>
      </c>
      <c r="AC2435">
        <v>6</v>
      </c>
      <c r="AD2435">
        <v>3</v>
      </c>
      <c r="AE2435">
        <v>6</v>
      </c>
      <c r="AF2435">
        <v>2</v>
      </c>
      <c r="AG2435">
        <v>2</v>
      </c>
      <c r="AH2435">
        <v>1</v>
      </c>
      <c r="AI2435">
        <v>2</v>
      </c>
      <c r="AJ2435">
        <v>5</v>
      </c>
      <c r="AK2435">
        <v>4</v>
      </c>
      <c r="AL2435">
        <v>2</v>
      </c>
      <c r="AM2435">
        <v>4</v>
      </c>
    </row>
    <row r="2436" spans="1:39" x14ac:dyDescent="0.15">
      <c r="A2436" t="s">
        <v>38</v>
      </c>
      <c r="B2436">
        <v>5</v>
      </c>
      <c r="C2436">
        <v>1</v>
      </c>
      <c r="D2436">
        <v>0</v>
      </c>
      <c r="E2436" t="s">
        <v>32</v>
      </c>
      <c r="F2436" t="s">
        <v>206</v>
      </c>
      <c r="G2436">
        <v>254</v>
      </c>
      <c r="H2436">
        <v>589</v>
      </c>
      <c r="I2436">
        <v>3872</v>
      </c>
      <c r="J2436">
        <v>239325.64</v>
      </c>
      <c r="K2436">
        <v>191577</v>
      </c>
      <c r="L2436">
        <v>176669.9</v>
      </c>
      <c r="M2436">
        <v>57054.876199999999</v>
      </c>
      <c r="N2436">
        <v>32</v>
      </c>
      <c r="O2436">
        <v>67</v>
      </c>
      <c r="P2436">
        <v>517</v>
      </c>
      <c r="Q2436">
        <v>32164.94</v>
      </c>
      <c r="R2436">
        <v>24655.91</v>
      </c>
      <c r="S2436">
        <v>19432.71</v>
      </c>
      <c r="T2436">
        <v>8274.0933000000005</v>
      </c>
      <c r="U2436">
        <v>222</v>
      </c>
      <c r="V2436">
        <v>522</v>
      </c>
      <c r="W2436">
        <v>3355</v>
      </c>
      <c r="X2436">
        <v>207160.7</v>
      </c>
      <c r="Y2436">
        <v>166921.09</v>
      </c>
      <c r="Z2436">
        <v>157237.19</v>
      </c>
      <c r="AA2436">
        <v>48780.782899999998</v>
      </c>
      <c r="AB2436">
        <v>250</v>
      </c>
      <c r="AC2436">
        <v>213</v>
      </c>
      <c r="AD2436">
        <v>193</v>
      </c>
      <c r="AE2436">
        <v>183</v>
      </c>
      <c r="AF2436">
        <v>31</v>
      </c>
      <c r="AG2436">
        <v>31</v>
      </c>
      <c r="AH2436">
        <v>30</v>
      </c>
      <c r="AI2436">
        <v>25</v>
      </c>
      <c r="AJ2436">
        <v>219</v>
      </c>
      <c r="AK2436">
        <v>182</v>
      </c>
      <c r="AL2436">
        <v>163</v>
      </c>
      <c r="AM2436">
        <v>158</v>
      </c>
    </row>
    <row r="2437" spans="1:39" x14ac:dyDescent="0.15">
      <c r="A2437" t="s">
        <v>38</v>
      </c>
      <c r="B2437">
        <v>5</v>
      </c>
      <c r="C2437">
        <v>1</v>
      </c>
      <c r="D2437">
        <v>1</v>
      </c>
      <c r="E2437" t="s">
        <v>28</v>
      </c>
      <c r="F2437" t="s">
        <v>206</v>
      </c>
      <c r="G2437">
        <v>3222</v>
      </c>
      <c r="H2437">
        <v>8832</v>
      </c>
      <c r="I2437">
        <v>46597</v>
      </c>
      <c r="J2437">
        <v>2863572.75</v>
      </c>
      <c r="K2437">
        <v>2506481.17</v>
      </c>
      <c r="L2437">
        <v>2225333.46</v>
      </c>
      <c r="M2437">
        <v>709078.47900000005</v>
      </c>
      <c r="N2437">
        <v>1798</v>
      </c>
      <c r="O2437">
        <v>4155</v>
      </c>
      <c r="P2437">
        <v>25686</v>
      </c>
      <c r="Q2437">
        <v>1603170.57</v>
      </c>
      <c r="R2437">
        <v>1446646.08</v>
      </c>
      <c r="S2437">
        <v>1267240.6299999999</v>
      </c>
      <c r="T2437">
        <v>409687.39270000003</v>
      </c>
      <c r="U2437">
        <v>1424</v>
      </c>
      <c r="V2437">
        <v>4677</v>
      </c>
      <c r="W2437">
        <v>20911</v>
      </c>
      <c r="X2437">
        <v>1260402.18</v>
      </c>
      <c r="Y2437">
        <v>1059835.0900000001</v>
      </c>
      <c r="Z2437">
        <v>958092.83</v>
      </c>
      <c r="AA2437">
        <v>299391.08630000002</v>
      </c>
      <c r="AB2437">
        <v>2961</v>
      </c>
      <c r="AC2437">
        <v>3053</v>
      </c>
      <c r="AD2437">
        <v>2002</v>
      </c>
      <c r="AE2437">
        <v>2836</v>
      </c>
      <c r="AF2437">
        <v>1711</v>
      </c>
      <c r="AG2437">
        <v>1746</v>
      </c>
      <c r="AH2437">
        <v>1170</v>
      </c>
      <c r="AI2437">
        <v>1659</v>
      </c>
      <c r="AJ2437">
        <v>1250</v>
      </c>
      <c r="AK2437">
        <v>1307</v>
      </c>
      <c r="AL2437">
        <v>832</v>
      </c>
      <c r="AM2437">
        <v>1177</v>
      </c>
    </row>
    <row r="2438" spans="1:39" x14ac:dyDescent="0.15">
      <c r="A2438" t="s">
        <v>38</v>
      </c>
      <c r="B2438">
        <v>5</v>
      </c>
      <c r="C2438">
        <v>1</v>
      </c>
      <c r="D2438">
        <v>1</v>
      </c>
      <c r="E2438" t="s">
        <v>30</v>
      </c>
      <c r="F2438" t="s">
        <v>206</v>
      </c>
      <c r="G2438">
        <v>430</v>
      </c>
      <c r="H2438">
        <v>1196</v>
      </c>
      <c r="I2438">
        <v>6199</v>
      </c>
      <c r="J2438">
        <v>381216.69</v>
      </c>
      <c r="K2438">
        <v>333450.71000000002</v>
      </c>
      <c r="L2438">
        <v>300255.73</v>
      </c>
      <c r="M2438">
        <v>92191.419200000004</v>
      </c>
      <c r="N2438">
        <v>207</v>
      </c>
      <c r="O2438">
        <v>464</v>
      </c>
      <c r="P2438">
        <v>3057</v>
      </c>
      <c r="Q2438">
        <v>189743.94</v>
      </c>
      <c r="R2438">
        <v>171511.65</v>
      </c>
      <c r="S2438">
        <v>152548.47</v>
      </c>
      <c r="T2438">
        <v>47212.838100000001</v>
      </c>
      <c r="U2438">
        <v>223</v>
      </c>
      <c r="V2438">
        <v>732</v>
      </c>
      <c r="W2438">
        <v>3142</v>
      </c>
      <c r="X2438">
        <v>191472.75</v>
      </c>
      <c r="Y2438">
        <v>161939.06</v>
      </c>
      <c r="Z2438">
        <v>147707.26</v>
      </c>
      <c r="AA2438">
        <v>44978.581100000003</v>
      </c>
      <c r="AB2438">
        <v>390</v>
      </c>
      <c r="AC2438">
        <v>418</v>
      </c>
      <c r="AD2438">
        <v>253</v>
      </c>
      <c r="AE2438">
        <v>398</v>
      </c>
      <c r="AF2438">
        <v>193</v>
      </c>
      <c r="AG2438">
        <v>202</v>
      </c>
      <c r="AH2438">
        <v>128</v>
      </c>
      <c r="AI2438">
        <v>197</v>
      </c>
      <c r="AJ2438">
        <v>197</v>
      </c>
      <c r="AK2438">
        <v>216</v>
      </c>
      <c r="AL2438">
        <v>125</v>
      </c>
      <c r="AM2438">
        <v>201</v>
      </c>
    </row>
    <row r="2439" spans="1:39" x14ac:dyDescent="0.15">
      <c r="A2439" t="s">
        <v>38</v>
      </c>
      <c r="B2439">
        <v>5</v>
      </c>
      <c r="C2439">
        <v>1</v>
      </c>
      <c r="D2439">
        <v>1</v>
      </c>
      <c r="E2439" t="s">
        <v>29</v>
      </c>
      <c r="F2439" t="s">
        <v>206</v>
      </c>
      <c r="G2439">
        <v>5260</v>
      </c>
      <c r="H2439">
        <v>16041</v>
      </c>
      <c r="I2439">
        <v>79930</v>
      </c>
      <c r="J2439">
        <v>4821664.68</v>
      </c>
      <c r="K2439">
        <v>4033021.34</v>
      </c>
      <c r="L2439">
        <v>3606827.54</v>
      </c>
      <c r="M2439">
        <v>1185305.7969</v>
      </c>
      <c r="N2439">
        <v>1746</v>
      </c>
      <c r="O2439">
        <v>4437</v>
      </c>
      <c r="P2439">
        <v>27369</v>
      </c>
      <c r="Q2439">
        <v>1647241.82</v>
      </c>
      <c r="R2439">
        <v>1401963.86</v>
      </c>
      <c r="S2439">
        <v>1234962.44</v>
      </c>
      <c r="T2439">
        <v>434194.35759999999</v>
      </c>
      <c r="U2439">
        <v>3514</v>
      </c>
      <c r="V2439">
        <v>11604</v>
      </c>
      <c r="W2439">
        <v>52561</v>
      </c>
      <c r="X2439">
        <v>3174422.86</v>
      </c>
      <c r="Y2439">
        <v>2631057.48</v>
      </c>
      <c r="Z2439">
        <v>2371865.1</v>
      </c>
      <c r="AA2439">
        <v>751111.43929999997</v>
      </c>
      <c r="AB2439">
        <v>4947</v>
      </c>
      <c r="AC2439">
        <v>4974</v>
      </c>
      <c r="AD2439">
        <v>3436</v>
      </c>
      <c r="AE2439">
        <v>4980</v>
      </c>
      <c r="AF2439">
        <v>1667</v>
      </c>
      <c r="AG2439">
        <v>1666</v>
      </c>
      <c r="AH2439">
        <v>1189</v>
      </c>
      <c r="AI2439">
        <v>1675</v>
      </c>
      <c r="AJ2439">
        <v>3280</v>
      </c>
      <c r="AK2439">
        <v>3308</v>
      </c>
      <c r="AL2439">
        <v>2247</v>
      </c>
      <c r="AM2439">
        <v>3305</v>
      </c>
    </row>
    <row r="2440" spans="1:39" x14ac:dyDescent="0.15">
      <c r="A2440" t="s">
        <v>38</v>
      </c>
      <c r="B2440">
        <v>5</v>
      </c>
      <c r="C2440">
        <v>1</v>
      </c>
      <c r="D2440">
        <v>1</v>
      </c>
      <c r="E2440" t="s">
        <v>32</v>
      </c>
      <c r="F2440" t="s">
        <v>206</v>
      </c>
      <c r="G2440">
        <v>328</v>
      </c>
      <c r="H2440">
        <v>886</v>
      </c>
      <c r="I2440">
        <v>5163</v>
      </c>
      <c r="J2440">
        <v>316825.52</v>
      </c>
      <c r="K2440">
        <v>260597.74</v>
      </c>
      <c r="L2440">
        <v>241706.54</v>
      </c>
      <c r="M2440">
        <v>75939.220600000001</v>
      </c>
      <c r="N2440">
        <v>42</v>
      </c>
      <c r="O2440">
        <v>91</v>
      </c>
      <c r="P2440">
        <v>660</v>
      </c>
      <c r="Q2440">
        <v>41298.69</v>
      </c>
      <c r="R2440">
        <v>35492.6</v>
      </c>
      <c r="S2440">
        <v>30805.14</v>
      </c>
      <c r="T2440">
        <v>10915.1332</v>
      </c>
      <c r="U2440">
        <v>286</v>
      </c>
      <c r="V2440">
        <v>795</v>
      </c>
      <c r="W2440">
        <v>4503</v>
      </c>
      <c r="X2440">
        <v>275526.83</v>
      </c>
      <c r="Y2440">
        <v>225105.14</v>
      </c>
      <c r="Z2440">
        <v>210901.4</v>
      </c>
      <c r="AA2440">
        <v>65024.087399999997</v>
      </c>
      <c r="AB2440">
        <v>317</v>
      </c>
      <c r="AC2440">
        <v>287</v>
      </c>
      <c r="AD2440">
        <v>187</v>
      </c>
      <c r="AE2440">
        <v>294</v>
      </c>
      <c r="AF2440">
        <v>39</v>
      </c>
      <c r="AG2440">
        <v>36</v>
      </c>
      <c r="AH2440">
        <v>21</v>
      </c>
      <c r="AI2440">
        <v>40</v>
      </c>
      <c r="AJ2440">
        <v>278</v>
      </c>
      <c r="AK2440">
        <v>251</v>
      </c>
      <c r="AL2440">
        <v>166</v>
      </c>
      <c r="AM2440">
        <v>254</v>
      </c>
    </row>
    <row r="2441" spans="1:39" x14ac:dyDescent="0.15">
      <c r="A2441" t="s">
        <v>38</v>
      </c>
      <c r="B2441">
        <v>5</v>
      </c>
      <c r="C2441">
        <v>1</v>
      </c>
      <c r="D2441">
        <v>2</v>
      </c>
      <c r="E2441" t="s">
        <v>28</v>
      </c>
      <c r="F2441" t="s">
        <v>206</v>
      </c>
      <c r="G2441">
        <v>689</v>
      </c>
      <c r="H2441">
        <v>1374</v>
      </c>
      <c r="I2441">
        <v>9310</v>
      </c>
      <c r="J2441">
        <v>583071.68000000005</v>
      </c>
      <c r="K2441">
        <v>514757.61</v>
      </c>
      <c r="L2441">
        <v>458963.45</v>
      </c>
      <c r="M2441">
        <v>141435.6917</v>
      </c>
      <c r="N2441">
        <v>312</v>
      </c>
      <c r="O2441">
        <v>520</v>
      </c>
      <c r="P2441">
        <v>4452</v>
      </c>
      <c r="Q2441">
        <v>282200.3</v>
      </c>
      <c r="R2441">
        <v>243851.4</v>
      </c>
      <c r="S2441">
        <v>207191.61</v>
      </c>
      <c r="T2441">
        <v>70895.619600000005</v>
      </c>
      <c r="U2441">
        <v>377</v>
      </c>
      <c r="V2441">
        <v>854</v>
      </c>
      <c r="W2441">
        <v>4858</v>
      </c>
      <c r="X2441">
        <v>300871.38</v>
      </c>
      <c r="Y2441">
        <v>270906.21000000002</v>
      </c>
      <c r="Z2441">
        <v>251771.84</v>
      </c>
      <c r="AA2441">
        <v>70540.072100000005</v>
      </c>
      <c r="AB2441">
        <v>662</v>
      </c>
      <c r="AC2441">
        <v>633</v>
      </c>
      <c r="AD2441">
        <v>309</v>
      </c>
      <c r="AE2441">
        <v>605</v>
      </c>
      <c r="AF2441">
        <v>300</v>
      </c>
      <c r="AG2441">
        <v>301</v>
      </c>
      <c r="AH2441">
        <v>143</v>
      </c>
      <c r="AI2441">
        <v>283</v>
      </c>
      <c r="AJ2441">
        <v>362</v>
      </c>
      <c r="AK2441">
        <v>332</v>
      </c>
      <c r="AL2441">
        <v>166</v>
      </c>
      <c r="AM2441">
        <v>322</v>
      </c>
    </row>
    <row r="2442" spans="1:39" x14ac:dyDescent="0.15">
      <c r="A2442" t="s">
        <v>38</v>
      </c>
      <c r="B2442">
        <v>5</v>
      </c>
      <c r="C2442">
        <v>1</v>
      </c>
      <c r="D2442">
        <v>2</v>
      </c>
      <c r="E2442" t="s">
        <v>30</v>
      </c>
      <c r="F2442" t="s">
        <v>206</v>
      </c>
      <c r="G2442">
        <v>100</v>
      </c>
      <c r="H2442">
        <v>213</v>
      </c>
      <c r="I2442">
        <v>1387</v>
      </c>
      <c r="J2442">
        <v>84415.679999999993</v>
      </c>
      <c r="K2442">
        <v>72658.039999999994</v>
      </c>
      <c r="L2442">
        <v>65198.66</v>
      </c>
      <c r="M2442">
        <v>20908.925299999999</v>
      </c>
      <c r="N2442">
        <v>46</v>
      </c>
      <c r="O2442">
        <v>84</v>
      </c>
      <c r="P2442">
        <v>636</v>
      </c>
      <c r="Q2442">
        <v>39203.129999999997</v>
      </c>
      <c r="R2442">
        <v>33686.300000000003</v>
      </c>
      <c r="S2442">
        <v>28538.59</v>
      </c>
      <c r="T2442">
        <v>10375.573700000001</v>
      </c>
      <c r="U2442">
        <v>54</v>
      </c>
      <c r="V2442">
        <v>129</v>
      </c>
      <c r="W2442">
        <v>751</v>
      </c>
      <c r="X2442">
        <v>45212.55</v>
      </c>
      <c r="Y2442">
        <v>38971.74</v>
      </c>
      <c r="Z2442">
        <v>36660.07</v>
      </c>
      <c r="AA2442">
        <v>10533.3516</v>
      </c>
      <c r="AB2442">
        <v>92</v>
      </c>
      <c r="AC2442">
        <v>94</v>
      </c>
      <c r="AD2442">
        <v>40</v>
      </c>
      <c r="AE2442">
        <v>98</v>
      </c>
      <c r="AF2442">
        <v>41</v>
      </c>
      <c r="AG2442">
        <v>44</v>
      </c>
      <c r="AH2442">
        <v>22</v>
      </c>
      <c r="AI2442">
        <v>46</v>
      </c>
      <c r="AJ2442">
        <v>51</v>
      </c>
      <c r="AK2442">
        <v>50</v>
      </c>
      <c r="AL2442">
        <v>18</v>
      </c>
      <c r="AM2442">
        <v>52</v>
      </c>
    </row>
    <row r="2443" spans="1:39" x14ac:dyDescent="0.15">
      <c r="A2443" t="s">
        <v>38</v>
      </c>
      <c r="B2443">
        <v>5</v>
      </c>
      <c r="C2443">
        <v>1</v>
      </c>
      <c r="D2443">
        <v>2</v>
      </c>
      <c r="E2443" t="s">
        <v>29</v>
      </c>
      <c r="F2443" t="s">
        <v>206</v>
      </c>
      <c r="G2443">
        <v>448</v>
      </c>
      <c r="H2443">
        <v>929</v>
      </c>
      <c r="I2443">
        <v>6632</v>
      </c>
      <c r="J2443">
        <v>410579.21</v>
      </c>
      <c r="K2443">
        <v>345331.82</v>
      </c>
      <c r="L2443">
        <v>312292.68</v>
      </c>
      <c r="M2443">
        <v>98736.377800000002</v>
      </c>
      <c r="N2443">
        <v>120</v>
      </c>
      <c r="O2443">
        <v>205</v>
      </c>
      <c r="P2443">
        <v>1969</v>
      </c>
      <c r="Q2443">
        <v>121805.66</v>
      </c>
      <c r="R2443">
        <v>100793.47</v>
      </c>
      <c r="S2443">
        <v>87217.62</v>
      </c>
      <c r="T2443">
        <v>30498.387699999999</v>
      </c>
      <c r="U2443">
        <v>328</v>
      </c>
      <c r="V2443">
        <v>724</v>
      </c>
      <c r="W2443">
        <v>4663</v>
      </c>
      <c r="X2443">
        <v>288773.55</v>
      </c>
      <c r="Y2443">
        <v>244538.35</v>
      </c>
      <c r="Z2443">
        <v>225075.06</v>
      </c>
      <c r="AA2443">
        <v>68237.990099999995</v>
      </c>
      <c r="AB2443">
        <v>431</v>
      </c>
      <c r="AC2443">
        <v>413</v>
      </c>
      <c r="AD2443">
        <v>209</v>
      </c>
      <c r="AE2443">
        <v>433</v>
      </c>
      <c r="AF2443">
        <v>115</v>
      </c>
      <c r="AG2443">
        <v>116</v>
      </c>
      <c r="AH2443">
        <v>64</v>
      </c>
      <c r="AI2443">
        <v>117</v>
      </c>
      <c r="AJ2443">
        <v>316</v>
      </c>
      <c r="AK2443">
        <v>297</v>
      </c>
      <c r="AL2443">
        <v>145</v>
      </c>
      <c r="AM2443">
        <v>316</v>
      </c>
    </row>
    <row r="2444" spans="1:39" x14ac:dyDescent="0.15">
      <c r="A2444" t="s">
        <v>38</v>
      </c>
      <c r="B2444">
        <v>5</v>
      </c>
      <c r="C2444">
        <v>1</v>
      </c>
      <c r="D2444">
        <v>2</v>
      </c>
      <c r="E2444" t="s">
        <v>32</v>
      </c>
      <c r="F2444" t="s">
        <v>206</v>
      </c>
      <c r="G2444">
        <v>143</v>
      </c>
      <c r="H2444">
        <v>325</v>
      </c>
      <c r="I2444">
        <v>2043</v>
      </c>
      <c r="J2444">
        <v>128918.75</v>
      </c>
      <c r="K2444">
        <v>104504.92</v>
      </c>
      <c r="L2444">
        <v>95118.18</v>
      </c>
      <c r="M2444">
        <v>30599.425599999999</v>
      </c>
      <c r="N2444">
        <v>20</v>
      </c>
      <c r="O2444">
        <v>41</v>
      </c>
      <c r="P2444">
        <v>249</v>
      </c>
      <c r="Q2444">
        <v>16895.7</v>
      </c>
      <c r="R2444">
        <v>13803.95</v>
      </c>
      <c r="S2444">
        <v>12003.03</v>
      </c>
      <c r="T2444">
        <v>4235.0998</v>
      </c>
      <c r="U2444">
        <v>123</v>
      </c>
      <c r="V2444">
        <v>284</v>
      </c>
      <c r="W2444">
        <v>1794</v>
      </c>
      <c r="X2444">
        <v>112023.05</v>
      </c>
      <c r="Y2444">
        <v>90700.97</v>
      </c>
      <c r="Z2444">
        <v>83115.149999999994</v>
      </c>
      <c r="AA2444">
        <v>26364.325799999999</v>
      </c>
      <c r="AB2444">
        <v>136</v>
      </c>
      <c r="AC2444">
        <v>133</v>
      </c>
      <c r="AD2444">
        <v>70</v>
      </c>
      <c r="AE2444">
        <v>130</v>
      </c>
      <c r="AF2444">
        <v>18</v>
      </c>
      <c r="AG2444">
        <v>17</v>
      </c>
      <c r="AH2444">
        <v>11</v>
      </c>
      <c r="AI2444">
        <v>20</v>
      </c>
      <c r="AJ2444">
        <v>118</v>
      </c>
      <c r="AK2444">
        <v>116</v>
      </c>
      <c r="AL2444">
        <v>59</v>
      </c>
      <c r="AM2444">
        <v>110</v>
      </c>
    </row>
    <row r="2445" spans="1:39" x14ac:dyDescent="0.15">
      <c r="A2445" t="s">
        <v>38</v>
      </c>
      <c r="B2445">
        <v>5</v>
      </c>
      <c r="C2445">
        <v>2</v>
      </c>
      <c r="D2445">
        <v>0</v>
      </c>
      <c r="E2445" t="s">
        <v>28</v>
      </c>
      <c r="F2445" t="s">
        <v>206</v>
      </c>
      <c r="G2445">
        <v>115</v>
      </c>
      <c r="H2445">
        <v>397</v>
      </c>
      <c r="I2445">
        <v>1890</v>
      </c>
      <c r="J2445">
        <v>112839.71</v>
      </c>
      <c r="K2445">
        <v>93682</v>
      </c>
      <c r="L2445">
        <v>71074.399999999994</v>
      </c>
      <c r="M2445">
        <v>28728.8698</v>
      </c>
      <c r="N2445">
        <v>115</v>
      </c>
      <c r="O2445">
        <v>168</v>
      </c>
      <c r="P2445">
        <v>915</v>
      </c>
      <c r="Q2445">
        <v>52713.02</v>
      </c>
      <c r="R2445">
        <v>42783.45</v>
      </c>
      <c r="S2445">
        <v>26986.94</v>
      </c>
      <c r="T2445">
        <v>14291.2286</v>
      </c>
      <c r="U2445">
        <v>115</v>
      </c>
      <c r="V2445">
        <v>229</v>
      </c>
      <c r="W2445">
        <v>975</v>
      </c>
      <c r="X2445">
        <v>60126.69</v>
      </c>
      <c r="Y2445">
        <v>50898.55</v>
      </c>
      <c r="Z2445">
        <v>44087.46</v>
      </c>
      <c r="AA2445">
        <v>14437.6412</v>
      </c>
      <c r="AB2445">
        <v>113</v>
      </c>
      <c r="AC2445">
        <v>113</v>
      </c>
      <c r="AD2445">
        <v>106</v>
      </c>
      <c r="AE2445">
        <v>98</v>
      </c>
      <c r="AF2445">
        <v>113</v>
      </c>
      <c r="AG2445">
        <v>113</v>
      </c>
      <c r="AH2445">
        <v>106</v>
      </c>
      <c r="AI2445">
        <v>98</v>
      </c>
      <c r="AJ2445">
        <v>113</v>
      </c>
      <c r="AK2445">
        <v>113</v>
      </c>
      <c r="AL2445">
        <v>106</v>
      </c>
      <c r="AM2445">
        <v>98</v>
      </c>
    </row>
    <row r="2446" spans="1:39" x14ac:dyDescent="0.15">
      <c r="A2446" t="s">
        <v>38</v>
      </c>
      <c r="B2446">
        <v>5</v>
      </c>
      <c r="C2446">
        <v>2</v>
      </c>
      <c r="D2446">
        <v>0</v>
      </c>
      <c r="E2446" t="s">
        <v>32</v>
      </c>
      <c r="F2446" t="s">
        <v>206</v>
      </c>
      <c r="G2446">
        <v>60</v>
      </c>
      <c r="H2446">
        <v>228</v>
      </c>
      <c r="I2446">
        <v>1097</v>
      </c>
      <c r="J2446">
        <v>64626.48</v>
      </c>
      <c r="K2446">
        <v>48756.51</v>
      </c>
      <c r="L2446">
        <v>40496.33</v>
      </c>
      <c r="M2446">
        <v>16133.0622</v>
      </c>
      <c r="N2446">
        <v>60</v>
      </c>
      <c r="O2446">
        <v>80</v>
      </c>
      <c r="P2446">
        <v>378</v>
      </c>
      <c r="Q2446">
        <v>21268.73</v>
      </c>
      <c r="R2446">
        <v>15682.29</v>
      </c>
      <c r="S2446">
        <v>9579.52</v>
      </c>
      <c r="T2446">
        <v>5858.7281999999996</v>
      </c>
      <c r="U2446">
        <v>60</v>
      </c>
      <c r="V2446">
        <v>148</v>
      </c>
      <c r="W2446">
        <v>719</v>
      </c>
      <c r="X2446">
        <v>43357.75</v>
      </c>
      <c r="Y2446">
        <v>33074.22</v>
      </c>
      <c r="Z2446">
        <v>30916.81</v>
      </c>
      <c r="AA2446">
        <v>10274.334000000001</v>
      </c>
      <c r="AB2446">
        <v>59</v>
      </c>
      <c r="AC2446">
        <v>56</v>
      </c>
      <c r="AD2446">
        <v>50</v>
      </c>
      <c r="AE2446">
        <v>57</v>
      </c>
      <c r="AF2446">
        <v>59</v>
      </c>
      <c r="AG2446">
        <v>56</v>
      </c>
      <c r="AH2446">
        <v>50</v>
      </c>
      <c r="AI2446">
        <v>57</v>
      </c>
      <c r="AJ2446">
        <v>59</v>
      </c>
      <c r="AK2446">
        <v>56</v>
      </c>
      <c r="AL2446">
        <v>50</v>
      </c>
      <c r="AM2446">
        <v>57</v>
      </c>
    </row>
    <row r="2447" spans="1:39" x14ac:dyDescent="0.15">
      <c r="A2447" t="s">
        <v>38</v>
      </c>
      <c r="B2447">
        <v>5</v>
      </c>
      <c r="C2447">
        <v>2</v>
      </c>
      <c r="D2447">
        <v>1</v>
      </c>
      <c r="E2447" t="s">
        <v>28</v>
      </c>
      <c r="F2447" t="s">
        <v>206</v>
      </c>
      <c r="G2447">
        <v>977</v>
      </c>
      <c r="H2447">
        <v>3907</v>
      </c>
      <c r="I2447">
        <v>15730</v>
      </c>
      <c r="J2447">
        <v>921083.43</v>
      </c>
      <c r="K2447">
        <v>800769.95</v>
      </c>
      <c r="L2447">
        <v>673816.71</v>
      </c>
      <c r="M2447">
        <v>234312.65779999999</v>
      </c>
      <c r="N2447">
        <v>977</v>
      </c>
      <c r="O2447">
        <v>1798</v>
      </c>
      <c r="P2447">
        <v>7957</v>
      </c>
      <c r="Q2447">
        <v>457527.91</v>
      </c>
      <c r="R2447">
        <v>392792.84</v>
      </c>
      <c r="S2447">
        <v>293480.87</v>
      </c>
      <c r="T2447">
        <v>122777.6553</v>
      </c>
      <c r="U2447">
        <v>977</v>
      </c>
      <c r="V2447">
        <v>2109</v>
      </c>
      <c r="W2447">
        <v>7773</v>
      </c>
      <c r="X2447">
        <v>463555.52</v>
      </c>
      <c r="Y2447">
        <v>407977.11</v>
      </c>
      <c r="Z2447">
        <v>380335.84</v>
      </c>
      <c r="AA2447">
        <v>111535.0025</v>
      </c>
      <c r="AB2447">
        <v>911</v>
      </c>
      <c r="AC2447">
        <v>964</v>
      </c>
      <c r="AD2447">
        <v>686</v>
      </c>
      <c r="AE2447">
        <v>904</v>
      </c>
      <c r="AF2447">
        <v>911</v>
      </c>
      <c r="AG2447">
        <v>964</v>
      </c>
      <c r="AH2447">
        <v>686</v>
      </c>
      <c r="AI2447">
        <v>904</v>
      </c>
      <c r="AJ2447">
        <v>911</v>
      </c>
      <c r="AK2447">
        <v>964</v>
      </c>
      <c r="AL2447">
        <v>686</v>
      </c>
      <c r="AM2447">
        <v>904</v>
      </c>
    </row>
    <row r="2448" spans="1:39" x14ac:dyDescent="0.15">
      <c r="A2448" t="s">
        <v>38</v>
      </c>
      <c r="B2448">
        <v>5</v>
      </c>
      <c r="C2448">
        <v>2</v>
      </c>
      <c r="D2448">
        <v>1</v>
      </c>
      <c r="E2448" t="s">
        <v>30</v>
      </c>
      <c r="F2448" t="s">
        <v>206</v>
      </c>
      <c r="G2448">
        <v>161</v>
      </c>
      <c r="H2448">
        <v>698</v>
      </c>
      <c r="I2448">
        <v>2766</v>
      </c>
      <c r="J2448">
        <v>159131.79</v>
      </c>
      <c r="K2448">
        <v>135155.68</v>
      </c>
      <c r="L2448">
        <v>113685.92</v>
      </c>
      <c r="M2448">
        <v>40761.823199999999</v>
      </c>
      <c r="N2448">
        <v>161</v>
      </c>
      <c r="O2448">
        <v>323</v>
      </c>
      <c r="P2448">
        <v>1417</v>
      </c>
      <c r="Q2448">
        <v>79197.97</v>
      </c>
      <c r="R2448">
        <v>66756.160000000003</v>
      </c>
      <c r="S2448">
        <v>50521.26</v>
      </c>
      <c r="T2448">
        <v>21439.113799999999</v>
      </c>
      <c r="U2448">
        <v>161</v>
      </c>
      <c r="V2448">
        <v>375</v>
      </c>
      <c r="W2448">
        <v>1349</v>
      </c>
      <c r="X2448">
        <v>79933.820000000007</v>
      </c>
      <c r="Y2448">
        <v>68399.520000000004</v>
      </c>
      <c r="Z2448">
        <v>63164.66</v>
      </c>
      <c r="AA2448">
        <v>19322.7094</v>
      </c>
      <c r="AB2448">
        <v>148</v>
      </c>
      <c r="AC2448">
        <v>160</v>
      </c>
      <c r="AD2448">
        <v>106</v>
      </c>
      <c r="AE2448">
        <v>147</v>
      </c>
      <c r="AF2448">
        <v>148</v>
      </c>
      <c r="AG2448">
        <v>160</v>
      </c>
      <c r="AH2448">
        <v>106</v>
      </c>
      <c r="AI2448">
        <v>147</v>
      </c>
      <c r="AJ2448">
        <v>148</v>
      </c>
      <c r="AK2448">
        <v>160</v>
      </c>
      <c r="AL2448">
        <v>106</v>
      </c>
      <c r="AM2448">
        <v>147</v>
      </c>
    </row>
    <row r="2449" spans="1:39" x14ac:dyDescent="0.15">
      <c r="A2449" t="s">
        <v>38</v>
      </c>
      <c r="B2449">
        <v>5</v>
      </c>
      <c r="C2449">
        <v>2</v>
      </c>
      <c r="D2449">
        <v>1</v>
      </c>
      <c r="E2449" t="s">
        <v>29</v>
      </c>
      <c r="F2449" t="s">
        <v>206</v>
      </c>
      <c r="G2449">
        <v>2307</v>
      </c>
      <c r="H2449">
        <v>10564</v>
      </c>
      <c r="I2449">
        <v>41403</v>
      </c>
      <c r="J2449">
        <v>2400586.84</v>
      </c>
      <c r="K2449">
        <v>1944979.27</v>
      </c>
      <c r="L2449">
        <v>1628375.41</v>
      </c>
      <c r="M2449">
        <v>619870.69480000006</v>
      </c>
      <c r="N2449">
        <v>2307</v>
      </c>
      <c r="O2449">
        <v>4443</v>
      </c>
      <c r="P2449">
        <v>19407</v>
      </c>
      <c r="Q2449">
        <v>1101590.81</v>
      </c>
      <c r="R2449">
        <v>880241.02</v>
      </c>
      <c r="S2449">
        <v>664782.89</v>
      </c>
      <c r="T2449">
        <v>304725.94650000002</v>
      </c>
      <c r="U2449">
        <v>2307</v>
      </c>
      <c r="V2449">
        <v>6121</v>
      </c>
      <c r="W2449">
        <v>21996</v>
      </c>
      <c r="X2449">
        <v>1298996.03</v>
      </c>
      <c r="Y2449">
        <v>1064738.25</v>
      </c>
      <c r="Z2449">
        <v>963592.52</v>
      </c>
      <c r="AA2449">
        <v>315144.74829999998</v>
      </c>
      <c r="AB2449">
        <v>2171</v>
      </c>
      <c r="AC2449">
        <v>2202</v>
      </c>
      <c r="AD2449">
        <v>1668</v>
      </c>
      <c r="AE2449">
        <v>2230</v>
      </c>
      <c r="AF2449">
        <v>2171</v>
      </c>
      <c r="AG2449">
        <v>2202</v>
      </c>
      <c r="AH2449">
        <v>1668</v>
      </c>
      <c r="AI2449">
        <v>2230</v>
      </c>
      <c r="AJ2449">
        <v>2171</v>
      </c>
      <c r="AK2449">
        <v>2202</v>
      </c>
      <c r="AL2449">
        <v>1668</v>
      </c>
      <c r="AM2449">
        <v>2230</v>
      </c>
    </row>
    <row r="2450" spans="1:39" x14ac:dyDescent="0.15">
      <c r="A2450" t="s">
        <v>38</v>
      </c>
      <c r="B2450">
        <v>5</v>
      </c>
      <c r="C2450">
        <v>2</v>
      </c>
      <c r="D2450">
        <v>1</v>
      </c>
      <c r="E2450" t="s">
        <v>31</v>
      </c>
      <c r="F2450" t="s">
        <v>206</v>
      </c>
      <c r="G2450">
        <v>2</v>
      </c>
      <c r="H2450">
        <v>6</v>
      </c>
      <c r="I2450">
        <v>25</v>
      </c>
      <c r="J2450">
        <v>1910.94</v>
      </c>
      <c r="K2450">
        <v>1519.15</v>
      </c>
      <c r="L2450">
        <v>1131.67</v>
      </c>
      <c r="M2450">
        <v>453.48520000000002</v>
      </c>
      <c r="N2450">
        <v>2</v>
      </c>
      <c r="O2450">
        <v>2</v>
      </c>
      <c r="P2450">
        <v>16</v>
      </c>
      <c r="Q2450">
        <v>1315.98</v>
      </c>
      <c r="R2450">
        <v>1025.58</v>
      </c>
      <c r="S2450">
        <v>638.1</v>
      </c>
      <c r="T2450">
        <v>290.85860000000002</v>
      </c>
      <c r="U2450">
        <v>2</v>
      </c>
      <c r="V2450">
        <v>4</v>
      </c>
      <c r="W2450">
        <v>9</v>
      </c>
      <c r="X2450">
        <v>594.96</v>
      </c>
      <c r="Y2450">
        <v>493.57</v>
      </c>
      <c r="Z2450">
        <v>493.57</v>
      </c>
      <c r="AA2450">
        <v>162.6266</v>
      </c>
      <c r="AB2450">
        <v>2</v>
      </c>
      <c r="AC2450">
        <v>2</v>
      </c>
      <c r="AD2450">
        <v>2</v>
      </c>
      <c r="AE2450">
        <v>2</v>
      </c>
      <c r="AF2450">
        <v>2</v>
      </c>
      <c r="AG2450">
        <v>2</v>
      </c>
      <c r="AH2450">
        <v>2</v>
      </c>
      <c r="AI2450">
        <v>2</v>
      </c>
      <c r="AJ2450">
        <v>2</v>
      </c>
      <c r="AK2450">
        <v>2</v>
      </c>
      <c r="AL2450">
        <v>2</v>
      </c>
      <c r="AM2450">
        <v>2</v>
      </c>
    </row>
    <row r="2451" spans="1:39" x14ac:dyDescent="0.15">
      <c r="A2451" t="s">
        <v>38</v>
      </c>
      <c r="B2451">
        <v>5</v>
      </c>
      <c r="C2451">
        <v>2</v>
      </c>
      <c r="D2451">
        <v>1</v>
      </c>
      <c r="E2451" t="s">
        <v>32</v>
      </c>
      <c r="F2451" t="s">
        <v>206</v>
      </c>
      <c r="G2451">
        <v>140</v>
      </c>
      <c r="H2451">
        <v>605</v>
      </c>
      <c r="I2451">
        <v>2611</v>
      </c>
      <c r="J2451">
        <v>149501.19</v>
      </c>
      <c r="K2451">
        <v>118224.9</v>
      </c>
      <c r="L2451">
        <v>102641.33</v>
      </c>
      <c r="M2451">
        <v>38460.642</v>
      </c>
      <c r="N2451">
        <v>140</v>
      </c>
      <c r="O2451">
        <v>239</v>
      </c>
      <c r="P2451">
        <v>1018</v>
      </c>
      <c r="Q2451">
        <v>55274.98</v>
      </c>
      <c r="R2451">
        <v>43462.06</v>
      </c>
      <c r="S2451">
        <v>33099.279999999999</v>
      </c>
      <c r="T2451">
        <v>15933.8771</v>
      </c>
      <c r="U2451">
        <v>140</v>
      </c>
      <c r="V2451">
        <v>366</v>
      </c>
      <c r="W2451">
        <v>1593</v>
      </c>
      <c r="X2451">
        <v>94226.21</v>
      </c>
      <c r="Y2451">
        <v>74762.84</v>
      </c>
      <c r="Z2451">
        <v>69542.05</v>
      </c>
      <c r="AA2451">
        <v>22526.764899999998</v>
      </c>
      <c r="AB2451">
        <v>135</v>
      </c>
      <c r="AC2451">
        <v>134</v>
      </c>
      <c r="AD2451">
        <v>99</v>
      </c>
      <c r="AE2451">
        <v>133</v>
      </c>
      <c r="AF2451">
        <v>135</v>
      </c>
      <c r="AG2451">
        <v>134</v>
      </c>
      <c r="AH2451">
        <v>99</v>
      </c>
      <c r="AI2451">
        <v>133</v>
      </c>
      <c r="AJ2451">
        <v>135</v>
      </c>
      <c r="AK2451">
        <v>134</v>
      </c>
      <c r="AL2451">
        <v>99</v>
      </c>
      <c r="AM2451">
        <v>133</v>
      </c>
    </row>
    <row r="2452" spans="1:39" x14ac:dyDescent="0.15">
      <c r="A2452" t="s">
        <v>38</v>
      </c>
      <c r="B2452">
        <v>5</v>
      </c>
      <c r="C2452">
        <v>2</v>
      </c>
      <c r="D2452">
        <v>2</v>
      </c>
      <c r="E2452" t="s">
        <v>28</v>
      </c>
      <c r="F2452" t="s">
        <v>206</v>
      </c>
      <c r="G2452">
        <v>135</v>
      </c>
      <c r="H2452">
        <v>442</v>
      </c>
      <c r="I2452">
        <v>2071</v>
      </c>
      <c r="J2452">
        <v>124420.64</v>
      </c>
      <c r="K2452">
        <v>107630.49</v>
      </c>
      <c r="L2452">
        <v>85818.38</v>
      </c>
      <c r="M2452">
        <v>31214.675200000001</v>
      </c>
      <c r="N2452">
        <v>135</v>
      </c>
      <c r="O2452">
        <v>189</v>
      </c>
      <c r="P2452">
        <v>1052</v>
      </c>
      <c r="Q2452">
        <v>62249.279999999999</v>
      </c>
      <c r="R2452">
        <v>52924.4</v>
      </c>
      <c r="S2452">
        <v>35398.36</v>
      </c>
      <c r="T2452">
        <v>16386.8662</v>
      </c>
      <c r="U2452">
        <v>135</v>
      </c>
      <c r="V2452">
        <v>253</v>
      </c>
      <c r="W2452">
        <v>1019</v>
      </c>
      <c r="X2452">
        <v>62171.360000000001</v>
      </c>
      <c r="Y2452">
        <v>54706.09</v>
      </c>
      <c r="Z2452">
        <v>50420.02</v>
      </c>
      <c r="AA2452">
        <v>14827.808999999999</v>
      </c>
      <c r="AB2452">
        <v>127</v>
      </c>
      <c r="AC2452">
        <v>131</v>
      </c>
      <c r="AD2452">
        <v>84</v>
      </c>
      <c r="AE2452">
        <v>129</v>
      </c>
      <c r="AF2452">
        <v>127</v>
      </c>
      <c r="AG2452">
        <v>131</v>
      </c>
      <c r="AH2452">
        <v>84</v>
      </c>
      <c r="AI2452">
        <v>129</v>
      </c>
      <c r="AJ2452">
        <v>127</v>
      </c>
      <c r="AK2452">
        <v>131</v>
      </c>
      <c r="AL2452">
        <v>84</v>
      </c>
      <c r="AM2452">
        <v>129</v>
      </c>
    </row>
    <row r="2453" spans="1:39" x14ac:dyDescent="0.15">
      <c r="A2453" t="s">
        <v>38</v>
      </c>
      <c r="B2453">
        <v>5</v>
      </c>
      <c r="C2453">
        <v>2</v>
      </c>
      <c r="D2453">
        <v>2</v>
      </c>
      <c r="E2453" t="s">
        <v>30</v>
      </c>
      <c r="F2453" t="s">
        <v>206</v>
      </c>
      <c r="G2453">
        <v>19</v>
      </c>
      <c r="H2453">
        <v>75</v>
      </c>
      <c r="I2453">
        <v>335</v>
      </c>
      <c r="J2453">
        <v>19445.310000000001</v>
      </c>
      <c r="K2453">
        <v>16314.82</v>
      </c>
      <c r="L2453">
        <v>12905.89</v>
      </c>
      <c r="M2453">
        <v>5056.0652</v>
      </c>
      <c r="N2453">
        <v>19</v>
      </c>
      <c r="O2453">
        <v>30</v>
      </c>
      <c r="P2453">
        <v>161</v>
      </c>
      <c r="Q2453">
        <v>9260.43</v>
      </c>
      <c r="R2453">
        <v>7907.04</v>
      </c>
      <c r="S2453">
        <v>4648.71</v>
      </c>
      <c r="T2453">
        <v>2627.7035999999998</v>
      </c>
      <c r="U2453">
        <v>19</v>
      </c>
      <c r="V2453">
        <v>45</v>
      </c>
      <c r="W2453">
        <v>174</v>
      </c>
      <c r="X2453">
        <v>10184.879999999999</v>
      </c>
      <c r="Y2453">
        <v>8407.7800000000007</v>
      </c>
      <c r="Z2453">
        <v>8257.18</v>
      </c>
      <c r="AA2453">
        <v>2428.3616000000002</v>
      </c>
      <c r="AB2453">
        <v>17</v>
      </c>
      <c r="AC2453">
        <v>19</v>
      </c>
      <c r="AD2453">
        <v>14</v>
      </c>
      <c r="AE2453">
        <v>19</v>
      </c>
      <c r="AF2453">
        <v>17</v>
      </c>
      <c r="AG2453">
        <v>19</v>
      </c>
      <c r="AH2453">
        <v>14</v>
      </c>
      <c r="AI2453">
        <v>19</v>
      </c>
      <c r="AJ2453">
        <v>17</v>
      </c>
      <c r="AK2453">
        <v>19</v>
      </c>
      <c r="AL2453">
        <v>14</v>
      </c>
      <c r="AM2453">
        <v>19</v>
      </c>
    </row>
    <row r="2454" spans="1:39" x14ac:dyDescent="0.15">
      <c r="A2454" t="s">
        <v>38</v>
      </c>
      <c r="B2454">
        <v>5</v>
      </c>
      <c r="C2454">
        <v>2</v>
      </c>
      <c r="D2454">
        <v>2</v>
      </c>
      <c r="E2454" t="s">
        <v>29</v>
      </c>
      <c r="F2454" t="s">
        <v>206</v>
      </c>
      <c r="G2454">
        <v>90</v>
      </c>
      <c r="H2454">
        <v>362</v>
      </c>
      <c r="I2454">
        <v>1501</v>
      </c>
      <c r="J2454">
        <v>92239</v>
      </c>
      <c r="K2454">
        <v>77430.899999999994</v>
      </c>
      <c r="L2454">
        <v>64924.79</v>
      </c>
      <c r="M2454">
        <v>22641.994200000001</v>
      </c>
      <c r="N2454">
        <v>90</v>
      </c>
      <c r="O2454">
        <v>144</v>
      </c>
      <c r="P2454">
        <v>583</v>
      </c>
      <c r="Q2454">
        <v>36506.699999999997</v>
      </c>
      <c r="R2454">
        <v>29811.78</v>
      </c>
      <c r="S2454">
        <v>20367.509999999998</v>
      </c>
      <c r="T2454">
        <v>9341.0694999999996</v>
      </c>
      <c r="U2454">
        <v>90</v>
      </c>
      <c r="V2454">
        <v>218</v>
      </c>
      <c r="W2454">
        <v>918</v>
      </c>
      <c r="X2454">
        <v>55732.3</v>
      </c>
      <c r="Y2454">
        <v>47619.12</v>
      </c>
      <c r="Z2454">
        <v>44557.279999999999</v>
      </c>
      <c r="AA2454">
        <v>13300.9247</v>
      </c>
      <c r="AB2454">
        <v>88</v>
      </c>
      <c r="AC2454">
        <v>87</v>
      </c>
      <c r="AD2454">
        <v>56</v>
      </c>
      <c r="AE2454">
        <v>87</v>
      </c>
      <c r="AF2454">
        <v>88</v>
      </c>
      <c r="AG2454">
        <v>87</v>
      </c>
      <c r="AH2454">
        <v>56</v>
      </c>
      <c r="AI2454">
        <v>87</v>
      </c>
      <c r="AJ2454">
        <v>88</v>
      </c>
      <c r="AK2454">
        <v>87</v>
      </c>
      <c r="AL2454">
        <v>56</v>
      </c>
      <c r="AM2454">
        <v>87</v>
      </c>
    </row>
    <row r="2455" spans="1:39" x14ac:dyDescent="0.15">
      <c r="A2455" t="s">
        <v>38</v>
      </c>
      <c r="B2455">
        <v>5</v>
      </c>
      <c r="C2455">
        <v>2</v>
      </c>
      <c r="D2455">
        <v>2</v>
      </c>
      <c r="E2455" t="s">
        <v>32</v>
      </c>
      <c r="F2455" t="s">
        <v>206</v>
      </c>
      <c r="G2455">
        <v>36</v>
      </c>
      <c r="H2455">
        <v>138</v>
      </c>
      <c r="I2455">
        <v>666</v>
      </c>
      <c r="J2455">
        <v>40863.85</v>
      </c>
      <c r="K2455">
        <v>33167.57</v>
      </c>
      <c r="L2455">
        <v>28535.77</v>
      </c>
      <c r="M2455">
        <v>9910.9609</v>
      </c>
      <c r="N2455">
        <v>36</v>
      </c>
      <c r="O2455">
        <v>49</v>
      </c>
      <c r="P2455">
        <v>261</v>
      </c>
      <c r="Q2455">
        <v>15608.6</v>
      </c>
      <c r="R2455">
        <v>13076.24</v>
      </c>
      <c r="S2455">
        <v>9817.75</v>
      </c>
      <c r="T2455">
        <v>3909.7071999999998</v>
      </c>
      <c r="U2455">
        <v>36</v>
      </c>
      <c r="V2455">
        <v>89</v>
      </c>
      <c r="W2455">
        <v>405</v>
      </c>
      <c r="X2455">
        <v>25255.25</v>
      </c>
      <c r="Y2455">
        <v>20091.330000000002</v>
      </c>
      <c r="Z2455">
        <v>18718.02</v>
      </c>
      <c r="AA2455">
        <v>6001.2537000000002</v>
      </c>
      <c r="AB2455">
        <v>33</v>
      </c>
      <c r="AC2455">
        <v>33</v>
      </c>
      <c r="AD2455">
        <v>24</v>
      </c>
      <c r="AE2455">
        <v>35</v>
      </c>
      <c r="AF2455">
        <v>33</v>
      </c>
      <c r="AG2455">
        <v>33</v>
      </c>
      <c r="AH2455">
        <v>24</v>
      </c>
      <c r="AI2455">
        <v>35</v>
      </c>
      <c r="AJ2455">
        <v>33</v>
      </c>
      <c r="AK2455">
        <v>33</v>
      </c>
      <c r="AL2455">
        <v>24</v>
      </c>
      <c r="AM2455">
        <v>35</v>
      </c>
    </row>
    <row r="2456" spans="1:39" x14ac:dyDescent="0.15">
      <c r="A2456" t="s">
        <v>38</v>
      </c>
      <c r="B2456">
        <v>30</v>
      </c>
      <c r="C2456">
        <v>1</v>
      </c>
      <c r="D2456">
        <v>0</v>
      </c>
      <c r="E2456" t="s">
        <v>28</v>
      </c>
      <c r="F2456" t="s">
        <v>206</v>
      </c>
      <c r="G2456">
        <v>4550</v>
      </c>
      <c r="H2456">
        <v>6616</v>
      </c>
      <c r="I2456">
        <v>27101</v>
      </c>
      <c r="J2456">
        <v>1671599.26</v>
      </c>
      <c r="K2456">
        <v>1404295.91</v>
      </c>
      <c r="L2456">
        <v>1285437.31</v>
      </c>
      <c r="M2456">
        <v>414029.96580000001</v>
      </c>
      <c r="N2456">
        <v>1847</v>
      </c>
      <c r="O2456">
        <v>2394</v>
      </c>
      <c r="P2456">
        <v>11193</v>
      </c>
      <c r="Q2456">
        <v>696797.42</v>
      </c>
      <c r="R2456">
        <v>572920.25</v>
      </c>
      <c r="S2456">
        <v>500078.2</v>
      </c>
      <c r="T2456">
        <v>181820.69810000001</v>
      </c>
      <c r="U2456">
        <v>2703</v>
      </c>
      <c r="V2456">
        <v>4222</v>
      </c>
      <c r="W2456">
        <v>15908</v>
      </c>
      <c r="X2456">
        <v>974801.84</v>
      </c>
      <c r="Y2456">
        <v>831375.66</v>
      </c>
      <c r="Z2456">
        <v>785359.11</v>
      </c>
      <c r="AA2456">
        <v>232209.2677</v>
      </c>
      <c r="AB2456">
        <v>4442</v>
      </c>
      <c r="AC2456">
        <v>3576</v>
      </c>
      <c r="AD2456">
        <v>3060</v>
      </c>
      <c r="AE2456">
        <v>2632</v>
      </c>
      <c r="AF2456">
        <v>1824</v>
      </c>
      <c r="AG2456">
        <v>1737</v>
      </c>
      <c r="AH2456">
        <v>1528</v>
      </c>
      <c r="AI2456">
        <v>1199</v>
      </c>
      <c r="AJ2456">
        <v>2618</v>
      </c>
      <c r="AK2456">
        <v>1839</v>
      </c>
      <c r="AL2456">
        <v>1532</v>
      </c>
      <c r="AM2456">
        <v>1433</v>
      </c>
    </row>
    <row r="2457" spans="1:39" x14ac:dyDescent="0.15">
      <c r="A2457" t="s">
        <v>38</v>
      </c>
      <c r="B2457">
        <v>30</v>
      </c>
      <c r="C2457">
        <v>1</v>
      </c>
      <c r="D2457">
        <v>0</v>
      </c>
      <c r="E2457" t="s">
        <v>30</v>
      </c>
      <c r="F2457" t="s">
        <v>206</v>
      </c>
      <c r="G2457">
        <v>8</v>
      </c>
      <c r="H2457">
        <v>8</v>
      </c>
      <c r="I2457">
        <v>52</v>
      </c>
      <c r="J2457">
        <v>3192.96</v>
      </c>
      <c r="K2457">
        <v>2857.13</v>
      </c>
      <c r="L2457">
        <v>2656.42</v>
      </c>
      <c r="M2457">
        <v>764.23829999999998</v>
      </c>
      <c r="N2457">
        <v>2</v>
      </c>
      <c r="O2457">
        <v>2</v>
      </c>
      <c r="P2457">
        <v>16</v>
      </c>
      <c r="Q2457">
        <v>1066.98</v>
      </c>
      <c r="R2457">
        <v>895.67</v>
      </c>
      <c r="S2457">
        <v>895.67</v>
      </c>
      <c r="T2457">
        <v>253.28389999999999</v>
      </c>
      <c r="U2457">
        <v>6</v>
      </c>
      <c r="V2457">
        <v>6</v>
      </c>
      <c r="W2457">
        <v>36</v>
      </c>
      <c r="X2457">
        <v>2125.98</v>
      </c>
      <c r="Y2457">
        <v>1961.46</v>
      </c>
      <c r="Z2457">
        <v>1760.75</v>
      </c>
      <c r="AA2457">
        <v>510.95440000000002</v>
      </c>
      <c r="AB2457">
        <v>8</v>
      </c>
      <c r="AC2457">
        <v>6</v>
      </c>
      <c r="AD2457">
        <v>2</v>
      </c>
      <c r="AE2457">
        <v>4</v>
      </c>
      <c r="AF2457">
        <v>2</v>
      </c>
      <c r="AG2457">
        <v>2</v>
      </c>
      <c r="AH2457">
        <v>1</v>
      </c>
      <c r="AI2457">
        <v>2</v>
      </c>
      <c r="AJ2457">
        <v>6</v>
      </c>
      <c r="AK2457">
        <v>4</v>
      </c>
      <c r="AL2457">
        <v>1</v>
      </c>
      <c r="AM2457">
        <v>2</v>
      </c>
    </row>
    <row r="2458" spans="1:39" x14ac:dyDescent="0.15">
      <c r="A2458" t="s">
        <v>38</v>
      </c>
      <c r="B2458">
        <v>30</v>
      </c>
      <c r="C2458">
        <v>1</v>
      </c>
      <c r="D2458">
        <v>0</v>
      </c>
      <c r="E2458" t="s">
        <v>29</v>
      </c>
      <c r="F2458" t="s">
        <v>206</v>
      </c>
      <c r="G2458">
        <v>47</v>
      </c>
      <c r="H2458">
        <v>73</v>
      </c>
      <c r="I2458">
        <v>302</v>
      </c>
      <c r="J2458">
        <v>18565.47</v>
      </c>
      <c r="K2458">
        <v>14480.05</v>
      </c>
      <c r="L2458">
        <v>13612.77</v>
      </c>
      <c r="M2458">
        <v>4658.3360000000002</v>
      </c>
      <c r="N2458">
        <v>24</v>
      </c>
      <c r="O2458">
        <v>33</v>
      </c>
      <c r="P2458">
        <v>151</v>
      </c>
      <c r="Q2458">
        <v>9324.64</v>
      </c>
      <c r="R2458">
        <v>6936.58</v>
      </c>
      <c r="S2458">
        <v>6069.3</v>
      </c>
      <c r="T2458">
        <v>2508.9940999999999</v>
      </c>
      <c r="U2458">
        <v>23</v>
      </c>
      <c r="V2458">
        <v>40</v>
      </c>
      <c r="W2458">
        <v>151</v>
      </c>
      <c r="X2458">
        <v>9240.83</v>
      </c>
      <c r="Y2458">
        <v>7543.47</v>
      </c>
      <c r="Z2458">
        <v>7543.47</v>
      </c>
      <c r="AA2458">
        <v>2149.3418999999999</v>
      </c>
      <c r="AB2458">
        <v>47</v>
      </c>
      <c r="AC2458">
        <v>36</v>
      </c>
      <c r="AD2458">
        <v>33</v>
      </c>
      <c r="AE2458">
        <v>29</v>
      </c>
      <c r="AF2458">
        <v>24</v>
      </c>
      <c r="AG2458">
        <v>24</v>
      </c>
      <c r="AH2458">
        <v>22</v>
      </c>
      <c r="AI2458">
        <v>15</v>
      </c>
      <c r="AJ2458">
        <v>23</v>
      </c>
      <c r="AK2458">
        <v>12</v>
      </c>
      <c r="AL2458">
        <v>11</v>
      </c>
      <c r="AM2458">
        <v>14</v>
      </c>
    </row>
    <row r="2459" spans="1:39" x14ac:dyDescent="0.15">
      <c r="A2459" t="s">
        <v>38</v>
      </c>
      <c r="B2459">
        <v>30</v>
      </c>
      <c r="C2459">
        <v>1</v>
      </c>
      <c r="D2459">
        <v>0</v>
      </c>
      <c r="E2459" t="s">
        <v>32</v>
      </c>
      <c r="F2459" t="s">
        <v>206</v>
      </c>
      <c r="G2459">
        <v>1039</v>
      </c>
      <c r="H2459">
        <v>1626</v>
      </c>
      <c r="I2459">
        <v>7260</v>
      </c>
      <c r="J2459">
        <v>443831.82</v>
      </c>
      <c r="K2459">
        <v>341594.65</v>
      </c>
      <c r="L2459">
        <v>325369.62</v>
      </c>
      <c r="M2459">
        <v>107197.9399</v>
      </c>
      <c r="N2459">
        <v>144</v>
      </c>
      <c r="O2459">
        <v>200</v>
      </c>
      <c r="P2459">
        <v>969</v>
      </c>
      <c r="Q2459">
        <v>61689.25</v>
      </c>
      <c r="R2459">
        <v>45098.81</v>
      </c>
      <c r="S2459">
        <v>39263.800000000003</v>
      </c>
      <c r="T2459">
        <v>15106.769</v>
      </c>
      <c r="U2459">
        <v>895</v>
      </c>
      <c r="V2459">
        <v>1426</v>
      </c>
      <c r="W2459">
        <v>6291</v>
      </c>
      <c r="X2459">
        <v>382142.57</v>
      </c>
      <c r="Y2459">
        <v>296495.84000000003</v>
      </c>
      <c r="Z2459">
        <v>286105.82</v>
      </c>
      <c r="AA2459">
        <v>92091.170899999997</v>
      </c>
      <c r="AB2459">
        <v>1034</v>
      </c>
      <c r="AC2459">
        <v>766</v>
      </c>
      <c r="AD2459">
        <v>686</v>
      </c>
      <c r="AE2459">
        <v>671</v>
      </c>
      <c r="AF2459">
        <v>143</v>
      </c>
      <c r="AG2459">
        <v>119</v>
      </c>
      <c r="AH2459">
        <v>115</v>
      </c>
      <c r="AI2459">
        <v>112</v>
      </c>
      <c r="AJ2459">
        <v>891</v>
      </c>
      <c r="AK2459">
        <v>647</v>
      </c>
      <c r="AL2459">
        <v>571</v>
      </c>
      <c r="AM2459">
        <v>559</v>
      </c>
    </row>
    <row r="2460" spans="1:39" x14ac:dyDescent="0.15">
      <c r="A2460" t="s">
        <v>38</v>
      </c>
      <c r="B2460">
        <v>30</v>
      </c>
      <c r="C2460">
        <v>1</v>
      </c>
      <c r="D2460">
        <v>1</v>
      </c>
      <c r="E2460" t="s">
        <v>28</v>
      </c>
      <c r="F2460" t="s">
        <v>206</v>
      </c>
      <c r="G2460">
        <v>20197</v>
      </c>
      <c r="H2460">
        <v>34280</v>
      </c>
      <c r="I2460">
        <v>124369</v>
      </c>
      <c r="J2460">
        <v>7374015.8600000003</v>
      </c>
      <c r="K2460">
        <v>6314560.0700000003</v>
      </c>
      <c r="L2460">
        <v>5789079.2699999996</v>
      </c>
      <c r="M2460">
        <v>1866970.2434</v>
      </c>
      <c r="N2460">
        <v>9015</v>
      </c>
      <c r="O2460">
        <v>13390</v>
      </c>
      <c r="P2460">
        <v>55297</v>
      </c>
      <c r="Q2460">
        <v>3274415.29</v>
      </c>
      <c r="R2460">
        <v>2831337.23</v>
      </c>
      <c r="S2460">
        <v>2528675.89</v>
      </c>
      <c r="T2460">
        <v>881312.84669999999</v>
      </c>
      <c r="U2460">
        <v>11182</v>
      </c>
      <c r="V2460">
        <v>20890</v>
      </c>
      <c r="W2460">
        <v>69072</v>
      </c>
      <c r="X2460">
        <v>4099600.57</v>
      </c>
      <c r="Y2460">
        <v>3483222.84</v>
      </c>
      <c r="Z2460">
        <v>3260403.38</v>
      </c>
      <c r="AA2460">
        <v>985657.39670000004</v>
      </c>
      <c r="AB2460">
        <v>19155</v>
      </c>
      <c r="AC2460">
        <v>18994</v>
      </c>
      <c r="AD2460">
        <v>12274</v>
      </c>
      <c r="AE2460">
        <v>17796</v>
      </c>
      <c r="AF2460">
        <v>8717</v>
      </c>
      <c r="AG2460">
        <v>8725</v>
      </c>
      <c r="AH2460">
        <v>5919</v>
      </c>
      <c r="AI2460">
        <v>8250</v>
      </c>
      <c r="AJ2460">
        <v>10438</v>
      </c>
      <c r="AK2460">
        <v>10269</v>
      </c>
      <c r="AL2460">
        <v>6355</v>
      </c>
      <c r="AM2460">
        <v>9546</v>
      </c>
    </row>
    <row r="2461" spans="1:39" x14ac:dyDescent="0.15">
      <c r="A2461" t="s">
        <v>38</v>
      </c>
      <c r="B2461">
        <v>30</v>
      </c>
      <c r="C2461">
        <v>1</v>
      </c>
      <c r="D2461">
        <v>1</v>
      </c>
      <c r="E2461" t="s">
        <v>30</v>
      </c>
      <c r="F2461" t="s">
        <v>206</v>
      </c>
      <c r="G2461">
        <v>2421</v>
      </c>
      <c r="H2461">
        <v>4276</v>
      </c>
      <c r="I2461">
        <v>14981</v>
      </c>
      <c r="J2461">
        <v>896503.62</v>
      </c>
      <c r="K2461">
        <v>764762.22</v>
      </c>
      <c r="L2461">
        <v>690953.78</v>
      </c>
      <c r="M2461">
        <v>225975.46359999999</v>
      </c>
      <c r="N2461">
        <v>984</v>
      </c>
      <c r="O2461">
        <v>1472</v>
      </c>
      <c r="P2461">
        <v>6103</v>
      </c>
      <c r="Q2461">
        <v>362900.31</v>
      </c>
      <c r="R2461">
        <v>312779.98</v>
      </c>
      <c r="S2461">
        <v>277429.89</v>
      </c>
      <c r="T2461">
        <v>97222.841899999999</v>
      </c>
      <c r="U2461">
        <v>1437</v>
      </c>
      <c r="V2461">
        <v>2804</v>
      </c>
      <c r="W2461">
        <v>8878</v>
      </c>
      <c r="X2461">
        <v>533603.31000000006</v>
      </c>
      <c r="Y2461">
        <v>451982.24</v>
      </c>
      <c r="Z2461">
        <v>413523.89</v>
      </c>
      <c r="AA2461">
        <v>128752.6217</v>
      </c>
      <c r="AB2461">
        <v>2253</v>
      </c>
      <c r="AC2461">
        <v>2340</v>
      </c>
      <c r="AD2461">
        <v>1353</v>
      </c>
      <c r="AE2461">
        <v>2322</v>
      </c>
      <c r="AF2461">
        <v>930</v>
      </c>
      <c r="AG2461">
        <v>957</v>
      </c>
      <c r="AH2461">
        <v>604</v>
      </c>
      <c r="AI2461">
        <v>956</v>
      </c>
      <c r="AJ2461">
        <v>1323</v>
      </c>
      <c r="AK2461">
        <v>1383</v>
      </c>
      <c r="AL2461">
        <v>749</v>
      </c>
      <c r="AM2461">
        <v>1366</v>
      </c>
    </row>
    <row r="2462" spans="1:39" x14ac:dyDescent="0.15">
      <c r="A2462" t="s">
        <v>38</v>
      </c>
      <c r="B2462">
        <v>30</v>
      </c>
      <c r="C2462">
        <v>1</v>
      </c>
      <c r="D2462">
        <v>1</v>
      </c>
      <c r="E2462" t="s">
        <v>29</v>
      </c>
      <c r="F2462" t="s">
        <v>206</v>
      </c>
      <c r="G2462">
        <v>29007</v>
      </c>
      <c r="H2462">
        <v>53901</v>
      </c>
      <c r="I2462">
        <v>192843</v>
      </c>
      <c r="J2462">
        <v>11322759.07</v>
      </c>
      <c r="K2462">
        <v>9240394.9399999995</v>
      </c>
      <c r="L2462">
        <v>8464457.4100000001</v>
      </c>
      <c r="M2462">
        <v>2853832.3750999998</v>
      </c>
      <c r="N2462">
        <v>9123</v>
      </c>
      <c r="O2462">
        <v>14701</v>
      </c>
      <c r="P2462">
        <v>61106</v>
      </c>
      <c r="Q2462">
        <v>3535009.89</v>
      </c>
      <c r="R2462">
        <v>2891447.64</v>
      </c>
      <c r="S2462">
        <v>2581389.87</v>
      </c>
      <c r="T2462">
        <v>969140.79319999996</v>
      </c>
      <c r="U2462">
        <v>19884</v>
      </c>
      <c r="V2462">
        <v>39200</v>
      </c>
      <c r="W2462">
        <v>131737</v>
      </c>
      <c r="X2462">
        <v>7787749.1799999997</v>
      </c>
      <c r="Y2462">
        <v>6348947.2999999998</v>
      </c>
      <c r="Z2462">
        <v>5883067.54</v>
      </c>
      <c r="AA2462">
        <v>1884691.5819000001</v>
      </c>
      <c r="AB2462">
        <v>27892</v>
      </c>
      <c r="AC2462">
        <v>27302</v>
      </c>
      <c r="AD2462">
        <v>18493</v>
      </c>
      <c r="AE2462">
        <v>27750</v>
      </c>
      <c r="AF2462">
        <v>8765</v>
      </c>
      <c r="AG2462">
        <v>8654</v>
      </c>
      <c r="AH2462">
        <v>6347</v>
      </c>
      <c r="AI2462">
        <v>8761</v>
      </c>
      <c r="AJ2462">
        <v>19127</v>
      </c>
      <c r="AK2462">
        <v>18648</v>
      </c>
      <c r="AL2462">
        <v>12146</v>
      </c>
      <c r="AM2462">
        <v>18989</v>
      </c>
    </row>
    <row r="2463" spans="1:39" x14ac:dyDescent="0.15">
      <c r="A2463" t="s">
        <v>38</v>
      </c>
      <c r="B2463">
        <v>30</v>
      </c>
      <c r="C2463">
        <v>1</v>
      </c>
      <c r="D2463">
        <v>1</v>
      </c>
      <c r="E2463" t="s">
        <v>31</v>
      </c>
      <c r="F2463" t="s">
        <v>206</v>
      </c>
      <c r="G2463">
        <v>5</v>
      </c>
      <c r="H2463">
        <v>15</v>
      </c>
      <c r="I2463">
        <v>32</v>
      </c>
      <c r="J2463">
        <v>2122.9499999999998</v>
      </c>
      <c r="K2463">
        <v>1954.85</v>
      </c>
      <c r="L2463">
        <v>1785.09</v>
      </c>
      <c r="M2463">
        <v>501.14</v>
      </c>
      <c r="N2463">
        <v>1</v>
      </c>
      <c r="O2463">
        <v>3</v>
      </c>
      <c r="P2463">
        <v>5</v>
      </c>
      <c r="Q2463">
        <v>475</v>
      </c>
      <c r="R2463">
        <v>475</v>
      </c>
      <c r="S2463">
        <v>475</v>
      </c>
      <c r="T2463">
        <v>110.48</v>
      </c>
      <c r="U2463">
        <v>4</v>
      </c>
      <c r="V2463">
        <v>12</v>
      </c>
      <c r="W2463">
        <v>27</v>
      </c>
      <c r="X2463">
        <v>1647.95</v>
      </c>
      <c r="Y2463">
        <v>1479.85</v>
      </c>
      <c r="Z2463">
        <v>1310.0899999999999</v>
      </c>
      <c r="AA2463">
        <v>390.66</v>
      </c>
      <c r="AB2463">
        <v>5</v>
      </c>
      <c r="AC2463">
        <v>5</v>
      </c>
      <c r="AD2463">
        <v>2</v>
      </c>
      <c r="AE2463">
        <v>5</v>
      </c>
      <c r="AF2463">
        <v>1</v>
      </c>
      <c r="AG2463">
        <v>1</v>
      </c>
      <c r="AH2463">
        <v>0</v>
      </c>
      <c r="AI2463">
        <v>1</v>
      </c>
      <c r="AJ2463">
        <v>4</v>
      </c>
      <c r="AK2463">
        <v>4</v>
      </c>
      <c r="AL2463">
        <v>2</v>
      </c>
      <c r="AM2463">
        <v>4</v>
      </c>
    </row>
    <row r="2464" spans="1:39" x14ac:dyDescent="0.15">
      <c r="A2464" t="s">
        <v>38</v>
      </c>
      <c r="B2464">
        <v>30</v>
      </c>
      <c r="C2464">
        <v>1</v>
      </c>
      <c r="D2464">
        <v>1</v>
      </c>
      <c r="E2464" t="s">
        <v>32</v>
      </c>
      <c r="F2464" t="s">
        <v>206</v>
      </c>
      <c r="G2464">
        <v>1245</v>
      </c>
      <c r="H2464">
        <v>2180</v>
      </c>
      <c r="I2464">
        <v>8655</v>
      </c>
      <c r="J2464">
        <v>520486.86</v>
      </c>
      <c r="K2464">
        <v>409546.41</v>
      </c>
      <c r="L2464">
        <v>390469.77</v>
      </c>
      <c r="M2464">
        <v>127121.7611</v>
      </c>
      <c r="N2464">
        <v>160</v>
      </c>
      <c r="O2464">
        <v>249</v>
      </c>
      <c r="P2464">
        <v>1078</v>
      </c>
      <c r="Q2464">
        <v>64422.85</v>
      </c>
      <c r="R2464">
        <v>51130.22</v>
      </c>
      <c r="S2464">
        <v>45715.839999999997</v>
      </c>
      <c r="T2464">
        <v>17418.4787</v>
      </c>
      <c r="U2464">
        <v>1085</v>
      </c>
      <c r="V2464">
        <v>1931</v>
      </c>
      <c r="W2464">
        <v>7577</v>
      </c>
      <c r="X2464">
        <v>456064.01</v>
      </c>
      <c r="Y2464">
        <v>358416.19</v>
      </c>
      <c r="Z2464">
        <v>344753.93</v>
      </c>
      <c r="AA2464">
        <v>109703.2824</v>
      </c>
      <c r="AB2464">
        <v>1210</v>
      </c>
      <c r="AC2464">
        <v>1121</v>
      </c>
      <c r="AD2464">
        <v>752</v>
      </c>
      <c r="AE2464">
        <v>1098</v>
      </c>
      <c r="AF2464">
        <v>156</v>
      </c>
      <c r="AG2464">
        <v>146</v>
      </c>
      <c r="AH2464">
        <v>106</v>
      </c>
      <c r="AI2464">
        <v>145</v>
      </c>
      <c r="AJ2464">
        <v>1054</v>
      </c>
      <c r="AK2464">
        <v>975</v>
      </c>
      <c r="AL2464">
        <v>646</v>
      </c>
      <c r="AM2464">
        <v>953</v>
      </c>
    </row>
    <row r="2465" spans="1:39" x14ac:dyDescent="0.15">
      <c r="A2465" t="s">
        <v>38</v>
      </c>
      <c r="B2465">
        <v>30</v>
      </c>
      <c r="C2465">
        <v>1</v>
      </c>
      <c r="D2465">
        <v>2</v>
      </c>
      <c r="E2465" t="s">
        <v>28</v>
      </c>
      <c r="F2465" t="s">
        <v>206</v>
      </c>
      <c r="G2465">
        <v>5565</v>
      </c>
      <c r="H2465">
        <v>7964</v>
      </c>
      <c r="I2465">
        <v>32689</v>
      </c>
      <c r="J2465">
        <v>2003150.4</v>
      </c>
      <c r="K2465">
        <v>1725192</v>
      </c>
      <c r="L2465">
        <v>1597949.99</v>
      </c>
      <c r="M2465">
        <v>494995.8</v>
      </c>
      <c r="N2465">
        <v>2175</v>
      </c>
      <c r="O2465">
        <v>2770</v>
      </c>
      <c r="P2465">
        <v>12930</v>
      </c>
      <c r="Q2465">
        <v>804874.01</v>
      </c>
      <c r="R2465">
        <v>681348.58</v>
      </c>
      <c r="S2465">
        <v>600273.05000000005</v>
      </c>
      <c r="T2465">
        <v>209032.86970000001</v>
      </c>
      <c r="U2465">
        <v>3390</v>
      </c>
      <c r="V2465">
        <v>5194</v>
      </c>
      <c r="W2465">
        <v>19759</v>
      </c>
      <c r="X2465">
        <v>1198276.3899999999</v>
      </c>
      <c r="Y2465">
        <v>1043843.42</v>
      </c>
      <c r="Z2465">
        <v>997676.94</v>
      </c>
      <c r="AA2465">
        <v>285962.93030000001</v>
      </c>
      <c r="AB2465">
        <v>5347</v>
      </c>
      <c r="AC2465">
        <v>4877</v>
      </c>
      <c r="AD2465">
        <v>2454</v>
      </c>
      <c r="AE2465">
        <v>4703</v>
      </c>
      <c r="AF2465">
        <v>2093</v>
      </c>
      <c r="AG2465">
        <v>2091</v>
      </c>
      <c r="AH2465">
        <v>1165</v>
      </c>
      <c r="AI2465">
        <v>1957</v>
      </c>
      <c r="AJ2465">
        <v>3254</v>
      </c>
      <c r="AK2465">
        <v>2786</v>
      </c>
      <c r="AL2465">
        <v>1289</v>
      </c>
      <c r="AM2465">
        <v>2746</v>
      </c>
    </row>
    <row r="2466" spans="1:39" x14ac:dyDescent="0.15">
      <c r="A2466" t="s">
        <v>38</v>
      </c>
      <c r="B2466">
        <v>30</v>
      </c>
      <c r="C2466">
        <v>1</v>
      </c>
      <c r="D2466">
        <v>2</v>
      </c>
      <c r="E2466" t="s">
        <v>30</v>
      </c>
      <c r="F2466" t="s">
        <v>206</v>
      </c>
      <c r="G2466">
        <v>706</v>
      </c>
      <c r="H2466">
        <v>1029</v>
      </c>
      <c r="I2466">
        <v>4092</v>
      </c>
      <c r="J2466">
        <v>253425.54</v>
      </c>
      <c r="K2466">
        <v>217079.75</v>
      </c>
      <c r="L2466">
        <v>193762.49</v>
      </c>
      <c r="M2466">
        <v>63025.9228</v>
      </c>
      <c r="N2466">
        <v>273</v>
      </c>
      <c r="O2466">
        <v>346</v>
      </c>
      <c r="P2466">
        <v>1611</v>
      </c>
      <c r="Q2466">
        <v>100288.92</v>
      </c>
      <c r="R2466">
        <v>84662.79</v>
      </c>
      <c r="S2466">
        <v>69931.039999999994</v>
      </c>
      <c r="T2466">
        <v>26427.195100000001</v>
      </c>
      <c r="U2466">
        <v>433</v>
      </c>
      <c r="V2466">
        <v>683</v>
      </c>
      <c r="W2466">
        <v>2481</v>
      </c>
      <c r="X2466">
        <v>153136.62</v>
      </c>
      <c r="Y2466">
        <v>132416.95999999999</v>
      </c>
      <c r="Z2466">
        <v>123831.45</v>
      </c>
      <c r="AA2466">
        <v>36598.727700000003</v>
      </c>
      <c r="AB2466">
        <v>665</v>
      </c>
      <c r="AC2466">
        <v>636</v>
      </c>
      <c r="AD2466">
        <v>264</v>
      </c>
      <c r="AE2466">
        <v>686</v>
      </c>
      <c r="AF2466">
        <v>260</v>
      </c>
      <c r="AG2466">
        <v>260</v>
      </c>
      <c r="AH2466">
        <v>126</v>
      </c>
      <c r="AI2466">
        <v>266</v>
      </c>
      <c r="AJ2466">
        <v>405</v>
      </c>
      <c r="AK2466">
        <v>376</v>
      </c>
      <c r="AL2466">
        <v>138</v>
      </c>
      <c r="AM2466">
        <v>420</v>
      </c>
    </row>
    <row r="2467" spans="1:39" x14ac:dyDescent="0.15">
      <c r="A2467" t="s">
        <v>38</v>
      </c>
      <c r="B2467">
        <v>30</v>
      </c>
      <c r="C2467">
        <v>1</v>
      </c>
      <c r="D2467">
        <v>2</v>
      </c>
      <c r="E2467" t="s">
        <v>29</v>
      </c>
      <c r="F2467" t="s">
        <v>206</v>
      </c>
      <c r="G2467">
        <v>2498</v>
      </c>
      <c r="H2467">
        <v>3831</v>
      </c>
      <c r="I2467">
        <v>15835</v>
      </c>
      <c r="J2467">
        <v>963318.65</v>
      </c>
      <c r="K2467">
        <v>792826.08</v>
      </c>
      <c r="L2467">
        <v>735541.51</v>
      </c>
      <c r="M2467">
        <v>237555.14679999999</v>
      </c>
      <c r="N2467">
        <v>653</v>
      </c>
      <c r="O2467">
        <v>845</v>
      </c>
      <c r="P2467">
        <v>4094</v>
      </c>
      <c r="Q2467">
        <v>251321.73</v>
      </c>
      <c r="R2467">
        <v>205495.29</v>
      </c>
      <c r="S2467">
        <v>175165.75</v>
      </c>
      <c r="T2467">
        <v>65403.805699999997</v>
      </c>
      <c r="U2467">
        <v>1845</v>
      </c>
      <c r="V2467">
        <v>2986</v>
      </c>
      <c r="W2467">
        <v>11741</v>
      </c>
      <c r="X2467">
        <v>711996.92</v>
      </c>
      <c r="Y2467">
        <v>587330.79</v>
      </c>
      <c r="Z2467">
        <v>560375.76</v>
      </c>
      <c r="AA2467">
        <v>172151.34109999999</v>
      </c>
      <c r="AB2467">
        <v>2405</v>
      </c>
      <c r="AC2467">
        <v>2263</v>
      </c>
      <c r="AD2467">
        <v>1016</v>
      </c>
      <c r="AE2467">
        <v>2406</v>
      </c>
      <c r="AF2467">
        <v>635</v>
      </c>
      <c r="AG2467">
        <v>606</v>
      </c>
      <c r="AH2467">
        <v>316</v>
      </c>
      <c r="AI2467">
        <v>637</v>
      </c>
      <c r="AJ2467">
        <v>1770</v>
      </c>
      <c r="AK2467">
        <v>1657</v>
      </c>
      <c r="AL2467">
        <v>700</v>
      </c>
      <c r="AM2467">
        <v>1769</v>
      </c>
    </row>
    <row r="2468" spans="1:39" x14ac:dyDescent="0.15">
      <c r="A2468" t="s">
        <v>38</v>
      </c>
      <c r="B2468">
        <v>30</v>
      </c>
      <c r="C2468">
        <v>1</v>
      </c>
      <c r="D2468">
        <v>2</v>
      </c>
      <c r="E2468" t="s">
        <v>32</v>
      </c>
      <c r="F2468" t="s">
        <v>206</v>
      </c>
      <c r="G2468">
        <v>717</v>
      </c>
      <c r="H2468">
        <v>1102</v>
      </c>
      <c r="I2468">
        <v>5014</v>
      </c>
      <c r="J2468">
        <v>305030.59000000003</v>
      </c>
      <c r="K2468">
        <v>234318</v>
      </c>
      <c r="L2468">
        <v>225460.6</v>
      </c>
      <c r="M2468">
        <v>74040.055300000007</v>
      </c>
      <c r="N2468">
        <v>95</v>
      </c>
      <c r="O2468">
        <v>116</v>
      </c>
      <c r="P2468">
        <v>645</v>
      </c>
      <c r="Q2468">
        <v>39981.71</v>
      </c>
      <c r="R2468">
        <v>29191.65</v>
      </c>
      <c r="S2468">
        <v>26867.46</v>
      </c>
      <c r="T2468">
        <v>10321.375099999999</v>
      </c>
      <c r="U2468">
        <v>622</v>
      </c>
      <c r="V2468">
        <v>986</v>
      </c>
      <c r="W2468">
        <v>4369</v>
      </c>
      <c r="X2468">
        <v>265048.88</v>
      </c>
      <c r="Y2468">
        <v>205126.35</v>
      </c>
      <c r="Z2468">
        <v>198593.14</v>
      </c>
      <c r="AA2468">
        <v>63718.680200000003</v>
      </c>
      <c r="AB2468">
        <v>691</v>
      </c>
      <c r="AC2468">
        <v>584</v>
      </c>
      <c r="AD2468">
        <v>323</v>
      </c>
      <c r="AE2468">
        <v>616</v>
      </c>
      <c r="AF2468">
        <v>93</v>
      </c>
      <c r="AG2468">
        <v>72</v>
      </c>
      <c r="AH2468">
        <v>48</v>
      </c>
      <c r="AI2468">
        <v>90</v>
      </c>
      <c r="AJ2468">
        <v>598</v>
      </c>
      <c r="AK2468">
        <v>512</v>
      </c>
      <c r="AL2468">
        <v>275</v>
      </c>
      <c r="AM2468">
        <v>526</v>
      </c>
    </row>
    <row r="2469" spans="1:39" x14ac:dyDescent="0.15">
      <c r="A2469" t="s">
        <v>38</v>
      </c>
      <c r="B2469">
        <v>30</v>
      </c>
      <c r="C2469">
        <v>2</v>
      </c>
      <c r="D2469">
        <v>0</v>
      </c>
      <c r="E2469" t="s">
        <v>28</v>
      </c>
      <c r="F2469" t="s">
        <v>206</v>
      </c>
      <c r="G2469">
        <v>333</v>
      </c>
      <c r="H2469">
        <v>847</v>
      </c>
      <c r="I2469">
        <v>2422</v>
      </c>
      <c r="J2469">
        <v>140214.76999999999</v>
      </c>
      <c r="K2469">
        <v>111844.84</v>
      </c>
      <c r="L2469">
        <v>92075.08</v>
      </c>
      <c r="M2469">
        <v>36299.7693</v>
      </c>
      <c r="N2469">
        <v>333</v>
      </c>
      <c r="O2469">
        <v>382</v>
      </c>
      <c r="P2469">
        <v>1244</v>
      </c>
      <c r="Q2469">
        <v>70311.75</v>
      </c>
      <c r="R2469">
        <v>53640.08</v>
      </c>
      <c r="S2469">
        <v>36502.76</v>
      </c>
      <c r="T2469">
        <v>19170.8845</v>
      </c>
      <c r="U2469">
        <v>333</v>
      </c>
      <c r="V2469">
        <v>465</v>
      </c>
      <c r="W2469">
        <v>1178</v>
      </c>
      <c r="X2469">
        <v>69903.02</v>
      </c>
      <c r="Y2469">
        <v>58204.76</v>
      </c>
      <c r="Z2469">
        <v>55572.32</v>
      </c>
      <c r="AA2469">
        <v>17128.8848</v>
      </c>
      <c r="AB2469">
        <v>330</v>
      </c>
      <c r="AC2469">
        <v>330</v>
      </c>
      <c r="AD2469">
        <v>305</v>
      </c>
      <c r="AE2469">
        <v>271</v>
      </c>
      <c r="AF2469">
        <v>330</v>
      </c>
      <c r="AG2469">
        <v>330</v>
      </c>
      <c r="AH2469">
        <v>305</v>
      </c>
      <c r="AI2469">
        <v>271</v>
      </c>
      <c r="AJ2469">
        <v>330</v>
      </c>
      <c r="AK2469">
        <v>330</v>
      </c>
      <c r="AL2469">
        <v>305</v>
      </c>
      <c r="AM2469">
        <v>271</v>
      </c>
    </row>
    <row r="2470" spans="1:39" x14ac:dyDescent="0.15">
      <c r="A2470" t="s">
        <v>38</v>
      </c>
      <c r="B2470">
        <v>30</v>
      </c>
      <c r="C2470">
        <v>2</v>
      </c>
      <c r="D2470">
        <v>0</v>
      </c>
      <c r="E2470" t="s">
        <v>29</v>
      </c>
      <c r="F2470" t="s">
        <v>206</v>
      </c>
      <c r="G2470">
        <v>3</v>
      </c>
      <c r="H2470">
        <v>11</v>
      </c>
      <c r="I2470">
        <v>30</v>
      </c>
      <c r="J2470">
        <v>1499.56</v>
      </c>
      <c r="K2470">
        <v>1068.6600000000001</v>
      </c>
      <c r="L2470">
        <v>724.38</v>
      </c>
      <c r="M2470">
        <v>512.72320000000002</v>
      </c>
      <c r="N2470">
        <v>3</v>
      </c>
      <c r="O2470">
        <v>4</v>
      </c>
      <c r="P2470">
        <v>15</v>
      </c>
      <c r="Q2470">
        <v>742.92</v>
      </c>
      <c r="R2470">
        <v>532.79999999999995</v>
      </c>
      <c r="S2470">
        <v>381.76</v>
      </c>
      <c r="T2470">
        <v>258.67610000000002</v>
      </c>
      <c r="U2470">
        <v>3</v>
      </c>
      <c r="V2470">
        <v>7</v>
      </c>
      <c r="W2470">
        <v>15</v>
      </c>
      <c r="X2470">
        <v>756.64</v>
      </c>
      <c r="Y2470">
        <v>535.86</v>
      </c>
      <c r="Z2470">
        <v>342.62</v>
      </c>
      <c r="AA2470">
        <v>254.0471</v>
      </c>
      <c r="AB2470">
        <v>3</v>
      </c>
      <c r="AC2470">
        <v>3</v>
      </c>
      <c r="AD2470">
        <v>3</v>
      </c>
      <c r="AE2470">
        <v>3</v>
      </c>
      <c r="AF2470">
        <v>3</v>
      </c>
      <c r="AG2470">
        <v>3</v>
      </c>
      <c r="AH2470">
        <v>3</v>
      </c>
      <c r="AI2470">
        <v>3</v>
      </c>
      <c r="AJ2470">
        <v>3</v>
      </c>
      <c r="AK2470">
        <v>3</v>
      </c>
      <c r="AL2470">
        <v>3</v>
      </c>
      <c r="AM2470">
        <v>3</v>
      </c>
    </row>
    <row r="2471" spans="1:39" x14ac:dyDescent="0.15">
      <c r="A2471" t="s">
        <v>38</v>
      </c>
      <c r="B2471">
        <v>30</v>
      </c>
      <c r="C2471">
        <v>2</v>
      </c>
      <c r="D2471">
        <v>0</v>
      </c>
      <c r="E2471" t="s">
        <v>32</v>
      </c>
      <c r="F2471" t="s">
        <v>206</v>
      </c>
      <c r="G2471">
        <v>86</v>
      </c>
      <c r="H2471">
        <v>228</v>
      </c>
      <c r="I2471">
        <v>672</v>
      </c>
      <c r="J2471">
        <v>39326.839999999997</v>
      </c>
      <c r="K2471">
        <v>29496.22</v>
      </c>
      <c r="L2471">
        <v>25021.27</v>
      </c>
      <c r="M2471">
        <v>10095.4517</v>
      </c>
      <c r="N2471">
        <v>86</v>
      </c>
      <c r="O2471">
        <v>99</v>
      </c>
      <c r="P2471">
        <v>292</v>
      </c>
      <c r="Q2471">
        <v>16706.990000000002</v>
      </c>
      <c r="R2471">
        <v>12190.03</v>
      </c>
      <c r="S2471">
        <v>8809.0300000000007</v>
      </c>
      <c r="T2471">
        <v>4641.7911000000004</v>
      </c>
      <c r="U2471">
        <v>86</v>
      </c>
      <c r="V2471">
        <v>129</v>
      </c>
      <c r="W2471">
        <v>380</v>
      </c>
      <c r="X2471">
        <v>22619.85</v>
      </c>
      <c r="Y2471">
        <v>17306.189999999999</v>
      </c>
      <c r="Z2471">
        <v>16212.24</v>
      </c>
      <c r="AA2471">
        <v>5453.6606000000002</v>
      </c>
      <c r="AB2471">
        <v>85</v>
      </c>
      <c r="AC2471">
        <v>82</v>
      </c>
      <c r="AD2471">
        <v>78</v>
      </c>
      <c r="AE2471">
        <v>78</v>
      </c>
      <c r="AF2471">
        <v>85</v>
      </c>
      <c r="AG2471">
        <v>82</v>
      </c>
      <c r="AH2471">
        <v>78</v>
      </c>
      <c r="AI2471">
        <v>78</v>
      </c>
      <c r="AJ2471">
        <v>85</v>
      </c>
      <c r="AK2471">
        <v>82</v>
      </c>
      <c r="AL2471">
        <v>78</v>
      </c>
      <c r="AM2471">
        <v>78</v>
      </c>
    </row>
    <row r="2472" spans="1:39" x14ac:dyDescent="0.15">
      <c r="A2472" t="s">
        <v>38</v>
      </c>
      <c r="B2472">
        <v>30</v>
      </c>
      <c r="C2472">
        <v>2</v>
      </c>
      <c r="D2472">
        <v>1</v>
      </c>
      <c r="E2472" t="s">
        <v>28</v>
      </c>
      <c r="F2472" t="s">
        <v>206</v>
      </c>
      <c r="G2472">
        <v>2706</v>
      </c>
      <c r="H2472">
        <v>7289</v>
      </c>
      <c r="I2472">
        <v>19646</v>
      </c>
      <c r="J2472">
        <v>1098628.55</v>
      </c>
      <c r="K2472">
        <v>910850.84</v>
      </c>
      <c r="L2472">
        <v>789436.51</v>
      </c>
      <c r="M2472">
        <v>293423.68530000001</v>
      </c>
      <c r="N2472">
        <v>2706</v>
      </c>
      <c r="O2472">
        <v>3354</v>
      </c>
      <c r="P2472">
        <v>9879</v>
      </c>
      <c r="Q2472">
        <v>537612.43000000005</v>
      </c>
      <c r="R2472">
        <v>433520.83</v>
      </c>
      <c r="S2472">
        <v>339642.75</v>
      </c>
      <c r="T2472">
        <v>153597.32010000001</v>
      </c>
      <c r="U2472">
        <v>2706</v>
      </c>
      <c r="V2472">
        <v>3935</v>
      </c>
      <c r="W2472">
        <v>9767</v>
      </c>
      <c r="X2472">
        <v>561016.12</v>
      </c>
      <c r="Y2472">
        <v>477330.01</v>
      </c>
      <c r="Z2472">
        <v>449793.76</v>
      </c>
      <c r="AA2472">
        <v>139826.3652</v>
      </c>
      <c r="AB2472">
        <v>2582</v>
      </c>
      <c r="AC2472">
        <v>2666</v>
      </c>
      <c r="AD2472">
        <v>1991</v>
      </c>
      <c r="AE2472">
        <v>2548</v>
      </c>
      <c r="AF2472">
        <v>2582</v>
      </c>
      <c r="AG2472">
        <v>2666</v>
      </c>
      <c r="AH2472">
        <v>1991</v>
      </c>
      <c r="AI2472">
        <v>2548</v>
      </c>
      <c r="AJ2472">
        <v>2582</v>
      </c>
      <c r="AK2472">
        <v>2666</v>
      </c>
      <c r="AL2472">
        <v>1991</v>
      </c>
      <c r="AM2472">
        <v>2548</v>
      </c>
    </row>
    <row r="2473" spans="1:39" x14ac:dyDescent="0.15">
      <c r="A2473" t="s">
        <v>38</v>
      </c>
      <c r="B2473">
        <v>30</v>
      </c>
      <c r="C2473">
        <v>2</v>
      </c>
      <c r="D2473">
        <v>1</v>
      </c>
      <c r="E2473" t="s">
        <v>30</v>
      </c>
      <c r="F2473" t="s">
        <v>206</v>
      </c>
      <c r="G2473">
        <v>342</v>
      </c>
      <c r="H2473">
        <v>958</v>
      </c>
      <c r="I2473">
        <v>2528</v>
      </c>
      <c r="J2473">
        <v>140395.63</v>
      </c>
      <c r="K2473">
        <v>115197.42</v>
      </c>
      <c r="L2473">
        <v>98712.89</v>
      </c>
      <c r="M2473">
        <v>37322.615700000002</v>
      </c>
      <c r="N2473">
        <v>342</v>
      </c>
      <c r="O2473">
        <v>426</v>
      </c>
      <c r="P2473">
        <v>1300</v>
      </c>
      <c r="Q2473">
        <v>69417.919999999998</v>
      </c>
      <c r="R2473">
        <v>55674.19</v>
      </c>
      <c r="S2473">
        <v>42784.480000000003</v>
      </c>
      <c r="T2473">
        <v>19935.187399999999</v>
      </c>
      <c r="U2473">
        <v>342</v>
      </c>
      <c r="V2473">
        <v>532</v>
      </c>
      <c r="W2473">
        <v>1228</v>
      </c>
      <c r="X2473">
        <v>70977.710000000006</v>
      </c>
      <c r="Y2473">
        <v>59523.23</v>
      </c>
      <c r="Z2473">
        <v>55928.41</v>
      </c>
      <c r="AA2473">
        <v>17387.4283</v>
      </c>
      <c r="AB2473">
        <v>315</v>
      </c>
      <c r="AC2473">
        <v>341</v>
      </c>
      <c r="AD2473">
        <v>245</v>
      </c>
      <c r="AE2473">
        <v>330</v>
      </c>
      <c r="AF2473">
        <v>315</v>
      </c>
      <c r="AG2473">
        <v>341</v>
      </c>
      <c r="AH2473">
        <v>245</v>
      </c>
      <c r="AI2473">
        <v>330</v>
      </c>
      <c r="AJ2473">
        <v>315</v>
      </c>
      <c r="AK2473">
        <v>341</v>
      </c>
      <c r="AL2473">
        <v>245</v>
      </c>
      <c r="AM2473">
        <v>330</v>
      </c>
    </row>
    <row r="2474" spans="1:39" x14ac:dyDescent="0.15">
      <c r="A2474" t="s">
        <v>38</v>
      </c>
      <c r="B2474">
        <v>30</v>
      </c>
      <c r="C2474">
        <v>2</v>
      </c>
      <c r="D2474">
        <v>1</v>
      </c>
      <c r="E2474" t="s">
        <v>29</v>
      </c>
      <c r="F2474" t="s">
        <v>206</v>
      </c>
      <c r="G2474">
        <v>5313</v>
      </c>
      <c r="H2474">
        <v>15104</v>
      </c>
      <c r="I2474">
        <v>42355</v>
      </c>
      <c r="J2474">
        <v>2331704.65</v>
      </c>
      <c r="K2474">
        <v>1834214.8</v>
      </c>
      <c r="L2474">
        <v>1575242.16</v>
      </c>
      <c r="M2474">
        <v>631924.10089999996</v>
      </c>
      <c r="N2474">
        <v>5313</v>
      </c>
      <c r="O2474">
        <v>6701</v>
      </c>
      <c r="P2474">
        <v>20565</v>
      </c>
      <c r="Q2474">
        <v>1096015.05</v>
      </c>
      <c r="R2474">
        <v>843701.71</v>
      </c>
      <c r="S2474">
        <v>652099.36</v>
      </c>
      <c r="T2474">
        <v>322715.39110000001</v>
      </c>
      <c r="U2474">
        <v>5313</v>
      </c>
      <c r="V2474">
        <v>8403</v>
      </c>
      <c r="W2474">
        <v>21790</v>
      </c>
      <c r="X2474">
        <v>1235689.6000000001</v>
      </c>
      <c r="Y2474">
        <v>990513.09</v>
      </c>
      <c r="Z2474">
        <v>923142.8</v>
      </c>
      <c r="AA2474">
        <v>309208.70980000001</v>
      </c>
      <c r="AB2474">
        <v>5092</v>
      </c>
      <c r="AC2474">
        <v>5110</v>
      </c>
      <c r="AD2474">
        <v>3939</v>
      </c>
      <c r="AE2474">
        <v>5140</v>
      </c>
      <c r="AF2474">
        <v>5092</v>
      </c>
      <c r="AG2474">
        <v>5110</v>
      </c>
      <c r="AH2474">
        <v>3939</v>
      </c>
      <c r="AI2474">
        <v>5140</v>
      </c>
      <c r="AJ2474">
        <v>5092</v>
      </c>
      <c r="AK2474">
        <v>5110</v>
      </c>
      <c r="AL2474">
        <v>3939</v>
      </c>
      <c r="AM2474">
        <v>5140</v>
      </c>
    </row>
    <row r="2475" spans="1:39" x14ac:dyDescent="0.15">
      <c r="A2475" t="s">
        <v>38</v>
      </c>
      <c r="B2475">
        <v>30</v>
      </c>
      <c r="C2475">
        <v>2</v>
      </c>
      <c r="D2475">
        <v>1</v>
      </c>
      <c r="E2475" t="s">
        <v>31</v>
      </c>
      <c r="F2475" t="s">
        <v>206</v>
      </c>
      <c r="G2475">
        <v>2</v>
      </c>
      <c r="H2475">
        <v>9</v>
      </c>
      <c r="I2475">
        <v>26</v>
      </c>
      <c r="J2475">
        <v>1104.8900000000001</v>
      </c>
      <c r="K2475">
        <v>915.99</v>
      </c>
      <c r="L2475">
        <v>627.47</v>
      </c>
      <c r="M2475">
        <v>304.83210000000003</v>
      </c>
      <c r="N2475">
        <v>2</v>
      </c>
      <c r="O2475">
        <v>3</v>
      </c>
      <c r="P2475">
        <v>8</v>
      </c>
      <c r="Q2475">
        <v>379.97</v>
      </c>
      <c r="R2475">
        <v>324.27</v>
      </c>
      <c r="S2475">
        <v>83.75</v>
      </c>
      <c r="T2475">
        <v>100.6326</v>
      </c>
      <c r="U2475">
        <v>2</v>
      </c>
      <c r="V2475">
        <v>6</v>
      </c>
      <c r="W2475">
        <v>18</v>
      </c>
      <c r="X2475">
        <v>724.92</v>
      </c>
      <c r="Y2475">
        <v>591.72</v>
      </c>
      <c r="Z2475">
        <v>543.72</v>
      </c>
      <c r="AA2475">
        <v>204.1995</v>
      </c>
      <c r="AB2475">
        <v>2</v>
      </c>
      <c r="AC2475">
        <v>2</v>
      </c>
      <c r="AD2475">
        <v>2</v>
      </c>
      <c r="AE2475">
        <v>2</v>
      </c>
      <c r="AF2475">
        <v>2</v>
      </c>
      <c r="AG2475">
        <v>2</v>
      </c>
      <c r="AH2475">
        <v>2</v>
      </c>
      <c r="AI2475">
        <v>2</v>
      </c>
      <c r="AJ2475">
        <v>2</v>
      </c>
      <c r="AK2475">
        <v>2</v>
      </c>
      <c r="AL2475">
        <v>2</v>
      </c>
      <c r="AM2475">
        <v>2</v>
      </c>
    </row>
    <row r="2476" spans="1:39" x14ac:dyDescent="0.15">
      <c r="A2476" t="s">
        <v>38</v>
      </c>
      <c r="B2476">
        <v>30</v>
      </c>
      <c r="C2476">
        <v>2</v>
      </c>
      <c r="D2476">
        <v>1</v>
      </c>
      <c r="E2476" t="s">
        <v>32</v>
      </c>
      <c r="F2476" t="s">
        <v>206</v>
      </c>
      <c r="G2476">
        <v>196</v>
      </c>
      <c r="H2476">
        <v>540</v>
      </c>
      <c r="I2476">
        <v>1629</v>
      </c>
      <c r="J2476">
        <v>89930.8</v>
      </c>
      <c r="K2476">
        <v>68343.850000000006</v>
      </c>
      <c r="L2476">
        <v>59874.52</v>
      </c>
      <c r="M2476">
        <v>24082.3321</v>
      </c>
      <c r="N2476">
        <v>196</v>
      </c>
      <c r="O2476">
        <v>234</v>
      </c>
      <c r="P2476">
        <v>690</v>
      </c>
      <c r="Q2476">
        <v>35716.83</v>
      </c>
      <c r="R2476">
        <v>26984.32</v>
      </c>
      <c r="S2476">
        <v>20726.98</v>
      </c>
      <c r="T2476">
        <v>10503.1834</v>
      </c>
      <c r="U2476">
        <v>196</v>
      </c>
      <c r="V2476">
        <v>306</v>
      </c>
      <c r="W2476">
        <v>939</v>
      </c>
      <c r="X2476">
        <v>54213.97</v>
      </c>
      <c r="Y2476">
        <v>41359.53</v>
      </c>
      <c r="Z2476">
        <v>39147.54</v>
      </c>
      <c r="AA2476">
        <v>13579.1487</v>
      </c>
      <c r="AB2476">
        <v>194</v>
      </c>
      <c r="AC2476">
        <v>188</v>
      </c>
      <c r="AD2476">
        <v>152</v>
      </c>
      <c r="AE2476">
        <v>190</v>
      </c>
      <c r="AF2476">
        <v>194</v>
      </c>
      <c r="AG2476">
        <v>188</v>
      </c>
      <c r="AH2476">
        <v>152</v>
      </c>
      <c r="AI2476">
        <v>190</v>
      </c>
      <c r="AJ2476">
        <v>194</v>
      </c>
      <c r="AK2476">
        <v>188</v>
      </c>
      <c r="AL2476">
        <v>152</v>
      </c>
      <c r="AM2476">
        <v>190</v>
      </c>
    </row>
    <row r="2477" spans="1:39" x14ac:dyDescent="0.15">
      <c r="A2477" t="s">
        <v>38</v>
      </c>
      <c r="B2477">
        <v>30</v>
      </c>
      <c r="C2477">
        <v>2</v>
      </c>
      <c r="D2477">
        <v>2</v>
      </c>
      <c r="E2477" t="s">
        <v>28</v>
      </c>
      <c r="F2477" t="s">
        <v>206</v>
      </c>
      <c r="G2477">
        <v>377</v>
      </c>
      <c r="H2477">
        <v>944</v>
      </c>
      <c r="I2477">
        <v>2549</v>
      </c>
      <c r="J2477">
        <v>148152.4</v>
      </c>
      <c r="K2477">
        <v>124008.95</v>
      </c>
      <c r="L2477">
        <v>102045.58</v>
      </c>
      <c r="M2477">
        <v>38547.7382</v>
      </c>
      <c r="N2477">
        <v>377</v>
      </c>
      <c r="O2477">
        <v>439</v>
      </c>
      <c r="P2477">
        <v>1249</v>
      </c>
      <c r="Q2477">
        <v>74028.17</v>
      </c>
      <c r="R2477">
        <v>59945.03</v>
      </c>
      <c r="S2477">
        <v>40803.56</v>
      </c>
      <c r="T2477">
        <v>19874.015500000001</v>
      </c>
      <c r="U2477">
        <v>377</v>
      </c>
      <c r="V2477">
        <v>505</v>
      </c>
      <c r="W2477">
        <v>1300</v>
      </c>
      <c r="X2477">
        <v>74124.23</v>
      </c>
      <c r="Y2477">
        <v>64063.92</v>
      </c>
      <c r="Z2477">
        <v>61242.02</v>
      </c>
      <c r="AA2477">
        <v>18673.722699999998</v>
      </c>
      <c r="AB2477">
        <v>356</v>
      </c>
      <c r="AC2477">
        <v>370</v>
      </c>
      <c r="AD2477">
        <v>223</v>
      </c>
      <c r="AE2477">
        <v>341</v>
      </c>
      <c r="AF2477">
        <v>356</v>
      </c>
      <c r="AG2477">
        <v>370</v>
      </c>
      <c r="AH2477">
        <v>223</v>
      </c>
      <c r="AI2477">
        <v>341</v>
      </c>
      <c r="AJ2477">
        <v>356</v>
      </c>
      <c r="AK2477">
        <v>370</v>
      </c>
      <c r="AL2477">
        <v>223</v>
      </c>
      <c r="AM2477">
        <v>341</v>
      </c>
    </row>
    <row r="2478" spans="1:39" x14ac:dyDescent="0.15">
      <c r="A2478" t="s">
        <v>38</v>
      </c>
      <c r="B2478">
        <v>30</v>
      </c>
      <c r="C2478">
        <v>2</v>
      </c>
      <c r="D2478">
        <v>2</v>
      </c>
      <c r="E2478" t="s">
        <v>30</v>
      </c>
      <c r="F2478" t="s">
        <v>206</v>
      </c>
      <c r="G2478">
        <v>47</v>
      </c>
      <c r="H2478">
        <v>113</v>
      </c>
      <c r="I2478">
        <v>312</v>
      </c>
      <c r="J2478">
        <v>18823.419999999998</v>
      </c>
      <c r="K2478">
        <v>15774.28</v>
      </c>
      <c r="L2478">
        <v>12989.16</v>
      </c>
      <c r="M2478">
        <v>4848.5838000000003</v>
      </c>
      <c r="N2478">
        <v>47</v>
      </c>
      <c r="O2478">
        <v>55</v>
      </c>
      <c r="P2478">
        <v>159</v>
      </c>
      <c r="Q2478">
        <v>9583.65</v>
      </c>
      <c r="R2478">
        <v>7681.51</v>
      </c>
      <c r="S2478">
        <v>5406.58</v>
      </c>
      <c r="T2478">
        <v>2513.752</v>
      </c>
      <c r="U2478">
        <v>47</v>
      </c>
      <c r="V2478">
        <v>58</v>
      </c>
      <c r="W2478">
        <v>153</v>
      </c>
      <c r="X2478">
        <v>9239.77</v>
      </c>
      <c r="Y2478">
        <v>8092.77</v>
      </c>
      <c r="Z2478">
        <v>7582.58</v>
      </c>
      <c r="AA2478">
        <v>2334.8317999999999</v>
      </c>
      <c r="AB2478">
        <v>44</v>
      </c>
      <c r="AC2478">
        <v>45</v>
      </c>
      <c r="AD2478">
        <v>22</v>
      </c>
      <c r="AE2478">
        <v>46</v>
      </c>
      <c r="AF2478">
        <v>44</v>
      </c>
      <c r="AG2478">
        <v>45</v>
      </c>
      <c r="AH2478">
        <v>22</v>
      </c>
      <c r="AI2478">
        <v>46</v>
      </c>
      <c r="AJ2478">
        <v>44</v>
      </c>
      <c r="AK2478">
        <v>45</v>
      </c>
      <c r="AL2478">
        <v>22</v>
      </c>
      <c r="AM2478">
        <v>46</v>
      </c>
    </row>
    <row r="2479" spans="1:39" x14ac:dyDescent="0.15">
      <c r="A2479" t="s">
        <v>38</v>
      </c>
      <c r="B2479">
        <v>30</v>
      </c>
      <c r="C2479">
        <v>2</v>
      </c>
      <c r="D2479">
        <v>2</v>
      </c>
      <c r="E2479" t="s">
        <v>29</v>
      </c>
      <c r="F2479" t="s">
        <v>206</v>
      </c>
      <c r="G2479">
        <v>198</v>
      </c>
      <c r="H2479">
        <v>504</v>
      </c>
      <c r="I2479">
        <v>1541</v>
      </c>
      <c r="J2479">
        <v>87213.6</v>
      </c>
      <c r="K2479">
        <v>69639.649999999994</v>
      </c>
      <c r="L2479">
        <v>59649.34</v>
      </c>
      <c r="M2479">
        <v>22724.945</v>
      </c>
      <c r="N2479">
        <v>198</v>
      </c>
      <c r="O2479">
        <v>221</v>
      </c>
      <c r="P2479">
        <v>737</v>
      </c>
      <c r="Q2479">
        <v>40518.54</v>
      </c>
      <c r="R2479">
        <v>31702.27</v>
      </c>
      <c r="S2479">
        <v>22960.18</v>
      </c>
      <c r="T2479">
        <v>11201.498799999999</v>
      </c>
      <c r="U2479">
        <v>198</v>
      </c>
      <c r="V2479">
        <v>283</v>
      </c>
      <c r="W2479">
        <v>804</v>
      </c>
      <c r="X2479">
        <v>46695.06</v>
      </c>
      <c r="Y2479">
        <v>37937.379999999997</v>
      </c>
      <c r="Z2479">
        <v>36689.160000000003</v>
      </c>
      <c r="AA2479">
        <v>11523.4462</v>
      </c>
      <c r="AB2479">
        <v>186</v>
      </c>
      <c r="AC2479">
        <v>190</v>
      </c>
      <c r="AD2479">
        <v>107</v>
      </c>
      <c r="AE2479">
        <v>191</v>
      </c>
      <c r="AF2479">
        <v>186</v>
      </c>
      <c r="AG2479">
        <v>190</v>
      </c>
      <c r="AH2479">
        <v>107</v>
      </c>
      <c r="AI2479">
        <v>191</v>
      </c>
      <c r="AJ2479">
        <v>186</v>
      </c>
      <c r="AK2479">
        <v>190</v>
      </c>
      <c r="AL2479">
        <v>107</v>
      </c>
      <c r="AM2479">
        <v>191</v>
      </c>
    </row>
    <row r="2480" spans="1:39" x14ac:dyDescent="0.15">
      <c r="A2480" t="s">
        <v>38</v>
      </c>
      <c r="B2480">
        <v>30</v>
      </c>
      <c r="C2480">
        <v>2</v>
      </c>
      <c r="D2480">
        <v>2</v>
      </c>
      <c r="E2480" t="s">
        <v>32</v>
      </c>
      <c r="F2480" t="s">
        <v>206</v>
      </c>
      <c r="G2480">
        <v>58</v>
      </c>
      <c r="H2480">
        <v>161</v>
      </c>
      <c r="I2480">
        <v>470</v>
      </c>
      <c r="J2480">
        <v>26945.64</v>
      </c>
      <c r="K2480">
        <v>20169.080000000002</v>
      </c>
      <c r="L2480">
        <v>18575.509999999998</v>
      </c>
      <c r="M2480">
        <v>6997.2040999999999</v>
      </c>
      <c r="N2480">
        <v>58</v>
      </c>
      <c r="O2480">
        <v>66</v>
      </c>
      <c r="P2480">
        <v>180</v>
      </c>
      <c r="Q2480">
        <v>10121.34</v>
      </c>
      <c r="R2480">
        <v>7536.97</v>
      </c>
      <c r="S2480">
        <v>6412.85</v>
      </c>
      <c r="T2480">
        <v>2841.6772999999998</v>
      </c>
      <c r="U2480">
        <v>58</v>
      </c>
      <c r="V2480">
        <v>95</v>
      </c>
      <c r="W2480">
        <v>290</v>
      </c>
      <c r="X2480">
        <v>16824.3</v>
      </c>
      <c r="Y2480">
        <v>12632.11</v>
      </c>
      <c r="Z2480">
        <v>12162.66</v>
      </c>
      <c r="AA2480">
        <v>4155.5267999999996</v>
      </c>
      <c r="AB2480">
        <v>56</v>
      </c>
      <c r="AC2480">
        <v>57</v>
      </c>
      <c r="AD2480">
        <v>39</v>
      </c>
      <c r="AE2480">
        <v>58</v>
      </c>
      <c r="AF2480">
        <v>56</v>
      </c>
      <c r="AG2480">
        <v>57</v>
      </c>
      <c r="AH2480">
        <v>39</v>
      </c>
      <c r="AI2480">
        <v>58</v>
      </c>
      <c r="AJ2480">
        <v>56</v>
      </c>
      <c r="AK2480">
        <v>57</v>
      </c>
      <c r="AL2480">
        <v>39</v>
      </c>
      <c r="AM2480">
        <v>58</v>
      </c>
    </row>
    <row r="2481" spans="1:39" x14ac:dyDescent="0.15">
      <c r="A2481" t="s">
        <v>38</v>
      </c>
      <c r="B2481">
        <v>70</v>
      </c>
      <c r="C2481">
        <v>1</v>
      </c>
      <c r="D2481">
        <v>0</v>
      </c>
      <c r="E2481" t="s">
        <v>28</v>
      </c>
      <c r="F2481" t="s">
        <v>206</v>
      </c>
      <c r="G2481">
        <v>10746</v>
      </c>
      <c r="H2481">
        <v>12097</v>
      </c>
      <c r="I2481">
        <v>31662</v>
      </c>
      <c r="J2481">
        <v>1864971.6</v>
      </c>
      <c r="K2481">
        <v>1504344.2</v>
      </c>
      <c r="L2481">
        <v>1398589.91</v>
      </c>
      <c r="M2481">
        <v>479387.8824</v>
      </c>
      <c r="N2481">
        <v>4439</v>
      </c>
      <c r="O2481">
        <v>4724</v>
      </c>
      <c r="P2481">
        <v>13465</v>
      </c>
      <c r="Q2481">
        <v>790053.39</v>
      </c>
      <c r="R2481">
        <v>620384.24</v>
      </c>
      <c r="S2481">
        <v>549668.03</v>
      </c>
      <c r="T2481">
        <v>214713.69690000001</v>
      </c>
      <c r="U2481">
        <v>6307</v>
      </c>
      <c r="V2481">
        <v>7373</v>
      </c>
      <c r="W2481">
        <v>18197</v>
      </c>
      <c r="X2481">
        <v>1074918.21</v>
      </c>
      <c r="Y2481">
        <v>883959.96</v>
      </c>
      <c r="Z2481">
        <v>848921.88</v>
      </c>
      <c r="AA2481">
        <v>264674.18550000002</v>
      </c>
      <c r="AB2481">
        <v>10579</v>
      </c>
      <c r="AC2481">
        <v>8083</v>
      </c>
      <c r="AD2481">
        <v>6757</v>
      </c>
      <c r="AE2481">
        <v>5429</v>
      </c>
      <c r="AF2481">
        <v>4389</v>
      </c>
      <c r="AG2481">
        <v>4117</v>
      </c>
      <c r="AH2481">
        <v>3531</v>
      </c>
      <c r="AI2481">
        <v>2658</v>
      </c>
      <c r="AJ2481">
        <v>6190</v>
      </c>
      <c r="AK2481">
        <v>3966</v>
      </c>
      <c r="AL2481">
        <v>3226</v>
      </c>
      <c r="AM2481">
        <v>2771</v>
      </c>
    </row>
    <row r="2482" spans="1:39" x14ac:dyDescent="0.15">
      <c r="A2482" t="s">
        <v>38</v>
      </c>
      <c r="B2482">
        <v>70</v>
      </c>
      <c r="C2482">
        <v>1</v>
      </c>
      <c r="D2482">
        <v>0</v>
      </c>
      <c r="E2482" t="s">
        <v>30</v>
      </c>
      <c r="F2482" t="s">
        <v>206</v>
      </c>
      <c r="G2482">
        <v>21</v>
      </c>
      <c r="H2482">
        <v>26</v>
      </c>
      <c r="I2482">
        <v>58</v>
      </c>
      <c r="J2482">
        <v>3589.98</v>
      </c>
      <c r="K2482">
        <v>2952.17</v>
      </c>
      <c r="L2482">
        <v>2468.9899999999998</v>
      </c>
      <c r="M2482">
        <v>901.09479999999996</v>
      </c>
      <c r="N2482">
        <v>9</v>
      </c>
      <c r="O2482">
        <v>11</v>
      </c>
      <c r="P2482">
        <v>25</v>
      </c>
      <c r="Q2482">
        <v>1466.93</v>
      </c>
      <c r="R2482">
        <v>1186.42</v>
      </c>
      <c r="S2482">
        <v>772.24</v>
      </c>
      <c r="T2482">
        <v>377.33479999999997</v>
      </c>
      <c r="U2482">
        <v>12</v>
      </c>
      <c r="V2482">
        <v>15</v>
      </c>
      <c r="W2482">
        <v>33</v>
      </c>
      <c r="X2482">
        <v>2123.0500000000002</v>
      </c>
      <c r="Y2482">
        <v>1765.75</v>
      </c>
      <c r="Z2482">
        <v>1696.75</v>
      </c>
      <c r="AA2482">
        <v>523.76</v>
      </c>
      <c r="AB2482">
        <v>20</v>
      </c>
      <c r="AC2482">
        <v>15</v>
      </c>
      <c r="AD2482">
        <v>9</v>
      </c>
      <c r="AE2482">
        <v>16</v>
      </c>
      <c r="AF2482">
        <v>8</v>
      </c>
      <c r="AG2482">
        <v>8</v>
      </c>
      <c r="AH2482">
        <v>5</v>
      </c>
      <c r="AI2482">
        <v>8</v>
      </c>
      <c r="AJ2482">
        <v>12</v>
      </c>
      <c r="AK2482">
        <v>7</v>
      </c>
      <c r="AL2482">
        <v>4</v>
      </c>
      <c r="AM2482">
        <v>8</v>
      </c>
    </row>
    <row r="2483" spans="1:39" x14ac:dyDescent="0.15">
      <c r="A2483" t="s">
        <v>38</v>
      </c>
      <c r="B2483">
        <v>70</v>
      </c>
      <c r="C2483">
        <v>1</v>
      </c>
      <c r="D2483">
        <v>0</v>
      </c>
      <c r="E2483" t="s">
        <v>29</v>
      </c>
      <c r="F2483" t="s">
        <v>206</v>
      </c>
      <c r="G2483">
        <v>94</v>
      </c>
      <c r="H2483">
        <v>116</v>
      </c>
      <c r="I2483">
        <v>331</v>
      </c>
      <c r="J2483">
        <v>18886.91</v>
      </c>
      <c r="K2483">
        <v>14023.23</v>
      </c>
      <c r="L2483">
        <v>12931.06</v>
      </c>
      <c r="M2483">
        <v>5187.6580000000004</v>
      </c>
      <c r="N2483">
        <v>45</v>
      </c>
      <c r="O2483">
        <v>49</v>
      </c>
      <c r="P2483">
        <v>167</v>
      </c>
      <c r="Q2483">
        <v>9071.24</v>
      </c>
      <c r="R2483">
        <v>6611.48</v>
      </c>
      <c r="S2483">
        <v>5975.42</v>
      </c>
      <c r="T2483">
        <v>2802.5270999999998</v>
      </c>
      <c r="U2483">
        <v>49</v>
      </c>
      <c r="V2483">
        <v>67</v>
      </c>
      <c r="W2483">
        <v>164</v>
      </c>
      <c r="X2483">
        <v>9815.67</v>
      </c>
      <c r="Y2483">
        <v>7411.75</v>
      </c>
      <c r="Z2483">
        <v>6955.64</v>
      </c>
      <c r="AA2483">
        <v>2385.1309000000001</v>
      </c>
      <c r="AB2483">
        <v>94</v>
      </c>
      <c r="AC2483">
        <v>63</v>
      </c>
      <c r="AD2483">
        <v>49</v>
      </c>
      <c r="AE2483">
        <v>58</v>
      </c>
      <c r="AF2483">
        <v>45</v>
      </c>
      <c r="AG2483">
        <v>43</v>
      </c>
      <c r="AH2483">
        <v>35</v>
      </c>
      <c r="AI2483">
        <v>36</v>
      </c>
      <c r="AJ2483">
        <v>49</v>
      </c>
      <c r="AK2483">
        <v>20</v>
      </c>
      <c r="AL2483">
        <v>14</v>
      </c>
      <c r="AM2483">
        <v>22</v>
      </c>
    </row>
    <row r="2484" spans="1:39" x14ac:dyDescent="0.15">
      <c r="A2484" t="s">
        <v>38</v>
      </c>
      <c r="B2484">
        <v>70</v>
      </c>
      <c r="C2484">
        <v>1</v>
      </c>
      <c r="D2484">
        <v>0</v>
      </c>
      <c r="E2484" t="s">
        <v>32</v>
      </c>
      <c r="F2484" t="s">
        <v>206</v>
      </c>
      <c r="G2484">
        <v>1181</v>
      </c>
      <c r="H2484">
        <v>1389</v>
      </c>
      <c r="I2484">
        <v>4049</v>
      </c>
      <c r="J2484">
        <v>241192.54</v>
      </c>
      <c r="K2484">
        <v>174706.8</v>
      </c>
      <c r="L2484">
        <v>168912.26</v>
      </c>
      <c r="M2484">
        <v>60415.491300000002</v>
      </c>
      <c r="N2484">
        <v>261</v>
      </c>
      <c r="O2484">
        <v>277</v>
      </c>
      <c r="P2484">
        <v>858</v>
      </c>
      <c r="Q2484">
        <v>53163.360000000001</v>
      </c>
      <c r="R2484">
        <v>37334.18</v>
      </c>
      <c r="S2484">
        <v>33919.97</v>
      </c>
      <c r="T2484">
        <v>13401.615299999999</v>
      </c>
      <c r="U2484">
        <v>920</v>
      </c>
      <c r="V2484">
        <v>1112</v>
      </c>
      <c r="W2484">
        <v>3191</v>
      </c>
      <c r="X2484">
        <v>188029.18</v>
      </c>
      <c r="Y2484">
        <v>137372.62</v>
      </c>
      <c r="Z2484">
        <v>134992.29</v>
      </c>
      <c r="AA2484">
        <v>47013.875999999997</v>
      </c>
      <c r="AB2484">
        <v>1173</v>
      </c>
      <c r="AC2484">
        <v>815</v>
      </c>
      <c r="AD2484">
        <v>706</v>
      </c>
      <c r="AE2484">
        <v>737</v>
      </c>
      <c r="AF2484">
        <v>259</v>
      </c>
      <c r="AG2484">
        <v>202</v>
      </c>
      <c r="AH2484">
        <v>183</v>
      </c>
      <c r="AI2484">
        <v>211</v>
      </c>
      <c r="AJ2484">
        <v>914</v>
      </c>
      <c r="AK2484">
        <v>613</v>
      </c>
      <c r="AL2484">
        <v>523</v>
      </c>
      <c r="AM2484">
        <v>526</v>
      </c>
    </row>
    <row r="2485" spans="1:39" x14ac:dyDescent="0.15">
      <c r="A2485" t="s">
        <v>38</v>
      </c>
      <c r="B2485">
        <v>70</v>
      </c>
      <c r="C2485">
        <v>1</v>
      </c>
      <c r="D2485">
        <v>1</v>
      </c>
      <c r="E2485" t="s">
        <v>28</v>
      </c>
      <c r="F2485" t="s">
        <v>206</v>
      </c>
      <c r="G2485">
        <v>37977</v>
      </c>
      <c r="H2485">
        <v>45228</v>
      </c>
      <c r="I2485">
        <v>120453</v>
      </c>
      <c r="J2485">
        <v>6619707.21</v>
      </c>
      <c r="K2485">
        <v>5410305.71</v>
      </c>
      <c r="L2485">
        <v>5037117.2699999996</v>
      </c>
      <c r="M2485">
        <v>1787251.0607</v>
      </c>
      <c r="N2485">
        <v>17831</v>
      </c>
      <c r="O2485">
        <v>19672</v>
      </c>
      <c r="P2485">
        <v>58361</v>
      </c>
      <c r="Q2485">
        <v>3124076.97</v>
      </c>
      <c r="R2485">
        <v>2528064.2200000002</v>
      </c>
      <c r="S2485">
        <v>2300558.6800000002</v>
      </c>
      <c r="T2485">
        <v>913858.1862</v>
      </c>
      <c r="U2485">
        <v>20146</v>
      </c>
      <c r="V2485">
        <v>25556</v>
      </c>
      <c r="W2485">
        <v>62092</v>
      </c>
      <c r="X2485">
        <v>3495630.24</v>
      </c>
      <c r="Y2485">
        <v>2882241.49</v>
      </c>
      <c r="Z2485">
        <v>2736558.59</v>
      </c>
      <c r="AA2485">
        <v>873392.87450000003</v>
      </c>
      <c r="AB2485">
        <v>36399</v>
      </c>
      <c r="AC2485">
        <v>35568</v>
      </c>
      <c r="AD2485">
        <v>23545</v>
      </c>
      <c r="AE2485">
        <v>33090</v>
      </c>
      <c r="AF2485">
        <v>17272</v>
      </c>
      <c r="AG2485">
        <v>17310</v>
      </c>
      <c r="AH2485">
        <v>12512</v>
      </c>
      <c r="AI2485">
        <v>15979</v>
      </c>
      <c r="AJ2485">
        <v>19127</v>
      </c>
      <c r="AK2485">
        <v>18258</v>
      </c>
      <c r="AL2485">
        <v>11033</v>
      </c>
      <c r="AM2485">
        <v>17111</v>
      </c>
    </row>
    <row r="2486" spans="1:39" x14ac:dyDescent="0.15">
      <c r="A2486" t="s">
        <v>38</v>
      </c>
      <c r="B2486">
        <v>70</v>
      </c>
      <c r="C2486">
        <v>1</v>
      </c>
      <c r="D2486">
        <v>1</v>
      </c>
      <c r="E2486" t="s">
        <v>30</v>
      </c>
      <c r="F2486" t="s">
        <v>206</v>
      </c>
      <c r="G2486">
        <v>4286</v>
      </c>
      <c r="H2486">
        <v>5181</v>
      </c>
      <c r="I2486">
        <v>13332</v>
      </c>
      <c r="J2486">
        <v>742057.02</v>
      </c>
      <c r="K2486">
        <v>609573.36</v>
      </c>
      <c r="L2486">
        <v>560833.63</v>
      </c>
      <c r="M2486">
        <v>197646.27239999999</v>
      </c>
      <c r="N2486">
        <v>1877</v>
      </c>
      <c r="O2486">
        <v>2093</v>
      </c>
      <c r="P2486">
        <v>6005</v>
      </c>
      <c r="Q2486">
        <v>326838.53000000003</v>
      </c>
      <c r="R2486">
        <v>265896.81</v>
      </c>
      <c r="S2486">
        <v>238753.84</v>
      </c>
      <c r="T2486">
        <v>93908.910699999993</v>
      </c>
      <c r="U2486">
        <v>2409</v>
      </c>
      <c r="V2486">
        <v>3088</v>
      </c>
      <c r="W2486">
        <v>7327</v>
      </c>
      <c r="X2486">
        <v>415218.49</v>
      </c>
      <c r="Y2486">
        <v>343676.55</v>
      </c>
      <c r="Z2486">
        <v>322079.78999999998</v>
      </c>
      <c r="AA2486">
        <v>103737.36169999999</v>
      </c>
      <c r="AB2486">
        <v>4052</v>
      </c>
      <c r="AC2486">
        <v>4141</v>
      </c>
      <c r="AD2486">
        <v>2421</v>
      </c>
      <c r="AE2486">
        <v>4144</v>
      </c>
      <c r="AF2486">
        <v>1777</v>
      </c>
      <c r="AG2486">
        <v>1832</v>
      </c>
      <c r="AH2486">
        <v>1211</v>
      </c>
      <c r="AI2486">
        <v>1811</v>
      </c>
      <c r="AJ2486">
        <v>2275</v>
      </c>
      <c r="AK2486">
        <v>2309</v>
      </c>
      <c r="AL2486">
        <v>1210</v>
      </c>
      <c r="AM2486">
        <v>2333</v>
      </c>
    </row>
    <row r="2487" spans="1:39" x14ac:dyDescent="0.15">
      <c r="A2487" t="s">
        <v>38</v>
      </c>
      <c r="B2487">
        <v>70</v>
      </c>
      <c r="C2487">
        <v>1</v>
      </c>
      <c r="D2487">
        <v>1</v>
      </c>
      <c r="E2487" t="s">
        <v>29</v>
      </c>
      <c r="F2487" t="s">
        <v>206</v>
      </c>
      <c r="G2487">
        <v>45131</v>
      </c>
      <c r="H2487">
        <v>56315</v>
      </c>
      <c r="I2487">
        <v>151505</v>
      </c>
      <c r="J2487">
        <v>8296916.5800000001</v>
      </c>
      <c r="K2487">
        <v>6470286.8799999999</v>
      </c>
      <c r="L2487">
        <v>6013024.8300000001</v>
      </c>
      <c r="M2487">
        <v>2222901.4769000001</v>
      </c>
      <c r="N2487">
        <v>16385</v>
      </c>
      <c r="O2487">
        <v>18512</v>
      </c>
      <c r="P2487">
        <v>56923</v>
      </c>
      <c r="Q2487">
        <v>2999451.61</v>
      </c>
      <c r="R2487">
        <v>2313771.52</v>
      </c>
      <c r="S2487">
        <v>2096883.49</v>
      </c>
      <c r="T2487">
        <v>890081.29449999996</v>
      </c>
      <c r="U2487">
        <v>28746</v>
      </c>
      <c r="V2487">
        <v>37803</v>
      </c>
      <c r="W2487">
        <v>94582</v>
      </c>
      <c r="X2487">
        <v>5297464.97</v>
      </c>
      <c r="Y2487">
        <v>4156515.36</v>
      </c>
      <c r="Z2487">
        <v>3916141.34</v>
      </c>
      <c r="AA2487">
        <v>1332820.1824</v>
      </c>
      <c r="AB2487">
        <v>43502</v>
      </c>
      <c r="AC2487">
        <v>42501</v>
      </c>
      <c r="AD2487">
        <v>28967</v>
      </c>
      <c r="AE2487">
        <v>43209</v>
      </c>
      <c r="AF2487">
        <v>15772</v>
      </c>
      <c r="AG2487">
        <v>15610</v>
      </c>
      <c r="AH2487">
        <v>11905</v>
      </c>
      <c r="AI2487">
        <v>15758</v>
      </c>
      <c r="AJ2487">
        <v>27730</v>
      </c>
      <c r="AK2487">
        <v>26891</v>
      </c>
      <c r="AL2487">
        <v>17062</v>
      </c>
      <c r="AM2487">
        <v>27451</v>
      </c>
    </row>
    <row r="2488" spans="1:39" x14ac:dyDescent="0.15">
      <c r="A2488" t="s">
        <v>38</v>
      </c>
      <c r="B2488">
        <v>70</v>
      </c>
      <c r="C2488">
        <v>1</v>
      </c>
      <c r="D2488">
        <v>1</v>
      </c>
      <c r="E2488" t="s">
        <v>31</v>
      </c>
      <c r="F2488" t="s">
        <v>206</v>
      </c>
      <c r="G2488">
        <v>1</v>
      </c>
      <c r="H2488">
        <v>2</v>
      </c>
      <c r="I2488">
        <v>4</v>
      </c>
      <c r="J2488">
        <v>181.99</v>
      </c>
      <c r="K2488">
        <v>179.79</v>
      </c>
      <c r="L2488">
        <v>48.69</v>
      </c>
      <c r="M2488">
        <v>42.52</v>
      </c>
      <c r="N2488">
        <v>0</v>
      </c>
      <c r="O2488">
        <v>0</v>
      </c>
      <c r="P2488">
        <v>0</v>
      </c>
      <c r="Q2488">
        <v>0</v>
      </c>
      <c r="R2488">
        <v>0</v>
      </c>
      <c r="S2488">
        <v>0</v>
      </c>
      <c r="T2488">
        <v>0</v>
      </c>
      <c r="U2488">
        <v>1</v>
      </c>
      <c r="V2488">
        <v>2</v>
      </c>
      <c r="W2488">
        <v>4</v>
      </c>
      <c r="X2488">
        <v>181.99</v>
      </c>
      <c r="Y2488">
        <v>179.79</v>
      </c>
      <c r="Z2488">
        <v>48.69</v>
      </c>
      <c r="AA2488">
        <v>42.52</v>
      </c>
      <c r="AB2488">
        <v>1</v>
      </c>
      <c r="AC2488">
        <v>1</v>
      </c>
      <c r="AD2488">
        <v>0</v>
      </c>
      <c r="AE2488">
        <v>1</v>
      </c>
      <c r="AF2488">
        <v>0</v>
      </c>
      <c r="AG2488">
        <v>0</v>
      </c>
      <c r="AH2488">
        <v>0</v>
      </c>
      <c r="AI2488">
        <v>0</v>
      </c>
      <c r="AJ2488">
        <v>1</v>
      </c>
      <c r="AK2488">
        <v>1</v>
      </c>
      <c r="AL2488">
        <v>0</v>
      </c>
      <c r="AM2488">
        <v>1</v>
      </c>
    </row>
    <row r="2489" spans="1:39" x14ac:dyDescent="0.15">
      <c r="A2489" t="s">
        <v>38</v>
      </c>
      <c r="B2489">
        <v>70</v>
      </c>
      <c r="C2489">
        <v>1</v>
      </c>
      <c r="D2489">
        <v>1</v>
      </c>
      <c r="E2489" t="s">
        <v>32</v>
      </c>
      <c r="F2489" t="s">
        <v>206</v>
      </c>
      <c r="G2489">
        <v>1103</v>
      </c>
      <c r="H2489">
        <v>1366</v>
      </c>
      <c r="I2489">
        <v>3980</v>
      </c>
      <c r="J2489">
        <v>228154.44</v>
      </c>
      <c r="K2489">
        <v>169299.84</v>
      </c>
      <c r="L2489">
        <v>163992.28</v>
      </c>
      <c r="M2489">
        <v>57646.2382</v>
      </c>
      <c r="N2489">
        <v>222</v>
      </c>
      <c r="O2489">
        <v>244</v>
      </c>
      <c r="P2489">
        <v>750</v>
      </c>
      <c r="Q2489">
        <v>43405.87</v>
      </c>
      <c r="R2489">
        <v>33249.839999999997</v>
      </c>
      <c r="S2489">
        <v>30357.07</v>
      </c>
      <c r="T2489">
        <v>11484.683800000001</v>
      </c>
      <c r="U2489">
        <v>881</v>
      </c>
      <c r="V2489">
        <v>1122</v>
      </c>
      <c r="W2489">
        <v>3230</v>
      </c>
      <c r="X2489">
        <v>184748.57</v>
      </c>
      <c r="Y2489">
        <v>136050</v>
      </c>
      <c r="Z2489">
        <v>133635.21</v>
      </c>
      <c r="AA2489">
        <v>46161.554400000001</v>
      </c>
      <c r="AB2489">
        <v>1088</v>
      </c>
      <c r="AC2489">
        <v>982</v>
      </c>
      <c r="AD2489">
        <v>655</v>
      </c>
      <c r="AE2489">
        <v>979</v>
      </c>
      <c r="AF2489">
        <v>220</v>
      </c>
      <c r="AG2489">
        <v>201</v>
      </c>
      <c r="AH2489">
        <v>139</v>
      </c>
      <c r="AI2489">
        <v>206</v>
      </c>
      <c r="AJ2489">
        <v>868</v>
      </c>
      <c r="AK2489">
        <v>781</v>
      </c>
      <c r="AL2489">
        <v>516</v>
      </c>
      <c r="AM2489">
        <v>773</v>
      </c>
    </row>
    <row r="2490" spans="1:39" x14ac:dyDescent="0.15">
      <c r="A2490" t="s">
        <v>38</v>
      </c>
      <c r="B2490">
        <v>70</v>
      </c>
      <c r="C2490">
        <v>1</v>
      </c>
      <c r="D2490">
        <v>2</v>
      </c>
      <c r="E2490" t="s">
        <v>28</v>
      </c>
      <c r="F2490" t="s">
        <v>206</v>
      </c>
      <c r="G2490">
        <v>12846</v>
      </c>
      <c r="H2490">
        <v>14516</v>
      </c>
      <c r="I2490">
        <v>38593</v>
      </c>
      <c r="J2490">
        <v>2207532.09</v>
      </c>
      <c r="K2490">
        <v>1807740.87</v>
      </c>
      <c r="L2490">
        <v>1698744.43</v>
      </c>
      <c r="M2490">
        <v>570239.64309999999</v>
      </c>
      <c r="N2490">
        <v>4974</v>
      </c>
      <c r="O2490">
        <v>5308</v>
      </c>
      <c r="P2490">
        <v>15368</v>
      </c>
      <c r="Q2490">
        <v>877635.02</v>
      </c>
      <c r="R2490">
        <v>702021.92</v>
      </c>
      <c r="S2490">
        <v>623798.15</v>
      </c>
      <c r="T2490">
        <v>239888.5129</v>
      </c>
      <c r="U2490">
        <v>7872</v>
      </c>
      <c r="V2490">
        <v>9208</v>
      </c>
      <c r="W2490">
        <v>23225</v>
      </c>
      <c r="X2490">
        <v>1329897.07</v>
      </c>
      <c r="Y2490">
        <v>1105718.95</v>
      </c>
      <c r="Z2490">
        <v>1074946.28</v>
      </c>
      <c r="AA2490">
        <v>330351.13020000001</v>
      </c>
      <c r="AB2490">
        <v>12367</v>
      </c>
      <c r="AC2490">
        <v>10946</v>
      </c>
      <c r="AD2490">
        <v>5230</v>
      </c>
      <c r="AE2490">
        <v>10538</v>
      </c>
      <c r="AF2490">
        <v>4774</v>
      </c>
      <c r="AG2490">
        <v>4679</v>
      </c>
      <c r="AH2490">
        <v>2590</v>
      </c>
      <c r="AI2490">
        <v>4460</v>
      </c>
      <c r="AJ2490">
        <v>7593</v>
      </c>
      <c r="AK2490">
        <v>6267</v>
      </c>
      <c r="AL2490">
        <v>2640</v>
      </c>
      <c r="AM2490">
        <v>6078</v>
      </c>
    </row>
    <row r="2491" spans="1:39" x14ac:dyDescent="0.15">
      <c r="A2491" t="s">
        <v>38</v>
      </c>
      <c r="B2491">
        <v>70</v>
      </c>
      <c r="C2491">
        <v>1</v>
      </c>
      <c r="D2491">
        <v>2</v>
      </c>
      <c r="E2491" t="s">
        <v>30</v>
      </c>
      <c r="F2491" t="s">
        <v>206</v>
      </c>
      <c r="G2491">
        <v>1485</v>
      </c>
      <c r="H2491">
        <v>1705</v>
      </c>
      <c r="I2491">
        <v>4491</v>
      </c>
      <c r="J2491">
        <v>256661.36</v>
      </c>
      <c r="K2491">
        <v>210252.25</v>
      </c>
      <c r="L2491">
        <v>193710.98</v>
      </c>
      <c r="M2491">
        <v>66038.551099999997</v>
      </c>
      <c r="N2491">
        <v>546</v>
      </c>
      <c r="O2491">
        <v>580</v>
      </c>
      <c r="P2491">
        <v>1666</v>
      </c>
      <c r="Q2491">
        <v>96565.93</v>
      </c>
      <c r="R2491">
        <v>76226.27</v>
      </c>
      <c r="S2491">
        <v>64669.7</v>
      </c>
      <c r="T2491">
        <v>26567.455000000002</v>
      </c>
      <c r="U2491">
        <v>939</v>
      </c>
      <c r="V2491">
        <v>1125</v>
      </c>
      <c r="W2491">
        <v>2825</v>
      </c>
      <c r="X2491">
        <v>160095.43</v>
      </c>
      <c r="Y2491">
        <v>134025.98000000001</v>
      </c>
      <c r="Z2491">
        <v>129041.28</v>
      </c>
      <c r="AA2491">
        <v>39471.096100000002</v>
      </c>
      <c r="AB2491">
        <v>1381</v>
      </c>
      <c r="AC2491">
        <v>1314</v>
      </c>
      <c r="AD2491">
        <v>554</v>
      </c>
      <c r="AE2491">
        <v>1445</v>
      </c>
      <c r="AF2491">
        <v>512</v>
      </c>
      <c r="AG2491">
        <v>511</v>
      </c>
      <c r="AH2491">
        <v>270</v>
      </c>
      <c r="AI2491">
        <v>539</v>
      </c>
      <c r="AJ2491">
        <v>869</v>
      </c>
      <c r="AK2491">
        <v>803</v>
      </c>
      <c r="AL2491">
        <v>284</v>
      </c>
      <c r="AM2491">
        <v>906</v>
      </c>
    </row>
    <row r="2492" spans="1:39" x14ac:dyDescent="0.15">
      <c r="A2492" t="s">
        <v>38</v>
      </c>
      <c r="B2492">
        <v>70</v>
      </c>
      <c r="C2492">
        <v>1</v>
      </c>
      <c r="D2492">
        <v>2</v>
      </c>
      <c r="E2492" t="s">
        <v>29</v>
      </c>
      <c r="F2492" t="s">
        <v>206</v>
      </c>
      <c r="G2492">
        <v>4451</v>
      </c>
      <c r="H2492">
        <v>5186</v>
      </c>
      <c r="I2492">
        <v>14222</v>
      </c>
      <c r="J2492">
        <v>806160.71</v>
      </c>
      <c r="K2492">
        <v>634611.77</v>
      </c>
      <c r="L2492">
        <v>602771.68999999994</v>
      </c>
      <c r="M2492">
        <v>208716.90700000001</v>
      </c>
      <c r="N2492">
        <v>1407</v>
      </c>
      <c r="O2492">
        <v>1522</v>
      </c>
      <c r="P2492">
        <v>4599</v>
      </c>
      <c r="Q2492">
        <v>260069.84</v>
      </c>
      <c r="R2492">
        <v>200450.35</v>
      </c>
      <c r="S2492">
        <v>179916.65</v>
      </c>
      <c r="T2492">
        <v>71639.345000000001</v>
      </c>
      <c r="U2492">
        <v>3044</v>
      </c>
      <c r="V2492">
        <v>3664</v>
      </c>
      <c r="W2492">
        <v>9623</v>
      </c>
      <c r="X2492">
        <v>546090.87</v>
      </c>
      <c r="Y2492">
        <v>434161.42</v>
      </c>
      <c r="Z2492">
        <v>422855.04</v>
      </c>
      <c r="AA2492">
        <v>137077.56200000001</v>
      </c>
      <c r="AB2492">
        <v>4280</v>
      </c>
      <c r="AC2492">
        <v>4002</v>
      </c>
      <c r="AD2492">
        <v>1807</v>
      </c>
      <c r="AE2492">
        <v>4266</v>
      </c>
      <c r="AF2492">
        <v>1367</v>
      </c>
      <c r="AG2492">
        <v>1299</v>
      </c>
      <c r="AH2492">
        <v>745</v>
      </c>
      <c r="AI2492">
        <v>1357</v>
      </c>
      <c r="AJ2492">
        <v>2913</v>
      </c>
      <c r="AK2492">
        <v>2703</v>
      </c>
      <c r="AL2492">
        <v>1062</v>
      </c>
      <c r="AM2492">
        <v>2909</v>
      </c>
    </row>
    <row r="2493" spans="1:39" x14ac:dyDescent="0.15">
      <c r="A2493" t="s">
        <v>38</v>
      </c>
      <c r="B2493">
        <v>70</v>
      </c>
      <c r="C2493">
        <v>1</v>
      </c>
      <c r="D2493">
        <v>2</v>
      </c>
      <c r="E2493" t="s">
        <v>32</v>
      </c>
      <c r="F2493" t="s">
        <v>206</v>
      </c>
      <c r="G2493">
        <v>724</v>
      </c>
      <c r="H2493">
        <v>870</v>
      </c>
      <c r="I2493">
        <v>2534</v>
      </c>
      <c r="J2493">
        <v>148030.57999999999</v>
      </c>
      <c r="K2493">
        <v>107514.86</v>
      </c>
      <c r="L2493">
        <v>104234.91</v>
      </c>
      <c r="M2493">
        <v>37542.625200000002</v>
      </c>
      <c r="N2493">
        <v>158</v>
      </c>
      <c r="O2493">
        <v>175</v>
      </c>
      <c r="P2493">
        <v>559</v>
      </c>
      <c r="Q2493">
        <v>32158.45</v>
      </c>
      <c r="R2493">
        <v>22857.25</v>
      </c>
      <c r="S2493">
        <v>20831.25</v>
      </c>
      <c r="T2493">
        <v>8620.6808000000001</v>
      </c>
      <c r="U2493">
        <v>566</v>
      </c>
      <c r="V2493">
        <v>695</v>
      </c>
      <c r="W2493">
        <v>1975</v>
      </c>
      <c r="X2493">
        <v>115872.13</v>
      </c>
      <c r="Y2493">
        <v>84657.61</v>
      </c>
      <c r="Z2493">
        <v>83403.66</v>
      </c>
      <c r="AA2493">
        <v>28921.9444</v>
      </c>
      <c r="AB2493">
        <v>705</v>
      </c>
      <c r="AC2493">
        <v>580</v>
      </c>
      <c r="AD2493">
        <v>320</v>
      </c>
      <c r="AE2493">
        <v>598</v>
      </c>
      <c r="AF2493">
        <v>154</v>
      </c>
      <c r="AG2493">
        <v>129</v>
      </c>
      <c r="AH2493">
        <v>81</v>
      </c>
      <c r="AI2493">
        <v>148</v>
      </c>
      <c r="AJ2493">
        <v>551</v>
      </c>
      <c r="AK2493">
        <v>451</v>
      </c>
      <c r="AL2493">
        <v>239</v>
      </c>
      <c r="AM2493">
        <v>450</v>
      </c>
    </row>
    <row r="2494" spans="1:39" x14ac:dyDescent="0.15">
      <c r="A2494" t="s">
        <v>38</v>
      </c>
      <c r="B2494">
        <v>70</v>
      </c>
      <c r="C2494">
        <v>2</v>
      </c>
      <c r="D2494">
        <v>0</v>
      </c>
      <c r="E2494" t="s">
        <v>28</v>
      </c>
      <c r="F2494" t="s">
        <v>206</v>
      </c>
      <c r="G2494">
        <v>172</v>
      </c>
      <c r="H2494">
        <v>367</v>
      </c>
      <c r="I2494">
        <v>644</v>
      </c>
      <c r="J2494">
        <v>35486.53</v>
      </c>
      <c r="K2494">
        <v>27586.560000000001</v>
      </c>
      <c r="L2494">
        <v>23152.59</v>
      </c>
      <c r="M2494">
        <v>9732.5925000000007</v>
      </c>
      <c r="N2494">
        <v>172</v>
      </c>
      <c r="O2494">
        <v>176</v>
      </c>
      <c r="P2494">
        <v>341</v>
      </c>
      <c r="Q2494">
        <v>18163.53</v>
      </c>
      <c r="R2494">
        <v>13666.25</v>
      </c>
      <c r="S2494">
        <v>9974.98</v>
      </c>
      <c r="T2494">
        <v>5353.8465999999999</v>
      </c>
      <c r="U2494">
        <v>172</v>
      </c>
      <c r="V2494">
        <v>191</v>
      </c>
      <c r="W2494">
        <v>303</v>
      </c>
      <c r="X2494">
        <v>17323</v>
      </c>
      <c r="Y2494">
        <v>13920.31</v>
      </c>
      <c r="Z2494">
        <v>13177.61</v>
      </c>
      <c r="AA2494">
        <v>4378.7458999999999</v>
      </c>
      <c r="AB2494">
        <v>169</v>
      </c>
      <c r="AC2494">
        <v>167</v>
      </c>
      <c r="AD2494">
        <v>148</v>
      </c>
      <c r="AE2494">
        <v>126</v>
      </c>
      <c r="AF2494">
        <v>169</v>
      </c>
      <c r="AG2494">
        <v>167</v>
      </c>
      <c r="AH2494">
        <v>148</v>
      </c>
      <c r="AI2494">
        <v>126</v>
      </c>
      <c r="AJ2494">
        <v>169</v>
      </c>
      <c r="AK2494">
        <v>167</v>
      </c>
      <c r="AL2494">
        <v>148</v>
      </c>
      <c r="AM2494">
        <v>126</v>
      </c>
    </row>
    <row r="2495" spans="1:39" x14ac:dyDescent="0.15">
      <c r="A2495" t="s">
        <v>38</v>
      </c>
      <c r="B2495">
        <v>70</v>
      </c>
      <c r="C2495">
        <v>2</v>
      </c>
      <c r="D2495">
        <v>0</v>
      </c>
      <c r="E2495" t="s">
        <v>29</v>
      </c>
      <c r="F2495" t="s">
        <v>206</v>
      </c>
      <c r="G2495">
        <v>3</v>
      </c>
      <c r="H2495">
        <v>7</v>
      </c>
      <c r="I2495">
        <v>21</v>
      </c>
      <c r="J2495">
        <v>764.84</v>
      </c>
      <c r="K2495">
        <v>609.86</v>
      </c>
      <c r="L2495">
        <v>609.86</v>
      </c>
      <c r="M2495">
        <v>308.49270000000001</v>
      </c>
      <c r="N2495">
        <v>3</v>
      </c>
      <c r="O2495">
        <v>3</v>
      </c>
      <c r="P2495">
        <v>14</v>
      </c>
      <c r="Q2495">
        <v>483.87</v>
      </c>
      <c r="R2495">
        <v>361.95</v>
      </c>
      <c r="S2495">
        <v>361.95</v>
      </c>
      <c r="T2495">
        <v>213.8997</v>
      </c>
      <c r="U2495">
        <v>3</v>
      </c>
      <c r="V2495">
        <v>4</v>
      </c>
      <c r="W2495">
        <v>7</v>
      </c>
      <c r="X2495">
        <v>280.97000000000003</v>
      </c>
      <c r="Y2495">
        <v>247.91</v>
      </c>
      <c r="Z2495">
        <v>247.91</v>
      </c>
      <c r="AA2495">
        <v>94.593000000000004</v>
      </c>
      <c r="AB2495">
        <v>3</v>
      </c>
      <c r="AC2495">
        <v>3</v>
      </c>
      <c r="AD2495">
        <v>3</v>
      </c>
      <c r="AE2495">
        <v>3</v>
      </c>
      <c r="AF2495">
        <v>3</v>
      </c>
      <c r="AG2495">
        <v>3</v>
      </c>
      <c r="AH2495">
        <v>3</v>
      </c>
      <c r="AI2495">
        <v>3</v>
      </c>
      <c r="AJ2495">
        <v>3</v>
      </c>
      <c r="AK2495">
        <v>3</v>
      </c>
      <c r="AL2495">
        <v>3</v>
      </c>
      <c r="AM2495">
        <v>3</v>
      </c>
    </row>
    <row r="2496" spans="1:39" x14ac:dyDescent="0.15">
      <c r="A2496" t="s">
        <v>38</v>
      </c>
      <c r="B2496">
        <v>70</v>
      </c>
      <c r="C2496">
        <v>2</v>
      </c>
      <c r="D2496">
        <v>0</v>
      </c>
      <c r="E2496" t="s">
        <v>32</v>
      </c>
      <c r="F2496" t="s">
        <v>206</v>
      </c>
      <c r="G2496">
        <v>22</v>
      </c>
      <c r="H2496">
        <v>48</v>
      </c>
      <c r="I2496">
        <v>94</v>
      </c>
      <c r="J2496">
        <v>4864.67</v>
      </c>
      <c r="K2496">
        <v>3597.75</v>
      </c>
      <c r="L2496">
        <v>3142.69</v>
      </c>
      <c r="M2496">
        <v>1297.5454999999999</v>
      </c>
      <c r="N2496">
        <v>22</v>
      </c>
      <c r="O2496">
        <v>23</v>
      </c>
      <c r="P2496">
        <v>45</v>
      </c>
      <c r="Q2496">
        <v>2092.7800000000002</v>
      </c>
      <c r="R2496">
        <v>1523.16</v>
      </c>
      <c r="S2496">
        <v>1103.2</v>
      </c>
      <c r="T2496">
        <v>630.45529999999997</v>
      </c>
      <c r="U2496">
        <v>22</v>
      </c>
      <c r="V2496">
        <v>25</v>
      </c>
      <c r="W2496">
        <v>49</v>
      </c>
      <c r="X2496">
        <v>2771.89</v>
      </c>
      <c r="Y2496">
        <v>2074.59</v>
      </c>
      <c r="Z2496">
        <v>2039.49</v>
      </c>
      <c r="AA2496">
        <v>667.09019999999998</v>
      </c>
      <c r="AB2496">
        <v>21</v>
      </c>
      <c r="AC2496">
        <v>21</v>
      </c>
      <c r="AD2496">
        <v>21</v>
      </c>
      <c r="AE2496">
        <v>19</v>
      </c>
      <c r="AF2496">
        <v>21</v>
      </c>
      <c r="AG2496">
        <v>21</v>
      </c>
      <c r="AH2496">
        <v>21</v>
      </c>
      <c r="AI2496">
        <v>19</v>
      </c>
      <c r="AJ2496">
        <v>21</v>
      </c>
      <c r="AK2496">
        <v>21</v>
      </c>
      <c r="AL2496">
        <v>21</v>
      </c>
      <c r="AM2496">
        <v>19</v>
      </c>
    </row>
    <row r="2497" spans="1:39" x14ac:dyDescent="0.15">
      <c r="A2497" t="s">
        <v>38</v>
      </c>
      <c r="B2497">
        <v>70</v>
      </c>
      <c r="C2497">
        <v>2</v>
      </c>
      <c r="D2497">
        <v>1</v>
      </c>
      <c r="E2497" t="s">
        <v>28</v>
      </c>
      <c r="F2497" t="s">
        <v>206</v>
      </c>
      <c r="G2497">
        <v>1298</v>
      </c>
      <c r="H2497">
        <v>2833</v>
      </c>
      <c r="I2497">
        <v>5243</v>
      </c>
      <c r="J2497">
        <v>262698.69</v>
      </c>
      <c r="K2497">
        <v>211483.55</v>
      </c>
      <c r="L2497">
        <v>179746.48</v>
      </c>
      <c r="M2497">
        <v>77145.746299999999</v>
      </c>
      <c r="N2497">
        <v>1298</v>
      </c>
      <c r="O2497">
        <v>1387</v>
      </c>
      <c r="P2497">
        <v>2963</v>
      </c>
      <c r="Q2497">
        <v>145488.4</v>
      </c>
      <c r="R2497">
        <v>113114.39</v>
      </c>
      <c r="S2497">
        <v>86467.63</v>
      </c>
      <c r="T2497">
        <v>45305.568299999999</v>
      </c>
      <c r="U2497">
        <v>1298</v>
      </c>
      <c r="V2497">
        <v>1446</v>
      </c>
      <c r="W2497">
        <v>2280</v>
      </c>
      <c r="X2497">
        <v>117210.29</v>
      </c>
      <c r="Y2497">
        <v>98369.16</v>
      </c>
      <c r="Z2497">
        <v>93278.85</v>
      </c>
      <c r="AA2497">
        <v>31840.178</v>
      </c>
      <c r="AB2497">
        <v>1258</v>
      </c>
      <c r="AC2497">
        <v>1285</v>
      </c>
      <c r="AD2497">
        <v>942</v>
      </c>
      <c r="AE2497">
        <v>1222</v>
      </c>
      <c r="AF2497">
        <v>1258</v>
      </c>
      <c r="AG2497">
        <v>1285</v>
      </c>
      <c r="AH2497">
        <v>942</v>
      </c>
      <c r="AI2497">
        <v>1222</v>
      </c>
      <c r="AJ2497">
        <v>1258</v>
      </c>
      <c r="AK2497">
        <v>1285</v>
      </c>
      <c r="AL2497">
        <v>942</v>
      </c>
      <c r="AM2497">
        <v>1222</v>
      </c>
    </row>
    <row r="2498" spans="1:39" x14ac:dyDescent="0.15">
      <c r="A2498" t="s">
        <v>38</v>
      </c>
      <c r="B2498">
        <v>70</v>
      </c>
      <c r="C2498">
        <v>2</v>
      </c>
      <c r="D2498">
        <v>1</v>
      </c>
      <c r="E2498" t="s">
        <v>30</v>
      </c>
      <c r="F2498" t="s">
        <v>206</v>
      </c>
      <c r="G2498">
        <v>149</v>
      </c>
      <c r="H2498">
        <v>335</v>
      </c>
      <c r="I2498">
        <v>566</v>
      </c>
      <c r="J2498">
        <v>27979.61</v>
      </c>
      <c r="K2498">
        <v>22981.52</v>
      </c>
      <c r="L2498">
        <v>18242.96</v>
      </c>
      <c r="M2498">
        <v>8268.7268999999997</v>
      </c>
      <c r="N2498">
        <v>149</v>
      </c>
      <c r="O2498">
        <v>157</v>
      </c>
      <c r="P2498">
        <v>315</v>
      </c>
      <c r="Q2498">
        <v>15194.26</v>
      </c>
      <c r="R2498">
        <v>11991.26</v>
      </c>
      <c r="S2498">
        <v>8782.7000000000007</v>
      </c>
      <c r="T2498">
        <v>4931.9241000000002</v>
      </c>
      <c r="U2498">
        <v>149</v>
      </c>
      <c r="V2498">
        <v>178</v>
      </c>
      <c r="W2498">
        <v>251</v>
      </c>
      <c r="X2498">
        <v>12785.35</v>
      </c>
      <c r="Y2498">
        <v>10990.26</v>
      </c>
      <c r="Z2498">
        <v>9460.26</v>
      </c>
      <c r="AA2498">
        <v>3336.8027999999999</v>
      </c>
      <c r="AB2498">
        <v>139</v>
      </c>
      <c r="AC2498">
        <v>147</v>
      </c>
      <c r="AD2498">
        <v>95</v>
      </c>
      <c r="AE2498">
        <v>143</v>
      </c>
      <c r="AF2498">
        <v>139</v>
      </c>
      <c r="AG2498">
        <v>147</v>
      </c>
      <c r="AH2498">
        <v>95</v>
      </c>
      <c r="AI2498">
        <v>143</v>
      </c>
      <c r="AJ2498">
        <v>139</v>
      </c>
      <c r="AK2498">
        <v>147</v>
      </c>
      <c r="AL2498">
        <v>95</v>
      </c>
      <c r="AM2498">
        <v>143</v>
      </c>
    </row>
    <row r="2499" spans="1:39" x14ac:dyDescent="0.15">
      <c r="A2499" t="s">
        <v>38</v>
      </c>
      <c r="B2499">
        <v>70</v>
      </c>
      <c r="C2499">
        <v>2</v>
      </c>
      <c r="D2499">
        <v>1</v>
      </c>
      <c r="E2499" t="s">
        <v>29</v>
      </c>
      <c r="F2499" t="s">
        <v>206</v>
      </c>
      <c r="G2499">
        <v>2131</v>
      </c>
      <c r="H2499">
        <v>4755</v>
      </c>
      <c r="I2499">
        <v>9201</v>
      </c>
      <c r="J2499">
        <v>455103.4</v>
      </c>
      <c r="K2499">
        <v>349757.94</v>
      </c>
      <c r="L2499">
        <v>295394.13</v>
      </c>
      <c r="M2499">
        <v>134297.6139</v>
      </c>
      <c r="N2499">
        <v>2131</v>
      </c>
      <c r="O2499">
        <v>2279</v>
      </c>
      <c r="P2499">
        <v>5022</v>
      </c>
      <c r="Q2499">
        <v>240600.93</v>
      </c>
      <c r="R2499">
        <v>178564</v>
      </c>
      <c r="S2499">
        <v>138042.15</v>
      </c>
      <c r="T2499">
        <v>76524.743199999997</v>
      </c>
      <c r="U2499">
        <v>2131</v>
      </c>
      <c r="V2499">
        <v>2476</v>
      </c>
      <c r="W2499">
        <v>4179</v>
      </c>
      <c r="X2499">
        <v>214502.47</v>
      </c>
      <c r="Y2499">
        <v>171193.94</v>
      </c>
      <c r="Z2499">
        <v>157351.98000000001</v>
      </c>
      <c r="AA2499">
        <v>57772.870699999999</v>
      </c>
      <c r="AB2499">
        <v>2022</v>
      </c>
      <c r="AC2499">
        <v>2054</v>
      </c>
      <c r="AD2499">
        <v>1570</v>
      </c>
      <c r="AE2499">
        <v>2054</v>
      </c>
      <c r="AF2499">
        <v>2022</v>
      </c>
      <c r="AG2499">
        <v>2054</v>
      </c>
      <c r="AH2499">
        <v>1570</v>
      </c>
      <c r="AI2499">
        <v>2054</v>
      </c>
      <c r="AJ2499">
        <v>2022</v>
      </c>
      <c r="AK2499">
        <v>2054</v>
      </c>
      <c r="AL2499">
        <v>1570</v>
      </c>
      <c r="AM2499">
        <v>2054</v>
      </c>
    </row>
    <row r="2500" spans="1:39" x14ac:dyDescent="0.15">
      <c r="A2500" t="s">
        <v>38</v>
      </c>
      <c r="B2500">
        <v>70</v>
      </c>
      <c r="C2500">
        <v>2</v>
      </c>
      <c r="D2500">
        <v>1</v>
      </c>
      <c r="E2500" t="s">
        <v>32</v>
      </c>
      <c r="F2500" t="s">
        <v>206</v>
      </c>
      <c r="G2500">
        <v>54</v>
      </c>
      <c r="H2500">
        <v>124</v>
      </c>
      <c r="I2500">
        <v>252</v>
      </c>
      <c r="J2500">
        <v>12135.5</v>
      </c>
      <c r="K2500">
        <v>9054.74</v>
      </c>
      <c r="L2500">
        <v>8206.6299999999992</v>
      </c>
      <c r="M2500">
        <v>3529.1073999999999</v>
      </c>
      <c r="N2500">
        <v>54</v>
      </c>
      <c r="O2500">
        <v>58</v>
      </c>
      <c r="P2500">
        <v>116</v>
      </c>
      <c r="Q2500">
        <v>5367.28</v>
      </c>
      <c r="R2500">
        <v>4017.43</v>
      </c>
      <c r="S2500">
        <v>3185.63</v>
      </c>
      <c r="T2500">
        <v>1745.3024</v>
      </c>
      <c r="U2500">
        <v>54</v>
      </c>
      <c r="V2500">
        <v>66</v>
      </c>
      <c r="W2500">
        <v>136</v>
      </c>
      <c r="X2500">
        <v>6768.22</v>
      </c>
      <c r="Y2500">
        <v>5037.3100000000004</v>
      </c>
      <c r="Z2500">
        <v>5021</v>
      </c>
      <c r="AA2500">
        <v>1783.8050000000001</v>
      </c>
      <c r="AB2500">
        <v>53</v>
      </c>
      <c r="AC2500">
        <v>53</v>
      </c>
      <c r="AD2500">
        <v>42</v>
      </c>
      <c r="AE2500">
        <v>51</v>
      </c>
      <c r="AF2500">
        <v>53</v>
      </c>
      <c r="AG2500">
        <v>53</v>
      </c>
      <c r="AH2500">
        <v>42</v>
      </c>
      <c r="AI2500">
        <v>51</v>
      </c>
      <c r="AJ2500">
        <v>53</v>
      </c>
      <c r="AK2500">
        <v>53</v>
      </c>
      <c r="AL2500">
        <v>42</v>
      </c>
      <c r="AM2500">
        <v>51</v>
      </c>
    </row>
    <row r="2501" spans="1:39" x14ac:dyDescent="0.15">
      <c r="A2501" t="s">
        <v>38</v>
      </c>
      <c r="B2501">
        <v>70</v>
      </c>
      <c r="C2501">
        <v>2</v>
      </c>
      <c r="D2501">
        <v>2</v>
      </c>
      <c r="E2501" t="s">
        <v>28</v>
      </c>
      <c r="F2501" t="s">
        <v>206</v>
      </c>
      <c r="G2501">
        <v>254</v>
      </c>
      <c r="H2501">
        <v>548</v>
      </c>
      <c r="I2501">
        <v>932</v>
      </c>
      <c r="J2501">
        <v>50262.76</v>
      </c>
      <c r="K2501">
        <v>40908.25</v>
      </c>
      <c r="L2501">
        <v>33494.17</v>
      </c>
      <c r="M2501">
        <v>13947.0977</v>
      </c>
      <c r="N2501">
        <v>254</v>
      </c>
      <c r="O2501">
        <v>264</v>
      </c>
      <c r="P2501">
        <v>502</v>
      </c>
      <c r="Q2501">
        <v>26671.03</v>
      </c>
      <c r="R2501">
        <v>20813.560000000001</v>
      </c>
      <c r="S2501">
        <v>14004.94</v>
      </c>
      <c r="T2501">
        <v>7667.3633</v>
      </c>
      <c r="U2501">
        <v>254</v>
      </c>
      <c r="V2501">
        <v>284</v>
      </c>
      <c r="W2501">
        <v>430</v>
      </c>
      <c r="X2501">
        <v>23591.73</v>
      </c>
      <c r="Y2501">
        <v>20094.689999999999</v>
      </c>
      <c r="Z2501">
        <v>19489.23</v>
      </c>
      <c r="AA2501">
        <v>6279.7344000000003</v>
      </c>
      <c r="AB2501">
        <v>238</v>
      </c>
      <c r="AC2501">
        <v>250</v>
      </c>
      <c r="AD2501">
        <v>165</v>
      </c>
      <c r="AE2501">
        <v>236</v>
      </c>
      <c r="AF2501">
        <v>238</v>
      </c>
      <c r="AG2501">
        <v>250</v>
      </c>
      <c r="AH2501">
        <v>165</v>
      </c>
      <c r="AI2501">
        <v>236</v>
      </c>
      <c r="AJ2501">
        <v>238</v>
      </c>
      <c r="AK2501">
        <v>250</v>
      </c>
      <c r="AL2501">
        <v>165</v>
      </c>
      <c r="AM2501">
        <v>236</v>
      </c>
    </row>
    <row r="2502" spans="1:39" x14ac:dyDescent="0.15">
      <c r="A2502" t="s">
        <v>38</v>
      </c>
      <c r="B2502">
        <v>70</v>
      </c>
      <c r="C2502">
        <v>2</v>
      </c>
      <c r="D2502">
        <v>2</v>
      </c>
      <c r="E2502" t="s">
        <v>30</v>
      </c>
      <c r="F2502" t="s">
        <v>206</v>
      </c>
      <c r="G2502">
        <v>31</v>
      </c>
      <c r="H2502">
        <v>68</v>
      </c>
      <c r="I2502">
        <v>122</v>
      </c>
      <c r="J2502">
        <v>5782.4</v>
      </c>
      <c r="K2502">
        <v>4918.17</v>
      </c>
      <c r="L2502">
        <v>3827.04</v>
      </c>
      <c r="M2502">
        <v>1761.3308</v>
      </c>
      <c r="N2502">
        <v>31</v>
      </c>
      <c r="O2502">
        <v>33</v>
      </c>
      <c r="P2502">
        <v>72</v>
      </c>
      <c r="Q2502">
        <v>3442.7</v>
      </c>
      <c r="R2502">
        <v>2807.66</v>
      </c>
      <c r="S2502">
        <v>1803.01</v>
      </c>
      <c r="T2502">
        <v>1099.2208000000001</v>
      </c>
      <c r="U2502">
        <v>31</v>
      </c>
      <c r="V2502">
        <v>35</v>
      </c>
      <c r="W2502">
        <v>50</v>
      </c>
      <c r="X2502">
        <v>2339.6999999999998</v>
      </c>
      <c r="Y2502">
        <v>2110.5100000000002</v>
      </c>
      <c r="Z2502">
        <v>2024.03</v>
      </c>
      <c r="AA2502">
        <v>662.11</v>
      </c>
      <c r="AB2502">
        <v>29</v>
      </c>
      <c r="AC2502">
        <v>30</v>
      </c>
      <c r="AD2502">
        <v>15</v>
      </c>
      <c r="AE2502">
        <v>29</v>
      </c>
      <c r="AF2502">
        <v>29</v>
      </c>
      <c r="AG2502">
        <v>30</v>
      </c>
      <c r="AH2502">
        <v>15</v>
      </c>
      <c r="AI2502">
        <v>29</v>
      </c>
      <c r="AJ2502">
        <v>29</v>
      </c>
      <c r="AK2502">
        <v>30</v>
      </c>
      <c r="AL2502">
        <v>15</v>
      </c>
      <c r="AM2502">
        <v>29</v>
      </c>
    </row>
    <row r="2503" spans="1:39" x14ac:dyDescent="0.15">
      <c r="A2503" t="s">
        <v>38</v>
      </c>
      <c r="B2503">
        <v>70</v>
      </c>
      <c r="C2503">
        <v>2</v>
      </c>
      <c r="D2503">
        <v>2</v>
      </c>
      <c r="E2503" t="s">
        <v>29</v>
      </c>
      <c r="F2503" t="s">
        <v>206</v>
      </c>
      <c r="G2503">
        <v>91</v>
      </c>
      <c r="H2503">
        <v>198</v>
      </c>
      <c r="I2503">
        <v>359</v>
      </c>
      <c r="J2503">
        <v>18550.68</v>
      </c>
      <c r="K2503">
        <v>13897.18</v>
      </c>
      <c r="L2503">
        <v>12199.38</v>
      </c>
      <c r="M2503">
        <v>5235.0945000000002</v>
      </c>
      <c r="N2503">
        <v>91</v>
      </c>
      <c r="O2503">
        <v>99</v>
      </c>
      <c r="P2503">
        <v>187</v>
      </c>
      <c r="Q2503">
        <v>10054.280000000001</v>
      </c>
      <c r="R2503">
        <v>7135.84</v>
      </c>
      <c r="S2503">
        <v>5612.08</v>
      </c>
      <c r="T2503">
        <v>2917.8328000000001</v>
      </c>
      <c r="U2503">
        <v>91</v>
      </c>
      <c r="V2503">
        <v>99</v>
      </c>
      <c r="W2503">
        <v>172</v>
      </c>
      <c r="X2503">
        <v>8496.4</v>
      </c>
      <c r="Y2503">
        <v>6761.34</v>
      </c>
      <c r="Z2503">
        <v>6587.3</v>
      </c>
      <c r="AA2503">
        <v>2317.2617</v>
      </c>
      <c r="AB2503">
        <v>89</v>
      </c>
      <c r="AC2503">
        <v>89</v>
      </c>
      <c r="AD2503">
        <v>57</v>
      </c>
      <c r="AE2503">
        <v>91</v>
      </c>
      <c r="AF2503">
        <v>89</v>
      </c>
      <c r="AG2503">
        <v>89</v>
      </c>
      <c r="AH2503">
        <v>57</v>
      </c>
      <c r="AI2503">
        <v>91</v>
      </c>
      <c r="AJ2503">
        <v>89</v>
      </c>
      <c r="AK2503">
        <v>89</v>
      </c>
      <c r="AL2503">
        <v>57</v>
      </c>
      <c r="AM2503">
        <v>91</v>
      </c>
    </row>
    <row r="2504" spans="1:39" x14ac:dyDescent="0.15">
      <c r="A2504" t="s">
        <v>38</v>
      </c>
      <c r="B2504">
        <v>70</v>
      </c>
      <c r="C2504">
        <v>2</v>
      </c>
      <c r="D2504">
        <v>2</v>
      </c>
      <c r="E2504" t="s">
        <v>32</v>
      </c>
      <c r="F2504" t="s">
        <v>206</v>
      </c>
      <c r="G2504">
        <v>15</v>
      </c>
      <c r="H2504">
        <v>33</v>
      </c>
      <c r="I2504">
        <v>65</v>
      </c>
      <c r="J2504">
        <v>3298.64</v>
      </c>
      <c r="K2504">
        <v>2491.96</v>
      </c>
      <c r="L2504">
        <v>2145.34</v>
      </c>
      <c r="M2504">
        <v>805.20690000000002</v>
      </c>
      <c r="N2504">
        <v>15</v>
      </c>
      <c r="O2504">
        <v>15</v>
      </c>
      <c r="P2504">
        <v>28</v>
      </c>
      <c r="Q2504">
        <v>1374.97</v>
      </c>
      <c r="R2504">
        <v>1089.02</v>
      </c>
      <c r="S2504">
        <v>742.4</v>
      </c>
      <c r="T2504">
        <v>318.4769</v>
      </c>
      <c r="U2504">
        <v>15</v>
      </c>
      <c r="V2504">
        <v>18</v>
      </c>
      <c r="W2504">
        <v>37</v>
      </c>
      <c r="X2504">
        <v>1923.67</v>
      </c>
      <c r="Y2504">
        <v>1402.94</v>
      </c>
      <c r="Z2504">
        <v>1402.94</v>
      </c>
      <c r="AA2504">
        <v>486.73</v>
      </c>
      <c r="AB2504">
        <v>15</v>
      </c>
      <c r="AC2504">
        <v>14</v>
      </c>
      <c r="AD2504">
        <v>9</v>
      </c>
      <c r="AE2504">
        <v>14</v>
      </c>
      <c r="AF2504">
        <v>15</v>
      </c>
      <c r="AG2504">
        <v>14</v>
      </c>
      <c r="AH2504">
        <v>9</v>
      </c>
      <c r="AI2504">
        <v>14</v>
      </c>
      <c r="AJ2504">
        <v>15</v>
      </c>
      <c r="AK2504">
        <v>14</v>
      </c>
      <c r="AL2504">
        <v>9</v>
      </c>
      <c r="AM2504">
        <v>14</v>
      </c>
    </row>
    <row r="2505" spans="1:39" x14ac:dyDescent="0.15">
      <c r="A2505" t="s">
        <v>38</v>
      </c>
      <c r="B2505">
        <v>100</v>
      </c>
      <c r="C2505">
        <v>1</v>
      </c>
      <c r="D2505">
        <v>0</v>
      </c>
      <c r="E2505" t="s">
        <v>28</v>
      </c>
      <c r="F2505" t="s">
        <v>206</v>
      </c>
      <c r="G2505">
        <v>12506</v>
      </c>
      <c r="H2505">
        <v>12758</v>
      </c>
      <c r="I2505">
        <v>16838</v>
      </c>
      <c r="J2505">
        <v>840512.05</v>
      </c>
      <c r="K2505">
        <v>696289.57</v>
      </c>
      <c r="L2505">
        <v>653328.64000000001</v>
      </c>
      <c r="M2505">
        <v>240367.12179999999</v>
      </c>
      <c r="N2505">
        <v>4414</v>
      </c>
      <c r="O2505">
        <v>4452</v>
      </c>
      <c r="P2505">
        <v>6176</v>
      </c>
      <c r="Q2505">
        <v>324682.53999999998</v>
      </c>
      <c r="R2505">
        <v>257040.36</v>
      </c>
      <c r="S2505">
        <v>235234.89</v>
      </c>
      <c r="T2505">
        <v>93986.856</v>
      </c>
      <c r="U2505">
        <v>8092</v>
      </c>
      <c r="V2505">
        <v>8306</v>
      </c>
      <c r="W2505">
        <v>10662</v>
      </c>
      <c r="X2505">
        <v>515829.51</v>
      </c>
      <c r="Y2505">
        <v>439249.21</v>
      </c>
      <c r="Z2505">
        <v>418093.75</v>
      </c>
      <c r="AA2505">
        <v>146380.26579999999</v>
      </c>
      <c r="AB2505">
        <v>12325</v>
      </c>
      <c r="AC2505">
        <v>8648</v>
      </c>
      <c r="AD2505">
        <v>7004</v>
      </c>
      <c r="AE2505">
        <v>5656</v>
      </c>
      <c r="AF2505">
        <v>4369</v>
      </c>
      <c r="AG2505">
        <v>3954</v>
      </c>
      <c r="AH2505">
        <v>3341</v>
      </c>
      <c r="AI2505">
        <v>2613</v>
      </c>
      <c r="AJ2505">
        <v>7956</v>
      </c>
      <c r="AK2505">
        <v>4694</v>
      </c>
      <c r="AL2505">
        <v>3663</v>
      </c>
      <c r="AM2505">
        <v>3043</v>
      </c>
    </row>
    <row r="2506" spans="1:39" x14ac:dyDescent="0.15">
      <c r="A2506" t="s">
        <v>38</v>
      </c>
      <c r="B2506">
        <v>100</v>
      </c>
      <c r="C2506">
        <v>1</v>
      </c>
      <c r="D2506">
        <v>0</v>
      </c>
      <c r="E2506" t="s">
        <v>30</v>
      </c>
      <c r="F2506" t="s">
        <v>206</v>
      </c>
      <c r="G2506">
        <v>23</v>
      </c>
      <c r="H2506">
        <v>25</v>
      </c>
      <c r="I2506">
        <v>30</v>
      </c>
      <c r="J2506">
        <v>1544.98</v>
      </c>
      <c r="K2506">
        <v>1337.86</v>
      </c>
      <c r="L2506">
        <v>1305.56</v>
      </c>
      <c r="M2506">
        <v>404.12520000000001</v>
      </c>
      <c r="N2506">
        <v>12</v>
      </c>
      <c r="O2506">
        <v>14</v>
      </c>
      <c r="P2506">
        <v>15</v>
      </c>
      <c r="Q2506">
        <v>793.98</v>
      </c>
      <c r="R2506">
        <v>666.01</v>
      </c>
      <c r="S2506">
        <v>633.71</v>
      </c>
      <c r="T2506">
        <v>203.40520000000001</v>
      </c>
      <c r="U2506">
        <v>11</v>
      </c>
      <c r="V2506">
        <v>11</v>
      </c>
      <c r="W2506">
        <v>15</v>
      </c>
      <c r="X2506">
        <v>751</v>
      </c>
      <c r="Y2506">
        <v>671.85</v>
      </c>
      <c r="Z2506">
        <v>671.85</v>
      </c>
      <c r="AA2506">
        <v>200.72</v>
      </c>
      <c r="AB2506">
        <v>22</v>
      </c>
      <c r="AC2506">
        <v>17</v>
      </c>
      <c r="AD2506">
        <v>13</v>
      </c>
      <c r="AE2506">
        <v>17</v>
      </c>
      <c r="AF2506">
        <v>12</v>
      </c>
      <c r="AG2506">
        <v>11</v>
      </c>
      <c r="AH2506">
        <v>10</v>
      </c>
      <c r="AI2506">
        <v>8</v>
      </c>
      <c r="AJ2506">
        <v>10</v>
      </c>
      <c r="AK2506">
        <v>6</v>
      </c>
      <c r="AL2506">
        <v>3</v>
      </c>
      <c r="AM2506">
        <v>9</v>
      </c>
    </row>
    <row r="2507" spans="1:39" x14ac:dyDescent="0.15">
      <c r="A2507" t="s">
        <v>38</v>
      </c>
      <c r="B2507">
        <v>100</v>
      </c>
      <c r="C2507">
        <v>1</v>
      </c>
      <c r="D2507">
        <v>0</v>
      </c>
      <c r="E2507" t="s">
        <v>29</v>
      </c>
      <c r="F2507" t="s">
        <v>206</v>
      </c>
      <c r="G2507">
        <v>66</v>
      </c>
      <c r="H2507">
        <v>67</v>
      </c>
      <c r="I2507">
        <v>99</v>
      </c>
      <c r="J2507">
        <v>4984.72</v>
      </c>
      <c r="K2507">
        <v>3870.21</v>
      </c>
      <c r="L2507">
        <v>3736.76</v>
      </c>
      <c r="M2507">
        <v>1342.2511</v>
      </c>
      <c r="N2507">
        <v>18</v>
      </c>
      <c r="O2507">
        <v>18</v>
      </c>
      <c r="P2507">
        <v>31</v>
      </c>
      <c r="Q2507">
        <v>1406.87</v>
      </c>
      <c r="R2507">
        <v>981.41</v>
      </c>
      <c r="S2507">
        <v>927.94</v>
      </c>
      <c r="T2507">
        <v>422.66640000000001</v>
      </c>
      <c r="U2507">
        <v>48</v>
      </c>
      <c r="V2507">
        <v>49</v>
      </c>
      <c r="W2507">
        <v>68</v>
      </c>
      <c r="X2507">
        <v>3577.85</v>
      </c>
      <c r="Y2507">
        <v>2888.8</v>
      </c>
      <c r="Z2507">
        <v>2808.82</v>
      </c>
      <c r="AA2507">
        <v>919.5847</v>
      </c>
      <c r="AB2507">
        <v>66</v>
      </c>
      <c r="AC2507">
        <v>38</v>
      </c>
      <c r="AD2507">
        <v>36</v>
      </c>
      <c r="AE2507">
        <v>31</v>
      </c>
      <c r="AF2507">
        <v>18</v>
      </c>
      <c r="AG2507">
        <v>17</v>
      </c>
      <c r="AH2507">
        <v>17</v>
      </c>
      <c r="AI2507">
        <v>11</v>
      </c>
      <c r="AJ2507">
        <v>48</v>
      </c>
      <c r="AK2507">
        <v>21</v>
      </c>
      <c r="AL2507">
        <v>19</v>
      </c>
      <c r="AM2507">
        <v>20</v>
      </c>
    </row>
    <row r="2508" spans="1:39" x14ac:dyDescent="0.15">
      <c r="A2508" t="s">
        <v>38</v>
      </c>
      <c r="B2508">
        <v>100</v>
      </c>
      <c r="C2508">
        <v>1</v>
      </c>
      <c r="D2508">
        <v>0</v>
      </c>
      <c r="E2508" t="s">
        <v>32</v>
      </c>
      <c r="F2508" t="s">
        <v>206</v>
      </c>
      <c r="G2508">
        <v>688</v>
      </c>
      <c r="H2508">
        <v>720</v>
      </c>
      <c r="I2508">
        <v>1129</v>
      </c>
      <c r="J2508">
        <v>60713.02</v>
      </c>
      <c r="K2508">
        <v>42917.67</v>
      </c>
      <c r="L2508">
        <v>41513.120000000003</v>
      </c>
      <c r="M2508">
        <v>16653.675500000001</v>
      </c>
      <c r="N2508">
        <v>193</v>
      </c>
      <c r="O2508">
        <v>194</v>
      </c>
      <c r="P2508">
        <v>292</v>
      </c>
      <c r="Q2508">
        <v>16471.29</v>
      </c>
      <c r="R2508">
        <v>11379.2</v>
      </c>
      <c r="S2508">
        <v>10696.5</v>
      </c>
      <c r="T2508">
        <v>4334.5962</v>
      </c>
      <c r="U2508">
        <v>495</v>
      </c>
      <c r="V2508">
        <v>526</v>
      </c>
      <c r="W2508">
        <v>837</v>
      </c>
      <c r="X2508">
        <v>44241.73</v>
      </c>
      <c r="Y2508">
        <v>31538.47</v>
      </c>
      <c r="Z2508">
        <v>30816.62</v>
      </c>
      <c r="AA2508">
        <v>12319.079299999999</v>
      </c>
      <c r="AB2508">
        <v>684</v>
      </c>
      <c r="AC2508">
        <v>454</v>
      </c>
      <c r="AD2508">
        <v>380</v>
      </c>
      <c r="AE2508">
        <v>455</v>
      </c>
      <c r="AF2508">
        <v>191</v>
      </c>
      <c r="AG2508">
        <v>134</v>
      </c>
      <c r="AH2508">
        <v>117</v>
      </c>
      <c r="AI2508">
        <v>161</v>
      </c>
      <c r="AJ2508">
        <v>493</v>
      </c>
      <c r="AK2508">
        <v>320</v>
      </c>
      <c r="AL2508">
        <v>263</v>
      </c>
      <c r="AM2508">
        <v>294</v>
      </c>
    </row>
    <row r="2509" spans="1:39" x14ac:dyDescent="0.15">
      <c r="A2509" t="s">
        <v>38</v>
      </c>
      <c r="B2509">
        <v>100</v>
      </c>
      <c r="C2509">
        <v>1</v>
      </c>
      <c r="D2509">
        <v>1</v>
      </c>
      <c r="E2509" t="s">
        <v>28</v>
      </c>
      <c r="F2509" t="s">
        <v>206</v>
      </c>
      <c r="G2509">
        <v>28549</v>
      </c>
      <c r="H2509">
        <v>29785</v>
      </c>
      <c r="I2509">
        <v>41231</v>
      </c>
      <c r="J2509">
        <v>1918723.2</v>
      </c>
      <c r="K2509">
        <v>1630271.92</v>
      </c>
      <c r="L2509">
        <v>1509396</v>
      </c>
      <c r="M2509">
        <v>576271.15090000001</v>
      </c>
      <c r="N2509">
        <v>10931</v>
      </c>
      <c r="O2509">
        <v>11259</v>
      </c>
      <c r="P2509">
        <v>17074</v>
      </c>
      <c r="Q2509">
        <v>784721.25</v>
      </c>
      <c r="R2509">
        <v>638623.39</v>
      </c>
      <c r="S2509">
        <v>595435.16</v>
      </c>
      <c r="T2509">
        <v>256673.9786</v>
      </c>
      <c r="U2509">
        <v>17618</v>
      </c>
      <c r="V2509">
        <v>18526</v>
      </c>
      <c r="W2509">
        <v>24157</v>
      </c>
      <c r="X2509">
        <v>1134001.95</v>
      </c>
      <c r="Y2509">
        <v>991648.53</v>
      </c>
      <c r="Z2509">
        <v>913960.84</v>
      </c>
      <c r="AA2509">
        <v>319597.17229999998</v>
      </c>
      <c r="AB2509">
        <v>27164</v>
      </c>
      <c r="AC2509">
        <v>26015</v>
      </c>
      <c r="AD2509">
        <v>16257</v>
      </c>
      <c r="AE2509">
        <v>24484</v>
      </c>
      <c r="AF2509">
        <v>10562</v>
      </c>
      <c r="AG2509">
        <v>10450</v>
      </c>
      <c r="AH2509">
        <v>7246</v>
      </c>
      <c r="AI2509">
        <v>9822</v>
      </c>
      <c r="AJ2509">
        <v>16602</v>
      </c>
      <c r="AK2509">
        <v>15565</v>
      </c>
      <c r="AL2509">
        <v>9011</v>
      </c>
      <c r="AM2509">
        <v>14662</v>
      </c>
    </row>
    <row r="2510" spans="1:39" x14ac:dyDescent="0.15">
      <c r="A2510" t="s">
        <v>38</v>
      </c>
      <c r="B2510">
        <v>100</v>
      </c>
      <c r="C2510">
        <v>1</v>
      </c>
      <c r="D2510">
        <v>1</v>
      </c>
      <c r="E2510" t="s">
        <v>30</v>
      </c>
      <c r="F2510" t="s">
        <v>206</v>
      </c>
      <c r="G2510">
        <v>3099</v>
      </c>
      <c r="H2510">
        <v>3222</v>
      </c>
      <c r="I2510">
        <v>4421</v>
      </c>
      <c r="J2510">
        <v>208537.14</v>
      </c>
      <c r="K2510">
        <v>177943.75</v>
      </c>
      <c r="L2510">
        <v>163522.4</v>
      </c>
      <c r="M2510">
        <v>61709.699699999997</v>
      </c>
      <c r="N2510">
        <v>1160</v>
      </c>
      <c r="O2510">
        <v>1195</v>
      </c>
      <c r="P2510">
        <v>1771</v>
      </c>
      <c r="Q2510">
        <v>83173.509999999995</v>
      </c>
      <c r="R2510">
        <v>68088.22</v>
      </c>
      <c r="S2510">
        <v>61651.64</v>
      </c>
      <c r="T2510">
        <v>26696.4836</v>
      </c>
      <c r="U2510">
        <v>1939</v>
      </c>
      <c r="V2510">
        <v>2027</v>
      </c>
      <c r="W2510">
        <v>2650</v>
      </c>
      <c r="X2510">
        <v>125363.63</v>
      </c>
      <c r="Y2510">
        <v>109855.53</v>
      </c>
      <c r="Z2510">
        <v>101870.76</v>
      </c>
      <c r="AA2510">
        <v>35013.216099999998</v>
      </c>
      <c r="AB2510">
        <v>2901</v>
      </c>
      <c r="AC2510">
        <v>2953</v>
      </c>
      <c r="AD2510">
        <v>1629</v>
      </c>
      <c r="AE2510">
        <v>2996</v>
      </c>
      <c r="AF2510">
        <v>1091</v>
      </c>
      <c r="AG2510">
        <v>1118</v>
      </c>
      <c r="AH2510">
        <v>724</v>
      </c>
      <c r="AI2510">
        <v>1133</v>
      </c>
      <c r="AJ2510">
        <v>1810</v>
      </c>
      <c r="AK2510">
        <v>1835</v>
      </c>
      <c r="AL2510">
        <v>905</v>
      </c>
      <c r="AM2510">
        <v>1863</v>
      </c>
    </row>
    <row r="2511" spans="1:39" x14ac:dyDescent="0.15">
      <c r="A2511" t="s">
        <v>38</v>
      </c>
      <c r="B2511">
        <v>100</v>
      </c>
      <c r="C2511">
        <v>1</v>
      </c>
      <c r="D2511">
        <v>1</v>
      </c>
      <c r="E2511" t="s">
        <v>29</v>
      </c>
      <c r="F2511" t="s">
        <v>206</v>
      </c>
      <c r="G2511">
        <v>28014</v>
      </c>
      <c r="H2511">
        <v>29478</v>
      </c>
      <c r="I2511">
        <v>42488</v>
      </c>
      <c r="J2511">
        <v>1971077.26</v>
      </c>
      <c r="K2511">
        <v>1608279.75</v>
      </c>
      <c r="L2511">
        <v>1481735.76</v>
      </c>
      <c r="M2511">
        <v>588450.67130000005</v>
      </c>
      <c r="N2511">
        <v>8329</v>
      </c>
      <c r="O2511">
        <v>8630</v>
      </c>
      <c r="P2511">
        <v>13693</v>
      </c>
      <c r="Q2511">
        <v>624506.04</v>
      </c>
      <c r="R2511">
        <v>486633.21</v>
      </c>
      <c r="S2511">
        <v>448968.69</v>
      </c>
      <c r="T2511">
        <v>206434.6053</v>
      </c>
      <c r="U2511">
        <v>19685</v>
      </c>
      <c r="V2511">
        <v>20848</v>
      </c>
      <c r="W2511">
        <v>28795</v>
      </c>
      <c r="X2511">
        <v>1346571.22</v>
      </c>
      <c r="Y2511">
        <v>1121646.54</v>
      </c>
      <c r="Z2511">
        <v>1032767.07</v>
      </c>
      <c r="AA2511">
        <v>382016.06599999999</v>
      </c>
      <c r="AB2511">
        <v>26964</v>
      </c>
      <c r="AC2511">
        <v>26125</v>
      </c>
      <c r="AD2511">
        <v>16719</v>
      </c>
      <c r="AE2511">
        <v>26804</v>
      </c>
      <c r="AF2511">
        <v>8034</v>
      </c>
      <c r="AG2511">
        <v>7883</v>
      </c>
      <c r="AH2511">
        <v>5682</v>
      </c>
      <c r="AI2511">
        <v>8044</v>
      </c>
      <c r="AJ2511">
        <v>18930</v>
      </c>
      <c r="AK2511">
        <v>18242</v>
      </c>
      <c r="AL2511">
        <v>11037</v>
      </c>
      <c r="AM2511">
        <v>18760</v>
      </c>
    </row>
    <row r="2512" spans="1:39" x14ac:dyDescent="0.15">
      <c r="A2512" t="s">
        <v>38</v>
      </c>
      <c r="B2512">
        <v>100</v>
      </c>
      <c r="C2512">
        <v>1</v>
      </c>
      <c r="D2512">
        <v>1</v>
      </c>
      <c r="E2512" t="s">
        <v>32</v>
      </c>
      <c r="F2512" t="s">
        <v>206</v>
      </c>
      <c r="G2512">
        <v>403</v>
      </c>
      <c r="H2512">
        <v>426</v>
      </c>
      <c r="I2512">
        <v>714</v>
      </c>
      <c r="J2512">
        <v>36171.85</v>
      </c>
      <c r="K2512">
        <v>26235.99</v>
      </c>
      <c r="L2512">
        <v>25469.34</v>
      </c>
      <c r="M2512">
        <v>10184.270500000001</v>
      </c>
      <c r="N2512">
        <v>115</v>
      </c>
      <c r="O2512">
        <v>118</v>
      </c>
      <c r="P2512">
        <v>195</v>
      </c>
      <c r="Q2512">
        <v>9794.2000000000007</v>
      </c>
      <c r="R2512">
        <v>7271.02</v>
      </c>
      <c r="S2512">
        <v>6842.71</v>
      </c>
      <c r="T2512">
        <v>2990.2874999999999</v>
      </c>
      <c r="U2512">
        <v>288</v>
      </c>
      <c r="V2512">
        <v>308</v>
      </c>
      <c r="W2512">
        <v>519</v>
      </c>
      <c r="X2512">
        <v>26377.65</v>
      </c>
      <c r="Y2512">
        <v>18964.97</v>
      </c>
      <c r="Z2512">
        <v>18626.63</v>
      </c>
      <c r="AA2512">
        <v>7193.9830000000002</v>
      </c>
      <c r="AB2512">
        <v>393</v>
      </c>
      <c r="AC2512">
        <v>357</v>
      </c>
      <c r="AD2512">
        <v>234</v>
      </c>
      <c r="AE2512">
        <v>351</v>
      </c>
      <c r="AF2512">
        <v>111</v>
      </c>
      <c r="AG2512">
        <v>99</v>
      </c>
      <c r="AH2512">
        <v>64</v>
      </c>
      <c r="AI2512">
        <v>108</v>
      </c>
      <c r="AJ2512">
        <v>282</v>
      </c>
      <c r="AK2512">
        <v>258</v>
      </c>
      <c r="AL2512">
        <v>170</v>
      </c>
      <c r="AM2512">
        <v>243</v>
      </c>
    </row>
    <row r="2513" spans="1:39" x14ac:dyDescent="0.15">
      <c r="A2513" t="s">
        <v>38</v>
      </c>
      <c r="B2513">
        <v>100</v>
      </c>
      <c r="C2513">
        <v>1</v>
      </c>
      <c r="D2513">
        <v>2</v>
      </c>
      <c r="E2513" t="s">
        <v>28</v>
      </c>
      <c r="F2513" t="s">
        <v>206</v>
      </c>
      <c r="G2513">
        <v>13514</v>
      </c>
      <c r="H2513">
        <v>13803</v>
      </c>
      <c r="I2513">
        <v>18519</v>
      </c>
      <c r="J2513">
        <v>901410.87</v>
      </c>
      <c r="K2513">
        <v>755897.71</v>
      </c>
      <c r="L2513">
        <v>718647.06</v>
      </c>
      <c r="M2513">
        <v>256586.4362</v>
      </c>
      <c r="N2513">
        <v>4362</v>
      </c>
      <c r="O2513">
        <v>4416</v>
      </c>
      <c r="P2513">
        <v>6287</v>
      </c>
      <c r="Q2513">
        <v>317445.82</v>
      </c>
      <c r="R2513">
        <v>251882.19</v>
      </c>
      <c r="S2513">
        <v>229019.8</v>
      </c>
      <c r="T2513">
        <v>92667.682000000001</v>
      </c>
      <c r="U2513">
        <v>9152</v>
      </c>
      <c r="V2513">
        <v>9387</v>
      </c>
      <c r="W2513">
        <v>12232</v>
      </c>
      <c r="X2513">
        <v>583965.05000000005</v>
      </c>
      <c r="Y2513">
        <v>504015.52</v>
      </c>
      <c r="Z2513">
        <v>489627.26</v>
      </c>
      <c r="AA2513">
        <v>163918.7542</v>
      </c>
      <c r="AB2513">
        <v>13018</v>
      </c>
      <c r="AC2513">
        <v>11022</v>
      </c>
      <c r="AD2513">
        <v>5076</v>
      </c>
      <c r="AE2513">
        <v>10676</v>
      </c>
      <c r="AF2513">
        <v>4197</v>
      </c>
      <c r="AG2513">
        <v>4020</v>
      </c>
      <c r="AH2513">
        <v>2275</v>
      </c>
      <c r="AI2513">
        <v>3869</v>
      </c>
      <c r="AJ2513">
        <v>8821</v>
      </c>
      <c r="AK2513">
        <v>7002</v>
      </c>
      <c r="AL2513">
        <v>2801</v>
      </c>
      <c r="AM2513">
        <v>6807</v>
      </c>
    </row>
    <row r="2514" spans="1:39" x14ac:dyDescent="0.15">
      <c r="A2514" t="s">
        <v>38</v>
      </c>
      <c r="B2514">
        <v>100</v>
      </c>
      <c r="C2514">
        <v>1</v>
      </c>
      <c r="D2514">
        <v>2</v>
      </c>
      <c r="E2514" t="s">
        <v>30</v>
      </c>
      <c r="F2514" t="s">
        <v>206</v>
      </c>
      <c r="G2514">
        <v>1515</v>
      </c>
      <c r="H2514">
        <v>1553</v>
      </c>
      <c r="I2514">
        <v>2059</v>
      </c>
      <c r="J2514">
        <v>100462.67</v>
      </c>
      <c r="K2514">
        <v>84496.45</v>
      </c>
      <c r="L2514">
        <v>80353.759999999995</v>
      </c>
      <c r="M2514">
        <v>28577.536</v>
      </c>
      <c r="N2514">
        <v>462</v>
      </c>
      <c r="O2514">
        <v>468</v>
      </c>
      <c r="P2514">
        <v>688</v>
      </c>
      <c r="Q2514">
        <v>34338.19</v>
      </c>
      <c r="R2514">
        <v>27320.59</v>
      </c>
      <c r="S2514">
        <v>24706.09</v>
      </c>
      <c r="T2514">
        <v>10055.2685</v>
      </c>
      <c r="U2514">
        <v>1053</v>
      </c>
      <c r="V2514">
        <v>1085</v>
      </c>
      <c r="W2514">
        <v>1371</v>
      </c>
      <c r="X2514">
        <v>66124.479999999996</v>
      </c>
      <c r="Y2514">
        <v>57175.86</v>
      </c>
      <c r="Z2514">
        <v>55647.67</v>
      </c>
      <c r="AA2514">
        <v>18522.267500000002</v>
      </c>
      <c r="AB2514">
        <v>1420</v>
      </c>
      <c r="AC2514">
        <v>1298</v>
      </c>
      <c r="AD2514">
        <v>510</v>
      </c>
      <c r="AE2514">
        <v>1469</v>
      </c>
      <c r="AF2514">
        <v>426</v>
      </c>
      <c r="AG2514">
        <v>426</v>
      </c>
      <c r="AH2514">
        <v>218</v>
      </c>
      <c r="AI2514">
        <v>449</v>
      </c>
      <c r="AJ2514">
        <v>994</v>
      </c>
      <c r="AK2514">
        <v>872</v>
      </c>
      <c r="AL2514">
        <v>292</v>
      </c>
      <c r="AM2514">
        <v>1020</v>
      </c>
    </row>
    <row r="2515" spans="1:39" x14ac:dyDescent="0.15">
      <c r="A2515" t="s">
        <v>38</v>
      </c>
      <c r="B2515">
        <v>100</v>
      </c>
      <c r="C2515">
        <v>1</v>
      </c>
      <c r="D2515">
        <v>2</v>
      </c>
      <c r="E2515" t="s">
        <v>29</v>
      </c>
      <c r="F2515" t="s">
        <v>206</v>
      </c>
      <c r="G2515">
        <v>4021</v>
      </c>
      <c r="H2515">
        <v>4164</v>
      </c>
      <c r="I2515">
        <v>5848</v>
      </c>
      <c r="J2515">
        <v>280257.40000000002</v>
      </c>
      <c r="K2515">
        <v>224955.31</v>
      </c>
      <c r="L2515">
        <v>214740.86</v>
      </c>
      <c r="M2515">
        <v>79583.025899999993</v>
      </c>
      <c r="N2515">
        <v>1086</v>
      </c>
      <c r="O2515">
        <v>1105</v>
      </c>
      <c r="P2515">
        <v>1691</v>
      </c>
      <c r="Q2515">
        <v>83916</v>
      </c>
      <c r="R2515">
        <v>63173.86</v>
      </c>
      <c r="S2515">
        <v>56277.41</v>
      </c>
      <c r="T2515">
        <v>24376.125899999999</v>
      </c>
      <c r="U2515">
        <v>2935</v>
      </c>
      <c r="V2515">
        <v>3059</v>
      </c>
      <c r="W2515">
        <v>4157</v>
      </c>
      <c r="X2515">
        <v>196341.4</v>
      </c>
      <c r="Y2515">
        <v>161781.45000000001</v>
      </c>
      <c r="Z2515">
        <v>158463.45000000001</v>
      </c>
      <c r="AA2515">
        <v>55206.9</v>
      </c>
      <c r="AB2515">
        <v>3873</v>
      </c>
      <c r="AC2515">
        <v>3564</v>
      </c>
      <c r="AD2515">
        <v>1454</v>
      </c>
      <c r="AE2515">
        <v>3872</v>
      </c>
      <c r="AF2515">
        <v>1051</v>
      </c>
      <c r="AG2515">
        <v>987</v>
      </c>
      <c r="AH2515">
        <v>507</v>
      </c>
      <c r="AI2515">
        <v>1047</v>
      </c>
      <c r="AJ2515">
        <v>2822</v>
      </c>
      <c r="AK2515">
        <v>2577</v>
      </c>
      <c r="AL2515">
        <v>947</v>
      </c>
      <c r="AM2515">
        <v>2825</v>
      </c>
    </row>
    <row r="2516" spans="1:39" x14ac:dyDescent="0.15">
      <c r="A2516" t="s">
        <v>38</v>
      </c>
      <c r="B2516">
        <v>100</v>
      </c>
      <c r="C2516">
        <v>1</v>
      </c>
      <c r="D2516">
        <v>2</v>
      </c>
      <c r="E2516" t="s">
        <v>32</v>
      </c>
      <c r="F2516" t="s">
        <v>206</v>
      </c>
      <c r="G2516">
        <v>338</v>
      </c>
      <c r="H2516">
        <v>351</v>
      </c>
      <c r="I2516">
        <v>554</v>
      </c>
      <c r="J2516">
        <v>28815.119999999999</v>
      </c>
      <c r="K2516">
        <v>20823.88</v>
      </c>
      <c r="L2516">
        <v>20209.25</v>
      </c>
      <c r="M2516">
        <v>8222.9410000000007</v>
      </c>
      <c r="N2516">
        <v>103</v>
      </c>
      <c r="O2516">
        <v>103</v>
      </c>
      <c r="P2516">
        <v>158</v>
      </c>
      <c r="Q2516">
        <v>8683.56</v>
      </c>
      <c r="R2516">
        <v>6222.61</v>
      </c>
      <c r="S2516">
        <v>5692.7</v>
      </c>
      <c r="T2516">
        <v>2311.9947000000002</v>
      </c>
      <c r="U2516">
        <v>235</v>
      </c>
      <c r="V2516">
        <v>248</v>
      </c>
      <c r="W2516">
        <v>396</v>
      </c>
      <c r="X2516">
        <v>20131.560000000001</v>
      </c>
      <c r="Y2516">
        <v>14601.27</v>
      </c>
      <c r="Z2516">
        <v>14516.55</v>
      </c>
      <c r="AA2516">
        <v>5910.9462999999996</v>
      </c>
      <c r="AB2516">
        <v>328</v>
      </c>
      <c r="AC2516">
        <v>250</v>
      </c>
      <c r="AD2516">
        <v>128</v>
      </c>
      <c r="AE2516">
        <v>287</v>
      </c>
      <c r="AF2516">
        <v>100</v>
      </c>
      <c r="AG2516">
        <v>80</v>
      </c>
      <c r="AH2516">
        <v>40</v>
      </c>
      <c r="AI2516">
        <v>100</v>
      </c>
      <c r="AJ2516">
        <v>228</v>
      </c>
      <c r="AK2516">
        <v>170</v>
      </c>
      <c r="AL2516">
        <v>88</v>
      </c>
      <c r="AM2516">
        <v>187</v>
      </c>
    </row>
    <row r="2517" spans="1:39" x14ac:dyDescent="0.15">
      <c r="A2517" t="s">
        <v>38</v>
      </c>
      <c r="B2517">
        <v>100</v>
      </c>
      <c r="C2517">
        <v>2</v>
      </c>
      <c r="D2517">
        <v>0</v>
      </c>
      <c r="E2517" t="s">
        <v>28</v>
      </c>
      <c r="F2517" t="s">
        <v>206</v>
      </c>
      <c r="G2517">
        <v>28</v>
      </c>
      <c r="H2517">
        <v>56</v>
      </c>
      <c r="I2517">
        <v>68</v>
      </c>
      <c r="J2517">
        <v>2488.63</v>
      </c>
      <c r="K2517">
        <v>1985.54</v>
      </c>
      <c r="L2517">
        <v>1638.97</v>
      </c>
      <c r="M2517">
        <v>887.22950000000003</v>
      </c>
      <c r="N2517">
        <v>28</v>
      </c>
      <c r="O2517">
        <v>28</v>
      </c>
      <c r="P2517">
        <v>36</v>
      </c>
      <c r="Q2517">
        <v>1269.79</v>
      </c>
      <c r="R2517">
        <v>1024.6400000000001</v>
      </c>
      <c r="S2517">
        <v>737.07</v>
      </c>
      <c r="T2517">
        <v>463.56950000000001</v>
      </c>
      <c r="U2517">
        <v>28</v>
      </c>
      <c r="V2517">
        <v>28</v>
      </c>
      <c r="W2517">
        <v>32</v>
      </c>
      <c r="X2517">
        <v>1218.8399999999999</v>
      </c>
      <c r="Y2517">
        <v>960.9</v>
      </c>
      <c r="Z2517">
        <v>901.9</v>
      </c>
      <c r="AA2517">
        <v>423.66</v>
      </c>
      <c r="AB2517">
        <v>28</v>
      </c>
      <c r="AC2517">
        <v>26</v>
      </c>
      <c r="AD2517">
        <v>23</v>
      </c>
      <c r="AE2517">
        <v>20</v>
      </c>
      <c r="AF2517">
        <v>28</v>
      </c>
      <c r="AG2517">
        <v>26</v>
      </c>
      <c r="AH2517">
        <v>23</v>
      </c>
      <c r="AI2517">
        <v>20</v>
      </c>
      <c r="AJ2517">
        <v>28</v>
      </c>
      <c r="AK2517">
        <v>26</v>
      </c>
      <c r="AL2517">
        <v>23</v>
      </c>
      <c r="AM2517">
        <v>20</v>
      </c>
    </row>
    <row r="2518" spans="1:39" x14ac:dyDescent="0.15">
      <c r="A2518" t="s">
        <v>38</v>
      </c>
      <c r="B2518">
        <v>100</v>
      </c>
      <c r="C2518">
        <v>2</v>
      </c>
      <c r="D2518">
        <v>0</v>
      </c>
      <c r="E2518" t="s">
        <v>32</v>
      </c>
      <c r="F2518" t="s">
        <v>206</v>
      </c>
      <c r="G2518">
        <v>3</v>
      </c>
      <c r="H2518">
        <v>6</v>
      </c>
      <c r="I2518">
        <v>6</v>
      </c>
      <c r="J2518">
        <v>316.98</v>
      </c>
      <c r="K2518">
        <v>213.69</v>
      </c>
      <c r="L2518">
        <v>177.69</v>
      </c>
      <c r="M2518">
        <v>103.51</v>
      </c>
      <c r="N2518">
        <v>3</v>
      </c>
      <c r="O2518">
        <v>3</v>
      </c>
      <c r="P2518">
        <v>3</v>
      </c>
      <c r="Q2518">
        <v>153.99</v>
      </c>
      <c r="R2518">
        <v>101.61</v>
      </c>
      <c r="S2518">
        <v>65.61</v>
      </c>
      <c r="T2518">
        <v>59.88</v>
      </c>
      <c r="U2518">
        <v>3</v>
      </c>
      <c r="V2518">
        <v>3</v>
      </c>
      <c r="W2518">
        <v>3</v>
      </c>
      <c r="X2518">
        <v>162.99</v>
      </c>
      <c r="Y2518">
        <v>112.08</v>
      </c>
      <c r="Z2518">
        <v>112.08</v>
      </c>
      <c r="AA2518">
        <v>43.63</v>
      </c>
      <c r="AB2518">
        <v>3</v>
      </c>
      <c r="AC2518">
        <v>2</v>
      </c>
      <c r="AD2518">
        <v>2</v>
      </c>
      <c r="AE2518">
        <v>3</v>
      </c>
      <c r="AF2518">
        <v>3</v>
      </c>
      <c r="AG2518">
        <v>2</v>
      </c>
      <c r="AH2518">
        <v>2</v>
      </c>
      <c r="AI2518">
        <v>3</v>
      </c>
      <c r="AJ2518">
        <v>3</v>
      </c>
      <c r="AK2518">
        <v>2</v>
      </c>
      <c r="AL2518">
        <v>2</v>
      </c>
      <c r="AM2518">
        <v>3</v>
      </c>
    </row>
    <row r="2519" spans="1:39" x14ac:dyDescent="0.15">
      <c r="A2519" t="s">
        <v>38</v>
      </c>
      <c r="B2519">
        <v>100</v>
      </c>
      <c r="C2519">
        <v>2</v>
      </c>
      <c r="D2519">
        <v>1</v>
      </c>
      <c r="E2519" t="s">
        <v>28</v>
      </c>
      <c r="F2519" t="s">
        <v>206</v>
      </c>
      <c r="G2519">
        <v>141</v>
      </c>
      <c r="H2519">
        <v>286</v>
      </c>
      <c r="I2519">
        <v>356</v>
      </c>
      <c r="J2519">
        <v>13356.38</v>
      </c>
      <c r="K2519">
        <v>10469.799999999999</v>
      </c>
      <c r="L2519">
        <v>8992.17</v>
      </c>
      <c r="M2519">
        <v>4605.7011000000002</v>
      </c>
      <c r="N2519">
        <v>141</v>
      </c>
      <c r="O2519">
        <v>142</v>
      </c>
      <c r="P2519">
        <v>192</v>
      </c>
      <c r="Q2519">
        <v>6856.54</v>
      </c>
      <c r="R2519">
        <v>5081.68</v>
      </c>
      <c r="S2519">
        <v>4093.74</v>
      </c>
      <c r="T2519">
        <v>2536.1437000000001</v>
      </c>
      <c r="U2519">
        <v>141</v>
      </c>
      <c r="V2519">
        <v>144</v>
      </c>
      <c r="W2519">
        <v>164</v>
      </c>
      <c r="X2519">
        <v>6499.84</v>
      </c>
      <c r="Y2519">
        <v>5388.12</v>
      </c>
      <c r="Z2519">
        <v>4898.43</v>
      </c>
      <c r="AA2519">
        <v>2069.5574000000001</v>
      </c>
      <c r="AB2519">
        <v>138</v>
      </c>
      <c r="AC2519">
        <v>139</v>
      </c>
      <c r="AD2519">
        <v>105</v>
      </c>
      <c r="AE2519">
        <v>133</v>
      </c>
      <c r="AF2519">
        <v>138</v>
      </c>
      <c r="AG2519">
        <v>139</v>
      </c>
      <c r="AH2519">
        <v>105</v>
      </c>
      <c r="AI2519">
        <v>133</v>
      </c>
      <c r="AJ2519">
        <v>138</v>
      </c>
      <c r="AK2519">
        <v>139</v>
      </c>
      <c r="AL2519">
        <v>105</v>
      </c>
      <c r="AM2519">
        <v>133</v>
      </c>
    </row>
    <row r="2520" spans="1:39" x14ac:dyDescent="0.15">
      <c r="A2520" t="s">
        <v>38</v>
      </c>
      <c r="B2520">
        <v>100</v>
      </c>
      <c r="C2520">
        <v>2</v>
      </c>
      <c r="D2520">
        <v>1</v>
      </c>
      <c r="E2520" t="s">
        <v>30</v>
      </c>
      <c r="F2520" t="s">
        <v>206</v>
      </c>
      <c r="G2520">
        <v>17</v>
      </c>
      <c r="H2520">
        <v>36</v>
      </c>
      <c r="I2520">
        <v>53</v>
      </c>
      <c r="J2520">
        <v>1762.57</v>
      </c>
      <c r="K2520">
        <v>1369.9</v>
      </c>
      <c r="L2520">
        <v>970.98</v>
      </c>
      <c r="M2520">
        <v>772.49369999999999</v>
      </c>
      <c r="N2520">
        <v>17</v>
      </c>
      <c r="O2520">
        <v>19</v>
      </c>
      <c r="P2520">
        <v>31</v>
      </c>
      <c r="Q2520">
        <v>930.71</v>
      </c>
      <c r="R2520">
        <v>711.98</v>
      </c>
      <c r="S2520">
        <v>313.06</v>
      </c>
      <c r="T2520">
        <v>461.49200000000002</v>
      </c>
      <c r="U2520">
        <v>17</v>
      </c>
      <c r="V2520">
        <v>17</v>
      </c>
      <c r="W2520">
        <v>22</v>
      </c>
      <c r="X2520">
        <v>831.86</v>
      </c>
      <c r="Y2520">
        <v>657.92</v>
      </c>
      <c r="Z2520">
        <v>657.92</v>
      </c>
      <c r="AA2520">
        <v>311.00170000000003</v>
      </c>
      <c r="AB2520">
        <v>16</v>
      </c>
      <c r="AC2520">
        <v>17</v>
      </c>
      <c r="AD2520">
        <v>12</v>
      </c>
      <c r="AE2520">
        <v>17</v>
      </c>
      <c r="AF2520">
        <v>16</v>
      </c>
      <c r="AG2520">
        <v>17</v>
      </c>
      <c r="AH2520">
        <v>12</v>
      </c>
      <c r="AI2520">
        <v>17</v>
      </c>
      <c r="AJ2520">
        <v>16</v>
      </c>
      <c r="AK2520">
        <v>17</v>
      </c>
      <c r="AL2520">
        <v>12</v>
      </c>
      <c r="AM2520">
        <v>17</v>
      </c>
    </row>
    <row r="2521" spans="1:39" x14ac:dyDescent="0.15">
      <c r="A2521" t="s">
        <v>38</v>
      </c>
      <c r="B2521">
        <v>100</v>
      </c>
      <c r="C2521">
        <v>2</v>
      </c>
      <c r="D2521">
        <v>1</v>
      </c>
      <c r="E2521" t="s">
        <v>29</v>
      </c>
      <c r="F2521" t="s">
        <v>206</v>
      </c>
      <c r="G2521">
        <v>216</v>
      </c>
      <c r="H2521">
        <v>449</v>
      </c>
      <c r="I2521">
        <v>548</v>
      </c>
      <c r="J2521">
        <v>21044.7</v>
      </c>
      <c r="K2521">
        <v>16008.61</v>
      </c>
      <c r="L2521">
        <v>14467.75</v>
      </c>
      <c r="M2521">
        <v>7605.1737000000003</v>
      </c>
      <c r="N2521">
        <v>216</v>
      </c>
      <c r="O2521">
        <v>226</v>
      </c>
      <c r="P2521">
        <v>298</v>
      </c>
      <c r="Q2521">
        <v>11375.81</v>
      </c>
      <c r="R2521">
        <v>8346.0499999999993</v>
      </c>
      <c r="S2521">
        <v>7247.06</v>
      </c>
      <c r="T2521">
        <v>4434.0263999999997</v>
      </c>
      <c r="U2521">
        <v>216</v>
      </c>
      <c r="V2521">
        <v>223</v>
      </c>
      <c r="W2521">
        <v>250</v>
      </c>
      <c r="X2521">
        <v>9668.89</v>
      </c>
      <c r="Y2521">
        <v>7662.56</v>
      </c>
      <c r="Z2521">
        <v>7220.69</v>
      </c>
      <c r="AA2521">
        <v>3171.1473000000001</v>
      </c>
      <c r="AB2521">
        <v>208</v>
      </c>
      <c r="AC2521">
        <v>212</v>
      </c>
      <c r="AD2521">
        <v>175</v>
      </c>
      <c r="AE2521">
        <v>212</v>
      </c>
      <c r="AF2521">
        <v>208</v>
      </c>
      <c r="AG2521">
        <v>212</v>
      </c>
      <c r="AH2521">
        <v>175</v>
      </c>
      <c r="AI2521">
        <v>212</v>
      </c>
      <c r="AJ2521">
        <v>208</v>
      </c>
      <c r="AK2521">
        <v>212</v>
      </c>
      <c r="AL2521">
        <v>175</v>
      </c>
      <c r="AM2521">
        <v>212</v>
      </c>
    </row>
    <row r="2522" spans="1:39" x14ac:dyDescent="0.15">
      <c r="A2522" t="s">
        <v>38</v>
      </c>
      <c r="B2522">
        <v>100</v>
      </c>
      <c r="C2522">
        <v>2</v>
      </c>
      <c r="D2522">
        <v>1</v>
      </c>
      <c r="E2522" t="s">
        <v>32</v>
      </c>
      <c r="F2522" t="s">
        <v>206</v>
      </c>
      <c r="G2522">
        <v>6</v>
      </c>
      <c r="H2522">
        <v>12</v>
      </c>
      <c r="I2522">
        <v>16</v>
      </c>
      <c r="J2522">
        <v>591.92999999999995</v>
      </c>
      <c r="K2522">
        <v>454.02</v>
      </c>
      <c r="L2522">
        <v>432.71</v>
      </c>
      <c r="M2522">
        <v>214.48390000000001</v>
      </c>
      <c r="N2522">
        <v>6</v>
      </c>
      <c r="O2522">
        <v>6</v>
      </c>
      <c r="P2522">
        <v>8</v>
      </c>
      <c r="Q2522">
        <v>317.94</v>
      </c>
      <c r="R2522">
        <v>233.96</v>
      </c>
      <c r="S2522">
        <v>212.65</v>
      </c>
      <c r="T2522">
        <v>116.98909999999999</v>
      </c>
      <c r="U2522">
        <v>6</v>
      </c>
      <c r="V2522">
        <v>6</v>
      </c>
      <c r="W2522">
        <v>8</v>
      </c>
      <c r="X2522">
        <v>273.99</v>
      </c>
      <c r="Y2522">
        <v>220.06</v>
      </c>
      <c r="Z2522">
        <v>220.06</v>
      </c>
      <c r="AA2522">
        <v>97.494799999999998</v>
      </c>
      <c r="AB2522">
        <v>6</v>
      </c>
      <c r="AC2522">
        <v>6</v>
      </c>
      <c r="AD2522">
        <v>4</v>
      </c>
      <c r="AE2522">
        <v>6</v>
      </c>
      <c r="AF2522">
        <v>6</v>
      </c>
      <c r="AG2522">
        <v>6</v>
      </c>
      <c r="AH2522">
        <v>4</v>
      </c>
      <c r="AI2522">
        <v>6</v>
      </c>
      <c r="AJ2522">
        <v>6</v>
      </c>
      <c r="AK2522">
        <v>6</v>
      </c>
      <c r="AL2522">
        <v>4</v>
      </c>
      <c r="AM2522">
        <v>6</v>
      </c>
    </row>
    <row r="2523" spans="1:39" x14ac:dyDescent="0.15">
      <c r="A2523" t="s">
        <v>38</v>
      </c>
      <c r="B2523">
        <v>100</v>
      </c>
      <c r="C2523">
        <v>2</v>
      </c>
      <c r="D2523">
        <v>2</v>
      </c>
      <c r="E2523" t="s">
        <v>28</v>
      </c>
      <c r="F2523" t="s">
        <v>206</v>
      </c>
      <c r="G2523">
        <v>35</v>
      </c>
      <c r="H2523">
        <v>71</v>
      </c>
      <c r="I2523">
        <v>83</v>
      </c>
      <c r="J2523">
        <v>3351.33</v>
      </c>
      <c r="K2523">
        <v>2551.5100000000002</v>
      </c>
      <c r="L2523">
        <v>2161.71</v>
      </c>
      <c r="M2523">
        <v>1089.942</v>
      </c>
      <c r="N2523">
        <v>35</v>
      </c>
      <c r="O2523">
        <v>36</v>
      </c>
      <c r="P2523">
        <v>45</v>
      </c>
      <c r="Q2523">
        <v>1803.76</v>
      </c>
      <c r="R2523">
        <v>1336.8</v>
      </c>
      <c r="S2523">
        <v>976.99</v>
      </c>
      <c r="T2523">
        <v>590.31200000000001</v>
      </c>
      <c r="U2523">
        <v>35</v>
      </c>
      <c r="V2523">
        <v>35</v>
      </c>
      <c r="W2523">
        <v>38</v>
      </c>
      <c r="X2523">
        <v>1547.57</v>
      </c>
      <c r="Y2523">
        <v>1214.71</v>
      </c>
      <c r="Z2523">
        <v>1184.72</v>
      </c>
      <c r="AA2523">
        <v>499.63</v>
      </c>
      <c r="AB2523">
        <v>35</v>
      </c>
      <c r="AC2523">
        <v>34</v>
      </c>
      <c r="AD2523">
        <v>20</v>
      </c>
      <c r="AE2523">
        <v>34</v>
      </c>
      <c r="AF2523">
        <v>35</v>
      </c>
      <c r="AG2523">
        <v>34</v>
      </c>
      <c r="AH2523">
        <v>20</v>
      </c>
      <c r="AI2523">
        <v>34</v>
      </c>
      <c r="AJ2523">
        <v>35</v>
      </c>
      <c r="AK2523">
        <v>34</v>
      </c>
      <c r="AL2523">
        <v>20</v>
      </c>
      <c r="AM2523">
        <v>34</v>
      </c>
    </row>
    <row r="2524" spans="1:39" x14ac:dyDescent="0.15">
      <c r="A2524" t="s">
        <v>38</v>
      </c>
      <c r="B2524">
        <v>100</v>
      </c>
      <c r="C2524">
        <v>2</v>
      </c>
      <c r="D2524">
        <v>2</v>
      </c>
      <c r="E2524" t="s">
        <v>30</v>
      </c>
      <c r="F2524" t="s">
        <v>206</v>
      </c>
      <c r="G2524">
        <v>3</v>
      </c>
      <c r="H2524">
        <v>6</v>
      </c>
      <c r="I2524">
        <v>7</v>
      </c>
      <c r="J2524">
        <v>274.98</v>
      </c>
      <c r="K2524">
        <v>240</v>
      </c>
      <c r="L2524">
        <v>240</v>
      </c>
      <c r="M2524">
        <v>66.198599999999999</v>
      </c>
      <c r="N2524">
        <v>3</v>
      </c>
      <c r="O2524">
        <v>3</v>
      </c>
      <c r="P2524">
        <v>3</v>
      </c>
      <c r="Q2524">
        <v>107.99</v>
      </c>
      <c r="R2524">
        <v>107.99</v>
      </c>
      <c r="S2524">
        <v>107.99</v>
      </c>
      <c r="T2524">
        <v>27.178599999999999</v>
      </c>
      <c r="U2524">
        <v>3</v>
      </c>
      <c r="V2524">
        <v>3</v>
      </c>
      <c r="W2524">
        <v>4</v>
      </c>
      <c r="X2524">
        <v>166.99</v>
      </c>
      <c r="Y2524">
        <v>132.01</v>
      </c>
      <c r="Z2524">
        <v>132.01</v>
      </c>
      <c r="AA2524">
        <v>39.020000000000003</v>
      </c>
      <c r="AB2524">
        <v>3</v>
      </c>
      <c r="AC2524">
        <v>2</v>
      </c>
      <c r="AD2524">
        <v>1</v>
      </c>
      <c r="AE2524">
        <v>3</v>
      </c>
      <c r="AF2524">
        <v>3</v>
      </c>
      <c r="AG2524">
        <v>2</v>
      </c>
      <c r="AH2524">
        <v>1</v>
      </c>
      <c r="AI2524">
        <v>3</v>
      </c>
      <c r="AJ2524">
        <v>3</v>
      </c>
      <c r="AK2524">
        <v>2</v>
      </c>
      <c r="AL2524">
        <v>1</v>
      </c>
      <c r="AM2524">
        <v>3</v>
      </c>
    </row>
    <row r="2525" spans="1:39" x14ac:dyDescent="0.15">
      <c r="A2525" t="s">
        <v>38</v>
      </c>
      <c r="B2525">
        <v>100</v>
      </c>
      <c r="C2525">
        <v>2</v>
      </c>
      <c r="D2525">
        <v>2</v>
      </c>
      <c r="E2525" t="s">
        <v>29</v>
      </c>
      <c r="F2525" t="s">
        <v>206</v>
      </c>
      <c r="G2525">
        <v>13</v>
      </c>
      <c r="H2525">
        <v>26</v>
      </c>
      <c r="I2525">
        <v>39</v>
      </c>
      <c r="J2525">
        <v>1383.69</v>
      </c>
      <c r="K2525">
        <v>1043.82</v>
      </c>
      <c r="L2525">
        <v>867.11</v>
      </c>
      <c r="M2525">
        <v>457.12099999999998</v>
      </c>
      <c r="N2525">
        <v>13</v>
      </c>
      <c r="O2525">
        <v>13</v>
      </c>
      <c r="P2525">
        <v>21</v>
      </c>
      <c r="Q2525">
        <v>773.9</v>
      </c>
      <c r="R2525">
        <v>535.47</v>
      </c>
      <c r="S2525">
        <v>413.36</v>
      </c>
      <c r="T2525">
        <v>253.05930000000001</v>
      </c>
      <c r="U2525">
        <v>13</v>
      </c>
      <c r="V2525">
        <v>13</v>
      </c>
      <c r="W2525">
        <v>18</v>
      </c>
      <c r="X2525">
        <v>609.79</v>
      </c>
      <c r="Y2525">
        <v>508.35</v>
      </c>
      <c r="Z2525">
        <v>453.75</v>
      </c>
      <c r="AA2525">
        <v>204.0617</v>
      </c>
      <c r="AB2525">
        <v>12</v>
      </c>
      <c r="AC2525">
        <v>12</v>
      </c>
      <c r="AD2525">
        <v>5</v>
      </c>
      <c r="AE2525">
        <v>13</v>
      </c>
      <c r="AF2525">
        <v>12</v>
      </c>
      <c r="AG2525">
        <v>12</v>
      </c>
      <c r="AH2525">
        <v>5</v>
      </c>
      <c r="AI2525">
        <v>13</v>
      </c>
      <c r="AJ2525">
        <v>12</v>
      </c>
      <c r="AK2525">
        <v>12</v>
      </c>
      <c r="AL2525">
        <v>5</v>
      </c>
      <c r="AM2525">
        <v>13</v>
      </c>
    </row>
    <row r="2526" spans="1:39" x14ac:dyDescent="0.15">
      <c r="A2526" t="s">
        <v>38</v>
      </c>
      <c r="B2526">
        <v>100</v>
      </c>
      <c r="C2526">
        <v>2</v>
      </c>
      <c r="D2526">
        <v>2</v>
      </c>
      <c r="E2526" t="s">
        <v>32</v>
      </c>
      <c r="F2526" t="s">
        <v>206</v>
      </c>
      <c r="G2526">
        <v>1</v>
      </c>
      <c r="H2526">
        <v>2</v>
      </c>
      <c r="I2526">
        <v>3</v>
      </c>
      <c r="J2526">
        <v>108.98</v>
      </c>
      <c r="K2526">
        <v>86.28</v>
      </c>
      <c r="L2526">
        <v>68.290000000000006</v>
      </c>
      <c r="M2526">
        <v>37.287500000000001</v>
      </c>
      <c r="N2526">
        <v>1</v>
      </c>
      <c r="O2526">
        <v>1</v>
      </c>
      <c r="P2526">
        <v>2</v>
      </c>
      <c r="Q2526">
        <v>49.98</v>
      </c>
      <c r="R2526">
        <v>44.98</v>
      </c>
      <c r="S2526">
        <v>26.99</v>
      </c>
      <c r="T2526">
        <v>25.267499999999998</v>
      </c>
      <c r="U2526">
        <v>1</v>
      </c>
      <c r="V2526">
        <v>1</v>
      </c>
      <c r="W2526">
        <v>1</v>
      </c>
      <c r="X2526">
        <v>59</v>
      </c>
      <c r="Y2526">
        <v>41.3</v>
      </c>
      <c r="Z2526">
        <v>41.3</v>
      </c>
      <c r="AA2526">
        <v>12.02</v>
      </c>
      <c r="AB2526">
        <v>1</v>
      </c>
      <c r="AC2526">
        <v>1</v>
      </c>
      <c r="AD2526">
        <v>1</v>
      </c>
      <c r="AE2526">
        <v>1</v>
      </c>
      <c r="AF2526">
        <v>1</v>
      </c>
      <c r="AG2526">
        <v>1</v>
      </c>
      <c r="AH2526">
        <v>1</v>
      </c>
      <c r="AI2526">
        <v>1</v>
      </c>
      <c r="AJ2526">
        <v>1</v>
      </c>
      <c r="AK2526">
        <v>1</v>
      </c>
      <c r="AL2526">
        <v>1</v>
      </c>
      <c r="AM2526">
        <v>1</v>
      </c>
    </row>
    <row r="2527" spans="1:39" x14ac:dyDescent="0.15">
      <c r="A2527" t="s">
        <v>39</v>
      </c>
      <c r="B2527">
        <v>-1</v>
      </c>
      <c r="C2527">
        <v>0</v>
      </c>
      <c r="D2527">
        <v>0</v>
      </c>
      <c r="E2527" t="s">
        <v>28</v>
      </c>
      <c r="F2527" t="s">
        <v>206</v>
      </c>
      <c r="G2527">
        <v>0</v>
      </c>
      <c r="H2527">
        <v>24206</v>
      </c>
      <c r="I2527">
        <v>48671</v>
      </c>
      <c r="J2527">
        <v>2637801.0699999998</v>
      </c>
      <c r="K2527">
        <v>2296640.09</v>
      </c>
      <c r="L2527">
        <v>2229984.9700000002</v>
      </c>
      <c r="M2527">
        <v>670337.30310000002</v>
      </c>
      <c r="N2527">
        <v>0</v>
      </c>
      <c r="O2527">
        <v>139</v>
      </c>
      <c r="P2527">
        <v>544</v>
      </c>
      <c r="Q2527">
        <v>29069.200000000001</v>
      </c>
      <c r="R2527">
        <v>24427.98</v>
      </c>
      <c r="S2527">
        <v>22939.95</v>
      </c>
      <c r="T2527">
        <v>9032.3122000000003</v>
      </c>
      <c r="U2527">
        <v>0</v>
      </c>
      <c r="V2527">
        <v>24067</v>
      </c>
      <c r="W2527">
        <v>48127</v>
      </c>
      <c r="X2527">
        <v>2608731.87</v>
      </c>
      <c r="Y2527">
        <v>2272212.11</v>
      </c>
      <c r="Z2527">
        <v>2207045.02</v>
      </c>
      <c r="AA2527">
        <v>661304.99089999998</v>
      </c>
      <c r="AB2527">
        <v>0</v>
      </c>
      <c r="AC2527">
        <v>0</v>
      </c>
      <c r="AD2527">
        <v>0</v>
      </c>
      <c r="AE2527">
        <v>0</v>
      </c>
      <c r="AF2527">
        <v>0</v>
      </c>
      <c r="AG2527">
        <v>0</v>
      </c>
      <c r="AH2527">
        <v>0</v>
      </c>
      <c r="AI2527">
        <v>0</v>
      </c>
      <c r="AJ2527">
        <v>0</v>
      </c>
      <c r="AK2527">
        <v>0</v>
      </c>
      <c r="AL2527">
        <v>0</v>
      </c>
      <c r="AM2527">
        <v>0</v>
      </c>
    </row>
    <row r="2528" spans="1:39" x14ac:dyDescent="0.15">
      <c r="A2528" t="s">
        <v>39</v>
      </c>
      <c r="B2528">
        <v>5</v>
      </c>
      <c r="C2528">
        <v>1</v>
      </c>
      <c r="D2528">
        <v>0</v>
      </c>
      <c r="E2528" t="s">
        <v>28</v>
      </c>
      <c r="F2528" t="s">
        <v>206</v>
      </c>
      <c r="G2528">
        <v>584</v>
      </c>
      <c r="H2528">
        <v>1174</v>
      </c>
      <c r="I2528">
        <v>8063</v>
      </c>
      <c r="J2528">
        <v>501335.03</v>
      </c>
      <c r="K2528">
        <v>420060.62</v>
      </c>
      <c r="L2528">
        <v>367589.02</v>
      </c>
      <c r="M2528">
        <v>123051.0431</v>
      </c>
      <c r="N2528">
        <v>282</v>
      </c>
      <c r="O2528">
        <v>505</v>
      </c>
      <c r="P2528">
        <v>4052</v>
      </c>
      <c r="Q2528">
        <v>256488.67</v>
      </c>
      <c r="R2528">
        <v>212546.32</v>
      </c>
      <c r="S2528">
        <v>178793.34</v>
      </c>
      <c r="T2528">
        <v>65941.521099999998</v>
      </c>
      <c r="U2528">
        <v>302</v>
      </c>
      <c r="V2528">
        <v>669</v>
      </c>
      <c r="W2528">
        <v>4011</v>
      </c>
      <c r="X2528">
        <v>244846.36</v>
      </c>
      <c r="Y2528">
        <v>207514.3</v>
      </c>
      <c r="Z2528">
        <v>188795.68</v>
      </c>
      <c r="AA2528">
        <v>57109.521999999997</v>
      </c>
      <c r="AB2528">
        <v>568</v>
      </c>
      <c r="AC2528">
        <v>499</v>
      </c>
      <c r="AD2528">
        <v>437</v>
      </c>
      <c r="AE2528">
        <v>382</v>
      </c>
      <c r="AF2528">
        <v>278</v>
      </c>
      <c r="AG2528">
        <v>268</v>
      </c>
      <c r="AH2528">
        <v>237</v>
      </c>
      <c r="AI2528">
        <v>189</v>
      </c>
      <c r="AJ2528">
        <v>290</v>
      </c>
      <c r="AK2528">
        <v>231</v>
      </c>
      <c r="AL2528">
        <v>200</v>
      </c>
      <c r="AM2528">
        <v>193</v>
      </c>
    </row>
    <row r="2529" spans="1:39" x14ac:dyDescent="0.15">
      <c r="A2529" t="s">
        <v>39</v>
      </c>
      <c r="B2529">
        <v>5</v>
      </c>
      <c r="C2529">
        <v>1</v>
      </c>
      <c r="D2529">
        <v>0</v>
      </c>
      <c r="E2529" t="s">
        <v>29</v>
      </c>
      <c r="F2529" t="s">
        <v>206</v>
      </c>
      <c r="G2529">
        <v>10</v>
      </c>
      <c r="H2529">
        <v>25</v>
      </c>
      <c r="I2529">
        <v>141</v>
      </c>
      <c r="J2529">
        <v>9425.7900000000009</v>
      </c>
      <c r="K2529">
        <v>7138.85</v>
      </c>
      <c r="L2529">
        <v>6563.24</v>
      </c>
      <c r="M2529">
        <v>2238.4946</v>
      </c>
      <c r="N2529">
        <v>6</v>
      </c>
      <c r="O2529">
        <v>13</v>
      </c>
      <c r="P2529">
        <v>95</v>
      </c>
      <c r="Q2529">
        <v>6411.89</v>
      </c>
      <c r="R2529">
        <v>4737.37</v>
      </c>
      <c r="S2529">
        <v>4346.0200000000004</v>
      </c>
      <c r="T2529">
        <v>1533.7906</v>
      </c>
      <c r="U2529">
        <v>4</v>
      </c>
      <c r="V2529">
        <v>12</v>
      </c>
      <c r="W2529">
        <v>46</v>
      </c>
      <c r="X2529">
        <v>3013.9</v>
      </c>
      <c r="Y2529">
        <v>2401.48</v>
      </c>
      <c r="Z2529">
        <v>2217.2199999999998</v>
      </c>
      <c r="AA2529">
        <v>704.70399999999995</v>
      </c>
      <c r="AB2529">
        <v>10</v>
      </c>
      <c r="AC2529">
        <v>10</v>
      </c>
      <c r="AD2529">
        <v>9</v>
      </c>
      <c r="AE2529">
        <v>9</v>
      </c>
      <c r="AF2529">
        <v>6</v>
      </c>
      <c r="AG2529">
        <v>6</v>
      </c>
      <c r="AH2529">
        <v>6</v>
      </c>
      <c r="AI2529">
        <v>5</v>
      </c>
      <c r="AJ2529">
        <v>4</v>
      </c>
      <c r="AK2529">
        <v>4</v>
      </c>
      <c r="AL2529">
        <v>3</v>
      </c>
      <c r="AM2529">
        <v>4</v>
      </c>
    </row>
    <row r="2530" spans="1:39" x14ac:dyDescent="0.15">
      <c r="A2530" t="s">
        <v>39</v>
      </c>
      <c r="B2530">
        <v>5</v>
      </c>
      <c r="C2530">
        <v>1</v>
      </c>
      <c r="D2530">
        <v>0</v>
      </c>
      <c r="E2530" t="s">
        <v>32</v>
      </c>
      <c r="F2530" t="s">
        <v>206</v>
      </c>
      <c r="G2530">
        <v>254</v>
      </c>
      <c r="H2530">
        <v>626</v>
      </c>
      <c r="I2530">
        <v>3855</v>
      </c>
      <c r="J2530">
        <v>232197.72</v>
      </c>
      <c r="K2530">
        <v>180592.72</v>
      </c>
      <c r="L2530">
        <v>167147.07999999999</v>
      </c>
      <c r="M2530">
        <v>55208.460899999998</v>
      </c>
      <c r="N2530">
        <v>22</v>
      </c>
      <c r="O2530">
        <v>57</v>
      </c>
      <c r="P2530">
        <v>365</v>
      </c>
      <c r="Q2530">
        <v>22291.16</v>
      </c>
      <c r="R2530">
        <v>17302.650000000001</v>
      </c>
      <c r="S2530">
        <v>15165.99</v>
      </c>
      <c r="T2530">
        <v>5652.8554999999997</v>
      </c>
      <c r="U2530">
        <v>232</v>
      </c>
      <c r="V2530">
        <v>569</v>
      </c>
      <c r="W2530">
        <v>3490</v>
      </c>
      <c r="X2530">
        <v>209906.56</v>
      </c>
      <c r="Y2530">
        <v>163290.07</v>
      </c>
      <c r="Z2530">
        <v>151981.09</v>
      </c>
      <c r="AA2530">
        <v>49555.6054</v>
      </c>
      <c r="AB2530">
        <v>254</v>
      </c>
      <c r="AC2530">
        <v>210</v>
      </c>
      <c r="AD2530">
        <v>180</v>
      </c>
      <c r="AE2530">
        <v>188</v>
      </c>
      <c r="AF2530">
        <v>22</v>
      </c>
      <c r="AG2530">
        <v>20</v>
      </c>
      <c r="AH2530">
        <v>17</v>
      </c>
      <c r="AI2530">
        <v>19</v>
      </c>
      <c r="AJ2530">
        <v>232</v>
      </c>
      <c r="AK2530">
        <v>190</v>
      </c>
      <c r="AL2530">
        <v>163</v>
      </c>
      <c r="AM2530">
        <v>169</v>
      </c>
    </row>
    <row r="2531" spans="1:39" x14ac:dyDescent="0.15">
      <c r="A2531" t="s">
        <v>39</v>
      </c>
      <c r="B2531">
        <v>5</v>
      </c>
      <c r="C2531">
        <v>1</v>
      </c>
      <c r="D2531">
        <v>1</v>
      </c>
      <c r="E2531" t="s">
        <v>28</v>
      </c>
      <c r="F2531" t="s">
        <v>206</v>
      </c>
      <c r="G2531">
        <v>3073</v>
      </c>
      <c r="H2531">
        <v>8398</v>
      </c>
      <c r="I2531">
        <v>44797</v>
      </c>
      <c r="J2531">
        <v>2727083.82</v>
      </c>
      <c r="K2531">
        <v>2355580.4900000002</v>
      </c>
      <c r="L2531">
        <v>2071931.52</v>
      </c>
      <c r="M2531">
        <v>672080.70830000006</v>
      </c>
      <c r="N2531">
        <v>1802</v>
      </c>
      <c r="O2531">
        <v>4262</v>
      </c>
      <c r="P2531">
        <v>26657</v>
      </c>
      <c r="Q2531">
        <v>1648826.07</v>
      </c>
      <c r="R2531">
        <v>1441844.17</v>
      </c>
      <c r="S2531">
        <v>1246236.77</v>
      </c>
      <c r="T2531">
        <v>419533.3174</v>
      </c>
      <c r="U2531">
        <v>1271</v>
      </c>
      <c r="V2531">
        <v>4136</v>
      </c>
      <c r="W2531">
        <v>18140</v>
      </c>
      <c r="X2531">
        <v>1078257.75</v>
      </c>
      <c r="Y2531">
        <v>913736.32</v>
      </c>
      <c r="Z2531">
        <v>825694.75</v>
      </c>
      <c r="AA2531">
        <v>252547.3909</v>
      </c>
      <c r="AB2531">
        <v>2857</v>
      </c>
      <c r="AC2531">
        <v>2897</v>
      </c>
      <c r="AD2531">
        <v>1816</v>
      </c>
      <c r="AE2531">
        <v>2726</v>
      </c>
      <c r="AF2531">
        <v>1740</v>
      </c>
      <c r="AG2531">
        <v>1733</v>
      </c>
      <c r="AH2531">
        <v>1114</v>
      </c>
      <c r="AI2531">
        <v>1655</v>
      </c>
      <c r="AJ2531">
        <v>1117</v>
      </c>
      <c r="AK2531">
        <v>1164</v>
      </c>
      <c r="AL2531">
        <v>702</v>
      </c>
      <c r="AM2531">
        <v>1071</v>
      </c>
    </row>
    <row r="2532" spans="1:39" x14ac:dyDescent="0.15">
      <c r="A2532" t="s">
        <v>39</v>
      </c>
      <c r="B2532">
        <v>5</v>
      </c>
      <c r="C2532">
        <v>1</v>
      </c>
      <c r="D2532">
        <v>1</v>
      </c>
      <c r="E2532" t="s">
        <v>30</v>
      </c>
      <c r="F2532" t="s">
        <v>206</v>
      </c>
      <c r="G2532">
        <v>352</v>
      </c>
      <c r="H2532">
        <v>945</v>
      </c>
      <c r="I2532">
        <v>4980</v>
      </c>
      <c r="J2532">
        <v>304031</v>
      </c>
      <c r="K2532">
        <v>262675</v>
      </c>
      <c r="L2532">
        <v>227378.86</v>
      </c>
      <c r="M2532">
        <v>75309.211599999995</v>
      </c>
      <c r="N2532">
        <v>209</v>
      </c>
      <c r="O2532">
        <v>486</v>
      </c>
      <c r="P2532">
        <v>3013</v>
      </c>
      <c r="Q2532">
        <v>184556.1</v>
      </c>
      <c r="R2532">
        <v>159137.78</v>
      </c>
      <c r="S2532">
        <v>137477.04</v>
      </c>
      <c r="T2532">
        <v>47517.016600000003</v>
      </c>
      <c r="U2532">
        <v>143</v>
      </c>
      <c r="V2532">
        <v>459</v>
      </c>
      <c r="W2532">
        <v>1967</v>
      </c>
      <c r="X2532">
        <v>119474.9</v>
      </c>
      <c r="Y2532">
        <v>103537.22</v>
      </c>
      <c r="Z2532">
        <v>89901.82</v>
      </c>
      <c r="AA2532">
        <v>27792.195</v>
      </c>
      <c r="AB2532">
        <v>324</v>
      </c>
      <c r="AC2532">
        <v>338</v>
      </c>
      <c r="AD2532">
        <v>186</v>
      </c>
      <c r="AE2532">
        <v>330</v>
      </c>
      <c r="AF2532">
        <v>197</v>
      </c>
      <c r="AG2532">
        <v>202</v>
      </c>
      <c r="AH2532">
        <v>119</v>
      </c>
      <c r="AI2532">
        <v>201</v>
      </c>
      <c r="AJ2532">
        <v>127</v>
      </c>
      <c r="AK2532">
        <v>136</v>
      </c>
      <c r="AL2532">
        <v>67</v>
      </c>
      <c r="AM2532">
        <v>129</v>
      </c>
    </row>
    <row r="2533" spans="1:39" x14ac:dyDescent="0.15">
      <c r="A2533" t="s">
        <v>39</v>
      </c>
      <c r="B2533">
        <v>5</v>
      </c>
      <c r="C2533">
        <v>1</v>
      </c>
      <c r="D2533">
        <v>1</v>
      </c>
      <c r="E2533" t="s">
        <v>29</v>
      </c>
      <c r="F2533" t="s">
        <v>206</v>
      </c>
      <c r="G2533">
        <v>5873</v>
      </c>
      <c r="H2533">
        <v>18953</v>
      </c>
      <c r="I2533">
        <v>92495</v>
      </c>
      <c r="J2533">
        <v>5492665.3700000001</v>
      </c>
      <c r="K2533">
        <v>4406516.8899999997</v>
      </c>
      <c r="L2533">
        <v>3841977.56</v>
      </c>
      <c r="M2533">
        <v>1342319.4287</v>
      </c>
      <c r="N2533">
        <v>2024</v>
      </c>
      <c r="O2533">
        <v>5414</v>
      </c>
      <c r="P2533">
        <v>33017</v>
      </c>
      <c r="Q2533">
        <v>1981776.23</v>
      </c>
      <c r="R2533">
        <v>1595214.03</v>
      </c>
      <c r="S2533">
        <v>1377400.55</v>
      </c>
      <c r="T2533">
        <v>514396.47129999998</v>
      </c>
      <c r="U2533">
        <v>3849</v>
      </c>
      <c r="V2533">
        <v>13539</v>
      </c>
      <c r="W2533">
        <v>59478</v>
      </c>
      <c r="X2533">
        <v>3510889.14</v>
      </c>
      <c r="Y2533">
        <v>2811302.86</v>
      </c>
      <c r="Z2533">
        <v>2464577.0099999998</v>
      </c>
      <c r="AA2533">
        <v>827922.95739999996</v>
      </c>
      <c r="AB2533">
        <v>5570</v>
      </c>
      <c r="AC2533">
        <v>5739</v>
      </c>
      <c r="AD2533">
        <v>3883</v>
      </c>
      <c r="AE2533">
        <v>5608</v>
      </c>
      <c r="AF2533">
        <v>1934</v>
      </c>
      <c r="AG2533">
        <v>1962</v>
      </c>
      <c r="AH2533">
        <v>1371</v>
      </c>
      <c r="AI2533">
        <v>1951</v>
      </c>
      <c r="AJ2533">
        <v>3636</v>
      </c>
      <c r="AK2533">
        <v>3777</v>
      </c>
      <c r="AL2533">
        <v>2512</v>
      </c>
      <c r="AM2533">
        <v>3657</v>
      </c>
    </row>
    <row r="2534" spans="1:39" x14ac:dyDescent="0.15">
      <c r="A2534" t="s">
        <v>39</v>
      </c>
      <c r="B2534">
        <v>5</v>
      </c>
      <c r="C2534">
        <v>1</v>
      </c>
      <c r="D2534">
        <v>1</v>
      </c>
      <c r="E2534" t="s">
        <v>31</v>
      </c>
      <c r="F2534" t="s">
        <v>206</v>
      </c>
      <c r="G2534">
        <v>2</v>
      </c>
      <c r="H2534">
        <v>6</v>
      </c>
      <c r="I2534">
        <v>34</v>
      </c>
      <c r="J2534">
        <v>1815.8</v>
      </c>
      <c r="K2534">
        <v>1495.37</v>
      </c>
      <c r="L2534">
        <v>1495.37</v>
      </c>
      <c r="M2534">
        <v>552.81320000000005</v>
      </c>
      <c r="N2534">
        <v>2</v>
      </c>
      <c r="O2534">
        <v>6</v>
      </c>
      <c r="P2534">
        <v>34</v>
      </c>
      <c r="Q2534">
        <v>1815.8</v>
      </c>
      <c r="R2534">
        <v>1495.37</v>
      </c>
      <c r="S2534">
        <v>1495.37</v>
      </c>
      <c r="T2534">
        <v>552.81320000000005</v>
      </c>
      <c r="U2534">
        <v>0</v>
      </c>
      <c r="V2534">
        <v>0</v>
      </c>
      <c r="W2534">
        <v>0</v>
      </c>
      <c r="X2534">
        <v>0</v>
      </c>
      <c r="Y2534">
        <v>0</v>
      </c>
      <c r="Z2534">
        <v>0</v>
      </c>
      <c r="AA2534">
        <v>0</v>
      </c>
      <c r="AB2534">
        <v>1</v>
      </c>
      <c r="AC2534">
        <v>1</v>
      </c>
      <c r="AD2534">
        <v>0</v>
      </c>
      <c r="AE2534">
        <v>2</v>
      </c>
      <c r="AF2534">
        <v>1</v>
      </c>
      <c r="AG2534">
        <v>1</v>
      </c>
      <c r="AH2534">
        <v>0</v>
      </c>
      <c r="AI2534">
        <v>2</v>
      </c>
      <c r="AJ2534">
        <v>0</v>
      </c>
      <c r="AK2534">
        <v>0</v>
      </c>
      <c r="AL2534">
        <v>0</v>
      </c>
      <c r="AM2534">
        <v>0</v>
      </c>
    </row>
    <row r="2535" spans="1:39" x14ac:dyDescent="0.15">
      <c r="A2535" t="s">
        <v>39</v>
      </c>
      <c r="B2535">
        <v>5</v>
      </c>
      <c r="C2535">
        <v>1</v>
      </c>
      <c r="D2535">
        <v>1</v>
      </c>
      <c r="E2535" t="s">
        <v>32</v>
      </c>
      <c r="F2535" t="s">
        <v>206</v>
      </c>
      <c r="G2535">
        <v>366</v>
      </c>
      <c r="H2535">
        <v>1026</v>
      </c>
      <c r="I2535">
        <v>5743</v>
      </c>
      <c r="J2535">
        <v>347002.42</v>
      </c>
      <c r="K2535">
        <v>275769.52</v>
      </c>
      <c r="L2535">
        <v>249649.83</v>
      </c>
      <c r="M2535">
        <v>83132.020900000003</v>
      </c>
      <c r="N2535">
        <v>64</v>
      </c>
      <c r="O2535">
        <v>146</v>
      </c>
      <c r="P2535">
        <v>1126</v>
      </c>
      <c r="Q2535">
        <v>69637.78</v>
      </c>
      <c r="R2535">
        <v>54779.07</v>
      </c>
      <c r="S2535">
        <v>47789.38</v>
      </c>
      <c r="T2535">
        <v>17665.9015</v>
      </c>
      <c r="U2535">
        <v>302</v>
      </c>
      <c r="V2535">
        <v>880</v>
      </c>
      <c r="W2535">
        <v>4617</v>
      </c>
      <c r="X2535">
        <v>277364.64</v>
      </c>
      <c r="Y2535">
        <v>220990.45</v>
      </c>
      <c r="Z2535">
        <v>201860.45</v>
      </c>
      <c r="AA2535">
        <v>65466.119400000003</v>
      </c>
      <c r="AB2535">
        <v>360</v>
      </c>
      <c r="AC2535">
        <v>342</v>
      </c>
      <c r="AD2535">
        <v>224</v>
      </c>
      <c r="AE2535">
        <v>332</v>
      </c>
      <c r="AF2535">
        <v>64</v>
      </c>
      <c r="AG2535">
        <v>57</v>
      </c>
      <c r="AH2535">
        <v>38</v>
      </c>
      <c r="AI2535">
        <v>59</v>
      </c>
      <c r="AJ2535">
        <v>296</v>
      </c>
      <c r="AK2535">
        <v>285</v>
      </c>
      <c r="AL2535">
        <v>186</v>
      </c>
      <c r="AM2535">
        <v>273</v>
      </c>
    </row>
    <row r="2536" spans="1:39" x14ac:dyDescent="0.15">
      <c r="A2536" t="s">
        <v>39</v>
      </c>
      <c r="B2536">
        <v>5</v>
      </c>
      <c r="C2536">
        <v>1</v>
      </c>
      <c r="D2536">
        <v>2</v>
      </c>
      <c r="E2536" t="s">
        <v>28</v>
      </c>
      <c r="F2536" t="s">
        <v>206</v>
      </c>
      <c r="G2536">
        <v>705</v>
      </c>
      <c r="H2536">
        <v>1363</v>
      </c>
      <c r="I2536">
        <v>9629</v>
      </c>
      <c r="J2536">
        <v>603433.92000000004</v>
      </c>
      <c r="K2536">
        <v>519713.91</v>
      </c>
      <c r="L2536">
        <v>455402.31</v>
      </c>
      <c r="M2536">
        <v>147039.55129999999</v>
      </c>
      <c r="N2536">
        <v>341</v>
      </c>
      <c r="O2536">
        <v>606</v>
      </c>
      <c r="P2536">
        <v>4859</v>
      </c>
      <c r="Q2536">
        <v>308304.37</v>
      </c>
      <c r="R2536">
        <v>261442.59</v>
      </c>
      <c r="S2536">
        <v>217915.17</v>
      </c>
      <c r="T2536">
        <v>78891.275800000003</v>
      </c>
      <c r="U2536">
        <v>364</v>
      </c>
      <c r="V2536">
        <v>757</v>
      </c>
      <c r="W2536">
        <v>4770</v>
      </c>
      <c r="X2536">
        <v>295129.55</v>
      </c>
      <c r="Y2536">
        <v>258271.32</v>
      </c>
      <c r="Z2536">
        <v>237487.14</v>
      </c>
      <c r="AA2536">
        <v>68148.275500000003</v>
      </c>
      <c r="AB2536">
        <v>666</v>
      </c>
      <c r="AC2536">
        <v>635</v>
      </c>
      <c r="AD2536">
        <v>330</v>
      </c>
      <c r="AE2536">
        <v>623</v>
      </c>
      <c r="AF2536">
        <v>327</v>
      </c>
      <c r="AG2536">
        <v>323</v>
      </c>
      <c r="AH2536">
        <v>183</v>
      </c>
      <c r="AI2536">
        <v>312</v>
      </c>
      <c r="AJ2536">
        <v>339</v>
      </c>
      <c r="AK2536">
        <v>312</v>
      </c>
      <c r="AL2536">
        <v>147</v>
      </c>
      <c r="AM2536">
        <v>311</v>
      </c>
    </row>
    <row r="2537" spans="1:39" x14ac:dyDescent="0.15">
      <c r="A2537" t="s">
        <v>39</v>
      </c>
      <c r="B2537">
        <v>5</v>
      </c>
      <c r="C2537">
        <v>1</v>
      </c>
      <c r="D2537">
        <v>2</v>
      </c>
      <c r="E2537" t="s">
        <v>30</v>
      </c>
      <c r="F2537" t="s">
        <v>206</v>
      </c>
      <c r="G2537">
        <v>86</v>
      </c>
      <c r="H2537">
        <v>171</v>
      </c>
      <c r="I2537">
        <v>1214</v>
      </c>
      <c r="J2537">
        <v>75860.84</v>
      </c>
      <c r="K2537">
        <v>65208.85</v>
      </c>
      <c r="L2537">
        <v>57545.49</v>
      </c>
      <c r="M2537">
        <v>18150.7582</v>
      </c>
      <c r="N2537">
        <v>40</v>
      </c>
      <c r="O2537">
        <v>67</v>
      </c>
      <c r="P2537">
        <v>573</v>
      </c>
      <c r="Q2537">
        <v>37388.160000000003</v>
      </c>
      <c r="R2537">
        <v>32512.2</v>
      </c>
      <c r="S2537">
        <v>27664.21</v>
      </c>
      <c r="T2537">
        <v>9118.5954000000002</v>
      </c>
      <c r="U2537">
        <v>46</v>
      </c>
      <c r="V2537">
        <v>104</v>
      </c>
      <c r="W2537">
        <v>641</v>
      </c>
      <c r="X2537">
        <v>38472.68</v>
      </c>
      <c r="Y2537">
        <v>32696.65</v>
      </c>
      <c r="Z2537">
        <v>29881.279999999999</v>
      </c>
      <c r="AA2537">
        <v>9032.1628000000001</v>
      </c>
      <c r="AB2537">
        <v>82</v>
      </c>
      <c r="AC2537">
        <v>81</v>
      </c>
      <c r="AD2537">
        <v>40</v>
      </c>
      <c r="AE2537">
        <v>86</v>
      </c>
      <c r="AF2537">
        <v>38</v>
      </c>
      <c r="AG2537">
        <v>40</v>
      </c>
      <c r="AH2537">
        <v>20</v>
      </c>
      <c r="AI2537">
        <v>40</v>
      </c>
      <c r="AJ2537">
        <v>44</v>
      </c>
      <c r="AK2537">
        <v>41</v>
      </c>
      <c r="AL2537">
        <v>20</v>
      </c>
      <c r="AM2537">
        <v>46</v>
      </c>
    </row>
    <row r="2538" spans="1:39" x14ac:dyDescent="0.15">
      <c r="A2538" t="s">
        <v>39</v>
      </c>
      <c r="B2538">
        <v>5</v>
      </c>
      <c r="C2538">
        <v>1</v>
      </c>
      <c r="D2538">
        <v>2</v>
      </c>
      <c r="E2538" t="s">
        <v>29</v>
      </c>
      <c r="F2538" t="s">
        <v>206</v>
      </c>
      <c r="G2538">
        <v>452</v>
      </c>
      <c r="H2538">
        <v>1040</v>
      </c>
      <c r="I2538">
        <v>6888</v>
      </c>
      <c r="J2538">
        <v>417779.24</v>
      </c>
      <c r="K2538">
        <v>336181.08</v>
      </c>
      <c r="L2538">
        <v>298292.92</v>
      </c>
      <c r="M2538">
        <v>102235.505</v>
      </c>
      <c r="N2538">
        <v>142</v>
      </c>
      <c r="O2538">
        <v>262</v>
      </c>
      <c r="P2538">
        <v>2179</v>
      </c>
      <c r="Q2538">
        <v>135049.70000000001</v>
      </c>
      <c r="R2538">
        <v>108785.67</v>
      </c>
      <c r="S2538">
        <v>94536.21</v>
      </c>
      <c r="T2538">
        <v>35666.9303</v>
      </c>
      <c r="U2538">
        <v>310</v>
      </c>
      <c r="V2538">
        <v>778</v>
      </c>
      <c r="W2538">
        <v>4709</v>
      </c>
      <c r="X2538">
        <v>282729.53999999998</v>
      </c>
      <c r="Y2538">
        <v>227395.41</v>
      </c>
      <c r="Z2538">
        <v>203756.71</v>
      </c>
      <c r="AA2538">
        <v>66568.574699999997</v>
      </c>
      <c r="AB2538">
        <v>438</v>
      </c>
      <c r="AC2538">
        <v>426</v>
      </c>
      <c r="AD2538">
        <v>220</v>
      </c>
      <c r="AE2538">
        <v>441</v>
      </c>
      <c r="AF2538">
        <v>136</v>
      </c>
      <c r="AG2538">
        <v>136</v>
      </c>
      <c r="AH2538">
        <v>76</v>
      </c>
      <c r="AI2538">
        <v>138</v>
      </c>
      <c r="AJ2538">
        <v>302</v>
      </c>
      <c r="AK2538">
        <v>290</v>
      </c>
      <c r="AL2538">
        <v>144</v>
      </c>
      <c r="AM2538">
        <v>303</v>
      </c>
    </row>
    <row r="2539" spans="1:39" x14ac:dyDescent="0.15">
      <c r="A2539" t="s">
        <v>39</v>
      </c>
      <c r="B2539">
        <v>5</v>
      </c>
      <c r="C2539">
        <v>1</v>
      </c>
      <c r="D2539">
        <v>2</v>
      </c>
      <c r="E2539" t="s">
        <v>32</v>
      </c>
      <c r="F2539" t="s">
        <v>206</v>
      </c>
      <c r="G2539">
        <v>166</v>
      </c>
      <c r="H2539">
        <v>399</v>
      </c>
      <c r="I2539">
        <v>2454</v>
      </c>
      <c r="J2539">
        <v>152501.12</v>
      </c>
      <c r="K2539">
        <v>120031.87</v>
      </c>
      <c r="L2539">
        <v>107109.27</v>
      </c>
      <c r="M2539">
        <v>36293.450299999997</v>
      </c>
      <c r="N2539">
        <v>27</v>
      </c>
      <c r="O2539">
        <v>43</v>
      </c>
      <c r="P2539">
        <v>388</v>
      </c>
      <c r="Q2539">
        <v>25333.46</v>
      </c>
      <c r="R2539">
        <v>20188.349999999999</v>
      </c>
      <c r="S2539">
        <v>16207.6</v>
      </c>
      <c r="T2539">
        <v>6216.3588</v>
      </c>
      <c r="U2539">
        <v>139</v>
      </c>
      <c r="V2539">
        <v>356</v>
      </c>
      <c r="W2539">
        <v>2066</v>
      </c>
      <c r="X2539">
        <v>127167.66</v>
      </c>
      <c r="Y2539">
        <v>99843.520000000004</v>
      </c>
      <c r="Z2539">
        <v>90901.67</v>
      </c>
      <c r="AA2539">
        <v>30077.091499999999</v>
      </c>
      <c r="AB2539">
        <v>160</v>
      </c>
      <c r="AC2539">
        <v>151</v>
      </c>
      <c r="AD2539">
        <v>78</v>
      </c>
      <c r="AE2539">
        <v>154</v>
      </c>
      <c r="AF2539">
        <v>26</v>
      </c>
      <c r="AG2539">
        <v>24</v>
      </c>
      <c r="AH2539">
        <v>12</v>
      </c>
      <c r="AI2539">
        <v>26</v>
      </c>
      <c r="AJ2539">
        <v>134</v>
      </c>
      <c r="AK2539">
        <v>127</v>
      </c>
      <c r="AL2539">
        <v>66</v>
      </c>
      <c r="AM2539">
        <v>128</v>
      </c>
    </row>
    <row r="2540" spans="1:39" x14ac:dyDescent="0.15">
      <c r="A2540" t="s">
        <v>39</v>
      </c>
      <c r="B2540">
        <v>5</v>
      </c>
      <c r="C2540">
        <v>2</v>
      </c>
      <c r="D2540">
        <v>0</v>
      </c>
      <c r="E2540" t="s">
        <v>28</v>
      </c>
      <c r="F2540" t="s">
        <v>206</v>
      </c>
      <c r="G2540">
        <v>117</v>
      </c>
      <c r="H2540">
        <v>469</v>
      </c>
      <c r="I2540">
        <v>1990</v>
      </c>
      <c r="J2540">
        <v>121332.83</v>
      </c>
      <c r="K2540">
        <v>99555.45</v>
      </c>
      <c r="L2540">
        <v>77997.279999999999</v>
      </c>
      <c r="M2540">
        <v>29891.617900000001</v>
      </c>
      <c r="N2540">
        <v>117</v>
      </c>
      <c r="O2540">
        <v>209</v>
      </c>
      <c r="P2540">
        <v>988</v>
      </c>
      <c r="Q2540">
        <v>59832.62</v>
      </c>
      <c r="R2540">
        <v>47136.54</v>
      </c>
      <c r="S2540">
        <v>31826.87</v>
      </c>
      <c r="T2540">
        <v>15395.861800000001</v>
      </c>
      <c r="U2540">
        <v>117</v>
      </c>
      <c r="V2540">
        <v>260</v>
      </c>
      <c r="W2540">
        <v>1002</v>
      </c>
      <c r="X2540">
        <v>61500.21</v>
      </c>
      <c r="Y2540">
        <v>52418.91</v>
      </c>
      <c r="Z2540">
        <v>46170.41</v>
      </c>
      <c r="AA2540">
        <v>14495.756100000001</v>
      </c>
      <c r="AB2540">
        <v>114</v>
      </c>
      <c r="AC2540">
        <v>113</v>
      </c>
      <c r="AD2540">
        <v>99</v>
      </c>
      <c r="AE2540">
        <v>107</v>
      </c>
      <c r="AF2540">
        <v>114</v>
      </c>
      <c r="AG2540">
        <v>113</v>
      </c>
      <c r="AH2540">
        <v>99</v>
      </c>
      <c r="AI2540">
        <v>107</v>
      </c>
      <c r="AJ2540">
        <v>114</v>
      </c>
      <c r="AK2540">
        <v>113</v>
      </c>
      <c r="AL2540">
        <v>99</v>
      </c>
      <c r="AM2540">
        <v>107</v>
      </c>
    </row>
    <row r="2541" spans="1:39" x14ac:dyDescent="0.15">
      <c r="A2541" t="s">
        <v>39</v>
      </c>
      <c r="B2541">
        <v>5</v>
      </c>
      <c r="C2541">
        <v>2</v>
      </c>
      <c r="D2541">
        <v>0</v>
      </c>
      <c r="E2541" t="s">
        <v>29</v>
      </c>
      <c r="F2541" t="s">
        <v>206</v>
      </c>
      <c r="G2541">
        <v>3</v>
      </c>
      <c r="H2541">
        <v>9</v>
      </c>
      <c r="I2541">
        <v>51</v>
      </c>
      <c r="J2541">
        <v>3060.72</v>
      </c>
      <c r="K2541">
        <v>2389.9899999999998</v>
      </c>
      <c r="L2541">
        <v>1839.11</v>
      </c>
      <c r="M2541">
        <v>891.73760000000004</v>
      </c>
      <c r="N2541">
        <v>3</v>
      </c>
      <c r="O2541">
        <v>5</v>
      </c>
      <c r="P2541">
        <v>34</v>
      </c>
      <c r="Q2541">
        <v>1886.85</v>
      </c>
      <c r="R2541">
        <v>1409.03</v>
      </c>
      <c r="S2541">
        <v>858.15</v>
      </c>
      <c r="T2541">
        <v>637.76760000000002</v>
      </c>
      <c r="U2541">
        <v>3</v>
      </c>
      <c r="V2541">
        <v>4</v>
      </c>
      <c r="W2541">
        <v>17</v>
      </c>
      <c r="X2541">
        <v>1173.8699999999999</v>
      </c>
      <c r="Y2541">
        <v>980.96</v>
      </c>
      <c r="Z2541">
        <v>980.96</v>
      </c>
      <c r="AA2541">
        <v>253.97</v>
      </c>
      <c r="AB2541">
        <v>3</v>
      </c>
      <c r="AC2541">
        <v>3</v>
      </c>
      <c r="AD2541">
        <v>3</v>
      </c>
      <c r="AE2541">
        <v>3</v>
      </c>
      <c r="AF2541">
        <v>3</v>
      </c>
      <c r="AG2541">
        <v>3</v>
      </c>
      <c r="AH2541">
        <v>3</v>
      </c>
      <c r="AI2541">
        <v>3</v>
      </c>
      <c r="AJ2541">
        <v>3</v>
      </c>
      <c r="AK2541">
        <v>3</v>
      </c>
      <c r="AL2541">
        <v>3</v>
      </c>
      <c r="AM2541">
        <v>3</v>
      </c>
    </row>
    <row r="2542" spans="1:39" x14ac:dyDescent="0.15">
      <c r="A2542" t="s">
        <v>39</v>
      </c>
      <c r="B2542">
        <v>5</v>
      </c>
      <c r="C2542">
        <v>2</v>
      </c>
      <c r="D2542">
        <v>0</v>
      </c>
      <c r="E2542" t="s">
        <v>32</v>
      </c>
      <c r="F2542" t="s">
        <v>206</v>
      </c>
      <c r="G2542">
        <v>76</v>
      </c>
      <c r="H2542">
        <v>288</v>
      </c>
      <c r="I2542">
        <v>1418</v>
      </c>
      <c r="J2542">
        <v>80473.25</v>
      </c>
      <c r="K2542">
        <v>60789.97</v>
      </c>
      <c r="L2542">
        <v>52926.75</v>
      </c>
      <c r="M2542">
        <v>20906.356199999998</v>
      </c>
      <c r="N2542">
        <v>76</v>
      </c>
      <c r="O2542">
        <v>120</v>
      </c>
      <c r="P2542">
        <v>576</v>
      </c>
      <c r="Q2542">
        <v>31467.71</v>
      </c>
      <c r="R2542">
        <v>22854.7</v>
      </c>
      <c r="S2542">
        <v>16903.97</v>
      </c>
      <c r="T2542">
        <v>9154.6695</v>
      </c>
      <c r="U2542">
        <v>76</v>
      </c>
      <c r="V2542">
        <v>168</v>
      </c>
      <c r="W2542">
        <v>842</v>
      </c>
      <c r="X2542">
        <v>49005.54</v>
      </c>
      <c r="Y2542">
        <v>37935.269999999997</v>
      </c>
      <c r="Z2542">
        <v>36022.78</v>
      </c>
      <c r="AA2542">
        <v>11751.6867</v>
      </c>
      <c r="AB2542">
        <v>75</v>
      </c>
      <c r="AC2542">
        <v>75</v>
      </c>
      <c r="AD2542">
        <v>70</v>
      </c>
      <c r="AE2542">
        <v>67</v>
      </c>
      <c r="AF2542">
        <v>75</v>
      </c>
      <c r="AG2542">
        <v>75</v>
      </c>
      <c r="AH2542">
        <v>70</v>
      </c>
      <c r="AI2542">
        <v>67</v>
      </c>
      <c r="AJ2542">
        <v>75</v>
      </c>
      <c r="AK2542">
        <v>75</v>
      </c>
      <c r="AL2542">
        <v>70</v>
      </c>
      <c r="AM2542">
        <v>67</v>
      </c>
    </row>
    <row r="2543" spans="1:39" x14ac:dyDescent="0.15">
      <c r="A2543" t="s">
        <v>39</v>
      </c>
      <c r="B2543">
        <v>5</v>
      </c>
      <c r="C2543">
        <v>2</v>
      </c>
      <c r="D2543">
        <v>1</v>
      </c>
      <c r="E2543" t="s">
        <v>28</v>
      </c>
      <c r="F2543" t="s">
        <v>206</v>
      </c>
      <c r="G2543">
        <v>928</v>
      </c>
      <c r="H2543">
        <v>3807</v>
      </c>
      <c r="I2543">
        <v>14580</v>
      </c>
      <c r="J2543">
        <v>853278.04</v>
      </c>
      <c r="K2543">
        <v>730160.77</v>
      </c>
      <c r="L2543">
        <v>610197.48</v>
      </c>
      <c r="M2543">
        <v>214177.53330000001</v>
      </c>
      <c r="N2543">
        <v>928</v>
      </c>
      <c r="O2543">
        <v>1769</v>
      </c>
      <c r="P2543">
        <v>7546</v>
      </c>
      <c r="Q2543">
        <v>439181.56</v>
      </c>
      <c r="R2543">
        <v>364773.31</v>
      </c>
      <c r="S2543">
        <v>272596.24</v>
      </c>
      <c r="T2543">
        <v>116183.6198</v>
      </c>
      <c r="U2543">
        <v>928</v>
      </c>
      <c r="V2543">
        <v>2038</v>
      </c>
      <c r="W2543">
        <v>7034</v>
      </c>
      <c r="X2543">
        <v>414096.48</v>
      </c>
      <c r="Y2543">
        <v>365387.46</v>
      </c>
      <c r="Z2543">
        <v>337601.24</v>
      </c>
      <c r="AA2543">
        <v>97993.913499999995</v>
      </c>
      <c r="AB2543">
        <v>881</v>
      </c>
      <c r="AC2543">
        <v>911</v>
      </c>
      <c r="AD2543">
        <v>644</v>
      </c>
      <c r="AE2543">
        <v>887</v>
      </c>
      <c r="AF2543">
        <v>881</v>
      </c>
      <c r="AG2543">
        <v>911</v>
      </c>
      <c r="AH2543">
        <v>644</v>
      </c>
      <c r="AI2543">
        <v>887</v>
      </c>
      <c r="AJ2543">
        <v>881</v>
      </c>
      <c r="AK2543">
        <v>911</v>
      </c>
      <c r="AL2543">
        <v>644</v>
      </c>
      <c r="AM2543">
        <v>887</v>
      </c>
    </row>
    <row r="2544" spans="1:39" x14ac:dyDescent="0.15">
      <c r="A2544" t="s">
        <v>39</v>
      </c>
      <c r="B2544">
        <v>5</v>
      </c>
      <c r="C2544">
        <v>2</v>
      </c>
      <c r="D2544">
        <v>1</v>
      </c>
      <c r="E2544" t="s">
        <v>30</v>
      </c>
      <c r="F2544" t="s">
        <v>206</v>
      </c>
      <c r="G2544">
        <v>124</v>
      </c>
      <c r="H2544">
        <v>509</v>
      </c>
      <c r="I2544">
        <v>2061</v>
      </c>
      <c r="J2544">
        <v>116844.85</v>
      </c>
      <c r="K2544">
        <v>100811.12</v>
      </c>
      <c r="L2544">
        <v>83601.02</v>
      </c>
      <c r="M2544">
        <v>30201.7899</v>
      </c>
      <c r="N2544">
        <v>124</v>
      </c>
      <c r="O2544">
        <v>241</v>
      </c>
      <c r="P2544">
        <v>1101</v>
      </c>
      <c r="Q2544">
        <v>61834.59</v>
      </c>
      <c r="R2544">
        <v>52289.81</v>
      </c>
      <c r="S2544">
        <v>39282</v>
      </c>
      <c r="T2544">
        <v>17019.502199999999</v>
      </c>
      <c r="U2544">
        <v>124</v>
      </c>
      <c r="V2544">
        <v>268</v>
      </c>
      <c r="W2544">
        <v>960</v>
      </c>
      <c r="X2544">
        <v>55010.26</v>
      </c>
      <c r="Y2544">
        <v>48521.31</v>
      </c>
      <c r="Z2544">
        <v>44319.02</v>
      </c>
      <c r="AA2544">
        <v>13182.287700000001</v>
      </c>
      <c r="AB2544">
        <v>111</v>
      </c>
      <c r="AC2544">
        <v>123</v>
      </c>
      <c r="AD2544">
        <v>82</v>
      </c>
      <c r="AE2544">
        <v>119</v>
      </c>
      <c r="AF2544">
        <v>111</v>
      </c>
      <c r="AG2544">
        <v>123</v>
      </c>
      <c r="AH2544">
        <v>82</v>
      </c>
      <c r="AI2544">
        <v>119</v>
      </c>
      <c r="AJ2544">
        <v>111</v>
      </c>
      <c r="AK2544">
        <v>123</v>
      </c>
      <c r="AL2544">
        <v>82</v>
      </c>
      <c r="AM2544">
        <v>119</v>
      </c>
    </row>
    <row r="2545" spans="1:39" x14ac:dyDescent="0.15">
      <c r="A2545" t="s">
        <v>39</v>
      </c>
      <c r="B2545">
        <v>5</v>
      </c>
      <c r="C2545">
        <v>2</v>
      </c>
      <c r="D2545">
        <v>1</v>
      </c>
      <c r="E2545" t="s">
        <v>29</v>
      </c>
      <c r="F2545" t="s">
        <v>206</v>
      </c>
      <c r="G2545">
        <v>2894</v>
      </c>
      <c r="H2545">
        <v>13527</v>
      </c>
      <c r="I2545">
        <v>52802</v>
      </c>
      <c r="J2545">
        <v>3030713.15</v>
      </c>
      <c r="K2545">
        <v>2386222.71</v>
      </c>
      <c r="L2545">
        <v>1974410.63</v>
      </c>
      <c r="M2545">
        <v>771339.9179</v>
      </c>
      <c r="N2545">
        <v>2894</v>
      </c>
      <c r="O2545">
        <v>5765</v>
      </c>
      <c r="P2545">
        <v>24995</v>
      </c>
      <c r="Q2545">
        <v>1416087.18</v>
      </c>
      <c r="R2545">
        <v>1092766.69</v>
      </c>
      <c r="S2545">
        <v>824148.81</v>
      </c>
      <c r="T2545">
        <v>385021.56679999997</v>
      </c>
      <c r="U2545">
        <v>2894</v>
      </c>
      <c r="V2545">
        <v>7762</v>
      </c>
      <c r="W2545">
        <v>27807</v>
      </c>
      <c r="X2545">
        <v>1614625.97</v>
      </c>
      <c r="Y2545">
        <v>1293456.02</v>
      </c>
      <c r="Z2545">
        <v>1150261.82</v>
      </c>
      <c r="AA2545">
        <v>386318.35110000003</v>
      </c>
      <c r="AB2545">
        <v>2741</v>
      </c>
      <c r="AC2545">
        <v>2879</v>
      </c>
      <c r="AD2545">
        <v>2198</v>
      </c>
      <c r="AE2545">
        <v>2815</v>
      </c>
      <c r="AF2545">
        <v>2741</v>
      </c>
      <c r="AG2545">
        <v>2879</v>
      </c>
      <c r="AH2545">
        <v>2198</v>
      </c>
      <c r="AI2545">
        <v>2815</v>
      </c>
      <c r="AJ2545">
        <v>2741</v>
      </c>
      <c r="AK2545">
        <v>2879</v>
      </c>
      <c r="AL2545">
        <v>2198</v>
      </c>
      <c r="AM2545">
        <v>2815</v>
      </c>
    </row>
    <row r="2546" spans="1:39" x14ac:dyDescent="0.15">
      <c r="A2546" t="s">
        <v>39</v>
      </c>
      <c r="B2546">
        <v>5</v>
      </c>
      <c r="C2546">
        <v>2</v>
      </c>
      <c r="D2546">
        <v>1</v>
      </c>
      <c r="E2546" t="s">
        <v>31</v>
      </c>
      <c r="F2546" t="s">
        <v>206</v>
      </c>
      <c r="G2546">
        <v>2</v>
      </c>
      <c r="H2546">
        <v>15</v>
      </c>
      <c r="I2546">
        <v>51</v>
      </c>
      <c r="J2546">
        <v>3026.88</v>
      </c>
      <c r="K2546">
        <v>2853.36</v>
      </c>
      <c r="L2546">
        <v>2853.36</v>
      </c>
      <c r="M2546">
        <v>846.24699999999996</v>
      </c>
      <c r="N2546">
        <v>2</v>
      </c>
      <c r="O2546">
        <v>8</v>
      </c>
      <c r="P2546">
        <v>24</v>
      </c>
      <c r="Q2546">
        <v>1357.94</v>
      </c>
      <c r="R2546">
        <v>1316.74</v>
      </c>
      <c r="S2546">
        <v>1316.74</v>
      </c>
      <c r="T2546">
        <v>429.21699999999998</v>
      </c>
      <c r="U2546">
        <v>2</v>
      </c>
      <c r="V2546">
        <v>7</v>
      </c>
      <c r="W2546">
        <v>27</v>
      </c>
      <c r="X2546">
        <v>1668.94</v>
      </c>
      <c r="Y2546">
        <v>1536.62</v>
      </c>
      <c r="Z2546">
        <v>1536.62</v>
      </c>
      <c r="AA2546">
        <v>417.03</v>
      </c>
      <c r="AB2546">
        <v>2</v>
      </c>
      <c r="AC2546">
        <v>2</v>
      </c>
      <c r="AD2546">
        <v>0</v>
      </c>
      <c r="AE2546">
        <v>2</v>
      </c>
      <c r="AF2546">
        <v>2</v>
      </c>
      <c r="AG2546">
        <v>2</v>
      </c>
      <c r="AH2546">
        <v>0</v>
      </c>
      <c r="AI2546">
        <v>2</v>
      </c>
      <c r="AJ2546">
        <v>2</v>
      </c>
      <c r="AK2546">
        <v>2</v>
      </c>
      <c r="AL2546">
        <v>0</v>
      </c>
      <c r="AM2546">
        <v>2</v>
      </c>
    </row>
    <row r="2547" spans="1:39" x14ac:dyDescent="0.15">
      <c r="A2547" t="s">
        <v>39</v>
      </c>
      <c r="B2547">
        <v>5</v>
      </c>
      <c r="C2547">
        <v>2</v>
      </c>
      <c r="D2547">
        <v>1</v>
      </c>
      <c r="E2547" t="s">
        <v>32</v>
      </c>
      <c r="F2547" t="s">
        <v>206</v>
      </c>
      <c r="G2547">
        <v>191</v>
      </c>
      <c r="H2547">
        <v>793</v>
      </c>
      <c r="I2547">
        <v>3467</v>
      </c>
      <c r="J2547">
        <v>197852.1</v>
      </c>
      <c r="K2547">
        <v>156022.07999999999</v>
      </c>
      <c r="L2547">
        <v>137879.67999999999</v>
      </c>
      <c r="M2547">
        <v>50253.532899999998</v>
      </c>
      <c r="N2547">
        <v>191</v>
      </c>
      <c r="O2547">
        <v>313</v>
      </c>
      <c r="P2547">
        <v>1420</v>
      </c>
      <c r="Q2547">
        <v>78949.27</v>
      </c>
      <c r="R2547">
        <v>63027.02</v>
      </c>
      <c r="S2547">
        <v>51290.07</v>
      </c>
      <c r="T2547">
        <v>21666.916499999999</v>
      </c>
      <c r="U2547">
        <v>191</v>
      </c>
      <c r="V2547">
        <v>480</v>
      </c>
      <c r="W2547">
        <v>2047</v>
      </c>
      <c r="X2547">
        <v>118902.83</v>
      </c>
      <c r="Y2547">
        <v>92995.06</v>
      </c>
      <c r="Z2547">
        <v>86589.61</v>
      </c>
      <c r="AA2547">
        <v>28586.616399999999</v>
      </c>
      <c r="AB2547">
        <v>185</v>
      </c>
      <c r="AC2547">
        <v>189</v>
      </c>
      <c r="AD2547">
        <v>145</v>
      </c>
      <c r="AE2547">
        <v>183</v>
      </c>
      <c r="AF2547">
        <v>185</v>
      </c>
      <c r="AG2547">
        <v>189</v>
      </c>
      <c r="AH2547">
        <v>145</v>
      </c>
      <c r="AI2547">
        <v>183</v>
      </c>
      <c r="AJ2547">
        <v>185</v>
      </c>
      <c r="AK2547">
        <v>189</v>
      </c>
      <c r="AL2547">
        <v>145</v>
      </c>
      <c r="AM2547">
        <v>183</v>
      </c>
    </row>
    <row r="2548" spans="1:39" x14ac:dyDescent="0.15">
      <c r="A2548" t="s">
        <v>39</v>
      </c>
      <c r="B2548">
        <v>5</v>
      </c>
      <c r="C2548">
        <v>2</v>
      </c>
      <c r="D2548">
        <v>2</v>
      </c>
      <c r="E2548" t="s">
        <v>28</v>
      </c>
      <c r="F2548" t="s">
        <v>206</v>
      </c>
      <c r="G2548">
        <v>116</v>
      </c>
      <c r="H2548">
        <v>387</v>
      </c>
      <c r="I2548">
        <v>1872</v>
      </c>
      <c r="J2548">
        <v>112231.46</v>
      </c>
      <c r="K2548">
        <v>94763.79</v>
      </c>
      <c r="L2548">
        <v>75607.53</v>
      </c>
      <c r="M2548">
        <v>26972.062300000001</v>
      </c>
      <c r="N2548">
        <v>116</v>
      </c>
      <c r="O2548">
        <v>168</v>
      </c>
      <c r="P2548">
        <v>839</v>
      </c>
      <c r="Q2548">
        <v>50185.29</v>
      </c>
      <c r="R2548">
        <v>41121.64</v>
      </c>
      <c r="S2548">
        <v>27393.46</v>
      </c>
      <c r="T2548">
        <v>12590.508400000001</v>
      </c>
      <c r="U2548">
        <v>116</v>
      </c>
      <c r="V2548">
        <v>219</v>
      </c>
      <c r="W2548">
        <v>1033</v>
      </c>
      <c r="X2548">
        <v>62046.17</v>
      </c>
      <c r="Y2548">
        <v>53642.15</v>
      </c>
      <c r="Z2548">
        <v>48214.07</v>
      </c>
      <c r="AA2548">
        <v>14381.553900000001</v>
      </c>
      <c r="AB2548">
        <v>113</v>
      </c>
      <c r="AC2548">
        <v>111</v>
      </c>
      <c r="AD2548">
        <v>74</v>
      </c>
      <c r="AE2548">
        <v>110</v>
      </c>
      <c r="AF2548">
        <v>113</v>
      </c>
      <c r="AG2548">
        <v>111</v>
      </c>
      <c r="AH2548">
        <v>74</v>
      </c>
      <c r="AI2548">
        <v>110</v>
      </c>
      <c r="AJ2548">
        <v>113</v>
      </c>
      <c r="AK2548">
        <v>111</v>
      </c>
      <c r="AL2548">
        <v>74</v>
      </c>
      <c r="AM2548">
        <v>110</v>
      </c>
    </row>
    <row r="2549" spans="1:39" x14ac:dyDescent="0.15">
      <c r="A2549" t="s">
        <v>39</v>
      </c>
      <c r="B2549">
        <v>5</v>
      </c>
      <c r="C2549">
        <v>2</v>
      </c>
      <c r="D2549">
        <v>2</v>
      </c>
      <c r="E2549" t="s">
        <v>30</v>
      </c>
      <c r="F2549" t="s">
        <v>206</v>
      </c>
      <c r="G2549">
        <v>23</v>
      </c>
      <c r="H2549">
        <v>79</v>
      </c>
      <c r="I2549">
        <v>328</v>
      </c>
      <c r="J2549">
        <v>20621.34</v>
      </c>
      <c r="K2549">
        <v>17174.27</v>
      </c>
      <c r="L2549">
        <v>12229.45</v>
      </c>
      <c r="M2549">
        <v>5061.6823000000004</v>
      </c>
      <c r="N2549">
        <v>23</v>
      </c>
      <c r="O2549">
        <v>30</v>
      </c>
      <c r="P2549">
        <v>165</v>
      </c>
      <c r="Q2549">
        <v>10566.62</v>
      </c>
      <c r="R2549">
        <v>8499.9500000000007</v>
      </c>
      <c r="S2549">
        <v>5003.1499999999996</v>
      </c>
      <c r="T2549">
        <v>2703.1354000000001</v>
      </c>
      <c r="U2549">
        <v>23</v>
      </c>
      <c r="V2549">
        <v>49</v>
      </c>
      <c r="W2549">
        <v>163</v>
      </c>
      <c r="X2549">
        <v>10054.719999999999</v>
      </c>
      <c r="Y2549">
        <v>8674.32</v>
      </c>
      <c r="Z2549">
        <v>7226.3</v>
      </c>
      <c r="AA2549">
        <v>2358.5468999999998</v>
      </c>
      <c r="AB2549">
        <v>21</v>
      </c>
      <c r="AC2549">
        <v>23</v>
      </c>
      <c r="AD2549">
        <v>17</v>
      </c>
      <c r="AE2549">
        <v>23</v>
      </c>
      <c r="AF2549">
        <v>21</v>
      </c>
      <c r="AG2549">
        <v>23</v>
      </c>
      <c r="AH2549">
        <v>17</v>
      </c>
      <c r="AI2549">
        <v>23</v>
      </c>
      <c r="AJ2549">
        <v>21</v>
      </c>
      <c r="AK2549">
        <v>23</v>
      </c>
      <c r="AL2549">
        <v>17</v>
      </c>
      <c r="AM2549">
        <v>23</v>
      </c>
    </row>
    <row r="2550" spans="1:39" x14ac:dyDescent="0.15">
      <c r="A2550" t="s">
        <v>39</v>
      </c>
      <c r="B2550">
        <v>5</v>
      </c>
      <c r="C2550">
        <v>2</v>
      </c>
      <c r="D2550">
        <v>2</v>
      </c>
      <c r="E2550" t="s">
        <v>29</v>
      </c>
      <c r="F2550" t="s">
        <v>206</v>
      </c>
      <c r="G2550">
        <v>112</v>
      </c>
      <c r="H2550">
        <v>421</v>
      </c>
      <c r="I2550">
        <v>2067</v>
      </c>
      <c r="J2550">
        <v>124069.62</v>
      </c>
      <c r="K2550">
        <v>98359.52</v>
      </c>
      <c r="L2550">
        <v>82020.83</v>
      </c>
      <c r="M2550">
        <v>31080.346000000001</v>
      </c>
      <c r="N2550">
        <v>112</v>
      </c>
      <c r="O2550">
        <v>162</v>
      </c>
      <c r="P2550">
        <v>891</v>
      </c>
      <c r="Q2550">
        <v>52904.33</v>
      </c>
      <c r="R2550">
        <v>40517.440000000002</v>
      </c>
      <c r="S2550">
        <v>29526.61</v>
      </c>
      <c r="T2550">
        <v>14319.102699999999</v>
      </c>
      <c r="U2550">
        <v>112</v>
      </c>
      <c r="V2550">
        <v>259</v>
      </c>
      <c r="W2550">
        <v>1176</v>
      </c>
      <c r="X2550">
        <v>71165.289999999994</v>
      </c>
      <c r="Y2550">
        <v>57842.080000000002</v>
      </c>
      <c r="Z2550">
        <v>52494.22</v>
      </c>
      <c r="AA2550">
        <v>16761.243299999998</v>
      </c>
      <c r="AB2550">
        <v>104</v>
      </c>
      <c r="AC2550">
        <v>108</v>
      </c>
      <c r="AD2550">
        <v>63</v>
      </c>
      <c r="AE2550">
        <v>108</v>
      </c>
      <c r="AF2550">
        <v>104</v>
      </c>
      <c r="AG2550">
        <v>108</v>
      </c>
      <c r="AH2550">
        <v>63</v>
      </c>
      <c r="AI2550">
        <v>108</v>
      </c>
      <c r="AJ2550">
        <v>104</v>
      </c>
      <c r="AK2550">
        <v>108</v>
      </c>
      <c r="AL2550">
        <v>63</v>
      </c>
      <c r="AM2550">
        <v>108</v>
      </c>
    </row>
    <row r="2551" spans="1:39" x14ac:dyDescent="0.15">
      <c r="A2551" t="s">
        <v>39</v>
      </c>
      <c r="B2551">
        <v>5</v>
      </c>
      <c r="C2551">
        <v>2</v>
      </c>
      <c r="D2551">
        <v>2</v>
      </c>
      <c r="E2551" t="s">
        <v>32</v>
      </c>
      <c r="F2551" t="s">
        <v>206</v>
      </c>
      <c r="G2551">
        <v>47</v>
      </c>
      <c r="H2551">
        <v>160</v>
      </c>
      <c r="I2551">
        <v>797</v>
      </c>
      <c r="J2551">
        <v>47311.3</v>
      </c>
      <c r="K2551">
        <v>36958.07</v>
      </c>
      <c r="L2551">
        <v>31203.48</v>
      </c>
      <c r="M2551">
        <v>12085.185799999999</v>
      </c>
      <c r="N2551">
        <v>47</v>
      </c>
      <c r="O2551">
        <v>69</v>
      </c>
      <c r="P2551">
        <v>362</v>
      </c>
      <c r="Q2551">
        <v>20822.72</v>
      </c>
      <c r="R2551">
        <v>16467.060000000001</v>
      </c>
      <c r="S2551">
        <v>12044.75</v>
      </c>
      <c r="T2551">
        <v>5711.5718999999999</v>
      </c>
      <c r="U2551">
        <v>47</v>
      </c>
      <c r="V2551">
        <v>91</v>
      </c>
      <c r="W2551">
        <v>435</v>
      </c>
      <c r="X2551">
        <v>26488.58</v>
      </c>
      <c r="Y2551">
        <v>20491.009999999998</v>
      </c>
      <c r="Z2551">
        <v>19158.73</v>
      </c>
      <c r="AA2551">
        <v>6373.6139000000003</v>
      </c>
      <c r="AB2551">
        <v>45</v>
      </c>
      <c r="AC2551">
        <v>47</v>
      </c>
      <c r="AD2551">
        <v>36</v>
      </c>
      <c r="AE2551">
        <v>43</v>
      </c>
      <c r="AF2551">
        <v>45</v>
      </c>
      <c r="AG2551">
        <v>47</v>
      </c>
      <c r="AH2551">
        <v>36</v>
      </c>
      <c r="AI2551">
        <v>43</v>
      </c>
      <c r="AJ2551">
        <v>45</v>
      </c>
      <c r="AK2551">
        <v>47</v>
      </c>
      <c r="AL2551">
        <v>36</v>
      </c>
      <c r="AM2551">
        <v>43</v>
      </c>
    </row>
    <row r="2552" spans="1:39" x14ac:dyDescent="0.15">
      <c r="A2552" t="s">
        <v>39</v>
      </c>
      <c r="B2552">
        <v>30</v>
      </c>
      <c r="C2552">
        <v>1</v>
      </c>
      <c r="D2552">
        <v>0</v>
      </c>
      <c r="E2552" t="s">
        <v>28</v>
      </c>
      <c r="F2552" t="s">
        <v>206</v>
      </c>
      <c r="G2552">
        <v>4202</v>
      </c>
      <c r="H2552">
        <v>6048</v>
      </c>
      <c r="I2552">
        <v>24244</v>
      </c>
      <c r="J2552">
        <v>1482247.16</v>
      </c>
      <c r="K2552">
        <v>1244429.52</v>
      </c>
      <c r="L2552">
        <v>1131852.98</v>
      </c>
      <c r="M2552">
        <v>364668.21370000002</v>
      </c>
      <c r="N2552">
        <v>1734</v>
      </c>
      <c r="O2552">
        <v>2365</v>
      </c>
      <c r="P2552">
        <v>10233</v>
      </c>
      <c r="Q2552">
        <v>633576.59</v>
      </c>
      <c r="R2552">
        <v>515132.83</v>
      </c>
      <c r="S2552">
        <v>439396.02</v>
      </c>
      <c r="T2552">
        <v>162698.35060000001</v>
      </c>
      <c r="U2552">
        <v>2468</v>
      </c>
      <c r="V2552">
        <v>3683</v>
      </c>
      <c r="W2552">
        <v>14011</v>
      </c>
      <c r="X2552">
        <v>848670.57</v>
      </c>
      <c r="Y2552">
        <v>729296.69</v>
      </c>
      <c r="Z2552">
        <v>692456.95999999996</v>
      </c>
      <c r="AA2552">
        <v>201969.86309999999</v>
      </c>
      <c r="AB2552">
        <v>4102</v>
      </c>
      <c r="AC2552">
        <v>3316</v>
      </c>
      <c r="AD2552">
        <v>2837</v>
      </c>
      <c r="AE2552">
        <v>2449</v>
      </c>
      <c r="AF2552">
        <v>1713</v>
      </c>
      <c r="AG2552">
        <v>1605</v>
      </c>
      <c r="AH2552">
        <v>1431</v>
      </c>
      <c r="AI2552">
        <v>1131</v>
      </c>
      <c r="AJ2552">
        <v>2389</v>
      </c>
      <c r="AK2552">
        <v>1711</v>
      </c>
      <c r="AL2552">
        <v>1406</v>
      </c>
      <c r="AM2552">
        <v>1318</v>
      </c>
    </row>
    <row r="2553" spans="1:39" x14ac:dyDescent="0.15">
      <c r="A2553" t="s">
        <v>39</v>
      </c>
      <c r="B2553">
        <v>30</v>
      </c>
      <c r="C2553">
        <v>1</v>
      </c>
      <c r="D2553">
        <v>0</v>
      </c>
      <c r="E2553" t="s">
        <v>30</v>
      </c>
      <c r="F2553" t="s">
        <v>206</v>
      </c>
      <c r="G2553">
        <v>8</v>
      </c>
      <c r="H2553">
        <v>10</v>
      </c>
      <c r="I2553">
        <v>46</v>
      </c>
      <c r="J2553">
        <v>2603.9</v>
      </c>
      <c r="K2553">
        <v>2314.2600000000002</v>
      </c>
      <c r="L2553">
        <v>2265.2600000000002</v>
      </c>
      <c r="M2553">
        <v>614.52700000000004</v>
      </c>
      <c r="N2553">
        <v>3</v>
      </c>
      <c r="O2553">
        <v>3</v>
      </c>
      <c r="P2553">
        <v>14</v>
      </c>
      <c r="Q2553">
        <v>916</v>
      </c>
      <c r="R2553">
        <v>821.5</v>
      </c>
      <c r="S2553">
        <v>821.5</v>
      </c>
      <c r="T2553">
        <v>209.52699999999999</v>
      </c>
      <c r="U2553">
        <v>5</v>
      </c>
      <c r="V2553">
        <v>7</v>
      </c>
      <c r="W2553">
        <v>32</v>
      </c>
      <c r="X2553">
        <v>1687.9</v>
      </c>
      <c r="Y2553">
        <v>1492.76</v>
      </c>
      <c r="Z2553">
        <v>1443.76</v>
      </c>
      <c r="AA2553">
        <v>405</v>
      </c>
      <c r="AB2553">
        <v>8</v>
      </c>
      <c r="AC2553">
        <v>7</v>
      </c>
      <c r="AD2553">
        <v>5</v>
      </c>
      <c r="AE2553">
        <v>8</v>
      </c>
      <c r="AF2553">
        <v>3</v>
      </c>
      <c r="AG2553">
        <v>3</v>
      </c>
      <c r="AH2553">
        <v>3</v>
      </c>
      <c r="AI2553">
        <v>3</v>
      </c>
      <c r="AJ2553">
        <v>5</v>
      </c>
      <c r="AK2553">
        <v>4</v>
      </c>
      <c r="AL2553">
        <v>2</v>
      </c>
      <c r="AM2553">
        <v>5</v>
      </c>
    </row>
    <row r="2554" spans="1:39" x14ac:dyDescent="0.15">
      <c r="A2554" t="s">
        <v>39</v>
      </c>
      <c r="B2554">
        <v>30</v>
      </c>
      <c r="C2554">
        <v>1</v>
      </c>
      <c r="D2554">
        <v>0</v>
      </c>
      <c r="E2554" t="s">
        <v>29</v>
      </c>
      <c r="F2554" t="s">
        <v>206</v>
      </c>
      <c r="G2554">
        <v>49</v>
      </c>
      <c r="H2554">
        <v>73</v>
      </c>
      <c r="I2554">
        <v>325</v>
      </c>
      <c r="J2554">
        <v>19835.38</v>
      </c>
      <c r="K2554">
        <v>14787.36</v>
      </c>
      <c r="L2554">
        <v>13062.57</v>
      </c>
      <c r="M2554">
        <v>5021.4436999999998</v>
      </c>
      <c r="N2554">
        <v>27</v>
      </c>
      <c r="O2554">
        <v>43</v>
      </c>
      <c r="P2554">
        <v>170</v>
      </c>
      <c r="Q2554">
        <v>10829.59</v>
      </c>
      <c r="R2554">
        <v>7782.08</v>
      </c>
      <c r="S2554">
        <v>7110.28</v>
      </c>
      <c r="T2554">
        <v>2867.3481999999999</v>
      </c>
      <c r="U2554">
        <v>22</v>
      </c>
      <c r="V2554">
        <v>30</v>
      </c>
      <c r="W2554">
        <v>155</v>
      </c>
      <c r="X2554">
        <v>9005.7900000000009</v>
      </c>
      <c r="Y2554">
        <v>7005.28</v>
      </c>
      <c r="Z2554">
        <v>5952.29</v>
      </c>
      <c r="AA2554">
        <v>2154.0954999999999</v>
      </c>
      <c r="AB2554">
        <v>49</v>
      </c>
      <c r="AC2554">
        <v>39</v>
      </c>
      <c r="AD2554">
        <v>34</v>
      </c>
      <c r="AE2554">
        <v>30</v>
      </c>
      <c r="AF2554">
        <v>27</v>
      </c>
      <c r="AG2554">
        <v>26</v>
      </c>
      <c r="AH2554">
        <v>24</v>
      </c>
      <c r="AI2554">
        <v>20</v>
      </c>
      <c r="AJ2554">
        <v>22</v>
      </c>
      <c r="AK2554">
        <v>13</v>
      </c>
      <c r="AL2554">
        <v>10</v>
      </c>
      <c r="AM2554">
        <v>10</v>
      </c>
    </row>
    <row r="2555" spans="1:39" x14ac:dyDescent="0.15">
      <c r="A2555" t="s">
        <v>39</v>
      </c>
      <c r="B2555">
        <v>30</v>
      </c>
      <c r="C2555">
        <v>1</v>
      </c>
      <c r="D2555">
        <v>0</v>
      </c>
      <c r="E2555" t="s">
        <v>32</v>
      </c>
      <c r="F2555" t="s">
        <v>206</v>
      </c>
      <c r="G2555">
        <v>1186</v>
      </c>
      <c r="H2555">
        <v>1940</v>
      </c>
      <c r="I2555">
        <v>8158</v>
      </c>
      <c r="J2555">
        <v>489890.97</v>
      </c>
      <c r="K2555">
        <v>371026.39</v>
      </c>
      <c r="L2555">
        <v>353579.77</v>
      </c>
      <c r="M2555">
        <v>118158.2309</v>
      </c>
      <c r="N2555">
        <v>152</v>
      </c>
      <c r="O2555">
        <v>227</v>
      </c>
      <c r="P2555">
        <v>1012</v>
      </c>
      <c r="Q2555">
        <v>63703.92</v>
      </c>
      <c r="R2555">
        <v>45668.52</v>
      </c>
      <c r="S2555">
        <v>40111.64</v>
      </c>
      <c r="T2555">
        <v>16275.2958</v>
      </c>
      <c r="U2555">
        <v>1034</v>
      </c>
      <c r="V2555">
        <v>1713</v>
      </c>
      <c r="W2555">
        <v>7146</v>
      </c>
      <c r="X2555">
        <v>426187.05</v>
      </c>
      <c r="Y2555">
        <v>325357.87</v>
      </c>
      <c r="Z2555">
        <v>313468.13</v>
      </c>
      <c r="AA2555">
        <v>101882.9351</v>
      </c>
      <c r="AB2555">
        <v>1182</v>
      </c>
      <c r="AC2555">
        <v>897</v>
      </c>
      <c r="AD2555">
        <v>792</v>
      </c>
      <c r="AE2555">
        <v>822</v>
      </c>
      <c r="AF2555">
        <v>152</v>
      </c>
      <c r="AG2555">
        <v>121</v>
      </c>
      <c r="AH2555">
        <v>115</v>
      </c>
      <c r="AI2555">
        <v>129</v>
      </c>
      <c r="AJ2555">
        <v>1030</v>
      </c>
      <c r="AK2555">
        <v>776</v>
      </c>
      <c r="AL2555">
        <v>677</v>
      </c>
      <c r="AM2555">
        <v>693</v>
      </c>
    </row>
    <row r="2556" spans="1:39" x14ac:dyDescent="0.15">
      <c r="A2556" t="s">
        <v>39</v>
      </c>
      <c r="B2556">
        <v>30</v>
      </c>
      <c r="C2556">
        <v>1</v>
      </c>
      <c r="D2556">
        <v>1</v>
      </c>
      <c r="E2556" t="s">
        <v>28</v>
      </c>
      <c r="F2556" t="s">
        <v>206</v>
      </c>
      <c r="G2556">
        <v>19817</v>
      </c>
      <c r="H2556">
        <v>33161</v>
      </c>
      <c r="I2556">
        <v>118710</v>
      </c>
      <c r="J2556">
        <v>6960864.6900000004</v>
      </c>
      <c r="K2556">
        <v>5955699.2999999998</v>
      </c>
      <c r="L2556">
        <v>5428623.7400000002</v>
      </c>
      <c r="M2556">
        <v>1756075.9123</v>
      </c>
      <c r="N2556">
        <v>9756</v>
      </c>
      <c r="O2556">
        <v>14597</v>
      </c>
      <c r="P2556">
        <v>59077</v>
      </c>
      <c r="Q2556">
        <v>3477637.78</v>
      </c>
      <c r="R2556">
        <v>2946463.44</v>
      </c>
      <c r="S2556">
        <v>2607086.69</v>
      </c>
      <c r="T2556">
        <v>925995.8567</v>
      </c>
      <c r="U2556">
        <v>10061</v>
      </c>
      <c r="V2556">
        <v>18564</v>
      </c>
      <c r="W2556">
        <v>59633</v>
      </c>
      <c r="X2556">
        <v>3483226.91</v>
      </c>
      <c r="Y2556">
        <v>3009235.86</v>
      </c>
      <c r="Z2556">
        <v>2821537.05</v>
      </c>
      <c r="AA2556">
        <v>830080.05559999996</v>
      </c>
      <c r="AB2556">
        <v>18776</v>
      </c>
      <c r="AC2556">
        <v>18611</v>
      </c>
      <c r="AD2556">
        <v>11958</v>
      </c>
      <c r="AE2556">
        <v>17382</v>
      </c>
      <c r="AF2556">
        <v>9466</v>
      </c>
      <c r="AG2556">
        <v>9407</v>
      </c>
      <c r="AH2556">
        <v>6400</v>
      </c>
      <c r="AI2556">
        <v>8861</v>
      </c>
      <c r="AJ2556">
        <v>9310</v>
      </c>
      <c r="AK2556">
        <v>9204</v>
      </c>
      <c r="AL2556">
        <v>5558</v>
      </c>
      <c r="AM2556">
        <v>8521</v>
      </c>
    </row>
    <row r="2557" spans="1:39" x14ac:dyDescent="0.15">
      <c r="A2557" t="s">
        <v>39</v>
      </c>
      <c r="B2557">
        <v>30</v>
      </c>
      <c r="C2557">
        <v>1</v>
      </c>
      <c r="D2557">
        <v>1</v>
      </c>
      <c r="E2557" t="s">
        <v>30</v>
      </c>
      <c r="F2557" t="s">
        <v>206</v>
      </c>
      <c r="G2557">
        <v>2078</v>
      </c>
      <c r="H2557">
        <v>3524</v>
      </c>
      <c r="I2557">
        <v>12244</v>
      </c>
      <c r="J2557">
        <v>731655.96</v>
      </c>
      <c r="K2557">
        <v>630180.03</v>
      </c>
      <c r="L2557">
        <v>564800.71</v>
      </c>
      <c r="M2557">
        <v>181404.91750000001</v>
      </c>
      <c r="N2557">
        <v>967</v>
      </c>
      <c r="O2557">
        <v>1473</v>
      </c>
      <c r="P2557">
        <v>5737</v>
      </c>
      <c r="Q2557">
        <v>346757.42</v>
      </c>
      <c r="R2557">
        <v>294138.03999999998</v>
      </c>
      <c r="S2557">
        <v>252927.82</v>
      </c>
      <c r="T2557">
        <v>89973.163700000005</v>
      </c>
      <c r="U2557">
        <v>1111</v>
      </c>
      <c r="V2557">
        <v>2051</v>
      </c>
      <c r="W2557">
        <v>6507</v>
      </c>
      <c r="X2557">
        <v>384898.54</v>
      </c>
      <c r="Y2557">
        <v>336041.99</v>
      </c>
      <c r="Z2557">
        <v>311872.89</v>
      </c>
      <c r="AA2557">
        <v>91431.753800000006</v>
      </c>
      <c r="AB2557">
        <v>1945</v>
      </c>
      <c r="AC2557">
        <v>2000</v>
      </c>
      <c r="AD2557">
        <v>1103</v>
      </c>
      <c r="AE2557">
        <v>1969</v>
      </c>
      <c r="AF2557">
        <v>906</v>
      </c>
      <c r="AG2557">
        <v>935</v>
      </c>
      <c r="AH2557">
        <v>565</v>
      </c>
      <c r="AI2557">
        <v>930</v>
      </c>
      <c r="AJ2557">
        <v>1039</v>
      </c>
      <c r="AK2557">
        <v>1065</v>
      </c>
      <c r="AL2557">
        <v>538</v>
      </c>
      <c r="AM2557">
        <v>1039</v>
      </c>
    </row>
    <row r="2558" spans="1:39" x14ac:dyDescent="0.15">
      <c r="A2558" t="s">
        <v>39</v>
      </c>
      <c r="B2558">
        <v>30</v>
      </c>
      <c r="C2558">
        <v>1</v>
      </c>
      <c r="D2558">
        <v>1</v>
      </c>
      <c r="E2558" t="s">
        <v>29</v>
      </c>
      <c r="F2558" t="s">
        <v>206</v>
      </c>
      <c r="G2558">
        <v>32460</v>
      </c>
      <c r="H2558">
        <v>61566</v>
      </c>
      <c r="I2558">
        <v>215558</v>
      </c>
      <c r="J2558">
        <v>12501243.289999999</v>
      </c>
      <c r="K2558">
        <v>9922626.1099999994</v>
      </c>
      <c r="L2558">
        <v>9029456.6899999995</v>
      </c>
      <c r="M2558">
        <v>3113243.0564999999</v>
      </c>
      <c r="N2558">
        <v>10233</v>
      </c>
      <c r="O2558">
        <v>16494</v>
      </c>
      <c r="P2558">
        <v>67759</v>
      </c>
      <c r="Q2558">
        <v>3944078.74</v>
      </c>
      <c r="R2558">
        <v>3114242.28</v>
      </c>
      <c r="S2558">
        <v>2746146.37</v>
      </c>
      <c r="T2558">
        <v>1058487.1523</v>
      </c>
      <c r="U2558">
        <v>22227</v>
      </c>
      <c r="V2558">
        <v>45072</v>
      </c>
      <c r="W2558">
        <v>147799</v>
      </c>
      <c r="X2558">
        <v>8557164.5500000007</v>
      </c>
      <c r="Y2558">
        <v>6808383.8300000001</v>
      </c>
      <c r="Z2558">
        <v>6283310.3200000003</v>
      </c>
      <c r="AA2558">
        <v>2054755.9042</v>
      </c>
      <c r="AB2558">
        <v>31230</v>
      </c>
      <c r="AC2558">
        <v>31609</v>
      </c>
      <c r="AD2558">
        <v>21043</v>
      </c>
      <c r="AE2558">
        <v>31111</v>
      </c>
      <c r="AF2558">
        <v>9877</v>
      </c>
      <c r="AG2558">
        <v>9926</v>
      </c>
      <c r="AH2558">
        <v>7169</v>
      </c>
      <c r="AI2558">
        <v>9838</v>
      </c>
      <c r="AJ2558">
        <v>21353</v>
      </c>
      <c r="AK2558">
        <v>21683</v>
      </c>
      <c r="AL2558">
        <v>13874</v>
      </c>
      <c r="AM2558">
        <v>21273</v>
      </c>
    </row>
    <row r="2559" spans="1:39" x14ac:dyDescent="0.15">
      <c r="A2559" t="s">
        <v>39</v>
      </c>
      <c r="B2559">
        <v>30</v>
      </c>
      <c r="C2559">
        <v>1</v>
      </c>
      <c r="D2559">
        <v>1</v>
      </c>
      <c r="E2559" t="s">
        <v>31</v>
      </c>
      <c r="F2559" t="s">
        <v>206</v>
      </c>
      <c r="G2559">
        <v>10</v>
      </c>
      <c r="H2559">
        <v>27</v>
      </c>
      <c r="I2559">
        <v>65</v>
      </c>
      <c r="J2559">
        <v>4006.82</v>
      </c>
      <c r="K2559">
        <v>3523.38</v>
      </c>
      <c r="L2559">
        <v>3219.92</v>
      </c>
      <c r="M2559">
        <v>1019.617</v>
      </c>
      <c r="N2559">
        <v>4</v>
      </c>
      <c r="O2559">
        <v>10</v>
      </c>
      <c r="P2559">
        <v>22</v>
      </c>
      <c r="Q2559">
        <v>1543.95</v>
      </c>
      <c r="R2559">
        <v>1344.79</v>
      </c>
      <c r="S2559">
        <v>1196.79</v>
      </c>
      <c r="T2559">
        <v>404.02080000000001</v>
      </c>
      <c r="U2559">
        <v>6</v>
      </c>
      <c r="V2559">
        <v>17</v>
      </c>
      <c r="W2559">
        <v>43</v>
      </c>
      <c r="X2559">
        <v>2462.87</v>
      </c>
      <c r="Y2559">
        <v>2178.59</v>
      </c>
      <c r="Z2559">
        <v>2023.13</v>
      </c>
      <c r="AA2559">
        <v>615.59619999999995</v>
      </c>
      <c r="AB2559">
        <v>9</v>
      </c>
      <c r="AC2559">
        <v>9</v>
      </c>
      <c r="AD2559">
        <v>5</v>
      </c>
      <c r="AE2559">
        <v>10</v>
      </c>
      <c r="AF2559">
        <v>4</v>
      </c>
      <c r="AG2559">
        <v>3</v>
      </c>
      <c r="AH2559">
        <v>1</v>
      </c>
      <c r="AI2559">
        <v>4</v>
      </c>
      <c r="AJ2559">
        <v>5</v>
      </c>
      <c r="AK2559">
        <v>6</v>
      </c>
      <c r="AL2559">
        <v>4</v>
      </c>
      <c r="AM2559">
        <v>6</v>
      </c>
    </row>
    <row r="2560" spans="1:39" x14ac:dyDescent="0.15">
      <c r="A2560" t="s">
        <v>39</v>
      </c>
      <c r="B2560">
        <v>30</v>
      </c>
      <c r="C2560">
        <v>1</v>
      </c>
      <c r="D2560">
        <v>1</v>
      </c>
      <c r="E2560" t="s">
        <v>32</v>
      </c>
      <c r="F2560" t="s">
        <v>206</v>
      </c>
      <c r="G2560">
        <v>1691</v>
      </c>
      <c r="H2560">
        <v>3104</v>
      </c>
      <c r="I2560">
        <v>11734</v>
      </c>
      <c r="J2560">
        <v>690511.25</v>
      </c>
      <c r="K2560">
        <v>533223.11</v>
      </c>
      <c r="L2560">
        <v>499358.75</v>
      </c>
      <c r="M2560">
        <v>167394.3751</v>
      </c>
      <c r="N2560">
        <v>249</v>
      </c>
      <c r="O2560">
        <v>415</v>
      </c>
      <c r="P2560">
        <v>1677</v>
      </c>
      <c r="Q2560">
        <v>101436.52</v>
      </c>
      <c r="R2560">
        <v>77788.600000000006</v>
      </c>
      <c r="S2560">
        <v>67468.539999999994</v>
      </c>
      <c r="T2560">
        <v>26441.805700000001</v>
      </c>
      <c r="U2560">
        <v>1442</v>
      </c>
      <c r="V2560">
        <v>2689</v>
      </c>
      <c r="W2560">
        <v>10057</v>
      </c>
      <c r="X2560">
        <v>589074.73</v>
      </c>
      <c r="Y2560">
        <v>455434.51</v>
      </c>
      <c r="Z2560">
        <v>431890.21</v>
      </c>
      <c r="AA2560">
        <v>140952.56940000001</v>
      </c>
      <c r="AB2560">
        <v>1650</v>
      </c>
      <c r="AC2560">
        <v>1578</v>
      </c>
      <c r="AD2560">
        <v>1013</v>
      </c>
      <c r="AE2560">
        <v>1537</v>
      </c>
      <c r="AF2560">
        <v>241</v>
      </c>
      <c r="AG2560">
        <v>224</v>
      </c>
      <c r="AH2560">
        <v>150</v>
      </c>
      <c r="AI2560">
        <v>236</v>
      </c>
      <c r="AJ2560">
        <v>1409</v>
      </c>
      <c r="AK2560">
        <v>1354</v>
      </c>
      <c r="AL2560">
        <v>863</v>
      </c>
      <c r="AM2560">
        <v>1301</v>
      </c>
    </row>
    <row r="2561" spans="1:39" x14ac:dyDescent="0.15">
      <c r="A2561" t="s">
        <v>39</v>
      </c>
      <c r="B2561">
        <v>30</v>
      </c>
      <c r="C2561">
        <v>1</v>
      </c>
      <c r="D2561">
        <v>2</v>
      </c>
      <c r="E2561" t="s">
        <v>28</v>
      </c>
      <c r="F2561" t="s">
        <v>206</v>
      </c>
      <c r="G2561">
        <v>5289</v>
      </c>
      <c r="H2561">
        <v>7432</v>
      </c>
      <c r="I2561">
        <v>30310</v>
      </c>
      <c r="J2561">
        <v>1833507.94</v>
      </c>
      <c r="K2561">
        <v>1567248.67</v>
      </c>
      <c r="L2561">
        <v>1436291.16</v>
      </c>
      <c r="M2561">
        <v>451035.83399999997</v>
      </c>
      <c r="N2561">
        <v>2085</v>
      </c>
      <c r="O2561">
        <v>2664</v>
      </c>
      <c r="P2561">
        <v>12144</v>
      </c>
      <c r="Q2561">
        <v>744307.59</v>
      </c>
      <c r="R2561">
        <v>620478.34</v>
      </c>
      <c r="S2561">
        <v>530717.1</v>
      </c>
      <c r="T2561">
        <v>193303.68900000001</v>
      </c>
      <c r="U2561">
        <v>3204</v>
      </c>
      <c r="V2561">
        <v>4768</v>
      </c>
      <c r="W2561">
        <v>18166</v>
      </c>
      <c r="X2561">
        <v>1089200.3500000001</v>
      </c>
      <c r="Y2561">
        <v>946770.33</v>
      </c>
      <c r="Z2561">
        <v>905574.06</v>
      </c>
      <c r="AA2561">
        <v>257732.14499999999</v>
      </c>
      <c r="AB2561">
        <v>5079</v>
      </c>
      <c r="AC2561">
        <v>4649</v>
      </c>
      <c r="AD2561">
        <v>2289</v>
      </c>
      <c r="AE2561">
        <v>4495</v>
      </c>
      <c r="AF2561">
        <v>1995</v>
      </c>
      <c r="AG2561">
        <v>1958</v>
      </c>
      <c r="AH2561">
        <v>1065</v>
      </c>
      <c r="AI2561">
        <v>1880</v>
      </c>
      <c r="AJ2561">
        <v>3084</v>
      </c>
      <c r="AK2561">
        <v>2691</v>
      </c>
      <c r="AL2561">
        <v>1224</v>
      </c>
      <c r="AM2561">
        <v>2615</v>
      </c>
    </row>
    <row r="2562" spans="1:39" x14ac:dyDescent="0.15">
      <c r="A2562" t="s">
        <v>39</v>
      </c>
      <c r="B2562">
        <v>30</v>
      </c>
      <c r="C2562">
        <v>1</v>
      </c>
      <c r="D2562">
        <v>2</v>
      </c>
      <c r="E2562" t="s">
        <v>30</v>
      </c>
      <c r="F2562" t="s">
        <v>206</v>
      </c>
      <c r="G2562">
        <v>635</v>
      </c>
      <c r="H2562">
        <v>927</v>
      </c>
      <c r="I2562">
        <v>3566</v>
      </c>
      <c r="J2562">
        <v>218050.13</v>
      </c>
      <c r="K2562">
        <v>187558.97</v>
      </c>
      <c r="L2562">
        <v>170443.81</v>
      </c>
      <c r="M2562">
        <v>53282.483699999997</v>
      </c>
      <c r="N2562">
        <v>234</v>
      </c>
      <c r="O2562">
        <v>306</v>
      </c>
      <c r="P2562">
        <v>1286</v>
      </c>
      <c r="Q2562">
        <v>81497.990000000005</v>
      </c>
      <c r="R2562">
        <v>68935.820000000007</v>
      </c>
      <c r="S2562">
        <v>56919.94</v>
      </c>
      <c r="T2562">
        <v>20768.885699999999</v>
      </c>
      <c r="U2562">
        <v>401</v>
      </c>
      <c r="V2562">
        <v>621</v>
      </c>
      <c r="W2562">
        <v>2280</v>
      </c>
      <c r="X2562">
        <v>136552.14000000001</v>
      </c>
      <c r="Y2562">
        <v>118623.15</v>
      </c>
      <c r="Z2562">
        <v>113523.87</v>
      </c>
      <c r="AA2562">
        <v>32513.598000000002</v>
      </c>
      <c r="AB2562">
        <v>599</v>
      </c>
      <c r="AC2562">
        <v>563</v>
      </c>
      <c r="AD2562">
        <v>247</v>
      </c>
      <c r="AE2562">
        <v>619</v>
      </c>
      <c r="AF2562">
        <v>219</v>
      </c>
      <c r="AG2562">
        <v>218</v>
      </c>
      <c r="AH2562">
        <v>116</v>
      </c>
      <c r="AI2562">
        <v>228</v>
      </c>
      <c r="AJ2562">
        <v>380</v>
      </c>
      <c r="AK2562">
        <v>345</v>
      </c>
      <c r="AL2562">
        <v>131</v>
      </c>
      <c r="AM2562">
        <v>391</v>
      </c>
    </row>
    <row r="2563" spans="1:39" x14ac:dyDescent="0.15">
      <c r="A2563" t="s">
        <v>39</v>
      </c>
      <c r="B2563">
        <v>30</v>
      </c>
      <c r="C2563">
        <v>1</v>
      </c>
      <c r="D2563">
        <v>2</v>
      </c>
      <c r="E2563" t="s">
        <v>29</v>
      </c>
      <c r="F2563" t="s">
        <v>206</v>
      </c>
      <c r="G2563">
        <v>3017</v>
      </c>
      <c r="H2563">
        <v>4567</v>
      </c>
      <c r="I2563">
        <v>19126</v>
      </c>
      <c r="J2563">
        <v>1146156.3999999999</v>
      </c>
      <c r="K2563">
        <v>907422.23</v>
      </c>
      <c r="L2563">
        <v>845339.04</v>
      </c>
      <c r="M2563">
        <v>279142.3665</v>
      </c>
      <c r="N2563">
        <v>841</v>
      </c>
      <c r="O2563">
        <v>1121</v>
      </c>
      <c r="P2563">
        <v>5356</v>
      </c>
      <c r="Q2563">
        <v>328001.7</v>
      </c>
      <c r="R2563">
        <v>256846.43</v>
      </c>
      <c r="S2563">
        <v>224521.06</v>
      </c>
      <c r="T2563">
        <v>84908.272899999996</v>
      </c>
      <c r="U2563">
        <v>2176</v>
      </c>
      <c r="V2563">
        <v>3446</v>
      </c>
      <c r="W2563">
        <v>13770</v>
      </c>
      <c r="X2563">
        <v>818154.7</v>
      </c>
      <c r="Y2563">
        <v>650575.80000000005</v>
      </c>
      <c r="Z2563">
        <v>620817.98</v>
      </c>
      <c r="AA2563">
        <v>194234.09359999999</v>
      </c>
      <c r="AB2563">
        <v>2898</v>
      </c>
      <c r="AC2563">
        <v>2780</v>
      </c>
      <c r="AD2563">
        <v>1296</v>
      </c>
      <c r="AE2563">
        <v>2922</v>
      </c>
      <c r="AF2563">
        <v>810</v>
      </c>
      <c r="AG2563">
        <v>778</v>
      </c>
      <c r="AH2563">
        <v>416</v>
      </c>
      <c r="AI2563">
        <v>812</v>
      </c>
      <c r="AJ2563">
        <v>2088</v>
      </c>
      <c r="AK2563">
        <v>2002</v>
      </c>
      <c r="AL2563">
        <v>880</v>
      </c>
      <c r="AM2563">
        <v>2110</v>
      </c>
    </row>
    <row r="2564" spans="1:39" x14ac:dyDescent="0.15">
      <c r="A2564" t="s">
        <v>39</v>
      </c>
      <c r="B2564">
        <v>30</v>
      </c>
      <c r="C2564">
        <v>1</v>
      </c>
      <c r="D2564">
        <v>2</v>
      </c>
      <c r="E2564" t="s">
        <v>32</v>
      </c>
      <c r="F2564" t="s">
        <v>206</v>
      </c>
      <c r="G2564">
        <v>834</v>
      </c>
      <c r="H2564">
        <v>1405</v>
      </c>
      <c r="I2564">
        <v>5842</v>
      </c>
      <c r="J2564">
        <v>349301.39</v>
      </c>
      <c r="K2564">
        <v>264140.68</v>
      </c>
      <c r="L2564">
        <v>248523.89</v>
      </c>
      <c r="M2564">
        <v>83443.021500000003</v>
      </c>
      <c r="N2564">
        <v>107</v>
      </c>
      <c r="O2564">
        <v>152</v>
      </c>
      <c r="P2564">
        <v>736</v>
      </c>
      <c r="Q2564">
        <v>45535.71</v>
      </c>
      <c r="R2564">
        <v>33733.980000000003</v>
      </c>
      <c r="S2564">
        <v>28465.73</v>
      </c>
      <c r="T2564">
        <v>11248.0064</v>
      </c>
      <c r="U2564">
        <v>727</v>
      </c>
      <c r="V2564">
        <v>1253</v>
      </c>
      <c r="W2564">
        <v>5106</v>
      </c>
      <c r="X2564">
        <v>303765.68</v>
      </c>
      <c r="Y2564">
        <v>230406.7</v>
      </c>
      <c r="Z2564">
        <v>220058.16</v>
      </c>
      <c r="AA2564">
        <v>72195.015100000004</v>
      </c>
      <c r="AB2564">
        <v>811</v>
      </c>
      <c r="AC2564">
        <v>705</v>
      </c>
      <c r="AD2564">
        <v>378</v>
      </c>
      <c r="AE2564">
        <v>729</v>
      </c>
      <c r="AF2564">
        <v>106</v>
      </c>
      <c r="AG2564">
        <v>83</v>
      </c>
      <c r="AH2564">
        <v>42</v>
      </c>
      <c r="AI2564">
        <v>101</v>
      </c>
      <c r="AJ2564">
        <v>705</v>
      </c>
      <c r="AK2564">
        <v>622</v>
      </c>
      <c r="AL2564">
        <v>336</v>
      </c>
      <c r="AM2564">
        <v>628</v>
      </c>
    </row>
    <row r="2565" spans="1:39" x14ac:dyDescent="0.15">
      <c r="A2565" t="s">
        <v>39</v>
      </c>
      <c r="B2565">
        <v>30</v>
      </c>
      <c r="C2565">
        <v>2</v>
      </c>
      <c r="D2565">
        <v>0</v>
      </c>
      <c r="E2565" t="s">
        <v>28</v>
      </c>
      <c r="F2565" t="s">
        <v>206</v>
      </c>
      <c r="G2565">
        <v>314</v>
      </c>
      <c r="H2565">
        <v>767</v>
      </c>
      <c r="I2565">
        <v>2141</v>
      </c>
      <c r="J2565">
        <v>125217.98</v>
      </c>
      <c r="K2565">
        <v>100273.47</v>
      </c>
      <c r="L2565">
        <v>82563.539999999994</v>
      </c>
      <c r="M2565">
        <v>32720.6214</v>
      </c>
      <c r="N2565">
        <v>314</v>
      </c>
      <c r="O2565">
        <v>348</v>
      </c>
      <c r="P2565">
        <v>1101</v>
      </c>
      <c r="Q2565">
        <v>63325.31</v>
      </c>
      <c r="R2565">
        <v>48478.22</v>
      </c>
      <c r="S2565">
        <v>33010.269999999997</v>
      </c>
      <c r="T2565">
        <v>17372.502499999999</v>
      </c>
      <c r="U2565">
        <v>314</v>
      </c>
      <c r="V2565">
        <v>419</v>
      </c>
      <c r="W2565">
        <v>1040</v>
      </c>
      <c r="X2565">
        <v>61892.67</v>
      </c>
      <c r="Y2565">
        <v>51795.25</v>
      </c>
      <c r="Z2565">
        <v>49553.27</v>
      </c>
      <c r="AA2565">
        <v>15348.118899999999</v>
      </c>
      <c r="AB2565">
        <v>312</v>
      </c>
      <c r="AC2565">
        <v>309</v>
      </c>
      <c r="AD2565">
        <v>276</v>
      </c>
      <c r="AE2565">
        <v>255</v>
      </c>
      <c r="AF2565">
        <v>312</v>
      </c>
      <c r="AG2565">
        <v>309</v>
      </c>
      <c r="AH2565">
        <v>276</v>
      </c>
      <c r="AI2565">
        <v>255</v>
      </c>
      <c r="AJ2565">
        <v>312</v>
      </c>
      <c r="AK2565">
        <v>309</v>
      </c>
      <c r="AL2565">
        <v>276</v>
      </c>
      <c r="AM2565">
        <v>255</v>
      </c>
    </row>
    <row r="2566" spans="1:39" x14ac:dyDescent="0.15">
      <c r="A2566" t="s">
        <v>39</v>
      </c>
      <c r="B2566">
        <v>30</v>
      </c>
      <c r="C2566">
        <v>2</v>
      </c>
      <c r="D2566">
        <v>0</v>
      </c>
      <c r="E2566" t="s">
        <v>30</v>
      </c>
      <c r="F2566" t="s">
        <v>206</v>
      </c>
      <c r="G2566">
        <v>1</v>
      </c>
      <c r="H2566">
        <v>5</v>
      </c>
      <c r="I2566">
        <v>8</v>
      </c>
      <c r="J2566">
        <v>367</v>
      </c>
      <c r="K2566">
        <v>310.89999999999998</v>
      </c>
      <c r="L2566">
        <v>288.10000000000002</v>
      </c>
      <c r="M2566">
        <v>73.981499999999997</v>
      </c>
      <c r="N2566">
        <v>1</v>
      </c>
      <c r="O2566">
        <v>2</v>
      </c>
      <c r="P2566">
        <v>2</v>
      </c>
      <c r="Q2566">
        <v>138</v>
      </c>
      <c r="R2566">
        <v>98</v>
      </c>
      <c r="S2566">
        <v>98</v>
      </c>
      <c r="T2566">
        <v>25.141500000000001</v>
      </c>
      <c r="U2566">
        <v>1</v>
      </c>
      <c r="V2566">
        <v>3</v>
      </c>
      <c r="W2566">
        <v>6</v>
      </c>
      <c r="X2566">
        <v>229</v>
      </c>
      <c r="Y2566">
        <v>212.9</v>
      </c>
      <c r="Z2566">
        <v>190.1</v>
      </c>
      <c r="AA2566">
        <v>48.84</v>
      </c>
      <c r="AB2566">
        <v>1</v>
      </c>
      <c r="AC2566">
        <v>1</v>
      </c>
      <c r="AD2566">
        <v>1</v>
      </c>
      <c r="AE2566">
        <v>1</v>
      </c>
      <c r="AF2566">
        <v>1</v>
      </c>
      <c r="AG2566">
        <v>1</v>
      </c>
      <c r="AH2566">
        <v>1</v>
      </c>
      <c r="AI2566">
        <v>1</v>
      </c>
      <c r="AJ2566">
        <v>1</v>
      </c>
      <c r="AK2566">
        <v>1</v>
      </c>
      <c r="AL2566">
        <v>1</v>
      </c>
      <c r="AM2566">
        <v>1</v>
      </c>
    </row>
    <row r="2567" spans="1:39" x14ac:dyDescent="0.15">
      <c r="A2567" t="s">
        <v>39</v>
      </c>
      <c r="B2567">
        <v>30</v>
      </c>
      <c r="C2567">
        <v>2</v>
      </c>
      <c r="D2567">
        <v>0</v>
      </c>
      <c r="E2567" t="s">
        <v>29</v>
      </c>
      <c r="F2567" t="s">
        <v>206</v>
      </c>
      <c r="G2567">
        <v>6</v>
      </c>
      <c r="H2567">
        <v>20</v>
      </c>
      <c r="I2567">
        <v>53</v>
      </c>
      <c r="J2567">
        <v>3224.9</v>
      </c>
      <c r="K2567">
        <v>2181.63</v>
      </c>
      <c r="L2567">
        <v>1805.23</v>
      </c>
      <c r="M2567">
        <v>814.38789999999995</v>
      </c>
      <c r="N2567">
        <v>6</v>
      </c>
      <c r="O2567">
        <v>7</v>
      </c>
      <c r="P2567">
        <v>26</v>
      </c>
      <c r="Q2567">
        <v>1696.94</v>
      </c>
      <c r="R2567">
        <v>1123.5999999999999</v>
      </c>
      <c r="S2567">
        <v>747.2</v>
      </c>
      <c r="T2567">
        <v>464.51549999999997</v>
      </c>
      <c r="U2567">
        <v>6</v>
      </c>
      <c r="V2567">
        <v>13</v>
      </c>
      <c r="W2567">
        <v>27</v>
      </c>
      <c r="X2567">
        <v>1527.96</v>
      </c>
      <c r="Y2567">
        <v>1058.03</v>
      </c>
      <c r="Z2567">
        <v>1058.03</v>
      </c>
      <c r="AA2567">
        <v>349.87240000000003</v>
      </c>
      <c r="AB2567">
        <v>6</v>
      </c>
      <c r="AC2567">
        <v>6</v>
      </c>
      <c r="AD2567">
        <v>6</v>
      </c>
      <c r="AE2567">
        <v>6</v>
      </c>
      <c r="AF2567">
        <v>6</v>
      </c>
      <c r="AG2567">
        <v>6</v>
      </c>
      <c r="AH2567">
        <v>6</v>
      </c>
      <c r="AI2567">
        <v>6</v>
      </c>
      <c r="AJ2567">
        <v>6</v>
      </c>
      <c r="AK2567">
        <v>6</v>
      </c>
      <c r="AL2567">
        <v>6</v>
      </c>
      <c r="AM2567">
        <v>6</v>
      </c>
    </row>
    <row r="2568" spans="1:39" x14ac:dyDescent="0.15">
      <c r="A2568" t="s">
        <v>39</v>
      </c>
      <c r="B2568">
        <v>30</v>
      </c>
      <c r="C2568">
        <v>2</v>
      </c>
      <c r="D2568">
        <v>0</v>
      </c>
      <c r="E2568" t="s">
        <v>32</v>
      </c>
      <c r="F2568" t="s">
        <v>206</v>
      </c>
      <c r="G2568">
        <v>139</v>
      </c>
      <c r="H2568">
        <v>385</v>
      </c>
      <c r="I2568">
        <v>1132</v>
      </c>
      <c r="J2568">
        <v>64952.23</v>
      </c>
      <c r="K2568">
        <v>46867.33</v>
      </c>
      <c r="L2568">
        <v>40841.480000000003</v>
      </c>
      <c r="M2568">
        <v>17003.872800000001</v>
      </c>
      <c r="N2568">
        <v>139</v>
      </c>
      <c r="O2568">
        <v>166</v>
      </c>
      <c r="P2568">
        <v>514</v>
      </c>
      <c r="Q2568">
        <v>28955.15</v>
      </c>
      <c r="R2568">
        <v>20085.72</v>
      </c>
      <c r="S2568">
        <v>14866.09</v>
      </c>
      <c r="T2568">
        <v>8194.2196999999996</v>
      </c>
      <c r="U2568">
        <v>139</v>
      </c>
      <c r="V2568">
        <v>219</v>
      </c>
      <c r="W2568">
        <v>618</v>
      </c>
      <c r="X2568">
        <v>35997.08</v>
      </c>
      <c r="Y2568">
        <v>26781.61</v>
      </c>
      <c r="Z2568">
        <v>25975.39</v>
      </c>
      <c r="AA2568">
        <v>8809.6530999999995</v>
      </c>
      <c r="AB2568">
        <v>137</v>
      </c>
      <c r="AC2568">
        <v>135</v>
      </c>
      <c r="AD2568">
        <v>126</v>
      </c>
      <c r="AE2568">
        <v>119</v>
      </c>
      <c r="AF2568">
        <v>137</v>
      </c>
      <c r="AG2568">
        <v>135</v>
      </c>
      <c r="AH2568">
        <v>126</v>
      </c>
      <c r="AI2568">
        <v>119</v>
      </c>
      <c r="AJ2568">
        <v>137</v>
      </c>
      <c r="AK2568">
        <v>135</v>
      </c>
      <c r="AL2568">
        <v>126</v>
      </c>
      <c r="AM2568">
        <v>119</v>
      </c>
    </row>
    <row r="2569" spans="1:39" x14ac:dyDescent="0.15">
      <c r="A2569" t="s">
        <v>39</v>
      </c>
      <c r="B2569">
        <v>30</v>
      </c>
      <c r="C2569">
        <v>2</v>
      </c>
      <c r="D2569">
        <v>1</v>
      </c>
      <c r="E2569" t="s">
        <v>28</v>
      </c>
      <c r="F2569" t="s">
        <v>206</v>
      </c>
      <c r="G2569">
        <v>2685</v>
      </c>
      <c r="H2569">
        <v>7278</v>
      </c>
      <c r="I2569">
        <v>18749</v>
      </c>
      <c r="J2569">
        <v>1036907.6</v>
      </c>
      <c r="K2569">
        <v>869333.68</v>
      </c>
      <c r="L2569">
        <v>740649.26</v>
      </c>
      <c r="M2569">
        <v>273698.98269999999</v>
      </c>
      <c r="N2569">
        <v>2685</v>
      </c>
      <c r="O2569">
        <v>3397</v>
      </c>
      <c r="P2569">
        <v>9845</v>
      </c>
      <c r="Q2569">
        <v>536125.43999999994</v>
      </c>
      <c r="R2569">
        <v>434758.85</v>
      </c>
      <c r="S2569">
        <v>329525.18</v>
      </c>
      <c r="T2569">
        <v>150361.78839999999</v>
      </c>
      <c r="U2569">
        <v>2685</v>
      </c>
      <c r="V2569">
        <v>3881</v>
      </c>
      <c r="W2569">
        <v>8904</v>
      </c>
      <c r="X2569">
        <v>500782.16</v>
      </c>
      <c r="Y2569">
        <v>434574.83</v>
      </c>
      <c r="Z2569">
        <v>411124.08</v>
      </c>
      <c r="AA2569">
        <v>123337.1943</v>
      </c>
      <c r="AB2569">
        <v>2581</v>
      </c>
      <c r="AC2569">
        <v>2646</v>
      </c>
      <c r="AD2569">
        <v>1934</v>
      </c>
      <c r="AE2569">
        <v>2542</v>
      </c>
      <c r="AF2569">
        <v>2581</v>
      </c>
      <c r="AG2569">
        <v>2646</v>
      </c>
      <c r="AH2569">
        <v>1934</v>
      </c>
      <c r="AI2569">
        <v>2542</v>
      </c>
      <c r="AJ2569">
        <v>2581</v>
      </c>
      <c r="AK2569">
        <v>2646</v>
      </c>
      <c r="AL2569">
        <v>1934</v>
      </c>
      <c r="AM2569">
        <v>2542</v>
      </c>
    </row>
    <row r="2570" spans="1:39" x14ac:dyDescent="0.15">
      <c r="A2570" t="s">
        <v>39</v>
      </c>
      <c r="B2570">
        <v>30</v>
      </c>
      <c r="C2570">
        <v>2</v>
      </c>
      <c r="D2570">
        <v>1</v>
      </c>
      <c r="E2570" t="s">
        <v>30</v>
      </c>
      <c r="F2570" t="s">
        <v>206</v>
      </c>
      <c r="G2570">
        <v>310</v>
      </c>
      <c r="H2570">
        <v>848</v>
      </c>
      <c r="I2570">
        <v>2147</v>
      </c>
      <c r="J2570">
        <v>119295.69</v>
      </c>
      <c r="K2570">
        <v>100465.88</v>
      </c>
      <c r="L2570">
        <v>83750.02</v>
      </c>
      <c r="M2570">
        <v>30586.51</v>
      </c>
      <c r="N2570">
        <v>310</v>
      </c>
      <c r="O2570">
        <v>389</v>
      </c>
      <c r="P2570">
        <v>1117</v>
      </c>
      <c r="Q2570">
        <v>61398.29</v>
      </c>
      <c r="R2570">
        <v>50060.09</v>
      </c>
      <c r="S2570">
        <v>36704.870000000003</v>
      </c>
      <c r="T2570">
        <v>16704.795999999998</v>
      </c>
      <c r="U2570">
        <v>310</v>
      </c>
      <c r="V2570">
        <v>459</v>
      </c>
      <c r="W2570">
        <v>1030</v>
      </c>
      <c r="X2570">
        <v>57897.4</v>
      </c>
      <c r="Y2570">
        <v>50405.79</v>
      </c>
      <c r="Z2570">
        <v>47045.15</v>
      </c>
      <c r="AA2570">
        <v>13881.714</v>
      </c>
      <c r="AB2570">
        <v>298</v>
      </c>
      <c r="AC2570">
        <v>309</v>
      </c>
      <c r="AD2570">
        <v>203</v>
      </c>
      <c r="AE2570">
        <v>302</v>
      </c>
      <c r="AF2570">
        <v>298</v>
      </c>
      <c r="AG2570">
        <v>309</v>
      </c>
      <c r="AH2570">
        <v>203</v>
      </c>
      <c r="AI2570">
        <v>302</v>
      </c>
      <c r="AJ2570">
        <v>298</v>
      </c>
      <c r="AK2570">
        <v>309</v>
      </c>
      <c r="AL2570">
        <v>203</v>
      </c>
      <c r="AM2570">
        <v>302</v>
      </c>
    </row>
    <row r="2571" spans="1:39" x14ac:dyDescent="0.15">
      <c r="A2571" t="s">
        <v>39</v>
      </c>
      <c r="B2571">
        <v>30</v>
      </c>
      <c r="C2571">
        <v>2</v>
      </c>
      <c r="D2571">
        <v>1</v>
      </c>
      <c r="E2571" t="s">
        <v>29</v>
      </c>
      <c r="F2571" t="s">
        <v>206</v>
      </c>
      <c r="G2571">
        <v>6851</v>
      </c>
      <c r="H2571">
        <v>20135</v>
      </c>
      <c r="I2571">
        <v>54011</v>
      </c>
      <c r="J2571">
        <v>2940399.68</v>
      </c>
      <c r="K2571">
        <v>2279583.46</v>
      </c>
      <c r="L2571">
        <v>1931269.42</v>
      </c>
      <c r="M2571">
        <v>785265.96620000002</v>
      </c>
      <c r="N2571">
        <v>6851</v>
      </c>
      <c r="O2571">
        <v>8922</v>
      </c>
      <c r="P2571">
        <v>26474</v>
      </c>
      <c r="Q2571">
        <v>1415717.75</v>
      </c>
      <c r="R2571">
        <v>1070381.1399999999</v>
      </c>
      <c r="S2571">
        <v>813745.28</v>
      </c>
      <c r="T2571">
        <v>406356.37319999997</v>
      </c>
      <c r="U2571">
        <v>6851</v>
      </c>
      <c r="V2571">
        <v>11213</v>
      </c>
      <c r="W2571">
        <v>27537</v>
      </c>
      <c r="X2571">
        <v>1524681.93</v>
      </c>
      <c r="Y2571">
        <v>1209202.32</v>
      </c>
      <c r="Z2571">
        <v>1117524.1399999999</v>
      </c>
      <c r="AA2571">
        <v>378909.59299999999</v>
      </c>
      <c r="AB2571">
        <v>6533</v>
      </c>
      <c r="AC2571">
        <v>6785</v>
      </c>
      <c r="AD2571">
        <v>5154</v>
      </c>
      <c r="AE2571">
        <v>6634</v>
      </c>
      <c r="AF2571">
        <v>6533</v>
      </c>
      <c r="AG2571">
        <v>6785</v>
      </c>
      <c r="AH2571">
        <v>5154</v>
      </c>
      <c r="AI2571">
        <v>6634</v>
      </c>
      <c r="AJ2571">
        <v>6533</v>
      </c>
      <c r="AK2571">
        <v>6785</v>
      </c>
      <c r="AL2571">
        <v>5154</v>
      </c>
      <c r="AM2571">
        <v>6634</v>
      </c>
    </row>
    <row r="2572" spans="1:39" x14ac:dyDescent="0.15">
      <c r="A2572" t="s">
        <v>39</v>
      </c>
      <c r="B2572">
        <v>30</v>
      </c>
      <c r="C2572">
        <v>2</v>
      </c>
      <c r="D2572">
        <v>1</v>
      </c>
      <c r="E2572" t="s">
        <v>31</v>
      </c>
      <c r="F2572" t="s">
        <v>206</v>
      </c>
      <c r="G2572">
        <v>1</v>
      </c>
      <c r="H2572">
        <v>3</v>
      </c>
      <c r="I2572">
        <v>12</v>
      </c>
      <c r="J2572">
        <v>678.99</v>
      </c>
      <c r="K2572">
        <v>505.21</v>
      </c>
      <c r="L2572">
        <v>505.21</v>
      </c>
      <c r="M2572">
        <v>151.4889</v>
      </c>
      <c r="N2572">
        <v>1</v>
      </c>
      <c r="O2572">
        <v>1</v>
      </c>
      <c r="P2572">
        <v>6</v>
      </c>
      <c r="Q2572">
        <v>354</v>
      </c>
      <c r="R2572">
        <v>265.47000000000003</v>
      </c>
      <c r="S2572">
        <v>265.47000000000003</v>
      </c>
      <c r="T2572">
        <v>76.758899999999997</v>
      </c>
      <c r="U2572">
        <v>1</v>
      </c>
      <c r="V2572">
        <v>2</v>
      </c>
      <c r="W2572">
        <v>6</v>
      </c>
      <c r="X2572">
        <v>324.99</v>
      </c>
      <c r="Y2572">
        <v>239.74</v>
      </c>
      <c r="Z2572">
        <v>239.74</v>
      </c>
      <c r="AA2572">
        <v>74.73</v>
      </c>
      <c r="AB2572">
        <v>1</v>
      </c>
      <c r="AC2572">
        <v>1</v>
      </c>
      <c r="AD2572">
        <v>1</v>
      </c>
      <c r="AE2572">
        <v>1</v>
      </c>
      <c r="AF2572">
        <v>1</v>
      </c>
      <c r="AG2572">
        <v>1</v>
      </c>
      <c r="AH2572">
        <v>1</v>
      </c>
      <c r="AI2572">
        <v>1</v>
      </c>
      <c r="AJ2572">
        <v>1</v>
      </c>
      <c r="AK2572">
        <v>1</v>
      </c>
      <c r="AL2572">
        <v>1</v>
      </c>
      <c r="AM2572">
        <v>1</v>
      </c>
    </row>
    <row r="2573" spans="1:39" x14ac:dyDescent="0.15">
      <c r="A2573" t="s">
        <v>39</v>
      </c>
      <c r="B2573">
        <v>30</v>
      </c>
      <c r="C2573">
        <v>2</v>
      </c>
      <c r="D2573">
        <v>1</v>
      </c>
      <c r="E2573" t="s">
        <v>32</v>
      </c>
      <c r="F2573" t="s">
        <v>206</v>
      </c>
      <c r="G2573">
        <v>314</v>
      </c>
      <c r="H2573">
        <v>892</v>
      </c>
      <c r="I2573">
        <v>2463</v>
      </c>
      <c r="J2573">
        <v>137658.70000000001</v>
      </c>
      <c r="K2573">
        <v>105558.68</v>
      </c>
      <c r="L2573">
        <v>92862.080000000002</v>
      </c>
      <c r="M2573">
        <v>35681.3989</v>
      </c>
      <c r="N2573">
        <v>314</v>
      </c>
      <c r="O2573">
        <v>373</v>
      </c>
      <c r="P2573">
        <v>1021</v>
      </c>
      <c r="Q2573">
        <v>55101.24</v>
      </c>
      <c r="R2573">
        <v>42133.38</v>
      </c>
      <c r="S2573">
        <v>32358.69</v>
      </c>
      <c r="T2573">
        <v>15344.565399999999</v>
      </c>
      <c r="U2573">
        <v>314</v>
      </c>
      <c r="V2573">
        <v>519</v>
      </c>
      <c r="W2573">
        <v>1442</v>
      </c>
      <c r="X2573">
        <v>82557.460000000006</v>
      </c>
      <c r="Y2573">
        <v>63425.3</v>
      </c>
      <c r="Z2573">
        <v>60503.39</v>
      </c>
      <c r="AA2573">
        <v>20336.833500000001</v>
      </c>
      <c r="AB2573">
        <v>304</v>
      </c>
      <c r="AC2573">
        <v>312</v>
      </c>
      <c r="AD2573">
        <v>252</v>
      </c>
      <c r="AE2573">
        <v>304</v>
      </c>
      <c r="AF2573">
        <v>304</v>
      </c>
      <c r="AG2573">
        <v>312</v>
      </c>
      <c r="AH2573">
        <v>252</v>
      </c>
      <c r="AI2573">
        <v>304</v>
      </c>
      <c r="AJ2573">
        <v>304</v>
      </c>
      <c r="AK2573">
        <v>312</v>
      </c>
      <c r="AL2573">
        <v>252</v>
      </c>
      <c r="AM2573">
        <v>304</v>
      </c>
    </row>
    <row r="2574" spans="1:39" x14ac:dyDescent="0.15">
      <c r="A2574" t="s">
        <v>39</v>
      </c>
      <c r="B2574">
        <v>30</v>
      </c>
      <c r="C2574">
        <v>2</v>
      </c>
      <c r="D2574">
        <v>2</v>
      </c>
      <c r="E2574" t="s">
        <v>28</v>
      </c>
      <c r="F2574" t="s">
        <v>206</v>
      </c>
      <c r="G2574">
        <v>455</v>
      </c>
      <c r="H2574">
        <v>1157</v>
      </c>
      <c r="I2574">
        <v>3126</v>
      </c>
      <c r="J2574">
        <v>178987.1</v>
      </c>
      <c r="K2574">
        <v>147139.72</v>
      </c>
      <c r="L2574">
        <v>119345.26</v>
      </c>
      <c r="M2574">
        <v>45782.821100000001</v>
      </c>
      <c r="N2574">
        <v>455</v>
      </c>
      <c r="O2574">
        <v>537</v>
      </c>
      <c r="P2574">
        <v>1607</v>
      </c>
      <c r="Q2574">
        <v>91273.94</v>
      </c>
      <c r="R2574">
        <v>72142.95</v>
      </c>
      <c r="S2574">
        <v>48098.86</v>
      </c>
      <c r="T2574">
        <v>24529.451099999998</v>
      </c>
      <c r="U2574">
        <v>455</v>
      </c>
      <c r="V2574">
        <v>620</v>
      </c>
      <c r="W2574">
        <v>1519</v>
      </c>
      <c r="X2574">
        <v>87713.16</v>
      </c>
      <c r="Y2574">
        <v>74996.77</v>
      </c>
      <c r="Z2574">
        <v>71246.399999999994</v>
      </c>
      <c r="AA2574">
        <v>21253.37</v>
      </c>
      <c r="AB2574">
        <v>435</v>
      </c>
      <c r="AC2574">
        <v>447</v>
      </c>
      <c r="AD2574">
        <v>274</v>
      </c>
      <c r="AE2574">
        <v>428</v>
      </c>
      <c r="AF2574">
        <v>435</v>
      </c>
      <c r="AG2574">
        <v>447</v>
      </c>
      <c r="AH2574">
        <v>274</v>
      </c>
      <c r="AI2574">
        <v>428</v>
      </c>
      <c r="AJ2574">
        <v>435</v>
      </c>
      <c r="AK2574">
        <v>447</v>
      </c>
      <c r="AL2574">
        <v>274</v>
      </c>
      <c r="AM2574">
        <v>428</v>
      </c>
    </row>
    <row r="2575" spans="1:39" x14ac:dyDescent="0.15">
      <c r="A2575" t="s">
        <v>39</v>
      </c>
      <c r="B2575">
        <v>30</v>
      </c>
      <c r="C2575">
        <v>2</v>
      </c>
      <c r="D2575">
        <v>2</v>
      </c>
      <c r="E2575" t="s">
        <v>30</v>
      </c>
      <c r="F2575" t="s">
        <v>206</v>
      </c>
      <c r="G2575">
        <v>48</v>
      </c>
      <c r="H2575">
        <v>123</v>
      </c>
      <c r="I2575">
        <v>319</v>
      </c>
      <c r="J2575">
        <v>18294.099999999999</v>
      </c>
      <c r="K2575">
        <v>15213.22</v>
      </c>
      <c r="L2575">
        <v>11869.43</v>
      </c>
      <c r="M2575">
        <v>4825.7506999999996</v>
      </c>
      <c r="N2575">
        <v>48</v>
      </c>
      <c r="O2575">
        <v>57</v>
      </c>
      <c r="P2575">
        <v>163</v>
      </c>
      <c r="Q2575">
        <v>9038.3700000000008</v>
      </c>
      <c r="R2575">
        <v>7539.97</v>
      </c>
      <c r="S2575">
        <v>4360.66</v>
      </c>
      <c r="T2575">
        <v>2570.0988000000002</v>
      </c>
      <c r="U2575">
        <v>48</v>
      </c>
      <c r="V2575">
        <v>66</v>
      </c>
      <c r="W2575">
        <v>156</v>
      </c>
      <c r="X2575">
        <v>9255.73</v>
      </c>
      <c r="Y2575">
        <v>7673.25</v>
      </c>
      <c r="Z2575">
        <v>7508.77</v>
      </c>
      <c r="AA2575">
        <v>2255.6518999999998</v>
      </c>
      <c r="AB2575">
        <v>45</v>
      </c>
      <c r="AC2575">
        <v>48</v>
      </c>
      <c r="AD2575">
        <v>24</v>
      </c>
      <c r="AE2575">
        <v>47</v>
      </c>
      <c r="AF2575">
        <v>45</v>
      </c>
      <c r="AG2575">
        <v>48</v>
      </c>
      <c r="AH2575">
        <v>24</v>
      </c>
      <c r="AI2575">
        <v>47</v>
      </c>
      <c r="AJ2575">
        <v>45</v>
      </c>
      <c r="AK2575">
        <v>48</v>
      </c>
      <c r="AL2575">
        <v>24</v>
      </c>
      <c r="AM2575">
        <v>47</v>
      </c>
    </row>
    <row r="2576" spans="1:39" x14ac:dyDescent="0.15">
      <c r="A2576" t="s">
        <v>39</v>
      </c>
      <c r="B2576">
        <v>30</v>
      </c>
      <c r="C2576">
        <v>2</v>
      </c>
      <c r="D2576">
        <v>2</v>
      </c>
      <c r="E2576" t="s">
        <v>29</v>
      </c>
      <c r="F2576" t="s">
        <v>206</v>
      </c>
      <c r="G2576">
        <v>304</v>
      </c>
      <c r="H2576">
        <v>803</v>
      </c>
      <c r="I2576">
        <v>2262</v>
      </c>
      <c r="J2576">
        <v>129666.81</v>
      </c>
      <c r="K2576">
        <v>100461.57</v>
      </c>
      <c r="L2576">
        <v>81716.5</v>
      </c>
      <c r="M2576">
        <v>33106.595000000001</v>
      </c>
      <c r="N2576">
        <v>304</v>
      </c>
      <c r="O2576">
        <v>366</v>
      </c>
      <c r="P2576">
        <v>1079</v>
      </c>
      <c r="Q2576">
        <v>61517.03</v>
      </c>
      <c r="R2576">
        <v>47073.36</v>
      </c>
      <c r="S2576">
        <v>30461.01</v>
      </c>
      <c r="T2576">
        <v>16337.8032</v>
      </c>
      <c r="U2576">
        <v>304</v>
      </c>
      <c r="V2576">
        <v>437</v>
      </c>
      <c r="W2576">
        <v>1183</v>
      </c>
      <c r="X2576">
        <v>68149.78</v>
      </c>
      <c r="Y2576">
        <v>53388.21</v>
      </c>
      <c r="Z2576">
        <v>51255.49</v>
      </c>
      <c r="AA2576">
        <v>16768.791799999999</v>
      </c>
      <c r="AB2576">
        <v>295</v>
      </c>
      <c r="AC2576">
        <v>296</v>
      </c>
      <c r="AD2576">
        <v>173</v>
      </c>
      <c r="AE2576">
        <v>297</v>
      </c>
      <c r="AF2576">
        <v>295</v>
      </c>
      <c r="AG2576">
        <v>296</v>
      </c>
      <c r="AH2576">
        <v>173</v>
      </c>
      <c r="AI2576">
        <v>297</v>
      </c>
      <c r="AJ2576">
        <v>295</v>
      </c>
      <c r="AK2576">
        <v>296</v>
      </c>
      <c r="AL2576">
        <v>173</v>
      </c>
      <c r="AM2576">
        <v>297</v>
      </c>
    </row>
    <row r="2577" spans="1:39" x14ac:dyDescent="0.15">
      <c r="A2577" t="s">
        <v>39</v>
      </c>
      <c r="B2577">
        <v>30</v>
      </c>
      <c r="C2577">
        <v>2</v>
      </c>
      <c r="D2577">
        <v>2</v>
      </c>
      <c r="E2577" t="s">
        <v>32</v>
      </c>
      <c r="F2577" t="s">
        <v>206</v>
      </c>
      <c r="G2577">
        <v>76</v>
      </c>
      <c r="H2577">
        <v>207</v>
      </c>
      <c r="I2577">
        <v>620</v>
      </c>
      <c r="J2577">
        <v>36237.050000000003</v>
      </c>
      <c r="K2577">
        <v>27282.04</v>
      </c>
      <c r="L2577">
        <v>23490.23</v>
      </c>
      <c r="M2577">
        <v>9250.9832999999999</v>
      </c>
      <c r="N2577">
        <v>76</v>
      </c>
      <c r="O2577">
        <v>84</v>
      </c>
      <c r="P2577">
        <v>237</v>
      </c>
      <c r="Q2577">
        <v>13452.29</v>
      </c>
      <c r="R2577">
        <v>10299.84</v>
      </c>
      <c r="S2577">
        <v>7436.6</v>
      </c>
      <c r="T2577">
        <v>3673.9290999999998</v>
      </c>
      <c r="U2577">
        <v>76</v>
      </c>
      <c r="V2577">
        <v>123</v>
      </c>
      <c r="W2577">
        <v>383</v>
      </c>
      <c r="X2577">
        <v>22784.76</v>
      </c>
      <c r="Y2577">
        <v>16982.2</v>
      </c>
      <c r="Z2577">
        <v>16053.63</v>
      </c>
      <c r="AA2577">
        <v>5577.0541999999996</v>
      </c>
      <c r="AB2577">
        <v>73</v>
      </c>
      <c r="AC2577">
        <v>73</v>
      </c>
      <c r="AD2577">
        <v>50</v>
      </c>
      <c r="AE2577">
        <v>76</v>
      </c>
      <c r="AF2577">
        <v>73</v>
      </c>
      <c r="AG2577">
        <v>73</v>
      </c>
      <c r="AH2577">
        <v>50</v>
      </c>
      <c r="AI2577">
        <v>76</v>
      </c>
      <c r="AJ2577">
        <v>73</v>
      </c>
      <c r="AK2577">
        <v>73</v>
      </c>
      <c r="AL2577">
        <v>50</v>
      </c>
      <c r="AM2577">
        <v>76</v>
      </c>
    </row>
    <row r="2578" spans="1:39" x14ac:dyDescent="0.15">
      <c r="A2578" t="s">
        <v>39</v>
      </c>
      <c r="B2578">
        <v>70</v>
      </c>
      <c r="C2578">
        <v>1</v>
      </c>
      <c r="D2578">
        <v>0</v>
      </c>
      <c r="E2578" t="s">
        <v>28</v>
      </c>
      <c r="F2578" t="s">
        <v>206</v>
      </c>
      <c r="G2578">
        <v>10227</v>
      </c>
      <c r="H2578">
        <v>11674</v>
      </c>
      <c r="I2578">
        <v>27880</v>
      </c>
      <c r="J2578">
        <v>1604968.68</v>
      </c>
      <c r="K2578">
        <v>1314615.3600000001</v>
      </c>
      <c r="L2578">
        <v>1215686.71</v>
      </c>
      <c r="M2578">
        <v>414291.58889999997</v>
      </c>
      <c r="N2578">
        <v>4029</v>
      </c>
      <c r="O2578">
        <v>4372</v>
      </c>
      <c r="P2578">
        <v>11296</v>
      </c>
      <c r="Q2578">
        <v>655639.78</v>
      </c>
      <c r="R2578">
        <v>516744.35</v>
      </c>
      <c r="S2578">
        <v>449323.24</v>
      </c>
      <c r="T2578">
        <v>177890.3713</v>
      </c>
      <c r="U2578">
        <v>6198</v>
      </c>
      <c r="V2578">
        <v>7302</v>
      </c>
      <c r="W2578">
        <v>16584</v>
      </c>
      <c r="X2578">
        <v>949328.9</v>
      </c>
      <c r="Y2578">
        <v>797871.01</v>
      </c>
      <c r="Z2578">
        <v>766363.47</v>
      </c>
      <c r="AA2578">
        <v>236401.2176</v>
      </c>
      <c r="AB2578">
        <v>10083</v>
      </c>
      <c r="AC2578">
        <v>7741</v>
      </c>
      <c r="AD2578">
        <v>6476</v>
      </c>
      <c r="AE2578">
        <v>5405</v>
      </c>
      <c r="AF2578">
        <v>3990</v>
      </c>
      <c r="AG2578">
        <v>3670</v>
      </c>
      <c r="AH2578">
        <v>3210</v>
      </c>
      <c r="AI2578">
        <v>2546</v>
      </c>
      <c r="AJ2578">
        <v>6093</v>
      </c>
      <c r="AK2578">
        <v>4071</v>
      </c>
      <c r="AL2578">
        <v>3266</v>
      </c>
      <c r="AM2578">
        <v>2859</v>
      </c>
    </row>
    <row r="2579" spans="1:39" x14ac:dyDescent="0.15">
      <c r="A2579" t="s">
        <v>39</v>
      </c>
      <c r="B2579">
        <v>70</v>
      </c>
      <c r="C2579">
        <v>1</v>
      </c>
      <c r="D2579">
        <v>0</v>
      </c>
      <c r="E2579" t="s">
        <v>30</v>
      </c>
      <c r="F2579" t="s">
        <v>206</v>
      </c>
      <c r="G2579">
        <v>14</v>
      </c>
      <c r="H2579">
        <v>16</v>
      </c>
      <c r="I2579">
        <v>42</v>
      </c>
      <c r="J2579">
        <v>2314.92</v>
      </c>
      <c r="K2579">
        <v>2051.62</v>
      </c>
      <c r="L2579">
        <v>1813.52</v>
      </c>
      <c r="M2579">
        <v>581.20650000000001</v>
      </c>
      <c r="N2579">
        <v>7</v>
      </c>
      <c r="O2579">
        <v>9</v>
      </c>
      <c r="P2579">
        <v>22</v>
      </c>
      <c r="Q2579">
        <v>1263.98</v>
      </c>
      <c r="R2579">
        <v>1119.08</v>
      </c>
      <c r="S2579">
        <v>880.98</v>
      </c>
      <c r="T2579">
        <v>304.90649999999999</v>
      </c>
      <c r="U2579">
        <v>7</v>
      </c>
      <c r="V2579">
        <v>7</v>
      </c>
      <c r="W2579">
        <v>20</v>
      </c>
      <c r="X2579">
        <v>1050.94</v>
      </c>
      <c r="Y2579">
        <v>932.54</v>
      </c>
      <c r="Z2579">
        <v>932.54</v>
      </c>
      <c r="AA2579">
        <v>276.3</v>
      </c>
      <c r="AB2579">
        <v>14</v>
      </c>
      <c r="AC2579">
        <v>11</v>
      </c>
      <c r="AD2579">
        <v>7</v>
      </c>
      <c r="AE2579">
        <v>10</v>
      </c>
      <c r="AF2579">
        <v>7</v>
      </c>
      <c r="AG2579">
        <v>7</v>
      </c>
      <c r="AH2579">
        <v>5</v>
      </c>
      <c r="AI2579">
        <v>6</v>
      </c>
      <c r="AJ2579">
        <v>7</v>
      </c>
      <c r="AK2579">
        <v>4</v>
      </c>
      <c r="AL2579">
        <v>2</v>
      </c>
      <c r="AM2579">
        <v>4</v>
      </c>
    </row>
    <row r="2580" spans="1:39" x14ac:dyDescent="0.15">
      <c r="A2580" t="s">
        <v>39</v>
      </c>
      <c r="B2580">
        <v>70</v>
      </c>
      <c r="C2580">
        <v>1</v>
      </c>
      <c r="D2580">
        <v>0</v>
      </c>
      <c r="E2580" t="s">
        <v>29</v>
      </c>
      <c r="F2580" t="s">
        <v>206</v>
      </c>
      <c r="G2580">
        <v>115</v>
      </c>
      <c r="H2580">
        <v>141</v>
      </c>
      <c r="I2580">
        <v>390</v>
      </c>
      <c r="J2580">
        <v>21428.63</v>
      </c>
      <c r="K2580">
        <v>15779.12</v>
      </c>
      <c r="L2580">
        <v>14311.26</v>
      </c>
      <c r="M2580">
        <v>6081.8855000000003</v>
      </c>
      <c r="N2580">
        <v>68</v>
      </c>
      <c r="O2580">
        <v>81</v>
      </c>
      <c r="P2580">
        <v>251</v>
      </c>
      <c r="Q2580">
        <v>13393.92</v>
      </c>
      <c r="R2580">
        <v>9601.82</v>
      </c>
      <c r="S2580">
        <v>8549.23</v>
      </c>
      <c r="T2580">
        <v>4102.4138999999996</v>
      </c>
      <c r="U2580">
        <v>47</v>
      </c>
      <c r="V2580">
        <v>60</v>
      </c>
      <c r="W2580">
        <v>139</v>
      </c>
      <c r="X2580">
        <v>8034.71</v>
      </c>
      <c r="Y2580">
        <v>6177.3</v>
      </c>
      <c r="Z2580">
        <v>5762.03</v>
      </c>
      <c r="AA2580">
        <v>1979.4716000000001</v>
      </c>
      <c r="AB2580">
        <v>115</v>
      </c>
      <c r="AC2580">
        <v>101</v>
      </c>
      <c r="AD2580">
        <v>89</v>
      </c>
      <c r="AE2580">
        <v>77</v>
      </c>
      <c r="AF2580">
        <v>68</v>
      </c>
      <c r="AG2580">
        <v>68</v>
      </c>
      <c r="AH2580">
        <v>64</v>
      </c>
      <c r="AI2580">
        <v>48</v>
      </c>
      <c r="AJ2580">
        <v>47</v>
      </c>
      <c r="AK2580">
        <v>33</v>
      </c>
      <c r="AL2580">
        <v>25</v>
      </c>
      <c r="AM2580">
        <v>29</v>
      </c>
    </row>
    <row r="2581" spans="1:39" x14ac:dyDescent="0.15">
      <c r="A2581" t="s">
        <v>39</v>
      </c>
      <c r="B2581">
        <v>70</v>
      </c>
      <c r="C2581">
        <v>1</v>
      </c>
      <c r="D2581">
        <v>0</v>
      </c>
      <c r="E2581" t="s">
        <v>32</v>
      </c>
      <c r="F2581" t="s">
        <v>206</v>
      </c>
      <c r="G2581">
        <v>1566</v>
      </c>
      <c r="H2581">
        <v>1921</v>
      </c>
      <c r="I2581">
        <v>4883</v>
      </c>
      <c r="J2581">
        <v>285765.69</v>
      </c>
      <c r="K2581">
        <v>209533.63</v>
      </c>
      <c r="L2581">
        <v>200251.29</v>
      </c>
      <c r="M2581">
        <v>71274.359299999996</v>
      </c>
      <c r="N2581">
        <v>286</v>
      </c>
      <c r="O2581">
        <v>311</v>
      </c>
      <c r="P2581">
        <v>879</v>
      </c>
      <c r="Q2581">
        <v>54377.17</v>
      </c>
      <c r="R2581">
        <v>38615.550000000003</v>
      </c>
      <c r="S2581">
        <v>33147.32</v>
      </c>
      <c r="T2581">
        <v>13762.403200000001</v>
      </c>
      <c r="U2581">
        <v>1280</v>
      </c>
      <c r="V2581">
        <v>1610</v>
      </c>
      <c r="W2581">
        <v>4004</v>
      </c>
      <c r="X2581">
        <v>231388.52</v>
      </c>
      <c r="Y2581">
        <v>170918.08</v>
      </c>
      <c r="Z2581">
        <v>167103.97</v>
      </c>
      <c r="AA2581">
        <v>57511.956100000003</v>
      </c>
      <c r="AB2581">
        <v>1551</v>
      </c>
      <c r="AC2581">
        <v>1068</v>
      </c>
      <c r="AD2581">
        <v>918</v>
      </c>
      <c r="AE2581">
        <v>1019</v>
      </c>
      <c r="AF2581">
        <v>285</v>
      </c>
      <c r="AG2581">
        <v>201</v>
      </c>
      <c r="AH2581">
        <v>177</v>
      </c>
      <c r="AI2581">
        <v>246</v>
      </c>
      <c r="AJ2581">
        <v>1266</v>
      </c>
      <c r="AK2581">
        <v>867</v>
      </c>
      <c r="AL2581">
        <v>741</v>
      </c>
      <c r="AM2581">
        <v>773</v>
      </c>
    </row>
    <row r="2582" spans="1:39" x14ac:dyDescent="0.15">
      <c r="A2582" t="s">
        <v>39</v>
      </c>
      <c r="B2582">
        <v>70</v>
      </c>
      <c r="C2582">
        <v>1</v>
      </c>
      <c r="D2582">
        <v>1</v>
      </c>
      <c r="E2582" t="s">
        <v>28</v>
      </c>
      <c r="F2582" t="s">
        <v>206</v>
      </c>
      <c r="G2582">
        <v>38117</v>
      </c>
      <c r="H2582">
        <v>46726</v>
      </c>
      <c r="I2582">
        <v>110528</v>
      </c>
      <c r="J2582">
        <v>6008231.1500000004</v>
      </c>
      <c r="K2582">
        <v>5002337.2699999996</v>
      </c>
      <c r="L2582">
        <v>4636857.74</v>
      </c>
      <c r="M2582">
        <v>1613025.1436000001</v>
      </c>
      <c r="N2582">
        <v>18167</v>
      </c>
      <c r="O2582">
        <v>20657</v>
      </c>
      <c r="P2582">
        <v>55086</v>
      </c>
      <c r="Q2582">
        <v>2956363.89</v>
      </c>
      <c r="R2582">
        <v>2397854.1800000002</v>
      </c>
      <c r="S2582">
        <v>2172306.79</v>
      </c>
      <c r="T2582">
        <v>850595.65049999999</v>
      </c>
      <c r="U2582">
        <v>19950</v>
      </c>
      <c r="V2582">
        <v>26069</v>
      </c>
      <c r="W2582">
        <v>55442</v>
      </c>
      <c r="X2582">
        <v>3051867.26</v>
      </c>
      <c r="Y2582">
        <v>2604483.09</v>
      </c>
      <c r="Z2582">
        <v>2464550.9500000002</v>
      </c>
      <c r="AA2582">
        <v>762429.49309999996</v>
      </c>
      <c r="AB2582">
        <v>36515</v>
      </c>
      <c r="AC2582">
        <v>35689</v>
      </c>
      <c r="AD2582">
        <v>23123</v>
      </c>
      <c r="AE2582">
        <v>33416</v>
      </c>
      <c r="AF2582">
        <v>17604</v>
      </c>
      <c r="AG2582">
        <v>17437</v>
      </c>
      <c r="AH2582">
        <v>12210</v>
      </c>
      <c r="AI2582">
        <v>16389</v>
      </c>
      <c r="AJ2582">
        <v>18911</v>
      </c>
      <c r="AK2582">
        <v>18252</v>
      </c>
      <c r="AL2582">
        <v>10913</v>
      </c>
      <c r="AM2582">
        <v>17027</v>
      </c>
    </row>
    <row r="2583" spans="1:39" x14ac:dyDescent="0.15">
      <c r="A2583" t="s">
        <v>39</v>
      </c>
      <c r="B2583">
        <v>70</v>
      </c>
      <c r="C2583">
        <v>1</v>
      </c>
      <c r="D2583">
        <v>1</v>
      </c>
      <c r="E2583" t="s">
        <v>30</v>
      </c>
      <c r="F2583" t="s">
        <v>206</v>
      </c>
      <c r="G2583">
        <v>3650</v>
      </c>
      <c r="H2583">
        <v>4517</v>
      </c>
      <c r="I2583">
        <v>10558</v>
      </c>
      <c r="J2583">
        <v>573876.89</v>
      </c>
      <c r="K2583">
        <v>481094.23</v>
      </c>
      <c r="L2583">
        <v>442578.94</v>
      </c>
      <c r="M2583">
        <v>154033.4271</v>
      </c>
      <c r="N2583">
        <v>1635</v>
      </c>
      <c r="O2583">
        <v>1868</v>
      </c>
      <c r="P2583">
        <v>4974</v>
      </c>
      <c r="Q2583">
        <v>267081.43</v>
      </c>
      <c r="R2583">
        <v>217390.69</v>
      </c>
      <c r="S2583">
        <v>194347.88</v>
      </c>
      <c r="T2583">
        <v>77201.377399999998</v>
      </c>
      <c r="U2583">
        <v>2015</v>
      </c>
      <c r="V2583">
        <v>2649</v>
      </c>
      <c r="W2583">
        <v>5584</v>
      </c>
      <c r="X2583">
        <v>306795.46000000002</v>
      </c>
      <c r="Y2583">
        <v>263703.53999999998</v>
      </c>
      <c r="Z2583">
        <v>248231.06</v>
      </c>
      <c r="AA2583">
        <v>76832.049700000003</v>
      </c>
      <c r="AB2583">
        <v>3428</v>
      </c>
      <c r="AC2583">
        <v>3516</v>
      </c>
      <c r="AD2583">
        <v>1962</v>
      </c>
      <c r="AE2583">
        <v>3531</v>
      </c>
      <c r="AF2583">
        <v>1542</v>
      </c>
      <c r="AG2583">
        <v>1585</v>
      </c>
      <c r="AH2583">
        <v>1006</v>
      </c>
      <c r="AI2583">
        <v>1590</v>
      </c>
      <c r="AJ2583">
        <v>1886</v>
      </c>
      <c r="AK2583">
        <v>1931</v>
      </c>
      <c r="AL2583">
        <v>956</v>
      </c>
      <c r="AM2583">
        <v>1941</v>
      </c>
    </row>
    <row r="2584" spans="1:39" x14ac:dyDescent="0.15">
      <c r="A2584" t="s">
        <v>39</v>
      </c>
      <c r="B2584">
        <v>70</v>
      </c>
      <c r="C2584">
        <v>1</v>
      </c>
      <c r="D2584">
        <v>1</v>
      </c>
      <c r="E2584" t="s">
        <v>29</v>
      </c>
      <c r="F2584" t="s">
        <v>206</v>
      </c>
      <c r="G2584">
        <v>50977</v>
      </c>
      <c r="H2584">
        <v>66967</v>
      </c>
      <c r="I2584">
        <v>161934</v>
      </c>
      <c r="J2584">
        <v>8735779.0399999991</v>
      </c>
      <c r="K2584">
        <v>6784443.2199999997</v>
      </c>
      <c r="L2584">
        <v>6290276.3700000001</v>
      </c>
      <c r="M2584">
        <v>2307621.7696000002</v>
      </c>
      <c r="N2584">
        <v>17563</v>
      </c>
      <c r="O2584">
        <v>20588</v>
      </c>
      <c r="P2584">
        <v>57185</v>
      </c>
      <c r="Q2584">
        <v>3050731.55</v>
      </c>
      <c r="R2584">
        <v>2330050.15</v>
      </c>
      <c r="S2584">
        <v>2106250.94</v>
      </c>
      <c r="T2584">
        <v>879806.79669999995</v>
      </c>
      <c r="U2584">
        <v>33414</v>
      </c>
      <c r="V2584">
        <v>46379</v>
      </c>
      <c r="W2584">
        <v>104749</v>
      </c>
      <c r="X2584">
        <v>5685047.4900000002</v>
      </c>
      <c r="Y2584">
        <v>4454393.07</v>
      </c>
      <c r="Z2584">
        <v>4184025.43</v>
      </c>
      <c r="AA2584">
        <v>1427814.9728999999</v>
      </c>
      <c r="AB2584">
        <v>49189</v>
      </c>
      <c r="AC2584">
        <v>49333</v>
      </c>
      <c r="AD2584">
        <v>32855</v>
      </c>
      <c r="AE2584">
        <v>48903</v>
      </c>
      <c r="AF2584">
        <v>16989</v>
      </c>
      <c r="AG2584">
        <v>17021</v>
      </c>
      <c r="AH2584">
        <v>12503</v>
      </c>
      <c r="AI2584">
        <v>16940</v>
      </c>
      <c r="AJ2584">
        <v>32200</v>
      </c>
      <c r="AK2584">
        <v>32312</v>
      </c>
      <c r="AL2584">
        <v>20352</v>
      </c>
      <c r="AM2584">
        <v>31963</v>
      </c>
    </row>
    <row r="2585" spans="1:39" x14ac:dyDescent="0.15">
      <c r="A2585" t="s">
        <v>39</v>
      </c>
      <c r="B2585">
        <v>70</v>
      </c>
      <c r="C2585">
        <v>1</v>
      </c>
      <c r="D2585">
        <v>1</v>
      </c>
      <c r="E2585" t="s">
        <v>31</v>
      </c>
      <c r="F2585" t="s">
        <v>206</v>
      </c>
      <c r="G2585">
        <v>2</v>
      </c>
      <c r="H2585">
        <v>6</v>
      </c>
      <c r="I2585">
        <v>10</v>
      </c>
      <c r="J2585">
        <v>469.37</v>
      </c>
      <c r="K2585">
        <v>381.37</v>
      </c>
      <c r="L2585">
        <v>320.62</v>
      </c>
      <c r="M2585">
        <v>112.56</v>
      </c>
      <c r="N2585">
        <v>0</v>
      </c>
      <c r="O2585">
        <v>0</v>
      </c>
      <c r="P2585">
        <v>0</v>
      </c>
      <c r="Q2585">
        <v>0</v>
      </c>
      <c r="R2585">
        <v>0</v>
      </c>
      <c r="S2585">
        <v>0</v>
      </c>
      <c r="T2585">
        <v>0</v>
      </c>
      <c r="U2585">
        <v>2</v>
      </c>
      <c r="V2585">
        <v>6</v>
      </c>
      <c r="W2585">
        <v>10</v>
      </c>
      <c r="X2585">
        <v>469.37</v>
      </c>
      <c r="Y2585">
        <v>381.37</v>
      </c>
      <c r="Z2585">
        <v>320.62</v>
      </c>
      <c r="AA2585">
        <v>112.56</v>
      </c>
      <c r="AB2585">
        <v>1</v>
      </c>
      <c r="AC2585">
        <v>2</v>
      </c>
      <c r="AD2585">
        <v>2</v>
      </c>
      <c r="AE2585">
        <v>1</v>
      </c>
      <c r="AF2585">
        <v>0</v>
      </c>
      <c r="AG2585">
        <v>0</v>
      </c>
      <c r="AH2585">
        <v>0</v>
      </c>
      <c r="AI2585">
        <v>0</v>
      </c>
      <c r="AJ2585">
        <v>1</v>
      </c>
      <c r="AK2585">
        <v>2</v>
      </c>
      <c r="AL2585">
        <v>2</v>
      </c>
      <c r="AM2585">
        <v>1</v>
      </c>
    </row>
    <row r="2586" spans="1:39" x14ac:dyDescent="0.15">
      <c r="A2586" t="s">
        <v>39</v>
      </c>
      <c r="B2586">
        <v>70</v>
      </c>
      <c r="C2586">
        <v>1</v>
      </c>
      <c r="D2586">
        <v>1</v>
      </c>
      <c r="E2586" t="s">
        <v>32</v>
      </c>
      <c r="F2586" t="s">
        <v>206</v>
      </c>
      <c r="G2586">
        <v>1616</v>
      </c>
      <c r="H2586">
        <v>2146</v>
      </c>
      <c r="I2586">
        <v>5309</v>
      </c>
      <c r="J2586">
        <v>297222.27</v>
      </c>
      <c r="K2586">
        <v>222158.84</v>
      </c>
      <c r="L2586">
        <v>211408.54</v>
      </c>
      <c r="M2586">
        <v>75867.253599999996</v>
      </c>
      <c r="N2586">
        <v>277</v>
      </c>
      <c r="O2586">
        <v>332</v>
      </c>
      <c r="P2586">
        <v>900</v>
      </c>
      <c r="Q2586">
        <v>51316.03</v>
      </c>
      <c r="R2586">
        <v>37957.99</v>
      </c>
      <c r="S2586">
        <v>33028.51</v>
      </c>
      <c r="T2586">
        <v>14219.415499999999</v>
      </c>
      <c r="U2586">
        <v>1339</v>
      </c>
      <c r="V2586">
        <v>1814</v>
      </c>
      <c r="W2586">
        <v>4409</v>
      </c>
      <c r="X2586">
        <v>245906.24</v>
      </c>
      <c r="Y2586">
        <v>184200.85</v>
      </c>
      <c r="Z2586">
        <v>178380.03</v>
      </c>
      <c r="AA2586">
        <v>61647.838100000001</v>
      </c>
      <c r="AB2586">
        <v>1580</v>
      </c>
      <c r="AC2586">
        <v>1487</v>
      </c>
      <c r="AD2586">
        <v>970</v>
      </c>
      <c r="AE2586">
        <v>1433</v>
      </c>
      <c r="AF2586">
        <v>271</v>
      </c>
      <c r="AG2586">
        <v>249</v>
      </c>
      <c r="AH2586">
        <v>185</v>
      </c>
      <c r="AI2586">
        <v>258</v>
      </c>
      <c r="AJ2586">
        <v>1309</v>
      </c>
      <c r="AK2586">
        <v>1238</v>
      </c>
      <c r="AL2586">
        <v>785</v>
      </c>
      <c r="AM2586">
        <v>1175</v>
      </c>
    </row>
    <row r="2587" spans="1:39" x14ac:dyDescent="0.15">
      <c r="A2587" t="s">
        <v>39</v>
      </c>
      <c r="B2587">
        <v>70</v>
      </c>
      <c r="C2587">
        <v>1</v>
      </c>
      <c r="D2587">
        <v>2</v>
      </c>
      <c r="E2587" t="s">
        <v>28</v>
      </c>
      <c r="F2587" t="s">
        <v>206</v>
      </c>
      <c r="G2587">
        <v>12708</v>
      </c>
      <c r="H2587">
        <v>14554</v>
      </c>
      <c r="I2587">
        <v>34727</v>
      </c>
      <c r="J2587">
        <v>1967600.53</v>
      </c>
      <c r="K2587">
        <v>1631899.27</v>
      </c>
      <c r="L2587">
        <v>1526247.05</v>
      </c>
      <c r="M2587">
        <v>506307.92790000001</v>
      </c>
      <c r="N2587">
        <v>4763</v>
      </c>
      <c r="O2587">
        <v>5133</v>
      </c>
      <c r="P2587">
        <v>13555</v>
      </c>
      <c r="Q2587">
        <v>770135.49</v>
      </c>
      <c r="R2587">
        <v>612868.49</v>
      </c>
      <c r="S2587">
        <v>539170.07999999996</v>
      </c>
      <c r="T2587">
        <v>210133.2788</v>
      </c>
      <c r="U2587">
        <v>7945</v>
      </c>
      <c r="V2587">
        <v>9421</v>
      </c>
      <c r="W2587">
        <v>21172</v>
      </c>
      <c r="X2587">
        <v>1197465.04</v>
      </c>
      <c r="Y2587">
        <v>1019030.78</v>
      </c>
      <c r="Z2587">
        <v>987076.97</v>
      </c>
      <c r="AA2587">
        <v>296174.64909999998</v>
      </c>
      <c r="AB2587">
        <v>12240</v>
      </c>
      <c r="AC2587">
        <v>10740</v>
      </c>
      <c r="AD2587">
        <v>5008</v>
      </c>
      <c r="AE2587">
        <v>10424</v>
      </c>
      <c r="AF2587">
        <v>4595</v>
      </c>
      <c r="AG2587">
        <v>4416</v>
      </c>
      <c r="AH2587">
        <v>2340</v>
      </c>
      <c r="AI2587">
        <v>4278</v>
      </c>
      <c r="AJ2587">
        <v>7645</v>
      </c>
      <c r="AK2587">
        <v>6324</v>
      </c>
      <c r="AL2587">
        <v>2668</v>
      </c>
      <c r="AM2587">
        <v>6146</v>
      </c>
    </row>
    <row r="2588" spans="1:39" x14ac:dyDescent="0.15">
      <c r="A2588" t="s">
        <v>39</v>
      </c>
      <c r="B2588">
        <v>70</v>
      </c>
      <c r="C2588">
        <v>1</v>
      </c>
      <c r="D2588">
        <v>2</v>
      </c>
      <c r="E2588" t="s">
        <v>30</v>
      </c>
      <c r="F2588" t="s">
        <v>206</v>
      </c>
      <c r="G2588">
        <v>1431</v>
      </c>
      <c r="H2588">
        <v>1654</v>
      </c>
      <c r="I2588">
        <v>3913</v>
      </c>
      <c r="J2588">
        <v>221769.44</v>
      </c>
      <c r="K2588">
        <v>182855.78</v>
      </c>
      <c r="L2588">
        <v>171218.96</v>
      </c>
      <c r="M2588">
        <v>56939.384599999998</v>
      </c>
      <c r="N2588">
        <v>495</v>
      </c>
      <c r="O2588">
        <v>544</v>
      </c>
      <c r="P2588">
        <v>1418</v>
      </c>
      <c r="Q2588">
        <v>82053.850000000006</v>
      </c>
      <c r="R2588">
        <v>64496.79</v>
      </c>
      <c r="S2588">
        <v>56742.1</v>
      </c>
      <c r="T2588">
        <v>21776.086299999999</v>
      </c>
      <c r="U2588">
        <v>936</v>
      </c>
      <c r="V2588">
        <v>1110</v>
      </c>
      <c r="W2588">
        <v>2495</v>
      </c>
      <c r="X2588">
        <v>139715.59</v>
      </c>
      <c r="Y2588">
        <v>118358.99</v>
      </c>
      <c r="Z2588">
        <v>114476.86</v>
      </c>
      <c r="AA2588">
        <v>35163.298300000002</v>
      </c>
      <c r="AB2588">
        <v>1349</v>
      </c>
      <c r="AC2588">
        <v>1250</v>
      </c>
      <c r="AD2588">
        <v>513</v>
      </c>
      <c r="AE2588">
        <v>1386</v>
      </c>
      <c r="AF2588">
        <v>470</v>
      </c>
      <c r="AG2588">
        <v>466</v>
      </c>
      <c r="AH2588">
        <v>234</v>
      </c>
      <c r="AI2588">
        <v>483</v>
      </c>
      <c r="AJ2588">
        <v>879</v>
      </c>
      <c r="AK2588">
        <v>784</v>
      </c>
      <c r="AL2588">
        <v>279</v>
      </c>
      <c r="AM2588">
        <v>903</v>
      </c>
    </row>
    <row r="2589" spans="1:39" x14ac:dyDescent="0.15">
      <c r="A2589" t="s">
        <v>39</v>
      </c>
      <c r="B2589">
        <v>70</v>
      </c>
      <c r="C2589">
        <v>1</v>
      </c>
      <c r="D2589">
        <v>2</v>
      </c>
      <c r="E2589" t="s">
        <v>29</v>
      </c>
      <c r="F2589" t="s">
        <v>206</v>
      </c>
      <c r="G2589">
        <v>5224</v>
      </c>
      <c r="H2589">
        <v>6215</v>
      </c>
      <c r="I2589">
        <v>15610</v>
      </c>
      <c r="J2589">
        <v>878624.32</v>
      </c>
      <c r="K2589">
        <v>680023.27</v>
      </c>
      <c r="L2589">
        <v>642929.82999999996</v>
      </c>
      <c r="M2589">
        <v>225529.52739999999</v>
      </c>
      <c r="N2589">
        <v>1624</v>
      </c>
      <c r="O2589">
        <v>1751</v>
      </c>
      <c r="P2589">
        <v>4948</v>
      </c>
      <c r="Q2589">
        <v>279367.63</v>
      </c>
      <c r="R2589">
        <v>211858.51</v>
      </c>
      <c r="S2589">
        <v>186882.67</v>
      </c>
      <c r="T2589">
        <v>75860.366999999998</v>
      </c>
      <c r="U2589">
        <v>3600</v>
      </c>
      <c r="V2589">
        <v>4464</v>
      </c>
      <c r="W2589">
        <v>10662</v>
      </c>
      <c r="X2589">
        <v>599256.68999999994</v>
      </c>
      <c r="Y2589">
        <v>468164.76</v>
      </c>
      <c r="Z2589">
        <v>456047.16</v>
      </c>
      <c r="AA2589">
        <v>149669.16039999999</v>
      </c>
      <c r="AB2589">
        <v>5026</v>
      </c>
      <c r="AC2589">
        <v>4813</v>
      </c>
      <c r="AD2589">
        <v>2003</v>
      </c>
      <c r="AE2589">
        <v>5032</v>
      </c>
      <c r="AF2589">
        <v>1554</v>
      </c>
      <c r="AG2589">
        <v>1538</v>
      </c>
      <c r="AH2589">
        <v>805</v>
      </c>
      <c r="AI2589">
        <v>1576</v>
      </c>
      <c r="AJ2589">
        <v>3472</v>
      </c>
      <c r="AK2589">
        <v>3275</v>
      </c>
      <c r="AL2589">
        <v>1198</v>
      </c>
      <c r="AM2589">
        <v>3456</v>
      </c>
    </row>
    <row r="2590" spans="1:39" x14ac:dyDescent="0.15">
      <c r="A2590" t="s">
        <v>39</v>
      </c>
      <c r="B2590">
        <v>70</v>
      </c>
      <c r="C2590">
        <v>1</v>
      </c>
      <c r="D2590">
        <v>2</v>
      </c>
      <c r="E2590" t="s">
        <v>32</v>
      </c>
      <c r="F2590" t="s">
        <v>206</v>
      </c>
      <c r="G2590">
        <v>961</v>
      </c>
      <c r="H2590">
        <v>1234</v>
      </c>
      <c r="I2590">
        <v>3142</v>
      </c>
      <c r="J2590">
        <v>179283.21</v>
      </c>
      <c r="K2590">
        <v>131035.62</v>
      </c>
      <c r="L2590">
        <v>125857.09</v>
      </c>
      <c r="M2590">
        <v>45123.409099999997</v>
      </c>
      <c r="N2590">
        <v>151</v>
      </c>
      <c r="O2590">
        <v>175</v>
      </c>
      <c r="P2590">
        <v>484</v>
      </c>
      <c r="Q2590">
        <v>28944.87</v>
      </c>
      <c r="R2590">
        <v>20619.22</v>
      </c>
      <c r="S2590">
        <v>18501.87</v>
      </c>
      <c r="T2590">
        <v>7516.8512000000001</v>
      </c>
      <c r="U2590">
        <v>810</v>
      </c>
      <c r="V2590">
        <v>1059</v>
      </c>
      <c r="W2590">
        <v>2658</v>
      </c>
      <c r="X2590">
        <v>150338.34</v>
      </c>
      <c r="Y2590">
        <v>110416.4</v>
      </c>
      <c r="Z2590">
        <v>107355.22</v>
      </c>
      <c r="AA2590">
        <v>37606.5579</v>
      </c>
      <c r="AB2590">
        <v>938</v>
      </c>
      <c r="AC2590">
        <v>797</v>
      </c>
      <c r="AD2590">
        <v>410</v>
      </c>
      <c r="AE2590">
        <v>806</v>
      </c>
      <c r="AF2590">
        <v>145</v>
      </c>
      <c r="AG2590">
        <v>113</v>
      </c>
      <c r="AH2590">
        <v>64</v>
      </c>
      <c r="AI2590">
        <v>147</v>
      </c>
      <c r="AJ2590">
        <v>793</v>
      </c>
      <c r="AK2590">
        <v>684</v>
      </c>
      <c r="AL2590">
        <v>346</v>
      </c>
      <c r="AM2590">
        <v>659</v>
      </c>
    </row>
    <row r="2591" spans="1:39" x14ac:dyDescent="0.15">
      <c r="A2591" t="s">
        <v>39</v>
      </c>
      <c r="B2591">
        <v>70</v>
      </c>
      <c r="C2591">
        <v>2</v>
      </c>
      <c r="D2591">
        <v>0</v>
      </c>
      <c r="E2591" t="s">
        <v>28</v>
      </c>
      <c r="F2591" t="s">
        <v>206</v>
      </c>
      <c r="G2591">
        <v>202</v>
      </c>
      <c r="H2591">
        <v>436</v>
      </c>
      <c r="I2591">
        <v>734</v>
      </c>
      <c r="J2591">
        <v>38296.85</v>
      </c>
      <c r="K2591">
        <v>29780.53</v>
      </c>
      <c r="L2591">
        <v>24901.1</v>
      </c>
      <c r="M2591">
        <v>10548.6255</v>
      </c>
      <c r="N2591">
        <v>202</v>
      </c>
      <c r="O2591">
        <v>211</v>
      </c>
      <c r="P2591">
        <v>411</v>
      </c>
      <c r="Q2591">
        <v>20907.29</v>
      </c>
      <c r="R2591">
        <v>15648.48</v>
      </c>
      <c r="S2591">
        <v>11597.15</v>
      </c>
      <c r="T2591">
        <v>6079.6464999999998</v>
      </c>
      <c r="U2591">
        <v>202</v>
      </c>
      <c r="V2591">
        <v>225</v>
      </c>
      <c r="W2591">
        <v>323</v>
      </c>
      <c r="X2591">
        <v>17389.560000000001</v>
      </c>
      <c r="Y2591">
        <v>14132.05</v>
      </c>
      <c r="Z2591">
        <v>13303.95</v>
      </c>
      <c r="AA2591">
        <v>4468.9790000000003</v>
      </c>
      <c r="AB2591">
        <v>200</v>
      </c>
      <c r="AC2591">
        <v>193</v>
      </c>
      <c r="AD2591">
        <v>172</v>
      </c>
      <c r="AE2591">
        <v>155</v>
      </c>
      <c r="AF2591">
        <v>200</v>
      </c>
      <c r="AG2591">
        <v>193</v>
      </c>
      <c r="AH2591">
        <v>172</v>
      </c>
      <c r="AI2591">
        <v>155</v>
      </c>
      <c r="AJ2591">
        <v>200</v>
      </c>
      <c r="AK2591">
        <v>193</v>
      </c>
      <c r="AL2591">
        <v>172</v>
      </c>
      <c r="AM2591">
        <v>155</v>
      </c>
    </row>
    <row r="2592" spans="1:39" x14ac:dyDescent="0.15">
      <c r="A2592" t="s">
        <v>39</v>
      </c>
      <c r="B2592">
        <v>70</v>
      </c>
      <c r="C2592">
        <v>2</v>
      </c>
      <c r="D2592">
        <v>0</v>
      </c>
      <c r="E2592" t="s">
        <v>29</v>
      </c>
      <c r="F2592" t="s">
        <v>206</v>
      </c>
      <c r="G2592">
        <v>2</v>
      </c>
      <c r="H2592">
        <v>4</v>
      </c>
      <c r="I2592">
        <v>8</v>
      </c>
      <c r="J2592">
        <v>464.97</v>
      </c>
      <c r="K2592">
        <v>351.64</v>
      </c>
      <c r="L2592">
        <v>275.89</v>
      </c>
      <c r="M2592">
        <v>126.90179999999999</v>
      </c>
      <c r="N2592">
        <v>2</v>
      </c>
      <c r="O2592">
        <v>2</v>
      </c>
      <c r="P2592">
        <v>5</v>
      </c>
      <c r="Q2592">
        <v>256.98</v>
      </c>
      <c r="R2592">
        <v>188.55</v>
      </c>
      <c r="S2592">
        <v>112.8</v>
      </c>
      <c r="T2592">
        <v>77.461799999999997</v>
      </c>
      <c r="U2592">
        <v>2</v>
      </c>
      <c r="V2592">
        <v>2</v>
      </c>
      <c r="W2592">
        <v>3</v>
      </c>
      <c r="X2592">
        <v>207.99</v>
      </c>
      <c r="Y2592">
        <v>163.09</v>
      </c>
      <c r="Z2592">
        <v>163.09</v>
      </c>
      <c r="AA2592">
        <v>49.44</v>
      </c>
      <c r="AB2592">
        <v>2</v>
      </c>
      <c r="AC2592">
        <v>2</v>
      </c>
      <c r="AD2592">
        <v>2</v>
      </c>
      <c r="AE2592">
        <v>1</v>
      </c>
      <c r="AF2592">
        <v>2</v>
      </c>
      <c r="AG2592">
        <v>2</v>
      </c>
      <c r="AH2592">
        <v>2</v>
      </c>
      <c r="AI2592">
        <v>1</v>
      </c>
      <c r="AJ2592">
        <v>2</v>
      </c>
      <c r="AK2592">
        <v>2</v>
      </c>
      <c r="AL2592">
        <v>2</v>
      </c>
      <c r="AM2592">
        <v>1</v>
      </c>
    </row>
    <row r="2593" spans="1:39" x14ac:dyDescent="0.15">
      <c r="A2593" t="s">
        <v>39</v>
      </c>
      <c r="B2593">
        <v>70</v>
      </c>
      <c r="C2593">
        <v>2</v>
      </c>
      <c r="D2593">
        <v>0</v>
      </c>
      <c r="E2593" t="s">
        <v>32</v>
      </c>
      <c r="F2593" t="s">
        <v>206</v>
      </c>
      <c r="G2593">
        <v>34</v>
      </c>
      <c r="H2593">
        <v>78</v>
      </c>
      <c r="I2593">
        <v>139</v>
      </c>
      <c r="J2593">
        <v>7177.67</v>
      </c>
      <c r="K2593">
        <v>5060.68</v>
      </c>
      <c r="L2593">
        <v>4651.12</v>
      </c>
      <c r="M2593">
        <v>1859.2777000000001</v>
      </c>
      <c r="N2593">
        <v>34</v>
      </c>
      <c r="O2593">
        <v>36</v>
      </c>
      <c r="P2593">
        <v>70</v>
      </c>
      <c r="Q2593">
        <v>3444.71</v>
      </c>
      <c r="R2593">
        <v>2337.1</v>
      </c>
      <c r="S2593">
        <v>1927.54</v>
      </c>
      <c r="T2593">
        <v>919.63670000000002</v>
      </c>
      <c r="U2593">
        <v>34</v>
      </c>
      <c r="V2593">
        <v>42</v>
      </c>
      <c r="W2593">
        <v>69</v>
      </c>
      <c r="X2593">
        <v>3732.96</v>
      </c>
      <c r="Y2593">
        <v>2723.58</v>
      </c>
      <c r="Z2593">
        <v>2723.58</v>
      </c>
      <c r="AA2593">
        <v>939.64099999999996</v>
      </c>
      <c r="AB2593">
        <v>34</v>
      </c>
      <c r="AC2593">
        <v>33</v>
      </c>
      <c r="AD2593">
        <v>30</v>
      </c>
      <c r="AE2593">
        <v>26</v>
      </c>
      <c r="AF2593">
        <v>34</v>
      </c>
      <c r="AG2593">
        <v>33</v>
      </c>
      <c r="AH2593">
        <v>30</v>
      </c>
      <c r="AI2593">
        <v>26</v>
      </c>
      <c r="AJ2593">
        <v>34</v>
      </c>
      <c r="AK2593">
        <v>33</v>
      </c>
      <c r="AL2593">
        <v>30</v>
      </c>
      <c r="AM2593">
        <v>26</v>
      </c>
    </row>
    <row r="2594" spans="1:39" x14ac:dyDescent="0.15">
      <c r="A2594" t="s">
        <v>39</v>
      </c>
      <c r="B2594">
        <v>70</v>
      </c>
      <c r="C2594">
        <v>2</v>
      </c>
      <c r="D2594">
        <v>1</v>
      </c>
      <c r="E2594" t="s">
        <v>28</v>
      </c>
      <c r="F2594" t="s">
        <v>206</v>
      </c>
      <c r="G2594">
        <v>1638</v>
      </c>
      <c r="H2594">
        <v>3611</v>
      </c>
      <c r="I2594">
        <v>6113</v>
      </c>
      <c r="J2594">
        <v>300565.14</v>
      </c>
      <c r="K2594">
        <v>241918.11</v>
      </c>
      <c r="L2594">
        <v>206482.05</v>
      </c>
      <c r="M2594">
        <v>87611.523199999996</v>
      </c>
      <c r="N2594">
        <v>1638</v>
      </c>
      <c r="O2594">
        <v>1768</v>
      </c>
      <c r="P2594">
        <v>3375</v>
      </c>
      <c r="Q2594">
        <v>162278.57</v>
      </c>
      <c r="R2594">
        <v>124625.89</v>
      </c>
      <c r="S2594">
        <v>96574.9</v>
      </c>
      <c r="T2594">
        <v>51017.1276</v>
      </c>
      <c r="U2594">
        <v>1638</v>
      </c>
      <c r="V2594">
        <v>1843</v>
      </c>
      <c r="W2594">
        <v>2738</v>
      </c>
      <c r="X2594">
        <v>138286.57</v>
      </c>
      <c r="Y2594">
        <v>117292.22</v>
      </c>
      <c r="Z2594">
        <v>109907.15</v>
      </c>
      <c r="AA2594">
        <v>36594.395600000003</v>
      </c>
      <c r="AB2594">
        <v>1580</v>
      </c>
      <c r="AC2594">
        <v>1613</v>
      </c>
      <c r="AD2594">
        <v>1201</v>
      </c>
      <c r="AE2594">
        <v>1541</v>
      </c>
      <c r="AF2594">
        <v>1580</v>
      </c>
      <c r="AG2594">
        <v>1613</v>
      </c>
      <c r="AH2594">
        <v>1201</v>
      </c>
      <c r="AI2594">
        <v>1541</v>
      </c>
      <c r="AJ2594">
        <v>1580</v>
      </c>
      <c r="AK2594">
        <v>1613</v>
      </c>
      <c r="AL2594">
        <v>1201</v>
      </c>
      <c r="AM2594">
        <v>1541</v>
      </c>
    </row>
    <row r="2595" spans="1:39" x14ac:dyDescent="0.15">
      <c r="A2595" t="s">
        <v>39</v>
      </c>
      <c r="B2595">
        <v>70</v>
      </c>
      <c r="C2595">
        <v>2</v>
      </c>
      <c r="D2595">
        <v>1</v>
      </c>
      <c r="E2595" t="s">
        <v>30</v>
      </c>
      <c r="F2595" t="s">
        <v>206</v>
      </c>
      <c r="G2595">
        <v>181</v>
      </c>
      <c r="H2595">
        <v>410</v>
      </c>
      <c r="I2595">
        <v>660</v>
      </c>
      <c r="J2595">
        <v>32806.449999999997</v>
      </c>
      <c r="K2595">
        <v>26799.439999999999</v>
      </c>
      <c r="L2595">
        <v>22204.63</v>
      </c>
      <c r="M2595">
        <v>9712.9748999999993</v>
      </c>
      <c r="N2595">
        <v>181</v>
      </c>
      <c r="O2595">
        <v>194</v>
      </c>
      <c r="P2595">
        <v>354</v>
      </c>
      <c r="Q2595">
        <v>17257.18</v>
      </c>
      <c r="R2595">
        <v>13401.48</v>
      </c>
      <c r="S2595">
        <v>9963.52</v>
      </c>
      <c r="T2595">
        <v>5562.3779000000004</v>
      </c>
      <c r="U2595">
        <v>181</v>
      </c>
      <c r="V2595">
        <v>216</v>
      </c>
      <c r="W2595">
        <v>306</v>
      </c>
      <c r="X2595">
        <v>15549.27</v>
      </c>
      <c r="Y2595">
        <v>13397.96</v>
      </c>
      <c r="Z2595">
        <v>12241.11</v>
      </c>
      <c r="AA2595">
        <v>4150.5969999999998</v>
      </c>
      <c r="AB2595">
        <v>169</v>
      </c>
      <c r="AC2595">
        <v>179</v>
      </c>
      <c r="AD2595">
        <v>118</v>
      </c>
      <c r="AE2595">
        <v>177</v>
      </c>
      <c r="AF2595">
        <v>169</v>
      </c>
      <c r="AG2595">
        <v>179</v>
      </c>
      <c r="AH2595">
        <v>118</v>
      </c>
      <c r="AI2595">
        <v>177</v>
      </c>
      <c r="AJ2595">
        <v>169</v>
      </c>
      <c r="AK2595">
        <v>179</v>
      </c>
      <c r="AL2595">
        <v>118</v>
      </c>
      <c r="AM2595">
        <v>177</v>
      </c>
    </row>
    <row r="2596" spans="1:39" x14ac:dyDescent="0.15">
      <c r="A2596" t="s">
        <v>39</v>
      </c>
      <c r="B2596">
        <v>70</v>
      </c>
      <c r="C2596">
        <v>2</v>
      </c>
      <c r="D2596">
        <v>1</v>
      </c>
      <c r="E2596" t="s">
        <v>29</v>
      </c>
      <c r="F2596" t="s">
        <v>206</v>
      </c>
      <c r="G2596">
        <v>3197</v>
      </c>
      <c r="H2596">
        <v>7343</v>
      </c>
      <c r="I2596">
        <v>12907</v>
      </c>
      <c r="J2596">
        <v>630239.06000000006</v>
      </c>
      <c r="K2596">
        <v>472761.98</v>
      </c>
      <c r="L2596">
        <v>404297.04</v>
      </c>
      <c r="M2596">
        <v>183878.9976</v>
      </c>
      <c r="N2596">
        <v>3197</v>
      </c>
      <c r="O2596">
        <v>3512</v>
      </c>
      <c r="P2596">
        <v>6854</v>
      </c>
      <c r="Q2596">
        <v>328574.74</v>
      </c>
      <c r="R2596">
        <v>238290.68</v>
      </c>
      <c r="S2596">
        <v>186436.59</v>
      </c>
      <c r="T2596">
        <v>103604.6418</v>
      </c>
      <c r="U2596">
        <v>3197</v>
      </c>
      <c r="V2596">
        <v>3831</v>
      </c>
      <c r="W2596">
        <v>6053</v>
      </c>
      <c r="X2596">
        <v>301664.32</v>
      </c>
      <c r="Y2596">
        <v>234471.3</v>
      </c>
      <c r="Z2596">
        <v>217860.45</v>
      </c>
      <c r="AA2596">
        <v>80274.355800000005</v>
      </c>
      <c r="AB2596">
        <v>3069</v>
      </c>
      <c r="AC2596">
        <v>3170</v>
      </c>
      <c r="AD2596">
        <v>2381</v>
      </c>
      <c r="AE2596">
        <v>3090</v>
      </c>
      <c r="AF2596">
        <v>3069</v>
      </c>
      <c r="AG2596">
        <v>3170</v>
      </c>
      <c r="AH2596">
        <v>2381</v>
      </c>
      <c r="AI2596">
        <v>3090</v>
      </c>
      <c r="AJ2596">
        <v>3069</v>
      </c>
      <c r="AK2596">
        <v>3170</v>
      </c>
      <c r="AL2596">
        <v>2381</v>
      </c>
      <c r="AM2596">
        <v>3090</v>
      </c>
    </row>
    <row r="2597" spans="1:39" x14ac:dyDescent="0.15">
      <c r="A2597" t="s">
        <v>39</v>
      </c>
      <c r="B2597">
        <v>70</v>
      </c>
      <c r="C2597">
        <v>2</v>
      </c>
      <c r="D2597">
        <v>1</v>
      </c>
      <c r="E2597" t="s">
        <v>31</v>
      </c>
      <c r="F2597" t="s">
        <v>206</v>
      </c>
      <c r="G2597">
        <v>2</v>
      </c>
      <c r="H2597">
        <v>4</v>
      </c>
      <c r="I2597">
        <v>6</v>
      </c>
      <c r="J2597">
        <v>399</v>
      </c>
      <c r="K2597">
        <v>318.98</v>
      </c>
      <c r="L2597">
        <v>182.5</v>
      </c>
      <c r="M2597">
        <v>90.379099999999994</v>
      </c>
      <c r="N2597">
        <v>2</v>
      </c>
      <c r="O2597">
        <v>2</v>
      </c>
      <c r="P2597">
        <v>4</v>
      </c>
      <c r="Q2597">
        <v>261</v>
      </c>
      <c r="R2597">
        <v>215.48</v>
      </c>
      <c r="S2597">
        <v>79</v>
      </c>
      <c r="T2597">
        <v>58.119100000000003</v>
      </c>
      <c r="U2597">
        <v>2</v>
      </c>
      <c r="V2597">
        <v>2</v>
      </c>
      <c r="W2597">
        <v>2</v>
      </c>
      <c r="X2597">
        <v>138</v>
      </c>
      <c r="Y2597">
        <v>103.5</v>
      </c>
      <c r="Z2597">
        <v>103.5</v>
      </c>
      <c r="AA2597">
        <v>32.26</v>
      </c>
      <c r="AB2597">
        <v>2</v>
      </c>
      <c r="AC2597">
        <v>2</v>
      </c>
      <c r="AD2597">
        <v>0</v>
      </c>
      <c r="AE2597">
        <v>2</v>
      </c>
      <c r="AF2597">
        <v>2</v>
      </c>
      <c r="AG2597">
        <v>2</v>
      </c>
      <c r="AH2597">
        <v>0</v>
      </c>
      <c r="AI2597">
        <v>2</v>
      </c>
      <c r="AJ2597">
        <v>2</v>
      </c>
      <c r="AK2597">
        <v>2</v>
      </c>
      <c r="AL2597">
        <v>0</v>
      </c>
      <c r="AM2597">
        <v>2</v>
      </c>
    </row>
    <row r="2598" spans="1:39" x14ac:dyDescent="0.15">
      <c r="A2598" t="s">
        <v>39</v>
      </c>
      <c r="B2598">
        <v>70</v>
      </c>
      <c r="C2598">
        <v>2</v>
      </c>
      <c r="D2598">
        <v>1</v>
      </c>
      <c r="E2598" t="s">
        <v>32</v>
      </c>
      <c r="F2598" t="s">
        <v>206</v>
      </c>
      <c r="G2598">
        <v>93</v>
      </c>
      <c r="H2598">
        <v>225</v>
      </c>
      <c r="I2598">
        <v>374</v>
      </c>
      <c r="J2598">
        <v>19663.64</v>
      </c>
      <c r="K2598">
        <v>14570.13</v>
      </c>
      <c r="L2598">
        <v>12707.35</v>
      </c>
      <c r="M2598">
        <v>5530.5775000000003</v>
      </c>
      <c r="N2598">
        <v>93</v>
      </c>
      <c r="O2598">
        <v>96</v>
      </c>
      <c r="P2598">
        <v>172</v>
      </c>
      <c r="Q2598">
        <v>8761.1200000000008</v>
      </c>
      <c r="R2598">
        <v>6419.94</v>
      </c>
      <c r="S2598">
        <v>4847.37</v>
      </c>
      <c r="T2598">
        <v>2676.2941000000001</v>
      </c>
      <c r="U2598">
        <v>93</v>
      </c>
      <c r="V2598">
        <v>129</v>
      </c>
      <c r="W2598">
        <v>202</v>
      </c>
      <c r="X2598">
        <v>10902.52</v>
      </c>
      <c r="Y2598">
        <v>8150.19</v>
      </c>
      <c r="Z2598">
        <v>7859.98</v>
      </c>
      <c r="AA2598">
        <v>2854.2833999999998</v>
      </c>
      <c r="AB2598">
        <v>91</v>
      </c>
      <c r="AC2598">
        <v>92</v>
      </c>
      <c r="AD2598">
        <v>70</v>
      </c>
      <c r="AE2598">
        <v>86</v>
      </c>
      <c r="AF2598">
        <v>91</v>
      </c>
      <c r="AG2598">
        <v>92</v>
      </c>
      <c r="AH2598">
        <v>70</v>
      </c>
      <c r="AI2598">
        <v>86</v>
      </c>
      <c r="AJ2598">
        <v>91</v>
      </c>
      <c r="AK2598">
        <v>92</v>
      </c>
      <c r="AL2598">
        <v>70</v>
      </c>
      <c r="AM2598">
        <v>86</v>
      </c>
    </row>
    <row r="2599" spans="1:39" x14ac:dyDescent="0.15">
      <c r="A2599" t="s">
        <v>39</v>
      </c>
      <c r="B2599">
        <v>70</v>
      </c>
      <c r="C2599">
        <v>2</v>
      </c>
      <c r="D2599">
        <v>2</v>
      </c>
      <c r="E2599" t="s">
        <v>28</v>
      </c>
      <c r="F2599" t="s">
        <v>206</v>
      </c>
      <c r="G2599">
        <v>285</v>
      </c>
      <c r="H2599">
        <v>616</v>
      </c>
      <c r="I2599">
        <v>1027</v>
      </c>
      <c r="J2599">
        <v>52874.47</v>
      </c>
      <c r="K2599">
        <v>41370.22</v>
      </c>
      <c r="L2599">
        <v>33828.49</v>
      </c>
      <c r="M2599">
        <v>14851.542100000001</v>
      </c>
      <c r="N2599">
        <v>285</v>
      </c>
      <c r="O2599">
        <v>294</v>
      </c>
      <c r="P2599">
        <v>562</v>
      </c>
      <c r="Q2599">
        <v>28577.61</v>
      </c>
      <c r="R2599">
        <v>21301.05</v>
      </c>
      <c r="S2599">
        <v>14678.53</v>
      </c>
      <c r="T2599">
        <v>8448.2667000000001</v>
      </c>
      <c r="U2599">
        <v>285</v>
      </c>
      <c r="V2599">
        <v>322</v>
      </c>
      <c r="W2599">
        <v>465</v>
      </c>
      <c r="X2599">
        <v>24296.86</v>
      </c>
      <c r="Y2599">
        <v>20069.169999999998</v>
      </c>
      <c r="Z2599">
        <v>19149.96</v>
      </c>
      <c r="AA2599">
        <v>6403.2754000000004</v>
      </c>
      <c r="AB2599">
        <v>271</v>
      </c>
      <c r="AC2599">
        <v>278</v>
      </c>
      <c r="AD2599">
        <v>173</v>
      </c>
      <c r="AE2599">
        <v>258</v>
      </c>
      <c r="AF2599">
        <v>271</v>
      </c>
      <c r="AG2599">
        <v>278</v>
      </c>
      <c r="AH2599">
        <v>173</v>
      </c>
      <c r="AI2599">
        <v>258</v>
      </c>
      <c r="AJ2599">
        <v>271</v>
      </c>
      <c r="AK2599">
        <v>278</v>
      </c>
      <c r="AL2599">
        <v>173</v>
      </c>
      <c r="AM2599">
        <v>258</v>
      </c>
    </row>
    <row r="2600" spans="1:39" x14ac:dyDescent="0.15">
      <c r="A2600" t="s">
        <v>39</v>
      </c>
      <c r="B2600">
        <v>70</v>
      </c>
      <c r="C2600">
        <v>2</v>
      </c>
      <c r="D2600">
        <v>2</v>
      </c>
      <c r="E2600" t="s">
        <v>30</v>
      </c>
      <c r="F2600" t="s">
        <v>206</v>
      </c>
      <c r="G2600">
        <v>41</v>
      </c>
      <c r="H2600">
        <v>86</v>
      </c>
      <c r="I2600">
        <v>126</v>
      </c>
      <c r="J2600">
        <v>7191.49</v>
      </c>
      <c r="K2600">
        <v>5569.34</v>
      </c>
      <c r="L2600">
        <v>4229.07</v>
      </c>
      <c r="M2600">
        <v>1876.3819000000001</v>
      </c>
      <c r="N2600">
        <v>41</v>
      </c>
      <c r="O2600">
        <v>43</v>
      </c>
      <c r="P2600">
        <v>74</v>
      </c>
      <c r="Q2600">
        <v>4006.77</v>
      </c>
      <c r="R2600">
        <v>2948.79</v>
      </c>
      <c r="S2600">
        <v>1708.07</v>
      </c>
      <c r="T2600">
        <v>1101.1511</v>
      </c>
      <c r="U2600">
        <v>41</v>
      </c>
      <c r="V2600">
        <v>43</v>
      </c>
      <c r="W2600">
        <v>52</v>
      </c>
      <c r="X2600">
        <v>3184.72</v>
      </c>
      <c r="Y2600">
        <v>2620.5500000000002</v>
      </c>
      <c r="Z2600">
        <v>2521</v>
      </c>
      <c r="AA2600">
        <v>775.23080000000004</v>
      </c>
      <c r="AB2600">
        <v>38</v>
      </c>
      <c r="AC2600">
        <v>39</v>
      </c>
      <c r="AD2600">
        <v>22</v>
      </c>
      <c r="AE2600">
        <v>39</v>
      </c>
      <c r="AF2600">
        <v>38</v>
      </c>
      <c r="AG2600">
        <v>39</v>
      </c>
      <c r="AH2600">
        <v>22</v>
      </c>
      <c r="AI2600">
        <v>39</v>
      </c>
      <c r="AJ2600">
        <v>38</v>
      </c>
      <c r="AK2600">
        <v>39</v>
      </c>
      <c r="AL2600">
        <v>22</v>
      </c>
      <c r="AM2600">
        <v>39</v>
      </c>
    </row>
    <row r="2601" spans="1:39" x14ac:dyDescent="0.15">
      <c r="A2601" t="s">
        <v>39</v>
      </c>
      <c r="B2601">
        <v>70</v>
      </c>
      <c r="C2601">
        <v>2</v>
      </c>
      <c r="D2601">
        <v>2</v>
      </c>
      <c r="E2601" t="s">
        <v>29</v>
      </c>
      <c r="F2601" t="s">
        <v>206</v>
      </c>
      <c r="G2601">
        <v>139</v>
      </c>
      <c r="H2601">
        <v>306</v>
      </c>
      <c r="I2601">
        <v>525</v>
      </c>
      <c r="J2601">
        <v>26602.22</v>
      </c>
      <c r="K2601">
        <v>19905.25</v>
      </c>
      <c r="L2601">
        <v>16353.24</v>
      </c>
      <c r="M2601">
        <v>7522.0402999999997</v>
      </c>
      <c r="N2601">
        <v>139</v>
      </c>
      <c r="O2601">
        <v>146</v>
      </c>
      <c r="P2601">
        <v>277</v>
      </c>
      <c r="Q2601">
        <v>14312.88</v>
      </c>
      <c r="R2601">
        <v>10371.65</v>
      </c>
      <c r="S2601">
        <v>7130.06</v>
      </c>
      <c r="T2601">
        <v>4111.0513000000001</v>
      </c>
      <c r="U2601">
        <v>139</v>
      </c>
      <c r="V2601">
        <v>160</v>
      </c>
      <c r="W2601">
        <v>248</v>
      </c>
      <c r="X2601">
        <v>12289.34</v>
      </c>
      <c r="Y2601">
        <v>9533.6</v>
      </c>
      <c r="Z2601">
        <v>9223.18</v>
      </c>
      <c r="AA2601">
        <v>3410.989</v>
      </c>
      <c r="AB2601">
        <v>130</v>
      </c>
      <c r="AC2601">
        <v>132</v>
      </c>
      <c r="AD2601">
        <v>76</v>
      </c>
      <c r="AE2601">
        <v>136</v>
      </c>
      <c r="AF2601">
        <v>130</v>
      </c>
      <c r="AG2601">
        <v>132</v>
      </c>
      <c r="AH2601">
        <v>76</v>
      </c>
      <c r="AI2601">
        <v>136</v>
      </c>
      <c r="AJ2601">
        <v>130</v>
      </c>
      <c r="AK2601">
        <v>132</v>
      </c>
      <c r="AL2601">
        <v>76</v>
      </c>
      <c r="AM2601">
        <v>136</v>
      </c>
    </row>
    <row r="2602" spans="1:39" x14ac:dyDescent="0.15">
      <c r="A2602" t="s">
        <v>39</v>
      </c>
      <c r="B2602">
        <v>70</v>
      </c>
      <c r="C2602">
        <v>2</v>
      </c>
      <c r="D2602">
        <v>2</v>
      </c>
      <c r="E2602" t="s">
        <v>32</v>
      </c>
      <c r="F2602" t="s">
        <v>206</v>
      </c>
      <c r="G2602">
        <v>26</v>
      </c>
      <c r="H2602">
        <v>55</v>
      </c>
      <c r="I2602">
        <v>100</v>
      </c>
      <c r="J2602">
        <v>5037.49</v>
      </c>
      <c r="K2602">
        <v>3660.58</v>
      </c>
      <c r="L2602">
        <v>3478.97</v>
      </c>
      <c r="M2602">
        <v>1542.2617</v>
      </c>
      <c r="N2602">
        <v>26</v>
      </c>
      <c r="O2602">
        <v>26</v>
      </c>
      <c r="P2602">
        <v>50</v>
      </c>
      <c r="Q2602">
        <v>2246.6999999999998</v>
      </c>
      <c r="R2602">
        <v>1629.15</v>
      </c>
      <c r="S2602">
        <v>1523</v>
      </c>
      <c r="T2602">
        <v>787.04849999999999</v>
      </c>
      <c r="U2602">
        <v>26</v>
      </c>
      <c r="V2602">
        <v>29</v>
      </c>
      <c r="W2602">
        <v>50</v>
      </c>
      <c r="X2602">
        <v>2790.79</v>
      </c>
      <c r="Y2602">
        <v>2031.43</v>
      </c>
      <c r="Z2602">
        <v>1955.97</v>
      </c>
      <c r="AA2602">
        <v>755.21320000000003</v>
      </c>
      <c r="AB2602">
        <v>26</v>
      </c>
      <c r="AC2602">
        <v>24</v>
      </c>
      <c r="AD2602">
        <v>15</v>
      </c>
      <c r="AE2602">
        <v>25</v>
      </c>
      <c r="AF2602">
        <v>26</v>
      </c>
      <c r="AG2602">
        <v>24</v>
      </c>
      <c r="AH2602">
        <v>15</v>
      </c>
      <c r="AI2602">
        <v>25</v>
      </c>
      <c r="AJ2602">
        <v>26</v>
      </c>
      <c r="AK2602">
        <v>24</v>
      </c>
      <c r="AL2602">
        <v>15</v>
      </c>
      <c r="AM2602">
        <v>25</v>
      </c>
    </row>
    <row r="2603" spans="1:39" x14ac:dyDescent="0.15">
      <c r="A2603" t="s">
        <v>39</v>
      </c>
      <c r="B2603">
        <v>100</v>
      </c>
      <c r="C2603">
        <v>1</v>
      </c>
      <c r="D2603">
        <v>0</v>
      </c>
      <c r="E2603" t="s">
        <v>28</v>
      </c>
      <c r="F2603" t="s">
        <v>206</v>
      </c>
      <c r="G2603">
        <v>11484</v>
      </c>
      <c r="H2603">
        <v>11657</v>
      </c>
      <c r="I2603">
        <v>14669</v>
      </c>
      <c r="J2603">
        <v>698195.59</v>
      </c>
      <c r="K2603">
        <v>558696.38</v>
      </c>
      <c r="L2603">
        <v>526217.93000000005</v>
      </c>
      <c r="M2603">
        <v>203565.9252</v>
      </c>
      <c r="N2603">
        <v>3278</v>
      </c>
      <c r="O2603">
        <v>3310</v>
      </c>
      <c r="P2603">
        <v>4471</v>
      </c>
      <c r="Q2603">
        <v>218777.17</v>
      </c>
      <c r="R2603">
        <v>170032.17</v>
      </c>
      <c r="S2603">
        <v>152446.60999999999</v>
      </c>
      <c r="T2603">
        <v>65827.396099999998</v>
      </c>
      <c r="U2603">
        <v>8206</v>
      </c>
      <c r="V2603">
        <v>8347</v>
      </c>
      <c r="W2603">
        <v>10198</v>
      </c>
      <c r="X2603">
        <v>479418.42</v>
      </c>
      <c r="Y2603">
        <v>388664.21</v>
      </c>
      <c r="Z2603">
        <v>373771.32</v>
      </c>
      <c r="AA2603">
        <v>137738.52910000001</v>
      </c>
      <c r="AB2603">
        <v>11315</v>
      </c>
      <c r="AC2603">
        <v>7833</v>
      </c>
      <c r="AD2603">
        <v>6396</v>
      </c>
      <c r="AE2603">
        <v>5021</v>
      </c>
      <c r="AF2603">
        <v>3238</v>
      </c>
      <c r="AG2603">
        <v>2942</v>
      </c>
      <c r="AH2603">
        <v>2481</v>
      </c>
      <c r="AI2603">
        <v>1932</v>
      </c>
      <c r="AJ2603">
        <v>8077</v>
      </c>
      <c r="AK2603">
        <v>4891</v>
      </c>
      <c r="AL2603">
        <v>3915</v>
      </c>
      <c r="AM2603">
        <v>3089</v>
      </c>
    </row>
    <row r="2604" spans="1:39" x14ac:dyDescent="0.15">
      <c r="A2604" t="s">
        <v>39</v>
      </c>
      <c r="B2604">
        <v>100</v>
      </c>
      <c r="C2604">
        <v>1</v>
      </c>
      <c r="D2604">
        <v>0</v>
      </c>
      <c r="E2604" t="s">
        <v>30</v>
      </c>
      <c r="F2604" t="s">
        <v>206</v>
      </c>
      <c r="G2604">
        <v>20</v>
      </c>
      <c r="H2604">
        <v>20</v>
      </c>
      <c r="I2604">
        <v>24</v>
      </c>
      <c r="J2604">
        <v>1077.8499999999999</v>
      </c>
      <c r="K2604">
        <v>906.95</v>
      </c>
      <c r="L2604">
        <v>774.96</v>
      </c>
      <c r="M2604">
        <v>349.11439999999999</v>
      </c>
      <c r="N2604">
        <v>7</v>
      </c>
      <c r="O2604">
        <v>7</v>
      </c>
      <c r="P2604">
        <v>8</v>
      </c>
      <c r="Q2604">
        <v>336.95</v>
      </c>
      <c r="R2604">
        <v>304.7</v>
      </c>
      <c r="S2604">
        <v>230.71</v>
      </c>
      <c r="T2604">
        <v>127.9944</v>
      </c>
      <c r="U2604">
        <v>13</v>
      </c>
      <c r="V2604">
        <v>13</v>
      </c>
      <c r="W2604">
        <v>16</v>
      </c>
      <c r="X2604">
        <v>740.9</v>
      </c>
      <c r="Y2604">
        <v>602.25</v>
      </c>
      <c r="Z2604">
        <v>544.25</v>
      </c>
      <c r="AA2604">
        <v>221.12</v>
      </c>
      <c r="AB2604">
        <v>20</v>
      </c>
      <c r="AC2604">
        <v>12</v>
      </c>
      <c r="AD2604">
        <v>7</v>
      </c>
      <c r="AE2604">
        <v>15</v>
      </c>
      <c r="AF2604">
        <v>7</v>
      </c>
      <c r="AG2604">
        <v>7</v>
      </c>
      <c r="AH2604">
        <v>5</v>
      </c>
      <c r="AI2604">
        <v>6</v>
      </c>
      <c r="AJ2604">
        <v>13</v>
      </c>
      <c r="AK2604">
        <v>5</v>
      </c>
      <c r="AL2604">
        <v>2</v>
      </c>
      <c r="AM2604">
        <v>9</v>
      </c>
    </row>
    <row r="2605" spans="1:39" x14ac:dyDescent="0.15">
      <c r="A2605" t="s">
        <v>39</v>
      </c>
      <c r="B2605">
        <v>100</v>
      </c>
      <c r="C2605">
        <v>1</v>
      </c>
      <c r="D2605">
        <v>0</v>
      </c>
      <c r="E2605" t="s">
        <v>29</v>
      </c>
      <c r="F2605" t="s">
        <v>206</v>
      </c>
      <c r="G2605">
        <v>64</v>
      </c>
      <c r="H2605">
        <v>66</v>
      </c>
      <c r="I2605">
        <v>91</v>
      </c>
      <c r="J2605">
        <v>4261.54</v>
      </c>
      <c r="K2605">
        <v>3150.75</v>
      </c>
      <c r="L2605">
        <v>2873.85</v>
      </c>
      <c r="M2605">
        <v>1399.1695999999999</v>
      </c>
      <c r="N2605">
        <v>22</v>
      </c>
      <c r="O2605">
        <v>22</v>
      </c>
      <c r="P2605">
        <v>35</v>
      </c>
      <c r="Q2605">
        <v>1392.73</v>
      </c>
      <c r="R2605">
        <v>958.58</v>
      </c>
      <c r="S2605">
        <v>859.15</v>
      </c>
      <c r="T2605">
        <v>568.78570000000002</v>
      </c>
      <c r="U2605">
        <v>42</v>
      </c>
      <c r="V2605">
        <v>44</v>
      </c>
      <c r="W2605">
        <v>56</v>
      </c>
      <c r="X2605">
        <v>2868.81</v>
      </c>
      <c r="Y2605">
        <v>2192.17</v>
      </c>
      <c r="Z2605">
        <v>2014.7</v>
      </c>
      <c r="AA2605">
        <v>830.38390000000004</v>
      </c>
      <c r="AB2605">
        <v>64</v>
      </c>
      <c r="AC2605">
        <v>46</v>
      </c>
      <c r="AD2605">
        <v>37</v>
      </c>
      <c r="AE2605">
        <v>41</v>
      </c>
      <c r="AF2605">
        <v>22</v>
      </c>
      <c r="AG2605">
        <v>22</v>
      </c>
      <c r="AH2605">
        <v>19</v>
      </c>
      <c r="AI2605">
        <v>15</v>
      </c>
      <c r="AJ2605">
        <v>42</v>
      </c>
      <c r="AK2605">
        <v>24</v>
      </c>
      <c r="AL2605">
        <v>18</v>
      </c>
      <c r="AM2605">
        <v>26</v>
      </c>
    </row>
    <row r="2606" spans="1:39" x14ac:dyDescent="0.15">
      <c r="A2606" t="s">
        <v>39</v>
      </c>
      <c r="B2606">
        <v>100</v>
      </c>
      <c r="C2606">
        <v>1</v>
      </c>
      <c r="D2606">
        <v>0</v>
      </c>
      <c r="E2606" t="s">
        <v>32</v>
      </c>
      <c r="F2606" t="s">
        <v>206</v>
      </c>
      <c r="G2606">
        <v>746</v>
      </c>
      <c r="H2606">
        <v>780</v>
      </c>
      <c r="I2606">
        <v>1047</v>
      </c>
      <c r="J2606">
        <v>52881.79</v>
      </c>
      <c r="K2606">
        <v>37491.68</v>
      </c>
      <c r="L2606">
        <v>36128.97</v>
      </c>
      <c r="M2606">
        <v>14751.5592</v>
      </c>
      <c r="N2606">
        <v>118</v>
      </c>
      <c r="O2606">
        <v>120</v>
      </c>
      <c r="P2606">
        <v>159</v>
      </c>
      <c r="Q2606">
        <v>8272.48</v>
      </c>
      <c r="R2606">
        <v>5874.06</v>
      </c>
      <c r="S2606">
        <v>5049.84</v>
      </c>
      <c r="T2606">
        <v>2441.7337000000002</v>
      </c>
      <c r="U2606">
        <v>628</v>
      </c>
      <c r="V2606">
        <v>660</v>
      </c>
      <c r="W2606">
        <v>888</v>
      </c>
      <c r="X2606">
        <v>44609.31</v>
      </c>
      <c r="Y2606">
        <v>31617.62</v>
      </c>
      <c r="Z2606">
        <v>31079.13</v>
      </c>
      <c r="AA2606">
        <v>12309.825500000001</v>
      </c>
      <c r="AB2606">
        <v>739</v>
      </c>
      <c r="AC2606">
        <v>466</v>
      </c>
      <c r="AD2606">
        <v>390</v>
      </c>
      <c r="AE2606">
        <v>462</v>
      </c>
      <c r="AF2606">
        <v>115</v>
      </c>
      <c r="AG2606">
        <v>79</v>
      </c>
      <c r="AH2606">
        <v>71</v>
      </c>
      <c r="AI2606">
        <v>95</v>
      </c>
      <c r="AJ2606">
        <v>624</v>
      </c>
      <c r="AK2606">
        <v>387</v>
      </c>
      <c r="AL2606">
        <v>319</v>
      </c>
      <c r="AM2606">
        <v>367</v>
      </c>
    </row>
    <row r="2607" spans="1:39" x14ac:dyDescent="0.15">
      <c r="A2607" t="s">
        <v>39</v>
      </c>
      <c r="B2607">
        <v>100</v>
      </c>
      <c r="C2607">
        <v>1</v>
      </c>
      <c r="D2607">
        <v>1</v>
      </c>
      <c r="E2607" t="s">
        <v>28</v>
      </c>
      <c r="F2607" t="s">
        <v>206</v>
      </c>
      <c r="G2607">
        <v>29852</v>
      </c>
      <c r="H2607">
        <v>30854</v>
      </c>
      <c r="I2607">
        <v>40820</v>
      </c>
      <c r="J2607">
        <v>1847693.48</v>
      </c>
      <c r="K2607">
        <v>1495445.85</v>
      </c>
      <c r="L2607">
        <v>1374280.39</v>
      </c>
      <c r="M2607">
        <v>552914.17909999995</v>
      </c>
      <c r="N2607">
        <v>11463</v>
      </c>
      <c r="O2607">
        <v>11733</v>
      </c>
      <c r="P2607">
        <v>17216</v>
      </c>
      <c r="Q2607">
        <v>758165.58</v>
      </c>
      <c r="R2607">
        <v>584817.84</v>
      </c>
      <c r="S2607">
        <v>535269.09</v>
      </c>
      <c r="T2607">
        <v>251598.36850000001</v>
      </c>
      <c r="U2607">
        <v>18389</v>
      </c>
      <c r="V2607">
        <v>19121</v>
      </c>
      <c r="W2607">
        <v>23604</v>
      </c>
      <c r="X2607">
        <v>1089527.8999999999</v>
      </c>
      <c r="Y2607">
        <v>910628.01</v>
      </c>
      <c r="Z2607">
        <v>839011.3</v>
      </c>
      <c r="AA2607">
        <v>301315.81060000003</v>
      </c>
      <c r="AB2607">
        <v>28542</v>
      </c>
      <c r="AC2607">
        <v>27537</v>
      </c>
      <c r="AD2607">
        <v>17561</v>
      </c>
      <c r="AE2607">
        <v>25646</v>
      </c>
      <c r="AF2607">
        <v>11101</v>
      </c>
      <c r="AG2607">
        <v>11048</v>
      </c>
      <c r="AH2607">
        <v>7935</v>
      </c>
      <c r="AI2607">
        <v>10278</v>
      </c>
      <c r="AJ2607">
        <v>17441</v>
      </c>
      <c r="AK2607">
        <v>16489</v>
      </c>
      <c r="AL2607">
        <v>9626</v>
      </c>
      <c r="AM2607">
        <v>15368</v>
      </c>
    </row>
    <row r="2608" spans="1:39" x14ac:dyDescent="0.15">
      <c r="A2608" t="s">
        <v>39</v>
      </c>
      <c r="B2608">
        <v>100</v>
      </c>
      <c r="C2608">
        <v>1</v>
      </c>
      <c r="D2608">
        <v>1</v>
      </c>
      <c r="E2608" t="s">
        <v>30</v>
      </c>
      <c r="F2608" t="s">
        <v>206</v>
      </c>
      <c r="G2608">
        <v>2938</v>
      </c>
      <c r="H2608">
        <v>3036</v>
      </c>
      <c r="I2608">
        <v>3926</v>
      </c>
      <c r="J2608">
        <v>176932.92</v>
      </c>
      <c r="K2608">
        <v>144857.04</v>
      </c>
      <c r="L2608">
        <v>133351.82999999999</v>
      </c>
      <c r="M2608">
        <v>52012.367899999997</v>
      </c>
      <c r="N2608">
        <v>1050</v>
      </c>
      <c r="O2608">
        <v>1080</v>
      </c>
      <c r="P2608">
        <v>1515</v>
      </c>
      <c r="Q2608">
        <v>67501.87</v>
      </c>
      <c r="R2608">
        <v>52641.279999999999</v>
      </c>
      <c r="S2608">
        <v>47851</v>
      </c>
      <c r="T2608">
        <v>22011.874100000001</v>
      </c>
      <c r="U2608">
        <v>1888</v>
      </c>
      <c r="V2608">
        <v>1956</v>
      </c>
      <c r="W2608">
        <v>2411</v>
      </c>
      <c r="X2608">
        <v>109431.05</v>
      </c>
      <c r="Y2608">
        <v>92215.76</v>
      </c>
      <c r="Z2608">
        <v>85500.83</v>
      </c>
      <c r="AA2608">
        <v>30000.4938</v>
      </c>
      <c r="AB2608">
        <v>2776</v>
      </c>
      <c r="AC2608">
        <v>2795</v>
      </c>
      <c r="AD2608">
        <v>1529</v>
      </c>
      <c r="AE2608">
        <v>2839</v>
      </c>
      <c r="AF2608">
        <v>1005</v>
      </c>
      <c r="AG2608">
        <v>1016</v>
      </c>
      <c r="AH2608">
        <v>689</v>
      </c>
      <c r="AI2608">
        <v>1022</v>
      </c>
      <c r="AJ2608">
        <v>1771</v>
      </c>
      <c r="AK2608">
        <v>1779</v>
      </c>
      <c r="AL2608">
        <v>840</v>
      </c>
      <c r="AM2608">
        <v>1817</v>
      </c>
    </row>
    <row r="2609" spans="1:39" x14ac:dyDescent="0.15">
      <c r="A2609" t="s">
        <v>39</v>
      </c>
      <c r="B2609">
        <v>100</v>
      </c>
      <c r="C2609">
        <v>1</v>
      </c>
      <c r="D2609">
        <v>1</v>
      </c>
      <c r="E2609" t="s">
        <v>29</v>
      </c>
      <c r="F2609" t="s">
        <v>206</v>
      </c>
      <c r="G2609">
        <v>33758</v>
      </c>
      <c r="H2609">
        <v>35365</v>
      </c>
      <c r="I2609">
        <v>48456</v>
      </c>
      <c r="J2609">
        <v>2217125.35</v>
      </c>
      <c r="K2609">
        <v>1692727.71</v>
      </c>
      <c r="L2609">
        <v>1551873.01</v>
      </c>
      <c r="M2609">
        <v>649302.31869999995</v>
      </c>
      <c r="N2609">
        <v>10018</v>
      </c>
      <c r="O2609">
        <v>10304</v>
      </c>
      <c r="P2609">
        <v>15774</v>
      </c>
      <c r="Q2609">
        <v>698305.02</v>
      </c>
      <c r="R2609">
        <v>513621.58</v>
      </c>
      <c r="S2609">
        <v>471524.09</v>
      </c>
      <c r="T2609">
        <v>228858.1127</v>
      </c>
      <c r="U2609">
        <v>23740</v>
      </c>
      <c r="V2609">
        <v>25061</v>
      </c>
      <c r="W2609">
        <v>32682</v>
      </c>
      <c r="X2609">
        <v>1518820.33</v>
      </c>
      <c r="Y2609">
        <v>1179106.1299999999</v>
      </c>
      <c r="Z2609">
        <v>1080348.92</v>
      </c>
      <c r="AA2609">
        <v>420444.20600000001</v>
      </c>
      <c r="AB2609">
        <v>32489</v>
      </c>
      <c r="AC2609">
        <v>32567</v>
      </c>
      <c r="AD2609">
        <v>21025</v>
      </c>
      <c r="AE2609">
        <v>32371</v>
      </c>
      <c r="AF2609">
        <v>9627</v>
      </c>
      <c r="AG2609">
        <v>9701</v>
      </c>
      <c r="AH2609">
        <v>7112</v>
      </c>
      <c r="AI2609">
        <v>9649</v>
      </c>
      <c r="AJ2609">
        <v>22862</v>
      </c>
      <c r="AK2609">
        <v>22866</v>
      </c>
      <c r="AL2609">
        <v>13913</v>
      </c>
      <c r="AM2609">
        <v>22722</v>
      </c>
    </row>
    <row r="2610" spans="1:39" x14ac:dyDescent="0.15">
      <c r="A2610" t="s">
        <v>39</v>
      </c>
      <c r="B2610">
        <v>100</v>
      </c>
      <c r="C2610">
        <v>1</v>
      </c>
      <c r="D2610">
        <v>1</v>
      </c>
      <c r="E2610" t="s">
        <v>31</v>
      </c>
      <c r="F2610" t="s">
        <v>206</v>
      </c>
      <c r="G2610">
        <v>1</v>
      </c>
      <c r="H2610">
        <v>3</v>
      </c>
      <c r="I2610">
        <v>3</v>
      </c>
      <c r="J2610">
        <v>87.99</v>
      </c>
      <c r="K2610">
        <v>78.790000000000006</v>
      </c>
      <c r="L2610">
        <v>78.790000000000006</v>
      </c>
      <c r="M2610">
        <v>21.05</v>
      </c>
      <c r="N2610">
        <v>1</v>
      </c>
      <c r="O2610">
        <v>3</v>
      </c>
      <c r="P2610">
        <v>3</v>
      </c>
      <c r="Q2610">
        <v>87.99</v>
      </c>
      <c r="R2610">
        <v>78.790000000000006</v>
      </c>
      <c r="S2610">
        <v>78.790000000000006</v>
      </c>
      <c r="T2610">
        <v>21.05</v>
      </c>
      <c r="U2610">
        <v>0</v>
      </c>
      <c r="V2610">
        <v>0</v>
      </c>
      <c r="W2610">
        <v>0</v>
      </c>
      <c r="X2610">
        <v>0</v>
      </c>
      <c r="Y2610">
        <v>0</v>
      </c>
      <c r="Z2610">
        <v>0</v>
      </c>
      <c r="AA2610">
        <v>0</v>
      </c>
      <c r="AB2610">
        <v>1</v>
      </c>
      <c r="AC2610">
        <v>1</v>
      </c>
      <c r="AD2610">
        <v>1</v>
      </c>
      <c r="AE2610">
        <v>0</v>
      </c>
      <c r="AF2610">
        <v>1</v>
      </c>
      <c r="AG2610">
        <v>1</v>
      </c>
      <c r="AH2610">
        <v>1</v>
      </c>
      <c r="AI2610">
        <v>0</v>
      </c>
      <c r="AJ2610">
        <v>0</v>
      </c>
      <c r="AK2610">
        <v>0</v>
      </c>
      <c r="AL2610">
        <v>0</v>
      </c>
      <c r="AM2610">
        <v>0</v>
      </c>
    </row>
    <row r="2611" spans="1:39" x14ac:dyDescent="0.15">
      <c r="A2611" t="s">
        <v>39</v>
      </c>
      <c r="B2611">
        <v>100</v>
      </c>
      <c r="C2611">
        <v>1</v>
      </c>
      <c r="D2611">
        <v>1</v>
      </c>
      <c r="E2611" t="s">
        <v>32</v>
      </c>
      <c r="F2611" t="s">
        <v>206</v>
      </c>
      <c r="G2611">
        <v>598</v>
      </c>
      <c r="H2611">
        <v>635</v>
      </c>
      <c r="I2611">
        <v>863</v>
      </c>
      <c r="J2611">
        <v>43384.68</v>
      </c>
      <c r="K2611">
        <v>31671.13</v>
      </c>
      <c r="L2611">
        <v>30629.73</v>
      </c>
      <c r="M2611">
        <v>12310.229300000001</v>
      </c>
      <c r="N2611">
        <v>113</v>
      </c>
      <c r="O2611">
        <v>118</v>
      </c>
      <c r="P2611">
        <v>165</v>
      </c>
      <c r="Q2611">
        <v>8447.2099999999991</v>
      </c>
      <c r="R2611">
        <v>6036.02</v>
      </c>
      <c r="S2611">
        <v>5360.03</v>
      </c>
      <c r="T2611">
        <v>2728.386</v>
      </c>
      <c r="U2611">
        <v>485</v>
      </c>
      <c r="V2611">
        <v>517</v>
      </c>
      <c r="W2611">
        <v>698</v>
      </c>
      <c r="X2611">
        <v>34937.47</v>
      </c>
      <c r="Y2611">
        <v>25635.11</v>
      </c>
      <c r="Z2611">
        <v>25269.7</v>
      </c>
      <c r="AA2611">
        <v>9581.8433000000005</v>
      </c>
      <c r="AB2611">
        <v>585</v>
      </c>
      <c r="AC2611">
        <v>525</v>
      </c>
      <c r="AD2611">
        <v>348</v>
      </c>
      <c r="AE2611">
        <v>533</v>
      </c>
      <c r="AF2611">
        <v>109</v>
      </c>
      <c r="AG2611">
        <v>101</v>
      </c>
      <c r="AH2611">
        <v>73</v>
      </c>
      <c r="AI2611">
        <v>106</v>
      </c>
      <c r="AJ2611">
        <v>476</v>
      </c>
      <c r="AK2611">
        <v>424</v>
      </c>
      <c r="AL2611">
        <v>275</v>
      </c>
      <c r="AM2611">
        <v>427</v>
      </c>
    </row>
    <row r="2612" spans="1:39" x14ac:dyDescent="0.15">
      <c r="A2612" t="s">
        <v>39</v>
      </c>
      <c r="B2612">
        <v>100</v>
      </c>
      <c r="C2612">
        <v>1</v>
      </c>
      <c r="D2612">
        <v>2</v>
      </c>
      <c r="E2612" t="s">
        <v>28</v>
      </c>
      <c r="F2612" t="s">
        <v>206</v>
      </c>
      <c r="G2612">
        <v>12982</v>
      </c>
      <c r="H2612">
        <v>13223</v>
      </c>
      <c r="I2612">
        <v>16897</v>
      </c>
      <c r="J2612">
        <v>786961.37</v>
      </c>
      <c r="K2612">
        <v>631537.54</v>
      </c>
      <c r="L2612">
        <v>600286.4</v>
      </c>
      <c r="M2612">
        <v>226705.4994</v>
      </c>
      <c r="N2612">
        <v>3546</v>
      </c>
      <c r="O2612">
        <v>3590</v>
      </c>
      <c r="P2612">
        <v>5031</v>
      </c>
      <c r="Q2612">
        <v>239556.77</v>
      </c>
      <c r="R2612">
        <v>182703.24</v>
      </c>
      <c r="S2612">
        <v>164050.44</v>
      </c>
      <c r="T2612">
        <v>73067.383400000006</v>
      </c>
      <c r="U2612">
        <v>9436</v>
      </c>
      <c r="V2612">
        <v>9633</v>
      </c>
      <c r="W2612">
        <v>11866</v>
      </c>
      <c r="X2612">
        <v>547404.6</v>
      </c>
      <c r="Y2612">
        <v>448834.3</v>
      </c>
      <c r="Z2612">
        <v>436235.96</v>
      </c>
      <c r="AA2612">
        <v>153638.11600000001</v>
      </c>
      <c r="AB2612">
        <v>12513</v>
      </c>
      <c r="AC2612">
        <v>10537</v>
      </c>
      <c r="AD2612">
        <v>4795</v>
      </c>
      <c r="AE2612">
        <v>10149</v>
      </c>
      <c r="AF2612">
        <v>3418</v>
      </c>
      <c r="AG2612">
        <v>3334</v>
      </c>
      <c r="AH2612">
        <v>1925</v>
      </c>
      <c r="AI2612">
        <v>3168</v>
      </c>
      <c r="AJ2612">
        <v>9095</v>
      </c>
      <c r="AK2612">
        <v>7203</v>
      </c>
      <c r="AL2612">
        <v>2870</v>
      </c>
      <c r="AM2612">
        <v>6981</v>
      </c>
    </row>
    <row r="2613" spans="1:39" x14ac:dyDescent="0.15">
      <c r="A2613" t="s">
        <v>39</v>
      </c>
      <c r="B2613">
        <v>100</v>
      </c>
      <c r="C2613">
        <v>1</v>
      </c>
      <c r="D2613">
        <v>2</v>
      </c>
      <c r="E2613" t="s">
        <v>30</v>
      </c>
      <c r="F2613" t="s">
        <v>206</v>
      </c>
      <c r="G2613">
        <v>1451</v>
      </c>
      <c r="H2613">
        <v>1477</v>
      </c>
      <c r="I2613">
        <v>1883</v>
      </c>
      <c r="J2613">
        <v>88752.06</v>
      </c>
      <c r="K2613">
        <v>70993.179999999993</v>
      </c>
      <c r="L2613">
        <v>67438.77</v>
      </c>
      <c r="M2613">
        <v>25628.150799999999</v>
      </c>
      <c r="N2613">
        <v>369</v>
      </c>
      <c r="O2613">
        <v>374</v>
      </c>
      <c r="P2613">
        <v>514</v>
      </c>
      <c r="Q2613">
        <v>24712.69</v>
      </c>
      <c r="R2613">
        <v>18853.57</v>
      </c>
      <c r="S2613">
        <v>16710.46</v>
      </c>
      <c r="T2613">
        <v>7687.9216999999999</v>
      </c>
      <c r="U2613">
        <v>1082</v>
      </c>
      <c r="V2613">
        <v>1103</v>
      </c>
      <c r="W2613">
        <v>1369</v>
      </c>
      <c r="X2613">
        <v>64039.37</v>
      </c>
      <c r="Y2613">
        <v>52139.61</v>
      </c>
      <c r="Z2613">
        <v>50728.31</v>
      </c>
      <c r="AA2613">
        <v>17940.2291</v>
      </c>
      <c r="AB2613">
        <v>1377</v>
      </c>
      <c r="AC2613">
        <v>1244</v>
      </c>
      <c r="AD2613">
        <v>497</v>
      </c>
      <c r="AE2613">
        <v>1410</v>
      </c>
      <c r="AF2613">
        <v>355</v>
      </c>
      <c r="AG2613">
        <v>357</v>
      </c>
      <c r="AH2613">
        <v>200</v>
      </c>
      <c r="AI2613">
        <v>363</v>
      </c>
      <c r="AJ2613">
        <v>1022</v>
      </c>
      <c r="AK2613">
        <v>887</v>
      </c>
      <c r="AL2613">
        <v>297</v>
      </c>
      <c r="AM2613">
        <v>1047</v>
      </c>
    </row>
    <row r="2614" spans="1:39" x14ac:dyDescent="0.15">
      <c r="A2614" t="s">
        <v>39</v>
      </c>
      <c r="B2614">
        <v>100</v>
      </c>
      <c r="C2614">
        <v>1</v>
      </c>
      <c r="D2614">
        <v>2</v>
      </c>
      <c r="E2614" t="s">
        <v>29</v>
      </c>
      <c r="F2614" t="s">
        <v>206</v>
      </c>
      <c r="G2614">
        <v>4455</v>
      </c>
      <c r="H2614">
        <v>4579</v>
      </c>
      <c r="I2614">
        <v>6150</v>
      </c>
      <c r="J2614">
        <v>286805.05</v>
      </c>
      <c r="K2614">
        <v>217940.87</v>
      </c>
      <c r="L2614">
        <v>209948.78</v>
      </c>
      <c r="M2614">
        <v>81961.212</v>
      </c>
      <c r="N2614">
        <v>1069</v>
      </c>
      <c r="O2614">
        <v>1083</v>
      </c>
      <c r="P2614">
        <v>1590</v>
      </c>
      <c r="Q2614">
        <v>74750.5</v>
      </c>
      <c r="R2614">
        <v>54916.639999999999</v>
      </c>
      <c r="S2614">
        <v>49662.46</v>
      </c>
      <c r="T2614">
        <v>22490.0592</v>
      </c>
      <c r="U2614">
        <v>3386</v>
      </c>
      <c r="V2614">
        <v>3496</v>
      </c>
      <c r="W2614">
        <v>4560</v>
      </c>
      <c r="X2614">
        <v>212054.55</v>
      </c>
      <c r="Y2614">
        <v>163024.23000000001</v>
      </c>
      <c r="Z2614">
        <v>160286.32</v>
      </c>
      <c r="AA2614">
        <v>59471.152800000003</v>
      </c>
      <c r="AB2614">
        <v>4264</v>
      </c>
      <c r="AC2614">
        <v>4047</v>
      </c>
      <c r="AD2614">
        <v>1688</v>
      </c>
      <c r="AE2614">
        <v>4291</v>
      </c>
      <c r="AF2614">
        <v>1023</v>
      </c>
      <c r="AG2614">
        <v>1007</v>
      </c>
      <c r="AH2614">
        <v>567</v>
      </c>
      <c r="AI2614">
        <v>1035</v>
      </c>
      <c r="AJ2614">
        <v>3241</v>
      </c>
      <c r="AK2614">
        <v>3040</v>
      </c>
      <c r="AL2614">
        <v>1121</v>
      </c>
      <c r="AM2614">
        <v>3256</v>
      </c>
    </row>
    <row r="2615" spans="1:39" x14ac:dyDescent="0.15">
      <c r="A2615" t="s">
        <v>39</v>
      </c>
      <c r="B2615">
        <v>100</v>
      </c>
      <c r="C2615">
        <v>1</v>
      </c>
      <c r="D2615">
        <v>2</v>
      </c>
      <c r="E2615" t="s">
        <v>32</v>
      </c>
      <c r="F2615" t="s">
        <v>206</v>
      </c>
      <c r="G2615">
        <v>467</v>
      </c>
      <c r="H2615">
        <v>481</v>
      </c>
      <c r="I2615">
        <v>697</v>
      </c>
      <c r="J2615">
        <v>34264.910000000003</v>
      </c>
      <c r="K2615">
        <v>24495.98</v>
      </c>
      <c r="L2615">
        <v>24027.4</v>
      </c>
      <c r="M2615">
        <v>9619.0964000000004</v>
      </c>
      <c r="N2615">
        <v>56</v>
      </c>
      <c r="O2615">
        <v>58</v>
      </c>
      <c r="P2615">
        <v>88</v>
      </c>
      <c r="Q2615">
        <v>4197.7</v>
      </c>
      <c r="R2615">
        <v>2909.28</v>
      </c>
      <c r="S2615">
        <v>2687.98</v>
      </c>
      <c r="T2615">
        <v>1121.7267999999999</v>
      </c>
      <c r="U2615">
        <v>411</v>
      </c>
      <c r="V2615">
        <v>423</v>
      </c>
      <c r="W2615">
        <v>609</v>
      </c>
      <c r="X2615">
        <v>30067.21</v>
      </c>
      <c r="Y2615">
        <v>21586.7</v>
      </c>
      <c r="Z2615">
        <v>21339.42</v>
      </c>
      <c r="AA2615">
        <v>8497.3696</v>
      </c>
      <c r="AB2615">
        <v>453</v>
      </c>
      <c r="AC2615">
        <v>382</v>
      </c>
      <c r="AD2615">
        <v>190</v>
      </c>
      <c r="AE2615">
        <v>378</v>
      </c>
      <c r="AF2615">
        <v>54</v>
      </c>
      <c r="AG2615">
        <v>48</v>
      </c>
      <c r="AH2615">
        <v>31</v>
      </c>
      <c r="AI2615">
        <v>54</v>
      </c>
      <c r="AJ2615">
        <v>399</v>
      </c>
      <c r="AK2615">
        <v>334</v>
      </c>
      <c r="AL2615">
        <v>159</v>
      </c>
      <c r="AM2615">
        <v>324</v>
      </c>
    </row>
    <row r="2616" spans="1:39" x14ac:dyDescent="0.15">
      <c r="A2616" t="s">
        <v>39</v>
      </c>
      <c r="B2616">
        <v>100</v>
      </c>
      <c r="C2616">
        <v>2</v>
      </c>
      <c r="D2616">
        <v>0</v>
      </c>
      <c r="E2616" t="s">
        <v>28</v>
      </c>
      <c r="F2616" t="s">
        <v>206</v>
      </c>
      <c r="G2616">
        <v>12</v>
      </c>
      <c r="H2616">
        <v>24</v>
      </c>
      <c r="I2616">
        <v>26</v>
      </c>
      <c r="J2616">
        <v>1041.8699999999999</v>
      </c>
      <c r="K2616">
        <v>779.13</v>
      </c>
      <c r="L2616">
        <v>589.98</v>
      </c>
      <c r="M2616">
        <v>303.7894</v>
      </c>
      <c r="N2616">
        <v>12</v>
      </c>
      <c r="O2616">
        <v>12</v>
      </c>
      <c r="P2616">
        <v>13</v>
      </c>
      <c r="Q2616">
        <v>592.94000000000005</v>
      </c>
      <c r="R2616">
        <v>425.64</v>
      </c>
      <c r="S2616">
        <v>236.49</v>
      </c>
      <c r="T2616">
        <v>168.71619999999999</v>
      </c>
      <c r="U2616">
        <v>12</v>
      </c>
      <c r="V2616">
        <v>12</v>
      </c>
      <c r="W2616">
        <v>13</v>
      </c>
      <c r="X2616">
        <v>448.93</v>
      </c>
      <c r="Y2616">
        <v>353.49</v>
      </c>
      <c r="Z2616">
        <v>353.49</v>
      </c>
      <c r="AA2616">
        <v>135.07320000000001</v>
      </c>
      <c r="AB2616">
        <v>12</v>
      </c>
      <c r="AC2616">
        <v>11</v>
      </c>
      <c r="AD2616">
        <v>11</v>
      </c>
      <c r="AE2616">
        <v>9</v>
      </c>
      <c r="AF2616">
        <v>12</v>
      </c>
      <c r="AG2616">
        <v>11</v>
      </c>
      <c r="AH2616">
        <v>11</v>
      </c>
      <c r="AI2616">
        <v>9</v>
      </c>
      <c r="AJ2616">
        <v>12</v>
      </c>
      <c r="AK2616">
        <v>11</v>
      </c>
      <c r="AL2616">
        <v>11</v>
      </c>
      <c r="AM2616">
        <v>9</v>
      </c>
    </row>
    <row r="2617" spans="1:39" x14ac:dyDescent="0.15">
      <c r="A2617" t="s">
        <v>39</v>
      </c>
      <c r="B2617">
        <v>100</v>
      </c>
      <c r="C2617">
        <v>2</v>
      </c>
      <c r="D2617">
        <v>0</v>
      </c>
      <c r="E2617" t="s">
        <v>32</v>
      </c>
      <c r="F2617" t="s">
        <v>206</v>
      </c>
      <c r="G2617">
        <v>2</v>
      </c>
      <c r="H2617">
        <v>4</v>
      </c>
      <c r="I2617">
        <v>4</v>
      </c>
      <c r="J2617">
        <v>129.96</v>
      </c>
      <c r="K2617">
        <v>77.75</v>
      </c>
      <c r="L2617">
        <v>57.76</v>
      </c>
      <c r="M2617">
        <v>72.481399999999994</v>
      </c>
      <c r="N2617">
        <v>2</v>
      </c>
      <c r="O2617">
        <v>2</v>
      </c>
      <c r="P2617">
        <v>2</v>
      </c>
      <c r="Q2617">
        <v>69.98</v>
      </c>
      <c r="R2617">
        <v>42.49</v>
      </c>
      <c r="S2617">
        <v>22.5</v>
      </c>
      <c r="T2617">
        <v>40.231400000000001</v>
      </c>
      <c r="U2617">
        <v>2</v>
      </c>
      <c r="V2617">
        <v>2</v>
      </c>
      <c r="W2617">
        <v>2</v>
      </c>
      <c r="X2617">
        <v>59.98</v>
      </c>
      <c r="Y2617">
        <v>35.26</v>
      </c>
      <c r="Z2617">
        <v>35.26</v>
      </c>
      <c r="AA2617">
        <v>32.25</v>
      </c>
      <c r="AB2617">
        <v>2</v>
      </c>
      <c r="AC2617">
        <v>2</v>
      </c>
      <c r="AD2617">
        <v>2</v>
      </c>
      <c r="AE2617">
        <v>1</v>
      </c>
      <c r="AF2617">
        <v>2</v>
      </c>
      <c r="AG2617">
        <v>2</v>
      </c>
      <c r="AH2617">
        <v>2</v>
      </c>
      <c r="AI2617">
        <v>1</v>
      </c>
      <c r="AJ2617">
        <v>2</v>
      </c>
      <c r="AK2617">
        <v>2</v>
      </c>
      <c r="AL2617">
        <v>2</v>
      </c>
      <c r="AM2617">
        <v>1</v>
      </c>
    </row>
    <row r="2618" spans="1:39" x14ac:dyDescent="0.15">
      <c r="A2618" t="s">
        <v>39</v>
      </c>
      <c r="B2618">
        <v>100</v>
      </c>
      <c r="C2618">
        <v>2</v>
      </c>
      <c r="D2618">
        <v>1</v>
      </c>
      <c r="E2618" t="s">
        <v>28</v>
      </c>
      <c r="F2618" t="s">
        <v>206</v>
      </c>
      <c r="G2618">
        <v>154</v>
      </c>
      <c r="H2618">
        <v>312</v>
      </c>
      <c r="I2618">
        <v>362</v>
      </c>
      <c r="J2618">
        <v>12811.89</v>
      </c>
      <c r="K2618">
        <v>9841.49</v>
      </c>
      <c r="L2618">
        <v>8639.84</v>
      </c>
      <c r="M2618">
        <v>4590.7389999999996</v>
      </c>
      <c r="N2618">
        <v>154</v>
      </c>
      <c r="O2618">
        <v>157</v>
      </c>
      <c r="P2618">
        <v>195</v>
      </c>
      <c r="Q2618">
        <v>6616.61</v>
      </c>
      <c r="R2618">
        <v>4756.8599999999997</v>
      </c>
      <c r="S2618">
        <v>3787.1</v>
      </c>
      <c r="T2618">
        <v>2572.9137999999998</v>
      </c>
      <c r="U2618">
        <v>154</v>
      </c>
      <c r="V2618">
        <v>155</v>
      </c>
      <c r="W2618">
        <v>167</v>
      </c>
      <c r="X2618">
        <v>6195.28</v>
      </c>
      <c r="Y2618">
        <v>5084.63</v>
      </c>
      <c r="Z2618">
        <v>4852.74</v>
      </c>
      <c r="AA2618">
        <v>2017.8252</v>
      </c>
      <c r="AB2618">
        <v>148</v>
      </c>
      <c r="AC2618">
        <v>152</v>
      </c>
      <c r="AD2618">
        <v>128</v>
      </c>
      <c r="AE2618">
        <v>140</v>
      </c>
      <c r="AF2618">
        <v>148</v>
      </c>
      <c r="AG2618">
        <v>152</v>
      </c>
      <c r="AH2618">
        <v>128</v>
      </c>
      <c r="AI2618">
        <v>140</v>
      </c>
      <c r="AJ2618">
        <v>148</v>
      </c>
      <c r="AK2618">
        <v>152</v>
      </c>
      <c r="AL2618">
        <v>128</v>
      </c>
      <c r="AM2618">
        <v>140</v>
      </c>
    </row>
    <row r="2619" spans="1:39" x14ac:dyDescent="0.15">
      <c r="A2619" t="s">
        <v>39</v>
      </c>
      <c r="B2619">
        <v>100</v>
      </c>
      <c r="C2619">
        <v>2</v>
      </c>
      <c r="D2619">
        <v>1</v>
      </c>
      <c r="E2619" t="s">
        <v>30</v>
      </c>
      <c r="F2619" t="s">
        <v>206</v>
      </c>
      <c r="G2619">
        <v>17</v>
      </c>
      <c r="H2619">
        <v>35</v>
      </c>
      <c r="I2619">
        <v>41</v>
      </c>
      <c r="J2619">
        <v>1356.04</v>
      </c>
      <c r="K2619">
        <v>1124.94</v>
      </c>
      <c r="L2619">
        <v>931.72</v>
      </c>
      <c r="M2619">
        <v>478.21</v>
      </c>
      <c r="N2619">
        <v>17</v>
      </c>
      <c r="O2619">
        <v>17</v>
      </c>
      <c r="P2619">
        <v>21</v>
      </c>
      <c r="Q2619">
        <v>732.88</v>
      </c>
      <c r="R2619">
        <v>572.23</v>
      </c>
      <c r="S2619">
        <v>379.01</v>
      </c>
      <c r="T2619">
        <v>232.0976</v>
      </c>
      <c r="U2619">
        <v>17</v>
      </c>
      <c r="V2619">
        <v>18</v>
      </c>
      <c r="W2619">
        <v>20</v>
      </c>
      <c r="X2619">
        <v>623.16</v>
      </c>
      <c r="Y2619">
        <v>552.71</v>
      </c>
      <c r="Z2619">
        <v>552.71</v>
      </c>
      <c r="AA2619">
        <v>246.11240000000001</v>
      </c>
      <c r="AB2619">
        <v>14</v>
      </c>
      <c r="AC2619">
        <v>17</v>
      </c>
      <c r="AD2619">
        <v>10</v>
      </c>
      <c r="AE2619">
        <v>17</v>
      </c>
      <c r="AF2619">
        <v>14</v>
      </c>
      <c r="AG2619">
        <v>17</v>
      </c>
      <c r="AH2619">
        <v>10</v>
      </c>
      <c r="AI2619">
        <v>17</v>
      </c>
      <c r="AJ2619">
        <v>14</v>
      </c>
      <c r="AK2619">
        <v>17</v>
      </c>
      <c r="AL2619">
        <v>10</v>
      </c>
      <c r="AM2619">
        <v>17</v>
      </c>
    </row>
    <row r="2620" spans="1:39" x14ac:dyDescent="0.15">
      <c r="A2620" t="s">
        <v>39</v>
      </c>
      <c r="B2620">
        <v>100</v>
      </c>
      <c r="C2620">
        <v>2</v>
      </c>
      <c r="D2620">
        <v>1</v>
      </c>
      <c r="E2620" t="s">
        <v>29</v>
      </c>
      <c r="F2620" t="s">
        <v>206</v>
      </c>
      <c r="G2620">
        <v>275</v>
      </c>
      <c r="H2620">
        <v>566</v>
      </c>
      <c r="I2620">
        <v>676</v>
      </c>
      <c r="J2620">
        <v>24746.240000000002</v>
      </c>
      <c r="K2620">
        <v>17784.150000000001</v>
      </c>
      <c r="L2620">
        <v>15641.63</v>
      </c>
      <c r="M2620">
        <v>8452.5378000000001</v>
      </c>
      <c r="N2620">
        <v>275</v>
      </c>
      <c r="O2620">
        <v>283</v>
      </c>
      <c r="P2620">
        <v>352</v>
      </c>
      <c r="Q2620">
        <v>13012.56</v>
      </c>
      <c r="R2620">
        <v>8968.68</v>
      </c>
      <c r="S2620">
        <v>7334.45</v>
      </c>
      <c r="T2620">
        <v>4717.3648000000003</v>
      </c>
      <c r="U2620">
        <v>275</v>
      </c>
      <c r="V2620">
        <v>283</v>
      </c>
      <c r="W2620">
        <v>324</v>
      </c>
      <c r="X2620">
        <v>11733.68</v>
      </c>
      <c r="Y2620">
        <v>8815.4699999999993</v>
      </c>
      <c r="Z2620">
        <v>8307.18</v>
      </c>
      <c r="AA2620">
        <v>3735.1729999999998</v>
      </c>
      <c r="AB2620">
        <v>261</v>
      </c>
      <c r="AC2620">
        <v>270</v>
      </c>
      <c r="AD2620">
        <v>198</v>
      </c>
      <c r="AE2620">
        <v>270</v>
      </c>
      <c r="AF2620">
        <v>261</v>
      </c>
      <c r="AG2620">
        <v>270</v>
      </c>
      <c r="AH2620">
        <v>198</v>
      </c>
      <c r="AI2620">
        <v>270</v>
      </c>
      <c r="AJ2620">
        <v>261</v>
      </c>
      <c r="AK2620">
        <v>270</v>
      </c>
      <c r="AL2620">
        <v>198</v>
      </c>
      <c r="AM2620">
        <v>270</v>
      </c>
    </row>
    <row r="2621" spans="1:39" x14ac:dyDescent="0.15">
      <c r="A2621" t="s">
        <v>39</v>
      </c>
      <c r="B2621">
        <v>100</v>
      </c>
      <c r="C2621">
        <v>2</v>
      </c>
      <c r="D2621">
        <v>1</v>
      </c>
      <c r="E2621" t="s">
        <v>32</v>
      </c>
      <c r="F2621" t="s">
        <v>206</v>
      </c>
      <c r="G2621">
        <v>7</v>
      </c>
      <c r="H2621">
        <v>14</v>
      </c>
      <c r="I2621">
        <v>16</v>
      </c>
      <c r="J2621">
        <v>689.89</v>
      </c>
      <c r="K2621">
        <v>480.16</v>
      </c>
      <c r="L2621">
        <v>459.17</v>
      </c>
      <c r="M2621">
        <v>253.9563</v>
      </c>
      <c r="N2621">
        <v>7</v>
      </c>
      <c r="O2621">
        <v>7</v>
      </c>
      <c r="P2621">
        <v>8</v>
      </c>
      <c r="Q2621">
        <v>263.93</v>
      </c>
      <c r="R2621">
        <v>171.3</v>
      </c>
      <c r="S2621">
        <v>150.31</v>
      </c>
      <c r="T2621">
        <v>131.1163</v>
      </c>
      <c r="U2621">
        <v>7</v>
      </c>
      <c r="V2621">
        <v>7</v>
      </c>
      <c r="W2621">
        <v>8</v>
      </c>
      <c r="X2621">
        <v>425.96</v>
      </c>
      <c r="Y2621">
        <v>308.86</v>
      </c>
      <c r="Z2621">
        <v>308.86</v>
      </c>
      <c r="AA2621">
        <v>122.84</v>
      </c>
      <c r="AB2621">
        <v>7</v>
      </c>
      <c r="AC2621">
        <v>7</v>
      </c>
      <c r="AD2621">
        <v>7</v>
      </c>
      <c r="AE2621">
        <v>5</v>
      </c>
      <c r="AF2621">
        <v>7</v>
      </c>
      <c r="AG2621">
        <v>7</v>
      </c>
      <c r="AH2621">
        <v>7</v>
      </c>
      <c r="AI2621">
        <v>5</v>
      </c>
      <c r="AJ2621">
        <v>7</v>
      </c>
      <c r="AK2621">
        <v>7</v>
      </c>
      <c r="AL2621">
        <v>7</v>
      </c>
      <c r="AM2621">
        <v>5</v>
      </c>
    </row>
    <row r="2622" spans="1:39" x14ac:dyDescent="0.15">
      <c r="A2622" t="s">
        <v>39</v>
      </c>
      <c r="B2622">
        <v>100</v>
      </c>
      <c r="C2622">
        <v>2</v>
      </c>
      <c r="D2622">
        <v>2</v>
      </c>
      <c r="E2622" t="s">
        <v>28</v>
      </c>
      <c r="F2622" t="s">
        <v>206</v>
      </c>
      <c r="G2622">
        <v>31</v>
      </c>
      <c r="H2622">
        <v>63</v>
      </c>
      <c r="I2622">
        <v>79</v>
      </c>
      <c r="J2622">
        <v>2512.23</v>
      </c>
      <c r="K2622">
        <v>1890.5</v>
      </c>
      <c r="L2622">
        <v>1624.65</v>
      </c>
      <c r="M2622">
        <v>880.91</v>
      </c>
      <c r="N2622">
        <v>31</v>
      </c>
      <c r="O2622">
        <v>32</v>
      </c>
      <c r="P2622">
        <v>38</v>
      </c>
      <c r="Q2622">
        <v>1262.79</v>
      </c>
      <c r="R2622">
        <v>932.94</v>
      </c>
      <c r="S2622">
        <v>667.09</v>
      </c>
      <c r="T2622">
        <v>444.54</v>
      </c>
      <c r="U2622">
        <v>31</v>
      </c>
      <c r="V2622">
        <v>31</v>
      </c>
      <c r="W2622">
        <v>41</v>
      </c>
      <c r="X2622">
        <v>1249.44</v>
      </c>
      <c r="Y2622">
        <v>957.56</v>
      </c>
      <c r="Z2622">
        <v>957.56</v>
      </c>
      <c r="AA2622">
        <v>436.37</v>
      </c>
      <c r="AB2622">
        <v>31</v>
      </c>
      <c r="AC2622">
        <v>31</v>
      </c>
      <c r="AD2622">
        <v>25</v>
      </c>
      <c r="AE2622">
        <v>26</v>
      </c>
      <c r="AF2622">
        <v>31</v>
      </c>
      <c r="AG2622">
        <v>31</v>
      </c>
      <c r="AH2622">
        <v>25</v>
      </c>
      <c r="AI2622">
        <v>26</v>
      </c>
      <c r="AJ2622">
        <v>31</v>
      </c>
      <c r="AK2622">
        <v>31</v>
      </c>
      <c r="AL2622">
        <v>25</v>
      </c>
      <c r="AM2622">
        <v>26</v>
      </c>
    </row>
    <row r="2623" spans="1:39" x14ac:dyDescent="0.15">
      <c r="A2623" t="s">
        <v>39</v>
      </c>
      <c r="B2623">
        <v>100</v>
      </c>
      <c r="C2623">
        <v>2</v>
      </c>
      <c r="D2623">
        <v>2</v>
      </c>
      <c r="E2623" t="s">
        <v>30</v>
      </c>
      <c r="F2623" t="s">
        <v>206</v>
      </c>
      <c r="G2623">
        <v>4</v>
      </c>
      <c r="H2623">
        <v>8</v>
      </c>
      <c r="I2623">
        <v>11</v>
      </c>
      <c r="J2623">
        <v>329.39</v>
      </c>
      <c r="K2623">
        <v>234.39</v>
      </c>
      <c r="L2623">
        <v>185.41</v>
      </c>
      <c r="M2623">
        <v>123.6459</v>
      </c>
      <c r="N2623">
        <v>4</v>
      </c>
      <c r="O2623">
        <v>4</v>
      </c>
      <c r="P2623">
        <v>6</v>
      </c>
      <c r="Q2623">
        <v>189.94</v>
      </c>
      <c r="R2623">
        <v>128.94</v>
      </c>
      <c r="S2623">
        <v>79.959999999999994</v>
      </c>
      <c r="T2623">
        <v>70.025899999999993</v>
      </c>
      <c r="U2623">
        <v>4</v>
      </c>
      <c r="V2623">
        <v>4</v>
      </c>
      <c r="W2623">
        <v>5</v>
      </c>
      <c r="X2623">
        <v>139.44999999999999</v>
      </c>
      <c r="Y2623">
        <v>105.45</v>
      </c>
      <c r="Z2623">
        <v>105.45</v>
      </c>
      <c r="AA2623">
        <v>53.62</v>
      </c>
      <c r="AB2623">
        <v>4</v>
      </c>
      <c r="AC2623">
        <v>4</v>
      </c>
      <c r="AD2623">
        <v>3</v>
      </c>
      <c r="AE2623">
        <v>4</v>
      </c>
      <c r="AF2623">
        <v>4</v>
      </c>
      <c r="AG2623">
        <v>4</v>
      </c>
      <c r="AH2623">
        <v>3</v>
      </c>
      <c r="AI2623">
        <v>4</v>
      </c>
      <c r="AJ2623">
        <v>4</v>
      </c>
      <c r="AK2623">
        <v>4</v>
      </c>
      <c r="AL2623">
        <v>3</v>
      </c>
      <c r="AM2623">
        <v>4</v>
      </c>
    </row>
    <row r="2624" spans="1:39" x14ac:dyDescent="0.15">
      <c r="A2624" t="s">
        <v>39</v>
      </c>
      <c r="B2624">
        <v>100</v>
      </c>
      <c r="C2624">
        <v>2</v>
      </c>
      <c r="D2624">
        <v>2</v>
      </c>
      <c r="E2624" t="s">
        <v>29</v>
      </c>
      <c r="F2624" t="s">
        <v>206</v>
      </c>
      <c r="G2624">
        <v>14</v>
      </c>
      <c r="H2624">
        <v>29</v>
      </c>
      <c r="I2624">
        <v>38</v>
      </c>
      <c r="J2624">
        <v>1248.76</v>
      </c>
      <c r="K2624">
        <v>852.8</v>
      </c>
      <c r="L2624">
        <v>782.4</v>
      </c>
      <c r="M2624">
        <v>431.85109999999997</v>
      </c>
      <c r="N2624">
        <v>14</v>
      </c>
      <c r="O2624">
        <v>14</v>
      </c>
      <c r="P2624">
        <v>18</v>
      </c>
      <c r="Q2624">
        <v>598.88</v>
      </c>
      <c r="R2624">
        <v>374.8</v>
      </c>
      <c r="S2624">
        <v>324.38</v>
      </c>
      <c r="T2624">
        <v>223.09399999999999</v>
      </c>
      <c r="U2624">
        <v>14</v>
      </c>
      <c r="V2624">
        <v>15</v>
      </c>
      <c r="W2624">
        <v>20</v>
      </c>
      <c r="X2624">
        <v>649.88</v>
      </c>
      <c r="Y2624">
        <v>478</v>
      </c>
      <c r="Z2624">
        <v>458.02</v>
      </c>
      <c r="AA2624">
        <v>208.75710000000001</v>
      </c>
      <c r="AB2624">
        <v>13</v>
      </c>
      <c r="AC2624">
        <v>14</v>
      </c>
      <c r="AD2624">
        <v>8</v>
      </c>
      <c r="AE2624">
        <v>13</v>
      </c>
      <c r="AF2624">
        <v>13</v>
      </c>
      <c r="AG2624">
        <v>14</v>
      </c>
      <c r="AH2624">
        <v>8</v>
      </c>
      <c r="AI2624">
        <v>13</v>
      </c>
      <c r="AJ2624">
        <v>13</v>
      </c>
      <c r="AK2624">
        <v>14</v>
      </c>
      <c r="AL2624">
        <v>8</v>
      </c>
      <c r="AM2624">
        <v>13</v>
      </c>
    </row>
    <row r="2625" spans="1:39" x14ac:dyDescent="0.15">
      <c r="A2625" t="s">
        <v>39</v>
      </c>
      <c r="B2625">
        <v>100</v>
      </c>
      <c r="C2625">
        <v>2</v>
      </c>
      <c r="D2625">
        <v>2</v>
      </c>
      <c r="E2625" t="s">
        <v>32</v>
      </c>
      <c r="F2625" t="s">
        <v>206</v>
      </c>
      <c r="G2625">
        <v>3</v>
      </c>
      <c r="H2625">
        <v>7</v>
      </c>
      <c r="I2625">
        <v>7</v>
      </c>
      <c r="J2625">
        <v>280.99</v>
      </c>
      <c r="K2625">
        <v>177.97</v>
      </c>
      <c r="L2625">
        <v>130.18</v>
      </c>
      <c r="M2625">
        <v>65.405799999999999</v>
      </c>
      <c r="N2625">
        <v>3</v>
      </c>
      <c r="O2625">
        <v>4</v>
      </c>
      <c r="P2625">
        <v>4</v>
      </c>
      <c r="Q2625">
        <v>156.99</v>
      </c>
      <c r="R2625">
        <v>92.67</v>
      </c>
      <c r="S2625">
        <v>44.88</v>
      </c>
      <c r="T2625">
        <v>39.832500000000003</v>
      </c>
      <c r="U2625">
        <v>3</v>
      </c>
      <c r="V2625">
        <v>3</v>
      </c>
      <c r="W2625">
        <v>3</v>
      </c>
      <c r="X2625">
        <v>124</v>
      </c>
      <c r="Y2625">
        <v>85.3</v>
      </c>
      <c r="Z2625">
        <v>85.3</v>
      </c>
      <c r="AA2625">
        <v>25.5733</v>
      </c>
      <c r="AB2625">
        <v>3</v>
      </c>
      <c r="AC2625">
        <v>3</v>
      </c>
      <c r="AD2625">
        <v>2</v>
      </c>
      <c r="AE2625">
        <v>3</v>
      </c>
      <c r="AF2625">
        <v>3</v>
      </c>
      <c r="AG2625">
        <v>3</v>
      </c>
      <c r="AH2625">
        <v>2</v>
      </c>
      <c r="AI2625">
        <v>3</v>
      </c>
      <c r="AJ2625">
        <v>3</v>
      </c>
      <c r="AK2625">
        <v>3</v>
      </c>
      <c r="AL2625">
        <v>2</v>
      </c>
      <c r="AM2625">
        <v>3</v>
      </c>
    </row>
    <row r="2626" spans="1:39" x14ac:dyDescent="0.15">
      <c r="A2626" t="s">
        <v>40</v>
      </c>
      <c r="B2626">
        <v>-1</v>
      </c>
      <c r="C2626">
        <v>0</v>
      </c>
      <c r="D2626">
        <v>0</v>
      </c>
      <c r="E2626" t="s">
        <v>28</v>
      </c>
      <c r="F2626" t="s">
        <v>206</v>
      </c>
      <c r="G2626">
        <v>0</v>
      </c>
      <c r="H2626">
        <v>19852</v>
      </c>
      <c r="I2626">
        <v>40481</v>
      </c>
      <c r="J2626">
        <v>1850784.73</v>
      </c>
      <c r="K2626">
        <v>1600937.06</v>
      </c>
      <c r="L2626">
        <v>1562105.42</v>
      </c>
      <c r="M2626">
        <v>554603.39749999996</v>
      </c>
      <c r="N2626">
        <v>0</v>
      </c>
      <c r="O2626">
        <v>110</v>
      </c>
      <c r="P2626">
        <v>451</v>
      </c>
      <c r="Q2626">
        <v>21268.36</v>
      </c>
      <c r="R2626">
        <v>17020.43</v>
      </c>
      <c r="S2626">
        <v>16266.04</v>
      </c>
      <c r="T2626">
        <v>7348.4701999999997</v>
      </c>
      <c r="U2626">
        <v>0</v>
      </c>
      <c r="V2626">
        <v>19742</v>
      </c>
      <c r="W2626">
        <v>40030</v>
      </c>
      <c r="X2626">
        <v>1829516.37</v>
      </c>
      <c r="Y2626">
        <v>1583916.63</v>
      </c>
      <c r="Z2626">
        <v>1545839.38</v>
      </c>
      <c r="AA2626">
        <v>547254.92729999998</v>
      </c>
      <c r="AB2626">
        <v>0</v>
      </c>
      <c r="AC2626">
        <v>0</v>
      </c>
      <c r="AD2626">
        <v>0</v>
      </c>
      <c r="AE2626">
        <v>0</v>
      </c>
      <c r="AF2626">
        <v>0</v>
      </c>
      <c r="AG2626">
        <v>0</v>
      </c>
      <c r="AH2626">
        <v>0</v>
      </c>
      <c r="AI2626">
        <v>0</v>
      </c>
      <c r="AJ2626">
        <v>0</v>
      </c>
      <c r="AK2626">
        <v>0</v>
      </c>
      <c r="AL2626">
        <v>0</v>
      </c>
      <c r="AM2626">
        <v>0</v>
      </c>
    </row>
    <row r="2627" spans="1:39" x14ac:dyDescent="0.15">
      <c r="A2627" t="s">
        <v>40</v>
      </c>
      <c r="B2627">
        <v>5</v>
      </c>
      <c r="C2627">
        <v>1</v>
      </c>
      <c r="D2627">
        <v>0</v>
      </c>
      <c r="E2627" t="s">
        <v>28</v>
      </c>
      <c r="F2627" t="s">
        <v>206</v>
      </c>
      <c r="G2627">
        <v>481</v>
      </c>
      <c r="H2627">
        <v>902</v>
      </c>
      <c r="I2627">
        <v>6176</v>
      </c>
      <c r="J2627">
        <v>328327.12</v>
      </c>
      <c r="K2627">
        <v>284930.64</v>
      </c>
      <c r="L2627">
        <v>260598.39999999999</v>
      </c>
      <c r="M2627">
        <v>93771.0484</v>
      </c>
      <c r="N2627">
        <v>184</v>
      </c>
      <c r="O2627">
        <v>382</v>
      </c>
      <c r="P2627">
        <v>2696</v>
      </c>
      <c r="Q2627">
        <v>138934.92000000001</v>
      </c>
      <c r="R2627">
        <v>114732.34</v>
      </c>
      <c r="S2627">
        <v>99769.81</v>
      </c>
      <c r="T2627">
        <v>43908.753400000001</v>
      </c>
      <c r="U2627">
        <v>297</v>
      </c>
      <c r="V2627">
        <v>520</v>
      </c>
      <c r="W2627">
        <v>3480</v>
      </c>
      <c r="X2627">
        <v>189392.2</v>
      </c>
      <c r="Y2627">
        <v>170198.3</v>
      </c>
      <c r="Z2627">
        <v>160828.59</v>
      </c>
      <c r="AA2627">
        <v>49862.294999999998</v>
      </c>
      <c r="AB2627">
        <v>465</v>
      </c>
      <c r="AC2627">
        <v>405</v>
      </c>
      <c r="AD2627">
        <v>356</v>
      </c>
      <c r="AE2627">
        <v>295</v>
      </c>
      <c r="AF2627">
        <v>179</v>
      </c>
      <c r="AG2627">
        <v>177</v>
      </c>
      <c r="AH2627">
        <v>164</v>
      </c>
      <c r="AI2627">
        <v>121</v>
      </c>
      <c r="AJ2627">
        <v>286</v>
      </c>
      <c r="AK2627">
        <v>228</v>
      </c>
      <c r="AL2627">
        <v>192</v>
      </c>
      <c r="AM2627">
        <v>174</v>
      </c>
    </row>
    <row r="2628" spans="1:39" x14ac:dyDescent="0.15">
      <c r="A2628" t="s">
        <v>40</v>
      </c>
      <c r="B2628">
        <v>5</v>
      </c>
      <c r="C2628">
        <v>1</v>
      </c>
      <c r="D2628">
        <v>0</v>
      </c>
      <c r="E2628" t="s">
        <v>30</v>
      </c>
      <c r="F2628" t="s">
        <v>206</v>
      </c>
      <c r="G2628">
        <v>2</v>
      </c>
      <c r="H2628">
        <v>5</v>
      </c>
      <c r="I2628">
        <v>37</v>
      </c>
      <c r="J2628">
        <v>1395.74</v>
      </c>
      <c r="K2628">
        <v>1033.74</v>
      </c>
      <c r="L2628">
        <v>1033.74</v>
      </c>
      <c r="M2628">
        <v>477.62700000000001</v>
      </c>
      <c r="N2628">
        <v>2</v>
      </c>
      <c r="O2628">
        <v>5</v>
      </c>
      <c r="P2628">
        <v>37</v>
      </c>
      <c r="Q2628">
        <v>1395.74</v>
      </c>
      <c r="R2628">
        <v>1033.74</v>
      </c>
      <c r="S2628">
        <v>1033.74</v>
      </c>
      <c r="T2628">
        <v>477.62700000000001</v>
      </c>
      <c r="U2628">
        <v>0</v>
      </c>
      <c r="V2628">
        <v>0</v>
      </c>
      <c r="W2628">
        <v>0</v>
      </c>
      <c r="X2628">
        <v>0</v>
      </c>
      <c r="Y2628">
        <v>0</v>
      </c>
      <c r="Z2628">
        <v>0</v>
      </c>
      <c r="AA2628">
        <v>0</v>
      </c>
      <c r="AB2628">
        <v>2</v>
      </c>
      <c r="AC2628">
        <v>2</v>
      </c>
      <c r="AD2628">
        <v>2</v>
      </c>
      <c r="AE2628">
        <v>2</v>
      </c>
      <c r="AF2628">
        <v>2</v>
      </c>
      <c r="AG2628">
        <v>2</v>
      </c>
      <c r="AH2628">
        <v>2</v>
      </c>
      <c r="AI2628">
        <v>2</v>
      </c>
      <c r="AJ2628">
        <v>0</v>
      </c>
      <c r="AK2628">
        <v>0</v>
      </c>
      <c r="AL2628">
        <v>0</v>
      </c>
      <c r="AM2628">
        <v>0</v>
      </c>
    </row>
    <row r="2629" spans="1:39" x14ac:dyDescent="0.15">
      <c r="A2629" t="s">
        <v>40</v>
      </c>
      <c r="B2629">
        <v>5</v>
      </c>
      <c r="C2629">
        <v>1</v>
      </c>
      <c r="D2629">
        <v>0</v>
      </c>
      <c r="E2629" t="s">
        <v>29</v>
      </c>
      <c r="F2629" t="s">
        <v>206</v>
      </c>
      <c r="G2629">
        <v>13</v>
      </c>
      <c r="H2629">
        <v>21</v>
      </c>
      <c r="I2629">
        <v>174</v>
      </c>
      <c r="J2629">
        <v>9337.75</v>
      </c>
      <c r="K2629">
        <v>6864.93</v>
      </c>
      <c r="L2629">
        <v>6639.97</v>
      </c>
      <c r="M2629">
        <v>2922.0407</v>
      </c>
      <c r="N2629">
        <v>7</v>
      </c>
      <c r="O2629">
        <v>13</v>
      </c>
      <c r="P2629">
        <v>85</v>
      </c>
      <c r="Q2629">
        <v>4301.26</v>
      </c>
      <c r="R2629">
        <v>3208.37</v>
      </c>
      <c r="S2629">
        <v>2983.41</v>
      </c>
      <c r="T2629">
        <v>1516.3207</v>
      </c>
      <c r="U2629">
        <v>6</v>
      </c>
      <c r="V2629">
        <v>8</v>
      </c>
      <c r="W2629">
        <v>89</v>
      </c>
      <c r="X2629">
        <v>5036.49</v>
      </c>
      <c r="Y2629">
        <v>3656.56</v>
      </c>
      <c r="Z2629">
        <v>3656.56</v>
      </c>
      <c r="AA2629">
        <v>1405.72</v>
      </c>
      <c r="AB2629">
        <v>13</v>
      </c>
      <c r="AC2629">
        <v>11</v>
      </c>
      <c r="AD2629">
        <v>9</v>
      </c>
      <c r="AE2629">
        <v>9</v>
      </c>
      <c r="AF2629">
        <v>7</v>
      </c>
      <c r="AG2629">
        <v>6</v>
      </c>
      <c r="AH2629">
        <v>6</v>
      </c>
      <c r="AI2629">
        <v>6</v>
      </c>
      <c r="AJ2629">
        <v>6</v>
      </c>
      <c r="AK2629">
        <v>5</v>
      </c>
      <c r="AL2629">
        <v>3</v>
      </c>
      <c r="AM2629">
        <v>3</v>
      </c>
    </row>
    <row r="2630" spans="1:39" x14ac:dyDescent="0.15">
      <c r="A2630" t="s">
        <v>40</v>
      </c>
      <c r="B2630">
        <v>5</v>
      </c>
      <c r="C2630">
        <v>1</v>
      </c>
      <c r="D2630">
        <v>0</v>
      </c>
      <c r="E2630" t="s">
        <v>32</v>
      </c>
      <c r="F2630" t="s">
        <v>206</v>
      </c>
      <c r="G2630">
        <v>204</v>
      </c>
      <c r="H2630">
        <v>416</v>
      </c>
      <c r="I2630">
        <v>2908</v>
      </c>
      <c r="J2630">
        <v>155778.35999999999</v>
      </c>
      <c r="K2630">
        <v>125307.13</v>
      </c>
      <c r="L2630">
        <v>118464.41</v>
      </c>
      <c r="M2630">
        <v>42149.237200000003</v>
      </c>
      <c r="N2630">
        <v>20</v>
      </c>
      <c r="O2630">
        <v>39</v>
      </c>
      <c r="P2630">
        <v>260</v>
      </c>
      <c r="Q2630">
        <v>14619.14</v>
      </c>
      <c r="R2630">
        <v>10589.72</v>
      </c>
      <c r="S2630">
        <v>8837.65</v>
      </c>
      <c r="T2630">
        <v>4655.1387999999997</v>
      </c>
      <c r="U2630">
        <v>184</v>
      </c>
      <c r="V2630">
        <v>377</v>
      </c>
      <c r="W2630">
        <v>2648</v>
      </c>
      <c r="X2630">
        <v>141159.22</v>
      </c>
      <c r="Y2630">
        <v>114717.41</v>
      </c>
      <c r="Z2630">
        <v>109626.76</v>
      </c>
      <c r="AA2630">
        <v>37494.098400000003</v>
      </c>
      <c r="AB2630">
        <v>203</v>
      </c>
      <c r="AC2630">
        <v>171</v>
      </c>
      <c r="AD2630">
        <v>150</v>
      </c>
      <c r="AE2630">
        <v>148</v>
      </c>
      <c r="AF2630">
        <v>20</v>
      </c>
      <c r="AG2630">
        <v>19</v>
      </c>
      <c r="AH2630">
        <v>16</v>
      </c>
      <c r="AI2630">
        <v>17</v>
      </c>
      <c r="AJ2630">
        <v>183</v>
      </c>
      <c r="AK2630">
        <v>152</v>
      </c>
      <c r="AL2630">
        <v>134</v>
      </c>
      <c r="AM2630">
        <v>131</v>
      </c>
    </row>
    <row r="2631" spans="1:39" x14ac:dyDescent="0.15">
      <c r="A2631" t="s">
        <v>40</v>
      </c>
      <c r="B2631">
        <v>5</v>
      </c>
      <c r="C2631">
        <v>1</v>
      </c>
      <c r="D2631">
        <v>1</v>
      </c>
      <c r="E2631" t="s">
        <v>28</v>
      </c>
      <c r="F2631" t="s">
        <v>206</v>
      </c>
      <c r="G2631">
        <v>2681</v>
      </c>
      <c r="H2631">
        <v>6553</v>
      </c>
      <c r="I2631">
        <v>36636</v>
      </c>
      <c r="J2631">
        <v>1900030.13</v>
      </c>
      <c r="K2631">
        <v>1635062.45</v>
      </c>
      <c r="L2631">
        <v>1465011.09</v>
      </c>
      <c r="M2631">
        <v>556016.43799999997</v>
      </c>
      <c r="N2631">
        <v>1602</v>
      </c>
      <c r="O2631">
        <v>3536</v>
      </c>
      <c r="P2631">
        <v>22474</v>
      </c>
      <c r="Q2631">
        <v>1163389.07</v>
      </c>
      <c r="R2631">
        <v>1000181.26</v>
      </c>
      <c r="S2631">
        <v>873513.51</v>
      </c>
      <c r="T2631">
        <v>359919.29220000003</v>
      </c>
      <c r="U2631">
        <v>1079</v>
      </c>
      <c r="V2631">
        <v>3017</v>
      </c>
      <c r="W2631">
        <v>14162</v>
      </c>
      <c r="X2631">
        <v>736641.06</v>
      </c>
      <c r="Y2631">
        <v>634881.18999999994</v>
      </c>
      <c r="Z2631">
        <v>591497.57999999996</v>
      </c>
      <c r="AA2631">
        <v>196097.1458</v>
      </c>
      <c r="AB2631">
        <v>2452</v>
      </c>
      <c r="AC2631">
        <v>2566</v>
      </c>
      <c r="AD2631">
        <v>1764</v>
      </c>
      <c r="AE2631">
        <v>2313</v>
      </c>
      <c r="AF2631">
        <v>1538</v>
      </c>
      <c r="AG2631">
        <v>1569</v>
      </c>
      <c r="AH2631">
        <v>1129</v>
      </c>
      <c r="AI2631">
        <v>1444</v>
      </c>
      <c r="AJ2631">
        <v>914</v>
      </c>
      <c r="AK2631">
        <v>997</v>
      </c>
      <c r="AL2631">
        <v>635</v>
      </c>
      <c r="AM2631">
        <v>869</v>
      </c>
    </row>
    <row r="2632" spans="1:39" x14ac:dyDescent="0.15">
      <c r="A2632" t="s">
        <v>40</v>
      </c>
      <c r="B2632">
        <v>5</v>
      </c>
      <c r="C2632">
        <v>1</v>
      </c>
      <c r="D2632">
        <v>1</v>
      </c>
      <c r="E2632" t="s">
        <v>30</v>
      </c>
      <c r="F2632" t="s">
        <v>206</v>
      </c>
      <c r="G2632">
        <v>311</v>
      </c>
      <c r="H2632">
        <v>787</v>
      </c>
      <c r="I2632">
        <v>4140</v>
      </c>
      <c r="J2632">
        <v>219281.41</v>
      </c>
      <c r="K2632">
        <v>189398.89</v>
      </c>
      <c r="L2632">
        <v>168238.85</v>
      </c>
      <c r="M2632">
        <v>63100.043799999999</v>
      </c>
      <c r="N2632">
        <v>164</v>
      </c>
      <c r="O2632">
        <v>399</v>
      </c>
      <c r="P2632">
        <v>2394</v>
      </c>
      <c r="Q2632">
        <v>124568.74</v>
      </c>
      <c r="R2632">
        <v>105552.84</v>
      </c>
      <c r="S2632">
        <v>91175.72</v>
      </c>
      <c r="T2632">
        <v>38112.638700000003</v>
      </c>
      <c r="U2632">
        <v>147</v>
      </c>
      <c r="V2632">
        <v>388</v>
      </c>
      <c r="W2632">
        <v>1746</v>
      </c>
      <c r="X2632">
        <v>94712.67</v>
      </c>
      <c r="Y2632">
        <v>83846.05</v>
      </c>
      <c r="Z2632">
        <v>77063.13</v>
      </c>
      <c r="AA2632">
        <v>24987.4051</v>
      </c>
      <c r="AB2632">
        <v>283</v>
      </c>
      <c r="AC2632">
        <v>304</v>
      </c>
      <c r="AD2632">
        <v>187</v>
      </c>
      <c r="AE2632">
        <v>295</v>
      </c>
      <c r="AF2632">
        <v>151</v>
      </c>
      <c r="AG2632">
        <v>164</v>
      </c>
      <c r="AH2632">
        <v>119</v>
      </c>
      <c r="AI2632">
        <v>158</v>
      </c>
      <c r="AJ2632">
        <v>132</v>
      </c>
      <c r="AK2632">
        <v>140</v>
      </c>
      <c r="AL2632">
        <v>68</v>
      </c>
      <c r="AM2632">
        <v>137</v>
      </c>
    </row>
    <row r="2633" spans="1:39" x14ac:dyDescent="0.15">
      <c r="A2633" t="s">
        <v>40</v>
      </c>
      <c r="B2633">
        <v>5</v>
      </c>
      <c r="C2633">
        <v>1</v>
      </c>
      <c r="D2633">
        <v>1</v>
      </c>
      <c r="E2633" t="s">
        <v>29</v>
      </c>
      <c r="F2633" t="s">
        <v>206</v>
      </c>
      <c r="G2633">
        <v>4279</v>
      </c>
      <c r="H2633">
        <v>11575</v>
      </c>
      <c r="I2633">
        <v>60917</v>
      </c>
      <c r="J2633">
        <v>3123860.82</v>
      </c>
      <c r="K2633">
        <v>2575336.89</v>
      </c>
      <c r="L2633">
        <v>2331209.65</v>
      </c>
      <c r="M2633">
        <v>907552.5111</v>
      </c>
      <c r="N2633">
        <v>1700</v>
      </c>
      <c r="O2633">
        <v>4268</v>
      </c>
      <c r="P2633">
        <v>27212</v>
      </c>
      <c r="Q2633">
        <v>1348672.64</v>
      </c>
      <c r="R2633">
        <v>1070514.49</v>
      </c>
      <c r="S2633">
        <v>935286.27</v>
      </c>
      <c r="T2633">
        <v>432802.81329999998</v>
      </c>
      <c r="U2633">
        <v>2579</v>
      </c>
      <c r="V2633">
        <v>7307</v>
      </c>
      <c r="W2633">
        <v>33705</v>
      </c>
      <c r="X2633">
        <v>1775188.18</v>
      </c>
      <c r="Y2633">
        <v>1504822.4</v>
      </c>
      <c r="Z2633">
        <v>1395923.38</v>
      </c>
      <c r="AA2633">
        <v>474749.69780000002</v>
      </c>
      <c r="AB2633">
        <v>4010</v>
      </c>
      <c r="AC2633">
        <v>4199</v>
      </c>
      <c r="AD2633">
        <v>2924</v>
      </c>
      <c r="AE2633">
        <v>4049</v>
      </c>
      <c r="AF2633">
        <v>1605</v>
      </c>
      <c r="AG2633">
        <v>1672</v>
      </c>
      <c r="AH2633">
        <v>1255</v>
      </c>
      <c r="AI2633">
        <v>1631</v>
      </c>
      <c r="AJ2633">
        <v>2405</v>
      </c>
      <c r="AK2633">
        <v>2527</v>
      </c>
      <c r="AL2633">
        <v>1669</v>
      </c>
      <c r="AM2633">
        <v>2418</v>
      </c>
    </row>
    <row r="2634" spans="1:39" x14ac:dyDescent="0.15">
      <c r="A2634" t="s">
        <v>40</v>
      </c>
      <c r="B2634">
        <v>5</v>
      </c>
      <c r="C2634">
        <v>1</v>
      </c>
      <c r="D2634">
        <v>1</v>
      </c>
      <c r="E2634" t="s">
        <v>31</v>
      </c>
      <c r="F2634" t="s">
        <v>206</v>
      </c>
      <c r="G2634">
        <v>1</v>
      </c>
      <c r="H2634">
        <v>4</v>
      </c>
      <c r="I2634">
        <v>13</v>
      </c>
      <c r="J2634">
        <v>623.88</v>
      </c>
      <c r="K2634">
        <v>450.38</v>
      </c>
      <c r="L2634">
        <v>450.38</v>
      </c>
      <c r="M2634">
        <v>192.76840000000001</v>
      </c>
      <c r="N2634">
        <v>1</v>
      </c>
      <c r="O2634">
        <v>4</v>
      </c>
      <c r="P2634">
        <v>13</v>
      </c>
      <c r="Q2634">
        <v>623.88</v>
      </c>
      <c r="R2634">
        <v>450.38</v>
      </c>
      <c r="S2634">
        <v>450.38</v>
      </c>
      <c r="T2634">
        <v>192.76840000000001</v>
      </c>
      <c r="U2634">
        <v>0</v>
      </c>
      <c r="V2634">
        <v>0</v>
      </c>
      <c r="W2634">
        <v>0</v>
      </c>
      <c r="X2634">
        <v>0</v>
      </c>
      <c r="Y2634">
        <v>0</v>
      </c>
      <c r="Z2634">
        <v>0</v>
      </c>
      <c r="AA2634">
        <v>0</v>
      </c>
      <c r="AB2634">
        <v>1</v>
      </c>
      <c r="AC2634">
        <v>1</v>
      </c>
      <c r="AD2634">
        <v>1</v>
      </c>
      <c r="AE2634">
        <v>1</v>
      </c>
      <c r="AF2634">
        <v>1</v>
      </c>
      <c r="AG2634">
        <v>1</v>
      </c>
      <c r="AH2634">
        <v>1</v>
      </c>
      <c r="AI2634">
        <v>1</v>
      </c>
      <c r="AJ2634">
        <v>0</v>
      </c>
      <c r="AK2634">
        <v>0</v>
      </c>
      <c r="AL2634">
        <v>0</v>
      </c>
      <c r="AM2634">
        <v>0</v>
      </c>
    </row>
    <row r="2635" spans="1:39" x14ac:dyDescent="0.15">
      <c r="A2635" t="s">
        <v>40</v>
      </c>
      <c r="B2635">
        <v>5</v>
      </c>
      <c r="C2635">
        <v>1</v>
      </c>
      <c r="D2635">
        <v>1</v>
      </c>
      <c r="E2635" t="s">
        <v>32</v>
      </c>
      <c r="F2635" t="s">
        <v>206</v>
      </c>
      <c r="G2635">
        <v>206</v>
      </c>
      <c r="H2635">
        <v>491</v>
      </c>
      <c r="I2635">
        <v>2967</v>
      </c>
      <c r="J2635">
        <v>157699.51999999999</v>
      </c>
      <c r="K2635">
        <v>127649.14</v>
      </c>
      <c r="L2635">
        <v>118242.18</v>
      </c>
      <c r="M2635">
        <v>43010.849399999999</v>
      </c>
      <c r="N2635">
        <v>36</v>
      </c>
      <c r="O2635">
        <v>98</v>
      </c>
      <c r="P2635">
        <v>615</v>
      </c>
      <c r="Q2635">
        <v>32616.799999999999</v>
      </c>
      <c r="R2635">
        <v>24914.65</v>
      </c>
      <c r="S2635">
        <v>22374.74</v>
      </c>
      <c r="T2635">
        <v>10007.4755</v>
      </c>
      <c r="U2635">
        <v>170</v>
      </c>
      <c r="V2635">
        <v>393</v>
      </c>
      <c r="W2635">
        <v>2352</v>
      </c>
      <c r="X2635">
        <v>125082.72</v>
      </c>
      <c r="Y2635">
        <v>102734.49</v>
      </c>
      <c r="Z2635">
        <v>95867.44</v>
      </c>
      <c r="AA2635">
        <v>33003.373899999999</v>
      </c>
      <c r="AB2635">
        <v>198</v>
      </c>
      <c r="AC2635">
        <v>200</v>
      </c>
      <c r="AD2635">
        <v>140</v>
      </c>
      <c r="AE2635">
        <v>185</v>
      </c>
      <c r="AF2635">
        <v>35</v>
      </c>
      <c r="AG2635">
        <v>36</v>
      </c>
      <c r="AH2635">
        <v>28</v>
      </c>
      <c r="AI2635">
        <v>32</v>
      </c>
      <c r="AJ2635">
        <v>163</v>
      </c>
      <c r="AK2635">
        <v>164</v>
      </c>
      <c r="AL2635">
        <v>112</v>
      </c>
      <c r="AM2635">
        <v>153</v>
      </c>
    </row>
    <row r="2636" spans="1:39" x14ac:dyDescent="0.15">
      <c r="A2636" t="s">
        <v>40</v>
      </c>
      <c r="B2636">
        <v>5</v>
      </c>
      <c r="C2636">
        <v>1</v>
      </c>
      <c r="D2636">
        <v>2</v>
      </c>
      <c r="E2636" t="s">
        <v>28</v>
      </c>
      <c r="F2636" t="s">
        <v>206</v>
      </c>
      <c r="G2636">
        <v>540</v>
      </c>
      <c r="H2636">
        <v>953</v>
      </c>
      <c r="I2636">
        <v>6479</v>
      </c>
      <c r="J2636">
        <v>359952.79</v>
      </c>
      <c r="K2636">
        <v>322499.90999999997</v>
      </c>
      <c r="L2636">
        <v>294876.28999999998</v>
      </c>
      <c r="M2636">
        <v>101513.6608</v>
      </c>
      <c r="N2636">
        <v>267</v>
      </c>
      <c r="O2636">
        <v>446</v>
      </c>
      <c r="P2636">
        <v>3465</v>
      </c>
      <c r="Q2636">
        <v>192181.9</v>
      </c>
      <c r="R2636">
        <v>166419.10999999999</v>
      </c>
      <c r="S2636">
        <v>147823.1</v>
      </c>
      <c r="T2636">
        <v>57789.434300000001</v>
      </c>
      <c r="U2636">
        <v>273</v>
      </c>
      <c r="V2636">
        <v>507</v>
      </c>
      <c r="W2636">
        <v>3014</v>
      </c>
      <c r="X2636">
        <v>167770.89000000001</v>
      </c>
      <c r="Y2636">
        <v>156080.79999999999</v>
      </c>
      <c r="Z2636">
        <v>147053.19</v>
      </c>
      <c r="AA2636">
        <v>43724.226499999997</v>
      </c>
      <c r="AB2636">
        <v>519</v>
      </c>
      <c r="AC2636">
        <v>485</v>
      </c>
      <c r="AD2636">
        <v>255</v>
      </c>
      <c r="AE2636">
        <v>460</v>
      </c>
      <c r="AF2636">
        <v>256</v>
      </c>
      <c r="AG2636">
        <v>256</v>
      </c>
      <c r="AH2636">
        <v>147</v>
      </c>
      <c r="AI2636">
        <v>237</v>
      </c>
      <c r="AJ2636">
        <v>263</v>
      </c>
      <c r="AK2636">
        <v>229</v>
      </c>
      <c r="AL2636">
        <v>108</v>
      </c>
      <c r="AM2636">
        <v>223</v>
      </c>
    </row>
    <row r="2637" spans="1:39" x14ac:dyDescent="0.15">
      <c r="A2637" t="s">
        <v>40</v>
      </c>
      <c r="B2637">
        <v>5</v>
      </c>
      <c r="C2637">
        <v>1</v>
      </c>
      <c r="D2637">
        <v>2</v>
      </c>
      <c r="E2637" t="s">
        <v>30</v>
      </c>
      <c r="F2637" t="s">
        <v>206</v>
      </c>
      <c r="G2637">
        <v>66</v>
      </c>
      <c r="H2637">
        <v>141</v>
      </c>
      <c r="I2637">
        <v>787</v>
      </c>
      <c r="J2637">
        <v>43525.23</v>
      </c>
      <c r="K2637">
        <v>38025.94</v>
      </c>
      <c r="L2637">
        <v>33016.61</v>
      </c>
      <c r="M2637">
        <v>12123.2155</v>
      </c>
      <c r="N2637">
        <v>35</v>
      </c>
      <c r="O2637">
        <v>79</v>
      </c>
      <c r="P2637">
        <v>443</v>
      </c>
      <c r="Q2637">
        <v>23452.07</v>
      </c>
      <c r="R2637">
        <v>20053.25</v>
      </c>
      <c r="S2637">
        <v>16345.32</v>
      </c>
      <c r="T2637">
        <v>7096.0592999999999</v>
      </c>
      <c r="U2637">
        <v>31</v>
      </c>
      <c r="V2637">
        <v>62</v>
      </c>
      <c r="W2637">
        <v>344</v>
      </c>
      <c r="X2637">
        <v>20073.16</v>
      </c>
      <c r="Y2637">
        <v>17972.689999999999</v>
      </c>
      <c r="Z2637">
        <v>16671.29</v>
      </c>
      <c r="AA2637">
        <v>5027.1562000000004</v>
      </c>
      <c r="AB2637">
        <v>58</v>
      </c>
      <c r="AC2637">
        <v>63</v>
      </c>
      <c r="AD2637">
        <v>29</v>
      </c>
      <c r="AE2637">
        <v>64</v>
      </c>
      <c r="AF2637">
        <v>30</v>
      </c>
      <c r="AG2637">
        <v>34</v>
      </c>
      <c r="AH2637">
        <v>19</v>
      </c>
      <c r="AI2637">
        <v>33</v>
      </c>
      <c r="AJ2637">
        <v>28</v>
      </c>
      <c r="AK2637">
        <v>29</v>
      </c>
      <c r="AL2637">
        <v>10</v>
      </c>
      <c r="AM2637">
        <v>31</v>
      </c>
    </row>
    <row r="2638" spans="1:39" x14ac:dyDescent="0.15">
      <c r="A2638" t="s">
        <v>40</v>
      </c>
      <c r="B2638">
        <v>5</v>
      </c>
      <c r="C2638">
        <v>1</v>
      </c>
      <c r="D2638">
        <v>2</v>
      </c>
      <c r="E2638" t="s">
        <v>29</v>
      </c>
      <c r="F2638" t="s">
        <v>206</v>
      </c>
      <c r="G2638">
        <v>317</v>
      </c>
      <c r="H2638">
        <v>610</v>
      </c>
      <c r="I2638">
        <v>4173</v>
      </c>
      <c r="J2638">
        <v>222769.59</v>
      </c>
      <c r="K2638">
        <v>189972.87</v>
      </c>
      <c r="L2638">
        <v>175207.87</v>
      </c>
      <c r="M2638">
        <v>62484.333700000003</v>
      </c>
      <c r="N2638">
        <v>98</v>
      </c>
      <c r="O2638">
        <v>166</v>
      </c>
      <c r="P2638">
        <v>1387</v>
      </c>
      <c r="Q2638">
        <v>72417.77</v>
      </c>
      <c r="R2638">
        <v>59364.29</v>
      </c>
      <c r="S2638">
        <v>51037.1</v>
      </c>
      <c r="T2638">
        <v>22573.695</v>
      </c>
      <c r="U2638">
        <v>219</v>
      </c>
      <c r="V2638">
        <v>444</v>
      </c>
      <c r="W2638">
        <v>2786</v>
      </c>
      <c r="X2638">
        <v>150351.82</v>
      </c>
      <c r="Y2638">
        <v>130608.58</v>
      </c>
      <c r="Z2638">
        <v>124170.77</v>
      </c>
      <c r="AA2638">
        <v>39910.638700000003</v>
      </c>
      <c r="AB2638">
        <v>306</v>
      </c>
      <c r="AC2638">
        <v>303</v>
      </c>
      <c r="AD2638">
        <v>156</v>
      </c>
      <c r="AE2638">
        <v>309</v>
      </c>
      <c r="AF2638">
        <v>95</v>
      </c>
      <c r="AG2638">
        <v>94</v>
      </c>
      <c r="AH2638">
        <v>64</v>
      </c>
      <c r="AI2638">
        <v>95</v>
      </c>
      <c r="AJ2638">
        <v>211</v>
      </c>
      <c r="AK2638">
        <v>209</v>
      </c>
      <c r="AL2638">
        <v>92</v>
      </c>
      <c r="AM2638">
        <v>214</v>
      </c>
    </row>
    <row r="2639" spans="1:39" x14ac:dyDescent="0.15">
      <c r="A2639" t="s">
        <v>40</v>
      </c>
      <c r="B2639">
        <v>5</v>
      </c>
      <c r="C2639">
        <v>1</v>
      </c>
      <c r="D2639">
        <v>2</v>
      </c>
      <c r="E2639" t="s">
        <v>32</v>
      </c>
      <c r="F2639" t="s">
        <v>206</v>
      </c>
      <c r="G2639">
        <v>106</v>
      </c>
      <c r="H2639">
        <v>210</v>
      </c>
      <c r="I2639">
        <v>1384</v>
      </c>
      <c r="J2639">
        <v>74868.009999999995</v>
      </c>
      <c r="K2639">
        <v>62224.31</v>
      </c>
      <c r="L2639">
        <v>59682.86</v>
      </c>
      <c r="M2639">
        <v>20085.683799999999</v>
      </c>
      <c r="N2639">
        <v>7</v>
      </c>
      <c r="O2639">
        <v>9</v>
      </c>
      <c r="P2639">
        <v>102</v>
      </c>
      <c r="Q2639">
        <v>5686.36</v>
      </c>
      <c r="R2639">
        <v>4817.4799999999996</v>
      </c>
      <c r="S2639">
        <v>4182.51</v>
      </c>
      <c r="T2639">
        <v>1744.6122</v>
      </c>
      <c r="U2639">
        <v>99</v>
      </c>
      <c r="V2639">
        <v>201</v>
      </c>
      <c r="W2639">
        <v>1282</v>
      </c>
      <c r="X2639">
        <v>69181.649999999994</v>
      </c>
      <c r="Y2639">
        <v>57406.83</v>
      </c>
      <c r="Z2639">
        <v>55500.35</v>
      </c>
      <c r="AA2639">
        <v>18341.071599999999</v>
      </c>
      <c r="AB2639">
        <v>104</v>
      </c>
      <c r="AC2639">
        <v>91</v>
      </c>
      <c r="AD2639">
        <v>50</v>
      </c>
      <c r="AE2639">
        <v>95</v>
      </c>
      <c r="AF2639">
        <v>7</v>
      </c>
      <c r="AG2639">
        <v>7</v>
      </c>
      <c r="AH2639">
        <v>4</v>
      </c>
      <c r="AI2639">
        <v>6</v>
      </c>
      <c r="AJ2639">
        <v>97</v>
      </c>
      <c r="AK2639">
        <v>84</v>
      </c>
      <c r="AL2639">
        <v>46</v>
      </c>
      <c r="AM2639">
        <v>89</v>
      </c>
    </row>
    <row r="2640" spans="1:39" x14ac:dyDescent="0.15">
      <c r="A2640" t="s">
        <v>40</v>
      </c>
      <c r="B2640">
        <v>5</v>
      </c>
      <c r="C2640">
        <v>2</v>
      </c>
      <c r="D2640">
        <v>0</v>
      </c>
      <c r="E2640" t="s">
        <v>28</v>
      </c>
      <c r="F2640" t="s">
        <v>206</v>
      </c>
      <c r="G2640">
        <v>86</v>
      </c>
      <c r="H2640">
        <v>292</v>
      </c>
      <c r="I2640">
        <v>1325</v>
      </c>
      <c r="J2640">
        <v>65310.27</v>
      </c>
      <c r="K2640">
        <v>52763.53</v>
      </c>
      <c r="L2640">
        <v>42502.14</v>
      </c>
      <c r="M2640">
        <v>20494.223399999999</v>
      </c>
      <c r="N2640">
        <v>86</v>
      </c>
      <c r="O2640">
        <v>139</v>
      </c>
      <c r="P2640">
        <v>719</v>
      </c>
      <c r="Q2640">
        <v>33321.94</v>
      </c>
      <c r="R2640">
        <v>25439.35</v>
      </c>
      <c r="S2640">
        <v>17153.87</v>
      </c>
      <c r="T2640">
        <v>11477.5658</v>
      </c>
      <c r="U2640">
        <v>86</v>
      </c>
      <c r="V2640">
        <v>153</v>
      </c>
      <c r="W2640">
        <v>606</v>
      </c>
      <c r="X2640">
        <v>31988.33</v>
      </c>
      <c r="Y2640">
        <v>27324.18</v>
      </c>
      <c r="Z2640">
        <v>25348.27</v>
      </c>
      <c r="AA2640">
        <v>9016.6576000000005</v>
      </c>
      <c r="AB2640">
        <v>84</v>
      </c>
      <c r="AC2640">
        <v>86</v>
      </c>
      <c r="AD2640">
        <v>77</v>
      </c>
      <c r="AE2640">
        <v>71</v>
      </c>
      <c r="AF2640">
        <v>84</v>
      </c>
      <c r="AG2640">
        <v>86</v>
      </c>
      <c r="AH2640">
        <v>77</v>
      </c>
      <c r="AI2640">
        <v>71</v>
      </c>
      <c r="AJ2640">
        <v>84</v>
      </c>
      <c r="AK2640">
        <v>86</v>
      </c>
      <c r="AL2640">
        <v>77</v>
      </c>
      <c r="AM2640">
        <v>71</v>
      </c>
    </row>
    <row r="2641" spans="1:39" x14ac:dyDescent="0.15">
      <c r="A2641" t="s">
        <v>40</v>
      </c>
      <c r="B2641">
        <v>5</v>
      </c>
      <c r="C2641">
        <v>2</v>
      </c>
      <c r="D2641">
        <v>0</v>
      </c>
      <c r="E2641" t="s">
        <v>29</v>
      </c>
      <c r="F2641" t="s">
        <v>206</v>
      </c>
      <c r="G2641">
        <v>1</v>
      </c>
      <c r="H2641">
        <v>4</v>
      </c>
      <c r="I2641">
        <v>11</v>
      </c>
      <c r="J2641">
        <v>640.98</v>
      </c>
      <c r="K2641">
        <v>582.15</v>
      </c>
      <c r="L2641">
        <v>582.15</v>
      </c>
      <c r="M2641">
        <v>151.82820000000001</v>
      </c>
      <c r="N2641">
        <v>1</v>
      </c>
      <c r="O2641">
        <v>1</v>
      </c>
      <c r="P2641">
        <v>2</v>
      </c>
      <c r="Q2641">
        <v>138.99</v>
      </c>
      <c r="R2641">
        <v>132.04</v>
      </c>
      <c r="S2641">
        <v>132.04</v>
      </c>
      <c r="T2641">
        <v>40.328200000000002</v>
      </c>
      <c r="U2641">
        <v>1</v>
      </c>
      <c r="V2641">
        <v>3</v>
      </c>
      <c r="W2641">
        <v>9</v>
      </c>
      <c r="X2641">
        <v>501.99</v>
      </c>
      <c r="Y2641">
        <v>450.11</v>
      </c>
      <c r="Z2641">
        <v>450.11</v>
      </c>
      <c r="AA2641">
        <v>111.5</v>
      </c>
      <c r="AB2641">
        <v>1</v>
      </c>
      <c r="AC2641">
        <v>1</v>
      </c>
      <c r="AD2641">
        <v>1</v>
      </c>
      <c r="AE2641">
        <v>1</v>
      </c>
      <c r="AF2641">
        <v>1</v>
      </c>
      <c r="AG2641">
        <v>1</v>
      </c>
      <c r="AH2641">
        <v>1</v>
      </c>
      <c r="AI2641">
        <v>1</v>
      </c>
      <c r="AJ2641">
        <v>1</v>
      </c>
      <c r="AK2641">
        <v>1</v>
      </c>
      <c r="AL2641">
        <v>1</v>
      </c>
      <c r="AM2641">
        <v>1</v>
      </c>
    </row>
    <row r="2642" spans="1:39" x14ac:dyDescent="0.15">
      <c r="A2642" t="s">
        <v>40</v>
      </c>
      <c r="B2642">
        <v>5</v>
      </c>
      <c r="C2642">
        <v>2</v>
      </c>
      <c r="D2642">
        <v>0</v>
      </c>
      <c r="E2642" t="s">
        <v>32</v>
      </c>
      <c r="F2642" t="s">
        <v>206</v>
      </c>
      <c r="G2642">
        <v>37</v>
      </c>
      <c r="H2642">
        <v>137</v>
      </c>
      <c r="I2642">
        <v>682</v>
      </c>
      <c r="J2642">
        <v>34138.959999999999</v>
      </c>
      <c r="K2642">
        <v>26556.52</v>
      </c>
      <c r="L2642">
        <v>22932.84</v>
      </c>
      <c r="M2642">
        <v>10266.727800000001</v>
      </c>
      <c r="N2642">
        <v>37</v>
      </c>
      <c r="O2642">
        <v>56</v>
      </c>
      <c r="P2642">
        <v>252</v>
      </c>
      <c r="Q2642">
        <v>11517.16</v>
      </c>
      <c r="R2642">
        <v>8818.1200000000008</v>
      </c>
      <c r="S2642">
        <v>6830.52</v>
      </c>
      <c r="T2642">
        <v>3964.3116</v>
      </c>
      <c r="U2642">
        <v>37</v>
      </c>
      <c r="V2642">
        <v>81</v>
      </c>
      <c r="W2642">
        <v>430</v>
      </c>
      <c r="X2642">
        <v>22621.8</v>
      </c>
      <c r="Y2642">
        <v>17738.400000000001</v>
      </c>
      <c r="Z2642">
        <v>16102.32</v>
      </c>
      <c r="AA2642">
        <v>6302.4161999999997</v>
      </c>
      <c r="AB2642">
        <v>37</v>
      </c>
      <c r="AC2642">
        <v>37</v>
      </c>
      <c r="AD2642">
        <v>37</v>
      </c>
      <c r="AE2642">
        <v>30</v>
      </c>
      <c r="AF2642">
        <v>37</v>
      </c>
      <c r="AG2642">
        <v>37</v>
      </c>
      <c r="AH2642">
        <v>37</v>
      </c>
      <c r="AI2642">
        <v>30</v>
      </c>
      <c r="AJ2642">
        <v>37</v>
      </c>
      <c r="AK2642">
        <v>37</v>
      </c>
      <c r="AL2642">
        <v>37</v>
      </c>
      <c r="AM2642">
        <v>30</v>
      </c>
    </row>
    <row r="2643" spans="1:39" x14ac:dyDescent="0.15">
      <c r="A2643" t="s">
        <v>40</v>
      </c>
      <c r="B2643">
        <v>5</v>
      </c>
      <c r="C2643">
        <v>2</v>
      </c>
      <c r="D2643">
        <v>1</v>
      </c>
      <c r="E2643" t="s">
        <v>28</v>
      </c>
      <c r="F2643" t="s">
        <v>206</v>
      </c>
      <c r="G2643">
        <v>810</v>
      </c>
      <c r="H2643">
        <v>3231</v>
      </c>
      <c r="I2643">
        <v>13018</v>
      </c>
      <c r="J2643">
        <v>623469.05000000005</v>
      </c>
      <c r="K2643">
        <v>520629.19</v>
      </c>
      <c r="L2643">
        <v>425954.26</v>
      </c>
      <c r="M2643">
        <v>190848.12830000001</v>
      </c>
      <c r="N2643">
        <v>810</v>
      </c>
      <c r="O2643">
        <v>1568</v>
      </c>
      <c r="P2643">
        <v>7407</v>
      </c>
      <c r="Q2643">
        <v>346406.71</v>
      </c>
      <c r="R2643">
        <v>280840.38</v>
      </c>
      <c r="S2643">
        <v>204680.1</v>
      </c>
      <c r="T2643">
        <v>112778.5649</v>
      </c>
      <c r="U2643">
        <v>810</v>
      </c>
      <c r="V2643">
        <v>1663</v>
      </c>
      <c r="W2643">
        <v>5611</v>
      </c>
      <c r="X2643">
        <v>277062.34000000003</v>
      </c>
      <c r="Y2643">
        <v>239788.81</v>
      </c>
      <c r="Z2643">
        <v>221274.16</v>
      </c>
      <c r="AA2643">
        <v>78069.563399999999</v>
      </c>
      <c r="AB2643">
        <v>769</v>
      </c>
      <c r="AC2643">
        <v>800</v>
      </c>
      <c r="AD2643">
        <v>591</v>
      </c>
      <c r="AE2643">
        <v>763</v>
      </c>
      <c r="AF2643">
        <v>769</v>
      </c>
      <c r="AG2643">
        <v>800</v>
      </c>
      <c r="AH2643">
        <v>591</v>
      </c>
      <c r="AI2643">
        <v>763</v>
      </c>
      <c r="AJ2643">
        <v>769</v>
      </c>
      <c r="AK2643">
        <v>800</v>
      </c>
      <c r="AL2643">
        <v>591</v>
      </c>
      <c r="AM2643">
        <v>763</v>
      </c>
    </row>
    <row r="2644" spans="1:39" x14ac:dyDescent="0.15">
      <c r="A2644" t="s">
        <v>40</v>
      </c>
      <c r="B2644">
        <v>5</v>
      </c>
      <c r="C2644">
        <v>2</v>
      </c>
      <c r="D2644">
        <v>1</v>
      </c>
      <c r="E2644" t="s">
        <v>30</v>
      </c>
      <c r="F2644" t="s">
        <v>206</v>
      </c>
      <c r="G2644">
        <v>104</v>
      </c>
      <c r="H2644">
        <v>453</v>
      </c>
      <c r="I2644">
        <v>1756</v>
      </c>
      <c r="J2644">
        <v>84460.02</v>
      </c>
      <c r="K2644">
        <v>68167.47</v>
      </c>
      <c r="L2644">
        <v>54628.67</v>
      </c>
      <c r="M2644">
        <v>26081.546200000001</v>
      </c>
      <c r="N2644">
        <v>104</v>
      </c>
      <c r="O2644">
        <v>211</v>
      </c>
      <c r="P2644">
        <v>933</v>
      </c>
      <c r="Q2644">
        <v>43522.64</v>
      </c>
      <c r="R2644">
        <v>34652.51</v>
      </c>
      <c r="S2644">
        <v>24844.25</v>
      </c>
      <c r="T2644">
        <v>14480.861699999999</v>
      </c>
      <c r="U2644">
        <v>104</v>
      </c>
      <c r="V2644">
        <v>242</v>
      </c>
      <c r="W2644">
        <v>823</v>
      </c>
      <c r="X2644">
        <v>40937.379999999997</v>
      </c>
      <c r="Y2644">
        <v>33514.959999999999</v>
      </c>
      <c r="Z2644">
        <v>29784.42</v>
      </c>
      <c r="AA2644">
        <v>11600.684499999999</v>
      </c>
      <c r="AB2644">
        <v>97</v>
      </c>
      <c r="AC2644">
        <v>101</v>
      </c>
      <c r="AD2644">
        <v>67</v>
      </c>
      <c r="AE2644">
        <v>100</v>
      </c>
      <c r="AF2644">
        <v>97</v>
      </c>
      <c r="AG2644">
        <v>101</v>
      </c>
      <c r="AH2644">
        <v>67</v>
      </c>
      <c r="AI2644">
        <v>100</v>
      </c>
      <c r="AJ2644">
        <v>97</v>
      </c>
      <c r="AK2644">
        <v>101</v>
      </c>
      <c r="AL2644">
        <v>67</v>
      </c>
      <c r="AM2644">
        <v>100</v>
      </c>
    </row>
    <row r="2645" spans="1:39" x14ac:dyDescent="0.15">
      <c r="A2645" t="s">
        <v>40</v>
      </c>
      <c r="B2645">
        <v>5</v>
      </c>
      <c r="C2645">
        <v>2</v>
      </c>
      <c r="D2645">
        <v>1</v>
      </c>
      <c r="E2645" t="s">
        <v>29</v>
      </c>
      <c r="F2645" t="s">
        <v>206</v>
      </c>
      <c r="G2645">
        <v>1979</v>
      </c>
      <c r="H2645">
        <v>8692</v>
      </c>
      <c r="I2645">
        <v>36455</v>
      </c>
      <c r="J2645">
        <v>1709666.52</v>
      </c>
      <c r="K2645">
        <v>1343446.62</v>
      </c>
      <c r="L2645">
        <v>1112348.08</v>
      </c>
      <c r="M2645">
        <v>531191.76939999999</v>
      </c>
      <c r="N2645">
        <v>1979</v>
      </c>
      <c r="O2645">
        <v>3980</v>
      </c>
      <c r="P2645">
        <v>19064</v>
      </c>
      <c r="Q2645">
        <v>862111.68</v>
      </c>
      <c r="R2645">
        <v>651554.62</v>
      </c>
      <c r="S2645">
        <v>482598.93</v>
      </c>
      <c r="T2645">
        <v>289834.78899999999</v>
      </c>
      <c r="U2645">
        <v>1979</v>
      </c>
      <c r="V2645">
        <v>4712</v>
      </c>
      <c r="W2645">
        <v>17391</v>
      </c>
      <c r="X2645">
        <v>847554.84</v>
      </c>
      <c r="Y2645">
        <v>691892</v>
      </c>
      <c r="Z2645">
        <v>629749.15</v>
      </c>
      <c r="AA2645">
        <v>241356.9804</v>
      </c>
      <c r="AB2645">
        <v>1846</v>
      </c>
      <c r="AC2645">
        <v>1969</v>
      </c>
      <c r="AD2645">
        <v>1542</v>
      </c>
      <c r="AE2645">
        <v>1901</v>
      </c>
      <c r="AF2645">
        <v>1846</v>
      </c>
      <c r="AG2645">
        <v>1969</v>
      </c>
      <c r="AH2645">
        <v>1542</v>
      </c>
      <c r="AI2645">
        <v>1901</v>
      </c>
      <c r="AJ2645">
        <v>1846</v>
      </c>
      <c r="AK2645">
        <v>1969</v>
      </c>
      <c r="AL2645">
        <v>1542</v>
      </c>
      <c r="AM2645">
        <v>1901</v>
      </c>
    </row>
    <row r="2646" spans="1:39" x14ac:dyDescent="0.15">
      <c r="A2646" t="s">
        <v>40</v>
      </c>
      <c r="B2646">
        <v>5</v>
      </c>
      <c r="C2646">
        <v>2</v>
      </c>
      <c r="D2646">
        <v>1</v>
      </c>
      <c r="E2646" t="s">
        <v>31</v>
      </c>
      <c r="F2646" t="s">
        <v>206</v>
      </c>
      <c r="G2646">
        <v>1</v>
      </c>
      <c r="H2646">
        <v>3</v>
      </c>
      <c r="I2646">
        <v>16</v>
      </c>
      <c r="J2646">
        <v>927.96</v>
      </c>
      <c r="K2646">
        <v>906.61</v>
      </c>
      <c r="L2646">
        <v>906.61</v>
      </c>
      <c r="M2646">
        <v>237.77539999999999</v>
      </c>
      <c r="N2646">
        <v>1</v>
      </c>
      <c r="O2646">
        <v>1</v>
      </c>
      <c r="P2646">
        <v>7</v>
      </c>
      <c r="Q2646">
        <v>343</v>
      </c>
      <c r="R2646">
        <v>343</v>
      </c>
      <c r="S2646">
        <v>343</v>
      </c>
      <c r="T2646">
        <v>73.865399999999994</v>
      </c>
      <c r="U2646">
        <v>1</v>
      </c>
      <c r="V2646">
        <v>2</v>
      </c>
      <c r="W2646">
        <v>9</v>
      </c>
      <c r="X2646">
        <v>584.96</v>
      </c>
      <c r="Y2646">
        <v>563.61</v>
      </c>
      <c r="Z2646">
        <v>563.61</v>
      </c>
      <c r="AA2646">
        <v>163.91</v>
      </c>
      <c r="AB2646">
        <v>1</v>
      </c>
      <c r="AC2646">
        <v>1</v>
      </c>
      <c r="AD2646">
        <v>1</v>
      </c>
      <c r="AE2646">
        <v>1</v>
      </c>
      <c r="AF2646">
        <v>1</v>
      </c>
      <c r="AG2646">
        <v>1</v>
      </c>
      <c r="AH2646">
        <v>1</v>
      </c>
      <c r="AI2646">
        <v>1</v>
      </c>
      <c r="AJ2646">
        <v>1</v>
      </c>
      <c r="AK2646">
        <v>1</v>
      </c>
      <c r="AL2646">
        <v>1</v>
      </c>
      <c r="AM2646">
        <v>1</v>
      </c>
    </row>
    <row r="2647" spans="1:39" x14ac:dyDescent="0.15">
      <c r="A2647" t="s">
        <v>40</v>
      </c>
      <c r="B2647">
        <v>5</v>
      </c>
      <c r="C2647">
        <v>2</v>
      </c>
      <c r="D2647">
        <v>1</v>
      </c>
      <c r="E2647" t="s">
        <v>32</v>
      </c>
      <c r="F2647" t="s">
        <v>206</v>
      </c>
      <c r="G2647">
        <v>83</v>
      </c>
      <c r="H2647">
        <v>370</v>
      </c>
      <c r="I2647">
        <v>1526</v>
      </c>
      <c r="J2647">
        <v>74680.27</v>
      </c>
      <c r="K2647">
        <v>60283.91</v>
      </c>
      <c r="L2647">
        <v>50856.23</v>
      </c>
      <c r="M2647">
        <v>22345.827000000001</v>
      </c>
      <c r="N2647">
        <v>83</v>
      </c>
      <c r="O2647">
        <v>170</v>
      </c>
      <c r="P2647">
        <v>734</v>
      </c>
      <c r="Q2647">
        <v>33529.07</v>
      </c>
      <c r="R2647">
        <v>26467.279999999999</v>
      </c>
      <c r="S2647">
        <v>19749.98</v>
      </c>
      <c r="T2647">
        <v>11168.4516</v>
      </c>
      <c r="U2647">
        <v>83</v>
      </c>
      <c r="V2647">
        <v>200</v>
      </c>
      <c r="W2647">
        <v>792</v>
      </c>
      <c r="X2647">
        <v>41151.199999999997</v>
      </c>
      <c r="Y2647">
        <v>33816.629999999997</v>
      </c>
      <c r="Z2647">
        <v>31106.25</v>
      </c>
      <c r="AA2647">
        <v>11177.375400000001</v>
      </c>
      <c r="AB2647">
        <v>80</v>
      </c>
      <c r="AC2647">
        <v>81</v>
      </c>
      <c r="AD2647">
        <v>63</v>
      </c>
      <c r="AE2647">
        <v>82</v>
      </c>
      <c r="AF2647">
        <v>80</v>
      </c>
      <c r="AG2647">
        <v>81</v>
      </c>
      <c r="AH2647">
        <v>63</v>
      </c>
      <c r="AI2647">
        <v>82</v>
      </c>
      <c r="AJ2647">
        <v>80</v>
      </c>
      <c r="AK2647">
        <v>81</v>
      </c>
      <c r="AL2647">
        <v>63</v>
      </c>
      <c r="AM2647">
        <v>82</v>
      </c>
    </row>
    <row r="2648" spans="1:39" x14ac:dyDescent="0.15">
      <c r="A2648" t="s">
        <v>40</v>
      </c>
      <c r="B2648">
        <v>5</v>
      </c>
      <c r="C2648">
        <v>2</v>
      </c>
      <c r="D2648">
        <v>2</v>
      </c>
      <c r="E2648" t="s">
        <v>28</v>
      </c>
      <c r="F2648" t="s">
        <v>206</v>
      </c>
      <c r="G2648">
        <v>92</v>
      </c>
      <c r="H2648">
        <v>345</v>
      </c>
      <c r="I2648">
        <v>1492</v>
      </c>
      <c r="J2648">
        <v>71167.039999999994</v>
      </c>
      <c r="K2648">
        <v>58599.88</v>
      </c>
      <c r="L2648">
        <v>47143.53</v>
      </c>
      <c r="M2648">
        <v>21745.436099999999</v>
      </c>
      <c r="N2648">
        <v>92</v>
      </c>
      <c r="O2648">
        <v>160</v>
      </c>
      <c r="P2648">
        <v>806</v>
      </c>
      <c r="Q2648">
        <v>36787.550000000003</v>
      </c>
      <c r="R2648">
        <v>28920.59</v>
      </c>
      <c r="S2648">
        <v>20284.09</v>
      </c>
      <c r="T2648">
        <v>12288.8927</v>
      </c>
      <c r="U2648">
        <v>92</v>
      </c>
      <c r="V2648">
        <v>185</v>
      </c>
      <c r="W2648">
        <v>686</v>
      </c>
      <c r="X2648">
        <v>34379.49</v>
      </c>
      <c r="Y2648">
        <v>29679.29</v>
      </c>
      <c r="Z2648">
        <v>26859.439999999999</v>
      </c>
      <c r="AA2648">
        <v>9456.5434000000005</v>
      </c>
      <c r="AB2648">
        <v>90</v>
      </c>
      <c r="AC2648">
        <v>92</v>
      </c>
      <c r="AD2648">
        <v>67</v>
      </c>
      <c r="AE2648">
        <v>86</v>
      </c>
      <c r="AF2648">
        <v>90</v>
      </c>
      <c r="AG2648">
        <v>92</v>
      </c>
      <c r="AH2648">
        <v>67</v>
      </c>
      <c r="AI2648">
        <v>86</v>
      </c>
      <c r="AJ2648">
        <v>90</v>
      </c>
      <c r="AK2648">
        <v>92</v>
      </c>
      <c r="AL2648">
        <v>67</v>
      </c>
      <c r="AM2648">
        <v>86</v>
      </c>
    </row>
    <row r="2649" spans="1:39" x14ac:dyDescent="0.15">
      <c r="A2649" t="s">
        <v>40</v>
      </c>
      <c r="B2649">
        <v>5</v>
      </c>
      <c r="C2649">
        <v>2</v>
      </c>
      <c r="D2649">
        <v>2</v>
      </c>
      <c r="E2649" t="s">
        <v>30</v>
      </c>
      <c r="F2649" t="s">
        <v>206</v>
      </c>
      <c r="G2649">
        <v>11</v>
      </c>
      <c r="H2649">
        <v>42</v>
      </c>
      <c r="I2649">
        <v>206</v>
      </c>
      <c r="J2649">
        <v>9431.26</v>
      </c>
      <c r="K2649">
        <v>7255.08</v>
      </c>
      <c r="L2649">
        <v>5689.96</v>
      </c>
      <c r="M2649">
        <v>3181.2211000000002</v>
      </c>
      <c r="N2649">
        <v>11</v>
      </c>
      <c r="O2649">
        <v>14</v>
      </c>
      <c r="P2649">
        <v>81</v>
      </c>
      <c r="Q2649">
        <v>3803.3</v>
      </c>
      <c r="R2649">
        <v>2977.96</v>
      </c>
      <c r="S2649">
        <v>1774.26</v>
      </c>
      <c r="T2649">
        <v>1300.3411000000001</v>
      </c>
      <c r="U2649">
        <v>11</v>
      </c>
      <c r="V2649">
        <v>28</v>
      </c>
      <c r="W2649">
        <v>125</v>
      </c>
      <c r="X2649">
        <v>5627.96</v>
      </c>
      <c r="Y2649">
        <v>4277.12</v>
      </c>
      <c r="Z2649">
        <v>3915.7</v>
      </c>
      <c r="AA2649">
        <v>1880.88</v>
      </c>
      <c r="AB2649">
        <v>10</v>
      </c>
      <c r="AC2649">
        <v>11</v>
      </c>
      <c r="AD2649">
        <v>11</v>
      </c>
      <c r="AE2649">
        <v>11</v>
      </c>
      <c r="AF2649">
        <v>10</v>
      </c>
      <c r="AG2649">
        <v>11</v>
      </c>
      <c r="AH2649">
        <v>11</v>
      </c>
      <c r="AI2649">
        <v>11</v>
      </c>
      <c r="AJ2649">
        <v>10</v>
      </c>
      <c r="AK2649">
        <v>11</v>
      </c>
      <c r="AL2649">
        <v>11</v>
      </c>
      <c r="AM2649">
        <v>11</v>
      </c>
    </row>
    <row r="2650" spans="1:39" x14ac:dyDescent="0.15">
      <c r="A2650" t="s">
        <v>40</v>
      </c>
      <c r="B2650">
        <v>5</v>
      </c>
      <c r="C2650">
        <v>2</v>
      </c>
      <c r="D2650">
        <v>2</v>
      </c>
      <c r="E2650" t="s">
        <v>29</v>
      </c>
      <c r="F2650" t="s">
        <v>206</v>
      </c>
      <c r="G2650">
        <v>74</v>
      </c>
      <c r="H2650">
        <v>270</v>
      </c>
      <c r="I2650">
        <v>1215</v>
      </c>
      <c r="J2650">
        <v>60604.9</v>
      </c>
      <c r="K2650">
        <v>49628.08</v>
      </c>
      <c r="L2650">
        <v>41626.199999999997</v>
      </c>
      <c r="M2650">
        <v>18139.729500000001</v>
      </c>
      <c r="N2650">
        <v>74</v>
      </c>
      <c r="O2650">
        <v>104</v>
      </c>
      <c r="P2650">
        <v>530</v>
      </c>
      <c r="Q2650">
        <v>25684.09</v>
      </c>
      <c r="R2650">
        <v>20710.810000000001</v>
      </c>
      <c r="S2650">
        <v>14969.45</v>
      </c>
      <c r="T2650">
        <v>8278.1620000000003</v>
      </c>
      <c r="U2650">
        <v>74</v>
      </c>
      <c r="V2650">
        <v>166</v>
      </c>
      <c r="W2650">
        <v>685</v>
      </c>
      <c r="X2650">
        <v>34920.81</v>
      </c>
      <c r="Y2650">
        <v>28917.27</v>
      </c>
      <c r="Z2650">
        <v>26656.75</v>
      </c>
      <c r="AA2650">
        <v>9861.5674999999992</v>
      </c>
      <c r="AB2650">
        <v>68</v>
      </c>
      <c r="AC2650">
        <v>74</v>
      </c>
      <c r="AD2650">
        <v>45</v>
      </c>
      <c r="AE2650">
        <v>71</v>
      </c>
      <c r="AF2650">
        <v>68</v>
      </c>
      <c r="AG2650">
        <v>74</v>
      </c>
      <c r="AH2650">
        <v>45</v>
      </c>
      <c r="AI2650">
        <v>71</v>
      </c>
      <c r="AJ2650">
        <v>68</v>
      </c>
      <c r="AK2650">
        <v>74</v>
      </c>
      <c r="AL2650">
        <v>45</v>
      </c>
      <c r="AM2650">
        <v>71</v>
      </c>
    </row>
    <row r="2651" spans="1:39" x14ac:dyDescent="0.15">
      <c r="A2651" t="s">
        <v>40</v>
      </c>
      <c r="B2651">
        <v>5</v>
      </c>
      <c r="C2651">
        <v>2</v>
      </c>
      <c r="D2651">
        <v>2</v>
      </c>
      <c r="E2651" t="s">
        <v>32</v>
      </c>
      <c r="F2651" t="s">
        <v>206</v>
      </c>
      <c r="G2651">
        <v>20</v>
      </c>
      <c r="H2651">
        <v>66</v>
      </c>
      <c r="I2651">
        <v>276</v>
      </c>
      <c r="J2651">
        <v>13835.43</v>
      </c>
      <c r="K2651">
        <v>11466.61</v>
      </c>
      <c r="L2651">
        <v>9445.2199999999993</v>
      </c>
      <c r="M2651">
        <v>3981.6785</v>
      </c>
      <c r="N2651">
        <v>20</v>
      </c>
      <c r="O2651">
        <v>29</v>
      </c>
      <c r="P2651">
        <v>131</v>
      </c>
      <c r="Q2651">
        <v>5994.03</v>
      </c>
      <c r="R2651">
        <v>4836.08</v>
      </c>
      <c r="S2651">
        <v>3194.74</v>
      </c>
      <c r="T2651">
        <v>1977.5875000000001</v>
      </c>
      <c r="U2651">
        <v>20</v>
      </c>
      <c r="V2651">
        <v>37</v>
      </c>
      <c r="W2651">
        <v>145</v>
      </c>
      <c r="X2651">
        <v>7841.4</v>
      </c>
      <c r="Y2651">
        <v>6630.53</v>
      </c>
      <c r="Z2651">
        <v>6250.48</v>
      </c>
      <c r="AA2651">
        <v>2004.0909999999999</v>
      </c>
      <c r="AB2651">
        <v>20</v>
      </c>
      <c r="AC2651">
        <v>20</v>
      </c>
      <c r="AD2651">
        <v>18</v>
      </c>
      <c r="AE2651">
        <v>18</v>
      </c>
      <c r="AF2651">
        <v>20</v>
      </c>
      <c r="AG2651">
        <v>20</v>
      </c>
      <c r="AH2651">
        <v>18</v>
      </c>
      <c r="AI2651">
        <v>18</v>
      </c>
      <c r="AJ2651">
        <v>20</v>
      </c>
      <c r="AK2651">
        <v>20</v>
      </c>
      <c r="AL2651">
        <v>18</v>
      </c>
      <c r="AM2651">
        <v>18</v>
      </c>
    </row>
    <row r="2652" spans="1:39" x14ac:dyDescent="0.15">
      <c r="A2652" t="s">
        <v>40</v>
      </c>
      <c r="B2652">
        <v>30</v>
      </c>
      <c r="C2652">
        <v>1</v>
      </c>
      <c r="D2652">
        <v>0</v>
      </c>
      <c r="E2652" t="s">
        <v>28</v>
      </c>
      <c r="F2652" t="s">
        <v>206</v>
      </c>
      <c r="G2652">
        <v>3163</v>
      </c>
      <c r="H2652">
        <v>4353</v>
      </c>
      <c r="I2652">
        <v>17809</v>
      </c>
      <c r="J2652">
        <v>898436.83</v>
      </c>
      <c r="K2652">
        <v>761677.69</v>
      </c>
      <c r="L2652">
        <v>704971.83</v>
      </c>
      <c r="M2652">
        <v>270170.41529999999</v>
      </c>
      <c r="N2652">
        <v>1245</v>
      </c>
      <c r="O2652">
        <v>1630</v>
      </c>
      <c r="P2652">
        <v>7528</v>
      </c>
      <c r="Q2652">
        <v>372532.95</v>
      </c>
      <c r="R2652">
        <v>301783.08</v>
      </c>
      <c r="S2652">
        <v>262354</v>
      </c>
      <c r="T2652">
        <v>122841.159</v>
      </c>
      <c r="U2652">
        <v>1918</v>
      </c>
      <c r="V2652">
        <v>2723</v>
      </c>
      <c r="W2652">
        <v>10281</v>
      </c>
      <c r="X2652">
        <v>525903.88</v>
      </c>
      <c r="Y2652">
        <v>459894.61</v>
      </c>
      <c r="Z2652">
        <v>442617.83</v>
      </c>
      <c r="AA2652">
        <v>147329.25630000001</v>
      </c>
      <c r="AB2652">
        <v>3115</v>
      </c>
      <c r="AC2652">
        <v>2564</v>
      </c>
      <c r="AD2652">
        <v>2188</v>
      </c>
      <c r="AE2652">
        <v>1786</v>
      </c>
      <c r="AF2652">
        <v>1237</v>
      </c>
      <c r="AG2652">
        <v>1195</v>
      </c>
      <c r="AH2652">
        <v>1064</v>
      </c>
      <c r="AI2652">
        <v>804</v>
      </c>
      <c r="AJ2652">
        <v>1878</v>
      </c>
      <c r="AK2652">
        <v>1369</v>
      </c>
      <c r="AL2652">
        <v>1124</v>
      </c>
      <c r="AM2652">
        <v>982</v>
      </c>
    </row>
    <row r="2653" spans="1:39" x14ac:dyDescent="0.15">
      <c r="A2653" t="s">
        <v>40</v>
      </c>
      <c r="B2653">
        <v>30</v>
      </c>
      <c r="C2653">
        <v>1</v>
      </c>
      <c r="D2653">
        <v>0</v>
      </c>
      <c r="E2653" t="s">
        <v>30</v>
      </c>
      <c r="F2653" t="s">
        <v>206</v>
      </c>
      <c r="G2653">
        <v>4</v>
      </c>
      <c r="H2653">
        <v>4</v>
      </c>
      <c r="I2653">
        <v>15</v>
      </c>
      <c r="J2653">
        <v>810.94</v>
      </c>
      <c r="K2653">
        <v>805.94</v>
      </c>
      <c r="L2653">
        <v>635.97</v>
      </c>
      <c r="M2653">
        <v>215.4419</v>
      </c>
      <c r="N2653">
        <v>1</v>
      </c>
      <c r="O2653">
        <v>1</v>
      </c>
      <c r="P2653">
        <v>3</v>
      </c>
      <c r="Q2653">
        <v>169.97</v>
      </c>
      <c r="R2653">
        <v>169.97</v>
      </c>
      <c r="S2653">
        <v>0</v>
      </c>
      <c r="T2653">
        <v>48.041899999999998</v>
      </c>
      <c r="U2653">
        <v>3</v>
      </c>
      <c r="V2653">
        <v>3</v>
      </c>
      <c r="W2653">
        <v>12</v>
      </c>
      <c r="X2653">
        <v>640.97</v>
      </c>
      <c r="Y2653">
        <v>635.97</v>
      </c>
      <c r="Z2653">
        <v>635.97</v>
      </c>
      <c r="AA2653">
        <v>167.4</v>
      </c>
      <c r="AB2653">
        <v>4</v>
      </c>
      <c r="AC2653">
        <v>3</v>
      </c>
      <c r="AD2653">
        <v>2</v>
      </c>
      <c r="AE2653">
        <v>3</v>
      </c>
      <c r="AF2653">
        <v>1</v>
      </c>
      <c r="AG2653">
        <v>1</v>
      </c>
      <c r="AH2653">
        <v>0</v>
      </c>
      <c r="AI2653">
        <v>1</v>
      </c>
      <c r="AJ2653">
        <v>3</v>
      </c>
      <c r="AK2653">
        <v>2</v>
      </c>
      <c r="AL2653">
        <v>2</v>
      </c>
      <c r="AM2653">
        <v>2</v>
      </c>
    </row>
    <row r="2654" spans="1:39" x14ac:dyDescent="0.15">
      <c r="A2654" t="s">
        <v>40</v>
      </c>
      <c r="B2654">
        <v>30</v>
      </c>
      <c r="C2654">
        <v>1</v>
      </c>
      <c r="D2654">
        <v>0</v>
      </c>
      <c r="E2654" t="s">
        <v>29</v>
      </c>
      <c r="F2654" t="s">
        <v>206</v>
      </c>
      <c r="G2654">
        <v>36</v>
      </c>
      <c r="H2654">
        <v>48</v>
      </c>
      <c r="I2654">
        <v>260</v>
      </c>
      <c r="J2654">
        <v>11892</v>
      </c>
      <c r="K2654">
        <v>9460.2900000000009</v>
      </c>
      <c r="L2654">
        <v>9188.16</v>
      </c>
      <c r="M2654">
        <v>3938.8310000000001</v>
      </c>
      <c r="N2654">
        <v>21</v>
      </c>
      <c r="O2654">
        <v>30</v>
      </c>
      <c r="P2654">
        <v>164</v>
      </c>
      <c r="Q2654">
        <v>7527.79</v>
      </c>
      <c r="R2654">
        <v>6017.25</v>
      </c>
      <c r="S2654">
        <v>5849.6</v>
      </c>
      <c r="T2654">
        <v>2510.7381</v>
      </c>
      <c r="U2654">
        <v>15</v>
      </c>
      <c r="V2654">
        <v>18</v>
      </c>
      <c r="W2654">
        <v>96</v>
      </c>
      <c r="X2654">
        <v>4364.21</v>
      </c>
      <c r="Y2654">
        <v>3443.04</v>
      </c>
      <c r="Z2654">
        <v>3338.56</v>
      </c>
      <c r="AA2654">
        <v>1428.0929000000001</v>
      </c>
      <c r="AB2654">
        <v>36</v>
      </c>
      <c r="AC2654">
        <v>32</v>
      </c>
      <c r="AD2654">
        <v>29</v>
      </c>
      <c r="AE2654">
        <v>26</v>
      </c>
      <c r="AF2654">
        <v>21</v>
      </c>
      <c r="AG2654">
        <v>20</v>
      </c>
      <c r="AH2654">
        <v>19</v>
      </c>
      <c r="AI2654">
        <v>18</v>
      </c>
      <c r="AJ2654">
        <v>15</v>
      </c>
      <c r="AK2654">
        <v>12</v>
      </c>
      <c r="AL2654">
        <v>10</v>
      </c>
      <c r="AM2654">
        <v>8</v>
      </c>
    </row>
    <row r="2655" spans="1:39" x14ac:dyDescent="0.15">
      <c r="A2655" t="s">
        <v>40</v>
      </c>
      <c r="B2655">
        <v>30</v>
      </c>
      <c r="C2655">
        <v>1</v>
      </c>
      <c r="D2655">
        <v>0</v>
      </c>
      <c r="E2655" t="s">
        <v>32</v>
      </c>
      <c r="F2655" t="s">
        <v>206</v>
      </c>
      <c r="G2655">
        <v>703</v>
      </c>
      <c r="H2655">
        <v>1052</v>
      </c>
      <c r="I2655">
        <v>4561</v>
      </c>
      <c r="J2655">
        <v>232292.35</v>
      </c>
      <c r="K2655">
        <v>180441.59</v>
      </c>
      <c r="L2655">
        <v>173487.04</v>
      </c>
      <c r="M2655">
        <v>65917.932799999995</v>
      </c>
      <c r="N2655">
        <v>85</v>
      </c>
      <c r="O2655">
        <v>114</v>
      </c>
      <c r="P2655">
        <v>523</v>
      </c>
      <c r="Q2655">
        <v>27596.15</v>
      </c>
      <c r="R2655">
        <v>20608.18</v>
      </c>
      <c r="S2655">
        <v>17898.62</v>
      </c>
      <c r="T2655">
        <v>8551.2911000000004</v>
      </c>
      <c r="U2655">
        <v>618</v>
      </c>
      <c r="V2655">
        <v>938</v>
      </c>
      <c r="W2655">
        <v>4038</v>
      </c>
      <c r="X2655">
        <v>204696.2</v>
      </c>
      <c r="Y2655">
        <v>159833.41</v>
      </c>
      <c r="Z2655">
        <v>155588.42000000001</v>
      </c>
      <c r="AA2655">
        <v>57366.6417</v>
      </c>
      <c r="AB2655">
        <v>699</v>
      </c>
      <c r="AC2655">
        <v>530</v>
      </c>
      <c r="AD2655">
        <v>481</v>
      </c>
      <c r="AE2655">
        <v>474</v>
      </c>
      <c r="AF2655">
        <v>85</v>
      </c>
      <c r="AG2655">
        <v>73</v>
      </c>
      <c r="AH2655">
        <v>68</v>
      </c>
      <c r="AI2655">
        <v>74</v>
      </c>
      <c r="AJ2655">
        <v>614</v>
      </c>
      <c r="AK2655">
        <v>457</v>
      </c>
      <c r="AL2655">
        <v>413</v>
      </c>
      <c r="AM2655">
        <v>400</v>
      </c>
    </row>
    <row r="2656" spans="1:39" x14ac:dyDescent="0.15">
      <c r="A2656" t="s">
        <v>40</v>
      </c>
      <c r="B2656">
        <v>30</v>
      </c>
      <c r="C2656">
        <v>1</v>
      </c>
      <c r="D2656">
        <v>1</v>
      </c>
      <c r="E2656" t="s">
        <v>28</v>
      </c>
      <c r="F2656" t="s">
        <v>206</v>
      </c>
      <c r="G2656">
        <v>17265</v>
      </c>
      <c r="H2656">
        <v>26826</v>
      </c>
      <c r="I2656">
        <v>101864</v>
      </c>
      <c r="J2656">
        <v>4967163.84</v>
      </c>
      <c r="K2656">
        <v>4199474.3</v>
      </c>
      <c r="L2656">
        <v>3871780.04</v>
      </c>
      <c r="M2656">
        <v>1524259.8306</v>
      </c>
      <c r="N2656">
        <v>9282</v>
      </c>
      <c r="O2656">
        <v>13137</v>
      </c>
      <c r="P2656">
        <v>56530</v>
      </c>
      <c r="Q2656">
        <v>2721163.56</v>
      </c>
      <c r="R2656">
        <v>2252107.8199999998</v>
      </c>
      <c r="S2656">
        <v>2023055.3600000001</v>
      </c>
      <c r="T2656">
        <v>896886.74170000001</v>
      </c>
      <c r="U2656">
        <v>7983</v>
      </c>
      <c r="V2656">
        <v>13689</v>
      </c>
      <c r="W2656">
        <v>45334</v>
      </c>
      <c r="X2656">
        <v>2246000.2799999998</v>
      </c>
      <c r="Y2656">
        <v>1947366.48</v>
      </c>
      <c r="Z2656">
        <v>1848724.68</v>
      </c>
      <c r="AA2656">
        <v>627373.08889999997</v>
      </c>
      <c r="AB2656">
        <v>16321</v>
      </c>
      <c r="AC2656">
        <v>16367</v>
      </c>
      <c r="AD2656">
        <v>11154</v>
      </c>
      <c r="AE2656">
        <v>15116</v>
      </c>
      <c r="AF2656">
        <v>8982</v>
      </c>
      <c r="AG2656">
        <v>9061</v>
      </c>
      <c r="AH2656">
        <v>6602</v>
      </c>
      <c r="AI2656">
        <v>8420</v>
      </c>
      <c r="AJ2656">
        <v>7339</v>
      </c>
      <c r="AK2656">
        <v>7306</v>
      </c>
      <c r="AL2656">
        <v>4552</v>
      </c>
      <c r="AM2656">
        <v>6696</v>
      </c>
    </row>
    <row r="2657" spans="1:39" x14ac:dyDescent="0.15">
      <c r="A2657" t="s">
        <v>40</v>
      </c>
      <c r="B2657">
        <v>30</v>
      </c>
      <c r="C2657">
        <v>1</v>
      </c>
      <c r="D2657">
        <v>1</v>
      </c>
      <c r="E2657" t="s">
        <v>30</v>
      </c>
      <c r="F2657" t="s">
        <v>206</v>
      </c>
      <c r="G2657">
        <v>1922</v>
      </c>
      <c r="H2657">
        <v>3007</v>
      </c>
      <c r="I2657">
        <v>11195</v>
      </c>
      <c r="J2657">
        <v>549500.43000000005</v>
      </c>
      <c r="K2657">
        <v>468432.48</v>
      </c>
      <c r="L2657">
        <v>426280.92</v>
      </c>
      <c r="M2657">
        <v>167314.29699999999</v>
      </c>
      <c r="N2657">
        <v>984</v>
      </c>
      <c r="O2657">
        <v>1395</v>
      </c>
      <c r="P2657">
        <v>5978</v>
      </c>
      <c r="Q2657">
        <v>290277.32</v>
      </c>
      <c r="R2657">
        <v>241183.14</v>
      </c>
      <c r="S2657">
        <v>213884.48</v>
      </c>
      <c r="T2657">
        <v>94985.252099999998</v>
      </c>
      <c r="U2657">
        <v>938</v>
      </c>
      <c r="V2657">
        <v>1612</v>
      </c>
      <c r="W2657">
        <v>5217</v>
      </c>
      <c r="X2657">
        <v>259223.11</v>
      </c>
      <c r="Y2657">
        <v>227249.34</v>
      </c>
      <c r="Z2657">
        <v>212396.44</v>
      </c>
      <c r="AA2657">
        <v>72329.044899999994</v>
      </c>
      <c r="AB2657">
        <v>1815</v>
      </c>
      <c r="AC2657">
        <v>1856</v>
      </c>
      <c r="AD2657">
        <v>1122</v>
      </c>
      <c r="AE2657">
        <v>1853</v>
      </c>
      <c r="AF2657">
        <v>933</v>
      </c>
      <c r="AG2657">
        <v>970</v>
      </c>
      <c r="AH2657">
        <v>647</v>
      </c>
      <c r="AI2657">
        <v>962</v>
      </c>
      <c r="AJ2657">
        <v>882</v>
      </c>
      <c r="AK2657">
        <v>886</v>
      </c>
      <c r="AL2657">
        <v>475</v>
      </c>
      <c r="AM2657">
        <v>891</v>
      </c>
    </row>
    <row r="2658" spans="1:39" x14ac:dyDescent="0.15">
      <c r="A2658" t="s">
        <v>40</v>
      </c>
      <c r="B2658">
        <v>30</v>
      </c>
      <c r="C2658">
        <v>1</v>
      </c>
      <c r="D2658">
        <v>1</v>
      </c>
      <c r="E2658" t="s">
        <v>29</v>
      </c>
      <c r="F2658" t="s">
        <v>206</v>
      </c>
      <c r="G2658">
        <v>23810</v>
      </c>
      <c r="H2658">
        <v>39753</v>
      </c>
      <c r="I2658">
        <v>148872</v>
      </c>
      <c r="J2658">
        <v>7189619</v>
      </c>
      <c r="K2658">
        <v>5859933.4299999997</v>
      </c>
      <c r="L2658">
        <v>5400923.54</v>
      </c>
      <c r="M2658">
        <v>2177610.0967999999</v>
      </c>
      <c r="N2658">
        <v>9382</v>
      </c>
      <c r="O2658">
        <v>14002</v>
      </c>
      <c r="P2658">
        <v>62011</v>
      </c>
      <c r="Q2658">
        <v>2926265.9</v>
      </c>
      <c r="R2658">
        <v>2300956.23</v>
      </c>
      <c r="S2658">
        <v>2057047.9</v>
      </c>
      <c r="T2658">
        <v>975859.16449999996</v>
      </c>
      <c r="U2658">
        <v>14428</v>
      </c>
      <c r="V2658">
        <v>25751</v>
      </c>
      <c r="W2658">
        <v>86861</v>
      </c>
      <c r="X2658">
        <v>4263353.0999999996</v>
      </c>
      <c r="Y2658">
        <v>3558977.2</v>
      </c>
      <c r="Z2658">
        <v>3343875.64</v>
      </c>
      <c r="AA2658">
        <v>1201750.9323</v>
      </c>
      <c r="AB2658">
        <v>22804</v>
      </c>
      <c r="AC2658">
        <v>23216</v>
      </c>
      <c r="AD2658">
        <v>16111</v>
      </c>
      <c r="AE2658">
        <v>22753</v>
      </c>
      <c r="AF2658">
        <v>9029</v>
      </c>
      <c r="AG2658">
        <v>9175</v>
      </c>
      <c r="AH2658">
        <v>7074</v>
      </c>
      <c r="AI2658">
        <v>9019</v>
      </c>
      <c r="AJ2658">
        <v>13775</v>
      </c>
      <c r="AK2658">
        <v>14041</v>
      </c>
      <c r="AL2658">
        <v>9037</v>
      </c>
      <c r="AM2658">
        <v>13734</v>
      </c>
    </row>
    <row r="2659" spans="1:39" x14ac:dyDescent="0.15">
      <c r="A2659" t="s">
        <v>40</v>
      </c>
      <c r="B2659">
        <v>30</v>
      </c>
      <c r="C2659">
        <v>1</v>
      </c>
      <c r="D2659">
        <v>1</v>
      </c>
      <c r="E2659" t="s">
        <v>31</v>
      </c>
      <c r="F2659" t="s">
        <v>206</v>
      </c>
      <c r="G2659">
        <v>4</v>
      </c>
      <c r="H2659">
        <v>11</v>
      </c>
      <c r="I2659">
        <v>43</v>
      </c>
      <c r="J2659">
        <v>1492.66</v>
      </c>
      <c r="K2659">
        <v>1080.6099999999999</v>
      </c>
      <c r="L2659">
        <v>1034.04</v>
      </c>
      <c r="M2659">
        <v>505.53620000000001</v>
      </c>
      <c r="N2659">
        <v>1</v>
      </c>
      <c r="O2659">
        <v>2</v>
      </c>
      <c r="P2659">
        <v>18</v>
      </c>
      <c r="Q2659">
        <v>399.82</v>
      </c>
      <c r="R2659">
        <v>221.42</v>
      </c>
      <c r="S2659">
        <v>221.42</v>
      </c>
      <c r="T2659">
        <v>190.7662</v>
      </c>
      <c r="U2659">
        <v>3</v>
      </c>
      <c r="V2659">
        <v>9</v>
      </c>
      <c r="W2659">
        <v>25</v>
      </c>
      <c r="X2659">
        <v>1092.8399999999999</v>
      </c>
      <c r="Y2659">
        <v>859.19</v>
      </c>
      <c r="Z2659">
        <v>812.62</v>
      </c>
      <c r="AA2659">
        <v>314.77</v>
      </c>
      <c r="AB2659">
        <v>3</v>
      </c>
      <c r="AC2659">
        <v>4</v>
      </c>
      <c r="AD2659">
        <v>2</v>
      </c>
      <c r="AE2659">
        <v>3</v>
      </c>
      <c r="AF2659">
        <v>1</v>
      </c>
      <c r="AG2659">
        <v>1</v>
      </c>
      <c r="AH2659">
        <v>1</v>
      </c>
      <c r="AI2659">
        <v>1</v>
      </c>
      <c r="AJ2659">
        <v>2</v>
      </c>
      <c r="AK2659">
        <v>3</v>
      </c>
      <c r="AL2659">
        <v>1</v>
      </c>
      <c r="AM2659">
        <v>2</v>
      </c>
    </row>
    <row r="2660" spans="1:39" x14ac:dyDescent="0.15">
      <c r="A2660" t="s">
        <v>40</v>
      </c>
      <c r="B2660">
        <v>30</v>
      </c>
      <c r="C2660">
        <v>1</v>
      </c>
      <c r="D2660">
        <v>1</v>
      </c>
      <c r="E2660" t="s">
        <v>32</v>
      </c>
      <c r="F2660" t="s">
        <v>206</v>
      </c>
      <c r="G2660">
        <v>766</v>
      </c>
      <c r="H2660">
        <v>1226</v>
      </c>
      <c r="I2660">
        <v>5011</v>
      </c>
      <c r="J2660">
        <v>250242.83</v>
      </c>
      <c r="K2660">
        <v>196098.89</v>
      </c>
      <c r="L2660">
        <v>188494.59</v>
      </c>
      <c r="M2660">
        <v>72469.086899999995</v>
      </c>
      <c r="N2660">
        <v>126</v>
      </c>
      <c r="O2660">
        <v>190</v>
      </c>
      <c r="P2660">
        <v>885</v>
      </c>
      <c r="Q2660">
        <v>42454.1</v>
      </c>
      <c r="R2660">
        <v>31215.31</v>
      </c>
      <c r="S2660">
        <v>29267.62</v>
      </c>
      <c r="T2660">
        <v>14129.302900000001</v>
      </c>
      <c r="U2660">
        <v>640</v>
      </c>
      <c r="V2660">
        <v>1036</v>
      </c>
      <c r="W2660">
        <v>4126</v>
      </c>
      <c r="X2660">
        <v>207788.73</v>
      </c>
      <c r="Y2660">
        <v>164883.57999999999</v>
      </c>
      <c r="Z2660">
        <v>159226.97</v>
      </c>
      <c r="AA2660">
        <v>58339.784</v>
      </c>
      <c r="AB2660">
        <v>750</v>
      </c>
      <c r="AC2660">
        <v>721</v>
      </c>
      <c r="AD2660">
        <v>497</v>
      </c>
      <c r="AE2660">
        <v>675</v>
      </c>
      <c r="AF2660">
        <v>123</v>
      </c>
      <c r="AG2660">
        <v>113</v>
      </c>
      <c r="AH2660">
        <v>91</v>
      </c>
      <c r="AI2660">
        <v>110</v>
      </c>
      <c r="AJ2660">
        <v>627</v>
      </c>
      <c r="AK2660">
        <v>608</v>
      </c>
      <c r="AL2660">
        <v>406</v>
      </c>
      <c r="AM2660">
        <v>565</v>
      </c>
    </row>
    <row r="2661" spans="1:39" x14ac:dyDescent="0.15">
      <c r="A2661" t="s">
        <v>40</v>
      </c>
      <c r="B2661">
        <v>30</v>
      </c>
      <c r="C2661">
        <v>1</v>
      </c>
      <c r="D2661">
        <v>2</v>
      </c>
      <c r="E2661" t="s">
        <v>28</v>
      </c>
      <c r="F2661" t="s">
        <v>206</v>
      </c>
      <c r="G2661">
        <v>3995</v>
      </c>
      <c r="H2661">
        <v>5341</v>
      </c>
      <c r="I2661">
        <v>21887</v>
      </c>
      <c r="J2661">
        <v>1104890.1200000001</v>
      </c>
      <c r="K2661">
        <v>958594.79</v>
      </c>
      <c r="L2661">
        <v>887016.16</v>
      </c>
      <c r="M2661">
        <v>327793.76030000002</v>
      </c>
      <c r="N2661">
        <v>1593</v>
      </c>
      <c r="O2661">
        <v>2010</v>
      </c>
      <c r="P2661">
        <v>9294</v>
      </c>
      <c r="Q2661">
        <v>460559.69</v>
      </c>
      <c r="R2661">
        <v>382766.79</v>
      </c>
      <c r="S2661">
        <v>331082.06</v>
      </c>
      <c r="T2661">
        <v>149521.62719999999</v>
      </c>
      <c r="U2661">
        <v>2402</v>
      </c>
      <c r="V2661">
        <v>3331</v>
      </c>
      <c r="W2661">
        <v>12593</v>
      </c>
      <c r="X2661">
        <v>644330.43000000005</v>
      </c>
      <c r="Y2661">
        <v>575828</v>
      </c>
      <c r="Z2661">
        <v>555934.1</v>
      </c>
      <c r="AA2661">
        <v>178272.13310000001</v>
      </c>
      <c r="AB2661">
        <v>3804</v>
      </c>
      <c r="AC2661">
        <v>3529</v>
      </c>
      <c r="AD2661">
        <v>1808</v>
      </c>
      <c r="AE2661">
        <v>3333</v>
      </c>
      <c r="AF2661">
        <v>1520</v>
      </c>
      <c r="AG2661">
        <v>1530</v>
      </c>
      <c r="AH2661">
        <v>883</v>
      </c>
      <c r="AI2661">
        <v>1423</v>
      </c>
      <c r="AJ2661">
        <v>2284</v>
      </c>
      <c r="AK2661">
        <v>1999</v>
      </c>
      <c r="AL2661">
        <v>925</v>
      </c>
      <c r="AM2661">
        <v>1910</v>
      </c>
    </row>
    <row r="2662" spans="1:39" x14ac:dyDescent="0.15">
      <c r="A2662" t="s">
        <v>40</v>
      </c>
      <c r="B2662">
        <v>30</v>
      </c>
      <c r="C2662">
        <v>1</v>
      </c>
      <c r="D2662">
        <v>2</v>
      </c>
      <c r="E2662" t="s">
        <v>30</v>
      </c>
      <c r="F2662" t="s">
        <v>206</v>
      </c>
      <c r="G2662">
        <v>486</v>
      </c>
      <c r="H2662">
        <v>650</v>
      </c>
      <c r="I2662">
        <v>2722</v>
      </c>
      <c r="J2662">
        <v>135985.39000000001</v>
      </c>
      <c r="K2662">
        <v>116850.1</v>
      </c>
      <c r="L2662">
        <v>108331.13</v>
      </c>
      <c r="M2662">
        <v>41279.488700000002</v>
      </c>
      <c r="N2662">
        <v>178</v>
      </c>
      <c r="O2662">
        <v>229</v>
      </c>
      <c r="P2662">
        <v>1085</v>
      </c>
      <c r="Q2662">
        <v>53489.2</v>
      </c>
      <c r="R2662">
        <v>43485.41</v>
      </c>
      <c r="S2662">
        <v>36822.69</v>
      </c>
      <c r="T2662">
        <v>17988.212599999999</v>
      </c>
      <c r="U2662">
        <v>308</v>
      </c>
      <c r="V2662">
        <v>421</v>
      </c>
      <c r="W2662">
        <v>1637</v>
      </c>
      <c r="X2662">
        <v>82496.19</v>
      </c>
      <c r="Y2662">
        <v>73364.69</v>
      </c>
      <c r="Z2662">
        <v>71508.44</v>
      </c>
      <c r="AA2662">
        <v>23291.276099999999</v>
      </c>
      <c r="AB2662">
        <v>454</v>
      </c>
      <c r="AC2662">
        <v>442</v>
      </c>
      <c r="AD2662">
        <v>204</v>
      </c>
      <c r="AE2662">
        <v>475</v>
      </c>
      <c r="AF2662">
        <v>162</v>
      </c>
      <c r="AG2662">
        <v>174</v>
      </c>
      <c r="AH2662">
        <v>103</v>
      </c>
      <c r="AI2662">
        <v>175</v>
      </c>
      <c r="AJ2662">
        <v>292</v>
      </c>
      <c r="AK2662">
        <v>268</v>
      </c>
      <c r="AL2662">
        <v>101</v>
      </c>
      <c r="AM2662">
        <v>300</v>
      </c>
    </row>
    <row r="2663" spans="1:39" x14ac:dyDescent="0.15">
      <c r="A2663" t="s">
        <v>40</v>
      </c>
      <c r="B2663">
        <v>30</v>
      </c>
      <c r="C2663">
        <v>1</v>
      </c>
      <c r="D2663">
        <v>2</v>
      </c>
      <c r="E2663" t="s">
        <v>29</v>
      </c>
      <c r="F2663" t="s">
        <v>206</v>
      </c>
      <c r="G2663">
        <v>1816</v>
      </c>
      <c r="H2663">
        <v>2488</v>
      </c>
      <c r="I2663">
        <v>10967</v>
      </c>
      <c r="J2663">
        <v>540090.76</v>
      </c>
      <c r="K2663">
        <v>444553.43</v>
      </c>
      <c r="L2663">
        <v>416524.92</v>
      </c>
      <c r="M2663">
        <v>161223.2353</v>
      </c>
      <c r="N2663">
        <v>581</v>
      </c>
      <c r="O2663">
        <v>730</v>
      </c>
      <c r="P2663">
        <v>3796</v>
      </c>
      <c r="Q2663">
        <v>181251.17</v>
      </c>
      <c r="R2663">
        <v>142988.93</v>
      </c>
      <c r="S2663">
        <v>123004.05</v>
      </c>
      <c r="T2663">
        <v>60486.237300000001</v>
      </c>
      <c r="U2663">
        <v>1235</v>
      </c>
      <c r="V2663">
        <v>1758</v>
      </c>
      <c r="W2663">
        <v>7171</v>
      </c>
      <c r="X2663">
        <v>358839.59</v>
      </c>
      <c r="Y2663">
        <v>301564.5</v>
      </c>
      <c r="Z2663">
        <v>293520.87</v>
      </c>
      <c r="AA2663">
        <v>100736.99800000001</v>
      </c>
      <c r="AB2663">
        <v>1736</v>
      </c>
      <c r="AC2663">
        <v>1691</v>
      </c>
      <c r="AD2663">
        <v>772</v>
      </c>
      <c r="AE2663">
        <v>1754</v>
      </c>
      <c r="AF2663">
        <v>547</v>
      </c>
      <c r="AG2663">
        <v>550</v>
      </c>
      <c r="AH2663">
        <v>307</v>
      </c>
      <c r="AI2663">
        <v>556</v>
      </c>
      <c r="AJ2663">
        <v>1189</v>
      </c>
      <c r="AK2663">
        <v>1141</v>
      </c>
      <c r="AL2663">
        <v>465</v>
      </c>
      <c r="AM2663">
        <v>1198</v>
      </c>
    </row>
    <row r="2664" spans="1:39" x14ac:dyDescent="0.15">
      <c r="A2664" t="s">
        <v>40</v>
      </c>
      <c r="B2664">
        <v>30</v>
      </c>
      <c r="C2664">
        <v>1</v>
      </c>
      <c r="D2664">
        <v>2</v>
      </c>
      <c r="E2664" t="s">
        <v>32</v>
      </c>
      <c r="F2664" t="s">
        <v>206</v>
      </c>
      <c r="G2664">
        <v>412</v>
      </c>
      <c r="H2664">
        <v>641</v>
      </c>
      <c r="I2664">
        <v>2697</v>
      </c>
      <c r="J2664">
        <v>137808.25</v>
      </c>
      <c r="K2664">
        <v>106980.76</v>
      </c>
      <c r="L2664">
        <v>103164.81</v>
      </c>
      <c r="M2664">
        <v>38981.2716</v>
      </c>
      <c r="N2664">
        <v>46</v>
      </c>
      <c r="O2664">
        <v>62</v>
      </c>
      <c r="P2664">
        <v>310</v>
      </c>
      <c r="Q2664">
        <v>15825.8</v>
      </c>
      <c r="R2664">
        <v>11770.98</v>
      </c>
      <c r="S2664">
        <v>10712.32</v>
      </c>
      <c r="T2664">
        <v>5053.8850000000002</v>
      </c>
      <c r="U2664">
        <v>366</v>
      </c>
      <c r="V2664">
        <v>579</v>
      </c>
      <c r="W2664">
        <v>2387</v>
      </c>
      <c r="X2664">
        <v>121982.45</v>
      </c>
      <c r="Y2664">
        <v>95209.78</v>
      </c>
      <c r="Z2664">
        <v>92452.49</v>
      </c>
      <c r="AA2664">
        <v>33927.386599999998</v>
      </c>
      <c r="AB2664">
        <v>400</v>
      </c>
      <c r="AC2664">
        <v>364</v>
      </c>
      <c r="AD2664">
        <v>213</v>
      </c>
      <c r="AE2664">
        <v>347</v>
      </c>
      <c r="AF2664">
        <v>45</v>
      </c>
      <c r="AG2664">
        <v>42</v>
      </c>
      <c r="AH2664">
        <v>30</v>
      </c>
      <c r="AI2664">
        <v>45</v>
      </c>
      <c r="AJ2664">
        <v>355</v>
      </c>
      <c r="AK2664">
        <v>322</v>
      </c>
      <c r="AL2664">
        <v>183</v>
      </c>
      <c r="AM2664">
        <v>302</v>
      </c>
    </row>
    <row r="2665" spans="1:39" x14ac:dyDescent="0.15">
      <c r="A2665" t="s">
        <v>40</v>
      </c>
      <c r="B2665">
        <v>30</v>
      </c>
      <c r="C2665">
        <v>2</v>
      </c>
      <c r="D2665">
        <v>0</v>
      </c>
      <c r="E2665" t="s">
        <v>28</v>
      </c>
      <c r="F2665" t="s">
        <v>206</v>
      </c>
      <c r="G2665">
        <v>215</v>
      </c>
      <c r="H2665">
        <v>533</v>
      </c>
      <c r="I2665">
        <v>1544</v>
      </c>
      <c r="J2665">
        <v>71710.91</v>
      </c>
      <c r="K2665">
        <v>56018.73</v>
      </c>
      <c r="L2665">
        <v>47369.85</v>
      </c>
      <c r="M2665">
        <v>23462.809600000001</v>
      </c>
      <c r="N2665">
        <v>215</v>
      </c>
      <c r="O2665">
        <v>239</v>
      </c>
      <c r="P2665">
        <v>841</v>
      </c>
      <c r="Q2665">
        <v>37909.99</v>
      </c>
      <c r="R2665">
        <v>28140.19</v>
      </c>
      <c r="S2665">
        <v>20806.34</v>
      </c>
      <c r="T2665">
        <v>13094.788</v>
      </c>
      <c r="U2665">
        <v>215</v>
      </c>
      <c r="V2665">
        <v>294</v>
      </c>
      <c r="W2665">
        <v>703</v>
      </c>
      <c r="X2665">
        <v>33800.92</v>
      </c>
      <c r="Y2665">
        <v>27878.54</v>
      </c>
      <c r="Z2665">
        <v>26563.51</v>
      </c>
      <c r="AA2665">
        <v>10368.0216</v>
      </c>
      <c r="AB2665">
        <v>210</v>
      </c>
      <c r="AC2665">
        <v>209</v>
      </c>
      <c r="AD2665">
        <v>192</v>
      </c>
      <c r="AE2665">
        <v>165</v>
      </c>
      <c r="AF2665">
        <v>210</v>
      </c>
      <c r="AG2665">
        <v>209</v>
      </c>
      <c r="AH2665">
        <v>192</v>
      </c>
      <c r="AI2665">
        <v>165</v>
      </c>
      <c r="AJ2665">
        <v>210</v>
      </c>
      <c r="AK2665">
        <v>209</v>
      </c>
      <c r="AL2665">
        <v>192</v>
      </c>
      <c r="AM2665">
        <v>165</v>
      </c>
    </row>
    <row r="2666" spans="1:39" x14ac:dyDescent="0.15">
      <c r="A2666" t="s">
        <v>40</v>
      </c>
      <c r="B2666">
        <v>30</v>
      </c>
      <c r="C2666">
        <v>2</v>
      </c>
      <c r="D2666">
        <v>0</v>
      </c>
      <c r="E2666" t="s">
        <v>29</v>
      </c>
      <c r="F2666" t="s">
        <v>206</v>
      </c>
      <c r="G2666">
        <v>3</v>
      </c>
      <c r="H2666">
        <v>9</v>
      </c>
      <c r="I2666">
        <v>32</v>
      </c>
      <c r="J2666">
        <v>1224.96</v>
      </c>
      <c r="K2666">
        <v>860.28</v>
      </c>
      <c r="L2666">
        <v>628.5</v>
      </c>
      <c r="M2666">
        <v>389.25319999999999</v>
      </c>
      <c r="N2666">
        <v>3</v>
      </c>
      <c r="O2666">
        <v>5</v>
      </c>
      <c r="P2666">
        <v>19</v>
      </c>
      <c r="Q2666">
        <v>715.82</v>
      </c>
      <c r="R2666">
        <v>490.58</v>
      </c>
      <c r="S2666">
        <v>258.8</v>
      </c>
      <c r="T2666">
        <v>238.17320000000001</v>
      </c>
      <c r="U2666">
        <v>3</v>
      </c>
      <c r="V2666">
        <v>4</v>
      </c>
      <c r="W2666">
        <v>13</v>
      </c>
      <c r="X2666">
        <v>509.14</v>
      </c>
      <c r="Y2666">
        <v>369.7</v>
      </c>
      <c r="Z2666">
        <v>369.7</v>
      </c>
      <c r="AA2666">
        <v>151.08000000000001</v>
      </c>
      <c r="AB2666">
        <v>3</v>
      </c>
      <c r="AC2666">
        <v>3</v>
      </c>
      <c r="AD2666">
        <v>3</v>
      </c>
      <c r="AE2666">
        <v>2</v>
      </c>
      <c r="AF2666">
        <v>3</v>
      </c>
      <c r="AG2666">
        <v>3</v>
      </c>
      <c r="AH2666">
        <v>3</v>
      </c>
      <c r="AI2666">
        <v>2</v>
      </c>
      <c r="AJ2666">
        <v>3</v>
      </c>
      <c r="AK2666">
        <v>3</v>
      </c>
      <c r="AL2666">
        <v>3</v>
      </c>
      <c r="AM2666">
        <v>2</v>
      </c>
    </row>
    <row r="2667" spans="1:39" x14ac:dyDescent="0.15">
      <c r="A2667" t="s">
        <v>40</v>
      </c>
      <c r="B2667">
        <v>30</v>
      </c>
      <c r="C2667">
        <v>2</v>
      </c>
      <c r="D2667">
        <v>0</v>
      </c>
      <c r="E2667" t="s">
        <v>32</v>
      </c>
      <c r="F2667" t="s">
        <v>206</v>
      </c>
      <c r="G2667">
        <v>46</v>
      </c>
      <c r="H2667">
        <v>129</v>
      </c>
      <c r="I2667">
        <v>411</v>
      </c>
      <c r="J2667">
        <v>18073.43</v>
      </c>
      <c r="K2667">
        <v>13040.28</v>
      </c>
      <c r="L2667">
        <v>10950.27</v>
      </c>
      <c r="M2667">
        <v>5820.4580999999998</v>
      </c>
      <c r="N2667">
        <v>46</v>
      </c>
      <c r="O2667">
        <v>61</v>
      </c>
      <c r="P2667">
        <v>201</v>
      </c>
      <c r="Q2667">
        <v>8231.33</v>
      </c>
      <c r="R2667">
        <v>5643.45</v>
      </c>
      <c r="S2667">
        <v>3996.04</v>
      </c>
      <c r="T2667">
        <v>2884.4029</v>
      </c>
      <c r="U2667">
        <v>46</v>
      </c>
      <c r="V2667">
        <v>68</v>
      </c>
      <c r="W2667">
        <v>210</v>
      </c>
      <c r="X2667">
        <v>9842.1</v>
      </c>
      <c r="Y2667">
        <v>7396.83</v>
      </c>
      <c r="Z2667">
        <v>6954.23</v>
      </c>
      <c r="AA2667">
        <v>2936.0551999999998</v>
      </c>
      <c r="AB2667">
        <v>46</v>
      </c>
      <c r="AC2667">
        <v>45</v>
      </c>
      <c r="AD2667">
        <v>42</v>
      </c>
      <c r="AE2667">
        <v>42</v>
      </c>
      <c r="AF2667">
        <v>46</v>
      </c>
      <c r="AG2667">
        <v>45</v>
      </c>
      <c r="AH2667">
        <v>42</v>
      </c>
      <c r="AI2667">
        <v>42</v>
      </c>
      <c r="AJ2667">
        <v>46</v>
      </c>
      <c r="AK2667">
        <v>45</v>
      </c>
      <c r="AL2667">
        <v>42</v>
      </c>
      <c r="AM2667">
        <v>42</v>
      </c>
    </row>
    <row r="2668" spans="1:39" x14ac:dyDescent="0.15">
      <c r="A2668" t="s">
        <v>40</v>
      </c>
      <c r="B2668">
        <v>30</v>
      </c>
      <c r="C2668">
        <v>2</v>
      </c>
      <c r="D2668">
        <v>1</v>
      </c>
      <c r="E2668" t="s">
        <v>28</v>
      </c>
      <c r="F2668" t="s">
        <v>206</v>
      </c>
      <c r="G2668">
        <v>2331</v>
      </c>
      <c r="H2668">
        <v>6070</v>
      </c>
      <c r="I2668">
        <v>16954</v>
      </c>
      <c r="J2668">
        <v>759578.11</v>
      </c>
      <c r="K2668">
        <v>617198.61</v>
      </c>
      <c r="L2668">
        <v>517213.15</v>
      </c>
      <c r="M2668">
        <v>248658.87469999999</v>
      </c>
      <c r="N2668">
        <v>2331</v>
      </c>
      <c r="O2668">
        <v>2924</v>
      </c>
      <c r="P2668">
        <v>9670</v>
      </c>
      <c r="Q2668">
        <v>425358.34</v>
      </c>
      <c r="R2668">
        <v>335031.96000000002</v>
      </c>
      <c r="S2668">
        <v>251063.45</v>
      </c>
      <c r="T2668">
        <v>147892.30499999999</v>
      </c>
      <c r="U2668">
        <v>2331</v>
      </c>
      <c r="V2668">
        <v>3146</v>
      </c>
      <c r="W2668">
        <v>7284</v>
      </c>
      <c r="X2668">
        <v>334219.77</v>
      </c>
      <c r="Y2668">
        <v>282166.65000000002</v>
      </c>
      <c r="Z2668">
        <v>266149.7</v>
      </c>
      <c r="AA2668">
        <v>100766.56969999999</v>
      </c>
      <c r="AB2668">
        <v>2241</v>
      </c>
      <c r="AC2668">
        <v>2302</v>
      </c>
      <c r="AD2668">
        <v>1729</v>
      </c>
      <c r="AE2668">
        <v>2204</v>
      </c>
      <c r="AF2668">
        <v>2241</v>
      </c>
      <c r="AG2668">
        <v>2302</v>
      </c>
      <c r="AH2668">
        <v>1729</v>
      </c>
      <c r="AI2668">
        <v>2204</v>
      </c>
      <c r="AJ2668">
        <v>2241</v>
      </c>
      <c r="AK2668">
        <v>2302</v>
      </c>
      <c r="AL2668">
        <v>1729</v>
      </c>
      <c r="AM2668">
        <v>2204</v>
      </c>
    </row>
    <row r="2669" spans="1:39" x14ac:dyDescent="0.15">
      <c r="A2669" t="s">
        <v>40</v>
      </c>
      <c r="B2669">
        <v>30</v>
      </c>
      <c r="C2669">
        <v>2</v>
      </c>
      <c r="D2669">
        <v>1</v>
      </c>
      <c r="E2669" t="s">
        <v>30</v>
      </c>
      <c r="F2669" t="s">
        <v>206</v>
      </c>
      <c r="G2669">
        <v>288</v>
      </c>
      <c r="H2669">
        <v>748</v>
      </c>
      <c r="I2669">
        <v>2033</v>
      </c>
      <c r="J2669">
        <v>90139.23</v>
      </c>
      <c r="K2669">
        <v>74256.429999999993</v>
      </c>
      <c r="L2669">
        <v>61932.3</v>
      </c>
      <c r="M2669">
        <v>29512.149399999998</v>
      </c>
      <c r="N2669">
        <v>288</v>
      </c>
      <c r="O2669">
        <v>353</v>
      </c>
      <c r="P2669">
        <v>1121</v>
      </c>
      <c r="Q2669">
        <v>49558.86</v>
      </c>
      <c r="R2669">
        <v>40196.870000000003</v>
      </c>
      <c r="S2669">
        <v>29680.86</v>
      </c>
      <c r="T2669">
        <v>17107.747100000001</v>
      </c>
      <c r="U2669">
        <v>288</v>
      </c>
      <c r="V2669">
        <v>395</v>
      </c>
      <c r="W2669">
        <v>912</v>
      </c>
      <c r="X2669">
        <v>40580.370000000003</v>
      </c>
      <c r="Y2669">
        <v>34059.56</v>
      </c>
      <c r="Z2669">
        <v>32251.439999999999</v>
      </c>
      <c r="AA2669">
        <v>12404.4023</v>
      </c>
      <c r="AB2669">
        <v>267</v>
      </c>
      <c r="AC2669">
        <v>287</v>
      </c>
      <c r="AD2669">
        <v>209</v>
      </c>
      <c r="AE2669">
        <v>279</v>
      </c>
      <c r="AF2669">
        <v>267</v>
      </c>
      <c r="AG2669">
        <v>287</v>
      </c>
      <c r="AH2669">
        <v>209</v>
      </c>
      <c r="AI2669">
        <v>279</v>
      </c>
      <c r="AJ2669">
        <v>267</v>
      </c>
      <c r="AK2669">
        <v>287</v>
      </c>
      <c r="AL2669">
        <v>209</v>
      </c>
      <c r="AM2669">
        <v>279</v>
      </c>
    </row>
    <row r="2670" spans="1:39" x14ac:dyDescent="0.15">
      <c r="A2670" t="s">
        <v>40</v>
      </c>
      <c r="B2670">
        <v>30</v>
      </c>
      <c r="C2670">
        <v>2</v>
      </c>
      <c r="D2670">
        <v>1</v>
      </c>
      <c r="E2670" t="s">
        <v>29</v>
      </c>
      <c r="F2670" t="s">
        <v>206</v>
      </c>
      <c r="G2670">
        <v>4596</v>
      </c>
      <c r="H2670">
        <v>12535</v>
      </c>
      <c r="I2670">
        <v>36237</v>
      </c>
      <c r="J2670">
        <v>1579492.32</v>
      </c>
      <c r="K2670">
        <v>1219664.8799999999</v>
      </c>
      <c r="L2670">
        <v>1027291.18</v>
      </c>
      <c r="M2670">
        <v>523003.98690000002</v>
      </c>
      <c r="N2670">
        <v>4596</v>
      </c>
      <c r="O2670">
        <v>5793</v>
      </c>
      <c r="P2670">
        <v>19709</v>
      </c>
      <c r="Q2670">
        <v>837833.54</v>
      </c>
      <c r="R2670">
        <v>628272.17000000004</v>
      </c>
      <c r="S2670">
        <v>473153.31</v>
      </c>
      <c r="T2670">
        <v>298973.36940000003</v>
      </c>
      <c r="U2670">
        <v>4596</v>
      </c>
      <c r="V2670">
        <v>6742</v>
      </c>
      <c r="W2670">
        <v>16528</v>
      </c>
      <c r="X2670">
        <v>741658.78</v>
      </c>
      <c r="Y2670">
        <v>591392.71</v>
      </c>
      <c r="Z2670">
        <v>554137.87</v>
      </c>
      <c r="AA2670">
        <v>224030.61749999999</v>
      </c>
      <c r="AB2670">
        <v>4395</v>
      </c>
      <c r="AC2670">
        <v>4560</v>
      </c>
      <c r="AD2670">
        <v>3589</v>
      </c>
      <c r="AE2670">
        <v>4458</v>
      </c>
      <c r="AF2670">
        <v>4395</v>
      </c>
      <c r="AG2670">
        <v>4560</v>
      </c>
      <c r="AH2670">
        <v>3589</v>
      </c>
      <c r="AI2670">
        <v>4458</v>
      </c>
      <c r="AJ2670">
        <v>4395</v>
      </c>
      <c r="AK2670">
        <v>4560</v>
      </c>
      <c r="AL2670">
        <v>3589</v>
      </c>
      <c r="AM2670">
        <v>4458</v>
      </c>
    </row>
    <row r="2671" spans="1:39" x14ac:dyDescent="0.15">
      <c r="A2671" t="s">
        <v>40</v>
      </c>
      <c r="B2671">
        <v>30</v>
      </c>
      <c r="C2671">
        <v>2</v>
      </c>
      <c r="D2671">
        <v>1</v>
      </c>
      <c r="E2671" t="s">
        <v>31</v>
      </c>
      <c r="F2671" t="s">
        <v>206</v>
      </c>
      <c r="G2671">
        <v>1</v>
      </c>
      <c r="H2671">
        <v>4</v>
      </c>
      <c r="I2671">
        <v>5</v>
      </c>
      <c r="J2671">
        <v>238.96</v>
      </c>
      <c r="K2671">
        <v>178.03</v>
      </c>
      <c r="L2671">
        <v>75.48</v>
      </c>
      <c r="M2671">
        <v>74.916200000000003</v>
      </c>
      <c r="N2671">
        <v>1</v>
      </c>
      <c r="O2671">
        <v>1</v>
      </c>
      <c r="P2671">
        <v>2</v>
      </c>
      <c r="Q2671">
        <v>79.98</v>
      </c>
      <c r="R2671">
        <v>55.98</v>
      </c>
      <c r="S2671">
        <v>0</v>
      </c>
      <c r="T2671">
        <v>26.626200000000001</v>
      </c>
      <c r="U2671">
        <v>1</v>
      </c>
      <c r="V2671">
        <v>3</v>
      </c>
      <c r="W2671">
        <v>3</v>
      </c>
      <c r="X2671">
        <v>158.97999999999999</v>
      </c>
      <c r="Y2671">
        <v>122.05</v>
      </c>
      <c r="Z2671">
        <v>75.48</v>
      </c>
      <c r="AA2671">
        <v>48.29</v>
      </c>
      <c r="AB2671">
        <v>0</v>
      </c>
      <c r="AC2671">
        <v>1</v>
      </c>
      <c r="AD2671">
        <v>1</v>
      </c>
      <c r="AE2671">
        <v>1</v>
      </c>
      <c r="AF2671">
        <v>0</v>
      </c>
      <c r="AG2671">
        <v>1</v>
      </c>
      <c r="AH2671">
        <v>1</v>
      </c>
      <c r="AI2671">
        <v>1</v>
      </c>
      <c r="AJ2671">
        <v>0</v>
      </c>
      <c r="AK2671">
        <v>1</v>
      </c>
      <c r="AL2671">
        <v>1</v>
      </c>
      <c r="AM2671">
        <v>1</v>
      </c>
    </row>
    <row r="2672" spans="1:39" x14ac:dyDescent="0.15">
      <c r="A2672" t="s">
        <v>40</v>
      </c>
      <c r="B2672">
        <v>30</v>
      </c>
      <c r="C2672">
        <v>2</v>
      </c>
      <c r="D2672">
        <v>1</v>
      </c>
      <c r="E2672" t="s">
        <v>32</v>
      </c>
      <c r="F2672" t="s">
        <v>206</v>
      </c>
      <c r="G2672">
        <v>157</v>
      </c>
      <c r="H2672">
        <v>425</v>
      </c>
      <c r="I2672">
        <v>1296</v>
      </c>
      <c r="J2672">
        <v>57232.42</v>
      </c>
      <c r="K2672">
        <v>42752.59</v>
      </c>
      <c r="L2672">
        <v>37457.39</v>
      </c>
      <c r="M2672">
        <v>19091.8645</v>
      </c>
      <c r="N2672">
        <v>157</v>
      </c>
      <c r="O2672">
        <v>190</v>
      </c>
      <c r="P2672">
        <v>625</v>
      </c>
      <c r="Q2672">
        <v>26199.38</v>
      </c>
      <c r="R2672">
        <v>19245.05</v>
      </c>
      <c r="S2672">
        <v>15039.76</v>
      </c>
      <c r="T2672">
        <v>9499.4493000000002</v>
      </c>
      <c r="U2672">
        <v>157</v>
      </c>
      <c r="V2672">
        <v>235</v>
      </c>
      <c r="W2672">
        <v>671</v>
      </c>
      <c r="X2672">
        <v>31033.040000000001</v>
      </c>
      <c r="Y2672">
        <v>23507.54</v>
      </c>
      <c r="Z2672">
        <v>22417.63</v>
      </c>
      <c r="AA2672">
        <v>9592.4151999999995</v>
      </c>
      <c r="AB2672">
        <v>152</v>
      </c>
      <c r="AC2672">
        <v>153</v>
      </c>
      <c r="AD2672">
        <v>127</v>
      </c>
      <c r="AE2672">
        <v>145</v>
      </c>
      <c r="AF2672">
        <v>152</v>
      </c>
      <c r="AG2672">
        <v>153</v>
      </c>
      <c r="AH2672">
        <v>127</v>
      </c>
      <c r="AI2672">
        <v>145</v>
      </c>
      <c r="AJ2672">
        <v>152</v>
      </c>
      <c r="AK2672">
        <v>153</v>
      </c>
      <c r="AL2672">
        <v>127</v>
      </c>
      <c r="AM2672">
        <v>145</v>
      </c>
    </row>
    <row r="2673" spans="1:39" x14ac:dyDescent="0.15">
      <c r="A2673" t="s">
        <v>40</v>
      </c>
      <c r="B2673">
        <v>30</v>
      </c>
      <c r="C2673">
        <v>2</v>
      </c>
      <c r="D2673">
        <v>2</v>
      </c>
      <c r="E2673" t="s">
        <v>28</v>
      </c>
      <c r="F2673" t="s">
        <v>206</v>
      </c>
      <c r="G2673">
        <v>274</v>
      </c>
      <c r="H2673">
        <v>680</v>
      </c>
      <c r="I2673">
        <v>1923</v>
      </c>
      <c r="J2673">
        <v>90497.84</v>
      </c>
      <c r="K2673">
        <v>72255.740000000005</v>
      </c>
      <c r="L2673">
        <v>58296.29</v>
      </c>
      <c r="M2673">
        <v>29454.620900000002</v>
      </c>
      <c r="N2673">
        <v>274</v>
      </c>
      <c r="O2673">
        <v>321</v>
      </c>
      <c r="P2673">
        <v>1112</v>
      </c>
      <c r="Q2673">
        <v>50715.519999999997</v>
      </c>
      <c r="R2673">
        <v>39104.660000000003</v>
      </c>
      <c r="S2673">
        <v>26922.71</v>
      </c>
      <c r="T2673">
        <v>17486.144100000001</v>
      </c>
      <c r="U2673">
        <v>274</v>
      </c>
      <c r="V2673">
        <v>359</v>
      </c>
      <c r="W2673">
        <v>811</v>
      </c>
      <c r="X2673">
        <v>39782.32</v>
      </c>
      <c r="Y2673">
        <v>33151.08</v>
      </c>
      <c r="Z2673">
        <v>31373.58</v>
      </c>
      <c r="AA2673">
        <v>11968.4768</v>
      </c>
      <c r="AB2673">
        <v>261</v>
      </c>
      <c r="AC2673">
        <v>270</v>
      </c>
      <c r="AD2673">
        <v>169</v>
      </c>
      <c r="AE2673">
        <v>251</v>
      </c>
      <c r="AF2673">
        <v>261</v>
      </c>
      <c r="AG2673">
        <v>270</v>
      </c>
      <c r="AH2673">
        <v>169</v>
      </c>
      <c r="AI2673">
        <v>251</v>
      </c>
      <c r="AJ2673">
        <v>261</v>
      </c>
      <c r="AK2673">
        <v>270</v>
      </c>
      <c r="AL2673">
        <v>169</v>
      </c>
      <c r="AM2673">
        <v>251</v>
      </c>
    </row>
    <row r="2674" spans="1:39" x14ac:dyDescent="0.15">
      <c r="A2674" t="s">
        <v>40</v>
      </c>
      <c r="B2674">
        <v>30</v>
      </c>
      <c r="C2674">
        <v>2</v>
      </c>
      <c r="D2674">
        <v>2</v>
      </c>
      <c r="E2674" t="s">
        <v>30</v>
      </c>
      <c r="F2674" t="s">
        <v>206</v>
      </c>
      <c r="G2674">
        <v>28</v>
      </c>
      <c r="H2674">
        <v>67</v>
      </c>
      <c r="I2674">
        <v>192</v>
      </c>
      <c r="J2674">
        <v>9046.93</v>
      </c>
      <c r="K2674">
        <v>7507.66</v>
      </c>
      <c r="L2674">
        <v>5603.99</v>
      </c>
      <c r="M2674">
        <v>2825.7901000000002</v>
      </c>
      <c r="N2674">
        <v>28</v>
      </c>
      <c r="O2674">
        <v>31</v>
      </c>
      <c r="P2674">
        <v>100</v>
      </c>
      <c r="Q2674">
        <v>4988.28</v>
      </c>
      <c r="R2674">
        <v>4076.48</v>
      </c>
      <c r="S2674">
        <v>2516.75</v>
      </c>
      <c r="T2674">
        <v>1572.0780999999999</v>
      </c>
      <c r="U2674">
        <v>28</v>
      </c>
      <c r="V2674">
        <v>36</v>
      </c>
      <c r="W2674">
        <v>92</v>
      </c>
      <c r="X2674">
        <v>4058.65</v>
      </c>
      <c r="Y2674">
        <v>3431.18</v>
      </c>
      <c r="Z2674">
        <v>3087.24</v>
      </c>
      <c r="AA2674">
        <v>1253.712</v>
      </c>
      <c r="AB2674">
        <v>27</v>
      </c>
      <c r="AC2674">
        <v>27</v>
      </c>
      <c r="AD2674">
        <v>12</v>
      </c>
      <c r="AE2674">
        <v>28</v>
      </c>
      <c r="AF2674">
        <v>27</v>
      </c>
      <c r="AG2674">
        <v>27</v>
      </c>
      <c r="AH2674">
        <v>12</v>
      </c>
      <c r="AI2674">
        <v>28</v>
      </c>
      <c r="AJ2674">
        <v>27</v>
      </c>
      <c r="AK2674">
        <v>27</v>
      </c>
      <c r="AL2674">
        <v>12</v>
      </c>
      <c r="AM2674">
        <v>28</v>
      </c>
    </row>
    <row r="2675" spans="1:39" x14ac:dyDescent="0.15">
      <c r="A2675" t="s">
        <v>40</v>
      </c>
      <c r="B2675">
        <v>30</v>
      </c>
      <c r="C2675">
        <v>2</v>
      </c>
      <c r="D2675">
        <v>2</v>
      </c>
      <c r="E2675" t="s">
        <v>29</v>
      </c>
      <c r="F2675" t="s">
        <v>206</v>
      </c>
      <c r="G2675">
        <v>154</v>
      </c>
      <c r="H2675">
        <v>380</v>
      </c>
      <c r="I2675">
        <v>1160</v>
      </c>
      <c r="J2675">
        <v>52922.31</v>
      </c>
      <c r="K2675">
        <v>41108.199999999997</v>
      </c>
      <c r="L2675">
        <v>35714.17</v>
      </c>
      <c r="M2675">
        <v>16888.3475</v>
      </c>
      <c r="N2675">
        <v>154</v>
      </c>
      <c r="O2675">
        <v>173</v>
      </c>
      <c r="P2675">
        <v>584</v>
      </c>
      <c r="Q2675">
        <v>25506.02</v>
      </c>
      <c r="R2675">
        <v>19404.04</v>
      </c>
      <c r="S2675">
        <v>14443.97</v>
      </c>
      <c r="T2675">
        <v>8670.2806999999993</v>
      </c>
      <c r="U2675">
        <v>154</v>
      </c>
      <c r="V2675">
        <v>207</v>
      </c>
      <c r="W2675">
        <v>576</v>
      </c>
      <c r="X2675">
        <v>27416.29</v>
      </c>
      <c r="Y2675">
        <v>21704.16</v>
      </c>
      <c r="Z2675">
        <v>21270.2</v>
      </c>
      <c r="AA2675">
        <v>8218.0668000000005</v>
      </c>
      <c r="AB2675">
        <v>146</v>
      </c>
      <c r="AC2675">
        <v>151</v>
      </c>
      <c r="AD2675">
        <v>85</v>
      </c>
      <c r="AE2675">
        <v>148</v>
      </c>
      <c r="AF2675">
        <v>146</v>
      </c>
      <c r="AG2675">
        <v>151</v>
      </c>
      <c r="AH2675">
        <v>85</v>
      </c>
      <c r="AI2675">
        <v>148</v>
      </c>
      <c r="AJ2675">
        <v>146</v>
      </c>
      <c r="AK2675">
        <v>151</v>
      </c>
      <c r="AL2675">
        <v>85</v>
      </c>
      <c r="AM2675">
        <v>148</v>
      </c>
    </row>
    <row r="2676" spans="1:39" x14ac:dyDescent="0.15">
      <c r="A2676" t="s">
        <v>40</v>
      </c>
      <c r="B2676">
        <v>30</v>
      </c>
      <c r="C2676">
        <v>2</v>
      </c>
      <c r="D2676">
        <v>2</v>
      </c>
      <c r="E2676" t="s">
        <v>32</v>
      </c>
      <c r="F2676" t="s">
        <v>206</v>
      </c>
      <c r="G2676">
        <v>46</v>
      </c>
      <c r="H2676">
        <v>119</v>
      </c>
      <c r="I2676">
        <v>385</v>
      </c>
      <c r="J2676">
        <v>17217.490000000002</v>
      </c>
      <c r="K2676">
        <v>12721.05</v>
      </c>
      <c r="L2676">
        <v>11331.59</v>
      </c>
      <c r="M2676">
        <v>5482.4615999999996</v>
      </c>
      <c r="N2676">
        <v>46</v>
      </c>
      <c r="O2676">
        <v>51</v>
      </c>
      <c r="P2676">
        <v>167</v>
      </c>
      <c r="Q2676">
        <v>7169.57</v>
      </c>
      <c r="R2676">
        <v>5326.83</v>
      </c>
      <c r="S2676">
        <v>4050.23</v>
      </c>
      <c r="T2676">
        <v>2429.4564</v>
      </c>
      <c r="U2676">
        <v>46</v>
      </c>
      <c r="V2676">
        <v>68</v>
      </c>
      <c r="W2676">
        <v>218</v>
      </c>
      <c r="X2676">
        <v>10047.92</v>
      </c>
      <c r="Y2676">
        <v>7394.22</v>
      </c>
      <c r="Z2676">
        <v>7281.36</v>
      </c>
      <c r="AA2676">
        <v>3053.0052000000001</v>
      </c>
      <c r="AB2676">
        <v>45</v>
      </c>
      <c r="AC2676">
        <v>45</v>
      </c>
      <c r="AD2676">
        <v>32</v>
      </c>
      <c r="AE2676">
        <v>43</v>
      </c>
      <c r="AF2676">
        <v>45</v>
      </c>
      <c r="AG2676">
        <v>45</v>
      </c>
      <c r="AH2676">
        <v>32</v>
      </c>
      <c r="AI2676">
        <v>43</v>
      </c>
      <c r="AJ2676">
        <v>45</v>
      </c>
      <c r="AK2676">
        <v>45</v>
      </c>
      <c r="AL2676">
        <v>32</v>
      </c>
      <c r="AM2676">
        <v>43</v>
      </c>
    </row>
    <row r="2677" spans="1:39" x14ac:dyDescent="0.15">
      <c r="A2677" t="s">
        <v>40</v>
      </c>
      <c r="B2677">
        <v>70</v>
      </c>
      <c r="C2677">
        <v>1</v>
      </c>
      <c r="D2677">
        <v>0</v>
      </c>
      <c r="E2677" t="s">
        <v>28</v>
      </c>
      <c r="F2677" t="s">
        <v>206</v>
      </c>
      <c r="G2677">
        <v>7276</v>
      </c>
      <c r="H2677">
        <v>8088</v>
      </c>
      <c r="I2677">
        <v>20264</v>
      </c>
      <c r="J2677">
        <v>946631.39</v>
      </c>
      <c r="K2677">
        <v>773274.5</v>
      </c>
      <c r="L2677">
        <v>729772.79</v>
      </c>
      <c r="M2677">
        <v>303593.88280000002</v>
      </c>
      <c r="N2677">
        <v>2472</v>
      </c>
      <c r="O2677">
        <v>2628</v>
      </c>
      <c r="P2677">
        <v>7576</v>
      </c>
      <c r="Q2677">
        <v>346002.59</v>
      </c>
      <c r="R2677">
        <v>272128.53000000003</v>
      </c>
      <c r="S2677">
        <v>244088.38</v>
      </c>
      <c r="T2677">
        <v>121731.9391</v>
      </c>
      <c r="U2677">
        <v>4804</v>
      </c>
      <c r="V2677">
        <v>5460</v>
      </c>
      <c r="W2677">
        <v>12688</v>
      </c>
      <c r="X2677">
        <v>600628.80000000005</v>
      </c>
      <c r="Y2677">
        <v>501145.97</v>
      </c>
      <c r="Z2677">
        <v>485684.41</v>
      </c>
      <c r="AA2677">
        <v>181861.9437</v>
      </c>
      <c r="AB2677">
        <v>7178</v>
      </c>
      <c r="AC2677">
        <v>5569</v>
      </c>
      <c r="AD2677">
        <v>4683</v>
      </c>
      <c r="AE2677">
        <v>3587</v>
      </c>
      <c r="AF2677">
        <v>2457</v>
      </c>
      <c r="AG2677">
        <v>2326</v>
      </c>
      <c r="AH2677">
        <v>2041</v>
      </c>
      <c r="AI2677">
        <v>1446</v>
      </c>
      <c r="AJ2677">
        <v>4721</v>
      </c>
      <c r="AK2677">
        <v>3243</v>
      </c>
      <c r="AL2677">
        <v>2642</v>
      </c>
      <c r="AM2677">
        <v>2141</v>
      </c>
    </row>
    <row r="2678" spans="1:39" x14ac:dyDescent="0.15">
      <c r="A2678" t="s">
        <v>40</v>
      </c>
      <c r="B2678">
        <v>70</v>
      </c>
      <c r="C2678">
        <v>1</v>
      </c>
      <c r="D2678">
        <v>0</v>
      </c>
      <c r="E2678" t="s">
        <v>30</v>
      </c>
      <c r="F2678" t="s">
        <v>206</v>
      </c>
      <c r="G2678">
        <v>18</v>
      </c>
      <c r="H2678">
        <v>21</v>
      </c>
      <c r="I2678">
        <v>51</v>
      </c>
      <c r="J2678">
        <v>2622.53</v>
      </c>
      <c r="K2678">
        <v>2149.75</v>
      </c>
      <c r="L2678">
        <v>2029.78</v>
      </c>
      <c r="M2678">
        <v>858.74480000000005</v>
      </c>
      <c r="N2678">
        <v>5</v>
      </c>
      <c r="O2678">
        <v>5</v>
      </c>
      <c r="P2678">
        <v>11</v>
      </c>
      <c r="Q2678">
        <v>629.89</v>
      </c>
      <c r="R2678">
        <v>527.89</v>
      </c>
      <c r="S2678">
        <v>477.9</v>
      </c>
      <c r="T2678">
        <v>216.7415</v>
      </c>
      <c r="U2678">
        <v>13</v>
      </c>
      <c r="V2678">
        <v>16</v>
      </c>
      <c r="W2678">
        <v>40</v>
      </c>
      <c r="X2678">
        <v>1992.64</v>
      </c>
      <c r="Y2678">
        <v>1621.86</v>
      </c>
      <c r="Z2678">
        <v>1551.88</v>
      </c>
      <c r="AA2678">
        <v>642.00329999999997</v>
      </c>
      <c r="AB2678">
        <v>18</v>
      </c>
      <c r="AC2678">
        <v>15</v>
      </c>
      <c r="AD2678">
        <v>10</v>
      </c>
      <c r="AE2678">
        <v>12</v>
      </c>
      <c r="AF2678">
        <v>5</v>
      </c>
      <c r="AG2678">
        <v>5</v>
      </c>
      <c r="AH2678">
        <v>2</v>
      </c>
      <c r="AI2678">
        <v>4</v>
      </c>
      <c r="AJ2678">
        <v>13</v>
      </c>
      <c r="AK2678">
        <v>10</v>
      </c>
      <c r="AL2678">
        <v>8</v>
      </c>
      <c r="AM2678">
        <v>8</v>
      </c>
    </row>
    <row r="2679" spans="1:39" x14ac:dyDescent="0.15">
      <c r="A2679" t="s">
        <v>40</v>
      </c>
      <c r="B2679">
        <v>70</v>
      </c>
      <c r="C2679">
        <v>1</v>
      </c>
      <c r="D2679">
        <v>0</v>
      </c>
      <c r="E2679" t="s">
        <v>29</v>
      </c>
      <c r="F2679" t="s">
        <v>206</v>
      </c>
      <c r="G2679">
        <v>65</v>
      </c>
      <c r="H2679">
        <v>70</v>
      </c>
      <c r="I2679">
        <v>219</v>
      </c>
      <c r="J2679">
        <v>9365.39</v>
      </c>
      <c r="K2679">
        <v>6748.82</v>
      </c>
      <c r="L2679">
        <v>6303.99</v>
      </c>
      <c r="M2679">
        <v>3092.6212999999998</v>
      </c>
      <c r="N2679">
        <v>26</v>
      </c>
      <c r="O2679">
        <v>26</v>
      </c>
      <c r="P2679">
        <v>108</v>
      </c>
      <c r="Q2679">
        <v>4177.0600000000004</v>
      </c>
      <c r="R2679">
        <v>2834.14</v>
      </c>
      <c r="S2679">
        <v>2549.38</v>
      </c>
      <c r="T2679">
        <v>1604.4681</v>
      </c>
      <c r="U2679">
        <v>39</v>
      </c>
      <c r="V2679">
        <v>44</v>
      </c>
      <c r="W2679">
        <v>111</v>
      </c>
      <c r="X2679">
        <v>5188.33</v>
      </c>
      <c r="Y2679">
        <v>3914.68</v>
      </c>
      <c r="Z2679">
        <v>3754.61</v>
      </c>
      <c r="AA2679">
        <v>1488.1532</v>
      </c>
      <c r="AB2679">
        <v>64</v>
      </c>
      <c r="AC2679">
        <v>51</v>
      </c>
      <c r="AD2679">
        <v>44</v>
      </c>
      <c r="AE2679">
        <v>42</v>
      </c>
      <c r="AF2679">
        <v>26</v>
      </c>
      <c r="AG2679">
        <v>26</v>
      </c>
      <c r="AH2679">
        <v>23</v>
      </c>
      <c r="AI2679">
        <v>21</v>
      </c>
      <c r="AJ2679">
        <v>38</v>
      </c>
      <c r="AK2679">
        <v>25</v>
      </c>
      <c r="AL2679">
        <v>21</v>
      </c>
      <c r="AM2679">
        <v>21</v>
      </c>
    </row>
    <row r="2680" spans="1:39" x14ac:dyDescent="0.15">
      <c r="A2680" t="s">
        <v>40</v>
      </c>
      <c r="B2680">
        <v>70</v>
      </c>
      <c r="C2680">
        <v>1</v>
      </c>
      <c r="D2680">
        <v>0</v>
      </c>
      <c r="E2680" t="s">
        <v>32</v>
      </c>
      <c r="F2680" t="s">
        <v>206</v>
      </c>
      <c r="G2680">
        <v>796</v>
      </c>
      <c r="H2680">
        <v>958</v>
      </c>
      <c r="I2680">
        <v>2667</v>
      </c>
      <c r="J2680">
        <v>121757.66</v>
      </c>
      <c r="K2680">
        <v>87845.16</v>
      </c>
      <c r="L2680">
        <v>85764.45</v>
      </c>
      <c r="M2680">
        <v>38107.7863</v>
      </c>
      <c r="N2680">
        <v>113</v>
      </c>
      <c r="O2680">
        <v>124</v>
      </c>
      <c r="P2680">
        <v>381</v>
      </c>
      <c r="Q2680">
        <v>17561.71</v>
      </c>
      <c r="R2680">
        <v>12560.57</v>
      </c>
      <c r="S2680">
        <v>11620.87</v>
      </c>
      <c r="T2680">
        <v>5999.6347999999998</v>
      </c>
      <c r="U2680">
        <v>683</v>
      </c>
      <c r="V2680">
        <v>834</v>
      </c>
      <c r="W2680">
        <v>2286</v>
      </c>
      <c r="X2680">
        <v>104195.95</v>
      </c>
      <c r="Y2680">
        <v>75284.59</v>
      </c>
      <c r="Z2680">
        <v>74143.58</v>
      </c>
      <c r="AA2680">
        <v>32108.1515</v>
      </c>
      <c r="AB2680">
        <v>795</v>
      </c>
      <c r="AC2680">
        <v>581</v>
      </c>
      <c r="AD2680">
        <v>520</v>
      </c>
      <c r="AE2680">
        <v>505</v>
      </c>
      <c r="AF2680">
        <v>113</v>
      </c>
      <c r="AG2680">
        <v>90</v>
      </c>
      <c r="AH2680">
        <v>85</v>
      </c>
      <c r="AI2680">
        <v>84</v>
      </c>
      <c r="AJ2680">
        <v>682</v>
      </c>
      <c r="AK2680">
        <v>491</v>
      </c>
      <c r="AL2680">
        <v>435</v>
      </c>
      <c r="AM2680">
        <v>421</v>
      </c>
    </row>
    <row r="2681" spans="1:39" x14ac:dyDescent="0.15">
      <c r="A2681" t="s">
        <v>40</v>
      </c>
      <c r="B2681">
        <v>70</v>
      </c>
      <c r="C2681">
        <v>1</v>
      </c>
      <c r="D2681">
        <v>1</v>
      </c>
      <c r="E2681" t="s">
        <v>28</v>
      </c>
      <c r="F2681" t="s">
        <v>206</v>
      </c>
      <c r="G2681">
        <v>32231</v>
      </c>
      <c r="H2681">
        <v>37801</v>
      </c>
      <c r="I2681">
        <v>98312</v>
      </c>
      <c r="J2681">
        <v>4324042.83</v>
      </c>
      <c r="K2681">
        <v>3518461.76</v>
      </c>
      <c r="L2681">
        <v>3291147.53</v>
      </c>
      <c r="M2681">
        <v>1426283.4609999999</v>
      </c>
      <c r="N2681">
        <v>16630</v>
      </c>
      <c r="O2681">
        <v>18201</v>
      </c>
      <c r="P2681">
        <v>54730</v>
      </c>
      <c r="Q2681">
        <v>2356481.9300000002</v>
      </c>
      <c r="R2681">
        <v>1865823.79</v>
      </c>
      <c r="S2681">
        <v>1715425.83</v>
      </c>
      <c r="T2681">
        <v>834358.45620000002</v>
      </c>
      <c r="U2681">
        <v>15601</v>
      </c>
      <c r="V2681">
        <v>19600</v>
      </c>
      <c r="W2681">
        <v>43582</v>
      </c>
      <c r="X2681">
        <v>1967560.9</v>
      </c>
      <c r="Y2681">
        <v>1652637.97</v>
      </c>
      <c r="Z2681">
        <v>1575721.7</v>
      </c>
      <c r="AA2681">
        <v>591925.0048</v>
      </c>
      <c r="AB2681">
        <v>30812</v>
      </c>
      <c r="AC2681">
        <v>30405</v>
      </c>
      <c r="AD2681">
        <v>20627</v>
      </c>
      <c r="AE2681">
        <v>28087</v>
      </c>
      <c r="AF2681">
        <v>16138</v>
      </c>
      <c r="AG2681">
        <v>16135</v>
      </c>
      <c r="AH2681">
        <v>11945</v>
      </c>
      <c r="AI2681">
        <v>14890</v>
      </c>
      <c r="AJ2681">
        <v>14674</v>
      </c>
      <c r="AK2681">
        <v>14270</v>
      </c>
      <c r="AL2681">
        <v>8682</v>
      </c>
      <c r="AM2681">
        <v>13197</v>
      </c>
    </row>
    <row r="2682" spans="1:39" x14ac:dyDescent="0.15">
      <c r="A2682" t="s">
        <v>40</v>
      </c>
      <c r="B2682">
        <v>70</v>
      </c>
      <c r="C2682">
        <v>1</v>
      </c>
      <c r="D2682">
        <v>1</v>
      </c>
      <c r="E2682" t="s">
        <v>30</v>
      </c>
      <c r="F2682" t="s">
        <v>206</v>
      </c>
      <c r="G2682">
        <v>3394</v>
      </c>
      <c r="H2682">
        <v>4009</v>
      </c>
      <c r="I2682">
        <v>10213</v>
      </c>
      <c r="J2682">
        <v>451683.68</v>
      </c>
      <c r="K2682">
        <v>368343</v>
      </c>
      <c r="L2682">
        <v>339298.19</v>
      </c>
      <c r="M2682">
        <v>148150.04740000001</v>
      </c>
      <c r="N2682">
        <v>1622</v>
      </c>
      <c r="O2682">
        <v>1797</v>
      </c>
      <c r="P2682">
        <v>5290</v>
      </c>
      <c r="Q2682">
        <v>228040.65</v>
      </c>
      <c r="R2682">
        <v>180280.57</v>
      </c>
      <c r="S2682">
        <v>161978.76</v>
      </c>
      <c r="T2682">
        <v>80785.972699999998</v>
      </c>
      <c r="U2682">
        <v>1772</v>
      </c>
      <c r="V2682">
        <v>2212</v>
      </c>
      <c r="W2682">
        <v>4923</v>
      </c>
      <c r="X2682">
        <v>223643.03</v>
      </c>
      <c r="Y2682">
        <v>188062.43</v>
      </c>
      <c r="Z2682">
        <v>177319.43</v>
      </c>
      <c r="AA2682">
        <v>67364.074699999997</v>
      </c>
      <c r="AB2682">
        <v>3176</v>
      </c>
      <c r="AC2682">
        <v>3285</v>
      </c>
      <c r="AD2682">
        <v>2013</v>
      </c>
      <c r="AE2682">
        <v>3273</v>
      </c>
      <c r="AF2682">
        <v>1517</v>
      </c>
      <c r="AG2682">
        <v>1583</v>
      </c>
      <c r="AH2682">
        <v>1107</v>
      </c>
      <c r="AI2682">
        <v>1580</v>
      </c>
      <c r="AJ2682">
        <v>1659</v>
      </c>
      <c r="AK2682">
        <v>1702</v>
      </c>
      <c r="AL2682">
        <v>906</v>
      </c>
      <c r="AM2682">
        <v>1693</v>
      </c>
    </row>
    <row r="2683" spans="1:39" x14ac:dyDescent="0.15">
      <c r="A2683" t="s">
        <v>40</v>
      </c>
      <c r="B2683">
        <v>70</v>
      </c>
      <c r="C2683">
        <v>1</v>
      </c>
      <c r="D2683">
        <v>1</v>
      </c>
      <c r="E2683" t="s">
        <v>29</v>
      </c>
      <c r="F2683" t="s">
        <v>206</v>
      </c>
      <c r="G2683">
        <v>38264</v>
      </c>
      <c r="H2683">
        <v>46590</v>
      </c>
      <c r="I2683">
        <v>123282</v>
      </c>
      <c r="J2683">
        <v>5367079.8899999997</v>
      </c>
      <c r="K2683">
        <v>4209057.76</v>
      </c>
      <c r="L2683">
        <v>3937275.32</v>
      </c>
      <c r="M2683">
        <v>1754801.0096</v>
      </c>
      <c r="N2683">
        <v>15738</v>
      </c>
      <c r="O2683">
        <v>17474</v>
      </c>
      <c r="P2683">
        <v>55916</v>
      </c>
      <c r="Q2683">
        <v>2345930.98</v>
      </c>
      <c r="R2683">
        <v>1774714.97</v>
      </c>
      <c r="S2683">
        <v>1633065.28</v>
      </c>
      <c r="T2683">
        <v>841310.29150000005</v>
      </c>
      <c r="U2683">
        <v>22526</v>
      </c>
      <c r="V2683">
        <v>29116</v>
      </c>
      <c r="W2683">
        <v>67366</v>
      </c>
      <c r="X2683">
        <v>3021148.91</v>
      </c>
      <c r="Y2683">
        <v>2434342.79</v>
      </c>
      <c r="Z2683">
        <v>2304210.04</v>
      </c>
      <c r="AA2683">
        <v>913490.71810000006</v>
      </c>
      <c r="AB2683">
        <v>36844</v>
      </c>
      <c r="AC2683">
        <v>37173</v>
      </c>
      <c r="AD2683">
        <v>25700</v>
      </c>
      <c r="AE2683">
        <v>36702</v>
      </c>
      <c r="AF2683">
        <v>15196</v>
      </c>
      <c r="AG2683">
        <v>15374</v>
      </c>
      <c r="AH2683">
        <v>11726</v>
      </c>
      <c r="AI2683">
        <v>15193</v>
      </c>
      <c r="AJ2683">
        <v>21648</v>
      </c>
      <c r="AK2683">
        <v>21799</v>
      </c>
      <c r="AL2683">
        <v>13974</v>
      </c>
      <c r="AM2683">
        <v>21509</v>
      </c>
    </row>
    <row r="2684" spans="1:39" x14ac:dyDescent="0.15">
      <c r="A2684" t="s">
        <v>40</v>
      </c>
      <c r="B2684">
        <v>70</v>
      </c>
      <c r="C2684">
        <v>1</v>
      </c>
      <c r="D2684">
        <v>1</v>
      </c>
      <c r="E2684" t="s">
        <v>31</v>
      </c>
      <c r="F2684" t="s">
        <v>206</v>
      </c>
      <c r="G2684">
        <v>1</v>
      </c>
      <c r="H2684">
        <v>2</v>
      </c>
      <c r="I2684">
        <v>4</v>
      </c>
      <c r="J2684">
        <v>189.96</v>
      </c>
      <c r="K2684">
        <v>128.21</v>
      </c>
      <c r="L2684">
        <v>128.21</v>
      </c>
      <c r="M2684">
        <v>85.716499999999996</v>
      </c>
      <c r="N2684">
        <v>0</v>
      </c>
      <c r="O2684">
        <v>0</v>
      </c>
      <c r="P2684">
        <v>0</v>
      </c>
      <c r="Q2684">
        <v>0</v>
      </c>
      <c r="R2684">
        <v>0</v>
      </c>
      <c r="S2684">
        <v>0</v>
      </c>
      <c r="T2684">
        <v>0</v>
      </c>
      <c r="U2684">
        <v>1</v>
      </c>
      <c r="V2684">
        <v>2</v>
      </c>
      <c r="W2684">
        <v>4</v>
      </c>
      <c r="X2684">
        <v>189.96</v>
      </c>
      <c r="Y2684">
        <v>128.21</v>
      </c>
      <c r="Z2684">
        <v>128.21</v>
      </c>
      <c r="AA2684">
        <v>85.716499999999996</v>
      </c>
      <c r="AB2684">
        <v>1</v>
      </c>
      <c r="AC2684">
        <v>1</v>
      </c>
      <c r="AD2684">
        <v>0</v>
      </c>
      <c r="AE2684">
        <v>1</v>
      </c>
      <c r="AF2684">
        <v>0</v>
      </c>
      <c r="AG2684">
        <v>0</v>
      </c>
      <c r="AH2684">
        <v>0</v>
      </c>
      <c r="AI2684">
        <v>0</v>
      </c>
      <c r="AJ2684">
        <v>1</v>
      </c>
      <c r="AK2684">
        <v>1</v>
      </c>
      <c r="AL2684">
        <v>0</v>
      </c>
      <c r="AM2684">
        <v>1</v>
      </c>
    </row>
    <row r="2685" spans="1:39" x14ac:dyDescent="0.15">
      <c r="A2685" t="s">
        <v>40</v>
      </c>
      <c r="B2685">
        <v>70</v>
      </c>
      <c r="C2685">
        <v>1</v>
      </c>
      <c r="D2685">
        <v>1</v>
      </c>
      <c r="E2685" t="s">
        <v>32</v>
      </c>
      <c r="F2685" t="s">
        <v>206</v>
      </c>
      <c r="G2685">
        <v>739</v>
      </c>
      <c r="H2685">
        <v>922</v>
      </c>
      <c r="I2685">
        <v>2537</v>
      </c>
      <c r="J2685">
        <v>113385.53</v>
      </c>
      <c r="K2685">
        <v>83479.039999999994</v>
      </c>
      <c r="L2685">
        <v>80409.58</v>
      </c>
      <c r="M2685">
        <v>35837.043799999999</v>
      </c>
      <c r="N2685">
        <v>179</v>
      </c>
      <c r="O2685">
        <v>195</v>
      </c>
      <c r="P2685">
        <v>632</v>
      </c>
      <c r="Q2685">
        <v>28319.83</v>
      </c>
      <c r="R2685">
        <v>20294.05</v>
      </c>
      <c r="S2685">
        <v>18645.7</v>
      </c>
      <c r="T2685">
        <v>9497.3595000000005</v>
      </c>
      <c r="U2685">
        <v>560</v>
      </c>
      <c r="V2685">
        <v>727</v>
      </c>
      <c r="W2685">
        <v>1905</v>
      </c>
      <c r="X2685">
        <v>85065.7</v>
      </c>
      <c r="Y2685">
        <v>63184.99</v>
      </c>
      <c r="Z2685">
        <v>61763.88</v>
      </c>
      <c r="AA2685">
        <v>26339.684300000001</v>
      </c>
      <c r="AB2685">
        <v>726</v>
      </c>
      <c r="AC2685">
        <v>692</v>
      </c>
      <c r="AD2685">
        <v>488</v>
      </c>
      <c r="AE2685">
        <v>655</v>
      </c>
      <c r="AF2685">
        <v>177</v>
      </c>
      <c r="AG2685">
        <v>164</v>
      </c>
      <c r="AH2685">
        <v>127</v>
      </c>
      <c r="AI2685">
        <v>161</v>
      </c>
      <c r="AJ2685">
        <v>549</v>
      </c>
      <c r="AK2685">
        <v>528</v>
      </c>
      <c r="AL2685">
        <v>361</v>
      </c>
      <c r="AM2685">
        <v>494</v>
      </c>
    </row>
    <row r="2686" spans="1:39" x14ac:dyDescent="0.15">
      <c r="A2686" t="s">
        <v>40</v>
      </c>
      <c r="B2686">
        <v>70</v>
      </c>
      <c r="C2686">
        <v>1</v>
      </c>
      <c r="D2686">
        <v>2</v>
      </c>
      <c r="E2686" t="s">
        <v>28</v>
      </c>
      <c r="F2686" t="s">
        <v>206</v>
      </c>
      <c r="G2686">
        <v>8941</v>
      </c>
      <c r="H2686">
        <v>9984</v>
      </c>
      <c r="I2686">
        <v>25173</v>
      </c>
      <c r="J2686">
        <v>1148222.7</v>
      </c>
      <c r="K2686">
        <v>948591.79</v>
      </c>
      <c r="L2686">
        <v>897697.89</v>
      </c>
      <c r="M2686">
        <v>369112.1949</v>
      </c>
      <c r="N2686">
        <v>3159</v>
      </c>
      <c r="O2686">
        <v>3369</v>
      </c>
      <c r="P2686">
        <v>9923</v>
      </c>
      <c r="Q2686">
        <v>438484.11</v>
      </c>
      <c r="R2686">
        <v>347796.58</v>
      </c>
      <c r="S2686">
        <v>311578.25</v>
      </c>
      <c r="T2686">
        <v>154751.01459999999</v>
      </c>
      <c r="U2686">
        <v>5782</v>
      </c>
      <c r="V2686">
        <v>6615</v>
      </c>
      <c r="W2686">
        <v>15250</v>
      </c>
      <c r="X2686">
        <v>709738.59</v>
      </c>
      <c r="Y2686">
        <v>600795.21</v>
      </c>
      <c r="Z2686">
        <v>586119.64</v>
      </c>
      <c r="AA2686">
        <v>214361.18030000001</v>
      </c>
      <c r="AB2686">
        <v>8561</v>
      </c>
      <c r="AC2686">
        <v>7638</v>
      </c>
      <c r="AD2686">
        <v>3798</v>
      </c>
      <c r="AE2686">
        <v>7142</v>
      </c>
      <c r="AF2686">
        <v>3022</v>
      </c>
      <c r="AG2686">
        <v>3024</v>
      </c>
      <c r="AH2686">
        <v>1815</v>
      </c>
      <c r="AI2686">
        <v>2796</v>
      </c>
      <c r="AJ2686">
        <v>5539</v>
      </c>
      <c r="AK2686">
        <v>4614</v>
      </c>
      <c r="AL2686">
        <v>1983</v>
      </c>
      <c r="AM2686">
        <v>4346</v>
      </c>
    </row>
    <row r="2687" spans="1:39" x14ac:dyDescent="0.15">
      <c r="A2687" t="s">
        <v>40</v>
      </c>
      <c r="B2687">
        <v>70</v>
      </c>
      <c r="C2687">
        <v>1</v>
      </c>
      <c r="D2687">
        <v>2</v>
      </c>
      <c r="E2687" t="s">
        <v>30</v>
      </c>
      <c r="F2687" t="s">
        <v>206</v>
      </c>
      <c r="G2687">
        <v>1023</v>
      </c>
      <c r="H2687">
        <v>1151</v>
      </c>
      <c r="I2687">
        <v>2897</v>
      </c>
      <c r="J2687">
        <v>131163.44</v>
      </c>
      <c r="K2687">
        <v>108458.73</v>
      </c>
      <c r="L2687">
        <v>103325.47</v>
      </c>
      <c r="M2687">
        <v>41805.384700000002</v>
      </c>
      <c r="N2687">
        <v>342</v>
      </c>
      <c r="O2687">
        <v>364</v>
      </c>
      <c r="P2687">
        <v>1111</v>
      </c>
      <c r="Q2687">
        <v>48638.67</v>
      </c>
      <c r="R2687">
        <v>38289.11</v>
      </c>
      <c r="S2687">
        <v>34463.93</v>
      </c>
      <c r="T2687">
        <v>17207.115399999999</v>
      </c>
      <c r="U2687">
        <v>681</v>
      </c>
      <c r="V2687">
        <v>787</v>
      </c>
      <c r="W2687">
        <v>1786</v>
      </c>
      <c r="X2687">
        <v>82524.77</v>
      </c>
      <c r="Y2687">
        <v>70169.62</v>
      </c>
      <c r="Z2687">
        <v>68861.539999999994</v>
      </c>
      <c r="AA2687">
        <v>24598.2693</v>
      </c>
      <c r="AB2687">
        <v>952</v>
      </c>
      <c r="AC2687">
        <v>919</v>
      </c>
      <c r="AD2687">
        <v>398</v>
      </c>
      <c r="AE2687">
        <v>996</v>
      </c>
      <c r="AF2687">
        <v>318</v>
      </c>
      <c r="AG2687">
        <v>333</v>
      </c>
      <c r="AH2687">
        <v>180</v>
      </c>
      <c r="AI2687">
        <v>336</v>
      </c>
      <c r="AJ2687">
        <v>634</v>
      </c>
      <c r="AK2687">
        <v>586</v>
      </c>
      <c r="AL2687">
        <v>218</v>
      </c>
      <c r="AM2687">
        <v>660</v>
      </c>
    </row>
    <row r="2688" spans="1:39" x14ac:dyDescent="0.15">
      <c r="A2688" t="s">
        <v>40</v>
      </c>
      <c r="B2688">
        <v>70</v>
      </c>
      <c r="C2688">
        <v>1</v>
      </c>
      <c r="D2688">
        <v>2</v>
      </c>
      <c r="E2688" t="s">
        <v>29</v>
      </c>
      <c r="F2688" t="s">
        <v>206</v>
      </c>
      <c r="G2688">
        <v>3349</v>
      </c>
      <c r="H2688">
        <v>3800</v>
      </c>
      <c r="I2688">
        <v>10239</v>
      </c>
      <c r="J2688">
        <v>453573.07</v>
      </c>
      <c r="K2688">
        <v>358386.77</v>
      </c>
      <c r="L2688">
        <v>341860.19</v>
      </c>
      <c r="M2688">
        <v>147031.21979999999</v>
      </c>
      <c r="N2688">
        <v>1062</v>
      </c>
      <c r="O2688">
        <v>1140</v>
      </c>
      <c r="P2688">
        <v>3602</v>
      </c>
      <c r="Q2688">
        <v>153473.54</v>
      </c>
      <c r="R2688">
        <v>116962.09</v>
      </c>
      <c r="S2688">
        <v>105676.8</v>
      </c>
      <c r="T2688">
        <v>54803.157299999999</v>
      </c>
      <c r="U2688">
        <v>2287</v>
      </c>
      <c r="V2688">
        <v>2660</v>
      </c>
      <c r="W2688">
        <v>6637</v>
      </c>
      <c r="X2688">
        <v>300099.53000000003</v>
      </c>
      <c r="Y2688">
        <v>241424.68</v>
      </c>
      <c r="Z2688">
        <v>236183.39</v>
      </c>
      <c r="AA2688">
        <v>92228.0625</v>
      </c>
      <c r="AB2688">
        <v>3198</v>
      </c>
      <c r="AC2688">
        <v>3109</v>
      </c>
      <c r="AD2688">
        <v>1383</v>
      </c>
      <c r="AE2688">
        <v>3211</v>
      </c>
      <c r="AF2688">
        <v>1009</v>
      </c>
      <c r="AG2688">
        <v>1016</v>
      </c>
      <c r="AH2688">
        <v>585</v>
      </c>
      <c r="AI2688">
        <v>1014</v>
      </c>
      <c r="AJ2688">
        <v>2189</v>
      </c>
      <c r="AK2688">
        <v>2093</v>
      </c>
      <c r="AL2688">
        <v>798</v>
      </c>
      <c r="AM2688">
        <v>2197</v>
      </c>
    </row>
    <row r="2689" spans="1:39" x14ac:dyDescent="0.15">
      <c r="A2689" t="s">
        <v>40</v>
      </c>
      <c r="B2689">
        <v>70</v>
      </c>
      <c r="C2689">
        <v>1</v>
      </c>
      <c r="D2689">
        <v>2</v>
      </c>
      <c r="E2689" t="s">
        <v>32</v>
      </c>
      <c r="F2689" t="s">
        <v>206</v>
      </c>
      <c r="G2689">
        <v>433</v>
      </c>
      <c r="H2689">
        <v>501</v>
      </c>
      <c r="I2689">
        <v>1456</v>
      </c>
      <c r="J2689">
        <v>67644.19</v>
      </c>
      <c r="K2689">
        <v>48813.59</v>
      </c>
      <c r="L2689">
        <v>47669.08</v>
      </c>
      <c r="M2689">
        <v>21113.497299999999</v>
      </c>
      <c r="N2689">
        <v>62</v>
      </c>
      <c r="O2689">
        <v>66</v>
      </c>
      <c r="P2689">
        <v>221</v>
      </c>
      <c r="Q2689">
        <v>9899.01</v>
      </c>
      <c r="R2689">
        <v>6959.86</v>
      </c>
      <c r="S2689">
        <v>6108.46</v>
      </c>
      <c r="T2689">
        <v>3440.6853000000001</v>
      </c>
      <c r="U2689">
        <v>371</v>
      </c>
      <c r="V2689">
        <v>435</v>
      </c>
      <c r="W2689">
        <v>1235</v>
      </c>
      <c r="X2689">
        <v>57745.18</v>
      </c>
      <c r="Y2689">
        <v>41853.730000000003</v>
      </c>
      <c r="Z2689">
        <v>41560.620000000003</v>
      </c>
      <c r="AA2689">
        <v>17672.812000000002</v>
      </c>
      <c r="AB2689">
        <v>419</v>
      </c>
      <c r="AC2689">
        <v>362</v>
      </c>
      <c r="AD2689">
        <v>195</v>
      </c>
      <c r="AE2689">
        <v>359</v>
      </c>
      <c r="AF2689">
        <v>59</v>
      </c>
      <c r="AG2689">
        <v>55</v>
      </c>
      <c r="AH2689">
        <v>37</v>
      </c>
      <c r="AI2689">
        <v>59</v>
      </c>
      <c r="AJ2689">
        <v>360</v>
      </c>
      <c r="AK2689">
        <v>307</v>
      </c>
      <c r="AL2689">
        <v>158</v>
      </c>
      <c r="AM2689">
        <v>300</v>
      </c>
    </row>
    <row r="2690" spans="1:39" x14ac:dyDescent="0.15">
      <c r="A2690" t="s">
        <v>40</v>
      </c>
      <c r="B2690">
        <v>70</v>
      </c>
      <c r="C2690">
        <v>2</v>
      </c>
      <c r="D2690">
        <v>0</v>
      </c>
      <c r="E2690" t="s">
        <v>28</v>
      </c>
      <c r="F2690" t="s">
        <v>206</v>
      </c>
      <c r="G2690">
        <v>103</v>
      </c>
      <c r="H2690">
        <v>219</v>
      </c>
      <c r="I2690">
        <v>389</v>
      </c>
      <c r="J2690">
        <v>15663.22</v>
      </c>
      <c r="K2690">
        <v>11861.97</v>
      </c>
      <c r="L2690">
        <v>9662.74</v>
      </c>
      <c r="M2690">
        <v>5573.6972999999998</v>
      </c>
      <c r="N2690">
        <v>103</v>
      </c>
      <c r="O2690">
        <v>105</v>
      </c>
      <c r="P2690">
        <v>212</v>
      </c>
      <c r="Q2690">
        <v>8599.0499999999993</v>
      </c>
      <c r="R2690">
        <v>6282.34</v>
      </c>
      <c r="S2690">
        <v>4403.8100000000004</v>
      </c>
      <c r="T2690">
        <v>3188.1059</v>
      </c>
      <c r="U2690">
        <v>103</v>
      </c>
      <c r="V2690">
        <v>114</v>
      </c>
      <c r="W2690">
        <v>177</v>
      </c>
      <c r="X2690">
        <v>7064.17</v>
      </c>
      <c r="Y2690">
        <v>5579.63</v>
      </c>
      <c r="Z2690">
        <v>5258.93</v>
      </c>
      <c r="AA2690">
        <v>2385.5913999999998</v>
      </c>
      <c r="AB2690">
        <v>103</v>
      </c>
      <c r="AC2690">
        <v>101</v>
      </c>
      <c r="AD2690">
        <v>89</v>
      </c>
      <c r="AE2690">
        <v>71</v>
      </c>
      <c r="AF2690">
        <v>103</v>
      </c>
      <c r="AG2690">
        <v>101</v>
      </c>
      <c r="AH2690">
        <v>89</v>
      </c>
      <c r="AI2690">
        <v>71</v>
      </c>
      <c r="AJ2690">
        <v>103</v>
      </c>
      <c r="AK2690">
        <v>101</v>
      </c>
      <c r="AL2690">
        <v>89</v>
      </c>
      <c r="AM2690">
        <v>71</v>
      </c>
    </row>
    <row r="2691" spans="1:39" x14ac:dyDescent="0.15">
      <c r="A2691" t="s">
        <v>40</v>
      </c>
      <c r="B2691">
        <v>70</v>
      </c>
      <c r="C2691">
        <v>2</v>
      </c>
      <c r="D2691">
        <v>0</v>
      </c>
      <c r="E2691" t="s">
        <v>29</v>
      </c>
      <c r="F2691" t="s">
        <v>206</v>
      </c>
      <c r="G2691">
        <v>6</v>
      </c>
      <c r="H2691">
        <v>13</v>
      </c>
      <c r="I2691">
        <v>26</v>
      </c>
      <c r="J2691">
        <v>1015.8</v>
      </c>
      <c r="K2691">
        <v>751.77</v>
      </c>
      <c r="L2691">
        <v>715.77</v>
      </c>
      <c r="M2691">
        <v>334.815</v>
      </c>
      <c r="N2691">
        <v>6</v>
      </c>
      <c r="O2691">
        <v>6</v>
      </c>
      <c r="P2691">
        <v>11</v>
      </c>
      <c r="Q2691">
        <v>478.92</v>
      </c>
      <c r="R2691">
        <v>353.27</v>
      </c>
      <c r="S2691">
        <v>317.27</v>
      </c>
      <c r="T2691">
        <v>156.14500000000001</v>
      </c>
      <c r="U2691">
        <v>6</v>
      </c>
      <c r="V2691">
        <v>7</v>
      </c>
      <c r="W2691">
        <v>15</v>
      </c>
      <c r="X2691">
        <v>536.88</v>
      </c>
      <c r="Y2691">
        <v>398.5</v>
      </c>
      <c r="Z2691">
        <v>398.5</v>
      </c>
      <c r="AA2691">
        <v>178.67</v>
      </c>
      <c r="AB2691">
        <v>6</v>
      </c>
      <c r="AC2691">
        <v>5</v>
      </c>
      <c r="AD2691">
        <v>5</v>
      </c>
      <c r="AE2691">
        <v>6</v>
      </c>
      <c r="AF2691">
        <v>6</v>
      </c>
      <c r="AG2691">
        <v>5</v>
      </c>
      <c r="AH2691">
        <v>5</v>
      </c>
      <c r="AI2691">
        <v>6</v>
      </c>
      <c r="AJ2691">
        <v>6</v>
      </c>
      <c r="AK2691">
        <v>5</v>
      </c>
      <c r="AL2691">
        <v>5</v>
      </c>
      <c r="AM2691">
        <v>6</v>
      </c>
    </row>
    <row r="2692" spans="1:39" x14ac:dyDescent="0.15">
      <c r="A2692" t="s">
        <v>40</v>
      </c>
      <c r="B2692">
        <v>70</v>
      </c>
      <c r="C2692">
        <v>2</v>
      </c>
      <c r="D2692">
        <v>0</v>
      </c>
      <c r="E2692" t="s">
        <v>32</v>
      </c>
      <c r="F2692" t="s">
        <v>206</v>
      </c>
      <c r="G2692">
        <v>14</v>
      </c>
      <c r="H2692">
        <v>31</v>
      </c>
      <c r="I2692">
        <v>67</v>
      </c>
      <c r="J2692">
        <v>2454.38</v>
      </c>
      <c r="K2692">
        <v>1634.29</v>
      </c>
      <c r="L2692">
        <v>1469.51</v>
      </c>
      <c r="M2692">
        <v>879.42439999999999</v>
      </c>
      <c r="N2692">
        <v>14</v>
      </c>
      <c r="O2692">
        <v>15</v>
      </c>
      <c r="P2692">
        <v>32</v>
      </c>
      <c r="Q2692">
        <v>1221.71</v>
      </c>
      <c r="R2692">
        <v>772.63</v>
      </c>
      <c r="S2692">
        <v>620.44000000000005</v>
      </c>
      <c r="T2692">
        <v>454.6336</v>
      </c>
      <c r="U2692">
        <v>14</v>
      </c>
      <c r="V2692">
        <v>16</v>
      </c>
      <c r="W2692">
        <v>35</v>
      </c>
      <c r="X2692">
        <v>1232.67</v>
      </c>
      <c r="Y2692">
        <v>861.66</v>
      </c>
      <c r="Z2692">
        <v>849.07</v>
      </c>
      <c r="AA2692">
        <v>424.79079999999999</v>
      </c>
      <c r="AB2692">
        <v>13</v>
      </c>
      <c r="AC2692">
        <v>14</v>
      </c>
      <c r="AD2692">
        <v>11</v>
      </c>
      <c r="AE2692">
        <v>13</v>
      </c>
      <c r="AF2692">
        <v>13</v>
      </c>
      <c r="AG2692">
        <v>14</v>
      </c>
      <c r="AH2692">
        <v>11</v>
      </c>
      <c r="AI2692">
        <v>13</v>
      </c>
      <c r="AJ2692">
        <v>13</v>
      </c>
      <c r="AK2692">
        <v>14</v>
      </c>
      <c r="AL2692">
        <v>11</v>
      </c>
      <c r="AM2692">
        <v>13</v>
      </c>
    </row>
    <row r="2693" spans="1:39" x14ac:dyDescent="0.15">
      <c r="A2693" t="s">
        <v>40</v>
      </c>
      <c r="B2693">
        <v>70</v>
      </c>
      <c r="C2693">
        <v>2</v>
      </c>
      <c r="D2693">
        <v>1</v>
      </c>
      <c r="E2693" t="s">
        <v>28</v>
      </c>
      <c r="F2693" t="s">
        <v>206</v>
      </c>
      <c r="G2693">
        <v>1119</v>
      </c>
      <c r="H2693">
        <v>2462</v>
      </c>
      <c r="I2693">
        <v>4392</v>
      </c>
      <c r="J2693">
        <v>171028.94</v>
      </c>
      <c r="K2693">
        <v>134241.25</v>
      </c>
      <c r="L2693">
        <v>115301.13</v>
      </c>
      <c r="M2693">
        <v>60792.699000000001</v>
      </c>
      <c r="N2693">
        <v>1119</v>
      </c>
      <c r="O2693">
        <v>1194</v>
      </c>
      <c r="P2693">
        <v>2481</v>
      </c>
      <c r="Q2693">
        <v>95423.43</v>
      </c>
      <c r="R2693">
        <v>72592.820000000007</v>
      </c>
      <c r="S2693">
        <v>57333.120000000003</v>
      </c>
      <c r="T2693">
        <v>35823.754099999998</v>
      </c>
      <c r="U2693">
        <v>1119</v>
      </c>
      <c r="V2693">
        <v>1268</v>
      </c>
      <c r="W2693">
        <v>1911</v>
      </c>
      <c r="X2693">
        <v>75605.509999999995</v>
      </c>
      <c r="Y2693">
        <v>61648.43</v>
      </c>
      <c r="Z2693">
        <v>57968.01</v>
      </c>
      <c r="AA2693">
        <v>24968.944899999999</v>
      </c>
      <c r="AB2693">
        <v>1079</v>
      </c>
      <c r="AC2693">
        <v>1099</v>
      </c>
      <c r="AD2693">
        <v>854</v>
      </c>
      <c r="AE2693">
        <v>1053</v>
      </c>
      <c r="AF2693">
        <v>1079</v>
      </c>
      <c r="AG2693">
        <v>1099</v>
      </c>
      <c r="AH2693">
        <v>854</v>
      </c>
      <c r="AI2693">
        <v>1053</v>
      </c>
      <c r="AJ2693">
        <v>1079</v>
      </c>
      <c r="AK2693">
        <v>1099</v>
      </c>
      <c r="AL2693">
        <v>854</v>
      </c>
      <c r="AM2693">
        <v>1053</v>
      </c>
    </row>
    <row r="2694" spans="1:39" x14ac:dyDescent="0.15">
      <c r="A2694" t="s">
        <v>40</v>
      </c>
      <c r="B2694">
        <v>70</v>
      </c>
      <c r="C2694">
        <v>2</v>
      </c>
      <c r="D2694">
        <v>1</v>
      </c>
      <c r="E2694" t="s">
        <v>30</v>
      </c>
      <c r="F2694" t="s">
        <v>206</v>
      </c>
      <c r="G2694">
        <v>121</v>
      </c>
      <c r="H2694">
        <v>263</v>
      </c>
      <c r="I2694">
        <v>462</v>
      </c>
      <c r="J2694">
        <v>18726.5</v>
      </c>
      <c r="K2694">
        <v>14875.13</v>
      </c>
      <c r="L2694">
        <v>12533.47</v>
      </c>
      <c r="M2694">
        <v>6488.1679999999997</v>
      </c>
      <c r="N2694">
        <v>121</v>
      </c>
      <c r="O2694">
        <v>130</v>
      </c>
      <c r="P2694">
        <v>254</v>
      </c>
      <c r="Q2694">
        <v>10584.62</v>
      </c>
      <c r="R2694">
        <v>8107.74</v>
      </c>
      <c r="S2694">
        <v>6261.45</v>
      </c>
      <c r="T2694">
        <v>3854.7930999999999</v>
      </c>
      <c r="U2694">
        <v>121</v>
      </c>
      <c r="V2694">
        <v>133</v>
      </c>
      <c r="W2694">
        <v>208</v>
      </c>
      <c r="X2694">
        <v>8141.88</v>
      </c>
      <c r="Y2694">
        <v>6767.39</v>
      </c>
      <c r="Z2694">
        <v>6272.02</v>
      </c>
      <c r="AA2694">
        <v>2633.3748999999998</v>
      </c>
      <c r="AB2694">
        <v>115</v>
      </c>
      <c r="AC2694">
        <v>119</v>
      </c>
      <c r="AD2694">
        <v>88</v>
      </c>
      <c r="AE2694">
        <v>114</v>
      </c>
      <c r="AF2694">
        <v>115</v>
      </c>
      <c r="AG2694">
        <v>119</v>
      </c>
      <c r="AH2694">
        <v>88</v>
      </c>
      <c r="AI2694">
        <v>114</v>
      </c>
      <c r="AJ2694">
        <v>115</v>
      </c>
      <c r="AK2694">
        <v>119</v>
      </c>
      <c r="AL2694">
        <v>88</v>
      </c>
      <c r="AM2694">
        <v>114</v>
      </c>
    </row>
    <row r="2695" spans="1:39" x14ac:dyDescent="0.15">
      <c r="A2695" t="s">
        <v>40</v>
      </c>
      <c r="B2695">
        <v>70</v>
      </c>
      <c r="C2695">
        <v>2</v>
      </c>
      <c r="D2695">
        <v>1</v>
      </c>
      <c r="E2695" t="s">
        <v>29</v>
      </c>
      <c r="F2695" t="s">
        <v>206</v>
      </c>
      <c r="G2695">
        <v>1850</v>
      </c>
      <c r="H2695">
        <v>4134</v>
      </c>
      <c r="I2695">
        <v>7782</v>
      </c>
      <c r="J2695">
        <v>298217.14</v>
      </c>
      <c r="K2695">
        <v>225145.45</v>
      </c>
      <c r="L2695">
        <v>191507.67</v>
      </c>
      <c r="M2695">
        <v>106478.43919999999</v>
      </c>
      <c r="N2695">
        <v>1850</v>
      </c>
      <c r="O2695">
        <v>1984</v>
      </c>
      <c r="P2695">
        <v>4336</v>
      </c>
      <c r="Q2695">
        <v>163912.67000000001</v>
      </c>
      <c r="R2695">
        <v>120573.94</v>
      </c>
      <c r="S2695">
        <v>93437.15</v>
      </c>
      <c r="T2695">
        <v>62404.182999999997</v>
      </c>
      <c r="U2695">
        <v>1850</v>
      </c>
      <c r="V2695">
        <v>2150</v>
      </c>
      <c r="W2695">
        <v>3446</v>
      </c>
      <c r="X2695">
        <v>134304.47</v>
      </c>
      <c r="Y2695">
        <v>104571.51</v>
      </c>
      <c r="Z2695">
        <v>98070.52</v>
      </c>
      <c r="AA2695">
        <v>44074.256200000003</v>
      </c>
      <c r="AB2695">
        <v>1790</v>
      </c>
      <c r="AC2695">
        <v>1834</v>
      </c>
      <c r="AD2695">
        <v>1429</v>
      </c>
      <c r="AE2695">
        <v>1810</v>
      </c>
      <c r="AF2695">
        <v>1790</v>
      </c>
      <c r="AG2695">
        <v>1834</v>
      </c>
      <c r="AH2695">
        <v>1429</v>
      </c>
      <c r="AI2695">
        <v>1810</v>
      </c>
      <c r="AJ2695">
        <v>1790</v>
      </c>
      <c r="AK2695">
        <v>1834</v>
      </c>
      <c r="AL2695">
        <v>1429</v>
      </c>
      <c r="AM2695">
        <v>1810</v>
      </c>
    </row>
    <row r="2696" spans="1:39" x14ac:dyDescent="0.15">
      <c r="A2696" t="s">
        <v>40</v>
      </c>
      <c r="B2696">
        <v>70</v>
      </c>
      <c r="C2696">
        <v>2</v>
      </c>
      <c r="D2696">
        <v>1</v>
      </c>
      <c r="E2696" t="s">
        <v>32</v>
      </c>
      <c r="F2696" t="s">
        <v>206</v>
      </c>
      <c r="G2696">
        <v>38</v>
      </c>
      <c r="H2696">
        <v>86</v>
      </c>
      <c r="I2696">
        <v>163</v>
      </c>
      <c r="J2696">
        <v>6797.54</v>
      </c>
      <c r="K2696">
        <v>4775.75</v>
      </c>
      <c r="L2696">
        <v>4410.68</v>
      </c>
      <c r="M2696">
        <v>2320.8440999999998</v>
      </c>
      <c r="N2696">
        <v>38</v>
      </c>
      <c r="O2696">
        <v>42</v>
      </c>
      <c r="P2696">
        <v>85</v>
      </c>
      <c r="Q2696">
        <v>3133.17</v>
      </c>
      <c r="R2696">
        <v>2152.7600000000002</v>
      </c>
      <c r="S2696">
        <v>1822.68</v>
      </c>
      <c r="T2696">
        <v>1188.5407</v>
      </c>
      <c r="U2696">
        <v>38</v>
      </c>
      <c r="V2696">
        <v>44</v>
      </c>
      <c r="W2696">
        <v>78</v>
      </c>
      <c r="X2696">
        <v>3664.37</v>
      </c>
      <c r="Y2696">
        <v>2622.99</v>
      </c>
      <c r="Z2696">
        <v>2588</v>
      </c>
      <c r="AA2696">
        <v>1132.3034</v>
      </c>
      <c r="AB2696">
        <v>38</v>
      </c>
      <c r="AC2696">
        <v>36</v>
      </c>
      <c r="AD2696">
        <v>28</v>
      </c>
      <c r="AE2696">
        <v>36</v>
      </c>
      <c r="AF2696">
        <v>38</v>
      </c>
      <c r="AG2696">
        <v>36</v>
      </c>
      <c r="AH2696">
        <v>28</v>
      </c>
      <c r="AI2696">
        <v>36</v>
      </c>
      <c r="AJ2696">
        <v>38</v>
      </c>
      <c r="AK2696">
        <v>36</v>
      </c>
      <c r="AL2696">
        <v>28</v>
      </c>
      <c r="AM2696">
        <v>36</v>
      </c>
    </row>
    <row r="2697" spans="1:39" x14ac:dyDescent="0.15">
      <c r="A2697" t="s">
        <v>40</v>
      </c>
      <c r="B2697">
        <v>70</v>
      </c>
      <c r="C2697">
        <v>2</v>
      </c>
      <c r="D2697">
        <v>2</v>
      </c>
      <c r="E2697" t="s">
        <v>28</v>
      </c>
      <c r="F2697" t="s">
        <v>206</v>
      </c>
      <c r="G2697">
        <v>151</v>
      </c>
      <c r="H2697">
        <v>324</v>
      </c>
      <c r="I2697">
        <v>533</v>
      </c>
      <c r="J2697">
        <v>22285.25</v>
      </c>
      <c r="K2697">
        <v>17745.82</v>
      </c>
      <c r="L2697">
        <v>14109.09</v>
      </c>
      <c r="M2697">
        <v>7705.9040000000005</v>
      </c>
      <c r="N2697">
        <v>151</v>
      </c>
      <c r="O2697">
        <v>158</v>
      </c>
      <c r="P2697">
        <v>295</v>
      </c>
      <c r="Q2697">
        <v>12154.41</v>
      </c>
      <c r="R2697">
        <v>9404.0499999999993</v>
      </c>
      <c r="S2697">
        <v>6193.22</v>
      </c>
      <c r="T2697">
        <v>4359.0102999999999</v>
      </c>
      <c r="U2697">
        <v>151</v>
      </c>
      <c r="V2697">
        <v>166</v>
      </c>
      <c r="W2697">
        <v>238</v>
      </c>
      <c r="X2697">
        <v>10130.84</v>
      </c>
      <c r="Y2697">
        <v>8341.77</v>
      </c>
      <c r="Z2697">
        <v>7915.87</v>
      </c>
      <c r="AA2697">
        <v>3346.8937000000001</v>
      </c>
      <c r="AB2697">
        <v>144</v>
      </c>
      <c r="AC2697">
        <v>150</v>
      </c>
      <c r="AD2697">
        <v>96</v>
      </c>
      <c r="AE2697">
        <v>139</v>
      </c>
      <c r="AF2697">
        <v>144</v>
      </c>
      <c r="AG2697">
        <v>150</v>
      </c>
      <c r="AH2697">
        <v>96</v>
      </c>
      <c r="AI2697">
        <v>139</v>
      </c>
      <c r="AJ2697">
        <v>144</v>
      </c>
      <c r="AK2697">
        <v>150</v>
      </c>
      <c r="AL2697">
        <v>96</v>
      </c>
      <c r="AM2697">
        <v>139</v>
      </c>
    </row>
    <row r="2698" spans="1:39" x14ac:dyDescent="0.15">
      <c r="A2698" t="s">
        <v>40</v>
      </c>
      <c r="B2698">
        <v>70</v>
      </c>
      <c r="C2698">
        <v>2</v>
      </c>
      <c r="D2698">
        <v>2</v>
      </c>
      <c r="E2698" t="s">
        <v>30</v>
      </c>
      <c r="F2698" t="s">
        <v>206</v>
      </c>
      <c r="G2698">
        <v>19</v>
      </c>
      <c r="H2698">
        <v>38</v>
      </c>
      <c r="I2698">
        <v>56</v>
      </c>
      <c r="J2698">
        <v>2332.5100000000002</v>
      </c>
      <c r="K2698">
        <v>1961.17</v>
      </c>
      <c r="L2698">
        <v>1725.21</v>
      </c>
      <c r="M2698">
        <v>773.82860000000005</v>
      </c>
      <c r="N2698">
        <v>19</v>
      </c>
      <c r="O2698">
        <v>19</v>
      </c>
      <c r="P2698">
        <v>32</v>
      </c>
      <c r="Q2698">
        <v>1305.72</v>
      </c>
      <c r="R2698">
        <v>1049.57</v>
      </c>
      <c r="S2698">
        <v>872.61</v>
      </c>
      <c r="T2698">
        <v>433.08</v>
      </c>
      <c r="U2698">
        <v>19</v>
      </c>
      <c r="V2698">
        <v>19</v>
      </c>
      <c r="W2698">
        <v>24</v>
      </c>
      <c r="X2698">
        <v>1026.79</v>
      </c>
      <c r="Y2698">
        <v>911.6</v>
      </c>
      <c r="Z2698">
        <v>852.6</v>
      </c>
      <c r="AA2698">
        <v>340.74860000000001</v>
      </c>
      <c r="AB2698">
        <v>15</v>
      </c>
      <c r="AC2698">
        <v>19</v>
      </c>
      <c r="AD2698">
        <v>12</v>
      </c>
      <c r="AE2698">
        <v>19</v>
      </c>
      <c r="AF2698">
        <v>15</v>
      </c>
      <c r="AG2698">
        <v>19</v>
      </c>
      <c r="AH2698">
        <v>12</v>
      </c>
      <c r="AI2698">
        <v>19</v>
      </c>
      <c r="AJ2698">
        <v>15</v>
      </c>
      <c r="AK2698">
        <v>19</v>
      </c>
      <c r="AL2698">
        <v>12</v>
      </c>
      <c r="AM2698">
        <v>19</v>
      </c>
    </row>
    <row r="2699" spans="1:39" x14ac:dyDescent="0.15">
      <c r="A2699" t="s">
        <v>40</v>
      </c>
      <c r="B2699">
        <v>70</v>
      </c>
      <c r="C2699">
        <v>2</v>
      </c>
      <c r="D2699">
        <v>2</v>
      </c>
      <c r="E2699" t="s">
        <v>29</v>
      </c>
      <c r="F2699" t="s">
        <v>206</v>
      </c>
      <c r="G2699">
        <v>77</v>
      </c>
      <c r="H2699">
        <v>166</v>
      </c>
      <c r="I2699">
        <v>295</v>
      </c>
      <c r="J2699">
        <v>11586.85</v>
      </c>
      <c r="K2699">
        <v>9152.43</v>
      </c>
      <c r="L2699">
        <v>7559.05</v>
      </c>
      <c r="M2699">
        <v>3960.8807000000002</v>
      </c>
      <c r="N2699">
        <v>77</v>
      </c>
      <c r="O2699">
        <v>79</v>
      </c>
      <c r="P2699">
        <v>165</v>
      </c>
      <c r="Q2699">
        <v>6484.51</v>
      </c>
      <c r="R2699">
        <v>4995.57</v>
      </c>
      <c r="S2699">
        <v>3581.2</v>
      </c>
      <c r="T2699">
        <v>2301.4472000000001</v>
      </c>
      <c r="U2699">
        <v>77</v>
      </c>
      <c r="V2699">
        <v>87</v>
      </c>
      <c r="W2699">
        <v>130</v>
      </c>
      <c r="X2699">
        <v>5102.34</v>
      </c>
      <c r="Y2699">
        <v>4156.8599999999997</v>
      </c>
      <c r="Z2699">
        <v>3977.85</v>
      </c>
      <c r="AA2699">
        <v>1659.4335000000001</v>
      </c>
      <c r="AB2699">
        <v>74</v>
      </c>
      <c r="AC2699">
        <v>76</v>
      </c>
      <c r="AD2699">
        <v>48</v>
      </c>
      <c r="AE2699">
        <v>75</v>
      </c>
      <c r="AF2699">
        <v>74</v>
      </c>
      <c r="AG2699">
        <v>76</v>
      </c>
      <c r="AH2699">
        <v>48</v>
      </c>
      <c r="AI2699">
        <v>75</v>
      </c>
      <c r="AJ2699">
        <v>74</v>
      </c>
      <c r="AK2699">
        <v>76</v>
      </c>
      <c r="AL2699">
        <v>48</v>
      </c>
      <c r="AM2699">
        <v>75</v>
      </c>
    </row>
    <row r="2700" spans="1:39" x14ac:dyDescent="0.15">
      <c r="A2700" t="s">
        <v>40</v>
      </c>
      <c r="B2700">
        <v>70</v>
      </c>
      <c r="C2700">
        <v>2</v>
      </c>
      <c r="D2700">
        <v>2</v>
      </c>
      <c r="E2700" t="s">
        <v>32</v>
      </c>
      <c r="F2700" t="s">
        <v>206</v>
      </c>
      <c r="G2700">
        <v>5</v>
      </c>
      <c r="H2700">
        <v>10</v>
      </c>
      <c r="I2700">
        <v>18</v>
      </c>
      <c r="J2700">
        <v>936.85</v>
      </c>
      <c r="K2700">
        <v>646.67999999999995</v>
      </c>
      <c r="L2700">
        <v>583.70000000000005</v>
      </c>
      <c r="M2700">
        <v>300.55</v>
      </c>
      <c r="N2700">
        <v>5</v>
      </c>
      <c r="O2700">
        <v>5</v>
      </c>
      <c r="P2700">
        <v>7</v>
      </c>
      <c r="Q2700">
        <v>428.94</v>
      </c>
      <c r="R2700">
        <v>292.66000000000003</v>
      </c>
      <c r="S2700">
        <v>229.68</v>
      </c>
      <c r="T2700">
        <v>146.87</v>
      </c>
      <c r="U2700">
        <v>5</v>
      </c>
      <c r="V2700">
        <v>5</v>
      </c>
      <c r="W2700">
        <v>11</v>
      </c>
      <c r="X2700">
        <v>507.91</v>
      </c>
      <c r="Y2700">
        <v>354.02</v>
      </c>
      <c r="Z2700">
        <v>354.02</v>
      </c>
      <c r="AA2700">
        <v>153.68</v>
      </c>
      <c r="AB2700">
        <v>5</v>
      </c>
      <c r="AC2700">
        <v>5</v>
      </c>
      <c r="AD2700">
        <v>4</v>
      </c>
      <c r="AE2700">
        <v>5</v>
      </c>
      <c r="AF2700">
        <v>5</v>
      </c>
      <c r="AG2700">
        <v>5</v>
      </c>
      <c r="AH2700">
        <v>4</v>
      </c>
      <c r="AI2700">
        <v>5</v>
      </c>
      <c r="AJ2700">
        <v>5</v>
      </c>
      <c r="AK2700">
        <v>5</v>
      </c>
      <c r="AL2700">
        <v>4</v>
      </c>
      <c r="AM2700">
        <v>5</v>
      </c>
    </row>
    <row r="2701" spans="1:39" x14ac:dyDescent="0.15">
      <c r="A2701" t="s">
        <v>40</v>
      </c>
      <c r="B2701">
        <v>100</v>
      </c>
      <c r="C2701">
        <v>1</v>
      </c>
      <c r="D2701">
        <v>0</v>
      </c>
      <c r="E2701" t="s">
        <v>28</v>
      </c>
      <c r="F2701" t="s">
        <v>206</v>
      </c>
      <c r="G2701">
        <v>8685</v>
      </c>
      <c r="H2701">
        <v>8863</v>
      </c>
      <c r="I2701">
        <v>11729</v>
      </c>
      <c r="J2701">
        <v>430913.62</v>
      </c>
      <c r="K2701">
        <v>331747.40000000002</v>
      </c>
      <c r="L2701">
        <v>318703.42</v>
      </c>
      <c r="M2701">
        <v>156697.07380000001</v>
      </c>
      <c r="N2701">
        <v>1716</v>
      </c>
      <c r="O2701">
        <v>1737</v>
      </c>
      <c r="P2701">
        <v>2431</v>
      </c>
      <c r="Q2701">
        <v>90660.65</v>
      </c>
      <c r="R2701">
        <v>70868.89</v>
      </c>
      <c r="S2701">
        <v>64732.33</v>
      </c>
      <c r="T2701">
        <v>36517.774799999999</v>
      </c>
      <c r="U2701">
        <v>6969</v>
      </c>
      <c r="V2701">
        <v>7126</v>
      </c>
      <c r="W2701">
        <v>9298</v>
      </c>
      <c r="X2701">
        <v>340252.97</v>
      </c>
      <c r="Y2701">
        <v>260878.51</v>
      </c>
      <c r="Z2701">
        <v>253971.09</v>
      </c>
      <c r="AA2701">
        <v>120179.299</v>
      </c>
      <c r="AB2701">
        <v>8537</v>
      </c>
      <c r="AC2701">
        <v>6071</v>
      </c>
      <c r="AD2701">
        <v>4904</v>
      </c>
      <c r="AE2701">
        <v>3505</v>
      </c>
      <c r="AF2701">
        <v>1696</v>
      </c>
      <c r="AG2701">
        <v>1628</v>
      </c>
      <c r="AH2701">
        <v>1372</v>
      </c>
      <c r="AI2701">
        <v>964</v>
      </c>
      <c r="AJ2701">
        <v>6841</v>
      </c>
      <c r="AK2701">
        <v>4443</v>
      </c>
      <c r="AL2701">
        <v>3532</v>
      </c>
      <c r="AM2701">
        <v>2541</v>
      </c>
    </row>
    <row r="2702" spans="1:39" x14ac:dyDescent="0.15">
      <c r="A2702" t="s">
        <v>40</v>
      </c>
      <c r="B2702">
        <v>100</v>
      </c>
      <c r="C2702">
        <v>1</v>
      </c>
      <c r="D2702">
        <v>0</v>
      </c>
      <c r="E2702" t="s">
        <v>30</v>
      </c>
      <c r="F2702" t="s">
        <v>206</v>
      </c>
      <c r="G2702">
        <v>18</v>
      </c>
      <c r="H2702">
        <v>20</v>
      </c>
      <c r="I2702">
        <v>21</v>
      </c>
      <c r="J2702">
        <v>854.89</v>
      </c>
      <c r="K2702">
        <v>743.94</v>
      </c>
      <c r="L2702">
        <v>690.69</v>
      </c>
      <c r="M2702">
        <v>237.03020000000001</v>
      </c>
      <c r="N2702">
        <v>3</v>
      </c>
      <c r="O2702">
        <v>3</v>
      </c>
      <c r="P2702">
        <v>3</v>
      </c>
      <c r="Q2702">
        <v>187.99</v>
      </c>
      <c r="R2702">
        <v>138.74</v>
      </c>
      <c r="S2702">
        <v>138.74</v>
      </c>
      <c r="T2702">
        <v>50.450200000000002</v>
      </c>
      <c r="U2702">
        <v>15</v>
      </c>
      <c r="V2702">
        <v>17</v>
      </c>
      <c r="W2702">
        <v>18</v>
      </c>
      <c r="X2702">
        <v>666.9</v>
      </c>
      <c r="Y2702">
        <v>605.20000000000005</v>
      </c>
      <c r="Z2702">
        <v>551.95000000000005</v>
      </c>
      <c r="AA2702">
        <v>186.58</v>
      </c>
      <c r="AB2702">
        <v>18</v>
      </c>
      <c r="AC2702">
        <v>11</v>
      </c>
      <c r="AD2702">
        <v>5</v>
      </c>
      <c r="AE2702">
        <v>7</v>
      </c>
      <c r="AF2702">
        <v>3</v>
      </c>
      <c r="AG2702">
        <v>3</v>
      </c>
      <c r="AH2702">
        <v>2</v>
      </c>
      <c r="AI2702">
        <v>1</v>
      </c>
      <c r="AJ2702">
        <v>15</v>
      </c>
      <c r="AK2702">
        <v>8</v>
      </c>
      <c r="AL2702">
        <v>3</v>
      </c>
      <c r="AM2702">
        <v>6</v>
      </c>
    </row>
    <row r="2703" spans="1:39" x14ac:dyDescent="0.15">
      <c r="A2703" t="s">
        <v>40</v>
      </c>
      <c r="B2703">
        <v>100</v>
      </c>
      <c r="C2703">
        <v>1</v>
      </c>
      <c r="D2703">
        <v>0</v>
      </c>
      <c r="E2703" t="s">
        <v>29</v>
      </c>
      <c r="F2703" t="s">
        <v>206</v>
      </c>
      <c r="G2703">
        <v>46</v>
      </c>
      <c r="H2703">
        <v>48</v>
      </c>
      <c r="I2703">
        <v>70</v>
      </c>
      <c r="J2703">
        <v>2592.39</v>
      </c>
      <c r="K2703">
        <v>1897.57</v>
      </c>
      <c r="L2703">
        <v>1742.7</v>
      </c>
      <c r="M2703">
        <v>920.02589999999998</v>
      </c>
      <c r="N2703">
        <v>15</v>
      </c>
      <c r="O2703">
        <v>15</v>
      </c>
      <c r="P2703">
        <v>22</v>
      </c>
      <c r="Q2703">
        <v>871.81</v>
      </c>
      <c r="R2703">
        <v>599.88</v>
      </c>
      <c r="S2703">
        <v>526.99</v>
      </c>
      <c r="T2703">
        <v>334.52960000000002</v>
      </c>
      <c r="U2703">
        <v>31</v>
      </c>
      <c r="V2703">
        <v>33</v>
      </c>
      <c r="W2703">
        <v>48</v>
      </c>
      <c r="X2703">
        <v>1720.58</v>
      </c>
      <c r="Y2703">
        <v>1297.69</v>
      </c>
      <c r="Z2703">
        <v>1215.71</v>
      </c>
      <c r="AA2703">
        <v>585.49630000000002</v>
      </c>
      <c r="AB2703">
        <v>46</v>
      </c>
      <c r="AC2703">
        <v>30</v>
      </c>
      <c r="AD2703">
        <v>25</v>
      </c>
      <c r="AE2703">
        <v>28</v>
      </c>
      <c r="AF2703">
        <v>15</v>
      </c>
      <c r="AG2703">
        <v>15</v>
      </c>
      <c r="AH2703">
        <v>13</v>
      </c>
      <c r="AI2703">
        <v>12</v>
      </c>
      <c r="AJ2703">
        <v>31</v>
      </c>
      <c r="AK2703">
        <v>15</v>
      </c>
      <c r="AL2703">
        <v>12</v>
      </c>
      <c r="AM2703">
        <v>16</v>
      </c>
    </row>
    <row r="2704" spans="1:39" x14ac:dyDescent="0.15">
      <c r="A2704" t="s">
        <v>40</v>
      </c>
      <c r="B2704">
        <v>100</v>
      </c>
      <c r="C2704">
        <v>1</v>
      </c>
      <c r="D2704">
        <v>0</v>
      </c>
      <c r="E2704" t="s">
        <v>32</v>
      </c>
      <c r="F2704" t="s">
        <v>206</v>
      </c>
      <c r="G2704">
        <v>397</v>
      </c>
      <c r="H2704">
        <v>417</v>
      </c>
      <c r="I2704">
        <v>611</v>
      </c>
      <c r="J2704">
        <v>24862.68</v>
      </c>
      <c r="K2704">
        <v>17187.93</v>
      </c>
      <c r="L2704">
        <v>16737.45</v>
      </c>
      <c r="M2704">
        <v>8832.1628000000001</v>
      </c>
      <c r="N2704">
        <v>62</v>
      </c>
      <c r="O2704">
        <v>65</v>
      </c>
      <c r="P2704">
        <v>85</v>
      </c>
      <c r="Q2704">
        <v>3490.26</v>
      </c>
      <c r="R2704">
        <v>2599.62</v>
      </c>
      <c r="S2704">
        <v>2179.81</v>
      </c>
      <c r="T2704">
        <v>1337.5861</v>
      </c>
      <c r="U2704">
        <v>335</v>
      </c>
      <c r="V2704">
        <v>352</v>
      </c>
      <c r="W2704">
        <v>526</v>
      </c>
      <c r="X2704">
        <v>21372.42</v>
      </c>
      <c r="Y2704">
        <v>14588.31</v>
      </c>
      <c r="Z2704">
        <v>14557.64</v>
      </c>
      <c r="AA2704">
        <v>7494.5766999999996</v>
      </c>
      <c r="AB2704">
        <v>395</v>
      </c>
      <c r="AC2704">
        <v>270</v>
      </c>
      <c r="AD2704">
        <v>229</v>
      </c>
      <c r="AE2704">
        <v>225</v>
      </c>
      <c r="AF2704">
        <v>62</v>
      </c>
      <c r="AG2704">
        <v>50</v>
      </c>
      <c r="AH2704">
        <v>42</v>
      </c>
      <c r="AI2704">
        <v>48</v>
      </c>
      <c r="AJ2704">
        <v>333</v>
      </c>
      <c r="AK2704">
        <v>220</v>
      </c>
      <c r="AL2704">
        <v>187</v>
      </c>
      <c r="AM2704">
        <v>177</v>
      </c>
    </row>
    <row r="2705" spans="1:39" x14ac:dyDescent="0.15">
      <c r="A2705" t="s">
        <v>40</v>
      </c>
      <c r="B2705">
        <v>100</v>
      </c>
      <c r="C2705">
        <v>1</v>
      </c>
      <c r="D2705">
        <v>1</v>
      </c>
      <c r="E2705" t="s">
        <v>28</v>
      </c>
      <c r="F2705" t="s">
        <v>206</v>
      </c>
      <c r="G2705">
        <v>23420</v>
      </c>
      <c r="H2705">
        <v>24273</v>
      </c>
      <c r="I2705">
        <v>33872</v>
      </c>
      <c r="J2705">
        <v>1215555.97</v>
      </c>
      <c r="K2705">
        <v>960707.4</v>
      </c>
      <c r="L2705">
        <v>893011.11</v>
      </c>
      <c r="M2705">
        <v>445497.35399999999</v>
      </c>
      <c r="N2705">
        <v>9255</v>
      </c>
      <c r="O2705">
        <v>9468</v>
      </c>
      <c r="P2705">
        <v>14459</v>
      </c>
      <c r="Q2705">
        <v>510317.8</v>
      </c>
      <c r="R2705">
        <v>390758.81</v>
      </c>
      <c r="S2705">
        <v>364535.79</v>
      </c>
      <c r="T2705">
        <v>206477.06330000001</v>
      </c>
      <c r="U2705">
        <v>14165</v>
      </c>
      <c r="V2705">
        <v>14805</v>
      </c>
      <c r="W2705">
        <v>19413</v>
      </c>
      <c r="X2705">
        <v>705238.17</v>
      </c>
      <c r="Y2705">
        <v>569948.59</v>
      </c>
      <c r="Z2705">
        <v>528475.31999999995</v>
      </c>
      <c r="AA2705">
        <v>239020.29070000001</v>
      </c>
      <c r="AB2705">
        <v>22291</v>
      </c>
      <c r="AC2705">
        <v>21538</v>
      </c>
      <c r="AD2705">
        <v>14116</v>
      </c>
      <c r="AE2705">
        <v>20118</v>
      </c>
      <c r="AF2705">
        <v>8981</v>
      </c>
      <c r="AG2705">
        <v>8919</v>
      </c>
      <c r="AH2705">
        <v>6515</v>
      </c>
      <c r="AI2705">
        <v>8361</v>
      </c>
      <c r="AJ2705">
        <v>13310</v>
      </c>
      <c r="AK2705">
        <v>12619</v>
      </c>
      <c r="AL2705">
        <v>7601</v>
      </c>
      <c r="AM2705">
        <v>11757</v>
      </c>
    </row>
    <row r="2706" spans="1:39" x14ac:dyDescent="0.15">
      <c r="A2706" t="s">
        <v>40</v>
      </c>
      <c r="B2706">
        <v>100</v>
      </c>
      <c r="C2706">
        <v>1</v>
      </c>
      <c r="D2706">
        <v>1</v>
      </c>
      <c r="E2706" t="s">
        <v>30</v>
      </c>
      <c r="F2706" t="s">
        <v>206</v>
      </c>
      <c r="G2706">
        <v>2478</v>
      </c>
      <c r="H2706">
        <v>2572</v>
      </c>
      <c r="I2706">
        <v>3553</v>
      </c>
      <c r="J2706">
        <v>129087.08</v>
      </c>
      <c r="K2706">
        <v>102515.18</v>
      </c>
      <c r="L2706">
        <v>94676.09</v>
      </c>
      <c r="M2706">
        <v>46170.890899999999</v>
      </c>
      <c r="N2706">
        <v>957</v>
      </c>
      <c r="O2706">
        <v>982</v>
      </c>
      <c r="P2706">
        <v>1448</v>
      </c>
      <c r="Q2706">
        <v>52361.599999999999</v>
      </c>
      <c r="R2706">
        <v>40601.61</v>
      </c>
      <c r="S2706">
        <v>37850.839999999997</v>
      </c>
      <c r="T2706">
        <v>20282.976699999999</v>
      </c>
      <c r="U2706">
        <v>1521</v>
      </c>
      <c r="V2706">
        <v>1590</v>
      </c>
      <c r="W2706">
        <v>2105</v>
      </c>
      <c r="X2706">
        <v>76725.48</v>
      </c>
      <c r="Y2706">
        <v>61913.57</v>
      </c>
      <c r="Z2706">
        <v>56825.25</v>
      </c>
      <c r="AA2706">
        <v>25887.914199999999</v>
      </c>
      <c r="AB2706">
        <v>2314</v>
      </c>
      <c r="AC2706">
        <v>2377</v>
      </c>
      <c r="AD2706">
        <v>1346</v>
      </c>
      <c r="AE2706">
        <v>2396</v>
      </c>
      <c r="AF2706">
        <v>905</v>
      </c>
      <c r="AG2706">
        <v>924</v>
      </c>
      <c r="AH2706">
        <v>616</v>
      </c>
      <c r="AI2706">
        <v>939</v>
      </c>
      <c r="AJ2706">
        <v>1409</v>
      </c>
      <c r="AK2706">
        <v>1453</v>
      </c>
      <c r="AL2706">
        <v>730</v>
      </c>
      <c r="AM2706">
        <v>1457</v>
      </c>
    </row>
    <row r="2707" spans="1:39" x14ac:dyDescent="0.15">
      <c r="A2707" t="s">
        <v>40</v>
      </c>
      <c r="B2707">
        <v>100</v>
      </c>
      <c r="C2707">
        <v>1</v>
      </c>
      <c r="D2707">
        <v>1</v>
      </c>
      <c r="E2707" t="s">
        <v>29</v>
      </c>
      <c r="F2707" t="s">
        <v>206</v>
      </c>
      <c r="G2707">
        <v>26071</v>
      </c>
      <c r="H2707">
        <v>27117</v>
      </c>
      <c r="I2707">
        <v>38738</v>
      </c>
      <c r="J2707">
        <v>1416455.1</v>
      </c>
      <c r="K2707">
        <v>1085202.95</v>
      </c>
      <c r="L2707">
        <v>996925.36</v>
      </c>
      <c r="M2707">
        <v>502494.37819999998</v>
      </c>
      <c r="N2707">
        <v>8544</v>
      </c>
      <c r="O2707">
        <v>8758</v>
      </c>
      <c r="P2707">
        <v>13900</v>
      </c>
      <c r="Q2707">
        <v>495715.57</v>
      </c>
      <c r="R2707">
        <v>364857.58</v>
      </c>
      <c r="S2707">
        <v>337947.36</v>
      </c>
      <c r="T2707">
        <v>195826.86670000001</v>
      </c>
      <c r="U2707">
        <v>17527</v>
      </c>
      <c r="V2707">
        <v>18359</v>
      </c>
      <c r="W2707">
        <v>24838</v>
      </c>
      <c r="X2707">
        <v>920739.53</v>
      </c>
      <c r="Y2707">
        <v>720345.37</v>
      </c>
      <c r="Z2707">
        <v>658978</v>
      </c>
      <c r="AA2707">
        <v>306667.51150000002</v>
      </c>
      <c r="AB2707">
        <v>25105</v>
      </c>
      <c r="AC2707">
        <v>25201</v>
      </c>
      <c r="AD2707">
        <v>16701</v>
      </c>
      <c r="AE2707">
        <v>24997</v>
      </c>
      <c r="AF2707">
        <v>8257</v>
      </c>
      <c r="AG2707">
        <v>8285</v>
      </c>
      <c r="AH2707">
        <v>6233</v>
      </c>
      <c r="AI2707">
        <v>8274</v>
      </c>
      <c r="AJ2707">
        <v>16848</v>
      </c>
      <c r="AK2707">
        <v>16916</v>
      </c>
      <c r="AL2707">
        <v>10468</v>
      </c>
      <c r="AM2707">
        <v>16723</v>
      </c>
    </row>
    <row r="2708" spans="1:39" x14ac:dyDescent="0.15">
      <c r="A2708" t="s">
        <v>40</v>
      </c>
      <c r="B2708">
        <v>100</v>
      </c>
      <c r="C2708">
        <v>1</v>
      </c>
      <c r="D2708">
        <v>1</v>
      </c>
      <c r="E2708" t="s">
        <v>32</v>
      </c>
      <c r="F2708" t="s">
        <v>206</v>
      </c>
      <c r="G2708">
        <v>271</v>
      </c>
      <c r="H2708">
        <v>287</v>
      </c>
      <c r="I2708">
        <v>451</v>
      </c>
      <c r="J2708">
        <v>17710.72</v>
      </c>
      <c r="K2708">
        <v>12573.49</v>
      </c>
      <c r="L2708">
        <v>12361.19</v>
      </c>
      <c r="M2708">
        <v>6272.2709000000004</v>
      </c>
      <c r="N2708">
        <v>94</v>
      </c>
      <c r="O2708">
        <v>95</v>
      </c>
      <c r="P2708">
        <v>151</v>
      </c>
      <c r="Q2708">
        <v>6101.63</v>
      </c>
      <c r="R2708">
        <v>4320.21</v>
      </c>
      <c r="S2708">
        <v>4141.17</v>
      </c>
      <c r="T2708">
        <v>2274.2411000000002</v>
      </c>
      <c r="U2708">
        <v>177</v>
      </c>
      <c r="V2708">
        <v>192</v>
      </c>
      <c r="W2708">
        <v>300</v>
      </c>
      <c r="X2708">
        <v>11609.09</v>
      </c>
      <c r="Y2708">
        <v>8253.2800000000007</v>
      </c>
      <c r="Z2708">
        <v>8220.02</v>
      </c>
      <c r="AA2708">
        <v>3998.0297999999998</v>
      </c>
      <c r="AB2708">
        <v>268</v>
      </c>
      <c r="AC2708">
        <v>246</v>
      </c>
      <c r="AD2708">
        <v>165</v>
      </c>
      <c r="AE2708">
        <v>241</v>
      </c>
      <c r="AF2708">
        <v>93</v>
      </c>
      <c r="AG2708">
        <v>83</v>
      </c>
      <c r="AH2708">
        <v>62</v>
      </c>
      <c r="AI2708">
        <v>91</v>
      </c>
      <c r="AJ2708">
        <v>175</v>
      </c>
      <c r="AK2708">
        <v>163</v>
      </c>
      <c r="AL2708">
        <v>103</v>
      </c>
      <c r="AM2708">
        <v>150</v>
      </c>
    </row>
    <row r="2709" spans="1:39" x14ac:dyDescent="0.15">
      <c r="A2709" t="s">
        <v>40</v>
      </c>
      <c r="B2709">
        <v>100</v>
      </c>
      <c r="C2709">
        <v>1</v>
      </c>
      <c r="D2709">
        <v>2</v>
      </c>
      <c r="E2709" t="s">
        <v>28</v>
      </c>
      <c r="F2709" t="s">
        <v>206</v>
      </c>
      <c r="G2709">
        <v>9204</v>
      </c>
      <c r="H2709">
        <v>9399</v>
      </c>
      <c r="I2709">
        <v>12637</v>
      </c>
      <c r="J2709">
        <v>456186.73</v>
      </c>
      <c r="K2709">
        <v>359651.39</v>
      </c>
      <c r="L2709">
        <v>347713.38</v>
      </c>
      <c r="M2709">
        <v>165146.1103</v>
      </c>
      <c r="N2709">
        <v>2060</v>
      </c>
      <c r="O2709">
        <v>2081</v>
      </c>
      <c r="P2709">
        <v>3067</v>
      </c>
      <c r="Q2709">
        <v>110988.15</v>
      </c>
      <c r="R2709">
        <v>85384.12</v>
      </c>
      <c r="S2709">
        <v>78386.720000000001</v>
      </c>
      <c r="T2709">
        <v>44209.653899999998</v>
      </c>
      <c r="U2709">
        <v>7144</v>
      </c>
      <c r="V2709">
        <v>7318</v>
      </c>
      <c r="W2709">
        <v>9570</v>
      </c>
      <c r="X2709">
        <v>345198.58</v>
      </c>
      <c r="Y2709">
        <v>274267.27</v>
      </c>
      <c r="Z2709">
        <v>269326.65999999997</v>
      </c>
      <c r="AA2709">
        <v>120936.4564</v>
      </c>
      <c r="AB2709">
        <v>8800</v>
      </c>
      <c r="AC2709">
        <v>7563</v>
      </c>
      <c r="AD2709">
        <v>3556</v>
      </c>
      <c r="AE2709">
        <v>7007</v>
      </c>
      <c r="AF2709">
        <v>1947</v>
      </c>
      <c r="AG2709">
        <v>1968</v>
      </c>
      <c r="AH2709">
        <v>1186</v>
      </c>
      <c r="AI2709">
        <v>1822</v>
      </c>
      <c r="AJ2709">
        <v>6853</v>
      </c>
      <c r="AK2709">
        <v>5595</v>
      </c>
      <c r="AL2709">
        <v>2370</v>
      </c>
      <c r="AM2709">
        <v>5185</v>
      </c>
    </row>
    <row r="2710" spans="1:39" x14ac:dyDescent="0.15">
      <c r="A2710" t="s">
        <v>40</v>
      </c>
      <c r="B2710">
        <v>100</v>
      </c>
      <c r="C2710">
        <v>1</v>
      </c>
      <c r="D2710">
        <v>2</v>
      </c>
      <c r="E2710" t="s">
        <v>30</v>
      </c>
      <c r="F2710" t="s">
        <v>206</v>
      </c>
      <c r="G2710">
        <v>1085</v>
      </c>
      <c r="H2710">
        <v>1104</v>
      </c>
      <c r="I2710">
        <v>1486</v>
      </c>
      <c r="J2710">
        <v>54189.39</v>
      </c>
      <c r="K2710">
        <v>42853.98</v>
      </c>
      <c r="L2710">
        <v>40772.050000000003</v>
      </c>
      <c r="M2710">
        <v>19438.844400000002</v>
      </c>
      <c r="N2710">
        <v>253</v>
      </c>
      <c r="O2710">
        <v>257</v>
      </c>
      <c r="P2710">
        <v>353</v>
      </c>
      <c r="Q2710">
        <v>13237.83</v>
      </c>
      <c r="R2710">
        <v>10240.950000000001</v>
      </c>
      <c r="S2710">
        <v>8632.48</v>
      </c>
      <c r="T2710">
        <v>5171.2254000000003</v>
      </c>
      <c r="U2710">
        <v>832</v>
      </c>
      <c r="V2710">
        <v>847</v>
      </c>
      <c r="W2710">
        <v>1133</v>
      </c>
      <c r="X2710">
        <v>40951.56</v>
      </c>
      <c r="Y2710">
        <v>32613.03</v>
      </c>
      <c r="Z2710">
        <v>32139.57</v>
      </c>
      <c r="AA2710">
        <v>14267.619000000001</v>
      </c>
      <c r="AB2710">
        <v>995</v>
      </c>
      <c r="AC2710">
        <v>943</v>
      </c>
      <c r="AD2710">
        <v>416</v>
      </c>
      <c r="AE2710">
        <v>1050</v>
      </c>
      <c r="AF2710">
        <v>232</v>
      </c>
      <c r="AG2710">
        <v>242</v>
      </c>
      <c r="AH2710">
        <v>153</v>
      </c>
      <c r="AI2710">
        <v>244</v>
      </c>
      <c r="AJ2710">
        <v>763</v>
      </c>
      <c r="AK2710">
        <v>701</v>
      </c>
      <c r="AL2710">
        <v>263</v>
      </c>
      <c r="AM2710">
        <v>806</v>
      </c>
    </row>
    <row r="2711" spans="1:39" x14ac:dyDescent="0.15">
      <c r="A2711" t="s">
        <v>40</v>
      </c>
      <c r="B2711">
        <v>100</v>
      </c>
      <c r="C2711">
        <v>1</v>
      </c>
      <c r="D2711">
        <v>2</v>
      </c>
      <c r="E2711" t="s">
        <v>29</v>
      </c>
      <c r="F2711" t="s">
        <v>206</v>
      </c>
      <c r="G2711">
        <v>2831</v>
      </c>
      <c r="H2711">
        <v>2907</v>
      </c>
      <c r="I2711">
        <v>4059</v>
      </c>
      <c r="J2711">
        <v>148019.59</v>
      </c>
      <c r="K2711">
        <v>113292.2</v>
      </c>
      <c r="L2711">
        <v>110352.56</v>
      </c>
      <c r="M2711">
        <v>52773.134299999998</v>
      </c>
      <c r="N2711">
        <v>611</v>
      </c>
      <c r="O2711">
        <v>618</v>
      </c>
      <c r="P2711">
        <v>947</v>
      </c>
      <c r="Q2711">
        <v>34446.379999999997</v>
      </c>
      <c r="R2711">
        <v>25465.77</v>
      </c>
      <c r="S2711">
        <v>23769.22</v>
      </c>
      <c r="T2711">
        <v>13575.1065</v>
      </c>
      <c r="U2711">
        <v>2220</v>
      </c>
      <c r="V2711">
        <v>2289</v>
      </c>
      <c r="W2711">
        <v>3112</v>
      </c>
      <c r="X2711">
        <v>113573.21</v>
      </c>
      <c r="Y2711">
        <v>87826.43</v>
      </c>
      <c r="Z2711">
        <v>86583.34</v>
      </c>
      <c r="AA2711">
        <v>39198.027800000003</v>
      </c>
      <c r="AB2711">
        <v>2709</v>
      </c>
      <c r="AC2711">
        <v>2560</v>
      </c>
      <c r="AD2711">
        <v>1081</v>
      </c>
      <c r="AE2711">
        <v>2710</v>
      </c>
      <c r="AF2711">
        <v>585</v>
      </c>
      <c r="AG2711">
        <v>579</v>
      </c>
      <c r="AH2711">
        <v>334</v>
      </c>
      <c r="AI2711">
        <v>591</v>
      </c>
      <c r="AJ2711">
        <v>2124</v>
      </c>
      <c r="AK2711">
        <v>1981</v>
      </c>
      <c r="AL2711">
        <v>747</v>
      </c>
      <c r="AM2711">
        <v>2119</v>
      </c>
    </row>
    <row r="2712" spans="1:39" x14ac:dyDescent="0.15">
      <c r="A2712" t="s">
        <v>40</v>
      </c>
      <c r="B2712">
        <v>100</v>
      </c>
      <c r="C2712">
        <v>1</v>
      </c>
      <c r="D2712">
        <v>2</v>
      </c>
      <c r="E2712" t="s">
        <v>32</v>
      </c>
      <c r="F2712" t="s">
        <v>206</v>
      </c>
      <c r="G2712">
        <v>175</v>
      </c>
      <c r="H2712">
        <v>179</v>
      </c>
      <c r="I2712">
        <v>279</v>
      </c>
      <c r="J2712">
        <v>11198.53</v>
      </c>
      <c r="K2712">
        <v>7806.09</v>
      </c>
      <c r="L2712">
        <v>7622.35</v>
      </c>
      <c r="M2712">
        <v>3909.9980999999998</v>
      </c>
      <c r="N2712">
        <v>34</v>
      </c>
      <c r="O2712">
        <v>34</v>
      </c>
      <c r="P2712">
        <v>54</v>
      </c>
      <c r="Q2712">
        <v>2165.5</v>
      </c>
      <c r="R2712">
        <v>1488.78</v>
      </c>
      <c r="S2712">
        <v>1327.03</v>
      </c>
      <c r="T2712">
        <v>752.04700000000003</v>
      </c>
      <c r="U2712">
        <v>141</v>
      </c>
      <c r="V2712">
        <v>145</v>
      </c>
      <c r="W2712">
        <v>225</v>
      </c>
      <c r="X2712">
        <v>9033.0300000000007</v>
      </c>
      <c r="Y2712">
        <v>6317.31</v>
      </c>
      <c r="Z2712">
        <v>6295.32</v>
      </c>
      <c r="AA2712">
        <v>3157.9511000000002</v>
      </c>
      <c r="AB2712">
        <v>168</v>
      </c>
      <c r="AC2712">
        <v>138</v>
      </c>
      <c r="AD2712">
        <v>75</v>
      </c>
      <c r="AE2712">
        <v>148</v>
      </c>
      <c r="AF2712">
        <v>34</v>
      </c>
      <c r="AG2712">
        <v>28</v>
      </c>
      <c r="AH2712">
        <v>18</v>
      </c>
      <c r="AI2712">
        <v>31</v>
      </c>
      <c r="AJ2712">
        <v>134</v>
      </c>
      <c r="AK2712">
        <v>110</v>
      </c>
      <c r="AL2712">
        <v>57</v>
      </c>
      <c r="AM2712">
        <v>117</v>
      </c>
    </row>
    <row r="2713" spans="1:39" x14ac:dyDescent="0.15">
      <c r="A2713" t="s">
        <v>40</v>
      </c>
      <c r="B2713">
        <v>100</v>
      </c>
      <c r="C2713">
        <v>2</v>
      </c>
      <c r="D2713">
        <v>0</v>
      </c>
      <c r="E2713" t="s">
        <v>28</v>
      </c>
      <c r="F2713" t="s">
        <v>206</v>
      </c>
      <c r="G2713">
        <v>14</v>
      </c>
      <c r="H2713">
        <v>28</v>
      </c>
      <c r="I2713">
        <v>37</v>
      </c>
      <c r="J2713">
        <v>1094.6500000000001</v>
      </c>
      <c r="K2713">
        <v>788.9</v>
      </c>
      <c r="L2713">
        <v>655.95</v>
      </c>
      <c r="M2713">
        <v>446.36149999999998</v>
      </c>
      <c r="N2713">
        <v>14</v>
      </c>
      <c r="O2713">
        <v>14</v>
      </c>
      <c r="P2713">
        <v>22</v>
      </c>
      <c r="Q2713">
        <v>579.78</v>
      </c>
      <c r="R2713">
        <v>413.28</v>
      </c>
      <c r="S2713">
        <v>280.33</v>
      </c>
      <c r="T2713">
        <v>266.81990000000002</v>
      </c>
      <c r="U2713">
        <v>14</v>
      </c>
      <c r="V2713">
        <v>14</v>
      </c>
      <c r="W2713">
        <v>15</v>
      </c>
      <c r="X2713">
        <v>514.87</v>
      </c>
      <c r="Y2713">
        <v>375.62</v>
      </c>
      <c r="Z2713">
        <v>375.62</v>
      </c>
      <c r="AA2713">
        <v>179.54159999999999</v>
      </c>
      <c r="AB2713">
        <v>14</v>
      </c>
      <c r="AC2713">
        <v>13</v>
      </c>
      <c r="AD2713">
        <v>11</v>
      </c>
      <c r="AE2713">
        <v>10</v>
      </c>
      <c r="AF2713">
        <v>14</v>
      </c>
      <c r="AG2713">
        <v>13</v>
      </c>
      <c r="AH2713">
        <v>11</v>
      </c>
      <c r="AI2713">
        <v>10</v>
      </c>
      <c r="AJ2713">
        <v>14</v>
      </c>
      <c r="AK2713">
        <v>13</v>
      </c>
      <c r="AL2713">
        <v>11</v>
      </c>
      <c r="AM2713">
        <v>10</v>
      </c>
    </row>
    <row r="2714" spans="1:39" x14ac:dyDescent="0.15">
      <c r="A2714" t="s">
        <v>40</v>
      </c>
      <c r="B2714">
        <v>100</v>
      </c>
      <c r="C2714">
        <v>2</v>
      </c>
      <c r="D2714">
        <v>0</v>
      </c>
      <c r="E2714" t="s">
        <v>32</v>
      </c>
      <c r="F2714" t="s">
        <v>206</v>
      </c>
      <c r="G2714">
        <v>2</v>
      </c>
      <c r="H2714">
        <v>4</v>
      </c>
      <c r="I2714">
        <v>4</v>
      </c>
      <c r="J2714">
        <v>169.96</v>
      </c>
      <c r="K2714">
        <v>104.51</v>
      </c>
      <c r="L2714">
        <v>104.51</v>
      </c>
      <c r="M2714">
        <v>58.43</v>
      </c>
      <c r="N2714">
        <v>2</v>
      </c>
      <c r="O2714">
        <v>2</v>
      </c>
      <c r="P2714">
        <v>2</v>
      </c>
      <c r="Q2714">
        <v>69.98</v>
      </c>
      <c r="R2714">
        <v>46.53</v>
      </c>
      <c r="S2714">
        <v>46.53</v>
      </c>
      <c r="T2714">
        <v>28.74</v>
      </c>
      <c r="U2714">
        <v>2</v>
      </c>
      <c r="V2714">
        <v>2</v>
      </c>
      <c r="W2714">
        <v>2</v>
      </c>
      <c r="X2714">
        <v>99.98</v>
      </c>
      <c r="Y2714">
        <v>57.98</v>
      </c>
      <c r="Z2714">
        <v>57.98</v>
      </c>
      <c r="AA2714">
        <v>29.69</v>
      </c>
      <c r="AB2714">
        <v>2</v>
      </c>
      <c r="AC2714">
        <v>2</v>
      </c>
      <c r="AD2714">
        <v>2</v>
      </c>
      <c r="AE2714">
        <v>2</v>
      </c>
      <c r="AF2714">
        <v>2</v>
      </c>
      <c r="AG2714">
        <v>2</v>
      </c>
      <c r="AH2714">
        <v>2</v>
      </c>
      <c r="AI2714">
        <v>2</v>
      </c>
      <c r="AJ2714">
        <v>2</v>
      </c>
      <c r="AK2714">
        <v>2</v>
      </c>
      <c r="AL2714">
        <v>2</v>
      </c>
      <c r="AM2714">
        <v>2</v>
      </c>
    </row>
    <row r="2715" spans="1:39" x14ac:dyDescent="0.15">
      <c r="A2715" t="s">
        <v>40</v>
      </c>
      <c r="B2715">
        <v>100</v>
      </c>
      <c r="C2715">
        <v>2</v>
      </c>
      <c r="D2715">
        <v>1</v>
      </c>
      <c r="E2715" t="s">
        <v>28</v>
      </c>
      <c r="F2715" t="s">
        <v>206</v>
      </c>
      <c r="G2715">
        <v>117</v>
      </c>
      <c r="H2715">
        <v>240</v>
      </c>
      <c r="I2715">
        <v>283</v>
      </c>
      <c r="J2715">
        <v>8731.34</v>
      </c>
      <c r="K2715">
        <v>6301.08</v>
      </c>
      <c r="L2715">
        <v>5166.87</v>
      </c>
      <c r="M2715">
        <v>3584.2741000000001</v>
      </c>
      <c r="N2715">
        <v>117</v>
      </c>
      <c r="O2715">
        <v>120</v>
      </c>
      <c r="P2715">
        <v>156</v>
      </c>
      <c r="Q2715">
        <v>4693.4799999999996</v>
      </c>
      <c r="R2715">
        <v>3269.25</v>
      </c>
      <c r="S2715">
        <v>2469.13</v>
      </c>
      <c r="T2715">
        <v>2027.2476999999999</v>
      </c>
      <c r="U2715">
        <v>117</v>
      </c>
      <c r="V2715">
        <v>120</v>
      </c>
      <c r="W2715">
        <v>127</v>
      </c>
      <c r="X2715">
        <v>4037.86</v>
      </c>
      <c r="Y2715">
        <v>3031.83</v>
      </c>
      <c r="Z2715">
        <v>2697.74</v>
      </c>
      <c r="AA2715">
        <v>1557.0264</v>
      </c>
      <c r="AB2715">
        <v>114</v>
      </c>
      <c r="AC2715">
        <v>116</v>
      </c>
      <c r="AD2715">
        <v>91</v>
      </c>
      <c r="AE2715">
        <v>109</v>
      </c>
      <c r="AF2715">
        <v>114</v>
      </c>
      <c r="AG2715">
        <v>116</v>
      </c>
      <c r="AH2715">
        <v>91</v>
      </c>
      <c r="AI2715">
        <v>109</v>
      </c>
      <c r="AJ2715">
        <v>114</v>
      </c>
      <c r="AK2715">
        <v>116</v>
      </c>
      <c r="AL2715">
        <v>91</v>
      </c>
      <c r="AM2715">
        <v>109</v>
      </c>
    </row>
    <row r="2716" spans="1:39" x14ac:dyDescent="0.15">
      <c r="A2716" t="s">
        <v>40</v>
      </c>
      <c r="B2716">
        <v>100</v>
      </c>
      <c r="C2716">
        <v>2</v>
      </c>
      <c r="D2716">
        <v>1</v>
      </c>
      <c r="E2716" t="s">
        <v>30</v>
      </c>
      <c r="F2716" t="s">
        <v>206</v>
      </c>
      <c r="G2716">
        <v>10</v>
      </c>
      <c r="H2716">
        <v>20</v>
      </c>
      <c r="I2716">
        <v>24</v>
      </c>
      <c r="J2716">
        <v>643.87</v>
      </c>
      <c r="K2716">
        <v>509.87</v>
      </c>
      <c r="L2716">
        <v>481.88</v>
      </c>
      <c r="M2716">
        <v>287.47340000000003</v>
      </c>
      <c r="N2716">
        <v>10</v>
      </c>
      <c r="O2716">
        <v>10</v>
      </c>
      <c r="P2716">
        <v>11</v>
      </c>
      <c r="Q2716">
        <v>359.89</v>
      </c>
      <c r="R2716">
        <v>273.39</v>
      </c>
      <c r="S2716">
        <v>245.4</v>
      </c>
      <c r="T2716">
        <v>146.89340000000001</v>
      </c>
      <c r="U2716">
        <v>10</v>
      </c>
      <c r="V2716">
        <v>10</v>
      </c>
      <c r="W2716">
        <v>13</v>
      </c>
      <c r="X2716">
        <v>283.98</v>
      </c>
      <c r="Y2716">
        <v>236.48</v>
      </c>
      <c r="Z2716">
        <v>236.48</v>
      </c>
      <c r="AA2716">
        <v>140.58000000000001</v>
      </c>
      <c r="AB2716">
        <v>10</v>
      </c>
      <c r="AC2716">
        <v>10</v>
      </c>
      <c r="AD2716">
        <v>7</v>
      </c>
      <c r="AE2716">
        <v>8</v>
      </c>
      <c r="AF2716">
        <v>10</v>
      </c>
      <c r="AG2716">
        <v>10</v>
      </c>
      <c r="AH2716">
        <v>7</v>
      </c>
      <c r="AI2716">
        <v>8</v>
      </c>
      <c r="AJ2716">
        <v>10</v>
      </c>
      <c r="AK2716">
        <v>10</v>
      </c>
      <c r="AL2716">
        <v>7</v>
      </c>
      <c r="AM2716">
        <v>8</v>
      </c>
    </row>
    <row r="2717" spans="1:39" x14ac:dyDescent="0.15">
      <c r="A2717" t="s">
        <v>40</v>
      </c>
      <c r="B2717">
        <v>100</v>
      </c>
      <c r="C2717">
        <v>2</v>
      </c>
      <c r="D2717">
        <v>1</v>
      </c>
      <c r="E2717" t="s">
        <v>29</v>
      </c>
      <c r="F2717" t="s">
        <v>206</v>
      </c>
      <c r="G2717">
        <v>175</v>
      </c>
      <c r="H2717">
        <v>354</v>
      </c>
      <c r="I2717">
        <v>439</v>
      </c>
      <c r="J2717">
        <v>13317.29</v>
      </c>
      <c r="K2717">
        <v>9420.41</v>
      </c>
      <c r="L2717">
        <v>8262.01</v>
      </c>
      <c r="M2717">
        <v>5488.1018000000004</v>
      </c>
      <c r="N2717">
        <v>175</v>
      </c>
      <c r="O2717">
        <v>177</v>
      </c>
      <c r="P2717">
        <v>238</v>
      </c>
      <c r="Q2717">
        <v>7320.68</v>
      </c>
      <c r="R2717">
        <v>5078.3</v>
      </c>
      <c r="S2717">
        <v>4103.54</v>
      </c>
      <c r="T2717">
        <v>3215.1545999999998</v>
      </c>
      <c r="U2717">
        <v>175</v>
      </c>
      <c r="V2717">
        <v>177</v>
      </c>
      <c r="W2717">
        <v>201</v>
      </c>
      <c r="X2717">
        <v>5996.61</v>
      </c>
      <c r="Y2717">
        <v>4342.1099999999997</v>
      </c>
      <c r="Z2717">
        <v>4158.47</v>
      </c>
      <c r="AA2717">
        <v>2272.9472000000001</v>
      </c>
      <c r="AB2717">
        <v>170</v>
      </c>
      <c r="AC2717">
        <v>171</v>
      </c>
      <c r="AD2717">
        <v>139</v>
      </c>
      <c r="AE2717">
        <v>171</v>
      </c>
      <c r="AF2717">
        <v>170</v>
      </c>
      <c r="AG2717">
        <v>171</v>
      </c>
      <c r="AH2717">
        <v>139</v>
      </c>
      <c r="AI2717">
        <v>171</v>
      </c>
      <c r="AJ2717">
        <v>170</v>
      </c>
      <c r="AK2717">
        <v>171</v>
      </c>
      <c r="AL2717">
        <v>139</v>
      </c>
      <c r="AM2717">
        <v>171</v>
      </c>
    </row>
    <row r="2718" spans="1:39" x14ac:dyDescent="0.15">
      <c r="A2718" t="s">
        <v>40</v>
      </c>
      <c r="B2718">
        <v>100</v>
      </c>
      <c r="C2718">
        <v>2</v>
      </c>
      <c r="D2718">
        <v>1</v>
      </c>
      <c r="E2718" t="s">
        <v>32</v>
      </c>
      <c r="F2718" t="s">
        <v>206</v>
      </c>
      <c r="G2718">
        <v>2</v>
      </c>
      <c r="H2718">
        <v>4</v>
      </c>
      <c r="I2718">
        <v>4</v>
      </c>
      <c r="J2718">
        <v>128.97</v>
      </c>
      <c r="K2718">
        <v>118.08</v>
      </c>
      <c r="L2718">
        <v>98.09</v>
      </c>
      <c r="M2718">
        <v>37.907699999999998</v>
      </c>
      <c r="N2718">
        <v>2</v>
      </c>
      <c r="O2718">
        <v>2</v>
      </c>
      <c r="P2718">
        <v>2</v>
      </c>
      <c r="Q2718">
        <v>59.98</v>
      </c>
      <c r="R2718">
        <v>55.99</v>
      </c>
      <c r="S2718">
        <v>36</v>
      </c>
      <c r="T2718">
        <v>19.747699999999998</v>
      </c>
      <c r="U2718">
        <v>2</v>
      </c>
      <c r="V2718">
        <v>2</v>
      </c>
      <c r="W2718">
        <v>2</v>
      </c>
      <c r="X2718">
        <v>68.989999999999995</v>
      </c>
      <c r="Y2718">
        <v>62.09</v>
      </c>
      <c r="Z2718">
        <v>62.09</v>
      </c>
      <c r="AA2718">
        <v>18.16</v>
      </c>
      <c r="AB2718">
        <v>2</v>
      </c>
      <c r="AC2718">
        <v>2</v>
      </c>
      <c r="AD2718">
        <v>1</v>
      </c>
      <c r="AE2718">
        <v>1</v>
      </c>
      <c r="AF2718">
        <v>2</v>
      </c>
      <c r="AG2718">
        <v>2</v>
      </c>
      <c r="AH2718">
        <v>1</v>
      </c>
      <c r="AI2718">
        <v>1</v>
      </c>
      <c r="AJ2718">
        <v>2</v>
      </c>
      <c r="AK2718">
        <v>2</v>
      </c>
      <c r="AL2718">
        <v>1</v>
      </c>
      <c r="AM2718">
        <v>1</v>
      </c>
    </row>
    <row r="2719" spans="1:39" x14ac:dyDescent="0.15">
      <c r="A2719" t="s">
        <v>40</v>
      </c>
      <c r="B2719">
        <v>100</v>
      </c>
      <c r="C2719">
        <v>2</v>
      </c>
      <c r="D2719">
        <v>2</v>
      </c>
      <c r="E2719" t="s">
        <v>28</v>
      </c>
      <c r="F2719" t="s">
        <v>206</v>
      </c>
      <c r="G2719">
        <v>13</v>
      </c>
      <c r="H2719">
        <v>26</v>
      </c>
      <c r="I2719">
        <v>31</v>
      </c>
      <c r="J2719">
        <v>939.69</v>
      </c>
      <c r="K2719">
        <v>692.7</v>
      </c>
      <c r="L2719">
        <v>622.73</v>
      </c>
      <c r="M2719">
        <v>370.96350000000001</v>
      </c>
      <c r="N2719">
        <v>13</v>
      </c>
      <c r="O2719">
        <v>13</v>
      </c>
      <c r="P2719">
        <v>16</v>
      </c>
      <c r="Q2719">
        <v>474.84</v>
      </c>
      <c r="R2719">
        <v>342.84</v>
      </c>
      <c r="S2719">
        <v>272.87</v>
      </c>
      <c r="T2719">
        <v>204.83349999999999</v>
      </c>
      <c r="U2719">
        <v>13</v>
      </c>
      <c r="V2719">
        <v>13</v>
      </c>
      <c r="W2719">
        <v>15</v>
      </c>
      <c r="X2719">
        <v>464.85</v>
      </c>
      <c r="Y2719">
        <v>349.86</v>
      </c>
      <c r="Z2719">
        <v>349.86</v>
      </c>
      <c r="AA2719">
        <v>166.13</v>
      </c>
      <c r="AB2719">
        <v>12</v>
      </c>
      <c r="AC2719">
        <v>13</v>
      </c>
      <c r="AD2719">
        <v>8</v>
      </c>
      <c r="AE2719">
        <v>12</v>
      </c>
      <c r="AF2719">
        <v>12</v>
      </c>
      <c r="AG2719">
        <v>13</v>
      </c>
      <c r="AH2719">
        <v>8</v>
      </c>
      <c r="AI2719">
        <v>12</v>
      </c>
      <c r="AJ2719">
        <v>12</v>
      </c>
      <c r="AK2719">
        <v>13</v>
      </c>
      <c r="AL2719">
        <v>8</v>
      </c>
      <c r="AM2719">
        <v>12</v>
      </c>
    </row>
    <row r="2720" spans="1:39" x14ac:dyDescent="0.15">
      <c r="A2720" t="s">
        <v>40</v>
      </c>
      <c r="B2720">
        <v>100</v>
      </c>
      <c r="C2720">
        <v>2</v>
      </c>
      <c r="D2720">
        <v>2</v>
      </c>
      <c r="E2720" t="s">
        <v>30</v>
      </c>
      <c r="F2720" t="s">
        <v>206</v>
      </c>
      <c r="G2720">
        <v>3</v>
      </c>
      <c r="H2720">
        <v>6</v>
      </c>
      <c r="I2720">
        <v>9</v>
      </c>
      <c r="J2720">
        <v>303.92</v>
      </c>
      <c r="K2720">
        <v>181.82</v>
      </c>
      <c r="L2720">
        <v>181.82</v>
      </c>
      <c r="M2720">
        <v>120.024</v>
      </c>
      <c r="N2720">
        <v>3</v>
      </c>
      <c r="O2720">
        <v>3</v>
      </c>
      <c r="P2720">
        <v>6</v>
      </c>
      <c r="Q2720">
        <v>169.94</v>
      </c>
      <c r="R2720">
        <v>104.94</v>
      </c>
      <c r="S2720">
        <v>104.94</v>
      </c>
      <c r="T2720">
        <v>81.843999999999994</v>
      </c>
      <c r="U2720">
        <v>3</v>
      </c>
      <c r="V2720">
        <v>3</v>
      </c>
      <c r="W2720">
        <v>3</v>
      </c>
      <c r="X2720">
        <v>133.97999999999999</v>
      </c>
      <c r="Y2720">
        <v>76.88</v>
      </c>
      <c r="Z2720">
        <v>76.88</v>
      </c>
      <c r="AA2720">
        <v>38.18</v>
      </c>
      <c r="AB2720">
        <v>3</v>
      </c>
      <c r="AC2720">
        <v>3</v>
      </c>
      <c r="AD2720">
        <v>3</v>
      </c>
      <c r="AE2720">
        <v>3</v>
      </c>
      <c r="AF2720">
        <v>3</v>
      </c>
      <c r="AG2720">
        <v>3</v>
      </c>
      <c r="AH2720">
        <v>3</v>
      </c>
      <c r="AI2720">
        <v>3</v>
      </c>
      <c r="AJ2720">
        <v>3</v>
      </c>
      <c r="AK2720">
        <v>3</v>
      </c>
      <c r="AL2720">
        <v>3</v>
      </c>
      <c r="AM2720">
        <v>3</v>
      </c>
    </row>
    <row r="2721" spans="1:39" x14ac:dyDescent="0.15">
      <c r="A2721" t="s">
        <v>40</v>
      </c>
      <c r="B2721">
        <v>100</v>
      </c>
      <c r="C2721">
        <v>2</v>
      </c>
      <c r="D2721">
        <v>2</v>
      </c>
      <c r="E2721" t="s">
        <v>29</v>
      </c>
      <c r="F2721" t="s">
        <v>206</v>
      </c>
      <c r="G2721">
        <v>8</v>
      </c>
      <c r="H2721">
        <v>16</v>
      </c>
      <c r="I2721">
        <v>21</v>
      </c>
      <c r="J2721">
        <v>587.79</v>
      </c>
      <c r="K2721">
        <v>420.7</v>
      </c>
      <c r="L2721">
        <v>372.77</v>
      </c>
      <c r="M2721">
        <v>287.90609999999998</v>
      </c>
      <c r="N2721">
        <v>8</v>
      </c>
      <c r="O2721">
        <v>8</v>
      </c>
      <c r="P2721">
        <v>12</v>
      </c>
      <c r="Q2721">
        <v>299.88</v>
      </c>
      <c r="R2721">
        <v>208.29</v>
      </c>
      <c r="S2721">
        <v>160.36000000000001</v>
      </c>
      <c r="T2721">
        <v>171.2261</v>
      </c>
      <c r="U2721">
        <v>8</v>
      </c>
      <c r="V2721">
        <v>8</v>
      </c>
      <c r="W2721">
        <v>9</v>
      </c>
      <c r="X2721">
        <v>287.91000000000003</v>
      </c>
      <c r="Y2721">
        <v>212.41</v>
      </c>
      <c r="Z2721">
        <v>212.41</v>
      </c>
      <c r="AA2721">
        <v>116.68</v>
      </c>
      <c r="AB2721">
        <v>6</v>
      </c>
      <c r="AC2721">
        <v>7</v>
      </c>
      <c r="AD2721">
        <v>4</v>
      </c>
      <c r="AE2721">
        <v>8</v>
      </c>
      <c r="AF2721">
        <v>6</v>
      </c>
      <c r="AG2721">
        <v>7</v>
      </c>
      <c r="AH2721">
        <v>4</v>
      </c>
      <c r="AI2721">
        <v>8</v>
      </c>
      <c r="AJ2721">
        <v>6</v>
      </c>
      <c r="AK2721">
        <v>7</v>
      </c>
      <c r="AL2721">
        <v>4</v>
      </c>
      <c r="AM2721">
        <v>8</v>
      </c>
    </row>
    <row r="2722" spans="1:39" x14ac:dyDescent="0.15">
      <c r="A2722" t="s">
        <v>41</v>
      </c>
      <c r="B2722">
        <v>-1</v>
      </c>
      <c r="C2722">
        <v>0</v>
      </c>
      <c r="D2722">
        <v>0</v>
      </c>
      <c r="E2722" t="s">
        <v>28</v>
      </c>
      <c r="F2722" t="s">
        <v>206</v>
      </c>
      <c r="G2722">
        <v>0</v>
      </c>
      <c r="H2722">
        <v>15100</v>
      </c>
      <c r="I2722">
        <v>30362</v>
      </c>
      <c r="J2722">
        <v>1587127.2</v>
      </c>
      <c r="K2722">
        <v>1377019.99</v>
      </c>
      <c r="L2722">
        <v>1348468.74</v>
      </c>
      <c r="M2722">
        <v>437958.03840000002</v>
      </c>
      <c r="N2722">
        <v>0</v>
      </c>
      <c r="O2722">
        <v>110</v>
      </c>
      <c r="P2722">
        <v>375</v>
      </c>
      <c r="Q2722">
        <v>20798.64</v>
      </c>
      <c r="R2722">
        <v>17088.400000000001</v>
      </c>
      <c r="S2722">
        <v>16527.419999999998</v>
      </c>
      <c r="T2722">
        <v>6519.7434999999996</v>
      </c>
      <c r="U2722">
        <v>0</v>
      </c>
      <c r="V2722">
        <v>14990</v>
      </c>
      <c r="W2722">
        <v>29987</v>
      </c>
      <c r="X2722">
        <v>1566328.56</v>
      </c>
      <c r="Y2722">
        <v>1359931.59</v>
      </c>
      <c r="Z2722">
        <v>1331941.32</v>
      </c>
      <c r="AA2722">
        <v>431438.29489999998</v>
      </c>
      <c r="AB2722">
        <v>0</v>
      </c>
      <c r="AC2722">
        <v>0</v>
      </c>
      <c r="AD2722">
        <v>0</v>
      </c>
      <c r="AE2722">
        <v>0</v>
      </c>
      <c r="AF2722">
        <v>0</v>
      </c>
      <c r="AG2722">
        <v>0</v>
      </c>
      <c r="AH2722">
        <v>0</v>
      </c>
      <c r="AI2722">
        <v>0</v>
      </c>
      <c r="AJ2722">
        <v>0</v>
      </c>
      <c r="AK2722">
        <v>0</v>
      </c>
      <c r="AL2722">
        <v>0</v>
      </c>
      <c r="AM2722">
        <v>0</v>
      </c>
    </row>
    <row r="2723" spans="1:39" x14ac:dyDescent="0.15">
      <c r="A2723" t="s">
        <v>41</v>
      </c>
      <c r="B2723">
        <v>5</v>
      </c>
      <c r="C2723">
        <v>1</v>
      </c>
      <c r="D2723">
        <v>0</v>
      </c>
      <c r="E2723" t="s">
        <v>28</v>
      </c>
      <c r="F2723" t="s">
        <v>206</v>
      </c>
      <c r="G2723">
        <v>300</v>
      </c>
      <c r="H2723">
        <v>585</v>
      </c>
      <c r="I2723">
        <v>3806</v>
      </c>
      <c r="J2723">
        <v>233334.8</v>
      </c>
      <c r="K2723">
        <v>196912.12</v>
      </c>
      <c r="L2723">
        <v>175460.07</v>
      </c>
      <c r="M2723">
        <v>62900.140099999997</v>
      </c>
      <c r="N2723">
        <v>146</v>
      </c>
      <c r="O2723">
        <v>274</v>
      </c>
      <c r="P2723">
        <v>1947</v>
      </c>
      <c r="Q2723">
        <v>119356.76</v>
      </c>
      <c r="R2723">
        <v>100518.24</v>
      </c>
      <c r="S2723">
        <v>86900.88</v>
      </c>
      <c r="T2723">
        <v>35180.3053</v>
      </c>
      <c r="U2723">
        <v>154</v>
      </c>
      <c r="V2723">
        <v>311</v>
      </c>
      <c r="W2723">
        <v>1859</v>
      </c>
      <c r="X2723">
        <v>113978.04</v>
      </c>
      <c r="Y2723">
        <v>96393.88</v>
      </c>
      <c r="Z2723">
        <v>88559.19</v>
      </c>
      <c r="AA2723">
        <v>27719.834800000001</v>
      </c>
      <c r="AB2723">
        <v>287</v>
      </c>
      <c r="AC2723">
        <v>261</v>
      </c>
      <c r="AD2723">
        <v>226</v>
      </c>
      <c r="AE2723">
        <v>197</v>
      </c>
      <c r="AF2723">
        <v>146</v>
      </c>
      <c r="AG2723">
        <v>143</v>
      </c>
      <c r="AH2723">
        <v>123</v>
      </c>
      <c r="AI2723">
        <v>100</v>
      </c>
      <c r="AJ2723">
        <v>141</v>
      </c>
      <c r="AK2723">
        <v>118</v>
      </c>
      <c r="AL2723">
        <v>103</v>
      </c>
      <c r="AM2723">
        <v>97</v>
      </c>
    </row>
    <row r="2724" spans="1:39" x14ac:dyDescent="0.15">
      <c r="A2724" t="s">
        <v>41</v>
      </c>
      <c r="B2724">
        <v>5</v>
      </c>
      <c r="C2724">
        <v>1</v>
      </c>
      <c r="D2724">
        <v>0</v>
      </c>
      <c r="E2724" t="s">
        <v>29</v>
      </c>
      <c r="F2724" t="s">
        <v>206</v>
      </c>
      <c r="G2724">
        <v>4</v>
      </c>
      <c r="H2724">
        <v>12</v>
      </c>
      <c r="I2724">
        <v>73</v>
      </c>
      <c r="J2724">
        <v>4207.54</v>
      </c>
      <c r="K2724">
        <v>2870.7</v>
      </c>
      <c r="L2724">
        <v>2764.01</v>
      </c>
      <c r="M2724">
        <v>1406.5537999999999</v>
      </c>
      <c r="N2724">
        <v>2</v>
      </c>
      <c r="O2724">
        <v>4</v>
      </c>
      <c r="P2724">
        <v>29</v>
      </c>
      <c r="Q2724">
        <v>2014.81</v>
      </c>
      <c r="R2724">
        <v>1296.67</v>
      </c>
      <c r="S2724">
        <v>1239.97</v>
      </c>
      <c r="T2724">
        <v>797.4126</v>
      </c>
      <c r="U2724">
        <v>2</v>
      </c>
      <c r="V2724">
        <v>8</v>
      </c>
      <c r="W2724">
        <v>44</v>
      </c>
      <c r="X2724">
        <v>2192.73</v>
      </c>
      <c r="Y2724">
        <v>1574.03</v>
      </c>
      <c r="Z2724">
        <v>1524.04</v>
      </c>
      <c r="AA2724">
        <v>609.14120000000003</v>
      </c>
      <c r="AB2724">
        <v>4</v>
      </c>
      <c r="AC2724">
        <v>4</v>
      </c>
      <c r="AD2724">
        <v>3</v>
      </c>
      <c r="AE2724">
        <v>2</v>
      </c>
      <c r="AF2724">
        <v>2</v>
      </c>
      <c r="AG2724">
        <v>2</v>
      </c>
      <c r="AH2724">
        <v>2</v>
      </c>
      <c r="AI2724">
        <v>1</v>
      </c>
      <c r="AJ2724">
        <v>2</v>
      </c>
      <c r="AK2724">
        <v>2</v>
      </c>
      <c r="AL2724">
        <v>1</v>
      </c>
      <c r="AM2724">
        <v>1</v>
      </c>
    </row>
    <row r="2725" spans="1:39" x14ac:dyDescent="0.15">
      <c r="A2725" t="s">
        <v>41</v>
      </c>
      <c r="B2725">
        <v>5</v>
      </c>
      <c r="C2725">
        <v>1</v>
      </c>
      <c r="D2725">
        <v>0</v>
      </c>
      <c r="E2725" t="s">
        <v>32</v>
      </c>
      <c r="F2725" t="s">
        <v>206</v>
      </c>
      <c r="G2725">
        <v>156</v>
      </c>
      <c r="H2725">
        <v>348</v>
      </c>
      <c r="I2725">
        <v>2285</v>
      </c>
      <c r="J2725">
        <v>136474.04999999999</v>
      </c>
      <c r="K2725">
        <v>106726.59</v>
      </c>
      <c r="L2725">
        <v>100319</v>
      </c>
      <c r="M2725">
        <v>34176.1005</v>
      </c>
      <c r="N2725">
        <v>8</v>
      </c>
      <c r="O2725">
        <v>15</v>
      </c>
      <c r="P2725">
        <v>134</v>
      </c>
      <c r="Q2725">
        <v>7236.44</v>
      </c>
      <c r="R2725">
        <v>5584.73</v>
      </c>
      <c r="S2725">
        <v>4506.8500000000004</v>
      </c>
      <c r="T2725">
        <v>1908.3461</v>
      </c>
      <c r="U2725">
        <v>148</v>
      </c>
      <c r="V2725">
        <v>333</v>
      </c>
      <c r="W2725">
        <v>2151</v>
      </c>
      <c r="X2725">
        <v>129237.61</v>
      </c>
      <c r="Y2725">
        <v>101141.86</v>
      </c>
      <c r="Z2725">
        <v>95812.15</v>
      </c>
      <c r="AA2725">
        <v>32267.754400000002</v>
      </c>
      <c r="AB2725">
        <v>153</v>
      </c>
      <c r="AC2725">
        <v>128</v>
      </c>
      <c r="AD2725">
        <v>115</v>
      </c>
      <c r="AE2725">
        <v>120</v>
      </c>
      <c r="AF2725">
        <v>8</v>
      </c>
      <c r="AG2725">
        <v>7</v>
      </c>
      <c r="AH2725">
        <v>7</v>
      </c>
      <c r="AI2725">
        <v>8</v>
      </c>
      <c r="AJ2725">
        <v>145</v>
      </c>
      <c r="AK2725">
        <v>121</v>
      </c>
      <c r="AL2725">
        <v>108</v>
      </c>
      <c r="AM2725">
        <v>112</v>
      </c>
    </row>
    <row r="2726" spans="1:39" x14ac:dyDescent="0.15">
      <c r="A2726" t="s">
        <v>41</v>
      </c>
      <c r="B2726">
        <v>5</v>
      </c>
      <c r="C2726">
        <v>1</v>
      </c>
      <c r="D2726">
        <v>1</v>
      </c>
      <c r="E2726" t="s">
        <v>28</v>
      </c>
      <c r="F2726" t="s">
        <v>206</v>
      </c>
      <c r="G2726">
        <v>2465</v>
      </c>
      <c r="H2726">
        <v>5969</v>
      </c>
      <c r="I2726">
        <v>31415</v>
      </c>
      <c r="J2726">
        <v>1967235.3</v>
      </c>
      <c r="K2726">
        <v>1670179.26</v>
      </c>
      <c r="L2726">
        <v>1489100.35</v>
      </c>
      <c r="M2726">
        <v>513333.0085</v>
      </c>
      <c r="N2726">
        <v>1415</v>
      </c>
      <c r="O2726">
        <v>3034</v>
      </c>
      <c r="P2726">
        <v>18479</v>
      </c>
      <c r="Q2726">
        <v>1157132.29</v>
      </c>
      <c r="R2726">
        <v>985355.14</v>
      </c>
      <c r="S2726">
        <v>865025.68</v>
      </c>
      <c r="T2726">
        <v>319176.10320000001</v>
      </c>
      <c r="U2726">
        <v>1050</v>
      </c>
      <c r="V2726">
        <v>2935</v>
      </c>
      <c r="W2726">
        <v>12936</v>
      </c>
      <c r="X2726">
        <v>810103.01</v>
      </c>
      <c r="Y2726">
        <v>684824.12</v>
      </c>
      <c r="Z2726">
        <v>624074.67000000004</v>
      </c>
      <c r="AA2726">
        <v>194156.90530000001</v>
      </c>
      <c r="AB2726">
        <v>2298</v>
      </c>
      <c r="AC2726">
        <v>2365</v>
      </c>
      <c r="AD2726">
        <v>1571</v>
      </c>
      <c r="AE2726">
        <v>2188</v>
      </c>
      <c r="AF2726">
        <v>1371</v>
      </c>
      <c r="AG2726">
        <v>1393</v>
      </c>
      <c r="AH2726">
        <v>954</v>
      </c>
      <c r="AI2726">
        <v>1298</v>
      </c>
      <c r="AJ2726">
        <v>927</v>
      </c>
      <c r="AK2726">
        <v>972</v>
      </c>
      <c r="AL2726">
        <v>617</v>
      </c>
      <c r="AM2726">
        <v>890</v>
      </c>
    </row>
    <row r="2727" spans="1:39" x14ac:dyDescent="0.15">
      <c r="A2727" t="s">
        <v>41</v>
      </c>
      <c r="B2727">
        <v>5</v>
      </c>
      <c r="C2727">
        <v>1</v>
      </c>
      <c r="D2727">
        <v>1</v>
      </c>
      <c r="E2727" t="s">
        <v>30</v>
      </c>
      <c r="F2727" t="s">
        <v>206</v>
      </c>
      <c r="G2727">
        <v>326</v>
      </c>
      <c r="H2727">
        <v>858</v>
      </c>
      <c r="I2727">
        <v>4343</v>
      </c>
      <c r="J2727">
        <v>275086.40999999997</v>
      </c>
      <c r="K2727">
        <v>231736.95</v>
      </c>
      <c r="L2727">
        <v>199547.32</v>
      </c>
      <c r="M2727">
        <v>70993.636400000003</v>
      </c>
      <c r="N2727">
        <v>179</v>
      </c>
      <c r="O2727">
        <v>417</v>
      </c>
      <c r="P2727">
        <v>2451</v>
      </c>
      <c r="Q2727">
        <v>156231.84</v>
      </c>
      <c r="R2727">
        <v>132146.51</v>
      </c>
      <c r="S2727">
        <v>110595.22</v>
      </c>
      <c r="T2727">
        <v>42472.340400000001</v>
      </c>
      <c r="U2727">
        <v>147</v>
      </c>
      <c r="V2727">
        <v>441</v>
      </c>
      <c r="W2727">
        <v>1892</v>
      </c>
      <c r="X2727">
        <v>118854.57</v>
      </c>
      <c r="Y2727">
        <v>99590.44</v>
      </c>
      <c r="Z2727">
        <v>88952.1</v>
      </c>
      <c r="AA2727">
        <v>28521.295999999998</v>
      </c>
      <c r="AB2727">
        <v>305</v>
      </c>
      <c r="AC2727">
        <v>321</v>
      </c>
      <c r="AD2727">
        <v>203</v>
      </c>
      <c r="AE2727">
        <v>308</v>
      </c>
      <c r="AF2727">
        <v>171</v>
      </c>
      <c r="AG2727">
        <v>175</v>
      </c>
      <c r="AH2727">
        <v>123</v>
      </c>
      <c r="AI2727">
        <v>175</v>
      </c>
      <c r="AJ2727">
        <v>134</v>
      </c>
      <c r="AK2727">
        <v>146</v>
      </c>
      <c r="AL2727">
        <v>80</v>
      </c>
      <c r="AM2727">
        <v>133</v>
      </c>
    </row>
    <row r="2728" spans="1:39" x14ac:dyDescent="0.15">
      <c r="A2728" t="s">
        <v>41</v>
      </c>
      <c r="B2728">
        <v>5</v>
      </c>
      <c r="C2728">
        <v>1</v>
      </c>
      <c r="D2728">
        <v>1</v>
      </c>
      <c r="E2728" t="s">
        <v>29</v>
      </c>
      <c r="F2728" t="s">
        <v>206</v>
      </c>
      <c r="G2728">
        <v>4319</v>
      </c>
      <c r="H2728">
        <v>11771</v>
      </c>
      <c r="I2728">
        <v>59251</v>
      </c>
      <c r="J2728">
        <v>3649094.16</v>
      </c>
      <c r="K2728">
        <v>2956521.71</v>
      </c>
      <c r="L2728">
        <v>2606241.42</v>
      </c>
      <c r="M2728">
        <v>932182.2169</v>
      </c>
      <c r="N2728">
        <v>1520</v>
      </c>
      <c r="O2728">
        <v>3592</v>
      </c>
      <c r="P2728">
        <v>21905</v>
      </c>
      <c r="Q2728">
        <v>1341765.32</v>
      </c>
      <c r="R2728">
        <v>1071652.25</v>
      </c>
      <c r="S2728">
        <v>932390.59</v>
      </c>
      <c r="T2728">
        <v>373669.174</v>
      </c>
      <c r="U2728">
        <v>2799</v>
      </c>
      <c r="V2728">
        <v>8179</v>
      </c>
      <c r="W2728">
        <v>37346</v>
      </c>
      <c r="X2728">
        <v>2307328.84</v>
      </c>
      <c r="Y2728">
        <v>1884869.46</v>
      </c>
      <c r="Z2728">
        <v>1673850.83</v>
      </c>
      <c r="AA2728">
        <v>558513.0429</v>
      </c>
      <c r="AB2728">
        <v>4107</v>
      </c>
      <c r="AC2728">
        <v>4041</v>
      </c>
      <c r="AD2728">
        <v>2867</v>
      </c>
      <c r="AE2728">
        <v>4099</v>
      </c>
      <c r="AF2728">
        <v>1450</v>
      </c>
      <c r="AG2728">
        <v>1426</v>
      </c>
      <c r="AH2728">
        <v>1063</v>
      </c>
      <c r="AI2728">
        <v>1450</v>
      </c>
      <c r="AJ2728">
        <v>2657</v>
      </c>
      <c r="AK2728">
        <v>2615</v>
      </c>
      <c r="AL2728">
        <v>1804</v>
      </c>
      <c r="AM2728">
        <v>2649</v>
      </c>
    </row>
    <row r="2729" spans="1:39" x14ac:dyDescent="0.15">
      <c r="A2729" t="s">
        <v>41</v>
      </c>
      <c r="B2729">
        <v>5</v>
      </c>
      <c r="C2729">
        <v>1</v>
      </c>
      <c r="D2729">
        <v>1</v>
      </c>
      <c r="E2729" t="s">
        <v>31</v>
      </c>
      <c r="F2729" t="s">
        <v>206</v>
      </c>
      <c r="G2729">
        <v>1</v>
      </c>
      <c r="H2729">
        <v>2</v>
      </c>
      <c r="I2729">
        <v>13</v>
      </c>
      <c r="J2729">
        <v>748.98</v>
      </c>
      <c r="K2729">
        <v>674.73</v>
      </c>
      <c r="L2729">
        <v>674.73</v>
      </c>
      <c r="M2729">
        <v>174.9</v>
      </c>
      <c r="N2729">
        <v>0</v>
      </c>
      <c r="O2729">
        <v>0</v>
      </c>
      <c r="P2729">
        <v>0</v>
      </c>
      <c r="Q2729">
        <v>0</v>
      </c>
      <c r="R2729">
        <v>0</v>
      </c>
      <c r="S2729">
        <v>0</v>
      </c>
      <c r="T2729">
        <v>0</v>
      </c>
      <c r="U2729">
        <v>1</v>
      </c>
      <c r="V2729">
        <v>2</v>
      </c>
      <c r="W2729">
        <v>13</v>
      </c>
      <c r="X2729">
        <v>748.98</v>
      </c>
      <c r="Y2729">
        <v>674.73</v>
      </c>
      <c r="Z2729">
        <v>674.73</v>
      </c>
      <c r="AA2729">
        <v>174.9</v>
      </c>
      <c r="AB2729">
        <v>1</v>
      </c>
      <c r="AC2729">
        <v>1</v>
      </c>
      <c r="AD2729">
        <v>0</v>
      </c>
      <c r="AE2729">
        <v>1</v>
      </c>
      <c r="AF2729">
        <v>0</v>
      </c>
      <c r="AG2729">
        <v>0</v>
      </c>
      <c r="AH2729">
        <v>0</v>
      </c>
      <c r="AI2729">
        <v>0</v>
      </c>
      <c r="AJ2729">
        <v>1</v>
      </c>
      <c r="AK2729">
        <v>1</v>
      </c>
      <c r="AL2729">
        <v>0</v>
      </c>
      <c r="AM2729">
        <v>1</v>
      </c>
    </row>
    <row r="2730" spans="1:39" x14ac:dyDescent="0.15">
      <c r="A2730" t="s">
        <v>41</v>
      </c>
      <c r="B2730">
        <v>5</v>
      </c>
      <c r="C2730">
        <v>1</v>
      </c>
      <c r="D2730">
        <v>1</v>
      </c>
      <c r="E2730" t="s">
        <v>32</v>
      </c>
      <c r="F2730" t="s">
        <v>206</v>
      </c>
      <c r="G2730">
        <v>237</v>
      </c>
      <c r="H2730">
        <v>529</v>
      </c>
      <c r="I2730">
        <v>3158</v>
      </c>
      <c r="J2730">
        <v>197145.35</v>
      </c>
      <c r="K2730">
        <v>157639.34</v>
      </c>
      <c r="L2730">
        <v>143458.5</v>
      </c>
      <c r="M2730">
        <v>47798.22</v>
      </c>
      <c r="N2730">
        <v>23</v>
      </c>
      <c r="O2730">
        <v>46</v>
      </c>
      <c r="P2730">
        <v>319</v>
      </c>
      <c r="Q2730">
        <v>18741.72</v>
      </c>
      <c r="R2730">
        <v>15062.72</v>
      </c>
      <c r="S2730">
        <v>11383.11</v>
      </c>
      <c r="T2730">
        <v>5050.0973000000004</v>
      </c>
      <c r="U2730">
        <v>214</v>
      </c>
      <c r="V2730">
        <v>483</v>
      </c>
      <c r="W2730">
        <v>2839</v>
      </c>
      <c r="X2730">
        <v>178403.63</v>
      </c>
      <c r="Y2730">
        <v>142576.62</v>
      </c>
      <c r="Z2730">
        <v>132075.39000000001</v>
      </c>
      <c r="AA2730">
        <v>42748.1227</v>
      </c>
      <c r="AB2730">
        <v>232</v>
      </c>
      <c r="AC2730">
        <v>221</v>
      </c>
      <c r="AD2730">
        <v>150</v>
      </c>
      <c r="AE2730">
        <v>220</v>
      </c>
      <c r="AF2730">
        <v>23</v>
      </c>
      <c r="AG2730">
        <v>19</v>
      </c>
      <c r="AH2730">
        <v>15</v>
      </c>
      <c r="AI2730">
        <v>22</v>
      </c>
      <c r="AJ2730">
        <v>209</v>
      </c>
      <c r="AK2730">
        <v>202</v>
      </c>
      <c r="AL2730">
        <v>135</v>
      </c>
      <c r="AM2730">
        <v>198</v>
      </c>
    </row>
    <row r="2731" spans="1:39" x14ac:dyDescent="0.15">
      <c r="A2731" t="s">
        <v>41</v>
      </c>
      <c r="B2731">
        <v>5</v>
      </c>
      <c r="C2731">
        <v>1</v>
      </c>
      <c r="D2731">
        <v>2</v>
      </c>
      <c r="E2731" t="s">
        <v>28</v>
      </c>
      <c r="F2731" t="s">
        <v>206</v>
      </c>
      <c r="G2731">
        <v>394</v>
      </c>
      <c r="H2731">
        <v>697</v>
      </c>
      <c r="I2731">
        <v>4755</v>
      </c>
      <c r="J2731">
        <v>297237.38</v>
      </c>
      <c r="K2731">
        <v>256096.2</v>
      </c>
      <c r="L2731">
        <v>230050.43</v>
      </c>
      <c r="M2731">
        <v>77935.840800000005</v>
      </c>
      <c r="N2731">
        <v>194</v>
      </c>
      <c r="O2731">
        <v>310</v>
      </c>
      <c r="P2731">
        <v>2392</v>
      </c>
      <c r="Q2731">
        <v>150923.24</v>
      </c>
      <c r="R2731">
        <v>127981.15</v>
      </c>
      <c r="S2731">
        <v>109944.69</v>
      </c>
      <c r="T2731">
        <v>42767.929100000001</v>
      </c>
      <c r="U2731">
        <v>200</v>
      </c>
      <c r="V2731">
        <v>387</v>
      </c>
      <c r="W2731">
        <v>2363</v>
      </c>
      <c r="X2731">
        <v>146314.14000000001</v>
      </c>
      <c r="Y2731">
        <v>128115.05</v>
      </c>
      <c r="Z2731">
        <v>120105.74</v>
      </c>
      <c r="AA2731">
        <v>35167.911699999997</v>
      </c>
      <c r="AB2731">
        <v>372</v>
      </c>
      <c r="AC2731">
        <v>367</v>
      </c>
      <c r="AD2731">
        <v>190</v>
      </c>
      <c r="AE2731">
        <v>359</v>
      </c>
      <c r="AF2731">
        <v>185</v>
      </c>
      <c r="AG2731">
        <v>193</v>
      </c>
      <c r="AH2731">
        <v>107</v>
      </c>
      <c r="AI2731">
        <v>180</v>
      </c>
      <c r="AJ2731">
        <v>187</v>
      </c>
      <c r="AK2731">
        <v>174</v>
      </c>
      <c r="AL2731">
        <v>83</v>
      </c>
      <c r="AM2731">
        <v>179</v>
      </c>
    </row>
    <row r="2732" spans="1:39" x14ac:dyDescent="0.15">
      <c r="A2732" t="s">
        <v>41</v>
      </c>
      <c r="B2732">
        <v>5</v>
      </c>
      <c r="C2732">
        <v>1</v>
      </c>
      <c r="D2732">
        <v>2</v>
      </c>
      <c r="E2732" t="s">
        <v>30</v>
      </c>
      <c r="F2732" t="s">
        <v>206</v>
      </c>
      <c r="G2732">
        <v>52</v>
      </c>
      <c r="H2732">
        <v>96</v>
      </c>
      <c r="I2732">
        <v>643</v>
      </c>
      <c r="J2732">
        <v>39832.449999999997</v>
      </c>
      <c r="K2732">
        <v>35009</v>
      </c>
      <c r="L2732">
        <v>30199.279999999999</v>
      </c>
      <c r="M2732">
        <v>10794.218999999999</v>
      </c>
      <c r="N2732">
        <v>27</v>
      </c>
      <c r="O2732">
        <v>50</v>
      </c>
      <c r="P2732">
        <v>344</v>
      </c>
      <c r="Q2732">
        <v>22072.62</v>
      </c>
      <c r="R2732">
        <v>19527.55</v>
      </c>
      <c r="S2732">
        <v>15066.26</v>
      </c>
      <c r="T2732">
        <v>6237.3451999999997</v>
      </c>
      <c r="U2732">
        <v>25</v>
      </c>
      <c r="V2732">
        <v>46</v>
      </c>
      <c r="W2732">
        <v>299</v>
      </c>
      <c r="X2732">
        <v>17759.830000000002</v>
      </c>
      <c r="Y2732">
        <v>15481.45</v>
      </c>
      <c r="Z2732">
        <v>15133.02</v>
      </c>
      <c r="AA2732">
        <v>4556.8738000000003</v>
      </c>
      <c r="AB2732">
        <v>47</v>
      </c>
      <c r="AC2732">
        <v>50</v>
      </c>
      <c r="AD2732">
        <v>21</v>
      </c>
      <c r="AE2732">
        <v>48</v>
      </c>
      <c r="AF2732">
        <v>25</v>
      </c>
      <c r="AG2732">
        <v>26</v>
      </c>
      <c r="AH2732">
        <v>10</v>
      </c>
      <c r="AI2732">
        <v>25</v>
      </c>
      <c r="AJ2732">
        <v>22</v>
      </c>
      <c r="AK2732">
        <v>24</v>
      </c>
      <c r="AL2732">
        <v>11</v>
      </c>
      <c r="AM2732">
        <v>23</v>
      </c>
    </row>
    <row r="2733" spans="1:39" x14ac:dyDescent="0.15">
      <c r="A2733" t="s">
        <v>41</v>
      </c>
      <c r="B2733">
        <v>5</v>
      </c>
      <c r="C2733">
        <v>1</v>
      </c>
      <c r="D2733">
        <v>2</v>
      </c>
      <c r="E2733" t="s">
        <v>29</v>
      </c>
      <c r="F2733" t="s">
        <v>206</v>
      </c>
      <c r="G2733">
        <v>246</v>
      </c>
      <c r="H2733">
        <v>458</v>
      </c>
      <c r="I2733">
        <v>3477</v>
      </c>
      <c r="J2733">
        <v>209889.98</v>
      </c>
      <c r="K2733">
        <v>170613.48</v>
      </c>
      <c r="L2733">
        <v>154177.66</v>
      </c>
      <c r="M2733">
        <v>54198.518499999998</v>
      </c>
      <c r="N2733">
        <v>74</v>
      </c>
      <c r="O2733">
        <v>120</v>
      </c>
      <c r="P2733">
        <v>1130</v>
      </c>
      <c r="Q2733">
        <v>68318.509999999995</v>
      </c>
      <c r="R2733">
        <v>55630.75</v>
      </c>
      <c r="S2733">
        <v>48322.05</v>
      </c>
      <c r="T2733">
        <v>19465.482199999999</v>
      </c>
      <c r="U2733">
        <v>172</v>
      </c>
      <c r="V2733">
        <v>338</v>
      </c>
      <c r="W2733">
        <v>2347</v>
      </c>
      <c r="X2733">
        <v>141571.47</v>
      </c>
      <c r="Y2733">
        <v>114982.73</v>
      </c>
      <c r="Z2733">
        <v>105855.61</v>
      </c>
      <c r="AA2733">
        <v>34733.0363</v>
      </c>
      <c r="AB2733">
        <v>239</v>
      </c>
      <c r="AC2733">
        <v>234</v>
      </c>
      <c r="AD2733">
        <v>122</v>
      </c>
      <c r="AE2733">
        <v>239</v>
      </c>
      <c r="AF2733">
        <v>72</v>
      </c>
      <c r="AG2733">
        <v>71</v>
      </c>
      <c r="AH2733">
        <v>44</v>
      </c>
      <c r="AI2733">
        <v>71</v>
      </c>
      <c r="AJ2733">
        <v>167</v>
      </c>
      <c r="AK2733">
        <v>163</v>
      </c>
      <c r="AL2733">
        <v>78</v>
      </c>
      <c r="AM2733">
        <v>168</v>
      </c>
    </row>
    <row r="2734" spans="1:39" x14ac:dyDescent="0.15">
      <c r="A2734" t="s">
        <v>41</v>
      </c>
      <c r="B2734">
        <v>5</v>
      </c>
      <c r="C2734">
        <v>1</v>
      </c>
      <c r="D2734">
        <v>2</v>
      </c>
      <c r="E2734" t="s">
        <v>32</v>
      </c>
      <c r="F2734" t="s">
        <v>206</v>
      </c>
      <c r="G2734">
        <v>95</v>
      </c>
      <c r="H2734">
        <v>195</v>
      </c>
      <c r="I2734">
        <v>1314</v>
      </c>
      <c r="J2734">
        <v>80301.31</v>
      </c>
      <c r="K2734">
        <v>65064.51</v>
      </c>
      <c r="L2734">
        <v>61030.45</v>
      </c>
      <c r="M2734">
        <v>19176.231400000001</v>
      </c>
      <c r="N2734">
        <v>4</v>
      </c>
      <c r="O2734">
        <v>10</v>
      </c>
      <c r="P2734">
        <v>52</v>
      </c>
      <c r="Q2734">
        <v>2963.75</v>
      </c>
      <c r="R2734">
        <v>2531.16</v>
      </c>
      <c r="S2734">
        <v>2098.9699999999998</v>
      </c>
      <c r="T2734">
        <v>787.80889999999999</v>
      </c>
      <c r="U2734">
        <v>91</v>
      </c>
      <c r="V2734">
        <v>185</v>
      </c>
      <c r="W2734">
        <v>1262</v>
      </c>
      <c r="X2734">
        <v>77337.56</v>
      </c>
      <c r="Y2734">
        <v>62533.35</v>
      </c>
      <c r="Z2734">
        <v>58931.48</v>
      </c>
      <c r="AA2734">
        <v>18388.422500000001</v>
      </c>
      <c r="AB2734">
        <v>88</v>
      </c>
      <c r="AC2734">
        <v>87</v>
      </c>
      <c r="AD2734">
        <v>56</v>
      </c>
      <c r="AE2734">
        <v>85</v>
      </c>
      <c r="AF2734">
        <v>4</v>
      </c>
      <c r="AG2734">
        <v>4</v>
      </c>
      <c r="AH2734">
        <v>3</v>
      </c>
      <c r="AI2734">
        <v>4</v>
      </c>
      <c r="AJ2734">
        <v>84</v>
      </c>
      <c r="AK2734">
        <v>83</v>
      </c>
      <c r="AL2734">
        <v>53</v>
      </c>
      <c r="AM2734">
        <v>81</v>
      </c>
    </row>
    <row r="2735" spans="1:39" x14ac:dyDescent="0.15">
      <c r="A2735" t="s">
        <v>41</v>
      </c>
      <c r="B2735">
        <v>5</v>
      </c>
      <c r="C2735">
        <v>2</v>
      </c>
      <c r="D2735">
        <v>0</v>
      </c>
      <c r="E2735" t="s">
        <v>28</v>
      </c>
      <c r="F2735" t="s">
        <v>206</v>
      </c>
      <c r="G2735">
        <v>54</v>
      </c>
      <c r="H2735">
        <v>190</v>
      </c>
      <c r="I2735">
        <v>927</v>
      </c>
      <c r="J2735">
        <v>51402.35</v>
      </c>
      <c r="K2735">
        <v>41433.589999999997</v>
      </c>
      <c r="L2735">
        <v>33193.919999999998</v>
      </c>
      <c r="M2735">
        <v>14835.1294</v>
      </c>
      <c r="N2735">
        <v>54</v>
      </c>
      <c r="O2735">
        <v>87</v>
      </c>
      <c r="P2735">
        <v>469</v>
      </c>
      <c r="Q2735">
        <v>25372.74</v>
      </c>
      <c r="R2735">
        <v>19284.45</v>
      </c>
      <c r="S2735">
        <v>12286.51</v>
      </c>
      <c r="T2735">
        <v>7960.3492999999999</v>
      </c>
      <c r="U2735">
        <v>54</v>
      </c>
      <c r="V2735">
        <v>103</v>
      </c>
      <c r="W2735">
        <v>458</v>
      </c>
      <c r="X2735">
        <v>26029.61</v>
      </c>
      <c r="Y2735">
        <v>22149.14</v>
      </c>
      <c r="Z2735">
        <v>20907.41</v>
      </c>
      <c r="AA2735">
        <v>6874.7800999999999</v>
      </c>
      <c r="AB2735">
        <v>54</v>
      </c>
      <c r="AC2735">
        <v>54</v>
      </c>
      <c r="AD2735">
        <v>52</v>
      </c>
      <c r="AE2735">
        <v>47</v>
      </c>
      <c r="AF2735">
        <v>54</v>
      </c>
      <c r="AG2735">
        <v>54</v>
      </c>
      <c r="AH2735">
        <v>52</v>
      </c>
      <c r="AI2735">
        <v>47</v>
      </c>
      <c r="AJ2735">
        <v>54</v>
      </c>
      <c r="AK2735">
        <v>54</v>
      </c>
      <c r="AL2735">
        <v>52</v>
      </c>
      <c r="AM2735">
        <v>47</v>
      </c>
    </row>
    <row r="2736" spans="1:39" x14ac:dyDescent="0.15">
      <c r="A2736" t="s">
        <v>41</v>
      </c>
      <c r="B2736">
        <v>5</v>
      </c>
      <c r="C2736">
        <v>2</v>
      </c>
      <c r="D2736">
        <v>0</v>
      </c>
      <c r="E2736" t="s">
        <v>29</v>
      </c>
      <c r="F2736" t="s">
        <v>206</v>
      </c>
      <c r="G2736">
        <v>1</v>
      </c>
      <c r="H2736">
        <v>2</v>
      </c>
      <c r="I2736">
        <v>11</v>
      </c>
      <c r="J2736">
        <v>739.94</v>
      </c>
      <c r="K2736">
        <v>506.33</v>
      </c>
      <c r="L2736">
        <v>304.83</v>
      </c>
      <c r="M2736">
        <v>303.38619999999997</v>
      </c>
      <c r="N2736">
        <v>1</v>
      </c>
      <c r="O2736">
        <v>1</v>
      </c>
      <c r="P2736">
        <v>9</v>
      </c>
      <c r="Q2736">
        <v>620.95000000000005</v>
      </c>
      <c r="R2736">
        <v>404.69</v>
      </c>
      <c r="S2736">
        <v>203.19</v>
      </c>
      <c r="T2736">
        <v>272.40620000000001</v>
      </c>
      <c r="U2736">
        <v>1</v>
      </c>
      <c r="V2736">
        <v>1</v>
      </c>
      <c r="W2736">
        <v>2</v>
      </c>
      <c r="X2736">
        <v>118.99</v>
      </c>
      <c r="Y2736">
        <v>101.64</v>
      </c>
      <c r="Z2736">
        <v>101.64</v>
      </c>
      <c r="AA2736">
        <v>30.98</v>
      </c>
      <c r="AB2736">
        <v>1</v>
      </c>
      <c r="AC2736">
        <v>1</v>
      </c>
      <c r="AD2736">
        <v>1</v>
      </c>
      <c r="AE2736">
        <v>1</v>
      </c>
      <c r="AF2736">
        <v>1</v>
      </c>
      <c r="AG2736">
        <v>1</v>
      </c>
      <c r="AH2736">
        <v>1</v>
      </c>
      <c r="AI2736">
        <v>1</v>
      </c>
      <c r="AJ2736">
        <v>1</v>
      </c>
      <c r="AK2736">
        <v>1</v>
      </c>
      <c r="AL2736">
        <v>1</v>
      </c>
      <c r="AM2736">
        <v>1</v>
      </c>
    </row>
    <row r="2737" spans="1:39" x14ac:dyDescent="0.15">
      <c r="A2737" t="s">
        <v>41</v>
      </c>
      <c r="B2737">
        <v>5</v>
      </c>
      <c r="C2737">
        <v>2</v>
      </c>
      <c r="D2737">
        <v>0</v>
      </c>
      <c r="E2737" t="s">
        <v>32</v>
      </c>
      <c r="F2737" t="s">
        <v>206</v>
      </c>
      <c r="G2737">
        <v>26</v>
      </c>
      <c r="H2737">
        <v>102</v>
      </c>
      <c r="I2737">
        <v>549</v>
      </c>
      <c r="J2737">
        <v>31076.68</v>
      </c>
      <c r="K2737">
        <v>23533.08</v>
      </c>
      <c r="L2737">
        <v>21510.39</v>
      </c>
      <c r="M2737">
        <v>8717.4575999999997</v>
      </c>
      <c r="N2737">
        <v>26</v>
      </c>
      <c r="O2737">
        <v>51</v>
      </c>
      <c r="P2737">
        <v>208</v>
      </c>
      <c r="Q2737">
        <v>11214.89</v>
      </c>
      <c r="R2737">
        <v>7958.28</v>
      </c>
      <c r="S2737">
        <v>6722.58</v>
      </c>
      <c r="T2737">
        <v>3595.2428</v>
      </c>
      <c r="U2737">
        <v>26</v>
      </c>
      <c r="V2737">
        <v>51</v>
      </c>
      <c r="W2737">
        <v>341</v>
      </c>
      <c r="X2737">
        <v>19861.79</v>
      </c>
      <c r="Y2737">
        <v>15574.8</v>
      </c>
      <c r="Z2737">
        <v>14787.81</v>
      </c>
      <c r="AA2737">
        <v>5122.2147999999997</v>
      </c>
      <c r="AB2737">
        <v>26</v>
      </c>
      <c r="AC2737">
        <v>24</v>
      </c>
      <c r="AD2737">
        <v>22</v>
      </c>
      <c r="AE2737">
        <v>23</v>
      </c>
      <c r="AF2737">
        <v>26</v>
      </c>
      <c r="AG2737">
        <v>24</v>
      </c>
      <c r="AH2737">
        <v>22</v>
      </c>
      <c r="AI2737">
        <v>23</v>
      </c>
      <c r="AJ2737">
        <v>26</v>
      </c>
      <c r="AK2737">
        <v>24</v>
      </c>
      <c r="AL2737">
        <v>22</v>
      </c>
      <c r="AM2737">
        <v>23</v>
      </c>
    </row>
    <row r="2738" spans="1:39" x14ac:dyDescent="0.15">
      <c r="A2738" t="s">
        <v>41</v>
      </c>
      <c r="B2738">
        <v>5</v>
      </c>
      <c r="C2738">
        <v>2</v>
      </c>
      <c r="D2738">
        <v>1</v>
      </c>
      <c r="E2738" t="s">
        <v>28</v>
      </c>
      <c r="F2738" t="s">
        <v>206</v>
      </c>
      <c r="G2738">
        <v>701</v>
      </c>
      <c r="H2738">
        <v>2618</v>
      </c>
      <c r="I2738">
        <v>10455</v>
      </c>
      <c r="J2738">
        <v>613618.89</v>
      </c>
      <c r="K2738">
        <v>508532.57</v>
      </c>
      <c r="L2738">
        <v>417945.68</v>
      </c>
      <c r="M2738">
        <v>164662.37880000001</v>
      </c>
      <c r="N2738">
        <v>701</v>
      </c>
      <c r="O2738">
        <v>1194</v>
      </c>
      <c r="P2738">
        <v>5479</v>
      </c>
      <c r="Q2738">
        <v>313461</v>
      </c>
      <c r="R2738">
        <v>251098.11</v>
      </c>
      <c r="S2738">
        <v>181927.99</v>
      </c>
      <c r="T2738">
        <v>90629.924499999994</v>
      </c>
      <c r="U2738">
        <v>701</v>
      </c>
      <c r="V2738">
        <v>1424</v>
      </c>
      <c r="W2738">
        <v>4976</v>
      </c>
      <c r="X2738">
        <v>300157.89</v>
      </c>
      <c r="Y2738">
        <v>257434.46</v>
      </c>
      <c r="Z2738">
        <v>236017.69</v>
      </c>
      <c r="AA2738">
        <v>74032.454299999998</v>
      </c>
      <c r="AB2738">
        <v>659</v>
      </c>
      <c r="AC2738">
        <v>693</v>
      </c>
      <c r="AD2738">
        <v>519</v>
      </c>
      <c r="AE2738">
        <v>676</v>
      </c>
      <c r="AF2738">
        <v>659</v>
      </c>
      <c r="AG2738">
        <v>693</v>
      </c>
      <c r="AH2738">
        <v>519</v>
      </c>
      <c r="AI2738">
        <v>676</v>
      </c>
      <c r="AJ2738">
        <v>659</v>
      </c>
      <c r="AK2738">
        <v>693</v>
      </c>
      <c r="AL2738">
        <v>519</v>
      </c>
      <c r="AM2738">
        <v>676</v>
      </c>
    </row>
    <row r="2739" spans="1:39" x14ac:dyDescent="0.15">
      <c r="A2739" t="s">
        <v>41</v>
      </c>
      <c r="B2739">
        <v>5</v>
      </c>
      <c r="C2739">
        <v>2</v>
      </c>
      <c r="D2739">
        <v>1</v>
      </c>
      <c r="E2739" t="s">
        <v>30</v>
      </c>
      <c r="F2739" t="s">
        <v>206</v>
      </c>
      <c r="G2739">
        <v>109</v>
      </c>
      <c r="H2739">
        <v>466</v>
      </c>
      <c r="I2739">
        <v>1828</v>
      </c>
      <c r="J2739">
        <v>112326.15</v>
      </c>
      <c r="K2739">
        <v>91740.84</v>
      </c>
      <c r="L2739">
        <v>71517.14</v>
      </c>
      <c r="M2739">
        <v>29447.375800000002</v>
      </c>
      <c r="N2739">
        <v>109</v>
      </c>
      <c r="O2739">
        <v>210</v>
      </c>
      <c r="P2739">
        <v>1037</v>
      </c>
      <c r="Q2739">
        <v>63179.08</v>
      </c>
      <c r="R2739">
        <v>50621.48</v>
      </c>
      <c r="S2739">
        <v>33854.019999999997</v>
      </c>
      <c r="T2739">
        <v>17556.776600000001</v>
      </c>
      <c r="U2739">
        <v>109</v>
      </c>
      <c r="V2739">
        <v>256</v>
      </c>
      <c r="W2739">
        <v>791</v>
      </c>
      <c r="X2739">
        <v>49147.07</v>
      </c>
      <c r="Y2739">
        <v>41119.360000000001</v>
      </c>
      <c r="Z2739">
        <v>37663.120000000003</v>
      </c>
      <c r="AA2739">
        <v>11890.599200000001</v>
      </c>
      <c r="AB2739">
        <v>104</v>
      </c>
      <c r="AC2739">
        <v>108</v>
      </c>
      <c r="AD2739">
        <v>80</v>
      </c>
      <c r="AE2739">
        <v>104</v>
      </c>
      <c r="AF2739">
        <v>104</v>
      </c>
      <c r="AG2739">
        <v>108</v>
      </c>
      <c r="AH2739">
        <v>80</v>
      </c>
      <c r="AI2739">
        <v>104</v>
      </c>
      <c r="AJ2739">
        <v>104</v>
      </c>
      <c r="AK2739">
        <v>108</v>
      </c>
      <c r="AL2739">
        <v>80</v>
      </c>
      <c r="AM2739">
        <v>104</v>
      </c>
    </row>
    <row r="2740" spans="1:39" x14ac:dyDescent="0.15">
      <c r="A2740" t="s">
        <v>41</v>
      </c>
      <c r="B2740">
        <v>5</v>
      </c>
      <c r="C2740">
        <v>2</v>
      </c>
      <c r="D2740">
        <v>1</v>
      </c>
      <c r="E2740" t="s">
        <v>29</v>
      </c>
      <c r="F2740" t="s">
        <v>206</v>
      </c>
      <c r="G2740">
        <v>1841</v>
      </c>
      <c r="H2740">
        <v>7624</v>
      </c>
      <c r="I2740">
        <v>30596</v>
      </c>
      <c r="J2740">
        <v>1768132.07</v>
      </c>
      <c r="K2740">
        <v>1383331.28</v>
      </c>
      <c r="L2740">
        <v>1140321.0900000001</v>
      </c>
      <c r="M2740">
        <v>481380.9817</v>
      </c>
      <c r="N2740">
        <v>1841</v>
      </c>
      <c r="O2740">
        <v>3351</v>
      </c>
      <c r="P2740">
        <v>15249</v>
      </c>
      <c r="Q2740">
        <v>861095.08</v>
      </c>
      <c r="R2740">
        <v>652246.96</v>
      </c>
      <c r="S2740">
        <v>479873.47</v>
      </c>
      <c r="T2740">
        <v>254727.75769999999</v>
      </c>
      <c r="U2740">
        <v>1841</v>
      </c>
      <c r="V2740">
        <v>4273</v>
      </c>
      <c r="W2740">
        <v>15347</v>
      </c>
      <c r="X2740">
        <v>907036.99</v>
      </c>
      <c r="Y2740">
        <v>731084.32</v>
      </c>
      <c r="Z2740">
        <v>660447.62</v>
      </c>
      <c r="AA2740">
        <v>226653.22399999999</v>
      </c>
      <c r="AB2740">
        <v>1755</v>
      </c>
      <c r="AC2740">
        <v>1738</v>
      </c>
      <c r="AD2740">
        <v>1342</v>
      </c>
      <c r="AE2740">
        <v>1758</v>
      </c>
      <c r="AF2740">
        <v>1755</v>
      </c>
      <c r="AG2740">
        <v>1738</v>
      </c>
      <c r="AH2740">
        <v>1342</v>
      </c>
      <c r="AI2740">
        <v>1758</v>
      </c>
      <c r="AJ2740">
        <v>1755</v>
      </c>
      <c r="AK2740">
        <v>1738</v>
      </c>
      <c r="AL2740">
        <v>1342</v>
      </c>
      <c r="AM2740">
        <v>1758</v>
      </c>
    </row>
    <row r="2741" spans="1:39" x14ac:dyDescent="0.15">
      <c r="A2741" t="s">
        <v>41</v>
      </c>
      <c r="B2741">
        <v>5</v>
      </c>
      <c r="C2741">
        <v>2</v>
      </c>
      <c r="D2741">
        <v>1</v>
      </c>
      <c r="E2741" t="s">
        <v>31</v>
      </c>
      <c r="F2741" t="s">
        <v>206</v>
      </c>
      <c r="G2741">
        <v>2</v>
      </c>
      <c r="H2741">
        <v>8</v>
      </c>
      <c r="I2741">
        <v>41</v>
      </c>
      <c r="J2741">
        <v>1628.75</v>
      </c>
      <c r="K2741">
        <v>1158.27</v>
      </c>
      <c r="L2741">
        <v>1008.23</v>
      </c>
      <c r="M2741">
        <v>502.56790000000001</v>
      </c>
      <c r="N2741">
        <v>2</v>
      </c>
      <c r="O2741">
        <v>5</v>
      </c>
      <c r="P2741">
        <v>23</v>
      </c>
      <c r="Q2741">
        <v>830.81</v>
      </c>
      <c r="R2741">
        <v>539.30999999999995</v>
      </c>
      <c r="S2741">
        <v>389.27</v>
      </c>
      <c r="T2741">
        <v>303.78789999999998</v>
      </c>
      <c r="U2741">
        <v>2</v>
      </c>
      <c r="V2741">
        <v>3</v>
      </c>
      <c r="W2741">
        <v>18</v>
      </c>
      <c r="X2741">
        <v>797.94</v>
      </c>
      <c r="Y2741">
        <v>618.96</v>
      </c>
      <c r="Z2741">
        <v>618.96</v>
      </c>
      <c r="AA2741">
        <v>198.78</v>
      </c>
      <c r="AB2741">
        <v>2</v>
      </c>
      <c r="AC2741">
        <v>2</v>
      </c>
      <c r="AD2741">
        <v>1</v>
      </c>
      <c r="AE2741">
        <v>2</v>
      </c>
      <c r="AF2741">
        <v>2</v>
      </c>
      <c r="AG2741">
        <v>2</v>
      </c>
      <c r="AH2741">
        <v>1</v>
      </c>
      <c r="AI2741">
        <v>2</v>
      </c>
      <c r="AJ2741">
        <v>2</v>
      </c>
      <c r="AK2741">
        <v>2</v>
      </c>
      <c r="AL2741">
        <v>1</v>
      </c>
      <c r="AM2741">
        <v>2</v>
      </c>
    </row>
    <row r="2742" spans="1:39" x14ac:dyDescent="0.15">
      <c r="A2742" t="s">
        <v>41</v>
      </c>
      <c r="B2742">
        <v>5</v>
      </c>
      <c r="C2742">
        <v>2</v>
      </c>
      <c r="D2742">
        <v>1</v>
      </c>
      <c r="E2742" t="s">
        <v>32</v>
      </c>
      <c r="F2742" t="s">
        <v>206</v>
      </c>
      <c r="G2742">
        <v>101</v>
      </c>
      <c r="H2742">
        <v>408</v>
      </c>
      <c r="I2742">
        <v>1747</v>
      </c>
      <c r="J2742">
        <v>102613.13</v>
      </c>
      <c r="K2742">
        <v>79778.45</v>
      </c>
      <c r="L2742">
        <v>69402.44</v>
      </c>
      <c r="M2742">
        <v>27084.014299999999</v>
      </c>
      <c r="N2742">
        <v>101</v>
      </c>
      <c r="O2742">
        <v>165</v>
      </c>
      <c r="P2742">
        <v>739</v>
      </c>
      <c r="Q2742">
        <v>43418.6</v>
      </c>
      <c r="R2742">
        <v>33054.18</v>
      </c>
      <c r="S2742">
        <v>25492.61</v>
      </c>
      <c r="T2742">
        <v>12343.402</v>
      </c>
      <c r="U2742">
        <v>101</v>
      </c>
      <c r="V2742">
        <v>243</v>
      </c>
      <c r="W2742">
        <v>1008</v>
      </c>
      <c r="X2742">
        <v>59194.53</v>
      </c>
      <c r="Y2742">
        <v>46724.27</v>
      </c>
      <c r="Z2742">
        <v>43909.83</v>
      </c>
      <c r="AA2742">
        <v>14740.612300000001</v>
      </c>
      <c r="AB2742">
        <v>100</v>
      </c>
      <c r="AC2742">
        <v>98</v>
      </c>
      <c r="AD2742">
        <v>79</v>
      </c>
      <c r="AE2742">
        <v>97</v>
      </c>
      <c r="AF2742">
        <v>100</v>
      </c>
      <c r="AG2742">
        <v>98</v>
      </c>
      <c r="AH2742">
        <v>79</v>
      </c>
      <c r="AI2742">
        <v>97</v>
      </c>
      <c r="AJ2742">
        <v>100</v>
      </c>
      <c r="AK2742">
        <v>98</v>
      </c>
      <c r="AL2742">
        <v>79</v>
      </c>
      <c r="AM2742">
        <v>97</v>
      </c>
    </row>
    <row r="2743" spans="1:39" x14ac:dyDescent="0.15">
      <c r="A2743" t="s">
        <v>41</v>
      </c>
      <c r="B2743">
        <v>5</v>
      </c>
      <c r="C2743">
        <v>2</v>
      </c>
      <c r="D2743">
        <v>2</v>
      </c>
      <c r="E2743" t="s">
        <v>28</v>
      </c>
      <c r="F2743" t="s">
        <v>206</v>
      </c>
      <c r="G2743">
        <v>63</v>
      </c>
      <c r="H2743">
        <v>218</v>
      </c>
      <c r="I2743">
        <v>919</v>
      </c>
      <c r="J2743">
        <v>53074.06</v>
      </c>
      <c r="K2743">
        <v>43738.1</v>
      </c>
      <c r="L2743">
        <v>35259.839999999997</v>
      </c>
      <c r="M2743">
        <v>14996.774299999999</v>
      </c>
      <c r="N2743">
        <v>63</v>
      </c>
      <c r="O2743">
        <v>96</v>
      </c>
      <c r="P2743">
        <v>438</v>
      </c>
      <c r="Q2743">
        <v>24628.69</v>
      </c>
      <c r="R2743">
        <v>19528.45</v>
      </c>
      <c r="S2743">
        <v>13137.62</v>
      </c>
      <c r="T2743">
        <v>7576.6445999999996</v>
      </c>
      <c r="U2743">
        <v>63</v>
      </c>
      <c r="V2743">
        <v>122</v>
      </c>
      <c r="W2743">
        <v>481</v>
      </c>
      <c r="X2743">
        <v>28445.37</v>
      </c>
      <c r="Y2743">
        <v>24209.65</v>
      </c>
      <c r="Z2743">
        <v>22122.22</v>
      </c>
      <c r="AA2743">
        <v>7420.1297000000004</v>
      </c>
      <c r="AB2743">
        <v>58</v>
      </c>
      <c r="AC2743">
        <v>63</v>
      </c>
      <c r="AD2743">
        <v>42</v>
      </c>
      <c r="AE2743">
        <v>60</v>
      </c>
      <c r="AF2743">
        <v>58</v>
      </c>
      <c r="AG2743">
        <v>63</v>
      </c>
      <c r="AH2743">
        <v>42</v>
      </c>
      <c r="AI2743">
        <v>60</v>
      </c>
      <c r="AJ2743">
        <v>58</v>
      </c>
      <c r="AK2743">
        <v>63</v>
      </c>
      <c r="AL2743">
        <v>42</v>
      </c>
      <c r="AM2743">
        <v>60</v>
      </c>
    </row>
    <row r="2744" spans="1:39" x14ac:dyDescent="0.15">
      <c r="A2744" t="s">
        <v>41</v>
      </c>
      <c r="B2744">
        <v>5</v>
      </c>
      <c r="C2744">
        <v>2</v>
      </c>
      <c r="D2744">
        <v>2</v>
      </c>
      <c r="E2744" t="s">
        <v>30</v>
      </c>
      <c r="F2744" t="s">
        <v>206</v>
      </c>
      <c r="G2744">
        <v>5</v>
      </c>
      <c r="H2744">
        <v>13</v>
      </c>
      <c r="I2744">
        <v>48</v>
      </c>
      <c r="J2744">
        <v>3250.86</v>
      </c>
      <c r="K2744">
        <v>2848.07</v>
      </c>
      <c r="L2744">
        <v>2665.82</v>
      </c>
      <c r="M2744">
        <v>808.89760000000001</v>
      </c>
      <c r="N2744">
        <v>5</v>
      </c>
      <c r="O2744">
        <v>6</v>
      </c>
      <c r="P2744">
        <v>20</v>
      </c>
      <c r="Q2744">
        <v>1493.96</v>
      </c>
      <c r="R2744">
        <v>1363.06</v>
      </c>
      <c r="S2744">
        <v>1225.06</v>
      </c>
      <c r="T2744">
        <v>377.24759999999998</v>
      </c>
      <c r="U2744">
        <v>5</v>
      </c>
      <c r="V2744">
        <v>7</v>
      </c>
      <c r="W2744">
        <v>28</v>
      </c>
      <c r="X2744">
        <v>1756.9</v>
      </c>
      <c r="Y2744">
        <v>1485.01</v>
      </c>
      <c r="Z2744">
        <v>1440.76</v>
      </c>
      <c r="AA2744">
        <v>431.65</v>
      </c>
      <c r="AB2744">
        <v>5</v>
      </c>
      <c r="AC2744">
        <v>5</v>
      </c>
      <c r="AD2744">
        <v>4</v>
      </c>
      <c r="AE2744">
        <v>5</v>
      </c>
      <c r="AF2744">
        <v>5</v>
      </c>
      <c r="AG2744">
        <v>5</v>
      </c>
      <c r="AH2744">
        <v>4</v>
      </c>
      <c r="AI2744">
        <v>5</v>
      </c>
      <c r="AJ2744">
        <v>5</v>
      </c>
      <c r="AK2744">
        <v>5</v>
      </c>
      <c r="AL2744">
        <v>4</v>
      </c>
      <c r="AM2744">
        <v>5</v>
      </c>
    </row>
    <row r="2745" spans="1:39" x14ac:dyDescent="0.15">
      <c r="A2745" t="s">
        <v>41</v>
      </c>
      <c r="B2745">
        <v>5</v>
      </c>
      <c r="C2745">
        <v>2</v>
      </c>
      <c r="D2745">
        <v>2</v>
      </c>
      <c r="E2745" t="s">
        <v>29</v>
      </c>
      <c r="F2745" t="s">
        <v>206</v>
      </c>
      <c r="G2745">
        <v>41</v>
      </c>
      <c r="H2745">
        <v>135</v>
      </c>
      <c r="I2745">
        <v>784</v>
      </c>
      <c r="J2745">
        <v>42399.16</v>
      </c>
      <c r="K2745">
        <v>33806.589999999997</v>
      </c>
      <c r="L2745">
        <v>27604.43</v>
      </c>
      <c r="M2745">
        <v>11790.5074</v>
      </c>
      <c r="N2745">
        <v>41</v>
      </c>
      <c r="O2745">
        <v>56</v>
      </c>
      <c r="P2745">
        <v>400</v>
      </c>
      <c r="Q2745">
        <v>21687.89</v>
      </c>
      <c r="R2745">
        <v>16982.060000000001</v>
      </c>
      <c r="S2745">
        <v>11215.73</v>
      </c>
      <c r="T2745">
        <v>6591.8784999999998</v>
      </c>
      <c r="U2745">
        <v>41</v>
      </c>
      <c r="V2745">
        <v>79</v>
      </c>
      <c r="W2745">
        <v>384</v>
      </c>
      <c r="X2745">
        <v>20711.27</v>
      </c>
      <c r="Y2745">
        <v>16824.53</v>
      </c>
      <c r="Z2745">
        <v>16388.7</v>
      </c>
      <c r="AA2745">
        <v>5198.6288999999997</v>
      </c>
      <c r="AB2745">
        <v>38</v>
      </c>
      <c r="AC2745">
        <v>41</v>
      </c>
      <c r="AD2745">
        <v>22</v>
      </c>
      <c r="AE2745">
        <v>41</v>
      </c>
      <c r="AF2745">
        <v>38</v>
      </c>
      <c r="AG2745">
        <v>41</v>
      </c>
      <c r="AH2745">
        <v>22</v>
      </c>
      <c r="AI2745">
        <v>41</v>
      </c>
      <c r="AJ2745">
        <v>38</v>
      </c>
      <c r="AK2745">
        <v>41</v>
      </c>
      <c r="AL2745">
        <v>22</v>
      </c>
      <c r="AM2745">
        <v>41</v>
      </c>
    </row>
    <row r="2746" spans="1:39" x14ac:dyDescent="0.15">
      <c r="A2746" t="s">
        <v>41</v>
      </c>
      <c r="B2746">
        <v>5</v>
      </c>
      <c r="C2746">
        <v>2</v>
      </c>
      <c r="D2746">
        <v>2</v>
      </c>
      <c r="E2746" t="s">
        <v>32</v>
      </c>
      <c r="F2746" t="s">
        <v>206</v>
      </c>
      <c r="G2746">
        <v>19</v>
      </c>
      <c r="H2746">
        <v>56</v>
      </c>
      <c r="I2746">
        <v>273</v>
      </c>
      <c r="J2746">
        <v>16046.56</v>
      </c>
      <c r="K2746">
        <v>12871.04</v>
      </c>
      <c r="L2746">
        <v>11788.95</v>
      </c>
      <c r="M2746">
        <v>4259.1031999999996</v>
      </c>
      <c r="N2746">
        <v>19</v>
      </c>
      <c r="O2746">
        <v>24</v>
      </c>
      <c r="P2746">
        <v>78</v>
      </c>
      <c r="Q2746">
        <v>4187.5600000000004</v>
      </c>
      <c r="R2746">
        <v>3314.78</v>
      </c>
      <c r="S2746">
        <v>2610.02</v>
      </c>
      <c r="T2746">
        <v>1368.0334</v>
      </c>
      <c r="U2746">
        <v>19</v>
      </c>
      <c r="V2746">
        <v>32</v>
      </c>
      <c r="W2746">
        <v>195</v>
      </c>
      <c r="X2746">
        <v>11859</v>
      </c>
      <c r="Y2746">
        <v>9556.26</v>
      </c>
      <c r="Z2746">
        <v>9178.93</v>
      </c>
      <c r="AA2746">
        <v>2891.0698000000002</v>
      </c>
      <c r="AB2746">
        <v>17</v>
      </c>
      <c r="AC2746">
        <v>19</v>
      </c>
      <c r="AD2746">
        <v>14</v>
      </c>
      <c r="AE2746">
        <v>16</v>
      </c>
      <c r="AF2746">
        <v>17</v>
      </c>
      <c r="AG2746">
        <v>19</v>
      </c>
      <c r="AH2746">
        <v>14</v>
      </c>
      <c r="AI2746">
        <v>16</v>
      </c>
      <c r="AJ2746">
        <v>17</v>
      </c>
      <c r="AK2746">
        <v>19</v>
      </c>
      <c r="AL2746">
        <v>14</v>
      </c>
      <c r="AM2746">
        <v>16</v>
      </c>
    </row>
    <row r="2747" spans="1:39" x14ac:dyDescent="0.15">
      <c r="A2747" t="s">
        <v>41</v>
      </c>
      <c r="B2747">
        <v>30</v>
      </c>
      <c r="C2747">
        <v>1</v>
      </c>
      <c r="D2747">
        <v>0</v>
      </c>
      <c r="E2747" t="s">
        <v>28</v>
      </c>
      <c r="F2747" t="s">
        <v>206</v>
      </c>
      <c r="G2747">
        <v>2392</v>
      </c>
      <c r="H2747">
        <v>3220</v>
      </c>
      <c r="I2747">
        <v>13118</v>
      </c>
      <c r="J2747">
        <v>771626.4</v>
      </c>
      <c r="K2747">
        <v>646763.68000000005</v>
      </c>
      <c r="L2747">
        <v>597794.89</v>
      </c>
      <c r="M2747">
        <v>212555.31450000001</v>
      </c>
      <c r="N2747">
        <v>946</v>
      </c>
      <c r="O2747">
        <v>1254</v>
      </c>
      <c r="P2747">
        <v>5551</v>
      </c>
      <c r="Q2747">
        <v>319155.25</v>
      </c>
      <c r="R2747">
        <v>257298.65</v>
      </c>
      <c r="S2747">
        <v>225392.8</v>
      </c>
      <c r="T2747">
        <v>98383.795800000007</v>
      </c>
      <c r="U2747">
        <v>1446</v>
      </c>
      <c r="V2747">
        <v>1966</v>
      </c>
      <c r="W2747">
        <v>7567</v>
      </c>
      <c r="X2747">
        <v>452471.15</v>
      </c>
      <c r="Y2747">
        <v>389465.03</v>
      </c>
      <c r="Z2747">
        <v>372402.09</v>
      </c>
      <c r="AA2747">
        <v>114171.5187</v>
      </c>
      <c r="AB2747">
        <v>2340</v>
      </c>
      <c r="AC2747">
        <v>1994</v>
      </c>
      <c r="AD2747">
        <v>1695</v>
      </c>
      <c r="AE2747">
        <v>1361</v>
      </c>
      <c r="AF2747">
        <v>938</v>
      </c>
      <c r="AG2747">
        <v>911</v>
      </c>
      <c r="AH2747">
        <v>782</v>
      </c>
      <c r="AI2747">
        <v>587</v>
      </c>
      <c r="AJ2747">
        <v>1402</v>
      </c>
      <c r="AK2747">
        <v>1083</v>
      </c>
      <c r="AL2747">
        <v>913</v>
      </c>
      <c r="AM2747">
        <v>774</v>
      </c>
    </row>
    <row r="2748" spans="1:39" x14ac:dyDescent="0.15">
      <c r="A2748" t="s">
        <v>41</v>
      </c>
      <c r="B2748">
        <v>30</v>
      </c>
      <c r="C2748">
        <v>1</v>
      </c>
      <c r="D2748">
        <v>0</v>
      </c>
      <c r="E2748" t="s">
        <v>30</v>
      </c>
      <c r="F2748" t="s">
        <v>206</v>
      </c>
      <c r="G2748">
        <v>2</v>
      </c>
      <c r="H2748">
        <v>4</v>
      </c>
      <c r="I2748">
        <v>9</v>
      </c>
      <c r="J2748">
        <v>447.93</v>
      </c>
      <c r="K2748">
        <v>384.18</v>
      </c>
      <c r="L2748">
        <v>384.18</v>
      </c>
      <c r="M2748">
        <v>127.49</v>
      </c>
      <c r="N2748">
        <v>0</v>
      </c>
      <c r="O2748">
        <v>0</v>
      </c>
      <c r="P2748">
        <v>0</v>
      </c>
      <c r="Q2748">
        <v>0</v>
      </c>
      <c r="R2748">
        <v>0</v>
      </c>
      <c r="S2748">
        <v>0</v>
      </c>
      <c r="T2748">
        <v>0</v>
      </c>
      <c r="U2748">
        <v>2</v>
      </c>
      <c r="V2748">
        <v>4</v>
      </c>
      <c r="W2748">
        <v>9</v>
      </c>
      <c r="X2748">
        <v>447.93</v>
      </c>
      <c r="Y2748">
        <v>384.18</v>
      </c>
      <c r="Z2748">
        <v>384.18</v>
      </c>
      <c r="AA2748">
        <v>127.49</v>
      </c>
      <c r="AB2748">
        <v>2</v>
      </c>
      <c r="AC2748">
        <v>2</v>
      </c>
      <c r="AD2748">
        <v>0</v>
      </c>
      <c r="AE2748">
        <v>2</v>
      </c>
      <c r="AF2748">
        <v>0</v>
      </c>
      <c r="AG2748">
        <v>0</v>
      </c>
      <c r="AH2748">
        <v>0</v>
      </c>
      <c r="AI2748">
        <v>0</v>
      </c>
      <c r="AJ2748">
        <v>2</v>
      </c>
      <c r="AK2748">
        <v>2</v>
      </c>
      <c r="AL2748">
        <v>0</v>
      </c>
      <c r="AM2748">
        <v>2</v>
      </c>
    </row>
    <row r="2749" spans="1:39" x14ac:dyDescent="0.15">
      <c r="A2749" t="s">
        <v>41</v>
      </c>
      <c r="B2749">
        <v>30</v>
      </c>
      <c r="C2749">
        <v>1</v>
      </c>
      <c r="D2749">
        <v>0</v>
      </c>
      <c r="E2749" t="s">
        <v>29</v>
      </c>
      <c r="F2749" t="s">
        <v>206</v>
      </c>
      <c r="G2749">
        <v>34</v>
      </c>
      <c r="H2749">
        <v>47</v>
      </c>
      <c r="I2749">
        <v>219</v>
      </c>
      <c r="J2749">
        <v>12511.87</v>
      </c>
      <c r="K2749">
        <v>9341.35</v>
      </c>
      <c r="L2749">
        <v>8554.4699999999993</v>
      </c>
      <c r="M2749">
        <v>3612.953</v>
      </c>
      <c r="N2749">
        <v>17</v>
      </c>
      <c r="O2749">
        <v>23</v>
      </c>
      <c r="P2749">
        <v>114</v>
      </c>
      <c r="Q2749">
        <v>6097.22</v>
      </c>
      <c r="R2749">
        <v>4597.26</v>
      </c>
      <c r="S2749">
        <v>4221.6899999999996</v>
      </c>
      <c r="T2749">
        <v>1952.0983000000001</v>
      </c>
      <c r="U2749">
        <v>17</v>
      </c>
      <c r="V2749">
        <v>24</v>
      </c>
      <c r="W2749">
        <v>105</v>
      </c>
      <c r="X2749">
        <v>6414.65</v>
      </c>
      <c r="Y2749">
        <v>4744.09</v>
      </c>
      <c r="Z2749">
        <v>4332.78</v>
      </c>
      <c r="AA2749">
        <v>1660.8547000000001</v>
      </c>
      <c r="AB2749">
        <v>34</v>
      </c>
      <c r="AC2749">
        <v>26</v>
      </c>
      <c r="AD2749">
        <v>23</v>
      </c>
      <c r="AE2749">
        <v>22</v>
      </c>
      <c r="AF2749">
        <v>17</v>
      </c>
      <c r="AG2749">
        <v>17</v>
      </c>
      <c r="AH2749">
        <v>16</v>
      </c>
      <c r="AI2749">
        <v>14</v>
      </c>
      <c r="AJ2749">
        <v>17</v>
      </c>
      <c r="AK2749">
        <v>9</v>
      </c>
      <c r="AL2749">
        <v>7</v>
      </c>
      <c r="AM2749">
        <v>8</v>
      </c>
    </row>
    <row r="2750" spans="1:39" x14ac:dyDescent="0.15">
      <c r="A2750" t="s">
        <v>41</v>
      </c>
      <c r="B2750">
        <v>30</v>
      </c>
      <c r="C2750">
        <v>1</v>
      </c>
      <c r="D2750">
        <v>0</v>
      </c>
      <c r="E2750" t="s">
        <v>32</v>
      </c>
      <c r="F2750" t="s">
        <v>206</v>
      </c>
      <c r="G2750">
        <v>597</v>
      </c>
      <c r="H2750">
        <v>918</v>
      </c>
      <c r="I2750">
        <v>3750</v>
      </c>
      <c r="J2750">
        <v>221792.33</v>
      </c>
      <c r="K2750">
        <v>172713.85</v>
      </c>
      <c r="L2750">
        <v>166558.89000000001</v>
      </c>
      <c r="M2750">
        <v>57096.385699999999</v>
      </c>
      <c r="N2750">
        <v>32</v>
      </c>
      <c r="O2750">
        <v>52</v>
      </c>
      <c r="P2750">
        <v>189</v>
      </c>
      <c r="Q2750">
        <v>11680.11</v>
      </c>
      <c r="R2750">
        <v>8946</v>
      </c>
      <c r="S2750">
        <v>8019.73</v>
      </c>
      <c r="T2750">
        <v>3381.2424000000001</v>
      </c>
      <c r="U2750">
        <v>565</v>
      </c>
      <c r="V2750">
        <v>866</v>
      </c>
      <c r="W2750">
        <v>3561</v>
      </c>
      <c r="X2750">
        <v>210112.22</v>
      </c>
      <c r="Y2750">
        <v>163767.85</v>
      </c>
      <c r="Z2750">
        <v>158539.16</v>
      </c>
      <c r="AA2750">
        <v>53715.143300000003</v>
      </c>
      <c r="AB2750">
        <v>594</v>
      </c>
      <c r="AC2750">
        <v>468</v>
      </c>
      <c r="AD2750">
        <v>415</v>
      </c>
      <c r="AE2750">
        <v>424</v>
      </c>
      <c r="AF2750">
        <v>32</v>
      </c>
      <c r="AG2750">
        <v>27</v>
      </c>
      <c r="AH2750">
        <v>25</v>
      </c>
      <c r="AI2750">
        <v>27</v>
      </c>
      <c r="AJ2750">
        <v>562</v>
      </c>
      <c r="AK2750">
        <v>441</v>
      </c>
      <c r="AL2750">
        <v>390</v>
      </c>
      <c r="AM2750">
        <v>397</v>
      </c>
    </row>
    <row r="2751" spans="1:39" x14ac:dyDescent="0.15">
      <c r="A2751" t="s">
        <v>41</v>
      </c>
      <c r="B2751">
        <v>30</v>
      </c>
      <c r="C2751">
        <v>1</v>
      </c>
      <c r="D2751">
        <v>1</v>
      </c>
      <c r="E2751" t="s">
        <v>28</v>
      </c>
      <c r="F2751" t="s">
        <v>206</v>
      </c>
      <c r="G2751">
        <v>16053</v>
      </c>
      <c r="H2751">
        <v>24576</v>
      </c>
      <c r="I2751">
        <v>89977</v>
      </c>
      <c r="J2751">
        <v>5296255.45</v>
      </c>
      <c r="K2751">
        <v>4413255.07</v>
      </c>
      <c r="L2751">
        <v>4064548.79</v>
      </c>
      <c r="M2751">
        <v>1439508.7217999999</v>
      </c>
      <c r="N2751">
        <v>8359</v>
      </c>
      <c r="O2751">
        <v>11594</v>
      </c>
      <c r="P2751">
        <v>48011</v>
      </c>
      <c r="Q2751">
        <v>2797973.3</v>
      </c>
      <c r="R2751">
        <v>2300656.12</v>
      </c>
      <c r="S2751">
        <v>2056969.49</v>
      </c>
      <c r="T2751">
        <v>816817.74419999996</v>
      </c>
      <c r="U2751">
        <v>7694</v>
      </c>
      <c r="V2751">
        <v>12982</v>
      </c>
      <c r="W2751">
        <v>41966</v>
      </c>
      <c r="X2751">
        <v>2498282.15</v>
      </c>
      <c r="Y2751">
        <v>2112598.9500000002</v>
      </c>
      <c r="Z2751">
        <v>2007579.3</v>
      </c>
      <c r="AA2751">
        <v>622690.97759999998</v>
      </c>
      <c r="AB2751">
        <v>15168</v>
      </c>
      <c r="AC2751">
        <v>15327</v>
      </c>
      <c r="AD2751">
        <v>10390</v>
      </c>
      <c r="AE2751">
        <v>14107</v>
      </c>
      <c r="AF2751">
        <v>8088</v>
      </c>
      <c r="AG2751">
        <v>8153</v>
      </c>
      <c r="AH2751">
        <v>5870</v>
      </c>
      <c r="AI2751">
        <v>7558</v>
      </c>
      <c r="AJ2751">
        <v>7080</v>
      </c>
      <c r="AK2751">
        <v>7174</v>
      </c>
      <c r="AL2751">
        <v>4520</v>
      </c>
      <c r="AM2751">
        <v>6549</v>
      </c>
    </row>
    <row r="2752" spans="1:39" x14ac:dyDescent="0.15">
      <c r="A2752" t="s">
        <v>41</v>
      </c>
      <c r="B2752">
        <v>30</v>
      </c>
      <c r="C2752">
        <v>1</v>
      </c>
      <c r="D2752">
        <v>1</v>
      </c>
      <c r="E2752" t="s">
        <v>30</v>
      </c>
      <c r="F2752" t="s">
        <v>206</v>
      </c>
      <c r="G2752">
        <v>1816</v>
      </c>
      <c r="H2752">
        <v>2900</v>
      </c>
      <c r="I2752">
        <v>10260</v>
      </c>
      <c r="J2752">
        <v>604360.32999999996</v>
      </c>
      <c r="K2752">
        <v>505847.5</v>
      </c>
      <c r="L2752">
        <v>462044.45</v>
      </c>
      <c r="M2752">
        <v>162837.1925</v>
      </c>
      <c r="N2752">
        <v>871</v>
      </c>
      <c r="O2752">
        <v>1236</v>
      </c>
      <c r="P2752">
        <v>4967</v>
      </c>
      <c r="Q2752">
        <v>295005.42</v>
      </c>
      <c r="R2752">
        <v>243831.72</v>
      </c>
      <c r="S2752">
        <v>217007.82</v>
      </c>
      <c r="T2752">
        <v>85167.942999999999</v>
      </c>
      <c r="U2752">
        <v>945</v>
      </c>
      <c r="V2752">
        <v>1664</v>
      </c>
      <c r="W2752">
        <v>5293</v>
      </c>
      <c r="X2752">
        <v>309354.90999999997</v>
      </c>
      <c r="Y2752">
        <v>262015.78</v>
      </c>
      <c r="Z2752">
        <v>245036.63</v>
      </c>
      <c r="AA2752">
        <v>77669.249500000005</v>
      </c>
      <c r="AB2752">
        <v>1690</v>
      </c>
      <c r="AC2752">
        <v>1772</v>
      </c>
      <c r="AD2752">
        <v>1095</v>
      </c>
      <c r="AE2752">
        <v>1732</v>
      </c>
      <c r="AF2752">
        <v>819</v>
      </c>
      <c r="AG2752">
        <v>852</v>
      </c>
      <c r="AH2752">
        <v>587</v>
      </c>
      <c r="AI2752">
        <v>844</v>
      </c>
      <c r="AJ2752">
        <v>871</v>
      </c>
      <c r="AK2752">
        <v>920</v>
      </c>
      <c r="AL2752">
        <v>508</v>
      </c>
      <c r="AM2752">
        <v>888</v>
      </c>
    </row>
    <row r="2753" spans="1:39" x14ac:dyDescent="0.15">
      <c r="A2753" t="s">
        <v>41</v>
      </c>
      <c r="B2753">
        <v>30</v>
      </c>
      <c r="C2753">
        <v>1</v>
      </c>
      <c r="D2753">
        <v>1</v>
      </c>
      <c r="E2753" t="s">
        <v>29</v>
      </c>
      <c r="F2753" t="s">
        <v>206</v>
      </c>
      <c r="G2753">
        <v>23421</v>
      </c>
      <c r="H2753">
        <v>39225</v>
      </c>
      <c r="I2753">
        <v>141387</v>
      </c>
      <c r="J2753">
        <v>8223270.2599999998</v>
      </c>
      <c r="K2753">
        <v>6532031.4199999999</v>
      </c>
      <c r="L2753">
        <v>6047903.5599999996</v>
      </c>
      <c r="M2753">
        <v>2211138.9967</v>
      </c>
      <c r="N2753">
        <v>8569</v>
      </c>
      <c r="O2753">
        <v>12722</v>
      </c>
      <c r="P2753">
        <v>53601</v>
      </c>
      <c r="Q2753">
        <v>3069973.21</v>
      </c>
      <c r="R2753">
        <v>2375106.16</v>
      </c>
      <c r="S2753">
        <v>2126037.11</v>
      </c>
      <c r="T2753">
        <v>912756.92689999996</v>
      </c>
      <c r="U2753">
        <v>14852</v>
      </c>
      <c r="V2753">
        <v>26503</v>
      </c>
      <c r="W2753">
        <v>87786</v>
      </c>
      <c r="X2753">
        <v>5153297.05</v>
      </c>
      <c r="Y2753">
        <v>4156925.26</v>
      </c>
      <c r="Z2753">
        <v>3921866.45</v>
      </c>
      <c r="AA2753">
        <v>1298382.0697999999</v>
      </c>
      <c r="AB2753">
        <v>22453</v>
      </c>
      <c r="AC2753">
        <v>22121</v>
      </c>
      <c r="AD2753">
        <v>15498</v>
      </c>
      <c r="AE2753">
        <v>22423</v>
      </c>
      <c r="AF2753">
        <v>8238</v>
      </c>
      <c r="AG2753">
        <v>8127</v>
      </c>
      <c r="AH2753">
        <v>6211</v>
      </c>
      <c r="AI2753">
        <v>8259</v>
      </c>
      <c r="AJ2753">
        <v>14215</v>
      </c>
      <c r="AK2753">
        <v>13994</v>
      </c>
      <c r="AL2753">
        <v>9287</v>
      </c>
      <c r="AM2753">
        <v>14164</v>
      </c>
    </row>
    <row r="2754" spans="1:39" x14ac:dyDescent="0.15">
      <c r="A2754" t="s">
        <v>41</v>
      </c>
      <c r="B2754">
        <v>30</v>
      </c>
      <c r="C2754">
        <v>1</v>
      </c>
      <c r="D2754">
        <v>1</v>
      </c>
      <c r="E2754" t="s">
        <v>31</v>
      </c>
      <c r="F2754" t="s">
        <v>206</v>
      </c>
      <c r="G2754">
        <v>2</v>
      </c>
      <c r="H2754">
        <v>7</v>
      </c>
      <c r="I2754">
        <v>18</v>
      </c>
      <c r="J2754">
        <v>867.89</v>
      </c>
      <c r="K2754">
        <v>762.56</v>
      </c>
      <c r="L2754">
        <v>762.56</v>
      </c>
      <c r="M2754">
        <v>237.26</v>
      </c>
      <c r="N2754">
        <v>0</v>
      </c>
      <c r="O2754">
        <v>0</v>
      </c>
      <c r="P2754">
        <v>0</v>
      </c>
      <c r="Q2754">
        <v>0</v>
      </c>
      <c r="R2754">
        <v>0</v>
      </c>
      <c r="S2754">
        <v>0</v>
      </c>
      <c r="T2754">
        <v>0</v>
      </c>
      <c r="U2754">
        <v>2</v>
      </c>
      <c r="V2754">
        <v>7</v>
      </c>
      <c r="W2754">
        <v>18</v>
      </c>
      <c r="X2754">
        <v>867.89</v>
      </c>
      <c r="Y2754">
        <v>762.56</v>
      </c>
      <c r="Z2754">
        <v>762.56</v>
      </c>
      <c r="AA2754">
        <v>237.26</v>
      </c>
      <c r="AB2754">
        <v>2</v>
      </c>
      <c r="AC2754">
        <v>2</v>
      </c>
      <c r="AD2754">
        <v>2</v>
      </c>
      <c r="AE2754">
        <v>2</v>
      </c>
      <c r="AF2754">
        <v>0</v>
      </c>
      <c r="AG2754">
        <v>0</v>
      </c>
      <c r="AH2754">
        <v>0</v>
      </c>
      <c r="AI2754">
        <v>0</v>
      </c>
      <c r="AJ2754">
        <v>2</v>
      </c>
      <c r="AK2754">
        <v>2</v>
      </c>
      <c r="AL2754">
        <v>2</v>
      </c>
      <c r="AM2754">
        <v>2</v>
      </c>
    </row>
    <row r="2755" spans="1:39" x14ac:dyDescent="0.15">
      <c r="A2755" t="s">
        <v>41</v>
      </c>
      <c r="B2755">
        <v>30</v>
      </c>
      <c r="C2755">
        <v>1</v>
      </c>
      <c r="D2755">
        <v>1</v>
      </c>
      <c r="E2755" t="s">
        <v>32</v>
      </c>
      <c r="F2755" t="s">
        <v>206</v>
      </c>
      <c r="G2755">
        <v>867</v>
      </c>
      <c r="H2755">
        <v>1450</v>
      </c>
      <c r="I2755">
        <v>5426</v>
      </c>
      <c r="J2755">
        <v>322045.96000000002</v>
      </c>
      <c r="K2755">
        <v>248730.91</v>
      </c>
      <c r="L2755">
        <v>237322.97</v>
      </c>
      <c r="M2755">
        <v>81874.905799999993</v>
      </c>
      <c r="N2755">
        <v>95</v>
      </c>
      <c r="O2755">
        <v>142</v>
      </c>
      <c r="P2755">
        <v>589</v>
      </c>
      <c r="Q2755">
        <v>35642.980000000003</v>
      </c>
      <c r="R2755">
        <v>27949.43</v>
      </c>
      <c r="S2755">
        <v>23929.919999999998</v>
      </c>
      <c r="T2755">
        <v>9540.8243000000002</v>
      </c>
      <c r="U2755">
        <v>772</v>
      </c>
      <c r="V2755">
        <v>1308</v>
      </c>
      <c r="W2755">
        <v>4837</v>
      </c>
      <c r="X2755">
        <v>286402.98</v>
      </c>
      <c r="Y2755">
        <v>220781.48</v>
      </c>
      <c r="Z2755">
        <v>213393.05</v>
      </c>
      <c r="AA2755">
        <v>72334.0815</v>
      </c>
      <c r="AB2755">
        <v>854</v>
      </c>
      <c r="AC2755">
        <v>795</v>
      </c>
      <c r="AD2755">
        <v>542</v>
      </c>
      <c r="AE2755">
        <v>793</v>
      </c>
      <c r="AF2755">
        <v>94</v>
      </c>
      <c r="AG2755">
        <v>81</v>
      </c>
      <c r="AH2755">
        <v>55</v>
      </c>
      <c r="AI2755">
        <v>89</v>
      </c>
      <c r="AJ2755">
        <v>760</v>
      </c>
      <c r="AK2755">
        <v>714</v>
      </c>
      <c r="AL2755">
        <v>487</v>
      </c>
      <c r="AM2755">
        <v>704</v>
      </c>
    </row>
    <row r="2756" spans="1:39" x14ac:dyDescent="0.15">
      <c r="A2756" t="s">
        <v>41</v>
      </c>
      <c r="B2756">
        <v>30</v>
      </c>
      <c r="C2756">
        <v>1</v>
      </c>
      <c r="D2756">
        <v>2</v>
      </c>
      <c r="E2756" t="s">
        <v>28</v>
      </c>
      <c r="F2756" t="s">
        <v>206</v>
      </c>
      <c r="G2756">
        <v>3081</v>
      </c>
      <c r="H2756">
        <v>4091</v>
      </c>
      <c r="I2756">
        <v>16525</v>
      </c>
      <c r="J2756">
        <v>979338.85</v>
      </c>
      <c r="K2756">
        <v>830098</v>
      </c>
      <c r="L2756">
        <v>768828.07</v>
      </c>
      <c r="M2756">
        <v>265316.83100000001</v>
      </c>
      <c r="N2756">
        <v>1208</v>
      </c>
      <c r="O2756">
        <v>1502</v>
      </c>
      <c r="P2756">
        <v>6833</v>
      </c>
      <c r="Q2756">
        <v>399225.17</v>
      </c>
      <c r="R2756">
        <v>326598.52</v>
      </c>
      <c r="S2756">
        <v>282876.98</v>
      </c>
      <c r="T2756">
        <v>119990.9276</v>
      </c>
      <c r="U2756">
        <v>1873</v>
      </c>
      <c r="V2756">
        <v>2589</v>
      </c>
      <c r="W2756">
        <v>9692</v>
      </c>
      <c r="X2756">
        <v>580113.68000000005</v>
      </c>
      <c r="Y2756">
        <v>503499.48</v>
      </c>
      <c r="Z2756">
        <v>485951.09</v>
      </c>
      <c r="AA2756">
        <v>145325.90340000001</v>
      </c>
      <c r="AB2756">
        <v>2960</v>
      </c>
      <c r="AC2756">
        <v>2773</v>
      </c>
      <c r="AD2756">
        <v>1376</v>
      </c>
      <c r="AE2756">
        <v>2582</v>
      </c>
      <c r="AF2756">
        <v>1152</v>
      </c>
      <c r="AG2756">
        <v>1179</v>
      </c>
      <c r="AH2756">
        <v>627</v>
      </c>
      <c r="AI2756">
        <v>1064</v>
      </c>
      <c r="AJ2756">
        <v>1808</v>
      </c>
      <c r="AK2756">
        <v>1594</v>
      </c>
      <c r="AL2756">
        <v>749</v>
      </c>
      <c r="AM2756">
        <v>1518</v>
      </c>
    </row>
    <row r="2757" spans="1:39" x14ac:dyDescent="0.15">
      <c r="A2757" t="s">
        <v>41</v>
      </c>
      <c r="B2757">
        <v>30</v>
      </c>
      <c r="C2757">
        <v>1</v>
      </c>
      <c r="D2757">
        <v>2</v>
      </c>
      <c r="E2757" t="s">
        <v>30</v>
      </c>
      <c r="F2757" t="s">
        <v>206</v>
      </c>
      <c r="G2757">
        <v>419</v>
      </c>
      <c r="H2757">
        <v>559</v>
      </c>
      <c r="I2757">
        <v>2315</v>
      </c>
      <c r="J2757">
        <v>134565.49</v>
      </c>
      <c r="K2757">
        <v>113722.35</v>
      </c>
      <c r="L2757">
        <v>106156.65</v>
      </c>
      <c r="M2757">
        <v>37171.929499999998</v>
      </c>
      <c r="N2757">
        <v>145</v>
      </c>
      <c r="O2757">
        <v>186</v>
      </c>
      <c r="P2757">
        <v>857</v>
      </c>
      <c r="Q2757">
        <v>48592.800000000003</v>
      </c>
      <c r="R2757">
        <v>39550.36</v>
      </c>
      <c r="S2757">
        <v>34404.050000000003</v>
      </c>
      <c r="T2757">
        <v>15239.3164</v>
      </c>
      <c r="U2757">
        <v>274</v>
      </c>
      <c r="V2757">
        <v>373</v>
      </c>
      <c r="W2757">
        <v>1458</v>
      </c>
      <c r="X2757">
        <v>85972.69</v>
      </c>
      <c r="Y2757">
        <v>74171.990000000005</v>
      </c>
      <c r="Z2757">
        <v>71752.600000000006</v>
      </c>
      <c r="AA2757">
        <v>21932.613099999999</v>
      </c>
      <c r="AB2757">
        <v>396</v>
      </c>
      <c r="AC2757">
        <v>388</v>
      </c>
      <c r="AD2757">
        <v>169</v>
      </c>
      <c r="AE2757">
        <v>403</v>
      </c>
      <c r="AF2757">
        <v>138</v>
      </c>
      <c r="AG2757">
        <v>143</v>
      </c>
      <c r="AH2757">
        <v>75</v>
      </c>
      <c r="AI2757">
        <v>139</v>
      </c>
      <c r="AJ2757">
        <v>258</v>
      </c>
      <c r="AK2757">
        <v>245</v>
      </c>
      <c r="AL2757">
        <v>94</v>
      </c>
      <c r="AM2757">
        <v>264</v>
      </c>
    </row>
    <row r="2758" spans="1:39" x14ac:dyDescent="0.15">
      <c r="A2758" t="s">
        <v>41</v>
      </c>
      <c r="B2758">
        <v>30</v>
      </c>
      <c r="C2758">
        <v>1</v>
      </c>
      <c r="D2758">
        <v>2</v>
      </c>
      <c r="E2758" t="s">
        <v>29</v>
      </c>
      <c r="F2758" t="s">
        <v>206</v>
      </c>
      <c r="G2758">
        <v>1540</v>
      </c>
      <c r="H2758">
        <v>2163</v>
      </c>
      <c r="I2758">
        <v>9092</v>
      </c>
      <c r="J2758">
        <v>529882.18000000005</v>
      </c>
      <c r="K2758">
        <v>425519.16</v>
      </c>
      <c r="L2758">
        <v>397432.25</v>
      </c>
      <c r="M2758">
        <v>143254.54699999999</v>
      </c>
      <c r="N2758">
        <v>469</v>
      </c>
      <c r="O2758">
        <v>591</v>
      </c>
      <c r="P2758">
        <v>2872</v>
      </c>
      <c r="Q2758">
        <v>165941.68</v>
      </c>
      <c r="R2758">
        <v>130124.19</v>
      </c>
      <c r="S2758">
        <v>112288.72</v>
      </c>
      <c r="T2758">
        <v>50364.962</v>
      </c>
      <c r="U2758">
        <v>1071</v>
      </c>
      <c r="V2758">
        <v>1572</v>
      </c>
      <c r="W2758">
        <v>6220</v>
      </c>
      <c r="X2758">
        <v>363940.5</v>
      </c>
      <c r="Y2758">
        <v>295394.96999999997</v>
      </c>
      <c r="Z2758">
        <v>285143.53000000003</v>
      </c>
      <c r="AA2758">
        <v>92889.585000000006</v>
      </c>
      <c r="AB2758">
        <v>1477</v>
      </c>
      <c r="AC2758">
        <v>1416</v>
      </c>
      <c r="AD2758">
        <v>651</v>
      </c>
      <c r="AE2758">
        <v>1486</v>
      </c>
      <c r="AF2758">
        <v>449</v>
      </c>
      <c r="AG2758">
        <v>437</v>
      </c>
      <c r="AH2758">
        <v>230</v>
      </c>
      <c r="AI2758">
        <v>460</v>
      </c>
      <c r="AJ2758">
        <v>1028</v>
      </c>
      <c r="AK2758">
        <v>979</v>
      </c>
      <c r="AL2758">
        <v>421</v>
      </c>
      <c r="AM2758">
        <v>1026</v>
      </c>
    </row>
    <row r="2759" spans="1:39" x14ac:dyDescent="0.15">
      <c r="A2759" t="s">
        <v>41</v>
      </c>
      <c r="B2759">
        <v>30</v>
      </c>
      <c r="C2759">
        <v>1</v>
      </c>
      <c r="D2759">
        <v>2</v>
      </c>
      <c r="E2759" t="s">
        <v>32</v>
      </c>
      <c r="F2759" t="s">
        <v>206</v>
      </c>
      <c r="G2759">
        <v>343</v>
      </c>
      <c r="H2759">
        <v>511</v>
      </c>
      <c r="I2759">
        <v>2183</v>
      </c>
      <c r="J2759">
        <v>129242.04</v>
      </c>
      <c r="K2759">
        <v>99848.320000000007</v>
      </c>
      <c r="L2759">
        <v>96823.31</v>
      </c>
      <c r="M2759">
        <v>33283.727599999998</v>
      </c>
      <c r="N2759">
        <v>24</v>
      </c>
      <c r="O2759">
        <v>34</v>
      </c>
      <c r="P2759">
        <v>163</v>
      </c>
      <c r="Q2759">
        <v>9160.14</v>
      </c>
      <c r="R2759">
        <v>7162.08</v>
      </c>
      <c r="S2759">
        <v>6389.91</v>
      </c>
      <c r="T2759">
        <v>2762.4034000000001</v>
      </c>
      <c r="U2759">
        <v>319</v>
      </c>
      <c r="V2759">
        <v>477</v>
      </c>
      <c r="W2759">
        <v>2020</v>
      </c>
      <c r="X2759">
        <v>120081.9</v>
      </c>
      <c r="Y2759">
        <v>92686.24</v>
      </c>
      <c r="Z2759">
        <v>90433.4</v>
      </c>
      <c r="AA2759">
        <v>30521.324199999999</v>
      </c>
      <c r="AB2759">
        <v>333</v>
      </c>
      <c r="AC2759">
        <v>300</v>
      </c>
      <c r="AD2759">
        <v>173</v>
      </c>
      <c r="AE2759">
        <v>295</v>
      </c>
      <c r="AF2759">
        <v>22</v>
      </c>
      <c r="AG2759">
        <v>19</v>
      </c>
      <c r="AH2759">
        <v>10</v>
      </c>
      <c r="AI2759">
        <v>23</v>
      </c>
      <c r="AJ2759">
        <v>311</v>
      </c>
      <c r="AK2759">
        <v>281</v>
      </c>
      <c r="AL2759">
        <v>163</v>
      </c>
      <c r="AM2759">
        <v>272</v>
      </c>
    </row>
    <row r="2760" spans="1:39" x14ac:dyDescent="0.15">
      <c r="A2760" t="s">
        <v>41</v>
      </c>
      <c r="B2760">
        <v>30</v>
      </c>
      <c r="C2760">
        <v>2</v>
      </c>
      <c r="D2760">
        <v>0</v>
      </c>
      <c r="E2760" t="s">
        <v>28</v>
      </c>
      <c r="F2760" t="s">
        <v>206</v>
      </c>
      <c r="G2760">
        <v>157</v>
      </c>
      <c r="H2760">
        <v>389</v>
      </c>
      <c r="I2760">
        <v>1120</v>
      </c>
      <c r="J2760">
        <v>57902.76</v>
      </c>
      <c r="K2760">
        <v>45519.02</v>
      </c>
      <c r="L2760">
        <v>37817.49</v>
      </c>
      <c r="M2760">
        <v>17910.362000000001</v>
      </c>
      <c r="N2760">
        <v>157</v>
      </c>
      <c r="O2760">
        <v>180</v>
      </c>
      <c r="P2760">
        <v>637</v>
      </c>
      <c r="Q2760">
        <v>31337.71</v>
      </c>
      <c r="R2760">
        <v>23596.77</v>
      </c>
      <c r="S2760">
        <v>16658.52</v>
      </c>
      <c r="T2760">
        <v>10419.2557</v>
      </c>
      <c r="U2760">
        <v>157</v>
      </c>
      <c r="V2760">
        <v>209</v>
      </c>
      <c r="W2760">
        <v>483</v>
      </c>
      <c r="X2760">
        <v>26565.05</v>
      </c>
      <c r="Y2760">
        <v>21922.25</v>
      </c>
      <c r="Z2760">
        <v>21158.97</v>
      </c>
      <c r="AA2760">
        <v>7491.1063000000004</v>
      </c>
      <c r="AB2760">
        <v>155</v>
      </c>
      <c r="AC2760">
        <v>157</v>
      </c>
      <c r="AD2760">
        <v>143</v>
      </c>
      <c r="AE2760">
        <v>127</v>
      </c>
      <c r="AF2760">
        <v>155</v>
      </c>
      <c r="AG2760">
        <v>157</v>
      </c>
      <c r="AH2760">
        <v>143</v>
      </c>
      <c r="AI2760">
        <v>127</v>
      </c>
      <c r="AJ2760">
        <v>155</v>
      </c>
      <c r="AK2760">
        <v>157</v>
      </c>
      <c r="AL2760">
        <v>143</v>
      </c>
      <c r="AM2760">
        <v>127</v>
      </c>
    </row>
    <row r="2761" spans="1:39" x14ac:dyDescent="0.15">
      <c r="A2761" t="s">
        <v>41</v>
      </c>
      <c r="B2761">
        <v>30</v>
      </c>
      <c r="C2761">
        <v>2</v>
      </c>
      <c r="D2761">
        <v>0</v>
      </c>
      <c r="E2761" t="s">
        <v>29</v>
      </c>
      <c r="F2761" t="s">
        <v>206</v>
      </c>
      <c r="G2761">
        <v>2</v>
      </c>
      <c r="H2761">
        <v>4</v>
      </c>
      <c r="I2761">
        <v>12</v>
      </c>
      <c r="J2761">
        <v>672.95</v>
      </c>
      <c r="K2761">
        <v>543.27</v>
      </c>
      <c r="L2761">
        <v>543.27</v>
      </c>
      <c r="M2761">
        <v>171.20740000000001</v>
      </c>
      <c r="N2761">
        <v>2</v>
      </c>
      <c r="O2761">
        <v>2</v>
      </c>
      <c r="P2761">
        <v>3</v>
      </c>
      <c r="Q2761">
        <v>237.99</v>
      </c>
      <c r="R2761">
        <v>205.41</v>
      </c>
      <c r="S2761">
        <v>205.41</v>
      </c>
      <c r="T2761">
        <v>61.327399999999997</v>
      </c>
      <c r="U2761">
        <v>2</v>
      </c>
      <c r="V2761">
        <v>2</v>
      </c>
      <c r="W2761">
        <v>9</v>
      </c>
      <c r="X2761">
        <v>434.96</v>
      </c>
      <c r="Y2761">
        <v>337.86</v>
      </c>
      <c r="Z2761">
        <v>337.86</v>
      </c>
      <c r="AA2761">
        <v>109.88</v>
      </c>
      <c r="AB2761">
        <v>2</v>
      </c>
      <c r="AC2761">
        <v>2</v>
      </c>
      <c r="AD2761">
        <v>2</v>
      </c>
      <c r="AE2761">
        <v>1</v>
      </c>
      <c r="AF2761">
        <v>2</v>
      </c>
      <c r="AG2761">
        <v>2</v>
      </c>
      <c r="AH2761">
        <v>2</v>
      </c>
      <c r="AI2761">
        <v>1</v>
      </c>
      <c r="AJ2761">
        <v>2</v>
      </c>
      <c r="AK2761">
        <v>2</v>
      </c>
      <c r="AL2761">
        <v>2</v>
      </c>
      <c r="AM2761">
        <v>1</v>
      </c>
    </row>
    <row r="2762" spans="1:39" x14ac:dyDescent="0.15">
      <c r="A2762" t="s">
        <v>41</v>
      </c>
      <c r="B2762">
        <v>30</v>
      </c>
      <c r="C2762">
        <v>2</v>
      </c>
      <c r="D2762">
        <v>0</v>
      </c>
      <c r="E2762" t="s">
        <v>32</v>
      </c>
      <c r="F2762" t="s">
        <v>206</v>
      </c>
      <c r="G2762">
        <v>37</v>
      </c>
      <c r="H2762">
        <v>101</v>
      </c>
      <c r="I2762">
        <v>306</v>
      </c>
      <c r="J2762">
        <v>16683.650000000001</v>
      </c>
      <c r="K2762">
        <v>12199.23</v>
      </c>
      <c r="L2762">
        <v>11178.93</v>
      </c>
      <c r="M2762">
        <v>4790.2719999999999</v>
      </c>
      <c r="N2762">
        <v>37</v>
      </c>
      <c r="O2762">
        <v>41</v>
      </c>
      <c r="P2762">
        <v>128</v>
      </c>
      <c r="Q2762">
        <v>6448.09</v>
      </c>
      <c r="R2762">
        <v>4485.67</v>
      </c>
      <c r="S2762">
        <v>3545.35</v>
      </c>
      <c r="T2762">
        <v>2139.7925</v>
      </c>
      <c r="U2762">
        <v>37</v>
      </c>
      <c r="V2762">
        <v>60</v>
      </c>
      <c r="W2762">
        <v>178</v>
      </c>
      <c r="X2762">
        <v>10235.56</v>
      </c>
      <c r="Y2762">
        <v>7713.56</v>
      </c>
      <c r="Z2762">
        <v>7633.58</v>
      </c>
      <c r="AA2762">
        <v>2650.4794999999999</v>
      </c>
      <c r="AB2762">
        <v>36</v>
      </c>
      <c r="AC2762">
        <v>35</v>
      </c>
      <c r="AD2762">
        <v>34</v>
      </c>
      <c r="AE2762">
        <v>30</v>
      </c>
      <c r="AF2762">
        <v>36</v>
      </c>
      <c r="AG2762">
        <v>35</v>
      </c>
      <c r="AH2762">
        <v>34</v>
      </c>
      <c r="AI2762">
        <v>30</v>
      </c>
      <c r="AJ2762">
        <v>36</v>
      </c>
      <c r="AK2762">
        <v>35</v>
      </c>
      <c r="AL2762">
        <v>34</v>
      </c>
      <c r="AM2762">
        <v>30</v>
      </c>
    </row>
    <row r="2763" spans="1:39" x14ac:dyDescent="0.15">
      <c r="A2763" t="s">
        <v>41</v>
      </c>
      <c r="B2763">
        <v>30</v>
      </c>
      <c r="C2763">
        <v>2</v>
      </c>
      <c r="D2763">
        <v>1</v>
      </c>
      <c r="E2763" t="s">
        <v>28</v>
      </c>
      <c r="F2763" t="s">
        <v>206</v>
      </c>
      <c r="G2763">
        <v>2011</v>
      </c>
      <c r="H2763">
        <v>5197</v>
      </c>
      <c r="I2763">
        <v>13720</v>
      </c>
      <c r="J2763">
        <v>736543.81</v>
      </c>
      <c r="K2763">
        <v>597357.56999999995</v>
      </c>
      <c r="L2763">
        <v>512084.13</v>
      </c>
      <c r="M2763">
        <v>214837.45509999999</v>
      </c>
      <c r="N2763">
        <v>2011</v>
      </c>
      <c r="O2763">
        <v>2447</v>
      </c>
      <c r="P2763">
        <v>7533</v>
      </c>
      <c r="Q2763">
        <v>394061.14</v>
      </c>
      <c r="R2763">
        <v>309067.53000000003</v>
      </c>
      <c r="S2763">
        <v>235884.92</v>
      </c>
      <c r="T2763">
        <v>124503.208</v>
      </c>
      <c r="U2763">
        <v>2011</v>
      </c>
      <c r="V2763">
        <v>2750</v>
      </c>
      <c r="W2763">
        <v>6187</v>
      </c>
      <c r="X2763">
        <v>342482.67</v>
      </c>
      <c r="Y2763">
        <v>288290.03999999998</v>
      </c>
      <c r="Z2763">
        <v>276199.21000000002</v>
      </c>
      <c r="AA2763">
        <v>90334.247099999993</v>
      </c>
      <c r="AB2763">
        <v>1946</v>
      </c>
      <c r="AC2763">
        <v>2000</v>
      </c>
      <c r="AD2763">
        <v>1554</v>
      </c>
      <c r="AE2763">
        <v>1924</v>
      </c>
      <c r="AF2763">
        <v>1946</v>
      </c>
      <c r="AG2763">
        <v>2000</v>
      </c>
      <c r="AH2763">
        <v>1554</v>
      </c>
      <c r="AI2763">
        <v>1924</v>
      </c>
      <c r="AJ2763">
        <v>1946</v>
      </c>
      <c r="AK2763">
        <v>2000</v>
      </c>
      <c r="AL2763">
        <v>1554</v>
      </c>
      <c r="AM2763">
        <v>1924</v>
      </c>
    </row>
    <row r="2764" spans="1:39" x14ac:dyDescent="0.15">
      <c r="A2764" t="s">
        <v>41</v>
      </c>
      <c r="B2764">
        <v>30</v>
      </c>
      <c r="C2764">
        <v>2</v>
      </c>
      <c r="D2764">
        <v>1</v>
      </c>
      <c r="E2764" t="s">
        <v>30</v>
      </c>
      <c r="F2764" t="s">
        <v>206</v>
      </c>
      <c r="G2764">
        <v>288</v>
      </c>
      <c r="H2764">
        <v>764</v>
      </c>
      <c r="I2764">
        <v>1926</v>
      </c>
      <c r="J2764">
        <v>104136.06</v>
      </c>
      <c r="K2764">
        <v>84978.61</v>
      </c>
      <c r="L2764">
        <v>70334.02</v>
      </c>
      <c r="M2764">
        <v>29741.377400000001</v>
      </c>
      <c r="N2764">
        <v>288</v>
      </c>
      <c r="O2764">
        <v>353</v>
      </c>
      <c r="P2764">
        <v>1012</v>
      </c>
      <c r="Q2764">
        <v>53471.15</v>
      </c>
      <c r="R2764">
        <v>42435.15</v>
      </c>
      <c r="S2764">
        <v>30083.759999999998</v>
      </c>
      <c r="T2764">
        <v>16419.596399999999</v>
      </c>
      <c r="U2764">
        <v>288</v>
      </c>
      <c r="V2764">
        <v>411</v>
      </c>
      <c r="W2764">
        <v>914</v>
      </c>
      <c r="X2764">
        <v>50664.91</v>
      </c>
      <c r="Y2764">
        <v>42543.46</v>
      </c>
      <c r="Z2764">
        <v>40250.26</v>
      </c>
      <c r="AA2764">
        <v>13321.781000000001</v>
      </c>
      <c r="AB2764">
        <v>269</v>
      </c>
      <c r="AC2764">
        <v>287</v>
      </c>
      <c r="AD2764">
        <v>205</v>
      </c>
      <c r="AE2764">
        <v>282</v>
      </c>
      <c r="AF2764">
        <v>269</v>
      </c>
      <c r="AG2764">
        <v>287</v>
      </c>
      <c r="AH2764">
        <v>205</v>
      </c>
      <c r="AI2764">
        <v>282</v>
      </c>
      <c r="AJ2764">
        <v>269</v>
      </c>
      <c r="AK2764">
        <v>287</v>
      </c>
      <c r="AL2764">
        <v>205</v>
      </c>
      <c r="AM2764">
        <v>282</v>
      </c>
    </row>
    <row r="2765" spans="1:39" x14ac:dyDescent="0.15">
      <c r="A2765" t="s">
        <v>41</v>
      </c>
      <c r="B2765">
        <v>30</v>
      </c>
      <c r="C2765">
        <v>2</v>
      </c>
      <c r="D2765">
        <v>1</v>
      </c>
      <c r="E2765" t="s">
        <v>29</v>
      </c>
      <c r="F2765" t="s">
        <v>206</v>
      </c>
      <c r="G2765">
        <v>4155</v>
      </c>
      <c r="H2765">
        <v>11350</v>
      </c>
      <c r="I2765">
        <v>31296</v>
      </c>
      <c r="J2765">
        <v>1658381.77</v>
      </c>
      <c r="K2765">
        <v>1268009.54</v>
      </c>
      <c r="L2765">
        <v>1070437.01</v>
      </c>
      <c r="M2765">
        <v>487115.96889999998</v>
      </c>
      <c r="N2765">
        <v>4155</v>
      </c>
      <c r="O2765">
        <v>5198</v>
      </c>
      <c r="P2765">
        <v>16377</v>
      </c>
      <c r="Q2765">
        <v>851880.95</v>
      </c>
      <c r="R2765">
        <v>629422.4</v>
      </c>
      <c r="S2765">
        <v>469619.61</v>
      </c>
      <c r="T2765">
        <v>271597.05499999999</v>
      </c>
      <c r="U2765">
        <v>4155</v>
      </c>
      <c r="V2765">
        <v>6152</v>
      </c>
      <c r="W2765">
        <v>14919</v>
      </c>
      <c r="X2765">
        <v>806500.82</v>
      </c>
      <c r="Y2765">
        <v>638587.14</v>
      </c>
      <c r="Z2765">
        <v>600817.4</v>
      </c>
      <c r="AA2765">
        <v>215518.91390000001</v>
      </c>
      <c r="AB2765">
        <v>3975</v>
      </c>
      <c r="AC2765">
        <v>3957</v>
      </c>
      <c r="AD2765">
        <v>3143</v>
      </c>
      <c r="AE2765">
        <v>4020</v>
      </c>
      <c r="AF2765">
        <v>3975</v>
      </c>
      <c r="AG2765">
        <v>3957</v>
      </c>
      <c r="AH2765">
        <v>3143</v>
      </c>
      <c r="AI2765">
        <v>4020</v>
      </c>
      <c r="AJ2765">
        <v>3975</v>
      </c>
      <c r="AK2765">
        <v>3957</v>
      </c>
      <c r="AL2765">
        <v>3143</v>
      </c>
      <c r="AM2765">
        <v>4020</v>
      </c>
    </row>
    <row r="2766" spans="1:39" x14ac:dyDescent="0.15">
      <c r="A2766" t="s">
        <v>41</v>
      </c>
      <c r="B2766">
        <v>30</v>
      </c>
      <c r="C2766">
        <v>2</v>
      </c>
      <c r="D2766">
        <v>1</v>
      </c>
      <c r="E2766" t="s">
        <v>31</v>
      </c>
      <c r="F2766" t="s">
        <v>206</v>
      </c>
      <c r="G2766">
        <v>1</v>
      </c>
      <c r="H2766">
        <v>2</v>
      </c>
      <c r="I2766">
        <v>8</v>
      </c>
      <c r="J2766">
        <v>344.94</v>
      </c>
      <c r="K2766">
        <v>296.44</v>
      </c>
      <c r="L2766">
        <v>296.44</v>
      </c>
      <c r="M2766">
        <v>114.9645</v>
      </c>
      <c r="N2766">
        <v>1</v>
      </c>
      <c r="O2766">
        <v>1</v>
      </c>
      <c r="P2766">
        <v>2</v>
      </c>
      <c r="Q2766">
        <v>69.98</v>
      </c>
      <c r="R2766">
        <v>48.98</v>
      </c>
      <c r="S2766">
        <v>48.98</v>
      </c>
      <c r="T2766">
        <v>26.1145</v>
      </c>
      <c r="U2766">
        <v>1</v>
      </c>
      <c r="V2766">
        <v>1</v>
      </c>
      <c r="W2766">
        <v>6</v>
      </c>
      <c r="X2766">
        <v>274.95999999999998</v>
      </c>
      <c r="Y2766">
        <v>247.46</v>
      </c>
      <c r="Z2766">
        <v>247.46</v>
      </c>
      <c r="AA2766">
        <v>88.85</v>
      </c>
      <c r="AB2766">
        <v>1</v>
      </c>
      <c r="AC2766">
        <v>1</v>
      </c>
      <c r="AD2766">
        <v>1</v>
      </c>
      <c r="AE2766">
        <v>1</v>
      </c>
      <c r="AF2766">
        <v>1</v>
      </c>
      <c r="AG2766">
        <v>1</v>
      </c>
      <c r="AH2766">
        <v>1</v>
      </c>
      <c r="AI2766">
        <v>1</v>
      </c>
      <c r="AJ2766">
        <v>1</v>
      </c>
      <c r="AK2766">
        <v>1</v>
      </c>
      <c r="AL2766">
        <v>1</v>
      </c>
      <c r="AM2766">
        <v>1</v>
      </c>
    </row>
    <row r="2767" spans="1:39" x14ac:dyDescent="0.15">
      <c r="A2767" t="s">
        <v>41</v>
      </c>
      <c r="B2767">
        <v>30</v>
      </c>
      <c r="C2767">
        <v>2</v>
      </c>
      <c r="D2767">
        <v>1</v>
      </c>
      <c r="E2767" t="s">
        <v>32</v>
      </c>
      <c r="F2767" t="s">
        <v>206</v>
      </c>
      <c r="G2767">
        <v>152</v>
      </c>
      <c r="H2767">
        <v>413</v>
      </c>
      <c r="I2767">
        <v>1220</v>
      </c>
      <c r="J2767">
        <v>64528.19</v>
      </c>
      <c r="K2767">
        <v>49135.78</v>
      </c>
      <c r="L2767">
        <v>42729.26</v>
      </c>
      <c r="M2767">
        <v>18770.925599999999</v>
      </c>
      <c r="N2767">
        <v>152</v>
      </c>
      <c r="O2767">
        <v>187</v>
      </c>
      <c r="P2767">
        <v>537</v>
      </c>
      <c r="Q2767">
        <v>25794.240000000002</v>
      </c>
      <c r="R2767">
        <v>20416.93</v>
      </c>
      <c r="S2767">
        <v>14816.18</v>
      </c>
      <c r="T2767">
        <v>8743.9082999999991</v>
      </c>
      <c r="U2767">
        <v>152</v>
      </c>
      <c r="V2767">
        <v>226</v>
      </c>
      <c r="W2767">
        <v>683</v>
      </c>
      <c r="X2767">
        <v>38733.949999999997</v>
      </c>
      <c r="Y2767">
        <v>28718.85</v>
      </c>
      <c r="Z2767">
        <v>27913.08</v>
      </c>
      <c r="AA2767">
        <v>10027.0173</v>
      </c>
      <c r="AB2767">
        <v>150</v>
      </c>
      <c r="AC2767">
        <v>147</v>
      </c>
      <c r="AD2767">
        <v>116</v>
      </c>
      <c r="AE2767">
        <v>147</v>
      </c>
      <c r="AF2767">
        <v>150</v>
      </c>
      <c r="AG2767">
        <v>147</v>
      </c>
      <c r="AH2767">
        <v>116</v>
      </c>
      <c r="AI2767">
        <v>147</v>
      </c>
      <c r="AJ2767">
        <v>150</v>
      </c>
      <c r="AK2767">
        <v>147</v>
      </c>
      <c r="AL2767">
        <v>116</v>
      </c>
      <c r="AM2767">
        <v>147</v>
      </c>
    </row>
    <row r="2768" spans="1:39" x14ac:dyDescent="0.15">
      <c r="A2768" t="s">
        <v>41</v>
      </c>
      <c r="B2768">
        <v>30</v>
      </c>
      <c r="C2768">
        <v>2</v>
      </c>
      <c r="D2768">
        <v>2</v>
      </c>
      <c r="E2768" t="s">
        <v>28</v>
      </c>
      <c r="F2768" t="s">
        <v>206</v>
      </c>
      <c r="G2768">
        <v>235</v>
      </c>
      <c r="H2768">
        <v>583</v>
      </c>
      <c r="I2768">
        <v>1602</v>
      </c>
      <c r="J2768">
        <v>87070.42</v>
      </c>
      <c r="K2768">
        <v>70714.19</v>
      </c>
      <c r="L2768">
        <v>57195.95</v>
      </c>
      <c r="M2768">
        <v>25438.299900000002</v>
      </c>
      <c r="N2768">
        <v>235</v>
      </c>
      <c r="O2768">
        <v>269</v>
      </c>
      <c r="P2768">
        <v>869</v>
      </c>
      <c r="Q2768">
        <v>45662.6</v>
      </c>
      <c r="R2768">
        <v>35710.800000000003</v>
      </c>
      <c r="S2768">
        <v>24187.47</v>
      </c>
      <c r="T2768">
        <v>14227.5658</v>
      </c>
      <c r="U2768">
        <v>235</v>
      </c>
      <c r="V2768">
        <v>314</v>
      </c>
      <c r="W2768">
        <v>733</v>
      </c>
      <c r="X2768">
        <v>41407.82</v>
      </c>
      <c r="Y2768">
        <v>35003.39</v>
      </c>
      <c r="Z2768">
        <v>33008.480000000003</v>
      </c>
      <c r="AA2768">
        <v>11210.7341</v>
      </c>
      <c r="AB2768">
        <v>220</v>
      </c>
      <c r="AC2768">
        <v>234</v>
      </c>
      <c r="AD2768">
        <v>157</v>
      </c>
      <c r="AE2768">
        <v>221</v>
      </c>
      <c r="AF2768">
        <v>220</v>
      </c>
      <c r="AG2768">
        <v>234</v>
      </c>
      <c r="AH2768">
        <v>157</v>
      </c>
      <c r="AI2768">
        <v>221</v>
      </c>
      <c r="AJ2768">
        <v>220</v>
      </c>
      <c r="AK2768">
        <v>234</v>
      </c>
      <c r="AL2768">
        <v>157</v>
      </c>
      <c r="AM2768">
        <v>221</v>
      </c>
    </row>
    <row r="2769" spans="1:39" x14ac:dyDescent="0.15">
      <c r="A2769" t="s">
        <v>41</v>
      </c>
      <c r="B2769">
        <v>30</v>
      </c>
      <c r="C2769">
        <v>2</v>
      </c>
      <c r="D2769">
        <v>2</v>
      </c>
      <c r="E2769" t="s">
        <v>30</v>
      </c>
      <c r="F2769" t="s">
        <v>206</v>
      </c>
      <c r="G2769">
        <v>23</v>
      </c>
      <c r="H2769">
        <v>58</v>
      </c>
      <c r="I2769">
        <v>162</v>
      </c>
      <c r="J2769">
        <v>9697.41</v>
      </c>
      <c r="K2769">
        <v>7957.33</v>
      </c>
      <c r="L2769">
        <v>6476.08</v>
      </c>
      <c r="M2769">
        <v>2641.0596999999998</v>
      </c>
      <c r="N2769">
        <v>23</v>
      </c>
      <c r="O2769">
        <v>26</v>
      </c>
      <c r="P2769">
        <v>81</v>
      </c>
      <c r="Q2769">
        <v>4864.6499999999996</v>
      </c>
      <c r="R2769">
        <v>3915.66</v>
      </c>
      <c r="S2769">
        <v>2434.41</v>
      </c>
      <c r="T2769">
        <v>1373.0334</v>
      </c>
      <c r="U2769">
        <v>23</v>
      </c>
      <c r="V2769">
        <v>32</v>
      </c>
      <c r="W2769">
        <v>81</v>
      </c>
      <c r="X2769">
        <v>4832.76</v>
      </c>
      <c r="Y2769">
        <v>4041.67</v>
      </c>
      <c r="Z2769">
        <v>4041.67</v>
      </c>
      <c r="AA2769">
        <v>1268.0263</v>
      </c>
      <c r="AB2769">
        <v>23</v>
      </c>
      <c r="AC2769">
        <v>23</v>
      </c>
      <c r="AD2769">
        <v>16</v>
      </c>
      <c r="AE2769">
        <v>23</v>
      </c>
      <c r="AF2769">
        <v>23</v>
      </c>
      <c r="AG2769">
        <v>23</v>
      </c>
      <c r="AH2769">
        <v>16</v>
      </c>
      <c r="AI2769">
        <v>23</v>
      </c>
      <c r="AJ2769">
        <v>23</v>
      </c>
      <c r="AK2769">
        <v>23</v>
      </c>
      <c r="AL2769">
        <v>16</v>
      </c>
      <c r="AM2769">
        <v>23</v>
      </c>
    </row>
    <row r="2770" spans="1:39" x14ac:dyDescent="0.15">
      <c r="A2770" t="s">
        <v>41</v>
      </c>
      <c r="B2770">
        <v>30</v>
      </c>
      <c r="C2770">
        <v>2</v>
      </c>
      <c r="D2770">
        <v>2</v>
      </c>
      <c r="E2770" t="s">
        <v>29</v>
      </c>
      <c r="F2770" t="s">
        <v>206</v>
      </c>
      <c r="G2770">
        <v>122</v>
      </c>
      <c r="H2770">
        <v>293</v>
      </c>
      <c r="I2770">
        <v>876</v>
      </c>
      <c r="J2770">
        <v>45516.62</v>
      </c>
      <c r="K2770">
        <v>35149.68</v>
      </c>
      <c r="L2770">
        <v>28616.29</v>
      </c>
      <c r="M2770">
        <v>13133.7873</v>
      </c>
      <c r="N2770">
        <v>122</v>
      </c>
      <c r="O2770">
        <v>136</v>
      </c>
      <c r="P2770">
        <v>463</v>
      </c>
      <c r="Q2770">
        <v>23307.38</v>
      </c>
      <c r="R2770">
        <v>17845.22</v>
      </c>
      <c r="S2770">
        <v>11652.89</v>
      </c>
      <c r="T2770">
        <v>6990.1590999999999</v>
      </c>
      <c r="U2770">
        <v>122</v>
      </c>
      <c r="V2770">
        <v>157</v>
      </c>
      <c r="W2770">
        <v>413</v>
      </c>
      <c r="X2770">
        <v>22209.24</v>
      </c>
      <c r="Y2770">
        <v>17304.46</v>
      </c>
      <c r="Z2770">
        <v>16963.400000000001</v>
      </c>
      <c r="AA2770">
        <v>6143.6282000000001</v>
      </c>
      <c r="AB2770">
        <v>117</v>
      </c>
      <c r="AC2770">
        <v>116</v>
      </c>
      <c r="AD2770">
        <v>64</v>
      </c>
      <c r="AE2770">
        <v>118</v>
      </c>
      <c r="AF2770">
        <v>117</v>
      </c>
      <c r="AG2770">
        <v>116</v>
      </c>
      <c r="AH2770">
        <v>64</v>
      </c>
      <c r="AI2770">
        <v>118</v>
      </c>
      <c r="AJ2770">
        <v>117</v>
      </c>
      <c r="AK2770">
        <v>116</v>
      </c>
      <c r="AL2770">
        <v>64</v>
      </c>
      <c r="AM2770">
        <v>118</v>
      </c>
    </row>
    <row r="2771" spans="1:39" x14ac:dyDescent="0.15">
      <c r="A2771" t="s">
        <v>41</v>
      </c>
      <c r="B2771">
        <v>30</v>
      </c>
      <c r="C2771">
        <v>2</v>
      </c>
      <c r="D2771">
        <v>2</v>
      </c>
      <c r="E2771" t="s">
        <v>32</v>
      </c>
      <c r="F2771" t="s">
        <v>206</v>
      </c>
      <c r="G2771">
        <v>36</v>
      </c>
      <c r="H2771">
        <v>98</v>
      </c>
      <c r="I2771">
        <v>287</v>
      </c>
      <c r="J2771">
        <v>15906.6</v>
      </c>
      <c r="K2771">
        <v>11727.05</v>
      </c>
      <c r="L2771">
        <v>9729.89</v>
      </c>
      <c r="M2771">
        <v>4365.0771000000004</v>
      </c>
      <c r="N2771">
        <v>36</v>
      </c>
      <c r="O2771">
        <v>39</v>
      </c>
      <c r="P2771">
        <v>113</v>
      </c>
      <c r="Q2771">
        <v>6005.36</v>
      </c>
      <c r="R2771">
        <v>4432.18</v>
      </c>
      <c r="S2771">
        <v>3184.34</v>
      </c>
      <c r="T2771">
        <v>1733.7236</v>
      </c>
      <c r="U2771">
        <v>36</v>
      </c>
      <c r="V2771">
        <v>59</v>
      </c>
      <c r="W2771">
        <v>174</v>
      </c>
      <c r="X2771">
        <v>9901.24</v>
      </c>
      <c r="Y2771">
        <v>7294.87</v>
      </c>
      <c r="Z2771">
        <v>6545.55</v>
      </c>
      <c r="AA2771">
        <v>2631.3535000000002</v>
      </c>
      <c r="AB2771">
        <v>33</v>
      </c>
      <c r="AC2771">
        <v>36</v>
      </c>
      <c r="AD2771">
        <v>26</v>
      </c>
      <c r="AE2771">
        <v>34</v>
      </c>
      <c r="AF2771">
        <v>33</v>
      </c>
      <c r="AG2771">
        <v>36</v>
      </c>
      <c r="AH2771">
        <v>26</v>
      </c>
      <c r="AI2771">
        <v>34</v>
      </c>
      <c r="AJ2771">
        <v>33</v>
      </c>
      <c r="AK2771">
        <v>36</v>
      </c>
      <c r="AL2771">
        <v>26</v>
      </c>
      <c r="AM2771">
        <v>34</v>
      </c>
    </row>
    <row r="2772" spans="1:39" x14ac:dyDescent="0.15">
      <c r="A2772" t="s">
        <v>41</v>
      </c>
      <c r="B2772">
        <v>70</v>
      </c>
      <c r="C2772">
        <v>1</v>
      </c>
      <c r="D2772">
        <v>0</v>
      </c>
      <c r="E2772" t="s">
        <v>28</v>
      </c>
      <c r="F2772" t="s">
        <v>206</v>
      </c>
      <c r="G2772">
        <v>5895</v>
      </c>
      <c r="H2772">
        <v>6516</v>
      </c>
      <c r="I2772">
        <v>16009</v>
      </c>
      <c r="J2772">
        <v>859521.46</v>
      </c>
      <c r="K2772">
        <v>701882.66</v>
      </c>
      <c r="L2772">
        <v>662452.55000000005</v>
      </c>
      <c r="M2772">
        <v>256362.9613</v>
      </c>
      <c r="N2772">
        <v>2125</v>
      </c>
      <c r="O2772">
        <v>2277</v>
      </c>
      <c r="P2772">
        <v>6297</v>
      </c>
      <c r="Q2772">
        <v>328634.95</v>
      </c>
      <c r="R2772">
        <v>258424.01</v>
      </c>
      <c r="S2772">
        <v>231485.82</v>
      </c>
      <c r="T2772">
        <v>110993.10980000001</v>
      </c>
      <c r="U2772">
        <v>3770</v>
      </c>
      <c r="V2772">
        <v>4239</v>
      </c>
      <c r="W2772">
        <v>9712</v>
      </c>
      <c r="X2772">
        <v>530886.51</v>
      </c>
      <c r="Y2772">
        <v>443458.65</v>
      </c>
      <c r="Z2772">
        <v>430966.73</v>
      </c>
      <c r="AA2772">
        <v>145369.85149999999</v>
      </c>
      <c r="AB2772">
        <v>5799</v>
      </c>
      <c r="AC2772">
        <v>4665</v>
      </c>
      <c r="AD2772">
        <v>3951</v>
      </c>
      <c r="AE2772">
        <v>3023</v>
      </c>
      <c r="AF2772">
        <v>2102</v>
      </c>
      <c r="AG2772">
        <v>2024</v>
      </c>
      <c r="AH2772">
        <v>1748</v>
      </c>
      <c r="AI2772">
        <v>1218</v>
      </c>
      <c r="AJ2772">
        <v>3697</v>
      </c>
      <c r="AK2772">
        <v>2641</v>
      </c>
      <c r="AL2772">
        <v>2203</v>
      </c>
      <c r="AM2772">
        <v>1805</v>
      </c>
    </row>
    <row r="2773" spans="1:39" x14ac:dyDescent="0.15">
      <c r="A2773" t="s">
        <v>41</v>
      </c>
      <c r="B2773">
        <v>70</v>
      </c>
      <c r="C2773">
        <v>1</v>
      </c>
      <c r="D2773">
        <v>0</v>
      </c>
      <c r="E2773" t="s">
        <v>30</v>
      </c>
      <c r="F2773" t="s">
        <v>206</v>
      </c>
      <c r="G2773">
        <v>11</v>
      </c>
      <c r="H2773">
        <v>12</v>
      </c>
      <c r="I2773">
        <v>28</v>
      </c>
      <c r="J2773">
        <v>1545.86</v>
      </c>
      <c r="K2773">
        <v>1315.57</v>
      </c>
      <c r="L2773">
        <v>1315.57</v>
      </c>
      <c r="M2773">
        <v>425.46039999999999</v>
      </c>
      <c r="N2773">
        <v>2</v>
      </c>
      <c r="O2773">
        <v>3</v>
      </c>
      <c r="P2773">
        <v>6</v>
      </c>
      <c r="Q2773">
        <v>317.95999999999998</v>
      </c>
      <c r="R2773">
        <v>268.45999999999998</v>
      </c>
      <c r="S2773">
        <v>268.45999999999998</v>
      </c>
      <c r="T2773">
        <v>97.080399999999997</v>
      </c>
      <c r="U2773">
        <v>9</v>
      </c>
      <c r="V2773">
        <v>9</v>
      </c>
      <c r="W2773">
        <v>22</v>
      </c>
      <c r="X2773">
        <v>1227.9000000000001</v>
      </c>
      <c r="Y2773">
        <v>1047.1099999999999</v>
      </c>
      <c r="Z2773">
        <v>1047.1099999999999</v>
      </c>
      <c r="AA2773">
        <v>328.38</v>
      </c>
      <c r="AB2773">
        <v>10</v>
      </c>
      <c r="AC2773">
        <v>10</v>
      </c>
      <c r="AD2773">
        <v>7</v>
      </c>
      <c r="AE2773">
        <v>10</v>
      </c>
      <c r="AF2773">
        <v>2</v>
      </c>
      <c r="AG2773">
        <v>2</v>
      </c>
      <c r="AH2773">
        <v>2</v>
      </c>
      <c r="AI2773">
        <v>1</v>
      </c>
      <c r="AJ2773">
        <v>8</v>
      </c>
      <c r="AK2773">
        <v>8</v>
      </c>
      <c r="AL2773">
        <v>5</v>
      </c>
      <c r="AM2773">
        <v>9</v>
      </c>
    </row>
    <row r="2774" spans="1:39" x14ac:dyDescent="0.15">
      <c r="A2774" t="s">
        <v>41</v>
      </c>
      <c r="B2774">
        <v>70</v>
      </c>
      <c r="C2774">
        <v>1</v>
      </c>
      <c r="D2774">
        <v>0</v>
      </c>
      <c r="E2774" t="s">
        <v>29</v>
      </c>
      <c r="F2774" t="s">
        <v>206</v>
      </c>
      <c r="G2774">
        <v>66</v>
      </c>
      <c r="H2774">
        <v>75</v>
      </c>
      <c r="I2774">
        <v>225</v>
      </c>
      <c r="J2774">
        <v>11439.52</v>
      </c>
      <c r="K2774">
        <v>8510.9</v>
      </c>
      <c r="L2774">
        <v>8199.86</v>
      </c>
      <c r="M2774">
        <v>3827.2737000000002</v>
      </c>
      <c r="N2774">
        <v>26</v>
      </c>
      <c r="O2774">
        <v>26</v>
      </c>
      <c r="P2774">
        <v>99</v>
      </c>
      <c r="Q2774">
        <v>4870.21</v>
      </c>
      <c r="R2774">
        <v>3377.12</v>
      </c>
      <c r="S2774">
        <v>3132.67</v>
      </c>
      <c r="T2774">
        <v>1910.3883000000001</v>
      </c>
      <c r="U2774">
        <v>40</v>
      </c>
      <c r="V2774">
        <v>49</v>
      </c>
      <c r="W2774">
        <v>126</v>
      </c>
      <c r="X2774">
        <v>6569.31</v>
      </c>
      <c r="Y2774">
        <v>5133.78</v>
      </c>
      <c r="Z2774">
        <v>5067.1899999999996</v>
      </c>
      <c r="AA2774">
        <v>1916.8853999999999</v>
      </c>
      <c r="AB2774">
        <v>66</v>
      </c>
      <c r="AC2774">
        <v>51</v>
      </c>
      <c r="AD2774">
        <v>44</v>
      </c>
      <c r="AE2774">
        <v>39</v>
      </c>
      <c r="AF2774">
        <v>26</v>
      </c>
      <c r="AG2774">
        <v>26</v>
      </c>
      <c r="AH2774">
        <v>24</v>
      </c>
      <c r="AI2774">
        <v>15</v>
      </c>
      <c r="AJ2774">
        <v>40</v>
      </c>
      <c r="AK2774">
        <v>25</v>
      </c>
      <c r="AL2774">
        <v>20</v>
      </c>
      <c r="AM2774">
        <v>24</v>
      </c>
    </row>
    <row r="2775" spans="1:39" x14ac:dyDescent="0.15">
      <c r="A2775" t="s">
        <v>41</v>
      </c>
      <c r="B2775">
        <v>70</v>
      </c>
      <c r="C2775">
        <v>1</v>
      </c>
      <c r="D2775">
        <v>0</v>
      </c>
      <c r="E2775" t="s">
        <v>32</v>
      </c>
      <c r="F2775" t="s">
        <v>206</v>
      </c>
      <c r="G2775">
        <v>645</v>
      </c>
      <c r="H2775">
        <v>764</v>
      </c>
      <c r="I2775">
        <v>2064</v>
      </c>
      <c r="J2775">
        <v>110327.15</v>
      </c>
      <c r="K2775">
        <v>80931.89</v>
      </c>
      <c r="L2775">
        <v>79499.87</v>
      </c>
      <c r="M2775">
        <v>31020.4535</v>
      </c>
      <c r="N2775">
        <v>44</v>
      </c>
      <c r="O2775">
        <v>49</v>
      </c>
      <c r="P2775">
        <v>122</v>
      </c>
      <c r="Q2775">
        <v>7164.3</v>
      </c>
      <c r="R2775">
        <v>5246.43</v>
      </c>
      <c r="S2775">
        <v>4631.92</v>
      </c>
      <c r="T2775">
        <v>2134.9223999999999</v>
      </c>
      <c r="U2775">
        <v>601</v>
      </c>
      <c r="V2775">
        <v>715</v>
      </c>
      <c r="W2775">
        <v>1942</v>
      </c>
      <c r="X2775">
        <v>103162.85</v>
      </c>
      <c r="Y2775">
        <v>75685.460000000006</v>
      </c>
      <c r="Z2775">
        <v>74867.95</v>
      </c>
      <c r="AA2775">
        <v>28885.5311</v>
      </c>
      <c r="AB2775">
        <v>640</v>
      </c>
      <c r="AC2775">
        <v>474</v>
      </c>
      <c r="AD2775">
        <v>419</v>
      </c>
      <c r="AE2775">
        <v>440</v>
      </c>
      <c r="AF2775">
        <v>44</v>
      </c>
      <c r="AG2775">
        <v>31</v>
      </c>
      <c r="AH2775">
        <v>27</v>
      </c>
      <c r="AI2775">
        <v>42</v>
      </c>
      <c r="AJ2775">
        <v>596</v>
      </c>
      <c r="AK2775">
        <v>443</v>
      </c>
      <c r="AL2775">
        <v>392</v>
      </c>
      <c r="AM2775">
        <v>398</v>
      </c>
    </row>
    <row r="2776" spans="1:39" x14ac:dyDescent="0.15">
      <c r="A2776" t="s">
        <v>41</v>
      </c>
      <c r="B2776">
        <v>70</v>
      </c>
      <c r="C2776">
        <v>1</v>
      </c>
      <c r="D2776">
        <v>1</v>
      </c>
      <c r="E2776" t="s">
        <v>28</v>
      </c>
      <c r="F2776" t="s">
        <v>206</v>
      </c>
      <c r="G2776">
        <v>30017</v>
      </c>
      <c r="H2776">
        <v>34931</v>
      </c>
      <c r="I2776">
        <v>87438</v>
      </c>
      <c r="J2776">
        <v>4527484.26</v>
      </c>
      <c r="K2776">
        <v>3673371.01</v>
      </c>
      <c r="L2776">
        <v>3437859.41</v>
      </c>
      <c r="M2776">
        <v>1359948.5290999999</v>
      </c>
      <c r="N2776">
        <v>15324</v>
      </c>
      <c r="O2776">
        <v>16742</v>
      </c>
      <c r="P2776">
        <v>48053</v>
      </c>
      <c r="Q2776">
        <v>2417484.02</v>
      </c>
      <c r="R2776">
        <v>1909949.37</v>
      </c>
      <c r="S2776">
        <v>1745529.46</v>
      </c>
      <c r="T2776">
        <v>789151.52919999999</v>
      </c>
      <c r="U2776">
        <v>14693</v>
      </c>
      <c r="V2776">
        <v>18189</v>
      </c>
      <c r="W2776">
        <v>39385</v>
      </c>
      <c r="X2776">
        <v>2110000.2400000002</v>
      </c>
      <c r="Y2776">
        <v>1763421.64</v>
      </c>
      <c r="Z2776">
        <v>1692329.95</v>
      </c>
      <c r="AA2776">
        <v>570796.99990000005</v>
      </c>
      <c r="AB2776">
        <v>28730</v>
      </c>
      <c r="AC2776">
        <v>28446</v>
      </c>
      <c r="AD2776">
        <v>19430</v>
      </c>
      <c r="AE2776">
        <v>26328</v>
      </c>
      <c r="AF2776">
        <v>14882</v>
      </c>
      <c r="AG2776">
        <v>14880</v>
      </c>
      <c r="AH2776">
        <v>11069</v>
      </c>
      <c r="AI2776">
        <v>13769</v>
      </c>
      <c r="AJ2776">
        <v>13848</v>
      </c>
      <c r="AK2776">
        <v>13566</v>
      </c>
      <c r="AL2776">
        <v>8361</v>
      </c>
      <c r="AM2776">
        <v>12559</v>
      </c>
    </row>
    <row r="2777" spans="1:39" x14ac:dyDescent="0.15">
      <c r="A2777" t="s">
        <v>41</v>
      </c>
      <c r="B2777">
        <v>70</v>
      </c>
      <c r="C2777">
        <v>1</v>
      </c>
      <c r="D2777">
        <v>1</v>
      </c>
      <c r="E2777" t="s">
        <v>30</v>
      </c>
      <c r="F2777" t="s">
        <v>206</v>
      </c>
      <c r="G2777">
        <v>3483</v>
      </c>
      <c r="H2777">
        <v>4151</v>
      </c>
      <c r="I2777">
        <v>10167</v>
      </c>
      <c r="J2777">
        <v>530602.99</v>
      </c>
      <c r="K2777">
        <v>430748.96</v>
      </c>
      <c r="L2777">
        <v>401974.47</v>
      </c>
      <c r="M2777">
        <v>157272.90179999999</v>
      </c>
      <c r="N2777">
        <v>1612</v>
      </c>
      <c r="O2777">
        <v>1782</v>
      </c>
      <c r="P2777">
        <v>4951</v>
      </c>
      <c r="Q2777">
        <v>255609.15</v>
      </c>
      <c r="R2777">
        <v>201861.86</v>
      </c>
      <c r="S2777">
        <v>182446.78</v>
      </c>
      <c r="T2777">
        <v>82572.732799999998</v>
      </c>
      <c r="U2777">
        <v>1871</v>
      </c>
      <c r="V2777">
        <v>2369</v>
      </c>
      <c r="W2777">
        <v>5216</v>
      </c>
      <c r="X2777">
        <v>274993.84000000003</v>
      </c>
      <c r="Y2777">
        <v>228887.1</v>
      </c>
      <c r="Z2777">
        <v>219527.69</v>
      </c>
      <c r="AA2777">
        <v>74700.168999999994</v>
      </c>
      <c r="AB2777">
        <v>3295</v>
      </c>
      <c r="AC2777">
        <v>3373</v>
      </c>
      <c r="AD2777">
        <v>2057</v>
      </c>
      <c r="AE2777">
        <v>3369</v>
      </c>
      <c r="AF2777">
        <v>1528</v>
      </c>
      <c r="AG2777">
        <v>1573</v>
      </c>
      <c r="AH2777">
        <v>1074</v>
      </c>
      <c r="AI2777">
        <v>1571</v>
      </c>
      <c r="AJ2777">
        <v>1767</v>
      </c>
      <c r="AK2777">
        <v>1800</v>
      </c>
      <c r="AL2777">
        <v>983</v>
      </c>
      <c r="AM2777">
        <v>1798</v>
      </c>
    </row>
    <row r="2778" spans="1:39" x14ac:dyDescent="0.15">
      <c r="A2778" t="s">
        <v>41</v>
      </c>
      <c r="B2778">
        <v>70</v>
      </c>
      <c r="C2778">
        <v>1</v>
      </c>
      <c r="D2778">
        <v>1</v>
      </c>
      <c r="E2778" t="s">
        <v>29</v>
      </c>
      <c r="F2778" t="s">
        <v>206</v>
      </c>
      <c r="G2778">
        <v>36594</v>
      </c>
      <c r="H2778">
        <v>44546</v>
      </c>
      <c r="I2778">
        <v>114334</v>
      </c>
      <c r="J2778">
        <v>5889982.4800000004</v>
      </c>
      <c r="K2778">
        <v>4551108.96</v>
      </c>
      <c r="L2778">
        <v>4274370.84</v>
      </c>
      <c r="M2778">
        <v>1743186.1876000001</v>
      </c>
      <c r="N2778">
        <v>14469</v>
      </c>
      <c r="O2778">
        <v>16139</v>
      </c>
      <c r="P2778">
        <v>48356</v>
      </c>
      <c r="Q2778">
        <v>2422475.3199999998</v>
      </c>
      <c r="R2778">
        <v>1817893.16</v>
      </c>
      <c r="S2778">
        <v>1654677.54</v>
      </c>
      <c r="T2778">
        <v>797027.33239999996</v>
      </c>
      <c r="U2778">
        <v>22125</v>
      </c>
      <c r="V2778">
        <v>28407</v>
      </c>
      <c r="W2778">
        <v>65978</v>
      </c>
      <c r="X2778">
        <v>3467507.16</v>
      </c>
      <c r="Y2778">
        <v>2733215.8</v>
      </c>
      <c r="Z2778">
        <v>2619693.2999999998</v>
      </c>
      <c r="AA2778">
        <v>946158.85519999999</v>
      </c>
      <c r="AB2778">
        <v>35184</v>
      </c>
      <c r="AC2778">
        <v>34570</v>
      </c>
      <c r="AD2778">
        <v>24181</v>
      </c>
      <c r="AE2778">
        <v>35147</v>
      </c>
      <c r="AF2778">
        <v>13931</v>
      </c>
      <c r="AG2778">
        <v>13822</v>
      </c>
      <c r="AH2778">
        <v>10796</v>
      </c>
      <c r="AI2778">
        <v>13943</v>
      </c>
      <c r="AJ2778">
        <v>21253</v>
      </c>
      <c r="AK2778">
        <v>20748</v>
      </c>
      <c r="AL2778">
        <v>13385</v>
      </c>
      <c r="AM2778">
        <v>21204</v>
      </c>
    </row>
    <row r="2779" spans="1:39" x14ac:dyDescent="0.15">
      <c r="A2779" t="s">
        <v>41</v>
      </c>
      <c r="B2779">
        <v>70</v>
      </c>
      <c r="C2779">
        <v>1</v>
      </c>
      <c r="D2779">
        <v>1</v>
      </c>
      <c r="E2779" t="s">
        <v>31</v>
      </c>
      <c r="F2779" t="s">
        <v>206</v>
      </c>
      <c r="G2779">
        <v>4</v>
      </c>
      <c r="H2779">
        <v>8</v>
      </c>
      <c r="I2779">
        <v>14</v>
      </c>
      <c r="J2779">
        <v>700.92</v>
      </c>
      <c r="K2779">
        <v>588.47</v>
      </c>
      <c r="L2779">
        <v>588.47</v>
      </c>
      <c r="M2779">
        <v>203.40299999999999</v>
      </c>
      <c r="N2779">
        <v>3</v>
      </c>
      <c r="O2779">
        <v>6</v>
      </c>
      <c r="P2779">
        <v>11</v>
      </c>
      <c r="Q2779">
        <v>511.94</v>
      </c>
      <c r="R2779">
        <v>428.94</v>
      </c>
      <c r="S2779">
        <v>428.94</v>
      </c>
      <c r="T2779">
        <v>151.91300000000001</v>
      </c>
      <c r="U2779">
        <v>1</v>
      </c>
      <c r="V2779">
        <v>2</v>
      </c>
      <c r="W2779">
        <v>3</v>
      </c>
      <c r="X2779">
        <v>188.98</v>
      </c>
      <c r="Y2779">
        <v>159.53</v>
      </c>
      <c r="Z2779">
        <v>159.53</v>
      </c>
      <c r="AA2779">
        <v>51.49</v>
      </c>
      <c r="AB2779">
        <v>4</v>
      </c>
      <c r="AC2779">
        <v>4</v>
      </c>
      <c r="AD2779">
        <v>4</v>
      </c>
      <c r="AE2779">
        <v>3</v>
      </c>
      <c r="AF2779">
        <v>3</v>
      </c>
      <c r="AG2779">
        <v>3</v>
      </c>
      <c r="AH2779">
        <v>3</v>
      </c>
      <c r="AI2779">
        <v>2</v>
      </c>
      <c r="AJ2779">
        <v>1</v>
      </c>
      <c r="AK2779">
        <v>1</v>
      </c>
      <c r="AL2779">
        <v>1</v>
      </c>
      <c r="AM2779">
        <v>1</v>
      </c>
    </row>
    <row r="2780" spans="1:39" x14ac:dyDescent="0.15">
      <c r="A2780" t="s">
        <v>41</v>
      </c>
      <c r="B2780">
        <v>70</v>
      </c>
      <c r="C2780">
        <v>1</v>
      </c>
      <c r="D2780">
        <v>1</v>
      </c>
      <c r="E2780" t="s">
        <v>32</v>
      </c>
      <c r="F2780" t="s">
        <v>206</v>
      </c>
      <c r="G2780">
        <v>781</v>
      </c>
      <c r="H2780">
        <v>946</v>
      </c>
      <c r="I2780">
        <v>2592</v>
      </c>
      <c r="J2780">
        <v>136758.07999999999</v>
      </c>
      <c r="K2780">
        <v>100728.16</v>
      </c>
      <c r="L2780">
        <v>98145.09</v>
      </c>
      <c r="M2780">
        <v>38220.903700000003</v>
      </c>
      <c r="N2780">
        <v>108</v>
      </c>
      <c r="O2780">
        <v>118</v>
      </c>
      <c r="P2780">
        <v>342</v>
      </c>
      <c r="Q2780">
        <v>17841.849999999999</v>
      </c>
      <c r="R2780">
        <v>13487.52</v>
      </c>
      <c r="S2780">
        <v>12755.94</v>
      </c>
      <c r="T2780">
        <v>5654.5877</v>
      </c>
      <c r="U2780">
        <v>673</v>
      </c>
      <c r="V2780">
        <v>828</v>
      </c>
      <c r="W2780">
        <v>2250</v>
      </c>
      <c r="X2780">
        <v>118916.23</v>
      </c>
      <c r="Y2780">
        <v>87240.639999999999</v>
      </c>
      <c r="Z2780">
        <v>85389.15</v>
      </c>
      <c r="AA2780">
        <v>32566.315999999999</v>
      </c>
      <c r="AB2780">
        <v>766</v>
      </c>
      <c r="AC2780">
        <v>711</v>
      </c>
      <c r="AD2780">
        <v>487</v>
      </c>
      <c r="AE2780">
        <v>689</v>
      </c>
      <c r="AF2780">
        <v>107</v>
      </c>
      <c r="AG2780">
        <v>95</v>
      </c>
      <c r="AH2780">
        <v>65</v>
      </c>
      <c r="AI2780">
        <v>96</v>
      </c>
      <c r="AJ2780">
        <v>659</v>
      </c>
      <c r="AK2780">
        <v>616</v>
      </c>
      <c r="AL2780">
        <v>422</v>
      </c>
      <c r="AM2780">
        <v>593</v>
      </c>
    </row>
    <row r="2781" spans="1:39" x14ac:dyDescent="0.15">
      <c r="A2781" t="s">
        <v>41</v>
      </c>
      <c r="B2781">
        <v>70</v>
      </c>
      <c r="C2781">
        <v>1</v>
      </c>
      <c r="D2781">
        <v>2</v>
      </c>
      <c r="E2781" t="s">
        <v>28</v>
      </c>
      <c r="F2781" t="s">
        <v>206</v>
      </c>
      <c r="G2781">
        <v>7608</v>
      </c>
      <c r="H2781">
        <v>8386</v>
      </c>
      <c r="I2781">
        <v>20730</v>
      </c>
      <c r="J2781">
        <v>1100113.72</v>
      </c>
      <c r="K2781">
        <v>905470.07</v>
      </c>
      <c r="L2781">
        <v>856968.71</v>
      </c>
      <c r="M2781">
        <v>324273.17340000003</v>
      </c>
      <c r="N2781">
        <v>2781</v>
      </c>
      <c r="O2781">
        <v>2958</v>
      </c>
      <c r="P2781">
        <v>8290</v>
      </c>
      <c r="Q2781">
        <v>429484.07</v>
      </c>
      <c r="R2781">
        <v>338236.18</v>
      </c>
      <c r="S2781">
        <v>301326.92</v>
      </c>
      <c r="T2781">
        <v>140816.62090000001</v>
      </c>
      <c r="U2781">
        <v>4827</v>
      </c>
      <c r="V2781">
        <v>5428</v>
      </c>
      <c r="W2781">
        <v>12440</v>
      </c>
      <c r="X2781">
        <v>670629.65</v>
      </c>
      <c r="Y2781">
        <v>567233.89</v>
      </c>
      <c r="Z2781">
        <v>555641.79</v>
      </c>
      <c r="AA2781">
        <v>183456.55249999999</v>
      </c>
      <c r="AB2781">
        <v>7275</v>
      </c>
      <c r="AC2781">
        <v>6647</v>
      </c>
      <c r="AD2781">
        <v>3392</v>
      </c>
      <c r="AE2781">
        <v>6211</v>
      </c>
      <c r="AF2781">
        <v>2654</v>
      </c>
      <c r="AG2781">
        <v>2689</v>
      </c>
      <c r="AH2781">
        <v>1571</v>
      </c>
      <c r="AI2781">
        <v>2469</v>
      </c>
      <c r="AJ2781">
        <v>4621</v>
      </c>
      <c r="AK2781">
        <v>3958</v>
      </c>
      <c r="AL2781">
        <v>1821</v>
      </c>
      <c r="AM2781">
        <v>3742</v>
      </c>
    </row>
    <row r="2782" spans="1:39" x14ac:dyDescent="0.15">
      <c r="A2782" t="s">
        <v>41</v>
      </c>
      <c r="B2782">
        <v>70</v>
      </c>
      <c r="C2782">
        <v>1</v>
      </c>
      <c r="D2782">
        <v>2</v>
      </c>
      <c r="E2782" t="s">
        <v>30</v>
      </c>
      <c r="F2782" t="s">
        <v>206</v>
      </c>
      <c r="G2782">
        <v>838</v>
      </c>
      <c r="H2782">
        <v>950</v>
      </c>
      <c r="I2782">
        <v>2343</v>
      </c>
      <c r="J2782">
        <v>121976.83</v>
      </c>
      <c r="K2782">
        <v>100343.06</v>
      </c>
      <c r="L2782">
        <v>94403.37</v>
      </c>
      <c r="M2782">
        <v>36344.656199999998</v>
      </c>
      <c r="N2782">
        <v>303</v>
      </c>
      <c r="O2782">
        <v>320</v>
      </c>
      <c r="P2782">
        <v>919</v>
      </c>
      <c r="Q2782">
        <v>46742.03</v>
      </c>
      <c r="R2782">
        <v>37296.959999999999</v>
      </c>
      <c r="S2782">
        <v>33096.080000000002</v>
      </c>
      <c r="T2782">
        <v>15541.4853</v>
      </c>
      <c r="U2782">
        <v>535</v>
      </c>
      <c r="V2782">
        <v>630</v>
      </c>
      <c r="W2782">
        <v>1424</v>
      </c>
      <c r="X2782">
        <v>75234.8</v>
      </c>
      <c r="Y2782">
        <v>63046.1</v>
      </c>
      <c r="Z2782">
        <v>61307.29</v>
      </c>
      <c r="AA2782">
        <v>20803.170900000001</v>
      </c>
      <c r="AB2782">
        <v>793</v>
      </c>
      <c r="AC2782">
        <v>738</v>
      </c>
      <c r="AD2782">
        <v>348</v>
      </c>
      <c r="AE2782">
        <v>819</v>
      </c>
      <c r="AF2782">
        <v>289</v>
      </c>
      <c r="AG2782">
        <v>295</v>
      </c>
      <c r="AH2782">
        <v>176</v>
      </c>
      <c r="AI2782">
        <v>297</v>
      </c>
      <c r="AJ2782">
        <v>504</v>
      </c>
      <c r="AK2782">
        <v>443</v>
      </c>
      <c r="AL2782">
        <v>172</v>
      </c>
      <c r="AM2782">
        <v>522</v>
      </c>
    </row>
    <row r="2783" spans="1:39" x14ac:dyDescent="0.15">
      <c r="A2783" t="s">
        <v>41</v>
      </c>
      <c r="B2783">
        <v>70</v>
      </c>
      <c r="C2783">
        <v>1</v>
      </c>
      <c r="D2783">
        <v>2</v>
      </c>
      <c r="E2783" t="s">
        <v>29</v>
      </c>
      <c r="F2783" t="s">
        <v>206</v>
      </c>
      <c r="G2783">
        <v>2949</v>
      </c>
      <c r="H2783">
        <v>3348</v>
      </c>
      <c r="I2783">
        <v>8910</v>
      </c>
      <c r="J2783">
        <v>456825.4</v>
      </c>
      <c r="K2783">
        <v>356383</v>
      </c>
      <c r="L2783">
        <v>337893.45</v>
      </c>
      <c r="M2783">
        <v>135686.8523</v>
      </c>
      <c r="N2783">
        <v>953</v>
      </c>
      <c r="O2783">
        <v>996</v>
      </c>
      <c r="P2783">
        <v>3079</v>
      </c>
      <c r="Q2783">
        <v>155030.93</v>
      </c>
      <c r="R2783">
        <v>117198.33</v>
      </c>
      <c r="S2783">
        <v>103553.03</v>
      </c>
      <c r="T2783">
        <v>51248.9542</v>
      </c>
      <c r="U2783">
        <v>1996</v>
      </c>
      <c r="V2783">
        <v>2352</v>
      </c>
      <c r="W2783">
        <v>5831</v>
      </c>
      <c r="X2783">
        <v>301794.46999999997</v>
      </c>
      <c r="Y2783">
        <v>239184.67</v>
      </c>
      <c r="Z2783">
        <v>234340.42</v>
      </c>
      <c r="AA2783">
        <v>84437.898100000006</v>
      </c>
      <c r="AB2783">
        <v>2824</v>
      </c>
      <c r="AC2783">
        <v>2726</v>
      </c>
      <c r="AD2783">
        <v>1252</v>
      </c>
      <c r="AE2783">
        <v>2834</v>
      </c>
      <c r="AF2783">
        <v>916</v>
      </c>
      <c r="AG2783">
        <v>901</v>
      </c>
      <c r="AH2783">
        <v>531</v>
      </c>
      <c r="AI2783">
        <v>920</v>
      </c>
      <c r="AJ2783">
        <v>1908</v>
      </c>
      <c r="AK2783">
        <v>1825</v>
      </c>
      <c r="AL2783">
        <v>721</v>
      </c>
      <c r="AM2783">
        <v>1914</v>
      </c>
    </row>
    <row r="2784" spans="1:39" x14ac:dyDescent="0.15">
      <c r="A2784" t="s">
        <v>41</v>
      </c>
      <c r="B2784">
        <v>70</v>
      </c>
      <c r="C2784">
        <v>1</v>
      </c>
      <c r="D2784">
        <v>2</v>
      </c>
      <c r="E2784" t="s">
        <v>32</v>
      </c>
      <c r="F2784" t="s">
        <v>206</v>
      </c>
      <c r="G2784">
        <v>399</v>
      </c>
      <c r="H2784">
        <v>490</v>
      </c>
      <c r="I2784">
        <v>1318</v>
      </c>
      <c r="J2784">
        <v>68861.56</v>
      </c>
      <c r="K2784">
        <v>50591.42</v>
      </c>
      <c r="L2784">
        <v>48946.93</v>
      </c>
      <c r="M2784">
        <v>19360.025900000001</v>
      </c>
      <c r="N2784">
        <v>34</v>
      </c>
      <c r="O2784">
        <v>37</v>
      </c>
      <c r="P2784">
        <v>100</v>
      </c>
      <c r="Q2784">
        <v>5628.49</v>
      </c>
      <c r="R2784">
        <v>4222.6099999999997</v>
      </c>
      <c r="S2784">
        <v>3557.3</v>
      </c>
      <c r="T2784">
        <v>1653.4277999999999</v>
      </c>
      <c r="U2784">
        <v>365</v>
      </c>
      <c r="V2784">
        <v>453</v>
      </c>
      <c r="W2784">
        <v>1218</v>
      </c>
      <c r="X2784">
        <v>63233.07</v>
      </c>
      <c r="Y2784">
        <v>46368.81</v>
      </c>
      <c r="Z2784">
        <v>45389.63</v>
      </c>
      <c r="AA2784">
        <v>17706.598099999999</v>
      </c>
      <c r="AB2784">
        <v>386</v>
      </c>
      <c r="AC2784">
        <v>336</v>
      </c>
      <c r="AD2784">
        <v>179</v>
      </c>
      <c r="AE2784">
        <v>330</v>
      </c>
      <c r="AF2784">
        <v>34</v>
      </c>
      <c r="AG2784">
        <v>28</v>
      </c>
      <c r="AH2784">
        <v>14</v>
      </c>
      <c r="AI2784">
        <v>34</v>
      </c>
      <c r="AJ2784">
        <v>352</v>
      </c>
      <c r="AK2784">
        <v>308</v>
      </c>
      <c r="AL2784">
        <v>165</v>
      </c>
      <c r="AM2784">
        <v>296</v>
      </c>
    </row>
    <row r="2785" spans="1:39" x14ac:dyDescent="0.15">
      <c r="A2785" t="s">
        <v>41</v>
      </c>
      <c r="B2785">
        <v>70</v>
      </c>
      <c r="C2785">
        <v>2</v>
      </c>
      <c r="D2785">
        <v>0</v>
      </c>
      <c r="E2785" t="s">
        <v>28</v>
      </c>
      <c r="F2785" t="s">
        <v>206</v>
      </c>
      <c r="G2785">
        <v>103</v>
      </c>
      <c r="H2785">
        <v>219</v>
      </c>
      <c r="I2785">
        <v>416</v>
      </c>
      <c r="J2785">
        <v>18629.689999999999</v>
      </c>
      <c r="K2785">
        <v>14300.42</v>
      </c>
      <c r="L2785">
        <v>11880.99</v>
      </c>
      <c r="M2785">
        <v>6660.2789000000002</v>
      </c>
      <c r="N2785">
        <v>103</v>
      </c>
      <c r="O2785">
        <v>105</v>
      </c>
      <c r="P2785">
        <v>244</v>
      </c>
      <c r="Q2785">
        <v>10174.870000000001</v>
      </c>
      <c r="R2785">
        <v>7462.88</v>
      </c>
      <c r="S2785">
        <v>5257.65</v>
      </c>
      <c r="T2785">
        <v>4002.0554999999999</v>
      </c>
      <c r="U2785">
        <v>103</v>
      </c>
      <c r="V2785">
        <v>114</v>
      </c>
      <c r="W2785">
        <v>172</v>
      </c>
      <c r="X2785">
        <v>8454.82</v>
      </c>
      <c r="Y2785">
        <v>6837.54</v>
      </c>
      <c r="Z2785">
        <v>6623.34</v>
      </c>
      <c r="AA2785">
        <v>2658.2233999999999</v>
      </c>
      <c r="AB2785">
        <v>103</v>
      </c>
      <c r="AC2785">
        <v>103</v>
      </c>
      <c r="AD2785">
        <v>96</v>
      </c>
      <c r="AE2785">
        <v>74</v>
      </c>
      <c r="AF2785">
        <v>103</v>
      </c>
      <c r="AG2785">
        <v>103</v>
      </c>
      <c r="AH2785">
        <v>96</v>
      </c>
      <c r="AI2785">
        <v>74</v>
      </c>
      <c r="AJ2785">
        <v>103</v>
      </c>
      <c r="AK2785">
        <v>103</v>
      </c>
      <c r="AL2785">
        <v>96</v>
      </c>
      <c r="AM2785">
        <v>74</v>
      </c>
    </row>
    <row r="2786" spans="1:39" x14ac:dyDescent="0.15">
      <c r="A2786" t="s">
        <v>41</v>
      </c>
      <c r="B2786">
        <v>70</v>
      </c>
      <c r="C2786">
        <v>2</v>
      </c>
      <c r="D2786">
        <v>0</v>
      </c>
      <c r="E2786" t="s">
        <v>32</v>
      </c>
      <c r="F2786" t="s">
        <v>206</v>
      </c>
      <c r="G2786">
        <v>11</v>
      </c>
      <c r="H2786">
        <v>23</v>
      </c>
      <c r="I2786">
        <v>46</v>
      </c>
      <c r="J2786">
        <v>2214.67</v>
      </c>
      <c r="K2786">
        <v>1518.72</v>
      </c>
      <c r="L2786">
        <v>1455.74</v>
      </c>
      <c r="M2786">
        <v>787.18050000000005</v>
      </c>
      <c r="N2786">
        <v>11</v>
      </c>
      <c r="O2786">
        <v>12</v>
      </c>
      <c r="P2786">
        <v>23</v>
      </c>
      <c r="Q2786">
        <v>1030.8399999999999</v>
      </c>
      <c r="R2786">
        <v>769.7</v>
      </c>
      <c r="S2786">
        <v>706.72</v>
      </c>
      <c r="T2786">
        <v>422.63049999999998</v>
      </c>
      <c r="U2786">
        <v>11</v>
      </c>
      <c r="V2786">
        <v>11</v>
      </c>
      <c r="W2786">
        <v>23</v>
      </c>
      <c r="X2786">
        <v>1183.83</v>
      </c>
      <c r="Y2786">
        <v>749.02</v>
      </c>
      <c r="Z2786">
        <v>749.02</v>
      </c>
      <c r="AA2786">
        <v>364.55</v>
      </c>
      <c r="AB2786">
        <v>11</v>
      </c>
      <c r="AC2786">
        <v>11</v>
      </c>
      <c r="AD2786">
        <v>10</v>
      </c>
      <c r="AE2786">
        <v>8</v>
      </c>
      <c r="AF2786">
        <v>11</v>
      </c>
      <c r="AG2786">
        <v>11</v>
      </c>
      <c r="AH2786">
        <v>10</v>
      </c>
      <c r="AI2786">
        <v>8</v>
      </c>
      <c r="AJ2786">
        <v>11</v>
      </c>
      <c r="AK2786">
        <v>11</v>
      </c>
      <c r="AL2786">
        <v>10</v>
      </c>
      <c r="AM2786">
        <v>8</v>
      </c>
    </row>
    <row r="2787" spans="1:39" x14ac:dyDescent="0.15">
      <c r="A2787" t="s">
        <v>41</v>
      </c>
      <c r="B2787">
        <v>70</v>
      </c>
      <c r="C2787">
        <v>2</v>
      </c>
      <c r="D2787">
        <v>1</v>
      </c>
      <c r="E2787" t="s">
        <v>28</v>
      </c>
      <c r="F2787" t="s">
        <v>206</v>
      </c>
      <c r="G2787">
        <v>939</v>
      </c>
      <c r="H2787">
        <v>2056</v>
      </c>
      <c r="I2787">
        <v>3714</v>
      </c>
      <c r="J2787">
        <v>162719.20000000001</v>
      </c>
      <c r="K2787">
        <v>128733.9</v>
      </c>
      <c r="L2787">
        <v>109987.19</v>
      </c>
      <c r="M2787">
        <v>54704.456200000001</v>
      </c>
      <c r="N2787">
        <v>939</v>
      </c>
      <c r="O2787">
        <v>1004</v>
      </c>
      <c r="P2787">
        <v>2131</v>
      </c>
      <c r="Q2787">
        <v>91339.13</v>
      </c>
      <c r="R2787">
        <v>69699.62</v>
      </c>
      <c r="S2787">
        <v>53905.04</v>
      </c>
      <c r="T2787">
        <v>33179.685899999997</v>
      </c>
      <c r="U2787">
        <v>939</v>
      </c>
      <c r="V2787">
        <v>1052</v>
      </c>
      <c r="W2787">
        <v>1583</v>
      </c>
      <c r="X2787">
        <v>71380.070000000007</v>
      </c>
      <c r="Y2787">
        <v>59034.28</v>
      </c>
      <c r="Z2787">
        <v>56082.15</v>
      </c>
      <c r="AA2787">
        <v>21524.7703</v>
      </c>
      <c r="AB2787">
        <v>911</v>
      </c>
      <c r="AC2787">
        <v>930</v>
      </c>
      <c r="AD2787">
        <v>720</v>
      </c>
      <c r="AE2787">
        <v>894</v>
      </c>
      <c r="AF2787">
        <v>911</v>
      </c>
      <c r="AG2787">
        <v>930</v>
      </c>
      <c r="AH2787">
        <v>720</v>
      </c>
      <c r="AI2787">
        <v>894</v>
      </c>
      <c r="AJ2787">
        <v>911</v>
      </c>
      <c r="AK2787">
        <v>930</v>
      </c>
      <c r="AL2787">
        <v>720</v>
      </c>
      <c r="AM2787">
        <v>894</v>
      </c>
    </row>
    <row r="2788" spans="1:39" x14ac:dyDescent="0.15">
      <c r="A2788" t="s">
        <v>41</v>
      </c>
      <c r="B2788">
        <v>70</v>
      </c>
      <c r="C2788">
        <v>2</v>
      </c>
      <c r="D2788">
        <v>1</v>
      </c>
      <c r="E2788" t="s">
        <v>30</v>
      </c>
      <c r="F2788" t="s">
        <v>206</v>
      </c>
      <c r="G2788">
        <v>148</v>
      </c>
      <c r="H2788">
        <v>314</v>
      </c>
      <c r="I2788">
        <v>552</v>
      </c>
      <c r="J2788">
        <v>25271.360000000001</v>
      </c>
      <c r="K2788">
        <v>20162.23</v>
      </c>
      <c r="L2788">
        <v>17171.82</v>
      </c>
      <c r="M2788">
        <v>8233.4631000000008</v>
      </c>
      <c r="N2788">
        <v>148</v>
      </c>
      <c r="O2788">
        <v>157</v>
      </c>
      <c r="P2788">
        <v>306</v>
      </c>
      <c r="Q2788">
        <v>13325.55</v>
      </c>
      <c r="R2788">
        <v>10312.09</v>
      </c>
      <c r="S2788">
        <v>7655.76</v>
      </c>
      <c r="T2788">
        <v>4751.8879999999999</v>
      </c>
      <c r="U2788">
        <v>148</v>
      </c>
      <c r="V2788">
        <v>157</v>
      </c>
      <c r="W2788">
        <v>246</v>
      </c>
      <c r="X2788">
        <v>11945.81</v>
      </c>
      <c r="Y2788">
        <v>9850.14</v>
      </c>
      <c r="Z2788">
        <v>9516.06</v>
      </c>
      <c r="AA2788">
        <v>3481.5751</v>
      </c>
      <c r="AB2788">
        <v>136</v>
      </c>
      <c r="AC2788">
        <v>147</v>
      </c>
      <c r="AD2788">
        <v>95</v>
      </c>
      <c r="AE2788">
        <v>143</v>
      </c>
      <c r="AF2788">
        <v>136</v>
      </c>
      <c r="AG2788">
        <v>147</v>
      </c>
      <c r="AH2788">
        <v>95</v>
      </c>
      <c r="AI2788">
        <v>143</v>
      </c>
      <c r="AJ2788">
        <v>136</v>
      </c>
      <c r="AK2788">
        <v>147</v>
      </c>
      <c r="AL2788">
        <v>95</v>
      </c>
      <c r="AM2788">
        <v>143</v>
      </c>
    </row>
    <row r="2789" spans="1:39" x14ac:dyDescent="0.15">
      <c r="A2789" t="s">
        <v>41</v>
      </c>
      <c r="B2789">
        <v>70</v>
      </c>
      <c r="C2789">
        <v>2</v>
      </c>
      <c r="D2789">
        <v>1</v>
      </c>
      <c r="E2789" t="s">
        <v>29</v>
      </c>
      <c r="F2789" t="s">
        <v>206</v>
      </c>
      <c r="G2789">
        <v>1709</v>
      </c>
      <c r="H2789">
        <v>3797</v>
      </c>
      <c r="I2789">
        <v>6796</v>
      </c>
      <c r="J2789">
        <v>309795.90000000002</v>
      </c>
      <c r="K2789">
        <v>233690.16</v>
      </c>
      <c r="L2789">
        <v>201929.83</v>
      </c>
      <c r="M2789">
        <v>102231.54300000001</v>
      </c>
      <c r="N2789">
        <v>1709</v>
      </c>
      <c r="O2789">
        <v>1832</v>
      </c>
      <c r="P2789">
        <v>3722</v>
      </c>
      <c r="Q2789">
        <v>166132.89000000001</v>
      </c>
      <c r="R2789">
        <v>121063.3</v>
      </c>
      <c r="S2789">
        <v>94952.27</v>
      </c>
      <c r="T2789">
        <v>59431.238100000002</v>
      </c>
      <c r="U2789">
        <v>1709</v>
      </c>
      <c r="V2789">
        <v>1965</v>
      </c>
      <c r="W2789">
        <v>3074</v>
      </c>
      <c r="X2789">
        <v>143663.01</v>
      </c>
      <c r="Y2789">
        <v>112626.86</v>
      </c>
      <c r="Z2789">
        <v>106977.56</v>
      </c>
      <c r="AA2789">
        <v>42800.304900000003</v>
      </c>
      <c r="AB2789">
        <v>1640</v>
      </c>
      <c r="AC2789">
        <v>1646</v>
      </c>
      <c r="AD2789">
        <v>1304</v>
      </c>
      <c r="AE2789">
        <v>1644</v>
      </c>
      <c r="AF2789">
        <v>1640</v>
      </c>
      <c r="AG2789">
        <v>1646</v>
      </c>
      <c r="AH2789">
        <v>1304</v>
      </c>
      <c r="AI2789">
        <v>1644</v>
      </c>
      <c r="AJ2789">
        <v>1640</v>
      </c>
      <c r="AK2789">
        <v>1646</v>
      </c>
      <c r="AL2789">
        <v>1304</v>
      </c>
      <c r="AM2789">
        <v>1644</v>
      </c>
    </row>
    <row r="2790" spans="1:39" x14ac:dyDescent="0.15">
      <c r="A2790" t="s">
        <v>41</v>
      </c>
      <c r="B2790">
        <v>70</v>
      </c>
      <c r="C2790">
        <v>2</v>
      </c>
      <c r="D2790">
        <v>1</v>
      </c>
      <c r="E2790" t="s">
        <v>32</v>
      </c>
      <c r="F2790" t="s">
        <v>206</v>
      </c>
      <c r="G2790">
        <v>40</v>
      </c>
      <c r="H2790">
        <v>92</v>
      </c>
      <c r="I2790">
        <v>159</v>
      </c>
      <c r="J2790">
        <v>7967.97</v>
      </c>
      <c r="K2790">
        <v>5592.35</v>
      </c>
      <c r="L2790">
        <v>5119.9399999999996</v>
      </c>
      <c r="M2790">
        <v>2479.6646000000001</v>
      </c>
      <c r="N2790">
        <v>40</v>
      </c>
      <c r="O2790">
        <v>45</v>
      </c>
      <c r="P2790">
        <v>76</v>
      </c>
      <c r="Q2790">
        <v>3487.46</v>
      </c>
      <c r="R2790">
        <v>2515.75</v>
      </c>
      <c r="S2790">
        <v>2043.34</v>
      </c>
      <c r="T2790">
        <v>1169.0531000000001</v>
      </c>
      <c r="U2790">
        <v>40</v>
      </c>
      <c r="V2790">
        <v>47</v>
      </c>
      <c r="W2790">
        <v>83</v>
      </c>
      <c r="X2790">
        <v>4480.51</v>
      </c>
      <c r="Y2790">
        <v>3076.6</v>
      </c>
      <c r="Z2790">
        <v>3076.6</v>
      </c>
      <c r="AA2790">
        <v>1310.6115</v>
      </c>
      <c r="AB2790">
        <v>39</v>
      </c>
      <c r="AC2790">
        <v>38</v>
      </c>
      <c r="AD2790">
        <v>31</v>
      </c>
      <c r="AE2790">
        <v>39</v>
      </c>
      <c r="AF2790">
        <v>39</v>
      </c>
      <c r="AG2790">
        <v>38</v>
      </c>
      <c r="AH2790">
        <v>31</v>
      </c>
      <c r="AI2790">
        <v>39</v>
      </c>
      <c r="AJ2790">
        <v>39</v>
      </c>
      <c r="AK2790">
        <v>38</v>
      </c>
      <c r="AL2790">
        <v>31</v>
      </c>
      <c r="AM2790">
        <v>39</v>
      </c>
    </row>
    <row r="2791" spans="1:39" x14ac:dyDescent="0.15">
      <c r="A2791" t="s">
        <v>41</v>
      </c>
      <c r="B2791">
        <v>70</v>
      </c>
      <c r="C2791">
        <v>2</v>
      </c>
      <c r="D2791">
        <v>2</v>
      </c>
      <c r="E2791" t="s">
        <v>28</v>
      </c>
      <c r="F2791" t="s">
        <v>206</v>
      </c>
      <c r="G2791">
        <v>130</v>
      </c>
      <c r="H2791">
        <v>284</v>
      </c>
      <c r="I2791">
        <v>504</v>
      </c>
      <c r="J2791">
        <v>21856.01</v>
      </c>
      <c r="K2791">
        <v>17282.04</v>
      </c>
      <c r="L2791">
        <v>14018.75</v>
      </c>
      <c r="M2791">
        <v>7530.8504999999996</v>
      </c>
      <c r="N2791">
        <v>130</v>
      </c>
      <c r="O2791">
        <v>135</v>
      </c>
      <c r="P2791">
        <v>287</v>
      </c>
      <c r="Q2791">
        <v>12037.69</v>
      </c>
      <c r="R2791">
        <v>9206.08</v>
      </c>
      <c r="S2791">
        <v>6192</v>
      </c>
      <c r="T2791">
        <v>4468.4238999999998</v>
      </c>
      <c r="U2791">
        <v>130</v>
      </c>
      <c r="V2791">
        <v>149</v>
      </c>
      <c r="W2791">
        <v>217</v>
      </c>
      <c r="X2791">
        <v>9818.32</v>
      </c>
      <c r="Y2791">
        <v>8075.96</v>
      </c>
      <c r="Z2791">
        <v>7826.75</v>
      </c>
      <c r="AA2791">
        <v>3062.4265999999998</v>
      </c>
      <c r="AB2791">
        <v>125</v>
      </c>
      <c r="AC2791">
        <v>128</v>
      </c>
      <c r="AD2791">
        <v>84</v>
      </c>
      <c r="AE2791">
        <v>122</v>
      </c>
      <c r="AF2791">
        <v>125</v>
      </c>
      <c r="AG2791">
        <v>128</v>
      </c>
      <c r="AH2791">
        <v>84</v>
      </c>
      <c r="AI2791">
        <v>122</v>
      </c>
      <c r="AJ2791">
        <v>125</v>
      </c>
      <c r="AK2791">
        <v>128</v>
      </c>
      <c r="AL2791">
        <v>84</v>
      </c>
      <c r="AM2791">
        <v>122</v>
      </c>
    </row>
    <row r="2792" spans="1:39" x14ac:dyDescent="0.15">
      <c r="A2792" t="s">
        <v>41</v>
      </c>
      <c r="B2792">
        <v>70</v>
      </c>
      <c r="C2792">
        <v>2</v>
      </c>
      <c r="D2792">
        <v>2</v>
      </c>
      <c r="E2792" t="s">
        <v>30</v>
      </c>
      <c r="F2792" t="s">
        <v>206</v>
      </c>
      <c r="G2792">
        <v>20</v>
      </c>
      <c r="H2792">
        <v>42</v>
      </c>
      <c r="I2792">
        <v>68</v>
      </c>
      <c r="J2792">
        <v>3405.53</v>
      </c>
      <c r="K2792">
        <v>2799</v>
      </c>
      <c r="L2792">
        <v>2305.84</v>
      </c>
      <c r="M2792">
        <v>1057.3847000000001</v>
      </c>
      <c r="N2792">
        <v>20</v>
      </c>
      <c r="O2792">
        <v>20</v>
      </c>
      <c r="P2792">
        <v>41</v>
      </c>
      <c r="Q2792">
        <v>2040.7</v>
      </c>
      <c r="R2792">
        <v>1647.56</v>
      </c>
      <c r="S2792">
        <v>1253.3900000000001</v>
      </c>
      <c r="T2792">
        <v>672.70249999999999</v>
      </c>
      <c r="U2792">
        <v>20</v>
      </c>
      <c r="V2792">
        <v>22</v>
      </c>
      <c r="W2792">
        <v>27</v>
      </c>
      <c r="X2792">
        <v>1364.83</v>
      </c>
      <c r="Y2792">
        <v>1151.44</v>
      </c>
      <c r="Z2792">
        <v>1052.45</v>
      </c>
      <c r="AA2792">
        <v>384.68220000000002</v>
      </c>
      <c r="AB2792">
        <v>19</v>
      </c>
      <c r="AC2792">
        <v>19</v>
      </c>
      <c r="AD2792">
        <v>13</v>
      </c>
      <c r="AE2792">
        <v>19</v>
      </c>
      <c r="AF2792">
        <v>19</v>
      </c>
      <c r="AG2792">
        <v>19</v>
      </c>
      <c r="AH2792">
        <v>13</v>
      </c>
      <c r="AI2792">
        <v>19</v>
      </c>
      <c r="AJ2792">
        <v>19</v>
      </c>
      <c r="AK2792">
        <v>19</v>
      </c>
      <c r="AL2792">
        <v>13</v>
      </c>
      <c r="AM2792">
        <v>19</v>
      </c>
    </row>
    <row r="2793" spans="1:39" x14ac:dyDescent="0.15">
      <c r="A2793" t="s">
        <v>41</v>
      </c>
      <c r="B2793">
        <v>70</v>
      </c>
      <c r="C2793">
        <v>2</v>
      </c>
      <c r="D2793">
        <v>2</v>
      </c>
      <c r="E2793" t="s">
        <v>29</v>
      </c>
      <c r="F2793" t="s">
        <v>206</v>
      </c>
      <c r="G2793">
        <v>55</v>
      </c>
      <c r="H2793">
        <v>116</v>
      </c>
      <c r="I2793">
        <v>193</v>
      </c>
      <c r="J2793">
        <v>9056.09</v>
      </c>
      <c r="K2793">
        <v>6999.44</v>
      </c>
      <c r="L2793">
        <v>5921.56</v>
      </c>
      <c r="M2793">
        <v>2905.8622</v>
      </c>
      <c r="N2793">
        <v>55</v>
      </c>
      <c r="O2793">
        <v>57</v>
      </c>
      <c r="P2793">
        <v>101</v>
      </c>
      <c r="Q2793">
        <v>4778.24</v>
      </c>
      <c r="R2793">
        <v>3605.59</v>
      </c>
      <c r="S2793">
        <v>2593.3200000000002</v>
      </c>
      <c r="T2793">
        <v>1556.9235000000001</v>
      </c>
      <c r="U2793">
        <v>55</v>
      </c>
      <c r="V2793">
        <v>59</v>
      </c>
      <c r="W2793">
        <v>92</v>
      </c>
      <c r="X2793">
        <v>4277.8500000000004</v>
      </c>
      <c r="Y2793">
        <v>3393.85</v>
      </c>
      <c r="Z2793">
        <v>3328.24</v>
      </c>
      <c r="AA2793">
        <v>1348.9386999999999</v>
      </c>
      <c r="AB2793">
        <v>54</v>
      </c>
      <c r="AC2793">
        <v>50</v>
      </c>
      <c r="AD2793">
        <v>27</v>
      </c>
      <c r="AE2793">
        <v>54</v>
      </c>
      <c r="AF2793">
        <v>54</v>
      </c>
      <c r="AG2793">
        <v>50</v>
      </c>
      <c r="AH2793">
        <v>27</v>
      </c>
      <c r="AI2793">
        <v>54</v>
      </c>
      <c r="AJ2793">
        <v>54</v>
      </c>
      <c r="AK2793">
        <v>50</v>
      </c>
      <c r="AL2793">
        <v>27</v>
      </c>
      <c r="AM2793">
        <v>54</v>
      </c>
    </row>
    <row r="2794" spans="1:39" x14ac:dyDescent="0.15">
      <c r="A2794" t="s">
        <v>41</v>
      </c>
      <c r="B2794">
        <v>70</v>
      </c>
      <c r="C2794">
        <v>2</v>
      </c>
      <c r="D2794">
        <v>2</v>
      </c>
      <c r="E2794" t="s">
        <v>32</v>
      </c>
      <c r="F2794" t="s">
        <v>206</v>
      </c>
      <c r="G2794">
        <v>12</v>
      </c>
      <c r="H2794">
        <v>25</v>
      </c>
      <c r="I2794">
        <v>46</v>
      </c>
      <c r="J2794">
        <v>2202.61</v>
      </c>
      <c r="K2794">
        <v>1544.97</v>
      </c>
      <c r="L2794">
        <v>1235.8699999999999</v>
      </c>
      <c r="M2794">
        <v>803.79330000000004</v>
      </c>
      <c r="N2794">
        <v>12</v>
      </c>
      <c r="O2794">
        <v>13</v>
      </c>
      <c r="P2794">
        <v>27</v>
      </c>
      <c r="Q2794">
        <v>1334.78</v>
      </c>
      <c r="R2794">
        <v>959.29</v>
      </c>
      <c r="S2794">
        <v>650.19000000000005</v>
      </c>
      <c r="T2794">
        <v>495.41739999999999</v>
      </c>
      <c r="U2794">
        <v>12</v>
      </c>
      <c r="V2794">
        <v>12</v>
      </c>
      <c r="W2794">
        <v>19</v>
      </c>
      <c r="X2794">
        <v>867.83</v>
      </c>
      <c r="Y2794">
        <v>585.67999999999995</v>
      </c>
      <c r="Z2794">
        <v>585.67999999999995</v>
      </c>
      <c r="AA2794">
        <v>308.3759</v>
      </c>
      <c r="AB2794">
        <v>12</v>
      </c>
      <c r="AC2794">
        <v>11</v>
      </c>
      <c r="AD2794">
        <v>8</v>
      </c>
      <c r="AE2794">
        <v>10</v>
      </c>
      <c r="AF2794">
        <v>12</v>
      </c>
      <c r="AG2794">
        <v>11</v>
      </c>
      <c r="AH2794">
        <v>8</v>
      </c>
      <c r="AI2794">
        <v>10</v>
      </c>
      <c r="AJ2794">
        <v>12</v>
      </c>
      <c r="AK2794">
        <v>11</v>
      </c>
      <c r="AL2794">
        <v>8</v>
      </c>
      <c r="AM2794">
        <v>10</v>
      </c>
    </row>
    <row r="2795" spans="1:39" x14ac:dyDescent="0.15">
      <c r="A2795" t="s">
        <v>41</v>
      </c>
      <c r="B2795">
        <v>100</v>
      </c>
      <c r="C2795">
        <v>1</v>
      </c>
      <c r="D2795">
        <v>0</v>
      </c>
      <c r="E2795" t="s">
        <v>28</v>
      </c>
      <c r="F2795" t="s">
        <v>206</v>
      </c>
      <c r="G2795">
        <v>7236</v>
      </c>
      <c r="H2795">
        <v>7357</v>
      </c>
      <c r="I2795">
        <v>9409</v>
      </c>
      <c r="J2795">
        <v>404464.13</v>
      </c>
      <c r="K2795">
        <v>319900.71000000002</v>
      </c>
      <c r="L2795">
        <v>307712.05</v>
      </c>
      <c r="M2795">
        <v>140570.32070000001</v>
      </c>
      <c r="N2795">
        <v>1750</v>
      </c>
      <c r="O2795">
        <v>1771</v>
      </c>
      <c r="P2795">
        <v>2434</v>
      </c>
      <c r="Q2795">
        <v>105541.08</v>
      </c>
      <c r="R2795">
        <v>83145.86</v>
      </c>
      <c r="S2795">
        <v>76238.899999999994</v>
      </c>
      <c r="T2795">
        <v>41180.477299999999</v>
      </c>
      <c r="U2795">
        <v>5486</v>
      </c>
      <c r="V2795">
        <v>5586</v>
      </c>
      <c r="W2795">
        <v>6975</v>
      </c>
      <c r="X2795">
        <v>298923.05</v>
      </c>
      <c r="Y2795">
        <v>236754.85</v>
      </c>
      <c r="Z2795">
        <v>231473.15</v>
      </c>
      <c r="AA2795">
        <v>99389.843399999998</v>
      </c>
      <c r="AB2795">
        <v>7137</v>
      </c>
      <c r="AC2795">
        <v>5382</v>
      </c>
      <c r="AD2795">
        <v>4429</v>
      </c>
      <c r="AE2795">
        <v>3279</v>
      </c>
      <c r="AF2795">
        <v>1739</v>
      </c>
      <c r="AG2795">
        <v>1687</v>
      </c>
      <c r="AH2795">
        <v>1413</v>
      </c>
      <c r="AI2795">
        <v>978</v>
      </c>
      <c r="AJ2795">
        <v>5398</v>
      </c>
      <c r="AK2795">
        <v>3695</v>
      </c>
      <c r="AL2795">
        <v>3016</v>
      </c>
      <c r="AM2795">
        <v>2301</v>
      </c>
    </row>
    <row r="2796" spans="1:39" x14ac:dyDescent="0.15">
      <c r="A2796" t="s">
        <v>41</v>
      </c>
      <c r="B2796">
        <v>100</v>
      </c>
      <c r="C2796">
        <v>1</v>
      </c>
      <c r="D2796">
        <v>0</v>
      </c>
      <c r="E2796" t="s">
        <v>30</v>
      </c>
      <c r="F2796" t="s">
        <v>206</v>
      </c>
      <c r="G2796">
        <v>9</v>
      </c>
      <c r="H2796">
        <v>9</v>
      </c>
      <c r="I2796">
        <v>10</v>
      </c>
      <c r="J2796">
        <v>526.92999999999995</v>
      </c>
      <c r="K2796">
        <v>377.19</v>
      </c>
      <c r="L2796">
        <v>356.2</v>
      </c>
      <c r="M2796">
        <v>170.00749999999999</v>
      </c>
      <c r="N2796">
        <v>2</v>
      </c>
      <c r="O2796">
        <v>2</v>
      </c>
      <c r="P2796">
        <v>2</v>
      </c>
      <c r="Q2796">
        <v>108.99</v>
      </c>
      <c r="R2796">
        <v>88.99</v>
      </c>
      <c r="S2796">
        <v>88.99</v>
      </c>
      <c r="T2796">
        <v>43.48</v>
      </c>
      <c r="U2796">
        <v>7</v>
      </c>
      <c r="V2796">
        <v>7</v>
      </c>
      <c r="W2796">
        <v>8</v>
      </c>
      <c r="X2796">
        <v>417.94</v>
      </c>
      <c r="Y2796">
        <v>288.2</v>
      </c>
      <c r="Z2796">
        <v>267.20999999999998</v>
      </c>
      <c r="AA2796">
        <v>126.5275</v>
      </c>
      <c r="AB2796">
        <v>9</v>
      </c>
      <c r="AC2796">
        <v>7</v>
      </c>
      <c r="AD2796">
        <v>5</v>
      </c>
      <c r="AE2796">
        <v>5</v>
      </c>
      <c r="AF2796">
        <v>2</v>
      </c>
      <c r="AG2796">
        <v>1</v>
      </c>
      <c r="AH2796">
        <v>1</v>
      </c>
      <c r="AI2796">
        <v>2</v>
      </c>
      <c r="AJ2796">
        <v>7</v>
      </c>
      <c r="AK2796">
        <v>6</v>
      </c>
      <c r="AL2796">
        <v>4</v>
      </c>
      <c r="AM2796">
        <v>3</v>
      </c>
    </row>
    <row r="2797" spans="1:39" x14ac:dyDescent="0.15">
      <c r="A2797" t="s">
        <v>41</v>
      </c>
      <c r="B2797">
        <v>100</v>
      </c>
      <c r="C2797">
        <v>1</v>
      </c>
      <c r="D2797">
        <v>0</v>
      </c>
      <c r="E2797" t="s">
        <v>29</v>
      </c>
      <c r="F2797" t="s">
        <v>206</v>
      </c>
      <c r="G2797">
        <v>34</v>
      </c>
      <c r="H2797">
        <v>35</v>
      </c>
      <c r="I2797">
        <v>57</v>
      </c>
      <c r="J2797">
        <v>2327.5</v>
      </c>
      <c r="K2797">
        <v>1657.86</v>
      </c>
      <c r="L2797">
        <v>1648.04</v>
      </c>
      <c r="M2797">
        <v>798.4742</v>
      </c>
      <c r="N2797">
        <v>8</v>
      </c>
      <c r="O2797">
        <v>8</v>
      </c>
      <c r="P2797">
        <v>12</v>
      </c>
      <c r="Q2797">
        <v>606.91</v>
      </c>
      <c r="R2797">
        <v>414.23</v>
      </c>
      <c r="S2797">
        <v>404.41</v>
      </c>
      <c r="T2797">
        <v>232.25749999999999</v>
      </c>
      <c r="U2797">
        <v>26</v>
      </c>
      <c r="V2797">
        <v>27</v>
      </c>
      <c r="W2797">
        <v>45</v>
      </c>
      <c r="X2797">
        <v>1720.59</v>
      </c>
      <c r="Y2797">
        <v>1243.6300000000001</v>
      </c>
      <c r="Z2797">
        <v>1243.6300000000001</v>
      </c>
      <c r="AA2797">
        <v>566.21669999999995</v>
      </c>
      <c r="AB2797">
        <v>34</v>
      </c>
      <c r="AC2797">
        <v>26</v>
      </c>
      <c r="AD2797">
        <v>25</v>
      </c>
      <c r="AE2797">
        <v>21</v>
      </c>
      <c r="AF2797">
        <v>8</v>
      </c>
      <c r="AG2797">
        <v>7</v>
      </c>
      <c r="AH2797">
        <v>6</v>
      </c>
      <c r="AI2797">
        <v>5</v>
      </c>
      <c r="AJ2797">
        <v>26</v>
      </c>
      <c r="AK2797">
        <v>19</v>
      </c>
      <c r="AL2797">
        <v>19</v>
      </c>
      <c r="AM2797">
        <v>16</v>
      </c>
    </row>
    <row r="2798" spans="1:39" x14ac:dyDescent="0.15">
      <c r="A2798" t="s">
        <v>41</v>
      </c>
      <c r="B2798">
        <v>100</v>
      </c>
      <c r="C2798">
        <v>1</v>
      </c>
      <c r="D2798">
        <v>0</v>
      </c>
      <c r="E2798" t="s">
        <v>32</v>
      </c>
      <c r="F2798" t="s">
        <v>206</v>
      </c>
      <c r="G2798">
        <v>359</v>
      </c>
      <c r="H2798">
        <v>368</v>
      </c>
      <c r="I2798">
        <v>561</v>
      </c>
      <c r="J2798">
        <v>25348.73</v>
      </c>
      <c r="K2798">
        <v>17631.93</v>
      </c>
      <c r="L2798">
        <v>17444.54</v>
      </c>
      <c r="M2798">
        <v>8279.9310999999998</v>
      </c>
      <c r="N2798">
        <v>23</v>
      </c>
      <c r="O2798">
        <v>23</v>
      </c>
      <c r="P2798">
        <v>36</v>
      </c>
      <c r="Q2798">
        <v>1606.72</v>
      </c>
      <c r="R2798">
        <v>1160.95</v>
      </c>
      <c r="S2798">
        <v>1146.96</v>
      </c>
      <c r="T2798">
        <v>601.30780000000004</v>
      </c>
      <c r="U2798">
        <v>336</v>
      </c>
      <c r="V2798">
        <v>345</v>
      </c>
      <c r="W2798">
        <v>525</v>
      </c>
      <c r="X2798">
        <v>23742.01</v>
      </c>
      <c r="Y2798">
        <v>16470.98</v>
      </c>
      <c r="Z2798">
        <v>16297.58</v>
      </c>
      <c r="AA2798">
        <v>7678.6233000000002</v>
      </c>
      <c r="AB2798">
        <v>358</v>
      </c>
      <c r="AC2798">
        <v>243</v>
      </c>
      <c r="AD2798">
        <v>205</v>
      </c>
      <c r="AE2798">
        <v>212</v>
      </c>
      <c r="AF2798">
        <v>23</v>
      </c>
      <c r="AG2798">
        <v>17</v>
      </c>
      <c r="AH2798">
        <v>17</v>
      </c>
      <c r="AI2798">
        <v>22</v>
      </c>
      <c r="AJ2798">
        <v>335</v>
      </c>
      <c r="AK2798">
        <v>226</v>
      </c>
      <c r="AL2798">
        <v>188</v>
      </c>
      <c r="AM2798">
        <v>190</v>
      </c>
    </row>
    <row r="2799" spans="1:39" x14ac:dyDescent="0.15">
      <c r="A2799" t="s">
        <v>41</v>
      </c>
      <c r="B2799">
        <v>100</v>
      </c>
      <c r="C2799">
        <v>1</v>
      </c>
      <c r="D2799">
        <v>1</v>
      </c>
      <c r="E2799" t="s">
        <v>28</v>
      </c>
      <c r="F2799" t="s">
        <v>206</v>
      </c>
      <c r="G2799">
        <v>22199</v>
      </c>
      <c r="H2799">
        <v>22887</v>
      </c>
      <c r="I2799">
        <v>30904</v>
      </c>
      <c r="J2799">
        <v>1303354.23</v>
      </c>
      <c r="K2799">
        <v>1044490.84</v>
      </c>
      <c r="L2799">
        <v>982885.63</v>
      </c>
      <c r="M2799">
        <v>441364.7009</v>
      </c>
      <c r="N2799">
        <v>8582</v>
      </c>
      <c r="O2799">
        <v>8745</v>
      </c>
      <c r="P2799">
        <v>13041</v>
      </c>
      <c r="Q2799">
        <v>541727.55000000005</v>
      </c>
      <c r="R2799">
        <v>424202.62</v>
      </c>
      <c r="S2799">
        <v>395116.41</v>
      </c>
      <c r="T2799">
        <v>202860.04980000001</v>
      </c>
      <c r="U2799">
        <v>13617</v>
      </c>
      <c r="V2799">
        <v>14142</v>
      </c>
      <c r="W2799">
        <v>17863</v>
      </c>
      <c r="X2799">
        <v>761626.68</v>
      </c>
      <c r="Y2799">
        <v>620288.22</v>
      </c>
      <c r="Z2799">
        <v>587769.22</v>
      </c>
      <c r="AA2799">
        <v>238504.65109999999</v>
      </c>
      <c r="AB2799">
        <v>21044</v>
      </c>
      <c r="AC2799">
        <v>20720</v>
      </c>
      <c r="AD2799">
        <v>13679</v>
      </c>
      <c r="AE2799">
        <v>19113</v>
      </c>
      <c r="AF2799">
        <v>8284</v>
      </c>
      <c r="AG2799">
        <v>8369</v>
      </c>
      <c r="AH2799">
        <v>6210</v>
      </c>
      <c r="AI2799">
        <v>7705</v>
      </c>
      <c r="AJ2799">
        <v>12760</v>
      </c>
      <c r="AK2799">
        <v>12351</v>
      </c>
      <c r="AL2799">
        <v>7469</v>
      </c>
      <c r="AM2799">
        <v>11408</v>
      </c>
    </row>
    <row r="2800" spans="1:39" x14ac:dyDescent="0.15">
      <c r="A2800" t="s">
        <v>41</v>
      </c>
      <c r="B2800">
        <v>100</v>
      </c>
      <c r="C2800">
        <v>1</v>
      </c>
      <c r="D2800">
        <v>1</v>
      </c>
      <c r="E2800" t="s">
        <v>30</v>
      </c>
      <c r="F2800" t="s">
        <v>206</v>
      </c>
      <c r="G2800">
        <v>2506</v>
      </c>
      <c r="H2800">
        <v>2580</v>
      </c>
      <c r="I2800">
        <v>3508</v>
      </c>
      <c r="J2800">
        <v>146696.59</v>
      </c>
      <c r="K2800">
        <v>117237.97</v>
      </c>
      <c r="L2800">
        <v>110567.02</v>
      </c>
      <c r="M2800">
        <v>49398.936199999996</v>
      </c>
      <c r="N2800">
        <v>946</v>
      </c>
      <c r="O2800">
        <v>974</v>
      </c>
      <c r="P2800">
        <v>1427</v>
      </c>
      <c r="Q2800">
        <v>58254.45</v>
      </c>
      <c r="R2800">
        <v>45413.440000000002</v>
      </c>
      <c r="S2800">
        <v>42139.89</v>
      </c>
      <c r="T2800">
        <v>21887.295999999998</v>
      </c>
      <c r="U2800">
        <v>1560</v>
      </c>
      <c r="V2800">
        <v>1606</v>
      </c>
      <c r="W2800">
        <v>2081</v>
      </c>
      <c r="X2800">
        <v>88442.14</v>
      </c>
      <c r="Y2800">
        <v>71824.53</v>
      </c>
      <c r="Z2800">
        <v>68427.13</v>
      </c>
      <c r="AA2800">
        <v>27511.640200000002</v>
      </c>
      <c r="AB2800">
        <v>2339</v>
      </c>
      <c r="AC2800">
        <v>2413</v>
      </c>
      <c r="AD2800">
        <v>1419</v>
      </c>
      <c r="AE2800">
        <v>2413</v>
      </c>
      <c r="AF2800">
        <v>883</v>
      </c>
      <c r="AG2800">
        <v>931</v>
      </c>
      <c r="AH2800">
        <v>650</v>
      </c>
      <c r="AI2800">
        <v>918</v>
      </c>
      <c r="AJ2800">
        <v>1456</v>
      </c>
      <c r="AK2800">
        <v>1482</v>
      </c>
      <c r="AL2800">
        <v>769</v>
      </c>
      <c r="AM2800">
        <v>1495</v>
      </c>
    </row>
    <row r="2801" spans="1:39" x14ac:dyDescent="0.15">
      <c r="A2801" t="s">
        <v>41</v>
      </c>
      <c r="B2801">
        <v>100</v>
      </c>
      <c r="C2801">
        <v>1</v>
      </c>
      <c r="D2801">
        <v>1</v>
      </c>
      <c r="E2801" t="s">
        <v>29</v>
      </c>
      <c r="F2801" t="s">
        <v>206</v>
      </c>
      <c r="G2801">
        <v>24687</v>
      </c>
      <c r="H2801">
        <v>25628</v>
      </c>
      <c r="I2801">
        <v>35224</v>
      </c>
      <c r="J2801">
        <v>1515950.48</v>
      </c>
      <c r="K2801">
        <v>1176453.4099999999</v>
      </c>
      <c r="L2801">
        <v>1100970.18</v>
      </c>
      <c r="M2801">
        <v>495794.18959999998</v>
      </c>
      <c r="N2801">
        <v>7363</v>
      </c>
      <c r="O2801">
        <v>7530</v>
      </c>
      <c r="P2801">
        <v>11523</v>
      </c>
      <c r="Q2801">
        <v>483257.21</v>
      </c>
      <c r="R2801">
        <v>362721.84</v>
      </c>
      <c r="S2801">
        <v>334690.53999999998</v>
      </c>
      <c r="T2801">
        <v>178085.5662</v>
      </c>
      <c r="U2801">
        <v>17324</v>
      </c>
      <c r="V2801">
        <v>18098</v>
      </c>
      <c r="W2801">
        <v>23701</v>
      </c>
      <c r="X2801">
        <v>1032693.27</v>
      </c>
      <c r="Y2801">
        <v>813731.57</v>
      </c>
      <c r="Z2801">
        <v>766279.64</v>
      </c>
      <c r="AA2801">
        <v>317708.62339999998</v>
      </c>
      <c r="AB2801">
        <v>23778</v>
      </c>
      <c r="AC2801">
        <v>23261</v>
      </c>
      <c r="AD2801">
        <v>15570</v>
      </c>
      <c r="AE2801">
        <v>23728</v>
      </c>
      <c r="AF2801">
        <v>7105</v>
      </c>
      <c r="AG2801">
        <v>7033</v>
      </c>
      <c r="AH2801">
        <v>5420</v>
      </c>
      <c r="AI2801">
        <v>7123</v>
      </c>
      <c r="AJ2801">
        <v>16673</v>
      </c>
      <c r="AK2801">
        <v>16228</v>
      </c>
      <c r="AL2801">
        <v>10150</v>
      </c>
      <c r="AM2801">
        <v>16605</v>
      </c>
    </row>
    <row r="2802" spans="1:39" x14ac:dyDescent="0.15">
      <c r="A2802" t="s">
        <v>41</v>
      </c>
      <c r="B2802">
        <v>100</v>
      </c>
      <c r="C2802">
        <v>1</v>
      </c>
      <c r="D2802">
        <v>1</v>
      </c>
      <c r="E2802" t="s">
        <v>31</v>
      </c>
      <c r="F2802" t="s">
        <v>206</v>
      </c>
      <c r="G2802">
        <v>1</v>
      </c>
      <c r="H2802">
        <v>2</v>
      </c>
      <c r="I2802">
        <v>3</v>
      </c>
      <c r="J2802">
        <v>69.97</v>
      </c>
      <c r="K2802">
        <v>47.93</v>
      </c>
      <c r="L2802">
        <v>47.93</v>
      </c>
      <c r="M2802">
        <v>30.57</v>
      </c>
      <c r="N2802">
        <v>0</v>
      </c>
      <c r="O2802">
        <v>0</v>
      </c>
      <c r="P2802">
        <v>0</v>
      </c>
      <c r="Q2802">
        <v>0</v>
      </c>
      <c r="R2802">
        <v>0</v>
      </c>
      <c r="S2802">
        <v>0</v>
      </c>
      <c r="T2802">
        <v>0</v>
      </c>
      <c r="U2802">
        <v>1</v>
      </c>
      <c r="V2802">
        <v>2</v>
      </c>
      <c r="W2802">
        <v>3</v>
      </c>
      <c r="X2802">
        <v>69.97</v>
      </c>
      <c r="Y2802">
        <v>47.93</v>
      </c>
      <c r="Z2802">
        <v>47.93</v>
      </c>
      <c r="AA2802">
        <v>30.57</v>
      </c>
      <c r="AB2802">
        <v>1</v>
      </c>
      <c r="AC2802">
        <v>1</v>
      </c>
      <c r="AD2802">
        <v>0</v>
      </c>
      <c r="AE2802">
        <v>1</v>
      </c>
      <c r="AF2802">
        <v>0</v>
      </c>
      <c r="AG2802">
        <v>0</v>
      </c>
      <c r="AH2802">
        <v>0</v>
      </c>
      <c r="AI2802">
        <v>0</v>
      </c>
      <c r="AJ2802">
        <v>1</v>
      </c>
      <c r="AK2802">
        <v>1</v>
      </c>
      <c r="AL2802">
        <v>0</v>
      </c>
      <c r="AM2802">
        <v>1</v>
      </c>
    </row>
    <row r="2803" spans="1:39" x14ac:dyDescent="0.15">
      <c r="A2803" t="s">
        <v>41</v>
      </c>
      <c r="B2803">
        <v>100</v>
      </c>
      <c r="C2803">
        <v>1</v>
      </c>
      <c r="D2803">
        <v>1</v>
      </c>
      <c r="E2803" t="s">
        <v>32</v>
      </c>
      <c r="F2803" t="s">
        <v>206</v>
      </c>
      <c r="G2803">
        <v>262</v>
      </c>
      <c r="H2803">
        <v>271</v>
      </c>
      <c r="I2803">
        <v>404</v>
      </c>
      <c r="J2803">
        <v>18766.37</v>
      </c>
      <c r="K2803">
        <v>13532.91</v>
      </c>
      <c r="L2803">
        <v>13281.14</v>
      </c>
      <c r="M2803">
        <v>5868.6557000000003</v>
      </c>
      <c r="N2803">
        <v>46</v>
      </c>
      <c r="O2803">
        <v>48</v>
      </c>
      <c r="P2803">
        <v>68</v>
      </c>
      <c r="Q2803">
        <v>3110.52</v>
      </c>
      <c r="R2803">
        <v>2329.6</v>
      </c>
      <c r="S2803">
        <v>2142.81</v>
      </c>
      <c r="T2803">
        <v>1050.1506999999999</v>
      </c>
      <c r="U2803">
        <v>216</v>
      </c>
      <c r="V2803">
        <v>223</v>
      </c>
      <c r="W2803">
        <v>336</v>
      </c>
      <c r="X2803">
        <v>15655.85</v>
      </c>
      <c r="Y2803">
        <v>11203.31</v>
      </c>
      <c r="Z2803">
        <v>11138.33</v>
      </c>
      <c r="AA2803">
        <v>4818.5050000000001</v>
      </c>
      <c r="AB2803">
        <v>260</v>
      </c>
      <c r="AC2803">
        <v>239</v>
      </c>
      <c r="AD2803">
        <v>160</v>
      </c>
      <c r="AE2803">
        <v>237</v>
      </c>
      <c r="AF2803">
        <v>46</v>
      </c>
      <c r="AG2803">
        <v>42</v>
      </c>
      <c r="AH2803">
        <v>28</v>
      </c>
      <c r="AI2803">
        <v>45</v>
      </c>
      <c r="AJ2803">
        <v>214</v>
      </c>
      <c r="AK2803">
        <v>197</v>
      </c>
      <c r="AL2803">
        <v>132</v>
      </c>
      <c r="AM2803">
        <v>192</v>
      </c>
    </row>
    <row r="2804" spans="1:39" x14ac:dyDescent="0.15">
      <c r="A2804" t="s">
        <v>41</v>
      </c>
      <c r="B2804">
        <v>100</v>
      </c>
      <c r="C2804">
        <v>1</v>
      </c>
      <c r="D2804">
        <v>2</v>
      </c>
      <c r="E2804" t="s">
        <v>28</v>
      </c>
      <c r="F2804" t="s">
        <v>206</v>
      </c>
      <c r="G2804">
        <v>7979</v>
      </c>
      <c r="H2804">
        <v>8118</v>
      </c>
      <c r="I2804">
        <v>10725</v>
      </c>
      <c r="J2804">
        <v>451507.34</v>
      </c>
      <c r="K2804">
        <v>362477.94</v>
      </c>
      <c r="L2804">
        <v>350835.52</v>
      </c>
      <c r="M2804">
        <v>153160.14670000001</v>
      </c>
      <c r="N2804">
        <v>2031</v>
      </c>
      <c r="O2804">
        <v>2061</v>
      </c>
      <c r="P2804">
        <v>3022</v>
      </c>
      <c r="Q2804">
        <v>125842.82</v>
      </c>
      <c r="R2804">
        <v>98417.08</v>
      </c>
      <c r="S2804">
        <v>90642.26</v>
      </c>
      <c r="T2804">
        <v>47717.4611</v>
      </c>
      <c r="U2804">
        <v>5948</v>
      </c>
      <c r="V2804">
        <v>6057</v>
      </c>
      <c r="W2804">
        <v>7703</v>
      </c>
      <c r="X2804">
        <v>325664.52</v>
      </c>
      <c r="Y2804">
        <v>264060.86</v>
      </c>
      <c r="Z2804">
        <v>260193.26</v>
      </c>
      <c r="AA2804">
        <v>105442.6856</v>
      </c>
      <c r="AB2804">
        <v>7640</v>
      </c>
      <c r="AC2804">
        <v>6721</v>
      </c>
      <c r="AD2804">
        <v>3212</v>
      </c>
      <c r="AE2804">
        <v>6204</v>
      </c>
      <c r="AF2804">
        <v>1921</v>
      </c>
      <c r="AG2804">
        <v>1958</v>
      </c>
      <c r="AH2804">
        <v>1131</v>
      </c>
      <c r="AI2804">
        <v>1812</v>
      </c>
      <c r="AJ2804">
        <v>5719</v>
      </c>
      <c r="AK2804">
        <v>4763</v>
      </c>
      <c r="AL2804">
        <v>2081</v>
      </c>
      <c r="AM2804">
        <v>4392</v>
      </c>
    </row>
    <row r="2805" spans="1:39" x14ac:dyDescent="0.15">
      <c r="A2805" t="s">
        <v>41</v>
      </c>
      <c r="B2805">
        <v>100</v>
      </c>
      <c r="C2805">
        <v>1</v>
      </c>
      <c r="D2805">
        <v>2</v>
      </c>
      <c r="E2805" t="s">
        <v>30</v>
      </c>
      <c r="F2805" t="s">
        <v>206</v>
      </c>
      <c r="G2805">
        <v>949</v>
      </c>
      <c r="H2805">
        <v>968</v>
      </c>
      <c r="I2805">
        <v>1250</v>
      </c>
      <c r="J2805">
        <v>53010.83</v>
      </c>
      <c r="K2805">
        <v>42486.29</v>
      </c>
      <c r="L2805">
        <v>41051.94</v>
      </c>
      <c r="M2805">
        <v>17481.3141</v>
      </c>
      <c r="N2805">
        <v>213</v>
      </c>
      <c r="O2805">
        <v>217</v>
      </c>
      <c r="P2805">
        <v>334</v>
      </c>
      <c r="Q2805">
        <v>13341.32</v>
      </c>
      <c r="R2805">
        <v>10298.66</v>
      </c>
      <c r="S2805">
        <v>9315.84</v>
      </c>
      <c r="T2805">
        <v>4915.7852000000003</v>
      </c>
      <c r="U2805">
        <v>736</v>
      </c>
      <c r="V2805">
        <v>751</v>
      </c>
      <c r="W2805">
        <v>916</v>
      </c>
      <c r="X2805">
        <v>39669.51</v>
      </c>
      <c r="Y2805">
        <v>32187.63</v>
      </c>
      <c r="Z2805">
        <v>31736.1</v>
      </c>
      <c r="AA2805">
        <v>12565.528899999999</v>
      </c>
      <c r="AB2805">
        <v>891</v>
      </c>
      <c r="AC2805">
        <v>824</v>
      </c>
      <c r="AD2805">
        <v>345</v>
      </c>
      <c r="AE2805">
        <v>926</v>
      </c>
      <c r="AF2805">
        <v>206</v>
      </c>
      <c r="AG2805">
        <v>205</v>
      </c>
      <c r="AH2805">
        <v>110</v>
      </c>
      <c r="AI2805">
        <v>206</v>
      </c>
      <c r="AJ2805">
        <v>685</v>
      </c>
      <c r="AK2805">
        <v>619</v>
      </c>
      <c r="AL2805">
        <v>235</v>
      </c>
      <c r="AM2805">
        <v>720</v>
      </c>
    </row>
    <row r="2806" spans="1:39" x14ac:dyDescent="0.15">
      <c r="A2806" t="s">
        <v>41</v>
      </c>
      <c r="B2806">
        <v>100</v>
      </c>
      <c r="C2806">
        <v>1</v>
      </c>
      <c r="D2806">
        <v>2</v>
      </c>
      <c r="E2806" t="s">
        <v>29</v>
      </c>
      <c r="F2806" t="s">
        <v>206</v>
      </c>
      <c r="G2806">
        <v>2638</v>
      </c>
      <c r="H2806">
        <v>2696</v>
      </c>
      <c r="I2806">
        <v>3711</v>
      </c>
      <c r="J2806">
        <v>157559.28</v>
      </c>
      <c r="K2806">
        <v>121694.55</v>
      </c>
      <c r="L2806">
        <v>117792.79</v>
      </c>
      <c r="M2806">
        <v>52000.743999999999</v>
      </c>
      <c r="N2806">
        <v>637</v>
      </c>
      <c r="O2806">
        <v>640</v>
      </c>
      <c r="P2806">
        <v>981</v>
      </c>
      <c r="Q2806">
        <v>41572.92</v>
      </c>
      <c r="R2806">
        <v>31764.11</v>
      </c>
      <c r="S2806">
        <v>29072.42</v>
      </c>
      <c r="T2806">
        <v>14976.0118</v>
      </c>
      <c r="U2806">
        <v>2001</v>
      </c>
      <c r="V2806">
        <v>2056</v>
      </c>
      <c r="W2806">
        <v>2730</v>
      </c>
      <c r="X2806">
        <v>115986.36</v>
      </c>
      <c r="Y2806">
        <v>89930.44</v>
      </c>
      <c r="Z2806">
        <v>88720.37</v>
      </c>
      <c r="AA2806">
        <v>37024.732199999999</v>
      </c>
      <c r="AB2806">
        <v>2511</v>
      </c>
      <c r="AC2806">
        <v>2377</v>
      </c>
      <c r="AD2806">
        <v>1047</v>
      </c>
      <c r="AE2806">
        <v>2541</v>
      </c>
      <c r="AF2806">
        <v>607</v>
      </c>
      <c r="AG2806">
        <v>611</v>
      </c>
      <c r="AH2806">
        <v>348</v>
      </c>
      <c r="AI2806">
        <v>618</v>
      </c>
      <c r="AJ2806">
        <v>1904</v>
      </c>
      <c r="AK2806">
        <v>1766</v>
      </c>
      <c r="AL2806">
        <v>699</v>
      </c>
      <c r="AM2806">
        <v>1923</v>
      </c>
    </row>
    <row r="2807" spans="1:39" x14ac:dyDescent="0.15">
      <c r="A2807" t="s">
        <v>41</v>
      </c>
      <c r="B2807">
        <v>100</v>
      </c>
      <c r="C2807">
        <v>1</v>
      </c>
      <c r="D2807">
        <v>2</v>
      </c>
      <c r="E2807" t="s">
        <v>32</v>
      </c>
      <c r="F2807" t="s">
        <v>206</v>
      </c>
      <c r="G2807">
        <v>175</v>
      </c>
      <c r="H2807">
        <v>179</v>
      </c>
      <c r="I2807">
        <v>275</v>
      </c>
      <c r="J2807">
        <v>12868.94</v>
      </c>
      <c r="K2807">
        <v>8735.43</v>
      </c>
      <c r="L2807">
        <v>8513.9699999999993</v>
      </c>
      <c r="M2807">
        <v>4192.1305000000002</v>
      </c>
      <c r="N2807">
        <v>22</v>
      </c>
      <c r="O2807">
        <v>22</v>
      </c>
      <c r="P2807">
        <v>31</v>
      </c>
      <c r="Q2807">
        <v>1752.81</v>
      </c>
      <c r="R2807">
        <v>1277.19</v>
      </c>
      <c r="S2807">
        <v>1143.0899999999999</v>
      </c>
      <c r="T2807">
        <v>552.66880000000003</v>
      </c>
      <c r="U2807">
        <v>153</v>
      </c>
      <c r="V2807">
        <v>157</v>
      </c>
      <c r="W2807">
        <v>244</v>
      </c>
      <c r="X2807">
        <v>11116.13</v>
      </c>
      <c r="Y2807">
        <v>7458.24</v>
      </c>
      <c r="Z2807">
        <v>7370.88</v>
      </c>
      <c r="AA2807">
        <v>3639.4616999999998</v>
      </c>
      <c r="AB2807">
        <v>165</v>
      </c>
      <c r="AC2807">
        <v>145</v>
      </c>
      <c r="AD2807">
        <v>71</v>
      </c>
      <c r="AE2807">
        <v>143</v>
      </c>
      <c r="AF2807">
        <v>21</v>
      </c>
      <c r="AG2807">
        <v>11</v>
      </c>
      <c r="AH2807">
        <v>6</v>
      </c>
      <c r="AI2807">
        <v>22</v>
      </c>
      <c r="AJ2807">
        <v>144</v>
      </c>
      <c r="AK2807">
        <v>134</v>
      </c>
      <c r="AL2807">
        <v>65</v>
      </c>
      <c r="AM2807">
        <v>121</v>
      </c>
    </row>
    <row r="2808" spans="1:39" x14ac:dyDescent="0.15">
      <c r="A2808" t="s">
        <v>41</v>
      </c>
      <c r="B2808">
        <v>100</v>
      </c>
      <c r="C2808">
        <v>2</v>
      </c>
      <c r="D2808">
        <v>0</v>
      </c>
      <c r="E2808" t="s">
        <v>28</v>
      </c>
      <c r="F2808" t="s">
        <v>206</v>
      </c>
      <c r="G2808">
        <v>12</v>
      </c>
      <c r="H2808">
        <v>25</v>
      </c>
      <c r="I2808">
        <v>28</v>
      </c>
      <c r="J2808">
        <v>900.73</v>
      </c>
      <c r="K2808">
        <v>716.5</v>
      </c>
      <c r="L2808">
        <v>595.17999999999995</v>
      </c>
      <c r="M2808">
        <v>396.3263</v>
      </c>
      <c r="N2808">
        <v>12</v>
      </c>
      <c r="O2808">
        <v>12</v>
      </c>
      <c r="P2808">
        <v>15</v>
      </c>
      <c r="Q2808">
        <v>454.85</v>
      </c>
      <c r="R2808">
        <v>373.72</v>
      </c>
      <c r="S2808">
        <v>252.4</v>
      </c>
      <c r="T2808">
        <v>227.83410000000001</v>
      </c>
      <c r="U2808">
        <v>12</v>
      </c>
      <c r="V2808">
        <v>13</v>
      </c>
      <c r="W2808">
        <v>13</v>
      </c>
      <c r="X2808">
        <v>445.88</v>
      </c>
      <c r="Y2808">
        <v>342.78</v>
      </c>
      <c r="Z2808">
        <v>342.78</v>
      </c>
      <c r="AA2808">
        <v>168.4922</v>
      </c>
      <c r="AB2808">
        <v>12</v>
      </c>
      <c r="AC2808">
        <v>12</v>
      </c>
      <c r="AD2808">
        <v>11</v>
      </c>
      <c r="AE2808">
        <v>8</v>
      </c>
      <c r="AF2808">
        <v>12</v>
      </c>
      <c r="AG2808">
        <v>12</v>
      </c>
      <c r="AH2808">
        <v>11</v>
      </c>
      <c r="AI2808">
        <v>8</v>
      </c>
      <c r="AJ2808">
        <v>12</v>
      </c>
      <c r="AK2808">
        <v>12</v>
      </c>
      <c r="AL2808">
        <v>11</v>
      </c>
      <c r="AM2808">
        <v>8</v>
      </c>
    </row>
    <row r="2809" spans="1:39" x14ac:dyDescent="0.15">
      <c r="A2809" t="s">
        <v>41</v>
      </c>
      <c r="B2809">
        <v>100</v>
      </c>
      <c r="C2809">
        <v>2</v>
      </c>
      <c r="D2809">
        <v>0</v>
      </c>
      <c r="E2809" t="s">
        <v>32</v>
      </c>
      <c r="F2809" t="s">
        <v>206</v>
      </c>
      <c r="G2809">
        <v>1</v>
      </c>
      <c r="H2809">
        <v>2</v>
      </c>
      <c r="I2809">
        <v>2</v>
      </c>
      <c r="J2809">
        <v>89.98</v>
      </c>
      <c r="K2809">
        <v>59.48</v>
      </c>
      <c r="L2809">
        <v>59.48</v>
      </c>
      <c r="M2809">
        <v>32.31</v>
      </c>
      <c r="N2809">
        <v>1</v>
      </c>
      <c r="O2809">
        <v>1</v>
      </c>
      <c r="P2809">
        <v>1</v>
      </c>
      <c r="Q2809">
        <v>49.99</v>
      </c>
      <c r="R2809">
        <v>31.49</v>
      </c>
      <c r="S2809">
        <v>31.49</v>
      </c>
      <c r="T2809">
        <v>15.8</v>
      </c>
      <c r="U2809">
        <v>1</v>
      </c>
      <c r="V2809">
        <v>1</v>
      </c>
      <c r="W2809">
        <v>1</v>
      </c>
      <c r="X2809">
        <v>39.99</v>
      </c>
      <c r="Y2809">
        <v>27.99</v>
      </c>
      <c r="Z2809">
        <v>27.99</v>
      </c>
      <c r="AA2809">
        <v>16.510000000000002</v>
      </c>
      <c r="AB2809">
        <v>1</v>
      </c>
      <c r="AC2809">
        <v>1</v>
      </c>
      <c r="AD2809">
        <v>0</v>
      </c>
      <c r="AE2809">
        <v>1</v>
      </c>
      <c r="AF2809">
        <v>1</v>
      </c>
      <c r="AG2809">
        <v>1</v>
      </c>
      <c r="AH2809">
        <v>0</v>
      </c>
      <c r="AI2809">
        <v>1</v>
      </c>
      <c r="AJ2809">
        <v>1</v>
      </c>
      <c r="AK2809">
        <v>1</v>
      </c>
      <c r="AL2809">
        <v>0</v>
      </c>
      <c r="AM2809">
        <v>1</v>
      </c>
    </row>
    <row r="2810" spans="1:39" x14ac:dyDescent="0.15">
      <c r="A2810" t="s">
        <v>41</v>
      </c>
      <c r="B2810">
        <v>100</v>
      </c>
      <c r="C2810">
        <v>2</v>
      </c>
      <c r="D2810">
        <v>1</v>
      </c>
      <c r="E2810" t="s">
        <v>28</v>
      </c>
      <c r="F2810" t="s">
        <v>206</v>
      </c>
      <c r="G2810">
        <v>98</v>
      </c>
      <c r="H2810">
        <v>200</v>
      </c>
      <c r="I2810">
        <v>237</v>
      </c>
      <c r="J2810">
        <v>7793.37</v>
      </c>
      <c r="K2810">
        <v>6021.21</v>
      </c>
      <c r="L2810">
        <v>5261.69</v>
      </c>
      <c r="M2810">
        <v>3182.5021000000002</v>
      </c>
      <c r="N2810">
        <v>98</v>
      </c>
      <c r="O2810">
        <v>101</v>
      </c>
      <c r="P2810">
        <v>128</v>
      </c>
      <c r="Q2810">
        <v>3977.78</v>
      </c>
      <c r="R2810">
        <v>2999.68</v>
      </c>
      <c r="S2810">
        <v>2443.13</v>
      </c>
      <c r="T2810">
        <v>1855.2248999999999</v>
      </c>
      <c r="U2810">
        <v>98</v>
      </c>
      <c r="V2810">
        <v>99</v>
      </c>
      <c r="W2810">
        <v>109</v>
      </c>
      <c r="X2810">
        <v>3815.59</v>
      </c>
      <c r="Y2810">
        <v>3021.53</v>
      </c>
      <c r="Z2810">
        <v>2818.56</v>
      </c>
      <c r="AA2810">
        <v>1327.2772</v>
      </c>
      <c r="AB2810">
        <v>87</v>
      </c>
      <c r="AC2810">
        <v>97</v>
      </c>
      <c r="AD2810">
        <v>68</v>
      </c>
      <c r="AE2810">
        <v>89</v>
      </c>
      <c r="AF2810">
        <v>87</v>
      </c>
      <c r="AG2810">
        <v>97</v>
      </c>
      <c r="AH2810">
        <v>68</v>
      </c>
      <c r="AI2810">
        <v>89</v>
      </c>
      <c r="AJ2810">
        <v>87</v>
      </c>
      <c r="AK2810">
        <v>97</v>
      </c>
      <c r="AL2810">
        <v>68</v>
      </c>
      <c r="AM2810">
        <v>89</v>
      </c>
    </row>
    <row r="2811" spans="1:39" x14ac:dyDescent="0.15">
      <c r="A2811" t="s">
        <v>41</v>
      </c>
      <c r="B2811">
        <v>100</v>
      </c>
      <c r="C2811">
        <v>2</v>
      </c>
      <c r="D2811">
        <v>1</v>
      </c>
      <c r="E2811" t="s">
        <v>30</v>
      </c>
      <c r="F2811" t="s">
        <v>206</v>
      </c>
      <c r="G2811">
        <v>17</v>
      </c>
      <c r="H2811">
        <v>34</v>
      </c>
      <c r="I2811">
        <v>40</v>
      </c>
      <c r="J2811">
        <v>1288.6500000000001</v>
      </c>
      <c r="K2811">
        <v>1006.15</v>
      </c>
      <c r="L2811">
        <v>868.8</v>
      </c>
      <c r="M2811">
        <v>489.262</v>
      </c>
      <c r="N2811">
        <v>17</v>
      </c>
      <c r="O2811">
        <v>17</v>
      </c>
      <c r="P2811">
        <v>23</v>
      </c>
      <c r="Q2811">
        <v>744.79</v>
      </c>
      <c r="R2811">
        <v>561.04</v>
      </c>
      <c r="S2811">
        <v>423.69</v>
      </c>
      <c r="T2811">
        <v>308.85199999999998</v>
      </c>
      <c r="U2811">
        <v>17</v>
      </c>
      <c r="V2811">
        <v>17</v>
      </c>
      <c r="W2811">
        <v>17</v>
      </c>
      <c r="X2811">
        <v>543.86</v>
      </c>
      <c r="Y2811">
        <v>445.11</v>
      </c>
      <c r="Z2811">
        <v>445.11</v>
      </c>
      <c r="AA2811">
        <v>180.41</v>
      </c>
      <c r="AB2811">
        <v>17</v>
      </c>
      <c r="AC2811">
        <v>17</v>
      </c>
      <c r="AD2811">
        <v>11</v>
      </c>
      <c r="AE2811">
        <v>16</v>
      </c>
      <c r="AF2811">
        <v>17</v>
      </c>
      <c r="AG2811">
        <v>17</v>
      </c>
      <c r="AH2811">
        <v>11</v>
      </c>
      <c r="AI2811">
        <v>16</v>
      </c>
      <c r="AJ2811">
        <v>17</v>
      </c>
      <c r="AK2811">
        <v>17</v>
      </c>
      <c r="AL2811">
        <v>11</v>
      </c>
      <c r="AM2811">
        <v>16</v>
      </c>
    </row>
    <row r="2812" spans="1:39" x14ac:dyDescent="0.15">
      <c r="A2812" t="s">
        <v>41</v>
      </c>
      <c r="B2812">
        <v>100</v>
      </c>
      <c r="C2812">
        <v>2</v>
      </c>
      <c r="D2812">
        <v>1</v>
      </c>
      <c r="E2812" t="s">
        <v>29</v>
      </c>
      <c r="F2812" t="s">
        <v>206</v>
      </c>
      <c r="G2812">
        <v>155</v>
      </c>
      <c r="H2812">
        <v>313</v>
      </c>
      <c r="I2812">
        <v>372</v>
      </c>
      <c r="J2812">
        <v>12739.21</v>
      </c>
      <c r="K2812">
        <v>9214.9599999999991</v>
      </c>
      <c r="L2812">
        <v>8019.46</v>
      </c>
      <c r="M2812">
        <v>5077.3437000000004</v>
      </c>
      <c r="N2812">
        <v>155</v>
      </c>
      <c r="O2812">
        <v>156</v>
      </c>
      <c r="P2812">
        <v>202</v>
      </c>
      <c r="Q2812">
        <v>6818.08</v>
      </c>
      <c r="R2812">
        <v>4782.0600000000004</v>
      </c>
      <c r="S2812">
        <v>3793.18</v>
      </c>
      <c r="T2812">
        <v>3066.5252</v>
      </c>
      <c r="U2812">
        <v>155</v>
      </c>
      <c r="V2812">
        <v>157</v>
      </c>
      <c r="W2812">
        <v>170</v>
      </c>
      <c r="X2812">
        <v>5921.13</v>
      </c>
      <c r="Y2812">
        <v>4432.8999999999996</v>
      </c>
      <c r="Z2812">
        <v>4226.28</v>
      </c>
      <c r="AA2812">
        <v>2010.8185000000001</v>
      </c>
      <c r="AB2812">
        <v>141</v>
      </c>
      <c r="AC2812">
        <v>150</v>
      </c>
      <c r="AD2812">
        <v>117</v>
      </c>
      <c r="AE2812">
        <v>148</v>
      </c>
      <c r="AF2812">
        <v>141</v>
      </c>
      <c r="AG2812">
        <v>150</v>
      </c>
      <c r="AH2812">
        <v>117</v>
      </c>
      <c r="AI2812">
        <v>148</v>
      </c>
      <c r="AJ2812">
        <v>141</v>
      </c>
      <c r="AK2812">
        <v>150</v>
      </c>
      <c r="AL2812">
        <v>117</v>
      </c>
      <c r="AM2812">
        <v>148</v>
      </c>
    </row>
    <row r="2813" spans="1:39" x14ac:dyDescent="0.15">
      <c r="A2813" t="s">
        <v>41</v>
      </c>
      <c r="B2813">
        <v>100</v>
      </c>
      <c r="C2813">
        <v>2</v>
      </c>
      <c r="D2813">
        <v>1</v>
      </c>
      <c r="E2813" t="s">
        <v>32</v>
      </c>
      <c r="F2813" t="s">
        <v>206</v>
      </c>
      <c r="G2813">
        <v>1</v>
      </c>
      <c r="H2813">
        <v>2</v>
      </c>
      <c r="I2813">
        <v>3</v>
      </c>
      <c r="J2813">
        <v>88.98</v>
      </c>
      <c r="K2813">
        <v>70.28</v>
      </c>
      <c r="L2813">
        <v>70.28</v>
      </c>
      <c r="M2813">
        <v>27.846499999999999</v>
      </c>
      <c r="N2813">
        <v>1</v>
      </c>
      <c r="O2813">
        <v>1</v>
      </c>
      <c r="P2813">
        <v>1</v>
      </c>
      <c r="Q2813">
        <v>9.99</v>
      </c>
      <c r="R2813">
        <v>9.99</v>
      </c>
      <c r="S2813">
        <v>9.99</v>
      </c>
      <c r="T2813">
        <v>4.7164999999999999</v>
      </c>
      <c r="U2813">
        <v>1</v>
      </c>
      <c r="V2813">
        <v>1</v>
      </c>
      <c r="W2813">
        <v>2</v>
      </c>
      <c r="X2813">
        <v>78.989999999999995</v>
      </c>
      <c r="Y2813">
        <v>60.29</v>
      </c>
      <c r="Z2813">
        <v>60.29</v>
      </c>
      <c r="AA2813">
        <v>23.13</v>
      </c>
      <c r="AB2813">
        <v>1</v>
      </c>
      <c r="AC2813">
        <v>1</v>
      </c>
      <c r="AD2813">
        <v>1</v>
      </c>
      <c r="AE2813">
        <v>1</v>
      </c>
      <c r="AF2813">
        <v>1</v>
      </c>
      <c r="AG2813">
        <v>1</v>
      </c>
      <c r="AH2813">
        <v>1</v>
      </c>
      <c r="AI2813">
        <v>1</v>
      </c>
      <c r="AJ2813">
        <v>1</v>
      </c>
      <c r="AK2813">
        <v>1</v>
      </c>
      <c r="AL2813">
        <v>1</v>
      </c>
      <c r="AM2813">
        <v>1</v>
      </c>
    </row>
    <row r="2814" spans="1:39" x14ac:dyDescent="0.15">
      <c r="A2814" t="s">
        <v>41</v>
      </c>
      <c r="B2814">
        <v>100</v>
      </c>
      <c r="C2814">
        <v>2</v>
      </c>
      <c r="D2814">
        <v>2</v>
      </c>
      <c r="E2814" t="s">
        <v>28</v>
      </c>
      <c r="F2814" t="s">
        <v>206</v>
      </c>
      <c r="G2814">
        <v>13</v>
      </c>
      <c r="H2814">
        <v>26</v>
      </c>
      <c r="I2814">
        <v>31</v>
      </c>
      <c r="J2814">
        <v>1076.7</v>
      </c>
      <c r="K2814">
        <v>798.47</v>
      </c>
      <c r="L2814">
        <v>665.51</v>
      </c>
      <c r="M2814">
        <v>507.29410000000001</v>
      </c>
      <c r="N2814">
        <v>13</v>
      </c>
      <c r="O2814">
        <v>13</v>
      </c>
      <c r="P2814">
        <v>15</v>
      </c>
      <c r="Q2814">
        <v>519.85</v>
      </c>
      <c r="R2814">
        <v>377.85</v>
      </c>
      <c r="S2814">
        <v>274.88</v>
      </c>
      <c r="T2814">
        <v>240.69640000000001</v>
      </c>
      <c r="U2814">
        <v>13</v>
      </c>
      <c r="V2814">
        <v>13</v>
      </c>
      <c r="W2814">
        <v>16</v>
      </c>
      <c r="X2814">
        <v>556.85</v>
      </c>
      <c r="Y2814">
        <v>420.62</v>
      </c>
      <c r="Z2814">
        <v>390.63</v>
      </c>
      <c r="AA2814">
        <v>266.59769999999997</v>
      </c>
      <c r="AB2814">
        <v>13</v>
      </c>
      <c r="AC2814">
        <v>12</v>
      </c>
      <c r="AD2814">
        <v>10</v>
      </c>
      <c r="AE2814">
        <v>11</v>
      </c>
      <c r="AF2814">
        <v>13</v>
      </c>
      <c r="AG2814">
        <v>12</v>
      </c>
      <c r="AH2814">
        <v>10</v>
      </c>
      <c r="AI2814">
        <v>11</v>
      </c>
      <c r="AJ2814">
        <v>13</v>
      </c>
      <c r="AK2814">
        <v>12</v>
      </c>
      <c r="AL2814">
        <v>10</v>
      </c>
      <c r="AM2814">
        <v>11</v>
      </c>
    </row>
    <row r="2815" spans="1:39" x14ac:dyDescent="0.15">
      <c r="A2815" t="s">
        <v>41</v>
      </c>
      <c r="B2815">
        <v>100</v>
      </c>
      <c r="C2815">
        <v>2</v>
      </c>
      <c r="D2815">
        <v>2</v>
      </c>
      <c r="E2815" t="s">
        <v>30</v>
      </c>
      <c r="F2815" t="s">
        <v>206</v>
      </c>
      <c r="G2815">
        <v>5</v>
      </c>
      <c r="H2815">
        <v>10</v>
      </c>
      <c r="I2815">
        <v>10</v>
      </c>
      <c r="J2815">
        <v>329.9</v>
      </c>
      <c r="K2815">
        <v>265.39999999999998</v>
      </c>
      <c r="L2815">
        <v>195.42</v>
      </c>
      <c r="M2815">
        <v>156.29040000000001</v>
      </c>
      <c r="N2815">
        <v>5</v>
      </c>
      <c r="O2815">
        <v>5</v>
      </c>
      <c r="P2815">
        <v>5</v>
      </c>
      <c r="Q2815">
        <v>169.95</v>
      </c>
      <c r="R2815">
        <v>143.44999999999999</v>
      </c>
      <c r="S2815">
        <v>73.47</v>
      </c>
      <c r="T2815">
        <v>85.690399999999997</v>
      </c>
      <c r="U2815">
        <v>5</v>
      </c>
      <c r="V2815">
        <v>5</v>
      </c>
      <c r="W2815">
        <v>5</v>
      </c>
      <c r="X2815">
        <v>159.94999999999999</v>
      </c>
      <c r="Y2815">
        <v>121.95</v>
      </c>
      <c r="Z2815">
        <v>121.95</v>
      </c>
      <c r="AA2815">
        <v>70.599999999999994</v>
      </c>
      <c r="AB2815">
        <v>5</v>
      </c>
      <c r="AC2815">
        <v>5</v>
      </c>
      <c r="AD2815">
        <v>4</v>
      </c>
      <c r="AE2815">
        <v>5</v>
      </c>
      <c r="AF2815">
        <v>5</v>
      </c>
      <c r="AG2815">
        <v>5</v>
      </c>
      <c r="AH2815">
        <v>4</v>
      </c>
      <c r="AI2815">
        <v>5</v>
      </c>
      <c r="AJ2815">
        <v>5</v>
      </c>
      <c r="AK2815">
        <v>5</v>
      </c>
      <c r="AL2815">
        <v>4</v>
      </c>
      <c r="AM2815">
        <v>5</v>
      </c>
    </row>
    <row r="2816" spans="1:39" x14ac:dyDescent="0.15">
      <c r="A2816" t="s">
        <v>41</v>
      </c>
      <c r="B2816">
        <v>100</v>
      </c>
      <c r="C2816">
        <v>2</v>
      </c>
      <c r="D2816">
        <v>2</v>
      </c>
      <c r="E2816" t="s">
        <v>29</v>
      </c>
      <c r="F2816" t="s">
        <v>206</v>
      </c>
      <c r="G2816">
        <v>6</v>
      </c>
      <c r="H2816">
        <v>12</v>
      </c>
      <c r="I2816">
        <v>14</v>
      </c>
      <c r="J2816">
        <v>499.86</v>
      </c>
      <c r="K2816">
        <v>350.56</v>
      </c>
      <c r="L2816">
        <v>322.07</v>
      </c>
      <c r="M2816">
        <v>185.73390000000001</v>
      </c>
      <c r="N2816">
        <v>6</v>
      </c>
      <c r="O2816">
        <v>6</v>
      </c>
      <c r="P2816">
        <v>8</v>
      </c>
      <c r="Q2816">
        <v>279.92</v>
      </c>
      <c r="R2816">
        <v>197.97</v>
      </c>
      <c r="S2816">
        <v>169.48</v>
      </c>
      <c r="T2816">
        <v>105.48390000000001</v>
      </c>
      <c r="U2816">
        <v>6</v>
      </c>
      <c r="V2816">
        <v>6</v>
      </c>
      <c r="W2816">
        <v>6</v>
      </c>
      <c r="X2816">
        <v>219.94</v>
      </c>
      <c r="Y2816">
        <v>152.59</v>
      </c>
      <c r="Z2816">
        <v>152.59</v>
      </c>
      <c r="AA2816">
        <v>80.25</v>
      </c>
      <c r="AB2816">
        <v>5</v>
      </c>
      <c r="AC2816">
        <v>6</v>
      </c>
      <c r="AD2816">
        <v>5</v>
      </c>
      <c r="AE2816">
        <v>6</v>
      </c>
      <c r="AF2816">
        <v>5</v>
      </c>
      <c r="AG2816">
        <v>6</v>
      </c>
      <c r="AH2816">
        <v>5</v>
      </c>
      <c r="AI2816">
        <v>6</v>
      </c>
      <c r="AJ2816">
        <v>5</v>
      </c>
      <c r="AK2816">
        <v>6</v>
      </c>
      <c r="AL2816">
        <v>5</v>
      </c>
      <c r="AM2816">
        <v>6</v>
      </c>
    </row>
    <row r="2817" spans="1:39" x14ac:dyDescent="0.15">
      <c r="A2817" t="s">
        <v>41</v>
      </c>
      <c r="B2817">
        <v>100</v>
      </c>
      <c r="C2817">
        <v>2</v>
      </c>
      <c r="D2817">
        <v>2</v>
      </c>
      <c r="E2817" t="s">
        <v>32</v>
      </c>
      <c r="F2817" t="s">
        <v>206</v>
      </c>
      <c r="G2817">
        <v>1</v>
      </c>
      <c r="H2817">
        <v>2</v>
      </c>
      <c r="I2817">
        <v>2</v>
      </c>
      <c r="J2817">
        <v>109.98</v>
      </c>
      <c r="K2817">
        <v>64.28</v>
      </c>
      <c r="L2817">
        <v>64.28</v>
      </c>
      <c r="M2817">
        <v>32.067500000000003</v>
      </c>
      <c r="N2817">
        <v>1</v>
      </c>
      <c r="O2817">
        <v>1</v>
      </c>
      <c r="P2817">
        <v>1</v>
      </c>
      <c r="Q2817">
        <v>59.99</v>
      </c>
      <c r="R2817">
        <v>37.79</v>
      </c>
      <c r="S2817">
        <v>37.79</v>
      </c>
      <c r="T2817">
        <v>16.357500000000002</v>
      </c>
      <c r="U2817">
        <v>1</v>
      </c>
      <c r="V2817">
        <v>1</v>
      </c>
      <c r="W2817">
        <v>1</v>
      </c>
      <c r="X2817">
        <v>49.99</v>
      </c>
      <c r="Y2817">
        <v>26.49</v>
      </c>
      <c r="Z2817">
        <v>26.49</v>
      </c>
      <c r="AA2817">
        <v>15.71</v>
      </c>
      <c r="AB2817">
        <v>1</v>
      </c>
      <c r="AC2817">
        <v>1</v>
      </c>
      <c r="AD2817">
        <v>1</v>
      </c>
      <c r="AE2817">
        <v>1</v>
      </c>
      <c r="AF2817">
        <v>1</v>
      </c>
      <c r="AG2817">
        <v>1</v>
      </c>
      <c r="AH2817">
        <v>1</v>
      </c>
      <c r="AI2817">
        <v>1</v>
      </c>
      <c r="AJ2817">
        <v>1</v>
      </c>
      <c r="AK2817">
        <v>1</v>
      </c>
      <c r="AL2817">
        <v>1</v>
      </c>
      <c r="AM2817">
        <v>1</v>
      </c>
    </row>
    <row r="2818" spans="1:39" x14ac:dyDescent="0.15">
      <c r="A2818" t="s">
        <v>42</v>
      </c>
      <c r="B2818">
        <v>-1</v>
      </c>
      <c r="C2818">
        <v>0</v>
      </c>
      <c r="D2818">
        <v>0</v>
      </c>
      <c r="E2818" t="s">
        <v>28</v>
      </c>
      <c r="F2818" t="s">
        <v>206</v>
      </c>
      <c r="G2818">
        <v>0</v>
      </c>
      <c r="H2818">
        <v>18848</v>
      </c>
      <c r="I2818">
        <v>38844</v>
      </c>
      <c r="J2818">
        <v>2284422.2200000002</v>
      </c>
      <c r="K2818">
        <v>1932796.39</v>
      </c>
      <c r="L2818">
        <v>1894038.34</v>
      </c>
      <c r="M2818">
        <v>579095.57030000002</v>
      </c>
      <c r="N2818">
        <v>0</v>
      </c>
      <c r="O2818">
        <v>141</v>
      </c>
      <c r="P2818">
        <v>507</v>
      </c>
      <c r="Q2818">
        <v>28762.1</v>
      </c>
      <c r="R2818">
        <v>22728.62</v>
      </c>
      <c r="S2818">
        <v>21626.73</v>
      </c>
      <c r="T2818">
        <v>8956.1769999999997</v>
      </c>
      <c r="U2818">
        <v>0</v>
      </c>
      <c r="V2818">
        <v>18707</v>
      </c>
      <c r="W2818">
        <v>38337</v>
      </c>
      <c r="X2818">
        <v>2255660.12</v>
      </c>
      <c r="Y2818">
        <v>1910067.77</v>
      </c>
      <c r="Z2818">
        <v>1872411.61</v>
      </c>
      <c r="AA2818">
        <v>570139.3933</v>
      </c>
      <c r="AB2818">
        <v>0</v>
      </c>
      <c r="AC2818">
        <v>0</v>
      </c>
      <c r="AD2818">
        <v>0</v>
      </c>
      <c r="AE2818">
        <v>0</v>
      </c>
      <c r="AF2818">
        <v>0</v>
      </c>
      <c r="AG2818">
        <v>0</v>
      </c>
      <c r="AH2818">
        <v>0</v>
      </c>
      <c r="AI2818">
        <v>0</v>
      </c>
      <c r="AJ2818">
        <v>0</v>
      </c>
      <c r="AK2818">
        <v>0</v>
      </c>
      <c r="AL2818">
        <v>0</v>
      </c>
      <c r="AM2818">
        <v>0</v>
      </c>
    </row>
    <row r="2819" spans="1:39" x14ac:dyDescent="0.15">
      <c r="A2819" t="s">
        <v>42</v>
      </c>
      <c r="B2819">
        <v>5</v>
      </c>
      <c r="C2819">
        <v>1</v>
      </c>
      <c r="D2819">
        <v>0</v>
      </c>
      <c r="E2819" t="s">
        <v>28</v>
      </c>
      <c r="F2819" t="s">
        <v>206</v>
      </c>
      <c r="G2819">
        <v>463</v>
      </c>
      <c r="H2819">
        <v>1020</v>
      </c>
      <c r="I2819">
        <v>6970</v>
      </c>
      <c r="J2819">
        <v>476192.9</v>
      </c>
      <c r="K2819">
        <v>396216.68</v>
      </c>
      <c r="L2819">
        <v>351538.66</v>
      </c>
      <c r="M2819">
        <v>116888.5996</v>
      </c>
      <c r="N2819">
        <v>215</v>
      </c>
      <c r="O2819">
        <v>399</v>
      </c>
      <c r="P2819">
        <v>3179</v>
      </c>
      <c r="Q2819">
        <v>223941.62</v>
      </c>
      <c r="R2819">
        <v>186719.48</v>
      </c>
      <c r="S2819">
        <v>156912.24</v>
      </c>
      <c r="T2819">
        <v>58737.198199999999</v>
      </c>
      <c r="U2819">
        <v>248</v>
      </c>
      <c r="V2819">
        <v>621</v>
      </c>
      <c r="W2819">
        <v>3791</v>
      </c>
      <c r="X2819">
        <v>252251.28</v>
      </c>
      <c r="Y2819">
        <v>209497.2</v>
      </c>
      <c r="Z2819">
        <v>194626.42</v>
      </c>
      <c r="AA2819">
        <v>58151.401400000002</v>
      </c>
      <c r="AB2819">
        <v>432</v>
      </c>
      <c r="AC2819">
        <v>411</v>
      </c>
      <c r="AD2819">
        <v>345</v>
      </c>
      <c r="AE2819">
        <v>295</v>
      </c>
      <c r="AF2819">
        <v>208</v>
      </c>
      <c r="AG2819">
        <v>211</v>
      </c>
      <c r="AH2819">
        <v>178</v>
      </c>
      <c r="AI2819">
        <v>136</v>
      </c>
      <c r="AJ2819">
        <v>224</v>
      </c>
      <c r="AK2819">
        <v>200</v>
      </c>
      <c r="AL2819">
        <v>167</v>
      </c>
      <c r="AM2819">
        <v>159</v>
      </c>
    </row>
    <row r="2820" spans="1:39" x14ac:dyDescent="0.15">
      <c r="A2820" t="s">
        <v>42</v>
      </c>
      <c r="B2820">
        <v>5</v>
      </c>
      <c r="C2820">
        <v>1</v>
      </c>
      <c r="D2820">
        <v>0</v>
      </c>
      <c r="E2820" t="s">
        <v>30</v>
      </c>
      <c r="F2820" t="s">
        <v>206</v>
      </c>
      <c r="G2820">
        <v>1</v>
      </c>
      <c r="H2820">
        <v>1</v>
      </c>
      <c r="I2820">
        <v>15</v>
      </c>
      <c r="J2820">
        <v>874.85</v>
      </c>
      <c r="K2820">
        <v>874.85</v>
      </c>
      <c r="L2820">
        <v>169.97</v>
      </c>
      <c r="M2820">
        <v>269.13510000000002</v>
      </c>
      <c r="N2820">
        <v>1</v>
      </c>
      <c r="O2820">
        <v>1</v>
      </c>
      <c r="P2820">
        <v>15</v>
      </c>
      <c r="Q2820">
        <v>874.85</v>
      </c>
      <c r="R2820">
        <v>874.85</v>
      </c>
      <c r="S2820">
        <v>169.97</v>
      </c>
      <c r="T2820">
        <v>269.13510000000002</v>
      </c>
      <c r="U2820">
        <v>0</v>
      </c>
      <c r="V2820">
        <v>0</v>
      </c>
      <c r="W2820">
        <v>0</v>
      </c>
      <c r="X2820">
        <v>0</v>
      </c>
      <c r="Y2820">
        <v>0</v>
      </c>
      <c r="Z2820">
        <v>0</v>
      </c>
      <c r="AA2820">
        <v>0</v>
      </c>
      <c r="AB2820">
        <v>0</v>
      </c>
      <c r="AC2820">
        <v>1</v>
      </c>
      <c r="AD2820">
        <v>1</v>
      </c>
      <c r="AE2820">
        <v>0</v>
      </c>
      <c r="AF2820">
        <v>0</v>
      </c>
      <c r="AG2820">
        <v>1</v>
      </c>
      <c r="AH2820">
        <v>1</v>
      </c>
      <c r="AI2820">
        <v>0</v>
      </c>
      <c r="AJ2820">
        <v>0</v>
      </c>
      <c r="AK2820">
        <v>0</v>
      </c>
      <c r="AL2820">
        <v>0</v>
      </c>
      <c r="AM2820">
        <v>0</v>
      </c>
    </row>
    <row r="2821" spans="1:39" x14ac:dyDescent="0.15">
      <c r="A2821" t="s">
        <v>42</v>
      </c>
      <c r="B2821">
        <v>5</v>
      </c>
      <c r="C2821">
        <v>1</v>
      </c>
      <c r="D2821">
        <v>0</v>
      </c>
      <c r="E2821" t="s">
        <v>29</v>
      </c>
      <c r="F2821" t="s">
        <v>206</v>
      </c>
      <c r="G2821">
        <v>5</v>
      </c>
      <c r="H2821">
        <v>14</v>
      </c>
      <c r="I2821">
        <v>110</v>
      </c>
      <c r="J2821">
        <v>6073.48</v>
      </c>
      <c r="K2821">
        <v>4287.5</v>
      </c>
      <c r="L2821">
        <v>4287.5</v>
      </c>
      <c r="M2821">
        <v>1718.4429</v>
      </c>
      <c r="N2821">
        <v>2</v>
      </c>
      <c r="O2821">
        <v>8</v>
      </c>
      <c r="P2821">
        <v>52</v>
      </c>
      <c r="Q2821">
        <v>2363.59</v>
      </c>
      <c r="R2821">
        <v>1547.73</v>
      </c>
      <c r="S2821">
        <v>1547.73</v>
      </c>
      <c r="T2821">
        <v>858.30290000000002</v>
      </c>
      <c r="U2821">
        <v>3</v>
      </c>
      <c r="V2821">
        <v>6</v>
      </c>
      <c r="W2821">
        <v>58</v>
      </c>
      <c r="X2821">
        <v>3709.89</v>
      </c>
      <c r="Y2821">
        <v>2739.77</v>
      </c>
      <c r="Z2821">
        <v>2739.77</v>
      </c>
      <c r="AA2821">
        <v>860.14</v>
      </c>
      <c r="AB2821">
        <v>5</v>
      </c>
      <c r="AC2821">
        <v>5</v>
      </c>
      <c r="AD2821">
        <v>5</v>
      </c>
      <c r="AE2821">
        <v>3</v>
      </c>
      <c r="AF2821">
        <v>2</v>
      </c>
      <c r="AG2821">
        <v>2</v>
      </c>
      <c r="AH2821">
        <v>2</v>
      </c>
      <c r="AI2821">
        <v>0</v>
      </c>
      <c r="AJ2821">
        <v>3</v>
      </c>
      <c r="AK2821">
        <v>3</v>
      </c>
      <c r="AL2821">
        <v>3</v>
      </c>
      <c r="AM2821">
        <v>3</v>
      </c>
    </row>
    <row r="2822" spans="1:39" x14ac:dyDescent="0.15">
      <c r="A2822" t="s">
        <v>42</v>
      </c>
      <c r="B2822">
        <v>5</v>
      </c>
      <c r="C2822">
        <v>1</v>
      </c>
      <c r="D2822">
        <v>0</v>
      </c>
      <c r="E2822" t="s">
        <v>32</v>
      </c>
      <c r="F2822" t="s">
        <v>206</v>
      </c>
      <c r="G2822">
        <v>202</v>
      </c>
      <c r="H2822">
        <v>492</v>
      </c>
      <c r="I2822">
        <v>3197</v>
      </c>
      <c r="J2822">
        <v>221125.89</v>
      </c>
      <c r="K2822">
        <v>170730.6</v>
      </c>
      <c r="L2822">
        <v>154989.72</v>
      </c>
      <c r="M2822">
        <v>51355.799700000003</v>
      </c>
      <c r="N2822">
        <v>14</v>
      </c>
      <c r="O2822">
        <v>34</v>
      </c>
      <c r="P2822">
        <v>276</v>
      </c>
      <c r="Q2822">
        <v>19025.189999999999</v>
      </c>
      <c r="R2822">
        <v>13487.89</v>
      </c>
      <c r="S2822">
        <v>10779.98</v>
      </c>
      <c r="T2822">
        <v>5361.9112999999998</v>
      </c>
      <c r="U2822">
        <v>188</v>
      </c>
      <c r="V2822">
        <v>458</v>
      </c>
      <c r="W2822">
        <v>2921</v>
      </c>
      <c r="X2822">
        <v>202100.7</v>
      </c>
      <c r="Y2822">
        <v>157242.71</v>
      </c>
      <c r="Z2822">
        <v>144209.74</v>
      </c>
      <c r="AA2822">
        <v>45993.888400000003</v>
      </c>
      <c r="AB2822">
        <v>201</v>
      </c>
      <c r="AC2822">
        <v>167</v>
      </c>
      <c r="AD2822">
        <v>145</v>
      </c>
      <c r="AE2822">
        <v>152</v>
      </c>
      <c r="AF2822">
        <v>14</v>
      </c>
      <c r="AG2822">
        <v>13</v>
      </c>
      <c r="AH2822">
        <v>12</v>
      </c>
      <c r="AI2822">
        <v>11</v>
      </c>
      <c r="AJ2822">
        <v>187</v>
      </c>
      <c r="AK2822">
        <v>154</v>
      </c>
      <c r="AL2822">
        <v>133</v>
      </c>
      <c r="AM2822">
        <v>141</v>
      </c>
    </row>
    <row r="2823" spans="1:39" x14ac:dyDescent="0.15">
      <c r="A2823" t="s">
        <v>42</v>
      </c>
      <c r="B2823">
        <v>5</v>
      </c>
      <c r="C2823">
        <v>1</v>
      </c>
      <c r="D2823">
        <v>1</v>
      </c>
      <c r="E2823" t="s">
        <v>28</v>
      </c>
      <c r="F2823" t="s">
        <v>206</v>
      </c>
      <c r="G2823">
        <v>3050</v>
      </c>
      <c r="H2823">
        <v>8882</v>
      </c>
      <c r="I2823">
        <v>43794</v>
      </c>
      <c r="J2823">
        <v>3068884.53</v>
      </c>
      <c r="K2823">
        <v>2621603.81</v>
      </c>
      <c r="L2823">
        <v>2325711.12</v>
      </c>
      <c r="M2823">
        <v>747579.44499999995</v>
      </c>
      <c r="N2823">
        <v>1545</v>
      </c>
      <c r="O2823">
        <v>3635</v>
      </c>
      <c r="P2823">
        <v>21627</v>
      </c>
      <c r="Q2823">
        <v>1558009.43</v>
      </c>
      <c r="R2823">
        <v>1386263.65</v>
      </c>
      <c r="S2823">
        <v>1198249.44</v>
      </c>
      <c r="T2823">
        <v>398956.53590000002</v>
      </c>
      <c r="U2823">
        <v>1505</v>
      </c>
      <c r="V2823">
        <v>5247</v>
      </c>
      <c r="W2823">
        <v>22167</v>
      </c>
      <c r="X2823">
        <v>1510875.1</v>
      </c>
      <c r="Y2823">
        <v>1235340.1599999999</v>
      </c>
      <c r="Z2823">
        <v>1127461.68</v>
      </c>
      <c r="AA2823">
        <v>348622.90909999999</v>
      </c>
      <c r="AB2823">
        <v>2751</v>
      </c>
      <c r="AC2823">
        <v>2891</v>
      </c>
      <c r="AD2823">
        <v>1878</v>
      </c>
      <c r="AE2823">
        <v>2585</v>
      </c>
      <c r="AF2823">
        <v>1490</v>
      </c>
      <c r="AG2823">
        <v>1508</v>
      </c>
      <c r="AH2823">
        <v>1003</v>
      </c>
      <c r="AI2823">
        <v>1396</v>
      </c>
      <c r="AJ2823">
        <v>1261</v>
      </c>
      <c r="AK2823">
        <v>1383</v>
      </c>
      <c r="AL2823">
        <v>875</v>
      </c>
      <c r="AM2823">
        <v>1189</v>
      </c>
    </row>
    <row r="2824" spans="1:39" x14ac:dyDescent="0.15">
      <c r="A2824" t="s">
        <v>42</v>
      </c>
      <c r="B2824">
        <v>5</v>
      </c>
      <c r="C2824">
        <v>1</v>
      </c>
      <c r="D2824">
        <v>1</v>
      </c>
      <c r="E2824" t="s">
        <v>30</v>
      </c>
      <c r="F2824" t="s">
        <v>206</v>
      </c>
      <c r="G2824">
        <v>316</v>
      </c>
      <c r="H2824">
        <v>880</v>
      </c>
      <c r="I2824">
        <v>4463</v>
      </c>
      <c r="J2824">
        <v>315011.40999999997</v>
      </c>
      <c r="K2824">
        <v>271785.84000000003</v>
      </c>
      <c r="L2824">
        <v>240376.18</v>
      </c>
      <c r="M2824">
        <v>78080.272100000002</v>
      </c>
      <c r="N2824">
        <v>171</v>
      </c>
      <c r="O2824">
        <v>393</v>
      </c>
      <c r="P2824">
        <v>2520</v>
      </c>
      <c r="Q2824">
        <v>179368.02</v>
      </c>
      <c r="R2824">
        <v>159287.22</v>
      </c>
      <c r="S2824">
        <v>141089.82999999999</v>
      </c>
      <c r="T2824">
        <v>46784.608800000002</v>
      </c>
      <c r="U2824">
        <v>145</v>
      </c>
      <c r="V2824">
        <v>487</v>
      </c>
      <c r="W2824">
        <v>1943</v>
      </c>
      <c r="X2824">
        <v>135643.39000000001</v>
      </c>
      <c r="Y2824">
        <v>112498.62</v>
      </c>
      <c r="Z2824">
        <v>99286.35</v>
      </c>
      <c r="AA2824">
        <v>31295.6633</v>
      </c>
      <c r="AB2824">
        <v>285</v>
      </c>
      <c r="AC2824">
        <v>304</v>
      </c>
      <c r="AD2824">
        <v>190</v>
      </c>
      <c r="AE2824">
        <v>290</v>
      </c>
      <c r="AF2824">
        <v>164</v>
      </c>
      <c r="AG2824">
        <v>167</v>
      </c>
      <c r="AH2824">
        <v>110</v>
      </c>
      <c r="AI2824">
        <v>165</v>
      </c>
      <c r="AJ2824">
        <v>121</v>
      </c>
      <c r="AK2824">
        <v>137</v>
      </c>
      <c r="AL2824">
        <v>80</v>
      </c>
      <c r="AM2824">
        <v>125</v>
      </c>
    </row>
    <row r="2825" spans="1:39" x14ac:dyDescent="0.15">
      <c r="A2825" t="s">
        <v>42</v>
      </c>
      <c r="B2825">
        <v>5</v>
      </c>
      <c r="C2825">
        <v>1</v>
      </c>
      <c r="D2825">
        <v>1</v>
      </c>
      <c r="E2825" t="s">
        <v>29</v>
      </c>
      <c r="F2825" t="s">
        <v>206</v>
      </c>
      <c r="G2825">
        <v>6561</v>
      </c>
      <c r="H2825">
        <v>21696</v>
      </c>
      <c r="I2825">
        <v>102380</v>
      </c>
      <c r="J2825">
        <v>7062100.6799999997</v>
      </c>
      <c r="K2825">
        <v>5628234.5700000003</v>
      </c>
      <c r="L2825">
        <v>4939184.5599999996</v>
      </c>
      <c r="M2825">
        <v>1701547.3912</v>
      </c>
      <c r="N2825">
        <v>1875</v>
      </c>
      <c r="O2825">
        <v>5005</v>
      </c>
      <c r="P2825">
        <v>28915</v>
      </c>
      <c r="Q2825">
        <v>2031911.59</v>
      </c>
      <c r="R2825">
        <v>1665784.49</v>
      </c>
      <c r="S2825">
        <v>1447976.44</v>
      </c>
      <c r="T2825">
        <v>535229.73959999997</v>
      </c>
      <c r="U2825">
        <v>4686</v>
      </c>
      <c r="V2825">
        <v>16691</v>
      </c>
      <c r="W2825">
        <v>73465</v>
      </c>
      <c r="X2825">
        <v>5030189.09</v>
      </c>
      <c r="Y2825">
        <v>3962450.08</v>
      </c>
      <c r="Z2825">
        <v>3491208.12</v>
      </c>
      <c r="AA2825">
        <v>1166317.6516</v>
      </c>
      <c r="AB2825">
        <v>6217</v>
      </c>
      <c r="AC2825">
        <v>6445</v>
      </c>
      <c r="AD2825">
        <v>4383</v>
      </c>
      <c r="AE2825">
        <v>6223</v>
      </c>
      <c r="AF2825">
        <v>1802</v>
      </c>
      <c r="AG2825">
        <v>1815</v>
      </c>
      <c r="AH2825">
        <v>1278</v>
      </c>
      <c r="AI2825">
        <v>1801</v>
      </c>
      <c r="AJ2825">
        <v>4415</v>
      </c>
      <c r="AK2825">
        <v>4630</v>
      </c>
      <c r="AL2825">
        <v>3105</v>
      </c>
      <c r="AM2825">
        <v>4422</v>
      </c>
    </row>
    <row r="2826" spans="1:39" x14ac:dyDescent="0.15">
      <c r="A2826" t="s">
        <v>42</v>
      </c>
      <c r="B2826">
        <v>5</v>
      </c>
      <c r="C2826">
        <v>1</v>
      </c>
      <c r="D2826">
        <v>1</v>
      </c>
      <c r="E2826" t="s">
        <v>32</v>
      </c>
      <c r="F2826" t="s">
        <v>206</v>
      </c>
      <c r="G2826">
        <v>386</v>
      </c>
      <c r="H2826">
        <v>1097</v>
      </c>
      <c r="I2826">
        <v>5811</v>
      </c>
      <c r="J2826">
        <v>394210.48</v>
      </c>
      <c r="K2826">
        <v>311466.43</v>
      </c>
      <c r="L2826">
        <v>288271.68</v>
      </c>
      <c r="M2826">
        <v>91736.502099999998</v>
      </c>
      <c r="N2826">
        <v>41</v>
      </c>
      <c r="O2826">
        <v>125</v>
      </c>
      <c r="P2826">
        <v>672</v>
      </c>
      <c r="Q2826">
        <v>44993.49</v>
      </c>
      <c r="R2826">
        <v>35641.629999999997</v>
      </c>
      <c r="S2826">
        <v>32146.46</v>
      </c>
      <c r="T2826">
        <v>11680.627200000001</v>
      </c>
      <c r="U2826">
        <v>345</v>
      </c>
      <c r="V2826">
        <v>972</v>
      </c>
      <c r="W2826">
        <v>5139</v>
      </c>
      <c r="X2826">
        <v>349216.99</v>
      </c>
      <c r="Y2826">
        <v>275824.8</v>
      </c>
      <c r="Z2826">
        <v>256125.22</v>
      </c>
      <c r="AA2826">
        <v>80055.874899999995</v>
      </c>
      <c r="AB2826">
        <v>374</v>
      </c>
      <c r="AC2826">
        <v>372</v>
      </c>
      <c r="AD2826">
        <v>264</v>
      </c>
      <c r="AE2826">
        <v>351</v>
      </c>
      <c r="AF2826">
        <v>41</v>
      </c>
      <c r="AG2826">
        <v>40</v>
      </c>
      <c r="AH2826">
        <v>30</v>
      </c>
      <c r="AI2826">
        <v>38</v>
      </c>
      <c r="AJ2826">
        <v>333</v>
      </c>
      <c r="AK2826">
        <v>332</v>
      </c>
      <c r="AL2826">
        <v>234</v>
      </c>
      <c r="AM2826">
        <v>313</v>
      </c>
    </row>
    <row r="2827" spans="1:39" x14ac:dyDescent="0.15">
      <c r="A2827" t="s">
        <v>42</v>
      </c>
      <c r="B2827">
        <v>5</v>
      </c>
      <c r="C2827">
        <v>1</v>
      </c>
      <c r="D2827">
        <v>2</v>
      </c>
      <c r="E2827" t="s">
        <v>28</v>
      </c>
      <c r="F2827" t="s">
        <v>206</v>
      </c>
      <c r="G2827">
        <v>499</v>
      </c>
      <c r="H2827">
        <v>981</v>
      </c>
      <c r="I2827">
        <v>6853</v>
      </c>
      <c r="J2827">
        <v>481272</v>
      </c>
      <c r="K2827">
        <v>412763.45</v>
      </c>
      <c r="L2827">
        <v>357770.18</v>
      </c>
      <c r="M2827">
        <v>119602.2009</v>
      </c>
      <c r="N2827">
        <v>252</v>
      </c>
      <c r="O2827">
        <v>450</v>
      </c>
      <c r="P2827">
        <v>3622</v>
      </c>
      <c r="Q2827">
        <v>255494.49</v>
      </c>
      <c r="R2827">
        <v>216816</v>
      </c>
      <c r="S2827">
        <v>179463.53</v>
      </c>
      <c r="T2827">
        <v>68180.546600000001</v>
      </c>
      <c r="U2827">
        <v>247</v>
      </c>
      <c r="V2827">
        <v>531</v>
      </c>
      <c r="W2827">
        <v>3231</v>
      </c>
      <c r="X2827">
        <v>225777.51</v>
      </c>
      <c r="Y2827">
        <v>195947.45</v>
      </c>
      <c r="Z2827">
        <v>178306.65</v>
      </c>
      <c r="AA2827">
        <v>51421.654300000002</v>
      </c>
      <c r="AB2827">
        <v>472</v>
      </c>
      <c r="AC2827">
        <v>459</v>
      </c>
      <c r="AD2827">
        <v>239</v>
      </c>
      <c r="AE2827">
        <v>440</v>
      </c>
      <c r="AF2827">
        <v>238</v>
      </c>
      <c r="AG2827">
        <v>240</v>
      </c>
      <c r="AH2827">
        <v>135</v>
      </c>
      <c r="AI2827">
        <v>222</v>
      </c>
      <c r="AJ2827">
        <v>234</v>
      </c>
      <c r="AK2827">
        <v>219</v>
      </c>
      <c r="AL2827">
        <v>104</v>
      </c>
      <c r="AM2827">
        <v>218</v>
      </c>
    </row>
    <row r="2828" spans="1:39" x14ac:dyDescent="0.15">
      <c r="A2828" t="s">
        <v>42</v>
      </c>
      <c r="B2828">
        <v>5</v>
      </c>
      <c r="C2828">
        <v>1</v>
      </c>
      <c r="D2828">
        <v>2</v>
      </c>
      <c r="E2828" t="s">
        <v>30</v>
      </c>
      <c r="F2828" t="s">
        <v>206</v>
      </c>
      <c r="G2828">
        <v>53</v>
      </c>
      <c r="H2828">
        <v>104</v>
      </c>
      <c r="I2828">
        <v>744</v>
      </c>
      <c r="J2828">
        <v>53592.31</v>
      </c>
      <c r="K2828">
        <v>43713.5</v>
      </c>
      <c r="L2828">
        <v>39293.980000000003</v>
      </c>
      <c r="M2828">
        <v>14016.384</v>
      </c>
      <c r="N2828">
        <v>33</v>
      </c>
      <c r="O2828">
        <v>66</v>
      </c>
      <c r="P2828">
        <v>467</v>
      </c>
      <c r="Q2828">
        <v>34430.61</v>
      </c>
      <c r="R2828">
        <v>27434.45</v>
      </c>
      <c r="S2828">
        <v>23795.03</v>
      </c>
      <c r="T2828">
        <v>9477.8377999999993</v>
      </c>
      <c r="U2828">
        <v>20</v>
      </c>
      <c r="V2828">
        <v>38</v>
      </c>
      <c r="W2828">
        <v>277</v>
      </c>
      <c r="X2828">
        <v>19161.7</v>
      </c>
      <c r="Y2828">
        <v>16279.05</v>
      </c>
      <c r="Z2828">
        <v>15498.95</v>
      </c>
      <c r="AA2828">
        <v>4538.5461999999998</v>
      </c>
      <c r="AB2828">
        <v>51</v>
      </c>
      <c r="AC2828">
        <v>48</v>
      </c>
      <c r="AD2828">
        <v>24</v>
      </c>
      <c r="AE2828">
        <v>52</v>
      </c>
      <c r="AF2828">
        <v>32</v>
      </c>
      <c r="AG2828">
        <v>30</v>
      </c>
      <c r="AH2828">
        <v>16</v>
      </c>
      <c r="AI2828">
        <v>32</v>
      </c>
      <c r="AJ2828">
        <v>19</v>
      </c>
      <c r="AK2828">
        <v>18</v>
      </c>
      <c r="AL2828">
        <v>8</v>
      </c>
      <c r="AM2828">
        <v>20</v>
      </c>
    </row>
    <row r="2829" spans="1:39" x14ac:dyDescent="0.15">
      <c r="A2829" t="s">
        <v>42</v>
      </c>
      <c r="B2829">
        <v>5</v>
      </c>
      <c r="C2829">
        <v>1</v>
      </c>
      <c r="D2829">
        <v>2</v>
      </c>
      <c r="E2829" t="s">
        <v>29</v>
      </c>
      <c r="F2829" t="s">
        <v>206</v>
      </c>
      <c r="G2829">
        <v>351</v>
      </c>
      <c r="H2829">
        <v>784</v>
      </c>
      <c r="I2829">
        <v>5336</v>
      </c>
      <c r="J2829">
        <v>366993.06</v>
      </c>
      <c r="K2829">
        <v>290325.67</v>
      </c>
      <c r="L2829">
        <v>258521.01</v>
      </c>
      <c r="M2829">
        <v>89540.566699999996</v>
      </c>
      <c r="N2829">
        <v>101</v>
      </c>
      <c r="O2829">
        <v>178</v>
      </c>
      <c r="P2829">
        <v>1530</v>
      </c>
      <c r="Q2829">
        <v>107801.04</v>
      </c>
      <c r="R2829">
        <v>83644.73</v>
      </c>
      <c r="S2829">
        <v>73167.44</v>
      </c>
      <c r="T2829">
        <v>29810.7827</v>
      </c>
      <c r="U2829">
        <v>250</v>
      </c>
      <c r="V2829">
        <v>606</v>
      </c>
      <c r="W2829">
        <v>3806</v>
      </c>
      <c r="X2829">
        <v>259192.02</v>
      </c>
      <c r="Y2829">
        <v>206680.94</v>
      </c>
      <c r="Z2829">
        <v>185353.57</v>
      </c>
      <c r="AA2829">
        <v>59729.784</v>
      </c>
      <c r="AB2829">
        <v>336</v>
      </c>
      <c r="AC2829">
        <v>329</v>
      </c>
      <c r="AD2829">
        <v>160</v>
      </c>
      <c r="AE2829">
        <v>338</v>
      </c>
      <c r="AF2829">
        <v>98</v>
      </c>
      <c r="AG2829">
        <v>95</v>
      </c>
      <c r="AH2829">
        <v>45</v>
      </c>
      <c r="AI2829">
        <v>97</v>
      </c>
      <c r="AJ2829">
        <v>238</v>
      </c>
      <c r="AK2829">
        <v>234</v>
      </c>
      <c r="AL2829">
        <v>115</v>
      </c>
      <c r="AM2829">
        <v>241</v>
      </c>
    </row>
    <row r="2830" spans="1:39" x14ac:dyDescent="0.15">
      <c r="A2830" t="s">
        <v>42</v>
      </c>
      <c r="B2830">
        <v>5</v>
      </c>
      <c r="C2830">
        <v>1</v>
      </c>
      <c r="D2830">
        <v>2</v>
      </c>
      <c r="E2830" t="s">
        <v>32</v>
      </c>
      <c r="F2830" t="s">
        <v>206</v>
      </c>
      <c r="G2830">
        <v>141</v>
      </c>
      <c r="H2830">
        <v>362</v>
      </c>
      <c r="I2830">
        <v>2269</v>
      </c>
      <c r="J2830">
        <v>156276.91</v>
      </c>
      <c r="K2830">
        <v>121105.23</v>
      </c>
      <c r="L2830">
        <v>108382.68</v>
      </c>
      <c r="M2830">
        <v>36239.828699999998</v>
      </c>
      <c r="N2830">
        <v>9</v>
      </c>
      <c r="O2830">
        <v>13</v>
      </c>
      <c r="P2830">
        <v>121</v>
      </c>
      <c r="Q2830">
        <v>9606.9500000000007</v>
      </c>
      <c r="R2830">
        <v>7300.01</v>
      </c>
      <c r="S2830">
        <v>6436.64</v>
      </c>
      <c r="T2830">
        <v>2448.0610999999999</v>
      </c>
      <c r="U2830">
        <v>132</v>
      </c>
      <c r="V2830">
        <v>349</v>
      </c>
      <c r="W2830">
        <v>2148</v>
      </c>
      <c r="X2830">
        <v>146669.96</v>
      </c>
      <c r="Y2830">
        <v>113805.22</v>
      </c>
      <c r="Z2830">
        <v>101946.04</v>
      </c>
      <c r="AA2830">
        <v>33791.767599999999</v>
      </c>
      <c r="AB2830">
        <v>138</v>
      </c>
      <c r="AC2830">
        <v>130</v>
      </c>
      <c r="AD2830">
        <v>77</v>
      </c>
      <c r="AE2830">
        <v>125</v>
      </c>
      <c r="AF2830">
        <v>9</v>
      </c>
      <c r="AG2830">
        <v>7</v>
      </c>
      <c r="AH2830">
        <v>3</v>
      </c>
      <c r="AI2830">
        <v>9</v>
      </c>
      <c r="AJ2830">
        <v>129</v>
      </c>
      <c r="AK2830">
        <v>123</v>
      </c>
      <c r="AL2830">
        <v>74</v>
      </c>
      <c r="AM2830">
        <v>116</v>
      </c>
    </row>
    <row r="2831" spans="1:39" x14ac:dyDescent="0.15">
      <c r="A2831" t="s">
        <v>42</v>
      </c>
      <c r="B2831">
        <v>5</v>
      </c>
      <c r="C2831">
        <v>2</v>
      </c>
      <c r="D2831">
        <v>0</v>
      </c>
      <c r="E2831" t="s">
        <v>28</v>
      </c>
      <c r="F2831" t="s">
        <v>206</v>
      </c>
      <c r="G2831">
        <v>73</v>
      </c>
      <c r="H2831">
        <v>257</v>
      </c>
      <c r="I2831">
        <v>1169</v>
      </c>
      <c r="J2831">
        <v>80936.399999999994</v>
      </c>
      <c r="K2831">
        <v>66924.33</v>
      </c>
      <c r="L2831">
        <v>53928.36</v>
      </c>
      <c r="M2831">
        <v>20310.202000000001</v>
      </c>
      <c r="N2831">
        <v>73</v>
      </c>
      <c r="O2831">
        <v>110</v>
      </c>
      <c r="P2831">
        <v>578</v>
      </c>
      <c r="Q2831">
        <v>39388.36</v>
      </c>
      <c r="R2831">
        <v>31610.43</v>
      </c>
      <c r="S2831">
        <v>21763.35</v>
      </c>
      <c r="T2831">
        <v>10766.0124</v>
      </c>
      <c r="U2831">
        <v>73</v>
      </c>
      <c r="V2831">
        <v>147</v>
      </c>
      <c r="W2831">
        <v>591</v>
      </c>
      <c r="X2831">
        <v>41548.04</v>
      </c>
      <c r="Y2831">
        <v>35313.9</v>
      </c>
      <c r="Z2831">
        <v>32165.01</v>
      </c>
      <c r="AA2831">
        <v>9544.1895999999997</v>
      </c>
      <c r="AB2831">
        <v>72</v>
      </c>
      <c r="AC2831">
        <v>72</v>
      </c>
      <c r="AD2831">
        <v>64</v>
      </c>
      <c r="AE2831">
        <v>57</v>
      </c>
      <c r="AF2831">
        <v>72</v>
      </c>
      <c r="AG2831">
        <v>72</v>
      </c>
      <c r="AH2831">
        <v>64</v>
      </c>
      <c r="AI2831">
        <v>57</v>
      </c>
      <c r="AJ2831">
        <v>72</v>
      </c>
      <c r="AK2831">
        <v>72</v>
      </c>
      <c r="AL2831">
        <v>64</v>
      </c>
      <c r="AM2831">
        <v>57</v>
      </c>
    </row>
    <row r="2832" spans="1:39" x14ac:dyDescent="0.15">
      <c r="A2832" t="s">
        <v>42</v>
      </c>
      <c r="B2832">
        <v>5</v>
      </c>
      <c r="C2832">
        <v>2</v>
      </c>
      <c r="D2832">
        <v>0</v>
      </c>
      <c r="E2832" t="s">
        <v>32</v>
      </c>
      <c r="F2832" t="s">
        <v>206</v>
      </c>
      <c r="G2832">
        <v>59</v>
      </c>
      <c r="H2832">
        <v>242</v>
      </c>
      <c r="I2832">
        <v>1199</v>
      </c>
      <c r="J2832">
        <v>73373.25</v>
      </c>
      <c r="K2832">
        <v>54432.88</v>
      </c>
      <c r="L2832">
        <v>46888.82</v>
      </c>
      <c r="M2832">
        <v>18376.904699999999</v>
      </c>
      <c r="N2832">
        <v>59</v>
      </c>
      <c r="O2832">
        <v>95</v>
      </c>
      <c r="P2832">
        <v>472</v>
      </c>
      <c r="Q2832">
        <v>26848.36</v>
      </c>
      <c r="R2832">
        <v>19945.400000000001</v>
      </c>
      <c r="S2832">
        <v>13943.19</v>
      </c>
      <c r="T2832">
        <v>7588.8013000000001</v>
      </c>
      <c r="U2832">
        <v>59</v>
      </c>
      <c r="V2832">
        <v>147</v>
      </c>
      <c r="W2832">
        <v>727</v>
      </c>
      <c r="X2832">
        <v>46524.89</v>
      </c>
      <c r="Y2832">
        <v>34487.480000000003</v>
      </c>
      <c r="Z2832">
        <v>32945.629999999997</v>
      </c>
      <c r="AA2832">
        <v>10788.1034</v>
      </c>
      <c r="AB2832">
        <v>58</v>
      </c>
      <c r="AC2832">
        <v>58</v>
      </c>
      <c r="AD2832">
        <v>53</v>
      </c>
      <c r="AE2832">
        <v>55</v>
      </c>
      <c r="AF2832">
        <v>58</v>
      </c>
      <c r="AG2832">
        <v>58</v>
      </c>
      <c r="AH2832">
        <v>53</v>
      </c>
      <c r="AI2832">
        <v>55</v>
      </c>
      <c r="AJ2832">
        <v>58</v>
      </c>
      <c r="AK2832">
        <v>58</v>
      </c>
      <c r="AL2832">
        <v>53</v>
      </c>
      <c r="AM2832">
        <v>55</v>
      </c>
    </row>
    <row r="2833" spans="1:39" x14ac:dyDescent="0.15">
      <c r="A2833" t="s">
        <v>42</v>
      </c>
      <c r="B2833">
        <v>5</v>
      </c>
      <c r="C2833">
        <v>2</v>
      </c>
      <c r="D2833">
        <v>1</v>
      </c>
      <c r="E2833" t="s">
        <v>28</v>
      </c>
      <c r="F2833" t="s">
        <v>206</v>
      </c>
      <c r="G2833">
        <v>888</v>
      </c>
      <c r="H2833">
        <v>3678</v>
      </c>
      <c r="I2833">
        <v>14361</v>
      </c>
      <c r="J2833">
        <v>955285.55</v>
      </c>
      <c r="K2833">
        <v>808853.97</v>
      </c>
      <c r="L2833">
        <v>682174.81</v>
      </c>
      <c r="M2833">
        <v>238020.5618</v>
      </c>
      <c r="N2833">
        <v>888</v>
      </c>
      <c r="O2833">
        <v>1698</v>
      </c>
      <c r="P2833">
        <v>7173</v>
      </c>
      <c r="Q2833">
        <v>472036.24</v>
      </c>
      <c r="R2833">
        <v>395897</v>
      </c>
      <c r="S2833">
        <v>295512.96000000002</v>
      </c>
      <c r="T2833">
        <v>125878.2129</v>
      </c>
      <c r="U2833">
        <v>888</v>
      </c>
      <c r="V2833">
        <v>1980</v>
      </c>
      <c r="W2833">
        <v>7188</v>
      </c>
      <c r="X2833">
        <v>483249.31</v>
      </c>
      <c r="Y2833">
        <v>412956.97</v>
      </c>
      <c r="Z2833">
        <v>386661.85</v>
      </c>
      <c r="AA2833">
        <v>112142.3489</v>
      </c>
      <c r="AB2833">
        <v>848</v>
      </c>
      <c r="AC2833">
        <v>878</v>
      </c>
      <c r="AD2833">
        <v>605</v>
      </c>
      <c r="AE2833">
        <v>843</v>
      </c>
      <c r="AF2833">
        <v>848</v>
      </c>
      <c r="AG2833">
        <v>878</v>
      </c>
      <c r="AH2833">
        <v>605</v>
      </c>
      <c r="AI2833">
        <v>843</v>
      </c>
      <c r="AJ2833">
        <v>848</v>
      </c>
      <c r="AK2833">
        <v>878</v>
      </c>
      <c r="AL2833">
        <v>605</v>
      </c>
      <c r="AM2833">
        <v>843</v>
      </c>
    </row>
    <row r="2834" spans="1:39" x14ac:dyDescent="0.15">
      <c r="A2834" t="s">
        <v>42</v>
      </c>
      <c r="B2834">
        <v>5</v>
      </c>
      <c r="C2834">
        <v>2</v>
      </c>
      <c r="D2834">
        <v>1</v>
      </c>
      <c r="E2834" t="s">
        <v>30</v>
      </c>
      <c r="F2834" t="s">
        <v>206</v>
      </c>
      <c r="G2834">
        <v>97</v>
      </c>
      <c r="H2834">
        <v>352</v>
      </c>
      <c r="I2834">
        <v>1430</v>
      </c>
      <c r="J2834">
        <v>96652.95</v>
      </c>
      <c r="K2834">
        <v>83116.539999999994</v>
      </c>
      <c r="L2834">
        <v>72008.13</v>
      </c>
      <c r="M2834">
        <v>23993.2107</v>
      </c>
      <c r="N2834">
        <v>97</v>
      </c>
      <c r="O2834">
        <v>160</v>
      </c>
      <c r="P2834">
        <v>646</v>
      </c>
      <c r="Q2834">
        <v>44241.440000000002</v>
      </c>
      <c r="R2834">
        <v>37917.35</v>
      </c>
      <c r="S2834">
        <v>29917.02</v>
      </c>
      <c r="T2834">
        <v>11824.577499999999</v>
      </c>
      <c r="U2834">
        <v>97</v>
      </c>
      <c r="V2834">
        <v>192</v>
      </c>
      <c r="W2834">
        <v>784</v>
      </c>
      <c r="X2834">
        <v>52411.51</v>
      </c>
      <c r="Y2834">
        <v>45199.19</v>
      </c>
      <c r="Z2834">
        <v>42091.11</v>
      </c>
      <c r="AA2834">
        <v>12168.6332</v>
      </c>
      <c r="AB2834">
        <v>96</v>
      </c>
      <c r="AC2834">
        <v>97</v>
      </c>
      <c r="AD2834">
        <v>62</v>
      </c>
      <c r="AE2834">
        <v>93</v>
      </c>
      <c r="AF2834">
        <v>96</v>
      </c>
      <c r="AG2834">
        <v>97</v>
      </c>
      <c r="AH2834">
        <v>62</v>
      </c>
      <c r="AI2834">
        <v>93</v>
      </c>
      <c r="AJ2834">
        <v>96</v>
      </c>
      <c r="AK2834">
        <v>97</v>
      </c>
      <c r="AL2834">
        <v>62</v>
      </c>
      <c r="AM2834">
        <v>93</v>
      </c>
    </row>
    <row r="2835" spans="1:39" x14ac:dyDescent="0.15">
      <c r="A2835" t="s">
        <v>42</v>
      </c>
      <c r="B2835">
        <v>5</v>
      </c>
      <c r="C2835">
        <v>2</v>
      </c>
      <c r="D2835">
        <v>1</v>
      </c>
      <c r="E2835" t="s">
        <v>29</v>
      </c>
      <c r="F2835" t="s">
        <v>206</v>
      </c>
      <c r="G2835">
        <v>2840</v>
      </c>
      <c r="H2835">
        <v>12923</v>
      </c>
      <c r="I2835">
        <v>50868</v>
      </c>
      <c r="J2835">
        <v>3380106.18</v>
      </c>
      <c r="K2835">
        <v>2654999.9300000002</v>
      </c>
      <c r="L2835">
        <v>2208990.02</v>
      </c>
      <c r="M2835">
        <v>850923.85959999997</v>
      </c>
      <c r="N2835">
        <v>2840</v>
      </c>
      <c r="O2835">
        <v>5287</v>
      </c>
      <c r="P2835">
        <v>22088</v>
      </c>
      <c r="Q2835">
        <v>1443658.13</v>
      </c>
      <c r="R2835">
        <v>1124428.1200000001</v>
      </c>
      <c r="S2835">
        <v>827718.45</v>
      </c>
      <c r="T2835">
        <v>396709.77260000003</v>
      </c>
      <c r="U2835">
        <v>2840</v>
      </c>
      <c r="V2835">
        <v>7636</v>
      </c>
      <c r="W2835">
        <v>28780</v>
      </c>
      <c r="X2835">
        <v>1936448.05</v>
      </c>
      <c r="Y2835">
        <v>1530571.81</v>
      </c>
      <c r="Z2835">
        <v>1381271.57</v>
      </c>
      <c r="AA2835">
        <v>454214.087</v>
      </c>
      <c r="AB2835">
        <v>2704</v>
      </c>
      <c r="AC2835">
        <v>2828</v>
      </c>
      <c r="AD2835">
        <v>2119</v>
      </c>
      <c r="AE2835">
        <v>2731</v>
      </c>
      <c r="AF2835">
        <v>2704</v>
      </c>
      <c r="AG2835">
        <v>2828</v>
      </c>
      <c r="AH2835">
        <v>2119</v>
      </c>
      <c r="AI2835">
        <v>2731</v>
      </c>
      <c r="AJ2835">
        <v>2704</v>
      </c>
      <c r="AK2835">
        <v>2828</v>
      </c>
      <c r="AL2835">
        <v>2119</v>
      </c>
      <c r="AM2835">
        <v>2731</v>
      </c>
    </row>
    <row r="2836" spans="1:39" x14ac:dyDescent="0.15">
      <c r="A2836" t="s">
        <v>42</v>
      </c>
      <c r="B2836">
        <v>5</v>
      </c>
      <c r="C2836">
        <v>2</v>
      </c>
      <c r="D2836">
        <v>1</v>
      </c>
      <c r="E2836" t="s">
        <v>32</v>
      </c>
      <c r="F2836" t="s">
        <v>206</v>
      </c>
      <c r="G2836">
        <v>207</v>
      </c>
      <c r="H2836">
        <v>862</v>
      </c>
      <c r="I2836">
        <v>3835</v>
      </c>
      <c r="J2836">
        <v>248428.95</v>
      </c>
      <c r="K2836">
        <v>196795.3</v>
      </c>
      <c r="L2836">
        <v>171103.5</v>
      </c>
      <c r="M2836">
        <v>62166.811199999996</v>
      </c>
      <c r="N2836">
        <v>207</v>
      </c>
      <c r="O2836">
        <v>337</v>
      </c>
      <c r="P2836">
        <v>1560</v>
      </c>
      <c r="Q2836">
        <v>94592.44</v>
      </c>
      <c r="R2836">
        <v>74663.41</v>
      </c>
      <c r="S2836">
        <v>55597.440000000002</v>
      </c>
      <c r="T2836">
        <v>26419.142599999999</v>
      </c>
      <c r="U2836">
        <v>207</v>
      </c>
      <c r="V2836">
        <v>525</v>
      </c>
      <c r="W2836">
        <v>2275</v>
      </c>
      <c r="X2836">
        <v>153836.51</v>
      </c>
      <c r="Y2836">
        <v>122131.89</v>
      </c>
      <c r="Z2836">
        <v>115506.06</v>
      </c>
      <c r="AA2836">
        <v>35747.668599999997</v>
      </c>
      <c r="AB2836">
        <v>199</v>
      </c>
      <c r="AC2836">
        <v>204</v>
      </c>
      <c r="AD2836">
        <v>153</v>
      </c>
      <c r="AE2836">
        <v>200</v>
      </c>
      <c r="AF2836">
        <v>199</v>
      </c>
      <c r="AG2836">
        <v>204</v>
      </c>
      <c r="AH2836">
        <v>153</v>
      </c>
      <c r="AI2836">
        <v>200</v>
      </c>
      <c r="AJ2836">
        <v>199</v>
      </c>
      <c r="AK2836">
        <v>204</v>
      </c>
      <c r="AL2836">
        <v>153</v>
      </c>
      <c r="AM2836">
        <v>200</v>
      </c>
    </row>
    <row r="2837" spans="1:39" x14ac:dyDescent="0.15">
      <c r="A2837" t="s">
        <v>42</v>
      </c>
      <c r="B2837">
        <v>5</v>
      </c>
      <c r="C2837">
        <v>2</v>
      </c>
      <c r="D2837">
        <v>2</v>
      </c>
      <c r="E2837" t="s">
        <v>28</v>
      </c>
      <c r="F2837" t="s">
        <v>206</v>
      </c>
      <c r="G2837">
        <v>94</v>
      </c>
      <c r="H2837">
        <v>332</v>
      </c>
      <c r="I2837">
        <v>1452</v>
      </c>
      <c r="J2837">
        <v>95377.91</v>
      </c>
      <c r="K2837">
        <v>79435.69</v>
      </c>
      <c r="L2837">
        <v>62423.88</v>
      </c>
      <c r="M2837">
        <v>23457.265500000001</v>
      </c>
      <c r="N2837">
        <v>94</v>
      </c>
      <c r="O2837">
        <v>144</v>
      </c>
      <c r="P2837">
        <v>634</v>
      </c>
      <c r="Q2837">
        <v>40626.17</v>
      </c>
      <c r="R2837">
        <v>33228.910000000003</v>
      </c>
      <c r="S2837">
        <v>20916.59</v>
      </c>
      <c r="T2837">
        <v>10873.7345</v>
      </c>
      <c r="U2837">
        <v>94</v>
      </c>
      <c r="V2837">
        <v>188</v>
      </c>
      <c r="W2837">
        <v>818</v>
      </c>
      <c r="X2837">
        <v>54751.74</v>
      </c>
      <c r="Y2837">
        <v>46206.78</v>
      </c>
      <c r="Z2837">
        <v>41507.29</v>
      </c>
      <c r="AA2837">
        <v>12583.531000000001</v>
      </c>
      <c r="AB2837">
        <v>87</v>
      </c>
      <c r="AC2837">
        <v>93</v>
      </c>
      <c r="AD2837">
        <v>71</v>
      </c>
      <c r="AE2837">
        <v>87</v>
      </c>
      <c r="AF2837">
        <v>87</v>
      </c>
      <c r="AG2837">
        <v>93</v>
      </c>
      <c r="AH2837">
        <v>71</v>
      </c>
      <c r="AI2837">
        <v>87</v>
      </c>
      <c r="AJ2837">
        <v>87</v>
      </c>
      <c r="AK2837">
        <v>93</v>
      </c>
      <c r="AL2837">
        <v>71</v>
      </c>
      <c r="AM2837">
        <v>87</v>
      </c>
    </row>
    <row r="2838" spans="1:39" x14ac:dyDescent="0.15">
      <c r="A2838" t="s">
        <v>42</v>
      </c>
      <c r="B2838">
        <v>5</v>
      </c>
      <c r="C2838">
        <v>2</v>
      </c>
      <c r="D2838">
        <v>2</v>
      </c>
      <c r="E2838" t="s">
        <v>30</v>
      </c>
      <c r="F2838" t="s">
        <v>206</v>
      </c>
      <c r="G2838">
        <v>18</v>
      </c>
      <c r="H2838">
        <v>48</v>
      </c>
      <c r="I2838">
        <v>280</v>
      </c>
      <c r="J2838">
        <v>19287.71</v>
      </c>
      <c r="K2838">
        <v>16087.95</v>
      </c>
      <c r="L2838">
        <v>12089.53</v>
      </c>
      <c r="M2838">
        <v>4944.3631999999998</v>
      </c>
      <c r="N2838">
        <v>18</v>
      </c>
      <c r="O2838">
        <v>22</v>
      </c>
      <c r="P2838">
        <v>157</v>
      </c>
      <c r="Q2838">
        <v>10254.549999999999</v>
      </c>
      <c r="R2838">
        <v>8192.9500000000007</v>
      </c>
      <c r="S2838">
        <v>4968.53</v>
      </c>
      <c r="T2838">
        <v>2852.2714000000001</v>
      </c>
      <c r="U2838">
        <v>18</v>
      </c>
      <c r="V2838">
        <v>26</v>
      </c>
      <c r="W2838">
        <v>123</v>
      </c>
      <c r="X2838">
        <v>9033.16</v>
      </c>
      <c r="Y2838">
        <v>7895</v>
      </c>
      <c r="Z2838">
        <v>7121</v>
      </c>
      <c r="AA2838">
        <v>2092.0918000000001</v>
      </c>
      <c r="AB2838">
        <v>17</v>
      </c>
      <c r="AC2838">
        <v>18</v>
      </c>
      <c r="AD2838">
        <v>7</v>
      </c>
      <c r="AE2838">
        <v>18</v>
      </c>
      <c r="AF2838">
        <v>17</v>
      </c>
      <c r="AG2838">
        <v>18</v>
      </c>
      <c r="AH2838">
        <v>7</v>
      </c>
      <c r="AI2838">
        <v>18</v>
      </c>
      <c r="AJ2838">
        <v>17</v>
      </c>
      <c r="AK2838">
        <v>18</v>
      </c>
      <c r="AL2838">
        <v>7</v>
      </c>
      <c r="AM2838">
        <v>18</v>
      </c>
    </row>
    <row r="2839" spans="1:39" x14ac:dyDescent="0.15">
      <c r="A2839" t="s">
        <v>42</v>
      </c>
      <c r="B2839">
        <v>5</v>
      </c>
      <c r="C2839">
        <v>2</v>
      </c>
      <c r="D2839">
        <v>2</v>
      </c>
      <c r="E2839" t="s">
        <v>29</v>
      </c>
      <c r="F2839" t="s">
        <v>206</v>
      </c>
      <c r="G2839">
        <v>83</v>
      </c>
      <c r="H2839">
        <v>336</v>
      </c>
      <c r="I2839">
        <v>1467</v>
      </c>
      <c r="J2839">
        <v>94177.63</v>
      </c>
      <c r="K2839">
        <v>73215</v>
      </c>
      <c r="L2839">
        <v>58453.27</v>
      </c>
      <c r="M2839">
        <v>23393.365300000001</v>
      </c>
      <c r="N2839">
        <v>83</v>
      </c>
      <c r="O2839">
        <v>134</v>
      </c>
      <c r="P2839">
        <v>639</v>
      </c>
      <c r="Q2839">
        <v>40134.19</v>
      </c>
      <c r="R2839">
        <v>30524.720000000001</v>
      </c>
      <c r="S2839">
        <v>20411.93</v>
      </c>
      <c r="T2839">
        <v>10701.3267</v>
      </c>
      <c r="U2839">
        <v>83</v>
      </c>
      <c r="V2839">
        <v>202</v>
      </c>
      <c r="W2839">
        <v>828</v>
      </c>
      <c r="X2839">
        <v>54043.44</v>
      </c>
      <c r="Y2839">
        <v>42690.28</v>
      </c>
      <c r="Z2839">
        <v>38041.339999999997</v>
      </c>
      <c r="AA2839">
        <v>12692.0386</v>
      </c>
      <c r="AB2839">
        <v>80</v>
      </c>
      <c r="AC2839">
        <v>83</v>
      </c>
      <c r="AD2839">
        <v>38</v>
      </c>
      <c r="AE2839">
        <v>80</v>
      </c>
      <c r="AF2839">
        <v>80</v>
      </c>
      <c r="AG2839">
        <v>83</v>
      </c>
      <c r="AH2839">
        <v>38</v>
      </c>
      <c r="AI2839">
        <v>80</v>
      </c>
      <c r="AJ2839">
        <v>80</v>
      </c>
      <c r="AK2839">
        <v>83</v>
      </c>
      <c r="AL2839">
        <v>38</v>
      </c>
      <c r="AM2839">
        <v>80</v>
      </c>
    </row>
    <row r="2840" spans="1:39" x14ac:dyDescent="0.15">
      <c r="A2840" t="s">
        <v>42</v>
      </c>
      <c r="B2840">
        <v>5</v>
      </c>
      <c r="C2840">
        <v>2</v>
      </c>
      <c r="D2840">
        <v>2</v>
      </c>
      <c r="E2840" t="s">
        <v>32</v>
      </c>
      <c r="F2840" t="s">
        <v>206</v>
      </c>
      <c r="G2840">
        <v>40</v>
      </c>
      <c r="H2840">
        <v>149</v>
      </c>
      <c r="I2840">
        <v>682</v>
      </c>
      <c r="J2840">
        <v>42908.3</v>
      </c>
      <c r="K2840">
        <v>33577.85</v>
      </c>
      <c r="L2840">
        <v>29451.72</v>
      </c>
      <c r="M2840">
        <v>11009.04</v>
      </c>
      <c r="N2840">
        <v>40</v>
      </c>
      <c r="O2840">
        <v>56</v>
      </c>
      <c r="P2840">
        <v>268</v>
      </c>
      <c r="Q2840">
        <v>16070</v>
      </c>
      <c r="R2840">
        <v>12367.06</v>
      </c>
      <c r="S2840">
        <v>9081.99</v>
      </c>
      <c r="T2840">
        <v>4518.5401000000002</v>
      </c>
      <c r="U2840">
        <v>40</v>
      </c>
      <c r="V2840">
        <v>93</v>
      </c>
      <c r="W2840">
        <v>414</v>
      </c>
      <c r="X2840">
        <v>26838.3</v>
      </c>
      <c r="Y2840">
        <v>21210.79</v>
      </c>
      <c r="Z2840">
        <v>20369.73</v>
      </c>
      <c r="AA2840">
        <v>6490.4998999999998</v>
      </c>
      <c r="AB2840">
        <v>39</v>
      </c>
      <c r="AC2840">
        <v>40</v>
      </c>
      <c r="AD2840">
        <v>27</v>
      </c>
      <c r="AE2840">
        <v>39</v>
      </c>
      <c r="AF2840">
        <v>39</v>
      </c>
      <c r="AG2840">
        <v>40</v>
      </c>
      <c r="AH2840">
        <v>27</v>
      </c>
      <c r="AI2840">
        <v>39</v>
      </c>
      <c r="AJ2840">
        <v>39</v>
      </c>
      <c r="AK2840">
        <v>40</v>
      </c>
      <c r="AL2840">
        <v>27</v>
      </c>
      <c r="AM2840">
        <v>39</v>
      </c>
    </row>
    <row r="2841" spans="1:39" x14ac:dyDescent="0.15">
      <c r="A2841" t="s">
        <v>42</v>
      </c>
      <c r="B2841">
        <v>30</v>
      </c>
      <c r="C2841">
        <v>1</v>
      </c>
      <c r="D2841">
        <v>0</v>
      </c>
      <c r="E2841" t="s">
        <v>28</v>
      </c>
      <c r="F2841" t="s">
        <v>206</v>
      </c>
      <c r="G2841">
        <v>3836</v>
      </c>
      <c r="H2841">
        <v>5664</v>
      </c>
      <c r="I2841">
        <v>23162</v>
      </c>
      <c r="J2841">
        <v>1565155.71</v>
      </c>
      <c r="K2841">
        <v>1277098.31</v>
      </c>
      <c r="L2841">
        <v>1180247.71</v>
      </c>
      <c r="M2841">
        <v>392274.64549999998</v>
      </c>
      <c r="N2841">
        <v>1604</v>
      </c>
      <c r="O2841">
        <v>2210</v>
      </c>
      <c r="P2841">
        <v>9942</v>
      </c>
      <c r="Q2841">
        <v>673904.86</v>
      </c>
      <c r="R2841">
        <v>540442.02</v>
      </c>
      <c r="S2841">
        <v>475305.06</v>
      </c>
      <c r="T2841">
        <v>184170.9228</v>
      </c>
      <c r="U2841">
        <v>2232</v>
      </c>
      <c r="V2841">
        <v>3454</v>
      </c>
      <c r="W2841">
        <v>13220</v>
      </c>
      <c r="X2841">
        <v>891250.85</v>
      </c>
      <c r="Y2841">
        <v>736656.29</v>
      </c>
      <c r="Z2841">
        <v>704942.65</v>
      </c>
      <c r="AA2841">
        <v>208103.72270000001</v>
      </c>
      <c r="AB2841">
        <v>3711</v>
      </c>
      <c r="AC2841">
        <v>3235</v>
      </c>
      <c r="AD2841">
        <v>2796</v>
      </c>
      <c r="AE2841">
        <v>2237</v>
      </c>
      <c r="AF2841">
        <v>1583</v>
      </c>
      <c r="AG2841">
        <v>1542</v>
      </c>
      <c r="AH2841">
        <v>1346</v>
      </c>
      <c r="AI2841">
        <v>985</v>
      </c>
      <c r="AJ2841">
        <v>2128</v>
      </c>
      <c r="AK2841">
        <v>1693</v>
      </c>
      <c r="AL2841">
        <v>1450</v>
      </c>
      <c r="AM2841">
        <v>1252</v>
      </c>
    </row>
    <row r="2842" spans="1:39" x14ac:dyDescent="0.15">
      <c r="A2842" t="s">
        <v>42</v>
      </c>
      <c r="B2842">
        <v>30</v>
      </c>
      <c r="C2842">
        <v>1</v>
      </c>
      <c r="D2842">
        <v>0</v>
      </c>
      <c r="E2842" t="s">
        <v>30</v>
      </c>
      <c r="F2842" t="s">
        <v>206</v>
      </c>
      <c r="G2842">
        <v>7</v>
      </c>
      <c r="H2842">
        <v>9</v>
      </c>
      <c r="I2842">
        <v>49</v>
      </c>
      <c r="J2842">
        <v>3369.88</v>
      </c>
      <c r="K2842">
        <v>2650.58</v>
      </c>
      <c r="L2842">
        <v>2516.16</v>
      </c>
      <c r="M2842">
        <v>842.02459999999996</v>
      </c>
      <c r="N2842">
        <v>3</v>
      </c>
      <c r="O2842">
        <v>4</v>
      </c>
      <c r="P2842">
        <v>19</v>
      </c>
      <c r="Q2842">
        <v>1344.88</v>
      </c>
      <c r="R2842">
        <v>1016.13</v>
      </c>
      <c r="S2842">
        <v>905.51</v>
      </c>
      <c r="T2842">
        <v>386.4246</v>
      </c>
      <c r="U2842">
        <v>4</v>
      </c>
      <c r="V2842">
        <v>5</v>
      </c>
      <c r="W2842">
        <v>30</v>
      </c>
      <c r="X2842">
        <v>2025</v>
      </c>
      <c r="Y2842">
        <v>1634.45</v>
      </c>
      <c r="Z2842">
        <v>1610.65</v>
      </c>
      <c r="AA2842">
        <v>455.6</v>
      </c>
      <c r="AB2842">
        <v>7</v>
      </c>
      <c r="AC2842">
        <v>6</v>
      </c>
      <c r="AD2842">
        <v>4</v>
      </c>
      <c r="AE2842">
        <v>5</v>
      </c>
      <c r="AF2842">
        <v>3</v>
      </c>
      <c r="AG2842">
        <v>2</v>
      </c>
      <c r="AH2842">
        <v>1</v>
      </c>
      <c r="AI2842">
        <v>3</v>
      </c>
      <c r="AJ2842">
        <v>4</v>
      </c>
      <c r="AK2842">
        <v>4</v>
      </c>
      <c r="AL2842">
        <v>3</v>
      </c>
      <c r="AM2842">
        <v>2</v>
      </c>
    </row>
    <row r="2843" spans="1:39" x14ac:dyDescent="0.15">
      <c r="A2843" t="s">
        <v>42</v>
      </c>
      <c r="B2843">
        <v>30</v>
      </c>
      <c r="C2843">
        <v>1</v>
      </c>
      <c r="D2843">
        <v>0</v>
      </c>
      <c r="E2843" t="s">
        <v>29</v>
      </c>
      <c r="F2843" t="s">
        <v>206</v>
      </c>
      <c r="G2843">
        <v>47</v>
      </c>
      <c r="H2843">
        <v>67</v>
      </c>
      <c r="I2843">
        <v>320</v>
      </c>
      <c r="J2843">
        <v>21061.01</v>
      </c>
      <c r="K2843">
        <v>15931.78</v>
      </c>
      <c r="L2843">
        <v>14307.02</v>
      </c>
      <c r="M2843">
        <v>5671.4436999999998</v>
      </c>
      <c r="N2843">
        <v>25</v>
      </c>
      <c r="O2843">
        <v>36</v>
      </c>
      <c r="P2843">
        <v>184</v>
      </c>
      <c r="Q2843">
        <v>11404.19</v>
      </c>
      <c r="R2843">
        <v>8535.44</v>
      </c>
      <c r="S2843">
        <v>7495.11</v>
      </c>
      <c r="T2843">
        <v>3489.8263000000002</v>
      </c>
      <c r="U2843">
        <v>22</v>
      </c>
      <c r="V2843">
        <v>31</v>
      </c>
      <c r="W2843">
        <v>136</v>
      </c>
      <c r="X2843">
        <v>9656.82</v>
      </c>
      <c r="Y2843">
        <v>7396.34</v>
      </c>
      <c r="Z2843">
        <v>6811.91</v>
      </c>
      <c r="AA2843">
        <v>2181.6174000000001</v>
      </c>
      <c r="AB2843">
        <v>47</v>
      </c>
      <c r="AC2843">
        <v>40</v>
      </c>
      <c r="AD2843">
        <v>32</v>
      </c>
      <c r="AE2843">
        <v>29</v>
      </c>
      <c r="AF2843">
        <v>25</v>
      </c>
      <c r="AG2843">
        <v>23</v>
      </c>
      <c r="AH2843">
        <v>19</v>
      </c>
      <c r="AI2843">
        <v>17</v>
      </c>
      <c r="AJ2843">
        <v>22</v>
      </c>
      <c r="AK2843">
        <v>17</v>
      </c>
      <c r="AL2843">
        <v>13</v>
      </c>
      <c r="AM2843">
        <v>12</v>
      </c>
    </row>
    <row r="2844" spans="1:39" x14ac:dyDescent="0.15">
      <c r="A2844" t="s">
        <v>42</v>
      </c>
      <c r="B2844">
        <v>30</v>
      </c>
      <c r="C2844">
        <v>1</v>
      </c>
      <c r="D2844">
        <v>0</v>
      </c>
      <c r="E2844" t="s">
        <v>32</v>
      </c>
      <c r="F2844" t="s">
        <v>206</v>
      </c>
      <c r="G2844">
        <v>1090</v>
      </c>
      <c r="H2844">
        <v>1762</v>
      </c>
      <c r="I2844">
        <v>7760</v>
      </c>
      <c r="J2844">
        <v>520208.12</v>
      </c>
      <c r="K2844">
        <v>389437.28</v>
      </c>
      <c r="L2844">
        <v>374005.51</v>
      </c>
      <c r="M2844">
        <v>122906.12609999999</v>
      </c>
      <c r="N2844">
        <v>79</v>
      </c>
      <c r="O2844">
        <v>115</v>
      </c>
      <c r="P2844">
        <v>514</v>
      </c>
      <c r="Q2844">
        <v>36535.83</v>
      </c>
      <c r="R2844">
        <v>26996.32</v>
      </c>
      <c r="S2844">
        <v>21997.73</v>
      </c>
      <c r="T2844">
        <v>9780.2751000000007</v>
      </c>
      <c r="U2844">
        <v>1011</v>
      </c>
      <c r="V2844">
        <v>1647</v>
      </c>
      <c r="W2844">
        <v>7246</v>
      </c>
      <c r="X2844">
        <v>483672.29</v>
      </c>
      <c r="Y2844">
        <v>362440.96000000002</v>
      </c>
      <c r="Z2844">
        <v>352007.78</v>
      </c>
      <c r="AA2844">
        <v>113125.851</v>
      </c>
      <c r="AB2844">
        <v>1081</v>
      </c>
      <c r="AC2844">
        <v>884</v>
      </c>
      <c r="AD2844">
        <v>805</v>
      </c>
      <c r="AE2844">
        <v>787</v>
      </c>
      <c r="AF2844">
        <v>76</v>
      </c>
      <c r="AG2844">
        <v>56</v>
      </c>
      <c r="AH2844">
        <v>50</v>
      </c>
      <c r="AI2844">
        <v>65</v>
      </c>
      <c r="AJ2844">
        <v>1005</v>
      </c>
      <c r="AK2844">
        <v>828</v>
      </c>
      <c r="AL2844">
        <v>755</v>
      </c>
      <c r="AM2844">
        <v>722</v>
      </c>
    </row>
    <row r="2845" spans="1:39" x14ac:dyDescent="0.15">
      <c r="A2845" t="s">
        <v>42</v>
      </c>
      <c r="B2845">
        <v>30</v>
      </c>
      <c r="C2845">
        <v>1</v>
      </c>
      <c r="D2845">
        <v>1</v>
      </c>
      <c r="E2845" t="s">
        <v>28</v>
      </c>
      <c r="F2845" t="s">
        <v>206</v>
      </c>
      <c r="G2845">
        <v>19724</v>
      </c>
      <c r="H2845">
        <v>34234</v>
      </c>
      <c r="I2845">
        <v>120552</v>
      </c>
      <c r="J2845">
        <v>8005196.3799999999</v>
      </c>
      <c r="K2845">
        <v>6707590.7699999996</v>
      </c>
      <c r="L2845">
        <v>6193603.1799999997</v>
      </c>
      <c r="M2845">
        <v>2015922.3041999999</v>
      </c>
      <c r="N2845">
        <v>9072</v>
      </c>
      <c r="O2845">
        <v>13687</v>
      </c>
      <c r="P2845">
        <v>55390</v>
      </c>
      <c r="Q2845">
        <v>3656009.11</v>
      </c>
      <c r="R2845">
        <v>3087439.92</v>
      </c>
      <c r="S2845">
        <v>2755877.06</v>
      </c>
      <c r="T2845">
        <v>999339.2071</v>
      </c>
      <c r="U2845">
        <v>10652</v>
      </c>
      <c r="V2845">
        <v>20547</v>
      </c>
      <c r="W2845">
        <v>65162</v>
      </c>
      <c r="X2845">
        <v>4349187.2699999996</v>
      </c>
      <c r="Y2845">
        <v>3620150.85</v>
      </c>
      <c r="Z2845">
        <v>3437726.12</v>
      </c>
      <c r="AA2845">
        <v>1016583.0971</v>
      </c>
      <c r="AB2845">
        <v>18521</v>
      </c>
      <c r="AC2845">
        <v>18652</v>
      </c>
      <c r="AD2845">
        <v>12055</v>
      </c>
      <c r="AE2845">
        <v>17261</v>
      </c>
      <c r="AF2845">
        <v>8799</v>
      </c>
      <c r="AG2845">
        <v>8796</v>
      </c>
      <c r="AH2845">
        <v>5901</v>
      </c>
      <c r="AI2845">
        <v>8245</v>
      </c>
      <c r="AJ2845">
        <v>9722</v>
      </c>
      <c r="AK2845">
        <v>9856</v>
      </c>
      <c r="AL2845">
        <v>6154</v>
      </c>
      <c r="AM2845">
        <v>9016</v>
      </c>
    </row>
    <row r="2846" spans="1:39" x14ac:dyDescent="0.15">
      <c r="A2846" t="s">
        <v>42</v>
      </c>
      <c r="B2846">
        <v>30</v>
      </c>
      <c r="C2846">
        <v>1</v>
      </c>
      <c r="D2846">
        <v>1</v>
      </c>
      <c r="E2846" t="s">
        <v>30</v>
      </c>
      <c r="F2846" t="s">
        <v>206</v>
      </c>
      <c r="G2846">
        <v>1881</v>
      </c>
      <c r="H2846">
        <v>3283</v>
      </c>
      <c r="I2846">
        <v>11322</v>
      </c>
      <c r="J2846">
        <v>756276.04</v>
      </c>
      <c r="K2846">
        <v>643039.28</v>
      </c>
      <c r="L2846">
        <v>588522.44999999995</v>
      </c>
      <c r="M2846">
        <v>189097.08050000001</v>
      </c>
      <c r="N2846">
        <v>822</v>
      </c>
      <c r="O2846">
        <v>1290</v>
      </c>
      <c r="P2846">
        <v>5030</v>
      </c>
      <c r="Q2846">
        <v>332829.65999999997</v>
      </c>
      <c r="R2846">
        <v>281960.67</v>
      </c>
      <c r="S2846">
        <v>247893.08</v>
      </c>
      <c r="T2846">
        <v>90083.885599999994</v>
      </c>
      <c r="U2846">
        <v>1059</v>
      </c>
      <c r="V2846">
        <v>1993</v>
      </c>
      <c r="W2846">
        <v>6292</v>
      </c>
      <c r="X2846">
        <v>423446.38</v>
      </c>
      <c r="Y2846">
        <v>361078.61</v>
      </c>
      <c r="Z2846">
        <v>340629.37</v>
      </c>
      <c r="AA2846">
        <v>99013.194900000002</v>
      </c>
      <c r="AB2846">
        <v>1752</v>
      </c>
      <c r="AC2846">
        <v>1827</v>
      </c>
      <c r="AD2846">
        <v>1021</v>
      </c>
      <c r="AE2846">
        <v>1789</v>
      </c>
      <c r="AF2846">
        <v>771</v>
      </c>
      <c r="AG2846">
        <v>802</v>
      </c>
      <c r="AH2846">
        <v>478</v>
      </c>
      <c r="AI2846">
        <v>790</v>
      </c>
      <c r="AJ2846">
        <v>981</v>
      </c>
      <c r="AK2846">
        <v>1025</v>
      </c>
      <c r="AL2846">
        <v>543</v>
      </c>
      <c r="AM2846">
        <v>999</v>
      </c>
    </row>
    <row r="2847" spans="1:39" x14ac:dyDescent="0.15">
      <c r="A2847" t="s">
        <v>42</v>
      </c>
      <c r="B2847">
        <v>30</v>
      </c>
      <c r="C2847">
        <v>1</v>
      </c>
      <c r="D2847">
        <v>1</v>
      </c>
      <c r="E2847" t="s">
        <v>29</v>
      </c>
      <c r="F2847" t="s">
        <v>206</v>
      </c>
      <c r="G2847">
        <v>33878</v>
      </c>
      <c r="H2847">
        <v>64887</v>
      </c>
      <c r="I2847">
        <v>227575</v>
      </c>
      <c r="J2847">
        <v>15055571.779999999</v>
      </c>
      <c r="K2847">
        <v>11760920.890000001</v>
      </c>
      <c r="L2847">
        <v>10851455.23</v>
      </c>
      <c r="M2847">
        <v>3740150.8155</v>
      </c>
      <c r="N2847">
        <v>10003</v>
      </c>
      <c r="O2847">
        <v>16333</v>
      </c>
      <c r="P2847">
        <v>66673</v>
      </c>
      <c r="Q2847">
        <v>4353957.51</v>
      </c>
      <c r="R2847">
        <v>3437086.42</v>
      </c>
      <c r="S2847">
        <v>3052225.92</v>
      </c>
      <c r="T2847">
        <v>1218384.2607</v>
      </c>
      <c r="U2847">
        <v>23875</v>
      </c>
      <c r="V2847">
        <v>48554</v>
      </c>
      <c r="W2847">
        <v>160902</v>
      </c>
      <c r="X2847">
        <v>10701614.27</v>
      </c>
      <c r="Y2847">
        <v>8323834.4699999997</v>
      </c>
      <c r="Z2847">
        <v>7799229.3099999996</v>
      </c>
      <c r="AA2847">
        <v>2521766.5548</v>
      </c>
      <c r="AB2847">
        <v>32629</v>
      </c>
      <c r="AC2847">
        <v>33112</v>
      </c>
      <c r="AD2847">
        <v>22310</v>
      </c>
      <c r="AE2847">
        <v>32456</v>
      </c>
      <c r="AF2847">
        <v>9697</v>
      </c>
      <c r="AG2847">
        <v>9711</v>
      </c>
      <c r="AH2847">
        <v>7160</v>
      </c>
      <c r="AI2847">
        <v>9621</v>
      </c>
      <c r="AJ2847">
        <v>22932</v>
      </c>
      <c r="AK2847">
        <v>23401</v>
      </c>
      <c r="AL2847">
        <v>15150</v>
      </c>
      <c r="AM2847">
        <v>22835</v>
      </c>
    </row>
    <row r="2848" spans="1:39" x14ac:dyDescent="0.15">
      <c r="A2848" t="s">
        <v>42</v>
      </c>
      <c r="B2848">
        <v>30</v>
      </c>
      <c r="C2848">
        <v>1</v>
      </c>
      <c r="D2848">
        <v>1</v>
      </c>
      <c r="E2848" t="s">
        <v>31</v>
      </c>
      <c r="F2848" t="s">
        <v>206</v>
      </c>
      <c r="G2848">
        <v>3</v>
      </c>
      <c r="H2848">
        <v>9</v>
      </c>
      <c r="I2848">
        <v>17</v>
      </c>
      <c r="J2848">
        <v>1283.99</v>
      </c>
      <c r="K2848">
        <v>1108.99</v>
      </c>
      <c r="L2848">
        <v>1108.99</v>
      </c>
      <c r="M2848">
        <v>296.26</v>
      </c>
      <c r="N2848">
        <v>0</v>
      </c>
      <c r="O2848">
        <v>0</v>
      </c>
      <c r="P2848">
        <v>0</v>
      </c>
      <c r="Q2848">
        <v>0</v>
      </c>
      <c r="R2848">
        <v>0</v>
      </c>
      <c r="S2848">
        <v>0</v>
      </c>
      <c r="T2848">
        <v>0</v>
      </c>
      <c r="U2848">
        <v>3</v>
      </c>
      <c r="V2848">
        <v>9</v>
      </c>
      <c r="W2848">
        <v>17</v>
      </c>
      <c r="X2848">
        <v>1283.99</v>
      </c>
      <c r="Y2848">
        <v>1108.99</v>
      </c>
      <c r="Z2848">
        <v>1108.99</v>
      </c>
      <c r="AA2848">
        <v>296.26</v>
      </c>
      <c r="AB2848">
        <v>3</v>
      </c>
      <c r="AC2848">
        <v>3</v>
      </c>
      <c r="AD2848">
        <v>2</v>
      </c>
      <c r="AE2848">
        <v>2</v>
      </c>
      <c r="AF2848">
        <v>0</v>
      </c>
      <c r="AG2848">
        <v>0</v>
      </c>
      <c r="AH2848">
        <v>0</v>
      </c>
      <c r="AI2848">
        <v>0</v>
      </c>
      <c r="AJ2848">
        <v>3</v>
      </c>
      <c r="AK2848">
        <v>3</v>
      </c>
      <c r="AL2848">
        <v>2</v>
      </c>
      <c r="AM2848">
        <v>2</v>
      </c>
    </row>
    <row r="2849" spans="1:39" x14ac:dyDescent="0.15">
      <c r="A2849" t="s">
        <v>42</v>
      </c>
      <c r="B2849">
        <v>30</v>
      </c>
      <c r="C2849">
        <v>1</v>
      </c>
      <c r="D2849">
        <v>1</v>
      </c>
      <c r="E2849" t="s">
        <v>32</v>
      </c>
      <c r="F2849" t="s">
        <v>206</v>
      </c>
      <c r="G2849">
        <v>1785</v>
      </c>
      <c r="H2849">
        <v>3278</v>
      </c>
      <c r="I2849">
        <v>12727</v>
      </c>
      <c r="J2849">
        <v>842574.5</v>
      </c>
      <c r="K2849">
        <v>641405.89</v>
      </c>
      <c r="L2849">
        <v>609243.21</v>
      </c>
      <c r="M2849">
        <v>198667.68340000001</v>
      </c>
      <c r="N2849">
        <v>160</v>
      </c>
      <c r="O2849">
        <v>267</v>
      </c>
      <c r="P2849">
        <v>1121</v>
      </c>
      <c r="Q2849">
        <v>72873.919999999998</v>
      </c>
      <c r="R2849">
        <v>56589.09</v>
      </c>
      <c r="S2849">
        <v>49675.29</v>
      </c>
      <c r="T2849">
        <v>19238.083600000002</v>
      </c>
      <c r="U2849">
        <v>1625</v>
      </c>
      <c r="V2849">
        <v>3011</v>
      </c>
      <c r="W2849">
        <v>11606</v>
      </c>
      <c r="X2849">
        <v>769700.58</v>
      </c>
      <c r="Y2849">
        <v>584816.80000000005</v>
      </c>
      <c r="Z2849">
        <v>559567.92000000004</v>
      </c>
      <c r="AA2849">
        <v>179429.5998</v>
      </c>
      <c r="AB2849">
        <v>1749</v>
      </c>
      <c r="AC2849">
        <v>1707</v>
      </c>
      <c r="AD2849">
        <v>1129</v>
      </c>
      <c r="AE2849">
        <v>1621</v>
      </c>
      <c r="AF2849">
        <v>158</v>
      </c>
      <c r="AG2849">
        <v>144</v>
      </c>
      <c r="AH2849">
        <v>91</v>
      </c>
      <c r="AI2849">
        <v>157</v>
      </c>
      <c r="AJ2849">
        <v>1591</v>
      </c>
      <c r="AK2849">
        <v>1563</v>
      </c>
      <c r="AL2849">
        <v>1038</v>
      </c>
      <c r="AM2849">
        <v>1464</v>
      </c>
    </row>
    <row r="2850" spans="1:39" x14ac:dyDescent="0.15">
      <c r="A2850" t="s">
        <v>42</v>
      </c>
      <c r="B2850">
        <v>30</v>
      </c>
      <c r="C2850">
        <v>1</v>
      </c>
      <c r="D2850">
        <v>2</v>
      </c>
      <c r="E2850" t="s">
        <v>28</v>
      </c>
      <c r="F2850" t="s">
        <v>206</v>
      </c>
      <c r="G2850">
        <v>4858</v>
      </c>
      <c r="H2850">
        <v>6797</v>
      </c>
      <c r="I2850">
        <v>28256</v>
      </c>
      <c r="J2850">
        <v>1916989.02</v>
      </c>
      <c r="K2850">
        <v>1602834.38</v>
      </c>
      <c r="L2850">
        <v>1475398.62</v>
      </c>
      <c r="M2850">
        <v>476803.54840000003</v>
      </c>
      <c r="N2850">
        <v>2010</v>
      </c>
      <c r="O2850">
        <v>2601</v>
      </c>
      <c r="P2850">
        <v>12098</v>
      </c>
      <c r="Q2850">
        <v>815123.73</v>
      </c>
      <c r="R2850">
        <v>663456.65</v>
      </c>
      <c r="S2850">
        <v>573096.67000000004</v>
      </c>
      <c r="T2850">
        <v>220948.372</v>
      </c>
      <c r="U2850">
        <v>2848</v>
      </c>
      <c r="V2850">
        <v>4196</v>
      </c>
      <c r="W2850">
        <v>16158</v>
      </c>
      <c r="X2850">
        <v>1101865.29</v>
      </c>
      <c r="Y2850">
        <v>939377.73</v>
      </c>
      <c r="Z2850">
        <v>902301.95</v>
      </c>
      <c r="AA2850">
        <v>255855.1764</v>
      </c>
      <c r="AB2850">
        <v>4660</v>
      </c>
      <c r="AC2850">
        <v>4360</v>
      </c>
      <c r="AD2850">
        <v>2116</v>
      </c>
      <c r="AE2850">
        <v>4146</v>
      </c>
      <c r="AF2850">
        <v>1935</v>
      </c>
      <c r="AG2850">
        <v>1905</v>
      </c>
      <c r="AH2850">
        <v>975</v>
      </c>
      <c r="AI2850">
        <v>1808</v>
      </c>
      <c r="AJ2850">
        <v>2725</v>
      </c>
      <c r="AK2850">
        <v>2455</v>
      </c>
      <c r="AL2850">
        <v>1141</v>
      </c>
      <c r="AM2850">
        <v>2338</v>
      </c>
    </row>
    <row r="2851" spans="1:39" x14ac:dyDescent="0.15">
      <c r="A2851" t="s">
        <v>42</v>
      </c>
      <c r="B2851">
        <v>30</v>
      </c>
      <c r="C2851">
        <v>1</v>
      </c>
      <c r="D2851">
        <v>2</v>
      </c>
      <c r="E2851" t="s">
        <v>30</v>
      </c>
      <c r="F2851" t="s">
        <v>206</v>
      </c>
      <c r="G2851">
        <v>500</v>
      </c>
      <c r="H2851">
        <v>723</v>
      </c>
      <c r="I2851">
        <v>2941</v>
      </c>
      <c r="J2851">
        <v>197962.16</v>
      </c>
      <c r="K2851">
        <v>163866.6</v>
      </c>
      <c r="L2851">
        <v>148452.76</v>
      </c>
      <c r="M2851">
        <v>49760.390800000001</v>
      </c>
      <c r="N2851">
        <v>192</v>
      </c>
      <c r="O2851">
        <v>252</v>
      </c>
      <c r="P2851">
        <v>1124</v>
      </c>
      <c r="Q2851">
        <v>76432.399999999994</v>
      </c>
      <c r="R2851">
        <v>61453.42</v>
      </c>
      <c r="S2851">
        <v>50972.800000000003</v>
      </c>
      <c r="T2851">
        <v>21335.321800000002</v>
      </c>
      <c r="U2851">
        <v>308</v>
      </c>
      <c r="V2851">
        <v>471</v>
      </c>
      <c r="W2851">
        <v>1817</v>
      </c>
      <c r="X2851">
        <v>121529.76</v>
      </c>
      <c r="Y2851">
        <v>102413.18</v>
      </c>
      <c r="Z2851">
        <v>97479.96</v>
      </c>
      <c r="AA2851">
        <v>28425.069</v>
      </c>
      <c r="AB2851">
        <v>473</v>
      </c>
      <c r="AC2851">
        <v>454</v>
      </c>
      <c r="AD2851">
        <v>217</v>
      </c>
      <c r="AE2851">
        <v>480</v>
      </c>
      <c r="AF2851">
        <v>179</v>
      </c>
      <c r="AG2851">
        <v>179</v>
      </c>
      <c r="AH2851">
        <v>102</v>
      </c>
      <c r="AI2851">
        <v>188</v>
      </c>
      <c r="AJ2851">
        <v>294</v>
      </c>
      <c r="AK2851">
        <v>275</v>
      </c>
      <c r="AL2851">
        <v>115</v>
      </c>
      <c r="AM2851">
        <v>292</v>
      </c>
    </row>
    <row r="2852" spans="1:39" x14ac:dyDescent="0.15">
      <c r="A2852" t="s">
        <v>42</v>
      </c>
      <c r="B2852">
        <v>30</v>
      </c>
      <c r="C2852">
        <v>1</v>
      </c>
      <c r="D2852">
        <v>2</v>
      </c>
      <c r="E2852" t="s">
        <v>29</v>
      </c>
      <c r="F2852" t="s">
        <v>206</v>
      </c>
      <c r="G2852">
        <v>2564</v>
      </c>
      <c r="H2852">
        <v>3983</v>
      </c>
      <c r="I2852">
        <v>16825</v>
      </c>
      <c r="J2852">
        <v>1127177.5900000001</v>
      </c>
      <c r="K2852">
        <v>876848.66</v>
      </c>
      <c r="L2852">
        <v>815345.82</v>
      </c>
      <c r="M2852">
        <v>277962.12880000001</v>
      </c>
      <c r="N2852">
        <v>723</v>
      </c>
      <c r="O2852">
        <v>942</v>
      </c>
      <c r="P2852">
        <v>4569</v>
      </c>
      <c r="Q2852">
        <v>315802.65999999997</v>
      </c>
      <c r="R2852">
        <v>243509.51</v>
      </c>
      <c r="S2852">
        <v>212742.25</v>
      </c>
      <c r="T2852">
        <v>86916.016199999998</v>
      </c>
      <c r="U2852">
        <v>1841</v>
      </c>
      <c r="V2852">
        <v>3041</v>
      </c>
      <c r="W2852">
        <v>12256</v>
      </c>
      <c r="X2852">
        <v>811374.93</v>
      </c>
      <c r="Y2852">
        <v>633339.15</v>
      </c>
      <c r="Z2852">
        <v>602603.56999999995</v>
      </c>
      <c r="AA2852">
        <v>191046.11259999999</v>
      </c>
      <c r="AB2852">
        <v>2480</v>
      </c>
      <c r="AC2852">
        <v>2410</v>
      </c>
      <c r="AD2852">
        <v>1108</v>
      </c>
      <c r="AE2852">
        <v>2465</v>
      </c>
      <c r="AF2852">
        <v>704</v>
      </c>
      <c r="AG2852">
        <v>677</v>
      </c>
      <c r="AH2852">
        <v>330</v>
      </c>
      <c r="AI2852">
        <v>700</v>
      </c>
      <c r="AJ2852">
        <v>1776</v>
      </c>
      <c r="AK2852">
        <v>1733</v>
      </c>
      <c r="AL2852">
        <v>778</v>
      </c>
      <c r="AM2852">
        <v>1765</v>
      </c>
    </row>
    <row r="2853" spans="1:39" x14ac:dyDescent="0.15">
      <c r="A2853" t="s">
        <v>42</v>
      </c>
      <c r="B2853">
        <v>30</v>
      </c>
      <c r="C2853">
        <v>1</v>
      </c>
      <c r="D2853">
        <v>2</v>
      </c>
      <c r="E2853" t="s">
        <v>32</v>
      </c>
      <c r="F2853" t="s">
        <v>206</v>
      </c>
      <c r="G2853">
        <v>749</v>
      </c>
      <c r="H2853">
        <v>1213</v>
      </c>
      <c r="I2853">
        <v>5281</v>
      </c>
      <c r="J2853">
        <v>350942.2</v>
      </c>
      <c r="K2853">
        <v>261952.82</v>
      </c>
      <c r="L2853">
        <v>253756.43</v>
      </c>
      <c r="M2853">
        <v>82755.779899999994</v>
      </c>
      <c r="N2853">
        <v>67</v>
      </c>
      <c r="O2853">
        <v>94</v>
      </c>
      <c r="P2853">
        <v>437</v>
      </c>
      <c r="Q2853">
        <v>30614.959999999999</v>
      </c>
      <c r="R2853">
        <v>22666.15</v>
      </c>
      <c r="S2853">
        <v>20890.57</v>
      </c>
      <c r="T2853">
        <v>7740.9814999999999</v>
      </c>
      <c r="U2853">
        <v>682</v>
      </c>
      <c r="V2853">
        <v>1119</v>
      </c>
      <c r="W2853">
        <v>4844</v>
      </c>
      <c r="X2853">
        <v>320327.24</v>
      </c>
      <c r="Y2853">
        <v>239286.67</v>
      </c>
      <c r="Z2853">
        <v>232865.86</v>
      </c>
      <c r="AA2853">
        <v>75014.7984</v>
      </c>
      <c r="AB2853">
        <v>726</v>
      </c>
      <c r="AC2853">
        <v>669</v>
      </c>
      <c r="AD2853">
        <v>376</v>
      </c>
      <c r="AE2853">
        <v>669</v>
      </c>
      <c r="AF2853">
        <v>65</v>
      </c>
      <c r="AG2853">
        <v>49</v>
      </c>
      <c r="AH2853">
        <v>26</v>
      </c>
      <c r="AI2853">
        <v>65</v>
      </c>
      <c r="AJ2853">
        <v>661</v>
      </c>
      <c r="AK2853">
        <v>620</v>
      </c>
      <c r="AL2853">
        <v>350</v>
      </c>
      <c r="AM2853">
        <v>604</v>
      </c>
    </row>
    <row r="2854" spans="1:39" x14ac:dyDescent="0.15">
      <c r="A2854" t="s">
        <v>42</v>
      </c>
      <c r="B2854">
        <v>30</v>
      </c>
      <c r="C2854">
        <v>2</v>
      </c>
      <c r="D2854">
        <v>0</v>
      </c>
      <c r="E2854" t="s">
        <v>28</v>
      </c>
      <c r="F2854" t="s">
        <v>206</v>
      </c>
      <c r="G2854">
        <v>312</v>
      </c>
      <c r="H2854">
        <v>797</v>
      </c>
      <c r="I2854">
        <v>2359</v>
      </c>
      <c r="J2854">
        <v>144790.44</v>
      </c>
      <c r="K2854">
        <v>113071.64</v>
      </c>
      <c r="L2854">
        <v>95113.82</v>
      </c>
      <c r="M2854">
        <v>39508.232199999999</v>
      </c>
      <c r="N2854">
        <v>312</v>
      </c>
      <c r="O2854">
        <v>385</v>
      </c>
      <c r="P2854">
        <v>1318</v>
      </c>
      <c r="Q2854">
        <v>75961.89</v>
      </c>
      <c r="R2854">
        <v>56894.38</v>
      </c>
      <c r="S2854">
        <v>39973.47</v>
      </c>
      <c r="T2854">
        <v>22975.200499999999</v>
      </c>
      <c r="U2854">
        <v>312</v>
      </c>
      <c r="V2854">
        <v>412</v>
      </c>
      <c r="W2854">
        <v>1041</v>
      </c>
      <c r="X2854">
        <v>68828.55</v>
      </c>
      <c r="Y2854">
        <v>56177.26</v>
      </c>
      <c r="Z2854">
        <v>55140.35</v>
      </c>
      <c r="AA2854">
        <v>16533.0317</v>
      </c>
      <c r="AB2854">
        <v>310</v>
      </c>
      <c r="AC2854">
        <v>303</v>
      </c>
      <c r="AD2854">
        <v>277</v>
      </c>
      <c r="AE2854">
        <v>248</v>
      </c>
      <c r="AF2854">
        <v>310</v>
      </c>
      <c r="AG2854">
        <v>303</v>
      </c>
      <c r="AH2854">
        <v>277</v>
      </c>
      <c r="AI2854">
        <v>248</v>
      </c>
      <c r="AJ2854">
        <v>310</v>
      </c>
      <c r="AK2854">
        <v>303</v>
      </c>
      <c r="AL2854">
        <v>277</v>
      </c>
      <c r="AM2854">
        <v>248</v>
      </c>
    </row>
    <row r="2855" spans="1:39" x14ac:dyDescent="0.15">
      <c r="A2855" t="s">
        <v>42</v>
      </c>
      <c r="B2855">
        <v>30</v>
      </c>
      <c r="C2855">
        <v>2</v>
      </c>
      <c r="D2855">
        <v>0</v>
      </c>
      <c r="E2855" t="s">
        <v>29</v>
      </c>
      <c r="F2855" t="s">
        <v>206</v>
      </c>
      <c r="G2855">
        <v>4</v>
      </c>
      <c r="H2855">
        <v>11</v>
      </c>
      <c r="I2855">
        <v>34</v>
      </c>
      <c r="J2855">
        <v>2261.9699999999998</v>
      </c>
      <c r="K2855">
        <v>1554.12</v>
      </c>
      <c r="L2855">
        <v>975.62</v>
      </c>
      <c r="M2855">
        <v>483.38819999999998</v>
      </c>
      <c r="N2855">
        <v>4</v>
      </c>
      <c r="O2855">
        <v>6</v>
      </c>
      <c r="P2855">
        <v>21</v>
      </c>
      <c r="Q2855">
        <v>1306.98</v>
      </c>
      <c r="R2855">
        <v>894.56</v>
      </c>
      <c r="S2855">
        <v>367.81</v>
      </c>
      <c r="T2855">
        <v>274.32960000000003</v>
      </c>
      <c r="U2855">
        <v>4</v>
      </c>
      <c r="V2855">
        <v>5</v>
      </c>
      <c r="W2855">
        <v>13</v>
      </c>
      <c r="X2855">
        <v>954.99</v>
      </c>
      <c r="Y2855">
        <v>659.56</v>
      </c>
      <c r="Z2855">
        <v>607.80999999999995</v>
      </c>
      <c r="AA2855">
        <v>209.05860000000001</v>
      </c>
      <c r="AB2855">
        <v>4</v>
      </c>
      <c r="AC2855">
        <v>4</v>
      </c>
      <c r="AD2855">
        <v>4</v>
      </c>
      <c r="AE2855">
        <v>4</v>
      </c>
      <c r="AF2855">
        <v>4</v>
      </c>
      <c r="AG2855">
        <v>4</v>
      </c>
      <c r="AH2855">
        <v>4</v>
      </c>
      <c r="AI2855">
        <v>4</v>
      </c>
      <c r="AJ2855">
        <v>4</v>
      </c>
      <c r="AK2855">
        <v>4</v>
      </c>
      <c r="AL2855">
        <v>4</v>
      </c>
      <c r="AM2855">
        <v>4</v>
      </c>
    </row>
    <row r="2856" spans="1:39" x14ac:dyDescent="0.15">
      <c r="A2856" t="s">
        <v>42</v>
      </c>
      <c r="B2856">
        <v>30</v>
      </c>
      <c r="C2856">
        <v>2</v>
      </c>
      <c r="D2856">
        <v>0</v>
      </c>
      <c r="E2856" t="s">
        <v>32</v>
      </c>
      <c r="F2856" t="s">
        <v>206</v>
      </c>
      <c r="G2856">
        <v>114</v>
      </c>
      <c r="H2856">
        <v>315</v>
      </c>
      <c r="I2856">
        <v>993</v>
      </c>
      <c r="J2856">
        <v>60436.04</v>
      </c>
      <c r="K2856">
        <v>43922.61</v>
      </c>
      <c r="L2856">
        <v>39573.17</v>
      </c>
      <c r="M2856">
        <v>15826.333000000001</v>
      </c>
      <c r="N2856">
        <v>114</v>
      </c>
      <c r="O2856">
        <v>139</v>
      </c>
      <c r="P2856">
        <v>400</v>
      </c>
      <c r="Q2856">
        <v>22330.05</v>
      </c>
      <c r="R2856">
        <v>16249.09</v>
      </c>
      <c r="S2856">
        <v>12691.74</v>
      </c>
      <c r="T2856">
        <v>6684.3918000000003</v>
      </c>
      <c r="U2856">
        <v>114</v>
      </c>
      <c r="V2856">
        <v>176</v>
      </c>
      <c r="W2856">
        <v>593</v>
      </c>
      <c r="X2856">
        <v>38105.99</v>
      </c>
      <c r="Y2856">
        <v>27673.52</v>
      </c>
      <c r="Z2856">
        <v>26881.43</v>
      </c>
      <c r="AA2856">
        <v>9141.9411999999993</v>
      </c>
      <c r="AB2856">
        <v>113</v>
      </c>
      <c r="AC2856">
        <v>111</v>
      </c>
      <c r="AD2856">
        <v>108</v>
      </c>
      <c r="AE2856">
        <v>94</v>
      </c>
      <c r="AF2856">
        <v>113</v>
      </c>
      <c r="AG2856">
        <v>111</v>
      </c>
      <c r="AH2856">
        <v>108</v>
      </c>
      <c r="AI2856">
        <v>94</v>
      </c>
      <c r="AJ2856">
        <v>113</v>
      </c>
      <c r="AK2856">
        <v>111</v>
      </c>
      <c r="AL2856">
        <v>108</v>
      </c>
      <c r="AM2856">
        <v>94</v>
      </c>
    </row>
    <row r="2857" spans="1:39" x14ac:dyDescent="0.15">
      <c r="A2857" t="s">
        <v>42</v>
      </c>
      <c r="B2857">
        <v>30</v>
      </c>
      <c r="C2857">
        <v>2</v>
      </c>
      <c r="D2857">
        <v>1</v>
      </c>
      <c r="E2857" t="s">
        <v>28</v>
      </c>
      <c r="F2857" t="s">
        <v>206</v>
      </c>
      <c r="G2857">
        <v>2672</v>
      </c>
      <c r="H2857">
        <v>7194</v>
      </c>
      <c r="I2857">
        <v>19707</v>
      </c>
      <c r="J2857">
        <v>1205229.01</v>
      </c>
      <c r="K2857">
        <v>979503.09</v>
      </c>
      <c r="L2857">
        <v>838200.45</v>
      </c>
      <c r="M2857">
        <v>324748.53700000001</v>
      </c>
      <c r="N2857">
        <v>2672</v>
      </c>
      <c r="O2857">
        <v>3305</v>
      </c>
      <c r="P2857">
        <v>10196</v>
      </c>
      <c r="Q2857">
        <v>597201.1</v>
      </c>
      <c r="R2857">
        <v>470227.05</v>
      </c>
      <c r="S2857">
        <v>351896.67</v>
      </c>
      <c r="T2857">
        <v>177909.3075</v>
      </c>
      <c r="U2857">
        <v>2672</v>
      </c>
      <c r="V2857">
        <v>3889</v>
      </c>
      <c r="W2857">
        <v>9511</v>
      </c>
      <c r="X2857">
        <v>608027.91</v>
      </c>
      <c r="Y2857">
        <v>509276.04</v>
      </c>
      <c r="Z2857">
        <v>486303.78</v>
      </c>
      <c r="AA2857">
        <v>146839.22949999999</v>
      </c>
      <c r="AB2857">
        <v>2566</v>
      </c>
      <c r="AC2857">
        <v>2632</v>
      </c>
      <c r="AD2857">
        <v>1912</v>
      </c>
      <c r="AE2857">
        <v>2526</v>
      </c>
      <c r="AF2857">
        <v>2566</v>
      </c>
      <c r="AG2857">
        <v>2632</v>
      </c>
      <c r="AH2857">
        <v>1912</v>
      </c>
      <c r="AI2857">
        <v>2526</v>
      </c>
      <c r="AJ2857">
        <v>2566</v>
      </c>
      <c r="AK2857">
        <v>2632</v>
      </c>
      <c r="AL2857">
        <v>1912</v>
      </c>
      <c r="AM2857">
        <v>2526</v>
      </c>
    </row>
    <row r="2858" spans="1:39" x14ac:dyDescent="0.15">
      <c r="A2858" t="s">
        <v>42</v>
      </c>
      <c r="B2858">
        <v>30</v>
      </c>
      <c r="C2858">
        <v>2</v>
      </c>
      <c r="D2858">
        <v>1</v>
      </c>
      <c r="E2858" t="s">
        <v>30</v>
      </c>
      <c r="F2858" t="s">
        <v>206</v>
      </c>
      <c r="G2858">
        <v>274</v>
      </c>
      <c r="H2858">
        <v>785</v>
      </c>
      <c r="I2858">
        <v>2074</v>
      </c>
      <c r="J2858">
        <v>125591.59</v>
      </c>
      <c r="K2858">
        <v>102949.04</v>
      </c>
      <c r="L2858">
        <v>85939.44</v>
      </c>
      <c r="M2858">
        <v>34000.770299999996</v>
      </c>
      <c r="N2858">
        <v>274</v>
      </c>
      <c r="O2858">
        <v>356</v>
      </c>
      <c r="P2858">
        <v>1059</v>
      </c>
      <c r="Q2858">
        <v>62001.04</v>
      </c>
      <c r="R2858">
        <v>49465.13</v>
      </c>
      <c r="S2858">
        <v>35615.660000000003</v>
      </c>
      <c r="T2858">
        <v>18367.535199999998</v>
      </c>
      <c r="U2858">
        <v>274</v>
      </c>
      <c r="V2858">
        <v>429</v>
      </c>
      <c r="W2858">
        <v>1015</v>
      </c>
      <c r="X2858">
        <v>63590.55</v>
      </c>
      <c r="Y2858">
        <v>53483.91</v>
      </c>
      <c r="Z2858">
        <v>50323.78</v>
      </c>
      <c r="AA2858">
        <v>15633.2351</v>
      </c>
      <c r="AB2858">
        <v>247</v>
      </c>
      <c r="AC2858">
        <v>274</v>
      </c>
      <c r="AD2858">
        <v>187</v>
      </c>
      <c r="AE2858">
        <v>266</v>
      </c>
      <c r="AF2858">
        <v>247</v>
      </c>
      <c r="AG2858">
        <v>274</v>
      </c>
      <c r="AH2858">
        <v>187</v>
      </c>
      <c r="AI2858">
        <v>266</v>
      </c>
      <c r="AJ2858">
        <v>247</v>
      </c>
      <c r="AK2858">
        <v>274</v>
      </c>
      <c r="AL2858">
        <v>187</v>
      </c>
      <c r="AM2858">
        <v>266</v>
      </c>
    </row>
    <row r="2859" spans="1:39" x14ac:dyDescent="0.15">
      <c r="A2859" t="s">
        <v>42</v>
      </c>
      <c r="B2859">
        <v>30</v>
      </c>
      <c r="C2859">
        <v>2</v>
      </c>
      <c r="D2859">
        <v>1</v>
      </c>
      <c r="E2859" t="s">
        <v>29</v>
      </c>
      <c r="F2859" t="s">
        <v>206</v>
      </c>
      <c r="G2859">
        <v>6782</v>
      </c>
      <c r="H2859">
        <v>19630</v>
      </c>
      <c r="I2859">
        <v>55182</v>
      </c>
      <c r="J2859">
        <v>3350163.28</v>
      </c>
      <c r="K2859">
        <v>2543876.71</v>
      </c>
      <c r="L2859">
        <v>2194482.64</v>
      </c>
      <c r="M2859">
        <v>904543.41540000006</v>
      </c>
      <c r="N2859">
        <v>6782</v>
      </c>
      <c r="O2859">
        <v>8754</v>
      </c>
      <c r="P2859">
        <v>26860</v>
      </c>
      <c r="Q2859">
        <v>1555883.63</v>
      </c>
      <c r="R2859">
        <v>1155937.73</v>
      </c>
      <c r="S2859">
        <v>875261.19</v>
      </c>
      <c r="T2859">
        <v>468135.65</v>
      </c>
      <c r="U2859">
        <v>6782</v>
      </c>
      <c r="V2859">
        <v>10876</v>
      </c>
      <c r="W2859">
        <v>28322</v>
      </c>
      <c r="X2859">
        <v>1794279.65</v>
      </c>
      <c r="Y2859">
        <v>1387938.98</v>
      </c>
      <c r="Z2859">
        <v>1319221.45</v>
      </c>
      <c r="AA2859">
        <v>436407.76539999997</v>
      </c>
      <c r="AB2859">
        <v>6501</v>
      </c>
      <c r="AC2859">
        <v>6748</v>
      </c>
      <c r="AD2859">
        <v>5188</v>
      </c>
      <c r="AE2859">
        <v>6586</v>
      </c>
      <c r="AF2859">
        <v>6501</v>
      </c>
      <c r="AG2859">
        <v>6748</v>
      </c>
      <c r="AH2859">
        <v>5188</v>
      </c>
      <c r="AI2859">
        <v>6586</v>
      </c>
      <c r="AJ2859">
        <v>6501</v>
      </c>
      <c r="AK2859">
        <v>6748</v>
      </c>
      <c r="AL2859">
        <v>5188</v>
      </c>
      <c r="AM2859">
        <v>6586</v>
      </c>
    </row>
    <row r="2860" spans="1:39" x14ac:dyDescent="0.15">
      <c r="A2860" t="s">
        <v>42</v>
      </c>
      <c r="B2860">
        <v>30</v>
      </c>
      <c r="C2860">
        <v>2</v>
      </c>
      <c r="D2860">
        <v>1</v>
      </c>
      <c r="E2860" t="s">
        <v>32</v>
      </c>
      <c r="F2860" t="s">
        <v>206</v>
      </c>
      <c r="G2860">
        <v>326</v>
      </c>
      <c r="H2860">
        <v>965</v>
      </c>
      <c r="I2860">
        <v>2736</v>
      </c>
      <c r="J2860">
        <v>168194.94</v>
      </c>
      <c r="K2860">
        <v>126580.59</v>
      </c>
      <c r="L2860">
        <v>111738.77</v>
      </c>
      <c r="M2860">
        <v>44235.082699999999</v>
      </c>
      <c r="N2860">
        <v>326</v>
      </c>
      <c r="O2860">
        <v>415</v>
      </c>
      <c r="P2860">
        <v>1170</v>
      </c>
      <c r="Q2860">
        <v>66467.17</v>
      </c>
      <c r="R2860">
        <v>50613.62</v>
      </c>
      <c r="S2860">
        <v>38869.230000000003</v>
      </c>
      <c r="T2860">
        <v>19836.8416</v>
      </c>
      <c r="U2860">
        <v>326</v>
      </c>
      <c r="V2860">
        <v>550</v>
      </c>
      <c r="W2860">
        <v>1566</v>
      </c>
      <c r="X2860">
        <v>101727.77</v>
      </c>
      <c r="Y2860">
        <v>75966.97</v>
      </c>
      <c r="Z2860">
        <v>72869.539999999994</v>
      </c>
      <c r="AA2860">
        <v>24398.241099999999</v>
      </c>
      <c r="AB2860">
        <v>314</v>
      </c>
      <c r="AC2860">
        <v>324</v>
      </c>
      <c r="AD2860">
        <v>248</v>
      </c>
      <c r="AE2860">
        <v>316</v>
      </c>
      <c r="AF2860">
        <v>314</v>
      </c>
      <c r="AG2860">
        <v>324</v>
      </c>
      <c r="AH2860">
        <v>248</v>
      </c>
      <c r="AI2860">
        <v>316</v>
      </c>
      <c r="AJ2860">
        <v>314</v>
      </c>
      <c r="AK2860">
        <v>324</v>
      </c>
      <c r="AL2860">
        <v>248</v>
      </c>
      <c r="AM2860">
        <v>316</v>
      </c>
    </row>
    <row r="2861" spans="1:39" x14ac:dyDescent="0.15">
      <c r="A2861" t="s">
        <v>42</v>
      </c>
      <c r="B2861">
        <v>30</v>
      </c>
      <c r="C2861">
        <v>2</v>
      </c>
      <c r="D2861">
        <v>2</v>
      </c>
      <c r="E2861" t="s">
        <v>28</v>
      </c>
      <c r="F2861" t="s">
        <v>206</v>
      </c>
      <c r="G2861">
        <v>391</v>
      </c>
      <c r="H2861">
        <v>981</v>
      </c>
      <c r="I2861">
        <v>2750</v>
      </c>
      <c r="J2861">
        <v>170594.78</v>
      </c>
      <c r="K2861">
        <v>136395.62</v>
      </c>
      <c r="L2861">
        <v>109581.64</v>
      </c>
      <c r="M2861">
        <v>45388.806100000002</v>
      </c>
      <c r="N2861">
        <v>391</v>
      </c>
      <c r="O2861">
        <v>462</v>
      </c>
      <c r="P2861">
        <v>1497</v>
      </c>
      <c r="Q2861">
        <v>90243.77</v>
      </c>
      <c r="R2861">
        <v>69575.02</v>
      </c>
      <c r="S2861">
        <v>45401.2</v>
      </c>
      <c r="T2861">
        <v>26047.7415</v>
      </c>
      <c r="U2861">
        <v>391</v>
      </c>
      <c r="V2861">
        <v>519</v>
      </c>
      <c r="W2861">
        <v>1253</v>
      </c>
      <c r="X2861">
        <v>80351.009999999995</v>
      </c>
      <c r="Y2861">
        <v>66820.600000000006</v>
      </c>
      <c r="Z2861">
        <v>64180.44</v>
      </c>
      <c r="AA2861">
        <v>19341.064600000002</v>
      </c>
      <c r="AB2861">
        <v>375</v>
      </c>
      <c r="AC2861">
        <v>383</v>
      </c>
      <c r="AD2861">
        <v>237</v>
      </c>
      <c r="AE2861">
        <v>354</v>
      </c>
      <c r="AF2861">
        <v>375</v>
      </c>
      <c r="AG2861">
        <v>383</v>
      </c>
      <c r="AH2861">
        <v>237</v>
      </c>
      <c r="AI2861">
        <v>354</v>
      </c>
      <c r="AJ2861">
        <v>375</v>
      </c>
      <c r="AK2861">
        <v>383</v>
      </c>
      <c r="AL2861">
        <v>237</v>
      </c>
      <c r="AM2861">
        <v>354</v>
      </c>
    </row>
    <row r="2862" spans="1:39" x14ac:dyDescent="0.15">
      <c r="A2862" t="s">
        <v>42</v>
      </c>
      <c r="B2862">
        <v>30</v>
      </c>
      <c r="C2862">
        <v>2</v>
      </c>
      <c r="D2862">
        <v>2</v>
      </c>
      <c r="E2862" t="s">
        <v>30</v>
      </c>
      <c r="F2862" t="s">
        <v>206</v>
      </c>
      <c r="G2862">
        <v>48</v>
      </c>
      <c r="H2862">
        <v>121</v>
      </c>
      <c r="I2862">
        <v>375</v>
      </c>
      <c r="J2862">
        <v>22645.13</v>
      </c>
      <c r="K2862">
        <v>17687.439999999999</v>
      </c>
      <c r="L2862">
        <v>13771.14</v>
      </c>
      <c r="M2862">
        <v>6460.0285999999996</v>
      </c>
      <c r="N2862">
        <v>48</v>
      </c>
      <c r="O2862">
        <v>55</v>
      </c>
      <c r="P2862">
        <v>208</v>
      </c>
      <c r="Q2862">
        <v>12188.89</v>
      </c>
      <c r="R2862">
        <v>9190.99</v>
      </c>
      <c r="S2862">
        <v>5643.68</v>
      </c>
      <c r="T2862">
        <v>3853.3364000000001</v>
      </c>
      <c r="U2862">
        <v>48</v>
      </c>
      <c r="V2862">
        <v>66</v>
      </c>
      <c r="W2862">
        <v>167</v>
      </c>
      <c r="X2862">
        <v>10456.24</v>
      </c>
      <c r="Y2862">
        <v>8496.4500000000007</v>
      </c>
      <c r="Z2862">
        <v>8127.46</v>
      </c>
      <c r="AA2862">
        <v>2606.6922</v>
      </c>
      <c r="AB2862">
        <v>45</v>
      </c>
      <c r="AC2862">
        <v>48</v>
      </c>
      <c r="AD2862">
        <v>28</v>
      </c>
      <c r="AE2862">
        <v>46</v>
      </c>
      <c r="AF2862">
        <v>45</v>
      </c>
      <c r="AG2862">
        <v>48</v>
      </c>
      <c r="AH2862">
        <v>28</v>
      </c>
      <c r="AI2862">
        <v>46</v>
      </c>
      <c r="AJ2862">
        <v>45</v>
      </c>
      <c r="AK2862">
        <v>48</v>
      </c>
      <c r="AL2862">
        <v>28</v>
      </c>
      <c r="AM2862">
        <v>46</v>
      </c>
    </row>
    <row r="2863" spans="1:39" x14ac:dyDescent="0.15">
      <c r="A2863" t="s">
        <v>42</v>
      </c>
      <c r="B2863">
        <v>30</v>
      </c>
      <c r="C2863">
        <v>2</v>
      </c>
      <c r="D2863">
        <v>2</v>
      </c>
      <c r="E2863" t="s">
        <v>29</v>
      </c>
      <c r="F2863" t="s">
        <v>206</v>
      </c>
      <c r="G2863">
        <v>210</v>
      </c>
      <c r="H2863">
        <v>560</v>
      </c>
      <c r="I2863">
        <v>1662</v>
      </c>
      <c r="J2863">
        <v>103586.37</v>
      </c>
      <c r="K2863">
        <v>77431.97</v>
      </c>
      <c r="L2863">
        <v>63400.17</v>
      </c>
      <c r="M2863">
        <v>27899.199000000001</v>
      </c>
      <c r="N2863">
        <v>210</v>
      </c>
      <c r="O2863">
        <v>248</v>
      </c>
      <c r="P2863">
        <v>802</v>
      </c>
      <c r="Q2863">
        <v>49208.49</v>
      </c>
      <c r="R2863">
        <v>36043.61</v>
      </c>
      <c r="S2863">
        <v>23346.89</v>
      </c>
      <c r="T2863">
        <v>14506.835999999999</v>
      </c>
      <c r="U2863">
        <v>210</v>
      </c>
      <c r="V2863">
        <v>312</v>
      </c>
      <c r="W2863">
        <v>860</v>
      </c>
      <c r="X2863">
        <v>54377.88</v>
      </c>
      <c r="Y2863">
        <v>41388.36</v>
      </c>
      <c r="Z2863">
        <v>40053.279999999999</v>
      </c>
      <c r="AA2863">
        <v>13392.362999999999</v>
      </c>
      <c r="AB2863">
        <v>196</v>
      </c>
      <c r="AC2863">
        <v>205</v>
      </c>
      <c r="AD2863">
        <v>116</v>
      </c>
      <c r="AE2863">
        <v>204</v>
      </c>
      <c r="AF2863">
        <v>196</v>
      </c>
      <c r="AG2863">
        <v>205</v>
      </c>
      <c r="AH2863">
        <v>116</v>
      </c>
      <c r="AI2863">
        <v>204</v>
      </c>
      <c r="AJ2863">
        <v>196</v>
      </c>
      <c r="AK2863">
        <v>205</v>
      </c>
      <c r="AL2863">
        <v>116</v>
      </c>
      <c r="AM2863">
        <v>204</v>
      </c>
    </row>
    <row r="2864" spans="1:39" x14ac:dyDescent="0.15">
      <c r="A2864" t="s">
        <v>42</v>
      </c>
      <c r="B2864">
        <v>30</v>
      </c>
      <c r="C2864">
        <v>2</v>
      </c>
      <c r="D2864">
        <v>2</v>
      </c>
      <c r="E2864" t="s">
        <v>32</v>
      </c>
      <c r="F2864" t="s">
        <v>206</v>
      </c>
      <c r="G2864">
        <v>77</v>
      </c>
      <c r="H2864">
        <v>210</v>
      </c>
      <c r="I2864">
        <v>632</v>
      </c>
      <c r="J2864">
        <v>39966.769999999997</v>
      </c>
      <c r="K2864">
        <v>29848.05</v>
      </c>
      <c r="L2864">
        <v>25989.73</v>
      </c>
      <c r="M2864">
        <v>10350.168600000001</v>
      </c>
      <c r="N2864">
        <v>77</v>
      </c>
      <c r="O2864">
        <v>85</v>
      </c>
      <c r="P2864">
        <v>243</v>
      </c>
      <c r="Q2864">
        <v>14108.83</v>
      </c>
      <c r="R2864">
        <v>10604.36</v>
      </c>
      <c r="S2864">
        <v>7176.44</v>
      </c>
      <c r="T2864">
        <v>4325.8369000000002</v>
      </c>
      <c r="U2864">
        <v>77</v>
      </c>
      <c r="V2864">
        <v>125</v>
      </c>
      <c r="W2864">
        <v>389</v>
      </c>
      <c r="X2864">
        <v>25857.94</v>
      </c>
      <c r="Y2864">
        <v>19243.689999999999</v>
      </c>
      <c r="Z2864">
        <v>18813.29</v>
      </c>
      <c r="AA2864">
        <v>6024.3316999999997</v>
      </c>
      <c r="AB2864">
        <v>76</v>
      </c>
      <c r="AC2864">
        <v>76</v>
      </c>
      <c r="AD2864">
        <v>51</v>
      </c>
      <c r="AE2864">
        <v>74</v>
      </c>
      <c r="AF2864">
        <v>76</v>
      </c>
      <c r="AG2864">
        <v>76</v>
      </c>
      <c r="AH2864">
        <v>51</v>
      </c>
      <c r="AI2864">
        <v>74</v>
      </c>
      <c r="AJ2864">
        <v>76</v>
      </c>
      <c r="AK2864">
        <v>76</v>
      </c>
      <c r="AL2864">
        <v>51</v>
      </c>
      <c r="AM2864">
        <v>74</v>
      </c>
    </row>
    <row r="2865" spans="1:39" x14ac:dyDescent="0.15">
      <c r="A2865" t="s">
        <v>42</v>
      </c>
      <c r="B2865">
        <v>70</v>
      </c>
      <c r="C2865">
        <v>1</v>
      </c>
      <c r="D2865">
        <v>0</v>
      </c>
      <c r="E2865" t="s">
        <v>28</v>
      </c>
      <c r="F2865" t="s">
        <v>206</v>
      </c>
      <c r="G2865">
        <v>9954</v>
      </c>
      <c r="H2865">
        <v>11136</v>
      </c>
      <c r="I2865">
        <v>29127</v>
      </c>
      <c r="J2865">
        <v>1825812.86</v>
      </c>
      <c r="K2865">
        <v>1433803.26</v>
      </c>
      <c r="L2865">
        <v>1349481.19</v>
      </c>
      <c r="M2865">
        <v>488687.15220000001</v>
      </c>
      <c r="N2865">
        <v>4310</v>
      </c>
      <c r="O2865">
        <v>4638</v>
      </c>
      <c r="P2865">
        <v>13158</v>
      </c>
      <c r="Q2865">
        <v>806234.23</v>
      </c>
      <c r="R2865">
        <v>616239.63</v>
      </c>
      <c r="S2865">
        <v>553631.62</v>
      </c>
      <c r="T2865">
        <v>242164.658</v>
      </c>
      <c r="U2865">
        <v>5644</v>
      </c>
      <c r="V2865">
        <v>6498</v>
      </c>
      <c r="W2865">
        <v>15969</v>
      </c>
      <c r="X2865">
        <v>1019578.63</v>
      </c>
      <c r="Y2865">
        <v>817563.63</v>
      </c>
      <c r="Z2865">
        <v>795849.57</v>
      </c>
      <c r="AA2865">
        <v>246522.49419999999</v>
      </c>
      <c r="AB2865">
        <v>9796</v>
      </c>
      <c r="AC2865">
        <v>7997</v>
      </c>
      <c r="AD2865">
        <v>6798</v>
      </c>
      <c r="AE2865">
        <v>5367</v>
      </c>
      <c r="AF2865">
        <v>4274</v>
      </c>
      <c r="AG2865">
        <v>3978</v>
      </c>
      <c r="AH2865">
        <v>3435</v>
      </c>
      <c r="AI2865">
        <v>2608</v>
      </c>
      <c r="AJ2865">
        <v>5522</v>
      </c>
      <c r="AK2865">
        <v>4019</v>
      </c>
      <c r="AL2865">
        <v>3363</v>
      </c>
      <c r="AM2865">
        <v>2759</v>
      </c>
    </row>
    <row r="2866" spans="1:39" x14ac:dyDescent="0.15">
      <c r="A2866" t="s">
        <v>42</v>
      </c>
      <c r="B2866">
        <v>70</v>
      </c>
      <c r="C2866">
        <v>1</v>
      </c>
      <c r="D2866">
        <v>0</v>
      </c>
      <c r="E2866" t="s">
        <v>30</v>
      </c>
      <c r="F2866" t="s">
        <v>206</v>
      </c>
      <c r="G2866">
        <v>17</v>
      </c>
      <c r="H2866">
        <v>18</v>
      </c>
      <c r="I2866">
        <v>52</v>
      </c>
      <c r="J2866">
        <v>3084.88</v>
      </c>
      <c r="K2866">
        <v>2365.6799999999998</v>
      </c>
      <c r="L2866">
        <v>2310.38</v>
      </c>
      <c r="M2866">
        <v>745.48159999999996</v>
      </c>
      <c r="N2866">
        <v>8</v>
      </c>
      <c r="O2866">
        <v>9</v>
      </c>
      <c r="P2866">
        <v>25</v>
      </c>
      <c r="Q2866">
        <v>1531.93</v>
      </c>
      <c r="R2866">
        <v>1200.83</v>
      </c>
      <c r="S2866">
        <v>1145.53</v>
      </c>
      <c r="T2866">
        <v>399.43509999999998</v>
      </c>
      <c r="U2866">
        <v>9</v>
      </c>
      <c r="V2866">
        <v>9</v>
      </c>
      <c r="W2866">
        <v>27</v>
      </c>
      <c r="X2866">
        <v>1552.95</v>
      </c>
      <c r="Y2866">
        <v>1164.8499999999999</v>
      </c>
      <c r="Z2866">
        <v>1164.8499999999999</v>
      </c>
      <c r="AA2866">
        <v>346.04649999999998</v>
      </c>
      <c r="AB2866">
        <v>17</v>
      </c>
      <c r="AC2866">
        <v>12</v>
      </c>
      <c r="AD2866">
        <v>12</v>
      </c>
      <c r="AE2866">
        <v>11</v>
      </c>
      <c r="AF2866">
        <v>8</v>
      </c>
      <c r="AG2866">
        <v>5</v>
      </c>
      <c r="AH2866">
        <v>5</v>
      </c>
      <c r="AI2866">
        <v>5</v>
      </c>
      <c r="AJ2866">
        <v>9</v>
      </c>
      <c r="AK2866">
        <v>7</v>
      </c>
      <c r="AL2866">
        <v>7</v>
      </c>
      <c r="AM2866">
        <v>6</v>
      </c>
    </row>
    <row r="2867" spans="1:39" x14ac:dyDescent="0.15">
      <c r="A2867" t="s">
        <v>42</v>
      </c>
      <c r="B2867">
        <v>70</v>
      </c>
      <c r="C2867">
        <v>1</v>
      </c>
      <c r="D2867">
        <v>0</v>
      </c>
      <c r="E2867" t="s">
        <v>29</v>
      </c>
      <c r="F2867" t="s">
        <v>206</v>
      </c>
      <c r="G2867">
        <v>102</v>
      </c>
      <c r="H2867">
        <v>121</v>
      </c>
      <c r="I2867">
        <v>360</v>
      </c>
      <c r="J2867">
        <v>22655.599999999999</v>
      </c>
      <c r="K2867">
        <v>16284.79</v>
      </c>
      <c r="L2867">
        <v>15287.6</v>
      </c>
      <c r="M2867">
        <v>6516.3598000000002</v>
      </c>
      <c r="N2867">
        <v>60</v>
      </c>
      <c r="O2867">
        <v>66</v>
      </c>
      <c r="P2867">
        <v>229</v>
      </c>
      <c r="Q2867">
        <v>13614.9</v>
      </c>
      <c r="R2867">
        <v>9671.7900000000009</v>
      </c>
      <c r="S2867">
        <v>8834.34</v>
      </c>
      <c r="T2867">
        <v>4242.2476999999999</v>
      </c>
      <c r="U2867">
        <v>42</v>
      </c>
      <c r="V2867">
        <v>55</v>
      </c>
      <c r="W2867">
        <v>131</v>
      </c>
      <c r="X2867">
        <v>9040.7000000000007</v>
      </c>
      <c r="Y2867">
        <v>6613</v>
      </c>
      <c r="Z2867">
        <v>6453.26</v>
      </c>
      <c r="AA2867">
        <v>2274.1120999999998</v>
      </c>
      <c r="AB2867">
        <v>102</v>
      </c>
      <c r="AC2867">
        <v>89</v>
      </c>
      <c r="AD2867">
        <v>85</v>
      </c>
      <c r="AE2867">
        <v>72</v>
      </c>
      <c r="AF2867">
        <v>60</v>
      </c>
      <c r="AG2867">
        <v>58</v>
      </c>
      <c r="AH2867">
        <v>56</v>
      </c>
      <c r="AI2867">
        <v>46</v>
      </c>
      <c r="AJ2867">
        <v>42</v>
      </c>
      <c r="AK2867">
        <v>31</v>
      </c>
      <c r="AL2867">
        <v>29</v>
      </c>
      <c r="AM2867">
        <v>26</v>
      </c>
    </row>
    <row r="2868" spans="1:39" x14ac:dyDescent="0.15">
      <c r="A2868" t="s">
        <v>42</v>
      </c>
      <c r="B2868">
        <v>70</v>
      </c>
      <c r="C2868">
        <v>1</v>
      </c>
      <c r="D2868">
        <v>0</v>
      </c>
      <c r="E2868" t="s">
        <v>32</v>
      </c>
      <c r="F2868" t="s">
        <v>206</v>
      </c>
      <c r="G2868">
        <v>1286</v>
      </c>
      <c r="H2868">
        <v>1595</v>
      </c>
      <c r="I2868">
        <v>4286</v>
      </c>
      <c r="J2868">
        <v>273403.92</v>
      </c>
      <c r="K2868">
        <v>196786.68</v>
      </c>
      <c r="L2868">
        <v>190016.29</v>
      </c>
      <c r="M2868">
        <v>67833.990900000004</v>
      </c>
      <c r="N2868">
        <v>165</v>
      </c>
      <c r="O2868">
        <v>188</v>
      </c>
      <c r="P2868">
        <v>529</v>
      </c>
      <c r="Q2868">
        <v>36227.839999999997</v>
      </c>
      <c r="R2868">
        <v>24861.25</v>
      </c>
      <c r="S2868">
        <v>21446.7</v>
      </c>
      <c r="T2868">
        <v>9514.5079999999998</v>
      </c>
      <c r="U2868">
        <v>1121</v>
      </c>
      <c r="V2868">
        <v>1407</v>
      </c>
      <c r="W2868">
        <v>3757</v>
      </c>
      <c r="X2868">
        <v>237176.08</v>
      </c>
      <c r="Y2868">
        <v>171925.43</v>
      </c>
      <c r="Z2868">
        <v>168569.59</v>
      </c>
      <c r="AA2868">
        <v>58319.482900000003</v>
      </c>
      <c r="AB2868">
        <v>1276</v>
      </c>
      <c r="AC2868">
        <v>959</v>
      </c>
      <c r="AD2868">
        <v>850</v>
      </c>
      <c r="AE2868">
        <v>895</v>
      </c>
      <c r="AF2868">
        <v>162</v>
      </c>
      <c r="AG2868">
        <v>107</v>
      </c>
      <c r="AH2868">
        <v>93</v>
      </c>
      <c r="AI2868">
        <v>150</v>
      </c>
      <c r="AJ2868">
        <v>1114</v>
      </c>
      <c r="AK2868">
        <v>852</v>
      </c>
      <c r="AL2868">
        <v>757</v>
      </c>
      <c r="AM2868">
        <v>745</v>
      </c>
    </row>
    <row r="2869" spans="1:39" x14ac:dyDescent="0.15">
      <c r="A2869" t="s">
        <v>42</v>
      </c>
      <c r="B2869">
        <v>70</v>
      </c>
      <c r="C2869">
        <v>1</v>
      </c>
      <c r="D2869">
        <v>1</v>
      </c>
      <c r="E2869" t="s">
        <v>28</v>
      </c>
      <c r="F2869" t="s">
        <v>206</v>
      </c>
      <c r="G2869">
        <v>38620</v>
      </c>
      <c r="H2869">
        <v>46531</v>
      </c>
      <c r="I2869">
        <v>123045</v>
      </c>
      <c r="J2869">
        <v>7192971.2199999997</v>
      </c>
      <c r="K2869">
        <v>5693773.9900000002</v>
      </c>
      <c r="L2869">
        <v>5332086.68</v>
      </c>
      <c r="M2869">
        <v>2008451.7834000001</v>
      </c>
      <c r="N2869">
        <v>18904</v>
      </c>
      <c r="O2869">
        <v>21153</v>
      </c>
      <c r="P2869">
        <v>64538</v>
      </c>
      <c r="Q2869">
        <v>3568336.75</v>
      </c>
      <c r="R2869">
        <v>2750437.12</v>
      </c>
      <c r="S2869">
        <v>2489018.14</v>
      </c>
      <c r="T2869">
        <v>1123788.4753</v>
      </c>
      <c r="U2869">
        <v>19716</v>
      </c>
      <c r="V2869">
        <v>25378</v>
      </c>
      <c r="W2869">
        <v>58507</v>
      </c>
      <c r="X2869">
        <v>3624634.47</v>
      </c>
      <c r="Y2869">
        <v>2943336.87</v>
      </c>
      <c r="Z2869">
        <v>2843068.54</v>
      </c>
      <c r="AA2869">
        <v>884663.30810000002</v>
      </c>
      <c r="AB2869">
        <v>37125</v>
      </c>
      <c r="AC2869">
        <v>36535</v>
      </c>
      <c r="AD2869">
        <v>24158</v>
      </c>
      <c r="AE2869">
        <v>33858</v>
      </c>
      <c r="AF2869">
        <v>18351</v>
      </c>
      <c r="AG2869">
        <v>18343</v>
      </c>
      <c r="AH2869">
        <v>13220</v>
      </c>
      <c r="AI2869">
        <v>16871</v>
      </c>
      <c r="AJ2869">
        <v>18774</v>
      </c>
      <c r="AK2869">
        <v>18192</v>
      </c>
      <c r="AL2869">
        <v>10938</v>
      </c>
      <c r="AM2869">
        <v>16987</v>
      </c>
    </row>
    <row r="2870" spans="1:39" x14ac:dyDescent="0.15">
      <c r="A2870" t="s">
        <v>42</v>
      </c>
      <c r="B2870">
        <v>70</v>
      </c>
      <c r="C2870">
        <v>1</v>
      </c>
      <c r="D2870">
        <v>1</v>
      </c>
      <c r="E2870" t="s">
        <v>30</v>
      </c>
      <c r="F2870" t="s">
        <v>206</v>
      </c>
      <c r="G2870">
        <v>3610</v>
      </c>
      <c r="H2870">
        <v>4372</v>
      </c>
      <c r="I2870">
        <v>11154</v>
      </c>
      <c r="J2870">
        <v>663371.6</v>
      </c>
      <c r="K2870">
        <v>530495.84</v>
      </c>
      <c r="L2870">
        <v>493206.46</v>
      </c>
      <c r="M2870">
        <v>182400.52170000001</v>
      </c>
      <c r="N2870">
        <v>1666</v>
      </c>
      <c r="O2870">
        <v>1893</v>
      </c>
      <c r="P2870">
        <v>5469</v>
      </c>
      <c r="Q2870">
        <v>307763.34000000003</v>
      </c>
      <c r="R2870">
        <v>240135.32</v>
      </c>
      <c r="S2870">
        <v>213743.5</v>
      </c>
      <c r="T2870">
        <v>96210.960200000001</v>
      </c>
      <c r="U2870">
        <v>1944</v>
      </c>
      <c r="V2870">
        <v>2479</v>
      </c>
      <c r="W2870">
        <v>5685</v>
      </c>
      <c r="X2870">
        <v>355608.26</v>
      </c>
      <c r="Y2870">
        <v>290360.52</v>
      </c>
      <c r="Z2870">
        <v>279462.96000000002</v>
      </c>
      <c r="AA2870">
        <v>86189.561499999996</v>
      </c>
      <c r="AB2870">
        <v>3423</v>
      </c>
      <c r="AC2870">
        <v>3490</v>
      </c>
      <c r="AD2870">
        <v>2071</v>
      </c>
      <c r="AE2870">
        <v>3506</v>
      </c>
      <c r="AF2870">
        <v>1579</v>
      </c>
      <c r="AG2870">
        <v>1621</v>
      </c>
      <c r="AH2870">
        <v>1087</v>
      </c>
      <c r="AI2870">
        <v>1622</v>
      </c>
      <c r="AJ2870">
        <v>1844</v>
      </c>
      <c r="AK2870">
        <v>1869</v>
      </c>
      <c r="AL2870">
        <v>984</v>
      </c>
      <c r="AM2870">
        <v>1884</v>
      </c>
    </row>
    <row r="2871" spans="1:39" x14ac:dyDescent="0.15">
      <c r="A2871" t="s">
        <v>42</v>
      </c>
      <c r="B2871">
        <v>70</v>
      </c>
      <c r="C2871">
        <v>1</v>
      </c>
      <c r="D2871">
        <v>1</v>
      </c>
      <c r="E2871" t="s">
        <v>29</v>
      </c>
      <c r="F2871" t="s">
        <v>206</v>
      </c>
      <c r="G2871">
        <v>51140</v>
      </c>
      <c r="H2871">
        <v>65140</v>
      </c>
      <c r="I2871">
        <v>172140</v>
      </c>
      <c r="J2871">
        <v>10188014.24</v>
      </c>
      <c r="K2871">
        <v>7628675.29</v>
      </c>
      <c r="L2871">
        <v>7177409.25</v>
      </c>
      <c r="M2871">
        <v>2768332.2571999999</v>
      </c>
      <c r="N2871">
        <v>18540</v>
      </c>
      <c r="O2871">
        <v>21365</v>
      </c>
      <c r="P2871">
        <v>66348</v>
      </c>
      <c r="Q2871">
        <v>3672115.45</v>
      </c>
      <c r="R2871">
        <v>2700618.49</v>
      </c>
      <c r="S2871">
        <v>2431505.69</v>
      </c>
      <c r="T2871">
        <v>1160328.4819</v>
      </c>
      <c r="U2871">
        <v>32600</v>
      </c>
      <c r="V2871">
        <v>43775</v>
      </c>
      <c r="W2871">
        <v>105792</v>
      </c>
      <c r="X2871">
        <v>6515898.79</v>
      </c>
      <c r="Y2871">
        <v>4928056.8</v>
      </c>
      <c r="Z2871">
        <v>4745903.5599999996</v>
      </c>
      <c r="AA2871">
        <v>1608003.7753000001</v>
      </c>
      <c r="AB2871">
        <v>49459</v>
      </c>
      <c r="AC2871">
        <v>49830</v>
      </c>
      <c r="AD2871">
        <v>33732</v>
      </c>
      <c r="AE2871">
        <v>49190</v>
      </c>
      <c r="AF2871">
        <v>17943</v>
      </c>
      <c r="AG2871">
        <v>18078</v>
      </c>
      <c r="AH2871">
        <v>13647</v>
      </c>
      <c r="AI2871">
        <v>17855</v>
      </c>
      <c r="AJ2871">
        <v>31516</v>
      </c>
      <c r="AK2871">
        <v>31752</v>
      </c>
      <c r="AL2871">
        <v>20085</v>
      </c>
      <c r="AM2871">
        <v>31335</v>
      </c>
    </row>
    <row r="2872" spans="1:39" x14ac:dyDescent="0.15">
      <c r="A2872" t="s">
        <v>42</v>
      </c>
      <c r="B2872">
        <v>70</v>
      </c>
      <c r="C2872">
        <v>1</v>
      </c>
      <c r="D2872">
        <v>1</v>
      </c>
      <c r="E2872" t="s">
        <v>31</v>
      </c>
      <c r="F2872" t="s">
        <v>206</v>
      </c>
      <c r="G2872">
        <v>3</v>
      </c>
      <c r="H2872">
        <v>9</v>
      </c>
      <c r="I2872">
        <v>13</v>
      </c>
      <c r="J2872">
        <v>585.91</v>
      </c>
      <c r="K2872">
        <v>489.16</v>
      </c>
      <c r="L2872">
        <v>489.16</v>
      </c>
      <c r="M2872">
        <v>204.678</v>
      </c>
      <c r="N2872">
        <v>1</v>
      </c>
      <c r="O2872">
        <v>4</v>
      </c>
      <c r="P2872">
        <v>6</v>
      </c>
      <c r="Q2872">
        <v>198.95</v>
      </c>
      <c r="R2872">
        <v>141.69999999999999</v>
      </c>
      <c r="S2872">
        <v>141.69999999999999</v>
      </c>
      <c r="T2872">
        <v>84.617800000000003</v>
      </c>
      <c r="U2872">
        <v>2</v>
      </c>
      <c r="V2872">
        <v>5</v>
      </c>
      <c r="W2872">
        <v>7</v>
      </c>
      <c r="X2872">
        <v>386.96</v>
      </c>
      <c r="Y2872">
        <v>347.46</v>
      </c>
      <c r="Z2872">
        <v>347.46</v>
      </c>
      <c r="AA2872">
        <v>120.06019999999999</v>
      </c>
      <c r="AB2872">
        <v>2</v>
      </c>
      <c r="AC2872">
        <v>3</v>
      </c>
      <c r="AD2872">
        <v>1</v>
      </c>
      <c r="AE2872">
        <v>2</v>
      </c>
      <c r="AF2872">
        <v>1</v>
      </c>
      <c r="AG2872">
        <v>1</v>
      </c>
      <c r="AH2872">
        <v>0</v>
      </c>
      <c r="AI2872">
        <v>1</v>
      </c>
      <c r="AJ2872">
        <v>1</v>
      </c>
      <c r="AK2872">
        <v>2</v>
      </c>
      <c r="AL2872">
        <v>1</v>
      </c>
      <c r="AM2872">
        <v>1</v>
      </c>
    </row>
    <row r="2873" spans="1:39" x14ac:dyDescent="0.15">
      <c r="A2873" t="s">
        <v>42</v>
      </c>
      <c r="B2873">
        <v>70</v>
      </c>
      <c r="C2873">
        <v>1</v>
      </c>
      <c r="D2873">
        <v>1</v>
      </c>
      <c r="E2873" t="s">
        <v>32</v>
      </c>
      <c r="F2873" t="s">
        <v>206</v>
      </c>
      <c r="G2873">
        <v>1708</v>
      </c>
      <c r="H2873">
        <v>2263</v>
      </c>
      <c r="I2873">
        <v>5784</v>
      </c>
      <c r="J2873">
        <v>364634.31</v>
      </c>
      <c r="K2873">
        <v>266460.92</v>
      </c>
      <c r="L2873">
        <v>257342.65</v>
      </c>
      <c r="M2873">
        <v>90366.781199999998</v>
      </c>
      <c r="N2873">
        <v>193</v>
      </c>
      <c r="O2873">
        <v>239</v>
      </c>
      <c r="P2873">
        <v>648</v>
      </c>
      <c r="Q2873">
        <v>39503.58</v>
      </c>
      <c r="R2873">
        <v>29514.65</v>
      </c>
      <c r="S2873">
        <v>25976.18</v>
      </c>
      <c r="T2873">
        <v>11166.229600000001</v>
      </c>
      <c r="U2873">
        <v>1515</v>
      </c>
      <c r="V2873">
        <v>2024</v>
      </c>
      <c r="W2873">
        <v>5136</v>
      </c>
      <c r="X2873">
        <v>325130.73</v>
      </c>
      <c r="Y2873">
        <v>236946.27</v>
      </c>
      <c r="Z2873">
        <v>231366.47</v>
      </c>
      <c r="AA2873">
        <v>79200.551600000006</v>
      </c>
      <c r="AB2873">
        <v>1676</v>
      </c>
      <c r="AC2873">
        <v>1601</v>
      </c>
      <c r="AD2873">
        <v>1077</v>
      </c>
      <c r="AE2873">
        <v>1547</v>
      </c>
      <c r="AF2873">
        <v>190</v>
      </c>
      <c r="AG2873">
        <v>165</v>
      </c>
      <c r="AH2873">
        <v>125</v>
      </c>
      <c r="AI2873">
        <v>183</v>
      </c>
      <c r="AJ2873">
        <v>1486</v>
      </c>
      <c r="AK2873">
        <v>1436</v>
      </c>
      <c r="AL2873">
        <v>952</v>
      </c>
      <c r="AM2873">
        <v>1364</v>
      </c>
    </row>
    <row r="2874" spans="1:39" x14ac:dyDescent="0.15">
      <c r="A2874" t="s">
        <v>42</v>
      </c>
      <c r="B2874">
        <v>70</v>
      </c>
      <c r="C2874">
        <v>1</v>
      </c>
      <c r="D2874">
        <v>2</v>
      </c>
      <c r="E2874" t="s">
        <v>28</v>
      </c>
      <c r="F2874" t="s">
        <v>206</v>
      </c>
      <c r="G2874">
        <v>12291</v>
      </c>
      <c r="H2874">
        <v>13848</v>
      </c>
      <c r="I2874">
        <v>36056</v>
      </c>
      <c r="J2874">
        <v>2230206.91</v>
      </c>
      <c r="K2874">
        <v>1766904.55</v>
      </c>
      <c r="L2874">
        <v>1656725.61</v>
      </c>
      <c r="M2874">
        <v>593401.66700000002</v>
      </c>
      <c r="N2874">
        <v>5331</v>
      </c>
      <c r="O2874">
        <v>5709</v>
      </c>
      <c r="P2874">
        <v>16301</v>
      </c>
      <c r="Q2874">
        <v>987409.38</v>
      </c>
      <c r="R2874">
        <v>758580.53</v>
      </c>
      <c r="S2874">
        <v>671348.17</v>
      </c>
      <c r="T2874">
        <v>291305.22859999997</v>
      </c>
      <c r="U2874">
        <v>6960</v>
      </c>
      <c r="V2874">
        <v>8139</v>
      </c>
      <c r="W2874">
        <v>19755</v>
      </c>
      <c r="X2874">
        <v>1242797.53</v>
      </c>
      <c r="Y2874">
        <v>1008324.02</v>
      </c>
      <c r="Z2874">
        <v>985377.44</v>
      </c>
      <c r="AA2874">
        <v>302096.43839999998</v>
      </c>
      <c r="AB2874">
        <v>11917</v>
      </c>
      <c r="AC2874">
        <v>10760</v>
      </c>
      <c r="AD2874">
        <v>5309</v>
      </c>
      <c r="AE2874">
        <v>10268</v>
      </c>
      <c r="AF2874">
        <v>5191</v>
      </c>
      <c r="AG2874">
        <v>4979</v>
      </c>
      <c r="AH2874">
        <v>2687</v>
      </c>
      <c r="AI2874">
        <v>4771</v>
      </c>
      <c r="AJ2874">
        <v>6726</v>
      </c>
      <c r="AK2874">
        <v>5781</v>
      </c>
      <c r="AL2874">
        <v>2622</v>
      </c>
      <c r="AM2874">
        <v>5497</v>
      </c>
    </row>
    <row r="2875" spans="1:39" x14ac:dyDescent="0.15">
      <c r="A2875" t="s">
        <v>42</v>
      </c>
      <c r="B2875">
        <v>70</v>
      </c>
      <c r="C2875">
        <v>1</v>
      </c>
      <c r="D2875">
        <v>2</v>
      </c>
      <c r="E2875" t="s">
        <v>30</v>
      </c>
      <c r="F2875" t="s">
        <v>206</v>
      </c>
      <c r="G2875">
        <v>1361</v>
      </c>
      <c r="H2875">
        <v>1538</v>
      </c>
      <c r="I2875">
        <v>3802</v>
      </c>
      <c r="J2875">
        <v>242218.93</v>
      </c>
      <c r="K2875">
        <v>194279.14</v>
      </c>
      <c r="L2875">
        <v>183382.3</v>
      </c>
      <c r="M2875">
        <v>63973.008800000003</v>
      </c>
      <c r="N2875">
        <v>546</v>
      </c>
      <c r="O2875">
        <v>585</v>
      </c>
      <c r="P2875">
        <v>1594</v>
      </c>
      <c r="Q2875">
        <v>99969.09</v>
      </c>
      <c r="R2875">
        <v>77800.78</v>
      </c>
      <c r="S2875">
        <v>69334.73</v>
      </c>
      <c r="T2875">
        <v>29969.6849</v>
      </c>
      <c r="U2875">
        <v>815</v>
      </c>
      <c r="V2875">
        <v>953</v>
      </c>
      <c r="W2875">
        <v>2208</v>
      </c>
      <c r="X2875">
        <v>142249.84</v>
      </c>
      <c r="Y2875">
        <v>116478.36</v>
      </c>
      <c r="Z2875">
        <v>114047.57</v>
      </c>
      <c r="AA2875">
        <v>34003.323900000003</v>
      </c>
      <c r="AB2875">
        <v>1296</v>
      </c>
      <c r="AC2875">
        <v>1230</v>
      </c>
      <c r="AD2875">
        <v>557</v>
      </c>
      <c r="AE2875">
        <v>1317</v>
      </c>
      <c r="AF2875">
        <v>529</v>
      </c>
      <c r="AG2875">
        <v>514</v>
      </c>
      <c r="AH2875">
        <v>272</v>
      </c>
      <c r="AI2875">
        <v>533</v>
      </c>
      <c r="AJ2875">
        <v>767</v>
      </c>
      <c r="AK2875">
        <v>716</v>
      </c>
      <c r="AL2875">
        <v>285</v>
      </c>
      <c r="AM2875">
        <v>784</v>
      </c>
    </row>
    <row r="2876" spans="1:39" x14ac:dyDescent="0.15">
      <c r="A2876" t="s">
        <v>42</v>
      </c>
      <c r="B2876">
        <v>70</v>
      </c>
      <c r="C2876">
        <v>1</v>
      </c>
      <c r="D2876">
        <v>2</v>
      </c>
      <c r="E2876" t="s">
        <v>29</v>
      </c>
      <c r="F2876" t="s">
        <v>206</v>
      </c>
      <c r="G2876">
        <v>4917</v>
      </c>
      <c r="H2876">
        <v>5776</v>
      </c>
      <c r="I2876">
        <v>15517</v>
      </c>
      <c r="J2876">
        <v>959889.81</v>
      </c>
      <c r="K2876">
        <v>717873.3</v>
      </c>
      <c r="L2876">
        <v>678771.38</v>
      </c>
      <c r="M2876">
        <v>252736.34030000001</v>
      </c>
      <c r="N2876">
        <v>1672</v>
      </c>
      <c r="O2876">
        <v>1806</v>
      </c>
      <c r="P2876">
        <v>5392</v>
      </c>
      <c r="Q2876">
        <v>325590.12</v>
      </c>
      <c r="R2876">
        <v>241047.76</v>
      </c>
      <c r="S2876">
        <v>212242.26</v>
      </c>
      <c r="T2876">
        <v>96066.815300000002</v>
      </c>
      <c r="U2876">
        <v>3245</v>
      </c>
      <c r="V2876">
        <v>3970</v>
      </c>
      <c r="W2876">
        <v>10125</v>
      </c>
      <c r="X2876">
        <v>634299.68999999994</v>
      </c>
      <c r="Y2876">
        <v>476825.54</v>
      </c>
      <c r="Z2876">
        <v>466529.12</v>
      </c>
      <c r="AA2876">
        <v>156669.52499999999</v>
      </c>
      <c r="AB2876">
        <v>4763</v>
      </c>
      <c r="AC2876">
        <v>4599</v>
      </c>
      <c r="AD2876">
        <v>2137</v>
      </c>
      <c r="AE2876">
        <v>4729</v>
      </c>
      <c r="AF2876">
        <v>1624</v>
      </c>
      <c r="AG2876">
        <v>1571</v>
      </c>
      <c r="AH2876">
        <v>850</v>
      </c>
      <c r="AI2876">
        <v>1608</v>
      </c>
      <c r="AJ2876">
        <v>3139</v>
      </c>
      <c r="AK2876">
        <v>3028</v>
      </c>
      <c r="AL2876">
        <v>1287</v>
      </c>
      <c r="AM2876">
        <v>3121</v>
      </c>
    </row>
    <row r="2877" spans="1:39" x14ac:dyDescent="0.15">
      <c r="A2877" t="s">
        <v>42</v>
      </c>
      <c r="B2877">
        <v>70</v>
      </c>
      <c r="C2877">
        <v>1</v>
      </c>
      <c r="D2877">
        <v>2</v>
      </c>
      <c r="E2877" t="s">
        <v>32</v>
      </c>
      <c r="F2877" t="s">
        <v>206</v>
      </c>
      <c r="G2877">
        <v>900</v>
      </c>
      <c r="H2877">
        <v>1109</v>
      </c>
      <c r="I2877">
        <v>2938</v>
      </c>
      <c r="J2877">
        <v>192185.76</v>
      </c>
      <c r="K2877">
        <v>139276.87</v>
      </c>
      <c r="L2877">
        <v>133937.43</v>
      </c>
      <c r="M2877">
        <v>46348.329400000002</v>
      </c>
      <c r="N2877">
        <v>135</v>
      </c>
      <c r="O2877">
        <v>152</v>
      </c>
      <c r="P2877">
        <v>403</v>
      </c>
      <c r="Q2877">
        <v>28718.58</v>
      </c>
      <c r="R2877">
        <v>20180.02</v>
      </c>
      <c r="S2877">
        <v>17480.63</v>
      </c>
      <c r="T2877">
        <v>7037.2107999999998</v>
      </c>
      <c r="U2877">
        <v>765</v>
      </c>
      <c r="V2877">
        <v>957</v>
      </c>
      <c r="W2877">
        <v>2535</v>
      </c>
      <c r="X2877">
        <v>163467.18</v>
      </c>
      <c r="Y2877">
        <v>119096.85</v>
      </c>
      <c r="Z2877">
        <v>116456.8</v>
      </c>
      <c r="AA2877">
        <v>39311.118600000002</v>
      </c>
      <c r="AB2877">
        <v>879</v>
      </c>
      <c r="AC2877">
        <v>758</v>
      </c>
      <c r="AD2877">
        <v>419</v>
      </c>
      <c r="AE2877">
        <v>798</v>
      </c>
      <c r="AF2877">
        <v>133</v>
      </c>
      <c r="AG2877">
        <v>88</v>
      </c>
      <c r="AH2877">
        <v>46</v>
      </c>
      <c r="AI2877">
        <v>134</v>
      </c>
      <c r="AJ2877">
        <v>746</v>
      </c>
      <c r="AK2877">
        <v>670</v>
      </c>
      <c r="AL2877">
        <v>373</v>
      </c>
      <c r="AM2877">
        <v>664</v>
      </c>
    </row>
    <row r="2878" spans="1:39" x14ac:dyDescent="0.15">
      <c r="A2878" t="s">
        <v>42</v>
      </c>
      <c r="B2878">
        <v>70</v>
      </c>
      <c r="C2878">
        <v>2</v>
      </c>
      <c r="D2878">
        <v>0</v>
      </c>
      <c r="E2878" t="s">
        <v>28</v>
      </c>
      <c r="F2878" t="s">
        <v>206</v>
      </c>
      <c r="G2878">
        <v>192</v>
      </c>
      <c r="H2878">
        <v>412</v>
      </c>
      <c r="I2878">
        <v>801</v>
      </c>
      <c r="J2878">
        <v>43003.199999999997</v>
      </c>
      <c r="K2878">
        <v>32451.06</v>
      </c>
      <c r="L2878">
        <v>25946.080000000002</v>
      </c>
      <c r="M2878">
        <v>13252.3282</v>
      </c>
      <c r="N2878">
        <v>192</v>
      </c>
      <c r="O2878">
        <v>199</v>
      </c>
      <c r="P2878">
        <v>474</v>
      </c>
      <c r="Q2878">
        <v>24078</v>
      </c>
      <c r="R2878">
        <v>17392.560000000001</v>
      </c>
      <c r="S2878">
        <v>11117.94</v>
      </c>
      <c r="T2878">
        <v>8149.7768999999998</v>
      </c>
      <c r="U2878">
        <v>192</v>
      </c>
      <c r="V2878">
        <v>213</v>
      </c>
      <c r="W2878">
        <v>327</v>
      </c>
      <c r="X2878">
        <v>18925.2</v>
      </c>
      <c r="Y2878">
        <v>15058.5</v>
      </c>
      <c r="Z2878">
        <v>14828.14</v>
      </c>
      <c r="AA2878">
        <v>5102.5513000000001</v>
      </c>
      <c r="AB2878">
        <v>188</v>
      </c>
      <c r="AC2878">
        <v>188</v>
      </c>
      <c r="AD2878">
        <v>157</v>
      </c>
      <c r="AE2878">
        <v>146</v>
      </c>
      <c r="AF2878">
        <v>188</v>
      </c>
      <c r="AG2878">
        <v>188</v>
      </c>
      <c r="AH2878">
        <v>157</v>
      </c>
      <c r="AI2878">
        <v>146</v>
      </c>
      <c r="AJ2878">
        <v>188</v>
      </c>
      <c r="AK2878">
        <v>188</v>
      </c>
      <c r="AL2878">
        <v>157</v>
      </c>
      <c r="AM2878">
        <v>146</v>
      </c>
    </row>
    <row r="2879" spans="1:39" x14ac:dyDescent="0.15">
      <c r="A2879" t="s">
        <v>42</v>
      </c>
      <c r="B2879">
        <v>70</v>
      </c>
      <c r="C2879">
        <v>2</v>
      </c>
      <c r="D2879">
        <v>0</v>
      </c>
      <c r="E2879" t="s">
        <v>29</v>
      </c>
      <c r="F2879" t="s">
        <v>206</v>
      </c>
      <c r="G2879">
        <v>7</v>
      </c>
      <c r="H2879">
        <v>18</v>
      </c>
      <c r="I2879">
        <v>44</v>
      </c>
      <c r="J2879">
        <v>2006.72</v>
      </c>
      <c r="K2879">
        <v>1339.6</v>
      </c>
      <c r="L2879">
        <v>1267.8699999999999</v>
      </c>
      <c r="M2879">
        <v>638.42560000000003</v>
      </c>
      <c r="N2879">
        <v>7</v>
      </c>
      <c r="O2879">
        <v>8</v>
      </c>
      <c r="P2879">
        <v>23</v>
      </c>
      <c r="Q2879">
        <v>937.82</v>
      </c>
      <c r="R2879">
        <v>615.74</v>
      </c>
      <c r="S2879">
        <v>544.01</v>
      </c>
      <c r="T2879">
        <v>348.74720000000002</v>
      </c>
      <c r="U2879">
        <v>7</v>
      </c>
      <c r="V2879">
        <v>10</v>
      </c>
      <c r="W2879">
        <v>21</v>
      </c>
      <c r="X2879">
        <v>1068.9000000000001</v>
      </c>
      <c r="Y2879">
        <v>723.86</v>
      </c>
      <c r="Z2879">
        <v>723.86</v>
      </c>
      <c r="AA2879">
        <v>289.67840000000001</v>
      </c>
      <c r="AB2879">
        <v>6</v>
      </c>
      <c r="AC2879">
        <v>7</v>
      </c>
      <c r="AD2879">
        <v>7</v>
      </c>
      <c r="AE2879">
        <v>6</v>
      </c>
      <c r="AF2879">
        <v>6</v>
      </c>
      <c r="AG2879">
        <v>7</v>
      </c>
      <c r="AH2879">
        <v>7</v>
      </c>
      <c r="AI2879">
        <v>6</v>
      </c>
      <c r="AJ2879">
        <v>6</v>
      </c>
      <c r="AK2879">
        <v>7</v>
      </c>
      <c r="AL2879">
        <v>7</v>
      </c>
      <c r="AM2879">
        <v>6</v>
      </c>
    </row>
    <row r="2880" spans="1:39" x14ac:dyDescent="0.15">
      <c r="A2880" t="s">
        <v>42</v>
      </c>
      <c r="B2880">
        <v>70</v>
      </c>
      <c r="C2880">
        <v>2</v>
      </c>
      <c r="D2880">
        <v>0</v>
      </c>
      <c r="E2880" t="s">
        <v>32</v>
      </c>
      <c r="F2880" t="s">
        <v>206</v>
      </c>
      <c r="G2880">
        <v>44</v>
      </c>
      <c r="H2880">
        <v>97</v>
      </c>
      <c r="I2880">
        <v>199</v>
      </c>
      <c r="J2880">
        <v>11124.05</v>
      </c>
      <c r="K2880">
        <v>7526.83</v>
      </c>
      <c r="L2880">
        <v>6706.05</v>
      </c>
      <c r="M2880">
        <v>3174.1869000000002</v>
      </c>
      <c r="N2880">
        <v>44</v>
      </c>
      <c r="O2880">
        <v>47</v>
      </c>
      <c r="P2880">
        <v>109</v>
      </c>
      <c r="Q2880">
        <v>5751.33</v>
      </c>
      <c r="R2880">
        <v>3694.9</v>
      </c>
      <c r="S2880">
        <v>2943.12</v>
      </c>
      <c r="T2880">
        <v>1842.2816</v>
      </c>
      <c r="U2880">
        <v>44</v>
      </c>
      <c r="V2880">
        <v>50</v>
      </c>
      <c r="W2880">
        <v>90</v>
      </c>
      <c r="X2880">
        <v>5372.72</v>
      </c>
      <c r="Y2880">
        <v>3831.93</v>
      </c>
      <c r="Z2880">
        <v>3762.93</v>
      </c>
      <c r="AA2880">
        <v>1331.9052999999999</v>
      </c>
      <c r="AB2880">
        <v>44</v>
      </c>
      <c r="AC2880">
        <v>42</v>
      </c>
      <c r="AD2880">
        <v>38</v>
      </c>
      <c r="AE2880">
        <v>38</v>
      </c>
      <c r="AF2880">
        <v>44</v>
      </c>
      <c r="AG2880">
        <v>42</v>
      </c>
      <c r="AH2880">
        <v>38</v>
      </c>
      <c r="AI2880">
        <v>38</v>
      </c>
      <c r="AJ2880">
        <v>44</v>
      </c>
      <c r="AK2880">
        <v>42</v>
      </c>
      <c r="AL2880">
        <v>38</v>
      </c>
      <c r="AM2880">
        <v>38</v>
      </c>
    </row>
    <row r="2881" spans="1:39" x14ac:dyDescent="0.15">
      <c r="A2881" t="s">
        <v>42</v>
      </c>
      <c r="B2881">
        <v>70</v>
      </c>
      <c r="C2881">
        <v>2</v>
      </c>
      <c r="D2881">
        <v>1</v>
      </c>
      <c r="E2881" t="s">
        <v>28</v>
      </c>
      <c r="F2881" t="s">
        <v>206</v>
      </c>
      <c r="G2881">
        <v>1556</v>
      </c>
      <c r="H2881">
        <v>3422</v>
      </c>
      <c r="I2881">
        <v>6701</v>
      </c>
      <c r="J2881">
        <v>339421.98</v>
      </c>
      <c r="K2881">
        <v>258221.4</v>
      </c>
      <c r="L2881">
        <v>221862.59</v>
      </c>
      <c r="M2881">
        <v>106486.0903</v>
      </c>
      <c r="N2881">
        <v>1556</v>
      </c>
      <c r="O2881">
        <v>1670</v>
      </c>
      <c r="P2881">
        <v>3872</v>
      </c>
      <c r="Q2881">
        <v>184297.49</v>
      </c>
      <c r="R2881">
        <v>134181.88</v>
      </c>
      <c r="S2881">
        <v>101758.07</v>
      </c>
      <c r="T2881">
        <v>64803.947699999997</v>
      </c>
      <c r="U2881">
        <v>1556</v>
      </c>
      <c r="V2881">
        <v>1752</v>
      </c>
      <c r="W2881">
        <v>2829</v>
      </c>
      <c r="X2881">
        <v>155124.49</v>
      </c>
      <c r="Y2881">
        <v>124039.52</v>
      </c>
      <c r="Z2881">
        <v>120104.52</v>
      </c>
      <c r="AA2881">
        <v>41682.142599999999</v>
      </c>
      <c r="AB2881">
        <v>1505</v>
      </c>
      <c r="AC2881">
        <v>1530</v>
      </c>
      <c r="AD2881">
        <v>1157</v>
      </c>
      <c r="AE2881">
        <v>1482</v>
      </c>
      <c r="AF2881">
        <v>1505</v>
      </c>
      <c r="AG2881">
        <v>1530</v>
      </c>
      <c r="AH2881">
        <v>1157</v>
      </c>
      <c r="AI2881">
        <v>1482</v>
      </c>
      <c r="AJ2881">
        <v>1505</v>
      </c>
      <c r="AK2881">
        <v>1530</v>
      </c>
      <c r="AL2881">
        <v>1157</v>
      </c>
      <c r="AM2881">
        <v>1482</v>
      </c>
    </row>
    <row r="2882" spans="1:39" x14ac:dyDescent="0.15">
      <c r="A2882" t="s">
        <v>42</v>
      </c>
      <c r="B2882">
        <v>70</v>
      </c>
      <c r="C2882">
        <v>2</v>
      </c>
      <c r="D2882">
        <v>1</v>
      </c>
      <c r="E2882" t="s">
        <v>30</v>
      </c>
      <c r="F2882" t="s">
        <v>206</v>
      </c>
      <c r="G2882">
        <v>118</v>
      </c>
      <c r="H2882">
        <v>266</v>
      </c>
      <c r="I2882">
        <v>474</v>
      </c>
      <c r="J2882">
        <v>24289.18</v>
      </c>
      <c r="K2882">
        <v>19046.560000000001</v>
      </c>
      <c r="L2882">
        <v>15904.82</v>
      </c>
      <c r="M2882">
        <v>7575.1229000000003</v>
      </c>
      <c r="N2882">
        <v>118</v>
      </c>
      <c r="O2882">
        <v>131</v>
      </c>
      <c r="P2882">
        <v>278</v>
      </c>
      <c r="Q2882">
        <v>13655.03</v>
      </c>
      <c r="R2882">
        <v>10325.049999999999</v>
      </c>
      <c r="S2882">
        <v>7633.78</v>
      </c>
      <c r="T2882">
        <v>4716.6129000000001</v>
      </c>
      <c r="U2882">
        <v>118</v>
      </c>
      <c r="V2882">
        <v>135</v>
      </c>
      <c r="W2882">
        <v>196</v>
      </c>
      <c r="X2882">
        <v>10634.15</v>
      </c>
      <c r="Y2882">
        <v>8721.51</v>
      </c>
      <c r="Z2882">
        <v>8271.0400000000009</v>
      </c>
      <c r="AA2882">
        <v>2858.51</v>
      </c>
      <c r="AB2882">
        <v>113</v>
      </c>
      <c r="AC2882">
        <v>116</v>
      </c>
      <c r="AD2882">
        <v>79</v>
      </c>
      <c r="AE2882">
        <v>118</v>
      </c>
      <c r="AF2882">
        <v>113</v>
      </c>
      <c r="AG2882">
        <v>116</v>
      </c>
      <c r="AH2882">
        <v>79</v>
      </c>
      <c r="AI2882">
        <v>118</v>
      </c>
      <c r="AJ2882">
        <v>113</v>
      </c>
      <c r="AK2882">
        <v>116</v>
      </c>
      <c r="AL2882">
        <v>79</v>
      </c>
      <c r="AM2882">
        <v>118</v>
      </c>
    </row>
    <row r="2883" spans="1:39" x14ac:dyDescent="0.15">
      <c r="A2883" t="s">
        <v>42</v>
      </c>
      <c r="B2883">
        <v>70</v>
      </c>
      <c r="C2883">
        <v>2</v>
      </c>
      <c r="D2883">
        <v>1</v>
      </c>
      <c r="E2883" t="s">
        <v>29</v>
      </c>
      <c r="F2883" t="s">
        <v>206</v>
      </c>
      <c r="G2883">
        <v>3055</v>
      </c>
      <c r="H2883">
        <v>6921</v>
      </c>
      <c r="I2883">
        <v>14090</v>
      </c>
      <c r="J2883">
        <v>717247.45</v>
      </c>
      <c r="K2883">
        <v>517415.37</v>
      </c>
      <c r="L2883">
        <v>441039.42</v>
      </c>
      <c r="M2883">
        <v>223849.9179</v>
      </c>
      <c r="N2883">
        <v>3055</v>
      </c>
      <c r="O2883">
        <v>3311</v>
      </c>
      <c r="P2883">
        <v>7907</v>
      </c>
      <c r="Q2883">
        <v>380031.77</v>
      </c>
      <c r="R2883">
        <v>263296.88</v>
      </c>
      <c r="S2883">
        <v>197136.71</v>
      </c>
      <c r="T2883">
        <v>134183.7224</v>
      </c>
      <c r="U2883">
        <v>3055</v>
      </c>
      <c r="V2883">
        <v>3610</v>
      </c>
      <c r="W2883">
        <v>6183</v>
      </c>
      <c r="X2883">
        <v>337215.68</v>
      </c>
      <c r="Y2883">
        <v>254118.49</v>
      </c>
      <c r="Z2883">
        <v>243902.71</v>
      </c>
      <c r="AA2883">
        <v>89666.195500000002</v>
      </c>
      <c r="AB2883">
        <v>2924</v>
      </c>
      <c r="AC2883">
        <v>3030</v>
      </c>
      <c r="AD2883">
        <v>2349</v>
      </c>
      <c r="AE2883">
        <v>2960</v>
      </c>
      <c r="AF2883">
        <v>2924</v>
      </c>
      <c r="AG2883">
        <v>3030</v>
      </c>
      <c r="AH2883">
        <v>2349</v>
      </c>
      <c r="AI2883">
        <v>2960</v>
      </c>
      <c r="AJ2883">
        <v>2924</v>
      </c>
      <c r="AK2883">
        <v>3030</v>
      </c>
      <c r="AL2883">
        <v>2349</v>
      </c>
      <c r="AM2883">
        <v>2960</v>
      </c>
    </row>
    <row r="2884" spans="1:39" x14ac:dyDescent="0.15">
      <c r="A2884" t="s">
        <v>42</v>
      </c>
      <c r="B2884">
        <v>70</v>
      </c>
      <c r="C2884">
        <v>2</v>
      </c>
      <c r="D2884">
        <v>1</v>
      </c>
      <c r="E2884" t="s">
        <v>31</v>
      </c>
      <c r="F2884" t="s">
        <v>206</v>
      </c>
      <c r="G2884">
        <v>1</v>
      </c>
      <c r="H2884">
        <v>2</v>
      </c>
      <c r="I2884">
        <v>4</v>
      </c>
      <c r="J2884">
        <v>276</v>
      </c>
      <c r="K2884">
        <v>202.3</v>
      </c>
      <c r="L2884">
        <v>153.30000000000001</v>
      </c>
      <c r="M2884">
        <v>69.42</v>
      </c>
      <c r="N2884">
        <v>1</v>
      </c>
      <c r="O2884">
        <v>1</v>
      </c>
      <c r="P2884">
        <v>1</v>
      </c>
      <c r="Q2884">
        <v>79</v>
      </c>
      <c r="R2884">
        <v>55.3</v>
      </c>
      <c r="S2884">
        <v>55.3</v>
      </c>
      <c r="T2884">
        <v>17.170000000000002</v>
      </c>
      <c r="U2884">
        <v>1</v>
      </c>
      <c r="V2884">
        <v>1</v>
      </c>
      <c r="W2884">
        <v>3</v>
      </c>
      <c r="X2884">
        <v>197</v>
      </c>
      <c r="Y2884">
        <v>147</v>
      </c>
      <c r="Z2884">
        <v>98</v>
      </c>
      <c r="AA2884">
        <v>52.25</v>
      </c>
      <c r="AB2884">
        <v>0</v>
      </c>
      <c r="AC2884">
        <v>1</v>
      </c>
      <c r="AD2884">
        <v>1</v>
      </c>
      <c r="AE2884">
        <v>0</v>
      </c>
      <c r="AF2884">
        <v>0</v>
      </c>
      <c r="AG2884">
        <v>1</v>
      </c>
      <c r="AH2884">
        <v>1</v>
      </c>
      <c r="AI2884">
        <v>0</v>
      </c>
      <c r="AJ2884">
        <v>0</v>
      </c>
      <c r="AK2884">
        <v>1</v>
      </c>
      <c r="AL2884">
        <v>1</v>
      </c>
      <c r="AM2884">
        <v>0</v>
      </c>
    </row>
    <row r="2885" spans="1:39" x14ac:dyDescent="0.15">
      <c r="A2885" t="s">
        <v>42</v>
      </c>
      <c r="B2885">
        <v>70</v>
      </c>
      <c r="C2885">
        <v>2</v>
      </c>
      <c r="D2885">
        <v>1</v>
      </c>
      <c r="E2885" t="s">
        <v>32</v>
      </c>
      <c r="F2885" t="s">
        <v>206</v>
      </c>
      <c r="G2885">
        <v>99</v>
      </c>
      <c r="H2885">
        <v>228</v>
      </c>
      <c r="I2885">
        <v>448</v>
      </c>
      <c r="J2885">
        <v>24661.83</v>
      </c>
      <c r="K2885">
        <v>17600.150000000001</v>
      </c>
      <c r="L2885">
        <v>15686.25</v>
      </c>
      <c r="M2885">
        <v>7313.6880000000001</v>
      </c>
      <c r="N2885">
        <v>99</v>
      </c>
      <c r="O2885">
        <v>109</v>
      </c>
      <c r="P2885">
        <v>214</v>
      </c>
      <c r="Q2885">
        <v>10856.53</v>
      </c>
      <c r="R2885">
        <v>7611.89</v>
      </c>
      <c r="S2885">
        <v>5749.97</v>
      </c>
      <c r="T2885">
        <v>3650.9389000000001</v>
      </c>
      <c r="U2885">
        <v>99</v>
      </c>
      <c r="V2885">
        <v>119</v>
      </c>
      <c r="W2885">
        <v>234</v>
      </c>
      <c r="X2885">
        <v>13805.3</v>
      </c>
      <c r="Y2885">
        <v>9988.26</v>
      </c>
      <c r="Z2885">
        <v>9936.2800000000007</v>
      </c>
      <c r="AA2885">
        <v>3662.7491</v>
      </c>
      <c r="AB2885">
        <v>98</v>
      </c>
      <c r="AC2885">
        <v>98</v>
      </c>
      <c r="AD2885">
        <v>74</v>
      </c>
      <c r="AE2885">
        <v>97</v>
      </c>
      <c r="AF2885">
        <v>98</v>
      </c>
      <c r="AG2885">
        <v>98</v>
      </c>
      <c r="AH2885">
        <v>74</v>
      </c>
      <c r="AI2885">
        <v>97</v>
      </c>
      <c r="AJ2885">
        <v>98</v>
      </c>
      <c r="AK2885">
        <v>98</v>
      </c>
      <c r="AL2885">
        <v>74</v>
      </c>
      <c r="AM2885">
        <v>97</v>
      </c>
    </row>
    <row r="2886" spans="1:39" x14ac:dyDescent="0.15">
      <c r="A2886" t="s">
        <v>42</v>
      </c>
      <c r="B2886">
        <v>70</v>
      </c>
      <c r="C2886">
        <v>2</v>
      </c>
      <c r="D2886">
        <v>2</v>
      </c>
      <c r="E2886" t="s">
        <v>28</v>
      </c>
      <c r="F2886" t="s">
        <v>206</v>
      </c>
      <c r="G2886">
        <v>245</v>
      </c>
      <c r="H2886">
        <v>528</v>
      </c>
      <c r="I2886">
        <v>996</v>
      </c>
      <c r="J2886">
        <v>52987.19</v>
      </c>
      <c r="K2886">
        <v>40428.720000000001</v>
      </c>
      <c r="L2886">
        <v>33971.800000000003</v>
      </c>
      <c r="M2886">
        <v>15640.975899999999</v>
      </c>
      <c r="N2886">
        <v>245</v>
      </c>
      <c r="O2886">
        <v>252</v>
      </c>
      <c r="P2886">
        <v>570</v>
      </c>
      <c r="Q2886">
        <v>29333.82</v>
      </c>
      <c r="R2886">
        <v>21555.83</v>
      </c>
      <c r="S2886">
        <v>15732.96</v>
      </c>
      <c r="T2886">
        <v>9296.3683999999994</v>
      </c>
      <c r="U2886">
        <v>245</v>
      </c>
      <c r="V2886">
        <v>276</v>
      </c>
      <c r="W2886">
        <v>426</v>
      </c>
      <c r="X2886">
        <v>23653.37</v>
      </c>
      <c r="Y2886">
        <v>18872.89</v>
      </c>
      <c r="Z2886">
        <v>18238.84</v>
      </c>
      <c r="AA2886">
        <v>6344.6075000000001</v>
      </c>
      <c r="AB2886">
        <v>237</v>
      </c>
      <c r="AC2886">
        <v>238</v>
      </c>
      <c r="AD2886">
        <v>149</v>
      </c>
      <c r="AE2886">
        <v>223</v>
      </c>
      <c r="AF2886">
        <v>237</v>
      </c>
      <c r="AG2886">
        <v>238</v>
      </c>
      <c r="AH2886">
        <v>149</v>
      </c>
      <c r="AI2886">
        <v>223</v>
      </c>
      <c r="AJ2886">
        <v>237</v>
      </c>
      <c r="AK2886">
        <v>238</v>
      </c>
      <c r="AL2886">
        <v>149</v>
      </c>
      <c r="AM2886">
        <v>223</v>
      </c>
    </row>
    <row r="2887" spans="1:39" x14ac:dyDescent="0.15">
      <c r="A2887" t="s">
        <v>42</v>
      </c>
      <c r="B2887">
        <v>70</v>
      </c>
      <c r="C2887">
        <v>2</v>
      </c>
      <c r="D2887">
        <v>2</v>
      </c>
      <c r="E2887" t="s">
        <v>30</v>
      </c>
      <c r="F2887" t="s">
        <v>206</v>
      </c>
      <c r="G2887">
        <v>32</v>
      </c>
      <c r="H2887">
        <v>69</v>
      </c>
      <c r="I2887">
        <v>139</v>
      </c>
      <c r="J2887">
        <v>7031.48</v>
      </c>
      <c r="K2887">
        <v>5405.23</v>
      </c>
      <c r="L2887">
        <v>4036.51</v>
      </c>
      <c r="M2887">
        <v>2092.4389000000001</v>
      </c>
      <c r="N2887">
        <v>32</v>
      </c>
      <c r="O2887">
        <v>33</v>
      </c>
      <c r="P2887">
        <v>85</v>
      </c>
      <c r="Q2887">
        <v>4104.57</v>
      </c>
      <c r="R2887">
        <v>2992.14</v>
      </c>
      <c r="S2887">
        <v>1623.42</v>
      </c>
      <c r="T2887">
        <v>1338.1733999999999</v>
      </c>
      <c r="U2887">
        <v>32</v>
      </c>
      <c r="V2887">
        <v>36</v>
      </c>
      <c r="W2887">
        <v>54</v>
      </c>
      <c r="X2887">
        <v>2926.91</v>
      </c>
      <c r="Y2887">
        <v>2413.09</v>
      </c>
      <c r="Z2887">
        <v>2413.09</v>
      </c>
      <c r="AA2887">
        <v>754.26549999999997</v>
      </c>
      <c r="AB2887">
        <v>29</v>
      </c>
      <c r="AC2887">
        <v>32</v>
      </c>
      <c r="AD2887">
        <v>22</v>
      </c>
      <c r="AE2887">
        <v>30</v>
      </c>
      <c r="AF2887">
        <v>29</v>
      </c>
      <c r="AG2887">
        <v>32</v>
      </c>
      <c r="AH2887">
        <v>22</v>
      </c>
      <c r="AI2887">
        <v>30</v>
      </c>
      <c r="AJ2887">
        <v>29</v>
      </c>
      <c r="AK2887">
        <v>32</v>
      </c>
      <c r="AL2887">
        <v>22</v>
      </c>
      <c r="AM2887">
        <v>30</v>
      </c>
    </row>
    <row r="2888" spans="1:39" x14ac:dyDescent="0.15">
      <c r="A2888" t="s">
        <v>42</v>
      </c>
      <c r="B2888">
        <v>70</v>
      </c>
      <c r="C2888">
        <v>2</v>
      </c>
      <c r="D2888">
        <v>2</v>
      </c>
      <c r="E2888" t="s">
        <v>29</v>
      </c>
      <c r="F2888" t="s">
        <v>206</v>
      </c>
      <c r="G2888">
        <v>120</v>
      </c>
      <c r="H2888">
        <v>259</v>
      </c>
      <c r="I2888">
        <v>497</v>
      </c>
      <c r="J2888">
        <v>27380.83</v>
      </c>
      <c r="K2888">
        <v>19933.509999999998</v>
      </c>
      <c r="L2888">
        <v>17023.8</v>
      </c>
      <c r="M2888">
        <v>7947.8531999999996</v>
      </c>
      <c r="N2888">
        <v>120</v>
      </c>
      <c r="O2888">
        <v>122</v>
      </c>
      <c r="P2888">
        <v>253</v>
      </c>
      <c r="Q2888">
        <v>13600.56</v>
      </c>
      <c r="R2888">
        <v>9592.32</v>
      </c>
      <c r="S2888">
        <v>6812.58</v>
      </c>
      <c r="T2888">
        <v>4333.2245000000003</v>
      </c>
      <c r="U2888">
        <v>120</v>
      </c>
      <c r="V2888">
        <v>137</v>
      </c>
      <c r="W2888">
        <v>244</v>
      </c>
      <c r="X2888">
        <v>13780.27</v>
      </c>
      <c r="Y2888">
        <v>10341.19</v>
      </c>
      <c r="Z2888">
        <v>10211.219999999999</v>
      </c>
      <c r="AA2888">
        <v>3614.6287000000002</v>
      </c>
      <c r="AB2888">
        <v>114</v>
      </c>
      <c r="AC2888">
        <v>117</v>
      </c>
      <c r="AD2888">
        <v>68</v>
      </c>
      <c r="AE2888">
        <v>116</v>
      </c>
      <c r="AF2888">
        <v>114</v>
      </c>
      <c r="AG2888">
        <v>117</v>
      </c>
      <c r="AH2888">
        <v>68</v>
      </c>
      <c r="AI2888">
        <v>116</v>
      </c>
      <c r="AJ2888">
        <v>114</v>
      </c>
      <c r="AK2888">
        <v>117</v>
      </c>
      <c r="AL2888">
        <v>68</v>
      </c>
      <c r="AM2888">
        <v>116</v>
      </c>
    </row>
    <row r="2889" spans="1:39" x14ac:dyDescent="0.15">
      <c r="A2889" t="s">
        <v>42</v>
      </c>
      <c r="B2889">
        <v>70</v>
      </c>
      <c r="C2889">
        <v>2</v>
      </c>
      <c r="D2889">
        <v>2</v>
      </c>
      <c r="E2889" t="s">
        <v>32</v>
      </c>
      <c r="F2889" t="s">
        <v>206</v>
      </c>
      <c r="G2889">
        <v>34</v>
      </c>
      <c r="H2889">
        <v>82</v>
      </c>
      <c r="I2889">
        <v>151</v>
      </c>
      <c r="J2889">
        <v>8281.64</v>
      </c>
      <c r="K2889">
        <v>5951.46</v>
      </c>
      <c r="L2889">
        <v>4991.3900000000003</v>
      </c>
      <c r="M2889">
        <v>2309.1894000000002</v>
      </c>
      <c r="N2889">
        <v>34</v>
      </c>
      <c r="O2889">
        <v>37</v>
      </c>
      <c r="P2889">
        <v>61</v>
      </c>
      <c r="Q2889">
        <v>3358.7</v>
      </c>
      <c r="R2889">
        <v>2510.7800000000002</v>
      </c>
      <c r="S2889">
        <v>1753.93</v>
      </c>
      <c r="T2889">
        <v>979.70450000000005</v>
      </c>
      <c r="U2889">
        <v>34</v>
      </c>
      <c r="V2889">
        <v>45</v>
      </c>
      <c r="W2889">
        <v>90</v>
      </c>
      <c r="X2889">
        <v>4922.9399999999996</v>
      </c>
      <c r="Y2889">
        <v>3440.68</v>
      </c>
      <c r="Z2889">
        <v>3237.46</v>
      </c>
      <c r="AA2889">
        <v>1329.4848999999999</v>
      </c>
      <c r="AB2889">
        <v>33</v>
      </c>
      <c r="AC2889">
        <v>30</v>
      </c>
      <c r="AD2889">
        <v>22</v>
      </c>
      <c r="AE2889">
        <v>33</v>
      </c>
      <c r="AF2889">
        <v>33</v>
      </c>
      <c r="AG2889">
        <v>30</v>
      </c>
      <c r="AH2889">
        <v>22</v>
      </c>
      <c r="AI2889">
        <v>33</v>
      </c>
      <c r="AJ2889">
        <v>33</v>
      </c>
      <c r="AK2889">
        <v>30</v>
      </c>
      <c r="AL2889">
        <v>22</v>
      </c>
      <c r="AM2889">
        <v>33</v>
      </c>
    </row>
    <row r="2890" spans="1:39" x14ac:dyDescent="0.15">
      <c r="A2890" t="s">
        <v>42</v>
      </c>
      <c r="B2890">
        <v>100</v>
      </c>
      <c r="C2890">
        <v>1</v>
      </c>
      <c r="D2890">
        <v>0</v>
      </c>
      <c r="E2890" t="s">
        <v>28</v>
      </c>
      <c r="F2890" t="s">
        <v>206</v>
      </c>
      <c r="G2890">
        <v>11332</v>
      </c>
      <c r="H2890">
        <v>11553</v>
      </c>
      <c r="I2890">
        <v>15325</v>
      </c>
      <c r="J2890">
        <v>782006.65</v>
      </c>
      <c r="K2890">
        <v>609940.68000000005</v>
      </c>
      <c r="L2890">
        <v>577287.42000000004</v>
      </c>
      <c r="M2890">
        <v>235057.30869999999</v>
      </c>
      <c r="N2890">
        <v>3600</v>
      </c>
      <c r="O2890">
        <v>3645</v>
      </c>
      <c r="P2890">
        <v>5075</v>
      </c>
      <c r="Q2890">
        <v>267457.68</v>
      </c>
      <c r="R2890">
        <v>206810.92</v>
      </c>
      <c r="S2890">
        <v>185563.01</v>
      </c>
      <c r="T2890">
        <v>86263.900699999998</v>
      </c>
      <c r="U2890">
        <v>7732</v>
      </c>
      <c r="V2890">
        <v>7908</v>
      </c>
      <c r="W2890">
        <v>10250</v>
      </c>
      <c r="X2890">
        <v>514548.97</v>
      </c>
      <c r="Y2890">
        <v>403129.76</v>
      </c>
      <c r="Z2890">
        <v>391724.41</v>
      </c>
      <c r="AA2890">
        <v>148793.408</v>
      </c>
      <c r="AB2890">
        <v>11155</v>
      </c>
      <c r="AC2890">
        <v>8447</v>
      </c>
      <c r="AD2890">
        <v>6900</v>
      </c>
      <c r="AE2890">
        <v>5208</v>
      </c>
      <c r="AF2890">
        <v>3549</v>
      </c>
      <c r="AG2890">
        <v>3288</v>
      </c>
      <c r="AH2890">
        <v>2734</v>
      </c>
      <c r="AI2890">
        <v>2116</v>
      </c>
      <c r="AJ2890">
        <v>7606</v>
      </c>
      <c r="AK2890">
        <v>5159</v>
      </c>
      <c r="AL2890">
        <v>4166</v>
      </c>
      <c r="AM2890">
        <v>3092</v>
      </c>
    </row>
    <row r="2891" spans="1:39" x14ac:dyDescent="0.15">
      <c r="A2891" t="s">
        <v>42</v>
      </c>
      <c r="B2891">
        <v>100</v>
      </c>
      <c r="C2891">
        <v>1</v>
      </c>
      <c r="D2891">
        <v>0</v>
      </c>
      <c r="E2891" t="s">
        <v>30</v>
      </c>
      <c r="F2891" t="s">
        <v>206</v>
      </c>
      <c r="G2891">
        <v>20</v>
      </c>
      <c r="H2891">
        <v>20</v>
      </c>
      <c r="I2891">
        <v>29</v>
      </c>
      <c r="J2891">
        <v>1430.82</v>
      </c>
      <c r="K2891">
        <v>1049.71</v>
      </c>
      <c r="L2891">
        <v>1007.73</v>
      </c>
      <c r="M2891">
        <v>444.78800000000001</v>
      </c>
      <c r="N2891">
        <v>6</v>
      </c>
      <c r="O2891">
        <v>6</v>
      </c>
      <c r="P2891">
        <v>7</v>
      </c>
      <c r="Q2891">
        <v>316.95999999999998</v>
      </c>
      <c r="R2891">
        <v>262.20999999999998</v>
      </c>
      <c r="S2891">
        <v>220.23</v>
      </c>
      <c r="T2891">
        <v>100.188</v>
      </c>
      <c r="U2891">
        <v>14</v>
      </c>
      <c r="V2891">
        <v>14</v>
      </c>
      <c r="W2891">
        <v>22</v>
      </c>
      <c r="X2891">
        <v>1113.8599999999999</v>
      </c>
      <c r="Y2891">
        <v>787.5</v>
      </c>
      <c r="Z2891">
        <v>787.5</v>
      </c>
      <c r="AA2891">
        <v>344.6</v>
      </c>
      <c r="AB2891">
        <v>20</v>
      </c>
      <c r="AC2891">
        <v>13</v>
      </c>
      <c r="AD2891">
        <v>8</v>
      </c>
      <c r="AE2891">
        <v>16</v>
      </c>
      <c r="AF2891">
        <v>6</v>
      </c>
      <c r="AG2891">
        <v>4</v>
      </c>
      <c r="AH2891">
        <v>2</v>
      </c>
      <c r="AI2891">
        <v>5</v>
      </c>
      <c r="AJ2891">
        <v>14</v>
      </c>
      <c r="AK2891">
        <v>9</v>
      </c>
      <c r="AL2891">
        <v>6</v>
      </c>
      <c r="AM2891">
        <v>11</v>
      </c>
    </row>
    <row r="2892" spans="1:39" x14ac:dyDescent="0.15">
      <c r="A2892" t="s">
        <v>42</v>
      </c>
      <c r="B2892">
        <v>100</v>
      </c>
      <c r="C2892">
        <v>1</v>
      </c>
      <c r="D2892">
        <v>0</v>
      </c>
      <c r="E2892" t="s">
        <v>29</v>
      </c>
      <c r="F2892" t="s">
        <v>206</v>
      </c>
      <c r="G2892">
        <v>53</v>
      </c>
      <c r="H2892">
        <v>56</v>
      </c>
      <c r="I2892">
        <v>89</v>
      </c>
      <c r="J2892">
        <v>4113.4399999999996</v>
      </c>
      <c r="K2892">
        <v>3127.28</v>
      </c>
      <c r="L2892">
        <v>2768.73</v>
      </c>
      <c r="M2892">
        <v>1392.9409000000001</v>
      </c>
      <c r="N2892">
        <v>23</v>
      </c>
      <c r="O2892">
        <v>23</v>
      </c>
      <c r="P2892">
        <v>44</v>
      </c>
      <c r="Q2892">
        <v>1751.66</v>
      </c>
      <c r="R2892">
        <v>1328.11</v>
      </c>
      <c r="S2892">
        <v>1182.17</v>
      </c>
      <c r="T2892">
        <v>686.36090000000002</v>
      </c>
      <c r="U2892">
        <v>30</v>
      </c>
      <c r="V2892">
        <v>33</v>
      </c>
      <c r="W2892">
        <v>45</v>
      </c>
      <c r="X2892">
        <v>2361.7800000000002</v>
      </c>
      <c r="Y2892">
        <v>1799.17</v>
      </c>
      <c r="Z2892">
        <v>1586.56</v>
      </c>
      <c r="AA2892">
        <v>706.58</v>
      </c>
      <c r="AB2892">
        <v>53</v>
      </c>
      <c r="AC2892">
        <v>34</v>
      </c>
      <c r="AD2892">
        <v>24</v>
      </c>
      <c r="AE2892">
        <v>27</v>
      </c>
      <c r="AF2892">
        <v>23</v>
      </c>
      <c r="AG2892">
        <v>20</v>
      </c>
      <c r="AH2892">
        <v>15</v>
      </c>
      <c r="AI2892">
        <v>13</v>
      </c>
      <c r="AJ2892">
        <v>30</v>
      </c>
      <c r="AK2892">
        <v>14</v>
      </c>
      <c r="AL2892">
        <v>9</v>
      </c>
      <c r="AM2892">
        <v>14</v>
      </c>
    </row>
    <row r="2893" spans="1:39" x14ac:dyDescent="0.15">
      <c r="A2893" t="s">
        <v>42</v>
      </c>
      <c r="B2893">
        <v>100</v>
      </c>
      <c r="C2893">
        <v>1</v>
      </c>
      <c r="D2893">
        <v>0</v>
      </c>
      <c r="E2893" t="s">
        <v>32</v>
      </c>
      <c r="F2893" t="s">
        <v>206</v>
      </c>
      <c r="G2893">
        <v>759</v>
      </c>
      <c r="H2893">
        <v>796</v>
      </c>
      <c r="I2893">
        <v>1184</v>
      </c>
      <c r="J2893">
        <v>65459.62</v>
      </c>
      <c r="K2893">
        <v>45356.76</v>
      </c>
      <c r="L2893">
        <v>44801.11</v>
      </c>
      <c r="M2893">
        <v>18076.773499999999</v>
      </c>
      <c r="N2893">
        <v>104</v>
      </c>
      <c r="O2893">
        <v>107</v>
      </c>
      <c r="P2893">
        <v>150</v>
      </c>
      <c r="Q2893">
        <v>9521.61</v>
      </c>
      <c r="R2893">
        <v>6741.43</v>
      </c>
      <c r="S2893">
        <v>6364.13</v>
      </c>
      <c r="T2893">
        <v>2508.9940000000001</v>
      </c>
      <c r="U2893">
        <v>655</v>
      </c>
      <c r="V2893">
        <v>689</v>
      </c>
      <c r="W2893">
        <v>1034</v>
      </c>
      <c r="X2893">
        <v>55938.01</v>
      </c>
      <c r="Y2893">
        <v>38615.33</v>
      </c>
      <c r="Z2893">
        <v>38436.980000000003</v>
      </c>
      <c r="AA2893">
        <v>15567.779500000001</v>
      </c>
      <c r="AB2893">
        <v>751</v>
      </c>
      <c r="AC2893">
        <v>533</v>
      </c>
      <c r="AD2893">
        <v>450</v>
      </c>
      <c r="AE2893">
        <v>490</v>
      </c>
      <c r="AF2893">
        <v>103</v>
      </c>
      <c r="AG2893">
        <v>63</v>
      </c>
      <c r="AH2893">
        <v>54</v>
      </c>
      <c r="AI2893">
        <v>97</v>
      </c>
      <c r="AJ2893">
        <v>648</v>
      </c>
      <c r="AK2893">
        <v>470</v>
      </c>
      <c r="AL2893">
        <v>396</v>
      </c>
      <c r="AM2893">
        <v>393</v>
      </c>
    </row>
    <row r="2894" spans="1:39" x14ac:dyDescent="0.15">
      <c r="A2894" t="s">
        <v>42</v>
      </c>
      <c r="B2894">
        <v>100</v>
      </c>
      <c r="C2894">
        <v>1</v>
      </c>
      <c r="D2894">
        <v>1</v>
      </c>
      <c r="E2894" t="s">
        <v>28</v>
      </c>
      <c r="F2894" t="s">
        <v>206</v>
      </c>
      <c r="G2894">
        <v>29887</v>
      </c>
      <c r="H2894">
        <v>31049</v>
      </c>
      <c r="I2894">
        <v>44241</v>
      </c>
      <c r="J2894">
        <v>2138622.4300000002</v>
      </c>
      <c r="K2894">
        <v>1694376.4</v>
      </c>
      <c r="L2894">
        <v>1593595.6</v>
      </c>
      <c r="M2894">
        <v>660640.89709999994</v>
      </c>
      <c r="N2894">
        <v>11847</v>
      </c>
      <c r="O2894">
        <v>12155</v>
      </c>
      <c r="P2894">
        <v>19149</v>
      </c>
      <c r="Q2894">
        <v>890571.97</v>
      </c>
      <c r="R2894">
        <v>682239.95</v>
      </c>
      <c r="S2894">
        <v>624816.67000000004</v>
      </c>
      <c r="T2894">
        <v>309861.22399999999</v>
      </c>
      <c r="U2894">
        <v>18040</v>
      </c>
      <c r="V2894">
        <v>18894</v>
      </c>
      <c r="W2894">
        <v>25092</v>
      </c>
      <c r="X2894">
        <v>1248050.46</v>
      </c>
      <c r="Y2894">
        <v>1012136.45</v>
      </c>
      <c r="Z2894">
        <v>968778.93</v>
      </c>
      <c r="AA2894">
        <v>350779.67310000001</v>
      </c>
      <c r="AB2894">
        <v>28648</v>
      </c>
      <c r="AC2894">
        <v>27770</v>
      </c>
      <c r="AD2894">
        <v>17821</v>
      </c>
      <c r="AE2894">
        <v>25818</v>
      </c>
      <c r="AF2894">
        <v>11483</v>
      </c>
      <c r="AG2894">
        <v>11454</v>
      </c>
      <c r="AH2894">
        <v>8123</v>
      </c>
      <c r="AI2894">
        <v>10603</v>
      </c>
      <c r="AJ2894">
        <v>17165</v>
      </c>
      <c r="AK2894">
        <v>16316</v>
      </c>
      <c r="AL2894">
        <v>9698</v>
      </c>
      <c r="AM2894">
        <v>15215</v>
      </c>
    </row>
    <row r="2895" spans="1:39" x14ac:dyDescent="0.15">
      <c r="A2895" t="s">
        <v>42</v>
      </c>
      <c r="B2895">
        <v>100</v>
      </c>
      <c r="C2895">
        <v>1</v>
      </c>
      <c r="D2895">
        <v>1</v>
      </c>
      <c r="E2895" t="s">
        <v>30</v>
      </c>
      <c r="F2895" t="s">
        <v>206</v>
      </c>
      <c r="G2895">
        <v>2854</v>
      </c>
      <c r="H2895">
        <v>2964</v>
      </c>
      <c r="I2895">
        <v>4151</v>
      </c>
      <c r="J2895">
        <v>200336.69</v>
      </c>
      <c r="K2895">
        <v>161032.91</v>
      </c>
      <c r="L2895">
        <v>148476.71</v>
      </c>
      <c r="M2895">
        <v>61999.447099999998</v>
      </c>
      <c r="N2895">
        <v>1071</v>
      </c>
      <c r="O2895">
        <v>1104</v>
      </c>
      <c r="P2895">
        <v>1701</v>
      </c>
      <c r="Q2895">
        <v>78579.97</v>
      </c>
      <c r="R2895">
        <v>61169.02</v>
      </c>
      <c r="S2895">
        <v>55215.92</v>
      </c>
      <c r="T2895">
        <v>27811.417399999998</v>
      </c>
      <c r="U2895">
        <v>1783</v>
      </c>
      <c r="V2895">
        <v>1860</v>
      </c>
      <c r="W2895">
        <v>2450</v>
      </c>
      <c r="X2895">
        <v>121756.72</v>
      </c>
      <c r="Y2895">
        <v>99863.89</v>
      </c>
      <c r="Z2895">
        <v>93260.79</v>
      </c>
      <c r="AA2895">
        <v>34188.029699999999</v>
      </c>
      <c r="AB2895">
        <v>2685</v>
      </c>
      <c r="AC2895">
        <v>2731</v>
      </c>
      <c r="AD2895">
        <v>1448</v>
      </c>
      <c r="AE2895">
        <v>2747</v>
      </c>
      <c r="AF2895">
        <v>1008</v>
      </c>
      <c r="AG2895">
        <v>1037</v>
      </c>
      <c r="AH2895">
        <v>653</v>
      </c>
      <c r="AI2895">
        <v>1039</v>
      </c>
      <c r="AJ2895">
        <v>1677</v>
      </c>
      <c r="AK2895">
        <v>1694</v>
      </c>
      <c r="AL2895">
        <v>795</v>
      </c>
      <c r="AM2895">
        <v>1708</v>
      </c>
    </row>
    <row r="2896" spans="1:39" x14ac:dyDescent="0.15">
      <c r="A2896" t="s">
        <v>42</v>
      </c>
      <c r="B2896">
        <v>100</v>
      </c>
      <c r="C2896">
        <v>1</v>
      </c>
      <c r="D2896">
        <v>1</v>
      </c>
      <c r="E2896" t="s">
        <v>29</v>
      </c>
      <c r="F2896" t="s">
        <v>206</v>
      </c>
      <c r="G2896">
        <v>33129</v>
      </c>
      <c r="H2896">
        <v>34968</v>
      </c>
      <c r="I2896">
        <v>51596</v>
      </c>
      <c r="J2896">
        <v>2506856.7799999998</v>
      </c>
      <c r="K2896">
        <v>1863288.62</v>
      </c>
      <c r="L2896">
        <v>1752961.85</v>
      </c>
      <c r="M2896">
        <v>759216.17500000005</v>
      </c>
      <c r="N2896">
        <v>10138</v>
      </c>
      <c r="O2896">
        <v>10535</v>
      </c>
      <c r="P2896">
        <v>17241</v>
      </c>
      <c r="Q2896">
        <v>799739.28</v>
      </c>
      <c r="R2896">
        <v>582035.79</v>
      </c>
      <c r="S2896">
        <v>533216.12</v>
      </c>
      <c r="T2896">
        <v>279522.85820000002</v>
      </c>
      <c r="U2896">
        <v>22991</v>
      </c>
      <c r="V2896">
        <v>24433</v>
      </c>
      <c r="W2896">
        <v>34355</v>
      </c>
      <c r="X2896">
        <v>1707117.5</v>
      </c>
      <c r="Y2896">
        <v>1281252.83</v>
      </c>
      <c r="Z2896">
        <v>1219745.73</v>
      </c>
      <c r="AA2896">
        <v>479693.31679999997</v>
      </c>
      <c r="AB2896">
        <v>31910</v>
      </c>
      <c r="AC2896">
        <v>32066</v>
      </c>
      <c r="AD2896">
        <v>21075</v>
      </c>
      <c r="AE2896">
        <v>31766</v>
      </c>
      <c r="AF2896">
        <v>9744</v>
      </c>
      <c r="AG2896">
        <v>9834</v>
      </c>
      <c r="AH2896">
        <v>7317</v>
      </c>
      <c r="AI2896">
        <v>9713</v>
      </c>
      <c r="AJ2896">
        <v>22166</v>
      </c>
      <c r="AK2896">
        <v>22232</v>
      </c>
      <c r="AL2896">
        <v>13758</v>
      </c>
      <c r="AM2896">
        <v>22053</v>
      </c>
    </row>
    <row r="2897" spans="1:39" x14ac:dyDescent="0.15">
      <c r="A2897" t="s">
        <v>42</v>
      </c>
      <c r="B2897">
        <v>100</v>
      </c>
      <c r="C2897">
        <v>1</v>
      </c>
      <c r="D2897">
        <v>1</v>
      </c>
      <c r="E2897" t="s">
        <v>32</v>
      </c>
      <c r="F2897" t="s">
        <v>206</v>
      </c>
      <c r="G2897">
        <v>601</v>
      </c>
      <c r="H2897">
        <v>633</v>
      </c>
      <c r="I2897">
        <v>969</v>
      </c>
      <c r="J2897">
        <v>53767.34</v>
      </c>
      <c r="K2897">
        <v>38341.040000000001</v>
      </c>
      <c r="L2897">
        <v>37327.42</v>
      </c>
      <c r="M2897">
        <v>14484.4823</v>
      </c>
      <c r="N2897">
        <v>62</v>
      </c>
      <c r="O2897">
        <v>63</v>
      </c>
      <c r="P2897">
        <v>93</v>
      </c>
      <c r="Q2897">
        <v>5445.6</v>
      </c>
      <c r="R2897">
        <v>4118.8</v>
      </c>
      <c r="S2897">
        <v>3428.41</v>
      </c>
      <c r="T2897">
        <v>1663.1413</v>
      </c>
      <c r="U2897">
        <v>539</v>
      </c>
      <c r="V2897">
        <v>570</v>
      </c>
      <c r="W2897">
        <v>876</v>
      </c>
      <c r="X2897">
        <v>48321.74</v>
      </c>
      <c r="Y2897">
        <v>34222.239999999998</v>
      </c>
      <c r="Z2897">
        <v>33899.01</v>
      </c>
      <c r="AA2897">
        <v>12821.341</v>
      </c>
      <c r="AB2897">
        <v>586</v>
      </c>
      <c r="AC2897">
        <v>549</v>
      </c>
      <c r="AD2897">
        <v>373</v>
      </c>
      <c r="AE2897">
        <v>502</v>
      </c>
      <c r="AF2897">
        <v>60</v>
      </c>
      <c r="AG2897">
        <v>52</v>
      </c>
      <c r="AH2897">
        <v>35</v>
      </c>
      <c r="AI2897">
        <v>58</v>
      </c>
      <c r="AJ2897">
        <v>526</v>
      </c>
      <c r="AK2897">
        <v>497</v>
      </c>
      <c r="AL2897">
        <v>338</v>
      </c>
      <c r="AM2897">
        <v>444</v>
      </c>
    </row>
    <row r="2898" spans="1:39" x14ac:dyDescent="0.15">
      <c r="A2898" t="s">
        <v>42</v>
      </c>
      <c r="B2898">
        <v>100</v>
      </c>
      <c r="C2898">
        <v>1</v>
      </c>
      <c r="D2898">
        <v>2</v>
      </c>
      <c r="E2898" t="s">
        <v>28</v>
      </c>
      <c r="F2898" t="s">
        <v>206</v>
      </c>
      <c r="G2898">
        <v>13019</v>
      </c>
      <c r="H2898">
        <v>13288</v>
      </c>
      <c r="I2898">
        <v>18032</v>
      </c>
      <c r="J2898">
        <v>910033.82</v>
      </c>
      <c r="K2898">
        <v>719932.27</v>
      </c>
      <c r="L2898">
        <v>687978.73</v>
      </c>
      <c r="M2898">
        <v>270246.1263</v>
      </c>
      <c r="N2898">
        <v>4086</v>
      </c>
      <c r="O2898">
        <v>4146</v>
      </c>
      <c r="P2898">
        <v>6091</v>
      </c>
      <c r="Q2898">
        <v>312299.05</v>
      </c>
      <c r="R2898">
        <v>238213.03</v>
      </c>
      <c r="S2898">
        <v>216299.99</v>
      </c>
      <c r="T2898">
        <v>101049.1008</v>
      </c>
      <c r="U2898">
        <v>8933</v>
      </c>
      <c r="V2898">
        <v>9142</v>
      </c>
      <c r="W2898">
        <v>11941</v>
      </c>
      <c r="X2898">
        <v>597734.77</v>
      </c>
      <c r="Y2898">
        <v>481719.24</v>
      </c>
      <c r="Z2898">
        <v>471678.74</v>
      </c>
      <c r="AA2898">
        <v>169197.02549999999</v>
      </c>
      <c r="AB2898">
        <v>12577</v>
      </c>
      <c r="AC2898">
        <v>10950</v>
      </c>
      <c r="AD2898">
        <v>5005</v>
      </c>
      <c r="AE2898">
        <v>10416</v>
      </c>
      <c r="AF2898">
        <v>3939</v>
      </c>
      <c r="AG2898">
        <v>3769</v>
      </c>
      <c r="AH2898">
        <v>2019</v>
      </c>
      <c r="AI2898">
        <v>3627</v>
      </c>
      <c r="AJ2898">
        <v>8638</v>
      </c>
      <c r="AK2898">
        <v>7181</v>
      </c>
      <c r="AL2898">
        <v>2986</v>
      </c>
      <c r="AM2898">
        <v>6789</v>
      </c>
    </row>
    <row r="2899" spans="1:39" x14ac:dyDescent="0.15">
      <c r="A2899" t="s">
        <v>42</v>
      </c>
      <c r="B2899">
        <v>100</v>
      </c>
      <c r="C2899">
        <v>1</v>
      </c>
      <c r="D2899">
        <v>2</v>
      </c>
      <c r="E2899" t="s">
        <v>30</v>
      </c>
      <c r="F2899" t="s">
        <v>206</v>
      </c>
      <c r="G2899">
        <v>1424</v>
      </c>
      <c r="H2899">
        <v>1458</v>
      </c>
      <c r="I2899">
        <v>1947</v>
      </c>
      <c r="J2899">
        <v>99708.73</v>
      </c>
      <c r="K2899">
        <v>79126.600000000006</v>
      </c>
      <c r="L2899">
        <v>74758.92</v>
      </c>
      <c r="M2899">
        <v>29028.663100000002</v>
      </c>
      <c r="N2899">
        <v>427</v>
      </c>
      <c r="O2899">
        <v>438</v>
      </c>
      <c r="P2899">
        <v>626</v>
      </c>
      <c r="Q2899">
        <v>33249.760000000002</v>
      </c>
      <c r="R2899">
        <v>25490.85</v>
      </c>
      <c r="S2899">
        <v>22223.99</v>
      </c>
      <c r="T2899">
        <v>10446.416499999999</v>
      </c>
      <c r="U2899">
        <v>997</v>
      </c>
      <c r="V2899">
        <v>1020</v>
      </c>
      <c r="W2899">
        <v>1321</v>
      </c>
      <c r="X2899">
        <v>66458.97</v>
      </c>
      <c r="Y2899">
        <v>53635.75</v>
      </c>
      <c r="Z2899">
        <v>52534.93</v>
      </c>
      <c r="AA2899">
        <v>18582.246599999999</v>
      </c>
      <c r="AB2899">
        <v>1332</v>
      </c>
      <c r="AC2899">
        <v>1228</v>
      </c>
      <c r="AD2899">
        <v>520</v>
      </c>
      <c r="AE2899">
        <v>1381</v>
      </c>
      <c r="AF2899">
        <v>394</v>
      </c>
      <c r="AG2899">
        <v>396</v>
      </c>
      <c r="AH2899">
        <v>209</v>
      </c>
      <c r="AI2899">
        <v>413</v>
      </c>
      <c r="AJ2899">
        <v>938</v>
      </c>
      <c r="AK2899">
        <v>832</v>
      </c>
      <c r="AL2899">
        <v>311</v>
      </c>
      <c r="AM2899">
        <v>968</v>
      </c>
    </row>
    <row r="2900" spans="1:39" x14ac:dyDescent="0.15">
      <c r="A2900" t="s">
        <v>42</v>
      </c>
      <c r="B2900">
        <v>100</v>
      </c>
      <c r="C2900">
        <v>1</v>
      </c>
      <c r="D2900">
        <v>2</v>
      </c>
      <c r="E2900" t="s">
        <v>29</v>
      </c>
      <c r="F2900" t="s">
        <v>206</v>
      </c>
      <c r="G2900">
        <v>4440</v>
      </c>
      <c r="H2900">
        <v>4601</v>
      </c>
      <c r="I2900">
        <v>6421</v>
      </c>
      <c r="J2900">
        <v>330235.76</v>
      </c>
      <c r="K2900">
        <v>246406.94</v>
      </c>
      <c r="L2900">
        <v>237306.98</v>
      </c>
      <c r="M2900">
        <v>94832.563399999999</v>
      </c>
      <c r="N2900">
        <v>1192</v>
      </c>
      <c r="O2900">
        <v>1206</v>
      </c>
      <c r="P2900">
        <v>1824</v>
      </c>
      <c r="Q2900">
        <v>93962.61</v>
      </c>
      <c r="R2900">
        <v>68758.84</v>
      </c>
      <c r="S2900">
        <v>62487.22</v>
      </c>
      <c r="T2900">
        <v>29570.963</v>
      </c>
      <c r="U2900">
        <v>3248</v>
      </c>
      <c r="V2900">
        <v>3395</v>
      </c>
      <c r="W2900">
        <v>4597</v>
      </c>
      <c r="X2900">
        <v>236273.15</v>
      </c>
      <c r="Y2900">
        <v>177648.1</v>
      </c>
      <c r="Z2900">
        <v>174819.76</v>
      </c>
      <c r="AA2900">
        <v>65261.600400000003</v>
      </c>
      <c r="AB2900">
        <v>4256</v>
      </c>
      <c r="AC2900">
        <v>4090</v>
      </c>
      <c r="AD2900">
        <v>1737</v>
      </c>
      <c r="AE2900">
        <v>4285</v>
      </c>
      <c r="AF2900">
        <v>1154</v>
      </c>
      <c r="AG2900">
        <v>1113</v>
      </c>
      <c r="AH2900">
        <v>590</v>
      </c>
      <c r="AI2900">
        <v>1155</v>
      </c>
      <c r="AJ2900">
        <v>3102</v>
      </c>
      <c r="AK2900">
        <v>2977</v>
      </c>
      <c r="AL2900">
        <v>1147</v>
      </c>
      <c r="AM2900">
        <v>3130</v>
      </c>
    </row>
    <row r="2901" spans="1:39" x14ac:dyDescent="0.15">
      <c r="A2901" t="s">
        <v>42</v>
      </c>
      <c r="B2901">
        <v>100</v>
      </c>
      <c r="C2901">
        <v>1</v>
      </c>
      <c r="D2901">
        <v>2</v>
      </c>
      <c r="E2901" t="s">
        <v>32</v>
      </c>
      <c r="F2901" t="s">
        <v>206</v>
      </c>
      <c r="G2901">
        <v>443</v>
      </c>
      <c r="H2901">
        <v>464</v>
      </c>
      <c r="I2901">
        <v>696</v>
      </c>
      <c r="J2901">
        <v>38890.019999999997</v>
      </c>
      <c r="K2901">
        <v>27326.86</v>
      </c>
      <c r="L2901">
        <v>26713.77</v>
      </c>
      <c r="M2901">
        <v>10670.4951</v>
      </c>
      <c r="N2901">
        <v>63</v>
      </c>
      <c r="O2901">
        <v>64</v>
      </c>
      <c r="P2901">
        <v>94</v>
      </c>
      <c r="Q2901">
        <v>6213.77</v>
      </c>
      <c r="R2901">
        <v>4214.74</v>
      </c>
      <c r="S2901">
        <v>3835.92</v>
      </c>
      <c r="T2901">
        <v>1684.3329000000001</v>
      </c>
      <c r="U2901">
        <v>380</v>
      </c>
      <c r="V2901">
        <v>400</v>
      </c>
      <c r="W2901">
        <v>602</v>
      </c>
      <c r="X2901">
        <v>32676.25</v>
      </c>
      <c r="Y2901">
        <v>23112.12</v>
      </c>
      <c r="Z2901">
        <v>22877.85</v>
      </c>
      <c r="AA2901">
        <v>8986.1622000000007</v>
      </c>
      <c r="AB2901">
        <v>427</v>
      </c>
      <c r="AC2901">
        <v>364</v>
      </c>
      <c r="AD2901">
        <v>200</v>
      </c>
      <c r="AE2901">
        <v>381</v>
      </c>
      <c r="AF2901">
        <v>62</v>
      </c>
      <c r="AG2901">
        <v>40</v>
      </c>
      <c r="AH2901">
        <v>18</v>
      </c>
      <c r="AI2901">
        <v>62</v>
      </c>
      <c r="AJ2901">
        <v>365</v>
      </c>
      <c r="AK2901">
        <v>324</v>
      </c>
      <c r="AL2901">
        <v>182</v>
      </c>
      <c r="AM2901">
        <v>319</v>
      </c>
    </row>
    <row r="2902" spans="1:39" x14ac:dyDescent="0.15">
      <c r="A2902" t="s">
        <v>42</v>
      </c>
      <c r="B2902">
        <v>100</v>
      </c>
      <c r="C2902">
        <v>2</v>
      </c>
      <c r="D2902">
        <v>0</v>
      </c>
      <c r="E2902" t="s">
        <v>28</v>
      </c>
      <c r="F2902" t="s">
        <v>206</v>
      </c>
      <c r="G2902">
        <v>23</v>
      </c>
      <c r="H2902">
        <v>47</v>
      </c>
      <c r="I2902">
        <v>57</v>
      </c>
      <c r="J2902">
        <v>1985.51</v>
      </c>
      <c r="K2902">
        <v>1475.8</v>
      </c>
      <c r="L2902">
        <v>1139.6400000000001</v>
      </c>
      <c r="M2902">
        <v>800.35929999999996</v>
      </c>
      <c r="N2902">
        <v>23</v>
      </c>
      <c r="O2902">
        <v>23</v>
      </c>
      <c r="P2902">
        <v>29</v>
      </c>
      <c r="Q2902">
        <v>1003.77</v>
      </c>
      <c r="R2902">
        <v>752</v>
      </c>
      <c r="S2902">
        <v>445.83</v>
      </c>
      <c r="T2902">
        <v>425.96980000000002</v>
      </c>
      <c r="U2902">
        <v>23</v>
      </c>
      <c r="V2902">
        <v>24</v>
      </c>
      <c r="W2902">
        <v>28</v>
      </c>
      <c r="X2902">
        <v>981.74</v>
      </c>
      <c r="Y2902">
        <v>723.8</v>
      </c>
      <c r="Z2902">
        <v>693.81</v>
      </c>
      <c r="AA2902">
        <v>374.3895</v>
      </c>
      <c r="AB2902">
        <v>23</v>
      </c>
      <c r="AC2902">
        <v>22</v>
      </c>
      <c r="AD2902">
        <v>20</v>
      </c>
      <c r="AE2902">
        <v>14</v>
      </c>
      <c r="AF2902">
        <v>23</v>
      </c>
      <c r="AG2902">
        <v>22</v>
      </c>
      <c r="AH2902">
        <v>20</v>
      </c>
      <c r="AI2902">
        <v>14</v>
      </c>
      <c r="AJ2902">
        <v>23</v>
      </c>
      <c r="AK2902">
        <v>22</v>
      </c>
      <c r="AL2902">
        <v>20</v>
      </c>
      <c r="AM2902">
        <v>14</v>
      </c>
    </row>
    <row r="2903" spans="1:39" x14ac:dyDescent="0.15">
      <c r="A2903" t="s">
        <v>42</v>
      </c>
      <c r="B2903">
        <v>100</v>
      </c>
      <c r="C2903">
        <v>2</v>
      </c>
      <c r="D2903">
        <v>0</v>
      </c>
      <c r="E2903" t="s">
        <v>32</v>
      </c>
      <c r="F2903" t="s">
        <v>206</v>
      </c>
      <c r="G2903">
        <v>2</v>
      </c>
      <c r="H2903">
        <v>4</v>
      </c>
      <c r="I2903">
        <v>6</v>
      </c>
      <c r="J2903">
        <v>249.94</v>
      </c>
      <c r="K2903">
        <v>161.94</v>
      </c>
      <c r="L2903">
        <v>139.15</v>
      </c>
      <c r="M2903">
        <v>78.142600000000002</v>
      </c>
      <c r="N2903">
        <v>2</v>
      </c>
      <c r="O2903">
        <v>2</v>
      </c>
      <c r="P2903">
        <v>3</v>
      </c>
      <c r="Q2903">
        <v>109.97</v>
      </c>
      <c r="R2903">
        <v>79.17</v>
      </c>
      <c r="S2903">
        <v>56.38</v>
      </c>
      <c r="T2903">
        <v>36.072600000000001</v>
      </c>
      <c r="U2903">
        <v>2</v>
      </c>
      <c r="V2903">
        <v>2</v>
      </c>
      <c r="W2903">
        <v>3</v>
      </c>
      <c r="X2903">
        <v>139.97</v>
      </c>
      <c r="Y2903">
        <v>82.77</v>
      </c>
      <c r="Z2903">
        <v>82.77</v>
      </c>
      <c r="AA2903">
        <v>42.07</v>
      </c>
      <c r="AB2903">
        <v>2</v>
      </c>
      <c r="AC2903">
        <v>2</v>
      </c>
      <c r="AD2903">
        <v>2</v>
      </c>
      <c r="AE2903">
        <v>2</v>
      </c>
      <c r="AF2903">
        <v>2</v>
      </c>
      <c r="AG2903">
        <v>2</v>
      </c>
      <c r="AH2903">
        <v>2</v>
      </c>
      <c r="AI2903">
        <v>2</v>
      </c>
      <c r="AJ2903">
        <v>2</v>
      </c>
      <c r="AK2903">
        <v>2</v>
      </c>
      <c r="AL2903">
        <v>2</v>
      </c>
      <c r="AM2903">
        <v>2</v>
      </c>
    </row>
    <row r="2904" spans="1:39" x14ac:dyDescent="0.15">
      <c r="A2904" t="s">
        <v>42</v>
      </c>
      <c r="B2904">
        <v>100</v>
      </c>
      <c r="C2904">
        <v>2</v>
      </c>
      <c r="D2904">
        <v>1</v>
      </c>
      <c r="E2904" t="s">
        <v>28</v>
      </c>
      <c r="F2904" t="s">
        <v>206</v>
      </c>
      <c r="G2904">
        <v>191</v>
      </c>
      <c r="H2904">
        <v>392</v>
      </c>
      <c r="I2904">
        <v>503</v>
      </c>
      <c r="J2904">
        <v>19420.900000000001</v>
      </c>
      <c r="K2904">
        <v>14133.69</v>
      </c>
      <c r="L2904">
        <v>12293.68</v>
      </c>
      <c r="M2904">
        <v>7301.5691999999999</v>
      </c>
      <c r="N2904">
        <v>191</v>
      </c>
      <c r="O2904">
        <v>198</v>
      </c>
      <c r="P2904">
        <v>278</v>
      </c>
      <c r="Q2904">
        <v>10308.51</v>
      </c>
      <c r="R2904">
        <v>7222.05</v>
      </c>
      <c r="S2904">
        <v>5523.04</v>
      </c>
      <c r="T2904">
        <v>4274.4038</v>
      </c>
      <c r="U2904">
        <v>191</v>
      </c>
      <c r="V2904">
        <v>194</v>
      </c>
      <c r="W2904">
        <v>225</v>
      </c>
      <c r="X2904">
        <v>9112.39</v>
      </c>
      <c r="Y2904">
        <v>6911.64</v>
      </c>
      <c r="Z2904">
        <v>6770.64</v>
      </c>
      <c r="AA2904">
        <v>3027.1653999999999</v>
      </c>
      <c r="AB2904">
        <v>182</v>
      </c>
      <c r="AC2904">
        <v>189</v>
      </c>
      <c r="AD2904">
        <v>148</v>
      </c>
      <c r="AE2904">
        <v>181</v>
      </c>
      <c r="AF2904">
        <v>182</v>
      </c>
      <c r="AG2904">
        <v>189</v>
      </c>
      <c r="AH2904">
        <v>148</v>
      </c>
      <c r="AI2904">
        <v>181</v>
      </c>
      <c r="AJ2904">
        <v>182</v>
      </c>
      <c r="AK2904">
        <v>189</v>
      </c>
      <c r="AL2904">
        <v>148</v>
      </c>
      <c r="AM2904">
        <v>181</v>
      </c>
    </row>
    <row r="2905" spans="1:39" x14ac:dyDescent="0.15">
      <c r="A2905" t="s">
        <v>42</v>
      </c>
      <c r="B2905">
        <v>100</v>
      </c>
      <c r="C2905">
        <v>2</v>
      </c>
      <c r="D2905">
        <v>1</v>
      </c>
      <c r="E2905" t="s">
        <v>30</v>
      </c>
      <c r="F2905" t="s">
        <v>206</v>
      </c>
      <c r="G2905">
        <v>23</v>
      </c>
      <c r="H2905">
        <v>48</v>
      </c>
      <c r="I2905">
        <v>58</v>
      </c>
      <c r="J2905">
        <v>2286.5500000000002</v>
      </c>
      <c r="K2905">
        <v>1624.37</v>
      </c>
      <c r="L2905">
        <v>1430.93</v>
      </c>
      <c r="M2905">
        <v>785.82429999999999</v>
      </c>
      <c r="N2905">
        <v>23</v>
      </c>
      <c r="O2905">
        <v>23</v>
      </c>
      <c r="P2905">
        <v>28</v>
      </c>
      <c r="Q2905">
        <v>1147.79</v>
      </c>
      <c r="R2905">
        <v>816.74</v>
      </c>
      <c r="S2905">
        <v>681.78</v>
      </c>
      <c r="T2905">
        <v>420.91419999999999</v>
      </c>
      <c r="U2905">
        <v>23</v>
      </c>
      <c r="V2905">
        <v>25</v>
      </c>
      <c r="W2905">
        <v>30</v>
      </c>
      <c r="X2905">
        <v>1138.76</v>
      </c>
      <c r="Y2905">
        <v>807.63</v>
      </c>
      <c r="Z2905">
        <v>749.15</v>
      </c>
      <c r="AA2905">
        <v>364.9101</v>
      </c>
      <c r="AB2905">
        <v>23</v>
      </c>
      <c r="AC2905">
        <v>23</v>
      </c>
      <c r="AD2905">
        <v>18</v>
      </c>
      <c r="AE2905">
        <v>22</v>
      </c>
      <c r="AF2905">
        <v>23</v>
      </c>
      <c r="AG2905">
        <v>23</v>
      </c>
      <c r="AH2905">
        <v>18</v>
      </c>
      <c r="AI2905">
        <v>22</v>
      </c>
      <c r="AJ2905">
        <v>23</v>
      </c>
      <c r="AK2905">
        <v>23</v>
      </c>
      <c r="AL2905">
        <v>18</v>
      </c>
      <c r="AM2905">
        <v>22</v>
      </c>
    </row>
    <row r="2906" spans="1:39" x14ac:dyDescent="0.15">
      <c r="A2906" t="s">
        <v>42</v>
      </c>
      <c r="B2906">
        <v>100</v>
      </c>
      <c r="C2906">
        <v>2</v>
      </c>
      <c r="D2906">
        <v>1</v>
      </c>
      <c r="E2906" t="s">
        <v>29</v>
      </c>
      <c r="F2906" t="s">
        <v>206</v>
      </c>
      <c r="G2906">
        <v>296</v>
      </c>
      <c r="H2906">
        <v>611</v>
      </c>
      <c r="I2906">
        <v>801</v>
      </c>
      <c r="J2906">
        <v>31071.75</v>
      </c>
      <c r="K2906">
        <v>21039.99</v>
      </c>
      <c r="L2906">
        <v>18352.939999999999</v>
      </c>
      <c r="M2906">
        <v>11069.3989</v>
      </c>
      <c r="N2906">
        <v>296</v>
      </c>
      <c r="O2906">
        <v>301</v>
      </c>
      <c r="P2906">
        <v>431</v>
      </c>
      <c r="Q2906">
        <v>16163.27</v>
      </c>
      <c r="R2906">
        <v>10657.01</v>
      </c>
      <c r="S2906">
        <v>8607.15</v>
      </c>
      <c r="T2906">
        <v>6326.4741000000004</v>
      </c>
      <c r="U2906">
        <v>296</v>
      </c>
      <c r="V2906">
        <v>310</v>
      </c>
      <c r="W2906">
        <v>370</v>
      </c>
      <c r="X2906">
        <v>14908.48</v>
      </c>
      <c r="Y2906">
        <v>10382.98</v>
      </c>
      <c r="Z2906">
        <v>9745.7900000000009</v>
      </c>
      <c r="AA2906">
        <v>4742.9247999999998</v>
      </c>
      <c r="AB2906">
        <v>286</v>
      </c>
      <c r="AC2906">
        <v>295</v>
      </c>
      <c r="AD2906">
        <v>232</v>
      </c>
      <c r="AE2906">
        <v>288</v>
      </c>
      <c r="AF2906">
        <v>286</v>
      </c>
      <c r="AG2906">
        <v>295</v>
      </c>
      <c r="AH2906">
        <v>232</v>
      </c>
      <c r="AI2906">
        <v>288</v>
      </c>
      <c r="AJ2906">
        <v>286</v>
      </c>
      <c r="AK2906">
        <v>295</v>
      </c>
      <c r="AL2906">
        <v>232</v>
      </c>
      <c r="AM2906">
        <v>288</v>
      </c>
    </row>
    <row r="2907" spans="1:39" x14ac:dyDescent="0.15">
      <c r="A2907" t="s">
        <v>42</v>
      </c>
      <c r="B2907">
        <v>100</v>
      </c>
      <c r="C2907">
        <v>2</v>
      </c>
      <c r="D2907">
        <v>1</v>
      </c>
      <c r="E2907" t="s">
        <v>32</v>
      </c>
      <c r="F2907" t="s">
        <v>206</v>
      </c>
      <c r="G2907">
        <v>4</v>
      </c>
      <c r="H2907">
        <v>8</v>
      </c>
      <c r="I2907">
        <v>12</v>
      </c>
      <c r="J2907">
        <v>466.91</v>
      </c>
      <c r="K2907">
        <v>323.67</v>
      </c>
      <c r="L2907">
        <v>323.67</v>
      </c>
      <c r="M2907">
        <v>161.29</v>
      </c>
      <c r="N2907">
        <v>4</v>
      </c>
      <c r="O2907">
        <v>4</v>
      </c>
      <c r="P2907">
        <v>6</v>
      </c>
      <c r="Q2907">
        <v>229.94</v>
      </c>
      <c r="R2907">
        <v>157.24</v>
      </c>
      <c r="S2907">
        <v>157.24</v>
      </c>
      <c r="T2907">
        <v>102.99</v>
      </c>
      <c r="U2907">
        <v>4</v>
      </c>
      <c r="V2907">
        <v>4</v>
      </c>
      <c r="W2907">
        <v>6</v>
      </c>
      <c r="X2907">
        <v>236.97</v>
      </c>
      <c r="Y2907">
        <v>166.43</v>
      </c>
      <c r="Z2907">
        <v>166.43</v>
      </c>
      <c r="AA2907">
        <v>58.3</v>
      </c>
      <c r="AB2907">
        <v>4</v>
      </c>
      <c r="AC2907">
        <v>4</v>
      </c>
      <c r="AD2907">
        <v>4</v>
      </c>
      <c r="AE2907">
        <v>4</v>
      </c>
      <c r="AF2907">
        <v>4</v>
      </c>
      <c r="AG2907">
        <v>4</v>
      </c>
      <c r="AH2907">
        <v>4</v>
      </c>
      <c r="AI2907">
        <v>4</v>
      </c>
      <c r="AJ2907">
        <v>4</v>
      </c>
      <c r="AK2907">
        <v>4</v>
      </c>
      <c r="AL2907">
        <v>4</v>
      </c>
      <c r="AM2907">
        <v>4</v>
      </c>
    </row>
    <row r="2908" spans="1:39" x14ac:dyDescent="0.15">
      <c r="A2908" t="s">
        <v>42</v>
      </c>
      <c r="B2908">
        <v>100</v>
      </c>
      <c r="C2908">
        <v>2</v>
      </c>
      <c r="D2908">
        <v>2</v>
      </c>
      <c r="E2908" t="s">
        <v>28</v>
      </c>
      <c r="F2908" t="s">
        <v>206</v>
      </c>
      <c r="G2908">
        <v>32</v>
      </c>
      <c r="H2908">
        <v>65</v>
      </c>
      <c r="I2908">
        <v>82</v>
      </c>
      <c r="J2908">
        <v>3134.31</v>
      </c>
      <c r="K2908">
        <v>2232.19</v>
      </c>
      <c r="L2908">
        <v>1902.52</v>
      </c>
      <c r="M2908">
        <v>1275.1903</v>
      </c>
      <c r="N2908">
        <v>32</v>
      </c>
      <c r="O2908">
        <v>32</v>
      </c>
      <c r="P2908">
        <v>44</v>
      </c>
      <c r="Q2908">
        <v>1559.59</v>
      </c>
      <c r="R2908">
        <v>1081.74</v>
      </c>
      <c r="S2908">
        <v>752.07</v>
      </c>
      <c r="T2908">
        <v>682.9289</v>
      </c>
      <c r="U2908">
        <v>32</v>
      </c>
      <c r="V2908">
        <v>33</v>
      </c>
      <c r="W2908">
        <v>38</v>
      </c>
      <c r="X2908">
        <v>1574.72</v>
      </c>
      <c r="Y2908">
        <v>1150.45</v>
      </c>
      <c r="Z2908">
        <v>1150.45</v>
      </c>
      <c r="AA2908">
        <v>592.26139999999998</v>
      </c>
      <c r="AB2908">
        <v>30</v>
      </c>
      <c r="AC2908">
        <v>32</v>
      </c>
      <c r="AD2908">
        <v>18</v>
      </c>
      <c r="AE2908">
        <v>27</v>
      </c>
      <c r="AF2908">
        <v>30</v>
      </c>
      <c r="AG2908">
        <v>32</v>
      </c>
      <c r="AH2908">
        <v>18</v>
      </c>
      <c r="AI2908">
        <v>27</v>
      </c>
      <c r="AJ2908">
        <v>30</v>
      </c>
      <c r="AK2908">
        <v>32</v>
      </c>
      <c r="AL2908">
        <v>18</v>
      </c>
      <c r="AM2908">
        <v>27</v>
      </c>
    </row>
    <row r="2909" spans="1:39" x14ac:dyDescent="0.15">
      <c r="A2909" t="s">
        <v>42</v>
      </c>
      <c r="B2909">
        <v>100</v>
      </c>
      <c r="C2909">
        <v>2</v>
      </c>
      <c r="D2909">
        <v>2</v>
      </c>
      <c r="E2909" t="s">
        <v>30</v>
      </c>
      <c r="F2909" t="s">
        <v>206</v>
      </c>
      <c r="G2909">
        <v>3</v>
      </c>
      <c r="H2909">
        <v>6</v>
      </c>
      <c r="I2909">
        <v>7</v>
      </c>
      <c r="J2909">
        <v>289.95</v>
      </c>
      <c r="K2909">
        <v>213.95</v>
      </c>
      <c r="L2909">
        <v>138.96</v>
      </c>
      <c r="M2909">
        <v>108.87909999999999</v>
      </c>
      <c r="N2909">
        <v>3</v>
      </c>
      <c r="O2909">
        <v>3</v>
      </c>
      <c r="P2909">
        <v>4</v>
      </c>
      <c r="Q2909">
        <v>154.97</v>
      </c>
      <c r="R2909">
        <v>110.97</v>
      </c>
      <c r="S2909">
        <v>65.97</v>
      </c>
      <c r="T2909">
        <v>59.343299999999999</v>
      </c>
      <c r="U2909">
        <v>3</v>
      </c>
      <c r="V2909">
        <v>3</v>
      </c>
      <c r="W2909">
        <v>3</v>
      </c>
      <c r="X2909">
        <v>134.97999999999999</v>
      </c>
      <c r="Y2909">
        <v>102.98</v>
      </c>
      <c r="Z2909">
        <v>72.989999999999995</v>
      </c>
      <c r="AA2909">
        <v>49.535800000000002</v>
      </c>
      <c r="AB2909">
        <v>3</v>
      </c>
      <c r="AC2909">
        <v>3</v>
      </c>
      <c r="AD2909">
        <v>1</v>
      </c>
      <c r="AE2909">
        <v>3</v>
      </c>
      <c r="AF2909">
        <v>3</v>
      </c>
      <c r="AG2909">
        <v>3</v>
      </c>
      <c r="AH2909">
        <v>1</v>
      </c>
      <c r="AI2909">
        <v>3</v>
      </c>
      <c r="AJ2909">
        <v>3</v>
      </c>
      <c r="AK2909">
        <v>3</v>
      </c>
      <c r="AL2909">
        <v>1</v>
      </c>
      <c r="AM2909">
        <v>3</v>
      </c>
    </row>
    <row r="2910" spans="1:39" x14ac:dyDescent="0.15">
      <c r="A2910" t="s">
        <v>42</v>
      </c>
      <c r="B2910">
        <v>100</v>
      </c>
      <c r="C2910">
        <v>2</v>
      </c>
      <c r="D2910">
        <v>2</v>
      </c>
      <c r="E2910" t="s">
        <v>29</v>
      </c>
      <c r="F2910" t="s">
        <v>206</v>
      </c>
      <c r="G2910">
        <v>20</v>
      </c>
      <c r="H2910">
        <v>40</v>
      </c>
      <c r="I2910">
        <v>50</v>
      </c>
      <c r="J2910">
        <v>1873.85</v>
      </c>
      <c r="K2910">
        <v>1300.3699999999999</v>
      </c>
      <c r="L2910">
        <v>956.38</v>
      </c>
      <c r="M2910">
        <v>582.14049999999997</v>
      </c>
      <c r="N2910">
        <v>20</v>
      </c>
      <c r="O2910">
        <v>20</v>
      </c>
      <c r="P2910">
        <v>30</v>
      </c>
      <c r="Q2910">
        <v>1028.76</v>
      </c>
      <c r="R2910">
        <v>673.57</v>
      </c>
      <c r="S2910">
        <v>364.03</v>
      </c>
      <c r="T2910">
        <v>352.38060000000002</v>
      </c>
      <c r="U2910">
        <v>20</v>
      </c>
      <c r="V2910">
        <v>20</v>
      </c>
      <c r="W2910">
        <v>20</v>
      </c>
      <c r="X2910">
        <v>845.09</v>
      </c>
      <c r="Y2910">
        <v>626.79999999999995</v>
      </c>
      <c r="Z2910">
        <v>592.35</v>
      </c>
      <c r="AA2910">
        <v>229.75989999999999</v>
      </c>
      <c r="AB2910">
        <v>19</v>
      </c>
      <c r="AC2910">
        <v>19</v>
      </c>
      <c r="AD2910">
        <v>10</v>
      </c>
      <c r="AE2910">
        <v>17</v>
      </c>
      <c r="AF2910">
        <v>19</v>
      </c>
      <c r="AG2910">
        <v>19</v>
      </c>
      <c r="AH2910">
        <v>10</v>
      </c>
      <c r="AI2910">
        <v>17</v>
      </c>
      <c r="AJ2910">
        <v>19</v>
      </c>
      <c r="AK2910">
        <v>19</v>
      </c>
      <c r="AL2910">
        <v>10</v>
      </c>
      <c r="AM2910">
        <v>17</v>
      </c>
    </row>
    <row r="2911" spans="1:39" x14ac:dyDescent="0.15">
      <c r="A2911" t="s">
        <v>42</v>
      </c>
      <c r="B2911">
        <v>100</v>
      </c>
      <c r="C2911">
        <v>2</v>
      </c>
      <c r="D2911">
        <v>2</v>
      </c>
      <c r="E2911" t="s">
        <v>32</v>
      </c>
      <c r="F2911" t="s">
        <v>206</v>
      </c>
      <c r="G2911">
        <v>4</v>
      </c>
      <c r="H2911">
        <v>8</v>
      </c>
      <c r="I2911">
        <v>9</v>
      </c>
      <c r="J2911">
        <v>466.24</v>
      </c>
      <c r="K2911">
        <v>307.63</v>
      </c>
      <c r="L2911">
        <v>237.86</v>
      </c>
      <c r="M2911">
        <v>142.1283</v>
      </c>
      <c r="N2911">
        <v>4</v>
      </c>
      <c r="O2911">
        <v>4</v>
      </c>
      <c r="P2911">
        <v>5</v>
      </c>
      <c r="Q2911">
        <v>212.97</v>
      </c>
      <c r="R2911">
        <v>140.85</v>
      </c>
      <c r="S2911">
        <v>71.08</v>
      </c>
      <c r="T2911">
        <v>68.4983</v>
      </c>
      <c r="U2911">
        <v>4</v>
      </c>
      <c r="V2911">
        <v>4</v>
      </c>
      <c r="W2911">
        <v>4</v>
      </c>
      <c r="X2911">
        <v>253.27</v>
      </c>
      <c r="Y2911">
        <v>166.78</v>
      </c>
      <c r="Z2911">
        <v>166.78</v>
      </c>
      <c r="AA2911">
        <v>73.63</v>
      </c>
      <c r="AB2911">
        <v>4</v>
      </c>
      <c r="AC2911">
        <v>3</v>
      </c>
      <c r="AD2911">
        <v>3</v>
      </c>
      <c r="AE2911">
        <v>4</v>
      </c>
      <c r="AF2911">
        <v>4</v>
      </c>
      <c r="AG2911">
        <v>3</v>
      </c>
      <c r="AH2911">
        <v>3</v>
      </c>
      <c r="AI2911">
        <v>4</v>
      </c>
      <c r="AJ2911">
        <v>4</v>
      </c>
      <c r="AK2911">
        <v>3</v>
      </c>
      <c r="AL2911">
        <v>3</v>
      </c>
      <c r="AM2911">
        <v>4</v>
      </c>
    </row>
    <row r="2912" spans="1:39" x14ac:dyDescent="0.15">
      <c r="A2912" t="s">
        <v>43</v>
      </c>
      <c r="B2912">
        <v>-1</v>
      </c>
      <c r="C2912">
        <v>0</v>
      </c>
      <c r="D2912">
        <v>0</v>
      </c>
      <c r="E2912" t="s">
        <v>28</v>
      </c>
      <c r="F2912" t="s">
        <v>206</v>
      </c>
      <c r="G2912">
        <v>0</v>
      </c>
      <c r="H2912">
        <v>14523</v>
      </c>
      <c r="I2912">
        <v>29331</v>
      </c>
      <c r="J2912">
        <v>1788168.99</v>
      </c>
      <c r="K2912">
        <v>1580494.19</v>
      </c>
      <c r="L2912">
        <v>1543233.71</v>
      </c>
      <c r="M2912">
        <v>445343.15509999997</v>
      </c>
      <c r="N2912">
        <v>0</v>
      </c>
      <c r="O2912">
        <v>162</v>
      </c>
      <c r="P2912">
        <v>511</v>
      </c>
      <c r="Q2912">
        <v>30737.360000000001</v>
      </c>
      <c r="R2912">
        <v>26132.22</v>
      </c>
      <c r="S2912">
        <v>25451.98</v>
      </c>
      <c r="T2912">
        <v>9270.7180000000008</v>
      </c>
      <c r="U2912">
        <v>0</v>
      </c>
      <c r="V2912">
        <v>14361</v>
      </c>
      <c r="W2912">
        <v>28820</v>
      </c>
      <c r="X2912">
        <v>1757431.63</v>
      </c>
      <c r="Y2912">
        <v>1554361.97</v>
      </c>
      <c r="Z2912">
        <v>1517781.73</v>
      </c>
      <c r="AA2912">
        <v>436072.43709999998</v>
      </c>
      <c r="AB2912">
        <v>0</v>
      </c>
      <c r="AC2912">
        <v>0</v>
      </c>
      <c r="AD2912">
        <v>0</v>
      </c>
      <c r="AE2912">
        <v>0</v>
      </c>
      <c r="AF2912">
        <v>0</v>
      </c>
      <c r="AG2912">
        <v>0</v>
      </c>
      <c r="AH2912">
        <v>0</v>
      </c>
      <c r="AI2912">
        <v>0</v>
      </c>
      <c r="AJ2912">
        <v>0</v>
      </c>
      <c r="AK2912">
        <v>0</v>
      </c>
      <c r="AL2912">
        <v>0</v>
      </c>
      <c r="AM2912">
        <v>0</v>
      </c>
    </row>
    <row r="2913" spans="1:39" x14ac:dyDescent="0.15">
      <c r="A2913" t="s">
        <v>43</v>
      </c>
      <c r="B2913">
        <v>5</v>
      </c>
      <c r="C2913">
        <v>1</v>
      </c>
      <c r="D2913">
        <v>0</v>
      </c>
      <c r="E2913" t="s">
        <v>28</v>
      </c>
      <c r="F2913" t="s">
        <v>206</v>
      </c>
      <c r="G2913">
        <v>412</v>
      </c>
      <c r="H2913">
        <v>822</v>
      </c>
      <c r="I2913">
        <v>5202</v>
      </c>
      <c r="J2913">
        <v>366422.72</v>
      </c>
      <c r="K2913">
        <v>313955.01</v>
      </c>
      <c r="L2913">
        <v>282006.21000000002</v>
      </c>
      <c r="M2913">
        <v>91755.944699999993</v>
      </c>
      <c r="N2913">
        <v>173</v>
      </c>
      <c r="O2913">
        <v>284</v>
      </c>
      <c r="P2913">
        <v>2196</v>
      </c>
      <c r="Q2913">
        <v>158986.15</v>
      </c>
      <c r="R2913">
        <v>136104.87</v>
      </c>
      <c r="S2913">
        <v>118590.39</v>
      </c>
      <c r="T2913">
        <v>43630.3292</v>
      </c>
      <c r="U2913">
        <v>239</v>
      </c>
      <c r="V2913">
        <v>538</v>
      </c>
      <c r="W2913">
        <v>3006</v>
      </c>
      <c r="X2913">
        <v>207436.57</v>
      </c>
      <c r="Y2913">
        <v>177850.14</v>
      </c>
      <c r="Z2913">
        <v>163415.82</v>
      </c>
      <c r="AA2913">
        <v>48125.6155</v>
      </c>
      <c r="AB2913">
        <v>394</v>
      </c>
      <c r="AC2913">
        <v>356</v>
      </c>
      <c r="AD2913">
        <v>319</v>
      </c>
      <c r="AE2913">
        <v>264</v>
      </c>
      <c r="AF2913">
        <v>172</v>
      </c>
      <c r="AG2913">
        <v>164</v>
      </c>
      <c r="AH2913">
        <v>152</v>
      </c>
      <c r="AI2913">
        <v>123</v>
      </c>
      <c r="AJ2913">
        <v>222</v>
      </c>
      <c r="AK2913">
        <v>192</v>
      </c>
      <c r="AL2913">
        <v>167</v>
      </c>
      <c r="AM2913">
        <v>141</v>
      </c>
    </row>
    <row r="2914" spans="1:39" x14ac:dyDescent="0.15">
      <c r="A2914" t="s">
        <v>43</v>
      </c>
      <c r="B2914">
        <v>5</v>
      </c>
      <c r="C2914">
        <v>1</v>
      </c>
      <c r="D2914">
        <v>0</v>
      </c>
      <c r="E2914" t="s">
        <v>30</v>
      </c>
      <c r="F2914" t="s">
        <v>206</v>
      </c>
      <c r="G2914">
        <v>2</v>
      </c>
      <c r="H2914">
        <v>6</v>
      </c>
      <c r="I2914">
        <v>21</v>
      </c>
      <c r="J2914">
        <v>1856.95</v>
      </c>
      <c r="K2914">
        <v>1533.15</v>
      </c>
      <c r="L2914">
        <v>1195.1600000000001</v>
      </c>
      <c r="M2914">
        <v>660.26009999999997</v>
      </c>
      <c r="N2914">
        <v>2</v>
      </c>
      <c r="O2914">
        <v>6</v>
      </c>
      <c r="P2914">
        <v>21</v>
      </c>
      <c r="Q2914">
        <v>1856.95</v>
      </c>
      <c r="R2914">
        <v>1533.15</v>
      </c>
      <c r="S2914">
        <v>1195.1600000000001</v>
      </c>
      <c r="T2914">
        <v>660.26009999999997</v>
      </c>
      <c r="U2914">
        <v>0</v>
      </c>
      <c r="V2914">
        <v>0</v>
      </c>
      <c r="W2914">
        <v>0</v>
      </c>
      <c r="X2914">
        <v>0</v>
      </c>
      <c r="Y2914">
        <v>0</v>
      </c>
      <c r="Z2914">
        <v>0</v>
      </c>
      <c r="AA2914">
        <v>0</v>
      </c>
      <c r="AB2914">
        <v>2</v>
      </c>
      <c r="AC2914">
        <v>2</v>
      </c>
      <c r="AD2914">
        <v>2</v>
      </c>
      <c r="AE2914">
        <v>2</v>
      </c>
      <c r="AF2914">
        <v>2</v>
      </c>
      <c r="AG2914">
        <v>2</v>
      </c>
      <c r="AH2914">
        <v>2</v>
      </c>
      <c r="AI2914">
        <v>2</v>
      </c>
      <c r="AJ2914">
        <v>0</v>
      </c>
      <c r="AK2914">
        <v>0</v>
      </c>
      <c r="AL2914">
        <v>0</v>
      </c>
      <c r="AM2914">
        <v>0</v>
      </c>
    </row>
    <row r="2915" spans="1:39" x14ac:dyDescent="0.15">
      <c r="A2915" t="s">
        <v>43</v>
      </c>
      <c r="B2915">
        <v>5</v>
      </c>
      <c r="C2915">
        <v>1</v>
      </c>
      <c r="D2915">
        <v>0</v>
      </c>
      <c r="E2915" t="s">
        <v>29</v>
      </c>
      <c r="F2915" t="s">
        <v>206</v>
      </c>
      <c r="G2915">
        <v>9</v>
      </c>
      <c r="H2915">
        <v>26</v>
      </c>
      <c r="I2915">
        <v>123</v>
      </c>
      <c r="J2915">
        <v>8118.57</v>
      </c>
      <c r="K2915">
        <v>6114.8</v>
      </c>
      <c r="L2915">
        <v>5516.27</v>
      </c>
      <c r="M2915">
        <v>2208.2383</v>
      </c>
      <c r="N2915">
        <v>5</v>
      </c>
      <c r="O2915">
        <v>14</v>
      </c>
      <c r="P2915">
        <v>77</v>
      </c>
      <c r="Q2915">
        <v>4818.6499999999996</v>
      </c>
      <c r="R2915">
        <v>3561.17</v>
      </c>
      <c r="S2915">
        <v>2962.64</v>
      </c>
      <c r="T2915">
        <v>1409.8566000000001</v>
      </c>
      <c r="U2915">
        <v>4</v>
      </c>
      <c r="V2915">
        <v>12</v>
      </c>
      <c r="W2915">
        <v>46</v>
      </c>
      <c r="X2915">
        <v>3299.92</v>
      </c>
      <c r="Y2915">
        <v>2553.63</v>
      </c>
      <c r="Z2915">
        <v>2553.63</v>
      </c>
      <c r="AA2915">
        <v>798.38170000000002</v>
      </c>
      <c r="AB2915">
        <v>9</v>
      </c>
      <c r="AC2915">
        <v>8</v>
      </c>
      <c r="AD2915">
        <v>7</v>
      </c>
      <c r="AE2915">
        <v>6</v>
      </c>
      <c r="AF2915">
        <v>5</v>
      </c>
      <c r="AG2915">
        <v>4</v>
      </c>
      <c r="AH2915">
        <v>4</v>
      </c>
      <c r="AI2915">
        <v>4</v>
      </c>
      <c r="AJ2915">
        <v>4</v>
      </c>
      <c r="AK2915">
        <v>4</v>
      </c>
      <c r="AL2915">
        <v>3</v>
      </c>
      <c r="AM2915">
        <v>2</v>
      </c>
    </row>
    <row r="2916" spans="1:39" x14ac:dyDescent="0.15">
      <c r="A2916" t="s">
        <v>43</v>
      </c>
      <c r="B2916">
        <v>5</v>
      </c>
      <c r="C2916">
        <v>1</v>
      </c>
      <c r="D2916">
        <v>0</v>
      </c>
      <c r="E2916" t="s">
        <v>32</v>
      </c>
      <c r="F2916" t="s">
        <v>206</v>
      </c>
      <c r="G2916">
        <v>226</v>
      </c>
      <c r="H2916">
        <v>559</v>
      </c>
      <c r="I2916">
        <v>3485</v>
      </c>
      <c r="J2916">
        <v>235812.67</v>
      </c>
      <c r="K2916">
        <v>183866.71</v>
      </c>
      <c r="L2916">
        <v>169254.64</v>
      </c>
      <c r="M2916">
        <v>55961.776100000003</v>
      </c>
      <c r="N2916">
        <v>15</v>
      </c>
      <c r="O2916">
        <v>38</v>
      </c>
      <c r="P2916">
        <v>203</v>
      </c>
      <c r="Q2916">
        <v>15118.5</v>
      </c>
      <c r="R2916">
        <v>11750.33</v>
      </c>
      <c r="S2916">
        <v>10857.61</v>
      </c>
      <c r="T2916">
        <v>4204.4654</v>
      </c>
      <c r="U2916">
        <v>211</v>
      </c>
      <c r="V2916">
        <v>521</v>
      </c>
      <c r="W2916">
        <v>3282</v>
      </c>
      <c r="X2916">
        <v>220694.17</v>
      </c>
      <c r="Y2916">
        <v>172116.38</v>
      </c>
      <c r="Z2916">
        <v>158397.03</v>
      </c>
      <c r="AA2916">
        <v>51757.310700000002</v>
      </c>
      <c r="AB2916">
        <v>225</v>
      </c>
      <c r="AC2916">
        <v>204</v>
      </c>
      <c r="AD2916">
        <v>179</v>
      </c>
      <c r="AE2916">
        <v>183</v>
      </c>
      <c r="AF2916">
        <v>15</v>
      </c>
      <c r="AG2916">
        <v>14</v>
      </c>
      <c r="AH2916">
        <v>11</v>
      </c>
      <c r="AI2916">
        <v>12</v>
      </c>
      <c r="AJ2916">
        <v>210</v>
      </c>
      <c r="AK2916">
        <v>190</v>
      </c>
      <c r="AL2916">
        <v>168</v>
      </c>
      <c r="AM2916">
        <v>171</v>
      </c>
    </row>
    <row r="2917" spans="1:39" x14ac:dyDescent="0.15">
      <c r="A2917" t="s">
        <v>43</v>
      </c>
      <c r="B2917">
        <v>5</v>
      </c>
      <c r="C2917">
        <v>1</v>
      </c>
      <c r="D2917">
        <v>1</v>
      </c>
      <c r="E2917" t="s">
        <v>28</v>
      </c>
      <c r="F2917" t="s">
        <v>206</v>
      </c>
      <c r="G2917">
        <v>2714</v>
      </c>
      <c r="H2917">
        <v>6909</v>
      </c>
      <c r="I2917">
        <v>35175</v>
      </c>
      <c r="J2917">
        <v>2485536.4</v>
      </c>
      <c r="K2917">
        <v>2190735.56</v>
      </c>
      <c r="L2917">
        <v>1988567.83</v>
      </c>
      <c r="M2917">
        <v>625997.97869999998</v>
      </c>
      <c r="N2917">
        <v>1448</v>
      </c>
      <c r="O2917">
        <v>3107</v>
      </c>
      <c r="P2917">
        <v>18584</v>
      </c>
      <c r="Q2917">
        <v>1345830.65</v>
      </c>
      <c r="R2917">
        <v>1222827.05</v>
      </c>
      <c r="S2917">
        <v>1096489.26</v>
      </c>
      <c r="T2917">
        <v>359265.6949</v>
      </c>
      <c r="U2917">
        <v>1266</v>
      </c>
      <c r="V2917">
        <v>3802</v>
      </c>
      <c r="W2917">
        <v>16591</v>
      </c>
      <c r="X2917">
        <v>1139705.75</v>
      </c>
      <c r="Y2917">
        <v>967908.51</v>
      </c>
      <c r="Z2917">
        <v>892078.57</v>
      </c>
      <c r="AA2917">
        <v>266732.28379999998</v>
      </c>
      <c r="AB2917">
        <v>2506</v>
      </c>
      <c r="AC2917">
        <v>2588</v>
      </c>
      <c r="AD2917">
        <v>1637</v>
      </c>
      <c r="AE2917">
        <v>2376</v>
      </c>
      <c r="AF2917">
        <v>1400</v>
      </c>
      <c r="AG2917">
        <v>1407</v>
      </c>
      <c r="AH2917">
        <v>902</v>
      </c>
      <c r="AI2917">
        <v>1321</v>
      </c>
      <c r="AJ2917">
        <v>1106</v>
      </c>
      <c r="AK2917">
        <v>1181</v>
      </c>
      <c r="AL2917">
        <v>735</v>
      </c>
      <c r="AM2917">
        <v>1055</v>
      </c>
    </row>
    <row r="2918" spans="1:39" x14ac:dyDescent="0.15">
      <c r="A2918" t="s">
        <v>43</v>
      </c>
      <c r="B2918">
        <v>5</v>
      </c>
      <c r="C2918">
        <v>1</v>
      </c>
      <c r="D2918">
        <v>1</v>
      </c>
      <c r="E2918" t="s">
        <v>30</v>
      </c>
      <c r="F2918" t="s">
        <v>206</v>
      </c>
      <c r="G2918">
        <v>354</v>
      </c>
      <c r="H2918">
        <v>861</v>
      </c>
      <c r="I2918">
        <v>4526</v>
      </c>
      <c r="J2918">
        <v>321750.3</v>
      </c>
      <c r="K2918">
        <v>283598.49</v>
      </c>
      <c r="L2918">
        <v>255686.84</v>
      </c>
      <c r="M2918">
        <v>80792.847500000003</v>
      </c>
      <c r="N2918">
        <v>198</v>
      </c>
      <c r="O2918">
        <v>418</v>
      </c>
      <c r="P2918">
        <v>2501</v>
      </c>
      <c r="Q2918">
        <v>183554.14</v>
      </c>
      <c r="R2918">
        <v>165537.85999999999</v>
      </c>
      <c r="S2918">
        <v>146942.6</v>
      </c>
      <c r="T2918">
        <v>48859.234299999996</v>
      </c>
      <c r="U2918">
        <v>156</v>
      </c>
      <c r="V2918">
        <v>443</v>
      </c>
      <c r="W2918">
        <v>2025</v>
      </c>
      <c r="X2918">
        <v>138196.16</v>
      </c>
      <c r="Y2918">
        <v>118060.63</v>
      </c>
      <c r="Z2918">
        <v>108744.24</v>
      </c>
      <c r="AA2918">
        <v>31933.6132</v>
      </c>
      <c r="AB2918">
        <v>327</v>
      </c>
      <c r="AC2918">
        <v>351</v>
      </c>
      <c r="AD2918">
        <v>209</v>
      </c>
      <c r="AE2918">
        <v>334</v>
      </c>
      <c r="AF2918">
        <v>187</v>
      </c>
      <c r="AG2918">
        <v>195</v>
      </c>
      <c r="AH2918">
        <v>129</v>
      </c>
      <c r="AI2918">
        <v>192</v>
      </c>
      <c r="AJ2918">
        <v>140</v>
      </c>
      <c r="AK2918">
        <v>156</v>
      </c>
      <c r="AL2918">
        <v>80</v>
      </c>
      <c r="AM2918">
        <v>142</v>
      </c>
    </row>
    <row r="2919" spans="1:39" x14ac:dyDescent="0.15">
      <c r="A2919" t="s">
        <v>43</v>
      </c>
      <c r="B2919">
        <v>5</v>
      </c>
      <c r="C2919">
        <v>1</v>
      </c>
      <c r="D2919">
        <v>1</v>
      </c>
      <c r="E2919" t="s">
        <v>29</v>
      </c>
      <c r="F2919" t="s">
        <v>206</v>
      </c>
      <c r="G2919">
        <v>5719</v>
      </c>
      <c r="H2919">
        <v>16975</v>
      </c>
      <c r="I2919">
        <v>81867</v>
      </c>
      <c r="J2919">
        <v>5720182.5499999998</v>
      </c>
      <c r="K2919">
        <v>4601620.2</v>
      </c>
      <c r="L2919">
        <v>4095795.92</v>
      </c>
      <c r="M2919">
        <v>1413776.6244999999</v>
      </c>
      <c r="N2919">
        <v>1825</v>
      </c>
      <c r="O2919">
        <v>4418</v>
      </c>
      <c r="P2919">
        <v>25666</v>
      </c>
      <c r="Q2919">
        <v>1843226.62</v>
      </c>
      <c r="R2919">
        <v>1516738.09</v>
      </c>
      <c r="S2919">
        <v>1358725</v>
      </c>
      <c r="T2919">
        <v>504427.48710000003</v>
      </c>
      <c r="U2919">
        <v>3894</v>
      </c>
      <c r="V2919">
        <v>12557</v>
      </c>
      <c r="W2919">
        <v>56201</v>
      </c>
      <c r="X2919">
        <v>3876955.93</v>
      </c>
      <c r="Y2919">
        <v>3084882.11</v>
      </c>
      <c r="Z2919">
        <v>2737070.92</v>
      </c>
      <c r="AA2919">
        <v>909349.13740000001</v>
      </c>
      <c r="AB2919">
        <v>5428</v>
      </c>
      <c r="AC2919">
        <v>5623</v>
      </c>
      <c r="AD2919">
        <v>3799</v>
      </c>
      <c r="AE2919">
        <v>5425</v>
      </c>
      <c r="AF2919">
        <v>1754</v>
      </c>
      <c r="AG2919">
        <v>1776</v>
      </c>
      <c r="AH2919">
        <v>1278</v>
      </c>
      <c r="AI2919">
        <v>1749</v>
      </c>
      <c r="AJ2919">
        <v>3674</v>
      </c>
      <c r="AK2919">
        <v>3847</v>
      </c>
      <c r="AL2919">
        <v>2521</v>
      </c>
      <c r="AM2919">
        <v>3676</v>
      </c>
    </row>
    <row r="2920" spans="1:39" x14ac:dyDescent="0.15">
      <c r="A2920" t="s">
        <v>43</v>
      </c>
      <c r="B2920">
        <v>5</v>
      </c>
      <c r="C2920">
        <v>1</v>
      </c>
      <c r="D2920">
        <v>1</v>
      </c>
      <c r="E2920" t="s">
        <v>31</v>
      </c>
      <c r="F2920" t="s">
        <v>206</v>
      </c>
      <c r="G2920">
        <v>1</v>
      </c>
      <c r="H2920">
        <v>7</v>
      </c>
      <c r="I2920">
        <v>28</v>
      </c>
      <c r="J2920">
        <v>2033.58</v>
      </c>
      <c r="K2920">
        <v>1767.93</v>
      </c>
      <c r="L2920">
        <v>1638.35</v>
      </c>
      <c r="M2920">
        <v>483.49860000000001</v>
      </c>
      <c r="N2920">
        <v>0</v>
      </c>
      <c r="O2920">
        <v>0</v>
      </c>
      <c r="P2920">
        <v>0</v>
      </c>
      <c r="Q2920">
        <v>0</v>
      </c>
      <c r="R2920">
        <v>0</v>
      </c>
      <c r="S2920">
        <v>0</v>
      </c>
      <c r="T2920">
        <v>0</v>
      </c>
      <c r="U2920">
        <v>1</v>
      </c>
      <c r="V2920">
        <v>7</v>
      </c>
      <c r="W2920">
        <v>28</v>
      </c>
      <c r="X2920">
        <v>2033.58</v>
      </c>
      <c r="Y2920">
        <v>1767.93</v>
      </c>
      <c r="Z2920">
        <v>1638.35</v>
      </c>
      <c r="AA2920">
        <v>483.49860000000001</v>
      </c>
      <c r="AB2920">
        <v>1</v>
      </c>
      <c r="AC2920">
        <v>1</v>
      </c>
      <c r="AD2920">
        <v>1</v>
      </c>
      <c r="AE2920">
        <v>1</v>
      </c>
      <c r="AF2920">
        <v>0</v>
      </c>
      <c r="AG2920">
        <v>0</v>
      </c>
      <c r="AH2920">
        <v>0</v>
      </c>
      <c r="AI2920">
        <v>0</v>
      </c>
      <c r="AJ2920">
        <v>1</v>
      </c>
      <c r="AK2920">
        <v>1</v>
      </c>
      <c r="AL2920">
        <v>1</v>
      </c>
      <c r="AM2920">
        <v>1</v>
      </c>
    </row>
    <row r="2921" spans="1:39" x14ac:dyDescent="0.15">
      <c r="A2921" t="s">
        <v>43</v>
      </c>
      <c r="B2921">
        <v>5</v>
      </c>
      <c r="C2921">
        <v>1</v>
      </c>
      <c r="D2921">
        <v>1</v>
      </c>
      <c r="E2921" t="s">
        <v>32</v>
      </c>
      <c r="F2921" t="s">
        <v>206</v>
      </c>
      <c r="G2921">
        <v>355</v>
      </c>
      <c r="H2921">
        <v>972</v>
      </c>
      <c r="I2921">
        <v>5180</v>
      </c>
      <c r="J2921">
        <v>347406.58</v>
      </c>
      <c r="K2921">
        <v>278127.90000000002</v>
      </c>
      <c r="L2921">
        <v>251028.53</v>
      </c>
      <c r="M2921">
        <v>83014.997799999997</v>
      </c>
      <c r="N2921">
        <v>36</v>
      </c>
      <c r="O2921">
        <v>98</v>
      </c>
      <c r="P2921">
        <v>588</v>
      </c>
      <c r="Q2921">
        <v>37673.72</v>
      </c>
      <c r="R2921">
        <v>31220.37</v>
      </c>
      <c r="S2921">
        <v>27503.439999999999</v>
      </c>
      <c r="T2921">
        <v>10791.1919</v>
      </c>
      <c r="U2921">
        <v>319</v>
      </c>
      <c r="V2921">
        <v>874</v>
      </c>
      <c r="W2921">
        <v>4592</v>
      </c>
      <c r="X2921">
        <v>309732.86</v>
      </c>
      <c r="Y2921">
        <v>246907.53</v>
      </c>
      <c r="Z2921">
        <v>223525.09</v>
      </c>
      <c r="AA2921">
        <v>72223.805900000007</v>
      </c>
      <c r="AB2921">
        <v>347</v>
      </c>
      <c r="AC2921">
        <v>347</v>
      </c>
      <c r="AD2921">
        <v>233</v>
      </c>
      <c r="AE2921">
        <v>326</v>
      </c>
      <c r="AF2921">
        <v>36</v>
      </c>
      <c r="AG2921">
        <v>34</v>
      </c>
      <c r="AH2921">
        <v>24</v>
      </c>
      <c r="AI2921">
        <v>34</v>
      </c>
      <c r="AJ2921">
        <v>311</v>
      </c>
      <c r="AK2921">
        <v>313</v>
      </c>
      <c r="AL2921">
        <v>209</v>
      </c>
      <c r="AM2921">
        <v>292</v>
      </c>
    </row>
    <row r="2922" spans="1:39" x14ac:dyDescent="0.15">
      <c r="A2922" t="s">
        <v>43</v>
      </c>
      <c r="B2922">
        <v>5</v>
      </c>
      <c r="C2922">
        <v>1</v>
      </c>
      <c r="D2922">
        <v>2</v>
      </c>
      <c r="E2922" t="s">
        <v>28</v>
      </c>
      <c r="F2922" t="s">
        <v>206</v>
      </c>
      <c r="G2922">
        <v>487</v>
      </c>
      <c r="H2922">
        <v>893</v>
      </c>
      <c r="I2922">
        <v>5988</v>
      </c>
      <c r="J2922">
        <v>430592.09</v>
      </c>
      <c r="K2922">
        <v>384892.65</v>
      </c>
      <c r="L2922">
        <v>346658.21</v>
      </c>
      <c r="M2922">
        <v>106587.3146</v>
      </c>
      <c r="N2922">
        <v>220</v>
      </c>
      <c r="O2922">
        <v>349</v>
      </c>
      <c r="P2922">
        <v>2746</v>
      </c>
      <c r="Q2922">
        <v>205006.21</v>
      </c>
      <c r="R2922">
        <v>180223.17</v>
      </c>
      <c r="S2922">
        <v>158918.01</v>
      </c>
      <c r="T2922">
        <v>54621.518300000003</v>
      </c>
      <c r="U2922">
        <v>267</v>
      </c>
      <c r="V2922">
        <v>544</v>
      </c>
      <c r="W2922">
        <v>3242</v>
      </c>
      <c r="X2922">
        <v>225585.88</v>
      </c>
      <c r="Y2922">
        <v>204669.48</v>
      </c>
      <c r="Z2922">
        <v>187740.2</v>
      </c>
      <c r="AA2922">
        <v>51965.796300000002</v>
      </c>
      <c r="AB2922">
        <v>464</v>
      </c>
      <c r="AC2922">
        <v>451</v>
      </c>
      <c r="AD2922">
        <v>228</v>
      </c>
      <c r="AE2922">
        <v>430</v>
      </c>
      <c r="AF2922">
        <v>210</v>
      </c>
      <c r="AG2922">
        <v>216</v>
      </c>
      <c r="AH2922">
        <v>109</v>
      </c>
      <c r="AI2922">
        <v>204</v>
      </c>
      <c r="AJ2922">
        <v>254</v>
      </c>
      <c r="AK2922">
        <v>235</v>
      </c>
      <c r="AL2922">
        <v>119</v>
      </c>
      <c r="AM2922">
        <v>226</v>
      </c>
    </row>
    <row r="2923" spans="1:39" x14ac:dyDescent="0.15">
      <c r="A2923" t="s">
        <v>43</v>
      </c>
      <c r="B2923">
        <v>5</v>
      </c>
      <c r="C2923">
        <v>1</v>
      </c>
      <c r="D2923">
        <v>2</v>
      </c>
      <c r="E2923" t="s">
        <v>30</v>
      </c>
      <c r="F2923" t="s">
        <v>206</v>
      </c>
      <c r="G2923">
        <v>56</v>
      </c>
      <c r="H2923">
        <v>116</v>
      </c>
      <c r="I2923">
        <v>713</v>
      </c>
      <c r="J2923">
        <v>50778.7</v>
      </c>
      <c r="K2923">
        <v>44264.160000000003</v>
      </c>
      <c r="L2923">
        <v>40814.410000000003</v>
      </c>
      <c r="M2923">
        <v>12806.0365</v>
      </c>
      <c r="N2923">
        <v>23</v>
      </c>
      <c r="O2923">
        <v>43</v>
      </c>
      <c r="P2923">
        <v>304</v>
      </c>
      <c r="Q2923">
        <v>22269.33</v>
      </c>
      <c r="R2923">
        <v>19462.12</v>
      </c>
      <c r="S2923">
        <v>17641.63</v>
      </c>
      <c r="T2923">
        <v>6059.1108000000004</v>
      </c>
      <c r="U2923">
        <v>33</v>
      </c>
      <c r="V2923">
        <v>73</v>
      </c>
      <c r="W2923">
        <v>409</v>
      </c>
      <c r="X2923">
        <v>28509.37</v>
      </c>
      <c r="Y2923">
        <v>24802.04</v>
      </c>
      <c r="Z2923">
        <v>23172.78</v>
      </c>
      <c r="AA2923">
        <v>6746.9256999999998</v>
      </c>
      <c r="AB2923">
        <v>51</v>
      </c>
      <c r="AC2923">
        <v>48</v>
      </c>
      <c r="AD2923">
        <v>19</v>
      </c>
      <c r="AE2923">
        <v>56</v>
      </c>
      <c r="AF2923">
        <v>20</v>
      </c>
      <c r="AG2923">
        <v>21</v>
      </c>
      <c r="AH2923">
        <v>11</v>
      </c>
      <c r="AI2923">
        <v>23</v>
      </c>
      <c r="AJ2923">
        <v>31</v>
      </c>
      <c r="AK2923">
        <v>27</v>
      </c>
      <c r="AL2923">
        <v>8</v>
      </c>
      <c r="AM2923">
        <v>33</v>
      </c>
    </row>
    <row r="2924" spans="1:39" x14ac:dyDescent="0.15">
      <c r="A2924" t="s">
        <v>43</v>
      </c>
      <c r="B2924">
        <v>5</v>
      </c>
      <c r="C2924">
        <v>1</v>
      </c>
      <c r="D2924">
        <v>2</v>
      </c>
      <c r="E2924" t="s">
        <v>29</v>
      </c>
      <c r="F2924" t="s">
        <v>206</v>
      </c>
      <c r="G2924">
        <v>385</v>
      </c>
      <c r="H2924">
        <v>842</v>
      </c>
      <c r="I2924">
        <v>5576</v>
      </c>
      <c r="J2924">
        <v>380627.78</v>
      </c>
      <c r="K2924">
        <v>307468.34000000003</v>
      </c>
      <c r="L2924">
        <v>265831.12</v>
      </c>
      <c r="M2924">
        <v>93534.749899999995</v>
      </c>
      <c r="N2924">
        <v>96</v>
      </c>
      <c r="O2924">
        <v>153</v>
      </c>
      <c r="P2924">
        <v>1367</v>
      </c>
      <c r="Q2924">
        <v>94947.17</v>
      </c>
      <c r="R2924">
        <v>77867.67</v>
      </c>
      <c r="S2924">
        <v>67269.58</v>
      </c>
      <c r="T2924">
        <v>27246.780299999999</v>
      </c>
      <c r="U2924">
        <v>289</v>
      </c>
      <c r="V2924">
        <v>689</v>
      </c>
      <c r="W2924">
        <v>4209</v>
      </c>
      <c r="X2924">
        <v>285680.61</v>
      </c>
      <c r="Y2924">
        <v>229600.67</v>
      </c>
      <c r="Z2924">
        <v>198561.54</v>
      </c>
      <c r="AA2924">
        <v>66287.969599999997</v>
      </c>
      <c r="AB2924">
        <v>365</v>
      </c>
      <c r="AC2924">
        <v>373</v>
      </c>
      <c r="AD2924">
        <v>179</v>
      </c>
      <c r="AE2924">
        <v>369</v>
      </c>
      <c r="AF2924">
        <v>88</v>
      </c>
      <c r="AG2924">
        <v>93</v>
      </c>
      <c r="AH2924">
        <v>42</v>
      </c>
      <c r="AI2924">
        <v>91</v>
      </c>
      <c r="AJ2924">
        <v>277</v>
      </c>
      <c r="AK2924">
        <v>280</v>
      </c>
      <c r="AL2924">
        <v>137</v>
      </c>
      <c r="AM2924">
        <v>278</v>
      </c>
    </row>
    <row r="2925" spans="1:39" x14ac:dyDescent="0.15">
      <c r="A2925" t="s">
        <v>43</v>
      </c>
      <c r="B2925">
        <v>5</v>
      </c>
      <c r="C2925">
        <v>1</v>
      </c>
      <c r="D2925">
        <v>2</v>
      </c>
      <c r="E2925" t="s">
        <v>32</v>
      </c>
      <c r="F2925" t="s">
        <v>206</v>
      </c>
      <c r="G2925">
        <v>145</v>
      </c>
      <c r="H2925">
        <v>336</v>
      </c>
      <c r="I2925">
        <v>2049</v>
      </c>
      <c r="J2925">
        <v>143483.5</v>
      </c>
      <c r="K2925">
        <v>111931.4</v>
      </c>
      <c r="L2925">
        <v>101688.83</v>
      </c>
      <c r="M2925">
        <v>34236.688300000002</v>
      </c>
      <c r="N2925">
        <v>9</v>
      </c>
      <c r="O2925">
        <v>15</v>
      </c>
      <c r="P2925">
        <v>119</v>
      </c>
      <c r="Q2925">
        <v>8861.4599999999991</v>
      </c>
      <c r="R2925">
        <v>6706.17</v>
      </c>
      <c r="S2925">
        <v>5244.05</v>
      </c>
      <c r="T2925">
        <v>2778.6343000000002</v>
      </c>
      <c r="U2925">
        <v>136</v>
      </c>
      <c r="V2925">
        <v>321</v>
      </c>
      <c r="W2925">
        <v>1930</v>
      </c>
      <c r="X2925">
        <v>134622.04</v>
      </c>
      <c r="Y2925">
        <v>105225.23</v>
      </c>
      <c r="Z2925">
        <v>96444.78</v>
      </c>
      <c r="AA2925">
        <v>31458.054</v>
      </c>
      <c r="AB2925">
        <v>140</v>
      </c>
      <c r="AC2925">
        <v>137</v>
      </c>
      <c r="AD2925">
        <v>71</v>
      </c>
      <c r="AE2925">
        <v>131</v>
      </c>
      <c r="AF2925">
        <v>9</v>
      </c>
      <c r="AG2925">
        <v>8</v>
      </c>
      <c r="AH2925">
        <v>5</v>
      </c>
      <c r="AI2925">
        <v>8</v>
      </c>
      <c r="AJ2925">
        <v>131</v>
      </c>
      <c r="AK2925">
        <v>129</v>
      </c>
      <c r="AL2925">
        <v>66</v>
      </c>
      <c r="AM2925">
        <v>123</v>
      </c>
    </row>
    <row r="2926" spans="1:39" x14ac:dyDescent="0.15">
      <c r="A2926" t="s">
        <v>43</v>
      </c>
      <c r="B2926">
        <v>5</v>
      </c>
      <c r="C2926">
        <v>2</v>
      </c>
      <c r="D2926">
        <v>0</v>
      </c>
      <c r="E2926" t="s">
        <v>28</v>
      </c>
      <c r="F2926" t="s">
        <v>206</v>
      </c>
      <c r="G2926">
        <v>63</v>
      </c>
      <c r="H2926">
        <v>209</v>
      </c>
      <c r="I2926">
        <v>872</v>
      </c>
      <c r="J2926">
        <v>59583.99</v>
      </c>
      <c r="K2926">
        <v>50796.46</v>
      </c>
      <c r="L2926">
        <v>44453.279999999999</v>
      </c>
      <c r="M2926">
        <v>14615.819799999999</v>
      </c>
      <c r="N2926">
        <v>63</v>
      </c>
      <c r="O2926">
        <v>77</v>
      </c>
      <c r="P2926">
        <v>344</v>
      </c>
      <c r="Q2926">
        <v>23817.01</v>
      </c>
      <c r="R2926">
        <v>19603.7</v>
      </c>
      <c r="S2926">
        <v>14256.09</v>
      </c>
      <c r="T2926">
        <v>6425.4081999999999</v>
      </c>
      <c r="U2926">
        <v>63</v>
      </c>
      <c r="V2926">
        <v>132</v>
      </c>
      <c r="W2926">
        <v>528</v>
      </c>
      <c r="X2926">
        <v>35766.980000000003</v>
      </c>
      <c r="Y2926">
        <v>31192.76</v>
      </c>
      <c r="Z2926">
        <v>30197.19</v>
      </c>
      <c r="AA2926">
        <v>8190.4116000000004</v>
      </c>
      <c r="AB2926">
        <v>62</v>
      </c>
      <c r="AC2926">
        <v>62</v>
      </c>
      <c r="AD2926">
        <v>59</v>
      </c>
      <c r="AE2926">
        <v>56</v>
      </c>
      <c r="AF2926">
        <v>62</v>
      </c>
      <c r="AG2926">
        <v>62</v>
      </c>
      <c r="AH2926">
        <v>59</v>
      </c>
      <c r="AI2926">
        <v>56</v>
      </c>
      <c r="AJ2926">
        <v>62</v>
      </c>
      <c r="AK2926">
        <v>62</v>
      </c>
      <c r="AL2926">
        <v>59</v>
      </c>
      <c r="AM2926">
        <v>56</v>
      </c>
    </row>
    <row r="2927" spans="1:39" x14ac:dyDescent="0.15">
      <c r="A2927" t="s">
        <v>43</v>
      </c>
      <c r="B2927">
        <v>5</v>
      </c>
      <c r="C2927">
        <v>2</v>
      </c>
      <c r="D2927">
        <v>0</v>
      </c>
      <c r="E2927" t="s">
        <v>29</v>
      </c>
      <c r="F2927" t="s">
        <v>206</v>
      </c>
      <c r="G2927">
        <v>2</v>
      </c>
      <c r="H2927">
        <v>8</v>
      </c>
      <c r="I2927">
        <v>51</v>
      </c>
      <c r="J2927">
        <v>3513.3</v>
      </c>
      <c r="K2927">
        <v>2891.48</v>
      </c>
      <c r="L2927">
        <v>2212.38</v>
      </c>
      <c r="M2927">
        <v>1026.876</v>
      </c>
      <c r="N2927">
        <v>2</v>
      </c>
      <c r="O2927">
        <v>4</v>
      </c>
      <c r="P2927">
        <v>35</v>
      </c>
      <c r="Q2927">
        <v>2555.89</v>
      </c>
      <c r="R2927">
        <v>2034.43</v>
      </c>
      <c r="S2927">
        <v>1396.63</v>
      </c>
      <c r="T2927">
        <v>800.572</v>
      </c>
      <c r="U2927">
        <v>2</v>
      </c>
      <c r="V2927">
        <v>4</v>
      </c>
      <c r="W2927">
        <v>16</v>
      </c>
      <c r="X2927">
        <v>957.41</v>
      </c>
      <c r="Y2927">
        <v>857.05</v>
      </c>
      <c r="Z2927">
        <v>815.75</v>
      </c>
      <c r="AA2927">
        <v>226.304</v>
      </c>
      <c r="AB2927">
        <v>2</v>
      </c>
      <c r="AC2927">
        <v>2</v>
      </c>
      <c r="AD2927">
        <v>0</v>
      </c>
      <c r="AE2927">
        <v>2</v>
      </c>
      <c r="AF2927">
        <v>2</v>
      </c>
      <c r="AG2927">
        <v>2</v>
      </c>
      <c r="AH2927">
        <v>0</v>
      </c>
      <c r="AI2927">
        <v>2</v>
      </c>
      <c r="AJ2927">
        <v>2</v>
      </c>
      <c r="AK2927">
        <v>2</v>
      </c>
      <c r="AL2927">
        <v>0</v>
      </c>
      <c r="AM2927">
        <v>2</v>
      </c>
    </row>
    <row r="2928" spans="1:39" x14ac:dyDescent="0.15">
      <c r="A2928" t="s">
        <v>43</v>
      </c>
      <c r="B2928">
        <v>5</v>
      </c>
      <c r="C2928">
        <v>2</v>
      </c>
      <c r="D2928">
        <v>0</v>
      </c>
      <c r="E2928" t="s">
        <v>32</v>
      </c>
      <c r="F2928" t="s">
        <v>206</v>
      </c>
      <c r="G2928">
        <v>56</v>
      </c>
      <c r="H2928">
        <v>222</v>
      </c>
      <c r="I2928">
        <v>1087</v>
      </c>
      <c r="J2928">
        <v>70081.279999999999</v>
      </c>
      <c r="K2928">
        <v>54395.91</v>
      </c>
      <c r="L2928">
        <v>47181.73</v>
      </c>
      <c r="M2928">
        <v>17885.463199999998</v>
      </c>
      <c r="N2928">
        <v>56</v>
      </c>
      <c r="O2928">
        <v>86</v>
      </c>
      <c r="P2928">
        <v>379</v>
      </c>
      <c r="Q2928">
        <v>23158.02</v>
      </c>
      <c r="R2928">
        <v>17546.439999999999</v>
      </c>
      <c r="S2928">
        <v>13523.92</v>
      </c>
      <c r="T2928">
        <v>7142.5771999999997</v>
      </c>
      <c r="U2928">
        <v>56</v>
      </c>
      <c r="V2928">
        <v>136</v>
      </c>
      <c r="W2928">
        <v>708</v>
      </c>
      <c r="X2928">
        <v>46923.26</v>
      </c>
      <c r="Y2928">
        <v>36849.47</v>
      </c>
      <c r="Z2928">
        <v>33657.81</v>
      </c>
      <c r="AA2928">
        <v>10742.886</v>
      </c>
      <c r="AB2928">
        <v>56</v>
      </c>
      <c r="AC2928">
        <v>56</v>
      </c>
      <c r="AD2928">
        <v>49</v>
      </c>
      <c r="AE2928">
        <v>51</v>
      </c>
      <c r="AF2928">
        <v>56</v>
      </c>
      <c r="AG2928">
        <v>56</v>
      </c>
      <c r="AH2928">
        <v>49</v>
      </c>
      <c r="AI2928">
        <v>51</v>
      </c>
      <c r="AJ2928">
        <v>56</v>
      </c>
      <c r="AK2928">
        <v>56</v>
      </c>
      <c r="AL2928">
        <v>49</v>
      </c>
      <c r="AM2928">
        <v>51</v>
      </c>
    </row>
    <row r="2929" spans="1:39" x14ac:dyDescent="0.15">
      <c r="A2929" t="s">
        <v>43</v>
      </c>
      <c r="B2929">
        <v>5</v>
      </c>
      <c r="C2929">
        <v>2</v>
      </c>
      <c r="D2929">
        <v>1</v>
      </c>
      <c r="E2929" t="s">
        <v>28</v>
      </c>
      <c r="F2929" t="s">
        <v>206</v>
      </c>
      <c r="G2929">
        <v>725</v>
      </c>
      <c r="H2929">
        <v>2776</v>
      </c>
      <c r="I2929">
        <v>10733</v>
      </c>
      <c r="J2929">
        <v>713185.76</v>
      </c>
      <c r="K2929">
        <v>618849.19999999995</v>
      </c>
      <c r="L2929">
        <v>522130.39</v>
      </c>
      <c r="M2929">
        <v>184822.3144</v>
      </c>
      <c r="N2929">
        <v>725</v>
      </c>
      <c r="O2929">
        <v>1304</v>
      </c>
      <c r="P2929">
        <v>5382</v>
      </c>
      <c r="Q2929">
        <v>351026.86</v>
      </c>
      <c r="R2929">
        <v>297748.33</v>
      </c>
      <c r="S2929">
        <v>223717.44</v>
      </c>
      <c r="T2929">
        <v>98347.180399999997</v>
      </c>
      <c r="U2929">
        <v>725</v>
      </c>
      <c r="V2929">
        <v>1472</v>
      </c>
      <c r="W2929">
        <v>5351</v>
      </c>
      <c r="X2929">
        <v>362158.9</v>
      </c>
      <c r="Y2929">
        <v>321100.87</v>
      </c>
      <c r="Z2929">
        <v>298412.95</v>
      </c>
      <c r="AA2929">
        <v>86475.134000000005</v>
      </c>
      <c r="AB2929">
        <v>685</v>
      </c>
      <c r="AC2929">
        <v>719</v>
      </c>
      <c r="AD2929">
        <v>520</v>
      </c>
      <c r="AE2929">
        <v>686</v>
      </c>
      <c r="AF2929">
        <v>685</v>
      </c>
      <c r="AG2929">
        <v>719</v>
      </c>
      <c r="AH2929">
        <v>520</v>
      </c>
      <c r="AI2929">
        <v>686</v>
      </c>
      <c r="AJ2929">
        <v>685</v>
      </c>
      <c r="AK2929">
        <v>719</v>
      </c>
      <c r="AL2929">
        <v>520</v>
      </c>
      <c r="AM2929">
        <v>686</v>
      </c>
    </row>
    <row r="2930" spans="1:39" x14ac:dyDescent="0.15">
      <c r="A2930" t="s">
        <v>43</v>
      </c>
      <c r="B2930">
        <v>5</v>
      </c>
      <c r="C2930">
        <v>2</v>
      </c>
      <c r="D2930">
        <v>1</v>
      </c>
      <c r="E2930" t="s">
        <v>30</v>
      </c>
      <c r="F2930" t="s">
        <v>206</v>
      </c>
      <c r="G2930">
        <v>102</v>
      </c>
      <c r="H2930">
        <v>416</v>
      </c>
      <c r="I2930">
        <v>1558</v>
      </c>
      <c r="J2930">
        <v>107046.27</v>
      </c>
      <c r="K2930">
        <v>92180.67</v>
      </c>
      <c r="L2930">
        <v>79955.86</v>
      </c>
      <c r="M2930">
        <v>28240.909800000001</v>
      </c>
      <c r="N2930">
        <v>102</v>
      </c>
      <c r="O2930">
        <v>187</v>
      </c>
      <c r="P2930">
        <v>795</v>
      </c>
      <c r="Q2930">
        <v>53513.89</v>
      </c>
      <c r="R2930">
        <v>46533.77</v>
      </c>
      <c r="S2930">
        <v>37185.29</v>
      </c>
      <c r="T2930">
        <v>15341.970600000001</v>
      </c>
      <c r="U2930">
        <v>102</v>
      </c>
      <c r="V2930">
        <v>229</v>
      </c>
      <c r="W2930">
        <v>763</v>
      </c>
      <c r="X2930">
        <v>53532.38</v>
      </c>
      <c r="Y2930">
        <v>45646.9</v>
      </c>
      <c r="Z2930">
        <v>42770.57</v>
      </c>
      <c r="AA2930">
        <v>12898.939200000001</v>
      </c>
      <c r="AB2930">
        <v>90</v>
      </c>
      <c r="AC2930">
        <v>102</v>
      </c>
      <c r="AD2930">
        <v>60</v>
      </c>
      <c r="AE2930">
        <v>97</v>
      </c>
      <c r="AF2930">
        <v>90</v>
      </c>
      <c r="AG2930">
        <v>102</v>
      </c>
      <c r="AH2930">
        <v>60</v>
      </c>
      <c r="AI2930">
        <v>97</v>
      </c>
      <c r="AJ2930">
        <v>90</v>
      </c>
      <c r="AK2930">
        <v>102</v>
      </c>
      <c r="AL2930">
        <v>60</v>
      </c>
      <c r="AM2930">
        <v>97</v>
      </c>
    </row>
    <row r="2931" spans="1:39" x14ac:dyDescent="0.15">
      <c r="A2931" t="s">
        <v>43</v>
      </c>
      <c r="B2931">
        <v>5</v>
      </c>
      <c r="C2931">
        <v>2</v>
      </c>
      <c r="D2931">
        <v>1</v>
      </c>
      <c r="E2931" t="s">
        <v>29</v>
      </c>
      <c r="F2931" t="s">
        <v>206</v>
      </c>
      <c r="G2931">
        <v>2363</v>
      </c>
      <c r="H2931">
        <v>10382</v>
      </c>
      <c r="I2931">
        <v>39952</v>
      </c>
      <c r="J2931">
        <v>2631910.1800000002</v>
      </c>
      <c r="K2931">
        <v>2093318.87</v>
      </c>
      <c r="L2931">
        <v>1770066.23</v>
      </c>
      <c r="M2931">
        <v>687626.30900000001</v>
      </c>
      <c r="N2931">
        <v>2363</v>
      </c>
      <c r="O2931">
        <v>4301</v>
      </c>
      <c r="P2931">
        <v>17678</v>
      </c>
      <c r="Q2931">
        <v>1146945.17</v>
      </c>
      <c r="R2931">
        <v>907416.52</v>
      </c>
      <c r="S2931">
        <v>697155.67</v>
      </c>
      <c r="T2931">
        <v>331615.51750000002</v>
      </c>
      <c r="U2931">
        <v>2363</v>
      </c>
      <c r="V2931">
        <v>6081</v>
      </c>
      <c r="W2931">
        <v>22274</v>
      </c>
      <c r="X2931">
        <v>1484965.01</v>
      </c>
      <c r="Y2931">
        <v>1185902.3500000001</v>
      </c>
      <c r="Z2931">
        <v>1072910.56</v>
      </c>
      <c r="AA2931">
        <v>356010.79149999999</v>
      </c>
      <c r="AB2931">
        <v>2239</v>
      </c>
      <c r="AC2931">
        <v>2357</v>
      </c>
      <c r="AD2931">
        <v>1806</v>
      </c>
      <c r="AE2931">
        <v>2286</v>
      </c>
      <c r="AF2931">
        <v>2239</v>
      </c>
      <c r="AG2931">
        <v>2357</v>
      </c>
      <c r="AH2931">
        <v>1806</v>
      </c>
      <c r="AI2931">
        <v>2286</v>
      </c>
      <c r="AJ2931">
        <v>2239</v>
      </c>
      <c r="AK2931">
        <v>2357</v>
      </c>
      <c r="AL2931">
        <v>1806</v>
      </c>
      <c r="AM2931">
        <v>2286</v>
      </c>
    </row>
    <row r="2932" spans="1:39" x14ac:dyDescent="0.15">
      <c r="A2932" t="s">
        <v>43</v>
      </c>
      <c r="B2932">
        <v>5</v>
      </c>
      <c r="C2932">
        <v>2</v>
      </c>
      <c r="D2932">
        <v>1</v>
      </c>
      <c r="E2932" t="s">
        <v>32</v>
      </c>
      <c r="F2932" t="s">
        <v>206</v>
      </c>
      <c r="G2932">
        <v>176</v>
      </c>
      <c r="H2932">
        <v>711</v>
      </c>
      <c r="I2932">
        <v>3006</v>
      </c>
      <c r="J2932">
        <v>194886.33</v>
      </c>
      <c r="K2932">
        <v>155412.94</v>
      </c>
      <c r="L2932">
        <v>136163.73000000001</v>
      </c>
      <c r="M2932">
        <v>50231.472399999999</v>
      </c>
      <c r="N2932">
        <v>176</v>
      </c>
      <c r="O2932">
        <v>304</v>
      </c>
      <c r="P2932">
        <v>1196</v>
      </c>
      <c r="Q2932">
        <v>73619.67</v>
      </c>
      <c r="R2932">
        <v>59302.17</v>
      </c>
      <c r="S2932">
        <v>44882.41</v>
      </c>
      <c r="T2932">
        <v>21697.329300000001</v>
      </c>
      <c r="U2932">
        <v>176</v>
      </c>
      <c r="V2932">
        <v>407</v>
      </c>
      <c r="W2932">
        <v>1810</v>
      </c>
      <c r="X2932">
        <v>121266.66</v>
      </c>
      <c r="Y2932">
        <v>96110.77</v>
      </c>
      <c r="Z2932">
        <v>91281.32</v>
      </c>
      <c r="AA2932">
        <v>28534.143100000001</v>
      </c>
      <c r="AB2932">
        <v>172</v>
      </c>
      <c r="AC2932">
        <v>175</v>
      </c>
      <c r="AD2932">
        <v>125</v>
      </c>
      <c r="AE2932">
        <v>169</v>
      </c>
      <c r="AF2932">
        <v>172</v>
      </c>
      <c r="AG2932">
        <v>175</v>
      </c>
      <c r="AH2932">
        <v>125</v>
      </c>
      <c r="AI2932">
        <v>169</v>
      </c>
      <c r="AJ2932">
        <v>172</v>
      </c>
      <c r="AK2932">
        <v>175</v>
      </c>
      <c r="AL2932">
        <v>125</v>
      </c>
      <c r="AM2932">
        <v>169</v>
      </c>
    </row>
    <row r="2933" spans="1:39" x14ac:dyDescent="0.15">
      <c r="A2933" t="s">
        <v>43</v>
      </c>
      <c r="B2933">
        <v>5</v>
      </c>
      <c r="C2933">
        <v>2</v>
      </c>
      <c r="D2933">
        <v>2</v>
      </c>
      <c r="E2933" t="s">
        <v>28</v>
      </c>
      <c r="F2933" t="s">
        <v>206</v>
      </c>
      <c r="G2933">
        <v>81</v>
      </c>
      <c r="H2933">
        <v>259</v>
      </c>
      <c r="I2933">
        <v>1139</v>
      </c>
      <c r="J2933">
        <v>79388.42</v>
      </c>
      <c r="K2933">
        <v>67784.289999999994</v>
      </c>
      <c r="L2933">
        <v>56381.81</v>
      </c>
      <c r="M2933">
        <v>20683.9699</v>
      </c>
      <c r="N2933">
        <v>81</v>
      </c>
      <c r="O2933">
        <v>118</v>
      </c>
      <c r="P2933">
        <v>538</v>
      </c>
      <c r="Q2933">
        <v>38332.199999999997</v>
      </c>
      <c r="R2933">
        <v>32204.15</v>
      </c>
      <c r="S2933">
        <v>22450.1</v>
      </c>
      <c r="T2933">
        <v>10979.5538</v>
      </c>
      <c r="U2933">
        <v>81</v>
      </c>
      <c r="V2933">
        <v>141</v>
      </c>
      <c r="W2933">
        <v>601</v>
      </c>
      <c r="X2933">
        <v>41056.22</v>
      </c>
      <c r="Y2933">
        <v>35580.14</v>
      </c>
      <c r="Z2933">
        <v>33931.71</v>
      </c>
      <c r="AA2933">
        <v>9704.4161000000004</v>
      </c>
      <c r="AB2933">
        <v>73</v>
      </c>
      <c r="AC2933">
        <v>81</v>
      </c>
      <c r="AD2933">
        <v>50</v>
      </c>
      <c r="AE2933">
        <v>73</v>
      </c>
      <c r="AF2933">
        <v>73</v>
      </c>
      <c r="AG2933">
        <v>81</v>
      </c>
      <c r="AH2933">
        <v>50</v>
      </c>
      <c r="AI2933">
        <v>73</v>
      </c>
      <c r="AJ2933">
        <v>73</v>
      </c>
      <c r="AK2933">
        <v>81</v>
      </c>
      <c r="AL2933">
        <v>50</v>
      </c>
      <c r="AM2933">
        <v>73</v>
      </c>
    </row>
    <row r="2934" spans="1:39" x14ac:dyDescent="0.15">
      <c r="A2934" t="s">
        <v>43</v>
      </c>
      <c r="B2934">
        <v>5</v>
      </c>
      <c r="C2934">
        <v>2</v>
      </c>
      <c r="D2934">
        <v>2</v>
      </c>
      <c r="E2934" t="s">
        <v>30</v>
      </c>
      <c r="F2934" t="s">
        <v>206</v>
      </c>
      <c r="G2934">
        <v>6</v>
      </c>
      <c r="H2934">
        <v>20</v>
      </c>
      <c r="I2934">
        <v>67</v>
      </c>
      <c r="J2934">
        <v>4722.97</v>
      </c>
      <c r="K2934">
        <v>4211.32</v>
      </c>
      <c r="L2934">
        <v>3849.52</v>
      </c>
      <c r="M2934">
        <v>1111.8629000000001</v>
      </c>
      <c r="N2934">
        <v>6</v>
      </c>
      <c r="O2934">
        <v>10</v>
      </c>
      <c r="P2934">
        <v>32</v>
      </c>
      <c r="Q2934">
        <v>2529.98</v>
      </c>
      <c r="R2934">
        <v>2136.63</v>
      </c>
      <c r="S2934">
        <v>1774.83</v>
      </c>
      <c r="T2934">
        <v>626.21569999999997</v>
      </c>
      <c r="U2934">
        <v>6</v>
      </c>
      <c r="V2934">
        <v>10</v>
      </c>
      <c r="W2934">
        <v>35</v>
      </c>
      <c r="X2934">
        <v>2192.9899999999998</v>
      </c>
      <c r="Y2934">
        <v>2074.69</v>
      </c>
      <c r="Z2934">
        <v>2074.69</v>
      </c>
      <c r="AA2934">
        <v>485.6472</v>
      </c>
      <c r="AB2934">
        <v>6</v>
      </c>
      <c r="AC2934">
        <v>6</v>
      </c>
      <c r="AD2934">
        <v>6</v>
      </c>
      <c r="AE2934">
        <v>6</v>
      </c>
      <c r="AF2934">
        <v>6</v>
      </c>
      <c r="AG2934">
        <v>6</v>
      </c>
      <c r="AH2934">
        <v>6</v>
      </c>
      <c r="AI2934">
        <v>6</v>
      </c>
      <c r="AJ2934">
        <v>6</v>
      </c>
      <c r="AK2934">
        <v>6</v>
      </c>
      <c r="AL2934">
        <v>6</v>
      </c>
      <c r="AM2934">
        <v>6</v>
      </c>
    </row>
    <row r="2935" spans="1:39" x14ac:dyDescent="0.15">
      <c r="A2935" t="s">
        <v>43</v>
      </c>
      <c r="B2935">
        <v>5</v>
      </c>
      <c r="C2935">
        <v>2</v>
      </c>
      <c r="D2935">
        <v>2</v>
      </c>
      <c r="E2935" t="s">
        <v>29</v>
      </c>
      <c r="F2935" t="s">
        <v>206</v>
      </c>
      <c r="G2935">
        <v>66</v>
      </c>
      <c r="H2935">
        <v>239</v>
      </c>
      <c r="I2935">
        <v>1087</v>
      </c>
      <c r="J2935">
        <v>72399.23</v>
      </c>
      <c r="K2935">
        <v>57961.97</v>
      </c>
      <c r="L2935">
        <v>46820.3</v>
      </c>
      <c r="M2935">
        <v>18602.248299999999</v>
      </c>
      <c r="N2935">
        <v>66</v>
      </c>
      <c r="O2935">
        <v>105</v>
      </c>
      <c r="P2935">
        <v>505</v>
      </c>
      <c r="Q2935">
        <v>32982.14</v>
      </c>
      <c r="R2935">
        <v>25776.880000000001</v>
      </c>
      <c r="S2935">
        <v>17912.05</v>
      </c>
      <c r="T2935">
        <v>9430.3219000000008</v>
      </c>
      <c r="U2935">
        <v>66</v>
      </c>
      <c r="V2935">
        <v>134</v>
      </c>
      <c r="W2935">
        <v>582</v>
      </c>
      <c r="X2935">
        <v>39417.089999999997</v>
      </c>
      <c r="Y2935">
        <v>32185.09</v>
      </c>
      <c r="Z2935">
        <v>28908.25</v>
      </c>
      <c r="AA2935">
        <v>9171.9264000000003</v>
      </c>
      <c r="AB2935">
        <v>64</v>
      </c>
      <c r="AC2935">
        <v>65</v>
      </c>
      <c r="AD2935">
        <v>44</v>
      </c>
      <c r="AE2935">
        <v>65</v>
      </c>
      <c r="AF2935">
        <v>64</v>
      </c>
      <c r="AG2935">
        <v>65</v>
      </c>
      <c r="AH2935">
        <v>44</v>
      </c>
      <c r="AI2935">
        <v>65</v>
      </c>
      <c r="AJ2935">
        <v>64</v>
      </c>
      <c r="AK2935">
        <v>65</v>
      </c>
      <c r="AL2935">
        <v>44</v>
      </c>
      <c r="AM2935">
        <v>65</v>
      </c>
    </row>
    <row r="2936" spans="1:39" x14ac:dyDescent="0.15">
      <c r="A2936" t="s">
        <v>43</v>
      </c>
      <c r="B2936">
        <v>5</v>
      </c>
      <c r="C2936">
        <v>2</v>
      </c>
      <c r="D2936">
        <v>2</v>
      </c>
      <c r="E2936" t="s">
        <v>32</v>
      </c>
      <c r="F2936" t="s">
        <v>206</v>
      </c>
      <c r="G2936">
        <v>38</v>
      </c>
      <c r="H2936">
        <v>158</v>
      </c>
      <c r="I2936">
        <v>650</v>
      </c>
      <c r="J2936">
        <v>42750.78</v>
      </c>
      <c r="K2936">
        <v>33814.86</v>
      </c>
      <c r="L2936">
        <v>29600.3</v>
      </c>
      <c r="M2936">
        <v>11429.945299999999</v>
      </c>
      <c r="N2936">
        <v>38</v>
      </c>
      <c r="O2936">
        <v>63</v>
      </c>
      <c r="P2936">
        <v>244</v>
      </c>
      <c r="Q2936">
        <v>15366.77</v>
      </c>
      <c r="R2936">
        <v>11397.33</v>
      </c>
      <c r="S2936">
        <v>8371.64</v>
      </c>
      <c r="T2936">
        <v>4933.3792000000003</v>
      </c>
      <c r="U2936">
        <v>38</v>
      </c>
      <c r="V2936">
        <v>95</v>
      </c>
      <c r="W2936">
        <v>406</v>
      </c>
      <c r="X2936">
        <v>27384.01</v>
      </c>
      <c r="Y2936">
        <v>22417.53</v>
      </c>
      <c r="Z2936">
        <v>21228.66</v>
      </c>
      <c r="AA2936">
        <v>6496.5661</v>
      </c>
      <c r="AB2936">
        <v>38</v>
      </c>
      <c r="AC2936">
        <v>38</v>
      </c>
      <c r="AD2936">
        <v>28</v>
      </c>
      <c r="AE2936">
        <v>35</v>
      </c>
      <c r="AF2936">
        <v>38</v>
      </c>
      <c r="AG2936">
        <v>38</v>
      </c>
      <c r="AH2936">
        <v>28</v>
      </c>
      <c r="AI2936">
        <v>35</v>
      </c>
      <c r="AJ2936">
        <v>38</v>
      </c>
      <c r="AK2936">
        <v>38</v>
      </c>
      <c r="AL2936">
        <v>28</v>
      </c>
      <c r="AM2936">
        <v>35</v>
      </c>
    </row>
    <row r="2937" spans="1:39" x14ac:dyDescent="0.15">
      <c r="A2937" t="s">
        <v>43</v>
      </c>
      <c r="B2937">
        <v>30</v>
      </c>
      <c r="C2937">
        <v>1</v>
      </c>
      <c r="D2937">
        <v>0</v>
      </c>
      <c r="E2937" t="s">
        <v>28</v>
      </c>
      <c r="F2937" t="s">
        <v>206</v>
      </c>
      <c r="G2937">
        <v>3271</v>
      </c>
      <c r="H2937">
        <v>4614</v>
      </c>
      <c r="I2937">
        <v>17934</v>
      </c>
      <c r="J2937">
        <v>1235814.44</v>
      </c>
      <c r="K2937">
        <v>1046244.06</v>
      </c>
      <c r="L2937">
        <v>972565.03</v>
      </c>
      <c r="M2937">
        <v>310881.429</v>
      </c>
      <c r="N2937">
        <v>1373</v>
      </c>
      <c r="O2937">
        <v>1803</v>
      </c>
      <c r="P2937">
        <v>7707</v>
      </c>
      <c r="Q2937">
        <v>532088.68000000005</v>
      </c>
      <c r="R2937">
        <v>438440.64</v>
      </c>
      <c r="S2937">
        <v>396405.32</v>
      </c>
      <c r="T2937">
        <v>147118.5282</v>
      </c>
      <c r="U2937">
        <v>1898</v>
      </c>
      <c r="V2937">
        <v>2811</v>
      </c>
      <c r="W2937">
        <v>10227</v>
      </c>
      <c r="X2937">
        <v>703725.76</v>
      </c>
      <c r="Y2937">
        <v>607803.42000000004</v>
      </c>
      <c r="Z2937">
        <v>576159.71</v>
      </c>
      <c r="AA2937">
        <v>163762.9008</v>
      </c>
      <c r="AB2937">
        <v>3206</v>
      </c>
      <c r="AC2937">
        <v>2761</v>
      </c>
      <c r="AD2937">
        <v>2405</v>
      </c>
      <c r="AE2937">
        <v>1862</v>
      </c>
      <c r="AF2937">
        <v>1359</v>
      </c>
      <c r="AG2937">
        <v>1307</v>
      </c>
      <c r="AH2937">
        <v>1165</v>
      </c>
      <c r="AI2937">
        <v>857</v>
      </c>
      <c r="AJ2937">
        <v>1847</v>
      </c>
      <c r="AK2937">
        <v>1454</v>
      </c>
      <c r="AL2937">
        <v>1240</v>
      </c>
      <c r="AM2937">
        <v>1005</v>
      </c>
    </row>
    <row r="2938" spans="1:39" x14ac:dyDescent="0.15">
      <c r="A2938" t="s">
        <v>43</v>
      </c>
      <c r="B2938">
        <v>30</v>
      </c>
      <c r="C2938">
        <v>1</v>
      </c>
      <c r="D2938">
        <v>0</v>
      </c>
      <c r="E2938" t="s">
        <v>30</v>
      </c>
      <c r="F2938" t="s">
        <v>206</v>
      </c>
      <c r="G2938">
        <v>7</v>
      </c>
      <c r="H2938">
        <v>9</v>
      </c>
      <c r="I2938">
        <v>37</v>
      </c>
      <c r="J2938">
        <v>2372.9499999999998</v>
      </c>
      <c r="K2938">
        <v>2135.4499999999998</v>
      </c>
      <c r="L2938">
        <v>2022.45</v>
      </c>
      <c r="M2938">
        <v>558.69659999999999</v>
      </c>
      <c r="N2938">
        <v>3</v>
      </c>
      <c r="O2938">
        <v>4</v>
      </c>
      <c r="P2938">
        <v>21</v>
      </c>
      <c r="Q2938">
        <v>1298.95</v>
      </c>
      <c r="R2938">
        <v>1088.7</v>
      </c>
      <c r="S2938">
        <v>1088.7</v>
      </c>
      <c r="T2938">
        <v>334.84660000000002</v>
      </c>
      <c r="U2938">
        <v>4</v>
      </c>
      <c r="V2938">
        <v>5</v>
      </c>
      <c r="W2938">
        <v>16</v>
      </c>
      <c r="X2938">
        <v>1074</v>
      </c>
      <c r="Y2938">
        <v>1046.75</v>
      </c>
      <c r="Z2938">
        <v>933.75</v>
      </c>
      <c r="AA2938">
        <v>223.85</v>
      </c>
      <c r="AB2938">
        <v>7</v>
      </c>
      <c r="AC2938">
        <v>5</v>
      </c>
      <c r="AD2938">
        <v>4</v>
      </c>
      <c r="AE2938">
        <v>6</v>
      </c>
      <c r="AF2938">
        <v>3</v>
      </c>
      <c r="AG2938">
        <v>3</v>
      </c>
      <c r="AH2938">
        <v>3</v>
      </c>
      <c r="AI2938">
        <v>2</v>
      </c>
      <c r="AJ2938">
        <v>4</v>
      </c>
      <c r="AK2938">
        <v>2</v>
      </c>
      <c r="AL2938">
        <v>1</v>
      </c>
      <c r="AM2938">
        <v>4</v>
      </c>
    </row>
    <row r="2939" spans="1:39" x14ac:dyDescent="0.15">
      <c r="A2939" t="s">
        <v>43</v>
      </c>
      <c r="B2939">
        <v>30</v>
      </c>
      <c r="C2939">
        <v>1</v>
      </c>
      <c r="D2939">
        <v>0</v>
      </c>
      <c r="E2939" t="s">
        <v>29</v>
      </c>
      <c r="F2939" t="s">
        <v>206</v>
      </c>
      <c r="G2939">
        <v>30</v>
      </c>
      <c r="H2939">
        <v>37</v>
      </c>
      <c r="I2939">
        <v>177</v>
      </c>
      <c r="J2939">
        <v>12130.63</v>
      </c>
      <c r="K2939">
        <v>9609.14</v>
      </c>
      <c r="L2939">
        <v>9116.27</v>
      </c>
      <c r="M2939">
        <v>3333.1626000000001</v>
      </c>
      <c r="N2939">
        <v>11</v>
      </c>
      <c r="O2939">
        <v>14</v>
      </c>
      <c r="P2939">
        <v>67</v>
      </c>
      <c r="Q2939">
        <v>4314.68</v>
      </c>
      <c r="R2939">
        <v>3242.26</v>
      </c>
      <c r="S2939">
        <v>2749.39</v>
      </c>
      <c r="T2939">
        <v>1454.0039999999999</v>
      </c>
      <c r="U2939">
        <v>19</v>
      </c>
      <c r="V2939">
        <v>23</v>
      </c>
      <c r="W2939">
        <v>110</v>
      </c>
      <c r="X2939">
        <v>7815.95</v>
      </c>
      <c r="Y2939">
        <v>6366.88</v>
      </c>
      <c r="Z2939">
        <v>6366.88</v>
      </c>
      <c r="AA2939">
        <v>1879.1586</v>
      </c>
      <c r="AB2939">
        <v>30</v>
      </c>
      <c r="AC2939">
        <v>25</v>
      </c>
      <c r="AD2939">
        <v>23</v>
      </c>
      <c r="AE2939">
        <v>19</v>
      </c>
      <c r="AF2939">
        <v>11</v>
      </c>
      <c r="AG2939">
        <v>10</v>
      </c>
      <c r="AH2939">
        <v>10</v>
      </c>
      <c r="AI2939">
        <v>8</v>
      </c>
      <c r="AJ2939">
        <v>19</v>
      </c>
      <c r="AK2939">
        <v>15</v>
      </c>
      <c r="AL2939">
        <v>13</v>
      </c>
      <c r="AM2939">
        <v>11</v>
      </c>
    </row>
    <row r="2940" spans="1:39" x14ac:dyDescent="0.15">
      <c r="A2940" t="s">
        <v>43</v>
      </c>
      <c r="B2940">
        <v>30</v>
      </c>
      <c r="C2940">
        <v>1</v>
      </c>
      <c r="D2940">
        <v>0</v>
      </c>
      <c r="E2940" t="s">
        <v>32</v>
      </c>
      <c r="F2940" t="s">
        <v>206</v>
      </c>
      <c r="G2940">
        <v>1027</v>
      </c>
      <c r="H2940">
        <v>1625</v>
      </c>
      <c r="I2940">
        <v>6611</v>
      </c>
      <c r="J2940">
        <v>460084.15</v>
      </c>
      <c r="K2940">
        <v>347942.6</v>
      </c>
      <c r="L2940">
        <v>333191.99</v>
      </c>
      <c r="M2940">
        <v>108724.572</v>
      </c>
      <c r="N2940">
        <v>83</v>
      </c>
      <c r="O2940">
        <v>112</v>
      </c>
      <c r="P2940">
        <v>481</v>
      </c>
      <c r="Q2940">
        <v>36402.410000000003</v>
      </c>
      <c r="R2940">
        <v>26424.39</v>
      </c>
      <c r="S2940">
        <v>23395.89</v>
      </c>
      <c r="T2940">
        <v>9464.1849000000002</v>
      </c>
      <c r="U2940">
        <v>944</v>
      </c>
      <c r="V2940">
        <v>1513</v>
      </c>
      <c r="W2940">
        <v>6130</v>
      </c>
      <c r="X2940">
        <v>423681.74</v>
      </c>
      <c r="Y2940">
        <v>321518.21000000002</v>
      </c>
      <c r="Z2940">
        <v>309796.09999999998</v>
      </c>
      <c r="AA2940">
        <v>99260.387100000007</v>
      </c>
      <c r="AB2940">
        <v>1021</v>
      </c>
      <c r="AC2940">
        <v>843</v>
      </c>
      <c r="AD2940">
        <v>757</v>
      </c>
      <c r="AE2940">
        <v>743</v>
      </c>
      <c r="AF2940">
        <v>83</v>
      </c>
      <c r="AG2940">
        <v>56</v>
      </c>
      <c r="AH2940">
        <v>53</v>
      </c>
      <c r="AI2940">
        <v>75</v>
      </c>
      <c r="AJ2940">
        <v>938</v>
      </c>
      <c r="AK2940">
        <v>787</v>
      </c>
      <c r="AL2940">
        <v>704</v>
      </c>
      <c r="AM2940">
        <v>668</v>
      </c>
    </row>
    <row r="2941" spans="1:39" x14ac:dyDescent="0.15">
      <c r="A2941" t="s">
        <v>43</v>
      </c>
      <c r="B2941">
        <v>30</v>
      </c>
      <c r="C2941">
        <v>1</v>
      </c>
      <c r="D2941">
        <v>1</v>
      </c>
      <c r="E2941" t="s">
        <v>28</v>
      </c>
      <c r="F2941" t="s">
        <v>206</v>
      </c>
      <c r="G2941">
        <v>17231</v>
      </c>
      <c r="H2941">
        <v>28349</v>
      </c>
      <c r="I2941">
        <v>97816</v>
      </c>
      <c r="J2941">
        <v>6508844.4800000004</v>
      </c>
      <c r="K2941">
        <v>5613173.9299999997</v>
      </c>
      <c r="L2941">
        <v>5221112.37</v>
      </c>
      <c r="M2941">
        <v>1662305.2095999999</v>
      </c>
      <c r="N2941">
        <v>7861</v>
      </c>
      <c r="O2941">
        <v>11439</v>
      </c>
      <c r="P2941">
        <v>44415</v>
      </c>
      <c r="Q2941">
        <v>2955073.64</v>
      </c>
      <c r="R2941">
        <v>2568164.5099999998</v>
      </c>
      <c r="S2941">
        <v>2348344.7400000002</v>
      </c>
      <c r="T2941">
        <v>822128.9057</v>
      </c>
      <c r="U2941">
        <v>9370</v>
      </c>
      <c r="V2941">
        <v>16910</v>
      </c>
      <c r="W2941">
        <v>53401</v>
      </c>
      <c r="X2941">
        <v>3553770.84</v>
      </c>
      <c r="Y2941">
        <v>3045009.42</v>
      </c>
      <c r="Z2941">
        <v>2872767.63</v>
      </c>
      <c r="AA2941">
        <v>840176.30390000006</v>
      </c>
      <c r="AB2941">
        <v>16212</v>
      </c>
      <c r="AC2941">
        <v>16305</v>
      </c>
      <c r="AD2941">
        <v>10407</v>
      </c>
      <c r="AE2941">
        <v>15107</v>
      </c>
      <c r="AF2941">
        <v>7591</v>
      </c>
      <c r="AG2941">
        <v>7617</v>
      </c>
      <c r="AH2941">
        <v>5123</v>
      </c>
      <c r="AI2941">
        <v>7097</v>
      </c>
      <c r="AJ2941">
        <v>8621</v>
      </c>
      <c r="AK2941">
        <v>8688</v>
      </c>
      <c r="AL2941">
        <v>5284</v>
      </c>
      <c r="AM2941">
        <v>8010</v>
      </c>
    </row>
    <row r="2942" spans="1:39" x14ac:dyDescent="0.15">
      <c r="A2942" t="s">
        <v>43</v>
      </c>
      <c r="B2942">
        <v>30</v>
      </c>
      <c r="C2942">
        <v>1</v>
      </c>
      <c r="D2942">
        <v>1</v>
      </c>
      <c r="E2942" t="s">
        <v>30</v>
      </c>
      <c r="F2942" t="s">
        <v>206</v>
      </c>
      <c r="G2942">
        <v>1916</v>
      </c>
      <c r="H2942">
        <v>3246</v>
      </c>
      <c r="I2942">
        <v>10716</v>
      </c>
      <c r="J2942">
        <v>725246.95</v>
      </c>
      <c r="K2942">
        <v>623773.25</v>
      </c>
      <c r="L2942">
        <v>570587.97</v>
      </c>
      <c r="M2942">
        <v>183791.0177</v>
      </c>
      <c r="N2942">
        <v>798</v>
      </c>
      <c r="O2942">
        <v>1189</v>
      </c>
      <c r="P2942">
        <v>4460</v>
      </c>
      <c r="Q2942">
        <v>298902.42</v>
      </c>
      <c r="R2942">
        <v>261360.21</v>
      </c>
      <c r="S2942">
        <v>231208.75</v>
      </c>
      <c r="T2942">
        <v>83164.935299999997</v>
      </c>
      <c r="U2942">
        <v>1118</v>
      </c>
      <c r="V2942">
        <v>2057</v>
      </c>
      <c r="W2942">
        <v>6256</v>
      </c>
      <c r="X2942">
        <v>426344.53</v>
      </c>
      <c r="Y2942">
        <v>362413.04</v>
      </c>
      <c r="Z2942">
        <v>339379.22</v>
      </c>
      <c r="AA2942">
        <v>100626.0824</v>
      </c>
      <c r="AB2942">
        <v>1797</v>
      </c>
      <c r="AC2942">
        <v>1857</v>
      </c>
      <c r="AD2942">
        <v>1071</v>
      </c>
      <c r="AE2942">
        <v>1840</v>
      </c>
      <c r="AF2942">
        <v>762</v>
      </c>
      <c r="AG2942">
        <v>774</v>
      </c>
      <c r="AH2942">
        <v>488</v>
      </c>
      <c r="AI2942">
        <v>778</v>
      </c>
      <c r="AJ2942">
        <v>1035</v>
      </c>
      <c r="AK2942">
        <v>1083</v>
      </c>
      <c r="AL2942">
        <v>583</v>
      </c>
      <c r="AM2942">
        <v>1062</v>
      </c>
    </row>
    <row r="2943" spans="1:39" x14ac:dyDescent="0.15">
      <c r="A2943" t="s">
        <v>43</v>
      </c>
      <c r="B2943">
        <v>30</v>
      </c>
      <c r="C2943">
        <v>1</v>
      </c>
      <c r="D2943">
        <v>1</v>
      </c>
      <c r="E2943" t="s">
        <v>29</v>
      </c>
      <c r="F2943" t="s">
        <v>206</v>
      </c>
      <c r="G2943">
        <v>30672</v>
      </c>
      <c r="H2943">
        <v>56091</v>
      </c>
      <c r="I2943">
        <v>192566</v>
      </c>
      <c r="J2943">
        <v>12833492.15</v>
      </c>
      <c r="K2943">
        <v>10184735.15</v>
      </c>
      <c r="L2943">
        <v>9453266.7400000002</v>
      </c>
      <c r="M2943">
        <v>3243790.5669999998</v>
      </c>
      <c r="N2943">
        <v>9614</v>
      </c>
      <c r="O2943">
        <v>15121</v>
      </c>
      <c r="P2943">
        <v>59576</v>
      </c>
      <c r="Q2943">
        <v>3955253.45</v>
      </c>
      <c r="R2943">
        <v>3171291.78</v>
      </c>
      <c r="S2943">
        <v>2901514.4</v>
      </c>
      <c r="T2943">
        <v>1130428.0460999999</v>
      </c>
      <c r="U2943">
        <v>21058</v>
      </c>
      <c r="V2943">
        <v>40970</v>
      </c>
      <c r="W2943">
        <v>132990</v>
      </c>
      <c r="X2943">
        <v>8878238.6999999993</v>
      </c>
      <c r="Y2943">
        <v>7013443.3700000001</v>
      </c>
      <c r="Z2943">
        <v>6551752.3399999999</v>
      </c>
      <c r="AA2943">
        <v>2113362.5208999999</v>
      </c>
      <c r="AB2943">
        <v>29445</v>
      </c>
      <c r="AC2943">
        <v>30012</v>
      </c>
      <c r="AD2943">
        <v>20188</v>
      </c>
      <c r="AE2943">
        <v>29365</v>
      </c>
      <c r="AF2943">
        <v>9292</v>
      </c>
      <c r="AG2943">
        <v>9339</v>
      </c>
      <c r="AH2943">
        <v>6766</v>
      </c>
      <c r="AI2943">
        <v>9286</v>
      </c>
      <c r="AJ2943">
        <v>20153</v>
      </c>
      <c r="AK2943">
        <v>20673</v>
      </c>
      <c r="AL2943">
        <v>13422</v>
      </c>
      <c r="AM2943">
        <v>20079</v>
      </c>
    </row>
    <row r="2944" spans="1:39" x14ac:dyDescent="0.15">
      <c r="A2944" t="s">
        <v>43</v>
      </c>
      <c r="B2944">
        <v>30</v>
      </c>
      <c r="C2944">
        <v>1</v>
      </c>
      <c r="D2944">
        <v>1</v>
      </c>
      <c r="E2944" t="s">
        <v>31</v>
      </c>
      <c r="F2944" t="s">
        <v>206</v>
      </c>
      <c r="G2944">
        <v>2</v>
      </c>
      <c r="H2944">
        <v>6</v>
      </c>
      <c r="I2944">
        <v>14</v>
      </c>
      <c r="J2944">
        <v>1286</v>
      </c>
      <c r="K2944">
        <v>947.14</v>
      </c>
      <c r="L2944">
        <v>748.14</v>
      </c>
      <c r="M2944">
        <v>292.02</v>
      </c>
      <c r="N2944">
        <v>0</v>
      </c>
      <c r="O2944">
        <v>0</v>
      </c>
      <c r="P2944">
        <v>0</v>
      </c>
      <c r="Q2944">
        <v>0</v>
      </c>
      <c r="R2944">
        <v>0</v>
      </c>
      <c r="S2944">
        <v>0</v>
      </c>
      <c r="T2944">
        <v>0</v>
      </c>
      <c r="U2944">
        <v>2</v>
      </c>
      <c r="V2944">
        <v>6</v>
      </c>
      <c r="W2944">
        <v>14</v>
      </c>
      <c r="X2944">
        <v>1286</v>
      </c>
      <c r="Y2944">
        <v>947.14</v>
      </c>
      <c r="Z2944">
        <v>748.14</v>
      </c>
      <c r="AA2944">
        <v>292.02</v>
      </c>
      <c r="AB2944">
        <v>2</v>
      </c>
      <c r="AC2944">
        <v>2</v>
      </c>
      <c r="AD2944">
        <v>1</v>
      </c>
      <c r="AE2944">
        <v>2</v>
      </c>
      <c r="AF2944">
        <v>0</v>
      </c>
      <c r="AG2944">
        <v>0</v>
      </c>
      <c r="AH2944">
        <v>0</v>
      </c>
      <c r="AI2944">
        <v>0</v>
      </c>
      <c r="AJ2944">
        <v>2</v>
      </c>
      <c r="AK2944">
        <v>2</v>
      </c>
      <c r="AL2944">
        <v>1</v>
      </c>
      <c r="AM2944">
        <v>2</v>
      </c>
    </row>
    <row r="2945" spans="1:39" x14ac:dyDescent="0.15">
      <c r="A2945" t="s">
        <v>43</v>
      </c>
      <c r="B2945">
        <v>30</v>
      </c>
      <c r="C2945">
        <v>1</v>
      </c>
      <c r="D2945">
        <v>1</v>
      </c>
      <c r="E2945" t="s">
        <v>32</v>
      </c>
      <c r="F2945" t="s">
        <v>206</v>
      </c>
      <c r="G2945">
        <v>1610</v>
      </c>
      <c r="H2945">
        <v>2778</v>
      </c>
      <c r="I2945">
        <v>10408</v>
      </c>
      <c r="J2945">
        <v>709016.49</v>
      </c>
      <c r="K2945">
        <v>545417.86</v>
      </c>
      <c r="L2945">
        <v>523543.55</v>
      </c>
      <c r="M2945">
        <v>168841.12059999999</v>
      </c>
      <c r="N2945">
        <v>142</v>
      </c>
      <c r="O2945">
        <v>226</v>
      </c>
      <c r="P2945">
        <v>891</v>
      </c>
      <c r="Q2945">
        <v>61291.24</v>
      </c>
      <c r="R2945">
        <v>47874.81</v>
      </c>
      <c r="S2945">
        <v>43543.32</v>
      </c>
      <c r="T2945">
        <v>16595.7173</v>
      </c>
      <c r="U2945">
        <v>1468</v>
      </c>
      <c r="V2945">
        <v>2552</v>
      </c>
      <c r="W2945">
        <v>9517</v>
      </c>
      <c r="X2945">
        <v>647725.25</v>
      </c>
      <c r="Y2945">
        <v>497543.05</v>
      </c>
      <c r="Z2945">
        <v>480000.23</v>
      </c>
      <c r="AA2945">
        <v>152245.40330000001</v>
      </c>
      <c r="AB2945">
        <v>1576</v>
      </c>
      <c r="AC2945">
        <v>1547</v>
      </c>
      <c r="AD2945">
        <v>978</v>
      </c>
      <c r="AE2945">
        <v>1465</v>
      </c>
      <c r="AF2945">
        <v>136</v>
      </c>
      <c r="AG2945">
        <v>125</v>
      </c>
      <c r="AH2945">
        <v>77</v>
      </c>
      <c r="AI2945">
        <v>137</v>
      </c>
      <c r="AJ2945">
        <v>1440</v>
      </c>
      <c r="AK2945">
        <v>1422</v>
      </c>
      <c r="AL2945">
        <v>901</v>
      </c>
      <c r="AM2945">
        <v>1328</v>
      </c>
    </row>
    <row r="2946" spans="1:39" x14ac:dyDescent="0.15">
      <c r="A2946" t="s">
        <v>43</v>
      </c>
      <c r="B2946">
        <v>30</v>
      </c>
      <c r="C2946">
        <v>1</v>
      </c>
      <c r="D2946">
        <v>2</v>
      </c>
      <c r="E2946" t="s">
        <v>28</v>
      </c>
      <c r="F2946" t="s">
        <v>206</v>
      </c>
      <c r="G2946">
        <v>4094</v>
      </c>
      <c r="H2946">
        <v>5565</v>
      </c>
      <c r="I2946">
        <v>21674</v>
      </c>
      <c r="J2946">
        <v>1502894.46</v>
      </c>
      <c r="K2946">
        <v>1298152.73</v>
      </c>
      <c r="L2946">
        <v>1208803.44</v>
      </c>
      <c r="M2946">
        <v>375554.90120000002</v>
      </c>
      <c r="N2946">
        <v>1652</v>
      </c>
      <c r="O2946">
        <v>2049</v>
      </c>
      <c r="P2946">
        <v>8808</v>
      </c>
      <c r="Q2946">
        <v>626654.75</v>
      </c>
      <c r="R2946">
        <v>524674.21</v>
      </c>
      <c r="S2946">
        <v>467987</v>
      </c>
      <c r="T2946">
        <v>170710.67540000001</v>
      </c>
      <c r="U2946">
        <v>2442</v>
      </c>
      <c r="V2946">
        <v>3516</v>
      </c>
      <c r="W2946">
        <v>12866</v>
      </c>
      <c r="X2946">
        <v>876239.71</v>
      </c>
      <c r="Y2946">
        <v>773478.52</v>
      </c>
      <c r="Z2946">
        <v>740816.44</v>
      </c>
      <c r="AA2946">
        <v>204844.22579999999</v>
      </c>
      <c r="AB2946">
        <v>3920</v>
      </c>
      <c r="AC2946">
        <v>3633</v>
      </c>
      <c r="AD2946">
        <v>1803</v>
      </c>
      <c r="AE2946">
        <v>3454</v>
      </c>
      <c r="AF2946">
        <v>1589</v>
      </c>
      <c r="AG2946">
        <v>1568</v>
      </c>
      <c r="AH2946">
        <v>863</v>
      </c>
      <c r="AI2946">
        <v>1496</v>
      </c>
      <c r="AJ2946">
        <v>2331</v>
      </c>
      <c r="AK2946">
        <v>2065</v>
      </c>
      <c r="AL2946">
        <v>940</v>
      </c>
      <c r="AM2946">
        <v>1958</v>
      </c>
    </row>
    <row r="2947" spans="1:39" x14ac:dyDescent="0.15">
      <c r="A2947" t="s">
        <v>43</v>
      </c>
      <c r="B2947">
        <v>30</v>
      </c>
      <c r="C2947">
        <v>1</v>
      </c>
      <c r="D2947">
        <v>2</v>
      </c>
      <c r="E2947" t="s">
        <v>30</v>
      </c>
      <c r="F2947" t="s">
        <v>206</v>
      </c>
      <c r="G2947">
        <v>474</v>
      </c>
      <c r="H2947">
        <v>686</v>
      </c>
      <c r="I2947">
        <v>2671</v>
      </c>
      <c r="J2947">
        <v>180906.78</v>
      </c>
      <c r="K2947">
        <v>153516.99</v>
      </c>
      <c r="L2947">
        <v>140919.92000000001</v>
      </c>
      <c r="M2947">
        <v>46076.644999999997</v>
      </c>
      <c r="N2947">
        <v>187</v>
      </c>
      <c r="O2947">
        <v>241</v>
      </c>
      <c r="P2947">
        <v>1101</v>
      </c>
      <c r="Q2947">
        <v>72808.28</v>
      </c>
      <c r="R2947">
        <v>60455.32</v>
      </c>
      <c r="S2947">
        <v>52027.46</v>
      </c>
      <c r="T2947">
        <v>20496.848600000001</v>
      </c>
      <c r="U2947">
        <v>287</v>
      </c>
      <c r="V2947">
        <v>445</v>
      </c>
      <c r="W2947">
        <v>1570</v>
      </c>
      <c r="X2947">
        <v>108098.5</v>
      </c>
      <c r="Y2947">
        <v>93061.67</v>
      </c>
      <c r="Z2947">
        <v>88892.46</v>
      </c>
      <c r="AA2947">
        <v>25579.796399999999</v>
      </c>
      <c r="AB2947">
        <v>443</v>
      </c>
      <c r="AC2947">
        <v>429</v>
      </c>
      <c r="AD2947">
        <v>205</v>
      </c>
      <c r="AE2947">
        <v>463</v>
      </c>
      <c r="AF2947">
        <v>179</v>
      </c>
      <c r="AG2947">
        <v>175</v>
      </c>
      <c r="AH2947">
        <v>98</v>
      </c>
      <c r="AI2947">
        <v>185</v>
      </c>
      <c r="AJ2947">
        <v>264</v>
      </c>
      <c r="AK2947">
        <v>254</v>
      </c>
      <c r="AL2947">
        <v>107</v>
      </c>
      <c r="AM2947">
        <v>278</v>
      </c>
    </row>
    <row r="2948" spans="1:39" x14ac:dyDescent="0.15">
      <c r="A2948" t="s">
        <v>43</v>
      </c>
      <c r="B2948">
        <v>30</v>
      </c>
      <c r="C2948">
        <v>1</v>
      </c>
      <c r="D2948">
        <v>2</v>
      </c>
      <c r="E2948" t="s">
        <v>29</v>
      </c>
      <c r="F2948" t="s">
        <v>206</v>
      </c>
      <c r="G2948">
        <v>2313</v>
      </c>
      <c r="H2948">
        <v>3463</v>
      </c>
      <c r="I2948">
        <v>13958</v>
      </c>
      <c r="J2948">
        <v>959982.34</v>
      </c>
      <c r="K2948">
        <v>756442.31</v>
      </c>
      <c r="L2948">
        <v>710064.57</v>
      </c>
      <c r="M2948">
        <v>238099.06270000001</v>
      </c>
      <c r="N2948">
        <v>681</v>
      </c>
      <c r="O2948">
        <v>843</v>
      </c>
      <c r="P2948">
        <v>3918</v>
      </c>
      <c r="Q2948">
        <v>276743.67</v>
      </c>
      <c r="R2948">
        <v>217356.55</v>
      </c>
      <c r="S2948">
        <v>196052.12</v>
      </c>
      <c r="T2948">
        <v>77177.170700000002</v>
      </c>
      <c r="U2948">
        <v>1632</v>
      </c>
      <c r="V2948">
        <v>2620</v>
      </c>
      <c r="W2948">
        <v>10040</v>
      </c>
      <c r="X2948">
        <v>683238.67</v>
      </c>
      <c r="Y2948">
        <v>539085.76</v>
      </c>
      <c r="Z2948">
        <v>514012.45</v>
      </c>
      <c r="AA2948">
        <v>160921.89199999999</v>
      </c>
      <c r="AB2948">
        <v>2217</v>
      </c>
      <c r="AC2948">
        <v>2193</v>
      </c>
      <c r="AD2948">
        <v>1019</v>
      </c>
      <c r="AE2948">
        <v>2214</v>
      </c>
      <c r="AF2948">
        <v>659</v>
      </c>
      <c r="AG2948">
        <v>651</v>
      </c>
      <c r="AH2948">
        <v>361</v>
      </c>
      <c r="AI2948">
        <v>655</v>
      </c>
      <c r="AJ2948">
        <v>1558</v>
      </c>
      <c r="AK2948">
        <v>1542</v>
      </c>
      <c r="AL2948">
        <v>658</v>
      </c>
      <c r="AM2948">
        <v>1559</v>
      </c>
    </row>
    <row r="2949" spans="1:39" x14ac:dyDescent="0.15">
      <c r="A2949" t="s">
        <v>43</v>
      </c>
      <c r="B2949">
        <v>30</v>
      </c>
      <c r="C2949">
        <v>1</v>
      </c>
      <c r="D2949">
        <v>2</v>
      </c>
      <c r="E2949" t="s">
        <v>32</v>
      </c>
      <c r="F2949" t="s">
        <v>206</v>
      </c>
      <c r="G2949">
        <v>710</v>
      </c>
      <c r="H2949">
        <v>1047</v>
      </c>
      <c r="I2949">
        <v>4555</v>
      </c>
      <c r="J2949">
        <v>311827.13</v>
      </c>
      <c r="K2949">
        <v>236602</v>
      </c>
      <c r="L2949">
        <v>228427.65</v>
      </c>
      <c r="M2949">
        <v>73771.486999999994</v>
      </c>
      <c r="N2949">
        <v>57</v>
      </c>
      <c r="O2949">
        <v>71</v>
      </c>
      <c r="P2949">
        <v>321</v>
      </c>
      <c r="Q2949">
        <v>25562.639999999999</v>
      </c>
      <c r="R2949">
        <v>18639.169999999998</v>
      </c>
      <c r="S2949">
        <v>16287.09</v>
      </c>
      <c r="T2949">
        <v>6696.4728999999998</v>
      </c>
      <c r="U2949">
        <v>653</v>
      </c>
      <c r="V2949">
        <v>976</v>
      </c>
      <c r="W2949">
        <v>4234</v>
      </c>
      <c r="X2949">
        <v>286264.49</v>
      </c>
      <c r="Y2949">
        <v>217962.83</v>
      </c>
      <c r="Z2949">
        <v>212140.56</v>
      </c>
      <c r="AA2949">
        <v>67075.0141</v>
      </c>
      <c r="AB2949">
        <v>687</v>
      </c>
      <c r="AC2949">
        <v>626</v>
      </c>
      <c r="AD2949">
        <v>330</v>
      </c>
      <c r="AE2949">
        <v>616</v>
      </c>
      <c r="AF2949">
        <v>56</v>
      </c>
      <c r="AG2949">
        <v>47</v>
      </c>
      <c r="AH2949">
        <v>29</v>
      </c>
      <c r="AI2949">
        <v>55</v>
      </c>
      <c r="AJ2949">
        <v>631</v>
      </c>
      <c r="AK2949">
        <v>579</v>
      </c>
      <c r="AL2949">
        <v>301</v>
      </c>
      <c r="AM2949">
        <v>561</v>
      </c>
    </row>
    <row r="2950" spans="1:39" x14ac:dyDescent="0.15">
      <c r="A2950" t="s">
        <v>43</v>
      </c>
      <c r="B2950">
        <v>30</v>
      </c>
      <c r="C2950">
        <v>2</v>
      </c>
      <c r="D2950">
        <v>0</v>
      </c>
      <c r="E2950" t="s">
        <v>28</v>
      </c>
      <c r="F2950" t="s">
        <v>206</v>
      </c>
      <c r="G2950">
        <v>258</v>
      </c>
      <c r="H2950">
        <v>617</v>
      </c>
      <c r="I2950">
        <v>1784</v>
      </c>
      <c r="J2950">
        <v>110168.8</v>
      </c>
      <c r="K2950">
        <v>87441.55</v>
      </c>
      <c r="L2950">
        <v>72204.649999999994</v>
      </c>
      <c r="M2950">
        <v>30227.015800000001</v>
      </c>
      <c r="N2950">
        <v>258</v>
      </c>
      <c r="O2950">
        <v>293</v>
      </c>
      <c r="P2950">
        <v>976</v>
      </c>
      <c r="Q2950">
        <v>57804.43</v>
      </c>
      <c r="R2950">
        <v>43434.01</v>
      </c>
      <c r="S2950">
        <v>29483.25</v>
      </c>
      <c r="T2950">
        <v>17422.104899999998</v>
      </c>
      <c r="U2950">
        <v>258</v>
      </c>
      <c r="V2950">
        <v>324</v>
      </c>
      <c r="W2950">
        <v>808</v>
      </c>
      <c r="X2950">
        <v>52364.37</v>
      </c>
      <c r="Y2950">
        <v>44007.54</v>
      </c>
      <c r="Z2950">
        <v>42721.4</v>
      </c>
      <c r="AA2950">
        <v>12804.910900000001</v>
      </c>
      <c r="AB2950">
        <v>254</v>
      </c>
      <c r="AC2950">
        <v>258</v>
      </c>
      <c r="AD2950">
        <v>235</v>
      </c>
      <c r="AE2950">
        <v>205</v>
      </c>
      <c r="AF2950">
        <v>254</v>
      </c>
      <c r="AG2950">
        <v>258</v>
      </c>
      <c r="AH2950">
        <v>235</v>
      </c>
      <c r="AI2950">
        <v>205</v>
      </c>
      <c r="AJ2950">
        <v>254</v>
      </c>
      <c r="AK2950">
        <v>258</v>
      </c>
      <c r="AL2950">
        <v>235</v>
      </c>
      <c r="AM2950">
        <v>205</v>
      </c>
    </row>
    <row r="2951" spans="1:39" x14ac:dyDescent="0.15">
      <c r="A2951" t="s">
        <v>43</v>
      </c>
      <c r="B2951">
        <v>30</v>
      </c>
      <c r="C2951">
        <v>2</v>
      </c>
      <c r="D2951">
        <v>0</v>
      </c>
      <c r="E2951" t="s">
        <v>29</v>
      </c>
      <c r="F2951" t="s">
        <v>206</v>
      </c>
      <c r="G2951">
        <v>6</v>
      </c>
      <c r="H2951">
        <v>15</v>
      </c>
      <c r="I2951">
        <v>43</v>
      </c>
      <c r="J2951">
        <v>2940.86</v>
      </c>
      <c r="K2951">
        <v>2085.2399999999998</v>
      </c>
      <c r="L2951">
        <v>1825.48</v>
      </c>
      <c r="M2951">
        <v>865.24800000000005</v>
      </c>
      <c r="N2951">
        <v>6</v>
      </c>
      <c r="O2951">
        <v>8</v>
      </c>
      <c r="P2951">
        <v>23</v>
      </c>
      <c r="Q2951">
        <v>1330.86</v>
      </c>
      <c r="R2951">
        <v>893.03</v>
      </c>
      <c r="S2951">
        <v>700.02</v>
      </c>
      <c r="T2951">
        <v>493.88929999999999</v>
      </c>
      <c r="U2951">
        <v>6</v>
      </c>
      <c r="V2951">
        <v>7</v>
      </c>
      <c r="W2951">
        <v>20</v>
      </c>
      <c r="X2951">
        <v>1610</v>
      </c>
      <c r="Y2951">
        <v>1192.21</v>
      </c>
      <c r="Z2951">
        <v>1125.46</v>
      </c>
      <c r="AA2951">
        <v>371.3587</v>
      </c>
      <c r="AB2951">
        <v>6</v>
      </c>
      <c r="AC2951">
        <v>6</v>
      </c>
      <c r="AD2951">
        <v>6</v>
      </c>
      <c r="AE2951">
        <v>5</v>
      </c>
      <c r="AF2951">
        <v>6</v>
      </c>
      <c r="AG2951">
        <v>6</v>
      </c>
      <c r="AH2951">
        <v>6</v>
      </c>
      <c r="AI2951">
        <v>5</v>
      </c>
      <c r="AJ2951">
        <v>6</v>
      </c>
      <c r="AK2951">
        <v>6</v>
      </c>
      <c r="AL2951">
        <v>6</v>
      </c>
      <c r="AM2951">
        <v>5</v>
      </c>
    </row>
    <row r="2952" spans="1:39" x14ac:dyDescent="0.15">
      <c r="A2952" t="s">
        <v>43</v>
      </c>
      <c r="B2952">
        <v>30</v>
      </c>
      <c r="C2952">
        <v>2</v>
      </c>
      <c r="D2952">
        <v>0</v>
      </c>
      <c r="E2952" t="s">
        <v>32</v>
      </c>
      <c r="F2952" t="s">
        <v>206</v>
      </c>
      <c r="G2952">
        <v>93</v>
      </c>
      <c r="H2952">
        <v>252</v>
      </c>
      <c r="I2952">
        <v>719</v>
      </c>
      <c r="J2952">
        <v>45442.69</v>
      </c>
      <c r="K2952">
        <v>33748.050000000003</v>
      </c>
      <c r="L2952">
        <v>30818.5</v>
      </c>
      <c r="M2952">
        <v>11989.7168</v>
      </c>
      <c r="N2952">
        <v>93</v>
      </c>
      <c r="O2952">
        <v>116</v>
      </c>
      <c r="P2952">
        <v>310</v>
      </c>
      <c r="Q2952">
        <v>18820.52</v>
      </c>
      <c r="R2952">
        <v>13511.51</v>
      </c>
      <c r="S2952">
        <v>10813.42</v>
      </c>
      <c r="T2952">
        <v>5712.4327000000003</v>
      </c>
      <c r="U2952">
        <v>93</v>
      </c>
      <c r="V2952">
        <v>136</v>
      </c>
      <c r="W2952">
        <v>409</v>
      </c>
      <c r="X2952">
        <v>26622.17</v>
      </c>
      <c r="Y2952">
        <v>20236.54</v>
      </c>
      <c r="Z2952">
        <v>20005.080000000002</v>
      </c>
      <c r="AA2952">
        <v>6277.2840999999999</v>
      </c>
      <c r="AB2952">
        <v>91</v>
      </c>
      <c r="AC2952">
        <v>92</v>
      </c>
      <c r="AD2952">
        <v>88</v>
      </c>
      <c r="AE2952">
        <v>82</v>
      </c>
      <c r="AF2952">
        <v>91</v>
      </c>
      <c r="AG2952">
        <v>92</v>
      </c>
      <c r="AH2952">
        <v>88</v>
      </c>
      <c r="AI2952">
        <v>82</v>
      </c>
      <c r="AJ2952">
        <v>91</v>
      </c>
      <c r="AK2952">
        <v>92</v>
      </c>
      <c r="AL2952">
        <v>88</v>
      </c>
      <c r="AM2952">
        <v>82</v>
      </c>
    </row>
    <row r="2953" spans="1:39" x14ac:dyDescent="0.15">
      <c r="A2953" t="s">
        <v>43</v>
      </c>
      <c r="B2953">
        <v>30</v>
      </c>
      <c r="C2953">
        <v>2</v>
      </c>
      <c r="D2953">
        <v>1</v>
      </c>
      <c r="E2953" t="s">
        <v>28</v>
      </c>
      <c r="F2953" t="s">
        <v>206</v>
      </c>
      <c r="G2953">
        <v>2266</v>
      </c>
      <c r="H2953">
        <v>6052</v>
      </c>
      <c r="I2953">
        <v>15788</v>
      </c>
      <c r="J2953">
        <v>952933.49</v>
      </c>
      <c r="K2953">
        <v>796431.26</v>
      </c>
      <c r="L2953">
        <v>684469.35</v>
      </c>
      <c r="M2953">
        <v>266320.22340000002</v>
      </c>
      <c r="N2953">
        <v>2266</v>
      </c>
      <c r="O2953">
        <v>2818</v>
      </c>
      <c r="P2953">
        <v>8240</v>
      </c>
      <c r="Q2953">
        <v>475491.43</v>
      </c>
      <c r="R2953">
        <v>384354.64</v>
      </c>
      <c r="S2953">
        <v>293910.28999999998</v>
      </c>
      <c r="T2953">
        <v>148238.07250000001</v>
      </c>
      <c r="U2953">
        <v>2266</v>
      </c>
      <c r="V2953">
        <v>3234</v>
      </c>
      <c r="W2953">
        <v>7548</v>
      </c>
      <c r="X2953">
        <v>477442.06</v>
      </c>
      <c r="Y2953">
        <v>412076.62</v>
      </c>
      <c r="Z2953">
        <v>390559.06</v>
      </c>
      <c r="AA2953">
        <v>118082.15089999999</v>
      </c>
      <c r="AB2953">
        <v>2171</v>
      </c>
      <c r="AC2953">
        <v>2232</v>
      </c>
      <c r="AD2953">
        <v>1656</v>
      </c>
      <c r="AE2953">
        <v>2137</v>
      </c>
      <c r="AF2953">
        <v>2171</v>
      </c>
      <c r="AG2953">
        <v>2232</v>
      </c>
      <c r="AH2953">
        <v>1656</v>
      </c>
      <c r="AI2953">
        <v>2137</v>
      </c>
      <c r="AJ2953">
        <v>2171</v>
      </c>
      <c r="AK2953">
        <v>2232</v>
      </c>
      <c r="AL2953">
        <v>1656</v>
      </c>
      <c r="AM2953">
        <v>2137</v>
      </c>
    </row>
    <row r="2954" spans="1:39" x14ac:dyDescent="0.15">
      <c r="A2954" t="s">
        <v>43</v>
      </c>
      <c r="B2954">
        <v>30</v>
      </c>
      <c r="C2954">
        <v>2</v>
      </c>
      <c r="D2954">
        <v>1</v>
      </c>
      <c r="E2954" t="s">
        <v>30</v>
      </c>
      <c r="F2954" t="s">
        <v>206</v>
      </c>
      <c r="G2954">
        <v>291</v>
      </c>
      <c r="H2954">
        <v>791</v>
      </c>
      <c r="I2954">
        <v>1993</v>
      </c>
      <c r="J2954">
        <v>123673.25</v>
      </c>
      <c r="K2954">
        <v>101839.44</v>
      </c>
      <c r="L2954">
        <v>84440.3</v>
      </c>
      <c r="M2954">
        <v>33644.081700000002</v>
      </c>
      <c r="N2954">
        <v>291</v>
      </c>
      <c r="O2954">
        <v>359</v>
      </c>
      <c r="P2954">
        <v>987</v>
      </c>
      <c r="Q2954">
        <v>58413.919999999998</v>
      </c>
      <c r="R2954">
        <v>46945.89</v>
      </c>
      <c r="S2954">
        <v>32928.43</v>
      </c>
      <c r="T2954">
        <v>17634.792600000001</v>
      </c>
      <c r="U2954">
        <v>291</v>
      </c>
      <c r="V2954">
        <v>432</v>
      </c>
      <c r="W2954">
        <v>1006</v>
      </c>
      <c r="X2954">
        <v>65259.33</v>
      </c>
      <c r="Y2954">
        <v>54893.55</v>
      </c>
      <c r="Z2954">
        <v>51511.87</v>
      </c>
      <c r="AA2954">
        <v>16009.2891</v>
      </c>
      <c r="AB2954">
        <v>271</v>
      </c>
      <c r="AC2954">
        <v>289</v>
      </c>
      <c r="AD2954">
        <v>186</v>
      </c>
      <c r="AE2954">
        <v>278</v>
      </c>
      <c r="AF2954">
        <v>271</v>
      </c>
      <c r="AG2954">
        <v>289</v>
      </c>
      <c r="AH2954">
        <v>186</v>
      </c>
      <c r="AI2954">
        <v>278</v>
      </c>
      <c r="AJ2954">
        <v>271</v>
      </c>
      <c r="AK2954">
        <v>289</v>
      </c>
      <c r="AL2954">
        <v>186</v>
      </c>
      <c r="AM2954">
        <v>278</v>
      </c>
    </row>
    <row r="2955" spans="1:39" x14ac:dyDescent="0.15">
      <c r="A2955" t="s">
        <v>43</v>
      </c>
      <c r="B2955">
        <v>30</v>
      </c>
      <c r="C2955">
        <v>2</v>
      </c>
      <c r="D2955">
        <v>1</v>
      </c>
      <c r="E2955" t="s">
        <v>29</v>
      </c>
      <c r="F2955" t="s">
        <v>206</v>
      </c>
      <c r="G2955">
        <v>5644</v>
      </c>
      <c r="H2955">
        <v>16104</v>
      </c>
      <c r="I2955">
        <v>43519</v>
      </c>
      <c r="J2955">
        <v>2614255.21</v>
      </c>
      <c r="K2955">
        <v>2021995.66</v>
      </c>
      <c r="L2955">
        <v>1741719.85</v>
      </c>
      <c r="M2955">
        <v>727196.95120000001</v>
      </c>
      <c r="N2955">
        <v>5644</v>
      </c>
      <c r="O2955">
        <v>7304</v>
      </c>
      <c r="P2955">
        <v>21547</v>
      </c>
      <c r="Q2955">
        <v>1232348.33</v>
      </c>
      <c r="R2955">
        <v>934878.79</v>
      </c>
      <c r="S2955">
        <v>721051.22</v>
      </c>
      <c r="T2955">
        <v>385260.19569999998</v>
      </c>
      <c r="U2955">
        <v>5644</v>
      </c>
      <c r="V2955">
        <v>8800</v>
      </c>
      <c r="W2955">
        <v>21972</v>
      </c>
      <c r="X2955">
        <v>1381906.88</v>
      </c>
      <c r="Y2955">
        <v>1087116.8700000001</v>
      </c>
      <c r="Z2955">
        <v>1020668.63</v>
      </c>
      <c r="AA2955">
        <v>341936.75550000003</v>
      </c>
      <c r="AB2955">
        <v>5404</v>
      </c>
      <c r="AC2955">
        <v>5608</v>
      </c>
      <c r="AD2955">
        <v>4427</v>
      </c>
      <c r="AE2955">
        <v>5476</v>
      </c>
      <c r="AF2955">
        <v>5404</v>
      </c>
      <c r="AG2955">
        <v>5608</v>
      </c>
      <c r="AH2955">
        <v>4427</v>
      </c>
      <c r="AI2955">
        <v>5476</v>
      </c>
      <c r="AJ2955">
        <v>5404</v>
      </c>
      <c r="AK2955">
        <v>5608</v>
      </c>
      <c r="AL2955">
        <v>4427</v>
      </c>
      <c r="AM2955">
        <v>5476</v>
      </c>
    </row>
    <row r="2956" spans="1:39" x14ac:dyDescent="0.15">
      <c r="A2956" t="s">
        <v>43</v>
      </c>
      <c r="B2956">
        <v>30</v>
      </c>
      <c r="C2956">
        <v>2</v>
      </c>
      <c r="D2956">
        <v>1</v>
      </c>
      <c r="E2956" t="s">
        <v>31</v>
      </c>
      <c r="F2956" t="s">
        <v>206</v>
      </c>
      <c r="G2956">
        <v>2</v>
      </c>
      <c r="H2956">
        <v>6</v>
      </c>
      <c r="I2956">
        <v>12</v>
      </c>
      <c r="J2956">
        <v>722.95</v>
      </c>
      <c r="K2956">
        <v>620.04999999999995</v>
      </c>
      <c r="L2956">
        <v>477.58</v>
      </c>
      <c r="M2956">
        <v>210.71270000000001</v>
      </c>
      <c r="N2956">
        <v>2</v>
      </c>
      <c r="O2956">
        <v>3</v>
      </c>
      <c r="P2956">
        <v>7</v>
      </c>
      <c r="Q2956">
        <v>307.95</v>
      </c>
      <c r="R2956">
        <v>232.7</v>
      </c>
      <c r="S2956">
        <v>90.23</v>
      </c>
      <c r="T2956">
        <v>110.8827</v>
      </c>
      <c r="U2956">
        <v>2</v>
      </c>
      <c r="V2956">
        <v>3</v>
      </c>
      <c r="W2956">
        <v>5</v>
      </c>
      <c r="X2956">
        <v>415</v>
      </c>
      <c r="Y2956">
        <v>387.35</v>
      </c>
      <c r="Z2956">
        <v>387.35</v>
      </c>
      <c r="AA2956">
        <v>99.83</v>
      </c>
      <c r="AB2956">
        <v>2</v>
      </c>
      <c r="AC2956">
        <v>2</v>
      </c>
      <c r="AD2956">
        <v>0</v>
      </c>
      <c r="AE2956">
        <v>2</v>
      </c>
      <c r="AF2956">
        <v>2</v>
      </c>
      <c r="AG2956">
        <v>2</v>
      </c>
      <c r="AH2956">
        <v>0</v>
      </c>
      <c r="AI2956">
        <v>2</v>
      </c>
      <c r="AJ2956">
        <v>2</v>
      </c>
      <c r="AK2956">
        <v>2</v>
      </c>
      <c r="AL2956">
        <v>0</v>
      </c>
      <c r="AM2956">
        <v>2</v>
      </c>
    </row>
    <row r="2957" spans="1:39" x14ac:dyDescent="0.15">
      <c r="A2957" t="s">
        <v>43</v>
      </c>
      <c r="B2957">
        <v>30</v>
      </c>
      <c r="C2957">
        <v>2</v>
      </c>
      <c r="D2957">
        <v>1</v>
      </c>
      <c r="E2957" t="s">
        <v>32</v>
      </c>
      <c r="F2957" t="s">
        <v>206</v>
      </c>
      <c r="G2957">
        <v>252</v>
      </c>
      <c r="H2957">
        <v>689</v>
      </c>
      <c r="I2957">
        <v>1959</v>
      </c>
      <c r="J2957">
        <v>120291.78</v>
      </c>
      <c r="K2957">
        <v>92866.5</v>
      </c>
      <c r="L2957">
        <v>82742.22</v>
      </c>
      <c r="M2957">
        <v>32403.3128</v>
      </c>
      <c r="N2957">
        <v>252</v>
      </c>
      <c r="O2957">
        <v>289</v>
      </c>
      <c r="P2957">
        <v>844</v>
      </c>
      <c r="Q2957">
        <v>48606.65</v>
      </c>
      <c r="R2957">
        <v>38346.82</v>
      </c>
      <c r="S2957">
        <v>29478.53</v>
      </c>
      <c r="T2957">
        <v>15162.058800000001</v>
      </c>
      <c r="U2957">
        <v>252</v>
      </c>
      <c r="V2957">
        <v>400</v>
      </c>
      <c r="W2957">
        <v>1115</v>
      </c>
      <c r="X2957">
        <v>71685.13</v>
      </c>
      <c r="Y2957">
        <v>54519.68</v>
      </c>
      <c r="Z2957">
        <v>53263.69</v>
      </c>
      <c r="AA2957">
        <v>17241.254000000001</v>
      </c>
      <c r="AB2957">
        <v>248</v>
      </c>
      <c r="AC2957">
        <v>250</v>
      </c>
      <c r="AD2957">
        <v>181</v>
      </c>
      <c r="AE2957">
        <v>231</v>
      </c>
      <c r="AF2957">
        <v>248</v>
      </c>
      <c r="AG2957">
        <v>250</v>
      </c>
      <c r="AH2957">
        <v>181</v>
      </c>
      <c r="AI2957">
        <v>231</v>
      </c>
      <c r="AJ2957">
        <v>248</v>
      </c>
      <c r="AK2957">
        <v>250</v>
      </c>
      <c r="AL2957">
        <v>181</v>
      </c>
      <c r="AM2957">
        <v>231</v>
      </c>
    </row>
    <row r="2958" spans="1:39" x14ac:dyDescent="0.15">
      <c r="A2958" t="s">
        <v>43</v>
      </c>
      <c r="B2958">
        <v>30</v>
      </c>
      <c r="C2958">
        <v>2</v>
      </c>
      <c r="D2958">
        <v>2</v>
      </c>
      <c r="E2958" t="s">
        <v>28</v>
      </c>
      <c r="F2958" t="s">
        <v>206</v>
      </c>
      <c r="G2958">
        <v>286</v>
      </c>
      <c r="H2958">
        <v>699</v>
      </c>
      <c r="I2958">
        <v>1815</v>
      </c>
      <c r="J2958">
        <v>116558.47</v>
      </c>
      <c r="K2958">
        <v>97796.24</v>
      </c>
      <c r="L2958">
        <v>80602.009999999995</v>
      </c>
      <c r="M2958">
        <v>31455.513599999998</v>
      </c>
      <c r="N2958">
        <v>286</v>
      </c>
      <c r="O2958">
        <v>322</v>
      </c>
      <c r="P2958">
        <v>918</v>
      </c>
      <c r="Q2958">
        <v>56749.86</v>
      </c>
      <c r="R2958">
        <v>45683.99</v>
      </c>
      <c r="S2958">
        <v>31760.32</v>
      </c>
      <c r="T2958">
        <v>16894.464100000001</v>
      </c>
      <c r="U2958">
        <v>286</v>
      </c>
      <c r="V2958">
        <v>377</v>
      </c>
      <c r="W2958">
        <v>897</v>
      </c>
      <c r="X2958">
        <v>59808.61</v>
      </c>
      <c r="Y2958">
        <v>52112.25</v>
      </c>
      <c r="Z2958">
        <v>48841.69</v>
      </c>
      <c r="AA2958">
        <v>14561.049499999999</v>
      </c>
      <c r="AB2958">
        <v>267</v>
      </c>
      <c r="AC2958">
        <v>281</v>
      </c>
      <c r="AD2958">
        <v>180</v>
      </c>
      <c r="AE2958">
        <v>273</v>
      </c>
      <c r="AF2958">
        <v>267</v>
      </c>
      <c r="AG2958">
        <v>281</v>
      </c>
      <c r="AH2958">
        <v>180</v>
      </c>
      <c r="AI2958">
        <v>273</v>
      </c>
      <c r="AJ2958">
        <v>267</v>
      </c>
      <c r="AK2958">
        <v>281</v>
      </c>
      <c r="AL2958">
        <v>180</v>
      </c>
      <c r="AM2958">
        <v>273</v>
      </c>
    </row>
    <row r="2959" spans="1:39" x14ac:dyDescent="0.15">
      <c r="A2959" t="s">
        <v>43</v>
      </c>
      <c r="B2959">
        <v>30</v>
      </c>
      <c r="C2959">
        <v>2</v>
      </c>
      <c r="D2959">
        <v>2</v>
      </c>
      <c r="E2959" t="s">
        <v>30</v>
      </c>
      <c r="F2959" t="s">
        <v>206</v>
      </c>
      <c r="G2959">
        <v>35</v>
      </c>
      <c r="H2959">
        <v>82</v>
      </c>
      <c r="I2959">
        <v>252</v>
      </c>
      <c r="J2959">
        <v>14909.45</v>
      </c>
      <c r="K2959">
        <v>12361.22</v>
      </c>
      <c r="L2959">
        <v>10312.39</v>
      </c>
      <c r="M2959">
        <v>4051.7213999999999</v>
      </c>
      <c r="N2959">
        <v>35</v>
      </c>
      <c r="O2959">
        <v>38</v>
      </c>
      <c r="P2959">
        <v>128</v>
      </c>
      <c r="Q2959">
        <v>7793.54</v>
      </c>
      <c r="R2959">
        <v>6478.9</v>
      </c>
      <c r="S2959">
        <v>4430.07</v>
      </c>
      <c r="T2959">
        <v>2305.4825000000001</v>
      </c>
      <c r="U2959">
        <v>35</v>
      </c>
      <c r="V2959">
        <v>44</v>
      </c>
      <c r="W2959">
        <v>124</v>
      </c>
      <c r="X2959">
        <v>7115.91</v>
      </c>
      <c r="Y2959">
        <v>5882.32</v>
      </c>
      <c r="Z2959">
        <v>5882.32</v>
      </c>
      <c r="AA2959">
        <v>1746.2389000000001</v>
      </c>
      <c r="AB2959">
        <v>33</v>
      </c>
      <c r="AC2959">
        <v>34</v>
      </c>
      <c r="AD2959">
        <v>21</v>
      </c>
      <c r="AE2959">
        <v>34</v>
      </c>
      <c r="AF2959">
        <v>33</v>
      </c>
      <c r="AG2959">
        <v>34</v>
      </c>
      <c r="AH2959">
        <v>21</v>
      </c>
      <c r="AI2959">
        <v>34</v>
      </c>
      <c r="AJ2959">
        <v>33</v>
      </c>
      <c r="AK2959">
        <v>34</v>
      </c>
      <c r="AL2959">
        <v>21</v>
      </c>
      <c r="AM2959">
        <v>34</v>
      </c>
    </row>
    <row r="2960" spans="1:39" x14ac:dyDescent="0.15">
      <c r="A2960" t="s">
        <v>43</v>
      </c>
      <c r="B2960">
        <v>30</v>
      </c>
      <c r="C2960">
        <v>2</v>
      </c>
      <c r="D2960">
        <v>2</v>
      </c>
      <c r="E2960" t="s">
        <v>29</v>
      </c>
      <c r="F2960" t="s">
        <v>206</v>
      </c>
      <c r="G2960">
        <v>166</v>
      </c>
      <c r="H2960">
        <v>435</v>
      </c>
      <c r="I2960">
        <v>1131</v>
      </c>
      <c r="J2960">
        <v>74736.039999999994</v>
      </c>
      <c r="K2960">
        <v>57745.1</v>
      </c>
      <c r="L2960">
        <v>46612.13</v>
      </c>
      <c r="M2960">
        <v>20124.539700000001</v>
      </c>
      <c r="N2960">
        <v>166</v>
      </c>
      <c r="O2960">
        <v>192</v>
      </c>
      <c r="P2960">
        <v>534</v>
      </c>
      <c r="Q2960">
        <v>34602.629999999997</v>
      </c>
      <c r="R2960">
        <v>26245.81</v>
      </c>
      <c r="S2960">
        <v>16871.54</v>
      </c>
      <c r="T2960">
        <v>10355.8833</v>
      </c>
      <c r="U2960">
        <v>166</v>
      </c>
      <c r="V2960">
        <v>243</v>
      </c>
      <c r="W2960">
        <v>597</v>
      </c>
      <c r="X2960">
        <v>40133.410000000003</v>
      </c>
      <c r="Y2960">
        <v>31499.29</v>
      </c>
      <c r="Z2960">
        <v>29740.59</v>
      </c>
      <c r="AA2960">
        <v>9768.6563999999998</v>
      </c>
      <c r="AB2960">
        <v>158</v>
      </c>
      <c r="AC2960">
        <v>162</v>
      </c>
      <c r="AD2960">
        <v>102</v>
      </c>
      <c r="AE2960">
        <v>162</v>
      </c>
      <c r="AF2960">
        <v>158</v>
      </c>
      <c r="AG2960">
        <v>162</v>
      </c>
      <c r="AH2960">
        <v>102</v>
      </c>
      <c r="AI2960">
        <v>162</v>
      </c>
      <c r="AJ2960">
        <v>158</v>
      </c>
      <c r="AK2960">
        <v>162</v>
      </c>
      <c r="AL2960">
        <v>102</v>
      </c>
      <c r="AM2960">
        <v>162</v>
      </c>
    </row>
    <row r="2961" spans="1:39" x14ac:dyDescent="0.15">
      <c r="A2961" t="s">
        <v>43</v>
      </c>
      <c r="B2961">
        <v>30</v>
      </c>
      <c r="C2961">
        <v>2</v>
      </c>
      <c r="D2961">
        <v>2</v>
      </c>
      <c r="E2961" t="s">
        <v>32</v>
      </c>
      <c r="F2961" t="s">
        <v>206</v>
      </c>
      <c r="G2961">
        <v>58</v>
      </c>
      <c r="H2961">
        <v>155</v>
      </c>
      <c r="I2961">
        <v>451</v>
      </c>
      <c r="J2961">
        <v>28449.15</v>
      </c>
      <c r="K2961">
        <v>22035.37</v>
      </c>
      <c r="L2961">
        <v>19530.13</v>
      </c>
      <c r="M2961">
        <v>7445.4430000000002</v>
      </c>
      <c r="N2961">
        <v>58</v>
      </c>
      <c r="O2961">
        <v>65</v>
      </c>
      <c r="P2961">
        <v>167</v>
      </c>
      <c r="Q2961">
        <v>10368.25</v>
      </c>
      <c r="R2961">
        <v>7900.55</v>
      </c>
      <c r="S2961">
        <v>5757.55</v>
      </c>
      <c r="T2961">
        <v>3106.2539000000002</v>
      </c>
      <c r="U2961">
        <v>58</v>
      </c>
      <c r="V2961">
        <v>90</v>
      </c>
      <c r="W2961">
        <v>284</v>
      </c>
      <c r="X2961">
        <v>18080.900000000001</v>
      </c>
      <c r="Y2961">
        <v>14134.82</v>
      </c>
      <c r="Z2961">
        <v>13772.58</v>
      </c>
      <c r="AA2961">
        <v>4339.1890999999996</v>
      </c>
      <c r="AB2961">
        <v>55</v>
      </c>
      <c r="AC2961">
        <v>58</v>
      </c>
      <c r="AD2961">
        <v>41</v>
      </c>
      <c r="AE2961">
        <v>56</v>
      </c>
      <c r="AF2961">
        <v>55</v>
      </c>
      <c r="AG2961">
        <v>58</v>
      </c>
      <c r="AH2961">
        <v>41</v>
      </c>
      <c r="AI2961">
        <v>56</v>
      </c>
      <c r="AJ2961">
        <v>55</v>
      </c>
      <c r="AK2961">
        <v>58</v>
      </c>
      <c r="AL2961">
        <v>41</v>
      </c>
      <c r="AM2961">
        <v>56</v>
      </c>
    </row>
    <row r="2962" spans="1:39" x14ac:dyDescent="0.15">
      <c r="A2962" t="s">
        <v>43</v>
      </c>
      <c r="B2962">
        <v>70</v>
      </c>
      <c r="C2962">
        <v>1</v>
      </c>
      <c r="D2962">
        <v>0</v>
      </c>
      <c r="E2962" t="s">
        <v>28</v>
      </c>
      <c r="F2962" t="s">
        <v>206</v>
      </c>
      <c r="G2962">
        <v>8441</v>
      </c>
      <c r="H2962">
        <v>9434</v>
      </c>
      <c r="I2962">
        <v>22622</v>
      </c>
      <c r="J2962">
        <v>1481359.14</v>
      </c>
      <c r="K2962">
        <v>1199384.43</v>
      </c>
      <c r="L2962">
        <v>1125093.1599999999</v>
      </c>
      <c r="M2962">
        <v>394446.0197</v>
      </c>
      <c r="N2962">
        <v>3878</v>
      </c>
      <c r="O2962">
        <v>4126</v>
      </c>
      <c r="P2962">
        <v>10738</v>
      </c>
      <c r="Q2962">
        <v>699704.74</v>
      </c>
      <c r="R2962">
        <v>543793.05000000005</v>
      </c>
      <c r="S2962">
        <v>490931.86</v>
      </c>
      <c r="T2962">
        <v>203792.76670000001</v>
      </c>
      <c r="U2962">
        <v>4563</v>
      </c>
      <c r="V2962">
        <v>5308</v>
      </c>
      <c r="W2962">
        <v>11884</v>
      </c>
      <c r="X2962">
        <v>781654.4</v>
      </c>
      <c r="Y2962">
        <v>655591.38</v>
      </c>
      <c r="Z2962">
        <v>634161.30000000005</v>
      </c>
      <c r="AA2962">
        <v>190653.253</v>
      </c>
      <c r="AB2962">
        <v>8325</v>
      </c>
      <c r="AC2962">
        <v>6857</v>
      </c>
      <c r="AD2962">
        <v>5856</v>
      </c>
      <c r="AE2962">
        <v>4494</v>
      </c>
      <c r="AF2962">
        <v>3845</v>
      </c>
      <c r="AG2962">
        <v>3601</v>
      </c>
      <c r="AH2962">
        <v>3152</v>
      </c>
      <c r="AI2962">
        <v>2301</v>
      </c>
      <c r="AJ2962">
        <v>4480</v>
      </c>
      <c r="AK2962">
        <v>3256</v>
      </c>
      <c r="AL2962">
        <v>2704</v>
      </c>
      <c r="AM2962">
        <v>2193</v>
      </c>
    </row>
    <row r="2963" spans="1:39" x14ac:dyDescent="0.15">
      <c r="A2963" t="s">
        <v>43</v>
      </c>
      <c r="B2963">
        <v>70</v>
      </c>
      <c r="C2963">
        <v>1</v>
      </c>
      <c r="D2963">
        <v>0</v>
      </c>
      <c r="E2963" t="s">
        <v>30</v>
      </c>
      <c r="F2963" t="s">
        <v>206</v>
      </c>
      <c r="G2963">
        <v>9</v>
      </c>
      <c r="H2963">
        <v>10</v>
      </c>
      <c r="I2963">
        <v>22</v>
      </c>
      <c r="J2963">
        <v>1532.98</v>
      </c>
      <c r="K2963">
        <v>1222.3800000000001</v>
      </c>
      <c r="L2963">
        <v>1222.3800000000001</v>
      </c>
      <c r="M2963">
        <v>392.82139999999998</v>
      </c>
      <c r="N2963">
        <v>5</v>
      </c>
      <c r="O2963">
        <v>5</v>
      </c>
      <c r="P2963">
        <v>14</v>
      </c>
      <c r="Q2963">
        <v>879.99</v>
      </c>
      <c r="R2963">
        <v>716.09</v>
      </c>
      <c r="S2963">
        <v>716.09</v>
      </c>
      <c r="T2963">
        <v>244.26140000000001</v>
      </c>
      <c r="U2963">
        <v>4</v>
      </c>
      <c r="V2963">
        <v>5</v>
      </c>
      <c r="W2963">
        <v>8</v>
      </c>
      <c r="X2963">
        <v>652.99</v>
      </c>
      <c r="Y2963">
        <v>506.29</v>
      </c>
      <c r="Z2963">
        <v>506.29</v>
      </c>
      <c r="AA2963">
        <v>148.56</v>
      </c>
      <c r="AB2963">
        <v>9</v>
      </c>
      <c r="AC2963">
        <v>3</v>
      </c>
      <c r="AD2963">
        <v>3</v>
      </c>
      <c r="AE2963">
        <v>7</v>
      </c>
      <c r="AF2963">
        <v>5</v>
      </c>
      <c r="AG2963">
        <v>2</v>
      </c>
      <c r="AH2963">
        <v>2</v>
      </c>
      <c r="AI2963">
        <v>5</v>
      </c>
      <c r="AJ2963">
        <v>4</v>
      </c>
      <c r="AK2963">
        <v>1</v>
      </c>
      <c r="AL2963">
        <v>1</v>
      </c>
      <c r="AM2963">
        <v>2</v>
      </c>
    </row>
    <row r="2964" spans="1:39" x14ac:dyDescent="0.15">
      <c r="A2964" t="s">
        <v>43</v>
      </c>
      <c r="B2964">
        <v>70</v>
      </c>
      <c r="C2964">
        <v>1</v>
      </c>
      <c r="D2964">
        <v>0</v>
      </c>
      <c r="E2964" t="s">
        <v>29</v>
      </c>
      <c r="F2964" t="s">
        <v>206</v>
      </c>
      <c r="G2964">
        <v>85</v>
      </c>
      <c r="H2964">
        <v>92</v>
      </c>
      <c r="I2964">
        <v>243</v>
      </c>
      <c r="J2964">
        <v>16538</v>
      </c>
      <c r="K2964">
        <v>12346.77</v>
      </c>
      <c r="L2964">
        <v>11738</v>
      </c>
      <c r="M2964">
        <v>5179.9907999999996</v>
      </c>
      <c r="N2964">
        <v>55</v>
      </c>
      <c r="O2964">
        <v>57</v>
      </c>
      <c r="P2964">
        <v>164</v>
      </c>
      <c r="Q2964">
        <v>11351.14</v>
      </c>
      <c r="R2964">
        <v>8285.73</v>
      </c>
      <c r="S2964">
        <v>7828.81</v>
      </c>
      <c r="T2964">
        <v>3845.5666000000001</v>
      </c>
      <c r="U2964">
        <v>30</v>
      </c>
      <c r="V2964">
        <v>35</v>
      </c>
      <c r="W2964">
        <v>79</v>
      </c>
      <c r="X2964">
        <v>5186.8599999999997</v>
      </c>
      <c r="Y2964">
        <v>4061.04</v>
      </c>
      <c r="Z2964">
        <v>3909.19</v>
      </c>
      <c r="AA2964">
        <v>1334.4241999999999</v>
      </c>
      <c r="AB2964">
        <v>84</v>
      </c>
      <c r="AC2964">
        <v>71</v>
      </c>
      <c r="AD2964">
        <v>66</v>
      </c>
      <c r="AE2964">
        <v>48</v>
      </c>
      <c r="AF2964">
        <v>54</v>
      </c>
      <c r="AG2964">
        <v>53</v>
      </c>
      <c r="AH2964">
        <v>51</v>
      </c>
      <c r="AI2964">
        <v>36</v>
      </c>
      <c r="AJ2964">
        <v>30</v>
      </c>
      <c r="AK2964">
        <v>18</v>
      </c>
      <c r="AL2964">
        <v>15</v>
      </c>
      <c r="AM2964">
        <v>12</v>
      </c>
    </row>
    <row r="2965" spans="1:39" x14ac:dyDescent="0.15">
      <c r="A2965" t="s">
        <v>43</v>
      </c>
      <c r="B2965">
        <v>70</v>
      </c>
      <c r="C2965">
        <v>1</v>
      </c>
      <c r="D2965">
        <v>0</v>
      </c>
      <c r="E2965" t="s">
        <v>32</v>
      </c>
      <c r="F2965" t="s">
        <v>206</v>
      </c>
      <c r="G2965">
        <v>1218</v>
      </c>
      <c r="H2965">
        <v>1455</v>
      </c>
      <c r="I2965">
        <v>3656</v>
      </c>
      <c r="J2965">
        <v>247464.43</v>
      </c>
      <c r="K2965">
        <v>181482.58</v>
      </c>
      <c r="L2965">
        <v>177478.81</v>
      </c>
      <c r="M2965">
        <v>60466.220600000001</v>
      </c>
      <c r="N2965">
        <v>154</v>
      </c>
      <c r="O2965">
        <v>169</v>
      </c>
      <c r="P2965">
        <v>399</v>
      </c>
      <c r="Q2965">
        <v>30310.28</v>
      </c>
      <c r="R2965">
        <v>21937.84</v>
      </c>
      <c r="S2965">
        <v>20650.04</v>
      </c>
      <c r="T2965">
        <v>7863.7021000000004</v>
      </c>
      <c r="U2965">
        <v>1064</v>
      </c>
      <c r="V2965">
        <v>1286</v>
      </c>
      <c r="W2965">
        <v>3257</v>
      </c>
      <c r="X2965">
        <v>217154.15</v>
      </c>
      <c r="Y2965">
        <v>159544.74</v>
      </c>
      <c r="Z2965">
        <v>156828.76999999999</v>
      </c>
      <c r="AA2965">
        <v>52602.518499999998</v>
      </c>
      <c r="AB2965">
        <v>1210</v>
      </c>
      <c r="AC2965">
        <v>898</v>
      </c>
      <c r="AD2965">
        <v>805</v>
      </c>
      <c r="AE2965">
        <v>828</v>
      </c>
      <c r="AF2965">
        <v>154</v>
      </c>
      <c r="AG2965">
        <v>92</v>
      </c>
      <c r="AH2965">
        <v>87</v>
      </c>
      <c r="AI2965">
        <v>142</v>
      </c>
      <c r="AJ2965">
        <v>1056</v>
      </c>
      <c r="AK2965">
        <v>806</v>
      </c>
      <c r="AL2965">
        <v>718</v>
      </c>
      <c r="AM2965">
        <v>686</v>
      </c>
    </row>
    <row r="2966" spans="1:39" x14ac:dyDescent="0.15">
      <c r="A2966" t="s">
        <v>43</v>
      </c>
      <c r="B2966">
        <v>70</v>
      </c>
      <c r="C2966">
        <v>1</v>
      </c>
      <c r="D2966">
        <v>1</v>
      </c>
      <c r="E2966" t="s">
        <v>28</v>
      </c>
      <c r="F2966" t="s">
        <v>206</v>
      </c>
      <c r="G2966">
        <v>33537</v>
      </c>
      <c r="H2966">
        <v>39995</v>
      </c>
      <c r="I2966">
        <v>99906</v>
      </c>
      <c r="J2966">
        <v>5937581.1100000003</v>
      </c>
      <c r="K2966">
        <v>4895370.55</v>
      </c>
      <c r="L2966">
        <v>4580456.71</v>
      </c>
      <c r="M2966">
        <v>1659505.5933999999</v>
      </c>
      <c r="N2966">
        <v>16803</v>
      </c>
      <c r="O2966">
        <v>18663</v>
      </c>
      <c r="P2966">
        <v>52826</v>
      </c>
      <c r="Q2966">
        <v>2996625.18</v>
      </c>
      <c r="R2966">
        <v>2422021.92</v>
      </c>
      <c r="S2966">
        <v>2216327.71</v>
      </c>
      <c r="T2966">
        <v>939024.77989999996</v>
      </c>
      <c r="U2966">
        <v>16734</v>
      </c>
      <c r="V2966">
        <v>21332</v>
      </c>
      <c r="W2966">
        <v>47080</v>
      </c>
      <c r="X2966">
        <v>2940955.93</v>
      </c>
      <c r="Y2966">
        <v>2473348.63</v>
      </c>
      <c r="Z2966">
        <v>2364129</v>
      </c>
      <c r="AA2966">
        <v>720480.81350000005</v>
      </c>
      <c r="AB2966">
        <v>32035</v>
      </c>
      <c r="AC2966">
        <v>31775</v>
      </c>
      <c r="AD2966">
        <v>21079</v>
      </c>
      <c r="AE2966">
        <v>29323</v>
      </c>
      <c r="AF2966">
        <v>16276</v>
      </c>
      <c r="AG2966">
        <v>16293</v>
      </c>
      <c r="AH2966">
        <v>11752</v>
      </c>
      <c r="AI2966">
        <v>15074</v>
      </c>
      <c r="AJ2966">
        <v>15759</v>
      </c>
      <c r="AK2966">
        <v>15482</v>
      </c>
      <c r="AL2966">
        <v>9327</v>
      </c>
      <c r="AM2966">
        <v>14249</v>
      </c>
    </row>
    <row r="2967" spans="1:39" x14ac:dyDescent="0.15">
      <c r="A2967" t="s">
        <v>43</v>
      </c>
      <c r="B2967">
        <v>70</v>
      </c>
      <c r="C2967">
        <v>1</v>
      </c>
      <c r="D2967">
        <v>1</v>
      </c>
      <c r="E2967" t="s">
        <v>30</v>
      </c>
      <c r="F2967" t="s">
        <v>206</v>
      </c>
      <c r="G2967">
        <v>3493</v>
      </c>
      <c r="H2967">
        <v>4242</v>
      </c>
      <c r="I2967">
        <v>10532</v>
      </c>
      <c r="J2967">
        <v>626607.78</v>
      </c>
      <c r="K2967">
        <v>515305.76</v>
      </c>
      <c r="L2967">
        <v>475844.39</v>
      </c>
      <c r="M2967">
        <v>172687.9889</v>
      </c>
      <c r="N2967">
        <v>1611</v>
      </c>
      <c r="O2967">
        <v>1798</v>
      </c>
      <c r="P2967">
        <v>5107</v>
      </c>
      <c r="Q2967">
        <v>290009.14</v>
      </c>
      <c r="R2967">
        <v>236527.98</v>
      </c>
      <c r="S2967">
        <v>213000.47</v>
      </c>
      <c r="T2967">
        <v>89872.258700000006</v>
      </c>
      <c r="U2967">
        <v>1882</v>
      </c>
      <c r="V2967">
        <v>2444</v>
      </c>
      <c r="W2967">
        <v>5425</v>
      </c>
      <c r="X2967">
        <v>336598.64</v>
      </c>
      <c r="Y2967">
        <v>278777.78000000003</v>
      </c>
      <c r="Z2967">
        <v>262843.92</v>
      </c>
      <c r="AA2967">
        <v>82815.730200000005</v>
      </c>
      <c r="AB2967">
        <v>3310</v>
      </c>
      <c r="AC2967">
        <v>3403</v>
      </c>
      <c r="AD2967">
        <v>1957</v>
      </c>
      <c r="AE2967">
        <v>3357</v>
      </c>
      <c r="AF2967">
        <v>1546</v>
      </c>
      <c r="AG2967">
        <v>1577</v>
      </c>
      <c r="AH2967">
        <v>1012</v>
      </c>
      <c r="AI2967">
        <v>1562</v>
      </c>
      <c r="AJ2967">
        <v>1764</v>
      </c>
      <c r="AK2967">
        <v>1826</v>
      </c>
      <c r="AL2967">
        <v>945</v>
      </c>
      <c r="AM2967">
        <v>1795</v>
      </c>
    </row>
    <row r="2968" spans="1:39" x14ac:dyDescent="0.15">
      <c r="A2968" t="s">
        <v>43</v>
      </c>
      <c r="B2968">
        <v>70</v>
      </c>
      <c r="C2968">
        <v>1</v>
      </c>
      <c r="D2968">
        <v>1</v>
      </c>
      <c r="E2968" t="s">
        <v>29</v>
      </c>
      <c r="F2968" t="s">
        <v>206</v>
      </c>
      <c r="G2968">
        <v>46814</v>
      </c>
      <c r="H2968">
        <v>58975</v>
      </c>
      <c r="I2968">
        <v>148100</v>
      </c>
      <c r="J2968">
        <v>8969148.3499999996</v>
      </c>
      <c r="K2968">
        <v>6904458.3899999997</v>
      </c>
      <c r="L2968">
        <v>6496095.1600000001</v>
      </c>
      <c r="M2968">
        <v>2428866.2310000001</v>
      </c>
      <c r="N2968">
        <v>17646</v>
      </c>
      <c r="O2968">
        <v>20353</v>
      </c>
      <c r="P2968">
        <v>58806</v>
      </c>
      <c r="Q2968">
        <v>3361110.91</v>
      </c>
      <c r="R2968">
        <v>2557087.2799999998</v>
      </c>
      <c r="S2968">
        <v>2351486.5699999998</v>
      </c>
      <c r="T2968">
        <v>1051740.2209999999</v>
      </c>
      <c r="U2968">
        <v>29168</v>
      </c>
      <c r="V2968">
        <v>38622</v>
      </c>
      <c r="W2968">
        <v>89294</v>
      </c>
      <c r="X2968">
        <v>5608037.4400000004</v>
      </c>
      <c r="Y2968">
        <v>4347371.1100000003</v>
      </c>
      <c r="Z2968">
        <v>4144608.59</v>
      </c>
      <c r="AA2968">
        <v>1377126.01</v>
      </c>
      <c r="AB2968">
        <v>45131</v>
      </c>
      <c r="AC2968">
        <v>45739</v>
      </c>
      <c r="AD2968">
        <v>30909</v>
      </c>
      <c r="AE2968">
        <v>44903</v>
      </c>
      <c r="AF2968">
        <v>17036</v>
      </c>
      <c r="AG2968">
        <v>17227</v>
      </c>
      <c r="AH2968">
        <v>12911</v>
      </c>
      <c r="AI2968">
        <v>16990</v>
      </c>
      <c r="AJ2968">
        <v>28095</v>
      </c>
      <c r="AK2968">
        <v>28512</v>
      </c>
      <c r="AL2968">
        <v>17998</v>
      </c>
      <c r="AM2968">
        <v>27913</v>
      </c>
    </row>
    <row r="2969" spans="1:39" x14ac:dyDescent="0.15">
      <c r="A2969" t="s">
        <v>43</v>
      </c>
      <c r="B2969">
        <v>70</v>
      </c>
      <c r="C2969">
        <v>1</v>
      </c>
      <c r="D2969">
        <v>1</v>
      </c>
      <c r="E2969" t="s">
        <v>31</v>
      </c>
      <c r="F2969" t="s">
        <v>206</v>
      </c>
      <c r="G2969">
        <v>1</v>
      </c>
      <c r="H2969">
        <v>2</v>
      </c>
      <c r="I2969">
        <v>4</v>
      </c>
      <c r="J2969">
        <v>226.99</v>
      </c>
      <c r="K2969">
        <v>159.63999999999999</v>
      </c>
      <c r="L2969">
        <v>159.63999999999999</v>
      </c>
      <c r="M2969">
        <v>59.12</v>
      </c>
      <c r="N2969">
        <v>0</v>
      </c>
      <c r="O2969">
        <v>0</v>
      </c>
      <c r="P2969">
        <v>0</v>
      </c>
      <c r="Q2969">
        <v>0</v>
      </c>
      <c r="R2969">
        <v>0</v>
      </c>
      <c r="S2969">
        <v>0</v>
      </c>
      <c r="T2969">
        <v>0</v>
      </c>
      <c r="U2969">
        <v>1</v>
      </c>
      <c r="V2969">
        <v>2</v>
      </c>
      <c r="W2969">
        <v>4</v>
      </c>
      <c r="X2969">
        <v>226.99</v>
      </c>
      <c r="Y2969">
        <v>159.63999999999999</v>
      </c>
      <c r="Z2969">
        <v>159.63999999999999</v>
      </c>
      <c r="AA2969">
        <v>59.12</v>
      </c>
      <c r="AB2969">
        <v>0</v>
      </c>
      <c r="AC2969">
        <v>0</v>
      </c>
      <c r="AD2969">
        <v>0</v>
      </c>
      <c r="AE2969">
        <v>1</v>
      </c>
      <c r="AF2969">
        <v>0</v>
      </c>
      <c r="AG2969">
        <v>0</v>
      </c>
      <c r="AH2969">
        <v>0</v>
      </c>
      <c r="AI2969">
        <v>0</v>
      </c>
      <c r="AJ2969">
        <v>0</v>
      </c>
      <c r="AK2969">
        <v>0</v>
      </c>
      <c r="AL2969">
        <v>0</v>
      </c>
      <c r="AM2969">
        <v>1</v>
      </c>
    </row>
    <row r="2970" spans="1:39" x14ac:dyDescent="0.15">
      <c r="A2970" t="s">
        <v>43</v>
      </c>
      <c r="B2970">
        <v>70</v>
      </c>
      <c r="C2970">
        <v>1</v>
      </c>
      <c r="D2970">
        <v>1</v>
      </c>
      <c r="E2970" t="s">
        <v>32</v>
      </c>
      <c r="F2970" t="s">
        <v>206</v>
      </c>
      <c r="G2970">
        <v>1583</v>
      </c>
      <c r="H2970">
        <v>1976</v>
      </c>
      <c r="I2970">
        <v>4976</v>
      </c>
      <c r="J2970">
        <v>326538.13</v>
      </c>
      <c r="K2970">
        <v>242831.32</v>
      </c>
      <c r="L2970">
        <v>235829.44</v>
      </c>
      <c r="M2970">
        <v>80262.533500000005</v>
      </c>
      <c r="N2970">
        <v>169</v>
      </c>
      <c r="O2970">
        <v>189</v>
      </c>
      <c r="P2970">
        <v>502</v>
      </c>
      <c r="Q2970">
        <v>34220.379999999997</v>
      </c>
      <c r="R2970">
        <v>25549.86</v>
      </c>
      <c r="S2970">
        <v>23488.99</v>
      </c>
      <c r="T2970">
        <v>9373.2374999999993</v>
      </c>
      <c r="U2970">
        <v>1414</v>
      </c>
      <c r="V2970">
        <v>1787</v>
      </c>
      <c r="W2970">
        <v>4474</v>
      </c>
      <c r="X2970">
        <v>292317.75</v>
      </c>
      <c r="Y2970">
        <v>217281.46</v>
      </c>
      <c r="Z2970">
        <v>212340.45</v>
      </c>
      <c r="AA2970">
        <v>70889.296000000002</v>
      </c>
      <c r="AB2970">
        <v>1554</v>
      </c>
      <c r="AC2970">
        <v>1487</v>
      </c>
      <c r="AD2970">
        <v>980</v>
      </c>
      <c r="AE2970">
        <v>1427</v>
      </c>
      <c r="AF2970">
        <v>166</v>
      </c>
      <c r="AG2970">
        <v>147</v>
      </c>
      <c r="AH2970">
        <v>104</v>
      </c>
      <c r="AI2970">
        <v>163</v>
      </c>
      <c r="AJ2970">
        <v>1388</v>
      </c>
      <c r="AK2970">
        <v>1340</v>
      </c>
      <c r="AL2970">
        <v>876</v>
      </c>
      <c r="AM2970">
        <v>1264</v>
      </c>
    </row>
    <row r="2971" spans="1:39" x14ac:dyDescent="0.15">
      <c r="A2971" t="s">
        <v>43</v>
      </c>
      <c r="B2971">
        <v>70</v>
      </c>
      <c r="C2971">
        <v>1</v>
      </c>
      <c r="D2971">
        <v>2</v>
      </c>
      <c r="E2971" t="s">
        <v>28</v>
      </c>
      <c r="F2971" t="s">
        <v>206</v>
      </c>
      <c r="G2971">
        <v>10257</v>
      </c>
      <c r="H2971">
        <v>11440</v>
      </c>
      <c r="I2971">
        <v>28361</v>
      </c>
      <c r="J2971">
        <v>1791680.61</v>
      </c>
      <c r="K2971">
        <v>1474961.85</v>
      </c>
      <c r="L2971">
        <v>1393045.88</v>
      </c>
      <c r="M2971">
        <v>477340.03779999999</v>
      </c>
      <c r="N2971">
        <v>4548</v>
      </c>
      <c r="O2971">
        <v>4785</v>
      </c>
      <c r="P2971">
        <v>13146</v>
      </c>
      <c r="Q2971">
        <v>817867.33</v>
      </c>
      <c r="R2971">
        <v>645131.1</v>
      </c>
      <c r="S2971">
        <v>588841.34</v>
      </c>
      <c r="T2971">
        <v>240328.4387</v>
      </c>
      <c r="U2971">
        <v>5709</v>
      </c>
      <c r="V2971">
        <v>6655</v>
      </c>
      <c r="W2971">
        <v>15215</v>
      </c>
      <c r="X2971">
        <v>973813.28</v>
      </c>
      <c r="Y2971">
        <v>829830.75</v>
      </c>
      <c r="Z2971">
        <v>804204.54</v>
      </c>
      <c r="AA2971">
        <v>237011.59909999999</v>
      </c>
      <c r="AB2971">
        <v>9890</v>
      </c>
      <c r="AC2971">
        <v>9066</v>
      </c>
      <c r="AD2971">
        <v>4605</v>
      </c>
      <c r="AE2971">
        <v>8570</v>
      </c>
      <c r="AF2971">
        <v>4388</v>
      </c>
      <c r="AG2971">
        <v>4298</v>
      </c>
      <c r="AH2971">
        <v>2531</v>
      </c>
      <c r="AI2971">
        <v>4049</v>
      </c>
      <c r="AJ2971">
        <v>5502</v>
      </c>
      <c r="AK2971">
        <v>4768</v>
      </c>
      <c r="AL2971">
        <v>2074</v>
      </c>
      <c r="AM2971">
        <v>4521</v>
      </c>
    </row>
    <row r="2972" spans="1:39" x14ac:dyDescent="0.15">
      <c r="A2972" t="s">
        <v>43</v>
      </c>
      <c r="B2972">
        <v>70</v>
      </c>
      <c r="C2972">
        <v>1</v>
      </c>
      <c r="D2972">
        <v>2</v>
      </c>
      <c r="E2972" t="s">
        <v>30</v>
      </c>
      <c r="F2972" t="s">
        <v>206</v>
      </c>
      <c r="G2972">
        <v>1165</v>
      </c>
      <c r="H2972">
        <v>1305</v>
      </c>
      <c r="I2972">
        <v>3221</v>
      </c>
      <c r="J2972">
        <v>206795.71</v>
      </c>
      <c r="K2972">
        <v>168910.17</v>
      </c>
      <c r="L2972">
        <v>158798.15</v>
      </c>
      <c r="M2972">
        <v>55350.767999999996</v>
      </c>
      <c r="N2972">
        <v>549</v>
      </c>
      <c r="O2972">
        <v>584</v>
      </c>
      <c r="P2972">
        <v>1590</v>
      </c>
      <c r="Q2972">
        <v>99758.57</v>
      </c>
      <c r="R2972">
        <v>78790.679999999993</v>
      </c>
      <c r="S2972">
        <v>70885.960000000006</v>
      </c>
      <c r="T2972">
        <v>29145.488499999999</v>
      </c>
      <c r="U2972">
        <v>616</v>
      </c>
      <c r="V2972">
        <v>721</v>
      </c>
      <c r="W2972">
        <v>1631</v>
      </c>
      <c r="X2972">
        <v>107037.14</v>
      </c>
      <c r="Y2972">
        <v>90119.49</v>
      </c>
      <c r="Z2972">
        <v>87912.19</v>
      </c>
      <c r="AA2972">
        <v>26205.279500000001</v>
      </c>
      <c r="AB2972">
        <v>1102</v>
      </c>
      <c r="AC2972">
        <v>1070</v>
      </c>
      <c r="AD2972">
        <v>514</v>
      </c>
      <c r="AE2972">
        <v>1134</v>
      </c>
      <c r="AF2972">
        <v>514</v>
      </c>
      <c r="AG2972">
        <v>531</v>
      </c>
      <c r="AH2972">
        <v>317</v>
      </c>
      <c r="AI2972">
        <v>537</v>
      </c>
      <c r="AJ2972">
        <v>588</v>
      </c>
      <c r="AK2972">
        <v>539</v>
      </c>
      <c r="AL2972">
        <v>197</v>
      </c>
      <c r="AM2972">
        <v>597</v>
      </c>
    </row>
    <row r="2973" spans="1:39" x14ac:dyDescent="0.15">
      <c r="A2973" t="s">
        <v>43</v>
      </c>
      <c r="B2973">
        <v>70</v>
      </c>
      <c r="C2973">
        <v>1</v>
      </c>
      <c r="D2973">
        <v>2</v>
      </c>
      <c r="E2973" t="s">
        <v>29</v>
      </c>
      <c r="F2973" t="s">
        <v>206</v>
      </c>
      <c r="G2973">
        <v>4317</v>
      </c>
      <c r="H2973">
        <v>5046</v>
      </c>
      <c r="I2973">
        <v>12703</v>
      </c>
      <c r="J2973">
        <v>818190.87</v>
      </c>
      <c r="K2973">
        <v>625401.92000000004</v>
      </c>
      <c r="L2973">
        <v>592817.49</v>
      </c>
      <c r="M2973">
        <v>214122.92809999999</v>
      </c>
      <c r="N2973">
        <v>1574</v>
      </c>
      <c r="O2973">
        <v>1667</v>
      </c>
      <c r="P2973">
        <v>4669</v>
      </c>
      <c r="Q2973">
        <v>299416.59000000003</v>
      </c>
      <c r="R2973">
        <v>223697.96</v>
      </c>
      <c r="S2973">
        <v>202384.11</v>
      </c>
      <c r="T2973">
        <v>87192.633300000001</v>
      </c>
      <c r="U2973">
        <v>2743</v>
      </c>
      <c r="V2973">
        <v>3379</v>
      </c>
      <c r="W2973">
        <v>8034</v>
      </c>
      <c r="X2973">
        <v>518774.28</v>
      </c>
      <c r="Y2973">
        <v>401703.96</v>
      </c>
      <c r="Z2973">
        <v>390433.38</v>
      </c>
      <c r="AA2973">
        <v>126930.2948</v>
      </c>
      <c r="AB2973">
        <v>4165</v>
      </c>
      <c r="AC2973">
        <v>4038</v>
      </c>
      <c r="AD2973">
        <v>1927</v>
      </c>
      <c r="AE2973">
        <v>4150</v>
      </c>
      <c r="AF2973">
        <v>1528</v>
      </c>
      <c r="AG2973">
        <v>1487</v>
      </c>
      <c r="AH2973">
        <v>825</v>
      </c>
      <c r="AI2973">
        <v>1519</v>
      </c>
      <c r="AJ2973">
        <v>2637</v>
      </c>
      <c r="AK2973">
        <v>2551</v>
      </c>
      <c r="AL2973">
        <v>1102</v>
      </c>
      <c r="AM2973">
        <v>2631</v>
      </c>
    </row>
    <row r="2974" spans="1:39" x14ac:dyDescent="0.15">
      <c r="A2974" t="s">
        <v>43</v>
      </c>
      <c r="B2974">
        <v>70</v>
      </c>
      <c r="C2974">
        <v>1</v>
      </c>
      <c r="D2974">
        <v>2</v>
      </c>
      <c r="E2974" t="s">
        <v>32</v>
      </c>
      <c r="F2974" t="s">
        <v>206</v>
      </c>
      <c r="G2974">
        <v>854</v>
      </c>
      <c r="H2974">
        <v>1022</v>
      </c>
      <c r="I2974">
        <v>2595</v>
      </c>
      <c r="J2974">
        <v>173945.36</v>
      </c>
      <c r="K2974">
        <v>127498.77</v>
      </c>
      <c r="L2974">
        <v>125017.60000000001</v>
      </c>
      <c r="M2974">
        <v>42278.329700000002</v>
      </c>
      <c r="N2974">
        <v>120</v>
      </c>
      <c r="O2974">
        <v>126</v>
      </c>
      <c r="P2974">
        <v>325</v>
      </c>
      <c r="Q2974">
        <v>24086.55</v>
      </c>
      <c r="R2974">
        <v>17158.490000000002</v>
      </c>
      <c r="S2974">
        <v>15839.19</v>
      </c>
      <c r="T2974">
        <v>5980.0856000000003</v>
      </c>
      <c r="U2974">
        <v>734</v>
      </c>
      <c r="V2974">
        <v>896</v>
      </c>
      <c r="W2974">
        <v>2270</v>
      </c>
      <c r="X2974">
        <v>149858.81</v>
      </c>
      <c r="Y2974">
        <v>110340.28</v>
      </c>
      <c r="Z2974">
        <v>109178.41</v>
      </c>
      <c r="AA2974">
        <v>36298.244100000004</v>
      </c>
      <c r="AB2974">
        <v>830</v>
      </c>
      <c r="AC2974">
        <v>744</v>
      </c>
      <c r="AD2974">
        <v>380</v>
      </c>
      <c r="AE2974">
        <v>724</v>
      </c>
      <c r="AF2974">
        <v>119</v>
      </c>
      <c r="AG2974">
        <v>94</v>
      </c>
      <c r="AH2974">
        <v>42</v>
      </c>
      <c r="AI2974">
        <v>119</v>
      </c>
      <c r="AJ2974">
        <v>711</v>
      </c>
      <c r="AK2974">
        <v>650</v>
      </c>
      <c r="AL2974">
        <v>338</v>
      </c>
      <c r="AM2974">
        <v>605</v>
      </c>
    </row>
    <row r="2975" spans="1:39" x14ac:dyDescent="0.15">
      <c r="A2975" t="s">
        <v>43</v>
      </c>
      <c r="B2975">
        <v>70</v>
      </c>
      <c r="C2975">
        <v>2</v>
      </c>
      <c r="D2975">
        <v>0</v>
      </c>
      <c r="E2975" t="s">
        <v>28</v>
      </c>
      <c r="F2975" t="s">
        <v>206</v>
      </c>
      <c r="G2975">
        <v>151</v>
      </c>
      <c r="H2975">
        <v>320</v>
      </c>
      <c r="I2975">
        <v>564</v>
      </c>
      <c r="J2975">
        <v>31775.03</v>
      </c>
      <c r="K2975">
        <v>24673.01</v>
      </c>
      <c r="L2975">
        <v>19738.599999999999</v>
      </c>
      <c r="M2975">
        <v>9598.7448999999997</v>
      </c>
      <c r="N2975">
        <v>151</v>
      </c>
      <c r="O2975">
        <v>156</v>
      </c>
      <c r="P2975">
        <v>345</v>
      </c>
      <c r="Q2975">
        <v>18749.98</v>
      </c>
      <c r="R2975">
        <v>13807.03</v>
      </c>
      <c r="S2975">
        <v>9340.51</v>
      </c>
      <c r="T2975">
        <v>6194.1379999999999</v>
      </c>
      <c r="U2975">
        <v>151</v>
      </c>
      <c r="V2975">
        <v>164</v>
      </c>
      <c r="W2975">
        <v>219</v>
      </c>
      <c r="X2975">
        <v>13025.05</v>
      </c>
      <c r="Y2975">
        <v>10865.98</v>
      </c>
      <c r="Z2975">
        <v>10398.09</v>
      </c>
      <c r="AA2975">
        <v>3404.6069000000002</v>
      </c>
      <c r="AB2975">
        <v>150</v>
      </c>
      <c r="AC2975">
        <v>141</v>
      </c>
      <c r="AD2975">
        <v>126</v>
      </c>
      <c r="AE2975">
        <v>119</v>
      </c>
      <c r="AF2975">
        <v>150</v>
      </c>
      <c r="AG2975">
        <v>141</v>
      </c>
      <c r="AH2975">
        <v>126</v>
      </c>
      <c r="AI2975">
        <v>119</v>
      </c>
      <c r="AJ2975">
        <v>150</v>
      </c>
      <c r="AK2975">
        <v>141</v>
      </c>
      <c r="AL2975">
        <v>126</v>
      </c>
      <c r="AM2975">
        <v>119</v>
      </c>
    </row>
    <row r="2976" spans="1:39" x14ac:dyDescent="0.15">
      <c r="A2976" t="s">
        <v>43</v>
      </c>
      <c r="B2976">
        <v>70</v>
      </c>
      <c r="C2976">
        <v>2</v>
      </c>
      <c r="D2976">
        <v>0</v>
      </c>
      <c r="E2976" t="s">
        <v>29</v>
      </c>
      <c r="F2976" t="s">
        <v>206</v>
      </c>
      <c r="G2976">
        <v>1</v>
      </c>
      <c r="H2976">
        <v>2</v>
      </c>
      <c r="I2976">
        <v>3</v>
      </c>
      <c r="J2976">
        <v>227</v>
      </c>
      <c r="K2976">
        <v>187.5</v>
      </c>
      <c r="L2976">
        <v>187.5</v>
      </c>
      <c r="M2976">
        <v>49.134900000000002</v>
      </c>
      <c r="N2976">
        <v>1</v>
      </c>
      <c r="O2976">
        <v>1</v>
      </c>
      <c r="P2976">
        <v>1</v>
      </c>
      <c r="Q2976">
        <v>69</v>
      </c>
      <c r="R2976">
        <v>69</v>
      </c>
      <c r="S2976">
        <v>69</v>
      </c>
      <c r="T2976">
        <v>15.924899999999999</v>
      </c>
      <c r="U2976">
        <v>1</v>
      </c>
      <c r="V2976">
        <v>1</v>
      </c>
      <c r="W2976">
        <v>2</v>
      </c>
      <c r="X2976">
        <v>158</v>
      </c>
      <c r="Y2976">
        <v>118.5</v>
      </c>
      <c r="Z2976">
        <v>118.5</v>
      </c>
      <c r="AA2976">
        <v>33.21</v>
      </c>
      <c r="AB2976">
        <v>1</v>
      </c>
      <c r="AC2976">
        <v>1</v>
      </c>
      <c r="AD2976">
        <v>1</v>
      </c>
      <c r="AE2976">
        <v>1</v>
      </c>
      <c r="AF2976">
        <v>1</v>
      </c>
      <c r="AG2976">
        <v>1</v>
      </c>
      <c r="AH2976">
        <v>1</v>
      </c>
      <c r="AI2976">
        <v>1</v>
      </c>
      <c r="AJ2976">
        <v>1</v>
      </c>
      <c r="AK2976">
        <v>1</v>
      </c>
      <c r="AL2976">
        <v>1</v>
      </c>
      <c r="AM2976">
        <v>1</v>
      </c>
    </row>
    <row r="2977" spans="1:39" x14ac:dyDescent="0.15">
      <c r="A2977" t="s">
        <v>43</v>
      </c>
      <c r="B2977">
        <v>70</v>
      </c>
      <c r="C2977">
        <v>2</v>
      </c>
      <c r="D2977">
        <v>0</v>
      </c>
      <c r="E2977" t="s">
        <v>32</v>
      </c>
      <c r="F2977" t="s">
        <v>206</v>
      </c>
      <c r="G2977">
        <v>16</v>
      </c>
      <c r="H2977">
        <v>33</v>
      </c>
      <c r="I2977">
        <v>77</v>
      </c>
      <c r="J2977">
        <v>3973.03</v>
      </c>
      <c r="K2977">
        <v>2765.39</v>
      </c>
      <c r="L2977">
        <v>2558.52</v>
      </c>
      <c r="M2977">
        <v>1289.5365999999999</v>
      </c>
      <c r="N2977">
        <v>16</v>
      </c>
      <c r="O2977">
        <v>16</v>
      </c>
      <c r="P2977">
        <v>42</v>
      </c>
      <c r="Q2977">
        <v>1919.75</v>
      </c>
      <c r="R2977">
        <v>1322.02</v>
      </c>
      <c r="S2977">
        <v>1115.1500000000001</v>
      </c>
      <c r="T2977">
        <v>691.173</v>
      </c>
      <c r="U2977">
        <v>16</v>
      </c>
      <c r="V2977">
        <v>17</v>
      </c>
      <c r="W2977">
        <v>35</v>
      </c>
      <c r="X2977">
        <v>2053.2800000000002</v>
      </c>
      <c r="Y2977">
        <v>1443.37</v>
      </c>
      <c r="Z2977">
        <v>1443.37</v>
      </c>
      <c r="AA2977">
        <v>598.36360000000002</v>
      </c>
      <c r="AB2977">
        <v>16</v>
      </c>
      <c r="AC2977">
        <v>16</v>
      </c>
      <c r="AD2977">
        <v>16</v>
      </c>
      <c r="AE2977">
        <v>13</v>
      </c>
      <c r="AF2977">
        <v>16</v>
      </c>
      <c r="AG2977">
        <v>16</v>
      </c>
      <c r="AH2977">
        <v>16</v>
      </c>
      <c r="AI2977">
        <v>13</v>
      </c>
      <c r="AJ2977">
        <v>16</v>
      </c>
      <c r="AK2977">
        <v>16</v>
      </c>
      <c r="AL2977">
        <v>16</v>
      </c>
      <c r="AM2977">
        <v>13</v>
      </c>
    </row>
    <row r="2978" spans="1:39" x14ac:dyDescent="0.15">
      <c r="A2978" t="s">
        <v>43</v>
      </c>
      <c r="B2978">
        <v>70</v>
      </c>
      <c r="C2978">
        <v>2</v>
      </c>
      <c r="D2978">
        <v>1</v>
      </c>
      <c r="E2978" t="s">
        <v>28</v>
      </c>
      <c r="F2978" t="s">
        <v>206</v>
      </c>
      <c r="G2978">
        <v>1259</v>
      </c>
      <c r="H2978">
        <v>2757</v>
      </c>
      <c r="I2978">
        <v>5091</v>
      </c>
      <c r="J2978">
        <v>260846.77</v>
      </c>
      <c r="K2978">
        <v>208164.17</v>
      </c>
      <c r="L2978">
        <v>177344.12</v>
      </c>
      <c r="M2978">
        <v>82124.999599999996</v>
      </c>
      <c r="N2978">
        <v>1259</v>
      </c>
      <c r="O2978">
        <v>1344</v>
      </c>
      <c r="P2978">
        <v>2948</v>
      </c>
      <c r="Q2978">
        <v>141560.98000000001</v>
      </c>
      <c r="R2978">
        <v>107930.53</v>
      </c>
      <c r="S2978">
        <v>82162.92</v>
      </c>
      <c r="T2978">
        <v>50337.213100000001</v>
      </c>
      <c r="U2978">
        <v>1259</v>
      </c>
      <c r="V2978">
        <v>1413</v>
      </c>
      <c r="W2978">
        <v>2143</v>
      </c>
      <c r="X2978">
        <v>119285.79</v>
      </c>
      <c r="Y2978">
        <v>100233.64</v>
      </c>
      <c r="Z2978">
        <v>95181.2</v>
      </c>
      <c r="AA2978">
        <v>31787.786499999998</v>
      </c>
      <c r="AB2978">
        <v>1218</v>
      </c>
      <c r="AC2978">
        <v>1243</v>
      </c>
      <c r="AD2978">
        <v>955</v>
      </c>
      <c r="AE2978">
        <v>1176</v>
      </c>
      <c r="AF2978">
        <v>1218</v>
      </c>
      <c r="AG2978">
        <v>1243</v>
      </c>
      <c r="AH2978">
        <v>955</v>
      </c>
      <c r="AI2978">
        <v>1176</v>
      </c>
      <c r="AJ2978">
        <v>1218</v>
      </c>
      <c r="AK2978">
        <v>1243</v>
      </c>
      <c r="AL2978">
        <v>955</v>
      </c>
      <c r="AM2978">
        <v>1176</v>
      </c>
    </row>
    <row r="2979" spans="1:39" x14ac:dyDescent="0.15">
      <c r="A2979" t="s">
        <v>43</v>
      </c>
      <c r="B2979">
        <v>70</v>
      </c>
      <c r="C2979">
        <v>2</v>
      </c>
      <c r="D2979">
        <v>1</v>
      </c>
      <c r="E2979" t="s">
        <v>30</v>
      </c>
      <c r="F2979" t="s">
        <v>206</v>
      </c>
      <c r="G2979">
        <v>130</v>
      </c>
      <c r="H2979">
        <v>281</v>
      </c>
      <c r="I2979">
        <v>526</v>
      </c>
      <c r="J2979">
        <v>27843.82</v>
      </c>
      <c r="K2979">
        <v>22017.24</v>
      </c>
      <c r="L2979">
        <v>18590.22</v>
      </c>
      <c r="M2979">
        <v>8372.8556000000008</v>
      </c>
      <c r="N2979">
        <v>130</v>
      </c>
      <c r="O2979">
        <v>136</v>
      </c>
      <c r="P2979">
        <v>304</v>
      </c>
      <c r="Q2979">
        <v>14536.92</v>
      </c>
      <c r="R2979">
        <v>10904.57</v>
      </c>
      <c r="S2979">
        <v>8136.18</v>
      </c>
      <c r="T2979">
        <v>5019.5568000000003</v>
      </c>
      <c r="U2979">
        <v>130</v>
      </c>
      <c r="V2979">
        <v>145</v>
      </c>
      <c r="W2979">
        <v>222</v>
      </c>
      <c r="X2979">
        <v>13306.9</v>
      </c>
      <c r="Y2979">
        <v>11112.67</v>
      </c>
      <c r="Z2979">
        <v>10454.040000000001</v>
      </c>
      <c r="AA2979">
        <v>3353.2988</v>
      </c>
      <c r="AB2979">
        <v>122</v>
      </c>
      <c r="AC2979">
        <v>130</v>
      </c>
      <c r="AD2979">
        <v>86</v>
      </c>
      <c r="AE2979">
        <v>124</v>
      </c>
      <c r="AF2979">
        <v>122</v>
      </c>
      <c r="AG2979">
        <v>130</v>
      </c>
      <c r="AH2979">
        <v>86</v>
      </c>
      <c r="AI2979">
        <v>124</v>
      </c>
      <c r="AJ2979">
        <v>122</v>
      </c>
      <c r="AK2979">
        <v>130</v>
      </c>
      <c r="AL2979">
        <v>86</v>
      </c>
      <c r="AM2979">
        <v>124</v>
      </c>
    </row>
    <row r="2980" spans="1:39" x14ac:dyDescent="0.15">
      <c r="A2980" t="s">
        <v>43</v>
      </c>
      <c r="B2980">
        <v>70</v>
      </c>
      <c r="C2980">
        <v>2</v>
      </c>
      <c r="D2980">
        <v>1</v>
      </c>
      <c r="E2980" t="s">
        <v>29</v>
      </c>
      <c r="F2980" t="s">
        <v>206</v>
      </c>
      <c r="G2980">
        <v>2592</v>
      </c>
      <c r="H2980">
        <v>5865</v>
      </c>
      <c r="I2980">
        <v>11063</v>
      </c>
      <c r="J2980">
        <v>576604.93000000005</v>
      </c>
      <c r="K2980">
        <v>430538.49</v>
      </c>
      <c r="L2980">
        <v>365531.29</v>
      </c>
      <c r="M2980">
        <v>179993.5148</v>
      </c>
      <c r="N2980">
        <v>2592</v>
      </c>
      <c r="O2980">
        <v>2843</v>
      </c>
      <c r="P2980">
        <v>6237</v>
      </c>
      <c r="Q2980">
        <v>308836.78999999998</v>
      </c>
      <c r="R2980">
        <v>223143.98</v>
      </c>
      <c r="S2980">
        <v>169562.38</v>
      </c>
      <c r="T2980">
        <v>108309.5383</v>
      </c>
      <c r="U2980">
        <v>2592</v>
      </c>
      <c r="V2980">
        <v>3022</v>
      </c>
      <c r="W2980">
        <v>4826</v>
      </c>
      <c r="X2980">
        <v>267768.14</v>
      </c>
      <c r="Y2980">
        <v>207394.51</v>
      </c>
      <c r="Z2980">
        <v>195968.91</v>
      </c>
      <c r="AA2980">
        <v>71683.976500000004</v>
      </c>
      <c r="AB2980">
        <v>2462</v>
      </c>
      <c r="AC2980">
        <v>2573</v>
      </c>
      <c r="AD2980">
        <v>2047</v>
      </c>
      <c r="AE2980">
        <v>2523</v>
      </c>
      <c r="AF2980">
        <v>2462</v>
      </c>
      <c r="AG2980">
        <v>2573</v>
      </c>
      <c r="AH2980">
        <v>2047</v>
      </c>
      <c r="AI2980">
        <v>2523</v>
      </c>
      <c r="AJ2980">
        <v>2462</v>
      </c>
      <c r="AK2980">
        <v>2573</v>
      </c>
      <c r="AL2980">
        <v>2047</v>
      </c>
      <c r="AM2980">
        <v>2523</v>
      </c>
    </row>
    <row r="2981" spans="1:39" x14ac:dyDescent="0.15">
      <c r="A2981" t="s">
        <v>43</v>
      </c>
      <c r="B2981">
        <v>70</v>
      </c>
      <c r="C2981">
        <v>2</v>
      </c>
      <c r="D2981">
        <v>1</v>
      </c>
      <c r="E2981" t="s">
        <v>32</v>
      </c>
      <c r="F2981" t="s">
        <v>206</v>
      </c>
      <c r="G2981">
        <v>80</v>
      </c>
      <c r="H2981">
        <v>182</v>
      </c>
      <c r="I2981">
        <v>337</v>
      </c>
      <c r="J2981">
        <v>18532.830000000002</v>
      </c>
      <c r="K2981">
        <v>13580.46</v>
      </c>
      <c r="L2981">
        <v>11458.02</v>
      </c>
      <c r="M2981">
        <v>5576.7538000000004</v>
      </c>
      <c r="N2981">
        <v>80</v>
      </c>
      <c r="O2981">
        <v>82</v>
      </c>
      <c r="P2981">
        <v>167</v>
      </c>
      <c r="Q2981">
        <v>8564.86</v>
      </c>
      <c r="R2981">
        <v>6371.17</v>
      </c>
      <c r="S2981">
        <v>4272.47</v>
      </c>
      <c r="T2981">
        <v>2863.9153000000001</v>
      </c>
      <c r="U2981">
        <v>80</v>
      </c>
      <c r="V2981">
        <v>100</v>
      </c>
      <c r="W2981">
        <v>170</v>
      </c>
      <c r="X2981">
        <v>9967.9699999999993</v>
      </c>
      <c r="Y2981">
        <v>7209.29</v>
      </c>
      <c r="Z2981">
        <v>7185.55</v>
      </c>
      <c r="AA2981">
        <v>2712.8384999999998</v>
      </c>
      <c r="AB2981">
        <v>78</v>
      </c>
      <c r="AC2981">
        <v>80</v>
      </c>
      <c r="AD2981">
        <v>64</v>
      </c>
      <c r="AE2981">
        <v>76</v>
      </c>
      <c r="AF2981">
        <v>78</v>
      </c>
      <c r="AG2981">
        <v>80</v>
      </c>
      <c r="AH2981">
        <v>64</v>
      </c>
      <c r="AI2981">
        <v>76</v>
      </c>
      <c r="AJ2981">
        <v>78</v>
      </c>
      <c r="AK2981">
        <v>80</v>
      </c>
      <c r="AL2981">
        <v>64</v>
      </c>
      <c r="AM2981">
        <v>76</v>
      </c>
    </row>
    <row r="2982" spans="1:39" x14ac:dyDescent="0.15">
      <c r="A2982" t="s">
        <v>43</v>
      </c>
      <c r="B2982">
        <v>70</v>
      </c>
      <c r="C2982">
        <v>2</v>
      </c>
      <c r="D2982">
        <v>2</v>
      </c>
      <c r="E2982" t="s">
        <v>28</v>
      </c>
      <c r="F2982" t="s">
        <v>206</v>
      </c>
      <c r="G2982">
        <v>202</v>
      </c>
      <c r="H2982">
        <v>438</v>
      </c>
      <c r="I2982">
        <v>765</v>
      </c>
      <c r="J2982">
        <v>41529.31</v>
      </c>
      <c r="K2982">
        <v>33422.99</v>
      </c>
      <c r="L2982">
        <v>26956.639999999999</v>
      </c>
      <c r="M2982">
        <v>12457.0708</v>
      </c>
      <c r="N2982">
        <v>202</v>
      </c>
      <c r="O2982">
        <v>211</v>
      </c>
      <c r="P2982">
        <v>443</v>
      </c>
      <c r="Q2982">
        <v>22961.58</v>
      </c>
      <c r="R2982">
        <v>17637.36</v>
      </c>
      <c r="S2982">
        <v>11692.32</v>
      </c>
      <c r="T2982">
        <v>7458.8130000000001</v>
      </c>
      <c r="U2982">
        <v>202</v>
      </c>
      <c r="V2982">
        <v>227</v>
      </c>
      <c r="W2982">
        <v>322</v>
      </c>
      <c r="X2982">
        <v>18567.73</v>
      </c>
      <c r="Y2982">
        <v>15785.63</v>
      </c>
      <c r="Z2982">
        <v>15264.32</v>
      </c>
      <c r="AA2982">
        <v>4998.2578000000003</v>
      </c>
      <c r="AB2982">
        <v>189</v>
      </c>
      <c r="AC2982">
        <v>200</v>
      </c>
      <c r="AD2982">
        <v>123</v>
      </c>
      <c r="AE2982">
        <v>191</v>
      </c>
      <c r="AF2982">
        <v>189</v>
      </c>
      <c r="AG2982">
        <v>200</v>
      </c>
      <c r="AH2982">
        <v>123</v>
      </c>
      <c r="AI2982">
        <v>191</v>
      </c>
      <c r="AJ2982">
        <v>189</v>
      </c>
      <c r="AK2982">
        <v>200</v>
      </c>
      <c r="AL2982">
        <v>123</v>
      </c>
      <c r="AM2982">
        <v>191</v>
      </c>
    </row>
    <row r="2983" spans="1:39" x14ac:dyDescent="0.15">
      <c r="A2983" t="s">
        <v>43</v>
      </c>
      <c r="B2983">
        <v>70</v>
      </c>
      <c r="C2983">
        <v>2</v>
      </c>
      <c r="D2983">
        <v>2</v>
      </c>
      <c r="E2983" t="s">
        <v>30</v>
      </c>
      <c r="F2983" t="s">
        <v>206</v>
      </c>
      <c r="G2983">
        <v>21</v>
      </c>
      <c r="H2983">
        <v>47</v>
      </c>
      <c r="I2983">
        <v>74</v>
      </c>
      <c r="J2983">
        <v>4000.67</v>
      </c>
      <c r="K2983">
        <v>3159.42</v>
      </c>
      <c r="L2983">
        <v>2438.3200000000002</v>
      </c>
      <c r="M2983">
        <v>1077.4401</v>
      </c>
      <c r="N2983">
        <v>21</v>
      </c>
      <c r="O2983">
        <v>21</v>
      </c>
      <c r="P2983">
        <v>38</v>
      </c>
      <c r="Q2983">
        <v>2104.87</v>
      </c>
      <c r="R2983">
        <v>1567.85</v>
      </c>
      <c r="S2983">
        <v>893.63</v>
      </c>
      <c r="T2983">
        <v>571.07500000000005</v>
      </c>
      <c r="U2983">
        <v>21</v>
      </c>
      <c r="V2983">
        <v>26</v>
      </c>
      <c r="W2983">
        <v>36</v>
      </c>
      <c r="X2983">
        <v>1895.8</v>
      </c>
      <c r="Y2983">
        <v>1591.57</v>
      </c>
      <c r="Z2983">
        <v>1544.69</v>
      </c>
      <c r="AA2983">
        <v>506.36509999999998</v>
      </c>
      <c r="AB2983">
        <v>20</v>
      </c>
      <c r="AC2983">
        <v>21</v>
      </c>
      <c r="AD2983">
        <v>13</v>
      </c>
      <c r="AE2983">
        <v>19</v>
      </c>
      <c r="AF2983">
        <v>20</v>
      </c>
      <c r="AG2983">
        <v>21</v>
      </c>
      <c r="AH2983">
        <v>13</v>
      </c>
      <c r="AI2983">
        <v>19</v>
      </c>
      <c r="AJ2983">
        <v>20</v>
      </c>
      <c r="AK2983">
        <v>21</v>
      </c>
      <c r="AL2983">
        <v>13</v>
      </c>
      <c r="AM2983">
        <v>19</v>
      </c>
    </row>
    <row r="2984" spans="1:39" x14ac:dyDescent="0.15">
      <c r="A2984" t="s">
        <v>43</v>
      </c>
      <c r="B2984">
        <v>70</v>
      </c>
      <c r="C2984">
        <v>2</v>
      </c>
      <c r="D2984">
        <v>2</v>
      </c>
      <c r="E2984" t="s">
        <v>29</v>
      </c>
      <c r="F2984" t="s">
        <v>206</v>
      </c>
      <c r="G2984">
        <v>102</v>
      </c>
      <c r="H2984">
        <v>218</v>
      </c>
      <c r="I2984">
        <v>388</v>
      </c>
      <c r="J2984">
        <v>21068.05</v>
      </c>
      <c r="K2984">
        <v>16032.24</v>
      </c>
      <c r="L2984">
        <v>13352.81</v>
      </c>
      <c r="M2984">
        <v>6406.6435000000001</v>
      </c>
      <c r="N2984">
        <v>102</v>
      </c>
      <c r="O2984">
        <v>105</v>
      </c>
      <c r="P2984">
        <v>211</v>
      </c>
      <c r="Q2984">
        <v>11110.7</v>
      </c>
      <c r="R2984">
        <v>8019.3</v>
      </c>
      <c r="S2984">
        <v>5456.72</v>
      </c>
      <c r="T2984">
        <v>3737.53</v>
      </c>
      <c r="U2984">
        <v>102</v>
      </c>
      <c r="V2984">
        <v>113</v>
      </c>
      <c r="W2984">
        <v>177</v>
      </c>
      <c r="X2984">
        <v>9957.35</v>
      </c>
      <c r="Y2984">
        <v>8012.94</v>
      </c>
      <c r="Z2984">
        <v>7896.09</v>
      </c>
      <c r="AA2984">
        <v>2669.1134999999999</v>
      </c>
      <c r="AB2984">
        <v>95</v>
      </c>
      <c r="AC2984">
        <v>101</v>
      </c>
      <c r="AD2984">
        <v>49</v>
      </c>
      <c r="AE2984">
        <v>98</v>
      </c>
      <c r="AF2984">
        <v>95</v>
      </c>
      <c r="AG2984">
        <v>101</v>
      </c>
      <c r="AH2984">
        <v>49</v>
      </c>
      <c r="AI2984">
        <v>98</v>
      </c>
      <c r="AJ2984">
        <v>95</v>
      </c>
      <c r="AK2984">
        <v>101</v>
      </c>
      <c r="AL2984">
        <v>49</v>
      </c>
      <c r="AM2984">
        <v>98</v>
      </c>
    </row>
    <row r="2985" spans="1:39" x14ac:dyDescent="0.15">
      <c r="A2985" t="s">
        <v>43</v>
      </c>
      <c r="B2985">
        <v>70</v>
      </c>
      <c r="C2985">
        <v>2</v>
      </c>
      <c r="D2985">
        <v>2</v>
      </c>
      <c r="E2985" t="s">
        <v>32</v>
      </c>
      <c r="F2985" t="s">
        <v>206</v>
      </c>
      <c r="G2985">
        <v>15</v>
      </c>
      <c r="H2985">
        <v>32</v>
      </c>
      <c r="I2985">
        <v>62</v>
      </c>
      <c r="J2985">
        <v>3441.75</v>
      </c>
      <c r="K2985">
        <v>2473.2600000000002</v>
      </c>
      <c r="L2985">
        <v>2126.37</v>
      </c>
      <c r="M2985">
        <v>959.48910000000001</v>
      </c>
      <c r="N2985">
        <v>15</v>
      </c>
      <c r="O2985">
        <v>15</v>
      </c>
      <c r="P2985">
        <v>29</v>
      </c>
      <c r="Q2985">
        <v>1511.8</v>
      </c>
      <c r="R2985">
        <v>1098.31</v>
      </c>
      <c r="S2985">
        <v>751.42</v>
      </c>
      <c r="T2985">
        <v>495.02569999999997</v>
      </c>
      <c r="U2985">
        <v>15</v>
      </c>
      <c r="V2985">
        <v>17</v>
      </c>
      <c r="W2985">
        <v>33</v>
      </c>
      <c r="X2985">
        <v>1929.95</v>
      </c>
      <c r="Y2985">
        <v>1374.95</v>
      </c>
      <c r="Z2985">
        <v>1374.95</v>
      </c>
      <c r="AA2985">
        <v>464.46339999999998</v>
      </c>
      <c r="AB2985">
        <v>15</v>
      </c>
      <c r="AC2985">
        <v>15</v>
      </c>
      <c r="AD2985">
        <v>12</v>
      </c>
      <c r="AE2985">
        <v>14</v>
      </c>
      <c r="AF2985">
        <v>15</v>
      </c>
      <c r="AG2985">
        <v>15</v>
      </c>
      <c r="AH2985">
        <v>12</v>
      </c>
      <c r="AI2985">
        <v>14</v>
      </c>
      <c r="AJ2985">
        <v>15</v>
      </c>
      <c r="AK2985">
        <v>15</v>
      </c>
      <c r="AL2985">
        <v>12</v>
      </c>
      <c r="AM2985">
        <v>14</v>
      </c>
    </row>
    <row r="2986" spans="1:39" x14ac:dyDescent="0.15">
      <c r="A2986" t="s">
        <v>43</v>
      </c>
      <c r="B2986">
        <v>100</v>
      </c>
      <c r="C2986">
        <v>1</v>
      </c>
      <c r="D2986">
        <v>0</v>
      </c>
      <c r="E2986" t="s">
        <v>28</v>
      </c>
      <c r="F2986" t="s">
        <v>206</v>
      </c>
      <c r="G2986">
        <v>9254</v>
      </c>
      <c r="H2986">
        <v>9411</v>
      </c>
      <c r="I2986">
        <v>12158</v>
      </c>
      <c r="J2986">
        <v>641283.4</v>
      </c>
      <c r="K2986">
        <v>517982.13</v>
      </c>
      <c r="L2986">
        <v>494230.52</v>
      </c>
      <c r="M2986">
        <v>187671.22</v>
      </c>
      <c r="N2986">
        <v>3073</v>
      </c>
      <c r="O2986">
        <v>3105</v>
      </c>
      <c r="P2986">
        <v>4247</v>
      </c>
      <c r="Q2986">
        <v>224885.52</v>
      </c>
      <c r="R2986">
        <v>178236.13</v>
      </c>
      <c r="S2986">
        <v>165414.85</v>
      </c>
      <c r="T2986">
        <v>72500.385699999999</v>
      </c>
      <c r="U2986">
        <v>6181</v>
      </c>
      <c r="V2986">
        <v>6306</v>
      </c>
      <c r="W2986">
        <v>7911</v>
      </c>
      <c r="X2986">
        <v>416397.88</v>
      </c>
      <c r="Y2986">
        <v>339746</v>
      </c>
      <c r="Z2986">
        <v>328815.67</v>
      </c>
      <c r="AA2986">
        <v>115170.8343</v>
      </c>
      <c r="AB2986">
        <v>9099</v>
      </c>
      <c r="AC2986">
        <v>6954</v>
      </c>
      <c r="AD2986">
        <v>5687</v>
      </c>
      <c r="AE2986">
        <v>4402</v>
      </c>
      <c r="AF2986">
        <v>3043</v>
      </c>
      <c r="AG2986">
        <v>2802</v>
      </c>
      <c r="AH2986">
        <v>2347</v>
      </c>
      <c r="AI2986">
        <v>1848</v>
      </c>
      <c r="AJ2986">
        <v>6056</v>
      </c>
      <c r="AK2986">
        <v>4152</v>
      </c>
      <c r="AL2986">
        <v>3340</v>
      </c>
      <c r="AM2986">
        <v>2554</v>
      </c>
    </row>
    <row r="2987" spans="1:39" x14ac:dyDescent="0.15">
      <c r="A2987" t="s">
        <v>43</v>
      </c>
      <c r="B2987">
        <v>100</v>
      </c>
      <c r="C2987">
        <v>1</v>
      </c>
      <c r="D2987">
        <v>0</v>
      </c>
      <c r="E2987" t="s">
        <v>30</v>
      </c>
      <c r="F2987" t="s">
        <v>206</v>
      </c>
      <c r="G2987">
        <v>17</v>
      </c>
      <c r="H2987">
        <v>17</v>
      </c>
      <c r="I2987">
        <v>17</v>
      </c>
      <c r="J2987">
        <v>1143.94</v>
      </c>
      <c r="K2987">
        <v>922.95</v>
      </c>
      <c r="L2987">
        <v>782.21</v>
      </c>
      <c r="M2987">
        <v>312.93819999999999</v>
      </c>
      <c r="N2987">
        <v>6</v>
      </c>
      <c r="O2987">
        <v>6</v>
      </c>
      <c r="P2987">
        <v>6</v>
      </c>
      <c r="Q2987">
        <v>421.97</v>
      </c>
      <c r="R2987">
        <v>286.99</v>
      </c>
      <c r="S2987">
        <v>286.99</v>
      </c>
      <c r="T2987">
        <v>143.13140000000001</v>
      </c>
      <c r="U2987">
        <v>11</v>
      </c>
      <c r="V2987">
        <v>11</v>
      </c>
      <c r="W2987">
        <v>11</v>
      </c>
      <c r="X2987">
        <v>721.97</v>
      </c>
      <c r="Y2987">
        <v>635.96</v>
      </c>
      <c r="Z2987">
        <v>495.22</v>
      </c>
      <c r="AA2987">
        <v>169.80680000000001</v>
      </c>
      <c r="AB2987">
        <v>16</v>
      </c>
      <c r="AC2987">
        <v>13</v>
      </c>
      <c r="AD2987">
        <v>10</v>
      </c>
      <c r="AE2987">
        <v>11</v>
      </c>
      <c r="AF2987">
        <v>6</v>
      </c>
      <c r="AG2987">
        <v>6</v>
      </c>
      <c r="AH2987">
        <v>4</v>
      </c>
      <c r="AI2987">
        <v>5</v>
      </c>
      <c r="AJ2987">
        <v>10</v>
      </c>
      <c r="AK2987">
        <v>7</v>
      </c>
      <c r="AL2987">
        <v>6</v>
      </c>
      <c r="AM2987">
        <v>6</v>
      </c>
    </row>
    <row r="2988" spans="1:39" x14ac:dyDescent="0.15">
      <c r="A2988" t="s">
        <v>43</v>
      </c>
      <c r="B2988">
        <v>100</v>
      </c>
      <c r="C2988">
        <v>1</v>
      </c>
      <c r="D2988">
        <v>0</v>
      </c>
      <c r="E2988" t="s">
        <v>29</v>
      </c>
      <c r="F2988" t="s">
        <v>206</v>
      </c>
      <c r="G2988">
        <v>67</v>
      </c>
      <c r="H2988">
        <v>67</v>
      </c>
      <c r="I2988">
        <v>98</v>
      </c>
      <c r="J2988">
        <v>5046.59</v>
      </c>
      <c r="K2988">
        <v>3870.26</v>
      </c>
      <c r="L2988">
        <v>3545.79</v>
      </c>
      <c r="M2988">
        <v>1483.0796</v>
      </c>
      <c r="N2988">
        <v>17</v>
      </c>
      <c r="O2988">
        <v>17</v>
      </c>
      <c r="P2988">
        <v>21</v>
      </c>
      <c r="Q2988">
        <v>1226.8800000000001</v>
      </c>
      <c r="R2988">
        <v>963.45</v>
      </c>
      <c r="S2988">
        <v>822.62</v>
      </c>
      <c r="T2988">
        <v>447.94529999999997</v>
      </c>
      <c r="U2988">
        <v>50</v>
      </c>
      <c r="V2988">
        <v>50</v>
      </c>
      <c r="W2988">
        <v>77</v>
      </c>
      <c r="X2988">
        <v>3819.71</v>
      </c>
      <c r="Y2988">
        <v>2906.81</v>
      </c>
      <c r="Z2988">
        <v>2723.17</v>
      </c>
      <c r="AA2988">
        <v>1035.1342999999999</v>
      </c>
      <c r="AB2988">
        <v>67</v>
      </c>
      <c r="AC2988">
        <v>34</v>
      </c>
      <c r="AD2988">
        <v>27</v>
      </c>
      <c r="AE2988">
        <v>28</v>
      </c>
      <c r="AF2988">
        <v>17</v>
      </c>
      <c r="AG2988">
        <v>15</v>
      </c>
      <c r="AH2988">
        <v>12</v>
      </c>
      <c r="AI2988">
        <v>12</v>
      </c>
      <c r="AJ2988">
        <v>50</v>
      </c>
      <c r="AK2988">
        <v>19</v>
      </c>
      <c r="AL2988">
        <v>15</v>
      </c>
      <c r="AM2988">
        <v>16</v>
      </c>
    </row>
    <row r="2989" spans="1:39" x14ac:dyDescent="0.15">
      <c r="A2989" t="s">
        <v>43</v>
      </c>
      <c r="B2989">
        <v>100</v>
      </c>
      <c r="C2989">
        <v>1</v>
      </c>
      <c r="D2989">
        <v>0</v>
      </c>
      <c r="E2989" t="s">
        <v>32</v>
      </c>
      <c r="F2989" t="s">
        <v>206</v>
      </c>
      <c r="G2989">
        <v>680</v>
      </c>
      <c r="H2989">
        <v>702</v>
      </c>
      <c r="I2989">
        <v>1019</v>
      </c>
      <c r="J2989">
        <v>59361.88</v>
      </c>
      <c r="K2989">
        <v>41966.48</v>
      </c>
      <c r="L2989">
        <v>41250.949999999997</v>
      </c>
      <c r="M2989">
        <v>15639.276900000001</v>
      </c>
      <c r="N2989">
        <v>74</v>
      </c>
      <c r="O2989">
        <v>74</v>
      </c>
      <c r="P2989">
        <v>105</v>
      </c>
      <c r="Q2989">
        <v>6910.8</v>
      </c>
      <c r="R2989">
        <v>4936.26</v>
      </c>
      <c r="S2989">
        <v>4664.8500000000004</v>
      </c>
      <c r="T2989">
        <v>1751.4721999999999</v>
      </c>
      <c r="U2989">
        <v>606</v>
      </c>
      <c r="V2989">
        <v>628</v>
      </c>
      <c r="W2989">
        <v>914</v>
      </c>
      <c r="X2989">
        <v>52451.08</v>
      </c>
      <c r="Y2989">
        <v>37030.22</v>
      </c>
      <c r="Z2989">
        <v>36586.1</v>
      </c>
      <c r="AA2989">
        <v>13887.804700000001</v>
      </c>
      <c r="AB2989">
        <v>679</v>
      </c>
      <c r="AC2989">
        <v>484</v>
      </c>
      <c r="AD2989">
        <v>418</v>
      </c>
      <c r="AE2989">
        <v>438</v>
      </c>
      <c r="AF2989">
        <v>74</v>
      </c>
      <c r="AG2989">
        <v>46</v>
      </c>
      <c r="AH2989">
        <v>39</v>
      </c>
      <c r="AI2989">
        <v>68</v>
      </c>
      <c r="AJ2989">
        <v>605</v>
      </c>
      <c r="AK2989">
        <v>438</v>
      </c>
      <c r="AL2989">
        <v>379</v>
      </c>
      <c r="AM2989">
        <v>370</v>
      </c>
    </row>
    <row r="2990" spans="1:39" x14ac:dyDescent="0.15">
      <c r="A2990" t="s">
        <v>43</v>
      </c>
      <c r="B2990">
        <v>100</v>
      </c>
      <c r="C2990">
        <v>1</v>
      </c>
      <c r="D2990">
        <v>1</v>
      </c>
      <c r="E2990" t="s">
        <v>28</v>
      </c>
      <c r="F2990" t="s">
        <v>206</v>
      </c>
      <c r="G2990">
        <v>26534</v>
      </c>
      <c r="H2990">
        <v>27424</v>
      </c>
      <c r="I2990">
        <v>37962</v>
      </c>
      <c r="J2990">
        <v>1879834.93</v>
      </c>
      <c r="K2990">
        <v>1553470.22</v>
      </c>
      <c r="L2990">
        <v>1455040.76</v>
      </c>
      <c r="M2990">
        <v>578262.86069999996</v>
      </c>
      <c r="N2990">
        <v>10767</v>
      </c>
      <c r="O2990">
        <v>11046</v>
      </c>
      <c r="P2990">
        <v>17001</v>
      </c>
      <c r="Q2990">
        <v>790791.03</v>
      </c>
      <c r="R2990">
        <v>632063.84</v>
      </c>
      <c r="S2990">
        <v>591390.89</v>
      </c>
      <c r="T2990">
        <v>284285.75020000001</v>
      </c>
      <c r="U2990">
        <v>15767</v>
      </c>
      <c r="V2990">
        <v>16378</v>
      </c>
      <c r="W2990">
        <v>20961</v>
      </c>
      <c r="X2990">
        <v>1089043.8999999999</v>
      </c>
      <c r="Y2990">
        <v>921406.38</v>
      </c>
      <c r="Z2990">
        <v>863649.87</v>
      </c>
      <c r="AA2990">
        <v>293977.11050000001</v>
      </c>
      <c r="AB2990">
        <v>25343</v>
      </c>
      <c r="AC2990">
        <v>24764</v>
      </c>
      <c r="AD2990">
        <v>16197</v>
      </c>
      <c r="AE2990">
        <v>22941</v>
      </c>
      <c r="AF2990">
        <v>10443</v>
      </c>
      <c r="AG2990">
        <v>10390</v>
      </c>
      <c r="AH2990">
        <v>7562</v>
      </c>
      <c r="AI2990">
        <v>9704</v>
      </c>
      <c r="AJ2990">
        <v>14900</v>
      </c>
      <c r="AK2990">
        <v>14374</v>
      </c>
      <c r="AL2990">
        <v>8635</v>
      </c>
      <c r="AM2990">
        <v>13237</v>
      </c>
    </row>
    <row r="2991" spans="1:39" x14ac:dyDescent="0.15">
      <c r="A2991" t="s">
        <v>43</v>
      </c>
      <c r="B2991">
        <v>100</v>
      </c>
      <c r="C2991">
        <v>1</v>
      </c>
      <c r="D2991">
        <v>1</v>
      </c>
      <c r="E2991" t="s">
        <v>30</v>
      </c>
      <c r="F2991" t="s">
        <v>206</v>
      </c>
      <c r="G2991">
        <v>2698</v>
      </c>
      <c r="H2991">
        <v>2791</v>
      </c>
      <c r="I2991">
        <v>3721</v>
      </c>
      <c r="J2991">
        <v>189397.19</v>
      </c>
      <c r="K2991">
        <v>157232.91</v>
      </c>
      <c r="L2991">
        <v>145602.32</v>
      </c>
      <c r="M2991">
        <v>56383.181700000001</v>
      </c>
      <c r="N2991">
        <v>1020</v>
      </c>
      <c r="O2991">
        <v>1049</v>
      </c>
      <c r="P2991">
        <v>1535</v>
      </c>
      <c r="Q2991">
        <v>73816.990000000005</v>
      </c>
      <c r="R2991">
        <v>59345.07</v>
      </c>
      <c r="S2991">
        <v>54855.31</v>
      </c>
      <c r="T2991">
        <v>25583.8976</v>
      </c>
      <c r="U2991">
        <v>1678</v>
      </c>
      <c r="V2991">
        <v>1742</v>
      </c>
      <c r="W2991">
        <v>2186</v>
      </c>
      <c r="X2991">
        <v>115580.2</v>
      </c>
      <c r="Y2991">
        <v>97887.84</v>
      </c>
      <c r="Z2991">
        <v>90747.01</v>
      </c>
      <c r="AA2991">
        <v>30799.284100000001</v>
      </c>
      <c r="AB2991">
        <v>2546</v>
      </c>
      <c r="AC2991">
        <v>2589</v>
      </c>
      <c r="AD2991">
        <v>1486</v>
      </c>
      <c r="AE2991">
        <v>2612</v>
      </c>
      <c r="AF2991">
        <v>963</v>
      </c>
      <c r="AG2991">
        <v>991</v>
      </c>
      <c r="AH2991">
        <v>674</v>
      </c>
      <c r="AI2991">
        <v>998</v>
      </c>
      <c r="AJ2991">
        <v>1583</v>
      </c>
      <c r="AK2991">
        <v>1598</v>
      </c>
      <c r="AL2991">
        <v>812</v>
      </c>
      <c r="AM2991">
        <v>1614</v>
      </c>
    </row>
    <row r="2992" spans="1:39" x14ac:dyDescent="0.15">
      <c r="A2992" t="s">
        <v>43</v>
      </c>
      <c r="B2992">
        <v>100</v>
      </c>
      <c r="C2992">
        <v>1</v>
      </c>
      <c r="D2992">
        <v>1</v>
      </c>
      <c r="E2992" t="s">
        <v>29</v>
      </c>
      <c r="F2992" t="s">
        <v>206</v>
      </c>
      <c r="G2992">
        <v>31099</v>
      </c>
      <c r="H2992">
        <v>32519</v>
      </c>
      <c r="I2992">
        <v>47167</v>
      </c>
      <c r="J2992">
        <v>2368086.04</v>
      </c>
      <c r="K2992">
        <v>1820894.13</v>
      </c>
      <c r="L2992">
        <v>1695280.38</v>
      </c>
      <c r="M2992">
        <v>709234.14099999995</v>
      </c>
      <c r="N2992">
        <v>10246</v>
      </c>
      <c r="O2992">
        <v>10605</v>
      </c>
      <c r="P2992">
        <v>17266</v>
      </c>
      <c r="Q2992">
        <v>805480.77</v>
      </c>
      <c r="R2992">
        <v>603224.72</v>
      </c>
      <c r="S2992">
        <v>562653.32999999996</v>
      </c>
      <c r="T2992">
        <v>288502.42700000003</v>
      </c>
      <c r="U2992">
        <v>20853</v>
      </c>
      <c r="V2992">
        <v>21914</v>
      </c>
      <c r="W2992">
        <v>29901</v>
      </c>
      <c r="X2992">
        <v>1562605.27</v>
      </c>
      <c r="Y2992">
        <v>1217669.4099999999</v>
      </c>
      <c r="Z2992">
        <v>1132627.05</v>
      </c>
      <c r="AA2992">
        <v>420731.71399999998</v>
      </c>
      <c r="AB2992">
        <v>29992</v>
      </c>
      <c r="AC2992">
        <v>30186</v>
      </c>
      <c r="AD2992">
        <v>20097</v>
      </c>
      <c r="AE2992">
        <v>29871</v>
      </c>
      <c r="AF2992">
        <v>9893</v>
      </c>
      <c r="AG2992">
        <v>9969</v>
      </c>
      <c r="AH2992">
        <v>7567</v>
      </c>
      <c r="AI2992">
        <v>9908</v>
      </c>
      <c r="AJ2992">
        <v>20099</v>
      </c>
      <c r="AK2992">
        <v>20217</v>
      </c>
      <c r="AL2992">
        <v>12530</v>
      </c>
      <c r="AM2992">
        <v>19963</v>
      </c>
    </row>
    <row r="2993" spans="1:39" x14ac:dyDescent="0.15">
      <c r="A2993" t="s">
        <v>43</v>
      </c>
      <c r="B2993">
        <v>100</v>
      </c>
      <c r="C2993">
        <v>1</v>
      </c>
      <c r="D2993">
        <v>1</v>
      </c>
      <c r="E2993" t="s">
        <v>32</v>
      </c>
      <c r="F2993" t="s">
        <v>206</v>
      </c>
      <c r="G2993">
        <v>650</v>
      </c>
      <c r="H2993">
        <v>686</v>
      </c>
      <c r="I2993">
        <v>1023</v>
      </c>
      <c r="J2993">
        <v>58897.61</v>
      </c>
      <c r="K2993">
        <v>42363</v>
      </c>
      <c r="L2993">
        <v>41858.339999999997</v>
      </c>
      <c r="M2993">
        <v>15519.379499999999</v>
      </c>
      <c r="N2993">
        <v>81</v>
      </c>
      <c r="O2993">
        <v>83</v>
      </c>
      <c r="P2993">
        <v>130</v>
      </c>
      <c r="Q2993">
        <v>7122.57</v>
      </c>
      <c r="R2993">
        <v>5309.74</v>
      </c>
      <c r="S2993">
        <v>5046.3599999999997</v>
      </c>
      <c r="T2993">
        <v>1997.3175000000001</v>
      </c>
      <c r="U2993">
        <v>569</v>
      </c>
      <c r="V2993">
        <v>603</v>
      </c>
      <c r="W2993">
        <v>893</v>
      </c>
      <c r="X2993">
        <v>51775.040000000001</v>
      </c>
      <c r="Y2993">
        <v>37053.26</v>
      </c>
      <c r="Z2993">
        <v>36811.980000000003</v>
      </c>
      <c r="AA2993">
        <v>13522.062</v>
      </c>
      <c r="AB2993">
        <v>638</v>
      </c>
      <c r="AC2993">
        <v>609</v>
      </c>
      <c r="AD2993">
        <v>391</v>
      </c>
      <c r="AE2993">
        <v>587</v>
      </c>
      <c r="AF2993">
        <v>79</v>
      </c>
      <c r="AG2993">
        <v>73</v>
      </c>
      <c r="AH2993">
        <v>52</v>
      </c>
      <c r="AI2993">
        <v>81</v>
      </c>
      <c r="AJ2993">
        <v>559</v>
      </c>
      <c r="AK2993">
        <v>536</v>
      </c>
      <c r="AL2993">
        <v>339</v>
      </c>
      <c r="AM2993">
        <v>506</v>
      </c>
    </row>
    <row r="2994" spans="1:39" x14ac:dyDescent="0.15">
      <c r="A2994" t="s">
        <v>43</v>
      </c>
      <c r="B2994">
        <v>100</v>
      </c>
      <c r="C2994">
        <v>1</v>
      </c>
      <c r="D2994">
        <v>2</v>
      </c>
      <c r="E2994" t="s">
        <v>28</v>
      </c>
      <c r="F2994" t="s">
        <v>206</v>
      </c>
      <c r="G2994">
        <v>10345</v>
      </c>
      <c r="H2994">
        <v>10515</v>
      </c>
      <c r="I2994">
        <v>14046</v>
      </c>
      <c r="J2994">
        <v>719959.67</v>
      </c>
      <c r="K2994">
        <v>594005.9</v>
      </c>
      <c r="L2994">
        <v>572015.81999999995</v>
      </c>
      <c r="M2994">
        <v>209047.2499</v>
      </c>
      <c r="N2994">
        <v>3328</v>
      </c>
      <c r="O2994">
        <v>3357</v>
      </c>
      <c r="P2994">
        <v>4872</v>
      </c>
      <c r="Q2994">
        <v>246848.05</v>
      </c>
      <c r="R2994">
        <v>195395.02</v>
      </c>
      <c r="S2994">
        <v>182675.11</v>
      </c>
      <c r="T2994">
        <v>80039.374400000001</v>
      </c>
      <c r="U2994">
        <v>7017</v>
      </c>
      <c r="V2994">
        <v>7158</v>
      </c>
      <c r="W2994">
        <v>9174</v>
      </c>
      <c r="X2994">
        <v>473111.62</v>
      </c>
      <c r="Y2994">
        <v>398610.88</v>
      </c>
      <c r="Z2994">
        <v>389340.71</v>
      </c>
      <c r="AA2994">
        <v>129007.87549999999</v>
      </c>
      <c r="AB2994">
        <v>9965</v>
      </c>
      <c r="AC2994">
        <v>8663</v>
      </c>
      <c r="AD2994">
        <v>4026</v>
      </c>
      <c r="AE2994">
        <v>8205</v>
      </c>
      <c r="AF2994">
        <v>3197</v>
      </c>
      <c r="AG2994">
        <v>3086</v>
      </c>
      <c r="AH2994">
        <v>1729</v>
      </c>
      <c r="AI2994">
        <v>2955</v>
      </c>
      <c r="AJ2994">
        <v>6768</v>
      </c>
      <c r="AK2994">
        <v>5577</v>
      </c>
      <c r="AL2994">
        <v>2297</v>
      </c>
      <c r="AM2994">
        <v>5250</v>
      </c>
    </row>
    <row r="2995" spans="1:39" x14ac:dyDescent="0.15">
      <c r="A2995" t="s">
        <v>43</v>
      </c>
      <c r="B2995">
        <v>100</v>
      </c>
      <c r="C2995">
        <v>1</v>
      </c>
      <c r="D2995">
        <v>2</v>
      </c>
      <c r="E2995" t="s">
        <v>30</v>
      </c>
      <c r="F2995" t="s">
        <v>206</v>
      </c>
      <c r="G2995">
        <v>1208</v>
      </c>
      <c r="H2995">
        <v>1227</v>
      </c>
      <c r="I2995">
        <v>1573</v>
      </c>
      <c r="J2995">
        <v>84349.93</v>
      </c>
      <c r="K2995">
        <v>69033.55</v>
      </c>
      <c r="L2995">
        <v>66375.69</v>
      </c>
      <c r="M2995">
        <v>23317.363600000001</v>
      </c>
      <c r="N2995">
        <v>357</v>
      </c>
      <c r="O2995">
        <v>363</v>
      </c>
      <c r="P2995">
        <v>512</v>
      </c>
      <c r="Q2995">
        <v>27964.74</v>
      </c>
      <c r="R2995">
        <v>22033.27</v>
      </c>
      <c r="S2995">
        <v>20303.48</v>
      </c>
      <c r="T2995">
        <v>8366.3889999999992</v>
      </c>
      <c r="U2995">
        <v>851</v>
      </c>
      <c r="V2995">
        <v>864</v>
      </c>
      <c r="W2995">
        <v>1061</v>
      </c>
      <c r="X2995">
        <v>56385.19</v>
      </c>
      <c r="Y2995">
        <v>47000.28</v>
      </c>
      <c r="Z2995">
        <v>46072.21</v>
      </c>
      <c r="AA2995">
        <v>14950.9746</v>
      </c>
      <c r="AB2995">
        <v>1146</v>
      </c>
      <c r="AC2995">
        <v>1055</v>
      </c>
      <c r="AD2995">
        <v>439</v>
      </c>
      <c r="AE2995">
        <v>1181</v>
      </c>
      <c r="AF2995">
        <v>340</v>
      </c>
      <c r="AG2995">
        <v>345</v>
      </c>
      <c r="AH2995">
        <v>184</v>
      </c>
      <c r="AI2995">
        <v>351</v>
      </c>
      <c r="AJ2995">
        <v>806</v>
      </c>
      <c r="AK2995">
        <v>710</v>
      </c>
      <c r="AL2995">
        <v>255</v>
      </c>
      <c r="AM2995">
        <v>830</v>
      </c>
    </row>
    <row r="2996" spans="1:39" x14ac:dyDescent="0.15">
      <c r="A2996" t="s">
        <v>43</v>
      </c>
      <c r="B2996">
        <v>100</v>
      </c>
      <c r="C2996">
        <v>1</v>
      </c>
      <c r="D2996">
        <v>2</v>
      </c>
      <c r="E2996" t="s">
        <v>29</v>
      </c>
      <c r="F2996" t="s">
        <v>206</v>
      </c>
      <c r="G2996">
        <v>3742</v>
      </c>
      <c r="H2996">
        <v>3848</v>
      </c>
      <c r="I2996">
        <v>5363</v>
      </c>
      <c r="J2996">
        <v>282032.89</v>
      </c>
      <c r="K2996">
        <v>215696.66</v>
      </c>
      <c r="L2996">
        <v>209892.05</v>
      </c>
      <c r="M2996">
        <v>79092.818700000003</v>
      </c>
      <c r="N2996">
        <v>1041</v>
      </c>
      <c r="O2996">
        <v>1057</v>
      </c>
      <c r="P2996">
        <v>1602</v>
      </c>
      <c r="Q2996">
        <v>81622.259999999995</v>
      </c>
      <c r="R2996">
        <v>60629.47</v>
      </c>
      <c r="S2996">
        <v>56898.84</v>
      </c>
      <c r="T2996">
        <v>25655.779299999998</v>
      </c>
      <c r="U2996">
        <v>2701</v>
      </c>
      <c r="V2996">
        <v>2791</v>
      </c>
      <c r="W2996">
        <v>3761</v>
      </c>
      <c r="X2996">
        <v>200410.63</v>
      </c>
      <c r="Y2996">
        <v>155067.19</v>
      </c>
      <c r="Z2996">
        <v>152993.21</v>
      </c>
      <c r="AA2996">
        <v>53437.039400000001</v>
      </c>
      <c r="AB2996">
        <v>3598</v>
      </c>
      <c r="AC2996">
        <v>3461</v>
      </c>
      <c r="AD2996">
        <v>1440</v>
      </c>
      <c r="AE2996">
        <v>3613</v>
      </c>
      <c r="AF2996">
        <v>1000</v>
      </c>
      <c r="AG2996">
        <v>983</v>
      </c>
      <c r="AH2996">
        <v>501</v>
      </c>
      <c r="AI2996">
        <v>1015</v>
      </c>
      <c r="AJ2996">
        <v>2598</v>
      </c>
      <c r="AK2996">
        <v>2478</v>
      </c>
      <c r="AL2996">
        <v>939</v>
      </c>
      <c r="AM2996">
        <v>2598</v>
      </c>
    </row>
    <row r="2997" spans="1:39" x14ac:dyDescent="0.15">
      <c r="A2997" t="s">
        <v>43</v>
      </c>
      <c r="B2997">
        <v>100</v>
      </c>
      <c r="C2997">
        <v>1</v>
      </c>
      <c r="D2997">
        <v>2</v>
      </c>
      <c r="E2997" t="s">
        <v>32</v>
      </c>
      <c r="F2997" t="s">
        <v>206</v>
      </c>
      <c r="G2997">
        <v>470</v>
      </c>
      <c r="H2997">
        <v>490</v>
      </c>
      <c r="I2997">
        <v>708</v>
      </c>
      <c r="J2997">
        <v>41740.639999999999</v>
      </c>
      <c r="K2997">
        <v>29823.07</v>
      </c>
      <c r="L2997">
        <v>29314.53</v>
      </c>
      <c r="M2997">
        <v>10936.617700000001</v>
      </c>
      <c r="N2997">
        <v>77</v>
      </c>
      <c r="O2997">
        <v>79</v>
      </c>
      <c r="P2997">
        <v>118</v>
      </c>
      <c r="Q2997">
        <v>7481.78</v>
      </c>
      <c r="R2997">
        <v>5264.29</v>
      </c>
      <c r="S2997">
        <v>4933.79</v>
      </c>
      <c r="T2997">
        <v>1921.1103000000001</v>
      </c>
      <c r="U2997">
        <v>393</v>
      </c>
      <c r="V2997">
        <v>411</v>
      </c>
      <c r="W2997">
        <v>590</v>
      </c>
      <c r="X2997">
        <v>34258.86</v>
      </c>
      <c r="Y2997">
        <v>24558.78</v>
      </c>
      <c r="Z2997">
        <v>24380.74</v>
      </c>
      <c r="AA2997">
        <v>9015.5074000000004</v>
      </c>
      <c r="AB2997">
        <v>458</v>
      </c>
      <c r="AC2997">
        <v>379</v>
      </c>
      <c r="AD2997">
        <v>204</v>
      </c>
      <c r="AE2997">
        <v>396</v>
      </c>
      <c r="AF2997">
        <v>76</v>
      </c>
      <c r="AG2997">
        <v>49</v>
      </c>
      <c r="AH2997">
        <v>29</v>
      </c>
      <c r="AI2997">
        <v>72</v>
      </c>
      <c r="AJ2997">
        <v>382</v>
      </c>
      <c r="AK2997">
        <v>330</v>
      </c>
      <c r="AL2997">
        <v>175</v>
      </c>
      <c r="AM2997">
        <v>324</v>
      </c>
    </row>
    <row r="2998" spans="1:39" x14ac:dyDescent="0.15">
      <c r="A2998" t="s">
        <v>43</v>
      </c>
      <c r="B2998">
        <v>100</v>
      </c>
      <c r="C2998">
        <v>2</v>
      </c>
      <c r="D2998">
        <v>0</v>
      </c>
      <c r="E2998" t="s">
        <v>28</v>
      </c>
      <c r="F2998" t="s">
        <v>206</v>
      </c>
      <c r="G2998">
        <v>11</v>
      </c>
      <c r="H2998">
        <v>22</v>
      </c>
      <c r="I2998">
        <v>26</v>
      </c>
      <c r="J2998">
        <v>954.79</v>
      </c>
      <c r="K2998">
        <v>764.01</v>
      </c>
      <c r="L2998">
        <v>674.54</v>
      </c>
      <c r="M2998">
        <v>357.80790000000002</v>
      </c>
      <c r="N2998">
        <v>11</v>
      </c>
      <c r="O2998">
        <v>11</v>
      </c>
      <c r="P2998">
        <v>12</v>
      </c>
      <c r="Q2998">
        <v>412.9</v>
      </c>
      <c r="R2998">
        <v>357.35</v>
      </c>
      <c r="S2998">
        <v>267.88</v>
      </c>
      <c r="T2998">
        <v>177.10480000000001</v>
      </c>
      <c r="U2998">
        <v>11</v>
      </c>
      <c r="V2998">
        <v>11</v>
      </c>
      <c r="W2998">
        <v>14</v>
      </c>
      <c r="X2998">
        <v>541.89</v>
      </c>
      <c r="Y2998">
        <v>406.66</v>
      </c>
      <c r="Z2998">
        <v>406.66</v>
      </c>
      <c r="AA2998">
        <v>180.70310000000001</v>
      </c>
      <c r="AB2998">
        <v>11</v>
      </c>
      <c r="AC2998">
        <v>11</v>
      </c>
      <c r="AD2998">
        <v>9</v>
      </c>
      <c r="AE2998">
        <v>9</v>
      </c>
      <c r="AF2998">
        <v>11</v>
      </c>
      <c r="AG2998">
        <v>11</v>
      </c>
      <c r="AH2998">
        <v>9</v>
      </c>
      <c r="AI2998">
        <v>9</v>
      </c>
      <c r="AJ2998">
        <v>11</v>
      </c>
      <c r="AK2998">
        <v>11</v>
      </c>
      <c r="AL2998">
        <v>9</v>
      </c>
      <c r="AM2998">
        <v>9</v>
      </c>
    </row>
    <row r="2999" spans="1:39" x14ac:dyDescent="0.15">
      <c r="A2999" t="s">
        <v>43</v>
      </c>
      <c r="B2999">
        <v>100</v>
      </c>
      <c r="C2999">
        <v>2</v>
      </c>
      <c r="D2999">
        <v>0</v>
      </c>
      <c r="E2999" t="s">
        <v>29</v>
      </c>
      <c r="F2999" t="s">
        <v>206</v>
      </c>
      <c r="G2999">
        <v>1</v>
      </c>
      <c r="H2999">
        <v>2</v>
      </c>
      <c r="I2999">
        <v>2</v>
      </c>
      <c r="J2999">
        <v>69.98</v>
      </c>
      <c r="K2999">
        <v>52.48</v>
      </c>
      <c r="L2999">
        <v>52.48</v>
      </c>
      <c r="M2999">
        <v>34.659999999999997</v>
      </c>
      <c r="N2999">
        <v>1</v>
      </c>
      <c r="O2999">
        <v>1</v>
      </c>
      <c r="P2999">
        <v>1</v>
      </c>
      <c r="Q2999">
        <v>29.99</v>
      </c>
      <c r="R2999">
        <v>22.49</v>
      </c>
      <c r="S2999">
        <v>22.49</v>
      </c>
      <c r="T2999">
        <v>16.600000000000001</v>
      </c>
      <c r="U2999">
        <v>1</v>
      </c>
      <c r="V2999">
        <v>1</v>
      </c>
      <c r="W2999">
        <v>1</v>
      </c>
      <c r="X2999">
        <v>39.99</v>
      </c>
      <c r="Y2999">
        <v>29.99</v>
      </c>
      <c r="Z2999">
        <v>29.99</v>
      </c>
      <c r="AA2999">
        <v>18.059999999999999</v>
      </c>
      <c r="AB2999">
        <v>1</v>
      </c>
      <c r="AC2999">
        <v>1</v>
      </c>
      <c r="AD2999">
        <v>1</v>
      </c>
      <c r="AE2999">
        <v>1</v>
      </c>
      <c r="AF2999">
        <v>1</v>
      </c>
      <c r="AG2999">
        <v>1</v>
      </c>
      <c r="AH2999">
        <v>1</v>
      </c>
      <c r="AI2999">
        <v>1</v>
      </c>
      <c r="AJ2999">
        <v>1</v>
      </c>
      <c r="AK2999">
        <v>1</v>
      </c>
      <c r="AL2999">
        <v>1</v>
      </c>
      <c r="AM2999">
        <v>1</v>
      </c>
    </row>
    <row r="3000" spans="1:39" x14ac:dyDescent="0.15">
      <c r="A3000" t="s">
        <v>43</v>
      </c>
      <c r="B3000">
        <v>100</v>
      </c>
      <c r="C3000">
        <v>2</v>
      </c>
      <c r="D3000">
        <v>0</v>
      </c>
      <c r="E3000" t="s">
        <v>32</v>
      </c>
      <c r="F3000" t="s">
        <v>206</v>
      </c>
      <c r="G3000">
        <v>3</v>
      </c>
      <c r="H3000">
        <v>6</v>
      </c>
      <c r="I3000">
        <v>6</v>
      </c>
      <c r="J3000">
        <v>316.97000000000003</v>
      </c>
      <c r="K3000">
        <v>257.57</v>
      </c>
      <c r="L3000">
        <v>155.07</v>
      </c>
      <c r="M3000">
        <v>94.894099999999995</v>
      </c>
      <c r="N3000">
        <v>3</v>
      </c>
      <c r="O3000">
        <v>3</v>
      </c>
      <c r="P3000">
        <v>3</v>
      </c>
      <c r="Q3000">
        <v>167.99</v>
      </c>
      <c r="R3000">
        <v>129.49</v>
      </c>
      <c r="S3000">
        <v>26.99</v>
      </c>
      <c r="T3000">
        <v>45.994100000000003</v>
      </c>
      <c r="U3000">
        <v>3</v>
      </c>
      <c r="V3000">
        <v>3</v>
      </c>
      <c r="W3000">
        <v>3</v>
      </c>
      <c r="X3000">
        <v>148.97999999999999</v>
      </c>
      <c r="Y3000">
        <v>128.08000000000001</v>
      </c>
      <c r="Z3000">
        <v>128.08000000000001</v>
      </c>
      <c r="AA3000">
        <v>48.9</v>
      </c>
      <c r="AB3000">
        <v>3</v>
      </c>
      <c r="AC3000">
        <v>3</v>
      </c>
      <c r="AD3000">
        <v>3</v>
      </c>
      <c r="AE3000">
        <v>3</v>
      </c>
      <c r="AF3000">
        <v>3</v>
      </c>
      <c r="AG3000">
        <v>3</v>
      </c>
      <c r="AH3000">
        <v>3</v>
      </c>
      <c r="AI3000">
        <v>3</v>
      </c>
      <c r="AJ3000">
        <v>3</v>
      </c>
      <c r="AK3000">
        <v>3</v>
      </c>
      <c r="AL3000">
        <v>3</v>
      </c>
      <c r="AM3000">
        <v>3</v>
      </c>
    </row>
    <row r="3001" spans="1:39" x14ac:dyDescent="0.15">
      <c r="A3001" t="s">
        <v>43</v>
      </c>
      <c r="B3001">
        <v>100</v>
      </c>
      <c r="C3001">
        <v>2</v>
      </c>
      <c r="D3001">
        <v>1</v>
      </c>
      <c r="E3001" t="s">
        <v>28</v>
      </c>
      <c r="F3001" t="s">
        <v>206</v>
      </c>
      <c r="G3001">
        <v>134</v>
      </c>
      <c r="H3001">
        <v>271</v>
      </c>
      <c r="I3001">
        <v>331</v>
      </c>
      <c r="J3001">
        <v>12651</v>
      </c>
      <c r="K3001">
        <v>9944.0400000000009</v>
      </c>
      <c r="L3001">
        <v>8358.89</v>
      </c>
      <c r="M3001">
        <v>4860.9048000000003</v>
      </c>
      <c r="N3001">
        <v>134</v>
      </c>
      <c r="O3001">
        <v>137</v>
      </c>
      <c r="P3001">
        <v>182</v>
      </c>
      <c r="Q3001">
        <v>6548.39</v>
      </c>
      <c r="R3001">
        <v>4957.99</v>
      </c>
      <c r="S3001">
        <v>3742.86</v>
      </c>
      <c r="T3001">
        <v>2859.1397999999999</v>
      </c>
      <c r="U3001">
        <v>134</v>
      </c>
      <c r="V3001">
        <v>134</v>
      </c>
      <c r="W3001">
        <v>149</v>
      </c>
      <c r="X3001">
        <v>6102.61</v>
      </c>
      <c r="Y3001">
        <v>4986.05</v>
      </c>
      <c r="Z3001">
        <v>4616.03</v>
      </c>
      <c r="AA3001">
        <v>2001.7650000000001</v>
      </c>
      <c r="AB3001">
        <v>128</v>
      </c>
      <c r="AC3001">
        <v>133</v>
      </c>
      <c r="AD3001">
        <v>100</v>
      </c>
      <c r="AE3001">
        <v>128</v>
      </c>
      <c r="AF3001">
        <v>128</v>
      </c>
      <c r="AG3001">
        <v>133</v>
      </c>
      <c r="AH3001">
        <v>100</v>
      </c>
      <c r="AI3001">
        <v>128</v>
      </c>
      <c r="AJ3001">
        <v>128</v>
      </c>
      <c r="AK3001">
        <v>133</v>
      </c>
      <c r="AL3001">
        <v>100</v>
      </c>
      <c r="AM3001">
        <v>128</v>
      </c>
    </row>
    <row r="3002" spans="1:39" x14ac:dyDescent="0.15">
      <c r="A3002" t="s">
        <v>43</v>
      </c>
      <c r="B3002">
        <v>100</v>
      </c>
      <c r="C3002">
        <v>2</v>
      </c>
      <c r="D3002">
        <v>1</v>
      </c>
      <c r="E3002" t="s">
        <v>30</v>
      </c>
      <c r="F3002" t="s">
        <v>206</v>
      </c>
      <c r="G3002">
        <v>11</v>
      </c>
      <c r="H3002">
        <v>22</v>
      </c>
      <c r="I3002">
        <v>27</v>
      </c>
      <c r="J3002">
        <v>982.79</v>
      </c>
      <c r="K3002">
        <v>774.24</v>
      </c>
      <c r="L3002">
        <v>709.3</v>
      </c>
      <c r="M3002">
        <v>367.5428</v>
      </c>
      <c r="N3002">
        <v>11</v>
      </c>
      <c r="O3002">
        <v>11</v>
      </c>
      <c r="P3002">
        <v>15</v>
      </c>
      <c r="Q3002">
        <v>468.87</v>
      </c>
      <c r="R3002">
        <v>351.07</v>
      </c>
      <c r="S3002">
        <v>286.13</v>
      </c>
      <c r="T3002">
        <v>202.75280000000001</v>
      </c>
      <c r="U3002">
        <v>11</v>
      </c>
      <c r="V3002">
        <v>11</v>
      </c>
      <c r="W3002">
        <v>12</v>
      </c>
      <c r="X3002">
        <v>513.91999999999996</v>
      </c>
      <c r="Y3002">
        <v>423.17</v>
      </c>
      <c r="Z3002">
        <v>423.17</v>
      </c>
      <c r="AA3002">
        <v>164.79</v>
      </c>
      <c r="AB3002">
        <v>11</v>
      </c>
      <c r="AC3002">
        <v>11</v>
      </c>
      <c r="AD3002">
        <v>9</v>
      </c>
      <c r="AE3002">
        <v>11</v>
      </c>
      <c r="AF3002">
        <v>11</v>
      </c>
      <c r="AG3002">
        <v>11</v>
      </c>
      <c r="AH3002">
        <v>9</v>
      </c>
      <c r="AI3002">
        <v>11</v>
      </c>
      <c r="AJ3002">
        <v>11</v>
      </c>
      <c r="AK3002">
        <v>11</v>
      </c>
      <c r="AL3002">
        <v>9</v>
      </c>
      <c r="AM3002">
        <v>11</v>
      </c>
    </row>
    <row r="3003" spans="1:39" x14ac:dyDescent="0.15">
      <c r="A3003" t="s">
        <v>43</v>
      </c>
      <c r="B3003">
        <v>100</v>
      </c>
      <c r="C3003">
        <v>2</v>
      </c>
      <c r="D3003">
        <v>1</v>
      </c>
      <c r="E3003" t="s">
        <v>29</v>
      </c>
      <c r="F3003" t="s">
        <v>206</v>
      </c>
      <c r="G3003">
        <v>301</v>
      </c>
      <c r="H3003">
        <v>619</v>
      </c>
      <c r="I3003">
        <v>769</v>
      </c>
      <c r="J3003">
        <v>31966.01</v>
      </c>
      <c r="K3003">
        <v>23091.25</v>
      </c>
      <c r="L3003">
        <v>20199.990000000002</v>
      </c>
      <c r="M3003">
        <v>11632.726199999999</v>
      </c>
      <c r="N3003">
        <v>301</v>
      </c>
      <c r="O3003">
        <v>308</v>
      </c>
      <c r="P3003">
        <v>404</v>
      </c>
      <c r="Q3003">
        <v>15339.49</v>
      </c>
      <c r="R3003">
        <v>10765.58</v>
      </c>
      <c r="S3003">
        <v>8430.1299999999992</v>
      </c>
      <c r="T3003">
        <v>6553.7677000000003</v>
      </c>
      <c r="U3003">
        <v>301</v>
      </c>
      <c r="V3003">
        <v>311</v>
      </c>
      <c r="W3003">
        <v>365</v>
      </c>
      <c r="X3003">
        <v>16626.52</v>
      </c>
      <c r="Y3003">
        <v>12325.67</v>
      </c>
      <c r="Z3003">
        <v>11769.86</v>
      </c>
      <c r="AA3003">
        <v>5078.9584999999997</v>
      </c>
      <c r="AB3003">
        <v>285</v>
      </c>
      <c r="AC3003">
        <v>299</v>
      </c>
      <c r="AD3003">
        <v>241</v>
      </c>
      <c r="AE3003">
        <v>291</v>
      </c>
      <c r="AF3003">
        <v>285</v>
      </c>
      <c r="AG3003">
        <v>299</v>
      </c>
      <c r="AH3003">
        <v>241</v>
      </c>
      <c r="AI3003">
        <v>291</v>
      </c>
      <c r="AJ3003">
        <v>285</v>
      </c>
      <c r="AK3003">
        <v>299</v>
      </c>
      <c r="AL3003">
        <v>241</v>
      </c>
      <c r="AM3003">
        <v>291</v>
      </c>
    </row>
    <row r="3004" spans="1:39" x14ac:dyDescent="0.15">
      <c r="A3004" t="s">
        <v>43</v>
      </c>
      <c r="B3004">
        <v>100</v>
      </c>
      <c r="C3004">
        <v>2</v>
      </c>
      <c r="D3004">
        <v>1</v>
      </c>
      <c r="E3004" t="s">
        <v>32</v>
      </c>
      <c r="F3004" t="s">
        <v>206</v>
      </c>
      <c r="G3004">
        <v>3</v>
      </c>
      <c r="H3004">
        <v>6</v>
      </c>
      <c r="I3004">
        <v>6</v>
      </c>
      <c r="J3004">
        <v>344.98</v>
      </c>
      <c r="K3004">
        <v>260.62</v>
      </c>
      <c r="L3004">
        <v>230.63</v>
      </c>
      <c r="M3004">
        <v>99.900700000000001</v>
      </c>
      <c r="N3004">
        <v>3</v>
      </c>
      <c r="O3004">
        <v>3</v>
      </c>
      <c r="P3004">
        <v>3</v>
      </c>
      <c r="Q3004">
        <v>178.98</v>
      </c>
      <c r="R3004">
        <v>132.52000000000001</v>
      </c>
      <c r="S3004">
        <v>102.53</v>
      </c>
      <c r="T3004">
        <v>56.490699999999997</v>
      </c>
      <c r="U3004">
        <v>3</v>
      </c>
      <c r="V3004">
        <v>3</v>
      </c>
      <c r="W3004">
        <v>3</v>
      </c>
      <c r="X3004">
        <v>166</v>
      </c>
      <c r="Y3004">
        <v>128.1</v>
      </c>
      <c r="Z3004">
        <v>128.1</v>
      </c>
      <c r="AA3004">
        <v>43.41</v>
      </c>
      <c r="AB3004">
        <v>3</v>
      </c>
      <c r="AC3004">
        <v>3</v>
      </c>
      <c r="AD3004">
        <v>2</v>
      </c>
      <c r="AE3004">
        <v>3</v>
      </c>
      <c r="AF3004">
        <v>3</v>
      </c>
      <c r="AG3004">
        <v>3</v>
      </c>
      <c r="AH3004">
        <v>2</v>
      </c>
      <c r="AI3004">
        <v>3</v>
      </c>
      <c r="AJ3004">
        <v>3</v>
      </c>
      <c r="AK3004">
        <v>3</v>
      </c>
      <c r="AL3004">
        <v>2</v>
      </c>
      <c r="AM3004">
        <v>3</v>
      </c>
    </row>
    <row r="3005" spans="1:39" x14ac:dyDescent="0.15">
      <c r="A3005" t="s">
        <v>43</v>
      </c>
      <c r="B3005">
        <v>100</v>
      </c>
      <c r="C3005">
        <v>2</v>
      </c>
      <c r="D3005">
        <v>2</v>
      </c>
      <c r="E3005" t="s">
        <v>28</v>
      </c>
      <c r="F3005" t="s">
        <v>206</v>
      </c>
      <c r="G3005">
        <v>18</v>
      </c>
      <c r="H3005">
        <v>37</v>
      </c>
      <c r="I3005">
        <v>40</v>
      </c>
      <c r="J3005">
        <v>1686.73</v>
      </c>
      <c r="K3005">
        <v>1254.33</v>
      </c>
      <c r="L3005">
        <v>985.24</v>
      </c>
      <c r="M3005">
        <v>636.47609999999997</v>
      </c>
      <c r="N3005">
        <v>18</v>
      </c>
      <c r="O3005">
        <v>19</v>
      </c>
      <c r="P3005">
        <v>21</v>
      </c>
      <c r="Q3005">
        <v>820.83</v>
      </c>
      <c r="R3005">
        <v>566.44000000000005</v>
      </c>
      <c r="S3005">
        <v>297.35000000000002</v>
      </c>
      <c r="T3005">
        <v>332.07319999999999</v>
      </c>
      <c r="U3005">
        <v>18</v>
      </c>
      <c r="V3005">
        <v>18</v>
      </c>
      <c r="W3005">
        <v>19</v>
      </c>
      <c r="X3005">
        <v>865.9</v>
      </c>
      <c r="Y3005">
        <v>687.89</v>
      </c>
      <c r="Z3005">
        <v>687.89</v>
      </c>
      <c r="AA3005">
        <v>304.40289999999999</v>
      </c>
      <c r="AB3005">
        <v>16</v>
      </c>
      <c r="AC3005">
        <v>18</v>
      </c>
      <c r="AD3005">
        <v>11</v>
      </c>
      <c r="AE3005">
        <v>16</v>
      </c>
      <c r="AF3005">
        <v>16</v>
      </c>
      <c r="AG3005">
        <v>18</v>
      </c>
      <c r="AH3005">
        <v>11</v>
      </c>
      <c r="AI3005">
        <v>16</v>
      </c>
      <c r="AJ3005">
        <v>16</v>
      </c>
      <c r="AK3005">
        <v>18</v>
      </c>
      <c r="AL3005">
        <v>11</v>
      </c>
      <c r="AM3005">
        <v>16</v>
      </c>
    </row>
    <row r="3006" spans="1:39" x14ac:dyDescent="0.15">
      <c r="A3006" t="s">
        <v>43</v>
      </c>
      <c r="B3006">
        <v>100</v>
      </c>
      <c r="C3006">
        <v>2</v>
      </c>
      <c r="D3006">
        <v>2</v>
      </c>
      <c r="E3006" t="s">
        <v>29</v>
      </c>
      <c r="F3006" t="s">
        <v>206</v>
      </c>
      <c r="G3006">
        <v>7</v>
      </c>
      <c r="H3006">
        <v>14</v>
      </c>
      <c r="I3006">
        <v>22</v>
      </c>
      <c r="J3006">
        <v>633.85</v>
      </c>
      <c r="K3006">
        <v>507.19</v>
      </c>
      <c r="L3006">
        <v>399.8</v>
      </c>
      <c r="M3006">
        <v>257.47210000000001</v>
      </c>
      <c r="N3006">
        <v>7</v>
      </c>
      <c r="O3006">
        <v>7</v>
      </c>
      <c r="P3006">
        <v>11</v>
      </c>
      <c r="Q3006">
        <v>281.89999999999998</v>
      </c>
      <c r="R3006">
        <v>222.84</v>
      </c>
      <c r="S3006">
        <v>115.45</v>
      </c>
      <c r="T3006">
        <v>120.1421</v>
      </c>
      <c r="U3006">
        <v>7</v>
      </c>
      <c r="V3006">
        <v>7</v>
      </c>
      <c r="W3006">
        <v>11</v>
      </c>
      <c r="X3006">
        <v>351.95</v>
      </c>
      <c r="Y3006">
        <v>284.35000000000002</v>
      </c>
      <c r="Z3006">
        <v>284.35000000000002</v>
      </c>
      <c r="AA3006">
        <v>137.33000000000001</v>
      </c>
      <c r="AB3006">
        <v>7</v>
      </c>
      <c r="AC3006">
        <v>7</v>
      </c>
      <c r="AD3006">
        <v>5</v>
      </c>
      <c r="AE3006">
        <v>6</v>
      </c>
      <c r="AF3006">
        <v>7</v>
      </c>
      <c r="AG3006">
        <v>7</v>
      </c>
      <c r="AH3006">
        <v>5</v>
      </c>
      <c r="AI3006">
        <v>6</v>
      </c>
      <c r="AJ3006">
        <v>7</v>
      </c>
      <c r="AK3006">
        <v>7</v>
      </c>
      <c r="AL3006">
        <v>5</v>
      </c>
      <c r="AM3006">
        <v>6</v>
      </c>
    </row>
    <row r="3007" spans="1:39" x14ac:dyDescent="0.15">
      <c r="A3007" t="s">
        <v>43</v>
      </c>
      <c r="B3007">
        <v>100</v>
      </c>
      <c r="C3007">
        <v>2</v>
      </c>
      <c r="D3007">
        <v>2</v>
      </c>
      <c r="E3007" t="s">
        <v>32</v>
      </c>
      <c r="F3007" t="s">
        <v>206</v>
      </c>
      <c r="G3007">
        <v>3</v>
      </c>
      <c r="H3007">
        <v>6</v>
      </c>
      <c r="I3007">
        <v>8</v>
      </c>
      <c r="J3007">
        <v>348.93</v>
      </c>
      <c r="K3007">
        <v>224.19</v>
      </c>
      <c r="L3007">
        <v>172.71</v>
      </c>
      <c r="M3007">
        <v>169.47200000000001</v>
      </c>
      <c r="N3007">
        <v>3</v>
      </c>
      <c r="O3007">
        <v>3</v>
      </c>
      <c r="P3007">
        <v>4</v>
      </c>
      <c r="Q3007">
        <v>169.96</v>
      </c>
      <c r="R3007">
        <v>105.96</v>
      </c>
      <c r="S3007">
        <v>78.97</v>
      </c>
      <c r="T3007">
        <v>101.48309999999999</v>
      </c>
      <c r="U3007">
        <v>3</v>
      </c>
      <c r="V3007">
        <v>3</v>
      </c>
      <c r="W3007">
        <v>4</v>
      </c>
      <c r="X3007">
        <v>178.97</v>
      </c>
      <c r="Y3007">
        <v>118.23</v>
      </c>
      <c r="Z3007">
        <v>93.74</v>
      </c>
      <c r="AA3007">
        <v>67.988900000000001</v>
      </c>
      <c r="AB3007">
        <v>3</v>
      </c>
      <c r="AC3007">
        <v>2</v>
      </c>
      <c r="AD3007">
        <v>1</v>
      </c>
      <c r="AE3007">
        <v>2</v>
      </c>
      <c r="AF3007">
        <v>3</v>
      </c>
      <c r="AG3007">
        <v>2</v>
      </c>
      <c r="AH3007">
        <v>1</v>
      </c>
      <c r="AI3007">
        <v>2</v>
      </c>
      <c r="AJ3007">
        <v>3</v>
      </c>
      <c r="AK3007">
        <v>2</v>
      </c>
      <c r="AL3007">
        <v>1</v>
      </c>
      <c r="AM3007">
        <v>2</v>
      </c>
    </row>
    <row r="3008" spans="1:39" x14ac:dyDescent="0.15">
      <c r="A3008" t="s">
        <v>44</v>
      </c>
      <c r="B3008">
        <v>-1</v>
      </c>
      <c r="C3008">
        <v>0</v>
      </c>
      <c r="D3008">
        <v>0</v>
      </c>
      <c r="E3008" t="s">
        <v>28</v>
      </c>
      <c r="F3008" t="s">
        <v>206</v>
      </c>
      <c r="G3008">
        <v>0</v>
      </c>
      <c r="H3008">
        <v>15789</v>
      </c>
      <c r="I3008">
        <v>32006</v>
      </c>
      <c r="J3008">
        <v>1915395.44</v>
      </c>
      <c r="K3008">
        <v>1551282.87</v>
      </c>
      <c r="L3008">
        <v>1517163.55</v>
      </c>
      <c r="M3008">
        <v>478627.30719999998</v>
      </c>
      <c r="N3008">
        <v>0</v>
      </c>
      <c r="O3008">
        <v>299</v>
      </c>
      <c r="P3008">
        <v>1058</v>
      </c>
      <c r="Q3008">
        <v>65039.88</v>
      </c>
      <c r="R3008">
        <v>49807.11</v>
      </c>
      <c r="S3008">
        <v>48463.9</v>
      </c>
      <c r="T3008">
        <v>18929.837200000002</v>
      </c>
      <c r="U3008">
        <v>0</v>
      </c>
      <c r="V3008">
        <v>15490</v>
      </c>
      <c r="W3008">
        <v>30948</v>
      </c>
      <c r="X3008">
        <v>1850355.56</v>
      </c>
      <c r="Y3008">
        <v>1501475.76</v>
      </c>
      <c r="Z3008">
        <v>1468699.65</v>
      </c>
      <c r="AA3008">
        <v>459697.47</v>
      </c>
      <c r="AB3008">
        <v>0</v>
      </c>
      <c r="AC3008">
        <v>0</v>
      </c>
      <c r="AD3008">
        <v>0</v>
      </c>
      <c r="AE3008">
        <v>0</v>
      </c>
      <c r="AF3008">
        <v>0</v>
      </c>
      <c r="AG3008">
        <v>0</v>
      </c>
      <c r="AH3008">
        <v>0</v>
      </c>
      <c r="AI3008">
        <v>0</v>
      </c>
      <c r="AJ3008">
        <v>0</v>
      </c>
      <c r="AK3008">
        <v>0</v>
      </c>
      <c r="AL3008">
        <v>0</v>
      </c>
      <c r="AM3008">
        <v>0</v>
      </c>
    </row>
    <row r="3009" spans="1:39" x14ac:dyDescent="0.15">
      <c r="A3009" t="s">
        <v>44</v>
      </c>
      <c r="B3009">
        <v>5</v>
      </c>
      <c r="C3009">
        <v>1</v>
      </c>
      <c r="D3009">
        <v>0</v>
      </c>
      <c r="E3009" t="s">
        <v>28</v>
      </c>
      <c r="F3009" t="s">
        <v>206</v>
      </c>
      <c r="G3009">
        <v>415</v>
      </c>
      <c r="H3009">
        <v>837</v>
      </c>
      <c r="I3009">
        <v>5493</v>
      </c>
      <c r="J3009">
        <v>389851.83</v>
      </c>
      <c r="K3009">
        <v>313362.21000000002</v>
      </c>
      <c r="L3009">
        <v>279192.36</v>
      </c>
      <c r="M3009">
        <v>99187.646299999993</v>
      </c>
      <c r="N3009">
        <v>218</v>
      </c>
      <c r="O3009">
        <v>390</v>
      </c>
      <c r="P3009">
        <v>2964</v>
      </c>
      <c r="Q3009">
        <v>216205.18</v>
      </c>
      <c r="R3009">
        <v>172372.29</v>
      </c>
      <c r="S3009">
        <v>151372.74</v>
      </c>
      <c r="T3009">
        <v>58391.996700000003</v>
      </c>
      <c r="U3009">
        <v>197</v>
      </c>
      <c r="V3009">
        <v>447</v>
      </c>
      <c r="W3009">
        <v>2529</v>
      </c>
      <c r="X3009">
        <v>173646.65</v>
      </c>
      <c r="Y3009">
        <v>140989.92000000001</v>
      </c>
      <c r="Z3009">
        <v>127819.62</v>
      </c>
      <c r="AA3009">
        <v>40795.649599999997</v>
      </c>
      <c r="AB3009">
        <v>402</v>
      </c>
      <c r="AC3009">
        <v>373</v>
      </c>
      <c r="AD3009">
        <v>326</v>
      </c>
      <c r="AE3009">
        <v>252</v>
      </c>
      <c r="AF3009">
        <v>217</v>
      </c>
      <c r="AG3009">
        <v>212</v>
      </c>
      <c r="AH3009">
        <v>192</v>
      </c>
      <c r="AI3009">
        <v>135</v>
      </c>
      <c r="AJ3009">
        <v>185</v>
      </c>
      <c r="AK3009">
        <v>161</v>
      </c>
      <c r="AL3009">
        <v>134</v>
      </c>
      <c r="AM3009">
        <v>117</v>
      </c>
    </row>
    <row r="3010" spans="1:39" x14ac:dyDescent="0.15">
      <c r="A3010" t="s">
        <v>44</v>
      </c>
      <c r="B3010">
        <v>5</v>
      </c>
      <c r="C3010">
        <v>1</v>
      </c>
      <c r="D3010">
        <v>0</v>
      </c>
      <c r="E3010" t="s">
        <v>30</v>
      </c>
      <c r="F3010" t="s">
        <v>206</v>
      </c>
      <c r="G3010">
        <v>1</v>
      </c>
      <c r="H3010">
        <v>1</v>
      </c>
      <c r="I3010">
        <v>17</v>
      </c>
      <c r="J3010">
        <v>993</v>
      </c>
      <c r="K3010">
        <v>707.51</v>
      </c>
      <c r="L3010">
        <v>707.51</v>
      </c>
      <c r="M3010">
        <v>202.37</v>
      </c>
      <c r="N3010">
        <v>0</v>
      </c>
      <c r="O3010">
        <v>0</v>
      </c>
      <c r="P3010">
        <v>0</v>
      </c>
      <c r="Q3010">
        <v>0</v>
      </c>
      <c r="R3010">
        <v>0</v>
      </c>
      <c r="S3010">
        <v>0</v>
      </c>
      <c r="T3010">
        <v>0</v>
      </c>
      <c r="U3010">
        <v>1</v>
      </c>
      <c r="V3010">
        <v>1</v>
      </c>
      <c r="W3010">
        <v>17</v>
      </c>
      <c r="X3010">
        <v>993</v>
      </c>
      <c r="Y3010">
        <v>707.51</v>
      </c>
      <c r="Z3010">
        <v>707.51</v>
      </c>
      <c r="AA3010">
        <v>202.37</v>
      </c>
      <c r="AB3010">
        <v>1</v>
      </c>
      <c r="AC3010">
        <v>0</v>
      </c>
      <c r="AD3010">
        <v>0</v>
      </c>
      <c r="AE3010">
        <v>0</v>
      </c>
      <c r="AF3010">
        <v>0</v>
      </c>
      <c r="AG3010">
        <v>0</v>
      </c>
      <c r="AH3010">
        <v>0</v>
      </c>
      <c r="AI3010">
        <v>0</v>
      </c>
      <c r="AJ3010">
        <v>1</v>
      </c>
      <c r="AK3010">
        <v>0</v>
      </c>
      <c r="AL3010">
        <v>0</v>
      </c>
      <c r="AM3010">
        <v>0</v>
      </c>
    </row>
    <row r="3011" spans="1:39" x14ac:dyDescent="0.15">
      <c r="A3011" t="s">
        <v>44</v>
      </c>
      <c r="B3011">
        <v>5</v>
      </c>
      <c r="C3011">
        <v>1</v>
      </c>
      <c r="D3011">
        <v>0</v>
      </c>
      <c r="E3011" t="s">
        <v>29</v>
      </c>
      <c r="F3011" t="s">
        <v>206</v>
      </c>
      <c r="G3011">
        <v>8</v>
      </c>
      <c r="H3011">
        <v>16</v>
      </c>
      <c r="I3011">
        <v>105</v>
      </c>
      <c r="J3011">
        <v>7290.72</v>
      </c>
      <c r="K3011">
        <v>5463.79</v>
      </c>
      <c r="L3011">
        <v>4330.83</v>
      </c>
      <c r="M3011">
        <v>1965.8558</v>
      </c>
      <c r="N3011">
        <v>4</v>
      </c>
      <c r="O3011">
        <v>9</v>
      </c>
      <c r="P3011">
        <v>55</v>
      </c>
      <c r="Q3011">
        <v>3931.77</v>
      </c>
      <c r="R3011">
        <v>2743.67</v>
      </c>
      <c r="S3011">
        <v>2134.2199999999998</v>
      </c>
      <c r="T3011">
        <v>1224.4258</v>
      </c>
      <c r="U3011">
        <v>4</v>
      </c>
      <c r="V3011">
        <v>7</v>
      </c>
      <c r="W3011">
        <v>50</v>
      </c>
      <c r="X3011">
        <v>3358.95</v>
      </c>
      <c r="Y3011">
        <v>2720.12</v>
      </c>
      <c r="Z3011">
        <v>2196.61</v>
      </c>
      <c r="AA3011">
        <v>741.43</v>
      </c>
      <c r="AB3011">
        <v>8</v>
      </c>
      <c r="AC3011">
        <v>7</v>
      </c>
      <c r="AD3011">
        <v>6</v>
      </c>
      <c r="AE3011">
        <v>5</v>
      </c>
      <c r="AF3011">
        <v>4</v>
      </c>
      <c r="AG3011">
        <v>4</v>
      </c>
      <c r="AH3011">
        <v>4</v>
      </c>
      <c r="AI3011">
        <v>3</v>
      </c>
      <c r="AJ3011">
        <v>4</v>
      </c>
      <c r="AK3011">
        <v>3</v>
      </c>
      <c r="AL3011">
        <v>2</v>
      </c>
      <c r="AM3011">
        <v>2</v>
      </c>
    </row>
    <row r="3012" spans="1:39" x14ac:dyDescent="0.15">
      <c r="A3012" t="s">
        <v>44</v>
      </c>
      <c r="B3012">
        <v>5</v>
      </c>
      <c r="C3012">
        <v>1</v>
      </c>
      <c r="D3012">
        <v>0</v>
      </c>
      <c r="E3012" t="s">
        <v>32</v>
      </c>
      <c r="F3012" t="s">
        <v>206</v>
      </c>
      <c r="G3012">
        <v>226</v>
      </c>
      <c r="H3012">
        <v>512</v>
      </c>
      <c r="I3012">
        <v>3338</v>
      </c>
      <c r="J3012">
        <v>228777.43</v>
      </c>
      <c r="K3012">
        <v>169410.02</v>
      </c>
      <c r="L3012">
        <v>155767.45000000001</v>
      </c>
      <c r="M3012">
        <v>54727.7984</v>
      </c>
      <c r="N3012">
        <v>15</v>
      </c>
      <c r="O3012">
        <v>36</v>
      </c>
      <c r="P3012">
        <v>232</v>
      </c>
      <c r="Q3012">
        <v>18174.310000000001</v>
      </c>
      <c r="R3012">
        <v>13433.54</v>
      </c>
      <c r="S3012">
        <v>11505.59</v>
      </c>
      <c r="T3012">
        <v>5103.8744999999999</v>
      </c>
      <c r="U3012">
        <v>211</v>
      </c>
      <c r="V3012">
        <v>476</v>
      </c>
      <c r="W3012">
        <v>3106</v>
      </c>
      <c r="X3012">
        <v>210603.12</v>
      </c>
      <c r="Y3012">
        <v>155976.48000000001</v>
      </c>
      <c r="Z3012">
        <v>144261.85999999999</v>
      </c>
      <c r="AA3012">
        <v>49623.923900000002</v>
      </c>
      <c r="AB3012">
        <v>225</v>
      </c>
      <c r="AC3012">
        <v>196</v>
      </c>
      <c r="AD3012">
        <v>176</v>
      </c>
      <c r="AE3012">
        <v>162</v>
      </c>
      <c r="AF3012">
        <v>15</v>
      </c>
      <c r="AG3012">
        <v>11</v>
      </c>
      <c r="AH3012">
        <v>11</v>
      </c>
      <c r="AI3012">
        <v>13</v>
      </c>
      <c r="AJ3012">
        <v>210</v>
      </c>
      <c r="AK3012">
        <v>185</v>
      </c>
      <c r="AL3012">
        <v>165</v>
      </c>
      <c r="AM3012">
        <v>149</v>
      </c>
    </row>
    <row r="3013" spans="1:39" x14ac:dyDescent="0.15">
      <c r="A3013" t="s">
        <v>44</v>
      </c>
      <c r="B3013">
        <v>5</v>
      </c>
      <c r="C3013">
        <v>1</v>
      </c>
      <c r="D3013">
        <v>1</v>
      </c>
      <c r="E3013" t="s">
        <v>28</v>
      </c>
      <c r="F3013" t="s">
        <v>206</v>
      </c>
      <c r="G3013">
        <v>3270</v>
      </c>
      <c r="H3013">
        <v>8188</v>
      </c>
      <c r="I3013">
        <v>42697</v>
      </c>
      <c r="J3013">
        <v>3049651.52</v>
      </c>
      <c r="K3013">
        <v>2463687.6</v>
      </c>
      <c r="L3013">
        <v>2182977.85</v>
      </c>
      <c r="M3013">
        <v>775110.01789999998</v>
      </c>
      <c r="N3013">
        <v>2062</v>
      </c>
      <c r="O3013">
        <v>4595</v>
      </c>
      <c r="P3013">
        <v>26923</v>
      </c>
      <c r="Q3013">
        <v>1977277.91</v>
      </c>
      <c r="R3013">
        <v>1601824.32</v>
      </c>
      <c r="S3013">
        <v>1422315.02</v>
      </c>
      <c r="T3013">
        <v>522313.08590000001</v>
      </c>
      <c r="U3013">
        <v>1208</v>
      </c>
      <c r="V3013">
        <v>3593</v>
      </c>
      <c r="W3013">
        <v>15774</v>
      </c>
      <c r="X3013">
        <v>1072373.6100000001</v>
      </c>
      <c r="Y3013">
        <v>861863.28</v>
      </c>
      <c r="Z3013">
        <v>760662.83</v>
      </c>
      <c r="AA3013">
        <v>252796.932</v>
      </c>
      <c r="AB3013">
        <v>3055</v>
      </c>
      <c r="AC3013">
        <v>3131</v>
      </c>
      <c r="AD3013">
        <v>2130</v>
      </c>
      <c r="AE3013">
        <v>2885</v>
      </c>
      <c r="AF3013">
        <v>1986</v>
      </c>
      <c r="AG3013">
        <v>2014</v>
      </c>
      <c r="AH3013">
        <v>1426</v>
      </c>
      <c r="AI3013">
        <v>1868</v>
      </c>
      <c r="AJ3013">
        <v>1069</v>
      </c>
      <c r="AK3013">
        <v>1117</v>
      </c>
      <c r="AL3013">
        <v>704</v>
      </c>
      <c r="AM3013">
        <v>1017</v>
      </c>
    </row>
    <row r="3014" spans="1:39" x14ac:dyDescent="0.15">
      <c r="A3014" t="s">
        <v>44</v>
      </c>
      <c r="B3014">
        <v>5</v>
      </c>
      <c r="C3014">
        <v>1</v>
      </c>
      <c r="D3014">
        <v>1</v>
      </c>
      <c r="E3014" t="s">
        <v>30</v>
      </c>
      <c r="F3014" t="s">
        <v>206</v>
      </c>
      <c r="G3014">
        <v>433</v>
      </c>
      <c r="H3014">
        <v>1150</v>
      </c>
      <c r="I3014">
        <v>5749</v>
      </c>
      <c r="J3014">
        <v>410829.97</v>
      </c>
      <c r="K3014">
        <v>328050.31</v>
      </c>
      <c r="L3014">
        <v>285161.96000000002</v>
      </c>
      <c r="M3014">
        <v>103976.037</v>
      </c>
      <c r="N3014">
        <v>249</v>
      </c>
      <c r="O3014">
        <v>562</v>
      </c>
      <c r="P3014">
        <v>3339</v>
      </c>
      <c r="Q3014">
        <v>245493.11</v>
      </c>
      <c r="R3014">
        <v>196639.67</v>
      </c>
      <c r="S3014">
        <v>172535.02</v>
      </c>
      <c r="T3014">
        <v>64699.849699999999</v>
      </c>
      <c r="U3014">
        <v>184</v>
      </c>
      <c r="V3014">
        <v>588</v>
      </c>
      <c r="W3014">
        <v>2410</v>
      </c>
      <c r="X3014">
        <v>165336.85999999999</v>
      </c>
      <c r="Y3014">
        <v>131410.64000000001</v>
      </c>
      <c r="Z3014">
        <v>112626.94</v>
      </c>
      <c r="AA3014">
        <v>39276.187299999998</v>
      </c>
      <c r="AB3014">
        <v>385</v>
      </c>
      <c r="AC3014">
        <v>419</v>
      </c>
      <c r="AD3014">
        <v>271</v>
      </c>
      <c r="AE3014">
        <v>403</v>
      </c>
      <c r="AF3014">
        <v>228</v>
      </c>
      <c r="AG3014">
        <v>243</v>
      </c>
      <c r="AH3014">
        <v>171</v>
      </c>
      <c r="AI3014">
        <v>238</v>
      </c>
      <c r="AJ3014">
        <v>157</v>
      </c>
      <c r="AK3014">
        <v>176</v>
      </c>
      <c r="AL3014">
        <v>100</v>
      </c>
      <c r="AM3014">
        <v>165</v>
      </c>
    </row>
    <row r="3015" spans="1:39" x14ac:dyDescent="0.15">
      <c r="A3015" t="s">
        <v>44</v>
      </c>
      <c r="B3015">
        <v>5</v>
      </c>
      <c r="C3015">
        <v>1</v>
      </c>
      <c r="D3015">
        <v>1</v>
      </c>
      <c r="E3015" t="s">
        <v>29</v>
      </c>
      <c r="F3015" t="s">
        <v>206</v>
      </c>
      <c r="G3015">
        <v>5477</v>
      </c>
      <c r="H3015">
        <v>15271</v>
      </c>
      <c r="I3015">
        <v>79202</v>
      </c>
      <c r="J3015">
        <v>5465414.7999999998</v>
      </c>
      <c r="K3015">
        <v>4145003.35</v>
      </c>
      <c r="L3015">
        <v>3622893.23</v>
      </c>
      <c r="M3015">
        <v>1383273.7748</v>
      </c>
      <c r="N3015">
        <v>2414</v>
      </c>
      <c r="O3015">
        <v>6080</v>
      </c>
      <c r="P3015">
        <v>35795</v>
      </c>
      <c r="Q3015">
        <v>2539852.19</v>
      </c>
      <c r="R3015">
        <v>1910267.3</v>
      </c>
      <c r="S3015">
        <v>1690585.94</v>
      </c>
      <c r="T3015">
        <v>690938.21880000003</v>
      </c>
      <c r="U3015">
        <v>3063</v>
      </c>
      <c r="V3015">
        <v>9191</v>
      </c>
      <c r="W3015">
        <v>43407</v>
      </c>
      <c r="X3015">
        <v>2925562.61</v>
      </c>
      <c r="Y3015">
        <v>2234736.0499999998</v>
      </c>
      <c r="Z3015">
        <v>1932307.29</v>
      </c>
      <c r="AA3015">
        <v>692335.55599999998</v>
      </c>
      <c r="AB3015">
        <v>5209</v>
      </c>
      <c r="AC3015">
        <v>5176</v>
      </c>
      <c r="AD3015">
        <v>3669</v>
      </c>
      <c r="AE3015">
        <v>5228</v>
      </c>
      <c r="AF3015">
        <v>2299</v>
      </c>
      <c r="AG3015">
        <v>2284</v>
      </c>
      <c r="AH3015">
        <v>1732</v>
      </c>
      <c r="AI3015">
        <v>2312</v>
      </c>
      <c r="AJ3015">
        <v>2910</v>
      </c>
      <c r="AK3015">
        <v>2892</v>
      </c>
      <c r="AL3015">
        <v>1937</v>
      </c>
      <c r="AM3015">
        <v>2916</v>
      </c>
    </row>
    <row r="3016" spans="1:39" x14ac:dyDescent="0.15">
      <c r="A3016" t="s">
        <v>44</v>
      </c>
      <c r="B3016">
        <v>5</v>
      </c>
      <c r="C3016">
        <v>1</v>
      </c>
      <c r="D3016">
        <v>1</v>
      </c>
      <c r="E3016" t="s">
        <v>31</v>
      </c>
      <c r="F3016" t="s">
        <v>206</v>
      </c>
      <c r="G3016">
        <v>1</v>
      </c>
      <c r="H3016">
        <v>2</v>
      </c>
      <c r="I3016">
        <v>13</v>
      </c>
      <c r="J3016">
        <v>1106</v>
      </c>
      <c r="K3016">
        <v>704.75</v>
      </c>
      <c r="L3016">
        <v>704.75</v>
      </c>
      <c r="M3016">
        <v>228.2</v>
      </c>
      <c r="N3016">
        <v>0</v>
      </c>
      <c r="O3016">
        <v>0</v>
      </c>
      <c r="P3016">
        <v>0</v>
      </c>
      <c r="Q3016">
        <v>0</v>
      </c>
      <c r="R3016">
        <v>0</v>
      </c>
      <c r="S3016">
        <v>0</v>
      </c>
      <c r="T3016">
        <v>0</v>
      </c>
      <c r="U3016">
        <v>1</v>
      </c>
      <c r="V3016">
        <v>2</v>
      </c>
      <c r="W3016">
        <v>13</v>
      </c>
      <c r="X3016">
        <v>1106</v>
      </c>
      <c r="Y3016">
        <v>704.75</v>
      </c>
      <c r="Z3016">
        <v>704.75</v>
      </c>
      <c r="AA3016">
        <v>228.2</v>
      </c>
      <c r="AB3016">
        <v>1</v>
      </c>
      <c r="AC3016">
        <v>1</v>
      </c>
      <c r="AD3016">
        <v>1</v>
      </c>
      <c r="AE3016">
        <v>1</v>
      </c>
      <c r="AF3016">
        <v>0</v>
      </c>
      <c r="AG3016">
        <v>0</v>
      </c>
      <c r="AH3016">
        <v>0</v>
      </c>
      <c r="AI3016">
        <v>0</v>
      </c>
      <c r="AJ3016">
        <v>1</v>
      </c>
      <c r="AK3016">
        <v>1</v>
      </c>
      <c r="AL3016">
        <v>1</v>
      </c>
      <c r="AM3016">
        <v>1</v>
      </c>
    </row>
    <row r="3017" spans="1:39" x14ac:dyDescent="0.15">
      <c r="A3017" t="s">
        <v>44</v>
      </c>
      <c r="B3017">
        <v>5</v>
      </c>
      <c r="C3017">
        <v>1</v>
      </c>
      <c r="D3017">
        <v>1</v>
      </c>
      <c r="E3017" t="s">
        <v>32</v>
      </c>
      <c r="F3017" t="s">
        <v>206</v>
      </c>
      <c r="G3017">
        <v>264</v>
      </c>
      <c r="H3017">
        <v>657</v>
      </c>
      <c r="I3017">
        <v>3686</v>
      </c>
      <c r="J3017">
        <v>257102.45</v>
      </c>
      <c r="K3017">
        <v>195877.47</v>
      </c>
      <c r="L3017">
        <v>179676.76</v>
      </c>
      <c r="M3017">
        <v>60964.822500000002</v>
      </c>
      <c r="N3017">
        <v>37</v>
      </c>
      <c r="O3017">
        <v>103</v>
      </c>
      <c r="P3017">
        <v>530</v>
      </c>
      <c r="Q3017">
        <v>39423.72</v>
      </c>
      <c r="R3017">
        <v>29703.51</v>
      </c>
      <c r="S3017">
        <v>26046.2</v>
      </c>
      <c r="T3017">
        <v>10307.989</v>
      </c>
      <c r="U3017">
        <v>227</v>
      </c>
      <c r="V3017">
        <v>554</v>
      </c>
      <c r="W3017">
        <v>3156</v>
      </c>
      <c r="X3017">
        <v>217678.73</v>
      </c>
      <c r="Y3017">
        <v>166173.96</v>
      </c>
      <c r="Z3017">
        <v>153630.56</v>
      </c>
      <c r="AA3017">
        <v>50656.833500000001</v>
      </c>
      <c r="AB3017">
        <v>259</v>
      </c>
      <c r="AC3017">
        <v>249</v>
      </c>
      <c r="AD3017">
        <v>186</v>
      </c>
      <c r="AE3017">
        <v>246</v>
      </c>
      <c r="AF3017">
        <v>36</v>
      </c>
      <c r="AG3017">
        <v>33</v>
      </c>
      <c r="AH3017">
        <v>27</v>
      </c>
      <c r="AI3017">
        <v>37</v>
      </c>
      <c r="AJ3017">
        <v>223</v>
      </c>
      <c r="AK3017">
        <v>216</v>
      </c>
      <c r="AL3017">
        <v>159</v>
      </c>
      <c r="AM3017">
        <v>209</v>
      </c>
    </row>
    <row r="3018" spans="1:39" x14ac:dyDescent="0.15">
      <c r="A3018" t="s">
        <v>44</v>
      </c>
      <c r="B3018">
        <v>5</v>
      </c>
      <c r="C3018">
        <v>1</v>
      </c>
      <c r="D3018">
        <v>2</v>
      </c>
      <c r="E3018" t="s">
        <v>28</v>
      </c>
      <c r="F3018" t="s">
        <v>206</v>
      </c>
      <c r="G3018">
        <v>584</v>
      </c>
      <c r="H3018">
        <v>1035</v>
      </c>
      <c r="I3018">
        <v>7342</v>
      </c>
      <c r="J3018">
        <v>527054.06999999995</v>
      </c>
      <c r="K3018">
        <v>434504.3</v>
      </c>
      <c r="L3018">
        <v>384131.57</v>
      </c>
      <c r="M3018">
        <v>135069.40549999999</v>
      </c>
      <c r="N3018">
        <v>336</v>
      </c>
      <c r="O3018">
        <v>549</v>
      </c>
      <c r="P3018">
        <v>4223</v>
      </c>
      <c r="Q3018">
        <v>308045.78999999998</v>
      </c>
      <c r="R3018">
        <v>251263.12</v>
      </c>
      <c r="S3018">
        <v>217905.34</v>
      </c>
      <c r="T3018">
        <v>83872.512799999997</v>
      </c>
      <c r="U3018">
        <v>248</v>
      </c>
      <c r="V3018">
        <v>486</v>
      </c>
      <c r="W3018">
        <v>3119</v>
      </c>
      <c r="X3018">
        <v>219008.28</v>
      </c>
      <c r="Y3018">
        <v>183241.18</v>
      </c>
      <c r="Z3018">
        <v>166226.23000000001</v>
      </c>
      <c r="AA3018">
        <v>51196.892699999997</v>
      </c>
      <c r="AB3018">
        <v>559</v>
      </c>
      <c r="AC3018">
        <v>539</v>
      </c>
      <c r="AD3018">
        <v>309</v>
      </c>
      <c r="AE3018">
        <v>525</v>
      </c>
      <c r="AF3018">
        <v>320</v>
      </c>
      <c r="AG3018">
        <v>322</v>
      </c>
      <c r="AH3018">
        <v>193</v>
      </c>
      <c r="AI3018">
        <v>305</v>
      </c>
      <c r="AJ3018">
        <v>239</v>
      </c>
      <c r="AK3018">
        <v>217</v>
      </c>
      <c r="AL3018">
        <v>116</v>
      </c>
      <c r="AM3018">
        <v>220</v>
      </c>
    </row>
    <row r="3019" spans="1:39" x14ac:dyDescent="0.15">
      <c r="A3019" t="s">
        <v>44</v>
      </c>
      <c r="B3019">
        <v>5</v>
      </c>
      <c r="C3019">
        <v>1</v>
      </c>
      <c r="D3019">
        <v>2</v>
      </c>
      <c r="E3019" t="s">
        <v>30</v>
      </c>
      <c r="F3019" t="s">
        <v>206</v>
      </c>
      <c r="G3019">
        <v>59</v>
      </c>
      <c r="H3019">
        <v>112</v>
      </c>
      <c r="I3019">
        <v>760</v>
      </c>
      <c r="J3019">
        <v>53627.26</v>
      </c>
      <c r="K3019">
        <v>43072.02</v>
      </c>
      <c r="L3019">
        <v>35849.06</v>
      </c>
      <c r="M3019">
        <v>13757.382900000001</v>
      </c>
      <c r="N3019">
        <v>35</v>
      </c>
      <c r="O3019">
        <v>57</v>
      </c>
      <c r="P3019">
        <v>422</v>
      </c>
      <c r="Q3019">
        <v>30935.69</v>
      </c>
      <c r="R3019">
        <v>24592.43</v>
      </c>
      <c r="S3019">
        <v>18435.490000000002</v>
      </c>
      <c r="T3019">
        <v>8453.8996000000006</v>
      </c>
      <c r="U3019">
        <v>24</v>
      </c>
      <c r="V3019">
        <v>55</v>
      </c>
      <c r="W3019">
        <v>338</v>
      </c>
      <c r="X3019">
        <v>22691.57</v>
      </c>
      <c r="Y3019">
        <v>18479.59</v>
      </c>
      <c r="Z3019">
        <v>17413.57</v>
      </c>
      <c r="AA3019">
        <v>5303.4832999999999</v>
      </c>
      <c r="AB3019">
        <v>54</v>
      </c>
      <c r="AC3019">
        <v>58</v>
      </c>
      <c r="AD3019">
        <v>34</v>
      </c>
      <c r="AE3019">
        <v>58</v>
      </c>
      <c r="AF3019">
        <v>31</v>
      </c>
      <c r="AG3019">
        <v>34</v>
      </c>
      <c r="AH3019">
        <v>18</v>
      </c>
      <c r="AI3019">
        <v>34</v>
      </c>
      <c r="AJ3019">
        <v>23</v>
      </c>
      <c r="AK3019">
        <v>24</v>
      </c>
      <c r="AL3019">
        <v>16</v>
      </c>
      <c r="AM3019">
        <v>24</v>
      </c>
    </row>
    <row r="3020" spans="1:39" x14ac:dyDescent="0.15">
      <c r="A3020" t="s">
        <v>44</v>
      </c>
      <c r="B3020">
        <v>5</v>
      </c>
      <c r="C3020">
        <v>1</v>
      </c>
      <c r="D3020">
        <v>2</v>
      </c>
      <c r="E3020" t="s">
        <v>29</v>
      </c>
      <c r="F3020" t="s">
        <v>206</v>
      </c>
      <c r="G3020">
        <v>371</v>
      </c>
      <c r="H3020">
        <v>689</v>
      </c>
      <c r="I3020">
        <v>4979</v>
      </c>
      <c r="J3020">
        <v>352849.78</v>
      </c>
      <c r="K3020">
        <v>271858.09000000003</v>
      </c>
      <c r="L3020">
        <v>242071.99</v>
      </c>
      <c r="M3020">
        <v>89484.448699999994</v>
      </c>
      <c r="N3020">
        <v>168</v>
      </c>
      <c r="O3020">
        <v>270</v>
      </c>
      <c r="P3020">
        <v>2245</v>
      </c>
      <c r="Q3020">
        <v>172233.77</v>
      </c>
      <c r="R3020">
        <v>131345.54999999999</v>
      </c>
      <c r="S3020">
        <v>115009.94</v>
      </c>
      <c r="T3020">
        <v>47298.7814</v>
      </c>
      <c r="U3020">
        <v>203</v>
      </c>
      <c r="V3020">
        <v>419</v>
      </c>
      <c r="W3020">
        <v>2734</v>
      </c>
      <c r="X3020">
        <v>180616.01</v>
      </c>
      <c r="Y3020">
        <v>140512.54</v>
      </c>
      <c r="Z3020">
        <v>127062.05</v>
      </c>
      <c r="AA3020">
        <v>42185.667300000001</v>
      </c>
      <c r="AB3020">
        <v>356</v>
      </c>
      <c r="AC3020">
        <v>346</v>
      </c>
      <c r="AD3020">
        <v>172</v>
      </c>
      <c r="AE3020">
        <v>360</v>
      </c>
      <c r="AF3020">
        <v>163</v>
      </c>
      <c r="AG3020">
        <v>154</v>
      </c>
      <c r="AH3020">
        <v>80</v>
      </c>
      <c r="AI3020">
        <v>165</v>
      </c>
      <c r="AJ3020">
        <v>193</v>
      </c>
      <c r="AK3020">
        <v>192</v>
      </c>
      <c r="AL3020">
        <v>92</v>
      </c>
      <c r="AM3020">
        <v>195</v>
      </c>
    </row>
    <row r="3021" spans="1:39" x14ac:dyDescent="0.15">
      <c r="A3021" t="s">
        <v>44</v>
      </c>
      <c r="B3021">
        <v>5</v>
      </c>
      <c r="C3021">
        <v>1</v>
      </c>
      <c r="D3021">
        <v>2</v>
      </c>
      <c r="E3021" t="s">
        <v>32</v>
      </c>
      <c r="F3021" t="s">
        <v>206</v>
      </c>
      <c r="G3021">
        <v>113</v>
      </c>
      <c r="H3021">
        <v>235</v>
      </c>
      <c r="I3021">
        <v>1603</v>
      </c>
      <c r="J3021">
        <v>109228.81</v>
      </c>
      <c r="K3021">
        <v>83708.350000000006</v>
      </c>
      <c r="L3021">
        <v>79196.179999999993</v>
      </c>
      <c r="M3021">
        <v>25801.638599999998</v>
      </c>
      <c r="N3021">
        <v>9</v>
      </c>
      <c r="O3021">
        <v>16</v>
      </c>
      <c r="P3021">
        <v>138</v>
      </c>
      <c r="Q3021">
        <v>10528.94</v>
      </c>
      <c r="R3021">
        <v>8626.2099999999991</v>
      </c>
      <c r="S3021">
        <v>7503.75</v>
      </c>
      <c r="T3021">
        <v>2672.509</v>
      </c>
      <c r="U3021">
        <v>104</v>
      </c>
      <c r="V3021">
        <v>219</v>
      </c>
      <c r="W3021">
        <v>1465</v>
      </c>
      <c r="X3021">
        <v>98699.87</v>
      </c>
      <c r="Y3021">
        <v>75082.14</v>
      </c>
      <c r="Z3021">
        <v>71692.429999999993</v>
      </c>
      <c r="AA3021">
        <v>23129.1296</v>
      </c>
      <c r="AB3021">
        <v>105</v>
      </c>
      <c r="AC3021">
        <v>98</v>
      </c>
      <c r="AD3021">
        <v>60</v>
      </c>
      <c r="AE3021">
        <v>99</v>
      </c>
      <c r="AF3021">
        <v>9</v>
      </c>
      <c r="AG3021">
        <v>8</v>
      </c>
      <c r="AH3021">
        <v>5</v>
      </c>
      <c r="AI3021">
        <v>9</v>
      </c>
      <c r="AJ3021">
        <v>96</v>
      </c>
      <c r="AK3021">
        <v>90</v>
      </c>
      <c r="AL3021">
        <v>55</v>
      </c>
      <c r="AM3021">
        <v>90</v>
      </c>
    </row>
    <row r="3022" spans="1:39" x14ac:dyDescent="0.15">
      <c r="A3022" t="s">
        <v>44</v>
      </c>
      <c r="B3022">
        <v>5</v>
      </c>
      <c r="C3022">
        <v>2</v>
      </c>
      <c r="D3022">
        <v>0</v>
      </c>
      <c r="E3022" t="s">
        <v>28</v>
      </c>
      <c r="F3022" t="s">
        <v>206</v>
      </c>
      <c r="G3022">
        <v>88</v>
      </c>
      <c r="H3022">
        <v>322</v>
      </c>
      <c r="I3022">
        <v>1476</v>
      </c>
      <c r="J3022">
        <v>93779.03</v>
      </c>
      <c r="K3022">
        <v>71668.160000000003</v>
      </c>
      <c r="L3022">
        <v>59722.51</v>
      </c>
      <c r="M3022">
        <v>25251.8649</v>
      </c>
      <c r="N3022">
        <v>88</v>
      </c>
      <c r="O3022">
        <v>153</v>
      </c>
      <c r="P3022">
        <v>778</v>
      </c>
      <c r="Q3022">
        <v>47948.56</v>
      </c>
      <c r="R3022">
        <v>35854.35</v>
      </c>
      <c r="S3022">
        <v>25963.24</v>
      </c>
      <c r="T3022">
        <v>14311.509700000001</v>
      </c>
      <c r="U3022">
        <v>88</v>
      </c>
      <c r="V3022">
        <v>169</v>
      </c>
      <c r="W3022">
        <v>698</v>
      </c>
      <c r="X3022">
        <v>45830.47</v>
      </c>
      <c r="Y3022">
        <v>35813.81</v>
      </c>
      <c r="Z3022">
        <v>33759.269999999997</v>
      </c>
      <c r="AA3022">
        <v>10940.3552</v>
      </c>
      <c r="AB3022">
        <v>87</v>
      </c>
      <c r="AC3022">
        <v>88</v>
      </c>
      <c r="AD3022">
        <v>82</v>
      </c>
      <c r="AE3022">
        <v>73</v>
      </c>
      <c r="AF3022">
        <v>87</v>
      </c>
      <c r="AG3022">
        <v>88</v>
      </c>
      <c r="AH3022">
        <v>82</v>
      </c>
      <c r="AI3022">
        <v>73</v>
      </c>
      <c r="AJ3022">
        <v>87</v>
      </c>
      <c r="AK3022">
        <v>88</v>
      </c>
      <c r="AL3022">
        <v>82</v>
      </c>
      <c r="AM3022">
        <v>73</v>
      </c>
    </row>
    <row r="3023" spans="1:39" x14ac:dyDescent="0.15">
      <c r="A3023" t="s">
        <v>44</v>
      </c>
      <c r="B3023">
        <v>5</v>
      </c>
      <c r="C3023">
        <v>2</v>
      </c>
      <c r="D3023">
        <v>0</v>
      </c>
      <c r="E3023" t="s">
        <v>29</v>
      </c>
      <c r="F3023" t="s">
        <v>206</v>
      </c>
      <c r="G3023">
        <v>4</v>
      </c>
      <c r="H3023">
        <v>12</v>
      </c>
      <c r="I3023">
        <v>70</v>
      </c>
      <c r="J3023">
        <v>4437.71</v>
      </c>
      <c r="K3023">
        <v>3241.45</v>
      </c>
      <c r="L3023">
        <v>2916.61</v>
      </c>
      <c r="M3023">
        <v>1238.7026000000001</v>
      </c>
      <c r="N3023">
        <v>4</v>
      </c>
      <c r="O3023">
        <v>6</v>
      </c>
      <c r="P3023">
        <v>32</v>
      </c>
      <c r="Q3023">
        <v>2102.89</v>
      </c>
      <c r="R3023">
        <v>1521.22</v>
      </c>
      <c r="S3023">
        <v>1196.3800000000001</v>
      </c>
      <c r="T3023">
        <v>588.25639999999999</v>
      </c>
      <c r="U3023">
        <v>4</v>
      </c>
      <c r="V3023">
        <v>6</v>
      </c>
      <c r="W3023">
        <v>38</v>
      </c>
      <c r="X3023">
        <v>2334.8200000000002</v>
      </c>
      <c r="Y3023">
        <v>1720.23</v>
      </c>
      <c r="Z3023">
        <v>1720.23</v>
      </c>
      <c r="AA3023">
        <v>650.44619999999998</v>
      </c>
      <c r="AB3023">
        <v>4</v>
      </c>
      <c r="AC3023">
        <v>3</v>
      </c>
      <c r="AD3023">
        <v>2</v>
      </c>
      <c r="AE3023">
        <v>4</v>
      </c>
      <c r="AF3023">
        <v>4</v>
      </c>
      <c r="AG3023">
        <v>3</v>
      </c>
      <c r="AH3023">
        <v>2</v>
      </c>
      <c r="AI3023">
        <v>4</v>
      </c>
      <c r="AJ3023">
        <v>4</v>
      </c>
      <c r="AK3023">
        <v>3</v>
      </c>
      <c r="AL3023">
        <v>2</v>
      </c>
      <c r="AM3023">
        <v>4</v>
      </c>
    </row>
    <row r="3024" spans="1:39" x14ac:dyDescent="0.15">
      <c r="A3024" t="s">
        <v>44</v>
      </c>
      <c r="B3024">
        <v>5</v>
      </c>
      <c r="C3024">
        <v>2</v>
      </c>
      <c r="D3024">
        <v>0</v>
      </c>
      <c r="E3024" t="s">
        <v>32</v>
      </c>
      <c r="F3024" t="s">
        <v>206</v>
      </c>
      <c r="G3024">
        <v>58</v>
      </c>
      <c r="H3024">
        <v>235</v>
      </c>
      <c r="I3024">
        <v>1056</v>
      </c>
      <c r="J3024">
        <v>67874.8</v>
      </c>
      <c r="K3024">
        <v>47581.11</v>
      </c>
      <c r="L3024">
        <v>41229.82</v>
      </c>
      <c r="M3024">
        <v>17692.023700000002</v>
      </c>
      <c r="N3024">
        <v>58</v>
      </c>
      <c r="O3024">
        <v>93</v>
      </c>
      <c r="P3024">
        <v>411</v>
      </c>
      <c r="Q3024">
        <v>25906.3</v>
      </c>
      <c r="R3024">
        <v>17725.36</v>
      </c>
      <c r="S3024">
        <v>12931.38</v>
      </c>
      <c r="T3024">
        <v>7558.2385999999997</v>
      </c>
      <c r="U3024">
        <v>58</v>
      </c>
      <c r="V3024">
        <v>142</v>
      </c>
      <c r="W3024">
        <v>645</v>
      </c>
      <c r="X3024">
        <v>41968.5</v>
      </c>
      <c r="Y3024">
        <v>29855.75</v>
      </c>
      <c r="Z3024">
        <v>28298.44</v>
      </c>
      <c r="AA3024">
        <v>10133.785099999999</v>
      </c>
      <c r="AB3024">
        <v>58</v>
      </c>
      <c r="AC3024">
        <v>57</v>
      </c>
      <c r="AD3024">
        <v>54</v>
      </c>
      <c r="AE3024">
        <v>51</v>
      </c>
      <c r="AF3024">
        <v>58</v>
      </c>
      <c r="AG3024">
        <v>57</v>
      </c>
      <c r="AH3024">
        <v>54</v>
      </c>
      <c r="AI3024">
        <v>51</v>
      </c>
      <c r="AJ3024">
        <v>58</v>
      </c>
      <c r="AK3024">
        <v>57</v>
      </c>
      <c r="AL3024">
        <v>54</v>
      </c>
      <c r="AM3024">
        <v>51</v>
      </c>
    </row>
    <row r="3025" spans="1:39" x14ac:dyDescent="0.15">
      <c r="A3025" t="s">
        <v>44</v>
      </c>
      <c r="B3025">
        <v>5</v>
      </c>
      <c r="C3025">
        <v>2</v>
      </c>
      <c r="D3025">
        <v>1</v>
      </c>
      <c r="E3025" t="s">
        <v>28</v>
      </c>
      <c r="F3025" t="s">
        <v>206</v>
      </c>
      <c r="G3025">
        <v>1034</v>
      </c>
      <c r="H3025">
        <v>3823</v>
      </c>
      <c r="I3025">
        <v>15262</v>
      </c>
      <c r="J3025">
        <v>1022060.76</v>
      </c>
      <c r="K3025">
        <v>800297.97</v>
      </c>
      <c r="L3025">
        <v>669764.76</v>
      </c>
      <c r="M3025">
        <v>265565.18229999999</v>
      </c>
      <c r="N3025">
        <v>1034</v>
      </c>
      <c r="O3025">
        <v>1827</v>
      </c>
      <c r="P3025">
        <v>8146</v>
      </c>
      <c r="Q3025">
        <v>549315.63</v>
      </c>
      <c r="R3025">
        <v>416535.97</v>
      </c>
      <c r="S3025">
        <v>320511.21999999997</v>
      </c>
      <c r="T3025">
        <v>151241.76749999999</v>
      </c>
      <c r="U3025">
        <v>1034</v>
      </c>
      <c r="V3025">
        <v>1996</v>
      </c>
      <c r="W3025">
        <v>7116</v>
      </c>
      <c r="X3025">
        <v>472745.13</v>
      </c>
      <c r="Y3025">
        <v>383762</v>
      </c>
      <c r="Z3025">
        <v>349253.54</v>
      </c>
      <c r="AA3025">
        <v>114323.4148</v>
      </c>
      <c r="AB3025">
        <v>968</v>
      </c>
      <c r="AC3025">
        <v>1026</v>
      </c>
      <c r="AD3025">
        <v>776</v>
      </c>
      <c r="AE3025">
        <v>966</v>
      </c>
      <c r="AF3025">
        <v>968</v>
      </c>
      <c r="AG3025">
        <v>1026</v>
      </c>
      <c r="AH3025">
        <v>776</v>
      </c>
      <c r="AI3025">
        <v>966</v>
      </c>
      <c r="AJ3025">
        <v>968</v>
      </c>
      <c r="AK3025">
        <v>1026</v>
      </c>
      <c r="AL3025">
        <v>776</v>
      </c>
      <c r="AM3025">
        <v>966</v>
      </c>
    </row>
    <row r="3026" spans="1:39" x14ac:dyDescent="0.15">
      <c r="A3026" t="s">
        <v>44</v>
      </c>
      <c r="B3026">
        <v>5</v>
      </c>
      <c r="C3026">
        <v>2</v>
      </c>
      <c r="D3026">
        <v>1</v>
      </c>
      <c r="E3026" t="s">
        <v>30</v>
      </c>
      <c r="F3026" t="s">
        <v>206</v>
      </c>
      <c r="G3026">
        <v>169</v>
      </c>
      <c r="H3026">
        <v>635</v>
      </c>
      <c r="I3026">
        <v>2458</v>
      </c>
      <c r="J3026">
        <v>165777.01999999999</v>
      </c>
      <c r="K3026">
        <v>129216.14</v>
      </c>
      <c r="L3026">
        <v>105572.23</v>
      </c>
      <c r="M3026">
        <v>42226.647100000002</v>
      </c>
      <c r="N3026">
        <v>169</v>
      </c>
      <c r="O3026">
        <v>291</v>
      </c>
      <c r="P3026">
        <v>1242</v>
      </c>
      <c r="Q3026">
        <v>86578.03</v>
      </c>
      <c r="R3026">
        <v>65760.289999999994</v>
      </c>
      <c r="S3026">
        <v>48288.66</v>
      </c>
      <c r="T3026">
        <v>23320.472300000001</v>
      </c>
      <c r="U3026">
        <v>169</v>
      </c>
      <c r="V3026">
        <v>344</v>
      </c>
      <c r="W3026">
        <v>1216</v>
      </c>
      <c r="X3026">
        <v>79198.990000000005</v>
      </c>
      <c r="Y3026">
        <v>63455.85</v>
      </c>
      <c r="Z3026">
        <v>57283.57</v>
      </c>
      <c r="AA3026">
        <v>18906.174800000001</v>
      </c>
      <c r="AB3026">
        <v>149</v>
      </c>
      <c r="AC3026">
        <v>169</v>
      </c>
      <c r="AD3026">
        <v>119</v>
      </c>
      <c r="AE3026">
        <v>165</v>
      </c>
      <c r="AF3026">
        <v>149</v>
      </c>
      <c r="AG3026">
        <v>169</v>
      </c>
      <c r="AH3026">
        <v>119</v>
      </c>
      <c r="AI3026">
        <v>165</v>
      </c>
      <c r="AJ3026">
        <v>149</v>
      </c>
      <c r="AK3026">
        <v>169</v>
      </c>
      <c r="AL3026">
        <v>119</v>
      </c>
      <c r="AM3026">
        <v>165</v>
      </c>
    </row>
    <row r="3027" spans="1:39" x14ac:dyDescent="0.15">
      <c r="A3027" t="s">
        <v>44</v>
      </c>
      <c r="B3027">
        <v>5</v>
      </c>
      <c r="C3027">
        <v>2</v>
      </c>
      <c r="D3027">
        <v>1</v>
      </c>
      <c r="E3027" t="s">
        <v>29</v>
      </c>
      <c r="F3027" t="s">
        <v>206</v>
      </c>
      <c r="G3027">
        <v>2969</v>
      </c>
      <c r="H3027">
        <v>12414</v>
      </c>
      <c r="I3027">
        <v>49334</v>
      </c>
      <c r="J3027">
        <v>3261988.55</v>
      </c>
      <c r="K3027">
        <v>2393756.21</v>
      </c>
      <c r="L3027">
        <v>2003264.26</v>
      </c>
      <c r="M3027">
        <v>845973.92370000004</v>
      </c>
      <c r="N3027">
        <v>2969</v>
      </c>
      <c r="O3027">
        <v>5618</v>
      </c>
      <c r="P3027">
        <v>24600</v>
      </c>
      <c r="Q3027">
        <v>1651716.28</v>
      </c>
      <c r="R3027">
        <v>1183671.55</v>
      </c>
      <c r="S3027">
        <v>918362.76</v>
      </c>
      <c r="T3027">
        <v>455774.46539999999</v>
      </c>
      <c r="U3027">
        <v>2969</v>
      </c>
      <c r="V3027">
        <v>6796</v>
      </c>
      <c r="W3027">
        <v>24734</v>
      </c>
      <c r="X3027">
        <v>1610272.27</v>
      </c>
      <c r="Y3027">
        <v>1210084.6599999999</v>
      </c>
      <c r="Z3027">
        <v>1084901.5</v>
      </c>
      <c r="AA3027">
        <v>390199.4583</v>
      </c>
      <c r="AB3027">
        <v>2806</v>
      </c>
      <c r="AC3027">
        <v>2812</v>
      </c>
      <c r="AD3027">
        <v>2243</v>
      </c>
      <c r="AE3027">
        <v>2869</v>
      </c>
      <c r="AF3027">
        <v>2806</v>
      </c>
      <c r="AG3027">
        <v>2812</v>
      </c>
      <c r="AH3027">
        <v>2243</v>
      </c>
      <c r="AI3027">
        <v>2869</v>
      </c>
      <c r="AJ3027">
        <v>2806</v>
      </c>
      <c r="AK3027">
        <v>2812</v>
      </c>
      <c r="AL3027">
        <v>2243</v>
      </c>
      <c r="AM3027">
        <v>2869</v>
      </c>
    </row>
    <row r="3028" spans="1:39" x14ac:dyDescent="0.15">
      <c r="A3028" t="s">
        <v>44</v>
      </c>
      <c r="B3028">
        <v>5</v>
      </c>
      <c r="C3028">
        <v>2</v>
      </c>
      <c r="D3028">
        <v>1</v>
      </c>
      <c r="E3028" t="s">
        <v>32</v>
      </c>
      <c r="F3028" t="s">
        <v>206</v>
      </c>
      <c r="G3028">
        <v>139</v>
      </c>
      <c r="H3028">
        <v>568</v>
      </c>
      <c r="I3028">
        <v>2401</v>
      </c>
      <c r="J3028">
        <v>154798.72</v>
      </c>
      <c r="K3028">
        <v>114044.49</v>
      </c>
      <c r="L3028">
        <v>94559.44</v>
      </c>
      <c r="M3028">
        <v>39390.866199999997</v>
      </c>
      <c r="N3028">
        <v>139</v>
      </c>
      <c r="O3028">
        <v>223</v>
      </c>
      <c r="P3028">
        <v>1022</v>
      </c>
      <c r="Q3028">
        <v>62708.78</v>
      </c>
      <c r="R3028">
        <v>46363.53</v>
      </c>
      <c r="S3028">
        <v>33597.67</v>
      </c>
      <c r="T3028">
        <v>17286.760999999999</v>
      </c>
      <c r="U3028">
        <v>139</v>
      </c>
      <c r="V3028">
        <v>345</v>
      </c>
      <c r="W3028">
        <v>1379</v>
      </c>
      <c r="X3028">
        <v>92089.94</v>
      </c>
      <c r="Y3028">
        <v>67680.960000000006</v>
      </c>
      <c r="Z3028">
        <v>60961.77</v>
      </c>
      <c r="AA3028">
        <v>22104.105200000002</v>
      </c>
      <c r="AB3028">
        <v>133</v>
      </c>
      <c r="AC3028">
        <v>135</v>
      </c>
      <c r="AD3028">
        <v>111</v>
      </c>
      <c r="AE3028">
        <v>135</v>
      </c>
      <c r="AF3028">
        <v>133</v>
      </c>
      <c r="AG3028">
        <v>135</v>
      </c>
      <c r="AH3028">
        <v>111</v>
      </c>
      <c r="AI3028">
        <v>135</v>
      </c>
      <c r="AJ3028">
        <v>133</v>
      </c>
      <c r="AK3028">
        <v>135</v>
      </c>
      <c r="AL3028">
        <v>111</v>
      </c>
      <c r="AM3028">
        <v>135</v>
      </c>
    </row>
    <row r="3029" spans="1:39" x14ac:dyDescent="0.15">
      <c r="A3029" t="s">
        <v>44</v>
      </c>
      <c r="B3029">
        <v>5</v>
      </c>
      <c r="C3029">
        <v>2</v>
      </c>
      <c r="D3029">
        <v>2</v>
      </c>
      <c r="E3029" t="s">
        <v>28</v>
      </c>
      <c r="F3029" t="s">
        <v>206</v>
      </c>
      <c r="G3029">
        <v>97</v>
      </c>
      <c r="H3029">
        <v>321</v>
      </c>
      <c r="I3029">
        <v>1412</v>
      </c>
      <c r="J3029">
        <v>94706.83</v>
      </c>
      <c r="K3029">
        <v>74462.78</v>
      </c>
      <c r="L3029">
        <v>62482.83</v>
      </c>
      <c r="M3029">
        <v>24040.983</v>
      </c>
      <c r="N3029">
        <v>97</v>
      </c>
      <c r="O3029">
        <v>137</v>
      </c>
      <c r="P3029">
        <v>699</v>
      </c>
      <c r="Q3029">
        <v>47055.7</v>
      </c>
      <c r="R3029">
        <v>35584.06</v>
      </c>
      <c r="S3029">
        <v>25497.21</v>
      </c>
      <c r="T3029">
        <v>12420.9463</v>
      </c>
      <c r="U3029">
        <v>97</v>
      </c>
      <c r="V3029">
        <v>184</v>
      </c>
      <c r="W3029">
        <v>713</v>
      </c>
      <c r="X3029">
        <v>47651.13</v>
      </c>
      <c r="Y3029">
        <v>38878.720000000001</v>
      </c>
      <c r="Z3029">
        <v>36985.620000000003</v>
      </c>
      <c r="AA3029">
        <v>11620.036700000001</v>
      </c>
      <c r="AB3029">
        <v>93</v>
      </c>
      <c r="AC3029">
        <v>95</v>
      </c>
      <c r="AD3029">
        <v>59</v>
      </c>
      <c r="AE3029">
        <v>94</v>
      </c>
      <c r="AF3029">
        <v>93</v>
      </c>
      <c r="AG3029">
        <v>95</v>
      </c>
      <c r="AH3029">
        <v>59</v>
      </c>
      <c r="AI3029">
        <v>94</v>
      </c>
      <c r="AJ3029">
        <v>93</v>
      </c>
      <c r="AK3029">
        <v>95</v>
      </c>
      <c r="AL3029">
        <v>59</v>
      </c>
      <c r="AM3029">
        <v>94</v>
      </c>
    </row>
    <row r="3030" spans="1:39" x14ac:dyDescent="0.15">
      <c r="A3030" t="s">
        <v>44</v>
      </c>
      <c r="B3030">
        <v>5</v>
      </c>
      <c r="C3030">
        <v>2</v>
      </c>
      <c r="D3030">
        <v>2</v>
      </c>
      <c r="E3030" t="s">
        <v>30</v>
      </c>
      <c r="F3030" t="s">
        <v>206</v>
      </c>
      <c r="G3030">
        <v>9</v>
      </c>
      <c r="H3030">
        <v>30</v>
      </c>
      <c r="I3030">
        <v>138</v>
      </c>
      <c r="J3030">
        <v>9410.7999999999993</v>
      </c>
      <c r="K3030">
        <v>7289.56</v>
      </c>
      <c r="L3030">
        <v>5616.43</v>
      </c>
      <c r="M3030">
        <v>2242.3701000000001</v>
      </c>
      <c r="N3030">
        <v>9</v>
      </c>
      <c r="O3030">
        <v>12</v>
      </c>
      <c r="P3030">
        <v>58</v>
      </c>
      <c r="Q3030">
        <v>4247.91</v>
      </c>
      <c r="R3030">
        <v>3131.59</v>
      </c>
      <c r="S3030">
        <v>1714.95</v>
      </c>
      <c r="T3030">
        <v>972.09540000000004</v>
      </c>
      <c r="U3030">
        <v>9</v>
      </c>
      <c r="V3030">
        <v>18</v>
      </c>
      <c r="W3030">
        <v>80</v>
      </c>
      <c r="X3030">
        <v>5162.8900000000003</v>
      </c>
      <c r="Y3030">
        <v>4157.97</v>
      </c>
      <c r="Z3030">
        <v>3901.48</v>
      </c>
      <c r="AA3030">
        <v>1270.2746999999999</v>
      </c>
      <c r="AB3030">
        <v>9</v>
      </c>
      <c r="AC3030">
        <v>9</v>
      </c>
      <c r="AD3030">
        <v>6</v>
      </c>
      <c r="AE3030">
        <v>9</v>
      </c>
      <c r="AF3030">
        <v>9</v>
      </c>
      <c r="AG3030">
        <v>9</v>
      </c>
      <c r="AH3030">
        <v>6</v>
      </c>
      <c r="AI3030">
        <v>9</v>
      </c>
      <c r="AJ3030">
        <v>9</v>
      </c>
      <c r="AK3030">
        <v>9</v>
      </c>
      <c r="AL3030">
        <v>6</v>
      </c>
      <c r="AM3030">
        <v>9</v>
      </c>
    </row>
    <row r="3031" spans="1:39" x14ac:dyDescent="0.15">
      <c r="A3031" t="s">
        <v>44</v>
      </c>
      <c r="B3031">
        <v>5</v>
      </c>
      <c r="C3031">
        <v>2</v>
      </c>
      <c r="D3031">
        <v>2</v>
      </c>
      <c r="E3031" t="s">
        <v>29</v>
      </c>
      <c r="F3031" t="s">
        <v>206</v>
      </c>
      <c r="G3031">
        <v>87</v>
      </c>
      <c r="H3031">
        <v>301</v>
      </c>
      <c r="I3031">
        <v>1423</v>
      </c>
      <c r="J3031">
        <v>99107.16</v>
      </c>
      <c r="K3031">
        <v>74359.11</v>
      </c>
      <c r="L3031">
        <v>61608.63</v>
      </c>
      <c r="M3031">
        <v>25820.4859</v>
      </c>
      <c r="N3031">
        <v>87</v>
      </c>
      <c r="O3031">
        <v>121</v>
      </c>
      <c r="P3031">
        <v>594</v>
      </c>
      <c r="Q3031">
        <v>42248.27</v>
      </c>
      <c r="R3031">
        <v>31307.94</v>
      </c>
      <c r="S3031">
        <v>23682.53</v>
      </c>
      <c r="T3031">
        <v>11684.001399999999</v>
      </c>
      <c r="U3031">
        <v>87</v>
      </c>
      <c r="V3031">
        <v>180</v>
      </c>
      <c r="W3031">
        <v>829</v>
      </c>
      <c r="X3031">
        <v>56858.89</v>
      </c>
      <c r="Y3031">
        <v>43051.17</v>
      </c>
      <c r="Z3031">
        <v>37926.1</v>
      </c>
      <c r="AA3031">
        <v>14136.4845</v>
      </c>
      <c r="AB3031">
        <v>80</v>
      </c>
      <c r="AC3031">
        <v>83</v>
      </c>
      <c r="AD3031">
        <v>52</v>
      </c>
      <c r="AE3031">
        <v>84</v>
      </c>
      <c r="AF3031">
        <v>80</v>
      </c>
      <c r="AG3031">
        <v>83</v>
      </c>
      <c r="AH3031">
        <v>52</v>
      </c>
      <c r="AI3031">
        <v>84</v>
      </c>
      <c r="AJ3031">
        <v>80</v>
      </c>
      <c r="AK3031">
        <v>83</v>
      </c>
      <c r="AL3031">
        <v>52</v>
      </c>
      <c r="AM3031">
        <v>84</v>
      </c>
    </row>
    <row r="3032" spans="1:39" x14ac:dyDescent="0.15">
      <c r="A3032" t="s">
        <v>44</v>
      </c>
      <c r="B3032">
        <v>5</v>
      </c>
      <c r="C3032">
        <v>2</v>
      </c>
      <c r="D3032">
        <v>2</v>
      </c>
      <c r="E3032" t="s">
        <v>32</v>
      </c>
      <c r="F3032" t="s">
        <v>206</v>
      </c>
      <c r="G3032">
        <v>29</v>
      </c>
      <c r="H3032">
        <v>106</v>
      </c>
      <c r="I3032">
        <v>592</v>
      </c>
      <c r="J3032">
        <v>39366.65</v>
      </c>
      <c r="K3032">
        <v>28693.07</v>
      </c>
      <c r="L3032">
        <v>24524.97</v>
      </c>
      <c r="M3032">
        <v>9823.0581999999995</v>
      </c>
      <c r="N3032">
        <v>29</v>
      </c>
      <c r="O3032">
        <v>38</v>
      </c>
      <c r="P3032">
        <v>178</v>
      </c>
      <c r="Q3032">
        <v>11359.29</v>
      </c>
      <c r="R3032">
        <v>8164.21</v>
      </c>
      <c r="S3032">
        <v>7108.86</v>
      </c>
      <c r="T3032">
        <v>3275.9133999999999</v>
      </c>
      <c r="U3032">
        <v>29</v>
      </c>
      <c r="V3032">
        <v>68</v>
      </c>
      <c r="W3032">
        <v>414</v>
      </c>
      <c r="X3032">
        <v>28007.360000000001</v>
      </c>
      <c r="Y3032">
        <v>20528.86</v>
      </c>
      <c r="Z3032">
        <v>17416.11</v>
      </c>
      <c r="AA3032">
        <v>6547.1448</v>
      </c>
      <c r="AB3032">
        <v>26</v>
      </c>
      <c r="AC3032">
        <v>29</v>
      </c>
      <c r="AD3032">
        <v>21</v>
      </c>
      <c r="AE3032">
        <v>25</v>
      </c>
      <c r="AF3032">
        <v>26</v>
      </c>
      <c r="AG3032">
        <v>29</v>
      </c>
      <c r="AH3032">
        <v>21</v>
      </c>
      <c r="AI3032">
        <v>25</v>
      </c>
      <c r="AJ3032">
        <v>26</v>
      </c>
      <c r="AK3032">
        <v>29</v>
      </c>
      <c r="AL3032">
        <v>21</v>
      </c>
      <c r="AM3032">
        <v>25</v>
      </c>
    </row>
    <row r="3033" spans="1:39" x14ac:dyDescent="0.15">
      <c r="A3033" t="s">
        <v>44</v>
      </c>
      <c r="B3033">
        <v>30</v>
      </c>
      <c r="C3033">
        <v>1</v>
      </c>
      <c r="D3033">
        <v>0</v>
      </c>
      <c r="E3033" t="s">
        <v>28</v>
      </c>
      <c r="F3033" t="s">
        <v>206</v>
      </c>
      <c r="G3033">
        <v>3658</v>
      </c>
      <c r="H3033">
        <v>5042</v>
      </c>
      <c r="I3033">
        <v>19828</v>
      </c>
      <c r="J3033">
        <v>1378628.23</v>
      </c>
      <c r="K3033">
        <v>1076591.06</v>
      </c>
      <c r="L3033">
        <v>997944.48</v>
      </c>
      <c r="M3033">
        <v>350898.54210000002</v>
      </c>
      <c r="N3033">
        <v>1795</v>
      </c>
      <c r="O3033">
        <v>2320</v>
      </c>
      <c r="P3033">
        <v>9703</v>
      </c>
      <c r="Q3033">
        <v>690379.54</v>
      </c>
      <c r="R3033">
        <v>524037.6</v>
      </c>
      <c r="S3033">
        <v>473372.89</v>
      </c>
      <c r="T3033">
        <v>186753.87119999999</v>
      </c>
      <c r="U3033">
        <v>1863</v>
      </c>
      <c r="V3033">
        <v>2722</v>
      </c>
      <c r="W3033">
        <v>10125</v>
      </c>
      <c r="X3033">
        <v>688248.69</v>
      </c>
      <c r="Y3033">
        <v>552553.46</v>
      </c>
      <c r="Z3033">
        <v>524571.59</v>
      </c>
      <c r="AA3033">
        <v>164144.6709</v>
      </c>
      <c r="AB3033">
        <v>3582</v>
      </c>
      <c r="AC3033">
        <v>3129</v>
      </c>
      <c r="AD3033">
        <v>2784</v>
      </c>
      <c r="AE3033">
        <v>2094</v>
      </c>
      <c r="AF3033">
        <v>1773</v>
      </c>
      <c r="AG3033">
        <v>1713</v>
      </c>
      <c r="AH3033">
        <v>1562</v>
      </c>
      <c r="AI3033">
        <v>1104</v>
      </c>
      <c r="AJ3033">
        <v>1809</v>
      </c>
      <c r="AK3033">
        <v>1416</v>
      </c>
      <c r="AL3033">
        <v>1222</v>
      </c>
      <c r="AM3033">
        <v>990</v>
      </c>
    </row>
    <row r="3034" spans="1:39" x14ac:dyDescent="0.15">
      <c r="A3034" t="s">
        <v>44</v>
      </c>
      <c r="B3034">
        <v>30</v>
      </c>
      <c r="C3034">
        <v>1</v>
      </c>
      <c r="D3034">
        <v>0</v>
      </c>
      <c r="E3034" t="s">
        <v>30</v>
      </c>
      <c r="F3034" t="s">
        <v>206</v>
      </c>
      <c r="G3034">
        <v>5</v>
      </c>
      <c r="H3034">
        <v>8</v>
      </c>
      <c r="I3034">
        <v>24</v>
      </c>
      <c r="J3034">
        <v>1760.95</v>
      </c>
      <c r="K3034">
        <v>1450.55</v>
      </c>
      <c r="L3034">
        <v>1450.55</v>
      </c>
      <c r="M3034">
        <v>424.49220000000003</v>
      </c>
      <c r="N3034">
        <v>4</v>
      </c>
      <c r="O3034">
        <v>6</v>
      </c>
      <c r="P3034">
        <v>22</v>
      </c>
      <c r="Q3034">
        <v>1362.95</v>
      </c>
      <c r="R3034">
        <v>1132.1500000000001</v>
      </c>
      <c r="S3034">
        <v>1132.1500000000001</v>
      </c>
      <c r="T3034">
        <v>330.15219999999999</v>
      </c>
      <c r="U3034">
        <v>1</v>
      </c>
      <c r="V3034">
        <v>2</v>
      </c>
      <c r="W3034">
        <v>2</v>
      </c>
      <c r="X3034">
        <v>398</v>
      </c>
      <c r="Y3034">
        <v>318.39999999999998</v>
      </c>
      <c r="Z3034">
        <v>318.39999999999998</v>
      </c>
      <c r="AA3034">
        <v>94.34</v>
      </c>
      <c r="AB3034">
        <v>5</v>
      </c>
      <c r="AC3034">
        <v>5</v>
      </c>
      <c r="AD3034">
        <v>4</v>
      </c>
      <c r="AE3034">
        <v>4</v>
      </c>
      <c r="AF3034">
        <v>4</v>
      </c>
      <c r="AG3034">
        <v>4</v>
      </c>
      <c r="AH3034">
        <v>4</v>
      </c>
      <c r="AI3034">
        <v>3</v>
      </c>
      <c r="AJ3034">
        <v>1</v>
      </c>
      <c r="AK3034">
        <v>1</v>
      </c>
      <c r="AL3034">
        <v>0</v>
      </c>
      <c r="AM3034">
        <v>1</v>
      </c>
    </row>
    <row r="3035" spans="1:39" x14ac:dyDescent="0.15">
      <c r="A3035" t="s">
        <v>44</v>
      </c>
      <c r="B3035">
        <v>30</v>
      </c>
      <c r="C3035">
        <v>1</v>
      </c>
      <c r="D3035">
        <v>0</v>
      </c>
      <c r="E3035" t="s">
        <v>29</v>
      </c>
      <c r="F3035" t="s">
        <v>206</v>
      </c>
      <c r="G3035">
        <v>52</v>
      </c>
      <c r="H3035">
        <v>86</v>
      </c>
      <c r="I3035">
        <v>334</v>
      </c>
      <c r="J3035">
        <v>21749.439999999999</v>
      </c>
      <c r="K3035">
        <v>15143.53</v>
      </c>
      <c r="L3035">
        <v>13844.28</v>
      </c>
      <c r="M3035">
        <v>6212.3146999999999</v>
      </c>
      <c r="N3035">
        <v>36</v>
      </c>
      <c r="O3035">
        <v>63</v>
      </c>
      <c r="P3035">
        <v>245</v>
      </c>
      <c r="Q3035">
        <v>15377.56</v>
      </c>
      <c r="R3035">
        <v>10732.36</v>
      </c>
      <c r="S3035">
        <v>9503.65</v>
      </c>
      <c r="T3035">
        <v>4742.7646999999997</v>
      </c>
      <c r="U3035">
        <v>16</v>
      </c>
      <c r="V3035">
        <v>23</v>
      </c>
      <c r="W3035">
        <v>89</v>
      </c>
      <c r="X3035">
        <v>6371.88</v>
      </c>
      <c r="Y3035">
        <v>4411.17</v>
      </c>
      <c r="Z3035">
        <v>4340.63</v>
      </c>
      <c r="AA3035">
        <v>1469.55</v>
      </c>
      <c r="AB3035">
        <v>52</v>
      </c>
      <c r="AC3035">
        <v>48</v>
      </c>
      <c r="AD3035">
        <v>43</v>
      </c>
      <c r="AE3035">
        <v>38</v>
      </c>
      <c r="AF3035">
        <v>36</v>
      </c>
      <c r="AG3035">
        <v>36</v>
      </c>
      <c r="AH3035">
        <v>35</v>
      </c>
      <c r="AI3035">
        <v>26</v>
      </c>
      <c r="AJ3035">
        <v>16</v>
      </c>
      <c r="AK3035">
        <v>12</v>
      </c>
      <c r="AL3035">
        <v>8</v>
      </c>
      <c r="AM3035">
        <v>12</v>
      </c>
    </row>
    <row r="3036" spans="1:39" x14ac:dyDescent="0.15">
      <c r="A3036" t="s">
        <v>44</v>
      </c>
      <c r="B3036">
        <v>30</v>
      </c>
      <c r="C3036">
        <v>1</v>
      </c>
      <c r="D3036">
        <v>0</v>
      </c>
      <c r="E3036" t="s">
        <v>32</v>
      </c>
      <c r="F3036" t="s">
        <v>206</v>
      </c>
      <c r="G3036">
        <v>812</v>
      </c>
      <c r="H3036">
        <v>1216</v>
      </c>
      <c r="I3036">
        <v>5296</v>
      </c>
      <c r="J3036">
        <v>357652.45</v>
      </c>
      <c r="K3036">
        <v>255670.78</v>
      </c>
      <c r="L3036">
        <v>245433.54</v>
      </c>
      <c r="M3036">
        <v>87633.176999999996</v>
      </c>
      <c r="N3036">
        <v>67</v>
      </c>
      <c r="O3036">
        <v>91</v>
      </c>
      <c r="P3036">
        <v>415</v>
      </c>
      <c r="Q3036">
        <v>29602.67</v>
      </c>
      <c r="R3036">
        <v>21124.720000000001</v>
      </c>
      <c r="S3036">
        <v>18154.55</v>
      </c>
      <c r="T3036">
        <v>8239.4406999999992</v>
      </c>
      <c r="U3036">
        <v>745</v>
      </c>
      <c r="V3036">
        <v>1125</v>
      </c>
      <c r="W3036">
        <v>4881</v>
      </c>
      <c r="X3036">
        <v>328049.78000000003</v>
      </c>
      <c r="Y3036">
        <v>234546.06</v>
      </c>
      <c r="Z3036">
        <v>227278.99</v>
      </c>
      <c r="AA3036">
        <v>79393.736300000004</v>
      </c>
      <c r="AB3036">
        <v>807</v>
      </c>
      <c r="AC3036">
        <v>666</v>
      </c>
      <c r="AD3036">
        <v>604</v>
      </c>
      <c r="AE3036">
        <v>586</v>
      </c>
      <c r="AF3036">
        <v>66</v>
      </c>
      <c r="AG3036">
        <v>49</v>
      </c>
      <c r="AH3036">
        <v>46</v>
      </c>
      <c r="AI3036">
        <v>58</v>
      </c>
      <c r="AJ3036">
        <v>741</v>
      </c>
      <c r="AK3036">
        <v>617</v>
      </c>
      <c r="AL3036">
        <v>558</v>
      </c>
      <c r="AM3036">
        <v>528</v>
      </c>
    </row>
    <row r="3037" spans="1:39" x14ac:dyDescent="0.15">
      <c r="A3037" t="s">
        <v>44</v>
      </c>
      <c r="B3037">
        <v>30</v>
      </c>
      <c r="C3037">
        <v>1</v>
      </c>
      <c r="D3037">
        <v>1</v>
      </c>
      <c r="E3037" t="s">
        <v>28</v>
      </c>
      <c r="F3037" t="s">
        <v>206</v>
      </c>
      <c r="G3037">
        <v>20718</v>
      </c>
      <c r="H3037">
        <v>33267</v>
      </c>
      <c r="I3037">
        <v>119233</v>
      </c>
      <c r="J3037">
        <v>7907237.8399999999</v>
      </c>
      <c r="K3037">
        <v>6211421.8300000001</v>
      </c>
      <c r="L3037">
        <v>5739522.9100000001</v>
      </c>
      <c r="M3037">
        <v>2037433.3515999999</v>
      </c>
      <c r="N3037">
        <v>11341</v>
      </c>
      <c r="O3037">
        <v>16698</v>
      </c>
      <c r="P3037">
        <v>65545</v>
      </c>
      <c r="Q3037">
        <v>4387350.47</v>
      </c>
      <c r="R3037">
        <v>3414926.37</v>
      </c>
      <c r="S3037">
        <v>3121196.75</v>
      </c>
      <c r="T3037">
        <v>1197228.4034</v>
      </c>
      <c r="U3037">
        <v>9377</v>
      </c>
      <c r="V3037">
        <v>16569</v>
      </c>
      <c r="W3037">
        <v>53688</v>
      </c>
      <c r="X3037">
        <v>3519887.37</v>
      </c>
      <c r="Y3037">
        <v>2796495.46</v>
      </c>
      <c r="Z3037">
        <v>2618326.16</v>
      </c>
      <c r="AA3037">
        <v>840204.94819999998</v>
      </c>
      <c r="AB3037">
        <v>19622</v>
      </c>
      <c r="AC3037">
        <v>19834</v>
      </c>
      <c r="AD3037">
        <v>13481</v>
      </c>
      <c r="AE3037">
        <v>18286</v>
      </c>
      <c r="AF3037">
        <v>10947</v>
      </c>
      <c r="AG3037">
        <v>11078</v>
      </c>
      <c r="AH3037">
        <v>8088</v>
      </c>
      <c r="AI3037">
        <v>10285</v>
      </c>
      <c r="AJ3037">
        <v>8675</v>
      </c>
      <c r="AK3037">
        <v>8756</v>
      </c>
      <c r="AL3037">
        <v>5393</v>
      </c>
      <c r="AM3037">
        <v>8001</v>
      </c>
    </row>
    <row r="3038" spans="1:39" x14ac:dyDescent="0.15">
      <c r="A3038" t="s">
        <v>44</v>
      </c>
      <c r="B3038">
        <v>30</v>
      </c>
      <c r="C3038">
        <v>1</v>
      </c>
      <c r="D3038">
        <v>1</v>
      </c>
      <c r="E3038" t="s">
        <v>30</v>
      </c>
      <c r="F3038" t="s">
        <v>206</v>
      </c>
      <c r="G3038">
        <v>2388</v>
      </c>
      <c r="H3038">
        <v>3993</v>
      </c>
      <c r="I3038">
        <v>14094</v>
      </c>
      <c r="J3038">
        <v>929958.69</v>
      </c>
      <c r="K3038">
        <v>729661.58</v>
      </c>
      <c r="L3038">
        <v>669591.85</v>
      </c>
      <c r="M3038">
        <v>237619.0097</v>
      </c>
      <c r="N3038">
        <v>1139</v>
      </c>
      <c r="O3038">
        <v>1710</v>
      </c>
      <c r="P3038">
        <v>6691</v>
      </c>
      <c r="Q3038">
        <v>448963.78</v>
      </c>
      <c r="R3038">
        <v>347164.28</v>
      </c>
      <c r="S3038">
        <v>312186.13</v>
      </c>
      <c r="T3038">
        <v>122512.9648</v>
      </c>
      <c r="U3038">
        <v>1249</v>
      </c>
      <c r="V3038">
        <v>2283</v>
      </c>
      <c r="W3038">
        <v>7403</v>
      </c>
      <c r="X3038">
        <v>480994.91</v>
      </c>
      <c r="Y3038">
        <v>382497.3</v>
      </c>
      <c r="Z3038">
        <v>357405.72</v>
      </c>
      <c r="AA3038">
        <v>115106.04489999999</v>
      </c>
      <c r="AB3038">
        <v>2211</v>
      </c>
      <c r="AC3038">
        <v>2330</v>
      </c>
      <c r="AD3038">
        <v>1422</v>
      </c>
      <c r="AE3038">
        <v>2280</v>
      </c>
      <c r="AF3038">
        <v>1062</v>
      </c>
      <c r="AG3038">
        <v>1126</v>
      </c>
      <c r="AH3038">
        <v>792</v>
      </c>
      <c r="AI3038">
        <v>1102</v>
      </c>
      <c r="AJ3038">
        <v>1149</v>
      </c>
      <c r="AK3038">
        <v>1204</v>
      </c>
      <c r="AL3038">
        <v>630</v>
      </c>
      <c r="AM3038">
        <v>1178</v>
      </c>
    </row>
    <row r="3039" spans="1:39" x14ac:dyDescent="0.15">
      <c r="A3039" t="s">
        <v>44</v>
      </c>
      <c r="B3039">
        <v>30</v>
      </c>
      <c r="C3039">
        <v>1</v>
      </c>
      <c r="D3039">
        <v>1</v>
      </c>
      <c r="E3039" t="s">
        <v>29</v>
      </c>
      <c r="F3039" t="s">
        <v>206</v>
      </c>
      <c r="G3039">
        <v>30882</v>
      </c>
      <c r="H3039">
        <v>53193</v>
      </c>
      <c r="I3039">
        <v>192008</v>
      </c>
      <c r="J3039">
        <v>12619159.74</v>
      </c>
      <c r="K3039">
        <v>9402819.2200000007</v>
      </c>
      <c r="L3039">
        <v>8673788.6400000006</v>
      </c>
      <c r="M3039">
        <v>3230114.9786</v>
      </c>
      <c r="N3039">
        <v>12898</v>
      </c>
      <c r="O3039">
        <v>20168</v>
      </c>
      <c r="P3039">
        <v>80049</v>
      </c>
      <c r="Q3039">
        <v>5317504.91</v>
      </c>
      <c r="R3039">
        <v>3915042.73</v>
      </c>
      <c r="S3039">
        <v>3562890.98</v>
      </c>
      <c r="T3039">
        <v>1477768.6088</v>
      </c>
      <c r="U3039">
        <v>17984</v>
      </c>
      <c r="V3039">
        <v>33025</v>
      </c>
      <c r="W3039">
        <v>111959</v>
      </c>
      <c r="X3039">
        <v>7301654.8300000001</v>
      </c>
      <c r="Y3039">
        <v>5487776.4900000002</v>
      </c>
      <c r="Z3039">
        <v>5110897.66</v>
      </c>
      <c r="AA3039">
        <v>1752346.3698</v>
      </c>
      <c r="AB3039">
        <v>29705</v>
      </c>
      <c r="AC3039">
        <v>29276</v>
      </c>
      <c r="AD3039">
        <v>20140</v>
      </c>
      <c r="AE3039">
        <v>29618</v>
      </c>
      <c r="AF3039">
        <v>12424</v>
      </c>
      <c r="AG3039">
        <v>12249</v>
      </c>
      <c r="AH3039">
        <v>9294</v>
      </c>
      <c r="AI3039">
        <v>12434</v>
      </c>
      <c r="AJ3039">
        <v>17281</v>
      </c>
      <c r="AK3039">
        <v>17027</v>
      </c>
      <c r="AL3039">
        <v>10846</v>
      </c>
      <c r="AM3039">
        <v>17184</v>
      </c>
    </row>
    <row r="3040" spans="1:39" x14ac:dyDescent="0.15">
      <c r="A3040" t="s">
        <v>44</v>
      </c>
      <c r="B3040">
        <v>30</v>
      </c>
      <c r="C3040">
        <v>1</v>
      </c>
      <c r="D3040">
        <v>1</v>
      </c>
      <c r="E3040" t="s">
        <v>31</v>
      </c>
      <c r="F3040" t="s">
        <v>206</v>
      </c>
      <c r="G3040">
        <v>4</v>
      </c>
      <c r="H3040">
        <v>14</v>
      </c>
      <c r="I3040">
        <v>27</v>
      </c>
      <c r="J3040">
        <v>1705.92</v>
      </c>
      <c r="K3040">
        <v>1398.52</v>
      </c>
      <c r="L3040">
        <v>1299.52</v>
      </c>
      <c r="M3040">
        <v>420.82010000000002</v>
      </c>
      <c r="N3040">
        <v>2</v>
      </c>
      <c r="O3040">
        <v>6</v>
      </c>
      <c r="P3040">
        <v>14</v>
      </c>
      <c r="Q3040">
        <v>781.94</v>
      </c>
      <c r="R3040">
        <v>676.54</v>
      </c>
      <c r="S3040">
        <v>676.54</v>
      </c>
      <c r="T3040">
        <v>206.95349999999999</v>
      </c>
      <c r="U3040">
        <v>2</v>
      </c>
      <c r="V3040">
        <v>8</v>
      </c>
      <c r="W3040">
        <v>13</v>
      </c>
      <c r="X3040">
        <v>923.98</v>
      </c>
      <c r="Y3040">
        <v>721.98</v>
      </c>
      <c r="Z3040">
        <v>622.98</v>
      </c>
      <c r="AA3040">
        <v>213.86660000000001</v>
      </c>
      <c r="AB3040">
        <v>3</v>
      </c>
      <c r="AC3040">
        <v>4</v>
      </c>
      <c r="AD3040">
        <v>2</v>
      </c>
      <c r="AE3040">
        <v>3</v>
      </c>
      <c r="AF3040">
        <v>2</v>
      </c>
      <c r="AG3040">
        <v>2</v>
      </c>
      <c r="AH3040">
        <v>1</v>
      </c>
      <c r="AI3040">
        <v>2</v>
      </c>
      <c r="AJ3040">
        <v>1</v>
      </c>
      <c r="AK3040">
        <v>2</v>
      </c>
      <c r="AL3040">
        <v>1</v>
      </c>
      <c r="AM3040">
        <v>1</v>
      </c>
    </row>
    <row r="3041" spans="1:39" x14ac:dyDescent="0.15">
      <c r="A3041" t="s">
        <v>44</v>
      </c>
      <c r="B3041">
        <v>30</v>
      </c>
      <c r="C3041">
        <v>1</v>
      </c>
      <c r="D3041">
        <v>1</v>
      </c>
      <c r="E3041" t="s">
        <v>32</v>
      </c>
      <c r="F3041" t="s">
        <v>206</v>
      </c>
      <c r="G3041">
        <v>1163</v>
      </c>
      <c r="H3041">
        <v>1952</v>
      </c>
      <c r="I3041">
        <v>7595</v>
      </c>
      <c r="J3041">
        <v>500942.24</v>
      </c>
      <c r="K3041">
        <v>361664.89</v>
      </c>
      <c r="L3041">
        <v>344382.17</v>
      </c>
      <c r="M3041">
        <v>121153.90579999999</v>
      </c>
      <c r="N3041">
        <v>104</v>
      </c>
      <c r="O3041">
        <v>155</v>
      </c>
      <c r="P3041">
        <v>656</v>
      </c>
      <c r="Q3041">
        <v>43371.07</v>
      </c>
      <c r="R3041">
        <v>32072.12</v>
      </c>
      <c r="S3041">
        <v>29178.48</v>
      </c>
      <c r="T3041">
        <v>11602.754199999999</v>
      </c>
      <c r="U3041">
        <v>1059</v>
      </c>
      <c r="V3041">
        <v>1797</v>
      </c>
      <c r="W3041">
        <v>6939</v>
      </c>
      <c r="X3041">
        <v>457571.17</v>
      </c>
      <c r="Y3041">
        <v>329592.77</v>
      </c>
      <c r="Z3041">
        <v>315203.69</v>
      </c>
      <c r="AA3041">
        <v>109551.1516</v>
      </c>
      <c r="AB3041">
        <v>1140</v>
      </c>
      <c r="AC3041">
        <v>1077</v>
      </c>
      <c r="AD3041">
        <v>722</v>
      </c>
      <c r="AE3041">
        <v>1059</v>
      </c>
      <c r="AF3041">
        <v>102</v>
      </c>
      <c r="AG3041">
        <v>89</v>
      </c>
      <c r="AH3041">
        <v>60</v>
      </c>
      <c r="AI3041">
        <v>99</v>
      </c>
      <c r="AJ3041">
        <v>1038</v>
      </c>
      <c r="AK3041">
        <v>988</v>
      </c>
      <c r="AL3041">
        <v>662</v>
      </c>
      <c r="AM3041">
        <v>960</v>
      </c>
    </row>
    <row r="3042" spans="1:39" x14ac:dyDescent="0.15">
      <c r="A3042" t="s">
        <v>44</v>
      </c>
      <c r="B3042">
        <v>30</v>
      </c>
      <c r="C3042">
        <v>1</v>
      </c>
      <c r="D3042">
        <v>2</v>
      </c>
      <c r="E3042" t="s">
        <v>28</v>
      </c>
      <c r="F3042" t="s">
        <v>206</v>
      </c>
      <c r="G3042">
        <v>4734</v>
      </c>
      <c r="H3042">
        <v>6394</v>
      </c>
      <c r="I3042">
        <v>25353</v>
      </c>
      <c r="J3042">
        <v>1746040.64</v>
      </c>
      <c r="K3042">
        <v>1386822.11</v>
      </c>
      <c r="L3042">
        <v>1277164.57</v>
      </c>
      <c r="M3042">
        <v>441602.3432</v>
      </c>
      <c r="N3042">
        <v>2282</v>
      </c>
      <c r="O3042">
        <v>2871</v>
      </c>
      <c r="P3042">
        <v>12154</v>
      </c>
      <c r="Q3042">
        <v>862891.1</v>
      </c>
      <c r="R3042">
        <v>672612.28</v>
      </c>
      <c r="S3042">
        <v>599721.04</v>
      </c>
      <c r="T3042">
        <v>231617.4939</v>
      </c>
      <c r="U3042">
        <v>2452</v>
      </c>
      <c r="V3042">
        <v>3523</v>
      </c>
      <c r="W3042">
        <v>13199</v>
      </c>
      <c r="X3042">
        <v>883149.54</v>
      </c>
      <c r="Y3042">
        <v>714209.83</v>
      </c>
      <c r="Z3042">
        <v>677443.53</v>
      </c>
      <c r="AA3042">
        <v>209984.8493</v>
      </c>
      <c r="AB3042">
        <v>4546</v>
      </c>
      <c r="AC3042">
        <v>4252</v>
      </c>
      <c r="AD3042">
        <v>2254</v>
      </c>
      <c r="AE3042">
        <v>4021</v>
      </c>
      <c r="AF3042">
        <v>2192</v>
      </c>
      <c r="AG3042">
        <v>2179</v>
      </c>
      <c r="AH3042">
        <v>1273</v>
      </c>
      <c r="AI3042">
        <v>2037</v>
      </c>
      <c r="AJ3042">
        <v>2354</v>
      </c>
      <c r="AK3042">
        <v>2073</v>
      </c>
      <c r="AL3042">
        <v>981</v>
      </c>
      <c r="AM3042">
        <v>1984</v>
      </c>
    </row>
    <row r="3043" spans="1:39" x14ac:dyDescent="0.15">
      <c r="A3043" t="s">
        <v>44</v>
      </c>
      <c r="B3043">
        <v>30</v>
      </c>
      <c r="C3043">
        <v>1</v>
      </c>
      <c r="D3043">
        <v>2</v>
      </c>
      <c r="E3043" t="s">
        <v>30</v>
      </c>
      <c r="F3043" t="s">
        <v>206</v>
      </c>
      <c r="G3043">
        <v>566</v>
      </c>
      <c r="H3043">
        <v>789</v>
      </c>
      <c r="I3043">
        <v>3096</v>
      </c>
      <c r="J3043">
        <v>209842.77</v>
      </c>
      <c r="K3043">
        <v>167404.65</v>
      </c>
      <c r="L3043">
        <v>156396.72</v>
      </c>
      <c r="M3043">
        <v>53330.361199999999</v>
      </c>
      <c r="N3043">
        <v>260</v>
      </c>
      <c r="O3043">
        <v>327</v>
      </c>
      <c r="P3043">
        <v>1401</v>
      </c>
      <c r="Q3043">
        <v>97637.83</v>
      </c>
      <c r="R3043">
        <v>76319.990000000005</v>
      </c>
      <c r="S3043">
        <v>68385.399999999994</v>
      </c>
      <c r="T3043">
        <v>26421.016800000001</v>
      </c>
      <c r="U3043">
        <v>306</v>
      </c>
      <c r="V3043">
        <v>462</v>
      </c>
      <c r="W3043">
        <v>1695</v>
      </c>
      <c r="X3043">
        <v>112204.94</v>
      </c>
      <c r="Y3043">
        <v>91084.66</v>
      </c>
      <c r="Z3043">
        <v>88011.32</v>
      </c>
      <c r="AA3043">
        <v>26909.344400000002</v>
      </c>
      <c r="AB3043">
        <v>538</v>
      </c>
      <c r="AC3043">
        <v>527</v>
      </c>
      <c r="AD3043">
        <v>246</v>
      </c>
      <c r="AE3043">
        <v>553</v>
      </c>
      <c r="AF3043">
        <v>250</v>
      </c>
      <c r="AG3043">
        <v>252</v>
      </c>
      <c r="AH3043">
        <v>135</v>
      </c>
      <c r="AI3043">
        <v>254</v>
      </c>
      <c r="AJ3043">
        <v>288</v>
      </c>
      <c r="AK3043">
        <v>275</v>
      </c>
      <c r="AL3043">
        <v>111</v>
      </c>
      <c r="AM3043">
        <v>299</v>
      </c>
    </row>
    <row r="3044" spans="1:39" x14ac:dyDescent="0.15">
      <c r="A3044" t="s">
        <v>44</v>
      </c>
      <c r="B3044">
        <v>30</v>
      </c>
      <c r="C3044">
        <v>1</v>
      </c>
      <c r="D3044">
        <v>2</v>
      </c>
      <c r="E3044" t="s">
        <v>29</v>
      </c>
      <c r="F3044" t="s">
        <v>206</v>
      </c>
      <c r="G3044">
        <v>2239</v>
      </c>
      <c r="H3044">
        <v>3199</v>
      </c>
      <c r="I3044">
        <v>12989</v>
      </c>
      <c r="J3044">
        <v>890045.69</v>
      </c>
      <c r="K3044">
        <v>669993.18999999994</v>
      </c>
      <c r="L3044">
        <v>619585.03</v>
      </c>
      <c r="M3044">
        <v>224025.1691</v>
      </c>
      <c r="N3044">
        <v>805</v>
      </c>
      <c r="O3044">
        <v>1000</v>
      </c>
      <c r="P3044">
        <v>4504</v>
      </c>
      <c r="Q3044">
        <v>321806.71999999997</v>
      </c>
      <c r="R3044">
        <v>242072.59</v>
      </c>
      <c r="S3044">
        <v>212070.03</v>
      </c>
      <c r="T3044">
        <v>88151.808999999994</v>
      </c>
      <c r="U3044">
        <v>1434</v>
      </c>
      <c r="V3044">
        <v>2199</v>
      </c>
      <c r="W3044">
        <v>8485</v>
      </c>
      <c r="X3044">
        <v>568238.97</v>
      </c>
      <c r="Y3044">
        <v>427920.6</v>
      </c>
      <c r="Z3044">
        <v>407515</v>
      </c>
      <c r="AA3044">
        <v>135873.36009999999</v>
      </c>
      <c r="AB3044">
        <v>2143</v>
      </c>
      <c r="AC3044">
        <v>2070</v>
      </c>
      <c r="AD3044">
        <v>979</v>
      </c>
      <c r="AE3044">
        <v>2172</v>
      </c>
      <c r="AF3044">
        <v>774</v>
      </c>
      <c r="AG3044">
        <v>742</v>
      </c>
      <c r="AH3044">
        <v>415</v>
      </c>
      <c r="AI3044">
        <v>781</v>
      </c>
      <c r="AJ3044">
        <v>1369</v>
      </c>
      <c r="AK3044">
        <v>1328</v>
      </c>
      <c r="AL3044">
        <v>564</v>
      </c>
      <c r="AM3044">
        <v>1391</v>
      </c>
    </row>
    <row r="3045" spans="1:39" x14ac:dyDescent="0.15">
      <c r="A3045" t="s">
        <v>44</v>
      </c>
      <c r="B3045">
        <v>30</v>
      </c>
      <c r="C3045">
        <v>1</v>
      </c>
      <c r="D3045">
        <v>2</v>
      </c>
      <c r="E3045" t="s">
        <v>32</v>
      </c>
      <c r="F3045" t="s">
        <v>206</v>
      </c>
      <c r="G3045">
        <v>531</v>
      </c>
      <c r="H3045">
        <v>811</v>
      </c>
      <c r="I3045">
        <v>3374</v>
      </c>
      <c r="J3045">
        <v>232664.45</v>
      </c>
      <c r="K3045">
        <v>167763.35999999999</v>
      </c>
      <c r="L3045">
        <v>159967.37</v>
      </c>
      <c r="M3045">
        <v>55977.067900000002</v>
      </c>
      <c r="N3045">
        <v>69</v>
      </c>
      <c r="O3045">
        <v>90</v>
      </c>
      <c r="P3045">
        <v>369</v>
      </c>
      <c r="Q3045">
        <v>28834.44</v>
      </c>
      <c r="R3045">
        <v>21064.82</v>
      </c>
      <c r="S3045">
        <v>19283.78</v>
      </c>
      <c r="T3045">
        <v>7316.9847</v>
      </c>
      <c r="U3045">
        <v>462</v>
      </c>
      <c r="V3045">
        <v>721</v>
      </c>
      <c r="W3045">
        <v>3005</v>
      </c>
      <c r="X3045">
        <v>203830.01</v>
      </c>
      <c r="Y3045">
        <v>146698.54</v>
      </c>
      <c r="Z3045">
        <v>140683.59</v>
      </c>
      <c r="AA3045">
        <v>48660.083200000001</v>
      </c>
      <c r="AB3045">
        <v>513</v>
      </c>
      <c r="AC3045">
        <v>461</v>
      </c>
      <c r="AD3045">
        <v>243</v>
      </c>
      <c r="AE3045">
        <v>465</v>
      </c>
      <c r="AF3045">
        <v>68</v>
      </c>
      <c r="AG3045">
        <v>59</v>
      </c>
      <c r="AH3045">
        <v>33</v>
      </c>
      <c r="AI3045">
        <v>67</v>
      </c>
      <c r="AJ3045">
        <v>445</v>
      </c>
      <c r="AK3045">
        <v>402</v>
      </c>
      <c r="AL3045">
        <v>210</v>
      </c>
      <c r="AM3045">
        <v>398</v>
      </c>
    </row>
    <row r="3046" spans="1:39" x14ac:dyDescent="0.15">
      <c r="A3046" t="s">
        <v>44</v>
      </c>
      <c r="B3046">
        <v>30</v>
      </c>
      <c r="C3046">
        <v>2</v>
      </c>
      <c r="D3046">
        <v>0</v>
      </c>
      <c r="E3046" t="s">
        <v>28</v>
      </c>
      <c r="F3046" t="s">
        <v>206</v>
      </c>
      <c r="G3046">
        <v>339</v>
      </c>
      <c r="H3046">
        <v>836</v>
      </c>
      <c r="I3046">
        <v>2332</v>
      </c>
      <c r="J3046">
        <v>140663.96</v>
      </c>
      <c r="K3046">
        <v>105201.93</v>
      </c>
      <c r="L3046">
        <v>88278.22</v>
      </c>
      <c r="M3046">
        <v>38130.546499999997</v>
      </c>
      <c r="N3046">
        <v>339</v>
      </c>
      <c r="O3046">
        <v>395</v>
      </c>
      <c r="P3046">
        <v>1229</v>
      </c>
      <c r="Q3046">
        <v>72625.429999999993</v>
      </c>
      <c r="R3046">
        <v>51568.17</v>
      </c>
      <c r="S3046">
        <v>37568.980000000003</v>
      </c>
      <c r="T3046">
        <v>21111.305700000001</v>
      </c>
      <c r="U3046">
        <v>339</v>
      </c>
      <c r="V3046">
        <v>441</v>
      </c>
      <c r="W3046">
        <v>1103</v>
      </c>
      <c r="X3046">
        <v>68038.53</v>
      </c>
      <c r="Y3046">
        <v>53633.760000000002</v>
      </c>
      <c r="Z3046">
        <v>50709.24</v>
      </c>
      <c r="AA3046">
        <v>17019.2408</v>
      </c>
      <c r="AB3046">
        <v>336</v>
      </c>
      <c r="AC3046">
        <v>333</v>
      </c>
      <c r="AD3046">
        <v>313</v>
      </c>
      <c r="AE3046">
        <v>254</v>
      </c>
      <c r="AF3046">
        <v>336</v>
      </c>
      <c r="AG3046">
        <v>333</v>
      </c>
      <c r="AH3046">
        <v>313</v>
      </c>
      <c r="AI3046">
        <v>254</v>
      </c>
      <c r="AJ3046">
        <v>336</v>
      </c>
      <c r="AK3046">
        <v>333</v>
      </c>
      <c r="AL3046">
        <v>313</v>
      </c>
      <c r="AM3046">
        <v>254</v>
      </c>
    </row>
    <row r="3047" spans="1:39" x14ac:dyDescent="0.15">
      <c r="A3047" t="s">
        <v>44</v>
      </c>
      <c r="B3047">
        <v>30</v>
      </c>
      <c r="C3047">
        <v>2</v>
      </c>
      <c r="D3047">
        <v>0</v>
      </c>
      <c r="E3047" t="s">
        <v>29</v>
      </c>
      <c r="F3047" t="s">
        <v>206</v>
      </c>
      <c r="G3047">
        <v>8</v>
      </c>
      <c r="H3047">
        <v>22</v>
      </c>
      <c r="I3047">
        <v>52</v>
      </c>
      <c r="J3047">
        <v>3297.74</v>
      </c>
      <c r="K3047">
        <v>2468.64</v>
      </c>
      <c r="L3047">
        <v>1852.96</v>
      </c>
      <c r="M3047">
        <v>1055.4426000000001</v>
      </c>
      <c r="N3047">
        <v>8</v>
      </c>
      <c r="O3047">
        <v>10</v>
      </c>
      <c r="P3047">
        <v>31</v>
      </c>
      <c r="Q3047">
        <v>1951.81</v>
      </c>
      <c r="R3047">
        <v>1446.25</v>
      </c>
      <c r="S3047">
        <v>862.87</v>
      </c>
      <c r="T3047">
        <v>702.22649999999999</v>
      </c>
      <c r="U3047">
        <v>8</v>
      </c>
      <c r="V3047">
        <v>12</v>
      </c>
      <c r="W3047">
        <v>21</v>
      </c>
      <c r="X3047">
        <v>1345.93</v>
      </c>
      <c r="Y3047">
        <v>1022.39</v>
      </c>
      <c r="Z3047">
        <v>990.09</v>
      </c>
      <c r="AA3047">
        <v>353.21609999999998</v>
      </c>
      <c r="AB3047">
        <v>8</v>
      </c>
      <c r="AC3047">
        <v>7</v>
      </c>
      <c r="AD3047">
        <v>7</v>
      </c>
      <c r="AE3047">
        <v>7</v>
      </c>
      <c r="AF3047">
        <v>8</v>
      </c>
      <c r="AG3047">
        <v>7</v>
      </c>
      <c r="AH3047">
        <v>7</v>
      </c>
      <c r="AI3047">
        <v>7</v>
      </c>
      <c r="AJ3047">
        <v>8</v>
      </c>
      <c r="AK3047">
        <v>7</v>
      </c>
      <c r="AL3047">
        <v>7</v>
      </c>
      <c r="AM3047">
        <v>7</v>
      </c>
    </row>
    <row r="3048" spans="1:39" x14ac:dyDescent="0.15">
      <c r="A3048" t="s">
        <v>44</v>
      </c>
      <c r="B3048">
        <v>30</v>
      </c>
      <c r="C3048">
        <v>2</v>
      </c>
      <c r="D3048">
        <v>0</v>
      </c>
      <c r="E3048" t="s">
        <v>32</v>
      </c>
      <c r="F3048" t="s">
        <v>206</v>
      </c>
      <c r="G3048">
        <v>78</v>
      </c>
      <c r="H3048">
        <v>201</v>
      </c>
      <c r="I3048">
        <v>597</v>
      </c>
      <c r="J3048">
        <v>39576.980000000003</v>
      </c>
      <c r="K3048">
        <v>27718.79</v>
      </c>
      <c r="L3048">
        <v>23741.3</v>
      </c>
      <c r="M3048">
        <v>10349.8601</v>
      </c>
      <c r="N3048">
        <v>78</v>
      </c>
      <c r="O3048">
        <v>89</v>
      </c>
      <c r="P3048">
        <v>265</v>
      </c>
      <c r="Q3048">
        <v>17097.919999999998</v>
      </c>
      <c r="R3048">
        <v>11789.49</v>
      </c>
      <c r="S3048">
        <v>8327.65</v>
      </c>
      <c r="T3048">
        <v>4800.9202999999998</v>
      </c>
      <c r="U3048">
        <v>78</v>
      </c>
      <c r="V3048">
        <v>112</v>
      </c>
      <c r="W3048">
        <v>332</v>
      </c>
      <c r="X3048">
        <v>22479.06</v>
      </c>
      <c r="Y3048">
        <v>15929.3</v>
      </c>
      <c r="Z3048">
        <v>15413.65</v>
      </c>
      <c r="AA3048">
        <v>5548.9398000000001</v>
      </c>
      <c r="AB3048">
        <v>75</v>
      </c>
      <c r="AC3048">
        <v>76</v>
      </c>
      <c r="AD3048">
        <v>74</v>
      </c>
      <c r="AE3048">
        <v>67</v>
      </c>
      <c r="AF3048">
        <v>75</v>
      </c>
      <c r="AG3048">
        <v>76</v>
      </c>
      <c r="AH3048">
        <v>74</v>
      </c>
      <c r="AI3048">
        <v>67</v>
      </c>
      <c r="AJ3048">
        <v>75</v>
      </c>
      <c r="AK3048">
        <v>76</v>
      </c>
      <c r="AL3048">
        <v>74</v>
      </c>
      <c r="AM3048">
        <v>67</v>
      </c>
    </row>
    <row r="3049" spans="1:39" x14ac:dyDescent="0.15">
      <c r="A3049" t="s">
        <v>44</v>
      </c>
      <c r="B3049">
        <v>30</v>
      </c>
      <c r="C3049">
        <v>2</v>
      </c>
      <c r="D3049">
        <v>1</v>
      </c>
      <c r="E3049" t="s">
        <v>28</v>
      </c>
      <c r="F3049" t="s">
        <v>206</v>
      </c>
      <c r="G3049">
        <v>3132</v>
      </c>
      <c r="H3049">
        <v>8108</v>
      </c>
      <c r="I3049">
        <v>21550</v>
      </c>
      <c r="J3049">
        <v>1316678.1100000001</v>
      </c>
      <c r="K3049">
        <v>1013139.37</v>
      </c>
      <c r="L3049">
        <v>878835.15</v>
      </c>
      <c r="M3049">
        <v>353985.12349999999</v>
      </c>
      <c r="N3049">
        <v>3132</v>
      </c>
      <c r="O3049">
        <v>3877</v>
      </c>
      <c r="P3049">
        <v>11544</v>
      </c>
      <c r="Q3049">
        <v>697376.69</v>
      </c>
      <c r="R3049">
        <v>517909.93</v>
      </c>
      <c r="S3049">
        <v>409347.92</v>
      </c>
      <c r="T3049">
        <v>200789.21520000001</v>
      </c>
      <c r="U3049">
        <v>3132</v>
      </c>
      <c r="V3049">
        <v>4231</v>
      </c>
      <c r="W3049">
        <v>10006</v>
      </c>
      <c r="X3049">
        <v>619301.42000000004</v>
      </c>
      <c r="Y3049">
        <v>495229.44</v>
      </c>
      <c r="Z3049">
        <v>469487.23</v>
      </c>
      <c r="AA3049">
        <v>153195.90830000001</v>
      </c>
      <c r="AB3049">
        <v>3011</v>
      </c>
      <c r="AC3049">
        <v>3113</v>
      </c>
      <c r="AD3049">
        <v>2390</v>
      </c>
      <c r="AE3049">
        <v>2957</v>
      </c>
      <c r="AF3049">
        <v>3011</v>
      </c>
      <c r="AG3049">
        <v>3113</v>
      </c>
      <c r="AH3049">
        <v>2390</v>
      </c>
      <c r="AI3049">
        <v>2957</v>
      </c>
      <c r="AJ3049">
        <v>3011</v>
      </c>
      <c r="AK3049">
        <v>3113</v>
      </c>
      <c r="AL3049">
        <v>2390</v>
      </c>
      <c r="AM3049">
        <v>2957</v>
      </c>
    </row>
    <row r="3050" spans="1:39" x14ac:dyDescent="0.15">
      <c r="A3050" t="s">
        <v>44</v>
      </c>
      <c r="B3050">
        <v>30</v>
      </c>
      <c r="C3050">
        <v>2</v>
      </c>
      <c r="D3050">
        <v>1</v>
      </c>
      <c r="E3050" t="s">
        <v>30</v>
      </c>
      <c r="F3050" t="s">
        <v>206</v>
      </c>
      <c r="G3050">
        <v>424</v>
      </c>
      <c r="H3050">
        <v>1127</v>
      </c>
      <c r="I3050">
        <v>2882</v>
      </c>
      <c r="J3050">
        <v>179346.23</v>
      </c>
      <c r="K3050">
        <v>138047.12</v>
      </c>
      <c r="L3050">
        <v>118564.38</v>
      </c>
      <c r="M3050">
        <v>48622.3851</v>
      </c>
      <c r="N3050">
        <v>424</v>
      </c>
      <c r="O3050">
        <v>525</v>
      </c>
      <c r="P3050">
        <v>1484</v>
      </c>
      <c r="Q3050">
        <v>91390.6</v>
      </c>
      <c r="R3050">
        <v>67369.63</v>
      </c>
      <c r="S3050">
        <v>54076.76</v>
      </c>
      <c r="T3050">
        <v>26622.7425</v>
      </c>
      <c r="U3050">
        <v>424</v>
      </c>
      <c r="V3050">
        <v>602</v>
      </c>
      <c r="W3050">
        <v>1398</v>
      </c>
      <c r="X3050">
        <v>87955.63</v>
      </c>
      <c r="Y3050">
        <v>70677.490000000005</v>
      </c>
      <c r="Z3050">
        <v>64487.62</v>
      </c>
      <c r="AA3050">
        <v>21999.642599999999</v>
      </c>
      <c r="AB3050">
        <v>394</v>
      </c>
      <c r="AC3050">
        <v>421</v>
      </c>
      <c r="AD3050">
        <v>298</v>
      </c>
      <c r="AE3050">
        <v>410</v>
      </c>
      <c r="AF3050">
        <v>394</v>
      </c>
      <c r="AG3050">
        <v>421</v>
      </c>
      <c r="AH3050">
        <v>298</v>
      </c>
      <c r="AI3050">
        <v>410</v>
      </c>
      <c r="AJ3050">
        <v>394</v>
      </c>
      <c r="AK3050">
        <v>421</v>
      </c>
      <c r="AL3050">
        <v>298</v>
      </c>
      <c r="AM3050">
        <v>410</v>
      </c>
    </row>
    <row r="3051" spans="1:39" x14ac:dyDescent="0.15">
      <c r="A3051" t="s">
        <v>44</v>
      </c>
      <c r="B3051">
        <v>30</v>
      </c>
      <c r="C3051">
        <v>2</v>
      </c>
      <c r="D3051">
        <v>1</v>
      </c>
      <c r="E3051" t="s">
        <v>29</v>
      </c>
      <c r="F3051" t="s">
        <v>206</v>
      </c>
      <c r="G3051">
        <v>6827</v>
      </c>
      <c r="H3051">
        <v>18867</v>
      </c>
      <c r="I3051">
        <v>51435</v>
      </c>
      <c r="J3051">
        <v>3121147.68</v>
      </c>
      <c r="K3051">
        <v>2273180.2799999998</v>
      </c>
      <c r="L3051">
        <v>1963744.03</v>
      </c>
      <c r="M3051">
        <v>841284.01930000004</v>
      </c>
      <c r="N3051">
        <v>6827</v>
      </c>
      <c r="O3051">
        <v>8780</v>
      </c>
      <c r="P3051">
        <v>26451</v>
      </c>
      <c r="Q3051">
        <v>1601441.28</v>
      </c>
      <c r="R3051">
        <v>1135907.96</v>
      </c>
      <c r="S3051">
        <v>899673.58</v>
      </c>
      <c r="T3051">
        <v>464091.12660000002</v>
      </c>
      <c r="U3051">
        <v>6827</v>
      </c>
      <c r="V3051">
        <v>10087</v>
      </c>
      <c r="W3051">
        <v>24984</v>
      </c>
      <c r="X3051">
        <v>1519706.4</v>
      </c>
      <c r="Y3051">
        <v>1137272.3200000001</v>
      </c>
      <c r="Z3051">
        <v>1064070.45</v>
      </c>
      <c r="AA3051">
        <v>377192.89270000003</v>
      </c>
      <c r="AB3051">
        <v>6546</v>
      </c>
      <c r="AC3051">
        <v>6499</v>
      </c>
      <c r="AD3051">
        <v>5141</v>
      </c>
      <c r="AE3051">
        <v>6628</v>
      </c>
      <c r="AF3051">
        <v>6546</v>
      </c>
      <c r="AG3051">
        <v>6499</v>
      </c>
      <c r="AH3051">
        <v>5141</v>
      </c>
      <c r="AI3051">
        <v>6628</v>
      </c>
      <c r="AJ3051">
        <v>6546</v>
      </c>
      <c r="AK3051">
        <v>6499</v>
      </c>
      <c r="AL3051">
        <v>5141</v>
      </c>
      <c r="AM3051">
        <v>6628</v>
      </c>
    </row>
    <row r="3052" spans="1:39" x14ac:dyDescent="0.15">
      <c r="A3052" t="s">
        <v>44</v>
      </c>
      <c r="B3052">
        <v>30</v>
      </c>
      <c r="C3052">
        <v>2</v>
      </c>
      <c r="D3052">
        <v>1</v>
      </c>
      <c r="E3052" t="s">
        <v>31</v>
      </c>
      <c r="F3052" t="s">
        <v>206</v>
      </c>
      <c r="G3052">
        <v>3</v>
      </c>
      <c r="H3052">
        <v>6</v>
      </c>
      <c r="I3052">
        <v>26</v>
      </c>
      <c r="J3052">
        <v>1500.83</v>
      </c>
      <c r="K3052">
        <v>1116.58</v>
      </c>
      <c r="L3052">
        <v>1005.29</v>
      </c>
      <c r="M3052">
        <v>470.70269999999999</v>
      </c>
      <c r="N3052">
        <v>3</v>
      </c>
      <c r="O3052">
        <v>3</v>
      </c>
      <c r="P3052">
        <v>11</v>
      </c>
      <c r="Q3052">
        <v>606.91999999999996</v>
      </c>
      <c r="R3052">
        <v>419.22</v>
      </c>
      <c r="S3052">
        <v>307.93</v>
      </c>
      <c r="T3052">
        <v>226.4427</v>
      </c>
      <c r="U3052">
        <v>3</v>
      </c>
      <c r="V3052">
        <v>3</v>
      </c>
      <c r="W3052">
        <v>15</v>
      </c>
      <c r="X3052">
        <v>893.91</v>
      </c>
      <c r="Y3052">
        <v>697.36</v>
      </c>
      <c r="Z3052">
        <v>697.36</v>
      </c>
      <c r="AA3052">
        <v>244.26</v>
      </c>
      <c r="AB3052">
        <v>3</v>
      </c>
      <c r="AC3052">
        <v>2</v>
      </c>
      <c r="AD3052">
        <v>2</v>
      </c>
      <c r="AE3052">
        <v>3</v>
      </c>
      <c r="AF3052">
        <v>3</v>
      </c>
      <c r="AG3052">
        <v>2</v>
      </c>
      <c r="AH3052">
        <v>2</v>
      </c>
      <c r="AI3052">
        <v>3</v>
      </c>
      <c r="AJ3052">
        <v>3</v>
      </c>
      <c r="AK3052">
        <v>2</v>
      </c>
      <c r="AL3052">
        <v>2</v>
      </c>
      <c r="AM3052">
        <v>3</v>
      </c>
    </row>
    <row r="3053" spans="1:39" x14ac:dyDescent="0.15">
      <c r="A3053" t="s">
        <v>44</v>
      </c>
      <c r="B3053">
        <v>30</v>
      </c>
      <c r="C3053">
        <v>2</v>
      </c>
      <c r="D3053">
        <v>1</v>
      </c>
      <c r="E3053" t="s">
        <v>32</v>
      </c>
      <c r="F3053" t="s">
        <v>206</v>
      </c>
      <c r="G3053">
        <v>237</v>
      </c>
      <c r="H3053">
        <v>631</v>
      </c>
      <c r="I3053">
        <v>1866</v>
      </c>
      <c r="J3053">
        <v>114556.83</v>
      </c>
      <c r="K3053">
        <v>82477.88</v>
      </c>
      <c r="L3053">
        <v>74803.73</v>
      </c>
      <c r="M3053">
        <v>30694.494299999998</v>
      </c>
      <c r="N3053">
        <v>237</v>
      </c>
      <c r="O3053">
        <v>286</v>
      </c>
      <c r="P3053">
        <v>855</v>
      </c>
      <c r="Q3053">
        <v>49637.93</v>
      </c>
      <c r="R3053">
        <v>35330.720000000001</v>
      </c>
      <c r="S3053">
        <v>29296.68</v>
      </c>
      <c r="T3053">
        <v>14935.8745</v>
      </c>
      <c r="U3053">
        <v>237</v>
      </c>
      <c r="V3053">
        <v>345</v>
      </c>
      <c r="W3053">
        <v>1011</v>
      </c>
      <c r="X3053">
        <v>64918.9</v>
      </c>
      <c r="Y3053">
        <v>47147.16</v>
      </c>
      <c r="Z3053">
        <v>45507.05</v>
      </c>
      <c r="AA3053">
        <v>15758.6198</v>
      </c>
      <c r="AB3053">
        <v>232</v>
      </c>
      <c r="AC3053">
        <v>228</v>
      </c>
      <c r="AD3053">
        <v>195</v>
      </c>
      <c r="AE3053">
        <v>229</v>
      </c>
      <c r="AF3053">
        <v>232</v>
      </c>
      <c r="AG3053">
        <v>228</v>
      </c>
      <c r="AH3053">
        <v>195</v>
      </c>
      <c r="AI3053">
        <v>229</v>
      </c>
      <c r="AJ3053">
        <v>232</v>
      </c>
      <c r="AK3053">
        <v>228</v>
      </c>
      <c r="AL3053">
        <v>195</v>
      </c>
      <c r="AM3053">
        <v>229</v>
      </c>
    </row>
    <row r="3054" spans="1:39" x14ac:dyDescent="0.15">
      <c r="A3054" t="s">
        <v>44</v>
      </c>
      <c r="B3054">
        <v>30</v>
      </c>
      <c r="C3054">
        <v>2</v>
      </c>
      <c r="D3054">
        <v>2</v>
      </c>
      <c r="E3054" t="s">
        <v>28</v>
      </c>
      <c r="F3054" t="s">
        <v>206</v>
      </c>
      <c r="G3054">
        <v>404</v>
      </c>
      <c r="H3054">
        <v>987</v>
      </c>
      <c r="I3054">
        <v>2545</v>
      </c>
      <c r="J3054">
        <v>162772.01</v>
      </c>
      <c r="K3054">
        <v>127533.82</v>
      </c>
      <c r="L3054">
        <v>106714.54</v>
      </c>
      <c r="M3054">
        <v>41979.710099999997</v>
      </c>
      <c r="N3054">
        <v>404</v>
      </c>
      <c r="O3054">
        <v>449</v>
      </c>
      <c r="P3054">
        <v>1315</v>
      </c>
      <c r="Q3054">
        <v>84160.62</v>
      </c>
      <c r="R3054">
        <v>63357.74</v>
      </c>
      <c r="S3054">
        <v>45164.3</v>
      </c>
      <c r="T3054">
        <v>22753.508999999998</v>
      </c>
      <c r="U3054">
        <v>404</v>
      </c>
      <c r="V3054">
        <v>538</v>
      </c>
      <c r="W3054">
        <v>1230</v>
      </c>
      <c r="X3054">
        <v>78611.39</v>
      </c>
      <c r="Y3054">
        <v>64176.08</v>
      </c>
      <c r="Z3054">
        <v>61550.239999999998</v>
      </c>
      <c r="AA3054">
        <v>19226.201099999998</v>
      </c>
      <c r="AB3054">
        <v>391</v>
      </c>
      <c r="AC3054">
        <v>399</v>
      </c>
      <c r="AD3054">
        <v>268</v>
      </c>
      <c r="AE3054">
        <v>366</v>
      </c>
      <c r="AF3054">
        <v>391</v>
      </c>
      <c r="AG3054">
        <v>399</v>
      </c>
      <c r="AH3054">
        <v>268</v>
      </c>
      <c r="AI3054">
        <v>366</v>
      </c>
      <c r="AJ3054">
        <v>391</v>
      </c>
      <c r="AK3054">
        <v>399</v>
      </c>
      <c r="AL3054">
        <v>268</v>
      </c>
      <c r="AM3054">
        <v>366</v>
      </c>
    </row>
    <row r="3055" spans="1:39" x14ac:dyDescent="0.15">
      <c r="A3055" t="s">
        <v>44</v>
      </c>
      <c r="B3055">
        <v>30</v>
      </c>
      <c r="C3055">
        <v>2</v>
      </c>
      <c r="D3055">
        <v>2</v>
      </c>
      <c r="E3055" t="s">
        <v>30</v>
      </c>
      <c r="F3055" t="s">
        <v>206</v>
      </c>
      <c r="G3055">
        <v>46</v>
      </c>
      <c r="H3055">
        <v>125</v>
      </c>
      <c r="I3055">
        <v>337</v>
      </c>
      <c r="J3055">
        <v>21024.89</v>
      </c>
      <c r="K3055">
        <v>16112.23</v>
      </c>
      <c r="L3055">
        <v>14022.41</v>
      </c>
      <c r="M3055">
        <v>5323.5947999999999</v>
      </c>
      <c r="N3055">
        <v>46</v>
      </c>
      <c r="O3055">
        <v>55</v>
      </c>
      <c r="P3055">
        <v>156</v>
      </c>
      <c r="Q3055">
        <v>10151.58</v>
      </c>
      <c r="R3055">
        <v>7564.76</v>
      </c>
      <c r="S3055">
        <v>5925.85</v>
      </c>
      <c r="T3055">
        <v>2610.1642000000002</v>
      </c>
      <c r="U3055">
        <v>46</v>
      </c>
      <c r="V3055">
        <v>70</v>
      </c>
      <c r="W3055">
        <v>181</v>
      </c>
      <c r="X3055">
        <v>10873.31</v>
      </c>
      <c r="Y3055">
        <v>8547.4699999999993</v>
      </c>
      <c r="Z3055">
        <v>8096.56</v>
      </c>
      <c r="AA3055">
        <v>2713.4306000000001</v>
      </c>
      <c r="AB3055">
        <v>45</v>
      </c>
      <c r="AC3055">
        <v>45</v>
      </c>
      <c r="AD3055">
        <v>28</v>
      </c>
      <c r="AE3055">
        <v>45</v>
      </c>
      <c r="AF3055">
        <v>45</v>
      </c>
      <c r="AG3055">
        <v>45</v>
      </c>
      <c r="AH3055">
        <v>28</v>
      </c>
      <c r="AI3055">
        <v>45</v>
      </c>
      <c r="AJ3055">
        <v>45</v>
      </c>
      <c r="AK3055">
        <v>45</v>
      </c>
      <c r="AL3055">
        <v>28</v>
      </c>
      <c r="AM3055">
        <v>45</v>
      </c>
    </row>
    <row r="3056" spans="1:39" x14ac:dyDescent="0.15">
      <c r="A3056" t="s">
        <v>44</v>
      </c>
      <c r="B3056">
        <v>30</v>
      </c>
      <c r="C3056">
        <v>2</v>
      </c>
      <c r="D3056">
        <v>2</v>
      </c>
      <c r="E3056" t="s">
        <v>29</v>
      </c>
      <c r="F3056" t="s">
        <v>206</v>
      </c>
      <c r="G3056">
        <v>198</v>
      </c>
      <c r="H3056">
        <v>483</v>
      </c>
      <c r="I3056">
        <v>1377</v>
      </c>
      <c r="J3056">
        <v>86933.92</v>
      </c>
      <c r="K3056">
        <v>64385.29</v>
      </c>
      <c r="L3056">
        <v>54186.03</v>
      </c>
      <c r="M3056">
        <v>22914.850999999999</v>
      </c>
      <c r="N3056">
        <v>198</v>
      </c>
      <c r="O3056">
        <v>224</v>
      </c>
      <c r="P3056">
        <v>675</v>
      </c>
      <c r="Q3056">
        <v>42967.65</v>
      </c>
      <c r="R3056">
        <v>30882.799999999999</v>
      </c>
      <c r="S3056">
        <v>21932.57</v>
      </c>
      <c r="T3056">
        <v>11840.960800000001</v>
      </c>
      <c r="U3056">
        <v>198</v>
      </c>
      <c r="V3056">
        <v>259</v>
      </c>
      <c r="W3056">
        <v>702</v>
      </c>
      <c r="X3056">
        <v>43966.27</v>
      </c>
      <c r="Y3056">
        <v>33502.49</v>
      </c>
      <c r="Z3056">
        <v>32253.46</v>
      </c>
      <c r="AA3056">
        <v>11073.8902</v>
      </c>
      <c r="AB3056">
        <v>185</v>
      </c>
      <c r="AC3056">
        <v>192</v>
      </c>
      <c r="AD3056">
        <v>130</v>
      </c>
      <c r="AE3056">
        <v>193</v>
      </c>
      <c r="AF3056">
        <v>185</v>
      </c>
      <c r="AG3056">
        <v>192</v>
      </c>
      <c r="AH3056">
        <v>130</v>
      </c>
      <c r="AI3056">
        <v>193</v>
      </c>
      <c r="AJ3056">
        <v>185</v>
      </c>
      <c r="AK3056">
        <v>192</v>
      </c>
      <c r="AL3056">
        <v>130</v>
      </c>
      <c r="AM3056">
        <v>193</v>
      </c>
    </row>
    <row r="3057" spans="1:39" x14ac:dyDescent="0.15">
      <c r="A3057" t="s">
        <v>44</v>
      </c>
      <c r="B3057">
        <v>30</v>
      </c>
      <c r="C3057">
        <v>2</v>
      </c>
      <c r="D3057">
        <v>2</v>
      </c>
      <c r="E3057" t="s">
        <v>32</v>
      </c>
      <c r="F3057" t="s">
        <v>206</v>
      </c>
      <c r="G3057">
        <v>73</v>
      </c>
      <c r="H3057">
        <v>182</v>
      </c>
      <c r="I3057">
        <v>526</v>
      </c>
      <c r="J3057">
        <v>34077.94</v>
      </c>
      <c r="K3057">
        <v>24511.54</v>
      </c>
      <c r="L3057">
        <v>22193.72</v>
      </c>
      <c r="M3057">
        <v>8673.2433999999994</v>
      </c>
      <c r="N3057">
        <v>73</v>
      </c>
      <c r="O3057">
        <v>84</v>
      </c>
      <c r="P3057">
        <v>250</v>
      </c>
      <c r="Q3057">
        <v>15392.25</v>
      </c>
      <c r="R3057">
        <v>10981.13</v>
      </c>
      <c r="S3057">
        <v>8985.16</v>
      </c>
      <c r="T3057">
        <v>4165.7268999999997</v>
      </c>
      <c r="U3057">
        <v>73</v>
      </c>
      <c r="V3057">
        <v>98</v>
      </c>
      <c r="W3057">
        <v>276</v>
      </c>
      <c r="X3057">
        <v>18685.689999999999</v>
      </c>
      <c r="Y3057">
        <v>13530.41</v>
      </c>
      <c r="Z3057">
        <v>13208.56</v>
      </c>
      <c r="AA3057">
        <v>4507.5164999999997</v>
      </c>
      <c r="AB3057">
        <v>72</v>
      </c>
      <c r="AC3057">
        <v>69</v>
      </c>
      <c r="AD3057">
        <v>52</v>
      </c>
      <c r="AE3057">
        <v>67</v>
      </c>
      <c r="AF3057">
        <v>72</v>
      </c>
      <c r="AG3057">
        <v>69</v>
      </c>
      <c r="AH3057">
        <v>52</v>
      </c>
      <c r="AI3057">
        <v>67</v>
      </c>
      <c r="AJ3057">
        <v>72</v>
      </c>
      <c r="AK3057">
        <v>69</v>
      </c>
      <c r="AL3057">
        <v>52</v>
      </c>
      <c r="AM3057">
        <v>67</v>
      </c>
    </row>
    <row r="3058" spans="1:39" x14ac:dyDescent="0.15">
      <c r="A3058" t="s">
        <v>44</v>
      </c>
      <c r="B3058">
        <v>70</v>
      </c>
      <c r="C3058">
        <v>1</v>
      </c>
      <c r="D3058">
        <v>0</v>
      </c>
      <c r="E3058" t="s">
        <v>28</v>
      </c>
      <c r="F3058" t="s">
        <v>206</v>
      </c>
      <c r="G3058">
        <v>10145</v>
      </c>
      <c r="H3058">
        <v>11100</v>
      </c>
      <c r="I3058">
        <v>27494</v>
      </c>
      <c r="J3058">
        <v>1789884.15</v>
      </c>
      <c r="K3058">
        <v>1352698.72</v>
      </c>
      <c r="L3058">
        <v>1280256.27</v>
      </c>
      <c r="M3058">
        <v>468439.88020000001</v>
      </c>
      <c r="N3058">
        <v>5162</v>
      </c>
      <c r="O3058">
        <v>5409</v>
      </c>
      <c r="P3058">
        <v>14299</v>
      </c>
      <c r="Q3058">
        <v>933363.17</v>
      </c>
      <c r="R3058">
        <v>684443.99</v>
      </c>
      <c r="S3058">
        <v>629847.69999999995</v>
      </c>
      <c r="T3058">
        <v>258240.67689999999</v>
      </c>
      <c r="U3058">
        <v>4983</v>
      </c>
      <c r="V3058">
        <v>5691</v>
      </c>
      <c r="W3058">
        <v>13195</v>
      </c>
      <c r="X3058">
        <v>856520.98</v>
      </c>
      <c r="Y3058">
        <v>668254.73</v>
      </c>
      <c r="Z3058">
        <v>650408.56999999995</v>
      </c>
      <c r="AA3058">
        <v>210199.20329999999</v>
      </c>
      <c r="AB3058">
        <v>10002</v>
      </c>
      <c r="AC3058">
        <v>8439</v>
      </c>
      <c r="AD3058">
        <v>7317</v>
      </c>
      <c r="AE3058">
        <v>5356</v>
      </c>
      <c r="AF3058">
        <v>5113</v>
      </c>
      <c r="AG3058">
        <v>4862</v>
      </c>
      <c r="AH3058">
        <v>4310</v>
      </c>
      <c r="AI3058">
        <v>3012</v>
      </c>
      <c r="AJ3058">
        <v>4889</v>
      </c>
      <c r="AK3058">
        <v>3577</v>
      </c>
      <c r="AL3058">
        <v>3007</v>
      </c>
      <c r="AM3058">
        <v>2344</v>
      </c>
    </row>
    <row r="3059" spans="1:39" x14ac:dyDescent="0.15">
      <c r="A3059" t="s">
        <v>44</v>
      </c>
      <c r="B3059">
        <v>70</v>
      </c>
      <c r="C3059">
        <v>1</v>
      </c>
      <c r="D3059">
        <v>0</v>
      </c>
      <c r="E3059" t="s">
        <v>30</v>
      </c>
      <c r="F3059" t="s">
        <v>206</v>
      </c>
      <c r="G3059">
        <v>7</v>
      </c>
      <c r="H3059">
        <v>7</v>
      </c>
      <c r="I3059">
        <v>23</v>
      </c>
      <c r="J3059">
        <v>1310.91</v>
      </c>
      <c r="K3059">
        <v>950.37</v>
      </c>
      <c r="L3059">
        <v>873.37</v>
      </c>
      <c r="M3059">
        <v>352.87310000000002</v>
      </c>
      <c r="N3059">
        <v>5</v>
      </c>
      <c r="O3059">
        <v>5</v>
      </c>
      <c r="P3059">
        <v>16</v>
      </c>
      <c r="Q3059">
        <v>963.95</v>
      </c>
      <c r="R3059">
        <v>738.65</v>
      </c>
      <c r="S3059">
        <v>661.65</v>
      </c>
      <c r="T3059">
        <v>263.15309999999999</v>
      </c>
      <c r="U3059">
        <v>2</v>
      </c>
      <c r="V3059">
        <v>2</v>
      </c>
      <c r="W3059">
        <v>7</v>
      </c>
      <c r="X3059">
        <v>346.96</v>
      </c>
      <c r="Y3059">
        <v>211.72</v>
      </c>
      <c r="Z3059">
        <v>211.72</v>
      </c>
      <c r="AA3059">
        <v>89.72</v>
      </c>
      <c r="AB3059">
        <v>7</v>
      </c>
      <c r="AC3059">
        <v>6</v>
      </c>
      <c r="AD3059">
        <v>4</v>
      </c>
      <c r="AE3059">
        <v>4</v>
      </c>
      <c r="AF3059">
        <v>5</v>
      </c>
      <c r="AG3059">
        <v>5</v>
      </c>
      <c r="AH3059">
        <v>3</v>
      </c>
      <c r="AI3059">
        <v>4</v>
      </c>
      <c r="AJ3059">
        <v>2</v>
      </c>
      <c r="AK3059">
        <v>1</v>
      </c>
      <c r="AL3059">
        <v>1</v>
      </c>
      <c r="AM3059">
        <v>0</v>
      </c>
    </row>
    <row r="3060" spans="1:39" x14ac:dyDescent="0.15">
      <c r="A3060" t="s">
        <v>44</v>
      </c>
      <c r="B3060">
        <v>70</v>
      </c>
      <c r="C3060">
        <v>1</v>
      </c>
      <c r="D3060">
        <v>0</v>
      </c>
      <c r="E3060" t="s">
        <v>29</v>
      </c>
      <c r="F3060" t="s">
        <v>206</v>
      </c>
      <c r="G3060">
        <v>104</v>
      </c>
      <c r="H3060">
        <v>120</v>
      </c>
      <c r="I3060">
        <v>350</v>
      </c>
      <c r="J3060">
        <v>21323.73</v>
      </c>
      <c r="K3060">
        <v>14657.81</v>
      </c>
      <c r="L3060">
        <v>13801.27</v>
      </c>
      <c r="M3060">
        <v>6253.4157999999998</v>
      </c>
      <c r="N3060">
        <v>60</v>
      </c>
      <c r="O3060">
        <v>69</v>
      </c>
      <c r="P3060">
        <v>195</v>
      </c>
      <c r="Q3060">
        <v>12314.08</v>
      </c>
      <c r="R3060">
        <v>8404.49</v>
      </c>
      <c r="S3060">
        <v>7709.59</v>
      </c>
      <c r="T3060">
        <v>4034.3517999999999</v>
      </c>
      <c r="U3060">
        <v>44</v>
      </c>
      <c r="V3060">
        <v>51</v>
      </c>
      <c r="W3060">
        <v>155</v>
      </c>
      <c r="X3060">
        <v>9009.65</v>
      </c>
      <c r="Y3060">
        <v>6253.32</v>
      </c>
      <c r="Z3060">
        <v>6091.68</v>
      </c>
      <c r="AA3060">
        <v>2219.0639999999999</v>
      </c>
      <c r="AB3060">
        <v>104</v>
      </c>
      <c r="AC3060">
        <v>79</v>
      </c>
      <c r="AD3060">
        <v>70</v>
      </c>
      <c r="AE3060">
        <v>67</v>
      </c>
      <c r="AF3060">
        <v>60</v>
      </c>
      <c r="AG3060">
        <v>56</v>
      </c>
      <c r="AH3060">
        <v>51</v>
      </c>
      <c r="AI3060">
        <v>46</v>
      </c>
      <c r="AJ3060">
        <v>44</v>
      </c>
      <c r="AK3060">
        <v>23</v>
      </c>
      <c r="AL3060">
        <v>19</v>
      </c>
      <c r="AM3060">
        <v>21</v>
      </c>
    </row>
    <row r="3061" spans="1:39" x14ac:dyDescent="0.15">
      <c r="A3061" t="s">
        <v>44</v>
      </c>
      <c r="B3061">
        <v>70</v>
      </c>
      <c r="C3061">
        <v>1</v>
      </c>
      <c r="D3061">
        <v>0</v>
      </c>
      <c r="E3061" t="s">
        <v>32</v>
      </c>
      <c r="F3061" t="s">
        <v>206</v>
      </c>
      <c r="G3061">
        <v>898</v>
      </c>
      <c r="H3061">
        <v>1072</v>
      </c>
      <c r="I3061">
        <v>2869</v>
      </c>
      <c r="J3061">
        <v>187556.49</v>
      </c>
      <c r="K3061">
        <v>128906.22</v>
      </c>
      <c r="L3061">
        <v>125912.47</v>
      </c>
      <c r="M3061">
        <v>46468.582999999999</v>
      </c>
      <c r="N3061">
        <v>104</v>
      </c>
      <c r="O3061">
        <v>114</v>
      </c>
      <c r="P3061">
        <v>271</v>
      </c>
      <c r="Q3061">
        <v>20351.48</v>
      </c>
      <c r="R3061">
        <v>14396.03</v>
      </c>
      <c r="S3061">
        <v>12959.39</v>
      </c>
      <c r="T3061">
        <v>5417.6061</v>
      </c>
      <c r="U3061">
        <v>794</v>
      </c>
      <c r="V3061">
        <v>958</v>
      </c>
      <c r="W3061">
        <v>2598</v>
      </c>
      <c r="X3061">
        <v>167205.01</v>
      </c>
      <c r="Y3061">
        <v>114510.19</v>
      </c>
      <c r="Z3061">
        <v>112953.08</v>
      </c>
      <c r="AA3061">
        <v>41050.976900000001</v>
      </c>
      <c r="AB3061">
        <v>892</v>
      </c>
      <c r="AC3061">
        <v>705</v>
      </c>
      <c r="AD3061">
        <v>626</v>
      </c>
      <c r="AE3061">
        <v>599</v>
      </c>
      <c r="AF3061">
        <v>102</v>
      </c>
      <c r="AG3061">
        <v>70</v>
      </c>
      <c r="AH3061">
        <v>63</v>
      </c>
      <c r="AI3061">
        <v>95</v>
      </c>
      <c r="AJ3061">
        <v>790</v>
      </c>
      <c r="AK3061">
        <v>635</v>
      </c>
      <c r="AL3061">
        <v>563</v>
      </c>
      <c r="AM3061">
        <v>504</v>
      </c>
    </row>
    <row r="3062" spans="1:39" x14ac:dyDescent="0.15">
      <c r="A3062" t="s">
        <v>44</v>
      </c>
      <c r="B3062">
        <v>70</v>
      </c>
      <c r="C3062">
        <v>1</v>
      </c>
      <c r="D3062">
        <v>1</v>
      </c>
      <c r="E3062" t="s">
        <v>28</v>
      </c>
      <c r="F3062" t="s">
        <v>206</v>
      </c>
      <c r="G3062">
        <v>40055</v>
      </c>
      <c r="H3062">
        <v>46964</v>
      </c>
      <c r="I3062">
        <v>118964</v>
      </c>
      <c r="J3062">
        <v>7145667.8099999996</v>
      </c>
      <c r="K3062">
        <v>5479546.96</v>
      </c>
      <c r="L3062">
        <v>5162255.88</v>
      </c>
      <c r="M3062">
        <v>1929255.9143999999</v>
      </c>
      <c r="N3062">
        <v>21767</v>
      </c>
      <c r="O3062">
        <v>24092</v>
      </c>
      <c r="P3062">
        <v>67021</v>
      </c>
      <c r="Q3062">
        <v>3969968.61</v>
      </c>
      <c r="R3062">
        <v>2978080.9</v>
      </c>
      <c r="S3062">
        <v>2771773.58</v>
      </c>
      <c r="T3062">
        <v>1147340.5704000001</v>
      </c>
      <c r="U3062">
        <v>18288</v>
      </c>
      <c r="V3062">
        <v>22872</v>
      </c>
      <c r="W3062">
        <v>51943</v>
      </c>
      <c r="X3062">
        <v>3175699.2</v>
      </c>
      <c r="Y3062">
        <v>2501466.06</v>
      </c>
      <c r="Z3062">
        <v>2390482.2999999998</v>
      </c>
      <c r="AA3062">
        <v>781915.34400000004</v>
      </c>
      <c r="AB3062">
        <v>38463</v>
      </c>
      <c r="AC3062">
        <v>38212</v>
      </c>
      <c r="AD3062">
        <v>26485</v>
      </c>
      <c r="AE3062">
        <v>35078</v>
      </c>
      <c r="AF3062">
        <v>21163</v>
      </c>
      <c r="AG3062">
        <v>21289</v>
      </c>
      <c r="AH3062">
        <v>16061</v>
      </c>
      <c r="AI3062">
        <v>19495</v>
      </c>
      <c r="AJ3062">
        <v>17300</v>
      </c>
      <c r="AK3062">
        <v>16923</v>
      </c>
      <c r="AL3062">
        <v>10424</v>
      </c>
      <c r="AM3062">
        <v>15583</v>
      </c>
    </row>
    <row r="3063" spans="1:39" x14ac:dyDescent="0.15">
      <c r="A3063" t="s">
        <v>44</v>
      </c>
      <c r="B3063">
        <v>70</v>
      </c>
      <c r="C3063">
        <v>1</v>
      </c>
      <c r="D3063">
        <v>1</v>
      </c>
      <c r="E3063" t="s">
        <v>30</v>
      </c>
      <c r="F3063" t="s">
        <v>206</v>
      </c>
      <c r="G3063">
        <v>4126</v>
      </c>
      <c r="H3063">
        <v>4875</v>
      </c>
      <c r="I3063">
        <v>12189</v>
      </c>
      <c r="J3063">
        <v>734029.19</v>
      </c>
      <c r="K3063">
        <v>565110.6</v>
      </c>
      <c r="L3063">
        <v>524605.56999999995</v>
      </c>
      <c r="M3063">
        <v>197593.18890000001</v>
      </c>
      <c r="N3063">
        <v>2066</v>
      </c>
      <c r="O3063">
        <v>2288</v>
      </c>
      <c r="P3063">
        <v>6250</v>
      </c>
      <c r="Q3063">
        <v>374979.48</v>
      </c>
      <c r="R3063">
        <v>282499.52</v>
      </c>
      <c r="S3063">
        <v>257658.34</v>
      </c>
      <c r="T3063">
        <v>108802.7662</v>
      </c>
      <c r="U3063">
        <v>2060</v>
      </c>
      <c r="V3063">
        <v>2587</v>
      </c>
      <c r="W3063">
        <v>5939</v>
      </c>
      <c r="X3063">
        <v>359049.71</v>
      </c>
      <c r="Y3063">
        <v>282611.08</v>
      </c>
      <c r="Z3063">
        <v>266947.23</v>
      </c>
      <c r="AA3063">
        <v>88790.422699999996</v>
      </c>
      <c r="AB3063">
        <v>3912</v>
      </c>
      <c r="AC3063">
        <v>4017</v>
      </c>
      <c r="AD3063">
        <v>2491</v>
      </c>
      <c r="AE3063">
        <v>3974</v>
      </c>
      <c r="AF3063">
        <v>1968</v>
      </c>
      <c r="AG3063">
        <v>2023</v>
      </c>
      <c r="AH3063">
        <v>1397</v>
      </c>
      <c r="AI3063">
        <v>2008</v>
      </c>
      <c r="AJ3063">
        <v>1944</v>
      </c>
      <c r="AK3063">
        <v>1994</v>
      </c>
      <c r="AL3063">
        <v>1094</v>
      </c>
      <c r="AM3063">
        <v>1966</v>
      </c>
    </row>
    <row r="3064" spans="1:39" x14ac:dyDescent="0.15">
      <c r="A3064" t="s">
        <v>44</v>
      </c>
      <c r="B3064">
        <v>70</v>
      </c>
      <c r="C3064">
        <v>1</v>
      </c>
      <c r="D3064">
        <v>1</v>
      </c>
      <c r="E3064" t="s">
        <v>29</v>
      </c>
      <c r="F3064" t="s">
        <v>206</v>
      </c>
      <c r="G3064">
        <v>47634</v>
      </c>
      <c r="H3064">
        <v>58287</v>
      </c>
      <c r="I3064">
        <v>151747</v>
      </c>
      <c r="J3064">
        <v>9042356.2699999996</v>
      </c>
      <c r="K3064">
        <v>6602422.2800000003</v>
      </c>
      <c r="L3064">
        <v>6193065.6100000003</v>
      </c>
      <c r="M3064">
        <v>2417891.1746999999</v>
      </c>
      <c r="N3064">
        <v>20910</v>
      </c>
      <c r="O3064">
        <v>23776</v>
      </c>
      <c r="P3064">
        <v>68799</v>
      </c>
      <c r="Q3064">
        <v>4022975.32</v>
      </c>
      <c r="R3064">
        <v>2876142.03</v>
      </c>
      <c r="S3064">
        <v>2658809.48</v>
      </c>
      <c r="T3064">
        <v>1176943.8484</v>
      </c>
      <c r="U3064">
        <v>26724</v>
      </c>
      <c r="V3064">
        <v>34511</v>
      </c>
      <c r="W3064">
        <v>82948</v>
      </c>
      <c r="X3064">
        <v>5019380.95</v>
      </c>
      <c r="Y3064">
        <v>3726280.25</v>
      </c>
      <c r="Z3064">
        <v>3534256.13</v>
      </c>
      <c r="AA3064">
        <v>1240947.3263000001</v>
      </c>
      <c r="AB3064">
        <v>45942</v>
      </c>
      <c r="AC3064">
        <v>45250</v>
      </c>
      <c r="AD3064">
        <v>31488</v>
      </c>
      <c r="AE3064">
        <v>45762</v>
      </c>
      <c r="AF3064">
        <v>20180</v>
      </c>
      <c r="AG3064">
        <v>19982</v>
      </c>
      <c r="AH3064">
        <v>15539</v>
      </c>
      <c r="AI3064">
        <v>20182</v>
      </c>
      <c r="AJ3064">
        <v>25762</v>
      </c>
      <c r="AK3064">
        <v>25268</v>
      </c>
      <c r="AL3064">
        <v>15949</v>
      </c>
      <c r="AM3064">
        <v>25580</v>
      </c>
    </row>
    <row r="3065" spans="1:39" x14ac:dyDescent="0.15">
      <c r="A3065" t="s">
        <v>44</v>
      </c>
      <c r="B3065">
        <v>70</v>
      </c>
      <c r="C3065">
        <v>1</v>
      </c>
      <c r="D3065">
        <v>1</v>
      </c>
      <c r="E3065" t="s">
        <v>31</v>
      </c>
      <c r="F3065" t="s">
        <v>206</v>
      </c>
      <c r="G3065">
        <v>2</v>
      </c>
      <c r="H3065">
        <v>4</v>
      </c>
      <c r="I3065">
        <v>8</v>
      </c>
      <c r="J3065">
        <v>361.66</v>
      </c>
      <c r="K3065">
        <v>269.66000000000003</v>
      </c>
      <c r="L3065">
        <v>92.27</v>
      </c>
      <c r="M3065">
        <v>121.249</v>
      </c>
      <c r="N3065">
        <v>1</v>
      </c>
      <c r="O3065">
        <v>2</v>
      </c>
      <c r="P3065">
        <v>5</v>
      </c>
      <c r="Q3065">
        <v>209.95</v>
      </c>
      <c r="R3065">
        <v>159.94999999999999</v>
      </c>
      <c r="S3065">
        <v>69.98</v>
      </c>
      <c r="T3065">
        <v>82.069000000000003</v>
      </c>
      <c r="U3065">
        <v>1</v>
      </c>
      <c r="V3065">
        <v>2</v>
      </c>
      <c r="W3065">
        <v>3</v>
      </c>
      <c r="X3065">
        <v>151.71</v>
      </c>
      <c r="Y3065">
        <v>109.71</v>
      </c>
      <c r="Z3065">
        <v>22.29</v>
      </c>
      <c r="AA3065">
        <v>39.18</v>
      </c>
      <c r="AB3065">
        <v>1</v>
      </c>
      <c r="AC3065">
        <v>2</v>
      </c>
      <c r="AD3065">
        <v>2</v>
      </c>
      <c r="AE3065">
        <v>1</v>
      </c>
      <c r="AF3065">
        <v>0</v>
      </c>
      <c r="AG3065">
        <v>1</v>
      </c>
      <c r="AH3065">
        <v>1</v>
      </c>
      <c r="AI3065">
        <v>1</v>
      </c>
      <c r="AJ3065">
        <v>1</v>
      </c>
      <c r="AK3065">
        <v>1</v>
      </c>
      <c r="AL3065">
        <v>1</v>
      </c>
      <c r="AM3065">
        <v>0</v>
      </c>
    </row>
    <row r="3066" spans="1:39" x14ac:dyDescent="0.15">
      <c r="A3066" t="s">
        <v>44</v>
      </c>
      <c r="B3066">
        <v>70</v>
      </c>
      <c r="C3066">
        <v>1</v>
      </c>
      <c r="D3066">
        <v>1</v>
      </c>
      <c r="E3066" t="s">
        <v>32</v>
      </c>
      <c r="F3066" t="s">
        <v>206</v>
      </c>
      <c r="G3066">
        <v>1011</v>
      </c>
      <c r="H3066">
        <v>1280</v>
      </c>
      <c r="I3066">
        <v>3306</v>
      </c>
      <c r="J3066">
        <v>209355.43</v>
      </c>
      <c r="K3066">
        <v>146506.99</v>
      </c>
      <c r="L3066">
        <v>141902.23000000001</v>
      </c>
      <c r="M3066">
        <v>51928.150600000001</v>
      </c>
      <c r="N3066">
        <v>130</v>
      </c>
      <c r="O3066">
        <v>148</v>
      </c>
      <c r="P3066">
        <v>380</v>
      </c>
      <c r="Q3066">
        <v>24909.08</v>
      </c>
      <c r="R3066">
        <v>18348.650000000001</v>
      </c>
      <c r="S3066">
        <v>16814.98</v>
      </c>
      <c r="T3066">
        <v>6428.8434999999999</v>
      </c>
      <c r="U3066">
        <v>881</v>
      </c>
      <c r="V3066">
        <v>1132</v>
      </c>
      <c r="W3066">
        <v>2926</v>
      </c>
      <c r="X3066">
        <v>184446.35</v>
      </c>
      <c r="Y3066">
        <v>128158.34</v>
      </c>
      <c r="Z3066">
        <v>125087.25</v>
      </c>
      <c r="AA3066">
        <v>45499.307099999998</v>
      </c>
      <c r="AB3066">
        <v>988</v>
      </c>
      <c r="AC3066">
        <v>933</v>
      </c>
      <c r="AD3066">
        <v>650</v>
      </c>
      <c r="AE3066">
        <v>884</v>
      </c>
      <c r="AF3066">
        <v>127</v>
      </c>
      <c r="AG3066">
        <v>112</v>
      </c>
      <c r="AH3066">
        <v>81</v>
      </c>
      <c r="AI3066">
        <v>124</v>
      </c>
      <c r="AJ3066">
        <v>861</v>
      </c>
      <c r="AK3066">
        <v>821</v>
      </c>
      <c r="AL3066">
        <v>569</v>
      </c>
      <c r="AM3066">
        <v>760</v>
      </c>
    </row>
    <row r="3067" spans="1:39" x14ac:dyDescent="0.15">
      <c r="A3067" t="s">
        <v>44</v>
      </c>
      <c r="B3067">
        <v>70</v>
      </c>
      <c r="C3067">
        <v>1</v>
      </c>
      <c r="D3067">
        <v>2</v>
      </c>
      <c r="E3067" t="s">
        <v>28</v>
      </c>
      <c r="F3067" t="s">
        <v>206</v>
      </c>
      <c r="G3067">
        <v>12063</v>
      </c>
      <c r="H3067">
        <v>13308</v>
      </c>
      <c r="I3067">
        <v>33402</v>
      </c>
      <c r="J3067">
        <v>2105383.14</v>
      </c>
      <c r="K3067">
        <v>1616419.68</v>
      </c>
      <c r="L3067">
        <v>1533658.25</v>
      </c>
      <c r="M3067">
        <v>547973.03200000001</v>
      </c>
      <c r="N3067">
        <v>5931</v>
      </c>
      <c r="O3067">
        <v>6285</v>
      </c>
      <c r="P3067">
        <v>16994</v>
      </c>
      <c r="Q3067">
        <v>1070541.98</v>
      </c>
      <c r="R3067">
        <v>796352.61</v>
      </c>
      <c r="S3067">
        <v>731754.83</v>
      </c>
      <c r="T3067">
        <v>295179.29310000001</v>
      </c>
      <c r="U3067">
        <v>6132</v>
      </c>
      <c r="V3067">
        <v>7023</v>
      </c>
      <c r="W3067">
        <v>16408</v>
      </c>
      <c r="X3067">
        <v>1034841.16</v>
      </c>
      <c r="Y3067">
        <v>820067.07</v>
      </c>
      <c r="Z3067">
        <v>801903.42</v>
      </c>
      <c r="AA3067">
        <v>252793.7389</v>
      </c>
      <c r="AB3067">
        <v>11666</v>
      </c>
      <c r="AC3067">
        <v>10759</v>
      </c>
      <c r="AD3067">
        <v>5798</v>
      </c>
      <c r="AE3067">
        <v>9977</v>
      </c>
      <c r="AF3067">
        <v>5735</v>
      </c>
      <c r="AG3067">
        <v>5625</v>
      </c>
      <c r="AH3067">
        <v>3368</v>
      </c>
      <c r="AI3067">
        <v>5228</v>
      </c>
      <c r="AJ3067">
        <v>5931</v>
      </c>
      <c r="AK3067">
        <v>5134</v>
      </c>
      <c r="AL3067">
        <v>2430</v>
      </c>
      <c r="AM3067">
        <v>4749</v>
      </c>
    </row>
    <row r="3068" spans="1:39" x14ac:dyDescent="0.15">
      <c r="A3068" t="s">
        <v>44</v>
      </c>
      <c r="B3068">
        <v>70</v>
      </c>
      <c r="C3068">
        <v>1</v>
      </c>
      <c r="D3068">
        <v>2</v>
      </c>
      <c r="E3068" t="s">
        <v>30</v>
      </c>
      <c r="F3068" t="s">
        <v>206</v>
      </c>
      <c r="G3068">
        <v>1324</v>
      </c>
      <c r="H3068">
        <v>1469</v>
      </c>
      <c r="I3068">
        <v>3646</v>
      </c>
      <c r="J3068">
        <v>231293.01</v>
      </c>
      <c r="K3068">
        <v>178612.91</v>
      </c>
      <c r="L3068">
        <v>167048.94</v>
      </c>
      <c r="M3068">
        <v>60100.1302</v>
      </c>
      <c r="N3068">
        <v>603</v>
      </c>
      <c r="O3068">
        <v>636</v>
      </c>
      <c r="P3068">
        <v>1703</v>
      </c>
      <c r="Q3068">
        <v>108494.07</v>
      </c>
      <c r="R3068">
        <v>81210.98</v>
      </c>
      <c r="S3068">
        <v>72665.460000000006</v>
      </c>
      <c r="T3068">
        <v>30373.769</v>
      </c>
      <c r="U3068">
        <v>721</v>
      </c>
      <c r="V3068">
        <v>833</v>
      </c>
      <c r="W3068">
        <v>1943</v>
      </c>
      <c r="X3068">
        <v>122798.94</v>
      </c>
      <c r="Y3068">
        <v>97401.93</v>
      </c>
      <c r="Z3068">
        <v>94383.48</v>
      </c>
      <c r="AA3068">
        <v>29726.361199999999</v>
      </c>
      <c r="AB3068">
        <v>1240</v>
      </c>
      <c r="AC3068">
        <v>1192</v>
      </c>
      <c r="AD3068">
        <v>586</v>
      </c>
      <c r="AE3068">
        <v>1292</v>
      </c>
      <c r="AF3068">
        <v>570</v>
      </c>
      <c r="AG3068">
        <v>564</v>
      </c>
      <c r="AH3068">
        <v>344</v>
      </c>
      <c r="AI3068">
        <v>586</v>
      </c>
      <c r="AJ3068">
        <v>670</v>
      </c>
      <c r="AK3068">
        <v>628</v>
      </c>
      <c r="AL3068">
        <v>242</v>
      </c>
      <c r="AM3068">
        <v>706</v>
      </c>
    </row>
    <row r="3069" spans="1:39" x14ac:dyDescent="0.15">
      <c r="A3069" t="s">
        <v>44</v>
      </c>
      <c r="B3069">
        <v>70</v>
      </c>
      <c r="C3069">
        <v>1</v>
      </c>
      <c r="D3069">
        <v>2</v>
      </c>
      <c r="E3069" t="s">
        <v>29</v>
      </c>
      <c r="F3069" t="s">
        <v>206</v>
      </c>
      <c r="G3069">
        <v>4340</v>
      </c>
      <c r="H3069">
        <v>4914</v>
      </c>
      <c r="I3069">
        <v>12834</v>
      </c>
      <c r="J3069">
        <v>807192.82</v>
      </c>
      <c r="K3069">
        <v>592043.91</v>
      </c>
      <c r="L3069">
        <v>564543.71</v>
      </c>
      <c r="M3069">
        <v>209094.20310000001</v>
      </c>
      <c r="N3069">
        <v>1738</v>
      </c>
      <c r="O3069">
        <v>1828</v>
      </c>
      <c r="P3069">
        <v>5146</v>
      </c>
      <c r="Q3069">
        <v>323484.93</v>
      </c>
      <c r="R3069">
        <v>233093.87</v>
      </c>
      <c r="S3069">
        <v>214909.76</v>
      </c>
      <c r="T3069">
        <v>91245.226699999999</v>
      </c>
      <c r="U3069">
        <v>2602</v>
      </c>
      <c r="V3069">
        <v>3086</v>
      </c>
      <c r="W3069">
        <v>7688</v>
      </c>
      <c r="X3069">
        <v>483707.89</v>
      </c>
      <c r="Y3069">
        <v>358950.04</v>
      </c>
      <c r="Z3069">
        <v>349633.95</v>
      </c>
      <c r="AA3069">
        <v>117848.9764</v>
      </c>
      <c r="AB3069">
        <v>4181</v>
      </c>
      <c r="AC3069">
        <v>3986</v>
      </c>
      <c r="AD3069">
        <v>1914</v>
      </c>
      <c r="AE3069">
        <v>4165</v>
      </c>
      <c r="AF3069">
        <v>1669</v>
      </c>
      <c r="AG3069">
        <v>1634</v>
      </c>
      <c r="AH3069">
        <v>975</v>
      </c>
      <c r="AI3069">
        <v>1676</v>
      </c>
      <c r="AJ3069">
        <v>2512</v>
      </c>
      <c r="AK3069">
        <v>2352</v>
      </c>
      <c r="AL3069">
        <v>939</v>
      </c>
      <c r="AM3069">
        <v>2489</v>
      </c>
    </row>
    <row r="3070" spans="1:39" x14ac:dyDescent="0.15">
      <c r="A3070" t="s">
        <v>44</v>
      </c>
      <c r="B3070">
        <v>70</v>
      </c>
      <c r="C3070">
        <v>1</v>
      </c>
      <c r="D3070">
        <v>2</v>
      </c>
      <c r="E3070" t="s">
        <v>32</v>
      </c>
      <c r="F3070" t="s">
        <v>206</v>
      </c>
      <c r="G3070">
        <v>619</v>
      </c>
      <c r="H3070">
        <v>726</v>
      </c>
      <c r="I3070">
        <v>1892</v>
      </c>
      <c r="J3070">
        <v>123808.1</v>
      </c>
      <c r="K3070">
        <v>86150.66</v>
      </c>
      <c r="L3070">
        <v>83672.5</v>
      </c>
      <c r="M3070">
        <v>30340.261399999999</v>
      </c>
      <c r="N3070">
        <v>121</v>
      </c>
      <c r="O3070">
        <v>131</v>
      </c>
      <c r="P3070">
        <v>346</v>
      </c>
      <c r="Q3070">
        <v>23533.439999999999</v>
      </c>
      <c r="R3070">
        <v>16434.900000000001</v>
      </c>
      <c r="S3070">
        <v>15267.64</v>
      </c>
      <c r="T3070">
        <v>5853.1270000000004</v>
      </c>
      <c r="U3070">
        <v>498</v>
      </c>
      <c r="V3070">
        <v>595</v>
      </c>
      <c r="W3070">
        <v>1546</v>
      </c>
      <c r="X3070">
        <v>100274.66</v>
      </c>
      <c r="Y3070">
        <v>69715.759999999995</v>
      </c>
      <c r="Z3070">
        <v>68404.86</v>
      </c>
      <c r="AA3070">
        <v>24487.134399999999</v>
      </c>
      <c r="AB3070">
        <v>603</v>
      </c>
      <c r="AC3070">
        <v>526</v>
      </c>
      <c r="AD3070">
        <v>289</v>
      </c>
      <c r="AE3070">
        <v>530</v>
      </c>
      <c r="AF3070">
        <v>118</v>
      </c>
      <c r="AG3070">
        <v>84</v>
      </c>
      <c r="AH3070">
        <v>44</v>
      </c>
      <c r="AI3070">
        <v>113</v>
      </c>
      <c r="AJ3070">
        <v>485</v>
      </c>
      <c r="AK3070">
        <v>442</v>
      </c>
      <c r="AL3070">
        <v>245</v>
      </c>
      <c r="AM3070">
        <v>417</v>
      </c>
    </row>
    <row r="3071" spans="1:39" x14ac:dyDescent="0.15">
      <c r="A3071" t="s">
        <v>44</v>
      </c>
      <c r="B3071">
        <v>70</v>
      </c>
      <c r="C3071">
        <v>2</v>
      </c>
      <c r="D3071">
        <v>0</v>
      </c>
      <c r="E3071" t="s">
        <v>28</v>
      </c>
      <c r="F3071" t="s">
        <v>206</v>
      </c>
      <c r="G3071">
        <v>167</v>
      </c>
      <c r="H3071">
        <v>349</v>
      </c>
      <c r="I3071">
        <v>648</v>
      </c>
      <c r="J3071">
        <v>34769.61</v>
      </c>
      <c r="K3071">
        <v>25893.86</v>
      </c>
      <c r="L3071">
        <v>21228.48</v>
      </c>
      <c r="M3071">
        <v>10282.453</v>
      </c>
      <c r="N3071">
        <v>167</v>
      </c>
      <c r="O3071">
        <v>174</v>
      </c>
      <c r="P3071">
        <v>360</v>
      </c>
      <c r="Q3071">
        <v>19103.93</v>
      </c>
      <c r="R3071">
        <v>13904.21</v>
      </c>
      <c r="S3071">
        <v>9526.56</v>
      </c>
      <c r="T3071">
        <v>6058.6706999999997</v>
      </c>
      <c r="U3071">
        <v>167</v>
      </c>
      <c r="V3071">
        <v>175</v>
      </c>
      <c r="W3071">
        <v>288</v>
      </c>
      <c r="X3071">
        <v>15665.68</v>
      </c>
      <c r="Y3071">
        <v>11989.65</v>
      </c>
      <c r="Z3071">
        <v>11701.92</v>
      </c>
      <c r="AA3071">
        <v>4223.7822999999999</v>
      </c>
      <c r="AB3071">
        <v>165</v>
      </c>
      <c r="AC3071">
        <v>163</v>
      </c>
      <c r="AD3071">
        <v>147</v>
      </c>
      <c r="AE3071">
        <v>123</v>
      </c>
      <c r="AF3071">
        <v>165</v>
      </c>
      <c r="AG3071">
        <v>163</v>
      </c>
      <c r="AH3071">
        <v>147</v>
      </c>
      <c r="AI3071">
        <v>123</v>
      </c>
      <c r="AJ3071">
        <v>165</v>
      </c>
      <c r="AK3071">
        <v>163</v>
      </c>
      <c r="AL3071">
        <v>147</v>
      </c>
      <c r="AM3071">
        <v>123</v>
      </c>
    </row>
    <row r="3072" spans="1:39" x14ac:dyDescent="0.15">
      <c r="A3072" t="s">
        <v>44</v>
      </c>
      <c r="B3072">
        <v>70</v>
      </c>
      <c r="C3072">
        <v>2</v>
      </c>
      <c r="D3072">
        <v>0</v>
      </c>
      <c r="E3072" t="s">
        <v>30</v>
      </c>
      <c r="F3072" t="s">
        <v>206</v>
      </c>
      <c r="G3072">
        <v>1</v>
      </c>
      <c r="H3072">
        <v>2</v>
      </c>
      <c r="I3072">
        <v>5</v>
      </c>
      <c r="J3072">
        <v>163.96</v>
      </c>
      <c r="K3072">
        <v>138.76</v>
      </c>
      <c r="L3072">
        <v>118.77</v>
      </c>
      <c r="M3072">
        <v>60.104999999999997</v>
      </c>
      <c r="N3072">
        <v>1</v>
      </c>
      <c r="O3072">
        <v>1</v>
      </c>
      <c r="P3072">
        <v>4</v>
      </c>
      <c r="Q3072">
        <v>103.97</v>
      </c>
      <c r="R3072">
        <v>93.77</v>
      </c>
      <c r="S3072">
        <v>73.78</v>
      </c>
      <c r="T3072">
        <v>42.055</v>
      </c>
      <c r="U3072">
        <v>1</v>
      </c>
      <c r="V3072">
        <v>1</v>
      </c>
      <c r="W3072">
        <v>1</v>
      </c>
      <c r="X3072">
        <v>59.99</v>
      </c>
      <c r="Y3072">
        <v>44.99</v>
      </c>
      <c r="Z3072">
        <v>44.99</v>
      </c>
      <c r="AA3072">
        <v>18.05</v>
      </c>
      <c r="AB3072">
        <v>1</v>
      </c>
      <c r="AC3072">
        <v>1</v>
      </c>
      <c r="AD3072">
        <v>1</v>
      </c>
      <c r="AE3072">
        <v>0</v>
      </c>
      <c r="AF3072">
        <v>1</v>
      </c>
      <c r="AG3072">
        <v>1</v>
      </c>
      <c r="AH3072">
        <v>1</v>
      </c>
      <c r="AI3072">
        <v>0</v>
      </c>
      <c r="AJ3072">
        <v>1</v>
      </c>
      <c r="AK3072">
        <v>1</v>
      </c>
      <c r="AL3072">
        <v>1</v>
      </c>
      <c r="AM3072">
        <v>0</v>
      </c>
    </row>
    <row r="3073" spans="1:39" x14ac:dyDescent="0.15">
      <c r="A3073" t="s">
        <v>44</v>
      </c>
      <c r="B3073">
        <v>70</v>
      </c>
      <c r="C3073">
        <v>2</v>
      </c>
      <c r="D3073">
        <v>0</v>
      </c>
      <c r="E3073" t="s">
        <v>32</v>
      </c>
      <c r="F3073" t="s">
        <v>206</v>
      </c>
      <c r="G3073">
        <v>16</v>
      </c>
      <c r="H3073">
        <v>36</v>
      </c>
      <c r="I3073">
        <v>75</v>
      </c>
      <c r="J3073">
        <v>3757.27</v>
      </c>
      <c r="K3073">
        <v>2673.3</v>
      </c>
      <c r="L3073">
        <v>2377.62</v>
      </c>
      <c r="M3073">
        <v>1025.3415</v>
      </c>
      <c r="N3073">
        <v>16</v>
      </c>
      <c r="O3073">
        <v>17</v>
      </c>
      <c r="P3073">
        <v>38</v>
      </c>
      <c r="Q3073">
        <v>1612.81</v>
      </c>
      <c r="R3073">
        <v>1150.5</v>
      </c>
      <c r="S3073">
        <v>939.8</v>
      </c>
      <c r="T3073">
        <v>471.62150000000003</v>
      </c>
      <c r="U3073">
        <v>16</v>
      </c>
      <c r="V3073">
        <v>19</v>
      </c>
      <c r="W3073">
        <v>37</v>
      </c>
      <c r="X3073">
        <v>2144.46</v>
      </c>
      <c r="Y3073">
        <v>1522.8</v>
      </c>
      <c r="Z3073">
        <v>1437.82</v>
      </c>
      <c r="AA3073">
        <v>553.72</v>
      </c>
      <c r="AB3073">
        <v>16</v>
      </c>
      <c r="AC3073">
        <v>14</v>
      </c>
      <c r="AD3073">
        <v>14</v>
      </c>
      <c r="AE3073">
        <v>13</v>
      </c>
      <c r="AF3073">
        <v>16</v>
      </c>
      <c r="AG3073">
        <v>14</v>
      </c>
      <c r="AH3073">
        <v>14</v>
      </c>
      <c r="AI3073">
        <v>13</v>
      </c>
      <c r="AJ3073">
        <v>16</v>
      </c>
      <c r="AK3073">
        <v>14</v>
      </c>
      <c r="AL3073">
        <v>14</v>
      </c>
      <c r="AM3073">
        <v>13</v>
      </c>
    </row>
    <row r="3074" spans="1:39" x14ac:dyDescent="0.15">
      <c r="A3074" t="s">
        <v>44</v>
      </c>
      <c r="B3074">
        <v>70</v>
      </c>
      <c r="C3074">
        <v>2</v>
      </c>
      <c r="D3074">
        <v>1</v>
      </c>
      <c r="E3074" t="s">
        <v>28</v>
      </c>
      <c r="F3074" t="s">
        <v>206</v>
      </c>
      <c r="G3074">
        <v>1441</v>
      </c>
      <c r="H3074">
        <v>3130</v>
      </c>
      <c r="I3074">
        <v>5748</v>
      </c>
      <c r="J3074">
        <v>294686.71000000002</v>
      </c>
      <c r="K3074">
        <v>223878.07</v>
      </c>
      <c r="L3074">
        <v>194811.65</v>
      </c>
      <c r="M3074">
        <v>89658.770499999999</v>
      </c>
      <c r="N3074">
        <v>1441</v>
      </c>
      <c r="O3074">
        <v>1533</v>
      </c>
      <c r="P3074">
        <v>3305</v>
      </c>
      <c r="Q3074">
        <v>165054.70000000001</v>
      </c>
      <c r="R3074">
        <v>119974.36</v>
      </c>
      <c r="S3074">
        <v>95362.92</v>
      </c>
      <c r="T3074">
        <v>55021.796799999996</v>
      </c>
      <c r="U3074">
        <v>1441</v>
      </c>
      <c r="V3074">
        <v>1597</v>
      </c>
      <c r="W3074">
        <v>2443</v>
      </c>
      <c r="X3074">
        <v>129632.01</v>
      </c>
      <c r="Y3074">
        <v>103903.71</v>
      </c>
      <c r="Z3074">
        <v>99448.73</v>
      </c>
      <c r="AA3074">
        <v>34636.973700000002</v>
      </c>
      <c r="AB3074">
        <v>1387</v>
      </c>
      <c r="AC3074">
        <v>1427</v>
      </c>
      <c r="AD3074">
        <v>1140</v>
      </c>
      <c r="AE3074">
        <v>1359</v>
      </c>
      <c r="AF3074">
        <v>1387</v>
      </c>
      <c r="AG3074">
        <v>1427</v>
      </c>
      <c r="AH3074">
        <v>1140</v>
      </c>
      <c r="AI3074">
        <v>1359</v>
      </c>
      <c r="AJ3074">
        <v>1387</v>
      </c>
      <c r="AK3074">
        <v>1427</v>
      </c>
      <c r="AL3074">
        <v>1140</v>
      </c>
      <c r="AM3074">
        <v>1359</v>
      </c>
    </row>
    <row r="3075" spans="1:39" x14ac:dyDescent="0.15">
      <c r="A3075" t="s">
        <v>44</v>
      </c>
      <c r="B3075">
        <v>70</v>
      </c>
      <c r="C3075">
        <v>2</v>
      </c>
      <c r="D3075">
        <v>1</v>
      </c>
      <c r="E3075" t="s">
        <v>30</v>
      </c>
      <c r="F3075" t="s">
        <v>206</v>
      </c>
      <c r="G3075">
        <v>182</v>
      </c>
      <c r="H3075">
        <v>391</v>
      </c>
      <c r="I3075">
        <v>686</v>
      </c>
      <c r="J3075">
        <v>36331.480000000003</v>
      </c>
      <c r="K3075">
        <v>27949.64</v>
      </c>
      <c r="L3075">
        <v>24477.99</v>
      </c>
      <c r="M3075">
        <v>10734.0887</v>
      </c>
      <c r="N3075">
        <v>182</v>
      </c>
      <c r="O3075">
        <v>191</v>
      </c>
      <c r="P3075">
        <v>368</v>
      </c>
      <c r="Q3075">
        <v>18981.849999999999</v>
      </c>
      <c r="R3075">
        <v>14010.42</v>
      </c>
      <c r="S3075">
        <v>10987.5</v>
      </c>
      <c r="T3075">
        <v>6091.8064999999997</v>
      </c>
      <c r="U3075">
        <v>182</v>
      </c>
      <c r="V3075">
        <v>200</v>
      </c>
      <c r="W3075">
        <v>318</v>
      </c>
      <c r="X3075">
        <v>17349.63</v>
      </c>
      <c r="Y3075">
        <v>13939.22</v>
      </c>
      <c r="Z3075">
        <v>13490.49</v>
      </c>
      <c r="AA3075">
        <v>4642.2821999999996</v>
      </c>
      <c r="AB3075">
        <v>168</v>
      </c>
      <c r="AC3075">
        <v>178</v>
      </c>
      <c r="AD3075">
        <v>129</v>
      </c>
      <c r="AE3075">
        <v>180</v>
      </c>
      <c r="AF3075">
        <v>168</v>
      </c>
      <c r="AG3075">
        <v>178</v>
      </c>
      <c r="AH3075">
        <v>129</v>
      </c>
      <c r="AI3075">
        <v>180</v>
      </c>
      <c r="AJ3075">
        <v>168</v>
      </c>
      <c r="AK3075">
        <v>178</v>
      </c>
      <c r="AL3075">
        <v>129</v>
      </c>
      <c r="AM3075">
        <v>180</v>
      </c>
    </row>
    <row r="3076" spans="1:39" x14ac:dyDescent="0.15">
      <c r="A3076" t="s">
        <v>44</v>
      </c>
      <c r="B3076">
        <v>70</v>
      </c>
      <c r="C3076">
        <v>2</v>
      </c>
      <c r="D3076">
        <v>1</v>
      </c>
      <c r="E3076" t="s">
        <v>29</v>
      </c>
      <c r="F3076" t="s">
        <v>206</v>
      </c>
      <c r="G3076">
        <v>2670</v>
      </c>
      <c r="H3076">
        <v>5912</v>
      </c>
      <c r="I3076">
        <v>10893</v>
      </c>
      <c r="J3076">
        <v>570019.31999999995</v>
      </c>
      <c r="K3076">
        <v>412729.25</v>
      </c>
      <c r="L3076">
        <v>355167.9</v>
      </c>
      <c r="M3076">
        <v>170153.68849999999</v>
      </c>
      <c r="N3076">
        <v>2670</v>
      </c>
      <c r="O3076">
        <v>2855</v>
      </c>
      <c r="P3076">
        <v>6033</v>
      </c>
      <c r="Q3076">
        <v>309020.5</v>
      </c>
      <c r="R3076">
        <v>216501.07</v>
      </c>
      <c r="S3076">
        <v>171475.36</v>
      </c>
      <c r="T3076">
        <v>100837.68550000001</v>
      </c>
      <c r="U3076">
        <v>2670</v>
      </c>
      <c r="V3076">
        <v>3057</v>
      </c>
      <c r="W3076">
        <v>4860</v>
      </c>
      <c r="X3076">
        <v>260998.82</v>
      </c>
      <c r="Y3076">
        <v>196228.18</v>
      </c>
      <c r="Z3076">
        <v>183692.54</v>
      </c>
      <c r="AA3076">
        <v>69316.002999999997</v>
      </c>
      <c r="AB3076">
        <v>2539</v>
      </c>
      <c r="AC3076">
        <v>2570</v>
      </c>
      <c r="AD3076">
        <v>2036</v>
      </c>
      <c r="AE3076">
        <v>2585</v>
      </c>
      <c r="AF3076">
        <v>2539</v>
      </c>
      <c r="AG3076">
        <v>2570</v>
      </c>
      <c r="AH3076">
        <v>2036</v>
      </c>
      <c r="AI3076">
        <v>2585</v>
      </c>
      <c r="AJ3076">
        <v>2539</v>
      </c>
      <c r="AK3076">
        <v>2570</v>
      </c>
      <c r="AL3076">
        <v>2036</v>
      </c>
      <c r="AM3076">
        <v>2585</v>
      </c>
    </row>
    <row r="3077" spans="1:39" x14ac:dyDescent="0.15">
      <c r="A3077" t="s">
        <v>44</v>
      </c>
      <c r="B3077">
        <v>70</v>
      </c>
      <c r="C3077">
        <v>2</v>
      </c>
      <c r="D3077">
        <v>1</v>
      </c>
      <c r="E3077" t="s">
        <v>31</v>
      </c>
      <c r="F3077" t="s">
        <v>206</v>
      </c>
      <c r="G3077">
        <v>1</v>
      </c>
      <c r="H3077">
        <v>2</v>
      </c>
      <c r="I3077">
        <v>3</v>
      </c>
      <c r="J3077">
        <v>157</v>
      </c>
      <c r="K3077">
        <v>135.35</v>
      </c>
      <c r="L3077">
        <v>135.35</v>
      </c>
      <c r="M3077">
        <v>29.95</v>
      </c>
      <c r="N3077">
        <v>1</v>
      </c>
      <c r="O3077">
        <v>1</v>
      </c>
      <c r="P3077">
        <v>1</v>
      </c>
      <c r="Q3077">
        <v>69</v>
      </c>
      <c r="R3077">
        <v>51.75</v>
      </c>
      <c r="S3077">
        <v>51.75</v>
      </c>
      <c r="T3077">
        <v>12.6</v>
      </c>
      <c r="U3077">
        <v>1</v>
      </c>
      <c r="V3077">
        <v>1</v>
      </c>
      <c r="W3077">
        <v>2</v>
      </c>
      <c r="X3077">
        <v>88</v>
      </c>
      <c r="Y3077">
        <v>83.6</v>
      </c>
      <c r="Z3077">
        <v>83.6</v>
      </c>
      <c r="AA3077">
        <v>17.350000000000001</v>
      </c>
      <c r="AB3077">
        <v>0</v>
      </c>
      <c r="AC3077">
        <v>0</v>
      </c>
      <c r="AD3077">
        <v>0</v>
      </c>
      <c r="AE3077">
        <v>1</v>
      </c>
      <c r="AF3077">
        <v>0</v>
      </c>
      <c r="AG3077">
        <v>0</v>
      </c>
      <c r="AH3077">
        <v>0</v>
      </c>
      <c r="AI3077">
        <v>1</v>
      </c>
      <c r="AJ3077">
        <v>0</v>
      </c>
      <c r="AK3077">
        <v>0</v>
      </c>
      <c r="AL3077">
        <v>0</v>
      </c>
      <c r="AM3077">
        <v>1</v>
      </c>
    </row>
    <row r="3078" spans="1:39" x14ac:dyDescent="0.15">
      <c r="A3078" t="s">
        <v>44</v>
      </c>
      <c r="B3078">
        <v>70</v>
      </c>
      <c r="C3078">
        <v>2</v>
      </c>
      <c r="D3078">
        <v>1</v>
      </c>
      <c r="E3078" t="s">
        <v>32</v>
      </c>
      <c r="F3078" t="s">
        <v>206</v>
      </c>
      <c r="G3078">
        <v>54</v>
      </c>
      <c r="H3078">
        <v>120</v>
      </c>
      <c r="I3078">
        <v>237</v>
      </c>
      <c r="J3078">
        <v>12200.5</v>
      </c>
      <c r="K3078">
        <v>8463.84</v>
      </c>
      <c r="L3078">
        <v>7718.37</v>
      </c>
      <c r="M3078">
        <v>3880.3859000000002</v>
      </c>
      <c r="N3078">
        <v>54</v>
      </c>
      <c r="O3078">
        <v>57</v>
      </c>
      <c r="P3078">
        <v>114</v>
      </c>
      <c r="Q3078">
        <v>5480.16</v>
      </c>
      <c r="R3078">
        <v>3844.35</v>
      </c>
      <c r="S3078">
        <v>3162.87</v>
      </c>
      <c r="T3078">
        <v>1995.1867</v>
      </c>
      <c r="U3078">
        <v>54</v>
      </c>
      <c r="V3078">
        <v>63</v>
      </c>
      <c r="W3078">
        <v>123</v>
      </c>
      <c r="X3078">
        <v>6720.34</v>
      </c>
      <c r="Y3078">
        <v>4619.49</v>
      </c>
      <c r="Z3078">
        <v>4555.5</v>
      </c>
      <c r="AA3078">
        <v>1885.1992</v>
      </c>
      <c r="AB3078">
        <v>54</v>
      </c>
      <c r="AC3078">
        <v>52</v>
      </c>
      <c r="AD3078">
        <v>46</v>
      </c>
      <c r="AE3078">
        <v>52</v>
      </c>
      <c r="AF3078">
        <v>54</v>
      </c>
      <c r="AG3078">
        <v>52</v>
      </c>
      <c r="AH3078">
        <v>46</v>
      </c>
      <c r="AI3078">
        <v>52</v>
      </c>
      <c r="AJ3078">
        <v>54</v>
      </c>
      <c r="AK3078">
        <v>52</v>
      </c>
      <c r="AL3078">
        <v>46</v>
      </c>
      <c r="AM3078">
        <v>52</v>
      </c>
    </row>
    <row r="3079" spans="1:39" x14ac:dyDescent="0.15">
      <c r="A3079" t="s">
        <v>44</v>
      </c>
      <c r="B3079">
        <v>70</v>
      </c>
      <c r="C3079">
        <v>2</v>
      </c>
      <c r="D3079">
        <v>2</v>
      </c>
      <c r="E3079" t="s">
        <v>28</v>
      </c>
      <c r="F3079" t="s">
        <v>206</v>
      </c>
      <c r="G3079">
        <v>229</v>
      </c>
      <c r="H3079">
        <v>478</v>
      </c>
      <c r="I3079">
        <v>835</v>
      </c>
      <c r="J3079">
        <v>45260.88</v>
      </c>
      <c r="K3079">
        <v>34915.370000000003</v>
      </c>
      <c r="L3079">
        <v>29244.58</v>
      </c>
      <c r="M3079">
        <v>12776.6973</v>
      </c>
      <c r="N3079">
        <v>229</v>
      </c>
      <c r="O3079">
        <v>236</v>
      </c>
      <c r="P3079">
        <v>458</v>
      </c>
      <c r="Q3079">
        <v>24882.65</v>
      </c>
      <c r="R3079">
        <v>18286.43</v>
      </c>
      <c r="S3079">
        <v>13111.64</v>
      </c>
      <c r="T3079">
        <v>7512.2408999999998</v>
      </c>
      <c r="U3079">
        <v>229</v>
      </c>
      <c r="V3079">
        <v>242</v>
      </c>
      <c r="W3079">
        <v>377</v>
      </c>
      <c r="X3079">
        <v>20378.23</v>
      </c>
      <c r="Y3079">
        <v>16628.939999999999</v>
      </c>
      <c r="Z3079">
        <v>16132.94</v>
      </c>
      <c r="AA3079">
        <v>5264.4564</v>
      </c>
      <c r="AB3079">
        <v>219</v>
      </c>
      <c r="AC3079">
        <v>223</v>
      </c>
      <c r="AD3079">
        <v>145</v>
      </c>
      <c r="AE3079">
        <v>210</v>
      </c>
      <c r="AF3079">
        <v>219</v>
      </c>
      <c r="AG3079">
        <v>223</v>
      </c>
      <c r="AH3079">
        <v>145</v>
      </c>
      <c r="AI3079">
        <v>210</v>
      </c>
      <c r="AJ3079">
        <v>219</v>
      </c>
      <c r="AK3079">
        <v>223</v>
      </c>
      <c r="AL3079">
        <v>145</v>
      </c>
      <c r="AM3079">
        <v>210</v>
      </c>
    </row>
    <row r="3080" spans="1:39" x14ac:dyDescent="0.15">
      <c r="A3080" t="s">
        <v>44</v>
      </c>
      <c r="B3080">
        <v>70</v>
      </c>
      <c r="C3080">
        <v>2</v>
      </c>
      <c r="D3080">
        <v>2</v>
      </c>
      <c r="E3080" t="s">
        <v>30</v>
      </c>
      <c r="F3080" t="s">
        <v>206</v>
      </c>
      <c r="G3080">
        <v>31</v>
      </c>
      <c r="H3080">
        <v>70</v>
      </c>
      <c r="I3080">
        <v>119</v>
      </c>
      <c r="J3080">
        <v>6079.03</v>
      </c>
      <c r="K3080">
        <v>4748.99</v>
      </c>
      <c r="L3080">
        <v>3979.08</v>
      </c>
      <c r="M3080">
        <v>1794.5849000000001</v>
      </c>
      <c r="N3080">
        <v>31</v>
      </c>
      <c r="O3080">
        <v>31</v>
      </c>
      <c r="P3080">
        <v>63</v>
      </c>
      <c r="Q3080">
        <v>2976.62</v>
      </c>
      <c r="R3080">
        <v>2179.9699999999998</v>
      </c>
      <c r="S3080">
        <v>1439.31</v>
      </c>
      <c r="T3080">
        <v>1039.9437</v>
      </c>
      <c r="U3080">
        <v>31</v>
      </c>
      <c r="V3080">
        <v>39</v>
      </c>
      <c r="W3080">
        <v>56</v>
      </c>
      <c r="X3080">
        <v>3102.41</v>
      </c>
      <c r="Y3080">
        <v>2569.02</v>
      </c>
      <c r="Z3080">
        <v>2539.77</v>
      </c>
      <c r="AA3080">
        <v>754.64120000000003</v>
      </c>
      <c r="AB3080">
        <v>28</v>
      </c>
      <c r="AC3080">
        <v>31</v>
      </c>
      <c r="AD3080">
        <v>21</v>
      </c>
      <c r="AE3080">
        <v>30</v>
      </c>
      <c r="AF3080">
        <v>28</v>
      </c>
      <c r="AG3080">
        <v>31</v>
      </c>
      <c r="AH3080">
        <v>21</v>
      </c>
      <c r="AI3080">
        <v>30</v>
      </c>
      <c r="AJ3080">
        <v>28</v>
      </c>
      <c r="AK3080">
        <v>31</v>
      </c>
      <c r="AL3080">
        <v>21</v>
      </c>
      <c r="AM3080">
        <v>30</v>
      </c>
    </row>
    <row r="3081" spans="1:39" x14ac:dyDescent="0.15">
      <c r="A3081" t="s">
        <v>44</v>
      </c>
      <c r="B3081">
        <v>70</v>
      </c>
      <c r="C3081">
        <v>2</v>
      </c>
      <c r="D3081">
        <v>2</v>
      </c>
      <c r="E3081" t="s">
        <v>29</v>
      </c>
      <c r="F3081" t="s">
        <v>206</v>
      </c>
      <c r="G3081">
        <v>102</v>
      </c>
      <c r="H3081">
        <v>217</v>
      </c>
      <c r="I3081">
        <v>379</v>
      </c>
      <c r="J3081">
        <v>21252.18</v>
      </c>
      <c r="K3081">
        <v>15433.57</v>
      </c>
      <c r="L3081">
        <v>13136.28</v>
      </c>
      <c r="M3081">
        <v>5998.7231000000002</v>
      </c>
      <c r="N3081">
        <v>102</v>
      </c>
      <c r="O3081">
        <v>106</v>
      </c>
      <c r="P3081">
        <v>217</v>
      </c>
      <c r="Q3081">
        <v>12007.03</v>
      </c>
      <c r="R3081">
        <v>8375.68</v>
      </c>
      <c r="S3081">
        <v>6365.08</v>
      </c>
      <c r="T3081">
        <v>3640.0875999999998</v>
      </c>
      <c r="U3081">
        <v>102</v>
      </c>
      <c r="V3081">
        <v>111</v>
      </c>
      <c r="W3081">
        <v>162</v>
      </c>
      <c r="X3081">
        <v>9245.15</v>
      </c>
      <c r="Y3081">
        <v>7057.89</v>
      </c>
      <c r="Z3081">
        <v>6771.2</v>
      </c>
      <c r="AA3081">
        <v>2358.6354999999999</v>
      </c>
      <c r="AB3081">
        <v>95</v>
      </c>
      <c r="AC3081">
        <v>100</v>
      </c>
      <c r="AD3081">
        <v>54</v>
      </c>
      <c r="AE3081">
        <v>97</v>
      </c>
      <c r="AF3081">
        <v>95</v>
      </c>
      <c r="AG3081">
        <v>100</v>
      </c>
      <c r="AH3081">
        <v>54</v>
      </c>
      <c r="AI3081">
        <v>97</v>
      </c>
      <c r="AJ3081">
        <v>95</v>
      </c>
      <c r="AK3081">
        <v>100</v>
      </c>
      <c r="AL3081">
        <v>54</v>
      </c>
      <c r="AM3081">
        <v>97</v>
      </c>
    </row>
    <row r="3082" spans="1:39" x14ac:dyDescent="0.15">
      <c r="A3082" t="s">
        <v>44</v>
      </c>
      <c r="B3082">
        <v>70</v>
      </c>
      <c r="C3082">
        <v>2</v>
      </c>
      <c r="D3082">
        <v>2</v>
      </c>
      <c r="E3082" t="s">
        <v>32</v>
      </c>
      <c r="F3082" t="s">
        <v>206</v>
      </c>
      <c r="G3082">
        <v>13</v>
      </c>
      <c r="H3082">
        <v>29</v>
      </c>
      <c r="I3082">
        <v>46</v>
      </c>
      <c r="J3082">
        <v>2818.15</v>
      </c>
      <c r="K3082">
        <v>2097.63</v>
      </c>
      <c r="L3082">
        <v>1719.36</v>
      </c>
      <c r="M3082">
        <v>772.62390000000005</v>
      </c>
      <c r="N3082">
        <v>13</v>
      </c>
      <c r="O3082">
        <v>14</v>
      </c>
      <c r="P3082">
        <v>22</v>
      </c>
      <c r="Q3082">
        <v>1291.8599999999999</v>
      </c>
      <c r="R3082">
        <v>924.81</v>
      </c>
      <c r="S3082">
        <v>581.64</v>
      </c>
      <c r="T3082">
        <v>388.34390000000002</v>
      </c>
      <c r="U3082">
        <v>13</v>
      </c>
      <c r="V3082">
        <v>15</v>
      </c>
      <c r="W3082">
        <v>24</v>
      </c>
      <c r="X3082">
        <v>1526.29</v>
      </c>
      <c r="Y3082">
        <v>1172.82</v>
      </c>
      <c r="Z3082">
        <v>1137.72</v>
      </c>
      <c r="AA3082">
        <v>384.28</v>
      </c>
      <c r="AB3082">
        <v>13</v>
      </c>
      <c r="AC3082">
        <v>12</v>
      </c>
      <c r="AD3082">
        <v>9</v>
      </c>
      <c r="AE3082">
        <v>13</v>
      </c>
      <c r="AF3082">
        <v>13</v>
      </c>
      <c r="AG3082">
        <v>12</v>
      </c>
      <c r="AH3082">
        <v>9</v>
      </c>
      <c r="AI3082">
        <v>13</v>
      </c>
      <c r="AJ3082">
        <v>13</v>
      </c>
      <c r="AK3082">
        <v>12</v>
      </c>
      <c r="AL3082">
        <v>9</v>
      </c>
      <c r="AM3082">
        <v>13</v>
      </c>
    </row>
    <row r="3083" spans="1:39" x14ac:dyDescent="0.15">
      <c r="A3083" t="s">
        <v>44</v>
      </c>
      <c r="B3083">
        <v>100</v>
      </c>
      <c r="C3083">
        <v>1</v>
      </c>
      <c r="D3083">
        <v>0</v>
      </c>
      <c r="E3083" t="s">
        <v>28</v>
      </c>
      <c r="F3083" t="s">
        <v>206</v>
      </c>
      <c r="G3083">
        <v>11553</v>
      </c>
      <c r="H3083">
        <v>11739</v>
      </c>
      <c r="I3083">
        <v>16023</v>
      </c>
      <c r="J3083">
        <v>818552.69</v>
      </c>
      <c r="K3083">
        <v>610245.31000000006</v>
      </c>
      <c r="L3083">
        <v>585747.62</v>
      </c>
      <c r="M3083">
        <v>232250.00659999999</v>
      </c>
      <c r="N3083">
        <v>4403</v>
      </c>
      <c r="O3083">
        <v>4448</v>
      </c>
      <c r="P3083">
        <v>6300</v>
      </c>
      <c r="Q3083">
        <v>327107.89</v>
      </c>
      <c r="R3083">
        <v>242147.52</v>
      </c>
      <c r="S3083">
        <v>227347</v>
      </c>
      <c r="T3083">
        <v>100115.09420000001</v>
      </c>
      <c r="U3083">
        <v>7150</v>
      </c>
      <c r="V3083">
        <v>7291</v>
      </c>
      <c r="W3083">
        <v>9723</v>
      </c>
      <c r="X3083">
        <v>491444.8</v>
      </c>
      <c r="Y3083">
        <v>368097.79</v>
      </c>
      <c r="Z3083">
        <v>358400.62</v>
      </c>
      <c r="AA3083">
        <v>132134.9124</v>
      </c>
      <c r="AB3083">
        <v>11425</v>
      </c>
      <c r="AC3083">
        <v>9093</v>
      </c>
      <c r="AD3083">
        <v>7613</v>
      </c>
      <c r="AE3083">
        <v>5390</v>
      </c>
      <c r="AF3083">
        <v>4375</v>
      </c>
      <c r="AG3083">
        <v>4118</v>
      </c>
      <c r="AH3083">
        <v>3510</v>
      </c>
      <c r="AI3083">
        <v>2574</v>
      </c>
      <c r="AJ3083">
        <v>7050</v>
      </c>
      <c r="AK3083">
        <v>4975</v>
      </c>
      <c r="AL3083">
        <v>4103</v>
      </c>
      <c r="AM3083">
        <v>2816</v>
      </c>
    </row>
    <row r="3084" spans="1:39" x14ac:dyDescent="0.15">
      <c r="A3084" t="s">
        <v>44</v>
      </c>
      <c r="B3084">
        <v>100</v>
      </c>
      <c r="C3084">
        <v>1</v>
      </c>
      <c r="D3084">
        <v>0</v>
      </c>
      <c r="E3084" t="s">
        <v>30</v>
      </c>
      <c r="F3084" t="s">
        <v>206</v>
      </c>
      <c r="G3084">
        <v>11</v>
      </c>
      <c r="H3084">
        <v>12</v>
      </c>
      <c r="I3084">
        <v>17</v>
      </c>
      <c r="J3084">
        <v>867.94</v>
      </c>
      <c r="K3084">
        <v>689.33</v>
      </c>
      <c r="L3084">
        <v>689.33</v>
      </c>
      <c r="M3084">
        <v>229.96549999999999</v>
      </c>
      <c r="N3084">
        <v>3</v>
      </c>
      <c r="O3084">
        <v>3</v>
      </c>
      <c r="P3084">
        <v>4</v>
      </c>
      <c r="Q3084">
        <v>276</v>
      </c>
      <c r="R3084">
        <v>198.38</v>
      </c>
      <c r="S3084">
        <v>198.38</v>
      </c>
      <c r="T3084">
        <v>55.785499999999999</v>
      </c>
      <c r="U3084">
        <v>8</v>
      </c>
      <c r="V3084">
        <v>9</v>
      </c>
      <c r="W3084">
        <v>13</v>
      </c>
      <c r="X3084">
        <v>591.94000000000005</v>
      </c>
      <c r="Y3084">
        <v>490.95</v>
      </c>
      <c r="Z3084">
        <v>490.95</v>
      </c>
      <c r="AA3084">
        <v>174.18</v>
      </c>
      <c r="AB3084">
        <v>11</v>
      </c>
      <c r="AC3084">
        <v>6</v>
      </c>
      <c r="AD3084">
        <v>5</v>
      </c>
      <c r="AE3084">
        <v>7</v>
      </c>
      <c r="AF3084">
        <v>3</v>
      </c>
      <c r="AG3084">
        <v>2</v>
      </c>
      <c r="AH3084">
        <v>2</v>
      </c>
      <c r="AI3084">
        <v>2</v>
      </c>
      <c r="AJ3084">
        <v>8</v>
      </c>
      <c r="AK3084">
        <v>4</v>
      </c>
      <c r="AL3084">
        <v>3</v>
      </c>
      <c r="AM3084">
        <v>5</v>
      </c>
    </row>
    <row r="3085" spans="1:39" x14ac:dyDescent="0.15">
      <c r="A3085" t="s">
        <v>44</v>
      </c>
      <c r="B3085">
        <v>100</v>
      </c>
      <c r="C3085">
        <v>1</v>
      </c>
      <c r="D3085">
        <v>0</v>
      </c>
      <c r="E3085" t="s">
        <v>29</v>
      </c>
      <c r="F3085" t="s">
        <v>206</v>
      </c>
      <c r="G3085">
        <v>68</v>
      </c>
      <c r="H3085">
        <v>68</v>
      </c>
      <c r="I3085">
        <v>100</v>
      </c>
      <c r="J3085">
        <v>5229.57</v>
      </c>
      <c r="K3085">
        <v>3704.68</v>
      </c>
      <c r="L3085">
        <v>3638.19</v>
      </c>
      <c r="M3085">
        <v>1665.009</v>
      </c>
      <c r="N3085">
        <v>29</v>
      </c>
      <c r="O3085">
        <v>29</v>
      </c>
      <c r="P3085">
        <v>44</v>
      </c>
      <c r="Q3085">
        <v>2316.6799999999998</v>
      </c>
      <c r="R3085">
        <v>1533.63</v>
      </c>
      <c r="S3085">
        <v>1533.63</v>
      </c>
      <c r="T3085">
        <v>908.90020000000004</v>
      </c>
      <c r="U3085">
        <v>39</v>
      </c>
      <c r="V3085">
        <v>39</v>
      </c>
      <c r="W3085">
        <v>56</v>
      </c>
      <c r="X3085">
        <v>2912.89</v>
      </c>
      <c r="Y3085">
        <v>2171.0500000000002</v>
      </c>
      <c r="Z3085">
        <v>2104.56</v>
      </c>
      <c r="AA3085">
        <v>756.10879999999997</v>
      </c>
      <c r="AB3085">
        <v>68</v>
      </c>
      <c r="AC3085">
        <v>50</v>
      </c>
      <c r="AD3085">
        <v>42</v>
      </c>
      <c r="AE3085">
        <v>34</v>
      </c>
      <c r="AF3085">
        <v>29</v>
      </c>
      <c r="AG3085">
        <v>29</v>
      </c>
      <c r="AH3085">
        <v>26</v>
      </c>
      <c r="AI3085">
        <v>17</v>
      </c>
      <c r="AJ3085">
        <v>39</v>
      </c>
      <c r="AK3085">
        <v>21</v>
      </c>
      <c r="AL3085">
        <v>16</v>
      </c>
      <c r="AM3085">
        <v>17</v>
      </c>
    </row>
    <row r="3086" spans="1:39" x14ac:dyDescent="0.15">
      <c r="A3086" t="s">
        <v>44</v>
      </c>
      <c r="B3086">
        <v>100</v>
      </c>
      <c r="C3086">
        <v>1</v>
      </c>
      <c r="D3086">
        <v>0</v>
      </c>
      <c r="E3086" t="s">
        <v>32</v>
      </c>
      <c r="F3086" t="s">
        <v>206</v>
      </c>
      <c r="G3086">
        <v>483</v>
      </c>
      <c r="H3086">
        <v>511</v>
      </c>
      <c r="I3086">
        <v>783</v>
      </c>
      <c r="J3086">
        <v>42208.02</v>
      </c>
      <c r="K3086">
        <v>28477.25</v>
      </c>
      <c r="L3086">
        <v>28126.92</v>
      </c>
      <c r="M3086">
        <v>11096.9848</v>
      </c>
      <c r="N3086">
        <v>67</v>
      </c>
      <c r="O3086">
        <v>67</v>
      </c>
      <c r="P3086">
        <v>101</v>
      </c>
      <c r="Q3086">
        <v>6149.87</v>
      </c>
      <c r="R3086">
        <v>4102.07</v>
      </c>
      <c r="S3086">
        <v>3898.41</v>
      </c>
      <c r="T3086">
        <v>1466.9045000000001</v>
      </c>
      <c r="U3086">
        <v>416</v>
      </c>
      <c r="V3086">
        <v>444</v>
      </c>
      <c r="W3086">
        <v>682</v>
      </c>
      <c r="X3086">
        <v>36058.15</v>
      </c>
      <c r="Y3086">
        <v>24375.18</v>
      </c>
      <c r="Z3086">
        <v>24228.51</v>
      </c>
      <c r="AA3086">
        <v>9630.0802999999996</v>
      </c>
      <c r="AB3086">
        <v>480</v>
      </c>
      <c r="AC3086">
        <v>325</v>
      </c>
      <c r="AD3086">
        <v>278</v>
      </c>
      <c r="AE3086">
        <v>298</v>
      </c>
      <c r="AF3086">
        <v>66</v>
      </c>
      <c r="AG3086">
        <v>36</v>
      </c>
      <c r="AH3086">
        <v>29</v>
      </c>
      <c r="AI3086">
        <v>63</v>
      </c>
      <c r="AJ3086">
        <v>414</v>
      </c>
      <c r="AK3086">
        <v>289</v>
      </c>
      <c r="AL3086">
        <v>249</v>
      </c>
      <c r="AM3086">
        <v>235</v>
      </c>
    </row>
    <row r="3087" spans="1:39" x14ac:dyDescent="0.15">
      <c r="A3087" t="s">
        <v>44</v>
      </c>
      <c r="B3087">
        <v>100</v>
      </c>
      <c r="C3087">
        <v>1</v>
      </c>
      <c r="D3087">
        <v>1</v>
      </c>
      <c r="E3087" t="s">
        <v>28</v>
      </c>
      <c r="F3087" t="s">
        <v>206</v>
      </c>
      <c r="G3087">
        <v>29838</v>
      </c>
      <c r="H3087">
        <v>30871</v>
      </c>
      <c r="I3087">
        <v>44983</v>
      </c>
      <c r="J3087">
        <v>2167548.7200000002</v>
      </c>
      <c r="K3087">
        <v>1668766.9</v>
      </c>
      <c r="L3087">
        <v>1571021.67</v>
      </c>
      <c r="M3087">
        <v>655176.49739999999</v>
      </c>
      <c r="N3087">
        <v>12866</v>
      </c>
      <c r="O3087">
        <v>13158</v>
      </c>
      <c r="P3087">
        <v>21062</v>
      </c>
      <c r="Q3087">
        <v>979232.88</v>
      </c>
      <c r="R3087">
        <v>729217.83</v>
      </c>
      <c r="S3087">
        <v>681937.67</v>
      </c>
      <c r="T3087">
        <v>338337.3713</v>
      </c>
      <c r="U3087">
        <v>16972</v>
      </c>
      <c r="V3087">
        <v>17713</v>
      </c>
      <c r="W3087">
        <v>23921</v>
      </c>
      <c r="X3087">
        <v>1188315.8400000001</v>
      </c>
      <c r="Y3087">
        <v>939549.07</v>
      </c>
      <c r="Z3087">
        <v>889084</v>
      </c>
      <c r="AA3087">
        <v>316839.12609999999</v>
      </c>
      <c r="AB3087">
        <v>28433</v>
      </c>
      <c r="AC3087">
        <v>28051</v>
      </c>
      <c r="AD3087">
        <v>18788</v>
      </c>
      <c r="AE3087">
        <v>25636</v>
      </c>
      <c r="AF3087">
        <v>12456</v>
      </c>
      <c r="AG3087">
        <v>12537</v>
      </c>
      <c r="AH3087">
        <v>9456</v>
      </c>
      <c r="AI3087">
        <v>11540</v>
      </c>
      <c r="AJ3087">
        <v>15977</v>
      </c>
      <c r="AK3087">
        <v>15514</v>
      </c>
      <c r="AL3087">
        <v>9332</v>
      </c>
      <c r="AM3087">
        <v>14096</v>
      </c>
    </row>
    <row r="3088" spans="1:39" x14ac:dyDescent="0.15">
      <c r="A3088" t="s">
        <v>44</v>
      </c>
      <c r="B3088">
        <v>100</v>
      </c>
      <c r="C3088">
        <v>1</v>
      </c>
      <c r="D3088">
        <v>1</v>
      </c>
      <c r="E3088" t="s">
        <v>30</v>
      </c>
      <c r="F3088" t="s">
        <v>206</v>
      </c>
      <c r="G3088">
        <v>3038</v>
      </c>
      <c r="H3088">
        <v>3151</v>
      </c>
      <c r="I3088">
        <v>4528</v>
      </c>
      <c r="J3088">
        <v>218848.34</v>
      </c>
      <c r="K3088">
        <v>169792.63</v>
      </c>
      <c r="L3088">
        <v>158468.71</v>
      </c>
      <c r="M3088">
        <v>65871.460600000006</v>
      </c>
      <c r="N3088">
        <v>1258</v>
      </c>
      <c r="O3088">
        <v>1295</v>
      </c>
      <c r="P3088">
        <v>2004</v>
      </c>
      <c r="Q3088">
        <v>94785.85</v>
      </c>
      <c r="R3088">
        <v>71355.86</v>
      </c>
      <c r="S3088">
        <v>65933.570000000007</v>
      </c>
      <c r="T3088">
        <v>32613.298900000002</v>
      </c>
      <c r="U3088">
        <v>1780</v>
      </c>
      <c r="V3088">
        <v>1856</v>
      </c>
      <c r="W3088">
        <v>2524</v>
      </c>
      <c r="X3088">
        <v>124062.49</v>
      </c>
      <c r="Y3088">
        <v>98436.77</v>
      </c>
      <c r="Z3088">
        <v>92535.14</v>
      </c>
      <c r="AA3088">
        <v>33258.161699999997</v>
      </c>
      <c r="AB3088">
        <v>2846</v>
      </c>
      <c r="AC3088">
        <v>2937</v>
      </c>
      <c r="AD3088">
        <v>1749</v>
      </c>
      <c r="AE3088">
        <v>2922</v>
      </c>
      <c r="AF3088">
        <v>1184</v>
      </c>
      <c r="AG3088">
        <v>1230</v>
      </c>
      <c r="AH3088">
        <v>850</v>
      </c>
      <c r="AI3088">
        <v>1226</v>
      </c>
      <c r="AJ3088">
        <v>1662</v>
      </c>
      <c r="AK3088">
        <v>1707</v>
      </c>
      <c r="AL3088">
        <v>899</v>
      </c>
      <c r="AM3088">
        <v>1696</v>
      </c>
    </row>
    <row r="3089" spans="1:39" x14ac:dyDescent="0.15">
      <c r="A3089" t="s">
        <v>44</v>
      </c>
      <c r="B3089">
        <v>100</v>
      </c>
      <c r="C3089">
        <v>1</v>
      </c>
      <c r="D3089">
        <v>1</v>
      </c>
      <c r="E3089" t="s">
        <v>29</v>
      </c>
      <c r="F3089" t="s">
        <v>206</v>
      </c>
      <c r="G3089">
        <v>32352</v>
      </c>
      <c r="H3089">
        <v>33703</v>
      </c>
      <c r="I3089">
        <v>50768</v>
      </c>
      <c r="J3089">
        <v>2456419.25</v>
      </c>
      <c r="K3089">
        <v>1821616.97</v>
      </c>
      <c r="L3089">
        <v>1684682.79</v>
      </c>
      <c r="M3089">
        <v>730368.97250000003</v>
      </c>
      <c r="N3089">
        <v>11316</v>
      </c>
      <c r="O3089">
        <v>11675</v>
      </c>
      <c r="P3089">
        <v>19509</v>
      </c>
      <c r="Q3089">
        <v>909300.67</v>
      </c>
      <c r="R3089">
        <v>648101.6</v>
      </c>
      <c r="S3089">
        <v>603099.1</v>
      </c>
      <c r="T3089">
        <v>318158.14279999997</v>
      </c>
      <c r="U3089">
        <v>21036</v>
      </c>
      <c r="V3089">
        <v>22028</v>
      </c>
      <c r="W3089">
        <v>31259</v>
      </c>
      <c r="X3089">
        <v>1547118.58</v>
      </c>
      <c r="Y3089">
        <v>1173515.3700000001</v>
      </c>
      <c r="Z3089">
        <v>1081583.69</v>
      </c>
      <c r="AA3089">
        <v>412210.8297</v>
      </c>
      <c r="AB3089">
        <v>31107</v>
      </c>
      <c r="AC3089">
        <v>30571</v>
      </c>
      <c r="AD3089">
        <v>20696</v>
      </c>
      <c r="AE3089">
        <v>31003</v>
      </c>
      <c r="AF3089">
        <v>10900</v>
      </c>
      <c r="AG3089">
        <v>10849</v>
      </c>
      <c r="AH3089">
        <v>8474</v>
      </c>
      <c r="AI3089">
        <v>10887</v>
      </c>
      <c r="AJ3089">
        <v>20207</v>
      </c>
      <c r="AK3089">
        <v>19722</v>
      </c>
      <c r="AL3089">
        <v>12222</v>
      </c>
      <c r="AM3089">
        <v>20116</v>
      </c>
    </row>
    <row r="3090" spans="1:39" x14ac:dyDescent="0.15">
      <c r="A3090" t="s">
        <v>44</v>
      </c>
      <c r="B3090">
        <v>100</v>
      </c>
      <c r="C3090">
        <v>1</v>
      </c>
      <c r="D3090">
        <v>1</v>
      </c>
      <c r="E3090" t="s">
        <v>32</v>
      </c>
      <c r="F3090" t="s">
        <v>206</v>
      </c>
      <c r="G3090">
        <v>369</v>
      </c>
      <c r="H3090">
        <v>389</v>
      </c>
      <c r="I3090">
        <v>634</v>
      </c>
      <c r="J3090">
        <v>32909.42</v>
      </c>
      <c r="K3090">
        <v>23030.43</v>
      </c>
      <c r="L3090">
        <v>22668.71</v>
      </c>
      <c r="M3090">
        <v>8902.0074000000004</v>
      </c>
      <c r="N3090">
        <v>62</v>
      </c>
      <c r="O3090">
        <v>64</v>
      </c>
      <c r="P3090">
        <v>102</v>
      </c>
      <c r="Q3090">
        <v>5477.62</v>
      </c>
      <c r="R3090">
        <v>3825.93</v>
      </c>
      <c r="S3090">
        <v>3584.11</v>
      </c>
      <c r="T3090">
        <v>1600.9413999999999</v>
      </c>
      <c r="U3090">
        <v>307</v>
      </c>
      <c r="V3090">
        <v>325</v>
      </c>
      <c r="W3090">
        <v>532</v>
      </c>
      <c r="X3090">
        <v>27431.8</v>
      </c>
      <c r="Y3090">
        <v>19204.5</v>
      </c>
      <c r="Z3090">
        <v>19084.599999999999</v>
      </c>
      <c r="AA3090">
        <v>7301.0659999999998</v>
      </c>
      <c r="AB3090">
        <v>362</v>
      </c>
      <c r="AC3090">
        <v>333</v>
      </c>
      <c r="AD3090">
        <v>218</v>
      </c>
      <c r="AE3090">
        <v>318</v>
      </c>
      <c r="AF3090">
        <v>61</v>
      </c>
      <c r="AG3090">
        <v>54</v>
      </c>
      <c r="AH3090">
        <v>36</v>
      </c>
      <c r="AI3090">
        <v>57</v>
      </c>
      <c r="AJ3090">
        <v>301</v>
      </c>
      <c r="AK3090">
        <v>279</v>
      </c>
      <c r="AL3090">
        <v>182</v>
      </c>
      <c r="AM3090">
        <v>261</v>
      </c>
    </row>
    <row r="3091" spans="1:39" x14ac:dyDescent="0.15">
      <c r="A3091" t="s">
        <v>44</v>
      </c>
      <c r="B3091">
        <v>100</v>
      </c>
      <c r="C3091">
        <v>1</v>
      </c>
      <c r="D3091">
        <v>2</v>
      </c>
      <c r="E3091" t="s">
        <v>28</v>
      </c>
      <c r="F3091" t="s">
        <v>206</v>
      </c>
      <c r="G3091">
        <v>11916</v>
      </c>
      <c r="H3091">
        <v>12124</v>
      </c>
      <c r="I3091">
        <v>16971</v>
      </c>
      <c r="J3091">
        <v>848671.22</v>
      </c>
      <c r="K3091">
        <v>651692.65</v>
      </c>
      <c r="L3091">
        <v>625780.18999999994</v>
      </c>
      <c r="M3091">
        <v>239317.0661</v>
      </c>
      <c r="N3091">
        <v>4208</v>
      </c>
      <c r="O3091">
        <v>4252</v>
      </c>
      <c r="P3091">
        <v>6333</v>
      </c>
      <c r="Q3091">
        <v>323247.32</v>
      </c>
      <c r="R3091">
        <v>242417.49</v>
      </c>
      <c r="S3091">
        <v>224662.41</v>
      </c>
      <c r="T3091">
        <v>99674.974100000007</v>
      </c>
      <c r="U3091">
        <v>7708</v>
      </c>
      <c r="V3091">
        <v>7872</v>
      </c>
      <c r="W3091">
        <v>10638</v>
      </c>
      <c r="X3091">
        <v>525423.9</v>
      </c>
      <c r="Y3091">
        <v>409275.16</v>
      </c>
      <c r="Z3091">
        <v>401117.78</v>
      </c>
      <c r="AA3091">
        <v>139642.092</v>
      </c>
      <c r="AB3091">
        <v>11450</v>
      </c>
      <c r="AC3091">
        <v>10201</v>
      </c>
      <c r="AD3091">
        <v>5011</v>
      </c>
      <c r="AE3091">
        <v>9466</v>
      </c>
      <c r="AF3091">
        <v>4042</v>
      </c>
      <c r="AG3091">
        <v>3918</v>
      </c>
      <c r="AH3091">
        <v>2218</v>
      </c>
      <c r="AI3091">
        <v>3722</v>
      </c>
      <c r="AJ3091">
        <v>7408</v>
      </c>
      <c r="AK3091">
        <v>6283</v>
      </c>
      <c r="AL3091">
        <v>2793</v>
      </c>
      <c r="AM3091">
        <v>5744</v>
      </c>
    </row>
    <row r="3092" spans="1:39" x14ac:dyDescent="0.15">
      <c r="A3092" t="s">
        <v>44</v>
      </c>
      <c r="B3092">
        <v>100</v>
      </c>
      <c r="C3092">
        <v>1</v>
      </c>
      <c r="D3092">
        <v>2</v>
      </c>
      <c r="E3092" t="s">
        <v>30</v>
      </c>
      <c r="F3092" t="s">
        <v>206</v>
      </c>
      <c r="G3092">
        <v>1337</v>
      </c>
      <c r="H3092">
        <v>1362</v>
      </c>
      <c r="I3092">
        <v>1903</v>
      </c>
      <c r="J3092">
        <v>95428.79</v>
      </c>
      <c r="K3092">
        <v>73877.41</v>
      </c>
      <c r="L3092">
        <v>69971.91</v>
      </c>
      <c r="M3092">
        <v>26762.389299999999</v>
      </c>
      <c r="N3092">
        <v>453</v>
      </c>
      <c r="O3092">
        <v>457</v>
      </c>
      <c r="P3092">
        <v>687</v>
      </c>
      <c r="Q3092">
        <v>35288.69</v>
      </c>
      <c r="R3092">
        <v>26280.13</v>
      </c>
      <c r="S3092">
        <v>23584.51</v>
      </c>
      <c r="T3092">
        <v>10879.063599999999</v>
      </c>
      <c r="U3092">
        <v>884</v>
      </c>
      <c r="V3092">
        <v>905</v>
      </c>
      <c r="W3092">
        <v>1216</v>
      </c>
      <c r="X3092">
        <v>60140.1</v>
      </c>
      <c r="Y3092">
        <v>47597.279999999999</v>
      </c>
      <c r="Z3092">
        <v>46387.4</v>
      </c>
      <c r="AA3092">
        <v>15883.325699999999</v>
      </c>
      <c r="AB3092">
        <v>1265</v>
      </c>
      <c r="AC3092">
        <v>1185</v>
      </c>
      <c r="AD3092">
        <v>489</v>
      </c>
      <c r="AE3092">
        <v>1296</v>
      </c>
      <c r="AF3092">
        <v>433</v>
      </c>
      <c r="AG3092">
        <v>430</v>
      </c>
      <c r="AH3092">
        <v>215</v>
      </c>
      <c r="AI3092">
        <v>443</v>
      </c>
      <c r="AJ3092">
        <v>832</v>
      </c>
      <c r="AK3092">
        <v>755</v>
      </c>
      <c r="AL3092">
        <v>274</v>
      </c>
      <c r="AM3092">
        <v>853</v>
      </c>
    </row>
    <row r="3093" spans="1:39" x14ac:dyDescent="0.15">
      <c r="A3093" t="s">
        <v>44</v>
      </c>
      <c r="B3093">
        <v>100</v>
      </c>
      <c r="C3093">
        <v>1</v>
      </c>
      <c r="D3093">
        <v>2</v>
      </c>
      <c r="E3093" t="s">
        <v>29</v>
      </c>
      <c r="F3093" t="s">
        <v>206</v>
      </c>
      <c r="G3093">
        <v>3672</v>
      </c>
      <c r="H3093">
        <v>3754</v>
      </c>
      <c r="I3093">
        <v>5380</v>
      </c>
      <c r="J3093">
        <v>273747.53999999998</v>
      </c>
      <c r="K3093">
        <v>202714.36</v>
      </c>
      <c r="L3093">
        <v>196459.53</v>
      </c>
      <c r="M3093">
        <v>75793.455199999997</v>
      </c>
      <c r="N3093">
        <v>1101</v>
      </c>
      <c r="O3093">
        <v>1115</v>
      </c>
      <c r="P3093">
        <v>1705</v>
      </c>
      <c r="Q3093">
        <v>87972.02</v>
      </c>
      <c r="R3093">
        <v>63195.01</v>
      </c>
      <c r="S3093">
        <v>58527.03</v>
      </c>
      <c r="T3093">
        <v>26594.6983</v>
      </c>
      <c r="U3093">
        <v>2571</v>
      </c>
      <c r="V3093">
        <v>2639</v>
      </c>
      <c r="W3093">
        <v>3675</v>
      </c>
      <c r="X3093">
        <v>185775.52</v>
      </c>
      <c r="Y3093">
        <v>139519.35</v>
      </c>
      <c r="Z3093">
        <v>137932.5</v>
      </c>
      <c r="AA3093">
        <v>49198.7569</v>
      </c>
      <c r="AB3093">
        <v>3534</v>
      </c>
      <c r="AC3093">
        <v>3356</v>
      </c>
      <c r="AD3093">
        <v>1492</v>
      </c>
      <c r="AE3093">
        <v>3500</v>
      </c>
      <c r="AF3093">
        <v>1055</v>
      </c>
      <c r="AG3093">
        <v>1027</v>
      </c>
      <c r="AH3093">
        <v>590</v>
      </c>
      <c r="AI3093">
        <v>1061</v>
      </c>
      <c r="AJ3093">
        <v>2479</v>
      </c>
      <c r="AK3093">
        <v>2329</v>
      </c>
      <c r="AL3093">
        <v>902</v>
      </c>
      <c r="AM3093">
        <v>2439</v>
      </c>
    </row>
    <row r="3094" spans="1:39" x14ac:dyDescent="0.15">
      <c r="A3094" t="s">
        <v>44</v>
      </c>
      <c r="B3094">
        <v>100</v>
      </c>
      <c r="C3094">
        <v>1</v>
      </c>
      <c r="D3094">
        <v>2</v>
      </c>
      <c r="E3094" t="s">
        <v>32</v>
      </c>
      <c r="F3094" t="s">
        <v>206</v>
      </c>
      <c r="G3094">
        <v>273</v>
      </c>
      <c r="H3094">
        <v>282</v>
      </c>
      <c r="I3094">
        <v>418</v>
      </c>
      <c r="J3094">
        <v>23546.68</v>
      </c>
      <c r="K3094">
        <v>16014.04</v>
      </c>
      <c r="L3094">
        <v>15703.46</v>
      </c>
      <c r="M3094">
        <v>6095.8513000000003</v>
      </c>
      <c r="N3094">
        <v>56</v>
      </c>
      <c r="O3094">
        <v>57</v>
      </c>
      <c r="P3094">
        <v>88</v>
      </c>
      <c r="Q3094">
        <v>4835.84</v>
      </c>
      <c r="R3094">
        <v>3369.32</v>
      </c>
      <c r="S3094">
        <v>3234.31</v>
      </c>
      <c r="T3094">
        <v>1214.4695999999999</v>
      </c>
      <c r="U3094">
        <v>217</v>
      </c>
      <c r="V3094">
        <v>225</v>
      </c>
      <c r="W3094">
        <v>330</v>
      </c>
      <c r="X3094">
        <v>18710.84</v>
      </c>
      <c r="Y3094">
        <v>12644.72</v>
      </c>
      <c r="Z3094">
        <v>12469.15</v>
      </c>
      <c r="AA3094">
        <v>4881.3816999999999</v>
      </c>
      <c r="AB3094">
        <v>269</v>
      </c>
      <c r="AC3094">
        <v>225</v>
      </c>
      <c r="AD3094">
        <v>118</v>
      </c>
      <c r="AE3094">
        <v>233</v>
      </c>
      <c r="AF3094">
        <v>56</v>
      </c>
      <c r="AG3094">
        <v>37</v>
      </c>
      <c r="AH3094">
        <v>14</v>
      </c>
      <c r="AI3094">
        <v>55</v>
      </c>
      <c r="AJ3094">
        <v>213</v>
      </c>
      <c r="AK3094">
        <v>188</v>
      </c>
      <c r="AL3094">
        <v>104</v>
      </c>
      <c r="AM3094">
        <v>178</v>
      </c>
    </row>
    <row r="3095" spans="1:39" x14ac:dyDescent="0.15">
      <c r="A3095" t="s">
        <v>44</v>
      </c>
      <c r="B3095">
        <v>100</v>
      </c>
      <c r="C3095">
        <v>2</v>
      </c>
      <c r="D3095">
        <v>0</v>
      </c>
      <c r="E3095" t="s">
        <v>28</v>
      </c>
      <c r="F3095" t="s">
        <v>206</v>
      </c>
      <c r="G3095">
        <v>29</v>
      </c>
      <c r="H3095">
        <v>59</v>
      </c>
      <c r="I3095">
        <v>67</v>
      </c>
      <c r="J3095">
        <v>2798.51</v>
      </c>
      <c r="K3095">
        <v>2134.67</v>
      </c>
      <c r="L3095">
        <v>1607.75</v>
      </c>
      <c r="M3095">
        <v>1041.8311000000001</v>
      </c>
      <c r="N3095">
        <v>29</v>
      </c>
      <c r="O3095">
        <v>29</v>
      </c>
      <c r="P3095">
        <v>33</v>
      </c>
      <c r="Q3095">
        <v>1309.76</v>
      </c>
      <c r="R3095">
        <v>1022.91</v>
      </c>
      <c r="S3095">
        <v>523.98</v>
      </c>
      <c r="T3095">
        <v>533.68079999999998</v>
      </c>
      <c r="U3095">
        <v>29</v>
      </c>
      <c r="V3095">
        <v>30</v>
      </c>
      <c r="W3095">
        <v>34</v>
      </c>
      <c r="X3095">
        <v>1488.75</v>
      </c>
      <c r="Y3095">
        <v>1111.76</v>
      </c>
      <c r="Z3095">
        <v>1083.77</v>
      </c>
      <c r="AA3095">
        <v>508.15030000000002</v>
      </c>
      <c r="AB3095">
        <v>29</v>
      </c>
      <c r="AC3095">
        <v>28</v>
      </c>
      <c r="AD3095">
        <v>25</v>
      </c>
      <c r="AE3095">
        <v>21</v>
      </c>
      <c r="AF3095">
        <v>29</v>
      </c>
      <c r="AG3095">
        <v>28</v>
      </c>
      <c r="AH3095">
        <v>25</v>
      </c>
      <c r="AI3095">
        <v>21</v>
      </c>
      <c r="AJ3095">
        <v>29</v>
      </c>
      <c r="AK3095">
        <v>28</v>
      </c>
      <c r="AL3095">
        <v>25</v>
      </c>
      <c r="AM3095">
        <v>21</v>
      </c>
    </row>
    <row r="3096" spans="1:39" x14ac:dyDescent="0.15">
      <c r="A3096" t="s">
        <v>44</v>
      </c>
      <c r="B3096">
        <v>100</v>
      </c>
      <c r="C3096">
        <v>2</v>
      </c>
      <c r="D3096">
        <v>0</v>
      </c>
      <c r="E3096" t="s">
        <v>32</v>
      </c>
      <c r="F3096" t="s">
        <v>206</v>
      </c>
      <c r="G3096">
        <v>1</v>
      </c>
      <c r="H3096">
        <v>2</v>
      </c>
      <c r="I3096">
        <v>2</v>
      </c>
      <c r="J3096">
        <v>128.99</v>
      </c>
      <c r="K3096">
        <v>86.16</v>
      </c>
      <c r="L3096">
        <v>86.16</v>
      </c>
      <c r="M3096">
        <v>36.1995</v>
      </c>
      <c r="N3096">
        <v>1</v>
      </c>
      <c r="O3096">
        <v>1</v>
      </c>
      <c r="P3096">
        <v>1</v>
      </c>
      <c r="Q3096">
        <v>59</v>
      </c>
      <c r="R3096">
        <v>37.17</v>
      </c>
      <c r="S3096">
        <v>37.17</v>
      </c>
      <c r="T3096">
        <v>16.3995</v>
      </c>
      <c r="U3096">
        <v>1</v>
      </c>
      <c r="V3096">
        <v>1</v>
      </c>
      <c r="W3096">
        <v>1</v>
      </c>
      <c r="X3096">
        <v>69.989999999999995</v>
      </c>
      <c r="Y3096">
        <v>48.99</v>
      </c>
      <c r="Z3096">
        <v>48.99</v>
      </c>
      <c r="AA3096">
        <v>19.8</v>
      </c>
      <c r="AB3096">
        <v>1</v>
      </c>
      <c r="AC3096">
        <v>0</v>
      </c>
      <c r="AD3096">
        <v>0</v>
      </c>
      <c r="AE3096">
        <v>1</v>
      </c>
      <c r="AF3096">
        <v>1</v>
      </c>
      <c r="AG3096">
        <v>0</v>
      </c>
      <c r="AH3096">
        <v>0</v>
      </c>
      <c r="AI3096">
        <v>1</v>
      </c>
      <c r="AJ3096">
        <v>1</v>
      </c>
      <c r="AK3096">
        <v>0</v>
      </c>
      <c r="AL3096">
        <v>0</v>
      </c>
      <c r="AM3096">
        <v>1</v>
      </c>
    </row>
    <row r="3097" spans="1:39" x14ac:dyDescent="0.15">
      <c r="A3097" t="s">
        <v>44</v>
      </c>
      <c r="B3097">
        <v>100</v>
      </c>
      <c r="C3097">
        <v>2</v>
      </c>
      <c r="D3097">
        <v>1</v>
      </c>
      <c r="E3097" t="s">
        <v>28</v>
      </c>
      <c r="F3097" t="s">
        <v>206</v>
      </c>
      <c r="G3097">
        <v>176</v>
      </c>
      <c r="H3097">
        <v>357</v>
      </c>
      <c r="I3097">
        <v>435</v>
      </c>
      <c r="J3097">
        <v>16679.89</v>
      </c>
      <c r="K3097">
        <v>12358.91</v>
      </c>
      <c r="L3097">
        <v>10645.88</v>
      </c>
      <c r="M3097">
        <v>6314.5483000000004</v>
      </c>
      <c r="N3097">
        <v>176</v>
      </c>
      <c r="O3097">
        <v>178</v>
      </c>
      <c r="P3097">
        <v>229</v>
      </c>
      <c r="Q3097">
        <v>8361.01</v>
      </c>
      <c r="R3097">
        <v>6108.74</v>
      </c>
      <c r="S3097">
        <v>4595.4799999999996</v>
      </c>
      <c r="T3097">
        <v>3702.0405999999998</v>
      </c>
      <c r="U3097">
        <v>176</v>
      </c>
      <c r="V3097">
        <v>179</v>
      </c>
      <c r="W3097">
        <v>206</v>
      </c>
      <c r="X3097">
        <v>8318.8799999999992</v>
      </c>
      <c r="Y3097">
        <v>6250.17</v>
      </c>
      <c r="Z3097">
        <v>6050.4</v>
      </c>
      <c r="AA3097">
        <v>2612.5077000000001</v>
      </c>
      <c r="AB3097">
        <v>169</v>
      </c>
      <c r="AC3097">
        <v>175</v>
      </c>
      <c r="AD3097">
        <v>138</v>
      </c>
      <c r="AE3097">
        <v>168</v>
      </c>
      <c r="AF3097">
        <v>169</v>
      </c>
      <c r="AG3097">
        <v>175</v>
      </c>
      <c r="AH3097">
        <v>138</v>
      </c>
      <c r="AI3097">
        <v>168</v>
      </c>
      <c r="AJ3097">
        <v>169</v>
      </c>
      <c r="AK3097">
        <v>175</v>
      </c>
      <c r="AL3097">
        <v>138</v>
      </c>
      <c r="AM3097">
        <v>168</v>
      </c>
    </row>
    <row r="3098" spans="1:39" x14ac:dyDescent="0.15">
      <c r="A3098" t="s">
        <v>44</v>
      </c>
      <c r="B3098">
        <v>100</v>
      </c>
      <c r="C3098">
        <v>2</v>
      </c>
      <c r="D3098">
        <v>1</v>
      </c>
      <c r="E3098" t="s">
        <v>30</v>
      </c>
      <c r="F3098" t="s">
        <v>206</v>
      </c>
      <c r="G3098">
        <v>15</v>
      </c>
      <c r="H3098">
        <v>30</v>
      </c>
      <c r="I3098">
        <v>35</v>
      </c>
      <c r="J3098">
        <v>1645.74</v>
      </c>
      <c r="K3098">
        <v>1179.44</v>
      </c>
      <c r="L3098">
        <v>886.51</v>
      </c>
      <c r="M3098">
        <v>575.42539999999997</v>
      </c>
      <c r="N3098">
        <v>15</v>
      </c>
      <c r="O3098">
        <v>15</v>
      </c>
      <c r="P3098">
        <v>19</v>
      </c>
      <c r="Q3098">
        <v>846.84</v>
      </c>
      <c r="R3098">
        <v>594.91</v>
      </c>
      <c r="S3098">
        <v>321.97000000000003</v>
      </c>
      <c r="T3098">
        <v>347.68720000000002</v>
      </c>
      <c r="U3098">
        <v>15</v>
      </c>
      <c r="V3098">
        <v>15</v>
      </c>
      <c r="W3098">
        <v>16</v>
      </c>
      <c r="X3098">
        <v>798.9</v>
      </c>
      <c r="Y3098">
        <v>584.53</v>
      </c>
      <c r="Z3098">
        <v>564.54</v>
      </c>
      <c r="AA3098">
        <v>227.73820000000001</v>
      </c>
      <c r="AB3098">
        <v>14</v>
      </c>
      <c r="AC3098">
        <v>15</v>
      </c>
      <c r="AD3098">
        <v>12</v>
      </c>
      <c r="AE3098">
        <v>15</v>
      </c>
      <c r="AF3098">
        <v>14</v>
      </c>
      <c r="AG3098">
        <v>15</v>
      </c>
      <c r="AH3098">
        <v>12</v>
      </c>
      <c r="AI3098">
        <v>15</v>
      </c>
      <c r="AJ3098">
        <v>14</v>
      </c>
      <c r="AK3098">
        <v>15</v>
      </c>
      <c r="AL3098">
        <v>12</v>
      </c>
      <c r="AM3098">
        <v>15</v>
      </c>
    </row>
    <row r="3099" spans="1:39" x14ac:dyDescent="0.15">
      <c r="A3099" t="s">
        <v>44</v>
      </c>
      <c r="B3099">
        <v>100</v>
      </c>
      <c r="C3099">
        <v>2</v>
      </c>
      <c r="D3099">
        <v>1</v>
      </c>
      <c r="E3099" t="s">
        <v>29</v>
      </c>
      <c r="F3099" t="s">
        <v>206</v>
      </c>
      <c r="G3099">
        <v>248</v>
      </c>
      <c r="H3099">
        <v>505</v>
      </c>
      <c r="I3099">
        <v>658</v>
      </c>
      <c r="J3099">
        <v>25310.34</v>
      </c>
      <c r="K3099">
        <v>17714.34</v>
      </c>
      <c r="L3099">
        <v>15102.86</v>
      </c>
      <c r="M3099">
        <v>9137.4626000000007</v>
      </c>
      <c r="N3099">
        <v>248</v>
      </c>
      <c r="O3099">
        <v>253</v>
      </c>
      <c r="P3099">
        <v>346</v>
      </c>
      <c r="Q3099">
        <v>13073.16</v>
      </c>
      <c r="R3099">
        <v>8899.65</v>
      </c>
      <c r="S3099">
        <v>6931.88</v>
      </c>
      <c r="T3099">
        <v>5306.5012999999999</v>
      </c>
      <c r="U3099">
        <v>248</v>
      </c>
      <c r="V3099">
        <v>252</v>
      </c>
      <c r="W3099">
        <v>312</v>
      </c>
      <c r="X3099">
        <v>12237.18</v>
      </c>
      <c r="Y3099">
        <v>8814.69</v>
      </c>
      <c r="Z3099">
        <v>8170.98</v>
      </c>
      <c r="AA3099">
        <v>3830.9612999999999</v>
      </c>
      <c r="AB3099">
        <v>234</v>
      </c>
      <c r="AC3099">
        <v>232</v>
      </c>
      <c r="AD3099">
        <v>191</v>
      </c>
      <c r="AE3099">
        <v>241</v>
      </c>
      <c r="AF3099">
        <v>234</v>
      </c>
      <c r="AG3099">
        <v>232</v>
      </c>
      <c r="AH3099">
        <v>191</v>
      </c>
      <c r="AI3099">
        <v>241</v>
      </c>
      <c r="AJ3099">
        <v>234</v>
      </c>
      <c r="AK3099">
        <v>232</v>
      </c>
      <c r="AL3099">
        <v>191</v>
      </c>
      <c r="AM3099">
        <v>241</v>
      </c>
    </row>
    <row r="3100" spans="1:39" x14ac:dyDescent="0.15">
      <c r="A3100" t="s">
        <v>44</v>
      </c>
      <c r="B3100">
        <v>100</v>
      </c>
      <c r="C3100">
        <v>2</v>
      </c>
      <c r="D3100">
        <v>1</v>
      </c>
      <c r="E3100" t="s">
        <v>31</v>
      </c>
      <c r="F3100" t="s">
        <v>206</v>
      </c>
      <c r="G3100">
        <v>1</v>
      </c>
      <c r="H3100">
        <v>2</v>
      </c>
      <c r="I3100">
        <v>2</v>
      </c>
      <c r="J3100">
        <v>109.98</v>
      </c>
      <c r="K3100">
        <v>54.13</v>
      </c>
      <c r="L3100">
        <v>54.13</v>
      </c>
      <c r="M3100">
        <v>34.313299999999998</v>
      </c>
      <c r="N3100">
        <v>1</v>
      </c>
      <c r="O3100">
        <v>1</v>
      </c>
      <c r="P3100">
        <v>1</v>
      </c>
      <c r="Q3100">
        <v>89.99</v>
      </c>
      <c r="R3100">
        <v>40.840000000000003</v>
      </c>
      <c r="S3100">
        <v>40.840000000000003</v>
      </c>
      <c r="T3100">
        <v>26.8033</v>
      </c>
      <c r="U3100">
        <v>1</v>
      </c>
      <c r="V3100">
        <v>1</v>
      </c>
      <c r="W3100">
        <v>1</v>
      </c>
      <c r="X3100">
        <v>19.989999999999998</v>
      </c>
      <c r="Y3100">
        <v>13.29</v>
      </c>
      <c r="Z3100">
        <v>13.29</v>
      </c>
      <c r="AA3100">
        <v>7.51</v>
      </c>
      <c r="AB3100">
        <v>1</v>
      </c>
      <c r="AC3100">
        <v>1</v>
      </c>
      <c r="AD3100">
        <v>1</v>
      </c>
      <c r="AE3100">
        <v>1</v>
      </c>
      <c r="AF3100">
        <v>1</v>
      </c>
      <c r="AG3100">
        <v>1</v>
      </c>
      <c r="AH3100">
        <v>1</v>
      </c>
      <c r="AI3100">
        <v>1</v>
      </c>
      <c r="AJ3100">
        <v>1</v>
      </c>
      <c r="AK3100">
        <v>1</v>
      </c>
      <c r="AL3100">
        <v>1</v>
      </c>
      <c r="AM3100">
        <v>1</v>
      </c>
    </row>
    <row r="3101" spans="1:39" x14ac:dyDescent="0.15">
      <c r="A3101" t="s">
        <v>44</v>
      </c>
      <c r="B3101">
        <v>100</v>
      </c>
      <c r="C3101">
        <v>2</v>
      </c>
      <c r="D3101">
        <v>1</v>
      </c>
      <c r="E3101" t="s">
        <v>32</v>
      </c>
      <c r="F3101" t="s">
        <v>206</v>
      </c>
      <c r="G3101">
        <v>3</v>
      </c>
      <c r="H3101">
        <v>6</v>
      </c>
      <c r="I3101">
        <v>7</v>
      </c>
      <c r="J3101">
        <v>347.95</v>
      </c>
      <c r="K3101">
        <v>236.57</v>
      </c>
      <c r="L3101">
        <v>208.58</v>
      </c>
      <c r="M3101">
        <v>103.893</v>
      </c>
      <c r="N3101">
        <v>3</v>
      </c>
      <c r="O3101">
        <v>3</v>
      </c>
      <c r="P3101">
        <v>4</v>
      </c>
      <c r="Q3101">
        <v>188.97</v>
      </c>
      <c r="R3101">
        <v>116.79</v>
      </c>
      <c r="S3101">
        <v>88.8</v>
      </c>
      <c r="T3101">
        <v>64.873000000000005</v>
      </c>
      <c r="U3101">
        <v>3</v>
      </c>
      <c r="V3101">
        <v>3</v>
      </c>
      <c r="W3101">
        <v>3</v>
      </c>
      <c r="X3101">
        <v>158.97999999999999</v>
      </c>
      <c r="Y3101">
        <v>119.78</v>
      </c>
      <c r="Z3101">
        <v>119.78</v>
      </c>
      <c r="AA3101">
        <v>39.020000000000003</v>
      </c>
      <c r="AB3101">
        <v>3</v>
      </c>
      <c r="AC3101">
        <v>3</v>
      </c>
      <c r="AD3101">
        <v>3</v>
      </c>
      <c r="AE3101">
        <v>3</v>
      </c>
      <c r="AF3101">
        <v>3</v>
      </c>
      <c r="AG3101">
        <v>3</v>
      </c>
      <c r="AH3101">
        <v>3</v>
      </c>
      <c r="AI3101">
        <v>3</v>
      </c>
      <c r="AJ3101">
        <v>3</v>
      </c>
      <c r="AK3101">
        <v>3</v>
      </c>
      <c r="AL3101">
        <v>3</v>
      </c>
      <c r="AM3101">
        <v>3</v>
      </c>
    </row>
    <row r="3102" spans="1:39" x14ac:dyDescent="0.15">
      <c r="A3102" t="s">
        <v>44</v>
      </c>
      <c r="B3102">
        <v>100</v>
      </c>
      <c r="C3102">
        <v>2</v>
      </c>
      <c r="D3102">
        <v>2</v>
      </c>
      <c r="E3102" t="s">
        <v>28</v>
      </c>
      <c r="F3102" t="s">
        <v>206</v>
      </c>
      <c r="G3102">
        <v>23</v>
      </c>
      <c r="H3102">
        <v>46</v>
      </c>
      <c r="I3102">
        <v>59</v>
      </c>
      <c r="J3102">
        <v>2259.4</v>
      </c>
      <c r="K3102">
        <v>1611.53</v>
      </c>
      <c r="L3102">
        <v>1284.08</v>
      </c>
      <c r="M3102">
        <v>826.70010000000002</v>
      </c>
      <c r="N3102">
        <v>23</v>
      </c>
      <c r="O3102">
        <v>23</v>
      </c>
      <c r="P3102">
        <v>31</v>
      </c>
      <c r="Q3102">
        <v>1160.78</v>
      </c>
      <c r="R3102">
        <v>848.84</v>
      </c>
      <c r="S3102">
        <v>571.38</v>
      </c>
      <c r="T3102">
        <v>450.18119999999999</v>
      </c>
      <c r="U3102">
        <v>23</v>
      </c>
      <c r="V3102">
        <v>23</v>
      </c>
      <c r="W3102">
        <v>28</v>
      </c>
      <c r="X3102">
        <v>1098.6199999999999</v>
      </c>
      <c r="Y3102">
        <v>762.69</v>
      </c>
      <c r="Z3102">
        <v>712.7</v>
      </c>
      <c r="AA3102">
        <v>376.51889999999997</v>
      </c>
      <c r="AB3102">
        <v>23</v>
      </c>
      <c r="AC3102">
        <v>23</v>
      </c>
      <c r="AD3102">
        <v>16</v>
      </c>
      <c r="AE3102">
        <v>21</v>
      </c>
      <c r="AF3102">
        <v>23</v>
      </c>
      <c r="AG3102">
        <v>23</v>
      </c>
      <c r="AH3102">
        <v>16</v>
      </c>
      <c r="AI3102">
        <v>21</v>
      </c>
      <c r="AJ3102">
        <v>23</v>
      </c>
      <c r="AK3102">
        <v>23</v>
      </c>
      <c r="AL3102">
        <v>16</v>
      </c>
      <c r="AM3102">
        <v>21</v>
      </c>
    </row>
    <row r="3103" spans="1:39" x14ac:dyDescent="0.15">
      <c r="A3103" t="s">
        <v>44</v>
      </c>
      <c r="B3103">
        <v>100</v>
      </c>
      <c r="C3103">
        <v>2</v>
      </c>
      <c r="D3103">
        <v>2</v>
      </c>
      <c r="E3103" t="s">
        <v>30</v>
      </c>
      <c r="F3103" t="s">
        <v>206</v>
      </c>
      <c r="G3103">
        <v>8</v>
      </c>
      <c r="H3103">
        <v>16</v>
      </c>
      <c r="I3103">
        <v>17</v>
      </c>
      <c r="J3103">
        <v>764.21</v>
      </c>
      <c r="K3103">
        <v>573.07000000000005</v>
      </c>
      <c r="L3103">
        <v>435.8</v>
      </c>
      <c r="M3103">
        <v>265.55770000000001</v>
      </c>
      <c r="N3103">
        <v>8</v>
      </c>
      <c r="O3103">
        <v>8</v>
      </c>
      <c r="P3103">
        <v>9</v>
      </c>
      <c r="Q3103">
        <v>316.94</v>
      </c>
      <c r="R3103">
        <v>235.85</v>
      </c>
      <c r="S3103">
        <v>138.57</v>
      </c>
      <c r="T3103">
        <v>134.74680000000001</v>
      </c>
      <c r="U3103">
        <v>8</v>
      </c>
      <c r="V3103">
        <v>8</v>
      </c>
      <c r="W3103">
        <v>8</v>
      </c>
      <c r="X3103">
        <v>447.27</v>
      </c>
      <c r="Y3103">
        <v>337.22</v>
      </c>
      <c r="Z3103">
        <v>297.23</v>
      </c>
      <c r="AA3103">
        <v>130.8109</v>
      </c>
      <c r="AB3103">
        <v>8</v>
      </c>
      <c r="AC3103">
        <v>7</v>
      </c>
      <c r="AD3103">
        <v>6</v>
      </c>
      <c r="AE3103">
        <v>8</v>
      </c>
      <c r="AF3103">
        <v>8</v>
      </c>
      <c r="AG3103">
        <v>7</v>
      </c>
      <c r="AH3103">
        <v>6</v>
      </c>
      <c r="AI3103">
        <v>8</v>
      </c>
      <c r="AJ3103">
        <v>8</v>
      </c>
      <c r="AK3103">
        <v>7</v>
      </c>
      <c r="AL3103">
        <v>6</v>
      </c>
      <c r="AM3103">
        <v>8</v>
      </c>
    </row>
    <row r="3104" spans="1:39" x14ac:dyDescent="0.15">
      <c r="A3104" t="s">
        <v>44</v>
      </c>
      <c r="B3104">
        <v>100</v>
      </c>
      <c r="C3104">
        <v>2</v>
      </c>
      <c r="D3104">
        <v>2</v>
      </c>
      <c r="E3104" t="s">
        <v>29</v>
      </c>
      <c r="F3104" t="s">
        <v>206</v>
      </c>
      <c r="G3104">
        <v>7</v>
      </c>
      <c r="H3104">
        <v>14</v>
      </c>
      <c r="I3104">
        <v>14</v>
      </c>
      <c r="J3104">
        <v>712.92</v>
      </c>
      <c r="K3104">
        <v>483.87</v>
      </c>
      <c r="L3104">
        <v>402.59</v>
      </c>
      <c r="M3104">
        <v>255.1678</v>
      </c>
      <c r="N3104">
        <v>7</v>
      </c>
      <c r="O3104">
        <v>7</v>
      </c>
      <c r="P3104">
        <v>7</v>
      </c>
      <c r="Q3104">
        <v>337.95</v>
      </c>
      <c r="R3104">
        <v>229.68</v>
      </c>
      <c r="S3104">
        <v>148.4</v>
      </c>
      <c r="T3104">
        <v>132.9708</v>
      </c>
      <c r="U3104">
        <v>7</v>
      </c>
      <c r="V3104">
        <v>7</v>
      </c>
      <c r="W3104">
        <v>7</v>
      </c>
      <c r="X3104">
        <v>374.97</v>
      </c>
      <c r="Y3104">
        <v>254.19</v>
      </c>
      <c r="Z3104">
        <v>254.19</v>
      </c>
      <c r="AA3104">
        <v>122.197</v>
      </c>
      <c r="AB3104">
        <v>7</v>
      </c>
      <c r="AC3104">
        <v>7</v>
      </c>
      <c r="AD3104">
        <v>3</v>
      </c>
      <c r="AE3104">
        <v>7</v>
      </c>
      <c r="AF3104">
        <v>7</v>
      </c>
      <c r="AG3104">
        <v>7</v>
      </c>
      <c r="AH3104">
        <v>3</v>
      </c>
      <c r="AI3104">
        <v>7</v>
      </c>
      <c r="AJ3104">
        <v>7</v>
      </c>
      <c r="AK3104">
        <v>7</v>
      </c>
      <c r="AL3104">
        <v>3</v>
      </c>
      <c r="AM3104">
        <v>7</v>
      </c>
    </row>
    <row r="3105" spans="1:39" x14ac:dyDescent="0.15">
      <c r="A3105" t="s">
        <v>44</v>
      </c>
      <c r="B3105">
        <v>100</v>
      </c>
      <c r="C3105">
        <v>2</v>
      </c>
      <c r="D3105">
        <v>2</v>
      </c>
      <c r="E3105" t="s">
        <v>32</v>
      </c>
      <c r="F3105" t="s">
        <v>206</v>
      </c>
      <c r="G3105">
        <v>4</v>
      </c>
      <c r="H3105">
        <v>8</v>
      </c>
      <c r="I3105">
        <v>9</v>
      </c>
      <c r="J3105">
        <v>455.95</v>
      </c>
      <c r="K3105">
        <v>301.31</v>
      </c>
      <c r="L3105">
        <v>264.14</v>
      </c>
      <c r="M3105">
        <v>152.06800000000001</v>
      </c>
      <c r="N3105">
        <v>4</v>
      </c>
      <c r="O3105">
        <v>4</v>
      </c>
      <c r="P3105">
        <v>5</v>
      </c>
      <c r="Q3105">
        <v>247.97</v>
      </c>
      <c r="R3105">
        <v>161.11000000000001</v>
      </c>
      <c r="S3105">
        <v>123.94</v>
      </c>
      <c r="T3105">
        <v>86.205500000000001</v>
      </c>
      <c r="U3105">
        <v>4</v>
      </c>
      <c r="V3105">
        <v>4</v>
      </c>
      <c r="W3105">
        <v>4</v>
      </c>
      <c r="X3105">
        <v>207.98</v>
      </c>
      <c r="Y3105">
        <v>140.19999999999999</v>
      </c>
      <c r="Z3105">
        <v>140.19999999999999</v>
      </c>
      <c r="AA3105">
        <v>65.862499999999997</v>
      </c>
      <c r="AB3105">
        <v>4</v>
      </c>
      <c r="AC3105">
        <v>4</v>
      </c>
      <c r="AD3105">
        <v>3</v>
      </c>
      <c r="AE3105">
        <v>4</v>
      </c>
      <c r="AF3105">
        <v>4</v>
      </c>
      <c r="AG3105">
        <v>4</v>
      </c>
      <c r="AH3105">
        <v>3</v>
      </c>
      <c r="AI3105">
        <v>4</v>
      </c>
      <c r="AJ3105">
        <v>4</v>
      </c>
      <c r="AK3105">
        <v>4</v>
      </c>
      <c r="AL3105">
        <v>3</v>
      </c>
      <c r="AM3105">
        <v>4</v>
      </c>
    </row>
    <row r="3106" spans="1:39" x14ac:dyDescent="0.15">
      <c r="A3106" t="s">
        <v>45</v>
      </c>
      <c r="B3106">
        <v>-1</v>
      </c>
      <c r="C3106">
        <v>0</v>
      </c>
      <c r="D3106">
        <v>0</v>
      </c>
      <c r="E3106" t="s">
        <v>28</v>
      </c>
      <c r="F3106" t="s">
        <v>206</v>
      </c>
      <c r="G3106">
        <v>0</v>
      </c>
      <c r="H3106">
        <v>38987</v>
      </c>
      <c r="I3106">
        <v>73199</v>
      </c>
      <c r="J3106">
        <v>3932776.93</v>
      </c>
      <c r="K3106">
        <v>2881768.16</v>
      </c>
      <c r="L3106">
        <v>2800391.34</v>
      </c>
      <c r="M3106">
        <v>1042851.8958000001</v>
      </c>
      <c r="N3106">
        <v>0</v>
      </c>
      <c r="O3106">
        <v>301</v>
      </c>
      <c r="P3106">
        <v>1006</v>
      </c>
      <c r="Q3106">
        <v>61536.91</v>
      </c>
      <c r="R3106">
        <v>42900.11</v>
      </c>
      <c r="S3106">
        <v>40846.629999999997</v>
      </c>
      <c r="T3106">
        <v>17637.4244</v>
      </c>
      <c r="U3106">
        <v>0</v>
      </c>
      <c r="V3106">
        <v>38686</v>
      </c>
      <c r="W3106">
        <v>72193</v>
      </c>
      <c r="X3106">
        <v>3871240.02</v>
      </c>
      <c r="Y3106">
        <v>2838868.05</v>
      </c>
      <c r="Z3106">
        <v>2759544.71</v>
      </c>
      <c r="AA3106">
        <v>1025214.4714</v>
      </c>
      <c r="AB3106">
        <v>0</v>
      </c>
      <c r="AC3106">
        <v>0</v>
      </c>
      <c r="AD3106">
        <v>0</v>
      </c>
      <c r="AE3106">
        <v>0</v>
      </c>
      <c r="AF3106">
        <v>0</v>
      </c>
      <c r="AG3106">
        <v>0</v>
      </c>
      <c r="AH3106">
        <v>0</v>
      </c>
      <c r="AI3106">
        <v>0</v>
      </c>
      <c r="AJ3106">
        <v>0</v>
      </c>
      <c r="AK3106">
        <v>0</v>
      </c>
      <c r="AL3106">
        <v>0</v>
      </c>
      <c r="AM3106">
        <v>0</v>
      </c>
    </row>
    <row r="3107" spans="1:39" x14ac:dyDescent="0.15">
      <c r="A3107" t="s">
        <v>45</v>
      </c>
      <c r="B3107">
        <v>5</v>
      </c>
      <c r="C3107">
        <v>1</v>
      </c>
      <c r="D3107">
        <v>0</v>
      </c>
      <c r="E3107" t="s">
        <v>28</v>
      </c>
      <c r="F3107" t="s">
        <v>206</v>
      </c>
      <c r="G3107">
        <v>683</v>
      </c>
      <c r="H3107">
        <v>1443</v>
      </c>
      <c r="I3107">
        <v>8103</v>
      </c>
      <c r="J3107">
        <v>540061.32999999996</v>
      </c>
      <c r="K3107">
        <v>393229.64</v>
      </c>
      <c r="L3107">
        <v>349447.54</v>
      </c>
      <c r="M3107">
        <v>147776.4743</v>
      </c>
      <c r="N3107">
        <v>391</v>
      </c>
      <c r="O3107">
        <v>793</v>
      </c>
      <c r="P3107">
        <v>4723</v>
      </c>
      <c r="Q3107">
        <v>324520.64</v>
      </c>
      <c r="R3107">
        <v>233649.74</v>
      </c>
      <c r="S3107">
        <v>203261.93</v>
      </c>
      <c r="T3107">
        <v>94361.304900000003</v>
      </c>
      <c r="U3107">
        <v>292</v>
      </c>
      <c r="V3107">
        <v>650</v>
      </c>
      <c r="W3107">
        <v>3380</v>
      </c>
      <c r="X3107">
        <v>215540.69</v>
      </c>
      <c r="Y3107">
        <v>159579.9</v>
      </c>
      <c r="Z3107">
        <v>146185.60999999999</v>
      </c>
      <c r="AA3107">
        <v>53415.169399999999</v>
      </c>
      <c r="AB3107">
        <v>661</v>
      </c>
      <c r="AC3107">
        <v>607</v>
      </c>
      <c r="AD3107">
        <v>527</v>
      </c>
      <c r="AE3107">
        <v>436</v>
      </c>
      <c r="AF3107">
        <v>385</v>
      </c>
      <c r="AG3107">
        <v>377</v>
      </c>
      <c r="AH3107">
        <v>325</v>
      </c>
      <c r="AI3107">
        <v>270</v>
      </c>
      <c r="AJ3107">
        <v>276</v>
      </c>
      <c r="AK3107">
        <v>230</v>
      </c>
      <c r="AL3107">
        <v>202</v>
      </c>
      <c r="AM3107">
        <v>166</v>
      </c>
    </row>
    <row r="3108" spans="1:39" x14ac:dyDescent="0.15">
      <c r="A3108" t="s">
        <v>45</v>
      </c>
      <c r="B3108">
        <v>5</v>
      </c>
      <c r="C3108">
        <v>1</v>
      </c>
      <c r="D3108">
        <v>0</v>
      </c>
      <c r="E3108" t="s">
        <v>29</v>
      </c>
      <c r="F3108" t="s">
        <v>206</v>
      </c>
      <c r="G3108">
        <v>7</v>
      </c>
      <c r="H3108">
        <v>19</v>
      </c>
      <c r="I3108">
        <v>97</v>
      </c>
      <c r="J3108">
        <v>6153.58</v>
      </c>
      <c r="K3108">
        <v>4271.9399999999996</v>
      </c>
      <c r="L3108">
        <v>4000.1</v>
      </c>
      <c r="M3108">
        <v>1677.0896</v>
      </c>
      <c r="N3108">
        <v>4</v>
      </c>
      <c r="O3108">
        <v>14</v>
      </c>
      <c r="P3108">
        <v>66</v>
      </c>
      <c r="Q3108">
        <v>3891.66</v>
      </c>
      <c r="R3108">
        <v>2610.52</v>
      </c>
      <c r="S3108">
        <v>2338.6799999999998</v>
      </c>
      <c r="T3108">
        <v>1131.6496</v>
      </c>
      <c r="U3108">
        <v>3</v>
      </c>
      <c r="V3108">
        <v>5</v>
      </c>
      <c r="W3108">
        <v>31</v>
      </c>
      <c r="X3108">
        <v>2261.92</v>
      </c>
      <c r="Y3108">
        <v>1661.42</v>
      </c>
      <c r="Z3108">
        <v>1661.42</v>
      </c>
      <c r="AA3108">
        <v>545.44000000000005</v>
      </c>
      <c r="AB3108">
        <v>7</v>
      </c>
      <c r="AC3108">
        <v>5</v>
      </c>
      <c r="AD3108">
        <v>4</v>
      </c>
      <c r="AE3108">
        <v>3</v>
      </c>
      <c r="AF3108">
        <v>4</v>
      </c>
      <c r="AG3108">
        <v>4</v>
      </c>
      <c r="AH3108">
        <v>3</v>
      </c>
      <c r="AI3108">
        <v>1</v>
      </c>
      <c r="AJ3108">
        <v>3</v>
      </c>
      <c r="AK3108">
        <v>1</v>
      </c>
      <c r="AL3108">
        <v>1</v>
      </c>
      <c r="AM3108">
        <v>2</v>
      </c>
    </row>
    <row r="3109" spans="1:39" x14ac:dyDescent="0.15">
      <c r="A3109" t="s">
        <v>45</v>
      </c>
      <c r="B3109">
        <v>5</v>
      </c>
      <c r="C3109">
        <v>1</v>
      </c>
      <c r="D3109">
        <v>0</v>
      </c>
      <c r="E3109" t="s">
        <v>32</v>
      </c>
      <c r="F3109" t="s">
        <v>206</v>
      </c>
      <c r="G3109">
        <v>194</v>
      </c>
      <c r="H3109">
        <v>472</v>
      </c>
      <c r="I3109">
        <v>2588</v>
      </c>
      <c r="J3109">
        <v>170065.77</v>
      </c>
      <c r="K3109">
        <v>115456.32000000001</v>
      </c>
      <c r="L3109">
        <v>108074.94</v>
      </c>
      <c r="M3109">
        <v>42597.351600000002</v>
      </c>
      <c r="N3109">
        <v>11</v>
      </c>
      <c r="O3109">
        <v>29</v>
      </c>
      <c r="P3109">
        <v>152</v>
      </c>
      <c r="Q3109">
        <v>11461.19</v>
      </c>
      <c r="R3109">
        <v>7837.86</v>
      </c>
      <c r="S3109">
        <v>6838.81</v>
      </c>
      <c r="T3109">
        <v>3322.0214000000001</v>
      </c>
      <c r="U3109">
        <v>183</v>
      </c>
      <c r="V3109">
        <v>443</v>
      </c>
      <c r="W3109">
        <v>2436</v>
      </c>
      <c r="X3109">
        <v>158604.57999999999</v>
      </c>
      <c r="Y3109">
        <v>107618.46</v>
      </c>
      <c r="Z3109">
        <v>101236.13</v>
      </c>
      <c r="AA3109">
        <v>39275.330199999997</v>
      </c>
      <c r="AB3109">
        <v>192</v>
      </c>
      <c r="AC3109">
        <v>164</v>
      </c>
      <c r="AD3109">
        <v>154</v>
      </c>
      <c r="AE3109">
        <v>147</v>
      </c>
      <c r="AF3109">
        <v>10</v>
      </c>
      <c r="AG3109">
        <v>9</v>
      </c>
      <c r="AH3109">
        <v>8</v>
      </c>
      <c r="AI3109">
        <v>8</v>
      </c>
      <c r="AJ3109">
        <v>182</v>
      </c>
      <c r="AK3109">
        <v>155</v>
      </c>
      <c r="AL3109">
        <v>146</v>
      </c>
      <c r="AM3109">
        <v>139</v>
      </c>
    </row>
    <row r="3110" spans="1:39" x14ac:dyDescent="0.15">
      <c r="A3110" t="s">
        <v>45</v>
      </c>
      <c r="B3110">
        <v>5</v>
      </c>
      <c r="C3110">
        <v>1</v>
      </c>
      <c r="D3110">
        <v>1</v>
      </c>
      <c r="E3110" t="s">
        <v>28</v>
      </c>
      <c r="F3110" t="s">
        <v>206</v>
      </c>
      <c r="G3110">
        <v>4338</v>
      </c>
      <c r="H3110">
        <v>12811</v>
      </c>
      <c r="I3110">
        <v>58483</v>
      </c>
      <c r="J3110">
        <v>3685752.18</v>
      </c>
      <c r="K3110">
        <v>2615261.08</v>
      </c>
      <c r="L3110">
        <v>2353615.42</v>
      </c>
      <c r="M3110">
        <v>991463.80090000003</v>
      </c>
      <c r="N3110">
        <v>2620</v>
      </c>
      <c r="O3110">
        <v>6486</v>
      </c>
      <c r="P3110">
        <v>33979</v>
      </c>
      <c r="Q3110">
        <v>2239544.87</v>
      </c>
      <c r="R3110">
        <v>1624345.57</v>
      </c>
      <c r="S3110">
        <v>1458422.72</v>
      </c>
      <c r="T3110">
        <v>626971.98699999996</v>
      </c>
      <c r="U3110">
        <v>1718</v>
      </c>
      <c r="V3110">
        <v>6325</v>
      </c>
      <c r="W3110">
        <v>24504</v>
      </c>
      <c r="X3110">
        <v>1446207.31</v>
      </c>
      <c r="Y3110">
        <v>990915.51</v>
      </c>
      <c r="Z3110">
        <v>895192.7</v>
      </c>
      <c r="AA3110">
        <v>364491.81390000001</v>
      </c>
      <c r="AB3110">
        <v>3800</v>
      </c>
      <c r="AC3110">
        <v>4100</v>
      </c>
      <c r="AD3110">
        <v>2855</v>
      </c>
      <c r="AE3110">
        <v>3569</v>
      </c>
      <c r="AF3110">
        <v>2510</v>
      </c>
      <c r="AG3110">
        <v>2584</v>
      </c>
      <c r="AH3110">
        <v>1892</v>
      </c>
      <c r="AI3110">
        <v>2375</v>
      </c>
      <c r="AJ3110">
        <v>1290</v>
      </c>
      <c r="AK3110">
        <v>1516</v>
      </c>
      <c r="AL3110">
        <v>963</v>
      </c>
      <c r="AM3110">
        <v>1194</v>
      </c>
    </row>
    <row r="3111" spans="1:39" x14ac:dyDescent="0.15">
      <c r="A3111" t="s">
        <v>45</v>
      </c>
      <c r="B3111">
        <v>5</v>
      </c>
      <c r="C3111">
        <v>1</v>
      </c>
      <c r="D3111">
        <v>1</v>
      </c>
      <c r="E3111" t="s">
        <v>30</v>
      </c>
      <c r="F3111" t="s">
        <v>206</v>
      </c>
      <c r="G3111">
        <v>423</v>
      </c>
      <c r="H3111">
        <v>1187</v>
      </c>
      <c r="I3111">
        <v>5432</v>
      </c>
      <c r="J3111">
        <v>351257.79</v>
      </c>
      <c r="K3111">
        <v>251792.47</v>
      </c>
      <c r="L3111">
        <v>226154.3</v>
      </c>
      <c r="M3111">
        <v>94453.398199999996</v>
      </c>
      <c r="N3111">
        <v>276</v>
      </c>
      <c r="O3111">
        <v>673</v>
      </c>
      <c r="P3111">
        <v>3465</v>
      </c>
      <c r="Q3111">
        <v>229843</v>
      </c>
      <c r="R3111">
        <v>165824.78</v>
      </c>
      <c r="S3111">
        <v>148956.19</v>
      </c>
      <c r="T3111">
        <v>64025.212099999997</v>
      </c>
      <c r="U3111">
        <v>147</v>
      </c>
      <c r="V3111">
        <v>514</v>
      </c>
      <c r="W3111">
        <v>1967</v>
      </c>
      <c r="X3111">
        <v>121414.79</v>
      </c>
      <c r="Y3111">
        <v>85967.69</v>
      </c>
      <c r="Z3111">
        <v>77198.11</v>
      </c>
      <c r="AA3111">
        <v>30428.186099999999</v>
      </c>
      <c r="AB3111">
        <v>381</v>
      </c>
      <c r="AC3111">
        <v>414</v>
      </c>
      <c r="AD3111">
        <v>248</v>
      </c>
      <c r="AE3111">
        <v>384</v>
      </c>
      <c r="AF3111">
        <v>257</v>
      </c>
      <c r="AG3111">
        <v>270</v>
      </c>
      <c r="AH3111">
        <v>183</v>
      </c>
      <c r="AI3111">
        <v>263</v>
      </c>
      <c r="AJ3111">
        <v>124</v>
      </c>
      <c r="AK3111">
        <v>144</v>
      </c>
      <c r="AL3111">
        <v>65</v>
      </c>
      <c r="AM3111">
        <v>121</v>
      </c>
    </row>
    <row r="3112" spans="1:39" x14ac:dyDescent="0.15">
      <c r="A3112" t="s">
        <v>45</v>
      </c>
      <c r="B3112">
        <v>5</v>
      </c>
      <c r="C3112">
        <v>1</v>
      </c>
      <c r="D3112">
        <v>1</v>
      </c>
      <c r="E3112" t="s">
        <v>29</v>
      </c>
      <c r="F3112" t="s">
        <v>206</v>
      </c>
      <c r="G3112">
        <v>7229</v>
      </c>
      <c r="H3112">
        <v>22366</v>
      </c>
      <c r="I3112">
        <v>100138</v>
      </c>
      <c r="J3112">
        <v>6262467.0899999999</v>
      </c>
      <c r="K3112">
        <v>4317351.09</v>
      </c>
      <c r="L3112">
        <v>3866383.27</v>
      </c>
      <c r="M3112">
        <v>1682397.2827000001</v>
      </c>
      <c r="N3112">
        <v>3323</v>
      </c>
      <c r="O3112">
        <v>9138</v>
      </c>
      <c r="P3112">
        <v>47009</v>
      </c>
      <c r="Q3112">
        <v>2994336.46</v>
      </c>
      <c r="R3112">
        <v>2063792.09</v>
      </c>
      <c r="S3112">
        <v>1834974.33</v>
      </c>
      <c r="T3112">
        <v>858344.83700000006</v>
      </c>
      <c r="U3112">
        <v>3906</v>
      </c>
      <c r="V3112">
        <v>13228</v>
      </c>
      <c r="W3112">
        <v>53129</v>
      </c>
      <c r="X3112">
        <v>3268130.63</v>
      </c>
      <c r="Y3112">
        <v>2253559</v>
      </c>
      <c r="Z3112">
        <v>2031408.94</v>
      </c>
      <c r="AA3112">
        <v>824052.44570000004</v>
      </c>
      <c r="AB3112">
        <v>6751</v>
      </c>
      <c r="AC3112">
        <v>7117</v>
      </c>
      <c r="AD3112">
        <v>5088</v>
      </c>
      <c r="AE3112">
        <v>6782</v>
      </c>
      <c r="AF3112">
        <v>3174</v>
      </c>
      <c r="AG3112">
        <v>3268</v>
      </c>
      <c r="AH3112">
        <v>2535</v>
      </c>
      <c r="AI3112">
        <v>3186</v>
      </c>
      <c r="AJ3112">
        <v>3577</v>
      </c>
      <c r="AK3112">
        <v>3849</v>
      </c>
      <c r="AL3112">
        <v>2553</v>
      </c>
      <c r="AM3112">
        <v>3596</v>
      </c>
    </row>
    <row r="3113" spans="1:39" x14ac:dyDescent="0.15">
      <c r="A3113" t="s">
        <v>45</v>
      </c>
      <c r="B3113">
        <v>5</v>
      </c>
      <c r="C3113">
        <v>1</v>
      </c>
      <c r="D3113">
        <v>1</v>
      </c>
      <c r="E3113" t="s">
        <v>31</v>
      </c>
      <c r="F3113" t="s">
        <v>206</v>
      </c>
      <c r="G3113">
        <v>2</v>
      </c>
      <c r="H3113">
        <v>8</v>
      </c>
      <c r="I3113">
        <v>36</v>
      </c>
      <c r="J3113">
        <v>1862.77</v>
      </c>
      <c r="K3113">
        <v>1429.79</v>
      </c>
      <c r="L3113">
        <v>1387.05</v>
      </c>
      <c r="M3113">
        <v>552.92999999999995</v>
      </c>
      <c r="N3113">
        <v>0</v>
      </c>
      <c r="O3113">
        <v>0</v>
      </c>
      <c r="P3113">
        <v>0</v>
      </c>
      <c r="Q3113">
        <v>0</v>
      </c>
      <c r="R3113">
        <v>0</v>
      </c>
      <c r="S3113">
        <v>0</v>
      </c>
      <c r="T3113">
        <v>0</v>
      </c>
      <c r="U3113">
        <v>2</v>
      </c>
      <c r="V3113">
        <v>8</v>
      </c>
      <c r="W3113">
        <v>36</v>
      </c>
      <c r="X3113">
        <v>1862.77</v>
      </c>
      <c r="Y3113">
        <v>1429.79</v>
      </c>
      <c r="Z3113">
        <v>1387.05</v>
      </c>
      <c r="AA3113">
        <v>552.92999999999995</v>
      </c>
      <c r="AB3113">
        <v>2</v>
      </c>
      <c r="AC3113">
        <v>2</v>
      </c>
      <c r="AD3113">
        <v>0</v>
      </c>
      <c r="AE3113">
        <v>2</v>
      </c>
      <c r="AF3113">
        <v>0</v>
      </c>
      <c r="AG3113">
        <v>0</v>
      </c>
      <c r="AH3113">
        <v>0</v>
      </c>
      <c r="AI3113">
        <v>0</v>
      </c>
      <c r="AJ3113">
        <v>2</v>
      </c>
      <c r="AK3113">
        <v>2</v>
      </c>
      <c r="AL3113">
        <v>0</v>
      </c>
      <c r="AM3113">
        <v>2</v>
      </c>
    </row>
    <row r="3114" spans="1:39" x14ac:dyDescent="0.15">
      <c r="A3114" t="s">
        <v>45</v>
      </c>
      <c r="B3114">
        <v>5</v>
      </c>
      <c r="C3114">
        <v>1</v>
      </c>
      <c r="D3114">
        <v>1</v>
      </c>
      <c r="E3114" t="s">
        <v>32</v>
      </c>
      <c r="F3114" t="s">
        <v>206</v>
      </c>
      <c r="G3114">
        <v>235</v>
      </c>
      <c r="H3114">
        <v>676</v>
      </c>
      <c r="I3114">
        <v>3255</v>
      </c>
      <c r="J3114">
        <v>208342.3</v>
      </c>
      <c r="K3114">
        <v>138927.99</v>
      </c>
      <c r="L3114">
        <v>127198.51</v>
      </c>
      <c r="M3114">
        <v>53294.211600000002</v>
      </c>
      <c r="N3114">
        <v>26</v>
      </c>
      <c r="O3114">
        <v>76</v>
      </c>
      <c r="P3114">
        <v>378</v>
      </c>
      <c r="Q3114">
        <v>25130.36</v>
      </c>
      <c r="R3114">
        <v>16661.87</v>
      </c>
      <c r="S3114">
        <v>15085.32</v>
      </c>
      <c r="T3114">
        <v>7331.7510000000002</v>
      </c>
      <c r="U3114">
        <v>209</v>
      </c>
      <c r="V3114">
        <v>600</v>
      </c>
      <c r="W3114">
        <v>2877</v>
      </c>
      <c r="X3114">
        <v>183211.94</v>
      </c>
      <c r="Y3114">
        <v>122266.12</v>
      </c>
      <c r="Z3114">
        <v>112113.19</v>
      </c>
      <c r="AA3114">
        <v>45962.460599999999</v>
      </c>
      <c r="AB3114">
        <v>224</v>
      </c>
      <c r="AC3114">
        <v>229</v>
      </c>
      <c r="AD3114">
        <v>159</v>
      </c>
      <c r="AE3114">
        <v>211</v>
      </c>
      <c r="AF3114">
        <v>23</v>
      </c>
      <c r="AG3114">
        <v>26</v>
      </c>
      <c r="AH3114">
        <v>22</v>
      </c>
      <c r="AI3114">
        <v>22</v>
      </c>
      <c r="AJ3114">
        <v>201</v>
      </c>
      <c r="AK3114">
        <v>203</v>
      </c>
      <c r="AL3114">
        <v>137</v>
      </c>
      <c r="AM3114">
        <v>189</v>
      </c>
    </row>
    <row r="3115" spans="1:39" x14ac:dyDescent="0.15">
      <c r="A3115" t="s">
        <v>45</v>
      </c>
      <c r="B3115">
        <v>5</v>
      </c>
      <c r="C3115">
        <v>1</v>
      </c>
      <c r="D3115">
        <v>2</v>
      </c>
      <c r="E3115" t="s">
        <v>28</v>
      </c>
      <c r="F3115" t="s">
        <v>206</v>
      </c>
      <c r="G3115">
        <v>825</v>
      </c>
      <c r="H3115">
        <v>1604</v>
      </c>
      <c r="I3115">
        <v>9800</v>
      </c>
      <c r="J3115">
        <v>638873.29</v>
      </c>
      <c r="K3115">
        <v>468695.87</v>
      </c>
      <c r="L3115">
        <v>423763.15</v>
      </c>
      <c r="M3115">
        <v>170984.837</v>
      </c>
      <c r="N3115">
        <v>431</v>
      </c>
      <c r="O3115">
        <v>765</v>
      </c>
      <c r="P3115">
        <v>5183</v>
      </c>
      <c r="Q3115">
        <v>348176.86</v>
      </c>
      <c r="R3115">
        <v>251296.48</v>
      </c>
      <c r="S3115">
        <v>225275.97</v>
      </c>
      <c r="T3115">
        <v>98231.604200000002</v>
      </c>
      <c r="U3115">
        <v>394</v>
      </c>
      <c r="V3115">
        <v>839</v>
      </c>
      <c r="W3115">
        <v>4617</v>
      </c>
      <c r="X3115">
        <v>290696.43</v>
      </c>
      <c r="Y3115">
        <v>217399.39</v>
      </c>
      <c r="Z3115">
        <v>198487.18</v>
      </c>
      <c r="AA3115">
        <v>72753.232799999998</v>
      </c>
      <c r="AB3115">
        <v>793</v>
      </c>
      <c r="AC3115">
        <v>765</v>
      </c>
      <c r="AD3115">
        <v>435</v>
      </c>
      <c r="AE3115">
        <v>732</v>
      </c>
      <c r="AF3115">
        <v>408</v>
      </c>
      <c r="AG3115">
        <v>421</v>
      </c>
      <c r="AH3115">
        <v>263</v>
      </c>
      <c r="AI3115">
        <v>401</v>
      </c>
      <c r="AJ3115">
        <v>385</v>
      </c>
      <c r="AK3115">
        <v>344</v>
      </c>
      <c r="AL3115">
        <v>172</v>
      </c>
      <c r="AM3115">
        <v>331</v>
      </c>
    </row>
    <row r="3116" spans="1:39" x14ac:dyDescent="0.15">
      <c r="A3116" t="s">
        <v>45</v>
      </c>
      <c r="B3116">
        <v>5</v>
      </c>
      <c r="C3116">
        <v>1</v>
      </c>
      <c r="D3116">
        <v>2</v>
      </c>
      <c r="E3116" t="s">
        <v>30</v>
      </c>
      <c r="F3116" t="s">
        <v>206</v>
      </c>
      <c r="G3116">
        <v>94</v>
      </c>
      <c r="H3116">
        <v>177</v>
      </c>
      <c r="I3116">
        <v>1243</v>
      </c>
      <c r="J3116">
        <v>86350.89</v>
      </c>
      <c r="K3116">
        <v>63537.21</v>
      </c>
      <c r="L3116">
        <v>55440.34</v>
      </c>
      <c r="M3116">
        <v>22933.956399999999</v>
      </c>
      <c r="N3116">
        <v>59</v>
      </c>
      <c r="O3116">
        <v>107</v>
      </c>
      <c r="P3116">
        <v>892</v>
      </c>
      <c r="Q3116">
        <v>62234.36</v>
      </c>
      <c r="R3116">
        <v>45598.12</v>
      </c>
      <c r="S3116">
        <v>38969.379999999997</v>
      </c>
      <c r="T3116">
        <v>17213.655500000001</v>
      </c>
      <c r="U3116">
        <v>35</v>
      </c>
      <c r="V3116">
        <v>70</v>
      </c>
      <c r="W3116">
        <v>351</v>
      </c>
      <c r="X3116">
        <v>24116.53</v>
      </c>
      <c r="Y3116">
        <v>17939.09</v>
      </c>
      <c r="Z3116">
        <v>16470.96</v>
      </c>
      <c r="AA3116">
        <v>5720.3009000000002</v>
      </c>
      <c r="AB3116">
        <v>88</v>
      </c>
      <c r="AC3116">
        <v>93</v>
      </c>
      <c r="AD3116">
        <v>50</v>
      </c>
      <c r="AE3116">
        <v>92</v>
      </c>
      <c r="AF3116">
        <v>53</v>
      </c>
      <c r="AG3116">
        <v>59</v>
      </c>
      <c r="AH3116">
        <v>35</v>
      </c>
      <c r="AI3116">
        <v>58</v>
      </c>
      <c r="AJ3116">
        <v>35</v>
      </c>
      <c r="AK3116">
        <v>34</v>
      </c>
      <c r="AL3116">
        <v>15</v>
      </c>
      <c r="AM3116">
        <v>34</v>
      </c>
    </row>
    <row r="3117" spans="1:39" x14ac:dyDescent="0.15">
      <c r="A3117" t="s">
        <v>45</v>
      </c>
      <c r="B3117">
        <v>5</v>
      </c>
      <c r="C3117">
        <v>1</v>
      </c>
      <c r="D3117">
        <v>2</v>
      </c>
      <c r="E3117" t="s">
        <v>29</v>
      </c>
      <c r="F3117" t="s">
        <v>206</v>
      </c>
      <c r="G3117">
        <v>497</v>
      </c>
      <c r="H3117">
        <v>988</v>
      </c>
      <c r="I3117">
        <v>6230</v>
      </c>
      <c r="J3117">
        <v>403214.11</v>
      </c>
      <c r="K3117">
        <v>282754.99</v>
      </c>
      <c r="L3117">
        <v>259695.37</v>
      </c>
      <c r="M3117">
        <v>108827.1933</v>
      </c>
      <c r="N3117">
        <v>213</v>
      </c>
      <c r="O3117">
        <v>375</v>
      </c>
      <c r="P3117">
        <v>2607</v>
      </c>
      <c r="Q3117">
        <v>179333.81</v>
      </c>
      <c r="R3117">
        <v>126502.06</v>
      </c>
      <c r="S3117">
        <v>112128.34</v>
      </c>
      <c r="T3117">
        <v>52909.455900000001</v>
      </c>
      <c r="U3117">
        <v>284</v>
      </c>
      <c r="V3117">
        <v>613</v>
      </c>
      <c r="W3117">
        <v>3623</v>
      </c>
      <c r="X3117">
        <v>223880.3</v>
      </c>
      <c r="Y3117">
        <v>156252.93</v>
      </c>
      <c r="Z3117">
        <v>147567.03</v>
      </c>
      <c r="AA3117">
        <v>55917.737399999998</v>
      </c>
      <c r="AB3117">
        <v>472</v>
      </c>
      <c r="AC3117">
        <v>480</v>
      </c>
      <c r="AD3117">
        <v>248</v>
      </c>
      <c r="AE3117">
        <v>475</v>
      </c>
      <c r="AF3117">
        <v>202</v>
      </c>
      <c r="AG3117">
        <v>207</v>
      </c>
      <c r="AH3117">
        <v>138</v>
      </c>
      <c r="AI3117">
        <v>204</v>
      </c>
      <c r="AJ3117">
        <v>270</v>
      </c>
      <c r="AK3117">
        <v>273</v>
      </c>
      <c r="AL3117">
        <v>110</v>
      </c>
      <c r="AM3117">
        <v>271</v>
      </c>
    </row>
    <row r="3118" spans="1:39" x14ac:dyDescent="0.15">
      <c r="A3118" t="s">
        <v>45</v>
      </c>
      <c r="B3118">
        <v>5</v>
      </c>
      <c r="C3118">
        <v>1</v>
      </c>
      <c r="D3118">
        <v>2</v>
      </c>
      <c r="E3118" t="s">
        <v>32</v>
      </c>
      <c r="F3118" t="s">
        <v>206</v>
      </c>
      <c r="G3118">
        <v>119</v>
      </c>
      <c r="H3118">
        <v>345</v>
      </c>
      <c r="I3118">
        <v>1615</v>
      </c>
      <c r="J3118">
        <v>101601.56</v>
      </c>
      <c r="K3118">
        <v>69416.98</v>
      </c>
      <c r="L3118">
        <v>63385.02</v>
      </c>
      <c r="M3118">
        <v>25504.933000000001</v>
      </c>
      <c r="N3118">
        <v>7</v>
      </c>
      <c r="O3118">
        <v>17</v>
      </c>
      <c r="P3118">
        <v>114</v>
      </c>
      <c r="Q3118">
        <v>7261.74</v>
      </c>
      <c r="R3118">
        <v>4947.09</v>
      </c>
      <c r="S3118">
        <v>4688.79</v>
      </c>
      <c r="T3118">
        <v>2074.4578999999999</v>
      </c>
      <c r="U3118">
        <v>112</v>
      </c>
      <c r="V3118">
        <v>328</v>
      </c>
      <c r="W3118">
        <v>1501</v>
      </c>
      <c r="X3118">
        <v>94339.82</v>
      </c>
      <c r="Y3118">
        <v>64469.89</v>
      </c>
      <c r="Z3118">
        <v>58696.23</v>
      </c>
      <c r="AA3118">
        <v>23430.4751</v>
      </c>
      <c r="AB3118">
        <v>114</v>
      </c>
      <c r="AC3118">
        <v>108</v>
      </c>
      <c r="AD3118">
        <v>68</v>
      </c>
      <c r="AE3118">
        <v>108</v>
      </c>
      <c r="AF3118">
        <v>7</v>
      </c>
      <c r="AG3118">
        <v>7</v>
      </c>
      <c r="AH3118">
        <v>2</v>
      </c>
      <c r="AI3118">
        <v>6</v>
      </c>
      <c r="AJ3118">
        <v>107</v>
      </c>
      <c r="AK3118">
        <v>101</v>
      </c>
      <c r="AL3118">
        <v>66</v>
      </c>
      <c r="AM3118">
        <v>102</v>
      </c>
    </row>
    <row r="3119" spans="1:39" x14ac:dyDescent="0.15">
      <c r="A3119" t="s">
        <v>45</v>
      </c>
      <c r="B3119">
        <v>5</v>
      </c>
      <c r="C3119">
        <v>2</v>
      </c>
      <c r="D3119">
        <v>0</v>
      </c>
      <c r="E3119" t="s">
        <v>28</v>
      </c>
      <c r="F3119" t="s">
        <v>206</v>
      </c>
      <c r="G3119">
        <v>189</v>
      </c>
      <c r="H3119">
        <v>639</v>
      </c>
      <c r="I3119">
        <v>2508</v>
      </c>
      <c r="J3119">
        <v>159009.23000000001</v>
      </c>
      <c r="K3119">
        <v>110173.04</v>
      </c>
      <c r="L3119">
        <v>88895.7</v>
      </c>
      <c r="M3119">
        <v>42976.698400000001</v>
      </c>
      <c r="N3119">
        <v>189</v>
      </c>
      <c r="O3119">
        <v>289</v>
      </c>
      <c r="P3119">
        <v>1317</v>
      </c>
      <c r="Q3119">
        <v>84509.2</v>
      </c>
      <c r="R3119">
        <v>55950.93</v>
      </c>
      <c r="S3119">
        <v>37908.32</v>
      </c>
      <c r="T3119">
        <v>23708.903399999999</v>
      </c>
      <c r="U3119">
        <v>189</v>
      </c>
      <c r="V3119">
        <v>350</v>
      </c>
      <c r="W3119">
        <v>1191</v>
      </c>
      <c r="X3119">
        <v>74500.03</v>
      </c>
      <c r="Y3119">
        <v>54222.11</v>
      </c>
      <c r="Z3119">
        <v>50987.38</v>
      </c>
      <c r="AA3119">
        <v>19267.794999999998</v>
      </c>
      <c r="AB3119">
        <v>182</v>
      </c>
      <c r="AC3119">
        <v>186</v>
      </c>
      <c r="AD3119">
        <v>169</v>
      </c>
      <c r="AE3119">
        <v>164</v>
      </c>
      <c r="AF3119">
        <v>182</v>
      </c>
      <c r="AG3119">
        <v>186</v>
      </c>
      <c r="AH3119">
        <v>169</v>
      </c>
      <c r="AI3119">
        <v>164</v>
      </c>
      <c r="AJ3119">
        <v>182</v>
      </c>
      <c r="AK3119">
        <v>186</v>
      </c>
      <c r="AL3119">
        <v>169</v>
      </c>
      <c r="AM3119">
        <v>164</v>
      </c>
    </row>
    <row r="3120" spans="1:39" x14ac:dyDescent="0.15">
      <c r="A3120" t="s">
        <v>45</v>
      </c>
      <c r="B3120">
        <v>5</v>
      </c>
      <c r="C3120">
        <v>2</v>
      </c>
      <c r="D3120">
        <v>0</v>
      </c>
      <c r="E3120" t="s">
        <v>29</v>
      </c>
      <c r="F3120" t="s">
        <v>206</v>
      </c>
      <c r="G3120">
        <v>4</v>
      </c>
      <c r="H3120">
        <v>13</v>
      </c>
      <c r="I3120">
        <v>52</v>
      </c>
      <c r="J3120">
        <v>3586.77</v>
      </c>
      <c r="K3120">
        <v>2496.4499999999998</v>
      </c>
      <c r="L3120">
        <v>2118</v>
      </c>
      <c r="M3120">
        <v>991.05529999999999</v>
      </c>
      <c r="N3120">
        <v>4</v>
      </c>
      <c r="O3120">
        <v>6</v>
      </c>
      <c r="P3120">
        <v>34</v>
      </c>
      <c r="Q3120">
        <v>2384.86</v>
      </c>
      <c r="R3120">
        <v>1571.99</v>
      </c>
      <c r="S3120">
        <v>1193.54</v>
      </c>
      <c r="T3120">
        <v>676.46529999999996</v>
      </c>
      <c r="U3120">
        <v>4</v>
      </c>
      <c r="V3120">
        <v>7</v>
      </c>
      <c r="W3120">
        <v>18</v>
      </c>
      <c r="X3120">
        <v>1201.9100000000001</v>
      </c>
      <c r="Y3120">
        <v>924.46</v>
      </c>
      <c r="Z3120">
        <v>924.46</v>
      </c>
      <c r="AA3120">
        <v>314.58999999999997</v>
      </c>
      <c r="AB3120">
        <v>4</v>
      </c>
      <c r="AC3120">
        <v>4</v>
      </c>
      <c r="AD3120">
        <v>4</v>
      </c>
      <c r="AE3120">
        <v>4</v>
      </c>
      <c r="AF3120">
        <v>4</v>
      </c>
      <c r="AG3120">
        <v>4</v>
      </c>
      <c r="AH3120">
        <v>4</v>
      </c>
      <c r="AI3120">
        <v>4</v>
      </c>
      <c r="AJ3120">
        <v>4</v>
      </c>
      <c r="AK3120">
        <v>4</v>
      </c>
      <c r="AL3120">
        <v>4</v>
      </c>
      <c r="AM3120">
        <v>4</v>
      </c>
    </row>
    <row r="3121" spans="1:39" x14ac:dyDescent="0.15">
      <c r="A3121" t="s">
        <v>45</v>
      </c>
      <c r="B3121">
        <v>5</v>
      </c>
      <c r="C3121">
        <v>2</v>
      </c>
      <c r="D3121">
        <v>0</v>
      </c>
      <c r="E3121" t="s">
        <v>32</v>
      </c>
      <c r="F3121" t="s">
        <v>206</v>
      </c>
      <c r="G3121">
        <v>74</v>
      </c>
      <c r="H3121">
        <v>285</v>
      </c>
      <c r="I3121">
        <v>1058</v>
      </c>
      <c r="J3121">
        <v>65202.54</v>
      </c>
      <c r="K3121">
        <v>43164.79</v>
      </c>
      <c r="L3121">
        <v>37862.879999999997</v>
      </c>
      <c r="M3121">
        <v>17841.952499999999</v>
      </c>
      <c r="N3121">
        <v>74</v>
      </c>
      <c r="O3121">
        <v>124</v>
      </c>
      <c r="P3121">
        <v>454</v>
      </c>
      <c r="Q3121">
        <v>28273.599999999999</v>
      </c>
      <c r="R3121">
        <v>18087.669999999998</v>
      </c>
      <c r="S3121">
        <v>14270.21</v>
      </c>
      <c r="T3121">
        <v>8398.0957999999991</v>
      </c>
      <c r="U3121">
        <v>74</v>
      </c>
      <c r="V3121">
        <v>161</v>
      </c>
      <c r="W3121">
        <v>604</v>
      </c>
      <c r="X3121">
        <v>36928.94</v>
      </c>
      <c r="Y3121">
        <v>25077.119999999999</v>
      </c>
      <c r="Z3121">
        <v>23592.67</v>
      </c>
      <c r="AA3121">
        <v>9443.8567000000003</v>
      </c>
      <c r="AB3121">
        <v>74</v>
      </c>
      <c r="AC3121">
        <v>74</v>
      </c>
      <c r="AD3121">
        <v>73</v>
      </c>
      <c r="AE3121">
        <v>68</v>
      </c>
      <c r="AF3121">
        <v>74</v>
      </c>
      <c r="AG3121">
        <v>74</v>
      </c>
      <c r="AH3121">
        <v>73</v>
      </c>
      <c r="AI3121">
        <v>68</v>
      </c>
      <c r="AJ3121">
        <v>74</v>
      </c>
      <c r="AK3121">
        <v>74</v>
      </c>
      <c r="AL3121">
        <v>73</v>
      </c>
      <c r="AM3121">
        <v>68</v>
      </c>
    </row>
    <row r="3122" spans="1:39" x14ac:dyDescent="0.15">
      <c r="A3122" t="s">
        <v>45</v>
      </c>
      <c r="B3122">
        <v>5</v>
      </c>
      <c r="C3122">
        <v>2</v>
      </c>
      <c r="D3122">
        <v>1</v>
      </c>
      <c r="E3122" t="s">
        <v>28</v>
      </c>
      <c r="F3122" t="s">
        <v>206</v>
      </c>
      <c r="G3122">
        <v>1738</v>
      </c>
      <c r="H3122">
        <v>6965</v>
      </c>
      <c r="I3122">
        <v>24862</v>
      </c>
      <c r="J3122">
        <v>1505807.7</v>
      </c>
      <c r="K3122">
        <v>1065350.28</v>
      </c>
      <c r="L3122">
        <v>883511.13</v>
      </c>
      <c r="M3122">
        <v>410777.80739999999</v>
      </c>
      <c r="N3122">
        <v>1738</v>
      </c>
      <c r="O3122">
        <v>3384</v>
      </c>
      <c r="P3122">
        <v>13772</v>
      </c>
      <c r="Q3122">
        <v>849717.01</v>
      </c>
      <c r="R3122">
        <v>588081.55000000005</v>
      </c>
      <c r="S3122">
        <v>441648.03</v>
      </c>
      <c r="T3122">
        <v>242455.02350000001</v>
      </c>
      <c r="U3122">
        <v>1738</v>
      </c>
      <c r="V3122">
        <v>3581</v>
      </c>
      <c r="W3122">
        <v>11090</v>
      </c>
      <c r="X3122">
        <v>656090.68999999994</v>
      </c>
      <c r="Y3122">
        <v>477268.73</v>
      </c>
      <c r="Z3122">
        <v>441863.1</v>
      </c>
      <c r="AA3122">
        <v>168322.78390000001</v>
      </c>
      <c r="AB3122">
        <v>1640</v>
      </c>
      <c r="AC3122">
        <v>1724</v>
      </c>
      <c r="AD3122">
        <v>1356</v>
      </c>
      <c r="AE3122">
        <v>1647</v>
      </c>
      <c r="AF3122">
        <v>1640</v>
      </c>
      <c r="AG3122">
        <v>1724</v>
      </c>
      <c r="AH3122">
        <v>1356</v>
      </c>
      <c r="AI3122">
        <v>1647</v>
      </c>
      <c r="AJ3122">
        <v>1640</v>
      </c>
      <c r="AK3122">
        <v>1724</v>
      </c>
      <c r="AL3122">
        <v>1356</v>
      </c>
      <c r="AM3122">
        <v>1647</v>
      </c>
    </row>
    <row r="3123" spans="1:39" x14ac:dyDescent="0.15">
      <c r="A3123" t="s">
        <v>45</v>
      </c>
      <c r="B3123">
        <v>5</v>
      </c>
      <c r="C3123">
        <v>2</v>
      </c>
      <c r="D3123">
        <v>1</v>
      </c>
      <c r="E3123" t="s">
        <v>30</v>
      </c>
      <c r="F3123" t="s">
        <v>206</v>
      </c>
      <c r="G3123">
        <v>171</v>
      </c>
      <c r="H3123">
        <v>749</v>
      </c>
      <c r="I3123">
        <v>2559</v>
      </c>
      <c r="J3123">
        <v>160624.9</v>
      </c>
      <c r="K3123">
        <v>113048.89</v>
      </c>
      <c r="L3123">
        <v>92674.55</v>
      </c>
      <c r="M3123">
        <v>43837.070599999999</v>
      </c>
      <c r="N3123">
        <v>171</v>
      </c>
      <c r="O3123">
        <v>355</v>
      </c>
      <c r="P3123">
        <v>1383</v>
      </c>
      <c r="Q3123">
        <v>88575.77</v>
      </c>
      <c r="R3123">
        <v>60861.68</v>
      </c>
      <c r="S3123">
        <v>46293.57</v>
      </c>
      <c r="T3123">
        <v>25264.278999999999</v>
      </c>
      <c r="U3123">
        <v>171</v>
      </c>
      <c r="V3123">
        <v>394</v>
      </c>
      <c r="W3123">
        <v>1176</v>
      </c>
      <c r="X3123">
        <v>72049.13</v>
      </c>
      <c r="Y3123">
        <v>52187.21</v>
      </c>
      <c r="Z3123">
        <v>46380.98</v>
      </c>
      <c r="AA3123">
        <v>18572.7916</v>
      </c>
      <c r="AB3123">
        <v>152</v>
      </c>
      <c r="AC3123">
        <v>171</v>
      </c>
      <c r="AD3123">
        <v>121</v>
      </c>
      <c r="AE3123">
        <v>163</v>
      </c>
      <c r="AF3123">
        <v>152</v>
      </c>
      <c r="AG3123">
        <v>171</v>
      </c>
      <c r="AH3123">
        <v>121</v>
      </c>
      <c r="AI3123">
        <v>163</v>
      </c>
      <c r="AJ3123">
        <v>152</v>
      </c>
      <c r="AK3123">
        <v>171</v>
      </c>
      <c r="AL3123">
        <v>121</v>
      </c>
      <c r="AM3123">
        <v>163</v>
      </c>
    </row>
    <row r="3124" spans="1:39" x14ac:dyDescent="0.15">
      <c r="A3124" t="s">
        <v>45</v>
      </c>
      <c r="B3124">
        <v>5</v>
      </c>
      <c r="C3124">
        <v>2</v>
      </c>
      <c r="D3124">
        <v>1</v>
      </c>
      <c r="E3124" t="s">
        <v>29</v>
      </c>
      <c r="F3124" t="s">
        <v>206</v>
      </c>
      <c r="G3124">
        <v>4967</v>
      </c>
      <c r="H3124">
        <v>22674</v>
      </c>
      <c r="I3124">
        <v>79277</v>
      </c>
      <c r="J3124">
        <v>4732638.28</v>
      </c>
      <c r="K3124">
        <v>3207929.39</v>
      </c>
      <c r="L3124">
        <v>2662883.69</v>
      </c>
      <c r="M3124">
        <v>1298429.5682999999</v>
      </c>
      <c r="N3124">
        <v>4967</v>
      </c>
      <c r="O3124">
        <v>10422</v>
      </c>
      <c r="P3124">
        <v>40971</v>
      </c>
      <c r="Q3124">
        <v>2507188.2599999998</v>
      </c>
      <c r="R3124">
        <v>1669408.99</v>
      </c>
      <c r="S3124">
        <v>1270023.8799999999</v>
      </c>
      <c r="T3124">
        <v>722294.36089999997</v>
      </c>
      <c r="U3124">
        <v>4967</v>
      </c>
      <c r="V3124">
        <v>12252</v>
      </c>
      <c r="W3124">
        <v>38306</v>
      </c>
      <c r="X3124">
        <v>2225450.02</v>
      </c>
      <c r="Y3124">
        <v>1538520.4</v>
      </c>
      <c r="Z3124">
        <v>1392859.81</v>
      </c>
      <c r="AA3124">
        <v>576135.20739999996</v>
      </c>
      <c r="AB3124">
        <v>4692</v>
      </c>
      <c r="AC3124">
        <v>4946</v>
      </c>
      <c r="AD3124">
        <v>3955</v>
      </c>
      <c r="AE3124">
        <v>4783</v>
      </c>
      <c r="AF3124">
        <v>4692</v>
      </c>
      <c r="AG3124">
        <v>4946</v>
      </c>
      <c r="AH3124">
        <v>3955</v>
      </c>
      <c r="AI3124">
        <v>4783</v>
      </c>
      <c r="AJ3124">
        <v>4692</v>
      </c>
      <c r="AK3124">
        <v>4946</v>
      </c>
      <c r="AL3124">
        <v>3955</v>
      </c>
      <c r="AM3124">
        <v>4783</v>
      </c>
    </row>
    <row r="3125" spans="1:39" x14ac:dyDescent="0.15">
      <c r="A3125" t="s">
        <v>45</v>
      </c>
      <c r="B3125">
        <v>5</v>
      </c>
      <c r="C3125">
        <v>2</v>
      </c>
      <c r="D3125">
        <v>1</v>
      </c>
      <c r="E3125" t="s">
        <v>31</v>
      </c>
      <c r="F3125" t="s">
        <v>206</v>
      </c>
      <c r="G3125">
        <v>2</v>
      </c>
      <c r="H3125">
        <v>8</v>
      </c>
      <c r="I3125">
        <v>18</v>
      </c>
      <c r="J3125">
        <v>1301.96</v>
      </c>
      <c r="K3125">
        <v>1042.31</v>
      </c>
      <c r="L3125">
        <v>925.31</v>
      </c>
      <c r="M3125">
        <v>355.31900000000002</v>
      </c>
      <c r="N3125">
        <v>2</v>
      </c>
      <c r="O3125">
        <v>6</v>
      </c>
      <c r="P3125">
        <v>14</v>
      </c>
      <c r="Q3125">
        <v>844.97</v>
      </c>
      <c r="R3125">
        <v>674.57</v>
      </c>
      <c r="S3125">
        <v>557.57000000000005</v>
      </c>
      <c r="T3125">
        <v>246.399</v>
      </c>
      <c r="U3125">
        <v>2</v>
      </c>
      <c r="V3125">
        <v>2</v>
      </c>
      <c r="W3125">
        <v>4</v>
      </c>
      <c r="X3125">
        <v>456.99</v>
      </c>
      <c r="Y3125">
        <v>367.74</v>
      </c>
      <c r="Z3125">
        <v>367.74</v>
      </c>
      <c r="AA3125">
        <v>108.92</v>
      </c>
      <c r="AB3125">
        <v>2</v>
      </c>
      <c r="AC3125">
        <v>2</v>
      </c>
      <c r="AD3125">
        <v>0</v>
      </c>
      <c r="AE3125">
        <v>2</v>
      </c>
      <c r="AF3125">
        <v>2</v>
      </c>
      <c r="AG3125">
        <v>2</v>
      </c>
      <c r="AH3125">
        <v>0</v>
      </c>
      <c r="AI3125">
        <v>2</v>
      </c>
      <c r="AJ3125">
        <v>2</v>
      </c>
      <c r="AK3125">
        <v>2</v>
      </c>
      <c r="AL3125">
        <v>0</v>
      </c>
      <c r="AM3125">
        <v>2</v>
      </c>
    </row>
    <row r="3126" spans="1:39" x14ac:dyDescent="0.15">
      <c r="A3126" t="s">
        <v>45</v>
      </c>
      <c r="B3126">
        <v>5</v>
      </c>
      <c r="C3126">
        <v>2</v>
      </c>
      <c r="D3126">
        <v>1</v>
      </c>
      <c r="E3126" t="s">
        <v>32</v>
      </c>
      <c r="F3126" t="s">
        <v>206</v>
      </c>
      <c r="G3126">
        <v>145</v>
      </c>
      <c r="H3126">
        <v>595</v>
      </c>
      <c r="I3126">
        <v>2321</v>
      </c>
      <c r="J3126">
        <v>140172.79999999999</v>
      </c>
      <c r="K3126">
        <v>95293.77</v>
      </c>
      <c r="L3126">
        <v>84484.51</v>
      </c>
      <c r="M3126">
        <v>37886.366000000002</v>
      </c>
      <c r="N3126">
        <v>145</v>
      </c>
      <c r="O3126">
        <v>277</v>
      </c>
      <c r="P3126">
        <v>1091</v>
      </c>
      <c r="Q3126">
        <v>66276.62</v>
      </c>
      <c r="R3126">
        <v>44660.14</v>
      </c>
      <c r="S3126">
        <v>37092.129999999997</v>
      </c>
      <c r="T3126">
        <v>19163.319800000001</v>
      </c>
      <c r="U3126">
        <v>145</v>
      </c>
      <c r="V3126">
        <v>318</v>
      </c>
      <c r="W3126">
        <v>1230</v>
      </c>
      <c r="X3126">
        <v>73896.179999999993</v>
      </c>
      <c r="Y3126">
        <v>50633.63</v>
      </c>
      <c r="Z3126">
        <v>47392.38</v>
      </c>
      <c r="AA3126">
        <v>18723.046200000001</v>
      </c>
      <c r="AB3126">
        <v>137</v>
      </c>
      <c r="AC3126">
        <v>145</v>
      </c>
      <c r="AD3126">
        <v>125</v>
      </c>
      <c r="AE3126">
        <v>139</v>
      </c>
      <c r="AF3126">
        <v>137</v>
      </c>
      <c r="AG3126">
        <v>145</v>
      </c>
      <c r="AH3126">
        <v>125</v>
      </c>
      <c r="AI3126">
        <v>139</v>
      </c>
      <c r="AJ3126">
        <v>137</v>
      </c>
      <c r="AK3126">
        <v>145</v>
      </c>
      <c r="AL3126">
        <v>125</v>
      </c>
      <c r="AM3126">
        <v>139</v>
      </c>
    </row>
    <row r="3127" spans="1:39" x14ac:dyDescent="0.15">
      <c r="A3127" t="s">
        <v>45</v>
      </c>
      <c r="B3127">
        <v>5</v>
      </c>
      <c r="C3127">
        <v>2</v>
      </c>
      <c r="D3127">
        <v>2</v>
      </c>
      <c r="E3127" t="s">
        <v>28</v>
      </c>
      <c r="F3127" t="s">
        <v>206</v>
      </c>
      <c r="G3127">
        <v>201</v>
      </c>
      <c r="H3127">
        <v>644</v>
      </c>
      <c r="I3127">
        <v>2497</v>
      </c>
      <c r="J3127">
        <v>160988.01</v>
      </c>
      <c r="K3127">
        <v>114707.18</v>
      </c>
      <c r="L3127">
        <v>89034.39</v>
      </c>
      <c r="M3127">
        <v>44015.716399999998</v>
      </c>
      <c r="N3127">
        <v>201</v>
      </c>
      <c r="O3127">
        <v>308</v>
      </c>
      <c r="P3127">
        <v>1433</v>
      </c>
      <c r="Q3127">
        <v>93434.31</v>
      </c>
      <c r="R3127">
        <v>65295.37</v>
      </c>
      <c r="S3127">
        <v>41749.75</v>
      </c>
      <c r="T3127">
        <v>26541.801599999999</v>
      </c>
      <c r="U3127">
        <v>201</v>
      </c>
      <c r="V3127">
        <v>336</v>
      </c>
      <c r="W3127">
        <v>1064</v>
      </c>
      <c r="X3127">
        <v>67553.7</v>
      </c>
      <c r="Y3127">
        <v>49411.81</v>
      </c>
      <c r="Z3127">
        <v>47284.639999999999</v>
      </c>
      <c r="AA3127">
        <v>17473.914799999999</v>
      </c>
      <c r="AB3127">
        <v>193</v>
      </c>
      <c r="AC3127">
        <v>200</v>
      </c>
      <c r="AD3127">
        <v>149</v>
      </c>
      <c r="AE3127">
        <v>186</v>
      </c>
      <c r="AF3127">
        <v>193</v>
      </c>
      <c r="AG3127">
        <v>200</v>
      </c>
      <c r="AH3127">
        <v>149</v>
      </c>
      <c r="AI3127">
        <v>186</v>
      </c>
      <c r="AJ3127">
        <v>193</v>
      </c>
      <c r="AK3127">
        <v>200</v>
      </c>
      <c r="AL3127">
        <v>149</v>
      </c>
      <c r="AM3127">
        <v>186</v>
      </c>
    </row>
    <row r="3128" spans="1:39" x14ac:dyDescent="0.15">
      <c r="A3128" t="s">
        <v>45</v>
      </c>
      <c r="B3128">
        <v>5</v>
      </c>
      <c r="C3128">
        <v>2</v>
      </c>
      <c r="D3128">
        <v>2</v>
      </c>
      <c r="E3128" t="s">
        <v>30</v>
      </c>
      <c r="F3128" t="s">
        <v>206</v>
      </c>
      <c r="G3128">
        <v>20</v>
      </c>
      <c r="H3128">
        <v>60</v>
      </c>
      <c r="I3128">
        <v>321</v>
      </c>
      <c r="J3128">
        <v>17501.3</v>
      </c>
      <c r="K3128">
        <v>12918.35</v>
      </c>
      <c r="L3128">
        <v>10396.89</v>
      </c>
      <c r="M3128">
        <v>5033.7502000000004</v>
      </c>
      <c r="N3128">
        <v>20</v>
      </c>
      <c r="O3128">
        <v>28</v>
      </c>
      <c r="P3128">
        <v>161</v>
      </c>
      <c r="Q3128">
        <v>9779.2900000000009</v>
      </c>
      <c r="R3128">
        <v>6661.34</v>
      </c>
      <c r="S3128">
        <v>4526.68</v>
      </c>
      <c r="T3128">
        <v>2774.2042999999999</v>
      </c>
      <c r="U3128">
        <v>20</v>
      </c>
      <c r="V3128">
        <v>32</v>
      </c>
      <c r="W3128">
        <v>160</v>
      </c>
      <c r="X3128">
        <v>7722.01</v>
      </c>
      <c r="Y3128">
        <v>6257.01</v>
      </c>
      <c r="Z3128">
        <v>5870.21</v>
      </c>
      <c r="AA3128">
        <v>2259.5459000000001</v>
      </c>
      <c r="AB3128">
        <v>18</v>
      </c>
      <c r="AC3128">
        <v>20</v>
      </c>
      <c r="AD3128">
        <v>17</v>
      </c>
      <c r="AE3128">
        <v>20</v>
      </c>
      <c r="AF3128">
        <v>18</v>
      </c>
      <c r="AG3128">
        <v>20</v>
      </c>
      <c r="AH3128">
        <v>17</v>
      </c>
      <c r="AI3128">
        <v>20</v>
      </c>
      <c r="AJ3128">
        <v>18</v>
      </c>
      <c r="AK3128">
        <v>20</v>
      </c>
      <c r="AL3128">
        <v>17</v>
      </c>
      <c r="AM3128">
        <v>20</v>
      </c>
    </row>
    <row r="3129" spans="1:39" x14ac:dyDescent="0.15">
      <c r="A3129" t="s">
        <v>45</v>
      </c>
      <c r="B3129">
        <v>5</v>
      </c>
      <c r="C3129">
        <v>2</v>
      </c>
      <c r="D3129">
        <v>2</v>
      </c>
      <c r="E3129" t="s">
        <v>29</v>
      </c>
      <c r="F3129" t="s">
        <v>206</v>
      </c>
      <c r="G3129">
        <v>158</v>
      </c>
      <c r="H3129">
        <v>551</v>
      </c>
      <c r="I3129">
        <v>2401</v>
      </c>
      <c r="J3129">
        <v>148497.29</v>
      </c>
      <c r="K3129">
        <v>102284.59</v>
      </c>
      <c r="L3129">
        <v>80761.850000000006</v>
      </c>
      <c r="M3129">
        <v>40984.823799999998</v>
      </c>
      <c r="N3129">
        <v>158</v>
      </c>
      <c r="O3129">
        <v>227</v>
      </c>
      <c r="P3129">
        <v>1173</v>
      </c>
      <c r="Q3129">
        <v>73371.05</v>
      </c>
      <c r="R3129">
        <v>49714.62</v>
      </c>
      <c r="S3129">
        <v>32598.03</v>
      </c>
      <c r="T3129">
        <v>21602.186000000002</v>
      </c>
      <c r="U3129">
        <v>158</v>
      </c>
      <c r="V3129">
        <v>324</v>
      </c>
      <c r="W3129">
        <v>1228</v>
      </c>
      <c r="X3129">
        <v>75126.240000000005</v>
      </c>
      <c r="Y3129">
        <v>52569.97</v>
      </c>
      <c r="Z3129">
        <v>48163.82</v>
      </c>
      <c r="AA3129">
        <v>19382.6378</v>
      </c>
      <c r="AB3129">
        <v>149</v>
      </c>
      <c r="AC3129">
        <v>158</v>
      </c>
      <c r="AD3129">
        <v>110</v>
      </c>
      <c r="AE3129">
        <v>152</v>
      </c>
      <c r="AF3129">
        <v>149</v>
      </c>
      <c r="AG3129">
        <v>158</v>
      </c>
      <c r="AH3129">
        <v>110</v>
      </c>
      <c r="AI3129">
        <v>152</v>
      </c>
      <c r="AJ3129">
        <v>149</v>
      </c>
      <c r="AK3129">
        <v>158</v>
      </c>
      <c r="AL3129">
        <v>110</v>
      </c>
      <c r="AM3129">
        <v>152</v>
      </c>
    </row>
    <row r="3130" spans="1:39" x14ac:dyDescent="0.15">
      <c r="A3130" t="s">
        <v>45</v>
      </c>
      <c r="B3130">
        <v>5</v>
      </c>
      <c r="C3130">
        <v>2</v>
      </c>
      <c r="D3130">
        <v>2</v>
      </c>
      <c r="E3130" t="s">
        <v>32</v>
      </c>
      <c r="F3130" t="s">
        <v>206</v>
      </c>
      <c r="G3130">
        <v>40</v>
      </c>
      <c r="H3130">
        <v>144</v>
      </c>
      <c r="I3130">
        <v>664</v>
      </c>
      <c r="J3130">
        <v>41775.370000000003</v>
      </c>
      <c r="K3130">
        <v>27580.880000000001</v>
      </c>
      <c r="L3130">
        <v>23230.959999999999</v>
      </c>
      <c r="M3130">
        <v>10971.7731</v>
      </c>
      <c r="N3130">
        <v>40</v>
      </c>
      <c r="O3130">
        <v>64</v>
      </c>
      <c r="P3130">
        <v>250</v>
      </c>
      <c r="Q3130">
        <v>14810.76</v>
      </c>
      <c r="R3130">
        <v>9643.27</v>
      </c>
      <c r="S3130">
        <v>7041.75</v>
      </c>
      <c r="T3130">
        <v>4276.0396000000001</v>
      </c>
      <c r="U3130">
        <v>40</v>
      </c>
      <c r="V3130">
        <v>80</v>
      </c>
      <c r="W3130">
        <v>414</v>
      </c>
      <c r="X3130">
        <v>26964.61</v>
      </c>
      <c r="Y3130">
        <v>17937.61</v>
      </c>
      <c r="Z3130">
        <v>16189.21</v>
      </c>
      <c r="AA3130">
        <v>6695.7335000000003</v>
      </c>
      <c r="AB3130">
        <v>39</v>
      </c>
      <c r="AC3130">
        <v>40</v>
      </c>
      <c r="AD3130">
        <v>33</v>
      </c>
      <c r="AE3130">
        <v>40</v>
      </c>
      <c r="AF3130">
        <v>39</v>
      </c>
      <c r="AG3130">
        <v>40</v>
      </c>
      <c r="AH3130">
        <v>33</v>
      </c>
      <c r="AI3130">
        <v>40</v>
      </c>
      <c r="AJ3130">
        <v>39</v>
      </c>
      <c r="AK3130">
        <v>40</v>
      </c>
      <c r="AL3130">
        <v>33</v>
      </c>
      <c r="AM3130">
        <v>40</v>
      </c>
    </row>
    <row r="3131" spans="1:39" x14ac:dyDescent="0.15">
      <c r="A3131" t="s">
        <v>45</v>
      </c>
      <c r="B3131">
        <v>30</v>
      </c>
      <c r="C3131">
        <v>1</v>
      </c>
      <c r="D3131">
        <v>0</v>
      </c>
      <c r="E3131" t="s">
        <v>28</v>
      </c>
      <c r="F3131" t="s">
        <v>206</v>
      </c>
      <c r="G3131">
        <v>6777</v>
      </c>
      <c r="H3131">
        <v>9537</v>
      </c>
      <c r="I3131">
        <v>34095</v>
      </c>
      <c r="J3131">
        <v>2228174.41</v>
      </c>
      <c r="K3131">
        <v>1581123.96</v>
      </c>
      <c r="L3131">
        <v>1452471.39</v>
      </c>
      <c r="M3131">
        <v>598097.522</v>
      </c>
      <c r="N3131">
        <v>3124</v>
      </c>
      <c r="O3131">
        <v>4155</v>
      </c>
      <c r="P3131">
        <v>15686</v>
      </c>
      <c r="Q3131">
        <v>1065906.8799999999</v>
      </c>
      <c r="R3131">
        <v>734793.57</v>
      </c>
      <c r="S3131">
        <v>654296.44999999995</v>
      </c>
      <c r="T3131">
        <v>302825.32160000002</v>
      </c>
      <c r="U3131">
        <v>3653</v>
      </c>
      <c r="V3131">
        <v>5382</v>
      </c>
      <c r="W3131">
        <v>18409</v>
      </c>
      <c r="X3131">
        <v>1162267.53</v>
      </c>
      <c r="Y3131">
        <v>846330.39</v>
      </c>
      <c r="Z3131">
        <v>798174.94</v>
      </c>
      <c r="AA3131">
        <v>295272.20039999997</v>
      </c>
      <c r="AB3131">
        <v>6663</v>
      </c>
      <c r="AC3131">
        <v>5694</v>
      </c>
      <c r="AD3131">
        <v>4797</v>
      </c>
      <c r="AE3131">
        <v>3819</v>
      </c>
      <c r="AF3131">
        <v>3082</v>
      </c>
      <c r="AG3131">
        <v>3017</v>
      </c>
      <c r="AH3131">
        <v>2559</v>
      </c>
      <c r="AI3131">
        <v>2005</v>
      </c>
      <c r="AJ3131">
        <v>3581</v>
      </c>
      <c r="AK3131">
        <v>2677</v>
      </c>
      <c r="AL3131">
        <v>2238</v>
      </c>
      <c r="AM3131">
        <v>1814</v>
      </c>
    </row>
    <row r="3132" spans="1:39" x14ac:dyDescent="0.15">
      <c r="A3132" t="s">
        <v>45</v>
      </c>
      <c r="B3132">
        <v>30</v>
      </c>
      <c r="C3132">
        <v>1</v>
      </c>
      <c r="D3132">
        <v>0</v>
      </c>
      <c r="E3132" t="s">
        <v>30</v>
      </c>
      <c r="F3132" t="s">
        <v>206</v>
      </c>
      <c r="G3132">
        <v>8</v>
      </c>
      <c r="H3132">
        <v>13</v>
      </c>
      <c r="I3132">
        <v>45</v>
      </c>
      <c r="J3132">
        <v>3019.82</v>
      </c>
      <c r="K3132">
        <v>1992.77</v>
      </c>
      <c r="L3132">
        <v>1992.77</v>
      </c>
      <c r="M3132">
        <v>822.6961</v>
      </c>
      <c r="N3132">
        <v>6</v>
      </c>
      <c r="O3132">
        <v>10</v>
      </c>
      <c r="P3132">
        <v>35</v>
      </c>
      <c r="Q3132">
        <v>2188.83</v>
      </c>
      <c r="R3132">
        <v>1389.78</v>
      </c>
      <c r="S3132">
        <v>1389.78</v>
      </c>
      <c r="T3132">
        <v>640.66610000000003</v>
      </c>
      <c r="U3132">
        <v>2</v>
      </c>
      <c r="V3132">
        <v>3</v>
      </c>
      <c r="W3132">
        <v>10</v>
      </c>
      <c r="X3132">
        <v>830.99</v>
      </c>
      <c r="Y3132">
        <v>602.99</v>
      </c>
      <c r="Z3132">
        <v>602.99</v>
      </c>
      <c r="AA3132">
        <v>182.03</v>
      </c>
      <c r="AB3132">
        <v>8</v>
      </c>
      <c r="AC3132">
        <v>8</v>
      </c>
      <c r="AD3132">
        <v>6</v>
      </c>
      <c r="AE3132">
        <v>6</v>
      </c>
      <c r="AF3132">
        <v>6</v>
      </c>
      <c r="AG3132">
        <v>6</v>
      </c>
      <c r="AH3132">
        <v>5</v>
      </c>
      <c r="AI3132">
        <v>4</v>
      </c>
      <c r="AJ3132">
        <v>2</v>
      </c>
      <c r="AK3132">
        <v>2</v>
      </c>
      <c r="AL3132">
        <v>1</v>
      </c>
      <c r="AM3132">
        <v>2</v>
      </c>
    </row>
    <row r="3133" spans="1:39" x14ac:dyDescent="0.15">
      <c r="A3133" t="s">
        <v>45</v>
      </c>
      <c r="B3133">
        <v>30</v>
      </c>
      <c r="C3133">
        <v>1</v>
      </c>
      <c r="D3133">
        <v>0</v>
      </c>
      <c r="E3133" t="s">
        <v>29</v>
      </c>
      <c r="F3133" t="s">
        <v>206</v>
      </c>
      <c r="G3133">
        <v>86</v>
      </c>
      <c r="H3133">
        <v>124</v>
      </c>
      <c r="I3133">
        <v>544</v>
      </c>
      <c r="J3133">
        <v>30555.61</v>
      </c>
      <c r="K3133">
        <v>20383.72</v>
      </c>
      <c r="L3133">
        <v>19440.95</v>
      </c>
      <c r="M3133">
        <v>8999.0087999999996</v>
      </c>
      <c r="N3133">
        <v>52</v>
      </c>
      <c r="O3133">
        <v>75</v>
      </c>
      <c r="P3133">
        <v>325</v>
      </c>
      <c r="Q3133">
        <v>18628.2</v>
      </c>
      <c r="R3133">
        <v>12242.59</v>
      </c>
      <c r="S3133">
        <v>11743.76</v>
      </c>
      <c r="T3133">
        <v>6114.0847000000003</v>
      </c>
      <c r="U3133">
        <v>34</v>
      </c>
      <c r="V3133">
        <v>49</v>
      </c>
      <c r="W3133">
        <v>219</v>
      </c>
      <c r="X3133">
        <v>11927.41</v>
      </c>
      <c r="Y3133">
        <v>8141.13</v>
      </c>
      <c r="Z3133">
        <v>7697.19</v>
      </c>
      <c r="AA3133">
        <v>2884.9241000000002</v>
      </c>
      <c r="AB3133">
        <v>85</v>
      </c>
      <c r="AC3133">
        <v>77</v>
      </c>
      <c r="AD3133">
        <v>70</v>
      </c>
      <c r="AE3133">
        <v>54</v>
      </c>
      <c r="AF3133">
        <v>52</v>
      </c>
      <c r="AG3133">
        <v>52</v>
      </c>
      <c r="AH3133">
        <v>51</v>
      </c>
      <c r="AI3133">
        <v>36</v>
      </c>
      <c r="AJ3133">
        <v>33</v>
      </c>
      <c r="AK3133">
        <v>25</v>
      </c>
      <c r="AL3133">
        <v>19</v>
      </c>
      <c r="AM3133">
        <v>18</v>
      </c>
    </row>
    <row r="3134" spans="1:39" x14ac:dyDescent="0.15">
      <c r="A3134" t="s">
        <v>45</v>
      </c>
      <c r="B3134">
        <v>30</v>
      </c>
      <c r="C3134">
        <v>1</v>
      </c>
      <c r="D3134">
        <v>0</v>
      </c>
      <c r="E3134" t="s">
        <v>32</v>
      </c>
      <c r="F3134" t="s">
        <v>206</v>
      </c>
      <c r="G3134">
        <v>934</v>
      </c>
      <c r="H3134">
        <v>1475</v>
      </c>
      <c r="I3134">
        <v>5610</v>
      </c>
      <c r="J3134">
        <v>357460.63</v>
      </c>
      <c r="K3134">
        <v>232790.04</v>
      </c>
      <c r="L3134">
        <v>221494.39999999999</v>
      </c>
      <c r="M3134">
        <v>90231.307100000005</v>
      </c>
      <c r="N3134">
        <v>73</v>
      </c>
      <c r="O3134">
        <v>105</v>
      </c>
      <c r="P3134">
        <v>405</v>
      </c>
      <c r="Q3134">
        <v>27071.119999999999</v>
      </c>
      <c r="R3134">
        <v>17202.77</v>
      </c>
      <c r="S3134">
        <v>15826.3</v>
      </c>
      <c r="T3134">
        <v>7814.424</v>
      </c>
      <c r="U3134">
        <v>861</v>
      </c>
      <c r="V3134">
        <v>1370</v>
      </c>
      <c r="W3134">
        <v>5205</v>
      </c>
      <c r="X3134">
        <v>330389.51</v>
      </c>
      <c r="Y3134">
        <v>215587.27</v>
      </c>
      <c r="Z3134">
        <v>205668.1</v>
      </c>
      <c r="AA3134">
        <v>82416.883100000006</v>
      </c>
      <c r="AB3134">
        <v>931</v>
      </c>
      <c r="AC3134">
        <v>767</v>
      </c>
      <c r="AD3134">
        <v>687</v>
      </c>
      <c r="AE3134">
        <v>656</v>
      </c>
      <c r="AF3134">
        <v>71</v>
      </c>
      <c r="AG3134">
        <v>49</v>
      </c>
      <c r="AH3134">
        <v>45</v>
      </c>
      <c r="AI3134">
        <v>71</v>
      </c>
      <c r="AJ3134">
        <v>860</v>
      </c>
      <c r="AK3134">
        <v>718</v>
      </c>
      <c r="AL3134">
        <v>642</v>
      </c>
      <c r="AM3134">
        <v>585</v>
      </c>
    </row>
    <row r="3135" spans="1:39" x14ac:dyDescent="0.15">
      <c r="A3135" t="s">
        <v>45</v>
      </c>
      <c r="B3135">
        <v>30</v>
      </c>
      <c r="C3135">
        <v>1</v>
      </c>
      <c r="D3135">
        <v>1</v>
      </c>
      <c r="E3135" t="s">
        <v>28</v>
      </c>
      <c r="F3135" t="s">
        <v>206</v>
      </c>
      <c r="G3135">
        <v>28119</v>
      </c>
      <c r="H3135">
        <v>47200</v>
      </c>
      <c r="I3135">
        <v>157088</v>
      </c>
      <c r="J3135">
        <v>9534365.7899999991</v>
      </c>
      <c r="K3135">
        <v>6794578.1500000004</v>
      </c>
      <c r="L3135">
        <v>6302295.3700000001</v>
      </c>
      <c r="M3135">
        <v>2579623.8193999999</v>
      </c>
      <c r="N3135">
        <v>15407</v>
      </c>
      <c r="O3135">
        <v>23626</v>
      </c>
      <c r="P3135">
        <v>85662</v>
      </c>
      <c r="Q3135">
        <v>5280627.68</v>
      </c>
      <c r="R3135">
        <v>3732669.1</v>
      </c>
      <c r="S3135">
        <v>3424376.09</v>
      </c>
      <c r="T3135">
        <v>1505688.7494999999</v>
      </c>
      <c r="U3135">
        <v>12712</v>
      </c>
      <c r="V3135">
        <v>23574</v>
      </c>
      <c r="W3135">
        <v>71426</v>
      </c>
      <c r="X3135">
        <v>4253738.1100000003</v>
      </c>
      <c r="Y3135">
        <v>3061909.05</v>
      </c>
      <c r="Z3135">
        <v>2877919.28</v>
      </c>
      <c r="AA3135">
        <v>1073935.0699</v>
      </c>
      <c r="AB3135">
        <v>26654</v>
      </c>
      <c r="AC3135">
        <v>26904</v>
      </c>
      <c r="AD3135">
        <v>18502</v>
      </c>
      <c r="AE3135">
        <v>24491</v>
      </c>
      <c r="AF3135">
        <v>14892</v>
      </c>
      <c r="AG3135">
        <v>15144</v>
      </c>
      <c r="AH3135">
        <v>11236</v>
      </c>
      <c r="AI3135">
        <v>13842</v>
      </c>
      <c r="AJ3135">
        <v>11762</v>
      </c>
      <c r="AK3135">
        <v>11760</v>
      </c>
      <c r="AL3135">
        <v>7266</v>
      </c>
      <c r="AM3135">
        <v>10649</v>
      </c>
    </row>
    <row r="3136" spans="1:39" x14ac:dyDescent="0.15">
      <c r="A3136" t="s">
        <v>45</v>
      </c>
      <c r="B3136">
        <v>30</v>
      </c>
      <c r="C3136">
        <v>1</v>
      </c>
      <c r="D3136">
        <v>1</v>
      </c>
      <c r="E3136" t="s">
        <v>30</v>
      </c>
      <c r="F3136" t="s">
        <v>206</v>
      </c>
      <c r="G3136">
        <v>2552</v>
      </c>
      <c r="H3136">
        <v>4372</v>
      </c>
      <c r="I3136">
        <v>14329</v>
      </c>
      <c r="J3136">
        <v>867706.79</v>
      </c>
      <c r="K3136">
        <v>622197.53</v>
      </c>
      <c r="L3136">
        <v>572341.18000000005</v>
      </c>
      <c r="M3136">
        <v>235041.08530000001</v>
      </c>
      <c r="N3136">
        <v>1347</v>
      </c>
      <c r="O3136">
        <v>2105</v>
      </c>
      <c r="P3136">
        <v>7629</v>
      </c>
      <c r="Q3136">
        <v>466457.49</v>
      </c>
      <c r="R3136">
        <v>330176.96999999997</v>
      </c>
      <c r="S3136">
        <v>298692.51</v>
      </c>
      <c r="T3136">
        <v>133364.57250000001</v>
      </c>
      <c r="U3136">
        <v>1205</v>
      </c>
      <c r="V3136">
        <v>2267</v>
      </c>
      <c r="W3136">
        <v>6700</v>
      </c>
      <c r="X3136">
        <v>401249.3</v>
      </c>
      <c r="Y3136">
        <v>292020.56</v>
      </c>
      <c r="Z3136">
        <v>273648.67</v>
      </c>
      <c r="AA3136">
        <v>101676.5128</v>
      </c>
      <c r="AB3136">
        <v>2397</v>
      </c>
      <c r="AC3136">
        <v>2501</v>
      </c>
      <c r="AD3136">
        <v>1516</v>
      </c>
      <c r="AE3136">
        <v>2455</v>
      </c>
      <c r="AF3136">
        <v>1290</v>
      </c>
      <c r="AG3136">
        <v>1330</v>
      </c>
      <c r="AH3136">
        <v>906</v>
      </c>
      <c r="AI3136">
        <v>1314</v>
      </c>
      <c r="AJ3136">
        <v>1107</v>
      </c>
      <c r="AK3136">
        <v>1171</v>
      </c>
      <c r="AL3136">
        <v>610</v>
      </c>
      <c r="AM3136">
        <v>1141</v>
      </c>
    </row>
    <row r="3137" spans="1:39" x14ac:dyDescent="0.15">
      <c r="A3137" t="s">
        <v>45</v>
      </c>
      <c r="B3137">
        <v>30</v>
      </c>
      <c r="C3137">
        <v>1</v>
      </c>
      <c r="D3137">
        <v>1</v>
      </c>
      <c r="E3137" t="s">
        <v>29</v>
      </c>
      <c r="F3137" t="s">
        <v>206</v>
      </c>
      <c r="G3137">
        <v>39571</v>
      </c>
      <c r="H3137">
        <v>71398</v>
      </c>
      <c r="I3137">
        <v>236410</v>
      </c>
      <c r="J3137">
        <v>14170925.210000001</v>
      </c>
      <c r="K3137">
        <v>9737000.7300000004</v>
      </c>
      <c r="L3137">
        <v>9029116.1300000008</v>
      </c>
      <c r="M3137">
        <v>3833705.4706000001</v>
      </c>
      <c r="N3137">
        <v>16975</v>
      </c>
      <c r="O3137">
        <v>28020</v>
      </c>
      <c r="P3137">
        <v>101492</v>
      </c>
      <c r="Q3137">
        <v>6154225.9000000004</v>
      </c>
      <c r="R3137">
        <v>4180597.46</v>
      </c>
      <c r="S3137">
        <v>3817064.78</v>
      </c>
      <c r="T3137">
        <v>1790403.6734</v>
      </c>
      <c r="U3137">
        <v>22596</v>
      </c>
      <c r="V3137">
        <v>43378</v>
      </c>
      <c r="W3137">
        <v>134918</v>
      </c>
      <c r="X3137">
        <v>8016699.3099999996</v>
      </c>
      <c r="Y3137">
        <v>5556403.2699999996</v>
      </c>
      <c r="Z3137">
        <v>5212051.3499999996</v>
      </c>
      <c r="AA3137">
        <v>2043301.7971999999</v>
      </c>
      <c r="AB3137">
        <v>37993</v>
      </c>
      <c r="AC3137">
        <v>38841</v>
      </c>
      <c r="AD3137">
        <v>26841</v>
      </c>
      <c r="AE3137">
        <v>37924</v>
      </c>
      <c r="AF3137">
        <v>16336</v>
      </c>
      <c r="AG3137">
        <v>16706</v>
      </c>
      <c r="AH3137">
        <v>12914</v>
      </c>
      <c r="AI3137">
        <v>16346</v>
      </c>
      <c r="AJ3137">
        <v>21657</v>
      </c>
      <c r="AK3137">
        <v>22135</v>
      </c>
      <c r="AL3137">
        <v>13927</v>
      </c>
      <c r="AM3137">
        <v>21578</v>
      </c>
    </row>
    <row r="3138" spans="1:39" x14ac:dyDescent="0.15">
      <c r="A3138" t="s">
        <v>45</v>
      </c>
      <c r="B3138">
        <v>30</v>
      </c>
      <c r="C3138">
        <v>1</v>
      </c>
      <c r="D3138">
        <v>1</v>
      </c>
      <c r="E3138" t="s">
        <v>31</v>
      </c>
      <c r="F3138" t="s">
        <v>206</v>
      </c>
      <c r="G3138">
        <v>7</v>
      </c>
      <c r="H3138">
        <v>19</v>
      </c>
      <c r="I3138">
        <v>44</v>
      </c>
      <c r="J3138">
        <v>2245.12</v>
      </c>
      <c r="K3138">
        <v>1574.42</v>
      </c>
      <c r="L3138">
        <v>1489.3</v>
      </c>
      <c r="M3138">
        <v>588.84259999999995</v>
      </c>
      <c r="N3138">
        <v>0</v>
      </c>
      <c r="O3138">
        <v>0</v>
      </c>
      <c r="P3138">
        <v>0</v>
      </c>
      <c r="Q3138">
        <v>0</v>
      </c>
      <c r="R3138">
        <v>0</v>
      </c>
      <c r="S3138">
        <v>0</v>
      </c>
      <c r="T3138">
        <v>0</v>
      </c>
      <c r="U3138">
        <v>7</v>
      </c>
      <c r="V3138">
        <v>19</v>
      </c>
      <c r="W3138">
        <v>44</v>
      </c>
      <c r="X3138">
        <v>2245.12</v>
      </c>
      <c r="Y3138">
        <v>1574.42</v>
      </c>
      <c r="Z3138">
        <v>1489.3</v>
      </c>
      <c r="AA3138">
        <v>588.84259999999995</v>
      </c>
      <c r="AB3138">
        <v>6</v>
      </c>
      <c r="AC3138">
        <v>7</v>
      </c>
      <c r="AD3138">
        <v>5</v>
      </c>
      <c r="AE3138">
        <v>6</v>
      </c>
      <c r="AF3138">
        <v>0</v>
      </c>
      <c r="AG3138">
        <v>0</v>
      </c>
      <c r="AH3138">
        <v>0</v>
      </c>
      <c r="AI3138">
        <v>0</v>
      </c>
      <c r="AJ3138">
        <v>6</v>
      </c>
      <c r="AK3138">
        <v>7</v>
      </c>
      <c r="AL3138">
        <v>5</v>
      </c>
      <c r="AM3138">
        <v>6</v>
      </c>
    </row>
    <row r="3139" spans="1:39" x14ac:dyDescent="0.15">
      <c r="A3139" t="s">
        <v>45</v>
      </c>
      <c r="B3139">
        <v>30</v>
      </c>
      <c r="C3139">
        <v>1</v>
      </c>
      <c r="D3139">
        <v>1</v>
      </c>
      <c r="E3139" t="s">
        <v>32</v>
      </c>
      <c r="F3139" t="s">
        <v>206</v>
      </c>
      <c r="G3139">
        <v>1017</v>
      </c>
      <c r="H3139">
        <v>1821</v>
      </c>
      <c r="I3139">
        <v>6328</v>
      </c>
      <c r="J3139">
        <v>393816.27</v>
      </c>
      <c r="K3139">
        <v>260698.08</v>
      </c>
      <c r="L3139">
        <v>247008.32</v>
      </c>
      <c r="M3139">
        <v>101248.4742</v>
      </c>
      <c r="N3139">
        <v>125</v>
      </c>
      <c r="O3139">
        <v>205</v>
      </c>
      <c r="P3139">
        <v>739</v>
      </c>
      <c r="Q3139">
        <v>47145.55</v>
      </c>
      <c r="R3139">
        <v>31450.62</v>
      </c>
      <c r="S3139">
        <v>28657.599999999999</v>
      </c>
      <c r="T3139">
        <v>13214.3158</v>
      </c>
      <c r="U3139">
        <v>892</v>
      </c>
      <c r="V3139">
        <v>1616</v>
      </c>
      <c r="W3139">
        <v>5589</v>
      </c>
      <c r="X3139">
        <v>346670.72</v>
      </c>
      <c r="Y3139">
        <v>229247.46</v>
      </c>
      <c r="Z3139">
        <v>218350.72</v>
      </c>
      <c r="AA3139">
        <v>88034.1584</v>
      </c>
      <c r="AB3139">
        <v>996</v>
      </c>
      <c r="AC3139">
        <v>967</v>
      </c>
      <c r="AD3139">
        <v>656</v>
      </c>
      <c r="AE3139">
        <v>895</v>
      </c>
      <c r="AF3139">
        <v>121</v>
      </c>
      <c r="AG3139">
        <v>115</v>
      </c>
      <c r="AH3139">
        <v>78</v>
      </c>
      <c r="AI3139">
        <v>118</v>
      </c>
      <c r="AJ3139">
        <v>875</v>
      </c>
      <c r="AK3139">
        <v>852</v>
      </c>
      <c r="AL3139">
        <v>578</v>
      </c>
      <c r="AM3139">
        <v>777</v>
      </c>
    </row>
    <row r="3140" spans="1:39" x14ac:dyDescent="0.15">
      <c r="A3140" t="s">
        <v>45</v>
      </c>
      <c r="B3140">
        <v>30</v>
      </c>
      <c r="C3140">
        <v>1</v>
      </c>
      <c r="D3140">
        <v>2</v>
      </c>
      <c r="E3140" t="s">
        <v>28</v>
      </c>
      <c r="F3140" t="s">
        <v>206</v>
      </c>
      <c r="G3140">
        <v>8006</v>
      </c>
      <c r="H3140">
        <v>11290</v>
      </c>
      <c r="I3140">
        <v>41622</v>
      </c>
      <c r="J3140">
        <v>2617416.15</v>
      </c>
      <c r="K3140">
        <v>1882795.89</v>
      </c>
      <c r="L3140">
        <v>1751675.29</v>
      </c>
      <c r="M3140">
        <v>699670.70759999997</v>
      </c>
      <c r="N3140">
        <v>3480</v>
      </c>
      <c r="O3140">
        <v>4506</v>
      </c>
      <c r="P3140">
        <v>18265</v>
      </c>
      <c r="Q3140">
        <v>1172057.56</v>
      </c>
      <c r="R3140">
        <v>822978.29</v>
      </c>
      <c r="S3140">
        <v>743221.51</v>
      </c>
      <c r="T3140">
        <v>334689.0454</v>
      </c>
      <c r="U3140">
        <v>4526</v>
      </c>
      <c r="V3140">
        <v>6784</v>
      </c>
      <c r="W3140">
        <v>23357</v>
      </c>
      <c r="X3140">
        <v>1445358.59</v>
      </c>
      <c r="Y3140">
        <v>1059817.6000000001</v>
      </c>
      <c r="Z3140">
        <v>1008453.78</v>
      </c>
      <c r="AA3140">
        <v>364981.66220000002</v>
      </c>
      <c r="AB3140">
        <v>7707</v>
      </c>
      <c r="AC3140">
        <v>7257</v>
      </c>
      <c r="AD3140">
        <v>3892</v>
      </c>
      <c r="AE3140">
        <v>6679</v>
      </c>
      <c r="AF3140">
        <v>3323</v>
      </c>
      <c r="AG3140">
        <v>3395</v>
      </c>
      <c r="AH3140">
        <v>2117</v>
      </c>
      <c r="AI3140">
        <v>3109</v>
      </c>
      <c r="AJ3140">
        <v>4384</v>
      </c>
      <c r="AK3140">
        <v>3862</v>
      </c>
      <c r="AL3140">
        <v>1775</v>
      </c>
      <c r="AM3140">
        <v>3570</v>
      </c>
    </row>
    <row r="3141" spans="1:39" x14ac:dyDescent="0.15">
      <c r="A3141" t="s">
        <v>45</v>
      </c>
      <c r="B3141">
        <v>30</v>
      </c>
      <c r="C3141">
        <v>1</v>
      </c>
      <c r="D3141">
        <v>2</v>
      </c>
      <c r="E3141" t="s">
        <v>30</v>
      </c>
      <c r="F3141" t="s">
        <v>206</v>
      </c>
      <c r="G3141">
        <v>804</v>
      </c>
      <c r="H3141">
        <v>1118</v>
      </c>
      <c r="I3141">
        <v>4131</v>
      </c>
      <c r="J3141">
        <v>259556.94</v>
      </c>
      <c r="K3141">
        <v>187450.73</v>
      </c>
      <c r="L3141">
        <v>172603.15</v>
      </c>
      <c r="M3141">
        <v>69443.354500000001</v>
      </c>
      <c r="N3141">
        <v>326</v>
      </c>
      <c r="O3141">
        <v>408</v>
      </c>
      <c r="P3141">
        <v>1747</v>
      </c>
      <c r="Q3141">
        <v>111587.74</v>
      </c>
      <c r="R3141">
        <v>78153.66</v>
      </c>
      <c r="S3141">
        <v>68475.259999999995</v>
      </c>
      <c r="T3141">
        <v>31867.1937</v>
      </c>
      <c r="U3141">
        <v>478</v>
      </c>
      <c r="V3141">
        <v>710</v>
      </c>
      <c r="W3141">
        <v>2384</v>
      </c>
      <c r="X3141">
        <v>147969.20000000001</v>
      </c>
      <c r="Y3141">
        <v>109297.07</v>
      </c>
      <c r="Z3141">
        <v>104127.89</v>
      </c>
      <c r="AA3141">
        <v>37576.160799999998</v>
      </c>
      <c r="AB3141">
        <v>757</v>
      </c>
      <c r="AC3141">
        <v>742</v>
      </c>
      <c r="AD3141">
        <v>368</v>
      </c>
      <c r="AE3141">
        <v>782</v>
      </c>
      <c r="AF3141">
        <v>312</v>
      </c>
      <c r="AG3141">
        <v>315</v>
      </c>
      <c r="AH3141">
        <v>199</v>
      </c>
      <c r="AI3141">
        <v>319</v>
      </c>
      <c r="AJ3141">
        <v>445</v>
      </c>
      <c r="AK3141">
        <v>427</v>
      </c>
      <c r="AL3141">
        <v>169</v>
      </c>
      <c r="AM3141">
        <v>463</v>
      </c>
    </row>
    <row r="3142" spans="1:39" x14ac:dyDescent="0.15">
      <c r="A3142" t="s">
        <v>45</v>
      </c>
      <c r="B3142">
        <v>30</v>
      </c>
      <c r="C3142">
        <v>1</v>
      </c>
      <c r="D3142">
        <v>2</v>
      </c>
      <c r="E3142" t="s">
        <v>29</v>
      </c>
      <c r="F3142" t="s">
        <v>206</v>
      </c>
      <c r="G3142">
        <v>3385</v>
      </c>
      <c r="H3142">
        <v>4895</v>
      </c>
      <c r="I3142">
        <v>19190</v>
      </c>
      <c r="J3142">
        <v>1176127.3500000001</v>
      </c>
      <c r="K3142">
        <v>813848.91</v>
      </c>
      <c r="L3142">
        <v>764113.24</v>
      </c>
      <c r="M3142">
        <v>316516.04869999998</v>
      </c>
      <c r="N3142">
        <v>1240</v>
      </c>
      <c r="O3142">
        <v>1595</v>
      </c>
      <c r="P3142">
        <v>7138</v>
      </c>
      <c r="Q3142">
        <v>435704.37</v>
      </c>
      <c r="R3142">
        <v>298546.28000000003</v>
      </c>
      <c r="S3142">
        <v>271993.01</v>
      </c>
      <c r="T3142">
        <v>128796.951</v>
      </c>
      <c r="U3142">
        <v>2145</v>
      </c>
      <c r="V3142">
        <v>3300</v>
      </c>
      <c r="W3142">
        <v>12052</v>
      </c>
      <c r="X3142">
        <v>740422.98</v>
      </c>
      <c r="Y3142">
        <v>515302.63</v>
      </c>
      <c r="Z3142">
        <v>492120.23</v>
      </c>
      <c r="AA3142">
        <v>187719.09770000001</v>
      </c>
      <c r="AB3142">
        <v>3248</v>
      </c>
      <c r="AC3142">
        <v>3216</v>
      </c>
      <c r="AD3142">
        <v>1637</v>
      </c>
      <c r="AE3142">
        <v>3236</v>
      </c>
      <c r="AF3142">
        <v>1193</v>
      </c>
      <c r="AG3142">
        <v>1204</v>
      </c>
      <c r="AH3142">
        <v>751</v>
      </c>
      <c r="AI3142">
        <v>1187</v>
      </c>
      <c r="AJ3142">
        <v>2055</v>
      </c>
      <c r="AK3142">
        <v>2012</v>
      </c>
      <c r="AL3142">
        <v>886</v>
      </c>
      <c r="AM3142">
        <v>2049</v>
      </c>
    </row>
    <row r="3143" spans="1:39" x14ac:dyDescent="0.15">
      <c r="A3143" t="s">
        <v>45</v>
      </c>
      <c r="B3143">
        <v>30</v>
      </c>
      <c r="C3143">
        <v>1</v>
      </c>
      <c r="D3143">
        <v>2</v>
      </c>
      <c r="E3143" t="s">
        <v>32</v>
      </c>
      <c r="F3143" t="s">
        <v>206</v>
      </c>
      <c r="G3143">
        <v>576</v>
      </c>
      <c r="H3143">
        <v>926</v>
      </c>
      <c r="I3143">
        <v>3501</v>
      </c>
      <c r="J3143">
        <v>217372.23</v>
      </c>
      <c r="K3143">
        <v>142693.10999999999</v>
      </c>
      <c r="L3143">
        <v>137061.63</v>
      </c>
      <c r="M3143">
        <v>55050.470500000003</v>
      </c>
      <c r="N3143">
        <v>54</v>
      </c>
      <c r="O3143">
        <v>78</v>
      </c>
      <c r="P3143">
        <v>321</v>
      </c>
      <c r="Q3143">
        <v>20228.59</v>
      </c>
      <c r="R3143">
        <v>13160.98</v>
      </c>
      <c r="S3143">
        <v>12332.94</v>
      </c>
      <c r="T3143">
        <v>5696.5429000000004</v>
      </c>
      <c r="U3143">
        <v>522</v>
      </c>
      <c r="V3143">
        <v>848</v>
      </c>
      <c r="W3143">
        <v>3180</v>
      </c>
      <c r="X3143">
        <v>197143.64</v>
      </c>
      <c r="Y3143">
        <v>129532.13</v>
      </c>
      <c r="Z3143">
        <v>124728.69</v>
      </c>
      <c r="AA3143">
        <v>49353.927600000003</v>
      </c>
      <c r="AB3143">
        <v>556</v>
      </c>
      <c r="AC3143">
        <v>511</v>
      </c>
      <c r="AD3143">
        <v>280</v>
      </c>
      <c r="AE3143">
        <v>490</v>
      </c>
      <c r="AF3143">
        <v>49</v>
      </c>
      <c r="AG3143">
        <v>44</v>
      </c>
      <c r="AH3143">
        <v>24</v>
      </c>
      <c r="AI3143">
        <v>52</v>
      </c>
      <c r="AJ3143">
        <v>507</v>
      </c>
      <c r="AK3143">
        <v>467</v>
      </c>
      <c r="AL3143">
        <v>256</v>
      </c>
      <c r="AM3143">
        <v>438</v>
      </c>
    </row>
    <row r="3144" spans="1:39" x14ac:dyDescent="0.15">
      <c r="A3144" t="s">
        <v>45</v>
      </c>
      <c r="B3144">
        <v>30</v>
      </c>
      <c r="C3144">
        <v>2</v>
      </c>
      <c r="D3144">
        <v>0</v>
      </c>
      <c r="E3144" t="s">
        <v>28</v>
      </c>
      <c r="F3144" t="s">
        <v>206</v>
      </c>
      <c r="G3144">
        <v>768</v>
      </c>
      <c r="H3144">
        <v>1854</v>
      </c>
      <c r="I3144">
        <v>4848</v>
      </c>
      <c r="J3144">
        <v>288749.43</v>
      </c>
      <c r="K3144">
        <v>197034.5</v>
      </c>
      <c r="L3144">
        <v>155644.98000000001</v>
      </c>
      <c r="M3144">
        <v>79327.303799999994</v>
      </c>
      <c r="N3144">
        <v>768</v>
      </c>
      <c r="O3144">
        <v>896</v>
      </c>
      <c r="P3144">
        <v>2653</v>
      </c>
      <c r="Q3144">
        <v>160018.87</v>
      </c>
      <c r="R3144">
        <v>103919.12</v>
      </c>
      <c r="S3144">
        <v>67779.820000000007</v>
      </c>
      <c r="T3144">
        <v>45058.113400000002</v>
      </c>
      <c r="U3144">
        <v>768</v>
      </c>
      <c r="V3144">
        <v>958</v>
      </c>
      <c r="W3144">
        <v>2195</v>
      </c>
      <c r="X3144">
        <v>128730.56</v>
      </c>
      <c r="Y3144">
        <v>93115.38</v>
      </c>
      <c r="Z3144">
        <v>87865.16</v>
      </c>
      <c r="AA3144">
        <v>34269.190399999999</v>
      </c>
      <c r="AB3144">
        <v>757</v>
      </c>
      <c r="AC3144">
        <v>756</v>
      </c>
      <c r="AD3144">
        <v>665</v>
      </c>
      <c r="AE3144">
        <v>606</v>
      </c>
      <c r="AF3144">
        <v>757</v>
      </c>
      <c r="AG3144">
        <v>756</v>
      </c>
      <c r="AH3144">
        <v>665</v>
      </c>
      <c r="AI3144">
        <v>606</v>
      </c>
      <c r="AJ3144">
        <v>757</v>
      </c>
      <c r="AK3144">
        <v>756</v>
      </c>
      <c r="AL3144">
        <v>665</v>
      </c>
      <c r="AM3144">
        <v>606</v>
      </c>
    </row>
    <row r="3145" spans="1:39" x14ac:dyDescent="0.15">
      <c r="A3145" t="s">
        <v>45</v>
      </c>
      <c r="B3145">
        <v>30</v>
      </c>
      <c r="C3145">
        <v>2</v>
      </c>
      <c r="D3145">
        <v>0</v>
      </c>
      <c r="E3145" t="s">
        <v>30</v>
      </c>
      <c r="F3145" t="s">
        <v>206</v>
      </c>
      <c r="G3145">
        <v>2</v>
      </c>
      <c r="H3145">
        <v>6</v>
      </c>
      <c r="I3145">
        <v>19</v>
      </c>
      <c r="J3145">
        <v>622.88</v>
      </c>
      <c r="K3145">
        <v>428.11</v>
      </c>
      <c r="L3145">
        <v>310.52</v>
      </c>
      <c r="M3145">
        <v>180.75710000000001</v>
      </c>
      <c r="N3145">
        <v>2</v>
      </c>
      <c r="O3145">
        <v>2</v>
      </c>
      <c r="P3145">
        <v>5</v>
      </c>
      <c r="Q3145">
        <v>286.98</v>
      </c>
      <c r="R3145">
        <v>192.98</v>
      </c>
      <c r="S3145">
        <v>75.39</v>
      </c>
      <c r="T3145">
        <v>83.679900000000004</v>
      </c>
      <c r="U3145">
        <v>2</v>
      </c>
      <c r="V3145">
        <v>4</v>
      </c>
      <c r="W3145">
        <v>14</v>
      </c>
      <c r="X3145">
        <v>335.9</v>
      </c>
      <c r="Y3145">
        <v>235.13</v>
      </c>
      <c r="Z3145">
        <v>235.13</v>
      </c>
      <c r="AA3145">
        <v>97.077200000000005</v>
      </c>
      <c r="AB3145">
        <v>2</v>
      </c>
      <c r="AC3145">
        <v>2</v>
      </c>
      <c r="AD3145">
        <v>2</v>
      </c>
      <c r="AE3145">
        <v>1</v>
      </c>
      <c r="AF3145">
        <v>2</v>
      </c>
      <c r="AG3145">
        <v>2</v>
      </c>
      <c r="AH3145">
        <v>2</v>
      </c>
      <c r="AI3145">
        <v>1</v>
      </c>
      <c r="AJ3145">
        <v>2</v>
      </c>
      <c r="AK3145">
        <v>2</v>
      </c>
      <c r="AL3145">
        <v>2</v>
      </c>
      <c r="AM3145">
        <v>1</v>
      </c>
    </row>
    <row r="3146" spans="1:39" x14ac:dyDescent="0.15">
      <c r="A3146" t="s">
        <v>45</v>
      </c>
      <c r="B3146">
        <v>30</v>
      </c>
      <c r="C3146">
        <v>2</v>
      </c>
      <c r="D3146">
        <v>0</v>
      </c>
      <c r="E3146" t="s">
        <v>29</v>
      </c>
      <c r="F3146" t="s">
        <v>206</v>
      </c>
      <c r="G3146">
        <v>11</v>
      </c>
      <c r="H3146">
        <v>27</v>
      </c>
      <c r="I3146">
        <v>89</v>
      </c>
      <c r="J3146">
        <v>4264.54</v>
      </c>
      <c r="K3146">
        <v>2733.73</v>
      </c>
      <c r="L3146">
        <v>2390.8200000000002</v>
      </c>
      <c r="M3146">
        <v>1258.5962</v>
      </c>
      <c r="N3146">
        <v>11</v>
      </c>
      <c r="O3146">
        <v>13</v>
      </c>
      <c r="P3146">
        <v>49</v>
      </c>
      <c r="Q3146">
        <v>2218.75</v>
      </c>
      <c r="R3146">
        <v>1371.37</v>
      </c>
      <c r="S3146">
        <v>1028.46</v>
      </c>
      <c r="T3146">
        <v>685.90620000000001</v>
      </c>
      <c r="U3146">
        <v>11</v>
      </c>
      <c r="V3146">
        <v>14</v>
      </c>
      <c r="W3146">
        <v>40</v>
      </c>
      <c r="X3146">
        <v>2045.79</v>
      </c>
      <c r="Y3146">
        <v>1362.36</v>
      </c>
      <c r="Z3146">
        <v>1362.36</v>
      </c>
      <c r="AA3146">
        <v>572.69000000000005</v>
      </c>
      <c r="AB3146">
        <v>11</v>
      </c>
      <c r="AC3146">
        <v>11</v>
      </c>
      <c r="AD3146">
        <v>11</v>
      </c>
      <c r="AE3146">
        <v>8</v>
      </c>
      <c r="AF3146">
        <v>11</v>
      </c>
      <c r="AG3146">
        <v>11</v>
      </c>
      <c r="AH3146">
        <v>11</v>
      </c>
      <c r="AI3146">
        <v>8</v>
      </c>
      <c r="AJ3146">
        <v>11</v>
      </c>
      <c r="AK3146">
        <v>11</v>
      </c>
      <c r="AL3146">
        <v>11</v>
      </c>
      <c r="AM3146">
        <v>8</v>
      </c>
    </row>
    <row r="3147" spans="1:39" x14ac:dyDescent="0.15">
      <c r="A3147" t="s">
        <v>45</v>
      </c>
      <c r="B3147">
        <v>30</v>
      </c>
      <c r="C3147">
        <v>2</v>
      </c>
      <c r="D3147">
        <v>0</v>
      </c>
      <c r="E3147" t="s">
        <v>32</v>
      </c>
      <c r="F3147" t="s">
        <v>206</v>
      </c>
      <c r="G3147">
        <v>93</v>
      </c>
      <c r="H3147">
        <v>253</v>
      </c>
      <c r="I3147">
        <v>722</v>
      </c>
      <c r="J3147">
        <v>41012.910000000003</v>
      </c>
      <c r="K3147">
        <v>25316.46</v>
      </c>
      <c r="L3147">
        <v>22713.47</v>
      </c>
      <c r="M3147">
        <v>11129.6698</v>
      </c>
      <c r="N3147">
        <v>93</v>
      </c>
      <c r="O3147">
        <v>117</v>
      </c>
      <c r="P3147">
        <v>345</v>
      </c>
      <c r="Q3147">
        <v>19145.080000000002</v>
      </c>
      <c r="R3147">
        <v>11479.13</v>
      </c>
      <c r="S3147">
        <v>9484</v>
      </c>
      <c r="T3147">
        <v>5671.9341000000004</v>
      </c>
      <c r="U3147">
        <v>93</v>
      </c>
      <c r="V3147">
        <v>136</v>
      </c>
      <c r="W3147">
        <v>377</v>
      </c>
      <c r="X3147">
        <v>21867.83</v>
      </c>
      <c r="Y3147">
        <v>13837.33</v>
      </c>
      <c r="Z3147">
        <v>13229.47</v>
      </c>
      <c r="AA3147">
        <v>5457.7357000000002</v>
      </c>
      <c r="AB3147">
        <v>93</v>
      </c>
      <c r="AC3147">
        <v>91</v>
      </c>
      <c r="AD3147">
        <v>87</v>
      </c>
      <c r="AE3147">
        <v>82</v>
      </c>
      <c r="AF3147">
        <v>93</v>
      </c>
      <c r="AG3147">
        <v>91</v>
      </c>
      <c r="AH3147">
        <v>87</v>
      </c>
      <c r="AI3147">
        <v>82</v>
      </c>
      <c r="AJ3147">
        <v>93</v>
      </c>
      <c r="AK3147">
        <v>91</v>
      </c>
      <c r="AL3147">
        <v>87</v>
      </c>
      <c r="AM3147">
        <v>82</v>
      </c>
    </row>
    <row r="3148" spans="1:39" x14ac:dyDescent="0.15">
      <c r="A3148" t="s">
        <v>45</v>
      </c>
      <c r="B3148">
        <v>30</v>
      </c>
      <c r="C3148">
        <v>2</v>
      </c>
      <c r="D3148">
        <v>1</v>
      </c>
      <c r="E3148" t="s">
        <v>28</v>
      </c>
      <c r="F3148" t="s">
        <v>206</v>
      </c>
      <c r="G3148">
        <v>5519</v>
      </c>
      <c r="H3148">
        <v>14693</v>
      </c>
      <c r="I3148">
        <v>35825</v>
      </c>
      <c r="J3148">
        <v>2044143.86</v>
      </c>
      <c r="K3148">
        <v>1435251.63</v>
      </c>
      <c r="L3148">
        <v>1232859.69</v>
      </c>
      <c r="M3148">
        <v>563420.03830000001</v>
      </c>
      <c r="N3148">
        <v>5519</v>
      </c>
      <c r="O3148">
        <v>7114</v>
      </c>
      <c r="P3148">
        <v>19355</v>
      </c>
      <c r="Q3148">
        <v>1124088.1200000001</v>
      </c>
      <c r="R3148">
        <v>764562.91</v>
      </c>
      <c r="S3148">
        <v>597582.74</v>
      </c>
      <c r="T3148">
        <v>322266.27919999999</v>
      </c>
      <c r="U3148">
        <v>5519</v>
      </c>
      <c r="V3148">
        <v>7579</v>
      </c>
      <c r="W3148">
        <v>16470</v>
      </c>
      <c r="X3148">
        <v>920055.74</v>
      </c>
      <c r="Y3148">
        <v>670688.72</v>
      </c>
      <c r="Z3148">
        <v>635276.94999999995</v>
      </c>
      <c r="AA3148">
        <v>241153.7591</v>
      </c>
      <c r="AB3148">
        <v>5337</v>
      </c>
      <c r="AC3148">
        <v>5469</v>
      </c>
      <c r="AD3148">
        <v>4280</v>
      </c>
      <c r="AE3148">
        <v>5233</v>
      </c>
      <c r="AF3148">
        <v>5337</v>
      </c>
      <c r="AG3148">
        <v>5469</v>
      </c>
      <c r="AH3148">
        <v>4280</v>
      </c>
      <c r="AI3148">
        <v>5233</v>
      </c>
      <c r="AJ3148">
        <v>5337</v>
      </c>
      <c r="AK3148">
        <v>5469</v>
      </c>
      <c r="AL3148">
        <v>4280</v>
      </c>
      <c r="AM3148">
        <v>5233</v>
      </c>
    </row>
    <row r="3149" spans="1:39" x14ac:dyDescent="0.15">
      <c r="A3149" t="s">
        <v>45</v>
      </c>
      <c r="B3149">
        <v>30</v>
      </c>
      <c r="C3149">
        <v>2</v>
      </c>
      <c r="D3149">
        <v>1</v>
      </c>
      <c r="E3149" t="s">
        <v>30</v>
      </c>
      <c r="F3149" t="s">
        <v>206</v>
      </c>
      <c r="G3149">
        <v>530</v>
      </c>
      <c r="H3149">
        <v>1443</v>
      </c>
      <c r="I3149">
        <v>3429</v>
      </c>
      <c r="J3149">
        <v>197071.87</v>
      </c>
      <c r="K3149">
        <v>139085.35</v>
      </c>
      <c r="L3149">
        <v>118754.28</v>
      </c>
      <c r="M3149">
        <v>53965.175199999998</v>
      </c>
      <c r="N3149">
        <v>530</v>
      </c>
      <c r="O3149">
        <v>689</v>
      </c>
      <c r="P3149">
        <v>1823</v>
      </c>
      <c r="Q3149">
        <v>106467.95</v>
      </c>
      <c r="R3149">
        <v>73507.77</v>
      </c>
      <c r="S3149">
        <v>57573.67</v>
      </c>
      <c r="T3149">
        <v>30417.901999999998</v>
      </c>
      <c r="U3149">
        <v>530</v>
      </c>
      <c r="V3149">
        <v>754</v>
      </c>
      <c r="W3149">
        <v>1606</v>
      </c>
      <c r="X3149">
        <v>90603.92</v>
      </c>
      <c r="Y3149">
        <v>65577.58</v>
      </c>
      <c r="Z3149">
        <v>61180.61</v>
      </c>
      <c r="AA3149">
        <v>23547.2732</v>
      </c>
      <c r="AB3149">
        <v>494</v>
      </c>
      <c r="AC3149">
        <v>528</v>
      </c>
      <c r="AD3149">
        <v>376</v>
      </c>
      <c r="AE3149">
        <v>510</v>
      </c>
      <c r="AF3149">
        <v>494</v>
      </c>
      <c r="AG3149">
        <v>528</v>
      </c>
      <c r="AH3149">
        <v>376</v>
      </c>
      <c r="AI3149">
        <v>510</v>
      </c>
      <c r="AJ3149">
        <v>494</v>
      </c>
      <c r="AK3149">
        <v>528</v>
      </c>
      <c r="AL3149">
        <v>376</v>
      </c>
      <c r="AM3149">
        <v>510</v>
      </c>
    </row>
    <row r="3150" spans="1:39" x14ac:dyDescent="0.15">
      <c r="A3150" t="s">
        <v>45</v>
      </c>
      <c r="B3150">
        <v>30</v>
      </c>
      <c r="C3150">
        <v>2</v>
      </c>
      <c r="D3150">
        <v>1</v>
      </c>
      <c r="E3150" t="s">
        <v>29</v>
      </c>
      <c r="F3150" t="s">
        <v>206</v>
      </c>
      <c r="G3150">
        <v>11371</v>
      </c>
      <c r="H3150">
        <v>32512</v>
      </c>
      <c r="I3150">
        <v>80300</v>
      </c>
      <c r="J3150">
        <v>4524894.12</v>
      </c>
      <c r="K3150">
        <v>3043850.47</v>
      </c>
      <c r="L3150">
        <v>2617345.92</v>
      </c>
      <c r="M3150">
        <v>1256823.1115999999</v>
      </c>
      <c r="N3150">
        <v>11371</v>
      </c>
      <c r="O3150">
        <v>15157</v>
      </c>
      <c r="P3150">
        <v>41469</v>
      </c>
      <c r="Q3150">
        <v>2386374.86</v>
      </c>
      <c r="R3150">
        <v>1567593.69</v>
      </c>
      <c r="S3150">
        <v>1235297.26</v>
      </c>
      <c r="T3150">
        <v>695937.01980000001</v>
      </c>
      <c r="U3150">
        <v>11371</v>
      </c>
      <c r="V3150">
        <v>17355</v>
      </c>
      <c r="W3150">
        <v>38831</v>
      </c>
      <c r="X3150">
        <v>2138519.2599999998</v>
      </c>
      <c r="Y3150">
        <v>1476256.78</v>
      </c>
      <c r="Z3150">
        <v>1382048.66</v>
      </c>
      <c r="AA3150">
        <v>560886.09180000005</v>
      </c>
      <c r="AB3150">
        <v>10938</v>
      </c>
      <c r="AC3150">
        <v>11335</v>
      </c>
      <c r="AD3150">
        <v>9048</v>
      </c>
      <c r="AE3150">
        <v>11043</v>
      </c>
      <c r="AF3150">
        <v>10938</v>
      </c>
      <c r="AG3150">
        <v>11335</v>
      </c>
      <c r="AH3150">
        <v>9048</v>
      </c>
      <c r="AI3150">
        <v>11043</v>
      </c>
      <c r="AJ3150">
        <v>10938</v>
      </c>
      <c r="AK3150">
        <v>11335</v>
      </c>
      <c r="AL3150">
        <v>9048</v>
      </c>
      <c r="AM3150">
        <v>11043</v>
      </c>
    </row>
    <row r="3151" spans="1:39" x14ac:dyDescent="0.15">
      <c r="A3151" t="s">
        <v>45</v>
      </c>
      <c r="B3151">
        <v>30</v>
      </c>
      <c r="C3151">
        <v>2</v>
      </c>
      <c r="D3151">
        <v>1</v>
      </c>
      <c r="E3151" t="s">
        <v>31</v>
      </c>
      <c r="F3151" t="s">
        <v>206</v>
      </c>
      <c r="G3151">
        <v>4</v>
      </c>
      <c r="H3151">
        <v>10</v>
      </c>
      <c r="I3151">
        <v>24</v>
      </c>
      <c r="J3151">
        <v>1725.9</v>
      </c>
      <c r="K3151">
        <v>1164.27</v>
      </c>
      <c r="L3151">
        <v>1164.27</v>
      </c>
      <c r="M3151">
        <v>516.65129999999999</v>
      </c>
      <c r="N3151">
        <v>4</v>
      </c>
      <c r="O3151">
        <v>6</v>
      </c>
      <c r="P3151">
        <v>13</v>
      </c>
      <c r="Q3151">
        <v>1014.92</v>
      </c>
      <c r="R3151">
        <v>683.98</v>
      </c>
      <c r="S3151">
        <v>683.98</v>
      </c>
      <c r="T3151">
        <v>353.92129999999997</v>
      </c>
      <c r="U3151">
        <v>4</v>
      </c>
      <c r="V3151">
        <v>4</v>
      </c>
      <c r="W3151">
        <v>11</v>
      </c>
      <c r="X3151">
        <v>710.98</v>
      </c>
      <c r="Y3151">
        <v>480.29</v>
      </c>
      <c r="Z3151">
        <v>480.29</v>
      </c>
      <c r="AA3151">
        <v>162.72999999999999</v>
      </c>
      <c r="AB3151">
        <v>3</v>
      </c>
      <c r="AC3151">
        <v>4</v>
      </c>
      <c r="AD3151">
        <v>3</v>
      </c>
      <c r="AE3151">
        <v>4</v>
      </c>
      <c r="AF3151">
        <v>3</v>
      </c>
      <c r="AG3151">
        <v>4</v>
      </c>
      <c r="AH3151">
        <v>3</v>
      </c>
      <c r="AI3151">
        <v>4</v>
      </c>
      <c r="AJ3151">
        <v>3</v>
      </c>
      <c r="AK3151">
        <v>4</v>
      </c>
      <c r="AL3151">
        <v>3</v>
      </c>
      <c r="AM3151">
        <v>4</v>
      </c>
    </row>
    <row r="3152" spans="1:39" x14ac:dyDescent="0.15">
      <c r="A3152" t="s">
        <v>45</v>
      </c>
      <c r="B3152">
        <v>30</v>
      </c>
      <c r="C3152">
        <v>2</v>
      </c>
      <c r="D3152">
        <v>1</v>
      </c>
      <c r="E3152" t="s">
        <v>32</v>
      </c>
      <c r="F3152" t="s">
        <v>206</v>
      </c>
      <c r="G3152">
        <v>254</v>
      </c>
      <c r="H3152">
        <v>709</v>
      </c>
      <c r="I3152">
        <v>1919</v>
      </c>
      <c r="J3152">
        <v>108591.87</v>
      </c>
      <c r="K3152">
        <v>71545.08</v>
      </c>
      <c r="L3152">
        <v>64170.93</v>
      </c>
      <c r="M3152">
        <v>30195.273700000002</v>
      </c>
      <c r="N3152">
        <v>254</v>
      </c>
      <c r="O3152">
        <v>332</v>
      </c>
      <c r="P3152">
        <v>889</v>
      </c>
      <c r="Q3152">
        <v>48626.06</v>
      </c>
      <c r="R3152">
        <v>31727.48</v>
      </c>
      <c r="S3152">
        <v>25825.62</v>
      </c>
      <c r="T3152">
        <v>14524.081099999999</v>
      </c>
      <c r="U3152">
        <v>254</v>
      </c>
      <c r="V3152">
        <v>377</v>
      </c>
      <c r="W3152">
        <v>1030</v>
      </c>
      <c r="X3152">
        <v>59965.81</v>
      </c>
      <c r="Y3152">
        <v>39817.599999999999</v>
      </c>
      <c r="Z3152">
        <v>38345.31</v>
      </c>
      <c r="AA3152">
        <v>15671.1926</v>
      </c>
      <c r="AB3152">
        <v>250</v>
      </c>
      <c r="AC3152">
        <v>253</v>
      </c>
      <c r="AD3152">
        <v>207</v>
      </c>
      <c r="AE3152">
        <v>242</v>
      </c>
      <c r="AF3152">
        <v>250</v>
      </c>
      <c r="AG3152">
        <v>253</v>
      </c>
      <c r="AH3152">
        <v>207</v>
      </c>
      <c r="AI3152">
        <v>242</v>
      </c>
      <c r="AJ3152">
        <v>250</v>
      </c>
      <c r="AK3152">
        <v>253</v>
      </c>
      <c r="AL3152">
        <v>207</v>
      </c>
      <c r="AM3152">
        <v>242</v>
      </c>
    </row>
    <row r="3153" spans="1:39" x14ac:dyDescent="0.15">
      <c r="A3153" t="s">
        <v>45</v>
      </c>
      <c r="B3153">
        <v>30</v>
      </c>
      <c r="C3153">
        <v>2</v>
      </c>
      <c r="D3153">
        <v>2</v>
      </c>
      <c r="E3153" t="s">
        <v>28</v>
      </c>
      <c r="F3153" t="s">
        <v>206</v>
      </c>
      <c r="G3153">
        <v>814</v>
      </c>
      <c r="H3153">
        <v>2010</v>
      </c>
      <c r="I3153">
        <v>5066</v>
      </c>
      <c r="J3153">
        <v>297192.08</v>
      </c>
      <c r="K3153">
        <v>208302.69</v>
      </c>
      <c r="L3153">
        <v>172190.99</v>
      </c>
      <c r="M3153">
        <v>82531.051800000001</v>
      </c>
      <c r="N3153">
        <v>814</v>
      </c>
      <c r="O3153">
        <v>945</v>
      </c>
      <c r="P3153">
        <v>2690</v>
      </c>
      <c r="Q3153">
        <v>161258.10999999999</v>
      </c>
      <c r="R3153">
        <v>108702.93</v>
      </c>
      <c r="S3153">
        <v>76724.81</v>
      </c>
      <c r="T3153">
        <v>46202.628799999999</v>
      </c>
      <c r="U3153">
        <v>814</v>
      </c>
      <c r="V3153">
        <v>1065</v>
      </c>
      <c r="W3153">
        <v>2376</v>
      </c>
      <c r="X3153">
        <v>135933.97</v>
      </c>
      <c r="Y3153">
        <v>99599.76</v>
      </c>
      <c r="Z3153">
        <v>95466.18</v>
      </c>
      <c r="AA3153">
        <v>36328.423000000003</v>
      </c>
      <c r="AB3153">
        <v>778</v>
      </c>
      <c r="AC3153">
        <v>802</v>
      </c>
      <c r="AD3153">
        <v>549</v>
      </c>
      <c r="AE3153">
        <v>755</v>
      </c>
      <c r="AF3153">
        <v>778</v>
      </c>
      <c r="AG3153">
        <v>802</v>
      </c>
      <c r="AH3153">
        <v>549</v>
      </c>
      <c r="AI3153">
        <v>755</v>
      </c>
      <c r="AJ3153">
        <v>778</v>
      </c>
      <c r="AK3153">
        <v>802</v>
      </c>
      <c r="AL3153">
        <v>549</v>
      </c>
      <c r="AM3153">
        <v>755</v>
      </c>
    </row>
    <row r="3154" spans="1:39" x14ac:dyDescent="0.15">
      <c r="A3154" t="s">
        <v>45</v>
      </c>
      <c r="B3154">
        <v>30</v>
      </c>
      <c r="C3154">
        <v>2</v>
      </c>
      <c r="D3154">
        <v>2</v>
      </c>
      <c r="E3154" t="s">
        <v>30</v>
      </c>
      <c r="F3154" t="s">
        <v>206</v>
      </c>
      <c r="G3154">
        <v>83</v>
      </c>
      <c r="H3154">
        <v>200</v>
      </c>
      <c r="I3154">
        <v>542</v>
      </c>
      <c r="J3154">
        <v>30871.7</v>
      </c>
      <c r="K3154">
        <v>21185.040000000001</v>
      </c>
      <c r="L3154">
        <v>18517.86</v>
      </c>
      <c r="M3154">
        <v>8692.8186999999998</v>
      </c>
      <c r="N3154">
        <v>83</v>
      </c>
      <c r="O3154">
        <v>95</v>
      </c>
      <c r="P3154">
        <v>290</v>
      </c>
      <c r="Q3154">
        <v>16174.31</v>
      </c>
      <c r="R3154">
        <v>10544.65</v>
      </c>
      <c r="S3154">
        <v>8218.9</v>
      </c>
      <c r="T3154">
        <v>4771.4818999999998</v>
      </c>
      <c r="U3154">
        <v>83</v>
      </c>
      <c r="V3154">
        <v>105</v>
      </c>
      <c r="W3154">
        <v>252</v>
      </c>
      <c r="X3154">
        <v>14697.39</v>
      </c>
      <c r="Y3154">
        <v>10640.39</v>
      </c>
      <c r="Z3154">
        <v>10298.959999999999</v>
      </c>
      <c r="AA3154">
        <v>3921.3368</v>
      </c>
      <c r="AB3154">
        <v>78</v>
      </c>
      <c r="AC3154">
        <v>82</v>
      </c>
      <c r="AD3154">
        <v>53</v>
      </c>
      <c r="AE3154">
        <v>81</v>
      </c>
      <c r="AF3154">
        <v>78</v>
      </c>
      <c r="AG3154">
        <v>82</v>
      </c>
      <c r="AH3154">
        <v>53</v>
      </c>
      <c r="AI3154">
        <v>81</v>
      </c>
      <c r="AJ3154">
        <v>78</v>
      </c>
      <c r="AK3154">
        <v>82</v>
      </c>
      <c r="AL3154">
        <v>53</v>
      </c>
      <c r="AM3154">
        <v>81</v>
      </c>
    </row>
    <row r="3155" spans="1:39" x14ac:dyDescent="0.15">
      <c r="A3155" t="s">
        <v>45</v>
      </c>
      <c r="B3155">
        <v>30</v>
      </c>
      <c r="C3155">
        <v>2</v>
      </c>
      <c r="D3155">
        <v>2</v>
      </c>
      <c r="E3155" t="s">
        <v>29</v>
      </c>
      <c r="F3155" t="s">
        <v>206</v>
      </c>
      <c r="G3155">
        <v>414</v>
      </c>
      <c r="H3155">
        <v>1042</v>
      </c>
      <c r="I3155">
        <v>2804</v>
      </c>
      <c r="J3155">
        <v>161849.06</v>
      </c>
      <c r="K3155">
        <v>110013.69</v>
      </c>
      <c r="L3155">
        <v>92477.97</v>
      </c>
      <c r="M3155">
        <v>44851.8649</v>
      </c>
      <c r="N3155">
        <v>414</v>
      </c>
      <c r="O3155">
        <v>480</v>
      </c>
      <c r="P3155">
        <v>1442</v>
      </c>
      <c r="Q3155">
        <v>83948.63</v>
      </c>
      <c r="R3155">
        <v>55445.34</v>
      </c>
      <c r="S3155">
        <v>40562.85</v>
      </c>
      <c r="T3155">
        <v>24388.951700000001</v>
      </c>
      <c r="U3155">
        <v>414</v>
      </c>
      <c r="V3155">
        <v>562</v>
      </c>
      <c r="W3155">
        <v>1362</v>
      </c>
      <c r="X3155">
        <v>77900.429999999993</v>
      </c>
      <c r="Y3155">
        <v>54568.35</v>
      </c>
      <c r="Z3155">
        <v>51915.12</v>
      </c>
      <c r="AA3155">
        <v>20462.913199999999</v>
      </c>
      <c r="AB3155">
        <v>394</v>
      </c>
      <c r="AC3155">
        <v>410</v>
      </c>
      <c r="AD3155">
        <v>272</v>
      </c>
      <c r="AE3155">
        <v>403</v>
      </c>
      <c r="AF3155">
        <v>394</v>
      </c>
      <c r="AG3155">
        <v>410</v>
      </c>
      <c r="AH3155">
        <v>272</v>
      </c>
      <c r="AI3155">
        <v>403</v>
      </c>
      <c r="AJ3155">
        <v>394</v>
      </c>
      <c r="AK3155">
        <v>410</v>
      </c>
      <c r="AL3155">
        <v>272</v>
      </c>
      <c r="AM3155">
        <v>403</v>
      </c>
    </row>
    <row r="3156" spans="1:39" x14ac:dyDescent="0.15">
      <c r="A3156" t="s">
        <v>45</v>
      </c>
      <c r="B3156">
        <v>30</v>
      </c>
      <c r="C3156">
        <v>2</v>
      </c>
      <c r="D3156">
        <v>2</v>
      </c>
      <c r="E3156" t="s">
        <v>32</v>
      </c>
      <c r="F3156" t="s">
        <v>206</v>
      </c>
      <c r="G3156">
        <v>66</v>
      </c>
      <c r="H3156">
        <v>172</v>
      </c>
      <c r="I3156">
        <v>484</v>
      </c>
      <c r="J3156">
        <v>28605.3</v>
      </c>
      <c r="K3156">
        <v>18739.05</v>
      </c>
      <c r="L3156">
        <v>16250.09</v>
      </c>
      <c r="M3156">
        <v>7829.3810000000003</v>
      </c>
      <c r="N3156">
        <v>66</v>
      </c>
      <c r="O3156">
        <v>77</v>
      </c>
      <c r="P3156">
        <v>200</v>
      </c>
      <c r="Q3156">
        <v>11931.91</v>
      </c>
      <c r="R3156">
        <v>7538.18</v>
      </c>
      <c r="S3156">
        <v>5704.01</v>
      </c>
      <c r="T3156">
        <v>3547.6572999999999</v>
      </c>
      <c r="U3156">
        <v>66</v>
      </c>
      <c r="V3156">
        <v>95</v>
      </c>
      <c r="W3156">
        <v>284</v>
      </c>
      <c r="X3156">
        <v>16673.39</v>
      </c>
      <c r="Y3156">
        <v>11200.87</v>
      </c>
      <c r="Z3156">
        <v>10546.08</v>
      </c>
      <c r="AA3156">
        <v>4281.7236999999996</v>
      </c>
      <c r="AB3156">
        <v>64</v>
      </c>
      <c r="AC3156">
        <v>65</v>
      </c>
      <c r="AD3156">
        <v>49</v>
      </c>
      <c r="AE3156">
        <v>63</v>
      </c>
      <c r="AF3156">
        <v>64</v>
      </c>
      <c r="AG3156">
        <v>65</v>
      </c>
      <c r="AH3156">
        <v>49</v>
      </c>
      <c r="AI3156">
        <v>63</v>
      </c>
      <c r="AJ3156">
        <v>64</v>
      </c>
      <c r="AK3156">
        <v>65</v>
      </c>
      <c r="AL3156">
        <v>49</v>
      </c>
      <c r="AM3156">
        <v>63</v>
      </c>
    </row>
    <row r="3157" spans="1:39" x14ac:dyDescent="0.15">
      <c r="A3157" t="s">
        <v>45</v>
      </c>
      <c r="B3157">
        <v>70</v>
      </c>
      <c r="C3157">
        <v>1</v>
      </c>
      <c r="D3157">
        <v>0</v>
      </c>
      <c r="E3157" t="s">
        <v>28</v>
      </c>
      <c r="F3157" t="s">
        <v>206</v>
      </c>
      <c r="G3157">
        <v>20187</v>
      </c>
      <c r="H3157">
        <v>22342</v>
      </c>
      <c r="I3157">
        <v>51077</v>
      </c>
      <c r="J3157">
        <v>3088764.81</v>
      </c>
      <c r="K3157">
        <v>2142932.13</v>
      </c>
      <c r="L3157">
        <v>1999937.2</v>
      </c>
      <c r="M3157">
        <v>842023.47640000004</v>
      </c>
      <c r="N3157">
        <v>9128</v>
      </c>
      <c r="O3157">
        <v>9672</v>
      </c>
      <c r="P3157">
        <v>23658</v>
      </c>
      <c r="Q3157">
        <v>1469268.16</v>
      </c>
      <c r="R3157">
        <v>982928.28</v>
      </c>
      <c r="S3157">
        <v>897495.62</v>
      </c>
      <c r="T3157">
        <v>418887.41440000001</v>
      </c>
      <c r="U3157">
        <v>11059</v>
      </c>
      <c r="V3157">
        <v>12670</v>
      </c>
      <c r="W3157">
        <v>27419</v>
      </c>
      <c r="X3157">
        <v>1619496.65</v>
      </c>
      <c r="Y3157">
        <v>1160003.8500000001</v>
      </c>
      <c r="Z3157">
        <v>1102441.58</v>
      </c>
      <c r="AA3157">
        <v>423136.06199999998</v>
      </c>
      <c r="AB3157">
        <v>19999</v>
      </c>
      <c r="AC3157">
        <v>16400</v>
      </c>
      <c r="AD3157">
        <v>13296</v>
      </c>
      <c r="AE3157">
        <v>9973</v>
      </c>
      <c r="AF3157">
        <v>9051</v>
      </c>
      <c r="AG3157">
        <v>8817</v>
      </c>
      <c r="AH3157">
        <v>7175</v>
      </c>
      <c r="AI3157">
        <v>5381</v>
      </c>
      <c r="AJ3157">
        <v>10948</v>
      </c>
      <c r="AK3157">
        <v>7583</v>
      </c>
      <c r="AL3157">
        <v>6121</v>
      </c>
      <c r="AM3157">
        <v>4592</v>
      </c>
    </row>
    <row r="3158" spans="1:39" x14ac:dyDescent="0.15">
      <c r="A3158" t="s">
        <v>45</v>
      </c>
      <c r="B3158">
        <v>70</v>
      </c>
      <c r="C3158">
        <v>1</v>
      </c>
      <c r="D3158">
        <v>0</v>
      </c>
      <c r="E3158" t="s">
        <v>30</v>
      </c>
      <c r="F3158" t="s">
        <v>206</v>
      </c>
      <c r="G3158">
        <v>24</v>
      </c>
      <c r="H3158">
        <v>28</v>
      </c>
      <c r="I3158">
        <v>61</v>
      </c>
      <c r="J3158">
        <v>3748.73</v>
      </c>
      <c r="K3158">
        <v>2601.77</v>
      </c>
      <c r="L3158">
        <v>2244.56</v>
      </c>
      <c r="M3158">
        <v>1039.4752000000001</v>
      </c>
      <c r="N3158">
        <v>10</v>
      </c>
      <c r="O3158">
        <v>11</v>
      </c>
      <c r="P3158">
        <v>24</v>
      </c>
      <c r="Q3158">
        <v>1604.91</v>
      </c>
      <c r="R3158">
        <v>1073.9100000000001</v>
      </c>
      <c r="S3158">
        <v>716.7</v>
      </c>
      <c r="T3158">
        <v>442.8252</v>
      </c>
      <c r="U3158">
        <v>14</v>
      </c>
      <c r="V3158">
        <v>17</v>
      </c>
      <c r="W3158">
        <v>37</v>
      </c>
      <c r="X3158">
        <v>2143.8200000000002</v>
      </c>
      <c r="Y3158">
        <v>1527.86</v>
      </c>
      <c r="Z3158">
        <v>1527.86</v>
      </c>
      <c r="AA3158">
        <v>596.65</v>
      </c>
      <c r="AB3158">
        <v>24</v>
      </c>
      <c r="AC3158">
        <v>20</v>
      </c>
      <c r="AD3158">
        <v>18</v>
      </c>
      <c r="AE3158">
        <v>16</v>
      </c>
      <c r="AF3158">
        <v>10</v>
      </c>
      <c r="AG3158">
        <v>9</v>
      </c>
      <c r="AH3158">
        <v>8</v>
      </c>
      <c r="AI3158">
        <v>6</v>
      </c>
      <c r="AJ3158">
        <v>14</v>
      </c>
      <c r="AK3158">
        <v>11</v>
      </c>
      <c r="AL3158">
        <v>10</v>
      </c>
      <c r="AM3158">
        <v>10</v>
      </c>
    </row>
    <row r="3159" spans="1:39" x14ac:dyDescent="0.15">
      <c r="A3159" t="s">
        <v>45</v>
      </c>
      <c r="B3159">
        <v>70</v>
      </c>
      <c r="C3159">
        <v>1</v>
      </c>
      <c r="D3159">
        <v>0</v>
      </c>
      <c r="E3159" t="s">
        <v>29</v>
      </c>
      <c r="F3159" t="s">
        <v>206</v>
      </c>
      <c r="G3159">
        <v>92</v>
      </c>
      <c r="H3159">
        <v>98</v>
      </c>
      <c r="I3159">
        <v>262</v>
      </c>
      <c r="J3159">
        <v>15177.92</v>
      </c>
      <c r="K3159">
        <v>9898.86</v>
      </c>
      <c r="L3159">
        <v>9368.8799999999992</v>
      </c>
      <c r="M3159">
        <v>4603.5911999999998</v>
      </c>
      <c r="N3159">
        <v>51</v>
      </c>
      <c r="O3159">
        <v>56</v>
      </c>
      <c r="P3159">
        <v>154</v>
      </c>
      <c r="Q3159">
        <v>8786.06</v>
      </c>
      <c r="R3159">
        <v>5618.7</v>
      </c>
      <c r="S3159">
        <v>5277.73</v>
      </c>
      <c r="T3159">
        <v>2952.1012999999998</v>
      </c>
      <c r="U3159">
        <v>41</v>
      </c>
      <c r="V3159">
        <v>42</v>
      </c>
      <c r="W3159">
        <v>108</v>
      </c>
      <c r="X3159">
        <v>6391.86</v>
      </c>
      <c r="Y3159">
        <v>4280.16</v>
      </c>
      <c r="Z3159">
        <v>4091.15</v>
      </c>
      <c r="AA3159">
        <v>1651.4899</v>
      </c>
      <c r="AB3159">
        <v>91</v>
      </c>
      <c r="AC3159">
        <v>78</v>
      </c>
      <c r="AD3159">
        <v>69</v>
      </c>
      <c r="AE3159">
        <v>49</v>
      </c>
      <c r="AF3159">
        <v>51</v>
      </c>
      <c r="AG3159">
        <v>51</v>
      </c>
      <c r="AH3159">
        <v>46</v>
      </c>
      <c r="AI3159">
        <v>30</v>
      </c>
      <c r="AJ3159">
        <v>40</v>
      </c>
      <c r="AK3159">
        <v>27</v>
      </c>
      <c r="AL3159">
        <v>23</v>
      </c>
      <c r="AM3159">
        <v>19</v>
      </c>
    </row>
    <row r="3160" spans="1:39" x14ac:dyDescent="0.15">
      <c r="A3160" t="s">
        <v>45</v>
      </c>
      <c r="B3160">
        <v>70</v>
      </c>
      <c r="C3160">
        <v>1</v>
      </c>
      <c r="D3160">
        <v>0</v>
      </c>
      <c r="E3160" t="s">
        <v>32</v>
      </c>
      <c r="F3160" t="s">
        <v>206</v>
      </c>
      <c r="G3160">
        <v>1117</v>
      </c>
      <c r="H3160">
        <v>1353</v>
      </c>
      <c r="I3160">
        <v>3291</v>
      </c>
      <c r="J3160">
        <v>199335.83</v>
      </c>
      <c r="K3160">
        <v>126866.94</v>
      </c>
      <c r="L3160">
        <v>123449.32</v>
      </c>
      <c r="M3160">
        <v>52419.791400000002</v>
      </c>
      <c r="N3160">
        <v>104</v>
      </c>
      <c r="O3160">
        <v>116</v>
      </c>
      <c r="P3160">
        <v>306</v>
      </c>
      <c r="Q3160">
        <v>19223.71</v>
      </c>
      <c r="R3160">
        <v>11924.76</v>
      </c>
      <c r="S3160">
        <v>11255.48</v>
      </c>
      <c r="T3160">
        <v>5491.7592999999997</v>
      </c>
      <c r="U3160">
        <v>1013</v>
      </c>
      <c r="V3160">
        <v>1237</v>
      </c>
      <c r="W3160">
        <v>2985</v>
      </c>
      <c r="X3160">
        <v>180112.12</v>
      </c>
      <c r="Y3160">
        <v>114942.18</v>
      </c>
      <c r="Z3160">
        <v>112193.84</v>
      </c>
      <c r="AA3160">
        <v>46928.032099999997</v>
      </c>
      <c r="AB3160">
        <v>1107</v>
      </c>
      <c r="AC3160">
        <v>853</v>
      </c>
      <c r="AD3160">
        <v>735</v>
      </c>
      <c r="AE3160">
        <v>743</v>
      </c>
      <c r="AF3160">
        <v>103</v>
      </c>
      <c r="AG3160">
        <v>71</v>
      </c>
      <c r="AH3160">
        <v>59</v>
      </c>
      <c r="AI3160">
        <v>99</v>
      </c>
      <c r="AJ3160">
        <v>1004</v>
      </c>
      <c r="AK3160">
        <v>782</v>
      </c>
      <c r="AL3160">
        <v>676</v>
      </c>
      <c r="AM3160">
        <v>644</v>
      </c>
    </row>
    <row r="3161" spans="1:39" x14ac:dyDescent="0.15">
      <c r="A3161" t="s">
        <v>45</v>
      </c>
      <c r="B3161">
        <v>70</v>
      </c>
      <c r="C3161">
        <v>1</v>
      </c>
      <c r="D3161">
        <v>1</v>
      </c>
      <c r="E3161" t="s">
        <v>28</v>
      </c>
      <c r="F3161" t="s">
        <v>206</v>
      </c>
      <c r="G3161">
        <v>52594</v>
      </c>
      <c r="H3161">
        <v>62533</v>
      </c>
      <c r="I3161">
        <v>146329</v>
      </c>
      <c r="J3161">
        <v>8188530.2800000003</v>
      </c>
      <c r="K3161">
        <v>5756424.9400000004</v>
      </c>
      <c r="L3161">
        <v>5420469.4299999997</v>
      </c>
      <c r="M3161">
        <v>2283811.2363999998</v>
      </c>
      <c r="N3161">
        <v>28181</v>
      </c>
      <c r="O3161">
        <v>31646</v>
      </c>
      <c r="P3161">
        <v>80606</v>
      </c>
      <c r="Q3161">
        <v>4509532.9400000004</v>
      </c>
      <c r="R3161">
        <v>3106241.33</v>
      </c>
      <c r="S3161">
        <v>2904560.7</v>
      </c>
      <c r="T3161">
        <v>1325648.0851</v>
      </c>
      <c r="U3161">
        <v>24413</v>
      </c>
      <c r="V3161">
        <v>30887</v>
      </c>
      <c r="W3161">
        <v>65723</v>
      </c>
      <c r="X3161">
        <v>3678997.34</v>
      </c>
      <c r="Y3161">
        <v>2650183.61</v>
      </c>
      <c r="Z3161">
        <v>2515908.73</v>
      </c>
      <c r="AA3161">
        <v>958163.15130000003</v>
      </c>
      <c r="AB3161">
        <v>50844</v>
      </c>
      <c r="AC3161">
        <v>50200</v>
      </c>
      <c r="AD3161">
        <v>34133</v>
      </c>
      <c r="AE3161">
        <v>45677</v>
      </c>
      <c r="AF3161">
        <v>27435</v>
      </c>
      <c r="AG3161">
        <v>27637</v>
      </c>
      <c r="AH3161">
        <v>20645</v>
      </c>
      <c r="AI3161">
        <v>25089</v>
      </c>
      <c r="AJ3161">
        <v>23409</v>
      </c>
      <c r="AK3161">
        <v>22563</v>
      </c>
      <c r="AL3161">
        <v>13488</v>
      </c>
      <c r="AM3161">
        <v>20588</v>
      </c>
    </row>
    <row r="3162" spans="1:39" x14ac:dyDescent="0.15">
      <c r="A3162" t="s">
        <v>45</v>
      </c>
      <c r="B3162">
        <v>70</v>
      </c>
      <c r="C3162">
        <v>1</v>
      </c>
      <c r="D3162">
        <v>1</v>
      </c>
      <c r="E3162" t="s">
        <v>30</v>
      </c>
      <c r="F3162" t="s">
        <v>206</v>
      </c>
      <c r="G3162">
        <v>4613</v>
      </c>
      <c r="H3162">
        <v>5523</v>
      </c>
      <c r="I3162">
        <v>12740</v>
      </c>
      <c r="J3162">
        <v>713739.15</v>
      </c>
      <c r="K3162">
        <v>505816.66</v>
      </c>
      <c r="L3162">
        <v>473698.12</v>
      </c>
      <c r="M3162">
        <v>199388.33859999999</v>
      </c>
      <c r="N3162">
        <v>2345</v>
      </c>
      <c r="O3162">
        <v>2645</v>
      </c>
      <c r="P3162">
        <v>6676</v>
      </c>
      <c r="Q3162">
        <v>375303.55</v>
      </c>
      <c r="R3162">
        <v>260212.17</v>
      </c>
      <c r="S3162">
        <v>241877.91</v>
      </c>
      <c r="T3162">
        <v>110769.5221</v>
      </c>
      <c r="U3162">
        <v>2268</v>
      </c>
      <c r="V3162">
        <v>2878</v>
      </c>
      <c r="W3162">
        <v>6064</v>
      </c>
      <c r="X3162">
        <v>338435.6</v>
      </c>
      <c r="Y3162">
        <v>245604.49</v>
      </c>
      <c r="Z3162">
        <v>231820.21</v>
      </c>
      <c r="AA3162">
        <v>88618.816500000001</v>
      </c>
      <c r="AB3162">
        <v>4374</v>
      </c>
      <c r="AC3162">
        <v>4475</v>
      </c>
      <c r="AD3162">
        <v>2671</v>
      </c>
      <c r="AE3162">
        <v>4483</v>
      </c>
      <c r="AF3162">
        <v>2242</v>
      </c>
      <c r="AG3162">
        <v>2302</v>
      </c>
      <c r="AH3162">
        <v>1620</v>
      </c>
      <c r="AI3162">
        <v>2297</v>
      </c>
      <c r="AJ3162">
        <v>2132</v>
      </c>
      <c r="AK3162">
        <v>2173</v>
      </c>
      <c r="AL3162">
        <v>1051</v>
      </c>
      <c r="AM3162">
        <v>2186</v>
      </c>
    </row>
    <row r="3163" spans="1:39" x14ac:dyDescent="0.15">
      <c r="A3163" t="s">
        <v>45</v>
      </c>
      <c r="B3163">
        <v>70</v>
      </c>
      <c r="C3163">
        <v>1</v>
      </c>
      <c r="D3163">
        <v>1</v>
      </c>
      <c r="E3163" t="s">
        <v>29</v>
      </c>
      <c r="F3163" t="s">
        <v>206</v>
      </c>
      <c r="G3163">
        <v>59578</v>
      </c>
      <c r="H3163">
        <v>74889</v>
      </c>
      <c r="I3163">
        <v>176823</v>
      </c>
      <c r="J3163">
        <v>9736973.6400000006</v>
      </c>
      <c r="K3163">
        <v>6606711.1399999997</v>
      </c>
      <c r="L3163">
        <v>6205104.54</v>
      </c>
      <c r="M3163">
        <v>2703521.0066999998</v>
      </c>
      <c r="N3163">
        <v>26068</v>
      </c>
      <c r="O3163">
        <v>30367</v>
      </c>
      <c r="P3163">
        <v>79609</v>
      </c>
      <c r="Q3163">
        <v>4375129.7</v>
      </c>
      <c r="R3163">
        <v>2907733.39</v>
      </c>
      <c r="S3163">
        <v>2696185.17</v>
      </c>
      <c r="T3163">
        <v>1300060.6503999999</v>
      </c>
      <c r="U3163">
        <v>33510</v>
      </c>
      <c r="V3163">
        <v>44522</v>
      </c>
      <c r="W3163">
        <v>97214</v>
      </c>
      <c r="X3163">
        <v>5361843.9400000004</v>
      </c>
      <c r="Y3163">
        <v>3698977.75</v>
      </c>
      <c r="Z3163">
        <v>3508919.37</v>
      </c>
      <c r="AA3163">
        <v>1403460.3563000001</v>
      </c>
      <c r="AB3163">
        <v>57630</v>
      </c>
      <c r="AC3163">
        <v>58216</v>
      </c>
      <c r="AD3163">
        <v>39884</v>
      </c>
      <c r="AE3163">
        <v>57320</v>
      </c>
      <c r="AF3163">
        <v>25261</v>
      </c>
      <c r="AG3163">
        <v>25579</v>
      </c>
      <c r="AH3163">
        <v>19861</v>
      </c>
      <c r="AI3163">
        <v>25154</v>
      </c>
      <c r="AJ3163">
        <v>32369</v>
      </c>
      <c r="AK3163">
        <v>32637</v>
      </c>
      <c r="AL3163">
        <v>20023</v>
      </c>
      <c r="AM3163">
        <v>32166</v>
      </c>
    </row>
    <row r="3164" spans="1:39" x14ac:dyDescent="0.15">
      <c r="A3164" t="s">
        <v>45</v>
      </c>
      <c r="B3164">
        <v>70</v>
      </c>
      <c r="C3164">
        <v>1</v>
      </c>
      <c r="D3164">
        <v>1</v>
      </c>
      <c r="E3164" t="s">
        <v>31</v>
      </c>
      <c r="F3164" t="s">
        <v>206</v>
      </c>
      <c r="G3164">
        <v>6</v>
      </c>
      <c r="H3164">
        <v>14</v>
      </c>
      <c r="I3164">
        <v>17</v>
      </c>
      <c r="J3164">
        <v>832.95</v>
      </c>
      <c r="K3164">
        <v>557.03</v>
      </c>
      <c r="L3164">
        <v>521.63</v>
      </c>
      <c r="M3164">
        <v>208.54</v>
      </c>
      <c r="N3164">
        <v>0</v>
      </c>
      <c r="O3164">
        <v>0</v>
      </c>
      <c r="P3164">
        <v>0</v>
      </c>
      <c r="Q3164">
        <v>0</v>
      </c>
      <c r="R3164">
        <v>0</v>
      </c>
      <c r="S3164">
        <v>0</v>
      </c>
      <c r="T3164">
        <v>0</v>
      </c>
      <c r="U3164">
        <v>6</v>
      </c>
      <c r="V3164">
        <v>14</v>
      </c>
      <c r="W3164">
        <v>17</v>
      </c>
      <c r="X3164">
        <v>832.95</v>
      </c>
      <c r="Y3164">
        <v>557.03</v>
      </c>
      <c r="Z3164">
        <v>521.63</v>
      </c>
      <c r="AA3164">
        <v>208.54</v>
      </c>
      <c r="AB3164">
        <v>6</v>
      </c>
      <c r="AC3164">
        <v>6</v>
      </c>
      <c r="AD3164">
        <v>2</v>
      </c>
      <c r="AE3164">
        <v>6</v>
      </c>
      <c r="AF3164">
        <v>0</v>
      </c>
      <c r="AG3164">
        <v>0</v>
      </c>
      <c r="AH3164">
        <v>0</v>
      </c>
      <c r="AI3164">
        <v>0</v>
      </c>
      <c r="AJ3164">
        <v>6</v>
      </c>
      <c r="AK3164">
        <v>6</v>
      </c>
      <c r="AL3164">
        <v>2</v>
      </c>
      <c r="AM3164">
        <v>6</v>
      </c>
    </row>
    <row r="3165" spans="1:39" x14ac:dyDescent="0.15">
      <c r="A3165" t="s">
        <v>45</v>
      </c>
      <c r="B3165">
        <v>70</v>
      </c>
      <c r="C3165">
        <v>1</v>
      </c>
      <c r="D3165">
        <v>1</v>
      </c>
      <c r="E3165" t="s">
        <v>32</v>
      </c>
      <c r="F3165" t="s">
        <v>206</v>
      </c>
      <c r="G3165">
        <v>907</v>
      </c>
      <c r="H3165">
        <v>1161</v>
      </c>
      <c r="I3165">
        <v>2821</v>
      </c>
      <c r="J3165">
        <v>161865.71</v>
      </c>
      <c r="K3165">
        <v>103929.5</v>
      </c>
      <c r="L3165">
        <v>101246.35</v>
      </c>
      <c r="M3165">
        <v>42922.265700000004</v>
      </c>
      <c r="N3165">
        <v>133</v>
      </c>
      <c r="O3165">
        <v>159</v>
      </c>
      <c r="P3165">
        <v>411</v>
      </c>
      <c r="Q3165">
        <v>23286.59</v>
      </c>
      <c r="R3165">
        <v>14915.51</v>
      </c>
      <c r="S3165">
        <v>14014.23</v>
      </c>
      <c r="T3165">
        <v>6752.7745999999997</v>
      </c>
      <c r="U3165">
        <v>774</v>
      </c>
      <c r="V3165">
        <v>1002</v>
      </c>
      <c r="W3165">
        <v>2410</v>
      </c>
      <c r="X3165">
        <v>138579.12</v>
      </c>
      <c r="Y3165">
        <v>89013.99</v>
      </c>
      <c r="Z3165">
        <v>87232.12</v>
      </c>
      <c r="AA3165">
        <v>36169.491099999999</v>
      </c>
      <c r="AB3165">
        <v>896</v>
      </c>
      <c r="AC3165">
        <v>838</v>
      </c>
      <c r="AD3165">
        <v>553</v>
      </c>
      <c r="AE3165">
        <v>803</v>
      </c>
      <c r="AF3165">
        <v>131</v>
      </c>
      <c r="AG3165">
        <v>115</v>
      </c>
      <c r="AH3165">
        <v>75</v>
      </c>
      <c r="AI3165">
        <v>126</v>
      </c>
      <c r="AJ3165">
        <v>765</v>
      </c>
      <c r="AK3165">
        <v>723</v>
      </c>
      <c r="AL3165">
        <v>478</v>
      </c>
      <c r="AM3165">
        <v>677</v>
      </c>
    </row>
    <row r="3166" spans="1:39" x14ac:dyDescent="0.15">
      <c r="A3166" t="s">
        <v>45</v>
      </c>
      <c r="B3166">
        <v>70</v>
      </c>
      <c r="C3166">
        <v>1</v>
      </c>
      <c r="D3166">
        <v>2</v>
      </c>
      <c r="E3166" t="s">
        <v>28</v>
      </c>
      <c r="F3166" t="s">
        <v>206</v>
      </c>
      <c r="G3166">
        <v>21255</v>
      </c>
      <c r="H3166">
        <v>23909</v>
      </c>
      <c r="I3166">
        <v>56353</v>
      </c>
      <c r="J3166">
        <v>3246192.31</v>
      </c>
      <c r="K3166">
        <v>2279000.06</v>
      </c>
      <c r="L3166">
        <v>2147606.11</v>
      </c>
      <c r="M3166">
        <v>889312.25780000002</v>
      </c>
      <c r="N3166">
        <v>8906</v>
      </c>
      <c r="O3166">
        <v>9520</v>
      </c>
      <c r="P3166">
        <v>24655</v>
      </c>
      <c r="Q3166">
        <v>1428432.57</v>
      </c>
      <c r="R3166">
        <v>970446.91</v>
      </c>
      <c r="S3166">
        <v>891749.48</v>
      </c>
      <c r="T3166">
        <v>415712.36670000001</v>
      </c>
      <c r="U3166">
        <v>12349</v>
      </c>
      <c r="V3166">
        <v>14389</v>
      </c>
      <c r="W3166">
        <v>31698</v>
      </c>
      <c r="X3166">
        <v>1817759.74</v>
      </c>
      <c r="Y3166">
        <v>1308553.1499999999</v>
      </c>
      <c r="Z3166">
        <v>1255856.6299999999</v>
      </c>
      <c r="AA3166">
        <v>473599.89110000001</v>
      </c>
      <c r="AB3166">
        <v>20498</v>
      </c>
      <c r="AC3166">
        <v>18663</v>
      </c>
      <c r="AD3166">
        <v>9523</v>
      </c>
      <c r="AE3166">
        <v>16996</v>
      </c>
      <c r="AF3166">
        <v>8552</v>
      </c>
      <c r="AG3166">
        <v>8633</v>
      </c>
      <c r="AH3166">
        <v>5147</v>
      </c>
      <c r="AI3166">
        <v>7788</v>
      </c>
      <c r="AJ3166">
        <v>11946</v>
      </c>
      <c r="AK3166">
        <v>10030</v>
      </c>
      <c r="AL3166">
        <v>4376</v>
      </c>
      <c r="AM3166">
        <v>9208</v>
      </c>
    </row>
    <row r="3167" spans="1:39" x14ac:dyDescent="0.15">
      <c r="A3167" t="s">
        <v>45</v>
      </c>
      <c r="B3167">
        <v>70</v>
      </c>
      <c r="C3167">
        <v>1</v>
      </c>
      <c r="D3167">
        <v>2</v>
      </c>
      <c r="E3167" t="s">
        <v>30</v>
      </c>
      <c r="F3167" t="s">
        <v>206</v>
      </c>
      <c r="G3167">
        <v>2128</v>
      </c>
      <c r="H3167">
        <v>2408</v>
      </c>
      <c r="I3167">
        <v>5716</v>
      </c>
      <c r="J3167">
        <v>322413.86</v>
      </c>
      <c r="K3167">
        <v>227247.82</v>
      </c>
      <c r="L3167">
        <v>214761.23</v>
      </c>
      <c r="M3167">
        <v>88847.795400000003</v>
      </c>
      <c r="N3167">
        <v>824</v>
      </c>
      <c r="O3167">
        <v>883</v>
      </c>
      <c r="P3167">
        <v>2318</v>
      </c>
      <c r="Q3167">
        <v>131526.94</v>
      </c>
      <c r="R3167">
        <v>89870.23</v>
      </c>
      <c r="S3167">
        <v>82699.63</v>
      </c>
      <c r="T3167">
        <v>39227.631200000003</v>
      </c>
      <c r="U3167">
        <v>1304</v>
      </c>
      <c r="V3167">
        <v>1525</v>
      </c>
      <c r="W3167">
        <v>3398</v>
      </c>
      <c r="X3167">
        <v>190886.92</v>
      </c>
      <c r="Y3167">
        <v>137377.59</v>
      </c>
      <c r="Z3167">
        <v>132061.6</v>
      </c>
      <c r="AA3167">
        <v>49620.164199999999</v>
      </c>
      <c r="AB3167">
        <v>2009</v>
      </c>
      <c r="AC3167">
        <v>1924</v>
      </c>
      <c r="AD3167">
        <v>879</v>
      </c>
      <c r="AE3167">
        <v>2064</v>
      </c>
      <c r="AF3167">
        <v>782</v>
      </c>
      <c r="AG3167">
        <v>795</v>
      </c>
      <c r="AH3167">
        <v>466</v>
      </c>
      <c r="AI3167">
        <v>805</v>
      </c>
      <c r="AJ3167">
        <v>1227</v>
      </c>
      <c r="AK3167">
        <v>1129</v>
      </c>
      <c r="AL3167">
        <v>413</v>
      </c>
      <c r="AM3167">
        <v>1259</v>
      </c>
    </row>
    <row r="3168" spans="1:39" x14ac:dyDescent="0.15">
      <c r="A3168" t="s">
        <v>45</v>
      </c>
      <c r="B3168">
        <v>70</v>
      </c>
      <c r="C3168">
        <v>1</v>
      </c>
      <c r="D3168">
        <v>2</v>
      </c>
      <c r="E3168" t="s">
        <v>29</v>
      </c>
      <c r="F3168" t="s">
        <v>206</v>
      </c>
      <c r="G3168">
        <v>6795</v>
      </c>
      <c r="H3168">
        <v>7764</v>
      </c>
      <c r="I3168">
        <v>19328</v>
      </c>
      <c r="J3168">
        <v>1082044.44</v>
      </c>
      <c r="K3168">
        <v>735978.4</v>
      </c>
      <c r="L3168">
        <v>701288.41</v>
      </c>
      <c r="M3168">
        <v>302210.25819999998</v>
      </c>
      <c r="N3168">
        <v>2607</v>
      </c>
      <c r="O3168">
        <v>2787</v>
      </c>
      <c r="P3168">
        <v>7889</v>
      </c>
      <c r="Q3168">
        <v>432320.45</v>
      </c>
      <c r="R3168">
        <v>286054.21999999997</v>
      </c>
      <c r="S3168">
        <v>263750.59999999998</v>
      </c>
      <c r="T3168">
        <v>131809.33259999999</v>
      </c>
      <c r="U3168">
        <v>4188</v>
      </c>
      <c r="V3168">
        <v>4977</v>
      </c>
      <c r="W3168">
        <v>11439</v>
      </c>
      <c r="X3168">
        <v>649723.99</v>
      </c>
      <c r="Y3168">
        <v>449924.18</v>
      </c>
      <c r="Z3168">
        <v>437537.81</v>
      </c>
      <c r="AA3168">
        <v>170400.92559999999</v>
      </c>
      <c r="AB3168">
        <v>6533</v>
      </c>
      <c r="AC3168">
        <v>6375</v>
      </c>
      <c r="AD3168">
        <v>3060</v>
      </c>
      <c r="AE3168">
        <v>6522</v>
      </c>
      <c r="AF3168">
        <v>2502</v>
      </c>
      <c r="AG3168">
        <v>2508</v>
      </c>
      <c r="AH3168">
        <v>1497</v>
      </c>
      <c r="AI3168">
        <v>2505</v>
      </c>
      <c r="AJ3168">
        <v>4031</v>
      </c>
      <c r="AK3168">
        <v>3867</v>
      </c>
      <c r="AL3168">
        <v>1563</v>
      </c>
      <c r="AM3168">
        <v>4017</v>
      </c>
    </row>
    <row r="3169" spans="1:39" x14ac:dyDescent="0.15">
      <c r="A3169" t="s">
        <v>45</v>
      </c>
      <c r="B3169">
        <v>70</v>
      </c>
      <c r="C3169">
        <v>1</v>
      </c>
      <c r="D3169">
        <v>2</v>
      </c>
      <c r="E3169" t="s">
        <v>32</v>
      </c>
      <c r="F3169" t="s">
        <v>206</v>
      </c>
      <c r="G3169">
        <v>624</v>
      </c>
      <c r="H3169">
        <v>772</v>
      </c>
      <c r="I3169">
        <v>1936</v>
      </c>
      <c r="J3169">
        <v>110887.07</v>
      </c>
      <c r="K3169">
        <v>71095.960000000006</v>
      </c>
      <c r="L3169">
        <v>69361.13</v>
      </c>
      <c r="M3169">
        <v>29256.798599999998</v>
      </c>
      <c r="N3169">
        <v>77</v>
      </c>
      <c r="O3169">
        <v>87</v>
      </c>
      <c r="P3169">
        <v>225</v>
      </c>
      <c r="Q3169">
        <v>13919.94</v>
      </c>
      <c r="R3169">
        <v>8597.86</v>
      </c>
      <c r="S3169">
        <v>8132.44</v>
      </c>
      <c r="T3169">
        <v>4060.4895000000001</v>
      </c>
      <c r="U3169">
        <v>547</v>
      </c>
      <c r="V3169">
        <v>685</v>
      </c>
      <c r="W3169">
        <v>1711</v>
      </c>
      <c r="X3169">
        <v>96967.13</v>
      </c>
      <c r="Y3169">
        <v>62498.1</v>
      </c>
      <c r="Z3169">
        <v>61228.69</v>
      </c>
      <c r="AA3169">
        <v>25196.309099999999</v>
      </c>
      <c r="AB3169">
        <v>610</v>
      </c>
      <c r="AC3169">
        <v>535</v>
      </c>
      <c r="AD3169">
        <v>280</v>
      </c>
      <c r="AE3169">
        <v>534</v>
      </c>
      <c r="AF3169">
        <v>74</v>
      </c>
      <c r="AG3169">
        <v>58</v>
      </c>
      <c r="AH3169">
        <v>37</v>
      </c>
      <c r="AI3169">
        <v>74</v>
      </c>
      <c r="AJ3169">
        <v>536</v>
      </c>
      <c r="AK3169">
        <v>477</v>
      </c>
      <c r="AL3169">
        <v>243</v>
      </c>
      <c r="AM3169">
        <v>460</v>
      </c>
    </row>
    <row r="3170" spans="1:39" x14ac:dyDescent="0.15">
      <c r="A3170" t="s">
        <v>45</v>
      </c>
      <c r="B3170">
        <v>70</v>
      </c>
      <c r="C3170">
        <v>2</v>
      </c>
      <c r="D3170">
        <v>0</v>
      </c>
      <c r="E3170" t="s">
        <v>28</v>
      </c>
      <c r="F3170" t="s">
        <v>206</v>
      </c>
      <c r="G3170">
        <v>521</v>
      </c>
      <c r="H3170">
        <v>1092</v>
      </c>
      <c r="I3170">
        <v>1720</v>
      </c>
      <c r="J3170">
        <v>91962.59</v>
      </c>
      <c r="K3170">
        <v>61745.81</v>
      </c>
      <c r="L3170">
        <v>49009.47</v>
      </c>
      <c r="M3170">
        <v>26004.1757</v>
      </c>
      <c r="N3170">
        <v>521</v>
      </c>
      <c r="O3170">
        <v>540</v>
      </c>
      <c r="P3170">
        <v>966</v>
      </c>
      <c r="Q3170">
        <v>52412.38</v>
      </c>
      <c r="R3170">
        <v>33670.36</v>
      </c>
      <c r="S3170">
        <v>22044.01</v>
      </c>
      <c r="T3170">
        <v>15067.714099999999</v>
      </c>
      <c r="U3170">
        <v>521</v>
      </c>
      <c r="V3170">
        <v>552</v>
      </c>
      <c r="W3170">
        <v>754</v>
      </c>
      <c r="X3170">
        <v>39550.21</v>
      </c>
      <c r="Y3170">
        <v>28075.45</v>
      </c>
      <c r="Z3170">
        <v>26965.46</v>
      </c>
      <c r="AA3170">
        <v>10936.461600000001</v>
      </c>
      <c r="AB3170">
        <v>515</v>
      </c>
      <c r="AC3170">
        <v>510</v>
      </c>
      <c r="AD3170">
        <v>436</v>
      </c>
      <c r="AE3170">
        <v>386</v>
      </c>
      <c r="AF3170">
        <v>515</v>
      </c>
      <c r="AG3170">
        <v>510</v>
      </c>
      <c r="AH3170">
        <v>436</v>
      </c>
      <c r="AI3170">
        <v>386</v>
      </c>
      <c r="AJ3170">
        <v>515</v>
      </c>
      <c r="AK3170">
        <v>510</v>
      </c>
      <c r="AL3170">
        <v>436</v>
      </c>
      <c r="AM3170">
        <v>386</v>
      </c>
    </row>
    <row r="3171" spans="1:39" x14ac:dyDescent="0.15">
      <c r="A3171" t="s">
        <v>45</v>
      </c>
      <c r="B3171">
        <v>70</v>
      </c>
      <c r="C3171">
        <v>2</v>
      </c>
      <c r="D3171">
        <v>0</v>
      </c>
      <c r="E3171" t="s">
        <v>29</v>
      </c>
      <c r="F3171" t="s">
        <v>206</v>
      </c>
      <c r="G3171">
        <v>4</v>
      </c>
      <c r="H3171">
        <v>8</v>
      </c>
      <c r="I3171">
        <v>15</v>
      </c>
      <c r="J3171">
        <v>745.92</v>
      </c>
      <c r="K3171">
        <v>511.36</v>
      </c>
      <c r="L3171">
        <v>464.05</v>
      </c>
      <c r="M3171">
        <v>183.78749999999999</v>
      </c>
      <c r="N3171">
        <v>4</v>
      </c>
      <c r="O3171">
        <v>4</v>
      </c>
      <c r="P3171">
        <v>7</v>
      </c>
      <c r="Q3171">
        <v>499.98</v>
      </c>
      <c r="R3171">
        <v>337.4</v>
      </c>
      <c r="S3171">
        <v>290.08999999999997</v>
      </c>
      <c r="T3171">
        <v>122.08750000000001</v>
      </c>
      <c r="U3171">
        <v>4</v>
      </c>
      <c r="V3171">
        <v>4</v>
      </c>
      <c r="W3171">
        <v>8</v>
      </c>
      <c r="X3171">
        <v>245.94</v>
      </c>
      <c r="Y3171">
        <v>173.96</v>
      </c>
      <c r="Z3171">
        <v>173.96</v>
      </c>
      <c r="AA3171">
        <v>61.7</v>
      </c>
      <c r="AB3171">
        <v>4</v>
      </c>
      <c r="AC3171">
        <v>4</v>
      </c>
      <c r="AD3171">
        <v>3</v>
      </c>
      <c r="AE3171">
        <v>2</v>
      </c>
      <c r="AF3171">
        <v>4</v>
      </c>
      <c r="AG3171">
        <v>4</v>
      </c>
      <c r="AH3171">
        <v>3</v>
      </c>
      <c r="AI3171">
        <v>2</v>
      </c>
      <c r="AJ3171">
        <v>4</v>
      </c>
      <c r="AK3171">
        <v>4</v>
      </c>
      <c r="AL3171">
        <v>3</v>
      </c>
      <c r="AM3171">
        <v>2</v>
      </c>
    </row>
    <row r="3172" spans="1:39" x14ac:dyDescent="0.15">
      <c r="A3172" t="s">
        <v>45</v>
      </c>
      <c r="B3172">
        <v>70</v>
      </c>
      <c r="C3172">
        <v>2</v>
      </c>
      <c r="D3172">
        <v>0</v>
      </c>
      <c r="E3172" t="s">
        <v>32</v>
      </c>
      <c r="F3172" t="s">
        <v>206</v>
      </c>
      <c r="G3172">
        <v>27</v>
      </c>
      <c r="H3172">
        <v>65</v>
      </c>
      <c r="I3172">
        <v>104</v>
      </c>
      <c r="J3172">
        <v>5280.52</v>
      </c>
      <c r="K3172">
        <v>3306.65</v>
      </c>
      <c r="L3172">
        <v>2776.15</v>
      </c>
      <c r="M3172">
        <v>1405.1422</v>
      </c>
      <c r="N3172">
        <v>27</v>
      </c>
      <c r="O3172">
        <v>31</v>
      </c>
      <c r="P3172">
        <v>50</v>
      </c>
      <c r="Q3172">
        <v>2761.73</v>
      </c>
      <c r="R3172">
        <v>1646.76</v>
      </c>
      <c r="S3172">
        <v>1140</v>
      </c>
      <c r="T3172">
        <v>771.91899999999998</v>
      </c>
      <c r="U3172">
        <v>27</v>
      </c>
      <c r="V3172">
        <v>34</v>
      </c>
      <c r="W3172">
        <v>54</v>
      </c>
      <c r="X3172">
        <v>2518.79</v>
      </c>
      <c r="Y3172">
        <v>1659.89</v>
      </c>
      <c r="Z3172">
        <v>1636.15</v>
      </c>
      <c r="AA3172">
        <v>633.22320000000002</v>
      </c>
      <c r="AB3172">
        <v>25</v>
      </c>
      <c r="AC3172">
        <v>27</v>
      </c>
      <c r="AD3172">
        <v>24</v>
      </c>
      <c r="AE3172">
        <v>22</v>
      </c>
      <c r="AF3172">
        <v>25</v>
      </c>
      <c r="AG3172">
        <v>27</v>
      </c>
      <c r="AH3172">
        <v>24</v>
      </c>
      <c r="AI3172">
        <v>22</v>
      </c>
      <c r="AJ3172">
        <v>25</v>
      </c>
      <c r="AK3172">
        <v>27</v>
      </c>
      <c r="AL3172">
        <v>24</v>
      </c>
      <c r="AM3172">
        <v>22</v>
      </c>
    </row>
    <row r="3173" spans="1:39" x14ac:dyDescent="0.15">
      <c r="A3173" t="s">
        <v>45</v>
      </c>
      <c r="B3173">
        <v>70</v>
      </c>
      <c r="C3173">
        <v>2</v>
      </c>
      <c r="D3173">
        <v>1</v>
      </c>
      <c r="E3173" t="s">
        <v>28</v>
      </c>
      <c r="F3173" t="s">
        <v>206</v>
      </c>
      <c r="G3173">
        <v>2621</v>
      </c>
      <c r="H3173">
        <v>5694</v>
      </c>
      <c r="I3173">
        <v>9237</v>
      </c>
      <c r="J3173">
        <v>462132.72</v>
      </c>
      <c r="K3173">
        <v>320901.25</v>
      </c>
      <c r="L3173">
        <v>278752.56</v>
      </c>
      <c r="M3173">
        <v>132288.65160000001</v>
      </c>
      <c r="N3173">
        <v>2621</v>
      </c>
      <c r="O3173">
        <v>2795</v>
      </c>
      <c r="P3173">
        <v>5057</v>
      </c>
      <c r="Q3173">
        <v>257106.35</v>
      </c>
      <c r="R3173">
        <v>173356.88</v>
      </c>
      <c r="S3173">
        <v>139180.37</v>
      </c>
      <c r="T3173">
        <v>76830.116399999999</v>
      </c>
      <c r="U3173">
        <v>2621</v>
      </c>
      <c r="V3173">
        <v>2899</v>
      </c>
      <c r="W3173">
        <v>4180</v>
      </c>
      <c r="X3173">
        <v>205026.37</v>
      </c>
      <c r="Y3173">
        <v>147544.37</v>
      </c>
      <c r="Z3173">
        <v>139572.19</v>
      </c>
      <c r="AA3173">
        <v>55458.535199999998</v>
      </c>
      <c r="AB3173">
        <v>2557</v>
      </c>
      <c r="AC3173">
        <v>2603</v>
      </c>
      <c r="AD3173">
        <v>2022</v>
      </c>
      <c r="AE3173">
        <v>2473</v>
      </c>
      <c r="AF3173">
        <v>2557</v>
      </c>
      <c r="AG3173">
        <v>2603</v>
      </c>
      <c r="AH3173">
        <v>2022</v>
      </c>
      <c r="AI3173">
        <v>2473</v>
      </c>
      <c r="AJ3173">
        <v>2557</v>
      </c>
      <c r="AK3173">
        <v>2603</v>
      </c>
      <c r="AL3173">
        <v>2022</v>
      </c>
      <c r="AM3173">
        <v>2473</v>
      </c>
    </row>
    <row r="3174" spans="1:39" x14ac:dyDescent="0.15">
      <c r="A3174" t="s">
        <v>45</v>
      </c>
      <c r="B3174">
        <v>70</v>
      </c>
      <c r="C3174">
        <v>2</v>
      </c>
      <c r="D3174">
        <v>1</v>
      </c>
      <c r="E3174" t="s">
        <v>30</v>
      </c>
      <c r="F3174" t="s">
        <v>206</v>
      </c>
      <c r="G3174">
        <v>267</v>
      </c>
      <c r="H3174">
        <v>584</v>
      </c>
      <c r="I3174">
        <v>913</v>
      </c>
      <c r="J3174">
        <v>46613.919999999998</v>
      </c>
      <c r="K3174">
        <v>32904.01</v>
      </c>
      <c r="L3174">
        <v>28723.67</v>
      </c>
      <c r="M3174">
        <v>13603.704400000001</v>
      </c>
      <c r="N3174">
        <v>267</v>
      </c>
      <c r="O3174">
        <v>284</v>
      </c>
      <c r="P3174">
        <v>490</v>
      </c>
      <c r="Q3174">
        <v>26170.240000000002</v>
      </c>
      <c r="R3174">
        <v>17971.48</v>
      </c>
      <c r="S3174">
        <v>14439.81</v>
      </c>
      <c r="T3174">
        <v>7881.7125999999998</v>
      </c>
      <c r="U3174">
        <v>267</v>
      </c>
      <c r="V3174">
        <v>300</v>
      </c>
      <c r="W3174">
        <v>423</v>
      </c>
      <c r="X3174">
        <v>20443.68</v>
      </c>
      <c r="Y3174">
        <v>14932.53</v>
      </c>
      <c r="Z3174">
        <v>14283.86</v>
      </c>
      <c r="AA3174">
        <v>5721.9917999999998</v>
      </c>
      <c r="AB3174">
        <v>248</v>
      </c>
      <c r="AC3174">
        <v>266</v>
      </c>
      <c r="AD3174">
        <v>191</v>
      </c>
      <c r="AE3174">
        <v>261</v>
      </c>
      <c r="AF3174">
        <v>248</v>
      </c>
      <c r="AG3174">
        <v>266</v>
      </c>
      <c r="AH3174">
        <v>191</v>
      </c>
      <c r="AI3174">
        <v>261</v>
      </c>
      <c r="AJ3174">
        <v>248</v>
      </c>
      <c r="AK3174">
        <v>266</v>
      </c>
      <c r="AL3174">
        <v>191</v>
      </c>
      <c r="AM3174">
        <v>261</v>
      </c>
    </row>
    <row r="3175" spans="1:39" x14ac:dyDescent="0.15">
      <c r="A3175" t="s">
        <v>45</v>
      </c>
      <c r="B3175">
        <v>70</v>
      </c>
      <c r="C3175">
        <v>2</v>
      </c>
      <c r="D3175">
        <v>1</v>
      </c>
      <c r="E3175" t="s">
        <v>29</v>
      </c>
      <c r="F3175" t="s">
        <v>206</v>
      </c>
      <c r="G3175">
        <v>4587</v>
      </c>
      <c r="H3175">
        <v>10214</v>
      </c>
      <c r="I3175">
        <v>17153</v>
      </c>
      <c r="J3175">
        <v>849478.68</v>
      </c>
      <c r="K3175">
        <v>566323.18000000005</v>
      </c>
      <c r="L3175">
        <v>489912.69</v>
      </c>
      <c r="M3175">
        <v>242729.84770000001</v>
      </c>
      <c r="N3175">
        <v>4587</v>
      </c>
      <c r="O3175">
        <v>4962</v>
      </c>
      <c r="P3175">
        <v>9149</v>
      </c>
      <c r="Q3175">
        <v>464266.5</v>
      </c>
      <c r="R3175">
        <v>300705.26</v>
      </c>
      <c r="S3175">
        <v>241088.82</v>
      </c>
      <c r="T3175">
        <v>138898.0931</v>
      </c>
      <c r="U3175">
        <v>4587</v>
      </c>
      <c r="V3175">
        <v>5252</v>
      </c>
      <c r="W3175">
        <v>8004</v>
      </c>
      <c r="X3175">
        <v>385212.18</v>
      </c>
      <c r="Y3175">
        <v>265617.91999999998</v>
      </c>
      <c r="Z3175">
        <v>248823.87</v>
      </c>
      <c r="AA3175">
        <v>103831.7546</v>
      </c>
      <c r="AB3175">
        <v>4419</v>
      </c>
      <c r="AC3175">
        <v>4567</v>
      </c>
      <c r="AD3175">
        <v>3619</v>
      </c>
      <c r="AE3175">
        <v>4473</v>
      </c>
      <c r="AF3175">
        <v>4419</v>
      </c>
      <c r="AG3175">
        <v>4567</v>
      </c>
      <c r="AH3175">
        <v>3619</v>
      </c>
      <c r="AI3175">
        <v>4473</v>
      </c>
      <c r="AJ3175">
        <v>4419</v>
      </c>
      <c r="AK3175">
        <v>4567</v>
      </c>
      <c r="AL3175">
        <v>3619</v>
      </c>
      <c r="AM3175">
        <v>4473</v>
      </c>
    </row>
    <row r="3176" spans="1:39" x14ac:dyDescent="0.15">
      <c r="A3176" t="s">
        <v>45</v>
      </c>
      <c r="B3176">
        <v>70</v>
      </c>
      <c r="C3176">
        <v>2</v>
      </c>
      <c r="D3176">
        <v>1</v>
      </c>
      <c r="E3176" t="s">
        <v>31</v>
      </c>
      <c r="F3176" t="s">
        <v>206</v>
      </c>
      <c r="G3176">
        <v>3</v>
      </c>
      <c r="H3176">
        <v>6</v>
      </c>
      <c r="I3176">
        <v>9</v>
      </c>
      <c r="J3176">
        <v>485.95</v>
      </c>
      <c r="K3176">
        <v>340.68</v>
      </c>
      <c r="L3176">
        <v>218.54</v>
      </c>
      <c r="M3176">
        <v>136.5814</v>
      </c>
      <c r="N3176">
        <v>3</v>
      </c>
      <c r="O3176">
        <v>3</v>
      </c>
      <c r="P3176">
        <v>5</v>
      </c>
      <c r="Q3176">
        <v>252.97</v>
      </c>
      <c r="R3176">
        <v>177.62</v>
      </c>
      <c r="S3176">
        <v>55.48</v>
      </c>
      <c r="T3176">
        <v>73.831400000000002</v>
      </c>
      <c r="U3176">
        <v>3</v>
      </c>
      <c r="V3176">
        <v>3</v>
      </c>
      <c r="W3176">
        <v>4</v>
      </c>
      <c r="X3176">
        <v>232.98</v>
      </c>
      <c r="Y3176">
        <v>163.06</v>
      </c>
      <c r="Z3176">
        <v>163.06</v>
      </c>
      <c r="AA3176">
        <v>62.75</v>
      </c>
      <c r="AB3176">
        <v>3</v>
      </c>
      <c r="AC3176">
        <v>3</v>
      </c>
      <c r="AD3176">
        <v>2</v>
      </c>
      <c r="AE3176">
        <v>3</v>
      </c>
      <c r="AF3176">
        <v>3</v>
      </c>
      <c r="AG3176">
        <v>3</v>
      </c>
      <c r="AH3176">
        <v>2</v>
      </c>
      <c r="AI3176">
        <v>3</v>
      </c>
      <c r="AJ3176">
        <v>3</v>
      </c>
      <c r="AK3176">
        <v>3</v>
      </c>
      <c r="AL3176">
        <v>2</v>
      </c>
      <c r="AM3176">
        <v>3</v>
      </c>
    </row>
    <row r="3177" spans="1:39" x14ac:dyDescent="0.15">
      <c r="A3177" t="s">
        <v>45</v>
      </c>
      <c r="B3177">
        <v>70</v>
      </c>
      <c r="C3177">
        <v>2</v>
      </c>
      <c r="D3177">
        <v>1</v>
      </c>
      <c r="E3177" t="s">
        <v>32</v>
      </c>
      <c r="F3177" t="s">
        <v>206</v>
      </c>
      <c r="G3177">
        <v>68</v>
      </c>
      <c r="H3177">
        <v>158</v>
      </c>
      <c r="I3177">
        <v>259</v>
      </c>
      <c r="J3177">
        <v>12837.69</v>
      </c>
      <c r="K3177">
        <v>8371.44</v>
      </c>
      <c r="L3177">
        <v>7917</v>
      </c>
      <c r="M3177">
        <v>3742.2631999999999</v>
      </c>
      <c r="N3177">
        <v>68</v>
      </c>
      <c r="O3177">
        <v>75</v>
      </c>
      <c r="P3177">
        <v>122</v>
      </c>
      <c r="Q3177">
        <v>5846.28</v>
      </c>
      <c r="R3177">
        <v>3849.3</v>
      </c>
      <c r="S3177">
        <v>3465.73</v>
      </c>
      <c r="T3177">
        <v>1803.6168</v>
      </c>
      <c r="U3177">
        <v>68</v>
      </c>
      <c r="V3177">
        <v>83</v>
      </c>
      <c r="W3177">
        <v>137</v>
      </c>
      <c r="X3177">
        <v>6991.41</v>
      </c>
      <c r="Y3177">
        <v>4522.1400000000003</v>
      </c>
      <c r="Z3177">
        <v>4451.2700000000004</v>
      </c>
      <c r="AA3177">
        <v>1938.6464000000001</v>
      </c>
      <c r="AB3177">
        <v>67</v>
      </c>
      <c r="AC3177">
        <v>67</v>
      </c>
      <c r="AD3177">
        <v>52</v>
      </c>
      <c r="AE3177">
        <v>66</v>
      </c>
      <c r="AF3177">
        <v>67</v>
      </c>
      <c r="AG3177">
        <v>67</v>
      </c>
      <c r="AH3177">
        <v>52</v>
      </c>
      <c r="AI3177">
        <v>66</v>
      </c>
      <c r="AJ3177">
        <v>67</v>
      </c>
      <c r="AK3177">
        <v>67</v>
      </c>
      <c r="AL3177">
        <v>52</v>
      </c>
      <c r="AM3177">
        <v>66</v>
      </c>
    </row>
    <row r="3178" spans="1:39" x14ac:dyDescent="0.15">
      <c r="A3178" t="s">
        <v>45</v>
      </c>
      <c r="B3178">
        <v>70</v>
      </c>
      <c r="C3178">
        <v>2</v>
      </c>
      <c r="D3178">
        <v>2</v>
      </c>
      <c r="E3178" t="s">
        <v>28</v>
      </c>
      <c r="F3178" t="s">
        <v>206</v>
      </c>
      <c r="G3178">
        <v>528</v>
      </c>
      <c r="H3178">
        <v>1108</v>
      </c>
      <c r="I3178">
        <v>1770</v>
      </c>
      <c r="J3178">
        <v>93346.41</v>
      </c>
      <c r="K3178">
        <v>64140.78</v>
      </c>
      <c r="L3178">
        <v>52333.96</v>
      </c>
      <c r="M3178">
        <v>25854.847000000002</v>
      </c>
      <c r="N3178">
        <v>528</v>
      </c>
      <c r="O3178">
        <v>546</v>
      </c>
      <c r="P3178">
        <v>983</v>
      </c>
      <c r="Q3178">
        <v>53366.25</v>
      </c>
      <c r="R3178">
        <v>35513.68</v>
      </c>
      <c r="S3178">
        <v>25091.71</v>
      </c>
      <c r="T3178">
        <v>15058.6749</v>
      </c>
      <c r="U3178">
        <v>528</v>
      </c>
      <c r="V3178">
        <v>562</v>
      </c>
      <c r="W3178">
        <v>787</v>
      </c>
      <c r="X3178">
        <v>39980.160000000003</v>
      </c>
      <c r="Y3178">
        <v>28627.1</v>
      </c>
      <c r="Z3178">
        <v>27242.25</v>
      </c>
      <c r="AA3178">
        <v>10796.1721</v>
      </c>
      <c r="AB3178">
        <v>506</v>
      </c>
      <c r="AC3178">
        <v>521</v>
      </c>
      <c r="AD3178">
        <v>326</v>
      </c>
      <c r="AE3178">
        <v>480</v>
      </c>
      <c r="AF3178">
        <v>506</v>
      </c>
      <c r="AG3178">
        <v>521</v>
      </c>
      <c r="AH3178">
        <v>326</v>
      </c>
      <c r="AI3178">
        <v>480</v>
      </c>
      <c r="AJ3178">
        <v>506</v>
      </c>
      <c r="AK3178">
        <v>521</v>
      </c>
      <c r="AL3178">
        <v>326</v>
      </c>
      <c r="AM3178">
        <v>480</v>
      </c>
    </row>
    <row r="3179" spans="1:39" x14ac:dyDescent="0.15">
      <c r="A3179" t="s">
        <v>45</v>
      </c>
      <c r="B3179">
        <v>70</v>
      </c>
      <c r="C3179">
        <v>2</v>
      </c>
      <c r="D3179">
        <v>2</v>
      </c>
      <c r="E3179" t="s">
        <v>30</v>
      </c>
      <c r="F3179" t="s">
        <v>206</v>
      </c>
      <c r="G3179">
        <v>56</v>
      </c>
      <c r="H3179">
        <v>117</v>
      </c>
      <c r="I3179">
        <v>216</v>
      </c>
      <c r="J3179">
        <v>9993.24</v>
      </c>
      <c r="K3179">
        <v>6785.18</v>
      </c>
      <c r="L3179">
        <v>5598.64</v>
      </c>
      <c r="M3179">
        <v>2734.5799000000002</v>
      </c>
      <c r="N3179">
        <v>56</v>
      </c>
      <c r="O3179">
        <v>58</v>
      </c>
      <c r="P3179">
        <v>124</v>
      </c>
      <c r="Q3179">
        <v>6140.51</v>
      </c>
      <c r="R3179">
        <v>3992.94</v>
      </c>
      <c r="S3179">
        <v>2806.4</v>
      </c>
      <c r="T3179">
        <v>1723.4176</v>
      </c>
      <c r="U3179">
        <v>56</v>
      </c>
      <c r="V3179">
        <v>59</v>
      </c>
      <c r="W3179">
        <v>92</v>
      </c>
      <c r="X3179">
        <v>3852.73</v>
      </c>
      <c r="Y3179">
        <v>2792.24</v>
      </c>
      <c r="Z3179">
        <v>2792.24</v>
      </c>
      <c r="AA3179">
        <v>1011.1623</v>
      </c>
      <c r="AB3179">
        <v>48</v>
      </c>
      <c r="AC3179">
        <v>56</v>
      </c>
      <c r="AD3179">
        <v>39</v>
      </c>
      <c r="AE3179">
        <v>54</v>
      </c>
      <c r="AF3179">
        <v>48</v>
      </c>
      <c r="AG3179">
        <v>56</v>
      </c>
      <c r="AH3179">
        <v>39</v>
      </c>
      <c r="AI3179">
        <v>54</v>
      </c>
      <c r="AJ3179">
        <v>48</v>
      </c>
      <c r="AK3179">
        <v>56</v>
      </c>
      <c r="AL3179">
        <v>39</v>
      </c>
      <c r="AM3179">
        <v>54</v>
      </c>
    </row>
    <row r="3180" spans="1:39" x14ac:dyDescent="0.15">
      <c r="A3180" t="s">
        <v>45</v>
      </c>
      <c r="B3180">
        <v>70</v>
      </c>
      <c r="C3180">
        <v>2</v>
      </c>
      <c r="D3180">
        <v>2</v>
      </c>
      <c r="E3180" t="s">
        <v>29</v>
      </c>
      <c r="F3180" t="s">
        <v>206</v>
      </c>
      <c r="G3180">
        <v>209</v>
      </c>
      <c r="H3180">
        <v>447</v>
      </c>
      <c r="I3180">
        <v>749</v>
      </c>
      <c r="J3180">
        <v>37999.35</v>
      </c>
      <c r="K3180">
        <v>25717.78</v>
      </c>
      <c r="L3180">
        <v>21534</v>
      </c>
      <c r="M3180">
        <v>10770.634</v>
      </c>
      <c r="N3180">
        <v>209</v>
      </c>
      <c r="O3180">
        <v>218</v>
      </c>
      <c r="P3180">
        <v>403</v>
      </c>
      <c r="Q3180">
        <v>20605.849999999999</v>
      </c>
      <c r="R3180">
        <v>13749.17</v>
      </c>
      <c r="S3180">
        <v>10004.780000000001</v>
      </c>
      <c r="T3180">
        <v>6133.5931</v>
      </c>
      <c r="U3180">
        <v>209</v>
      </c>
      <c r="V3180">
        <v>229</v>
      </c>
      <c r="W3180">
        <v>346</v>
      </c>
      <c r="X3180">
        <v>17393.5</v>
      </c>
      <c r="Y3180">
        <v>11968.61</v>
      </c>
      <c r="Z3180">
        <v>11529.22</v>
      </c>
      <c r="AA3180">
        <v>4637.0409</v>
      </c>
      <c r="AB3180">
        <v>194</v>
      </c>
      <c r="AC3180">
        <v>207</v>
      </c>
      <c r="AD3180">
        <v>129</v>
      </c>
      <c r="AE3180">
        <v>202</v>
      </c>
      <c r="AF3180">
        <v>194</v>
      </c>
      <c r="AG3180">
        <v>207</v>
      </c>
      <c r="AH3180">
        <v>129</v>
      </c>
      <c r="AI3180">
        <v>202</v>
      </c>
      <c r="AJ3180">
        <v>194</v>
      </c>
      <c r="AK3180">
        <v>207</v>
      </c>
      <c r="AL3180">
        <v>129</v>
      </c>
      <c r="AM3180">
        <v>202</v>
      </c>
    </row>
    <row r="3181" spans="1:39" x14ac:dyDescent="0.15">
      <c r="A3181" t="s">
        <v>45</v>
      </c>
      <c r="B3181">
        <v>70</v>
      </c>
      <c r="C3181">
        <v>2</v>
      </c>
      <c r="D3181">
        <v>2</v>
      </c>
      <c r="E3181" t="s">
        <v>32</v>
      </c>
      <c r="F3181" t="s">
        <v>206</v>
      </c>
      <c r="G3181">
        <v>22</v>
      </c>
      <c r="H3181">
        <v>50</v>
      </c>
      <c r="I3181">
        <v>79</v>
      </c>
      <c r="J3181">
        <v>3986.6</v>
      </c>
      <c r="K3181">
        <v>2588</v>
      </c>
      <c r="L3181">
        <v>2488.89</v>
      </c>
      <c r="M3181">
        <v>1118.3594000000001</v>
      </c>
      <c r="N3181">
        <v>22</v>
      </c>
      <c r="O3181">
        <v>23</v>
      </c>
      <c r="P3181">
        <v>41</v>
      </c>
      <c r="Q3181">
        <v>2056.7199999999998</v>
      </c>
      <c r="R3181">
        <v>1358.61</v>
      </c>
      <c r="S3181">
        <v>1323.62</v>
      </c>
      <c r="T3181">
        <v>625.04290000000003</v>
      </c>
      <c r="U3181">
        <v>22</v>
      </c>
      <c r="V3181">
        <v>27</v>
      </c>
      <c r="W3181">
        <v>38</v>
      </c>
      <c r="X3181">
        <v>1929.88</v>
      </c>
      <c r="Y3181">
        <v>1229.3900000000001</v>
      </c>
      <c r="Z3181">
        <v>1165.27</v>
      </c>
      <c r="AA3181">
        <v>493.31650000000002</v>
      </c>
      <c r="AB3181">
        <v>19</v>
      </c>
      <c r="AC3181">
        <v>22</v>
      </c>
      <c r="AD3181">
        <v>14</v>
      </c>
      <c r="AE3181">
        <v>21</v>
      </c>
      <c r="AF3181">
        <v>19</v>
      </c>
      <c r="AG3181">
        <v>22</v>
      </c>
      <c r="AH3181">
        <v>14</v>
      </c>
      <c r="AI3181">
        <v>21</v>
      </c>
      <c r="AJ3181">
        <v>19</v>
      </c>
      <c r="AK3181">
        <v>22</v>
      </c>
      <c r="AL3181">
        <v>14</v>
      </c>
      <c r="AM3181">
        <v>21</v>
      </c>
    </row>
    <row r="3182" spans="1:39" x14ac:dyDescent="0.15">
      <c r="A3182" t="s">
        <v>45</v>
      </c>
      <c r="B3182">
        <v>100</v>
      </c>
      <c r="C3182">
        <v>1</v>
      </c>
      <c r="D3182">
        <v>0</v>
      </c>
      <c r="E3182" t="s">
        <v>28</v>
      </c>
      <c r="F3182" t="s">
        <v>206</v>
      </c>
      <c r="G3182">
        <v>23289</v>
      </c>
      <c r="H3182">
        <v>23630</v>
      </c>
      <c r="I3182">
        <v>30472</v>
      </c>
      <c r="J3182">
        <v>1415783.86</v>
      </c>
      <c r="K3182">
        <v>973070.05</v>
      </c>
      <c r="L3182">
        <v>919623.47</v>
      </c>
      <c r="M3182">
        <v>404794.96580000001</v>
      </c>
      <c r="N3182">
        <v>8157</v>
      </c>
      <c r="O3182">
        <v>8224</v>
      </c>
      <c r="P3182">
        <v>10414</v>
      </c>
      <c r="Q3182">
        <v>505700.55</v>
      </c>
      <c r="R3182">
        <v>353670.11</v>
      </c>
      <c r="S3182">
        <v>329737.06</v>
      </c>
      <c r="T3182">
        <v>153930.11040000001</v>
      </c>
      <c r="U3182">
        <v>15132</v>
      </c>
      <c r="V3182">
        <v>15406</v>
      </c>
      <c r="W3182">
        <v>20058</v>
      </c>
      <c r="X3182">
        <v>910083.31</v>
      </c>
      <c r="Y3182">
        <v>619399.93999999994</v>
      </c>
      <c r="Z3182">
        <v>589886.41</v>
      </c>
      <c r="AA3182">
        <v>250864.8554</v>
      </c>
      <c r="AB3182">
        <v>23043</v>
      </c>
      <c r="AC3182">
        <v>17941</v>
      </c>
      <c r="AD3182">
        <v>13882</v>
      </c>
      <c r="AE3182">
        <v>10083</v>
      </c>
      <c r="AF3182">
        <v>8066</v>
      </c>
      <c r="AG3182">
        <v>7863</v>
      </c>
      <c r="AH3182">
        <v>5908</v>
      </c>
      <c r="AI3182">
        <v>4610</v>
      </c>
      <c r="AJ3182">
        <v>14977</v>
      </c>
      <c r="AK3182">
        <v>10078</v>
      </c>
      <c r="AL3182">
        <v>7974</v>
      </c>
      <c r="AM3182">
        <v>5473</v>
      </c>
    </row>
    <row r="3183" spans="1:39" x14ac:dyDescent="0.15">
      <c r="A3183" t="s">
        <v>45</v>
      </c>
      <c r="B3183">
        <v>100</v>
      </c>
      <c r="C3183">
        <v>1</v>
      </c>
      <c r="D3183">
        <v>0</v>
      </c>
      <c r="E3183" t="s">
        <v>30</v>
      </c>
      <c r="F3183" t="s">
        <v>206</v>
      </c>
      <c r="G3183">
        <v>19</v>
      </c>
      <c r="H3183">
        <v>19</v>
      </c>
      <c r="I3183">
        <v>21</v>
      </c>
      <c r="J3183">
        <v>1094.8900000000001</v>
      </c>
      <c r="K3183">
        <v>811.71</v>
      </c>
      <c r="L3183">
        <v>811.71</v>
      </c>
      <c r="M3183">
        <v>300.92739999999998</v>
      </c>
      <c r="N3183">
        <v>6</v>
      </c>
      <c r="O3183">
        <v>6</v>
      </c>
      <c r="P3183">
        <v>7</v>
      </c>
      <c r="Q3183">
        <v>375.97</v>
      </c>
      <c r="R3183">
        <v>283.02</v>
      </c>
      <c r="S3183">
        <v>283.02</v>
      </c>
      <c r="T3183">
        <v>104.3526</v>
      </c>
      <c r="U3183">
        <v>13</v>
      </c>
      <c r="V3183">
        <v>13</v>
      </c>
      <c r="W3183">
        <v>14</v>
      </c>
      <c r="X3183">
        <v>718.92</v>
      </c>
      <c r="Y3183">
        <v>528.69000000000005</v>
      </c>
      <c r="Z3183">
        <v>528.69000000000005</v>
      </c>
      <c r="AA3183">
        <v>196.57480000000001</v>
      </c>
      <c r="AB3183">
        <v>18</v>
      </c>
      <c r="AC3183">
        <v>11</v>
      </c>
      <c r="AD3183">
        <v>7</v>
      </c>
      <c r="AE3183">
        <v>15</v>
      </c>
      <c r="AF3183">
        <v>5</v>
      </c>
      <c r="AG3183">
        <v>3</v>
      </c>
      <c r="AH3183">
        <v>2</v>
      </c>
      <c r="AI3183">
        <v>6</v>
      </c>
      <c r="AJ3183">
        <v>13</v>
      </c>
      <c r="AK3183">
        <v>8</v>
      </c>
      <c r="AL3183">
        <v>5</v>
      </c>
      <c r="AM3183">
        <v>9</v>
      </c>
    </row>
    <row r="3184" spans="1:39" x14ac:dyDescent="0.15">
      <c r="A3184" t="s">
        <v>45</v>
      </c>
      <c r="B3184">
        <v>100</v>
      </c>
      <c r="C3184">
        <v>1</v>
      </c>
      <c r="D3184">
        <v>0</v>
      </c>
      <c r="E3184" t="s">
        <v>29</v>
      </c>
      <c r="F3184" t="s">
        <v>206</v>
      </c>
      <c r="G3184">
        <v>60</v>
      </c>
      <c r="H3184">
        <v>65</v>
      </c>
      <c r="I3184">
        <v>109</v>
      </c>
      <c r="J3184">
        <v>4091.97</v>
      </c>
      <c r="K3184">
        <v>2639.65</v>
      </c>
      <c r="L3184">
        <v>2362.7199999999998</v>
      </c>
      <c r="M3184">
        <v>1275.5799</v>
      </c>
      <c r="N3184">
        <v>20</v>
      </c>
      <c r="O3184">
        <v>20</v>
      </c>
      <c r="P3184">
        <v>51</v>
      </c>
      <c r="Q3184">
        <v>1440.73</v>
      </c>
      <c r="R3184">
        <v>928.57</v>
      </c>
      <c r="S3184">
        <v>887.27</v>
      </c>
      <c r="T3184">
        <v>539.00319999999999</v>
      </c>
      <c r="U3184">
        <v>40</v>
      </c>
      <c r="V3184">
        <v>45</v>
      </c>
      <c r="W3184">
        <v>58</v>
      </c>
      <c r="X3184">
        <v>2651.24</v>
      </c>
      <c r="Y3184">
        <v>1711.08</v>
      </c>
      <c r="Z3184">
        <v>1475.45</v>
      </c>
      <c r="AA3184">
        <v>736.57669999999996</v>
      </c>
      <c r="AB3184">
        <v>60</v>
      </c>
      <c r="AC3184">
        <v>53</v>
      </c>
      <c r="AD3184">
        <v>45</v>
      </c>
      <c r="AE3184">
        <v>38</v>
      </c>
      <c r="AF3184">
        <v>20</v>
      </c>
      <c r="AG3184">
        <v>20</v>
      </c>
      <c r="AH3184">
        <v>17</v>
      </c>
      <c r="AI3184">
        <v>15</v>
      </c>
      <c r="AJ3184">
        <v>40</v>
      </c>
      <c r="AK3184">
        <v>33</v>
      </c>
      <c r="AL3184">
        <v>28</v>
      </c>
      <c r="AM3184">
        <v>23</v>
      </c>
    </row>
    <row r="3185" spans="1:39" x14ac:dyDescent="0.15">
      <c r="A3185" t="s">
        <v>45</v>
      </c>
      <c r="B3185">
        <v>100</v>
      </c>
      <c r="C3185">
        <v>1</v>
      </c>
      <c r="D3185">
        <v>0</v>
      </c>
      <c r="E3185" t="s">
        <v>32</v>
      </c>
      <c r="F3185" t="s">
        <v>206</v>
      </c>
      <c r="G3185">
        <v>516</v>
      </c>
      <c r="H3185">
        <v>528</v>
      </c>
      <c r="I3185">
        <v>751</v>
      </c>
      <c r="J3185">
        <v>39431.14</v>
      </c>
      <c r="K3185">
        <v>23990.66</v>
      </c>
      <c r="L3185">
        <v>23421.18</v>
      </c>
      <c r="M3185">
        <v>10767.091200000001</v>
      </c>
      <c r="N3185">
        <v>61</v>
      </c>
      <c r="O3185">
        <v>62</v>
      </c>
      <c r="P3185">
        <v>87</v>
      </c>
      <c r="Q3185">
        <v>4604.54</v>
      </c>
      <c r="R3185">
        <v>2965.57</v>
      </c>
      <c r="S3185">
        <v>2832.64</v>
      </c>
      <c r="T3185">
        <v>1306.7148</v>
      </c>
      <c r="U3185">
        <v>455</v>
      </c>
      <c r="V3185">
        <v>466</v>
      </c>
      <c r="W3185">
        <v>664</v>
      </c>
      <c r="X3185">
        <v>34826.6</v>
      </c>
      <c r="Y3185">
        <v>21025.09</v>
      </c>
      <c r="Z3185">
        <v>20588.54</v>
      </c>
      <c r="AA3185">
        <v>9460.3763999999992</v>
      </c>
      <c r="AB3185">
        <v>511</v>
      </c>
      <c r="AC3185">
        <v>379</v>
      </c>
      <c r="AD3185">
        <v>327</v>
      </c>
      <c r="AE3185">
        <v>324</v>
      </c>
      <c r="AF3185">
        <v>57</v>
      </c>
      <c r="AG3185">
        <v>41</v>
      </c>
      <c r="AH3185">
        <v>37</v>
      </c>
      <c r="AI3185">
        <v>54</v>
      </c>
      <c r="AJ3185">
        <v>454</v>
      </c>
      <c r="AK3185">
        <v>338</v>
      </c>
      <c r="AL3185">
        <v>290</v>
      </c>
      <c r="AM3185">
        <v>270</v>
      </c>
    </row>
    <row r="3186" spans="1:39" x14ac:dyDescent="0.15">
      <c r="A3186" t="s">
        <v>45</v>
      </c>
      <c r="B3186">
        <v>100</v>
      </c>
      <c r="C3186">
        <v>1</v>
      </c>
      <c r="D3186">
        <v>1</v>
      </c>
      <c r="E3186" t="s">
        <v>28</v>
      </c>
      <c r="F3186" t="s">
        <v>206</v>
      </c>
      <c r="G3186">
        <v>38123</v>
      </c>
      <c r="H3186">
        <v>39171</v>
      </c>
      <c r="I3186">
        <v>51785</v>
      </c>
      <c r="J3186">
        <v>2403225.2599999998</v>
      </c>
      <c r="K3186">
        <v>1695491.28</v>
      </c>
      <c r="L3186">
        <v>1596951.5</v>
      </c>
      <c r="M3186">
        <v>698009.95310000004</v>
      </c>
      <c r="N3186">
        <v>16302</v>
      </c>
      <c r="O3186">
        <v>16624</v>
      </c>
      <c r="P3186">
        <v>22715</v>
      </c>
      <c r="Q3186">
        <v>1068746</v>
      </c>
      <c r="R3186">
        <v>743607.83</v>
      </c>
      <c r="S3186">
        <v>703061.7</v>
      </c>
      <c r="T3186">
        <v>337852.19669999997</v>
      </c>
      <c r="U3186">
        <v>21821</v>
      </c>
      <c r="V3186">
        <v>22547</v>
      </c>
      <c r="W3186">
        <v>29070</v>
      </c>
      <c r="X3186">
        <v>1334479.26</v>
      </c>
      <c r="Y3186">
        <v>951883.45</v>
      </c>
      <c r="Z3186">
        <v>893889.8</v>
      </c>
      <c r="AA3186">
        <v>360157.75640000001</v>
      </c>
      <c r="AB3186">
        <v>36710</v>
      </c>
      <c r="AC3186">
        <v>35794</v>
      </c>
      <c r="AD3186">
        <v>23350</v>
      </c>
      <c r="AE3186">
        <v>32741</v>
      </c>
      <c r="AF3186">
        <v>15804</v>
      </c>
      <c r="AG3186">
        <v>15839</v>
      </c>
      <c r="AH3186">
        <v>11519</v>
      </c>
      <c r="AI3186">
        <v>14551</v>
      </c>
      <c r="AJ3186">
        <v>20906</v>
      </c>
      <c r="AK3186">
        <v>19955</v>
      </c>
      <c r="AL3186">
        <v>11831</v>
      </c>
      <c r="AM3186">
        <v>18190</v>
      </c>
    </row>
    <row r="3187" spans="1:39" x14ac:dyDescent="0.15">
      <c r="A3187" t="s">
        <v>45</v>
      </c>
      <c r="B3187">
        <v>100</v>
      </c>
      <c r="C3187">
        <v>1</v>
      </c>
      <c r="D3187">
        <v>1</v>
      </c>
      <c r="E3187" t="s">
        <v>30</v>
      </c>
      <c r="F3187" t="s">
        <v>206</v>
      </c>
      <c r="G3187">
        <v>3267</v>
      </c>
      <c r="H3187">
        <v>3342</v>
      </c>
      <c r="I3187">
        <v>4419</v>
      </c>
      <c r="J3187">
        <v>203015.3</v>
      </c>
      <c r="K3187">
        <v>144170.04</v>
      </c>
      <c r="L3187">
        <v>133636.88</v>
      </c>
      <c r="M3187">
        <v>58719.972399999999</v>
      </c>
      <c r="N3187">
        <v>1304</v>
      </c>
      <c r="O3187">
        <v>1327</v>
      </c>
      <c r="P3187">
        <v>1788</v>
      </c>
      <c r="Q3187">
        <v>83350.149999999994</v>
      </c>
      <c r="R3187">
        <v>58766.22</v>
      </c>
      <c r="S3187">
        <v>54508.49</v>
      </c>
      <c r="T3187">
        <v>26471.2503</v>
      </c>
      <c r="U3187">
        <v>1963</v>
      </c>
      <c r="V3187">
        <v>2015</v>
      </c>
      <c r="W3187">
        <v>2631</v>
      </c>
      <c r="X3187">
        <v>119665.15</v>
      </c>
      <c r="Y3187">
        <v>85403.82</v>
      </c>
      <c r="Z3187">
        <v>79128.39</v>
      </c>
      <c r="AA3187">
        <v>32248.722099999999</v>
      </c>
      <c r="AB3187">
        <v>3075</v>
      </c>
      <c r="AC3187">
        <v>3144</v>
      </c>
      <c r="AD3187">
        <v>1733</v>
      </c>
      <c r="AE3187">
        <v>3176</v>
      </c>
      <c r="AF3187">
        <v>1220</v>
      </c>
      <c r="AG3187">
        <v>1266</v>
      </c>
      <c r="AH3187">
        <v>827</v>
      </c>
      <c r="AI3187">
        <v>1275</v>
      </c>
      <c r="AJ3187">
        <v>1855</v>
      </c>
      <c r="AK3187">
        <v>1878</v>
      </c>
      <c r="AL3187">
        <v>906</v>
      </c>
      <c r="AM3187">
        <v>1901</v>
      </c>
    </row>
    <row r="3188" spans="1:39" x14ac:dyDescent="0.15">
      <c r="A3188" t="s">
        <v>45</v>
      </c>
      <c r="B3188">
        <v>100</v>
      </c>
      <c r="C3188">
        <v>1</v>
      </c>
      <c r="D3188">
        <v>1</v>
      </c>
      <c r="E3188" t="s">
        <v>29</v>
      </c>
      <c r="F3188" t="s">
        <v>206</v>
      </c>
      <c r="G3188">
        <v>39028</v>
      </c>
      <c r="H3188">
        <v>40399</v>
      </c>
      <c r="I3188">
        <v>55860</v>
      </c>
      <c r="J3188">
        <v>2569897.34</v>
      </c>
      <c r="K3188">
        <v>1741080.03</v>
      </c>
      <c r="L3188">
        <v>1623426.64</v>
      </c>
      <c r="M3188">
        <v>739285.76</v>
      </c>
      <c r="N3188">
        <v>13783</v>
      </c>
      <c r="O3188">
        <v>14143</v>
      </c>
      <c r="P3188">
        <v>20445</v>
      </c>
      <c r="Q3188">
        <v>949518.11</v>
      </c>
      <c r="R3188">
        <v>630828.89</v>
      </c>
      <c r="S3188">
        <v>591575.98</v>
      </c>
      <c r="T3188">
        <v>301539.34879999998</v>
      </c>
      <c r="U3188">
        <v>25245</v>
      </c>
      <c r="V3188">
        <v>26256</v>
      </c>
      <c r="W3188">
        <v>35415</v>
      </c>
      <c r="X3188">
        <v>1620379.23</v>
      </c>
      <c r="Y3188">
        <v>1110251.1399999999</v>
      </c>
      <c r="Z3188">
        <v>1031850.66</v>
      </c>
      <c r="AA3188">
        <v>437746.41119999997</v>
      </c>
      <c r="AB3188">
        <v>37656</v>
      </c>
      <c r="AC3188">
        <v>37962</v>
      </c>
      <c r="AD3188">
        <v>24971</v>
      </c>
      <c r="AE3188">
        <v>37521</v>
      </c>
      <c r="AF3188">
        <v>13296</v>
      </c>
      <c r="AG3188">
        <v>13458</v>
      </c>
      <c r="AH3188">
        <v>10173</v>
      </c>
      <c r="AI3188">
        <v>13310</v>
      </c>
      <c r="AJ3188">
        <v>24360</v>
      </c>
      <c r="AK3188">
        <v>24504</v>
      </c>
      <c r="AL3188">
        <v>14798</v>
      </c>
      <c r="AM3188">
        <v>24211</v>
      </c>
    </row>
    <row r="3189" spans="1:39" x14ac:dyDescent="0.15">
      <c r="A3189" t="s">
        <v>45</v>
      </c>
      <c r="B3189">
        <v>100</v>
      </c>
      <c r="C3189">
        <v>1</v>
      </c>
      <c r="D3189">
        <v>1</v>
      </c>
      <c r="E3189" t="s">
        <v>31</v>
      </c>
      <c r="F3189" t="s">
        <v>206</v>
      </c>
      <c r="G3189">
        <v>1</v>
      </c>
      <c r="H3189">
        <v>2</v>
      </c>
      <c r="I3189">
        <v>2</v>
      </c>
      <c r="J3189">
        <v>88.99</v>
      </c>
      <c r="K3189">
        <v>63.74</v>
      </c>
      <c r="L3189">
        <v>63.74</v>
      </c>
      <c r="M3189">
        <v>25.52</v>
      </c>
      <c r="N3189">
        <v>0</v>
      </c>
      <c r="O3189">
        <v>0</v>
      </c>
      <c r="P3189">
        <v>0</v>
      </c>
      <c r="Q3189">
        <v>0</v>
      </c>
      <c r="R3189">
        <v>0</v>
      </c>
      <c r="S3189">
        <v>0</v>
      </c>
      <c r="T3189">
        <v>0</v>
      </c>
      <c r="U3189">
        <v>1</v>
      </c>
      <c r="V3189">
        <v>2</v>
      </c>
      <c r="W3189">
        <v>2</v>
      </c>
      <c r="X3189">
        <v>88.99</v>
      </c>
      <c r="Y3189">
        <v>63.74</v>
      </c>
      <c r="Z3189">
        <v>63.74</v>
      </c>
      <c r="AA3189">
        <v>25.52</v>
      </c>
      <c r="AB3189">
        <v>1</v>
      </c>
      <c r="AC3189">
        <v>1</v>
      </c>
      <c r="AD3189">
        <v>0</v>
      </c>
      <c r="AE3189">
        <v>1</v>
      </c>
      <c r="AF3189">
        <v>0</v>
      </c>
      <c r="AG3189">
        <v>0</v>
      </c>
      <c r="AH3189">
        <v>0</v>
      </c>
      <c r="AI3189">
        <v>0</v>
      </c>
      <c r="AJ3189">
        <v>1</v>
      </c>
      <c r="AK3189">
        <v>1</v>
      </c>
      <c r="AL3189">
        <v>0</v>
      </c>
      <c r="AM3189">
        <v>1</v>
      </c>
    </row>
    <row r="3190" spans="1:39" x14ac:dyDescent="0.15">
      <c r="A3190" t="s">
        <v>45</v>
      </c>
      <c r="B3190">
        <v>100</v>
      </c>
      <c r="C3190">
        <v>1</v>
      </c>
      <c r="D3190">
        <v>1</v>
      </c>
      <c r="E3190" t="s">
        <v>32</v>
      </c>
      <c r="F3190" t="s">
        <v>206</v>
      </c>
      <c r="G3190">
        <v>299</v>
      </c>
      <c r="H3190">
        <v>316</v>
      </c>
      <c r="I3190">
        <v>433</v>
      </c>
      <c r="J3190">
        <v>22428.85</v>
      </c>
      <c r="K3190">
        <v>14109.77</v>
      </c>
      <c r="L3190">
        <v>13886.24</v>
      </c>
      <c r="M3190">
        <v>6189.5250999999998</v>
      </c>
      <c r="N3190">
        <v>57</v>
      </c>
      <c r="O3190">
        <v>57</v>
      </c>
      <c r="P3190">
        <v>78</v>
      </c>
      <c r="Q3190">
        <v>3936.48</v>
      </c>
      <c r="R3190">
        <v>2563.48</v>
      </c>
      <c r="S3190">
        <v>2399.1999999999998</v>
      </c>
      <c r="T3190">
        <v>1252.0524</v>
      </c>
      <c r="U3190">
        <v>242</v>
      </c>
      <c r="V3190">
        <v>259</v>
      </c>
      <c r="W3190">
        <v>355</v>
      </c>
      <c r="X3190">
        <v>18492.37</v>
      </c>
      <c r="Y3190">
        <v>11546.29</v>
      </c>
      <c r="Z3190">
        <v>11487.04</v>
      </c>
      <c r="AA3190">
        <v>4937.4727000000003</v>
      </c>
      <c r="AB3190">
        <v>292</v>
      </c>
      <c r="AC3190">
        <v>280</v>
      </c>
      <c r="AD3190">
        <v>177</v>
      </c>
      <c r="AE3190">
        <v>265</v>
      </c>
      <c r="AF3190">
        <v>56</v>
      </c>
      <c r="AG3190">
        <v>53</v>
      </c>
      <c r="AH3190">
        <v>27</v>
      </c>
      <c r="AI3190">
        <v>55</v>
      </c>
      <c r="AJ3190">
        <v>236</v>
      </c>
      <c r="AK3190">
        <v>227</v>
      </c>
      <c r="AL3190">
        <v>150</v>
      </c>
      <c r="AM3190">
        <v>210</v>
      </c>
    </row>
    <row r="3191" spans="1:39" x14ac:dyDescent="0.15">
      <c r="A3191" t="s">
        <v>45</v>
      </c>
      <c r="B3191">
        <v>100</v>
      </c>
      <c r="C3191">
        <v>1</v>
      </c>
      <c r="D3191">
        <v>2</v>
      </c>
      <c r="E3191" t="s">
        <v>28</v>
      </c>
      <c r="F3191" t="s">
        <v>206</v>
      </c>
      <c r="G3191">
        <v>20847</v>
      </c>
      <c r="H3191">
        <v>21220</v>
      </c>
      <c r="I3191">
        <v>28011</v>
      </c>
      <c r="J3191">
        <v>1277558.68</v>
      </c>
      <c r="K3191">
        <v>897604.79</v>
      </c>
      <c r="L3191">
        <v>858057.15</v>
      </c>
      <c r="M3191">
        <v>365889.47249999997</v>
      </c>
      <c r="N3191">
        <v>6288</v>
      </c>
      <c r="O3191">
        <v>6355</v>
      </c>
      <c r="P3191">
        <v>8516</v>
      </c>
      <c r="Q3191">
        <v>401320.44</v>
      </c>
      <c r="R3191">
        <v>281304.18</v>
      </c>
      <c r="S3191">
        <v>262650.48</v>
      </c>
      <c r="T3191">
        <v>126338.4127</v>
      </c>
      <c r="U3191">
        <v>14559</v>
      </c>
      <c r="V3191">
        <v>14865</v>
      </c>
      <c r="W3191">
        <v>19495</v>
      </c>
      <c r="X3191">
        <v>876238.24</v>
      </c>
      <c r="Y3191">
        <v>616300.61</v>
      </c>
      <c r="Z3191">
        <v>595406.67000000004</v>
      </c>
      <c r="AA3191">
        <v>239551.05979999999</v>
      </c>
      <c r="AB3191">
        <v>20072</v>
      </c>
      <c r="AC3191">
        <v>17660</v>
      </c>
      <c r="AD3191">
        <v>8341</v>
      </c>
      <c r="AE3191">
        <v>15934</v>
      </c>
      <c r="AF3191">
        <v>6013</v>
      </c>
      <c r="AG3191">
        <v>6035</v>
      </c>
      <c r="AH3191">
        <v>3421</v>
      </c>
      <c r="AI3191">
        <v>5439</v>
      </c>
      <c r="AJ3191">
        <v>14059</v>
      </c>
      <c r="AK3191">
        <v>11625</v>
      </c>
      <c r="AL3191">
        <v>4920</v>
      </c>
      <c r="AM3191">
        <v>10495</v>
      </c>
    </row>
    <row r="3192" spans="1:39" x14ac:dyDescent="0.15">
      <c r="A3192" t="s">
        <v>45</v>
      </c>
      <c r="B3192">
        <v>100</v>
      </c>
      <c r="C3192">
        <v>1</v>
      </c>
      <c r="D3192">
        <v>2</v>
      </c>
      <c r="E3192" t="s">
        <v>30</v>
      </c>
      <c r="F3192" t="s">
        <v>206</v>
      </c>
      <c r="G3192">
        <v>2079</v>
      </c>
      <c r="H3192">
        <v>2124</v>
      </c>
      <c r="I3192">
        <v>2844</v>
      </c>
      <c r="J3192">
        <v>127104.37</v>
      </c>
      <c r="K3192">
        <v>90032.33</v>
      </c>
      <c r="L3192">
        <v>85194.86</v>
      </c>
      <c r="M3192">
        <v>36437.121599999999</v>
      </c>
      <c r="N3192">
        <v>537</v>
      </c>
      <c r="O3192">
        <v>543</v>
      </c>
      <c r="P3192">
        <v>726</v>
      </c>
      <c r="Q3192">
        <v>34246.699999999997</v>
      </c>
      <c r="R3192">
        <v>24262.69</v>
      </c>
      <c r="S3192">
        <v>22206.21</v>
      </c>
      <c r="T3192">
        <v>11094.8789</v>
      </c>
      <c r="U3192">
        <v>1542</v>
      </c>
      <c r="V3192">
        <v>1581</v>
      </c>
      <c r="W3192">
        <v>2118</v>
      </c>
      <c r="X3192">
        <v>92857.67</v>
      </c>
      <c r="Y3192">
        <v>65769.64</v>
      </c>
      <c r="Z3192">
        <v>62988.65</v>
      </c>
      <c r="AA3192">
        <v>25342.242699999999</v>
      </c>
      <c r="AB3192">
        <v>1954</v>
      </c>
      <c r="AC3192">
        <v>1822</v>
      </c>
      <c r="AD3192">
        <v>741</v>
      </c>
      <c r="AE3192">
        <v>2019</v>
      </c>
      <c r="AF3192">
        <v>503</v>
      </c>
      <c r="AG3192">
        <v>515</v>
      </c>
      <c r="AH3192">
        <v>305</v>
      </c>
      <c r="AI3192">
        <v>525</v>
      </c>
      <c r="AJ3192">
        <v>1451</v>
      </c>
      <c r="AK3192">
        <v>1307</v>
      </c>
      <c r="AL3192">
        <v>436</v>
      </c>
      <c r="AM3192">
        <v>1494</v>
      </c>
    </row>
    <row r="3193" spans="1:39" x14ac:dyDescent="0.15">
      <c r="A3193" t="s">
        <v>45</v>
      </c>
      <c r="B3193">
        <v>100</v>
      </c>
      <c r="C3193">
        <v>1</v>
      </c>
      <c r="D3193">
        <v>2</v>
      </c>
      <c r="E3193" t="s">
        <v>29</v>
      </c>
      <c r="F3193" t="s">
        <v>206</v>
      </c>
      <c r="G3193">
        <v>5712</v>
      </c>
      <c r="H3193">
        <v>5831</v>
      </c>
      <c r="I3193">
        <v>7947</v>
      </c>
      <c r="J3193">
        <v>360597.33</v>
      </c>
      <c r="K3193">
        <v>247307.51</v>
      </c>
      <c r="L3193">
        <v>237989.79</v>
      </c>
      <c r="M3193">
        <v>104100.07640000001</v>
      </c>
      <c r="N3193">
        <v>1510</v>
      </c>
      <c r="O3193">
        <v>1528</v>
      </c>
      <c r="P3193">
        <v>2203</v>
      </c>
      <c r="Q3193">
        <v>99741.440000000002</v>
      </c>
      <c r="R3193">
        <v>67881.55</v>
      </c>
      <c r="S3193">
        <v>62967.13</v>
      </c>
      <c r="T3193">
        <v>32702.374</v>
      </c>
      <c r="U3193">
        <v>4202</v>
      </c>
      <c r="V3193">
        <v>4303</v>
      </c>
      <c r="W3193">
        <v>5744</v>
      </c>
      <c r="X3193">
        <v>260855.89</v>
      </c>
      <c r="Y3193">
        <v>179425.96</v>
      </c>
      <c r="Z3193">
        <v>175022.66</v>
      </c>
      <c r="AA3193">
        <v>71397.702399999995</v>
      </c>
      <c r="AB3193">
        <v>5482</v>
      </c>
      <c r="AC3193">
        <v>5276</v>
      </c>
      <c r="AD3193">
        <v>2223</v>
      </c>
      <c r="AE3193">
        <v>5495</v>
      </c>
      <c r="AF3193">
        <v>1439</v>
      </c>
      <c r="AG3193">
        <v>1460</v>
      </c>
      <c r="AH3193">
        <v>879</v>
      </c>
      <c r="AI3193">
        <v>1465</v>
      </c>
      <c r="AJ3193">
        <v>4043</v>
      </c>
      <c r="AK3193">
        <v>3816</v>
      </c>
      <c r="AL3193">
        <v>1344</v>
      </c>
      <c r="AM3193">
        <v>4030</v>
      </c>
    </row>
    <row r="3194" spans="1:39" x14ac:dyDescent="0.15">
      <c r="A3194" t="s">
        <v>45</v>
      </c>
      <c r="B3194">
        <v>100</v>
      </c>
      <c r="C3194">
        <v>1</v>
      </c>
      <c r="D3194">
        <v>2</v>
      </c>
      <c r="E3194" t="s">
        <v>32</v>
      </c>
      <c r="F3194" t="s">
        <v>206</v>
      </c>
      <c r="G3194">
        <v>288</v>
      </c>
      <c r="H3194">
        <v>300</v>
      </c>
      <c r="I3194">
        <v>434</v>
      </c>
      <c r="J3194">
        <v>21494.48</v>
      </c>
      <c r="K3194">
        <v>13337.16</v>
      </c>
      <c r="L3194">
        <v>13180.16</v>
      </c>
      <c r="M3194">
        <v>5967.2294000000002</v>
      </c>
      <c r="N3194">
        <v>41</v>
      </c>
      <c r="O3194">
        <v>41</v>
      </c>
      <c r="P3194">
        <v>51</v>
      </c>
      <c r="Q3194">
        <v>2763.71</v>
      </c>
      <c r="R3194">
        <v>1768.62</v>
      </c>
      <c r="S3194">
        <v>1728.8</v>
      </c>
      <c r="T3194">
        <v>777.49270000000001</v>
      </c>
      <c r="U3194">
        <v>247</v>
      </c>
      <c r="V3194">
        <v>259</v>
      </c>
      <c r="W3194">
        <v>383</v>
      </c>
      <c r="X3194">
        <v>18730.77</v>
      </c>
      <c r="Y3194">
        <v>11568.54</v>
      </c>
      <c r="Z3194">
        <v>11451.36</v>
      </c>
      <c r="AA3194">
        <v>5189.7367000000004</v>
      </c>
      <c r="AB3194">
        <v>278</v>
      </c>
      <c r="AC3194">
        <v>240</v>
      </c>
      <c r="AD3194">
        <v>123</v>
      </c>
      <c r="AE3194">
        <v>235</v>
      </c>
      <c r="AF3194">
        <v>39</v>
      </c>
      <c r="AG3194">
        <v>31</v>
      </c>
      <c r="AH3194">
        <v>17</v>
      </c>
      <c r="AI3194">
        <v>41</v>
      </c>
      <c r="AJ3194">
        <v>239</v>
      </c>
      <c r="AK3194">
        <v>209</v>
      </c>
      <c r="AL3194">
        <v>106</v>
      </c>
      <c r="AM3194">
        <v>194</v>
      </c>
    </row>
    <row r="3195" spans="1:39" x14ac:dyDescent="0.15">
      <c r="A3195" t="s">
        <v>45</v>
      </c>
      <c r="B3195">
        <v>100</v>
      </c>
      <c r="C3195">
        <v>2</v>
      </c>
      <c r="D3195">
        <v>0</v>
      </c>
      <c r="E3195" t="s">
        <v>28</v>
      </c>
      <c r="F3195" t="s">
        <v>206</v>
      </c>
      <c r="G3195">
        <v>45</v>
      </c>
      <c r="H3195">
        <v>91</v>
      </c>
      <c r="I3195">
        <v>111</v>
      </c>
      <c r="J3195">
        <v>3420.66</v>
      </c>
      <c r="K3195">
        <v>2393.98</v>
      </c>
      <c r="L3195">
        <v>1961.37</v>
      </c>
      <c r="M3195">
        <v>1112.0208</v>
      </c>
      <c r="N3195">
        <v>45</v>
      </c>
      <c r="O3195">
        <v>45</v>
      </c>
      <c r="P3195">
        <v>57</v>
      </c>
      <c r="Q3195">
        <v>1793.68</v>
      </c>
      <c r="R3195">
        <v>1265.33</v>
      </c>
      <c r="S3195">
        <v>958.29</v>
      </c>
      <c r="T3195">
        <v>605.92430000000002</v>
      </c>
      <c r="U3195">
        <v>45</v>
      </c>
      <c r="V3195">
        <v>46</v>
      </c>
      <c r="W3195">
        <v>54</v>
      </c>
      <c r="X3195">
        <v>1626.98</v>
      </c>
      <c r="Y3195">
        <v>1128.6500000000001</v>
      </c>
      <c r="Z3195">
        <v>1003.08</v>
      </c>
      <c r="AA3195">
        <v>506.09649999999999</v>
      </c>
      <c r="AB3195">
        <v>45</v>
      </c>
      <c r="AC3195">
        <v>43</v>
      </c>
      <c r="AD3195">
        <v>36</v>
      </c>
      <c r="AE3195">
        <v>39</v>
      </c>
      <c r="AF3195">
        <v>45</v>
      </c>
      <c r="AG3195">
        <v>43</v>
      </c>
      <c r="AH3195">
        <v>36</v>
      </c>
      <c r="AI3195">
        <v>39</v>
      </c>
      <c r="AJ3195">
        <v>45</v>
      </c>
      <c r="AK3195">
        <v>43</v>
      </c>
      <c r="AL3195">
        <v>36</v>
      </c>
      <c r="AM3195">
        <v>39</v>
      </c>
    </row>
    <row r="3196" spans="1:39" x14ac:dyDescent="0.15">
      <c r="A3196" t="s">
        <v>45</v>
      </c>
      <c r="B3196">
        <v>100</v>
      </c>
      <c r="C3196">
        <v>2</v>
      </c>
      <c r="D3196">
        <v>0</v>
      </c>
      <c r="E3196" t="s">
        <v>32</v>
      </c>
      <c r="F3196" t="s">
        <v>206</v>
      </c>
      <c r="G3196">
        <v>1</v>
      </c>
      <c r="H3196">
        <v>2</v>
      </c>
      <c r="I3196">
        <v>2</v>
      </c>
      <c r="J3196">
        <v>59.98</v>
      </c>
      <c r="K3196">
        <v>39.89</v>
      </c>
      <c r="L3196">
        <v>39.89</v>
      </c>
      <c r="M3196">
        <v>23.94</v>
      </c>
      <c r="N3196">
        <v>1</v>
      </c>
      <c r="O3196">
        <v>1</v>
      </c>
      <c r="P3196">
        <v>1</v>
      </c>
      <c r="Q3196">
        <v>29.99</v>
      </c>
      <c r="R3196">
        <v>18.899999999999999</v>
      </c>
      <c r="S3196">
        <v>18.899999999999999</v>
      </c>
      <c r="T3196">
        <v>16.25</v>
      </c>
      <c r="U3196">
        <v>1</v>
      </c>
      <c r="V3196">
        <v>1</v>
      </c>
      <c r="W3196">
        <v>1</v>
      </c>
      <c r="X3196">
        <v>29.99</v>
      </c>
      <c r="Y3196">
        <v>20.99</v>
      </c>
      <c r="Z3196">
        <v>20.99</v>
      </c>
      <c r="AA3196">
        <v>7.69</v>
      </c>
      <c r="AB3196">
        <v>1</v>
      </c>
      <c r="AC3196">
        <v>0</v>
      </c>
      <c r="AD3196">
        <v>0</v>
      </c>
      <c r="AE3196">
        <v>1</v>
      </c>
      <c r="AF3196">
        <v>1</v>
      </c>
      <c r="AG3196">
        <v>0</v>
      </c>
      <c r="AH3196">
        <v>0</v>
      </c>
      <c r="AI3196">
        <v>1</v>
      </c>
      <c r="AJ3196">
        <v>1</v>
      </c>
      <c r="AK3196">
        <v>0</v>
      </c>
      <c r="AL3196">
        <v>0</v>
      </c>
      <c r="AM3196">
        <v>1</v>
      </c>
    </row>
    <row r="3197" spans="1:39" x14ac:dyDescent="0.15">
      <c r="A3197" t="s">
        <v>45</v>
      </c>
      <c r="B3197">
        <v>100</v>
      </c>
      <c r="C3197">
        <v>2</v>
      </c>
      <c r="D3197">
        <v>1</v>
      </c>
      <c r="E3197" t="s">
        <v>28</v>
      </c>
      <c r="F3197" t="s">
        <v>206</v>
      </c>
      <c r="G3197">
        <v>185</v>
      </c>
      <c r="H3197">
        <v>379</v>
      </c>
      <c r="I3197">
        <v>455</v>
      </c>
      <c r="J3197">
        <v>14604.69</v>
      </c>
      <c r="K3197">
        <v>10236.1</v>
      </c>
      <c r="L3197">
        <v>9158.7000000000007</v>
      </c>
      <c r="M3197">
        <v>4906.7214999999997</v>
      </c>
      <c r="N3197">
        <v>185</v>
      </c>
      <c r="O3197">
        <v>189</v>
      </c>
      <c r="P3197">
        <v>233</v>
      </c>
      <c r="Q3197">
        <v>7831.43</v>
      </c>
      <c r="R3197">
        <v>5397.05</v>
      </c>
      <c r="S3197">
        <v>4540.3100000000004</v>
      </c>
      <c r="T3197">
        <v>2848.7595000000001</v>
      </c>
      <c r="U3197">
        <v>185</v>
      </c>
      <c r="V3197">
        <v>190</v>
      </c>
      <c r="W3197">
        <v>222</v>
      </c>
      <c r="X3197">
        <v>6773.26</v>
      </c>
      <c r="Y3197">
        <v>4839.05</v>
      </c>
      <c r="Z3197">
        <v>4618.3900000000003</v>
      </c>
      <c r="AA3197">
        <v>2057.962</v>
      </c>
      <c r="AB3197">
        <v>181</v>
      </c>
      <c r="AC3197">
        <v>184</v>
      </c>
      <c r="AD3197">
        <v>140</v>
      </c>
      <c r="AE3197">
        <v>172</v>
      </c>
      <c r="AF3197">
        <v>181</v>
      </c>
      <c r="AG3197">
        <v>184</v>
      </c>
      <c r="AH3197">
        <v>140</v>
      </c>
      <c r="AI3197">
        <v>172</v>
      </c>
      <c r="AJ3197">
        <v>181</v>
      </c>
      <c r="AK3197">
        <v>184</v>
      </c>
      <c r="AL3197">
        <v>140</v>
      </c>
      <c r="AM3197">
        <v>172</v>
      </c>
    </row>
    <row r="3198" spans="1:39" x14ac:dyDescent="0.15">
      <c r="A3198" t="s">
        <v>45</v>
      </c>
      <c r="B3198">
        <v>100</v>
      </c>
      <c r="C3198">
        <v>2</v>
      </c>
      <c r="D3198">
        <v>1</v>
      </c>
      <c r="E3198" t="s">
        <v>30</v>
      </c>
      <c r="F3198" t="s">
        <v>206</v>
      </c>
      <c r="G3198">
        <v>24</v>
      </c>
      <c r="H3198">
        <v>50</v>
      </c>
      <c r="I3198">
        <v>63</v>
      </c>
      <c r="J3198">
        <v>1982.53</v>
      </c>
      <c r="K3198">
        <v>1403.63</v>
      </c>
      <c r="L3198">
        <v>1246.07</v>
      </c>
      <c r="M3198">
        <v>747.93020000000001</v>
      </c>
      <c r="N3198">
        <v>24</v>
      </c>
      <c r="O3198">
        <v>25</v>
      </c>
      <c r="P3198">
        <v>32</v>
      </c>
      <c r="Q3198">
        <v>1063.76</v>
      </c>
      <c r="R3198">
        <v>737.3</v>
      </c>
      <c r="S3198">
        <v>597.73</v>
      </c>
      <c r="T3198">
        <v>432.96019999999999</v>
      </c>
      <c r="U3198">
        <v>24</v>
      </c>
      <c r="V3198">
        <v>25</v>
      </c>
      <c r="W3198">
        <v>31</v>
      </c>
      <c r="X3198">
        <v>918.77</v>
      </c>
      <c r="Y3198">
        <v>666.33</v>
      </c>
      <c r="Z3198">
        <v>648.34</v>
      </c>
      <c r="AA3198">
        <v>314.97000000000003</v>
      </c>
      <c r="AB3198">
        <v>23</v>
      </c>
      <c r="AC3198">
        <v>22</v>
      </c>
      <c r="AD3198">
        <v>19</v>
      </c>
      <c r="AE3198">
        <v>23</v>
      </c>
      <c r="AF3198">
        <v>23</v>
      </c>
      <c r="AG3198">
        <v>22</v>
      </c>
      <c r="AH3198">
        <v>19</v>
      </c>
      <c r="AI3198">
        <v>23</v>
      </c>
      <c r="AJ3198">
        <v>23</v>
      </c>
      <c r="AK3198">
        <v>22</v>
      </c>
      <c r="AL3198">
        <v>19</v>
      </c>
      <c r="AM3198">
        <v>23</v>
      </c>
    </row>
    <row r="3199" spans="1:39" x14ac:dyDescent="0.15">
      <c r="A3199" t="s">
        <v>45</v>
      </c>
      <c r="B3199">
        <v>100</v>
      </c>
      <c r="C3199">
        <v>2</v>
      </c>
      <c r="D3199">
        <v>1</v>
      </c>
      <c r="E3199" t="s">
        <v>29</v>
      </c>
      <c r="F3199" t="s">
        <v>206</v>
      </c>
      <c r="G3199">
        <v>282</v>
      </c>
      <c r="H3199">
        <v>567</v>
      </c>
      <c r="I3199">
        <v>711</v>
      </c>
      <c r="J3199">
        <v>23423.02</v>
      </c>
      <c r="K3199">
        <v>15504.1</v>
      </c>
      <c r="L3199">
        <v>13039.06</v>
      </c>
      <c r="M3199">
        <v>7550.4620000000004</v>
      </c>
      <c r="N3199">
        <v>282</v>
      </c>
      <c r="O3199">
        <v>282</v>
      </c>
      <c r="P3199">
        <v>347</v>
      </c>
      <c r="Q3199">
        <v>12829.9</v>
      </c>
      <c r="R3199">
        <v>8293.9699999999993</v>
      </c>
      <c r="S3199">
        <v>6844.54</v>
      </c>
      <c r="T3199">
        <v>4278.6376</v>
      </c>
      <c r="U3199">
        <v>282</v>
      </c>
      <c r="V3199">
        <v>285</v>
      </c>
      <c r="W3199">
        <v>364</v>
      </c>
      <c r="X3199">
        <v>10593.12</v>
      </c>
      <c r="Y3199">
        <v>7210.13</v>
      </c>
      <c r="Z3199">
        <v>6194.52</v>
      </c>
      <c r="AA3199">
        <v>3271.8244</v>
      </c>
      <c r="AB3199">
        <v>270</v>
      </c>
      <c r="AC3199">
        <v>279</v>
      </c>
      <c r="AD3199">
        <v>224</v>
      </c>
      <c r="AE3199">
        <v>275</v>
      </c>
      <c r="AF3199">
        <v>270</v>
      </c>
      <c r="AG3199">
        <v>279</v>
      </c>
      <c r="AH3199">
        <v>224</v>
      </c>
      <c r="AI3199">
        <v>275</v>
      </c>
      <c r="AJ3199">
        <v>270</v>
      </c>
      <c r="AK3199">
        <v>279</v>
      </c>
      <c r="AL3199">
        <v>224</v>
      </c>
      <c r="AM3199">
        <v>275</v>
      </c>
    </row>
    <row r="3200" spans="1:39" x14ac:dyDescent="0.15">
      <c r="A3200" t="s">
        <v>45</v>
      </c>
      <c r="B3200">
        <v>100</v>
      </c>
      <c r="C3200">
        <v>2</v>
      </c>
      <c r="D3200">
        <v>1</v>
      </c>
      <c r="E3200" t="s">
        <v>32</v>
      </c>
      <c r="F3200" t="s">
        <v>206</v>
      </c>
      <c r="G3200">
        <v>4</v>
      </c>
      <c r="H3200">
        <v>8</v>
      </c>
      <c r="I3200">
        <v>11</v>
      </c>
      <c r="J3200">
        <v>338.96</v>
      </c>
      <c r="K3200">
        <v>211.93</v>
      </c>
      <c r="L3200">
        <v>211.93</v>
      </c>
      <c r="M3200">
        <v>102.0008</v>
      </c>
      <c r="N3200">
        <v>4</v>
      </c>
      <c r="O3200">
        <v>4</v>
      </c>
      <c r="P3200">
        <v>4</v>
      </c>
      <c r="Q3200">
        <v>138.97</v>
      </c>
      <c r="R3200">
        <v>97.54</v>
      </c>
      <c r="S3200">
        <v>97.54</v>
      </c>
      <c r="T3200">
        <v>46.550800000000002</v>
      </c>
      <c r="U3200">
        <v>4</v>
      </c>
      <c r="V3200">
        <v>4</v>
      </c>
      <c r="W3200">
        <v>7</v>
      </c>
      <c r="X3200">
        <v>199.99</v>
      </c>
      <c r="Y3200">
        <v>114.39</v>
      </c>
      <c r="Z3200">
        <v>114.39</v>
      </c>
      <c r="AA3200">
        <v>55.45</v>
      </c>
      <c r="AB3200">
        <v>4</v>
      </c>
      <c r="AC3200">
        <v>3</v>
      </c>
      <c r="AD3200">
        <v>2</v>
      </c>
      <c r="AE3200">
        <v>4</v>
      </c>
      <c r="AF3200">
        <v>4</v>
      </c>
      <c r="AG3200">
        <v>3</v>
      </c>
      <c r="AH3200">
        <v>2</v>
      </c>
      <c r="AI3200">
        <v>4</v>
      </c>
      <c r="AJ3200">
        <v>4</v>
      </c>
      <c r="AK3200">
        <v>3</v>
      </c>
      <c r="AL3200">
        <v>2</v>
      </c>
      <c r="AM3200">
        <v>4</v>
      </c>
    </row>
    <row r="3201" spans="1:39" x14ac:dyDescent="0.15">
      <c r="A3201" t="s">
        <v>45</v>
      </c>
      <c r="B3201">
        <v>100</v>
      </c>
      <c r="C3201">
        <v>2</v>
      </c>
      <c r="D3201">
        <v>2</v>
      </c>
      <c r="E3201" t="s">
        <v>28</v>
      </c>
      <c r="F3201" t="s">
        <v>206</v>
      </c>
      <c r="G3201">
        <v>36</v>
      </c>
      <c r="H3201">
        <v>73</v>
      </c>
      <c r="I3201">
        <v>79</v>
      </c>
      <c r="J3201">
        <v>2887.51</v>
      </c>
      <c r="K3201">
        <v>2061.2600000000002</v>
      </c>
      <c r="L3201">
        <v>1587.26</v>
      </c>
      <c r="M3201">
        <v>936.40120000000002</v>
      </c>
      <c r="N3201">
        <v>36</v>
      </c>
      <c r="O3201">
        <v>37</v>
      </c>
      <c r="P3201">
        <v>41</v>
      </c>
      <c r="Q3201">
        <v>1620.76</v>
      </c>
      <c r="R3201">
        <v>1137.76</v>
      </c>
      <c r="S3201">
        <v>701.25</v>
      </c>
      <c r="T3201">
        <v>564.22770000000003</v>
      </c>
      <c r="U3201">
        <v>36</v>
      </c>
      <c r="V3201">
        <v>36</v>
      </c>
      <c r="W3201">
        <v>38</v>
      </c>
      <c r="X3201">
        <v>1266.75</v>
      </c>
      <c r="Y3201">
        <v>923.5</v>
      </c>
      <c r="Z3201">
        <v>886.01</v>
      </c>
      <c r="AA3201">
        <v>372.17349999999999</v>
      </c>
      <c r="AB3201">
        <v>35</v>
      </c>
      <c r="AC3201">
        <v>35</v>
      </c>
      <c r="AD3201">
        <v>21</v>
      </c>
      <c r="AE3201">
        <v>32</v>
      </c>
      <c r="AF3201">
        <v>35</v>
      </c>
      <c r="AG3201">
        <v>35</v>
      </c>
      <c r="AH3201">
        <v>21</v>
      </c>
      <c r="AI3201">
        <v>32</v>
      </c>
      <c r="AJ3201">
        <v>35</v>
      </c>
      <c r="AK3201">
        <v>35</v>
      </c>
      <c r="AL3201">
        <v>21</v>
      </c>
      <c r="AM3201">
        <v>32</v>
      </c>
    </row>
    <row r="3202" spans="1:39" x14ac:dyDescent="0.15">
      <c r="A3202" t="s">
        <v>45</v>
      </c>
      <c r="B3202">
        <v>100</v>
      </c>
      <c r="C3202">
        <v>2</v>
      </c>
      <c r="D3202">
        <v>2</v>
      </c>
      <c r="E3202" t="s">
        <v>30</v>
      </c>
      <c r="F3202" t="s">
        <v>206</v>
      </c>
      <c r="G3202">
        <v>4</v>
      </c>
      <c r="H3202">
        <v>9</v>
      </c>
      <c r="I3202">
        <v>12</v>
      </c>
      <c r="J3202">
        <v>306.89</v>
      </c>
      <c r="K3202">
        <v>218.4</v>
      </c>
      <c r="L3202">
        <v>218.4</v>
      </c>
      <c r="M3202">
        <v>121.7744</v>
      </c>
      <c r="N3202">
        <v>4</v>
      </c>
      <c r="O3202">
        <v>4</v>
      </c>
      <c r="P3202">
        <v>5</v>
      </c>
      <c r="Q3202">
        <v>129.94999999999999</v>
      </c>
      <c r="R3202">
        <v>94.95</v>
      </c>
      <c r="S3202">
        <v>94.95</v>
      </c>
      <c r="T3202">
        <v>67.404399999999995</v>
      </c>
      <c r="U3202">
        <v>4</v>
      </c>
      <c r="V3202">
        <v>5</v>
      </c>
      <c r="W3202">
        <v>7</v>
      </c>
      <c r="X3202">
        <v>176.94</v>
      </c>
      <c r="Y3202">
        <v>123.45</v>
      </c>
      <c r="Z3202">
        <v>123.45</v>
      </c>
      <c r="AA3202">
        <v>54.37</v>
      </c>
      <c r="AB3202">
        <v>4</v>
      </c>
      <c r="AC3202">
        <v>4</v>
      </c>
      <c r="AD3202">
        <v>3</v>
      </c>
      <c r="AE3202">
        <v>4</v>
      </c>
      <c r="AF3202">
        <v>4</v>
      </c>
      <c r="AG3202">
        <v>4</v>
      </c>
      <c r="AH3202">
        <v>3</v>
      </c>
      <c r="AI3202">
        <v>4</v>
      </c>
      <c r="AJ3202">
        <v>4</v>
      </c>
      <c r="AK3202">
        <v>4</v>
      </c>
      <c r="AL3202">
        <v>3</v>
      </c>
      <c r="AM3202">
        <v>4</v>
      </c>
    </row>
    <row r="3203" spans="1:39" x14ac:dyDescent="0.15">
      <c r="A3203" t="s">
        <v>45</v>
      </c>
      <c r="B3203">
        <v>100</v>
      </c>
      <c r="C3203">
        <v>2</v>
      </c>
      <c r="D3203">
        <v>2</v>
      </c>
      <c r="E3203" t="s">
        <v>29</v>
      </c>
      <c r="F3203" t="s">
        <v>206</v>
      </c>
      <c r="G3203">
        <v>16</v>
      </c>
      <c r="H3203">
        <v>33</v>
      </c>
      <c r="I3203">
        <v>46</v>
      </c>
      <c r="J3203">
        <v>1386.78</v>
      </c>
      <c r="K3203">
        <v>954.28</v>
      </c>
      <c r="L3203">
        <v>841.25</v>
      </c>
      <c r="M3203">
        <v>432.99470000000002</v>
      </c>
      <c r="N3203">
        <v>16</v>
      </c>
      <c r="O3203">
        <v>17</v>
      </c>
      <c r="P3203">
        <v>25</v>
      </c>
      <c r="Q3203">
        <v>754.9</v>
      </c>
      <c r="R3203">
        <v>514.74</v>
      </c>
      <c r="S3203">
        <v>431.7</v>
      </c>
      <c r="T3203">
        <v>242.57509999999999</v>
      </c>
      <c r="U3203">
        <v>16</v>
      </c>
      <c r="V3203">
        <v>16</v>
      </c>
      <c r="W3203">
        <v>21</v>
      </c>
      <c r="X3203">
        <v>631.88</v>
      </c>
      <c r="Y3203">
        <v>439.54</v>
      </c>
      <c r="Z3203">
        <v>409.55</v>
      </c>
      <c r="AA3203">
        <v>190.4196</v>
      </c>
      <c r="AB3203">
        <v>14</v>
      </c>
      <c r="AC3203">
        <v>16</v>
      </c>
      <c r="AD3203">
        <v>9</v>
      </c>
      <c r="AE3203">
        <v>16</v>
      </c>
      <c r="AF3203">
        <v>14</v>
      </c>
      <c r="AG3203">
        <v>16</v>
      </c>
      <c r="AH3203">
        <v>9</v>
      </c>
      <c r="AI3203">
        <v>16</v>
      </c>
      <c r="AJ3203">
        <v>14</v>
      </c>
      <c r="AK3203">
        <v>16</v>
      </c>
      <c r="AL3203">
        <v>9</v>
      </c>
      <c r="AM3203">
        <v>16</v>
      </c>
    </row>
    <row r="3204" spans="1:39" x14ac:dyDescent="0.15">
      <c r="A3204" t="s">
        <v>46</v>
      </c>
      <c r="B3204">
        <v>-1</v>
      </c>
      <c r="C3204">
        <v>0</v>
      </c>
      <c r="D3204">
        <v>0</v>
      </c>
      <c r="E3204" t="s">
        <v>28</v>
      </c>
      <c r="F3204" t="s">
        <v>206</v>
      </c>
      <c r="G3204">
        <v>0</v>
      </c>
      <c r="H3204">
        <v>13523</v>
      </c>
      <c r="I3204">
        <v>26850</v>
      </c>
      <c r="J3204">
        <v>1368708</v>
      </c>
      <c r="K3204">
        <v>1049752.05</v>
      </c>
      <c r="L3204">
        <v>1008742.52</v>
      </c>
      <c r="M3204">
        <v>409900.72149999999</v>
      </c>
      <c r="N3204">
        <v>0</v>
      </c>
      <c r="O3204">
        <v>179</v>
      </c>
      <c r="P3204">
        <v>624</v>
      </c>
      <c r="Q3204">
        <v>34763.57</v>
      </c>
      <c r="R3204">
        <v>25580.87</v>
      </c>
      <c r="S3204">
        <v>24454.35</v>
      </c>
      <c r="T3204">
        <v>11282.468500000001</v>
      </c>
      <c r="U3204">
        <v>0</v>
      </c>
      <c r="V3204">
        <v>13344</v>
      </c>
      <c r="W3204">
        <v>26226</v>
      </c>
      <c r="X3204">
        <v>1333944.43</v>
      </c>
      <c r="Y3204">
        <v>1024171.18</v>
      </c>
      <c r="Z3204">
        <v>984288.17</v>
      </c>
      <c r="AA3204">
        <v>398618.25300000003</v>
      </c>
      <c r="AB3204">
        <v>0</v>
      </c>
      <c r="AC3204">
        <v>0</v>
      </c>
      <c r="AD3204">
        <v>0</v>
      </c>
      <c r="AE3204">
        <v>0</v>
      </c>
      <c r="AF3204">
        <v>0</v>
      </c>
      <c r="AG3204">
        <v>0</v>
      </c>
      <c r="AH3204">
        <v>0</v>
      </c>
      <c r="AI3204">
        <v>0</v>
      </c>
      <c r="AJ3204">
        <v>0</v>
      </c>
      <c r="AK3204">
        <v>0</v>
      </c>
      <c r="AL3204">
        <v>0</v>
      </c>
      <c r="AM3204">
        <v>0</v>
      </c>
    </row>
    <row r="3205" spans="1:39" x14ac:dyDescent="0.15">
      <c r="A3205" t="s">
        <v>46</v>
      </c>
      <c r="B3205">
        <v>5</v>
      </c>
      <c r="C3205">
        <v>1</v>
      </c>
      <c r="D3205">
        <v>0</v>
      </c>
      <c r="E3205" t="s">
        <v>28</v>
      </c>
      <c r="F3205" t="s">
        <v>206</v>
      </c>
      <c r="G3205">
        <v>381</v>
      </c>
      <c r="H3205">
        <v>734</v>
      </c>
      <c r="I3205">
        <v>4776</v>
      </c>
      <c r="J3205">
        <v>288434.94</v>
      </c>
      <c r="K3205">
        <v>227262.14</v>
      </c>
      <c r="L3205">
        <v>200314.51</v>
      </c>
      <c r="M3205">
        <v>81299.817800000004</v>
      </c>
      <c r="N3205">
        <v>216</v>
      </c>
      <c r="O3205">
        <v>418</v>
      </c>
      <c r="P3205">
        <v>2926</v>
      </c>
      <c r="Q3205">
        <v>172533.64</v>
      </c>
      <c r="R3205">
        <v>130548.14</v>
      </c>
      <c r="S3205">
        <v>111092.57</v>
      </c>
      <c r="T3205">
        <v>51905.989200000004</v>
      </c>
      <c r="U3205">
        <v>165</v>
      </c>
      <c r="V3205">
        <v>316</v>
      </c>
      <c r="W3205">
        <v>1850</v>
      </c>
      <c r="X3205">
        <v>115901.3</v>
      </c>
      <c r="Y3205">
        <v>96714</v>
      </c>
      <c r="Z3205">
        <v>89221.94</v>
      </c>
      <c r="AA3205">
        <v>29393.828600000001</v>
      </c>
      <c r="AB3205">
        <v>365</v>
      </c>
      <c r="AC3205">
        <v>329</v>
      </c>
      <c r="AD3205">
        <v>289</v>
      </c>
      <c r="AE3205">
        <v>245</v>
      </c>
      <c r="AF3205">
        <v>210</v>
      </c>
      <c r="AG3205">
        <v>206</v>
      </c>
      <c r="AH3205">
        <v>185</v>
      </c>
      <c r="AI3205">
        <v>147</v>
      </c>
      <c r="AJ3205">
        <v>155</v>
      </c>
      <c r="AK3205">
        <v>123</v>
      </c>
      <c r="AL3205">
        <v>104</v>
      </c>
      <c r="AM3205">
        <v>98</v>
      </c>
    </row>
    <row r="3206" spans="1:39" x14ac:dyDescent="0.15">
      <c r="A3206" t="s">
        <v>46</v>
      </c>
      <c r="B3206">
        <v>5</v>
      </c>
      <c r="C3206">
        <v>1</v>
      </c>
      <c r="D3206">
        <v>0</v>
      </c>
      <c r="E3206" t="s">
        <v>29</v>
      </c>
      <c r="F3206" t="s">
        <v>206</v>
      </c>
      <c r="G3206">
        <v>5</v>
      </c>
      <c r="H3206">
        <v>8</v>
      </c>
      <c r="I3206">
        <v>48</v>
      </c>
      <c r="J3206">
        <v>3006.84</v>
      </c>
      <c r="K3206">
        <v>2591.6</v>
      </c>
      <c r="L3206">
        <v>2253.66</v>
      </c>
      <c r="M3206">
        <v>814.22109999999998</v>
      </c>
      <c r="N3206">
        <v>2</v>
      </c>
      <c r="O3206">
        <v>3</v>
      </c>
      <c r="P3206">
        <v>19</v>
      </c>
      <c r="Q3206">
        <v>1082.92</v>
      </c>
      <c r="R3206">
        <v>890.3</v>
      </c>
      <c r="S3206">
        <v>552.36</v>
      </c>
      <c r="T3206">
        <v>346.72109999999998</v>
      </c>
      <c r="U3206">
        <v>3</v>
      </c>
      <c r="V3206">
        <v>5</v>
      </c>
      <c r="W3206">
        <v>29</v>
      </c>
      <c r="X3206">
        <v>1923.92</v>
      </c>
      <c r="Y3206">
        <v>1701.3</v>
      </c>
      <c r="Z3206">
        <v>1701.3</v>
      </c>
      <c r="AA3206">
        <v>467.5</v>
      </c>
      <c r="AB3206">
        <v>5</v>
      </c>
      <c r="AC3206">
        <v>4</v>
      </c>
      <c r="AD3206">
        <v>4</v>
      </c>
      <c r="AE3206">
        <v>3</v>
      </c>
      <c r="AF3206">
        <v>2</v>
      </c>
      <c r="AG3206">
        <v>2</v>
      </c>
      <c r="AH3206">
        <v>2</v>
      </c>
      <c r="AI3206">
        <v>2</v>
      </c>
      <c r="AJ3206">
        <v>3</v>
      </c>
      <c r="AK3206">
        <v>2</v>
      </c>
      <c r="AL3206">
        <v>2</v>
      </c>
      <c r="AM3206">
        <v>1</v>
      </c>
    </row>
    <row r="3207" spans="1:39" x14ac:dyDescent="0.15">
      <c r="A3207" t="s">
        <v>46</v>
      </c>
      <c r="B3207">
        <v>5</v>
      </c>
      <c r="C3207">
        <v>1</v>
      </c>
      <c r="D3207">
        <v>0</v>
      </c>
      <c r="E3207" t="s">
        <v>32</v>
      </c>
      <c r="F3207" t="s">
        <v>206</v>
      </c>
      <c r="G3207">
        <v>97</v>
      </c>
      <c r="H3207">
        <v>187</v>
      </c>
      <c r="I3207">
        <v>1220</v>
      </c>
      <c r="J3207">
        <v>75782.19</v>
      </c>
      <c r="K3207">
        <v>57848.94</v>
      </c>
      <c r="L3207">
        <v>54367.46</v>
      </c>
      <c r="M3207">
        <v>20000.755799999999</v>
      </c>
      <c r="N3207">
        <v>8</v>
      </c>
      <c r="O3207">
        <v>22</v>
      </c>
      <c r="P3207">
        <v>114</v>
      </c>
      <c r="Q3207">
        <v>7575.39</v>
      </c>
      <c r="R3207">
        <v>5428.52</v>
      </c>
      <c r="S3207">
        <v>3353.29</v>
      </c>
      <c r="T3207">
        <v>2517.1424999999999</v>
      </c>
      <c r="U3207">
        <v>89</v>
      </c>
      <c r="V3207">
        <v>165</v>
      </c>
      <c r="W3207">
        <v>1106</v>
      </c>
      <c r="X3207">
        <v>68206.8</v>
      </c>
      <c r="Y3207">
        <v>52420.42</v>
      </c>
      <c r="Z3207">
        <v>51014.17</v>
      </c>
      <c r="AA3207">
        <v>17483.613300000001</v>
      </c>
      <c r="AB3207">
        <v>96</v>
      </c>
      <c r="AC3207">
        <v>91</v>
      </c>
      <c r="AD3207">
        <v>86</v>
      </c>
      <c r="AE3207">
        <v>82</v>
      </c>
      <c r="AF3207">
        <v>8</v>
      </c>
      <c r="AG3207">
        <v>7</v>
      </c>
      <c r="AH3207">
        <v>7</v>
      </c>
      <c r="AI3207">
        <v>8</v>
      </c>
      <c r="AJ3207">
        <v>88</v>
      </c>
      <c r="AK3207">
        <v>84</v>
      </c>
      <c r="AL3207">
        <v>79</v>
      </c>
      <c r="AM3207">
        <v>74</v>
      </c>
    </row>
    <row r="3208" spans="1:39" x14ac:dyDescent="0.15">
      <c r="A3208" t="s">
        <v>46</v>
      </c>
      <c r="B3208">
        <v>5</v>
      </c>
      <c r="C3208">
        <v>1</v>
      </c>
      <c r="D3208">
        <v>1</v>
      </c>
      <c r="E3208" t="s">
        <v>28</v>
      </c>
      <c r="F3208" t="s">
        <v>206</v>
      </c>
      <c r="G3208">
        <v>2981</v>
      </c>
      <c r="H3208">
        <v>7129</v>
      </c>
      <c r="I3208">
        <v>35796</v>
      </c>
      <c r="J3208">
        <v>2209118.7400000002</v>
      </c>
      <c r="K3208">
        <v>1782343.84</v>
      </c>
      <c r="L3208">
        <v>1599097.06</v>
      </c>
      <c r="M3208">
        <v>607739.91170000006</v>
      </c>
      <c r="N3208">
        <v>1878</v>
      </c>
      <c r="O3208">
        <v>3978</v>
      </c>
      <c r="P3208">
        <v>22829</v>
      </c>
      <c r="Q3208">
        <v>1419539.62</v>
      </c>
      <c r="R3208">
        <v>1158986.08</v>
      </c>
      <c r="S3208">
        <v>1021093.98</v>
      </c>
      <c r="T3208">
        <v>402671.1825</v>
      </c>
      <c r="U3208">
        <v>1103</v>
      </c>
      <c r="V3208">
        <v>3151</v>
      </c>
      <c r="W3208">
        <v>12967</v>
      </c>
      <c r="X3208">
        <v>789579.12</v>
      </c>
      <c r="Y3208">
        <v>623357.76</v>
      </c>
      <c r="Z3208">
        <v>578003.07999999996</v>
      </c>
      <c r="AA3208">
        <v>205068.7292</v>
      </c>
      <c r="AB3208">
        <v>2696</v>
      </c>
      <c r="AC3208">
        <v>2812</v>
      </c>
      <c r="AD3208">
        <v>1859</v>
      </c>
      <c r="AE3208">
        <v>2560</v>
      </c>
      <c r="AF3208">
        <v>1810</v>
      </c>
      <c r="AG3208">
        <v>1826</v>
      </c>
      <c r="AH3208">
        <v>1265</v>
      </c>
      <c r="AI3208">
        <v>1728</v>
      </c>
      <c r="AJ3208">
        <v>886</v>
      </c>
      <c r="AK3208">
        <v>986</v>
      </c>
      <c r="AL3208">
        <v>594</v>
      </c>
      <c r="AM3208">
        <v>832</v>
      </c>
    </row>
    <row r="3209" spans="1:39" x14ac:dyDescent="0.15">
      <c r="A3209" t="s">
        <v>46</v>
      </c>
      <c r="B3209">
        <v>5</v>
      </c>
      <c r="C3209">
        <v>1</v>
      </c>
      <c r="D3209">
        <v>1</v>
      </c>
      <c r="E3209" t="s">
        <v>30</v>
      </c>
      <c r="F3209" t="s">
        <v>206</v>
      </c>
      <c r="G3209">
        <v>390</v>
      </c>
      <c r="H3209">
        <v>1041</v>
      </c>
      <c r="I3209">
        <v>4989</v>
      </c>
      <c r="J3209">
        <v>309572.37</v>
      </c>
      <c r="K3209">
        <v>243098.66</v>
      </c>
      <c r="L3209">
        <v>213668.34</v>
      </c>
      <c r="M3209">
        <v>88571.006599999993</v>
      </c>
      <c r="N3209">
        <v>248</v>
      </c>
      <c r="O3209">
        <v>567</v>
      </c>
      <c r="P3209">
        <v>3237</v>
      </c>
      <c r="Q3209">
        <v>201171.71</v>
      </c>
      <c r="R3209">
        <v>158426.93</v>
      </c>
      <c r="S3209">
        <v>138471.67000000001</v>
      </c>
      <c r="T3209">
        <v>59800.201399999998</v>
      </c>
      <c r="U3209">
        <v>142</v>
      </c>
      <c r="V3209">
        <v>474</v>
      </c>
      <c r="W3209">
        <v>1752</v>
      </c>
      <c r="X3209">
        <v>108400.66</v>
      </c>
      <c r="Y3209">
        <v>84671.73</v>
      </c>
      <c r="Z3209">
        <v>75196.67</v>
      </c>
      <c r="AA3209">
        <v>28770.805199999999</v>
      </c>
      <c r="AB3209">
        <v>349</v>
      </c>
      <c r="AC3209">
        <v>385</v>
      </c>
      <c r="AD3209">
        <v>271</v>
      </c>
      <c r="AE3209">
        <v>358</v>
      </c>
      <c r="AF3209">
        <v>228</v>
      </c>
      <c r="AG3209">
        <v>245</v>
      </c>
      <c r="AH3209">
        <v>180</v>
      </c>
      <c r="AI3209">
        <v>236</v>
      </c>
      <c r="AJ3209">
        <v>121</v>
      </c>
      <c r="AK3209">
        <v>140</v>
      </c>
      <c r="AL3209">
        <v>91</v>
      </c>
      <c r="AM3209">
        <v>122</v>
      </c>
    </row>
    <row r="3210" spans="1:39" x14ac:dyDescent="0.15">
      <c r="A3210" t="s">
        <v>46</v>
      </c>
      <c r="B3210">
        <v>5</v>
      </c>
      <c r="C3210">
        <v>1</v>
      </c>
      <c r="D3210">
        <v>1</v>
      </c>
      <c r="E3210" t="s">
        <v>29</v>
      </c>
      <c r="F3210" t="s">
        <v>206</v>
      </c>
      <c r="G3210">
        <v>4567</v>
      </c>
      <c r="H3210">
        <v>11974</v>
      </c>
      <c r="I3210">
        <v>58920</v>
      </c>
      <c r="J3210">
        <v>3585970.75</v>
      </c>
      <c r="K3210">
        <v>2738032.01</v>
      </c>
      <c r="L3210">
        <v>2431445.9</v>
      </c>
      <c r="M3210">
        <v>1008847.7687</v>
      </c>
      <c r="N3210">
        <v>2241</v>
      </c>
      <c r="O3210">
        <v>5430</v>
      </c>
      <c r="P3210">
        <v>30748</v>
      </c>
      <c r="Q3210">
        <v>1847721.77</v>
      </c>
      <c r="R3210">
        <v>1376939.67</v>
      </c>
      <c r="S3210">
        <v>1196338.95</v>
      </c>
      <c r="T3210">
        <v>554983.75349999999</v>
      </c>
      <c r="U3210">
        <v>2326</v>
      </c>
      <c r="V3210">
        <v>6544</v>
      </c>
      <c r="W3210">
        <v>28172</v>
      </c>
      <c r="X3210">
        <v>1738248.98</v>
      </c>
      <c r="Y3210">
        <v>1361092.34</v>
      </c>
      <c r="Z3210">
        <v>1235106.95</v>
      </c>
      <c r="AA3210">
        <v>453864.01520000002</v>
      </c>
      <c r="AB3210">
        <v>4240</v>
      </c>
      <c r="AC3210">
        <v>4274</v>
      </c>
      <c r="AD3210">
        <v>2932</v>
      </c>
      <c r="AE3210">
        <v>4293</v>
      </c>
      <c r="AF3210">
        <v>2130</v>
      </c>
      <c r="AG3210">
        <v>2097</v>
      </c>
      <c r="AH3210">
        <v>1550</v>
      </c>
      <c r="AI3210">
        <v>2160</v>
      </c>
      <c r="AJ3210">
        <v>2110</v>
      </c>
      <c r="AK3210">
        <v>2177</v>
      </c>
      <c r="AL3210">
        <v>1382</v>
      </c>
      <c r="AM3210">
        <v>2133</v>
      </c>
    </row>
    <row r="3211" spans="1:39" x14ac:dyDescent="0.15">
      <c r="A3211" t="s">
        <v>46</v>
      </c>
      <c r="B3211">
        <v>5</v>
      </c>
      <c r="C3211">
        <v>1</v>
      </c>
      <c r="D3211">
        <v>1</v>
      </c>
      <c r="E3211" t="s">
        <v>32</v>
      </c>
      <c r="F3211" t="s">
        <v>206</v>
      </c>
      <c r="G3211">
        <v>140</v>
      </c>
      <c r="H3211">
        <v>355</v>
      </c>
      <c r="I3211">
        <v>1816</v>
      </c>
      <c r="J3211">
        <v>112224.86</v>
      </c>
      <c r="K3211">
        <v>84405.21</v>
      </c>
      <c r="L3211">
        <v>76986.539999999994</v>
      </c>
      <c r="M3211">
        <v>29793.948100000001</v>
      </c>
      <c r="N3211">
        <v>22</v>
      </c>
      <c r="O3211">
        <v>61</v>
      </c>
      <c r="P3211">
        <v>314</v>
      </c>
      <c r="Q3211">
        <v>18958.5</v>
      </c>
      <c r="R3211">
        <v>14514.89</v>
      </c>
      <c r="S3211">
        <v>13148.39</v>
      </c>
      <c r="T3211">
        <v>5611.7541000000001</v>
      </c>
      <c r="U3211">
        <v>118</v>
      </c>
      <c r="V3211">
        <v>294</v>
      </c>
      <c r="W3211">
        <v>1502</v>
      </c>
      <c r="X3211">
        <v>93266.36</v>
      </c>
      <c r="Y3211">
        <v>69890.320000000007</v>
      </c>
      <c r="Z3211">
        <v>63838.15</v>
      </c>
      <c r="AA3211">
        <v>24182.194</v>
      </c>
      <c r="AB3211">
        <v>135</v>
      </c>
      <c r="AC3211">
        <v>127</v>
      </c>
      <c r="AD3211">
        <v>83</v>
      </c>
      <c r="AE3211">
        <v>126</v>
      </c>
      <c r="AF3211">
        <v>21</v>
      </c>
      <c r="AG3211">
        <v>17</v>
      </c>
      <c r="AH3211">
        <v>13</v>
      </c>
      <c r="AI3211">
        <v>20</v>
      </c>
      <c r="AJ3211">
        <v>114</v>
      </c>
      <c r="AK3211">
        <v>110</v>
      </c>
      <c r="AL3211">
        <v>70</v>
      </c>
      <c r="AM3211">
        <v>106</v>
      </c>
    </row>
    <row r="3212" spans="1:39" x14ac:dyDescent="0.15">
      <c r="A3212" t="s">
        <v>46</v>
      </c>
      <c r="B3212">
        <v>5</v>
      </c>
      <c r="C3212">
        <v>1</v>
      </c>
      <c r="D3212">
        <v>2</v>
      </c>
      <c r="E3212" t="s">
        <v>28</v>
      </c>
      <c r="F3212" t="s">
        <v>206</v>
      </c>
      <c r="G3212">
        <v>469</v>
      </c>
      <c r="H3212">
        <v>783</v>
      </c>
      <c r="I3212">
        <v>5368</v>
      </c>
      <c r="J3212">
        <v>333001.05</v>
      </c>
      <c r="K3212">
        <v>276022.7</v>
      </c>
      <c r="L3212">
        <v>242714.05</v>
      </c>
      <c r="M3212">
        <v>93389.0003</v>
      </c>
      <c r="N3212">
        <v>280</v>
      </c>
      <c r="O3212">
        <v>456</v>
      </c>
      <c r="P3212">
        <v>3469</v>
      </c>
      <c r="Q3212">
        <v>210567.39</v>
      </c>
      <c r="R3212">
        <v>169880.71</v>
      </c>
      <c r="S3212">
        <v>143655.03</v>
      </c>
      <c r="T3212">
        <v>61790.335299999999</v>
      </c>
      <c r="U3212">
        <v>189</v>
      </c>
      <c r="V3212">
        <v>327</v>
      </c>
      <c r="W3212">
        <v>1899</v>
      </c>
      <c r="X3212">
        <v>122433.66</v>
      </c>
      <c r="Y3212">
        <v>106141.99</v>
      </c>
      <c r="Z3212">
        <v>99059.02</v>
      </c>
      <c r="AA3212">
        <v>31598.665000000001</v>
      </c>
      <c r="AB3212">
        <v>445</v>
      </c>
      <c r="AC3212">
        <v>443</v>
      </c>
      <c r="AD3212">
        <v>246</v>
      </c>
      <c r="AE3212">
        <v>412</v>
      </c>
      <c r="AF3212">
        <v>265</v>
      </c>
      <c r="AG3212">
        <v>274</v>
      </c>
      <c r="AH3212">
        <v>159</v>
      </c>
      <c r="AI3212">
        <v>252</v>
      </c>
      <c r="AJ3212">
        <v>180</v>
      </c>
      <c r="AK3212">
        <v>169</v>
      </c>
      <c r="AL3212">
        <v>87</v>
      </c>
      <c r="AM3212">
        <v>160</v>
      </c>
    </row>
    <row r="3213" spans="1:39" x14ac:dyDescent="0.15">
      <c r="A3213" t="s">
        <v>46</v>
      </c>
      <c r="B3213">
        <v>5</v>
      </c>
      <c r="C3213">
        <v>1</v>
      </c>
      <c r="D3213">
        <v>2</v>
      </c>
      <c r="E3213" t="s">
        <v>30</v>
      </c>
      <c r="F3213" t="s">
        <v>206</v>
      </c>
      <c r="G3213">
        <v>58</v>
      </c>
      <c r="H3213">
        <v>106</v>
      </c>
      <c r="I3213">
        <v>727</v>
      </c>
      <c r="J3213">
        <v>44184.88</v>
      </c>
      <c r="K3213">
        <v>35302.26</v>
      </c>
      <c r="L3213">
        <v>32385.78</v>
      </c>
      <c r="M3213">
        <v>12796.204</v>
      </c>
      <c r="N3213">
        <v>29</v>
      </c>
      <c r="O3213">
        <v>58</v>
      </c>
      <c r="P3213">
        <v>458</v>
      </c>
      <c r="Q3213">
        <v>26273.64</v>
      </c>
      <c r="R3213">
        <v>19394.22</v>
      </c>
      <c r="S3213">
        <v>17262.849999999999</v>
      </c>
      <c r="T3213">
        <v>8370.9240000000009</v>
      </c>
      <c r="U3213">
        <v>29</v>
      </c>
      <c r="V3213">
        <v>48</v>
      </c>
      <c r="W3213">
        <v>269</v>
      </c>
      <c r="X3213">
        <v>17911.240000000002</v>
      </c>
      <c r="Y3213">
        <v>15908.04</v>
      </c>
      <c r="Z3213">
        <v>15122.93</v>
      </c>
      <c r="AA3213">
        <v>4425.28</v>
      </c>
      <c r="AB3213">
        <v>53</v>
      </c>
      <c r="AC3213">
        <v>56</v>
      </c>
      <c r="AD3213">
        <v>23</v>
      </c>
      <c r="AE3213">
        <v>56</v>
      </c>
      <c r="AF3213">
        <v>27</v>
      </c>
      <c r="AG3213">
        <v>29</v>
      </c>
      <c r="AH3213">
        <v>11</v>
      </c>
      <c r="AI3213">
        <v>28</v>
      </c>
      <c r="AJ3213">
        <v>26</v>
      </c>
      <c r="AK3213">
        <v>27</v>
      </c>
      <c r="AL3213">
        <v>12</v>
      </c>
      <c r="AM3213">
        <v>28</v>
      </c>
    </row>
    <row r="3214" spans="1:39" x14ac:dyDescent="0.15">
      <c r="A3214" t="s">
        <v>46</v>
      </c>
      <c r="B3214">
        <v>5</v>
      </c>
      <c r="C3214">
        <v>1</v>
      </c>
      <c r="D3214">
        <v>2</v>
      </c>
      <c r="E3214" t="s">
        <v>29</v>
      </c>
      <c r="F3214" t="s">
        <v>206</v>
      </c>
      <c r="G3214">
        <v>272</v>
      </c>
      <c r="H3214">
        <v>501</v>
      </c>
      <c r="I3214">
        <v>3279</v>
      </c>
      <c r="J3214">
        <v>204034.28</v>
      </c>
      <c r="K3214">
        <v>159977.60999999999</v>
      </c>
      <c r="L3214">
        <v>141730.79</v>
      </c>
      <c r="M3214">
        <v>56160.660300000003</v>
      </c>
      <c r="N3214">
        <v>117</v>
      </c>
      <c r="O3214">
        <v>191</v>
      </c>
      <c r="P3214">
        <v>1487</v>
      </c>
      <c r="Q3214">
        <v>90687.26</v>
      </c>
      <c r="R3214">
        <v>70871.7</v>
      </c>
      <c r="S3214">
        <v>60743.95</v>
      </c>
      <c r="T3214">
        <v>26733.0978</v>
      </c>
      <c r="U3214">
        <v>155</v>
      </c>
      <c r="V3214">
        <v>310</v>
      </c>
      <c r="W3214">
        <v>1792</v>
      </c>
      <c r="X3214">
        <v>113347.02</v>
      </c>
      <c r="Y3214">
        <v>89105.91</v>
      </c>
      <c r="Z3214">
        <v>80986.84</v>
      </c>
      <c r="AA3214">
        <v>29427.5625</v>
      </c>
      <c r="AB3214">
        <v>255</v>
      </c>
      <c r="AC3214">
        <v>250</v>
      </c>
      <c r="AD3214">
        <v>117</v>
      </c>
      <c r="AE3214">
        <v>264</v>
      </c>
      <c r="AF3214">
        <v>110</v>
      </c>
      <c r="AG3214">
        <v>106</v>
      </c>
      <c r="AH3214">
        <v>62</v>
      </c>
      <c r="AI3214">
        <v>114</v>
      </c>
      <c r="AJ3214">
        <v>145</v>
      </c>
      <c r="AK3214">
        <v>144</v>
      </c>
      <c r="AL3214">
        <v>55</v>
      </c>
      <c r="AM3214">
        <v>150</v>
      </c>
    </row>
    <row r="3215" spans="1:39" x14ac:dyDescent="0.15">
      <c r="A3215" t="s">
        <v>46</v>
      </c>
      <c r="B3215">
        <v>5</v>
      </c>
      <c r="C3215">
        <v>1</v>
      </c>
      <c r="D3215">
        <v>2</v>
      </c>
      <c r="E3215" t="s">
        <v>32</v>
      </c>
      <c r="F3215" t="s">
        <v>206</v>
      </c>
      <c r="G3215">
        <v>61</v>
      </c>
      <c r="H3215">
        <v>95</v>
      </c>
      <c r="I3215">
        <v>706</v>
      </c>
      <c r="J3215">
        <v>43776.5</v>
      </c>
      <c r="K3215">
        <v>34399.49</v>
      </c>
      <c r="L3215">
        <v>32102.67</v>
      </c>
      <c r="M3215">
        <v>11313.9377</v>
      </c>
      <c r="N3215">
        <v>7</v>
      </c>
      <c r="O3215">
        <v>10</v>
      </c>
      <c r="P3215">
        <v>87</v>
      </c>
      <c r="Q3215">
        <v>4850.58</v>
      </c>
      <c r="R3215">
        <v>4057.3</v>
      </c>
      <c r="S3215">
        <v>3289.38</v>
      </c>
      <c r="T3215">
        <v>1355.9712999999999</v>
      </c>
      <c r="U3215">
        <v>54</v>
      </c>
      <c r="V3215">
        <v>85</v>
      </c>
      <c r="W3215">
        <v>619</v>
      </c>
      <c r="X3215">
        <v>38925.919999999998</v>
      </c>
      <c r="Y3215">
        <v>30342.19</v>
      </c>
      <c r="Z3215">
        <v>28813.29</v>
      </c>
      <c r="AA3215">
        <v>9957.9663999999993</v>
      </c>
      <c r="AB3215">
        <v>58</v>
      </c>
      <c r="AC3215">
        <v>58</v>
      </c>
      <c r="AD3215">
        <v>37</v>
      </c>
      <c r="AE3215">
        <v>50</v>
      </c>
      <c r="AF3215">
        <v>6</v>
      </c>
      <c r="AG3215">
        <v>6</v>
      </c>
      <c r="AH3215">
        <v>3</v>
      </c>
      <c r="AI3215">
        <v>6</v>
      </c>
      <c r="AJ3215">
        <v>52</v>
      </c>
      <c r="AK3215">
        <v>52</v>
      </c>
      <c r="AL3215">
        <v>34</v>
      </c>
      <c r="AM3215">
        <v>44</v>
      </c>
    </row>
    <row r="3216" spans="1:39" x14ac:dyDescent="0.15">
      <c r="A3216" t="s">
        <v>46</v>
      </c>
      <c r="B3216">
        <v>5</v>
      </c>
      <c r="C3216">
        <v>2</v>
      </c>
      <c r="D3216">
        <v>0</v>
      </c>
      <c r="E3216" t="s">
        <v>28</v>
      </c>
      <c r="F3216" t="s">
        <v>206</v>
      </c>
      <c r="G3216">
        <v>67</v>
      </c>
      <c r="H3216">
        <v>225</v>
      </c>
      <c r="I3216">
        <v>1056</v>
      </c>
      <c r="J3216">
        <v>58140.13</v>
      </c>
      <c r="K3216">
        <v>41930.199999999997</v>
      </c>
      <c r="L3216">
        <v>34564.730000000003</v>
      </c>
      <c r="M3216">
        <v>17658.5281</v>
      </c>
      <c r="N3216">
        <v>67</v>
      </c>
      <c r="O3216">
        <v>111</v>
      </c>
      <c r="P3216">
        <v>617</v>
      </c>
      <c r="Q3216">
        <v>32096.74</v>
      </c>
      <c r="R3216">
        <v>22426.63</v>
      </c>
      <c r="S3216">
        <v>15707.81</v>
      </c>
      <c r="T3216">
        <v>10439.085999999999</v>
      </c>
      <c r="U3216">
        <v>67</v>
      </c>
      <c r="V3216">
        <v>114</v>
      </c>
      <c r="W3216">
        <v>439</v>
      </c>
      <c r="X3216">
        <v>26043.39</v>
      </c>
      <c r="Y3216">
        <v>19503.57</v>
      </c>
      <c r="Z3216">
        <v>18856.919999999998</v>
      </c>
      <c r="AA3216">
        <v>7219.4421000000002</v>
      </c>
      <c r="AB3216">
        <v>67</v>
      </c>
      <c r="AC3216">
        <v>67</v>
      </c>
      <c r="AD3216">
        <v>66</v>
      </c>
      <c r="AE3216">
        <v>56</v>
      </c>
      <c r="AF3216">
        <v>67</v>
      </c>
      <c r="AG3216">
        <v>67</v>
      </c>
      <c r="AH3216">
        <v>66</v>
      </c>
      <c r="AI3216">
        <v>56</v>
      </c>
      <c r="AJ3216">
        <v>67</v>
      </c>
      <c r="AK3216">
        <v>67</v>
      </c>
      <c r="AL3216">
        <v>66</v>
      </c>
      <c r="AM3216">
        <v>56</v>
      </c>
    </row>
    <row r="3217" spans="1:39" x14ac:dyDescent="0.15">
      <c r="A3217" t="s">
        <v>46</v>
      </c>
      <c r="B3217">
        <v>5</v>
      </c>
      <c r="C3217">
        <v>2</v>
      </c>
      <c r="D3217">
        <v>0</v>
      </c>
      <c r="E3217" t="s">
        <v>29</v>
      </c>
      <c r="F3217" t="s">
        <v>206</v>
      </c>
      <c r="G3217">
        <v>1</v>
      </c>
      <c r="H3217">
        <v>4</v>
      </c>
      <c r="I3217">
        <v>34</v>
      </c>
      <c r="J3217">
        <v>1893.15</v>
      </c>
      <c r="K3217">
        <v>1356.33</v>
      </c>
      <c r="L3217">
        <v>1261.8399999999999</v>
      </c>
      <c r="M3217">
        <v>707.30790000000002</v>
      </c>
      <c r="N3217">
        <v>1</v>
      </c>
      <c r="O3217">
        <v>3</v>
      </c>
      <c r="P3217">
        <v>32</v>
      </c>
      <c r="Q3217">
        <v>1791.76</v>
      </c>
      <c r="R3217">
        <v>1279.67</v>
      </c>
      <c r="S3217">
        <v>1185.18</v>
      </c>
      <c r="T3217">
        <v>675.67790000000002</v>
      </c>
      <c r="U3217">
        <v>1</v>
      </c>
      <c r="V3217">
        <v>1</v>
      </c>
      <c r="W3217">
        <v>2</v>
      </c>
      <c r="X3217">
        <v>101.39</v>
      </c>
      <c r="Y3217">
        <v>76.66</v>
      </c>
      <c r="Z3217">
        <v>76.66</v>
      </c>
      <c r="AA3217">
        <v>31.63</v>
      </c>
      <c r="AB3217">
        <v>1</v>
      </c>
      <c r="AC3217">
        <v>1</v>
      </c>
      <c r="AD3217">
        <v>1</v>
      </c>
      <c r="AE3217">
        <v>1</v>
      </c>
      <c r="AF3217">
        <v>1</v>
      </c>
      <c r="AG3217">
        <v>1</v>
      </c>
      <c r="AH3217">
        <v>1</v>
      </c>
      <c r="AI3217">
        <v>1</v>
      </c>
      <c r="AJ3217">
        <v>1</v>
      </c>
      <c r="AK3217">
        <v>1</v>
      </c>
      <c r="AL3217">
        <v>1</v>
      </c>
      <c r="AM3217">
        <v>1</v>
      </c>
    </row>
    <row r="3218" spans="1:39" x14ac:dyDescent="0.15">
      <c r="A3218" t="s">
        <v>46</v>
      </c>
      <c r="B3218">
        <v>5</v>
      </c>
      <c r="C3218">
        <v>2</v>
      </c>
      <c r="D3218">
        <v>0</v>
      </c>
      <c r="E3218" t="s">
        <v>32</v>
      </c>
      <c r="F3218" t="s">
        <v>206</v>
      </c>
      <c r="G3218">
        <v>35</v>
      </c>
      <c r="H3218">
        <v>122</v>
      </c>
      <c r="I3218">
        <v>646</v>
      </c>
      <c r="J3218">
        <v>34603.379999999997</v>
      </c>
      <c r="K3218">
        <v>23076.1</v>
      </c>
      <c r="L3218">
        <v>19645.650000000001</v>
      </c>
      <c r="M3218">
        <v>10463.479799999999</v>
      </c>
      <c r="N3218">
        <v>35</v>
      </c>
      <c r="O3218">
        <v>44</v>
      </c>
      <c r="P3218">
        <v>234</v>
      </c>
      <c r="Q3218">
        <v>12209.27</v>
      </c>
      <c r="R3218">
        <v>7832.65</v>
      </c>
      <c r="S3218">
        <v>4929.51</v>
      </c>
      <c r="T3218">
        <v>4129.3068000000003</v>
      </c>
      <c r="U3218">
        <v>35</v>
      </c>
      <c r="V3218">
        <v>78</v>
      </c>
      <c r="W3218">
        <v>412</v>
      </c>
      <c r="X3218">
        <v>22394.11</v>
      </c>
      <c r="Y3218">
        <v>15243.45</v>
      </c>
      <c r="Z3218">
        <v>14716.14</v>
      </c>
      <c r="AA3218">
        <v>6334.1729999999998</v>
      </c>
      <c r="AB3218">
        <v>35</v>
      </c>
      <c r="AC3218">
        <v>35</v>
      </c>
      <c r="AD3218">
        <v>35</v>
      </c>
      <c r="AE3218">
        <v>27</v>
      </c>
      <c r="AF3218">
        <v>35</v>
      </c>
      <c r="AG3218">
        <v>35</v>
      </c>
      <c r="AH3218">
        <v>35</v>
      </c>
      <c r="AI3218">
        <v>27</v>
      </c>
      <c r="AJ3218">
        <v>35</v>
      </c>
      <c r="AK3218">
        <v>35</v>
      </c>
      <c r="AL3218">
        <v>35</v>
      </c>
      <c r="AM3218">
        <v>27</v>
      </c>
    </row>
    <row r="3219" spans="1:39" x14ac:dyDescent="0.15">
      <c r="A3219" t="s">
        <v>46</v>
      </c>
      <c r="B3219">
        <v>5</v>
      </c>
      <c r="C3219">
        <v>2</v>
      </c>
      <c r="D3219">
        <v>1</v>
      </c>
      <c r="E3219" t="s">
        <v>28</v>
      </c>
      <c r="F3219" t="s">
        <v>206</v>
      </c>
      <c r="G3219">
        <v>821</v>
      </c>
      <c r="H3219">
        <v>3068</v>
      </c>
      <c r="I3219">
        <v>11920</v>
      </c>
      <c r="J3219">
        <v>671139.65</v>
      </c>
      <c r="K3219">
        <v>502770.23</v>
      </c>
      <c r="L3219">
        <v>416969.31</v>
      </c>
      <c r="M3219">
        <v>203109.93309999999</v>
      </c>
      <c r="N3219">
        <v>821</v>
      </c>
      <c r="O3219">
        <v>1511</v>
      </c>
      <c r="P3219">
        <v>7033</v>
      </c>
      <c r="Q3219">
        <v>386910.42</v>
      </c>
      <c r="R3219">
        <v>280401.53000000003</v>
      </c>
      <c r="S3219">
        <v>208759.63</v>
      </c>
      <c r="T3219">
        <v>123519.25629999999</v>
      </c>
      <c r="U3219">
        <v>821</v>
      </c>
      <c r="V3219">
        <v>1557</v>
      </c>
      <c r="W3219">
        <v>4887</v>
      </c>
      <c r="X3219">
        <v>284229.23</v>
      </c>
      <c r="Y3219">
        <v>222368.7</v>
      </c>
      <c r="Z3219">
        <v>208209.68</v>
      </c>
      <c r="AA3219">
        <v>79590.676800000001</v>
      </c>
      <c r="AB3219">
        <v>770</v>
      </c>
      <c r="AC3219">
        <v>813</v>
      </c>
      <c r="AD3219">
        <v>613</v>
      </c>
      <c r="AE3219">
        <v>777</v>
      </c>
      <c r="AF3219">
        <v>770</v>
      </c>
      <c r="AG3219">
        <v>813</v>
      </c>
      <c r="AH3219">
        <v>613</v>
      </c>
      <c r="AI3219">
        <v>777</v>
      </c>
      <c r="AJ3219">
        <v>770</v>
      </c>
      <c r="AK3219">
        <v>813</v>
      </c>
      <c r="AL3219">
        <v>613</v>
      </c>
      <c r="AM3219">
        <v>777</v>
      </c>
    </row>
    <row r="3220" spans="1:39" x14ac:dyDescent="0.15">
      <c r="A3220" t="s">
        <v>46</v>
      </c>
      <c r="B3220">
        <v>5</v>
      </c>
      <c r="C3220">
        <v>2</v>
      </c>
      <c r="D3220">
        <v>1</v>
      </c>
      <c r="E3220" t="s">
        <v>30</v>
      </c>
      <c r="F3220" t="s">
        <v>206</v>
      </c>
      <c r="G3220">
        <v>132</v>
      </c>
      <c r="H3220">
        <v>544</v>
      </c>
      <c r="I3220">
        <v>2028</v>
      </c>
      <c r="J3220">
        <v>114074.67</v>
      </c>
      <c r="K3220">
        <v>84186.77</v>
      </c>
      <c r="L3220">
        <v>63752.6</v>
      </c>
      <c r="M3220">
        <v>34710.218699999998</v>
      </c>
      <c r="N3220">
        <v>132</v>
      </c>
      <c r="O3220">
        <v>269</v>
      </c>
      <c r="P3220">
        <v>1178</v>
      </c>
      <c r="Q3220">
        <v>65361.06</v>
      </c>
      <c r="R3220">
        <v>46954.42</v>
      </c>
      <c r="S3220">
        <v>30770.89</v>
      </c>
      <c r="T3220">
        <v>20949.7601</v>
      </c>
      <c r="U3220">
        <v>132</v>
      </c>
      <c r="V3220">
        <v>275</v>
      </c>
      <c r="W3220">
        <v>850</v>
      </c>
      <c r="X3220">
        <v>48713.61</v>
      </c>
      <c r="Y3220">
        <v>37232.35</v>
      </c>
      <c r="Z3220">
        <v>32981.71</v>
      </c>
      <c r="AA3220">
        <v>13760.4586</v>
      </c>
      <c r="AB3220">
        <v>117</v>
      </c>
      <c r="AC3220">
        <v>132</v>
      </c>
      <c r="AD3220">
        <v>94</v>
      </c>
      <c r="AE3220">
        <v>126</v>
      </c>
      <c r="AF3220">
        <v>117</v>
      </c>
      <c r="AG3220">
        <v>132</v>
      </c>
      <c r="AH3220">
        <v>94</v>
      </c>
      <c r="AI3220">
        <v>126</v>
      </c>
      <c r="AJ3220">
        <v>117</v>
      </c>
      <c r="AK3220">
        <v>132</v>
      </c>
      <c r="AL3220">
        <v>94</v>
      </c>
      <c r="AM3220">
        <v>126</v>
      </c>
    </row>
    <row r="3221" spans="1:39" x14ac:dyDescent="0.15">
      <c r="A3221" t="s">
        <v>46</v>
      </c>
      <c r="B3221">
        <v>5</v>
      </c>
      <c r="C3221">
        <v>2</v>
      </c>
      <c r="D3221">
        <v>1</v>
      </c>
      <c r="E3221" t="s">
        <v>29</v>
      </c>
      <c r="F3221" t="s">
        <v>206</v>
      </c>
      <c r="G3221">
        <v>2243</v>
      </c>
      <c r="H3221">
        <v>9460</v>
      </c>
      <c r="I3221">
        <v>36816</v>
      </c>
      <c r="J3221">
        <v>2080379.29</v>
      </c>
      <c r="K3221">
        <v>1476376.06</v>
      </c>
      <c r="L3221">
        <v>1204245.79</v>
      </c>
      <c r="M3221">
        <v>629511.66090000002</v>
      </c>
      <c r="N3221">
        <v>2243</v>
      </c>
      <c r="O3221">
        <v>4506</v>
      </c>
      <c r="P3221">
        <v>20290</v>
      </c>
      <c r="Q3221">
        <v>1129587.42</v>
      </c>
      <c r="R3221">
        <v>771216.65</v>
      </c>
      <c r="S3221">
        <v>565859.98</v>
      </c>
      <c r="T3221">
        <v>365049.25530000002</v>
      </c>
      <c r="U3221">
        <v>2243</v>
      </c>
      <c r="V3221">
        <v>4954</v>
      </c>
      <c r="W3221">
        <v>16526</v>
      </c>
      <c r="X3221">
        <v>950791.87</v>
      </c>
      <c r="Y3221">
        <v>705159.41</v>
      </c>
      <c r="Z3221">
        <v>638385.81000000006</v>
      </c>
      <c r="AA3221">
        <v>264462.4056</v>
      </c>
      <c r="AB3221">
        <v>2103</v>
      </c>
      <c r="AC3221">
        <v>2092</v>
      </c>
      <c r="AD3221">
        <v>1636</v>
      </c>
      <c r="AE3221">
        <v>2163</v>
      </c>
      <c r="AF3221">
        <v>2103</v>
      </c>
      <c r="AG3221">
        <v>2092</v>
      </c>
      <c r="AH3221">
        <v>1636</v>
      </c>
      <c r="AI3221">
        <v>2163</v>
      </c>
      <c r="AJ3221">
        <v>2103</v>
      </c>
      <c r="AK3221">
        <v>2092</v>
      </c>
      <c r="AL3221">
        <v>1636</v>
      </c>
      <c r="AM3221">
        <v>2163</v>
      </c>
    </row>
    <row r="3222" spans="1:39" x14ac:dyDescent="0.15">
      <c r="A3222" t="s">
        <v>46</v>
      </c>
      <c r="B3222">
        <v>5</v>
      </c>
      <c r="C3222">
        <v>2</v>
      </c>
      <c r="D3222">
        <v>1</v>
      </c>
      <c r="E3222" t="s">
        <v>32</v>
      </c>
      <c r="F3222" t="s">
        <v>206</v>
      </c>
      <c r="G3222">
        <v>70</v>
      </c>
      <c r="H3222">
        <v>276</v>
      </c>
      <c r="I3222">
        <v>1123</v>
      </c>
      <c r="J3222">
        <v>61648.7</v>
      </c>
      <c r="K3222">
        <v>43314.85</v>
      </c>
      <c r="L3222">
        <v>37508.04</v>
      </c>
      <c r="M3222">
        <v>18126.830999999998</v>
      </c>
      <c r="N3222">
        <v>70</v>
      </c>
      <c r="O3222">
        <v>125</v>
      </c>
      <c r="P3222">
        <v>504</v>
      </c>
      <c r="Q3222">
        <v>27206.55</v>
      </c>
      <c r="R3222">
        <v>19200.169999999998</v>
      </c>
      <c r="S3222">
        <v>14446.22</v>
      </c>
      <c r="T3222">
        <v>8373.2639999999992</v>
      </c>
      <c r="U3222">
        <v>70</v>
      </c>
      <c r="V3222">
        <v>151</v>
      </c>
      <c r="W3222">
        <v>619</v>
      </c>
      <c r="X3222">
        <v>34442.15</v>
      </c>
      <c r="Y3222">
        <v>24114.68</v>
      </c>
      <c r="Z3222">
        <v>23061.82</v>
      </c>
      <c r="AA3222">
        <v>9753.5669999999991</v>
      </c>
      <c r="AB3222">
        <v>67</v>
      </c>
      <c r="AC3222">
        <v>63</v>
      </c>
      <c r="AD3222">
        <v>51</v>
      </c>
      <c r="AE3222">
        <v>66</v>
      </c>
      <c r="AF3222">
        <v>67</v>
      </c>
      <c r="AG3222">
        <v>63</v>
      </c>
      <c r="AH3222">
        <v>51</v>
      </c>
      <c r="AI3222">
        <v>66</v>
      </c>
      <c r="AJ3222">
        <v>67</v>
      </c>
      <c r="AK3222">
        <v>63</v>
      </c>
      <c r="AL3222">
        <v>51</v>
      </c>
      <c r="AM3222">
        <v>66</v>
      </c>
    </row>
    <row r="3223" spans="1:39" x14ac:dyDescent="0.15">
      <c r="A3223" t="s">
        <v>46</v>
      </c>
      <c r="B3223">
        <v>5</v>
      </c>
      <c r="C3223">
        <v>2</v>
      </c>
      <c r="D3223">
        <v>2</v>
      </c>
      <c r="E3223" t="s">
        <v>28</v>
      </c>
      <c r="F3223" t="s">
        <v>206</v>
      </c>
      <c r="G3223">
        <v>82</v>
      </c>
      <c r="H3223">
        <v>256</v>
      </c>
      <c r="I3223">
        <v>1317</v>
      </c>
      <c r="J3223">
        <v>71075.41</v>
      </c>
      <c r="K3223">
        <v>52520.25</v>
      </c>
      <c r="L3223">
        <v>41415.620000000003</v>
      </c>
      <c r="M3223">
        <v>21674.226699999999</v>
      </c>
      <c r="N3223">
        <v>82</v>
      </c>
      <c r="O3223">
        <v>120</v>
      </c>
      <c r="P3223">
        <v>778</v>
      </c>
      <c r="Q3223">
        <v>40716.51</v>
      </c>
      <c r="R3223">
        <v>29048.48</v>
      </c>
      <c r="S3223">
        <v>19315.5</v>
      </c>
      <c r="T3223">
        <v>12975.2983</v>
      </c>
      <c r="U3223">
        <v>82</v>
      </c>
      <c r="V3223">
        <v>136</v>
      </c>
      <c r="W3223">
        <v>539</v>
      </c>
      <c r="X3223">
        <v>30358.9</v>
      </c>
      <c r="Y3223">
        <v>23471.77</v>
      </c>
      <c r="Z3223">
        <v>22100.12</v>
      </c>
      <c r="AA3223">
        <v>8698.9284000000007</v>
      </c>
      <c r="AB3223">
        <v>79</v>
      </c>
      <c r="AC3223">
        <v>82</v>
      </c>
      <c r="AD3223">
        <v>52</v>
      </c>
      <c r="AE3223">
        <v>76</v>
      </c>
      <c r="AF3223">
        <v>79</v>
      </c>
      <c r="AG3223">
        <v>82</v>
      </c>
      <c r="AH3223">
        <v>52</v>
      </c>
      <c r="AI3223">
        <v>76</v>
      </c>
      <c r="AJ3223">
        <v>79</v>
      </c>
      <c r="AK3223">
        <v>82</v>
      </c>
      <c r="AL3223">
        <v>52</v>
      </c>
      <c r="AM3223">
        <v>76</v>
      </c>
    </row>
    <row r="3224" spans="1:39" x14ac:dyDescent="0.15">
      <c r="A3224" t="s">
        <v>46</v>
      </c>
      <c r="B3224">
        <v>5</v>
      </c>
      <c r="C3224">
        <v>2</v>
      </c>
      <c r="D3224">
        <v>2</v>
      </c>
      <c r="E3224" t="s">
        <v>30</v>
      </c>
      <c r="F3224" t="s">
        <v>206</v>
      </c>
      <c r="G3224">
        <v>14</v>
      </c>
      <c r="H3224">
        <v>47</v>
      </c>
      <c r="I3224">
        <v>178</v>
      </c>
      <c r="J3224">
        <v>10884.97</v>
      </c>
      <c r="K3224">
        <v>8390</v>
      </c>
      <c r="L3224">
        <v>6878.18</v>
      </c>
      <c r="M3224">
        <v>3268.2285999999999</v>
      </c>
      <c r="N3224">
        <v>14</v>
      </c>
      <c r="O3224">
        <v>20</v>
      </c>
      <c r="P3224">
        <v>95</v>
      </c>
      <c r="Q3224">
        <v>5260.32</v>
      </c>
      <c r="R3224">
        <v>3857.25</v>
      </c>
      <c r="S3224">
        <v>2633.41</v>
      </c>
      <c r="T3224">
        <v>1755.6702</v>
      </c>
      <c r="U3224">
        <v>14</v>
      </c>
      <c r="V3224">
        <v>27</v>
      </c>
      <c r="W3224">
        <v>83</v>
      </c>
      <c r="X3224">
        <v>5624.65</v>
      </c>
      <c r="Y3224">
        <v>4532.75</v>
      </c>
      <c r="Z3224">
        <v>4244.7700000000004</v>
      </c>
      <c r="AA3224">
        <v>1512.5583999999999</v>
      </c>
      <c r="AB3224">
        <v>14</v>
      </c>
      <c r="AC3224">
        <v>14</v>
      </c>
      <c r="AD3224">
        <v>8</v>
      </c>
      <c r="AE3224">
        <v>14</v>
      </c>
      <c r="AF3224">
        <v>14</v>
      </c>
      <c r="AG3224">
        <v>14</v>
      </c>
      <c r="AH3224">
        <v>8</v>
      </c>
      <c r="AI3224">
        <v>14</v>
      </c>
      <c r="AJ3224">
        <v>14</v>
      </c>
      <c r="AK3224">
        <v>14</v>
      </c>
      <c r="AL3224">
        <v>8</v>
      </c>
      <c r="AM3224">
        <v>14</v>
      </c>
    </row>
    <row r="3225" spans="1:39" x14ac:dyDescent="0.15">
      <c r="A3225" t="s">
        <v>46</v>
      </c>
      <c r="B3225">
        <v>5</v>
      </c>
      <c r="C3225">
        <v>2</v>
      </c>
      <c r="D3225">
        <v>2</v>
      </c>
      <c r="E3225" t="s">
        <v>29</v>
      </c>
      <c r="F3225" t="s">
        <v>206</v>
      </c>
      <c r="G3225">
        <v>47</v>
      </c>
      <c r="H3225">
        <v>135</v>
      </c>
      <c r="I3225">
        <v>726</v>
      </c>
      <c r="J3225">
        <v>41414.97</v>
      </c>
      <c r="K3225">
        <v>29527.02</v>
      </c>
      <c r="L3225">
        <v>22955.360000000001</v>
      </c>
      <c r="M3225">
        <v>12450.8434</v>
      </c>
      <c r="N3225">
        <v>47</v>
      </c>
      <c r="O3225">
        <v>69</v>
      </c>
      <c r="P3225">
        <v>427</v>
      </c>
      <c r="Q3225">
        <v>23372.1</v>
      </c>
      <c r="R3225">
        <v>16301.69</v>
      </c>
      <c r="S3225">
        <v>11262.6</v>
      </c>
      <c r="T3225">
        <v>7517.1153000000004</v>
      </c>
      <c r="U3225">
        <v>47</v>
      </c>
      <c r="V3225">
        <v>66</v>
      </c>
      <c r="W3225">
        <v>299</v>
      </c>
      <c r="X3225">
        <v>18042.87</v>
      </c>
      <c r="Y3225">
        <v>13225.33</v>
      </c>
      <c r="Z3225">
        <v>11692.76</v>
      </c>
      <c r="AA3225">
        <v>4933.7281000000003</v>
      </c>
      <c r="AB3225">
        <v>41</v>
      </c>
      <c r="AC3225">
        <v>45</v>
      </c>
      <c r="AD3225">
        <v>32</v>
      </c>
      <c r="AE3225">
        <v>45</v>
      </c>
      <c r="AF3225">
        <v>41</v>
      </c>
      <c r="AG3225">
        <v>45</v>
      </c>
      <c r="AH3225">
        <v>32</v>
      </c>
      <c r="AI3225">
        <v>45</v>
      </c>
      <c r="AJ3225">
        <v>41</v>
      </c>
      <c r="AK3225">
        <v>45</v>
      </c>
      <c r="AL3225">
        <v>32</v>
      </c>
      <c r="AM3225">
        <v>45</v>
      </c>
    </row>
    <row r="3226" spans="1:39" x14ac:dyDescent="0.15">
      <c r="A3226" t="s">
        <v>46</v>
      </c>
      <c r="B3226">
        <v>5</v>
      </c>
      <c r="C3226">
        <v>2</v>
      </c>
      <c r="D3226">
        <v>2</v>
      </c>
      <c r="E3226" t="s">
        <v>32</v>
      </c>
      <c r="F3226" t="s">
        <v>206</v>
      </c>
      <c r="G3226">
        <v>14</v>
      </c>
      <c r="H3226">
        <v>55</v>
      </c>
      <c r="I3226">
        <v>246</v>
      </c>
      <c r="J3226">
        <v>13350.24</v>
      </c>
      <c r="K3226">
        <v>9410.31</v>
      </c>
      <c r="L3226">
        <v>7853.49</v>
      </c>
      <c r="M3226">
        <v>4080.6695</v>
      </c>
      <c r="N3226">
        <v>14</v>
      </c>
      <c r="O3226">
        <v>22</v>
      </c>
      <c r="P3226">
        <v>105</v>
      </c>
      <c r="Q3226">
        <v>5214.13</v>
      </c>
      <c r="R3226">
        <v>3461.39</v>
      </c>
      <c r="S3226">
        <v>2252.09</v>
      </c>
      <c r="T3226">
        <v>1792.2904000000001</v>
      </c>
      <c r="U3226">
        <v>14</v>
      </c>
      <c r="V3226">
        <v>33</v>
      </c>
      <c r="W3226">
        <v>141</v>
      </c>
      <c r="X3226">
        <v>8136.11</v>
      </c>
      <c r="Y3226">
        <v>5948.92</v>
      </c>
      <c r="Z3226">
        <v>5601.4</v>
      </c>
      <c r="AA3226">
        <v>2288.3791000000001</v>
      </c>
      <c r="AB3226">
        <v>13</v>
      </c>
      <c r="AC3226">
        <v>14</v>
      </c>
      <c r="AD3226">
        <v>12</v>
      </c>
      <c r="AE3226">
        <v>13</v>
      </c>
      <c r="AF3226">
        <v>13</v>
      </c>
      <c r="AG3226">
        <v>14</v>
      </c>
      <c r="AH3226">
        <v>12</v>
      </c>
      <c r="AI3226">
        <v>13</v>
      </c>
      <c r="AJ3226">
        <v>13</v>
      </c>
      <c r="AK3226">
        <v>14</v>
      </c>
      <c r="AL3226">
        <v>12</v>
      </c>
      <c r="AM3226">
        <v>13</v>
      </c>
    </row>
    <row r="3227" spans="1:39" x14ac:dyDescent="0.15">
      <c r="A3227" t="s">
        <v>46</v>
      </c>
      <c r="B3227">
        <v>30</v>
      </c>
      <c r="C3227">
        <v>1</v>
      </c>
      <c r="D3227">
        <v>0</v>
      </c>
      <c r="E3227" t="s">
        <v>28</v>
      </c>
      <c r="F3227" t="s">
        <v>206</v>
      </c>
      <c r="G3227">
        <v>2773</v>
      </c>
      <c r="H3227">
        <v>3685</v>
      </c>
      <c r="I3227">
        <v>14527</v>
      </c>
      <c r="J3227">
        <v>865778.55</v>
      </c>
      <c r="K3227">
        <v>661399.05000000005</v>
      </c>
      <c r="L3227">
        <v>602938.82999999996</v>
      </c>
      <c r="M3227">
        <v>257093.04459999999</v>
      </c>
      <c r="N3227">
        <v>1387</v>
      </c>
      <c r="O3227">
        <v>1816</v>
      </c>
      <c r="P3227">
        <v>7847</v>
      </c>
      <c r="Q3227">
        <v>456655.24</v>
      </c>
      <c r="R3227">
        <v>333134.76</v>
      </c>
      <c r="S3227">
        <v>293031.02</v>
      </c>
      <c r="T3227">
        <v>145138.23209999999</v>
      </c>
      <c r="U3227">
        <v>1386</v>
      </c>
      <c r="V3227">
        <v>1869</v>
      </c>
      <c r="W3227">
        <v>6680</v>
      </c>
      <c r="X3227">
        <v>409123.31</v>
      </c>
      <c r="Y3227">
        <v>328264.28999999998</v>
      </c>
      <c r="Z3227">
        <v>309907.81</v>
      </c>
      <c r="AA3227">
        <v>111954.8125</v>
      </c>
      <c r="AB3227">
        <v>2733</v>
      </c>
      <c r="AC3227">
        <v>2386</v>
      </c>
      <c r="AD3227">
        <v>2069</v>
      </c>
      <c r="AE3227">
        <v>1623</v>
      </c>
      <c r="AF3227">
        <v>1372</v>
      </c>
      <c r="AG3227">
        <v>1336</v>
      </c>
      <c r="AH3227">
        <v>1187</v>
      </c>
      <c r="AI3227">
        <v>882</v>
      </c>
      <c r="AJ3227">
        <v>1361</v>
      </c>
      <c r="AK3227">
        <v>1050</v>
      </c>
      <c r="AL3227">
        <v>882</v>
      </c>
      <c r="AM3227">
        <v>741</v>
      </c>
    </row>
    <row r="3228" spans="1:39" x14ac:dyDescent="0.15">
      <c r="A3228" t="s">
        <v>46</v>
      </c>
      <c r="B3228">
        <v>30</v>
      </c>
      <c r="C3228">
        <v>1</v>
      </c>
      <c r="D3228">
        <v>0</v>
      </c>
      <c r="E3228" t="s">
        <v>30</v>
      </c>
      <c r="F3228" t="s">
        <v>206</v>
      </c>
      <c r="G3228">
        <v>3</v>
      </c>
      <c r="H3228">
        <v>4</v>
      </c>
      <c r="I3228">
        <v>18</v>
      </c>
      <c r="J3228">
        <v>800.91</v>
      </c>
      <c r="K3228">
        <v>582.01</v>
      </c>
      <c r="L3228">
        <v>411.45</v>
      </c>
      <c r="M3228">
        <v>242.96080000000001</v>
      </c>
      <c r="N3228">
        <v>3</v>
      </c>
      <c r="O3228">
        <v>4</v>
      </c>
      <c r="P3228">
        <v>18</v>
      </c>
      <c r="Q3228">
        <v>800.91</v>
      </c>
      <c r="R3228">
        <v>582.01</v>
      </c>
      <c r="S3228">
        <v>411.45</v>
      </c>
      <c r="T3228">
        <v>242.96080000000001</v>
      </c>
      <c r="U3228">
        <v>0</v>
      </c>
      <c r="V3228">
        <v>0</v>
      </c>
      <c r="W3228">
        <v>0</v>
      </c>
      <c r="X3228">
        <v>0</v>
      </c>
      <c r="Y3228">
        <v>0</v>
      </c>
      <c r="Z3228">
        <v>0</v>
      </c>
      <c r="AA3228">
        <v>0</v>
      </c>
      <c r="AB3228">
        <v>3</v>
      </c>
      <c r="AC3228">
        <v>3</v>
      </c>
      <c r="AD3228">
        <v>2</v>
      </c>
      <c r="AE3228">
        <v>2</v>
      </c>
      <c r="AF3228">
        <v>3</v>
      </c>
      <c r="AG3228">
        <v>3</v>
      </c>
      <c r="AH3228">
        <v>2</v>
      </c>
      <c r="AI3228">
        <v>2</v>
      </c>
      <c r="AJ3228">
        <v>0</v>
      </c>
      <c r="AK3228">
        <v>0</v>
      </c>
      <c r="AL3228">
        <v>0</v>
      </c>
      <c r="AM3228">
        <v>0</v>
      </c>
    </row>
    <row r="3229" spans="1:39" x14ac:dyDescent="0.15">
      <c r="A3229" t="s">
        <v>46</v>
      </c>
      <c r="B3229">
        <v>30</v>
      </c>
      <c r="C3229">
        <v>1</v>
      </c>
      <c r="D3229">
        <v>0</v>
      </c>
      <c r="E3229" t="s">
        <v>29</v>
      </c>
      <c r="F3229" t="s">
        <v>206</v>
      </c>
      <c r="G3229">
        <v>34</v>
      </c>
      <c r="H3229">
        <v>58</v>
      </c>
      <c r="I3229">
        <v>268</v>
      </c>
      <c r="J3229">
        <v>12813.15</v>
      </c>
      <c r="K3229">
        <v>8417.07</v>
      </c>
      <c r="L3229">
        <v>8256.26</v>
      </c>
      <c r="M3229">
        <v>4322.5217000000002</v>
      </c>
      <c r="N3229">
        <v>22</v>
      </c>
      <c r="O3229">
        <v>38</v>
      </c>
      <c r="P3229">
        <v>190</v>
      </c>
      <c r="Q3229">
        <v>8588.58</v>
      </c>
      <c r="R3229">
        <v>5331.51</v>
      </c>
      <c r="S3229">
        <v>5170.7</v>
      </c>
      <c r="T3229">
        <v>3154.7777999999998</v>
      </c>
      <c r="U3229">
        <v>12</v>
      </c>
      <c r="V3229">
        <v>20</v>
      </c>
      <c r="W3229">
        <v>78</v>
      </c>
      <c r="X3229">
        <v>4224.57</v>
      </c>
      <c r="Y3229">
        <v>3085.56</v>
      </c>
      <c r="Z3229">
        <v>3085.56</v>
      </c>
      <c r="AA3229">
        <v>1167.7438999999999</v>
      </c>
      <c r="AB3229">
        <v>34</v>
      </c>
      <c r="AC3229">
        <v>33</v>
      </c>
      <c r="AD3229">
        <v>31</v>
      </c>
      <c r="AE3229">
        <v>28</v>
      </c>
      <c r="AF3229">
        <v>22</v>
      </c>
      <c r="AG3229">
        <v>22</v>
      </c>
      <c r="AH3229">
        <v>21</v>
      </c>
      <c r="AI3229">
        <v>16</v>
      </c>
      <c r="AJ3229">
        <v>12</v>
      </c>
      <c r="AK3229">
        <v>11</v>
      </c>
      <c r="AL3229">
        <v>10</v>
      </c>
      <c r="AM3229">
        <v>12</v>
      </c>
    </row>
    <row r="3230" spans="1:39" x14ac:dyDescent="0.15">
      <c r="A3230" t="s">
        <v>46</v>
      </c>
      <c r="B3230">
        <v>30</v>
      </c>
      <c r="C3230">
        <v>1</v>
      </c>
      <c r="D3230">
        <v>0</v>
      </c>
      <c r="E3230" t="s">
        <v>32</v>
      </c>
      <c r="F3230" t="s">
        <v>206</v>
      </c>
      <c r="G3230">
        <v>435</v>
      </c>
      <c r="H3230">
        <v>640</v>
      </c>
      <c r="I3230">
        <v>2688</v>
      </c>
      <c r="J3230">
        <v>159338.12</v>
      </c>
      <c r="K3230">
        <v>111129.4</v>
      </c>
      <c r="L3230">
        <v>105325.29</v>
      </c>
      <c r="M3230">
        <v>45611.953800000003</v>
      </c>
      <c r="N3230">
        <v>40</v>
      </c>
      <c r="O3230">
        <v>59</v>
      </c>
      <c r="P3230">
        <v>219</v>
      </c>
      <c r="Q3230">
        <v>12890.59</v>
      </c>
      <c r="R3230">
        <v>9256.1200000000008</v>
      </c>
      <c r="S3230">
        <v>7461.5</v>
      </c>
      <c r="T3230">
        <v>4040.3339999999998</v>
      </c>
      <c r="U3230">
        <v>395</v>
      </c>
      <c r="V3230">
        <v>581</v>
      </c>
      <c r="W3230">
        <v>2469</v>
      </c>
      <c r="X3230">
        <v>146447.53</v>
      </c>
      <c r="Y3230">
        <v>101873.28</v>
      </c>
      <c r="Z3230">
        <v>97863.79</v>
      </c>
      <c r="AA3230">
        <v>41571.6198</v>
      </c>
      <c r="AB3230">
        <v>434</v>
      </c>
      <c r="AC3230">
        <v>346</v>
      </c>
      <c r="AD3230">
        <v>315</v>
      </c>
      <c r="AE3230">
        <v>313</v>
      </c>
      <c r="AF3230">
        <v>39</v>
      </c>
      <c r="AG3230">
        <v>27</v>
      </c>
      <c r="AH3230">
        <v>26</v>
      </c>
      <c r="AI3230">
        <v>38</v>
      </c>
      <c r="AJ3230">
        <v>395</v>
      </c>
      <c r="AK3230">
        <v>319</v>
      </c>
      <c r="AL3230">
        <v>289</v>
      </c>
      <c r="AM3230">
        <v>275</v>
      </c>
    </row>
    <row r="3231" spans="1:39" x14ac:dyDescent="0.15">
      <c r="A3231" t="s">
        <v>46</v>
      </c>
      <c r="B3231">
        <v>30</v>
      </c>
      <c r="C3231">
        <v>1</v>
      </c>
      <c r="D3231">
        <v>1</v>
      </c>
      <c r="E3231" t="s">
        <v>28</v>
      </c>
      <c r="F3231" t="s">
        <v>206</v>
      </c>
      <c r="G3231">
        <v>18682</v>
      </c>
      <c r="H3231">
        <v>28372</v>
      </c>
      <c r="I3231">
        <v>103346</v>
      </c>
      <c r="J3231">
        <v>5952622.1799999997</v>
      </c>
      <c r="K3231">
        <v>4522992.25</v>
      </c>
      <c r="L3231">
        <v>4137592.38</v>
      </c>
      <c r="M3231">
        <v>1761915.1109</v>
      </c>
      <c r="N3231">
        <v>11248</v>
      </c>
      <c r="O3231">
        <v>15861</v>
      </c>
      <c r="P3231">
        <v>64123</v>
      </c>
      <c r="Q3231">
        <v>3657338.47</v>
      </c>
      <c r="R3231">
        <v>2723417.27</v>
      </c>
      <c r="S3231">
        <v>2448608.6800000002</v>
      </c>
      <c r="T3231">
        <v>1134026.9979999999</v>
      </c>
      <c r="U3231">
        <v>7434</v>
      </c>
      <c r="V3231">
        <v>12511</v>
      </c>
      <c r="W3231">
        <v>39223</v>
      </c>
      <c r="X3231">
        <v>2295283.71</v>
      </c>
      <c r="Y3231">
        <v>1799574.98</v>
      </c>
      <c r="Z3231">
        <v>1688983.7</v>
      </c>
      <c r="AA3231">
        <v>627888.11289999995</v>
      </c>
      <c r="AB3231">
        <v>17662</v>
      </c>
      <c r="AC3231">
        <v>17910</v>
      </c>
      <c r="AD3231">
        <v>12170</v>
      </c>
      <c r="AE3231">
        <v>16520</v>
      </c>
      <c r="AF3231">
        <v>10901</v>
      </c>
      <c r="AG3231">
        <v>10968</v>
      </c>
      <c r="AH3231">
        <v>8013</v>
      </c>
      <c r="AI3231">
        <v>10214</v>
      </c>
      <c r="AJ3231">
        <v>6761</v>
      </c>
      <c r="AK3231">
        <v>6942</v>
      </c>
      <c r="AL3231">
        <v>4157</v>
      </c>
      <c r="AM3231">
        <v>6306</v>
      </c>
    </row>
    <row r="3232" spans="1:39" x14ac:dyDescent="0.15">
      <c r="A3232" t="s">
        <v>46</v>
      </c>
      <c r="B3232">
        <v>30</v>
      </c>
      <c r="C3232">
        <v>1</v>
      </c>
      <c r="D3232">
        <v>1</v>
      </c>
      <c r="E3232" t="s">
        <v>30</v>
      </c>
      <c r="F3232" t="s">
        <v>206</v>
      </c>
      <c r="G3232">
        <v>2049</v>
      </c>
      <c r="H3232">
        <v>3110</v>
      </c>
      <c r="I3232">
        <v>11156</v>
      </c>
      <c r="J3232">
        <v>648903.93999999994</v>
      </c>
      <c r="K3232">
        <v>497863.23</v>
      </c>
      <c r="L3232">
        <v>453885.57</v>
      </c>
      <c r="M3232">
        <v>190089.72899999999</v>
      </c>
      <c r="N3232">
        <v>1148</v>
      </c>
      <c r="O3232">
        <v>1628</v>
      </c>
      <c r="P3232">
        <v>6513</v>
      </c>
      <c r="Q3232">
        <v>375205.92</v>
      </c>
      <c r="R3232">
        <v>282311.95</v>
      </c>
      <c r="S3232">
        <v>253620.51</v>
      </c>
      <c r="T3232">
        <v>115519.84940000001</v>
      </c>
      <c r="U3232">
        <v>901</v>
      </c>
      <c r="V3232">
        <v>1482</v>
      </c>
      <c r="W3232">
        <v>4643</v>
      </c>
      <c r="X3232">
        <v>273698.02</v>
      </c>
      <c r="Y3232">
        <v>215551.28</v>
      </c>
      <c r="Z3232">
        <v>200265.06</v>
      </c>
      <c r="AA3232">
        <v>74569.8796</v>
      </c>
      <c r="AB3232">
        <v>1902</v>
      </c>
      <c r="AC3232">
        <v>2005</v>
      </c>
      <c r="AD3232">
        <v>1238</v>
      </c>
      <c r="AE3232">
        <v>1958</v>
      </c>
      <c r="AF3232">
        <v>1076</v>
      </c>
      <c r="AG3232">
        <v>1129</v>
      </c>
      <c r="AH3232">
        <v>788</v>
      </c>
      <c r="AI3232">
        <v>1117</v>
      </c>
      <c r="AJ3232">
        <v>826</v>
      </c>
      <c r="AK3232">
        <v>876</v>
      </c>
      <c r="AL3232">
        <v>450</v>
      </c>
      <c r="AM3232">
        <v>841</v>
      </c>
    </row>
    <row r="3233" spans="1:39" x14ac:dyDescent="0.15">
      <c r="A3233" t="s">
        <v>46</v>
      </c>
      <c r="B3233">
        <v>30</v>
      </c>
      <c r="C3233">
        <v>1</v>
      </c>
      <c r="D3233">
        <v>1</v>
      </c>
      <c r="E3233" t="s">
        <v>29</v>
      </c>
      <c r="F3233" t="s">
        <v>206</v>
      </c>
      <c r="G3233">
        <v>25370</v>
      </c>
      <c r="H3233">
        <v>40553</v>
      </c>
      <c r="I3233">
        <v>147267</v>
      </c>
      <c r="J3233">
        <v>8469540.6199999992</v>
      </c>
      <c r="K3233">
        <v>6191059.7000000002</v>
      </c>
      <c r="L3233">
        <v>5681040.1600000001</v>
      </c>
      <c r="M3233">
        <v>2509026.5603</v>
      </c>
      <c r="N3233">
        <v>11961</v>
      </c>
      <c r="O3233">
        <v>17870</v>
      </c>
      <c r="P3233">
        <v>72793</v>
      </c>
      <c r="Q3233">
        <v>4126680.43</v>
      </c>
      <c r="R3233">
        <v>2924549.92</v>
      </c>
      <c r="S3233">
        <v>2617558.41</v>
      </c>
      <c r="T3233">
        <v>1309754.9946000001</v>
      </c>
      <c r="U3233">
        <v>13409</v>
      </c>
      <c r="V3233">
        <v>22683</v>
      </c>
      <c r="W3233">
        <v>74474</v>
      </c>
      <c r="X3233">
        <v>4342860.1900000004</v>
      </c>
      <c r="Y3233">
        <v>3266509.78</v>
      </c>
      <c r="Z3233">
        <v>3063481.75</v>
      </c>
      <c r="AA3233">
        <v>1199271.5656999999</v>
      </c>
      <c r="AB3233">
        <v>24275</v>
      </c>
      <c r="AC3233">
        <v>24065</v>
      </c>
      <c r="AD3233">
        <v>16766</v>
      </c>
      <c r="AE3233">
        <v>24270</v>
      </c>
      <c r="AF3233">
        <v>11512</v>
      </c>
      <c r="AG3233">
        <v>11387</v>
      </c>
      <c r="AH3233">
        <v>8688</v>
      </c>
      <c r="AI3233">
        <v>11513</v>
      </c>
      <c r="AJ3233">
        <v>12763</v>
      </c>
      <c r="AK3233">
        <v>12678</v>
      </c>
      <c r="AL3233">
        <v>8078</v>
      </c>
      <c r="AM3233">
        <v>12757</v>
      </c>
    </row>
    <row r="3234" spans="1:39" x14ac:dyDescent="0.15">
      <c r="A3234" t="s">
        <v>46</v>
      </c>
      <c r="B3234">
        <v>30</v>
      </c>
      <c r="C3234">
        <v>1</v>
      </c>
      <c r="D3234">
        <v>1</v>
      </c>
      <c r="E3234" t="s">
        <v>31</v>
      </c>
      <c r="F3234" t="s">
        <v>206</v>
      </c>
      <c r="G3234">
        <v>6</v>
      </c>
      <c r="H3234">
        <v>17</v>
      </c>
      <c r="I3234">
        <v>40</v>
      </c>
      <c r="J3234">
        <v>2341.7800000000002</v>
      </c>
      <c r="K3234">
        <v>1726.38</v>
      </c>
      <c r="L3234">
        <v>1460.41</v>
      </c>
      <c r="M3234">
        <v>639.79759999999999</v>
      </c>
      <c r="N3234">
        <v>3</v>
      </c>
      <c r="O3234">
        <v>9</v>
      </c>
      <c r="P3234">
        <v>26</v>
      </c>
      <c r="Q3234">
        <v>1482.81</v>
      </c>
      <c r="R3234">
        <v>1029.71</v>
      </c>
      <c r="S3234">
        <v>763.74</v>
      </c>
      <c r="T3234">
        <v>441.50760000000002</v>
      </c>
      <c r="U3234">
        <v>3</v>
      </c>
      <c r="V3234">
        <v>8</v>
      </c>
      <c r="W3234">
        <v>14</v>
      </c>
      <c r="X3234">
        <v>858.97</v>
      </c>
      <c r="Y3234">
        <v>696.67</v>
      </c>
      <c r="Z3234">
        <v>696.67</v>
      </c>
      <c r="AA3234">
        <v>198.29</v>
      </c>
      <c r="AB3234">
        <v>6</v>
      </c>
      <c r="AC3234">
        <v>6</v>
      </c>
      <c r="AD3234">
        <v>5</v>
      </c>
      <c r="AE3234">
        <v>6</v>
      </c>
      <c r="AF3234">
        <v>3</v>
      </c>
      <c r="AG3234">
        <v>3</v>
      </c>
      <c r="AH3234">
        <v>2</v>
      </c>
      <c r="AI3234">
        <v>3</v>
      </c>
      <c r="AJ3234">
        <v>3</v>
      </c>
      <c r="AK3234">
        <v>3</v>
      </c>
      <c r="AL3234">
        <v>3</v>
      </c>
      <c r="AM3234">
        <v>3</v>
      </c>
    </row>
    <row r="3235" spans="1:39" x14ac:dyDescent="0.15">
      <c r="A3235" t="s">
        <v>46</v>
      </c>
      <c r="B3235">
        <v>30</v>
      </c>
      <c r="C3235">
        <v>1</v>
      </c>
      <c r="D3235">
        <v>1</v>
      </c>
      <c r="E3235" t="s">
        <v>32</v>
      </c>
      <c r="F3235" t="s">
        <v>206</v>
      </c>
      <c r="G3235">
        <v>619</v>
      </c>
      <c r="H3235">
        <v>980</v>
      </c>
      <c r="I3235">
        <v>3834</v>
      </c>
      <c r="J3235">
        <v>224094.91</v>
      </c>
      <c r="K3235">
        <v>158190.24</v>
      </c>
      <c r="L3235">
        <v>149180.87</v>
      </c>
      <c r="M3235">
        <v>63617.1374</v>
      </c>
      <c r="N3235">
        <v>88</v>
      </c>
      <c r="O3235">
        <v>138</v>
      </c>
      <c r="P3235">
        <v>520</v>
      </c>
      <c r="Q3235">
        <v>30695.25</v>
      </c>
      <c r="R3235">
        <v>22638.87</v>
      </c>
      <c r="S3235">
        <v>19335.98</v>
      </c>
      <c r="T3235">
        <v>9178.0048999999999</v>
      </c>
      <c r="U3235">
        <v>531</v>
      </c>
      <c r="V3235">
        <v>842</v>
      </c>
      <c r="W3235">
        <v>3314</v>
      </c>
      <c r="X3235">
        <v>193399.66</v>
      </c>
      <c r="Y3235">
        <v>135551.37</v>
      </c>
      <c r="Z3235">
        <v>129844.89</v>
      </c>
      <c r="AA3235">
        <v>54439.1325</v>
      </c>
      <c r="AB3235">
        <v>614</v>
      </c>
      <c r="AC3235">
        <v>582</v>
      </c>
      <c r="AD3235">
        <v>404</v>
      </c>
      <c r="AE3235">
        <v>563</v>
      </c>
      <c r="AF3235">
        <v>88</v>
      </c>
      <c r="AG3235">
        <v>76</v>
      </c>
      <c r="AH3235">
        <v>60</v>
      </c>
      <c r="AI3235">
        <v>84</v>
      </c>
      <c r="AJ3235">
        <v>526</v>
      </c>
      <c r="AK3235">
        <v>506</v>
      </c>
      <c r="AL3235">
        <v>344</v>
      </c>
      <c r="AM3235">
        <v>479</v>
      </c>
    </row>
    <row r="3236" spans="1:39" x14ac:dyDescent="0.15">
      <c r="A3236" t="s">
        <v>46</v>
      </c>
      <c r="B3236">
        <v>30</v>
      </c>
      <c r="C3236">
        <v>1</v>
      </c>
      <c r="D3236">
        <v>2</v>
      </c>
      <c r="E3236" t="s">
        <v>28</v>
      </c>
      <c r="F3236" t="s">
        <v>206</v>
      </c>
      <c r="G3236">
        <v>3492</v>
      </c>
      <c r="H3236">
        <v>4509</v>
      </c>
      <c r="I3236">
        <v>18234</v>
      </c>
      <c r="J3236">
        <v>1064181.83</v>
      </c>
      <c r="K3236">
        <v>820657.89</v>
      </c>
      <c r="L3236">
        <v>743528.48</v>
      </c>
      <c r="M3236">
        <v>316223.53889999999</v>
      </c>
      <c r="N3236">
        <v>1724</v>
      </c>
      <c r="O3236">
        <v>2157</v>
      </c>
      <c r="P3236">
        <v>9711</v>
      </c>
      <c r="Q3236">
        <v>552316.1</v>
      </c>
      <c r="R3236">
        <v>407410.94</v>
      </c>
      <c r="S3236">
        <v>349310.98</v>
      </c>
      <c r="T3236">
        <v>175764.0031</v>
      </c>
      <c r="U3236">
        <v>1768</v>
      </c>
      <c r="V3236">
        <v>2352</v>
      </c>
      <c r="W3236">
        <v>8523</v>
      </c>
      <c r="X3236">
        <v>511865.73</v>
      </c>
      <c r="Y3236">
        <v>413246.95</v>
      </c>
      <c r="Z3236">
        <v>394217.5</v>
      </c>
      <c r="AA3236">
        <v>140459.53580000001</v>
      </c>
      <c r="AB3236">
        <v>3354</v>
      </c>
      <c r="AC3236">
        <v>3193</v>
      </c>
      <c r="AD3236">
        <v>1673</v>
      </c>
      <c r="AE3236">
        <v>2976</v>
      </c>
      <c r="AF3236">
        <v>1649</v>
      </c>
      <c r="AG3236">
        <v>1673</v>
      </c>
      <c r="AH3236">
        <v>1017</v>
      </c>
      <c r="AI3236">
        <v>1549</v>
      </c>
      <c r="AJ3236">
        <v>1705</v>
      </c>
      <c r="AK3236">
        <v>1520</v>
      </c>
      <c r="AL3236">
        <v>656</v>
      </c>
      <c r="AM3236">
        <v>1427</v>
      </c>
    </row>
    <row r="3237" spans="1:39" x14ac:dyDescent="0.15">
      <c r="A3237" t="s">
        <v>46</v>
      </c>
      <c r="B3237">
        <v>30</v>
      </c>
      <c r="C3237">
        <v>1</v>
      </c>
      <c r="D3237">
        <v>2</v>
      </c>
      <c r="E3237" t="s">
        <v>30</v>
      </c>
      <c r="F3237" t="s">
        <v>206</v>
      </c>
      <c r="G3237">
        <v>427</v>
      </c>
      <c r="H3237">
        <v>569</v>
      </c>
      <c r="I3237">
        <v>2287</v>
      </c>
      <c r="J3237">
        <v>134576.31</v>
      </c>
      <c r="K3237">
        <v>102245.33</v>
      </c>
      <c r="L3237">
        <v>91445.69</v>
      </c>
      <c r="M3237">
        <v>40514.971100000002</v>
      </c>
      <c r="N3237">
        <v>211</v>
      </c>
      <c r="O3237">
        <v>262</v>
      </c>
      <c r="P3237">
        <v>1174</v>
      </c>
      <c r="Q3237">
        <v>69287.47</v>
      </c>
      <c r="R3237">
        <v>51691.32</v>
      </c>
      <c r="S3237">
        <v>43259.57</v>
      </c>
      <c r="T3237">
        <v>22287.673299999999</v>
      </c>
      <c r="U3237">
        <v>216</v>
      </c>
      <c r="V3237">
        <v>307</v>
      </c>
      <c r="W3237">
        <v>1113</v>
      </c>
      <c r="X3237">
        <v>65288.84</v>
      </c>
      <c r="Y3237">
        <v>50554.01</v>
      </c>
      <c r="Z3237">
        <v>48186.12</v>
      </c>
      <c r="AA3237">
        <v>18227.2978</v>
      </c>
      <c r="AB3237">
        <v>400</v>
      </c>
      <c r="AC3237">
        <v>403</v>
      </c>
      <c r="AD3237">
        <v>190</v>
      </c>
      <c r="AE3237">
        <v>408</v>
      </c>
      <c r="AF3237">
        <v>198</v>
      </c>
      <c r="AG3237">
        <v>207</v>
      </c>
      <c r="AH3237">
        <v>121</v>
      </c>
      <c r="AI3237">
        <v>201</v>
      </c>
      <c r="AJ3237">
        <v>202</v>
      </c>
      <c r="AK3237">
        <v>196</v>
      </c>
      <c r="AL3237">
        <v>69</v>
      </c>
      <c r="AM3237">
        <v>207</v>
      </c>
    </row>
    <row r="3238" spans="1:39" x14ac:dyDescent="0.15">
      <c r="A3238" t="s">
        <v>46</v>
      </c>
      <c r="B3238">
        <v>30</v>
      </c>
      <c r="C3238">
        <v>1</v>
      </c>
      <c r="D3238">
        <v>2</v>
      </c>
      <c r="E3238" t="s">
        <v>29</v>
      </c>
      <c r="F3238" t="s">
        <v>206</v>
      </c>
      <c r="G3238">
        <v>1597</v>
      </c>
      <c r="H3238">
        <v>2166</v>
      </c>
      <c r="I3238">
        <v>8929</v>
      </c>
      <c r="J3238">
        <v>525634.81000000006</v>
      </c>
      <c r="K3238">
        <v>384508.05</v>
      </c>
      <c r="L3238">
        <v>357133.1</v>
      </c>
      <c r="M3238">
        <v>156676.5281</v>
      </c>
      <c r="N3238">
        <v>705</v>
      </c>
      <c r="O3238">
        <v>889</v>
      </c>
      <c r="P3238">
        <v>4004</v>
      </c>
      <c r="Q3238">
        <v>236078.2</v>
      </c>
      <c r="R3238">
        <v>168996.3</v>
      </c>
      <c r="S3238">
        <v>149963</v>
      </c>
      <c r="T3238">
        <v>76252.816000000006</v>
      </c>
      <c r="U3238">
        <v>892</v>
      </c>
      <c r="V3238">
        <v>1277</v>
      </c>
      <c r="W3238">
        <v>4925</v>
      </c>
      <c r="X3238">
        <v>289556.61</v>
      </c>
      <c r="Y3238">
        <v>215511.75</v>
      </c>
      <c r="Z3238">
        <v>207170.1</v>
      </c>
      <c r="AA3238">
        <v>80423.712100000004</v>
      </c>
      <c r="AB3238">
        <v>1529</v>
      </c>
      <c r="AC3238">
        <v>1484</v>
      </c>
      <c r="AD3238">
        <v>758</v>
      </c>
      <c r="AE3238">
        <v>1535</v>
      </c>
      <c r="AF3238">
        <v>681</v>
      </c>
      <c r="AG3238">
        <v>673</v>
      </c>
      <c r="AH3238">
        <v>414</v>
      </c>
      <c r="AI3238">
        <v>685</v>
      </c>
      <c r="AJ3238">
        <v>848</v>
      </c>
      <c r="AK3238">
        <v>811</v>
      </c>
      <c r="AL3238">
        <v>344</v>
      </c>
      <c r="AM3238">
        <v>850</v>
      </c>
    </row>
    <row r="3239" spans="1:39" x14ac:dyDescent="0.15">
      <c r="A3239" t="s">
        <v>46</v>
      </c>
      <c r="B3239">
        <v>30</v>
      </c>
      <c r="C3239">
        <v>1</v>
      </c>
      <c r="D3239">
        <v>2</v>
      </c>
      <c r="E3239" t="s">
        <v>32</v>
      </c>
      <c r="F3239" t="s">
        <v>206</v>
      </c>
      <c r="G3239">
        <v>245</v>
      </c>
      <c r="H3239">
        <v>360</v>
      </c>
      <c r="I3239">
        <v>1463</v>
      </c>
      <c r="J3239">
        <v>88058.05</v>
      </c>
      <c r="K3239">
        <v>62653.08</v>
      </c>
      <c r="L3239">
        <v>59540.5</v>
      </c>
      <c r="M3239">
        <v>24582.2978</v>
      </c>
      <c r="N3239">
        <v>30</v>
      </c>
      <c r="O3239">
        <v>39</v>
      </c>
      <c r="P3239">
        <v>159</v>
      </c>
      <c r="Q3239">
        <v>9784.1299999999992</v>
      </c>
      <c r="R3239">
        <v>7356.85</v>
      </c>
      <c r="S3239">
        <v>5924.39</v>
      </c>
      <c r="T3239">
        <v>2877.2383</v>
      </c>
      <c r="U3239">
        <v>215</v>
      </c>
      <c r="V3239">
        <v>321</v>
      </c>
      <c r="W3239">
        <v>1304</v>
      </c>
      <c r="X3239">
        <v>78273.919999999998</v>
      </c>
      <c r="Y3239">
        <v>55296.23</v>
      </c>
      <c r="Z3239">
        <v>53616.11</v>
      </c>
      <c r="AA3239">
        <v>21705.059499999999</v>
      </c>
      <c r="AB3239">
        <v>236</v>
      </c>
      <c r="AC3239">
        <v>225</v>
      </c>
      <c r="AD3239">
        <v>121</v>
      </c>
      <c r="AE3239">
        <v>217</v>
      </c>
      <c r="AF3239">
        <v>29</v>
      </c>
      <c r="AG3239">
        <v>24</v>
      </c>
      <c r="AH3239">
        <v>10</v>
      </c>
      <c r="AI3239">
        <v>30</v>
      </c>
      <c r="AJ3239">
        <v>207</v>
      </c>
      <c r="AK3239">
        <v>201</v>
      </c>
      <c r="AL3239">
        <v>111</v>
      </c>
      <c r="AM3239">
        <v>187</v>
      </c>
    </row>
    <row r="3240" spans="1:39" x14ac:dyDescent="0.15">
      <c r="A3240" t="s">
        <v>46</v>
      </c>
      <c r="B3240">
        <v>30</v>
      </c>
      <c r="C3240">
        <v>2</v>
      </c>
      <c r="D3240">
        <v>0</v>
      </c>
      <c r="E3240" t="s">
        <v>28</v>
      </c>
      <c r="F3240" t="s">
        <v>206</v>
      </c>
      <c r="G3240">
        <v>254</v>
      </c>
      <c r="H3240">
        <v>621</v>
      </c>
      <c r="I3240">
        <v>1918</v>
      </c>
      <c r="J3240">
        <v>99132.43</v>
      </c>
      <c r="K3240">
        <v>65456.9</v>
      </c>
      <c r="L3240">
        <v>50867.01</v>
      </c>
      <c r="M3240">
        <v>32938.682399999998</v>
      </c>
      <c r="N3240">
        <v>254</v>
      </c>
      <c r="O3240">
        <v>305</v>
      </c>
      <c r="P3240">
        <v>1166</v>
      </c>
      <c r="Q3240">
        <v>59944.52</v>
      </c>
      <c r="R3240">
        <v>37600.339999999997</v>
      </c>
      <c r="S3240">
        <v>24487.65</v>
      </c>
      <c r="T3240">
        <v>20933.474900000001</v>
      </c>
      <c r="U3240">
        <v>254</v>
      </c>
      <c r="V3240">
        <v>316</v>
      </c>
      <c r="W3240">
        <v>752</v>
      </c>
      <c r="X3240">
        <v>39187.910000000003</v>
      </c>
      <c r="Y3240">
        <v>27856.560000000001</v>
      </c>
      <c r="Z3240">
        <v>26379.360000000001</v>
      </c>
      <c r="AA3240">
        <v>12005.2075</v>
      </c>
      <c r="AB3240">
        <v>251</v>
      </c>
      <c r="AC3240">
        <v>253</v>
      </c>
      <c r="AD3240">
        <v>228</v>
      </c>
      <c r="AE3240">
        <v>188</v>
      </c>
      <c r="AF3240">
        <v>251</v>
      </c>
      <c r="AG3240">
        <v>253</v>
      </c>
      <c r="AH3240">
        <v>228</v>
      </c>
      <c r="AI3240">
        <v>188</v>
      </c>
      <c r="AJ3240">
        <v>251</v>
      </c>
      <c r="AK3240">
        <v>253</v>
      </c>
      <c r="AL3240">
        <v>228</v>
      </c>
      <c r="AM3240">
        <v>188</v>
      </c>
    </row>
    <row r="3241" spans="1:39" x14ac:dyDescent="0.15">
      <c r="A3241" t="s">
        <v>46</v>
      </c>
      <c r="B3241">
        <v>30</v>
      </c>
      <c r="C3241">
        <v>2</v>
      </c>
      <c r="D3241">
        <v>0</v>
      </c>
      <c r="E3241" t="s">
        <v>30</v>
      </c>
      <c r="F3241" t="s">
        <v>206</v>
      </c>
      <c r="G3241">
        <v>1</v>
      </c>
      <c r="H3241">
        <v>2</v>
      </c>
      <c r="I3241">
        <v>9</v>
      </c>
      <c r="J3241">
        <v>538.91999999999996</v>
      </c>
      <c r="K3241">
        <v>358.93</v>
      </c>
      <c r="L3241">
        <v>256.95999999999998</v>
      </c>
      <c r="M3241">
        <v>177.60390000000001</v>
      </c>
      <c r="N3241">
        <v>1</v>
      </c>
      <c r="O3241">
        <v>1</v>
      </c>
      <c r="P3241">
        <v>5</v>
      </c>
      <c r="Q3241">
        <v>269.95</v>
      </c>
      <c r="R3241">
        <v>161.94999999999999</v>
      </c>
      <c r="S3241">
        <v>59.98</v>
      </c>
      <c r="T3241">
        <v>96.743899999999996</v>
      </c>
      <c r="U3241">
        <v>1</v>
      </c>
      <c r="V3241">
        <v>1</v>
      </c>
      <c r="W3241">
        <v>4</v>
      </c>
      <c r="X3241">
        <v>268.97000000000003</v>
      </c>
      <c r="Y3241">
        <v>196.98</v>
      </c>
      <c r="Z3241">
        <v>196.98</v>
      </c>
      <c r="AA3241">
        <v>80.86</v>
      </c>
      <c r="AB3241">
        <v>1</v>
      </c>
      <c r="AC3241">
        <v>1</v>
      </c>
      <c r="AD3241">
        <v>0</v>
      </c>
      <c r="AE3241">
        <v>1</v>
      </c>
      <c r="AF3241">
        <v>1</v>
      </c>
      <c r="AG3241">
        <v>1</v>
      </c>
      <c r="AH3241">
        <v>0</v>
      </c>
      <c r="AI3241">
        <v>1</v>
      </c>
      <c r="AJ3241">
        <v>1</v>
      </c>
      <c r="AK3241">
        <v>1</v>
      </c>
      <c r="AL3241">
        <v>0</v>
      </c>
      <c r="AM3241">
        <v>1</v>
      </c>
    </row>
    <row r="3242" spans="1:39" x14ac:dyDescent="0.15">
      <c r="A3242" t="s">
        <v>46</v>
      </c>
      <c r="B3242">
        <v>30</v>
      </c>
      <c r="C3242">
        <v>2</v>
      </c>
      <c r="D3242">
        <v>0</v>
      </c>
      <c r="E3242" t="s">
        <v>29</v>
      </c>
      <c r="F3242" t="s">
        <v>206</v>
      </c>
      <c r="G3242">
        <v>2</v>
      </c>
      <c r="H3242">
        <v>5</v>
      </c>
      <c r="I3242">
        <v>13</v>
      </c>
      <c r="J3242">
        <v>679.87</v>
      </c>
      <c r="K3242">
        <v>388.99</v>
      </c>
      <c r="L3242">
        <v>319.60000000000002</v>
      </c>
      <c r="M3242">
        <v>235.9682</v>
      </c>
      <c r="N3242">
        <v>2</v>
      </c>
      <c r="O3242">
        <v>3</v>
      </c>
      <c r="P3242">
        <v>8</v>
      </c>
      <c r="Q3242">
        <v>379.92</v>
      </c>
      <c r="R3242">
        <v>224.86</v>
      </c>
      <c r="S3242">
        <v>155.47</v>
      </c>
      <c r="T3242">
        <v>151.98820000000001</v>
      </c>
      <c r="U3242">
        <v>2</v>
      </c>
      <c r="V3242">
        <v>2</v>
      </c>
      <c r="W3242">
        <v>5</v>
      </c>
      <c r="X3242">
        <v>299.95</v>
      </c>
      <c r="Y3242">
        <v>164.13</v>
      </c>
      <c r="Z3242">
        <v>164.13</v>
      </c>
      <c r="AA3242">
        <v>83.98</v>
      </c>
      <c r="AB3242">
        <v>2</v>
      </c>
      <c r="AC3242">
        <v>2</v>
      </c>
      <c r="AD3242">
        <v>2</v>
      </c>
      <c r="AE3242">
        <v>2</v>
      </c>
      <c r="AF3242">
        <v>2</v>
      </c>
      <c r="AG3242">
        <v>2</v>
      </c>
      <c r="AH3242">
        <v>2</v>
      </c>
      <c r="AI3242">
        <v>2</v>
      </c>
      <c r="AJ3242">
        <v>2</v>
      </c>
      <c r="AK3242">
        <v>2</v>
      </c>
      <c r="AL3242">
        <v>2</v>
      </c>
      <c r="AM3242">
        <v>2</v>
      </c>
    </row>
    <row r="3243" spans="1:39" x14ac:dyDescent="0.15">
      <c r="A3243" t="s">
        <v>46</v>
      </c>
      <c r="B3243">
        <v>30</v>
      </c>
      <c r="C3243">
        <v>2</v>
      </c>
      <c r="D3243">
        <v>0</v>
      </c>
      <c r="E3243" t="s">
        <v>32</v>
      </c>
      <c r="F3243" t="s">
        <v>206</v>
      </c>
      <c r="G3243">
        <v>48</v>
      </c>
      <c r="H3243">
        <v>129</v>
      </c>
      <c r="I3243">
        <v>408</v>
      </c>
      <c r="J3243">
        <v>21622.87</v>
      </c>
      <c r="K3243">
        <v>14020.41</v>
      </c>
      <c r="L3243">
        <v>12551.54</v>
      </c>
      <c r="M3243">
        <v>6753.1324000000004</v>
      </c>
      <c r="N3243">
        <v>48</v>
      </c>
      <c r="O3243">
        <v>58</v>
      </c>
      <c r="P3243">
        <v>192</v>
      </c>
      <c r="Q3243">
        <v>9479.34</v>
      </c>
      <c r="R3243">
        <v>5792.29</v>
      </c>
      <c r="S3243">
        <v>4552.5200000000004</v>
      </c>
      <c r="T3243">
        <v>3317.6923000000002</v>
      </c>
      <c r="U3243">
        <v>48</v>
      </c>
      <c r="V3243">
        <v>71</v>
      </c>
      <c r="W3243">
        <v>216</v>
      </c>
      <c r="X3243">
        <v>12143.53</v>
      </c>
      <c r="Y3243">
        <v>8228.1200000000008</v>
      </c>
      <c r="Z3243">
        <v>7999.02</v>
      </c>
      <c r="AA3243">
        <v>3435.4400999999998</v>
      </c>
      <c r="AB3243">
        <v>47</v>
      </c>
      <c r="AC3243">
        <v>47</v>
      </c>
      <c r="AD3243">
        <v>44</v>
      </c>
      <c r="AE3243">
        <v>41</v>
      </c>
      <c r="AF3243">
        <v>47</v>
      </c>
      <c r="AG3243">
        <v>47</v>
      </c>
      <c r="AH3243">
        <v>44</v>
      </c>
      <c r="AI3243">
        <v>41</v>
      </c>
      <c r="AJ3243">
        <v>47</v>
      </c>
      <c r="AK3243">
        <v>47</v>
      </c>
      <c r="AL3243">
        <v>44</v>
      </c>
      <c r="AM3243">
        <v>41</v>
      </c>
    </row>
    <row r="3244" spans="1:39" x14ac:dyDescent="0.15">
      <c r="A3244" t="s">
        <v>46</v>
      </c>
      <c r="B3244">
        <v>30</v>
      </c>
      <c r="C3244">
        <v>2</v>
      </c>
      <c r="D3244">
        <v>1</v>
      </c>
      <c r="E3244" t="s">
        <v>28</v>
      </c>
      <c r="F3244" t="s">
        <v>206</v>
      </c>
      <c r="G3244">
        <v>2518</v>
      </c>
      <c r="H3244">
        <v>6438</v>
      </c>
      <c r="I3244">
        <v>18132</v>
      </c>
      <c r="J3244">
        <v>924542.27</v>
      </c>
      <c r="K3244">
        <v>653412.85</v>
      </c>
      <c r="L3244">
        <v>543564.59</v>
      </c>
      <c r="M3244">
        <v>298005.47529999999</v>
      </c>
      <c r="N3244">
        <v>2518</v>
      </c>
      <c r="O3244">
        <v>3114</v>
      </c>
      <c r="P3244">
        <v>10460</v>
      </c>
      <c r="Q3244">
        <v>528076.31000000006</v>
      </c>
      <c r="R3244">
        <v>359782.61</v>
      </c>
      <c r="S3244">
        <v>264948.05</v>
      </c>
      <c r="T3244">
        <v>179062.70800000001</v>
      </c>
      <c r="U3244">
        <v>2518</v>
      </c>
      <c r="V3244">
        <v>3324</v>
      </c>
      <c r="W3244">
        <v>7672</v>
      </c>
      <c r="X3244">
        <v>396465.96</v>
      </c>
      <c r="Y3244">
        <v>293630.24</v>
      </c>
      <c r="Z3244">
        <v>278616.53999999998</v>
      </c>
      <c r="AA3244">
        <v>118942.76730000001</v>
      </c>
      <c r="AB3244">
        <v>2420</v>
      </c>
      <c r="AC3244">
        <v>2496</v>
      </c>
      <c r="AD3244">
        <v>1902</v>
      </c>
      <c r="AE3244">
        <v>2400</v>
      </c>
      <c r="AF3244">
        <v>2420</v>
      </c>
      <c r="AG3244">
        <v>2496</v>
      </c>
      <c r="AH3244">
        <v>1902</v>
      </c>
      <c r="AI3244">
        <v>2400</v>
      </c>
      <c r="AJ3244">
        <v>2420</v>
      </c>
      <c r="AK3244">
        <v>2496</v>
      </c>
      <c r="AL3244">
        <v>1902</v>
      </c>
      <c r="AM3244">
        <v>2400</v>
      </c>
    </row>
    <row r="3245" spans="1:39" x14ac:dyDescent="0.15">
      <c r="A3245" t="s">
        <v>46</v>
      </c>
      <c r="B3245">
        <v>30</v>
      </c>
      <c r="C3245">
        <v>2</v>
      </c>
      <c r="D3245">
        <v>1</v>
      </c>
      <c r="E3245" t="s">
        <v>30</v>
      </c>
      <c r="F3245" t="s">
        <v>206</v>
      </c>
      <c r="G3245">
        <v>334</v>
      </c>
      <c r="H3245">
        <v>849</v>
      </c>
      <c r="I3245">
        <v>2309</v>
      </c>
      <c r="J3245">
        <v>121973.68</v>
      </c>
      <c r="K3245">
        <v>87338.1</v>
      </c>
      <c r="L3245">
        <v>73072.36</v>
      </c>
      <c r="M3245">
        <v>38723.704100000003</v>
      </c>
      <c r="N3245">
        <v>334</v>
      </c>
      <c r="O3245">
        <v>393</v>
      </c>
      <c r="P3245">
        <v>1252</v>
      </c>
      <c r="Q3245">
        <v>64999.3</v>
      </c>
      <c r="R3245">
        <v>44809.3</v>
      </c>
      <c r="S3245">
        <v>32799.660000000003</v>
      </c>
      <c r="T3245">
        <v>21782.233700000001</v>
      </c>
      <c r="U3245">
        <v>334</v>
      </c>
      <c r="V3245">
        <v>456</v>
      </c>
      <c r="W3245">
        <v>1057</v>
      </c>
      <c r="X3245">
        <v>56974.38</v>
      </c>
      <c r="Y3245">
        <v>42528.800000000003</v>
      </c>
      <c r="Z3245">
        <v>40272.699999999997</v>
      </c>
      <c r="AA3245">
        <v>16941.470399999998</v>
      </c>
      <c r="AB3245">
        <v>318</v>
      </c>
      <c r="AC3245">
        <v>331</v>
      </c>
      <c r="AD3245">
        <v>240</v>
      </c>
      <c r="AE3245">
        <v>323</v>
      </c>
      <c r="AF3245">
        <v>318</v>
      </c>
      <c r="AG3245">
        <v>331</v>
      </c>
      <c r="AH3245">
        <v>240</v>
      </c>
      <c r="AI3245">
        <v>323</v>
      </c>
      <c r="AJ3245">
        <v>318</v>
      </c>
      <c r="AK3245">
        <v>331</v>
      </c>
      <c r="AL3245">
        <v>240</v>
      </c>
      <c r="AM3245">
        <v>323</v>
      </c>
    </row>
    <row r="3246" spans="1:39" x14ac:dyDescent="0.15">
      <c r="A3246" t="s">
        <v>46</v>
      </c>
      <c r="B3246">
        <v>30</v>
      </c>
      <c r="C3246">
        <v>2</v>
      </c>
      <c r="D3246">
        <v>1</v>
      </c>
      <c r="E3246" t="s">
        <v>29</v>
      </c>
      <c r="F3246" t="s">
        <v>206</v>
      </c>
      <c r="G3246">
        <v>5220</v>
      </c>
      <c r="H3246">
        <v>13999</v>
      </c>
      <c r="I3246">
        <v>39876</v>
      </c>
      <c r="J3246">
        <v>2064457.36</v>
      </c>
      <c r="K3246">
        <v>1388569.11</v>
      </c>
      <c r="L3246">
        <v>1155724.03</v>
      </c>
      <c r="M3246">
        <v>664858.57189999998</v>
      </c>
      <c r="N3246">
        <v>5220</v>
      </c>
      <c r="O3246">
        <v>6641</v>
      </c>
      <c r="P3246">
        <v>22217</v>
      </c>
      <c r="Q3246">
        <v>1131901.06</v>
      </c>
      <c r="R3246">
        <v>737159.34</v>
      </c>
      <c r="S3246">
        <v>545323.12</v>
      </c>
      <c r="T3246">
        <v>386817.10239999997</v>
      </c>
      <c r="U3246">
        <v>5220</v>
      </c>
      <c r="V3246">
        <v>7358</v>
      </c>
      <c r="W3246">
        <v>17659</v>
      </c>
      <c r="X3246">
        <v>932556.3</v>
      </c>
      <c r="Y3246">
        <v>651409.77</v>
      </c>
      <c r="Z3246">
        <v>610400.91</v>
      </c>
      <c r="AA3246">
        <v>278041.46950000001</v>
      </c>
      <c r="AB3246">
        <v>4954</v>
      </c>
      <c r="AC3246">
        <v>4929</v>
      </c>
      <c r="AD3246">
        <v>3911</v>
      </c>
      <c r="AE3246">
        <v>5071</v>
      </c>
      <c r="AF3246">
        <v>4954</v>
      </c>
      <c r="AG3246">
        <v>4929</v>
      </c>
      <c r="AH3246">
        <v>3911</v>
      </c>
      <c r="AI3246">
        <v>5071</v>
      </c>
      <c r="AJ3246">
        <v>4954</v>
      </c>
      <c r="AK3246">
        <v>4929</v>
      </c>
      <c r="AL3246">
        <v>3911</v>
      </c>
      <c r="AM3246">
        <v>5071</v>
      </c>
    </row>
    <row r="3247" spans="1:39" x14ac:dyDescent="0.15">
      <c r="A3247" t="s">
        <v>46</v>
      </c>
      <c r="B3247">
        <v>30</v>
      </c>
      <c r="C3247">
        <v>2</v>
      </c>
      <c r="D3247">
        <v>1</v>
      </c>
      <c r="E3247" t="s">
        <v>32</v>
      </c>
      <c r="F3247" t="s">
        <v>206</v>
      </c>
      <c r="G3247">
        <v>137</v>
      </c>
      <c r="H3247">
        <v>388</v>
      </c>
      <c r="I3247">
        <v>1151</v>
      </c>
      <c r="J3247">
        <v>58882.69</v>
      </c>
      <c r="K3247">
        <v>37709.86</v>
      </c>
      <c r="L3247">
        <v>31836.47</v>
      </c>
      <c r="M3247">
        <v>19481.1142</v>
      </c>
      <c r="N3247">
        <v>137</v>
      </c>
      <c r="O3247">
        <v>175</v>
      </c>
      <c r="P3247">
        <v>551</v>
      </c>
      <c r="Q3247">
        <v>26254.27</v>
      </c>
      <c r="R3247">
        <v>16636.740000000002</v>
      </c>
      <c r="S3247">
        <v>11768.74</v>
      </c>
      <c r="T3247">
        <v>9628.6856000000007</v>
      </c>
      <c r="U3247">
        <v>137</v>
      </c>
      <c r="V3247">
        <v>213</v>
      </c>
      <c r="W3247">
        <v>600</v>
      </c>
      <c r="X3247">
        <v>32628.42</v>
      </c>
      <c r="Y3247">
        <v>21073.119999999999</v>
      </c>
      <c r="Z3247">
        <v>20067.73</v>
      </c>
      <c r="AA3247">
        <v>9852.4285999999993</v>
      </c>
      <c r="AB3247">
        <v>131</v>
      </c>
      <c r="AC3247">
        <v>134</v>
      </c>
      <c r="AD3247">
        <v>111</v>
      </c>
      <c r="AE3247">
        <v>131</v>
      </c>
      <c r="AF3247">
        <v>131</v>
      </c>
      <c r="AG3247">
        <v>134</v>
      </c>
      <c r="AH3247">
        <v>111</v>
      </c>
      <c r="AI3247">
        <v>131</v>
      </c>
      <c r="AJ3247">
        <v>131</v>
      </c>
      <c r="AK3247">
        <v>134</v>
      </c>
      <c r="AL3247">
        <v>111</v>
      </c>
      <c r="AM3247">
        <v>131</v>
      </c>
    </row>
    <row r="3248" spans="1:39" x14ac:dyDescent="0.15">
      <c r="A3248" t="s">
        <v>46</v>
      </c>
      <c r="B3248">
        <v>30</v>
      </c>
      <c r="C3248">
        <v>2</v>
      </c>
      <c r="D3248">
        <v>2</v>
      </c>
      <c r="E3248" t="s">
        <v>28</v>
      </c>
      <c r="F3248" t="s">
        <v>206</v>
      </c>
      <c r="G3248">
        <v>264</v>
      </c>
      <c r="H3248">
        <v>623</v>
      </c>
      <c r="I3248">
        <v>1867</v>
      </c>
      <c r="J3248">
        <v>95401.31</v>
      </c>
      <c r="K3248">
        <v>66406.38</v>
      </c>
      <c r="L3248">
        <v>53223.21</v>
      </c>
      <c r="M3248">
        <v>31111.664400000001</v>
      </c>
      <c r="N3248">
        <v>264</v>
      </c>
      <c r="O3248">
        <v>304</v>
      </c>
      <c r="P3248">
        <v>1105</v>
      </c>
      <c r="Q3248">
        <v>56313.13</v>
      </c>
      <c r="R3248">
        <v>37547.370000000003</v>
      </c>
      <c r="S3248">
        <v>25492.37</v>
      </c>
      <c r="T3248">
        <v>19214.561099999999</v>
      </c>
      <c r="U3248">
        <v>264</v>
      </c>
      <c r="V3248">
        <v>319</v>
      </c>
      <c r="W3248">
        <v>762</v>
      </c>
      <c r="X3248">
        <v>39088.18</v>
      </c>
      <c r="Y3248">
        <v>28859.01</v>
      </c>
      <c r="Z3248">
        <v>27730.84</v>
      </c>
      <c r="AA3248">
        <v>11897.103300000001</v>
      </c>
      <c r="AB3248">
        <v>251</v>
      </c>
      <c r="AC3248">
        <v>262</v>
      </c>
      <c r="AD3248">
        <v>166</v>
      </c>
      <c r="AE3248">
        <v>243</v>
      </c>
      <c r="AF3248">
        <v>251</v>
      </c>
      <c r="AG3248">
        <v>262</v>
      </c>
      <c r="AH3248">
        <v>166</v>
      </c>
      <c r="AI3248">
        <v>243</v>
      </c>
      <c r="AJ3248">
        <v>251</v>
      </c>
      <c r="AK3248">
        <v>262</v>
      </c>
      <c r="AL3248">
        <v>166</v>
      </c>
      <c r="AM3248">
        <v>243</v>
      </c>
    </row>
    <row r="3249" spans="1:39" x14ac:dyDescent="0.15">
      <c r="A3249" t="s">
        <v>46</v>
      </c>
      <c r="B3249">
        <v>30</v>
      </c>
      <c r="C3249">
        <v>2</v>
      </c>
      <c r="D3249">
        <v>2</v>
      </c>
      <c r="E3249" t="s">
        <v>30</v>
      </c>
      <c r="F3249" t="s">
        <v>206</v>
      </c>
      <c r="G3249">
        <v>45</v>
      </c>
      <c r="H3249">
        <v>115</v>
      </c>
      <c r="I3249">
        <v>311</v>
      </c>
      <c r="J3249">
        <v>17788.96</v>
      </c>
      <c r="K3249">
        <v>12577.64</v>
      </c>
      <c r="L3249">
        <v>9757.34</v>
      </c>
      <c r="M3249">
        <v>5560.9645</v>
      </c>
      <c r="N3249">
        <v>45</v>
      </c>
      <c r="O3249">
        <v>50</v>
      </c>
      <c r="P3249">
        <v>173</v>
      </c>
      <c r="Q3249">
        <v>9491.75</v>
      </c>
      <c r="R3249">
        <v>6440.12</v>
      </c>
      <c r="S3249">
        <v>3969.47</v>
      </c>
      <c r="T3249">
        <v>3115.0952000000002</v>
      </c>
      <c r="U3249">
        <v>45</v>
      </c>
      <c r="V3249">
        <v>65</v>
      </c>
      <c r="W3249">
        <v>138</v>
      </c>
      <c r="X3249">
        <v>8297.2099999999991</v>
      </c>
      <c r="Y3249">
        <v>6137.52</v>
      </c>
      <c r="Z3249">
        <v>5787.87</v>
      </c>
      <c r="AA3249">
        <v>2445.8692999999998</v>
      </c>
      <c r="AB3249">
        <v>40</v>
      </c>
      <c r="AC3249">
        <v>43</v>
      </c>
      <c r="AD3249">
        <v>28</v>
      </c>
      <c r="AE3249">
        <v>43</v>
      </c>
      <c r="AF3249">
        <v>40</v>
      </c>
      <c r="AG3249">
        <v>43</v>
      </c>
      <c r="AH3249">
        <v>28</v>
      </c>
      <c r="AI3249">
        <v>43</v>
      </c>
      <c r="AJ3249">
        <v>40</v>
      </c>
      <c r="AK3249">
        <v>43</v>
      </c>
      <c r="AL3249">
        <v>28</v>
      </c>
      <c r="AM3249">
        <v>43</v>
      </c>
    </row>
    <row r="3250" spans="1:39" x14ac:dyDescent="0.15">
      <c r="A3250" t="s">
        <v>46</v>
      </c>
      <c r="B3250">
        <v>30</v>
      </c>
      <c r="C3250">
        <v>2</v>
      </c>
      <c r="D3250">
        <v>2</v>
      </c>
      <c r="E3250" t="s">
        <v>29</v>
      </c>
      <c r="F3250" t="s">
        <v>206</v>
      </c>
      <c r="G3250">
        <v>156</v>
      </c>
      <c r="H3250">
        <v>383</v>
      </c>
      <c r="I3250">
        <v>1227</v>
      </c>
      <c r="J3250">
        <v>62084.71</v>
      </c>
      <c r="K3250">
        <v>41258.449999999997</v>
      </c>
      <c r="L3250">
        <v>33420.19</v>
      </c>
      <c r="M3250">
        <v>20736.8266</v>
      </c>
      <c r="N3250">
        <v>156</v>
      </c>
      <c r="O3250">
        <v>178</v>
      </c>
      <c r="P3250">
        <v>661</v>
      </c>
      <c r="Q3250">
        <v>33641.79</v>
      </c>
      <c r="R3250">
        <v>21735.62</v>
      </c>
      <c r="S3250">
        <v>14234.28</v>
      </c>
      <c r="T3250">
        <v>11653.736999999999</v>
      </c>
      <c r="U3250">
        <v>156</v>
      </c>
      <c r="V3250">
        <v>205</v>
      </c>
      <c r="W3250">
        <v>566</v>
      </c>
      <c r="X3250">
        <v>28442.92</v>
      </c>
      <c r="Y3250">
        <v>19522.830000000002</v>
      </c>
      <c r="Z3250">
        <v>19185.91</v>
      </c>
      <c r="AA3250">
        <v>9083.0895999999993</v>
      </c>
      <c r="AB3250">
        <v>150</v>
      </c>
      <c r="AC3250">
        <v>150</v>
      </c>
      <c r="AD3250">
        <v>90</v>
      </c>
      <c r="AE3250">
        <v>151</v>
      </c>
      <c r="AF3250">
        <v>150</v>
      </c>
      <c r="AG3250">
        <v>150</v>
      </c>
      <c r="AH3250">
        <v>90</v>
      </c>
      <c r="AI3250">
        <v>151</v>
      </c>
      <c r="AJ3250">
        <v>150</v>
      </c>
      <c r="AK3250">
        <v>150</v>
      </c>
      <c r="AL3250">
        <v>90</v>
      </c>
      <c r="AM3250">
        <v>151</v>
      </c>
    </row>
    <row r="3251" spans="1:39" x14ac:dyDescent="0.15">
      <c r="A3251" t="s">
        <v>46</v>
      </c>
      <c r="B3251">
        <v>30</v>
      </c>
      <c r="C3251">
        <v>2</v>
      </c>
      <c r="D3251">
        <v>2</v>
      </c>
      <c r="E3251" t="s">
        <v>32</v>
      </c>
      <c r="F3251" t="s">
        <v>206</v>
      </c>
      <c r="G3251">
        <v>22</v>
      </c>
      <c r="H3251">
        <v>51</v>
      </c>
      <c r="I3251">
        <v>193</v>
      </c>
      <c r="J3251">
        <v>9040.89</v>
      </c>
      <c r="K3251">
        <v>6020.01</v>
      </c>
      <c r="L3251">
        <v>5437.75</v>
      </c>
      <c r="M3251">
        <v>2882.5319</v>
      </c>
      <c r="N3251">
        <v>22</v>
      </c>
      <c r="O3251">
        <v>24</v>
      </c>
      <c r="P3251">
        <v>89</v>
      </c>
      <c r="Q3251">
        <v>4139.2700000000004</v>
      </c>
      <c r="R3251">
        <v>2741.86</v>
      </c>
      <c r="S3251">
        <v>2194.59</v>
      </c>
      <c r="T3251">
        <v>1445.0319</v>
      </c>
      <c r="U3251">
        <v>22</v>
      </c>
      <c r="V3251">
        <v>27</v>
      </c>
      <c r="W3251">
        <v>104</v>
      </c>
      <c r="X3251">
        <v>4901.62</v>
      </c>
      <c r="Y3251">
        <v>3278.15</v>
      </c>
      <c r="Z3251">
        <v>3243.16</v>
      </c>
      <c r="AA3251">
        <v>1437.5</v>
      </c>
      <c r="AB3251">
        <v>21</v>
      </c>
      <c r="AC3251">
        <v>21</v>
      </c>
      <c r="AD3251">
        <v>13</v>
      </c>
      <c r="AE3251">
        <v>19</v>
      </c>
      <c r="AF3251">
        <v>21</v>
      </c>
      <c r="AG3251">
        <v>21</v>
      </c>
      <c r="AH3251">
        <v>13</v>
      </c>
      <c r="AI3251">
        <v>19</v>
      </c>
      <c r="AJ3251">
        <v>21</v>
      </c>
      <c r="AK3251">
        <v>21</v>
      </c>
      <c r="AL3251">
        <v>13</v>
      </c>
      <c r="AM3251">
        <v>19</v>
      </c>
    </row>
    <row r="3252" spans="1:39" x14ac:dyDescent="0.15">
      <c r="A3252" t="s">
        <v>46</v>
      </c>
      <c r="B3252">
        <v>70</v>
      </c>
      <c r="C3252">
        <v>1</v>
      </c>
      <c r="D3252">
        <v>0</v>
      </c>
      <c r="E3252" t="s">
        <v>28</v>
      </c>
      <c r="F3252" t="s">
        <v>206</v>
      </c>
      <c r="G3252">
        <v>7132</v>
      </c>
      <c r="H3252">
        <v>7756</v>
      </c>
      <c r="I3252">
        <v>20527</v>
      </c>
      <c r="J3252">
        <v>1095948.45</v>
      </c>
      <c r="K3252">
        <v>772517.81</v>
      </c>
      <c r="L3252">
        <v>702092.51</v>
      </c>
      <c r="M3252">
        <v>354657.87050000002</v>
      </c>
      <c r="N3252">
        <v>3135</v>
      </c>
      <c r="O3252">
        <v>3287</v>
      </c>
      <c r="P3252">
        <v>10016</v>
      </c>
      <c r="Q3252">
        <v>522167.56</v>
      </c>
      <c r="R3252">
        <v>351734.27</v>
      </c>
      <c r="S3252">
        <v>313468.12</v>
      </c>
      <c r="T3252">
        <v>181827.59969999999</v>
      </c>
      <c r="U3252">
        <v>3997</v>
      </c>
      <c r="V3252">
        <v>4469</v>
      </c>
      <c r="W3252">
        <v>10511</v>
      </c>
      <c r="X3252">
        <v>573780.89</v>
      </c>
      <c r="Y3252">
        <v>420783.54</v>
      </c>
      <c r="Z3252">
        <v>388624.39</v>
      </c>
      <c r="AA3252">
        <v>172830.2708</v>
      </c>
      <c r="AB3252">
        <v>7055</v>
      </c>
      <c r="AC3252">
        <v>5855</v>
      </c>
      <c r="AD3252">
        <v>4993</v>
      </c>
      <c r="AE3252">
        <v>3688</v>
      </c>
      <c r="AF3252">
        <v>3116</v>
      </c>
      <c r="AG3252">
        <v>2997</v>
      </c>
      <c r="AH3252">
        <v>2618</v>
      </c>
      <c r="AI3252">
        <v>1860</v>
      </c>
      <c r="AJ3252">
        <v>3939</v>
      </c>
      <c r="AK3252">
        <v>2858</v>
      </c>
      <c r="AL3252">
        <v>2375</v>
      </c>
      <c r="AM3252">
        <v>1828</v>
      </c>
    </row>
    <row r="3253" spans="1:39" x14ac:dyDescent="0.15">
      <c r="A3253" t="s">
        <v>46</v>
      </c>
      <c r="B3253">
        <v>70</v>
      </c>
      <c r="C3253">
        <v>1</v>
      </c>
      <c r="D3253">
        <v>0</v>
      </c>
      <c r="E3253" t="s">
        <v>30</v>
      </c>
      <c r="F3253" t="s">
        <v>206</v>
      </c>
      <c r="G3253">
        <v>7</v>
      </c>
      <c r="H3253">
        <v>8</v>
      </c>
      <c r="I3253">
        <v>22</v>
      </c>
      <c r="J3253">
        <v>1131.83</v>
      </c>
      <c r="K3253">
        <v>805.07</v>
      </c>
      <c r="L3253">
        <v>700.09</v>
      </c>
      <c r="M3253">
        <v>364.78539999999998</v>
      </c>
      <c r="N3253">
        <v>3</v>
      </c>
      <c r="O3253">
        <v>4</v>
      </c>
      <c r="P3253">
        <v>9</v>
      </c>
      <c r="Q3253">
        <v>505.95</v>
      </c>
      <c r="R3253">
        <v>378.95</v>
      </c>
      <c r="S3253">
        <v>378.95</v>
      </c>
      <c r="T3253">
        <v>162.83770000000001</v>
      </c>
      <c r="U3253">
        <v>4</v>
      </c>
      <c r="V3253">
        <v>4</v>
      </c>
      <c r="W3253">
        <v>13</v>
      </c>
      <c r="X3253">
        <v>625.88</v>
      </c>
      <c r="Y3253">
        <v>426.12</v>
      </c>
      <c r="Z3253">
        <v>321.14</v>
      </c>
      <c r="AA3253">
        <v>201.9477</v>
      </c>
      <c r="AB3253">
        <v>7</v>
      </c>
      <c r="AC3253">
        <v>5</v>
      </c>
      <c r="AD3253">
        <v>2</v>
      </c>
      <c r="AE3253">
        <v>5</v>
      </c>
      <c r="AF3253">
        <v>3</v>
      </c>
      <c r="AG3253">
        <v>2</v>
      </c>
      <c r="AH3253">
        <v>1</v>
      </c>
      <c r="AI3253">
        <v>2</v>
      </c>
      <c r="AJ3253">
        <v>4</v>
      </c>
      <c r="AK3253">
        <v>3</v>
      </c>
      <c r="AL3253">
        <v>1</v>
      </c>
      <c r="AM3253">
        <v>3</v>
      </c>
    </row>
    <row r="3254" spans="1:39" x14ac:dyDescent="0.15">
      <c r="A3254" t="s">
        <v>46</v>
      </c>
      <c r="B3254">
        <v>70</v>
      </c>
      <c r="C3254">
        <v>1</v>
      </c>
      <c r="D3254">
        <v>0</v>
      </c>
      <c r="E3254" t="s">
        <v>29</v>
      </c>
      <c r="F3254" t="s">
        <v>206</v>
      </c>
      <c r="G3254">
        <v>51</v>
      </c>
      <c r="H3254">
        <v>54</v>
      </c>
      <c r="I3254">
        <v>158</v>
      </c>
      <c r="J3254">
        <v>8140.92</v>
      </c>
      <c r="K3254">
        <v>5250.73</v>
      </c>
      <c r="L3254">
        <v>4866.3999999999996</v>
      </c>
      <c r="M3254">
        <v>2902.1565999999998</v>
      </c>
      <c r="N3254">
        <v>26</v>
      </c>
      <c r="O3254">
        <v>29</v>
      </c>
      <c r="P3254">
        <v>100</v>
      </c>
      <c r="Q3254">
        <v>4677.1000000000004</v>
      </c>
      <c r="R3254">
        <v>2707.94</v>
      </c>
      <c r="S3254">
        <v>2508.7800000000002</v>
      </c>
      <c r="T3254">
        <v>1878.0666000000001</v>
      </c>
      <c r="U3254">
        <v>25</v>
      </c>
      <c r="V3254">
        <v>25</v>
      </c>
      <c r="W3254">
        <v>58</v>
      </c>
      <c r="X3254">
        <v>3463.82</v>
      </c>
      <c r="Y3254">
        <v>2542.79</v>
      </c>
      <c r="Z3254">
        <v>2357.62</v>
      </c>
      <c r="AA3254">
        <v>1024.0899999999999</v>
      </c>
      <c r="AB3254">
        <v>51</v>
      </c>
      <c r="AC3254">
        <v>39</v>
      </c>
      <c r="AD3254">
        <v>32</v>
      </c>
      <c r="AE3254">
        <v>25</v>
      </c>
      <c r="AF3254">
        <v>26</v>
      </c>
      <c r="AG3254">
        <v>25</v>
      </c>
      <c r="AH3254">
        <v>23</v>
      </c>
      <c r="AI3254">
        <v>15</v>
      </c>
      <c r="AJ3254">
        <v>25</v>
      </c>
      <c r="AK3254">
        <v>14</v>
      </c>
      <c r="AL3254">
        <v>9</v>
      </c>
      <c r="AM3254">
        <v>10</v>
      </c>
    </row>
    <row r="3255" spans="1:39" x14ac:dyDescent="0.15">
      <c r="A3255" t="s">
        <v>46</v>
      </c>
      <c r="B3255">
        <v>70</v>
      </c>
      <c r="C3255">
        <v>1</v>
      </c>
      <c r="D3255">
        <v>0</v>
      </c>
      <c r="E3255" t="s">
        <v>32</v>
      </c>
      <c r="F3255" t="s">
        <v>206</v>
      </c>
      <c r="G3255">
        <v>517</v>
      </c>
      <c r="H3255">
        <v>625</v>
      </c>
      <c r="I3255">
        <v>1776</v>
      </c>
      <c r="J3255">
        <v>94770.01</v>
      </c>
      <c r="K3255">
        <v>59852.32</v>
      </c>
      <c r="L3255">
        <v>57529.61</v>
      </c>
      <c r="M3255">
        <v>29660.948499999999</v>
      </c>
      <c r="N3255">
        <v>52</v>
      </c>
      <c r="O3255">
        <v>58</v>
      </c>
      <c r="P3255">
        <v>171</v>
      </c>
      <c r="Q3255">
        <v>9266.64</v>
      </c>
      <c r="R3255">
        <v>6059.24</v>
      </c>
      <c r="S3255">
        <v>5095.1000000000004</v>
      </c>
      <c r="T3255">
        <v>3286.5104000000001</v>
      </c>
      <c r="U3255">
        <v>465</v>
      </c>
      <c r="V3255">
        <v>567</v>
      </c>
      <c r="W3255">
        <v>1605</v>
      </c>
      <c r="X3255">
        <v>85503.37</v>
      </c>
      <c r="Y3255">
        <v>53793.08</v>
      </c>
      <c r="Z3255">
        <v>52434.51</v>
      </c>
      <c r="AA3255">
        <v>26374.438099999999</v>
      </c>
      <c r="AB3255">
        <v>514</v>
      </c>
      <c r="AC3255">
        <v>408</v>
      </c>
      <c r="AD3255">
        <v>373</v>
      </c>
      <c r="AE3255">
        <v>362</v>
      </c>
      <c r="AF3255">
        <v>52</v>
      </c>
      <c r="AG3255">
        <v>40</v>
      </c>
      <c r="AH3255">
        <v>37</v>
      </c>
      <c r="AI3255">
        <v>47</v>
      </c>
      <c r="AJ3255">
        <v>462</v>
      </c>
      <c r="AK3255">
        <v>368</v>
      </c>
      <c r="AL3255">
        <v>336</v>
      </c>
      <c r="AM3255">
        <v>315</v>
      </c>
    </row>
    <row r="3256" spans="1:39" x14ac:dyDescent="0.15">
      <c r="A3256" t="s">
        <v>46</v>
      </c>
      <c r="B3256">
        <v>70</v>
      </c>
      <c r="C3256">
        <v>1</v>
      </c>
      <c r="D3256">
        <v>1</v>
      </c>
      <c r="E3256" t="s">
        <v>28</v>
      </c>
      <c r="F3256" t="s">
        <v>206</v>
      </c>
      <c r="G3256">
        <v>35147</v>
      </c>
      <c r="H3256">
        <v>40140</v>
      </c>
      <c r="I3256">
        <v>108748</v>
      </c>
      <c r="J3256">
        <v>5519889.5800000001</v>
      </c>
      <c r="K3256">
        <v>3917176.09</v>
      </c>
      <c r="L3256">
        <v>3623121.16</v>
      </c>
      <c r="M3256">
        <v>1779435.8702</v>
      </c>
      <c r="N3256">
        <v>20638</v>
      </c>
      <c r="O3256">
        <v>22234</v>
      </c>
      <c r="P3256">
        <v>67953</v>
      </c>
      <c r="Q3256">
        <v>3378796.87</v>
      </c>
      <c r="R3256">
        <v>2334946.7999999998</v>
      </c>
      <c r="S3256">
        <v>2140501.4</v>
      </c>
      <c r="T3256">
        <v>1140201.1168</v>
      </c>
      <c r="U3256">
        <v>14509</v>
      </c>
      <c r="V3256">
        <v>17906</v>
      </c>
      <c r="W3256">
        <v>40795</v>
      </c>
      <c r="X3256">
        <v>2141092.71</v>
      </c>
      <c r="Y3256">
        <v>1582229.29</v>
      </c>
      <c r="Z3256">
        <v>1482619.76</v>
      </c>
      <c r="AA3256">
        <v>639234.75340000005</v>
      </c>
      <c r="AB3256">
        <v>33731</v>
      </c>
      <c r="AC3256">
        <v>33780</v>
      </c>
      <c r="AD3256">
        <v>23830</v>
      </c>
      <c r="AE3256">
        <v>30840</v>
      </c>
      <c r="AF3256">
        <v>20061</v>
      </c>
      <c r="AG3256">
        <v>20233</v>
      </c>
      <c r="AH3256">
        <v>15446</v>
      </c>
      <c r="AI3256">
        <v>18447</v>
      </c>
      <c r="AJ3256">
        <v>13670</v>
      </c>
      <c r="AK3256">
        <v>13547</v>
      </c>
      <c r="AL3256">
        <v>8384</v>
      </c>
      <c r="AM3256">
        <v>12393</v>
      </c>
    </row>
    <row r="3257" spans="1:39" x14ac:dyDescent="0.15">
      <c r="A3257" t="s">
        <v>46</v>
      </c>
      <c r="B3257">
        <v>70</v>
      </c>
      <c r="C3257">
        <v>1</v>
      </c>
      <c r="D3257">
        <v>1</v>
      </c>
      <c r="E3257" t="s">
        <v>30</v>
      </c>
      <c r="F3257" t="s">
        <v>206</v>
      </c>
      <c r="G3257">
        <v>3519</v>
      </c>
      <c r="H3257">
        <v>4130</v>
      </c>
      <c r="I3257">
        <v>10716</v>
      </c>
      <c r="J3257">
        <v>549476.91</v>
      </c>
      <c r="K3257">
        <v>391950.71</v>
      </c>
      <c r="L3257">
        <v>355659.02</v>
      </c>
      <c r="M3257">
        <v>176320.05840000001</v>
      </c>
      <c r="N3257">
        <v>1915</v>
      </c>
      <c r="O3257">
        <v>2102</v>
      </c>
      <c r="P3257">
        <v>6159</v>
      </c>
      <c r="Q3257">
        <v>312377.42</v>
      </c>
      <c r="R3257">
        <v>216928.44</v>
      </c>
      <c r="S3257">
        <v>194350.22</v>
      </c>
      <c r="T3257">
        <v>105473.0882</v>
      </c>
      <c r="U3257">
        <v>1604</v>
      </c>
      <c r="V3257">
        <v>2028</v>
      </c>
      <c r="W3257">
        <v>4557</v>
      </c>
      <c r="X3257">
        <v>237099.49</v>
      </c>
      <c r="Y3257">
        <v>175022.27</v>
      </c>
      <c r="Z3257">
        <v>161308.79999999999</v>
      </c>
      <c r="AA3257">
        <v>70846.970199999996</v>
      </c>
      <c r="AB3257">
        <v>3313</v>
      </c>
      <c r="AC3257">
        <v>3429</v>
      </c>
      <c r="AD3257">
        <v>2124</v>
      </c>
      <c r="AE3257">
        <v>3388</v>
      </c>
      <c r="AF3257">
        <v>1818</v>
      </c>
      <c r="AG3257">
        <v>1879</v>
      </c>
      <c r="AH3257">
        <v>1319</v>
      </c>
      <c r="AI3257">
        <v>1855</v>
      </c>
      <c r="AJ3257">
        <v>1495</v>
      </c>
      <c r="AK3257">
        <v>1550</v>
      </c>
      <c r="AL3257">
        <v>805</v>
      </c>
      <c r="AM3257">
        <v>1533</v>
      </c>
    </row>
    <row r="3258" spans="1:39" x14ac:dyDescent="0.15">
      <c r="A3258" t="s">
        <v>46</v>
      </c>
      <c r="B3258">
        <v>70</v>
      </c>
      <c r="C3258">
        <v>1</v>
      </c>
      <c r="D3258">
        <v>1</v>
      </c>
      <c r="E3258" t="s">
        <v>29</v>
      </c>
      <c r="F3258" t="s">
        <v>206</v>
      </c>
      <c r="G3258">
        <v>39923</v>
      </c>
      <c r="H3258">
        <v>47180</v>
      </c>
      <c r="I3258">
        <v>126855</v>
      </c>
      <c r="J3258">
        <v>6504354.1100000003</v>
      </c>
      <c r="K3258">
        <v>4452248.74</v>
      </c>
      <c r="L3258">
        <v>4121344.46</v>
      </c>
      <c r="M3258">
        <v>2082865.8731</v>
      </c>
      <c r="N3258">
        <v>19238</v>
      </c>
      <c r="O3258">
        <v>21179</v>
      </c>
      <c r="P3258">
        <v>65013</v>
      </c>
      <c r="Q3258">
        <v>3274267.23</v>
      </c>
      <c r="R3258">
        <v>2170209.5099999998</v>
      </c>
      <c r="S3258">
        <v>1966215.89</v>
      </c>
      <c r="T3258">
        <v>1115439.5475000001</v>
      </c>
      <c r="U3258">
        <v>20685</v>
      </c>
      <c r="V3258">
        <v>26001</v>
      </c>
      <c r="W3258">
        <v>61842</v>
      </c>
      <c r="X3258">
        <v>3230086.88</v>
      </c>
      <c r="Y3258">
        <v>2282039.23</v>
      </c>
      <c r="Z3258">
        <v>2155128.5699999998</v>
      </c>
      <c r="AA3258">
        <v>967426.32559999998</v>
      </c>
      <c r="AB3258">
        <v>38416</v>
      </c>
      <c r="AC3258">
        <v>37892</v>
      </c>
      <c r="AD3258">
        <v>26647</v>
      </c>
      <c r="AE3258">
        <v>38380</v>
      </c>
      <c r="AF3258">
        <v>18531</v>
      </c>
      <c r="AG3258">
        <v>18355</v>
      </c>
      <c r="AH3258">
        <v>14382</v>
      </c>
      <c r="AI3258">
        <v>18562</v>
      </c>
      <c r="AJ3258">
        <v>19885</v>
      </c>
      <c r="AK3258">
        <v>19537</v>
      </c>
      <c r="AL3258">
        <v>12265</v>
      </c>
      <c r="AM3258">
        <v>19818</v>
      </c>
    </row>
    <row r="3259" spans="1:39" x14ac:dyDescent="0.15">
      <c r="A3259" t="s">
        <v>46</v>
      </c>
      <c r="B3259">
        <v>70</v>
      </c>
      <c r="C3259">
        <v>1</v>
      </c>
      <c r="D3259">
        <v>1</v>
      </c>
      <c r="E3259" t="s">
        <v>32</v>
      </c>
      <c r="F3259" t="s">
        <v>206</v>
      </c>
      <c r="G3259">
        <v>694</v>
      </c>
      <c r="H3259">
        <v>854</v>
      </c>
      <c r="I3259">
        <v>2221</v>
      </c>
      <c r="J3259">
        <v>122397.16</v>
      </c>
      <c r="K3259">
        <v>80263.039999999994</v>
      </c>
      <c r="L3259">
        <v>76673.61</v>
      </c>
      <c r="M3259">
        <v>37050.222500000003</v>
      </c>
      <c r="N3259">
        <v>117</v>
      </c>
      <c r="O3259">
        <v>125</v>
      </c>
      <c r="P3259">
        <v>358</v>
      </c>
      <c r="Q3259">
        <v>20243.68</v>
      </c>
      <c r="R3259">
        <v>13887.34</v>
      </c>
      <c r="S3259">
        <v>12517.48</v>
      </c>
      <c r="T3259">
        <v>6340.6565000000001</v>
      </c>
      <c r="U3259">
        <v>577</v>
      </c>
      <c r="V3259">
        <v>729</v>
      </c>
      <c r="W3259">
        <v>1863</v>
      </c>
      <c r="X3259">
        <v>102153.48</v>
      </c>
      <c r="Y3259">
        <v>66375.7</v>
      </c>
      <c r="Z3259">
        <v>64156.13</v>
      </c>
      <c r="AA3259">
        <v>30709.565999999999</v>
      </c>
      <c r="AB3259">
        <v>682</v>
      </c>
      <c r="AC3259">
        <v>635</v>
      </c>
      <c r="AD3259">
        <v>449</v>
      </c>
      <c r="AE3259">
        <v>616</v>
      </c>
      <c r="AF3259">
        <v>115</v>
      </c>
      <c r="AG3259">
        <v>99</v>
      </c>
      <c r="AH3259">
        <v>73</v>
      </c>
      <c r="AI3259">
        <v>115</v>
      </c>
      <c r="AJ3259">
        <v>567</v>
      </c>
      <c r="AK3259">
        <v>536</v>
      </c>
      <c r="AL3259">
        <v>376</v>
      </c>
      <c r="AM3259">
        <v>501</v>
      </c>
    </row>
    <row r="3260" spans="1:39" x14ac:dyDescent="0.15">
      <c r="A3260" t="s">
        <v>46</v>
      </c>
      <c r="B3260">
        <v>70</v>
      </c>
      <c r="C3260">
        <v>1</v>
      </c>
      <c r="D3260">
        <v>2</v>
      </c>
      <c r="E3260" t="s">
        <v>28</v>
      </c>
      <c r="F3260" t="s">
        <v>206</v>
      </c>
      <c r="G3260">
        <v>8316</v>
      </c>
      <c r="H3260">
        <v>9061</v>
      </c>
      <c r="I3260">
        <v>24730</v>
      </c>
      <c r="J3260">
        <v>1282230.44</v>
      </c>
      <c r="K3260">
        <v>911137.93</v>
      </c>
      <c r="L3260">
        <v>840775.08</v>
      </c>
      <c r="M3260">
        <v>416244.73830000003</v>
      </c>
      <c r="N3260">
        <v>3835</v>
      </c>
      <c r="O3260">
        <v>4021</v>
      </c>
      <c r="P3260">
        <v>12759</v>
      </c>
      <c r="Q3260">
        <v>637282.54</v>
      </c>
      <c r="R3260">
        <v>432962.07</v>
      </c>
      <c r="S3260">
        <v>385480.33</v>
      </c>
      <c r="T3260">
        <v>221641.636</v>
      </c>
      <c r="U3260">
        <v>4481</v>
      </c>
      <c r="V3260">
        <v>5040</v>
      </c>
      <c r="W3260">
        <v>11971</v>
      </c>
      <c r="X3260">
        <v>644947.9</v>
      </c>
      <c r="Y3260">
        <v>478175.86</v>
      </c>
      <c r="Z3260">
        <v>455294.75</v>
      </c>
      <c r="AA3260">
        <v>194603.1023</v>
      </c>
      <c r="AB3260">
        <v>7978</v>
      </c>
      <c r="AC3260">
        <v>7419</v>
      </c>
      <c r="AD3260">
        <v>3936</v>
      </c>
      <c r="AE3260">
        <v>6728</v>
      </c>
      <c r="AF3260">
        <v>3673</v>
      </c>
      <c r="AG3260">
        <v>3705</v>
      </c>
      <c r="AH3260">
        <v>2284</v>
      </c>
      <c r="AI3260">
        <v>3359</v>
      </c>
      <c r="AJ3260">
        <v>4305</v>
      </c>
      <c r="AK3260">
        <v>3714</v>
      </c>
      <c r="AL3260">
        <v>1652</v>
      </c>
      <c r="AM3260">
        <v>3369</v>
      </c>
    </row>
    <row r="3261" spans="1:39" x14ac:dyDescent="0.15">
      <c r="A3261" t="s">
        <v>46</v>
      </c>
      <c r="B3261">
        <v>70</v>
      </c>
      <c r="C3261">
        <v>1</v>
      </c>
      <c r="D3261">
        <v>2</v>
      </c>
      <c r="E3261" t="s">
        <v>30</v>
      </c>
      <c r="F3261" t="s">
        <v>206</v>
      </c>
      <c r="G3261">
        <v>919</v>
      </c>
      <c r="H3261">
        <v>1004</v>
      </c>
      <c r="I3261">
        <v>2759</v>
      </c>
      <c r="J3261">
        <v>143216.82999999999</v>
      </c>
      <c r="K3261">
        <v>101300.13</v>
      </c>
      <c r="L3261">
        <v>93969.02</v>
      </c>
      <c r="M3261">
        <v>46463.078699999998</v>
      </c>
      <c r="N3261">
        <v>382</v>
      </c>
      <c r="O3261">
        <v>404</v>
      </c>
      <c r="P3261">
        <v>1319</v>
      </c>
      <c r="Q3261">
        <v>65357.38</v>
      </c>
      <c r="R3261">
        <v>43753.54</v>
      </c>
      <c r="S3261">
        <v>39095.71</v>
      </c>
      <c r="T3261">
        <v>23051.713199999998</v>
      </c>
      <c r="U3261">
        <v>537</v>
      </c>
      <c r="V3261">
        <v>600</v>
      </c>
      <c r="W3261">
        <v>1440</v>
      </c>
      <c r="X3261">
        <v>77859.45</v>
      </c>
      <c r="Y3261">
        <v>57546.59</v>
      </c>
      <c r="Z3261">
        <v>54873.31</v>
      </c>
      <c r="AA3261">
        <v>23411.3655</v>
      </c>
      <c r="AB3261">
        <v>837</v>
      </c>
      <c r="AC3261">
        <v>841</v>
      </c>
      <c r="AD3261">
        <v>411</v>
      </c>
      <c r="AE3261">
        <v>895</v>
      </c>
      <c r="AF3261">
        <v>354</v>
      </c>
      <c r="AG3261">
        <v>376</v>
      </c>
      <c r="AH3261">
        <v>231</v>
      </c>
      <c r="AI3261">
        <v>374</v>
      </c>
      <c r="AJ3261">
        <v>483</v>
      </c>
      <c r="AK3261">
        <v>465</v>
      </c>
      <c r="AL3261">
        <v>180</v>
      </c>
      <c r="AM3261">
        <v>521</v>
      </c>
    </row>
    <row r="3262" spans="1:39" x14ac:dyDescent="0.15">
      <c r="A3262" t="s">
        <v>46</v>
      </c>
      <c r="B3262">
        <v>70</v>
      </c>
      <c r="C3262">
        <v>1</v>
      </c>
      <c r="D3262">
        <v>2</v>
      </c>
      <c r="E3262" t="s">
        <v>29</v>
      </c>
      <c r="F3262" t="s">
        <v>206</v>
      </c>
      <c r="G3262">
        <v>3104</v>
      </c>
      <c r="H3262">
        <v>3461</v>
      </c>
      <c r="I3262">
        <v>9780</v>
      </c>
      <c r="J3262">
        <v>507477.65</v>
      </c>
      <c r="K3262">
        <v>344888.32000000001</v>
      </c>
      <c r="L3262">
        <v>325282.13</v>
      </c>
      <c r="M3262">
        <v>162303.35440000001</v>
      </c>
      <c r="N3262">
        <v>1358</v>
      </c>
      <c r="O3262">
        <v>1431</v>
      </c>
      <c r="P3262">
        <v>4639</v>
      </c>
      <c r="Q3262">
        <v>236697.89</v>
      </c>
      <c r="R3262">
        <v>155551.35999999999</v>
      </c>
      <c r="S3262">
        <v>141859.94</v>
      </c>
      <c r="T3262">
        <v>81073.476899999994</v>
      </c>
      <c r="U3262">
        <v>1746</v>
      </c>
      <c r="V3262">
        <v>2030</v>
      </c>
      <c r="W3262">
        <v>5141</v>
      </c>
      <c r="X3262">
        <v>270779.76</v>
      </c>
      <c r="Y3262">
        <v>189336.95999999999</v>
      </c>
      <c r="Z3262">
        <v>183422.19</v>
      </c>
      <c r="AA3262">
        <v>81229.877500000002</v>
      </c>
      <c r="AB3262">
        <v>2977</v>
      </c>
      <c r="AC3262">
        <v>2882</v>
      </c>
      <c r="AD3262">
        <v>1435</v>
      </c>
      <c r="AE3262">
        <v>2973</v>
      </c>
      <c r="AF3262">
        <v>1308</v>
      </c>
      <c r="AG3262">
        <v>1285</v>
      </c>
      <c r="AH3262">
        <v>809</v>
      </c>
      <c r="AI3262">
        <v>1300</v>
      </c>
      <c r="AJ3262">
        <v>1669</v>
      </c>
      <c r="AK3262">
        <v>1597</v>
      </c>
      <c r="AL3262">
        <v>626</v>
      </c>
      <c r="AM3262">
        <v>1673</v>
      </c>
    </row>
    <row r="3263" spans="1:39" x14ac:dyDescent="0.15">
      <c r="A3263" t="s">
        <v>46</v>
      </c>
      <c r="B3263">
        <v>70</v>
      </c>
      <c r="C3263">
        <v>1</v>
      </c>
      <c r="D3263">
        <v>2</v>
      </c>
      <c r="E3263" t="s">
        <v>32</v>
      </c>
      <c r="F3263" t="s">
        <v>206</v>
      </c>
      <c r="G3263">
        <v>340</v>
      </c>
      <c r="H3263">
        <v>408</v>
      </c>
      <c r="I3263">
        <v>1094</v>
      </c>
      <c r="J3263">
        <v>58113.73</v>
      </c>
      <c r="K3263">
        <v>37944.81</v>
      </c>
      <c r="L3263">
        <v>36382.68</v>
      </c>
      <c r="M3263">
        <v>18151.937600000001</v>
      </c>
      <c r="N3263">
        <v>37</v>
      </c>
      <c r="O3263">
        <v>41</v>
      </c>
      <c r="P3263">
        <v>102</v>
      </c>
      <c r="Q3263">
        <v>5768.31</v>
      </c>
      <c r="R3263">
        <v>3950.95</v>
      </c>
      <c r="S3263">
        <v>3600.09</v>
      </c>
      <c r="T3263">
        <v>1978.981</v>
      </c>
      <c r="U3263">
        <v>303</v>
      </c>
      <c r="V3263">
        <v>367</v>
      </c>
      <c r="W3263">
        <v>992</v>
      </c>
      <c r="X3263">
        <v>52345.42</v>
      </c>
      <c r="Y3263">
        <v>33993.86</v>
      </c>
      <c r="Z3263">
        <v>32782.589999999997</v>
      </c>
      <c r="AA3263">
        <v>16172.9566</v>
      </c>
      <c r="AB3263">
        <v>328</v>
      </c>
      <c r="AC3263">
        <v>289</v>
      </c>
      <c r="AD3263">
        <v>148</v>
      </c>
      <c r="AE3263">
        <v>285</v>
      </c>
      <c r="AF3263">
        <v>36</v>
      </c>
      <c r="AG3263">
        <v>26</v>
      </c>
      <c r="AH3263">
        <v>13</v>
      </c>
      <c r="AI3263">
        <v>37</v>
      </c>
      <c r="AJ3263">
        <v>292</v>
      </c>
      <c r="AK3263">
        <v>263</v>
      </c>
      <c r="AL3263">
        <v>135</v>
      </c>
      <c r="AM3263">
        <v>248</v>
      </c>
    </row>
    <row r="3264" spans="1:39" x14ac:dyDescent="0.15">
      <c r="A3264" t="s">
        <v>46</v>
      </c>
      <c r="B3264">
        <v>70</v>
      </c>
      <c r="C3264">
        <v>2</v>
      </c>
      <c r="D3264">
        <v>0</v>
      </c>
      <c r="E3264" t="s">
        <v>28</v>
      </c>
      <c r="F3264" t="s">
        <v>206</v>
      </c>
      <c r="G3264">
        <v>137</v>
      </c>
      <c r="H3264">
        <v>296</v>
      </c>
      <c r="I3264">
        <v>611</v>
      </c>
      <c r="J3264">
        <v>26191.59</v>
      </c>
      <c r="K3264">
        <v>17040.53</v>
      </c>
      <c r="L3264">
        <v>13582.51</v>
      </c>
      <c r="M3264">
        <v>9601.9748</v>
      </c>
      <c r="N3264">
        <v>137</v>
      </c>
      <c r="O3264">
        <v>145</v>
      </c>
      <c r="P3264">
        <v>372</v>
      </c>
      <c r="Q3264">
        <v>15619.56</v>
      </c>
      <c r="R3264">
        <v>9900.52</v>
      </c>
      <c r="S3264">
        <v>6861.47</v>
      </c>
      <c r="T3264">
        <v>5914.4615999999996</v>
      </c>
      <c r="U3264">
        <v>137</v>
      </c>
      <c r="V3264">
        <v>151</v>
      </c>
      <c r="W3264">
        <v>239</v>
      </c>
      <c r="X3264">
        <v>10572.03</v>
      </c>
      <c r="Y3264">
        <v>7140.01</v>
      </c>
      <c r="Z3264">
        <v>6721.04</v>
      </c>
      <c r="AA3264">
        <v>3687.5131999999999</v>
      </c>
      <c r="AB3264">
        <v>137</v>
      </c>
      <c r="AC3264">
        <v>135</v>
      </c>
      <c r="AD3264">
        <v>121</v>
      </c>
      <c r="AE3264">
        <v>112</v>
      </c>
      <c r="AF3264">
        <v>137</v>
      </c>
      <c r="AG3264">
        <v>135</v>
      </c>
      <c r="AH3264">
        <v>121</v>
      </c>
      <c r="AI3264">
        <v>112</v>
      </c>
      <c r="AJ3264">
        <v>137</v>
      </c>
      <c r="AK3264">
        <v>135</v>
      </c>
      <c r="AL3264">
        <v>121</v>
      </c>
      <c r="AM3264">
        <v>112</v>
      </c>
    </row>
    <row r="3265" spans="1:39" x14ac:dyDescent="0.15">
      <c r="A3265" t="s">
        <v>46</v>
      </c>
      <c r="B3265">
        <v>70</v>
      </c>
      <c r="C3265">
        <v>2</v>
      </c>
      <c r="D3265">
        <v>0</v>
      </c>
      <c r="E3265" t="s">
        <v>29</v>
      </c>
      <c r="F3265" t="s">
        <v>206</v>
      </c>
      <c r="G3265">
        <v>1</v>
      </c>
      <c r="H3265">
        <v>3</v>
      </c>
      <c r="I3265">
        <v>3</v>
      </c>
      <c r="J3265">
        <v>259.97000000000003</v>
      </c>
      <c r="K3265">
        <v>156.22</v>
      </c>
      <c r="L3265">
        <v>156.22</v>
      </c>
      <c r="M3265">
        <v>108.9241</v>
      </c>
      <c r="N3265">
        <v>1</v>
      </c>
      <c r="O3265">
        <v>1</v>
      </c>
      <c r="P3265">
        <v>1</v>
      </c>
      <c r="Q3265">
        <v>79.989999999999995</v>
      </c>
      <c r="R3265">
        <v>53.64</v>
      </c>
      <c r="S3265">
        <v>53.64</v>
      </c>
      <c r="T3265">
        <v>34.1</v>
      </c>
      <c r="U3265">
        <v>1</v>
      </c>
      <c r="V3265">
        <v>2</v>
      </c>
      <c r="W3265">
        <v>2</v>
      </c>
      <c r="X3265">
        <v>179.98</v>
      </c>
      <c r="Y3265">
        <v>102.58</v>
      </c>
      <c r="Z3265">
        <v>102.58</v>
      </c>
      <c r="AA3265">
        <v>74.824100000000001</v>
      </c>
      <c r="AB3265">
        <v>1</v>
      </c>
      <c r="AC3265">
        <v>1</v>
      </c>
      <c r="AD3265">
        <v>1</v>
      </c>
      <c r="AE3265">
        <v>1</v>
      </c>
      <c r="AF3265">
        <v>1</v>
      </c>
      <c r="AG3265">
        <v>1</v>
      </c>
      <c r="AH3265">
        <v>1</v>
      </c>
      <c r="AI3265">
        <v>1</v>
      </c>
      <c r="AJ3265">
        <v>1</v>
      </c>
      <c r="AK3265">
        <v>1</v>
      </c>
      <c r="AL3265">
        <v>1</v>
      </c>
      <c r="AM3265">
        <v>1</v>
      </c>
    </row>
    <row r="3266" spans="1:39" x14ac:dyDescent="0.15">
      <c r="A3266" t="s">
        <v>46</v>
      </c>
      <c r="B3266">
        <v>70</v>
      </c>
      <c r="C3266">
        <v>2</v>
      </c>
      <c r="D3266">
        <v>0</v>
      </c>
      <c r="E3266" t="s">
        <v>32</v>
      </c>
      <c r="F3266" t="s">
        <v>206</v>
      </c>
      <c r="G3266">
        <v>18</v>
      </c>
      <c r="H3266">
        <v>42</v>
      </c>
      <c r="I3266">
        <v>84</v>
      </c>
      <c r="J3266">
        <v>3768.24</v>
      </c>
      <c r="K3266">
        <v>2271.71</v>
      </c>
      <c r="L3266">
        <v>2037.89</v>
      </c>
      <c r="M3266">
        <v>1343.9618</v>
      </c>
      <c r="N3266">
        <v>18</v>
      </c>
      <c r="O3266">
        <v>20</v>
      </c>
      <c r="P3266">
        <v>40</v>
      </c>
      <c r="Q3266">
        <v>1850.64</v>
      </c>
      <c r="R3266">
        <v>1111.8699999999999</v>
      </c>
      <c r="S3266">
        <v>878.05</v>
      </c>
      <c r="T3266">
        <v>677.47450000000003</v>
      </c>
      <c r="U3266">
        <v>18</v>
      </c>
      <c r="V3266">
        <v>22</v>
      </c>
      <c r="W3266">
        <v>44</v>
      </c>
      <c r="X3266">
        <v>1917.6</v>
      </c>
      <c r="Y3266">
        <v>1159.8399999999999</v>
      </c>
      <c r="Z3266">
        <v>1159.8399999999999</v>
      </c>
      <c r="AA3266">
        <v>666.4873</v>
      </c>
      <c r="AB3266">
        <v>18</v>
      </c>
      <c r="AC3266">
        <v>16</v>
      </c>
      <c r="AD3266">
        <v>13</v>
      </c>
      <c r="AE3266">
        <v>17</v>
      </c>
      <c r="AF3266">
        <v>18</v>
      </c>
      <c r="AG3266">
        <v>16</v>
      </c>
      <c r="AH3266">
        <v>13</v>
      </c>
      <c r="AI3266">
        <v>17</v>
      </c>
      <c r="AJ3266">
        <v>18</v>
      </c>
      <c r="AK3266">
        <v>16</v>
      </c>
      <c r="AL3266">
        <v>13</v>
      </c>
      <c r="AM3266">
        <v>17</v>
      </c>
    </row>
    <row r="3267" spans="1:39" x14ac:dyDescent="0.15">
      <c r="A3267" t="s">
        <v>46</v>
      </c>
      <c r="B3267">
        <v>70</v>
      </c>
      <c r="C3267">
        <v>2</v>
      </c>
      <c r="D3267">
        <v>1</v>
      </c>
      <c r="E3267" t="s">
        <v>28</v>
      </c>
      <c r="F3267" t="s">
        <v>206</v>
      </c>
      <c r="G3267">
        <v>1204</v>
      </c>
      <c r="H3267">
        <v>2574</v>
      </c>
      <c r="I3267">
        <v>4975</v>
      </c>
      <c r="J3267">
        <v>223607.98</v>
      </c>
      <c r="K3267">
        <v>149681.47</v>
      </c>
      <c r="L3267">
        <v>124859.95</v>
      </c>
      <c r="M3267">
        <v>77584.1152</v>
      </c>
      <c r="N3267">
        <v>1204</v>
      </c>
      <c r="O3267">
        <v>1264</v>
      </c>
      <c r="P3267">
        <v>2964</v>
      </c>
      <c r="Q3267">
        <v>131881.18</v>
      </c>
      <c r="R3267">
        <v>85287.47</v>
      </c>
      <c r="S3267">
        <v>65063.4</v>
      </c>
      <c r="T3267">
        <v>47966.504699999998</v>
      </c>
      <c r="U3267">
        <v>1204</v>
      </c>
      <c r="V3267">
        <v>1310</v>
      </c>
      <c r="W3267">
        <v>2011</v>
      </c>
      <c r="X3267">
        <v>91726.8</v>
      </c>
      <c r="Y3267">
        <v>64394</v>
      </c>
      <c r="Z3267">
        <v>59796.55</v>
      </c>
      <c r="AA3267">
        <v>29617.610499999999</v>
      </c>
      <c r="AB3267">
        <v>1170</v>
      </c>
      <c r="AC3267">
        <v>1193</v>
      </c>
      <c r="AD3267">
        <v>950</v>
      </c>
      <c r="AE3267">
        <v>1123</v>
      </c>
      <c r="AF3267">
        <v>1170</v>
      </c>
      <c r="AG3267">
        <v>1193</v>
      </c>
      <c r="AH3267">
        <v>950</v>
      </c>
      <c r="AI3267">
        <v>1123</v>
      </c>
      <c r="AJ3267">
        <v>1170</v>
      </c>
      <c r="AK3267">
        <v>1193</v>
      </c>
      <c r="AL3267">
        <v>950</v>
      </c>
      <c r="AM3267">
        <v>1123</v>
      </c>
    </row>
    <row r="3268" spans="1:39" x14ac:dyDescent="0.15">
      <c r="A3268" t="s">
        <v>46</v>
      </c>
      <c r="B3268">
        <v>70</v>
      </c>
      <c r="C3268">
        <v>2</v>
      </c>
      <c r="D3268">
        <v>1</v>
      </c>
      <c r="E3268" t="s">
        <v>30</v>
      </c>
      <c r="F3268" t="s">
        <v>206</v>
      </c>
      <c r="G3268">
        <v>167</v>
      </c>
      <c r="H3268">
        <v>363</v>
      </c>
      <c r="I3268">
        <v>704</v>
      </c>
      <c r="J3268">
        <v>30905.599999999999</v>
      </c>
      <c r="K3268">
        <v>20813.21</v>
      </c>
      <c r="L3268">
        <v>16973.86</v>
      </c>
      <c r="M3268">
        <v>10876.5708</v>
      </c>
      <c r="N3268">
        <v>167</v>
      </c>
      <c r="O3268">
        <v>181</v>
      </c>
      <c r="P3268">
        <v>412</v>
      </c>
      <c r="Q3268">
        <v>18616.34</v>
      </c>
      <c r="R3268">
        <v>12343.24</v>
      </c>
      <c r="S3268">
        <v>8945.66</v>
      </c>
      <c r="T3268">
        <v>6812.8056999999999</v>
      </c>
      <c r="U3268">
        <v>167</v>
      </c>
      <c r="V3268">
        <v>182</v>
      </c>
      <c r="W3268">
        <v>292</v>
      </c>
      <c r="X3268">
        <v>12289.26</v>
      </c>
      <c r="Y3268">
        <v>8469.9699999999993</v>
      </c>
      <c r="Z3268">
        <v>8028.2</v>
      </c>
      <c r="AA3268">
        <v>4063.7651000000001</v>
      </c>
      <c r="AB3268">
        <v>157</v>
      </c>
      <c r="AC3268">
        <v>167</v>
      </c>
      <c r="AD3268">
        <v>114</v>
      </c>
      <c r="AE3268">
        <v>163</v>
      </c>
      <c r="AF3268">
        <v>157</v>
      </c>
      <c r="AG3268">
        <v>167</v>
      </c>
      <c r="AH3268">
        <v>114</v>
      </c>
      <c r="AI3268">
        <v>163</v>
      </c>
      <c r="AJ3268">
        <v>157</v>
      </c>
      <c r="AK3268">
        <v>167</v>
      </c>
      <c r="AL3268">
        <v>114</v>
      </c>
      <c r="AM3268">
        <v>163</v>
      </c>
    </row>
    <row r="3269" spans="1:39" x14ac:dyDescent="0.15">
      <c r="A3269" t="s">
        <v>46</v>
      </c>
      <c r="B3269">
        <v>70</v>
      </c>
      <c r="C3269">
        <v>2</v>
      </c>
      <c r="D3269">
        <v>1</v>
      </c>
      <c r="E3269" t="s">
        <v>29</v>
      </c>
      <c r="F3269" t="s">
        <v>206</v>
      </c>
      <c r="G3269">
        <v>2076</v>
      </c>
      <c r="H3269">
        <v>4531</v>
      </c>
      <c r="I3269">
        <v>9059</v>
      </c>
      <c r="J3269">
        <v>399137.43</v>
      </c>
      <c r="K3269">
        <v>259055.34</v>
      </c>
      <c r="L3269">
        <v>215305.44</v>
      </c>
      <c r="M3269">
        <v>140054.9246</v>
      </c>
      <c r="N3269">
        <v>2076</v>
      </c>
      <c r="O3269">
        <v>2208</v>
      </c>
      <c r="P3269">
        <v>5267</v>
      </c>
      <c r="Q3269">
        <v>232235.13</v>
      </c>
      <c r="R3269">
        <v>145908.28</v>
      </c>
      <c r="S3269">
        <v>108163.22</v>
      </c>
      <c r="T3269">
        <v>86234.489100000006</v>
      </c>
      <c r="U3269">
        <v>2076</v>
      </c>
      <c r="V3269">
        <v>2323</v>
      </c>
      <c r="W3269">
        <v>3792</v>
      </c>
      <c r="X3269">
        <v>166902.29999999999</v>
      </c>
      <c r="Y3269">
        <v>113147.06</v>
      </c>
      <c r="Z3269">
        <v>107142.22</v>
      </c>
      <c r="AA3269">
        <v>53820.4355</v>
      </c>
      <c r="AB3269">
        <v>1984</v>
      </c>
      <c r="AC3269">
        <v>1990</v>
      </c>
      <c r="AD3269">
        <v>1579</v>
      </c>
      <c r="AE3269">
        <v>2012</v>
      </c>
      <c r="AF3269">
        <v>1984</v>
      </c>
      <c r="AG3269">
        <v>1990</v>
      </c>
      <c r="AH3269">
        <v>1579</v>
      </c>
      <c r="AI3269">
        <v>2012</v>
      </c>
      <c r="AJ3269">
        <v>1984</v>
      </c>
      <c r="AK3269">
        <v>1990</v>
      </c>
      <c r="AL3269">
        <v>1579</v>
      </c>
      <c r="AM3269">
        <v>2012</v>
      </c>
    </row>
    <row r="3270" spans="1:39" x14ac:dyDescent="0.15">
      <c r="A3270" t="s">
        <v>46</v>
      </c>
      <c r="B3270">
        <v>70</v>
      </c>
      <c r="C3270">
        <v>2</v>
      </c>
      <c r="D3270">
        <v>1</v>
      </c>
      <c r="E3270" t="s">
        <v>32</v>
      </c>
      <c r="F3270" t="s">
        <v>206</v>
      </c>
      <c r="G3270">
        <v>38</v>
      </c>
      <c r="H3270">
        <v>82</v>
      </c>
      <c r="I3270">
        <v>175</v>
      </c>
      <c r="J3270">
        <v>7967.42</v>
      </c>
      <c r="K3270">
        <v>5005.68</v>
      </c>
      <c r="L3270">
        <v>4019.57</v>
      </c>
      <c r="M3270">
        <v>2765.4403000000002</v>
      </c>
      <c r="N3270">
        <v>38</v>
      </c>
      <c r="O3270">
        <v>40</v>
      </c>
      <c r="P3270">
        <v>94</v>
      </c>
      <c r="Q3270">
        <v>4094.11</v>
      </c>
      <c r="R3270">
        <v>2605.92</v>
      </c>
      <c r="S3270">
        <v>1739.8</v>
      </c>
      <c r="T3270">
        <v>1489.9902999999999</v>
      </c>
      <c r="U3270">
        <v>38</v>
      </c>
      <c r="V3270">
        <v>42</v>
      </c>
      <c r="W3270">
        <v>81</v>
      </c>
      <c r="X3270">
        <v>3873.31</v>
      </c>
      <c r="Y3270">
        <v>2399.7600000000002</v>
      </c>
      <c r="Z3270">
        <v>2279.77</v>
      </c>
      <c r="AA3270">
        <v>1275.45</v>
      </c>
      <c r="AB3270">
        <v>37</v>
      </c>
      <c r="AC3270">
        <v>36</v>
      </c>
      <c r="AD3270">
        <v>30</v>
      </c>
      <c r="AE3270">
        <v>35</v>
      </c>
      <c r="AF3270">
        <v>37</v>
      </c>
      <c r="AG3270">
        <v>36</v>
      </c>
      <c r="AH3270">
        <v>30</v>
      </c>
      <c r="AI3270">
        <v>35</v>
      </c>
      <c r="AJ3270">
        <v>37</v>
      </c>
      <c r="AK3270">
        <v>36</v>
      </c>
      <c r="AL3270">
        <v>30</v>
      </c>
      <c r="AM3270">
        <v>35</v>
      </c>
    </row>
    <row r="3271" spans="1:39" x14ac:dyDescent="0.15">
      <c r="A3271" t="s">
        <v>46</v>
      </c>
      <c r="B3271">
        <v>70</v>
      </c>
      <c r="C3271">
        <v>2</v>
      </c>
      <c r="D3271">
        <v>2</v>
      </c>
      <c r="E3271" t="s">
        <v>28</v>
      </c>
      <c r="F3271" t="s">
        <v>206</v>
      </c>
      <c r="G3271">
        <v>157</v>
      </c>
      <c r="H3271">
        <v>331</v>
      </c>
      <c r="I3271">
        <v>657</v>
      </c>
      <c r="J3271">
        <v>28780.7</v>
      </c>
      <c r="K3271">
        <v>19325.43</v>
      </c>
      <c r="L3271">
        <v>14657.38</v>
      </c>
      <c r="M3271">
        <v>10278.407800000001</v>
      </c>
      <c r="N3271">
        <v>157</v>
      </c>
      <c r="O3271">
        <v>163</v>
      </c>
      <c r="P3271">
        <v>400</v>
      </c>
      <c r="Q3271">
        <v>17893.55</v>
      </c>
      <c r="R3271">
        <v>11669.67</v>
      </c>
      <c r="S3271">
        <v>7425.78</v>
      </c>
      <c r="T3271">
        <v>6622.4623000000001</v>
      </c>
      <c r="U3271">
        <v>157</v>
      </c>
      <c r="V3271">
        <v>168</v>
      </c>
      <c r="W3271">
        <v>257</v>
      </c>
      <c r="X3271">
        <v>10887.15</v>
      </c>
      <c r="Y3271">
        <v>7655.76</v>
      </c>
      <c r="Z3271">
        <v>7231.6</v>
      </c>
      <c r="AA3271">
        <v>3655.9454999999998</v>
      </c>
      <c r="AB3271">
        <v>151</v>
      </c>
      <c r="AC3271">
        <v>156</v>
      </c>
      <c r="AD3271">
        <v>109</v>
      </c>
      <c r="AE3271">
        <v>147</v>
      </c>
      <c r="AF3271">
        <v>151</v>
      </c>
      <c r="AG3271">
        <v>156</v>
      </c>
      <c r="AH3271">
        <v>109</v>
      </c>
      <c r="AI3271">
        <v>147</v>
      </c>
      <c r="AJ3271">
        <v>151</v>
      </c>
      <c r="AK3271">
        <v>156</v>
      </c>
      <c r="AL3271">
        <v>109</v>
      </c>
      <c r="AM3271">
        <v>147</v>
      </c>
    </row>
    <row r="3272" spans="1:39" x14ac:dyDescent="0.15">
      <c r="A3272" t="s">
        <v>46</v>
      </c>
      <c r="B3272">
        <v>70</v>
      </c>
      <c r="C3272">
        <v>2</v>
      </c>
      <c r="D3272">
        <v>2</v>
      </c>
      <c r="E3272" t="s">
        <v>30</v>
      </c>
      <c r="F3272" t="s">
        <v>206</v>
      </c>
      <c r="G3272">
        <v>22</v>
      </c>
      <c r="H3272">
        <v>47</v>
      </c>
      <c r="I3272">
        <v>99</v>
      </c>
      <c r="J3272">
        <v>4236.1499999999996</v>
      </c>
      <c r="K3272">
        <v>2764.56</v>
      </c>
      <c r="L3272">
        <v>2267.84</v>
      </c>
      <c r="M3272">
        <v>1478.8257000000001</v>
      </c>
      <c r="N3272">
        <v>22</v>
      </c>
      <c r="O3272">
        <v>24</v>
      </c>
      <c r="P3272">
        <v>63</v>
      </c>
      <c r="Q3272">
        <v>2575.41</v>
      </c>
      <c r="R3272">
        <v>1591.06</v>
      </c>
      <c r="S3272">
        <v>1094.3399999999999</v>
      </c>
      <c r="T3272">
        <v>899.51329999999996</v>
      </c>
      <c r="U3272">
        <v>22</v>
      </c>
      <c r="V3272">
        <v>23</v>
      </c>
      <c r="W3272">
        <v>36</v>
      </c>
      <c r="X3272">
        <v>1660.74</v>
      </c>
      <c r="Y3272">
        <v>1173.5</v>
      </c>
      <c r="Z3272">
        <v>1173.5</v>
      </c>
      <c r="AA3272">
        <v>579.31240000000003</v>
      </c>
      <c r="AB3272">
        <v>21</v>
      </c>
      <c r="AC3272">
        <v>22</v>
      </c>
      <c r="AD3272">
        <v>12</v>
      </c>
      <c r="AE3272">
        <v>22</v>
      </c>
      <c r="AF3272">
        <v>21</v>
      </c>
      <c r="AG3272">
        <v>22</v>
      </c>
      <c r="AH3272">
        <v>12</v>
      </c>
      <c r="AI3272">
        <v>22</v>
      </c>
      <c r="AJ3272">
        <v>21</v>
      </c>
      <c r="AK3272">
        <v>22</v>
      </c>
      <c r="AL3272">
        <v>12</v>
      </c>
      <c r="AM3272">
        <v>22</v>
      </c>
    </row>
    <row r="3273" spans="1:39" x14ac:dyDescent="0.15">
      <c r="A3273" t="s">
        <v>46</v>
      </c>
      <c r="B3273">
        <v>70</v>
      </c>
      <c r="C3273">
        <v>2</v>
      </c>
      <c r="D3273">
        <v>2</v>
      </c>
      <c r="E3273" t="s">
        <v>29</v>
      </c>
      <c r="F3273" t="s">
        <v>206</v>
      </c>
      <c r="G3273">
        <v>74</v>
      </c>
      <c r="H3273">
        <v>162</v>
      </c>
      <c r="I3273">
        <v>322</v>
      </c>
      <c r="J3273">
        <v>14769.58</v>
      </c>
      <c r="K3273">
        <v>9437.5</v>
      </c>
      <c r="L3273">
        <v>7637.3</v>
      </c>
      <c r="M3273">
        <v>5269.0450000000001</v>
      </c>
      <c r="N3273">
        <v>74</v>
      </c>
      <c r="O3273">
        <v>81</v>
      </c>
      <c r="P3273">
        <v>191</v>
      </c>
      <c r="Q3273">
        <v>8886.31</v>
      </c>
      <c r="R3273">
        <v>5523.23</v>
      </c>
      <c r="S3273">
        <v>3899.62</v>
      </c>
      <c r="T3273">
        <v>3239.0255000000002</v>
      </c>
      <c r="U3273">
        <v>74</v>
      </c>
      <c r="V3273">
        <v>81</v>
      </c>
      <c r="W3273">
        <v>131</v>
      </c>
      <c r="X3273">
        <v>5883.27</v>
      </c>
      <c r="Y3273">
        <v>3914.27</v>
      </c>
      <c r="Z3273">
        <v>3737.68</v>
      </c>
      <c r="AA3273">
        <v>2030.0195000000001</v>
      </c>
      <c r="AB3273">
        <v>72</v>
      </c>
      <c r="AC3273">
        <v>69</v>
      </c>
      <c r="AD3273">
        <v>44</v>
      </c>
      <c r="AE3273">
        <v>73</v>
      </c>
      <c r="AF3273">
        <v>72</v>
      </c>
      <c r="AG3273">
        <v>69</v>
      </c>
      <c r="AH3273">
        <v>44</v>
      </c>
      <c r="AI3273">
        <v>73</v>
      </c>
      <c r="AJ3273">
        <v>72</v>
      </c>
      <c r="AK3273">
        <v>69</v>
      </c>
      <c r="AL3273">
        <v>44</v>
      </c>
      <c r="AM3273">
        <v>73</v>
      </c>
    </row>
    <row r="3274" spans="1:39" x14ac:dyDescent="0.15">
      <c r="A3274" t="s">
        <v>46</v>
      </c>
      <c r="B3274">
        <v>70</v>
      </c>
      <c r="C3274">
        <v>2</v>
      </c>
      <c r="D3274">
        <v>2</v>
      </c>
      <c r="E3274" t="s">
        <v>32</v>
      </c>
      <c r="F3274" t="s">
        <v>206</v>
      </c>
      <c r="G3274">
        <v>9</v>
      </c>
      <c r="H3274">
        <v>19</v>
      </c>
      <c r="I3274">
        <v>38</v>
      </c>
      <c r="J3274">
        <v>1940.97</v>
      </c>
      <c r="K3274">
        <v>1155.32</v>
      </c>
      <c r="L3274">
        <v>1024.44</v>
      </c>
      <c r="M3274">
        <v>689.18989999999997</v>
      </c>
      <c r="N3274">
        <v>9</v>
      </c>
      <c r="O3274">
        <v>10</v>
      </c>
      <c r="P3274">
        <v>22</v>
      </c>
      <c r="Q3274">
        <v>1101.81</v>
      </c>
      <c r="R3274">
        <v>622.04999999999995</v>
      </c>
      <c r="S3274">
        <v>491.17</v>
      </c>
      <c r="T3274">
        <v>396.97559999999999</v>
      </c>
      <c r="U3274">
        <v>9</v>
      </c>
      <c r="V3274">
        <v>9</v>
      </c>
      <c r="W3274">
        <v>16</v>
      </c>
      <c r="X3274">
        <v>839.16</v>
      </c>
      <c r="Y3274">
        <v>533.27</v>
      </c>
      <c r="Z3274">
        <v>533.27</v>
      </c>
      <c r="AA3274">
        <v>292.21429999999998</v>
      </c>
      <c r="AB3274">
        <v>9</v>
      </c>
      <c r="AC3274">
        <v>9</v>
      </c>
      <c r="AD3274">
        <v>6</v>
      </c>
      <c r="AE3274">
        <v>9</v>
      </c>
      <c r="AF3274">
        <v>9</v>
      </c>
      <c r="AG3274">
        <v>9</v>
      </c>
      <c r="AH3274">
        <v>6</v>
      </c>
      <c r="AI3274">
        <v>9</v>
      </c>
      <c r="AJ3274">
        <v>9</v>
      </c>
      <c r="AK3274">
        <v>9</v>
      </c>
      <c r="AL3274">
        <v>6</v>
      </c>
      <c r="AM3274">
        <v>9</v>
      </c>
    </row>
    <row r="3275" spans="1:39" x14ac:dyDescent="0.15">
      <c r="A3275" t="s">
        <v>46</v>
      </c>
      <c r="B3275">
        <v>100</v>
      </c>
      <c r="C3275">
        <v>1</v>
      </c>
      <c r="D3275">
        <v>0</v>
      </c>
      <c r="E3275" t="s">
        <v>28</v>
      </c>
      <c r="F3275" t="s">
        <v>206</v>
      </c>
      <c r="G3275">
        <v>8353</v>
      </c>
      <c r="H3275">
        <v>8530</v>
      </c>
      <c r="I3275">
        <v>12054</v>
      </c>
      <c r="J3275">
        <v>502225.34</v>
      </c>
      <c r="K3275">
        <v>337879.77</v>
      </c>
      <c r="L3275">
        <v>306310.26</v>
      </c>
      <c r="M3275">
        <v>176974.38620000001</v>
      </c>
      <c r="N3275">
        <v>2282</v>
      </c>
      <c r="O3275">
        <v>2318</v>
      </c>
      <c r="P3275">
        <v>3372</v>
      </c>
      <c r="Q3275">
        <v>142404.09</v>
      </c>
      <c r="R3275">
        <v>100328.69</v>
      </c>
      <c r="S3275">
        <v>92134.29</v>
      </c>
      <c r="T3275">
        <v>55334.947800000002</v>
      </c>
      <c r="U3275">
        <v>6071</v>
      </c>
      <c r="V3275">
        <v>6212</v>
      </c>
      <c r="W3275">
        <v>8682</v>
      </c>
      <c r="X3275">
        <v>359821.25</v>
      </c>
      <c r="Y3275">
        <v>237551.08</v>
      </c>
      <c r="Z3275">
        <v>214175.97</v>
      </c>
      <c r="AA3275">
        <v>121639.4384</v>
      </c>
      <c r="AB3275">
        <v>8275</v>
      </c>
      <c r="AC3275">
        <v>6393</v>
      </c>
      <c r="AD3275">
        <v>5249</v>
      </c>
      <c r="AE3275">
        <v>3818</v>
      </c>
      <c r="AF3275">
        <v>2258</v>
      </c>
      <c r="AG3275">
        <v>2179</v>
      </c>
      <c r="AH3275">
        <v>1835</v>
      </c>
      <c r="AI3275">
        <v>1328</v>
      </c>
      <c r="AJ3275">
        <v>6017</v>
      </c>
      <c r="AK3275">
        <v>4214</v>
      </c>
      <c r="AL3275">
        <v>3414</v>
      </c>
      <c r="AM3275">
        <v>2490</v>
      </c>
    </row>
    <row r="3276" spans="1:39" x14ac:dyDescent="0.15">
      <c r="A3276" t="s">
        <v>46</v>
      </c>
      <c r="B3276">
        <v>100</v>
      </c>
      <c r="C3276">
        <v>1</v>
      </c>
      <c r="D3276">
        <v>0</v>
      </c>
      <c r="E3276" t="s">
        <v>30</v>
      </c>
      <c r="F3276" t="s">
        <v>206</v>
      </c>
      <c r="G3276">
        <v>9</v>
      </c>
      <c r="H3276">
        <v>9</v>
      </c>
      <c r="I3276">
        <v>11</v>
      </c>
      <c r="J3276">
        <v>436.89</v>
      </c>
      <c r="K3276">
        <v>287.7</v>
      </c>
      <c r="L3276">
        <v>287.7</v>
      </c>
      <c r="M3276">
        <v>146.39439999999999</v>
      </c>
      <c r="N3276">
        <v>3</v>
      </c>
      <c r="O3276">
        <v>3</v>
      </c>
      <c r="P3276">
        <v>3</v>
      </c>
      <c r="Q3276">
        <v>146.97</v>
      </c>
      <c r="R3276">
        <v>93.17</v>
      </c>
      <c r="S3276">
        <v>93.17</v>
      </c>
      <c r="T3276">
        <v>49.661000000000001</v>
      </c>
      <c r="U3276">
        <v>6</v>
      </c>
      <c r="V3276">
        <v>6</v>
      </c>
      <c r="W3276">
        <v>8</v>
      </c>
      <c r="X3276">
        <v>289.92</v>
      </c>
      <c r="Y3276">
        <v>194.53</v>
      </c>
      <c r="Z3276">
        <v>194.53</v>
      </c>
      <c r="AA3276">
        <v>96.733400000000003</v>
      </c>
      <c r="AB3276">
        <v>9</v>
      </c>
      <c r="AC3276">
        <v>7</v>
      </c>
      <c r="AD3276">
        <v>2</v>
      </c>
      <c r="AE3276">
        <v>5</v>
      </c>
      <c r="AF3276">
        <v>3</v>
      </c>
      <c r="AG3276">
        <v>3</v>
      </c>
      <c r="AH3276">
        <v>1</v>
      </c>
      <c r="AI3276">
        <v>1</v>
      </c>
      <c r="AJ3276">
        <v>6</v>
      </c>
      <c r="AK3276">
        <v>4</v>
      </c>
      <c r="AL3276">
        <v>1</v>
      </c>
      <c r="AM3276">
        <v>4</v>
      </c>
    </row>
    <row r="3277" spans="1:39" x14ac:dyDescent="0.15">
      <c r="A3277" t="s">
        <v>46</v>
      </c>
      <c r="B3277">
        <v>100</v>
      </c>
      <c r="C3277">
        <v>1</v>
      </c>
      <c r="D3277">
        <v>0</v>
      </c>
      <c r="E3277" t="s">
        <v>29</v>
      </c>
      <c r="F3277" t="s">
        <v>206</v>
      </c>
      <c r="G3277">
        <v>32</v>
      </c>
      <c r="H3277">
        <v>34</v>
      </c>
      <c r="I3277">
        <v>59</v>
      </c>
      <c r="J3277">
        <v>2151.46</v>
      </c>
      <c r="K3277">
        <v>1322.14</v>
      </c>
      <c r="L3277">
        <v>1229.57</v>
      </c>
      <c r="M3277">
        <v>813.64729999999997</v>
      </c>
      <c r="N3277">
        <v>13</v>
      </c>
      <c r="O3277">
        <v>13</v>
      </c>
      <c r="P3277">
        <v>25</v>
      </c>
      <c r="Q3277">
        <v>933.76</v>
      </c>
      <c r="R3277">
        <v>543.99</v>
      </c>
      <c r="S3277">
        <v>486.41</v>
      </c>
      <c r="T3277">
        <v>389.58960000000002</v>
      </c>
      <c r="U3277">
        <v>19</v>
      </c>
      <c r="V3277">
        <v>21</v>
      </c>
      <c r="W3277">
        <v>34</v>
      </c>
      <c r="X3277">
        <v>1217.7</v>
      </c>
      <c r="Y3277">
        <v>778.15</v>
      </c>
      <c r="Z3277">
        <v>743.16</v>
      </c>
      <c r="AA3277">
        <v>424.05770000000001</v>
      </c>
      <c r="AB3277">
        <v>32</v>
      </c>
      <c r="AC3277">
        <v>23</v>
      </c>
      <c r="AD3277">
        <v>18</v>
      </c>
      <c r="AE3277">
        <v>21</v>
      </c>
      <c r="AF3277">
        <v>13</v>
      </c>
      <c r="AG3277">
        <v>12</v>
      </c>
      <c r="AH3277">
        <v>12</v>
      </c>
      <c r="AI3277">
        <v>10</v>
      </c>
      <c r="AJ3277">
        <v>19</v>
      </c>
      <c r="AK3277">
        <v>11</v>
      </c>
      <c r="AL3277">
        <v>6</v>
      </c>
      <c r="AM3277">
        <v>11</v>
      </c>
    </row>
    <row r="3278" spans="1:39" x14ac:dyDescent="0.15">
      <c r="A3278" t="s">
        <v>46</v>
      </c>
      <c r="B3278">
        <v>100</v>
      </c>
      <c r="C3278">
        <v>1</v>
      </c>
      <c r="D3278">
        <v>0</v>
      </c>
      <c r="E3278" t="s">
        <v>32</v>
      </c>
      <c r="F3278" t="s">
        <v>206</v>
      </c>
      <c r="G3278">
        <v>321</v>
      </c>
      <c r="H3278">
        <v>337</v>
      </c>
      <c r="I3278">
        <v>549</v>
      </c>
      <c r="J3278">
        <v>24683.13</v>
      </c>
      <c r="K3278">
        <v>14501.02</v>
      </c>
      <c r="L3278">
        <v>14039.05</v>
      </c>
      <c r="M3278">
        <v>8531.4503999999997</v>
      </c>
      <c r="N3278">
        <v>28</v>
      </c>
      <c r="O3278">
        <v>28</v>
      </c>
      <c r="P3278">
        <v>46</v>
      </c>
      <c r="Q3278">
        <v>2111.5700000000002</v>
      </c>
      <c r="R3278">
        <v>1358.26</v>
      </c>
      <c r="S3278">
        <v>1336.67</v>
      </c>
      <c r="T3278">
        <v>816.49030000000005</v>
      </c>
      <c r="U3278">
        <v>293</v>
      </c>
      <c r="V3278">
        <v>309</v>
      </c>
      <c r="W3278">
        <v>503</v>
      </c>
      <c r="X3278">
        <v>22571.56</v>
      </c>
      <c r="Y3278">
        <v>13142.76</v>
      </c>
      <c r="Z3278">
        <v>12702.38</v>
      </c>
      <c r="AA3278">
        <v>7714.9601000000002</v>
      </c>
      <c r="AB3278">
        <v>316</v>
      </c>
      <c r="AC3278">
        <v>247</v>
      </c>
      <c r="AD3278">
        <v>218</v>
      </c>
      <c r="AE3278">
        <v>214</v>
      </c>
      <c r="AF3278">
        <v>27</v>
      </c>
      <c r="AG3278">
        <v>19</v>
      </c>
      <c r="AH3278">
        <v>17</v>
      </c>
      <c r="AI3278">
        <v>26</v>
      </c>
      <c r="AJ3278">
        <v>289</v>
      </c>
      <c r="AK3278">
        <v>228</v>
      </c>
      <c r="AL3278">
        <v>201</v>
      </c>
      <c r="AM3278">
        <v>188</v>
      </c>
    </row>
    <row r="3279" spans="1:39" x14ac:dyDescent="0.15">
      <c r="A3279" t="s">
        <v>46</v>
      </c>
      <c r="B3279">
        <v>100</v>
      </c>
      <c r="C3279">
        <v>1</v>
      </c>
      <c r="D3279">
        <v>1</v>
      </c>
      <c r="E3279" t="s">
        <v>28</v>
      </c>
      <c r="F3279" t="s">
        <v>206</v>
      </c>
      <c r="G3279">
        <v>26082</v>
      </c>
      <c r="H3279">
        <v>26990</v>
      </c>
      <c r="I3279">
        <v>40125</v>
      </c>
      <c r="J3279">
        <v>1674542.2</v>
      </c>
      <c r="K3279">
        <v>1163801.1200000001</v>
      </c>
      <c r="L3279">
        <v>1069158.93</v>
      </c>
      <c r="M3279">
        <v>583294.56460000004</v>
      </c>
      <c r="N3279">
        <v>11038</v>
      </c>
      <c r="O3279">
        <v>11270</v>
      </c>
      <c r="P3279">
        <v>17818</v>
      </c>
      <c r="Q3279">
        <v>754267.56</v>
      </c>
      <c r="R3279">
        <v>516415.18</v>
      </c>
      <c r="S3279">
        <v>483863.15</v>
      </c>
      <c r="T3279">
        <v>281596.9817</v>
      </c>
      <c r="U3279">
        <v>15044</v>
      </c>
      <c r="V3279">
        <v>15720</v>
      </c>
      <c r="W3279">
        <v>22307</v>
      </c>
      <c r="X3279">
        <v>920274.64</v>
      </c>
      <c r="Y3279">
        <v>647385.93999999994</v>
      </c>
      <c r="Z3279">
        <v>585295.78</v>
      </c>
      <c r="AA3279">
        <v>301697.58289999998</v>
      </c>
      <c r="AB3279">
        <v>24942</v>
      </c>
      <c r="AC3279">
        <v>24584</v>
      </c>
      <c r="AD3279">
        <v>16636</v>
      </c>
      <c r="AE3279">
        <v>22481</v>
      </c>
      <c r="AF3279">
        <v>10705</v>
      </c>
      <c r="AG3279">
        <v>10718</v>
      </c>
      <c r="AH3279">
        <v>8056</v>
      </c>
      <c r="AI3279">
        <v>9895</v>
      </c>
      <c r="AJ3279">
        <v>14237</v>
      </c>
      <c r="AK3279">
        <v>13866</v>
      </c>
      <c r="AL3279">
        <v>8580</v>
      </c>
      <c r="AM3279">
        <v>12586</v>
      </c>
    </row>
    <row r="3280" spans="1:39" x14ac:dyDescent="0.15">
      <c r="A3280" t="s">
        <v>46</v>
      </c>
      <c r="B3280">
        <v>100</v>
      </c>
      <c r="C3280">
        <v>1</v>
      </c>
      <c r="D3280">
        <v>1</v>
      </c>
      <c r="E3280" t="s">
        <v>30</v>
      </c>
      <c r="F3280" t="s">
        <v>206</v>
      </c>
      <c r="G3280">
        <v>2622</v>
      </c>
      <c r="H3280">
        <v>2732</v>
      </c>
      <c r="I3280">
        <v>3942</v>
      </c>
      <c r="J3280">
        <v>164671.14000000001</v>
      </c>
      <c r="K3280">
        <v>116371.34</v>
      </c>
      <c r="L3280">
        <v>105401.75</v>
      </c>
      <c r="M3280">
        <v>56925.122000000003</v>
      </c>
      <c r="N3280">
        <v>1032</v>
      </c>
      <c r="O3280">
        <v>1052</v>
      </c>
      <c r="P3280">
        <v>1591</v>
      </c>
      <c r="Q3280">
        <v>67489.05</v>
      </c>
      <c r="R3280">
        <v>47109.51</v>
      </c>
      <c r="S3280">
        <v>43709.04</v>
      </c>
      <c r="T3280">
        <v>25237.149399999998</v>
      </c>
      <c r="U3280">
        <v>1590</v>
      </c>
      <c r="V3280">
        <v>1680</v>
      </c>
      <c r="W3280">
        <v>2351</v>
      </c>
      <c r="X3280">
        <v>97182.09</v>
      </c>
      <c r="Y3280">
        <v>69261.83</v>
      </c>
      <c r="Z3280">
        <v>61692.71</v>
      </c>
      <c r="AA3280">
        <v>31687.972600000001</v>
      </c>
      <c r="AB3280">
        <v>2478</v>
      </c>
      <c r="AC3280">
        <v>2533</v>
      </c>
      <c r="AD3280">
        <v>1440</v>
      </c>
      <c r="AE3280">
        <v>2556</v>
      </c>
      <c r="AF3280">
        <v>977</v>
      </c>
      <c r="AG3280">
        <v>1007</v>
      </c>
      <c r="AH3280">
        <v>655</v>
      </c>
      <c r="AI3280">
        <v>1017</v>
      </c>
      <c r="AJ3280">
        <v>1501</v>
      </c>
      <c r="AK3280">
        <v>1526</v>
      </c>
      <c r="AL3280">
        <v>785</v>
      </c>
      <c r="AM3280">
        <v>1539</v>
      </c>
    </row>
    <row r="3281" spans="1:39" x14ac:dyDescent="0.15">
      <c r="A3281" t="s">
        <v>46</v>
      </c>
      <c r="B3281">
        <v>100</v>
      </c>
      <c r="C3281">
        <v>1</v>
      </c>
      <c r="D3281">
        <v>1</v>
      </c>
      <c r="E3281" t="s">
        <v>29</v>
      </c>
      <c r="F3281" t="s">
        <v>206</v>
      </c>
      <c r="G3281">
        <v>27135</v>
      </c>
      <c r="H3281">
        <v>28240</v>
      </c>
      <c r="I3281">
        <v>43453</v>
      </c>
      <c r="J3281">
        <v>1807533.96</v>
      </c>
      <c r="K3281">
        <v>1204326.99</v>
      </c>
      <c r="L3281">
        <v>1105285.6100000001</v>
      </c>
      <c r="M3281">
        <v>623425.18189999997</v>
      </c>
      <c r="N3281">
        <v>9675</v>
      </c>
      <c r="O3281">
        <v>9934</v>
      </c>
      <c r="P3281">
        <v>16515</v>
      </c>
      <c r="Q3281">
        <v>689823.27</v>
      </c>
      <c r="R3281">
        <v>448771.1</v>
      </c>
      <c r="S3281">
        <v>416505.49</v>
      </c>
      <c r="T3281">
        <v>260291.71040000001</v>
      </c>
      <c r="U3281">
        <v>17460</v>
      </c>
      <c r="V3281">
        <v>18306</v>
      </c>
      <c r="W3281">
        <v>26938</v>
      </c>
      <c r="X3281">
        <v>1117710.69</v>
      </c>
      <c r="Y3281">
        <v>755555.89</v>
      </c>
      <c r="Z3281">
        <v>688780.12</v>
      </c>
      <c r="AA3281">
        <v>363133.47149999999</v>
      </c>
      <c r="AB3281">
        <v>26145</v>
      </c>
      <c r="AC3281">
        <v>25695</v>
      </c>
      <c r="AD3281">
        <v>17430</v>
      </c>
      <c r="AE3281">
        <v>26156</v>
      </c>
      <c r="AF3281">
        <v>9354</v>
      </c>
      <c r="AG3281">
        <v>9219</v>
      </c>
      <c r="AH3281">
        <v>7042</v>
      </c>
      <c r="AI3281">
        <v>9365</v>
      </c>
      <c r="AJ3281">
        <v>16791</v>
      </c>
      <c r="AK3281">
        <v>16476</v>
      </c>
      <c r="AL3281">
        <v>10388</v>
      </c>
      <c r="AM3281">
        <v>16791</v>
      </c>
    </row>
    <row r="3282" spans="1:39" x14ac:dyDescent="0.15">
      <c r="A3282" t="s">
        <v>46</v>
      </c>
      <c r="B3282">
        <v>100</v>
      </c>
      <c r="C3282">
        <v>1</v>
      </c>
      <c r="D3282">
        <v>1</v>
      </c>
      <c r="E3282" t="s">
        <v>32</v>
      </c>
      <c r="F3282" t="s">
        <v>206</v>
      </c>
      <c r="G3282">
        <v>265</v>
      </c>
      <c r="H3282">
        <v>285</v>
      </c>
      <c r="I3282">
        <v>462</v>
      </c>
      <c r="J3282">
        <v>21145.49</v>
      </c>
      <c r="K3282">
        <v>12755.77</v>
      </c>
      <c r="L3282">
        <v>12194.92</v>
      </c>
      <c r="M3282">
        <v>7231.0398999999998</v>
      </c>
      <c r="N3282">
        <v>59</v>
      </c>
      <c r="O3282">
        <v>65</v>
      </c>
      <c r="P3282">
        <v>90</v>
      </c>
      <c r="Q3282">
        <v>4136.24</v>
      </c>
      <c r="R3282">
        <v>2688.52</v>
      </c>
      <c r="S3282">
        <v>2325.31</v>
      </c>
      <c r="T3282">
        <v>1551.1206999999999</v>
      </c>
      <c r="U3282">
        <v>206</v>
      </c>
      <c r="V3282">
        <v>220</v>
      </c>
      <c r="W3282">
        <v>372</v>
      </c>
      <c r="X3282">
        <v>17009.25</v>
      </c>
      <c r="Y3282">
        <v>10067.25</v>
      </c>
      <c r="Z3282">
        <v>9869.61</v>
      </c>
      <c r="AA3282">
        <v>5679.9192000000003</v>
      </c>
      <c r="AB3282">
        <v>257</v>
      </c>
      <c r="AC3282">
        <v>243</v>
      </c>
      <c r="AD3282">
        <v>176</v>
      </c>
      <c r="AE3282">
        <v>243</v>
      </c>
      <c r="AF3282">
        <v>57</v>
      </c>
      <c r="AG3282">
        <v>52</v>
      </c>
      <c r="AH3282">
        <v>38</v>
      </c>
      <c r="AI3282">
        <v>58</v>
      </c>
      <c r="AJ3282">
        <v>200</v>
      </c>
      <c r="AK3282">
        <v>191</v>
      </c>
      <c r="AL3282">
        <v>138</v>
      </c>
      <c r="AM3282">
        <v>185</v>
      </c>
    </row>
    <row r="3283" spans="1:39" x14ac:dyDescent="0.15">
      <c r="A3283" t="s">
        <v>46</v>
      </c>
      <c r="B3283">
        <v>100</v>
      </c>
      <c r="C3283">
        <v>1</v>
      </c>
      <c r="D3283">
        <v>2</v>
      </c>
      <c r="E3283" t="s">
        <v>28</v>
      </c>
      <c r="F3283" t="s">
        <v>206</v>
      </c>
      <c r="G3283">
        <v>8679</v>
      </c>
      <c r="H3283">
        <v>8874</v>
      </c>
      <c r="I3283">
        <v>12714</v>
      </c>
      <c r="J3283">
        <v>531215.52</v>
      </c>
      <c r="K3283">
        <v>368192.06</v>
      </c>
      <c r="L3283">
        <v>345788.3</v>
      </c>
      <c r="M3283">
        <v>184866.34539999999</v>
      </c>
      <c r="N3283">
        <v>2477</v>
      </c>
      <c r="O3283">
        <v>2507</v>
      </c>
      <c r="P3283">
        <v>3811</v>
      </c>
      <c r="Q3283">
        <v>161948.21</v>
      </c>
      <c r="R3283">
        <v>113013.04</v>
      </c>
      <c r="S3283">
        <v>103857.41</v>
      </c>
      <c r="T3283">
        <v>61470.772100000002</v>
      </c>
      <c r="U3283">
        <v>6202</v>
      </c>
      <c r="V3283">
        <v>6367</v>
      </c>
      <c r="W3283">
        <v>8903</v>
      </c>
      <c r="X3283">
        <v>369267.31</v>
      </c>
      <c r="Y3283">
        <v>255179.02</v>
      </c>
      <c r="Z3283">
        <v>241930.89</v>
      </c>
      <c r="AA3283">
        <v>123395.5733</v>
      </c>
      <c r="AB3283">
        <v>8376</v>
      </c>
      <c r="AC3283">
        <v>7365</v>
      </c>
      <c r="AD3283">
        <v>3526</v>
      </c>
      <c r="AE3283">
        <v>6767</v>
      </c>
      <c r="AF3283">
        <v>2385</v>
      </c>
      <c r="AG3283">
        <v>2394</v>
      </c>
      <c r="AH3283">
        <v>1452</v>
      </c>
      <c r="AI3283">
        <v>2177</v>
      </c>
      <c r="AJ3283">
        <v>5991</v>
      </c>
      <c r="AK3283">
        <v>4971</v>
      </c>
      <c r="AL3283">
        <v>2074</v>
      </c>
      <c r="AM3283">
        <v>4590</v>
      </c>
    </row>
    <row r="3284" spans="1:39" x14ac:dyDescent="0.15">
      <c r="A3284" t="s">
        <v>46</v>
      </c>
      <c r="B3284">
        <v>100</v>
      </c>
      <c r="C3284">
        <v>1</v>
      </c>
      <c r="D3284">
        <v>2</v>
      </c>
      <c r="E3284" t="s">
        <v>30</v>
      </c>
      <c r="F3284" t="s">
        <v>206</v>
      </c>
      <c r="G3284">
        <v>958</v>
      </c>
      <c r="H3284">
        <v>976</v>
      </c>
      <c r="I3284">
        <v>1376</v>
      </c>
      <c r="J3284">
        <v>57783.26</v>
      </c>
      <c r="K3284">
        <v>40564.839999999997</v>
      </c>
      <c r="L3284">
        <v>37989.26</v>
      </c>
      <c r="M3284">
        <v>20082.816599999998</v>
      </c>
      <c r="N3284">
        <v>256</v>
      </c>
      <c r="O3284">
        <v>261</v>
      </c>
      <c r="P3284">
        <v>392</v>
      </c>
      <c r="Q3284">
        <v>17036.73</v>
      </c>
      <c r="R3284">
        <v>12033.36</v>
      </c>
      <c r="S3284">
        <v>10648.13</v>
      </c>
      <c r="T3284">
        <v>6453.8786</v>
      </c>
      <c r="U3284">
        <v>702</v>
      </c>
      <c r="V3284">
        <v>715</v>
      </c>
      <c r="W3284">
        <v>984</v>
      </c>
      <c r="X3284">
        <v>40746.53</v>
      </c>
      <c r="Y3284">
        <v>28531.48</v>
      </c>
      <c r="Z3284">
        <v>27341.13</v>
      </c>
      <c r="AA3284">
        <v>13628.938</v>
      </c>
      <c r="AB3284">
        <v>908</v>
      </c>
      <c r="AC3284">
        <v>843</v>
      </c>
      <c r="AD3284">
        <v>364</v>
      </c>
      <c r="AE3284">
        <v>922</v>
      </c>
      <c r="AF3284">
        <v>241</v>
      </c>
      <c r="AG3284">
        <v>248</v>
      </c>
      <c r="AH3284">
        <v>143</v>
      </c>
      <c r="AI3284">
        <v>250</v>
      </c>
      <c r="AJ3284">
        <v>667</v>
      </c>
      <c r="AK3284">
        <v>595</v>
      </c>
      <c r="AL3284">
        <v>221</v>
      </c>
      <c r="AM3284">
        <v>672</v>
      </c>
    </row>
    <row r="3285" spans="1:39" x14ac:dyDescent="0.15">
      <c r="A3285" t="s">
        <v>46</v>
      </c>
      <c r="B3285">
        <v>100</v>
      </c>
      <c r="C3285">
        <v>1</v>
      </c>
      <c r="D3285">
        <v>2</v>
      </c>
      <c r="E3285" t="s">
        <v>29</v>
      </c>
      <c r="F3285" t="s">
        <v>206</v>
      </c>
      <c r="G3285">
        <v>2627</v>
      </c>
      <c r="H3285">
        <v>2707</v>
      </c>
      <c r="I3285">
        <v>4030</v>
      </c>
      <c r="J3285">
        <v>170031.9</v>
      </c>
      <c r="K3285">
        <v>114184.88</v>
      </c>
      <c r="L3285">
        <v>108753.57</v>
      </c>
      <c r="M3285">
        <v>58901.043700000002</v>
      </c>
      <c r="N3285">
        <v>712</v>
      </c>
      <c r="O3285">
        <v>722</v>
      </c>
      <c r="P3285">
        <v>1172</v>
      </c>
      <c r="Q3285">
        <v>48963.7</v>
      </c>
      <c r="R3285">
        <v>32661.51</v>
      </c>
      <c r="S3285">
        <v>30240.5</v>
      </c>
      <c r="T3285">
        <v>18843.546999999999</v>
      </c>
      <c r="U3285">
        <v>1915</v>
      </c>
      <c r="V3285">
        <v>1985</v>
      </c>
      <c r="W3285">
        <v>2858</v>
      </c>
      <c r="X3285">
        <v>121068.2</v>
      </c>
      <c r="Y3285">
        <v>81523.37</v>
      </c>
      <c r="Z3285">
        <v>78513.070000000007</v>
      </c>
      <c r="AA3285">
        <v>40057.496700000003</v>
      </c>
      <c r="AB3285">
        <v>2491</v>
      </c>
      <c r="AC3285">
        <v>2418</v>
      </c>
      <c r="AD3285">
        <v>1030</v>
      </c>
      <c r="AE3285">
        <v>2511</v>
      </c>
      <c r="AF3285">
        <v>671</v>
      </c>
      <c r="AG3285">
        <v>680</v>
      </c>
      <c r="AH3285">
        <v>410</v>
      </c>
      <c r="AI3285">
        <v>686</v>
      </c>
      <c r="AJ3285">
        <v>1820</v>
      </c>
      <c r="AK3285">
        <v>1738</v>
      </c>
      <c r="AL3285">
        <v>620</v>
      </c>
      <c r="AM3285">
        <v>1825</v>
      </c>
    </row>
    <row r="3286" spans="1:39" x14ac:dyDescent="0.15">
      <c r="A3286" t="s">
        <v>46</v>
      </c>
      <c r="B3286">
        <v>100</v>
      </c>
      <c r="C3286">
        <v>1</v>
      </c>
      <c r="D3286">
        <v>2</v>
      </c>
      <c r="E3286" t="s">
        <v>32</v>
      </c>
      <c r="F3286" t="s">
        <v>206</v>
      </c>
      <c r="G3286">
        <v>145</v>
      </c>
      <c r="H3286">
        <v>153</v>
      </c>
      <c r="I3286">
        <v>256</v>
      </c>
      <c r="J3286">
        <v>11649.76</v>
      </c>
      <c r="K3286">
        <v>6882.94</v>
      </c>
      <c r="L3286">
        <v>6740</v>
      </c>
      <c r="M3286">
        <v>3969.6329999999998</v>
      </c>
      <c r="N3286">
        <v>19</v>
      </c>
      <c r="O3286">
        <v>20</v>
      </c>
      <c r="P3286">
        <v>32</v>
      </c>
      <c r="Q3286">
        <v>1523.69</v>
      </c>
      <c r="R3286">
        <v>929.42</v>
      </c>
      <c r="S3286">
        <v>812.46</v>
      </c>
      <c r="T3286">
        <v>619.40129999999999</v>
      </c>
      <c r="U3286">
        <v>126</v>
      </c>
      <c r="V3286">
        <v>133</v>
      </c>
      <c r="W3286">
        <v>224</v>
      </c>
      <c r="X3286">
        <v>10126.07</v>
      </c>
      <c r="Y3286">
        <v>5953.52</v>
      </c>
      <c r="Z3286">
        <v>5927.54</v>
      </c>
      <c r="AA3286">
        <v>3350.2316999999998</v>
      </c>
      <c r="AB3286">
        <v>140</v>
      </c>
      <c r="AC3286">
        <v>124</v>
      </c>
      <c r="AD3286">
        <v>64</v>
      </c>
      <c r="AE3286">
        <v>123</v>
      </c>
      <c r="AF3286">
        <v>17</v>
      </c>
      <c r="AG3286">
        <v>17</v>
      </c>
      <c r="AH3286">
        <v>7</v>
      </c>
      <c r="AI3286">
        <v>17</v>
      </c>
      <c r="AJ3286">
        <v>123</v>
      </c>
      <c r="AK3286">
        <v>107</v>
      </c>
      <c r="AL3286">
        <v>57</v>
      </c>
      <c r="AM3286">
        <v>106</v>
      </c>
    </row>
    <row r="3287" spans="1:39" x14ac:dyDescent="0.15">
      <c r="A3287" t="s">
        <v>46</v>
      </c>
      <c r="B3287">
        <v>100</v>
      </c>
      <c r="C3287">
        <v>2</v>
      </c>
      <c r="D3287">
        <v>0</v>
      </c>
      <c r="E3287" t="s">
        <v>28</v>
      </c>
      <c r="F3287" t="s">
        <v>206</v>
      </c>
      <c r="G3287">
        <v>16</v>
      </c>
      <c r="H3287">
        <v>32</v>
      </c>
      <c r="I3287">
        <v>36</v>
      </c>
      <c r="J3287">
        <v>1468.67</v>
      </c>
      <c r="K3287">
        <v>959.48</v>
      </c>
      <c r="L3287">
        <v>771.55</v>
      </c>
      <c r="M3287">
        <v>582.52859999999998</v>
      </c>
      <c r="N3287">
        <v>16</v>
      </c>
      <c r="O3287">
        <v>16</v>
      </c>
      <c r="P3287">
        <v>18</v>
      </c>
      <c r="Q3287">
        <v>728.83</v>
      </c>
      <c r="R3287">
        <v>460.93</v>
      </c>
      <c r="S3287">
        <v>273</v>
      </c>
      <c r="T3287">
        <v>310.99860000000001</v>
      </c>
      <c r="U3287">
        <v>16</v>
      </c>
      <c r="V3287">
        <v>16</v>
      </c>
      <c r="W3287">
        <v>18</v>
      </c>
      <c r="X3287">
        <v>739.84</v>
      </c>
      <c r="Y3287">
        <v>498.55</v>
      </c>
      <c r="Z3287">
        <v>498.55</v>
      </c>
      <c r="AA3287">
        <v>271.52999999999997</v>
      </c>
      <c r="AB3287">
        <v>16</v>
      </c>
      <c r="AC3287">
        <v>16</v>
      </c>
      <c r="AD3287">
        <v>16</v>
      </c>
      <c r="AE3287">
        <v>14</v>
      </c>
      <c r="AF3287">
        <v>16</v>
      </c>
      <c r="AG3287">
        <v>16</v>
      </c>
      <c r="AH3287">
        <v>16</v>
      </c>
      <c r="AI3287">
        <v>14</v>
      </c>
      <c r="AJ3287">
        <v>16</v>
      </c>
      <c r="AK3287">
        <v>16</v>
      </c>
      <c r="AL3287">
        <v>16</v>
      </c>
      <c r="AM3287">
        <v>14</v>
      </c>
    </row>
    <row r="3288" spans="1:39" x14ac:dyDescent="0.15">
      <c r="A3288" t="s">
        <v>46</v>
      </c>
      <c r="B3288">
        <v>100</v>
      </c>
      <c r="C3288">
        <v>2</v>
      </c>
      <c r="D3288">
        <v>1</v>
      </c>
      <c r="E3288" t="s">
        <v>28</v>
      </c>
      <c r="F3288" t="s">
        <v>206</v>
      </c>
      <c r="G3288">
        <v>139</v>
      </c>
      <c r="H3288">
        <v>283</v>
      </c>
      <c r="I3288">
        <v>315</v>
      </c>
      <c r="J3288">
        <v>11554.35</v>
      </c>
      <c r="K3288">
        <v>7822.56</v>
      </c>
      <c r="L3288">
        <v>6608.37</v>
      </c>
      <c r="M3288">
        <v>4468.6612999999998</v>
      </c>
      <c r="N3288">
        <v>139</v>
      </c>
      <c r="O3288">
        <v>142</v>
      </c>
      <c r="P3288">
        <v>157</v>
      </c>
      <c r="Q3288">
        <v>5953.48</v>
      </c>
      <c r="R3288">
        <v>3996.39</v>
      </c>
      <c r="S3288">
        <v>3097.59</v>
      </c>
      <c r="T3288">
        <v>2482.7294999999999</v>
      </c>
      <c r="U3288">
        <v>139</v>
      </c>
      <c r="V3288">
        <v>141</v>
      </c>
      <c r="W3288">
        <v>158</v>
      </c>
      <c r="X3288">
        <v>5600.87</v>
      </c>
      <c r="Y3288">
        <v>3826.17</v>
      </c>
      <c r="Z3288">
        <v>3510.78</v>
      </c>
      <c r="AA3288">
        <v>1985.9318000000001</v>
      </c>
      <c r="AB3288">
        <v>137</v>
      </c>
      <c r="AC3288">
        <v>137</v>
      </c>
      <c r="AD3288">
        <v>95</v>
      </c>
      <c r="AE3288">
        <v>131</v>
      </c>
      <c r="AF3288">
        <v>137</v>
      </c>
      <c r="AG3288">
        <v>137</v>
      </c>
      <c r="AH3288">
        <v>95</v>
      </c>
      <c r="AI3288">
        <v>131</v>
      </c>
      <c r="AJ3288">
        <v>137</v>
      </c>
      <c r="AK3288">
        <v>137</v>
      </c>
      <c r="AL3288">
        <v>95</v>
      </c>
      <c r="AM3288">
        <v>131</v>
      </c>
    </row>
    <row r="3289" spans="1:39" x14ac:dyDescent="0.15">
      <c r="A3289" t="s">
        <v>46</v>
      </c>
      <c r="B3289">
        <v>100</v>
      </c>
      <c r="C3289">
        <v>2</v>
      </c>
      <c r="D3289">
        <v>1</v>
      </c>
      <c r="E3289" t="s">
        <v>30</v>
      </c>
      <c r="F3289" t="s">
        <v>206</v>
      </c>
      <c r="G3289">
        <v>19</v>
      </c>
      <c r="H3289">
        <v>38</v>
      </c>
      <c r="I3289">
        <v>45</v>
      </c>
      <c r="J3289">
        <v>1701.59</v>
      </c>
      <c r="K3289">
        <v>1090.43</v>
      </c>
      <c r="L3289">
        <v>773.39</v>
      </c>
      <c r="M3289">
        <v>617.46969999999999</v>
      </c>
      <c r="N3289">
        <v>19</v>
      </c>
      <c r="O3289">
        <v>19</v>
      </c>
      <c r="P3289">
        <v>24</v>
      </c>
      <c r="Q3289">
        <v>878.77</v>
      </c>
      <c r="R3289">
        <v>571.53</v>
      </c>
      <c r="S3289">
        <v>302.47000000000003</v>
      </c>
      <c r="T3289">
        <v>333.36840000000001</v>
      </c>
      <c r="U3289">
        <v>19</v>
      </c>
      <c r="V3289">
        <v>19</v>
      </c>
      <c r="W3289">
        <v>21</v>
      </c>
      <c r="X3289">
        <v>822.82</v>
      </c>
      <c r="Y3289">
        <v>518.9</v>
      </c>
      <c r="Z3289">
        <v>470.92</v>
      </c>
      <c r="AA3289">
        <v>284.10129999999998</v>
      </c>
      <c r="AB3289">
        <v>17</v>
      </c>
      <c r="AC3289">
        <v>19</v>
      </c>
      <c r="AD3289">
        <v>11</v>
      </c>
      <c r="AE3289">
        <v>19</v>
      </c>
      <c r="AF3289">
        <v>17</v>
      </c>
      <c r="AG3289">
        <v>19</v>
      </c>
      <c r="AH3289">
        <v>11</v>
      </c>
      <c r="AI3289">
        <v>19</v>
      </c>
      <c r="AJ3289">
        <v>17</v>
      </c>
      <c r="AK3289">
        <v>19</v>
      </c>
      <c r="AL3289">
        <v>11</v>
      </c>
      <c r="AM3289">
        <v>19</v>
      </c>
    </row>
    <row r="3290" spans="1:39" x14ac:dyDescent="0.15">
      <c r="A3290" t="s">
        <v>46</v>
      </c>
      <c r="B3290">
        <v>100</v>
      </c>
      <c r="C3290">
        <v>2</v>
      </c>
      <c r="D3290">
        <v>1</v>
      </c>
      <c r="E3290" t="s">
        <v>29</v>
      </c>
      <c r="F3290" t="s">
        <v>206</v>
      </c>
      <c r="G3290">
        <v>232</v>
      </c>
      <c r="H3290">
        <v>474</v>
      </c>
      <c r="I3290">
        <v>585</v>
      </c>
      <c r="J3290">
        <v>21030.55</v>
      </c>
      <c r="K3290">
        <v>13231.49</v>
      </c>
      <c r="L3290">
        <v>11428.64</v>
      </c>
      <c r="M3290">
        <v>8144.9372000000003</v>
      </c>
      <c r="N3290">
        <v>232</v>
      </c>
      <c r="O3290">
        <v>234</v>
      </c>
      <c r="P3290">
        <v>295</v>
      </c>
      <c r="Q3290">
        <v>10981.13</v>
      </c>
      <c r="R3290">
        <v>6853.56</v>
      </c>
      <c r="S3290">
        <v>5656.86</v>
      </c>
      <c r="T3290">
        <v>4529.6872000000003</v>
      </c>
      <c r="U3290">
        <v>232</v>
      </c>
      <c r="V3290">
        <v>240</v>
      </c>
      <c r="W3290">
        <v>290</v>
      </c>
      <c r="X3290">
        <v>10049.42</v>
      </c>
      <c r="Y3290">
        <v>6377.93</v>
      </c>
      <c r="Z3290">
        <v>5771.78</v>
      </c>
      <c r="AA3290">
        <v>3615.25</v>
      </c>
      <c r="AB3290">
        <v>225</v>
      </c>
      <c r="AC3290">
        <v>219</v>
      </c>
      <c r="AD3290">
        <v>167</v>
      </c>
      <c r="AE3290">
        <v>226</v>
      </c>
      <c r="AF3290">
        <v>225</v>
      </c>
      <c r="AG3290">
        <v>219</v>
      </c>
      <c r="AH3290">
        <v>167</v>
      </c>
      <c r="AI3290">
        <v>226</v>
      </c>
      <c r="AJ3290">
        <v>225</v>
      </c>
      <c r="AK3290">
        <v>219</v>
      </c>
      <c r="AL3290">
        <v>167</v>
      </c>
      <c r="AM3290">
        <v>226</v>
      </c>
    </row>
    <row r="3291" spans="1:39" x14ac:dyDescent="0.15">
      <c r="A3291" t="s">
        <v>46</v>
      </c>
      <c r="B3291">
        <v>100</v>
      </c>
      <c r="C3291">
        <v>2</v>
      </c>
      <c r="D3291">
        <v>1</v>
      </c>
      <c r="E3291" t="s">
        <v>32</v>
      </c>
      <c r="F3291" t="s">
        <v>206</v>
      </c>
      <c r="G3291">
        <v>1</v>
      </c>
      <c r="H3291">
        <v>2</v>
      </c>
      <c r="I3291">
        <v>2</v>
      </c>
      <c r="J3291">
        <v>69.98</v>
      </c>
      <c r="K3291">
        <v>65.989999999999995</v>
      </c>
      <c r="L3291">
        <v>65.989999999999995</v>
      </c>
      <c r="M3291">
        <v>30.3856</v>
      </c>
      <c r="N3291">
        <v>1</v>
      </c>
      <c r="O3291">
        <v>1</v>
      </c>
      <c r="P3291">
        <v>1</v>
      </c>
      <c r="Q3291">
        <v>39.99</v>
      </c>
      <c r="R3291">
        <v>36</v>
      </c>
      <c r="S3291">
        <v>36</v>
      </c>
      <c r="T3291">
        <v>14.7056</v>
      </c>
      <c r="U3291">
        <v>1</v>
      </c>
      <c r="V3291">
        <v>1</v>
      </c>
      <c r="W3291">
        <v>1</v>
      </c>
      <c r="X3291">
        <v>29.99</v>
      </c>
      <c r="Y3291">
        <v>29.99</v>
      </c>
      <c r="Z3291">
        <v>29.99</v>
      </c>
      <c r="AA3291">
        <v>15.68</v>
      </c>
      <c r="AB3291">
        <v>1</v>
      </c>
      <c r="AC3291">
        <v>1</v>
      </c>
      <c r="AD3291">
        <v>1</v>
      </c>
      <c r="AE3291">
        <v>1</v>
      </c>
      <c r="AF3291">
        <v>1</v>
      </c>
      <c r="AG3291">
        <v>1</v>
      </c>
      <c r="AH3291">
        <v>1</v>
      </c>
      <c r="AI3291">
        <v>1</v>
      </c>
      <c r="AJ3291">
        <v>1</v>
      </c>
      <c r="AK3291">
        <v>1</v>
      </c>
      <c r="AL3291">
        <v>1</v>
      </c>
      <c r="AM3291">
        <v>1</v>
      </c>
    </row>
    <row r="3292" spans="1:39" x14ac:dyDescent="0.15">
      <c r="A3292" t="s">
        <v>46</v>
      </c>
      <c r="B3292">
        <v>100</v>
      </c>
      <c r="C3292">
        <v>2</v>
      </c>
      <c r="D3292">
        <v>2</v>
      </c>
      <c r="E3292" t="s">
        <v>28</v>
      </c>
      <c r="F3292" t="s">
        <v>206</v>
      </c>
      <c r="G3292">
        <v>21</v>
      </c>
      <c r="H3292">
        <v>43</v>
      </c>
      <c r="I3292">
        <v>51</v>
      </c>
      <c r="J3292">
        <v>1758.49</v>
      </c>
      <c r="K3292">
        <v>1141.82</v>
      </c>
      <c r="L3292">
        <v>871.43</v>
      </c>
      <c r="M3292">
        <v>669.02660000000003</v>
      </c>
      <c r="N3292">
        <v>21</v>
      </c>
      <c r="O3292">
        <v>22</v>
      </c>
      <c r="P3292">
        <v>26</v>
      </c>
      <c r="Q3292">
        <v>929.74</v>
      </c>
      <c r="R3292">
        <v>580.74</v>
      </c>
      <c r="S3292">
        <v>413.8</v>
      </c>
      <c r="T3292">
        <v>375.5829</v>
      </c>
      <c r="U3292">
        <v>21</v>
      </c>
      <c r="V3292">
        <v>21</v>
      </c>
      <c r="W3292">
        <v>25</v>
      </c>
      <c r="X3292">
        <v>828.75</v>
      </c>
      <c r="Y3292">
        <v>561.08000000000004</v>
      </c>
      <c r="Z3292">
        <v>457.63</v>
      </c>
      <c r="AA3292">
        <v>293.44369999999998</v>
      </c>
      <c r="AB3292">
        <v>19</v>
      </c>
      <c r="AC3292">
        <v>21</v>
      </c>
      <c r="AD3292">
        <v>13</v>
      </c>
      <c r="AE3292">
        <v>17</v>
      </c>
      <c r="AF3292">
        <v>19</v>
      </c>
      <c r="AG3292">
        <v>21</v>
      </c>
      <c r="AH3292">
        <v>13</v>
      </c>
      <c r="AI3292">
        <v>17</v>
      </c>
      <c r="AJ3292">
        <v>19</v>
      </c>
      <c r="AK3292">
        <v>21</v>
      </c>
      <c r="AL3292">
        <v>13</v>
      </c>
      <c r="AM3292">
        <v>17</v>
      </c>
    </row>
    <row r="3293" spans="1:39" x14ac:dyDescent="0.15">
      <c r="A3293" t="s">
        <v>46</v>
      </c>
      <c r="B3293">
        <v>100</v>
      </c>
      <c r="C3293">
        <v>2</v>
      </c>
      <c r="D3293">
        <v>2</v>
      </c>
      <c r="E3293" t="s">
        <v>30</v>
      </c>
      <c r="F3293" t="s">
        <v>206</v>
      </c>
      <c r="G3293">
        <v>2</v>
      </c>
      <c r="H3293">
        <v>4</v>
      </c>
      <c r="I3293">
        <v>4</v>
      </c>
      <c r="J3293">
        <v>189.96</v>
      </c>
      <c r="K3293">
        <v>123.96</v>
      </c>
      <c r="L3293">
        <v>123.96</v>
      </c>
      <c r="M3293">
        <v>83.4</v>
      </c>
      <c r="N3293">
        <v>2</v>
      </c>
      <c r="O3293">
        <v>2</v>
      </c>
      <c r="P3293">
        <v>2</v>
      </c>
      <c r="Q3293">
        <v>79.98</v>
      </c>
      <c r="R3293">
        <v>51.98</v>
      </c>
      <c r="S3293">
        <v>51.98</v>
      </c>
      <c r="T3293">
        <v>40.35</v>
      </c>
      <c r="U3293">
        <v>2</v>
      </c>
      <c r="V3293">
        <v>2</v>
      </c>
      <c r="W3293">
        <v>2</v>
      </c>
      <c r="X3293">
        <v>109.98</v>
      </c>
      <c r="Y3293">
        <v>71.98</v>
      </c>
      <c r="Z3293">
        <v>71.98</v>
      </c>
      <c r="AA3293">
        <v>43.05</v>
      </c>
      <c r="AB3293">
        <v>2</v>
      </c>
      <c r="AC3293">
        <v>2</v>
      </c>
      <c r="AD3293">
        <v>0</v>
      </c>
      <c r="AE3293">
        <v>2</v>
      </c>
      <c r="AF3293">
        <v>2</v>
      </c>
      <c r="AG3293">
        <v>2</v>
      </c>
      <c r="AH3293">
        <v>0</v>
      </c>
      <c r="AI3293">
        <v>2</v>
      </c>
      <c r="AJ3293">
        <v>2</v>
      </c>
      <c r="AK3293">
        <v>2</v>
      </c>
      <c r="AL3293">
        <v>0</v>
      </c>
      <c r="AM3293">
        <v>2</v>
      </c>
    </row>
    <row r="3294" spans="1:39" x14ac:dyDescent="0.15">
      <c r="A3294" t="s">
        <v>46</v>
      </c>
      <c r="B3294">
        <v>100</v>
      </c>
      <c r="C3294">
        <v>2</v>
      </c>
      <c r="D3294">
        <v>2</v>
      </c>
      <c r="E3294" t="s">
        <v>29</v>
      </c>
      <c r="F3294" t="s">
        <v>206</v>
      </c>
      <c r="G3294">
        <v>20</v>
      </c>
      <c r="H3294">
        <v>40</v>
      </c>
      <c r="I3294">
        <v>45</v>
      </c>
      <c r="J3294">
        <v>1680.37</v>
      </c>
      <c r="K3294">
        <v>1052.3800000000001</v>
      </c>
      <c r="L3294">
        <v>865.2</v>
      </c>
      <c r="M3294">
        <v>710.88909999999998</v>
      </c>
      <c r="N3294">
        <v>20</v>
      </c>
      <c r="O3294">
        <v>20</v>
      </c>
      <c r="P3294">
        <v>23</v>
      </c>
      <c r="Q3294">
        <v>867.79</v>
      </c>
      <c r="R3294">
        <v>551.13</v>
      </c>
      <c r="S3294">
        <v>363.95</v>
      </c>
      <c r="T3294">
        <v>374.8091</v>
      </c>
      <c r="U3294">
        <v>20</v>
      </c>
      <c r="V3294">
        <v>20</v>
      </c>
      <c r="W3294">
        <v>22</v>
      </c>
      <c r="X3294">
        <v>812.58</v>
      </c>
      <c r="Y3294">
        <v>501.25</v>
      </c>
      <c r="Z3294">
        <v>501.25</v>
      </c>
      <c r="AA3294">
        <v>336.08</v>
      </c>
      <c r="AB3294">
        <v>18</v>
      </c>
      <c r="AC3294">
        <v>20</v>
      </c>
      <c r="AD3294">
        <v>12</v>
      </c>
      <c r="AE3294">
        <v>20</v>
      </c>
      <c r="AF3294">
        <v>18</v>
      </c>
      <c r="AG3294">
        <v>20</v>
      </c>
      <c r="AH3294">
        <v>12</v>
      </c>
      <c r="AI3294">
        <v>20</v>
      </c>
      <c r="AJ3294">
        <v>18</v>
      </c>
      <c r="AK3294">
        <v>20</v>
      </c>
      <c r="AL3294">
        <v>12</v>
      </c>
      <c r="AM3294">
        <v>20</v>
      </c>
    </row>
    <row r="3295" spans="1:39" x14ac:dyDescent="0.15">
      <c r="A3295" t="s">
        <v>46</v>
      </c>
      <c r="B3295">
        <v>100</v>
      </c>
      <c r="C3295">
        <v>2</v>
      </c>
      <c r="D3295">
        <v>2</v>
      </c>
      <c r="E3295" t="s">
        <v>32</v>
      </c>
      <c r="F3295" t="s">
        <v>206</v>
      </c>
      <c r="G3295">
        <v>1</v>
      </c>
      <c r="H3295">
        <v>2</v>
      </c>
      <c r="I3295">
        <v>3</v>
      </c>
      <c r="J3295">
        <v>94.97</v>
      </c>
      <c r="K3295">
        <v>61.93</v>
      </c>
      <c r="L3295">
        <v>61.93</v>
      </c>
      <c r="M3295">
        <v>39.872599999999998</v>
      </c>
      <c r="N3295">
        <v>1</v>
      </c>
      <c r="O3295">
        <v>1</v>
      </c>
      <c r="P3295">
        <v>1</v>
      </c>
      <c r="Q3295">
        <v>29.99</v>
      </c>
      <c r="R3295">
        <v>20.99</v>
      </c>
      <c r="S3295">
        <v>20.99</v>
      </c>
      <c r="T3295">
        <v>19.342600000000001</v>
      </c>
      <c r="U3295">
        <v>1</v>
      </c>
      <c r="V3295">
        <v>1</v>
      </c>
      <c r="W3295">
        <v>2</v>
      </c>
      <c r="X3295">
        <v>64.98</v>
      </c>
      <c r="Y3295">
        <v>40.94</v>
      </c>
      <c r="Z3295">
        <v>40.94</v>
      </c>
      <c r="AA3295">
        <v>20.53</v>
      </c>
      <c r="AB3295">
        <v>1</v>
      </c>
      <c r="AC3295">
        <v>1</v>
      </c>
      <c r="AD3295">
        <v>1</v>
      </c>
      <c r="AE3295">
        <v>1</v>
      </c>
      <c r="AF3295">
        <v>1</v>
      </c>
      <c r="AG3295">
        <v>1</v>
      </c>
      <c r="AH3295">
        <v>1</v>
      </c>
      <c r="AI3295">
        <v>1</v>
      </c>
      <c r="AJ3295">
        <v>1</v>
      </c>
      <c r="AK3295">
        <v>1</v>
      </c>
      <c r="AL3295">
        <v>1</v>
      </c>
      <c r="AM3295">
        <v>1</v>
      </c>
    </row>
    <row r="3296" spans="1:39" x14ac:dyDescent="0.15">
      <c r="A3296" t="s">
        <v>47</v>
      </c>
      <c r="B3296">
        <v>-1</v>
      </c>
      <c r="C3296">
        <v>0</v>
      </c>
      <c r="D3296">
        <v>0</v>
      </c>
      <c r="E3296" t="s">
        <v>28</v>
      </c>
      <c r="F3296" t="s">
        <v>206</v>
      </c>
      <c r="G3296">
        <v>0</v>
      </c>
      <c r="H3296">
        <v>10077</v>
      </c>
      <c r="I3296">
        <v>19338</v>
      </c>
      <c r="J3296">
        <v>1118739.24</v>
      </c>
      <c r="K3296">
        <v>977939.8</v>
      </c>
      <c r="L3296">
        <v>956037.6</v>
      </c>
      <c r="M3296">
        <v>299658.57439999998</v>
      </c>
      <c r="N3296">
        <v>0</v>
      </c>
      <c r="O3296">
        <v>182</v>
      </c>
      <c r="P3296">
        <v>672</v>
      </c>
      <c r="Q3296">
        <v>40603.910000000003</v>
      </c>
      <c r="R3296">
        <v>32997.769999999997</v>
      </c>
      <c r="S3296">
        <v>31415.06</v>
      </c>
      <c r="T3296">
        <v>12413.1194</v>
      </c>
      <c r="U3296">
        <v>0</v>
      </c>
      <c r="V3296">
        <v>9895</v>
      </c>
      <c r="W3296">
        <v>18666</v>
      </c>
      <c r="X3296">
        <v>1078135.33</v>
      </c>
      <c r="Y3296">
        <v>944942.03</v>
      </c>
      <c r="Z3296">
        <v>924622.54</v>
      </c>
      <c r="AA3296">
        <v>287245.45500000002</v>
      </c>
      <c r="AB3296">
        <v>0</v>
      </c>
      <c r="AC3296">
        <v>0</v>
      </c>
      <c r="AD3296">
        <v>0</v>
      </c>
      <c r="AE3296">
        <v>0</v>
      </c>
      <c r="AF3296">
        <v>0</v>
      </c>
      <c r="AG3296">
        <v>0</v>
      </c>
      <c r="AH3296">
        <v>0</v>
      </c>
      <c r="AI3296">
        <v>0</v>
      </c>
      <c r="AJ3296">
        <v>0</v>
      </c>
      <c r="AK3296">
        <v>0</v>
      </c>
      <c r="AL3296">
        <v>0</v>
      </c>
      <c r="AM3296">
        <v>0</v>
      </c>
    </row>
    <row r="3297" spans="1:39" x14ac:dyDescent="0.15">
      <c r="A3297" t="s">
        <v>47</v>
      </c>
      <c r="B3297">
        <v>5</v>
      </c>
      <c r="C3297">
        <v>1</v>
      </c>
      <c r="D3297">
        <v>0</v>
      </c>
      <c r="E3297" t="s">
        <v>28</v>
      </c>
      <c r="F3297" t="s">
        <v>206</v>
      </c>
      <c r="G3297">
        <v>284</v>
      </c>
      <c r="H3297">
        <v>501</v>
      </c>
      <c r="I3297">
        <v>3403</v>
      </c>
      <c r="J3297">
        <v>224388.77</v>
      </c>
      <c r="K3297">
        <v>199984.88</v>
      </c>
      <c r="L3297">
        <v>185002.01</v>
      </c>
      <c r="M3297">
        <v>57542.557099999998</v>
      </c>
      <c r="N3297">
        <v>123</v>
      </c>
      <c r="O3297">
        <v>225</v>
      </c>
      <c r="P3297">
        <v>1594</v>
      </c>
      <c r="Q3297">
        <v>101274.55</v>
      </c>
      <c r="R3297">
        <v>87421.92</v>
      </c>
      <c r="S3297">
        <v>77964.960000000006</v>
      </c>
      <c r="T3297">
        <v>28699.272199999999</v>
      </c>
      <c r="U3297">
        <v>161</v>
      </c>
      <c r="V3297">
        <v>276</v>
      </c>
      <c r="W3297">
        <v>1809</v>
      </c>
      <c r="X3297">
        <v>123114.22</v>
      </c>
      <c r="Y3297">
        <v>112562.96</v>
      </c>
      <c r="Z3297">
        <v>107037.05</v>
      </c>
      <c r="AA3297">
        <v>28843.284899999999</v>
      </c>
      <c r="AB3297">
        <v>274</v>
      </c>
      <c r="AC3297">
        <v>254</v>
      </c>
      <c r="AD3297">
        <v>229</v>
      </c>
      <c r="AE3297">
        <v>164</v>
      </c>
      <c r="AF3297">
        <v>121</v>
      </c>
      <c r="AG3297">
        <v>121</v>
      </c>
      <c r="AH3297">
        <v>113</v>
      </c>
      <c r="AI3297">
        <v>68</v>
      </c>
      <c r="AJ3297">
        <v>153</v>
      </c>
      <c r="AK3297">
        <v>133</v>
      </c>
      <c r="AL3297">
        <v>116</v>
      </c>
      <c r="AM3297">
        <v>96</v>
      </c>
    </row>
    <row r="3298" spans="1:39" x14ac:dyDescent="0.15">
      <c r="A3298" t="s">
        <v>47</v>
      </c>
      <c r="B3298">
        <v>5</v>
      </c>
      <c r="C3298">
        <v>1</v>
      </c>
      <c r="D3298">
        <v>0</v>
      </c>
      <c r="E3298" t="s">
        <v>30</v>
      </c>
      <c r="F3298" t="s">
        <v>206</v>
      </c>
      <c r="G3298">
        <v>1</v>
      </c>
      <c r="H3298">
        <v>3</v>
      </c>
      <c r="I3298">
        <v>10</v>
      </c>
      <c r="J3298">
        <v>708.96</v>
      </c>
      <c r="K3298">
        <v>676.71</v>
      </c>
      <c r="L3298">
        <v>149.91999999999999</v>
      </c>
      <c r="M3298">
        <v>182.19399999999999</v>
      </c>
      <c r="N3298">
        <v>1</v>
      </c>
      <c r="O3298">
        <v>3</v>
      </c>
      <c r="P3298">
        <v>10</v>
      </c>
      <c r="Q3298">
        <v>708.96</v>
      </c>
      <c r="R3298">
        <v>676.71</v>
      </c>
      <c r="S3298">
        <v>149.91999999999999</v>
      </c>
      <c r="T3298">
        <v>182.19399999999999</v>
      </c>
      <c r="U3298">
        <v>0</v>
      </c>
      <c r="V3298">
        <v>0</v>
      </c>
      <c r="W3298">
        <v>0</v>
      </c>
      <c r="X3298">
        <v>0</v>
      </c>
      <c r="Y3298">
        <v>0</v>
      </c>
      <c r="Z3298">
        <v>0</v>
      </c>
      <c r="AA3298">
        <v>0</v>
      </c>
      <c r="AB3298">
        <v>1</v>
      </c>
      <c r="AC3298">
        <v>1</v>
      </c>
      <c r="AD3298">
        <v>1</v>
      </c>
      <c r="AE3298">
        <v>1</v>
      </c>
      <c r="AF3298">
        <v>1</v>
      </c>
      <c r="AG3298">
        <v>1</v>
      </c>
      <c r="AH3298">
        <v>1</v>
      </c>
      <c r="AI3298">
        <v>1</v>
      </c>
      <c r="AJ3298">
        <v>0</v>
      </c>
      <c r="AK3298">
        <v>0</v>
      </c>
      <c r="AL3298">
        <v>0</v>
      </c>
      <c r="AM3298">
        <v>0</v>
      </c>
    </row>
    <row r="3299" spans="1:39" x14ac:dyDescent="0.15">
      <c r="A3299" t="s">
        <v>47</v>
      </c>
      <c r="B3299">
        <v>5</v>
      </c>
      <c r="C3299">
        <v>1</v>
      </c>
      <c r="D3299">
        <v>0</v>
      </c>
      <c r="E3299" t="s">
        <v>32</v>
      </c>
      <c r="F3299" t="s">
        <v>206</v>
      </c>
      <c r="G3299">
        <v>133</v>
      </c>
      <c r="H3299">
        <v>285</v>
      </c>
      <c r="I3299">
        <v>1840</v>
      </c>
      <c r="J3299">
        <v>125945.31</v>
      </c>
      <c r="K3299">
        <v>103906.17</v>
      </c>
      <c r="L3299">
        <v>96891.16</v>
      </c>
      <c r="M3299">
        <v>30340.728299999999</v>
      </c>
      <c r="N3299">
        <v>8</v>
      </c>
      <c r="O3299">
        <v>18</v>
      </c>
      <c r="P3299">
        <v>101</v>
      </c>
      <c r="Q3299">
        <v>7056.61</v>
      </c>
      <c r="R3299">
        <v>5745.36</v>
      </c>
      <c r="S3299">
        <v>4351.7</v>
      </c>
      <c r="T3299">
        <v>1961.1489999999999</v>
      </c>
      <c r="U3299">
        <v>125</v>
      </c>
      <c r="V3299">
        <v>267</v>
      </c>
      <c r="W3299">
        <v>1739</v>
      </c>
      <c r="X3299">
        <v>118888.7</v>
      </c>
      <c r="Y3299">
        <v>98160.81</v>
      </c>
      <c r="Z3299">
        <v>92539.46</v>
      </c>
      <c r="AA3299">
        <v>28379.579300000001</v>
      </c>
      <c r="AB3299">
        <v>132</v>
      </c>
      <c r="AC3299">
        <v>118</v>
      </c>
      <c r="AD3299">
        <v>111</v>
      </c>
      <c r="AE3299">
        <v>106</v>
      </c>
      <c r="AF3299">
        <v>8</v>
      </c>
      <c r="AG3299">
        <v>6</v>
      </c>
      <c r="AH3299">
        <v>6</v>
      </c>
      <c r="AI3299">
        <v>7</v>
      </c>
      <c r="AJ3299">
        <v>124</v>
      </c>
      <c r="AK3299">
        <v>112</v>
      </c>
      <c r="AL3299">
        <v>105</v>
      </c>
      <c r="AM3299">
        <v>99</v>
      </c>
    </row>
    <row r="3300" spans="1:39" x14ac:dyDescent="0.15">
      <c r="A3300" t="s">
        <v>47</v>
      </c>
      <c r="B3300">
        <v>5</v>
      </c>
      <c r="C3300">
        <v>1</v>
      </c>
      <c r="D3300">
        <v>1</v>
      </c>
      <c r="E3300" t="s">
        <v>28</v>
      </c>
      <c r="F3300" t="s">
        <v>206</v>
      </c>
      <c r="G3300">
        <v>2693</v>
      </c>
      <c r="H3300">
        <v>6312</v>
      </c>
      <c r="I3300">
        <v>32571</v>
      </c>
      <c r="J3300">
        <v>2163460.5</v>
      </c>
      <c r="K3300">
        <v>1900738.61</v>
      </c>
      <c r="L3300">
        <v>1713714.37</v>
      </c>
      <c r="M3300">
        <v>549373.16619999998</v>
      </c>
      <c r="N3300">
        <v>1603</v>
      </c>
      <c r="O3300">
        <v>3288</v>
      </c>
      <c r="P3300">
        <v>19724</v>
      </c>
      <c r="Q3300">
        <v>1307261.3500000001</v>
      </c>
      <c r="R3300">
        <v>1164247.7</v>
      </c>
      <c r="S3300">
        <v>1034549.56</v>
      </c>
      <c r="T3300">
        <v>347528.52189999999</v>
      </c>
      <c r="U3300">
        <v>1090</v>
      </c>
      <c r="V3300">
        <v>3024</v>
      </c>
      <c r="W3300">
        <v>12847</v>
      </c>
      <c r="X3300">
        <v>856199.15</v>
      </c>
      <c r="Y3300">
        <v>736490.91</v>
      </c>
      <c r="Z3300">
        <v>679164.81</v>
      </c>
      <c r="AA3300">
        <v>201844.64430000001</v>
      </c>
      <c r="AB3300">
        <v>2470</v>
      </c>
      <c r="AC3300">
        <v>2574</v>
      </c>
      <c r="AD3300">
        <v>1655</v>
      </c>
      <c r="AE3300">
        <v>2335</v>
      </c>
      <c r="AF3300">
        <v>1541</v>
      </c>
      <c r="AG3300">
        <v>1562</v>
      </c>
      <c r="AH3300">
        <v>1048</v>
      </c>
      <c r="AI3300">
        <v>1442</v>
      </c>
      <c r="AJ3300">
        <v>929</v>
      </c>
      <c r="AK3300">
        <v>1012</v>
      </c>
      <c r="AL3300">
        <v>607</v>
      </c>
      <c r="AM3300">
        <v>893</v>
      </c>
    </row>
    <row r="3301" spans="1:39" x14ac:dyDescent="0.15">
      <c r="A3301" t="s">
        <v>47</v>
      </c>
      <c r="B3301">
        <v>5</v>
      </c>
      <c r="C3301">
        <v>1</v>
      </c>
      <c r="D3301">
        <v>1</v>
      </c>
      <c r="E3301" t="s">
        <v>30</v>
      </c>
      <c r="F3301" t="s">
        <v>206</v>
      </c>
      <c r="G3301">
        <v>298</v>
      </c>
      <c r="H3301">
        <v>735</v>
      </c>
      <c r="I3301">
        <v>3665</v>
      </c>
      <c r="J3301">
        <v>242163.44</v>
      </c>
      <c r="K3301">
        <v>215787.96</v>
      </c>
      <c r="L3301">
        <v>191871.88</v>
      </c>
      <c r="M3301">
        <v>60823.9804</v>
      </c>
      <c r="N3301">
        <v>151</v>
      </c>
      <c r="O3301">
        <v>314</v>
      </c>
      <c r="P3301">
        <v>1977</v>
      </c>
      <c r="Q3301">
        <v>127716.87</v>
      </c>
      <c r="R3301">
        <v>114592.91</v>
      </c>
      <c r="S3301">
        <v>101117.98</v>
      </c>
      <c r="T3301">
        <v>34265.295299999998</v>
      </c>
      <c r="U3301">
        <v>147</v>
      </c>
      <c r="V3301">
        <v>421</v>
      </c>
      <c r="W3301">
        <v>1688</v>
      </c>
      <c r="X3301">
        <v>114446.57</v>
      </c>
      <c r="Y3301">
        <v>101195.05</v>
      </c>
      <c r="Z3301">
        <v>90753.9</v>
      </c>
      <c r="AA3301">
        <v>26558.685099999999</v>
      </c>
      <c r="AB3301">
        <v>275</v>
      </c>
      <c r="AC3301">
        <v>292</v>
      </c>
      <c r="AD3301">
        <v>174</v>
      </c>
      <c r="AE3301">
        <v>278</v>
      </c>
      <c r="AF3301">
        <v>145</v>
      </c>
      <c r="AG3301">
        <v>148</v>
      </c>
      <c r="AH3301">
        <v>101</v>
      </c>
      <c r="AI3301">
        <v>146</v>
      </c>
      <c r="AJ3301">
        <v>130</v>
      </c>
      <c r="AK3301">
        <v>144</v>
      </c>
      <c r="AL3301">
        <v>73</v>
      </c>
      <c r="AM3301">
        <v>132</v>
      </c>
    </row>
    <row r="3302" spans="1:39" x14ac:dyDescent="0.15">
      <c r="A3302" t="s">
        <v>47</v>
      </c>
      <c r="B3302">
        <v>5</v>
      </c>
      <c r="C3302">
        <v>1</v>
      </c>
      <c r="D3302">
        <v>1</v>
      </c>
      <c r="E3302" t="s">
        <v>29</v>
      </c>
      <c r="F3302" t="s">
        <v>206</v>
      </c>
      <c r="G3302">
        <v>4328</v>
      </c>
      <c r="H3302">
        <v>11249</v>
      </c>
      <c r="I3302">
        <v>54470</v>
      </c>
      <c r="J3302">
        <v>3606929.79</v>
      </c>
      <c r="K3302">
        <v>3029930.83</v>
      </c>
      <c r="L3302">
        <v>2715310.96</v>
      </c>
      <c r="M3302">
        <v>903310.79339999997</v>
      </c>
      <c r="N3302">
        <v>1694</v>
      </c>
      <c r="O3302">
        <v>4032</v>
      </c>
      <c r="P3302">
        <v>22935</v>
      </c>
      <c r="Q3302">
        <v>1481419.79</v>
      </c>
      <c r="R3302">
        <v>1233090.45</v>
      </c>
      <c r="S3302">
        <v>1081680.3500000001</v>
      </c>
      <c r="T3302">
        <v>402673.92290000001</v>
      </c>
      <c r="U3302">
        <v>2634</v>
      </c>
      <c r="V3302">
        <v>7217</v>
      </c>
      <c r="W3302">
        <v>31535</v>
      </c>
      <c r="X3302">
        <v>2125510</v>
      </c>
      <c r="Y3302">
        <v>1796840.38</v>
      </c>
      <c r="Z3302">
        <v>1633630.61</v>
      </c>
      <c r="AA3302">
        <v>500636.87050000002</v>
      </c>
      <c r="AB3302">
        <v>4083</v>
      </c>
      <c r="AC3302">
        <v>4113</v>
      </c>
      <c r="AD3302">
        <v>2740</v>
      </c>
      <c r="AE3302">
        <v>4085</v>
      </c>
      <c r="AF3302">
        <v>1623</v>
      </c>
      <c r="AG3302">
        <v>1624</v>
      </c>
      <c r="AH3302">
        <v>1145</v>
      </c>
      <c r="AI3302">
        <v>1638</v>
      </c>
      <c r="AJ3302">
        <v>2460</v>
      </c>
      <c r="AK3302">
        <v>2489</v>
      </c>
      <c r="AL3302">
        <v>1595</v>
      </c>
      <c r="AM3302">
        <v>2447</v>
      </c>
    </row>
    <row r="3303" spans="1:39" x14ac:dyDescent="0.15">
      <c r="A3303" t="s">
        <v>47</v>
      </c>
      <c r="B3303">
        <v>5</v>
      </c>
      <c r="C3303">
        <v>1</v>
      </c>
      <c r="D3303">
        <v>1</v>
      </c>
      <c r="E3303" t="s">
        <v>31</v>
      </c>
      <c r="F3303" t="s">
        <v>206</v>
      </c>
      <c r="G3303">
        <v>1</v>
      </c>
      <c r="H3303">
        <v>4</v>
      </c>
      <c r="I3303">
        <v>12</v>
      </c>
      <c r="J3303">
        <v>978</v>
      </c>
      <c r="K3303">
        <v>969.1</v>
      </c>
      <c r="L3303">
        <v>969.1</v>
      </c>
      <c r="M3303">
        <v>214.70320000000001</v>
      </c>
      <c r="N3303">
        <v>1</v>
      </c>
      <c r="O3303">
        <v>4</v>
      </c>
      <c r="P3303">
        <v>12</v>
      </c>
      <c r="Q3303">
        <v>978</v>
      </c>
      <c r="R3303">
        <v>969.1</v>
      </c>
      <c r="S3303">
        <v>969.1</v>
      </c>
      <c r="T3303">
        <v>214.70320000000001</v>
      </c>
      <c r="U3303">
        <v>0</v>
      </c>
      <c r="V3303">
        <v>0</v>
      </c>
      <c r="W3303">
        <v>0</v>
      </c>
      <c r="X3303">
        <v>0</v>
      </c>
      <c r="Y3303">
        <v>0</v>
      </c>
      <c r="Z3303">
        <v>0</v>
      </c>
      <c r="AA3303">
        <v>0</v>
      </c>
      <c r="AB3303">
        <v>1</v>
      </c>
      <c r="AC3303">
        <v>1</v>
      </c>
      <c r="AD3303">
        <v>0</v>
      </c>
      <c r="AE3303">
        <v>1</v>
      </c>
      <c r="AF3303">
        <v>1</v>
      </c>
      <c r="AG3303">
        <v>1</v>
      </c>
      <c r="AH3303">
        <v>0</v>
      </c>
      <c r="AI3303">
        <v>1</v>
      </c>
      <c r="AJ3303">
        <v>0</v>
      </c>
      <c r="AK3303">
        <v>0</v>
      </c>
      <c r="AL3303">
        <v>0</v>
      </c>
      <c r="AM3303">
        <v>0</v>
      </c>
    </row>
    <row r="3304" spans="1:39" x14ac:dyDescent="0.15">
      <c r="A3304" t="s">
        <v>47</v>
      </c>
      <c r="B3304">
        <v>5</v>
      </c>
      <c r="C3304">
        <v>1</v>
      </c>
      <c r="D3304">
        <v>1</v>
      </c>
      <c r="E3304" t="s">
        <v>32</v>
      </c>
      <c r="F3304" t="s">
        <v>206</v>
      </c>
      <c r="G3304">
        <v>199</v>
      </c>
      <c r="H3304">
        <v>444</v>
      </c>
      <c r="I3304">
        <v>2652</v>
      </c>
      <c r="J3304">
        <v>178671.11</v>
      </c>
      <c r="K3304">
        <v>146935.64000000001</v>
      </c>
      <c r="L3304">
        <v>135281.18</v>
      </c>
      <c r="M3304">
        <v>42806.423199999997</v>
      </c>
      <c r="N3304">
        <v>21</v>
      </c>
      <c r="O3304">
        <v>45</v>
      </c>
      <c r="P3304">
        <v>365</v>
      </c>
      <c r="Q3304">
        <v>22955.24</v>
      </c>
      <c r="R3304">
        <v>17945.13</v>
      </c>
      <c r="S3304">
        <v>15861.14</v>
      </c>
      <c r="T3304">
        <v>6729.5574999999999</v>
      </c>
      <c r="U3304">
        <v>178</v>
      </c>
      <c r="V3304">
        <v>399</v>
      </c>
      <c r="W3304">
        <v>2287</v>
      </c>
      <c r="X3304">
        <v>155715.87</v>
      </c>
      <c r="Y3304">
        <v>128990.51</v>
      </c>
      <c r="Z3304">
        <v>119420.04</v>
      </c>
      <c r="AA3304">
        <v>36076.865700000002</v>
      </c>
      <c r="AB3304">
        <v>190</v>
      </c>
      <c r="AC3304">
        <v>177</v>
      </c>
      <c r="AD3304">
        <v>128</v>
      </c>
      <c r="AE3304">
        <v>183</v>
      </c>
      <c r="AF3304">
        <v>20</v>
      </c>
      <c r="AG3304">
        <v>18</v>
      </c>
      <c r="AH3304">
        <v>13</v>
      </c>
      <c r="AI3304">
        <v>19</v>
      </c>
      <c r="AJ3304">
        <v>170</v>
      </c>
      <c r="AK3304">
        <v>159</v>
      </c>
      <c r="AL3304">
        <v>115</v>
      </c>
      <c r="AM3304">
        <v>164</v>
      </c>
    </row>
    <row r="3305" spans="1:39" x14ac:dyDescent="0.15">
      <c r="A3305" t="s">
        <v>47</v>
      </c>
      <c r="B3305">
        <v>5</v>
      </c>
      <c r="C3305">
        <v>1</v>
      </c>
      <c r="D3305">
        <v>2</v>
      </c>
      <c r="E3305" t="s">
        <v>28</v>
      </c>
      <c r="F3305" t="s">
        <v>206</v>
      </c>
      <c r="G3305">
        <v>377</v>
      </c>
      <c r="H3305">
        <v>632</v>
      </c>
      <c r="I3305">
        <v>4108</v>
      </c>
      <c r="J3305">
        <v>280871.87</v>
      </c>
      <c r="K3305">
        <v>256101.79</v>
      </c>
      <c r="L3305">
        <v>228876.93</v>
      </c>
      <c r="M3305">
        <v>72007.093299999993</v>
      </c>
      <c r="N3305">
        <v>201</v>
      </c>
      <c r="O3305">
        <v>310</v>
      </c>
      <c r="P3305">
        <v>2269</v>
      </c>
      <c r="Q3305">
        <v>154271.28</v>
      </c>
      <c r="R3305">
        <v>138014.31</v>
      </c>
      <c r="S3305">
        <v>119517.75999999999</v>
      </c>
      <c r="T3305">
        <v>42104.604099999997</v>
      </c>
      <c r="U3305">
        <v>176</v>
      </c>
      <c r="V3305">
        <v>322</v>
      </c>
      <c r="W3305">
        <v>1839</v>
      </c>
      <c r="X3305">
        <v>126600.59</v>
      </c>
      <c r="Y3305">
        <v>118087.48</v>
      </c>
      <c r="Z3305">
        <v>109359.17</v>
      </c>
      <c r="AA3305">
        <v>29902.4892</v>
      </c>
      <c r="AB3305">
        <v>350</v>
      </c>
      <c r="AC3305">
        <v>350</v>
      </c>
      <c r="AD3305">
        <v>187</v>
      </c>
      <c r="AE3305">
        <v>332</v>
      </c>
      <c r="AF3305">
        <v>188</v>
      </c>
      <c r="AG3305">
        <v>195</v>
      </c>
      <c r="AH3305">
        <v>109</v>
      </c>
      <c r="AI3305">
        <v>182</v>
      </c>
      <c r="AJ3305">
        <v>162</v>
      </c>
      <c r="AK3305">
        <v>155</v>
      </c>
      <c r="AL3305">
        <v>78</v>
      </c>
      <c r="AM3305">
        <v>150</v>
      </c>
    </row>
    <row r="3306" spans="1:39" x14ac:dyDescent="0.15">
      <c r="A3306" t="s">
        <v>47</v>
      </c>
      <c r="B3306">
        <v>5</v>
      </c>
      <c r="C3306">
        <v>1</v>
      </c>
      <c r="D3306">
        <v>2</v>
      </c>
      <c r="E3306" t="s">
        <v>30</v>
      </c>
      <c r="F3306" t="s">
        <v>206</v>
      </c>
      <c r="G3306">
        <v>45</v>
      </c>
      <c r="H3306">
        <v>77</v>
      </c>
      <c r="I3306">
        <v>506</v>
      </c>
      <c r="J3306">
        <v>34445.56</v>
      </c>
      <c r="K3306">
        <v>31410.560000000001</v>
      </c>
      <c r="L3306">
        <v>27071.95</v>
      </c>
      <c r="M3306">
        <v>8899.8758999999991</v>
      </c>
      <c r="N3306">
        <v>21</v>
      </c>
      <c r="O3306">
        <v>34</v>
      </c>
      <c r="P3306">
        <v>250</v>
      </c>
      <c r="Q3306">
        <v>17535.21</v>
      </c>
      <c r="R3306">
        <v>15933.25</v>
      </c>
      <c r="S3306">
        <v>12044.8</v>
      </c>
      <c r="T3306">
        <v>4671.7515999999996</v>
      </c>
      <c r="U3306">
        <v>24</v>
      </c>
      <c r="V3306">
        <v>43</v>
      </c>
      <c r="W3306">
        <v>256</v>
      </c>
      <c r="X3306">
        <v>16910.349999999999</v>
      </c>
      <c r="Y3306">
        <v>15477.31</v>
      </c>
      <c r="Z3306">
        <v>15027.15</v>
      </c>
      <c r="AA3306">
        <v>4228.1243000000004</v>
      </c>
      <c r="AB3306">
        <v>42</v>
      </c>
      <c r="AC3306">
        <v>41</v>
      </c>
      <c r="AD3306">
        <v>28</v>
      </c>
      <c r="AE3306">
        <v>43</v>
      </c>
      <c r="AF3306">
        <v>20</v>
      </c>
      <c r="AG3306">
        <v>21</v>
      </c>
      <c r="AH3306">
        <v>15</v>
      </c>
      <c r="AI3306">
        <v>20</v>
      </c>
      <c r="AJ3306">
        <v>22</v>
      </c>
      <c r="AK3306">
        <v>20</v>
      </c>
      <c r="AL3306">
        <v>13</v>
      </c>
      <c r="AM3306">
        <v>23</v>
      </c>
    </row>
    <row r="3307" spans="1:39" x14ac:dyDescent="0.15">
      <c r="A3307" t="s">
        <v>47</v>
      </c>
      <c r="B3307">
        <v>5</v>
      </c>
      <c r="C3307">
        <v>1</v>
      </c>
      <c r="D3307">
        <v>2</v>
      </c>
      <c r="E3307" t="s">
        <v>29</v>
      </c>
      <c r="F3307" t="s">
        <v>206</v>
      </c>
      <c r="G3307">
        <v>223</v>
      </c>
      <c r="H3307">
        <v>413</v>
      </c>
      <c r="I3307">
        <v>2659</v>
      </c>
      <c r="J3307">
        <v>175589.38</v>
      </c>
      <c r="K3307">
        <v>153508.07999999999</v>
      </c>
      <c r="L3307">
        <v>142007.49</v>
      </c>
      <c r="M3307">
        <v>43049.714500000002</v>
      </c>
      <c r="N3307">
        <v>63</v>
      </c>
      <c r="O3307">
        <v>105</v>
      </c>
      <c r="P3307">
        <v>777</v>
      </c>
      <c r="Q3307">
        <v>50940.160000000003</v>
      </c>
      <c r="R3307">
        <v>44180.6</v>
      </c>
      <c r="S3307">
        <v>38468.68</v>
      </c>
      <c r="T3307">
        <v>13684.010700000001</v>
      </c>
      <c r="U3307">
        <v>160</v>
      </c>
      <c r="V3307">
        <v>308</v>
      </c>
      <c r="W3307">
        <v>1882</v>
      </c>
      <c r="X3307">
        <v>124649.22</v>
      </c>
      <c r="Y3307">
        <v>109327.48</v>
      </c>
      <c r="Z3307">
        <v>103538.81</v>
      </c>
      <c r="AA3307">
        <v>29365.703799999999</v>
      </c>
      <c r="AB3307">
        <v>216</v>
      </c>
      <c r="AC3307">
        <v>202</v>
      </c>
      <c r="AD3307">
        <v>98</v>
      </c>
      <c r="AE3307">
        <v>212</v>
      </c>
      <c r="AF3307">
        <v>61</v>
      </c>
      <c r="AG3307">
        <v>58</v>
      </c>
      <c r="AH3307">
        <v>28</v>
      </c>
      <c r="AI3307">
        <v>60</v>
      </c>
      <c r="AJ3307">
        <v>155</v>
      </c>
      <c r="AK3307">
        <v>144</v>
      </c>
      <c r="AL3307">
        <v>70</v>
      </c>
      <c r="AM3307">
        <v>152</v>
      </c>
    </row>
    <row r="3308" spans="1:39" x14ac:dyDescent="0.15">
      <c r="A3308" t="s">
        <v>47</v>
      </c>
      <c r="B3308">
        <v>5</v>
      </c>
      <c r="C3308">
        <v>1</v>
      </c>
      <c r="D3308">
        <v>2</v>
      </c>
      <c r="E3308" t="s">
        <v>32</v>
      </c>
      <c r="F3308" t="s">
        <v>206</v>
      </c>
      <c r="G3308">
        <v>82</v>
      </c>
      <c r="H3308">
        <v>147</v>
      </c>
      <c r="I3308">
        <v>1079</v>
      </c>
      <c r="J3308">
        <v>72194.92</v>
      </c>
      <c r="K3308">
        <v>61224.23</v>
      </c>
      <c r="L3308">
        <v>59437.64</v>
      </c>
      <c r="M3308">
        <v>17082.993900000001</v>
      </c>
      <c r="N3308">
        <v>5</v>
      </c>
      <c r="O3308">
        <v>13</v>
      </c>
      <c r="P3308">
        <v>57</v>
      </c>
      <c r="Q3308">
        <v>3798.84</v>
      </c>
      <c r="R3308">
        <v>3046.09</v>
      </c>
      <c r="S3308">
        <v>2427.17</v>
      </c>
      <c r="T3308">
        <v>1038.8759</v>
      </c>
      <c r="U3308">
        <v>77</v>
      </c>
      <c r="V3308">
        <v>134</v>
      </c>
      <c r="W3308">
        <v>1022</v>
      </c>
      <c r="X3308">
        <v>68396.08</v>
      </c>
      <c r="Y3308">
        <v>58178.14</v>
      </c>
      <c r="Z3308">
        <v>57010.47</v>
      </c>
      <c r="AA3308">
        <v>16044.118</v>
      </c>
      <c r="AB3308">
        <v>79</v>
      </c>
      <c r="AC3308">
        <v>73</v>
      </c>
      <c r="AD3308">
        <v>43</v>
      </c>
      <c r="AE3308">
        <v>69</v>
      </c>
      <c r="AF3308">
        <v>5</v>
      </c>
      <c r="AG3308">
        <v>3</v>
      </c>
      <c r="AH3308">
        <v>2</v>
      </c>
      <c r="AI3308">
        <v>4</v>
      </c>
      <c r="AJ3308">
        <v>74</v>
      </c>
      <c r="AK3308">
        <v>70</v>
      </c>
      <c r="AL3308">
        <v>41</v>
      </c>
      <c r="AM3308">
        <v>65</v>
      </c>
    </row>
    <row r="3309" spans="1:39" x14ac:dyDescent="0.15">
      <c r="A3309" t="s">
        <v>47</v>
      </c>
      <c r="B3309">
        <v>5</v>
      </c>
      <c r="C3309">
        <v>2</v>
      </c>
      <c r="D3309">
        <v>0</v>
      </c>
      <c r="E3309" t="s">
        <v>28</v>
      </c>
      <c r="F3309" t="s">
        <v>206</v>
      </c>
      <c r="G3309">
        <v>43</v>
      </c>
      <c r="H3309">
        <v>149</v>
      </c>
      <c r="I3309">
        <v>726</v>
      </c>
      <c r="J3309">
        <v>40815.769999999997</v>
      </c>
      <c r="K3309">
        <v>32424.34</v>
      </c>
      <c r="L3309">
        <v>25866.52</v>
      </c>
      <c r="M3309">
        <v>12150.3532</v>
      </c>
      <c r="N3309">
        <v>43</v>
      </c>
      <c r="O3309">
        <v>75</v>
      </c>
      <c r="P3309">
        <v>457</v>
      </c>
      <c r="Q3309">
        <v>24080.92</v>
      </c>
      <c r="R3309">
        <v>17975.84</v>
      </c>
      <c r="S3309">
        <v>12255.7</v>
      </c>
      <c r="T3309">
        <v>7899.3463000000002</v>
      </c>
      <c r="U3309">
        <v>43</v>
      </c>
      <c r="V3309">
        <v>74</v>
      </c>
      <c r="W3309">
        <v>269</v>
      </c>
      <c r="X3309">
        <v>16734.849999999999</v>
      </c>
      <c r="Y3309">
        <v>14448.5</v>
      </c>
      <c r="Z3309">
        <v>13610.82</v>
      </c>
      <c r="AA3309">
        <v>4251.0069000000003</v>
      </c>
      <c r="AB3309">
        <v>43</v>
      </c>
      <c r="AC3309">
        <v>42</v>
      </c>
      <c r="AD3309">
        <v>41</v>
      </c>
      <c r="AE3309">
        <v>33</v>
      </c>
      <c r="AF3309">
        <v>43</v>
      </c>
      <c r="AG3309">
        <v>42</v>
      </c>
      <c r="AH3309">
        <v>41</v>
      </c>
      <c r="AI3309">
        <v>33</v>
      </c>
      <c r="AJ3309">
        <v>43</v>
      </c>
      <c r="AK3309">
        <v>42</v>
      </c>
      <c r="AL3309">
        <v>41</v>
      </c>
      <c r="AM3309">
        <v>33</v>
      </c>
    </row>
    <row r="3310" spans="1:39" x14ac:dyDescent="0.15">
      <c r="A3310" t="s">
        <v>47</v>
      </c>
      <c r="B3310">
        <v>5</v>
      </c>
      <c r="C3310">
        <v>2</v>
      </c>
      <c r="D3310">
        <v>0</v>
      </c>
      <c r="E3310" t="s">
        <v>29</v>
      </c>
      <c r="F3310" t="s">
        <v>206</v>
      </c>
      <c r="G3310">
        <v>1</v>
      </c>
      <c r="H3310">
        <v>4</v>
      </c>
      <c r="I3310">
        <v>17</v>
      </c>
      <c r="J3310">
        <v>848.89</v>
      </c>
      <c r="K3310">
        <v>571.61</v>
      </c>
      <c r="L3310">
        <v>340</v>
      </c>
      <c r="M3310">
        <v>260.5847</v>
      </c>
      <c r="N3310">
        <v>1</v>
      </c>
      <c r="O3310">
        <v>3</v>
      </c>
      <c r="P3310">
        <v>16</v>
      </c>
      <c r="Q3310">
        <v>799.89</v>
      </c>
      <c r="R3310">
        <v>522.61</v>
      </c>
      <c r="S3310">
        <v>291</v>
      </c>
      <c r="T3310">
        <v>252.0247</v>
      </c>
      <c r="U3310">
        <v>1</v>
      </c>
      <c r="V3310">
        <v>1</v>
      </c>
      <c r="W3310">
        <v>1</v>
      </c>
      <c r="X3310">
        <v>49</v>
      </c>
      <c r="Y3310">
        <v>49</v>
      </c>
      <c r="Z3310">
        <v>49</v>
      </c>
      <c r="AA3310">
        <v>8.56</v>
      </c>
      <c r="AB3310">
        <v>1</v>
      </c>
      <c r="AC3310">
        <v>1</v>
      </c>
      <c r="AD3310">
        <v>1</v>
      </c>
      <c r="AE3310">
        <v>1</v>
      </c>
      <c r="AF3310">
        <v>1</v>
      </c>
      <c r="AG3310">
        <v>1</v>
      </c>
      <c r="AH3310">
        <v>1</v>
      </c>
      <c r="AI3310">
        <v>1</v>
      </c>
      <c r="AJ3310">
        <v>1</v>
      </c>
      <c r="AK3310">
        <v>1</v>
      </c>
      <c r="AL3310">
        <v>1</v>
      </c>
      <c r="AM3310">
        <v>1</v>
      </c>
    </row>
    <row r="3311" spans="1:39" x14ac:dyDescent="0.15">
      <c r="A3311" t="s">
        <v>47</v>
      </c>
      <c r="B3311">
        <v>5</v>
      </c>
      <c r="C3311">
        <v>2</v>
      </c>
      <c r="D3311">
        <v>0</v>
      </c>
      <c r="E3311" t="s">
        <v>32</v>
      </c>
      <c r="F3311" t="s">
        <v>206</v>
      </c>
      <c r="G3311">
        <v>31</v>
      </c>
      <c r="H3311">
        <v>108</v>
      </c>
      <c r="I3311">
        <v>540</v>
      </c>
      <c r="J3311">
        <v>33080.660000000003</v>
      </c>
      <c r="K3311">
        <v>25954.26</v>
      </c>
      <c r="L3311">
        <v>22466.95</v>
      </c>
      <c r="M3311">
        <v>9066.94</v>
      </c>
      <c r="N3311">
        <v>31</v>
      </c>
      <c r="O3311">
        <v>43</v>
      </c>
      <c r="P3311">
        <v>254</v>
      </c>
      <c r="Q3311">
        <v>14934.47</v>
      </c>
      <c r="R3311">
        <v>11728.85</v>
      </c>
      <c r="S3311">
        <v>9166.67</v>
      </c>
      <c r="T3311">
        <v>4514.9661999999998</v>
      </c>
      <c r="U3311">
        <v>31</v>
      </c>
      <c r="V3311">
        <v>65</v>
      </c>
      <c r="W3311">
        <v>286</v>
      </c>
      <c r="X3311">
        <v>18146.189999999999</v>
      </c>
      <c r="Y3311">
        <v>14225.41</v>
      </c>
      <c r="Z3311">
        <v>13300.28</v>
      </c>
      <c r="AA3311">
        <v>4551.9737999999998</v>
      </c>
      <c r="AB3311">
        <v>31</v>
      </c>
      <c r="AC3311">
        <v>30</v>
      </c>
      <c r="AD3311">
        <v>30</v>
      </c>
      <c r="AE3311">
        <v>28</v>
      </c>
      <c r="AF3311">
        <v>31</v>
      </c>
      <c r="AG3311">
        <v>30</v>
      </c>
      <c r="AH3311">
        <v>30</v>
      </c>
      <c r="AI3311">
        <v>28</v>
      </c>
      <c r="AJ3311">
        <v>31</v>
      </c>
      <c r="AK3311">
        <v>30</v>
      </c>
      <c r="AL3311">
        <v>30</v>
      </c>
      <c r="AM3311">
        <v>28</v>
      </c>
    </row>
    <row r="3312" spans="1:39" x14ac:dyDescent="0.15">
      <c r="A3312" t="s">
        <v>47</v>
      </c>
      <c r="B3312">
        <v>5</v>
      </c>
      <c r="C3312">
        <v>2</v>
      </c>
      <c r="D3312">
        <v>1</v>
      </c>
      <c r="E3312" t="s">
        <v>28</v>
      </c>
      <c r="F3312" t="s">
        <v>206</v>
      </c>
      <c r="G3312">
        <v>631</v>
      </c>
      <c r="H3312">
        <v>2317</v>
      </c>
      <c r="I3312">
        <v>8842</v>
      </c>
      <c r="J3312">
        <v>551888.81999999995</v>
      </c>
      <c r="K3312">
        <v>474300.13</v>
      </c>
      <c r="L3312">
        <v>399196.42</v>
      </c>
      <c r="M3312">
        <v>144985.99220000001</v>
      </c>
      <c r="N3312">
        <v>631</v>
      </c>
      <c r="O3312">
        <v>1155</v>
      </c>
      <c r="P3312">
        <v>4925</v>
      </c>
      <c r="Q3312">
        <v>293701.94</v>
      </c>
      <c r="R3312">
        <v>242130.34</v>
      </c>
      <c r="S3312">
        <v>183458.32</v>
      </c>
      <c r="T3312">
        <v>83063.275699999998</v>
      </c>
      <c r="U3312">
        <v>631</v>
      </c>
      <c r="V3312">
        <v>1162</v>
      </c>
      <c r="W3312">
        <v>3917</v>
      </c>
      <c r="X3312">
        <v>258186.88</v>
      </c>
      <c r="Y3312">
        <v>232169.79</v>
      </c>
      <c r="Z3312">
        <v>215738.1</v>
      </c>
      <c r="AA3312">
        <v>61922.716500000002</v>
      </c>
      <c r="AB3312">
        <v>605</v>
      </c>
      <c r="AC3312">
        <v>627</v>
      </c>
      <c r="AD3312">
        <v>452</v>
      </c>
      <c r="AE3312">
        <v>591</v>
      </c>
      <c r="AF3312">
        <v>605</v>
      </c>
      <c r="AG3312">
        <v>627</v>
      </c>
      <c r="AH3312">
        <v>452</v>
      </c>
      <c r="AI3312">
        <v>591</v>
      </c>
      <c r="AJ3312">
        <v>605</v>
      </c>
      <c r="AK3312">
        <v>627</v>
      </c>
      <c r="AL3312">
        <v>452</v>
      </c>
      <c r="AM3312">
        <v>591</v>
      </c>
    </row>
    <row r="3313" spans="1:39" x14ac:dyDescent="0.15">
      <c r="A3313" t="s">
        <v>47</v>
      </c>
      <c r="B3313">
        <v>5</v>
      </c>
      <c r="C3313">
        <v>2</v>
      </c>
      <c r="D3313">
        <v>1</v>
      </c>
      <c r="E3313" t="s">
        <v>30</v>
      </c>
      <c r="F3313" t="s">
        <v>206</v>
      </c>
      <c r="G3313">
        <v>103</v>
      </c>
      <c r="H3313">
        <v>392</v>
      </c>
      <c r="I3313">
        <v>1463</v>
      </c>
      <c r="J3313">
        <v>95083.37</v>
      </c>
      <c r="K3313">
        <v>80867.490000000005</v>
      </c>
      <c r="L3313">
        <v>68954.320000000007</v>
      </c>
      <c r="M3313">
        <v>25223.938600000001</v>
      </c>
      <c r="N3313">
        <v>103</v>
      </c>
      <c r="O3313">
        <v>191</v>
      </c>
      <c r="P3313">
        <v>822</v>
      </c>
      <c r="Q3313">
        <v>51707.12</v>
      </c>
      <c r="R3313">
        <v>42787.61</v>
      </c>
      <c r="S3313">
        <v>33634.22</v>
      </c>
      <c r="T3313">
        <v>14646.8207</v>
      </c>
      <c r="U3313">
        <v>103</v>
      </c>
      <c r="V3313">
        <v>201</v>
      </c>
      <c r="W3313">
        <v>641</v>
      </c>
      <c r="X3313">
        <v>43376.25</v>
      </c>
      <c r="Y3313">
        <v>38079.879999999997</v>
      </c>
      <c r="Z3313">
        <v>35320.1</v>
      </c>
      <c r="AA3313">
        <v>10577.117899999999</v>
      </c>
      <c r="AB3313">
        <v>97</v>
      </c>
      <c r="AC3313">
        <v>100</v>
      </c>
      <c r="AD3313">
        <v>66</v>
      </c>
      <c r="AE3313">
        <v>97</v>
      </c>
      <c r="AF3313">
        <v>97</v>
      </c>
      <c r="AG3313">
        <v>100</v>
      </c>
      <c r="AH3313">
        <v>66</v>
      </c>
      <c r="AI3313">
        <v>97</v>
      </c>
      <c r="AJ3313">
        <v>97</v>
      </c>
      <c r="AK3313">
        <v>100</v>
      </c>
      <c r="AL3313">
        <v>66</v>
      </c>
      <c r="AM3313">
        <v>97</v>
      </c>
    </row>
    <row r="3314" spans="1:39" x14ac:dyDescent="0.15">
      <c r="A3314" t="s">
        <v>47</v>
      </c>
      <c r="B3314">
        <v>5</v>
      </c>
      <c r="C3314">
        <v>2</v>
      </c>
      <c r="D3314">
        <v>1</v>
      </c>
      <c r="E3314" t="s">
        <v>29</v>
      </c>
      <c r="F3314" t="s">
        <v>206</v>
      </c>
      <c r="G3314">
        <v>1644</v>
      </c>
      <c r="H3314">
        <v>6861</v>
      </c>
      <c r="I3314">
        <v>25349</v>
      </c>
      <c r="J3314">
        <v>1573768.42</v>
      </c>
      <c r="K3314">
        <v>1254449.8700000001</v>
      </c>
      <c r="L3314">
        <v>1055004.6399999999</v>
      </c>
      <c r="M3314">
        <v>425698.4498</v>
      </c>
      <c r="N3314">
        <v>1644</v>
      </c>
      <c r="O3314">
        <v>3159</v>
      </c>
      <c r="P3314">
        <v>13138</v>
      </c>
      <c r="Q3314">
        <v>783258.76</v>
      </c>
      <c r="R3314">
        <v>596778.89</v>
      </c>
      <c r="S3314">
        <v>453035.45</v>
      </c>
      <c r="T3314">
        <v>232804.8737</v>
      </c>
      <c r="U3314">
        <v>1644</v>
      </c>
      <c r="V3314">
        <v>3702</v>
      </c>
      <c r="W3314">
        <v>12211</v>
      </c>
      <c r="X3314">
        <v>790509.66</v>
      </c>
      <c r="Y3314">
        <v>657670.98</v>
      </c>
      <c r="Z3314">
        <v>601969.18999999994</v>
      </c>
      <c r="AA3314">
        <v>192893.57610000001</v>
      </c>
      <c r="AB3314">
        <v>1539</v>
      </c>
      <c r="AC3314">
        <v>1572</v>
      </c>
      <c r="AD3314">
        <v>1173</v>
      </c>
      <c r="AE3314">
        <v>1589</v>
      </c>
      <c r="AF3314">
        <v>1539</v>
      </c>
      <c r="AG3314">
        <v>1572</v>
      </c>
      <c r="AH3314">
        <v>1173</v>
      </c>
      <c r="AI3314">
        <v>1589</v>
      </c>
      <c r="AJ3314">
        <v>1539</v>
      </c>
      <c r="AK3314">
        <v>1572</v>
      </c>
      <c r="AL3314">
        <v>1173</v>
      </c>
      <c r="AM3314">
        <v>1589</v>
      </c>
    </row>
    <row r="3315" spans="1:39" x14ac:dyDescent="0.15">
      <c r="A3315" t="s">
        <v>47</v>
      </c>
      <c r="B3315">
        <v>5</v>
      </c>
      <c r="C3315">
        <v>2</v>
      </c>
      <c r="D3315">
        <v>1</v>
      </c>
      <c r="E3315" t="s">
        <v>31</v>
      </c>
      <c r="F3315" t="s">
        <v>206</v>
      </c>
      <c r="G3315">
        <v>1</v>
      </c>
      <c r="H3315">
        <v>12</v>
      </c>
      <c r="I3315">
        <v>51</v>
      </c>
      <c r="J3315">
        <v>2517.56</v>
      </c>
      <c r="K3315">
        <v>1729.59</v>
      </c>
      <c r="L3315">
        <v>408.04</v>
      </c>
      <c r="M3315">
        <v>825.82299999999998</v>
      </c>
      <c r="N3315">
        <v>1</v>
      </c>
      <c r="O3315">
        <v>10</v>
      </c>
      <c r="P3315">
        <v>46</v>
      </c>
      <c r="Q3315">
        <v>2207.61</v>
      </c>
      <c r="R3315">
        <v>1523.62</v>
      </c>
      <c r="S3315">
        <v>202.07</v>
      </c>
      <c r="T3315">
        <v>733.15300000000002</v>
      </c>
      <c r="U3315">
        <v>1</v>
      </c>
      <c r="V3315">
        <v>2</v>
      </c>
      <c r="W3315">
        <v>5</v>
      </c>
      <c r="X3315">
        <v>309.95</v>
      </c>
      <c r="Y3315">
        <v>205.97</v>
      </c>
      <c r="Z3315">
        <v>205.97</v>
      </c>
      <c r="AA3315">
        <v>92.67</v>
      </c>
      <c r="AB3315">
        <v>1</v>
      </c>
      <c r="AC3315">
        <v>1</v>
      </c>
      <c r="AD3315">
        <v>1</v>
      </c>
      <c r="AE3315">
        <v>1</v>
      </c>
      <c r="AF3315">
        <v>1</v>
      </c>
      <c r="AG3315">
        <v>1</v>
      </c>
      <c r="AH3315">
        <v>1</v>
      </c>
      <c r="AI3315">
        <v>1</v>
      </c>
      <c r="AJ3315">
        <v>1</v>
      </c>
      <c r="AK3315">
        <v>1</v>
      </c>
      <c r="AL3315">
        <v>1</v>
      </c>
      <c r="AM3315">
        <v>1</v>
      </c>
    </row>
    <row r="3316" spans="1:39" x14ac:dyDescent="0.15">
      <c r="A3316" t="s">
        <v>47</v>
      </c>
      <c r="B3316">
        <v>5</v>
      </c>
      <c r="C3316">
        <v>2</v>
      </c>
      <c r="D3316">
        <v>1</v>
      </c>
      <c r="E3316" t="s">
        <v>32</v>
      </c>
      <c r="F3316" t="s">
        <v>206</v>
      </c>
      <c r="G3316">
        <v>94</v>
      </c>
      <c r="H3316">
        <v>384</v>
      </c>
      <c r="I3316">
        <v>1570</v>
      </c>
      <c r="J3316">
        <v>94087.97</v>
      </c>
      <c r="K3316">
        <v>73919.45</v>
      </c>
      <c r="L3316">
        <v>66392.45</v>
      </c>
      <c r="M3316">
        <v>25919.702600000001</v>
      </c>
      <c r="N3316">
        <v>94</v>
      </c>
      <c r="O3316">
        <v>167</v>
      </c>
      <c r="P3316">
        <v>647</v>
      </c>
      <c r="Q3316">
        <v>35229.949999999997</v>
      </c>
      <c r="R3316">
        <v>26600.400000000001</v>
      </c>
      <c r="S3316">
        <v>21059.73</v>
      </c>
      <c r="T3316">
        <v>10992.613300000001</v>
      </c>
      <c r="U3316">
        <v>94</v>
      </c>
      <c r="V3316">
        <v>217</v>
      </c>
      <c r="W3316">
        <v>923</v>
      </c>
      <c r="X3316">
        <v>58858.02</v>
      </c>
      <c r="Y3316">
        <v>47319.05</v>
      </c>
      <c r="Z3316">
        <v>45332.72</v>
      </c>
      <c r="AA3316">
        <v>14927.0893</v>
      </c>
      <c r="AB3316">
        <v>92</v>
      </c>
      <c r="AC3316">
        <v>92</v>
      </c>
      <c r="AD3316">
        <v>74</v>
      </c>
      <c r="AE3316">
        <v>88</v>
      </c>
      <c r="AF3316">
        <v>92</v>
      </c>
      <c r="AG3316">
        <v>92</v>
      </c>
      <c r="AH3316">
        <v>74</v>
      </c>
      <c r="AI3316">
        <v>88</v>
      </c>
      <c r="AJ3316">
        <v>92</v>
      </c>
      <c r="AK3316">
        <v>92</v>
      </c>
      <c r="AL3316">
        <v>74</v>
      </c>
      <c r="AM3316">
        <v>88</v>
      </c>
    </row>
    <row r="3317" spans="1:39" x14ac:dyDescent="0.15">
      <c r="A3317" t="s">
        <v>47</v>
      </c>
      <c r="B3317">
        <v>5</v>
      </c>
      <c r="C3317">
        <v>2</v>
      </c>
      <c r="D3317">
        <v>2</v>
      </c>
      <c r="E3317" t="s">
        <v>28</v>
      </c>
      <c r="F3317" t="s">
        <v>206</v>
      </c>
      <c r="G3317">
        <v>73</v>
      </c>
      <c r="H3317">
        <v>229</v>
      </c>
      <c r="I3317">
        <v>1003</v>
      </c>
      <c r="J3317">
        <v>61783.27</v>
      </c>
      <c r="K3317">
        <v>52140.92</v>
      </c>
      <c r="L3317">
        <v>42091.37</v>
      </c>
      <c r="M3317">
        <v>16300.998100000001</v>
      </c>
      <c r="N3317">
        <v>73</v>
      </c>
      <c r="O3317">
        <v>104</v>
      </c>
      <c r="P3317">
        <v>564</v>
      </c>
      <c r="Q3317">
        <v>33665.120000000003</v>
      </c>
      <c r="R3317">
        <v>27137.88</v>
      </c>
      <c r="S3317">
        <v>18623.93</v>
      </c>
      <c r="T3317">
        <v>9501.0542999999998</v>
      </c>
      <c r="U3317">
        <v>73</v>
      </c>
      <c r="V3317">
        <v>125</v>
      </c>
      <c r="W3317">
        <v>439</v>
      </c>
      <c r="X3317">
        <v>28118.15</v>
      </c>
      <c r="Y3317">
        <v>25003.040000000001</v>
      </c>
      <c r="Z3317">
        <v>23467.439999999999</v>
      </c>
      <c r="AA3317">
        <v>6799.9438</v>
      </c>
      <c r="AB3317">
        <v>69</v>
      </c>
      <c r="AC3317">
        <v>73</v>
      </c>
      <c r="AD3317">
        <v>48</v>
      </c>
      <c r="AE3317">
        <v>68</v>
      </c>
      <c r="AF3317">
        <v>69</v>
      </c>
      <c r="AG3317">
        <v>73</v>
      </c>
      <c r="AH3317">
        <v>48</v>
      </c>
      <c r="AI3317">
        <v>68</v>
      </c>
      <c r="AJ3317">
        <v>69</v>
      </c>
      <c r="AK3317">
        <v>73</v>
      </c>
      <c r="AL3317">
        <v>48</v>
      </c>
      <c r="AM3317">
        <v>68</v>
      </c>
    </row>
    <row r="3318" spans="1:39" x14ac:dyDescent="0.15">
      <c r="A3318" t="s">
        <v>47</v>
      </c>
      <c r="B3318">
        <v>5</v>
      </c>
      <c r="C3318">
        <v>2</v>
      </c>
      <c r="D3318">
        <v>2</v>
      </c>
      <c r="E3318" t="s">
        <v>30</v>
      </c>
      <c r="F3318" t="s">
        <v>206</v>
      </c>
      <c r="G3318">
        <v>14</v>
      </c>
      <c r="H3318">
        <v>45</v>
      </c>
      <c r="I3318">
        <v>188</v>
      </c>
      <c r="J3318">
        <v>12446.2</v>
      </c>
      <c r="K3318">
        <v>10769.71</v>
      </c>
      <c r="L3318">
        <v>8887.25</v>
      </c>
      <c r="M3318">
        <v>3433.2053999999998</v>
      </c>
      <c r="N3318">
        <v>14</v>
      </c>
      <c r="O3318">
        <v>23</v>
      </c>
      <c r="P3318">
        <v>107</v>
      </c>
      <c r="Q3318">
        <v>7420.47</v>
      </c>
      <c r="R3318">
        <v>6232.56</v>
      </c>
      <c r="S3318">
        <v>4434.6499999999996</v>
      </c>
      <c r="T3318">
        <v>2160.3998000000001</v>
      </c>
      <c r="U3318">
        <v>14</v>
      </c>
      <c r="V3318">
        <v>22</v>
      </c>
      <c r="W3318">
        <v>81</v>
      </c>
      <c r="X3318">
        <v>5025.7299999999996</v>
      </c>
      <c r="Y3318">
        <v>4537.1499999999996</v>
      </c>
      <c r="Z3318">
        <v>4452.6000000000004</v>
      </c>
      <c r="AA3318">
        <v>1272.8055999999999</v>
      </c>
      <c r="AB3318">
        <v>14</v>
      </c>
      <c r="AC3318">
        <v>14</v>
      </c>
      <c r="AD3318">
        <v>12</v>
      </c>
      <c r="AE3318">
        <v>13</v>
      </c>
      <c r="AF3318">
        <v>14</v>
      </c>
      <c r="AG3318">
        <v>14</v>
      </c>
      <c r="AH3318">
        <v>12</v>
      </c>
      <c r="AI3318">
        <v>13</v>
      </c>
      <c r="AJ3318">
        <v>14</v>
      </c>
      <c r="AK3318">
        <v>14</v>
      </c>
      <c r="AL3318">
        <v>12</v>
      </c>
      <c r="AM3318">
        <v>13</v>
      </c>
    </row>
    <row r="3319" spans="1:39" x14ac:dyDescent="0.15">
      <c r="A3319" t="s">
        <v>47</v>
      </c>
      <c r="B3319">
        <v>5</v>
      </c>
      <c r="C3319">
        <v>2</v>
      </c>
      <c r="D3319">
        <v>2</v>
      </c>
      <c r="E3319" t="s">
        <v>29</v>
      </c>
      <c r="F3319" t="s">
        <v>206</v>
      </c>
      <c r="G3319">
        <v>57</v>
      </c>
      <c r="H3319">
        <v>180</v>
      </c>
      <c r="I3319">
        <v>681</v>
      </c>
      <c r="J3319">
        <v>45839.27</v>
      </c>
      <c r="K3319">
        <v>39233.230000000003</v>
      </c>
      <c r="L3319">
        <v>31998.15</v>
      </c>
      <c r="M3319">
        <v>11797.2834</v>
      </c>
      <c r="N3319">
        <v>57</v>
      </c>
      <c r="O3319">
        <v>77</v>
      </c>
      <c r="P3319">
        <v>308</v>
      </c>
      <c r="Q3319">
        <v>19875.68</v>
      </c>
      <c r="R3319">
        <v>16715.830000000002</v>
      </c>
      <c r="S3319">
        <v>10933.74</v>
      </c>
      <c r="T3319">
        <v>5490.6306999999997</v>
      </c>
      <c r="U3319">
        <v>57</v>
      </c>
      <c r="V3319">
        <v>103</v>
      </c>
      <c r="W3319">
        <v>373</v>
      </c>
      <c r="X3319">
        <v>25963.59</v>
      </c>
      <c r="Y3319">
        <v>22517.4</v>
      </c>
      <c r="Z3319">
        <v>21064.41</v>
      </c>
      <c r="AA3319">
        <v>6306.6526999999996</v>
      </c>
      <c r="AB3319">
        <v>53</v>
      </c>
      <c r="AC3319">
        <v>54</v>
      </c>
      <c r="AD3319">
        <v>37</v>
      </c>
      <c r="AE3319">
        <v>55</v>
      </c>
      <c r="AF3319">
        <v>53</v>
      </c>
      <c r="AG3319">
        <v>54</v>
      </c>
      <c r="AH3319">
        <v>37</v>
      </c>
      <c r="AI3319">
        <v>55</v>
      </c>
      <c r="AJ3319">
        <v>53</v>
      </c>
      <c r="AK3319">
        <v>54</v>
      </c>
      <c r="AL3319">
        <v>37</v>
      </c>
      <c r="AM3319">
        <v>55</v>
      </c>
    </row>
    <row r="3320" spans="1:39" x14ac:dyDescent="0.15">
      <c r="A3320" t="s">
        <v>47</v>
      </c>
      <c r="B3320">
        <v>5</v>
      </c>
      <c r="C3320">
        <v>2</v>
      </c>
      <c r="D3320">
        <v>2</v>
      </c>
      <c r="E3320" t="s">
        <v>32</v>
      </c>
      <c r="F3320" t="s">
        <v>206</v>
      </c>
      <c r="G3320">
        <v>14</v>
      </c>
      <c r="H3320">
        <v>52</v>
      </c>
      <c r="I3320">
        <v>331</v>
      </c>
      <c r="J3320">
        <v>20777.22</v>
      </c>
      <c r="K3320">
        <v>18363</v>
      </c>
      <c r="L3320">
        <v>17269.7</v>
      </c>
      <c r="M3320">
        <v>5382.5685999999996</v>
      </c>
      <c r="N3320">
        <v>14</v>
      </c>
      <c r="O3320">
        <v>19</v>
      </c>
      <c r="P3320">
        <v>139</v>
      </c>
      <c r="Q3320">
        <v>7989.37</v>
      </c>
      <c r="R3320">
        <v>7318.17</v>
      </c>
      <c r="S3320">
        <v>6420.96</v>
      </c>
      <c r="T3320">
        <v>2440.6979999999999</v>
      </c>
      <c r="U3320">
        <v>14</v>
      </c>
      <c r="V3320">
        <v>33</v>
      </c>
      <c r="W3320">
        <v>192</v>
      </c>
      <c r="X3320">
        <v>12787.85</v>
      </c>
      <c r="Y3320">
        <v>11044.83</v>
      </c>
      <c r="Z3320">
        <v>10848.74</v>
      </c>
      <c r="AA3320">
        <v>2941.8706000000002</v>
      </c>
      <c r="AB3320">
        <v>14</v>
      </c>
      <c r="AC3320">
        <v>14</v>
      </c>
      <c r="AD3320">
        <v>11</v>
      </c>
      <c r="AE3320">
        <v>12</v>
      </c>
      <c r="AF3320">
        <v>14</v>
      </c>
      <c r="AG3320">
        <v>14</v>
      </c>
      <c r="AH3320">
        <v>11</v>
      </c>
      <c r="AI3320">
        <v>12</v>
      </c>
      <c r="AJ3320">
        <v>14</v>
      </c>
      <c r="AK3320">
        <v>14</v>
      </c>
      <c r="AL3320">
        <v>11</v>
      </c>
      <c r="AM3320">
        <v>12</v>
      </c>
    </row>
    <row r="3321" spans="1:39" x14ac:dyDescent="0.15">
      <c r="A3321" t="s">
        <v>47</v>
      </c>
      <c r="B3321">
        <v>30</v>
      </c>
      <c r="C3321">
        <v>1</v>
      </c>
      <c r="D3321">
        <v>0</v>
      </c>
      <c r="E3321" t="s">
        <v>28</v>
      </c>
      <c r="F3321" t="s">
        <v>206</v>
      </c>
      <c r="G3321">
        <v>2258</v>
      </c>
      <c r="H3321">
        <v>2988</v>
      </c>
      <c r="I3321">
        <v>11525</v>
      </c>
      <c r="J3321">
        <v>733980.19</v>
      </c>
      <c r="K3321">
        <v>629901.42000000004</v>
      </c>
      <c r="L3321">
        <v>585687.41</v>
      </c>
      <c r="M3321">
        <v>195778.58799999999</v>
      </c>
      <c r="N3321">
        <v>971</v>
      </c>
      <c r="O3321">
        <v>1260</v>
      </c>
      <c r="P3321">
        <v>5406</v>
      </c>
      <c r="Q3321">
        <v>331648.65999999997</v>
      </c>
      <c r="R3321">
        <v>270985.34000000003</v>
      </c>
      <c r="S3321">
        <v>240748.14</v>
      </c>
      <c r="T3321">
        <v>97250.4948</v>
      </c>
      <c r="U3321">
        <v>1287</v>
      </c>
      <c r="V3321">
        <v>1728</v>
      </c>
      <c r="W3321">
        <v>6119</v>
      </c>
      <c r="X3321">
        <v>402331.53</v>
      </c>
      <c r="Y3321">
        <v>358916.08</v>
      </c>
      <c r="Z3321">
        <v>344939.27</v>
      </c>
      <c r="AA3321">
        <v>98528.093200000003</v>
      </c>
      <c r="AB3321">
        <v>2219</v>
      </c>
      <c r="AC3321">
        <v>1950</v>
      </c>
      <c r="AD3321">
        <v>1672</v>
      </c>
      <c r="AE3321">
        <v>1229</v>
      </c>
      <c r="AF3321">
        <v>961</v>
      </c>
      <c r="AG3321">
        <v>935</v>
      </c>
      <c r="AH3321">
        <v>825</v>
      </c>
      <c r="AI3321">
        <v>578</v>
      </c>
      <c r="AJ3321">
        <v>1258</v>
      </c>
      <c r="AK3321">
        <v>1015</v>
      </c>
      <c r="AL3321">
        <v>847</v>
      </c>
      <c r="AM3321">
        <v>651</v>
      </c>
    </row>
    <row r="3322" spans="1:39" x14ac:dyDescent="0.15">
      <c r="A3322" t="s">
        <v>47</v>
      </c>
      <c r="B3322">
        <v>30</v>
      </c>
      <c r="C3322">
        <v>1</v>
      </c>
      <c r="D3322">
        <v>0</v>
      </c>
      <c r="E3322" t="s">
        <v>30</v>
      </c>
      <c r="F3322" t="s">
        <v>206</v>
      </c>
      <c r="G3322">
        <v>3</v>
      </c>
      <c r="H3322">
        <v>3</v>
      </c>
      <c r="I3322">
        <v>15</v>
      </c>
      <c r="J3322">
        <v>1095</v>
      </c>
      <c r="K3322">
        <v>1020.9</v>
      </c>
      <c r="L3322">
        <v>1020.9</v>
      </c>
      <c r="M3322">
        <v>235.13</v>
      </c>
      <c r="N3322">
        <v>0</v>
      </c>
      <c r="O3322">
        <v>0</v>
      </c>
      <c r="P3322">
        <v>0</v>
      </c>
      <c r="Q3322">
        <v>0</v>
      </c>
      <c r="R3322">
        <v>0</v>
      </c>
      <c r="S3322">
        <v>0</v>
      </c>
      <c r="T3322">
        <v>0</v>
      </c>
      <c r="U3322">
        <v>3</v>
      </c>
      <c r="V3322">
        <v>3</v>
      </c>
      <c r="W3322">
        <v>15</v>
      </c>
      <c r="X3322">
        <v>1095</v>
      </c>
      <c r="Y3322">
        <v>1020.9</v>
      </c>
      <c r="Z3322">
        <v>1020.9</v>
      </c>
      <c r="AA3322">
        <v>235.13</v>
      </c>
      <c r="AB3322">
        <v>3</v>
      </c>
      <c r="AC3322">
        <v>2</v>
      </c>
      <c r="AD3322">
        <v>1</v>
      </c>
      <c r="AE3322">
        <v>3</v>
      </c>
      <c r="AF3322">
        <v>0</v>
      </c>
      <c r="AG3322">
        <v>0</v>
      </c>
      <c r="AH3322">
        <v>0</v>
      </c>
      <c r="AI3322">
        <v>0</v>
      </c>
      <c r="AJ3322">
        <v>3</v>
      </c>
      <c r="AK3322">
        <v>2</v>
      </c>
      <c r="AL3322">
        <v>1</v>
      </c>
      <c r="AM3322">
        <v>3</v>
      </c>
    </row>
    <row r="3323" spans="1:39" x14ac:dyDescent="0.15">
      <c r="A3323" t="s">
        <v>47</v>
      </c>
      <c r="B3323">
        <v>30</v>
      </c>
      <c r="C3323">
        <v>1</v>
      </c>
      <c r="D3323">
        <v>0</v>
      </c>
      <c r="E3323" t="s">
        <v>29</v>
      </c>
      <c r="F3323" t="s">
        <v>206</v>
      </c>
      <c r="G3323">
        <v>27</v>
      </c>
      <c r="H3323">
        <v>36</v>
      </c>
      <c r="I3323">
        <v>175</v>
      </c>
      <c r="J3323">
        <v>9650.9</v>
      </c>
      <c r="K3323">
        <v>7265.66</v>
      </c>
      <c r="L3323">
        <v>6359.59</v>
      </c>
      <c r="M3323">
        <v>3256.3557999999998</v>
      </c>
      <c r="N3323">
        <v>21</v>
      </c>
      <c r="O3323">
        <v>29</v>
      </c>
      <c r="P3323">
        <v>145</v>
      </c>
      <c r="Q3323">
        <v>7818.97</v>
      </c>
      <c r="R3323">
        <v>5760.66</v>
      </c>
      <c r="S3323">
        <v>5319.72</v>
      </c>
      <c r="T3323">
        <v>2777.9058</v>
      </c>
      <c r="U3323">
        <v>6</v>
      </c>
      <c r="V3323">
        <v>7</v>
      </c>
      <c r="W3323">
        <v>30</v>
      </c>
      <c r="X3323">
        <v>1831.93</v>
      </c>
      <c r="Y3323">
        <v>1505</v>
      </c>
      <c r="Z3323">
        <v>1039.8699999999999</v>
      </c>
      <c r="AA3323">
        <v>478.45</v>
      </c>
      <c r="AB3323">
        <v>26</v>
      </c>
      <c r="AC3323">
        <v>25</v>
      </c>
      <c r="AD3323">
        <v>22</v>
      </c>
      <c r="AE3323">
        <v>13</v>
      </c>
      <c r="AF3323">
        <v>20</v>
      </c>
      <c r="AG3323">
        <v>21</v>
      </c>
      <c r="AH3323">
        <v>18</v>
      </c>
      <c r="AI3323">
        <v>12</v>
      </c>
      <c r="AJ3323">
        <v>6</v>
      </c>
      <c r="AK3323">
        <v>4</v>
      </c>
      <c r="AL3323">
        <v>4</v>
      </c>
      <c r="AM3323">
        <v>1</v>
      </c>
    </row>
    <row r="3324" spans="1:39" x14ac:dyDescent="0.15">
      <c r="A3324" t="s">
        <v>47</v>
      </c>
      <c r="B3324">
        <v>30</v>
      </c>
      <c r="C3324">
        <v>1</v>
      </c>
      <c r="D3324">
        <v>0</v>
      </c>
      <c r="E3324" t="s">
        <v>32</v>
      </c>
      <c r="F3324" t="s">
        <v>206</v>
      </c>
      <c r="G3324">
        <v>485</v>
      </c>
      <c r="H3324">
        <v>664</v>
      </c>
      <c r="I3324">
        <v>2725</v>
      </c>
      <c r="J3324">
        <v>176038.15</v>
      </c>
      <c r="K3324">
        <v>139271.28</v>
      </c>
      <c r="L3324">
        <v>135773.20000000001</v>
      </c>
      <c r="M3324">
        <v>44705.293799999999</v>
      </c>
      <c r="N3324">
        <v>32</v>
      </c>
      <c r="O3324">
        <v>47</v>
      </c>
      <c r="P3324">
        <v>194</v>
      </c>
      <c r="Q3324">
        <v>12163.06</v>
      </c>
      <c r="R3324">
        <v>8905.81</v>
      </c>
      <c r="S3324">
        <v>8160.74</v>
      </c>
      <c r="T3324">
        <v>3712.6507999999999</v>
      </c>
      <c r="U3324">
        <v>453</v>
      </c>
      <c r="V3324">
        <v>617</v>
      </c>
      <c r="W3324">
        <v>2531</v>
      </c>
      <c r="X3324">
        <v>163875.09</v>
      </c>
      <c r="Y3324">
        <v>130365.47</v>
      </c>
      <c r="Z3324">
        <v>127612.46</v>
      </c>
      <c r="AA3324">
        <v>40992.642999999996</v>
      </c>
      <c r="AB3324">
        <v>485</v>
      </c>
      <c r="AC3324">
        <v>404</v>
      </c>
      <c r="AD3324">
        <v>356</v>
      </c>
      <c r="AE3324">
        <v>350</v>
      </c>
      <c r="AF3324">
        <v>32</v>
      </c>
      <c r="AG3324">
        <v>25</v>
      </c>
      <c r="AH3324">
        <v>22</v>
      </c>
      <c r="AI3324">
        <v>29</v>
      </c>
      <c r="AJ3324">
        <v>453</v>
      </c>
      <c r="AK3324">
        <v>379</v>
      </c>
      <c r="AL3324">
        <v>334</v>
      </c>
      <c r="AM3324">
        <v>321</v>
      </c>
    </row>
    <row r="3325" spans="1:39" x14ac:dyDescent="0.15">
      <c r="A3325" t="s">
        <v>47</v>
      </c>
      <c r="B3325">
        <v>30</v>
      </c>
      <c r="C3325">
        <v>1</v>
      </c>
      <c r="D3325">
        <v>1</v>
      </c>
      <c r="E3325" t="s">
        <v>28</v>
      </c>
      <c r="F3325" t="s">
        <v>206</v>
      </c>
      <c r="G3325">
        <v>16131</v>
      </c>
      <c r="H3325">
        <v>24793</v>
      </c>
      <c r="I3325">
        <v>85252</v>
      </c>
      <c r="J3325">
        <v>5361459.93</v>
      </c>
      <c r="K3325">
        <v>4574930.79</v>
      </c>
      <c r="L3325">
        <v>4249138.25</v>
      </c>
      <c r="M3325">
        <v>1431349.2833</v>
      </c>
      <c r="N3325">
        <v>8530</v>
      </c>
      <c r="O3325">
        <v>12206</v>
      </c>
      <c r="P3325">
        <v>47548</v>
      </c>
      <c r="Q3325">
        <v>2891731.99</v>
      </c>
      <c r="R3325">
        <v>2417591.77</v>
      </c>
      <c r="S3325">
        <v>2203695.83</v>
      </c>
      <c r="T3325">
        <v>834025.28319999995</v>
      </c>
      <c r="U3325">
        <v>7601</v>
      </c>
      <c r="V3325">
        <v>12587</v>
      </c>
      <c r="W3325">
        <v>37704</v>
      </c>
      <c r="X3325">
        <v>2469727.94</v>
      </c>
      <c r="Y3325">
        <v>2157339.02</v>
      </c>
      <c r="Z3325">
        <v>2045442.42</v>
      </c>
      <c r="AA3325">
        <v>597324.00009999995</v>
      </c>
      <c r="AB3325">
        <v>15198</v>
      </c>
      <c r="AC3325">
        <v>15411</v>
      </c>
      <c r="AD3325">
        <v>10209</v>
      </c>
      <c r="AE3325">
        <v>14071</v>
      </c>
      <c r="AF3325">
        <v>8251</v>
      </c>
      <c r="AG3325">
        <v>8310</v>
      </c>
      <c r="AH3325">
        <v>5880</v>
      </c>
      <c r="AI3325">
        <v>7663</v>
      </c>
      <c r="AJ3325">
        <v>6947</v>
      </c>
      <c r="AK3325">
        <v>7101</v>
      </c>
      <c r="AL3325">
        <v>4329</v>
      </c>
      <c r="AM3325">
        <v>6408</v>
      </c>
    </row>
    <row r="3326" spans="1:39" x14ac:dyDescent="0.15">
      <c r="A3326" t="s">
        <v>47</v>
      </c>
      <c r="B3326">
        <v>30</v>
      </c>
      <c r="C3326">
        <v>1</v>
      </c>
      <c r="D3326">
        <v>1</v>
      </c>
      <c r="E3326" t="s">
        <v>30</v>
      </c>
      <c r="F3326" t="s">
        <v>206</v>
      </c>
      <c r="G3326">
        <v>1697</v>
      </c>
      <c r="H3326">
        <v>2619</v>
      </c>
      <c r="I3326">
        <v>8863</v>
      </c>
      <c r="J3326">
        <v>561766.12</v>
      </c>
      <c r="K3326">
        <v>481645.94</v>
      </c>
      <c r="L3326">
        <v>441176.85</v>
      </c>
      <c r="M3326">
        <v>149437.58319999999</v>
      </c>
      <c r="N3326">
        <v>836</v>
      </c>
      <c r="O3326">
        <v>1242</v>
      </c>
      <c r="P3326">
        <v>4650</v>
      </c>
      <c r="Q3326">
        <v>286048.61</v>
      </c>
      <c r="R3326">
        <v>236767.14</v>
      </c>
      <c r="S3326">
        <v>210756.52</v>
      </c>
      <c r="T3326">
        <v>82550.440499999997</v>
      </c>
      <c r="U3326">
        <v>861</v>
      </c>
      <c r="V3326">
        <v>1377</v>
      </c>
      <c r="W3326">
        <v>4213</v>
      </c>
      <c r="X3326">
        <v>275717.51</v>
      </c>
      <c r="Y3326">
        <v>244878.8</v>
      </c>
      <c r="Z3326">
        <v>230420.33</v>
      </c>
      <c r="AA3326">
        <v>66887.142699999997</v>
      </c>
      <c r="AB3326">
        <v>1574</v>
      </c>
      <c r="AC3326">
        <v>1658</v>
      </c>
      <c r="AD3326">
        <v>977</v>
      </c>
      <c r="AE3326">
        <v>1617</v>
      </c>
      <c r="AF3326">
        <v>777</v>
      </c>
      <c r="AG3326">
        <v>817</v>
      </c>
      <c r="AH3326">
        <v>540</v>
      </c>
      <c r="AI3326">
        <v>806</v>
      </c>
      <c r="AJ3326">
        <v>797</v>
      </c>
      <c r="AK3326">
        <v>841</v>
      </c>
      <c r="AL3326">
        <v>437</v>
      </c>
      <c r="AM3326">
        <v>811</v>
      </c>
    </row>
    <row r="3327" spans="1:39" x14ac:dyDescent="0.15">
      <c r="A3327" t="s">
        <v>47</v>
      </c>
      <c r="B3327">
        <v>30</v>
      </c>
      <c r="C3327">
        <v>1</v>
      </c>
      <c r="D3327">
        <v>1</v>
      </c>
      <c r="E3327" t="s">
        <v>29</v>
      </c>
      <c r="F3327" t="s">
        <v>206</v>
      </c>
      <c r="G3327">
        <v>23648</v>
      </c>
      <c r="H3327">
        <v>38912</v>
      </c>
      <c r="I3327">
        <v>131519</v>
      </c>
      <c r="J3327">
        <v>8308409.5700000003</v>
      </c>
      <c r="K3327">
        <v>6788803.9500000002</v>
      </c>
      <c r="L3327">
        <v>6306550.4000000004</v>
      </c>
      <c r="M3327">
        <v>2199438.2352</v>
      </c>
      <c r="N3327">
        <v>9159</v>
      </c>
      <c r="O3327">
        <v>13976</v>
      </c>
      <c r="P3327">
        <v>55081</v>
      </c>
      <c r="Q3327">
        <v>3317352.58</v>
      </c>
      <c r="R3327">
        <v>2598790.0499999998</v>
      </c>
      <c r="S3327">
        <v>2353344.87</v>
      </c>
      <c r="T3327">
        <v>981323.28200000001</v>
      </c>
      <c r="U3327">
        <v>14489</v>
      </c>
      <c r="V3327">
        <v>24936</v>
      </c>
      <c r="W3327">
        <v>76438</v>
      </c>
      <c r="X3327">
        <v>4991056.99</v>
      </c>
      <c r="Y3327">
        <v>4190013.9</v>
      </c>
      <c r="Z3327">
        <v>3953205.53</v>
      </c>
      <c r="AA3327">
        <v>1218114.9532000001</v>
      </c>
      <c r="AB3327">
        <v>22614</v>
      </c>
      <c r="AC3327">
        <v>22338</v>
      </c>
      <c r="AD3327">
        <v>15088</v>
      </c>
      <c r="AE3327">
        <v>22606</v>
      </c>
      <c r="AF3327">
        <v>8820</v>
      </c>
      <c r="AG3327">
        <v>8687</v>
      </c>
      <c r="AH3327">
        <v>6412</v>
      </c>
      <c r="AI3327">
        <v>8798</v>
      </c>
      <c r="AJ3327">
        <v>13794</v>
      </c>
      <c r="AK3327">
        <v>13651</v>
      </c>
      <c r="AL3327">
        <v>8676</v>
      </c>
      <c r="AM3327">
        <v>13808</v>
      </c>
    </row>
    <row r="3328" spans="1:39" x14ac:dyDescent="0.15">
      <c r="A3328" t="s">
        <v>47</v>
      </c>
      <c r="B3328">
        <v>30</v>
      </c>
      <c r="C3328">
        <v>1</v>
      </c>
      <c r="D3328">
        <v>1</v>
      </c>
      <c r="E3328" t="s">
        <v>31</v>
      </c>
      <c r="F3328" t="s">
        <v>206</v>
      </c>
      <c r="G3328">
        <v>1</v>
      </c>
      <c r="H3328">
        <v>2</v>
      </c>
      <c r="I3328">
        <v>11</v>
      </c>
      <c r="J3328">
        <v>539.89</v>
      </c>
      <c r="K3328">
        <v>275.23</v>
      </c>
      <c r="L3328">
        <v>275.23</v>
      </c>
      <c r="M3328">
        <v>220.48</v>
      </c>
      <c r="N3328">
        <v>0</v>
      </c>
      <c r="O3328">
        <v>0</v>
      </c>
      <c r="P3328">
        <v>0</v>
      </c>
      <c r="Q3328">
        <v>0</v>
      </c>
      <c r="R3328">
        <v>0</v>
      </c>
      <c r="S3328">
        <v>0</v>
      </c>
      <c r="T3328">
        <v>0</v>
      </c>
      <c r="U3328">
        <v>1</v>
      </c>
      <c r="V3328">
        <v>2</v>
      </c>
      <c r="W3328">
        <v>11</v>
      </c>
      <c r="X3328">
        <v>539.89</v>
      </c>
      <c r="Y3328">
        <v>275.23</v>
      </c>
      <c r="Z3328">
        <v>275.23</v>
      </c>
      <c r="AA3328">
        <v>220.48</v>
      </c>
      <c r="AB3328">
        <v>0</v>
      </c>
      <c r="AC3328">
        <v>1</v>
      </c>
      <c r="AD3328">
        <v>1</v>
      </c>
      <c r="AE3328">
        <v>0</v>
      </c>
      <c r="AF3328">
        <v>0</v>
      </c>
      <c r="AG3328">
        <v>0</v>
      </c>
      <c r="AH3328">
        <v>0</v>
      </c>
      <c r="AI3328">
        <v>0</v>
      </c>
      <c r="AJ3328">
        <v>0</v>
      </c>
      <c r="AK3328">
        <v>1</v>
      </c>
      <c r="AL3328">
        <v>1</v>
      </c>
      <c r="AM3328">
        <v>0</v>
      </c>
    </row>
    <row r="3329" spans="1:39" x14ac:dyDescent="0.15">
      <c r="A3329" t="s">
        <v>47</v>
      </c>
      <c r="B3329">
        <v>30</v>
      </c>
      <c r="C3329">
        <v>1</v>
      </c>
      <c r="D3329">
        <v>1</v>
      </c>
      <c r="E3329" t="s">
        <v>32</v>
      </c>
      <c r="F3329" t="s">
        <v>206</v>
      </c>
      <c r="G3329">
        <v>824</v>
      </c>
      <c r="H3329">
        <v>1274</v>
      </c>
      <c r="I3329">
        <v>4683</v>
      </c>
      <c r="J3329">
        <v>305927.19</v>
      </c>
      <c r="K3329">
        <v>243960.34</v>
      </c>
      <c r="L3329">
        <v>233379.16</v>
      </c>
      <c r="M3329">
        <v>75465.534100000004</v>
      </c>
      <c r="N3329">
        <v>78</v>
      </c>
      <c r="O3329">
        <v>123</v>
      </c>
      <c r="P3329">
        <v>468</v>
      </c>
      <c r="Q3329">
        <v>30061.08</v>
      </c>
      <c r="R3329">
        <v>23166.82</v>
      </c>
      <c r="S3329">
        <v>21109.98</v>
      </c>
      <c r="T3329">
        <v>8144.5383000000002</v>
      </c>
      <c r="U3329">
        <v>746</v>
      </c>
      <c r="V3329">
        <v>1151</v>
      </c>
      <c r="W3329">
        <v>4215</v>
      </c>
      <c r="X3329">
        <v>275866.11</v>
      </c>
      <c r="Y3329">
        <v>220793.52</v>
      </c>
      <c r="Z3329">
        <v>212269.18</v>
      </c>
      <c r="AA3329">
        <v>67320.995800000004</v>
      </c>
      <c r="AB3329">
        <v>805</v>
      </c>
      <c r="AC3329">
        <v>764</v>
      </c>
      <c r="AD3329">
        <v>524</v>
      </c>
      <c r="AE3329">
        <v>746</v>
      </c>
      <c r="AF3329">
        <v>75</v>
      </c>
      <c r="AG3329">
        <v>65</v>
      </c>
      <c r="AH3329">
        <v>49</v>
      </c>
      <c r="AI3329">
        <v>78</v>
      </c>
      <c r="AJ3329">
        <v>730</v>
      </c>
      <c r="AK3329">
        <v>699</v>
      </c>
      <c r="AL3329">
        <v>475</v>
      </c>
      <c r="AM3329">
        <v>668</v>
      </c>
    </row>
    <row r="3330" spans="1:39" x14ac:dyDescent="0.15">
      <c r="A3330" t="s">
        <v>47</v>
      </c>
      <c r="B3330">
        <v>30</v>
      </c>
      <c r="C3330">
        <v>1</v>
      </c>
      <c r="D3330">
        <v>2</v>
      </c>
      <c r="E3330" t="s">
        <v>28</v>
      </c>
      <c r="F3330" t="s">
        <v>206</v>
      </c>
      <c r="G3330">
        <v>2927</v>
      </c>
      <c r="H3330">
        <v>3779</v>
      </c>
      <c r="I3330">
        <v>14599</v>
      </c>
      <c r="J3330">
        <v>935037.74</v>
      </c>
      <c r="K3330">
        <v>822437.14</v>
      </c>
      <c r="L3330">
        <v>758026.55</v>
      </c>
      <c r="M3330">
        <v>248560.38020000001</v>
      </c>
      <c r="N3330">
        <v>1323</v>
      </c>
      <c r="O3330">
        <v>1653</v>
      </c>
      <c r="P3330">
        <v>7271</v>
      </c>
      <c r="Q3330">
        <v>445196.08</v>
      </c>
      <c r="R3330">
        <v>372450.3</v>
      </c>
      <c r="S3330">
        <v>325901.03000000003</v>
      </c>
      <c r="T3330">
        <v>130026.6694</v>
      </c>
      <c r="U3330">
        <v>1604</v>
      </c>
      <c r="V3330">
        <v>2126</v>
      </c>
      <c r="W3330">
        <v>7328</v>
      </c>
      <c r="X3330">
        <v>489841.66</v>
      </c>
      <c r="Y3330">
        <v>449986.84</v>
      </c>
      <c r="Z3330">
        <v>432125.52</v>
      </c>
      <c r="AA3330">
        <v>118533.7108</v>
      </c>
      <c r="AB3330">
        <v>2804</v>
      </c>
      <c r="AC3330">
        <v>2687</v>
      </c>
      <c r="AD3330">
        <v>1419</v>
      </c>
      <c r="AE3330">
        <v>2478</v>
      </c>
      <c r="AF3330">
        <v>1262</v>
      </c>
      <c r="AG3330">
        <v>1291</v>
      </c>
      <c r="AH3330">
        <v>784</v>
      </c>
      <c r="AI3330">
        <v>1192</v>
      </c>
      <c r="AJ3330">
        <v>1542</v>
      </c>
      <c r="AK3330">
        <v>1396</v>
      </c>
      <c r="AL3330">
        <v>635</v>
      </c>
      <c r="AM3330">
        <v>1286</v>
      </c>
    </row>
    <row r="3331" spans="1:39" x14ac:dyDescent="0.15">
      <c r="A3331" t="s">
        <v>47</v>
      </c>
      <c r="B3331">
        <v>30</v>
      </c>
      <c r="C3331">
        <v>1</v>
      </c>
      <c r="D3331">
        <v>2</v>
      </c>
      <c r="E3331" t="s">
        <v>30</v>
      </c>
      <c r="F3331" t="s">
        <v>206</v>
      </c>
      <c r="G3331">
        <v>338</v>
      </c>
      <c r="H3331">
        <v>438</v>
      </c>
      <c r="I3331">
        <v>1686</v>
      </c>
      <c r="J3331">
        <v>107680.72</v>
      </c>
      <c r="K3331">
        <v>95518.2</v>
      </c>
      <c r="L3331">
        <v>87250.78</v>
      </c>
      <c r="M3331">
        <v>28206.382699999998</v>
      </c>
      <c r="N3331">
        <v>138</v>
      </c>
      <c r="O3331">
        <v>181</v>
      </c>
      <c r="P3331">
        <v>730</v>
      </c>
      <c r="Q3331">
        <v>45628.62</v>
      </c>
      <c r="R3331">
        <v>38815.980000000003</v>
      </c>
      <c r="S3331">
        <v>33231.75</v>
      </c>
      <c r="T3331">
        <v>13070.030500000001</v>
      </c>
      <c r="U3331">
        <v>200</v>
      </c>
      <c r="V3331">
        <v>257</v>
      </c>
      <c r="W3331">
        <v>956</v>
      </c>
      <c r="X3331">
        <v>62052.1</v>
      </c>
      <c r="Y3331">
        <v>56702.22</v>
      </c>
      <c r="Z3331">
        <v>54019.03</v>
      </c>
      <c r="AA3331">
        <v>15136.352199999999</v>
      </c>
      <c r="AB3331">
        <v>316</v>
      </c>
      <c r="AC3331">
        <v>316</v>
      </c>
      <c r="AD3331">
        <v>145</v>
      </c>
      <c r="AE3331">
        <v>329</v>
      </c>
      <c r="AF3331">
        <v>127</v>
      </c>
      <c r="AG3331">
        <v>135</v>
      </c>
      <c r="AH3331">
        <v>87</v>
      </c>
      <c r="AI3331">
        <v>135</v>
      </c>
      <c r="AJ3331">
        <v>189</v>
      </c>
      <c r="AK3331">
        <v>181</v>
      </c>
      <c r="AL3331">
        <v>58</v>
      </c>
      <c r="AM3331">
        <v>194</v>
      </c>
    </row>
    <row r="3332" spans="1:39" x14ac:dyDescent="0.15">
      <c r="A3332" t="s">
        <v>47</v>
      </c>
      <c r="B3332">
        <v>30</v>
      </c>
      <c r="C3332">
        <v>1</v>
      </c>
      <c r="D3332">
        <v>2</v>
      </c>
      <c r="E3332" t="s">
        <v>29</v>
      </c>
      <c r="F3332" t="s">
        <v>206</v>
      </c>
      <c r="G3332">
        <v>1394</v>
      </c>
      <c r="H3332">
        <v>1892</v>
      </c>
      <c r="I3332">
        <v>7293</v>
      </c>
      <c r="J3332">
        <v>472560.32</v>
      </c>
      <c r="K3332">
        <v>395851.07</v>
      </c>
      <c r="L3332">
        <v>371506.86</v>
      </c>
      <c r="M3332">
        <v>124399.8903</v>
      </c>
      <c r="N3332">
        <v>509</v>
      </c>
      <c r="O3332">
        <v>635</v>
      </c>
      <c r="P3332">
        <v>2743</v>
      </c>
      <c r="Q3332">
        <v>174753.69</v>
      </c>
      <c r="R3332">
        <v>142926.75</v>
      </c>
      <c r="S3332">
        <v>128666.93</v>
      </c>
      <c r="T3332">
        <v>50344.378900000003</v>
      </c>
      <c r="U3332">
        <v>885</v>
      </c>
      <c r="V3332">
        <v>1257</v>
      </c>
      <c r="W3332">
        <v>4550</v>
      </c>
      <c r="X3332">
        <v>297806.63</v>
      </c>
      <c r="Y3332">
        <v>252924.32</v>
      </c>
      <c r="Z3332">
        <v>242839.93</v>
      </c>
      <c r="AA3332">
        <v>74055.511400000003</v>
      </c>
      <c r="AB3332">
        <v>1340</v>
      </c>
      <c r="AC3332">
        <v>1315</v>
      </c>
      <c r="AD3332">
        <v>641</v>
      </c>
      <c r="AE3332">
        <v>1336</v>
      </c>
      <c r="AF3332">
        <v>490</v>
      </c>
      <c r="AG3332">
        <v>484</v>
      </c>
      <c r="AH3332">
        <v>282</v>
      </c>
      <c r="AI3332">
        <v>484</v>
      </c>
      <c r="AJ3332">
        <v>850</v>
      </c>
      <c r="AK3332">
        <v>831</v>
      </c>
      <c r="AL3332">
        <v>359</v>
      </c>
      <c r="AM3332">
        <v>852</v>
      </c>
    </row>
    <row r="3333" spans="1:39" x14ac:dyDescent="0.15">
      <c r="A3333" t="s">
        <v>47</v>
      </c>
      <c r="B3333">
        <v>30</v>
      </c>
      <c r="C3333">
        <v>1</v>
      </c>
      <c r="D3333">
        <v>2</v>
      </c>
      <c r="E3333" t="s">
        <v>32</v>
      </c>
      <c r="F3333" t="s">
        <v>206</v>
      </c>
      <c r="G3333">
        <v>295</v>
      </c>
      <c r="H3333">
        <v>413</v>
      </c>
      <c r="I3333">
        <v>1655</v>
      </c>
      <c r="J3333">
        <v>108694.35</v>
      </c>
      <c r="K3333">
        <v>87177.29</v>
      </c>
      <c r="L3333">
        <v>82612.73</v>
      </c>
      <c r="M3333">
        <v>27125.868200000001</v>
      </c>
      <c r="N3333">
        <v>31</v>
      </c>
      <c r="O3333">
        <v>40</v>
      </c>
      <c r="P3333">
        <v>158</v>
      </c>
      <c r="Q3333">
        <v>10849.8</v>
      </c>
      <c r="R3333">
        <v>9033.9500000000007</v>
      </c>
      <c r="S3333">
        <v>6952.06</v>
      </c>
      <c r="T3333">
        <v>2763.9636</v>
      </c>
      <c r="U3333">
        <v>264</v>
      </c>
      <c r="V3333">
        <v>373</v>
      </c>
      <c r="W3333">
        <v>1497</v>
      </c>
      <c r="X3333">
        <v>97844.55</v>
      </c>
      <c r="Y3333">
        <v>78143.34</v>
      </c>
      <c r="Z3333">
        <v>75660.67</v>
      </c>
      <c r="AA3333">
        <v>24361.904600000002</v>
      </c>
      <c r="AB3333">
        <v>285</v>
      </c>
      <c r="AC3333">
        <v>268</v>
      </c>
      <c r="AD3333">
        <v>137</v>
      </c>
      <c r="AE3333">
        <v>258</v>
      </c>
      <c r="AF3333">
        <v>30</v>
      </c>
      <c r="AG3333">
        <v>24</v>
      </c>
      <c r="AH3333">
        <v>12</v>
      </c>
      <c r="AI3333">
        <v>31</v>
      </c>
      <c r="AJ3333">
        <v>255</v>
      </c>
      <c r="AK3333">
        <v>244</v>
      </c>
      <c r="AL3333">
        <v>125</v>
      </c>
      <c r="AM3333">
        <v>227</v>
      </c>
    </row>
    <row r="3334" spans="1:39" x14ac:dyDescent="0.15">
      <c r="A3334" t="s">
        <v>47</v>
      </c>
      <c r="B3334">
        <v>30</v>
      </c>
      <c r="C3334">
        <v>2</v>
      </c>
      <c r="D3334">
        <v>0</v>
      </c>
      <c r="E3334" t="s">
        <v>28</v>
      </c>
      <c r="F3334" t="s">
        <v>206</v>
      </c>
      <c r="G3334">
        <v>145</v>
      </c>
      <c r="H3334">
        <v>347</v>
      </c>
      <c r="I3334">
        <v>1048</v>
      </c>
      <c r="J3334">
        <v>58391.25</v>
      </c>
      <c r="K3334">
        <v>44561.24</v>
      </c>
      <c r="L3334">
        <v>37227.08</v>
      </c>
      <c r="M3334">
        <v>17638.718000000001</v>
      </c>
      <c r="N3334">
        <v>145</v>
      </c>
      <c r="O3334">
        <v>173</v>
      </c>
      <c r="P3334">
        <v>611</v>
      </c>
      <c r="Q3334">
        <v>32292.91</v>
      </c>
      <c r="R3334">
        <v>23029.360000000001</v>
      </c>
      <c r="S3334">
        <v>16391.98</v>
      </c>
      <c r="T3334">
        <v>10609.3478</v>
      </c>
      <c r="U3334">
        <v>145</v>
      </c>
      <c r="V3334">
        <v>174</v>
      </c>
      <c r="W3334">
        <v>437</v>
      </c>
      <c r="X3334">
        <v>26098.34</v>
      </c>
      <c r="Y3334">
        <v>21531.88</v>
      </c>
      <c r="Z3334">
        <v>20835.099999999999</v>
      </c>
      <c r="AA3334">
        <v>7029.3702000000003</v>
      </c>
      <c r="AB3334">
        <v>144</v>
      </c>
      <c r="AC3334">
        <v>144</v>
      </c>
      <c r="AD3334">
        <v>132</v>
      </c>
      <c r="AE3334">
        <v>111</v>
      </c>
      <c r="AF3334">
        <v>144</v>
      </c>
      <c r="AG3334">
        <v>144</v>
      </c>
      <c r="AH3334">
        <v>132</v>
      </c>
      <c r="AI3334">
        <v>111</v>
      </c>
      <c r="AJ3334">
        <v>144</v>
      </c>
      <c r="AK3334">
        <v>144</v>
      </c>
      <c r="AL3334">
        <v>132</v>
      </c>
      <c r="AM3334">
        <v>111</v>
      </c>
    </row>
    <row r="3335" spans="1:39" x14ac:dyDescent="0.15">
      <c r="A3335" t="s">
        <v>47</v>
      </c>
      <c r="B3335">
        <v>30</v>
      </c>
      <c r="C3335">
        <v>2</v>
      </c>
      <c r="D3335">
        <v>0</v>
      </c>
      <c r="E3335" t="s">
        <v>30</v>
      </c>
      <c r="F3335" t="s">
        <v>206</v>
      </c>
      <c r="G3335">
        <v>2</v>
      </c>
      <c r="H3335">
        <v>5</v>
      </c>
      <c r="I3335">
        <v>17</v>
      </c>
      <c r="J3335">
        <v>867.85</v>
      </c>
      <c r="K3335">
        <v>591.62</v>
      </c>
      <c r="L3335">
        <v>534.64</v>
      </c>
      <c r="M3335">
        <v>302.48590000000002</v>
      </c>
      <c r="N3335">
        <v>2</v>
      </c>
      <c r="O3335">
        <v>2</v>
      </c>
      <c r="P3335">
        <v>7</v>
      </c>
      <c r="Q3335">
        <v>319.93</v>
      </c>
      <c r="R3335">
        <v>219.93</v>
      </c>
      <c r="S3335">
        <v>162.94999999999999</v>
      </c>
      <c r="T3335">
        <v>126.99590000000001</v>
      </c>
      <c r="U3335">
        <v>2</v>
      </c>
      <c r="V3335">
        <v>3</v>
      </c>
      <c r="W3335">
        <v>10</v>
      </c>
      <c r="X3335">
        <v>547.91999999999996</v>
      </c>
      <c r="Y3335">
        <v>371.69</v>
      </c>
      <c r="Z3335">
        <v>371.69</v>
      </c>
      <c r="AA3335">
        <v>175.49</v>
      </c>
      <c r="AB3335">
        <v>2</v>
      </c>
      <c r="AC3335">
        <v>2</v>
      </c>
      <c r="AD3335">
        <v>2</v>
      </c>
      <c r="AE3335">
        <v>1</v>
      </c>
      <c r="AF3335">
        <v>2</v>
      </c>
      <c r="AG3335">
        <v>2</v>
      </c>
      <c r="AH3335">
        <v>2</v>
      </c>
      <c r="AI3335">
        <v>1</v>
      </c>
      <c r="AJ3335">
        <v>2</v>
      </c>
      <c r="AK3335">
        <v>2</v>
      </c>
      <c r="AL3335">
        <v>2</v>
      </c>
      <c r="AM3335">
        <v>1</v>
      </c>
    </row>
    <row r="3336" spans="1:39" x14ac:dyDescent="0.15">
      <c r="A3336" t="s">
        <v>47</v>
      </c>
      <c r="B3336">
        <v>30</v>
      </c>
      <c r="C3336">
        <v>2</v>
      </c>
      <c r="D3336">
        <v>0</v>
      </c>
      <c r="E3336" t="s">
        <v>29</v>
      </c>
      <c r="F3336" t="s">
        <v>206</v>
      </c>
      <c r="G3336">
        <v>1</v>
      </c>
      <c r="H3336">
        <v>2</v>
      </c>
      <c r="I3336">
        <v>5</v>
      </c>
      <c r="J3336">
        <v>315</v>
      </c>
      <c r="K3336">
        <v>193.85</v>
      </c>
      <c r="L3336">
        <v>193.85</v>
      </c>
      <c r="M3336">
        <v>60.762500000000003</v>
      </c>
      <c r="N3336">
        <v>1</v>
      </c>
      <c r="O3336">
        <v>1</v>
      </c>
      <c r="P3336">
        <v>3</v>
      </c>
      <c r="Q3336">
        <v>157</v>
      </c>
      <c r="R3336">
        <v>101.65</v>
      </c>
      <c r="S3336">
        <v>101.65</v>
      </c>
      <c r="T3336">
        <v>27.2425</v>
      </c>
      <c r="U3336">
        <v>1</v>
      </c>
      <c r="V3336">
        <v>1</v>
      </c>
      <c r="W3336">
        <v>2</v>
      </c>
      <c r="X3336">
        <v>158</v>
      </c>
      <c r="Y3336">
        <v>92.2</v>
      </c>
      <c r="Z3336">
        <v>92.2</v>
      </c>
      <c r="AA3336">
        <v>33.520000000000003</v>
      </c>
      <c r="AB3336">
        <v>1</v>
      </c>
      <c r="AC3336">
        <v>1</v>
      </c>
      <c r="AD3336">
        <v>1</v>
      </c>
      <c r="AE3336">
        <v>0</v>
      </c>
      <c r="AF3336">
        <v>1</v>
      </c>
      <c r="AG3336">
        <v>1</v>
      </c>
      <c r="AH3336">
        <v>1</v>
      </c>
      <c r="AI3336">
        <v>0</v>
      </c>
      <c r="AJ3336">
        <v>1</v>
      </c>
      <c r="AK3336">
        <v>1</v>
      </c>
      <c r="AL3336">
        <v>1</v>
      </c>
      <c r="AM3336">
        <v>0</v>
      </c>
    </row>
    <row r="3337" spans="1:39" x14ac:dyDescent="0.15">
      <c r="A3337" t="s">
        <v>47</v>
      </c>
      <c r="B3337">
        <v>30</v>
      </c>
      <c r="C3337">
        <v>2</v>
      </c>
      <c r="D3337">
        <v>0</v>
      </c>
      <c r="E3337" t="s">
        <v>32</v>
      </c>
      <c r="F3337" t="s">
        <v>206</v>
      </c>
      <c r="G3337">
        <v>42</v>
      </c>
      <c r="H3337">
        <v>113</v>
      </c>
      <c r="I3337">
        <v>333</v>
      </c>
      <c r="J3337">
        <v>19044.740000000002</v>
      </c>
      <c r="K3337">
        <v>13693.18</v>
      </c>
      <c r="L3337">
        <v>11928.41</v>
      </c>
      <c r="M3337">
        <v>5724.5729000000001</v>
      </c>
      <c r="N3337">
        <v>42</v>
      </c>
      <c r="O3337">
        <v>53</v>
      </c>
      <c r="P3337">
        <v>162</v>
      </c>
      <c r="Q3337">
        <v>8449.8700000000008</v>
      </c>
      <c r="R3337">
        <v>5786.76</v>
      </c>
      <c r="S3337">
        <v>4189.79</v>
      </c>
      <c r="T3337">
        <v>2850.5086000000001</v>
      </c>
      <c r="U3337">
        <v>42</v>
      </c>
      <c r="V3337">
        <v>60</v>
      </c>
      <c r="W3337">
        <v>171</v>
      </c>
      <c r="X3337">
        <v>10594.87</v>
      </c>
      <c r="Y3337">
        <v>7906.42</v>
      </c>
      <c r="Z3337">
        <v>7738.62</v>
      </c>
      <c r="AA3337">
        <v>2874.0643</v>
      </c>
      <c r="AB3337">
        <v>41</v>
      </c>
      <c r="AC3337">
        <v>41</v>
      </c>
      <c r="AD3337">
        <v>40</v>
      </c>
      <c r="AE3337">
        <v>37</v>
      </c>
      <c r="AF3337">
        <v>41</v>
      </c>
      <c r="AG3337">
        <v>41</v>
      </c>
      <c r="AH3337">
        <v>40</v>
      </c>
      <c r="AI3337">
        <v>37</v>
      </c>
      <c r="AJ3337">
        <v>41</v>
      </c>
      <c r="AK3337">
        <v>41</v>
      </c>
      <c r="AL3337">
        <v>40</v>
      </c>
      <c r="AM3337">
        <v>37</v>
      </c>
    </row>
    <row r="3338" spans="1:39" x14ac:dyDescent="0.15">
      <c r="A3338" t="s">
        <v>47</v>
      </c>
      <c r="B3338">
        <v>30</v>
      </c>
      <c r="C3338">
        <v>2</v>
      </c>
      <c r="D3338">
        <v>1</v>
      </c>
      <c r="E3338" t="s">
        <v>28</v>
      </c>
      <c r="F3338" t="s">
        <v>206</v>
      </c>
      <c r="G3338">
        <v>1874</v>
      </c>
      <c r="H3338">
        <v>4841</v>
      </c>
      <c r="I3338">
        <v>12433</v>
      </c>
      <c r="J3338">
        <v>703904.86</v>
      </c>
      <c r="K3338">
        <v>566475.17000000004</v>
      </c>
      <c r="L3338">
        <v>488628.92</v>
      </c>
      <c r="M3338">
        <v>206205.79190000001</v>
      </c>
      <c r="N3338">
        <v>1874</v>
      </c>
      <c r="O3338">
        <v>2310</v>
      </c>
      <c r="P3338">
        <v>7004</v>
      </c>
      <c r="Q3338">
        <v>374954.58</v>
      </c>
      <c r="R3338">
        <v>284099.38</v>
      </c>
      <c r="S3338">
        <v>219343.1</v>
      </c>
      <c r="T3338">
        <v>121041.84570000001</v>
      </c>
      <c r="U3338">
        <v>1874</v>
      </c>
      <c r="V3338">
        <v>2531</v>
      </c>
      <c r="W3338">
        <v>5429</v>
      </c>
      <c r="X3338">
        <v>328950.28000000003</v>
      </c>
      <c r="Y3338">
        <v>282375.78999999998</v>
      </c>
      <c r="Z3338">
        <v>269285.82</v>
      </c>
      <c r="AA3338">
        <v>85163.946200000006</v>
      </c>
      <c r="AB3338">
        <v>1810</v>
      </c>
      <c r="AC3338">
        <v>1866</v>
      </c>
      <c r="AD3338">
        <v>1436</v>
      </c>
      <c r="AE3338">
        <v>1772</v>
      </c>
      <c r="AF3338">
        <v>1810</v>
      </c>
      <c r="AG3338">
        <v>1866</v>
      </c>
      <c r="AH3338">
        <v>1436</v>
      </c>
      <c r="AI3338">
        <v>1772</v>
      </c>
      <c r="AJ3338">
        <v>1810</v>
      </c>
      <c r="AK3338">
        <v>1866</v>
      </c>
      <c r="AL3338">
        <v>1436</v>
      </c>
      <c r="AM3338">
        <v>1772</v>
      </c>
    </row>
    <row r="3339" spans="1:39" x14ac:dyDescent="0.15">
      <c r="A3339" t="s">
        <v>47</v>
      </c>
      <c r="B3339">
        <v>30</v>
      </c>
      <c r="C3339">
        <v>2</v>
      </c>
      <c r="D3339">
        <v>1</v>
      </c>
      <c r="E3339" t="s">
        <v>30</v>
      </c>
      <c r="F3339" t="s">
        <v>206</v>
      </c>
      <c r="G3339">
        <v>232</v>
      </c>
      <c r="H3339">
        <v>623</v>
      </c>
      <c r="I3339">
        <v>1486</v>
      </c>
      <c r="J3339">
        <v>84136.88</v>
      </c>
      <c r="K3339">
        <v>68127.179999999993</v>
      </c>
      <c r="L3339">
        <v>56919.53</v>
      </c>
      <c r="M3339">
        <v>25161.915099999998</v>
      </c>
      <c r="N3339">
        <v>232</v>
      </c>
      <c r="O3339">
        <v>295</v>
      </c>
      <c r="P3339">
        <v>831</v>
      </c>
      <c r="Q3339">
        <v>43377.24</v>
      </c>
      <c r="R3339">
        <v>33415.93</v>
      </c>
      <c r="S3339">
        <v>24175.69</v>
      </c>
      <c r="T3339">
        <v>14420.946</v>
      </c>
      <c r="U3339">
        <v>232</v>
      </c>
      <c r="V3339">
        <v>328</v>
      </c>
      <c r="W3339">
        <v>655</v>
      </c>
      <c r="X3339">
        <v>40759.64</v>
      </c>
      <c r="Y3339">
        <v>34711.25</v>
      </c>
      <c r="Z3339">
        <v>32743.84</v>
      </c>
      <c r="AA3339">
        <v>10740.9691</v>
      </c>
      <c r="AB3339">
        <v>211</v>
      </c>
      <c r="AC3339">
        <v>230</v>
      </c>
      <c r="AD3339">
        <v>155</v>
      </c>
      <c r="AE3339">
        <v>221</v>
      </c>
      <c r="AF3339">
        <v>211</v>
      </c>
      <c r="AG3339">
        <v>230</v>
      </c>
      <c r="AH3339">
        <v>155</v>
      </c>
      <c r="AI3339">
        <v>221</v>
      </c>
      <c r="AJ3339">
        <v>211</v>
      </c>
      <c r="AK3339">
        <v>230</v>
      </c>
      <c r="AL3339">
        <v>155</v>
      </c>
      <c r="AM3339">
        <v>221</v>
      </c>
    </row>
    <row r="3340" spans="1:39" x14ac:dyDescent="0.15">
      <c r="A3340" t="s">
        <v>47</v>
      </c>
      <c r="B3340">
        <v>30</v>
      </c>
      <c r="C3340">
        <v>2</v>
      </c>
      <c r="D3340">
        <v>1</v>
      </c>
      <c r="E3340" t="s">
        <v>29</v>
      </c>
      <c r="F3340" t="s">
        <v>206</v>
      </c>
      <c r="G3340">
        <v>4021</v>
      </c>
      <c r="H3340">
        <v>11133</v>
      </c>
      <c r="I3340">
        <v>28395</v>
      </c>
      <c r="J3340">
        <v>1623011.05</v>
      </c>
      <c r="K3340">
        <v>1231327.1599999999</v>
      </c>
      <c r="L3340">
        <v>1040954.83</v>
      </c>
      <c r="M3340">
        <v>475984.65659999999</v>
      </c>
      <c r="N3340">
        <v>4021</v>
      </c>
      <c r="O3340">
        <v>5268</v>
      </c>
      <c r="P3340">
        <v>15559</v>
      </c>
      <c r="Q3340">
        <v>840301.68</v>
      </c>
      <c r="R3340">
        <v>601520.25</v>
      </c>
      <c r="S3340">
        <v>452580.42</v>
      </c>
      <c r="T3340">
        <v>271256.50050000002</v>
      </c>
      <c r="U3340">
        <v>4021</v>
      </c>
      <c r="V3340">
        <v>5865</v>
      </c>
      <c r="W3340">
        <v>12836</v>
      </c>
      <c r="X3340">
        <v>782709.37</v>
      </c>
      <c r="Y3340">
        <v>629806.91</v>
      </c>
      <c r="Z3340">
        <v>588374.41</v>
      </c>
      <c r="AA3340">
        <v>204728.15609999999</v>
      </c>
      <c r="AB3340">
        <v>3839</v>
      </c>
      <c r="AC3340">
        <v>3821</v>
      </c>
      <c r="AD3340">
        <v>3055</v>
      </c>
      <c r="AE3340">
        <v>3893</v>
      </c>
      <c r="AF3340">
        <v>3839</v>
      </c>
      <c r="AG3340">
        <v>3821</v>
      </c>
      <c r="AH3340">
        <v>3055</v>
      </c>
      <c r="AI3340">
        <v>3893</v>
      </c>
      <c r="AJ3340">
        <v>3839</v>
      </c>
      <c r="AK3340">
        <v>3821</v>
      </c>
      <c r="AL3340">
        <v>3055</v>
      </c>
      <c r="AM3340">
        <v>3893</v>
      </c>
    </row>
    <row r="3341" spans="1:39" x14ac:dyDescent="0.15">
      <c r="A3341" t="s">
        <v>47</v>
      </c>
      <c r="B3341">
        <v>30</v>
      </c>
      <c r="C3341">
        <v>2</v>
      </c>
      <c r="D3341">
        <v>1</v>
      </c>
      <c r="E3341" t="s">
        <v>32</v>
      </c>
      <c r="F3341" t="s">
        <v>206</v>
      </c>
      <c r="G3341">
        <v>160</v>
      </c>
      <c r="H3341">
        <v>429</v>
      </c>
      <c r="I3341">
        <v>1203</v>
      </c>
      <c r="J3341">
        <v>67512.42</v>
      </c>
      <c r="K3341">
        <v>49691.54</v>
      </c>
      <c r="L3341">
        <v>43797.88</v>
      </c>
      <c r="M3341">
        <v>20033.2876</v>
      </c>
      <c r="N3341">
        <v>160</v>
      </c>
      <c r="O3341">
        <v>189</v>
      </c>
      <c r="P3341">
        <v>532</v>
      </c>
      <c r="Q3341">
        <v>28162.3</v>
      </c>
      <c r="R3341">
        <v>19906.63</v>
      </c>
      <c r="S3341">
        <v>15502.62</v>
      </c>
      <c r="T3341">
        <v>9472.7376000000004</v>
      </c>
      <c r="U3341">
        <v>160</v>
      </c>
      <c r="V3341">
        <v>240</v>
      </c>
      <c r="W3341">
        <v>671</v>
      </c>
      <c r="X3341">
        <v>39350.120000000003</v>
      </c>
      <c r="Y3341">
        <v>29784.91</v>
      </c>
      <c r="Z3341">
        <v>28295.26</v>
      </c>
      <c r="AA3341">
        <v>10560.55</v>
      </c>
      <c r="AB3341">
        <v>156</v>
      </c>
      <c r="AC3341">
        <v>153</v>
      </c>
      <c r="AD3341">
        <v>129</v>
      </c>
      <c r="AE3341">
        <v>153</v>
      </c>
      <c r="AF3341">
        <v>156</v>
      </c>
      <c r="AG3341">
        <v>153</v>
      </c>
      <c r="AH3341">
        <v>129</v>
      </c>
      <c r="AI3341">
        <v>153</v>
      </c>
      <c r="AJ3341">
        <v>156</v>
      </c>
      <c r="AK3341">
        <v>153</v>
      </c>
      <c r="AL3341">
        <v>129</v>
      </c>
      <c r="AM3341">
        <v>153</v>
      </c>
    </row>
    <row r="3342" spans="1:39" x14ac:dyDescent="0.15">
      <c r="A3342" t="s">
        <v>47</v>
      </c>
      <c r="B3342">
        <v>30</v>
      </c>
      <c r="C3342">
        <v>2</v>
      </c>
      <c r="D3342">
        <v>2</v>
      </c>
      <c r="E3342" t="s">
        <v>28</v>
      </c>
      <c r="F3342" t="s">
        <v>206</v>
      </c>
      <c r="G3342">
        <v>191</v>
      </c>
      <c r="H3342">
        <v>476</v>
      </c>
      <c r="I3342">
        <v>1211</v>
      </c>
      <c r="J3342">
        <v>71197.19</v>
      </c>
      <c r="K3342">
        <v>58231.79</v>
      </c>
      <c r="L3342">
        <v>47217.59</v>
      </c>
      <c r="M3342">
        <v>20254.063699999999</v>
      </c>
      <c r="N3342">
        <v>191</v>
      </c>
      <c r="O3342">
        <v>226</v>
      </c>
      <c r="P3342">
        <v>688</v>
      </c>
      <c r="Q3342">
        <v>38581.839999999997</v>
      </c>
      <c r="R3342">
        <v>30102.54</v>
      </c>
      <c r="S3342">
        <v>20483.45</v>
      </c>
      <c r="T3342">
        <v>11709.726000000001</v>
      </c>
      <c r="U3342">
        <v>191</v>
      </c>
      <c r="V3342">
        <v>250</v>
      </c>
      <c r="W3342">
        <v>523</v>
      </c>
      <c r="X3342">
        <v>32615.35</v>
      </c>
      <c r="Y3342">
        <v>28129.25</v>
      </c>
      <c r="Z3342">
        <v>26734.14</v>
      </c>
      <c r="AA3342">
        <v>8544.3377</v>
      </c>
      <c r="AB3342">
        <v>181</v>
      </c>
      <c r="AC3342">
        <v>189</v>
      </c>
      <c r="AD3342">
        <v>137</v>
      </c>
      <c r="AE3342">
        <v>177</v>
      </c>
      <c r="AF3342">
        <v>181</v>
      </c>
      <c r="AG3342">
        <v>189</v>
      </c>
      <c r="AH3342">
        <v>137</v>
      </c>
      <c r="AI3342">
        <v>177</v>
      </c>
      <c r="AJ3342">
        <v>181</v>
      </c>
      <c r="AK3342">
        <v>189</v>
      </c>
      <c r="AL3342">
        <v>137</v>
      </c>
      <c r="AM3342">
        <v>177</v>
      </c>
    </row>
    <row r="3343" spans="1:39" x14ac:dyDescent="0.15">
      <c r="A3343" t="s">
        <v>47</v>
      </c>
      <c r="B3343">
        <v>30</v>
      </c>
      <c r="C3343">
        <v>2</v>
      </c>
      <c r="D3343">
        <v>2</v>
      </c>
      <c r="E3343" t="s">
        <v>30</v>
      </c>
      <c r="F3343" t="s">
        <v>206</v>
      </c>
      <c r="G3343">
        <v>23</v>
      </c>
      <c r="H3343">
        <v>59</v>
      </c>
      <c r="I3343">
        <v>143</v>
      </c>
      <c r="J3343">
        <v>7873.35</v>
      </c>
      <c r="K3343">
        <v>6478.48</v>
      </c>
      <c r="L3343">
        <v>5202.79</v>
      </c>
      <c r="M3343">
        <v>2277.1930000000002</v>
      </c>
      <c r="N3343">
        <v>23</v>
      </c>
      <c r="O3343">
        <v>26</v>
      </c>
      <c r="P3343">
        <v>75</v>
      </c>
      <c r="Q3343">
        <v>3987.52</v>
      </c>
      <c r="R3343">
        <v>3059.37</v>
      </c>
      <c r="S3343">
        <v>1968</v>
      </c>
      <c r="T3343">
        <v>1272.4539</v>
      </c>
      <c r="U3343">
        <v>23</v>
      </c>
      <c r="V3343">
        <v>33</v>
      </c>
      <c r="W3343">
        <v>68</v>
      </c>
      <c r="X3343">
        <v>3885.83</v>
      </c>
      <c r="Y3343">
        <v>3419.11</v>
      </c>
      <c r="Z3343">
        <v>3234.79</v>
      </c>
      <c r="AA3343">
        <v>1004.7391</v>
      </c>
      <c r="AB3343">
        <v>22</v>
      </c>
      <c r="AC3343">
        <v>22</v>
      </c>
      <c r="AD3343">
        <v>16</v>
      </c>
      <c r="AE3343">
        <v>23</v>
      </c>
      <c r="AF3343">
        <v>22</v>
      </c>
      <c r="AG3343">
        <v>22</v>
      </c>
      <c r="AH3343">
        <v>16</v>
      </c>
      <c r="AI3343">
        <v>23</v>
      </c>
      <c r="AJ3343">
        <v>22</v>
      </c>
      <c r="AK3343">
        <v>22</v>
      </c>
      <c r="AL3343">
        <v>16</v>
      </c>
      <c r="AM3343">
        <v>23</v>
      </c>
    </row>
    <row r="3344" spans="1:39" x14ac:dyDescent="0.15">
      <c r="A3344" t="s">
        <v>47</v>
      </c>
      <c r="B3344">
        <v>30</v>
      </c>
      <c r="C3344">
        <v>2</v>
      </c>
      <c r="D3344">
        <v>2</v>
      </c>
      <c r="E3344" t="s">
        <v>29</v>
      </c>
      <c r="F3344" t="s">
        <v>206</v>
      </c>
      <c r="G3344">
        <v>108</v>
      </c>
      <c r="H3344">
        <v>261</v>
      </c>
      <c r="I3344">
        <v>736</v>
      </c>
      <c r="J3344">
        <v>42325.67</v>
      </c>
      <c r="K3344">
        <v>33627.879999999997</v>
      </c>
      <c r="L3344">
        <v>28206.18</v>
      </c>
      <c r="M3344">
        <v>11921.7261</v>
      </c>
      <c r="N3344">
        <v>108</v>
      </c>
      <c r="O3344">
        <v>121</v>
      </c>
      <c r="P3344">
        <v>390</v>
      </c>
      <c r="Q3344">
        <v>21211.74</v>
      </c>
      <c r="R3344">
        <v>16230.16</v>
      </c>
      <c r="S3344">
        <v>11152.45</v>
      </c>
      <c r="T3344">
        <v>6572.3401999999996</v>
      </c>
      <c r="U3344">
        <v>108</v>
      </c>
      <c r="V3344">
        <v>140</v>
      </c>
      <c r="W3344">
        <v>346</v>
      </c>
      <c r="X3344">
        <v>21113.93</v>
      </c>
      <c r="Y3344">
        <v>17397.72</v>
      </c>
      <c r="Z3344">
        <v>17053.73</v>
      </c>
      <c r="AA3344">
        <v>5349.3859000000002</v>
      </c>
      <c r="AB3344">
        <v>103</v>
      </c>
      <c r="AC3344">
        <v>104</v>
      </c>
      <c r="AD3344">
        <v>63</v>
      </c>
      <c r="AE3344">
        <v>106</v>
      </c>
      <c r="AF3344">
        <v>103</v>
      </c>
      <c r="AG3344">
        <v>104</v>
      </c>
      <c r="AH3344">
        <v>63</v>
      </c>
      <c r="AI3344">
        <v>106</v>
      </c>
      <c r="AJ3344">
        <v>103</v>
      </c>
      <c r="AK3344">
        <v>104</v>
      </c>
      <c r="AL3344">
        <v>63</v>
      </c>
      <c r="AM3344">
        <v>106</v>
      </c>
    </row>
    <row r="3345" spans="1:39" x14ac:dyDescent="0.15">
      <c r="A3345" t="s">
        <v>47</v>
      </c>
      <c r="B3345">
        <v>30</v>
      </c>
      <c r="C3345">
        <v>2</v>
      </c>
      <c r="D3345">
        <v>2</v>
      </c>
      <c r="E3345" t="s">
        <v>32</v>
      </c>
      <c r="F3345" t="s">
        <v>206</v>
      </c>
      <c r="G3345">
        <v>23</v>
      </c>
      <c r="H3345">
        <v>56</v>
      </c>
      <c r="I3345">
        <v>158</v>
      </c>
      <c r="J3345">
        <v>8905.2000000000007</v>
      </c>
      <c r="K3345">
        <v>6767.01</v>
      </c>
      <c r="L3345">
        <v>5903.17</v>
      </c>
      <c r="M3345">
        <v>2517.1945000000001</v>
      </c>
      <c r="N3345">
        <v>23</v>
      </c>
      <c r="O3345">
        <v>25</v>
      </c>
      <c r="P3345">
        <v>64</v>
      </c>
      <c r="Q3345">
        <v>3402.53</v>
      </c>
      <c r="R3345">
        <v>2427.25</v>
      </c>
      <c r="S3345">
        <v>1820.41</v>
      </c>
      <c r="T3345">
        <v>1110.2145</v>
      </c>
      <c r="U3345">
        <v>23</v>
      </c>
      <c r="V3345">
        <v>31</v>
      </c>
      <c r="W3345">
        <v>94</v>
      </c>
      <c r="X3345">
        <v>5502.67</v>
      </c>
      <c r="Y3345">
        <v>4339.76</v>
      </c>
      <c r="Z3345">
        <v>4082.76</v>
      </c>
      <c r="AA3345">
        <v>1406.98</v>
      </c>
      <c r="AB3345">
        <v>20</v>
      </c>
      <c r="AC3345">
        <v>22</v>
      </c>
      <c r="AD3345">
        <v>14</v>
      </c>
      <c r="AE3345">
        <v>22</v>
      </c>
      <c r="AF3345">
        <v>20</v>
      </c>
      <c r="AG3345">
        <v>22</v>
      </c>
      <c r="AH3345">
        <v>14</v>
      </c>
      <c r="AI3345">
        <v>22</v>
      </c>
      <c r="AJ3345">
        <v>20</v>
      </c>
      <c r="AK3345">
        <v>22</v>
      </c>
      <c r="AL3345">
        <v>14</v>
      </c>
      <c r="AM3345">
        <v>22</v>
      </c>
    </row>
    <row r="3346" spans="1:39" x14ac:dyDescent="0.15">
      <c r="A3346" t="s">
        <v>47</v>
      </c>
      <c r="B3346">
        <v>70</v>
      </c>
      <c r="C3346">
        <v>1</v>
      </c>
      <c r="D3346">
        <v>0</v>
      </c>
      <c r="E3346" t="s">
        <v>28</v>
      </c>
      <c r="F3346" t="s">
        <v>206</v>
      </c>
      <c r="G3346">
        <v>5705</v>
      </c>
      <c r="H3346">
        <v>6157</v>
      </c>
      <c r="I3346">
        <v>14759</v>
      </c>
      <c r="J3346">
        <v>856051.71</v>
      </c>
      <c r="K3346">
        <v>683832.45</v>
      </c>
      <c r="L3346">
        <v>639388.67000000004</v>
      </c>
      <c r="M3346">
        <v>253560.01010000001</v>
      </c>
      <c r="N3346">
        <v>2527</v>
      </c>
      <c r="O3346">
        <v>2674</v>
      </c>
      <c r="P3346">
        <v>7682</v>
      </c>
      <c r="Q3346">
        <v>415818.94</v>
      </c>
      <c r="R3346">
        <v>308493.56</v>
      </c>
      <c r="S3346">
        <v>279324.92</v>
      </c>
      <c r="T3346">
        <v>137945.99859999999</v>
      </c>
      <c r="U3346">
        <v>3178</v>
      </c>
      <c r="V3346">
        <v>3483</v>
      </c>
      <c r="W3346">
        <v>7077</v>
      </c>
      <c r="X3346">
        <v>440232.77</v>
      </c>
      <c r="Y3346">
        <v>375338.89</v>
      </c>
      <c r="Z3346">
        <v>360063.75</v>
      </c>
      <c r="AA3346">
        <v>115614.01149999999</v>
      </c>
      <c r="AB3346">
        <v>5627</v>
      </c>
      <c r="AC3346">
        <v>4720</v>
      </c>
      <c r="AD3346">
        <v>3978</v>
      </c>
      <c r="AE3346">
        <v>3000</v>
      </c>
      <c r="AF3346">
        <v>2502</v>
      </c>
      <c r="AG3346">
        <v>2418</v>
      </c>
      <c r="AH3346">
        <v>2109</v>
      </c>
      <c r="AI3346">
        <v>1540</v>
      </c>
      <c r="AJ3346">
        <v>3125</v>
      </c>
      <c r="AK3346">
        <v>2302</v>
      </c>
      <c r="AL3346">
        <v>1869</v>
      </c>
      <c r="AM3346">
        <v>1460</v>
      </c>
    </row>
    <row r="3347" spans="1:39" x14ac:dyDescent="0.15">
      <c r="A3347" t="s">
        <v>47</v>
      </c>
      <c r="B3347">
        <v>70</v>
      </c>
      <c r="C3347">
        <v>1</v>
      </c>
      <c r="D3347">
        <v>0</v>
      </c>
      <c r="E3347" t="s">
        <v>30</v>
      </c>
      <c r="F3347" t="s">
        <v>206</v>
      </c>
      <c r="G3347">
        <v>6</v>
      </c>
      <c r="H3347">
        <v>6</v>
      </c>
      <c r="I3347">
        <v>11</v>
      </c>
      <c r="J3347">
        <v>765.98</v>
      </c>
      <c r="K3347">
        <v>706.53</v>
      </c>
      <c r="L3347">
        <v>706.53</v>
      </c>
      <c r="M3347">
        <v>170.91749999999999</v>
      </c>
      <c r="N3347">
        <v>2</v>
      </c>
      <c r="O3347">
        <v>2</v>
      </c>
      <c r="P3347">
        <v>5</v>
      </c>
      <c r="Q3347">
        <v>370</v>
      </c>
      <c r="R3347">
        <v>320</v>
      </c>
      <c r="S3347">
        <v>320</v>
      </c>
      <c r="T3347">
        <v>78.897499999999994</v>
      </c>
      <c r="U3347">
        <v>4</v>
      </c>
      <c r="V3347">
        <v>4</v>
      </c>
      <c r="W3347">
        <v>6</v>
      </c>
      <c r="X3347">
        <v>395.98</v>
      </c>
      <c r="Y3347">
        <v>386.53</v>
      </c>
      <c r="Z3347">
        <v>386.53</v>
      </c>
      <c r="AA3347">
        <v>92.02</v>
      </c>
      <c r="AB3347">
        <v>6</v>
      </c>
      <c r="AC3347">
        <v>3</v>
      </c>
      <c r="AD3347">
        <v>2</v>
      </c>
      <c r="AE3347">
        <v>3</v>
      </c>
      <c r="AF3347">
        <v>2</v>
      </c>
      <c r="AG3347">
        <v>1</v>
      </c>
      <c r="AH3347">
        <v>1</v>
      </c>
      <c r="AI3347">
        <v>2</v>
      </c>
      <c r="AJ3347">
        <v>4</v>
      </c>
      <c r="AK3347">
        <v>2</v>
      </c>
      <c r="AL3347">
        <v>1</v>
      </c>
      <c r="AM3347">
        <v>1</v>
      </c>
    </row>
    <row r="3348" spans="1:39" x14ac:dyDescent="0.15">
      <c r="A3348" t="s">
        <v>47</v>
      </c>
      <c r="B3348">
        <v>70</v>
      </c>
      <c r="C3348">
        <v>1</v>
      </c>
      <c r="D3348">
        <v>0</v>
      </c>
      <c r="E3348" t="s">
        <v>29</v>
      </c>
      <c r="F3348" t="s">
        <v>206</v>
      </c>
      <c r="G3348">
        <v>38</v>
      </c>
      <c r="H3348">
        <v>40</v>
      </c>
      <c r="I3348">
        <v>104</v>
      </c>
      <c r="J3348">
        <v>6001.41</v>
      </c>
      <c r="K3348">
        <v>4526.6400000000003</v>
      </c>
      <c r="L3348">
        <v>4256.1499999999996</v>
      </c>
      <c r="M3348">
        <v>1824.4029</v>
      </c>
      <c r="N3348">
        <v>23</v>
      </c>
      <c r="O3348">
        <v>23</v>
      </c>
      <c r="P3348">
        <v>72</v>
      </c>
      <c r="Q3348">
        <v>3773.51</v>
      </c>
      <c r="R3348">
        <v>2765.31</v>
      </c>
      <c r="S3348">
        <v>2494.8200000000002</v>
      </c>
      <c r="T3348">
        <v>1247.2157999999999</v>
      </c>
      <c r="U3348">
        <v>15</v>
      </c>
      <c r="V3348">
        <v>17</v>
      </c>
      <c r="W3348">
        <v>32</v>
      </c>
      <c r="X3348">
        <v>2227.9</v>
      </c>
      <c r="Y3348">
        <v>1761.33</v>
      </c>
      <c r="Z3348">
        <v>1761.33</v>
      </c>
      <c r="AA3348">
        <v>577.18709999999999</v>
      </c>
      <c r="AB3348">
        <v>38</v>
      </c>
      <c r="AC3348">
        <v>30</v>
      </c>
      <c r="AD3348">
        <v>25</v>
      </c>
      <c r="AE3348">
        <v>20</v>
      </c>
      <c r="AF3348">
        <v>23</v>
      </c>
      <c r="AG3348">
        <v>22</v>
      </c>
      <c r="AH3348">
        <v>19</v>
      </c>
      <c r="AI3348">
        <v>14</v>
      </c>
      <c r="AJ3348">
        <v>15</v>
      </c>
      <c r="AK3348">
        <v>8</v>
      </c>
      <c r="AL3348">
        <v>6</v>
      </c>
      <c r="AM3348">
        <v>6</v>
      </c>
    </row>
    <row r="3349" spans="1:39" x14ac:dyDescent="0.15">
      <c r="A3349" t="s">
        <v>47</v>
      </c>
      <c r="B3349">
        <v>70</v>
      </c>
      <c r="C3349">
        <v>1</v>
      </c>
      <c r="D3349">
        <v>0</v>
      </c>
      <c r="E3349" t="s">
        <v>32</v>
      </c>
      <c r="F3349" t="s">
        <v>206</v>
      </c>
      <c r="G3349">
        <v>481</v>
      </c>
      <c r="H3349">
        <v>547</v>
      </c>
      <c r="I3349">
        <v>1413</v>
      </c>
      <c r="J3349">
        <v>84427.69</v>
      </c>
      <c r="K3349">
        <v>61526.45</v>
      </c>
      <c r="L3349">
        <v>60354.34</v>
      </c>
      <c r="M3349">
        <v>23053.946899999999</v>
      </c>
      <c r="N3349">
        <v>34</v>
      </c>
      <c r="O3349">
        <v>35</v>
      </c>
      <c r="P3349">
        <v>83</v>
      </c>
      <c r="Q3349">
        <v>5553.7</v>
      </c>
      <c r="R3349">
        <v>4339.9799999999996</v>
      </c>
      <c r="S3349">
        <v>3941.69</v>
      </c>
      <c r="T3349">
        <v>1463.4897000000001</v>
      </c>
      <c r="U3349">
        <v>447</v>
      </c>
      <c r="V3349">
        <v>512</v>
      </c>
      <c r="W3349">
        <v>1330</v>
      </c>
      <c r="X3349">
        <v>78873.990000000005</v>
      </c>
      <c r="Y3349">
        <v>57186.47</v>
      </c>
      <c r="Z3349">
        <v>56412.65</v>
      </c>
      <c r="AA3349">
        <v>21590.457200000001</v>
      </c>
      <c r="AB3349">
        <v>475</v>
      </c>
      <c r="AC3349">
        <v>372</v>
      </c>
      <c r="AD3349">
        <v>328</v>
      </c>
      <c r="AE3349">
        <v>326</v>
      </c>
      <c r="AF3349">
        <v>34</v>
      </c>
      <c r="AG3349">
        <v>21</v>
      </c>
      <c r="AH3349">
        <v>16</v>
      </c>
      <c r="AI3349">
        <v>31</v>
      </c>
      <c r="AJ3349">
        <v>441</v>
      </c>
      <c r="AK3349">
        <v>351</v>
      </c>
      <c r="AL3349">
        <v>312</v>
      </c>
      <c r="AM3349">
        <v>295</v>
      </c>
    </row>
    <row r="3350" spans="1:39" x14ac:dyDescent="0.15">
      <c r="A3350" t="s">
        <v>47</v>
      </c>
      <c r="B3350">
        <v>70</v>
      </c>
      <c r="C3350">
        <v>1</v>
      </c>
      <c r="D3350">
        <v>1</v>
      </c>
      <c r="E3350" t="s">
        <v>28</v>
      </c>
      <c r="F3350" t="s">
        <v>206</v>
      </c>
      <c r="G3350">
        <v>31039</v>
      </c>
      <c r="H3350">
        <v>35816</v>
      </c>
      <c r="I3350">
        <v>85380</v>
      </c>
      <c r="J3350">
        <v>4774214.12</v>
      </c>
      <c r="K3350">
        <v>3816776.1</v>
      </c>
      <c r="L3350">
        <v>3570790.72</v>
      </c>
      <c r="M3350">
        <v>1417734.86</v>
      </c>
      <c r="N3350">
        <v>16864</v>
      </c>
      <c r="O3350">
        <v>18672</v>
      </c>
      <c r="P3350">
        <v>52407</v>
      </c>
      <c r="Q3350">
        <v>2761021.71</v>
      </c>
      <c r="R3350">
        <v>2093738.92</v>
      </c>
      <c r="S3350">
        <v>1922505.89</v>
      </c>
      <c r="T3350">
        <v>896889.21680000005</v>
      </c>
      <c r="U3350">
        <v>14175</v>
      </c>
      <c r="V3350">
        <v>17144</v>
      </c>
      <c r="W3350">
        <v>32973</v>
      </c>
      <c r="X3350">
        <v>2013192.41</v>
      </c>
      <c r="Y3350">
        <v>1723037.18</v>
      </c>
      <c r="Z3350">
        <v>1648284.83</v>
      </c>
      <c r="AA3350">
        <v>520845.64319999999</v>
      </c>
      <c r="AB3350">
        <v>29707</v>
      </c>
      <c r="AC3350">
        <v>29642</v>
      </c>
      <c r="AD3350">
        <v>20273</v>
      </c>
      <c r="AE3350">
        <v>27324</v>
      </c>
      <c r="AF3350">
        <v>16318</v>
      </c>
      <c r="AG3350">
        <v>16433</v>
      </c>
      <c r="AH3350">
        <v>12244</v>
      </c>
      <c r="AI3350">
        <v>15183</v>
      </c>
      <c r="AJ3350">
        <v>13389</v>
      </c>
      <c r="AK3350">
        <v>13209</v>
      </c>
      <c r="AL3350">
        <v>8029</v>
      </c>
      <c r="AM3350">
        <v>12141</v>
      </c>
    </row>
    <row r="3351" spans="1:39" x14ac:dyDescent="0.15">
      <c r="A3351" t="s">
        <v>47</v>
      </c>
      <c r="B3351">
        <v>70</v>
      </c>
      <c r="C3351">
        <v>1</v>
      </c>
      <c r="D3351">
        <v>1</v>
      </c>
      <c r="E3351" t="s">
        <v>30</v>
      </c>
      <c r="F3351" t="s">
        <v>206</v>
      </c>
      <c r="G3351">
        <v>2988</v>
      </c>
      <c r="H3351">
        <v>3461</v>
      </c>
      <c r="I3351">
        <v>8097</v>
      </c>
      <c r="J3351">
        <v>455435.72</v>
      </c>
      <c r="K3351">
        <v>368753.68</v>
      </c>
      <c r="L3351">
        <v>341691.46</v>
      </c>
      <c r="M3351">
        <v>133174.31049999999</v>
      </c>
      <c r="N3351">
        <v>1522</v>
      </c>
      <c r="O3351">
        <v>1678</v>
      </c>
      <c r="P3351">
        <v>4676</v>
      </c>
      <c r="Q3351">
        <v>247114.83</v>
      </c>
      <c r="R3351">
        <v>189714.21</v>
      </c>
      <c r="S3351">
        <v>171460.57</v>
      </c>
      <c r="T3351">
        <v>79250.010500000004</v>
      </c>
      <c r="U3351">
        <v>1466</v>
      </c>
      <c r="V3351">
        <v>1783</v>
      </c>
      <c r="W3351">
        <v>3421</v>
      </c>
      <c r="X3351">
        <v>208320.89</v>
      </c>
      <c r="Y3351">
        <v>179039.47</v>
      </c>
      <c r="Z3351">
        <v>170230.89</v>
      </c>
      <c r="AA3351">
        <v>53924.3</v>
      </c>
      <c r="AB3351">
        <v>2817</v>
      </c>
      <c r="AC3351">
        <v>2906</v>
      </c>
      <c r="AD3351">
        <v>1801</v>
      </c>
      <c r="AE3351">
        <v>2869</v>
      </c>
      <c r="AF3351">
        <v>1440</v>
      </c>
      <c r="AG3351">
        <v>1498</v>
      </c>
      <c r="AH3351">
        <v>1061</v>
      </c>
      <c r="AI3351">
        <v>1472</v>
      </c>
      <c r="AJ3351">
        <v>1377</v>
      </c>
      <c r="AK3351">
        <v>1408</v>
      </c>
      <c r="AL3351">
        <v>740</v>
      </c>
      <c r="AM3351">
        <v>1397</v>
      </c>
    </row>
    <row r="3352" spans="1:39" x14ac:dyDescent="0.15">
      <c r="A3352" t="s">
        <v>47</v>
      </c>
      <c r="B3352">
        <v>70</v>
      </c>
      <c r="C3352">
        <v>1</v>
      </c>
      <c r="D3352">
        <v>1</v>
      </c>
      <c r="E3352" t="s">
        <v>29</v>
      </c>
      <c r="F3352" t="s">
        <v>206</v>
      </c>
      <c r="G3352">
        <v>35819</v>
      </c>
      <c r="H3352">
        <v>43235</v>
      </c>
      <c r="I3352">
        <v>105681</v>
      </c>
      <c r="J3352">
        <v>5891681.4199999999</v>
      </c>
      <c r="K3352">
        <v>4482148.8600000003</v>
      </c>
      <c r="L3352">
        <v>4195486.2</v>
      </c>
      <c r="M3352">
        <v>1745369.2749999999</v>
      </c>
      <c r="N3352">
        <v>16068</v>
      </c>
      <c r="O3352">
        <v>18378</v>
      </c>
      <c r="P3352">
        <v>54434</v>
      </c>
      <c r="Q3352">
        <v>2818897.03</v>
      </c>
      <c r="R3352">
        <v>2005481.91</v>
      </c>
      <c r="S3352">
        <v>1830106.15</v>
      </c>
      <c r="T3352">
        <v>938825.91209999996</v>
      </c>
      <c r="U3352">
        <v>19751</v>
      </c>
      <c r="V3352">
        <v>24857</v>
      </c>
      <c r="W3352">
        <v>51247</v>
      </c>
      <c r="X3352">
        <v>3072784.39</v>
      </c>
      <c r="Y3352">
        <v>2476666.9500000002</v>
      </c>
      <c r="Z3352">
        <v>2365380.0499999998</v>
      </c>
      <c r="AA3352">
        <v>806543.36289999995</v>
      </c>
      <c r="AB3352">
        <v>34447</v>
      </c>
      <c r="AC3352">
        <v>33976</v>
      </c>
      <c r="AD3352">
        <v>23685</v>
      </c>
      <c r="AE3352">
        <v>34381</v>
      </c>
      <c r="AF3352">
        <v>15456</v>
      </c>
      <c r="AG3352">
        <v>15329</v>
      </c>
      <c r="AH3352">
        <v>11848</v>
      </c>
      <c r="AI3352">
        <v>15520</v>
      </c>
      <c r="AJ3352">
        <v>18991</v>
      </c>
      <c r="AK3352">
        <v>18647</v>
      </c>
      <c r="AL3352">
        <v>11837</v>
      </c>
      <c r="AM3352">
        <v>18861</v>
      </c>
    </row>
    <row r="3353" spans="1:39" x14ac:dyDescent="0.15">
      <c r="A3353" t="s">
        <v>47</v>
      </c>
      <c r="B3353">
        <v>70</v>
      </c>
      <c r="C3353">
        <v>1</v>
      </c>
      <c r="D3353">
        <v>1</v>
      </c>
      <c r="E3353" t="s">
        <v>31</v>
      </c>
      <c r="F3353" t="s">
        <v>206</v>
      </c>
      <c r="G3353">
        <v>1</v>
      </c>
      <c r="H3353">
        <v>2</v>
      </c>
      <c r="I3353">
        <v>3</v>
      </c>
      <c r="J3353">
        <v>219.97</v>
      </c>
      <c r="K3353">
        <v>163.98</v>
      </c>
      <c r="L3353">
        <v>163.98</v>
      </c>
      <c r="M3353">
        <v>70.510000000000005</v>
      </c>
      <c r="N3353">
        <v>0</v>
      </c>
      <c r="O3353">
        <v>0</v>
      </c>
      <c r="P3353">
        <v>0</v>
      </c>
      <c r="Q3353">
        <v>0</v>
      </c>
      <c r="R3353">
        <v>0</v>
      </c>
      <c r="S3353">
        <v>0</v>
      </c>
      <c r="T3353">
        <v>0</v>
      </c>
      <c r="U3353">
        <v>1</v>
      </c>
      <c r="V3353">
        <v>2</v>
      </c>
      <c r="W3353">
        <v>3</v>
      </c>
      <c r="X3353">
        <v>219.97</v>
      </c>
      <c r="Y3353">
        <v>163.98</v>
      </c>
      <c r="Z3353">
        <v>163.98</v>
      </c>
      <c r="AA3353">
        <v>70.510000000000005</v>
      </c>
      <c r="AB3353">
        <v>1</v>
      </c>
      <c r="AC3353">
        <v>1</v>
      </c>
      <c r="AD3353">
        <v>1</v>
      </c>
      <c r="AE3353">
        <v>1</v>
      </c>
      <c r="AF3353">
        <v>0</v>
      </c>
      <c r="AG3353">
        <v>0</v>
      </c>
      <c r="AH3353">
        <v>0</v>
      </c>
      <c r="AI3353">
        <v>0</v>
      </c>
      <c r="AJ3353">
        <v>1</v>
      </c>
      <c r="AK3353">
        <v>1</v>
      </c>
      <c r="AL3353">
        <v>1</v>
      </c>
      <c r="AM3353">
        <v>1</v>
      </c>
    </row>
    <row r="3354" spans="1:39" x14ac:dyDescent="0.15">
      <c r="A3354" t="s">
        <v>47</v>
      </c>
      <c r="B3354">
        <v>70</v>
      </c>
      <c r="C3354">
        <v>1</v>
      </c>
      <c r="D3354">
        <v>1</v>
      </c>
      <c r="E3354" t="s">
        <v>32</v>
      </c>
      <c r="F3354" t="s">
        <v>206</v>
      </c>
      <c r="G3354">
        <v>722</v>
      </c>
      <c r="H3354">
        <v>868</v>
      </c>
      <c r="I3354">
        <v>2068</v>
      </c>
      <c r="J3354">
        <v>125212.08</v>
      </c>
      <c r="K3354">
        <v>94613.57</v>
      </c>
      <c r="L3354">
        <v>91968.88</v>
      </c>
      <c r="M3354">
        <v>33224.240100000003</v>
      </c>
      <c r="N3354">
        <v>115</v>
      </c>
      <c r="O3354">
        <v>132</v>
      </c>
      <c r="P3354">
        <v>312</v>
      </c>
      <c r="Q3354">
        <v>19041.73</v>
      </c>
      <c r="R3354">
        <v>15136.34</v>
      </c>
      <c r="S3354">
        <v>14205.25</v>
      </c>
      <c r="T3354">
        <v>5274.7635</v>
      </c>
      <c r="U3354">
        <v>607</v>
      </c>
      <c r="V3354">
        <v>736</v>
      </c>
      <c r="W3354">
        <v>1756</v>
      </c>
      <c r="X3354">
        <v>106170.35</v>
      </c>
      <c r="Y3354">
        <v>79477.23</v>
      </c>
      <c r="Z3354">
        <v>77763.63</v>
      </c>
      <c r="AA3354">
        <v>27949.476600000002</v>
      </c>
      <c r="AB3354">
        <v>704</v>
      </c>
      <c r="AC3354">
        <v>668</v>
      </c>
      <c r="AD3354">
        <v>472</v>
      </c>
      <c r="AE3354">
        <v>630</v>
      </c>
      <c r="AF3354">
        <v>112</v>
      </c>
      <c r="AG3354">
        <v>90</v>
      </c>
      <c r="AH3354">
        <v>68</v>
      </c>
      <c r="AI3354">
        <v>112</v>
      </c>
      <c r="AJ3354">
        <v>592</v>
      </c>
      <c r="AK3354">
        <v>578</v>
      </c>
      <c r="AL3354">
        <v>404</v>
      </c>
      <c r="AM3354">
        <v>518</v>
      </c>
    </row>
    <row r="3355" spans="1:39" x14ac:dyDescent="0.15">
      <c r="A3355" t="s">
        <v>47</v>
      </c>
      <c r="B3355">
        <v>70</v>
      </c>
      <c r="C3355">
        <v>1</v>
      </c>
      <c r="D3355">
        <v>2</v>
      </c>
      <c r="E3355" t="s">
        <v>28</v>
      </c>
      <c r="F3355" t="s">
        <v>206</v>
      </c>
      <c r="G3355">
        <v>7074</v>
      </c>
      <c r="H3355">
        <v>7680</v>
      </c>
      <c r="I3355">
        <v>18011</v>
      </c>
      <c r="J3355">
        <v>1034373.48</v>
      </c>
      <c r="K3355">
        <v>849047.4</v>
      </c>
      <c r="L3355">
        <v>797970.79</v>
      </c>
      <c r="M3355">
        <v>302429.72320000001</v>
      </c>
      <c r="N3355">
        <v>3023</v>
      </c>
      <c r="O3355">
        <v>3190</v>
      </c>
      <c r="P3355">
        <v>9144</v>
      </c>
      <c r="Q3355">
        <v>487678.34</v>
      </c>
      <c r="R3355">
        <v>370656.6</v>
      </c>
      <c r="S3355">
        <v>334558.15000000002</v>
      </c>
      <c r="T3355">
        <v>158839.8481</v>
      </c>
      <c r="U3355">
        <v>4051</v>
      </c>
      <c r="V3355">
        <v>4490</v>
      </c>
      <c r="W3355">
        <v>8867</v>
      </c>
      <c r="X3355">
        <v>546695.14</v>
      </c>
      <c r="Y3355">
        <v>478390.8</v>
      </c>
      <c r="Z3355">
        <v>463412.64</v>
      </c>
      <c r="AA3355">
        <v>143589.8751</v>
      </c>
      <c r="AB3355">
        <v>6796</v>
      </c>
      <c r="AC3355">
        <v>6338</v>
      </c>
      <c r="AD3355">
        <v>3290</v>
      </c>
      <c r="AE3355">
        <v>5823</v>
      </c>
      <c r="AF3355">
        <v>2899</v>
      </c>
      <c r="AG3355">
        <v>2911</v>
      </c>
      <c r="AH3355">
        <v>1785</v>
      </c>
      <c r="AI3355">
        <v>2663</v>
      </c>
      <c r="AJ3355">
        <v>3897</v>
      </c>
      <c r="AK3355">
        <v>3427</v>
      </c>
      <c r="AL3355">
        <v>1505</v>
      </c>
      <c r="AM3355">
        <v>3160</v>
      </c>
    </row>
    <row r="3356" spans="1:39" x14ac:dyDescent="0.15">
      <c r="A3356" t="s">
        <v>47</v>
      </c>
      <c r="B3356">
        <v>70</v>
      </c>
      <c r="C3356">
        <v>1</v>
      </c>
      <c r="D3356">
        <v>2</v>
      </c>
      <c r="E3356" t="s">
        <v>30</v>
      </c>
      <c r="F3356" t="s">
        <v>206</v>
      </c>
      <c r="G3356">
        <v>764</v>
      </c>
      <c r="H3356">
        <v>846</v>
      </c>
      <c r="I3356">
        <v>1913</v>
      </c>
      <c r="J3356">
        <v>110725.51</v>
      </c>
      <c r="K3356">
        <v>93285.48</v>
      </c>
      <c r="L3356">
        <v>87931.45</v>
      </c>
      <c r="M3356">
        <v>31276.352900000002</v>
      </c>
      <c r="N3356">
        <v>289</v>
      </c>
      <c r="O3356">
        <v>302</v>
      </c>
      <c r="P3356">
        <v>821</v>
      </c>
      <c r="Q3356">
        <v>44887.06</v>
      </c>
      <c r="R3356">
        <v>35562.980000000003</v>
      </c>
      <c r="S3356">
        <v>31688.01</v>
      </c>
      <c r="T3356">
        <v>13942.586799999999</v>
      </c>
      <c r="U3356">
        <v>475</v>
      </c>
      <c r="V3356">
        <v>544</v>
      </c>
      <c r="W3356">
        <v>1092</v>
      </c>
      <c r="X3356">
        <v>65838.45</v>
      </c>
      <c r="Y3356">
        <v>57722.5</v>
      </c>
      <c r="Z3356">
        <v>56243.44</v>
      </c>
      <c r="AA3356">
        <v>17333.766100000001</v>
      </c>
      <c r="AB3356">
        <v>709</v>
      </c>
      <c r="AC3356">
        <v>696</v>
      </c>
      <c r="AD3356">
        <v>307</v>
      </c>
      <c r="AE3356">
        <v>736</v>
      </c>
      <c r="AF3356">
        <v>277</v>
      </c>
      <c r="AG3356">
        <v>277</v>
      </c>
      <c r="AH3356">
        <v>153</v>
      </c>
      <c r="AI3356">
        <v>285</v>
      </c>
      <c r="AJ3356">
        <v>432</v>
      </c>
      <c r="AK3356">
        <v>419</v>
      </c>
      <c r="AL3356">
        <v>154</v>
      </c>
      <c r="AM3356">
        <v>451</v>
      </c>
    </row>
    <row r="3357" spans="1:39" x14ac:dyDescent="0.15">
      <c r="A3357" t="s">
        <v>47</v>
      </c>
      <c r="B3357">
        <v>70</v>
      </c>
      <c r="C3357">
        <v>1</v>
      </c>
      <c r="D3357">
        <v>2</v>
      </c>
      <c r="E3357" t="s">
        <v>29</v>
      </c>
      <c r="F3357" t="s">
        <v>206</v>
      </c>
      <c r="G3357">
        <v>2531</v>
      </c>
      <c r="H3357">
        <v>2863</v>
      </c>
      <c r="I3357">
        <v>6972</v>
      </c>
      <c r="J3357">
        <v>398197.15</v>
      </c>
      <c r="K3357">
        <v>312547.69</v>
      </c>
      <c r="L3357">
        <v>294494.03999999998</v>
      </c>
      <c r="M3357">
        <v>116801.54760000001</v>
      </c>
      <c r="N3357">
        <v>1031</v>
      </c>
      <c r="O3357">
        <v>1097</v>
      </c>
      <c r="P3357">
        <v>3197</v>
      </c>
      <c r="Q3357">
        <v>171761.71</v>
      </c>
      <c r="R3357">
        <v>126848.95</v>
      </c>
      <c r="S3357">
        <v>113869.63</v>
      </c>
      <c r="T3357">
        <v>56517.7186</v>
      </c>
      <c r="U3357">
        <v>1500</v>
      </c>
      <c r="V3357">
        <v>1766</v>
      </c>
      <c r="W3357">
        <v>3775</v>
      </c>
      <c r="X3357">
        <v>226435.44</v>
      </c>
      <c r="Y3357">
        <v>185698.74</v>
      </c>
      <c r="Z3357">
        <v>180624.41</v>
      </c>
      <c r="AA3357">
        <v>60283.828999999998</v>
      </c>
      <c r="AB3357">
        <v>2450</v>
      </c>
      <c r="AC3357">
        <v>2348</v>
      </c>
      <c r="AD3357">
        <v>1184</v>
      </c>
      <c r="AE3357">
        <v>2434</v>
      </c>
      <c r="AF3357">
        <v>996</v>
      </c>
      <c r="AG3357">
        <v>981</v>
      </c>
      <c r="AH3357">
        <v>605</v>
      </c>
      <c r="AI3357">
        <v>1000</v>
      </c>
      <c r="AJ3357">
        <v>1454</v>
      </c>
      <c r="AK3357">
        <v>1367</v>
      </c>
      <c r="AL3357">
        <v>579</v>
      </c>
      <c r="AM3357">
        <v>1434</v>
      </c>
    </row>
    <row r="3358" spans="1:39" x14ac:dyDescent="0.15">
      <c r="A3358" t="s">
        <v>47</v>
      </c>
      <c r="B3358">
        <v>70</v>
      </c>
      <c r="C3358">
        <v>1</v>
      </c>
      <c r="D3358">
        <v>2</v>
      </c>
      <c r="E3358" t="s">
        <v>32</v>
      </c>
      <c r="F3358" t="s">
        <v>206</v>
      </c>
      <c r="G3358">
        <v>279</v>
      </c>
      <c r="H3358">
        <v>317</v>
      </c>
      <c r="I3358">
        <v>776</v>
      </c>
      <c r="J3358">
        <v>47081.53</v>
      </c>
      <c r="K3358">
        <v>35696.43</v>
      </c>
      <c r="L3358">
        <v>34705.339999999997</v>
      </c>
      <c r="M3358">
        <v>12880.022999999999</v>
      </c>
      <c r="N3358">
        <v>36</v>
      </c>
      <c r="O3358">
        <v>37</v>
      </c>
      <c r="P3358">
        <v>98</v>
      </c>
      <c r="Q3358">
        <v>5915.54</v>
      </c>
      <c r="R3358">
        <v>4809.75</v>
      </c>
      <c r="S3358">
        <v>4292.5600000000004</v>
      </c>
      <c r="T3358">
        <v>1671.2126000000001</v>
      </c>
      <c r="U3358">
        <v>243</v>
      </c>
      <c r="V3358">
        <v>280</v>
      </c>
      <c r="W3358">
        <v>678</v>
      </c>
      <c r="X3358">
        <v>41165.99</v>
      </c>
      <c r="Y3358">
        <v>30886.68</v>
      </c>
      <c r="Z3358">
        <v>30412.78</v>
      </c>
      <c r="AA3358">
        <v>11208.8104</v>
      </c>
      <c r="AB3358">
        <v>273</v>
      </c>
      <c r="AC3358">
        <v>243</v>
      </c>
      <c r="AD3358">
        <v>130</v>
      </c>
      <c r="AE3358">
        <v>238</v>
      </c>
      <c r="AF3358">
        <v>35</v>
      </c>
      <c r="AG3358">
        <v>30</v>
      </c>
      <c r="AH3358">
        <v>19</v>
      </c>
      <c r="AI3358">
        <v>36</v>
      </c>
      <c r="AJ3358">
        <v>238</v>
      </c>
      <c r="AK3358">
        <v>213</v>
      </c>
      <c r="AL3358">
        <v>111</v>
      </c>
      <c r="AM3358">
        <v>202</v>
      </c>
    </row>
    <row r="3359" spans="1:39" x14ac:dyDescent="0.15">
      <c r="A3359" t="s">
        <v>47</v>
      </c>
      <c r="B3359">
        <v>70</v>
      </c>
      <c r="C3359">
        <v>2</v>
      </c>
      <c r="D3359">
        <v>0</v>
      </c>
      <c r="E3359" t="s">
        <v>28</v>
      </c>
      <c r="F3359" t="s">
        <v>206</v>
      </c>
      <c r="G3359">
        <v>120</v>
      </c>
      <c r="H3359">
        <v>249</v>
      </c>
      <c r="I3359">
        <v>512</v>
      </c>
      <c r="J3359">
        <v>24492.92</v>
      </c>
      <c r="K3359">
        <v>17016.21</v>
      </c>
      <c r="L3359">
        <v>13613.95</v>
      </c>
      <c r="M3359">
        <v>8344.2963999999993</v>
      </c>
      <c r="N3359">
        <v>120</v>
      </c>
      <c r="O3359">
        <v>122</v>
      </c>
      <c r="P3359">
        <v>329</v>
      </c>
      <c r="Q3359">
        <v>14912.24</v>
      </c>
      <c r="R3359">
        <v>9767.73</v>
      </c>
      <c r="S3359">
        <v>6708.7</v>
      </c>
      <c r="T3359">
        <v>5376.6773000000003</v>
      </c>
      <c r="U3359">
        <v>120</v>
      </c>
      <c r="V3359">
        <v>127</v>
      </c>
      <c r="W3359">
        <v>183</v>
      </c>
      <c r="X3359">
        <v>9580.68</v>
      </c>
      <c r="Y3359">
        <v>7248.48</v>
      </c>
      <c r="Z3359">
        <v>6905.25</v>
      </c>
      <c r="AA3359">
        <v>2967.6190999999999</v>
      </c>
      <c r="AB3359">
        <v>118</v>
      </c>
      <c r="AC3359">
        <v>120</v>
      </c>
      <c r="AD3359">
        <v>107</v>
      </c>
      <c r="AE3359">
        <v>92</v>
      </c>
      <c r="AF3359">
        <v>118</v>
      </c>
      <c r="AG3359">
        <v>120</v>
      </c>
      <c r="AH3359">
        <v>107</v>
      </c>
      <c r="AI3359">
        <v>92</v>
      </c>
      <c r="AJ3359">
        <v>118</v>
      </c>
      <c r="AK3359">
        <v>120</v>
      </c>
      <c r="AL3359">
        <v>107</v>
      </c>
      <c r="AM3359">
        <v>92</v>
      </c>
    </row>
    <row r="3360" spans="1:39" x14ac:dyDescent="0.15">
      <c r="A3360" t="s">
        <v>47</v>
      </c>
      <c r="B3360">
        <v>70</v>
      </c>
      <c r="C3360">
        <v>2</v>
      </c>
      <c r="D3360">
        <v>0</v>
      </c>
      <c r="E3360" t="s">
        <v>29</v>
      </c>
      <c r="F3360" t="s">
        <v>206</v>
      </c>
      <c r="G3360">
        <v>1</v>
      </c>
      <c r="H3360">
        <v>2</v>
      </c>
      <c r="I3360">
        <v>10</v>
      </c>
      <c r="J3360">
        <v>234.9</v>
      </c>
      <c r="K3360">
        <v>110.12</v>
      </c>
      <c r="L3360">
        <v>100.63</v>
      </c>
      <c r="M3360">
        <v>113.0964</v>
      </c>
      <c r="N3360">
        <v>1</v>
      </c>
      <c r="O3360">
        <v>1</v>
      </c>
      <c r="P3360">
        <v>4</v>
      </c>
      <c r="Q3360">
        <v>99.96</v>
      </c>
      <c r="R3360">
        <v>33.21</v>
      </c>
      <c r="S3360">
        <v>23.72</v>
      </c>
      <c r="T3360">
        <v>64.596400000000003</v>
      </c>
      <c r="U3360">
        <v>1</v>
      </c>
      <c r="V3360">
        <v>1</v>
      </c>
      <c r="W3360">
        <v>6</v>
      </c>
      <c r="X3360">
        <v>134.94</v>
      </c>
      <c r="Y3360">
        <v>76.91</v>
      </c>
      <c r="Z3360">
        <v>76.91</v>
      </c>
      <c r="AA3360">
        <v>48.5</v>
      </c>
      <c r="AB3360">
        <v>1</v>
      </c>
      <c r="AC3360">
        <v>1</v>
      </c>
      <c r="AD3360">
        <v>1</v>
      </c>
      <c r="AE3360">
        <v>1</v>
      </c>
      <c r="AF3360">
        <v>1</v>
      </c>
      <c r="AG3360">
        <v>1</v>
      </c>
      <c r="AH3360">
        <v>1</v>
      </c>
      <c r="AI3360">
        <v>1</v>
      </c>
      <c r="AJ3360">
        <v>1</v>
      </c>
      <c r="AK3360">
        <v>1</v>
      </c>
      <c r="AL3360">
        <v>1</v>
      </c>
      <c r="AM3360">
        <v>1</v>
      </c>
    </row>
    <row r="3361" spans="1:39" x14ac:dyDescent="0.15">
      <c r="A3361" t="s">
        <v>47</v>
      </c>
      <c r="B3361">
        <v>70</v>
      </c>
      <c r="C3361">
        <v>2</v>
      </c>
      <c r="D3361">
        <v>0</v>
      </c>
      <c r="E3361" t="s">
        <v>32</v>
      </c>
      <c r="F3361" t="s">
        <v>206</v>
      </c>
      <c r="G3361">
        <v>7</v>
      </c>
      <c r="H3361">
        <v>14</v>
      </c>
      <c r="I3361">
        <v>23</v>
      </c>
      <c r="J3361">
        <v>1271.9000000000001</v>
      </c>
      <c r="K3361">
        <v>995.48</v>
      </c>
      <c r="L3361">
        <v>859.49</v>
      </c>
      <c r="M3361">
        <v>345.31169999999997</v>
      </c>
      <c r="N3361">
        <v>7</v>
      </c>
      <c r="O3361">
        <v>7</v>
      </c>
      <c r="P3361">
        <v>11</v>
      </c>
      <c r="Q3361">
        <v>592.96</v>
      </c>
      <c r="R3361">
        <v>484.96</v>
      </c>
      <c r="S3361">
        <v>348.97</v>
      </c>
      <c r="T3361">
        <v>167.9417</v>
      </c>
      <c r="U3361">
        <v>7</v>
      </c>
      <c r="V3361">
        <v>7</v>
      </c>
      <c r="W3361">
        <v>12</v>
      </c>
      <c r="X3361">
        <v>678.94</v>
      </c>
      <c r="Y3361">
        <v>510.52</v>
      </c>
      <c r="Z3361">
        <v>510.52</v>
      </c>
      <c r="AA3361">
        <v>177.37</v>
      </c>
      <c r="AB3361">
        <v>7</v>
      </c>
      <c r="AC3361">
        <v>7</v>
      </c>
      <c r="AD3361">
        <v>7</v>
      </c>
      <c r="AE3361">
        <v>5</v>
      </c>
      <c r="AF3361">
        <v>7</v>
      </c>
      <c r="AG3361">
        <v>7</v>
      </c>
      <c r="AH3361">
        <v>7</v>
      </c>
      <c r="AI3361">
        <v>5</v>
      </c>
      <c r="AJ3361">
        <v>7</v>
      </c>
      <c r="AK3361">
        <v>7</v>
      </c>
      <c r="AL3361">
        <v>7</v>
      </c>
      <c r="AM3361">
        <v>5</v>
      </c>
    </row>
    <row r="3362" spans="1:39" x14ac:dyDescent="0.15">
      <c r="A3362" t="s">
        <v>47</v>
      </c>
      <c r="B3362">
        <v>70</v>
      </c>
      <c r="C3362">
        <v>2</v>
      </c>
      <c r="D3362">
        <v>1</v>
      </c>
      <c r="E3362" t="s">
        <v>28</v>
      </c>
      <c r="F3362" t="s">
        <v>206</v>
      </c>
      <c r="G3362">
        <v>1073</v>
      </c>
      <c r="H3362">
        <v>2326</v>
      </c>
      <c r="I3362">
        <v>4221</v>
      </c>
      <c r="J3362">
        <v>206653.6</v>
      </c>
      <c r="K3362">
        <v>150179.04999999999</v>
      </c>
      <c r="L3362">
        <v>128692.66</v>
      </c>
      <c r="M3362">
        <v>68296.228600000002</v>
      </c>
      <c r="N3362">
        <v>1073</v>
      </c>
      <c r="O3362">
        <v>1157</v>
      </c>
      <c r="P3362">
        <v>2565</v>
      </c>
      <c r="Q3362">
        <v>118721.63</v>
      </c>
      <c r="R3362">
        <v>80791.14</v>
      </c>
      <c r="S3362">
        <v>62645.46</v>
      </c>
      <c r="T3362">
        <v>42701.117200000001</v>
      </c>
      <c r="U3362">
        <v>1073</v>
      </c>
      <c r="V3362">
        <v>1169</v>
      </c>
      <c r="W3362">
        <v>1656</v>
      </c>
      <c r="X3362">
        <v>87931.97</v>
      </c>
      <c r="Y3362">
        <v>69387.91</v>
      </c>
      <c r="Z3362">
        <v>66047.199999999997</v>
      </c>
      <c r="AA3362">
        <v>25595.111400000002</v>
      </c>
      <c r="AB3362">
        <v>1034</v>
      </c>
      <c r="AC3362">
        <v>1063</v>
      </c>
      <c r="AD3362">
        <v>841</v>
      </c>
      <c r="AE3362">
        <v>1017</v>
      </c>
      <c r="AF3362">
        <v>1034</v>
      </c>
      <c r="AG3362">
        <v>1063</v>
      </c>
      <c r="AH3362">
        <v>841</v>
      </c>
      <c r="AI3362">
        <v>1017</v>
      </c>
      <c r="AJ3362">
        <v>1034</v>
      </c>
      <c r="AK3362">
        <v>1063</v>
      </c>
      <c r="AL3362">
        <v>841</v>
      </c>
      <c r="AM3362">
        <v>1017</v>
      </c>
    </row>
    <row r="3363" spans="1:39" x14ac:dyDescent="0.15">
      <c r="A3363" t="s">
        <v>47</v>
      </c>
      <c r="B3363">
        <v>70</v>
      </c>
      <c r="C3363">
        <v>2</v>
      </c>
      <c r="D3363">
        <v>1</v>
      </c>
      <c r="E3363" t="s">
        <v>30</v>
      </c>
      <c r="F3363" t="s">
        <v>206</v>
      </c>
      <c r="G3363">
        <v>130</v>
      </c>
      <c r="H3363">
        <v>288</v>
      </c>
      <c r="I3363">
        <v>511</v>
      </c>
      <c r="J3363">
        <v>25048.18</v>
      </c>
      <c r="K3363">
        <v>18037.13</v>
      </c>
      <c r="L3363">
        <v>15786.37</v>
      </c>
      <c r="M3363">
        <v>8294.4727000000003</v>
      </c>
      <c r="N3363">
        <v>130</v>
      </c>
      <c r="O3363">
        <v>139</v>
      </c>
      <c r="P3363">
        <v>303</v>
      </c>
      <c r="Q3363">
        <v>14130.67</v>
      </c>
      <c r="R3363">
        <v>9650.85</v>
      </c>
      <c r="S3363">
        <v>7778.98</v>
      </c>
      <c r="T3363">
        <v>4998.2336999999998</v>
      </c>
      <c r="U3363">
        <v>130</v>
      </c>
      <c r="V3363">
        <v>149</v>
      </c>
      <c r="W3363">
        <v>208</v>
      </c>
      <c r="X3363">
        <v>10917.51</v>
      </c>
      <c r="Y3363">
        <v>8386.2800000000007</v>
      </c>
      <c r="Z3363">
        <v>8007.39</v>
      </c>
      <c r="AA3363">
        <v>3296.239</v>
      </c>
      <c r="AB3363">
        <v>119</v>
      </c>
      <c r="AC3363">
        <v>130</v>
      </c>
      <c r="AD3363">
        <v>98</v>
      </c>
      <c r="AE3363">
        <v>127</v>
      </c>
      <c r="AF3363">
        <v>119</v>
      </c>
      <c r="AG3363">
        <v>130</v>
      </c>
      <c r="AH3363">
        <v>98</v>
      </c>
      <c r="AI3363">
        <v>127</v>
      </c>
      <c r="AJ3363">
        <v>119</v>
      </c>
      <c r="AK3363">
        <v>130</v>
      </c>
      <c r="AL3363">
        <v>98</v>
      </c>
      <c r="AM3363">
        <v>127</v>
      </c>
    </row>
    <row r="3364" spans="1:39" x14ac:dyDescent="0.15">
      <c r="A3364" t="s">
        <v>47</v>
      </c>
      <c r="B3364">
        <v>70</v>
      </c>
      <c r="C3364">
        <v>2</v>
      </c>
      <c r="D3364">
        <v>1</v>
      </c>
      <c r="E3364" t="s">
        <v>29</v>
      </c>
      <c r="F3364" t="s">
        <v>206</v>
      </c>
      <c r="G3364">
        <v>1911</v>
      </c>
      <c r="H3364">
        <v>4206</v>
      </c>
      <c r="I3364">
        <v>8068</v>
      </c>
      <c r="J3364">
        <v>389450.41</v>
      </c>
      <c r="K3364">
        <v>267665.53000000003</v>
      </c>
      <c r="L3364">
        <v>230297.96</v>
      </c>
      <c r="M3364">
        <v>131112.2757</v>
      </c>
      <c r="N3364">
        <v>1911</v>
      </c>
      <c r="O3364">
        <v>2056</v>
      </c>
      <c r="P3364">
        <v>4794</v>
      </c>
      <c r="Q3364">
        <v>219716.94</v>
      </c>
      <c r="R3364">
        <v>140562.76999999999</v>
      </c>
      <c r="S3364">
        <v>109821.59</v>
      </c>
      <c r="T3364">
        <v>81591.728799999997</v>
      </c>
      <c r="U3364">
        <v>1911</v>
      </c>
      <c r="V3364">
        <v>2150</v>
      </c>
      <c r="W3364">
        <v>3274</v>
      </c>
      <c r="X3364">
        <v>169733.47</v>
      </c>
      <c r="Y3364">
        <v>127102.76</v>
      </c>
      <c r="Z3364">
        <v>120476.37</v>
      </c>
      <c r="AA3364">
        <v>49520.546900000001</v>
      </c>
      <c r="AB3364">
        <v>1815</v>
      </c>
      <c r="AC3364">
        <v>1810</v>
      </c>
      <c r="AD3364">
        <v>1474</v>
      </c>
      <c r="AE3364">
        <v>1862</v>
      </c>
      <c r="AF3364">
        <v>1815</v>
      </c>
      <c r="AG3364">
        <v>1810</v>
      </c>
      <c r="AH3364">
        <v>1474</v>
      </c>
      <c r="AI3364">
        <v>1862</v>
      </c>
      <c r="AJ3364">
        <v>1815</v>
      </c>
      <c r="AK3364">
        <v>1810</v>
      </c>
      <c r="AL3364">
        <v>1474</v>
      </c>
      <c r="AM3364">
        <v>1862</v>
      </c>
    </row>
    <row r="3365" spans="1:39" x14ac:dyDescent="0.15">
      <c r="A3365" t="s">
        <v>47</v>
      </c>
      <c r="B3365">
        <v>70</v>
      </c>
      <c r="C3365">
        <v>2</v>
      </c>
      <c r="D3365">
        <v>1</v>
      </c>
      <c r="E3365" t="s">
        <v>31</v>
      </c>
      <c r="F3365" t="s">
        <v>206</v>
      </c>
      <c r="G3365">
        <v>1</v>
      </c>
      <c r="H3365">
        <v>2</v>
      </c>
      <c r="I3365">
        <v>3</v>
      </c>
      <c r="J3365">
        <v>118.98</v>
      </c>
      <c r="K3365">
        <v>118.98</v>
      </c>
      <c r="L3365">
        <v>78.989999999999995</v>
      </c>
      <c r="M3365">
        <v>39.130000000000003</v>
      </c>
      <c r="N3365">
        <v>1</v>
      </c>
      <c r="O3365">
        <v>1</v>
      </c>
      <c r="P3365">
        <v>2</v>
      </c>
      <c r="Q3365">
        <v>79.98</v>
      </c>
      <c r="R3365">
        <v>79.98</v>
      </c>
      <c r="S3365">
        <v>39.99</v>
      </c>
      <c r="T3365">
        <v>31.33</v>
      </c>
      <c r="U3365">
        <v>1</v>
      </c>
      <c r="V3365">
        <v>1</v>
      </c>
      <c r="W3365">
        <v>1</v>
      </c>
      <c r="X3365">
        <v>39</v>
      </c>
      <c r="Y3365">
        <v>39</v>
      </c>
      <c r="Z3365">
        <v>39</v>
      </c>
      <c r="AA3365">
        <v>7.8</v>
      </c>
      <c r="AB3365">
        <v>1</v>
      </c>
      <c r="AC3365">
        <v>1</v>
      </c>
      <c r="AD3365">
        <v>0</v>
      </c>
      <c r="AE3365">
        <v>1</v>
      </c>
      <c r="AF3365">
        <v>1</v>
      </c>
      <c r="AG3365">
        <v>1</v>
      </c>
      <c r="AH3365">
        <v>0</v>
      </c>
      <c r="AI3365">
        <v>1</v>
      </c>
      <c r="AJ3365">
        <v>1</v>
      </c>
      <c r="AK3365">
        <v>1</v>
      </c>
      <c r="AL3365">
        <v>0</v>
      </c>
      <c r="AM3365">
        <v>1</v>
      </c>
    </row>
    <row r="3366" spans="1:39" x14ac:dyDescent="0.15">
      <c r="A3366" t="s">
        <v>47</v>
      </c>
      <c r="B3366">
        <v>70</v>
      </c>
      <c r="C3366">
        <v>2</v>
      </c>
      <c r="D3366">
        <v>1</v>
      </c>
      <c r="E3366" t="s">
        <v>32</v>
      </c>
      <c r="F3366" t="s">
        <v>206</v>
      </c>
      <c r="G3366">
        <v>47</v>
      </c>
      <c r="H3366">
        <v>108</v>
      </c>
      <c r="I3366">
        <v>197</v>
      </c>
      <c r="J3366">
        <v>9328</v>
      </c>
      <c r="K3366">
        <v>6421.13</v>
      </c>
      <c r="L3366">
        <v>5607.76</v>
      </c>
      <c r="M3366">
        <v>3099.9398000000001</v>
      </c>
      <c r="N3366">
        <v>47</v>
      </c>
      <c r="O3366">
        <v>49</v>
      </c>
      <c r="P3366">
        <v>112</v>
      </c>
      <c r="Q3366">
        <v>4803.1400000000003</v>
      </c>
      <c r="R3366">
        <v>3259.42</v>
      </c>
      <c r="S3366">
        <v>2598.02</v>
      </c>
      <c r="T3366">
        <v>1732.096</v>
      </c>
      <c r="U3366">
        <v>47</v>
      </c>
      <c r="V3366">
        <v>59</v>
      </c>
      <c r="W3366">
        <v>85</v>
      </c>
      <c r="X3366">
        <v>4524.8599999999997</v>
      </c>
      <c r="Y3366">
        <v>3161.71</v>
      </c>
      <c r="Z3366">
        <v>3009.74</v>
      </c>
      <c r="AA3366">
        <v>1367.8438000000001</v>
      </c>
      <c r="AB3366">
        <v>45</v>
      </c>
      <c r="AC3366">
        <v>45</v>
      </c>
      <c r="AD3366">
        <v>42</v>
      </c>
      <c r="AE3366">
        <v>44</v>
      </c>
      <c r="AF3366">
        <v>45</v>
      </c>
      <c r="AG3366">
        <v>45</v>
      </c>
      <c r="AH3366">
        <v>42</v>
      </c>
      <c r="AI3366">
        <v>44</v>
      </c>
      <c r="AJ3366">
        <v>45</v>
      </c>
      <c r="AK3366">
        <v>45</v>
      </c>
      <c r="AL3366">
        <v>42</v>
      </c>
      <c r="AM3366">
        <v>44</v>
      </c>
    </row>
    <row r="3367" spans="1:39" x14ac:dyDescent="0.15">
      <c r="A3367" t="s">
        <v>47</v>
      </c>
      <c r="B3367">
        <v>70</v>
      </c>
      <c r="C3367">
        <v>2</v>
      </c>
      <c r="D3367">
        <v>2</v>
      </c>
      <c r="E3367" t="s">
        <v>28</v>
      </c>
      <c r="F3367" t="s">
        <v>206</v>
      </c>
      <c r="G3367">
        <v>141</v>
      </c>
      <c r="H3367">
        <v>297</v>
      </c>
      <c r="I3367">
        <v>527</v>
      </c>
      <c r="J3367">
        <v>26048.02</v>
      </c>
      <c r="K3367">
        <v>19673.810000000001</v>
      </c>
      <c r="L3367">
        <v>16218.77</v>
      </c>
      <c r="M3367">
        <v>8740.4644000000008</v>
      </c>
      <c r="N3367">
        <v>141</v>
      </c>
      <c r="O3367">
        <v>145</v>
      </c>
      <c r="P3367">
        <v>321</v>
      </c>
      <c r="Q3367">
        <v>15130.48</v>
      </c>
      <c r="R3367">
        <v>10656.22</v>
      </c>
      <c r="S3367">
        <v>7270.18</v>
      </c>
      <c r="T3367">
        <v>5444.1697000000004</v>
      </c>
      <c r="U3367">
        <v>141</v>
      </c>
      <c r="V3367">
        <v>152</v>
      </c>
      <c r="W3367">
        <v>206</v>
      </c>
      <c r="X3367">
        <v>10917.54</v>
      </c>
      <c r="Y3367">
        <v>9017.59</v>
      </c>
      <c r="Z3367">
        <v>8948.59</v>
      </c>
      <c r="AA3367">
        <v>3296.2946999999999</v>
      </c>
      <c r="AB3367">
        <v>139</v>
      </c>
      <c r="AC3367">
        <v>137</v>
      </c>
      <c r="AD3367">
        <v>88</v>
      </c>
      <c r="AE3367">
        <v>132</v>
      </c>
      <c r="AF3367">
        <v>139</v>
      </c>
      <c r="AG3367">
        <v>137</v>
      </c>
      <c r="AH3367">
        <v>88</v>
      </c>
      <c r="AI3367">
        <v>132</v>
      </c>
      <c r="AJ3367">
        <v>139</v>
      </c>
      <c r="AK3367">
        <v>137</v>
      </c>
      <c r="AL3367">
        <v>88</v>
      </c>
      <c r="AM3367">
        <v>132</v>
      </c>
    </row>
    <row r="3368" spans="1:39" x14ac:dyDescent="0.15">
      <c r="A3368" t="s">
        <v>47</v>
      </c>
      <c r="B3368">
        <v>70</v>
      </c>
      <c r="C3368">
        <v>2</v>
      </c>
      <c r="D3368">
        <v>2</v>
      </c>
      <c r="E3368" t="s">
        <v>30</v>
      </c>
      <c r="F3368" t="s">
        <v>206</v>
      </c>
      <c r="G3368">
        <v>17</v>
      </c>
      <c r="H3368">
        <v>38</v>
      </c>
      <c r="I3368">
        <v>77</v>
      </c>
      <c r="J3368">
        <v>3145.39</v>
      </c>
      <c r="K3368">
        <v>2260.83</v>
      </c>
      <c r="L3368">
        <v>1898.55</v>
      </c>
      <c r="M3368">
        <v>1166.0908999999999</v>
      </c>
      <c r="N3368">
        <v>17</v>
      </c>
      <c r="O3368">
        <v>18</v>
      </c>
      <c r="P3368">
        <v>46</v>
      </c>
      <c r="Q3368">
        <v>1759.59</v>
      </c>
      <c r="R3368">
        <v>1177.0899999999999</v>
      </c>
      <c r="S3368">
        <v>814.81</v>
      </c>
      <c r="T3368">
        <v>725.28390000000002</v>
      </c>
      <c r="U3368">
        <v>17</v>
      </c>
      <c r="V3368">
        <v>20</v>
      </c>
      <c r="W3368">
        <v>31</v>
      </c>
      <c r="X3368">
        <v>1385.8</v>
      </c>
      <c r="Y3368">
        <v>1083.74</v>
      </c>
      <c r="Z3368">
        <v>1083.74</v>
      </c>
      <c r="AA3368">
        <v>440.80700000000002</v>
      </c>
      <c r="AB3368">
        <v>17</v>
      </c>
      <c r="AC3368">
        <v>17</v>
      </c>
      <c r="AD3368">
        <v>11</v>
      </c>
      <c r="AE3368">
        <v>17</v>
      </c>
      <c r="AF3368">
        <v>17</v>
      </c>
      <c r="AG3368">
        <v>17</v>
      </c>
      <c r="AH3368">
        <v>11</v>
      </c>
      <c r="AI3368">
        <v>17</v>
      </c>
      <c r="AJ3368">
        <v>17</v>
      </c>
      <c r="AK3368">
        <v>17</v>
      </c>
      <c r="AL3368">
        <v>11</v>
      </c>
      <c r="AM3368">
        <v>17</v>
      </c>
    </row>
    <row r="3369" spans="1:39" x14ac:dyDescent="0.15">
      <c r="A3369" t="s">
        <v>47</v>
      </c>
      <c r="B3369">
        <v>70</v>
      </c>
      <c r="C3369">
        <v>2</v>
      </c>
      <c r="D3369">
        <v>2</v>
      </c>
      <c r="E3369" t="s">
        <v>29</v>
      </c>
      <c r="F3369" t="s">
        <v>206</v>
      </c>
      <c r="G3369">
        <v>55</v>
      </c>
      <c r="H3369">
        <v>114</v>
      </c>
      <c r="I3369">
        <v>218</v>
      </c>
      <c r="J3369">
        <v>10508.6</v>
      </c>
      <c r="K3369">
        <v>7336.75</v>
      </c>
      <c r="L3369">
        <v>6249.1</v>
      </c>
      <c r="M3369">
        <v>3440.4529000000002</v>
      </c>
      <c r="N3369">
        <v>55</v>
      </c>
      <c r="O3369">
        <v>56</v>
      </c>
      <c r="P3369">
        <v>133</v>
      </c>
      <c r="Q3369">
        <v>6108.96</v>
      </c>
      <c r="R3369">
        <v>4007</v>
      </c>
      <c r="S3369">
        <v>2949.34</v>
      </c>
      <c r="T3369">
        <v>2121.0571</v>
      </c>
      <c r="U3369">
        <v>55</v>
      </c>
      <c r="V3369">
        <v>58</v>
      </c>
      <c r="W3369">
        <v>85</v>
      </c>
      <c r="X3369">
        <v>4399.6400000000003</v>
      </c>
      <c r="Y3369">
        <v>3329.75</v>
      </c>
      <c r="Z3369">
        <v>3299.76</v>
      </c>
      <c r="AA3369">
        <v>1319.3958</v>
      </c>
      <c r="AB3369">
        <v>53</v>
      </c>
      <c r="AC3369">
        <v>55</v>
      </c>
      <c r="AD3369">
        <v>32</v>
      </c>
      <c r="AE3369">
        <v>52</v>
      </c>
      <c r="AF3369">
        <v>53</v>
      </c>
      <c r="AG3369">
        <v>55</v>
      </c>
      <c r="AH3369">
        <v>32</v>
      </c>
      <c r="AI3369">
        <v>52</v>
      </c>
      <c r="AJ3369">
        <v>53</v>
      </c>
      <c r="AK3369">
        <v>55</v>
      </c>
      <c r="AL3369">
        <v>32</v>
      </c>
      <c r="AM3369">
        <v>52</v>
      </c>
    </row>
    <row r="3370" spans="1:39" x14ac:dyDescent="0.15">
      <c r="A3370" t="s">
        <v>47</v>
      </c>
      <c r="B3370">
        <v>70</v>
      </c>
      <c r="C3370">
        <v>2</v>
      </c>
      <c r="D3370">
        <v>2</v>
      </c>
      <c r="E3370" t="s">
        <v>32</v>
      </c>
      <c r="F3370" t="s">
        <v>206</v>
      </c>
      <c r="G3370">
        <v>8</v>
      </c>
      <c r="H3370">
        <v>18</v>
      </c>
      <c r="I3370">
        <v>37</v>
      </c>
      <c r="J3370">
        <v>1614.68</v>
      </c>
      <c r="K3370">
        <v>1137.03</v>
      </c>
      <c r="L3370">
        <v>1047.07</v>
      </c>
      <c r="M3370">
        <v>607.64559999999994</v>
      </c>
      <c r="N3370">
        <v>8</v>
      </c>
      <c r="O3370">
        <v>9</v>
      </c>
      <c r="P3370">
        <v>18</v>
      </c>
      <c r="Q3370">
        <v>737.84</v>
      </c>
      <c r="R3370">
        <v>518.25</v>
      </c>
      <c r="S3370">
        <v>428.29</v>
      </c>
      <c r="T3370">
        <v>309.83100000000002</v>
      </c>
      <c r="U3370">
        <v>8</v>
      </c>
      <c r="V3370">
        <v>9</v>
      </c>
      <c r="W3370">
        <v>19</v>
      </c>
      <c r="X3370">
        <v>876.84</v>
      </c>
      <c r="Y3370">
        <v>618.78</v>
      </c>
      <c r="Z3370">
        <v>618.78</v>
      </c>
      <c r="AA3370">
        <v>297.81459999999998</v>
      </c>
      <c r="AB3370">
        <v>8</v>
      </c>
      <c r="AC3370">
        <v>8</v>
      </c>
      <c r="AD3370">
        <v>4</v>
      </c>
      <c r="AE3370">
        <v>7</v>
      </c>
      <c r="AF3370">
        <v>8</v>
      </c>
      <c r="AG3370">
        <v>8</v>
      </c>
      <c r="AH3370">
        <v>4</v>
      </c>
      <c r="AI3370">
        <v>7</v>
      </c>
      <c r="AJ3370">
        <v>8</v>
      </c>
      <c r="AK3370">
        <v>8</v>
      </c>
      <c r="AL3370">
        <v>4</v>
      </c>
      <c r="AM3370">
        <v>7</v>
      </c>
    </row>
    <row r="3371" spans="1:39" x14ac:dyDescent="0.15">
      <c r="A3371" t="s">
        <v>47</v>
      </c>
      <c r="B3371">
        <v>100</v>
      </c>
      <c r="C3371">
        <v>1</v>
      </c>
      <c r="D3371">
        <v>0</v>
      </c>
      <c r="E3371" t="s">
        <v>28</v>
      </c>
      <c r="F3371" t="s">
        <v>206</v>
      </c>
      <c r="G3371">
        <v>6400</v>
      </c>
      <c r="H3371">
        <v>6528</v>
      </c>
      <c r="I3371">
        <v>8677</v>
      </c>
      <c r="J3371">
        <v>395519.25</v>
      </c>
      <c r="K3371">
        <v>282347.7</v>
      </c>
      <c r="L3371">
        <v>267543.52</v>
      </c>
      <c r="M3371">
        <v>137112.07860000001</v>
      </c>
      <c r="N3371">
        <v>1942</v>
      </c>
      <c r="O3371">
        <v>1974</v>
      </c>
      <c r="P3371">
        <v>2812</v>
      </c>
      <c r="Q3371">
        <v>125381.35</v>
      </c>
      <c r="R3371">
        <v>90086.71</v>
      </c>
      <c r="S3371">
        <v>83303.67</v>
      </c>
      <c r="T3371">
        <v>48895.736599999997</v>
      </c>
      <c r="U3371">
        <v>4458</v>
      </c>
      <c r="V3371">
        <v>4554</v>
      </c>
      <c r="W3371">
        <v>5865</v>
      </c>
      <c r="X3371">
        <v>270137.90000000002</v>
      </c>
      <c r="Y3371">
        <v>192260.99</v>
      </c>
      <c r="Z3371">
        <v>184239.85</v>
      </c>
      <c r="AA3371">
        <v>88216.342000000004</v>
      </c>
      <c r="AB3371">
        <v>6336</v>
      </c>
      <c r="AC3371">
        <v>5129</v>
      </c>
      <c r="AD3371">
        <v>4299</v>
      </c>
      <c r="AE3371">
        <v>2867</v>
      </c>
      <c r="AF3371">
        <v>1931</v>
      </c>
      <c r="AG3371">
        <v>1871</v>
      </c>
      <c r="AH3371">
        <v>1642</v>
      </c>
      <c r="AI3371">
        <v>1120</v>
      </c>
      <c r="AJ3371">
        <v>4405</v>
      </c>
      <c r="AK3371">
        <v>3258</v>
      </c>
      <c r="AL3371">
        <v>2657</v>
      </c>
      <c r="AM3371">
        <v>1747</v>
      </c>
    </row>
    <row r="3372" spans="1:39" x14ac:dyDescent="0.15">
      <c r="A3372" t="s">
        <v>47</v>
      </c>
      <c r="B3372">
        <v>100</v>
      </c>
      <c r="C3372">
        <v>1</v>
      </c>
      <c r="D3372">
        <v>0</v>
      </c>
      <c r="E3372" t="s">
        <v>30</v>
      </c>
      <c r="F3372" t="s">
        <v>206</v>
      </c>
      <c r="G3372">
        <v>7</v>
      </c>
      <c r="H3372">
        <v>7</v>
      </c>
      <c r="I3372">
        <v>7</v>
      </c>
      <c r="J3372">
        <v>371.96</v>
      </c>
      <c r="K3372">
        <v>289.70999999999998</v>
      </c>
      <c r="L3372">
        <v>237.96</v>
      </c>
      <c r="M3372">
        <v>109.8113</v>
      </c>
      <c r="N3372">
        <v>6</v>
      </c>
      <c r="O3372">
        <v>6</v>
      </c>
      <c r="P3372">
        <v>6</v>
      </c>
      <c r="Q3372">
        <v>332.96</v>
      </c>
      <c r="R3372">
        <v>255.71</v>
      </c>
      <c r="S3372">
        <v>203.96</v>
      </c>
      <c r="T3372">
        <v>101.6913</v>
      </c>
      <c r="U3372">
        <v>1</v>
      </c>
      <c r="V3372">
        <v>1</v>
      </c>
      <c r="W3372">
        <v>1</v>
      </c>
      <c r="X3372">
        <v>39</v>
      </c>
      <c r="Y3372">
        <v>34</v>
      </c>
      <c r="Z3372">
        <v>34</v>
      </c>
      <c r="AA3372">
        <v>8.1199999999999992</v>
      </c>
      <c r="AB3372">
        <v>7</v>
      </c>
      <c r="AC3372">
        <v>6</v>
      </c>
      <c r="AD3372">
        <v>3</v>
      </c>
      <c r="AE3372">
        <v>7</v>
      </c>
      <c r="AF3372">
        <v>6</v>
      </c>
      <c r="AG3372">
        <v>5</v>
      </c>
      <c r="AH3372">
        <v>2</v>
      </c>
      <c r="AI3372">
        <v>6</v>
      </c>
      <c r="AJ3372">
        <v>1</v>
      </c>
      <c r="AK3372">
        <v>1</v>
      </c>
      <c r="AL3372">
        <v>1</v>
      </c>
      <c r="AM3372">
        <v>1</v>
      </c>
    </row>
    <row r="3373" spans="1:39" x14ac:dyDescent="0.15">
      <c r="A3373" t="s">
        <v>47</v>
      </c>
      <c r="B3373">
        <v>100</v>
      </c>
      <c r="C3373">
        <v>1</v>
      </c>
      <c r="D3373">
        <v>0</v>
      </c>
      <c r="E3373" t="s">
        <v>29</v>
      </c>
      <c r="F3373" t="s">
        <v>206</v>
      </c>
      <c r="G3373">
        <v>35</v>
      </c>
      <c r="H3373">
        <v>35</v>
      </c>
      <c r="I3373">
        <v>54</v>
      </c>
      <c r="J3373">
        <v>2229.5700000000002</v>
      </c>
      <c r="K3373">
        <v>1485.14</v>
      </c>
      <c r="L3373">
        <v>1391.55</v>
      </c>
      <c r="M3373">
        <v>809.52909999999997</v>
      </c>
      <c r="N3373">
        <v>14</v>
      </c>
      <c r="O3373">
        <v>14</v>
      </c>
      <c r="P3373">
        <v>28</v>
      </c>
      <c r="Q3373">
        <v>956.76</v>
      </c>
      <c r="R3373">
        <v>620.79999999999995</v>
      </c>
      <c r="S3373">
        <v>527.21</v>
      </c>
      <c r="T3373">
        <v>388.99270000000001</v>
      </c>
      <c r="U3373">
        <v>21</v>
      </c>
      <c r="V3373">
        <v>21</v>
      </c>
      <c r="W3373">
        <v>26</v>
      </c>
      <c r="X3373">
        <v>1272.81</v>
      </c>
      <c r="Y3373">
        <v>864.34</v>
      </c>
      <c r="Z3373">
        <v>864.34</v>
      </c>
      <c r="AA3373">
        <v>420.53640000000001</v>
      </c>
      <c r="AB3373">
        <v>35</v>
      </c>
      <c r="AC3373">
        <v>25</v>
      </c>
      <c r="AD3373">
        <v>23</v>
      </c>
      <c r="AE3373">
        <v>21</v>
      </c>
      <c r="AF3373">
        <v>14</v>
      </c>
      <c r="AG3373">
        <v>12</v>
      </c>
      <c r="AH3373">
        <v>12</v>
      </c>
      <c r="AI3373">
        <v>10</v>
      </c>
      <c r="AJ3373">
        <v>21</v>
      </c>
      <c r="AK3373">
        <v>13</v>
      </c>
      <c r="AL3373">
        <v>11</v>
      </c>
      <c r="AM3373">
        <v>11</v>
      </c>
    </row>
    <row r="3374" spans="1:39" x14ac:dyDescent="0.15">
      <c r="A3374" t="s">
        <v>47</v>
      </c>
      <c r="B3374">
        <v>100</v>
      </c>
      <c r="C3374">
        <v>1</v>
      </c>
      <c r="D3374">
        <v>0</v>
      </c>
      <c r="E3374" t="s">
        <v>32</v>
      </c>
      <c r="F3374" t="s">
        <v>206</v>
      </c>
      <c r="G3374">
        <v>313</v>
      </c>
      <c r="H3374">
        <v>330</v>
      </c>
      <c r="I3374">
        <v>482</v>
      </c>
      <c r="J3374">
        <v>24648.82</v>
      </c>
      <c r="K3374">
        <v>16301.91</v>
      </c>
      <c r="L3374">
        <v>16044.98</v>
      </c>
      <c r="M3374">
        <v>7717.3311999999996</v>
      </c>
      <c r="N3374">
        <v>26</v>
      </c>
      <c r="O3374">
        <v>26</v>
      </c>
      <c r="P3374">
        <v>39</v>
      </c>
      <c r="Q3374">
        <v>1997.77</v>
      </c>
      <c r="R3374">
        <v>1464.48</v>
      </c>
      <c r="S3374">
        <v>1339.4</v>
      </c>
      <c r="T3374">
        <v>559.15290000000005</v>
      </c>
      <c r="U3374">
        <v>287</v>
      </c>
      <c r="V3374">
        <v>304</v>
      </c>
      <c r="W3374">
        <v>443</v>
      </c>
      <c r="X3374">
        <v>22651.05</v>
      </c>
      <c r="Y3374">
        <v>14837.43</v>
      </c>
      <c r="Z3374">
        <v>14705.58</v>
      </c>
      <c r="AA3374">
        <v>7158.1782999999996</v>
      </c>
      <c r="AB3374">
        <v>308</v>
      </c>
      <c r="AC3374">
        <v>235</v>
      </c>
      <c r="AD3374">
        <v>209</v>
      </c>
      <c r="AE3374">
        <v>205</v>
      </c>
      <c r="AF3374">
        <v>25</v>
      </c>
      <c r="AG3374">
        <v>17</v>
      </c>
      <c r="AH3374">
        <v>13</v>
      </c>
      <c r="AI3374">
        <v>23</v>
      </c>
      <c r="AJ3374">
        <v>283</v>
      </c>
      <c r="AK3374">
        <v>218</v>
      </c>
      <c r="AL3374">
        <v>196</v>
      </c>
      <c r="AM3374">
        <v>182</v>
      </c>
    </row>
    <row r="3375" spans="1:39" x14ac:dyDescent="0.15">
      <c r="A3375" t="s">
        <v>47</v>
      </c>
      <c r="B3375">
        <v>100</v>
      </c>
      <c r="C3375">
        <v>1</v>
      </c>
      <c r="D3375">
        <v>1</v>
      </c>
      <c r="E3375" t="s">
        <v>28</v>
      </c>
      <c r="F3375" t="s">
        <v>206</v>
      </c>
      <c r="G3375">
        <v>22466</v>
      </c>
      <c r="H3375">
        <v>23318</v>
      </c>
      <c r="I3375">
        <v>34181</v>
      </c>
      <c r="J3375">
        <v>1509108.53</v>
      </c>
      <c r="K3375">
        <v>1070306.72</v>
      </c>
      <c r="L3375">
        <v>1010286.89</v>
      </c>
      <c r="M3375">
        <v>525841.29729999998</v>
      </c>
      <c r="N3375">
        <v>10470</v>
      </c>
      <c r="O3375">
        <v>10783</v>
      </c>
      <c r="P3375">
        <v>17919</v>
      </c>
      <c r="Q3375">
        <v>764558.64</v>
      </c>
      <c r="R3375">
        <v>512592.32</v>
      </c>
      <c r="S3375">
        <v>482703.51</v>
      </c>
      <c r="T3375">
        <v>295795.11139999999</v>
      </c>
      <c r="U3375">
        <v>11996</v>
      </c>
      <c r="V3375">
        <v>12535</v>
      </c>
      <c r="W3375">
        <v>16262</v>
      </c>
      <c r="X3375">
        <v>744549.89</v>
      </c>
      <c r="Y3375">
        <v>557714.4</v>
      </c>
      <c r="Z3375">
        <v>527583.38</v>
      </c>
      <c r="AA3375">
        <v>230046.18590000001</v>
      </c>
      <c r="AB3375">
        <v>21420</v>
      </c>
      <c r="AC3375">
        <v>21396</v>
      </c>
      <c r="AD3375">
        <v>15155</v>
      </c>
      <c r="AE3375">
        <v>19260</v>
      </c>
      <c r="AF3375">
        <v>10151</v>
      </c>
      <c r="AG3375">
        <v>10305</v>
      </c>
      <c r="AH3375">
        <v>8175</v>
      </c>
      <c r="AI3375">
        <v>9278</v>
      </c>
      <c r="AJ3375">
        <v>11269</v>
      </c>
      <c r="AK3375">
        <v>11091</v>
      </c>
      <c r="AL3375">
        <v>6980</v>
      </c>
      <c r="AM3375">
        <v>9982</v>
      </c>
    </row>
    <row r="3376" spans="1:39" x14ac:dyDescent="0.15">
      <c r="A3376" t="s">
        <v>47</v>
      </c>
      <c r="B3376">
        <v>100</v>
      </c>
      <c r="C3376">
        <v>1</v>
      </c>
      <c r="D3376">
        <v>1</v>
      </c>
      <c r="E3376" t="s">
        <v>30</v>
      </c>
      <c r="F3376" t="s">
        <v>206</v>
      </c>
      <c r="G3376">
        <v>2164</v>
      </c>
      <c r="H3376">
        <v>2245</v>
      </c>
      <c r="I3376">
        <v>3154</v>
      </c>
      <c r="J3376">
        <v>142762</v>
      </c>
      <c r="K3376">
        <v>104014.42</v>
      </c>
      <c r="L3376">
        <v>96041.81</v>
      </c>
      <c r="M3376">
        <v>48185.059800000003</v>
      </c>
      <c r="N3376">
        <v>917</v>
      </c>
      <c r="O3376">
        <v>951</v>
      </c>
      <c r="P3376">
        <v>1490</v>
      </c>
      <c r="Q3376">
        <v>64445.71</v>
      </c>
      <c r="R3376">
        <v>44096.7</v>
      </c>
      <c r="S3376">
        <v>41253.47</v>
      </c>
      <c r="T3376">
        <v>24385.794699999999</v>
      </c>
      <c r="U3376">
        <v>1247</v>
      </c>
      <c r="V3376">
        <v>1294</v>
      </c>
      <c r="W3376">
        <v>1664</v>
      </c>
      <c r="X3376">
        <v>78316.289999999994</v>
      </c>
      <c r="Y3376">
        <v>59917.72</v>
      </c>
      <c r="Z3376">
        <v>54788.34</v>
      </c>
      <c r="AA3376">
        <v>23799.265100000001</v>
      </c>
      <c r="AB3376">
        <v>2023</v>
      </c>
      <c r="AC3376">
        <v>2112</v>
      </c>
      <c r="AD3376">
        <v>1291</v>
      </c>
      <c r="AE3376">
        <v>2091</v>
      </c>
      <c r="AF3376">
        <v>850</v>
      </c>
      <c r="AG3376">
        <v>900</v>
      </c>
      <c r="AH3376">
        <v>648</v>
      </c>
      <c r="AI3376">
        <v>885</v>
      </c>
      <c r="AJ3376">
        <v>1173</v>
      </c>
      <c r="AK3376">
        <v>1212</v>
      </c>
      <c r="AL3376">
        <v>643</v>
      </c>
      <c r="AM3376">
        <v>1206</v>
      </c>
    </row>
    <row r="3377" spans="1:39" x14ac:dyDescent="0.15">
      <c r="A3377" t="s">
        <v>47</v>
      </c>
      <c r="B3377">
        <v>100</v>
      </c>
      <c r="C3377">
        <v>1</v>
      </c>
      <c r="D3377">
        <v>1</v>
      </c>
      <c r="E3377" t="s">
        <v>29</v>
      </c>
      <c r="F3377" t="s">
        <v>206</v>
      </c>
      <c r="G3377">
        <v>26231</v>
      </c>
      <c r="H3377">
        <v>27242</v>
      </c>
      <c r="I3377">
        <v>39646</v>
      </c>
      <c r="J3377">
        <v>1850524.9</v>
      </c>
      <c r="K3377">
        <v>1300120.51</v>
      </c>
      <c r="L3377">
        <v>1218228.2</v>
      </c>
      <c r="M3377">
        <v>617909.92590000003</v>
      </c>
      <c r="N3377">
        <v>10055</v>
      </c>
      <c r="O3377">
        <v>10410</v>
      </c>
      <c r="P3377">
        <v>17563</v>
      </c>
      <c r="Q3377">
        <v>778597.86</v>
      </c>
      <c r="R3377">
        <v>506643.98</v>
      </c>
      <c r="S3377">
        <v>472474.91</v>
      </c>
      <c r="T3377">
        <v>294821.68900000001</v>
      </c>
      <c r="U3377">
        <v>16176</v>
      </c>
      <c r="V3377">
        <v>16832</v>
      </c>
      <c r="W3377">
        <v>22083</v>
      </c>
      <c r="X3377">
        <v>1071927.04</v>
      </c>
      <c r="Y3377">
        <v>793476.53</v>
      </c>
      <c r="Z3377">
        <v>745753.29</v>
      </c>
      <c r="AA3377">
        <v>323088.23690000002</v>
      </c>
      <c r="AB3377">
        <v>25212</v>
      </c>
      <c r="AC3377">
        <v>24920</v>
      </c>
      <c r="AD3377">
        <v>17425</v>
      </c>
      <c r="AE3377">
        <v>25252</v>
      </c>
      <c r="AF3377">
        <v>9671</v>
      </c>
      <c r="AG3377">
        <v>9661</v>
      </c>
      <c r="AH3377">
        <v>7784</v>
      </c>
      <c r="AI3377">
        <v>9716</v>
      </c>
      <c r="AJ3377">
        <v>15541</v>
      </c>
      <c r="AK3377">
        <v>15259</v>
      </c>
      <c r="AL3377">
        <v>9641</v>
      </c>
      <c r="AM3377">
        <v>15536</v>
      </c>
    </row>
    <row r="3378" spans="1:39" x14ac:dyDescent="0.15">
      <c r="A3378" t="s">
        <v>47</v>
      </c>
      <c r="B3378">
        <v>100</v>
      </c>
      <c r="C3378">
        <v>1</v>
      </c>
      <c r="D3378">
        <v>1</v>
      </c>
      <c r="E3378" t="s">
        <v>32</v>
      </c>
      <c r="F3378" t="s">
        <v>206</v>
      </c>
      <c r="G3378">
        <v>284</v>
      </c>
      <c r="H3378">
        <v>302</v>
      </c>
      <c r="I3378">
        <v>450</v>
      </c>
      <c r="J3378">
        <v>23440.17</v>
      </c>
      <c r="K3378">
        <v>15783.2</v>
      </c>
      <c r="L3378">
        <v>15369.09</v>
      </c>
      <c r="M3378">
        <v>6973.5523000000003</v>
      </c>
      <c r="N3378">
        <v>47</v>
      </c>
      <c r="O3378">
        <v>50</v>
      </c>
      <c r="P3378">
        <v>71</v>
      </c>
      <c r="Q3378">
        <v>3381.5</v>
      </c>
      <c r="R3378">
        <v>2464.9899999999998</v>
      </c>
      <c r="S3378">
        <v>2171.23</v>
      </c>
      <c r="T3378">
        <v>1090.405</v>
      </c>
      <c r="U3378">
        <v>237</v>
      </c>
      <c r="V3378">
        <v>252</v>
      </c>
      <c r="W3378">
        <v>379</v>
      </c>
      <c r="X3378">
        <v>20058.669999999998</v>
      </c>
      <c r="Y3378">
        <v>13318.21</v>
      </c>
      <c r="Z3378">
        <v>13197.86</v>
      </c>
      <c r="AA3378">
        <v>5883.1472999999996</v>
      </c>
      <c r="AB3378">
        <v>278</v>
      </c>
      <c r="AC3378">
        <v>259</v>
      </c>
      <c r="AD3378">
        <v>180</v>
      </c>
      <c r="AE3378">
        <v>249</v>
      </c>
      <c r="AF3378">
        <v>47</v>
      </c>
      <c r="AG3378">
        <v>40</v>
      </c>
      <c r="AH3378">
        <v>24</v>
      </c>
      <c r="AI3378">
        <v>47</v>
      </c>
      <c r="AJ3378">
        <v>231</v>
      </c>
      <c r="AK3378">
        <v>219</v>
      </c>
      <c r="AL3378">
        <v>156</v>
      </c>
      <c r="AM3378">
        <v>202</v>
      </c>
    </row>
    <row r="3379" spans="1:39" x14ac:dyDescent="0.15">
      <c r="A3379" t="s">
        <v>47</v>
      </c>
      <c r="B3379">
        <v>100</v>
      </c>
      <c r="C3379">
        <v>1</v>
      </c>
      <c r="D3379">
        <v>2</v>
      </c>
      <c r="E3379" t="s">
        <v>28</v>
      </c>
      <c r="F3379" t="s">
        <v>206</v>
      </c>
      <c r="G3379">
        <v>6823</v>
      </c>
      <c r="H3379">
        <v>6955</v>
      </c>
      <c r="I3379">
        <v>9742</v>
      </c>
      <c r="J3379">
        <v>426811.45</v>
      </c>
      <c r="K3379">
        <v>309490.01</v>
      </c>
      <c r="L3379">
        <v>296462.02</v>
      </c>
      <c r="M3379">
        <v>147862.51610000001</v>
      </c>
      <c r="N3379">
        <v>2179</v>
      </c>
      <c r="O3379">
        <v>2211</v>
      </c>
      <c r="P3379">
        <v>3566</v>
      </c>
      <c r="Q3379">
        <v>149850.54</v>
      </c>
      <c r="R3379">
        <v>104558.98</v>
      </c>
      <c r="S3379">
        <v>97001.26</v>
      </c>
      <c r="T3379">
        <v>58886.432999999997</v>
      </c>
      <c r="U3379">
        <v>4644</v>
      </c>
      <c r="V3379">
        <v>4744</v>
      </c>
      <c r="W3379">
        <v>6176</v>
      </c>
      <c r="X3379">
        <v>276960.90999999997</v>
      </c>
      <c r="Y3379">
        <v>204931.03</v>
      </c>
      <c r="Z3379">
        <v>199460.76</v>
      </c>
      <c r="AA3379">
        <v>88976.083100000003</v>
      </c>
      <c r="AB3379">
        <v>6590</v>
      </c>
      <c r="AC3379">
        <v>5968</v>
      </c>
      <c r="AD3379">
        <v>3039</v>
      </c>
      <c r="AE3379">
        <v>5355</v>
      </c>
      <c r="AF3379">
        <v>2097</v>
      </c>
      <c r="AG3379">
        <v>2118</v>
      </c>
      <c r="AH3379">
        <v>1351</v>
      </c>
      <c r="AI3379">
        <v>1915</v>
      </c>
      <c r="AJ3379">
        <v>4493</v>
      </c>
      <c r="AK3379">
        <v>3850</v>
      </c>
      <c r="AL3379">
        <v>1688</v>
      </c>
      <c r="AM3379">
        <v>3440</v>
      </c>
    </row>
    <row r="3380" spans="1:39" x14ac:dyDescent="0.15">
      <c r="A3380" t="s">
        <v>47</v>
      </c>
      <c r="B3380">
        <v>100</v>
      </c>
      <c r="C3380">
        <v>1</v>
      </c>
      <c r="D3380">
        <v>2</v>
      </c>
      <c r="E3380" t="s">
        <v>30</v>
      </c>
      <c r="F3380" t="s">
        <v>206</v>
      </c>
      <c r="G3380">
        <v>776</v>
      </c>
      <c r="H3380">
        <v>792</v>
      </c>
      <c r="I3380">
        <v>1101</v>
      </c>
      <c r="J3380">
        <v>48055.95</v>
      </c>
      <c r="K3380">
        <v>34697.620000000003</v>
      </c>
      <c r="L3380">
        <v>33151.9</v>
      </c>
      <c r="M3380">
        <v>16577.1636</v>
      </c>
      <c r="N3380">
        <v>237</v>
      </c>
      <c r="O3380">
        <v>241</v>
      </c>
      <c r="P3380">
        <v>381</v>
      </c>
      <c r="Q3380">
        <v>15588.88</v>
      </c>
      <c r="R3380">
        <v>10809.39</v>
      </c>
      <c r="S3380">
        <v>9747.35</v>
      </c>
      <c r="T3380">
        <v>6064.1575999999995</v>
      </c>
      <c r="U3380">
        <v>539</v>
      </c>
      <c r="V3380">
        <v>551</v>
      </c>
      <c r="W3380">
        <v>720</v>
      </c>
      <c r="X3380">
        <v>32467.07</v>
      </c>
      <c r="Y3380">
        <v>23888.23</v>
      </c>
      <c r="Z3380">
        <v>23404.55</v>
      </c>
      <c r="AA3380">
        <v>10513.005999999999</v>
      </c>
      <c r="AB3380">
        <v>732</v>
      </c>
      <c r="AC3380">
        <v>697</v>
      </c>
      <c r="AD3380">
        <v>306</v>
      </c>
      <c r="AE3380">
        <v>750</v>
      </c>
      <c r="AF3380">
        <v>224</v>
      </c>
      <c r="AG3380">
        <v>229</v>
      </c>
      <c r="AH3380">
        <v>131</v>
      </c>
      <c r="AI3380">
        <v>234</v>
      </c>
      <c r="AJ3380">
        <v>508</v>
      </c>
      <c r="AK3380">
        <v>468</v>
      </c>
      <c r="AL3380">
        <v>175</v>
      </c>
      <c r="AM3380">
        <v>516</v>
      </c>
    </row>
    <row r="3381" spans="1:39" x14ac:dyDescent="0.15">
      <c r="A3381" t="s">
        <v>47</v>
      </c>
      <c r="B3381">
        <v>100</v>
      </c>
      <c r="C3381">
        <v>1</v>
      </c>
      <c r="D3381">
        <v>2</v>
      </c>
      <c r="E3381" t="s">
        <v>29</v>
      </c>
      <c r="F3381" t="s">
        <v>206</v>
      </c>
      <c r="G3381">
        <v>2188</v>
      </c>
      <c r="H3381">
        <v>2232</v>
      </c>
      <c r="I3381">
        <v>3145</v>
      </c>
      <c r="J3381">
        <v>144830.9</v>
      </c>
      <c r="K3381">
        <v>104081.63</v>
      </c>
      <c r="L3381">
        <v>99953.54</v>
      </c>
      <c r="M3381">
        <v>47389.7042</v>
      </c>
      <c r="N3381">
        <v>678</v>
      </c>
      <c r="O3381">
        <v>686</v>
      </c>
      <c r="P3381">
        <v>1093</v>
      </c>
      <c r="Q3381">
        <v>48754.92</v>
      </c>
      <c r="R3381">
        <v>33805.29</v>
      </c>
      <c r="S3381">
        <v>31103.72</v>
      </c>
      <c r="T3381">
        <v>17732.768100000001</v>
      </c>
      <c r="U3381">
        <v>1510</v>
      </c>
      <c r="V3381">
        <v>1546</v>
      </c>
      <c r="W3381">
        <v>2052</v>
      </c>
      <c r="X3381">
        <v>96075.98</v>
      </c>
      <c r="Y3381">
        <v>70276.34</v>
      </c>
      <c r="Z3381">
        <v>68849.820000000007</v>
      </c>
      <c r="AA3381">
        <v>29656.936099999999</v>
      </c>
      <c r="AB3381">
        <v>2090</v>
      </c>
      <c r="AC3381">
        <v>2016</v>
      </c>
      <c r="AD3381">
        <v>922</v>
      </c>
      <c r="AE3381">
        <v>2098</v>
      </c>
      <c r="AF3381">
        <v>654</v>
      </c>
      <c r="AG3381">
        <v>652</v>
      </c>
      <c r="AH3381">
        <v>420</v>
      </c>
      <c r="AI3381">
        <v>659</v>
      </c>
      <c r="AJ3381">
        <v>1436</v>
      </c>
      <c r="AK3381">
        <v>1364</v>
      </c>
      <c r="AL3381">
        <v>502</v>
      </c>
      <c r="AM3381">
        <v>1439</v>
      </c>
    </row>
    <row r="3382" spans="1:39" x14ac:dyDescent="0.15">
      <c r="A3382" t="s">
        <v>47</v>
      </c>
      <c r="B3382">
        <v>100</v>
      </c>
      <c r="C3382">
        <v>1</v>
      </c>
      <c r="D3382">
        <v>2</v>
      </c>
      <c r="E3382" t="s">
        <v>32</v>
      </c>
      <c r="F3382" t="s">
        <v>206</v>
      </c>
      <c r="G3382">
        <v>144</v>
      </c>
      <c r="H3382">
        <v>152</v>
      </c>
      <c r="I3382">
        <v>222</v>
      </c>
      <c r="J3382">
        <v>11433.3</v>
      </c>
      <c r="K3382">
        <v>7350.33</v>
      </c>
      <c r="L3382">
        <v>7200.78</v>
      </c>
      <c r="M3382">
        <v>3753.6689999999999</v>
      </c>
      <c r="N3382">
        <v>11</v>
      </c>
      <c r="O3382">
        <v>12</v>
      </c>
      <c r="P3382">
        <v>20</v>
      </c>
      <c r="Q3382">
        <v>927.82</v>
      </c>
      <c r="R3382">
        <v>548.9</v>
      </c>
      <c r="S3382">
        <v>458.92</v>
      </c>
      <c r="T3382">
        <v>343.45190000000002</v>
      </c>
      <c r="U3382">
        <v>133</v>
      </c>
      <c r="V3382">
        <v>140</v>
      </c>
      <c r="W3382">
        <v>202</v>
      </c>
      <c r="X3382">
        <v>10505.48</v>
      </c>
      <c r="Y3382">
        <v>6801.43</v>
      </c>
      <c r="Z3382">
        <v>6741.86</v>
      </c>
      <c r="AA3382">
        <v>3410.2170999999998</v>
      </c>
      <c r="AB3382">
        <v>140</v>
      </c>
      <c r="AC3382">
        <v>128</v>
      </c>
      <c r="AD3382">
        <v>72</v>
      </c>
      <c r="AE3382">
        <v>125</v>
      </c>
      <c r="AF3382">
        <v>11</v>
      </c>
      <c r="AG3382">
        <v>11</v>
      </c>
      <c r="AH3382">
        <v>6</v>
      </c>
      <c r="AI3382">
        <v>11</v>
      </c>
      <c r="AJ3382">
        <v>129</v>
      </c>
      <c r="AK3382">
        <v>117</v>
      </c>
      <c r="AL3382">
        <v>66</v>
      </c>
      <c r="AM3382">
        <v>114</v>
      </c>
    </row>
    <row r="3383" spans="1:39" x14ac:dyDescent="0.15">
      <c r="A3383" t="s">
        <v>47</v>
      </c>
      <c r="B3383">
        <v>100</v>
      </c>
      <c r="C3383">
        <v>2</v>
      </c>
      <c r="D3383">
        <v>0</v>
      </c>
      <c r="E3383" t="s">
        <v>28</v>
      </c>
      <c r="F3383" t="s">
        <v>206</v>
      </c>
      <c r="G3383">
        <v>19</v>
      </c>
      <c r="H3383">
        <v>39</v>
      </c>
      <c r="I3383">
        <v>44</v>
      </c>
      <c r="J3383">
        <v>1698.7</v>
      </c>
      <c r="K3383">
        <v>1087.8499999999999</v>
      </c>
      <c r="L3383">
        <v>925.41</v>
      </c>
      <c r="M3383">
        <v>685.55259999999998</v>
      </c>
      <c r="N3383">
        <v>19</v>
      </c>
      <c r="O3383">
        <v>20</v>
      </c>
      <c r="P3383">
        <v>22</v>
      </c>
      <c r="Q3383">
        <v>869.79</v>
      </c>
      <c r="R3383">
        <v>531.86</v>
      </c>
      <c r="S3383">
        <v>417.9</v>
      </c>
      <c r="T3383">
        <v>377.66649999999998</v>
      </c>
      <c r="U3383">
        <v>19</v>
      </c>
      <c r="V3383">
        <v>19</v>
      </c>
      <c r="W3383">
        <v>22</v>
      </c>
      <c r="X3383">
        <v>828.91</v>
      </c>
      <c r="Y3383">
        <v>555.99</v>
      </c>
      <c r="Z3383">
        <v>507.51</v>
      </c>
      <c r="AA3383">
        <v>307.8861</v>
      </c>
      <c r="AB3383">
        <v>19</v>
      </c>
      <c r="AC3383">
        <v>19</v>
      </c>
      <c r="AD3383">
        <v>16</v>
      </c>
      <c r="AE3383">
        <v>15</v>
      </c>
      <c r="AF3383">
        <v>19</v>
      </c>
      <c r="AG3383">
        <v>19</v>
      </c>
      <c r="AH3383">
        <v>16</v>
      </c>
      <c r="AI3383">
        <v>15</v>
      </c>
      <c r="AJ3383">
        <v>19</v>
      </c>
      <c r="AK3383">
        <v>19</v>
      </c>
      <c r="AL3383">
        <v>16</v>
      </c>
      <c r="AM3383">
        <v>15</v>
      </c>
    </row>
    <row r="3384" spans="1:39" x14ac:dyDescent="0.15">
      <c r="A3384" t="s">
        <v>47</v>
      </c>
      <c r="B3384">
        <v>100</v>
      </c>
      <c r="C3384">
        <v>2</v>
      </c>
      <c r="D3384">
        <v>0</v>
      </c>
      <c r="E3384" t="s">
        <v>32</v>
      </c>
      <c r="F3384" t="s">
        <v>206</v>
      </c>
      <c r="G3384">
        <v>3</v>
      </c>
      <c r="H3384">
        <v>6</v>
      </c>
      <c r="I3384">
        <v>9</v>
      </c>
      <c r="J3384">
        <v>309.91000000000003</v>
      </c>
      <c r="K3384">
        <v>180.29</v>
      </c>
      <c r="L3384">
        <v>122.31</v>
      </c>
      <c r="M3384">
        <v>150.43</v>
      </c>
      <c r="N3384">
        <v>3</v>
      </c>
      <c r="O3384">
        <v>3</v>
      </c>
      <c r="P3384">
        <v>5</v>
      </c>
      <c r="Q3384">
        <v>164.95</v>
      </c>
      <c r="R3384">
        <v>77.819999999999993</v>
      </c>
      <c r="S3384">
        <v>59.83</v>
      </c>
      <c r="T3384">
        <v>86.36</v>
      </c>
      <c r="U3384">
        <v>3</v>
      </c>
      <c r="V3384">
        <v>3</v>
      </c>
      <c r="W3384">
        <v>4</v>
      </c>
      <c r="X3384">
        <v>144.96</v>
      </c>
      <c r="Y3384">
        <v>102.47</v>
      </c>
      <c r="Z3384">
        <v>62.48</v>
      </c>
      <c r="AA3384">
        <v>64.069999999999993</v>
      </c>
      <c r="AB3384">
        <v>3</v>
      </c>
      <c r="AC3384">
        <v>3</v>
      </c>
      <c r="AD3384">
        <v>3</v>
      </c>
      <c r="AE3384">
        <v>3</v>
      </c>
      <c r="AF3384">
        <v>3</v>
      </c>
      <c r="AG3384">
        <v>3</v>
      </c>
      <c r="AH3384">
        <v>3</v>
      </c>
      <c r="AI3384">
        <v>3</v>
      </c>
      <c r="AJ3384">
        <v>3</v>
      </c>
      <c r="AK3384">
        <v>3</v>
      </c>
      <c r="AL3384">
        <v>3</v>
      </c>
      <c r="AM3384">
        <v>3</v>
      </c>
    </row>
    <row r="3385" spans="1:39" x14ac:dyDescent="0.15">
      <c r="A3385" t="s">
        <v>47</v>
      </c>
      <c r="B3385">
        <v>100</v>
      </c>
      <c r="C3385">
        <v>2</v>
      </c>
      <c r="D3385">
        <v>1</v>
      </c>
      <c r="E3385" t="s">
        <v>28</v>
      </c>
      <c r="F3385" t="s">
        <v>206</v>
      </c>
      <c r="G3385">
        <v>108</v>
      </c>
      <c r="H3385">
        <v>221</v>
      </c>
      <c r="I3385">
        <v>269</v>
      </c>
      <c r="J3385">
        <v>10636.94</v>
      </c>
      <c r="K3385">
        <v>6826.1</v>
      </c>
      <c r="L3385">
        <v>6087.3</v>
      </c>
      <c r="M3385">
        <v>4314.9188999999997</v>
      </c>
      <c r="N3385">
        <v>108</v>
      </c>
      <c r="O3385">
        <v>111</v>
      </c>
      <c r="P3385">
        <v>148</v>
      </c>
      <c r="Q3385">
        <v>5722.56</v>
      </c>
      <c r="R3385">
        <v>3482.06</v>
      </c>
      <c r="S3385">
        <v>2832.22</v>
      </c>
      <c r="T3385">
        <v>2534.7231999999999</v>
      </c>
      <c r="U3385">
        <v>108</v>
      </c>
      <c r="V3385">
        <v>110</v>
      </c>
      <c r="W3385">
        <v>121</v>
      </c>
      <c r="X3385">
        <v>4914.38</v>
      </c>
      <c r="Y3385">
        <v>3344.04</v>
      </c>
      <c r="Z3385">
        <v>3255.08</v>
      </c>
      <c r="AA3385">
        <v>1780.1957</v>
      </c>
      <c r="AB3385">
        <v>104</v>
      </c>
      <c r="AC3385">
        <v>107</v>
      </c>
      <c r="AD3385">
        <v>95</v>
      </c>
      <c r="AE3385">
        <v>102</v>
      </c>
      <c r="AF3385">
        <v>104</v>
      </c>
      <c r="AG3385">
        <v>107</v>
      </c>
      <c r="AH3385">
        <v>95</v>
      </c>
      <c r="AI3385">
        <v>102</v>
      </c>
      <c r="AJ3385">
        <v>104</v>
      </c>
      <c r="AK3385">
        <v>107</v>
      </c>
      <c r="AL3385">
        <v>95</v>
      </c>
      <c r="AM3385">
        <v>102</v>
      </c>
    </row>
    <row r="3386" spans="1:39" x14ac:dyDescent="0.15">
      <c r="A3386" t="s">
        <v>47</v>
      </c>
      <c r="B3386">
        <v>100</v>
      </c>
      <c r="C3386">
        <v>2</v>
      </c>
      <c r="D3386">
        <v>1</v>
      </c>
      <c r="E3386" t="s">
        <v>30</v>
      </c>
      <c r="F3386" t="s">
        <v>206</v>
      </c>
      <c r="G3386">
        <v>16</v>
      </c>
      <c r="H3386">
        <v>34</v>
      </c>
      <c r="I3386">
        <v>40</v>
      </c>
      <c r="J3386">
        <v>1480.62</v>
      </c>
      <c r="K3386">
        <v>980.92</v>
      </c>
      <c r="L3386">
        <v>765.01</v>
      </c>
      <c r="M3386">
        <v>662.37040000000002</v>
      </c>
      <c r="N3386">
        <v>16</v>
      </c>
      <c r="O3386">
        <v>16</v>
      </c>
      <c r="P3386">
        <v>20</v>
      </c>
      <c r="Q3386">
        <v>693.81</v>
      </c>
      <c r="R3386">
        <v>442.56</v>
      </c>
      <c r="S3386">
        <v>298.62</v>
      </c>
      <c r="T3386">
        <v>305.11919999999998</v>
      </c>
      <c r="U3386">
        <v>16</v>
      </c>
      <c r="V3386">
        <v>18</v>
      </c>
      <c r="W3386">
        <v>20</v>
      </c>
      <c r="X3386">
        <v>786.81</v>
      </c>
      <c r="Y3386">
        <v>538.36</v>
      </c>
      <c r="Z3386">
        <v>466.39</v>
      </c>
      <c r="AA3386">
        <v>357.25119999999998</v>
      </c>
      <c r="AB3386">
        <v>14</v>
      </c>
      <c r="AC3386">
        <v>16</v>
      </c>
      <c r="AD3386">
        <v>12</v>
      </c>
      <c r="AE3386">
        <v>15</v>
      </c>
      <c r="AF3386">
        <v>14</v>
      </c>
      <c r="AG3386">
        <v>16</v>
      </c>
      <c r="AH3386">
        <v>12</v>
      </c>
      <c r="AI3386">
        <v>15</v>
      </c>
      <c r="AJ3386">
        <v>14</v>
      </c>
      <c r="AK3386">
        <v>16</v>
      </c>
      <c r="AL3386">
        <v>12</v>
      </c>
      <c r="AM3386">
        <v>15</v>
      </c>
    </row>
    <row r="3387" spans="1:39" x14ac:dyDescent="0.15">
      <c r="A3387" t="s">
        <v>47</v>
      </c>
      <c r="B3387">
        <v>100</v>
      </c>
      <c r="C3387">
        <v>2</v>
      </c>
      <c r="D3387">
        <v>1</v>
      </c>
      <c r="E3387" t="s">
        <v>29</v>
      </c>
      <c r="F3387" t="s">
        <v>206</v>
      </c>
      <c r="G3387">
        <v>209</v>
      </c>
      <c r="H3387">
        <v>428</v>
      </c>
      <c r="I3387">
        <v>551</v>
      </c>
      <c r="J3387">
        <v>20586.12</v>
      </c>
      <c r="K3387">
        <v>12802.79</v>
      </c>
      <c r="L3387">
        <v>11340.82</v>
      </c>
      <c r="M3387">
        <v>8310.0112000000008</v>
      </c>
      <c r="N3387">
        <v>209</v>
      </c>
      <c r="O3387">
        <v>213</v>
      </c>
      <c r="P3387">
        <v>298</v>
      </c>
      <c r="Q3387">
        <v>10817.1</v>
      </c>
      <c r="R3387">
        <v>6223.33</v>
      </c>
      <c r="S3387">
        <v>4978.71</v>
      </c>
      <c r="T3387">
        <v>4996.7758000000003</v>
      </c>
      <c r="U3387">
        <v>209</v>
      </c>
      <c r="V3387">
        <v>215</v>
      </c>
      <c r="W3387">
        <v>253</v>
      </c>
      <c r="X3387">
        <v>9769.02</v>
      </c>
      <c r="Y3387">
        <v>6579.46</v>
      </c>
      <c r="Z3387">
        <v>6362.11</v>
      </c>
      <c r="AA3387">
        <v>3313.2354</v>
      </c>
      <c r="AB3387">
        <v>197</v>
      </c>
      <c r="AC3387">
        <v>202</v>
      </c>
      <c r="AD3387">
        <v>168</v>
      </c>
      <c r="AE3387">
        <v>201</v>
      </c>
      <c r="AF3387">
        <v>197</v>
      </c>
      <c r="AG3387">
        <v>202</v>
      </c>
      <c r="AH3387">
        <v>168</v>
      </c>
      <c r="AI3387">
        <v>201</v>
      </c>
      <c r="AJ3387">
        <v>197</v>
      </c>
      <c r="AK3387">
        <v>202</v>
      </c>
      <c r="AL3387">
        <v>168</v>
      </c>
      <c r="AM3387">
        <v>201</v>
      </c>
    </row>
    <row r="3388" spans="1:39" x14ac:dyDescent="0.15">
      <c r="A3388" t="s">
        <v>47</v>
      </c>
      <c r="B3388">
        <v>100</v>
      </c>
      <c r="C3388">
        <v>2</v>
      </c>
      <c r="D3388">
        <v>1</v>
      </c>
      <c r="E3388" t="s">
        <v>32</v>
      </c>
      <c r="F3388" t="s">
        <v>206</v>
      </c>
      <c r="G3388">
        <v>8</v>
      </c>
      <c r="H3388">
        <v>16</v>
      </c>
      <c r="I3388">
        <v>23</v>
      </c>
      <c r="J3388">
        <v>871.8</v>
      </c>
      <c r="K3388">
        <v>500.99</v>
      </c>
      <c r="L3388">
        <v>479.4</v>
      </c>
      <c r="M3388">
        <v>328.2527</v>
      </c>
      <c r="N3388">
        <v>8</v>
      </c>
      <c r="O3388">
        <v>8</v>
      </c>
      <c r="P3388">
        <v>11</v>
      </c>
      <c r="Q3388">
        <v>393.9</v>
      </c>
      <c r="R3388">
        <v>212.95</v>
      </c>
      <c r="S3388">
        <v>191.36</v>
      </c>
      <c r="T3388">
        <v>176.78270000000001</v>
      </c>
      <c r="U3388">
        <v>8</v>
      </c>
      <c r="V3388">
        <v>8</v>
      </c>
      <c r="W3388">
        <v>12</v>
      </c>
      <c r="X3388">
        <v>477.9</v>
      </c>
      <c r="Y3388">
        <v>288.04000000000002</v>
      </c>
      <c r="Z3388">
        <v>288.04000000000002</v>
      </c>
      <c r="AA3388">
        <v>151.47</v>
      </c>
      <c r="AB3388">
        <v>8</v>
      </c>
      <c r="AC3388">
        <v>8</v>
      </c>
      <c r="AD3388">
        <v>7</v>
      </c>
      <c r="AE3388">
        <v>7</v>
      </c>
      <c r="AF3388">
        <v>8</v>
      </c>
      <c r="AG3388">
        <v>8</v>
      </c>
      <c r="AH3388">
        <v>7</v>
      </c>
      <c r="AI3388">
        <v>7</v>
      </c>
      <c r="AJ3388">
        <v>8</v>
      </c>
      <c r="AK3388">
        <v>8</v>
      </c>
      <c r="AL3388">
        <v>7</v>
      </c>
      <c r="AM3388">
        <v>7</v>
      </c>
    </row>
    <row r="3389" spans="1:39" x14ac:dyDescent="0.15">
      <c r="A3389" t="s">
        <v>47</v>
      </c>
      <c r="B3389">
        <v>100</v>
      </c>
      <c r="C3389">
        <v>2</v>
      </c>
      <c r="D3389">
        <v>2</v>
      </c>
      <c r="E3389" t="s">
        <v>28</v>
      </c>
      <c r="F3389" t="s">
        <v>206</v>
      </c>
      <c r="G3389">
        <v>9</v>
      </c>
      <c r="H3389">
        <v>18</v>
      </c>
      <c r="I3389">
        <v>27</v>
      </c>
      <c r="J3389">
        <v>879.73</v>
      </c>
      <c r="K3389">
        <v>526.42999999999995</v>
      </c>
      <c r="L3389">
        <v>453.04</v>
      </c>
      <c r="M3389">
        <v>369.99540000000002</v>
      </c>
      <c r="N3389">
        <v>9</v>
      </c>
      <c r="O3389">
        <v>9</v>
      </c>
      <c r="P3389">
        <v>15</v>
      </c>
      <c r="Q3389">
        <v>479.85</v>
      </c>
      <c r="R3389">
        <v>274.66000000000003</v>
      </c>
      <c r="S3389">
        <v>201.27</v>
      </c>
      <c r="T3389">
        <v>206.52969999999999</v>
      </c>
      <c r="U3389">
        <v>9</v>
      </c>
      <c r="V3389">
        <v>9</v>
      </c>
      <c r="W3389">
        <v>12</v>
      </c>
      <c r="X3389">
        <v>399.88</v>
      </c>
      <c r="Y3389">
        <v>251.77</v>
      </c>
      <c r="Z3389">
        <v>251.77</v>
      </c>
      <c r="AA3389">
        <v>163.4657</v>
      </c>
      <c r="AB3389">
        <v>8</v>
      </c>
      <c r="AC3389">
        <v>9</v>
      </c>
      <c r="AD3389">
        <v>7</v>
      </c>
      <c r="AE3389">
        <v>8</v>
      </c>
      <c r="AF3389">
        <v>8</v>
      </c>
      <c r="AG3389">
        <v>9</v>
      </c>
      <c r="AH3389">
        <v>7</v>
      </c>
      <c r="AI3389">
        <v>8</v>
      </c>
      <c r="AJ3389">
        <v>8</v>
      </c>
      <c r="AK3389">
        <v>9</v>
      </c>
      <c r="AL3389">
        <v>7</v>
      </c>
      <c r="AM3389">
        <v>8</v>
      </c>
    </row>
    <row r="3390" spans="1:39" x14ac:dyDescent="0.15">
      <c r="A3390" t="s">
        <v>47</v>
      </c>
      <c r="B3390">
        <v>100</v>
      </c>
      <c r="C3390">
        <v>2</v>
      </c>
      <c r="D3390">
        <v>2</v>
      </c>
      <c r="E3390" t="s">
        <v>30</v>
      </c>
      <c r="F3390" t="s">
        <v>206</v>
      </c>
      <c r="G3390">
        <v>3</v>
      </c>
      <c r="H3390">
        <v>6</v>
      </c>
      <c r="I3390">
        <v>13</v>
      </c>
      <c r="J3390">
        <v>346.87</v>
      </c>
      <c r="K3390">
        <v>203.07</v>
      </c>
      <c r="L3390">
        <v>191.08</v>
      </c>
      <c r="M3390">
        <v>116.0985</v>
      </c>
      <c r="N3390">
        <v>3</v>
      </c>
      <c r="O3390">
        <v>3</v>
      </c>
      <c r="P3390">
        <v>10</v>
      </c>
      <c r="Q3390">
        <v>246.9</v>
      </c>
      <c r="R3390">
        <v>148.1</v>
      </c>
      <c r="S3390">
        <v>136.11000000000001</v>
      </c>
      <c r="T3390">
        <v>79.748500000000007</v>
      </c>
      <c r="U3390">
        <v>3</v>
      </c>
      <c r="V3390">
        <v>3</v>
      </c>
      <c r="W3390">
        <v>3</v>
      </c>
      <c r="X3390">
        <v>99.97</v>
      </c>
      <c r="Y3390">
        <v>54.97</v>
      </c>
      <c r="Z3390">
        <v>54.97</v>
      </c>
      <c r="AA3390">
        <v>36.35</v>
      </c>
      <c r="AB3390">
        <v>3</v>
      </c>
      <c r="AC3390">
        <v>3</v>
      </c>
      <c r="AD3390">
        <v>3</v>
      </c>
      <c r="AE3390">
        <v>3</v>
      </c>
      <c r="AF3390">
        <v>3</v>
      </c>
      <c r="AG3390">
        <v>3</v>
      </c>
      <c r="AH3390">
        <v>3</v>
      </c>
      <c r="AI3390">
        <v>3</v>
      </c>
      <c r="AJ3390">
        <v>3</v>
      </c>
      <c r="AK3390">
        <v>3</v>
      </c>
      <c r="AL3390">
        <v>3</v>
      </c>
      <c r="AM3390">
        <v>3</v>
      </c>
    </row>
    <row r="3391" spans="1:39" x14ac:dyDescent="0.15">
      <c r="A3391" t="s">
        <v>47</v>
      </c>
      <c r="B3391">
        <v>100</v>
      </c>
      <c r="C3391">
        <v>2</v>
      </c>
      <c r="D3391">
        <v>2</v>
      </c>
      <c r="E3391" t="s">
        <v>29</v>
      </c>
      <c r="F3391" t="s">
        <v>206</v>
      </c>
      <c r="G3391">
        <v>12</v>
      </c>
      <c r="H3391">
        <v>25</v>
      </c>
      <c r="I3391">
        <v>28</v>
      </c>
      <c r="J3391">
        <v>1062.74</v>
      </c>
      <c r="K3391">
        <v>689.5</v>
      </c>
      <c r="L3391">
        <v>585.04</v>
      </c>
      <c r="M3391">
        <v>450.02449999999999</v>
      </c>
      <c r="N3391">
        <v>12</v>
      </c>
      <c r="O3391">
        <v>12</v>
      </c>
      <c r="P3391">
        <v>14</v>
      </c>
      <c r="Q3391">
        <v>504.86</v>
      </c>
      <c r="R3391">
        <v>308.26</v>
      </c>
      <c r="S3391">
        <v>268.27999999999997</v>
      </c>
      <c r="T3391">
        <v>234.35509999999999</v>
      </c>
      <c r="U3391">
        <v>12</v>
      </c>
      <c r="V3391">
        <v>13</v>
      </c>
      <c r="W3391">
        <v>14</v>
      </c>
      <c r="X3391">
        <v>557.88</v>
      </c>
      <c r="Y3391">
        <v>381.24</v>
      </c>
      <c r="Z3391">
        <v>316.76</v>
      </c>
      <c r="AA3391">
        <v>215.6694</v>
      </c>
      <c r="AB3391">
        <v>10</v>
      </c>
      <c r="AC3391">
        <v>12</v>
      </c>
      <c r="AD3391">
        <v>8</v>
      </c>
      <c r="AE3391">
        <v>12</v>
      </c>
      <c r="AF3391">
        <v>10</v>
      </c>
      <c r="AG3391">
        <v>12</v>
      </c>
      <c r="AH3391">
        <v>8</v>
      </c>
      <c r="AI3391">
        <v>12</v>
      </c>
      <c r="AJ3391">
        <v>10</v>
      </c>
      <c r="AK3391">
        <v>12</v>
      </c>
      <c r="AL3391">
        <v>8</v>
      </c>
      <c r="AM3391">
        <v>12</v>
      </c>
    </row>
    <row r="3392" spans="1:39" x14ac:dyDescent="0.15">
      <c r="A3392" t="s">
        <v>47</v>
      </c>
      <c r="B3392">
        <v>100</v>
      </c>
      <c r="C3392">
        <v>2</v>
      </c>
      <c r="D3392">
        <v>2</v>
      </c>
      <c r="E3392" t="s">
        <v>32</v>
      </c>
      <c r="F3392" t="s">
        <v>206</v>
      </c>
      <c r="G3392">
        <v>1</v>
      </c>
      <c r="H3392">
        <v>2</v>
      </c>
      <c r="I3392">
        <v>2</v>
      </c>
      <c r="J3392">
        <v>79.98</v>
      </c>
      <c r="K3392">
        <v>61.58</v>
      </c>
      <c r="L3392">
        <v>61.58</v>
      </c>
      <c r="M3392">
        <v>38.5</v>
      </c>
      <c r="N3392">
        <v>1</v>
      </c>
      <c r="O3392">
        <v>1</v>
      </c>
      <c r="P3392">
        <v>1</v>
      </c>
      <c r="Q3392">
        <v>39.99</v>
      </c>
      <c r="R3392">
        <v>21.59</v>
      </c>
      <c r="S3392">
        <v>21.59</v>
      </c>
      <c r="T3392">
        <v>20.51</v>
      </c>
      <c r="U3392">
        <v>1</v>
      </c>
      <c r="V3392">
        <v>1</v>
      </c>
      <c r="W3392">
        <v>1</v>
      </c>
      <c r="X3392">
        <v>39.99</v>
      </c>
      <c r="Y3392">
        <v>39.99</v>
      </c>
      <c r="Z3392">
        <v>39.99</v>
      </c>
      <c r="AA3392">
        <v>17.989999999999998</v>
      </c>
      <c r="AB3392">
        <v>1</v>
      </c>
      <c r="AC3392">
        <v>1</v>
      </c>
      <c r="AD3392">
        <v>1</v>
      </c>
      <c r="AE3392">
        <v>1</v>
      </c>
      <c r="AF3392">
        <v>1</v>
      </c>
      <c r="AG3392">
        <v>1</v>
      </c>
      <c r="AH3392">
        <v>1</v>
      </c>
      <c r="AI3392">
        <v>1</v>
      </c>
      <c r="AJ3392">
        <v>1</v>
      </c>
      <c r="AK3392">
        <v>1</v>
      </c>
      <c r="AL3392">
        <v>1</v>
      </c>
      <c r="AM3392">
        <v>1</v>
      </c>
    </row>
    <row r="3393" spans="1:39" x14ac:dyDescent="0.15">
      <c r="A3393" t="s">
        <v>48</v>
      </c>
      <c r="B3393">
        <v>-1</v>
      </c>
      <c r="C3393">
        <v>0</v>
      </c>
      <c r="D3393">
        <v>0</v>
      </c>
      <c r="E3393" t="s">
        <v>28</v>
      </c>
      <c r="F3393" t="s">
        <v>206</v>
      </c>
      <c r="G3393">
        <v>0</v>
      </c>
      <c r="H3393">
        <v>14494</v>
      </c>
      <c r="I3393">
        <v>30353</v>
      </c>
      <c r="J3393">
        <v>1873472.48</v>
      </c>
      <c r="K3393">
        <v>1608722.19</v>
      </c>
      <c r="L3393">
        <v>1572939.66</v>
      </c>
      <c r="M3393">
        <v>449555.17879999999</v>
      </c>
      <c r="N3393">
        <v>0</v>
      </c>
      <c r="O3393">
        <v>379</v>
      </c>
      <c r="P3393">
        <v>1399</v>
      </c>
      <c r="Q3393">
        <v>86781.53</v>
      </c>
      <c r="R3393">
        <v>68628.240000000005</v>
      </c>
      <c r="S3393">
        <v>65130</v>
      </c>
      <c r="T3393">
        <v>23927.530299999999</v>
      </c>
      <c r="U3393">
        <v>0</v>
      </c>
      <c r="V3393">
        <v>14115</v>
      </c>
      <c r="W3393">
        <v>28954</v>
      </c>
      <c r="X3393">
        <v>1786690.95</v>
      </c>
      <c r="Y3393">
        <v>1540093.95</v>
      </c>
      <c r="Z3393">
        <v>1507809.66</v>
      </c>
      <c r="AA3393">
        <v>425627.64850000001</v>
      </c>
      <c r="AB3393">
        <v>0</v>
      </c>
      <c r="AC3393">
        <v>0</v>
      </c>
      <c r="AD3393">
        <v>0</v>
      </c>
      <c r="AE3393">
        <v>0</v>
      </c>
      <c r="AF3393">
        <v>0</v>
      </c>
      <c r="AG3393">
        <v>0</v>
      </c>
      <c r="AH3393">
        <v>0</v>
      </c>
      <c r="AI3393">
        <v>0</v>
      </c>
      <c r="AJ3393">
        <v>0</v>
      </c>
      <c r="AK3393">
        <v>0</v>
      </c>
      <c r="AL3393">
        <v>0</v>
      </c>
      <c r="AM3393">
        <v>0</v>
      </c>
    </row>
    <row r="3394" spans="1:39" x14ac:dyDescent="0.15">
      <c r="A3394" t="s">
        <v>48</v>
      </c>
      <c r="B3394">
        <v>5</v>
      </c>
      <c r="C3394">
        <v>1</v>
      </c>
      <c r="D3394">
        <v>0</v>
      </c>
      <c r="E3394" t="s">
        <v>28</v>
      </c>
      <c r="F3394" t="s">
        <v>206</v>
      </c>
      <c r="G3394">
        <v>442</v>
      </c>
      <c r="H3394">
        <v>890</v>
      </c>
      <c r="I3394">
        <v>6740</v>
      </c>
      <c r="J3394">
        <v>452426.47</v>
      </c>
      <c r="K3394">
        <v>377465.75</v>
      </c>
      <c r="L3394">
        <v>321681.21000000002</v>
      </c>
      <c r="M3394">
        <v>107643.5512</v>
      </c>
      <c r="N3394">
        <v>241</v>
      </c>
      <c r="O3394">
        <v>462</v>
      </c>
      <c r="P3394">
        <v>3900</v>
      </c>
      <c r="Q3394">
        <v>262291.77</v>
      </c>
      <c r="R3394">
        <v>217499.99</v>
      </c>
      <c r="S3394">
        <v>179454.45</v>
      </c>
      <c r="T3394">
        <v>65830.778900000005</v>
      </c>
      <c r="U3394">
        <v>201</v>
      </c>
      <c r="V3394">
        <v>428</v>
      </c>
      <c r="W3394">
        <v>2840</v>
      </c>
      <c r="X3394">
        <v>190134.7</v>
      </c>
      <c r="Y3394">
        <v>159965.76000000001</v>
      </c>
      <c r="Z3394">
        <v>142226.76</v>
      </c>
      <c r="AA3394">
        <v>41812.772299999997</v>
      </c>
      <c r="AB3394">
        <v>425</v>
      </c>
      <c r="AC3394">
        <v>385</v>
      </c>
      <c r="AD3394">
        <v>339</v>
      </c>
      <c r="AE3394">
        <v>293</v>
      </c>
      <c r="AF3394">
        <v>237</v>
      </c>
      <c r="AG3394">
        <v>228</v>
      </c>
      <c r="AH3394">
        <v>208</v>
      </c>
      <c r="AI3394">
        <v>161</v>
      </c>
      <c r="AJ3394">
        <v>188</v>
      </c>
      <c r="AK3394">
        <v>157</v>
      </c>
      <c r="AL3394">
        <v>131</v>
      </c>
      <c r="AM3394">
        <v>132</v>
      </c>
    </row>
    <row r="3395" spans="1:39" x14ac:dyDescent="0.15">
      <c r="A3395" t="s">
        <v>48</v>
      </c>
      <c r="B3395">
        <v>5</v>
      </c>
      <c r="C3395">
        <v>1</v>
      </c>
      <c r="D3395">
        <v>0</v>
      </c>
      <c r="E3395" t="s">
        <v>30</v>
      </c>
      <c r="F3395" t="s">
        <v>206</v>
      </c>
      <c r="G3395">
        <v>1</v>
      </c>
      <c r="H3395">
        <v>2</v>
      </c>
      <c r="I3395">
        <v>28</v>
      </c>
      <c r="J3395">
        <v>1711.85</v>
      </c>
      <c r="K3395">
        <v>1323.65</v>
      </c>
      <c r="L3395">
        <v>1142.3900000000001</v>
      </c>
      <c r="M3395">
        <v>470.95170000000002</v>
      </c>
      <c r="N3395">
        <v>1</v>
      </c>
      <c r="O3395">
        <v>2</v>
      </c>
      <c r="P3395">
        <v>28</v>
      </c>
      <c r="Q3395">
        <v>1711.85</v>
      </c>
      <c r="R3395">
        <v>1323.65</v>
      </c>
      <c r="S3395">
        <v>1142.3900000000001</v>
      </c>
      <c r="T3395">
        <v>470.95170000000002</v>
      </c>
      <c r="U3395">
        <v>0</v>
      </c>
      <c r="V3395">
        <v>0</v>
      </c>
      <c r="W3395">
        <v>0</v>
      </c>
      <c r="X3395">
        <v>0</v>
      </c>
      <c r="Y3395">
        <v>0</v>
      </c>
      <c r="Z3395">
        <v>0</v>
      </c>
      <c r="AA3395">
        <v>0</v>
      </c>
      <c r="AB3395">
        <v>1</v>
      </c>
      <c r="AC3395">
        <v>1</v>
      </c>
      <c r="AD3395">
        <v>1</v>
      </c>
      <c r="AE3395">
        <v>1</v>
      </c>
      <c r="AF3395">
        <v>1</v>
      </c>
      <c r="AG3395">
        <v>1</v>
      </c>
      <c r="AH3395">
        <v>1</v>
      </c>
      <c r="AI3395">
        <v>1</v>
      </c>
      <c r="AJ3395">
        <v>0</v>
      </c>
      <c r="AK3395">
        <v>0</v>
      </c>
      <c r="AL3395">
        <v>0</v>
      </c>
      <c r="AM3395">
        <v>0</v>
      </c>
    </row>
    <row r="3396" spans="1:39" x14ac:dyDescent="0.15">
      <c r="A3396" t="s">
        <v>48</v>
      </c>
      <c r="B3396">
        <v>5</v>
      </c>
      <c r="C3396">
        <v>1</v>
      </c>
      <c r="D3396">
        <v>0</v>
      </c>
      <c r="E3396" t="s">
        <v>29</v>
      </c>
      <c r="F3396" t="s">
        <v>206</v>
      </c>
      <c r="G3396">
        <v>3</v>
      </c>
      <c r="H3396">
        <v>3</v>
      </c>
      <c r="I3396">
        <v>30</v>
      </c>
      <c r="J3396">
        <v>2792.94</v>
      </c>
      <c r="K3396">
        <v>2340.69</v>
      </c>
      <c r="L3396">
        <v>2340.69</v>
      </c>
      <c r="M3396">
        <v>901.15120000000002</v>
      </c>
      <c r="N3396">
        <v>2</v>
      </c>
      <c r="O3396">
        <v>2</v>
      </c>
      <c r="P3396">
        <v>20</v>
      </c>
      <c r="Q3396">
        <v>1882.94</v>
      </c>
      <c r="R3396">
        <v>1476.19</v>
      </c>
      <c r="S3396">
        <v>1476.19</v>
      </c>
      <c r="T3396">
        <v>691.08119999999997</v>
      </c>
      <c r="U3396">
        <v>1</v>
      </c>
      <c r="V3396">
        <v>1</v>
      </c>
      <c r="W3396">
        <v>10</v>
      </c>
      <c r="X3396">
        <v>910</v>
      </c>
      <c r="Y3396">
        <v>864.5</v>
      </c>
      <c r="Z3396">
        <v>864.5</v>
      </c>
      <c r="AA3396">
        <v>210.07</v>
      </c>
      <c r="AB3396">
        <v>3</v>
      </c>
      <c r="AC3396">
        <v>3</v>
      </c>
      <c r="AD3396">
        <v>3</v>
      </c>
      <c r="AE3396">
        <v>2</v>
      </c>
      <c r="AF3396">
        <v>2</v>
      </c>
      <c r="AG3396">
        <v>2</v>
      </c>
      <c r="AH3396">
        <v>2</v>
      </c>
      <c r="AI3396">
        <v>1</v>
      </c>
      <c r="AJ3396">
        <v>1</v>
      </c>
      <c r="AK3396">
        <v>1</v>
      </c>
      <c r="AL3396">
        <v>1</v>
      </c>
      <c r="AM3396">
        <v>1</v>
      </c>
    </row>
    <row r="3397" spans="1:39" x14ac:dyDescent="0.15">
      <c r="A3397" t="s">
        <v>48</v>
      </c>
      <c r="B3397">
        <v>5</v>
      </c>
      <c r="C3397">
        <v>1</v>
      </c>
      <c r="D3397">
        <v>0</v>
      </c>
      <c r="E3397" t="s">
        <v>32</v>
      </c>
      <c r="F3397" t="s">
        <v>206</v>
      </c>
      <c r="G3397">
        <v>185</v>
      </c>
      <c r="H3397">
        <v>438</v>
      </c>
      <c r="I3397">
        <v>3081</v>
      </c>
      <c r="J3397">
        <v>205176.04</v>
      </c>
      <c r="K3397">
        <v>153766.5</v>
      </c>
      <c r="L3397">
        <v>142402.04999999999</v>
      </c>
      <c r="M3397">
        <v>45606.520600000003</v>
      </c>
      <c r="N3397">
        <v>19</v>
      </c>
      <c r="O3397">
        <v>50</v>
      </c>
      <c r="P3397">
        <v>305</v>
      </c>
      <c r="Q3397">
        <v>21052.32</v>
      </c>
      <c r="R3397">
        <v>16051.12</v>
      </c>
      <c r="S3397">
        <v>14593.48</v>
      </c>
      <c r="T3397">
        <v>5062.2974999999997</v>
      </c>
      <c r="U3397">
        <v>166</v>
      </c>
      <c r="V3397">
        <v>388</v>
      </c>
      <c r="W3397">
        <v>2776</v>
      </c>
      <c r="X3397">
        <v>184123.72</v>
      </c>
      <c r="Y3397">
        <v>137715.38</v>
      </c>
      <c r="Z3397">
        <v>127808.57</v>
      </c>
      <c r="AA3397">
        <v>40544.223100000003</v>
      </c>
      <c r="AB3397">
        <v>183</v>
      </c>
      <c r="AC3397">
        <v>176</v>
      </c>
      <c r="AD3397">
        <v>168</v>
      </c>
      <c r="AE3397">
        <v>149</v>
      </c>
      <c r="AF3397">
        <v>19</v>
      </c>
      <c r="AG3397">
        <v>18</v>
      </c>
      <c r="AH3397">
        <v>18</v>
      </c>
      <c r="AI3397">
        <v>16</v>
      </c>
      <c r="AJ3397">
        <v>164</v>
      </c>
      <c r="AK3397">
        <v>158</v>
      </c>
      <c r="AL3397">
        <v>150</v>
      </c>
      <c r="AM3397">
        <v>133</v>
      </c>
    </row>
    <row r="3398" spans="1:39" x14ac:dyDescent="0.15">
      <c r="A3398" t="s">
        <v>48</v>
      </c>
      <c r="B3398">
        <v>5</v>
      </c>
      <c r="C3398">
        <v>1</v>
      </c>
      <c r="D3398">
        <v>1</v>
      </c>
      <c r="E3398" t="s">
        <v>28</v>
      </c>
      <c r="F3398" t="s">
        <v>206</v>
      </c>
      <c r="G3398">
        <v>2982</v>
      </c>
      <c r="H3398">
        <v>8547</v>
      </c>
      <c r="I3398">
        <v>45603</v>
      </c>
      <c r="J3398">
        <v>3075091.74</v>
      </c>
      <c r="K3398">
        <v>2566412.91</v>
      </c>
      <c r="L3398">
        <v>2237265.7599999998</v>
      </c>
      <c r="M3398">
        <v>722071.80290000001</v>
      </c>
      <c r="N3398">
        <v>1885</v>
      </c>
      <c r="O3398">
        <v>4724</v>
      </c>
      <c r="P3398">
        <v>29017</v>
      </c>
      <c r="Q3398">
        <v>1970451.34</v>
      </c>
      <c r="R3398">
        <v>1669721.63</v>
      </c>
      <c r="S3398">
        <v>1422602.35</v>
      </c>
      <c r="T3398">
        <v>477043.04249999998</v>
      </c>
      <c r="U3398">
        <v>1097</v>
      </c>
      <c r="V3398">
        <v>3823</v>
      </c>
      <c r="W3398">
        <v>16586</v>
      </c>
      <c r="X3398">
        <v>1104640.3999999999</v>
      </c>
      <c r="Y3398">
        <v>896691.28</v>
      </c>
      <c r="Z3398">
        <v>814663.41</v>
      </c>
      <c r="AA3398">
        <v>245028.7604</v>
      </c>
      <c r="AB3398">
        <v>2716</v>
      </c>
      <c r="AC3398">
        <v>2860</v>
      </c>
      <c r="AD3398">
        <v>1883</v>
      </c>
      <c r="AE3398">
        <v>2581</v>
      </c>
      <c r="AF3398">
        <v>1806</v>
      </c>
      <c r="AG3398">
        <v>1839</v>
      </c>
      <c r="AH3398">
        <v>1241</v>
      </c>
      <c r="AI3398">
        <v>1709</v>
      </c>
      <c r="AJ3398">
        <v>910</v>
      </c>
      <c r="AK3398">
        <v>1021</v>
      </c>
      <c r="AL3398">
        <v>642</v>
      </c>
      <c r="AM3398">
        <v>872</v>
      </c>
    </row>
    <row r="3399" spans="1:39" x14ac:dyDescent="0.15">
      <c r="A3399" t="s">
        <v>48</v>
      </c>
      <c r="B3399">
        <v>5</v>
      </c>
      <c r="C3399">
        <v>1</v>
      </c>
      <c r="D3399">
        <v>1</v>
      </c>
      <c r="E3399" t="s">
        <v>30</v>
      </c>
      <c r="F3399" t="s">
        <v>206</v>
      </c>
      <c r="G3399">
        <v>294</v>
      </c>
      <c r="H3399">
        <v>812</v>
      </c>
      <c r="I3399">
        <v>4472</v>
      </c>
      <c r="J3399">
        <v>306768.42</v>
      </c>
      <c r="K3399">
        <v>257921.06</v>
      </c>
      <c r="L3399">
        <v>217801.25</v>
      </c>
      <c r="M3399">
        <v>70895.244099999996</v>
      </c>
      <c r="N3399">
        <v>189</v>
      </c>
      <c r="O3399">
        <v>469</v>
      </c>
      <c r="P3399">
        <v>2869</v>
      </c>
      <c r="Q3399">
        <v>197830.05</v>
      </c>
      <c r="R3399">
        <v>167608.54999999999</v>
      </c>
      <c r="S3399">
        <v>138620.32999999999</v>
      </c>
      <c r="T3399">
        <v>46741.696799999998</v>
      </c>
      <c r="U3399">
        <v>105</v>
      </c>
      <c r="V3399">
        <v>343</v>
      </c>
      <c r="W3399">
        <v>1603</v>
      </c>
      <c r="X3399">
        <v>108938.37</v>
      </c>
      <c r="Y3399">
        <v>90312.51</v>
      </c>
      <c r="Z3399">
        <v>79180.92</v>
      </c>
      <c r="AA3399">
        <v>24153.547299999998</v>
      </c>
      <c r="AB3399">
        <v>268</v>
      </c>
      <c r="AC3399">
        <v>287</v>
      </c>
      <c r="AD3399">
        <v>177</v>
      </c>
      <c r="AE3399">
        <v>266</v>
      </c>
      <c r="AF3399">
        <v>176</v>
      </c>
      <c r="AG3399">
        <v>187</v>
      </c>
      <c r="AH3399">
        <v>125</v>
      </c>
      <c r="AI3399">
        <v>173</v>
      </c>
      <c r="AJ3399">
        <v>92</v>
      </c>
      <c r="AK3399">
        <v>100</v>
      </c>
      <c r="AL3399">
        <v>52</v>
      </c>
      <c r="AM3399">
        <v>93</v>
      </c>
    </row>
    <row r="3400" spans="1:39" x14ac:dyDescent="0.15">
      <c r="A3400" t="s">
        <v>48</v>
      </c>
      <c r="B3400">
        <v>5</v>
      </c>
      <c r="C3400">
        <v>1</v>
      </c>
      <c r="D3400">
        <v>1</v>
      </c>
      <c r="E3400" t="s">
        <v>29</v>
      </c>
      <c r="F3400" t="s">
        <v>206</v>
      </c>
      <c r="G3400">
        <v>6409</v>
      </c>
      <c r="H3400">
        <v>21137</v>
      </c>
      <c r="I3400">
        <v>108146</v>
      </c>
      <c r="J3400">
        <v>7175952.5499999998</v>
      </c>
      <c r="K3400">
        <v>5504753.4199999999</v>
      </c>
      <c r="L3400">
        <v>4741129.3499999996</v>
      </c>
      <c r="M3400">
        <v>1664907.9706999999</v>
      </c>
      <c r="N3400">
        <v>2334</v>
      </c>
      <c r="O3400">
        <v>6803</v>
      </c>
      <c r="P3400">
        <v>40601</v>
      </c>
      <c r="Q3400">
        <v>2675160.5099999998</v>
      </c>
      <c r="R3400">
        <v>2061634.93</v>
      </c>
      <c r="S3400">
        <v>1768685.78</v>
      </c>
      <c r="T3400">
        <v>662373.35660000006</v>
      </c>
      <c r="U3400">
        <v>4075</v>
      </c>
      <c r="V3400">
        <v>14334</v>
      </c>
      <c r="W3400">
        <v>67545</v>
      </c>
      <c r="X3400">
        <v>4500792.04</v>
      </c>
      <c r="Y3400">
        <v>3443118.49</v>
      </c>
      <c r="Z3400">
        <v>2972443.57</v>
      </c>
      <c r="AA3400">
        <v>1002534.6141</v>
      </c>
      <c r="AB3400">
        <v>6029</v>
      </c>
      <c r="AC3400">
        <v>6318</v>
      </c>
      <c r="AD3400">
        <v>4331</v>
      </c>
      <c r="AE3400">
        <v>6071</v>
      </c>
      <c r="AF3400">
        <v>2215</v>
      </c>
      <c r="AG3400">
        <v>2288</v>
      </c>
      <c r="AH3400">
        <v>1667</v>
      </c>
      <c r="AI3400">
        <v>2227</v>
      </c>
      <c r="AJ3400">
        <v>3814</v>
      </c>
      <c r="AK3400">
        <v>4030</v>
      </c>
      <c r="AL3400">
        <v>2664</v>
      </c>
      <c r="AM3400">
        <v>3844</v>
      </c>
    </row>
    <row r="3401" spans="1:39" x14ac:dyDescent="0.15">
      <c r="A3401" t="s">
        <v>48</v>
      </c>
      <c r="B3401">
        <v>5</v>
      </c>
      <c r="C3401">
        <v>1</v>
      </c>
      <c r="D3401">
        <v>1</v>
      </c>
      <c r="E3401" t="s">
        <v>32</v>
      </c>
      <c r="F3401" t="s">
        <v>206</v>
      </c>
      <c r="G3401">
        <v>341</v>
      </c>
      <c r="H3401">
        <v>974</v>
      </c>
      <c r="I3401">
        <v>5419</v>
      </c>
      <c r="J3401">
        <v>363644.43</v>
      </c>
      <c r="K3401">
        <v>277718.44</v>
      </c>
      <c r="L3401">
        <v>255703.49</v>
      </c>
      <c r="M3401">
        <v>81584.270199999999</v>
      </c>
      <c r="N3401">
        <v>40</v>
      </c>
      <c r="O3401">
        <v>109</v>
      </c>
      <c r="P3401">
        <v>611</v>
      </c>
      <c r="Q3401">
        <v>41713.72</v>
      </c>
      <c r="R3401">
        <v>33332.53</v>
      </c>
      <c r="S3401">
        <v>30054.27</v>
      </c>
      <c r="T3401">
        <v>10184.137699999999</v>
      </c>
      <c r="U3401">
        <v>301</v>
      </c>
      <c r="V3401">
        <v>865</v>
      </c>
      <c r="W3401">
        <v>4808</v>
      </c>
      <c r="X3401">
        <v>321930.71000000002</v>
      </c>
      <c r="Y3401">
        <v>244385.91</v>
      </c>
      <c r="Z3401">
        <v>225649.22</v>
      </c>
      <c r="AA3401">
        <v>71400.132500000007</v>
      </c>
      <c r="AB3401">
        <v>330</v>
      </c>
      <c r="AC3401">
        <v>332</v>
      </c>
      <c r="AD3401">
        <v>240</v>
      </c>
      <c r="AE3401">
        <v>323</v>
      </c>
      <c r="AF3401">
        <v>40</v>
      </c>
      <c r="AG3401">
        <v>38</v>
      </c>
      <c r="AH3401">
        <v>28</v>
      </c>
      <c r="AI3401">
        <v>39</v>
      </c>
      <c r="AJ3401">
        <v>290</v>
      </c>
      <c r="AK3401">
        <v>294</v>
      </c>
      <c r="AL3401">
        <v>212</v>
      </c>
      <c r="AM3401">
        <v>284</v>
      </c>
    </row>
    <row r="3402" spans="1:39" x14ac:dyDescent="0.15">
      <c r="A3402" t="s">
        <v>48</v>
      </c>
      <c r="B3402">
        <v>5</v>
      </c>
      <c r="C3402">
        <v>1</v>
      </c>
      <c r="D3402">
        <v>2</v>
      </c>
      <c r="E3402" t="s">
        <v>28</v>
      </c>
      <c r="F3402" t="s">
        <v>206</v>
      </c>
      <c r="G3402">
        <v>465</v>
      </c>
      <c r="H3402">
        <v>891</v>
      </c>
      <c r="I3402">
        <v>6861</v>
      </c>
      <c r="J3402">
        <v>466645.81</v>
      </c>
      <c r="K3402">
        <v>395529.8</v>
      </c>
      <c r="L3402">
        <v>345837.45</v>
      </c>
      <c r="M3402">
        <v>111166.761</v>
      </c>
      <c r="N3402">
        <v>269</v>
      </c>
      <c r="O3402">
        <v>526</v>
      </c>
      <c r="P3402">
        <v>4335</v>
      </c>
      <c r="Q3402">
        <v>294267.43</v>
      </c>
      <c r="R3402">
        <v>243624.49</v>
      </c>
      <c r="S3402">
        <v>204761.69</v>
      </c>
      <c r="T3402">
        <v>73449.826300000001</v>
      </c>
      <c r="U3402">
        <v>196</v>
      </c>
      <c r="V3402">
        <v>365</v>
      </c>
      <c r="W3402">
        <v>2526</v>
      </c>
      <c r="X3402">
        <v>172378.38</v>
      </c>
      <c r="Y3402">
        <v>151905.31</v>
      </c>
      <c r="Z3402">
        <v>141075.76</v>
      </c>
      <c r="AA3402">
        <v>37716.934699999998</v>
      </c>
      <c r="AB3402">
        <v>440</v>
      </c>
      <c r="AC3402">
        <v>426</v>
      </c>
      <c r="AD3402">
        <v>235</v>
      </c>
      <c r="AE3402">
        <v>409</v>
      </c>
      <c r="AF3402">
        <v>258</v>
      </c>
      <c r="AG3402">
        <v>262</v>
      </c>
      <c r="AH3402">
        <v>151</v>
      </c>
      <c r="AI3402">
        <v>248</v>
      </c>
      <c r="AJ3402">
        <v>182</v>
      </c>
      <c r="AK3402">
        <v>164</v>
      </c>
      <c r="AL3402">
        <v>84</v>
      </c>
      <c r="AM3402">
        <v>161</v>
      </c>
    </row>
    <row r="3403" spans="1:39" x14ac:dyDescent="0.15">
      <c r="A3403" t="s">
        <v>48</v>
      </c>
      <c r="B3403">
        <v>5</v>
      </c>
      <c r="C3403">
        <v>1</v>
      </c>
      <c r="D3403">
        <v>2</v>
      </c>
      <c r="E3403" t="s">
        <v>30</v>
      </c>
      <c r="F3403" t="s">
        <v>206</v>
      </c>
      <c r="G3403">
        <v>47</v>
      </c>
      <c r="H3403">
        <v>100</v>
      </c>
      <c r="I3403">
        <v>664</v>
      </c>
      <c r="J3403">
        <v>45355.05</v>
      </c>
      <c r="K3403">
        <v>37598.47</v>
      </c>
      <c r="L3403">
        <v>30465.22</v>
      </c>
      <c r="M3403">
        <v>10609.983899999999</v>
      </c>
      <c r="N3403">
        <v>24</v>
      </c>
      <c r="O3403">
        <v>45</v>
      </c>
      <c r="P3403">
        <v>337</v>
      </c>
      <c r="Q3403">
        <v>23576.41</v>
      </c>
      <c r="R3403">
        <v>19767.560000000001</v>
      </c>
      <c r="S3403">
        <v>15070.16</v>
      </c>
      <c r="T3403">
        <v>5769.7033000000001</v>
      </c>
      <c r="U3403">
        <v>23</v>
      </c>
      <c r="V3403">
        <v>55</v>
      </c>
      <c r="W3403">
        <v>327</v>
      </c>
      <c r="X3403">
        <v>21778.639999999999</v>
      </c>
      <c r="Y3403">
        <v>17830.91</v>
      </c>
      <c r="Z3403">
        <v>15395.06</v>
      </c>
      <c r="AA3403">
        <v>4840.2806</v>
      </c>
      <c r="AB3403">
        <v>45</v>
      </c>
      <c r="AC3403">
        <v>45</v>
      </c>
      <c r="AD3403">
        <v>21</v>
      </c>
      <c r="AE3403">
        <v>45</v>
      </c>
      <c r="AF3403">
        <v>22</v>
      </c>
      <c r="AG3403">
        <v>24</v>
      </c>
      <c r="AH3403">
        <v>14</v>
      </c>
      <c r="AI3403">
        <v>24</v>
      </c>
      <c r="AJ3403">
        <v>23</v>
      </c>
      <c r="AK3403">
        <v>21</v>
      </c>
      <c r="AL3403">
        <v>7</v>
      </c>
      <c r="AM3403">
        <v>21</v>
      </c>
    </row>
    <row r="3404" spans="1:39" x14ac:dyDescent="0.15">
      <c r="A3404" t="s">
        <v>48</v>
      </c>
      <c r="B3404">
        <v>5</v>
      </c>
      <c r="C3404">
        <v>1</v>
      </c>
      <c r="D3404">
        <v>2</v>
      </c>
      <c r="E3404" t="s">
        <v>29</v>
      </c>
      <c r="F3404" t="s">
        <v>206</v>
      </c>
      <c r="G3404">
        <v>333</v>
      </c>
      <c r="H3404">
        <v>692</v>
      </c>
      <c r="I3404">
        <v>4900</v>
      </c>
      <c r="J3404">
        <v>335356.12</v>
      </c>
      <c r="K3404">
        <v>265586.33</v>
      </c>
      <c r="L3404">
        <v>232924.16</v>
      </c>
      <c r="M3404">
        <v>77671.650099999999</v>
      </c>
      <c r="N3404">
        <v>106</v>
      </c>
      <c r="O3404">
        <v>182</v>
      </c>
      <c r="P3404">
        <v>1561</v>
      </c>
      <c r="Q3404">
        <v>108137.51</v>
      </c>
      <c r="R3404">
        <v>86382.05</v>
      </c>
      <c r="S3404">
        <v>71992.59</v>
      </c>
      <c r="T3404">
        <v>27427.354500000001</v>
      </c>
      <c r="U3404">
        <v>227</v>
      </c>
      <c r="V3404">
        <v>510</v>
      </c>
      <c r="W3404">
        <v>3339</v>
      </c>
      <c r="X3404">
        <v>227218.61</v>
      </c>
      <c r="Y3404">
        <v>179204.28</v>
      </c>
      <c r="Z3404">
        <v>160931.57</v>
      </c>
      <c r="AA3404">
        <v>50244.295599999998</v>
      </c>
      <c r="AB3404">
        <v>323</v>
      </c>
      <c r="AC3404">
        <v>312</v>
      </c>
      <c r="AD3404">
        <v>159</v>
      </c>
      <c r="AE3404">
        <v>324</v>
      </c>
      <c r="AF3404">
        <v>104</v>
      </c>
      <c r="AG3404">
        <v>100</v>
      </c>
      <c r="AH3404">
        <v>61</v>
      </c>
      <c r="AI3404">
        <v>101</v>
      </c>
      <c r="AJ3404">
        <v>219</v>
      </c>
      <c r="AK3404">
        <v>212</v>
      </c>
      <c r="AL3404">
        <v>98</v>
      </c>
      <c r="AM3404">
        <v>223</v>
      </c>
    </row>
    <row r="3405" spans="1:39" x14ac:dyDescent="0.15">
      <c r="A3405" t="s">
        <v>48</v>
      </c>
      <c r="B3405">
        <v>5</v>
      </c>
      <c r="C3405">
        <v>1</v>
      </c>
      <c r="D3405">
        <v>2</v>
      </c>
      <c r="E3405" t="s">
        <v>32</v>
      </c>
      <c r="F3405" t="s">
        <v>206</v>
      </c>
      <c r="G3405">
        <v>131</v>
      </c>
      <c r="H3405">
        <v>322</v>
      </c>
      <c r="I3405">
        <v>2095</v>
      </c>
      <c r="J3405">
        <v>142465.03</v>
      </c>
      <c r="K3405">
        <v>108952.69</v>
      </c>
      <c r="L3405">
        <v>99513.919999999998</v>
      </c>
      <c r="M3405">
        <v>31391.9915</v>
      </c>
      <c r="N3405">
        <v>11</v>
      </c>
      <c r="O3405">
        <v>30</v>
      </c>
      <c r="P3405">
        <v>159</v>
      </c>
      <c r="Q3405">
        <v>10499.72</v>
      </c>
      <c r="R3405">
        <v>8461.73</v>
      </c>
      <c r="S3405">
        <v>7552.15</v>
      </c>
      <c r="T3405">
        <v>2602.5050999999999</v>
      </c>
      <c r="U3405">
        <v>120</v>
      </c>
      <c r="V3405">
        <v>292</v>
      </c>
      <c r="W3405">
        <v>1936</v>
      </c>
      <c r="X3405">
        <v>131965.31</v>
      </c>
      <c r="Y3405">
        <v>100490.96</v>
      </c>
      <c r="Z3405">
        <v>91961.77</v>
      </c>
      <c r="AA3405">
        <v>28789.486400000002</v>
      </c>
      <c r="AB3405">
        <v>124</v>
      </c>
      <c r="AC3405">
        <v>122</v>
      </c>
      <c r="AD3405">
        <v>77</v>
      </c>
      <c r="AE3405">
        <v>121</v>
      </c>
      <c r="AF3405">
        <v>11</v>
      </c>
      <c r="AG3405">
        <v>9</v>
      </c>
      <c r="AH3405">
        <v>6</v>
      </c>
      <c r="AI3405">
        <v>11</v>
      </c>
      <c r="AJ3405">
        <v>113</v>
      </c>
      <c r="AK3405">
        <v>113</v>
      </c>
      <c r="AL3405">
        <v>71</v>
      </c>
      <c r="AM3405">
        <v>110</v>
      </c>
    </row>
    <row r="3406" spans="1:39" x14ac:dyDescent="0.15">
      <c r="A3406" t="s">
        <v>48</v>
      </c>
      <c r="B3406">
        <v>5</v>
      </c>
      <c r="C3406">
        <v>2</v>
      </c>
      <c r="D3406">
        <v>0</v>
      </c>
      <c r="E3406" t="s">
        <v>28</v>
      </c>
      <c r="F3406" t="s">
        <v>206</v>
      </c>
      <c r="G3406">
        <v>86</v>
      </c>
      <c r="H3406">
        <v>303</v>
      </c>
      <c r="I3406">
        <v>1508</v>
      </c>
      <c r="J3406">
        <v>98037.77</v>
      </c>
      <c r="K3406">
        <v>79077.45</v>
      </c>
      <c r="L3406">
        <v>57331.199999999997</v>
      </c>
      <c r="M3406">
        <v>24107.857199999999</v>
      </c>
      <c r="N3406">
        <v>86</v>
      </c>
      <c r="O3406">
        <v>139</v>
      </c>
      <c r="P3406">
        <v>771</v>
      </c>
      <c r="Q3406">
        <v>51284.84</v>
      </c>
      <c r="R3406">
        <v>40054.400000000001</v>
      </c>
      <c r="S3406">
        <v>21785.279999999999</v>
      </c>
      <c r="T3406">
        <v>13137.9791</v>
      </c>
      <c r="U3406">
        <v>86</v>
      </c>
      <c r="V3406">
        <v>164</v>
      </c>
      <c r="W3406">
        <v>737</v>
      </c>
      <c r="X3406">
        <v>46752.93</v>
      </c>
      <c r="Y3406">
        <v>39023.050000000003</v>
      </c>
      <c r="Z3406">
        <v>35545.919999999998</v>
      </c>
      <c r="AA3406">
        <v>10969.8781</v>
      </c>
      <c r="AB3406">
        <v>84</v>
      </c>
      <c r="AC3406">
        <v>85</v>
      </c>
      <c r="AD3406">
        <v>78</v>
      </c>
      <c r="AE3406">
        <v>81</v>
      </c>
      <c r="AF3406">
        <v>84</v>
      </c>
      <c r="AG3406">
        <v>85</v>
      </c>
      <c r="AH3406">
        <v>78</v>
      </c>
      <c r="AI3406">
        <v>81</v>
      </c>
      <c r="AJ3406">
        <v>84</v>
      </c>
      <c r="AK3406">
        <v>85</v>
      </c>
      <c r="AL3406">
        <v>78</v>
      </c>
      <c r="AM3406">
        <v>81</v>
      </c>
    </row>
    <row r="3407" spans="1:39" x14ac:dyDescent="0.15">
      <c r="A3407" t="s">
        <v>48</v>
      </c>
      <c r="B3407">
        <v>5</v>
      </c>
      <c r="C3407">
        <v>2</v>
      </c>
      <c r="D3407">
        <v>0</v>
      </c>
      <c r="E3407" t="s">
        <v>30</v>
      </c>
      <c r="F3407" t="s">
        <v>206</v>
      </c>
      <c r="G3407">
        <v>1</v>
      </c>
      <c r="H3407">
        <v>3</v>
      </c>
      <c r="I3407">
        <v>10</v>
      </c>
      <c r="J3407">
        <v>680.99</v>
      </c>
      <c r="K3407">
        <v>611.24</v>
      </c>
      <c r="L3407">
        <v>611.24</v>
      </c>
      <c r="M3407">
        <v>169.73490000000001</v>
      </c>
      <c r="N3407">
        <v>1</v>
      </c>
      <c r="O3407">
        <v>2</v>
      </c>
      <c r="P3407">
        <v>8</v>
      </c>
      <c r="Q3407">
        <v>512.99</v>
      </c>
      <c r="R3407">
        <v>462.99</v>
      </c>
      <c r="S3407">
        <v>462.99</v>
      </c>
      <c r="T3407">
        <v>130.67619999999999</v>
      </c>
      <c r="U3407">
        <v>1</v>
      </c>
      <c r="V3407">
        <v>1</v>
      </c>
      <c r="W3407">
        <v>2</v>
      </c>
      <c r="X3407">
        <v>168</v>
      </c>
      <c r="Y3407">
        <v>148.25</v>
      </c>
      <c r="Z3407">
        <v>148.25</v>
      </c>
      <c r="AA3407">
        <v>39.058700000000002</v>
      </c>
      <c r="AB3407">
        <v>1</v>
      </c>
      <c r="AC3407">
        <v>1</v>
      </c>
      <c r="AD3407">
        <v>1</v>
      </c>
      <c r="AE3407">
        <v>1</v>
      </c>
      <c r="AF3407">
        <v>1</v>
      </c>
      <c r="AG3407">
        <v>1</v>
      </c>
      <c r="AH3407">
        <v>1</v>
      </c>
      <c r="AI3407">
        <v>1</v>
      </c>
      <c r="AJ3407">
        <v>1</v>
      </c>
      <c r="AK3407">
        <v>1</v>
      </c>
      <c r="AL3407">
        <v>1</v>
      </c>
      <c r="AM3407">
        <v>1</v>
      </c>
    </row>
    <row r="3408" spans="1:39" x14ac:dyDescent="0.15">
      <c r="A3408" t="s">
        <v>48</v>
      </c>
      <c r="B3408">
        <v>5</v>
      </c>
      <c r="C3408">
        <v>2</v>
      </c>
      <c r="D3408">
        <v>0</v>
      </c>
      <c r="E3408" t="s">
        <v>29</v>
      </c>
      <c r="F3408" t="s">
        <v>206</v>
      </c>
      <c r="G3408">
        <v>1</v>
      </c>
      <c r="H3408">
        <v>4</v>
      </c>
      <c r="I3408">
        <v>30</v>
      </c>
      <c r="J3408">
        <v>1818.81</v>
      </c>
      <c r="K3408">
        <v>1230.8</v>
      </c>
      <c r="L3408">
        <v>1230.8</v>
      </c>
      <c r="M3408">
        <v>603.54049999999995</v>
      </c>
      <c r="N3408">
        <v>1</v>
      </c>
      <c r="O3408">
        <v>3</v>
      </c>
      <c r="P3408">
        <v>21</v>
      </c>
      <c r="Q3408">
        <v>1267.81</v>
      </c>
      <c r="R3408">
        <v>838.21</v>
      </c>
      <c r="S3408">
        <v>838.21</v>
      </c>
      <c r="T3408">
        <v>483.01049999999998</v>
      </c>
      <c r="U3408">
        <v>1</v>
      </c>
      <c r="V3408">
        <v>1</v>
      </c>
      <c r="W3408">
        <v>9</v>
      </c>
      <c r="X3408">
        <v>551</v>
      </c>
      <c r="Y3408">
        <v>392.59</v>
      </c>
      <c r="Z3408">
        <v>392.59</v>
      </c>
      <c r="AA3408">
        <v>120.53</v>
      </c>
      <c r="AB3408">
        <v>1</v>
      </c>
      <c r="AC3408">
        <v>1</v>
      </c>
      <c r="AD3408">
        <v>1</v>
      </c>
      <c r="AE3408">
        <v>1</v>
      </c>
      <c r="AF3408">
        <v>1</v>
      </c>
      <c r="AG3408">
        <v>1</v>
      </c>
      <c r="AH3408">
        <v>1</v>
      </c>
      <c r="AI3408">
        <v>1</v>
      </c>
      <c r="AJ3408">
        <v>1</v>
      </c>
      <c r="AK3408">
        <v>1</v>
      </c>
      <c r="AL3408">
        <v>1</v>
      </c>
      <c r="AM3408">
        <v>1</v>
      </c>
    </row>
    <row r="3409" spans="1:39" x14ac:dyDescent="0.15">
      <c r="A3409" t="s">
        <v>48</v>
      </c>
      <c r="B3409">
        <v>5</v>
      </c>
      <c r="C3409">
        <v>2</v>
      </c>
      <c r="D3409">
        <v>0</v>
      </c>
      <c r="E3409" t="s">
        <v>32</v>
      </c>
      <c r="F3409" t="s">
        <v>206</v>
      </c>
      <c r="G3409">
        <v>50</v>
      </c>
      <c r="H3409">
        <v>193</v>
      </c>
      <c r="I3409">
        <v>1014</v>
      </c>
      <c r="J3409">
        <v>67369.94</v>
      </c>
      <c r="K3409">
        <v>50252.38</v>
      </c>
      <c r="L3409">
        <v>44209.27</v>
      </c>
      <c r="M3409">
        <v>15979.6304</v>
      </c>
      <c r="N3409">
        <v>50</v>
      </c>
      <c r="O3409">
        <v>78</v>
      </c>
      <c r="P3409">
        <v>368</v>
      </c>
      <c r="Q3409">
        <v>23110.73</v>
      </c>
      <c r="R3409">
        <v>17384</v>
      </c>
      <c r="S3409">
        <v>13315.29</v>
      </c>
      <c r="T3409">
        <v>6114.0603000000001</v>
      </c>
      <c r="U3409">
        <v>50</v>
      </c>
      <c r="V3409">
        <v>115</v>
      </c>
      <c r="W3409">
        <v>646</v>
      </c>
      <c r="X3409">
        <v>44259.21</v>
      </c>
      <c r="Y3409">
        <v>32868.379999999997</v>
      </c>
      <c r="Z3409">
        <v>30893.98</v>
      </c>
      <c r="AA3409">
        <v>9865.5701000000008</v>
      </c>
      <c r="AB3409">
        <v>50</v>
      </c>
      <c r="AC3409">
        <v>48</v>
      </c>
      <c r="AD3409">
        <v>45</v>
      </c>
      <c r="AE3409">
        <v>44</v>
      </c>
      <c r="AF3409">
        <v>50</v>
      </c>
      <c r="AG3409">
        <v>48</v>
      </c>
      <c r="AH3409">
        <v>45</v>
      </c>
      <c r="AI3409">
        <v>44</v>
      </c>
      <c r="AJ3409">
        <v>50</v>
      </c>
      <c r="AK3409">
        <v>48</v>
      </c>
      <c r="AL3409">
        <v>45</v>
      </c>
      <c r="AM3409">
        <v>44</v>
      </c>
    </row>
    <row r="3410" spans="1:39" x14ac:dyDescent="0.15">
      <c r="A3410" t="s">
        <v>48</v>
      </c>
      <c r="B3410">
        <v>5</v>
      </c>
      <c r="C3410">
        <v>2</v>
      </c>
      <c r="D3410">
        <v>1</v>
      </c>
      <c r="E3410" t="s">
        <v>28</v>
      </c>
      <c r="F3410" t="s">
        <v>206</v>
      </c>
      <c r="G3410">
        <v>983</v>
      </c>
      <c r="H3410">
        <v>3964</v>
      </c>
      <c r="I3410">
        <v>16540</v>
      </c>
      <c r="J3410">
        <v>1061117.9099999999</v>
      </c>
      <c r="K3410">
        <v>866370.95</v>
      </c>
      <c r="L3410">
        <v>698706.88</v>
      </c>
      <c r="M3410">
        <v>255914.951</v>
      </c>
      <c r="N3410">
        <v>983</v>
      </c>
      <c r="O3410">
        <v>1893</v>
      </c>
      <c r="P3410">
        <v>8915</v>
      </c>
      <c r="Q3410">
        <v>562555.47</v>
      </c>
      <c r="R3410">
        <v>445310.11</v>
      </c>
      <c r="S3410">
        <v>317358.84999999998</v>
      </c>
      <c r="T3410">
        <v>142836.772</v>
      </c>
      <c r="U3410">
        <v>983</v>
      </c>
      <c r="V3410">
        <v>2071</v>
      </c>
      <c r="W3410">
        <v>7625</v>
      </c>
      <c r="X3410">
        <v>498562.44</v>
      </c>
      <c r="Y3410">
        <v>421060.84</v>
      </c>
      <c r="Z3410">
        <v>381348.03</v>
      </c>
      <c r="AA3410">
        <v>113078.179</v>
      </c>
      <c r="AB3410">
        <v>942</v>
      </c>
      <c r="AC3410">
        <v>975</v>
      </c>
      <c r="AD3410">
        <v>691</v>
      </c>
      <c r="AE3410">
        <v>945</v>
      </c>
      <c r="AF3410">
        <v>942</v>
      </c>
      <c r="AG3410">
        <v>975</v>
      </c>
      <c r="AH3410">
        <v>691</v>
      </c>
      <c r="AI3410">
        <v>945</v>
      </c>
      <c r="AJ3410">
        <v>942</v>
      </c>
      <c r="AK3410">
        <v>975</v>
      </c>
      <c r="AL3410">
        <v>691</v>
      </c>
      <c r="AM3410">
        <v>945</v>
      </c>
    </row>
    <row r="3411" spans="1:39" x14ac:dyDescent="0.15">
      <c r="A3411" t="s">
        <v>48</v>
      </c>
      <c r="B3411">
        <v>5</v>
      </c>
      <c r="C3411">
        <v>2</v>
      </c>
      <c r="D3411">
        <v>1</v>
      </c>
      <c r="E3411" t="s">
        <v>30</v>
      </c>
      <c r="F3411" t="s">
        <v>206</v>
      </c>
      <c r="G3411">
        <v>124</v>
      </c>
      <c r="H3411">
        <v>571</v>
      </c>
      <c r="I3411">
        <v>2279</v>
      </c>
      <c r="J3411">
        <v>146943.34</v>
      </c>
      <c r="K3411">
        <v>117175.65</v>
      </c>
      <c r="L3411">
        <v>91866.39</v>
      </c>
      <c r="M3411">
        <v>35360.568299999999</v>
      </c>
      <c r="N3411">
        <v>124</v>
      </c>
      <c r="O3411">
        <v>276</v>
      </c>
      <c r="P3411">
        <v>1280</v>
      </c>
      <c r="Q3411">
        <v>81854.17</v>
      </c>
      <c r="R3411">
        <v>63946.01</v>
      </c>
      <c r="S3411">
        <v>45043.96</v>
      </c>
      <c r="T3411">
        <v>20517.529600000002</v>
      </c>
      <c r="U3411">
        <v>124</v>
      </c>
      <c r="V3411">
        <v>295</v>
      </c>
      <c r="W3411">
        <v>999</v>
      </c>
      <c r="X3411">
        <v>65089.17</v>
      </c>
      <c r="Y3411">
        <v>53229.64</v>
      </c>
      <c r="Z3411">
        <v>46822.43</v>
      </c>
      <c r="AA3411">
        <v>14843.038699999999</v>
      </c>
      <c r="AB3411">
        <v>110</v>
      </c>
      <c r="AC3411">
        <v>124</v>
      </c>
      <c r="AD3411">
        <v>91</v>
      </c>
      <c r="AE3411">
        <v>114</v>
      </c>
      <c r="AF3411">
        <v>110</v>
      </c>
      <c r="AG3411">
        <v>124</v>
      </c>
      <c r="AH3411">
        <v>91</v>
      </c>
      <c r="AI3411">
        <v>114</v>
      </c>
      <c r="AJ3411">
        <v>110</v>
      </c>
      <c r="AK3411">
        <v>124</v>
      </c>
      <c r="AL3411">
        <v>91</v>
      </c>
      <c r="AM3411">
        <v>114</v>
      </c>
    </row>
    <row r="3412" spans="1:39" x14ac:dyDescent="0.15">
      <c r="A3412" t="s">
        <v>48</v>
      </c>
      <c r="B3412">
        <v>5</v>
      </c>
      <c r="C3412">
        <v>2</v>
      </c>
      <c r="D3412">
        <v>1</v>
      </c>
      <c r="E3412" t="s">
        <v>29</v>
      </c>
      <c r="F3412" t="s">
        <v>206</v>
      </c>
      <c r="G3412">
        <v>3633</v>
      </c>
      <c r="H3412">
        <v>16930</v>
      </c>
      <c r="I3412">
        <v>69499</v>
      </c>
      <c r="J3412">
        <v>4491283.95</v>
      </c>
      <c r="K3412">
        <v>3373136.03</v>
      </c>
      <c r="L3412">
        <v>2732354.34</v>
      </c>
      <c r="M3412">
        <v>1077178.4147999999</v>
      </c>
      <c r="N3412">
        <v>3633</v>
      </c>
      <c r="O3412">
        <v>7389</v>
      </c>
      <c r="P3412">
        <v>33995</v>
      </c>
      <c r="Q3412">
        <v>2166160.27</v>
      </c>
      <c r="R3412">
        <v>1596527.87</v>
      </c>
      <c r="S3412">
        <v>1149723.6399999999</v>
      </c>
      <c r="T3412">
        <v>549986.41130000004</v>
      </c>
      <c r="U3412">
        <v>3633</v>
      </c>
      <c r="V3412">
        <v>9541</v>
      </c>
      <c r="W3412">
        <v>35504</v>
      </c>
      <c r="X3412">
        <v>2325123.6800000002</v>
      </c>
      <c r="Y3412">
        <v>1776608.16</v>
      </c>
      <c r="Z3412">
        <v>1582630.7</v>
      </c>
      <c r="AA3412">
        <v>527192.00349999999</v>
      </c>
      <c r="AB3412">
        <v>3427</v>
      </c>
      <c r="AC3412">
        <v>3618</v>
      </c>
      <c r="AD3412">
        <v>2734</v>
      </c>
      <c r="AE3412">
        <v>3495</v>
      </c>
      <c r="AF3412">
        <v>3427</v>
      </c>
      <c r="AG3412">
        <v>3618</v>
      </c>
      <c r="AH3412">
        <v>2734</v>
      </c>
      <c r="AI3412">
        <v>3495</v>
      </c>
      <c r="AJ3412">
        <v>3427</v>
      </c>
      <c r="AK3412">
        <v>3618</v>
      </c>
      <c r="AL3412">
        <v>2734</v>
      </c>
      <c r="AM3412">
        <v>3495</v>
      </c>
    </row>
    <row r="3413" spans="1:39" x14ac:dyDescent="0.15">
      <c r="A3413" t="s">
        <v>48</v>
      </c>
      <c r="B3413">
        <v>5</v>
      </c>
      <c r="C3413">
        <v>2</v>
      </c>
      <c r="D3413">
        <v>1</v>
      </c>
      <c r="E3413" t="s">
        <v>31</v>
      </c>
      <c r="F3413" t="s">
        <v>206</v>
      </c>
      <c r="G3413">
        <v>4</v>
      </c>
      <c r="H3413">
        <v>11</v>
      </c>
      <c r="I3413">
        <v>53</v>
      </c>
      <c r="J3413">
        <v>4315.97</v>
      </c>
      <c r="K3413">
        <v>3783.48</v>
      </c>
      <c r="L3413">
        <v>2900.58</v>
      </c>
      <c r="M3413">
        <v>1212.7252000000001</v>
      </c>
      <c r="N3413">
        <v>4</v>
      </c>
      <c r="O3413">
        <v>5</v>
      </c>
      <c r="P3413">
        <v>23</v>
      </c>
      <c r="Q3413">
        <v>2053.9699999999998</v>
      </c>
      <c r="R3413">
        <v>1797.58</v>
      </c>
      <c r="S3413">
        <v>914.68</v>
      </c>
      <c r="T3413">
        <v>638.72519999999997</v>
      </c>
      <c r="U3413">
        <v>4</v>
      </c>
      <c r="V3413">
        <v>6</v>
      </c>
      <c r="W3413">
        <v>30</v>
      </c>
      <c r="X3413">
        <v>2262</v>
      </c>
      <c r="Y3413">
        <v>1985.9</v>
      </c>
      <c r="Z3413">
        <v>1985.9</v>
      </c>
      <c r="AA3413">
        <v>574</v>
      </c>
      <c r="AB3413">
        <v>4</v>
      </c>
      <c r="AC3413">
        <v>4</v>
      </c>
      <c r="AD3413">
        <v>2</v>
      </c>
      <c r="AE3413">
        <v>4</v>
      </c>
      <c r="AF3413">
        <v>4</v>
      </c>
      <c r="AG3413">
        <v>4</v>
      </c>
      <c r="AH3413">
        <v>2</v>
      </c>
      <c r="AI3413">
        <v>4</v>
      </c>
      <c r="AJ3413">
        <v>4</v>
      </c>
      <c r="AK3413">
        <v>4</v>
      </c>
      <c r="AL3413">
        <v>2</v>
      </c>
      <c r="AM3413">
        <v>4</v>
      </c>
    </row>
    <row r="3414" spans="1:39" x14ac:dyDescent="0.15">
      <c r="A3414" t="s">
        <v>48</v>
      </c>
      <c r="B3414">
        <v>5</v>
      </c>
      <c r="C3414">
        <v>2</v>
      </c>
      <c r="D3414">
        <v>1</v>
      </c>
      <c r="E3414" t="s">
        <v>32</v>
      </c>
      <c r="F3414" t="s">
        <v>206</v>
      </c>
      <c r="G3414">
        <v>242</v>
      </c>
      <c r="H3414">
        <v>1036</v>
      </c>
      <c r="I3414">
        <v>4560</v>
      </c>
      <c r="J3414">
        <v>290100.42</v>
      </c>
      <c r="K3414">
        <v>221909.08</v>
      </c>
      <c r="L3414">
        <v>188824.73</v>
      </c>
      <c r="M3414">
        <v>69857.180099999998</v>
      </c>
      <c r="N3414">
        <v>242</v>
      </c>
      <c r="O3414">
        <v>452</v>
      </c>
      <c r="P3414">
        <v>1947</v>
      </c>
      <c r="Q3414">
        <v>119140.67</v>
      </c>
      <c r="R3414">
        <v>91896.11</v>
      </c>
      <c r="S3414">
        <v>69221.09</v>
      </c>
      <c r="T3414">
        <v>30921.9002</v>
      </c>
      <c r="U3414">
        <v>242</v>
      </c>
      <c r="V3414">
        <v>584</v>
      </c>
      <c r="W3414">
        <v>2613</v>
      </c>
      <c r="X3414">
        <v>170959.75</v>
      </c>
      <c r="Y3414">
        <v>130012.97</v>
      </c>
      <c r="Z3414">
        <v>119603.64</v>
      </c>
      <c r="AA3414">
        <v>38935.279900000001</v>
      </c>
      <c r="AB3414">
        <v>234</v>
      </c>
      <c r="AC3414">
        <v>241</v>
      </c>
      <c r="AD3414">
        <v>190</v>
      </c>
      <c r="AE3414">
        <v>235</v>
      </c>
      <c r="AF3414">
        <v>234</v>
      </c>
      <c r="AG3414">
        <v>241</v>
      </c>
      <c r="AH3414">
        <v>190</v>
      </c>
      <c r="AI3414">
        <v>235</v>
      </c>
      <c r="AJ3414">
        <v>234</v>
      </c>
      <c r="AK3414">
        <v>241</v>
      </c>
      <c r="AL3414">
        <v>190</v>
      </c>
      <c r="AM3414">
        <v>235</v>
      </c>
    </row>
    <row r="3415" spans="1:39" x14ac:dyDescent="0.15">
      <c r="A3415" t="s">
        <v>48</v>
      </c>
      <c r="B3415">
        <v>5</v>
      </c>
      <c r="C3415">
        <v>2</v>
      </c>
      <c r="D3415">
        <v>2</v>
      </c>
      <c r="E3415" t="s">
        <v>28</v>
      </c>
      <c r="F3415" t="s">
        <v>206</v>
      </c>
      <c r="G3415">
        <v>102</v>
      </c>
      <c r="H3415">
        <v>374</v>
      </c>
      <c r="I3415">
        <v>1687</v>
      </c>
      <c r="J3415">
        <v>113160.39</v>
      </c>
      <c r="K3415">
        <v>95750.88</v>
      </c>
      <c r="L3415">
        <v>68950.759999999995</v>
      </c>
      <c r="M3415">
        <v>27269.863300000001</v>
      </c>
      <c r="N3415">
        <v>102</v>
      </c>
      <c r="O3415">
        <v>166</v>
      </c>
      <c r="P3415">
        <v>872</v>
      </c>
      <c r="Q3415">
        <v>60420.86</v>
      </c>
      <c r="R3415">
        <v>50103.99</v>
      </c>
      <c r="S3415">
        <v>29253.53</v>
      </c>
      <c r="T3415">
        <v>15473.0165</v>
      </c>
      <c r="U3415">
        <v>102</v>
      </c>
      <c r="V3415">
        <v>208</v>
      </c>
      <c r="W3415">
        <v>815</v>
      </c>
      <c r="X3415">
        <v>52739.53</v>
      </c>
      <c r="Y3415">
        <v>45646.89</v>
      </c>
      <c r="Z3415">
        <v>39697.230000000003</v>
      </c>
      <c r="AA3415">
        <v>11796.846799999999</v>
      </c>
      <c r="AB3415">
        <v>100</v>
      </c>
      <c r="AC3415">
        <v>102</v>
      </c>
      <c r="AD3415">
        <v>67</v>
      </c>
      <c r="AE3415">
        <v>100</v>
      </c>
      <c r="AF3415">
        <v>100</v>
      </c>
      <c r="AG3415">
        <v>102</v>
      </c>
      <c r="AH3415">
        <v>67</v>
      </c>
      <c r="AI3415">
        <v>100</v>
      </c>
      <c r="AJ3415">
        <v>100</v>
      </c>
      <c r="AK3415">
        <v>102</v>
      </c>
      <c r="AL3415">
        <v>67</v>
      </c>
      <c r="AM3415">
        <v>100</v>
      </c>
    </row>
    <row r="3416" spans="1:39" x14ac:dyDescent="0.15">
      <c r="A3416" t="s">
        <v>48</v>
      </c>
      <c r="B3416">
        <v>5</v>
      </c>
      <c r="C3416">
        <v>2</v>
      </c>
      <c r="D3416">
        <v>2</v>
      </c>
      <c r="E3416" t="s">
        <v>30</v>
      </c>
      <c r="F3416" t="s">
        <v>206</v>
      </c>
      <c r="G3416">
        <v>18</v>
      </c>
      <c r="H3416">
        <v>53</v>
      </c>
      <c r="I3416">
        <v>273</v>
      </c>
      <c r="J3416">
        <v>19691.23</v>
      </c>
      <c r="K3416">
        <v>16509.78</v>
      </c>
      <c r="L3416">
        <v>12608.1</v>
      </c>
      <c r="M3416">
        <v>4739.6328999999996</v>
      </c>
      <c r="N3416">
        <v>18</v>
      </c>
      <c r="O3416">
        <v>25</v>
      </c>
      <c r="P3416">
        <v>133</v>
      </c>
      <c r="Q3416">
        <v>10053.75</v>
      </c>
      <c r="R3416">
        <v>8261.35</v>
      </c>
      <c r="S3416">
        <v>4853.67</v>
      </c>
      <c r="T3416">
        <v>2518.5342999999998</v>
      </c>
      <c r="U3416">
        <v>18</v>
      </c>
      <c r="V3416">
        <v>28</v>
      </c>
      <c r="W3416">
        <v>140</v>
      </c>
      <c r="X3416">
        <v>9637.48</v>
      </c>
      <c r="Y3416">
        <v>8248.43</v>
      </c>
      <c r="Z3416">
        <v>7754.43</v>
      </c>
      <c r="AA3416">
        <v>2221.0985999999998</v>
      </c>
      <c r="AB3416">
        <v>17</v>
      </c>
      <c r="AC3416">
        <v>18</v>
      </c>
      <c r="AD3416">
        <v>8</v>
      </c>
      <c r="AE3416">
        <v>18</v>
      </c>
      <c r="AF3416">
        <v>17</v>
      </c>
      <c r="AG3416">
        <v>18</v>
      </c>
      <c r="AH3416">
        <v>8</v>
      </c>
      <c r="AI3416">
        <v>18</v>
      </c>
      <c r="AJ3416">
        <v>17</v>
      </c>
      <c r="AK3416">
        <v>18</v>
      </c>
      <c r="AL3416">
        <v>8</v>
      </c>
      <c r="AM3416">
        <v>18</v>
      </c>
    </row>
    <row r="3417" spans="1:39" x14ac:dyDescent="0.15">
      <c r="A3417" t="s">
        <v>48</v>
      </c>
      <c r="B3417">
        <v>5</v>
      </c>
      <c r="C3417">
        <v>2</v>
      </c>
      <c r="D3417">
        <v>2</v>
      </c>
      <c r="E3417" t="s">
        <v>29</v>
      </c>
      <c r="F3417" t="s">
        <v>206</v>
      </c>
      <c r="G3417">
        <v>97</v>
      </c>
      <c r="H3417">
        <v>376</v>
      </c>
      <c r="I3417">
        <v>1958</v>
      </c>
      <c r="J3417">
        <v>124071.39</v>
      </c>
      <c r="K3417">
        <v>92974.55</v>
      </c>
      <c r="L3417">
        <v>73627.14</v>
      </c>
      <c r="M3417">
        <v>30280.342100000002</v>
      </c>
      <c r="N3417">
        <v>97</v>
      </c>
      <c r="O3417">
        <v>154</v>
      </c>
      <c r="P3417">
        <v>872</v>
      </c>
      <c r="Q3417">
        <v>54677.35</v>
      </c>
      <c r="R3417">
        <v>41023.94</v>
      </c>
      <c r="S3417">
        <v>25265.9</v>
      </c>
      <c r="T3417">
        <v>14479.540800000001</v>
      </c>
      <c r="U3417">
        <v>97</v>
      </c>
      <c r="V3417">
        <v>222</v>
      </c>
      <c r="W3417">
        <v>1086</v>
      </c>
      <c r="X3417">
        <v>69394.039999999994</v>
      </c>
      <c r="Y3417">
        <v>51950.61</v>
      </c>
      <c r="Z3417">
        <v>48361.24</v>
      </c>
      <c r="AA3417">
        <v>15800.801299999999</v>
      </c>
      <c r="AB3417">
        <v>93</v>
      </c>
      <c r="AC3417">
        <v>95</v>
      </c>
      <c r="AD3417">
        <v>65</v>
      </c>
      <c r="AE3417">
        <v>97</v>
      </c>
      <c r="AF3417">
        <v>93</v>
      </c>
      <c r="AG3417">
        <v>95</v>
      </c>
      <c r="AH3417">
        <v>65</v>
      </c>
      <c r="AI3417">
        <v>97</v>
      </c>
      <c r="AJ3417">
        <v>93</v>
      </c>
      <c r="AK3417">
        <v>95</v>
      </c>
      <c r="AL3417">
        <v>65</v>
      </c>
      <c r="AM3417">
        <v>97</v>
      </c>
    </row>
    <row r="3418" spans="1:39" x14ac:dyDescent="0.15">
      <c r="A3418" t="s">
        <v>48</v>
      </c>
      <c r="B3418">
        <v>5</v>
      </c>
      <c r="C3418">
        <v>2</v>
      </c>
      <c r="D3418">
        <v>2</v>
      </c>
      <c r="E3418" t="s">
        <v>32</v>
      </c>
      <c r="F3418" t="s">
        <v>206</v>
      </c>
      <c r="G3418">
        <v>45</v>
      </c>
      <c r="H3418">
        <v>199</v>
      </c>
      <c r="I3418">
        <v>922</v>
      </c>
      <c r="J3418">
        <v>58918.62</v>
      </c>
      <c r="K3418">
        <v>44030.61</v>
      </c>
      <c r="L3418">
        <v>34037.17</v>
      </c>
      <c r="M3418">
        <v>14161.3058</v>
      </c>
      <c r="N3418">
        <v>45</v>
      </c>
      <c r="O3418">
        <v>79</v>
      </c>
      <c r="P3418">
        <v>313</v>
      </c>
      <c r="Q3418">
        <v>20430.060000000001</v>
      </c>
      <c r="R3418">
        <v>14962.35</v>
      </c>
      <c r="S3418">
        <v>10020.370000000001</v>
      </c>
      <c r="T3418">
        <v>5285.4440999999997</v>
      </c>
      <c r="U3418">
        <v>45</v>
      </c>
      <c r="V3418">
        <v>120</v>
      </c>
      <c r="W3418">
        <v>609</v>
      </c>
      <c r="X3418">
        <v>38488.559999999998</v>
      </c>
      <c r="Y3418">
        <v>29068.26</v>
      </c>
      <c r="Z3418">
        <v>24016.799999999999</v>
      </c>
      <c r="AA3418">
        <v>8875.8616999999995</v>
      </c>
      <c r="AB3418">
        <v>43</v>
      </c>
      <c r="AC3418">
        <v>45</v>
      </c>
      <c r="AD3418">
        <v>33</v>
      </c>
      <c r="AE3418">
        <v>43</v>
      </c>
      <c r="AF3418">
        <v>43</v>
      </c>
      <c r="AG3418">
        <v>45</v>
      </c>
      <c r="AH3418">
        <v>33</v>
      </c>
      <c r="AI3418">
        <v>43</v>
      </c>
      <c r="AJ3418">
        <v>43</v>
      </c>
      <c r="AK3418">
        <v>45</v>
      </c>
      <c r="AL3418">
        <v>33</v>
      </c>
      <c r="AM3418">
        <v>43</v>
      </c>
    </row>
    <row r="3419" spans="1:39" x14ac:dyDescent="0.15">
      <c r="A3419" t="s">
        <v>48</v>
      </c>
      <c r="B3419">
        <v>30</v>
      </c>
      <c r="C3419">
        <v>1</v>
      </c>
      <c r="D3419">
        <v>0</v>
      </c>
      <c r="E3419" t="s">
        <v>28</v>
      </c>
      <c r="F3419" t="s">
        <v>206</v>
      </c>
      <c r="G3419">
        <v>3367</v>
      </c>
      <c r="H3419">
        <v>4807</v>
      </c>
      <c r="I3419">
        <v>20782</v>
      </c>
      <c r="J3419">
        <v>1393655.88</v>
      </c>
      <c r="K3419">
        <v>1131943.55</v>
      </c>
      <c r="L3419">
        <v>1020608.33</v>
      </c>
      <c r="M3419">
        <v>333473.25099999999</v>
      </c>
      <c r="N3419">
        <v>1744</v>
      </c>
      <c r="O3419">
        <v>2392</v>
      </c>
      <c r="P3419">
        <v>11007</v>
      </c>
      <c r="Q3419">
        <v>736487.55</v>
      </c>
      <c r="R3419">
        <v>586116.01</v>
      </c>
      <c r="S3419">
        <v>501362.98</v>
      </c>
      <c r="T3419">
        <v>185351.2617</v>
      </c>
      <c r="U3419">
        <v>1623</v>
      </c>
      <c r="V3419">
        <v>2415</v>
      </c>
      <c r="W3419">
        <v>9775</v>
      </c>
      <c r="X3419">
        <v>657168.32999999996</v>
      </c>
      <c r="Y3419">
        <v>545827.54</v>
      </c>
      <c r="Z3419">
        <v>519245.35</v>
      </c>
      <c r="AA3419">
        <v>148121.98929999999</v>
      </c>
      <c r="AB3419">
        <v>3308</v>
      </c>
      <c r="AC3419">
        <v>2937</v>
      </c>
      <c r="AD3419">
        <v>2556</v>
      </c>
      <c r="AE3419">
        <v>1912</v>
      </c>
      <c r="AF3419">
        <v>1732</v>
      </c>
      <c r="AG3419">
        <v>1653</v>
      </c>
      <c r="AH3419">
        <v>1463</v>
      </c>
      <c r="AI3419">
        <v>1063</v>
      </c>
      <c r="AJ3419">
        <v>1576</v>
      </c>
      <c r="AK3419">
        <v>1284</v>
      </c>
      <c r="AL3419">
        <v>1093</v>
      </c>
      <c r="AM3419">
        <v>849</v>
      </c>
    </row>
    <row r="3420" spans="1:39" x14ac:dyDescent="0.15">
      <c r="A3420" t="s">
        <v>48</v>
      </c>
      <c r="B3420">
        <v>30</v>
      </c>
      <c r="C3420">
        <v>1</v>
      </c>
      <c r="D3420">
        <v>0</v>
      </c>
      <c r="E3420" t="s">
        <v>30</v>
      </c>
      <c r="F3420" t="s">
        <v>206</v>
      </c>
      <c r="G3420">
        <v>10</v>
      </c>
      <c r="H3420">
        <v>12</v>
      </c>
      <c r="I3420">
        <v>65</v>
      </c>
      <c r="J3420">
        <v>4649.8500000000004</v>
      </c>
      <c r="K3420">
        <v>3673.55</v>
      </c>
      <c r="L3420">
        <v>3673.55</v>
      </c>
      <c r="M3420">
        <v>1143.6265000000001</v>
      </c>
      <c r="N3420">
        <v>8</v>
      </c>
      <c r="O3420">
        <v>10</v>
      </c>
      <c r="P3420">
        <v>54</v>
      </c>
      <c r="Q3420">
        <v>3790.85</v>
      </c>
      <c r="R3420">
        <v>3009.2</v>
      </c>
      <c r="S3420">
        <v>3009.2</v>
      </c>
      <c r="T3420">
        <v>949.2165</v>
      </c>
      <c r="U3420">
        <v>2</v>
      </c>
      <c r="V3420">
        <v>2</v>
      </c>
      <c r="W3420">
        <v>11</v>
      </c>
      <c r="X3420">
        <v>859</v>
      </c>
      <c r="Y3420">
        <v>664.35</v>
      </c>
      <c r="Z3420">
        <v>664.35</v>
      </c>
      <c r="AA3420">
        <v>194.41</v>
      </c>
      <c r="AB3420">
        <v>10</v>
      </c>
      <c r="AC3420">
        <v>6</v>
      </c>
      <c r="AD3420">
        <v>5</v>
      </c>
      <c r="AE3420">
        <v>6</v>
      </c>
      <c r="AF3420">
        <v>8</v>
      </c>
      <c r="AG3420">
        <v>5</v>
      </c>
      <c r="AH3420">
        <v>4</v>
      </c>
      <c r="AI3420">
        <v>5</v>
      </c>
      <c r="AJ3420">
        <v>2</v>
      </c>
      <c r="AK3420">
        <v>1</v>
      </c>
      <c r="AL3420">
        <v>1</v>
      </c>
      <c r="AM3420">
        <v>1</v>
      </c>
    </row>
    <row r="3421" spans="1:39" x14ac:dyDescent="0.15">
      <c r="A3421" t="s">
        <v>48</v>
      </c>
      <c r="B3421">
        <v>30</v>
      </c>
      <c r="C3421">
        <v>1</v>
      </c>
      <c r="D3421">
        <v>0</v>
      </c>
      <c r="E3421" t="s">
        <v>29</v>
      </c>
      <c r="F3421" t="s">
        <v>206</v>
      </c>
      <c r="G3421">
        <v>39</v>
      </c>
      <c r="H3421">
        <v>61</v>
      </c>
      <c r="I3421">
        <v>271</v>
      </c>
      <c r="J3421">
        <v>17857.47</v>
      </c>
      <c r="K3421">
        <v>13432.39</v>
      </c>
      <c r="L3421">
        <v>12325.62</v>
      </c>
      <c r="M3421">
        <v>4324.9781999999996</v>
      </c>
      <c r="N3421">
        <v>20</v>
      </c>
      <c r="O3421">
        <v>34</v>
      </c>
      <c r="P3421">
        <v>156</v>
      </c>
      <c r="Q3421">
        <v>9790.36</v>
      </c>
      <c r="R3421">
        <v>7018.51</v>
      </c>
      <c r="S3421">
        <v>6435.48</v>
      </c>
      <c r="T3421">
        <v>2593.2388999999998</v>
      </c>
      <c r="U3421">
        <v>19</v>
      </c>
      <c r="V3421">
        <v>27</v>
      </c>
      <c r="W3421">
        <v>115</v>
      </c>
      <c r="X3421">
        <v>8067.11</v>
      </c>
      <c r="Y3421">
        <v>6413.88</v>
      </c>
      <c r="Z3421">
        <v>5890.14</v>
      </c>
      <c r="AA3421">
        <v>1731.7393</v>
      </c>
      <c r="AB3421">
        <v>39</v>
      </c>
      <c r="AC3421">
        <v>35</v>
      </c>
      <c r="AD3421">
        <v>29</v>
      </c>
      <c r="AE3421">
        <v>25</v>
      </c>
      <c r="AF3421">
        <v>20</v>
      </c>
      <c r="AG3421">
        <v>19</v>
      </c>
      <c r="AH3421">
        <v>16</v>
      </c>
      <c r="AI3421">
        <v>14</v>
      </c>
      <c r="AJ3421">
        <v>19</v>
      </c>
      <c r="AK3421">
        <v>16</v>
      </c>
      <c r="AL3421">
        <v>13</v>
      </c>
      <c r="AM3421">
        <v>11</v>
      </c>
    </row>
    <row r="3422" spans="1:39" x14ac:dyDescent="0.15">
      <c r="A3422" t="s">
        <v>48</v>
      </c>
      <c r="B3422">
        <v>30</v>
      </c>
      <c r="C3422">
        <v>1</v>
      </c>
      <c r="D3422">
        <v>0</v>
      </c>
      <c r="E3422" t="s">
        <v>32</v>
      </c>
      <c r="F3422" t="s">
        <v>206</v>
      </c>
      <c r="G3422">
        <v>1078</v>
      </c>
      <c r="H3422">
        <v>1652</v>
      </c>
      <c r="I3422">
        <v>7787</v>
      </c>
      <c r="J3422">
        <v>522942.79</v>
      </c>
      <c r="K3422">
        <v>383285.09</v>
      </c>
      <c r="L3422">
        <v>368476.78</v>
      </c>
      <c r="M3422">
        <v>117852.88529999999</v>
      </c>
      <c r="N3422">
        <v>72</v>
      </c>
      <c r="O3422">
        <v>105</v>
      </c>
      <c r="P3422">
        <v>526</v>
      </c>
      <c r="Q3422">
        <v>34459.919999999998</v>
      </c>
      <c r="R3422">
        <v>25027.19</v>
      </c>
      <c r="S3422">
        <v>22471.02</v>
      </c>
      <c r="T3422">
        <v>8217.0519000000004</v>
      </c>
      <c r="U3422">
        <v>1006</v>
      </c>
      <c r="V3422">
        <v>1547</v>
      </c>
      <c r="W3422">
        <v>7261</v>
      </c>
      <c r="X3422">
        <v>488482.87</v>
      </c>
      <c r="Y3422">
        <v>358257.9</v>
      </c>
      <c r="Z3422">
        <v>346005.76000000001</v>
      </c>
      <c r="AA3422">
        <v>109635.8334</v>
      </c>
      <c r="AB3422">
        <v>1070</v>
      </c>
      <c r="AC3422">
        <v>920</v>
      </c>
      <c r="AD3422">
        <v>830</v>
      </c>
      <c r="AE3422">
        <v>760</v>
      </c>
      <c r="AF3422">
        <v>71</v>
      </c>
      <c r="AG3422">
        <v>57</v>
      </c>
      <c r="AH3422">
        <v>51</v>
      </c>
      <c r="AI3422">
        <v>64</v>
      </c>
      <c r="AJ3422">
        <v>999</v>
      </c>
      <c r="AK3422">
        <v>863</v>
      </c>
      <c r="AL3422">
        <v>779</v>
      </c>
      <c r="AM3422">
        <v>696</v>
      </c>
    </row>
    <row r="3423" spans="1:39" x14ac:dyDescent="0.15">
      <c r="A3423" t="s">
        <v>48</v>
      </c>
      <c r="B3423">
        <v>30</v>
      </c>
      <c r="C3423">
        <v>1</v>
      </c>
      <c r="D3423">
        <v>1</v>
      </c>
      <c r="E3423" t="s">
        <v>28</v>
      </c>
      <c r="F3423" t="s">
        <v>206</v>
      </c>
      <c r="G3423">
        <v>19988</v>
      </c>
      <c r="H3423">
        <v>34068</v>
      </c>
      <c r="I3423">
        <v>126331</v>
      </c>
      <c r="J3423">
        <v>8276324.7800000003</v>
      </c>
      <c r="K3423">
        <v>6803749.79</v>
      </c>
      <c r="L3423">
        <v>6145418.4400000004</v>
      </c>
      <c r="M3423">
        <v>1979415.1154</v>
      </c>
      <c r="N3423">
        <v>10620</v>
      </c>
      <c r="O3423">
        <v>16533</v>
      </c>
      <c r="P3423">
        <v>67881</v>
      </c>
      <c r="Q3423">
        <v>4423630.72</v>
      </c>
      <c r="R3423">
        <v>3632577.4</v>
      </c>
      <c r="S3423">
        <v>3164524.45</v>
      </c>
      <c r="T3423">
        <v>1110568.3419999999</v>
      </c>
      <c r="U3423">
        <v>9368</v>
      </c>
      <c r="V3423">
        <v>17535</v>
      </c>
      <c r="W3423">
        <v>58450</v>
      </c>
      <c r="X3423">
        <v>3852694.06</v>
      </c>
      <c r="Y3423">
        <v>3171172.39</v>
      </c>
      <c r="Z3423">
        <v>2980893.99</v>
      </c>
      <c r="AA3423">
        <v>868846.77339999995</v>
      </c>
      <c r="AB3423">
        <v>18866</v>
      </c>
      <c r="AC3423">
        <v>19107</v>
      </c>
      <c r="AD3423">
        <v>12410</v>
      </c>
      <c r="AE3423">
        <v>17568</v>
      </c>
      <c r="AF3423">
        <v>10293</v>
      </c>
      <c r="AG3423">
        <v>10386</v>
      </c>
      <c r="AH3423">
        <v>7248</v>
      </c>
      <c r="AI3423">
        <v>9639</v>
      </c>
      <c r="AJ3423">
        <v>8573</v>
      </c>
      <c r="AK3423">
        <v>8721</v>
      </c>
      <c r="AL3423">
        <v>5162</v>
      </c>
      <c r="AM3423">
        <v>7929</v>
      </c>
    </row>
    <row r="3424" spans="1:39" x14ac:dyDescent="0.15">
      <c r="A3424" t="s">
        <v>48</v>
      </c>
      <c r="B3424">
        <v>30</v>
      </c>
      <c r="C3424">
        <v>1</v>
      </c>
      <c r="D3424">
        <v>1</v>
      </c>
      <c r="E3424" t="s">
        <v>30</v>
      </c>
      <c r="F3424" t="s">
        <v>206</v>
      </c>
      <c r="G3424">
        <v>1899</v>
      </c>
      <c r="H3424">
        <v>3265</v>
      </c>
      <c r="I3424">
        <v>12011</v>
      </c>
      <c r="J3424">
        <v>791069.02</v>
      </c>
      <c r="K3424">
        <v>653957.21</v>
      </c>
      <c r="L3424">
        <v>586776.03</v>
      </c>
      <c r="M3424">
        <v>189027.41320000001</v>
      </c>
      <c r="N3424">
        <v>934</v>
      </c>
      <c r="O3424">
        <v>1489</v>
      </c>
      <c r="P3424">
        <v>5985</v>
      </c>
      <c r="Q3424">
        <v>394102.97</v>
      </c>
      <c r="R3424">
        <v>322897.37</v>
      </c>
      <c r="S3424">
        <v>279131.34000000003</v>
      </c>
      <c r="T3424">
        <v>99609.394799999995</v>
      </c>
      <c r="U3424">
        <v>965</v>
      </c>
      <c r="V3424">
        <v>1776</v>
      </c>
      <c r="W3424">
        <v>6026</v>
      </c>
      <c r="X3424">
        <v>396966.05</v>
      </c>
      <c r="Y3424">
        <v>331059.84000000003</v>
      </c>
      <c r="Z3424">
        <v>307644.69</v>
      </c>
      <c r="AA3424">
        <v>89418.018400000001</v>
      </c>
      <c r="AB3424">
        <v>1762</v>
      </c>
      <c r="AC3424">
        <v>1851</v>
      </c>
      <c r="AD3424">
        <v>1064</v>
      </c>
      <c r="AE3424">
        <v>1803</v>
      </c>
      <c r="AF3424">
        <v>871</v>
      </c>
      <c r="AG3424">
        <v>918</v>
      </c>
      <c r="AH3424">
        <v>580</v>
      </c>
      <c r="AI3424">
        <v>907</v>
      </c>
      <c r="AJ3424">
        <v>891</v>
      </c>
      <c r="AK3424">
        <v>933</v>
      </c>
      <c r="AL3424">
        <v>484</v>
      </c>
      <c r="AM3424">
        <v>896</v>
      </c>
    </row>
    <row r="3425" spans="1:39" x14ac:dyDescent="0.15">
      <c r="A3425" t="s">
        <v>48</v>
      </c>
      <c r="B3425">
        <v>30</v>
      </c>
      <c r="C3425">
        <v>1</v>
      </c>
      <c r="D3425">
        <v>1</v>
      </c>
      <c r="E3425" t="s">
        <v>29</v>
      </c>
      <c r="F3425" t="s">
        <v>206</v>
      </c>
      <c r="G3425">
        <v>34967</v>
      </c>
      <c r="H3425">
        <v>66459</v>
      </c>
      <c r="I3425">
        <v>244059</v>
      </c>
      <c r="J3425">
        <v>15980891.76</v>
      </c>
      <c r="K3425">
        <v>12174724.76</v>
      </c>
      <c r="L3425">
        <v>11130750.310000001</v>
      </c>
      <c r="M3425">
        <v>3777228.3878000001</v>
      </c>
      <c r="N3425">
        <v>12040</v>
      </c>
      <c r="O3425">
        <v>20448</v>
      </c>
      <c r="P3425">
        <v>84878</v>
      </c>
      <c r="Q3425">
        <v>5476140.46</v>
      </c>
      <c r="R3425">
        <v>4169939.07</v>
      </c>
      <c r="S3425">
        <v>3675498.16</v>
      </c>
      <c r="T3425">
        <v>1395841.0578999999</v>
      </c>
      <c r="U3425">
        <v>22927</v>
      </c>
      <c r="V3425">
        <v>46011</v>
      </c>
      <c r="W3425">
        <v>159181</v>
      </c>
      <c r="X3425">
        <v>10504751.300000001</v>
      </c>
      <c r="Y3425">
        <v>8004785.6900000004</v>
      </c>
      <c r="Z3425">
        <v>7455252.1500000004</v>
      </c>
      <c r="AA3425">
        <v>2381387.3298999998</v>
      </c>
      <c r="AB3425">
        <v>33577</v>
      </c>
      <c r="AC3425">
        <v>34341</v>
      </c>
      <c r="AD3425">
        <v>22951</v>
      </c>
      <c r="AE3425">
        <v>33595</v>
      </c>
      <c r="AF3425">
        <v>11605</v>
      </c>
      <c r="AG3425">
        <v>11780</v>
      </c>
      <c r="AH3425">
        <v>8638</v>
      </c>
      <c r="AI3425">
        <v>11654</v>
      </c>
      <c r="AJ3425">
        <v>21972</v>
      </c>
      <c r="AK3425">
        <v>22561</v>
      </c>
      <c r="AL3425">
        <v>14313</v>
      </c>
      <c r="AM3425">
        <v>21941</v>
      </c>
    </row>
    <row r="3426" spans="1:39" x14ac:dyDescent="0.15">
      <c r="A3426" t="s">
        <v>48</v>
      </c>
      <c r="B3426">
        <v>30</v>
      </c>
      <c r="C3426">
        <v>1</v>
      </c>
      <c r="D3426">
        <v>1</v>
      </c>
      <c r="E3426" t="s">
        <v>31</v>
      </c>
      <c r="F3426" t="s">
        <v>206</v>
      </c>
      <c r="G3426">
        <v>1</v>
      </c>
      <c r="H3426">
        <v>2</v>
      </c>
      <c r="I3426">
        <v>3</v>
      </c>
      <c r="J3426">
        <v>267</v>
      </c>
      <c r="K3426">
        <v>267</v>
      </c>
      <c r="L3426">
        <v>79</v>
      </c>
      <c r="M3426">
        <v>58.44</v>
      </c>
      <c r="N3426">
        <v>1</v>
      </c>
      <c r="O3426">
        <v>2</v>
      </c>
      <c r="P3426">
        <v>3</v>
      </c>
      <c r="Q3426">
        <v>267</v>
      </c>
      <c r="R3426">
        <v>267</v>
      </c>
      <c r="S3426">
        <v>79</v>
      </c>
      <c r="T3426">
        <v>58.44</v>
      </c>
      <c r="U3426">
        <v>0</v>
      </c>
      <c r="V3426">
        <v>0</v>
      </c>
      <c r="W3426">
        <v>0</v>
      </c>
      <c r="X3426">
        <v>0</v>
      </c>
      <c r="Y3426">
        <v>0</v>
      </c>
      <c r="Z3426">
        <v>0</v>
      </c>
      <c r="AA3426">
        <v>0</v>
      </c>
      <c r="AB3426">
        <v>1</v>
      </c>
      <c r="AC3426">
        <v>1</v>
      </c>
      <c r="AD3426">
        <v>0</v>
      </c>
      <c r="AE3426">
        <v>1</v>
      </c>
      <c r="AF3426">
        <v>1</v>
      </c>
      <c r="AG3426">
        <v>1</v>
      </c>
      <c r="AH3426">
        <v>0</v>
      </c>
      <c r="AI3426">
        <v>1</v>
      </c>
      <c r="AJ3426">
        <v>0</v>
      </c>
      <c r="AK3426">
        <v>0</v>
      </c>
      <c r="AL3426">
        <v>0</v>
      </c>
      <c r="AM3426">
        <v>0</v>
      </c>
    </row>
    <row r="3427" spans="1:39" x14ac:dyDescent="0.15">
      <c r="A3427" t="s">
        <v>48</v>
      </c>
      <c r="B3427">
        <v>30</v>
      </c>
      <c r="C3427">
        <v>1</v>
      </c>
      <c r="D3427">
        <v>1</v>
      </c>
      <c r="E3427" t="s">
        <v>32</v>
      </c>
      <c r="F3427" t="s">
        <v>206</v>
      </c>
      <c r="G3427">
        <v>2006</v>
      </c>
      <c r="H3427">
        <v>3484</v>
      </c>
      <c r="I3427">
        <v>14208</v>
      </c>
      <c r="J3427">
        <v>944993.62</v>
      </c>
      <c r="K3427">
        <v>700321.71</v>
      </c>
      <c r="L3427">
        <v>665689.93000000005</v>
      </c>
      <c r="M3427">
        <v>214622.9504</v>
      </c>
      <c r="N3427">
        <v>170</v>
      </c>
      <c r="O3427">
        <v>276</v>
      </c>
      <c r="P3427">
        <v>1106</v>
      </c>
      <c r="Q3427">
        <v>76029.64</v>
      </c>
      <c r="R3427">
        <v>59871.33</v>
      </c>
      <c r="S3427">
        <v>51984.99</v>
      </c>
      <c r="T3427">
        <v>18497.604800000001</v>
      </c>
      <c r="U3427">
        <v>1836</v>
      </c>
      <c r="V3427">
        <v>3208</v>
      </c>
      <c r="W3427">
        <v>13102</v>
      </c>
      <c r="X3427">
        <v>868963.98</v>
      </c>
      <c r="Y3427">
        <v>640450.38</v>
      </c>
      <c r="Z3427">
        <v>613704.93999999994</v>
      </c>
      <c r="AA3427">
        <v>196125.3456</v>
      </c>
      <c r="AB3427">
        <v>1971</v>
      </c>
      <c r="AC3427">
        <v>1930</v>
      </c>
      <c r="AD3427">
        <v>1253</v>
      </c>
      <c r="AE3427">
        <v>1810</v>
      </c>
      <c r="AF3427">
        <v>166</v>
      </c>
      <c r="AG3427">
        <v>148</v>
      </c>
      <c r="AH3427">
        <v>103</v>
      </c>
      <c r="AI3427">
        <v>165</v>
      </c>
      <c r="AJ3427">
        <v>1805</v>
      </c>
      <c r="AK3427">
        <v>1782</v>
      </c>
      <c r="AL3427">
        <v>1150</v>
      </c>
      <c r="AM3427">
        <v>1645</v>
      </c>
    </row>
    <row r="3428" spans="1:39" x14ac:dyDescent="0.15">
      <c r="A3428" t="s">
        <v>48</v>
      </c>
      <c r="B3428">
        <v>30</v>
      </c>
      <c r="C3428">
        <v>1</v>
      </c>
      <c r="D3428">
        <v>2</v>
      </c>
      <c r="E3428" t="s">
        <v>28</v>
      </c>
      <c r="F3428" t="s">
        <v>206</v>
      </c>
      <c r="G3428">
        <v>4357</v>
      </c>
      <c r="H3428">
        <v>6062</v>
      </c>
      <c r="I3428">
        <v>25942</v>
      </c>
      <c r="J3428">
        <v>1746541.69</v>
      </c>
      <c r="K3428">
        <v>1454731.02</v>
      </c>
      <c r="L3428">
        <v>1315812.23</v>
      </c>
      <c r="M3428">
        <v>414773.82530000003</v>
      </c>
      <c r="N3428">
        <v>2030</v>
      </c>
      <c r="O3428">
        <v>2662</v>
      </c>
      <c r="P3428">
        <v>12476</v>
      </c>
      <c r="Q3428">
        <v>839504.44</v>
      </c>
      <c r="R3428">
        <v>684388.8</v>
      </c>
      <c r="S3428">
        <v>581306.16</v>
      </c>
      <c r="T3428">
        <v>211046.53969999999</v>
      </c>
      <c r="U3428">
        <v>2327</v>
      </c>
      <c r="V3428">
        <v>3400</v>
      </c>
      <c r="W3428">
        <v>13466</v>
      </c>
      <c r="X3428">
        <v>907037.25</v>
      </c>
      <c r="Y3428">
        <v>770342.22</v>
      </c>
      <c r="Z3428">
        <v>734506.07</v>
      </c>
      <c r="AA3428">
        <v>203727.2856</v>
      </c>
      <c r="AB3428">
        <v>4195</v>
      </c>
      <c r="AC3428">
        <v>3967</v>
      </c>
      <c r="AD3428">
        <v>1987</v>
      </c>
      <c r="AE3428">
        <v>3730</v>
      </c>
      <c r="AF3428">
        <v>1961</v>
      </c>
      <c r="AG3428">
        <v>1951</v>
      </c>
      <c r="AH3428">
        <v>1089</v>
      </c>
      <c r="AI3428">
        <v>1808</v>
      </c>
      <c r="AJ3428">
        <v>2234</v>
      </c>
      <c r="AK3428">
        <v>2016</v>
      </c>
      <c r="AL3428">
        <v>898</v>
      </c>
      <c r="AM3428">
        <v>1922</v>
      </c>
    </row>
    <row r="3429" spans="1:39" x14ac:dyDescent="0.15">
      <c r="A3429" t="s">
        <v>48</v>
      </c>
      <c r="B3429">
        <v>30</v>
      </c>
      <c r="C3429">
        <v>1</v>
      </c>
      <c r="D3429">
        <v>2</v>
      </c>
      <c r="E3429" t="s">
        <v>30</v>
      </c>
      <c r="F3429" t="s">
        <v>206</v>
      </c>
      <c r="G3429">
        <v>488</v>
      </c>
      <c r="H3429">
        <v>711</v>
      </c>
      <c r="I3429">
        <v>3011</v>
      </c>
      <c r="J3429">
        <v>200874.7</v>
      </c>
      <c r="K3429">
        <v>166113.13</v>
      </c>
      <c r="L3429">
        <v>147714.96</v>
      </c>
      <c r="M3429">
        <v>47832.241199999997</v>
      </c>
      <c r="N3429">
        <v>223</v>
      </c>
      <c r="O3429">
        <v>306</v>
      </c>
      <c r="P3429">
        <v>1445</v>
      </c>
      <c r="Q3429">
        <v>96246.12</v>
      </c>
      <c r="R3429">
        <v>77606.5</v>
      </c>
      <c r="S3429">
        <v>63678.45</v>
      </c>
      <c r="T3429">
        <v>24632.5514</v>
      </c>
      <c r="U3429">
        <v>265</v>
      </c>
      <c r="V3429">
        <v>405</v>
      </c>
      <c r="W3429">
        <v>1566</v>
      </c>
      <c r="X3429">
        <v>104628.58</v>
      </c>
      <c r="Y3429">
        <v>88506.63</v>
      </c>
      <c r="Z3429">
        <v>84036.51</v>
      </c>
      <c r="AA3429">
        <v>23199.6898</v>
      </c>
      <c r="AB3429">
        <v>456</v>
      </c>
      <c r="AC3429">
        <v>454</v>
      </c>
      <c r="AD3429">
        <v>211</v>
      </c>
      <c r="AE3429">
        <v>472</v>
      </c>
      <c r="AF3429">
        <v>209</v>
      </c>
      <c r="AG3429">
        <v>212</v>
      </c>
      <c r="AH3429">
        <v>115</v>
      </c>
      <c r="AI3429">
        <v>216</v>
      </c>
      <c r="AJ3429">
        <v>247</v>
      </c>
      <c r="AK3429">
        <v>242</v>
      </c>
      <c r="AL3429">
        <v>96</v>
      </c>
      <c r="AM3429">
        <v>256</v>
      </c>
    </row>
    <row r="3430" spans="1:39" x14ac:dyDescent="0.15">
      <c r="A3430" t="s">
        <v>48</v>
      </c>
      <c r="B3430">
        <v>30</v>
      </c>
      <c r="C3430">
        <v>1</v>
      </c>
      <c r="D3430">
        <v>2</v>
      </c>
      <c r="E3430" t="s">
        <v>29</v>
      </c>
      <c r="F3430" t="s">
        <v>206</v>
      </c>
      <c r="G3430">
        <v>2366</v>
      </c>
      <c r="H3430">
        <v>3555</v>
      </c>
      <c r="I3430">
        <v>15939</v>
      </c>
      <c r="J3430">
        <v>1054641.9099999999</v>
      </c>
      <c r="K3430">
        <v>812183.03</v>
      </c>
      <c r="L3430">
        <v>752562.78</v>
      </c>
      <c r="M3430">
        <v>247387.64350000001</v>
      </c>
      <c r="N3430">
        <v>760</v>
      </c>
      <c r="O3430">
        <v>1027</v>
      </c>
      <c r="P3430">
        <v>5140</v>
      </c>
      <c r="Q3430">
        <v>338363.18</v>
      </c>
      <c r="R3430">
        <v>259592.5</v>
      </c>
      <c r="S3430">
        <v>225071.02</v>
      </c>
      <c r="T3430">
        <v>85238.786900000006</v>
      </c>
      <c r="U3430">
        <v>1606</v>
      </c>
      <c r="V3430">
        <v>2528</v>
      </c>
      <c r="W3430">
        <v>10799</v>
      </c>
      <c r="X3430">
        <v>716278.73</v>
      </c>
      <c r="Y3430">
        <v>552590.53</v>
      </c>
      <c r="Z3430">
        <v>527491.76</v>
      </c>
      <c r="AA3430">
        <v>162148.8566</v>
      </c>
      <c r="AB3430">
        <v>2267</v>
      </c>
      <c r="AC3430">
        <v>2263</v>
      </c>
      <c r="AD3430">
        <v>1150</v>
      </c>
      <c r="AE3430">
        <v>2289</v>
      </c>
      <c r="AF3430">
        <v>732</v>
      </c>
      <c r="AG3430">
        <v>722</v>
      </c>
      <c r="AH3430">
        <v>424</v>
      </c>
      <c r="AI3430">
        <v>736</v>
      </c>
      <c r="AJ3430">
        <v>1535</v>
      </c>
      <c r="AK3430">
        <v>1541</v>
      </c>
      <c r="AL3430">
        <v>726</v>
      </c>
      <c r="AM3430">
        <v>1553</v>
      </c>
    </row>
    <row r="3431" spans="1:39" x14ac:dyDescent="0.15">
      <c r="A3431" t="s">
        <v>48</v>
      </c>
      <c r="B3431">
        <v>30</v>
      </c>
      <c r="C3431">
        <v>1</v>
      </c>
      <c r="D3431">
        <v>2</v>
      </c>
      <c r="E3431" t="s">
        <v>32</v>
      </c>
      <c r="F3431" t="s">
        <v>206</v>
      </c>
      <c r="G3431">
        <v>773</v>
      </c>
      <c r="H3431">
        <v>1218</v>
      </c>
      <c r="I3431">
        <v>5430</v>
      </c>
      <c r="J3431">
        <v>368533.74</v>
      </c>
      <c r="K3431">
        <v>271636.34000000003</v>
      </c>
      <c r="L3431">
        <v>262198.07</v>
      </c>
      <c r="M3431">
        <v>82673.702000000005</v>
      </c>
      <c r="N3431">
        <v>58</v>
      </c>
      <c r="O3431">
        <v>78</v>
      </c>
      <c r="P3431">
        <v>389</v>
      </c>
      <c r="Q3431">
        <v>26852.5</v>
      </c>
      <c r="R3431">
        <v>20552.48</v>
      </c>
      <c r="S3431">
        <v>19070.98</v>
      </c>
      <c r="T3431">
        <v>6208.0412999999999</v>
      </c>
      <c r="U3431">
        <v>715</v>
      </c>
      <c r="V3431">
        <v>1140</v>
      </c>
      <c r="W3431">
        <v>5041</v>
      </c>
      <c r="X3431">
        <v>341681.24</v>
      </c>
      <c r="Y3431">
        <v>251083.86</v>
      </c>
      <c r="Z3431">
        <v>243127.09</v>
      </c>
      <c r="AA3431">
        <v>76465.660699999993</v>
      </c>
      <c r="AB3431">
        <v>746</v>
      </c>
      <c r="AC3431">
        <v>708</v>
      </c>
      <c r="AD3431">
        <v>374</v>
      </c>
      <c r="AE3431">
        <v>685</v>
      </c>
      <c r="AF3431">
        <v>55</v>
      </c>
      <c r="AG3431">
        <v>41</v>
      </c>
      <c r="AH3431">
        <v>23</v>
      </c>
      <c r="AI3431">
        <v>56</v>
      </c>
      <c r="AJ3431">
        <v>691</v>
      </c>
      <c r="AK3431">
        <v>667</v>
      </c>
      <c r="AL3431">
        <v>351</v>
      </c>
      <c r="AM3431">
        <v>629</v>
      </c>
    </row>
    <row r="3432" spans="1:39" x14ac:dyDescent="0.15">
      <c r="A3432" t="s">
        <v>48</v>
      </c>
      <c r="B3432">
        <v>30</v>
      </c>
      <c r="C3432">
        <v>2</v>
      </c>
      <c r="D3432">
        <v>0</v>
      </c>
      <c r="E3432" t="s">
        <v>28</v>
      </c>
      <c r="F3432" t="s">
        <v>206</v>
      </c>
      <c r="G3432">
        <v>320</v>
      </c>
      <c r="H3432">
        <v>835</v>
      </c>
      <c r="I3432">
        <v>2328</v>
      </c>
      <c r="J3432">
        <v>144831.09</v>
      </c>
      <c r="K3432">
        <v>114620.84</v>
      </c>
      <c r="L3432">
        <v>92801.42</v>
      </c>
      <c r="M3432">
        <v>36391.9375</v>
      </c>
      <c r="N3432">
        <v>320</v>
      </c>
      <c r="O3432">
        <v>382</v>
      </c>
      <c r="P3432">
        <v>1275</v>
      </c>
      <c r="Q3432">
        <v>74700.81</v>
      </c>
      <c r="R3432">
        <v>56589.35</v>
      </c>
      <c r="S3432">
        <v>38386.660000000003</v>
      </c>
      <c r="T3432">
        <v>20022.767100000001</v>
      </c>
      <c r="U3432">
        <v>320</v>
      </c>
      <c r="V3432">
        <v>453</v>
      </c>
      <c r="W3432">
        <v>1053</v>
      </c>
      <c r="X3432">
        <v>70130.28</v>
      </c>
      <c r="Y3432">
        <v>58031.49</v>
      </c>
      <c r="Z3432">
        <v>54414.76</v>
      </c>
      <c r="AA3432">
        <v>16369.170400000001</v>
      </c>
      <c r="AB3432">
        <v>317</v>
      </c>
      <c r="AC3432">
        <v>314</v>
      </c>
      <c r="AD3432">
        <v>293</v>
      </c>
      <c r="AE3432">
        <v>249</v>
      </c>
      <c r="AF3432">
        <v>317</v>
      </c>
      <c r="AG3432">
        <v>314</v>
      </c>
      <c r="AH3432">
        <v>293</v>
      </c>
      <c r="AI3432">
        <v>249</v>
      </c>
      <c r="AJ3432">
        <v>317</v>
      </c>
      <c r="AK3432">
        <v>314</v>
      </c>
      <c r="AL3432">
        <v>293</v>
      </c>
      <c r="AM3432">
        <v>249</v>
      </c>
    </row>
    <row r="3433" spans="1:39" x14ac:dyDescent="0.15">
      <c r="A3433" t="s">
        <v>48</v>
      </c>
      <c r="B3433">
        <v>30</v>
      </c>
      <c r="C3433">
        <v>2</v>
      </c>
      <c r="D3433">
        <v>0</v>
      </c>
      <c r="E3433" t="s">
        <v>29</v>
      </c>
      <c r="F3433" t="s">
        <v>206</v>
      </c>
      <c r="G3433">
        <v>8</v>
      </c>
      <c r="H3433">
        <v>19</v>
      </c>
      <c r="I3433">
        <v>68</v>
      </c>
      <c r="J3433">
        <v>4053.78</v>
      </c>
      <c r="K3433">
        <v>2904.34</v>
      </c>
      <c r="L3433">
        <v>2830</v>
      </c>
      <c r="M3433">
        <v>1013.4172</v>
      </c>
      <c r="N3433">
        <v>8</v>
      </c>
      <c r="O3433">
        <v>9</v>
      </c>
      <c r="P3433">
        <v>44</v>
      </c>
      <c r="Q3433">
        <v>2280.8000000000002</v>
      </c>
      <c r="R3433">
        <v>1560.08</v>
      </c>
      <c r="S3433">
        <v>1485.74</v>
      </c>
      <c r="T3433">
        <v>632.04719999999998</v>
      </c>
      <c r="U3433">
        <v>8</v>
      </c>
      <c r="V3433">
        <v>10</v>
      </c>
      <c r="W3433">
        <v>24</v>
      </c>
      <c r="X3433">
        <v>1772.98</v>
      </c>
      <c r="Y3433">
        <v>1344.26</v>
      </c>
      <c r="Z3433">
        <v>1344.26</v>
      </c>
      <c r="AA3433">
        <v>381.37</v>
      </c>
      <c r="AB3433">
        <v>8</v>
      </c>
      <c r="AC3433">
        <v>8</v>
      </c>
      <c r="AD3433">
        <v>7</v>
      </c>
      <c r="AE3433">
        <v>5</v>
      </c>
      <c r="AF3433">
        <v>8</v>
      </c>
      <c r="AG3433">
        <v>8</v>
      </c>
      <c r="AH3433">
        <v>7</v>
      </c>
      <c r="AI3433">
        <v>5</v>
      </c>
      <c r="AJ3433">
        <v>8</v>
      </c>
      <c r="AK3433">
        <v>8</v>
      </c>
      <c r="AL3433">
        <v>7</v>
      </c>
      <c r="AM3433">
        <v>5</v>
      </c>
    </row>
    <row r="3434" spans="1:39" x14ac:dyDescent="0.15">
      <c r="A3434" t="s">
        <v>48</v>
      </c>
      <c r="B3434">
        <v>30</v>
      </c>
      <c r="C3434">
        <v>2</v>
      </c>
      <c r="D3434">
        <v>0</v>
      </c>
      <c r="E3434" t="s">
        <v>32</v>
      </c>
      <c r="F3434" t="s">
        <v>206</v>
      </c>
      <c r="G3434">
        <v>118</v>
      </c>
      <c r="H3434">
        <v>336</v>
      </c>
      <c r="I3434">
        <v>1045</v>
      </c>
      <c r="J3434">
        <v>64572.58</v>
      </c>
      <c r="K3434">
        <v>46406.76</v>
      </c>
      <c r="L3434">
        <v>39197.360000000001</v>
      </c>
      <c r="M3434">
        <v>16476.5108</v>
      </c>
      <c r="N3434">
        <v>118</v>
      </c>
      <c r="O3434">
        <v>153</v>
      </c>
      <c r="P3434">
        <v>466</v>
      </c>
      <c r="Q3434">
        <v>27547.99</v>
      </c>
      <c r="R3434">
        <v>19841.13</v>
      </c>
      <c r="S3434">
        <v>13984.92</v>
      </c>
      <c r="T3434">
        <v>7836.3768</v>
      </c>
      <c r="U3434">
        <v>118</v>
      </c>
      <c r="V3434">
        <v>183</v>
      </c>
      <c r="W3434">
        <v>579</v>
      </c>
      <c r="X3434">
        <v>37024.589999999997</v>
      </c>
      <c r="Y3434">
        <v>26565.63</v>
      </c>
      <c r="Z3434">
        <v>25212.44</v>
      </c>
      <c r="AA3434">
        <v>8640.134</v>
      </c>
      <c r="AB3434">
        <v>117</v>
      </c>
      <c r="AC3434">
        <v>118</v>
      </c>
      <c r="AD3434">
        <v>115</v>
      </c>
      <c r="AE3434">
        <v>103</v>
      </c>
      <c r="AF3434">
        <v>117</v>
      </c>
      <c r="AG3434">
        <v>118</v>
      </c>
      <c r="AH3434">
        <v>115</v>
      </c>
      <c r="AI3434">
        <v>103</v>
      </c>
      <c r="AJ3434">
        <v>117</v>
      </c>
      <c r="AK3434">
        <v>118</v>
      </c>
      <c r="AL3434">
        <v>115</v>
      </c>
      <c r="AM3434">
        <v>103</v>
      </c>
    </row>
    <row r="3435" spans="1:39" x14ac:dyDescent="0.15">
      <c r="A3435" t="s">
        <v>48</v>
      </c>
      <c r="B3435">
        <v>30</v>
      </c>
      <c r="C3435">
        <v>2</v>
      </c>
      <c r="D3435">
        <v>1</v>
      </c>
      <c r="E3435" t="s">
        <v>28</v>
      </c>
      <c r="F3435" t="s">
        <v>206</v>
      </c>
      <c r="G3435">
        <v>3252</v>
      </c>
      <c r="H3435">
        <v>8681</v>
      </c>
      <c r="I3435">
        <v>24406</v>
      </c>
      <c r="J3435">
        <v>1491443.65</v>
      </c>
      <c r="K3435">
        <v>1193055.23</v>
      </c>
      <c r="L3435">
        <v>990846.96</v>
      </c>
      <c r="M3435">
        <v>373177.7034</v>
      </c>
      <c r="N3435">
        <v>3252</v>
      </c>
      <c r="O3435">
        <v>4120</v>
      </c>
      <c r="P3435">
        <v>13247</v>
      </c>
      <c r="Q3435">
        <v>788763.03</v>
      </c>
      <c r="R3435">
        <v>608912.56999999995</v>
      </c>
      <c r="S3435">
        <v>438050.94</v>
      </c>
      <c r="T3435">
        <v>208956.45420000001</v>
      </c>
      <c r="U3435">
        <v>3252</v>
      </c>
      <c r="V3435">
        <v>4561</v>
      </c>
      <c r="W3435">
        <v>11159</v>
      </c>
      <c r="X3435">
        <v>702680.62</v>
      </c>
      <c r="Y3435">
        <v>584142.66</v>
      </c>
      <c r="Z3435">
        <v>552796.02</v>
      </c>
      <c r="AA3435">
        <v>164221.24919999999</v>
      </c>
      <c r="AB3435">
        <v>3144</v>
      </c>
      <c r="AC3435">
        <v>3228</v>
      </c>
      <c r="AD3435">
        <v>2409</v>
      </c>
      <c r="AE3435">
        <v>3093</v>
      </c>
      <c r="AF3435">
        <v>3144</v>
      </c>
      <c r="AG3435">
        <v>3228</v>
      </c>
      <c r="AH3435">
        <v>2409</v>
      </c>
      <c r="AI3435">
        <v>3093</v>
      </c>
      <c r="AJ3435">
        <v>3144</v>
      </c>
      <c r="AK3435">
        <v>3228</v>
      </c>
      <c r="AL3435">
        <v>2409</v>
      </c>
      <c r="AM3435">
        <v>3093</v>
      </c>
    </row>
    <row r="3436" spans="1:39" x14ac:dyDescent="0.15">
      <c r="A3436" t="s">
        <v>48</v>
      </c>
      <c r="B3436">
        <v>30</v>
      </c>
      <c r="C3436">
        <v>2</v>
      </c>
      <c r="D3436">
        <v>1</v>
      </c>
      <c r="E3436" t="s">
        <v>30</v>
      </c>
      <c r="F3436" t="s">
        <v>206</v>
      </c>
      <c r="G3436">
        <v>316</v>
      </c>
      <c r="H3436">
        <v>892</v>
      </c>
      <c r="I3436">
        <v>2401</v>
      </c>
      <c r="J3436">
        <v>145295.21</v>
      </c>
      <c r="K3436">
        <v>117830.92</v>
      </c>
      <c r="L3436">
        <v>96621.17</v>
      </c>
      <c r="M3436">
        <v>36811.574800000002</v>
      </c>
      <c r="N3436">
        <v>316</v>
      </c>
      <c r="O3436">
        <v>417</v>
      </c>
      <c r="P3436">
        <v>1312</v>
      </c>
      <c r="Q3436">
        <v>78052.62</v>
      </c>
      <c r="R3436">
        <v>60449.83</v>
      </c>
      <c r="S3436">
        <v>42148.69</v>
      </c>
      <c r="T3436">
        <v>20806.082200000001</v>
      </c>
      <c r="U3436">
        <v>316</v>
      </c>
      <c r="V3436">
        <v>475</v>
      </c>
      <c r="W3436">
        <v>1089</v>
      </c>
      <c r="X3436">
        <v>67242.59</v>
      </c>
      <c r="Y3436">
        <v>57381.09</v>
      </c>
      <c r="Z3436">
        <v>54472.480000000003</v>
      </c>
      <c r="AA3436">
        <v>16005.4926</v>
      </c>
      <c r="AB3436">
        <v>300</v>
      </c>
      <c r="AC3436">
        <v>314</v>
      </c>
      <c r="AD3436">
        <v>205</v>
      </c>
      <c r="AE3436">
        <v>309</v>
      </c>
      <c r="AF3436">
        <v>300</v>
      </c>
      <c r="AG3436">
        <v>314</v>
      </c>
      <c r="AH3436">
        <v>205</v>
      </c>
      <c r="AI3436">
        <v>309</v>
      </c>
      <c r="AJ3436">
        <v>300</v>
      </c>
      <c r="AK3436">
        <v>314</v>
      </c>
      <c r="AL3436">
        <v>205</v>
      </c>
      <c r="AM3436">
        <v>309</v>
      </c>
    </row>
    <row r="3437" spans="1:39" x14ac:dyDescent="0.15">
      <c r="A3437" t="s">
        <v>48</v>
      </c>
      <c r="B3437">
        <v>30</v>
      </c>
      <c r="C3437">
        <v>2</v>
      </c>
      <c r="D3437">
        <v>1</v>
      </c>
      <c r="E3437" t="s">
        <v>29</v>
      </c>
      <c r="F3437" t="s">
        <v>206</v>
      </c>
      <c r="G3437">
        <v>8478</v>
      </c>
      <c r="H3437">
        <v>24860</v>
      </c>
      <c r="I3437">
        <v>70662</v>
      </c>
      <c r="J3437">
        <v>4333170.8899999997</v>
      </c>
      <c r="K3437">
        <v>3226116.3</v>
      </c>
      <c r="L3437">
        <v>2723797.94</v>
      </c>
      <c r="M3437">
        <v>1088742.7191999999</v>
      </c>
      <c r="N3437">
        <v>8478</v>
      </c>
      <c r="O3437">
        <v>11298</v>
      </c>
      <c r="P3437">
        <v>35702</v>
      </c>
      <c r="Q3437">
        <v>2126712.81</v>
      </c>
      <c r="R3437">
        <v>1543854.53</v>
      </c>
      <c r="S3437">
        <v>1144236.07</v>
      </c>
      <c r="T3437">
        <v>570023.30220000003</v>
      </c>
      <c r="U3437">
        <v>8478</v>
      </c>
      <c r="V3437">
        <v>13562</v>
      </c>
      <c r="W3437">
        <v>34960</v>
      </c>
      <c r="X3437">
        <v>2206458.08</v>
      </c>
      <c r="Y3437">
        <v>1682261.77</v>
      </c>
      <c r="Z3437">
        <v>1579561.87</v>
      </c>
      <c r="AA3437">
        <v>518719.41700000002</v>
      </c>
      <c r="AB3437">
        <v>8126</v>
      </c>
      <c r="AC3437">
        <v>8449</v>
      </c>
      <c r="AD3437">
        <v>6559</v>
      </c>
      <c r="AE3437">
        <v>8237</v>
      </c>
      <c r="AF3437">
        <v>8126</v>
      </c>
      <c r="AG3437">
        <v>8449</v>
      </c>
      <c r="AH3437">
        <v>6559</v>
      </c>
      <c r="AI3437">
        <v>8237</v>
      </c>
      <c r="AJ3437">
        <v>8126</v>
      </c>
      <c r="AK3437">
        <v>8449</v>
      </c>
      <c r="AL3437">
        <v>6559</v>
      </c>
      <c r="AM3437">
        <v>8237</v>
      </c>
    </row>
    <row r="3438" spans="1:39" x14ac:dyDescent="0.15">
      <c r="A3438" t="s">
        <v>48</v>
      </c>
      <c r="B3438">
        <v>30</v>
      </c>
      <c r="C3438">
        <v>2</v>
      </c>
      <c r="D3438">
        <v>1</v>
      </c>
      <c r="E3438" t="s">
        <v>31</v>
      </c>
      <c r="F3438" t="s">
        <v>206</v>
      </c>
      <c r="G3438">
        <v>3</v>
      </c>
      <c r="H3438">
        <v>11</v>
      </c>
      <c r="I3438">
        <v>26</v>
      </c>
      <c r="J3438">
        <v>1579.21</v>
      </c>
      <c r="K3438">
        <v>1239.8800000000001</v>
      </c>
      <c r="L3438">
        <v>936.17</v>
      </c>
      <c r="M3438">
        <v>379.928</v>
      </c>
      <c r="N3438">
        <v>3</v>
      </c>
      <c r="O3438">
        <v>4</v>
      </c>
      <c r="P3438">
        <v>16</v>
      </c>
      <c r="Q3438">
        <v>842.91</v>
      </c>
      <c r="R3438">
        <v>586.53</v>
      </c>
      <c r="S3438">
        <v>401.32</v>
      </c>
      <c r="T3438">
        <v>226.268</v>
      </c>
      <c r="U3438">
        <v>3</v>
      </c>
      <c r="V3438">
        <v>7</v>
      </c>
      <c r="W3438">
        <v>10</v>
      </c>
      <c r="X3438">
        <v>736.3</v>
      </c>
      <c r="Y3438">
        <v>653.35</v>
      </c>
      <c r="Z3438">
        <v>534.85</v>
      </c>
      <c r="AA3438">
        <v>153.66</v>
      </c>
      <c r="AB3438">
        <v>3</v>
      </c>
      <c r="AC3438">
        <v>3</v>
      </c>
      <c r="AD3438">
        <v>3</v>
      </c>
      <c r="AE3438">
        <v>3</v>
      </c>
      <c r="AF3438">
        <v>3</v>
      </c>
      <c r="AG3438">
        <v>3</v>
      </c>
      <c r="AH3438">
        <v>3</v>
      </c>
      <c r="AI3438">
        <v>3</v>
      </c>
      <c r="AJ3438">
        <v>3</v>
      </c>
      <c r="AK3438">
        <v>3</v>
      </c>
      <c r="AL3438">
        <v>3</v>
      </c>
      <c r="AM3438">
        <v>3</v>
      </c>
    </row>
    <row r="3439" spans="1:39" x14ac:dyDescent="0.15">
      <c r="A3439" t="s">
        <v>48</v>
      </c>
      <c r="B3439">
        <v>30</v>
      </c>
      <c r="C3439">
        <v>2</v>
      </c>
      <c r="D3439">
        <v>1</v>
      </c>
      <c r="E3439" t="s">
        <v>32</v>
      </c>
      <c r="F3439" t="s">
        <v>206</v>
      </c>
      <c r="G3439">
        <v>441</v>
      </c>
      <c r="H3439">
        <v>1263</v>
      </c>
      <c r="I3439">
        <v>3852</v>
      </c>
      <c r="J3439">
        <v>235136.44</v>
      </c>
      <c r="K3439">
        <v>172993.15</v>
      </c>
      <c r="L3439">
        <v>149827.51</v>
      </c>
      <c r="M3439">
        <v>58784.149700000002</v>
      </c>
      <c r="N3439">
        <v>441</v>
      </c>
      <c r="O3439">
        <v>556</v>
      </c>
      <c r="P3439">
        <v>1751</v>
      </c>
      <c r="Q3439">
        <v>101241.34</v>
      </c>
      <c r="R3439">
        <v>75564.77</v>
      </c>
      <c r="S3439">
        <v>55769.3</v>
      </c>
      <c r="T3439">
        <v>27546.764200000001</v>
      </c>
      <c r="U3439">
        <v>441</v>
      </c>
      <c r="V3439">
        <v>707</v>
      </c>
      <c r="W3439">
        <v>2101</v>
      </c>
      <c r="X3439">
        <v>133895.1</v>
      </c>
      <c r="Y3439">
        <v>97428.38</v>
      </c>
      <c r="Z3439">
        <v>94058.21</v>
      </c>
      <c r="AA3439">
        <v>31237.3855</v>
      </c>
      <c r="AB3439">
        <v>438</v>
      </c>
      <c r="AC3439">
        <v>436</v>
      </c>
      <c r="AD3439">
        <v>338</v>
      </c>
      <c r="AE3439">
        <v>415</v>
      </c>
      <c r="AF3439">
        <v>438</v>
      </c>
      <c r="AG3439">
        <v>436</v>
      </c>
      <c r="AH3439">
        <v>338</v>
      </c>
      <c r="AI3439">
        <v>415</v>
      </c>
      <c r="AJ3439">
        <v>438</v>
      </c>
      <c r="AK3439">
        <v>436</v>
      </c>
      <c r="AL3439">
        <v>338</v>
      </c>
      <c r="AM3439">
        <v>415</v>
      </c>
    </row>
    <row r="3440" spans="1:39" x14ac:dyDescent="0.15">
      <c r="A3440" t="s">
        <v>48</v>
      </c>
      <c r="B3440">
        <v>30</v>
      </c>
      <c r="C3440">
        <v>2</v>
      </c>
      <c r="D3440">
        <v>2</v>
      </c>
      <c r="E3440" t="s">
        <v>28</v>
      </c>
      <c r="F3440" t="s">
        <v>206</v>
      </c>
      <c r="G3440">
        <v>427</v>
      </c>
      <c r="H3440">
        <v>1080</v>
      </c>
      <c r="I3440">
        <v>3000</v>
      </c>
      <c r="J3440">
        <v>190156.75</v>
      </c>
      <c r="K3440">
        <v>152859.62</v>
      </c>
      <c r="L3440">
        <v>123861.83</v>
      </c>
      <c r="M3440">
        <v>46380.774899999997</v>
      </c>
      <c r="N3440">
        <v>427</v>
      </c>
      <c r="O3440">
        <v>493</v>
      </c>
      <c r="P3440">
        <v>1545</v>
      </c>
      <c r="Q3440">
        <v>95413.97</v>
      </c>
      <c r="R3440">
        <v>74028.759999999995</v>
      </c>
      <c r="S3440">
        <v>48279.18</v>
      </c>
      <c r="T3440">
        <v>24744.184799999999</v>
      </c>
      <c r="U3440">
        <v>427</v>
      </c>
      <c r="V3440">
        <v>587</v>
      </c>
      <c r="W3440">
        <v>1455</v>
      </c>
      <c r="X3440">
        <v>94742.78</v>
      </c>
      <c r="Y3440">
        <v>78830.86</v>
      </c>
      <c r="Z3440">
        <v>75582.649999999994</v>
      </c>
      <c r="AA3440">
        <v>21636.590100000001</v>
      </c>
      <c r="AB3440">
        <v>403</v>
      </c>
      <c r="AC3440">
        <v>419</v>
      </c>
      <c r="AD3440">
        <v>272</v>
      </c>
      <c r="AE3440">
        <v>400</v>
      </c>
      <c r="AF3440">
        <v>403</v>
      </c>
      <c r="AG3440">
        <v>419</v>
      </c>
      <c r="AH3440">
        <v>272</v>
      </c>
      <c r="AI3440">
        <v>400</v>
      </c>
      <c r="AJ3440">
        <v>403</v>
      </c>
      <c r="AK3440">
        <v>419</v>
      </c>
      <c r="AL3440">
        <v>272</v>
      </c>
      <c r="AM3440">
        <v>400</v>
      </c>
    </row>
    <row r="3441" spans="1:39" x14ac:dyDescent="0.15">
      <c r="A3441" t="s">
        <v>48</v>
      </c>
      <c r="B3441">
        <v>30</v>
      </c>
      <c r="C3441">
        <v>2</v>
      </c>
      <c r="D3441">
        <v>2</v>
      </c>
      <c r="E3441" t="s">
        <v>30</v>
      </c>
      <c r="F3441" t="s">
        <v>206</v>
      </c>
      <c r="G3441">
        <v>36</v>
      </c>
      <c r="H3441">
        <v>84</v>
      </c>
      <c r="I3441">
        <v>217</v>
      </c>
      <c r="J3441">
        <v>14556.04</v>
      </c>
      <c r="K3441">
        <v>12084.34</v>
      </c>
      <c r="L3441">
        <v>9391.48</v>
      </c>
      <c r="M3441">
        <v>3562.2440000000001</v>
      </c>
      <c r="N3441">
        <v>36</v>
      </c>
      <c r="O3441">
        <v>40</v>
      </c>
      <c r="P3441">
        <v>116</v>
      </c>
      <c r="Q3441">
        <v>7694.61</v>
      </c>
      <c r="R3441">
        <v>6186.9</v>
      </c>
      <c r="S3441">
        <v>3616.19</v>
      </c>
      <c r="T3441">
        <v>1950.2248</v>
      </c>
      <c r="U3441">
        <v>36</v>
      </c>
      <c r="V3441">
        <v>44</v>
      </c>
      <c r="W3441">
        <v>101</v>
      </c>
      <c r="X3441">
        <v>6861.43</v>
      </c>
      <c r="Y3441">
        <v>5897.44</v>
      </c>
      <c r="Z3441">
        <v>5775.29</v>
      </c>
      <c r="AA3441">
        <v>1612.0192</v>
      </c>
      <c r="AB3441">
        <v>35</v>
      </c>
      <c r="AC3441">
        <v>36</v>
      </c>
      <c r="AD3441">
        <v>16</v>
      </c>
      <c r="AE3441">
        <v>36</v>
      </c>
      <c r="AF3441">
        <v>35</v>
      </c>
      <c r="AG3441">
        <v>36</v>
      </c>
      <c r="AH3441">
        <v>16</v>
      </c>
      <c r="AI3441">
        <v>36</v>
      </c>
      <c r="AJ3441">
        <v>35</v>
      </c>
      <c r="AK3441">
        <v>36</v>
      </c>
      <c r="AL3441">
        <v>16</v>
      </c>
      <c r="AM3441">
        <v>36</v>
      </c>
    </row>
    <row r="3442" spans="1:39" x14ac:dyDescent="0.15">
      <c r="A3442" t="s">
        <v>48</v>
      </c>
      <c r="B3442">
        <v>30</v>
      </c>
      <c r="C3442">
        <v>2</v>
      </c>
      <c r="D3442">
        <v>2</v>
      </c>
      <c r="E3442" t="s">
        <v>29</v>
      </c>
      <c r="F3442" t="s">
        <v>206</v>
      </c>
      <c r="G3442">
        <v>253</v>
      </c>
      <c r="H3442">
        <v>650</v>
      </c>
      <c r="I3442">
        <v>1934</v>
      </c>
      <c r="J3442">
        <v>121253.75</v>
      </c>
      <c r="K3442">
        <v>91763.73</v>
      </c>
      <c r="L3442">
        <v>74593.97</v>
      </c>
      <c r="M3442">
        <v>30375.9421</v>
      </c>
      <c r="N3442">
        <v>253</v>
      </c>
      <c r="O3442">
        <v>292</v>
      </c>
      <c r="P3442">
        <v>921</v>
      </c>
      <c r="Q3442">
        <v>56647.61</v>
      </c>
      <c r="R3442">
        <v>42555.26</v>
      </c>
      <c r="S3442">
        <v>28502.68</v>
      </c>
      <c r="T3442">
        <v>15202.9485</v>
      </c>
      <c r="U3442">
        <v>253</v>
      </c>
      <c r="V3442">
        <v>358</v>
      </c>
      <c r="W3442">
        <v>1013</v>
      </c>
      <c r="X3442">
        <v>64606.14</v>
      </c>
      <c r="Y3442">
        <v>49208.47</v>
      </c>
      <c r="Z3442">
        <v>46091.29</v>
      </c>
      <c r="AA3442">
        <v>15172.9936</v>
      </c>
      <c r="AB3442">
        <v>243</v>
      </c>
      <c r="AC3442">
        <v>248</v>
      </c>
      <c r="AD3442">
        <v>131</v>
      </c>
      <c r="AE3442">
        <v>249</v>
      </c>
      <c r="AF3442">
        <v>243</v>
      </c>
      <c r="AG3442">
        <v>248</v>
      </c>
      <c r="AH3442">
        <v>131</v>
      </c>
      <c r="AI3442">
        <v>249</v>
      </c>
      <c r="AJ3442">
        <v>243</v>
      </c>
      <c r="AK3442">
        <v>248</v>
      </c>
      <c r="AL3442">
        <v>131</v>
      </c>
      <c r="AM3442">
        <v>249</v>
      </c>
    </row>
    <row r="3443" spans="1:39" x14ac:dyDescent="0.15">
      <c r="A3443" t="s">
        <v>48</v>
      </c>
      <c r="B3443">
        <v>30</v>
      </c>
      <c r="C3443">
        <v>2</v>
      </c>
      <c r="D3443">
        <v>2</v>
      </c>
      <c r="E3443" t="s">
        <v>32</v>
      </c>
      <c r="F3443" t="s">
        <v>206</v>
      </c>
      <c r="G3443">
        <v>104</v>
      </c>
      <c r="H3443">
        <v>292</v>
      </c>
      <c r="I3443">
        <v>856</v>
      </c>
      <c r="J3443">
        <v>55040.91</v>
      </c>
      <c r="K3443">
        <v>40682.99</v>
      </c>
      <c r="L3443">
        <v>34849.589999999997</v>
      </c>
      <c r="M3443">
        <v>13177.857</v>
      </c>
      <c r="N3443">
        <v>104</v>
      </c>
      <c r="O3443">
        <v>128</v>
      </c>
      <c r="P3443">
        <v>339</v>
      </c>
      <c r="Q3443">
        <v>21277.94</v>
      </c>
      <c r="R3443">
        <v>16147.02</v>
      </c>
      <c r="S3443">
        <v>10925.29</v>
      </c>
      <c r="T3443">
        <v>5385.5898999999999</v>
      </c>
      <c r="U3443">
        <v>104</v>
      </c>
      <c r="V3443">
        <v>164</v>
      </c>
      <c r="W3443">
        <v>517</v>
      </c>
      <c r="X3443">
        <v>33762.97</v>
      </c>
      <c r="Y3443">
        <v>24535.97</v>
      </c>
      <c r="Z3443">
        <v>23924.3</v>
      </c>
      <c r="AA3443">
        <v>7792.2671</v>
      </c>
      <c r="AB3443">
        <v>100</v>
      </c>
      <c r="AC3443">
        <v>100</v>
      </c>
      <c r="AD3443">
        <v>70</v>
      </c>
      <c r="AE3443">
        <v>93</v>
      </c>
      <c r="AF3443">
        <v>100</v>
      </c>
      <c r="AG3443">
        <v>100</v>
      </c>
      <c r="AH3443">
        <v>70</v>
      </c>
      <c r="AI3443">
        <v>93</v>
      </c>
      <c r="AJ3443">
        <v>100</v>
      </c>
      <c r="AK3443">
        <v>100</v>
      </c>
      <c r="AL3443">
        <v>70</v>
      </c>
      <c r="AM3443">
        <v>93</v>
      </c>
    </row>
    <row r="3444" spans="1:39" x14ac:dyDescent="0.15">
      <c r="A3444" t="s">
        <v>48</v>
      </c>
      <c r="B3444">
        <v>70</v>
      </c>
      <c r="C3444">
        <v>1</v>
      </c>
      <c r="D3444">
        <v>0</v>
      </c>
      <c r="E3444" t="s">
        <v>28</v>
      </c>
      <c r="F3444" t="s">
        <v>206</v>
      </c>
      <c r="G3444">
        <v>9189</v>
      </c>
      <c r="H3444">
        <v>10377</v>
      </c>
      <c r="I3444">
        <v>26965</v>
      </c>
      <c r="J3444">
        <v>1719596.6</v>
      </c>
      <c r="K3444">
        <v>1366072.5</v>
      </c>
      <c r="L3444">
        <v>1260762.27</v>
      </c>
      <c r="M3444">
        <v>427636.37890000001</v>
      </c>
      <c r="N3444">
        <v>4437</v>
      </c>
      <c r="O3444">
        <v>4845</v>
      </c>
      <c r="P3444">
        <v>13487</v>
      </c>
      <c r="Q3444">
        <v>849070.92</v>
      </c>
      <c r="R3444">
        <v>653606.75</v>
      </c>
      <c r="S3444">
        <v>573481.59</v>
      </c>
      <c r="T3444">
        <v>225025.84340000001</v>
      </c>
      <c r="U3444">
        <v>4752</v>
      </c>
      <c r="V3444">
        <v>5532</v>
      </c>
      <c r="W3444">
        <v>13478</v>
      </c>
      <c r="X3444">
        <v>870525.68</v>
      </c>
      <c r="Y3444">
        <v>712465.75</v>
      </c>
      <c r="Z3444">
        <v>687280.68</v>
      </c>
      <c r="AA3444">
        <v>202610.5355</v>
      </c>
      <c r="AB3444">
        <v>9070</v>
      </c>
      <c r="AC3444">
        <v>7744</v>
      </c>
      <c r="AD3444">
        <v>6612</v>
      </c>
      <c r="AE3444">
        <v>4803</v>
      </c>
      <c r="AF3444">
        <v>4396</v>
      </c>
      <c r="AG3444">
        <v>4143</v>
      </c>
      <c r="AH3444">
        <v>3628</v>
      </c>
      <c r="AI3444">
        <v>2577</v>
      </c>
      <c r="AJ3444">
        <v>4674</v>
      </c>
      <c r="AK3444">
        <v>3601</v>
      </c>
      <c r="AL3444">
        <v>2984</v>
      </c>
      <c r="AM3444">
        <v>2226</v>
      </c>
    </row>
    <row r="3445" spans="1:39" x14ac:dyDescent="0.15">
      <c r="A3445" t="s">
        <v>48</v>
      </c>
      <c r="B3445">
        <v>70</v>
      </c>
      <c r="C3445">
        <v>1</v>
      </c>
      <c r="D3445">
        <v>0</v>
      </c>
      <c r="E3445" t="s">
        <v>30</v>
      </c>
      <c r="F3445" t="s">
        <v>206</v>
      </c>
      <c r="G3445">
        <v>17</v>
      </c>
      <c r="H3445">
        <v>19</v>
      </c>
      <c r="I3445">
        <v>61</v>
      </c>
      <c r="J3445">
        <v>3587.79</v>
      </c>
      <c r="K3445">
        <v>2726.05</v>
      </c>
      <c r="L3445">
        <v>2690.64</v>
      </c>
      <c r="M3445">
        <v>1010.2566</v>
      </c>
      <c r="N3445">
        <v>8</v>
      </c>
      <c r="O3445">
        <v>8</v>
      </c>
      <c r="P3445">
        <v>33</v>
      </c>
      <c r="Q3445">
        <v>1890.89</v>
      </c>
      <c r="R3445">
        <v>1452.45</v>
      </c>
      <c r="S3445">
        <v>1452.45</v>
      </c>
      <c r="T3445">
        <v>590.48659999999995</v>
      </c>
      <c r="U3445">
        <v>9</v>
      </c>
      <c r="V3445">
        <v>11</v>
      </c>
      <c r="W3445">
        <v>28</v>
      </c>
      <c r="X3445">
        <v>1696.9</v>
      </c>
      <c r="Y3445">
        <v>1273.5999999999999</v>
      </c>
      <c r="Z3445">
        <v>1238.19</v>
      </c>
      <c r="AA3445">
        <v>419.77</v>
      </c>
      <c r="AB3445">
        <v>17</v>
      </c>
      <c r="AC3445">
        <v>15</v>
      </c>
      <c r="AD3445">
        <v>13</v>
      </c>
      <c r="AE3445">
        <v>14</v>
      </c>
      <c r="AF3445">
        <v>8</v>
      </c>
      <c r="AG3445">
        <v>8</v>
      </c>
      <c r="AH3445">
        <v>8</v>
      </c>
      <c r="AI3445">
        <v>7</v>
      </c>
      <c r="AJ3445">
        <v>9</v>
      </c>
      <c r="AK3445">
        <v>7</v>
      </c>
      <c r="AL3445">
        <v>5</v>
      </c>
      <c r="AM3445">
        <v>7</v>
      </c>
    </row>
    <row r="3446" spans="1:39" x14ac:dyDescent="0.15">
      <c r="A3446" t="s">
        <v>48</v>
      </c>
      <c r="B3446">
        <v>70</v>
      </c>
      <c r="C3446">
        <v>1</v>
      </c>
      <c r="D3446">
        <v>0</v>
      </c>
      <c r="E3446" t="s">
        <v>29</v>
      </c>
      <c r="F3446" t="s">
        <v>206</v>
      </c>
      <c r="G3446">
        <v>80</v>
      </c>
      <c r="H3446">
        <v>92</v>
      </c>
      <c r="I3446">
        <v>263</v>
      </c>
      <c r="J3446">
        <v>16749.23</v>
      </c>
      <c r="K3446">
        <v>12891.46</v>
      </c>
      <c r="L3446">
        <v>12085.85</v>
      </c>
      <c r="M3446">
        <v>4587.3715000000002</v>
      </c>
      <c r="N3446">
        <v>49</v>
      </c>
      <c r="O3446">
        <v>54</v>
      </c>
      <c r="P3446">
        <v>163</v>
      </c>
      <c r="Q3446">
        <v>10292.32</v>
      </c>
      <c r="R3446">
        <v>7816.86</v>
      </c>
      <c r="S3446">
        <v>7224.05</v>
      </c>
      <c r="T3446">
        <v>3142.6639</v>
      </c>
      <c r="U3446">
        <v>31</v>
      </c>
      <c r="V3446">
        <v>38</v>
      </c>
      <c r="W3446">
        <v>100</v>
      </c>
      <c r="X3446">
        <v>6456.91</v>
      </c>
      <c r="Y3446">
        <v>5074.6000000000004</v>
      </c>
      <c r="Z3446">
        <v>4861.8</v>
      </c>
      <c r="AA3446">
        <v>1444.7076</v>
      </c>
      <c r="AB3446">
        <v>79</v>
      </c>
      <c r="AC3446">
        <v>76</v>
      </c>
      <c r="AD3446">
        <v>65</v>
      </c>
      <c r="AE3446">
        <v>56</v>
      </c>
      <c r="AF3446">
        <v>48</v>
      </c>
      <c r="AG3446">
        <v>48</v>
      </c>
      <c r="AH3446">
        <v>41</v>
      </c>
      <c r="AI3446">
        <v>35</v>
      </c>
      <c r="AJ3446">
        <v>31</v>
      </c>
      <c r="AK3446">
        <v>28</v>
      </c>
      <c r="AL3446">
        <v>24</v>
      </c>
      <c r="AM3446">
        <v>21</v>
      </c>
    </row>
    <row r="3447" spans="1:39" x14ac:dyDescent="0.15">
      <c r="A3447" t="s">
        <v>48</v>
      </c>
      <c r="B3447">
        <v>70</v>
      </c>
      <c r="C3447">
        <v>1</v>
      </c>
      <c r="D3447">
        <v>0</v>
      </c>
      <c r="E3447" t="s">
        <v>32</v>
      </c>
      <c r="F3447" t="s">
        <v>206</v>
      </c>
      <c r="G3447">
        <v>1451</v>
      </c>
      <c r="H3447">
        <v>1786</v>
      </c>
      <c r="I3447">
        <v>4943</v>
      </c>
      <c r="J3447">
        <v>322553.3</v>
      </c>
      <c r="K3447">
        <v>229430.12</v>
      </c>
      <c r="L3447">
        <v>221616.8</v>
      </c>
      <c r="M3447">
        <v>75016.544099999999</v>
      </c>
      <c r="N3447">
        <v>164</v>
      </c>
      <c r="O3447">
        <v>182</v>
      </c>
      <c r="P3447">
        <v>510</v>
      </c>
      <c r="Q3447">
        <v>36055.47</v>
      </c>
      <c r="R3447">
        <v>25656.05</v>
      </c>
      <c r="S3447">
        <v>23125.15</v>
      </c>
      <c r="T3447">
        <v>8408.4256999999998</v>
      </c>
      <c r="U3447">
        <v>1287</v>
      </c>
      <c r="V3447">
        <v>1604</v>
      </c>
      <c r="W3447">
        <v>4433</v>
      </c>
      <c r="X3447">
        <v>286497.83</v>
      </c>
      <c r="Y3447">
        <v>203774.07</v>
      </c>
      <c r="Z3447">
        <v>198491.65</v>
      </c>
      <c r="AA3447">
        <v>66608.118400000007</v>
      </c>
      <c r="AB3447">
        <v>1442</v>
      </c>
      <c r="AC3447">
        <v>1142</v>
      </c>
      <c r="AD3447">
        <v>1003</v>
      </c>
      <c r="AE3447">
        <v>1031</v>
      </c>
      <c r="AF3447">
        <v>163</v>
      </c>
      <c r="AG3447">
        <v>105</v>
      </c>
      <c r="AH3447">
        <v>96</v>
      </c>
      <c r="AI3447">
        <v>156</v>
      </c>
      <c r="AJ3447">
        <v>1279</v>
      </c>
      <c r="AK3447">
        <v>1037</v>
      </c>
      <c r="AL3447">
        <v>907</v>
      </c>
      <c r="AM3447">
        <v>875</v>
      </c>
    </row>
    <row r="3448" spans="1:39" x14ac:dyDescent="0.15">
      <c r="A3448" t="s">
        <v>48</v>
      </c>
      <c r="B3448">
        <v>70</v>
      </c>
      <c r="C3448">
        <v>1</v>
      </c>
      <c r="D3448">
        <v>1</v>
      </c>
      <c r="E3448" t="s">
        <v>28</v>
      </c>
      <c r="F3448" t="s">
        <v>206</v>
      </c>
      <c r="G3448">
        <v>40320</v>
      </c>
      <c r="H3448">
        <v>48540</v>
      </c>
      <c r="I3448">
        <v>127144</v>
      </c>
      <c r="J3448">
        <v>7640612.6100000003</v>
      </c>
      <c r="K3448">
        <v>6123276.9699999997</v>
      </c>
      <c r="L3448">
        <v>5659887.0899999999</v>
      </c>
      <c r="M3448">
        <v>1942733.8123999999</v>
      </c>
      <c r="N3448">
        <v>21110</v>
      </c>
      <c r="O3448">
        <v>23808</v>
      </c>
      <c r="P3448">
        <v>69482</v>
      </c>
      <c r="Q3448">
        <v>4057566.74</v>
      </c>
      <c r="R3448">
        <v>3189312.03</v>
      </c>
      <c r="S3448">
        <v>2841129.71</v>
      </c>
      <c r="T3448">
        <v>1102158.5151</v>
      </c>
      <c r="U3448">
        <v>19210</v>
      </c>
      <c r="V3448">
        <v>24732</v>
      </c>
      <c r="W3448">
        <v>57662</v>
      </c>
      <c r="X3448">
        <v>3583045.87</v>
      </c>
      <c r="Y3448">
        <v>2933964.94</v>
      </c>
      <c r="Z3448">
        <v>2818757.38</v>
      </c>
      <c r="AA3448">
        <v>840575.29729999998</v>
      </c>
      <c r="AB3448">
        <v>38690</v>
      </c>
      <c r="AC3448">
        <v>38527</v>
      </c>
      <c r="AD3448">
        <v>25480</v>
      </c>
      <c r="AE3448">
        <v>35624</v>
      </c>
      <c r="AF3448">
        <v>20460</v>
      </c>
      <c r="AG3448">
        <v>20591</v>
      </c>
      <c r="AH3448">
        <v>14936</v>
      </c>
      <c r="AI3448">
        <v>19074</v>
      </c>
      <c r="AJ3448">
        <v>18230</v>
      </c>
      <c r="AK3448">
        <v>17936</v>
      </c>
      <c r="AL3448">
        <v>10544</v>
      </c>
      <c r="AM3448">
        <v>16550</v>
      </c>
    </row>
    <row r="3449" spans="1:39" x14ac:dyDescent="0.15">
      <c r="A3449" t="s">
        <v>48</v>
      </c>
      <c r="B3449">
        <v>70</v>
      </c>
      <c r="C3449">
        <v>1</v>
      </c>
      <c r="D3449">
        <v>1</v>
      </c>
      <c r="E3449" t="s">
        <v>30</v>
      </c>
      <c r="F3449" t="s">
        <v>206</v>
      </c>
      <c r="G3449">
        <v>3522</v>
      </c>
      <c r="H3449">
        <v>4245</v>
      </c>
      <c r="I3449">
        <v>11014</v>
      </c>
      <c r="J3449">
        <v>665322.13</v>
      </c>
      <c r="K3449">
        <v>538071.02</v>
      </c>
      <c r="L3449">
        <v>489002.76</v>
      </c>
      <c r="M3449">
        <v>168532.84529999999</v>
      </c>
      <c r="N3449">
        <v>1802</v>
      </c>
      <c r="O3449">
        <v>2067</v>
      </c>
      <c r="P3449">
        <v>5868</v>
      </c>
      <c r="Q3449">
        <v>347474.44</v>
      </c>
      <c r="R3449">
        <v>274837.75</v>
      </c>
      <c r="S3449">
        <v>237928.39</v>
      </c>
      <c r="T3449">
        <v>94156.9856</v>
      </c>
      <c r="U3449">
        <v>1720</v>
      </c>
      <c r="V3449">
        <v>2178</v>
      </c>
      <c r="W3449">
        <v>5146</v>
      </c>
      <c r="X3449">
        <v>317847.69</v>
      </c>
      <c r="Y3449">
        <v>263233.27</v>
      </c>
      <c r="Z3449">
        <v>251074.37</v>
      </c>
      <c r="AA3449">
        <v>74375.859700000001</v>
      </c>
      <c r="AB3449">
        <v>3289</v>
      </c>
      <c r="AC3449">
        <v>3413</v>
      </c>
      <c r="AD3449">
        <v>1926</v>
      </c>
      <c r="AE3449">
        <v>3398</v>
      </c>
      <c r="AF3449">
        <v>1688</v>
      </c>
      <c r="AG3449">
        <v>1760</v>
      </c>
      <c r="AH3449">
        <v>1157</v>
      </c>
      <c r="AI3449">
        <v>1758</v>
      </c>
      <c r="AJ3449">
        <v>1601</v>
      </c>
      <c r="AK3449">
        <v>1653</v>
      </c>
      <c r="AL3449">
        <v>769</v>
      </c>
      <c r="AM3449">
        <v>1640</v>
      </c>
    </row>
    <row r="3450" spans="1:39" x14ac:dyDescent="0.15">
      <c r="A3450" t="s">
        <v>48</v>
      </c>
      <c r="B3450">
        <v>70</v>
      </c>
      <c r="C3450">
        <v>1</v>
      </c>
      <c r="D3450">
        <v>1</v>
      </c>
      <c r="E3450" t="s">
        <v>29</v>
      </c>
      <c r="F3450" t="s">
        <v>206</v>
      </c>
      <c r="G3450">
        <v>54420</v>
      </c>
      <c r="H3450">
        <v>70021</v>
      </c>
      <c r="I3450">
        <v>184861</v>
      </c>
      <c r="J3450">
        <v>11233124.630000001</v>
      </c>
      <c r="K3450">
        <v>8425814.9100000001</v>
      </c>
      <c r="L3450">
        <v>7872189.6399999997</v>
      </c>
      <c r="M3450">
        <v>2811515.3733999999</v>
      </c>
      <c r="N3450">
        <v>21138</v>
      </c>
      <c r="O3450">
        <v>24927</v>
      </c>
      <c r="P3450">
        <v>74992</v>
      </c>
      <c r="Q3450">
        <v>4389438.84</v>
      </c>
      <c r="R3450">
        <v>3244569.13</v>
      </c>
      <c r="S3450">
        <v>2906829.15</v>
      </c>
      <c r="T3450">
        <v>1196537.3909</v>
      </c>
      <c r="U3450">
        <v>33282</v>
      </c>
      <c r="V3450">
        <v>45094</v>
      </c>
      <c r="W3450">
        <v>109869</v>
      </c>
      <c r="X3450">
        <v>6843685.79</v>
      </c>
      <c r="Y3450">
        <v>5181245.78</v>
      </c>
      <c r="Z3450">
        <v>4965360.49</v>
      </c>
      <c r="AA3450">
        <v>1614977.9824999999</v>
      </c>
      <c r="AB3450">
        <v>52513</v>
      </c>
      <c r="AC3450">
        <v>53241</v>
      </c>
      <c r="AD3450">
        <v>35604</v>
      </c>
      <c r="AE3450">
        <v>52318</v>
      </c>
      <c r="AF3450">
        <v>20396</v>
      </c>
      <c r="AG3450">
        <v>20656</v>
      </c>
      <c r="AH3450">
        <v>15462</v>
      </c>
      <c r="AI3450">
        <v>20375</v>
      </c>
      <c r="AJ3450">
        <v>32117</v>
      </c>
      <c r="AK3450">
        <v>32585</v>
      </c>
      <c r="AL3450">
        <v>20142</v>
      </c>
      <c r="AM3450">
        <v>31943</v>
      </c>
    </row>
    <row r="3451" spans="1:39" x14ac:dyDescent="0.15">
      <c r="A3451" t="s">
        <v>48</v>
      </c>
      <c r="B3451">
        <v>70</v>
      </c>
      <c r="C3451">
        <v>1</v>
      </c>
      <c r="D3451">
        <v>1</v>
      </c>
      <c r="E3451" t="s">
        <v>31</v>
      </c>
      <c r="F3451" t="s">
        <v>206</v>
      </c>
      <c r="G3451">
        <v>1</v>
      </c>
      <c r="H3451">
        <v>2</v>
      </c>
      <c r="I3451">
        <v>4</v>
      </c>
      <c r="J3451">
        <v>256</v>
      </c>
      <c r="K3451">
        <v>213.28</v>
      </c>
      <c r="L3451">
        <v>213.28</v>
      </c>
      <c r="M3451">
        <v>48.81</v>
      </c>
      <c r="N3451">
        <v>0</v>
      </c>
      <c r="O3451">
        <v>0</v>
      </c>
      <c r="P3451">
        <v>0</v>
      </c>
      <c r="Q3451">
        <v>0</v>
      </c>
      <c r="R3451">
        <v>0</v>
      </c>
      <c r="S3451">
        <v>0</v>
      </c>
      <c r="T3451">
        <v>0</v>
      </c>
      <c r="U3451">
        <v>1</v>
      </c>
      <c r="V3451">
        <v>2</v>
      </c>
      <c r="W3451">
        <v>4</v>
      </c>
      <c r="X3451">
        <v>256</v>
      </c>
      <c r="Y3451">
        <v>213.28</v>
      </c>
      <c r="Z3451">
        <v>213.28</v>
      </c>
      <c r="AA3451">
        <v>48.81</v>
      </c>
      <c r="AB3451">
        <v>1</v>
      </c>
      <c r="AC3451">
        <v>1</v>
      </c>
      <c r="AD3451">
        <v>0</v>
      </c>
      <c r="AE3451">
        <v>1</v>
      </c>
      <c r="AF3451">
        <v>0</v>
      </c>
      <c r="AG3451">
        <v>0</v>
      </c>
      <c r="AH3451">
        <v>0</v>
      </c>
      <c r="AI3451">
        <v>0</v>
      </c>
      <c r="AJ3451">
        <v>1</v>
      </c>
      <c r="AK3451">
        <v>1</v>
      </c>
      <c r="AL3451">
        <v>0</v>
      </c>
      <c r="AM3451">
        <v>1</v>
      </c>
    </row>
    <row r="3452" spans="1:39" x14ac:dyDescent="0.15">
      <c r="A3452" t="s">
        <v>48</v>
      </c>
      <c r="B3452">
        <v>70</v>
      </c>
      <c r="C3452">
        <v>1</v>
      </c>
      <c r="D3452">
        <v>1</v>
      </c>
      <c r="E3452" t="s">
        <v>32</v>
      </c>
      <c r="F3452" t="s">
        <v>206</v>
      </c>
      <c r="G3452">
        <v>2163</v>
      </c>
      <c r="H3452">
        <v>2831</v>
      </c>
      <c r="I3452">
        <v>7382</v>
      </c>
      <c r="J3452">
        <v>470799.28</v>
      </c>
      <c r="K3452">
        <v>343273.92</v>
      </c>
      <c r="L3452">
        <v>332572.64</v>
      </c>
      <c r="M3452">
        <v>110402.7147</v>
      </c>
      <c r="N3452">
        <v>191</v>
      </c>
      <c r="O3452">
        <v>244</v>
      </c>
      <c r="P3452">
        <v>651</v>
      </c>
      <c r="Q3452">
        <v>41413.19</v>
      </c>
      <c r="R3452">
        <v>31130.49</v>
      </c>
      <c r="S3452">
        <v>27649.48</v>
      </c>
      <c r="T3452">
        <v>10169.321900000001</v>
      </c>
      <c r="U3452">
        <v>1972</v>
      </c>
      <c r="V3452">
        <v>2587</v>
      </c>
      <c r="W3452">
        <v>6731</v>
      </c>
      <c r="X3452">
        <v>429386.09</v>
      </c>
      <c r="Y3452">
        <v>312143.43</v>
      </c>
      <c r="Z3452">
        <v>304923.15999999997</v>
      </c>
      <c r="AA3452">
        <v>100233.3928</v>
      </c>
      <c r="AB3452">
        <v>2121</v>
      </c>
      <c r="AC3452">
        <v>2044</v>
      </c>
      <c r="AD3452">
        <v>1306</v>
      </c>
      <c r="AE3452">
        <v>1947</v>
      </c>
      <c r="AF3452">
        <v>185</v>
      </c>
      <c r="AG3452">
        <v>162</v>
      </c>
      <c r="AH3452">
        <v>114</v>
      </c>
      <c r="AI3452">
        <v>185</v>
      </c>
      <c r="AJ3452">
        <v>1936</v>
      </c>
      <c r="AK3452">
        <v>1882</v>
      </c>
      <c r="AL3452">
        <v>1192</v>
      </c>
      <c r="AM3452">
        <v>1762</v>
      </c>
    </row>
    <row r="3453" spans="1:39" x14ac:dyDescent="0.15">
      <c r="A3453" t="s">
        <v>48</v>
      </c>
      <c r="B3453">
        <v>70</v>
      </c>
      <c r="C3453">
        <v>1</v>
      </c>
      <c r="D3453">
        <v>2</v>
      </c>
      <c r="E3453" t="s">
        <v>28</v>
      </c>
      <c r="F3453" t="s">
        <v>206</v>
      </c>
      <c r="G3453">
        <v>11455</v>
      </c>
      <c r="H3453">
        <v>12913</v>
      </c>
      <c r="I3453">
        <v>33924</v>
      </c>
      <c r="J3453">
        <v>2118184.88</v>
      </c>
      <c r="K3453">
        <v>1705744.26</v>
      </c>
      <c r="L3453">
        <v>1577906.21</v>
      </c>
      <c r="M3453">
        <v>524123.27370000002</v>
      </c>
      <c r="N3453">
        <v>5351</v>
      </c>
      <c r="O3453">
        <v>5770</v>
      </c>
      <c r="P3453">
        <v>16524</v>
      </c>
      <c r="Q3453">
        <v>1015418.63</v>
      </c>
      <c r="R3453">
        <v>794338.04</v>
      </c>
      <c r="S3453">
        <v>693581.43</v>
      </c>
      <c r="T3453">
        <v>267242.4877</v>
      </c>
      <c r="U3453">
        <v>6104</v>
      </c>
      <c r="V3453">
        <v>7143</v>
      </c>
      <c r="W3453">
        <v>17400</v>
      </c>
      <c r="X3453">
        <v>1102766.25</v>
      </c>
      <c r="Y3453">
        <v>911406.22</v>
      </c>
      <c r="Z3453">
        <v>884324.78</v>
      </c>
      <c r="AA3453">
        <v>256880.78599999999</v>
      </c>
      <c r="AB3453">
        <v>11012</v>
      </c>
      <c r="AC3453">
        <v>10244</v>
      </c>
      <c r="AD3453">
        <v>5119</v>
      </c>
      <c r="AE3453">
        <v>9513</v>
      </c>
      <c r="AF3453">
        <v>5157</v>
      </c>
      <c r="AG3453">
        <v>5059</v>
      </c>
      <c r="AH3453">
        <v>2883</v>
      </c>
      <c r="AI3453">
        <v>4711</v>
      </c>
      <c r="AJ3453">
        <v>5855</v>
      </c>
      <c r="AK3453">
        <v>5185</v>
      </c>
      <c r="AL3453">
        <v>2236</v>
      </c>
      <c r="AM3453">
        <v>4802</v>
      </c>
    </row>
    <row r="3454" spans="1:39" x14ac:dyDescent="0.15">
      <c r="A3454" t="s">
        <v>48</v>
      </c>
      <c r="B3454">
        <v>70</v>
      </c>
      <c r="C3454">
        <v>1</v>
      </c>
      <c r="D3454">
        <v>2</v>
      </c>
      <c r="E3454" t="s">
        <v>30</v>
      </c>
      <c r="F3454" t="s">
        <v>206</v>
      </c>
      <c r="G3454">
        <v>1237</v>
      </c>
      <c r="H3454">
        <v>1430</v>
      </c>
      <c r="I3454">
        <v>3668</v>
      </c>
      <c r="J3454">
        <v>230948.17</v>
      </c>
      <c r="K3454">
        <v>184025.88</v>
      </c>
      <c r="L3454">
        <v>168848.95</v>
      </c>
      <c r="M3454">
        <v>58280.597000000002</v>
      </c>
      <c r="N3454">
        <v>604</v>
      </c>
      <c r="O3454">
        <v>666</v>
      </c>
      <c r="P3454">
        <v>1853</v>
      </c>
      <c r="Q3454">
        <v>114080.17</v>
      </c>
      <c r="R3454">
        <v>89219.83</v>
      </c>
      <c r="S3454">
        <v>77148.42</v>
      </c>
      <c r="T3454">
        <v>30946.6584</v>
      </c>
      <c r="U3454">
        <v>633</v>
      </c>
      <c r="V3454">
        <v>764</v>
      </c>
      <c r="W3454">
        <v>1815</v>
      </c>
      <c r="X3454">
        <v>116868</v>
      </c>
      <c r="Y3454">
        <v>94806.05</v>
      </c>
      <c r="Z3454">
        <v>91700.53</v>
      </c>
      <c r="AA3454">
        <v>27333.938600000001</v>
      </c>
      <c r="AB3454">
        <v>1154</v>
      </c>
      <c r="AC3454">
        <v>1138</v>
      </c>
      <c r="AD3454">
        <v>536</v>
      </c>
      <c r="AE3454">
        <v>1211</v>
      </c>
      <c r="AF3454">
        <v>560</v>
      </c>
      <c r="AG3454">
        <v>579</v>
      </c>
      <c r="AH3454">
        <v>319</v>
      </c>
      <c r="AI3454">
        <v>595</v>
      </c>
      <c r="AJ3454">
        <v>594</v>
      </c>
      <c r="AK3454">
        <v>559</v>
      </c>
      <c r="AL3454">
        <v>217</v>
      </c>
      <c r="AM3454">
        <v>616</v>
      </c>
    </row>
    <row r="3455" spans="1:39" x14ac:dyDescent="0.15">
      <c r="A3455" t="s">
        <v>48</v>
      </c>
      <c r="B3455">
        <v>70</v>
      </c>
      <c r="C3455">
        <v>1</v>
      </c>
      <c r="D3455">
        <v>2</v>
      </c>
      <c r="E3455" t="s">
        <v>29</v>
      </c>
      <c r="F3455" t="s">
        <v>206</v>
      </c>
      <c r="G3455">
        <v>4841</v>
      </c>
      <c r="H3455">
        <v>5630</v>
      </c>
      <c r="I3455">
        <v>15436</v>
      </c>
      <c r="J3455">
        <v>967270.6</v>
      </c>
      <c r="K3455">
        <v>728748.5</v>
      </c>
      <c r="L3455">
        <v>687691.84</v>
      </c>
      <c r="M3455">
        <v>238571.11319999999</v>
      </c>
      <c r="N3455">
        <v>1806</v>
      </c>
      <c r="O3455">
        <v>1953</v>
      </c>
      <c r="P3455">
        <v>5883</v>
      </c>
      <c r="Q3455">
        <v>361551.01</v>
      </c>
      <c r="R3455">
        <v>269268.55</v>
      </c>
      <c r="S3455">
        <v>238652.36</v>
      </c>
      <c r="T3455">
        <v>96752.331999999995</v>
      </c>
      <c r="U3455">
        <v>3035</v>
      </c>
      <c r="V3455">
        <v>3677</v>
      </c>
      <c r="W3455">
        <v>9553</v>
      </c>
      <c r="X3455">
        <v>605719.59</v>
      </c>
      <c r="Y3455">
        <v>459479.95</v>
      </c>
      <c r="Z3455">
        <v>449039.48</v>
      </c>
      <c r="AA3455">
        <v>141818.7812</v>
      </c>
      <c r="AB3455">
        <v>4664</v>
      </c>
      <c r="AC3455">
        <v>4554</v>
      </c>
      <c r="AD3455">
        <v>2126</v>
      </c>
      <c r="AE3455">
        <v>4636</v>
      </c>
      <c r="AF3455">
        <v>1747</v>
      </c>
      <c r="AG3455">
        <v>1710</v>
      </c>
      <c r="AH3455">
        <v>949</v>
      </c>
      <c r="AI3455">
        <v>1733</v>
      </c>
      <c r="AJ3455">
        <v>2917</v>
      </c>
      <c r="AK3455">
        <v>2844</v>
      </c>
      <c r="AL3455">
        <v>1177</v>
      </c>
      <c r="AM3455">
        <v>2903</v>
      </c>
    </row>
    <row r="3456" spans="1:39" x14ac:dyDescent="0.15">
      <c r="A3456" t="s">
        <v>48</v>
      </c>
      <c r="B3456">
        <v>70</v>
      </c>
      <c r="C3456">
        <v>1</v>
      </c>
      <c r="D3456">
        <v>2</v>
      </c>
      <c r="E3456" t="s">
        <v>32</v>
      </c>
      <c r="F3456" t="s">
        <v>206</v>
      </c>
      <c r="G3456">
        <v>986</v>
      </c>
      <c r="H3456">
        <v>1224</v>
      </c>
      <c r="I3456">
        <v>3310</v>
      </c>
      <c r="J3456">
        <v>215866.46</v>
      </c>
      <c r="K3456">
        <v>156079.17000000001</v>
      </c>
      <c r="L3456">
        <v>151483.79999999999</v>
      </c>
      <c r="M3456">
        <v>50046.703999999998</v>
      </c>
      <c r="N3456">
        <v>117</v>
      </c>
      <c r="O3456">
        <v>132</v>
      </c>
      <c r="P3456">
        <v>380</v>
      </c>
      <c r="Q3456">
        <v>25163.57</v>
      </c>
      <c r="R3456">
        <v>18505.14</v>
      </c>
      <c r="S3456">
        <v>16322.53</v>
      </c>
      <c r="T3456">
        <v>5967.0708000000004</v>
      </c>
      <c r="U3456">
        <v>869</v>
      </c>
      <c r="V3456">
        <v>1092</v>
      </c>
      <c r="W3456">
        <v>2930</v>
      </c>
      <c r="X3456">
        <v>190702.89</v>
      </c>
      <c r="Y3456">
        <v>137574.03</v>
      </c>
      <c r="Z3456">
        <v>135161.26999999999</v>
      </c>
      <c r="AA3456">
        <v>44079.633199999997</v>
      </c>
      <c r="AB3456">
        <v>967</v>
      </c>
      <c r="AC3456">
        <v>862</v>
      </c>
      <c r="AD3456">
        <v>459</v>
      </c>
      <c r="AE3456">
        <v>855</v>
      </c>
      <c r="AF3456">
        <v>114</v>
      </c>
      <c r="AG3456">
        <v>78</v>
      </c>
      <c r="AH3456">
        <v>40</v>
      </c>
      <c r="AI3456">
        <v>113</v>
      </c>
      <c r="AJ3456">
        <v>853</v>
      </c>
      <c r="AK3456">
        <v>784</v>
      </c>
      <c r="AL3456">
        <v>419</v>
      </c>
      <c r="AM3456">
        <v>742</v>
      </c>
    </row>
    <row r="3457" spans="1:39" x14ac:dyDescent="0.15">
      <c r="A3457" t="s">
        <v>48</v>
      </c>
      <c r="B3457">
        <v>70</v>
      </c>
      <c r="C3457">
        <v>2</v>
      </c>
      <c r="D3457">
        <v>0</v>
      </c>
      <c r="E3457" t="s">
        <v>28</v>
      </c>
      <c r="F3457" t="s">
        <v>206</v>
      </c>
      <c r="G3457">
        <v>220</v>
      </c>
      <c r="H3457">
        <v>470</v>
      </c>
      <c r="I3457">
        <v>877</v>
      </c>
      <c r="J3457">
        <v>48918.33</v>
      </c>
      <c r="K3457">
        <v>38202.54</v>
      </c>
      <c r="L3457">
        <v>30753.84</v>
      </c>
      <c r="M3457">
        <v>13110.518</v>
      </c>
      <c r="N3457">
        <v>220</v>
      </c>
      <c r="O3457">
        <v>228</v>
      </c>
      <c r="P3457">
        <v>506</v>
      </c>
      <c r="Q3457">
        <v>27354.52</v>
      </c>
      <c r="R3457">
        <v>20686.88</v>
      </c>
      <c r="S3457">
        <v>14156.97</v>
      </c>
      <c r="T3457">
        <v>7650.0369000000001</v>
      </c>
      <c r="U3457">
        <v>220</v>
      </c>
      <c r="V3457">
        <v>242</v>
      </c>
      <c r="W3457">
        <v>371</v>
      </c>
      <c r="X3457">
        <v>21563.81</v>
      </c>
      <c r="Y3457">
        <v>17515.66</v>
      </c>
      <c r="Z3457">
        <v>16596.87</v>
      </c>
      <c r="AA3457">
        <v>5460.4811</v>
      </c>
      <c r="AB3457">
        <v>220</v>
      </c>
      <c r="AC3457">
        <v>216</v>
      </c>
      <c r="AD3457">
        <v>195</v>
      </c>
      <c r="AE3457">
        <v>156</v>
      </c>
      <c r="AF3457">
        <v>220</v>
      </c>
      <c r="AG3457">
        <v>216</v>
      </c>
      <c r="AH3457">
        <v>195</v>
      </c>
      <c r="AI3457">
        <v>156</v>
      </c>
      <c r="AJ3457">
        <v>220</v>
      </c>
      <c r="AK3457">
        <v>216</v>
      </c>
      <c r="AL3457">
        <v>195</v>
      </c>
      <c r="AM3457">
        <v>156</v>
      </c>
    </row>
    <row r="3458" spans="1:39" x14ac:dyDescent="0.15">
      <c r="A3458" t="s">
        <v>48</v>
      </c>
      <c r="B3458">
        <v>70</v>
      </c>
      <c r="C3458">
        <v>2</v>
      </c>
      <c r="D3458">
        <v>0</v>
      </c>
      <c r="E3458" t="s">
        <v>29</v>
      </c>
      <c r="F3458" t="s">
        <v>206</v>
      </c>
      <c r="G3458">
        <v>3</v>
      </c>
      <c r="H3458">
        <v>6</v>
      </c>
      <c r="I3458">
        <v>13</v>
      </c>
      <c r="J3458">
        <v>782.94</v>
      </c>
      <c r="K3458">
        <v>578.61</v>
      </c>
      <c r="L3458">
        <v>269.51</v>
      </c>
      <c r="M3458">
        <v>209.97890000000001</v>
      </c>
      <c r="N3458">
        <v>3</v>
      </c>
      <c r="O3458">
        <v>3</v>
      </c>
      <c r="P3458">
        <v>10</v>
      </c>
      <c r="Q3458">
        <v>564.95000000000005</v>
      </c>
      <c r="R3458">
        <v>408.76</v>
      </c>
      <c r="S3458">
        <v>99.66</v>
      </c>
      <c r="T3458">
        <v>150.2089</v>
      </c>
      <c r="U3458">
        <v>3</v>
      </c>
      <c r="V3458">
        <v>3</v>
      </c>
      <c r="W3458">
        <v>3</v>
      </c>
      <c r="X3458">
        <v>217.99</v>
      </c>
      <c r="Y3458">
        <v>169.85</v>
      </c>
      <c r="Z3458">
        <v>169.85</v>
      </c>
      <c r="AA3458">
        <v>59.77</v>
      </c>
      <c r="AB3458">
        <v>3</v>
      </c>
      <c r="AC3458">
        <v>3</v>
      </c>
      <c r="AD3458">
        <v>2</v>
      </c>
      <c r="AE3458">
        <v>3</v>
      </c>
      <c r="AF3458">
        <v>3</v>
      </c>
      <c r="AG3458">
        <v>3</v>
      </c>
      <c r="AH3458">
        <v>2</v>
      </c>
      <c r="AI3458">
        <v>3</v>
      </c>
      <c r="AJ3458">
        <v>3</v>
      </c>
      <c r="AK3458">
        <v>3</v>
      </c>
      <c r="AL3458">
        <v>2</v>
      </c>
      <c r="AM3458">
        <v>3</v>
      </c>
    </row>
    <row r="3459" spans="1:39" x14ac:dyDescent="0.15">
      <c r="A3459" t="s">
        <v>48</v>
      </c>
      <c r="B3459">
        <v>70</v>
      </c>
      <c r="C3459">
        <v>2</v>
      </c>
      <c r="D3459">
        <v>0</v>
      </c>
      <c r="E3459" t="s">
        <v>32</v>
      </c>
      <c r="F3459" t="s">
        <v>206</v>
      </c>
      <c r="G3459">
        <v>23</v>
      </c>
      <c r="H3459">
        <v>50</v>
      </c>
      <c r="I3459">
        <v>98</v>
      </c>
      <c r="J3459">
        <v>5817.61</v>
      </c>
      <c r="K3459">
        <v>4076.21</v>
      </c>
      <c r="L3459">
        <v>3599.38</v>
      </c>
      <c r="M3459">
        <v>1573.5636999999999</v>
      </c>
      <c r="N3459">
        <v>23</v>
      </c>
      <c r="O3459">
        <v>24</v>
      </c>
      <c r="P3459">
        <v>52</v>
      </c>
      <c r="Q3459">
        <v>2834.75</v>
      </c>
      <c r="R3459">
        <v>1916.95</v>
      </c>
      <c r="S3459">
        <v>1440.12</v>
      </c>
      <c r="T3459">
        <v>823.21370000000002</v>
      </c>
      <c r="U3459">
        <v>23</v>
      </c>
      <c r="V3459">
        <v>26</v>
      </c>
      <c r="W3459">
        <v>46</v>
      </c>
      <c r="X3459">
        <v>2982.86</v>
      </c>
      <c r="Y3459">
        <v>2159.2600000000002</v>
      </c>
      <c r="Z3459">
        <v>2159.2600000000002</v>
      </c>
      <c r="AA3459">
        <v>750.35</v>
      </c>
      <c r="AB3459">
        <v>21</v>
      </c>
      <c r="AC3459">
        <v>23</v>
      </c>
      <c r="AD3459">
        <v>23</v>
      </c>
      <c r="AE3459">
        <v>19</v>
      </c>
      <c r="AF3459">
        <v>21</v>
      </c>
      <c r="AG3459">
        <v>23</v>
      </c>
      <c r="AH3459">
        <v>23</v>
      </c>
      <c r="AI3459">
        <v>19</v>
      </c>
      <c r="AJ3459">
        <v>21</v>
      </c>
      <c r="AK3459">
        <v>23</v>
      </c>
      <c r="AL3459">
        <v>23</v>
      </c>
      <c r="AM3459">
        <v>19</v>
      </c>
    </row>
    <row r="3460" spans="1:39" x14ac:dyDescent="0.15">
      <c r="A3460" t="s">
        <v>48</v>
      </c>
      <c r="B3460">
        <v>70</v>
      </c>
      <c r="C3460">
        <v>2</v>
      </c>
      <c r="D3460">
        <v>1</v>
      </c>
      <c r="E3460" t="s">
        <v>28</v>
      </c>
      <c r="F3460" t="s">
        <v>206</v>
      </c>
      <c r="G3460">
        <v>1777</v>
      </c>
      <c r="H3460">
        <v>3891</v>
      </c>
      <c r="I3460">
        <v>7314</v>
      </c>
      <c r="J3460">
        <v>389574.01</v>
      </c>
      <c r="K3460">
        <v>305815.21999999997</v>
      </c>
      <c r="L3460">
        <v>255466.9</v>
      </c>
      <c r="M3460">
        <v>109577.9604</v>
      </c>
      <c r="N3460">
        <v>1777</v>
      </c>
      <c r="O3460">
        <v>1911</v>
      </c>
      <c r="P3460">
        <v>4284</v>
      </c>
      <c r="Q3460">
        <v>220617.34</v>
      </c>
      <c r="R3460">
        <v>163980.38</v>
      </c>
      <c r="S3460">
        <v>120923.66</v>
      </c>
      <c r="T3460">
        <v>66412.2255</v>
      </c>
      <c r="U3460">
        <v>1777</v>
      </c>
      <c r="V3460">
        <v>1980</v>
      </c>
      <c r="W3460">
        <v>3030</v>
      </c>
      <c r="X3460">
        <v>168956.67</v>
      </c>
      <c r="Y3460">
        <v>141834.84</v>
      </c>
      <c r="Z3460">
        <v>134543.24</v>
      </c>
      <c r="AA3460">
        <v>43165.734900000003</v>
      </c>
      <c r="AB3460">
        <v>1715</v>
      </c>
      <c r="AC3460">
        <v>1759</v>
      </c>
      <c r="AD3460">
        <v>1352</v>
      </c>
      <c r="AE3460">
        <v>1687</v>
      </c>
      <c r="AF3460">
        <v>1715</v>
      </c>
      <c r="AG3460">
        <v>1759</v>
      </c>
      <c r="AH3460">
        <v>1352</v>
      </c>
      <c r="AI3460">
        <v>1687</v>
      </c>
      <c r="AJ3460">
        <v>1715</v>
      </c>
      <c r="AK3460">
        <v>1759</v>
      </c>
      <c r="AL3460">
        <v>1352</v>
      </c>
      <c r="AM3460">
        <v>1687</v>
      </c>
    </row>
    <row r="3461" spans="1:39" x14ac:dyDescent="0.15">
      <c r="A3461" t="s">
        <v>48</v>
      </c>
      <c r="B3461">
        <v>70</v>
      </c>
      <c r="C3461">
        <v>2</v>
      </c>
      <c r="D3461">
        <v>1</v>
      </c>
      <c r="E3461" t="s">
        <v>30</v>
      </c>
      <c r="F3461" t="s">
        <v>206</v>
      </c>
      <c r="G3461">
        <v>151</v>
      </c>
      <c r="H3461">
        <v>338</v>
      </c>
      <c r="I3461">
        <v>631</v>
      </c>
      <c r="J3461">
        <v>32295.18</v>
      </c>
      <c r="K3461">
        <v>25644.61</v>
      </c>
      <c r="L3461">
        <v>21019.35</v>
      </c>
      <c r="M3461">
        <v>9101.0136000000002</v>
      </c>
      <c r="N3461">
        <v>151</v>
      </c>
      <c r="O3461">
        <v>168</v>
      </c>
      <c r="P3461">
        <v>373</v>
      </c>
      <c r="Q3461">
        <v>18537.7</v>
      </c>
      <c r="R3461">
        <v>13957.79</v>
      </c>
      <c r="S3461">
        <v>9659.51</v>
      </c>
      <c r="T3461">
        <v>5618.6481999999996</v>
      </c>
      <c r="U3461">
        <v>151</v>
      </c>
      <c r="V3461">
        <v>170</v>
      </c>
      <c r="W3461">
        <v>258</v>
      </c>
      <c r="X3461">
        <v>13757.48</v>
      </c>
      <c r="Y3461">
        <v>11686.82</v>
      </c>
      <c r="Z3461">
        <v>11359.84</v>
      </c>
      <c r="AA3461">
        <v>3482.3654000000001</v>
      </c>
      <c r="AB3461">
        <v>140</v>
      </c>
      <c r="AC3461">
        <v>150</v>
      </c>
      <c r="AD3461">
        <v>96</v>
      </c>
      <c r="AE3461">
        <v>145</v>
      </c>
      <c r="AF3461">
        <v>140</v>
      </c>
      <c r="AG3461">
        <v>150</v>
      </c>
      <c r="AH3461">
        <v>96</v>
      </c>
      <c r="AI3461">
        <v>145</v>
      </c>
      <c r="AJ3461">
        <v>140</v>
      </c>
      <c r="AK3461">
        <v>150</v>
      </c>
      <c r="AL3461">
        <v>96</v>
      </c>
      <c r="AM3461">
        <v>145</v>
      </c>
    </row>
    <row r="3462" spans="1:39" x14ac:dyDescent="0.15">
      <c r="A3462" t="s">
        <v>48</v>
      </c>
      <c r="B3462">
        <v>70</v>
      </c>
      <c r="C3462">
        <v>2</v>
      </c>
      <c r="D3462">
        <v>1</v>
      </c>
      <c r="E3462" t="s">
        <v>29</v>
      </c>
      <c r="F3462" t="s">
        <v>206</v>
      </c>
      <c r="G3462">
        <v>3650</v>
      </c>
      <c r="H3462">
        <v>8337</v>
      </c>
      <c r="I3462">
        <v>16228</v>
      </c>
      <c r="J3462">
        <v>868927.12</v>
      </c>
      <c r="K3462">
        <v>632407.94999999995</v>
      </c>
      <c r="L3462">
        <v>535272.12</v>
      </c>
      <c r="M3462">
        <v>243723.45379999999</v>
      </c>
      <c r="N3462">
        <v>3650</v>
      </c>
      <c r="O3462">
        <v>3969</v>
      </c>
      <c r="P3462">
        <v>9055</v>
      </c>
      <c r="Q3462">
        <v>465293.44</v>
      </c>
      <c r="R3462">
        <v>324850.44</v>
      </c>
      <c r="S3462">
        <v>242337.88</v>
      </c>
      <c r="T3462">
        <v>140695.77729999999</v>
      </c>
      <c r="U3462">
        <v>3650</v>
      </c>
      <c r="V3462">
        <v>4368</v>
      </c>
      <c r="W3462">
        <v>7173</v>
      </c>
      <c r="X3462">
        <v>403633.68</v>
      </c>
      <c r="Y3462">
        <v>307557.51</v>
      </c>
      <c r="Z3462">
        <v>292934.24</v>
      </c>
      <c r="AA3462">
        <v>103027.6765</v>
      </c>
      <c r="AB3462">
        <v>3490</v>
      </c>
      <c r="AC3462">
        <v>3628</v>
      </c>
      <c r="AD3462">
        <v>2841</v>
      </c>
      <c r="AE3462">
        <v>3557</v>
      </c>
      <c r="AF3462">
        <v>3490</v>
      </c>
      <c r="AG3462">
        <v>3628</v>
      </c>
      <c r="AH3462">
        <v>2841</v>
      </c>
      <c r="AI3462">
        <v>3557</v>
      </c>
      <c r="AJ3462">
        <v>3490</v>
      </c>
      <c r="AK3462">
        <v>3628</v>
      </c>
      <c r="AL3462">
        <v>2841</v>
      </c>
      <c r="AM3462">
        <v>3557</v>
      </c>
    </row>
    <row r="3463" spans="1:39" x14ac:dyDescent="0.15">
      <c r="A3463" t="s">
        <v>48</v>
      </c>
      <c r="B3463">
        <v>70</v>
      </c>
      <c r="C3463">
        <v>2</v>
      </c>
      <c r="D3463">
        <v>1</v>
      </c>
      <c r="E3463" t="s">
        <v>32</v>
      </c>
      <c r="F3463" t="s">
        <v>206</v>
      </c>
      <c r="G3463">
        <v>141</v>
      </c>
      <c r="H3463">
        <v>318</v>
      </c>
      <c r="I3463">
        <v>627</v>
      </c>
      <c r="J3463">
        <v>34437.54</v>
      </c>
      <c r="K3463">
        <v>25008.28</v>
      </c>
      <c r="L3463">
        <v>22111.48</v>
      </c>
      <c r="M3463">
        <v>9761.8096999999998</v>
      </c>
      <c r="N3463">
        <v>141</v>
      </c>
      <c r="O3463">
        <v>152</v>
      </c>
      <c r="P3463">
        <v>311</v>
      </c>
      <c r="Q3463">
        <v>15332.8</v>
      </c>
      <c r="R3463">
        <v>11011.53</v>
      </c>
      <c r="S3463">
        <v>8375</v>
      </c>
      <c r="T3463">
        <v>4929.3473999999997</v>
      </c>
      <c r="U3463">
        <v>141</v>
      </c>
      <c r="V3463">
        <v>166</v>
      </c>
      <c r="W3463">
        <v>316</v>
      </c>
      <c r="X3463">
        <v>19104.740000000002</v>
      </c>
      <c r="Y3463">
        <v>13996.75</v>
      </c>
      <c r="Z3463">
        <v>13736.48</v>
      </c>
      <c r="AA3463">
        <v>4832.4623000000001</v>
      </c>
      <c r="AB3463">
        <v>138</v>
      </c>
      <c r="AC3463">
        <v>136</v>
      </c>
      <c r="AD3463">
        <v>110</v>
      </c>
      <c r="AE3463">
        <v>135</v>
      </c>
      <c r="AF3463">
        <v>138</v>
      </c>
      <c r="AG3463">
        <v>136</v>
      </c>
      <c r="AH3463">
        <v>110</v>
      </c>
      <c r="AI3463">
        <v>135</v>
      </c>
      <c r="AJ3463">
        <v>138</v>
      </c>
      <c r="AK3463">
        <v>136</v>
      </c>
      <c r="AL3463">
        <v>110</v>
      </c>
      <c r="AM3463">
        <v>135</v>
      </c>
    </row>
    <row r="3464" spans="1:39" x14ac:dyDescent="0.15">
      <c r="A3464" t="s">
        <v>48</v>
      </c>
      <c r="B3464">
        <v>70</v>
      </c>
      <c r="C3464">
        <v>2</v>
      </c>
      <c r="D3464">
        <v>2</v>
      </c>
      <c r="E3464" t="s">
        <v>28</v>
      </c>
      <c r="F3464" t="s">
        <v>206</v>
      </c>
      <c r="G3464">
        <v>303</v>
      </c>
      <c r="H3464">
        <v>642</v>
      </c>
      <c r="I3464">
        <v>1149</v>
      </c>
      <c r="J3464">
        <v>66827.679999999993</v>
      </c>
      <c r="K3464">
        <v>52900.92</v>
      </c>
      <c r="L3464">
        <v>43321.760000000002</v>
      </c>
      <c r="M3464">
        <v>17808.983100000001</v>
      </c>
      <c r="N3464">
        <v>303</v>
      </c>
      <c r="O3464">
        <v>319</v>
      </c>
      <c r="P3464">
        <v>632</v>
      </c>
      <c r="Q3464">
        <v>35789.129999999997</v>
      </c>
      <c r="R3464">
        <v>27510.82</v>
      </c>
      <c r="S3464">
        <v>18385.43</v>
      </c>
      <c r="T3464">
        <v>10095.6844</v>
      </c>
      <c r="U3464">
        <v>303</v>
      </c>
      <c r="V3464">
        <v>323</v>
      </c>
      <c r="W3464">
        <v>517</v>
      </c>
      <c r="X3464">
        <v>31038.55</v>
      </c>
      <c r="Y3464">
        <v>25390.1</v>
      </c>
      <c r="Z3464">
        <v>24936.33</v>
      </c>
      <c r="AA3464">
        <v>7713.2987000000003</v>
      </c>
      <c r="AB3464">
        <v>295</v>
      </c>
      <c r="AC3464">
        <v>297</v>
      </c>
      <c r="AD3464">
        <v>189</v>
      </c>
      <c r="AE3464">
        <v>269</v>
      </c>
      <c r="AF3464">
        <v>295</v>
      </c>
      <c r="AG3464">
        <v>297</v>
      </c>
      <c r="AH3464">
        <v>189</v>
      </c>
      <c r="AI3464">
        <v>269</v>
      </c>
      <c r="AJ3464">
        <v>295</v>
      </c>
      <c r="AK3464">
        <v>297</v>
      </c>
      <c r="AL3464">
        <v>189</v>
      </c>
      <c r="AM3464">
        <v>269</v>
      </c>
    </row>
    <row r="3465" spans="1:39" x14ac:dyDescent="0.15">
      <c r="A3465" t="s">
        <v>48</v>
      </c>
      <c r="B3465">
        <v>70</v>
      </c>
      <c r="C3465">
        <v>2</v>
      </c>
      <c r="D3465">
        <v>2</v>
      </c>
      <c r="E3465" t="s">
        <v>30</v>
      </c>
      <c r="F3465" t="s">
        <v>206</v>
      </c>
      <c r="G3465">
        <v>31</v>
      </c>
      <c r="H3465">
        <v>68</v>
      </c>
      <c r="I3465">
        <v>129</v>
      </c>
      <c r="J3465">
        <v>6685.03</v>
      </c>
      <c r="K3465">
        <v>5230.09</v>
      </c>
      <c r="L3465">
        <v>4209.9799999999996</v>
      </c>
      <c r="M3465">
        <v>1844.9676999999999</v>
      </c>
      <c r="N3465">
        <v>31</v>
      </c>
      <c r="O3465">
        <v>35</v>
      </c>
      <c r="P3465">
        <v>79</v>
      </c>
      <c r="Q3465">
        <v>3795.61</v>
      </c>
      <c r="R3465">
        <v>2859.55</v>
      </c>
      <c r="S3465">
        <v>1995.42</v>
      </c>
      <c r="T3465">
        <v>1141.0027</v>
      </c>
      <c r="U3465">
        <v>31</v>
      </c>
      <c r="V3465">
        <v>33</v>
      </c>
      <c r="W3465">
        <v>50</v>
      </c>
      <c r="X3465">
        <v>2889.42</v>
      </c>
      <c r="Y3465">
        <v>2370.54</v>
      </c>
      <c r="Z3465">
        <v>2214.56</v>
      </c>
      <c r="AA3465">
        <v>703.96500000000003</v>
      </c>
      <c r="AB3465">
        <v>27</v>
      </c>
      <c r="AC3465">
        <v>31</v>
      </c>
      <c r="AD3465">
        <v>13</v>
      </c>
      <c r="AE3465">
        <v>30</v>
      </c>
      <c r="AF3465">
        <v>27</v>
      </c>
      <c r="AG3465">
        <v>31</v>
      </c>
      <c r="AH3465">
        <v>13</v>
      </c>
      <c r="AI3465">
        <v>30</v>
      </c>
      <c r="AJ3465">
        <v>27</v>
      </c>
      <c r="AK3465">
        <v>31</v>
      </c>
      <c r="AL3465">
        <v>13</v>
      </c>
      <c r="AM3465">
        <v>30</v>
      </c>
    </row>
    <row r="3466" spans="1:39" x14ac:dyDescent="0.15">
      <c r="A3466" t="s">
        <v>48</v>
      </c>
      <c r="B3466">
        <v>70</v>
      </c>
      <c r="C3466">
        <v>2</v>
      </c>
      <c r="D3466">
        <v>2</v>
      </c>
      <c r="E3466" t="s">
        <v>29</v>
      </c>
      <c r="F3466" t="s">
        <v>206</v>
      </c>
      <c r="G3466">
        <v>148</v>
      </c>
      <c r="H3466">
        <v>317</v>
      </c>
      <c r="I3466">
        <v>582</v>
      </c>
      <c r="J3466">
        <v>32930.120000000003</v>
      </c>
      <c r="K3466">
        <v>24663.360000000001</v>
      </c>
      <c r="L3466">
        <v>19294.46</v>
      </c>
      <c r="M3466">
        <v>8626.2407999999996</v>
      </c>
      <c r="N3466">
        <v>148</v>
      </c>
      <c r="O3466">
        <v>156</v>
      </c>
      <c r="P3466">
        <v>323</v>
      </c>
      <c r="Q3466">
        <v>17594.7</v>
      </c>
      <c r="R3466">
        <v>12958.86</v>
      </c>
      <c r="S3466">
        <v>8050.62</v>
      </c>
      <c r="T3466">
        <v>4921.8540000000003</v>
      </c>
      <c r="U3466">
        <v>148</v>
      </c>
      <c r="V3466">
        <v>161</v>
      </c>
      <c r="W3466">
        <v>259</v>
      </c>
      <c r="X3466">
        <v>15335.42</v>
      </c>
      <c r="Y3466">
        <v>11704.5</v>
      </c>
      <c r="Z3466">
        <v>11243.84</v>
      </c>
      <c r="AA3466">
        <v>3704.3868000000002</v>
      </c>
      <c r="AB3466">
        <v>140</v>
      </c>
      <c r="AC3466">
        <v>147</v>
      </c>
      <c r="AD3466">
        <v>75</v>
      </c>
      <c r="AE3466">
        <v>144</v>
      </c>
      <c r="AF3466">
        <v>140</v>
      </c>
      <c r="AG3466">
        <v>147</v>
      </c>
      <c r="AH3466">
        <v>75</v>
      </c>
      <c r="AI3466">
        <v>144</v>
      </c>
      <c r="AJ3466">
        <v>140</v>
      </c>
      <c r="AK3466">
        <v>147</v>
      </c>
      <c r="AL3466">
        <v>75</v>
      </c>
      <c r="AM3466">
        <v>144</v>
      </c>
    </row>
    <row r="3467" spans="1:39" x14ac:dyDescent="0.15">
      <c r="A3467" t="s">
        <v>48</v>
      </c>
      <c r="B3467">
        <v>70</v>
      </c>
      <c r="C3467">
        <v>2</v>
      </c>
      <c r="D3467">
        <v>2</v>
      </c>
      <c r="E3467" t="s">
        <v>32</v>
      </c>
      <c r="F3467" t="s">
        <v>206</v>
      </c>
      <c r="G3467">
        <v>23</v>
      </c>
      <c r="H3467">
        <v>50</v>
      </c>
      <c r="I3467">
        <v>101</v>
      </c>
      <c r="J3467">
        <v>5817.61</v>
      </c>
      <c r="K3467">
        <v>4248.37</v>
      </c>
      <c r="L3467">
        <v>3729.6</v>
      </c>
      <c r="M3467">
        <v>1464.0595000000001</v>
      </c>
      <c r="N3467">
        <v>23</v>
      </c>
      <c r="O3467">
        <v>23</v>
      </c>
      <c r="P3467">
        <v>43</v>
      </c>
      <c r="Q3467">
        <v>2343.7800000000002</v>
      </c>
      <c r="R3467">
        <v>1836.62</v>
      </c>
      <c r="S3467">
        <v>1317.85</v>
      </c>
      <c r="T3467">
        <v>659.02809999999999</v>
      </c>
      <c r="U3467">
        <v>23</v>
      </c>
      <c r="V3467">
        <v>27</v>
      </c>
      <c r="W3467">
        <v>58</v>
      </c>
      <c r="X3467">
        <v>3473.83</v>
      </c>
      <c r="Y3467">
        <v>2411.75</v>
      </c>
      <c r="Z3467">
        <v>2411.75</v>
      </c>
      <c r="AA3467">
        <v>805.03139999999996</v>
      </c>
      <c r="AB3467">
        <v>22</v>
      </c>
      <c r="AC3467">
        <v>23</v>
      </c>
      <c r="AD3467">
        <v>13</v>
      </c>
      <c r="AE3467">
        <v>20</v>
      </c>
      <c r="AF3467">
        <v>22</v>
      </c>
      <c r="AG3467">
        <v>23</v>
      </c>
      <c r="AH3467">
        <v>13</v>
      </c>
      <c r="AI3467">
        <v>20</v>
      </c>
      <c r="AJ3467">
        <v>22</v>
      </c>
      <c r="AK3467">
        <v>23</v>
      </c>
      <c r="AL3467">
        <v>13</v>
      </c>
      <c r="AM3467">
        <v>20</v>
      </c>
    </row>
    <row r="3468" spans="1:39" x14ac:dyDescent="0.15">
      <c r="A3468" t="s">
        <v>48</v>
      </c>
      <c r="B3468">
        <v>100</v>
      </c>
      <c r="C3468">
        <v>1</v>
      </c>
      <c r="D3468">
        <v>0</v>
      </c>
      <c r="E3468" t="s">
        <v>28</v>
      </c>
      <c r="F3468" t="s">
        <v>206</v>
      </c>
      <c r="G3468">
        <v>10622</v>
      </c>
      <c r="H3468">
        <v>10811</v>
      </c>
      <c r="I3468">
        <v>14184</v>
      </c>
      <c r="J3468">
        <v>771158.98</v>
      </c>
      <c r="K3468">
        <v>616876.31999999995</v>
      </c>
      <c r="L3468">
        <v>579773.74</v>
      </c>
      <c r="M3468">
        <v>211207.51120000001</v>
      </c>
      <c r="N3468">
        <v>3928</v>
      </c>
      <c r="O3468">
        <v>3972</v>
      </c>
      <c r="P3468">
        <v>5555</v>
      </c>
      <c r="Q3468">
        <v>299762.03999999998</v>
      </c>
      <c r="R3468">
        <v>235477.41</v>
      </c>
      <c r="S3468">
        <v>211531.89</v>
      </c>
      <c r="T3468">
        <v>88075.863599999997</v>
      </c>
      <c r="U3468">
        <v>6694</v>
      </c>
      <c r="V3468">
        <v>6839</v>
      </c>
      <c r="W3468">
        <v>8629</v>
      </c>
      <c r="X3468">
        <v>471396.94</v>
      </c>
      <c r="Y3468">
        <v>381398.91</v>
      </c>
      <c r="Z3468">
        <v>368241.85</v>
      </c>
      <c r="AA3468">
        <v>123131.6476</v>
      </c>
      <c r="AB3468">
        <v>10476</v>
      </c>
      <c r="AC3468">
        <v>8338</v>
      </c>
      <c r="AD3468">
        <v>6842</v>
      </c>
      <c r="AE3468">
        <v>4939</v>
      </c>
      <c r="AF3468">
        <v>3889</v>
      </c>
      <c r="AG3468">
        <v>3564</v>
      </c>
      <c r="AH3468">
        <v>2991</v>
      </c>
      <c r="AI3468">
        <v>2145</v>
      </c>
      <c r="AJ3468">
        <v>6587</v>
      </c>
      <c r="AK3468">
        <v>4774</v>
      </c>
      <c r="AL3468">
        <v>3851</v>
      </c>
      <c r="AM3468">
        <v>2794</v>
      </c>
    </row>
    <row r="3469" spans="1:39" x14ac:dyDescent="0.15">
      <c r="A3469" t="s">
        <v>48</v>
      </c>
      <c r="B3469">
        <v>100</v>
      </c>
      <c r="C3469">
        <v>1</v>
      </c>
      <c r="D3469">
        <v>0</v>
      </c>
      <c r="E3469" t="s">
        <v>30</v>
      </c>
      <c r="F3469" t="s">
        <v>206</v>
      </c>
      <c r="G3469">
        <v>15</v>
      </c>
      <c r="H3469">
        <v>15</v>
      </c>
      <c r="I3469">
        <v>21</v>
      </c>
      <c r="J3469">
        <v>1148.96</v>
      </c>
      <c r="K3469">
        <v>925.71</v>
      </c>
      <c r="L3469">
        <v>870.41</v>
      </c>
      <c r="M3469">
        <v>293.75940000000003</v>
      </c>
      <c r="N3469">
        <v>7</v>
      </c>
      <c r="O3469">
        <v>7</v>
      </c>
      <c r="P3469">
        <v>10</v>
      </c>
      <c r="Q3469">
        <v>616</v>
      </c>
      <c r="R3469">
        <v>476.4</v>
      </c>
      <c r="S3469">
        <v>421.1</v>
      </c>
      <c r="T3469">
        <v>151.07939999999999</v>
      </c>
      <c r="U3469">
        <v>8</v>
      </c>
      <c r="V3469">
        <v>8</v>
      </c>
      <c r="W3469">
        <v>11</v>
      </c>
      <c r="X3469">
        <v>532.96</v>
      </c>
      <c r="Y3469">
        <v>449.31</v>
      </c>
      <c r="Z3469">
        <v>449.31</v>
      </c>
      <c r="AA3469">
        <v>142.68</v>
      </c>
      <c r="AB3469">
        <v>15</v>
      </c>
      <c r="AC3469">
        <v>8</v>
      </c>
      <c r="AD3469">
        <v>6</v>
      </c>
      <c r="AE3469">
        <v>11</v>
      </c>
      <c r="AF3469">
        <v>7</v>
      </c>
      <c r="AG3469">
        <v>4</v>
      </c>
      <c r="AH3469">
        <v>4</v>
      </c>
      <c r="AI3469">
        <v>6</v>
      </c>
      <c r="AJ3469">
        <v>8</v>
      </c>
      <c r="AK3469">
        <v>4</v>
      </c>
      <c r="AL3469">
        <v>2</v>
      </c>
      <c r="AM3469">
        <v>5</v>
      </c>
    </row>
    <row r="3470" spans="1:39" x14ac:dyDescent="0.15">
      <c r="A3470" t="s">
        <v>48</v>
      </c>
      <c r="B3470">
        <v>100</v>
      </c>
      <c r="C3470">
        <v>1</v>
      </c>
      <c r="D3470">
        <v>0</v>
      </c>
      <c r="E3470" t="s">
        <v>29</v>
      </c>
      <c r="F3470" t="s">
        <v>206</v>
      </c>
      <c r="G3470">
        <v>45</v>
      </c>
      <c r="H3470">
        <v>47</v>
      </c>
      <c r="I3470">
        <v>68</v>
      </c>
      <c r="J3470">
        <v>3912.69</v>
      </c>
      <c r="K3470">
        <v>2806.84</v>
      </c>
      <c r="L3470">
        <v>2506.31</v>
      </c>
      <c r="M3470">
        <v>1178.4136000000001</v>
      </c>
      <c r="N3470">
        <v>18</v>
      </c>
      <c r="O3470">
        <v>19</v>
      </c>
      <c r="P3470">
        <v>37</v>
      </c>
      <c r="Q3470">
        <v>1843.77</v>
      </c>
      <c r="R3470">
        <v>1219.93</v>
      </c>
      <c r="S3470">
        <v>1146.3800000000001</v>
      </c>
      <c r="T3470">
        <v>641.50609999999995</v>
      </c>
      <c r="U3470">
        <v>27</v>
      </c>
      <c r="V3470">
        <v>28</v>
      </c>
      <c r="W3470">
        <v>31</v>
      </c>
      <c r="X3470">
        <v>2068.92</v>
      </c>
      <c r="Y3470">
        <v>1586.91</v>
      </c>
      <c r="Z3470">
        <v>1359.93</v>
      </c>
      <c r="AA3470">
        <v>536.90750000000003</v>
      </c>
      <c r="AB3470">
        <v>45</v>
      </c>
      <c r="AC3470">
        <v>39</v>
      </c>
      <c r="AD3470">
        <v>30</v>
      </c>
      <c r="AE3470">
        <v>26</v>
      </c>
      <c r="AF3470">
        <v>18</v>
      </c>
      <c r="AG3470">
        <v>17</v>
      </c>
      <c r="AH3470">
        <v>14</v>
      </c>
      <c r="AI3470">
        <v>9</v>
      </c>
      <c r="AJ3470">
        <v>27</v>
      </c>
      <c r="AK3470">
        <v>22</v>
      </c>
      <c r="AL3470">
        <v>16</v>
      </c>
      <c r="AM3470">
        <v>17</v>
      </c>
    </row>
    <row r="3471" spans="1:39" x14ac:dyDescent="0.15">
      <c r="A3471" t="s">
        <v>48</v>
      </c>
      <c r="B3471">
        <v>100</v>
      </c>
      <c r="C3471">
        <v>1</v>
      </c>
      <c r="D3471">
        <v>0</v>
      </c>
      <c r="E3471" t="s">
        <v>32</v>
      </c>
      <c r="F3471" t="s">
        <v>206</v>
      </c>
      <c r="G3471">
        <v>887</v>
      </c>
      <c r="H3471">
        <v>926</v>
      </c>
      <c r="I3471">
        <v>1380</v>
      </c>
      <c r="J3471">
        <v>80333.320000000007</v>
      </c>
      <c r="K3471">
        <v>56363.25</v>
      </c>
      <c r="L3471">
        <v>54928.959999999999</v>
      </c>
      <c r="M3471">
        <v>20476.408100000001</v>
      </c>
      <c r="N3471">
        <v>114</v>
      </c>
      <c r="O3471">
        <v>115</v>
      </c>
      <c r="P3471">
        <v>172</v>
      </c>
      <c r="Q3471">
        <v>10857.69</v>
      </c>
      <c r="R3471">
        <v>7597</v>
      </c>
      <c r="S3471">
        <v>6751.69</v>
      </c>
      <c r="T3471">
        <v>2611.4580999999998</v>
      </c>
      <c r="U3471">
        <v>773</v>
      </c>
      <c r="V3471">
        <v>811</v>
      </c>
      <c r="W3471">
        <v>1208</v>
      </c>
      <c r="X3471">
        <v>69475.63</v>
      </c>
      <c r="Y3471">
        <v>48766.25</v>
      </c>
      <c r="Z3471">
        <v>48177.27</v>
      </c>
      <c r="AA3471">
        <v>17864.95</v>
      </c>
      <c r="AB3471">
        <v>883</v>
      </c>
      <c r="AC3471">
        <v>674</v>
      </c>
      <c r="AD3471">
        <v>585</v>
      </c>
      <c r="AE3471">
        <v>592</v>
      </c>
      <c r="AF3471">
        <v>113</v>
      </c>
      <c r="AG3471">
        <v>62</v>
      </c>
      <c r="AH3471">
        <v>58</v>
      </c>
      <c r="AI3471">
        <v>111</v>
      </c>
      <c r="AJ3471">
        <v>770</v>
      </c>
      <c r="AK3471">
        <v>612</v>
      </c>
      <c r="AL3471">
        <v>527</v>
      </c>
      <c r="AM3471">
        <v>481</v>
      </c>
    </row>
    <row r="3472" spans="1:39" x14ac:dyDescent="0.15">
      <c r="A3472" t="s">
        <v>48</v>
      </c>
      <c r="B3472">
        <v>100</v>
      </c>
      <c r="C3472">
        <v>1</v>
      </c>
      <c r="D3472">
        <v>1</v>
      </c>
      <c r="E3472" t="s">
        <v>28</v>
      </c>
      <c r="F3472" t="s">
        <v>206</v>
      </c>
      <c r="G3472">
        <v>31608</v>
      </c>
      <c r="H3472">
        <v>32786</v>
      </c>
      <c r="I3472">
        <v>47429</v>
      </c>
      <c r="J3472">
        <v>2392191.9500000002</v>
      </c>
      <c r="K3472">
        <v>1910778.13</v>
      </c>
      <c r="L3472">
        <v>1792851.78</v>
      </c>
      <c r="M3472">
        <v>689260.38210000005</v>
      </c>
      <c r="N3472">
        <v>13587</v>
      </c>
      <c r="O3472">
        <v>13987</v>
      </c>
      <c r="P3472">
        <v>23131</v>
      </c>
      <c r="Q3472">
        <v>1093700.2</v>
      </c>
      <c r="R3472">
        <v>820531.27</v>
      </c>
      <c r="S3472">
        <v>746737.14</v>
      </c>
      <c r="T3472">
        <v>351684.2242</v>
      </c>
      <c r="U3472">
        <v>18021</v>
      </c>
      <c r="V3472">
        <v>18799</v>
      </c>
      <c r="W3472">
        <v>24298</v>
      </c>
      <c r="X3472">
        <v>1298491.75</v>
      </c>
      <c r="Y3472">
        <v>1090246.8600000001</v>
      </c>
      <c r="Z3472">
        <v>1046114.64</v>
      </c>
      <c r="AA3472">
        <v>337576.15789999999</v>
      </c>
      <c r="AB3472">
        <v>30277</v>
      </c>
      <c r="AC3472">
        <v>29763</v>
      </c>
      <c r="AD3472">
        <v>19477</v>
      </c>
      <c r="AE3472">
        <v>27396</v>
      </c>
      <c r="AF3472">
        <v>13172</v>
      </c>
      <c r="AG3472">
        <v>13209</v>
      </c>
      <c r="AH3472">
        <v>9701</v>
      </c>
      <c r="AI3472">
        <v>12202</v>
      </c>
      <c r="AJ3472">
        <v>17105</v>
      </c>
      <c r="AK3472">
        <v>16554</v>
      </c>
      <c r="AL3472">
        <v>9776</v>
      </c>
      <c r="AM3472">
        <v>15194</v>
      </c>
    </row>
    <row r="3473" spans="1:39" x14ac:dyDescent="0.15">
      <c r="A3473" t="s">
        <v>48</v>
      </c>
      <c r="B3473">
        <v>100</v>
      </c>
      <c r="C3473">
        <v>1</v>
      </c>
      <c r="D3473">
        <v>1</v>
      </c>
      <c r="E3473" t="s">
        <v>30</v>
      </c>
      <c r="F3473" t="s">
        <v>206</v>
      </c>
      <c r="G3473">
        <v>2875</v>
      </c>
      <c r="H3473">
        <v>2988</v>
      </c>
      <c r="I3473">
        <v>4277</v>
      </c>
      <c r="J3473">
        <v>215846.01</v>
      </c>
      <c r="K3473">
        <v>174191.93</v>
      </c>
      <c r="L3473">
        <v>163229.45000000001</v>
      </c>
      <c r="M3473">
        <v>61099.928200000002</v>
      </c>
      <c r="N3473">
        <v>1214</v>
      </c>
      <c r="O3473">
        <v>1259</v>
      </c>
      <c r="P3473">
        <v>2029</v>
      </c>
      <c r="Q3473">
        <v>95758.97</v>
      </c>
      <c r="R3473">
        <v>73062.86</v>
      </c>
      <c r="S3473">
        <v>66502.3</v>
      </c>
      <c r="T3473">
        <v>30165.023399999998</v>
      </c>
      <c r="U3473">
        <v>1661</v>
      </c>
      <c r="V3473">
        <v>1729</v>
      </c>
      <c r="W3473">
        <v>2248</v>
      </c>
      <c r="X3473">
        <v>120087.03999999999</v>
      </c>
      <c r="Y3473">
        <v>101129.07</v>
      </c>
      <c r="Z3473">
        <v>96727.15</v>
      </c>
      <c r="AA3473">
        <v>30934.9048</v>
      </c>
      <c r="AB3473">
        <v>2701</v>
      </c>
      <c r="AC3473">
        <v>2787</v>
      </c>
      <c r="AD3473">
        <v>1541</v>
      </c>
      <c r="AE3473">
        <v>2792</v>
      </c>
      <c r="AF3473">
        <v>1140</v>
      </c>
      <c r="AG3473">
        <v>1193</v>
      </c>
      <c r="AH3473">
        <v>795</v>
      </c>
      <c r="AI3473">
        <v>1190</v>
      </c>
      <c r="AJ3473">
        <v>1561</v>
      </c>
      <c r="AK3473">
        <v>1594</v>
      </c>
      <c r="AL3473">
        <v>746</v>
      </c>
      <c r="AM3473">
        <v>1602</v>
      </c>
    </row>
    <row r="3474" spans="1:39" x14ac:dyDescent="0.15">
      <c r="A3474" t="s">
        <v>48</v>
      </c>
      <c r="B3474">
        <v>100</v>
      </c>
      <c r="C3474">
        <v>1</v>
      </c>
      <c r="D3474">
        <v>1</v>
      </c>
      <c r="E3474" t="s">
        <v>29</v>
      </c>
      <c r="F3474" t="s">
        <v>206</v>
      </c>
      <c r="G3474">
        <v>36349</v>
      </c>
      <c r="H3474">
        <v>38173</v>
      </c>
      <c r="I3474">
        <v>56846</v>
      </c>
      <c r="J3474">
        <v>2913970.74</v>
      </c>
      <c r="K3474">
        <v>2201159.54</v>
      </c>
      <c r="L3474">
        <v>2068012.42</v>
      </c>
      <c r="M3474">
        <v>824240.3199</v>
      </c>
      <c r="N3474">
        <v>12654</v>
      </c>
      <c r="O3474">
        <v>13153</v>
      </c>
      <c r="P3474">
        <v>22788</v>
      </c>
      <c r="Q3474">
        <v>1085640.8799999999</v>
      </c>
      <c r="R3474">
        <v>774655.24</v>
      </c>
      <c r="S3474">
        <v>709769.9</v>
      </c>
      <c r="T3474">
        <v>347926.44640000002</v>
      </c>
      <c r="U3474">
        <v>23695</v>
      </c>
      <c r="V3474">
        <v>25020</v>
      </c>
      <c r="W3474">
        <v>34058</v>
      </c>
      <c r="X3474">
        <v>1828329.86</v>
      </c>
      <c r="Y3474">
        <v>1426504.3</v>
      </c>
      <c r="Z3474">
        <v>1358242.52</v>
      </c>
      <c r="AA3474">
        <v>476313.87349999999</v>
      </c>
      <c r="AB3474">
        <v>34991</v>
      </c>
      <c r="AC3474">
        <v>35409</v>
      </c>
      <c r="AD3474">
        <v>23083</v>
      </c>
      <c r="AE3474">
        <v>35023</v>
      </c>
      <c r="AF3474">
        <v>12167</v>
      </c>
      <c r="AG3474">
        <v>12345</v>
      </c>
      <c r="AH3474">
        <v>9204</v>
      </c>
      <c r="AI3474">
        <v>12256</v>
      </c>
      <c r="AJ3474">
        <v>22824</v>
      </c>
      <c r="AK3474">
        <v>23064</v>
      </c>
      <c r="AL3474">
        <v>13879</v>
      </c>
      <c r="AM3474">
        <v>22767</v>
      </c>
    </row>
    <row r="3475" spans="1:39" x14ac:dyDescent="0.15">
      <c r="A3475" t="s">
        <v>48</v>
      </c>
      <c r="B3475">
        <v>100</v>
      </c>
      <c r="C3475">
        <v>1</v>
      </c>
      <c r="D3475">
        <v>1</v>
      </c>
      <c r="E3475" t="s">
        <v>32</v>
      </c>
      <c r="F3475" t="s">
        <v>206</v>
      </c>
      <c r="G3475">
        <v>825</v>
      </c>
      <c r="H3475">
        <v>879</v>
      </c>
      <c r="I3475">
        <v>1335</v>
      </c>
      <c r="J3475">
        <v>74289.52</v>
      </c>
      <c r="K3475">
        <v>53557.09</v>
      </c>
      <c r="L3475">
        <v>52503.199999999997</v>
      </c>
      <c r="M3475">
        <v>19094.650399999999</v>
      </c>
      <c r="N3475">
        <v>98</v>
      </c>
      <c r="O3475">
        <v>104</v>
      </c>
      <c r="P3475">
        <v>138</v>
      </c>
      <c r="Q3475">
        <v>8106.52</v>
      </c>
      <c r="R3475">
        <v>6184.87</v>
      </c>
      <c r="S3475">
        <v>5727.86</v>
      </c>
      <c r="T3475">
        <v>2142.23</v>
      </c>
      <c r="U3475">
        <v>727</v>
      </c>
      <c r="V3475">
        <v>775</v>
      </c>
      <c r="W3475">
        <v>1197</v>
      </c>
      <c r="X3475">
        <v>66183</v>
      </c>
      <c r="Y3475">
        <v>47372.22</v>
      </c>
      <c r="Z3475">
        <v>46775.34</v>
      </c>
      <c r="AA3475">
        <v>16952.420399999999</v>
      </c>
      <c r="AB3475">
        <v>818</v>
      </c>
      <c r="AC3475">
        <v>765</v>
      </c>
      <c r="AD3475">
        <v>500</v>
      </c>
      <c r="AE3475">
        <v>726</v>
      </c>
      <c r="AF3475">
        <v>98</v>
      </c>
      <c r="AG3475">
        <v>70</v>
      </c>
      <c r="AH3475">
        <v>47</v>
      </c>
      <c r="AI3475">
        <v>96</v>
      </c>
      <c r="AJ3475">
        <v>720</v>
      </c>
      <c r="AK3475">
        <v>695</v>
      </c>
      <c r="AL3475">
        <v>453</v>
      </c>
      <c r="AM3475">
        <v>630</v>
      </c>
    </row>
    <row r="3476" spans="1:39" x14ac:dyDescent="0.15">
      <c r="A3476" t="s">
        <v>48</v>
      </c>
      <c r="B3476">
        <v>100</v>
      </c>
      <c r="C3476">
        <v>1</v>
      </c>
      <c r="D3476">
        <v>2</v>
      </c>
      <c r="E3476" t="s">
        <v>28</v>
      </c>
      <c r="F3476" t="s">
        <v>206</v>
      </c>
      <c r="G3476">
        <v>12077</v>
      </c>
      <c r="H3476">
        <v>12336</v>
      </c>
      <c r="I3476">
        <v>16630</v>
      </c>
      <c r="J3476">
        <v>879782.09</v>
      </c>
      <c r="K3476">
        <v>715867.03</v>
      </c>
      <c r="L3476">
        <v>678509.24</v>
      </c>
      <c r="M3476">
        <v>241465.57079999999</v>
      </c>
      <c r="N3476">
        <v>4282</v>
      </c>
      <c r="O3476">
        <v>4340</v>
      </c>
      <c r="P3476">
        <v>6510</v>
      </c>
      <c r="Q3476">
        <v>335329.93</v>
      </c>
      <c r="R3476">
        <v>260531.11</v>
      </c>
      <c r="S3476">
        <v>234508.88</v>
      </c>
      <c r="T3476">
        <v>99606.9133</v>
      </c>
      <c r="U3476">
        <v>7795</v>
      </c>
      <c r="V3476">
        <v>7996</v>
      </c>
      <c r="W3476">
        <v>10120</v>
      </c>
      <c r="X3476">
        <v>544452.16</v>
      </c>
      <c r="Y3476">
        <v>455335.92</v>
      </c>
      <c r="Z3476">
        <v>444000.36</v>
      </c>
      <c r="AA3476">
        <v>141858.6575</v>
      </c>
      <c r="AB3476">
        <v>11618</v>
      </c>
      <c r="AC3476">
        <v>10446</v>
      </c>
      <c r="AD3476">
        <v>4794</v>
      </c>
      <c r="AE3476">
        <v>9591</v>
      </c>
      <c r="AF3476">
        <v>4117</v>
      </c>
      <c r="AG3476">
        <v>3996</v>
      </c>
      <c r="AH3476">
        <v>2143</v>
      </c>
      <c r="AI3476">
        <v>3759</v>
      </c>
      <c r="AJ3476">
        <v>7501</v>
      </c>
      <c r="AK3476">
        <v>6450</v>
      </c>
      <c r="AL3476">
        <v>2651</v>
      </c>
      <c r="AM3476">
        <v>5832</v>
      </c>
    </row>
    <row r="3477" spans="1:39" x14ac:dyDescent="0.15">
      <c r="A3477" t="s">
        <v>48</v>
      </c>
      <c r="B3477">
        <v>100</v>
      </c>
      <c r="C3477">
        <v>1</v>
      </c>
      <c r="D3477">
        <v>2</v>
      </c>
      <c r="E3477" t="s">
        <v>30</v>
      </c>
      <c r="F3477" t="s">
        <v>206</v>
      </c>
      <c r="G3477">
        <v>1306</v>
      </c>
      <c r="H3477">
        <v>1335</v>
      </c>
      <c r="I3477">
        <v>1846</v>
      </c>
      <c r="J3477">
        <v>96276.3</v>
      </c>
      <c r="K3477">
        <v>78838.350000000006</v>
      </c>
      <c r="L3477">
        <v>73989.11</v>
      </c>
      <c r="M3477">
        <v>26258.758300000001</v>
      </c>
      <c r="N3477">
        <v>458</v>
      </c>
      <c r="O3477">
        <v>465</v>
      </c>
      <c r="P3477">
        <v>735</v>
      </c>
      <c r="Q3477">
        <v>36971.410000000003</v>
      </c>
      <c r="R3477">
        <v>28826.2</v>
      </c>
      <c r="S3477">
        <v>25815.25</v>
      </c>
      <c r="T3477">
        <v>10902.2312</v>
      </c>
      <c r="U3477">
        <v>848</v>
      </c>
      <c r="V3477">
        <v>870</v>
      </c>
      <c r="W3477">
        <v>1111</v>
      </c>
      <c r="X3477">
        <v>59304.89</v>
      </c>
      <c r="Y3477">
        <v>50012.15</v>
      </c>
      <c r="Z3477">
        <v>48173.86</v>
      </c>
      <c r="AA3477">
        <v>15356.527099999999</v>
      </c>
      <c r="AB3477">
        <v>1230</v>
      </c>
      <c r="AC3477">
        <v>1166</v>
      </c>
      <c r="AD3477">
        <v>488</v>
      </c>
      <c r="AE3477">
        <v>1276</v>
      </c>
      <c r="AF3477">
        <v>426</v>
      </c>
      <c r="AG3477">
        <v>429</v>
      </c>
      <c r="AH3477">
        <v>223</v>
      </c>
      <c r="AI3477">
        <v>449</v>
      </c>
      <c r="AJ3477">
        <v>804</v>
      </c>
      <c r="AK3477">
        <v>737</v>
      </c>
      <c r="AL3477">
        <v>265</v>
      </c>
      <c r="AM3477">
        <v>827</v>
      </c>
    </row>
    <row r="3478" spans="1:39" x14ac:dyDescent="0.15">
      <c r="A3478" t="s">
        <v>48</v>
      </c>
      <c r="B3478">
        <v>100</v>
      </c>
      <c r="C3478">
        <v>1</v>
      </c>
      <c r="D3478">
        <v>2</v>
      </c>
      <c r="E3478" t="s">
        <v>29</v>
      </c>
      <c r="F3478" t="s">
        <v>206</v>
      </c>
      <c r="G3478">
        <v>4310</v>
      </c>
      <c r="H3478">
        <v>4439</v>
      </c>
      <c r="I3478">
        <v>6335</v>
      </c>
      <c r="J3478">
        <v>336777.73</v>
      </c>
      <c r="K3478">
        <v>256402.37</v>
      </c>
      <c r="L3478">
        <v>245399.03</v>
      </c>
      <c r="M3478">
        <v>90151.555699999997</v>
      </c>
      <c r="N3478">
        <v>1359</v>
      </c>
      <c r="O3478">
        <v>1381</v>
      </c>
      <c r="P3478">
        <v>2212</v>
      </c>
      <c r="Q3478">
        <v>113297.74</v>
      </c>
      <c r="R3478">
        <v>83185.289999999994</v>
      </c>
      <c r="S3478">
        <v>74993.710000000006</v>
      </c>
      <c r="T3478">
        <v>33106.151599999997</v>
      </c>
      <c r="U3478">
        <v>2951</v>
      </c>
      <c r="V3478">
        <v>3058</v>
      </c>
      <c r="W3478">
        <v>4123</v>
      </c>
      <c r="X3478">
        <v>223479.99</v>
      </c>
      <c r="Y3478">
        <v>173217.08</v>
      </c>
      <c r="Z3478">
        <v>170405.32</v>
      </c>
      <c r="AA3478">
        <v>57045.4041</v>
      </c>
      <c r="AB3478">
        <v>4117</v>
      </c>
      <c r="AC3478">
        <v>4010</v>
      </c>
      <c r="AD3478">
        <v>1677</v>
      </c>
      <c r="AE3478">
        <v>4141</v>
      </c>
      <c r="AF3478">
        <v>1301</v>
      </c>
      <c r="AG3478">
        <v>1271</v>
      </c>
      <c r="AH3478">
        <v>629</v>
      </c>
      <c r="AI3478">
        <v>1320</v>
      </c>
      <c r="AJ3478">
        <v>2816</v>
      </c>
      <c r="AK3478">
        <v>2739</v>
      </c>
      <c r="AL3478">
        <v>1048</v>
      </c>
      <c r="AM3478">
        <v>2821</v>
      </c>
    </row>
    <row r="3479" spans="1:39" x14ac:dyDescent="0.15">
      <c r="A3479" t="s">
        <v>48</v>
      </c>
      <c r="B3479">
        <v>100</v>
      </c>
      <c r="C3479">
        <v>1</v>
      </c>
      <c r="D3479">
        <v>2</v>
      </c>
      <c r="E3479" t="s">
        <v>32</v>
      </c>
      <c r="F3479" t="s">
        <v>206</v>
      </c>
      <c r="G3479">
        <v>517</v>
      </c>
      <c r="H3479">
        <v>539</v>
      </c>
      <c r="I3479">
        <v>777</v>
      </c>
      <c r="J3479">
        <v>46416.28</v>
      </c>
      <c r="K3479">
        <v>32914.559999999998</v>
      </c>
      <c r="L3479">
        <v>32057.43</v>
      </c>
      <c r="M3479">
        <v>11770.246999999999</v>
      </c>
      <c r="N3479">
        <v>76</v>
      </c>
      <c r="O3479">
        <v>76</v>
      </c>
      <c r="P3479">
        <v>115</v>
      </c>
      <c r="Q3479">
        <v>7382.74</v>
      </c>
      <c r="R3479">
        <v>5119.54</v>
      </c>
      <c r="S3479">
        <v>4514.67</v>
      </c>
      <c r="T3479">
        <v>1846.5283999999999</v>
      </c>
      <c r="U3479">
        <v>441</v>
      </c>
      <c r="V3479">
        <v>463</v>
      </c>
      <c r="W3479">
        <v>662</v>
      </c>
      <c r="X3479">
        <v>39033.54</v>
      </c>
      <c r="Y3479">
        <v>27795.02</v>
      </c>
      <c r="Z3479">
        <v>27542.76</v>
      </c>
      <c r="AA3479">
        <v>9923.7186000000002</v>
      </c>
      <c r="AB3479">
        <v>504</v>
      </c>
      <c r="AC3479">
        <v>440</v>
      </c>
      <c r="AD3479">
        <v>220</v>
      </c>
      <c r="AE3479">
        <v>442</v>
      </c>
      <c r="AF3479">
        <v>75</v>
      </c>
      <c r="AG3479">
        <v>51</v>
      </c>
      <c r="AH3479">
        <v>29</v>
      </c>
      <c r="AI3479">
        <v>76</v>
      </c>
      <c r="AJ3479">
        <v>429</v>
      </c>
      <c r="AK3479">
        <v>389</v>
      </c>
      <c r="AL3479">
        <v>191</v>
      </c>
      <c r="AM3479">
        <v>366</v>
      </c>
    </row>
    <row r="3480" spans="1:39" x14ac:dyDescent="0.15">
      <c r="A3480" t="s">
        <v>48</v>
      </c>
      <c r="B3480">
        <v>100</v>
      </c>
      <c r="C3480">
        <v>2</v>
      </c>
      <c r="D3480">
        <v>0</v>
      </c>
      <c r="E3480" t="s">
        <v>28</v>
      </c>
      <c r="F3480" t="s">
        <v>206</v>
      </c>
      <c r="G3480">
        <v>39</v>
      </c>
      <c r="H3480">
        <v>80</v>
      </c>
      <c r="I3480">
        <v>97</v>
      </c>
      <c r="J3480">
        <v>3827.6</v>
      </c>
      <c r="K3480">
        <v>2927.65</v>
      </c>
      <c r="L3480">
        <v>2208.5700000000002</v>
      </c>
      <c r="M3480">
        <v>1315.4767999999999</v>
      </c>
      <c r="N3480">
        <v>39</v>
      </c>
      <c r="O3480">
        <v>40</v>
      </c>
      <c r="P3480">
        <v>54</v>
      </c>
      <c r="Q3480">
        <v>2068.58</v>
      </c>
      <c r="R3480">
        <v>1562.78</v>
      </c>
      <c r="S3480">
        <v>888.69</v>
      </c>
      <c r="T3480">
        <v>732.04100000000005</v>
      </c>
      <c r="U3480">
        <v>39</v>
      </c>
      <c r="V3480">
        <v>40</v>
      </c>
      <c r="W3480">
        <v>43</v>
      </c>
      <c r="X3480">
        <v>1759.02</v>
      </c>
      <c r="Y3480">
        <v>1364.87</v>
      </c>
      <c r="Z3480">
        <v>1319.88</v>
      </c>
      <c r="AA3480">
        <v>583.43579999999997</v>
      </c>
      <c r="AB3480">
        <v>39</v>
      </c>
      <c r="AC3480">
        <v>37</v>
      </c>
      <c r="AD3480">
        <v>32</v>
      </c>
      <c r="AE3480">
        <v>28</v>
      </c>
      <c r="AF3480">
        <v>39</v>
      </c>
      <c r="AG3480">
        <v>37</v>
      </c>
      <c r="AH3480">
        <v>32</v>
      </c>
      <c r="AI3480">
        <v>28</v>
      </c>
      <c r="AJ3480">
        <v>39</v>
      </c>
      <c r="AK3480">
        <v>37</v>
      </c>
      <c r="AL3480">
        <v>32</v>
      </c>
      <c r="AM3480">
        <v>28</v>
      </c>
    </row>
    <row r="3481" spans="1:39" x14ac:dyDescent="0.15">
      <c r="A3481" t="s">
        <v>48</v>
      </c>
      <c r="B3481">
        <v>100</v>
      </c>
      <c r="C3481">
        <v>2</v>
      </c>
      <c r="D3481">
        <v>0</v>
      </c>
      <c r="E3481" t="s">
        <v>32</v>
      </c>
      <c r="F3481" t="s">
        <v>206</v>
      </c>
      <c r="G3481">
        <v>2</v>
      </c>
      <c r="H3481">
        <v>4</v>
      </c>
      <c r="I3481">
        <v>5</v>
      </c>
      <c r="J3481">
        <v>188.96</v>
      </c>
      <c r="K3481">
        <v>138.96</v>
      </c>
      <c r="L3481">
        <v>138.96</v>
      </c>
      <c r="M3481">
        <v>63.52</v>
      </c>
      <c r="N3481">
        <v>2</v>
      </c>
      <c r="O3481">
        <v>2</v>
      </c>
      <c r="P3481">
        <v>3</v>
      </c>
      <c r="Q3481">
        <v>69.97</v>
      </c>
      <c r="R3481">
        <v>59.97</v>
      </c>
      <c r="S3481">
        <v>59.97</v>
      </c>
      <c r="T3481">
        <v>34.159999999999997</v>
      </c>
      <c r="U3481">
        <v>2</v>
      </c>
      <c r="V3481">
        <v>2</v>
      </c>
      <c r="W3481">
        <v>2</v>
      </c>
      <c r="X3481">
        <v>118.99</v>
      </c>
      <c r="Y3481">
        <v>78.989999999999995</v>
      </c>
      <c r="Z3481">
        <v>78.989999999999995</v>
      </c>
      <c r="AA3481">
        <v>29.36</v>
      </c>
      <c r="AB3481">
        <v>2</v>
      </c>
      <c r="AC3481">
        <v>2</v>
      </c>
      <c r="AD3481">
        <v>2</v>
      </c>
      <c r="AE3481">
        <v>1</v>
      </c>
      <c r="AF3481">
        <v>2</v>
      </c>
      <c r="AG3481">
        <v>2</v>
      </c>
      <c r="AH3481">
        <v>2</v>
      </c>
      <c r="AI3481">
        <v>1</v>
      </c>
      <c r="AJ3481">
        <v>2</v>
      </c>
      <c r="AK3481">
        <v>2</v>
      </c>
      <c r="AL3481">
        <v>2</v>
      </c>
      <c r="AM3481">
        <v>1</v>
      </c>
    </row>
    <row r="3482" spans="1:39" x14ac:dyDescent="0.15">
      <c r="A3482" t="s">
        <v>48</v>
      </c>
      <c r="B3482">
        <v>100</v>
      </c>
      <c r="C3482">
        <v>2</v>
      </c>
      <c r="D3482">
        <v>1</v>
      </c>
      <c r="E3482" t="s">
        <v>28</v>
      </c>
      <c r="F3482" t="s">
        <v>206</v>
      </c>
      <c r="G3482">
        <v>205</v>
      </c>
      <c r="H3482">
        <v>426</v>
      </c>
      <c r="I3482">
        <v>535</v>
      </c>
      <c r="J3482">
        <v>21188.74</v>
      </c>
      <c r="K3482">
        <v>15359.37</v>
      </c>
      <c r="L3482">
        <v>13309.98</v>
      </c>
      <c r="M3482">
        <v>7412.4195</v>
      </c>
      <c r="N3482">
        <v>205</v>
      </c>
      <c r="O3482">
        <v>214</v>
      </c>
      <c r="P3482">
        <v>294</v>
      </c>
      <c r="Q3482">
        <v>11318.53</v>
      </c>
      <c r="R3482">
        <v>7521.68</v>
      </c>
      <c r="S3482">
        <v>5531.26</v>
      </c>
      <c r="T3482">
        <v>4224.6171000000004</v>
      </c>
      <c r="U3482">
        <v>205</v>
      </c>
      <c r="V3482">
        <v>212</v>
      </c>
      <c r="W3482">
        <v>241</v>
      </c>
      <c r="X3482">
        <v>9870.2099999999991</v>
      </c>
      <c r="Y3482">
        <v>7837.69</v>
      </c>
      <c r="Z3482">
        <v>7778.72</v>
      </c>
      <c r="AA3482">
        <v>3187.8024</v>
      </c>
      <c r="AB3482">
        <v>197</v>
      </c>
      <c r="AC3482">
        <v>203</v>
      </c>
      <c r="AD3482">
        <v>170</v>
      </c>
      <c r="AE3482">
        <v>193</v>
      </c>
      <c r="AF3482">
        <v>197</v>
      </c>
      <c r="AG3482">
        <v>203</v>
      </c>
      <c r="AH3482">
        <v>170</v>
      </c>
      <c r="AI3482">
        <v>193</v>
      </c>
      <c r="AJ3482">
        <v>197</v>
      </c>
      <c r="AK3482">
        <v>203</v>
      </c>
      <c r="AL3482">
        <v>170</v>
      </c>
      <c r="AM3482">
        <v>193</v>
      </c>
    </row>
    <row r="3483" spans="1:39" x14ac:dyDescent="0.15">
      <c r="A3483" t="s">
        <v>48</v>
      </c>
      <c r="B3483">
        <v>100</v>
      </c>
      <c r="C3483">
        <v>2</v>
      </c>
      <c r="D3483">
        <v>1</v>
      </c>
      <c r="E3483" t="s">
        <v>30</v>
      </c>
      <c r="F3483" t="s">
        <v>206</v>
      </c>
      <c r="G3483">
        <v>16</v>
      </c>
      <c r="H3483">
        <v>32</v>
      </c>
      <c r="I3483">
        <v>37</v>
      </c>
      <c r="J3483">
        <v>1516.71</v>
      </c>
      <c r="K3483">
        <v>1125.9000000000001</v>
      </c>
      <c r="L3483">
        <v>865.69</v>
      </c>
      <c r="M3483">
        <v>569.09760000000006</v>
      </c>
      <c r="N3483">
        <v>16</v>
      </c>
      <c r="O3483">
        <v>16</v>
      </c>
      <c r="P3483">
        <v>20</v>
      </c>
      <c r="Q3483">
        <v>828.81</v>
      </c>
      <c r="R3483">
        <v>566.74</v>
      </c>
      <c r="S3483">
        <v>327.52</v>
      </c>
      <c r="T3483">
        <v>343.8931</v>
      </c>
      <c r="U3483">
        <v>16</v>
      </c>
      <c r="V3483">
        <v>16</v>
      </c>
      <c r="W3483">
        <v>17</v>
      </c>
      <c r="X3483">
        <v>687.9</v>
      </c>
      <c r="Y3483">
        <v>559.16</v>
      </c>
      <c r="Z3483">
        <v>538.16999999999996</v>
      </c>
      <c r="AA3483">
        <v>225.2045</v>
      </c>
      <c r="AB3483">
        <v>14</v>
      </c>
      <c r="AC3483">
        <v>16</v>
      </c>
      <c r="AD3483">
        <v>13</v>
      </c>
      <c r="AE3483">
        <v>16</v>
      </c>
      <c r="AF3483">
        <v>14</v>
      </c>
      <c r="AG3483">
        <v>16</v>
      </c>
      <c r="AH3483">
        <v>13</v>
      </c>
      <c r="AI3483">
        <v>16</v>
      </c>
      <c r="AJ3483">
        <v>14</v>
      </c>
      <c r="AK3483">
        <v>16</v>
      </c>
      <c r="AL3483">
        <v>13</v>
      </c>
      <c r="AM3483">
        <v>16</v>
      </c>
    </row>
    <row r="3484" spans="1:39" x14ac:dyDescent="0.15">
      <c r="A3484" t="s">
        <v>48</v>
      </c>
      <c r="B3484">
        <v>100</v>
      </c>
      <c r="C3484">
        <v>2</v>
      </c>
      <c r="D3484">
        <v>1</v>
      </c>
      <c r="E3484" t="s">
        <v>29</v>
      </c>
      <c r="F3484" t="s">
        <v>206</v>
      </c>
      <c r="G3484">
        <v>359</v>
      </c>
      <c r="H3484">
        <v>749</v>
      </c>
      <c r="I3484">
        <v>971</v>
      </c>
      <c r="J3484">
        <v>39546.449999999997</v>
      </c>
      <c r="K3484">
        <v>27493.16</v>
      </c>
      <c r="L3484">
        <v>23633.99</v>
      </c>
      <c r="M3484">
        <v>13155.314399999999</v>
      </c>
      <c r="N3484">
        <v>359</v>
      </c>
      <c r="O3484">
        <v>373</v>
      </c>
      <c r="P3484">
        <v>529</v>
      </c>
      <c r="Q3484">
        <v>20596.650000000001</v>
      </c>
      <c r="R3484">
        <v>13237.83</v>
      </c>
      <c r="S3484">
        <v>10442.540000000001</v>
      </c>
      <c r="T3484">
        <v>7537.3927000000003</v>
      </c>
      <c r="U3484">
        <v>359</v>
      </c>
      <c r="V3484">
        <v>376</v>
      </c>
      <c r="W3484">
        <v>442</v>
      </c>
      <c r="X3484">
        <v>18949.8</v>
      </c>
      <c r="Y3484">
        <v>14255.33</v>
      </c>
      <c r="Z3484">
        <v>13191.45</v>
      </c>
      <c r="AA3484">
        <v>5617.9216999999999</v>
      </c>
      <c r="AB3484">
        <v>348</v>
      </c>
      <c r="AC3484">
        <v>357</v>
      </c>
      <c r="AD3484">
        <v>285</v>
      </c>
      <c r="AE3484">
        <v>351</v>
      </c>
      <c r="AF3484">
        <v>348</v>
      </c>
      <c r="AG3484">
        <v>357</v>
      </c>
      <c r="AH3484">
        <v>285</v>
      </c>
      <c r="AI3484">
        <v>351</v>
      </c>
      <c r="AJ3484">
        <v>348</v>
      </c>
      <c r="AK3484">
        <v>357</v>
      </c>
      <c r="AL3484">
        <v>285</v>
      </c>
      <c r="AM3484">
        <v>351</v>
      </c>
    </row>
    <row r="3485" spans="1:39" x14ac:dyDescent="0.15">
      <c r="A3485" t="s">
        <v>48</v>
      </c>
      <c r="B3485">
        <v>100</v>
      </c>
      <c r="C3485">
        <v>2</v>
      </c>
      <c r="D3485">
        <v>1</v>
      </c>
      <c r="E3485" t="s">
        <v>32</v>
      </c>
      <c r="F3485" t="s">
        <v>206</v>
      </c>
      <c r="G3485">
        <v>8</v>
      </c>
      <c r="H3485">
        <v>16</v>
      </c>
      <c r="I3485">
        <v>22</v>
      </c>
      <c r="J3485">
        <v>869.83</v>
      </c>
      <c r="K3485">
        <v>594.30999999999995</v>
      </c>
      <c r="L3485">
        <v>535.32000000000005</v>
      </c>
      <c r="M3485">
        <v>295.92919999999998</v>
      </c>
      <c r="N3485">
        <v>8</v>
      </c>
      <c r="O3485">
        <v>8</v>
      </c>
      <c r="P3485">
        <v>12</v>
      </c>
      <c r="Q3485">
        <v>421.91</v>
      </c>
      <c r="R3485">
        <v>275.76</v>
      </c>
      <c r="S3485">
        <v>216.77</v>
      </c>
      <c r="T3485">
        <v>135.91919999999999</v>
      </c>
      <c r="U3485">
        <v>8</v>
      </c>
      <c r="V3485">
        <v>8</v>
      </c>
      <c r="W3485">
        <v>10</v>
      </c>
      <c r="X3485">
        <v>447.92</v>
      </c>
      <c r="Y3485">
        <v>318.55</v>
      </c>
      <c r="Z3485">
        <v>318.55</v>
      </c>
      <c r="AA3485">
        <v>160.01</v>
      </c>
      <c r="AB3485">
        <v>8</v>
      </c>
      <c r="AC3485">
        <v>8</v>
      </c>
      <c r="AD3485">
        <v>7</v>
      </c>
      <c r="AE3485">
        <v>8</v>
      </c>
      <c r="AF3485">
        <v>8</v>
      </c>
      <c r="AG3485">
        <v>8</v>
      </c>
      <c r="AH3485">
        <v>7</v>
      </c>
      <c r="AI3485">
        <v>8</v>
      </c>
      <c r="AJ3485">
        <v>8</v>
      </c>
      <c r="AK3485">
        <v>8</v>
      </c>
      <c r="AL3485">
        <v>7</v>
      </c>
      <c r="AM3485">
        <v>8</v>
      </c>
    </row>
    <row r="3486" spans="1:39" x14ac:dyDescent="0.15">
      <c r="A3486" t="s">
        <v>48</v>
      </c>
      <c r="B3486">
        <v>100</v>
      </c>
      <c r="C3486">
        <v>2</v>
      </c>
      <c r="D3486">
        <v>2</v>
      </c>
      <c r="E3486" t="s">
        <v>28</v>
      </c>
      <c r="F3486" t="s">
        <v>206</v>
      </c>
      <c r="G3486">
        <v>27</v>
      </c>
      <c r="H3486">
        <v>54</v>
      </c>
      <c r="I3486">
        <v>68</v>
      </c>
      <c r="J3486">
        <v>2691.5</v>
      </c>
      <c r="K3486">
        <v>2002.56</v>
      </c>
      <c r="L3486">
        <v>1641.65</v>
      </c>
      <c r="M3486">
        <v>925.86440000000005</v>
      </c>
      <c r="N3486">
        <v>27</v>
      </c>
      <c r="O3486">
        <v>27</v>
      </c>
      <c r="P3486">
        <v>38</v>
      </c>
      <c r="Q3486">
        <v>1510.71</v>
      </c>
      <c r="R3486">
        <v>1037.1199999999999</v>
      </c>
      <c r="S3486">
        <v>766.64</v>
      </c>
      <c r="T3486">
        <v>568.90599999999995</v>
      </c>
      <c r="U3486">
        <v>27</v>
      </c>
      <c r="V3486">
        <v>27</v>
      </c>
      <c r="W3486">
        <v>30</v>
      </c>
      <c r="X3486">
        <v>1180.79</v>
      </c>
      <c r="Y3486">
        <v>965.44</v>
      </c>
      <c r="Z3486">
        <v>875.01</v>
      </c>
      <c r="AA3486">
        <v>356.95839999999998</v>
      </c>
      <c r="AB3486">
        <v>23</v>
      </c>
      <c r="AC3486">
        <v>26</v>
      </c>
      <c r="AD3486">
        <v>19</v>
      </c>
      <c r="AE3486">
        <v>26</v>
      </c>
      <c r="AF3486">
        <v>23</v>
      </c>
      <c r="AG3486">
        <v>26</v>
      </c>
      <c r="AH3486">
        <v>19</v>
      </c>
      <c r="AI3486">
        <v>26</v>
      </c>
      <c r="AJ3486">
        <v>23</v>
      </c>
      <c r="AK3486">
        <v>26</v>
      </c>
      <c r="AL3486">
        <v>19</v>
      </c>
      <c r="AM3486">
        <v>26</v>
      </c>
    </row>
    <row r="3487" spans="1:39" x14ac:dyDescent="0.15">
      <c r="A3487" t="s">
        <v>48</v>
      </c>
      <c r="B3487">
        <v>100</v>
      </c>
      <c r="C3487">
        <v>2</v>
      </c>
      <c r="D3487">
        <v>2</v>
      </c>
      <c r="E3487" t="s">
        <v>30</v>
      </c>
      <c r="F3487" t="s">
        <v>206</v>
      </c>
      <c r="G3487">
        <v>2</v>
      </c>
      <c r="H3487">
        <v>4</v>
      </c>
      <c r="I3487">
        <v>4</v>
      </c>
      <c r="J3487">
        <v>178.97</v>
      </c>
      <c r="K3487">
        <v>126.97</v>
      </c>
      <c r="L3487">
        <v>126.97</v>
      </c>
      <c r="M3487">
        <v>59.64</v>
      </c>
      <c r="N3487">
        <v>2</v>
      </c>
      <c r="O3487">
        <v>2</v>
      </c>
      <c r="P3487">
        <v>2</v>
      </c>
      <c r="Q3487">
        <v>89.98</v>
      </c>
      <c r="R3487">
        <v>52.98</v>
      </c>
      <c r="S3487">
        <v>52.98</v>
      </c>
      <c r="T3487">
        <v>29.88</v>
      </c>
      <c r="U3487">
        <v>2</v>
      </c>
      <c r="V3487">
        <v>2</v>
      </c>
      <c r="W3487">
        <v>2</v>
      </c>
      <c r="X3487">
        <v>88.99</v>
      </c>
      <c r="Y3487">
        <v>73.989999999999995</v>
      </c>
      <c r="Z3487">
        <v>73.989999999999995</v>
      </c>
      <c r="AA3487">
        <v>29.76</v>
      </c>
      <c r="AB3487">
        <v>2</v>
      </c>
      <c r="AC3487">
        <v>2</v>
      </c>
      <c r="AD3487">
        <v>2</v>
      </c>
      <c r="AE3487">
        <v>2</v>
      </c>
      <c r="AF3487">
        <v>2</v>
      </c>
      <c r="AG3487">
        <v>2</v>
      </c>
      <c r="AH3487">
        <v>2</v>
      </c>
      <c r="AI3487">
        <v>2</v>
      </c>
      <c r="AJ3487">
        <v>2</v>
      </c>
      <c r="AK3487">
        <v>2</v>
      </c>
      <c r="AL3487">
        <v>2</v>
      </c>
      <c r="AM3487">
        <v>2</v>
      </c>
    </row>
    <row r="3488" spans="1:39" x14ac:dyDescent="0.15">
      <c r="A3488" t="s">
        <v>48</v>
      </c>
      <c r="B3488">
        <v>100</v>
      </c>
      <c r="C3488">
        <v>2</v>
      </c>
      <c r="D3488">
        <v>2</v>
      </c>
      <c r="E3488" t="s">
        <v>29</v>
      </c>
      <c r="F3488" t="s">
        <v>206</v>
      </c>
      <c r="G3488">
        <v>19</v>
      </c>
      <c r="H3488">
        <v>38</v>
      </c>
      <c r="I3488">
        <v>39</v>
      </c>
      <c r="J3488">
        <v>1823.82</v>
      </c>
      <c r="K3488">
        <v>1377.31</v>
      </c>
      <c r="L3488">
        <v>1253.5899999999999</v>
      </c>
      <c r="M3488">
        <v>495.4169</v>
      </c>
      <c r="N3488">
        <v>19</v>
      </c>
      <c r="O3488">
        <v>19</v>
      </c>
      <c r="P3488">
        <v>20</v>
      </c>
      <c r="Q3488">
        <v>845.89</v>
      </c>
      <c r="R3488">
        <v>632.01</v>
      </c>
      <c r="S3488">
        <v>547.29</v>
      </c>
      <c r="T3488">
        <v>252.14009999999999</v>
      </c>
      <c r="U3488">
        <v>19</v>
      </c>
      <c r="V3488">
        <v>19</v>
      </c>
      <c r="W3488">
        <v>19</v>
      </c>
      <c r="X3488">
        <v>977.93</v>
      </c>
      <c r="Y3488">
        <v>745.3</v>
      </c>
      <c r="Z3488">
        <v>706.3</v>
      </c>
      <c r="AA3488">
        <v>243.27680000000001</v>
      </c>
      <c r="AB3488">
        <v>18</v>
      </c>
      <c r="AC3488">
        <v>19</v>
      </c>
      <c r="AD3488">
        <v>13</v>
      </c>
      <c r="AE3488">
        <v>19</v>
      </c>
      <c r="AF3488">
        <v>18</v>
      </c>
      <c r="AG3488">
        <v>19</v>
      </c>
      <c r="AH3488">
        <v>13</v>
      </c>
      <c r="AI3488">
        <v>19</v>
      </c>
      <c r="AJ3488">
        <v>18</v>
      </c>
      <c r="AK3488">
        <v>19</v>
      </c>
      <c r="AL3488">
        <v>13</v>
      </c>
      <c r="AM3488">
        <v>19</v>
      </c>
    </row>
    <row r="3489" spans="1:39" x14ac:dyDescent="0.15">
      <c r="A3489" t="s">
        <v>48</v>
      </c>
      <c r="B3489">
        <v>100</v>
      </c>
      <c r="C3489">
        <v>2</v>
      </c>
      <c r="D3489">
        <v>2</v>
      </c>
      <c r="E3489" t="s">
        <v>32</v>
      </c>
      <c r="F3489" t="s">
        <v>206</v>
      </c>
      <c r="G3489">
        <v>1</v>
      </c>
      <c r="H3489">
        <v>2</v>
      </c>
      <c r="I3489">
        <v>2</v>
      </c>
      <c r="J3489">
        <v>109.98</v>
      </c>
      <c r="K3489">
        <v>82.48</v>
      </c>
      <c r="L3489">
        <v>82.48</v>
      </c>
      <c r="M3489">
        <v>28.79</v>
      </c>
      <c r="N3489">
        <v>1</v>
      </c>
      <c r="O3489">
        <v>1</v>
      </c>
      <c r="P3489">
        <v>1</v>
      </c>
      <c r="Q3489">
        <v>49.99</v>
      </c>
      <c r="R3489">
        <v>37.49</v>
      </c>
      <c r="S3489">
        <v>37.49</v>
      </c>
      <c r="T3489">
        <v>16.59</v>
      </c>
      <c r="U3489">
        <v>1</v>
      </c>
      <c r="V3489">
        <v>1</v>
      </c>
      <c r="W3489">
        <v>1</v>
      </c>
      <c r="X3489">
        <v>59.99</v>
      </c>
      <c r="Y3489">
        <v>44.99</v>
      </c>
      <c r="Z3489">
        <v>44.99</v>
      </c>
      <c r="AA3489">
        <v>12.2</v>
      </c>
      <c r="AB3489">
        <v>1</v>
      </c>
      <c r="AC3489">
        <v>1</v>
      </c>
      <c r="AD3489">
        <v>0</v>
      </c>
      <c r="AE3489">
        <v>1</v>
      </c>
      <c r="AF3489">
        <v>1</v>
      </c>
      <c r="AG3489">
        <v>1</v>
      </c>
      <c r="AH3489">
        <v>0</v>
      </c>
      <c r="AI3489">
        <v>1</v>
      </c>
      <c r="AJ3489">
        <v>1</v>
      </c>
      <c r="AK3489">
        <v>1</v>
      </c>
      <c r="AL3489">
        <v>0</v>
      </c>
      <c r="AM3489">
        <v>1</v>
      </c>
    </row>
    <row r="3490" spans="1:39" x14ac:dyDescent="0.15">
      <c r="A3490" t="s">
        <v>49</v>
      </c>
      <c r="B3490">
        <v>-1</v>
      </c>
      <c r="C3490">
        <v>0</v>
      </c>
      <c r="D3490">
        <v>0</v>
      </c>
      <c r="E3490" t="s">
        <v>28</v>
      </c>
      <c r="F3490" t="s">
        <v>206</v>
      </c>
      <c r="G3490">
        <v>0</v>
      </c>
      <c r="H3490">
        <v>15153</v>
      </c>
      <c r="I3490">
        <v>32846</v>
      </c>
      <c r="J3490">
        <v>2030214.14</v>
      </c>
      <c r="K3490">
        <v>1690802.17</v>
      </c>
      <c r="L3490">
        <v>1649544.74</v>
      </c>
      <c r="M3490">
        <v>479848.90669999999</v>
      </c>
      <c r="N3490">
        <v>0</v>
      </c>
      <c r="O3490">
        <v>417</v>
      </c>
      <c r="P3490">
        <v>1522</v>
      </c>
      <c r="Q3490">
        <v>95379.37</v>
      </c>
      <c r="R3490">
        <v>77408.88</v>
      </c>
      <c r="S3490">
        <v>75835.14</v>
      </c>
      <c r="T3490">
        <v>24671.373200000002</v>
      </c>
      <c r="U3490">
        <v>0</v>
      </c>
      <c r="V3490">
        <v>14736</v>
      </c>
      <c r="W3490">
        <v>31324</v>
      </c>
      <c r="X3490">
        <v>1934834.77</v>
      </c>
      <c r="Y3490">
        <v>1613393.29</v>
      </c>
      <c r="Z3490">
        <v>1573709.6</v>
      </c>
      <c r="AA3490">
        <v>455177.53350000002</v>
      </c>
      <c r="AB3490">
        <v>0</v>
      </c>
      <c r="AC3490">
        <v>0</v>
      </c>
      <c r="AD3490">
        <v>0</v>
      </c>
      <c r="AE3490">
        <v>0</v>
      </c>
      <c r="AF3490">
        <v>0</v>
      </c>
      <c r="AG3490">
        <v>0</v>
      </c>
      <c r="AH3490">
        <v>0</v>
      </c>
      <c r="AI3490">
        <v>0</v>
      </c>
      <c r="AJ3490">
        <v>0</v>
      </c>
      <c r="AK3490">
        <v>0</v>
      </c>
      <c r="AL3490">
        <v>0</v>
      </c>
      <c r="AM3490">
        <v>0</v>
      </c>
    </row>
    <row r="3491" spans="1:39" x14ac:dyDescent="0.15">
      <c r="A3491" t="s">
        <v>49</v>
      </c>
      <c r="B3491">
        <v>5</v>
      </c>
      <c r="C3491">
        <v>1</v>
      </c>
      <c r="D3491">
        <v>0</v>
      </c>
      <c r="E3491" t="s">
        <v>28</v>
      </c>
      <c r="F3491" t="s">
        <v>206</v>
      </c>
      <c r="G3491">
        <v>549</v>
      </c>
      <c r="H3491">
        <v>1119</v>
      </c>
      <c r="I3491">
        <v>7803</v>
      </c>
      <c r="J3491">
        <v>531554.72</v>
      </c>
      <c r="K3491">
        <v>441091.17</v>
      </c>
      <c r="L3491">
        <v>384913.14</v>
      </c>
      <c r="M3491">
        <v>124727.6051</v>
      </c>
      <c r="N3491">
        <v>280</v>
      </c>
      <c r="O3491">
        <v>549</v>
      </c>
      <c r="P3491">
        <v>4255</v>
      </c>
      <c r="Q3491">
        <v>290984.96000000002</v>
      </c>
      <c r="R3491">
        <v>235600.58</v>
      </c>
      <c r="S3491">
        <v>199412.7</v>
      </c>
      <c r="T3491">
        <v>71722.496400000004</v>
      </c>
      <c r="U3491">
        <v>269</v>
      </c>
      <c r="V3491">
        <v>570</v>
      </c>
      <c r="W3491">
        <v>3548</v>
      </c>
      <c r="X3491">
        <v>240569.76</v>
      </c>
      <c r="Y3491">
        <v>205490.59</v>
      </c>
      <c r="Z3491">
        <v>185500.44</v>
      </c>
      <c r="AA3491">
        <v>53005.108699999997</v>
      </c>
      <c r="AB3491">
        <v>536</v>
      </c>
      <c r="AC3491">
        <v>486</v>
      </c>
      <c r="AD3491">
        <v>432</v>
      </c>
      <c r="AE3491">
        <v>352</v>
      </c>
      <c r="AF3491">
        <v>277</v>
      </c>
      <c r="AG3491">
        <v>272</v>
      </c>
      <c r="AH3491">
        <v>246</v>
      </c>
      <c r="AI3491">
        <v>176</v>
      </c>
      <c r="AJ3491">
        <v>259</v>
      </c>
      <c r="AK3491">
        <v>214</v>
      </c>
      <c r="AL3491">
        <v>186</v>
      </c>
      <c r="AM3491">
        <v>176</v>
      </c>
    </row>
    <row r="3492" spans="1:39" x14ac:dyDescent="0.15">
      <c r="A3492" t="s">
        <v>49</v>
      </c>
      <c r="B3492">
        <v>5</v>
      </c>
      <c r="C3492">
        <v>1</v>
      </c>
      <c r="D3492">
        <v>0</v>
      </c>
      <c r="E3492" t="s">
        <v>30</v>
      </c>
      <c r="F3492" t="s">
        <v>206</v>
      </c>
      <c r="G3492">
        <v>1</v>
      </c>
      <c r="H3492">
        <v>2</v>
      </c>
      <c r="I3492">
        <v>29</v>
      </c>
      <c r="J3492">
        <v>2313</v>
      </c>
      <c r="K3492">
        <v>2143</v>
      </c>
      <c r="L3492">
        <v>2143</v>
      </c>
      <c r="M3492">
        <v>442.43079999999998</v>
      </c>
      <c r="N3492">
        <v>0</v>
      </c>
      <c r="O3492">
        <v>0</v>
      </c>
      <c r="P3492">
        <v>0</v>
      </c>
      <c r="Q3492">
        <v>0</v>
      </c>
      <c r="R3492">
        <v>0</v>
      </c>
      <c r="S3492">
        <v>0</v>
      </c>
      <c r="T3492">
        <v>0</v>
      </c>
      <c r="U3492">
        <v>1</v>
      </c>
      <c r="V3492">
        <v>2</v>
      </c>
      <c r="W3492">
        <v>29</v>
      </c>
      <c r="X3492">
        <v>2313</v>
      </c>
      <c r="Y3492">
        <v>2143</v>
      </c>
      <c r="Z3492">
        <v>2143</v>
      </c>
      <c r="AA3492">
        <v>442.43079999999998</v>
      </c>
      <c r="AB3492">
        <v>1</v>
      </c>
      <c r="AC3492">
        <v>1</v>
      </c>
      <c r="AD3492">
        <v>1</v>
      </c>
      <c r="AE3492">
        <v>1</v>
      </c>
      <c r="AF3492">
        <v>0</v>
      </c>
      <c r="AG3492">
        <v>0</v>
      </c>
      <c r="AH3492">
        <v>0</v>
      </c>
      <c r="AI3492">
        <v>0</v>
      </c>
      <c r="AJ3492">
        <v>1</v>
      </c>
      <c r="AK3492">
        <v>1</v>
      </c>
      <c r="AL3492">
        <v>1</v>
      </c>
      <c r="AM3492">
        <v>1</v>
      </c>
    </row>
    <row r="3493" spans="1:39" x14ac:dyDescent="0.15">
      <c r="A3493" t="s">
        <v>49</v>
      </c>
      <c r="B3493">
        <v>5</v>
      </c>
      <c r="C3493">
        <v>1</v>
      </c>
      <c r="D3493">
        <v>0</v>
      </c>
      <c r="E3493" t="s">
        <v>29</v>
      </c>
      <c r="F3493" t="s">
        <v>206</v>
      </c>
      <c r="G3493">
        <v>7</v>
      </c>
      <c r="H3493">
        <v>19</v>
      </c>
      <c r="I3493">
        <v>120</v>
      </c>
      <c r="J3493">
        <v>7846.92</v>
      </c>
      <c r="K3493">
        <v>5506.18</v>
      </c>
      <c r="L3493">
        <v>4550.57</v>
      </c>
      <c r="M3493">
        <v>1749.8633</v>
      </c>
      <c r="N3493">
        <v>4</v>
      </c>
      <c r="O3493">
        <v>8</v>
      </c>
      <c r="P3493">
        <v>77</v>
      </c>
      <c r="Q3493">
        <v>4861.9799999999996</v>
      </c>
      <c r="R3493">
        <v>3523.62</v>
      </c>
      <c r="S3493">
        <v>3390.14</v>
      </c>
      <c r="T3493">
        <v>1069.9313</v>
      </c>
      <c r="U3493">
        <v>3</v>
      </c>
      <c r="V3493">
        <v>11</v>
      </c>
      <c r="W3493">
        <v>43</v>
      </c>
      <c r="X3493">
        <v>2984.94</v>
      </c>
      <c r="Y3493">
        <v>1982.56</v>
      </c>
      <c r="Z3493">
        <v>1160.43</v>
      </c>
      <c r="AA3493">
        <v>679.93200000000002</v>
      </c>
      <c r="AB3493">
        <v>7</v>
      </c>
      <c r="AC3493">
        <v>5</v>
      </c>
      <c r="AD3493">
        <v>5</v>
      </c>
      <c r="AE3493">
        <v>6</v>
      </c>
      <c r="AF3493">
        <v>4</v>
      </c>
      <c r="AG3493">
        <v>3</v>
      </c>
      <c r="AH3493">
        <v>3</v>
      </c>
      <c r="AI3493">
        <v>4</v>
      </c>
      <c r="AJ3493">
        <v>3</v>
      </c>
      <c r="AK3493">
        <v>2</v>
      </c>
      <c r="AL3493">
        <v>2</v>
      </c>
      <c r="AM3493">
        <v>2</v>
      </c>
    </row>
    <row r="3494" spans="1:39" x14ac:dyDescent="0.15">
      <c r="A3494" t="s">
        <v>49</v>
      </c>
      <c r="B3494">
        <v>5</v>
      </c>
      <c r="C3494">
        <v>1</v>
      </c>
      <c r="D3494">
        <v>0</v>
      </c>
      <c r="E3494" t="s">
        <v>32</v>
      </c>
      <c r="F3494" t="s">
        <v>206</v>
      </c>
      <c r="G3494">
        <v>234</v>
      </c>
      <c r="H3494">
        <v>510</v>
      </c>
      <c r="I3494">
        <v>3727</v>
      </c>
      <c r="J3494">
        <v>247387.26</v>
      </c>
      <c r="K3494">
        <v>188232.89</v>
      </c>
      <c r="L3494">
        <v>172567.28</v>
      </c>
      <c r="M3494">
        <v>55032.306400000001</v>
      </c>
      <c r="N3494">
        <v>18</v>
      </c>
      <c r="O3494">
        <v>43</v>
      </c>
      <c r="P3494">
        <v>384</v>
      </c>
      <c r="Q3494">
        <v>25990.31</v>
      </c>
      <c r="R3494">
        <v>18460.25</v>
      </c>
      <c r="S3494">
        <v>15783.4</v>
      </c>
      <c r="T3494">
        <v>6086.5232999999998</v>
      </c>
      <c r="U3494">
        <v>216</v>
      </c>
      <c r="V3494">
        <v>467</v>
      </c>
      <c r="W3494">
        <v>3343</v>
      </c>
      <c r="X3494">
        <v>221396.95</v>
      </c>
      <c r="Y3494">
        <v>169772.64</v>
      </c>
      <c r="Z3494">
        <v>156783.88</v>
      </c>
      <c r="AA3494">
        <v>48945.783100000001</v>
      </c>
      <c r="AB3494">
        <v>233</v>
      </c>
      <c r="AC3494">
        <v>204</v>
      </c>
      <c r="AD3494">
        <v>185</v>
      </c>
      <c r="AE3494">
        <v>183</v>
      </c>
      <c r="AF3494">
        <v>18</v>
      </c>
      <c r="AG3494">
        <v>16</v>
      </c>
      <c r="AH3494">
        <v>15</v>
      </c>
      <c r="AI3494">
        <v>16</v>
      </c>
      <c r="AJ3494">
        <v>215</v>
      </c>
      <c r="AK3494">
        <v>188</v>
      </c>
      <c r="AL3494">
        <v>170</v>
      </c>
      <c r="AM3494">
        <v>167</v>
      </c>
    </row>
    <row r="3495" spans="1:39" x14ac:dyDescent="0.15">
      <c r="A3495" t="s">
        <v>49</v>
      </c>
      <c r="B3495">
        <v>5</v>
      </c>
      <c r="C3495">
        <v>1</v>
      </c>
      <c r="D3495">
        <v>1</v>
      </c>
      <c r="E3495" t="s">
        <v>28</v>
      </c>
      <c r="F3495" t="s">
        <v>206</v>
      </c>
      <c r="G3495">
        <v>3335</v>
      </c>
      <c r="H3495">
        <v>8946</v>
      </c>
      <c r="I3495">
        <v>49725</v>
      </c>
      <c r="J3495">
        <v>3294744.47</v>
      </c>
      <c r="K3495">
        <v>2735819.99</v>
      </c>
      <c r="L3495">
        <v>2405226.08</v>
      </c>
      <c r="M3495">
        <v>764150.03639999998</v>
      </c>
      <c r="N3495">
        <v>1937</v>
      </c>
      <c r="O3495">
        <v>4436</v>
      </c>
      <c r="P3495">
        <v>29105</v>
      </c>
      <c r="Q3495">
        <v>1942216.56</v>
      </c>
      <c r="R3495">
        <v>1658496.33</v>
      </c>
      <c r="S3495">
        <v>1442609.65</v>
      </c>
      <c r="T3495">
        <v>465689.03320000001</v>
      </c>
      <c r="U3495">
        <v>1398</v>
      </c>
      <c r="V3495">
        <v>4510</v>
      </c>
      <c r="W3495">
        <v>20620</v>
      </c>
      <c r="X3495">
        <v>1352527.91</v>
      </c>
      <c r="Y3495">
        <v>1077323.6599999999</v>
      </c>
      <c r="Z3495">
        <v>962616.43</v>
      </c>
      <c r="AA3495">
        <v>298461.00319999998</v>
      </c>
      <c r="AB3495">
        <v>3045</v>
      </c>
      <c r="AC3495">
        <v>3217</v>
      </c>
      <c r="AD3495">
        <v>2206</v>
      </c>
      <c r="AE3495">
        <v>2901</v>
      </c>
      <c r="AF3495">
        <v>1860</v>
      </c>
      <c r="AG3495">
        <v>1903</v>
      </c>
      <c r="AH3495">
        <v>1347</v>
      </c>
      <c r="AI3495">
        <v>1772</v>
      </c>
      <c r="AJ3495">
        <v>1185</v>
      </c>
      <c r="AK3495">
        <v>1314</v>
      </c>
      <c r="AL3495">
        <v>859</v>
      </c>
      <c r="AM3495">
        <v>1129</v>
      </c>
    </row>
    <row r="3496" spans="1:39" x14ac:dyDescent="0.15">
      <c r="A3496" t="s">
        <v>49</v>
      </c>
      <c r="B3496">
        <v>5</v>
      </c>
      <c r="C3496">
        <v>1</v>
      </c>
      <c r="D3496">
        <v>1</v>
      </c>
      <c r="E3496" t="s">
        <v>30</v>
      </c>
      <c r="F3496" t="s">
        <v>206</v>
      </c>
      <c r="G3496">
        <v>367</v>
      </c>
      <c r="H3496">
        <v>1003</v>
      </c>
      <c r="I3496">
        <v>5393</v>
      </c>
      <c r="J3496">
        <v>351639.03</v>
      </c>
      <c r="K3496">
        <v>292095.73</v>
      </c>
      <c r="L3496">
        <v>253457.39</v>
      </c>
      <c r="M3496">
        <v>80963.497000000003</v>
      </c>
      <c r="N3496">
        <v>198</v>
      </c>
      <c r="O3496">
        <v>447</v>
      </c>
      <c r="P3496">
        <v>2964</v>
      </c>
      <c r="Q3496">
        <v>196395.31</v>
      </c>
      <c r="R3496">
        <v>166163.54999999999</v>
      </c>
      <c r="S3496">
        <v>144744.72</v>
      </c>
      <c r="T3496">
        <v>46258.350899999998</v>
      </c>
      <c r="U3496">
        <v>169</v>
      </c>
      <c r="V3496">
        <v>556</v>
      </c>
      <c r="W3496">
        <v>2429</v>
      </c>
      <c r="X3496">
        <v>155243.72</v>
      </c>
      <c r="Y3496">
        <v>125932.18</v>
      </c>
      <c r="Z3496">
        <v>108712.67</v>
      </c>
      <c r="AA3496">
        <v>34705.146099999998</v>
      </c>
      <c r="AB3496">
        <v>336</v>
      </c>
      <c r="AC3496">
        <v>364</v>
      </c>
      <c r="AD3496">
        <v>223</v>
      </c>
      <c r="AE3496">
        <v>344</v>
      </c>
      <c r="AF3496">
        <v>187</v>
      </c>
      <c r="AG3496">
        <v>196</v>
      </c>
      <c r="AH3496">
        <v>128</v>
      </c>
      <c r="AI3496">
        <v>190</v>
      </c>
      <c r="AJ3496">
        <v>149</v>
      </c>
      <c r="AK3496">
        <v>168</v>
      </c>
      <c r="AL3496">
        <v>95</v>
      </c>
      <c r="AM3496">
        <v>154</v>
      </c>
    </row>
    <row r="3497" spans="1:39" x14ac:dyDescent="0.15">
      <c r="A3497" t="s">
        <v>49</v>
      </c>
      <c r="B3497">
        <v>5</v>
      </c>
      <c r="C3497">
        <v>1</v>
      </c>
      <c r="D3497">
        <v>1</v>
      </c>
      <c r="E3497" t="s">
        <v>29</v>
      </c>
      <c r="F3497" t="s">
        <v>206</v>
      </c>
      <c r="G3497">
        <v>5591</v>
      </c>
      <c r="H3497">
        <v>16334</v>
      </c>
      <c r="I3497">
        <v>85990</v>
      </c>
      <c r="J3497">
        <v>5645910.9100000001</v>
      </c>
      <c r="K3497">
        <v>4463844.03</v>
      </c>
      <c r="L3497">
        <v>3917995.39</v>
      </c>
      <c r="M3497">
        <v>1299172.5718</v>
      </c>
      <c r="N3497">
        <v>2126</v>
      </c>
      <c r="O3497">
        <v>5398</v>
      </c>
      <c r="P3497">
        <v>33708</v>
      </c>
      <c r="Q3497">
        <v>2207358.9300000002</v>
      </c>
      <c r="R3497">
        <v>1768847.86</v>
      </c>
      <c r="S3497">
        <v>1527993.01</v>
      </c>
      <c r="T3497">
        <v>539007.16839999997</v>
      </c>
      <c r="U3497">
        <v>3465</v>
      </c>
      <c r="V3497">
        <v>10936</v>
      </c>
      <c r="W3497">
        <v>52282</v>
      </c>
      <c r="X3497">
        <v>3438551.98</v>
      </c>
      <c r="Y3497">
        <v>2694996.17</v>
      </c>
      <c r="Z3497">
        <v>2390002.38</v>
      </c>
      <c r="AA3497">
        <v>760165.40339999995</v>
      </c>
      <c r="AB3497">
        <v>5237</v>
      </c>
      <c r="AC3497">
        <v>5337</v>
      </c>
      <c r="AD3497">
        <v>3653</v>
      </c>
      <c r="AE3497">
        <v>5249</v>
      </c>
      <c r="AF3497">
        <v>2031</v>
      </c>
      <c r="AG3497">
        <v>2047</v>
      </c>
      <c r="AH3497">
        <v>1481</v>
      </c>
      <c r="AI3497">
        <v>2045</v>
      </c>
      <c r="AJ3497">
        <v>3206</v>
      </c>
      <c r="AK3497">
        <v>3290</v>
      </c>
      <c r="AL3497">
        <v>2172</v>
      </c>
      <c r="AM3497">
        <v>3204</v>
      </c>
    </row>
    <row r="3498" spans="1:39" x14ac:dyDescent="0.15">
      <c r="A3498" t="s">
        <v>49</v>
      </c>
      <c r="B3498">
        <v>5</v>
      </c>
      <c r="C3498">
        <v>1</v>
      </c>
      <c r="D3498">
        <v>1</v>
      </c>
      <c r="E3498" t="s">
        <v>31</v>
      </c>
      <c r="F3498" t="s">
        <v>206</v>
      </c>
      <c r="G3498">
        <v>3</v>
      </c>
      <c r="H3498">
        <v>15</v>
      </c>
      <c r="I3498">
        <v>75</v>
      </c>
      <c r="J3498">
        <v>4818.93</v>
      </c>
      <c r="K3498">
        <v>3436.73</v>
      </c>
      <c r="L3498">
        <v>1512.06</v>
      </c>
      <c r="M3498">
        <v>1023.73</v>
      </c>
      <c r="N3498">
        <v>0</v>
      </c>
      <c r="O3498">
        <v>0</v>
      </c>
      <c r="P3498">
        <v>0</v>
      </c>
      <c r="Q3498">
        <v>0</v>
      </c>
      <c r="R3498">
        <v>0</v>
      </c>
      <c r="S3498">
        <v>0</v>
      </c>
      <c r="T3498">
        <v>0</v>
      </c>
      <c r="U3498">
        <v>3</v>
      </c>
      <c r="V3498">
        <v>15</v>
      </c>
      <c r="W3498">
        <v>75</v>
      </c>
      <c r="X3498">
        <v>4818.93</v>
      </c>
      <c r="Y3498">
        <v>3436.73</v>
      </c>
      <c r="Z3498">
        <v>1512.06</v>
      </c>
      <c r="AA3498">
        <v>1023.73</v>
      </c>
      <c r="AB3498">
        <v>2</v>
      </c>
      <c r="AC3498">
        <v>1</v>
      </c>
      <c r="AD3498">
        <v>1</v>
      </c>
      <c r="AE3498">
        <v>2</v>
      </c>
      <c r="AF3498">
        <v>0</v>
      </c>
      <c r="AG3498">
        <v>0</v>
      </c>
      <c r="AH3498">
        <v>0</v>
      </c>
      <c r="AI3498">
        <v>0</v>
      </c>
      <c r="AJ3498">
        <v>2</v>
      </c>
      <c r="AK3498">
        <v>1</v>
      </c>
      <c r="AL3498">
        <v>1</v>
      </c>
      <c r="AM3498">
        <v>2</v>
      </c>
    </row>
    <row r="3499" spans="1:39" x14ac:dyDescent="0.15">
      <c r="A3499" t="s">
        <v>49</v>
      </c>
      <c r="B3499">
        <v>5</v>
      </c>
      <c r="C3499">
        <v>1</v>
      </c>
      <c r="D3499">
        <v>1</v>
      </c>
      <c r="E3499" t="s">
        <v>32</v>
      </c>
      <c r="F3499" t="s">
        <v>206</v>
      </c>
      <c r="G3499">
        <v>269</v>
      </c>
      <c r="H3499">
        <v>740</v>
      </c>
      <c r="I3499">
        <v>3995</v>
      </c>
      <c r="J3499">
        <v>268178.32</v>
      </c>
      <c r="K3499">
        <v>210053.76000000001</v>
      </c>
      <c r="L3499">
        <v>190711.22</v>
      </c>
      <c r="M3499">
        <v>59341.780200000001</v>
      </c>
      <c r="N3499">
        <v>22</v>
      </c>
      <c r="O3499">
        <v>49</v>
      </c>
      <c r="P3499">
        <v>356</v>
      </c>
      <c r="Q3499">
        <v>22647.69</v>
      </c>
      <c r="R3499">
        <v>17920.740000000002</v>
      </c>
      <c r="S3499">
        <v>15212.4</v>
      </c>
      <c r="T3499">
        <v>6056.5749999999998</v>
      </c>
      <c r="U3499">
        <v>247</v>
      </c>
      <c r="V3499">
        <v>691</v>
      </c>
      <c r="W3499">
        <v>3639</v>
      </c>
      <c r="X3499">
        <v>245530.63</v>
      </c>
      <c r="Y3499">
        <v>192133.02</v>
      </c>
      <c r="Z3499">
        <v>175498.82</v>
      </c>
      <c r="AA3499">
        <v>53285.205199999997</v>
      </c>
      <c r="AB3499">
        <v>265</v>
      </c>
      <c r="AC3499">
        <v>253</v>
      </c>
      <c r="AD3499">
        <v>172</v>
      </c>
      <c r="AE3499">
        <v>252</v>
      </c>
      <c r="AF3499">
        <v>22</v>
      </c>
      <c r="AG3499">
        <v>20</v>
      </c>
      <c r="AH3499">
        <v>16</v>
      </c>
      <c r="AI3499">
        <v>22</v>
      </c>
      <c r="AJ3499">
        <v>243</v>
      </c>
      <c r="AK3499">
        <v>233</v>
      </c>
      <c r="AL3499">
        <v>156</v>
      </c>
      <c r="AM3499">
        <v>230</v>
      </c>
    </row>
    <row r="3500" spans="1:39" x14ac:dyDescent="0.15">
      <c r="A3500" t="s">
        <v>49</v>
      </c>
      <c r="B3500">
        <v>5</v>
      </c>
      <c r="C3500">
        <v>1</v>
      </c>
      <c r="D3500">
        <v>2</v>
      </c>
      <c r="E3500" t="s">
        <v>28</v>
      </c>
      <c r="F3500" t="s">
        <v>206</v>
      </c>
      <c r="G3500">
        <v>643</v>
      </c>
      <c r="H3500">
        <v>1145</v>
      </c>
      <c r="I3500">
        <v>8781</v>
      </c>
      <c r="J3500">
        <v>599358.49</v>
      </c>
      <c r="K3500">
        <v>505437.41</v>
      </c>
      <c r="L3500">
        <v>449435.54</v>
      </c>
      <c r="M3500">
        <v>138781.2273</v>
      </c>
      <c r="N3500">
        <v>350</v>
      </c>
      <c r="O3500">
        <v>554</v>
      </c>
      <c r="P3500">
        <v>4953</v>
      </c>
      <c r="Q3500">
        <v>342277.48</v>
      </c>
      <c r="R3500">
        <v>284922.57</v>
      </c>
      <c r="S3500">
        <v>246694.7</v>
      </c>
      <c r="T3500">
        <v>82213.278999999995</v>
      </c>
      <c r="U3500">
        <v>293</v>
      </c>
      <c r="V3500">
        <v>591</v>
      </c>
      <c r="W3500">
        <v>3828</v>
      </c>
      <c r="X3500">
        <v>257081.01</v>
      </c>
      <c r="Y3500">
        <v>220514.84</v>
      </c>
      <c r="Z3500">
        <v>202740.84</v>
      </c>
      <c r="AA3500">
        <v>56567.948299999996</v>
      </c>
      <c r="AB3500">
        <v>623</v>
      </c>
      <c r="AC3500">
        <v>602</v>
      </c>
      <c r="AD3500">
        <v>308</v>
      </c>
      <c r="AE3500">
        <v>563</v>
      </c>
      <c r="AF3500">
        <v>337</v>
      </c>
      <c r="AG3500">
        <v>342</v>
      </c>
      <c r="AH3500">
        <v>193</v>
      </c>
      <c r="AI3500">
        <v>318</v>
      </c>
      <c r="AJ3500">
        <v>286</v>
      </c>
      <c r="AK3500">
        <v>260</v>
      </c>
      <c r="AL3500">
        <v>115</v>
      </c>
      <c r="AM3500">
        <v>245</v>
      </c>
    </row>
    <row r="3501" spans="1:39" x14ac:dyDescent="0.15">
      <c r="A3501" t="s">
        <v>49</v>
      </c>
      <c r="B3501">
        <v>5</v>
      </c>
      <c r="C3501">
        <v>1</v>
      </c>
      <c r="D3501">
        <v>2</v>
      </c>
      <c r="E3501" t="s">
        <v>30</v>
      </c>
      <c r="F3501" t="s">
        <v>206</v>
      </c>
      <c r="G3501">
        <v>75</v>
      </c>
      <c r="H3501">
        <v>152</v>
      </c>
      <c r="I3501">
        <v>980</v>
      </c>
      <c r="J3501">
        <v>68830.62</v>
      </c>
      <c r="K3501">
        <v>58580.99</v>
      </c>
      <c r="L3501">
        <v>50636.61</v>
      </c>
      <c r="M3501">
        <v>15712.560100000001</v>
      </c>
      <c r="N3501">
        <v>33</v>
      </c>
      <c r="O3501">
        <v>62</v>
      </c>
      <c r="P3501">
        <v>470</v>
      </c>
      <c r="Q3501">
        <v>33305.03</v>
      </c>
      <c r="R3501">
        <v>27415.7</v>
      </c>
      <c r="S3501">
        <v>22374.93</v>
      </c>
      <c r="T3501">
        <v>8081.0316000000003</v>
      </c>
      <c r="U3501">
        <v>42</v>
      </c>
      <c r="V3501">
        <v>90</v>
      </c>
      <c r="W3501">
        <v>510</v>
      </c>
      <c r="X3501">
        <v>35525.589999999997</v>
      </c>
      <c r="Y3501">
        <v>31165.29</v>
      </c>
      <c r="Z3501">
        <v>28261.68</v>
      </c>
      <c r="AA3501">
        <v>7631.5285000000003</v>
      </c>
      <c r="AB3501">
        <v>73</v>
      </c>
      <c r="AC3501">
        <v>72</v>
      </c>
      <c r="AD3501">
        <v>33</v>
      </c>
      <c r="AE3501">
        <v>74</v>
      </c>
      <c r="AF3501">
        <v>31</v>
      </c>
      <c r="AG3501">
        <v>33</v>
      </c>
      <c r="AH3501">
        <v>20</v>
      </c>
      <c r="AI3501">
        <v>33</v>
      </c>
      <c r="AJ3501">
        <v>42</v>
      </c>
      <c r="AK3501">
        <v>39</v>
      </c>
      <c r="AL3501">
        <v>13</v>
      </c>
      <c r="AM3501">
        <v>41</v>
      </c>
    </row>
    <row r="3502" spans="1:39" x14ac:dyDescent="0.15">
      <c r="A3502" t="s">
        <v>49</v>
      </c>
      <c r="B3502">
        <v>5</v>
      </c>
      <c r="C3502">
        <v>1</v>
      </c>
      <c r="D3502">
        <v>2</v>
      </c>
      <c r="E3502" t="s">
        <v>29</v>
      </c>
      <c r="F3502" t="s">
        <v>206</v>
      </c>
      <c r="G3502">
        <v>430</v>
      </c>
      <c r="H3502">
        <v>886</v>
      </c>
      <c r="I3502">
        <v>6265</v>
      </c>
      <c r="J3502">
        <v>423537.18</v>
      </c>
      <c r="K3502">
        <v>340003.99</v>
      </c>
      <c r="L3502">
        <v>302628</v>
      </c>
      <c r="M3502">
        <v>96590.723299999998</v>
      </c>
      <c r="N3502">
        <v>132</v>
      </c>
      <c r="O3502">
        <v>205</v>
      </c>
      <c r="P3502">
        <v>1932</v>
      </c>
      <c r="Q3502">
        <v>133545.10999999999</v>
      </c>
      <c r="R3502">
        <v>106677.43</v>
      </c>
      <c r="S3502">
        <v>91663.43</v>
      </c>
      <c r="T3502">
        <v>32830.135600000001</v>
      </c>
      <c r="U3502">
        <v>298</v>
      </c>
      <c r="V3502">
        <v>681</v>
      </c>
      <c r="W3502">
        <v>4333</v>
      </c>
      <c r="X3502">
        <v>289992.07</v>
      </c>
      <c r="Y3502">
        <v>233326.56</v>
      </c>
      <c r="Z3502">
        <v>210964.57</v>
      </c>
      <c r="AA3502">
        <v>63760.587699999996</v>
      </c>
      <c r="AB3502">
        <v>411</v>
      </c>
      <c r="AC3502">
        <v>394</v>
      </c>
      <c r="AD3502">
        <v>179</v>
      </c>
      <c r="AE3502">
        <v>410</v>
      </c>
      <c r="AF3502">
        <v>125</v>
      </c>
      <c r="AG3502">
        <v>124</v>
      </c>
      <c r="AH3502">
        <v>66</v>
      </c>
      <c r="AI3502">
        <v>127</v>
      </c>
      <c r="AJ3502">
        <v>286</v>
      </c>
      <c r="AK3502">
        <v>270</v>
      </c>
      <c r="AL3502">
        <v>113</v>
      </c>
      <c r="AM3502">
        <v>283</v>
      </c>
    </row>
    <row r="3503" spans="1:39" x14ac:dyDescent="0.15">
      <c r="A3503" t="s">
        <v>49</v>
      </c>
      <c r="B3503">
        <v>5</v>
      </c>
      <c r="C3503">
        <v>1</v>
      </c>
      <c r="D3503">
        <v>2</v>
      </c>
      <c r="E3503" t="s">
        <v>32</v>
      </c>
      <c r="F3503" t="s">
        <v>206</v>
      </c>
      <c r="G3503">
        <v>110</v>
      </c>
      <c r="H3503">
        <v>252</v>
      </c>
      <c r="I3503">
        <v>1700</v>
      </c>
      <c r="J3503">
        <v>112938.99</v>
      </c>
      <c r="K3503">
        <v>89428.26</v>
      </c>
      <c r="L3503">
        <v>82565.179999999993</v>
      </c>
      <c r="M3503">
        <v>24710.822899999999</v>
      </c>
      <c r="N3503">
        <v>11</v>
      </c>
      <c r="O3503">
        <v>21</v>
      </c>
      <c r="P3503">
        <v>167</v>
      </c>
      <c r="Q3503">
        <v>10694.77</v>
      </c>
      <c r="R3503">
        <v>8509.3799999999992</v>
      </c>
      <c r="S3503">
        <v>7679.65</v>
      </c>
      <c r="T3503">
        <v>2395.6145000000001</v>
      </c>
      <c r="U3503">
        <v>99</v>
      </c>
      <c r="V3503">
        <v>231</v>
      </c>
      <c r="W3503">
        <v>1533</v>
      </c>
      <c r="X3503">
        <v>102244.22</v>
      </c>
      <c r="Y3503">
        <v>80918.880000000005</v>
      </c>
      <c r="Z3503">
        <v>74885.53</v>
      </c>
      <c r="AA3503">
        <v>22315.2084</v>
      </c>
      <c r="AB3503">
        <v>106</v>
      </c>
      <c r="AC3503">
        <v>99</v>
      </c>
      <c r="AD3503">
        <v>50</v>
      </c>
      <c r="AE3503">
        <v>96</v>
      </c>
      <c r="AF3503">
        <v>11</v>
      </c>
      <c r="AG3503">
        <v>9</v>
      </c>
      <c r="AH3503">
        <v>4</v>
      </c>
      <c r="AI3503">
        <v>11</v>
      </c>
      <c r="AJ3503">
        <v>95</v>
      </c>
      <c r="AK3503">
        <v>90</v>
      </c>
      <c r="AL3503">
        <v>46</v>
      </c>
      <c r="AM3503">
        <v>85</v>
      </c>
    </row>
    <row r="3504" spans="1:39" x14ac:dyDescent="0.15">
      <c r="A3504" t="s">
        <v>49</v>
      </c>
      <c r="B3504">
        <v>5</v>
      </c>
      <c r="C3504">
        <v>2</v>
      </c>
      <c r="D3504">
        <v>0</v>
      </c>
      <c r="E3504" t="s">
        <v>28</v>
      </c>
      <c r="F3504" t="s">
        <v>206</v>
      </c>
      <c r="G3504">
        <v>106</v>
      </c>
      <c r="H3504">
        <v>365</v>
      </c>
      <c r="I3504">
        <v>1732</v>
      </c>
      <c r="J3504">
        <v>114679.8</v>
      </c>
      <c r="K3504">
        <v>90082.16</v>
      </c>
      <c r="L3504">
        <v>70609.59</v>
      </c>
      <c r="M3504">
        <v>26753.803</v>
      </c>
      <c r="N3504">
        <v>106</v>
      </c>
      <c r="O3504">
        <v>173</v>
      </c>
      <c r="P3504">
        <v>831</v>
      </c>
      <c r="Q3504">
        <v>53461.99</v>
      </c>
      <c r="R3504">
        <v>40421.919999999998</v>
      </c>
      <c r="S3504">
        <v>24194.26</v>
      </c>
      <c r="T3504">
        <v>12987.198700000001</v>
      </c>
      <c r="U3504">
        <v>106</v>
      </c>
      <c r="V3504">
        <v>192</v>
      </c>
      <c r="W3504">
        <v>901</v>
      </c>
      <c r="X3504">
        <v>61217.81</v>
      </c>
      <c r="Y3504">
        <v>49660.24</v>
      </c>
      <c r="Z3504">
        <v>46415.33</v>
      </c>
      <c r="AA3504">
        <v>13766.604300000001</v>
      </c>
      <c r="AB3504">
        <v>105</v>
      </c>
      <c r="AC3504">
        <v>102</v>
      </c>
      <c r="AD3504">
        <v>93</v>
      </c>
      <c r="AE3504">
        <v>87</v>
      </c>
      <c r="AF3504">
        <v>105</v>
      </c>
      <c r="AG3504">
        <v>102</v>
      </c>
      <c r="AH3504">
        <v>93</v>
      </c>
      <c r="AI3504">
        <v>87</v>
      </c>
      <c r="AJ3504">
        <v>105</v>
      </c>
      <c r="AK3504">
        <v>102</v>
      </c>
      <c r="AL3504">
        <v>93</v>
      </c>
      <c r="AM3504">
        <v>87</v>
      </c>
    </row>
    <row r="3505" spans="1:39" x14ac:dyDescent="0.15">
      <c r="A3505" t="s">
        <v>49</v>
      </c>
      <c r="B3505">
        <v>5</v>
      </c>
      <c r="C3505">
        <v>2</v>
      </c>
      <c r="D3505">
        <v>0</v>
      </c>
      <c r="E3505" t="s">
        <v>29</v>
      </c>
      <c r="F3505" t="s">
        <v>206</v>
      </c>
      <c r="G3505">
        <v>4</v>
      </c>
      <c r="H3505">
        <v>16</v>
      </c>
      <c r="I3505">
        <v>79</v>
      </c>
      <c r="J3505">
        <v>4533.6099999999997</v>
      </c>
      <c r="K3505">
        <v>3107.24</v>
      </c>
      <c r="L3505">
        <v>2939.66</v>
      </c>
      <c r="M3505">
        <v>1355.4155000000001</v>
      </c>
      <c r="N3505">
        <v>4</v>
      </c>
      <c r="O3505">
        <v>10</v>
      </c>
      <c r="P3505">
        <v>56</v>
      </c>
      <c r="Q3505">
        <v>2912.62</v>
      </c>
      <c r="R3505">
        <v>1918.5</v>
      </c>
      <c r="S3505">
        <v>1750.92</v>
      </c>
      <c r="T3505">
        <v>973.57550000000003</v>
      </c>
      <c r="U3505">
        <v>4</v>
      </c>
      <c r="V3505">
        <v>6</v>
      </c>
      <c r="W3505">
        <v>23</v>
      </c>
      <c r="X3505">
        <v>1620.99</v>
      </c>
      <c r="Y3505">
        <v>1188.74</v>
      </c>
      <c r="Z3505">
        <v>1188.74</v>
      </c>
      <c r="AA3505">
        <v>381.84</v>
      </c>
      <c r="AB3505">
        <v>4</v>
      </c>
      <c r="AC3505">
        <v>4</v>
      </c>
      <c r="AD3505">
        <v>4</v>
      </c>
      <c r="AE3505">
        <v>1</v>
      </c>
      <c r="AF3505">
        <v>4</v>
      </c>
      <c r="AG3505">
        <v>4</v>
      </c>
      <c r="AH3505">
        <v>4</v>
      </c>
      <c r="AI3505">
        <v>1</v>
      </c>
      <c r="AJ3505">
        <v>4</v>
      </c>
      <c r="AK3505">
        <v>4</v>
      </c>
      <c r="AL3505">
        <v>4</v>
      </c>
      <c r="AM3505">
        <v>1</v>
      </c>
    </row>
    <row r="3506" spans="1:39" x14ac:dyDescent="0.15">
      <c r="A3506" t="s">
        <v>49</v>
      </c>
      <c r="B3506">
        <v>5</v>
      </c>
      <c r="C3506">
        <v>2</v>
      </c>
      <c r="D3506">
        <v>0</v>
      </c>
      <c r="E3506" t="s">
        <v>32</v>
      </c>
      <c r="F3506" t="s">
        <v>206</v>
      </c>
      <c r="G3506">
        <v>69</v>
      </c>
      <c r="H3506">
        <v>258</v>
      </c>
      <c r="I3506">
        <v>1257</v>
      </c>
      <c r="J3506">
        <v>80430.539999999994</v>
      </c>
      <c r="K3506">
        <v>59670.06</v>
      </c>
      <c r="L3506">
        <v>49251.63</v>
      </c>
      <c r="M3506">
        <v>18796.3328</v>
      </c>
      <c r="N3506">
        <v>69</v>
      </c>
      <c r="O3506">
        <v>102</v>
      </c>
      <c r="P3506">
        <v>448</v>
      </c>
      <c r="Q3506">
        <v>26855.53</v>
      </c>
      <c r="R3506">
        <v>19505.53</v>
      </c>
      <c r="S3506">
        <v>13212.4</v>
      </c>
      <c r="T3506">
        <v>6831.1869999999999</v>
      </c>
      <c r="U3506">
        <v>69</v>
      </c>
      <c r="V3506">
        <v>156</v>
      </c>
      <c r="W3506">
        <v>809</v>
      </c>
      <c r="X3506">
        <v>53575.01</v>
      </c>
      <c r="Y3506">
        <v>40164.53</v>
      </c>
      <c r="Z3506">
        <v>36039.230000000003</v>
      </c>
      <c r="AA3506">
        <v>11965.1458</v>
      </c>
      <c r="AB3506">
        <v>69</v>
      </c>
      <c r="AC3506">
        <v>67</v>
      </c>
      <c r="AD3506">
        <v>62</v>
      </c>
      <c r="AE3506">
        <v>63</v>
      </c>
      <c r="AF3506">
        <v>69</v>
      </c>
      <c r="AG3506">
        <v>67</v>
      </c>
      <c r="AH3506">
        <v>62</v>
      </c>
      <c r="AI3506">
        <v>63</v>
      </c>
      <c r="AJ3506">
        <v>69</v>
      </c>
      <c r="AK3506">
        <v>67</v>
      </c>
      <c r="AL3506">
        <v>62</v>
      </c>
      <c r="AM3506">
        <v>63</v>
      </c>
    </row>
    <row r="3507" spans="1:39" x14ac:dyDescent="0.15">
      <c r="A3507" t="s">
        <v>49</v>
      </c>
      <c r="B3507">
        <v>5</v>
      </c>
      <c r="C3507">
        <v>2</v>
      </c>
      <c r="D3507">
        <v>1</v>
      </c>
      <c r="E3507" t="s">
        <v>28</v>
      </c>
      <c r="F3507" t="s">
        <v>206</v>
      </c>
      <c r="G3507">
        <v>946</v>
      </c>
      <c r="H3507">
        <v>3713</v>
      </c>
      <c r="I3507">
        <v>15227</v>
      </c>
      <c r="J3507">
        <v>971048.17</v>
      </c>
      <c r="K3507">
        <v>789786.97</v>
      </c>
      <c r="L3507">
        <v>646440.35</v>
      </c>
      <c r="M3507">
        <v>230036.85459999999</v>
      </c>
      <c r="N3507">
        <v>946</v>
      </c>
      <c r="O3507">
        <v>1781</v>
      </c>
      <c r="P3507">
        <v>8152</v>
      </c>
      <c r="Q3507">
        <v>513051.9</v>
      </c>
      <c r="R3507">
        <v>407478.25</v>
      </c>
      <c r="S3507">
        <v>300644.89</v>
      </c>
      <c r="T3507">
        <v>127439.705</v>
      </c>
      <c r="U3507">
        <v>946</v>
      </c>
      <c r="V3507">
        <v>1932</v>
      </c>
      <c r="W3507">
        <v>7075</v>
      </c>
      <c r="X3507">
        <v>457996.27</v>
      </c>
      <c r="Y3507">
        <v>382308.72</v>
      </c>
      <c r="Z3507">
        <v>345795.46</v>
      </c>
      <c r="AA3507">
        <v>102597.1496</v>
      </c>
      <c r="AB3507">
        <v>892</v>
      </c>
      <c r="AC3507">
        <v>936</v>
      </c>
      <c r="AD3507">
        <v>700</v>
      </c>
      <c r="AE3507">
        <v>905</v>
      </c>
      <c r="AF3507">
        <v>892</v>
      </c>
      <c r="AG3507">
        <v>936</v>
      </c>
      <c r="AH3507">
        <v>700</v>
      </c>
      <c r="AI3507">
        <v>905</v>
      </c>
      <c r="AJ3507">
        <v>892</v>
      </c>
      <c r="AK3507">
        <v>936</v>
      </c>
      <c r="AL3507">
        <v>700</v>
      </c>
      <c r="AM3507">
        <v>905</v>
      </c>
    </row>
    <row r="3508" spans="1:39" x14ac:dyDescent="0.15">
      <c r="A3508" t="s">
        <v>49</v>
      </c>
      <c r="B3508">
        <v>5</v>
      </c>
      <c r="C3508">
        <v>2</v>
      </c>
      <c r="D3508">
        <v>1</v>
      </c>
      <c r="E3508" t="s">
        <v>30</v>
      </c>
      <c r="F3508" t="s">
        <v>206</v>
      </c>
      <c r="G3508">
        <v>148</v>
      </c>
      <c r="H3508">
        <v>659</v>
      </c>
      <c r="I3508">
        <v>2533</v>
      </c>
      <c r="J3508">
        <v>158889.54999999999</v>
      </c>
      <c r="K3508">
        <v>126382.43</v>
      </c>
      <c r="L3508">
        <v>103526.94</v>
      </c>
      <c r="M3508">
        <v>38390.031900000002</v>
      </c>
      <c r="N3508">
        <v>148</v>
      </c>
      <c r="O3508">
        <v>290</v>
      </c>
      <c r="P3508">
        <v>1342</v>
      </c>
      <c r="Q3508">
        <v>83202.100000000006</v>
      </c>
      <c r="R3508">
        <v>65613.97</v>
      </c>
      <c r="S3508">
        <v>48505.52</v>
      </c>
      <c r="T3508">
        <v>20779.8861</v>
      </c>
      <c r="U3508">
        <v>148</v>
      </c>
      <c r="V3508">
        <v>369</v>
      </c>
      <c r="W3508">
        <v>1191</v>
      </c>
      <c r="X3508">
        <v>75687.45</v>
      </c>
      <c r="Y3508">
        <v>60768.46</v>
      </c>
      <c r="Z3508">
        <v>55021.42</v>
      </c>
      <c r="AA3508">
        <v>17610.145799999998</v>
      </c>
      <c r="AB3508">
        <v>135</v>
      </c>
      <c r="AC3508">
        <v>148</v>
      </c>
      <c r="AD3508">
        <v>95</v>
      </c>
      <c r="AE3508">
        <v>138</v>
      </c>
      <c r="AF3508">
        <v>135</v>
      </c>
      <c r="AG3508">
        <v>148</v>
      </c>
      <c r="AH3508">
        <v>95</v>
      </c>
      <c r="AI3508">
        <v>138</v>
      </c>
      <c r="AJ3508">
        <v>135</v>
      </c>
      <c r="AK3508">
        <v>148</v>
      </c>
      <c r="AL3508">
        <v>95</v>
      </c>
      <c r="AM3508">
        <v>138</v>
      </c>
    </row>
    <row r="3509" spans="1:39" x14ac:dyDescent="0.15">
      <c r="A3509" t="s">
        <v>49</v>
      </c>
      <c r="B3509">
        <v>5</v>
      </c>
      <c r="C3509">
        <v>2</v>
      </c>
      <c r="D3509">
        <v>1</v>
      </c>
      <c r="E3509" t="s">
        <v>29</v>
      </c>
      <c r="F3509" t="s">
        <v>206</v>
      </c>
      <c r="G3509">
        <v>2584</v>
      </c>
      <c r="H3509">
        <v>11277</v>
      </c>
      <c r="I3509">
        <v>45648</v>
      </c>
      <c r="J3509">
        <v>2848316.18</v>
      </c>
      <c r="K3509">
        <v>2189189.75</v>
      </c>
      <c r="L3509">
        <v>1778997.54</v>
      </c>
      <c r="M3509">
        <v>685546.3138</v>
      </c>
      <c r="N3509">
        <v>2584</v>
      </c>
      <c r="O3509">
        <v>4904</v>
      </c>
      <c r="P3509">
        <v>22016</v>
      </c>
      <c r="Q3509">
        <v>1331183.31</v>
      </c>
      <c r="R3509">
        <v>1006805.68</v>
      </c>
      <c r="S3509">
        <v>716721.43</v>
      </c>
      <c r="T3509">
        <v>343047.83309999999</v>
      </c>
      <c r="U3509">
        <v>2584</v>
      </c>
      <c r="V3509">
        <v>6373</v>
      </c>
      <c r="W3509">
        <v>23632</v>
      </c>
      <c r="X3509">
        <v>1517132.87</v>
      </c>
      <c r="Y3509">
        <v>1182384.07</v>
      </c>
      <c r="Z3509">
        <v>1062276.1100000001</v>
      </c>
      <c r="AA3509">
        <v>342498.48070000001</v>
      </c>
      <c r="AB3509">
        <v>2452</v>
      </c>
      <c r="AC3509">
        <v>2491</v>
      </c>
      <c r="AD3509">
        <v>1892</v>
      </c>
      <c r="AE3509">
        <v>2493</v>
      </c>
      <c r="AF3509">
        <v>2452</v>
      </c>
      <c r="AG3509">
        <v>2491</v>
      </c>
      <c r="AH3509">
        <v>1892</v>
      </c>
      <c r="AI3509">
        <v>2493</v>
      </c>
      <c r="AJ3509">
        <v>2452</v>
      </c>
      <c r="AK3509">
        <v>2491</v>
      </c>
      <c r="AL3509">
        <v>1892</v>
      </c>
      <c r="AM3509">
        <v>2493</v>
      </c>
    </row>
    <row r="3510" spans="1:39" x14ac:dyDescent="0.15">
      <c r="A3510" t="s">
        <v>49</v>
      </c>
      <c r="B3510">
        <v>5</v>
      </c>
      <c r="C3510">
        <v>2</v>
      </c>
      <c r="D3510">
        <v>1</v>
      </c>
      <c r="E3510" t="s">
        <v>31</v>
      </c>
      <c r="F3510" t="s">
        <v>206</v>
      </c>
      <c r="G3510">
        <v>1</v>
      </c>
      <c r="H3510">
        <v>7</v>
      </c>
      <c r="I3510">
        <v>16</v>
      </c>
      <c r="J3510">
        <v>996.97</v>
      </c>
      <c r="K3510">
        <v>775.37</v>
      </c>
      <c r="L3510">
        <v>612.79</v>
      </c>
      <c r="M3510">
        <v>226.21629999999999</v>
      </c>
      <c r="N3510">
        <v>1</v>
      </c>
      <c r="O3510">
        <v>4</v>
      </c>
      <c r="P3510">
        <v>7</v>
      </c>
      <c r="Q3510">
        <v>605.97</v>
      </c>
      <c r="R3510">
        <v>430.87</v>
      </c>
      <c r="S3510">
        <v>360.89</v>
      </c>
      <c r="T3510">
        <v>148.28210000000001</v>
      </c>
      <c r="U3510">
        <v>1</v>
      </c>
      <c r="V3510">
        <v>3</v>
      </c>
      <c r="W3510">
        <v>9</v>
      </c>
      <c r="X3510">
        <v>391</v>
      </c>
      <c r="Y3510">
        <v>344.5</v>
      </c>
      <c r="Z3510">
        <v>251.9</v>
      </c>
      <c r="AA3510">
        <v>77.934200000000004</v>
      </c>
      <c r="AB3510">
        <v>1</v>
      </c>
      <c r="AC3510">
        <v>1</v>
      </c>
      <c r="AD3510">
        <v>1</v>
      </c>
      <c r="AE3510">
        <v>1</v>
      </c>
      <c r="AF3510">
        <v>1</v>
      </c>
      <c r="AG3510">
        <v>1</v>
      </c>
      <c r="AH3510">
        <v>1</v>
      </c>
      <c r="AI3510">
        <v>1</v>
      </c>
      <c r="AJ3510">
        <v>1</v>
      </c>
      <c r="AK3510">
        <v>1</v>
      </c>
      <c r="AL3510">
        <v>1</v>
      </c>
      <c r="AM3510">
        <v>1</v>
      </c>
    </row>
    <row r="3511" spans="1:39" x14ac:dyDescent="0.15">
      <c r="A3511" t="s">
        <v>49</v>
      </c>
      <c r="B3511">
        <v>5</v>
      </c>
      <c r="C3511">
        <v>2</v>
      </c>
      <c r="D3511">
        <v>1</v>
      </c>
      <c r="E3511" t="s">
        <v>32</v>
      </c>
      <c r="F3511" t="s">
        <v>206</v>
      </c>
      <c r="G3511">
        <v>168</v>
      </c>
      <c r="H3511">
        <v>693</v>
      </c>
      <c r="I3511">
        <v>3198</v>
      </c>
      <c r="J3511">
        <v>200063.49</v>
      </c>
      <c r="K3511">
        <v>152060.68</v>
      </c>
      <c r="L3511">
        <v>125281.98</v>
      </c>
      <c r="M3511">
        <v>48114.943099999997</v>
      </c>
      <c r="N3511">
        <v>168</v>
      </c>
      <c r="O3511">
        <v>318</v>
      </c>
      <c r="P3511">
        <v>1500</v>
      </c>
      <c r="Q3511">
        <v>89694.42</v>
      </c>
      <c r="R3511">
        <v>67533.77</v>
      </c>
      <c r="S3511">
        <v>45973.4</v>
      </c>
      <c r="T3511">
        <v>23023.781299999999</v>
      </c>
      <c r="U3511">
        <v>168</v>
      </c>
      <c r="V3511">
        <v>375</v>
      </c>
      <c r="W3511">
        <v>1698</v>
      </c>
      <c r="X3511">
        <v>110369.07</v>
      </c>
      <c r="Y3511">
        <v>84526.91</v>
      </c>
      <c r="Z3511">
        <v>79308.58</v>
      </c>
      <c r="AA3511">
        <v>25091.161800000002</v>
      </c>
      <c r="AB3511">
        <v>160</v>
      </c>
      <c r="AC3511">
        <v>164</v>
      </c>
      <c r="AD3511">
        <v>135</v>
      </c>
      <c r="AE3511">
        <v>160</v>
      </c>
      <c r="AF3511">
        <v>160</v>
      </c>
      <c r="AG3511">
        <v>164</v>
      </c>
      <c r="AH3511">
        <v>135</v>
      </c>
      <c r="AI3511">
        <v>160</v>
      </c>
      <c r="AJ3511">
        <v>160</v>
      </c>
      <c r="AK3511">
        <v>164</v>
      </c>
      <c r="AL3511">
        <v>135</v>
      </c>
      <c r="AM3511">
        <v>160</v>
      </c>
    </row>
    <row r="3512" spans="1:39" x14ac:dyDescent="0.15">
      <c r="A3512" t="s">
        <v>49</v>
      </c>
      <c r="B3512">
        <v>5</v>
      </c>
      <c r="C3512">
        <v>2</v>
      </c>
      <c r="D3512">
        <v>2</v>
      </c>
      <c r="E3512" t="s">
        <v>28</v>
      </c>
      <c r="F3512" t="s">
        <v>206</v>
      </c>
      <c r="G3512">
        <v>118</v>
      </c>
      <c r="H3512">
        <v>416</v>
      </c>
      <c r="I3512">
        <v>1859</v>
      </c>
      <c r="J3512">
        <v>118336.13</v>
      </c>
      <c r="K3512">
        <v>94630.74</v>
      </c>
      <c r="L3512">
        <v>73500.259999999995</v>
      </c>
      <c r="M3512">
        <v>28585.674200000001</v>
      </c>
      <c r="N3512">
        <v>118</v>
      </c>
      <c r="O3512">
        <v>185</v>
      </c>
      <c r="P3512">
        <v>941</v>
      </c>
      <c r="Q3512">
        <v>58883.62</v>
      </c>
      <c r="R3512">
        <v>46412.35</v>
      </c>
      <c r="S3512">
        <v>29253.13</v>
      </c>
      <c r="T3512">
        <v>15312.4908</v>
      </c>
      <c r="U3512">
        <v>118</v>
      </c>
      <c r="V3512">
        <v>231</v>
      </c>
      <c r="W3512">
        <v>918</v>
      </c>
      <c r="X3512">
        <v>59452.51</v>
      </c>
      <c r="Y3512">
        <v>48218.39</v>
      </c>
      <c r="Z3512">
        <v>44247.13</v>
      </c>
      <c r="AA3512">
        <v>13273.1834</v>
      </c>
      <c r="AB3512">
        <v>105</v>
      </c>
      <c r="AC3512">
        <v>117</v>
      </c>
      <c r="AD3512">
        <v>78</v>
      </c>
      <c r="AE3512">
        <v>110</v>
      </c>
      <c r="AF3512">
        <v>105</v>
      </c>
      <c r="AG3512">
        <v>117</v>
      </c>
      <c r="AH3512">
        <v>78</v>
      </c>
      <c r="AI3512">
        <v>110</v>
      </c>
      <c r="AJ3512">
        <v>105</v>
      </c>
      <c r="AK3512">
        <v>117</v>
      </c>
      <c r="AL3512">
        <v>78</v>
      </c>
      <c r="AM3512">
        <v>110</v>
      </c>
    </row>
    <row r="3513" spans="1:39" x14ac:dyDescent="0.15">
      <c r="A3513" t="s">
        <v>49</v>
      </c>
      <c r="B3513">
        <v>5</v>
      </c>
      <c r="C3513">
        <v>2</v>
      </c>
      <c r="D3513">
        <v>2</v>
      </c>
      <c r="E3513" t="s">
        <v>30</v>
      </c>
      <c r="F3513" t="s">
        <v>206</v>
      </c>
      <c r="G3513">
        <v>9</v>
      </c>
      <c r="H3513">
        <v>42</v>
      </c>
      <c r="I3513">
        <v>189</v>
      </c>
      <c r="J3513">
        <v>11956.72</v>
      </c>
      <c r="K3513">
        <v>9182.2199999999993</v>
      </c>
      <c r="L3513">
        <v>5819.69</v>
      </c>
      <c r="M3513">
        <v>3172.0720999999999</v>
      </c>
      <c r="N3513">
        <v>9</v>
      </c>
      <c r="O3513">
        <v>15</v>
      </c>
      <c r="P3513">
        <v>103</v>
      </c>
      <c r="Q3513">
        <v>6595.59</v>
      </c>
      <c r="R3513">
        <v>4940.49</v>
      </c>
      <c r="S3513">
        <v>2868.98</v>
      </c>
      <c r="T3513">
        <v>1872.4757</v>
      </c>
      <c r="U3513">
        <v>9</v>
      </c>
      <c r="V3513">
        <v>27</v>
      </c>
      <c r="W3513">
        <v>86</v>
      </c>
      <c r="X3513">
        <v>5361.13</v>
      </c>
      <c r="Y3513">
        <v>4241.7299999999996</v>
      </c>
      <c r="Z3513">
        <v>2950.71</v>
      </c>
      <c r="AA3513">
        <v>1299.5963999999999</v>
      </c>
      <c r="AB3513">
        <v>8</v>
      </c>
      <c r="AC3513">
        <v>9</v>
      </c>
      <c r="AD3513">
        <v>4</v>
      </c>
      <c r="AE3513">
        <v>9</v>
      </c>
      <c r="AF3513">
        <v>8</v>
      </c>
      <c r="AG3513">
        <v>9</v>
      </c>
      <c r="AH3513">
        <v>4</v>
      </c>
      <c r="AI3513">
        <v>9</v>
      </c>
      <c r="AJ3513">
        <v>8</v>
      </c>
      <c r="AK3513">
        <v>9</v>
      </c>
      <c r="AL3513">
        <v>4</v>
      </c>
      <c r="AM3513">
        <v>9</v>
      </c>
    </row>
    <row r="3514" spans="1:39" x14ac:dyDescent="0.15">
      <c r="A3514" t="s">
        <v>49</v>
      </c>
      <c r="B3514">
        <v>5</v>
      </c>
      <c r="C3514">
        <v>2</v>
      </c>
      <c r="D3514">
        <v>2</v>
      </c>
      <c r="E3514" t="s">
        <v>29</v>
      </c>
      <c r="F3514" t="s">
        <v>206</v>
      </c>
      <c r="G3514">
        <v>74</v>
      </c>
      <c r="H3514">
        <v>262</v>
      </c>
      <c r="I3514">
        <v>1456</v>
      </c>
      <c r="J3514">
        <v>95260.63</v>
      </c>
      <c r="K3514">
        <v>72071.350000000006</v>
      </c>
      <c r="L3514">
        <v>54532.74</v>
      </c>
      <c r="M3514">
        <v>22767.5602</v>
      </c>
      <c r="N3514">
        <v>74</v>
      </c>
      <c r="O3514">
        <v>110</v>
      </c>
      <c r="P3514">
        <v>735</v>
      </c>
      <c r="Q3514">
        <v>49367.92</v>
      </c>
      <c r="R3514">
        <v>36667.11</v>
      </c>
      <c r="S3514">
        <v>23216.45</v>
      </c>
      <c r="T3514">
        <v>12295.607</v>
      </c>
      <c r="U3514">
        <v>74</v>
      </c>
      <c r="V3514">
        <v>152</v>
      </c>
      <c r="W3514">
        <v>721</v>
      </c>
      <c r="X3514">
        <v>45892.71</v>
      </c>
      <c r="Y3514">
        <v>35404.239999999998</v>
      </c>
      <c r="Z3514">
        <v>31316.29</v>
      </c>
      <c r="AA3514">
        <v>10471.9532</v>
      </c>
      <c r="AB3514">
        <v>71</v>
      </c>
      <c r="AC3514">
        <v>72</v>
      </c>
      <c r="AD3514">
        <v>45</v>
      </c>
      <c r="AE3514">
        <v>74</v>
      </c>
      <c r="AF3514">
        <v>71</v>
      </c>
      <c r="AG3514">
        <v>72</v>
      </c>
      <c r="AH3514">
        <v>45</v>
      </c>
      <c r="AI3514">
        <v>74</v>
      </c>
      <c r="AJ3514">
        <v>71</v>
      </c>
      <c r="AK3514">
        <v>72</v>
      </c>
      <c r="AL3514">
        <v>45</v>
      </c>
      <c r="AM3514">
        <v>74</v>
      </c>
    </row>
    <row r="3515" spans="1:39" x14ac:dyDescent="0.15">
      <c r="A3515" t="s">
        <v>49</v>
      </c>
      <c r="B3515">
        <v>5</v>
      </c>
      <c r="C3515">
        <v>2</v>
      </c>
      <c r="D3515">
        <v>2</v>
      </c>
      <c r="E3515" t="s">
        <v>32</v>
      </c>
      <c r="F3515" t="s">
        <v>206</v>
      </c>
      <c r="G3515">
        <v>38</v>
      </c>
      <c r="H3515">
        <v>136</v>
      </c>
      <c r="I3515">
        <v>620</v>
      </c>
      <c r="J3515">
        <v>40356.620000000003</v>
      </c>
      <c r="K3515">
        <v>31045.74</v>
      </c>
      <c r="L3515">
        <v>25979.64</v>
      </c>
      <c r="M3515">
        <v>9674.5211999999992</v>
      </c>
      <c r="N3515">
        <v>38</v>
      </c>
      <c r="O3515">
        <v>52</v>
      </c>
      <c r="P3515">
        <v>213</v>
      </c>
      <c r="Q3515">
        <v>13847.32</v>
      </c>
      <c r="R3515">
        <v>10553.78</v>
      </c>
      <c r="S3515">
        <v>7513.24</v>
      </c>
      <c r="T3515">
        <v>3432.9794000000002</v>
      </c>
      <c r="U3515">
        <v>38</v>
      </c>
      <c r="V3515">
        <v>84</v>
      </c>
      <c r="W3515">
        <v>407</v>
      </c>
      <c r="X3515">
        <v>26509.3</v>
      </c>
      <c r="Y3515">
        <v>20491.96</v>
      </c>
      <c r="Z3515">
        <v>18466.400000000001</v>
      </c>
      <c r="AA3515">
        <v>6241.5418</v>
      </c>
      <c r="AB3515">
        <v>37</v>
      </c>
      <c r="AC3515">
        <v>37</v>
      </c>
      <c r="AD3515">
        <v>30</v>
      </c>
      <c r="AE3515">
        <v>37</v>
      </c>
      <c r="AF3515">
        <v>37</v>
      </c>
      <c r="AG3515">
        <v>37</v>
      </c>
      <c r="AH3515">
        <v>30</v>
      </c>
      <c r="AI3515">
        <v>37</v>
      </c>
      <c r="AJ3515">
        <v>37</v>
      </c>
      <c r="AK3515">
        <v>37</v>
      </c>
      <c r="AL3515">
        <v>30</v>
      </c>
      <c r="AM3515">
        <v>37</v>
      </c>
    </row>
    <row r="3516" spans="1:39" x14ac:dyDescent="0.15">
      <c r="A3516" t="s">
        <v>49</v>
      </c>
      <c r="B3516">
        <v>30</v>
      </c>
      <c r="C3516">
        <v>1</v>
      </c>
      <c r="D3516">
        <v>0</v>
      </c>
      <c r="E3516" t="s">
        <v>28</v>
      </c>
      <c r="F3516" t="s">
        <v>206</v>
      </c>
      <c r="G3516">
        <v>4108</v>
      </c>
      <c r="H3516">
        <v>5742</v>
      </c>
      <c r="I3516">
        <v>24123</v>
      </c>
      <c r="J3516">
        <v>1630144.91</v>
      </c>
      <c r="K3516">
        <v>1310712.46</v>
      </c>
      <c r="L3516">
        <v>1195139.6200000001</v>
      </c>
      <c r="M3516">
        <v>382766.2782</v>
      </c>
      <c r="N3516">
        <v>1990</v>
      </c>
      <c r="O3516">
        <v>2559</v>
      </c>
      <c r="P3516">
        <v>11880</v>
      </c>
      <c r="Q3516">
        <v>807805.99</v>
      </c>
      <c r="R3516">
        <v>632471.18999999994</v>
      </c>
      <c r="S3516">
        <v>549560.97</v>
      </c>
      <c r="T3516">
        <v>199161.6188</v>
      </c>
      <c r="U3516">
        <v>2118</v>
      </c>
      <c r="V3516">
        <v>3183</v>
      </c>
      <c r="W3516">
        <v>12243</v>
      </c>
      <c r="X3516">
        <v>822338.92</v>
      </c>
      <c r="Y3516">
        <v>678241.27</v>
      </c>
      <c r="Z3516">
        <v>645578.65</v>
      </c>
      <c r="AA3516">
        <v>183604.6594</v>
      </c>
      <c r="AB3516">
        <v>4040</v>
      </c>
      <c r="AC3516">
        <v>3573</v>
      </c>
      <c r="AD3516">
        <v>3120</v>
      </c>
      <c r="AE3516">
        <v>2248</v>
      </c>
      <c r="AF3516">
        <v>1965</v>
      </c>
      <c r="AG3516">
        <v>1888</v>
      </c>
      <c r="AH3516">
        <v>1693</v>
      </c>
      <c r="AI3516">
        <v>1079</v>
      </c>
      <c r="AJ3516">
        <v>2075</v>
      </c>
      <c r="AK3516">
        <v>1685</v>
      </c>
      <c r="AL3516">
        <v>1427</v>
      </c>
      <c r="AM3516">
        <v>1169</v>
      </c>
    </row>
    <row r="3517" spans="1:39" x14ac:dyDescent="0.15">
      <c r="A3517" t="s">
        <v>49</v>
      </c>
      <c r="B3517">
        <v>30</v>
      </c>
      <c r="C3517">
        <v>1</v>
      </c>
      <c r="D3517">
        <v>0</v>
      </c>
      <c r="E3517" t="s">
        <v>30</v>
      </c>
      <c r="F3517" t="s">
        <v>206</v>
      </c>
      <c r="G3517">
        <v>5</v>
      </c>
      <c r="H3517">
        <v>7</v>
      </c>
      <c r="I3517">
        <v>28</v>
      </c>
      <c r="J3517">
        <v>1877.96</v>
      </c>
      <c r="K3517">
        <v>1575.66</v>
      </c>
      <c r="L3517">
        <v>1424.19</v>
      </c>
      <c r="M3517">
        <v>449.4051</v>
      </c>
      <c r="N3517">
        <v>4</v>
      </c>
      <c r="O3517">
        <v>4</v>
      </c>
      <c r="P3517">
        <v>22</v>
      </c>
      <c r="Q3517">
        <v>1373.96</v>
      </c>
      <c r="R3517">
        <v>1226.6600000000001</v>
      </c>
      <c r="S3517">
        <v>1075.19</v>
      </c>
      <c r="T3517">
        <v>354.2851</v>
      </c>
      <c r="U3517">
        <v>1</v>
      </c>
      <c r="V3517">
        <v>3</v>
      </c>
      <c r="W3517">
        <v>6</v>
      </c>
      <c r="X3517">
        <v>504</v>
      </c>
      <c r="Y3517">
        <v>349</v>
      </c>
      <c r="Z3517">
        <v>349</v>
      </c>
      <c r="AA3517">
        <v>95.12</v>
      </c>
      <c r="AB3517">
        <v>5</v>
      </c>
      <c r="AC3517">
        <v>5</v>
      </c>
      <c r="AD3517">
        <v>2</v>
      </c>
      <c r="AE3517">
        <v>3</v>
      </c>
      <c r="AF3517">
        <v>4</v>
      </c>
      <c r="AG3517">
        <v>4</v>
      </c>
      <c r="AH3517">
        <v>1</v>
      </c>
      <c r="AI3517">
        <v>2</v>
      </c>
      <c r="AJ3517">
        <v>1</v>
      </c>
      <c r="AK3517">
        <v>1</v>
      </c>
      <c r="AL3517">
        <v>1</v>
      </c>
      <c r="AM3517">
        <v>1</v>
      </c>
    </row>
    <row r="3518" spans="1:39" x14ac:dyDescent="0.15">
      <c r="A3518" t="s">
        <v>49</v>
      </c>
      <c r="B3518">
        <v>30</v>
      </c>
      <c r="C3518">
        <v>1</v>
      </c>
      <c r="D3518">
        <v>0</v>
      </c>
      <c r="E3518" t="s">
        <v>29</v>
      </c>
      <c r="F3518" t="s">
        <v>206</v>
      </c>
      <c r="G3518">
        <v>47</v>
      </c>
      <c r="H3518">
        <v>74</v>
      </c>
      <c r="I3518">
        <v>316</v>
      </c>
      <c r="J3518">
        <v>20836.099999999999</v>
      </c>
      <c r="K3518">
        <v>15032.4</v>
      </c>
      <c r="L3518">
        <v>12788.01</v>
      </c>
      <c r="M3518">
        <v>5416.7444999999998</v>
      </c>
      <c r="N3518">
        <v>33</v>
      </c>
      <c r="O3518">
        <v>50</v>
      </c>
      <c r="P3518">
        <v>229</v>
      </c>
      <c r="Q3518">
        <v>14799.24</v>
      </c>
      <c r="R3518">
        <v>10581.65</v>
      </c>
      <c r="S3518">
        <v>8825.76</v>
      </c>
      <c r="T3518">
        <v>4073.9544999999998</v>
      </c>
      <c r="U3518">
        <v>14</v>
      </c>
      <c r="V3518">
        <v>24</v>
      </c>
      <c r="W3518">
        <v>87</v>
      </c>
      <c r="X3518">
        <v>6036.86</v>
      </c>
      <c r="Y3518">
        <v>4450.75</v>
      </c>
      <c r="Z3518">
        <v>3962.25</v>
      </c>
      <c r="AA3518">
        <v>1342.79</v>
      </c>
      <c r="AB3518">
        <v>46</v>
      </c>
      <c r="AC3518">
        <v>43</v>
      </c>
      <c r="AD3518">
        <v>39</v>
      </c>
      <c r="AE3518">
        <v>33</v>
      </c>
      <c r="AF3518">
        <v>32</v>
      </c>
      <c r="AG3518">
        <v>32</v>
      </c>
      <c r="AH3518">
        <v>32</v>
      </c>
      <c r="AI3518">
        <v>25</v>
      </c>
      <c r="AJ3518">
        <v>14</v>
      </c>
      <c r="AK3518">
        <v>11</v>
      </c>
      <c r="AL3518">
        <v>7</v>
      </c>
      <c r="AM3518">
        <v>8</v>
      </c>
    </row>
    <row r="3519" spans="1:39" x14ac:dyDescent="0.15">
      <c r="A3519" t="s">
        <v>49</v>
      </c>
      <c r="B3519">
        <v>30</v>
      </c>
      <c r="C3519">
        <v>1</v>
      </c>
      <c r="D3519">
        <v>0</v>
      </c>
      <c r="E3519" t="s">
        <v>32</v>
      </c>
      <c r="F3519" t="s">
        <v>206</v>
      </c>
      <c r="G3519">
        <v>998</v>
      </c>
      <c r="H3519">
        <v>1591</v>
      </c>
      <c r="I3519">
        <v>6833</v>
      </c>
      <c r="J3519">
        <v>458837.82</v>
      </c>
      <c r="K3519">
        <v>336525.01</v>
      </c>
      <c r="L3519">
        <v>323289.08</v>
      </c>
      <c r="M3519">
        <v>102264.1035</v>
      </c>
      <c r="N3519">
        <v>90</v>
      </c>
      <c r="O3519">
        <v>130</v>
      </c>
      <c r="P3519">
        <v>629</v>
      </c>
      <c r="Q3519">
        <v>41951.040000000001</v>
      </c>
      <c r="R3519">
        <v>30080.240000000002</v>
      </c>
      <c r="S3519">
        <v>25907.53</v>
      </c>
      <c r="T3519">
        <v>9596.7540000000008</v>
      </c>
      <c r="U3519">
        <v>908</v>
      </c>
      <c r="V3519">
        <v>1461</v>
      </c>
      <c r="W3519">
        <v>6204</v>
      </c>
      <c r="X3519">
        <v>416886.78</v>
      </c>
      <c r="Y3519">
        <v>306444.77</v>
      </c>
      <c r="Z3519">
        <v>297381.55</v>
      </c>
      <c r="AA3519">
        <v>92667.349499999997</v>
      </c>
      <c r="AB3519">
        <v>990</v>
      </c>
      <c r="AC3519">
        <v>830</v>
      </c>
      <c r="AD3519">
        <v>743</v>
      </c>
      <c r="AE3519">
        <v>722</v>
      </c>
      <c r="AF3519">
        <v>90</v>
      </c>
      <c r="AG3519">
        <v>65</v>
      </c>
      <c r="AH3519">
        <v>56</v>
      </c>
      <c r="AI3519">
        <v>83</v>
      </c>
      <c r="AJ3519">
        <v>900</v>
      </c>
      <c r="AK3519">
        <v>765</v>
      </c>
      <c r="AL3519">
        <v>687</v>
      </c>
      <c r="AM3519">
        <v>639</v>
      </c>
    </row>
    <row r="3520" spans="1:39" x14ac:dyDescent="0.15">
      <c r="A3520" t="s">
        <v>49</v>
      </c>
      <c r="B3520">
        <v>30</v>
      </c>
      <c r="C3520">
        <v>1</v>
      </c>
      <c r="D3520">
        <v>1</v>
      </c>
      <c r="E3520" t="s">
        <v>28</v>
      </c>
      <c r="F3520" t="s">
        <v>206</v>
      </c>
      <c r="G3520">
        <v>20620</v>
      </c>
      <c r="H3520">
        <v>34421</v>
      </c>
      <c r="I3520">
        <v>127631</v>
      </c>
      <c r="J3520">
        <v>8202972.75</v>
      </c>
      <c r="K3520">
        <v>6677340.2699999996</v>
      </c>
      <c r="L3520">
        <v>6097832.3399999999</v>
      </c>
      <c r="M3520">
        <v>1935588.2256</v>
      </c>
      <c r="N3520">
        <v>10671</v>
      </c>
      <c r="O3520">
        <v>16234</v>
      </c>
      <c r="P3520">
        <v>66341</v>
      </c>
      <c r="Q3520">
        <v>4232997.6500000004</v>
      </c>
      <c r="R3520">
        <v>3463903.71</v>
      </c>
      <c r="S3520">
        <v>3068740.58</v>
      </c>
      <c r="T3520">
        <v>1048886.5242999999</v>
      </c>
      <c r="U3520">
        <v>9949</v>
      </c>
      <c r="V3520">
        <v>18187</v>
      </c>
      <c r="W3520">
        <v>61290</v>
      </c>
      <c r="X3520">
        <v>3969975.1</v>
      </c>
      <c r="Y3520">
        <v>3213436.56</v>
      </c>
      <c r="Z3520">
        <v>3029091.76</v>
      </c>
      <c r="AA3520">
        <v>886701.70129999996</v>
      </c>
      <c r="AB3520">
        <v>19418</v>
      </c>
      <c r="AC3520">
        <v>19746</v>
      </c>
      <c r="AD3520">
        <v>12943</v>
      </c>
      <c r="AE3520">
        <v>17981</v>
      </c>
      <c r="AF3520">
        <v>10316</v>
      </c>
      <c r="AG3520">
        <v>10414</v>
      </c>
      <c r="AH3520">
        <v>7289</v>
      </c>
      <c r="AI3520">
        <v>9600</v>
      </c>
      <c r="AJ3520">
        <v>9102</v>
      </c>
      <c r="AK3520">
        <v>9332</v>
      </c>
      <c r="AL3520">
        <v>5654</v>
      </c>
      <c r="AM3520">
        <v>8381</v>
      </c>
    </row>
    <row r="3521" spans="1:39" x14ac:dyDescent="0.15">
      <c r="A3521" t="s">
        <v>49</v>
      </c>
      <c r="B3521">
        <v>30</v>
      </c>
      <c r="C3521">
        <v>1</v>
      </c>
      <c r="D3521">
        <v>1</v>
      </c>
      <c r="E3521" t="s">
        <v>30</v>
      </c>
      <c r="F3521" t="s">
        <v>206</v>
      </c>
      <c r="G3521">
        <v>2169</v>
      </c>
      <c r="H3521">
        <v>3634</v>
      </c>
      <c r="I3521">
        <v>13386</v>
      </c>
      <c r="J3521">
        <v>865814.96</v>
      </c>
      <c r="K3521">
        <v>707749.63</v>
      </c>
      <c r="L3521">
        <v>639036.30000000005</v>
      </c>
      <c r="M3521">
        <v>205014.78030000001</v>
      </c>
      <c r="N3521">
        <v>1065</v>
      </c>
      <c r="O3521">
        <v>1652</v>
      </c>
      <c r="P3521">
        <v>6699</v>
      </c>
      <c r="Q3521">
        <v>427669.32</v>
      </c>
      <c r="R3521">
        <v>349575.01</v>
      </c>
      <c r="S3521">
        <v>306730.25</v>
      </c>
      <c r="T3521">
        <v>107146.52370000001</v>
      </c>
      <c r="U3521">
        <v>1104</v>
      </c>
      <c r="V3521">
        <v>1982</v>
      </c>
      <c r="W3521">
        <v>6687</v>
      </c>
      <c r="X3521">
        <v>438145.64</v>
      </c>
      <c r="Y3521">
        <v>358174.62</v>
      </c>
      <c r="Z3521">
        <v>332306.05</v>
      </c>
      <c r="AA3521">
        <v>97868.256599999993</v>
      </c>
      <c r="AB3521">
        <v>2022</v>
      </c>
      <c r="AC3521">
        <v>2117</v>
      </c>
      <c r="AD3521">
        <v>1208</v>
      </c>
      <c r="AE3521">
        <v>2071</v>
      </c>
      <c r="AF3521">
        <v>994</v>
      </c>
      <c r="AG3521">
        <v>1047</v>
      </c>
      <c r="AH3521">
        <v>656</v>
      </c>
      <c r="AI3521">
        <v>1030</v>
      </c>
      <c r="AJ3521">
        <v>1028</v>
      </c>
      <c r="AK3521">
        <v>1070</v>
      </c>
      <c r="AL3521">
        <v>552</v>
      </c>
      <c r="AM3521">
        <v>1041</v>
      </c>
    </row>
    <row r="3522" spans="1:39" x14ac:dyDescent="0.15">
      <c r="A3522" t="s">
        <v>49</v>
      </c>
      <c r="B3522">
        <v>30</v>
      </c>
      <c r="C3522">
        <v>1</v>
      </c>
      <c r="D3522">
        <v>1</v>
      </c>
      <c r="E3522" t="s">
        <v>29</v>
      </c>
      <c r="F3522" t="s">
        <v>206</v>
      </c>
      <c r="G3522">
        <v>30463</v>
      </c>
      <c r="H3522">
        <v>55509</v>
      </c>
      <c r="I3522">
        <v>201349</v>
      </c>
      <c r="J3522">
        <v>12906098.1</v>
      </c>
      <c r="K3522">
        <v>10018997.02</v>
      </c>
      <c r="L3522">
        <v>9141151.9600000009</v>
      </c>
      <c r="M3522">
        <v>3033048.6565</v>
      </c>
      <c r="N3522">
        <v>11063</v>
      </c>
      <c r="O3522">
        <v>17919</v>
      </c>
      <c r="P3522">
        <v>73790</v>
      </c>
      <c r="Q3522">
        <v>4660371.63</v>
      </c>
      <c r="R3522">
        <v>3619437.02</v>
      </c>
      <c r="S3522">
        <v>3189251.36</v>
      </c>
      <c r="T3522">
        <v>1175266.2357999999</v>
      </c>
      <c r="U3522">
        <v>19400</v>
      </c>
      <c r="V3522">
        <v>37590</v>
      </c>
      <c r="W3522">
        <v>127559</v>
      </c>
      <c r="X3522">
        <v>8245726.4699999997</v>
      </c>
      <c r="Y3522">
        <v>6399560</v>
      </c>
      <c r="Z3522">
        <v>5951900.5999999996</v>
      </c>
      <c r="AA3522">
        <v>1857782.4206999999</v>
      </c>
      <c r="AB3522">
        <v>29165</v>
      </c>
      <c r="AC3522">
        <v>29009</v>
      </c>
      <c r="AD3522">
        <v>19445</v>
      </c>
      <c r="AE3522">
        <v>29150</v>
      </c>
      <c r="AF3522">
        <v>10673</v>
      </c>
      <c r="AG3522">
        <v>10604</v>
      </c>
      <c r="AH3522">
        <v>7760</v>
      </c>
      <c r="AI3522">
        <v>10662</v>
      </c>
      <c r="AJ3522">
        <v>18492</v>
      </c>
      <c r="AK3522">
        <v>18405</v>
      </c>
      <c r="AL3522">
        <v>11685</v>
      </c>
      <c r="AM3522">
        <v>18488</v>
      </c>
    </row>
    <row r="3523" spans="1:39" x14ac:dyDescent="0.15">
      <c r="A3523" t="s">
        <v>49</v>
      </c>
      <c r="B3523">
        <v>30</v>
      </c>
      <c r="C3523">
        <v>1</v>
      </c>
      <c r="D3523">
        <v>1</v>
      </c>
      <c r="E3523" t="s">
        <v>31</v>
      </c>
      <c r="F3523" t="s">
        <v>206</v>
      </c>
      <c r="G3523">
        <v>5</v>
      </c>
      <c r="H3523">
        <v>13</v>
      </c>
      <c r="I3523">
        <v>26</v>
      </c>
      <c r="J3523">
        <v>2104.98</v>
      </c>
      <c r="K3523">
        <v>1764.95</v>
      </c>
      <c r="L3523">
        <v>1485.38</v>
      </c>
      <c r="M3523">
        <v>451.1771</v>
      </c>
      <c r="N3523">
        <v>2</v>
      </c>
      <c r="O3523">
        <v>6</v>
      </c>
      <c r="P3523">
        <v>11</v>
      </c>
      <c r="Q3523">
        <v>963.99</v>
      </c>
      <c r="R3523">
        <v>715.56</v>
      </c>
      <c r="S3523">
        <v>554.99</v>
      </c>
      <c r="T3523">
        <v>220.50710000000001</v>
      </c>
      <c r="U3523">
        <v>3</v>
      </c>
      <c r="V3523">
        <v>7</v>
      </c>
      <c r="W3523">
        <v>15</v>
      </c>
      <c r="X3523">
        <v>1140.99</v>
      </c>
      <c r="Y3523">
        <v>1049.3900000000001</v>
      </c>
      <c r="Z3523">
        <v>930.39</v>
      </c>
      <c r="AA3523">
        <v>230.67</v>
      </c>
      <c r="AB3523">
        <v>4</v>
      </c>
      <c r="AC3523">
        <v>5</v>
      </c>
      <c r="AD3523">
        <v>5</v>
      </c>
      <c r="AE3523">
        <v>5</v>
      </c>
      <c r="AF3523">
        <v>2</v>
      </c>
      <c r="AG3523">
        <v>2</v>
      </c>
      <c r="AH3523">
        <v>2</v>
      </c>
      <c r="AI3523">
        <v>2</v>
      </c>
      <c r="AJ3523">
        <v>2</v>
      </c>
      <c r="AK3523">
        <v>3</v>
      </c>
      <c r="AL3523">
        <v>3</v>
      </c>
      <c r="AM3523">
        <v>3</v>
      </c>
    </row>
    <row r="3524" spans="1:39" x14ac:dyDescent="0.15">
      <c r="A3524" t="s">
        <v>49</v>
      </c>
      <c r="B3524">
        <v>30</v>
      </c>
      <c r="C3524">
        <v>1</v>
      </c>
      <c r="D3524">
        <v>1</v>
      </c>
      <c r="E3524" t="s">
        <v>32</v>
      </c>
      <c r="F3524" t="s">
        <v>206</v>
      </c>
      <c r="G3524">
        <v>1274</v>
      </c>
      <c r="H3524">
        <v>2253</v>
      </c>
      <c r="I3524">
        <v>8903</v>
      </c>
      <c r="J3524">
        <v>582542.51</v>
      </c>
      <c r="K3524">
        <v>436173.43</v>
      </c>
      <c r="L3524">
        <v>414371.97</v>
      </c>
      <c r="M3524">
        <v>131407.74100000001</v>
      </c>
      <c r="N3524">
        <v>101</v>
      </c>
      <c r="O3524">
        <v>159</v>
      </c>
      <c r="P3524">
        <v>659</v>
      </c>
      <c r="Q3524">
        <v>42878.47</v>
      </c>
      <c r="R3524">
        <v>33533.589999999997</v>
      </c>
      <c r="S3524">
        <v>27770.28</v>
      </c>
      <c r="T3524">
        <v>10053.5615</v>
      </c>
      <c r="U3524">
        <v>1173</v>
      </c>
      <c r="V3524">
        <v>2094</v>
      </c>
      <c r="W3524">
        <v>8244</v>
      </c>
      <c r="X3524">
        <v>539664.04</v>
      </c>
      <c r="Y3524">
        <v>402639.84</v>
      </c>
      <c r="Z3524">
        <v>386601.69</v>
      </c>
      <c r="AA3524">
        <v>121354.1795</v>
      </c>
      <c r="AB3524">
        <v>1244</v>
      </c>
      <c r="AC3524">
        <v>1211</v>
      </c>
      <c r="AD3524">
        <v>822</v>
      </c>
      <c r="AE3524">
        <v>1155</v>
      </c>
      <c r="AF3524">
        <v>98</v>
      </c>
      <c r="AG3524">
        <v>90</v>
      </c>
      <c r="AH3524">
        <v>66</v>
      </c>
      <c r="AI3524">
        <v>94</v>
      </c>
      <c r="AJ3524">
        <v>1146</v>
      </c>
      <c r="AK3524">
        <v>1121</v>
      </c>
      <c r="AL3524">
        <v>756</v>
      </c>
      <c r="AM3524">
        <v>1061</v>
      </c>
    </row>
    <row r="3525" spans="1:39" x14ac:dyDescent="0.15">
      <c r="A3525" t="s">
        <v>49</v>
      </c>
      <c r="B3525">
        <v>30</v>
      </c>
      <c r="C3525">
        <v>1</v>
      </c>
      <c r="D3525">
        <v>2</v>
      </c>
      <c r="E3525" t="s">
        <v>28</v>
      </c>
      <c r="F3525" t="s">
        <v>206</v>
      </c>
      <c r="G3525">
        <v>4938</v>
      </c>
      <c r="H3525">
        <v>6894</v>
      </c>
      <c r="I3525">
        <v>28572</v>
      </c>
      <c r="J3525">
        <v>1911046.54</v>
      </c>
      <c r="K3525">
        <v>1567739.17</v>
      </c>
      <c r="L3525">
        <v>1431278.46</v>
      </c>
      <c r="M3525">
        <v>444475.9866</v>
      </c>
      <c r="N3525">
        <v>2242</v>
      </c>
      <c r="O3525">
        <v>2839</v>
      </c>
      <c r="P3525">
        <v>13181</v>
      </c>
      <c r="Q3525">
        <v>887908.72</v>
      </c>
      <c r="R3525">
        <v>712337.34</v>
      </c>
      <c r="S3525">
        <v>615423.94999999995</v>
      </c>
      <c r="T3525">
        <v>217261.5191</v>
      </c>
      <c r="U3525">
        <v>2696</v>
      </c>
      <c r="V3525">
        <v>4055</v>
      </c>
      <c r="W3525">
        <v>15391</v>
      </c>
      <c r="X3525">
        <v>1023137.82</v>
      </c>
      <c r="Y3525">
        <v>855401.83</v>
      </c>
      <c r="Z3525">
        <v>815854.51</v>
      </c>
      <c r="AA3525">
        <v>227214.4675</v>
      </c>
      <c r="AB3525">
        <v>4730</v>
      </c>
      <c r="AC3525">
        <v>4475</v>
      </c>
      <c r="AD3525">
        <v>2303</v>
      </c>
      <c r="AE3525">
        <v>4172</v>
      </c>
      <c r="AF3525">
        <v>2146</v>
      </c>
      <c r="AG3525">
        <v>2141</v>
      </c>
      <c r="AH3525">
        <v>1210</v>
      </c>
      <c r="AI3525">
        <v>1977</v>
      </c>
      <c r="AJ3525">
        <v>2584</v>
      </c>
      <c r="AK3525">
        <v>2334</v>
      </c>
      <c r="AL3525">
        <v>1093</v>
      </c>
      <c r="AM3525">
        <v>2195</v>
      </c>
    </row>
    <row r="3526" spans="1:39" x14ac:dyDescent="0.15">
      <c r="A3526" t="s">
        <v>49</v>
      </c>
      <c r="B3526">
        <v>30</v>
      </c>
      <c r="C3526">
        <v>1</v>
      </c>
      <c r="D3526">
        <v>2</v>
      </c>
      <c r="E3526" t="s">
        <v>30</v>
      </c>
      <c r="F3526" t="s">
        <v>206</v>
      </c>
      <c r="G3526">
        <v>571</v>
      </c>
      <c r="H3526">
        <v>795</v>
      </c>
      <c r="I3526">
        <v>3282</v>
      </c>
      <c r="J3526">
        <v>220834.77</v>
      </c>
      <c r="K3526">
        <v>180267.31</v>
      </c>
      <c r="L3526">
        <v>162482.49</v>
      </c>
      <c r="M3526">
        <v>51991.311399999999</v>
      </c>
      <c r="N3526">
        <v>230</v>
      </c>
      <c r="O3526">
        <v>286</v>
      </c>
      <c r="P3526">
        <v>1335</v>
      </c>
      <c r="Q3526">
        <v>92630.47</v>
      </c>
      <c r="R3526">
        <v>74174.679999999993</v>
      </c>
      <c r="S3526">
        <v>63221.51</v>
      </c>
      <c r="T3526">
        <v>23462.272199999999</v>
      </c>
      <c r="U3526">
        <v>341</v>
      </c>
      <c r="V3526">
        <v>509</v>
      </c>
      <c r="W3526">
        <v>1947</v>
      </c>
      <c r="X3526">
        <v>128204.3</v>
      </c>
      <c r="Y3526">
        <v>106092.63</v>
      </c>
      <c r="Z3526">
        <v>99260.98</v>
      </c>
      <c r="AA3526">
        <v>28529.039199999999</v>
      </c>
      <c r="AB3526">
        <v>540</v>
      </c>
      <c r="AC3526">
        <v>521</v>
      </c>
      <c r="AD3526">
        <v>250</v>
      </c>
      <c r="AE3526">
        <v>561</v>
      </c>
      <c r="AF3526">
        <v>217</v>
      </c>
      <c r="AG3526">
        <v>221</v>
      </c>
      <c r="AH3526">
        <v>119</v>
      </c>
      <c r="AI3526">
        <v>228</v>
      </c>
      <c r="AJ3526">
        <v>323</v>
      </c>
      <c r="AK3526">
        <v>300</v>
      </c>
      <c r="AL3526">
        <v>131</v>
      </c>
      <c r="AM3526">
        <v>333</v>
      </c>
    </row>
    <row r="3527" spans="1:39" x14ac:dyDescent="0.15">
      <c r="A3527" t="s">
        <v>49</v>
      </c>
      <c r="B3527">
        <v>30</v>
      </c>
      <c r="C3527">
        <v>1</v>
      </c>
      <c r="D3527">
        <v>2</v>
      </c>
      <c r="E3527" t="s">
        <v>29</v>
      </c>
      <c r="F3527" t="s">
        <v>206</v>
      </c>
      <c r="G3527">
        <v>2547</v>
      </c>
      <c r="H3527">
        <v>3804</v>
      </c>
      <c r="I3527">
        <v>16092</v>
      </c>
      <c r="J3527">
        <v>1069543.22</v>
      </c>
      <c r="K3527">
        <v>828049.97</v>
      </c>
      <c r="L3527">
        <v>764300.97</v>
      </c>
      <c r="M3527">
        <v>248635.9786</v>
      </c>
      <c r="N3527">
        <v>853</v>
      </c>
      <c r="O3527">
        <v>1103</v>
      </c>
      <c r="P3527">
        <v>5320</v>
      </c>
      <c r="Q3527">
        <v>354129.53</v>
      </c>
      <c r="R3527">
        <v>274280.59999999998</v>
      </c>
      <c r="S3527">
        <v>238231.61</v>
      </c>
      <c r="T3527">
        <v>88228.705799999996</v>
      </c>
      <c r="U3527">
        <v>1694</v>
      </c>
      <c r="V3527">
        <v>2701</v>
      </c>
      <c r="W3527">
        <v>10772</v>
      </c>
      <c r="X3527">
        <v>715413.69</v>
      </c>
      <c r="Y3527">
        <v>553769.37</v>
      </c>
      <c r="Z3527">
        <v>526069.36</v>
      </c>
      <c r="AA3527">
        <v>160407.27280000001</v>
      </c>
      <c r="AB3527">
        <v>2439</v>
      </c>
      <c r="AC3527">
        <v>2372</v>
      </c>
      <c r="AD3527">
        <v>1077</v>
      </c>
      <c r="AE3527">
        <v>2429</v>
      </c>
      <c r="AF3527">
        <v>814</v>
      </c>
      <c r="AG3527">
        <v>799</v>
      </c>
      <c r="AH3527">
        <v>423</v>
      </c>
      <c r="AI3527">
        <v>811</v>
      </c>
      <c r="AJ3527">
        <v>1625</v>
      </c>
      <c r="AK3527">
        <v>1573</v>
      </c>
      <c r="AL3527">
        <v>654</v>
      </c>
      <c r="AM3527">
        <v>1618</v>
      </c>
    </row>
    <row r="3528" spans="1:39" x14ac:dyDescent="0.15">
      <c r="A3528" t="s">
        <v>49</v>
      </c>
      <c r="B3528">
        <v>30</v>
      </c>
      <c r="C3528">
        <v>1</v>
      </c>
      <c r="D3528">
        <v>2</v>
      </c>
      <c r="E3528" t="s">
        <v>32</v>
      </c>
      <c r="F3528" t="s">
        <v>206</v>
      </c>
      <c r="G3528">
        <v>614</v>
      </c>
      <c r="H3528">
        <v>957</v>
      </c>
      <c r="I3528">
        <v>4246</v>
      </c>
      <c r="J3528">
        <v>279343.31</v>
      </c>
      <c r="K3528">
        <v>204297.58</v>
      </c>
      <c r="L3528">
        <v>194221.29</v>
      </c>
      <c r="M3528">
        <v>62045.846899999997</v>
      </c>
      <c r="N3528">
        <v>63</v>
      </c>
      <c r="O3528">
        <v>76</v>
      </c>
      <c r="P3528">
        <v>369</v>
      </c>
      <c r="Q3528">
        <v>26090.62</v>
      </c>
      <c r="R3528">
        <v>19078.400000000001</v>
      </c>
      <c r="S3528">
        <v>16355.45</v>
      </c>
      <c r="T3528">
        <v>5900.7614000000003</v>
      </c>
      <c r="U3528">
        <v>551</v>
      </c>
      <c r="V3528">
        <v>881</v>
      </c>
      <c r="W3528">
        <v>3877</v>
      </c>
      <c r="X3528">
        <v>253252.69</v>
      </c>
      <c r="Y3528">
        <v>185219.18</v>
      </c>
      <c r="Z3528">
        <v>177865.84</v>
      </c>
      <c r="AA3528">
        <v>56145.085500000001</v>
      </c>
      <c r="AB3528">
        <v>601</v>
      </c>
      <c r="AC3528">
        <v>556</v>
      </c>
      <c r="AD3528">
        <v>294</v>
      </c>
      <c r="AE3528">
        <v>530</v>
      </c>
      <c r="AF3528">
        <v>61</v>
      </c>
      <c r="AG3528">
        <v>49</v>
      </c>
      <c r="AH3528">
        <v>25</v>
      </c>
      <c r="AI3528">
        <v>60</v>
      </c>
      <c r="AJ3528">
        <v>540</v>
      </c>
      <c r="AK3528">
        <v>507</v>
      </c>
      <c r="AL3528">
        <v>269</v>
      </c>
      <c r="AM3528">
        <v>470</v>
      </c>
    </row>
    <row r="3529" spans="1:39" x14ac:dyDescent="0.15">
      <c r="A3529" t="s">
        <v>49</v>
      </c>
      <c r="B3529">
        <v>30</v>
      </c>
      <c r="C3529">
        <v>2</v>
      </c>
      <c r="D3529">
        <v>0</v>
      </c>
      <c r="E3529" t="s">
        <v>28</v>
      </c>
      <c r="F3529" t="s">
        <v>206</v>
      </c>
      <c r="G3529">
        <v>339</v>
      </c>
      <c r="H3529">
        <v>843</v>
      </c>
      <c r="I3529">
        <v>2339</v>
      </c>
      <c r="J3529">
        <v>150871.87</v>
      </c>
      <c r="K3529">
        <v>114908.46</v>
      </c>
      <c r="L3529">
        <v>90994.04</v>
      </c>
      <c r="M3529">
        <v>36620.830399999999</v>
      </c>
      <c r="N3529">
        <v>339</v>
      </c>
      <c r="O3529">
        <v>395</v>
      </c>
      <c r="P3529">
        <v>1260</v>
      </c>
      <c r="Q3529">
        <v>79908.84</v>
      </c>
      <c r="R3529">
        <v>58843.49</v>
      </c>
      <c r="S3529">
        <v>37366.06</v>
      </c>
      <c r="T3529">
        <v>20310.091899999999</v>
      </c>
      <c r="U3529">
        <v>339</v>
      </c>
      <c r="V3529">
        <v>448</v>
      </c>
      <c r="W3529">
        <v>1079</v>
      </c>
      <c r="X3529">
        <v>70963.03</v>
      </c>
      <c r="Y3529">
        <v>56064.97</v>
      </c>
      <c r="Z3529">
        <v>53627.98</v>
      </c>
      <c r="AA3529">
        <v>16310.738499999999</v>
      </c>
      <c r="AB3529">
        <v>337</v>
      </c>
      <c r="AC3529">
        <v>337</v>
      </c>
      <c r="AD3529">
        <v>299</v>
      </c>
      <c r="AE3529">
        <v>260</v>
      </c>
      <c r="AF3529">
        <v>337</v>
      </c>
      <c r="AG3529">
        <v>337</v>
      </c>
      <c r="AH3529">
        <v>299</v>
      </c>
      <c r="AI3529">
        <v>260</v>
      </c>
      <c r="AJ3529">
        <v>337</v>
      </c>
      <c r="AK3529">
        <v>337</v>
      </c>
      <c r="AL3529">
        <v>299</v>
      </c>
      <c r="AM3529">
        <v>260</v>
      </c>
    </row>
    <row r="3530" spans="1:39" x14ac:dyDescent="0.15">
      <c r="A3530" t="s">
        <v>49</v>
      </c>
      <c r="B3530">
        <v>30</v>
      </c>
      <c r="C3530">
        <v>2</v>
      </c>
      <c r="D3530">
        <v>0</v>
      </c>
      <c r="E3530" t="s">
        <v>30</v>
      </c>
      <c r="F3530" t="s">
        <v>206</v>
      </c>
      <c r="G3530">
        <v>1</v>
      </c>
      <c r="H3530">
        <v>2</v>
      </c>
      <c r="I3530">
        <v>4</v>
      </c>
      <c r="J3530">
        <v>306</v>
      </c>
      <c r="K3530">
        <v>228.9</v>
      </c>
      <c r="L3530">
        <v>228.9</v>
      </c>
      <c r="M3530">
        <v>67.75</v>
      </c>
      <c r="N3530">
        <v>1</v>
      </c>
      <c r="O3530">
        <v>1</v>
      </c>
      <c r="P3530">
        <v>3</v>
      </c>
      <c r="Q3530">
        <v>257</v>
      </c>
      <c r="R3530">
        <v>179.9</v>
      </c>
      <c r="S3530">
        <v>179.9</v>
      </c>
      <c r="T3530">
        <v>56.25</v>
      </c>
      <c r="U3530">
        <v>1</v>
      </c>
      <c r="V3530">
        <v>1</v>
      </c>
      <c r="W3530">
        <v>1</v>
      </c>
      <c r="X3530">
        <v>49</v>
      </c>
      <c r="Y3530">
        <v>49</v>
      </c>
      <c r="Z3530">
        <v>49</v>
      </c>
      <c r="AA3530">
        <v>11.5</v>
      </c>
      <c r="AB3530">
        <v>1</v>
      </c>
      <c r="AC3530">
        <v>1</v>
      </c>
      <c r="AD3530">
        <v>1</v>
      </c>
      <c r="AE3530">
        <v>0</v>
      </c>
      <c r="AF3530">
        <v>1</v>
      </c>
      <c r="AG3530">
        <v>1</v>
      </c>
      <c r="AH3530">
        <v>1</v>
      </c>
      <c r="AI3530">
        <v>0</v>
      </c>
      <c r="AJ3530">
        <v>1</v>
      </c>
      <c r="AK3530">
        <v>1</v>
      </c>
      <c r="AL3530">
        <v>1</v>
      </c>
      <c r="AM3530">
        <v>0</v>
      </c>
    </row>
    <row r="3531" spans="1:39" x14ac:dyDescent="0.15">
      <c r="A3531" t="s">
        <v>49</v>
      </c>
      <c r="B3531">
        <v>30</v>
      </c>
      <c r="C3531">
        <v>2</v>
      </c>
      <c r="D3531">
        <v>0</v>
      </c>
      <c r="E3531" t="s">
        <v>29</v>
      </c>
      <c r="F3531" t="s">
        <v>206</v>
      </c>
      <c r="G3531">
        <v>1</v>
      </c>
      <c r="H3531">
        <v>3</v>
      </c>
      <c r="I3531">
        <v>7</v>
      </c>
      <c r="J3531">
        <v>533.99</v>
      </c>
      <c r="K3531">
        <v>425.6</v>
      </c>
      <c r="L3531">
        <v>262.29000000000002</v>
      </c>
      <c r="M3531">
        <v>128.07759999999999</v>
      </c>
      <c r="N3531">
        <v>1</v>
      </c>
      <c r="O3531">
        <v>2</v>
      </c>
      <c r="P3531">
        <v>5</v>
      </c>
      <c r="Q3531">
        <v>355.99</v>
      </c>
      <c r="R3531">
        <v>247.6</v>
      </c>
      <c r="S3531">
        <v>84.29</v>
      </c>
      <c r="T3531">
        <v>87.437600000000003</v>
      </c>
      <c r="U3531">
        <v>1</v>
      </c>
      <c r="V3531">
        <v>1</v>
      </c>
      <c r="W3531">
        <v>2</v>
      </c>
      <c r="X3531">
        <v>178</v>
      </c>
      <c r="Y3531">
        <v>178</v>
      </c>
      <c r="Z3531">
        <v>178</v>
      </c>
      <c r="AA3531">
        <v>40.64</v>
      </c>
      <c r="AB3531">
        <v>1</v>
      </c>
      <c r="AC3531">
        <v>1</v>
      </c>
      <c r="AD3531">
        <v>1</v>
      </c>
      <c r="AE3531">
        <v>1</v>
      </c>
      <c r="AF3531">
        <v>1</v>
      </c>
      <c r="AG3531">
        <v>1</v>
      </c>
      <c r="AH3531">
        <v>1</v>
      </c>
      <c r="AI3531">
        <v>1</v>
      </c>
      <c r="AJ3531">
        <v>1</v>
      </c>
      <c r="AK3531">
        <v>1</v>
      </c>
      <c r="AL3531">
        <v>1</v>
      </c>
      <c r="AM3531">
        <v>1</v>
      </c>
    </row>
    <row r="3532" spans="1:39" x14ac:dyDescent="0.15">
      <c r="A3532" t="s">
        <v>49</v>
      </c>
      <c r="B3532">
        <v>30</v>
      </c>
      <c r="C3532">
        <v>2</v>
      </c>
      <c r="D3532">
        <v>0</v>
      </c>
      <c r="E3532" t="s">
        <v>32</v>
      </c>
      <c r="F3532" t="s">
        <v>206</v>
      </c>
      <c r="G3532">
        <v>90</v>
      </c>
      <c r="H3532">
        <v>252</v>
      </c>
      <c r="I3532">
        <v>763</v>
      </c>
      <c r="J3532">
        <v>49014.34</v>
      </c>
      <c r="K3532">
        <v>34627.089999999997</v>
      </c>
      <c r="L3532">
        <v>29795.64</v>
      </c>
      <c r="M3532">
        <v>12056.831700000001</v>
      </c>
      <c r="N3532">
        <v>90</v>
      </c>
      <c r="O3532">
        <v>114</v>
      </c>
      <c r="P3532">
        <v>342</v>
      </c>
      <c r="Q3532">
        <v>20935.669999999998</v>
      </c>
      <c r="R3532">
        <v>14605.05</v>
      </c>
      <c r="S3532">
        <v>10730.38</v>
      </c>
      <c r="T3532">
        <v>5630.6734999999999</v>
      </c>
      <c r="U3532">
        <v>90</v>
      </c>
      <c r="V3532">
        <v>138</v>
      </c>
      <c r="W3532">
        <v>421</v>
      </c>
      <c r="X3532">
        <v>28078.67</v>
      </c>
      <c r="Y3532">
        <v>20022.04</v>
      </c>
      <c r="Z3532">
        <v>19065.259999999998</v>
      </c>
      <c r="AA3532">
        <v>6426.1581999999999</v>
      </c>
      <c r="AB3532">
        <v>90</v>
      </c>
      <c r="AC3532">
        <v>89</v>
      </c>
      <c r="AD3532">
        <v>85</v>
      </c>
      <c r="AE3532">
        <v>71</v>
      </c>
      <c r="AF3532">
        <v>90</v>
      </c>
      <c r="AG3532">
        <v>89</v>
      </c>
      <c r="AH3532">
        <v>85</v>
      </c>
      <c r="AI3532">
        <v>71</v>
      </c>
      <c r="AJ3532">
        <v>90</v>
      </c>
      <c r="AK3532">
        <v>89</v>
      </c>
      <c r="AL3532">
        <v>85</v>
      </c>
      <c r="AM3532">
        <v>71</v>
      </c>
    </row>
    <row r="3533" spans="1:39" x14ac:dyDescent="0.15">
      <c r="A3533" t="s">
        <v>49</v>
      </c>
      <c r="B3533">
        <v>30</v>
      </c>
      <c r="C3533">
        <v>2</v>
      </c>
      <c r="D3533">
        <v>1</v>
      </c>
      <c r="E3533" t="s">
        <v>28</v>
      </c>
      <c r="F3533" t="s">
        <v>206</v>
      </c>
      <c r="G3533">
        <v>2938</v>
      </c>
      <c r="H3533">
        <v>7827</v>
      </c>
      <c r="I3533">
        <v>21390</v>
      </c>
      <c r="J3533">
        <v>1292336.18</v>
      </c>
      <c r="K3533">
        <v>1023953.55</v>
      </c>
      <c r="L3533">
        <v>849283.34</v>
      </c>
      <c r="M3533">
        <v>320482.56709999999</v>
      </c>
      <c r="N3533">
        <v>2938</v>
      </c>
      <c r="O3533">
        <v>3647</v>
      </c>
      <c r="P3533">
        <v>11351</v>
      </c>
      <c r="Q3533">
        <v>665871.44999999995</v>
      </c>
      <c r="R3533">
        <v>515150.51</v>
      </c>
      <c r="S3533">
        <v>367633.05</v>
      </c>
      <c r="T3533">
        <v>174528.40479999999</v>
      </c>
      <c r="U3533">
        <v>2938</v>
      </c>
      <c r="V3533">
        <v>4180</v>
      </c>
      <c r="W3533">
        <v>10039</v>
      </c>
      <c r="X3533">
        <v>626464.73</v>
      </c>
      <c r="Y3533">
        <v>508803.04</v>
      </c>
      <c r="Z3533">
        <v>481650.29</v>
      </c>
      <c r="AA3533">
        <v>145954.1623</v>
      </c>
      <c r="AB3533">
        <v>2827</v>
      </c>
      <c r="AC3533">
        <v>2907</v>
      </c>
      <c r="AD3533">
        <v>2160</v>
      </c>
      <c r="AE3533">
        <v>2766</v>
      </c>
      <c r="AF3533">
        <v>2827</v>
      </c>
      <c r="AG3533">
        <v>2907</v>
      </c>
      <c r="AH3533">
        <v>2160</v>
      </c>
      <c r="AI3533">
        <v>2766</v>
      </c>
      <c r="AJ3533">
        <v>2827</v>
      </c>
      <c r="AK3533">
        <v>2907</v>
      </c>
      <c r="AL3533">
        <v>2160</v>
      </c>
      <c r="AM3533">
        <v>2766</v>
      </c>
    </row>
    <row r="3534" spans="1:39" x14ac:dyDescent="0.15">
      <c r="A3534" t="s">
        <v>49</v>
      </c>
      <c r="B3534">
        <v>30</v>
      </c>
      <c r="C3534">
        <v>2</v>
      </c>
      <c r="D3534">
        <v>1</v>
      </c>
      <c r="E3534" t="s">
        <v>30</v>
      </c>
      <c r="F3534" t="s">
        <v>206</v>
      </c>
      <c r="G3534">
        <v>314</v>
      </c>
      <c r="H3534">
        <v>890</v>
      </c>
      <c r="I3534">
        <v>2268</v>
      </c>
      <c r="J3534">
        <v>139585.04999999999</v>
      </c>
      <c r="K3534">
        <v>111787.49</v>
      </c>
      <c r="L3534">
        <v>91114.12</v>
      </c>
      <c r="M3534">
        <v>34717.352500000001</v>
      </c>
      <c r="N3534">
        <v>314</v>
      </c>
      <c r="O3534">
        <v>397</v>
      </c>
      <c r="P3534">
        <v>1185</v>
      </c>
      <c r="Q3534">
        <v>72028.639999999999</v>
      </c>
      <c r="R3534">
        <v>56613.68</v>
      </c>
      <c r="S3534">
        <v>39497.11</v>
      </c>
      <c r="T3534">
        <v>18814.374199999998</v>
      </c>
      <c r="U3534">
        <v>314</v>
      </c>
      <c r="V3534">
        <v>493</v>
      </c>
      <c r="W3534">
        <v>1083</v>
      </c>
      <c r="X3534">
        <v>67556.41</v>
      </c>
      <c r="Y3534">
        <v>55173.81</v>
      </c>
      <c r="Z3534">
        <v>51617.01</v>
      </c>
      <c r="AA3534">
        <v>15902.978300000001</v>
      </c>
      <c r="AB3534">
        <v>293</v>
      </c>
      <c r="AC3534">
        <v>312</v>
      </c>
      <c r="AD3534">
        <v>219</v>
      </c>
      <c r="AE3534">
        <v>306</v>
      </c>
      <c r="AF3534">
        <v>293</v>
      </c>
      <c r="AG3534">
        <v>312</v>
      </c>
      <c r="AH3534">
        <v>219</v>
      </c>
      <c r="AI3534">
        <v>306</v>
      </c>
      <c r="AJ3534">
        <v>293</v>
      </c>
      <c r="AK3534">
        <v>312</v>
      </c>
      <c r="AL3534">
        <v>219</v>
      </c>
      <c r="AM3534">
        <v>306</v>
      </c>
    </row>
    <row r="3535" spans="1:39" x14ac:dyDescent="0.15">
      <c r="A3535" t="s">
        <v>49</v>
      </c>
      <c r="B3535">
        <v>30</v>
      </c>
      <c r="C3535">
        <v>2</v>
      </c>
      <c r="D3535">
        <v>1</v>
      </c>
      <c r="E3535" t="s">
        <v>29</v>
      </c>
      <c r="F3535" t="s">
        <v>206</v>
      </c>
      <c r="G3535">
        <v>6360</v>
      </c>
      <c r="H3535">
        <v>18121</v>
      </c>
      <c r="I3535">
        <v>50069</v>
      </c>
      <c r="J3535">
        <v>3017384.08</v>
      </c>
      <c r="K3535">
        <v>2265799.61</v>
      </c>
      <c r="L3535">
        <v>1880939.81</v>
      </c>
      <c r="M3535">
        <v>749119.74010000005</v>
      </c>
      <c r="N3535">
        <v>6360</v>
      </c>
      <c r="O3535">
        <v>8248</v>
      </c>
      <c r="P3535">
        <v>24983</v>
      </c>
      <c r="Q3535">
        <v>1467871.53</v>
      </c>
      <c r="R3535">
        <v>1081815.23</v>
      </c>
      <c r="S3535">
        <v>775529.99</v>
      </c>
      <c r="T3535">
        <v>387231.3247</v>
      </c>
      <c r="U3535">
        <v>6360</v>
      </c>
      <c r="V3535">
        <v>9873</v>
      </c>
      <c r="W3535">
        <v>25086</v>
      </c>
      <c r="X3535">
        <v>1549512.55</v>
      </c>
      <c r="Y3535">
        <v>1183984.3799999999</v>
      </c>
      <c r="Z3535">
        <v>1105409.82</v>
      </c>
      <c r="AA3535">
        <v>361888.4154</v>
      </c>
      <c r="AB3535">
        <v>6067</v>
      </c>
      <c r="AC3535">
        <v>6135</v>
      </c>
      <c r="AD3535">
        <v>4812</v>
      </c>
      <c r="AE3535">
        <v>6186</v>
      </c>
      <c r="AF3535">
        <v>6067</v>
      </c>
      <c r="AG3535">
        <v>6135</v>
      </c>
      <c r="AH3535">
        <v>4812</v>
      </c>
      <c r="AI3535">
        <v>6186</v>
      </c>
      <c r="AJ3535">
        <v>6067</v>
      </c>
      <c r="AK3535">
        <v>6135</v>
      </c>
      <c r="AL3535">
        <v>4812</v>
      </c>
      <c r="AM3535">
        <v>6186</v>
      </c>
    </row>
    <row r="3536" spans="1:39" x14ac:dyDescent="0.15">
      <c r="A3536" t="s">
        <v>49</v>
      </c>
      <c r="B3536">
        <v>30</v>
      </c>
      <c r="C3536">
        <v>2</v>
      </c>
      <c r="D3536">
        <v>1</v>
      </c>
      <c r="E3536" t="s">
        <v>31</v>
      </c>
      <c r="F3536" t="s">
        <v>206</v>
      </c>
      <c r="G3536">
        <v>3</v>
      </c>
      <c r="H3536">
        <v>10</v>
      </c>
      <c r="I3536">
        <v>28</v>
      </c>
      <c r="J3536">
        <v>1724.92</v>
      </c>
      <c r="K3536">
        <v>1300.23</v>
      </c>
      <c r="L3536">
        <v>839.76</v>
      </c>
      <c r="M3536">
        <v>384.79730000000001</v>
      </c>
      <c r="N3536">
        <v>3</v>
      </c>
      <c r="O3536">
        <v>4</v>
      </c>
      <c r="P3536">
        <v>14</v>
      </c>
      <c r="Q3536">
        <v>835.95</v>
      </c>
      <c r="R3536">
        <v>619.41999999999996</v>
      </c>
      <c r="S3536">
        <v>227.95</v>
      </c>
      <c r="T3536">
        <v>189.22190000000001</v>
      </c>
      <c r="U3536">
        <v>3</v>
      </c>
      <c r="V3536">
        <v>6</v>
      </c>
      <c r="W3536">
        <v>14</v>
      </c>
      <c r="X3536">
        <v>888.97</v>
      </c>
      <c r="Y3536">
        <v>680.81</v>
      </c>
      <c r="Z3536">
        <v>611.80999999999995</v>
      </c>
      <c r="AA3536">
        <v>195.5754</v>
      </c>
      <c r="AB3536">
        <v>3</v>
      </c>
      <c r="AC3536">
        <v>3</v>
      </c>
      <c r="AD3536">
        <v>0</v>
      </c>
      <c r="AE3536">
        <v>3</v>
      </c>
      <c r="AF3536">
        <v>3</v>
      </c>
      <c r="AG3536">
        <v>3</v>
      </c>
      <c r="AH3536">
        <v>0</v>
      </c>
      <c r="AI3536">
        <v>3</v>
      </c>
      <c r="AJ3536">
        <v>3</v>
      </c>
      <c r="AK3536">
        <v>3</v>
      </c>
      <c r="AL3536">
        <v>0</v>
      </c>
      <c r="AM3536">
        <v>3</v>
      </c>
    </row>
    <row r="3537" spans="1:39" x14ac:dyDescent="0.15">
      <c r="A3537" t="s">
        <v>49</v>
      </c>
      <c r="B3537">
        <v>30</v>
      </c>
      <c r="C3537">
        <v>2</v>
      </c>
      <c r="D3537">
        <v>1</v>
      </c>
      <c r="E3537" t="s">
        <v>32</v>
      </c>
      <c r="F3537" t="s">
        <v>206</v>
      </c>
      <c r="G3537">
        <v>254</v>
      </c>
      <c r="H3537">
        <v>726</v>
      </c>
      <c r="I3537">
        <v>2064</v>
      </c>
      <c r="J3537">
        <v>126363.38</v>
      </c>
      <c r="K3537">
        <v>94290.37</v>
      </c>
      <c r="L3537">
        <v>80938.63</v>
      </c>
      <c r="M3537">
        <v>31722.247599999999</v>
      </c>
      <c r="N3537">
        <v>254</v>
      </c>
      <c r="O3537">
        <v>323</v>
      </c>
      <c r="P3537">
        <v>892</v>
      </c>
      <c r="Q3537">
        <v>51356</v>
      </c>
      <c r="R3537">
        <v>38966.36</v>
      </c>
      <c r="S3537">
        <v>27461.39</v>
      </c>
      <c r="T3537">
        <v>14382.629000000001</v>
      </c>
      <c r="U3537">
        <v>254</v>
      </c>
      <c r="V3537">
        <v>403</v>
      </c>
      <c r="W3537">
        <v>1172</v>
      </c>
      <c r="X3537">
        <v>75007.38</v>
      </c>
      <c r="Y3537">
        <v>55324.01</v>
      </c>
      <c r="Z3537">
        <v>53477.24</v>
      </c>
      <c r="AA3537">
        <v>17339.618600000002</v>
      </c>
      <c r="AB3537">
        <v>249</v>
      </c>
      <c r="AC3537">
        <v>247</v>
      </c>
      <c r="AD3537">
        <v>197</v>
      </c>
      <c r="AE3537">
        <v>236</v>
      </c>
      <c r="AF3537">
        <v>249</v>
      </c>
      <c r="AG3537">
        <v>247</v>
      </c>
      <c r="AH3537">
        <v>197</v>
      </c>
      <c r="AI3537">
        <v>236</v>
      </c>
      <c r="AJ3537">
        <v>249</v>
      </c>
      <c r="AK3537">
        <v>247</v>
      </c>
      <c r="AL3537">
        <v>197</v>
      </c>
      <c r="AM3537">
        <v>236</v>
      </c>
    </row>
    <row r="3538" spans="1:39" x14ac:dyDescent="0.15">
      <c r="A3538" t="s">
        <v>49</v>
      </c>
      <c r="B3538">
        <v>30</v>
      </c>
      <c r="C3538">
        <v>2</v>
      </c>
      <c r="D3538">
        <v>2</v>
      </c>
      <c r="E3538" t="s">
        <v>28</v>
      </c>
      <c r="F3538" t="s">
        <v>206</v>
      </c>
      <c r="G3538">
        <v>403</v>
      </c>
      <c r="H3538">
        <v>1015</v>
      </c>
      <c r="I3538">
        <v>2727</v>
      </c>
      <c r="J3538">
        <v>172155.07</v>
      </c>
      <c r="K3538">
        <v>135353.15</v>
      </c>
      <c r="L3538">
        <v>108645.83</v>
      </c>
      <c r="M3538">
        <v>41778.568500000001</v>
      </c>
      <c r="N3538">
        <v>403</v>
      </c>
      <c r="O3538">
        <v>460</v>
      </c>
      <c r="P3538">
        <v>1434</v>
      </c>
      <c r="Q3538">
        <v>88940.12</v>
      </c>
      <c r="R3538">
        <v>68413.039999999994</v>
      </c>
      <c r="S3538">
        <v>45317.95</v>
      </c>
      <c r="T3538">
        <v>22649.872100000001</v>
      </c>
      <c r="U3538">
        <v>403</v>
      </c>
      <c r="V3538">
        <v>555</v>
      </c>
      <c r="W3538">
        <v>1293</v>
      </c>
      <c r="X3538">
        <v>83214.95</v>
      </c>
      <c r="Y3538">
        <v>66940.11</v>
      </c>
      <c r="Z3538">
        <v>63327.88</v>
      </c>
      <c r="AA3538">
        <v>19128.696400000001</v>
      </c>
      <c r="AB3538">
        <v>383</v>
      </c>
      <c r="AC3538">
        <v>400</v>
      </c>
      <c r="AD3538">
        <v>254</v>
      </c>
      <c r="AE3538">
        <v>377</v>
      </c>
      <c r="AF3538">
        <v>383</v>
      </c>
      <c r="AG3538">
        <v>400</v>
      </c>
      <c r="AH3538">
        <v>254</v>
      </c>
      <c r="AI3538">
        <v>377</v>
      </c>
      <c r="AJ3538">
        <v>383</v>
      </c>
      <c r="AK3538">
        <v>400</v>
      </c>
      <c r="AL3538">
        <v>254</v>
      </c>
      <c r="AM3538">
        <v>377</v>
      </c>
    </row>
    <row r="3539" spans="1:39" x14ac:dyDescent="0.15">
      <c r="A3539" t="s">
        <v>49</v>
      </c>
      <c r="B3539">
        <v>30</v>
      </c>
      <c r="C3539">
        <v>2</v>
      </c>
      <c r="D3539">
        <v>2</v>
      </c>
      <c r="E3539" t="s">
        <v>30</v>
      </c>
      <c r="F3539" t="s">
        <v>206</v>
      </c>
      <c r="G3539">
        <v>46</v>
      </c>
      <c r="H3539">
        <v>110</v>
      </c>
      <c r="I3539">
        <v>320</v>
      </c>
      <c r="J3539">
        <v>20924.419999999998</v>
      </c>
      <c r="K3539">
        <v>16055.95</v>
      </c>
      <c r="L3539">
        <v>12477.6</v>
      </c>
      <c r="M3539">
        <v>5168.9988000000003</v>
      </c>
      <c r="N3539">
        <v>46</v>
      </c>
      <c r="O3539">
        <v>53</v>
      </c>
      <c r="P3539">
        <v>171</v>
      </c>
      <c r="Q3539">
        <v>11371.41</v>
      </c>
      <c r="R3539">
        <v>8426.74</v>
      </c>
      <c r="S3539">
        <v>5302.67</v>
      </c>
      <c r="T3539">
        <v>2914.3838000000001</v>
      </c>
      <c r="U3539">
        <v>46</v>
      </c>
      <c r="V3539">
        <v>57</v>
      </c>
      <c r="W3539">
        <v>149</v>
      </c>
      <c r="X3539">
        <v>9553.01</v>
      </c>
      <c r="Y3539">
        <v>7629.21</v>
      </c>
      <c r="Z3539">
        <v>7174.93</v>
      </c>
      <c r="AA3539">
        <v>2254.6149999999998</v>
      </c>
      <c r="AB3539">
        <v>42</v>
      </c>
      <c r="AC3539">
        <v>45</v>
      </c>
      <c r="AD3539">
        <v>24</v>
      </c>
      <c r="AE3539">
        <v>45</v>
      </c>
      <c r="AF3539">
        <v>42</v>
      </c>
      <c r="AG3539">
        <v>45</v>
      </c>
      <c r="AH3539">
        <v>24</v>
      </c>
      <c r="AI3539">
        <v>45</v>
      </c>
      <c r="AJ3539">
        <v>42</v>
      </c>
      <c r="AK3539">
        <v>45</v>
      </c>
      <c r="AL3539">
        <v>24</v>
      </c>
      <c r="AM3539">
        <v>45</v>
      </c>
    </row>
    <row r="3540" spans="1:39" x14ac:dyDescent="0.15">
      <c r="A3540" t="s">
        <v>49</v>
      </c>
      <c r="B3540">
        <v>30</v>
      </c>
      <c r="C3540">
        <v>2</v>
      </c>
      <c r="D3540">
        <v>2</v>
      </c>
      <c r="E3540" t="s">
        <v>29</v>
      </c>
      <c r="F3540" t="s">
        <v>206</v>
      </c>
      <c r="G3540">
        <v>232</v>
      </c>
      <c r="H3540">
        <v>579</v>
      </c>
      <c r="I3540">
        <v>1681</v>
      </c>
      <c r="J3540">
        <v>108020.81</v>
      </c>
      <c r="K3540">
        <v>81646.149999999994</v>
      </c>
      <c r="L3540">
        <v>66850.47</v>
      </c>
      <c r="M3540">
        <v>25620.8177</v>
      </c>
      <c r="N3540">
        <v>232</v>
      </c>
      <c r="O3540">
        <v>264</v>
      </c>
      <c r="P3540">
        <v>799</v>
      </c>
      <c r="Q3540">
        <v>50622.67</v>
      </c>
      <c r="R3540">
        <v>37709.68</v>
      </c>
      <c r="S3540">
        <v>25043.3</v>
      </c>
      <c r="T3540">
        <v>12734.5247</v>
      </c>
      <c r="U3540">
        <v>232</v>
      </c>
      <c r="V3540">
        <v>315</v>
      </c>
      <c r="W3540">
        <v>882</v>
      </c>
      <c r="X3540">
        <v>57398.14</v>
      </c>
      <c r="Y3540">
        <v>43936.47</v>
      </c>
      <c r="Z3540">
        <v>41807.17</v>
      </c>
      <c r="AA3540">
        <v>12886.293</v>
      </c>
      <c r="AB3540">
        <v>223</v>
      </c>
      <c r="AC3540">
        <v>224</v>
      </c>
      <c r="AD3540">
        <v>124</v>
      </c>
      <c r="AE3540">
        <v>223</v>
      </c>
      <c r="AF3540">
        <v>223</v>
      </c>
      <c r="AG3540">
        <v>224</v>
      </c>
      <c r="AH3540">
        <v>124</v>
      </c>
      <c r="AI3540">
        <v>223</v>
      </c>
      <c r="AJ3540">
        <v>223</v>
      </c>
      <c r="AK3540">
        <v>224</v>
      </c>
      <c r="AL3540">
        <v>124</v>
      </c>
      <c r="AM3540">
        <v>223</v>
      </c>
    </row>
    <row r="3541" spans="1:39" x14ac:dyDescent="0.15">
      <c r="A3541" t="s">
        <v>49</v>
      </c>
      <c r="B3541">
        <v>30</v>
      </c>
      <c r="C3541">
        <v>2</v>
      </c>
      <c r="D3541">
        <v>2</v>
      </c>
      <c r="E3541" t="s">
        <v>32</v>
      </c>
      <c r="F3541" t="s">
        <v>206</v>
      </c>
      <c r="G3541">
        <v>52</v>
      </c>
      <c r="H3541">
        <v>124</v>
      </c>
      <c r="I3541">
        <v>439</v>
      </c>
      <c r="J3541">
        <v>26894.41</v>
      </c>
      <c r="K3541">
        <v>19976.55</v>
      </c>
      <c r="L3541">
        <v>17818.53</v>
      </c>
      <c r="M3541">
        <v>6577.3769000000002</v>
      </c>
      <c r="N3541">
        <v>52</v>
      </c>
      <c r="O3541">
        <v>55</v>
      </c>
      <c r="P3541">
        <v>189</v>
      </c>
      <c r="Q3541">
        <v>10970.31</v>
      </c>
      <c r="R3541">
        <v>7808.66</v>
      </c>
      <c r="S3541">
        <v>6053.84</v>
      </c>
      <c r="T3541">
        <v>2982.0652</v>
      </c>
      <c r="U3541">
        <v>52</v>
      </c>
      <c r="V3541">
        <v>69</v>
      </c>
      <c r="W3541">
        <v>250</v>
      </c>
      <c r="X3541">
        <v>15924.1</v>
      </c>
      <c r="Y3541">
        <v>12167.89</v>
      </c>
      <c r="Z3541">
        <v>11764.69</v>
      </c>
      <c r="AA3541">
        <v>3595.3117000000002</v>
      </c>
      <c r="AB3541">
        <v>49</v>
      </c>
      <c r="AC3541">
        <v>50</v>
      </c>
      <c r="AD3541">
        <v>37</v>
      </c>
      <c r="AE3541">
        <v>47</v>
      </c>
      <c r="AF3541">
        <v>49</v>
      </c>
      <c r="AG3541">
        <v>50</v>
      </c>
      <c r="AH3541">
        <v>37</v>
      </c>
      <c r="AI3541">
        <v>47</v>
      </c>
      <c r="AJ3541">
        <v>49</v>
      </c>
      <c r="AK3541">
        <v>50</v>
      </c>
      <c r="AL3541">
        <v>37</v>
      </c>
      <c r="AM3541">
        <v>47</v>
      </c>
    </row>
    <row r="3542" spans="1:39" x14ac:dyDescent="0.15">
      <c r="A3542" t="s">
        <v>49</v>
      </c>
      <c r="B3542">
        <v>70</v>
      </c>
      <c r="C3542">
        <v>1</v>
      </c>
      <c r="D3542">
        <v>0</v>
      </c>
      <c r="E3542" t="s">
        <v>28</v>
      </c>
      <c r="F3542" t="s">
        <v>206</v>
      </c>
      <c r="G3542">
        <v>10131</v>
      </c>
      <c r="H3542">
        <v>11221</v>
      </c>
      <c r="I3542">
        <v>28936</v>
      </c>
      <c r="J3542">
        <v>1863557.43</v>
      </c>
      <c r="K3542">
        <v>1439731.92</v>
      </c>
      <c r="L3542">
        <v>1333493.31</v>
      </c>
      <c r="M3542">
        <v>453833.04810000001</v>
      </c>
      <c r="N3542">
        <v>5038</v>
      </c>
      <c r="O3542">
        <v>5320</v>
      </c>
      <c r="P3542">
        <v>14687</v>
      </c>
      <c r="Q3542">
        <v>945052.01</v>
      </c>
      <c r="R3542">
        <v>714143.94</v>
      </c>
      <c r="S3542">
        <v>631317.48</v>
      </c>
      <c r="T3542">
        <v>241948.41940000001</v>
      </c>
      <c r="U3542">
        <v>5093</v>
      </c>
      <c r="V3542">
        <v>5901</v>
      </c>
      <c r="W3542">
        <v>14249</v>
      </c>
      <c r="X3542">
        <v>918505.42</v>
      </c>
      <c r="Y3542">
        <v>725587.98</v>
      </c>
      <c r="Z3542">
        <v>702175.83</v>
      </c>
      <c r="AA3542">
        <v>211884.6287</v>
      </c>
      <c r="AB3542">
        <v>10032</v>
      </c>
      <c r="AC3542">
        <v>8517</v>
      </c>
      <c r="AD3542">
        <v>7337</v>
      </c>
      <c r="AE3542">
        <v>4992</v>
      </c>
      <c r="AF3542">
        <v>4999</v>
      </c>
      <c r="AG3542">
        <v>4703</v>
      </c>
      <c r="AH3542">
        <v>4164</v>
      </c>
      <c r="AI3542">
        <v>2605</v>
      </c>
      <c r="AJ3542">
        <v>5033</v>
      </c>
      <c r="AK3542">
        <v>3814</v>
      </c>
      <c r="AL3542">
        <v>3173</v>
      </c>
      <c r="AM3542">
        <v>2387</v>
      </c>
    </row>
    <row r="3543" spans="1:39" x14ac:dyDescent="0.15">
      <c r="A3543" t="s">
        <v>49</v>
      </c>
      <c r="B3543">
        <v>70</v>
      </c>
      <c r="C3543">
        <v>1</v>
      </c>
      <c r="D3543">
        <v>0</v>
      </c>
      <c r="E3543" t="s">
        <v>30</v>
      </c>
      <c r="F3543" t="s">
        <v>206</v>
      </c>
      <c r="G3543">
        <v>13</v>
      </c>
      <c r="H3543">
        <v>14</v>
      </c>
      <c r="I3543">
        <v>39</v>
      </c>
      <c r="J3543">
        <v>2349.83</v>
      </c>
      <c r="K3543">
        <v>1747.58</v>
      </c>
      <c r="L3543">
        <v>1629.97</v>
      </c>
      <c r="M3543">
        <v>577.37080000000003</v>
      </c>
      <c r="N3543">
        <v>5</v>
      </c>
      <c r="O3543">
        <v>5</v>
      </c>
      <c r="P3543">
        <v>14</v>
      </c>
      <c r="Q3543">
        <v>877.95</v>
      </c>
      <c r="R3543">
        <v>604.16999999999996</v>
      </c>
      <c r="S3543">
        <v>486.56</v>
      </c>
      <c r="T3543">
        <v>207.38079999999999</v>
      </c>
      <c r="U3543">
        <v>8</v>
      </c>
      <c r="V3543">
        <v>9</v>
      </c>
      <c r="W3543">
        <v>25</v>
      </c>
      <c r="X3543">
        <v>1471.88</v>
      </c>
      <c r="Y3543">
        <v>1143.4100000000001</v>
      </c>
      <c r="Z3543">
        <v>1143.4100000000001</v>
      </c>
      <c r="AA3543">
        <v>369.99</v>
      </c>
      <c r="AB3543">
        <v>13</v>
      </c>
      <c r="AC3543">
        <v>9</v>
      </c>
      <c r="AD3543">
        <v>6</v>
      </c>
      <c r="AE3543">
        <v>9</v>
      </c>
      <c r="AF3543">
        <v>5</v>
      </c>
      <c r="AG3543">
        <v>4</v>
      </c>
      <c r="AH3543">
        <v>2</v>
      </c>
      <c r="AI3543">
        <v>4</v>
      </c>
      <c r="AJ3543">
        <v>8</v>
      </c>
      <c r="AK3543">
        <v>5</v>
      </c>
      <c r="AL3543">
        <v>4</v>
      </c>
      <c r="AM3543">
        <v>5</v>
      </c>
    </row>
    <row r="3544" spans="1:39" x14ac:dyDescent="0.15">
      <c r="A3544" t="s">
        <v>49</v>
      </c>
      <c r="B3544">
        <v>70</v>
      </c>
      <c r="C3544">
        <v>1</v>
      </c>
      <c r="D3544">
        <v>0</v>
      </c>
      <c r="E3544" t="s">
        <v>29</v>
      </c>
      <c r="F3544" t="s">
        <v>206</v>
      </c>
      <c r="G3544">
        <v>87</v>
      </c>
      <c r="H3544">
        <v>94</v>
      </c>
      <c r="I3544">
        <v>278</v>
      </c>
      <c r="J3544">
        <v>16854.07</v>
      </c>
      <c r="K3544">
        <v>12445.14</v>
      </c>
      <c r="L3544">
        <v>11798.02</v>
      </c>
      <c r="M3544">
        <v>4678.6418999999996</v>
      </c>
      <c r="N3544">
        <v>49</v>
      </c>
      <c r="O3544">
        <v>51</v>
      </c>
      <c r="P3544">
        <v>163</v>
      </c>
      <c r="Q3544">
        <v>9963.32</v>
      </c>
      <c r="R3544">
        <v>7026.19</v>
      </c>
      <c r="S3544">
        <v>6502.24</v>
      </c>
      <c r="T3544">
        <v>3130.9476</v>
      </c>
      <c r="U3544">
        <v>38</v>
      </c>
      <c r="V3544">
        <v>43</v>
      </c>
      <c r="W3544">
        <v>115</v>
      </c>
      <c r="X3544">
        <v>6890.75</v>
      </c>
      <c r="Y3544">
        <v>5418.95</v>
      </c>
      <c r="Z3544">
        <v>5295.78</v>
      </c>
      <c r="AA3544">
        <v>1547.6943000000001</v>
      </c>
      <c r="AB3544">
        <v>86</v>
      </c>
      <c r="AC3544">
        <v>71</v>
      </c>
      <c r="AD3544">
        <v>60</v>
      </c>
      <c r="AE3544">
        <v>49</v>
      </c>
      <c r="AF3544">
        <v>49</v>
      </c>
      <c r="AG3544">
        <v>45</v>
      </c>
      <c r="AH3544">
        <v>39</v>
      </c>
      <c r="AI3544">
        <v>28</v>
      </c>
      <c r="AJ3544">
        <v>37</v>
      </c>
      <c r="AK3544">
        <v>26</v>
      </c>
      <c r="AL3544">
        <v>21</v>
      </c>
      <c r="AM3544">
        <v>21</v>
      </c>
    </row>
    <row r="3545" spans="1:39" x14ac:dyDescent="0.15">
      <c r="A3545" t="s">
        <v>49</v>
      </c>
      <c r="B3545">
        <v>70</v>
      </c>
      <c r="C3545">
        <v>1</v>
      </c>
      <c r="D3545">
        <v>0</v>
      </c>
      <c r="E3545" t="s">
        <v>32</v>
      </c>
      <c r="F3545" t="s">
        <v>206</v>
      </c>
      <c r="G3545">
        <v>1166</v>
      </c>
      <c r="H3545">
        <v>1403</v>
      </c>
      <c r="I3545">
        <v>3894</v>
      </c>
      <c r="J3545">
        <v>254009.25</v>
      </c>
      <c r="K3545">
        <v>176895.85</v>
      </c>
      <c r="L3545">
        <v>171350.24</v>
      </c>
      <c r="M3545">
        <v>59137.546999999999</v>
      </c>
      <c r="N3545">
        <v>186</v>
      </c>
      <c r="O3545">
        <v>208</v>
      </c>
      <c r="P3545">
        <v>610</v>
      </c>
      <c r="Q3545">
        <v>41426.120000000003</v>
      </c>
      <c r="R3545">
        <v>28126.639999999999</v>
      </c>
      <c r="S3545">
        <v>25271.39</v>
      </c>
      <c r="T3545">
        <v>9936.3317999999999</v>
      </c>
      <c r="U3545">
        <v>980</v>
      </c>
      <c r="V3545">
        <v>1195</v>
      </c>
      <c r="W3545">
        <v>3284</v>
      </c>
      <c r="X3545">
        <v>212583.13</v>
      </c>
      <c r="Y3545">
        <v>148769.21</v>
      </c>
      <c r="Z3545">
        <v>146078.85</v>
      </c>
      <c r="AA3545">
        <v>49201.215199999999</v>
      </c>
      <c r="AB3545">
        <v>1160</v>
      </c>
      <c r="AC3545">
        <v>902</v>
      </c>
      <c r="AD3545">
        <v>782</v>
      </c>
      <c r="AE3545">
        <v>810</v>
      </c>
      <c r="AF3545">
        <v>183</v>
      </c>
      <c r="AG3545">
        <v>122</v>
      </c>
      <c r="AH3545">
        <v>109</v>
      </c>
      <c r="AI3545">
        <v>165</v>
      </c>
      <c r="AJ3545">
        <v>977</v>
      </c>
      <c r="AK3545">
        <v>780</v>
      </c>
      <c r="AL3545">
        <v>673</v>
      </c>
      <c r="AM3545">
        <v>645</v>
      </c>
    </row>
    <row r="3546" spans="1:39" x14ac:dyDescent="0.15">
      <c r="A3546" t="s">
        <v>49</v>
      </c>
      <c r="B3546">
        <v>70</v>
      </c>
      <c r="C3546">
        <v>1</v>
      </c>
      <c r="D3546">
        <v>1</v>
      </c>
      <c r="E3546" t="s">
        <v>28</v>
      </c>
      <c r="F3546" t="s">
        <v>206</v>
      </c>
      <c r="G3546">
        <v>39194</v>
      </c>
      <c r="H3546">
        <v>46643</v>
      </c>
      <c r="I3546">
        <v>121121</v>
      </c>
      <c r="J3546">
        <v>7251230.7699999996</v>
      </c>
      <c r="K3546">
        <v>5707061.9800000004</v>
      </c>
      <c r="L3546">
        <v>5289465.8099999996</v>
      </c>
      <c r="M3546">
        <v>1802090.9027</v>
      </c>
      <c r="N3546">
        <v>20543</v>
      </c>
      <c r="O3546">
        <v>22887</v>
      </c>
      <c r="P3546">
        <v>65432</v>
      </c>
      <c r="Q3546">
        <v>3810122.6</v>
      </c>
      <c r="R3546">
        <v>2971372.77</v>
      </c>
      <c r="S3546">
        <v>2673665.16</v>
      </c>
      <c r="T3546">
        <v>1005432.0579</v>
      </c>
      <c r="U3546">
        <v>18651</v>
      </c>
      <c r="V3546">
        <v>23756</v>
      </c>
      <c r="W3546">
        <v>55689</v>
      </c>
      <c r="X3546">
        <v>3441108.17</v>
      </c>
      <c r="Y3546">
        <v>2735689.21</v>
      </c>
      <c r="Z3546">
        <v>2615800.65</v>
      </c>
      <c r="AA3546">
        <v>796658.84479999996</v>
      </c>
      <c r="AB3546">
        <v>37621</v>
      </c>
      <c r="AC3546">
        <v>37509</v>
      </c>
      <c r="AD3546">
        <v>25105</v>
      </c>
      <c r="AE3546">
        <v>34348</v>
      </c>
      <c r="AF3546">
        <v>19915</v>
      </c>
      <c r="AG3546">
        <v>20091</v>
      </c>
      <c r="AH3546">
        <v>14633</v>
      </c>
      <c r="AI3546">
        <v>18365</v>
      </c>
      <c r="AJ3546">
        <v>17706</v>
      </c>
      <c r="AK3546">
        <v>17418</v>
      </c>
      <c r="AL3546">
        <v>10472</v>
      </c>
      <c r="AM3546">
        <v>15983</v>
      </c>
    </row>
    <row r="3547" spans="1:39" x14ac:dyDescent="0.15">
      <c r="A3547" t="s">
        <v>49</v>
      </c>
      <c r="B3547">
        <v>70</v>
      </c>
      <c r="C3547">
        <v>1</v>
      </c>
      <c r="D3547">
        <v>1</v>
      </c>
      <c r="E3547" t="s">
        <v>30</v>
      </c>
      <c r="F3547" t="s">
        <v>206</v>
      </c>
      <c r="G3547">
        <v>3811</v>
      </c>
      <c r="H3547">
        <v>4629</v>
      </c>
      <c r="I3547">
        <v>11694</v>
      </c>
      <c r="J3547">
        <v>700053</v>
      </c>
      <c r="K3547">
        <v>554114.84</v>
      </c>
      <c r="L3547">
        <v>508084.71</v>
      </c>
      <c r="M3547">
        <v>173598.55160000001</v>
      </c>
      <c r="N3547">
        <v>1852</v>
      </c>
      <c r="O3547">
        <v>2074</v>
      </c>
      <c r="P3547">
        <v>5816</v>
      </c>
      <c r="Q3547">
        <v>339931.64</v>
      </c>
      <c r="R3547">
        <v>265932.09999999998</v>
      </c>
      <c r="S3547">
        <v>234368.38</v>
      </c>
      <c r="T3547">
        <v>89959.181899999996</v>
      </c>
      <c r="U3547">
        <v>1959</v>
      </c>
      <c r="V3547">
        <v>2555</v>
      </c>
      <c r="W3547">
        <v>5878</v>
      </c>
      <c r="X3547">
        <v>360121.36</v>
      </c>
      <c r="Y3547">
        <v>288182.74</v>
      </c>
      <c r="Z3547">
        <v>273716.33</v>
      </c>
      <c r="AA3547">
        <v>83639.369699999996</v>
      </c>
      <c r="AB3547">
        <v>3606</v>
      </c>
      <c r="AC3547">
        <v>3699</v>
      </c>
      <c r="AD3547">
        <v>2164</v>
      </c>
      <c r="AE3547">
        <v>3685</v>
      </c>
      <c r="AF3547">
        <v>1755</v>
      </c>
      <c r="AG3547">
        <v>1809</v>
      </c>
      <c r="AH3547">
        <v>1175</v>
      </c>
      <c r="AI3547">
        <v>1803</v>
      </c>
      <c r="AJ3547">
        <v>1851</v>
      </c>
      <c r="AK3547">
        <v>1890</v>
      </c>
      <c r="AL3547">
        <v>989</v>
      </c>
      <c r="AM3547">
        <v>1882</v>
      </c>
    </row>
    <row r="3548" spans="1:39" x14ac:dyDescent="0.15">
      <c r="A3548" t="s">
        <v>49</v>
      </c>
      <c r="B3548">
        <v>70</v>
      </c>
      <c r="C3548">
        <v>1</v>
      </c>
      <c r="D3548">
        <v>1</v>
      </c>
      <c r="E3548" t="s">
        <v>29</v>
      </c>
      <c r="F3548" t="s">
        <v>206</v>
      </c>
      <c r="G3548">
        <v>48032</v>
      </c>
      <c r="H3548">
        <v>60551</v>
      </c>
      <c r="I3548">
        <v>157060</v>
      </c>
      <c r="J3548">
        <v>9409528.3699999992</v>
      </c>
      <c r="K3548">
        <v>7048973.4500000002</v>
      </c>
      <c r="L3548">
        <v>6520593.5599999996</v>
      </c>
      <c r="M3548">
        <v>2325717.4611999998</v>
      </c>
      <c r="N3548">
        <v>19453</v>
      </c>
      <c r="O3548">
        <v>22333</v>
      </c>
      <c r="P3548">
        <v>65592</v>
      </c>
      <c r="Q3548">
        <v>3786136.24</v>
      </c>
      <c r="R3548">
        <v>2815764.57</v>
      </c>
      <c r="S3548">
        <v>2514417.4300000002</v>
      </c>
      <c r="T3548">
        <v>1012588.2341</v>
      </c>
      <c r="U3548">
        <v>28579</v>
      </c>
      <c r="V3548">
        <v>38218</v>
      </c>
      <c r="W3548">
        <v>91468</v>
      </c>
      <c r="X3548">
        <v>5623392.1299999999</v>
      </c>
      <c r="Y3548">
        <v>4233208.88</v>
      </c>
      <c r="Z3548">
        <v>4006176.13</v>
      </c>
      <c r="AA3548">
        <v>1313129.2271</v>
      </c>
      <c r="AB3548">
        <v>46367</v>
      </c>
      <c r="AC3548">
        <v>45662</v>
      </c>
      <c r="AD3548">
        <v>30798</v>
      </c>
      <c r="AE3548">
        <v>46218</v>
      </c>
      <c r="AF3548">
        <v>18768</v>
      </c>
      <c r="AG3548">
        <v>18576</v>
      </c>
      <c r="AH3548">
        <v>13972</v>
      </c>
      <c r="AI3548">
        <v>18754</v>
      </c>
      <c r="AJ3548">
        <v>27599</v>
      </c>
      <c r="AK3548">
        <v>27086</v>
      </c>
      <c r="AL3548">
        <v>16826</v>
      </c>
      <c r="AM3548">
        <v>27464</v>
      </c>
    </row>
    <row r="3549" spans="1:39" x14ac:dyDescent="0.15">
      <c r="A3549" t="s">
        <v>49</v>
      </c>
      <c r="B3549">
        <v>70</v>
      </c>
      <c r="C3549">
        <v>1</v>
      </c>
      <c r="D3549">
        <v>1</v>
      </c>
      <c r="E3549" t="s">
        <v>31</v>
      </c>
      <c r="F3549" t="s">
        <v>206</v>
      </c>
      <c r="G3549">
        <v>3</v>
      </c>
      <c r="H3549">
        <v>7</v>
      </c>
      <c r="I3549">
        <v>9</v>
      </c>
      <c r="J3549">
        <v>701.13</v>
      </c>
      <c r="K3549">
        <v>590.78</v>
      </c>
      <c r="L3549">
        <v>590.78</v>
      </c>
      <c r="M3549">
        <v>179.64</v>
      </c>
      <c r="N3549">
        <v>0</v>
      </c>
      <c r="O3549">
        <v>0</v>
      </c>
      <c r="P3549">
        <v>0</v>
      </c>
      <c r="Q3549">
        <v>0</v>
      </c>
      <c r="R3549">
        <v>0</v>
      </c>
      <c r="S3549">
        <v>0</v>
      </c>
      <c r="T3549">
        <v>0</v>
      </c>
      <c r="U3549">
        <v>3</v>
      </c>
      <c r="V3549">
        <v>7</v>
      </c>
      <c r="W3549">
        <v>9</v>
      </c>
      <c r="X3549">
        <v>701.13</v>
      </c>
      <c r="Y3549">
        <v>590.78</v>
      </c>
      <c r="Z3549">
        <v>590.78</v>
      </c>
      <c r="AA3549">
        <v>179.64</v>
      </c>
      <c r="AB3549">
        <v>3</v>
      </c>
      <c r="AC3549">
        <v>3</v>
      </c>
      <c r="AD3549">
        <v>1</v>
      </c>
      <c r="AE3549">
        <v>3</v>
      </c>
      <c r="AF3549">
        <v>0</v>
      </c>
      <c r="AG3549">
        <v>0</v>
      </c>
      <c r="AH3549">
        <v>0</v>
      </c>
      <c r="AI3549">
        <v>0</v>
      </c>
      <c r="AJ3549">
        <v>3</v>
      </c>
      <c r="AK3549">
        <v>3</v>
      </c>
      <c r="AL3549">
        <v>1</v>
      </c>
      <c r="AM3549">
        <v>3</v>
      </c>
    </row>
    <row r="3550" spans="1:39" x14ac:dyDescent="0.15">
      <c r="A3550" t="s">
        <v>49</v>
      </c>
      <c r="B3550">
        <v>70</v>
      </c>
      <c r="C3550">
        <v>1</v>
      </c>
      <c r="D3550">
        <v>1</v>
      </c>
      <c r="E3550" t="s">
        <v>32</v>
      </c>
      <c r="F3550" t="s">
        <v>206</v>
      </c>
      <c r="G3550">
        <v>1183</v>
      </c>
      <c r="H3550">
        <v>1523</v>
      </c>
      <c r="I3550">
        <v>3967</v>
      </c>
      <c r="J3550">
        <v>252630.64</v>
      </c>
      <c r="K3550">
        <v>181590.11</v>
      </c>
      <c r="L3550">
        <v>174239.66</v>
      </c>
      <c r="M3550">
        <v>58588.751600000003</v>
      </c>
      <c r="N3550">
        <v>135</v>
      </c>
      <c r="O3550">
        <v>152</v>
      </c>
      <c r="P3550">
        <v>382</v>
      </c>
      <c r="Q3550">
        <v>25870.23</v>
      </c>
      <c r="R3550">
        <v>19710.349999999999</v>
      </c>
      <c r="S3550">
        <v>17495.45</v>
      </c>
      <c r="T3550">
        <v>6231.0576000000001</v>
      </c>
      <c r="U3550">
        <v>1048</v>
      </c>
      <c r="V3550">
        <v>1371</v>
      </c>
      <c r="W3550">
        <v>3585</v>
      </c>
      <c r="X3550">
        <v>226760.41</v>
      </c>
      <c r="Y3550">
        <v>161879.76</v>
      </c>
      <c r="Z3550">
        <v>156744.21</v>
      </c>
      <c r="AA3550">
        <v>52357.694000000003</v>
      </c>
      <c r="AB3550">
        <v>1163</v>
      </c>
      <c r="AC3550">
        <v>1092</v>
      </c>
      <c r="AD3550">
        <v>727</v>
      </c>
      <c r="AE3550">
        <v>1071</v>
      </c>
      <c r="AF3550">
        <v>133</v>
      </c>
      <c r="AG3550">
        <v>117</v>
      </c>
      <c r="AH3550">
        <v>76</v>
      </c>
      <c r="AI3550">
        <v>130</v>
      </c>
      <c r="AJ3550">
        <v>1030</v>
      </c>
      <c r="AK3550">
        <v>975</v>
      </c>
      <c r="AL3550">
        <v>651</v>
      </c>
      <c r="AM3550">
        <v>941</v>
      </c>
    </row>
    <row r="3551" spans="1:39" x14ac:dyDescent="0.15">
      <c r="A3551" t="s">
        <v>49</v>
      </c>
      <c r="B3551">
        <v>70</v>
      </c>
      <c r="C3551">
        <v>1</v>
      </c>
      <c r="D3551">
        <v>2</v>
      </c>
      <c r="E3551" t="s">
        <v>28</v>
      </c>
      <c r="F3551" t="s">
        <v>206</v>
      </c>
      <c r="G3551">
        <v>11697</v>
      </c>
      <c r="H3551">
        <v>13087</v>
      </c>
      <c r="I3551">
        <v>34214</v>
      </c>
      <c r="J3551">
        <v>2143199.89</v>
      </c>
      <c r="K3551">
        <v>1678994.61</v>
      </c>
      <c r="L3551">
        <v>1568475.79</v>
      </c>
      <c r="M3551">
        <v>521678.42879999999</v>
      </c>
      <c r="N3551">
        <v>5450</v>
      </c>
      <c r="O3551">
        <v>5767</v>
      </c>
      <c r="P3551">
        <v>16309</v>
      </c>
      <c r="Q3551">
        <v>1014869.57</v>
      </c>
      <c r="R3551">
        <v>779344.55</v>
      </c>
      <c r="S3551">
        <v>690851.87</v>
      </c>
      <c r="T3551">
        <v>260511.9589</v>
      </c>
      <c r="U3551">
        <v>6247</v>
      </c>
      <c r="V3551">
        <v>7320</v>
      </c>
      <c r="W3551">
        <v>17905</v>
      </c>
      <c r="X3551">
        <v>1128330.32</v>
      </c>
      <c r="Y3551">
        <v>899650.06</v>
      </c>
      <c r="Z3551">
        <v>877623.92</v>
      </c>
      <c r="AA3551">
        <v>261166.4699</v>
      </c>
      <c r="AB3551">
        <v>11287</v>
      </c>
      <c r="AC3551">
        <v>10463</v>
      </c>
      <c r="AD3551">
        <v>5108</v>
      </c>
      <c r="AE3551">
        <v>9685</v>
      </c>
      <c r="AF3551">
        <v>5268</v>
      </c>
      <c r="AG3551">
        <v>5182</v>
      </c>
      <c r="AH3551">
        <v>2811</v>
      </c>
      <c r="AI3551">
        <v>4791</v>
      </c>
      <c r="AJ3551">
        <v>6019</v>
      </c>
      <c r="AK3551">
        <v>5281</v>
      </c>
      <c r="AL3551">
        <v>2297</v>
      </c>
      <c r="AM3551">
        <v>4894</v>
      </c>
    </row>
    <row r="3552" spans="1:39" x14ac:dyDescent="0.15">
      <c r="A3552" t="s">
        <v>49</v>
      </c>
      <c r="B3552">
        <v>70</v>
      </c>
      <c r="C3552">
        <v>1</v>
      </c>
      <c r="D3552">
        <v>2</v>
      </c>
      <c r="E3552" t="s">
        <v>30</v>
      </c>
      <c r="F3552" t="s">
        <v>206</v>
      </c>
      <c r="G3552">
        <v>1333</v>
      </c>
      <c r="H3552">
        <v>1502</v>
      </c>
      <c r="I3552">
        <v>3919</v>
      </c>
      <c r="J3552">
        <v>247597.39</v>
      </c>
      <c r="K3552">
        <v>191980.65</v>
      </c>
      <c r="L3552">
        <v>176814.64</v>
      </c>
      <c r="M3552">
        <v>59717.539400000001</v>
      </c>
      <c r="N3552">
        <v>609</v>
      </c>
      <c r="O3552">
        <v>653</v>
      </c>
      <c r="P3552">
        <v>1828</v>
      </c>
      <c r="Q3552">
        <v>114757.28</v>
      </c>
      <c r="R3552">
        <v>87493.99</v>
      </c>
      <c r="S3552">
        <v>74823.73</v>
      </c>
      <c r="T3552">
        <v>29004.0736</v>
      </c>
      <c r="U3552">
        <v>724</v>
      </c>
      <c r="V3552">
        <v>849</v>
      </c>
      <c r="W3552">
        <v>2091</v>
      </c>
      <c r="X3552">
        <v>132840.10999999999</v>
      </c>
      <c r="Y3552">
        <v>104486.66</v>
      </c>
      <c r="Z3552">
        <v>101990.91</v>
      </c>
      <c r="AA3552">
        <v>30713.465800000002</v>
      </c>
      <c r="AB3552">
        <v>1260</v>
      </c>
      <c r="AC3552">
        <v>1201</v>
      </c>
      <c r="AD3552">
        <v>544</v>
      </c>
      <c r="AE3552">
        <v>1302</v>
      </c>
      <c r="AF3552">
        <v>575</v>
      </c>
      <c r="AG3552">
        <v>578</v>
      </c>
      <c r="AH3552">
        <v>312</v>
      </c>
      <c r="AI3552">
        <v>600</v>
      </c>
      <c r="AJ3552">
        <v>685</v>
      </c>
      <c r="AK3552">
        <v>623</v>
      </c>
      <c r="AL3552">
        <v>232</v>
      </c>
      <c r="AM3552">
        <v>702</v>
      </c>
    </row>
    <row r="3553" spans="1:39" x14ac:dyDescent="0.15">
      <c r="A3553" t="s">
        <v>49</v>
      </c>
      <c r="B3553">
        <v>70</v>
      </c>
      <c r="C3553">
        <v>1</v>
      </c>
      <c r="D3553">
        <v>2</v>
      </c>
      <c r="E3553" t="s">
        <v>29</v>
      </c>
      <c r="F3553" t="s">
        <v>206</v>
      </c>
      <c r="G3553">
        <v>4745</v>
      </c>
      <c r="H3553">
        <v>5497</v>
      </c>
      <c r="I3553">
        <v>14777</v>
      </c>
      <c r="J3553">
        <v>931149.18</v>
      </c>
      <c r="K3553">
        <v>693203.48</v>
      </c>
      <c r="L3553">
        <v>649182.05000000005</v>
      </c>
      <c r="M3553">
        <v>227016.48379999999</v>
      </c>
      <c r="N3553">
        <v>1865</v>
      </c>
      <c r="O3553">
        <v>1998</v>
      </c>
      <c r="P3553">
        <v>5830</v>
      </c>
      <c r="Q3553">
        <v>366956.88</v>
      </c>
      <c r="R3553">
        <v>271030.38</v>
      </c>
      <c r="S3553">
        <v>238584.36</v>
      </c>
      <c r="T3553">
        <v>95053.888500000001</v>
      </c>
      <c r="U3553">
        <v>2880</v>
      </c>
      <c r="V3553">
        <v>3499</v>
      </c>
      <c r="W3553">
        <v>8947</v>
      </c>
      <c r="X3553">
        <v>564192.30000000005</v>
      </c>
      <c r="Y3553">
        <v>422173.1</v>
      </c>
      <c r="Z3553">
        <v>410597.69</v>
      </c>
      <c r="AA3553">
        <v>131962.59529999999</v>
      </c>
      <c r="AB3553">
        <v>4586</v>
      </c>
      <c r="AC3553">
        <v>4343</v>
      </c>
      <c r="AD3553">
        <v>1944</v>
      </c>
      <c r="AE3553">
        <v>4552</v>
      </c>
      <c r="AF3553">
        <v>1798</v>
      </c>
      <c r="AG3553">
        <v>1752</v>
      </c>
      <c r="AH3553">
        <v>927</v>
      </c>
      <c r="AI3553">
        <v>1808</v>
      </c>
      <c r="AJ3553">
        <v>2788</v>
      </c>
      <c r="AK3553">
        <v>2591</v>
      </c>
      <c r="AL3553">
        <v>1017</v>
      </c>
      <c r="AM3553">
        <v>2744</v>
      </c>
    </row>
    <row r="3554" spans="1:39" x14ac:dyDescent="0.15">
      <c r="A3554" t="s">
        <v>49</v>
      </c>
      <c r="B3554">
        <v>70</v>
      </c>
      <c r="C3554">
        <v>1</v>
      </c>
      <c r="D3554">
        <v>2</v>
      </c>
      <c r="E3554" t="s">
        <v>32</v>
      </c>
      <c r="F3554" t="s">
        <v>206</v>
      </c>
      <c r="G3554">
        <v>622</v>
      </c>
      <c r="H3554">
        <v>748</v>
      </c>
      <c r="I3554">
        <v>2040</v>
      </c>
      <c r="J3554">
        <v>132603.91</v>
      </c>
      <c r="K3554">
        <v>93725.62</v>
      </c>
      <c r="L3554">
        <v>90089.09</v>
      </c>
      <c r="M3554">
        <v>30462.36</v>
      </c>
      <c r="N3554">
        <v>101</v>
      </c>
      <c r="O3554">
        <v>111</v>
      </c>
      <c r="P3554">
        <v>313</v>
      </c>
      <c r="Q3554">
        <v>21651.59</v>
      </c>
      <c r="R3554">
        <v>15414.67</v>
      </c>
      <c r="S3554">
        <v>13183.54</v>
      </c>
      <c r="T3554">
        <v>5013.9309000000003</v>
      </c>
      <c r="U3554">
        <v>521</v>
      </c>
      <c r="V3554">
        <v>637</v>
      </c>
      <c r="W3554">
        <v>1727</v>
      </c>
      <c r="X3554">
        <v>110952.32000000001</v>
      </c>
      <c r="Y3554">
        <v>78310.95</v>
      </c>
      <c r="Z3554">
        <v>76905.55</v>
      </c>
      <c r="AA3554">
        <v>25448.429100000001</v>
      </c>
      <c r="AB3554">
        <v>604</v>
      </c>
      <c r="AC3554">
        <v>532</v>
      </c>
      <c r="AD3554">
        <v>279</v>
      </c>
      <c r="AE3554">
        <v>533</v>
      </c>
      <c r="AF3554">
        <v>98</v>
      </c>
      <c r="AG3554">
        <v>73</v>
      </c>
      <c r="AH3554">
        <v>44</v>
      </c>
      <c r="AI3554">
        <v>97</v>
      </c>
      <c r="AJ3554">
        <v>506</v>
      </c>
      <c r="AK3554">
        <v>459</v>
      </c>
      <c r="AL3554">
        <v>235</v>
      </c>
      <c r="AM3554">
        <v>436</v>
      </c>
    </row>
    <row r="3555" spans="1:39" x14ac:dyDescent="0.15">
      <c r="A3555" t="s">
        <v>49</v>
      </c>
      <c r="B3555">
        <v>70</v>
      </c>
      <c r="C3555">
        <v>2</v>
      </c>
      <c r="D3555">
        <v>0</v>
      </c>
      <c r="E3555" t="s">
        <v>28</v>
      </c>
      <c r="F3555" t="s">
        <v>206</v>
      </c>
      <c r="G3555">
        <v>201</v>
      </c>
      <c r="H3555">
        <v>430</v>
      </c>
      <c r="I3555">
        <v>727</v>
      </c>
      <c r="J3555">
        <v>42440.66</v>
      </c>
      <c r="K3555">
        <v>32313.19</v>
      </c>
      <c r="L3555">
        <v>24311.01</v>
      </c>
      <c r="M3555">
        <v>11153.605</v>
      </c>
      <c r="N3555">
        <v>201</v>
      </c>
      <c r="O3555">
        <v>208</v>
      </c>
      <c r="P3555">
        <v>422</v>
      </c>
      <c r="Q3555">
        <v>23694.91</v>
      </c>
      <c r="R3555">
        <v>17120.62</v>
      </c>
      <c r="S3555">
        <v>10156.25</v>
      </c>
      <c r="T3555">
        <v>6414.0486000000001</v>
      </c>
      <c r="U3555">
        <v>201</v>
      </c>
      <c r="V3555">
        <v>222</v>
      </c>
      <c r="W3555">
        <v>305</v>
      </c>
      <c r="X3555">
        <v>18745.75</v>
      </c>
      <c r="Y3555">
        <v>15192.57</v>
      </c>
      <c r="Z3555">
        <v>14154.76</v>
      </c>
      <c r="AA3555">
        <v>4739.5564000000004</v>
      </c>
      <c r="AB3555">
        <v>200</v>
      </c>
      <c r="AC3555">
        <v>198</v>
      </c>
      <c r="AD3555">
        <v>177</v>
      </c>
      <c r="AE3555">
        <v>137</v>
      </c>
      <c r="AF3555">
        <v>200</v>
      </c>
      <c r="AG3555">
        <v>198</v>
      </c>
      <c r="AH3555">
        <v>177</v>
      </c>
      <c r="AI3555">
        <v>137</v>
      </c>
      <c r="AJ3555">
        <v>200</v>
      </c>
      <c r="AK3555">
        <v>198</v>
      </c>
      <c r="AL3555">
        <v>177</v>
      </c>
      <c r="AM3555">
        <v>137</v>
      </c>
    </row>
    <row r="3556" spans="1:39" x14ac:dyDescent="0.15">
      <c r="A3556" t="s">
        <v>49</v>
      </c>
      <c r="B3556">
        <v>70</v>
      </c>
      <c r="C3556">
        <v>2</v>
      </c>
      <c r="D3556">
        <v>0</v>
      </c>
      <c r="E3556" t="s">
        <v>30</v>
      </c>
      <c r="F3556" t="s">
        <v>206</v>
      </c>
      <c r="G3556">
        <v>1</v>
      </c>
      <c r="H3556">
        <v>3</v>
      </c>
      <c r="I3556">
        <v>4</v>
      </c>
      <c r="J3556">
        <v>291.99</v>
      </c>
      <c r="K3556">
        <v>199.39</v>
      </c>
      <c r="L3556">
        <v>199.39</v>
      </c>
      <c r="M3556">
        <v>65.48</v>
      </c>
      <c r="N3556">
        <v>1</v>
      </c>
      <c r="O3556">
        <v>1</v>
      </c>
      <c r="P3556">
        <v>2</v>
      </c>
      <c r="Q3556">
        <v>168</v>
      </c>
      <c r="R3556">
        <v>117.6</v>
      </c>
      <c r="S3556">
        <v>117.6</v>
      </c>
      <c r="T3556">
        <v>35.92</v>
      </c>
      <c r="U3556">
        <v>1</v>
      </c>
      <c r="V3556">
        <v>2</v>
      </c>
      <c r="W3556">
        <v>2</v>
      </c>
      <c r="X3556">
        <v>123.99</v>
      </c>
      <c r="Y3556">
        <v>81.790000000000006</v>
      </c>
      <c r="Z3556">
        <v>81.790000000000006</v>
      </c>
      <c r="AA3556">
        <v>29.56</v>
      </c>
      <c r="AB3556">
        <v>1</v>
      </c>
      <c r="AC3556">
        <v>1</v>
      </c>
      <c r="AD3556">
        <v>1</v>
      </c>
      <c r="AE3556">
        <v>1</v>
      </c>
      <c r="AF3556">
        <v>1</v>
      </c>
      <c r="AG3556">
        <v>1</v>
      </c>
      <c r="AH3556">
        <v>1</v>
      </c>
      <c r="AI3556">
        <v>1</v>
      </c>
      <c r="AJ3556">
        <v>1</v>
      </c>
      <c r="AK3556">
        <v>1</v>
      </c>
      <c r="AL3556">
        <v>1</v>
      </c>
      <c r="AM3556">
        <v>1</v>
      </c>
    </row>
    <row r="3557" spans="1:39" x14ac:dyDescent="0.15">
      <c r="A3557" t="s">
        <v>49</v>
      </c>
      <c r="B3557">
        <v>70</v>
      </c>
      <c r="C3557">
        <v>2</v>
      </c>
      <c r="D3557">
        <v>0</v>
      </c>
      <c r="E3557" t="s">
        <v>32</v>
      </c>
      <c r="F3557" t="s">
        <v>206</v>
      </c>
      <c r="G3557">
        <v>22</v>
      </c>
      <c r="H3557">
        <v>48</v>
      </c>
      <c r="I3557">
        <v>94</v>
      </c>
      <c r="J3557">
        <v>5569.99</v>
      </c>
      <c r="K3557">
        <v>3796.32</v>
      </c>
      <c r="L3557">
        <v>3200.49</v>
      </c>
      <c r="M3557">
        <v>1378.1092000000001</v>
      </c>
      <c r="N3557">
        <v>22</v>
      </c>
      <c r="O3557">
        <v>22</v>
      </c>
      <c r="P3557">
        <v>52</v>
      </c>
      <c r="Q3557">
        <v>2902.75</v>
      </c>
      <c r="R3557">
        <v>1892.49</v>
      </c>
      <c r="S3557">
        <v>1296.6600000000001</v>
      </c>
      <c r="T3557">
        <v>778.24570000000006</v>
      </c>
      <c r="U3557">
        <v>22</v>
      </c>
      <c r="V3557">
        <v>26</v>
      </c>
      <c r="W3557">
        <v>42</v>
      </c>
      <c r="X3557">
        <v>2667.24</v>
      </c>
      <c r="Y3557">
        <v>1903.83</v>
      </c>
      <c r="Z3557">
        <v>1903.83</v>
      </c>
      <c r="AA3557">
        <v>599.86350000000004</v>
      </c>
      <c r="AB3557">
        <v>22</v>
      </c>
      <c r="AC3557">
        <v>22</v>
      </c>
      <c r="AD3557">
        <v>20</v>
      </c>
      <c r="AE3557">
        <v>17</v>
      </c>
      <c r="AF3557">
        <v>22</v>
      </c>
      <c r="AG3557">
        <v>22</v>
      </c>
      <c r="AH3557">
        <v>20</v>
      </c>
      <c r="AI3557">
        <v>17</v>
      </c>
      <c r="AJ3557">
        <v>22</v>
      </c>
      <c r="AK3557">
        <v>22</v>
      </c>
      <c r="AL3557">
        <v>20</v>
      </c>
      <c r="AM3557">
        <v>17</v>
      </c>
    </row>
    <row r="3558" spans="1:39" x14ac:dyDescent="0.15">
      <c r="A3558" t="s">
        <v>49</v>
      </c>
      <c r="B3558">
        <v>70</v>
      </c>
      <c r="C3558">
        <v>2</v>
      </c>
      <c r="D3558">
        <v>1</v>
      </c>
      <c r="E3558" t="s">
        <v>28</v>
      </c>
      <c r="F3558" t="s">
        <v>206</v>
      </c>
      <c r="G3558">
        <v>1483</v>
      </c>
      <c r="H3558">
        <v>3267</v>
      </c>
      <c r="I3558">
        <v>6032</v>
      </c>
      <c r="J3558">
        <v>318993.48</v>
      </c>
      <c r="K3558">
        <v>246853.92</v>
      </c>
      <c r="L3558">
        <v>211573.6</v>
      </c>
      <c r="M3558">
        <v>86120.576199999996</v>
      </c>
      <c r="N3558">
        <v>1483</v>
      </c>
      <c r="O3558">
        <v>1584</v>
      </c>
      <c r="P3558">
        <v>3454</v>
      </c>
      <c r="Q3558">
        <v>175797.73</v>
      </c>
      <c r="R3558">
        <v>131449.85</v>
      </c>
      <c r="S3558">
        <v>100899.54</v>
      </c>
      <c r="T3558">
        <v>50503.923199999997</v>
      </c>
      <c r="U3558">
        <v>1483</v>
      </c>
      <c r="V3558">
        <v>1683</v>
      </c>
      <c r="W3558">
        <v>2578</v>
      </c>
      <c r="X3558">
        <v>143195.75</v>
      </c>
      <c r="Y3558">
        <v>115404.07</v>
      </c>
      <c r="Z3558">
        <v>110674.06</v>
      </c>
      <c r="AA3558">
        <v>35616.652999999998</v>
      </c>
      <c r="AB3558">
        <v>1429</v>
      </c>
      <c r="AC3558">
        <v>1471</v>
      </c>
      <c r="AD3558">
        <v>1098</v>
      </c>
      <c r="AE3558">
        <v>1396</v>
      </c>
      <c r="AF3558">
        <v>1429</v>
      </c>
      <c r="AG3558">
        <v>1471</v>
      </c>
      <c r="AH3558">
        <v>1098</v>
      </c>
      <c r="AI3558">
        <v>1396</v>
      </c>
      <c r="AJ3558">
        <v>1429</v>
      </c>
      <c r="AK3558">
        <v>1471</v>
      </c>
      <c r="AL3558">
        <v>1098</v>
      </c>
      <c r="AM3558">
        <v>1396</v>
      </c>
    </row>
    <row r="3559" spans="1:39" x14ac:dyDescent="0.15">
      <c r="A3559" t="s">
        <v>49</v>
      </c>
      <c r="B3559">
        <v>70</v>
      </c>
      <c r="C3559">
        <v>2</v>
      </c>
      <c r="D3559">
        <v>1</v>
      </c>
      <c r="E3559" t="s">
        <v>30</v>
      </c>
      <c r="F3559" t="s">
        <v>206</v>
      </c>
      <c r="G3559">
        <v>167</v>
      </c>
      <c r="H3559">
        <v>378</v>
      </c>
      <c r="I3559">
        <v>654</v>
      </c>
      <c r="J3559">
        <v>35372.83</v>
      </c>
      <c r="K3559">
        <v>27461.73</v>
      </c>
      <c r="L3559">
        <v>22718.560000000001</v>
      </c>
      <c r="M3559">
        <v>9472.9987000000001</v>
      </c>
      <c r="N3559">
        <v>167</v>
      </c>
      <c r="O3559">
        <v>183</v>
      </c>
      <c r="P3559">
        <v>372</v>
      </c>
      <c r="Q3559">
        <v>19431.95</v>
      </c>
      <c r="R3559">
        <v>14615.59</v>
      </c>
      <c r="S3559">
        <v>10724.21</v>
      </c>
      <c r="T3559">
        <v>5581.4727999999996</v>
      </c>
      <c r="U3559">
        <v>167</v>
      </c>
      <c r="V3559">
        <v>195</v>
      </c>
      <c r="W3559">
        <v>282</v>
      </c>
      <c r="X3559">
        <v>15940.88</v>
      </c>
      <c r="Y3559">
        <v>12846.14</v>
      </c>
      <c r="Z3559">
        <v>11994.35</v>
      </c>
      <c r="AA3559">
        <v>3891.5259000000001</v>
      </c>
      <c r="AB3559">
        <v>159</v>
      </c>
      <c r="AC3559">
        <v>166</v>
      </c>
      <c r="AD3559">
        <v>119</v>
      </c>
      <c r="AE3559">
        <v>160</v>
      </c>
      <c r="AF3559">
        <v>159</v>
      </c>
      <c r="AG3559">
        <v>166</v>
      </c>
      <c r="AH3559">
        <v>119</v>
      </c>
      <c r="AI3559">
        <v>160</v>
      </c>
      <c r="AJ3559">
        <v>159</v>
      </c>
      <c r="AK3559">
        <v>166</v>
      </c>
      <c r="AL3559">
        <v>119</v>
      </c>
      <c r="AM3559">
        <v>160</v>
      </c>
    </row>
    <row r="3560" spans="1:39" x14ac:dyDescent="0.15">
      <c r="A3560" t="s">
        <v>49</v>
      </c>
      <c r="B3560">
        <v>70</v>
      </c>
      <c r="C3560">
        <v>2</v>
      </c>
      <c r="D3560">
        <v>1</v>
      </c>
      <c r="E3560" t="s">
        <v>29</v>
      </c>
      <c r="F3560" t="s">
        <v>206</v>
      </c>
      <c r="G3560">
        <v>2695</v>
      </c>
      <c r="H3560">
        <v>6071</v>
      </c>
      <c r="I3560">
        <v>11482</v>
      </c>
      <c r="J3560">
        <v>607469.5</v>
      </c>
      <c r="K3560">
        <v>447182.02</v>
      </c>
      <c r="L3560">
        <v>375964.53</v>
      </c>
      <c r="M3560">
        <v>165027.7268</v>
      </c>
      <c r="N3560">
        <v>2695</v>
      </c>
      <c r="O3560">
        <v>2914</v>
      </c>
      <c r="P3560">
        <v>6386</v>
      </c>
      <c r="Q3560">
        <v>323479.53000000003</v>
      </c>
      <c r="R3560">
        <v>232384.78</v>
      </c>
      <c r="S3560">
        <v>176113.3</v>
      </c>
      <c r="T3560">
        <v>94734.404200000004</v>
      </c>
      <c r="U3560">
        <v>2695</v>
      </c>
      <c r="V3560">
        <v>3157</v>
      </c>
      <c r="W3560">
        <v>5096</v>
      </c>
      <c r="X3560">
        <v>283989.96999999997</v>
      </c>
      <c r="Y3560">
        <v>214797.24</v>
      </c>
      <c r="Z3560">
        <v>199851.23</v>
      </c>
      <c r="AA3560">
        <v>70293.3226</v>
      </c>
      <c r="AB3560">
        <v>2597</v>
      </c>
      <c r="AC3560">
        <v>2587</v>
      </c>
      <c r="AD3560">
        <v>2035</v>
      </c>
      <c r="AE3560">
        <v>2627</v>
      </c>
      <c r="AF3560">
        <v>2597</v>
      </c>
      <c r="AG3560">
        <v>2587</v>
      </c>
      <c r="AH3560">
        <v>2035</v>
      </c>
      <c r="AI3560">
        <v>2627</v>
      </c>
      <c r="AJ3560">
        <v>2597</v>
      </c>
      <c r="AK3560">
        <v>2587</v>
      </c>
      <c r="AL3560">
        <v>2035</v>
      </c>
      <c r="AM3560">
        <v>2627</v>
      </c>
    </row>
    <row r="3561" spans="1:39" x14ac:dyDescent="0.15">
      <c r="A3561" t="s">
        <v>49</v>
      </c>
      <c r="B3561">
        <v>70</v>
      </c>
      <c r="C3561">
        <v>2</v>
      </c>
      <c r="D3561">
        <v>1</v>
      </c>
      <c r="E3561" t="s">
        <v>32</v>
      </c>
      <c r="F3561" t="s">
        <v>206</v>
      </c>
      <c r="G3561">
        <v>76</v>
      </c>
      <c r="H3561">
        <v>181</v>
      </c>
      <c r="I3561">
        <v>321</v>
      </c>
      <c r="J3561">
        <v>17644.16</v>
      </c>
      <c r="K3561">
        <v>12913.88</v>
      </c>
      <c r="L3561">
        <v>10901.55</v>
      </c>
      <c r="M3561">
        <v>4585.4132</v>
      </c>
      <c r="N3561">
        <v>76</v>
      </c>
      <c r="O3561">
        <v>81</v>
      </c>
      <c r="P3561">
        <v>156</v>
      </c>
      <c r="Q3561">
        <v>7724.17</v>
      </c>
      <c r="R3561">
        <v>5711.39</v>
      </c>
      <c r="S3561">
        <v>4281.72</v>
      </c>
      <c r="T3561">
        <v>2158.5997000000002</v>
      </c>
      <c r="U3561">
        <v>76</v>
      </c>
      <c r="V3561">
        <v>100</v>
      </c>
      <c r="W3561">
        <v>165</v>
      </c>
      <c r="X3561">
        <v>9919.99</v>
      </c>
      <c r="Y3561">
        <v>7202.49</v>
      </c>
      <c r="Z3561">
        <v>6619.83</v>
      </c>
      <c r="AA3561">
        <v>2426.8135000000002</v>
      </c>
      <c r="AB3561">
        <v>74</v>
      </c>
      <c r="AC3561">
        <v>71</v>
      </c>
      <c r="AD3561">
        <v>50</v>
      </c>
      <c r="AE3561">
        <v>75</v>
      </c>
      <c r="AF3561">
        <v>74</v>
      </c>
      <c r="AG3561">
        <v>71</v>
      </c>
      <c r="AH3561">
        <v>50</v>
      </c>
      <c r="AI3561">
        <v>75</v>
      </c>
      <c r="AJ3561">
        <v>74</v>
      </c>
      <c r="AK3561">
        <v>71</v>
      </c>
      <c r="AL3561">
        <v>50</v>
      </c>
      <c r="AM3561">
        <v>75</v>
      </c>
    </row>
    <row r="3562" spans="1:39" x14ac:dyDescent="0.15">
      <c r="A3562" t="s">
        <v>49</v>
      </c>
      <c r="B3562">
        <v>70</v>
      </c>
      <c r="C3562">
        <v>2</v>
      </c>
      <c r="D3562">
        <v>2</v>
      </c>
      <c r="E3562" t="s">
        <v>28</v>
      </c>
      <c r="F3562" t="s">
        <v>206</v>
      </c>
      <c r="G3562">
        <v>219</v>
      </c>
      <c r="H3562">
        <v>470</v>
      </c>
      <c r="I3562">
        <v>821</v>
      </c>
      <c r="J3562">
        <v>46223.8</v>
      </c>
      <c r="K3562">
        <v>35199.17</v>
      </c>
      <c r="L3562">
        <v>28334.43</v>
      </c>
      <c r="M3562">
        <v>12034.8953</v>
      </c>
      <c r="N3562">
        <v>219</v>
      </c>
      <c r="O3562">
        <v>227</v>
      </c>
      <c r="P3562">
        <v>457</v>
      </c>
      <c r="Q3562">
        <v>24381.87</v>
      </c>
      <c r="R3562">
        <v>17917.54</v>
      </c>
      <c r="S3562">
        <v>11601.58</v>
      </c>
      <c r="T3562">
        <v>6775.2268999999997</v>
      </c>
      <c r="U3562">
        <v>219</v>
      </c>
      <c r="V3562">
        <v>243</v>
      </c>
      <c r="W3562">
        <v>364</v>
      </c>
      <c r="X3562">
        <v>21841.93</v>
      </c>
      <c r="Y3562">
        <v>17281.63</v>
      </c>
      <c r="Z3562">
        <v>16732.849999999999</v>
      </c>
      <c r="AA3562">
        <v>5259.6683999999996</v>
      </c>
      <c r="AB3562">
        <v>211</v>
      </c>
      <c r="AC3562">
        <v>214</v>
      </c>
      <c r="AD3562">
        <v>129</v>
      </c>
      <c r="AE3562">
        <v>197</v>
      </c>
      <c r="AF3562">
        <v>211</v>
      </c>
      <c r="AG3562">
        <v>214</v>
      </c>
      <c r="AH3562">
        <v>129</v>
      </c>
      <c r="AI3562">
        <v>197</v>
      </c>
      <c r="AJ3562">
        <v>211</v>
      </c>
      <c r="AK3562">
        <v>214</v>
      </c>
      <c r="AL3562">
        <v>129</v>
      </c>
      <c r="AM3562">
        <v>197</v>
      </c>
    </row>
    <row r="3563" spans="1:39" x14ac:dyDescent="0.15">
      <c r="A3563" t="s">
        <v>49</v>
      </c>
      <c r="B3563">
        <v>70</v>
      </c>
      <c r="C3563">
        <v>2</v>
      </c>
      <c r="D3563">
        <v>2</v>
      </c>
      <c r="E3563" t="s">
        <v>30</v>
      </c>
      <c r="F3563" t="s">
        <v>206</v>
      </c>
      <c r="G3563">
        <v>28</v>
      </c>
      <c r="H3563">
        <v>58</v>
      </c>
      <c r="I3563">
        <v>112</v>
      </c>
      <c r="J3563">
        <v>6082.8</v>
      </c>
      <c r="K3563">
        <v>4625.05</v>
      </c>
      <c r="L3563">
        <v>3627.22</v>
      </c>
      <c r="M3563">
        <v>1635.0821000000001</v>
      </c>
      <c r="N3563">
        <v>28</v>
      </c>
      <c r="O3563">
        <v>28</v>
      </c>
      <c r="P3563">
        <v>68</v>
      </c>
      <c r="Q3563">
        <v>3583.74</v>
      </c>
      <c r="R3563">
        <v>2588.14</v>
      </c>
      <c r="S3563">
        <v>1590.31</v>
      </c>
      <c r="T3563">
        <v>948.26660000000004</v>
      </c>
      <c r="U3563">
        <v>28</v>
      </c>
      <c r="V3563">
        <v>30</v>
      </c>
      <c r="W3563">
        <v>44</v>
      </c>
      <c r="X3563">
        <v>2499.06</v>
      </c>
      <c r="Y3563">
        <v>2036.91</v>
      </c>
      <c r="Z3563">
        <v>2036.91</v>
      </c>
      <c r="AA3563">
        <v>686.81550000000004</v>
      </c>
      <c r="AB3563">
        <v>27</v>
      </c>
      <c r="AC3563">
        <v>27</v>
      </c>
      <c r="AD3563">
        <v>17</v>
      </c>
      <c r="AE3563">
        <v>27</v>
      </c>
      <c r="AF3563">
        <v>27</v>
      </c>
      <c r="AG3563">
        <v>27</v>
      </c>
      <c r="AH3563">
        <v>17</v>
      </c>
      <c r="AI3563">
        <v>27</v>
      </c>
      <c r="AJ3563">
        <v>27</v>
      </c>
      <c r="AK3563">
        <v>27</v>
      </c>
      <c r="AL3563">
        <v>17</v>
      </c>
      <c r="AM3563">
        <v>27</v>
      </c>
    </row>
    <row r="3564" spans="1:39" x14ac:dyDescent="0.15">
      <c r="A3564" t="s">
        <v>49</v>
      </c>
      <c r="B3564">
        <v>70</v>
      </c>
      <c r="C3564">
        <v>2</v>
      </c>
      <c r="D3564">
        <v>2</v>
      </c>
      <c r="E3564" t="s">
        <v>29</v>
      </c>
      <c r="F3564" t="s">
        <v>206</v>
      </c>
      <c r="G3564">
        <v>105</v>
      </c>
      <c r="H3564">
        <v>224</v>
      </c>
      <c r="I3564">
        <v>411</v>
      </c>
      <c r="J3564">
        <v>22713.279999999999</v>
      </c>
      <c r="K3564">
        <v>16931.490000000002</v>
      </c>
      <c r="L3564">
        <v>14315.38</v>
      </c>
      <c r="M3564">
        <v>5778.5477000000001</v>
      </c>
      <c r="N3564">
        <v>105</v>
      </c>
      <c r="O3564">
        <v>109</v>
      </c>
      <c r="P3564">
        <v>224</v>
      </c>
      <c r="Q3564">
        <v>11741.91</v>
      </c>
      <c r="R3564">
        <v>8484.84</v>
      </c>
      <c r="S3564">
        <v>6162.63</v>
      </c>
      <c r="T3564">
        <v>3165.8024</v>
      </c>
      <c r="U3564">
        <v>105</v>
      </c>
      <c r="V3564">
        <v>115</v>
      </c>
      <c r="W3564">
        <v>187</v>
      </c>
      <c r="X3564">
        <v>10971.37</v>
      </c>
      <c r="Y3564">
        <v>8446.65</v>
      </c>
      <c r="Z3564">
        <v>8152.75</v>
      </c>
      <c r="AA3564">
        <v>2612.7453</v>
      </c>
      <c r="AB3564">
        <v>100</v>
      </c>
      <c r="AC3564">
        <v>100</v>
      </c>
      <c r="AD3564">
        <v>59</v>
      </c>
      <c r="AE3564">
        <v>103</v>
      </c>
      <c r="AF3564">
        <v>100</v>
      </c>
      <c r="AG3564">
        <v>100</v>
      </c>
      <c r="AH3564">
        <v>59</v>
      </c>
      <c r="AI3564">
        <v>103</v>
      </c>
      <c r="AJ3564">
        <v>100</v>
      </c>
      <c r="AK3564">
        <v>100</v>
      </c>
      <c r="AL3564">
        <v>59</v>
      </c>
      <c r="AM3564">
        <v>103</v>
      </c>
    </row>
    <row r="3565" spans="1:39" x14ac:dyDescent="0.15">
      <c r="A3565" t="s">
        <v>49</v>
      </c>
      <c r="B3565">
        <v>70</v>
      </c>
      <c r="C3565">
        <v>2</v>
      </c>
      <c r="D3565">
        <v>2</v>
      </c>
      <c r="E3565" t="s">
        <v>32</v>
      </c>
      <c r="F3565" t="s">
        <v>206</v>
      </c>
      <c r="G3565">
        <v>14</v>
      </c>
      <c r="H3565">
        <v>31</v>
      </c>
      <c r="I3565">
        <v>60</v>
      </c>
      <c r="J3565">
        <v>3455.58</v>
      </c>
      <c r="K3565">
        <v>2327.34</v>
      </c>
      <c r="L3565">
        <v>1986.52</v>
      </c>
      <c r="M3565">
        <v>851.9239</v>
      </c>
      <c r="N3565">
        <v>14</v>
      </c>
      <c r="O3565">
        <v>15</v>
      </c>
      <c r="P3565">
        <v>27</v>
      </c>
      <c r="Q3565">
        <v>1594.92</v>
      </c>
      <c r="R3565">
        <v>1036.52</v>
      </c>
      <c r="S3565">
        <v>718.19</v>
      </c>
      <c r="T3565">
        <v>380.34550000000002</v>
      </c>
      <c r="U3565">
        <v>14</v>
      </c>
      <c r="V3565">
        <v>16</v>
      </c>
      <c r="W3565">
        <v>33</v>
      </c>
      <c r="X3565">
        <v>1860.66</v>
      </c>
      <c r="Y3565">
        <v>1290.82</v>
      </c>
      <c r="Z3565">
        <v>1268.33</v>
      </c>
      <c r="AA3565">
        <v>471.57839999999999</v>
      </c>
      <c r="AB3565">
        <v>14</v>
      </c>
      <c r="AC3565">
        <v>13</v>
      </c>
      <c r="AD3565">
        <v>8</v>
      </c>
      <c r="AE3565">
        <v>12</v>
      </c>
      <c r="AF3565">
        <v>14</v>
      </c>
      <c r="AG3565">
        <v>13</v>
      </c>
      <c r="AH3565">
        <v>8</v>
      </c>
      <c r="AI3565">
        <v>12</v>
      </c>
      <c r="AJ3565">
        <v>14</v>
      </c>
      <c r="AK3565">
        <v>13</v>
      </c>
      <c r="AL3565">
        <v>8</v>
      </c>
      <c r="AM3565">
        <v>12</v>
      </c>
    </row>
    <row r="3566" spans="1:39" x14ac:dyDescent="0.15">
      <c r="A3566" t="s">
        <v>49</v>
      </c>
      <c r="B3566">
        <v>100</v>
      </c>
      <c r="C3566">
        <v>1</v>
      </c>
      <c r="D3566">
        <v>0</v>
      </c>
      <c r="E3566" t="s">
        <v>28</v>
      </c>
      <c r="F3566" t="s">
        <v>206</v>
      </c>
      <c r="G3566">
        <v>10959</v>
      </c>
      <c r="H3566">
        <v>11178</v>
      </c>
      <c r="I3566">
        <v>14302</v>
      </c>
      <c r="J3566">
        <v>785276.02</v>
      </c>
      <c r="K3566">
        <v>612337.26</v>
      </c>
      <c r="L3566">
        <v>576323.37</v>
      </c>
      <c r="M3566">
        <v>209153.6237</v>
      </c>
      <c r="N3566">
        <v>4015</v>
      </c>
      <c r="O3566">
        <v>4058</v>
      </c>
      <c r="P3566">
        <v>5471</v>
      </c>
      <c r="Q3566">
        <v>299344.34999999998</v>
      </c>
      <c r="R3566">
        <v>230766.85</v>
      </c>
      <c r="S3566">
        <v>208711.96</v>
      </c>
      <c r="T3566">
        <v>84579.474199999997</v>
      </c>
      <c r="U3566">
        <v>6944</v>
      </c>
      <c r="V3566">
        <v>7120</v>
      </c>
      <c r="W3566">
        <v>8831</v>
      </c>
      <c r="X3566">
        <v>485931.67</v>
      </c>
      <c r="Y3566">
        <v>381570.41</v>
      </c>
      <c r="Z3566">
        <v>367611.41</v>
      </c>
      <c r="AA3566">
        <v>124574.1495</v>
      </c>
      <c r="AB3566">
        <v>10834</v>
      </c>
      <c r="AC3566">
        <v>8636</v>
      </c>
      <c r="AD3566">
        <v>7062</v>
      </c>
      <c r="AE3566">
        <v>4835</v>
      </c>
      <c r="AF3566">
        <v>3978</v>
      </c>
      <c r="AG3566">
        <v>3691</v>
      </c>
      <c r="AH3566">
        <v>3125</v>
      </c>
      <c r="AI3566">
        <v>2012</v>
      </c>
      <c r="AJ3566">
        <v>6856</v>
      </c>
      <c r="AK3566">
        <v>4945</v>
      </c>
      <c r="AL3566">
        <v>3937</v>
      </c>
      <c r="AM3566">
        <v>2823</v>
      </c>
    </row>
    <row r="3567" spans="1:39" x14ac:dyDescent="0.15">
      <c r="A3567" t="s">
        <v>49</v>
      </c>
      <c r="B3567">
        <v>100</v>
      </c>
      <c r="C3567">
        <v>1</v>
      </c>
      <c r="D3567">
        <v>0</v>
      </c>
      <c r="E3567" t="s">
        <v>30</v>
      </c>
      <c r="F3567" t="s">
        <v>206</v>
      </c>
      <c r="G3567">
        <v>17</v>
      </c>
      <c r="H3567">
        <v>17</v>
      </c>
      <c r="I3567">
        <v>21</v>
      </c>
      <c r="J3567">
        <v>1180.27</v>
      </c>
      <c r="K3567">
        <v>895.75</v>
      </c>
      <c r="L3567">
        <v>703.35</v>
      </c>
      <c r="M3567">
        <v>288.03230000000002</v>
      </c>
      <c r="N3567">
        <v>7</v>
      </c>
      <c r="O3567">
        <v>7</v>
      </c>
      <c r="P3567">
        <v>10</v>
      </c>
      <c r="Q3567">
        <v>522.97</v>
      </c>
      <c r="R3567">
        <v>383.95</v>
      </c>
      <c r="S3567">
        <v>235.88</v>
      </c>
      <c r="T3567">
        <v>130.42230000000001</v>
      </c>
      <c r="U3567">
        <v>10</v>
      </c>
      <c r="V3567">
        <v>10</v>
      </c>
      <c r="W3567">
        <v>11</v>
      </c>
      <c r="X3567">
        <v>657.3</v>
      </c>
      <c r="Y3567">
        <v>511.8</v>
      </c>
      <c r="Z3567">
        <v>467.47</v>
      </c>
      <c r="AA3567">
        <v>157.61000000000001</v>
      </c>
      <c r="AB3567">
        <v>14</v>
      </c>
      <c r="AC3567">
        <v>10</v>
      </c>
      <c r="AD3567">
        <v>7</v>
      </c>
      <c r="AE3567">
        <v>10</v>
      </c>
      <c r="AF3567">
        <v>7</v>
      </c>
      <c r="AG3567">
        <v>4</v>
      </c>
      <c r="AH3567">
        <v>4</v>
      </c>
      <c r="AI3567">
        <v>5</v>
      </c>
      <c r="AJ3567">
        <v>7</v>
      </c>
      <c r="AK3567">
        <v>6</v>
      </c>
      <c r="AL3567">
        <v>3</v>
      </c>
      <c r="AM3567">
        <v>5</v>
      </c>
    </row>
    <row r="3568" spans="1:39" x14ac:dyDescent="0.15">
      <c r="A3568" t="s">
        <v>49</v>
      </c>
      <c r="B3568">
        <v>100</v>
      </c>
      <c r="C3568">
        <v>1</v>
      </c>
      <c r="D3568">
        <v>0</v>
      </c>
      <c r="E3568" t="s">
        <v>29</v>
      </c>
      <c r="F3568" t="s">
        <v>206</v>
      </c>
      <c r="G3568">
        <v>73</v>
      </c>
      <c r="H3568">
        <v>75</v>
      </c>
      <c r="I3568">
        <v>103</v>
      </c>
      <c r="J3568">
        <v>5450.05</v>
      </c>
      <c r="K3568">
        <v>4076.34</v>
      </c>
      <c r="L3568">
        <v>3631.49</v>
      </c>
      <c r="M3568">
        <v>1647.8</v>
      </c>
      <c r="N3568">
        <v>30</v>
      </c>
      <c r="O3568">
        <v>31</v>
      </c>
      <c r="P3568">
        <v>47</v>
      </c>
      <c r="Q3568">
        <v>2409.6799999999998</v>
      </c>
      <c r="R3568">
        <v>1789.81</v>
      </c>
      <c r="S3568">
        <v>1602.71</v>
      </c>
      <c r="T3568">
        <v>834.50379999999996</v>
      </c>
      <c r="U3568">
        <v>43</v>
      </c>
      <c r="V3568">
        <v>44</v>
      </c>
      <c r="W3568">
        <v>56</v>
      </c>
      <c r="X3568">
        <v>3040.37</v>
      </c>
      <c r="Y3568">
        <v>2286.5300000000002</v>
      </c>
      <c r="Z3568">
        <v>2028.78</v>
      </c>
      <c r="AA3568">
        <v>813.2962</v>
      </c>
      <c r="AB3568">
        <v>72</v>
      </c>
      <c r="AC3568">
        <v>58</v>
      </c>
      <c r="AD3568">
        <v>49</v>
      </c>
      <c r="AE3568">
        <v>42</v>
      </c>
      <c r="AF3568">
        <v>30</v>
      </c>
      <c r="AG3568">
        <v>29</v>
      </c>
      <c r="AH3568">
        <v>26</v>
      </c>
      <c r="AI3568">
        <v>22</v>
      </c>
      <c r="AJ3568">
        <v>42</v>
      </c>
      <c r="AK3568">
        <v>29</v>
      </c>
      <c r="AL3568">
        <v>23</v>
      </c>
      <c r="AM3568">
        <v>20</v>
      </c>
    </row>
    <row r="3569" spans="1:39" x14ac:dyDescent="0.15">
      <c r="A3569" t="s">
        <v>49</v>
      </c>
      <c r="B3569">
        <v>100</v>
      </c>
      <c r="C3569">
        <v>1</v>
      </c>
      <c r="D3569">
        <v>0</v>
      </c>
      <c r="E3569" t="s">
        <v>32</v>
      </c>
      <c r="F3569" t="s">
        <v>206</v>
      </c>
      <c r="G3569">
        <v>626</v>
      </c>
      <c r="H3569">
        <v>651</v>
      </c>
      <c r="I3569">
        <v>929</v>
      </c>
      <c r="J3569">
        <v>55588.97</v>
      </c>
      <c r="K3569">
        <v>38206.36</v>
      </c>
      <c r="L3569">
        <v>36993.03</v>
      </c>
      <c r="M3569">
        <v>14003.559600000001</v>
      </c>
      <c r="N3569">
        <v>107</v>
      </c>
      <c r="O3569">
        <v>109</v>
      </c>
      <c r="P3569">
        <v>155</v>
      </c>
      <c r="Q3569">
        <v>9654.76</v>
      </c>
      <c r="R3569">
        <v>6702.05</v>
      </c>
      <c r="S3569">
        <v>6129.48</v>
      </c>
      <c r="T3569">
        <v>2433.8697000000002</v>
      </c>
      <c r="U3569">
        <v>519</v>
      </c>
      <c r="V3569">
        <v>542</v>
      </c>
      <c r="W3569">
        <v>774</v>
      </c>
      <c r="X3569">
        <v>45934.21</v>
      </c>
      <c r="Y3569">
        <v>31504.31</v>
      </c>
      <c r="Z3569">
        <v>30863.55</v>
      </c>
      <c r="AA3569">
        <v>11569.689899999999</v>
      </c>
      <c r="AB3569">
        <v>618</v>
      </c>
      <c r="AC3569">
        <v>448</v>
      </c>
      <c r="AD3569">
        <v>391</v>
      </c>
      <c r="AE3569">
        <v>408</v>
      </c>
      <c r="AF3569">
        <v>106</v>
      </c>
      <c r="AG3569">
        <v>63</v>
      </c>
      <c r="AH3569">
        <v>55</v>
      </c>
      <c r="AI3569">
        <v>99</v>
      </c>
      <c r="AJ3569">
        <v>512</v>
      </c>
      <c r="AK3569">
        <v>385</v>
      </c>
      <c r="AL3569">
        <v>336</v>
      </c>
      <c r="AM3569">
        <v>309</v>
      </c>
    </row>
    <row r="3570" spans="1:39" x14ac:dyDescent="0.15">
      <c r="A3570" t="s">
        <v>49</v>
      </c>
      <c r="B3570">
        <v>100</v>
      </c>
      <c r="C3570">
        <v>1</v>
      </c>
      <c r="D3570">
        <v>1</v>
      </c>
      <c r="E3570" t="s">
        <v>28</v>
      </c>
      <c r="F3570" t="s">
        <v>206</v>
      </c>
      <c r="G3570">
        <v>29617</v>
      </c>
      <c r="H3570">
        <v>30642</v>
      </c>
      <c r="I3570">
        <v>42082</v>
      </c>
      <c r="J3570">
        <v>2180522.7799999998</v>
      </c>
      <c r="K3570">
        <v>1733652.82</v>
      </c>
      <c r="L3570">
        <v>1622997.39</v>
      </c>
      <c r="M3570">
        <v>588268.72840000002</v>
      </c>
      <c r="N3570">
        <v>11801</v>
      </c>
      <c r="O3570">
        <v>12098</v>
      </c>
      <c r="P3570">
        <v>18452</v>
      </c>
      <c r="Q3570">
        <v>906529.52</v>
      </c>
      <c r="R3570">
        <v>701321.52</v>
      </c>
      <c r="S3570">
        <v>646248.97</v>
      </c>
      <c r="T3570">
        <v>267352.02289999998</v>
      </c>
      <c r="U3570">
        <v>17816</v>
      </c>
      <c r="V3570">
        <v>18544</v>
      </c>
      <c r="W3570">
        <v>23630</v>
      </c>
      <c r="X3570">
        <v>1273993.26</v>
      </c>
      <c r="Y3570">
        <v>1032331.3</v>
      </c>
      <c r="Z3570">
        <v>976748.42</v>
      </c>
      <c r="AA3570">
        <v>320916.70549999998</v>
      </c>
      <c r="AB3570">
        <v>28415</v>
      </c>
      <c r="AC3570">
        <v>27901</v>
      </c>
      <c r="AD3570">
        <v>17868</v>
      </c>
      <c r="AE3570">
        <v>25687</v>
      </c>
      <c r="AF3570">
        <v>11468</v>
      </c>
      <c r="AG3570">
        <v>11441</v>
      </c>
      <c r="AH3570">
        <v>8136</v>
      </c>
      <c r="AI3570">
        <v>10557</v>
      </c>
      <c r="AJ3570">
        <v>16947</v>
      </c>
      <c r="AK3570">
        <v>16460</v>
      </c>
      <c r="AL3570">
        <v>9732</v>
      </c>
      <c r="AM3570">
        <v>15130</v>
      </c>
    </row>
    <row r="3571" spans="1:39" x14ac:dyDescent="0.15">
      <c r="A3571" t="s">
        <v>49</v>
      </c>
      <c r="B3571">
        <v>100</v>
      </c>
      <c r="C3571">
        <v>1</v>
      </c>
      <c r="D3571">
        <v>1</v>
      </c>
      <c r="E3571" t="s">
        <v>30</v>
      </c>
      <c r="F3571" t="s">
        <v>206</v>
      </c>
      <c r="G3571">
        <v>2921</v>
      </c>
      <c r="H3571">
        <v>3027</v>
      </c>
      <c r="I3571">
        <v>4065</v>
      </c>
      <c r="J3571">
        <v>212711.3</v>
      </c>
      <c r="K3571">
        <v>170082.73</v>
      </c>
      <c r="L3571">
        <v>157464.46</v>
      </c>
      <c r="M3571">
        <v>57310.8338</v>
      </c>
      <c r="N3571">
        <v>1069</v>
      </c>
      <c r="O3571">
        <v>1093</v>
      </c>
      <c r="P3571">
        <v>1600</v>
      </c>
      <c r="Q3571">
        <v>80016.929999999993</v>
      </c>
      <c r="R3571">
        <v>62785.120000000003</v>
      </c>
      <c r="S3571">
        <v>56625.56</v>
      </c>
      <c r="T3571">
        <v>23648.164400000001</v>
      </c>
      <c r="U3571">
        <v>1852</v>
      </c>
      <c r="V3571">
        <v>1934</v>
      </c>
      <c r="W3571">
        <v>2465</v>
      </c>
      <c r="X3571">
        <v>132694.37</v>
      </c>
      <c r="Y3571">
        <v>107297.61</v>
      </c>
      <c r="Z3571">
        <v>100838.9</v>
      </c>
      <c r="AA3571">
        <v>33662.669399999999</v>
      </c>
      <c r="AB3571">
        <v>2766</v>
      </c>
      <c r="AC3571">
        <v>2840</v>
      </c>
      <c r="AD3571">
        <v>1583</v>
      </c>
      <c r="AE3571">
        <v>2839</v>
      </c>
      <c r="AF3571">
        <v>1012</v>
      </c>
      <c r="AG3571">
        <v>1052</v>
      </c>
      <c r="AH3571">
        <v>678</v>
      </c>
      <c r="AI3571">
        <v>1041</v>
      </c>
      <c r="AJ3571">
        <v>1754</v>
      </c>
      <c r="AK3571">
        <v>1788</v>
      </c>
      <c r="AL3571">
        <v>905</v>
      </c>
      <c r="AM3571">
        <v>1798</v>
      </c>
    </row>
    <row r="3572" spans="1:39" x14ac:dyDescent="0.15">
      <c r="A3572" t="s">
        <v>49</v>
      </c>
      <c r="B3572">
        <v>100</v>
      </c>
      <c r="C3572">
        <v>1</v>
      </c>
      <c r="D3572">
        <v>1</v>
      </c>
      <c r="E3572" t="s">
        <v>29</v>
      </c>
      <c r="F3572" t="s">
        <v>206</v>
      </c>
      <c r="G3572">
        <v>33038</v>
      </c>
      <c r="H3572">
        <v>34698</v>
      </c>
      <c r="I3572">
        <v>49139</v>
      </c>
      <c r="J3572">
        <v>2553865.69</v>
      </c>
      <c r="K3572">
        <v>1929217.68</v>
      </c>
      <c r="L3572">
        <v>1769195.72</v>
      </c>
      <c r="M3572">
        <v>687250.20750000002</v>
      </c>
      <c r="N3572">
        <v>10687</v>
      </c>
      <c r="O3572">
        <v>11066</v>
      </c>
      <c r="P3572">
        <v>17605</v>
      </c>
      <c r="Q3572">
        <v>859570.01</v>
      </c>
      <c r="R3572">
        <v>630148.48</v>
      </c>
      <c r="S3572">
        <v>571342.17000000004</v>
      </c>
      <c r="T3572">
        <v>258460.22039999999</v>
      </c>
      <c r="U3572">
        <v>22351</v>
      </c>
      <c r="V3572">
        <v>23632</v>
      </c>
      <c r="W3572">
        <v>31534</v>
      </c>
      <c r="X3572">
        <v>1694295.68</v>
      </c>
      <c r="Y3572">
        <v>1299069.2</v>
      </c>
      <c r="Z3572">
        <v>1197853.55</v>
      </c>
      <c r="AA3572">
        <v>428789.98710000003</v>
      </c>
      <c r="AB3572">
        <v>31821</v>
      </c>
      <c r="AC3572">
        <v>31338</v>
      </c>
      <c r="AD3572">
        <v>20528</v>
      </c>
      <c r="AE3572">
        <v>31840</v>
      </c>
      <c r="AF3572">
        <v>10285</v>
      </c>
      <c r="AG3572">
        <v>10206</v>
      </c>
      <c r="AH3572">
        <v>7598</v>
      </c>
      <c r="AI3572">
        <v>10343</v>
      </c>
      <c r="AJ3572">
        <v>21536</v>
      </c>
      <c r="AK3572">
        <v>21132</v>
      </c>
      <c r="AL3572">
        <v>12930</v>
      </c>
      <c r="AM3572">
        <v>21497</v>
      </c>
    </row>
    <row r="3573" spans="1:39" x14ac:dyDescent="0.15">
      <c r="A3573" t="s">
        <v>49</v>
      </c>
      <c r="B3573">
        <v>100</v>
      </c>
      <c r="C3573">
        <v>1</v>
      </c>
      <c r="D3573">
        <v>1</v>
      </c>
      <c r="E3573" t="s">
        <v>32</v>
      </c>
      <c r="F3573" t="s">
        <v>206</v>
      </c>
      <c r="G3573">
        <v>423</v>
      </c>
      <c r="H3573">
        <v>452</v>
      </c>
      <c r="I3573">
        <v>677</v>
      </c>
      <c r="J3573">
        <v>38766.54</v>
      </c>
      <c r="K3573">
        <v>27106.93</v>
      </c>
      <c r="L3573">
        <v>26403.759999999998</v>
      </c>
      <c r="M3573">
        <v>9960.5737000000008</v>
      </c>
      <c r="N3573">
        <v>68</v>
      </c>
      <c r="O3573">
        <v>73</v>
      </c>
      <c r="P3573">
        <v>97</v>
      </c>
      <c r="Q3573">
        <v>5704.6</v>
      </c>
      <c r="R3573">
        <v>4331.03</v>
      </c>
      <c r="S3573">
        <v>3905.22</v>
      </c>
      <c r="T3573">
        <v>1597.9458</v>
      </c>
      <c r="U3573">
        <v>355</v>
      </c>
      <c r="V3573">
        <v>379</v>
      </c>
      <c r="W3573">
        <v>580</v>
      </c>
      <c r="X3573">
        <v>33061.94</v>
      </c>
      <c r="Y3573">
        <v>22775.9</v>
      </c>
      <c r="Z3573">
        <v>22498.54</v>
      </c>
      <c r="AA3573">
        <v>8362.6278999999995</v>
      </c>
      <c r="AB3573">
        <v>413</v>
      </c>
      <c r="AC3573">
        <v>387</v>
      </c>
      <c r="AD3573">
        <v>261</v>
      </c>
      <c r="AE3573">
        <v>373</v>
      </c>
      <c r="AF3573">
        <v>67</v>
      </c>
      <c r="AG3573">
        <v>57</v>
      </c>
      <c r="AH3573">
        <v>38</v>
      </c>
      <c r="AI3573">
        <v>65</v>
      </c>
      <c r="AJ3573">
        <v>346</v>
      </c>
      <c r="AK3573">
        <v>330</v>
      </c>
      <c r="AL3573">
        <v>223</v>
      </c>
      <c r="AM3573">
        <v>308</v>
      </c>
    </row>
    <row r="3574" spans="1:39" x14ac:dyDescent="0.15">
      <c r="A3574" t="s">
        <v>49</v>
      </c>
      <c r="B3574">
        <v>100</v>
      </c>
      <c r="C3574">
        <v>1</v>
      </c>
      <c r="D3574">
        <v>2</v>
      </c>
      <c r="E3574" t="s">
        <v>28</v>
      </c>
      <c r="F3574" t="s">
        <v>206</v>
      </c>
      <c r="G3574">
        <v>11595</v>
      </c>
      <c r="H3574">
        <v>11813</v>
      </c>
      <c r="I3574">
        <v>15442</v>
      </c>
      <c r="J3574">
        <v>839930.73</v>
      </c>
      <c r="K3574">
        <v>669273.49</v>
      </c>
      <c r="L3574">
        <v>638235.04</v>
      </c>
      <c r="M3574">
        <v>219586.7444</v>
      </c>
      <c r="N3574">
        <v>3893</v>
      </c>
      <c r="O3574">
        <v>3947</v>
      </c>
      <c r="P3574">
        <v>5635</v>
      </c>
      <c r="Q3574">
        <v>302420.21999999997</v>
      </c>
      <c r="R3574">
        <v>234686.2</v>
      </c>
      <c r="S3574">
        <v>212734.22</v>
      </c>
      <c r="T3574">
        <v>84329.130099999995</v>
      </c>
      <c r="U3574">
        <v>7702</v>
      </c>
      <c r="V3574">
        <v>7866</v>
      </c>
      <c r="W3574">
        <v>9807</v>
      </c>
      <c r="X3574">
        <v>537510.51</v>
      </c>
      <c r="Y3574">
        <v>434587.29</v>
      </c>
      <c r="Z3574">
        <v>425500.82</v>
      </c>
      <c r="AA3574">
        <v>135257.61429999999</v>
      </c>
      <c r="AB3574">
        <v>11170</v>
      </c>
      <c r="AC3574">
        <v>9978</v>
      </c>
      <c r="AD3574">
        <v>4482</v>
      </c>
      <c r="AE3574">
        <v>9131</v>
      </c>
      <c r="AF3574">
        <v>3763</v>
      </c>
      <c r="AG3574">
        <v>3659</v>
      </c>
      <c r="AH3574">
        <v>1890</v>
      </c>
      <c r="AI3574">
        <v>3374</v>
      </c>
      <c r="AJ3574">
        <v>7407</v>
      </c>
      <c r="AK3574">
        <v>6319</v>
      </c>
      <c r="AL3574">
        <v>2592</v>
      </c>
      <c r="AM3574">
        <v>5757</v>
      </c>
    </row>
    <row r="3575" spans="1:39" x14ac:dyDescent="0.15">
      <c r="A3575" t="s">
        <v>49</v>
      </c>
      <c r="B3575">
        <v>100</v>
      </c>
      <c r="C3575">
        <v>1</v>
      </c>
      <c r="D3575">
        <v>2</v>
      </c>
      <c r="E3575" t="s">
        <v>30</v>
      </c>
      <c r="F3575" t="s">
        <v>206</v>
      </c>
      <c r="G3575">
        <v>1311</v>
      </c>
      <c r="H3575">
        <v>1340</v>
      </c>
      <c r="I3575">
        <v>1742</v>
      </c>
      <c r="J3575">
        <v>93736.47</v>
      </c>
      <c r="K3575">
        <v>74172.850000000006</v>
      </c>
      <c r="L3575">
        <v>69999.89</v>
      </c>
      <c r="M3575">
        <v>24443.6289</v>
      </c>
      <c r="N3575">
        <v>436</v>
      </c>
      <c r="O3575">
        <v>441</v>
      </c>
      <c r="P3575">
        <v>613</v>
      </c>
      <c r="Q3575">
        <v>33916.589999999997</v>
      </c>
      <c r="R3575">
        <v>25937.72</v>
      </c>
      <c r="S3575">
        <v>22922.6</v>
      </c>
      <c r="T3575">
        <v>9120.1198000000004</v>
      </c>
      <c r="U3575">
        <v>875</v>
      </c>
      <c r="V3575">
        <v>899</v>
      </c>
      <c r="W3575">
        <v>1129</v>
      </c>
      <c r="X3575">
        <v>59819.88</v>
      </c>
      <c r="Y3575">
        <v>48235.13</v>
      </c>
      <c r="Z3575">
        <v>47077.29</v>
      </c>
      <c r="AA3575">
        <v>15323.509099999999</v>
      </c>
      <c r="AB3575">
        <v>1236</v>
      </c>
      <c r="AC3575">
        <v>1151</v>
      </c>
      <c r="AD3575">
        <v>474</v>
      </c>
      <c r="AE3575">
        <v>1274</v>
      </c>
      <c r="AF3575">
        <v>418</v>
      </c>
      <c r="AG3575">
        <v>413</v>
      </c>
      <c r="AH3575">
        <v>202</v>
      </c>
      <c r="AI3575">
        <v>422</v>
      </c>
      <c r="AJ3575">
        <v>818</v>
      </c>
      <c r="AK3575">
        <v>738</v>
      </c>
      <c r="AL3575">
        <v>272</v>
      </c>
      <c r="AM3575">
        <v>852</v>
      </c>
    </row>
    <row r="3576" spans="1:39" x14ac:dyDescent="0.15">
      <c r="A3576" t="s">
        <v>49</v>
      </c>
      <c r="B3576">
        <v>100</v>
      </c>
      <c r="C3576">
        <v>1</v>
      </c>
      <c r="D3576">
        <v>2</v>
      </c>
      <c r="E3576" t="s">
        <v>29</v>
      </c>
      <c r="F3576" t="s">
        <v>206</v>
      </c>
      <c r="G3576">
        <v>3829</v>
      </c>
      <c r="H3576">
        <v>3937</v>
      </c>
      <c r="I3576">
        <v>5410</v>
      </c>
      <c r="J3576">
        <v>294385.77</v>
      </c>
      <c r="K3576">
        <v>221933.05</v>
      </c>
      <c r="L3576">
        <v>210866.59</v>
      </c>
      <c r="M3576">
        <v>76824.006099999999</v>
      </c>
      <c r="N3576">
        <v>1162</v>
      </c>
      <c r="O3576">
        <v>1178</v>
      </c>
      <c r="P3576">
        <v>1737</v>
      </c>
      <c r="Q3576">
        <v>95520.18</v>
      </c>
      <c r="R3576">
        <v>70067.55</v>
      </c>
      <c r="S3576">
        <v>61951.65</v>
      </c>
      <c r="T3576">
        <v>26300.325000000001</v>
      </c>
      <c r="U3576">
        <v>2667</v>
      </c>
      <c r="V3576">
        <v>2759</v>
      </c>
      <c r="W3576">
        <v>3673</v>
      </c>
      <c r="X3576">
        <v>198865.59</v>
      </c>
      <c r="Y3576">
        <v>151865.5</v>
      </c>
      <c r="Z3576">
        <v>148914.94</v>
      </c>
      <c r="AA3576">
        <v>50523.681100000002</v>
      </c>
      <c r="AB3576">
        <v>3676</v>
      </c>
      <c r="AC3576">
        <v>3494</v>
      </c>
      <c r="AD3576">
        <v>1409</v>
      </c>
      <c r="AE3576">
        <v>3686</v>
      </c>
      <c r="AF3576">
        <v>1112</v>
      </c>
      <c r="AG3576">
        <v>1081</v>
      </c>
      <c r="AH3576">
        <v>546</v>
      </c>
      <c r="AI3576">
        <v>1132</v>
      </c>
      <c r="AJ3576">
        <v>2564</v>
      </c>
      <c r="AK3576">
        <v>2413</v>
      </c>
      <c r="AL3576">
        <v>863</v>
      </c>
      <c r="AM3576">
        <v>2554</v>
      </c>
    </row>
    <row r="3577" spans="1:39" x14ac:dyDescent="0.15">
      <c r="A3577" t="s">
        <v>49</v>
      </c>
      <c r="B3577">
        <v>100</v>
      </c>
      <c r="C3577">
        <v>1</v>
      </c>
      <c r="D3577">
        <v>2</v>
      </c>
      <c r="E3577" t="s">
        <v>32</v>
      </c>
      <c r="F3577" t="s">
        <v>206</v>
      </c>
      <c r="G3577">
        <v>327</v>
      </c>
      <c r="H3577">
        <v>348</v>
      </c>
      <c r="I3577">
        <v>502</v>
      </c>
      <c r="J3577">
        <v>29864.28</v>
      </c>
      <c r="K3577">
        <v>20764.14</v>
      </c>
      <c r="L3577">
        <v>20106.13</v>
      </c>
      <c r="M3577">
        <v>7475.1878999999999</v>
      </c>
      <c r="N3577">
        <v>62</v>
      </c>
      <c r="O3577">
        <v>63</v>
      </c>
      <c r="P3577">
        <v>86</v>
      </c>
      <c r="Q3577">
        <v>5817.92</v>
      </c>
      <c r="R3577">
        <v>4190.29</v>
      </c>
      <c r="S3577">
        <v>3722.38</v>
      </c>
      <c r="T3577">
        <v>1340.8177000000001</v>
      </c>
      <c r="U3577">
        <v>265</v>
      </c>
      <c r="V3577">
        <v>285</v>
      </c>
      <c r="W3577">
        <v>416</v>
      </c>
      <c r="X3577">
        <v>24046.36</v>
      </c>
      <c r="Y3577">
        <v>16573.849999999999</v>
      </c>
      <c r="Z3577">
        <v>16383.75</v>
      </c>
      <c r="AA3577">
        <v>6134.3702000000003</v>
      </c>
      <c r="AB3577">
        <v>320</v>
      </c>
      <c r="AC3577">
        <v>262</v>
      </c>
      <c r="AD3577">
        <v>142</v>
      </c>
      <c r="AE3577">
        <v>290</v>
      </c>
      <c r="AF3577">
        <v>61</v>
      </c>
      <c r="AG3577">
        <v>41</v>
      </c>
      <c r="AH3577">
        <v>23</v>
      </c>
      <c r="AI3577">
        <v>62</v>
      </c>
      <c r="AJ3577">
        <v>259</v>
      </c>
      <c r="AK3577">
        <v>221</v>
      </c>
      <c r="AL3577">
        <v>119</v>
      </c>
      <c r="AM3577">
        <v>228</v>
      </c>
    </row>
    <row r="3578" spans="1:39" x14ac:dyDescent="0.15">
      <c r="A3578" t="s">
        <v>49</v>
      </c>
      <c r="B3578">
        <v>100</v>
      </c>
      <c r="C3578">
        <v>2</v>
      </c>
      <c r="D3578">
        <v>0</v>
      </c>
      <c r="E3578" t="s">
        <v>28</v>
      </c>
      <c r="F3578" t="s">
        <v>206</v>
      </c>
      <c r="G3578">
        <v>11</v>
      </c>
      <c r="H3578">
        <v>22</v>
      </c>
      <c r="I3578">
        <v>25</v>
      </c>
      <c r="J3578">
        <v>1135.8399999999999</v>
      </c>
      <c r="K3578">
        <v>842.79</v>
      </c>
      <c r="L3578">
        <v>719.83</v>
      </c>
      <c r="M3578">
        <v>336.8451</v>
      </c>
      <c r="N3578">
        <v>11</v>
      </c>
      <c r="O3578">
        <v>11</v>
      </c>
      <c r="P3578">
        <v>13</v>
      </c>
      <c r="Q3578">
        <v>536.9</v>
      </c>
      <c r="R3578">
        <v>396.5</v>
      </c>
      <c r="S3578">
        <v>309.52999999999997</v>
      </c>
      <c r="T3578">
        <v>189.4299</v>
      </c>
      <c r="U3578">
        <v>11</v>
      </c>
      <c r="V3578">
        <v>11</v>
      </c>
      <c r="W3578">
        <v>12</v>
      </c>
      <c r="X3578">
        <v>598.94000000000005</v>
      </c>
      <c r="Y3578">
        <v>446.29</v>
      </c>
      <c r="Z3578">
        <v>410.3</v>
      </c>
      <c r="AA3578">
        <v>147.4152</v>
      </c>
      <c r="AB3578">
        <v>11</v>
      </c>
      <c r="AC3578">
        <v>11</v>
      </c>
      <c r="AD3578">
        <v>9</v>
      </c>
      <c r="AE3578">
        <v>5</v>
      </c>
      <c r="AF3578">
        <v>11</v>
      </c>
      <c r="AG3578">
        <v>11</v>
      </c>
      <c r="AH3578">
        <v>9</v>
      </c>
      <c r="AI3578">
        <v>5</v>
      </c>
      <c r="AJ3578">
        <v>11</v>
      </c>
      <c r="AK3578">
        <v>11</v>
      </c>
      <c r="AL3578">
        <v>9</v>
      </c>
      <c r="AM3578">
        <v>5</v>
      </c>
    </row>
    <row r="3579" spans="1:39" x14ac:dyDescent="0.15">
      <c r="A3579" t="s">
        <v>49</v>
      </c>
      <c r="B3579">
        <v>100</v>
      </c>
      <c r="C3579">
        <v>2</v>
      </c>
      <c r="D3579">
        <v>0</v>
      </c>
      <c r="E3579" t="s">
        <v>32</v>
      </c>
      <c r="F3579" t="s">
        <v>206</v>
      </c>
      <c r="G3579">
        <v>3</v>
      </c>
      <c r="H3579">
        <v>6</v>
      </c>
      <c r="I3579">
        <v>8</v>
      </c>
      <c r="J3579">
        <v>308.93</v>
      </c>
      <c r="K3579">
        <v>221.49</v>
      </c>
      <c r="L3579">
        <v>221.49</v>
      </c>
      <c r="M3579">
        <v>115.4312</v>
      </c>
      <c r="N3579">
        <v>3</v>
      </c>
      <c r="O3579">
        <v>3</v>
      </c>
      <c r="P3579">
        <v>5</v>
      </c>
      <c r="Q3579">
        <v>149.94999999999999</v>
      </c>
      <c r="R3579">
        <v>108.71</v>
      </c>
      <c r="S3579">
        <v>108.71</v>
      </c>
      <c r="T3579">
        <v>70.161199999999994</v>
      </c>
      <c r="U3579">
        <v>3</v>
      </c>
      <c r="V3579">
        <v>3</v>
      </c>
      <c r="W3579">
        <v>3</v>
      </c>
      <c r="X3579">
        <v>158.97999999999999</v>
      </c>
      <c r="Y3579">
        <v>112.78</v>
      </c>
      <c r="Z3579">
        <v>112.78</v>
      </c>
      <c r="AA3579">
        <v>45.27</v>
      </c>
      <c r="AB3579">
        <v>3</v>
      </c>
      <c r="AC3579">
        <v>3</v>
      </c>
      <c r="AD3579">
        <v>3</v>
      </c>
      <c r="AE3579">
        <v>3</v>
      </c>
      <c r="AF3579">
        <v>3</v>
      </c>
      <c r="AG3579">
        <v>3</v>
      </c>
      <c r="AH3579">
        <v>3</v>
      </c>
      <c r="AI3579">
        <v>3</v>
      </c>
      <c r="AJ3579">
        <v>3</v>
      </c>
      <c r="AK3579">
        <v>3</v>
      </c>
      <c r="AL3579">
        <v>3</v>
      </c>
      <c r="AM3579">
        <v>3</v>
      </c>
    </row>
    <row r="3580" spans="1:39" x14ac:dyDescent="0.15">
      <c r="A3580" t="s">
        <v>49</v>
      </c>
      <c r="B3580">
        <v>100</v>
      </c>
      <c r="C3580">
        <v>2</v>
      </c>
      <c r="D3580">
        <v>1</v>
      </c>
      <c r="E3580" t="s">
        <v>28</v>
      </c>
      <c r="F3580" t="s">
        <v>206</v>
      </c>
      <c r="G3580">
        <v>165</v>
      </c>
      <c r="H3580">
        <v>339</v>
      </c>
      <c r="I3580">
        <v>402</v>
      </c>
      <c r="J3580">
        <v>16792.7</v>
      </c>
      <c r="K3580">
        <v>12724.03</v>
      </c>
      <c r="L3580">
        <v>11147.03</v>
      </c>
      <c r="M3580">
        <v>5355.7789000000002</v>
      </c>
      <c r="N3580">
        <v>165</v>
      </c>
      <c r="O3580">
        <v>168</v>
      </c>
      <c r="P3580">
        <v>215</v>
      </c>
      <c r="Q3580">
        <v>8572.41</v>
      </c>
      <c r="R3580">
        <v>6350.25</v>
      </c>
      <c r="S3580">
        <v>5417.52</v>
      </c>
      <c r="T3580">
        <v>2952.2919000000002</v>
      </c>
      <c r="U3580">
        <v>165</v>
      </c>
      <c r="V3580">
        <v>171</v>
      </c>
      <c r="W3580">
        <v>187</v>
      </c>
      <c r="X3580">
        <v>8220.2900000000009</v>
      </c>
      <c r="Y3580">
        <v>6373.78</v>
      </c>
      <c r="Z3580">
        <v>5729.51</v>
      </c>
      <c r="AA3580">
        <v>2403.4870000000001</v>
      </c>
      <c r="AB3580">
        <v>160</v>
      </c>
      <c r="AC3580">
        <v>163</v>
      </c>
      <c r="AD3580">
        <v>121</v>
      </c>
      <c r="AE3580">
        <v>150</v>
      </c>
      <c r="AF3580">
        <v>160</v>
      </c>
      <c r="AG3580">
        <v>163</v>
      </c>
      <c r="AH3580">
        <v>121</v>
      </c>
      <c r="AI3580">
        <v>150</v>
      </c>
      <c r="AJ3580">
        <v>160</v>
      </c>
      <c r="AK3580">
        <v>163</v>
      </c>
      <c r="AL3580">
        <v>121</v>
      </c>
      <c r="AM3580">
        <v>150</v>
      </c>
    </row>
    <row r="3581" spans="1:39" x14ac:dyDescent="0.15">
      <c r="A3581" t="s">
        <v>49</v>
      </c>
      <c r="B3581">
        <v>100</v>
      </c>
      <c r="C3581">
        <v>2</v>
      </c>
      <c r="D3581">
        <v>1</v>
      </c>
      <c r="E3581" t="s">
        <v>30</v>
      </c>
      <c r="F3581" t="s">
        <v>206</v>
      </c>
      <c r="G3581">
        <v>15</v>
      </c>
      <c r="H3581">
        <v>30</v>
      </c>
      <c r="I3581">
        <v>33</v>
      </c>
      <c r="J3581">
        <v>1502.84</v>
      </c>
      <c r="K3581">
        <v>1138.99</v>
      </c>
      <c r="L3581">
        <v>935.62</v>
      </c>
      <c r="M3581">
        <v>406.37119999999999</v>
      </c>
      <c r="N3581">
        <v>15</v>
      </c>
      <c r="O3581">
        <v>15</v>
      </c>
      <c r="P3581">
        <v>17</v>
      </c>
      <c r="Q3581">
        <v>860.92</v>
      </c>
      <c r="R3581">
        <v>619.12</v>
      </c>
      <c r="S3581">
        <v>415.75</v>
      </c>
      <c r="T3581">
        <v>242.07650000000001</v>
      </c>
      <c r="U3581">
        <v>15</v>
      </c>
      <c r="V3581">
        <v>15</v>
      </c>
      <c r="W3581">
        <v>16</v>
      </c>
      <c r="X3581">
        <v>641.91999999999996</v>
      </c>
      <c r="Y3581">
        <v>519.87</v>
      </c>
      <c r="Z3581">
        <v>519.87</v>
      </c>
      <c r="AA3581">
        <v>164.29470000000001</v>
      </c>
      <c r="AB3581">
        <v>14</v>
      </c>
      <c r="AC3581">
        <v>15</v>
      </c>
      <c r="AD3581">
        <v>10</v>
      </c>
      <c r="AE3581">
        <v>14</v>
      </c>
      <c r="AF3581">
        <v>14</v>
      </c>
      <c r="AG3581">
        <v>15</v>
      </c>
      <c r="AH3581">
        <v>10</v>
      </c>
      <c r="AI3581">
        <v>14</v>
      </c>
      <c r="AJ3581">
        <v>14</v>
      </c>
      <c r="AK3581">
        <v>15</v>
      </c>
      <c r="AL3581">
        <v>10</v>
      </c>
      <c r="AM3581">
        <v>14</v>
      </c>
    </row>
    <row r="3582" spans="1:39" x14ac:dyDescent="0.15">
      <c r="A3582" t="s">
        <v>49</v>
      </c>
      <c r="B3582">
        <v>100</v>
      </c>
      <c r="C3582">
        <v>2</v>
      </c>
      <c r="D3582">
        <v>1</v>
      </c>
      <c r="E3582" t="s">
        <v>29</v>
      </c>
      <c r="F3582" t="s">
        <v>206</v>
      </c>
      <c r="G3582">
        <v>303</v>
      </c>
      <c r="H3582">
        <v>622</v>
      </c>
      <c r="I3582">
        <v>753</v>
      </c>
      <c r="J3582">
        <v>32128.49</v>
      </c>
      <c r="K3582">
        <v>22836.84</v>
      </c>
      <c r="L3582">
        <v>19433.23</v>
      </c>
      <c r="M3582">
        <v>10116.218999999999</v>
      </c>
      <c r="N3582">
        <v>303</v>
      </c>
      <c r="O3582">
        <v>310</v>
      </c>
      <c r="P3582">
        <v>402</v>
      </c>
      <c r="Q3582">
        <v>16248.87</v>
      </c>
      <c r="R3582">
        <v>11123.01</v>
      </c>
      <c r="S3582">
        <v>8720.77</v>
      </c>
      <c r="T3582">
        <v>5611.4701999999997</v>
      </c>
      <c r="U3582">
        <v>303</v>
      </c>
      <c r="V3582">
        <v>312</v>
      </c>
      <c r="W3582">
        <v>351</v>
      </c>
      <c r="X3582">
        <v>15879.62</v>
      </c>
      <c r="Y3582">
        <v>11713.83</v>
      </c>
      <c r="Z3582">
        <v>10712.46</v>
      </c>
      <c r="AA3582">
        <v>4504.7488000000003</v>
      </c>
      <c r="AB3582">
        <v>288</v>
      </c>
      <c r="AC3582">
        <v>290</v>
      </c>
      <c r="AD3582">
        <v>231</v>
      </c>
      <c r="AE3582">
        <v>297</v>
      </c>
      <c r="AF3582">
        <v>288</v>
      </c>
      <c r="AG3582">
        <v>290</v>
      </c>
      <c r="AH3582">
        <v>231</v>
      </c>
      <c r="AI3582">
        <v>297</v>
      </c>
      <c r="AJ3582">
        <v>288</v>
      </c>
      <c r="AK3582">
        <v>290</v>
      </c>
      <c r="AL3582">
        <v>231</v>
      </c>
      <c r="AM3582">
        <v>297</v>
      </c>
    </row>
    <row r="3583" spans="1:39" x14ac:dyDescent="0.15">
      <c r="A3583" t="s">
        <v>49</v>
      </c>
      <c r="B3583">
        <v>100</v>
      </c>
      <c r="C3583">
        <v>2</v>
      </c>
      <c r="D3583">
        <v>1</v>
      </c>
      <c r="E3583" t="s">
        <v>32</v>
      </c>
      <c r="F3583" t="s">
        <v>206</v>
      </c>
      <c r="G3583">
        <v>3</v>
      </c>
      <c r="H3583">
        <v>6</v>
      </c>
      <c r="I3583">
        <v>6</v>
      </c>
      <c r="J3583">
        <v>310.98</v>
      </c>
      <c r="K3583">
        <v>206.95</v>
      </c>
      <c r="L3583">
        <v>206.95</v>
      </c>
      <c r="M3583">
        <v>82.059799999999996</v>
      </c>
      <c r="N3583">
        <v>3</v>
      </c>
      <c r="O3583">
        <v>3</v>
      </c>
      <c r="P3583">
        <v>3</v>
      </c>
      <c r="Q3583">
        <v>207.99</v>
      </c>
      <c r="R3583">
        <v>145.38999999999999</v>
      </c>
      <c r="S3583">
        <v>145.38999999999999</v>
      </c>
      <c r="T3583">
        <v>49.169800000000002</v>
      </c>
      <c r="U3583">
        <v>3</v>
      </c>
      <c r="V3583">
        <v>3</v>
      </c>
      <c r="W3583">
        <v>3</v>
      </c>
      <c r="X3583">
        <v>102.99</v>
      </c>
      <c r="Y3583">
        <v>61.56</v>
      </c>
      <c r="Z3583">
        <v>61.56</v>
      </c>
      <c r="AA3583">
        <v>32.89</v>
      </c>
      <c r="AB3583">
        <v>3</v>
      </c>
      <c r="AC3583">
        <v>3</v>
      </c>
      <c r="AD3583">
        <v>3</v>
      </c>
      <c r="AE3583">
        <v>3</v>
      </c>
      <c r="AF3583">
        <v>3</v>
      </c>
      <c r="AG3583">
        <v>3</v>
      </c>
      <c r="AH3583">
        <v>3</v>
      </c>
      <c r="AI3583">
        <v>3</v>
      </c>
      <c r="AJ3583">
        <v>3</v>
      </c>
      <c r="AK3583">
        <v>3</v>
      </c>
      <c r="AL3583">
        <v>3</v>
      </c>
      <c r="AM3583">
        <v>3</v>
      </c>
    </row>
    <row r="3584" spans="1:39" x14ac:dyDescent="0.15">
      <c r="A3584" t="s">
        <v>49</v>
      </c>
      <c r="B3584">
        <v>100</v>
      </c>
      <c r="C3584">
        <v>2</v>
      </c>
      <c r="D3584">
        <v>2</v>
      </c>
      <c r="E3584" t="s">
        <v>28</v>
      </c>
      <c r="F3584" t="s">
        <v>206</v>
      </c>
      <c r="G3584">
        <v>21</v>
      </c>
      <c r="H3584">
        <v>43</v>
      </c>
      <c r="I3584">
        <v>51</v>
      </c>
      <c r="J3584">
        <v>2203.6</v>
      </c>
      <c r="K3584">
        <v>1627.54</v>
      </c>
      <c r="L3584">
        <v>1316.3</v>
      </c>
      <c r="M3584">
        <v>684.24300000000005</v>
      </c>
      <c r="N3584">
        <v>21</v>
      </c>
      <c r="O3584">
        <v>21</v>
      </c>
      <c r="P3584">
        <v>23</v>
      </c>
      <c r="Q3584">
        <v>1083.83</v>
      </c>
      <c r="R3584">
        <v>786.33</v>
      </c>
      <c r="S3584">
        <v>482.09</v>
      </c>
      <c r="T3584">
        <v>349.18119999999999</v>
      </c>
      <c r="U3584">
        <v>21</v>
      </c>
      <c r="V3584">
        <v>22</v>
      </c>
      <c r="W3584">
        <v>28</v>
      </c>
      <c r="X3584">
        <v>1119.77</v>
      </c>
      <c r="Y3584">
        <v>841.21</v>
      </c>
      <c r="Z3584">
        <v>834.21</v>
      </c>
      <c r="AA3584">
        <v>335.06180000000001</v>
      </c>
      <c r="AB3584">
        <v>19</v>
      </c>
      <c r="AC3584">
        <v>21</v>
      </c>
      <c r="AD3584">
        <v>14</v>
      </c>
      <c r="AE3584">
        <v>20</v>
      </c>
      <c r="AF3584">
        <v>19</v>
      </c>
      <c r="AG3584">
        <v>21</v>
      </c>
      <c r="AH3584">
        <v>14</v>
      </c>
      <c r="AI3584">
        <v>20</v>
      </c>
      <c r="AJ3584">
        <v>19</v>
      </c>
      <c r="AK3584">
        <v>21</v>
      </c>
      <c r="AL3584">
        <v>14</v>
      </c>
      <c r="AM3584">
        <v>20</v>
      </c>
    </row>
    <row r="3585" spans="1:39" x14ac:dyDescent="0.15">
      <c r="A3585" t="s">
        <v>49</v>
      </c>
      <c r="B3585">
        <v>100</v>
      </c>
      <c r="C3585">
        <v>2</v>
      </c>
      <c r="D3585">
        <v>2</v>
      </c>
      <c r="E3585" t="s">
        <v>30</v>
      </c>
      <c r="F3585" t="s">
        <v>206</v>
      </c>
      <c r="G3585">
        <v>2</v>
      </c>
      <c r="H3585">
        <v>4</v>
      </c>
      <c r="I3585">
        <v>4</v>
      </c>
      <c r="J3585">
        <v>228.99</v>
      </c>
      <c r="K3585">
        <v>160.29</v>
      </c>
      <c r="L3585">
        <v>114.79</v>
      </c>
      <c r="M3585">
        <v>93.240200000000002</v>
      </c>
      <c r="N3585">
        <v>2</v>
      </c>
      <c r="O3585">
        <v>2</v>
      </c>
      <c r="P3585">
        <v>2</v>
      </c>
      <c r="Q3585">
        <v>94.99</v>
      </c>
      <c r="R3585">
        <v>66.489999999999995</v>
      </c>
      <c r="S3585">
        <v>66.489999999999995</v>
      </c>
      <c r="T3585">
        <v>47.6402</v>
      </c>
      <c r="U3585">
        <v>2</v>
      </c>
      <c r="V3585">
        <v>2</v>
      </c>
      <c r="W3585">
        <v>2</v>
      </c>
      <c r="X3585">
        <v>134</v>
      </c>
      <c r="Y3585">
        <v>93.8</v>
      </c>
      <c r="Z3585">
        <v>48.3</v>
      </c>
      <c r="AA3585">
        <v>45.6</v>
      </c>
      <c r="AB3585">
        <v>2</v>
      </c>
      <c r="AC3585">
        <v>2</v>
      </c>
      <c r="AD3585">
        <v>1</v>
      </c>
      <c r="AE3585">
        <v>2</v>
      </c>
      <c r="AF3585">
        <v>2</v>
      </c>
      <c r="AG3585">
        <v>2</v>
      </c>
      <c r="AH3585">
        <v>1</v>
      </c>
      <c r="AI3585">
        <v>2</v>
      </c>
      <c r="AJ3585">
        <v>2</v>
      </c>
      <c r="AK3585">
        <v>2</v>
      </c>
      <c r="AL3585">
        <v>1</v>
      </c>
      <c r="AM3585">
        <v>2</v>
      </c>
    </row>
    <row r="3586" spans="1:39" x14ac:dyDescent="0.15">
      <c r="A3586" t="s">
        <v>49</v>
      </c>
      <c r="B3586">
        <v>100</v>
      </c>
      <c r="C3586">
        <v>2</v>
      </c>
      <c r="D3586">
        <v>2</v>
      </c>
      <c r="E3586" t="s">
        <v>29</v>
      </c>
      <c r="F3586" t="s">
        <v>206</v>
      </c>
      <c r="G3586">
        <v>11</v>
      </c>
      <c r="H3586">
        <v>22</v>
      </c>
      <c r="I3586">
        <v>22</v>
      </c>
      <c r="J3586">
        <v>1144.95</v>
      </c>
      <c r="K3586">
        <v>806.48</v>
      </c>
      <c r="L3586">
        <v>608.62</v>
      </c>
      <c r="M3586">
        <v>281.0994</v>
      </c>
      <c r="N3586">
        <v>11</v>
      </c>
      <c r="O3586">
        <v>11</v>
      </c>
      <c r="P3586">
        <v>11</v>
      </c>
      <c r="Q3586">
        <v>526.98</v>
      </c>
      <c r="R3586">
        <v>367.36</v>
      </c>
      <c r="S3586">
        <v>195.43</v>
      </c>
      <c r="T3586">
        <v>126.5633</v>
      </c>
      <c r="U3586">
        <v>11</v>
      </c>
      <c r="V3586">
        <v>11</v>
      </c>
      <c r="W3586">
        <v>11</v>
      </c>
      <c r="X3586">
        <v>617.97</v>
      </c>
      <c r="Y3586">
        <v>439.12</v>
      </c>
      <c r="Z3586">
        <v>413.19</v>
      </c>
      <c r="AA3586">
        <v>154.5361</v>
      </c>
      <c r="AB3586">
        <v>11</v>
      </c>
      <c r="AC3586">
        <v>11</v>
      </c>
      <c r="AD3586">
        <v>7</v>
      </c>
      <c r="AE3586">
        <v>11</v>
      </c>
      <c r="AF3586">
        <v>11</v>
      </c>
      <c r="AG3586">
        <v>11</v>
      </c>
      <c r="AH3586">
        <v>7</v>
      </c>
      <c r="AI3586">
        <v>11</v>
      </c>
      <c r="AJ3586">
        <v>11</v>
      </c>
      <c r="AK3586">
        <v>11</v>
      </c>
      <c r="AL3586">
        <v>7</v>
      </c>
      <c r="AM3586">
        <v>11</v>
      </c>
    </row>
    <row r="3587" spans="1:39" x14ac:dyDescent="0.15">
      <c r="A3587" t="s">
        <v>49</v>
      </c>
      <c r="B3587">
        <v>100</v>
      </c>
      <c r="C3587">
        <v>2</v>
      </c>
      <c r="D3587">
        <v>2</v>
      </c>
      <c r="E3587" t="s">
        <v>32</v>
      </c>
      <c r="F3587" t="s">
        <v>206</v>
      </c>
      <c r="G3587">
        <v>1</v>
      </c>
      <c r="H3587">
        <v>2</v>
      </c>
      <c r="I3587">
        <v>2</v>
      </c>
      <c r="J3587">
        <v>108.99</v>
      </c>
      <c r="K3587">
        <v>66.459999999999994</v>
      </c>
      <c r="L3587">
        <v>66.459999999999994</v>
      </c>
      <c r="M3587">
        <v>26.94</v>
      </c>
      <c r="N3587">
        <v>1</v>
      </c>
      <c r="O3587">
        <v>1</v>
      </c>
      <c r="P3587">
        <v>1</v>
      </c>
      <c r="Q3587">
        <v>39.99</v>
      </c>
      <c r="R3587">
        <v>27.99</v>
      </c>
      <c r="S3587">
        <v>27.99</v>
      </c>
      <c r="T3587">
        <v>13.05</v>
      </c>
      <c r="U3587">
        <v>1</v>
      </c>
      <c r="V3587">
        <v>1</v>
      </c>
      <c r="W3587">
        <v>1</v>
      </c>
      <c r="X3587">
        <v>69</v>
      </c>
      <c r="Y3587">
        <v>38.47</v>
      </c>
      <c r="Z3587">
        <v>38.47</v>
      </c>
      <c r="AA3587">
        <v>13.89</v>
      </c>
      <c r="AB3587">
        <v>1</v>
      </c>
      <c r="AC3587">
        <v>1</v>
      </c>
      <c r="AD3587">
        <v>1</v>
      </c>
      <c r="AE3587">
        <v>1</v>
      </c>
      <c r="AF3587">
        <v>1</v>
      </c>
      <c r="AG3587">
        <v>1</v>
      </c>
      <c r="AH3587">
        <v>1</v>
      </c>
      <c r="AI3587">
        <v>1</v>
      </c>
      <c r="AJ3587">
        <v>1</v>
      </c>
      <c r="AK3587">
        <v>1</v>
      </c>
      <c r="AL3587">
        <v>1</v>
      </c>
      <c r="AM3587">
        <v>1</v>
      </c>
    </row>
    <row r="3588" spans="1:39" x14ac:dyDescent="0.15">
      <c r="A3588" t="s">
        <v>143</v>
      </c>
      <c r="B3588">
        <v>-1</v>
      </c>
      <c r="C3588">
        <v>0</v>
      </c>
      <c r="D3588">
        <v>0</v>
      </c>
      <c r="E3588" t="s">
        <v>28</v>
      </c>
      <c r="F3588" t="s">
        <v>206</v>
      </c>
      <c r="G3588">
        <v>0</v>
      </c>
      <c r="H3588">
        <v>18326</v>
      </c>
      <c r="I3588">
        <v>40255</v>
      </c>
      <c r="J3588">
        <v>2447367.11</v>
      </c>
      <c r="K3588">
        <v>2037837.06</v>
      </c>
      <c r="L3588">
        <v>1989880.71</v>
      </c>
      <c r="M3588">
        <v>571167.01569999999</v>
      </c>
      <c r="N3588">
        <v>0</v>
      </c>
      <c r="O3588">
        <v>445</v>
      </c>
      <c r="P3588">
        <v>1663</v>
      </c>
      <c r="Q3588">
        <v>102268.53</v>
      </c>
      <c r="R3588">
        <v>85580.98</v>
      </c>
      <c r="S3588">
        <v>83568.02</v>
      </c>
      <c r="T3588">
        <v>26340.621999999999</v>
      </c>
      <c r="U3588">
        <v>0</v>
      </c>
      <c r="V3588">
        <v>17881</v>
      </c>
      <c r="W3588">
        <v>38592</v>
      </c>
      <c r="X3588">
        <v>2345098.58</v>
      </c>
      <c r="Y3588">
        <v>1952256.08</v>
      </c>
      <c r="Z3588">
        <v>1906312.69</v>
      </c>
      <c r="AA3588">
        <v>544826.39370000002</v>
      </c>
      <c r="AB3588">
        <v>0</v>
      </c>
      <c r="AC3588">
        <v>0</v>
      </c>
      <c r="AD3588">
        <v>0</v>
      </c>
      <c r="AE3588">
        <v>0</v>
      </c>
      <c r="AF3588">
        <v>0</v>
      </c>
      <c r="AG3588">
        <v>0</v>
      </c>
      <c r="AH3588">
        <v>0</v>
      </c>
      <c r="AI3588">
        <v>0</v>
      </c>
      <c r="AJ3588">
        <v>0</v>
      </c>
      <c r="AK3588">
        <v>0</v>
      </c>
      <c r="AL3588">
        <v>0</v>
      </c>
      <c r="AM3588">
        <v>0</v>
      </c>
    </row>
    <row r="3589" spans="1:39" x14ac:dyDescent="0.15">
      <c r="A3589" t="s">
        <v>143</v>
      </c>
      <c r="B3589">
        <v>5</v>
      </c>
      <c r="C3589">
        <v>1</v>
      </c>
      <c r="D3589">
        <v>0</v>
      </c>
      <c r="E3589" t="s">
        <v>28</v>
      </c>
      <c r="F3589" t="s">
        <v>206</v>
      </c>
      <c r="G3589">
        <v>639</v>
      </c>
      <c r="H3589">
        <v>1175</v>
      </c>
      <c r="I3589">
        <v>8293</v>
      </c>
      <c r="J3589">
        <v>564912.37</v>
      </c>
      <c r="K3589">
        <v>478046.52</v>
      </c>
      <c r="L3589">
        <v>426424.33</v>
      </c>
      <c r="M3589">
        <v>126304.2362</v>
      </c>
      <c r="N3589">
        <v>350</v>
      </c>
      <c r="O3589">
        <v>597</v>
      </c>
      <c r="P3589">
        <v>4712</v>
      </c>
      <c r="Q3589">
        <v>322171.53000000003</v>
      </c>
      <c r="R3589">
        <v>268382.65000000002</v>
      </c>
      <c r="S3589">
        <v>234371.65</v>
      </c>
      <c r="T3589">
        <v>73742.669800000003</v>
      </c>
      <c r="U3589">
        <v>289</v>
      </c>
      <c r="V3589">
        <v>578</v>
      </c>
      <c r="W3589">
        <v>3581</v>
      </c>
      <c r="X3589">
        <v>242740.84</v>
      </c>
      <c r="Y3589">
        <v>209663.87</v>
      </c>
      <c r="Z3589">
        <v>192052.68</v>
      </c>
      <c r="AA3589">
        <v>52561.566400000003</v>
      </c>
      <c r="AB3589">
        <v>635</v>
      </c>
      <c r="AC3589">
        <v>569</v>
      </c>
      <c r="AD3589">
        <v>499</v>
      </c>
      <c r="AE3589">
        <v>391</v>
      </c>
      <c r="AF3589">
        <v>346</v>
      </c>
      <c r="AG3589">
        <v>337</v>
      </c>
      <c r="AH3589">
        <v>300</v>
      </c>
      <c r="AI3589">
        <v>218</v>
      </c>
      <c r="AJ3589">
        <v>289</v>
      </c>
      <c r="AK3589">
        <v>232</v>
      </c>
      <c r="AL3589">
        <v>199</v>
      </c>
      <c r="AM3589">
        <v>173</v>
      </c>
    </row>
    <row r="3590" spans="1:39" x14ac:dyDescent="0.15">
      <c r="A3590" t="s">
        <v>143</v>
      </c>
      <c r="B3590">
        <v>5</v>
      </c>
      <c r="C3590">
        <v>1</v>
      </c>
      <c r="D3590">
        <v>0</v>
      </c>
      <c r="E3590" t="s">
        <v>29</v>
      </c>
      <c r="F3590" t="s">
        <v>206</v>
      </c>
      <c r="G3590">
        <v>8</v>
      </c>
      <c r="H3590">
        <v>10</v>
      </c>
      <c r="I3590">
        <v>113</v>
      </c>
      <c r="J3590">
        <v>6969.63</v>
      </c>
      <c r="K3590">
        <v>5426.81</v>
      </c>
      <c r="L3590">
        <v>5022.9799999999996</v>
      </c>
      <c r="M3590">
        <v>1902.1973</v>
      </c>
      <c r="N3590">
        <v>4</v>
      </c>
      <c r="O3590">
        <v>6</v>
      </c>
      <c r="P3590">
        <v>72</v>
      </c>
      <c r="Q3590">
        <v>4088.7</v>
      </c>
      <c r="R3590">
        <v>3081.54</v>
      </c>
      <c r="S3590">
        <v>2677.71</v>
      </c>
      <c r="T3590">
        <v>1243.4373000000001</v>
      </c>
      <c r="U3590">
        <v>4</v>
      </c>
      <c r="V3590">
        <v>4</v>
      </c>
      <c r="W3590">
        <v>41</v>
      </c>
      <c r="X3590">
        <v>2880.93</v>
      </c>
      <c r="Y3590">
        <v>2345.27</v>
      </c>
      <c r="Z3590">
        <v>2345.27</v>
      </c>
      <c r="AA3590">
        <v>658.76</v>
      </c>
      <c r="AB3590">
        <v>8</v>
      </c>
      <c r="AC3590">
        <v>7</v>
      </c>
      <c r="AD3590">
        <v>6</v>
      </c>
      <c r="AE3590">
        <v>5</v>
      </c>
      <c r="AF3590">
        <v>4</v>
      </c>
      <c r="AG3590">
        <v>4</v>
      </c>
      <c r="AH3590">
        <v>3</v>
      </c>
      <c r="AI3590">
        <v>3</v>
      </c>
      <c r="AJ3590">
        <v>4</v>
      </c>
      <c r="AK3590">
        <v>3</v>
      </c>
      <c r="AL3590">
        <v>3</v>
      </c>
      <c r="AM3590">
        <v>2</v>
      </c>
    </row>
    <row r="3591" spans="1:39" x14ac:dyDescent="0.15">
      <c r="A3591" t="s">
        <v>143</v>
      </c>
      <c r="B3591">
        <v>5</v>
      </c>
      <c r="C3591">
        <v>1</v>
      </c>
      <c r="D3591">
        <v>0</v>
      </c>
      <c r="E3591" t="s">
        <v>32</v>
      </c>
      <c r="F3591" t="s">
        <v>206</v>
      </c>
      <c r="G3591">
        <v>274</v>
      </c>
      <c r="H3591">
        <v>640</v>
      </c>
      <c r="I3591">
        <v>4224</v>
      </c>
      <c r="J3591">
        <v>274963.03000000003</v>
      </c>
      <c r="K3591">
        <v>211491.57</v>
      </c>
      <c r="L3591">
        <v>198554.57</v>
      </c>
      <c r="M3591">
        <v>60157.181199999999</v>
      </c>
      <c r="N3591">
        <v>17</v>
      </c>
      <c r="O3591">
        <v>45</v>
      </c>
      <c r="P3591">
        <v>259</v>
      </c>
      <c r="Q3591">
        <v>18008.47</v>
      </c>
      <c r="R3591">
        <v>14136.61</v>
      </c>
      <c r="S3591">
        <v>12431.09</v>
      </c>
      <c r="T3591">
        <v>4151.9694</v>
      </c>
      <c r="U3591">
        <v>257</v>
      </c>
      <c r="V3591">
        <v>595</v>
      </c>
      <c r="W3591">
        <v>3965</v>
      </c>
      <c r="X3591">
        <v>256954.56</v>
      </c>
      <c r="Y3591">
        <v>197354.96</v>
      </c>
      <c r="Z3591">
        <v>186123.48</v>
      </c>
      <c r="AA3591">
        <v>56005.211799999997</v>
      </c>
      <c r="AB3591">
        <v>272</v>
      </c>
      <c r="AC3591">
        <v>249</v>
      </c>
      <c r="AD3591">
        <v>230</v>
      </c>
      <c r="AE3591">
        <v>214</v>
      </c>
      <c r="AF3591">
        <v>17</v>
      </c>
      <c r="AG3591">
        <v>17</v>
      </c>
      <c r="AH3591">
        <v>14</v>
      </c>
      <c r="AI3591">
        <v>13</v>
      </c>
      <c r="AJ3591">
        <v>255</v>
      </c>
      <c r="AK3591">
        <v>232</v>
      </c>
      <c r="AL3591">
        <v>216</v>
      </c>
      <c r="AM3591">
        <v>201</v>
      </c>
    </row>
    <row r="3592" spans="1:39" x14ac:dyDescent="0.15">
      <c r="A3592" t="s">
        <v>143</v>
      </c>
      <c r="B3592">
        <v>5</v>
      </c>
      <c r="C3592">
        <v>1</v>
      </c>
      <c r="D3592">
        <v>1</v>
      </c>
      <c r="E3592" t="s">
        <v>28</v>
      </c>
      <c r="F3592" t="s">
        <v>206</v>
      </c>
      <c r="G3592">
        <v>3513</v>
      </c>
      <c r="H3592">
        <v>9096</v>
      </c>
      <c r="I3592">
        <v>50117</v>
      </c>
      <c r="J3592">
        <v>3239802.62</v>
      </c>
      <c r="K3592">
        <v>2752735.32</v>
      </c>
      <c r="L3592">
        <v>2498322.62</v>
      </c>
      <c r="M3592">
        <v>735740.36950000003</v>
      </c>
      <c r="N3592">
        <v>2132</v>
      </c>
      <c r="O3592">
        <v>4974</v>
      </c>
      <c r="P3592">
        <v>30869</v>
      </c>
      <c r="Q3592">
        <v>2000759.17</v>
      </c>
      <c r="R3592">
        <v>1733320.86</v>
      </c>
      <c r="S3592">
        <v>1570703.75</v>
      </c>
      <c r="T3592">
        <v>464824.17719999998</v>
      </c>
      <c r="U3592">
        <v>1381</v>
      </c>
      <c r="V3592">
        <v>4122</v>
      </c>
      <c r="W3592">
        <v>19248</v>
      </c>
      <c r="X3592">
        <v>1239043.45</v>
      </c>
      <c r="Y3592">
        <v>1019414.46</v>
      </c>
      <c r="Z3592">
        <v>927618.87</v>
      </c>
      <c r="AA3592">
        <v>270916.1923</v>
      </c>
      <c r="AB3592">
        <v>3279</v>
      </c>
      <c r="AC3592">
        <v>3387</v>
      </c>
      <c r="AD3592">
        <v>2184</v>
      </c>
      <c r="AE3592">
        <v>3102</v>
      </c>
      <c r="AF3592">
        <v>2045</v>
      </c>
      <c r="AG3592">
        <v>2083</v>
      </c>
      <c r="AH3592">
        <v>1390</v>
      </c>
      <c r="AI3592">
        <v>1937</v>
      </c>
      <c r="AJ3592">
        <v>1234</v>
      </c>
      <c r="AK3592">
        <v>1304</v>
      </c>
      <c r="AL3592">
        <v>794</v>
      </c>
      <c r="AM3592">
        <v>1165</v>
      </c>
    </row>
    <row r="3593" spans="1:39" x14ac:dyDescent="0.15">
      <c r="A3593" t="s">
        <v>143</v>
      </c>
      <c r="B3593">
        <v>5</v>
      </c>
      <c r="C3593">
        <v>1</v>
      </c>
      <c r="D3593">
        <v>1</v>
      </c>
      <c r="E3593" t="s">
        <v>30</v>
      </c>
      <c r="F3593" t="s">
        <v>206</v>
      </c>
      <c r="G3593">
        <v>409</v>
      </c>
      <c r="H3593">
        <v>1227</v>
      </c>
      <c r="I3593">
        <v>6023</v>
      </c>
      <c r="J3593">
        <v>391674.55</v>
      </c>
      <c r="K3593">
        <v>328260.26</v>
      </c>
      <c r="L3593">
        <v>285955.75</v>
      </c>
      <c r="M3593">
        <v>89421.278000000006</v>
      </c>
      <c r="N3593">
        <v>245</v>
      </c>
      <c r="O3593">
        <v>649</v>
      </c>
      <c r="P3593">
        <v>3635</v>
      </c>
      <c r="Q3593">
        <v>238254.18</v>
      </c>
      <c r="R3593">
        <v>200722.45</v>
      </c>
      <c r="S3593">
        <v>178038.42</v>
      </c>
      <c r="T3593">
        <v>55375.736799999999</v>
      </c>
      <c r="U3593">
        <v>164</v>
      </c>
      <c r="V3593">
        <v>578</v>
      </c>
      <c r="W3593">
        <v>2388</v>
      </c>
      <c r="X3593">
        <v>153420.37</v>
      </c>
      <c r="Y3593">
        <v>127537.81</v>
      </c>
      <c r="Z3593">
        <v>107917.33</v>
      </c>
      <c r="AA3593">
        <v>34045.5412</v>
      </c>
      <c r="AB3593">
        <v>372</v>
      </c>
      <c r="AC3593">
        <v>402</v>
      </c>
      <c r="AD3593">
        <v>242</v>
      </c>
      <c r="AE3593">
        <v>382</v>
      </c>
      <c r="AF3593">
        <v>225</v>
      </c>
      <c r="AG3593">
        <v>242</v>
      </c>
      <c r="AH3593">
        <v>144</v>
      </c>
      <c r="AI3593">
        <v>234</v>
      </c>
      <c r="AJ3593">
        <v>147</v>
      </c>
      <c r="AK3593">
        <v>160</v>
      </c>
      <c r="AL3593">
        <v>98</v>
      </c>
      <c r="AM3593">
        <v>148</v>
      </c>
    </row>
    <row r="3594" spans="1:39" x14ac:dyDescent="0.15">
      <c r="A3594" t="s">
        <v>143</v>
      </c>
      <c r="B3594">
        <v>5</v>
      </c>
      <c r="C3594">
        <v>1</v>
      </c>
      <c r="D3594">
        <v>1</v>
      </c>
      <c r="E3594" t="s">
        <v>29</v>
      </c>
      <c r="F3594" t="s">
        <v>206</v>
      </c>
      <c r="G3594">
        <v>5585</v>
      </c>
      <c r="H3594">
        <v>16768</v>
      </c>
      <c r="I3594">
        <v>84753</v>
      </c>
      <c r="J3594">
        <v>5390066.9100000001</v>
      </c>
      <c r="K3594">
        <v>4325363.45</v>
      </c>
      <c r="L3594">
        <v>3880788.81</v>
      </c>
      <c r="M3594">
        <v>1220274.3137000001</v>
      </c>
      <c r="N3594">
        <v>2162</v>
      </c>
      <c r="O3594">
        <v>5872</v>
      </c>
      <c r="P3594">
        <v>33758</v>
      </c>
      <c r="Q3594">
        <v>2147120.9300000002</v>
      </c>
      <c r="R3594">
        <v>1747773.21</v>
      </c>
      <c r="S3594">
        <v>1578258.07</v>
      </c>
      <c r="T3594">
        <v>509633.6678</v>
      </c>
      <c r="U3594">
        <v>3423</v>
      </c>
      <c r="V3594">
        <v>10896</v>
      </c>
      <c r="W3594">
        <v>50995</v>
      </c>
      <c r="X3594">
        <v>3242945.98</v>
      </c>
      <c r="Y3594">
        <v>2577590.2400000002</v>
      </c>
      <c r="Z3594">
        <v>2302530.7400000002</v>
      </c>
      <c r="AA3594">
        <v>710640.6459</v>
      </c>
      <c r="AB3594">
        <v>5295</v>
      </c>
      <c r="AC3594">
        <v>5231</v>
      </c>
      <c r="AD3594">
        <v>3510</v>
      </c>
      <c r="AE3594">
        <v>5307</v>
      </c>
      <c r="AF3594">
        <v>2063</v>
      </c>
      <c r="AG3594">
        <v>2049</v>
      </c>
      <c r="AH3594">
        <v>1466</v>
      </c>
      <c r="AI3594">
        <v>2063</v>
      </c>
      <c r="AJ3594">
        <v>3232</v>
      </c>
      <c r="AK3594">
        <v>3182</v>
      </c>
      <c r="AL3594">
        <v>2044</v>
      </c>
      <c r="AM3594">
        <v>3244</v>
      </c>
    </row>
    <row r="3595" spans="1:39" x14ac:dyDescent="0.15">
      <c r="A3595" t="s">
        <v>143</v>
      </c>
      <c r="B3595">
        <v>5</v>
      </c>
      <c r="C3595">
        <v>1</v>
      </c>
      <c r="D3595">
        <v>1</v>
      </c>
      <c r="E3595" t="s">
        <v>31</v>
      </c>
      <c r="F3595" t="s">
        <v>206</v>
      </c>
      <c r="G3595">
        <v>5</v>
      </c>
      <c r="H3595">
        <v>19</v>
      </c>
      <c r="I3595">
        <v>68</v>
      </c>
      <c r="J3595">
        <v>4530.33</v>
      </c>
      <c r="K3595">
        <v>3517.72</v>
      </c>
      <c r="L3595">
        <v>3056.5</v>
      </c>
      <c r="M3595">
        <v>997.91200000000003</v>
      </c>
      <c r="N3595">
        <v>3</v>
      </c>
      <c r="O3595">
        <v>6</v>
      </c>
      <c r="P3595">
        <v>34</v>
      </c>
      <c r="Q3595">
        <v>2455.96</v>
      </c>
      <c r="R3595">
        <v>2063.65</v>
      </c>
      <c r="S3595">
        <v>1973.35</v>
      </c>
      <c r="T3595">
        <v>544.73199999999997</v>
      </c>
      <c r="U3595">
        <v>2</v>
      </c>
      <c r="V3595">
        <v>13</v>
      </c>
      <c r="W3595">
        <v>34</v>
      </c>
      <c r="X3595">
        <v>2074.37</v>
      </c>
      <c r="Y3595">
        <v>1454.07</v>
      </c>
      <c r="Z3595">
        <v>1083.1500000000001</v>
      </c>
      <c r="AA3595">
        <v>453.18</v>
      </c>
      <c r="AB3595">
        <v>4</v>
      </c>
      <c r="AC3595">
        <v>5</v>
      </c>
      <c r="AD3595">
        <v>2</v>
      </c>
      <c r="AE3595">
        <v>4</v>
      </c>
      <c r="AF3595">
        <v>3</v>
      </c>
      <c r="AG3595">
        <v>3</v>
      </c>
      <c r="AH3595">
        <v>0</v>
      </c>
      <c r="AI3595">
        <v>3</v>
      </c>
      <c r="AJ3595">
        <v>1</v>
      </c>
      <c r="AK3595">
        <v>2</v>
      </c>
      <c r="AL3595">
        <v>2</v>
      </c>
      <c r="AM3595">
        <v>1</v>
      </c>
    </row>
    <row r="3596" spans="1:39" x14ac:dyDescent="0.15">
      <c r="A3596" t="s">
        <v>143</v>
      </c>
      <c r="B3596">
        <v>5</v>
      </c>
      <c r="C3596">
        <v>1</v>
      </c>
      <c r="D3596">
        <v>1</v>
      </c>
      <c r="E3596" t="s">
        <v>32</v>
      </c>
      <c r="F3596" t="s">
        <v>206</v>
      </c>
      <c r="G3596">
        <v>273</v>
      </c>
      <c r="H3596">
        <v>690</v>
      </c>
      <c r="I3596">
        <v>4079</v>
      </c>
      <c r="J3596">
        <v>266149.71000000002</v>
      </c>
      <c r="K3596">
        <v>208394.71</v>
      </c>
      <c r="L3596">
        <v>191124.95</v>
      </c>
      <c r="M3596">
        <v>59007.410900000003</v>
      </c>
      <c r="N3596">
        <v>23</v>
      </c>
      <c r="O3596">
        <v>53</v>
      </c>
      <c r="P3596">
        <v>367</v>
      </c>
      <c r="Q3596">
        <v>25180.2</v>
      </c>
      <c r="R3596">
        <v>20412.79</v>
      </c>
      <c r="S3596">
        <v>17201.43</v>
      </c>
      <c r="T3596">
        <v>5755.0528000000004</v>
      </c>
      <c r="U3596">
        <v>250</v>
      </c>
      <c r="V3596">
        <v>637</v>
      </c>
      <c r="W3596">
        <v>3712</v>
      </c>
      <c r="X3596">
        <v>240969.51</v>
      </c>
      <c r="Y3596">
        <v>187981.92</v>
      </c>
      <c r="Z3596">
        <v>173923.52</v>
      </c>
      <c r="AA3596">
        <v>53252.358099999998</v>
      </c>
      <c r="AB3596">
        <v>263</v>
      </c>
      <c r="AC3596">
        <v>253</v>
      </c>
      <c r="AD3596">
        <v>156</v>
      </c>
      <c r="AE3596">
        <v>256</v>
      </c>
      <c r="AF3596">
        <v>22</v>
      </c>
      <c r="AG3596">
        <v>19</v>
      </c>
      <c r="AH3596">
        <v>13</v>
      </c>
      <c r="AI3596">
        <v>23</v>
      </c>
      <c r="AJ3596">
        <v>241</v>
      </c>
      <c r="AK3596">
        <v>234</v>
      </c>
      <c r="AL3596">
        <v>143</v>
      </c>
      <c r="AM3596">
        <v>233</v>
      </c>
    </row>
    <row r="3597" spans="1:39" x14ac:dyDescent="0.15">
      <c r="A3597" t="s">
        <v>143</v>
      </c>
      <c r="B3597">
        <v>5</v>
      </c>
      <c r="C3597">
        <v>1</v>
      </c>
      <c r="D3597">
        <v>2</v>
      </c>
      <c r="E3597" t="s">
        <v>28</v>
      </c>
      <c r="F3597" t="s">
        <v>206</v>
      </c>
      <c r="G3597">
        <v>794</v>
      </c>
      <c r="H3597">
        <v>1551</v>
      </c>
      <c r="I3597">
        <v>10724</v>
      </c>
      <c r="J3597">
        <v>718398.22</v>
      </c>
      <c r="K3597">
        <v>612168.56999999995</v>
      </c>
      <c r="L3597">
        <v>538308.77</v>
      </c>
      <c r="M3597">
        <v>160679.9811</v>
      </c>
      <c r="N3597">
        <v>426</v>
      </c>
      <c r="O3597">
        <v>729</v>
      </c>
      <c r="P3597">
        <v>5758</v>
      </c>
      <c r="Q3597">
        <v>393932.94</v>
      </c>
      <c r="R3597">
        <v>333370.62</v>
      </c>
      <c r="S3597">
        <v>288364.68</v>
      </c>
      <c r="T3597">
        <v>90209.011499999993</v>
      </c>
      <c r="U3597">
        <v>368</v>
      </c>
      <c r="V3597">
        <v>822</v>
      </c>
      <c r="W3597">
        <v>4966</v>
      </c>
      <c r="X3597">
        <v>324465.28000000003</v>
      </c>
      <c r="Y3597">
        <v>278797.95</v>
      </c>
      <c r="Z3597">
        <v>249944.09</v>
      </c>
      <c r="AA3597">
        <v>70470.969599999997</v>
      </c>
      <c r="AB3597">
        <v>764</v>
      </c>
      <c r="AC3597">
        <v>731</v>
      </c>
      <c r="AD3597">
        <v>367</v>
      </c>
      <c r="AE3597">
        <v>685</v>
      </c>
      <c r="AF3597">
        <v>409</v>
      </c>
      <c r="AG3597">
        <v>414</v>
      </c>
      <c r="AH3597">
        <v>226</v>
      </c>
      <c r="AI3597">
        <v>381</v>
      </c>
      <c r="AJ3597">
        <v>355</v>
      </c>
      <c r="AK3597">
        <v>317</v>
      </c>
      <c r="AL3597">
        <v>141</v>
      </c>
      <c r="AM3597">
        <v>304</v>
      </c>
    </row>
    <row r="3598" spans="1:39" x14ac:dyDescent="0.15">
      <c r="A3598" t="s">
        <v>143</v>
      </c>
      <c r="B3598">
        <v>5</v>
      </c>
      <c r="C3598">
        <v>1</v>
      </c>
      <c r="D3598">
        <v>2</v>
      </c>
      <c r="E3598" t="s">
        <v>30</v>
      </c>
      <c r="F3598" t="s">
        <v>206</v>
      </c>
      <c r="G3598">
        <v>93</v>
      </c>
      <c r="H3598">
        <v>191</v>
      </c>
      <c r="I3598">
        <v>1280</v>
      </c>
      <c r="J3598">
        <v>85547.61</v>
      </c>
      <c r="K3598">
        <v>71206.98</v>
      </c>
      <c r="L3598">
        <v>60470.559999999998</v>
      </c>
      <c r="M3598">
        <v>19299.499199999998</v>
      </c>
      <c r="N3598">
        <v>47</v>
      </c>
      <c r="O3598">
        <v>70</v>
      </c>
      <c r="P3598">
        <v>664</v>
      </c>
      <c r="Q3598">
        <v>45032.09</v>
      </c>
      <c r="R3598">
        <v>37611.56</v>
      </c>
      <c r="S3598">
        <v>30832.799999999999</v>
      </c>
      <c r="T3598">
        <v>10520.065699999999</v>
      </c>
      <c r="U3598">
        <v>46</v>
      </c>
      <c r="V3598">
        <v>121</v>
      </c>
      <c r="W3598">
        <v>616</v>
      </c>
      <c r="X3598">
        <v>40515.519999999997</v>
      </c>
      <c r="Y3598">
        <v>33595.42</v>
      </c>
      <c r="Z3598">
        <v>29637.759999999998</v>
      </c>
      <c r="AA3598">
        <v>8779.4334999999992</v>
      </c>
      <c r="AB3598">
        <v>87</v>
      </c>
      <c r="AC3598">
        <v>92</v>
      </c>
      <c r="AD3598">
        <v>44</v>
      </c>
      <c r="AE3598">
        <v>89</v>
      </c>
      <c r="AF3598">
        <v>41</v>
      </c>
      <c r="AG3598">
        <v>47</v>
      </c>
      <c r="AH3598">
        <v>26</v>
      </c>
      <c r="AI3598">
        <v>46</v>
      </c>
      <c r="AJ3598">
        <v>46</v>
      </c>
      <c r="AK3598">
        <v>45</v>
      </c>
      <c r="AL3598">
        <v>18</v>
      </c>
      <c r="AM3598">
        <v>43</v>
      </c>
    </row>
    <row r="3599" spans="1:39" x14ac:dyDescent="0.15">
      <c r="A3599" t="s">
        <v>143</v>
      </c>
      <c r="B3599">
        <v>5</v>
      </c>
      <c r="C3599">
        <v>1</v>
      </c>
      <c r="D3599">
        <v>2</v>
      </c>
      <c r="E3599" t="s">
        <v>29</v>
      </c>
      <c r="F3599" t="s">
        <v>206</v>
      </c>
      <c r="G3599">
        <v>470</v>
      </c>
      <c r="H3599">
        <v>978</v>
      </c>
      <c r="I3599">
        <v>6505</v>
      </c>
      <c r="J3599">
        <v>431941.67</v>
      </c>
      <c r="K3599">
        <v>351706.84</v>
      </c>
      <c r="L3599">
        <v>321190.92</v>
      </c>
      <c r="M3599">
        <v>97856.304699999993</v>
      </c>
      <c r="N3599">
        <v>161</v>
      </c>
      <c r="O3599">
        <v>276</v>
      </c>
      <c r="P3599">
        <v>2272</v>
      </c>
      <c r="Q3599">
        <v>153659.22</v>
      </c>
      <c r="R3599">
        <v>128178.97</v>
      </c>
      <c r="S3599">
        <v>114069.96</v>
      </c>
      <c r="T3599">
        <v>36658.069799999997</v>
      </c>
      <c r="U3599">
        <v>309</v>
      </c>
      <c r="V3599">
        <v>702</v>
      </c>
      <c r="W3599">
        <v>4233</v>
      </c>
      <c r="X3599">
        <v>278282.45</v>
      </c>
      <c r="Y3599">
        <v>223527.87</v>
      </c>
      <c r="Z3599">
        <v>207120.96</v>
      </c>
      <c r="AA3599">
        <v>61198.234900000003</v>
      </c>
      <c r="AB3599">
        <v>455</v>
      </c>
      <c r="AC3599">
        <v>435</v>
      </c>
      <c r="AD3599">
        <v>188</v>
      </c>
      <c r="AE3599">
        <v>449</v>
      </c>
      <c r="AF3599">
        <v>156</v>
      </c>
      <c r="AG3599">
        <v>155</v>
      </c>
      <c r="AH3599">
        <v>68</v>
      </c>
      <c r="AI3599">
        <v>155</v>
      </c>
      <c r="AJ3599">
        <v>299</v>
      </c>
      <c r="AK3599">
        <v>280</v>
      </c>
      <c r="AL3599">
        <v>120</v>
      </c>
      <c r="AM3599">
        <v>294</v>
      </c>
    </row>
    <row r="3600" spans="1:39" x14ac:dyDescent="0.15">
      <c r="A3600" t="s">
        <v>143</v>
      </c>
      <c r="B3600">
        <v>5</v>
      </c>
      <c r="C3600">
        <v>1</v>
      </c>
      <c r="D3600">
        <v>2</v>
      </c>
      <c r="E3600" t="s">
        <v>32</v>
      </c>
      <c r="F3600" t="s">
        <v>206</v>
      </c>
      <c r="G3600">
        <v>164</v>
      </c>
      <c r="H3600">
        <v>365</v>
      </c>
      <c r="I3600">
        <v>2526</v>
      </c>
      <c r="J3600">
        <v>167428.85</v>
      </c>
      <c r="K3600">
        <v>128439.76</v>
      </c>
      <c r="L3600">
        <v>122389.49</v>
      </c>
      <c r="M3600">
        <v>36629.073700000001</v>
      </c>
      <c r="N3600">
        <v>14</v>
      </c>
      <c r="O3600">
        <v>23</v>
      </c>
      <c r="P3600">
        <v>219</v>
      </c>
      <c r="Q3600">
        <v>16563.919999999998</v>
      </c>
      <c r="R3600">
        <v>11589.85</v>
      </c>
      <c r="S3600">
        <v>10367.709999999999</v>
      </c>
      <c r="T3600">
        <v>3598.8074000000001</v>
      </c>
      <c r="U3600">
        <v>150</v>
      </c>
      <c r="V3600">
        <v>342</v>
      </c>
      <c r="W3600">
        <v>2307</v>
      </c>
      <c r="X3600">
        <v>150864.93</v>
      </c>
      <c r="Y3600">
        <v>116849.91</v>
      </c>
      <c r="Z3600">
        <v>112021.78</v>
      </c>
      <c r="AA3600">
        <v>33030.266300000003</v>
      </c>
      <c r="AB3600">
        <v>158</v>
      </c>
      <c r="AC3600">
        <v>142</v>
      </c>
      <c r="AD3600">
        <v>83</v>
      </c>
      <c r="AE3600">
        <v>141</v>
      </c>
      <c r="AF3600">
        <v>14</v>
      </c>
      <c r="AG3600">
        <v>10</v>
      </c>
      <c r="AH3600">
        <v>7</v>
      </c>
      <c r="AI3600">
        <v>14</v>
      </c>
      <c r="AJ3600">
        <v>144</v>
      </c>
      <c r="AK3600">
        <v>132</v>
      </c>
      <c r="AL3600">
        <v>76</v>
      </c>
      <c r="AM3600">
        <v>127</v>
      </c>
    </row>
    <row r="3601" spans="1:39" x14ac:dyDescent="0.15">
      <c r="A3601" t="s">
        <v>143</v>
      </c>
      <c r="B3601">
        <v>5</v>
      </c>
      <c r="C3601">
        <v>2</v>
      </c>
      <c r="D3601">
        <v>0</v>
      </c>
      <c r="E3601" t="s">
        <v>28</v>
      </c>
      <c r="F3601" t="s">
        <v>206</v>
      </c>
      <c r="G3601">
        <v>131</v>
      </c>
      <c r="H3601">
        <v>443</v>
      </c>
      <c r="I3601">
        <v>1913</v>
      </c>
      <c r="J3601">
        <v>125282.72</v>
      </c>
      <c r="K3601">
        <v>101885.69</v>
      </c>
      <c r="L3601">
        <v>80219</v>
      </c>
      <c r="M3601">
        <v>29095.091499999999</v>
      </c>
      <c r="N3601">
        <v>131</v>
      </c>
      <c r="O3601">
        <v>199</v>
      </c>
      <c r="P3601">
        <v>991</v>
      </c>
      <c r="Q3601">
        <v>66286.5</v>
      </c>
      <c r="R3601">
        <v>52988.7</v>
      </c>
      <c r="S3601">
        <v>35128.03</v>
      </c>
      <c r="T3601">
        <v>15719.8549</v>
      </c>
      <c r="U3601">
        <v>131</v>
      </c>
      <c r="V3601">
        <v>244</v>
      </c>
      <c r="W3601">
        <v>922</v>
      </c>
      <c r="X3601">
        <v>58996.22</v>
      </c>
      <c r="Y3601">
        <v>48896.99</v>
      </c>
      <c r="Z3601">
        <v>45090.97</v>
      </c>
      <c r="AA3601">
        <v>13375.2366</v>
      </c>
      <c r="AB3601">
        <v>131</v>
      </c>
      <c r="AC3601">
        <v>129</v>
      </c>
      <c r="AD3601">
        <v>116</v>
      </c>
      <c r="AE3601">
        <v>102</v>
      </c>
      <c r="AF3601">
        <v>131</v>
      </c>
      <c r="AG3601">
        <v>129</v>
      </c>
      <c r="AH3601">
        <v>116</v>
      </c>
      <c r="AI3601">
        <v>102</v>
      </c>
      <c r="AJ3601">
        <v>131</v>
      </c>
      <c r="AK3601">
        <v>129</v>
      </c>
      <c r="AL3601">
        <v>116</v>
      </c>
      <c r="AM3601">
        <v>102</v>
      </c>
    </row>
    <row r="3602" spans="1:39" x14ac:dyDescent="0.15">
      <c r="A3602" t="s">
        <v>143</v>
      </c>
      <c r="B3602">
        <v>5</v>
      </c>
      <c r="C3602">
        <v>2</v>
      </c>
      <c r="D3602">
        <v>0</v>
      </c>
      <c r="E3602" t="s">
        <v>29</v>
      </c>
      <c r="F3602" t="s">
        <v>206</v>
      </c>
      <c r="G3602">
        <v>1</v>
      </c>
      <c r="H3602">
        <v>3</v>
      </c>
      <c r="I3602">
        <v>10</v>
      </c>
      <c r="J3602">
        <v>934.97</v>
      </c>
      <c r="K3602">
        <v>661.65</v>
      </c>
      <c r="L3602">
        <v>661.65</v>
      </c>
      <c r="M3602">
        <v>202.4616</v>
      </c>
      <c r="N3602">
        <v>1</v>
      </c>
      <c r="O3602">
        <v>2</v>
      </c>
      <c r="P3602">
        <v>8</v>
      </c>
      <c r="Q3602">
        <v>745.98</v>
      </c>
      <c r="R3602">
        <v>529.36</v>
      </c>
      <c r="S3602">
        <v>529.36</v>
      </c>
      <c r="T3602">
        <v>166.35159999999999</v>
      </c>
      <c r="U3602">
        <v>1</v>
      </c>
      <c r="V3602">
        <v>1</v>
      </c>
      <c r="W3602">
        <v>2</v>
      </c>
      <c r="X3602">
        <v>188.99</v>
      </c>
      <c r="Y3602">
        <v>132.29</v>
      </c>
      <c r="Z3602">
        <v>132.29</v>
      </c>
      <c r="AA3602">
        <v>36.11</v>
      </c>
      <c r="AB3602">
        <v>1</v>
      </c>
      <c r="AC3602">
        <v>1</v>
      </c>
      <c r="AD3602">
        <v>1</v>
      </c>
      <c r="AE3602">
        <v>1</v>
      </c>
      <c r="AF3602">
        <v>1</v>
      </c>
      <c r="AG3602">
        <v>1</v>
      </c>
      <c r="AH3602">
        <v>1</v>
      </c>
      <c r="AI3602">
        <v>1</v>
      </c>
      <c r="AJ3602">
        <v>1</v>
      </c>
      <c r="AK3602">
        <v>1</v>
      </c>
      <c r="AL3602">
        <v>1</v>
      </c>
      <c r="AM3602">
        <v>1</v>
      </c>
    </row>
    <row r="3603" spans="1:39" x14ac:dyDescent="0.15">
      <c r="A3603" t="s">
        <v>143</v>
      </c>
      <c r="B3603">
        <v>5</v>
      </c>
      <c r="C3603">
        <v>2</v>
      </c>
      <c r="D3603">
        <v>0</v>
      </c>
      <c r="E3603" t="s">
        <v>32</v>
      </c>
      <c r="F3603" t="s">
        <v>206</v>
      </c>
      <c r="G3603">
        <v>54</v>
      </c>
      <c r="H3603">
        <v>222</v>
      </c>
      <c r="I3603">
        <v>1061</v>
      </c>
      <c r="J3603">
        <v>64190.53</v>
      </c>
      <c r="K3603">
        <v>46913.97</v>
      </c>
      <c r="L3603">
        <v>38934.410000000003</v>
      </c>
      <c r="M3603">
        <v>14763.583199999999</v>
      </c>
      <c r="N3603">
        <v>54</v>
      </c>
      <c r="O3603">
        <v>86</v>
      </c>
      <c r="P3603">
        <v>432</v>
      </c>
      <c r="Q3603">
        <v>24897.200000000001</v>
      </c>
      <c r="R3603">
        <v>18053.45</v>
      </c>
      <c r="S3603">
        <v>12685.22</v>
      </c>
      <c r="T3603">
        <v>6372.9008000000003</v>
      </c>
      <c r="U3603">
        <v>54</v>
      </c>
      <c r="V3603">
        <v>136</v>
      </c>
      <c r="W3603">
        <v>629</v>
      </c>
      <c r="X3603">
        <v>39293.33</v>
      </c>
      <c r="Y3603">
        <v>28860.52</v>
      </c>
      <c r="Z3603">
        <v>26249.19</v>
      </c>
      <c r="AA3603">
        <v>8390.6823999999997</v>
      </c>
      <c r="AB3603">
        <v>53</v>
      </c>
      <c r="AC3603">
        <v>52</v>
      </c>
      <c r="AD3603">
        <v>49</v>
      </c>
      <c r="AE3603">
        <v>47</v>
      </c>
      <c r="AF3603">
        <v>53</v>
      </c>
      <c r="AG3603">
        <v>52</v>
      </c>
      <c r="AH3603">
        <v>49</v>
      </c>
      <c r="AI3603">
        <v>47</v>
      </c>
      <c r="AJ3603">
        <v>53</v>
      </c>
      <c r="AK3603">
        <v>52</v>
      </c>
      <c r="AL3603">
        <v>49</v>
      </c>
      <c r="AM3603">
        <v>47</v>
      </c>
    </row>
    <row r="3604" spans="1:39" x14ac:dyDescent="0.15">
      <c r="A3604" t="s">
        <v>143</v>
      </c>
      <c r="B3604">
        <v>5</v>
      </c>
      <c r="C3604">
        <v>2</v>
      </c>
      <c r="D3604">
        <v>1</v>
      </c>
      <c r="E3604" t="s">
        <v>28</v>
      </c>
      <c r="F3604" t="s">
        <v>206</v>
      </c>
      <c r="G3604">
        <v>979</v>
      </c>
      <c r="H3604">
        <v>3862</v>
      </c>
      <c r="I3604">
        <v>15309</v>
      </c>
      <c r="J3604">
        <v>947911.6</v>
      </c>
      <c r="K3604">
        <v>791689.97</v>
      </c>
      <c r="L3604">
        <v>661377.44999999995</v>
      </c>
      <c r="M3604">
        <v>218814.44940000001</v>
      </c>
      <c r="N3604">
        <v>979</v>
      </c>
      <c r="O3604">
        <v>1836</v>
      </c>
      <c r="P3604">
        <v>8133</v>
      </c>
      <c r="Q3604">
        <v>493638.04</v>
      </c>
      <c r="R3604">
        <v>408031.84</v>
      </c>
      <c r="S3604">
        <v>305759.28999999998</v>
      </c>
      <c r="T3604">
        <v>117529.1868</v>
      </c>
      <c r="U3604">
        <v>979</v>
      </c>
      <c r="V3604">
        <v>2026</v>
      </c>
      <c r="W3604">
        <v>7176</v>
      </c>
      <c r="X3604">
        <v>454273.56</v>
      </c>
      <c r="Y3604">
        <v>383658.13</v>
      </c>
      <c r="Z3604">
        <v>355618.16</v>
      </c>
      <c r="AA3604">
        <v>101285.2626</v>
      </c>
      <c r="AB3604">
        <v>928</v>
      </c>
      <c r="AC3604">
        <v>972</v>
      </c>
      <c r="AD3604">
        <v>698</v>
      </c>
      <c r="AE3604">
        <v>928</v>
      </c>
      <c r="AF3604">
        <v>928</v>
      </c>
      <c r="AG3604">
        <v>972</v>
      </c>
      <c r="AH3604">
        <v>698</v>
      </c>
      <c r="AI3604">
        <v>928</v>
      </c>
      <c r="AJ3604">
        <v>928</v>
      </c>
      <c r="AK3604">
        <v>972</v>
      </c>
      <c r="AL3604">
        <v>698</v>
      </c>
      <c r="AM3604">
        <v>928</v>
      </c>
    </row>
    <row r="3605" spans="1:39" x14ac:dyDescent="0.15">
      <c r="A3605" t="s">
        <v>143</v>
      </c>
      <c r="B3605">
        <v>5</v>
      </c>
      <c r="C3605">
        <v>2</v>
      </c>
      <c r="D3605">
        <v>1</v>
      </c>
      <c r="E3605" t="s">
        <v>30</v>
      </c>
      <c r="F3605" t="s">
        <v>206</v>
      </c>
      <c r="G3605">
        <v>129</v>
      </c>
      <c r="H3605">
        <v>509</v>
      </c>
      <c r="I3605">
        <v>2127</v>
      </c>
      <c r="J3605">
        <v>131773.74</v>
      </c>
      <c r="K3605">
        <v>106587.73</v>
      </c>
      <c r="L3605">
        <v>89388.43</v>
      </c>
      <c r="M3605">
        <v>29790.115900000001</v>
      </c>
      <c r="N3605">
        <v>129</v>
      </c>
      <c r="O3605">
        <v>250</v>
      </c>
      <c r="P3605">
        <v>1123</v>
      </c>
      <c r="Q3605">
        <v>68267.94</v>
      </c>
      <c r="R3605">
        <v>54590.69</v>
      </c>
      <c r="S3605">
        <v>42097.66</v>
      </c>
      <c r="T3605">
        <v>15907.6952</v>
      </c>
      <c r="U3605">
        <v>129</v>
      </c>
      <c r="V3605">
        <v>259</v>
      </c>
      <c r="W3605">
        <v>1004</v>
      </c>
      <c r="X3605">
        <v>63505.8</v>
      </c>
      <c r="Y3605">
        <v>51997.04</v>
      </c>
      <c r="Z3605">
        <v>47290.77</v>
      </c>
      <c r="AA3605">
        <v>13882.420700000001</v>
      </c>
      <c r="AB3605">
        <v>117</v>
      </c>
      <c r="AC3605">
        <v>129</v>
      </c>
      <c r="AD3605">
        <v>91</v>
      </c>
      <c r="AE3605">
        <v>124</v>
      </c>
      <c r="AF3605">
        <v>117</v>
      </c>
      <c r="AG3605">
        <v>129</v>
      </c>
      <c r="AH3605">
        <v>91</v>
      </c>
      <c r="AI3605">
        <v>124</v>
      </c>
      <c r="AJ3605">
        <v>117</v>
      </c>
      <c r="AK3605">
        <v>129</v>
      </c>
      <c r="AL3605">
        <v>91</v>
      </c>
      <c r="AM3605">
        <v>124</v>
      </c>
    </row>
    <row r="3606" spans="1:39" x14ac:dyDescent="0.15">
      <c r="A3606" t="s">
        <v>143</v>
      </c>
      <c r="B3606">
        <v>5</v>
      </c>
      <c r="C3606">
        <v>2</v>
      </c>
      <c r="D3606">
        <v>1</v>
      </c>
      <c r="E3606" t="s">
        <v>29</v>
      </c>
      <c r="F3606" t="s">
        <v>206</v>
      </c>
      <c r="G3606">
        <v>2546</v>
      </c>
      <c r="H3606">
        <v>11314</v>
      </c>
      <c r="I3606">
        <v>44884</v>
      </c>
      <c r="J3606">
        <v>2743292.87</v>
      </c>
      <c r="K3606">
        <v>2140662.79</v>
      </c>
      <c r="L3606">
        <v>1802028.86</v>
      </c>
      <c r="M3606">
        <v>640626.15529999998</v>
      </c>
      <c r="N3606">
        <v>2546</v>
      </c>
      <c r="O3606">
        <v>5120</v>
      </c>
      <c r="P3606">
        <v>21852</v>
      </c>
      <c r="Q3606">
        <v>1300056.6200000001</v>
      </c>
      <c r="R3606">
        <v>1009265.26</v>
      </c>
      <c r="S3606">
        <v>779180.35</v>
      </c>
      <c r="T3606">
        <v>318701.42989999999</v>
      </c>
      <c r="U3606">
        <v>2546</v>
      </c>
      <c r="V3606">
        <v>6194</v>
      </c>
      <c r="W3606">
        <v>23032</v>
      </c>
      <c r="X3606">
        <v>1443236.25</v>
      </c>
      <c r="Y3606">
        <v>1131397.53</v>
      </c>
      <c r="Z3606">
        <v>1022848.51</v>
      </c>
      <c r="AA3606">
        <v>321924.7254</v>
      </c>
      <c r="AB3606">
        <v>2409</v>
      </c>
      <c r="AC3606">
        <v>2408</v>
      </c>
      <c r="AD3606">
        <v>1828</v>
      </c>
      <c r="AE3606">
        <v>2462</v>
      </c>
      <c r="AF3606">
        <v>2409</v>
      </c>
      <c r="AG3606">
        <v>2408</v>
      </c>
      <c r="AH3606">
        <v>1828</v>
      </c>
      <c r="AI3606">
        <v>2462</v>
      </c>
      <c r="AJ3606">
        <v>2409</v>
      </c>
      <c r="AK3606">
        <v>2408</v>
      </c>
      <c r="AL3606">
        <v>1828</v>
      </c>
      <c r="AM3606">
        <v>2462</v>
      </c>
    </row>
    <row r="3607" spans="1:39" x14ac:dyDescent="0.15">
      <c r="A3607" t="s">
        <v>143</v>
      </c>
      <c r="B3607">
        <v>5</v>
      </c>
      <c r="C3607">
        <v>2</v>
      </c>
      <c r="D3607">
        <v>1</v>
      </c>
      <c r="E3607" t="s">
        <v>31</v>
      </c>
      <c r="F3607" t="s">
        <v>206</v>
      </c>
      <c r="G3607">
        <v>2</v>
      </c>
      <c r="H3607">
        <v>11</v>
      </c>
      <c r="I3607">
        <v>27</v>
      </c>
      <c r="J3607">
        <v>1785.97</v>
      </c>
      <c r="K3607">
        <v>1340.57</v>
      </c>
      <c r="L3607">
        <v>1091.07</v>
      </c>
      <c r="M3607">
        <v>358.89479999999998</v>
      </c>
      <c r="N3607">
        <v>2</v>
      </c>
      <c r="O3607">
        <v>5</v>
      </c>
      <c r="P3607">
        <v>17</v>
      </c>
      <c r="Q3607">
        <v>1204.98</v>
      </c>
      <c r="R3607">
        <v>848.38</v>
      </c>
      <c r="S3607">
        <v>676.99</v>
      </c>
      <c r="T3607">
        <v>239.0248</v>
      </c>
      <c r="U3607">
        <v>2</v>
      </c>
      <c r="V3607">
        <v>6</v>
      </c>
      <c r="W3607">
        <v>10</v>
      </c>
      <c r="X3607">
        <v>580.99</v>
      </c>
      <c r="Y3607">
        <v>492.19</v>
      </c>
      <c r="Z3607">
        <v>414.08</v>
      </c>
      <c r="AA3607">
        <v>119.87</v>
      </c>
      <c r="AB3607">
        <v>2</v>
      </c>
      <c r="AC3607">
        <v>2</v>
      </c>
      <c r="AD3607">
        <v>2</v>
      </c>
      <c r="AE3607">
        <v>2</v>
      </c>
      <c r="AF3607">
        <v>2</v>
      </c>
      <c r="AG3607">
        <v>2</v>
      </c>
      <c r="AH3607">
        <v>2</v>
      </c>
      <c r="AI3607">
        <v>2</v>
      </c>
      <c r="AJ3607">
        <v>2</v>
      </c>
      <c r="AK3607">
        <v>2</v>
      </c>
      <c r="AL3607">
        <v>2</v>
      </c>
      <c r="AM3607">
        <v>2</v>
      </c>
    </row>
    <row r="3608" spans="1:39" x14ac:dyDescent="0.15">
      <c r="A3608" t="s">
        <v>143</v>
      </c>
      <c r="B3608">
        <v>5</v>
      </c>
      <c r="C3608">
        <v>2</v>
      </c>
      <c r="D3608">
        <v>1</v>
      </c>
      <c r="E3608" t="s">
        <v>32</v>
      </c>
      <c r="F3608" t="s">
        <v>206</v>
      </c>
      <c r="G3608">
        <v>141</v>
      </c>
      <c r="H3608">
        <v>573</v>
      </c>
      <c r="I3608">
        <v>2546</v>
      </c>
      <c r="J3608">
        <v>156823.20000000001</v>
      </c>
      <c r="K3608">
        <v>120729.92</v>
      </c>
      <c r="L3608">
        <v>104135.62</v>
      </c>
      <c r="M3608">
        <v>36606.962699999996</v>
      </c>
      <c r="N3608">
        <v>141</v>
      </c>
      <c r="O3608">
        <v>222</v>
      </c>
      <c r="P3608">
        <v>1041</v>
      </c>
      <c r="Q3608">
        <v>60466.89</v>
      </c>
      <c r="R3608">
        <v>46895.89</v>
      </c>
      <c r="S3608">
        <v>35347.480000000003</v>
      </c>
      <c r="T3608">
        <v>15435.587799999999</v>
      </c>
      <c r="U3608">
        <v>141</v>
      </c>
      <c r="V3608">
        <v>351</v>
      </c>
      <c r="W3608">
        <v>1505</v>
      </c>
      <c r="X3608">
        <v>96356.31</v>
      </c>
      <c r="Y3608">
        <v>73834.03</v>
      </c>
      <c r="Z3608">
        <v>68788.14</v>
      </c>
      <c r="AA3608">
        <v>21171.374899999999</v>
      </c>
      <c r="AB3608">
        <v>139</v>
      </c>
      <c r="AC3608">
        <v>137</v>
      </c>
      <c r="AD3608">
        <v>100</v>
      </c>
      <c r="AE3608">
        <v>137</v>
      </c>
      <c r="AF3608">
        <v>139</v>
      </c>
      <c r="AG3608">
        <v>137</v>
      </c>
      <c r="AH3608">
        <v>100</v>
      </c>
      <c r="AI3608">
        <v>137</v>
      </c>
      <c r="AJ3608">
        <v>139</v>
      </c>
      <c r="AK3608">
        <v>137</v>
      </c>
      <c r="AL3608">
        <v>100</v>
      </c>
      <c r="AM3608">
        <v>137</v>
      </c>
    </row>
    <row r="3609" spans="1:39" x14ac:dyDescent="0.15">
      <c r="A3609" t="s">
        <v>143</v>
      </c>
      <c r="B3609">
        <v>5</v>
      </c>
      <c r="C3609">
        <v>2</v>
      </c>
      <c r="D3609">
        <v>2</v>
      </c>
      <c r="E3609" t="s">
        <v>28</v>
      </c>
      <c r="F3609" t="s">
        <v>206</v>
      </c>
      <c r="G3609">
        <v>166</v>
      </c>
      <c r="H3609">
        <v>605</v>
      </c>
      <c r="I3609">
        <v>2748</v>
      </c>
      <c r="J3609">
        <v>173365.14</v>
      </c>
      <c r="K3609">
        <v>143738.32999999999</v>
      </c>
      <c r="L3609">
        <v>115942.79</v>
      </c>
      <c r="M3609">
        <v>39333.175499999998</v>
      </c>
      <c r="N3609">
        <v>166</v>
      </c>
      <c r="O3609">
        <v>284</v>
      </c>
      <c r="P3609">
        <v>1461</v>
      </c>
      <c r="Q3609">
        <v>92171.65</v>
      </c>
      <c r="R3609">
        <v>75415.59</v>
      </c>
      <c r="S3609">
        <v>53143.83</v>
      </c>
      <c r="T3609">
        <v>21252.037100000001</v>
      </c>
      <c r="U3609">
        <v>166</v>
      </c>
      <c r="V3609">
        <v>321</v>
      </c>
      <c r="W3609">
        <v>1287</v>
      </c>
      <c r="X3609">
        <v>81193.490000000005</v>
      </c>
      <c r="Y3609">
        <v>68322.740000000005</v>
      </c>
      <c r="Z3609">
        <v>62798.96</v>
      </c>
      <c r="AA3609">
        <v>18081.1384</v>
      </c>
      <c r="AB3609">
        <v>156</v>
      </c>
      <c r="AC3609">
        <v>165</v>
      </c>
      <c r="AD3609">
        <v>105</v>
      </c>
      <c r="AE3609">
        <v>149</v>
      </c>
      <c r="AF3609">
        <v>156</v>
      </c>
      <c r="AG3609">
        <v>165</v>
      </c>
      <c r="AH3609">
        <v>105</v>
      </c>
      <c r="AI3609">
        <v>149</v>
      </c>
      <c r="AJ3609">
        <v>156</v>
      </c>
      <c r="AK3609">
        <v>165</v>
      </c>
      <c r="AL3609">
        <v>105</v>
      </c>
      <c r="AM3609">
        <v>149</v>
      </c>
    </row>
    <row r="3610" spans="1:39" x14ac:dyDescent="0.15">
      <c r="A3610" t="s">
        <v>143</v>
      </c>
      <c r="B3610">
        <v>5</v>
      </c>
      <c r="C3610">
        <v>2</v>
      </c>
      <c r="D3610">
        <v>2</v>
      </c>
      <c r="E3610" t="s">
        <v>30</v>
      </c>
      <c r="F3610" t="s">
        <v>206</v>
      </c>
      <c r="G3610">
        <v>17</v>
      </c>
      <c r="H3610">
        <v>60</v>
      </c>
      <c r="I3610">
        <v>290</v>
      </c>
      <c r="J3610">
        <v>18288.36</v>
      </c>
      <c r="K3610">
        <v>15113.31</v>
      </c>
      <c r="L3610">
        <v>12415.14</v>
      </c>
      <c r="M3610">
        <v>4149.1995999999999</v>
      </c>
      <c r="N3610">
        <v>17</v>
      </c>
      <c r="O3610">
        <v>24</v>
      </c>
      <c r="P3610">
        <v>140</v>
      </c>
      <c r="Q3610">
        <v>8884.67</v>
      </c>
      <c r="R3610">
        <v>7401.61</v>
      </c>
      <c r="S3610">
        <v>5553.03</v>
      </c>
      <c r="T3610">
        <v>2070.712</v>
      </c>
      <c r="U3610">
        <v>17</v>
      </c>
      <c r="V3610">
        <v>36</v>
      </c>
      <c r="W3610">
        <v>150</v>
      </c>
      <c r="X3610">
        <v>9403.69</v>
      </c>
      <c r="Y3610">
        <v>7711.7</v>
      </c>
      <c r="Z3610">
        <v>6862.11</v>
      </c>
      <c r="AA3610">
        <v>2078.4875999999999</v>
      </c>
      <c r="AB3610">
        <v>13</v>
      </c>
      <c r="AC3610">
        <v>17</v>
      </c>
      <c r="AD3610">
        <v>12</v>
      </c>
      <c r="AE3610">
        <v>16</v>
      </c>
      <c r="AF3610">
        <v>13</v>
      </c>
      <c r="AG3610">
        <v>17</v>
      </c>
      <c r="AH3610">
        <v>12</v>
      </c>
      <c r="AI3610">
        <v>16</v>
      </c>
      <c r="AJ3610">
        <v>13</v>
      </c>
      <c r="AK3610">
        <v>17</v>
      </c>
      <c r="AL3610">
        <v>12</v>
      </c>
      <c r="AM3610">
        <v>16</v>
      </c>
    </row>
    <row r="3611" spans="1:39" x14ac:dyDescent="0.15">
      <c r="A3611" t="s">
        <v>143</v>
      </c>
      <c r="B3611">
        <v>5</v>
      </c>
      <c r="C3611">
        <v>2</v>
      </c>
      <c r="D3611">
        <v>2</v>
      </c>
      <c r="E3611" t="s">
        <v>29</v>
      </c>
      <c r="F3611" t="s">
        <v>206</v>
      </c>
      <c r="G3611">
        <v>117</v>
      </c>
      <c r="H3611">
        <v>417</v>
      </c>
      <c r="I3611">
        <v>1855</v>
      </c>
      <c r="J3611">
        <v>122558.71</v>
      </c>
      <c r="K3611">
        <v>96947.66</v>
      </c>
      <c r="L3611">
        <v>78417.539999999994</v>
      </c>
      <c r="M3611">
        <v>28050.041300000001</v>
      </c>
      <c r="N3611">
        <v>117</v>
      </c>
      <c r="O3611">
        <v>175</v>
      </c>
      <c r="P3611">
        <v>851</v>
      </c>
      <c r="Q3611">
        <v>56511.21</v>
      </c>
      <c r="R3611">
        <v>44614.03</v>
      </c>
      <c r="S3611">
        <v>30215.64</v>
      </c>
      <c r="T3611">
        <v>13291.459000000001</v>
      </c>
      <c r="U3611">
        <v>117</v>
      </c>
      <c r="V3611">
        <v>242</v>
      </c>
      <c r="W3611">
        <v>1004</v>
      </c>
      <c r="X3611">
        <v>66047.5</v>
      </c>
      <c r="Y3611">
        <v>52333.63</v>
      </c>
      <c r="Z3611">
        <v>48201.9</v>
      </c>
      <c r="AA3611">
        <v>14758.5823</v>
      </c>
      <c r="AB3611">
        <v>112</v>
      </c>
      <c r="AC3611">
        <v>113</v>
      </c>
      <c r="AD3611">
        <v>74</v>
      </c>
      <c r="AE3611">
        <v>116</v>
      </c>
      <c r="AF3611">
        <v>112</v>
      </c>
      <c r="AG3611">
        <v>113</v>
      </c>
      <c r="AH3611">
        <v>74</v>
      </c>
      <c r="AI3611">
        <v>116</v>
      </c>
      <c r="AJ3611">
        <v>112</v>
      </c>
      <c r="AK3611">
        <v>113</v>
      </c>
      <c r="AL3611">
        <v>74</v>
      </c>
      <c r="AM3611">
        <v>116</v>
      </c>
    </row>
    <row r="3612" spans="1:39" x14ac:dyDescent="0.15">
      <c r="A3612" t="s">
        <v>143</v>
      </c>
      <c r="B3612">
        <v>5</v>
      </c>
      <c r="C3612">
        <v>2</v>
      </c>
      <c r="D3612">
        <v>2</v>
      </c>
      <c r="E3612" t="s">
        <v>32</v>
      </c>
      <c r="F3612" t="s">
        <v>206</v>
      </c>
      <c r="G3612">
        <v>43</v>
      </c>
      <c r="H3612">
        <v>175</v>
      </c>
      <c r="I3612">
        <v>722</v>
      </c>
      <c r="J3612">
        <v>47901.45</v>
      </c>
      <c r="K3612">
        <v>35159.9</v>
      </c>
      <c r="L3612">
        <v>29241.75</v>
      </c>
      <c r="M3612">
        <v>10705.166999999999</v>
      </c>
      <c r="N3612">
        <v>43</v>
      </c>
      <c r="O3612">
        <v>60</v>
      </c>
      <c r="P3612">
        <v>254</v>
      </c>
      <c r="Q3612">
        <v>16138.44</v>
      </c>
      <c r="R3612">
        <v>12341.37</v>
      </c>
      <c r="S3612">
        <v>7628.86</v>
      </c>
      <c r="T3612">
        <v>3820.0401000000002</v>
      </c>
      <c r="U3612">
        <v>43</v>
      </c>
      <c r="V3612">
        <v>115</v>
      </c>
      <c r="W3612">
        <v>468</v>
      </c>
      <c r="X3612">
        <v>31763.01</v>
      </c>
      <c r="Y3612">
        <v>22818.53</v>
      </c>
      <c r="Z3612">
        <v>21612.89</v>
      </c>
      <c r="AA3612">
        <v>6885.1269000000002</v>
      </c>
      <c r="AB3612">
        <v>41</v>
      </c>
      <c r="AC3612">
        <v>43</v>
      </c>
      <c r="AD3612">
        <v>30</v>
      </c>
      <c r="AE3612">
        <v>40</v>
      </c>
      <c r="AF3612">
        <v>41</v>
      </c>
      <c r="AG3612">
        <v>43</v>
      </c>
      <c r="AH3612">
        <v>30</v>
      </c>
      <c r="AI3612">
        <v>40</v>
      </c>
      <c r="AJ3612">
        <v>41</v>
      </c>
      <c r="AK3612">
        <v>43</v>
      </c>
      <c r="AL3612">
        <v>30</v>
      </c>
      <c r="AM3612">
        <v>40</v>
      </c>
    </row>
    <row r="3613" spans="1:39" x14ac:dyDescent="0.15">
      <c r="A3613" t="s">
        <v>143</v>
      </c>
      <c r="B3613">
        <v>30</v>
      </c>
      <c r="C3613">
        <v>1</v>
      </c>
      <c r="D3613">
        <v>0</v>
      </c>
      <c r="E3613" t="s">
        <v>28</v>
      </c>
      <c r="F3613" t="s">
        <v>206</v>
      </c>
      <c r="G3613">
        <v>4796</v>
      </c>
      <c r="H3613">
        <v>6730</v>
      </c>
      <c r="I3613">
        <v>27091</v>
      </c>
      <c r="J3613">
        <v>1792841.91</v>
      </c>
      <c r="K3613">
        <v>1461651.41</v>
      </c>
      <c r="L3613">
        <v>1352724.24</v>
      </c>
      <c r="M3613">
        <v>408677.18589999998</v>
      </c>
      <c r="N3613">
        <v>2356</v>
      </c>
      <c r="O3613">
        <v>3082</v>
      </c>
      <c r="P3613">
        <v>13404</v>
      </c>
      <c r="Q3613">
        <v>900007.46</v>
      </c>
      <c r="R3613">
        <v>721843.09</v>
      </c>
      <c r="S3613">
        <v>648001.56000000006</v>
      </c>
      <c r="T3613">
        <v>211092.6342</v>
      </c>
      <c r="U3613">
        <v>2440</v>
      </c>
      <c r="V3613">
        <v>3648</v>
      </c>
      <c r="W3613">
        <v>13687</v>
      </c>
      <c r="X3613">
        <v>892834.45</v>
      </c>
      <c r="Y3613">
        <v>739808.32</v>
      </c>
      <c r="Z3613">
        <v>704722.68</v>
      </c>
      <c r="AA3613">
        <v>197584.55170000001</v>
      </c>
      <c r="AB3613">
        <v>4735</v>
      </c>
      <c r="AC3613">
        <v>4119</v>
      </c>
      <c r="AD3613">
        <v>3617</v>
      </c>
      <c r="AE3613">
        <v>2530</v>
      </c>
      <c r="AF3613">
        <v>2332</v>
      </c>
      <c r="AG3613">
        <v>2233</v>
      </c>
      <c r="AH3613">
        <v>2008</v>
      </c>
      <c r="AI3613">
        <v>1262</v>
      </c>
      <c r="AJ3613">
        <v>2403</v>
      </c>
      <c r="AK3613">
        <v>1886</v>
      </c>
      <c r="AL3613">
        <v>1609</v>
      </c>
      <c r="AM3613">
        <v>1268</v>
      </c>
    </row>
    <row r="3614" spans="1:39" x14ac:dyDescent="0.15">
      <c r="A3614" t="s">
        <v>143</v>
      </c>
      <c r="B3614">
        <v>30</v>
      </c>
      <c r="C3614">
        <v>1</v>
      </c>
      <c r="D3614">
        <v>0</v>
      </c>
      <c r="E3614" t="s">
        <v>30</v>
      </c>
      <c r="F3614" t="s">
        <v>206</v>
      </c>
      <c r="G3614">
        <v>9</v>
      </c>
      <c r="H3614">
        <v>12</v>
      </c>
      <c r="I3614">
        <v>55</v>
      </c>
      <c r="J3614">
        <v>3628.89</v>
      </c>
      <c r="K3614">
        <v>2777.12</v>
      </c>
      <c r="L3614">
        <v>2377.6799999999998</v>
      </c>
      <c r="M3614">
        <v>800.4941</v>
      </c>
      <c r="N3614">
        <v>8</v>
      </c>
      <c r="O3614">
        <v>10</v>
      </c>
      <c r="P3614">
        <v>50</v>
      </c>
      <c r="Q3614">
        <v>3313.89</v>
      </c>
      <c r="R3614">
        <v>2529.37</v>
      </c>
      <c r="S3614">
        <v>2129.9299999999998</v>
      </c>
      <c r="T3614">
        <v>738.57410000000004</v>
      </c>
      <c r="U3614">
        <v>1</v>
      </c>
      <c r="V3614">
        <v>2</v>
      </c>
      <c r="W3614">
        <v>5</v>
      </c>
      <c r="X3614">
        <v>315</v>
      </c>
      <c r="Y3614">
        <v>247.75</v>
      </c>
      <c r="Z3614">
        <v>247.75</v>
      </c>
      <c r="AA3614">
        <v>61.92</v>
      </c>
      <c r="AB3614">
        <v>9</v>
      </c>
      <c r="AC3614">
        <v>9</v>
      </c>
      <c r="AD3614">
        <v>6</v>
      </c>
      <c r="AE3614">
        <v>7</v>
      </c>
      <c r="AF3614">
        <v>8</v>
      </c>
      <c r="AG3614">
        <v>8</v>
      </c>
      <c r="AH3614">
        <v>6</v>
      </c>
      <c r="AI3614">
        <v>7</v>
      </c>
      <c r="AJ3614">
        <v>1</v>
      </c>
      <c r="AK3614">
        <v>1</v>
      </c>
      <c r="AL3614">
        <v>0</v>
      </c>
      <c r="AM3614">
        <v>0</v>
      </c>
    </row>
    <row r="3615" spans="1:39" x14ac:dyDescent="0.15">
      <c r="A3615" t="s">
        <v>143</v>
      </c>
      <c r="B3615">
        <v>30</v>
      </c>
      <c r="C3615">
        <v>1</v>
      </c>
      <c r="D3615">
        <v>0</v>
      </c>
      <c r="E3615" t="s">
        <v>29</v>
      </c>
      <c r="F3615" t="s">
        <v>206</v>
      </c>
      <c r="G3615">
        <v>66</v>
      </c>
      <c r="H3615">
        <v>101</v>
      </c>
      <c r="I3615">
        <v>451</v>
      </c>
      <c r="J3615">
        <v>28179.59</v>
      </c>
      <c r="K3615">
        <v>20984.03</v>
      </c>
      <c r="L3615">
        <v>18962.080000000002</v>
      </c>
      <c r="M3615">
        <v>6908.9291000000003</v>
      </c>
      <c r="N3615">
        <v>33</v>
      </c>
      <c r="O3615">
        <v>46</v>
      </c>
      <c r="P3615">
        <v>232</v>
      </c>
      <c r="Q3615">
        <v>14379.17</v>
      </c>
      <c r="R3615">
        <v>10520.84</v>
      </c>
      <c r="S3615">
        <v>9439.44</v>
      </c>
      <c r="T3615">
        <v>3827.0261999999998</v>
      </c>
      <c r="U3615">
        <v>33</v>
      </c>
      <c r="V3615">
        <v>55</v>
      </c>
      <c r="W3615">
        <v>219</v>
      </c>
      <c r="X3615">
        <v>13800.42</v>
      </c>
      <c r="Y3615">
        <v>10463.19</v>
      </c>
      <c r="Z3615">
        <v>9522.64</v>
      </c>
      <c r="AA3615">
        <v>3081.9029</v>
      </c>
      <c r="AB3615">
        <v>66</v>
      </c>
      <c r="AC3615">
        <v>50</v>
      </c>
      <c r="AD3615">
        <v>44</v>
      </c>
      <c r="AE3615">
        <v>35</v>
      </c>
      <c r="AF3615">
        <v>33</v>
      </c>
      <c r="AG3615">
        <v>31</v>
      </c>
      <c r="AH3615">
        <v>28</v>
      </c>
      <c r="AI3615">
        <v>18</v>
      </c>
      <c r="AJ3615">
        <v>33</v>
      </c>
      <c r="AK3615">
        <v>19</v>
      </c>
      <c r="AL3615">
        <v>16</v>
      </c>
      <c r="AM3615">
        <v>17</v>
      </c>
    </row>
    <row r="3616" spans="1:39" x14ac:dyDescent="0.15">
      <c r="A3616" t="s">
        <v>143</v>
      </c>
      <c r="B3616">
        <v>30</v>
      </c>
      <c r="C3616">
        <v>1</v>
      </c>
      <c r="D3616">
        <v>0</v>
      </c>
      <c r="E3616" t="s">
        <v>32</v>
      </c>
      <c r="F3616" t="s">
        <v>206</v>
      </c>
      <c r="G3616">
        <v>1024</v>
      </c>
      <c r="H3616">
        <v>1610</v>
      </c>
      <c r="I3616">
        <v>7033</v>
      </c>
      <c r="J3616">
        <v>456695.46</v>
      </c>
      <c r="K3616">
        <v>336241.9</v>
      </c>
      <c r="L3616">
        <v>325205.39</v>
      </c>
      <c r="M3616">
        <v>102030.6449</v>
      </c>
      <c r="N3616">
        <v>97</v>
      </c>
      <c r="O3616">
        <v>142</v>
      </c>
      <c r="P3616">
        <v>611</v>
      </c>
      <c r="Q3616">
        <v>41408.800000000003</v>
      </c>
      <c r="R3616">
        <v>30621.29</v>
      </c>
      <c r="S3616">
        <v>28998.9</v>
      </c>
      <c r="T3616">
        <v>9571.4642000000003</v>
      </c>
      <c r="U3616">
        <v>927</v>
      </c>
      <c r="V3616">
        <v>1468</v>
      </c>
      <c r="W3616">
        <v>6422</v>
      </c>
      <c r="X3616">
        <v>415286.66</v>
      </c>
      <c r="Y3616">
        <v>305620.61</v>
      </c>
      <c r="Z3616">
        <v>296206.49</v>
      </c>
      <c r="AA3616">
        <v>92459.180699999997</v>
      </c>
      <c r="AB3616">
        <v>1016</v>
      </c>
      <c r="AC3616">
        <v>833</v>
      </c>
      <c r="AD3616">
        <v>764</v>
      </c>
      <c r="AE3616">
        <v>721</v>
      </c>
      <c r="AF3616">
        <v>97</v>
      </c>
      <c r="AG3616">
        <v>76</v>
      </c>
      <c r="AH3616">
        <v>72</v>
      </c>
      <c r="AI3616">
        <v>85</v>
      </c>
      <c r="AJ3616">
        <v>919</v>
      </c>
      <c r="AK3616">
        <v>757</v>
      </c>
      <c r="AL3616">
        <v>692</v>
      </c>
      <c r="AM3616">
        <v>636</v>
      </c>
    </row>
    <row r="3617" spans="1:39" x14ac:dyDescent="0.15">
      <c r="A3617" t="s">
        <v>143</v>
      </c>
      <c r="B3617">
        <v>30</v>
      </c>
      <c r="C3617">
        <v>1</v>
      </c>
      <c r="D3617">
        <v>1</v>
      </c>
      <c r="E3617" t="s">
        <v>28</v>
      </c>
      <c r="F3617" t="s">
        <v>206</v>
      </c>
      <c r="G3617">
        <v>21421</v>
      </c>
      <c r="H3617">
        <v>35916</v>
      </c>
      <c r="I3617">
        <v>128208</v>
      </c>
      <c r="J3617">
        <v>8076383.9000000004</v>
      </c>
      <c r="K3617">
        <v>6668736.4100000001</v>
      </c>
      <c r="L3617">
        <v>6181546.5099999998</v>
      </c>
      <c r="M3617">
        <v>1862992.8866000001</v>
      </c>
      <c r="N3617">
        <v>10620</v>
      </c>
      <c r="O3617">
        <v>16171</v>
      </c>
      <c r="P3617">
        <v>63914</v>
      </c>
      <c r="Q3617">
        <v>4008069.34</v>
      </c>
      <c r="R3617">
        <v>3329780.98</v>
      </c>
      <c r="S3617">
        <v>3043319.18</v>
      </c>
      <c r="T3617">
        <v>959889.21660000004</v>
      </c>
      <c r="U3617">
        <v>10801</v>
      </c>
      <c r="V3617">
        <v>19745</v>
      </c>
      <c r="W3617">
        <v>64294</v>
      </c>
      <c r="X3617">
        <v>4068314.56</v>
      </c>
      <c r="Y3617">
        <v>3338955.43</v>
      </c>
      <c r="Z3617">
        <v>3138227.33</v>
      </c>
      <c r="AA3617">
        <v>903103.67</v>
      </c>
      <c r="AB3617">
        <v>20407</v>
      </c>
      <c r="AC3617">
        <v>20564</v>
      </c>
      <c r="AD3617">
        <v>13361</v>
      </c>
      <c r="AE3617">
        <v>18842</v>
      </c>
      <c r="AF3617">
        <v>10306</v>
      </c>
      <c r="AG3617">
        <v>10401</v>
      </c>
      <c r="AH3617">
        <v>7283</v>
      </c>
      <c r="AI3617">
        <v>9490</v>
      </c>
      <c r="AJ3617">
        <v>10101</v>
      </c>
      <c r="AK3617">
        <v>10163</v>
      </c>
      <c r="AL3617">
        <v>6078</v>
      </c>
      <c r="AM3617">
        <v>9352</v>
      </c>
    </row>
    <row r="3618" spans="1:39" x14ac:dyDescent="0.15">
      <c r="A3618" t="s">
        <v>143</v>
      </c>
      <c r="B3618">
        <v>30</v>
      </c>
      <c r="C3618">
        <v>1</v>
      </c>
      <c r="D3618">
        <v>1</v>
      </c>
      <c r="E3618" t="s">
        <v>30</v>
      </c>
      <c r="F3618" t="s">
        <v>206</v>
      </c>
      <c r="G3618">
        <v>2310</v>
      </c>
      <c r="H3618">
        <v>4125</v>
      </c>
      <c r="I3618">
        <v>14216</v>
      </c>
      <c r="J3618">
        <v>892213.85</v>
      </c>
      <c r="K3618">
        <v>735209.83</v>
      </c>
      <c r="L3618">
        <v>675256.27</v>
      </c>
      <c r="M3618">
        <v>204407.7536</v>
      </c>
      <c r="N3618">
        <v>1058</v>
      </c>
      <c r="O3618">
        <v>1679</v>
      </c>
      <c r="P3618">
        <v>6406</v>
      </c>
      <c r="Q3618">
        <v>405769.98</v>
      </c>
      <c r="R3618">
        <v>337005.06</v>
      </c>
      <c r="S3618">
        <v>299643.14</v>
      </c>
      <c r="T3618">
        <v>96422.473299999998</v>
      </c>
      <c r="U3618">
        <v>1252</v>
      </c>
      <c r="V3618">
        <v>2446</v>
      </c>
      <c r="W3618">
        <v>7810</v>
      </c>
      <c r="X3618">
        <v>486443.87</v>
      </c>
      <c r="Y3618">
        <v>398204.77</v>
      </c>
      <c r="Z3618">
        <v>375613.13</v>
      </c>
      <c r="AA3618">
        <v>107985.2803</v>
      </c>
      <c r="AB3618">
        <v>2173</v>
      </c>
      <c r="AC3618">
        <v>2244</v>
      </c>
      <c r="AD3618">
        <v>1239</v>
      </c>
      <c r="AE3618">
        <v>2202</v>
      </c>
      <c r="AF3618">
        <v>1011</v>
      </c>
      <c r="AG3618">
        <v>1029</v>
      </c>
      <c r="AH3618">
        <v>637</v>
      </c>
      <c r="AI3618">
        <v>1027</v>
      </c>
      <c r="AJ3618">
        <v>1162</v>
      </c>
      <c r="AK3618">
        <v>1215</v>
      </c>
      <c r="AL3618">
        <v>602</v>
      </c>
      <c r="AM3618">
        <v>1175</v>
      </c>
    </row>
    <row r="3619" spans="1:39" x14ac:dyDescent="0.15">
      <c r="A3619" t="s">
        <v>143</v>
      </c>
      <c r="B3619">
        <v>30</v>
      </c>
      <c r="C3619">
        <v>1</v>
      </c>
      <c r="D3619">
        <v>1</v>
      </c>
      <c r="E3619" t="s">
        <v>29</v>
      </c>
      <c r="F3619" t="s">
        <v>206</v>
      </c>
      <c r="G3619">
        <v>31183</v>
      </c>
      <c r="H3619">
        <v>57447</v>
      </c>
      <c r="I3619">
        <v>202317</v>
      </c>
      <c r="J3619">
        <v>12577977.300000001</v>
      </c>
      <c r="K3619">
        <v>9882921.0899999999</v>
      </c>
      <c r="L3619">
        <v>9141391.2100000009</v>
      </c>
      <c r="M3619">
        <v>2906051.0954</v>
      </c>
      <c r="N3619">
        <v>10874</v>
      </c>
      <c r="O3619">
        <v>17896</v>
      </c>
      <c r="P3619">
        <v>70510</v>
      </c>
      <c r="Q3619">
        <v>4332524.76</v>
      </c>
      <c r="R3619">
        <v>3437335.63</v>
      </c>
      <c r="S3619">
        <v>3140017.45</v>
      </c>
      <c r="T3619">
        <v>1056891.7061999999</v>
      </c>
      <c r="U3619">
        <v>20309</v>
      </c>
      <c r="V3619">
        <v>39551</v>
      </c>
      <c r="W3619">
        <v>131807</v>
      </c>
      <c r="X3619">
        <v>8245452.54</v>
      </c>
      <c r="Y3619">
        <v>6445585.46</v>
      </c>
      <c r="Z3619">
        <v>6001373.7599999998</v>
      </c>
      <c r="AA3619">
        <v>1849159.3892000001</v>
      </c>
      <c r="AB3619">
        <v>29932</v>
      </c>
      <c r="AC3619">
        <v>29481</v>
      </c>
      <c r="AD3619">
        <v>19673</v>
      </c>
      <c r="AE3619">
        <v>29855</v>
      </c>
      <c r="AF3619">
        <v>10492</v>
      </c>
      <c r="AG3619">
        <v>10356</v>
      </c>
      <c r="AH3619">
        <v>7594</v>
      </c>
      <c r="AI3619">
        <v>10505</v>
      </c>
      <c r="AJ3619">
        <v>19440</v>
      </c>
      <c r="AK3619">
        <v>19125</v>
      </c>
      <c r="AL3619">
        <v>12079</v>
      </c>
      <c r="AM3619">
        <v>19350</v>
      </c>
    </row>
    <row r="3620" spans="1:39" x14ac:dyDescent="0.15">
      <c r="A3620" t="s">
        <v>143</v>
      </c>
      <c r="B3620">
        <v>30</v>
      </c>
      <c r="C3620">
        <v>1</v>
      </c>
      <c r="D3620">
        <v>1</v>
      </c>
      <c r="E3620" t="s">
        <v>31</v>
      </c>
      <c r="F3620" t="s">
        <v>206</v>
      </c>
      <c r="G3620">
        <v>6</v>
      </c>
      <c r="H3620">
        <v>21</v>
      </c>
      <c r="I3620">
        <v>40</v>
      </c>
      <c r="J3620">
        <v>2462.92</v>
      </c>
      <c r="K3620">
        <v>1729.67</v>
      </c>
      <c r="L3620">
        <v>1223.3800000000001</v>
      </c>
      <c r="M3620">
        <v>557.33029999999997</v>
      </c>
      <c r="N3620">
        <v>2</v>
      </c>
      <c r="O3620">
        <v>4</v>
      </c>
      <c r="P3620">
        <v>10</v>
      </c>
      <c r="Q3620">
        <v>615.99</v>
      </c>
      <c r="R3620">
        <v>482.49</v>
      </c>
      <c r="S3620">
        <v>393.17</v>
      </c>
      <c r="T3620">
        <v>141.16030000000001</v>
      </c>
      <c r="U3620">
        <v>4</v>
      </c>
      <c r="V3620">
        <v>17</v>
      </c>
      <c r="W3620">
        <v>30</v>
      </c>
      <c r="X3620">
        <v>1846.93</v>
      </c>
      <c r="Y3620">
        <v>1247.18</v>
      </c>
      <c r="Z3620">
        <v>830.21</v>
      </c>
      <c r="AA3620">
        <v>416.17</v>
      </c>
      <c r="AB3620">
        <v>4</v>
      </c>
      <c r="AC3620">
        <v>6</v>
      </c>
      <c r="AD3620">
        <v>4</v>
      </c>
      <c r="AE3620">
        <v>4</v>
      </c>
      <c r="AF3620">
        <v>2</v>
      </c>
      <c r="AG3620">
        <v>2</v>
      </c>
      <c r="AH3620">
        <v>1</v>
      </c>
      <c r="AI3620">
        <v>2</v>
      </c>
      <c r="AJ3620">
        <v>2</v>
      </c>
      <c r="AK3620">
        <v>4</v>
      </c>
      <c r="AL3620">
        <v>3</v>
      </c>
      <c r="AM3620">
        <v>2</v>
      </c>
    </row>
    <row r="3621" spans="1:39" x14ac:dyDescent="0.15">
      <c r="A3621" t="s">
        <v>143</v>
      </c>
      <c r="B3621">
        <v>30</v>
      </c>
      <c r="C3621">
        <v>1</v>
      </c>
      <c r="D3621">
        <v>1</v>
      </c>
      <c r="E3621" t="s">
        <v>32</v>
      </c>
      <c r="F3621" t="s">
        <v>206</v>
      </c>
      <c r="G3621">
        <v>1148</v>
      </c>
      <c r="H3621">
        <v>2045</v>
      </c>
      <c r="I3621">
        <v>7797</v>
      </c>
      <c r="J3621">
        <v>502942.38</v>
      </c>
      <c r="K3621">
        <v>378173.66</v>
      </c>
      <c r="L3621">
        <v>360162.86</v>
      </c>
      <c r="M3621">
        <v>111779.1774</v>
      </c>
      <c r="N3621">
        <v>90</v>
      </c>
      <c r="O3621">
        <v>152</v>
      </c>
      <c r="P3621">
        <v>554</v>
      </c>
      <c r="Q3621">
        <v>35657.96</v>
      </c>
      <c r="R3621">
        <v>28581.13</v>
      </c>
      <c r="S3621">
        <v>25167.64</v>
      </c>
      <c r="T3621">
        <v>7940.6652999999997</v>
      </c>
      <c r="U3621">
        <v>1058</v>
      </c>
      <c r="V3621">
        <v>1893</v>
      </c>
      <c r="W3621">
        <v>7243</v>
      </c>
      <c r="X3621">
        <v>467284.42</v>
      </c>
      <c r="Y3621">
        <v>349592.53</v>
      </c>
      <c r="Z3621">
        <v>334995.21999999997</v>
      </c>
      <c r="AA3621">
        <v>103838.51210000001</v>
      </c>
      <c r="AB3621">
        <v>1131</v>
      </c>
      <c r="AC3621">
        <v>1071</v>
      </c>
      <c r="AD3621">
        <v>708</v>
      </c>
      <c r="AE3621">
        <v>1049</v>
      </c>
      <c r="AF3621">
        <v>89</v>
      </c>
      <c r="AG3621">
        <v>76</v>
      </c>
      <c r="AH3621">
        <v>51</v>
      </c>
      <c r="AI3621">
        <v>87</v>
      </c>
      <c r="AJ3621">
        <v>1042</v>
      </c>
      <c r="AK3621">
        <v>995</v>
      </c>
      <c r="AL3621">
        <v>657</v>
      </c>
      <c r="AM3621">
        <v>962</v>
      </c>
    </row>
    <row r="3622" spans="1:39" x14ac:dyDescent="0.15">
      <c r="A3622" t="s">
        <v>143</v>
      </c>
      <c r="B3622">
        <v>30</v>
      </c>
      <c r="C3622">
        <v>1</v>
      </c>
      <c r="D3622">
        <v>2</v>
      </c>
      <c r="E3622" t="s">
        <v>28</v>
      </c>
      <c r="F3622" t="s">
        <v>206</v>
      </c>
      <c r="G3622">
        <v>5661</v>
      </c>
      <c r="H3622">
        <v>7920</v>
      </c>
      <c r="I3622">
        <v>32359</v>
      </c>
      <c r="J3622">
        <v>2117133.7400000002</v>
      </c>
      <c r="K3622">
        <v>1754077.62</v>
      </c>
      <c r="L3622">
        <v>1629484.63</v>
      </c>
      <c r="M3622">
        <v>482539.0503</v>
      </c>
      <c r="N3622">
        <v>2468</v>
      </c>
      <c r="O3622">
        <v>3128</v>
      </c>
      <c r="P3622">
        <v>14205</v>
      </c>
      <c r="Q3622">
        <v>939866.2</v>
      </c>
      <c r="R3622">
        <v>768841.07</v>
      </c>
      <c r="S3622">
        <v>692983.64</v>
      </c>
      <c r="T3622">
        <v>221390.85870000001</v>
      </c>
      <c r="U3622">
        <v>3193</v>
      </c>
      <c r="V3622">
        <v>4792</v>
      </c>
      <c r="W3622">
        <v>18154</v>
      </c>
      <c r="X3622">
        <v>1177267.54</v>
      </c>
      <c r="Y3622">
        <v>985236.55</v>
      </c>
      <c r="Z3622">
        <v>936500.99</v>
      </c>
      <c r="AA3622">
        <v>261148.19159999999</v>
      </c>
      <c r="AB3622">
        <v>5464</v>
      </c>
      <c r="AC3622">
        <v>5137</v>
      </c>
      <c r="AD3622">
        <v>2614</v>
      </c>
      <c r="AE3622">
        <v>4743</v>
      </c>
      <c r="AF3622">
        <v>2383</v>
      </c>
      <c r="AG3622">
        <v>2358</v>
      </c>
      <c r="AH3622">
        <v>1344</v>
      </c>
      <c r="AI3622">
        <v>2196</v>
      </c>
      <c r="AJ3622">
        <v>3081</v>
      </c>
      <c r="AK3622">
        <v>2779</v>
      </c>
      <c r="AL3622">
        <v>1270</v>
      </c>
      <c r="AM3622">
        <v>2547</v>
      </c>
    </row>
    <row r="3623" spans="1:39" x14ac:dyDescent="0.15">
      <c r="A3623" t="s">
        <v>143</v>
      </c>
      <c r="B3623">
        <v>30</v>
      </c>
      <c r="C3623">
        <v>1</v>
      </c>
      <c r="D3623">
        <v>2</v>
      </c>
      <c r="E3623" t="s">
        <v>30</v>
      </c>
      <c r="F3623" t="s">
        <v>206</v>
      </c>
      <c r="G3623">
        <v>684</v>
      </c>
      <c r="H3623">
        <v>999</v>
      </c>
      <c r="I3623">
        <v>3913</v>
      </c>
      <c r="J3623">
        <v>260319.71</v>
      </c>
      <c r="K3623">
        <v>213936.51</v>
      </c>
      <c r="L3623">
        <v>199955.55</v>
      </c>
      <c r="M3623">
        <v>59615.877999999997</v>
      </c>
      <c r="N3623">
        <v>273</v>
      </c>
      <c r="O3623">
        <v>353</v>
      </c>
      <c r="P3623">
        <v>1559</v>
      </c>
      <c r="Q3623">
        <v>106301.68</v>
      </c>
      <c r="R3623">
        <v>86283.71</v>
      </c>
      <c r="S3623">
        <v>77393.34</v>
      </c>
      <c r="T3623">
        <v>25030.9483</v>
      </c>
      <c r="U3623">
        <v>411</v>
      </c>
      <c r="V3623">
        <v>646</v>
      </c>
      <c r="W3623">
        <v>2354</v>
      </c>
      <c r="X3623">
        <v>154018.03</v>
      </c>
      <c r="Y3623">
        <v>127652.8</v>
      </c>
      <c r="Z3623">
        <v>122562.21</v>
      </c>
      <c r="AA3623">
        <v>34584.929700000001</v>
      </c>
      <c r="AB3623">
        <v>653</v>
      </c>
      <c r="AC3623">
        <v>632</v>
      </c>
      <c r="AD3623">
        <v>303</v>
      </c>
      <c r="AE3623">
        <v>669</v>
      </c>
      <c r="AF3623">
        <v>259</v>
      </c>
      <c r="AG3623">
        <v>264</v>
      </c>
      <c r="AH3623">
        <v>152</v>
      </c>
      <c r="AI3623">
        <v>266</v>
      </c>
      <c r="AJ3623">
        <v>394</v>
      </c>
      <c r="AK3623">
        <v>368</v>
      </c>
      <c r="AL3623">
        <v>151</v>
      </c>
      <c r="AM3623">
        <v>403</v>
      </c>
    </row>
    <row r="3624" spans="1:39" x14ac:dyDescent="0.15">
      <c r="A3624" t="s">
        <v>143</v>
      </c>
      <c r="B3624">
        <v>30</v>
      </c>
      <c r="C3624">
        <v>1</v>
      </c>
      <c r="D3624">
        <v>2</v>
      </c>
      <c r="E3624" t="s">
        <v>29</v>
      </c>
      <c r="F3624" t="s">
        <v>206</v>
      </c>
      <c r="G3624">
        <v>2712</v>
      </c>
      <c r="H3624">
        <v>4057</v>
      </c>
      <c r="I3624">
        <v>16718</v>
      </c>
      <c r="J3624">
        <v>1087370.1299999999</v>
      </c>
      <c r="K3624">
        <v>853947.21</v>
      </c>
      <c r="L3624">
        <v>802298.08</v>
      </c>
      <c r="M3624">
        <v>247567.04019999999</v>
      </c>
      <c r="N3624">
        <v>832</v>
      </c>
      <c r="O3624">
        <v>1076</v>
      </c>
      <c r="P3624">
        <v>5021</v>
      </c>
      <c r="Q3624">
        <v>331510.53000000003</v>
      </c>
      <c r="R3624">
        <v>261483.46</v>
      </c>
      <c r="S3624">
        <v>235084.61</v>
      </c>
      <c r="T3624">
        <v>78244.834099999993</v>
      </c>
      <c r="U3624">
        <v>1880</v>
      </c>
      <c r="V3624">
        <v>2981</v>
      </c>
      <c r="W3624">
        <v>11697</v>
      </c>
      <c r="X3624">
        <v>755859.6</v>
      </c>
      <c r="Y3624">
        <v>592463.75</v>
      </c>
      <c r="Z3624">
        <v>567213.47</v>
      </c>
      <c r="AA3624">
        <v>169322.20610000001</v>
      </c>
      <c r="AB3624">
        <v>2629</v>
      </c>
      <c r="AC3624">
        <v>2503</v>
      </c>
      <c r="AD3624">
        <v>1140</v>
      </c>
      <c r="AE3624">
        <v>2606</v>
      </c>
      <c r="AF3624">
        <v>806</v>
      </c>
      <c r="AG3624">
        <v>788</v>
      </c>
      <c r="AH3624">
        <v>406</v>
      </c>
      <c r="AI3624">
        <v>796</v>
      </c>
      <c r="AJ3624">
        <v>1823</v>
      </c>
      <c r="AK3624">
        <v>1715</v>
      </c>
      <c r="AL3624">
        <v>734</v>
      </c>
      <c r="AM3624">
        <v>1810</v>
      </c>
    </row>
    <row r="3625" spans="1:39" x14ac:dyDescent="0.15">
      <c r="A3625" t="s">
        <v>143</v>
      </c>
      <c r="B3625">
        <v>30</v>
      </c>
      <c r="C3625">
        <v>1</v>
      </c>
      <c r="D3625">
        <v>2</v>
      </c>
      <c r="E3625" t="s">
        <v>32</v>
      </c>
      <c r="F3625" t="s">
        <v>206</v>
      </c>
      <c r="G3625">
        <v>670</v>
      </c>
      <c r="H3625">
        <v>1037</v>
      </c>
      <c r="I3625">
        <v>4572</v>
      </c>
      <c r="J3625">
        <v>294353.32</v>
      </c>
      <c r="K3625">
        <v>221027.62</v>
      </c>
      <c r="L3625">
        <v>213487.42</v>
      </c>
      <c r="M3625">
        <v>65363.347000000002</v>
      </c>
      <c r="N3625">
        <v>76</v>
      </c>
      <c r="O3625">
        <v>90</v>
      </c>
      <c r="P3625">
        <v>463</v>
      </c>
      <c r="Q3625">
        <v>31806.55</v>
      </c>
      <c r="R3625">
        <v>23592.9</v>
      </c>
      <c r="S3625">
        <v>22194.26</v>
      </c>
      <c r="T3625">
        <v>7070.9596000000001</v>
      </c>
      <c r="U3625">
        <v>594</v>
      </c>
      <c r="V3625">
        <v>947</v>
      </c>
      <c r="W3625">
        <v>4109</v>
      </c>
      <c r="X3625">
        <v>262546.77</v>
      </c>
      <c r="Y3625">
        <v>197434.72</v>
      </c>
      <c r="Z3625">
        <v>191293.16</v>
      </c>
      <c r="AA3625">
        <v>58292.3874</v>
      </c>
      <c r="AB3625">
        <v>650</v>
      </c>
      <c r="AC3625">
        <v>598</v>
      </c>
      <c r="AD3625">
        <v>335</v>
      </c>
      <c r="AE3625">
        <v>595</v>
      </c>
      <c r="AF3625">
        <v>74</v>
      </c>
      <c r="AG3625">
        <v>50</v>
      </c>
      <c r="AH3625">
        <v>26</v>
      </c>
      <c r="AI3625">
        <v>74</v>
      </c>
      <c r="AJ3625">
        <v>576</v>
      </c>
      <c r="AK3625">
        <v>548</v>
      </c>
      <c r="AL3625">
        <v>309</v>
      </c>
      <c r="AM3625">
        <v>521</v>
      </c>
    </row>
    <row r="3626" spans="1:39" x14ac:dyDescent="0.15">
      <c r="A3626" t="s">
        <v>143</v>
      </c>
      <c r="B3626">
        <v>30</v>
      </c>
      <c r="C3626">
        <v>2</v>
      </c>
      <c r="D3626">
        <v>0</v>
      </c>
      <c r="E3626" t="s">
        <v>28</v>
      </c>
      <c r="F3626" t="s">
        <v>206</v>
      </c>
      <c r="G3626">
        <v>403</v>
      </c>
      <c r="H3626">
        <v>994</v>
      </c>
      <c r="I3626">
        <v>2685</v>
      </c>
      <c r="J3626">
        <v>168547.92</v>
      </c>
      <c r="K3626">
        <v>132624.64000000001</v>
      </c>
      <c r="L3626">
        <v>108554.62</v>
      </c>
      <c r="M3626">
        <v>40022.1682</v>
      </c>
      <c r="N3626">
        <v>403</v>
      </c>
      <c r="O3626">
        <v>455</v>
      </c>
      <c r="P3626">
        <v>1403</v>
      </c>
      <c r="Q3626">
        <v>86303.23</v>
      </c>
      <c r="R3626">
        <v>64840.26</v>
      </c>
      <c r="S3626">
        <v>43409.88</v>
      </c>
      <c r="T3626">
        <v>21127.205399999999</v>
      </c>
      <c r="U3626">
        <v>403</v>
      </c>
      <c r="V3626">
        <v>539</v>
      </c>
      <c r="W3626">
        <v>1282</v>
      </c>
      <c r="X3626">
        <v>82244.69</v>
      </c>
      <c r="Y3626">
        <v>67784.38</v>
      </c>
      <c r="Z3626">
        <v>65144.74</v>
      </c>
      <c r="AA3626">
        <v>18894.962800000001</v>
      </c>
      <c r="AB3626">
        <v>400</v>
      </c>
      <c r="AC3626">
        <v>399</v>
      </c>
      <c r="AD3626">
        <v>367</v>
      </c>
      <c r="AE3626">
        <v>303</v>
      </c>
      <c r="AF3626">
        <v>400</v>
      </c>
      <c r="AG3626">
        <v>399</v>
      </c>
      <c r="AH3626">
        <v>367</v>
      </c>
      <c r="AI3626">
        <v>303</v>
      </c>
      <c r="AJ3626">
        <v>400</v>
      </c>
      <c r="AK3626">
        <v>399</v>
      </c>
      <c r="AL3626">
        <v>367</v>
      </c>
      <c r="AM3626">
        <v>303</v>
      </c>
    </row>
    <row r="3627" spans="1:39" x14ac:dyDescent="0.15">
      <c r="A3627" t="s">
        <v>143</v>
      </c>
      <c r="B3627">
        <v>30</v>
      </c>
      <c r="C3627">
        <v>2</v>
      </c>
      <c r="D3627">
        <v>0</v>
      </c>
      <c r="E3627" t="s">
        <v>30</v>
      </c>
      <c r="F3627" t="s">
        <v>206</v>
      </c>
      <c r="G3627">
        <v>1</v>
      </c>
      <c r="H3627">
        <v>2</v>
      </c>
      <c r="I3627">
        <v>4</v>
      </c>
      <c r="J3627">
        <v>346.99</v>
      </c>
      <c r="K3627">
        <v>305.99</v>
      </c>
      <c r="L3627">
        <v>229.02</v>
      </c>
      <c r="M3627">
        <v>84.78</v>
      </c>
      <c r="N3627">
        <v>1</v>
      </c>
      <c r="O3627">
        <v>1</v>
      </c>
      <c r="P3627">
        <v>2</v>
      </c>
      <c r="Q3627">
        <v>148</v>
      </c>
      <c r="R3627">
        <v>128</v>
      </c>
      <c r="S3627">
        <v>51.03</v>
      </c>
      <c r="T3627">
        <v>34.4</v>
      </c>
      <c r="U3627">
        <v>1</v>
      </c>
      <c r="V3627">
        <v>1</v>
      </c>
      <c r="W3627">
        <v>2</v>
      </c>
      <c r="X3627">
        <v>198.99</v>
      </c>
      <c r="Y3627">
        <v>177.99</v>
      </c>
      <c r="Z3627">
        <v>177.99</v>
      </c>
      <c r="AA3627">
        <v>50.38</v>
      </c>
      <c r="AB3627">
        <v>1</v>
      </c>
      <c r="AC3627">
        <v>1</v>
      </c>
      <c r="AD3627">
        <v>1</v>
      </c>
      <c r="AE3627">
        <v>1</v>
      </c>
      <c r="AF3627">
        <v>1</v>
      </c>
      <c r="AG3627">
        <v>1</v>
      </c>
      <c r="AH3627">
        <v>1</v>
      </c>
      <c r="AI3627">
        <v>1</v>
      </c>
      <c r="AJ3627">
        <v>1</v>
      </c>
      <c r="AK3627">
        <v>1</v>
      </c>
      <c r="AL3627">
        <v>1</v>
      </c>
      <c r="AM3627">
        <v>1</v>
      </c>
    </row>
    <row r="3628" spans="1:39" x14ac:dyDescent="0.15">
      <c r="A3628" t="s">
        <v>143</v>
      </c>
      <c r="B3628">
        <v>30</v>
      </c>
      <c r="C3628">
        <v>2</v>
      </c>
      <c r="D3628">
        <v>0</v>
      </c>
      <c r="E3628" t="s">
        <v>29</v>
      </c>
      <c r="F3628" t="s">
        <v>206</v>
      </c>
      <c r="G3628">
        <v>5</v>
      </c>
      <c r="H3628">
        <v>14</v>
      </c>
      <c r="I3628">
        <v>41</v>
      </c>
      <c r="J3628">
        <v>2473.91</v>
      </c>
      <c r="K3628">
        <v>1863.03</v>
      </c>
      <c r="L3628">
        <v>1460.84</v>
      </c>
      <c r="M3628">
        <v>593.29759999999999</v>
      </c>
      <c r="N3628">
        <v>5</v>
      </c>
      <c r="O3628">
        <v>9</v>
      </c>
      <c r="P3628">
        <v>33</v>
      </c>
      <c r="Q3628">
        <v>1871.91</v>
      </c>
      <c r="R3628">
        <v>1390.71</v>
      </c>
      <c r="S3628">
        <v>988.52</v>
      </c>
      <c r="T3628">
        <v>463.59320000000002</v>
      </c>
      <c r="U3628">
        <v>5</v>
      </c>
      <c r="V3628">
        <v>5</v>
      </c>
      <c r="W3628">
        <v>8</v>
      </c>
      <c r="X3628">
        <v>602</v>
      </c>
      <c r="Y3628">
        <v>472.32</v>
      </c>
      <c r="Z3628">
        <v>472.32</v>
      </c>
      <c r="AA3628">
        <v>129.70439999999999</v>
      </c>
      <c r="AB3628">
        <v>5</v>
      </c>
      <c r="AC3628">
        <v>5</v>
      </c>
      <c r="AD3628">
        <v>4</v>
      </c>
      <c r="AE3628">
        <v>5</v>
      </c>
      <c r="AF3628">
        <v>5</v>
      </c>
      <c r="AG3628">
        <v>5</v>
      </c>
      <c r="AH3628">
        <v>4</v>
      </c>
      <c r="AI3628">
        <v>5</v>
      </c>
      <c r="AJ3628">
        <v>5</v>
      </c>
      <c r="AK3628">
        <v>5</v>
      </c>
      <c r="AL3628">
        <v>4</v>
      </c>
      <c r="AM3628">
        <v>5</v>
      </c>
    </row>
    <row r="3629" spans="1:39" x14ac:dyDescent="0.15">
      <c r="A3629" t="s">
        <v>143</v>
      </c>
      <c r="B3629">
        <v>30</v>
      </c>
      <c r="C3629">
        <v>2</v>
      </c>
      <c r="D3629">
        <v>0</v>
      </c>
      <c r="E3629" t="s">
        <v>32</v>
      </c>
      <c r="F3629" t="s">
        <v>206</v>
      </c>
      <c r="G3629">
        <v>84</v>
      </c>
      <c r="H3629">
        <v>222</v>
      </c>
      <c r="I3629">
        <v>685</v>
      </c>
      <c r="J3629">
        <v>42802.32</v>
      </c>
      <c r="K3629">
        <v>30426.09</v>
      </c>
      <c r="L3629">
        <v>26374.99</v>
      </c>
      <c r="M3629">
        <v>10056.2374</v>
      </c>
      <c r="N3629">
        <v>84</v>
      </c>
      <c r="O3629">
        <v>96</v>
      </c>
      <c r="P3629">
        <v>283</v>
      </c>
      <c r="Q3629">
        <v>16808.98</v>
      </c>
      <c r="R3629">
        <v>12229.97</v>
      </c>
      <c r="S3629">
        <v>8945.09</v>
      </c>
      <c r="T3629">
        <v>4186.0046000000002</v>
      </c>
      <c r="U3629">
        <v>84</v>
      </c>
      <c r="V3629">
        <v>126</v>
      </c>
      <c r="W3629">
        <v>402</v>
      </c>
      <c r="X3629">
        <v>25993.34</v>
      </c>
      <c r="Y3629">
        <v>18196.12</v>
      </c>
      <c r="Z3629">
        <v>17429.900000000001</v>
      </c>
      <c r="AA3629">
        <v>5870.2327999999998</v>
      </c>
      <c r="AB3629">
        <v>84</v>
      </c>
      <c r="AC3629">
        <v>83</v>
      </c>
      <c r="AD3629">
        <v>82</v>
      </c>
      <c r="AE3629">
        <v>65</v>
      </c>
      <c r="AF3629">
        <v>84</v>
      </c>
      <c r="AG3629">
        <v>83</v>
      </c>
      <c r="AH3629">
        <v>82</v>
      </c>
      <c r="AI3629">
        <v>65</v>
      </c>
      <c r="AJ3629">
        <v>84</v>
      </c>
      <c r="AK3629">
        <v>83</v>
      </c>
      <c r="AL3629">
        <v>82</v>
      </c>
      <c r="AM3629">
        <v>65</v>
      </c>
    </row>
    <row r="3630" spans="1:39" x14ac:dyDescent="0.15">
      <c r="A3630" t="s">
        <v>143</v>
      </c>
      <c r="B3630">
        <v>30</v>
      </c>
      <c r="C3630">
        <v>2</v>
      </c>
      <c r="D3630">
        <v>1</v>
      </c>
      <c r="E3630" t="s">
        <v>28</v>
      </c>
      <c r="F3630" t="s">
        <v>206</v>
      </c>
      <c r="G3630">
        <v>2982</v>
      </c>
      <c r="H3630">
        <v>7976</v>
      </c>
      <c r="I3630">
        <v>21059</v>
      </c>
      <c r="J3630">
        <v>1254861.27</v>
      </c>
      <c r="K3630">
        <v>1002459.62</v>
      </c>
      <c r="L3630">
        <v>858650.56</v>
      </c>
      <c r="M3630">
        <v>303123.73820000002</v>
      </c>
      <c r="N3630">
        <v>2982</v>
      </c>
      <c r="O3630">
        <v>3755</v>
      </c>
      <c r="P3630">
        <v>11004</v>
      </c>
      <c r="Q3630">
        <v>634833.77</v>
      </c>
      <c r="R3630">
        <v>495390.78</v>
      </c>
      <c r="S3630">
        <v>377979.81</v>
      </c>
      <c r="T3630">
        <v>160998.58609999999</v>
      </c>
      <c r="U3630">
        <v>2982</v>
      </c>
      <c r="V3630">
        <v>4221</v>
      </c>
      <c r="W3630">
        <v>10055</v>
      </c>
      <c r="X3630">
        <v>620027.5</v>
      </c>
      <c r="Y3630">
        <v>507068.84</v>
      </c>
      <c r="Z3630">
        <v>480670.75</v>
      </c>
      <c r="AA3630">
        <v>142125.15210000001</v>
      </c>
      <c r="AB3630">
        <v>2897</v>
      </c>
      <c r="AC3630">
        <v>2950</v>
      </c>
      <c r="AD3630">
        <v>2215</v>
      </c>
      <c r="AE3630">
        <v>2829</v>
      </c>
      <c r="AF3630">
        <v>2897</v>
      </c>
      <c r="AG3630">
        <v>2950</v>
      </c>
      <c r="AH3630">
        <v>2215</v>
      </c>
      <c r="AI3630">
        <v>2829</v>
      </c>
      <c r="AJ3630">
        <v>2897</v>
      </c>
      <c r="AK3630">
        <v>2950</v>
      </c>
      <c r="AL3630">
        <v>2215</v>
      </c>
      <c r="AM3630">
        <v>2829</v>
      </c>
    </row>
    <row r="3631" spans="1:39" x14ac:dyDescent="0.15">
      <c r="A3631" t="s">
        <v>143</v>
      </c>
      <c r="B3631">
        <v>30</v>
      </c>
      <c r="C3631">
        <v>2</v>
      </c>
      <c r="D3631">
        <v>1</v>
      </c>
      <c r="E3631" t="s">
        <v>30</v>
      </c>
      <c r="F3631" t="s">
        <v>206</v>
      </c>
      <c r="G3631">
        <v>362</v>
      </c>
      <c r="H3631">
        <v>1006</v>
      </c>
      <c r="I3631">
        <v>2670</v>
      </c>
      <c r="J3631">
        <v>158969.01999999999</v>
      </c>
      <c r="K3631">
        <v>124727.96</v>
      </c>
      <c r="L3631">
        <v>105955.61</v>
      </c>
      <c r="M3631">
        <v>38339.768900000003</v>
      </c>
      <c r="N3631">
        <v>362</v>
      </c>
      <c r="O3631">
        <v>452</v>
      </c>
      <c r="P3631">
        <v>1345</v>
      </c>
      <c r="Q3631">
        <v>78273.78</v>
      </c>
      <c r="R3631">
        <v>60302.23</v>
      </c>
      <c r="S3631">
        <v>45876.97</v>
      </c>
      <c r="T3631">
        <v>20068.891299999999</v>
      </c>
      <c r="U3631">
        <v>362</v>
      </c>
      <c r="V3631">
        <v>554</v>
      </c>
      <c r="W3631">
        <v>1325</v>
      </c>
      <c r="X3631">
        <v>80695.240000000005</v>
      </c>
      <c r="Y3631">
        <v>64425.73</v>
      </c>
      <c r="Z3631">
        <v>60078.64</v>
      </c>
      <c r="AA3631">
        <v>18270.8776</v>
      </c>
      <c r="AB3631">
        <v>344</v>
      </c>
      <c r="AC3631">
        <v>361</v>
      </c>
      <c r="AD3631">
        <v>265</v>
      </c>
      <c r="AE3631">
        <v>350</v>
      </c>
      <c r="AF3631">
        <v>344</v>
      </c>
      <c r="AG3631">
        <v>361</v>
      </c>
      <c r="AH3631">
        <v>265</v>
      </c>
      <c r="AI3631">
        <v>350</v>
      </c>
      <c r="AJ3631">
        <v>344</v>
      </c>
      <c r="AK3631">
        <v>361</v>
      </c>
      <c r="AL3631">
        <v>265</v>
      </c>
      <c r="AM3631">
        <v>350</v>
      </c>
    </row>
    <row r="3632" spans="1:39" x14ac:dyDescent="0.15">
      <c r="A3632" t="s">
        <v>143</v>
      </c>
      <c r="B3632">
        <v>30</v>
      </c>
      <c r="C3632">
        <v>2</v>
      </c>
      <c r="D3632">
        <v>1</v>
      </c>
      <c r="E3632" t="s">
        <v>29</v>
      </c>
      <c r="F3632" t="s">
        <v>206</v>
      </c>
      <c r="G3632">
        <v>6195</v>
      </c>
      <c r="H3632">
        <v>17610</v>
      </c>
      <c r="I3632">
        <v>48051</v>
      </c>
      <c r="J3632">
        <v>2812793.84</v>
      </c>
      <c r="K3632">
        <v>2130325</v>
      </c>
      <c r="L3632">
        <v>1825625.74</v>
      </c>
      <c r="M3632">
        <v>684093.4081</v>
      </c>
      <c r="N3632">
        <v>6195</v>
      </c>
      <c r="O3632">
        <v>8049</v>
      </c>
      <c r="P3632">
        <v>24199</v>
      </c>
      <c r="Q3632">
        <v>1371676.87</v>
      </c>
      <c r="R3632">
        <v>1022710.17</v>
      </c>
      <c r="S3632">
        <v>791769.81</v>
      </c>
      <c r="T3632">
        <v>351209.83429999999</v>
      </c>
      <c r="U3632">
        <v>6195</v>
      </c>
      <c r="V3632">
        <v>9561</v>
      </c>
      <c r="W3632">
        <v>23852</v>
      </c>
      <c r="X3632">
        <v>1441116.97</v>
      </c>
      <c r="Y3632">
        <v>1107614.83</v>
      </c>
      <c r="Z3632">
        <v>1033855.93</v>
      </c>
      <c r="AA3632">
        <v>332883.57380000001</v>
      </c>
      <c r="AB3632">
        <v>5921</v>
      </c>
      <c r="AC3632">
        <v>5887</v>
      </c>
      <c r="AD3632">
        <v>4545</v>
      </c>
      <c r="AE3632">
        <v>6030</v>
      </c>
      <c r="AF3632">
        <v>5921</v>
      </c>
      <c r="AG3632">
        <v>5887</v>
      </c>
      <c r="AH3632">
        <v>4545</v>
      </c>
      <c r="AI3632">
        <v>6030</v>
      </c>
      <c r="AJ3632">
        <v>5921</v>
      </c>
      <c r="AK3632">
        <v>5887</v>
      </c>
      <c r="AL3632">
        <v>4545</v>
      </c>
      <c r="AM3632">
        <v>6030</v>
      </c>
    </row>
    <row r="3633" spans="1:39" x14ac:dyDescent="0.15">
      <c r="A3633" t="s">
        <v>143</v>
      </c>
      <c r="B3633">
        <v>30</v>
      </c>
      <c r="C3633">
        <v>2</v>
      </c>
      <c r="D3633">
        <v>1</v>
      </c>
      <c r="E3633" t="s">
        <v>31</v>
      </c>
      <c r="F3633" t="s">
        <v>206</v>
      </c>
      <c r="G3633">
        <v>2</v>
      </c>
      <c r="H3633">
        <v>5</v>
      </c>
      <c r="I3633">
        <v>17</v>
      </c>
      <c r="J3633">
        <v>770.92</v>
      </c>
      <c r="K3633">
        <v>564.52</v>
      </c>
      <c r="L3633">
        <v>537.22</v>
      </c>
      <c r="M3633">
        <v>177.32</v>
      </c>
      <c r="N3633">
        <v>2</v>
      </c>
      <c r="O3633">
        <v>2</v>
      </c>
      <c r="P3633">
        <v>6</v>
      </c>
      <c r="Q3633">
        <v>252.96</v>
      </c>
      <c r="R3633">
        <v>186.06</v>
      </c>
      <c r="S3633">
        <v>158.76</v>
      </c>
      <c r="T3633">
        <v>69.81</v>
      </c>
      <c r="U3633">
        <v>2</v>
      </c>
      <c r="V3633">
        <v>3</v>
      </c>
      <c r="W3633">
        <v>11</v>
      </c>
      <c r="X3633">
        <v>517.96</v>
      </c>
      <c r="Y3633">
        <v>378.46</v>
      </c>
      <c r="Z3633">
        <v>378.46</v>
      </c>
      <c r="AA3633">
        <v>107.51</v>
      </c>
      <c r="AB3633">
        <v>2</v>
      </c>
      <c r="AC3633">
        <v>2</v>
      </c>
      <c r="AD3633">
        <v>2</v>
      </c>
      <c r="AE3633">
        <v>2</v>
      </c>
      <c r="AF3633">
        <v>2</v>
      </c>
      <c r="AG3633">
        <v>2</v>
      </c>
      <c r="AH3633">
        <v>2</v>
      </c>
      <c r="AI3633">
        <v>2</v>
      </c>
      <c r="AJ3633">
        <v>2</v>
      </c>
      <c r="AK3633">
        <v>2</v>
      </c>
      <c r="AL3633">
        <v>2</v>
      </c>
      <c r="AM3633">
        <v>2</v>
      </c>
    </row>
    <row r="3634" spans="1:39" x14ac:dyDescent="0.15">
      <c r="A3634" t="s">
        <v>143</v>
      </c>
      <c r="B3634">
        <v>30</v>
      </c>
      <c r="C3634">
        <v>2</v>
      </c>
      <c r="D3634">
        <v>1</v>
      </c>
      <c r="E3634" t="s">
        <v>32</v>
      </c>
      <c r="F3634" t="s">
        <v>206</v>
      </c>
      <c r="G3634">
        <v>248</v>
      </c>
      <c r="H3634">
        <v>725</v>
      </c>
      <c r="I3634">
        <v>1996</v>
      </c>
      <c r="J3634">
        <v>120999.97</v>
      </c>
      <c r="K3634">
        <v>90853.75</v>
      </c>
      <c r="L3634">
        <v>79975.649999999994</v>
      </c>
      <c r="M3634">
        <v>28631.600699999999</v>
      </c>
      <c r="N3634">
        <v>248</v>
      </c>
      <c r="O3634">
        <v>309</v>
      </c>
      <c r="P3634">
        <v>817</v>
      </c>
      <c r="Q3634">
        <v>46866.559999999998</v>
      </c>
      <c r="R3634">
        <v>35656.17</v>
      </c>
      <c r="S3634">
        <v>27291.97</v>
      </c>
      <c r="T3634">
        <v>11687.3297</v>
      </c>
      <c r="U3634">
        <v>248</v>
      </c>
      <c r="V3634">
        <v>416</v>
      </c>
      <c r="W3634">
        <v>1179</v>
      </c>
      <c r="X3634">
        <v>74133.41</v>
      </c>
      <c r="Y3634">
        <v>55197.58</v>
      </c>
      <c r="Z3634">
        <v>52683.68</v>
      </c>
      <c r="AA3634">
        <v>16944.271000000001</v>
      </c>
      <c r="AB3634">
        <v>241</v>
      </c>
      <c r="AC3634">
        <v>237</v>
      </c>
      <c r="AD3634">
        <v>194</v>
      </c>
      <c r="AE3634">
        <v>231</v>
      </c>
      <c r="AF3634">
        <v>241</v>
      </c>
      <c r="AG3634">
        <v>237</v>
      </c>
      <c r="AH3634">
        <v>194</v>
      </c>
      <c r="AI3634">
        <v>231</v>
      </c>
      <c r="AJ3634">
        <v>241</v>
      </c>
      <c r="AK3634">
        <v>237</v>
      </c>
      <c r="AL3634">
        <v>194</v>
      </c>
      <c r="AM3634">
        <v>231</v>
      </c>
    </row>
    <row r="3635" spans="1:39" x14ac:dyDescent="0.15">
      <c r="A3635" t="s">
        <v>143</v>
      </c>
      <c r="B3635">
        <v>30</v>
      </c>
      <c r="C3635">
        <v>2</v>
      </c>
      <c r="D3635">
        <v>2</v>
      </c>
      <c r="E3635" t="s">
        <v>28</v>
      </c>
      <c r="F3635" t="s">
        <v>206</v>
      </c>
      <c r="G3635">
        <v>448</v>
      </c>
      <c r="H3635">
        <v>1106</v>
      </c>
      <c r="I3635">
        <v>3026</v>
      </c>
      <c r="J3635">
        <v>185225.26</v>
      </c>
      <c r="K3635">
        <v>148814.74</v>
      </c>
      <c r="L3635">
        <v>123763.66</v>
      </c>
      <c r="M3635">
        <v>42743.851300000002</v>
      </c>
      <c r="N3635">
        <v>448</v>
      </c>
      <c r="O3635">
        <v>515</v>
      </c>
      <c r="P3635">
        <v>1524</v>
      </c>
      <c r="Q3635">
        <v>91947.18</v>
      </c>
      <c r="R3635">
        <v>72026.16</v>
      </c>
      <c r="S3635">
        <v>50617.63</v>
      </c>
      <c r="T3635">
        <v>21870.9679</v>
      </c>
      <c r="U3635">
        <v>448</v>
      </c>
      <c r="V3635">
        <v>591</v>
      </c>
      <c r="W3635">
        <v>1502</v>
      </c>
      <c r="X3635">
        <v>93278.080000000002</v>
      </c>
      <c r="Y3635">
        <v>76788.58</v>
      </c>
      <c r="Z3635">
        <v>73146.03</v>
      </c>
      <c r="AA3635">
        <v>20872.883399999999</v>
      </c>
      <c r="AB3635">
        <v>438</v>
      </c>
      <c r="AC3635">
        <v>444</v>
      </c>
      <c r="AD3635">
        <v>268</v>
      </c>
      <c r="AE3635">
        <v>411</v>
      </c>
      <c r="AF3635">
        <v>438</v>
      </c>
      <c r="AG3635">
        <v>444</v>
      </c>
      <c r="AH3635">
        <v>268</v>
      </c>
      <c r="AI3635">
        <v>411</v>
      </c>
      <c r="AJ3635">
        <v>438</v>
      </c>
      <c r="AK3635">
        <v>444</v>
      </c>
      <c r="AL3635">
        <v>268</v>
      </c>
      <c r="AM3635">
        <v>411</v>
      </c>
    </row>
    <row r="3636" spans="1:39" x14ac:dyDescent="0.15">
      <c r="A3636" t="s">
        <v>143</v>
      </c>
      <c r="B3636">
        <v>30</v>
      </c>
      <c r="C3636">
        <v>2</v>
      </c>
      <c r="D3636">
        <v>2</v>
      </c>
      <c r="E3636" t="s">
        <v>30</v>
      </c>
      <c r="F3636" t="s">
        <v>206</v>
      </c>
      <c r="G3636">
        <v>53</v>
      </c>
      <c r="H3636">
        <v>140</v>
      </c>
      <c r="I3636">
        <v>354</v>
      </c>
      <c r="J3636">
        <v>22135.45</v>
      </c>
      <c r="K3636">
        <v>18388.63</v>
      </c>
      <c r="L3636">
        <v>15146.56</v>
      </c>
      <c r="M3636">
        <v>5372.4940999999999</v>
      </c>
      <c r="N3636">
        <v>53</v>
      </c>
      <c r="O3636">
        <v>60</v>
      </c>
      <c r="P3636">
        <v>166</v>
      </c>
      <c r="Q3636">
        <v>10249.31</v>
      </c>
      <c r="R3636">
        <v>8348.35</v>
      </c>
      <c r="S3636">
        <v>5373.63</v>
      </c>
      <c r="T3636">
        <v>2605.2651999999998</v>
      </c>
      <c r="U3636">
        <v>53</v>
      </c>
      <c r="V3636">
        <v>80</v>
      </c>
      <c r="W3636">
        <v>188</v>
      </c>
      <c r="X3636">
        <v>11886.14</v>
      </c>
      <c r="Y3636">
        <v>10040.280000000001</v>
      </c>
      <c r="Z3636">
        <v>9772.93</v>
      </c>
      <c r="AA3636">
        <v>2767.2289000000001</v>
      </c>
      <c r="AB3636">
        <v>50</v>
      </c>
      <c r="AC3636">
        <v>52</v>
      </c>
      <c r="AD3636">
        <v>34</v>
      </c>
      <c r="AE3636">
        <v>53</v>
      </c>
      <c r="AF3636">
        <v>50</v>
      </c>
      <c r="AG3636">
        <v>52</v>
      </c>
      <c r="AH3636">
        <v>34</v>
      </c>
      <c r="AI3636">
        <v>53</v>
      </c>
      <c r="AJ3636">
        <v>50</v>
      </c>
      <c r="AK3636">
        <v>52</v>
      </c>
      <c r="AL3636">
        <v>34</v>
      </c>
      <c r="AM3636">
        <v>53</v>
      </c>
    </row>
    <row r="3637" spans="1:39" x14ac:dyDescent="0.15">
      <c r="A3637" t="s">
        <v>143</v>
      </c>
      <c r="B3637">
        <v>30</v>
      </c>
      <c r="C3637">
        <v>2</v>
      </c>
      <c r="D3637">
        <v>2</v>
      </c>
      <c r="E3637" t="s">
        <v>29</v>
      </c>
      <c r="F3637" t="s">
        <v>206</v>
      </c>
      <c r="G3637">
        <v>230</v>
      </c>
      <c r="H3637">
        <v>609</v>
      </c>
      <c r="I3637">
        <v>1599</v>
      </c>
      <c r="J3637">
        <v>100962.07</v>
      </c>
      <c r="K3637">
        <v>78097.960000000006</v>
      </c>
      <c r="L3637">
        <v>62803.25</v>
      </c>
      <c r="M3637">
        <v>23778.4516</v>
      </c>
      <c r="N3637">
        <v>230</v>
      </c>
      <c r="O3637">
        <v>265</v>
      </c>
      <c r="P3637">
        <v>763</v>
      </c>
      <c r="Q3637">
        <v>47738.76</v>
      </c>
      <c r="R3637">
        <v>36454.9</v>
      </c>
      <c r="S3637">
        <v>23322.13</v>
      </c>
      <c r="T3637">
        <v>11528.9144</v>
      </c>
      <c r="U3637">
        <v>230</v>
      </c>
      <c r="V3637">
        <v>344</v>
      </c>
      <c r="W3637">
        <v>836</v>
      </c>
      <c r="X3637">
        <v>53223.31</v>
      </c>
      <c r="Y3637">
        <v>41643.06</v>
      </c>
      <c r="Z3637">
        <v>39481.120000000003</v>
      </c>
      <c r="AA3637">
        <v>12249.537200000001</v>
      </c>
      <c r="AB3637">
        <v>220</v>
      </c>
      <c r="AC3637">
        <v>220</v>
      </c>
      <c r="AD3637">
        <v>125</v>
      </c>
      <c r="AE3637">
        <v>221</v>
      </c>
      <c r="AF3637">
        <v>220</v>
      </c>
      <c r="AG3637">
        <v>220</v>
      </c>
      <c r="AH3637">
        <v>125</v>
      </c>
      <c r="AI3637">
        <v>221</v>
      </c>
      <c r="AJ3637">
        <v>220</v>
      </c>
      <c r="AK3637">
        <v>220</v>
      </c>
      <c r="AL3637">
        <v>125</v>
      </c>
      <c r="AM3637">
        <v>221</v>
      </c>
    </row>
    <row r="3638" spans="1:39" x14ac:dyDescent="0.15">
      <c r="A3638" t="s">
        <v>143</v>
      </c>
      <c r="B3638">
        <v>30</v>
      </c>
      <c r="C3638">
        <v>2</v>
      </c>
      <c r="D3638">
        <v>2</v>
      </c>
      <c r="E3638" t="s">
        <v>32</v>
      </c>
      <c r="F3638" t="s">
        <v>206</v>
      </c>
      <c r="G3638">
        <v>59</v>
      </c>
      <c r="H3638">
        <v>155</v>
      </c>
      <c r="I3638">
        <v>456</v>
      </c>
      <c r="J3638">
        <v>28934.85</v>
      </c>
      <c r="K3638">
        <v>21006.89</v>
      </c>
      <c r="L3638">
        <v>19054.849999999999</v>
      </c>
      <c r="M3638">
        <v>6940.7331000000004</v>
      </c>
      <c r="N3638">
        <v>59</v>
      </c>
      <c r="O3638">
        <v>67</v>
      </c>
      <c r="P3638">
        <v>196</v>
      </c>
      <c r="Q3638">
        <v>11233.09</v>
      </c>
      <c r="R3638">
        <v>8069.39</v>
      </c>
      <c r="S3638">
        <v>6268.22</v>
      </c>
      <c r="T3638">
        <v>2998.9533999999999</v>
      </c>
      <c r="U3638">
        <v>59</v>
      </c>
      <c r="V3638">
        <v>88</v>
      </c>
      <c r="W3638">
        <v>260</v>
      </c>
      <c r="X3638">
        <v>17701.759999999998</v>
      </c>
      <c r="Y3638">
        <v>12937.5</v>
      </c>
      <c r="Z3638">
        <v>12786.63</v>
      </c>
      <c r="AA3638">
        <v>3941.7797</v>
      </c>
      <c r="AB3638">
        <v>55</v>
      </c>
      <c r="AC3638">
        <v>58</v>
      </c>
      <c r="AD3638">
        <v>41</v>
      </c>
      <c r="AE3638">
        <v>57</v>
      </c>
      <c r="AF3638">
        <v>55</v>
      </c>
      <c r="AG3638">
        <v>58</v>
      </c>
      <c r="AH3638">
        <v>41</v>
      </c>
      <c r="AI3638">
        <v>57</v>
      </c>
      <c r="AJ3638">
        <v>55</v>
      </c>
      <c r="AK3638">
        <v>58</v>
      </c>
      <c r="AL3638">
        <v>41</v>
      </c>
      <c r="AM3638">
        <v>57</v>
      </c>
    </row>
    <row r="3639" spans="1:39" x14ac:dyDescent="0.15">
      <c r="A3639" t="s">
        <v>143</v>
      </c>
      <c r="B3639">
        <v>70</v>
      </c>
      <c r="C3639">
        <v>1</v>
      </c>
      <c r="D3639">
        <v>0</v>
      </c>
      <c r="E3639" t="s">
        <v>28</v>
      </c>
      <c r="F3639" t="s">
        <v>206</v>
      </c>
      <c r="G3639">
        <v>11805</v>
      </c>
      <c r="H3639">
        <v>13111</v>
      </c>
      <c r="I3639">
        <v>33663</v>
      </c>
      <c r="J3639">
        <v>2128501.21</v>
      </c>
      <c r="K3639">
        <v>1659379.25</v>
      </c>
      <c r="L3639">
        <v>1544202.75</v>
      </c>
      <c r="M3639">
        <v>504988.19420000003</v>
      </c>
      <c r="N3639">
        <v>5681</v>
      </c>
      <c r="O3639">
        <v>5995</v>
      </c>
      <c r="P3639">
        <v>16269</v>
      </c>
      <c r="Q3639">
        <v>1031203.01</v>
      </c>
      <c r="R3639">
        <v>791843.68</v>
      </c>
      <c r="S3639">
        <v>713486.61</v>
      </c>
      <c r="T3639">
        <v>254695.53890000001</v>
      </c>
      <c r="U3639">
        <v>6124</v>
      </c>
      <c r="V3639">
        <v>7116</v>
      </c>
      <c r="W3639">
        <v>17394</v>
      </c>
      <c r="X3639">
        <v>1097298.2</v>
      </c>
      <c r="Y3639">
        <v>867535.57</v>
      </c>
      <c r="Z3639">
        <v>830716.14</v>
      </c>
      <c r="AA3639">
        <v>250292.65530000001</v>
      </c>
      <c r="AB3639">
        <v>11716</v>
      </c>
      <c r="AC3639">
        <v>9762</v>
      </c>
      <c r="AD3639">
        <v>8483</v>
      </c>
      <c r="AE3639">
        <v>5626</v>
      </c>
      <c r="AF3639">
        <v>5639</v>
      </c>
      <c r="AG3639">
        <v>5288</v>
      </c>
      <c r="AH3639">
        <v>4688</v>
      </c>
      <c r="AI3639">
        <v>2843</v>
      </c>
      <c r="AJ3639">
        <v>6077</v>
      </c>
      <c r="AK3639">
        <v>4474</v>
      </c>
      <c r="AL3639">
        <v>3795</v>
      </c>
      <c r="AM3639">
        <v>2783</v>
      </c>
    </row>
    <row r="3640" spans="1:39" x14ac:dyDescent="0.15">
      <c r="A3640" t="s">
        <v>143</v>
      </c>
      <c r="B3640">
        <v>70</v>
      </c>
      <c r="C3640">
        <v>1</v>
      </c>
      <c r="D3640">
        <v>0</v>
      </c>
      <c r="E3640" t="s">
        <v>30</v>
      </c>
      <c r="F3640" t="s">
        <v>206</v>
      </c>
      <c r="G3640">
        <v>27</v>
      </c>
      <c r="H3640">
        <v>33</v>
      </c>
      <c r="I3640">
        <v>83</v>
      </c>
      <c r="J3640">
        <v>4828.7700000000004</v>
      </c>
      <c r="K3640">
        <v>3713.52</v>
      </c>
      <c r="L3640">
        <v>3438.79</v>
      </c>
      <c r="M3640">
        <v>1130.9621999999999</v>
      </c>
      <c r="N3640">
        <v>13</v>
      </c>
      <c r="O3640">
        <v>15</v>
      </c>
      <c r="P3640">
        <v>41</v>
      </c>
      <c r="Q3640">
        <v>2142.85</v>
      </c>
      <c r="R3640">
        <v>1721.75</v>
      </c>
      <c r="S3640">
        <v>1506.15</v>
      </c>
      <c r="T3640">
        <v>560.55219999999997</v>
      </c>
      <c r="U3640">
        <v>14</v>
      </c>
      <c r="V3640">
        <v>18</v>
      </c>
      <c r="W3640">
        <v>42</v>
      </c>
      <c r="X3640">
        <v>2685.92</v>
      </c>
      <c r="Y3640">
        <v>1991.77</v>
      </c>
      <c r="Z3640">
        <v>1932.64</v>
      </c>
      <c r="AA3640">
        <v>570.41</v>
      </c>
      <c r="AB3640">
        <v>27</v>
      </c>
      <c r="AC3640">
        <v>19</v>
      </c>
      <c r="AD3640">
        <v>15</v>
      </c>
      <c r="AE3640">
        <v>19</v>
      </c>
      <c r="AF3640">
        <v>13</v>
      </c>
      <c r="AG3640">
        <v>10</v>
      </c>
      <c r="AH3640">
        <v>9</v>
      </c>
      <c r="AI3640">
        <v>10</v>
      </c>
      <c r="AJ3640">
        <v>14</v>
      </c>
      <c r="AK3640">
        <v>9</v>
      </c>
      <c r="AL3640">
        <v>6</v>
      </c>
      <c r="AM3640">
        <v>9</v>
      </c>
    </row>
    <row r="3641" spans="1:39" x14ac:dyDescent="0.15">
      <c r="A3641" t="s">
        <v>143</v>
      </c>
      <c r="B3641">
        <v>70</v>
      </c>
      <c r="C3641">
        <v>1</v>
      </c>
      <c r="D3641">
        <v>0</v>
      </c>
      <c r="E3641" t="s">
        <v>29</v>
      </c>
      <c r="F3641" t="s">
        <v>206</v>
      </c>
      <c r="G3641">
        <v>89</v>
      </c>
      <c r="H3641">
        <v>100</v>
      </c>
      <c r="I3641">
        <v>321</v>
      </c>
      <c r="J3641">
        <v>18154.73</v>
      </c>
      <c r="K3641">
        <v>13100.4</v>
      </c>
      <c r="L3641">
        <v>12208.01</v>
      </c>
      <c r="M3641">
        <v>4870.7421000000004</v>
      </c>
      <c r="N3641">
        <v>58</v>
      </c>
      <c r="O3641">
        <v>65</v>
      </c>
      <c r="P3641">
        <v>229</v>
      </c>
      <c r="Q3641">
        <v>12040.93</v>
      </c>
      <c r="R3641">
        <v>8514.67</v>
      </c>
      <c r="S3641">
        <v>7809.35</v>
      </c>
      <c r="T3641">
        <v>3495.5693999999999</v>
      </c>
      <c r="U3641">
        <v>31</v>
      </c>
      <c r="V3641">
        <v>35</v>
      </c>
      <c r="W3641">
        <v>92</v>
      </c>
      <c r="X3641">
        <v>6113.8</v>
      </c>
      <c r="Y3641">
        <v>4585.7299999999996</v>
      </c>
      <c r="Z3641">
        <v>4398.66</v>
      </c>
      <c r="AA3641">
        <v>1375.1727000000001</v>
      </c>
      <c r="AB3641">
        <v>89</v>
      </c>
      <c r="AC3641">
        <v>76</v>
      </c>
      <c r="AD3641">
        <v>67</v>
      </c>
      <c r="AE3641">
        <v>47</v>
      </c>
      <c r="AF3641">
        <v>58</v>
      </c>
      <c r="AG3641">
        <v>56</v>
      </c>
      <c r="AH3641">
        <v>51</v>
      </c>
      <c r="AI3641">
        <v>34</v>
      </c>
      <c r="AJ3641">
        <v>31</v>
      </c>
      <c r="AK3641">
        <v>20</v>
      </c>
      <c r="AL3641">
        <v>16</v>
      </c>
      <c r="AM3641">
        <v>13</v>
      </c>
    </row>
    <row r="3642" spans="1:39" x14ac:dyDescent="0.15">
      <c r="A3642" t="s">
        <v>143</v>
      </c>
      <c r="B3642">
        <v>70</v>
      </c>
      <c r="C3642">
        <v>1</v>
      </c>
      <c r="D3642">
        <v>0</v>
      </c>
      <c r="E3642" t="s">
        <v>32</v>
      </c>
      <c r="F3642" t="s">
        <v>206</v>
      </c>
      <c r="G3642">
        <v>1137</v>
      </c>
      <c r="H3642">
        <v>1381</v>
      </c>
      <c r="I3642">
        <v>3759</v>
      </c>
      <c r="J3642">
        <v>240276.97</v>
      </c>
      <c r="K3642">
        <v>167330.10999999999</v>
      </c>
      <c r="L3642">
        <v>164415.51</v>
      </c>
      <c r="M3642">
        <v>55254.373</v>
      </c>
      <c r="N3642">
        <v>182</v>
      </c>
      <c r="O3642">
        <v>202</v>
      </c>
      <c r="P3642">
        <v>556</v>
      </c>
      <c r="Q3642">
        <v>37436.25</v>
      </c>
      <c r="R3642">
        <v>26649.71</v>
      </c>
      <c r="S3642">
        <v>25460.400000000001</v>
      </c>
      <c r="T3642">
        <v>8762.1100999999999</v>
      </c>
      <c r="U3642">
        <v>955</v>
      </c>
      <c r="V3642">
        <v>1179</v>
      </c>
      <c r="W3642">
        <v>3203</v>
      </c>
      <c r="X3642">
        <v>202840.72</v>
      </c>
      <c r="Y3642">
        <v>140680.4</v>
      </c>
      <c r="Z3642">
        <v>138955.10999999999</v>
      </c>
      <c r="AA3642">
        <v>46492.262900000002</v>
      </c>
      <c r="AB3642">
        <v>1134</v>
      </c>
      <c r="AC3642">
        <v>868</v>
      </c>
      <c r="AD3642">
        <v>774</v>
      </c>
      <c r="AE3642">
        <v>772</v>
      </c>
      <c r="AF3642">
        <v>181</v>
      </c>
      <c r="AG3642">
        <v>118</v>
      </c>
      <c r="AH3642">
        <v>107</v>
      </c>
      <c r="AI3642">
        <v>168</v>
      </c>
      <c r="AJ3642">
        <v>953</v>
      </c>
      <c r="AK3642">
        <v>750</v>
      </c>
      <c r="AL3642">
        <v>667</v>
      </c>
      <c r="AM3642">
        <v>604</v>
      </c>
    </row>
    <row r="3643" spans="1:39" x14ac:dyDescent="0.15">
      <c r="A3643" t="s">
        <v>143</v>
      </c>
      <c r="B3643">
        <v>70</v>
      </c>
      <c r="C3643">
        <v>1</v>
      </c>
      <c r="D3643">
        <v>1</v>
      </c>
      <c r="E3643" t="s">
        <v>28</v>
      </c>
      <c r="F3643" t="s">
        <v>206</v>
      </c>
      <c r="G3643">
        <v>40581</v>
      </c>
      <c r="H3643">
        <v>48207</v>
      </c>
      <c r="I3643">
        <v>125216</v>
      </c>
      <c r="J3643">
        <v>7353980.6500000004</v>
      </c>
      <c r="K3643">
        <v>5783206.4800000004</v>
      </c>
      <c r="L3643">
        <v>5422223.9800000004</v>
      </c>
      <c r="M3643">
        <v>1788444.1708</v>
      </c>
      <c r="N3643">
        <v>20727</v>
      </c>
      <c r="O3643">
        <v>22910</v>
      </c>
      <c r="P3643">
        <v>65544</v>
      </c>
      <c r="Q3643">
        <v>3755482.14</v>
      </c>
      <c r="R3643">
        <v>2935159.49</v>
      </c>
      <c r="S3643">
        <v>2713137.79</v>
      </c>
      <c r="T3643">
        <v>964921.20259999996</v>
      </c>
      <c r="U3643">
        <v>19854</v>
      </c>
      <c r="V3643">
        <v>25297</v>
      </c>
      <c r="W3643">
        <v>59672</v>
      </c>
      <c r="X3643">
        <v>3598498.51</v>
      </c>
      <c r="Y3643">
        <v>2848046.99</v>
      </c>
      <c r="Z3643">
        <v>2709086.19</v>
      </c>
      <c r="AA3643">
        <v>823522.9682</v>
      </c>
      <c r="AB3643">
        <v>39068</v>
      </c>
      <c r="AC3643">
        <v>38823</v>
      </c>
      <c r="AD3643">
        <v>26089</v>
      </c>
      <c r="AE3643">
        <v>35522</v>
      </c>
      <c r="AF3643">
        <v>20176</v>
      </c>
      <c r="AG3643">
        <v>20295</v>
      </c>
      <c r="AH3643">
        <v>14867</v>
      </c>
      <c r="AI3643">
        <v>18521</v>
      </c>
      <c r="AJ3643">
        <v>18892</v>
      </c>
      <c r="AK3643">
        <v>18528</v>
      </c>
      <c r="AL3643">
        <v>11222</v>
      </c>
      <c r="AM3643">
        <v>17001</v>
      </c>
    </row>
    <row r="3644" spans="1:39" x14ac:dyDescent="0.15">
      <c r="A3644" t="s">
        <v>143</v>
      </c>
      <c r="B3644">
        <v>70</v>
      </c>
      <c r="C3644">
        <v>1</v>
      </c>
      <c r="D3644">
        <v>1</v>
      </c>
      <c r="E3644" t="s">
        <v>30</v>
      </c>
      <c r="F3644" t="s">
        <v>206</v>
      </c>
      <c r="G3644">
        <v>4036</v>
      </c>
      <c r="H3644">
        <v>4891</v>
      </c>
      <c r="I3644">
        <v>12391</v>
      </c>
      <c r="J3644">
        <v>732271.26</v>
      </c>
      <c r="K3644">
        <v>579365.26</v>
      </c>
      <c r="L3644">
        <v>542507.99</v>
      </c>
      <c r="M3644">
        <v>176745.3817</v>
      </c>
      <c r="N3644">
        <v>1935</v>
      </c>
      <c r="O3644">
        <v>2185</v>
      </c>
      <c r="P3644">
        <v>6079</v>
      </c>
      <c r="Q3644">
        <v>350757.66</v>
      </c>
      <c r="R3644">
        <v>277075.38</v>
      </c>
      <c r="S3644">
        <v>254602.52</v>
      </c>
      <c r="T3644">
        <v>88626.479600000006</v>
      </c>
      <c r="U3644">
        <v>2101</v>
      </c>
      <c r="V3644">
        <v>2706</v>
      </c>
      <c r="W3644">
        <v>6312</v>
      </c>
      <c r="X3644">
        <v>381513.6</v>
      </c>
      <c r="Y3644">
        <v>302289.88</v>
      </c>
      <c r="Z3644">
        <v>287905.46999999997</v>
      </c>
      <c r="AA3644">
        <v>88118.902100000007</v>
      </c>
      <c r="AB3644">
        <v>3816</v>
      </c>
      <c r="AC3644">
        <v>3926</v>
      </c>
      <c r="AD3644">
        <v>2249</v>
      </c>
      <c r="AE3644">
        <v>3914</v>
      </c>
      <c r="AF3644">
        <v>1847</v>
      </c>
      <c r="AG3644">
        <v>1902</v>
      </c>
      <c r="AH3644">
        <v>1233</v>
      </c>
      <c r="AI3644">
        <v>1886</v>
      </c>
      <c r="AJ3644">
        <v>1969</v>
      </c>
      <c r="AK3644">
        <v>2024</v>
      </c>
      <c r="AL3644">
        <v>1016</v>
      </c>
      <c r="AM3644">
        <v>2028</v>
      </c>
    </row>
    <row r="3645" spans="1:39" x14ac:dyDescent="0.15">
      <c r="A3645" t="s">
        <v>143</v>
      </c>
      <c r="B3645">
        <v>70</v>
      </c>
      <c r="C3645">
        <v>1</v>
      </c>
      <c r="D3645">
        <v>1</v>
      </c>
      <c r="E3645" t="s">
        <v>29</v>
      </c>
      <c r="F3645" t="s">
        <v>206</v>
      </c>
      <c r="G3645">
        <v>49171</v>
      </c>
      <c r="H3645">
        <v>62018</v>
      </c>
      <c r="I3645">
        <v>162040</v>
      </c>
      <c r="J3645">
        <v>9462505.5600000005</v>
      </c>
      <c r="K3645">
        <v>7102297.79</v>
      </c>
      <c r="L3645">
        <v>6646622.3600000003</v>
      </c>
      <c r="M3645">
        <v>2291603.4882</v>
      </c>
      <c r="N3645">
        <v>19419</v>
      </c>
      <c r="O3645">
        <v>22145</v>
      </c>
      <c r="P3645">
        <v>65663</v>
      </c>
      <c r="Q3645">
        <v>3687975.13</v>
      </c>
      <c r="R3645">
        <v>2757720.21</v>
      </c>
      <c r="S3645">
        <v>2537143.2000000002</v>
      </c>
      <c r="T3645">
        <v>957872.28130000003</v>
      </c>
      <c r="U3645">
        <v>29752</v>
      </c>
      <c r="V3645">
        <v>39873</v>
      </c>
      <c r="W3645">
        <v>96377</v>
      </c>
      <c r="X3645">
        <v>5774530.4299999997</v>
      </c>
      <c r="Y3645">
        <v>4344577.58</v>
      </c>
      <c r="Z3645">
        <v>4109479.16</v>
      </c>
      <c r="AA3645">
        <v>1333731.2069000001</v>
      </c>
      <c r="AB3645">
        <v>47405</v>
      </c>
      <c r="AC3645">
        <v>46736</v>
      </c>
      <c r="AD3645">
        <v>31620</v>
      </c>
      <c r="AE3645">
        <v>47270</v>
      </c>
      <c r="AF3645">
        <v>18734</v>
      </c>
      <c r="AG3645">
        <v>18599</v>
      </c>
      <c r="AH3645">
        <v>14068</v>
      </c>
      <c r="AI3645">
        <v>18771</v>
      </c>
      <c r="AJ3645">
        <v>28671</v>
      </c>
      <c r="AK3645">
        <v>28137</v>
      </c>
      <c r="AL3645">
        <v>17552</v>
      </c>
      <c r="AM3645">
        <v>28499</v>
      </c>
    </row>
    <row r="3646" spans="1:39" x14ac:dyDescent="0.15">
      <c r="A3646" t="s">
        <v>143</v>
      </c>
      <c r="B3646">
        <v>70</v>
      </c>
      <c r="C3646">
        <v>1</v>
      </c>
      <c r="D3646">
        <v>1</v>
      </c>
      <c r="E3646" t="s">
        <v>31</v>
      </c>
      <c r="F3646" t="s">
        <v>206</v>
      </c>
      <c r="G3646">
        <v>3</v>
      </c>
      <c r="H3646">
        <v>6</v>
      </c>
      <c r="I3646">
        <v>15</v>
      </c>
      <c r="J3646">
        <v>722.92</v>
      </c>
      <c r="K3646">
        <v>542.24</v>
      </c>
      <c r="L3646">
        <v>542.24</v>
      </c>
      <c r="M3646">
        <v>186.14</v>
      </c>
      <c r="N3646">
        <v>1</v>
      </c>
      <c r="O3646">
        <v>2</v>
      </c>
      <c r="P3646">
        <v>5</v>
      </c>
      <c r="Q3646">
        <v>266.98</v>
      </c>
      <c r="R3646">
        <v>183.98</v>
      </c>
      <c r="S3646">
        <v>183.98</v>
      </c>
      <c r="T3646">
        <v>70.709999999999994</v>
      </c>
      <c r="U3646">
        <v>2</v>
      </c>
      <c r="V3646">
        <v>4</v>
      </c>
      <c r="W3646">
        <v>10</v>
      </c>
      <c r="X3646">
        <v>455.94</v>
      </c>
      <c r="Y3646">
        <v>358.26</v>
      </c>
      <c r="Z3646">
        <v>358.26</v>
      </c>
      <c r="AA3646">
        <v>115.43</v>
      </c>
      <c r="AB3646">
        <v>3</v>
      </c>
      <c r="AC3646">
        <v>3</v>
      </c>
      <c r="AD3646">
        <v>3</v>
      </c>
      <c r="AE3646">
        <v>3</v>
      </c>
      <c r="AF3646">
        <v>1</v>
      </c>
      <c r="AG3646">
        <v>1</v>
      </c>
      <c r="AH3646">
        <v>1</v>
      </c>
      <c r="AI3646">
        <v>1</v>
      </c>
      <c r="AJ3646">
        <v>2</v>
      </c>
      <c r="AK3646">
        <v>2</v>
      </c>
      <c r="AL3646">
        <v>2</v>
      </c>
      <c r="AM3646">
        <v>2</v>
      </c>
    </row>
    <row r="3647" spans="1:39" x14ac:dyDescent="0.15">
      <c r="A3647" t="s">
        <v>143</v>
      </c>
      <c r="B3647">
        <v>70</v>
      </c>
      <c r="C3647">
        <v>1</v>
      </c>
      <c r="D3647">
        <v>1</v>
      </c>
      <c r="E3647" t="s">
        <v>32</v>
      </c>
      <c r="F3647" t="s">
        <v>206</v>
      </c>
      <c r="G3647">
        <v>1036</v>
      </c>
      <c r="H3647">
        <v>1347</v>
      </c>
      <c r="I3647">
        <v>3590</v>
      </c>
      <c r="J3647">
        <v>222548.71</v>
      </c>
      <c r="K3647">
        <v>156867.59</v>
      </c>
      <c r="L3647">
        <v>152105.73000000001</v>
      </c>
      <c r="M3647">
        <v>51246.623</v>
      </c>
      <c r="N3647">
        <v>108</v>
      </c>
      <c r="O3647">
        <v>123</v>
      </c>
      <c r="P3647">
        <v>335</v>
      </c>
      <c r="Q3647">
        <v>20842.11</v>
      </c>
      <c r="R3647">
        <v>15400.77</v>
      </c>
      <c r="S3647">
        <v>14203.17</v>
      </c>
      <c r="T3647">
        <v>5008.3518000000004</v>
      </c>
      <c r="U3647">
        <v>928</v>
      </c>
      <c r="V3647">
        <v>1224</v>
      </c>
      <c r="W3647">
        <v>3255</v>
      </c>
      <c r="X3647">
        <v>201706.6</v>
      </c>
      <c r="Y3647">
        <v>141466.82</v>
      </c>
      <c r="Z3647">
        <v>137902.56</v>
      </c>
      <c r="AA3647">
        <v>46238.271200000003</v>
      </c>
      <c r="AB3647">
        <v>1026</v>
      </c>
      <c r="AC3647">
        <v>941</v>
      </c>
      <c r="AD3647">
        <v>642</v>
      </c>
      <c r="AE3647">
        <v>909</v>
      </c>
      <c r="AF3647">
        <v>108</v>
      </c>
      <c r="AG3647">
        <v>88</v>
      </c>
      <c r="AH3647">
        <v>59</v>
      </c>
      <c r="AI3647">
        <v>105</v>
      </c>
      <c r="AJ3647">
        <v>918</v>
      </c>
      <c r="AK3647">
        <v>853</v>
      </c>
      <c r="AL3647">
        <v>583</v>
      </c>
      <c r="AM3647">
        <v>804</v>
      </c>
    </row>
    <row r="3648" spans="1:39" x14ac:dyDescent="0.15">
      <c r="A3648" t="s">
        <v>143</v>
      </c>
      <c r="B3648">
        <v>70</v>
      </c>
      <c r="C3648">
        <v>1</v>
      </c>
      <c r="D3648">
        <v>2</v>
      </c>
      <c r="E3648" t="s">
        <v>28</v>
      </c>
      <c r="F3648" t="s">
        <v>206</v>
      </c>
      <c r="G3648">
        <v>12840</v>
      </c>
      <c r="H3648">
        <v>14338</v>
      </c>
      <c r="I3648">
        <v>37434</v>
      </c>
      <c r="J3648">
        <v>2299743.87</v>
      </c>
      <c r="K3648">
        <v>1814616.86</v>
      </c>
      <c r="L3648">
        <v>1711982.97</v>
      </c>
      <c r="M3648">
        <v>542051.3898</v>
      </c>
      <c r="N3648">
        <v>5547</v>
      </c>
      <c r="O3648">
        <v>5855</v>
      </c>
      <c r="P3648">
        <v>16527</v>
      </c>
      <c r="Q3648">
        <v>1008973.54</v>
      </c>
      <c r="R3648">
        <v>783554.73</v>
      </c>
      <c r="S3648">
        <v>713224.22</v>
      </c>
      <c r="T3648">
        <v>247165.2023</v>
      </c>
      <c r="U3648">
        <v>7293</v>
      </c>
      <c r="V3648">
        <v>8483</v>
      </c>
      <c r="W3648">
        <v>20907</v>
      </c>
      <c r="X3648">
        <v>1290770.33</v>
      </c>
      <c r="Y3648">
        <v>1031062.13</v>
      </c>
      <c r="Z3648">
        <v>998758.75</v>
      </c>
      <c r="AA3648">
        <v>294886.1875</v>
      </c>
      <c r="AB3648">
        <v>12354</v>
      </c>
      <c r="AC3648">
        <v>11323</v>
      </c>
      <c r="AD3648">
        <v>5483</v>
      </c>
      <c r="AE3648">
        <v>10451</v>
      </c>
      <c r="AF3648">
        <v>5331</v>
      </c>
      <c r="AG3648">
        <v>5287</v>
      </c>
      <c r="AH3648">
        <v>2984</v>
      </c>
      <c r="AI3648">
        <v>4835</v>
      </c>
      <c r="AJ3648">
        <v>7023</v>
      </c>
      <c r="AK3648">
        <v>6036</v>
      </c>
      <c r="AL3648">
        <v>2499</v>
      </c>
      <c r="AM3648">
        <v>5616</v>
      </c>
    </row>
    <row r="3649" spans="1:39" x14ac:dyDescent="0.15">
      <c r="A3649" t="s">
        <v>143</v>
      </c>
      <c r="B3649">
        <v>70</v>
      </c>
      <c r="C3649">
        <v>1</v>
      </c>
      <c r="D3649">
        <v>2</v>
      </c>
      <c r="E3649" t="s">
        <v>30</v>
      </c>
      <c r="F3649" t="s">
        <v>206</v>
      </c>
      <c r="G3649">
        <v>1436</v>
      </c>
      <c r="H3649">
        <v>1641</v>
      </c>
      <c r="I3649">
        <v>4189</v>
      </c>
      <c r="J3649">
        <v>257677.45</v>
      </c>
      <c r="K3649">
        <v>202469.29</v>
      </c>
      <c r="L3649">
        <v>191026.42</v>
      </c>
      <c r="M3649">
        <v>61375.721799999999</v>
      </c>
      <c r="N3649">
        <v>586</v>
      </c>
      <c r="O3649">
        <v>625</v>
      </c>
      <c r="P3649">
        <v>1748</v>
      </c>
      <c r="Q3649">
        <v>106117.26</v>
      </c>
      <c r="R3649">
        <v>81629.119999999995</v>
      </c>
      <c r="S3649">
        <v>74937.8</v>
      </c>
      <c r="T3649">
        <v>26445.049500000001</v>
      </c>
      <c r="U3649">
        <v>850</v>
      </c>
      <c r="V3649">
        <v>1016</v>
      </c>
      <c r="W3649">
        <v>2441</v>
      </c>
      <c r="X3649">
        <v>151560.19</v>
      </c>
      <c r="Y3649">
        <v>120840.17</v>
      </c>
      <c r="Z3649">
        <v>116088.62</v>
      </c>
      <c r="AA3649">
        <v>34930.672299999998</v>
      </c>
      <c r="AB3649">
        <v>1338</v>
      </c>
      <c r="AC3649">
        <v>1311</v>
      </c>
      <c r="AD3649">
        <v>563</v>
      </c>
      <c r="AE3649">
        <v>1410</v>
      </c>
      <c r="AF3649">
        <v>555</v>
      </c>
      <c r="AG3649">
        <v>560</v>
      </c>
      <c r="AH3649">
        <v>302</v>
      </c>
      <c r="AI3649">
        <v>584</v>
      </c>
      <c r="AJ3649">
        <v>783</v>
      </c>
      <c r="AK3649">
        <v>751</v>
      </c>
      <c r="AL3649">
        <v>261</v>
      </c>
      <c r="AM3649">
        <v>826</v>
      </c>
    </row>
    <row r="3650" spans="1:39" x14ac:dyDescent="0.15">
      <c r="A3650" t="s">
        <v>143</v>
      </c>
      <c r="B3650">
        <v>70</v>
      </c>
      <c r="C3650">
        <v>1</v>
      </c>
      <c r="D3650">
        <v>2</v>
      </c>
      <c r="E3650" t="s">
        <v>29</v>
      </c>
      <c r="F3650" t="s">
        <v>206</v>
      </c>
      <c r="G3650">
        <v>4801</v>
      </c>
      <c r="H3650">
        <v>5593</v>
      </c>
      <c r="I3650">
        <v>15107</v>
      </c>
      <c r="J3650">
        <v>921828.47</v>
      </c>
      <c r="K3650">
        <v>692775.95</v>
      </c>
      <c r="L3650">
        <v>659417.84</v>
      </c>
      <c r="M3650">
        <v>216981.7323</v>
      </c>
      <c r="N3650">
        <v>1694</v>
      </c>
      <c r="O3650">
        <v>1813</v>
      </c>
      <c r="P3650">
        <v>5356</v>
      </c>
      <c r="Q3650">
        <v>323080.5</v>
      </c>
      <c r="R3650">
        <v>241833.73</v>
      </c>
      <c r="S3650">
        <v>221251.61</v>
      </c>
      <c r="T3650">
        <v>79202.280499999993</v>
      </c>
      <c r="U3650">
        <v>3107</v>
      </c>
      <c r="V3650">
        <v>3780</v>
      </c>
      <c r="W3650">
        <v>9751</v>
      </c>
      <c r="X3650">
        <v>598747.97</v>
      </c>
      <c r="Y3650">
        <v>450942.22</v>
      </c>
      <c r="Z3650">
        <v>438166.23</v>
      </c>
      <c r="AA3650">
        <v>137779.45180000001</v>
      </c>
      <c r="AB3650">
        <v>4619</v>
      </c>
      <c r="AC3650">
        <v>4404</v>
      </c>
      <c r="AD3650">
        <v>1997</v>
      </c>
      <c r="AE3650">
        <v>4608</v>
      </c>
      <c r="AF3650">
        <v>1646</v>
      </c>
      <c r="AG3650">
        <v>1596</v>
      </c>
      <c r="AH3650">
        <v>905</v>
      </c>
      <c r="AI3650">
        <v>1637</v>
      </c>
      <c r="AJ3650">
        <v>2973</v>
      </c>
      <c r="AK3650">
        <v>2808</v>
      </c>
      <c r="AL3650">
        <v>1092</v>
      </c>
      <c r="AM3650">
        <v>2971</v>
      </c>
    </row>
    <row r="3651" spans="1:39" x14ac:dyDescent="0.15">
      <c r="A3651" t="s">
        <v>143</v>
      </c>
      <c r="B3651">
        <v>70</v>
      </c>
      <c r="C3651">
        <v>1</v>
      </c>
      <c r="D3651">
        <v>2</v>
      </c>
      <c r="E3651" t="s">
        <v>32</v>
      </c>
      <c r="F3651" t="s">
        <v>206</v>
      </c>
      <c r="G3651">
        <v>621</v>
      </c>
      <c r="H3651">
        <v>780</v>
      </c>
      <c r="I3651">
        <v>2116</v>
      </c>
      <c r="J3651">
        <v>132200.47</v>
      </c>
      <c r="K3651">
        <v>93811.59</v>
      </c>
      <c r="L3651">
        <v>91461.7</v>
      </c>
      <c r="M3651">
        <v>30355.165700000001</v>
      </c>
      <c r="N3651">
        <v>105</v>
      </c>
      <c r="O3651">
        <v>117</v>
      </c>
      <c r="P3651">
        <v>340</v>
      </c>
      <c r="Q3651">
        <v>22094.51</v>
      </c>
      <c r="R3651">
        <v>15869.83</v>
      </c>
      <c r="S3651">
        <v>14718.4</v>
      </c>
      <c r="T3651">
        <v>5076.4260000000004</v>
      </c>
      <c r="U3651">
        <v>516</v>
      </c>
      <c r="V3651">
        <v>663</v>
      </c>
      <c r="W3651">
        <v>1776</v>
      </c>
      <c r="X3651">
        <v>110105.96</v>
      </c>
      <c r="Y3651">
        <v>77941.759999999995</v>
      </c>
      <c r="Z3651">
        <v>76743.3</v>
      </c>
      <c r="AA3651">
        <v>25278.739699999998</v>
      </c>
      <c r="AB3651">
        <v>611</v>
      </c>
      <c r="AC3651">
        <v>527</v>
      </c>
      <c r="AD3651">
        <v>289</v>
      </c>
      <c r="AE3651">
        <v>530</v>
      </c>
      <c r="AF3651">
        <v>105</v>
      </c>
      <c r="AG3651">
        <v>84</v>
      </c>
      <c r="AH3651">
        <v>45</v>
      </c>
      <c r="AI3651">
        <v>104</v>
      </c>
      <c r="AJ3651">
        <v>506</v>
      </c>
      <c r="AK3651">
        <v>443</v>
      </c>
      <c r="AL3651">
        <v>244</v>
      </c>
      <c r="AM3651">
        <v>426</v>
      </c>
    </row>
    <row r="3652" spans="1:39" x14ac:dyDescent="0.15">
      <c r="A3652" t="s">
        <v>143</v>
      </c>
      <c r="B3652">
        <v>70</v>
      </c>
      <c r="C3652">
        <v>2</v>
      </c>
      <c r="D3652">
        <v>0</v>
      </c>
      <c r="E3652" t="s">
        <v>28</v>
      </c>
      <c r="F3652" t="s">
        <v>206</v>
      </c>
      <c r="G3652">
        <v>214</v>
      </c>
      <c r="H3652">
        <v>446</v>
      </c>
      <c r="I3652">
        <v>769</v>
      </c>
      <c r="J3652">
        <v>45026.37</v>
      </c>
      <c r="K3652">
        <v>34887.980000000003</v>
      </c>
      <c r="L3652">
        <v>27515.48</v>
      </c>
      <c r="M3652">
        <v>11268.4638</v>
      </c>
      <c r="N3652">
        <v>214</v>
      </c>
      <c r="O3652">
        <v>222</v>
      </c>
      <c r="P3652">
        <v>454</v>
      </c>
      <c r="Q3652">
        <v>26170.3</v>
      </c>
      <c r="R3652">
        <v>19329.97</v>
      </c>
      <c r="S3652">
        <v>12375.74</v>
      </c>
      <c r="T3652">
        <v>6688.5725000000002</v>
      </c>
      <c r="U3652">
        <v>214</v>
      </c>
      <c r="V3652">
        <v>224</v>
      </c>
      <c r="W3652">
        <v>315</v>
      </c>
      <c r="X3652">
        <v>18856.07</v>
      </c>
      <c r="Y3652">
        <v>15558.01</v>
      </c>
      <c r="Z3652">
        <v>15139.74</v>
      </c>
      <c r="AA3652">
        <v>4579.8913000000002</v>
      </c>
      <c r="AB3652">
        <v>214</v>
      </c>
      <c r="AC3652">
        <v>208</v>
      </c>
      <c r="AD3652">
        <v>185</v>
      </c>
      <c r="AE3652">
        <v>143</v>
      </c>
      <c r="AF3652">
        <v>214</v>
      </c>
      <c r="AG3652">
        <v>208</v>
      </c>
      <c r="AH3652">
        <v>185</v>
      </c>
      <c r="AI3652">
        <v>143</v>
      </c>
      <c r="AJ3652">
        <v>214</v>
      </c>
      <c r="AK3652">
        <v>208</v>
      </c>
      <c r="AL3652">
        <v>185</v>
      </c>
      <c r="AM3652">
        <v>143</v>
      </c>
    </row>
    <row r="3653" spans="1:39" x14ac:dyDescent="0.15">
      <c r="A3653" t="s">
        <v>143</v>
      </c>
      <c r="B3653">
        <v>70</v>
      </c>
      <c r="C3653">
        <v>2</v>
      </c>
      <c r="D3653">
        <v>0</v>
      </c>
      <c r="E3653" t="s">
        <v>30</v>
      </c>
      <c r="F3653" t="s">
        <v>206</v>
      </c>
      <c r="G3653">
        <v>1</v>
      </c>
      <c r="H3653">
        <v>2</v>
      </c>
      <c r="I3653">
        <v>4</v>
      </c>
      <c r="J3653">
        <v>246</v>
      </c>
      <c r="K3653">
        <v>189.9</v>
      </c>
      <c r="L3653">
        <v>141.6</v>
      </c>
      <c r="M3653">
        <v>46.682699999999997</v>
      </c>
      <c r="N3653">
        <v>1</v>
      </c>
      <c r="O3653">
        <v>1</v>
      </c>
      <c r="P3653">
        <v>3</v>
      </c>
      <c r="Q3653">
        <v>187</v>
      </c>
      <c r="R3653">
        <v>130.9</v>
      </c>
      <c r="S3653">
        <v>82.6</v>
      </c>
      <c r="T3653">
        <v>36.222700000000003</v>
      </c>
      <c r="U3653">
        <v>1</v>
      </c>
      <c r="V3653">
        <v>1</v>
      </c>
      <c r="W3653">
        <v>1</v>
      </c>
      <c r="X3653">
        <v>59</v>
      </c>
      <c r="Y3653">
        <v>59</v>
      </c>
      <c r="Z3653">
        <v>59</v>
      </c>
      <c r="AA3653">
        <v>10.46</v>
      </c>
      <c r="AB3653">
        <v>1</v>
      </c>
      <c r="AC3653">
        <v>1</v>
      </c>
      <c r="AD3653">
        <v>1</v>
      </c>
      <c r="AE3653">
        <v>1</v>
      </c>
      <c r="AF3653">
        <v>1</v>
      </c>
      <c r="AG3653">
        <v>1</v>
      </c>
      <c r="AH3653">
        <v>1</v>
      </c>
      <c r="AI3653">
        <v>1</v>
      </c>
      <c r="AJ3653">
        <v>1</v>
      </c>
      <c r="AK3653">
        <v>1</v>
      </c>
      <c r="AL3653">
        <v>1</v>
      </c>
      <c r="AM3653">
        <v>1</v>
      </c>
    </row>
    <row r="3654" spans="1:39" x14ac:dyDescent="0.15">
      <c r="A3654" t="s">
        <v>143</v>
      </c>
      <c r="B3654">
        <v>70</v>
      </c>
      <c r="C3654">
        <v>2</v>
      </c>
      <c r="D3654">
        <v>0</v>
      </c>
      <c r="E3654" t="s">
        <v>29</v>
      </c>
      <c r="F3654" t="s">
        <v>206</v>
      </c>
      <c r="G3654">
        <v>2</v>
      </c>
      <c r="H3654">
        <v>5</v>
      </c>
      <c r="I3654">
        <v>8</v>
      </c>
      <c r="J3654">
        <v>490.96</v>
      </c>
      <c r="K3654">
        <v>325.2</v>
      </c>
      <c r="L3654">
        <v>250.23</v>
      </c>
      <c r="M3654">
        <v>111.29389999999999</v>
      </c>
      <c r="N3654">
        <v>2</v>
      </c>
      <c r="O3654">
        <v>3</v>
      </c>
      <c r="P3654">
        <v>4</v>
      </c>
      <c r="Q3654">
        <v>218.97</v>
      </c>
      <c r="R3654">
        <v>142.94</v>
      </c>
      <c r="S3654">
        <v>67.97</v>
      </c>
      <c r="T3654">
        <v>60.283900000000003</v>
      </c>
      <c r="U3654">
        <v>2</v>
      </c>
      <c r="V3654">
        <v>2</v>
      </c>
      <c r="W3654">
        <v>4</v>
      </c>
      <c r="X3654">
        <v>271.99</v>
      </c>
      <c r="Y3654">
        <v>182.26</v>
      </c>
      <c r="Z3654">
        <v>182.26</v>
      </c>
      <c r="AA3654">
        <v>51.01</v>
      </c>
      <c r="AB3654">
        <v>2</v>
      </c>
      <c r="AC3654">
        <v>2</v>
      </c>
      <c r="AD3654">
        <v>1</v>
      </c>
      <c r="AE3654">
        <v>1</v>
      </c>
      <c r="AF3654">
        <v>2</v>
      </c>
      <c r="AG3654">
        <v>2</v>
      </c>
      <c r="AH3654">
        <v>1</v>
      </c>
      <c r="AI3654">
        <v>1</v>
      </c>
      <c r="AJ3654">
        <v>2</v>
      </c>
      <c r="AK3654">
        <v>2</v>
      </c>
      <c r="AL3654">
        <v>1</v>
      </c>
      <c r="AM3654">
        <v>1</v>
      </c>
    </row>
    <row r="3655" spans="1:39" x14ac:dyDescent="0.15">
      <c r="A3655" t="s">
        <v>143</v>
      </c>
      <c r="B3655">
        <v>70</v>
      </c>
      <c r="C3655">
        <v>2</v>
      </c>
      <c r="D3655">
        <v>0</v>
      </c>
      <c r="E3655" t="s">
        <v>32</v>
      </c>
      <c r="F3655" t="s">
        <v>206</v>
      </c>
      <c r="G3655">
        <v>13</v>
      </c>
      <c r="H3655">
        <v>28</v>
      </c>
      <c r="I3655">
        <v>60</v>
      </c>
      <c r="J3655">
        <v>3069.17</v>
      </c>
      <c r="K3655">
        <v>2065.09</v>
      </c>
      <c r="L3655">
        <v>1853.3</v>
      </c>
      <c r="M3655">
        <v>788.43230000000005</v>
      </c>
      <c r="N3655">
        <v>13</v>
      </c>
      <c r="O3655">
        <v>13</v>
      </c>
      <c r="P3655">
        <v>33</v>
      </c>
      <c r="Q3655">
        <v>1624.82</v>
      </c>
      <c r="R3655">
        <v>1014.13</v>
      </c>
      <c r="S3655">
        <v>802.34</v>
      </c>
      <c r="T3655">
        <v>434.9434</v>
      </c>
      <c r="U3655">
        <v>13</v>
      </c>
      <c r="V3655">
        <v>15</v>
      </c>
      <c r="W3655">
        <v>27</v>
      </c>
      <c r="X3655">
        <v>1444.35</v>
      </c>
      <c r="Y3655">
        <v>1050.96</v>
      </c>
      <c r="Z3655">
        <v>1050.96</v>
      </c>
      <c r="AA3655">
        <v>353.4889</v>
      </c>
      <c r="AB3655">
        <v>13</v>
      </c>
      <c r="AC3655">
        <v>12</v>
      </c>
      <c r="AD3655">
        <v>12</v>
      </c>
      <c r="AE3655">
        <v>12</v>
      </c>
      <c r="AF3655">
        <v>13</v>
      </c>
      <c r="AG3655">
        <v>12</v>
      </c>
      <c r="AH3655">
        <v>12</v>
      </c>
      <c r="AI3655">
        <v>12</v>
      </c>
      <c r="AJ3655">
        <v>13</v>
      </c>
      <c r="AK3655">
        <v>12</v>
      </c>
      <c r="AL3655">
        <v>12</v>
      </c>
      <c r="AM3655">
        <v>12</v>
      </c>
    </row>
    <row r="3656" spans="1:39" x14ac:dyDescent="0.15">
      <c r="A3656" t="s">
        <v>143</v>
      </c>
      <c r="B3656">
        <v>70</v>
      </c>
      <c r="C3656">
        <v>2</v>
      </c>
      <c r="D3656">
        <v>1</v>
      </c>
      <c r="E3656" t="s">
        <v>28</v>
      </c>
      <c r="F3656" t="s">
        <v>206</v>
      </c>
      <c r="G3656">
        <v>1390</v>
      </c>
      <c r="H3656">
        <v>3000</v>
      </c>
      <c r="I3656">
        <v>5432</v>
      </c>
      <c r="J3656">
        <v>291603.05</v>
      </c>
      <c r="K3656">
        <v>226306.09</v>
      </c>
      <c r="L3656">
        <v>192081.48</v>
      </c>
      <c r="M3656">
        <v>75887.458799999993</v>
      </c>
      <c r="N3656">
        <v>1390</v>
      </c>
      <c r="O3656">
        <v>1466</v>
      </c>
      <c r="P3656">
        <v>3118</v>
      </c>
      <c r="Q3656">
        <v>162943.49</v>
      </c>
      <c r="R3656">
        <v>121360.11</v>
      </c>
      <c r="S3656">
        <v>92005.64</v>
      </c>
      <c r="T3656">
        <v>44612.357799999998</v>
      </c>
      <c r="U3656">
        <v>1390</v>
      </c>
      <c r="V3656">
        <v>1534</v>
      </c>
      <c r="W3656">
        <v>2314</v>
      </c>
      <c r="X3656">
        <v>128659.56</v>
      </c>
      <c r="Y3656">
        <v>104945.98</v>
      </c>
      <c r="Z3656">
        <v>100075.84</v>
      </c>
      <c r="AA3656">
        <v>31275.100999999999</v>
      </c>
      <c r="AB3656">
        <v>1341</v>
      </c>
      <c r="AC3656">
        <v>1375</v>
      </c>
      <c r="AD3656">
        <v>1013</v>
      </c>
      <c r="AE3656">
        <v>1322</v>
      </c>
      <c r="AF3656">
        <v>1341</v>
      </c>
      <c r="AG3656">
        <v>1375</v>
      </c>
      <c r="AH3656">
        <v>1013</v>
      </c>
      <c r="AI3656">
        <v>1322</v>
      </c>
      <c r="AJ3656">
        <v>1341</v>
      </c>
      <c r="AK3656">
        <v>1375</v>
      </c>
      <c r="AL3656">
        <v>1013</v>
      </c>
      <c r="AM3656">
        <v>1322</v>
      </c>
    </row>
    <row r="3657" spans="1:39" x14ac:dyDescent="0.15">
      <c r="A3657" t="s">
        <v>143</v>
      </c>
      <c r="B3657">
        <v>70</v>
      </c>
      <c r="C3657">
        <v>2</v>
      </c>
      <c r="D3657">
        <v>1</v>
      </c>
      <c r="E3657" t="s">
        <v>30</v>
      </c>
      <c r="F3657" t="s">
        <v>206</v>
      </c>
      <c r="G3657">
        <v>168</v>
      </c>
      <c r="H3657">
        <v>372</v>
      </c>
      <c r="I3657">
        <v>662</v>
      </c>
      <c r="J3657">
        <v>35524.410000000003</v>
      </c>
      <c r="K3657">
        <v>27920.04</v>
      </c>
      <c r="L3657">
        <v>23191.27</v>
      </c>
      <c r="M3657">
        <v>9057.1021000000001</v>
      </c>
      <c r="N3657">
        <v>168</v>
      </c>
      <c r="O3657">
        <v>177</v>
      </c>
      <c r="P3657">
        <v>356</v>
      </c>
      <c r="Q3657">
        <v>18950.37</v>
      </c>
      <c r="R3657">
        <v>14597.73</v>
      </c>
      <c r="S3657">
        <v>11024.11</v>
      </c>
      <c r="T3657">
        <v>5034.0703999999996</v>
      </c>
      <c r="U3657">
        <v>168</v>
      </c>
      <c r="V3657">
        <v>195</v>
      </c>
      <c r="W3657">
        <v>306</v>
      </c>
      <c r="X3657">
        <v>16574.04</v>
      </c>
      <c r="Y3657">
        <v>13322.31</v>
      </c>
      <c r="Z3657">
        <v>12167.16</v>
      </c>
      <c r="AA3657">
        <v>4023.0317</v>
      </c>
      <c r="AB3657">
        <v>160</v>
      </c>
      <c r="AC3657">
        <v>167</v>
      </c>
      <c r="AD3657">
        <v>111</v>
      </c>
      <c r="AE3657">
        <v>165</v>
      </c>
      <c r="AF3657">
        <v>160</v>
      </c>
      <c r="AG3657">
        <v>167</v>
      </c>
      <c r="AH3657">
        <v>111</v>
      </c>
      <c r="AI3657">
        <v>165</v>
      </c>
      <c r="AJ3657">
        <v>160</v>
      </c>
      <c r="AK3657">
        <v>167</v>
      </c>
      <c r="AL3657">
        <v>111</v>
      </c>
      <c r="AM3657">
        <v>165</v>
      </c>
    </row>
    <row r="3658" spans="1:39" x14ac:dyDescent="0.15">
      <c r="A3658" t="s">
        <v>143</v>
      </c>
      <c r="B3658">
        <v>70</v>
      </c>
      <c r="C3658">
        <v>2</v>
      </c>
      <c r="D3658">
        <v>1</v>
      </c>
      <c r="E3658" t="s">
        <v>29</v>
      </c>
      <c r="F3658" t="s">
        <v>206</v>
      </c>
      <c r="G3658">
        <v>2627</v>
      </c>
      <c r="H3658">
        <v>5871</v>
      </c>
      <c r="I3658">
        <v>11067</v>
      </c>
      <c r="J3658">
        <v>583494.07999999996</v>
      </c>
      <c r="K3658">
        <v>428550.32</v>
      </c>
      <c r="L3658">
        <v>366153.11</v>
      </c>
      <c r="M3658">
        <v>152977.59520000001</v>
      </c>
      <c r="N3658">
        <v>2627</v>
      </c>
      <c r="O3658">
        <v>2831</v>
      </c>
      <c r="P3658">
        <v>6192</v>
      </c>
      <c r="Q3658">
        <v>315353.25</v>
      </c>
      <c r="R3658">
        <v>225437.81</v>
      </c>
      <c r="S3658">
        <v>176865.12</v>
      </c>
      <c r="T3658">
        <v>87853.859599999996</v>
      </c>
      <c r="U3658">
        <v>2627</v>
      </c>
      <c r="V3658">
        <v>3040</v>
      </c>
      <c r="W3658">
        <v>4875</v>
      </c>
      <c r="X3658">
        <v>268140.83</v>
      </c>
      <c r="Y3658">
        <v>203112.51</v>
      </c>
      <c r="Z3658">
        <v>189287.99</v>
      </c>
      <c r="AA3658">
        <v>65123.7356</v>
      </c>
      <c r="AB3658">
        <v>2526</v>
      </c>
      <c r="AC3658">
        <v>2517</v>
      </c>
      <c r="AD3658">
        <v>1929</v>
      </c>
      <c r="AE3658">
        <v>2544</v>
      </c>
      <c r="AF3658">
        <v>2526</v>
      </c>
      <c r="AG3658">
        <v>2517</v>
      </c>
      <c r="AH3658">
        <v>1929</v>
      </c>
      <c r="AI3658">
        <v>2544</v>
      </c>
      <c r="AJ3658">
        <v>2526</v>
      </c>
      <c r="AK3658">
        <v>2517</v>
      </c>
      <c r="AL3658">
        <v>1929</v>
      </c>
      <c r="AM3658">
        <v>2544</v>
      </c>
    </row>
    <row r="3659" spans="1:39" x14ac:dyDescent="0.15">
      <c r="A3659" t="s">
        <v>143</v>
      </c>
      <c r="B3659">
        <v>70</v>
      </c>
      <c r="C3659">
        <v>2</v>
      </c>
      <c r="D3659">
        <v>1</v>
      </c>
      <c r="E3659" t="s">
        <v>32</v>
      </c>
      <c r="F3659" t="s">
        <v>206</v>
      </c>
      <c r="G3659">
        <v>54</v>
      </c>
      <c r="H3659">
        <v>120</v>
      </c>
      <c r="I3659">
        <v>249</v>
      </c>
      <c r="J3659">
        <v>13408.93</v>
      </c>
      <c r="K3659">
        <v>8963.49</v>
      </c>
      <c r="L3659">
        <v>8548.4699999999993</v>
      </c>
      <c r="M3659">
        <v>3399.3384999999998</v>
      </c>
      <c r="N3659">
        <v>54</v>
      </c>
      <c r="O3659">
        <v>58</v>
      </c>
      <c r="P3659">
        <v>123</v>
      </c>
      <c r="Q3659">
        <v>6134.35</v>
      </c>
      <c r="R3659">
        <v>4131.71</v>
      </c>
      <c r="S3659">
        <v>3716.69</v>
      </c>
      <c r="T3659">
        <v>1730.2774999999999</v>
      </c>
      <c r="U3659">
        <v>54</v>
      </c>
      <c r="V3659">
        <v>62</v>
      </c>
      <c r="W3659">
        <v>126</v>
      </c>
      <c r="X3659">
        <v>7274.58</v>
      </c>
      <c r="Y3659">
        <v>4831.78</v>
      </c>
      <c r="Z3659">
        <v>4831.78</v>
      </c>
      <c r="AA3659">
        <v>1669.0609999999999</v>
      </c>
      <c r="AB3659">
        <v>53</v>
      </c>
      <c r="AC3659">
        <v>54</v>
      </c>
      <c r="AD3659">
        <v>43</v>
      </c>
      <c r="AE3659">
        <v>52</v>
      </c>
      <c r="AF3659">
        <v>53</v>
      </c>
      <c r="AG3659">
        <v>54</v>
      </c>
      <c r="AH3659">
        <v>43</v>
      </c>
      <c r="AI3659">
        <v>52</v>
      </c>
      <c r="AJ3659">
        <v>53</v>
      </c>
      <c r="AK3659">
        <v>54</v>
      </c>
      <c r="AL3659">
        <v>43</v>
      </c>
      <c r="AM3659">
        <v>52</v>
      </c>
    </row>
    <row r="3660" spans="1:39" x14ac:dyDescent="0.15">
      <c r="A3660" t="s">
        <v>143</v>
      </c>
      <c r="B3660">
        <v>70</v>
      </c>
      <c r="C3660">
        <v>2</v>
      </c>
      <c r="D3660">
        <v>2</v>
      </c>
      <c r="E3660" t="s">
        <v>28</v>
      </c>
      <c r="F3660" t="s">
        <v>206</v>
      </c>
      <c r="G3660">
        <v>221</v>
      </c>
      <c r="H3660">
        <v>467</v>
      </c>
      <c r="I3660">
        <v>822</v>
      </c>
      <c r="J3660">
        <v>45753.17</v>
      </c>
      <c r="K3660">
        <v>35761.93</v>
      </c>
      <c r="L3660">
        <v>29205.11</v>
      </c>
      <c r="M3660">
        <v>11262.694100000001</v>
      </c>
      <c r="N3660">
        <v>221</v>
      </c>
      <c r="O3660">
        <v>228</v>
      </c>
      <c r="P3660">
        <v>469</v>
      </c>
      <c r="Q3660">
        <v>25918.28</v>
      </c>
      <c r="R3660">
        <v>19462.98</v>
      </c>
      <c r="S3660">
        <v>13411.57</v>
      </c>
      <c r="T3660">
        <v>6468.3624</v>
      </c>
      <c r="U3660">
        <v>221</v>
      </c>
      <c r="V3660">
        <v>239</v>
      </c>
      <c r="W3660">
        <v>353</v>
      </c>
      <c r="X3660">
        <v>19834.89</v>
      </c>
      <c r="Y3660">
        <v>16298.95</v>
      </c>
      <c r="Z3660">
        <v>15793.54</v>
      </c>
      <c r="AA3660">
        <v>4794.3316999999997</v>
      </c>
      <c r="AB3660">
        <v>215</v>
      </c>
      <c r="AC3660">
        <v>217</v>
      </c>
      <c r="AD3660">
        <v>138</v>
      </c>
      <c r="AE3660">
        <v>199</v>
      </c>
      <c r="AF3660">
        <v>215</v>
      </c>
      <c r="AG3660">
        <v>217</v>
      </c>
      <c r="AH3660">
        <v>138</v>
      </c>
      <c r="AI3660">
        <v>199</v>
      </c>
      <c r="AJ3660">
        <v>215</v>
      </c>
      <c r="AK3660">
        <v>217</v>
      </c>
      <c r="AL3660">
        <v>138</v>
      </c>
      <c r="AM3660">
        <v>199</v>
      </c>
    </row>
    <row r="3661" spans="1:39" x14ac:dyDescent="0.15">
      <c r="A3661" t="s">
        <v>143</v>
      </c>
      <c r="B3661">
        <v>70</v>
      </c>
      <c r="C3661">
        <v>2</v>
      </c>
      <c r="D3661">
        <v>2</v>
      </c>
      <c r="E3661" t="s">
        <v>30</v>
      </c>
      <c r="F3661" t="s">
        <v>206</v>
      </c>
      <c r="G3661">
        <v>25</v>
      </c>
      <c r="H3661">
        <v>54</v>
      </c>
      <c r="I3661">
        <v>112</v>
      </c>
      <c r="J3661">
        <v>5576.34</v>
      </c>
      <c r="K3661">
        <v>4245.24</v>
      </c>
      <c r="L3661">
        <v>3349.01</v>
      </c>
      <c r="M3661">
        <v>1321.0028</v>
      </c>
      <c r="N3661">
        <v>25</v>
      </c>
      <c r="O3661">
        <v>26</v>
      </c>
      <c r="P3661">
        <v>65</v>
      </c>
      <c r="Q3661">
        <v>3084.7</v>
      </c>
      <c r="R3661">
        <v>2235.89</v>
      </c>
      <c r="S3661">
        <v>1339.66</v>
      </c>
      <c r="T3661">
        <v>744.34990000000005</v>
      </c>
      <c r="U3661">
        <v>25</v>
      </c>
      <c r="V3661">
        <v>28</v>
      </c>
      <c r="W3661">
        <v>47</v>
      </c>
      <c r="X3661">
        <v>2491.64</v>
      </c>
      <c r="Y3661">
        <v>2009.35</v>
      </c>
      <c r="Z3661">
        <v>2009.35</v>
      </c>
      <c r="AA3661">
        <v>576.65290000000005</v>
      </c>
      <c r="AB3661">
        <v>25</v>
      </c>
      <c r="AC3661">
        <v>25</v>
      </c>
      <c r="AD3661">
        <v>14</v>
      </c>
      <c r="AE3661">
        <v>24</v>
      </c>
      <c r="AF3661">
        <v>25</v>
      </c>
      <c r="AG3661">
        <v>25</v>
      </c>
      <c r="AH3661">
        <v>14</v>
      </c>
      <c r="AI3661">
        <v>24</v>
      </c>
      <c r="AJ3661">
        <v>25</v>
      </c>
      <c r="AK3661">
        <v>25</v>
      </c>
      <c r="AL3661">
        <v>14</v>
      </c>
      <c r="AM3661">
        <v>24</v>
      </c>
    </row>
    <row r="3662" spans="1:39" x14ac:dyDescent="0.15">
      <c r="A3662" t="s">
        <v>143</v>
      </c>
      <c r="B3662">
        <v>70</v>
      </c>
      <c r="C3662">
        <v>2</v>
      </c>
      <c r="D3662">
        <v>2</v>
      </c>
      <c r="E3662" t="s">
        <v>29</v>
      </c>
      <c r="F3662" t="s">
        <v>206</v>
      </c>
      <c r="G3662">
        <v>105</v>
      </c>
      <c r="H3662">
        <v>226</v>
      </c>
      <c r="I3662">
        <v>390</v>
      </c>
      <c r="J3662">
        <v>22710.53</v>
      </c>
      <c r="K3662">
        <v>17227.84</v>
      </c>
      <c r="L3662">
        <v>14163.18</v>
      </c>
      <c r="M3662">
        <v>5750.6678000000002</v>
      </c>
      <c r="N3662">
        <v>105</v>
      </c>
      <c r="O3662">
        <v>110</v>
      </c>
      <c r="P3662">
        <v>219</v>
      </c>
      <c r="Q3662">
        <v>12637.15</v>
      </c>
      <c r="R3662">
        <v>9299.4</v>
      </c>
      <c r="S3662">
        <v>6475.26</v>
      </c>
      <c r="T3662">
        <v>3217.0158000000001</v>
      </c>
      <c r="U3662">
        <v>105</v>
      </c>
      <c r="V3662">
        <v>116</v>
      </c>
      <c r="W3662">
        <v>171</v>
      </c>
      <c r="X3662">
        <v>10073.379999999999</v>
      </c>
      <c r="Y3662">
        <v>7928.44</v>
      </c>
      <c r="Z3662">
        <v>7687.92</v>
      </c>
      <c r="AA3662">
        <v>2533.652</v>
      </c>
      <c r="AB3662">
        <v>99</v>
      </c>
      <c r="AC3662">
        <v>101</v>
      </c>
      <c r="AD3662">
        <v>52</v>
      </c>
      <c r="AE3662">
        <v>102</v>
      </c>
      <c r="AF3662">
        <v>99</v>
      </c>
      <c r="AG3662">
        <v>101</v>
      </c>
      <c r="AH3662">
        <v>52</v>
      </c>
      <c r="AI3662">
        <v>102</v>
      </c>
      <c r="AJ3662">
        <v>99</v>
      </c>
      <c r="AK3662">
        <v>101</v>
      </c>
      <c r="AL3662">
        <v>52</v>
      </c>
      <c r="AM3662">
        <v>102</v>
      </c>
    </row>
    <row r="3663" spans="1:39" x14ac:dyDescent="0.15">
      <c r="A3663" t="s">
        <v>143</v>
      </c>
      <c r="B3663">
        <v>70</v>
      </c>
      <c r="C3663">
        <v>2</v>
      </c>
      <c r="D3663">
        <v>2</v>
      </c>
      <c r="E3663" t="s">
        <v>32</v>
      </c>
      <c r="F3663" t="s">
        <v>206</v>
      </c>
      <c r="G3663">
        <v>16</v>
      </c>
      <c r="H3663">
        <v>32</v>
      </c>
      <c r="I3663">
        <v>57</v>
      </c>
      <c r="J3663">
        <v>3743.79</v>
      </c>
      <c r="K3663">
        <v>2586.25</v>
      </c>
      <c r="L3663">
        <v>2332.62</v>
      </c>
      <c r="M3663">
        <v>928.9144</v>
      </c>
      <c r="N3663">
        <v>16</v>
      </c>
      <c r="O3663">
        <v>16</v>
      </c>
      <c r="P3663">
        <v>31</v>
      </c>
      <c r="Q3663">
        <v>1875.88</v>
      </c>
      <c r="R3663">
        <v>1292.1400000000001</v>
      </c>
      <c r="S3663">
        <v>1038.51</v>
      </c>
      <c r="T3663">
        <v>452.34230000000002</v>
      </c>
      <c r="U3663">
        <v>16</v>
      </c>
      <c r="V3663">
        <v>16</v>
      </c>
      <c r="W3663">
        <v>26</v>
      </c>
      <c r="X3663">
        <v>1867.91</v>
      </c>
      <c r="Y3663">
        <v>1294.1099999999999</v>
      </c>
      <c r="Z3663">
        <v>1294.1099999999999</v>
      </c>
      <c r="AA3663">
        <v>476.57209999999998</v>
      </c>
      <c r="AB3663">
        <v>16</v>
      </c>
      <c r="AC3663">
        <v>15</v>
      </c>
      <c r="AD3663">
        <v>13</v>
      </c>
      <c r="AE3663">
        <v>16</v>
      </c>
      <c r="AF3663">
        <v>16</v>
      </c>
      <c r="AG3663">
        <v>15</v>
      </c>
      <c r="AH3663">
        <v>13</v>
      </c>
      <c r="AI3663">
        <v>16</v>
      </c>
      <c r="AJ3663">
        <v>16</v>
      </c>
      <c r="AK3663">
        <v>15</v>
      </c>
      <c r="AL3663">
        <v>13</v>
      </c>
      <c r="AM3663">
        <v>16</v>
      </c>
    </row>
    <row r="3664" spans="1:39" x14ac:dyDescent="0.15">
      <c r="A3664" t="s">
        <v>143</v>
      </c>
      <c r="B3664">
        <v>100</v>
      </c>
      <c r="C3664">
        <v>1</v>
      </c>
      <c r="D3664">
        <v>0</v>
      </c>
      <c r="E3664" t="s">
        <v>28</v>
      </c>
      <c r="F3664" t="s">
        <v>206</v>
      </c>
      <c r="G3664">
        <v>12265</v>
      </c>
      <c r="H3664">
        <v>12461</v>
      </c>
      <c r="I3664">
        <v>15857</v>
      </c>
      <c r="J3664">
        <v>886571.7</v>
      </c>
      <c r="K3664">
        <v>706292.76</v>
      </c>
      <c r="L3664">
        <v>666481.05000000005</v>
      </c>
      <c r="M3664">
        <v>226666.3547</v>
      </c>
      <c r="N3664">
        <v>4691</v>
      </c>
      <c r="O3664">
        <v>4730</v>
      </c>
      <c r="P3664">
        <v>6216</v>
      </c>
      <c r="Q3664">
        <v>352481.91</v>
      </c>
      <c r="R3664">
        <v>278707.40999999997</v>
      </c>
      <c r="S3664">
        <v>257601.26</v>
      </c>
      <c r="T3664">
        <v>94301.841499999995</v>
      </c>
      <c r="U3664">
        <v>7574</v>
      </c>
      <c r="V3664">
        <v>7731</v>
      </c>
      <c r="W3664">
        <v>9641</v>
      </c>
      <c r="X3664">
        <v>534089.79</v>
      </c>
      <c r="Y3664">
        <v>427585.35</v>
      </c>
      <c r="Z3664">
        <v>408879.79</v>
      </c>
      <c r="AA3664">
        <v>132364.51319999999</v>
      </c>
      <c r="AB3664">
        <v>12148</v>
      </c>
      <c r="AC3664">
        <v>9574</v>
      </c>
      <c r="AD3664">
        <v>8005</v>
      </c>
      <c r="AE3664">
        <v>5478</v>
      </c>
      <c r="AF3664">
        <v>4653</v>
      </c>
      <c r="AG3664">
        <v>4237</v>
      </c>
      <c r="AH3664">
        <v>3607</v>
      </c>
      <c r="AI3664">
        <v>2350</v>
      </c>
      <c r="AJ3664">
        <v>7495</v>
      </c>
      <c r="AK3664">
        <v>5337</v>
      </c>
      <c r="AL3664">
        <v>4398</v>
      </c>
      <c r="AM3664">
        <v>3128</v>
      </c>
    </row>
    <row r="3665" spans="1:39" x14ac:dyDescent="0.15">
      <c r="A3665" t="s">
        <v>143</v>
      </c>
      <c r="B3665">
        <v>100</v>
      </c>
      <c r="C3665">
        <v>1</v>
      </c>
      <c r="D3665">
        <v>0</v>
      </c>
      <c r="E3665" t="s">
        <v>30</v>
      </c>
      <c r="F3665" t="s">
        <v>206</v>
      </c>
      <c r="G3665">
        <v>17</v>
      </c>
      <c r="H3665">
        <v>18</v>
      </c>
      <c r="I3665">
        <v>23</v>
      </c>
      <c r="J3665">
        <v>1402.94</v>
      </c>
      <c r="K3665">
        <v>1058.4000000000001</v>
      </c>
      <c r="L3665">
        <v>1058.4000000000001</v>
      </c>
      <c r="M3665">
        <v>305.57299999999998</v>
      </c>
      <c r="N3665">
        <v>7</v>
      </c>
      <c r="O3665">
        <v>7</v>
      </c>
      <c r="P3665">
        <v>10</v>
      </c>
      <c r="Q3665">
        <v>620.99</v>
      </c>
      <c r="R3665">
        <v>472.79</v>
      </c>
      <c r="S3665">
        <v>472.79</v>
      </c>
      <c r="T3665">
        <v>119.663</v>
      </c>
      <c r="U3665">
        <v>10</v>
      </c>
      <c r="V3665">
        <v>11</v>
      </c>
      <c r="W3665">
        <v>13</v>
      </c>
      <c r="X3665">
        <v>781.95</v>
      </c>
      <c r="Y3665">
        <v>585.61</v>
      </c>
      <c r="Z3665">
        <v>585.61</v>
      </c>
      <c r="AA3665">
        <v>185.91</v>
      </c>
      <c r="AB3665">
        <v>17</v>
      </c>
      <c r="AC3665">
        <v>8</v>
      </c>
      <c r="AD3665">
        <v>7</v>
      </c>
      <c r="AE3665">
        <v>11</v>
      </c>
      <c r="AF3665">
        <v>7</v>
      </c>
      <c r="AG3665">
        <v>1</v>
      </c>
      <c r="AH3665">
        <v>1</v>
      </c>
      <c r="AI3665">
        <v>7</v>
      </c>
      <c r="AJ3665">
        <v>10</v>
      </c>
      <c r="AK3665">
        <v>7</v>
      </c>
      <c r="AL3665">
        <v>6</v>
      </c>
      <c r="AM3665">
        <v>4</v>
      </c>
    </row>
    <row r="3666" spans="1:39" x14ac:dyDescent="0.15">
      <c r="A3666" t="s">
        <v>143</v>
      </c>
      <c r="B3666">
        <v>100</v>
      </c>
      <c r="C3666">
        <v>1</v>
      </c>
      <c r="D3666">
        <v>0</v>
      </c>
      <c r="E3666" t="s">
        <v>29</v>
      </c>
      <c r="F3666" t="s">
        <v>206</v>
      </c>
      <c r="G3666">
        <v>47</v>
      </c>
      <c r="H3666">
        <v>48</v>
      </c>
      <c r="I3666">
        <v>66</v>
      </c>
      <c r="J3666">
        <v>3681.79</v>
      </c>
      <c r="K3666">
        <v>2519.7399999999998</v>
      </c>
      <c r="L3666">
        <v>2418.2600000000002</v>
      </c>
      <c r="M3666">
        <v>874.46870000000001</v>
      </c>
      <c r="N3666">
        <v>14</v>
      </c>
      <c r="O3666">
        <v>14</v>
      </c>
      <c r="P3666">
        <v>18</v>
      </c>
      <c r="Q3666">
        <v>862.91</v>
      </c>
      <c r="R3666">
        <v>640.34</v>
      </c>
      <c r="S3666">
        <v>599.36</v>
      </c>
      <c r="T3666">
        <v>265.44009999999997</v>
      </c>
      <c r="U3666">
        <v>33</v>
      </c>
      <c r="V3666">
        <v>34</v>
      </c>
      <c r="W3666">
        <v>48</v>
      </c>
      <c r="X3666">
        <v>2818.88</v>
      </c>
      <c r="Y3666">
        <v>1879.4</v>
      </c>
      <c r="Z3666">
        <v>1818.9</v>
      </c>
      <c r="AA3666">
        <v>609.02859999999998</v>
      </c>
      <c r="AB3666">
        <v>47</v>
      </c>
      <c r="AC3666">
        <v>26</v>
      </c>
      <c r="AD3666">
        <v>19</v>
      </c>
      <c r="AE3666">
        <v>21</v>
      </c>
      <c r="AF3666">
        <v>14</v>
      </c>
      <c r="AG3666">
        <v>13</v>
      </c>
      <c r="AH3666">
        <v>12</v>
      </c>
      <c r="AI3666">
        <v>10</v>
      </c>
      <c r="AJ3666">
        <v>33</v>
      </c>
      <c r="AK3666">
        <v>13</v>
      </c>
      <c r="AL3666">
        <v>7</v>
      </c>
      <c r="AM3666">
        <v>11</v>
      </c>
    </row>
    <row r="3667" spans="1:39" x14ac:dyDescent="0.15">
      <c r="A3667" t="s">
        <v>143</v>
      </c>
      <c r="B3667">
        <v>100</v>
      </c>
      <c r="C3667">
        <v>1</v>
      </c>
      <c r="D3667">
        <v>0</v>
      </c>
      <c r="E3667" t="s">
        <v>32</v>
      </c>
      <c r="F3667" t="s">
        <v>206</v>
      </c>
      <c r="G3667">
        <v>642</v>
      </c>
      <c r="H3667">
        <v>671</v>
      </c>
      <c r="I3667">
        <v>1062</v>
      </c>
      <c r="J3667">
        <v>62455.91</v>
      </c>
      <c r="K3667">
        <v>41559.230000000003</v>
      </c>
      <c r="L3667">
        <v>40657.949999999997</v>
      </c>
      <c r="M3667">
        <v>15410.463299999999</v>
      </c>
      <c r="N3667">
        <v>120</v>
      </c>
      <c r="O3667">
        <v>120</v>
      </c>
      <c r="P3667">
        <v>176</v>
      </c>
      <c r="Q3667">
        <v>10975.69</v>
      </c>
      <c r="R3667">
        <v>7882.31</v>
      </c>
      <c r="S3667">
        <v>7515.07</v>
      </c>
      <c r="T3667">
        <v>2713.6329000000001</v>
      </c>
      <c r="U3667">
        <v>522</v>
      </c>
      <c r="V3667">
        <v>551</v>
      </c>
      <c r="W3667">
        <v>886</v>
      </c>
      <c r="X3667">
        <v>51480.22</v>
      </c>
      <c r="Y3667">
        <v>33676.92</v>
      </c>
      <c r="Z3667">
        <v>33142.879999999997</v>
      </c>
      <c r="AA3667">
        <v>12696.830400000001</v>
      </c>
      <c r="AB3667">
        <v>639</v>
      </c>
      <c r="AC3667">
        <v>452</v>
      </c>
      <c r="AD3667">
        <v>390</v>
      </c>
      <c r="AE3667">
        <v>435</v>
      </c>
      <c r="AF3667">
        <v>119</v>
      </c>
      <c r="AG3667">
        <v>61</v>
      </c>
      <c r="AH3667">
        <v>56</v>
      </c>
      <c r="AI3667">
        <v>114</v>
      </c>
      <c r="AJ3667">
        <v>520</v>
      </c>
      <c r="AK3667">
        <v>391</v>
      </c>
      <c r="AL3667">
        <v>334</v>
      </c>
      <c r="AM3667">
        <v>321</v>
      </c>
    </row>
    <row r="3668" spans="1:39" x14ac:dyDescent="0.15">
      <c r="A3668" t="s">
        <v>143</v>
      </c>
      <c r="B3668">
        <v>100</v>
      </c>
      <c r="C3668">
        <v>1</v>
      </c>
      <c r="D3668">
        <v>1</v>
      </c>
      <c r="E3668" t="s">
        <v>28</v>
      </c>
      <c r="F3668" t="s">
        <v>206</v>
      </c>
      <c r="G3668">
        <v>30451</v>
      </c>
      <c r="H3668">
        <v>31588</v>
      </c>
      <c r="I3668">
        <v>43856</v>
      </c>
      <c r="J3668">
        <v>2246760.8199999998</v>
      </c>
      <c r="K3668">
        <v>1799989.54</v>
      </c>
      <c r="L3668">
        <v>1685492.03</v>
      </c>
      <c r="M3668">
        <v>587837.50269999995</v>
      </c>
      <c r="N3668">
        <v>12367</v>
      </c>
      <c r="O3668">
        <v>12665</v>
      </c>
      <c r="P3668">
        <v>19649</v>
      </c>
      <c r="Q3668">
        <v>958642.17</v>
      </c>
      <c r="R3668">
        <v>737142.92</v>
      </c>
      <c r="S3668">
        <v>699899.16</v>
      </c>
      <c r="T3668">
        <v>273876.84970000002</v>
      </c>
      <c r="U3668">
        <v>18084</v>
      </c>
      <c r="V3668">
        <v>18923</v>
      </c>
      <c r="W3668">
        <v>24207</v>
      </c>
      <c r="X3668">
        <v>1288118.6499999999</v>
      </c>
      <c r="Y3668">
        <v>1062846.6200000001</v>
      </c>
      <c r="Z3668">
        <v>985592.87</v>
      </c>
      <c r="AA3668">
        <v>313960.65299999999</v>
      </c>
      <c r="AB3668">
        <v>29067</v>
      </c>
      <c r="AC3668">
        <v>28675</v>
      </c>
      <c r="AD3668">
        <v>18644</v>
      </c>
      <c r="AE3668">
        <v>26160</v>
      </c>
      <c r="AF3668">
        <v>11995</v>
      </c>
      <c r="AG3668">
        <v>12024</v>
      </c>
      <c r="AH3668">
        <v>8848</v>
      </c>
      <c r="AI3668">
        <v>10991</v>
      </c>
      <c r="AJ3668">
        <v>17072</v>
      </c>
      <c r="AK3668">
        <v>16651</v>
      </c>
      <c r="AL3668">
        <v>9796</v>
      </c>
      <c r="AM3668">
        <v>15169</v>
      </c>
    </row>
    <row r="3669" spans="1:39" x14ac:dyDescent="0.15">
      <c r="A3669" t="s">
        <v>143</v>
      </c>
      <c r="B3669">
        <v>100</v>
      </c>
      <c r="C3669">
        <v>1</v>
      </c>
      <c r="D3669">
        <v>1</v>
      </c>
      <c r="E3669" t="s">
        <v>30</v>
      </c>
      <c r="F3669" t="s">
        <v>206</v>
      </c>
      <c r="G3669">
        <v>2871</v>
      </c>
      <c r="H3669">
        <v>2993</v>
      </c>
      <c r="I3669">
        <v>4027</v>
      </c>
      <c r="J3669">
        <v>211552.9</v>
      </c>
      <c r="K3669">
        <v>171199.08</v>
      </c>
      <c r="L3669">
        <v>158995.76</v>
      </c>
      <c r="M3669">
        <v>54292.154699999999</v>
      </c>
      <c r="N3669">
        <v>1134</v>
      </c>
      <c r="O3669">
        <v>1173</v>
      </c>
      <c r="P3669">
        <v>1709</v>
      </c>
      <c r="Q3669">
        <v>87415.15</v>
      </c>
      <c r="R3669">
        <v>68603.7</v>
      </c>
      <c r="S3669">
        <v>64873.73</v>
      </c>
      <c r="T3669">
        <v>23873.578399999999</v>
      </c>
      <c r="U3669">
        <v>1737</v>
      </c>
      <c r="V3669">
        <v>1820</v>
      </c>
      <c r="W3669">
        <v>2318</v>
      </c>
      <c r="X3669">
        <v>124137.75</v>
      </c>
      <c r="Y3669">
        <v>102595.38</v>
      </c>
      <c r="Z3669">
        <v>94122.03</v>
      </c>
      <c r="AA3669">
        <v>30418.576300000001</v>
      </c>
      <c r="AB3669">
        <v>2707</v>
      </c>
      <c r="AC3669">
        <v>2781</v>
      </c>
      <c r="AD3669">
        <v>1540</v>
      </c>
      <c r="AE3669">
        <v>2791</v>
      </c>
      <c r="AF3669">
        <v>1056</v>
      </c>
      <c r="AG3669">
        <v>1106</v>
      </c>
      <c r="AH3669">
        <v>723</v>
      </c>
      <c r="AI3669">
        <v>1109</v>
      </c>
      <c r="AJ3669">
        <v>1651</v>
      </c>
      <c r="AK3669">
        <v>1675</v>
      </c>
      <c r="AL3669">
        <v>817</v>
      </c>
      <c r="AM3669">
        <v>1682</v>
      </c>
    </row>
    <row r="3670" spans="1:39" x14ac:dyDescent="0.15">
      <c r="A3670" t="s">
        <v>143</v>
      </c>
      <c r="B3670">
        <v>100</v>
      </c>
      <c r="C3670">
        <v>1</v>
      </c>
      <c r="D3670">
        <v>1</v>
      </c>
      <c r="E3670" t="s">
        <v>29</v>
      </c>
      <c r="F3670" t="s">
        <v>206</v>
      </c>
      <c r="G3670">
        <v>33746</v>
      </c>
      <c r="H3670">
        <v>35443</v>
      </c>
      <c r="I3670">
        <v>51207</v>
      </c>
      <c r="J3670">
        <v>2652315.4700000002</v>
      </c>
      <c r="K3670">
        <v>2013475.12</v>
      </c>
      <c r="L3670">
        <v>1862724.55</v>
      </c>
      <c r="M3670">
        <v>688723.24450000003</v>
      </c>
      <c r="N3670">
        <v>10921</v>
      </c>
      <c r="O3670">
        <v>11276</v>
      </c>
      <c r="P3670">
        <v>18358</v>
      </c>
      <c r="Q3670">
        <v>885410.26</v>
      </c>
      <c r="R3670">
        <v>652202.05000000005</v>
      </c>
      <c r="S3670">
        <v>615246.48</v>
      </c>
      <c r="T3670">
        <v>256817.30110000001</v>
      </c>
      <c r="U3670">
        <v>22825</v>
      </c>
      <c r="V3670">
        <v>24167</v>
      </c>
      <c r="W3670">
        <v>32849</v>
      </c>
      <c r="X3670">
        <v>1766905.21</v>
      </c>
      <c r="Y3670">
        <v>1361273.07</v>
      </c>
      <c r="Z3670">
        <v>1247478.07</v>
      </c>
      <c r="AA3670">
        <v>431905.94339999999</v>
      </c>
      <c r="AB3670">
        <v>32478</v>
      </c>
      <c r="AC3670">
        <v>31953</v>
      </c>
      <c r="AD3670">
        <v>20974</v>
      </c>
      <c r="AE3670">
        <v>32510</v>
      </c>
      <c r="AF3670">
        <v>10522</v>
      </c>
      <c r="AG3670">
        <v>10362</v>
      </c>
      <c r="AH3670">
        <v>7891</v>
      </c>
      <c r="AI3670">
        <v>10585</v>
      </c>
      <c r="AJ3670">
        <v>21956</v>
      </c>
      <c r="AK3670">
        <v>21591</v>
      </c>
      <c r="AL3670">
        <v>13083</v>
      </c>
      <c r="AM3670">
        <v>21925</v>
      </c>
    </row>
    <row r="3671" spans="1:39" x14ac:dyDescent="0.15">
      <c r="A3671" t="s">
        <v>143</v>
      </c>
      <c r="B3671">
        <v>100</v>
      </c>
      <c r="C3671">
        <v>1</v>
      </c>
      <c r="D3671">
        <v>1</v>
      </c>
      <c r="E3671" t="s">
        <v>32</v>
      </c>
      <c r="F3671" t="s">
        <v>206</v>
      </c>
      <c r="G3671">
        <v>388</v>
      </c>
      <c r="H3671">
        <v>414</v>
      </c>
      <c r="I3671">
        <v>652</v>
      </c>
      <c r="J3671">
        <v>37740.379999999997</v>
      </c>
      <c r="K3671">
        <v>25153.61</v>
      </c>
      <c r="L3671">
        <v>24748.33</v>
      </c>
      <c r="M3671">
        <v>9269.3791000000001</v>
      </c>
      <c r="N3671">
        <v>63</v>
      </c>
      <c r="O3671">
        <v>65</v>
      </c>
      <c r="P3671">
        <v>91</v>
      </c>
      <c r="Q3671">
        <v>5443.58</v>
      </c>
      <c r="R3671">
        <v>3966.87</v>
      </c>
      <c r="S3671">
        <v>3659.07</v>
      </c>
      <c r="T3671">
        <v>1517.4262000000001</v>
      </c>
      <c r="U3671">
        <v>325</v>
      </c>
      <c r="V3671">
        <v>349</v>
      </c>
      <c r="W3671">
        <v>561</v>
      </c>
      <c r="X3671">
        <v>32296.799999999999</v>
      </c>
      <c r="Y3671">
        <v>21186.74</v>
      </c>
      <c r="Z3671">
        <v>21089.26</v>
      </c>
      <c r="AA3671">
        <v>7751.9529000000002</v>
      </c>
      <c r="AB3671">
        <v>381</v>
      </c>
      <c r="AC3671">
        <v>356</v>
      </c>
      <c r="AD3671">
        <v>238</v>
      </c>
      <c r="AE3671">
        <v>345</v>
      </c>
      <c r="AF3671">
        <v>62</v>
      </c>
      <c r="AG3671">
        <v>59</v>
      </c>
      <c r="AH3671">
        <v>39</v>
      </c>
      <c r="AI3671">
        <v>59</v>
      </c>
      <c r="AJ3671">
        <v>319</v>
      </c>
      <c r="AK3671">
        <v>297</v>
      </c>
      <c r="AL3671">
        <v>199</v>
      </c>
      <c r="AM3671">
        <v>286</v>
      </c>
    </row>
    <row r="3672" spans="1:39" x14ac:dyDescent="0.15">
      <c r="A3672" t="s">
        <v>143</v>
      </c>
      <c r="B3672">
        <v>100</v>
      </c>
      <c r="C3672">
        <v>1</v>
      </c>
      <c r="D3672">
        <v>2</v>
      </c>
      <c r="E3672" t="s">
        <v>28</v>
      </c>
      <c r="F3672" t="s">
        <v>206</v>
      </c>
      <c r="G3672">
        <v>12535</v>
      </c>
      <c r="H3672">
        <v>12771</v>
      </c>
      <c r="I3672">
        <v>16568</v>
      </c>
      <c r="J3672">
        <v>904040.75</v>
      </c>
      <c r="K3672">
        <v>733245.49</v>
      </c>
      <c r="L3672">
        <v>701020.45</v>
      </c>
      <c r="M3672">
        <v>226999.2684</v>
      </c>
      <c r="N3672">
        <v>4034</v>
      </c>
      <c r="O3672">
        <v>4064</v>
      </c>
      <c r="P3672">
        <v>5649</v>
      </c>
      <c r="Q3672">
        <v>307809.74</v>
      </c>
      <c r="R3672">
        <v>241901.97</v>
      </c>
      <c r="S3672">
        <v>223294.98</v>
      </c>
      <c r="T3672">
        <v>80719.824800000002</v>
      </c>
      <c r="U3672">
        <v>8501</v>
      </c>
      <c r="V3672">
        <v>8707</v>
      </c>
      <c r="W3672">
        <v>10919</v>
      </c>
      <c r="X3672">
        <v>596231.01</v>
      </c>
      <c r="Y3672">
        <v>491343.52</v>
      </c>
      <c r="Z3672">
        <v>477725.47</v>
      </c>
      <c r="AA3672">
        <v>146279.4436</v>
      </c>
      <c r="AB3672">
        <v>12101</v>
      </c>
      <c r="AC3672">
        <v>10526</v>
      </c>
      <c r="AD3672">
        <v>4706</v>
      </c>
      <c r="AE3672">
        <v>9900</v>
      </c>
      <c r="AF3672">
        <v>3893</v>
      </c>
      <c r="AG3672">
        <v>3724</v>
      </c>
      <c r="AH3672">
        <v>1954</v>
      </c>
      <c r="AI3672">
        <v>3535</v>
      </c>
      <c r="AJ3672">
        <v>8208</v>
      </c>
      <c r="AK3672">
        <v>6802</v>
      </c>
      <c r="AL3672">
        <v>2752</v>
      </c>
      <c r="AM3672">
        <v>6365</v>
      </c>
    </row>
    <row r="3673" spans="1:39" x14ac:dyDescent="0.15">
      <c r="A3673" t="s">
        <v>143</v>
      </c>
      <c r="B3673">
        <v>100</v>
      </c>
      <c r="C3673">
        <v>1</v>
      </c>
      <c r="D3673">
        <v>2</v>
      </c>
      <c r="E3673" t="s">
        <v>30</v>
      </c>
      <c r="F3673" t="s">
        <v>206</v>
      </c>
      <c r="G3673">
        <v>1448</v>
      </c>
      <c r="H3673">
        <v>1476</v>
      </c>
      <c r="I3673">
        <v>1937</v>
      </c>
      <c r="J3673">
        <v>104556.04</v>
      </c>
      <c r="K3673">
        <v>85039.33</v>
      </c>
      <c r="L3673">
        <v>81825.86</v>
      </c>
      <c r="M3673">
        <v>25899.992399999999</v>
      </c>
      <c r="N3673">
        <v>451</v>
      </c>
      <c r="O3673">
        <v>456</v>
      </c>
      <c r="P3673">
        <v>643</v>
      </c>
      <c r="Q3673">
        <v>33756.61</v>
      </c>
      <c r="R3673">
        <v>26751.98</v>
      </c>
      <c r="S3673">
        <v>24700.93</v>
      </c>
      <c r="T3673">
        <v>8745.3417000000009</v>
      </c>
      <c r="U3673">
        <v>997</v>
      </c>
      <c r="V3673">
        <v>1020</v>
      </c>
      <c r="W3673">
        <v>1294</v>
      </c>
      <c r="X3673">
        <v>70799.429999999993</v>
      </c>
      <c r="Y3673">
        <v>58287.35</v>
      </c>
      <c r="Z3673">
        <v>57124.93</v>
      </c>
      <c r="AA3673">
        <v>17154.650699999998</v>
      </c>
      <c r="AB3673">
        <v>1360</v>
      </c>
      <c r="AC3673">
        <v>1268</v>
      </c>
      <c r="AD3673">
        <v>520</v>
      </c>
      <c r="AE3673">
        <v>1421</v>
      </c>
      <c r="AF3673">
        <v>429</v>
      </c>
      <c r="AG3673">
        <v>420</v>
      </c>
      <c r="AH3673">
        <v>222</v>
      </c>
      <c r="AI3673">
        <v>445</v>
      </c>
      <c r="AJ3673">
        <v>931</v>
      </c>
      <c r="AK3673">
        <v>848</v>
      </c>
      <c r="AL3673">
        <v>298</v>
      </c>
      <c r="AM3673">
        <v>976</v>
      </c>
    </row>
    <row r="3674" spans="1:39" x14ac:dyDescent="0.15">
      <c r="A3674" t="s">
        <v>143</v>
      </c>
      <c r="B3674">
        <v>100</v>
      </c>
      <c r="C3674">
        <v>1</v>
      </c>
      <c r="D3674">
        <v>2</v>
      </c>
      <c r="E3674" t="s">
        <v>29</v>
      </c>
      <c r="F3674" t="s">
        <v>206</v>
      </c>
      <c r="G3674">
        <v>4055</v>
      </c>
      <c r="H3674">
        <v>4169</v>
      </c>
      <c r="I3674">
        <v>5719</v>
      </c>
      <c r="J3674">
        <v>312642.15999999997</v>
      </c>
      <c r="K3674">
        <v>240909.13</v>
      </c>
      <c r="L3674">
        <v>231933.99</v>
      </c>
      <c r="M3674">
        <v>78920.000799999994</v>
      </c>
      <c r="N3674">
        <v>1176</v>
      </c>
      <c r="O3674">
        <v>1188</v>
      </c>
      <c r="P3674">
        <v>1781</v>
      </c>
      <c r="Q3674">
        <v>96587.7</v>
      </c>
      <c r="R3674">
        <v>72310.02</v>
      </c>
      <c r="S3674">
        <v>66864.63</v>
      </c>
      <c r="T3674">
        <v>25262.7425</v>
      </c>
      <c r="U3674">
        <v>2879</v>
      </c>
      <c r="V3674">
        <v>2981</v>
      </c>
      <c r="W3674">
        <v>3938</v>
      </c>
      <c r="X3674">
        <v>216054.46</v>
      </c>
      <c r="Y3674">
        <v>168599.11</v>
      </c>
      <c r="Z3674">
        <v>165069.35999999999</v>
      </c>
      <c r="AA3674">
        <v>53657.258300000001</v>
      </c>
      <c r="AB3674">
        <v>3903</v>
      </c>
      <c r="AC3674">
        <v>3668</v>
      </c>
      <c r="AD3674">
        <v>1519</v>
      </c>
      <c r="AE3674">
        <v>3910</v>
      </c>
      <c r="AF3674">
        <v>1129</v>
      </c>
      <c r="AG3674">
        <v>1082</v>
      </c>
      <c r="AH3674">
        <v>563</v>
      </c>
      <c r="AI3674">
        <v>1148</v>
      </c>
      <c r="AJ3674">
        <v>2774</v>
      </c>
      <c r="AK3674">
        <v>2586</v>
      </c>
      <c r="AL3674">
        <v>956</v>
      </c>
      <c r="AM3674">
        <v>2762</v>
      </c>
    </row>
    <row r="3675" spans="1:39" x14ac:dyDescent="0.15">
      <c r="A3675" t="s">
        <v>143</v>
      </c>
      <c r="B3675">
        <v>100</v>
      </c>
      <c r="C3675">
        <v>1</v>
      </c>
      <c r="D3675">
        <v>2</v>
      </c>
      <c r="E3675" t="s">
        <v>32</v>
      </c>
      <c r="F3675" t="s">
        <v>206</v>
      </c>
      <c r="G3675">
        <v>321</v>
      </c>
      <c r="H3675">
        <v>330</v>
      </c>
      <c r="I3675">
        <v>523</v>
      </c>
      <c r="J3675">
        <v>31001.919999999998</v>
      </c>
      <c r="K3675">
        <v>20667.810000000001</v>
      </c>
      <c r="L3675">
        <v>20239.810000000001</v>
      </c>
      <c r="M3675">
        <v>7456.2782999999999</v>
      </c>
      <c r="N3675">
        <v>57</v>
      </c>
      <c r="O3675">
        <v>58</v>
      </c>
      <c r="P3675">
        <v>81</v>
      </c>
      <c r="Q3675">
        <v>4950.84</v>
      </c>
      <c r="R3675">
        <v>3576.59</v>
      </c>
      <c r="S3675">
        <v>3291.66</v>
      </c>
      <c r="T3675">
        <v>1176.0155</v>
      </c>
      <c r="U3675">
        <v>264</v>
      </c>
      <c r="V3675">
        <v>272</v>
      </c>
      <c r="W3675">
        <v>442</v>
      </c>
      <c r="X3675">
        <v>26051.08</v>
      </c>
      <c r="Y3675">
        <v>17091.22</v>
      </c>
      <c r="Z3675">
        <v>16948.150000000001</v>
      </c>
      <c r="AA3675">
        <v>6280.2628000000004</v>
      </c>
      <c r="AB3675">
        <v>315</v>
      </c>
      <c r="AC3675">
        <v>263</v>
      </c>
      <c r="AD3675">
        <v>138</v>
      </c>
      <c r="AE3675">
        <v>260</v>
      </c>
      <c r="AF3675">
        <v>57</v>
      </c>
      <c r="AG3675">
        <v>42</v>
      </c>
      <c r="AH3675">
        <v>25</v>
      </c>
      <c r="AI3675">
        <v>56</v>
      </c>
      <c r="AJ3675">
        <v>258</v>
      </c>
      <c r="AK3675">
        <v>221</v>
      </c>
      <c r="AL3675">
        <v>113</v>
      </c>
      <c r="AM3675">
        <v>204</v>
      </c>
    </row>
    <row r="3676" spans="1:39" x14ac:dyDescent="0.15">
      <c r="A3676" t="s">
        <v>143</v>
      </c>
      <c r="B3676">
        <v>100</v>
      </c>
      <c r="C3676">
        <v>2</v>
      </c>
      <c r="D3676">
        <v>0</v>
      </c>
      <c r="E3676" t="s">
        <v>28</v>
      </c>
      <c r="F3676" t="s">
        <v>206</v>
      </c>
      <c r="G3676">
        <v>19</v>
      </c>
      <c r="H3676">
        <v>39</v>
      </c>
      <c r="I3676">
        <v>41</v>
      </c>
      <c r="J3676">
        <v>1688.77</v>
      </c>
      <c r="K3676">
        <v>1347.72</v>
      </c>
      <c r="L3676">
        <v>997.2</v>
      </c>
      <c r="M3676">
        <v>522.35720000000003</v>
      </c>
      <c r="N3676">
        <v>19</v>
      </c>
      <c r="O3676">
        <v>20</v>
      </c>
      <c r="P3676">
        <v>22</v>
      </c>
      <c r="Q3676">
        <v>831.86</v>
      </c>
      <c r="R3676">
        <v>662.66</v>
      </c>
      <c r="S3676">
        <v>342.13</v>
      </c>
      <c r="T3676">
        <v>266.45850000000002</v>
      </c>
      <c r="U3676">
        <v>19</v>
      </c>
      <c r="V3676">
        <v>19</v>
      </c>
      <c r="W3676">
        <v>19</v>
      </c>
      <c r="X3676">
        <v>856.91</v>
      </c>
      <c r="Y3676">
        <v>685.06</v>
      </c>
      <c r="Z3676">
        <v>655.07000000000005</v>
      </c>
      <c r="AA3676">
        <v>255.89869999999999</v>
      </c>
      <c r="AB3676">
        <v>19</v>
      </c>
      <c r="AC3676">
        <v>17</v>
      </c>
      <c r="AD3676">
        <v>16</v>
      </c>
      <c r="AE3676">
        <v>13</v>
      </c>
      <c r="AF3676">
        <v>19</v>
      </c>
      <c r="AG3676">
        <v>17</v>
      </c>
      <c r="AH3676">
        <v>16</v>
      </c>
      <c r="AI3676">
        <v>13</v>
      </c>
      <c r="AJ3676">
        <v>19</v>
      </c>
      <c r="AK3676">
        <v>17</v>
      </c>
      <c r="AL3676">
        <v>16</v>
      </c>
      <c r="AM3676">
        <v>13</v>
      </c>
    </row>
    <row r="3677" spans="1:39" x14ac:dyDescent="0.15">
      <c r="A3677" t="s">
        <v>143</v>
      </c>
      <c r="B3677">
        <v>100</v>
      </c>
      <c r="C3677">
        <v>2</v>
      </c>
      <c r="D3677">
        <v>0</v>
      </c>
      <c r="E3677" t="s">
        <v>32</v>
      </c>
      <c r="F3677" t="s">
        <v>206</v>
      </c>
      <c r="G3677">
        <v>1</v>
      </c>
      <c r="H3677">
        <v>2</v>
      </c>
      <c r="I3677">
        <v>2</v>
      </c>
      <c r="J3677">
        <v>114.98</v>
      </c>
      <c r="K3677">
        <v>86.63</v>
      </c>
      <c r="L3677">
        <v>29.64</v>
      </c>
      <c r="M3677">
        <v>37.369999999999997</v>
      </c>
      <c r="N3677">
        <v>1</v>
      </c>
      <c r="O3677">
        <v>1</v>
      </c>
      <c r="P3677">
        <v>1</v>
      </c>
      <c r="Q3677">
        <v>59.99</v>
      </c>
      <c r="R3677">
        <v>56.99</v>
      </c>
      <c r="S3677">
        <v>0</v>
      </c>
      <c r="T3677">
        <v>17.940000000000001</v>
      </c>
      <c r="U3677">
        <v>1</v>
      </c>
      <c r="V3677">
        <v>1</v>
      </c>
      <c r="W3677">
        <v>1</v>
      </c>
      <c r="X3677">
        <v>54.99</v>
      </c>
      <c r="Y3677">
        <v>29.64</v>
      </c>
      <c r="Z3677">
        <v>29.64</v>
      </c>
      <c r="AA3677">
        <v>19.43</v>
      </c>
      <c r="AB3677">
        <v>1</v>
      </c>
      <c r="AC3677">
        <v>1</v>
      </c>
      <c r="AD3677">
        <v>0</v>
      </c>
      <c r="AE3677">
        <v>1</v>
      </c>
      <c r="AF3677">
        <v>1</v>
      </c>
      <c r="AG3677">
        <v>1</v>
      </c>
      <c r="AH3677">
        <v>0</v>
      </c>
      <c r="AI3677">
        <v>1</v>
      </c>
      <c r="AJ3677">
        <v>1</v>
      </c>
      <c r="AK3677">
        <v>1</v>
      </c>
      <c r="AL3677">
        <v>0</v>
      </c>
      <c r="AM3677">
        <v>1</v>
      </c>
    </row>
    <row r="3678" spans="1:39" x14ac:dyDescent="0.15">
      <c r="A3678" t="s">
        <v>143</v>
      </c>
      <c r="B3678">
        <v>100</v>
      </c>
      <c r="C3678">
        <v>2</v>
      </c>
      <c r="D3678">
        <v>1</v>
      </c>
      <c r="E3678" t="s">
        <v>28</v>
      </c>
      <c r="F3678" t="s">
        <v>206</v>
      </c>
      <c r="G3678">
        <v>169</v>
      </c>
      <c r="H3678">
        <v>346</v>
      </c>
      <c r="I3678">
        <v>420</v>
      </c>
      <c r="J3678">
        <v>16670.5</v>
      </c>
      <c r="K3678">
        <v>12909.38</v>
      </c>
      <c r="L3678">
        <v>11419.82</v>
      </c>
      <c r="M3678">
        <v>5113.7554</v>
      </c>
      <c r="N3678">
        <v>169</v>
      </c>
      <c r="O3678">
        <v>174</v>
      </c>
      <c r="P3678">
        <v>232</v>
      </c>
      <c r="Q3678">
        <v>8648.27</v>
      </c>
      <c r="R3678">
        <v>6357.26</v>
      </c>
      <c r="S3678">
        <v>5201.67</v>
      </c>
      <c r="T3678">
        <v>2777.2935000000002</v>
      </c>
      <c r="U3678">
        <v>169</v>
      </c>
      <c r="V3678">
        <v>172</v>
      </c>
      <c r="W3678">
        <v>188</v>
      </c>
      <c r="X3678">
        <v>8022.23</v>
      </c>
      <c r="Y3678">
        <v>6552.12</v>
      </c>
      <c r="Z3678">
        <v>6218.15</v>
      </c>
      <c r="AA3678">
        <v>2336.4618999999998</v>
      </c>
      <c r="AB3678">
        <v>164</v>
      </c>
      <c r="AC3678">
        <v>167</v>
      </c>
      <c r="AD3678">
        <v>125</v>
      </c>
      <c r="AE3678">
        <v>159</v>
      </c>
      <c r="AF3678">
        <v>164</v>
      </c>
      <c r="AG3678">
        <v>167</v>
      </c>
      <c r="AH3678">
        <v>125</v>
      </c>
      <c r="AI3678">
        <v>159</v>
      </c>
      <c r="AJ3678">
        <v>164</v>
      </c>
      <c r="AK3678">
        <v>167</v>
      </c>
      <c r="AL3678">
        <v>125</v>
      </c>
      <c r="AM3678">
        <v>159</v>
      </c>
    </row>
    <row r="3679" spans="1:39" x14ac:dyDescent="0.15">
      <c r="A3679" t="s">
        <v>143</v>
      </c>
      <c r="B3679">
        <v>100</v>
      </c>
      <c r="C3679">
        <v>2</v>
      </c>
      <c r="D3679">
        <v>1</v>
      </c>
      <c r="E3679" t="s">
        <v>30</v>
      </c>
      <c r="F3679" t="s">
        <v>206</v>
      </c>
      <c r="G3679">
        <v>14</v>
      </c>
      <c r="H3679">
        <v>28</v>
      </c>
      <c r="I3679">
        <v>34</v>
      </c>
      <c r="J3679">
        <v>1414.78</v>
      </c>
      <c r="K3679">
        <v>1073.74</v>
      </c>
      <c r="L3679">
        <v>969.26</v>
      </c>
      <c r="M3679">
        <v>406.185</v>
      </c>
      <c r="N3679">
        <v>14</v>
      </c>
      <c r="O3679">
        <v>14</v>
      </c>
      <c r="P3679">
        <v>19</v>
      </c>
      <c r="Q3679">
        <v>758.84</v>
      </c>
      <c r="R3679">
        <v>563.59</v>
      </c>
      <c r="S3679">
        <v>488.11</v>
      </c>
      <c r="T3679">
        <v>244.215</v>
      </c>
      <c r="U3679">
        <v>14</v>
      </c>
      <c r="V3679">
        <v>14</v>
      </c>
      <c r="W3679">
        <v>15</v>
      </c>
      <c r="X3679">
        <v>655.94</v>
      </c>
      <c r="Y3679">
        <v>510.15</v>
      </c>
      <c r="Z3679">
        <v>481.15</v>
      </c>
      <c r="AA3679">
        <v>161.97</v>
      </c>
      <c r="AB3679">
        <v>14</v>
      </c>
      <c r="AC3679">
        <v>14</v>
      </c>
      <c r="AD3679">
        <v>11</v>
      </c>
      <c r="AE3679">
        <v>13</v>
      </c>
      <c r="AF3679">
        <v>14</v>
      </c>
      <c r="AG3679">
        <v>14</v>
      </c>
      <c r="AH3679">
        <v>11</v>
      </c>
      <c r="AI3679">
        <v>13</v>
      </c>
      <c r="AJ3679">
        <v>14</v>
      </c>
      <c r="AK3679">
        <v>14</v>
      </c>
      <c r="AL3679">
        <v>11</v>
      </c>
      <c r="AM3679">
        <v>13</v>
      </c>
    </row>
    <row r="3680" spans="1:39" x14ac:dyDescent="0.15">
      <c r="A3680" t="s">
        <v>143</v>
      </c>
      <c r="B3680">
        <v>100</v>
      </c>
      <c r="C3680">
        <v>2</v>
      </c>
      <c r="D3680">
        <v>1</v>
      </c>
      <c r="E3680" t="s">
        <v>29</v>
      </c>
      <c r="F3680" t="s">
        <v>206</v>
      </c>
      <c r="G3680">
        <v>276</v>
      </c>
      <c r="H3680">
        <v>573</v>
      </c>
      <c r="I3680">
        <v>702</v>
      </c>
      <c r="J3680">
        <v>29660.43</v>
      </c>
      <c r="K3680">
        <v>20920.45</v>
      </c>
      <c r="L3680">
        <v>18230.740000000002</v>
      </c>
      <c r="M3680">
        <v>8768.9902000000002</v>
      </c>
      <c r="N3680">
        <v>276</v>
      </c>
      <c r="O3680">
        <v>284</v>
      </c>
      <c r="P3680">
        <v>372</v>
      </c>
      <c r="Q3680">
        <v>14911.96</v>
      </c>
      <c r="R3680">
        <v>9992.68</v>
      </c>
      <c r="S3680">
        <v>8123.29</v>
      </c>
      <c r="T3680">
        <v>4745.6813000000002</v>
      </c>
      <c r="U3680">
        <v>276</v>
      </c>
      <c r="V3680">
        <v>289</v>
      </c>
      <c r="W3680">
        <v>330</v>
      </c>
      <c r="X3680">
        <v>14748.47</v>
      </c>
      <c r="Y3680">
        <v>10927.77</v>
      </c>
      <c r="Z3680">
        <v>10107.450000000001</v>
      </c>
      <c r="AA3680">
        <v>4023.3089</v>
      </c>
      <c r="AB3680">
        <v>256</v>
      </c>
      <c r="AC3680">
        <v>266</v>
      </c>
      <c r="AD3680">
        <v>229</v>
      </c>
      <c r="AE3680">
        <v>266</v>
      </c>
      <c r="AF3680">
        <v>256</v>
      </c>
      <c r="AG3680">
        <v>266</v>
      </c>
      <c r="AH3680">
        <v>229</v>
      </c>
      <c r="AI3680">
        <v>266</v>
      </c>
      <c r="AJ3680">
        <v>256</v>
      </c>
      <c r="AK3680">
        <v>266</v>
      </c>
      <c r="AL3680">
        <v>229</v>
      </c>
      <c r="AM3680">
        <v>266</v>
      </c>
    </row>
    <row r="3681" spans="1:39" x14ac:dyDescent="0.15">
      <c r="A3681" t="s">
        <v>143</v>
      </c>
      <c r="B3681">
        <v>100</v>
      </c>
      <c r="C3681">
        <v>2</v>
      </c>
      <c r="D3681">
        <v>1</v>
      </c>
      <c r="E3681" t="s">
        <v>32</v>
      </c>
      <c r="F3681" t="s">
        <v>206</v>
      </c>
      <c r="G3681">
        <v>2</v>
      </c>
      <c r="H3681">
        <v>4</v>
      </c>
      <c r="I3681">
        <v>5</v>
      </c>
      <c r="J3681">
        <v>219.95</v>
      </c>
      <c r="K3681">
        <v>139.58000000000001</v>
      </c>
      <c r="L3681">
        <v>119.59</v>
      </c>
      <c r="M3681">
        <v>68.78</v>
      </c>
      <c r="N3681">
        <v>2</v>
      </c>
      <c r="O3681">
        <v>2</v>
      </c>
      <c r="P3681">
        <v>3</v>
      </c>
      <c r="Q3681">
        <v>129.97</v>
      </c>
      <c r="R3681">
        <v>82.9</v>
      </c>
      <c r="S3681">
        <v>62.91</v>
      </c>
      <c r="T3681">
        <v>44.05</v>
      </c>
      <c r="U3681">
        <v>2</v>
      </c>
      <c r="V3681">
        <v>2</v>
      </c>
      <c r="W3681">
        <v>2</v>
      </c>
      <c r="X3681">
        <v>89.98</v>
      </c>
      <c r="Y3681">
        <v>56.68</v>
      </c>
      <c r="Z3681">
        <v>56.68</v>
      </c>
      <c r="AA3681">
        <v>24.73</v>
      </c>
      <c r="AB3681">
        <v>2</v>
      </c>
      <c r="AC3681">
        <v>2</v>
      </c>
      <c r="AD3681">
        <v>2</v>
      </c>
      <c r="AE3681">
        <v>2</v>
      </c>
      <c r="AF3681">
        <v>2</v>
      </c>
      <c r="AG3681">
        <v>2</v>
      </c>
      <c r="AH3681">
        <v>2</v>
      </c>
      <c r="AI3681">
        <v>2</v>
      </c>
      <c r="AJ3681">
        <v>2</v>
      </c>
      <c r="AK3681">
        <v>2</v>
      </c>
      <c r="AL3681">
        <v>2</v>
      </c>
      <c r="AM3681">
        <v>2</v>
      </c>
    </row>
    <row r="3682" spans="1:39" x14ac:dyDescent="0.15">
      <c r="A3682" t="s">
        <v>143</v>
      </c>
      <c r="B3682">
        <v>100</v>
      </c>
      <c r="C3682">
        <v>2</v>
      </c>
      <c r="D3682">
        <v>2</v>
      </c>
      <c r="E3682" t="s">
        <v>28</v>
      </c>
      <c r="F3682" t="s">
        <v>206</v>
      </c>
      <c r="G3682">
        <v>32</v>
      </c>
      <c r="H3682">
        <v>64</v>
      </c>
      <c r="I3682">
        <v>68</v>
      </c>
      <c r="J3682">
        <v>3192.86</v>
      </c>
      <c r="K3682">
        <v>2567.8200000000002</v>
      </c>
      <c r="L3682">
        <v>2074</v>
      </c>
      <c r="M3682">
        <v>976.95619999999997</v>
      </c>
      <c r="N3682">
        <v>32</v>
      </c>
      <c r="O3682">
        <v>32</v>
      </c>
      <c r="P3682">
        <v>35</v>
      </c>
      <c r="Q3682">
        <v>1687.77</v>
      </c>
      <c r="R3682">
        <v>1335.17</v>
      </c>
      <c r="S3682">
        <v>841.35</v>
      </c>
      <c r="T3682">
        <v>528.51959999999997</v>
      </c>
      <c r="U3682">
        <v>32</v>
      </c>
      <c r="V3682">
        <v>32</v>
      </c>
      <c r="W3682">
        <v>33</v>
      </c>
      <c r="X3682">
        <v>1505.09</v>
      </c>
      <c r="Y3682">
        <v>1232.6500000000001</v>
      </c>
      <c r="Z3682">
        <v>1232.6500000000001</v>
      </c>
      <c r="AA3682">
        <v>448.4366</v>
      </c>
      <c r="AB3682">
        <v>31</v>
      </c>
      <c r="AC3682">
        <v>32</v>
      </c>
      <c r="AD3682">
        <v>20</v>
      </c>
      <c r="AE3682">
        <v>29</v>
      </c>
      <c r="AF3682">
        <v>31</v>
      </c>
      <c r="AG3682">
        <v>32</v>
      </c>
      <c r="AH3682">
        <v>20</v>
      </c>
      <c r="AI3682">
        <v>29</v>
      </c>
      <c r="AJ3682">
        <v>31</v>
      </c>
      <c r="AK3682">
        <v>32</v>
      </c>
      <c r="AL3682">
        <v>20</v>
      </c>
      <c r="AM3682">
        <v>29</v>
      </c>
    </row>
    <row r="3683" spans="1:39" x14ac:dyDescent="0.15">
      <c r="A3683" t="s">
        <v>143</v>
      </c>
      <c r="B3683">
        <v>100</v>
      </c>
      <c r="C3683">
        <v>2</v>
      </c>
      <c r="D3683">
        <v>2</v>
      </c>
      <c r="E3683" t="s">
        <v>30</v>
      </c>
      <c r="F3683" t="s">
        <v>206</v>
      </c>
      <c r="G3683">
        <v>5</v>
      </c>
      <c r="H3683">
        <v>10</v>
      </c>
      <c r="I3683">
        <v>10</v>
      </c>
      <c r="J3683">
        <v>393.96</v>
      </c>
      <c r="K3683">
        <v>321.12</v>
      </c>
      <c r="L3683">
        <v>207.83</v>
      </c>
      <c r="M3683">
        <v>101.5187</v>
      </c>
      <c r="N3683">
        <v>5</v>
      </c>
      <c r="O3683">
        <v>5</v>
      </c>
      <c r="P3683">
        <v>5</v>
      </c>
      <c r="Q3683">
        <v>205.99</v>
      </c>
      <c r="R3683">
        <v>178.22</v>
      </c>
      <c r="S3683">
        <v>64.930000000000007</v>
      </c>
      <c r="T3683">
        <v>56.133400000000002</v>
      </c>
      <c r="U3683">
        <v>5</v>
      </c>
      <c r="V3683">
        <v>5</v>
      </c>
      <c r="W3683">
        <v>5</v>
      </c>
      <c r="X3683">
        <v>187.97</v>
      </c>
      <c r="Y3683">
        <v>142.9</v>
      </c>
      <c r="Z3683">
        <v>142.9</v>
      </c>
      <c r="AA3683">
        <v>45.385300000000001</v>
      </c>
      <c r="AB3683">
        <v>5</v>
      </c>
      <c r="AC3683">
        <v>5</v>
      </c>
      <c r="AD3683">
        <v>1</v>
      </c>
      <c r="AE3683">
        <v>5</v>
      </c>
      <c r="AF3683">
        <v>5</v>
      </c>
      <c r="AG3683">
        <v>5</v>
      </c>
      <c r="AH3683">
        <v>1</v>
      </c>
      <c r="AI3683">
        <v>5</v>
      </c>
      <c r="AJ3683">
        <v>5</v>
      </c>
      <c r="AK3683">
        <v>5</v>
      </c>
      <c r="AL3683">
        <v>1</v>
      </c>
      <c r="AM3683">
        <v>5</v>
      </c>
    </row>
    <row r="3684" spans="1:39" x14ac:dyDescent="0.15">
      <c r="A3684" t="s">
        <v>143</v>
      </c>
      <c r="B3684">
        <v>100</v>
      </c>
      <c r="C3684">
        <v>2</v>
      </c>
      <c r="D3684">
        <v>2</v>
      </c>
      <c r="E3684" t="s">
        <v>29</v>
      </c>
      <c r="F3684" t="s">
        <v>206</v>
      </c>
      <c r="G3684">
        <v>10</v>
      </c>
      <c r="H3684">
        <v>20</v>
      </c>
      <c r="I3684">
        <v>22</v>
      </c>
      <c r="J3684">
        <v>1057.17</v>
      </c>
      <c r="K3684">
        <v>741.33</v>
      </c>
      <c r="L3684">
        <v>626.09</v>
      </c>
      <c r="M3684">
        <v>275.38380000000001</v>
      </c>
      <c r="N3684">
        <v>10</v>
      </c>
      <c r="O3684">
        <v>10</v>
      </c>
      <c r="P3684">
        <v>12</v>
      </c>
      <c r="Q3684">
        <v>522.95000000000005</v>
      </c>
      <c r="R3684">
        <v>344.03</v>
      </c>
      <c r="S3684">
        <v>228.79</v>
      </c>
      <c r="T3684">
        <v>132.77379999999999</v>
      </c>
      <c r="U3684">
        <v>10</v>
      </c>
      <c r="V3684">
        <v>10</v>
      </c>
      <c r="W3684">
        <v>10</v>
      </c>
      <c r="X3684">
        <v>534.22</v>
      </c>
      <c r="Y3684">
        <v>397.3</v>
      </c>
      <c r="Z3684">
        <v>397.3</v>
      </c>
      <c r="AA3684">
        <v>142.61000000000001</v>
      </c>
      <c r="AB3684">
        <v>9</v>
      </c>
      <c r="AC3684">
        <v>10</v>
      </c>
      <c r="AD3684">
        <v>4</v>
      </c>
      <c r="AE3684">
        <v>10</v>
      </c>
      <c r="AF3684">
        <v>9</v>
      </c>
      <c r="AG3684">
        <v>10</v>
      </c>
      <c r="AH3684">
        <v>4</v>
      </c>
      <c r="AI3684">
        <v>10</v>
      </c>
      <c r="AJ3684">
        <v>9</v>
      </c>
      <c r="AK3684">
        <v>10</v>
      </c>
      <c r="AL3684">
        <v>4</v>
      </c>
      <c r="AM3684">
        <v>10</v>
      </c>
    </row>
    <row r="3685" spans="1:39" x14ac:dyDescent="0.15">
      <c r="A3685" t="s">
        <v>144</v>
      </c>
      <c r="B3685">
        <v>-1</v>
      </c>
      <c r="C3685">
        <v>0</v>
      </c>
      <c r="D3685">
        <v>0</v>
      </c>
      <c r="E3685" t="s">
        <v>28</v>
      </c>
      <c r="F3685" t="s">
        <v>206</v>
      </c>
      <c r="G3685">
        <v>0</v>
      </c>
      <c r="H3685">
        <v>23373</v>
      </c>
      <c r="I3685">
        <v>49249</v>
      </c>
      <c r="J3685">
        <v>2825639.11</v>
      </c>
      <c r="K3685">
        <v>2344367.9</v>
      </c>
      <c r="L3685">
        <v>2278921.5</v>
      </c>
      <c r="M3685">
        <v>681981.68720000004</v>
      </c>
      <c r="N3685">
        <v>0</v>
      </c>
      <c r="O3685">
        <v>564</v>
      </c>
      <c r="P3685">
        <v>2028</v>
      </c>
      <c r="Q3685">
        <v>122139.46</v>
      </c>
      <c r="R3685">
        <v>97194.49</v>
      </c>
      <c r="S3685">
        <v>90599.039999999994</v>
      </c>
      <c r="T3685">
        <v>31009.0942</v>
      </c>
      <c r="U3685">
        <v>0</v>
      </c>
      <c r="V3685">
        <v>22809</v>
      </c>
      <c r="W3685">
        <v>47221</v>
      </c>
      <c r="X3685">
        <v>2703499.65</v>
      </c>
      <c r="Y3685">
        <v>2247173.41</v>
      </c>
      <c r="Z3685">
        <v>2188322.46</v>
      </c>
      <c r="AA3685">
        <v>650972.59299999999</v>
      </c>
      <c r="AB3685">
        <v>0</v>
      </c>
      <c r="AC3685">
        <v>0</v>
      </c>
      <c r="AD3685">
        <v>0</v>
      </c>
      <c r="AE3685">
        <v>0</v>
      </c>
      <c r="AF3685">
        <v>0</v>
      </c>
      <c r="AG3685">
        <v>0</v>
      </c>
      <c r="AH3685">
        <v>0</v>
      </c>
      <c r="AI3685">
        <v>0</v>
      </c>
      <c r="AJ3685">
        <v>0</v>
      </c>
      <c r="AK3685">
        <v>0</v>
      </c>
      <c r="AL3685">
        <v>0</v>
      </c>
      <c r="AM3685">
        <v>0</v>
      </c>
    </row>
    <row r="3686" spans="1:39" x14ac:dyDescent="0.15">
      <c r="A3686" t="s">
        <v>144</v>
      </c>
      <c r="B3686">
        <v>5</v>
      </c>
      <c r="C3686">
        <v>1</v>
      </c>
      <c r="D3686">
        <v>0</v>
      </c>
      <c r="E3686" t="s">
        <v>28</v>
      </c>
      <c r="F3686" t="s">
        <v>206</v>
      </c>
      <c r="G3686">
        <v>730</v>
      </c>
      <c r="H3686">
        <v>1537</v>
      </c>
      <c r="I3686">
        <v>10986</v>
      </c>
      <c r="J3686">
        <v>699322.36</v>
      </c>
      <c r="K3686">
        <v>575481.89</v>
      </c>
      <c r="L3686">
        <v>485567.94</v>
      </c>
      <c r="M3686">
        <v>165231.4179</v>
      </c>
      <c r="N3686">
        <v>420</v>
      </c>
      <c r="O3686">
        <v>821</v>
      </c>
      <c r="P3686">
        <v>6551</v>
      </c>
      <c r="Q3686">
        <v>422702.06</v>
      </c>
      <c r="R3686">
        <v>342013.7</v>
      </c>
      <c r="S3686">
        <v>272366.32</v>
      </c>
      <c r="T3686">
        <v>101888.9507</v>
      </c>
      <c r="U3686">
        <v>310</v>
      </c>
      <c r="V3686">
        <v>716</v>
      </c>
      <c r="W3686">
        <v>4435</v>
      </c>
      <c r="X3686">
        <v>276620.3</v>
      </c>
      <c r="Y3686">
        <v>233468.19</v>
      </c>
      <c r="Z3686">
        <v>213201.62</v>
      </c>
      <c r="AA3686">
        <v>63342.467199999999</v>
      </c>
      <c r="AB3686">
        <v>720</v>
      </c>
      <c r="AC3686">
        <v>670</v>
      </c>
      <c r="AD3686">
        <v>598</v>
      </c>
      <c r="AE3686">
        <v>447</v>
      </c>
      <c r="AF3686">
        <v>415</v>
      </c>
      <c r="AG3686">
        <v>407</v>
      </c>
      <c r="AH3686">
        <v>365</v>
      </c>
      <c r="AI3686">
        <v>230</v>
      </c>
      <c r="AJ3686">
        <v>305</v>
      </c>
      <c r="AK3686">
        <v>263</v>
      </c>
      <c r="AL3686">
        <v>233</v>
      </c>
      <c r="AM3686">
        <v>217</v>
      </c>
    </row>
    <row r="3687" spans="1:39" x14ac:dyDescent="0.15">
      <c r="A3687" t="s">
        <v>144</v>
      </c>
      <c r="B3687">
        <v>5</v>
      </c>
      <c r="C3687">
        <v>1</v>
      </c>
      <c r="D3687">
        <v>0</v>
      </c>
      <c r="E3687" t="s">
        <v>29</v>
      </c>
      <c r="F3687" t="s">
        <v>206</v>
      </c>
      <c r="G3687">
        <v>6</v>
      </c>
      <c r="H3687">
        <v>21</v>
      </c>
      <c r="I3687">
        <v>114</v>
      </c>
      <c r="J3687">
        <v>7260.75</v>
      </c>
      <c r="K3687">
        <v>5461.01</v>
      </c>
      <c r="L3687">
        <v>3577.88</v>
      </c>
      <c r="M3687">
        <v>1610.7445</v>
      </c>
      <c r="N3687">
        <v>5</v>
      </c>
      <c r="O3687">
        <v>19</v>
      </c>
      <c r="P3687">
        <v>103</v>
      </c>
      <c r="Q3687">
        <v>6527.79</v>
      </c>
      <c r="R3687">
        <v>4774.7</v>
      </c>
      <c r="S3687">
        <v>2891.57</v>
      </c>
      <c r="T3687">
        <v>1439.6945000000001</v>
      </c>
      <c r="U3687">
        <v>1</v>
      </c>
      <c r="V3687">
        <v>2</v>
      </c>
      <c r="W3687">
        <v>11</v>
      </c>
      <c r="X3687">
        <v>732.96</v>
      </c>
      <c r="Y3687">
        <v>686.31</v>
      </c>
      <c r="Z3687">
        <v>686.31</v>
      </c>
      <c r="AA3687">
        <v>171.05</v>
      </c>
      <c r="AB3687">
        <v>6</v>
      </c>
      <c r="AC3687">
        <v>6</v>
      </c>
      <c r="AD3687">
        <v>6</v>
      </c>
      <c r="AE3687">
        <v>4</v>
      </c>
      <c r="AF3687">
        <v>5</v>
      </c>
      <c r="AG3687">
        <v>5</v>
      </c>
      <c r="AH3687">
        <v>5</v>
      </c>
      <c r="AI3687">
        <v>3</v>
      </c>
      <c r="AJ3687">
        <v>1</v>
      </c>
      <c r="AK3687">
        <v>1</v>
      </c>
      <c r="AL3687">
        <v>1</v>
      </c>
      <c r="AM3687">
        <v>1</v>
      </c>
    </row>
    <row r="3688" spans="1:39" x14ac:dyDescent="0.15">
      <c r="A3688" t="s">
        <v>144</v>
      </c>
      <c r="B3688">
        <v>5</v>
      </c>
      <c r="C3688">
        <v>1</v>
      </c>
      <c r="D3688">
        <v>0</v>
      </c>
      <c r="E3688" t="s">
        <v>32</v>
      </c>
      <c r="F3688" t="s">
        <v>206</v>
      </c>
      <c r="G3688">
        <v>289</v>
      </c>
      <c r="H3688">
        <v>732</v>
      </c>
      <c r="I3688">
        <v>4971</v>
      </c>
      <c r="J3688">
        <v>307857.34999999998</v>
      </c>
      <c r="K3688">
        <v>232740.71</v>
      </c>
      <c r="L3688">
        <v>212482.29</v>
      </c>
      <c r="M3688">
        <v>69495.066300000006</v>
      </c>
      <c r="N3688">
        <v>30</v>
      </c>
      <c r="O3688">
        <v>72</v>
      </c>
      <c r="P3688">
        <v>505</v>
      </c>
      <c r="Q3688">
        <v>32746.61</v>
      </c>
      <c r="R3688">
        <v>23339.98</v>
      </c>
      <c r="S3688">
        <v>21102.36</v>
      </c>
      <c r="T3688">
        <v>7632.6612999999998</v>
      </c>
      <c r="U3688">
        <v>259</v>
      </c>
      <c r="V3688">
        <v>660</v>
      </c>
      <c r="W3688">
        <v>4466</v>
      </c>
      <c r="X3688">
        <v>275110.74</v>
      </c>
      <c r="Y3688">
        <v>209400.73</v>
      </c>
      <c r="Z3688">
        <v>191379.93</v>
      </c>
      <c r="AA3688">
        <v>61862.404999999999</v>
      </c>
      <c r="AB3688">
        <v>285</v>
      </c>
      <c r="AC3688">
        <v>257</v>
      </c>
      <c r="AD3688">
        <v>235</v>
      </c>
      <c r="AE3688">
        <v>220</v>
      </c>
      <c r="AF3688">
        <v>30</v>
      </c>
      <c r="AG3688">
        <v>26</v>
      </c>
      <c r="AH3688">
        <v>25</v>
      </c>
      <c r="AI3688">
        <v>27</v>
      </c>
      <c r="AJ3688">
        <v>255</v>
      </c>
      <c r="AK3688">
        <v>231</v>
      </c>
      <c r="AL3688">
        <v>210</v>
      </c>
      <c r="AM3688">
        <v>193</v>
      </c>
    </row>
    <row r="3689" spans="1:39" x14ac:dyDescent="0.15">
      <c r="A3689" t="s">
        <v>144</v>
      </c>
      <c r="B3689">
        <v>5</v>
      </c>
      <c r="C3689">
        <v>1</v>
      </c>
      <c r="D3689">
        <v>1</v>
      </c>
      <c r="E3689" t="s">
        <v>28</v>
      </c>
      <c r="F3689" t="s">
        <v>206</v>
      </c>
      <c r="G3689">
        <v>3837</v>
      </c>
      <c r="H3689">
        <v>11128</v>
      </c>
      <c r="I3689">
        <v>60553</v>
      </c>
      <c r="J3689">
        <v>3741220.87</v>
      </c>
      <c r="K3689">
        <v>3078046.11</v>
      </c>
      <c r="L3689">
        <v>2671039.12</v>
      </c>
      <c r="M3689">
        <v>871140.24210000003</v>
      </c>
      <c r="N3689">
        <v>2373</v>
      </c>
      <c r="O3689">
        <v>6071</v>
      </c>
      <c r="P3689">
        <v>38215</v>
      </c>
      <c r="Q3689">
        <v>2385942.41</v>
      </c>
      <c r="R3689">
        <v>1975336.27</v>
      </c>
      <c r="S3689">
        <v>1697524.38</v>
      </c>
      <c r="T3689">
        <v>567025.98860000004</v>
      </c>
      <c r="U3689">
        <v>1464</v>
      </c>
      <c r="V3689">
        <v>5057</v>
      </c>
      <c r="W3689">
        <v>22338</v>
      </c>
      <c r="X3689">
        <v>1355278.46</v>
      </c>
      <c r="Y3689">
        <v>1102709.8400000001</v>
      </c>
      <c r="Z3689">
        <v>973514.74</v>
      </c>
      <c r="AA3689">
        <v>304114.25349999999</v>
      </c>
      <c r="AB3689">
        <v>3564</v>
      </c>
      <c r="AC3689">
        <v>3716</v>
      </c>
      <c r="AD3689">
        <v>2508</v>
      </c>
      <c r="AE3689">
        <v>3397</v>
      </c>
      <c r="AF3689">
        <v>2260</v>
      </c>
      <c r="AG3689">
        <v>2325</v>
      </c>
      <c r="AH3689">
        <v>1643</v>
      </c>
      <c r="AI3689">
        <v>2159</v>
      </c>
      <c r="AJ3689">
        <v>1304</v>
      </c>
      <c r="AK3689">
        <v>1391</v>
      </c>
      <c r="AL3689">
        <v>865</v>
      </c>
      <c r="AM3689">
        <v>1238</v>
      </c>
    </row>
    <row r="3690" spans="1:39" x14ac:dyDescent="0.15">
      <c r="A3690" t="s">
        <v>144</v>
      </c>
      <c r="B3690">
        <v>5</v>
      </c>
      <c r="C3690">
        <v>1</v>
      </c>
      <c r="D3690">
        <v>1</v>
      </c>
      <c r="E3690" t="s">
        <v>30</v>
      </c>
      <c r="F3690" t="s">
        <v>206</v>
      </c>
      <c r="G3690">
        <v>379</v>
      </c>
      <c r="H3690">
        <v>1195</v>
      </c>
      <c r="I3690">
        <v>6287</v>
      </c>
      <c r="J3690">
        <v>389135.93</v>
      </c>
      <c r="K3690">
        <v>317336.75</v>
      </c>
      <c r="L3690">
        <v>268083.06</v>
      </c>
      <c r="M3690">
        <v>90687.006299999994</v>
      </c>
      <c r="N3690">
        <v>240</v>
      </c>
      <c r="O3690">
        <v>657</v>
      </c>
      <c r="P3690">
        <v>4013</v>
      </c>
      <c r="Q3690">
        <v>252323.82</v>
      </c>
      <c r="R3690">
        <v>207457.31</v>
      </c>
      <c r="S3690">
        <v>170638.33</v>
      </c>
      <c r="T3690">
        <v>59805.561399999999</v>
      </c>
      <c r="U3690">
        <v>139</v>
      </c>
      <c r="V3690">
        <v>538</v>
      </c>
      <c r="W3690">
        <v>2274</v>
      </c>
      <c r="X3690">
        <v>136812.10999999999</v>
      </c>
      <c r="Y3690">
        <v>109879.44</v>
      </c>
      <c r="Z3690">
        <v>97444.73</v>
      </c>
      <c r="AA3690">
        <v>30881.444899999999</v>
      </c>
      <c r="AB3690">
        <v>343</v>
      </c>
      <c r="AC3690">
        <v>370</v>
      </c>
      <c r="AD3690">
        <v>227</v>
      </c>
      <c r="AE3690">
        <v>353</v>
      </c>
      <c r="AF3690">
        <v>226</v>
      </c>
      <c r="AG3690">
        <v>237</v>
      </c>
      <c r="AH3690">
        <v>156</v>
      </c>
      <c r="AI3690">
        <v>231</v>
      </c>
      <c r="AJ3690">
        <v>117</v>
      </c>
      <c r="AK3690">
        <v>133</v>
      </c>
      <c r="AL3690">
        <v>71</v>
      </c>
      <c r="AM3690">
        <v>122</v>
      </c>
    </row>
    <row r="3691" spans="1:39" x14ac:dyDescent="0.15">
      <c r="A3691" t="s">
        <v>144</v>
      </c>
      <c r="B3691">
        <v>5</v>
      </c>
      <c r="C3691">
        <v>1</v>
      </c>
      <c r="D3691">
        <v>1</v>
      </c>
      <c r="E3691" t="s">
        <v>29</v>
      </c>
      <c r="F3691" t="s">
        <v>206</v>
      </c>
      <c r="G3691">
        <v>6853</v>
      </c>
      <c r="H3691">
        <v>23000</v>
      </c>
      <c r="I3691">
        <v>113219</v>
      </c>
      <c r="J3691">
        <v>6858148.7400000002</v>
      </c>
      <c r="K3691">
        <v>5351268.8600000003</v>
      </c>
      <c r="L3691">
        <v>4648707.6900000004</v>
      </c>
      <c r="M3691">
        <v>1591931.7568999999</v>
      </c>
      <c r="N3691">
        <v>2541</v>
      </c>
      <c r="O3691">
        <v>7413</v>
      </c>
      <c r="P3691">
        <v>43745</v>
      </c>
      <c r="Q3691">
        <v>2675601.86</v>
      </c>
      <c r="R3691">
        <v>2103478.9900000002</v>
      </c>
      <c r="S3691">
        <v>1812839.72</v>
      </c>
      <c r="T3691">
        <v>642684.35919999995</v>
      </c>
      <c r="U3691">
        <v>4312</v>
      </c>
      <c r="V3691">
        <v>15587</v>
      </c>
      <c r="W3691">
        <v>69474</v>
      </c>
      <c r="X3691">
        <v>4182546.88</v>
      </c>
      <c r="Y3691">
        <v>3247789.87</v>
      </c>
      <c r="Z3691">
        <v>2835867.97</v>
      </c>
      <c r="AA3691">
        <v>949247.39769999997</v>
      </c>
      <c r="AB3691">
        <v>6480</v>
      </c>
      <c r="AC3691">
        <v>6757</v>
      </c>
      <c r="AD3691">
        <v>4638</v>
      </c>
      <c r="AE3691">
        <v>6528</v>
      </c>
      <c r="AF3691">
        <v>2414</v>
      </c>
      <c r="AG3691">
        <v>2499</v>
      </c>
      <c r="AH3691">
        <v>1844</v>
      </c>
      <c r="AI3691">
        <v>2463</v>
      </c>
      <c r="AJ3691">
        <v>4066</v>
      </c>
      <c r="AK3691">
        <v>4258</v>
      </c>
      <c r="AL3691">
        <v>2794</v>
      </c>
      <c r="AM3691">
        <v>4065</v>
      </c>
    </row>
    <row r="3692" spans="1:39" x14ac:dyDescent="0.15">
      <c r="A3692" t="s">
        <v>144</v>
      </c>
      <c r="B3692">
        <v>5</v>
      </c>
      <c r="C3692">
        <v>1</v>
      </c>
      <c r="D3692">
        <v>1</v>
      </c>
      <c r="E3692" t="s">
        <v>31</v>
      </c>
      <c r="F3692" t="s">
        <v>206</v>
      </c>
      <c r="G3692">
        <v>2</v>
      </c>
      <c r="H3692">
        <v>11</v>
      </c>
      <c r="I3692">
        <v>30</v>
      </c>
      <c r="J3692">
        <v>1814.96</v>
      </c>
      <c r="K3692">
        <v>1562.02</v>
      </c>
      <c r="L3692">
        <v>1264.77</v>
      </c>
      <c r="M3692">
        <v>403.79230000000001</v>
      </c>
      <c r="N3692">
        <v>1</v>
      </c>
      <c r="O3692">
        <v>4</v>
      </c>
      <c r="P3692">
        <v>13</v>
      </c>
      <c r="Q3692">
        <v>968.99</v>
      </c>
      <c r="R3692">
        <v>879.84</v>
      </c>
      <c r="S3692">
        <v>582.59</v>
      </c>
      <c r="T3692">
        <v>228.29490000000001</v>
      </c>
      <c r="U3692">
        <v>1</v>
      </c>
      <c r="V3692">
        <v>7</v>
      </c>
      <c r="W3692">
        <v>17</v>
      </c>
      <c r="X3692">
        <v>845.97</v>
      </c>
      <c r="Y3692">
        <v>682.18</v>
      </c>
      <c r="Z3692">
        <v>682.18</v>
      </c>
      <c r="AA3692">
        <v>175.4974</v>
      </c>
      <c r="AB3692">
        <v>2</v>
      </c>
      <c r="AC3692">
        <v>2</v>
      </c>
      <c r="AD3692">
        <v>1</v>
      </c>
      <c r="AE3692">
        <v>2</v>
      </c>
      <c r="AF3692">
        <v>1</v>
      </c>
      <c r="AG3692">
        <v>1</v>
      </c>
      <c r="AH3692">
        <v>0</v>
      </c>
      <c r="AI3692">
        <v>1</v>
      </c>
      <c r="AJ3692">
        <v>1</v>
      </c>
      <c r="AK3692">
        <v>1</v>
      </c>
      <c r="AL3692">
        <v>1</v>
      </c>
      <c r="AM3692">
        <v>1</v>
      </c>
    </row>
    <row r="3693" spans="1:39" x14ac:dyDescent="0.15">
      <c r="A3693" t="s">
        <v>144</v>
      </c>
      <c r="B3693">
        <v>5</v>
      </c>
      <c r="C3693">
        <v>1</v>
      </c>
      <c r="D3693">
        <v>1</v>
      </c>
      <c r="E3693" t="s">
        <v>32</v>
      </c>
      <c r="F3693" t="s">
        <v>206</v>
      </c>
      <c r="G3693">
        <v>341</v>
      </c>
      <c r="H3693">
        <v>985</v>
      </c>
      <c r="I3693">
        <v>5516</v>
      </c>
      <c r="J3693">
        <v>341413.23</v>
      </c>
      <c r="K3693">
        <v>263957.55</v>
      </c>
      <c r="L3693">
        <v>237119.42</v>
      </c>
      <c r="M3693">
        <v>78059.526400000002</v>
      </c>
      <c r="N3693">
        <v>36</v>
      </c>
      <c r="O3693">
        <v>102</v>
      </c>
      <c r="P3693">
        <v>633</v>
      </c>
      <c r="Q3693">
        <v>38720.160000000003</v>
      </c>
      <c r="R3693">
        <v>29767.39</v>
      </c>
      <c r="S3693">
        <v>24292.76</v>
      </c>
      <c r="T3693">
        <v>9180.8866999999991</v>
      </c>
      <c r="U3693">
        <v>305</v>
      </c>
      <c r="V3693">
        <v>883</v>
      </c>
      <c r="W3693">
        <v>4883</v>
      </c>
      <c r="X3693">
        <v>302693.07</v>
      </c>
      <c r="Y3693">
        <v>234190.16</v>
      </c>
      <c r="Z3693">
        <v>212826.66</v>
      </c>
      <c r="AA3693">
        <v>68878.6397</v>
      </c>
      <c r="AB3693">
        <v>332</v>
      </c>
      <c r="AC3693">
        <v>329</v>
      </c>
      <c r="AD3693">
        <v>215</v>
      </c>
      <c r="AE3693">
        <v>316</v>
      </c>
      <c r="AF3693">
        <v>35</v>
      </c>
      <c r="AG3693">
        <v>34</v>
      </c>
      <c r="AH3693">
        <v>27</v>
      </c>
      <c r="AI3693">
        <v>36</v>
      </c>
      <c r="AJ3693">
        <v>297</v>
      </c>
      <c r="AK3693">
        <v>295</v>
      </c>
      <c r="AL3693">
        <v>188</v>
      </c>
      <c r="AM3693">
        <v>280</v>
      </c>
    </row>
    <row r="3694" spans="1:39" x14ac:dyDescent="0.15">
      <c r="A3694" t="s">
        <v>144</v>
      </c>
      <c r="B3694">
        <v>5</v>
      </c>
      <c r="C3694">
        <v>1</v>
      </c>
      <c r="D3694">
        <v>2</v>
      </c>
      <c r="E3694" t="s">
        <v>28</v>
      </c>
      <c r="F3694" t="s">
        <v>206</v>
      </c>
      <c r="G3694">
        <v>818</v>
      </c>
      <c r="H3694">
        <v>1629</v>
      </c>
      <c r="I3694">
        <v>11936</v>
      </c>
      <c r="J3694">
        <v>757753.38</v>
      </c>
      <c r="K3694">
        <v>637973.31000000006</v>
      </c>
      <c r="L3694">
        <v>549089.47</v>
      </c>
      <c r="M3694">
        <v>176727.55929999999</v>
      </c>
      <c r="N3694">
        <v>441</v>
      </c>
      <c r="O3694">
        <v>804</v>
      </c>
      <c r="P3694">
        <v>6628</v>
      </c>
      <c r="Q3694">
        <v>427721.83</v>
      </c>
      <c r="R3694">
        <v>357460.13</v>
      </c>
      <c r="S3694">
        <v>292591.03000000003</v>
      </c>
      <c r="T3694">
        <v>102149.8147</v>
      </c>
      <c r="U3694">
        <v>377</v>
      </c>
      <c r="V3694">
        <v>825</v>
      </c>
      <c r="W3694">
        <v>5308</v>
      </c>
      <c r="X3694">
        <v>330031.55</v>
      </c>
      <c r="Y3694">
        <v>280513.18</v>
      </c>
      <c r="Z3694">
        <v>256498.44</v>
      </c>
      <c r="AA3694">
        <v>74577.744600000005</v>
      </c>
      <c r="AB3694">
        <v>781</v>
      </c>
      <c r="AC3694">
        <v>762</v>
      </c>
      <c r="AD3694">
        <v>411</v>
      </c>
      <c r="AE3694">
        <v>702</v>
      </c>
      <c r="AF3694">
        <v>419</v>
      </c>
      <c r="AG3694">
        <v>428</v>
      </c>
      <c r="AH3694">
        <v>243</v>
      </c>
      <c r="AI3694">
        <v>391</v>
      </c>
      <c r="AJ3694">
        <v>362</v>
      </c>
      <c r="AK3694">
        <v>334</v>
      </c>
      <c r="AL3694">
        <v>168</v>
      </c>
      <c r="AM3694">
        <v>311</v>
      </c>
    </row>
    <row r="3695" spans="1:39" x14ac:dyDescent="0.15">
      <c r="A3695" t="s">
        <v>144</v>
      </c>
      <c r="B3695">
        <v>5</v>
      </c>
      <c r="C3695">
        <v>1</v>
      </c>
      <c r="D3695">
        <v>2</v>
      </c>
      <c r="E3695" t="s">
        <v>30</v>
      </c>
      <c r="F3695" t="s">
        <v>206</v>
      </c>
      <c r="G3695">
        <v>102</v>
      </c>
      <c r="H3695">
        <v>199</v>
      </c>
      <c r="I3695">
        <v>1547</v>
      </c>
      <c r="J3695">
        <v>99123.9</v>
      </c>
      <c r="K3695">
        <v>83757.850000000006</v>
      </c>
      <c r="L3695">
        <v>68719.350000000006</v>
      </c>
      <c r="M3695">
        <v>23206.285400000001</v>
      </c>
      <c r="N3695">
        <v>65</v>
      </c>
      <c r="O3695">
        <v>117</v>
      </c>
      <c r="P3695">
        <v>1039</v>
      </c>
      <c r="Q3695">
        <v>67049.09</v>
      </c>
      <c r="R3695">
        <v>56174.85</v>
      </c>
      <c r="S3695">
        <v>44455.68</v>
      </c>
      <c r="T3695">
        <v>15953.1903</v>
      </c>
      <c r="U3695">
        <v>37</v>
      </c>
      <c r="V3695">
        <v>82</v>
      </c>
      <c r="W3695">
        <v>508</v>
      </c>
      <c r="X3695">
        <v>32074.81</v>
      </c>
      <c r="Y3695">
        <v>27583</v>
      </c>
      <c r="Z3695">
        <v>24263.67</v>
      </c>
      <c r="AA3695">
        <v>7253.0950999999995</v>
      </c>
      <c r="AB3695">
        <v>94</v>
      </c>
      <c r="AC3695">
        <v>97</v>
      </c>
      <c r="AD3695">
        <v>46</v>
      </c>
      <c r="AE3695">
        <v>98</v>
      </c>
      <c r="AF3695">
        <v>59</v>
      </c>
      <c r="AG3695">
        <v>63</v>
      </c>
      <c r="AH3695">
        <v>36</v>
      </c>
      <c r="AI3695">
        <v>62</v>
      </c>
      <c r="AJ3695">
        <v>35</v>
      </c>
      <c r="AK3695">
        <v>34</v>
      </c>
      <c r="AL3695">
        <v>10</v>
      </c>
      <c r="AM3695">
        <v>36</v>
      </c>
    </row>
    <row r="3696" spans="1:39" x14ac:dyDescent="0.15">
      <c r="A3696" t="s">
        <v>144</v>
      </c>
      <c r="B3696">
        <v>5</v>
      </c>
      <c r="C3696">
        <v>1</v>
      </c>
      <c r="D3696">
        <v>2</v>
      </c>
      <c r="E3696" t="s">
        <v>29</v>
      </c>
      <c r="F3696" t="s">
        <v>206</v>
      </c>
      <c r="G3696">
        <v>516</v>
      </c>
      <c r="H3696">
        <v>1161</v>
      </c>
      <c r="I3696">
        <v>8061</v>
      </c>
      <c r="J3696">
        <v>494367.92</v>
      </c>
      <c r="K3696">
        <v>396729.39</v>
      </c>
      <c r="L3696">
        <v>350886.61</v>
      </c>
      <c r="M3696">
        <v>113576.8331</v>
      </c>
      <c r="N3696">
        <v>170</v>
      </c>
      <c r="O3696">
        <v>301</v>
      </c>
      <c r="P3696">
        <v>2779</v>
      </c>
      <c r="Q3696">
        <v>172130.17</v>
      </c>
      <c r="R3696">
        <v>136876.42000000001</v>
      </c>
      <c r="S3696">
        <v>116653.61</v>
      </c>
      <c r="T3696">
        <v>40553.780400000003</v>
      </c>
      <c r="U3696">
        <v>346</v>
      </c>
      <c r="V3696">
        <v>860</v>
      </c>
      <c r="W3696">
        <v>5282</v>
      </c>
      <c r="X3696">
        <v>322237.75</v>
      </c>
      <c r="Y3696">
        <v>259852.97</v>
      </c>
      <c r="Z3696">
        <v>234233</v>
      </c>
      <c r="AA3696">
        <v>73023.0527</v>
      </c>
      <c r="AB3696">
        <v>494</v>
      </c>
      <c r="AC3696">
        <v>494</v>
      </c>
      <c r="AD3696">
        <v>236</v>
      </c>
      <c r="AE3696">
        <v>500</v>
      </c>
      <c r="AF3696">
        <v>161</v>
      </c>
      <c r="AG3696">
        <v>162</v>
      </c>
      <c r="AH3696">
        <v>91</v>
      </c>
      <c r="AI3696">
        <v>163</v>
      </c>
      <c r="AJ3696">
        <v>333</v>
      </c>
      <c r="AK3696">
        <v>332</v>
      </c>
      <c r="AL3696">
        <v>145</v>
      </c>
      <c r="AM3696">
        <v>337</v>
      </c>
    </row>
    <row r="3697" spans="1:39" x14ac:dyDescent="0.15">
      <c r="A3697" t="s">
        <v>144</v>
      </c>
      <c r="B3697">
        <v>5</v>
      </c>
      <c r="C3697">
        <v>1</v>
      </c>
      <c r="D3697">
        <v>2</v>
      </c>
      <c r="E3697" t="s">
        <v>32</v>
      </c>
      <c r="F3697" t="s">
        <v>206</v>
      </c>
      <c r="G3697">
        <v>134</v>
      </c>
      <c r="H3697">
        <v>330</v>
      </c>
      <c r="I3697">
        <v>2201</v>
      </c>
      <c r="J3697">
        <v>134893.54</v>
      </c>
      <c r="K3697">
        <v>102377.56</v>
      </c>
      <c r="L3697">
        <v>93814.24</v>
      </c>
      <c r="M3697">
        <v>30868.318200000002</v>
      </c>
      <c r="N3697">
        <v>19</v>
      </c>
      <c r="O3697">
        <v>39</v>
      </c>
      <c r="P3697">
        <v>384</v>
      </c>
      <c r="Q3697">
        <v>25113.15</v>
      </c>
      <c r="R3697">
        <v>17589.52</v>
      </c>
      <c r="S3697">
        <v>14790.09</v>
      </c>
      <c r="T3697">
        <v>5748.2608</v>
      </c>
      <c r="U3697">
        <v>115</v>
      </c>
      <c r="V3697">
        <v>291</v>
      </c>
      <c r="W3697">
        <v>1817</v>
      </c>
      <c r="X3697">
        <v>109780.39</v>
      </c>
      <c r="Y3697">
        <v>84788.04</v>
      </c>
      <c r="Z3697">
        <v>79024.149999999994</v>
      </c>
      <c r="AA3697">
        <v>25120.057400000002</v>
      </c>
      <c r="AB3697">
        <v>129</v>
      </c>
      <c r="AC3697">
        <v>126</v>
      </c>
      <c r="AD3697">
        <v>73</v>
      </c>
      <c r="AE3697">
        <v>122</v>
      </c>
      <c r="AF3697">
        <v>18</v>
      </c>
      <c r="AG3697">
        <v>17</v>
      </c>
      <c r="AH3697">
        <v>14</v>
      </c>
      <c r="AI3697">
        <v>19</v>
      </c>
      <c r="AJ3697">
        <v>111</v>
      </c>
      <c r="AK3697">
        <v>109</v>
      </c>
      <c r="AL3697">
        <v>59</v>
      </c>
      <c r="AM3697">
        <v>103</v>
      </c>
    </row>
    <row r="3698" spans="1:39" x14ac:dyDescent="0.15">
      <c r="A3698" t="s">
        <v>144</v>
      </c>
      <c r="B3698">
        <v>5</v>
      </c>
      <c r="C3698">
        <v>2</v>
      </c>
      <c r="D3698">
        <v>0</v>
      </c>
      <c r="E3698" t="s">
        <v>28</v>
      </c>
      <c r="F3698" t="s">
        <v>206</v>
      </c>
      <c r="G3698">
        <v>183</v>
      </c>
      <c r="H3698">
        <v>662</v>
      </c>
      <c r="I3698">
        <v>3122</v>
      </c>
      <c r="J3698">
        <v>192604.75</v>
      </c>
      <c r="K3698">
        <v>152133.07999999999</v>
      </c>
      <c r="L3698">
        <v>113569.5</v>
      </c>
      <c r="M3698">
        <v>44645.369400000003</v>
      </c>
      <c r="N3698">
        <v>183</v>
      </c>
      <c r="O3698">
        <v>304</v>
      </c>
      <c r="P3698">
        <v>1621</v>
      </c>
      <c r="Q3698">
        <v>100632.19</v>
      </c>
      <c r="R3698">
        <v>75928.259999999995</v>
      </c>
      <c r="S3698">
        <v>44540.21</v>
      </c>
      <c r="T3698">
        <v>23639.8927</v>
      </c>
      <c r="U3698">
        <v>183</v>
      </c>
      <c r="V3698">
        <v>358</v>
      </c>
      <c r="W3698">
        <v>1501</v>
      </c>
      <c r="X3698">
        <v>91972.56</v>
      </c>
      <c r="Y3698">
        <v>76204.820000000007</v>
      </c>
      <c r="Z3698">
        <v>69029.289999999994</v>
      </c>
      <c r="AA3698">
        <v>21005.476699999999</v>
      </c>
      <c r="AB3698">
        <v>181</v>
      </c>
      <c r="AC3698">
        <v>179</v>
      </c>
      <c r="AD3698">
        <v>168</v>
      </c>
      <c r="AE3698">
        <v>153</v>
      </c>
      <c r="AF3698">
        <v>181</v>
      </c>
      <c r="AG3698">
        <v>179</v>
      </c>
      <c r="AH3698">
        <v>168</v>
      </c>
      <c r="AI3698">
        <v>153</v>
      </c>
      <c r="AJ3698">
        <v>181</v>
      </c>
      <c r="AK3698">
        <v>179</v>
      </c>
      <c r="AL3698">
        <v>168</v>
      </c>
      <c r="AM3698">
        <v>153</v>
      </c>
    </row>
    <row r="3699" spans="1:39" x14ac:dyDescent="0.15">
      <c r="A3699" t="s">
        <v>144</v>
      </c>
      <c r="B3699">
        <v>5</v>
      </c>
      <c r="C3699">
        <v>2</v>
      </c>
      <c r="D3699">
        <v>0</v>
      </c>
      <c r="E3699" t="s">
        <v>30</v>
      </c>
      <c r="F3699" t="s">
        <v>206</v>
      </c>
      <c r="G3699">
        <v>1</v>
      </c>
      <c r="H3699">
        <v>3</v>
      </c>
      <c r="I3699">
        <v>12</v>
      </c>
      <c r="J3699">
        <v>861.98</v>
      </c>
      <c r="K3699">
        <v>620.08000000000004</v>
      </c>
      <c r="L3699">
        <v>566.67999999999995</v>
      </c>
      <c r="M3699">
        <v>186.1885</v>
      </c>
      <c r="N3699">
        <v>1</v>
      </c>
      <c r="O3699">
        <v>2</v>
      </c>
      <c r="P3699">
        <v>8</v>
      </c>
      <c r="Q3699">
        <v>579.98</v>
      </c>
      <c r="R3699">
        <v>408.58</v>
      </c>
      <c r="S3699">
        <v>355.18</v>
      </c>
      <c r="T3699">
        <v>133.37440000000001</v>
      </c>
      <c r="U3699">
        <v>1</v>
      </c>
      <c r="V3699">
        <v>1</v>
      </c>
      <c r="W3699">
        <v>4</v>
      </c>
      <c r="X3699">
        <v>282</v>
      </c>
      <c r="Y3699">
        <v>211.5</v>
      </c>
      <c r="Z3699">
        <v>211.5</v>
      </c>
      <c r="AA3699">
        <v>52.814100000000003</v>
      </c>
      <c r="AB3699">
        <v>1</v>
      </c>
      <c r="AC3699">
        <v>1</v>
      </c>
      <c r="AD3699">
        <v>0</v>
      </c>
      <c r="AE3699">
        <v>1</v>
      </c>
      <c r="AF3699">
        <v>1</v>
      </c>
      <c r="AG3699">
        <v>1</v>
      </c>
      <c r="AH3699">
        <v>0</v>
      </c>
      <c r="AI3699">
        <v>1</v>
      </c>
      <c r="AJ3699">
        <v>1</v>
      </c>
      <c r="AK3699">
        <v>1</v>
      </c>
      <c r="AL3699">
        <v>0</v>
      </c>
      <c r="AM3699">
        <v>1</v>
      </c>
    </row>
    <row r="3700" spans="1:39" x14ac:dyDescent="0.15">
      <c r="A3700" t="s">
        <v>144</v>
      </c>
      <c r="B3700">
        <v>5</v>
      </c>
      <c r="C3700">
        <v>2</v>
      </c>
      <c r="D3700">
        <v>0</v>
      </c>
      <c r="E3700" t="s">
        <v>29</v>
      </c>
      <c r="F3700" t="s">
        <v>206</v>
      </c>
      <c r="G3700">
        <v>3</v>
      </c>
      <c r="H3700">
        <v>8</v>
      </c>
      <c r="I3700">
        <v>35</v>
      </c>
      <c r="J3700">
        <v>2524.4</v>
      </c>
      <c r="K3700">
        <v>2080.2399999999998</v>
      </c>
      <c r="L3700">
        <v>1553.7</v>
      </c>
      <c r="M3700">
        <v>703.90880000000004</v>
      </c>
      <c r="N3700">
        <v>3</v>
      </c>
      <c r="O3700">
        <v>4</v>
      </c>
      <c r="P3700">
        <v>18</v>
      </c>
      <c r="Q3700">
        <v>1447.94</v>
      </c>
      <c r="R3700">
        <v>1083.1300000000001</v>
      </c>
      <c r="S3700">
        <v>556.59</v>
      </c>
      <c r="T3700">
        <v>391.89879999999999</v>
      </c>
      <c r="U3700">
        <v>3</v>
      </c>
      <c r="V3700">
        <v>4</v>
      </c>
      <c r="W3700">
        <v>17</v>
      </c>
      <c r="X3700">
        <v>1076.46</v>
      </c>
      <c r="Y3700">
        <v>997.11</v>
      </c>
      <c r="Z3700">
        <v>997.11</v>
      </c>
      <c r="AA3700">
        <v>312.01</v>
      </c>
      <c r="AB3700">
        <v>3</v>
      </c>
      <c r="AC3700">
        <v>3</v>
      </c>
      <c r="AD3700">
        <v>3</v>
      </c>
      <c r="AE3700">
        <v>2</v>
      </c>
      <c r="AF3700">
        <v>3</v>
      </c>
      <c r="AG3700">
        <v>3</v>
      </c>
      <c r="AH3700">
        <v>3</v>
      </c>
      <c r="AI3700">
        <v>2</v>
      </c>
      <c r="AJ3700">
        <v>3</v>
      </c>
      <c r="AK3700">
        <v>3</v>
      </c>
      <c r="AL3700">
        <v>3</v>
      </c>
      <c r="AM3700">
        <v>2</v>
      </c>
    </row>
    <row r="3701" spans="1:39" x14ac:dyDescent="0.15">
      <c r="A3701" t="s">
        <v>144</v>
      </c>
      <c r="B3701">
        <v>5</v>
      </c>
      <c r="C3701">
        <v>2</v>
      </c>
      <c r="D3701">
        <v>0</v>
      </c>
      <c r="E3701" t="s">
        <v>32</v>
      </c>
      <c r="F3701" t="s">
        <v>206</v>
      </c>
      <c r="G3701">
        <v>94</v>
      </c>
      <c r="H3701">
        <v>387</v>
      </c>
      <c r="I3701">
        <v>1957</v>
      </c>
      <c r="J3701">
        <v>118620.42</v>
      </c>
      <c r="K3701">
        <v>87410.52</v>
      </c>
      <c r="L3701">
        <v>73739.7</v>
      </c>
      <c r="M3701">
        <v>27955.621899999998</v>
      </c>
      <c r="N3701">
        <v>94</v>
      </c>
      <c r="O3701">
        <v>152</v>
      </c>
      <c r="P3701">
        <v>720</v>
      </c>
      <c r="Q3701">
        <v>42577.08</v>
      </c>
      <c r="R3701">
        <v>30911.16</v>
      </c>
      <c r="S3701">
        <v>21616.59</v>
      </c>
      <c r="T3701">
        <v>10563.4874</v>
      </c>
      <c r="U3701">
        <v>94</v>
      </c>
      <c r="V3701">
        <v>235</v>
      </c>
      <c r="W3701">
        <v>1237</v>
      </c>
      <c r="X3701">
        <v>76043.34</v>
      </c>
      <c r="Y3701">
        <v>56499.360000000001</v>
      </c>
      <c r="Z3701">
        <v>52123.11</v>
      </c>
      <c r="AA3701">
        <v>17392.1345</v>
      </c>
      <c r="AB3701">
        <v>94</v>
      </c>
      <c r="AC3701">
        <v>93</v>
      </c>
      <c r="AD3701">
        <v>91</v>
      </c>
      <c r="AE3701">
        <v>86</v>
      </c>
      <c r="AF3701">
        <v>94</v>
      </c>
      <c r="AG3701">
        <v>93</v>
      </c>
      <c r="AH3701">
        <v>91</v>
      </c>
      <c r="AI3701">
        <v>86</v>
      </c>
      <c r="AJ3701">
        <v>94</v>
      </c>
      <c r="AK3701">
        <v>93</v>
      </c>
      <c r="AL3701">
        <v>91</v>
      </c>
      <c r="AM3701">
        <v>86</v>
      </c>
    </row>
    <row r="3702" spans="1:39" x14ac:dyDescent="0.15">
      <c r="A3702" t="s">
        <v>144</v>
      </c>
      <c r="B3702">
        <v>5</v>
      </c>
      <c r="C3702">
        <v>2</v>
      </c>
      <c r="D3702">
        <v>1</v>
      </c>
      <c r="E3702" t="s">
        <v>28</v>
      </c>
      <c r="F3702" t="s">
        <v>206</v>
      </c>
      <c r="G3702">
        <v>1374</v>
      </c>
      <c r="H3702">
        <v>5873</v>
      </c>
      <c r="I3702">
        <v>24075</v>
      </c>
      <c r="J3702">
        <v>1427998.42</v>
      </c>
      <c r="K3702">
        <v>1147103.46</v>
      </c>
      <c r="L3702">
        <v>934902.66</v>
      </c>
      <c r="M3702">
        <v>338498.30530000001</v>
      </c>
      <c r="N3702">
        <v>1374</v>
      </c>
      <c r="O3702">
        <v>2685</v>
      </c>
      <c r="P3702">
        <v>12521</v>
      </c>
      <c r="Q3702">
        <v>738752.29</v>
      </c>
      <c r="R3702">
        <v>580425.24</v>
      </c>
      <c r="S3702">
        <v>423379.72</v>
      </c>
      <c r="T3702">
        <v>179364.3988</v>
      </c>
      <c r="U3702">
        <v>1374</v>
      </c>
      <c r="V3702">
        <v>3188</v>
      </c>
      <c r="W3702">
        <v>11554</v>
      </c>
      <c r="X3702">
        <v>689246.13</v>
      </c>
      <c r="Y3702">
        <v>566678.22</v>
      </c>
      <c r="Z3702">
        <v>511522.94</v>
      </c>
      <c r="AA3702">
        <v>159133.90650000001</v>
      </c>
      <c r="AB3702">
        <v>1316</v>
      </c>
      <c r="AC3702">
        <v>1373</v>
      </c>
      <c r="AD3702">
        <v>1024</v>
      </c>
      <c r="AE3702">
        <v>1315</v>
      </c>
      <c r="AF3702">
        <v>1316</v>
      </c>
      <c r="AG3702">
        <v>1373</v>
      </c>
      <c r="AH3702">
        <v>1024</v>
      </c>
      <c r="AI3702">
        <v>1315</v>
      </c>
      <c r="AJ3702">
        <v>1316</v>
      </c>
      <c r="AK3702">
        <v>1373</v>
      </c>
      <c r="AL3702">
        <v>1024</v>
      </c>
      <c r="AM3702">
        <v>1315</v>
      </c>
    </row>
    <row r="3703" spans="1:39" x14ac:dyDescent="0.15">
      <c r="A3703" t="s">
        <v>144</v>
      </c>
      <c r="B3703">
        <v>5</v>
      </c>
      <c r="C3703">
        <v>2</v>
      </c>
      <c r="D3703">
        <v>1</v>
      </c>
      <c r="E3703" t="s">
        <v>30</v>
      </c>
      <c r="F3703" t="s">
        <v>206</v>
      </c>
      <c r="G3703">
        <v>133</v>
      </c>
      <c r="H3703">
        <v>584</v>
      </c>
      <c r="I3703">
        <v>2343</v>
      </c>
      <c r="J3703">
        <v>141251.84</v>
      </c>
      <c r="K3703">
        <v>112637.59</v>
      </c>
      <c r="L3703">
        <v>88948.17</v>
      </c>
      <c r="M3703">
        <v>33043.693800000001</v>
      </c>
      <c r="N3703">
        <v>133</v>
      </c>
      <c r="O3703">
        <v>260</v>
      </c>
      <c r="P3703">
        <v>1237</v>
      </c>
      <c r="Q3703">
        <v>73936.539999999994</v>
      </c>
      <c r="R3703">
        <v>57986.52</v>
      </c>
      <c r="S3703">
        <v>41211.519999999997</v>
      </c>
      <c r="T3703">
        <v>17613.534199999998</v>
      </c>
      <c r="U3703">
        <v>133</v>
      </c>
      <c r="V3703">
        <v>324</v>
      </c>
      <c r="W3703">
        <v>1106</v>
      </c>
      <c r="X3703">
        <v>67315.3</v>
      </c>
      <c r="Y3703">
        <v>54651.07</v>
      </c>
      <c r="Z3703">
        <v>47736.65</v>
      </c>
      <c r="AA3703">
        <v>15430.159600000001</v>
      </c>
      <c r="AB3703">
        <v>122</v>
      </c>
      <c r="AC3703">
        <v>133</v>
      </c>
      <c r="AD3703">
        <v>84</v>
      </c>
      <c r="AE3703">
        <v>123</v>
      </c>
      <c r="AF3703">
        <v>122</v>
      </c>
      <c r="AG3703">
        <v>133</v>
      </c>
      <c r="AH3703">
        <v>84</v>
      </c>
      <c r="AI3703">
        <v>123</v>
      </c>
      <c r="AJ3703">
        <v>122</v>
      </c>
      <c r="AK3703">
        <v>133</v>
      </c>
      <c r="AL3703">
        <v>84</v>
      </c>
      <c r="AM3703">
        <v>123</v>
      </c>
    </row>
    <row r="3704" spans="1:39" x14ac:dyDescent="0.15">
      <c r="A3704" t="s">
        <v>144</v>
      </c>
      <c r="B3704">
        <v>5</v>
      </c>
      <c r="C3704">
        <v>2</v>
      </c>
      <c r="D3704">
        <v>1</v>
      </c>
      <c r="E3704" t="s">
        <v>29</v>
      </c>
      <c r="F3704" t="s">
        <v>206</v>
      </c>
      <c r="G3704">
        <v>3814</v>
      </c>
      <c r="H3704">
        <v>18332</v>
      </c>
      <c r="I3704">
        <v>72241</v>
      </c>
      <c r="J3704">
        <v>4219016.47</v>
      </c>
      <c r="K3704">
        <v>3218331.85</v>
      </c>
      <c r="L3704">
        <v>2641952.06</v>
      </c>
      <c r="M3704">
        <v>1001209.2656</v>
      </c>
      <c r="N3704">
        <v>3814</v>
      </c>
      <c r="O3704">
        <v>7831</v>
      </c>
      <c r="P3704">
        <v>35149</v>
      </c>
      <c r="Q3704">
        <v>2025934.16</v>
      </c>
      <c r="R3704">
        <v>1514655.33</v>
      </c>
      <c r="S3704">
        <v>1118037.97</v>
      </c>
      <c r="T3704">
        <v>496191.46519999998</v>
      </c>
      <c r="U3704">
        <v>3814</v>
      </c>
      <c r="V3704">
        <v>10501</v>
      </c>
      <c r="W3704">
        <v>37092</v>
      </c>
      <c r="X3704">
        <v>2193082.31</v>
      </c>
      <c r="Y3704">
        <v>1703676.52</v>
      </c>
      <c r="Z3704">
        <v>1523914.09</v>
      </c>
      <c r="AA3704">
        <v>505017.80040000001</v>
      </c>
      <c r="AB3704">
        <v>3593</v>
      </c>
      <c r="AC3704">
        <v>3804</v>
      </c>
      <c r="AD3704">
        <v>2867</v>
      </c>
      <c r="AE3704">
        <v>3699</v>
      </c>
      <c r="AF3704">
        <v>3593</v>
      </c>
      <c r="AG3704">
        <v>3804</v>
      </c>
      <c r="AH3704">
        <v>2867</v>
      </c>
      <c r="AI3704">
        <v>3699</v>
      </c>
      <c r="AJ3704">
        <v>3593</v>
      </c>
      <c r="AK3704">
        <v>3804</v>
      </c>
      <c r="AL3704">
        <v>2867</v>
      </c>
      <c r="AM3704">
        <v>3699</v>
      </c>
    </row>
    <row r="3705" spans="1:39" x14ac:dyDescent="0.15">
      <c r="A3705" t="s">
        <v>144</v>
      </c>
      <c r="B3705">
        <v>5</v>
      </c>
      <c r="C3705">
        <v>2</v>
      </c>
      <c r="D3705">
        <v>1</v>
      </c>
      <c r="E3705" t="s">
        <v>31</v>
      </c>
      <c r="F3705" t="s">
        <v>206</v>
      </c>
      <c r="G3705">
        <v>1</v>
      </c>
      <c r="H3705">
        <v>5</v>
      </c>
      <c r="I3705">
        <v>17</v>
      </c>
      <c r="J3705">
        <v>1108.9100000000001</v>
      </c>
      <c r="K3705">
        <v>1089.52</v>
      </c>
      <c r="L3705">
        <v>939.54</v>
      </c>
      <c r="M3705">
        <v>251.84</v>
      </c>
      <c r="N3705">
        <v>1</v>
      </c>
      <c r="O3705">
        <v>3</v>
      </c>
      <c r="P3705">
        <v>12</v>
      </c>
      <c r="Q3705">
        <v>697.92</v>
      </c>
      <c r="R3705">
        <v>697.92</v>
      </c>
      <c r="S3705">
        <v>547.94000000000005</v>
      </c>
      <c r="T3705">
        <v>154.29</v>
      </c>
      <c r="U3705">
        <v>1</v>
      </c>
      <c r="V3705">
        <v>2</v>
      </c>
      <c r="W3705">
        <v>5</v>
      </c>
      <c r="X3705">
        <v>410.99</v>
      </c>
      <c r="Y3705">
        <v>391.6</v>
      </c>
      <c r="Z3705">
        <v>391.6</v>
      </c>
      <c r="AA3705">
        <v>97.55</v>
      </c>
      <c r="AB3705">
        <v>1</v>
      </c>
      <c r="AC3705">
        <v>1</v>
      </c>
      <c r="AD3705">
        <v>1</v>
      </c>
      <c r="AE3705">
        <v>1</v>
      </c>
      <c r="AF3705">
        <v>1</v>
      </c>
      <c r="AG3705">
        <v>1</v>
      </c>
      <c r="AH3705">
        <v>1</v>
      </c>
      <c r="AI3705">
        <v>1</v>
      </c>
      <c r="AJ3705">
        <v>1</v>
      </c>
      <c r="AK3705">
        <v>1</v>
      </c>
      <c r="AL3705">
        <v>1</v>
      </c>
      <c r="AM3705">
        <v>1</v>
      </c>
    </row>
    <row r="3706" spans="1:39" x14ac:dyDescent="0.15">
      <c r="A3706" t="s">
        <v>144</v>
      </c>
      <c r="B3706">
        <v>5</v>
      </c>
      <c r="C3706">
        <v>2</v>
      </c>
      <c r="D3706">
        <v>1</v>
      </c>
      <c r="E3706" t="s">
        <v>32</v>
      </c>
      <c r="F3706" t="s">
        <v>206</v>
      </c>
      <c r="G3706">
        <v>184</v>
      </c>
      <c r="H3706">
        <v>841</v>
      </c>
      <c r="I3706">
        <v>3672</v>
      </c>
      <c r="J3706">
        <v>218031.42</v>
      </c>
      <c r="K3706">
        <v>164113.07</v>
      </c>
      <c r="L3706">
        <v>136574.17000000001</v>
      </c>
      <c r="M3706">
        <v>51583.135900000001</v>
      </c>
      <c r="N3706">
        <v>184</v>
      </c>
      <c r="O3706">
        <v>340</v>
      </c>
      <c r="P3706">
        <v>1589</v>
      </c>
      <c r="Q3706">
        <v>91990.52</v>
      </c>
      <c r="R3706">
        <v>69495.570000000007</v>
      </c>
      <c r="S3706">
        <v>49768.42</v>
      </c>
      <c r="T3706">
        <v>22663.5818</v>
      </c>
      <c r="U3706">
        <v>184</v>
      </c>
      <c r="V3706">
        <v>501</v>
      </c>
      <c r="W3706">
        <v>2083</v>
      </c>
      <c r="X3706">
        <v>126040.9</v>
      </c>
      <c r="Y3706">
        <v>94617.5</v>
      </c>
      <c r="Z3706">
        <v>86805.75</v>
      </c>
      <c r="AA3706">
        <v>28919.554100000001</v>
      </c>
      <c r="AB3706">
        <v>180</v>
      </c>
      <c r="AC3706">
        <v>183</v>
      </c>
      <c r="AD3706">
        <v>142</v>
      </c>
      <c r="AE3706">
        <v>175</v>
      </c>
      <c r="AF3706">
        <v>180</v>
      </c>
      <c r="AG3706">
        <v>183</v>
      </c>
      <c r="AH3706">
        <v>142</v>
      </c>
      <c r="AI3706">
        <v>175</v>
      </c>
      <c r="AJ3706">
        <v>180</v>
      </c>
      <c r="AK3706">
        <v>183</v>
      </c>
      <c r="AL3706">
        <v>142</v>
      </c>
      <c r="AM3706">
        <v>175</v>
      </c>
    </row>
    <row r="3707" spans="1:39" x14ac:dyDescent="0.15">
      <c r="A3707" t="s">
        <v>144</v>
      </c>
      <c r="B3707">
        <v>5</v>
      </c>
      <c r="C3707">
        <v>2</v>
      </c>
      <c r="D3707">
        <v>2</v>
      </c>
      <c r="E3707" t="s">
        <v>28</v>
      </c>
      <c r="F3707" t="s">
        <v>206</v>
      </c>
      <c r="G3707">
        <v>213</v>
      </c>
      <c r="H3707">
        <v>754</v>
      </c>
      <c r="I3707">
        <v>3482</v>
      </c>
      <c r="J3707">
        <v>211295.1</v>
      </c>
      <c r="K3707">
        <v>171894.35</v>
      </c>
      <c r="L3707">
        <v>134605.21</v>
      </c>
      <c r="M3707">
        <v>50261.6823</v>
      </c>
      <c r="N3707">
        <v>213</v>
      </c>
      <c r="O3707">
        <v>358</v>
      </c>
      <c r="P3707">
        <v>1880</v>
      </c>
      <c r="Q3707">
        <v>114336.06</v>
      </c>
      <c r="R3707">
        <v>90516.88</v>
      </c>
      <c r="S3707">
        <v>59353.97</v>
      </c>
      <c r="T3707">
        <v>27909.874899999999</v>
      </c>
      <c r="U3707">
        <v>213</v>
      </c>
      <c r="V3707">
        <v>396</v>
      </c>
      <c r="W3707">
        <v>1602</v>
      </c>
      <c r="X3707">
        <v>96959.039999999994</v>
      </c>
      <c r="Y3707">
        <v>81377.47</v>
      </c>
      <c r="Z3707">
        <v>75251.240000000005</v>
      </c>
      <c r="AA3707">
        <v>22351.807400000002</v>
      </c>
      <c r="AB3707">
        <v>196</v>
      </c>
      <c r="AC3707">
        <v>213</v>
      </c>
      <c r="AD3707">
        <v>135</v>
      </c>
      <c r="AE3707">
        <v>194</v>
      </c>
      <c r="AF3707">
        <v>196</v>
      </c>
      <c r="AG3707">
        <v>213</v>
      </c>
      <c r="AH3707">
        <v>135</v>
      </c>
      <c r="AI3707">
        <v>194</v>
      </c>
      <c r="AJ3707">
        <v>196</v>
      </c>
      <c r="AK3707">
        <v>213</v>
      </c>
      <c r="AL3707">
        <v>135</v>
      </c>
      <c r="AM3707">
        <v>194</v>
      </c>
    </row>
    <row r="3708" spans="1:39" x14ac:dyDescent="0.15">
      <c r="A3708" t="s">
        <v>144</v>
      </c>
      <c r="B3708">
        <v>5</v>
      </c>
      <c r="C3708">
        <v>2</v>
      </c>
      <c r="D3708">
        <v>2</v>
      </c>
      <c r="E3708" t="s">
        <v>30</v>
      </c>
      <c r="F3708" t="s">
        <v>206</v>
      </c>
      <c r="G3708">
        <v>15</v>
      </c>
      <c r="H3708">
        <v>63</v>
      </c>
      <c r="I3708">
        <v>267</v>
      </c>
      <c r="J3708">
        <v>17307.45</v>
      </c>
      <c r="K3708">
        <v>13787.5</v>
      </c>
      <c r="L3708">
        <v>8592.25</v>
      </c>
      <c r="M3708">
        <v>3942.2584000000002</v>
      </c>
      <c r="N3708">
        <v>15</v>
      </c>
      <c r="O3708">
        <v>24</v>
      </c>
      <c r="P3708">
        <v>127</v>
      </c>
      <c r="Q3708">
        <v>8372.7000000000007</v>
      </c>
      <c r="R3708">
        <v>6254.15</v>
      </c>
      <c r="S3708">
        <v>2619.56</v>
      </c>
      <c r="T3708">
        <v>1904.7374</v>
      </c>
      <c r="U3708">
        <v>15</v>
      </c>
      <c r="V3708">
        <v>39</v>
      </c>
      <c r="W3708">
        <v>140</v>
      </c>
      <c r="X3708">
        <v>8934.75</v>
      </c>
      <c r="Y3708">
        <v>7533.35</v>
      </c>
      <c r="Z3708">
        <v>5972.69</v>
      </c>
      <c r="AA3708">
        <v>2037.521</v>
      </c>
      <c r="AB3708">
        <v>14</v>
      </c>
      <c r="AC3708">
        <v>15</v>
      </c>
      <c r="AD3708">
        <v>10</v>
      </c>
      <c r="AE3708">
        <v>15</v>
      </c>
      <c r="AF3708">
        <v>14</v>
      </c>
      <c r="AG3708">
        <v>15</v>
      </c>
      <c r="AH3708">
        <v>10</v>
      </c>
      <c r="AI3708">
        <v>15</v>
      </c>
      <c r="AJ3708">
        <v>14</v>
      </c>
      <c r="AK3708">
        <v>15</v>
      </c>
      <c r="AL3708">
        <v>10</v>
      </c>
      <c r="AM3708">
        <v>15</v>
      </c>
    </row>
    <row r="3709" spans="1:39" x14ac:dyDescent="0.15">
      <c r="A3709" t="s">
        <v>144</v>
      </c>
      <c r="B3709">
        <v>5</v>
      </c>
      <c r="C3709">
        <v>2</v>
      </c>
      <c r="D3709">
        <v>2</v>
      </c>
      <c r="E3709" t="s">
        <v>29</v>
      </c>
      <c r="F3709" t="s">
        <v>206</v>
      </c>
      <c r="G3709">
        <v>137</v>
      </c>
      <c r="H3709">
        <v>530</v>
      </c>
      <c r="I3709">
        <v>2603</v>
      </c>
      <c r="J3709">
        <v>152892.01999999999</v>
      </c>
      <c r="K3709">
        <v>117164.48</v>
      </c>
      <c r="L3709">
        <v>88773.64</v>
      </c>
      <c r="M3709">
        <v>36773.429799999998</v>
      </c>
      <c r="N3709">
        <v>137</v>
      </c>
      <c r="O3709">
        <v>233</v>
      </c>
      <c r="P3709">
        <v>1294</v>
      </c>
      <c r="Q3709">
        <v>74217.06</v>
      </c>
      <c r="R3709">
        <v>55540.59</v>
      </c>
      <c r="S3709">
        <v>34946.910000000003</v>
      </c>
      <c r="T3709">
        <v>18326.870699999999</v>
      </c>
      <c r="U3709">
        <v>137</v>
      </c>
      <c r="V3709">
        <v>297</v>
      </c>
      <c r="W3709">
        <v>1309</v>
      </c>
      <c r="X3709">
        <v>78674.960000000006</v>
      </c>
      <c r="Y3709">
        <v>61623.89</v>
      </c>
      <c r="Z3709">
        <v>53826.73</v>
      </c>
      <c r="AA3709">
        <v>18446.559099999999</v>
      </c>
      <c r="AB3709">
        <v>127</v>
      </c>
      <c r="AC3709">
        <v>135</v>
      </c>
      <c r="AD3709">
        <v>82</v>
      </c>
      <c r="AE3709">
        <v>130</v>
      </c>
      <c r="AF3709">
        <v>127</v>
      </c>
      <c r="AG3709">
        <v>135</v>
      </c>
      <c r="AH3709">
        <v>82</v>
      </c>
      <c r="AI3709">
        <v>130</v>
      </c>
      <c r="AJ3709">
        <v>127</v>
      </c>
      <c r="AK3709">
        <v>135</v>
      </c>
      <c r="AL3709">
        <v>82</v>
      </c>
      <c r="AM3709">
        <v>130</v>
      </c>
    </row>
    <row r="3710" spans="1:39" x14ac:dyDescent="0.15">
      <c r="A3710" t="s">
        <v>144</v>
      </c>
      <c r="B3710">
        <v>5</v>
      </c>
      <c r="C3710">
        <v>2</v>
      </c>
      <c r="D3710">
        <v>2</v>
      </c>
      <c r="E3710" t="s">
        <v>32</v>
      </c>
      <c r="F3710" t="s">
        <v>206</v>
      </c>
      <c r="G3710">
        <v>49</v>
      </c>
      <c r="H3710">
        <v>193</v>
      </c>
      <c r="I3710">
        <v>893</v>
      </c>
      <c r="J3710">
        <v>53805.84</v>
      </c>
      <c r="K3710">
        <v>40709.97</v>
      </c>
      <c r="L3710">
        <v>33781.49</v>
      </c>
      <c r="M3710">
        <v>12630.133</v>
      </c>
      <c r="N3710">
        <v>49</v>
      </c>
      <c r="O3710">
        <v>84</v>
      </c>
      <c r="P3710">
        <v>353</v>
      </c>
      <c r="Q3710">
        <v>20301.59</v>
      </c>
      <c r="R3710">
        <v>15124.8</v>
      </c>
      <c r="S3710">
        <v>11392.73</v>
      </c>
      <c r="T3710">
        <v>5104.1193999999996</v>
      </c>
      <c r="U3710">
        <v>49</v>
      </c>
      <c r="V3710">
        <v>109</v>
      </c>
      <c r="W3710">
        <v>540</v>
      </c>
      <c r="X3710">
        <v>33504.25</v>
      </c>
      <c r="Y3710">
        <v>25585.17</v>
      </c>
      <c r="Z3710">
        <v>22388.76</v>
      </c>
      <c r="AA3710">
        <v>7526.0136000000002</v>
      </c>
      <c r="AB3710">
        <v>47</v>
      </c>
      <c r="AC3710">
        <v>49</v>
      </c>
      <c r="AD3710">
        <v>40</v>
      </c>
      <c r="AE3710">
        <v>45</v>
      </c>
      <c r="AF3710">
        <v>47</v>
      </c>
      <c r="AG3710">
        <v>49</v>
      </c>
      <c r="AH3710">
        <v>40</v>
      </c>
      <c r="AI3710">
        <v>45</v>
      </c>
      <c r="AJ3710">
        <v>47</v>
      </c>
      <c r="AK3710">
        <v>49</v>
      </c>
      <c r="AL3710">
        <v>40</v>
      </c>
      <c r="AM3710">
        <v>45</v>
      </c>
    </row>
    <row r="3711" spans="1:39" x14ac:dyDescent="0.15">
      <c r="A3711" t="s">
        <v>144</v>
      </c>
      <c r="B3711">
        <v>30</v>
      </c>
      <c r="C3711">
        <v>1</v>
      </c>
      <c r="D3711">
        <v>0</v>
      </c>
      <c r="E3711" t="s">
        <v>28</v>
      </c>
      <c r="F3711" t="s">
        <v>206</v>
      </c>
      <c r="G3711">
        <v>5116</v>
      </c>
      <c r="H3711">
        <v>7515</v>
      </c>
      <c r="I3711">
        <v>31256</v>
      </c>
      <c r="J3711">
        <v>1957721.4</v>
      </c>
      <c r="K3711">
        <v>1577307.08</v>
      </c>
      <c r="L3711">
        <v>1406878.36</v>
      </c>
      <c r="M3711">
        <v>463300.26260000002</v>
      </c>
      <c r="N3711">
        <v>2456</v>
      </c>
      <c r="O3711">
        <v>3400</v>
      </c>
      <c r="P3711">
        <v>15364</v>
      </c>
      <c r="Q3711">
        <v>978533.62</v>
      </c>
      <c r="R3711">
        <v>764204.12</v>
      </c>
      <c r="S3711">
        <v>643248.89</v>
      </c>
      <c r="T3711">
        <v>237699.8665</v>
      </c>
      <c r="U3711">
        <v>2660</v>
      </c>
      <c r="V3711">
        <v>4115</v>
      </c>
      <c r="W3711">
        <v>15892</v>
      </c>
      <c r="X3711">
        <v>979187.78</v>
      </c>
      <c r="Y3711">
        <v>813102.96</v>
      </c>
      <c r="Z3711">
        <v>763629.47</v>
      </c>
      <c r="AA3711">
        <v>225600.39610000001</v>
      </c>
      <c r="AB3711">
        <v>5058</v>
      </c>
      <c r="AC3711">
        <v>4456</v>
      </c>
      <c r="AD3711">
        <v>3883</v>
      </c>
      <c r="AE3711">
        <v>2754</v>
      </c>
      <c r="AF3711">
        <v>2426</v>
      </c>
      <c r="AG3711">
        <v>2359</v>
      </c>
      <c r="AH3711">
        <v>2084</v>
      </c>
      <c r="AI3711">
        <v>1367</v>
      </c>
      <c r="AJ3711">
        <v>2632</v>
      </c>
      <c r="AK3711">
        <v>2097</v>
      </c>
      <c r="AL3711">
        <v>1799</v>
      </c>
      <c r="AM3711">
        <v>1387</v>
      </c>
    </row>
    <row r="3712" spans="1:39" x14ac:dyDescent="0.15">
      <c r="A3712" t="s">
        <v>144</v>
      </c>
      <c r="B3712">
        <v>30</v>
      </c>
      <c r="C3712">
        <v>1</v>
      </c>
      <c r="D3712">
        <v>0</v>
      </c>
      <c r="E3712" t="s">
        <v>30</v>
      </c>
      <c r="F3712" t="s">
        <v>206</v>
      </c>
      <c r="G3712">
        <v>6</v>
      </c>
      <c r="H3712">
        <v>11</v>
      </c>
      <c r="I3712">
        <v>36</v>
      </c>
      <c r="J3712">
        <v>2535.9299999999998</v>
      </c>
      <c r="K3712">
        <v>2224.0300000000002</v>
      </c>
      <c r="L3712">
        <v>1927.28</v>
      </c>
      <c r="M3712">
        <v>560.56600000000003</v>
      </c>
      <c r="N3712">
        <v>1</v>
      </c>
      <c r="O3712">
        <v>1</v>
      </c>
      <c r="P3712">
        <v>3</v>
      </c>
      <c r="Q3712">
        <v>267</v>
      </c>
      <c r="R3712">
        <v>267</v>
      </c>
      <c r="S3712">
        <v>267</v>
      </c>
      <c r="T3712">
        <v>55.43</v>
      </c>
      <c r="U3712">
        <v>5</v>
      </c>
      <c r="V3712">
        <v>10</v>
      </c>
      <c r="W3712">
        <v>33</v>
      </c>
      <c r="X3712">
        <v>2268.9299999999998</v>
      </c>
      <c r="Y3712">
        <v>1957.03</v>
      </c>
      <c r="Z3712">
        <v>1660.28</v>
      </c>
      <c r="AA3712">
        <v>505.13600000000002</v>
      </c>
      <c r="AB3712">
        <v>6</v>
      </c>
      <c r="AC3712">
        <v>6</v>
      </c>
      <c r="AD3712">
        <v>5</v>
      </c>
      <c r="AE3712">
        <v>4</v>
      </c>
      <c r="AF3712">
        <v>1</v>
      </c>
      <c r="AG3712">
        <v>1</v>
      </c>
      <c r="AH3712">
        <v>0</v>
      </c>
      <c r="AI3712">
        <v>0</v>
      </c>
      <c r="AJ3712">
        <v>5</v>
      </c>
      <c r="AK3712">
        <v>5</v>
      </c>
      <c r="AL3712">
        <v>5</v>
      </c>
      <c r="AM3712">
        <v>4</v>
      </c>
    </row>
    <row r="3713" spans="1:39" x14ac:dyDescent="0.15">
      <c r="A3713" t="s">
        <v>144</v>
      </c>
      <c r="B3713">
        <v>30</v>
      </c>
      <c r="C3713">
        <v>1</v>
      </c>
      <c r="D3713">
        <v>0</v>
      </c>
      <c r="E3713" t="s">
        <v>29</v>
      </c>
      <c r="F3713" t="s">
        <v>206</v>
      </c>
      <c r="G3713">
        <v>48</v>
      </c>
      <c r="H3713">
        <v>93</v>
      </c>
      <c r="I3713">
        <v>343</v>
      </c>
      <c r="J3713">
        <v>20974.560000000001</v>
      </c>
      <c r="K3713">
        <v>14825.67</v>
      </c>
      <c r="L3713">
        <v>13269.59</v>
      </c>
      <c r="M3713">
        <v>5481.5159000000003</v>
      </c>
      <c r="N3713">
        <v>31</v>
      </c>
      <c r="O3713">
        <v>63</v>
      </c>
      <c r="P3713">
        <v>226</v>
      </c>
      <c r="Q3713">
        <v>13777.77</v>
      </c>
      <c r="R3713">
        <v>9494.69</v>
      </c>
      <c r="S3713">
        <v>8383.6299999999992</v>
      </c>
      <c r="T3713">
        <v>3894.2653</v>
      </c>
      <c r="U3713">
        <v>17</v>
      </c>
      <c r="V3713">
        <v>30</v>
      </c>
      <c r="W3713">
        <v>117</v>
      </c>
      <c r="X3713">
        <v>7196.79</v>
      </c>
      <c r="Y3713">
        <v>5330.98</v>
      </c>
      <c r="Z3713">
        <v>4885.96</v>
      </c>
      <c r="AA3713">
        <v>1587.2506000000001</v>
      </c>
      <c r="AB3713">
        <v>48</v>
      </c>
      <c r="AC3713">
        <v>41</v>
      </c>
      <c r="AD3713">
        <v>38</v>
      </c>
      <c r="AE3713">
        <v>30</v>
      </c>
      <c r="AF3713">
        <v>31</v>
      </c>
      <c r="AG3713">
        <v>30</v>
      </c>
      <c r="AH3713">
        <v>30</v>
      </c>
      <c r="AI3713">
        <v>20</v>
      </c>
      <c r="AJ3713">
        <v>17</v>
      </c>
      <c r="AK3713">
        <v>11</v>
      </c>
      <c r="AL3713">
        <v>8</v>
      </c>
      <c r="AM3713">
        <v>10</v>
      </c>
    </row>
    <row r="3714" spans="1:39" x14ac:dyDescent="0.15">
      <c r="A3714" t="s">
        <v>144</v>
      </c>
      <c r="B3714">
        <v>30</v>
      </c>
      <c r="C3714">
        <v>1</v>
      </c>
      <c r="D3714">
        <v>0</v>
      </c>
      <c r="E3714" t="s">
        <v>32</v>
      </c>
      <c r="F3714" t="s">
        <v>206</v>
      </c>
      <c r="G3714">
        <v>1173</v>
      </c>
      <c r="H3714">
        <v>1966</v>
      </c>
      <c r="I3714">
        <v>8457</v>
      </c>
      <c r="J3714">
        <v>522325.19</v>
      </c>
      <c r="K3714">
        <v>381808.12</v>
      </c>
      <c r="L3714">
        <v>362781.54</v>
      </c>
      <c r="M3714">
        <v>122097.3705</v>
      </c>
      <c r="N3714">
        <v>113</v>
      </c>
      <c r="O3714">
        <v>166</v>
      </c>
      <c r="P3714">
        <v>735</v>
      </c>
      <c r="Q3714">
        <v>47422.02</v>
      </c>
      <c r="R3714">
        <v>34729.86</v>
      </c>
      <c r="S3714">
        <v>28936.98</v>
      </c>
      <c r="T3714">
        <v>11177.365</v>
      </c>
      <c r="U3714">
        <v>1060</v>
      </c>
      <c r="V3714">
        <v>1800</v>
      </c>
      <c r="W3714">
        <v>7722</v>
      </c>
      <c r="X3714">
        <v>474903.17</v>
      </c>
      <c r="Y3714">
        <v>347078.26</v>
      </c>
      <c r="Z3714">
        <v>333844.56</v>
      </c>
      <c r="AA3714">
        <v>110920.0055</v>
      </c>
      <c r="AB3714">
        <v>1170</v>
      </c>
      <c r="AC3714">
        <v>982</v>
      </c>
      <c r="AD3714">
        <v>902</v>
      </c>
      <c r="AE3714">
        <v>836</v>
      </c>
      <c r="AF3714">
        <v>113</v>
      </c>
      <c r="AG3714">
        <v>79</v>
      </c>
      <c r="AH3714">
        <v>75</v>
      </c>
      <c r="AI3714">
        <v>102</v>
      </c>
      <c r="AJ3714">
        <v>1057</v>
      </c>
      <c r="AK3714">
        <v>903</v>
      </c>
      <c r="AL3714">
        <v>827</v>
      </c>
      <c r="AM3714">
        <v>734</v>
      </c>
    </row>
    <row r="3715" spans="1:39" x14ac:dyDescent="0.15">
      <c r="A3715" t="s">
        <v>144</v>
      </c>
      <c r="B3715">
        <v>30</v>
      </c>
      <c r="C3715">
        <v>1</v>
      </c>
      <c r="D3715">
        <v>1</v>
      </c>
      <c r="E3715" t="s">
        <v>28</v>
      </c>
      <c r="F3715" t="s">
        <v>206</v>
      </c>
      <c r="G3715">
        <v>24966</v>
      </c>
      <c r="H3715">
        <v>44375</v>
      </c>
      <c r="I3715">
        <v>161320</v>
      </c>
      <c r="J3715">
        <v>9639534.7100000009</v>
      </c>
      <c r="K3715">
        <v>7853444.4000000004</v>
      </c>
      <c r="L3715">
        <v>7107759.0300000003</v>
      </c>
      <c r="M3715">
        <v>2276352.9169999999</v>
      </c>
      <c r="N3715">
        <v>12934</v>
      </c>
      <c r="O3715">
        <v>20796</v>
      </c>
      <c r="P3715">
        <v>84291</v>
      </c>
      <c r="Q3715">
        <v>5050077.22</v>
      </c>
      <c r="R3715">
        <v>4084048.38</v>
      </c>
      <c r="S3715">
        <v>3619554.25</v>
      </c>
      <c r="T3715">
        <v>1226313.9743999999</v>
      </c>
      <c r="U3715">
        <v>12032</v>
      </c>
      <c r="V3715">
        <v>23579</v>
      </c>
      <c r="W3715">
        <v>77029</v>
      </c>
      <c r="X3715">
        <v>4589457.49</v>
      </c>
      <c r="Y3715">
        <v>3769396.02</v>
      </c>
      <c r="Z3715">
        <v>3488204.78</v>
      </c>
      <c r="AA3715">
        <v>1050038.9426</v>
      </c>
      <c r="AB3715">
        <v>23794</v>
      </c>
      <c r="AC3715">
        <v>24083</v>
      </c>
      <c r="AD3715">
        <v>15957</v>
      </c>
      <c r="AE3715">
        <v>21995</v>
      </c>
      <c r="AF3715">
        <v>12519</v>
      </c>
      <c r="AG3715">
        <v>12655</v>
      </c>
      <c r="AH3715">
        <v>8943</v>
      </c>
      <c r="AI3715">
        <v>11592</v>
      </c>
      <c r="AJ3715">
        <v>11275</v>
      </c>
      <c r="AK3715">
        <v>11428</v>
      </c>
      <c r="AL3715">
        <v>7014</v>
      </c>
      <c r="AM3715">
        <v>10403</v>
      </c>
    </row>
    <row r="3716" spans="1:39" x14ac:dyDescent="0.15">
      <c r="A3716" t="s">
        <v>144</v>
      </c>
      <c r="B3716">
        <v>30</v>
      </c>
      <c r="C3716">
        <v>1</v>
      </c>
      <c r="D3716">
        <v>1</v>
      </c>
      <c r="E3716" t="s">
        <v>30</v>
      </c>
      <c r="F3716" t="s">
        <v>206</v>
      </c>
      <c r="G3716">
        <v>2412</v>
      </c>
      <c r="H3716">
        <v>4371</v>
      </c>
      <c r="I3716">
        <v>15699</v>
      </c>
      <c r="J3716">
        <v>937090.72</v>
      </c>
      <c r="K3716">
        <v>764044.51</v>
      </c>
      <c r="L3716">
        <v>686679.99</v>
      </c>
      <c r="M3716">
        <v>220678.9895</v>
      </c>
      <c r="N3716">
        <v>1204</v>
      </c>
      <c r="O3716">
        <v>1985</v>
      </c>
      <c r="P3716">
        <v>7958</v>
      </c>
      <c r="Q3716">
        <v>479782.96</v>
      </c>
      <c r="R3716">
        <v>385843.39</v>
      </c>
      <c r="S3716">
        <v>338095.92</v>
      </c>
      <c r="T3716">
        <v>115643.82709999999</v>
      </c>
      <c r="U3716">
        <v>1208</v>
      </c>
      <c r="V3716">
        <v>2386</v>
      </c>
      <c r="W3716">
        <v>7741</v>
      </c>
      <c r="X3716">
        <v>457307.76</v>
      </c>
      <c r="Y3716">
        <v>378201.12</v>
      </c>
      <c r="Z3716">
        <v>348584.07</v>
      </c>
      <c r="AA3716">
        <v>105035.1624</v>
      </c>
      <c r="AB3716">
        <v>2250</v>
      </c>
      <c r="AC3716">
        <v>2370</v>
      </c>
      <c r="AD3716">
        <v>1373</v>
      </c>
      <c r="AE3716">
        <v>2320</v>
      </c>
      <c r="AF3716">
        <v>1134</v>
      </c>
      <c r="AG3716">
        <v>1187</v>
      </c>
      <c r="AH3716">
        <v>731</v>
      </c>
      <c r="AI3716">
        <v>1173</v>
      </c>
      <c r="AJ3716">
        <v>1116</v>
      </c>
      <c r="AK3716">
        <v>1183</v>
      </c>
      <c r="AL3716">
        <v>642</v>
      </c>
      <c r="AM3716">
        <v>1147</v>
      </c>
    </row>
    <row r="3717" spans="1:39" x14ac:dyDescent="0.15">
      <c r="A3717" t="s">
        <v>144</v>
      </c>
      <c r="B3717">
        <v>30</v>
      </c>
      <c r="C3717">
        <v>1</v>
      </c>
      <c r="D3717">
        <v>1</v>
      </c>
      <c r="E3717" t="s">
        <v>29</v>
      </c>
      <c r="F3717" t="s">
        <v>206</v>
      </c>
      <c r="G3717">
        <v>38368</v>
      </c>
      <c r="H3717">
        <v>75729</v>
      </c>
      <c r="I3717">
        <v>267094</v>
      </c>
      <c r="J3717">
        <v>15754153.24</v>
      </c>
      <c r="K3717">
        <v>12223365.109999999</v>
      </c>
      <c r="L3717">
        <v>11114860.67</v>
      </c>
      <c r="M3717">
        <v>3713015.4671</v>
      </c>
      <c r="N3717">
        <v>13071</v>
      </c>
      <c r="O3717">
        <v>22494</v>
      </c>
      <c r="P3717">
        <v>90952</v>
      </c>
      <c r="Q3717">
        <v>5368569.7699999996</v>
      </c>
      <c r="R3717">
        <v>4151113.87</v>
      </c>
      <c r="S3717">
        <v>3668400.31</v>
      </c>
      <c r="T3717">
        <v>1319206.1429000001</v>
      </c>
      <c r="U3717">
        <v>25297</v>
      </c>
      <c r="V3717">
        <v>53235</v>
      </c>
      <c r="W3717">
        <v>176142</v>
      </c>
      <c r="X3717">
        <v>10385583.470000001</v>
      </c>
      <c r="Y3717">
        <v>8072251.2400000002</v>
      </c>
      <c r="Z3717">
        <v>7446460.3600000003</v>
      </c>
      <c r="AA3717">
        <v>2393809.3242000001</v>
      </c>
      <c r="AB3717">
        <v>36854</v>
      </c>
      <c r="AC3717">
        <v>37708</v>
      </c>
      <c r="AD3717">
        <v>25090</v>
      </c>
      <c r="AE3717">
        <v>36808</v>
      </c>
      <c r="AF3717">
        <v>12584</v>
      </c>
      <c r="AG3717">
        <v>12819</v>
      </c>
      <c r="AH3717">
        <v>9370</v>
      </c>
      <c r="AI3717">
        <v>12572</v>
      </c>
      <c r="AJ3717">
        <v>24270</v>
      </c>
      <c r="AK3717">
        <v>24889</v>
      </c>
      <c r="AL3717">
        <v>15720</v>
      </c>
      <c r="AM3717">
        <v>24236</v>
      </c>
    </row>
    <row r="3718" spans="1:39" x14ac:dyDescent="0.15">
      <c r="A3718" t="s">
        <v>144</v>
      </c>
      <c r="B3718">
        <v>30</v>
      </c>
      <c r="C3718">
        <v>1</v>
      </c>
      <c r="D3718">
        <v>1</v>
      </c>
      <c r="E3718" t="s">
        <v>31</v>
      </c>
      <c r="F3718" t="s">
        <v>206</v>
      </c>
      <c r="G3718">
        <v>10</v>
      </c>
      <c r="H3718">
        <v>27</v>
      </c>
      <c r="I3718">
        <v>78</v>
      </c>
      <c r="J3718">
        <v>4659.62</v>
      </c>
      <c r="K3718">
        <v>3442.68</v>
      </c>
      <c r="L3718">
        <v>2462.1999999999998</v>
      </c>
      <c r="M3718">
        <v>1084.9118000000001</v>
      </c>
      <c r="N3718">
        <v>4</v>
      </c>
      <c r="O3718">
        <v>9</v>
      </c>
      <c r="P3718">
        <v>31</v>
      </c>
      <c r="Q3718">
        <v>1874.84</v>
      </c>
      <c r="R3718">
        <v>1295.56</v>
      </c>
      <c r="S3718">
        <v>710.83</v>
      </c>
      <c r="T3718">
        <v>395.92489999999998</v>
      </c>
      <c r="U3718">
        <v>6</v>
      </c>
      <c r="V3718">
        <v>18</v>
      </c>
      <c r="W3718">
        <v>47</v>
      </c>
      <c r="X3718">
        <v>2784.78</v>
      </c>
      <c r="Y3718">
        <v>2147.12</v>
      </c>
      <c r="Z3718">
        <v>1751.37</v>
      </c>
      <c r="AA3718">
        <v>688.98689999999999</v>
      </c>
      <c r="AB3718">
        <v>9</v>
      </c>
      <c r="AC3718">
        <v>10</v>
      </c>
      <c r="AD3718">
        <v>6</v>
      </c>
      <c r="AE3718">
        <v>9</v>
      </c>
      <c r="AF3718">
        <v>4</v>
      </c>
      <c r="AG3718">
        <v>4</v>
      </c>
      <c r="AH3718">
        <v>2</v>
      </c>
      <c r="AI3718">
        <v>4</v>
      </c>
      <c r="AJ3718">
        <v>5</v>
      </c>
      <c r="AK3718">
        <v>6</v>
      </c>
      <c r="AL3718">
        <v>4</v>
      </c>
      <c r="AM3718">
        <v>5</v>
      </c>
    </row>
    <row r="3719" spans="1:39" x14ac:dyDescent="0.15">
      <c r="A3719" t="s">
        <v>144</v>
      </c>
      <c r="B3719">
        <v>30</v>
      </c>
      <c r="C3719">
        <v>1</v>
      </c>
      <c r="D3719">
        <v>1</v>
      </c>
      <c r="E3719" t="s">
        <v>32</v>
      </c>
      <c r="F3719" t="s">
        <v>206</v>
      </c>
      <c r="G3719">
        <v>1468</v>
      </c>
      <c r="H3719">
        <v>2748</v>
      </c>
      <c r="I3719">
        <v>10885</v>
      </c>
      <c r="J3719">
        <v>653457.27</v>
      </c>
      <c r="K3719">
        <v>485955.9</v>
      </c>
      <c r="L3719">
        <v>455856.56</v>
      </c>
      <c r="M3719">
        <v>150211.31</v>
      </c>
      <c r="N3719">
        <v>144</v>
      </c>
      <c r="O3719">
        <v>228</v>
      </c>
      <c r="P3719">
        <v>992</v>
      </c>
      <c r="Q3719">
        <v>61402.82</v>
      </c>
      <c r="R3719">
        <v>46650.96</v>
      </c>
      <c r="S3719">
        <v>40630.53</v>
      </c>
      <c r="T3719">
        <v>14326.998900000001</v>
      </c>
      <c r="U3719">
        <v>1324</v>
      </c>
      <c r="V3719">
        <v>2520</v>
      </c>
      <c r="W3719">
        <v>9893</v>
      </c>
      <c r="X3719">
        <v>592054.44999999995</v>
      </c>
      <c r="Y3719">
        <v>439304.94</v>
      </c>
      <c r="Z3719">
        <v>415226.03</v>
      </c>
      <c r="AA3719">
        <v>135884.31109999999</v>
      </c>
      <c r="AB3719">
        <v>1441</v>
      </c>
      <c r="AC3719">
        <v>1415</v>
      </c>
      <c r="AD3719">
        <v>958</v>
      </c>
      <c r="AE3719">
        <v>1318</v>
      </c>
      <c r="AF3719">
        <v>140</v>
      </c>
      <c r="AG3719">
        <v>126</v>
      </c>
      <c r="AH3719">
        <v>85</v>
      </c>
      <c r="AI3719">
        <v>136</v>
      </c>
      <c r="AJ3719">
        <v>1301</v>
      </c>
      <c r="AK3719">
        <v>1289</v>
      </c>
      <c r="AL3719">
        <v>873</v>
      </c>
      <c r="AM3719">
        <v>1182</v>
      </c>
    </row>
    <row r="3720" spans="1:39" x14ac:dyDescent="0.15">
      <c r="A3720" t="s">
        <v>144</v>
      </c>
      <c r="B3720">
        <v>30</v>
      </c>
      <c r="C3720">
        <v>1</v>
      </c>
      <c r="D3720">
        <v>2</v>
      </c>
      <c r="E3720" t="s">
        <v>28</v>
      </c>
      <c r="F3720" t="s">
        <v>206</v>
      </c>
      <c r="G3720">
        <v>6286</v>
      </c>
      <c r="H3720">
        <v>9093</v>
      </c>
      <c r="I3720">
        <v>37772</v>
      </c>
      <c r="J3720">
        <v>2357492.06</v>
      </c>
      <c r="K3720">
        <v>1936216.56</v>
      </c>
      <c r="L3720">
        <v>1741217.24</v>
      </c>
      <c r="M3720">
        <v>553744.90159999998</v>
      </c>
      <c r="N3720">
        <v>2779</v>
      </c>
      <c r="O3720">
        <v>3719</v>
      </c>
      <c r="P3720">
        <v>16920</v>
      </c>
      <c r="Q3720">
        <v>1074092.33</v>
      </c>
      <c r="R3720">
        <v>861104.02</v>
      </c>
      <c r="S3720">
        <v>724543.28</v>
      </c>
      <c r="T3720">
        <v>259300.995</v>
      </c>
      <c r="U3720">
        <v>3507</v>
      </c>
      <c r="V3720">
        <v>5374</v>
      </c>
      <c r="W3720">
        <v>20852</v>
      </c>
      <c r="X3720">
        <v>1283399.73</v>
      </c>
      <c r="Y3720">
        <v>1075112.54</v>
      </c>
      <c r="Z3720">
        <v>1016673.96</v>
      </c>
      <c r="AA3720">
        <v>294443.90659999999</v>
      </c>
      <c r="AB3720">
        <v>6009</v>
      </c>
      <c r="AC3720">
        <v>5706</v>
      </c>
      <c r="AD3720">
        <v>2908</v>
      </c>
      <c r="AE3720">
        <v>5288</v>
      </c>
      <c r="AF3720">
        <v>2643</v>
      </c>
      <c r="AG3720">
        <v>2672</v>
      </c>
      <c r="AH3720">
        <v>1551</v>
      </c>
      <c r="AI3720">
        <v>2443</v>
      </c>
      <c r="AJ3720">
        <v>3366</v>
      </c>
      <c r="AK3720">
        <v>3034</v>
      </c>
      <c r="AL3720">
        <v>1357</v>
      </c>
      <c r="AM3720">
        <v>2845</v>
      </c>
    </row>
    <row r="3721" spans="1:39" x14ac:dyDescent="0.15">
      <c r="A3721" t="s">
        <v>144</v>
      </c>
      <c r="B3721">
        <v>30</v>
      </c>
      <c r="C3721">
        <v>1</v>
      </c>
      <c r="D3721">
        <v>2</v>
      </c>
      <c r="E3721" t="s">
        <v>30</v>
      </c>
      <c r="F3721" t="s">
        <v>206</v>
      </c>
      <c r="G3721">
        <v>772</v>
      </c>
      <c r="H3721">
        <v>1123</v>
      </c>
      <c r="I3721">
        <v>4672</v>
      </c>
      <c r="J3721">
        <v>290947.71000000002</v>
      </c>
      <c r="K3721">
        <v>240722.34</v>
      </c>
      <c r="L3721">
        <v>218318.63</v>
      </c>
      <c r="M3721">
        <v>69141.462700000004</v>
      </c>
      <c r="N3721">
        <v>329</v>
      </c>
      <c r="O3721">
        <v>434</v>
      </c>
      <c r="P3721">
        <v>2047</v>
      </c>
      <c r="Q3721">
        <v>128614.77</v>
      </c>
      <c r="R3721">
        <v>103949.49</v>
      </c>
      <c r="S3721">
        <v>88502.54</v>
      </c>
      <c r="T3721">
        <v>31882.199499999999</v>
      </c>
      <c r="U3721">
        <v>443</v>
      </c>
      <c r="V3721">
        <v>689</v>
      </c>
      <c r="W3721">
        <v>2625</v>
      </c>
      <c r="X3721">
        <v>162332.94</v>
      </c>
      <c r="Y3721">
        <v>136772.85</v>
      </c>
      <c r="Z3721">
        <v>129816.09</v>
      </c>
      <c r="AA3721">
        <v>37259.263200000001</v>
      </c>
      <c r="AB3721">
        <v>721</v>
      </c>
      <c r="AC3721">
        <v>711</v>
      </c>
      <c r="AD3721">
        <v>322</v>
      </c>
      <c r="AE3721">
        <v>743</v>
      </c>
      <c r="AF3721">
        <v>310</v>
      </c>
      <c r="AG3721">
        <v>319</v>
      </c>
      <c r="AH3721">
        <v>177</v>
      </c>
      <c r="AI3721">
        <v>324</v>
      </c>
      <c r="AJ3721">
        <v>411</v>
      </c>
      <c r="AK3721">
        <v>392</v>
      </c>
      <c r="AL3721">
        <v>145</v>
      </c>
      <c r="AM3721">
        <v>419</v>
      </c>
    </row>
    <row r="3722" spans="1:39" x14ac:dyDescent="0.15">
      <c r="A3722" t="s">
        <v>144</v>
      </c>
      <c r="B3722">
        <v>30</v>
      </c>
      <c r="C3722">
        <v>1</v>
      </c>
      <c r="D3722">
        <v>2</v>
      </c>
      <c r="E3722" t="s">
        <v>29</v>
      </c>
      <c r="F3722" t="s">
        <v>206</v>
      </c>
      <c r="G3722">
        <v>3256</v>
      </c>
      <c r="H3722">
        <v>5070</v>
      </c>
      <c r="I3722">
        <v>21637</v>
      </c>
      <c r="J3722">
        <v>1319411.54</v>
      </c>
      <c r="K3722">
        <v>1037975.97</v>
      </c>
      <c r="L3722">
        <v>955192.05</v>
      </c>
      <c r="M3722">
        <v>309542.16470000002</v>
      </c>
      <c r="N3722">
        <v>1021</v>
      </c>
      <c r="O3722">
        <v>1402</v>
      </c>
      <c r="P3722">
        <v>6725</v>
      </c>
      <c r="Q3722">
        <v>417914.74</v>
      </c>
      <c r="R3722">
        <v>325786.17</v>
      </c>
      <c r="S3722">
        <v>279943.46000000002</v>
      </c>
      <c r="T3722">
        <v>101202.1657</v>
      </c>
      <c r="U3722">
        <v>2235</v>
      </c>
      <c r="V3722">
        <v>3668</v>
      </c>
      <c r="W3722">
        <v>14912</v>
      </c>
      <c r="X3722">
        <v>901496.8</v>
      </c>
      <c r="Y3722">
        <v>712189.8</v>
      </c>
      <c r="Z3722">
        <v>675248.59</v>
      </c>
      <c r="AA3722">
        <v>208339.99900000001</v>
      </c>
      <c r="AB3722">
        <v>3133</v>
      </c>
      <c r="AC3722">
        <v>3098</v>
      </c>
      <c r="AD3722">
        <v>1459</v>
      </c>
      <c r="AE3722">
        <v>3128</v>
      </c>
      <c r="AF3722">
        <v>977</v>
      </c>
      <c r="AG3722">
        <v>978</v>
      </c>
      <c r="AH3722">
        <v>528</v>
      </c>
      <c r="AI3722">
        <v>983</v>
      </c>
      <c r="AJ3722">
        <v>2156</v>
      </c>
      <c r="AK3722">
        <v>2120</v>
      </c>
      <c r="AL3722">
        <v>931</v>
      </c>
      <c r="AM3722">
        <v>2145</v>
      </c>
    </row>
    <row r="3723" spans="1:39" x14ac:dyDescent="0.15">
      <c r="A3723" t="s">
        <v>144</v>
      </c>
      <c r="B3723">
        <v>30</v>
      </c>
      <c r="C3723">
        <v>1</v>
      </c>
      <c r="D3723">
        <v>2</v>
      </c>
      <c r="E3723" t="s">
        <v>32</v>
      </c>
      <c r="F3723" t="s">
        <v>206</v>
      </c>
      <c r="G3723">
        <v>694</v>
      </c>
      <c r="H3723">
        <v>1088</v>
      </c>
      <c r="I3723">
        <v>5038</v>
      </c>
      <c r="J3723">
        <v>307945.37</v>
      </c>
      <c r="K3723">
        <v>228238.27</v>
      </c>
      <c r="L3723">
        <v>214920.84</v>
      </c>
      <c r="M3723">
        <v>71109.626600000003</v>
      </c>
      <c r="N3723">
        <v>73</v>
      </c>
      <c r="O3723">
        <v>100</v>
      </c>
      <c r="P3723">
        <v>499</v>
      </c>
      <c r="Q3723">
        <v>31637.8</v>
      </c>
      <c r="R3723">
        <v>22540.59</v>
      </c>
      <c r="S3723">
        <v>17795.96</v>
      </c>
      <c r="T3723">
        <v>7284.5477000000001</v>
      </c>
      <c r="U3723">
        <v>621</v>
      </c>
      <c r="V3723">
        <v>988</v>
      </c>
      <c r="W3723">
        <v>4539</v>
      </c>
      <c r="X3723">
        <v>276307.57</v>
      </c>
      <c r="Y3723">
        <v>205697.68</v>
      </c>
      <c r="Z3723">
        <v>197124.88</v>
      </c>
      <c r="AA3723">
        <v>63825.0789</v>
      </c>
      <c r="AB3723">
        <v>670</v>
      </c>
      <c r="AC3723">
        <v>625</v>
      </c>
      <c r="AD3723">
        <v>340</v>
      </c>
      <c r="AE3723">
        <v>604</v>
      </c>
      <c r="AF3723">
        <v>72</v>
      </c>
      <c r="AG3723">
        <v>60</v>
      </c>
      <c r="AH3723">
        <v>34</v>
      </c>
      <c r="AI3723">
        <v>72</v>
      </c>
      <c r="AJ3723">
        <v>598</v>
      </c>
      <c r="AK3723">
        <v>565</v>
      </c>
      <c r="AL3723">
        <v>306</v>
      </c>
      <c r="AM3723">
        <v>532</v>
      </c>
    </row>
    <row r="3724" spans="1:39" x14ac:dyDescent="0.15">
      <c r="A3724" t="s">
        <v>144</v>
      </c>
      <c r="B3724">
        <v>30</v>
      </c>
      <c r="C3724">
        <v>2</v>
      </c>
      <c r="D3724">
        <v>0</v>
      </c>
      <c r="E3724" t="s">
        <v>28</v>
      </c>
      <c r="F3724" t="s">
        <v>206</v>
      </c>
      <c r="G3724">
        <v>546</v>
      </c>
      <c r="H3724">
        <v>1460</v>
      </c>
      <c r="I3724">
        <v>3994</v>
      </c>
      <c r="J3724">
        <v>236043.07</v>
      </c>
      <c r="K3724">
        <v>182156.78</v>
      </c>
      <c r="L3724">
        <v>143556.99</v>
      </c>
      <c r="M3724">
        <v>58274.325299999997</v>
      </c>
      <c r="N3724">
        <v>546</v>
      </c>
      <c r="O3724">
        <v>661</v>
      </c>
      <c r="P3724">
        <v>2059</v>
      </c>
      <c r="Q3724">
        <v>121216.98</v>
      </c>
      <c r="R3724">
        <v>88769.43</v>
      </c>
      <c r="S3724">
        <v>55292.99</v>
      </c>
      <c r="T3724">
        <v>30630.672900000001</v>
      </c>
      <c r="U3724">
        <v>546</v>
      </c>
      <c r="V3724">
        <v>799</v>
      </c>
      <c r="W3724">
        <v>1935</v>
      </c>
      <c r="X3724">
        <v>114826.09</v>
      </c>
      <c r="Y3724">
        <v>93387.35</v>
      </c>
      <c r="Z3724">
        <v>88264</v>
      </c>
      <c r="AA3724">
        <v>27643.652399999999</v>
      </c>
      <c r="AB3724">
        <v>541</v>
      </c>
      <c r="AC3724">
        <v>539</v>
      </c>
      <c r="AD3724">
        <v>491</v>
      </c>
      <c r="AE3724">
        <v>399</v>
      </c>
      <c r="AF3724">
        <v>541</v>
      </c>
      <c r="AG3724">
        <v>539</v>
      </c>
      <c r="AH3724">
        <v>491</v>
      </c>
      <c r="AI3724">
        <v>399</v>
      </c>
      <c r="AJ3724">
        <v>541</v>
      </c>
      <c r="AK3724">
        <v>539</v>
      </c>
      <c r="AL3724">
        <v>491</v>
      </c>
      <c r="AM3724">
        <v>399</v>
      </c>
    </row>
    <row r="3725" spans="1:39" x14ac:dyDescent="0.15">
      <c r="A3725" t="s">
        <v>144</v>
      </c>
      <c r="B3725">
        <v>30</v>
      </c>
      <c r="C3725">
        <v>2</v>
      </c>
      <c r="D3725">
        <v>0</v>
      </c>
      <c r="E3725" t="s">
        <v>29</v>
      </c>
      <c r="F3725" t="s">
        <v>206</v>
      </c>
      <c r="G3725">
        <v>14</v>
      </c>
      <c r="H3725">
        <v>34</v>
      </c>
      <c r="I3725">
        <v>93</v>
      </c>
      <c r="J3725">
        <v>5391.58</v>
      </c>
      <c r="K3725">
        <v>4101.49</v>
      </c>
      <c r="L3725">
        <v>3366.3</v>
      </c>
      <c r="M3725">
        <v>1350.8997999999999</v>
      </c>
      <c r="N3725">
        <v>14</v>
      </c>
      <c r="O3725">
        <v>20</v>
      </c>
      <c r="P3725">
        <v>52</v>
      </c>
      <c r="Q3725">
        <v>3288.85</v>
      </c>
      <c r="R3725">
        <v>2382.06</v>
      </c>
      <c r="S3725">
        <v>1646.87</v>
      </c>
      <c r="T3725">
        <v>873.77980000000002</v>
      </c>
      <c r="U3725">
        <v>14</v>
      </c>
      <c r="V3725">
        <v>14</v>
      </c>
      <c r="W3725">
        <v>41</v>
      </c>
      <c r="X3725">
        <v>2102.73</v>
      </c>
      <c r="Y3725">
        <v>1719.43</v>
      </c>
      <c r="Z3725">
        <v>1719.43</v>
      </c>
      <c r="AA3725">
        <v>477.12</v>
      </c>
      <c r="AB3725">
        <v>14</v>
      </c>
      <c r="AC3725">
        <v>14</v>
      </c>
      <c r="AD3725">
        <v>11</v>
      </c>
      <c r="AE3725">
        <v>11</v>
      </c>
      <c r="AF3725">
        <v>14</v>
      </c>
      <c r="AG3725">
        <v>14</v>
      </c>
      <c r="AH3725">
        <v>11</v>
      </c>
      <c r="AI3725">
        <v>11</v>
      </c>
      <c r="AJ3725">
        <v>14</v>
      </c>
      <c r="AK3725">
        <v>14</v>
      </c>
      <c r="AL3725">
        <v>11</v>
      </c>
      <c r="AM3725">
        <v>11</v>
      </c>
    </row>
    <row r="3726" spans="1:39" x14ac:dyDescent="0.15">
      <c r="A3726" t="s">
        <v>144</v>
      </c>
      <c r="B3726">
        <v>30</v>
      </c>
      <c r="C3726">
        <v>2</v>
      </c>
      <c r="D3726">
        <v>0</v>
      </c>
      <c r="E3726" t="s">
        <v>32</v>
      </c>
      <c r="F3726" t="s">
        <v>206</v>
      </c>
      <c r="G3726">
        <v>146</v>
      </c>
      <c r="H3726">
        <v>424</v>
      </c>
      <c r="I3726">
        <v>1273</v>
      </c>
      <c r="J3726">
        <v>72964.47</v>
      </c>
      <c r="K3726">
        <v>52358.65</v>
      </c>
      <c r="L3726">
        <v>44824.99</v>
      </c>
      <c r="M3726">
        <v>17627.455999999998</v>
      </c>
      <c r="N3726">
        <v>146</v>
      </c>
      <c r="O3726">
        <v>181</v>
      </c>
      <c r="P3726">
        <v>511</v>
      </c>
      <c r="Q3726">
        <v>28885.759999999998</v>
      </c>
      <c r="R3726">
        <v>20283.240000000002</v>
      </c>
      <c r="S3726">
        <v>13786.85</v>
      </c>
      <c r="T3726">
        <v>7241.7316000000001</v>
      </c>
      <c r="U3726">
        <v>146</v>
      </c>
      <c r="V3726">
        <v>243</v>
      </c>
      <c r="W3726">
        <v>762</v>
      </c>
      <c r="X3726">
        <v>44078.71</v>
      </c>
      <c r="Y3726">
        <v>32075.41</v>
      </c>
      <c r="Z3726">
        <v>31038.14</v>
      </c>
      <c r="AA3726">
        <v>10385.724399999999</v>
      </c>
      <c r="AB3726">
        <v>143</v>
      </c>
      <c r="AC3726">
        <v>143</v>
      </c>
      <c r="AD3726">
        <v>141</v>
      </c>
      <c r="AE3726">
        <v>124</v>
      </c>
      <c r="AF3726">
        <v>143</v>
      </c>
      <c r="AG3726">
        <v>143</v>
      </c>
      <c r="AH3726">
        <v>141</v>
      </c>
      <c r="AI3726">
        <v>124</v>
      </c>
      <c r="AJ3726">
        <v>143</v>
      </c>
      <c r="AK3726">
        <v>143</v>
      </c>
      <c r="AL3726">
        <v>141</v>
      </c>
      <c r="AM3726">
        <v>124</v>
      </c>
    </row>
    <row r="3727" spans="1:39" x14ac:dyDescent="0.15">
      <c r="A3727" t="s">
        <v>144</v>
      </c>
      <c r="B3727">
        <v>30</v>
      </c>
      <c r="C3727">
        <v>2</v>
      </c>
      <c r="D3727">
        <v>1</v>
      </c>
      <c r="E3727" t="s">
        <v>28</v>
      </c>
      <c r="F3727" t="s">
        <v>206</v>
      </c>
      <c r="G3727">
        <v>4398</v>
      </c>
      <c r="H3727">
        <v>12227</v>
      </c>
      <c r="I3727">
        <v>32971</v>
      </c>
      <c r="J3727">
        <v>1873858.89</v>
      </c>
      <c r="K3727">
        <v>1485658.22</v>
      </c>
      <c r="L3727">
        <v>1244109.0900000001</v>
      </c>
      <c r="M3727">
        <v>453931.38370000001</v>
      </c>
      <c r="N3727">
        <v>4398</v>
      </c>
      <c r="O3727">
        <v>5707</v>
      </c>
      <c r="P3727">
        <v>17337</v>
      </c>
      <c r="Q3727">
        <v>975084.08</v>
      </c>
      <c r="R3727">
        <v>748825.73</v>
      </c>
      <c r="S3727">
        <v>552000.05000000005</v>
      </c>
      <c r="T3727">
        <v>241312.37210000001</v>
      </c>
      <c r="U3727">
        <v>4398</v>
      </c>
      <c r="V3727">
        <v>6520</v>
      </c>
      <c r="W3727">
        <v>15634</v>
      </c>
      <c r="X3727">
        <v>898774.81</v>
      </c>
      <c r="Y3727">
        <v>736832.49</v>
      </c>
      <c r="Z3727">
        <v>692109.04</v>
      </c>
      <c r="AA3727">
        <v>212619.0116</v>
      </c>
      <c r="AB3727">
        <v>4247</v>
      </c>
      <c r="AC3727">
        <v>4368</v>
      </c>
      <c r="AD3727">
        <v>3254</v>
      </c>
      <c r="AE3727">
        <v>4182</v>
      </c>
      <c r="AF3727">
        <v>4247</v>
      </c>
      <c r="AG3727">
        <v>4368</v>
      </c>
      <c r="AH3727">
        <v>3254</v>
      </c>
      <c r="AI3727">
        <v>4182</v>
      </c>
      <c r="AJ3727">
        <v>4247</v>
      </c>
      <c r="AK3727">
        <v>4368</v>
      </c>
      <c r="AL3727">
        <v>3254</v>
      </c>
      <c r="AM3727">
        <v>4182</v>
      </c>
    </row>
    <row r="3728" spans="1:39" x14ac:dyDescent="0.15">
      <c r="A3728" t="s">
        <v>144</v>
      </c>
      <c r="B3728">
        <v>30</v>
      </c>
      <c r="C3728">
        <v>2</v>
      </c>
      <c r="D3728">
        <v>1</v>
      </c>
      <c r="E3728" t="s">
        <v>30</v>
      </c>
      <c r="F3728" t="s">
        <v>206</v>
      </c>
      <c r="G3728">
        <v>420</v>
      </c>
      <c r="H3728">
        <v>1211</v>
      </c>
      <c r="I3728">
        <v>3160</v>
      </c>
      <c r="J3728">
        <v>179042.23</v>
      </c>
      <c r="K3728">
        <v>142623.57999999999</v>
      </c>
      <c r="L3728">
        <v>116954.44</v>
      </c>
      <c r="M3728">
        <v>43236.714899999999</v>
      </c>
      <c r="N3728">
        <v>420</v>
      </c>
      <c r="O3728">
        <v>562</v>
      </c>
      <c r="P3728">
        <v>1651</v>
      </c>
      <c r="Q3728">
        <v>93189.32</v>
      </c>
      <c r="R3728">
        <v>71644.39</v>
      </c>
      <c r="S3728">
        <v>51039.16</v>
      </c>
      <c r="T3728">
        <v>22848.680499999999</v>
      </c>
      <c r="U3728">
        <v>420</v>
      </c>
      <c r="V3728">
        <v>649</v>
      </c>
      <c r="W3728">
        <v>1509</v>
      </c>
      <c r="X3728">
        <v>85852.91</v>
      </c>
      <c r="Y3728">
        <v>70979.19</v>
      </c>
      <c r="Z3728">
        <v>65915.28</v>
      </c>
      <c r="AA3728">
        <v>20388.0344</v>
      </c>
      <c r="AB3728">
        <v>388</v>
      </c>
      <c r="AC3728">
        <v>415</v>
      </c>
      <c r="AD3728">
        <v>262</v>
      </c>
      <c r="AE3728">
        <v>405</v>
      </c>
      <c r="AF3728">
        <v>388</v>
      </c>
      <c r="AG3728">
        <v>415</v>
      </c>
      <c r="AH3728">
        <v>262</v>
      </c>
      <c r="AI3728">
        <v>405</v>
      </c>
      <c r="AJ3728">
        <v>388</v>
      </c>
      <c r="AK3728">
        <v>415</v>
      </c>
      <c r="AL3728">
        <v>262</v>
      </c>
      <c r="AM3728">
        <v>405</v>
      </c>
    </row>
    <row r="3729" spans="1:39" x14ac:dyDescent="0.15">
      <c r="A3729" t="s">
        <v>144</v>
      </c>
      <c r="B3729">
        <v>30</v>
      </c>
      <c r="C3729">
        <v>2</v>
      </c>
      <c r="D3729">
        <v>1</v>
      </c>
      <c r="E3729" t="s">
        <v>29</v>
      </c>
      <c r="F3729" t="s">
        <v>206</v>
      </c>
      <c r="G3729">
        <v>9425</v>
      </c>
      <c r="H3729">
        <v>28175</v>
      </c>
      <c r="I3729">
        <v>77353</v>
      </c>
      <c r="J3729">
        <v>4319296.67</v>
      </c>
      <c r="K3729">
        <v>3256593.22</v>
      </c>
      <c r="L3729">
        <v>2740809.12</v>
      </c>
      <c r="M3729">
        <v>1051612.2355</v>
      </c>
      <c r="N3729">
        <v>9425</v>
      </c>
      <c r="O3729">
        <v>12573</v>
      </c>
      <c r="P3729">
        <v>38290</v>
      </c>
      <c r="Q3729">
        <v>2104683.5699999998</v>
      </c>
      <c r="R3729">
        <v>1549119.47</v>
      </c>
      <c r="S3729">
        <v>1153429.77</v>
      </c>
      <c r="T3729">
        <v>530018.99829999998</v>
      </c>
      <c r="U3729">
        <v>9425</v>
      </c>
      <c r="V3729">
        <v>15602</v>
      </c>
      <c r="W3729">
        <v>39063</v>
      </c>
      <c r="X3729">
        <v>2214613.1</v>
      </c>
      <c r="Y3729">
        <v>1707473.75</v>
      </c>
      <c r="Z3729">
        <v>1587379.35</v>
      </c>
      <c r="AA3729">
        <v>521593.23719999997</v>
      </c>
      <c r="AB3729">
        <v>9012</v>
      </c>
      <c r="AC3729">
        <v>9389</v>
      </c>
      <c r="AD3729">
        <v>7307</v>
      </c>
      <c r="AE3729">
        <v>9139</v>
      </c>
      <c r="AF3729">
        <v>9012</v>
      </c>
      <c r="AG3729">
        <v>9389</v>
      </c>
      <c r="AH3729">
        <v>7307</v>
      </c>
      <c r="AI3729">
        <v>9139</v>
      </c>
      <c r="AJ3729">
        <v>9012</v>
      </c>
      <c r="AK3729">
        <v>9389</v>
      </c>
      <c r="AL3729">
        <v>7307</v>
      </c>
      <c r="AM3729">
        <v>9139</v>
      </c>
    </row>
    <row r="3730" spans="1:39" x14ac:dyDescent="0.15">
      <c r="A3730" t="s">
        <v>144</v>
      </c>
      <c r="B3730">
        <v>30</v>
      </c>
      <c r="C3730">
        <v>2</v>
      </c>
      <c r="D3730">
        <v>1</v>
      </c>
      <c r="E3730" t="s">
        <v>31</v>
      </c>
      <c r="F3730" t="s">
        <v>206</v>
      </c>
      <c r="G3730">
        <v>3</v>
      </c>
      <c r="H3730">
        <v>12</v>
      </c>
      <c r="I3730">
        <v>27</v>
      </c>
      <c r="J3730">
        <v>1541.91</v>
      </c>
      <c r="K3730">
        <v>1112.25</v>
      </c>
      <c r="L3730">
        <v>634.70000000000005</v>
      </c>
      <c r="M3730">
        <v>333.12720000000002</v>
      </c>
      <c r="N3730">
        <v>3</v>
      </c>
      <c r="O3730">
        <v>8</v>
      </c>
      <c r="P3730">
        <v>21</v>
      </c>
      <c r="Q3730">
        <v>1182.9100000000001</v>
      </c>
      <c r="R3730">
        <v>787.31</v>
      </c>
      <c r="S3730">
        <v>398.76</v>
      </c>
      <c r="T3730">
        <v>257.65719999999999</v>
      </c>
      <c r="U3730">
        <v>3</v>
      </c>
      <c r="V3730">
        <v>4</v>
      </c>
      <c r="W3730">
        <v>6</v>
      </c>
      <c r="X3730">
        <v>359</v>
      </c>
      <c r="Y3730">
        <v>324.94</v>
      </c>
      <c r="Z3730">
        <v>235.94</v>
      </c>
      <c r="AA3730">
        <v>75.47</v>
      </c>
      <c r="AB3730">
        <v>3</v>
      </c>
      <c r="AC3730">
        <v>3</v>
      </c>
      <c r="AD3730">
        <v>3</v>
      </c>
      <c r="AE3730">
        <v>3</v>
      </c>
      <c r="AF3730">
        <v>3</v>
      </c>
      <c r="AG3730">
        <v>3</v>
      </c>
      <c r="AH3730">
        <v>3</v>
      </c>
      <c r="AI3730">
        <v>3</v>
      </c>
      <c r="AJ3730">
        <v>3</v>
      </c>
      <c r="AK3730">
        <v>3</v>
      </c>
      <c r="AL3730">
        <v>3</v>
      </c>
      <c r="AM3730">
        <v>3</v>
      </c>
    </row>
    <row r="3731" spans="1:39" x14ac:dyDescent="0.15">
      <c r="A3731" t="s">
        <v>144</v>
      </c>
      <c r="B3731">
        <v>30</v>
      </c>
      <c r="C3731">
        <v>2</v>
      </c>
      <c r="D3731">
        <v>1</v>
      </c>
      <c r="E3731" t="s">
        <v>32</v>
      </c>
      <c r="F3731" t="s">
        <v>206</v>
      </c>
      <c r="G3731">
        <v>333</v>
      </c>
      <c r="H3731">
        <v>974</v>
      </c>
      <c r="I3731">
        <v>2900</v>
      </c>
      <c r="J3731">
        <v>164778.37</v>
      </c>
      <c r="K3731">
        <v>121237.84</v>
      </c>
      <c r="L3731">
        <v>105445.08</v>
      </c>
      <c r="M3731">
        <v>40366.946199999998</v>
      </c>
      <c r="N3731">
        <v>333</v>
      </c>
      <c r="O3731">
        <v>420</v>
      </c>
      <c r="P3731">
        <v>1195</v>
      </c>
      <c r="Q3731">
        <v>65811.22</v>
      </c>
      <c r="R3731">
        <v>48212.46</v>
      </c>
      <c r="S3731">
        <v>35887.15</v>
      </c>
      <c r="T3731">
        <v>16895.261500000001</v>
      </c>
      <c r="U3731">
        <v>333</v>
      </c>
      <c r="V3731">
        <v>554</v>
      </c>
      <c r="W3731">
        <v>1705</v>
      </c>
      <c r="X3731">
        <v>98967.15</v>
      </c>
      <c r="Y3731">
        <v>73025.38</v>
      </c>
      <c r="Z3731">
        <v>69557.929999999993</v>
      </c>
      <c r="AA3731">
        <v>23471.684700000002</v>
      </c>
      <c r="AB3731">
        <v>326</v>
      </c>
      <c r="AC3731">
        <v>331</v>
      </c>
      <c r="AD3731">
        <v>279</v>
      </c>
      <c r="AE3731">
        <v>314</v>
      </c>
      <c r="AF3731">
        <v>326</v>
      </c>
      <c r="AG3731">
        <v>331</v>
      </c>
      <c r="AH3731">
        <v>279</v>
      </c>
      <c r="AI3731">
        <v>314</v>
      </c>
      <c r="AJ3731">
        <v>326</v>
      </c>
      <c r="AK3731">
        <v>331</v>
      </c>
      <c r="AL3731">
        <v>279</v>
      </c>
      <c r="AM3731">
        <v>314</v>
      </c>
    </row>
    <row r="3732" spans="1:39" x14ac:dyDescent="0.15">
      <c r="A3732" t="s">
        <v>144</v>
      </c>
      <c r="B3732">
        <v>30</v>
      </c>
      <c r="C3732">
        <v>2</v>
      </c>
      <c r="D3732">
        <v>2</v>
      </c>
      <c r="E3732" t="s">
        <v>28</v>
      </c>
      <c r="F3732" t="s">
        <v>206</v>
      </c>
      <c r="G3732">
        <v>672</v>
      </c>
      <c r="H3732">
        <v>1731</v>
      </c>
      <c r="I3732">
        <v>4840</v>
      </c>
      <c r="J3732">
        <v>283614.33</v>
      </c>
      <c r="K3732">
        <v>224044.3</v>
      </c>
      <c r="L3732">
        <v>177886.99</v>
      </c>
      <c r="M3732">
        <v>69541.299700000003</v>
      </c>
      <c r="N3732">
        <v>672</v>
      </c>
      <c r="O3732">
        <v>805</v>
      </c>
      <c r="P3732">
        <v>2516</v>
      </c>
      <c r="Q3732">
        <v>148291.88</v>
      </c>
      <c r="R3732">
        <v>112843.3</v>
      </c>
      <c r="S3732">
        <v>72576.83</v>
      </c>
      <c r="T3732">
        <v>36894.97</v>
      </c>
      <c r="U3732">
        <v>672</v>
      </c>
      <c r="V3732">
        <v>926</v>
      </c>
      <c r="W3732">
        <v>2324</v>
      </c>
      <c r="X3732">
        <v>135322.45000000001</v>
      </c>
      <c r="Y3732">
        <v>111201</v>
      </c>
      <c r="Z3732">
        <v>105310.16</v>
      </c>
      <c r="AA3732">
        <v>32646.329699999998</v>
      </c>
      <c r="AB3732">
        <v>647</v>
      </c>
      <c r="AC3732">
        <v>665</v>
      </c>
      <c r="AD3732">
        <v>432</v>
      </c>
      <c r="AE3732">
        <v>608</v>
      </c>
      <c r="AF3732">
        <v>647</v>
      </c>
      <c r="AG3732">
        <v>665</v>
      </c>
      <c r="AH3732">
        <v>432</v>
      </c>
      <c r="AI3732">
        <v>608</v>
      </c>
      <c r="AJ3732">
        <v>647</v>
      </c>
      <c r="AK3732">
        <v>665</v>
      </c>
      <c r="AL3732">
        <v>432</v>
      </c>
      <c r="AM3732">
        <v>608</v>
      </c>
    </row>
    <row r="3733" spans="1:39" x14ac:dyDescent="0.15">
      <c r="A3733" t="s">
        <v>144</v>
      </c>
      <c r="B3733">
        <v>30</v>
      </c>
      <c r="C3733">
        <v>2</v>
      </c>
      <c r="D3733">
        <v>2</v>
      </c>
      <c r="E3733" t="s">
        <v>30</v>
      </c>
      <c r="F3733" t="s">
        <v>206</v>
      </c>
      <c r="G3733">
        <v>72</v>
      </c>
      <c r="H3733">
        <v>174</v>
      </c>
      <c r="I3733">
        <v>518</v>
      </c>
      <c r="J3733">
        <v>30298.74</v>
      </c>
      <c r="K3733">
        <v>23526.720000000001</v>
      </c>
      <c r="L3733">
        <v>18943.060000000001</v>
      </c>
      <c r="M3733">
        <v>7403.59</v>
      </c>
      <c r="N3733">
        <v>72</v>
      </c>
      <c r="O3733">
        <v>83</v>
      </c>
      <c r="P3733">
        <v>269</v>
      </c>
      <c r="Q3733">
        <v>15554.72</v>
      </c>
      <c r="R3733">
        <v>11490.54</v>
      </c>
      <c r="S3733">
        <v>7120.92</v>
      </c>
      <c r="T3733">
        <v>3944.0369000000001</v>
      </c>
      <c r="U3733">
        <v>72</v>
      </c>
      <c r="V3733">
        <v>91</v>
      </c>
      <c r="W3733">
        <v>249</v>
      </c>
      <c r="X3733">
        <v>14744.02</v>
      </c>
      <c r="Y3733">
        <v>12036.18</v>
      </c>
      <c r="Z3733">
        <v>11822.14</v>
      </c>
      <c r="AA3733">
        <v>3459.5531000000001</v>
      </c>
      <c r="AB3733">
        <v>64</v>
      </c>
      <c r="AC3733">
        <v>72</v>
      </c>
      <c r="AD3733">
        <v>44</v>
      </c>
      <c r="AE3733">
        <v>70</v>
      </c>
      <c r="AF3733">
        <v>64</v>
      </c>
      <c r="AG3733">
        <v>72</v>
      </c>
      <c r="AH3733">
        <v>44</v>
      </c>
      <c r="AI3733">
        <v>70</v>
      </c>
      <c r="AJ3733">
        <v>64</v>
      </c>
      <c r="AK3733">
        <v>72</v>
      </c>
      <c r="AL3733">
        <v>44</v>
      </c>
      <c r="AM3733">
        <v>70</v>
      </c>
    </row>
    <row r="3734" spans="1:39" x14ac:dyDescent="0.15">
      <c r="A3734" t="s">
        <v>144</v>
      </c>
      <c r="B3734">
        <v>30</v>
      </c>
      <c r="C3734">
        <v>2</v>
      </c>
      <c r="D3734">
        <v>2</v>
      </c>
      <c r="E3734" t="s">
        <v>29</v>
      </c>
      <c r="F3734" t="s">
        <v>206</v>
      </c>
      <c r="G3734">
        <v>352</v>
      </c>
      <c r="H3734">
        <v>931</v>
      </c>
      <c r="I3734">
        <v>2679</v>
      </c>
      <c r="J3734">
        <v>157339.92000000001</v>
      </c>
      <c r="K3734">
        <v>119097.43</v>
      </c>
      <c r="L3734">
        <v>96379.92</v>
      </c>
      <c r="M3734">
        <v>38545.936000000002</v>
      </c>
      <c r="N3734">
        <v>352</v>
      </c>
      <c r="O3734">
        <v>428</v>
      </c>
      <c r="P3734">
        <v>1341</v>
      </c>
      <c r="Q3734">
        <v>78672.570000000007</v>
      </c>
      <c r="R3734">
        <v>57808.49</v>
      </c>
      <c r="S3734">
        <v>39084.6</v>
      </c>
      <c r="T3734">
        <v>19714.3832</v>
      </c>
      <c r="U3734">
        <v>352</v>
      </c>
      <c r="V3734">
        <v>503</v>
      </c>
      <c r="W3734">
        <v>1338</v>
      </c>
      <c r="X3734">
        <v>78667.350000000006</v>
      </c>
      <c r="Y3734">
        <v>61288.94</v>
      </c>
      <c r="Z3734">
        <v>57295.32</v>
      </c>
      <c r="AA3734">
        <v>18831.552800000001</v>
      </c>
      <c r="AB3734">
        <v>334</v>
      </c>
      <c r="AC3734">
        <v>351</v>
      </c>
      <c r="AD3734">
        <v>203</v>
      </c>
      <c r="AE3734">
        <v>344</v>
      </c>
      <c r="AF3734">
        <v>334</v>
      </c>
      <c r="AG3734">
        <v>351</v>
      </c>
      <c r="AH3734">
        <v>203</v>
      </c>
      <c r="AI3734">
        <v>344</v>
      </c>
      <c r="AJ3734">
        <v>334</v>
      </c>
      <c r="AK3734">
        <v>351</v>
      </c>
      <c r="AL3734">
        <v>203</v>
      </c>
      <c r="AM3734">
        <v>344</v>
      </c>
    </row>
    <row r="3735" spans="1:39" x14ac:dyDescent="0.15">
      <c r="A3735" t="s">
        <v>144</v>
      </c>
      <c r="B3735">
        <v>30</v>
      </c>
      <c r="C3735">
        <v>2</v>
      </c>
      <c r="D3735">
        <v>2</v>
      </c>
      <c r="E3735" t="s">
        <v>32</v>
      </c>
      <c r="F3735" t="s">
        <v>206</v>
      </c>
      <c r="G3735">
        <v>84</v>
      </c>
      <c r="H3735">
        <v>219</v>
      </c>
      <c r="I3735">
        <v>745</v>
      </c>
      <c r="J3735">
        <v>42476.79</v>
      </c>
      <c r="K3735">
        <v>31166.06</v>
      </c>
      <c r="L3735">
        <v>26172.47</v>
      </c>
      <c r="M3735">
        <v>10279.553900000001</v>
      </c>
      <c r="N3735">
        <v>84</v>
      </c>
      <c r="O3735">
        <v>99</v>
      </c>
      <c r="P3735">
        <v>323</v>
      </c>
      <c r="Q3735">
        <v>18251.71</v>
      </c>
      <c r="R3735">
        <v>13268.93</v>
      </c>
      <c r="S3735">
        <v>8908.0300000000007</v>
      </c>
      <c r="T3735">
        <v>4575.5730999999996</v>
      </c>
      <c r="U3735">
        <v>84</v>
      </c>
      <c r="V3735">
        <v>120</v>
      </c>
      <c r="W3735">
        <v>422</v>
      </c>
      <c r="X3735">
        <v>24225.08</v>
      </c>
      <c r="Y3735">
        <v>17897.13</v>
      </c>
      <c r="Z3735">
        <v>17264.439999999999</v>
      </c>
      <c r="AA3735">
        <v>5703.9808000000003</v>
      </c>
      <c r="AB3735">
        <v>80</v>
      </c>
      <c r="AC3735">
        <v>84</v>
      </c>
      <c r="AD3735">
        <v>61</v>
      </c>
      <c r="AE3735">
        <v>80</v>
      </c>
      <c r="AF3735">
        <v>80</v>
      </c>
      <c r="AG3735">
        <v>84</v>
      </c>
      <c r="AH3735">
        <v>61</v>
      </c>
      <c r="AI3735">
        <v>80</v>
      </c>
      <c r="AJ3735">
        <v>80</v>
      </c>
      <c r="AK3735">
        <v>84</v>
      </c>
      <c r="AL3735">
        <v>61</v>
      </c>
      <c r="AM3735">
        <v>80</v>
      </c>
    </row>
    <row r="3736" spans="1:39" x14ac:dyDescent="0.15">
      <c r="A3736" t="s">
        <v>144</v>
      </c>
      <c r="B3736">
        <v>70</v>
      </c>
      <c r="C3736">
        <v>1</v>
      </c>
      <c r="D3736">
        <v>0</v>
      </c>
      <c r="E3736" t="s">
        <v>28</v>
      </c>
      <c r="F3736" t="s">
        <v>206</v>
      </c>
      <c r="G3736">
        <v>12835</v>
      </c>
      <c r="H3736">
        <v>14656</v>
      </c>
      <c r="I3736">
        <v>36529</v>
      </c>
      <c r="J3736">
        <v>2190888.36</v>
      </c>
      <c r="K3736">
        <v>1724852.08</v>
      </c>
      <c r="L3736">
        <v>1581483.28</v>
      </c>
      <c r="M3736">
        <v>540925.33349999995</v>
      </c>
      <c r="N3736">
        <v>5894</v>
      </c>
      <c r="O3736">
        <v>6388</v>
      </c>
      <c r="P3736">
        <v>17207</v>
      </c>
      <c r="Q3736">
        <v>1039261.45</v>
      </c>
      <c r="R3736">
        <v>792091.54</v>
      </c>
      <c r="S3736">
        <v>685646.91</v>
      </c>
      <c r="T3736">
        <v>263583.73910000001</v>
      </c>
      <c r="U3736">
        <v>6941</v>
      </c>
      <c r="V3736">
        <v>8268</v>
      </c>
      <c r="W3736">
        <v>19322</v>
      </c>
      <c r="X3736">
        <v>1151626.9099999999</v>
      </c>
      <c r="Y3736">
        <v>932760.54</v>
      </c>
      <c r="Z3736">
        <v>895836.37</v>
      </c>
      <c r="AA3736">
        <v>277341.5944</v>
      </c>
      <c r="AB3736">
        <v>12710</v>
      </c>
      <c r="AC3736">
        <v>10637</v>
      </c>
      <c r="AD3736">
        <v>9087</v>
      </c>
      <c r="AE3736">
        <v>6289</v>
      </c>
      <c r="AF3736">
        <v>5840</v>
      </c>
      <c r="AG3736">
        <v>5543</v>
      </c>
      <c r="AH3736">
        <v>4841</v>
      </c>
      <c r="AI3736">
        <v>3099</v>
      </c>
      <c r="AJ3736">
        <v>6870</v>
      </c>
      <c r="AK3736">
        <v>5094</v>
      </c>
      <c r="AL3736">
        <v>4246</v>
      </c>
      <c r="AM3736">
        <v>3190</v>
      </c>
    </row>
    <row r="3737" spans="1:39" x14ac:dyDescent="0.15">
      <c r="A3737" t="s">
        <v>144</v>
      </c>
      <c r="B3737">
        <v>70</v>
      </c>
      <c r="C3737">
        <v>1</v>
      </c>
      <c r="D3737">
        <v>0</v>
      </c>
      <c r="E3737" t="s">
        <v>30</v>
      </c>
      <c r="F3737" t="s">
        <v>206</v>
      </c>
      <c r="G3737">
        <v>25</v>
      </c>
      <c r="H3737">
        <v>29</v>
      </c>
      <c r="I3737">
        <v>76</v>
      </c>
      <c r="J3737">
        <v>4255.8</v>
      </c>
      <c r="K3737">
        <v>3492.71</v>
      </c>
      <c r="L3737">
        <v>3373.71</v>
      </c>
      <c r="M3737">
        <v>933.88850000000002</v>
      </c>
      <c r="N3737">
        <v>16</v>
      </c>
      <c r="O3737">
        <v>17</v>
      </c>
      <c r="P3737">
        <v>49</v>
      </c>
      <c r="Q3737">
        <v>2755.87</v>
      </c>
      <c r="R3737">
        <v>2198.8200000000002</v>
      </c>
      <c r="S3737">
        <v>2079.8200000000002</v>
      </c>
      <c r="T3737">
        <v>633.50599999999997</v>
      </c>
      <c r="U3737">
        <v>9</v>
      </c>
      <c r="V3737">
        <v>12</v>
      </c>
      <c r="W3737">
        <v>27</v>
      </c>
      <c r="X3737">
        <v>1499.93</v>
      </c>
      <c r="Y3737">
        <v>1293.8900000000001</v>
      </c>
      <c r="Z3737">
        <v>1293.8900000000001</v>
      </c>
      <c r="AA3737">
        <v>300.38249999999999</v>
      </c>
      <c r="AB3737">
        <v>25</v>
      </c>
      <c r="AC3737">
        <v>18</v>
      </c>
      <c r="AD3737">
        <v>14</v>
      </c>
      <c r="AE3737">
        <v>21</v>
      </c>
      <c r="AF3737">
        <v>16</v>
      </c>
      <c r="AG3737">
        <v>11</v>
      </c>
      <c r="AH3737">
        <v>9</v>
      </c>
      <c r="AI3737">
        <v>14</v>
      </c>
      <c r="AJ3737">
        <v>9</v>
      </c>
      <c r="AK3737">
        <v>7</v>
      </c>
      <c r="AL3737">
        <v>5</v>
      </c>
      <c r="AM3737">
        <v>7</v>
      </c>
    </row>
    <row r="3738" spans="1:39" x14ac:dyDescent="0.15">
      <c r="A3738" t="s">
        <v>144</v>
      </c>
      <c r="B3738">
        <v>70</v>
      </c>
      <c r="C3738">
        <v>1</v>
      </c>
      <c r="D3738">
        <v>0</v>
      </c>
      <c r="E3738" t="s">
        <v>29</v>
      </c>
      <c r="F3738" t="s">
        <v>206</v>
      </c>
      <c r="G3738">
        <v>109</v>
      </c>
      <c r="H3738">
        <v>130</v>
      </c>
      <c r="I3738">
        <v>373</v>
      </c>
      <c r="J3738">
        <v>21856.54</v>
      </c>
      <c r="K3738">
        <v>16081.68</v>
      </c>
      <c r="L3738">
        <v>15173.99</v>
      </c>
      <c r="M3738">
        <v>5832.1801999999998</v>
      </c>
      <c r="N3738">
        <v>62</v>
      </c>
      <c r="O3738">
        <v>73</v>
      </c>
      <c r="P3738">
        <v>215</v>
      </c>
      <c r="Q3738">
        <v>13044.02</v>
      </c>
      <c r="R3738">
        <v>9519.59</v>
      </c>
      <c r="S3738">
        <v>8928.39</v>
      </c>
      <c r="T3738">
        <v>3645.5817999999999</v>
      </c>
      <c r="U3738">
        <v>47</v>
      </c>
      <c r="V3738">
        <v>57</v>
      </c>
      <c r="W3738">
        <v>158</v>
      </c>
      <c r="X3738">
        <v>8812.52</v>
      </c>
      <c r="Y3738">
        <v>6562.09</v>
      </c>
      <c r="Z3738">
        <v>6245.6</v>
      </c>
      <c r="AA3738">
        <v>2186.5983999999999</v>
      </c>
      <c r="AB3738">
        <v>107</v>
      </c>
      <c r="AC3738">
        <v>91</v>
      </c>
      <c r="AD3738">
        <v>80</v>
      </c>
      <c r="AE3738">
        <v>61</v>
      </c>
      <c r="AF3738">
        <v>61</v>
      </c>
      <c r="AG3738">
        <v>59</v>
      </c>
      <c r="AH3738">
        <v>54</v>
      </c>
      <c r="AI3738">
        <v>36</v>
      </c>
      <c r="AJ3738">
        <v>46</v>
      </c>
      <c r="AK3738">
        <v>32</v>
      </c>
      <c r="AL3738">
        <v>26</v>
      </c>
      <c r="AM3738">
        <v>25</v>
      </c>
    </row>
    <row r="3739" spans="1:39" x14ac:dyDescent="0.15">
      <c r="A3739" t="s">
        <v>144</v>
      </c>
      <c r="B3739">
        <v>70</v>
      </c>
      <c r="C3739">
        <v>1</v>
      </c>
      <c r="D3739">
        <v>0</v>
      </c>
      <c r="E3739" t="s">
        <v>32</v>
      </c>
      <c r="F3739" t="s">
        <v>206</v>
      </c>
      <c r="G3739">
        <v>1361</v>
      </c>
      <c r="H3739">
        <v>1701</v>
      </c>
      <c r="I3739">
        <v>4535</v>
      </c>
      <c r="J3739">
        <v>271891.76</v>
      </c>
      <c r="K3739">
        <v>193436.46</v>
      </c>
      <c r="L3739">
        <v>187257.92</v>
      </c>
      <c r="M3739">
        <v>65281.953500000003</v>
      </c>
      <c r="N3739">
        <v>156</v>
      </c>
      <c r="O3739">
        <v>171</v>
      </c>
      <c r="P3739">
        <v>475</v>
      </c>
      <c r="Q3739">
        <v>30417.42</v>
      </c>
      <c r="R3739">
        <v>21313.55</v>
      </c>
      <c r="S3739">
        <v>18945.189999999999</v>
      </c>
      <c r="T3739">
        <v>7538.6423999999997</v>
      </c>
      <c r="U3739">
        <v>1205</v>
      </c>
      <c r="V3739">
        <v>1530</v>
      </c>
      <c r="W3739">
        <v>4060</v>
      </c>
      <c r="X3739">
        <v>241474.34</v>
      </c>
      <c r="Y3739">
        <v>172122.91</v>
      </c>
      <c r="Z3739">
        <v>168312.73</v>
      </c>
      <c r="AA3739">
        <v>57743.311099999999</v>
      </c>
      <c r="AB3739">
        <v>1354</v>
      </c>
      <c r="AC3739">
        <v>1074</v>
      </c>
      <c r="AD3739">
        <v>949</v>
      </c>
      <c r="AE3739">
        <v>890</v>
      </c>
      <c r="AF3739">
        <v>156</v>
      </c>
      <c r="AG3739">
        <v>103</v>
      </c>
      <c r="AH3739">
        <v>92</v>
      </c>
      <c r="AI3739">
        <v>139</v>
      </c>
      <c r="AJ3739">
        <v>1198</v>
      </c>
      <c r="AK3739">
        <v>971</v>
      </c>
      <c r="AL3739">
        <v>857</v>
      </c>
      <c r="AM3739">
        <v>751</v>
      </c>
    </row>
    <row r="3740" spans="1:39" x14ac:dyDescent="0.15">
      <c r="A3740" t="s">
        <v>144</v>
      </c>
      <c r="B3740">
        <v>70</v>
      </c>
      <c r="C3740">
        <v>1</v>
      </c>
      <c r="D3740">
        <v>1</v>
      </c>
      <c r="E3740" t="s">
        <v>28</v>
      </c>
      <c r="F3740" t="s">
        <v>206</v>
      </c>
      <c r="G3740">
        <v>49364</v>
      </c>
      <c r="H3740">
        <v>61160</v>
      </c>
      <c r="I3740">
        <v>151527</v>
      </c>
      <c r="J3740">
        <v>8550762.0199999996</v>
      </c>
      <c r="K3740">
        <v>6781124.0300000003</v>
      </c>
      <c r="L3740">
        <v>6257479.3899999997</v>
      </c>
      <c r="M3740">
        <v>2097609.9443000001</v>
      </c>
      <c r="N3740">
        <v>25182</v>
      </c>
      <c r="O3740">
        <v>28764</v>
      </c>
      <c r="P3740">
        <v>79310</v>
      </c>
      <c r="Q3740">
        <v>4433151.71</v>
      </c>
      <c r="R3740">
        <v>3457512.55</v>
      </c>
      <c r="S3740">
        <v>3116839.56</v>
      </c>
      <c r="T3740">
        <v>1120979.7039999999</v>
      </c>
      <c r="U3740">
        <v>24182</v>
      </c>
      <c r="V3740">
        <v>32396</v>
      </c>
      <c r="W3740">
        <v>72217</v>
      </c>
      <c r="X3740">
        <v>4117610.31</v>
      </c>
      <c r="Y3740">
        <v>3323611.48</v>
      </c>
      <c r="Z3740">
        <v>3140639.83</v>
      </c>
      <c r="AA3740">
        <v>976630.24029999995</v>
      </c>
      <c r="AB3740">
        <v>47549</v>
      </c>
      <c r="AC3740">
        <v>47258</v>
      </c>
      <c r="AD3740">
        <v>31363</v>
      </c>
      <c r="AE3740">
        <v>43068</v>
      </c>
      <c r="AF3740">
        <v>24491</v>
      </c>
      <c r="AG3740">
        <v>24601</v>
      </c>
      <c r="AH3740">
        <v>17766</v>
      </c>
      <c r="AI3740">
        <v>22269</v>
      </c>
      <c r="AJ3740">
        <v>23058</v>
      </c>
      <c r="AK3740">
        <v>22657</v>
      </c>
      <c r="AL3740">
        <v>13597</v>
      </c>
      <c r="AM3740">
        <v>20799</v>
      </c>
    </row>
    <row r="3741" spans="1:39" x14ac:dyDescent="0.15">
      <c r="A3741" t="s">
        <v>144</v>
      </c>
      <c r="B3741">
        <v>70</v>
      </c>
      <c r="C3741">
        <v>1</v>
      </c>
      <c r="D3741">
        <v>1</v>
      </c>
      <c r="E3741" t="s">
        <v>30</v>
      </c>
      <c r="F3741" t="s">
        <v>206</v>
      </c>
      <c r="G3741">
        <v>4339</v>
      </c>
      <c r="H3741">
        <v>5432</v>
      </c>
      <c r="I3741">
        <v>13248</v>
      </c>
      <c r="J3741">
        <v>746813.94</v>
      </c>
      <c r="K3741">
        <v>599508.73</v>
      </c>
      <c r="L3741">
        <v>549494.14</v>
      </c>
      <c r="M3741">
        <v>182683.04550000001</v>
      </c>
      <c r="N3741">
        <v>2137</v>
      </c>
      <c r="O3741">
        <v>2468</v>
      </c>
      <c r="P3741">
        <v>6736</v>
      </c>
      <c r="Q3741">
        <v>374846.3</v>
      </c>
      <c r="R3741">
        <v>295383</v>
      </c>
      <c r="S3741">
        <v>263214.87</v>
      </c>
      <c r="T3741">
        <v>94330.435700000002</v>
      </c>
      <c r="U3741">
        <v>2202</v>
      </c>
      <c r="V3741">
        <v>2964</v>
      </c>
      <c r="W3741">
        <v>6512</v>
      </c>
      <c r="X3741">
        <v>371967.64</v>
      </c>
      <c r="Y3741">
        <v>304125.73</v>
      </c>
      <c r="Z3741">
        <v>286279.27</v>
      </c>
      <c r="AA3741">
        <v>88352.609800000006</v>
      </c>
      <c r="AB3741">
        <v>4093</v>
      </c>
      <c r="AC3741">
        <v>4227</v>
      </c>
      <c r="AD3741">
        <v>2397</v>
      </c>
      <c r="AE3741">
        <v>4210</v>
      </c>
      <c r="AF3741">
        <v>2018</v>
      </c>
      <c r="AG3741">
        <v>2088</v>
      </c>
      <c r="AH3741">
        <v>1355</v>
      </c>
      <c r="AI3741">
        <v>2084</v>
      </c>
      <c r="AJ3741">
        <v>2075</v>
      </c>
      <c r="AK3741">
        <v>2139</v>
      </c>
      <c r="AL3741">
        <v>1042</v>
      </c>
      <c r="AM3741">
        <v>2126</v>
      </c>
    </row>
    <row r="3742" spans="1:39" x14ac:dyDescent="0.15">
      <c r="A3742" t="s">
        <v>144</v>
      </c>
      <c r="B3742">
        <v>70</v>
      </c>
      <c r="C3742">
        <v>1</v>
      </c>
      <c r="D3742">
        <v>1</v>
      </c>
      <c r="E3742" t="s">
        <v>29</v>
      </c>
      <c r="F3742" t="s">
        <v>206</v>
      </c>
      <c r="G3742">
        <v>60382</v>
      </c>
      <c r="H3742">
        <v>80277</v>
      </c>
      <c r="I3742">
        <v>200333</v>
      </c>
      <c r="J3742">
        <v>11156615.82</v>
      </c>
      <c r="K3742">
        <v>8468291.8699999992</v>
      </c>
      <c r="L3742">
        <v>7817417.2400000002</v>
      </c>
      <c r="M3742">
        <v>2724076.821</v>
      </c>
      <c r="N3742">
        <v>23105</v>
      </c>
      <c r="O3742">
        <v>27337</v>
      </c>
      <c r="P3742">
        <v>78054</v>
      </c>
      <c r="Q3742">
        <v>4282536.75</v>
      </c>
      <c r="R3742">
        <v>3201993.23</v>
      </c>
      <c r="S3742">
        <v>2880377.72</v>
      </c>
      <c r="T3742">
        <v>1094307.5647</v>
      </c>
      <c r="U3742">
        <v>37277</v>
      </c>
      <c r="V3742">
        <v>52940</v>
      </c>
      <c r="W3742">
        <v>122279</v>
      </c>
      <c r="X3742">
        <v>6874079.0700000003</v>
      </c>
      <c r="Y3742">
        <v>5266298.6399999997</v>
      </c>
      <c r="Z3742">
        <v>4937039.5199999996</v>
      </c>
      <c r="AA3742">
        <v>1629769.2563</v>
      </c>
      <c r="AB3742">
        <v>58372</v>
      </c>
      <c r="AC3742">
        <v>59163</v>
      </c>
      <c r="AD3742">
        <v>39314</v>
      </c>
      <c r="AE3742">
        <v>58145</v>
      </c>
      <c r="AF3742">
        <v>22325</v>
      </c>
      <c r="AG3742">
        <v>22632</v>
      </c>
      <c r="AH3742">
        <v>16754</v>
      </c>
      <c r="AI3742">
        <v>22328</v>
      </c>
      <c r="AJ3742">
        <v>36047</v>
      </c>
      <c r="AK3742">
        <v>36531</v>
      </c>
      <c r="AL3742">
        <v>22560</v>
      </c>
      <c r="AM3742">
        <v>35817</v>
      </c>
    </row>
    <row r="3743" spans="1:39" x14ac:dyDescent="0.15">
      <c r="A3743" t="s">
        <v>144</v>
      </c>
      <c r="B3743">
        <v>70</v>
      </c>
      <c r="C3743">
        <v>1</v>
      </c>
      <c r="D3743">
        <v>1</v>
      </c>
      <c r="E3743" t="s">
        <v>31</v>
      </c>
      <c r="F3743" t="s">
        <v>206</v>
      </c>
      <c r="G3743">
        <v>6</v>
      </c>
      <c r="H3743">
        <v>15</v>
      </c>
      <c r="I3743">
        <v>18</v>
      </c>
      <c r="J3743">
        <v>1012.94</v>
      </c>
      <c r="K3743">
        <v>929.6</v>
      </c>
      <c r="L3743">
        <v>819.62</v>
      </c>
      <c r="M3743">
        <v>234.21090000000001</v>
      </c>
      <c r="N3743">
        <v>4</v>
      </c>
      <c r="O3743">
        <v>9</v>
      </c>
      <c r="P3743">
        <v>12</v>
      </c>
      <c r="Q3743">
        <v>693.94</v>
      </c>
      <c r="R3743">
        <v>614.04999999999995</v>
      </c>
      <c r="S3743">
        <v>504.07</v>
      </c>
      <c r="T3743">
        <v>169.40090000000001</v>
      </c>
      <c r="U3743">
        <v>2</v>
      </c>
      <c r="V3743">
        <v>6</v>
      </c>
      <c r="W3743">
        <v>6</v>
      </c>
      <c r="X3743">
        <v>319</v>
      </c>
      <c r="Y3743">
        <v>315.55</v>
      </c>
      <c r="Z3743">
        <v>315.55</v>
      </c>
      <c r="AA3743">
        <v>64.81</v>
      </c>
      <c r="AB3743">
        <v>6</v>
      </c>
      <c r="AC3743">
        <v>5</v>
      </c>
      <c r="AD3743">
        <v>3</v>
      </c>
      <c r="AE3743">
        <v>5</v>
      </c>
      <c r="AF3743">
        <v>4</v>
      </c>
      <c r="AG3743">
        <v>3</v>
      </c>
      <c r="AH3743">
        <v>1</v>
      </c>
      <c r="AI3743">
        <v>3</v>
      </c>
      <c r="AJ3743">
        <v>2</v>
      </c>
      <c r="AK3743">
        <v>2</v>
      </c>
      <c r="AL3743">
        <v>2</v>
      </c>
      <c r="AM3743">
        <v>2</v>
      </c>
    </row>
    <row r="3744" spans="1:39" x14ac:dyDescent="0.15">
      <c r="A3744" t="s">
        <v>144</v>
      </c>
      <c r="B3744">
        <v>70</v>
      </c>
      <c r="C3744">
        <v>1</v>
      </c>
      <c r="D3744">
        <v>1</v>
      </c>
      <c r="E3744" t="s">
        <v>32</v>
      </c>
      <c r="F3744" t="s">
        <v>206</v>
      </c>
      <c r="G3744">
        <v>1424</v>
      </c>
      <c r="H3744">
        <v>1930</v>
      </c>
      <c r="I3744">
        <v>5005</v>
      </c>
      <c r="J3744">
        <v>290763.37</v>
      </c>
      <c r="K3744">
        <v>208806.54</v>
      </c>
      <c r="L3744">
        <v>200985.94</v>
      </c>
      <c r="M3744">
        <v>69108.278200000001</v>
      </c>
      <c r="N3744">
        <v>200</v>
      </c>
      <c r="O3744">
        <v>234</v>
      </c>
      <c r="P3744">
        <v>670</v>
      </c>
      <c r="Q3744">
        <v>38865.56</v>
      </c>
      <c r="R3744">
        <v>27973.54</v>
      </c>
      <c r="S3744">
        <v>25452.18</v>
      </c>
      <c r="T3744">
        <v>9229.1597000000002</v>
      </c>
      <c r="U3744">
        <v>1224</v>
      </c>
      <c r="V3744">
        <v>1696</v>
      </c>
      <c r="W3744">
        <v>4335</v>
      </c>
      <c r="X3744">
        <v>251897.81</v>
      </c>
      <c r="Y3744">
        <v>180833</v>
      </c>
      <c r="Z3744">
        <v>175533.76</v>
      </c>
      <c r="AA3744">
        <v>59879.118499999997</v>
      </c>
      <c r="AB3744">
        <v>1396</v>
      </c>
      <c r="AC3744">
        <v>1348</v>
      </c>
      <c r="AD3744">
        <v>910</v>
      </c>
      <c r="AE3744">
        <v>1273</v>
      </c>
      <c r="AF3744">
        <v>194</v>
      </c>
      <c r="AG3744">
        <v>171</v>
      </c>
      <c r="AH3744">
        <v>116</v>
      </c>
      <c r="AI3744">
        <v>196</v>
      </c>
      <c r="AJ3744">
        <v>1202</v>
      </c>
      <c r="AK3744">
        <v>1177</v>
      </c>
      <c r="AL3744">
        <v>794</v>
      </c>
      <c r="AM3744">
        <v>1077</v>
      </c>
    </row>
    <row r="3745" spans="1:39" x14ac:dyDescent="0.15">
      <c r="A3745" t="s">
        <v>144</v>
      </c>
      <c r="B3745">
        <v>70</v>
      </c>
      <c r="C3745">
        <v>1</v>
      </c>
      <c r="D3745">
        <v>2</v>
      </c>
      <c r="E3745" t="s">
        <v>28</v>
      </c>
      <c r="F3745" t="s">
        <v>206</v>
      </c>
      <c r="G3745">
        <v>15072</v>
      </c>
      <c r="H3745">
        <v>17307</v>
      </c>
      <c r="I3745">
        <v>43707</v>
      </c>
      <c r="J3745">
        <v>2551839.46</v>
      </c>
      <c r="K3745">
        <v>2042446.41</v>
      </c>
      <c r="L3745">
        <v>1897789.4</v>
      </c>
      <c r="M3745">
        <v>624038.46310000005</v>
      </c>
      <c r="N3745">
        <v>6369</v>
      </c>
      <c r="O3745">
        <v>6931</v>
      </c>
      <c r="P3745">
        <v>19184</v>
      </c>
      <c r="Q3745">
        <v>1117786.31</v>
      </c>
      <c r="R3745">
        <v>868188.5</v>
      </c>
      <c r="S3745">
        <v>760099.02</v>
      </c>
      <c r="T3745">
        <v>282459.70039999997</v>
      </c>
      <c r="U3745">
        <v>8703</v>
      </c>
      <c r="V3745">
        <v>10376</v>
      </c>
      <c r="W3745">
        <v>24523</v>
      </c>
      <c r="X3745">
        <v>1434053.15</v>
      </c>
      <c r="Y3745">
        <v>1174257.9099999999</v>
      </c>
      <c r="Z3745">
        <v>1137690.3799999999</v>
      </c>
      <c r="AA3745">
        <v>341578.76270000002</v>
      </c>
      <c r="AB3745">
        <v>14499</v>
      </c>
      <c r="AC3745">
        <v>13375</v>
      </c>
      <c r="AD3745">
        <v>6492</v>
      </c>
      <c r="AE3745">
        <v>12350</v>
      </c>
      <c r="AF3745">
        <v>6103</v>
      </c>
      <c r="AG3745">
        <v>6087</v>
      </c>
      <c r="AH3745">
        <v>3436</v>
      </c>
      <c r="AI3745">
        <v>5535</v>
      </c>
      <c r="AJ3745">
        <v>8396</v>
      </c>
      <c r="AK3745">
        <v>7288</v>
      </c>
      <c r="AL3745">
        <v>3056</v>
      </c>
      <c r="AM3745">
        <v>6815</v>
      </c>
    </row>
    <row r="3746" spans="1:39" x14ac:dyDescent="0.15">
      <c r="A3746" t="s">
        <v>144</v>
      </c>
      <c r="B3746">
        <v>70</v>
      </c>
      <c r="C3746">
        <v>1</v>
      </c>
      <c r="D3746">
        <v>2</v>
      </c>
      <c r="E3746" t="s">
        <v>30</v>
      </c>
      <c r="F3746" t="s">
        <v>206</v>
      </c>
      <c r="G3746">
        <v>1683</v>
      </c>
      <c r="H3746">
        <v>1958</v>
      </c>
      <c r="I3746">
        <v>4841</v>
      </c>
      <c r="J3746">
        <v>284418.33</v>
      </c>
      <c r="K3746">
        <v>228611.32</v>
      </c>
      <c r="L3746">
        <v>209253.41</v>
      </c>
      <c r="M3746">
        <v>69545.325899999996</v>
      </c>
      <c r="N3746">
        <v>660</v>
      </c>
      <c r="O3746">
        <v>700</v>
      </c>
      <c r="P3746">
        <v>1928</v>
      </c>
      <c r="Q3746">
        <v>115265.77</v>
      </c>
      <c r="R3746">
        <v>89996.74</v>
      </c>
      <c r="S3746">
        <v>74916.679999999993</v>
      </c>
      <c r="T3746">
        <v>29059.9575</v>
      </c>
      <c r="U3746">
        <v>1023</v>
      </c>
      <c r="V3746">
        <v>1258</v>
      </c>
      <c r="W3746">
        <v>2913</v>
      </c>
      <c r="X3746">
        <v>169152.56</v>
      </c>
      <c r="Y3746">
        <v>138614.57999999999</v>
      </c>
      <c r="Z3746">
        <v>134336.73000000001</v>
      </c>
      <c r="AA3746">
        <v>40485.368399999999</v>
      </c>
      <c r="AB3746">
        <v>1580</v>
      </c>
      <c r="AC3746">
        <v>1533</v>
      </c>
      <c r="AD3746">
        <v>669</v>
      </c>
      <c r="AE3746">
        <v>1625</v>
      </c>
      <c r="AF3746">
        <v>624</v>
      </c>
      <c r="AG3746">
        <v>627</v>
      </c>
      <c r="AH3746">
        <v>328</v>
      </c>
      <c r="AI3746">
        <v>646</v>
      </c>
      <c r="AJ3746">
        <v>956</v>
      </c>
      <c r="AK3746">
        <v>906</v>
      </c>
      <c r="AL3746">
        <v>341</v>
      </c>
      <c r="AM3746">
        <v>979</v>
      </c>
    </row>
    <row r="3747" spans="1:39" x14ac:dyDescent="0.15">
      <c r="A3747" t="s">
        <v>144</v>
      </c>
      <c r="B3747">
        <v>70</v>
      </c>
      <c r="C3747">
        <v>1</v>
      </c>
      <c r="D3747">
        <v>2</v>
      </c>
      <c r="E3747" t="s">
        <v>29</v>
      </c>
      <c r="F3747" t="s">
        <v>206</v>
      </c>
      <c r="G3747">
        <v>6078</v>
      </c>
      <c r="H3747">
        <v>7234</v>
      </c>
      <c r="I3747">
        <v>19098</v>
      </c>
      <c r="J3747">
        <v>1096843.1499999999</v>
      </c>
      <c r="K3747">
        <v>841084.24</v>
      </c>
      <c r="L3747">
        <v>793951.84</v>
      </c>
      <c r="M3747">
        <v>269996.72450000001</v>
      </c>
      <c r="N3747">
        <v>2138</v>
      </c>
      <c r="O3747">
        <v>2306</v>
      </c>
      <c r="P3747">
        <v>6837</v>
      </c>
      <c r="Q3747">
        <v>391422.32</v>
      </c>
      <c r="R3747">
        <v>294563</v>
      </c>
      <c r="S3747">
        <v>261772</v>
      </c>
      <c r="T3747">
        <v>98879.7883</v>
      </c>
      <c r="U3747">
        <v>3940</v>
      </c>
      <c r="V3747">
        <v>4928</v>
      </c>
      <c r="W3747">
        <v>12261</v>
      </c>
      <c r="X3747">
        <v>705420.83</v>
      </c>
      <c r="Y3747">
        <v>546521.24</v>
      </c>
      <c r="Z3747">
        <v>532179.84</v>
      </c>
      <c r="AA3747">
        <v>171116.9362</v>
      </c>
      <c r="AB3747">
        <v>5817</v>
      </c>
      <c r="AC3747">
        <v>5698</v>
      </c>
      <c r="AD3747">
        <v>2585</v>
      </c>
      <c r="AE3747">
        <v>5842</v>
      </c>
      <c r="AF3747">
        <v>2048</v>
      </c>
      <c r="AG3747">
        <v>2023</v>
      </c>
      <c r="AH3747">
        <v>1138</v>
      </c>
      <c r="AI3747">
        <v>2060</v>
      </c>
      <c r="AJ3747">
        <v>3769</v>
      </c>
      <c r="AK3747">
        <v>3675</v>
      </c>
      <c r="AL3747">
        <v>1447</v>
      </c>
      <c r="AM3747">
        <v>3782</v>
      </c>
    </row>
    <row r="3748" spans="1:39" x14ac:dyDescent="0.15">
      <c r="A3748" t="s">
        <v>144</v>
      </c>
      <c r="B3748">
        <v>70</v>
      </c>
      <c r="C3748">
        <v>1</v>
      </c>
      <c r="D3748">
        <v>2</v>
      </c>
      <c r="E3748" t="s">
        <v>32</v>
      </c>
      <c r="F3748" t="s">
        <v>206</v>
      </c>
      <c r="G3748">
        <v>780</v>
      </c>
      <c r="H3748">
        <v>991</v>
      </c>
      <c r="I3748">
        <v>2604</v>
      </c>
      <c r="J3748">
        <v>153777.88</v>
      </c>
      <c r="K3748">
        <v>110587.84</v>
      </c>
      <c r="L3748">
        <v>106916.48</v>
      </c>
      <c r="M3748">
        <v>37048.094100000002</v>
      </c>
      <c r="N3748">
        <v>98</v>
      </c>
      <c r="O3748">
        <v>111</v>
      </c>
      <c r="P3748">
        <v>317</v>
      </c>
      <c r="Q3748">
        <v>19363</v>
      </c>
      <c r="R3748">
        <v>13710.07</v>
      </c>
      <c r="S3748">
        <v>12104.49</v>
      </c>
      <c r="T3748">
        <v>4845.4681</v>
      </c>
      <c r="U3748">
        <v>682</v>
      </c>
      <c r="V3748">
        <v>880</v>
      </c>
      <c r="W3748">
        <v>2287</v>
      </c>
      <c r="X3748">
        <v>134414.88</v>
      </c>
      <c r="Y3748">
        <v>96877.77</v>
      </c>
      <c r="Z3748">
        <v>94811.99</v>
      </c>
      <c r="AA3748">
        <v>32202.626</v>
      </c>
      <c r="AB3748">
        <v>765</v>
      </c>
      <c r="AC3748">
        <v>686</v>
      </c>
      <c r="AD3748">
        <v>371</v>
      </c>
      <c r="AE3748">
        <v>664</v>
      </c>
      <c r="AF3748">
        <v>97</v>
      </c>
      <c r="AG3748">
        <v>69</v>
      </c>
      <c r="AH3748">
        <v>41</v>
      </c>
      <c r="AI3748">
        <v>96</v>
      </c>
      <c r="AJ3748">
        <v>668</v>
      </c>
      <c r="AK3748">
        <v>617</v>
      </c>
      <c r="AL3748">
        <v>330</v>
      </c>
      <c r="AM3748">
        <v>568</v>
      </c>
    </row>
    <row r="3749" spans="1:39" x14ac:dyDescent="0.15">
      <c r="A3749" t="s">
        <v>144</v>
      </c>
      <c r="B3749">
        <v>70</v>
      </c>
      <c r="C3749">
        <v>2</v>
      </c>
      <c r="D3749">
        <v>0</v>
      </c>
      <c r="E3749" t="s">
        <v>28</v>
      </c>
      <c r="F3749" t="s">
        <v>206</v>
      </c>
      <c r="G3749">
        <v>370</v>
      </c>
      <c r="H3749">
        <v>792</v>
      </c>
      <c r="I3749">
        <v>1374</v>
      </c>
      <c r="J3749">
        <v>77878.8</v>
      </c>
      <c r="K3749">
        <v>57096.81</v>
      </c>
      <c r="L3749">
        <v>44319.78</v>
      </c>
      <c r="M3749">
        <v>19862.8177</v>
      </c>
      <c r="N3749">
        <v>370</v>
      </c>
      <c r="O3749">
        <v>386</v>
      </c>
      <c r="P3749">
        <v>793</v>
      </c>
      <c r="Q3749">
        <v>45014.44</v>
      </c>
      <c r="R3749">
        <v>31421.200000000001</v>
      </c>
      <c r="S3749">
        <v>19638.919999999998</v>
      </c>
      <c r="T3749">
        <v>11657.591899999999</v>
      </c>
      <c r="U3749">
        <v>370</v>
      </c>
      <c r="V3749">
        <v>406</v>
      </c>
      <c r="W3749">
        <v>581</v>
      </c>
      <c r="X3749">
        <v>32864.36</v>
      </c>
      <c r="Y3749">
        <v>25675.61</v>
      </c>
      <c r="Z3749">
        <v>24680.86</v>
      </c>
      <c r="AA3749">
        <v>8205.2258000000002</v>
      </c>
      <c r="AB3749">
        <v>368</v>
      </c>
      <c r="AC3749">
        <v>362</v>
      </c>
      <c r="AD3749">
        <v>319</v>
      </c>
      <c r="AE3749">
        <v>260</v>
      </c>
      <c r="AF3749">
        <v>368</v>
      </c>
      <c r="AG3749">
        <v>362</v>
      </c>
      <c r="AH3749">
        <v>319</v>
      </c>
      <c r="AI3749">
        <v>260</v>
      </c>
      <c r="AJ3749">
        <v>368</v>
      </c>
      <c r="AK3749">
        <v>362</v>
      </c>
      <c r="AL3749">
        <v>319</v>
      </c>
      <c r="AM3749">
        <v>260</v>
      </c>
    </row>
    <row r="3750" spans="1:39" x14ac:dyDescent="0.15">
      <c r="A3750" t="s">
        <v>144</v>
      </c>
      <c r="B3750">
        <v>70</v>
      </c>
      <c r="C3750">
        <v>2</v>
      </c>
      <c r="D3750">
        <v>0</v>
      </c>
      <c r="E3750" t="s">
        <v>29</v>
      </c>
      <c r="F3750" t="s">
        <v>206</v>
      </c>
      <c r="G3750">
        <v>1</v>
      </c>
      <c r="H3750">
        <v>2</v>
      </c>
      <c r="I3750">
        <v>3</v>
      </c>
      <c r="J3750">
        <v>209.97</v>
      </c>
      <c r="K3750">
        <v>180.47</v>
      </c>
      <c r="L3750">
        <v>180.47</v>
      </c>
      <c r="M3750">
        <v>55.94</v>
      </c>
      <c r="N3750">
        <v>1</v>
      </c>
      <c r="O3750">
        <v>1</v>
      </c>
      <c r="P3750">
        <v>1</v>
      </c>
      <c r="Q3750">
        <v>79.989999999999995</v>
      </c>
      <c r="R3750">
        <v>56.99</v>
      </c>
      <c r="S3750">
        <v>56.99</v>
      </c>
      <c r="T3750">
        <v>22.11</v>
      </c>
      <c r="U3750">
        <v>1</v>
      </c>
      <c r="V3750">
        <v>1</v>
      </c>
      <c r="W3750">
        <v>2</v>
      </c>
      <c r="X3750">
        <v>129.97999999999999</v>
      </c>
      <c r="Y3750">
        <v>123.48</v>
      </c>
      <c r="Z3750">
        <v>123.48</v>
      </c>
      <c r="AA3750">
        <v>33.83</v>
      </c>
      <c r="AB3750">
        <v>1</v>
      </c>
      <c r="AC3750">
        <v>1</v>
      </c>
      <c r="AD3750">
        <v>1</v>
      </c>
      <c r="AE3750">
        <v>1</v>
      </c>
      <c r="AF3750">
        <v>1</v>
      </c>
      <c r="AG3750">
        <v>1</v>
      </c>
      <c r="AH3750">
        <v>1</v>
      </c>
      <c r="AI3750">
        <v>1</v>
      </c>
      <c r="AJ3750">
        <v>1</v>
      </c>
      <c r="AK3750">
        <v>1</v>
      </c>
      <c r="AL3750">
        <v>1</v>
      </c>
      <c r="AM3750">
        <v>1</v>
      </c>
    </row>
    <row r="3751" spans="1:39" x14ac:dyDescent="0.15">
      <c r="A3751" t="s">
        <v>144</v>
      </c>
      <c r="B3751">
        <v>70</v>
      </c>
      <c r="C3751">
        <v>2</v>
      </c>
      <c r="D3751">
        <v>0</v>
      </c>
      <c r="E3751" t="s">
        <v>32</v>
      </c>
      <c r="F3751" t="s">
        <v>206</v>
      </c>
      <c r="G3751">
        <v>28</v>
      </c>
      <c r="H3751">
        <v>59</v>
      </c>
      <c r="I3751">
        <v>111</v>
      </c>
      <c r="J3751">
        <v>6297.92</v>
      </c>
      <c r="K3751">
        <v>4349.17</v>
      </c>
      <c r="L3751">
        <v>3918.85</v>
      </c>
      <c r="M3751">
        <v>1612.6014</v>
      </c>
      <c r="N3751">
        <v>28</v>
      </c>
      <c r="O3751">
        <v>29</v>
      </c>
      <c r="P3751">
        <v>59</v>
      </c>
      <c r="Q3751">
        <v>3261.7</v>
      </c>
      <c r="R3751">
        <v>2277.35</v>
      </c>
      <c r="S3751">
        <v>1890.5</v>
      </c>
      <c r="T3751">
        <v>847.41139999999996</v>
      </c>
      <c r="U3751">
        <v>28</v>
      </c>
      <c r="V3751">
        <v>30</v>
      </c>
      <c r="W3751">
        <v>52</v>
      </c>
      <c r="X3751">
        <v>3036.22</v>
      </c>
      <c r="Y3751">
        <v>2071.8200000000002</v>
      </c>
      <c r="Z3751">
        <v>2028.35</v>
      </c>
      <c r="AA3751">
        <v>765.19</v>
      </c>
      <c r="AB3751">
        <v>28</v>
      </c>
      <c r="AC3751">
        <v>27</v>
      </c>
      <c r="AD3751">
        <v>26</v>
      </c>
      <c r="AE3751">
        <v>26</v>
      </c>
      <c r="AF3751">
        <v>28</v>
      </c>
      <c r="AG3751">
        <v>27</v>
      </c>
      <c r="AH3751">
        <v>26</v>
      </c>
      <c r="AI3751">
        <v>26</v>
      </c>
      <c r="AJ3751">
        <v>28</v>
      </c>
      <c r="AK3751">
        <v>27</v>
      </c>
      <c r="AL3751">
        <v>26</v>
      </c>
      <c r="AM3751">
        <v>26</v>
      </c>
    </row>
    <row r="3752" spans="1:39" x14ac:dyDescent="0.15">
      <c r="A3752" t="s">
        <v>144</v>
      </c>
      <c r="B3752">
        <v>70</v>
      </c>
      <c r="C3752">
        <v>2</v>
      </c>
      <c r="D3752">
        <v>1</v>
      </c>
      <c r="E3752" t="s">
        <v>28</v>
      </c>
      <c r="F3752" t="s">
        <v>206</v>
      </c>
      <c r="G3752">
        <v>2459</v>
      </c>
      <c r="H3752">
        <v>5474</v>
      </c>
      <c r="I3752">
        <v>9570</v>
      </c>
      <c r="J3752">
        <v>496285.38</v>
      </c>
      <c r="K3752">
        <v>380984.7</v>
      </c>
      <c r="L3752">
        <v>321042.07</v>
      </c>
      <c r="M3752">
        <v>125468.7454</v>
      </c>
      <c r="N3752">
        <v>2459</v>
      </c>
      <c r="O3752">
        <v>2644</v>
      </c>
      <c r="P3752">
        <v>5337</v>
      </c>
      <c r="Q3752">
        <v>273890.15000000002</v>
      </c>
      <c r="R3752">
        <v>203541.4</v>
      </c>
      <c r="S3752">
        <v>152889.84</v>
      </c>
      <c r="T3752">
        <v>71068.275399999999</v>
      </c>
      <c r="U3752">
        <v>2459</v>
      </c>
      <c r="V3752">
        <v>2830</v>
      </c>
      <c r="W3752">
        <v>4233</v>
      </c>
      <c r="X3752">
        <v>222395.23</v>
      </c>
      <c r="Y3752">
        <v>177443.3</v>
      </c>
      <c r="Z3752">
        <v>168152.23</v>
      </c>
      <c r="AA3752">
        <v>54400.47</v>
      </c>
      <c r="AB3752">
        <v>2364</v>
      </c>
      <c r="AC3752">
        <v>2429</v>
      </c>
      <c r="AD3752">
        <v>1868</v>
      </c>
      <c r="AE3752">
        <v>2309</v>
      </c>
      <c r="AF3752">
        <v>2364</v>
      </c>
      <c r="AG3752">
        <v>2429</v>
      </c>
      <c r="AH3752">
        <v>1868</v>
      </c>
      <c r="AI3752">
        <v>2309</v>
      </c>
      <c r="AJ3752">
        <v>2364</v>
      </c>
      <c r="AK3752">
        <v>2429</v>
      </c>
      <c r="AL3752">
        <v>1868</v>
      </c>
      <c r="AM3752">
        <v>2309</v>
      </c>
    </row>
    <row r="3753" spans="1:39" x14ac:dyDescent="0.15">
      <c r="A3753" t="s">
        <v>144</v>
      </c>
      <c r="B3753">
        <v>70</v>
      </c>
      <c r="C3753">
        <v>2</v>
      </c>
      <c r="D3753">
        <v>1</v>
      </c>
      <c r="E3753" t="s">
        <v>30</v>
      </c>
      <c r="F3753" t="s">
        <v>206</v>
      </c>
      <c r="G3753">
        <v>230</v>
      </c>
      <c r="H3753">
        <v>505</v>
      </c>
      <c r="I3753">
        <v>926</v>
      </c>
      <c r="J3753">
        <v>46752.87</v>
      </c>
      <c r="K3753">
        <v>35534.089999999997</v>
      </c>
      <c r="L3753">
        <v>29539.119999999999</v>
      </c>
      <c r="M3753">
        <v>11582.112999999999</v>
      </c>
      <c r="N3753">
        <v>230</v>
      </c>
      <c r="O3753">
        <v>244</v>
      </c>
      <c r="P3753">
        <v>524</v>
      </c>
      <c r="Q3753">
        <v>25937.55</v>
      </c>
      <c r="R3753">
        <v>19093.310000000001</v>
      </c>
      <c r="S3753">
        <v>14556.04</v>
      </c>
      <c r="T3753">
        <v>6553.1188000000002</v>
      </c>
      <c r="U3753">
        <v>230</v>
      </c>
      <c r="V3753">
        <v>261</v>
      </c>
      <c r="W3753">
        <v>402</v>
      </c>
      <c r="X3753">
        <v>20815.32</v>
      </c>
      <c r="Y3753">
        <v>16440.78</v>
      </c>
      <c r="Z3753">
        <v>14983.08</v>
      </c>
      <c r="AA3753">
        <v>5028.9942000000001</v>
      </c>
      <c r="AB3753">
        <v>218</v>
      </c>
      <c r="AC3753">
        <v>229</v>
      </c>
      <c r="AD3753">
        <v>147</v>
      </c>
      <c r="AE3753">
        <v>225</v>
      </c>
      <c r="AF3753">
        <v>218</v>
      </c>
      <c r="AG3753">
        <v>229</v>
      </c>
      <c r="AH3753">
        <v>147</v>
      </c>
      <c r="AI3753">
        <v>225</v>
      </c>
      <c r="AJ3753">
        <v>218</v>
      </c>
      <c r="AK3753">
        <v>229</v>
      </c>
      <c r="AL3753">
        <v>147</v>
      </c>
      <c r="AM3753">
        <v>225</v>
      </c>
    </row>
    <row r="3754" spans="1:39" x14ac:dyDescent="0.15">
      <c r="A3754" t="s">
        <v>144</v>
      </c>
      <c r="B3754">
        <v>70</v>
      </c>
      <c r="C3754">
        <v>2</v>
      </c>
      <c r="D3754">
        <v>1</v>
      </c>
      <c r="E3754" t="s">
        <v>29</v>
      </c>
      <c r="F3754" t="s">
        <v>206</v>
      </c>
      <c r="G3754">
        <v>4327</v>
      </c>
      <c r="H3754">
        <v>9905</v>
      </c>
      <c r="I3754">
        <v>18069</v>
      </c>
      <c r="J3754">
        <v>930475.59</v>
      </c>
      <c r="K3754">
        <v>683394.42</v>
      </c>
      <c r="L3754">
        <v>576029.21</v>
      </c>
      <c r="M3754">
        <v>237691.17670000001</v>
      </c>
      <c r="N3754">
        <v>4327</v>
      </c>
      <c r="O3754">
        <v>4736</v>
      </c>
      <c r="P3754">
        <v>9852</v>
      </c>
      <c r="Q3754">
        <v>499976.38</v>
      </c>
      <c r="R3754">
        <v>357574.98</v>
      </c>
      <c r="S3754">
        <v>270885.86</v>
      </c>
      <c r="T3754">
        <v>131479.2752</v>
      </c>
      <c r="U3754">
        <v>4327</v>
      </c>
      <c r="V3754">
        <v>5169</v>
      </c>
      <c r="W3754">
        <v>8217</v>
      </c>
      <c r="X3754">
        <v>430499.21</v>
      </c>
      <c r="Y3754">
        <v>325819.44</v>
      </c>
      <c r="Z3754">
        <v>305143.34999999998</v>
      </c>
      <c r="AA3754">
        <v>106211.90150000001</v>
      </c>
      <c r="AB3754">
        <v>4138</v>
      </c>
      <c r="AC3754">
        <v>4302</v>
      </c>
      <c r="AD3754">
        <v>3285</v>
      </c>
      <c r="AE3754">
        <v>4201</v>
      </c>
      <c r="AF3754">
        <v>4138</v>
      </c>
      <c r="AG3754">
        <v>4302</v>
      </c>
      <c r="AH3754">
        <v>3285</v>
      </c>
      <c r="AI3754">
        <v>4201</v>
      </c>
      <c r="AJ3754">
        <v>4138</v>
      </c>
      <c r="AK3754">
        <v>4302</v>
      </c>
      <c r="AL3754">
        <v>3285</v>
      </c>
      <c r="AM3754">
        <v>4201</v>
      </c>
    </row>
    <row r="3755" spans="1:39" x14ac:dyDescent="0.15">
      <c r="A3755" t="s">
        <v>144</v>
      </c>
      <c r="B3755">
        <v>70</v>
      </c>
      <c r="C3755">
        <v>2</v>
      </c>
      <c r="D3755">
        <v>1</v>
      </c>
      <c r="E3755" t="s">
        <v>31</v>
      </c>
      <c r="F3755" t="s">
        <v>206</v>
      </c>
      <c r="G3755">
        <v>3</v>
      </c>
      <c r="H3755">
        <v>7</v>
      </c>
      <c r="I3755">
        <v>12</v>
      </c>
      <c r="J3755">
        <v>672</v>
      </c>
      <c r="K3755">
        <v>469.84</v>
      </c>
      <c r="L3755">
        <v>469.84</v>
      </c>
      <c r="M3755">
        <v>137.66</v>
      </c>
      <c r="N3755">
        <v>3</v>
      </c>
      <c r="O3755">
        <v>4</v>
      </c>
      <c r="P3755">
        <v>8</v>
      </c>
      <c r="Q3755">
        <v>454</v>
      </c>
      <c r="R3755">
        <v>328.61</v>
      </c>
      <c r="S3755">
        <v>328.61</v>
      </c>
      <c r="T3755">
        <v>93.28</v>
      </c>
      <c r="U3755">
        <v>3</v>
      </c>
      <c r="V3755">
        <v>3</v>
      </c>
      <c r="W3755">
        <v>4</v>
      </c>
      <c r="X3755">
        <v>218</v>
      </c>
      <c r="Y3755">
        <v>141.22999999999999</v>
      </c>
      <c r="Z3755">
        <v>141.22999999999999</v>
      </c>
      <c r="AA3755">
        <v>44.38</v>
      </c>
      <c r="AB3755">
        <v>3</v>
      </c>
      <c r="AC3755">
        <v>3</v>
      </c>
      <c r="AD3755">
        <v>1</v>
      </c>
      <c r="AE3755">
        <v>2</v>
      </c>
      <c r="AF3755">
        <v>3</v>
      </c>
      <c r="AG3755">
        <v>3</v>
      </c>
      <c r="AH3755">
        <v>1</v>
      </c>
      <c r="AI3755">
        <v>2</v>
      </c>
      <c r="AJ3755">
        <v>3</v>
      </c>
      <c r="AK3755">
        <v>3</v>
      </c>
      <c r="AL3755">
        <v>1</v>
      </c>
      <c r="AM3755">
        <v>2</v>
      </c>
    </row>
    <row r="3756" spans="1:39" x14ac:dyDescent="0.15">
      <c r="A3756" t="s">
        <v>144</v>
      </c>
      <c r="B3756">
        <v>70</v>
      </c>
      <c r="C3756">
        <v>2</v>
      </c>
      <c r="D3756">
        <v>1</v>
      </c>
      <c r="E3756" t="s">
        <v>32</v>
      </c>
      <c r="F3756" t="s">
        <v>206</v>
      </c>
      <c r="G3756">
        <v>108</v>
      </c>
      <c r="H3756">
        <v>255</v>
      </c>
      <c r="I3756">
        <v>453</v>
      </c>
      <c r="J3756">
        <v>24405.4</v>
      </c>
      <c r="K3756">
        <v>17501.62</v>
      </c>
      <c r="L3756">
        <v>15308.11</v>
      </c>
      <c r="M3756">
        <v>6153.9867999999997</v>
      </c>
      <c r="N3756">
        <v>108</v>
      </c>
      <c r="O3756">
        <v>116</v>
      </c>
      <c r="P3756">
        <v>221</v>
      </c>
      <c r="Q3756">
        <v>11725.74</v>
      </c>
      <c r="R3756">
        <v>8201.32</v>
      </c>
      <c r="S3756">
        <v>6086.1</v>
      </c>
      <c r="T3756">
        <v>3095.8442</v>
      </c>
      <c r="U3756">
        <v>108</v>
      </c>
      <c r="V3756">
        <v>139</v>
      </c>
      <c r="W3756">
        <v>232</v>
      </c>
      <c r="X3756">
        <v>12679.66</v>
      </c>
      <c r="Y3756">
        <v>9300.2999999999993</v>
      </c>
      <c r="Z3756">
        <v>9222.01</v>
      </c>
      <c r="AA3756">
        <v>3058.1426000000001</v>
      </c>
      <c r="AB3756">
        <v>107</v>
      </c>
      <c r="AC3756">
        <v>105</v>
      </c>
      <c r="AD3756">
        <v>81</v>
      </c>
      <c r="AE3756">
        <v>100</v>
      </c>
      <c r="AF3756">
        <v>107</v>
      </c>
      <c r="AG3756">
        <v>105</v>
      </c>
      <c r="AH3756">
        <v>81</v>
      </c>
      <c r="AI3756">
        <v>100</v>
      </c>
      <c r="AJ3756">
        <v>107</v>
      </c>
      <c r="AK3756">
        <v>105</v>
      </c>
      <c r="AL3756">
        <v>81</v>
      </c>
      <c r="AM3756">
        <v>100</v>
      </c>
    </row>
    <row r="3757" spans="1:39" x14ac:dyDescent="0.15">
      <c r="A3757" t="s">
        <v>144</v>
      </c>
      <c r="B3757">
        <v>70</v>
      </c>
      <c r="C3757">
        <v>2</v>
      </c>
      <c r="D3757">
        <v>2</v>
      </c>
      <c r="E3757" t="s">
        <v>28</v>
      </c>
      <c r="F3757" t="s">
        <v>206</v>
      </c>
      <c r="G3757">
        <v>414</v>
      </c>
      <c r="H3757">
        <v>895</v>
      </c>
      <c r="I3757">
        <v>1548</v>
      </c>
      <c r="J3757">
        <v>83089.75</v>
      </c>
      <c r="K3757">
        <v>63364.26</v>
      </c>
      <c r="L3757">
        <v>49578.15</v>
      </c>
      <c r="M3757">
        <v>21062.0851</v>
      </c>
      <c r="N3757">
        <v>414</v>
      </c>
      <c r="O3757">
        <v>438</v>
      </c>
      <c r="P3757">
        <v>861</v>
      </c>
      <c r="Q3757">
        <v>46750.15</v>
      </c>
      <c r="R3757">
        <v>34161.919999999998</v>
      </c>
      <c r="S3757">
        <v>21302.03</v>
      </c>
      <c r="T3757">
        <v>11998.0417</v>
      </c>
      <c r="U3757">
        <v>414</v>
      </c>
      <c r="V3757">
        <v>457</v>
      </c>
      <c r="W3757">
        <v>687</v>
      </c>
      <c r="X3757">
        <v>36339.599999999999</v>
      </c>
      <c r="Y3757">
        <v>29202.34</v>
      </c>
      <c r="Z3757">
        <v>28276.12</v>
      </c>
      <c r="AA3757">
        <v>9064.0434000000005</v>
      </c>
      <c r="AB3757">
        <v>398</v>
      </c>
      <c r="AC3757">
        <v>408</v>
      </c>
      <c r="AD3757">
        <v>253</v>
      </c>
      <c r="AE3757">
        <v>378</v>
      </c>
      <c r="AF3757">
        <v>398</v>
      </c>
      <c r="AG3757">
        <v>408</v>
      </c>
      <c r="AH3757">
        <v>253</v>
      </c>
      <c r="AI3757">
        <v>378</v>
      </c>
      <c r="AJ3757">
        <v>398</v>
      </c>
      <c r="AK3757">
        <v>408</v>
      </c>
      <c r="AL3757">
        <v>253</v>
      </c>
      <c r="AM3757">
        <v>378</v>
      </c>
    </row>
    <row r="3758" spans="1:39" x14ac:dyDescent="0.15">
      <c r="A3758" t="s">
        <v>144</v>
      </c>
      <c r="B3758">
        <v>70</v>
      </c>
      <c r="C3758">
        <v>2</v>
      </c>
      <c r="D3758">
        <v>2</v>
      </c>
      <c r="E3758" t="s">
        <v>30</v>
      </c>
      <c r="F3758" t="s">
        <v>206</v>
      </c>
      <c r="G3758">
        <v>56</v>
      </c>
      <c r="H3758">
        <v>120</v>
      </c>
      <c r="I3758">
        <v>187</v>
      </c>
      <c r="J3758">
        <v>10536.64</v>
      </c>
      <c r="K3758">
        <v>8057.47</v>
      </c>
      <c r="L3758">
        <v>5974.87</v>
      </c>
      <c r="M3758">
        <v>2529.3881999999999</v>
      </c>
      <c r="N3758">
        <v>56</v>
      </c>
      <c r="O3758">
        <v>60</v>
      </c>
      <c r="P3758">
        <v>104</v>
      </c>
      <c r="Q3758">
        <v>5861.64</v>
      </c>
      <c r="R3758">
        <v>4293.53</v>
      </c>
      <c r="S3758">
        <v>2264.33</v>
      </c>
      <c r="T3758">
        <v>1435.4286</v>
      </c>
      <c r="U3758">
        <v>56</v>
      </c>
      <c r="V3758">
        <v>60</v>
      </c>
      <c r="W3758">
        <v>83</v>
      </c>
      <c r="X3758">
        <v>4675</v>
      </c>
      <c r="Y3758">
        <v>3763.94</v>
      </c>
      <c r="Z3758">
        <v>3710.54</v>
      </c>
      <c r="AA3758">
        <v>1093.9595999999999</v>
      </c>
      <c r="AB3758">
        <v>53</v>
      </c>
      <c r="AC3758">
        <v>54</v>
      </c>
      <c r="AD3758">
        <v>28</v>
      </c>
      <c r="AE3758">
        <v>56</v>
      </c>
      <c r="AF3758">
        <v>53</v>
      </c>
      <c r="AG3758">
        <v>54</v>
      </c>
      <c r="AH3758">
        <v>28</v>
      </c>
      <c r="AI3758">
        <v>56</v>
      </c>
      <c r="AJ3758">
        <v>53</v>
      </c>
      <c r="AK3758">
        <v>54</v>
      </c>
      <c r="AL3758">
        <v>28</v>
      </c>
      <c r="AM3758">
        <v>56</v>
      </c>
    </row>
    <row r="3759" spans="1:39" x14ac:dyDescent="0.15">
      <c r="A3759" t="s">
        <v>144</v>
      </c>
      <c r="B3759">
        <v>70</v>
      </c>
      <c r="C3759">
        <v>2</v>
      </c>
      <c r="D3759">
        <v>2</v>
      </c>
      <c r="E3759" t="s">
        <v>29</v>
      </c>
      <c r="F3759" t="s">
        <v>206</v>
      </c>
      <c r="G3759">
        <v>186</v>
      </c>
      <c r="H3759">
        <v>409</v>
      </c>
      <c r="I3759">
        <v>739</v>
      </c>
      <c r="J3759">
        <v>38393.46</v>
      </c>
      <c r="K3759">
        <v>28235.97</v>
      </c>
      <c r="L3759">
        <v>23950.27</v>
      </c>
      <c r="M3759">
        <v>10153.724399999999</v>
      </c>
      <c r="N3759">
        <v>186</v>
      </c>
      <c r="O3759">
        <v>196</v>
      </c>
      <c r="P3759">
        <v>395</v>
      </c>
      <c r="Q3759">
        <v>20048.77</v>
      </c>
      <c r="R3759">
        <v>14456.63</v>
      </c>
      <c r="S3759">
        <v>10568.95</v>
      </c>
      <c r="T3759">
        <v>5460.9796999999999</v>
      </c>
      <c r="U3759">
        <v>186</v>
      </c>
      <c r="V3759">
        <v>213</v>
      </c>
      <c r="W3759">
        <v>344</v>
      </c>
      <c r="X3759">
        <v>18344.689999999999</v>
      </c>
      <c r="Y3759">
        <v>13779.34</v>
      </c>
      <c r="Z3759">
        <v>13381.32</v>
      </c>
      <c r="AA3759">
        <v>4692.7447000000002</v>
      </c>
      <c r="AB3759">
        <v>170</v>
      </c>
      <c r="AC3759">
        <v>183</v>
      </c>
      <c r="AD3759">
        <v>116</v>
      </c>
      <c r="AE3759">
        <v>181</v>
      </c>
      <c r="AF3759">
        <v>170</v>
      </c>
      <c r="AG3759">
        <v>183</v>
      </c>
      <c r="AH3759">
        <v>116</v>
      </c>
      <c r="AI3759">
        <v>181</v>
      </c>
      <c r="AJ3759">
        <v>170</v>
      </c>
      <c r="AK3759">
        <v>183</v>
      </c>
      <c r="AL3759">
        <v>116</v>
      </c>
      <c r="AM3759">
        <v>181</v>
      </c>
    </row>
    <row r="3760" spans="1:39" x14ac:dyDescent="0.15">
      <c r="A3760" t="s">
        <v>144</v>
      </c>
      <c r="B3760">
        <v>70</v>
      </c>
      <c r="C3760">
        <v>2</v>
      </c>
      <c r="D3760">
        <v>2</v>
      </c>
      <c r="E3760" t="s">
        <v>32</v>
      </c>
      <c r="F3760" t="s">
        <v>206</v>
      </c>
      <c r="G3760">
        <v>24</v>
      </c>
      <c r="H3760">
        <v>59</v>
      </c>
      <c r="I3760">
        <v>99</v>
      </c>
      <c r="J3760">
        <v>5841.69</v>
      </c>
      <c r="K3760">
        <v>4093.72</v>
      </c>
      <c r="L3760">
        <v>3309.95</v>
      </c>
      <c r="M3760">
        <v>1363.4522999999999</v>
      </c>
      <c r="N3760">
        <v>24</v>
      </c>
      <c r="O3760">
        <v>27</v>
      </c>
      <c r="P3760">
        <v>51</v>
      </c>
      <c r="Q3760">
        <v>2942.81</v>
      </c>
      <c r="R3760">
        <v>2069.86</v>
      </c>
      <c r="S3760">
        <v>1406.18</v>
      </c>
      <c r="T3760">
        <v>694.12710000000004</v>
      </c>
      <c r="U3760">
        <v>24</v>
      </c>
      <c r="V3760">
        <v>32</v>
      </c>
      <c r="W3760">
        <v>48</v>
      </c>
      <c r="X3760">
        <v>2898.88</v>
      </c>
      <c r="Y3760">
        <v>2023.86</v>
      </c>
      <c r="Z3760">
        <v>1903.77</v>
      </c>
      <c r="AA3760">
        <v>669.3252</v>
      </c>
      <c r="AB3760">
        <v>23</v>
      </c>
      <c r="AC3760">
        <v>24</v>
      </c>
      <c r="AD3760">
        <v>18</v>
      </c>
      <c r="AE3760">
        <v>22</v>
      </c>
      <c r="AF3760">
        <v>23</v>
      </c>
      <c r="AG3760">
        <v>24</v>
      </c>
      <c r="AH3760">
        <v>18</v>
      </c>
      <c r="AI3760">
        <v>22</v>
      </c>
      <c r="AJ3760">
        <v>23</v>
      </c>
      <c r="AK3760">
        <v>24</v>
      </c>
      <c r="AL3760">
        <v>18</v>
      </c>
      <c r="AM3760">
        <v>22</v>
      </c>
    </row>
    <row r="3761" spans="1:39" x14ac:dyDescent="0.15">
      <c r="A3761" t="s">
        <v>144</v>
      </c>
      <c r="B3761">
        <v>100</v>
      </c>
      <c r="C3761">
        <v>1</v>
      </c>
      <c r="D3761">
        <v>0</v>
      </c>
      <c r="E3761" t="s">
        <v>28</v>
      </c>
      <c r="F3761" t="s">
        <v>206</v>
      </c>
      <c r="G3761">
        <v>13964</v>
      </c>
      <c r="H3761">
        <v>14283</v>
      </c>
      <c r="I3761">
        <v>18180</v>
      </c>
      <c r="J3761">
        <v>943939.22</v>
      </c>
      <c r="K3761">
        <v>720895.72</v>
      </c>
      <c r="L3761">
        <v>674954.72</v>
      </c>
      <c r="M3761">
        <v>250039.13939999999</v>
      </c>
      <c r="N3761">
        <v>4342</v>
      </c>
      <c r="O3761">
        <v>4415</v>
      </c>
      <c r="P3761">
        <v>5776</v>
      </c>
      <c r="Q3761">
        <v>302980.88</v>
      </c>
      <c r="R3761">
        <v>233376.31</v>
      </c>
      <c r="S3761">
        <v>205557.9</v>
      </c>
      <c r="T3761">
        <v>83289.944000000003</v>
      </c>
      <c r="U3761">
        <v>9622</v>
      </c>
      <c r="V3761">
        <v>9868</v>
      </c>
      <c r="W3761">
        <v>12404</v>
      </c>
      <c r="X3761">
        <v>640958.34</v>
      </c>
      <c r="Y3761">
        <v>487519.41</v>
      </c>
      <c r="Z3761">
        <v>469396.82</v>
      </c>
      <c r="AA3761">
        <v>166749.1954</v>
      </c>
      <c r="AB3761">
        <v>13825</v>
      </c>
      <c r="AC3761">
        <v>10833</v>
      </c>
      <c r="AD3761">
        <v>8934</v>
      </c>
      <c r="AE3761">
        <v>6063</v>
      </c>
      <c r="AF3761">
        <v>4300</v>
      </c>
      <c r="AG3761">
        <v>4052</v>
      </c>
      <c r="AH3761">
        <v>3425</v>
      </c>
      <c r="AI3761">
        <v>2140</v>
      </c>
      <c r="AJ3761">
        <v>9525</v>
      </c>
      <c r="AK3761">
        <v>6781</v>
      </c>
      <c r="AL3761">
        <v>5509</v>
      </c>
      <c r="AM3761">
        <v>3923</v>
      </c>
    </row>
    <row r="3762" spans="1:39" x14ac:dyDescent="0.15">
      <c r="A3762" t="s">
        <v>144</v>
      </c>
      <c r="B3762">
        <v>100</v>
      </c>
      <c r="C3762">
        <v>1</v>
      </c>
      <c r="D3762">
        <v>0</v>
      </c>
      <c r="E3762" t="s">
        <v>30</v>
      </c>
      <c r="F3762" t="s">
        <v>206</v>
      </c>
      <c r="G3762">
        <v>18</v>
      </c>
      <c r="H3762">
        <v>18</v>
      </c>
      <c r="I3762">
        <v>24</v>
      </c>
      <c r="J3762">
        <v>1396.85</v>
      </c>
      <c r="K3762">
        <v>1038.7</v>
      </c>
      <c r="L3762">
        <v>839.46</v>
      </c>
      <c r="M3762">
        <v>359.82420000000002</v>
      </c>
      <c r="N3762">
        <v>2</v>
      </c>
      <c r="O3762">
        <v>2</v>
      </c>
      <c r="P3762">
        <v>2</v>
      </c>
      <c r="Q3762">
        <v>114.99</v>
      </c>
      <c r="R3762">
        <v>98.49</v>
      </c>
      <c r="S3762">
        <v>59.99</v>
      </c>
      <c r="T3762">
        <v>32.01</v>
      </c>
      <c r="U3762">
        <v>16</v>
      </c>
      <c r="V3762">
        <v>16</v>
      </c>
      <c r="W3762">
        <v>22</v>
      </c>
      <c r="X3762">
        <v>1281.8599999999999</v>
      </c>
      <c r="Y3762">
        <v>940.21</v>
      </c>
      <c r="Z3762">
        <v>779.47</v>
      </c>
      <c r="AA3762">
        <v>327.81420000000003</v>
      </c>
      <c r="AB3762">
        <v>18</v>
      </c>
      <c r="AC3762">
        <v>15</v>
      </c>
      <c r="AD3762">
        <v>5</v>
      </c>
      <c r="AE3762">
        <v>14</v>
      </c>
      <c r="AF3762">
        <v>2</v>
      </c>
      <c r="AG3762">
        <v>2</v>
      </c>
      <c r="AH3762">
        <v>1</v>
      </c>
      <c r="AI3762">
        <v>2</v>
      </c>
      <c r="AJ3762">
        <v>16</v>
      </c>
      <c r="AK3762">
        <v>13</v>
      </c>
      <c r="AL3762">
        <v>4</v>
      </c>
      <c r="AM3762">
        <v>12</v>
      </c>
    </row>
    <row r="3763" spans="1:39" x14ac:dyDescent="0.15">
      <c r="A3763" t="s">
        <v>144</v>
      </c>
      <c r="B3763">
        <v>100</v>
      </c>
      <c r="C3763">
        <v>1</v>
      </c>
      <c r="D3763">
        <v>0</v>
      </c>
      <c r="E3763" t="s">
        <v>29</v>
      </c>
      <c r="F3763" t="s">
        <v>206</v>
      </c>
      <c r="G3763">
        <v>76</v>
      </c>
      <c r="H3763">
        <v>79</v>
      </c>
      <c r="I3763">
        <v>114</v>
      </c>
      <c r="J3763">
        <v>5712.39</v>
      </c>
      <c r="K3763">
        <v>4222.46</v>
      </c>
      <c r="L3763">
        <v>4113.6499999999996</v>
      </c>
      <c r="M3763">
        <v>1689.2856999999999</v>
      </c>
      <c r="N3763">
        <v>27</v>
      </c>
      <c r="O3763">
        <v>28</v>
      </c>
      <c r="P3763">
        <v>43</v>
      </c>
      <c r="Q3763">
        <v>2112.7600000000002</v>
      </c>
      <c r="R3763">
        <v>1576.72</v>
      </c>
      <c r="S3763">
        <v>1496.4</v>
      </c>
      <c r="T3763">
        <v>705.63049999999998</v>
      </c>
      <c r="U3763">
        <v>49</v>
      </c>
      <c r="V3763">
        <v>51</v>
      </c>
      <c r="W3763">
        <v>71</v>
      </c>
      <c r="X3763">
        <v>3599.63</v>
      </c>
      <c r="Y3763">
        <v>2645.74</v>
      </c>
      <c r="Z3763">
        <v>2617.25</v>
      </c>
      <c r="AA3763">
        <v>983.65520000000004</v>
      </c>
      <c r="AB3763">
        <v>76</v>
      </c>
      <c r="AC3763">
        <v>54</v>
      </c>
      <c r="AD3763">
        <v>46</v>
      </c>
      <c r="AE3763">
        <v>50</v>
      </c>
      <c r="AF3763">
        <v>27</v>
      </c>
      <c r="AG3763">
        <v>25</v>
      </c>
      <c r="AH3763">
        <v>23</v>
      </c>
      <c r="AI3763">
        <v>21</v>
      </c>
      <c r="AJ3763">
        <v>49</v>
      </c>
      <c r="AK3763">
        <v>29</v>
      </c>
      <c r="AL3763">
        <v>23</v>
      </c>
      <c r="AM3763">
        <v>29</v>
      </c>
    </row>
    <row r="3764" spans="1:39" x14ac:dyDescent="0.15">
      <c r="A3764" t="s">
        <v>144</v>
      </c>
      <c r="B3764">
        <v>100</v>
      </c>
      <c r="C3764">
        <v>1</v>
      </c>
      <c r="D3764">
        <v>0</v>
      </c>
      <c r="E3764" t="s">
        <v>32</v>
      </c>
      <c r="F3764" t="s">
        <v>206</v>
      </c>
      <c r="G3764">
        <v>682</v>
      </c>
      <c r="H3764">
        <v>713</v>
      </c>
      <c r="I3764">
        <v>990</v>
      </c>
      <c r="J3764">
        <v>55147.91</v>
      </c>
      <c r="K3764">
        <v>37865.11</v>
      </c>
      <c r="L3764">
        <v>37147.769999999997</v>
      </c>
      <c r="M3764">
        <v>14338.944600000001</v>
      </c>
      <c r="N3764">
        <v>90</v>
      </c>
      <c r="O3764">
        <v>92</v>
      </c>
      <c r="P3764">
        <v>122</v>
      </c>
      <c r="Q3764">
        <v>7205.56</v>
      </c>
      <c r="R3764">
        <v>5150.74</v>
      </c>
      <c r="S3764">
        <v>4644.3599999999997</v>
      </c>
      <c r="T3764">
        <v>1880.4862000000001</v>
      </c>
      <c r="U3764">
        <v>592</v>
      </c>
      <c r="V3764">
        <v>621</v>
      </c>
      <c r="W3764">
        <v>868</v>
      </c>
      <c r="X3764">
        <v>47942.35</v>
      </c>
      <c r="Y3764">
        <v>32714.37</v>
      </c>
      <c r="Z3764">
        <v>32503.41</v>
      </c>
      <c r="AA3764">
        <v>12458.4584</v>
      </c>
      <c r="AB3764">
        <v>678</v>
      </c>
      <c r="AC3764">
        <v>502</v>
      </c>
      <c r="AD3764">
        <v>449</v>
      </c>
      <c r="AE3764">
        <v>433</v>
      </c>
      <c r="AF3764">
        <v>88</v>
      </c>
      <c r="AG3764">
        <v>48</v>
      </c>
      <c r="AH3764">
        <v>41</v>
      </c>
      <c r="AI3764">
        <v>85</v>
      </c>
      <c r="AJ3764">
        <v>590</v>
      </c>
      <c r="AK3764">
        <v>454</v>
      </c>
      <c r="AL3764">
        <v>408</v>
      </c>
      <c r="AM3764">
        <v>348</v>
      </c>
    </row>
    <row r="3765" spans="1:39" x14ac:dyDescent="0.15">
      <c r="A3765" t="s">
        <v>144</v>
      </c>
      <c r="B3765">
        <v>100</v>
      </c>
      <c r="C3765">
        <v>1</v>
      </c>
      <c r="D3765">
        <v>1</v>
      </c>
      <c r="E3765" t="s">
        <v>28</v>
      </c>
      <c r="F3765" t="s">
        <v>206</v>
      </c>
      <c r="G3765">
        <v>37970</v>
      </c>
      <c r="H3765">
        <v>39580</v>
      </c>
      <c r="I3765">
        <v>53148</v>
      </c>
      <c r="J3765">
        <v>2638939.06</v>
      </c>
      <c r="K3765">
        <v>2035209.34</v>
      </c>
      <c r="L3765">
        <v>1881854</v>
      </c>
      <c r="M3765">
        <v>682999.76269999996</v>
      </c>
      <c r="N3765">
        <v>14481</v>
      </c>
      <c r="O3765">
        <v>14876</v>
      </c>
      <c r="P3765">
        <v>21526</v>
      </c>
      <c r="Q3765">
        <v>1059315.25</v>
      </c>
      <c r="R3765">
        <v>799762.68</v>
      </c>
      <c r="S3765">
        <v>735944.67</v>
      </c>
      <c r="T3765">
        <v>284341.26079999999</v>
      </c>
      <c r="U3765">
        <v>23489</v>
      </c>
      <c r="V3765">
        <v>24704</v>
      </c>
      <c r="W3765">
        <v>31622</v>
      </c>
      <c r="X3765">
        <v>1579623.81</v>
      </c>
      <c r="Y3765">
        <v>1235446.6599999999</v>
      </c>
      <c r="Z3765">
        <v>1145909.33</v>
      </c>
      <c r="AA3765">
        <v>398658.50189999997</v>
      </c>
      <c r="AB3765">
        <v>36502</v>
      </c>
      <c r="AC3765">
        <v>35876</v>
      </c>
      <c r="AD3765">
        <v>22871</v>
      </c>
      <c r="AE3765">
        <v>32793</v>
      </c>
      <c r="AF3765">
        <v>14058</v>
      </c>
      <c r="AG3765">
        <v>14065</v>
      </c>
      <c r="AH3765">
        <v>9880</v>
      </c>
      <c r="AI3765">
        <v>12847</v>
      </c>
      <c r="AJ3765">
        <v>22444</v>
      </c>
      <c r="AK3765">
        <v>21811</v>
      </c>
      <c r="AL3765">
        <v>12991</v>
      </c>
      <c r="AM3765">
        <v>19946</v>
      </c>
    </row>
    <row r="3766" spans="1:39" x14ac:dyDescent="0.15">
      <c r="A3766" t="s">
        <v>144</v>
      </c>
      <c r="B3766">
        <v>100</v>
      </c>
      <c r="C3766">
        <v>1</v>
      </c>
      <c r="D3766">
        <v>1</v>
      </c>
      <c r="E3766" t="s">
        <v>30</v>
      </c>
      <c r="F3766" t="s">
        <v>206</v>
      </c>
      <c r="G3766">
        <v>3379</v>
      </c>
      <c r="H3766">
        <v>3522</v>
      </c>
      <c r="I3766">
        <v>4676</v>
      </c>
      <c r="J3766">
        <v>234449.56</v>
      </c>
      <c r="K3766">
        <v>182110.17</v>
      </c>
      <c r="L3766">
        <v>166248.94</v>
      </c>
      <c r="M3766">
        <v>60153.044000000002</v>
      </c>
      <c r="N3766">
        <v>1212</v>
      </c>
      <c r="O3766">
        <v>1234</v>
      </c>
      <c r="P3766">
        <v>1745</v>
      </c>
      <c r="Q3766">
        <v>87686.87</v>
      </c>
      <c r="R3766">
        <v>66422.86</v>
      </c>
      <c r="S3766">
        <v>59891.02</v>
      </c>
      <c r="T3766">
        <v>23411.758900000001</v>
      </c>
      <c r="U3766">
        <v>2167</v>
      </c>
      <c r="V3766">
        <v>2288</v>
      </c>
      <c r="W3766">
        <v>2931</v>
      </c>
      <c r="X3766">
        <v>146762.69</v>
      </c>
      <c r="Y3766">
        <v>115687.31</v>
      </c>
      <c r="Z3766">
        <v>106357.92</v>
      </c>
      <c r="AA3766">
        <v>36741.285100000001</v>
      </c>
      <c r="AB3766">
        <v>3162</v>
      </c>
      <c r="AC3766">
        <v>3274</v>
      </c>
      <c r="AD3766">
        <v>1725</v>
      </c>
      <c r="AE3766">
        <v>3281</v>
      </c>
      <c r="AF3766">
        <v>1143</v>
      </c>
      <c r="AG3766">
        <v>1188</v>
      </c>
      <c r="AH3766">
        <v>756</v>
      </c>
      <c r="AI3766">
        <v>1187</v>
      </c>
      <c r="AJ3766">
        <v>2019</v>
      </c>
      <c r="AK3766">
        <v>2086</v>
      </c>
      <c r="AL3766">
        <v>969</v>
      </c>
      <c r="AM3766">
        <v>2094</v>
      </c>
    </row>
    <row r="3767" spans="1:39" x14ac:dyDescent="0.15">
      <c r="A3767" t="s">
        <v>144</v>
      </c>
      <c r="B3767">
        <v>100</v>
      </c>
      <c r="C3767">
        <v>1</v>
      </c>
      <c r="D3767">
        <v>1</v>
      </c>
      <c r="E3767" t="s">
        <v>29</v>
      </c>
      <c r="F3767" t="s">
        <v>206</v>
      </c>
      <c r="G3767">
        <v>42133</v>
      </c>
      <c r="H3767">
        <v>44644</v>
      </c>
      <c r="I3767">
        <v>62295</v>
      </c>
      <c r="J3767">
        <v>3092879.71</v>
      </c>
      <c r="K3767">
        <v>2307479.7400000002</v>
      </c>
      <c r="L3767">
        <v>2126108.0099999998</v>
      </c>
      <c r="M3767">
        <v>793719.91310000001</v>
      </c>
      <c r="N3767">
        <v>12642</v>
      </c>
      <c r="O3767">
        <v>13106</v>
      </c>
      <c r="P3767">
        <v>19959</v>
      </c>
      <c r="Q3767">
        <v>973243.72</v>
      </c>
      <c r="R3767">
        <v>710321.87</v>
      </c>
      <c r="S3767">
        <v>652379.01</v>
      </c>
      <c r="T3767">
        <v>261660.6453</v>
      </c>
      <c r="U3767">
        <v>29491</v>
      </c>
      <c r="V3767">
        <v>31538</v>
      </c>
      <c r="W3767">
        <v>42336</v>
      </c>
      <c r="X3767">
        <v>2119635.9900000002</v>
      </c>
      <c r="Y3767">
        <v>1597157.87</v>
      </c>
      <c r="Z3767">
        <v>1473729</v>
      </c>
      <c r="AA3767">
        <v>532059.26780000003</v>
      </c>
      <c r="AB3767">
        <v>40639</v>
      </c>
      <c r="AC3767">
        <v>41076</v>
      </c>
      <c r="AD3767">
        <v>26477</v>
      </c>
      <c r="AE3767">
        <v>40500</v>
      </c>
      <c r="AF3767">
        <v>12216</v>
      </c>
      <c r="AG3767">
        <v>12336</v>
      </c>
      <c r="AH3767">
        <v>8967</v>
      </c>
      <c r="AI3767">
        <v>12207</v>
      </c>
      <c r="AJ3767">
        <v>28423</v>
      </c>
      <c r="AK3767">
        <v>28740</v>
      </c>
      <c r="AL3767">
        <v>17510</v>
      </c>
      <c r="AM3767">
        <v>28293</v>
      </c>
    </row>
    <row r="3768" spans="1:39" x14ac:dyDescent="0.15">
      <c r="A3768" t="s">
        <v>144</v>
      </c>
      <c r="B3768">
        <v>100</v>
      </c>
      <c r="C3768">
        <v>1</v>
      </c>
      <c r="D3768">
        <v>1</v>
      </c>
      <c r="E3768" t="s">
        <v>32</v>
      </c>
      <c r="F3768" t="s">
        <v>206</v>
      </c>
      <c r="G3768">
        <v>547</v>
      </c>
      <c r="H3768">
        <v>589</v>
      </c>
      <c r="I3768">
        <v>879</v>
      </c>
      <c r="J3768">
        <v>46759.54</v>
      </c>
      <c r="K3768">
        <v>32523.09</v>
      </c>
      <c r="L3768">
        <v>31177.26</v>
      </c>
      <c r="M3768">
        <v>11730.170099999999</v>
      </c>
      <c r="N3768">
        <v>109</v>
      </c>
      <c r="O3768">
        <v>109</v>
      </c>
      <c r="P3768">
        <v>154</v>
      </c>
      <c r="Q3768">
        <v>9203.2999999999993</v>
      </c>
      <c r="R3768">
        <v>6683.52</v>
      </c>
      <c r="S3768">
        <v>5962.41</v>
      </c>
      <c r="T3768">
        <v>2308.8465000000001</v>
      </c>
      <c r="U3768">
        <v>438</v>
      </c>
      <c r="V3768">
        <v>480</v>
      </c>
      <c r="W3768">
        <v>725</v>
      </c>
      <c r="X3768">
        <v>37556.239999999998</v>
      </c>
      <c r="Y3768">
        <v>25839.57</v>
      </c>
      <c r="Z3768">
        <v>25214.85</v>
      </c>
      <c r="AA3768">
        <v>9421.3235999999997</v>
      </c>
      <c r="AB3768">
        <v>537</v>
      </c>
      <c r="AC3768">
        <v>499</v>
      </c>
      <c r="AD3768">
        <v>343</v>
      </c>
      <c r="AE3768">
        <v>468</v>
      </c>
      <c r="AF3768">
        <v>108</v>
      </c>
      <c r="AG3768">
        <v>92</v>
      </c>
      <c r="AH3768">
        <v>63</v>
      </c>
      <c r="AI3768">
        <v>105</v>
      </c>
      <c r="AJ3768">
        <v>429</v>
      </c>
      <c r="AK3768">
        <v>407</v>
      </c>
      <c r="AL3768">
        <v>280</v>
      </c>
      <c r="AM3768">
        <v>363</v>
      </c>
    </row>
    <row r="3769" spans="1:39" x14ac:dyDescent="0.15">
      <c r="A3769" t="s">
        <v>144</v>
      </c>
      <c r="B3769">
        <v>100</v>
      </c>
      <c r="C3769">
        <v>1</v>
      </c>
      <c r="D3769">
        <v>2</v>
      </c>
      <c r="E3769" t="s">
        <v>28</v>
      </c>
      <c r="F3769" t="s">
        <v>206</v>
      </c>
      <c r="G3769">
        <v>14793</v>
      </c>
      <c r="H3769">
        <v>15082</v>
      </c>
      <c r="I3769">
        <v>19673</v>
      </c>
      <c r="J3769">
        <v>988967.09</v>
      </c>
      <c r="K3769">
        <v>771513.2</v>
      </c>
      <c r="L3769">
        <v>733303.2</v>
      </c>
      <c r="M3769">
        <v>258000.33379999999</v>
      </c>
      <c r="N3769">
        <v>4228</v>
      </c>
      <c r="O3769">
        <v>4275</v>
      </c>
      <c r="P3769">
        <v>5984</v>
      </c>
      <c r="Q3769">
        <v>302771.78999999998</v>
      </c>
      <c r="R3769">
        <v>231719.13</v>
      </c>
      <c r="S3769">
        <v>207342.78</v>
      </c>
      <c r="T3769">
        <v>81574.607000000004</v>
      </c>
      <c r="U3769">
        <v>10565</v>
      </c>
      <c r="V3769">
        <v>10807</v>
      </c>
      <c r="W3769">
        <v>13689</v>
      </c>
      <c r="X3769">
        <v>686195.3</v>
      </c>
      <c r="Y3769">
        <v>539794.06999999995</v>
      </c>
      <c r="Z3769">
        <v>525960.42000000004</v>
      </c>
      <c r="AA3769">
        <v>176425.7268</v>
      </c>
      <c r="AB3769">
        <v>14192</v>
      </c>
      <c r="AC3769">
        <v>12579</v>
      </c>
      <c r="AD3769">
        <v>5814</v>
      </c>
      <c r="AE3769">
        <v>11490</v>
      </c>
      <c r="AF3769">
        <v>4030</v>
      </c>
      <c r="AG3769">
        <v>4032</v>
      </c>
      <c r="AH3769">
        <v>2209</v>
      </c>
      <c r="AI3769">
        <v>3671</v>
      </c>
      <c r="AJ3769">
        <v>10162</v>
      </c>
      <c r="AK3769">
        <v>8547</v>
      </c>
      <c r="AL3769">
        <v>3605</v>
      </c>
      <c r="AM3769">
        <v>7819</v>
      </c>
    </row>
    <row r="3770" spans="1:39" x14ac:dyDescent="0.15">
      <c r="A3770" t="s">
        <v>144</v>
      </c>
      <c r="B3770">
        <v>100</v>
      </c>
      <c r="C3770">
        <v>1</v>
      </c>
      <c r="D3770">
        <v>2</v>
      </c>
      <c r="E3770" t="s">
        <v>30</v>
      </c>
      <c r="F3770" t="s">
        <v>206</v>
      </c>
      <c r="G3770">
        <v>1662</v>
      </c>
      <c r="H3770">
        <v>1701</v>
      </c>
      <c r="I3770">
        <v>2217</v>
      </c>
      <c r="J3770">
        <v>111424.18</v>
      </c>
      <c r="K3770">
        <v>87379.64</v>
      </c>
      <c r="L3770">
        <v>84053.78</v>
      </c>
      <c r="M3770">
        <v>28905.827700000002</v>
      </c>
      <c r="N3770">
        <v>425</v>
      </c>
      <c r="O3770">
        <v>430</v>
      </c>
      <c r="P3770">
        <v>605</v>
      </c>
      <c r="Q3770">
        <v>31063.23</v>
      </c>
      <c r="R3770">
        <v>23699.23</v>
      </c>
      <c r="S3770">
        <v>21654.07</v>
      </c>
      <c r="T3770">
        <v>8327.1298000000006</v>
      </c>
      <c r="U3770">
        <v>1237</v>
      </c>
      <c r="V3770">
        <v>1271</v>
      </c>
      <c r="W3770">
        <v>1612</v>
      </c>
      <c r="X3770">
        <v>80360.95</v>
      </c>
      <c r="Y3770">
        <v>63680.41</v>
      </c>
      <c r="Z3770">
        <v>62399.71</v>
      </c>
      <c r="AA3770">
        <v>20578.697899999999</v>
      </c>
      <c r="AB3770">
        <v>1554</v>
      </c>
      <c r="AC3770">
        <v>1434</v>
      </c>
      <c r="AD3770">
        <v>574</v>
      </c>
      <c r="AE3770">
        <v>1596</v>
      </c>
      <c r="AF3770">
        <v>398</v>
      </c>
      <c r="AG3770">
        <v>410</v>
      </c>
      <c r="AH3770">
        <v>210</v>
      </c>
      <c r="AI3770">
        <v>412</v>
      </c>
      <c r="AJ3770">
        <v>1156</v>
      </c>
      <c r="AK3770">
        <v>1024</v>
      </c>
      <c r="AL3770">
        <v>364</v>
      </c>
      <c r="AM3770">
        <v>1184</v>
      </c>
    </row>
    <row r="3771" spans="1:39" x14ac:dyDescent="0.15">
      <c r="A3771" t="s">
        <v>144</v>
      </c>
      <c r="B3771">
        <v>100</v>
      </c>
      <c r="C3771">
        <v>1</v>
      </c>
      <c r="D3771">
        <v>2</v>
      </c>
      <c r="E3771" t="s">
        <v>29</v>
      </c>
      <c r="F3771" t="s">
        <v>206</v>
      </c>
      <c r="G3771">
        <v>5016</v>
      </c>
      <c r="H3771">
        <v>5170</v>
      </c>
      <c r="I3771">
        <v>6979</v>
      </c>
      <c r="J3771">
        <v>353557.52</v>
      </c>
      <c r="K3771">
        <v>269059.73</v>
      </c>
      <c r="L3771">
        <v>257980.97</v>
      </c>
      <c r="M3771">
        <v>91210.844599999997</v>
      </c>
      <c r="N3771">
        <v>1214</v>
      </c>
      <c r="O3771">
        <v>1227</v>
      </c>
      <c r="P3771">
        <v>1806</v>
      </c>
      <c r="Q3771">
        <v>91149.45</v>
      </c>
      <c r="R3771">
        <v>68430.11</v>
      </c>
      <c r="S3771">
        <v>60722.84</v>
      </c>
      <c r="T3771">
        <v>24055.077399999998</v>
      </c>
      <c r="U3771">
        <v>3802</v>
      </c>
      <c r="V3771">
        <v>3943</v>
      </c>
      <c r="W3771">
        <v>5173</v>
      </c>
      <c r="X3771">
        <v>262408.07</v>
      </c>
      <c r="Y3771">
        <v>200629.62</v>
      </c>
      <c r="Z3771">
        <v>197258.13</v>
      </c>
      <c r="AA3771">
        <v>67155.767200000002</v>
      </c>
      <c r="AB3771">
        <v>4790</v>
      </c>
      <c r="AC3771">
        <v>4618</v>
      </c>
      <c r="AD3771">
        <v>1846</v>
      </c>
      <c r="AE3771">
        <v>4775</v>
      </c>
      <c r="AF3771">
        <v>1163</v>
      </c>
      <c r="AG3771">
        <v>1134</v>
      </c>
      <c r="AH3771">
        <v>601</v>
      </c>
      <c r="AI3771">
        <v>1165</v>
      </c>
      <c r="AJ3771">
        <v>3627</v>
      </c>
      <c r="AK3771">
        <v>3484</v>
      </c>
      <c r="AL3771">
        <v>1245</v>
      </c>
      <c r="AM3771">
        <v>3610</v>
      </c>
    </row>
    <row r="3772" spans="1:39" x14ac:dyDescent="0.15">
      <c r="A3772" t="s">
        <v>144</v>
      </c>
      <c r="B3772">
        <v>100</v>
      </c>
      <c r="C3772">
        <v>1</v>
      </c>
      <c r="D3772">
        <v>2</v>
      </c>
      <c r="E3772" t="s">
        <v>32</v>
      </c>
      <c r="F3772" t="s">
        <v>206</v>
      </c>
      <c r="G3772">
        <v>329</v>
      </c>
      <c r="H3772">
        <v>354</v>
      </c>
      <c r="I3772">
        <v>531</v>
      </c>
      <c r="J3772">
        <v>28133.48</v>
      </c>
      <c r="K3772">
        <v>19448.29</v>
      </c>
      <c r="L3772">
        <v>19084.689999999999</v>
      </c>
      <c r="M3772">
        <v>7281.3173999999999</v>
      </c>
      <c r="N3772">
        <v>45</v>
      </c>
      <c r="O3772">
        <v>47</v>
      </c>
      <c r="P3772">
        <v>60</v>
      </c>
      <c r="Q3772">
        <v>3543.77</v>
      </c>
      <c r="R3772">
        <v>2525.7399999999998</v>
      </c>
      <c r="S3772">
        <v>2249.58</v>
      </c>
      <c r="T3772">
        <v>860.00450000000001</v>
      </c>
      <c r="U3772">
        <v>284</v>
      </c>
      <c r="V3772">
        <v>307</v>
      </c>
      <c r="W3772">
        <v>471</v>
      </c>
      <c r="X3772">
        <v>24589.71</v>
      </c>
      <c r="Y3772">
        <v>16922.55</v>
      </c>
      <c r="Z3772">
        <v>16835.11</v>
      </c>
      <c r="AA3772">
        <v>6421.3128999999999</v>
      </c>
      <c r="AB3772">
        <v>318</v>
      </c>
      <c r="AC3772">
        <v>269</v>
      </c>
      <c r="AD3772">
        <v>131</v>
      </c>
      <c r="AE3772">
        <v>262</v>
      </c>
      <c r="AF3772">
        <v>44</v>
      </c>
      <c r="AG3772">
        <v>27</v>
      </c>
      <c r="AH3772">
        <v>12</v>
      </c>
      <c r="AI3772">
        <v>44</v>
      </c>
      <c r="AJ3772">
        <v>274</v>
      </c>
      <c r="AK3772">
        <v>242</v>
      </c>
      <c r="AL3772">
        <v>119</v>
      </c>
      <c r="AM3772">
        <v>218</v>
      </c>
    </row>
    <row r="3773" spans="1:39" x14ac:dyDescent="0.15">
      <c r="A3773" t="s">
        <v>144</v>
      </c>
      <c r="B3773">
        <v>100</v>
      </c>
      <c r="C3773">
        <v>2</v>
      </c>
      <c r="D3773">
        <v>0</v>
      </c>
      <c r="E3773" t="s">
        <v>28</v>
      </c>
      <c r="F3773" t="s">
        <v>206</v>
      </c>
      <c r="G3773">
        <v>43</v>
      </c>
      <c r="H3773">
        <v>87</v>
      </c>
      <c r="I3773">
        <v>97</v>
      </c>
      <c r="J3773">
        <v>4174.7</v>
      </c>
      <c r="K3773">
        <v>3097.99</v>
      </c>
      <c r="L3773">
        <v>2474.5</v>
      </c>
      <c r="M3773">
        <v>1147.6574000000001</v>
      </c>
      <c r="N3773">
        <v>43</v>
      </c>
      <c r="O3773">
        <v>43</v>
      </c>
      <c r="P3773">
        <v>50</v>
      </c>
      <c r="Q3773">
        <v>2175.65</v>
      </c>
      <c r="R3773">
        <v>1551.19</v>
      </c>
      <c r="S3773">
        <v>990.4</v>
      </c>
      <c r="T3773">
        <v>601.26110000000006</v>
      </c>
      <c r="U3773">
        <v>43</v>
      </c>
      <c r="V3773">
        <v>44</v>
      </c>
      <c r="W3773">
        <v>47</v>
      </c>
      <c r="X3773">
        <v>1999.05</v>
      </c>
      <c r="Y3773">
        <v>1546.8</v>
      </c>
      <c r="Z3773">
        <v>1484.1</v>
      </c>
      <c r="AA3773">
        <v>546.3963</v>
      </c>
      <c r="AB3773">
        <v>42</v>
      </c>
      <c r="AC3773">
        <v>43</v>
      </c>
      <c r="AD3773">
        <v>36</v>
      </c>
      <c r="AE3773">
        <v>29</v>
      </c>
      <c r="AF3773">
        <v>42</v>
      </c>
      <c r="AG3773">
        <v>43</v>
      </c>
      <c r="AH3773">
        <v>36</v>
      </c>
      <c r="AI3773">
        <v>29</v>
      </c>
      <c r="AJ3773">
        <v>42</v>
      </c>
      <c r="AK3773">
        <v>43</v>
      </c>
      <c r="AL3773">
        <v>36</v>
      </c>
      <c r="AM3773">
        <v>29</v>
      </c>
    </row>
    <row r="3774" spans="1:39" x14ac:dyDescent="0.15">
      <c r="A3774" t="s">
        <v>144</v>
      </c>
      <c r="B3774">
        <v>100</v>
      </c>
      <c r="C3774">
        <v>2</v>
      </c>
      <c r="D3774">
        <v>0</v>
      </c>
      <c r="E3774" t="s">
        <v>32</v>
      </c>
      <c r="F3774" t="s">
        <v>206</v>
      </c>
      <c r="G3774">
        <v>2</v>
      </c>
      <c r="H3774">
        <v>4</v>
      </c>
      <c r="I3774">
        <v>4</v>
      </c>
      <c r="J3774">
        <v>237.98</v>
      </c>
      <c r="K3774">
        <v>153.1</v>
      </c>
      <c r="L3774">
        <v>153.1</v>
      </c>
      <c r="M3774">
        <v>64.290000000000006</v>
      </c>
      <c r="N3774">
        <v>2</v>
      </c>
      <c r="O3774">
        <v>2</v>
      </c>
      <c r="P3774">
        <v>2</v>
      </c>
      <c r="Q3774">
        <v>118.99</v>
      </c>
      <c r="R3774">
        <v>77.209999999999994</v>
      </c>
      <c r="S3774">
        <v>77.209999999999994</v>
      </c>
      <c r="T3774">
        <v>30.83</v>
      </c>
      <c r="U3774">
        <v>2</v>
      </c>
      <c r="V3774">
        <v>2</v>
      </c>
      <c r="W3774">
        <v>2</v>
      </c>
      <c r="X3774">
        <v>118.99</v>
      </c>
      <c r="Y3774">
        <v>75.89</v>
      </c>
      <c r="Z3774">
        <v>75.89</v>
      </c>
      <c r="AA3774">
        <v>33.46</v>
      </c>
      <c r="AB3774">
        <v>2</v>
      </c>
      <c r="AC3774">
        <v>1</v>
      </c>
      <c r="AD3774">
        <v>1</v>
      </c>
      <c r="AE3774">
        <v>1</v>
      </c>
      <c r="AF3774">
        <v>2</v>
      </c>
      <c r="AG3774">
        <v>1</v>
      </c>
      <c r="AH3774">
        <v>1</v>
      </c>
      <c r="AI3774">
        <v>1</v>
      </c>
      <c r="AJ3774">
        <v>2</v>
      </c>
      <c r="AK3774">
        <v>1</v>
      </c>
      <c r="AL3774">
        <v>1</v>
      </c>
      <c r="AM3774">
        <v>1</v>
      </c>
    </row>
    <row r="3775" spans="1:39" x14ac:dyDescent="0.15">
      <c r="A3775" t="s">
        <v>144</v>
      </c>
      <c r="B3775">
        <v>100</v>
      </c>
      <c r="C3775">
        <v>2</v>
      </c>
      <c r="D3775">
        <v>1</v>
      </c>
      <c r="E3775" t="s">
        <v>28</v>
      </c>
      <c r="F3775" t="s">
        <v>206</v>
      </c>
      <c r="G3775">
        <v>206</v>
      </c>
      <c r="H3775">
        <v>417</v>
      </c>
      <c r="I3775">
        <v>494</v>
      </c>
      <c r="J3775">
        <v>19909.740000000002</v>
      </c>
      <c r="K3775">
        <v>14500.44</v>
      </c>
      <c r="L3775">
        <v>12587.86</v>
      </c>
      <c r="M3775">
        <v>5420.4233999999997</v>
      </c>
      <c r="N3775">
        <v>206</v>
      </c>
      <c r="O3775">
        <v>208</v>
      </c>
      <c r="P3775">
        <v>264</v>
      </c>
      <c r="Q3775">
        <v>10256.200000000001</v>
      </c>
      <c r="R3775">
        <v>7352.73</v>
      </c>
      <c r="S3775">
        <v>5751.43</v>
      </c>
      <c r="T3775">
        <v>2888.2725</v>
      </c>
      <c r="U3775">
        <v>206</v>
      </c>
      <c r="V3775">
        <v>209</v>
      </c>
      <c r="W3775">
        <v>230</v>
      </c>
      <c r="X3775">
        <v>9653.5400000000009</v>
      </c>
      <c r="Y3775">
        <v>7147.71</v>
      </c>
      <c r="Z3775">
        <v>6836.43</v>
      </c>
      <c r="AA3775">
        <v>2532.1509000000001</v>
      </c>
      <c r="AB3775">
        <v>200</v>
      </c>
      <c r="AC3775">
        <v>205</v>
      </c>
      <c r="AD3775">
        <v>149</v>
      </c>
      <c r="AE3775">
        <v>190</v>
      </c>
      <c r="AF3775">
        <v>200</v>
      </c>
      <c r="AG3775">
        <v>205</v>
      </c>
      <c r="AH3775">
        <v>149</v>
      </c>
      <c r="AI3775">
        <v>190</v>
      </c>
      <c r="AJ3775">
        <v>200</v>
      </c>
      <c r="AK3775">
        <v>205</v>
      </c>
      <c r="AL3775">
        <v>149</v>
      </c>
      <c r="AM3775">
        <v>190</v>
      </c>
    </row>
    <row r="3776" spans="1:39" x14ac:dyDescent="0.15">
      <c r="A3776" t="s">
        <v>144</v>
      </c>
      <c r="B3776">
        <v>100</v>
      </c>
      <c r="C3776">
        <v>2</v>
      </c>
      <c r="D3776">
        <v>1</v>
      </c>
      <c r="E3776" t="s">
        <v>30</v>
      </c>
      <c r="F3776" t="s">
        <v>206</v>
      </c>
      <c r="G3776">
        <v>21</v>
      </c>
      <c r="H3776">
        <v>42</v>
      </c>
      <c r="I3776">
        <v>47</v>
      </c>
      <c r="J3776">
        <v>1933.02</v>
      </c>
      <c r="K3776">
        <v>1468.26</v>
      </c>
      <c r="L3776">
        <v>1233.9100000000001</v>
      </c>
      <c r="M3776">
        <v>550.99390000000005</v>
      </c>
      <c r="N3776">
        <v>21</v>
      </c>
      <c r="O3776">
        <v>21</v>
      </c>
      <c r="P3776">
        <v>24</v>
      </c>
      <c r="Q3776">
        <v>907.83</v>
      </c>
      <c r="R3776">
        <v>671.03</v>
      </c>
      <c r="S3776">
        <v>614.04999999999995</v>
      </c>
      <c r="T3776">
        <v>281.0652</v>
      </c>
      <c r="U3776">
        <v>21</v>
      </c>
      <c r="V3776">
        <v>21</v>
      </c>
      <c r="W3776">
        <v>23</v>
      </c>
      <c r="X3776">
        <v>1025.19</v>
      </c>
      <c r="Y3776">
        <v>797.23</v>
      </c>
      <c r="Z3776">
        <v>619.86</v>
      </c>
      <c r="AA3776">
        <v>269.92869999999999</v>
      </c>
      <c r="AB3776">
        <v>20</v>
      </c>
      <c r="AC3776">
        <v>21</v>
      </c>
      <c r="AD3776">
        <v>10</v>
      </c>
      <c r="AE3776">
        <v>20</v>
      </c>
      <c r="AF3776">
        <v>20</v>
      </c>
      <c r="AG3776">
        <v>21</v>
      </c>
      <c r="AH3776">
        <v>10</v>
      </c>
      <c r="AI3776">
        <v>20</v>
      </c>
      <c r="AJ3776">
        <v>20</v>
      </c>
      <c r="AK3776">
        <v>21</v>
      </c>
      <c r="AL3776">
        <v>10</v>
      </c>
      <c r="AM3776">
        <v>20</v>
      </c>
    </row>
    <row r="3777" spans="1:39" x14ac:dyDescent="0.15">
      <c r="A3777" t="s">
        <v>144</v>
      </c>
      <c r="B3777">
        <v>100</v>
      </c>
      <c r="C3777">
        <v>2</v>
      </c>
      <c r="D3777">
        <v>1</v>
      </c>
      <c r="E3777" t="s">
        <v>29</v>
      </c>
      <c r="F3777" t="s">
        <v>206</v>
      </c>
      <c r="G3777">
        <v>347</v>
      </c>
      <c r="H3777">
        <v>712</v>
      </c>
      <c r="I3777">
        <v>836</v>
      </c>
      <c r="J3777">
        <v>35122.01</v>
      </c>
      <c r="K3777">
        <v>24739.08</v>
      </c>
      <c r="L3777">
        <v>20620.63</v>
      </c>
      <c r="M3777">
        <v>10047.772199999999</v>
      </c>
      <c r="N3777">
        <v>347</v>
      </c>
      <c r="O3777">
        <v>353</v>
      </c>
      <c r="P3777">
        <v>431</v>
      </c>
      <c r="Q3777">
        <v>17469.990000000002</v>
      </c>
      <c r="R3777">
        <v>12045.13</v>
      </c>
      <c r="S3777">
        <v>9167.5499999999993</v>
      </c>
      <c r="T3777">
        <v>5336.8172999999997</v>
      </c>
      <c r="U3777">
        <v>347</v>
      </c>
      <c r="V3777">
        <v>359</v>
      </c>
      <c r="W3777">
        <v>405</v>
      </c>
      <c r="X3777">
        <v>17652.02</v>
      </c>
      <c r="Y3777">
        <v>12693.95</v>
      </c>
      <c r="Z3777">
        <v>11453.08</v>
      </c>
      <c r="AA3777">
        <v>4710.9548999999997</v>
      </c>
      <c r="AB3777">
        <v>336</v>
      </c>
      <c r="AC3777">
        <v>344</v>
      </c>
      <c r="AD3777">
        <v>245</v>
      </c>
      <c r="AE3777">
        <v>333</v>
      </c>
      <c r="AF3777">
        <v>336</v>
      </c>
      <c r="AG3777">
        <v>344</v>
      </c>
      <c r="AH3777">
        <v>245</v>
      </c>
      <c r="AI3777">
        <v>333</v>
      </c>
      <c r="AJ3777">
        <v>336</v>
      </c>
      <c r="AK3777">
        <v>344</v>
      </c>
      <c r="AL3777">
        <v>245</v>
      </c>
      <c r="AM3777">
        <v>333</v>
      </c>
    </row>
    <row r="3778" spans="1:39" x14ac:dyDescent="0.15">
      <c r="A3778" t="s">
        <v>144</v>
      </c>
      <c r="B3778">
        <v>100</v>
      </c>
      <c r="C3778">
        <v>2</v>
      </c>
      <c r="D3778">
        <v>1</v>
      </c>
      <c r="E3778" t="s">
        <v>31</v>
      </c>
      <c r="F3778" t="s">
        <v>206</v>
      </c>
      <c r="G3778">
        <v>1</v>
      </c>
      <c r="H3778">
        <v>2</v>
      </c>
      <c r="I3778">
        <v>2</v>
      </c>
      <c r="J3778">
        <v>108.99</v>
      </c>
      <c r="K3778">
        <v>78.739999999999995</v>
      </c>
      <c r="L3778">
        <v>78.739999999999995</v>
      </c>
      <c r="M3778">
        <v>32.5321</v>
      </c>
      <c r="N3778">
        <v>1</v>
      </c>
      <c r="O3778">
        <v>1</v>
      </c>
      <c r="P3778">
        <v>1</v>
      </c>
      <c r="Q3778">
        <v>59.99</v>
      </c>
      <c r="R3778">
        <v>41.99</v>
      </c>
      <c r="S3778">
        <v>41.99</v>
      </c>
      <c r="T3778">
        <v>23.992100000000001</v>
      </c>
      <c r="U3778">
        <v>1</v>
      </c>
      <c r="V3778">
        <v>1</v>
      </c>
      <c r="W3778">
        <v>1</v>
      </c>
      <c r="X3778">
        <v>49</v>
      </c>
      <c r="Y3778">
        <v>36.75</v>
      </c>
      <c r="Z3778">
        <v>36.75</v>
      </c>
      <c r="AA3778">
        <v>8.5399999999999991</v>
      </c>
      <c r="AB3778">
        <v>0</v>
      </c>
      <c r="AC3778">
        <v>1</v>
      </c>
      <c r="AD3778">
        <v>0</v>
      </c>
      <c r="AE3778">
        <v>0</v>
      </c>
      <c r="AF3778">
        <v>0</v>
      </c>
      <c r="AG3778">
        <v>1</v>
      </c>
      <c r="AH3778">
        <v>0</v>
      </c>
      <c r="AI3778">
        <v>0</v>
      </c>
      <c r="AJ3778">
        <v>0</v>
      </c>
      <c r="AK3778">
        <v>1</v>
      </c>
      <c r="AL3778">
        <v>0</v>
      </c>
      <c r="AM3778">
        <v>0</v>
      </c>
    </row>
    <row r="3779" spans="1:39" x14ac:dyDescent="0.15">
      <c r="A3779" t="s">
        <v>144</v>
      </c>
      <c r="B3779">
        <v>100</v>
      </c>
      <c r="C3779">
        <v>2</v>
      </c>
      <c r="D3779">
        <v>1</v>
      </c>
      <c r="E3779" t="s">
        <v>32</v>
      </c>
      <c r="F3779" t="s">
        <v>206</v>
      </c>
      <c r="G3779">
        <v>6</v>
      </c>
      <c r="H3779">
        <v>12</v>
      </c>
      <c r="I3779">
        <v>15</v>
      </c>
      <c r="J3779">
        <v>711.89</v>
      </c>
      <c r="K3779">
        <v>449.02</v>
      </c>
      <c r="L3779">
        <v>404.03</v>
      </c>
      <c r="M3779">
        <v>183.8372</v>
      </c>
      <c r="N3779">
        <v>6</v>
      </c>
      <c r="O3779">
        <v>6</v>
      </c>
      <c r="P3779">
        <v>8</v>
      </c>
      <c r="Q3779">
        <v>342.95</v>
      </c>
      <c r="R3779">
        <v>219.89</v>
      </c>
      <c r="S3779">
        <v>174.9</v>
      </c>
      <c r="T3779">
        <v>70.447199999999995</v>
      </c>
      <c r="U3779">
        <v>6</v>
      </c>
      <c r="V3779">
        <v>6</v>
      </c>
      <c r="W3779">
        <v>7</v>
      </c>
      <c r="X3779">
        <v>368.94</v>
      </c>
      <c r="Y3779">
        <v>229.13</v>
      </c>
      <c r="Z3779">
        <v>229.13</v>
      </c>
      <c r="AA3779">
        <v>113.39</v>
      </c>
      <c r="AB3779">
        <v>6</v>
      </c>
      <c r="AC3779">
        <v>6</v>
      </c>
      <c r="AD3779">
        <v>6</v>
      </c>
      <c r="AE3779">
        <v>5</v>
      </c>
      <c r="AF3779">
        <v>6</v>
      </c>
      <c r="AG3779">
        <v>6</v>
      </c>
      <c r="AH3779">
        <v>6</v>
      </c>
      <c r="AI3779">
        <v>5</v>
      </c>
      <c r="AJ3779">
        <v>6</v>
      </c>
      <c r="AK3779">
        <v>6</v>
      </c>
      <c r="AL3779">
        <v>6</v>
      </c>
      <c r="AM3779">
        <v>5</v>
      </c>
    </row>
    <row r="3780" spans="1:39" x14ac:dyDescent="0.15">
      <c r="A3780" t="s">
        <v>144</v>
      </c>
      <c r="B3780">
        <v>100</v>
      </c>
      <c r="C3780">
        <v>2</v>
      </c>
      <c r="D3780">
        <v>2</v>
      </c>
      <c r="E3780" t="s">
        <v>28</v>
      </c>
      <c r="F3780" t="s">
        <v>206</v>
      </c>
      <c r="G3780">
        <v>33</v>
      </c>
      <c r="H3780">
        <v>67</v>
      </c>
      <c r="I3780">
        <v>79</v>
      </c>
      <c r="J3780">
        <v>2816.83</v>
      </c>
      <c r="K3780">
        <v>2091.9299999999998</v>
      </c>
      <c r="L3780">
        <v>1733.39</v>
      </c>
      <c r="M3780">
        <v>799.83690000000001</v>
      </c>
      <c r="N3780">
        <v>33</v>
      </c>
      <c r="O3780">
        <v>33</v>
      </c>
      <c r="P3780">
        <v>38</v>
      </c>
      <c r="Q3780">
        <v>1353.78</v>
      </c>
      <c r="R3780">
        <v>1012.39</v>
      </c>
      <c r="S3780">
        <v>695.84</v>
      </c>
      <c r="T3780">
        <v>392.71019999999999</v>
      </c>
      <c r="U3780">
        <v>33</v>
      </c>
      <c r="V3780">
        <v>34</v>
      </c>
      <c r="W3780">
        <v>41</v>
      </c>
      <c r="X3780">
        <v>1463.05</v>
      </c>
      <c r="Y3780">
        <v>1079.54</v>
      </c>
      <c r="Z3780">
        <v>1037.55</v>
      </c>
      <c r="AA3780">
        <v>407.12670000000003</v>
      </c>
      <c r="AB3780">
        <v>31</v>
      </c>
      <c r="AC3780">
        <v>33</v>
      </c>
      <c r="AD3780">
        <v>22</v>
      </c>
      <c r="AE3780">
        <v>28</v>
      </c>
      <c r="AF3780">
        <v>31</v>
      </c>
      <c r="AG3780">
        <v>33</v>
      </c>
      <c r="AH3780">
        <v>22</v>
      </c>
      <c r="AI3780">
        <v>28</v>
      </c>
      <c r="AJ3780">
        <v>31</v>
      </c>
      <c r="AK3780">
        <v>33</v>
      </c>
      <c r="AL3780">
        <v>22</v>
      </c>
      <c r="AM3780">
        <v>28</v>
      </c>
    </row>
    <row r="3781" spans="1:39" x14ac:dyDescent="0.15">
      <c r="A3781" t="s">
        <v>144</v>
      </c>
      <c r="B3781">
        <v>100</v>
      </c>
      <c r="C3781">
        <v>2</v>
      </c>
      <c r="D3781">
        <v>2</v>
      </c>
      <c r="E3781" t="s">
        <v>30</v>
      </c>
      <c r="F3781" t="s">
        <v>206</v>
      </c>
      <c r="G3781">
        <v>3</v>
      </c>
      <c r="H3781">
        <v>6</v>
      </c>
      <c r="I3781">
        <v>7</v>
      </c>
      <c r="J3781">
        <v>297.95</v>
      </c>
      <c r="K3781">
        <v>229.85</v>
      </c>
      <c r="L3781">
        <v>201.86</v>
      </c>
      <c r="M3781">
        <v>101.8631</v>
      </c>
      <c r="N3781">
        <v>3</v>
      </c>
      <c r="O3781">
        <v>3</v>
      </c>
      <c r="P3781">
        <v>4</v>
      </c>
      <c r="Q3781">
        <v>134.96</v>
      </c>
      <c r="R3781">
        <v>109.21</v>
      </c>
      <c r="S3781">
        <v>81.22</v>
      </c>
      <c r="T3781">
        <v>59.673099999999998</v>
      </c>
      <c r="U3781">
        <v>3</v>
      </c>
      <c r="V3781">
        <v>3</v>
      </c>
      <c r="W3781">
        <v>3</v>
      </c>
      <c r="X3781">
        <v>162.99</v>
      </c>
      <c r="Y3781">
        <v>120.64</v>
      </c>
      <c r="Z3781">
        <v>120.64</v>
      </c>
      <c r="AA3781">
        <v>42.19</v>
      </c>
      <c r="AB3781">
        <v>3</v>
      </c>
      <c r="AC3781">
        <v>3</v>
      </c>
      <c r="AD3781">
        <v>2</v>
      </c>
      <c r="AE3781">
        <v>3</v>
      </c>
      <c r="AF3781">
        <v>3</v>
      </c>
      <c r="AG3781">
        <v>3</v>
      </c>
      <c r="AH3781">
        <v>2</v>
      </c>
      <c r="AI3781">
        <v>3</v>
      </c>
      <c r="AJ3781">
        <v>3</v>
      </c>
      <c r="AK3781">
        <v>3</v>
      </c>
      <c r="AL3781">
        <v>2</v>
      </c>
      <c r="AM3781">
        <v>3</v>
      </c>
    </row>
    <row r="3782" spans="1:39" x14ac:dyDescent="0.15">
      <c r="A3782" t="s">
        <v>144</v>
      </c>
      <c r="B3782">
        <v>100</v>
      </c>
      <c r="C3782">
        <v>2</v>
      </c>
      <c r="D3782">
        <v>2</v>
      </c>
      <c r="E3782" t="s">
        <v>29</v>
      </c>
      <c r="F3782" t="s">
        <v>206</v>
      </c>
      <c r="G3782">
        <v>16</v>
      </c>
      <c r="H3782">
        <v>32</v>
      </c>
      <c r="I3782">
        <v>39</v>
      </c>
      <c r="J3782">
        <v>1617.36</v>
      </c>
      <c r="K3782">
        <v>1171.54</v>
      </c>
      <c r="L3782">
        <v>1027.94</v>
      </c>
      <c r="M3782">
        <v>420.84739999999999</v>
      </c>
      <c r="N3782">
        <v>16</v>
      </c>
      <c r="O3782">
        <v>16</v>
      </c>
      <c r="P3782">
        <v>19</v>
      </c>
      <c r="Q3782">
        <v>710.9</v>
      </c>
      <c r="R3782">
        <v>483.37</v>
      </c>
      <c r="S3782">
        <v>339.77</v>
      </c>
      <c r="T3782">
        <v>183.48740000000001</v>
      </c>
      <c r="U3782">
        <v>16</v>
      </c>
      <c r="V3782">
        <v>16</v>
      </c>
      <c r="W3782">
        <v>20</v>
      </c>
      <c r="X3782">
        <v>906.46</v>
      </c>
      <c r="Y3782">
        <v>688.17</v>
      </c>
      <c r="Z3782">
        <v>688.17</v>
      </c>
      <c r="AA3782">
        <v>237.36</v>
      </c>
      <c r="AB3782">
        <v>15</v>
      </c>
      <c r="AC3782">
        <v>16</v>
      </c>
      <c r="AD3782">
        <v>12</v>
      </c>
      <c r="AE3782">
        <v>15</v>
      </c>
      <c r="AF3782">
        <v>15</v>
      </c>
      <c r="AG3782">
        <v>16</v>
      </c>
      <c r="AH3782">
        <v>12</v>
      </c>
      <c r="AI3782">
        <v>15</v>
      </c>
      <c r="AJ3782">
        <v>15</v>
      </c>
      <c r="AK3782">
        <v>16</v>
      </c>
      <c r="AL3782">
        <v>12</v>
      </c>
      <c r="AM3782">
        <v>15</v>
      </c>
    </row>
    <row r="3783" spans="1:39" x14ac:dyDescent="0.15">
      <c r="A3783" t="s">
        <v>144</v>
      </c>
      <c r="B3783">
        <v>100</v>
      </c>
      <c r="C3783">
        <v>2</v>
      </c>
      <c r="D3783">
        <v>2</v>
      </c>
      <c r="E3783" t="s">
        <v>32</v>
      </c>
      <c r="F3783" t="s">
        <v>206</v>
      </c>
      <c r="G3783">
        <v>1</v>
      </c>
      <c r="H3783">
        <v>3</v>
      </c>
      <c r="I3783">
        <v>3</v>
      </c>
      <c r="J3783">
        <v>128.97999999999999</v>
      </c>
      <c r="K3783">
        <v>81.88</v>
      </c>
      <c r="L3783">
        <v>81.88</v>
      </c>
      <c r="M3783">
        <v>52.576099999999997</v>
      </c>
      <c r="N3783">
        <v>1</v>
      </c>
      <c r="O3783">
        <v>2</v>
      </c>
      <c r="P3783">
        <v>2</v>
      </c>
      <c r="Q3783">
        <v>69.98</v>
      </c>
      <c r="R3783">
        <v>46.48</v>
      </c>
      <c r="S3783">
        <v>46.48</v>
      </c>
      <c r="T3783">
        <v>40.116100000000003</v>
      </c>
      <c r="U3783">
        <v>1</v>
      </c>
      <c r="V3783">
        <v>1</v>
      </c>
      <c r="W3783">
        <v>1</v>
      </c>
      <c r="X3783">
        <v>59</v>
      </c>
      <c r="Y3783">
        <v>35.4</v>
      </c>
      <c r="Z3783">
        <v>35.4</v>
      </c>
      <c r="AA3783">
        <v>12.46</v>
      </c>
      <c r="AB3783">
        <v>1</v>
      </c>
      <c r="AC3783">
        <v>1</v>
      </c>
      <c r="AD3783">
        <v>1</v>
      </c>
      <c r="AE3783">
        <v>1</v>
      </c>
      <c r="AF3783">
        <v>1</v>
      </c>
      <c r="AG3783">
        <v>1</v>
      </c>
      <c r="AH3783">
        <v>1</v>
      </c>
      <c r="AI3783">
        <v>1</v>
      </c>
      <c r="AJ3783">
        <v>1</v>
      </c>
      <c r="AK3783">
        <v>1</v>
      </c>
      <c r="AL3783">
        <v>1</v>
      </c>
      <c r="AM3783">
        <v>1</v>
      </c>
    </row>
    <row r="3784" spans="1:39" x14ac:dyDescent="0.15">
      <c r="A3784" t="s">
        <v>145</v>
      </c>
      <c r="B3784">
        <v>-1</v>
      </c>
      <c r="C3784">
        <v>0</v>
      </c>
      <c r="D3784">
        <v>0</v>
      </c>
      <c r="E3784" t="s">
        <v>28</v>
      </c>
      <c r="F3784" t="s">
        <v>206</v>
      </c>
      <c r="G3784">
        <v>0</v>
      </c>
      <c r="H3784">
        <v>17244</v>
      </c>
      <c r="I3784">
        <v>35181</v>
      </c>
      <c r="J3784">
        <v>1814496.91</v>
      </c>
      <c r="K3784">
        <v>1494652.95</v>
      </c>
      <c r="L3784">
        <v>1463935.28</v>
      </c>
      <c r="M3784">
        <v>502618.24890000001</v>
      </c>
      <c r="N3784">
        <v>0</v>
      </c>
      <c r="O3784">
        <v>358</v>
      </c>
      <c r="P3784">
        <v>1401</v>
      </c>
      <c r="Q3784">
        <v>75565.37</v>
      </c>
      <c r="R3784">
        <v>58960.4</v>
      </c>
      <c r="S3784">
        <v>56654.15</v>
      </c>
      <c r="T3784">
        <v>22544.358199999999</v>
      </c>
      <c r="U3784">
        <v>0</v>
      </c>
      <c r="V3784">
        <v>16886</v>
      </c>
      <c r="W3784">
        <v>33780</v>
      </c>
      <c r="X3784">
        <v>1738931.54</v>
      </c>
      <c r="Y3784">
        <v>1435692.55</v>
      </c>
      <c r="Z3784">
        <v>1407281.13</v>
      </c>
      <c r="AA3784">
        <v>480073.89069999999</v>
      </c>
      <c r="AB3784">
        <v>0</v>
      </c>
      <c r="AC3784">
        <v>0</v>
      </c>
      <c r="AD3784">
        <v>0</v>
      </c>
      <c r="AE3784">
        <v>0</v>
      </c>
      <c r="AF3784">
        <v>0</v>
      </c>
      <c r="AG3784">
        <v>0</v>
      </c>
      <c r="AH3784">
        <v>0</v>
      </c>
      <c r="AI3784">
        <v>0</v>
      </c>
      <c r="AJ3784">
        <v>0</v>
      </c>
      <c r="AK3784">
        <v>0</v>
      </c>
      <c r="AL3784">
        <v>0</v>
      </c>
      <c r="AM3784">
        <v>0</v>
      </c>
    </row>
    <row r="3785" spans="1:39" x14ac:dyDescent="0.15">
      <c r="A3785" t="s">
        <v>145</v>
      </c>
      <c r="B3785">
        <v>5</v>
      </c>
      <c r="C3785">
        <v>1</v>
      </c>
      <c r="D3785">
        <v>0</v>
      </c>
      <c r="E3785" t="s">
        <v>28</v>
      </c>
      <c r="F3785" t="s">
        <v>206</v>
      </c>
      <c r="G3785">
        <v>508</v>
      </c>
      <c r="H3785">
        <v>954</v>
      </c>
      <c r="I3785">
        <v>6221</v>
      </c>
      <c r="J3785">
        <v>365064.78</v>
      </c>
      <c r="K3785">
        <v>311060.92</v>
      </c>
      <c r="L3785">
        <v>279082.83</v>
      </c>
      <c r="M3785">
        <v>96257.578699999998</v>
      </c>
      <c r="N3785">
        <v>253</v>
      </c>
      <c r="O3785">
        <v>466</v>
      </c>
      <c r="P3785">
        <v>3241</v>
      </c>
      <c r="Q3785">
        <v>188693.02</v>
      </c>
      <c r="R3785">
        <v>153426.59</v>
      </c>
      <c r="S3785">
        <v>128715.98</v>
      </c>
      <c r="T3785">
        <v>53269.344299999997</v>
      </c>
      <c r="U3785">
        <v>255</v>
      </c>
      <c r="V3785">
        <v>488</v>
      </c>
      <c r="W3785">
        <v>2980</v>
      </c>
      <c r="X3785">
        <v>176371.76</v>
      </c>
      <c r="Y3785">
        <v>157634.32999999999</v>
      </c>
      <c r="Z3785">
        <v>150366.85</v>
      </c>
      <c r="AA3785">
        <v>42988.234400000001</v>
      </c>
      <c r="AB3785">
        <v>497</v>
      </c>
      <c r="AC3785">
        <v>459</v>
      </c>
      <c r="AD3785">
        <v>411</v>
      </c>
      <c r="AE3785">
        <v>304</v>
      </c>
      <c r="AF3785">
        <v>248</v>
      </c>
      <c r="AG3785">
        <v>247</v>
      </c>
      <c r="AH3785">
        <v>224</v>
      </c>
      <c r="AI3785">
        <v>149</v>
      </c>
      <c r="AJ3785">
        <v>249</v>
      </c>
      <c r="AK3785">
        <v>212</v>
      </c>
      <c r="AL3785">
        <v>187</v>
      </c>
      <c r="AM3785">
        <v>155</v>
      </c>
    </row>
    <row r="3786" spans="1:39" x14ac:dyDescent="0.15">
      <c r="A3786" t="s">
        <v>145</v>
      </c>
      <c r="B3786">
        <v>5</v>
      </c>
      <c r="C3786">
        <v>1</v>
      </c>
      <c r="D3786">
        <v>0</v>
      </c>
      <c r="E3786" t="s">
        <v>30</v>
      </c>
      <c r="F3786" t="s">
        <v>206</v>
      </c>
      <c r="G3786">
        <v>1</v>
      </c>
      <c r="H3786">
        <v>2</v>
      </c>
      <c r="I3786">
        <v>7</v>
      </c>
      <c r="J3786">
        <v>543</v>
      </c>
      <c r="K3786">
        <v>543</v>
      </c>
      <c r="L3786">
        <v>543</v>
      </c>
      <c r="M3786">
        <v>116.75</v>
      </c>
      <c r="N3786">
        <v>0</v>
      </c>
      <c r="O3786">
        <v>0</v>
      </c>
      <c r="P3786">
        <v>0</v>
      </c>
      <c r="Q3786">
        <v>0</v>
      </c>
      <c r="R3786">
        <v>0</v>
      </c>
      <c r="S3786">
        <v>0</v>
      </c>
      <c r="T3786">
        <v>0</v>
      </c>
      <c r="U3786">
        <v>1</v>
      </c>
      <c r="V3786">
        <v>2</v>
      </c>
      <c r="W3786">
        <v>7</v>
      </c>
      <c r="X3786">
        <v>543</v>
      </c>
      <c r="Y3786">
        <v>543</v>
      </c>
      <c r="Z3786">
        <v>543</v>
      </c>
      <c r="AA3786">
        <v>116.75</v>
      </c>
      <c r="AB3786">
        <v>1</v>
      </c>
      <c r="AC3786">
        <v>1</v>
      </c>
      <c r="AD3786">
        <v>1</v>
      </c>
      <c r="AE3786">
        <v>1</v>
      </c>
      <c r="AF3786">
        <v>0</v>
      </c>
      <c r="AG3786">
        <v>0</v>
      </c>
      <c r="AH3786">
        <v>0</v>
      </c>
      <c r="AI3786">
        <v>0</v>
      </c>
      <c r="AJ3786">
        <v>1</v>
      </c>
      <c r="AK3786">
        <v>1</v>
      </c>
      <c r="AL3786">
        <v>1</v>
      </c>
      <c r="AM3786">
        <v>1</v>
      </c>
    </row>
    <row r="3787" spans="1:39" x14ac:dyDescent="0.15">
      <c r="A3787" t="s">
        <v>145</v>
      </c>
      <c r="B3787">
        <v>5</v>
      </c>
      <c r="C3787">
        <v>1</v>
      </c>
      <c r="D3787">
        <v>0</v>
      </c>
      <c r="E3787" t="s">
        <v>29</v>
      </c>
      <c r="F3787" t="s">
        <v>206</v>
      </c>
      <c r="G3787">
        <v>2</v>
      </c>
      <c r="H3787">
        <v>2</v>
      </c>
      <c r="I3787">
        <v>12</v>
      </c>
      <c r="J3787">
        <v>978</v>
      </c>
      <c r="K3787">
        <v>880.2</v>
      </c>
      <c r="L3787">
        <v>425.7</v>
      </c>
      <c r="M3787">
        <v>202.98330000000001</v>
      </c>
      <c r="N3787">
        <v>2</v>
      </c>
      <c r="O3787">
        <v>2</v>
      </c>
      <c r="P3787">
        <v>12</v>
      </c>
      <c r="Q3787">
        <v>978</v>
      </c>
      <c r="R3787">
        <v>880.2</v>
      </c>
      <c r="S3787">
        <v>425.7</v>
      </c>
      <c r="T3787">
        <v>202.98330000000001</v>
      </c>
      <c r="U3787">
        <v>0</v>
      </c>
      <c r="V3787">
        <v>0</v>
      </c>
      <c r="W3787">
        <v>0</v>
      </c>
      <c r="X3787">
        <v>0</v>
      </c>
      <c r="Y3787">
        <v>0</v>
      </c>
      <c r="Z3787">
        <v>0</v>
      </c>
      <c r="AA3787">
        <v>0</v>
      </c>
      <c r="AB3787">
        <v>2</v>
      </c>
      <c r="AC3787">
        <v>2</v>
      </c>
      <c r="AD3787">
        <v>2</v>
      </c>
      <c r="AE3787">
        <v>1</v>
      </c>
      <c r="AF3787">
        <v>2</v>
      </c>
      <c r="AG3787">
        <v>2</v>
      </c>
      <c r="AH3787">
        <v>2</v>
      </c>
      <c r="AI3787">
        <v>1</v>
      </c>
      <c r="AJ3787">
        <v>0</v>
      </c>
      <c r="AK3787">
        <v>0</v>
      </c>
      <c r="AL3787">
        <v>0</v>
      </c>
      <c r="AM3787">
        <v>0</v>
      </c>
    </row>
    <row r="3788" spans="1:39" x14ac:dyDescent="0.15">
      <c r="A3788" t="s">
        <v>145</v>
      </c>
      <c r="B3788">
        <v>5</v>
      </c>
      <c r="C3788">
        <v>1</v>
      </c>
      <c r="D3788">
        <v>0</v>
      </c>
      <c r="E3788" t="s">
        <v>32</v>
      </c>
      <c r="F3788" t="s">
        <v>206</v>
      </c>
      <c r="G3788">
        <v>242</v>
      </c>
      <c r="H3788">
        <v>532</v>
      </c>
      <c r="I3788">
        <v>3347</v>
      </c>
      <c r="J3788">
        <v>193451.76</v>
      </c>
      <c r="K3788">
        <v>153670.39999999999</v>
      </c>
      <c r="L3788">
        <v>146304.79</v>
      </c>
      <c r="M3788">
        <v>48585.131800000003</v>
      </c>
      <c r="N3788">
        <v>15</v>
      </c>
      <c r="O3788">
        <v>34</v>
      </c>
      <c r="P3788">
        <v>194</v>
      </c>
      <c r="Q3788">
        <v>12055.92</v>
      </c>
      <c r="R3788">
        <v>9734.65</v>
      </c>
      <c r="S3788">
        <v>7778.14</v>
      </c>
      <c r="T3788">
        <v>3177.4054999999998</v>
      </c>
      <c r="U3788">
        <v>227</v>
      </c>
      <c r="V3788">
        <v>498</v>
      </c>
      <c r="W3788">
        <v>3153</v>
      </c>
      <c r="X3788">
        <v>181395.84</v>
      </c>
      <c r="Y3788">
        <v>143935.75</v>
      </c>
      <c r="Z3788">
        <v>138526.65</v>
      </c>
      <c r="AA3788">
        <v>45407.726300000002</v>
      </c>
      <c r="AB3788">
        <v>239</v>
      </c>
      <c r="AC3788">
        <v>215</v>
      </c>
      <c r="AD3788">
        <v>199</v>
      </c>
      <c r="AE3788">
        <v>188</v>
      </c>
      <c r="AF3788">
        <v>14</v>
      </c>
      <c r="AG3788">
        <v>12</v>
      </c>
      <c r="AH3788">
        <v>11</v>
      </c>
      <c r="AI3788">
        <v>13</v>
      </c>
      <c r="AJ3788">
        <v>225</v>
      </c>
      <c r="AK3788">
        <v>203</v>
      </c>
      <c r="AL3788">
        <v>188</v>
      </c>
      <c r="AM3788">
        <v>175</v>
      </c>
    </row>
    <row r="3789" spans="1:39" x14ac:dyDescent="0.15">
      <c r="A3789" t="s">
        <v>145</v>
      </c>
      <c r="B3789">
        <v>5</v>
      </c>
      <c r="C3789">
        <v>1</v>
      </c>
      <c r="D3789">
        <v>1</v>
      </c>
      <c r="E3789" t="s">
        <v>28</v>
      </c>
      <c r="F3789" t="s">
        <v>206</v>
      </c>
      <c r="G3789">
        <v>3162</v>
      </c>
      <c r="H3789">
        <v>7895</v>
      </c>
      <c r="I3789">
        <v>41302</v>
      </c>
      <c r="J3789">
        <v>2364173.31</v>
      </c>
      <c r="K3789">
        <v>1999350.19</v>
      </c>
      <c r="L3789">
        <v>1800273.96</v>
      </c>
      <c r="M3789">
        <v>622101.0601</v>
      </c>
      <c r="N3789">
        <v>1907</v>
      </c>
      <c r="O3789">
        <v>4331</v>
      </c>
      <c r="P3789">
        <v>26000</v>
      </c>
      <c r="Q3789">
        <v>1484612.39</v>
      </c>
      <c r="R3789">
        <v>1240966.8400000001</v>
      </c>
      <c r="S3789">
        <v>1086911.81</v>
      </c>
      <c r="T3789">
        <v>406196.96159999998</v>
      </c>
      <c r="U3789">
        <v>1255</v>
      </c>
      <c r="V3789">
        <v>3564</v>
      </c>
      <c r="W3789">
        <v>15302</v>
      </c>
      <c r="X3789">
        <v>879560.92</v>
      </c>
      <c r="Y3789">
        <v>758383.35</v>
      </c>
      <c r="Z3789">
        <v>713362.15</v>
      </c>
      <c r="AA3789">
        <v>215904.09849999999</v>
      </c>
      <c r="AB3789">
        <v>2937</v>
      </c>
      <c r="AC3789">
        <v>3053</v>
      </c>
      <c r="AD3789">
        <v>2037</v>
      </c>
      <c r="AE3789">
        <v>2773</v>
      </c>
      <c r="AF3789">
        <v>1824</v>
      </c>
      <c r="AG3789">
        <v>1878</v>
      </c>
      <c r="AH3789">
        <v>1348</v>
      </c>
      <c r="AI3789">
        <v>1710</v>
      </c>
      <c r="AJ3789">
        <v>1113</v>
      </c>
      <c r="AK3789">
        <v>1175</v>
      </c>
      <c r="AL3789">
        <v>689</v>
      </c>
      <c r="AM3789">
        <v>1063</v>
      </c>
    </row>
    <row r="3790" spans="1:39" x14ac:dyDescent="0.15">
      <c r="A3790" t="s">
        <v>145</v>
      </c>
      <c r="B3790">
        <v>5</v>
      </c>
      <c r="C3790">
        <v>1</v>
      </c>
      <c r="D3790">
        <v>1</v>
      </c>
      <c r="E3790" t="s">
        <v>30</v>
      </c>
      <c r="F3790" t="s">
        <v>206</v>
      </c>
      <c r="G3790">
        <v>353</v>
      </c>
      <c r="H3790">
        <v>865</v>
      </c>
      <c r="I3790">
        <v>4658</v>
      </c>
      <c r="J3790">
        <v>265686.65999999997</v>
      </c>
      <c r="K3790">
        <v>223385.51</v>
      </c>
      <c r="L3790">
        <v>199461.08</v>
      </c>
      <c r="M3790">
        <v>70431.554799999998</v>
      </c>
      <c r="N3790">
        <v>210</v>
      </c>
      <c r="O3790">
        <v>482</v>
      </c>
      <c r="P3790">
        <v>2955</v>
      </c>
      <c r="Q3790">
        <v>166969.57999999999</v>
      </c>
      <c r="R3790">
        <v>138391.31</v>
      </c>
      <c r="S3790">
        <v>119080.24</v>
      </c>
      <c r="T3790">
        <v>46728.246899999998</v>
      </c>
      <c r="U3790">
        <v>143</v>
      </c>
      <c r="V3790">
        <v>383</v>
      </c>
      <c r="W3790">
        <v>1703</v>
      </c>
      <c r="X3790">
        <v>98717.08</v>
      </c>
      <c r="Y3790">
        <v>84994.2</v>
      </c>
      <c r="Z3790">
        <v>80380.84</v>
      </c>
      <c r="AA3790">
        <v>23703.3079</v>
      </c>
      <c r="AB3790">
        <v>314</v>
      </c>
      <c r="AC3790">
        <v>346</v>
      </c>
      <c r="AD3790">
        <v>222</v>
      </c>
      <c r="AE3790">
        <v>329</v>
      </c>
      <c r="AF3790">
        <v>192</v>
      </c>
      <c r="AG3790">
        <v>209</v>
      </c>
      <c r="AH3790">
        <v>149</v>
      </c>
      <c r="AI3790">
        <v>206</v>
      </c>
      <c r="AJ3790">
        <v>122</v>
      </c>
      <c r="AK3790">
        <v>137</v>
      </c>
      <c r="AL3790">
        <v>73</v>
      </c>
      <c r="AM3790">
        <v>123</v>
      </c>
    </row>
    <row r="3791" spans="1:39" x14ac:dyDescent="0.15">
      <c r="A3791" t="s">
        <v>145</v>
      </c>
      <c r="B3791">
        <v>5</v>
      </c>
      <c r="C3791">
        <v>1</v>
      </c>
      <c r="D3791">
        <v>1</v>
      </c>
      <c r="E3791" t="s">
        <v>29</v>
      </c>
      <c r="F3791" t="s">
        <v>206</v>
      </c>
      <c r="G3791">
        <v>4873</v>
      </c>
      <c r="H3791">
        <v>12771</v>
      </c>
      <c r="I3791">
        <v>64858</v>
      </c>
      <c r="J3791">
        <v>3703369.89</v>
      </c>
      <c r="K3791">
        <v>3020907.63</v>
      </c>
      <c r="L3791">
        <v>2728481.85</v>
      </c>
      <c r="M3791">
        <v>969550.8504</v>
      </c>
      <c r="N3791">
        <v>1970</v>
      </c>
      <c r="O3791">
        <v>4844</v>
      </c>
      <c r="P3791">
        <v>28710</v>
      </c>
      <c r="Q3791">
        <v>1617318.26</v>
      </c>
      <c r="R3791">
        <v>1272123.01</v>
      </c>
      <c r="S3791">
        <v>1108485.3500000001</v>
      </c>
      <c r="T3791">
        <v>457916.31589999999</v>
      </c>
      <c r="U3791">
        <v>2903</v>
      </c>
      <c r="V3791">
        <v>7927</v>
      </c>
      <c r="W3791">
        <v>36148</v>
      </c>
      <c r="X3791">
        <v>2086051.63</v>
      </c>
      <c r="Y3791">
        <v>1748784.62</v>
      </c>
      <c r="Z3791">
        <v>1619996.5</v>
      </c>
      <c r="AA3791">
        <v>511634.53450000001</v>
      </c>
      <c r="AB3791">
        <v>4577</v>
      </c>
      <c r="AC3791">
        <v>4633</v>
      </c>
      <c r="AD3791">
        <v>3155</v>
      </c>
      <c r="AE3791">
        <v>4642</v>
      </c>
      <c r="AF3791">
        <v>1866</v>
      </c>
      <c r="AG3791">
        <v>1874</v>
      </c>
      <c r="AH3791">
        <v>1406</v>
      </c>
      <c r="AI3791">
        <v>1903</v>
      </c>
      <c r="AJ3791">
        <v>2711</v>
      </c>
      <c r="AK3791">
        <v>2759</v>
      </c>
      <c r="AL3791">
        <v>1749</v>
      </c>
      <c r="AM3791">
        <v>2739</v>
      </c>
    </row>
    <row r="3792" spans="1:39" x14ac:dyDescent="0.15">
      <c r="A3792" t="s">
        <v>145</v>
      </c>
      <c r="B3792">
        <v>5</v>
      </c>
      <c r="C3792">
        <v>1</v>
      </c>
      <c r="D3792">
        <v>1</v>
      </c>
      <c r="E3792" t="s">
        <v>31</v>
      </c>
      <c r="F3792" t="s">
        <v>206</v>
      </c>
      <c r="G3792">
        <v>3</v>
      </c>
      <c r="H3792">
        <v>21</v>
      </c>
      <c r="I3792">
        <v>38</v>
      </c>
      <c r="J3792">
        <v>2142.94</v>
      </c>
      <c r="K3792">
        <v>1494.84</v>
      </c>
      <c r="L3792">
        <v>1459.44</v>
      </c>
      <c r="M3792">
        <v>471.96069999999997</v>
      </c>
      <c r="N3792">
        <v>1</v>
      </c>
      <c r="O3792">
        <v>3</v>
      </c>
      <c r="P3792">
        <v>6</v>
      </c>
      <c r="Q3792">
        <v>454.99</v>
      </c>
      <c r="R3792">
        <v>454.99</v>
      </c>
      <c r="S3792">
        <v>454.99</v>
      </c>
      <c r="T3792">
        <v>103.3168</v>
      </c>
      <c r="U3792">
        <v>2</v>
      </c>
      <c r="V3792">
        <v>18</v>
      </c>
      <c r="W3792">
        <v>32</v>
      </c>
      <c r="X3792">
        <v>1687.95</v>
      </c>
      <c r="Y3792">
        <v>1039.8499999999999</v>
      </c>
      <c r="Z3792">
        <v>1004.45</v>
      </c>
      <c r="AA3792">
        <v>368.64389999999997</v>
      </c>
      <c r="AB3792">
        <v>1</v>
      </c>
      <c r="AC3792">
        <v>3</v>
      </c>
      <c r="AD3792">
        <v>2</v>
      </c>
      <c r="AE3792">
        <v>1</v>
      </c>
      <c r="AF3792">
        <v>1</v>
      </c>
      <c r="AG3792">
        <v>1</v>
      </c>
      <c r="AH3792">
        <v>1</v>
      </c>
      <c r="AI3792">
        <v>1</v>
      </c>
      <c r="AJ3792">
        <v>0</v>
      </c>
      <c r="AK3792">
        <v>2</v>
      </c>
      <c r="AL3792">
        <v>1</v>
      </c>
      <c r="AM3792">
        <v>0</v>
      </c>
    </row>
    <row r="3793" spans="1:39" x14ac:dyDescent="0.15">
      <c r="A3793" t="s">
        <v>145</v>
      </c>
      <c r="B3793">
        <v>5</v>
      </c>
      <c r="C3793">
        <v>1</v>
      </c>
      <c r="D3793">
        <v>1</v>
      </c>
      <c r="E3793" t="s">
        <v>32</v>
      </c>
      <c r="F3793" t="s">
        <v>206</v>
      </c>
      <c r="G3793">
        <v>230</v>
      </c>
      <c r="H3793">
        <v>504</v>
      </c>
      <c r="I3793">
        <v>2946</v>
      </c>
      <c r="J3793">
        <v>170934.41</v>
      </c>
      <c r="K3793">
        <v>138317.32</v>
      </c>
      <c r="L3793">
        <v>130988.26</v>
      </c>
      <c r="M3793">
        <v>42523.304100000001</v>
      </c>
      <c r="N3793">
        <v>27</v>
      </c>
      <c r="O3793">
        <v>64</v>
      </c>
      <c r="P3793">
        <v>378</v>
      </c>
      <c r="Q3793">
        <v>22598.94</v>
      </c>
      <c r="R3793">
        <v>18019.93</v>
      </c>
      <c r="S3793">
        <v>15934.38</v>
      </c>
      <c r="T3793">
        <v>6105.4717000000001</v>
      </c>
      <c r="U3793">
        <v>203</v>
      </c>
      <c r="V3793">
        <v>440</v>
      </c>
      <c r="W3793">
        <v>2568</v>
      </c>
      <c r="X3793">
        <v>148335.47</v>
      </c>
      <c r="Y3793">
        <v>120297.39</v>
      </c>
      <c r="Z3793">
        <v>115053.88</v>
      </c>
      <c r="AA3793">
        <v>36417.832399999999</v>
      </c>
      <c r="AB3793">
        <v>224</v>
      </c>
      <c r="AC3793">
        <v>215</v>
      </c>
      <c r="AD3793">
        <v>157</v>
      </c>
      <c r="AE3793">
        <v>210</v>
      </c>
      <c r="AF3793">
        <v>27</v>
      </c>
      <c r="AG3793">
        <v>25</v>
      </c>
      <c r="AH3793">
        <v>20</v>
      </c>
      <c r="AI3793">
        <v>26</v>
      </c>
      <c r="AJ3793">
        <v>197</v>
      </c>
      <c r="AK3793">
        <v>190</v>
      </c>
      <c r="AL3793">
        <v>137</v>
      </c>
      <c r="AM3793">
        <v>184</v>
      </c>
    </row>
    <row r="3794" spans="1:39" x14ac:dyDescent="0.15">
      <c r="A3794" t="s">
        <v>145</v>
      </c>
      <c r="B3794">
        <v>5</v>
      </c>
      <c r="C3794">
        <v>1</v>
      </c>
      <c r="D3794">
        <v>2</v>
      </c>
      <c r="E3794" t="s">
        <v>28</v>
      </c>
      <c r="F3794" t="s">
        <v>206</v>
      </c>
      <c r="G3794">
        <v>633</v>
      </c>
      <c r="H3794">
        <v>1173</v>
      </c>
      <c r="I3794">
        <v>7941</v>
      </c>
      <c r="J3794">
        <v>469304.68</v>
      </c>
      <c r="K3794">
        <v>405322.48</v>
      </c>
      <c r="L3794">
        <v>362926.26</v>
      </c>
      <c r="M3794">
        <v>122613.2506</v>
      </c>
      <c r="N3794">
        <v>302</v>
      </c>
      <c r="O3794">
        <v>518</v>
      </c>
      <c r="P3794">
        <v>4200</v>
      </c>
      <c r="Q3794">
        <v>248702.41</v>
      </c>
      <c r="R3794">
        <v>208594.5</v>
      </c>
      <c r="S3794">
        <v>175602.89</v>
      </c>
      <c r="T3794">
        <v>68648.035000000003</v>
      </c>
      <c r="U3794">
        <v>331</v>
      </c>
      <c r="V3794">
        <v>655</v>
      </c>
      <c r="W3794">
        <v>3741</v>
      </c>
      <c r="X3794">
        <v>220602.27</v>
      </c>
      <c r="Y3794">
        <v>196727.98</v>
      </c>
      <c r="Z3794">
        <v>187323.37</v>
      </c>
      <c r="AA3794">
        <v>53965.215600000003</v>
      </c>
      <c r="AB3794">
        <v>611</v>
      </c>
      <c r="AC3794">
        <v>603</v>
      </c>
      <c r="AD3794">
        <v>312</v>
      </c>
      <c r="AE3794">
        <v>545</v>
      </c>
      <c r="AF3794">
        <v>291</v>
      </c>
      <c r="AG3794">
        <v>298</v>
      </c>
      <c r="AH3794">
        <v>172</v>
      </c>
      <c r="AI3794">
        <v>270</v>
      </c>
      <c r="AJ3794">
        <v>320</v>
      </c>
      <c r="AK3794">
        <v>305</v>
      </c>
      <c r="AL3794">
        <v>140</v>
      </c>
      <c r="AM3794">
        <v>275</v>
      </c>
    </row>
    <row r="3795" spans="1:39" x14ac:dyDescent="0.15">
      <c r="A3795" t="s">
        <v>145</v>
      </c>
      <c r="B3795">
        <v>5</v>
      </c>
      <c r="C3795">
        <v>1</v>
      </c>
      <c r="D3795">
        <v>2</v>
      </c>
      <c r="E3795" t="s">
        <v>30</v>
      </c>
      <c r="F3795" t="s">
        <v>206</v>
      </c>
      <c r="G3795">
        <v>72</v>
      </c>
      <c r="H3795">
        <v>132</v>
      </c>
      <c r="I3795">
        <v>968</v>
      </c>
      <c r="J3795">
        <v>54837.61</v>
      </c>
      <c r="K3795">
        <v>46206.49</v>
      </c>
      <c r="L3795">
        <v>41345.730000000003</v>
      </c>
      <c r="M3795">
        <v>14967.5399</v>
      </c>
      <c r="N3795">
        <v>34</v>
      </c>
      <c r="O3795">
        <v>58</v>
      </c>
      <c r="P3795">
        <v>486</v>
      </c>
      <c r="Q3795">
        <v>27469.53</v>
      </c>
      <c r="R3795">
        <v>21927.61</v>
      </c>
      <c r="S3795">
        <v>17703.36</v>
      </c>
      <c r="T3795">
        <v>8513.5491000000002</v>
      </c>
      <c r="U3795">
        <v>38</v>
      </c>
      <c r="V3795">
        <v>74</v>
      </c>
      <c r="W3795">
        <v>482</v>
      </c>
      <c r="X3795">
        <v>27368.080000000002</v>
      </c>
      <c r="Y3795">
        <v>24278.880000000001</v>
      </c>
      <c r="Z3795">
        <v>23642.37</v>
      </c>
      <c r="AA3795">
        <v>6453.9907999999996</v>
      </c>
      <c r="AB3795">
        <v>65</v>
      </c>
      <c r="AC3795">
        <v>68</v>
      </c>
      <c r="AD3795">
        <v>38</v>
      </c>
      <c r="AE3795">
        <v>68</v>
      </c>
      <c r="AF3795">
        <v>28</v>
      </c>
      <c r="AG3795">
        <v>33</v>
      </c>
      <c r="AH3795">
        <v>23</v>
      </c>
      <c r="AI3795">
        <v>31</v>
      </c>
      <c r="AJ3795">
        <v>37</v>
      </c>
      <c r="AK3795">
        <v>35</v>
      </c>
      <c r="AL3795">
        <v>15</v>
      </c>
      <c r="AM3795">
        <v>37</v>
      </c>
    </row>
    <row r="3796" spans="1:39" x14ac:dyDescent="0.15">
      <c r="A3796" t="s">
        <v>145</v>
      </c>
      <c r="B3796">
        <v>5</v>
      </c>
      <c r="C3796">
        <v>1</v>
      </c>
      <c r="D3796">
        <v>2</v>
      </c>
      <c r="E3796" t="s">
        <v>29</v>
      </c>
      <c r="F3796" t="s">
        <v>206</v>
      </c>
      <c r="G3796">
        <v>394</v>
      </c>
      <c r="H3796">
        <v>778</v>
      </c>
      <c r="I3796">
        <v>5085</v>
      </c>
      <c r="J3796">
        <v>295820.07</v>
      </c>
      <c r="K3796">
        <v>241222.2</v>
      </c>
      <c r="L3796">
        <v>211366.97</v>
      </c>
      <c r="M3796">
        <v>77695.712199999994</v>
      </c>
      <c r="N3796">
        <v>143</v>
      </c>
      <c r="O3796">
        <v>249</v>
      </c>
      <c r="P3796">
        <v>1973</v>
      </c>
      <c r="Q3796">
        <v>115952.95</v>
      </c>
      <c r="R3796">
        <v>91476.75</v>
      </c>
      <c r="S3796">
        <v>70989.539999999994</v>
      </c>
      <c r="T3796">
        <v>32714.8596</v>
      </c>
      <c r="U3796">
        <v>251</v>
      </c>
      <c r="V3796">
        <v>529</v>
      </c>
      <c r="W3796">
        <v>3112</v>
      </c>
      <c r="X3796">
        <v>179867.12</v>
      </c>
      <c r="Y3796">
        <v>149745.45000000001</v>
      </c>
      <c r="Z3796">
        <v>140377.43</v>
      </c>
      <c r="AA3796">
        <v>44980.852599999998</v>
      </c>
      <c r="AB3796">
        <v>379</v>
      </c>
      <c r="AC3796">
        <v>367</v>
      </c>
      <c r="AD3796">
        <v>178</v>
      </c>
      <c r="AE3796">
        <v>386</v>
      </c>
      <c r="AF3796">
        <v>138</v>
      </c>
      <c r="AG3796">
        <v>137</v>
      </c>
      <c r="AH3796">
        <v>78</v>
      </c>
      <c r="AI3796">
        <v>138</v>
      </c>
      <c r="AJ3796">
        <v>241</v>
      </c>
      <c r="AK3796">
        <v>230</v>
      </c>
      <c r="AL3796">
        <v>100</v>
      </c>
      <c r="AM3796">
        <v>248</v>
      </c>
    </row>
    <row r="3797" spans="1:39" x14ac:dyDescent="0.15">
      <c r="A3797" t="s">
        <v>145</v>
      </c>
      <c r="B3797">
        <v>5</v>
      </c>
      <c r="C3797">
        <v>1</v>
      </c>
      <c r="D3797">
        <v>2</v>
      </c>
      <c r="E3797" t="s">
        <v>32</v>
      </c>
      <c r="F3797" t="s">
        <v>206</v>
      </c>
      <c r="G3797">
        <v>115</v>
      </c>
      <c r="H3797">
        <v>241</v>
      </c>
      <c r="I3797">
        <v>1497</v>
      </c>
      <c r="J3797">
        <v>89520.62</v>
      </c>
      <c r="K3797">
        <v>73149.87</v>
      </c>
      <c r="L3797">
        <v>69704.72</v>
      </c>
      <c r="M3797">
        <v>21944.893199999999</v>
      </c>
      <c r="N3797">
        <v>7</v>
      </c>
      <c r="O3797">
        <v>11</v>
      </c>
      <c r="P3797">
        <v>101</v>
      </c>
      <c r="Q3797">
        <v>6302.52</v>
      </c>
      <c r="R3797">
        <v>4946.84</v>
      </c>
      <c r="S3797">
        <v>4359.38</v>
      </c>
      <c r="T3797">
        <v>1743.4574</v>
      </c>
      <c r="U3797">
        <v>108</v>
      </c>
      <c r="V3797">
        <v>230</v>
      </c>
      <c r="W3797">
        <v>1396</v>
      </c>
      <c r="X3797">
        <v>83218.100000000006</v>
      </c>
      <c r="Y3797">
        <v>68203.03</v>
      </c>
      <c r="Z3797">
        <v>65345.34</v>
      </c>
      <c r="AA3797">
        <v>20201.435799999999</v>
      </c>
      <c r="AB3797">
        <v>108</v>
      </c>
      <c r="AC3797">
        <v>103</v>
      </c>
      <c r="AD3797">
        <v>43</v>
      </c>
      <c r="AE3797">
        <v>96</v>
      </c>
      <c r="AF3797">
        <v>7</v>
      </c>
      <c r="AG3797">
        <v>6</v>
      </c>
      <c r="AH3797">
        <v>3</v>
      </c>
      <c r="AI3797">
        <v>7</v>
      </c>
      <c r="AJ3797">
        <v>101</v>
      </c>
      <c r="AK3797">
        <v>97</v>
      </c>
      <c r="AL3797">
        <v>40</v>
      </c>
      <c r="AM3797">
        <v>89</v>
      </c>
    </row>
    <row r="3798" spans="1:39" x14ac:dyDescent="0.15">
      <c r="A3798" t="s">
        <v>145</v>
      </c>
      <c r="B3798">
        <v>5</v>
      </c>
      <c r="C3798">
        <v>2</v>
      </c>
      <c r="D3798">
        <v>0</v>
      </c>
      <c r="E3798" t="s">
        <v>28</v>
      </c>
      <c r="F3798" t="s">
        <v>206</v>
      </c>
      <c r="G3798">
        <v>109</v>
      </c>
      <c r="H3798">
        <v>375</v>
      </c>
      <c r="I3798">
        <v>1712</v>
      </c>
      <c r="J3798">
        <v>93027.520000000004</v>
      </c>
      <c r="K3798">
        <v>73858.399999999994</v>
      </c>
      <c r="L3798">
        <v>58895.56</v>
      </c>
      <c r="M3798">
        <v>26023.452099999999</v>
      </c>
      <c r="N3798">
        <v>109</v>
      </c>
      <c r="O3798">
        <v>173</v>
      </c>
      <c r="P3798">
        <v>897</v>
      </c>
      <c r="Q3798">
        <v>47631.3</v>
      </c>
      <c r="R3798">
        <v>35650.720000000001</v>
      </c>
      <c r="S3798">
        <v>23328.12</v>
      </c>
      <c r="T3798">
        <v>14089.1841</v>
      </c>
      <c r="U3798">
        <v>109</v>
      </c>
      <c r="V3798">
        <v>202</v>
      </c>
      <c r="W3798">
        <v>815</v>
      </c>
      <c r="X3798">
        <v>45396.22</v>
      </c>
      <c r="Y3798">
        <v>38207.68</v>
      </c>
      <c r="Z3798">
        <v>35567.440000000002</v>
      </c>
      <c r="AA3798">
        <v>11934.268</v>
      </c>
      <c r="AB3798">
        <v>108</v>
      </c>
      <c r="AC3798">
        <v>109</v>
      </c>
      <c r="AD3798">
        <v>99</v>
      </c>
      <c r="AE3798">
        <v>83</v>
      </c>
      <c r="AF3798">
        <v>108</v>
      </c>
      <c r="AG3798">
        <v>109</v>
      </c>
      <c r="AH3798">
        <v>99</v>
      </c>
      <c r="AI3798">
        <v>83</v>
      </c>
      <c r="AJ3798">
        <v>108</v>
      </c>
      <c r="AK3798">
        <v>109</v>
      </c>
      <c r="AL3798">
        <v>99</v>
      </c>
      <c r="AM3798">
        <v>83</v>
      </c>
    </row>
    <row r="3799" spans="1:39" x14ac:dyDescent="0.15">
      <c r="A3799" t="s">
        <v>145</v>
      </c>
      <c r="B3799">
        <v>5</v>
      </c>
      <c r="C3799">
        <v>2</v>
      </c>
      <c r="D3799">
        <v>0</v>
      </c>
      <c r="E3799" t="s">
        <v>29</v>
      </c>
      <c r="F3799" t="s">
        <v>206</v>
      </c>
      <c r="G3799">
        <v>3</v>
      </c>
      <c r="H3799">
        <v>7</v>
      </c>
      <c r="I3799">
        <v>82</v>
      </c>
      <c r="J3799">
        <v>4097.54</v>
      </c>
      <c r="K3799">
        <v>2935.25</v>
      </c>
      <c r="L3799">
        <v>1906.03</v>
      </c>
      <c r="M3799">
        <v>1164.1796999999999</v>
      </c>
      <c r="N3799">
        <v>3</v>
      </c>
      <c r="O3799">
        <v>4</v>
      </c>
      <c r="P3799">
        <v>54</v>
      </c>
      <c r="Q3799">
        <v>2633.64</v>
      </c>
      <c r="R3799">
        <v>1818.68</v>
      </c>
      <c r="S3799">
        <v>1407.49</v>
      </c>
      <c r="T3799">
        <v>796.71550000000002</v>
      </c>
      <c r="U3799">
        <v>3</v>
      </c>
      <c r="V3799">
        <v>3</v>
      </c>
      <c r="W3799">
        <v>28</v>
      </c>
      <c r="X3799">
        <v>1463.9</v>
      </c>
      <c r="Y3799">
        <v>1116.57</v>
      </c>
      <c r="Z3799">
        <v>498.54</v>
      </c>
      <c r="AA3799">
        <v>367.46420000000001</v>
      </c>
      <c r="AB3799">
        <v>3</v>
      </c>
      <c r="AC3799">
        <v>3</v>
      </c>
      <c r="AD3799">
        <v>3</v>
      </c>
      <c r="AE3799">
        <v>3</v>
      </c>
      <c r="AF3799">
        <v>3</v>
      </c>
      <c r="AG3799">
        <v>3</v>
      </c>
      <c r="AH3799">
        <v>3</v>
      </c>
      <c r="AI3799">
        <v>3</v>
      </c>
      <c r="AJ3799">
        <v>3</v>
      </c>
      <c r="AK3799">
        <v>3</v>
      </c>
      <c r="AL3799">
        <v>3</v>
      </c>
      <c r="AM3799">
        <v>3</v>
      </c>
    </row>
    <row r="3800" spans="1:39" x14ac:dyDescent="0.15">
      <c r="A3800" t="s">
        <v>145</v>
      </c>
      <c r="B3800">
        <v>5</v>
      </c>
      <c r="C3800">
        <v>2</v>
      </c>
      <c r="D3800">
        <v>0</v>
      </c>
      <c r="E3800" t="s">
        <v>32</v>
      </c>
      <c r="F3800" t="s">
        <v>206</v>
      </c>
      <c r="G3800">
        <v>47</v>
      </c>
      <c r="H3800">
        <v>191</v>
      </c>
      <c r="I3800">
        <v>946</v>
      </c>
      <c r="J3800">
        <v>51536.31</v>
      </c>
      <c r="K3800">
        <v>37846.6</v>
      </c>
      <c r="L3800">
        <v>33543.67</v>
      </c>
      <c r="M3800">
        <v>14630.0977</v>
      </c>
      <c r="N3800">
        <v>47</v>
      </c>
      <c r="O3800">
        <v>72</v>
      </c>
      <c r="P3800">
        <v>386</v>
      </c>
      <c r="Q3800">
        <v>20062.849999999999</v>
      </c>
      <c r="R3800">
        <v>13993.37</v>
      </c>
      <c r="S3800">
        <v>11149.53</v>
      </c>
      <c r="T3800">
        <v>6306.9142000000002</v>
      </c>
      <c r="U3800">
        <v>47</v>
      </c>
      <c r="V3800">
        <v>119</v>
      </c>
      <c r="W3800">
        <v>560</v>
      </c>
      <c r="X3800">
        <v>31473.46</v>
      </c>
      <c r="Y3800">
        <v>23853.23</v>
      </c>
      <c r="Z3800">
        <v>22394.14</v>
      </c>
      <c r="AA3800">
        <v>8323.1834999999992</v>
      </c>
      <c r="AB3800">
        <v>47</v>
      </c>
      <c r="AC3800">
        <v>45</v>
      </c>
      <c r="AD3800">
        <v>42</v>
      </c>
      <c r="AE3800">
        <v>45</v>
      </c>
      <c r="AF3800">
        <v>47</v>
      </c>
      <c r="AG3800">
        <v>45</v>
      </c>
      <c r="AH3800">
        <v>42</v>
      </c>
      <c r="AI3800">
        <v>45</v>
      </c>
      <c r="AJ3800">
        <v>47</v>
      </c>
      <c r="AK3800">
        <v>45</v>
      </c>
      <c r="AL3800">
        <v>42</v>
      </c>
      <c r="AM3800">
        <v>45</v>
      </c>
    </row>
    <row r="3801" spans="1:39" x14ac:dyDescent="0.15">
      <c r="A3801" t="s">
        <v>145</v>
      </c>
      <c r="B3801">
        <v>5</v>
      </c>
      <c r="C3801">
        <v>2</v>
      </c>
      <c r="D3801">
        <v>1</v>
      </c>
      <c r="E3801" t="s">
        <v>28</v>
      </c>
      <c r="F3801" t="s">
        <v>206</v>
      </c>
      <c r="G3801">
        <v>935</v>
      </c>
      <c r="H3801">
        <v>3629</v>
      </c>
      <c r="I3801">
        <v>13996</v>
      </c>
      <c r="J3801">
        <v>752404.39</v>
      </c>
      <c r="K3801">
        <v>615657.78</v>
      </c>
      <c r="L3801">
        <v>503887.51</v>
      </c>
      <c r="M3801">
        <v>208948.61489999999</v>
      </c>
      <c r="N3801">
        <v>935</v>
      </c>
      <c r="O3801">
        <v>1758</v>
      </c>
      <c r="P3801">
        <v>8072</v>
      </c>
      <c r="Q3801">
        <v>426033.34</v>
      </c>
      <c r="R3801">
        <v>333947.46000000002</v>
      </c>
      <c r="S3801">
        <v>240297.94</v>
      </c>
      <c r="T3801">
        <v>124509.9718</v>
      </c>
      <c r="U3801">
        <v>935</v>
      </c>
      <c r="V3801">
        <v>1871</v>
      </c>
      <c r="W3801">
        <v>5924</v>
      </c>
      <c r="X3801">
        <v>326371.05</v>
      </c>
      <c r="Y3801">
        <v>281710.32</v>
      </c>
      <c r="Z3801">
        <v>263589.57</v>
      </c>
      <c r="AA3801">
        <v>84438.643100000001</v>
      </c>
      <c r="AB3801">
        <v>893</v>
      </c>
      <c r="AC3801">
        <v>927</v>
      </c>
      <c r="AD3801">
        <v>720</v>
      </c>
      <c r="AE3801">
        <v>883</v>
      </c>
      <c r="AF3801">
        <v>893</v>
      </c>
      <c r="AG3801">
        <v>927</v>
      </c>
      <c r="AH3801">
        <v>720</v>
      </c>
      <c r="AI3801">
        <v>883</v>
      </c>
      <c r="AJ3801">
        <v>893</v>
      </c>
      <c r="AK3801">
        <v>927</v>
      </c>
      <c r="AL3801">
        <v>720</v>
      </c>
      <c r="AM3801">
        <v>883</v>
      </c>
    </row>
    <row r="3802" spans="1:39" x14ac:dyDescent="0.15">
      <c r="A3802" t="s">
        <v>145</v>
      </c>
      <c r="B3802">
        <v>5</v>
      </c>
      <c r="C3802">
        <v>2</v>
      </c>
      <c r="D3802">
        <v>1</v>
      </c>
      <c r="E3802" t="s">
        <v>30</v>
      </c>
      <c r="F3802" t="s">
        <v>206</v>
      </c>
      <c r="G3802">
        <v>121</v>
      </c>
      <c r="H3802">
        <v>495</v>
      </c>
      <c r="I3802">
        <v>1890</v>
      </c>
      <c r="J3802">
        <v>98729.46</v>
      </c>
      <c r="K3802">
        <v>80083.8</v>
      </c>
      <c r="L3802">
        <v>66743.61</v>
      </c>
      <c r="M3802">
        <v>27551.7781</v>
      </c>
      <c r="N3802">
        <v>121</v>
      </c>
      <c r="O3802">
        <v>238</v>
      </c>
      <c r="P3802">
        <v>1086</v>
      </c>
      <c r="Q3802">
        <v>54911.83</v>
      </c>
      <c r="R3802">
        <v>42985.09</v>
      </c>
      <c r="S3802">
        <v>32142.63</v>
      </c>
      <c r="T3802">
        <v>16221.7449</v>
      </c>
      <c r="U3802">
        <v>121</v>
      </c>
      <c r="V3802">
        <v>257</v>
      </c>
      <c r="W3802">
        <v>804</v>
      </c>
      <c r="X3802">
        <v>43817.63</v>
      </c>
      <c r="Y3802">
        <v>37098.71</v>
      </c>
      <c r="Z3802">
        <v>34600.980000000003</v>
      </c>
      <c r="AA3802">
        <v>11330.0332</v>
      </c>
      <c r="AB3802">
        <v>109</v>
      </c>
      <c r="AC3802">
        <v>121</v>
      </c>
      <c r="AD3802">
        <v>85</v>
      </c>
      <c r="AE3802">
        <v>116</v>
      </c>
      <c r="AF3802">
        <v>109</v>
      </c>
      <c r="AG3802">
        <v>121</v>
      </c>
      <c r="AH3802">
        <v>85</v>
      </c>
      <c r="AI3802">
        <v>116</v>
      </c>
      <c r="AJ3802">
        <v>109</v>
      </c>
      <c r="AK3802">
        <v>121</v>
      </c>
      <c r="AL3802">
        <v>85</v>
      </c>
      <c r="AM3802">
        <v>116</v>
      </c>
    </row>
    <row r="3803" spans="1:39" x14ac:dyDescent="0.15">
      <c r="A3803" t="s">
        <v>145</v>
      </c>
      <c r="B3803">
        <v>5</v>
      </c>
      <c r="C3803">
        <v>2</v>
      </c>
      <c r="D3803">
        <v>1</v>
      </c>
      <c r="E3803" t="s">
        <v>29</v>
      </c>
      <c r="F3803" t="s">
        <v>206</v>
      </c>
      <c r="G3803">
        <v>2218</v>
      </c>
      <c r="H3803">
        <v>9322</v>
      </c>
      <c r="I3803">
        <v>36331</v>
      </c>
      <c r="J3803">
        <v>1927024.81</v>
      </c>
      <c r="K3803">
        <v>1489069.15</v>
      </c>
      <c r="L3803">
        <v>1250604.53</v>
      </c>
      <c r="M3803">
        <v>534798.8983</v>
      </c>
      <c r="N3803">
        <v>2218</v>
      </c>
      <c r="O3803">
        <v>4429</v>
      </c>
      <c r="P3803">
        <v>19543</v>
      </c>
      <c r="Q3803">
        <v>1005157.13</v>
      </c>
      <c r="R3803">
        <v>737021.61</v>
      </c>
      <c r="S3803">
        <v>548507.77</v>
      </c>
      <c r="T3803">
        <v>297481.1618</v>
      </c>
      <c r="U3803">
        <v>2218</v>
      </c>
      <c r="V3803">
        <v>4893</v>
      </c>
      <c r="W3803">
        <v>16788</v>
      </c>
      <c r="X3803">
        <v>921867.68</v>
      </c>
      <c r="Y3803">
        <v>752047.54</v>
      </c>
      <c r="Z3803">
        <v>702096.76</v>
      </c>
      <c r="AA3803">
        <v>237317.7365</v>
      </c>
      <c r="AB3803">
        <v>2091</v>
      </c>
      <c r="AC3803">
        <v>2106</v>
      </c>
      <c r="AD3803">
        <v>1608</v>
      </c>
      <c r="AE3803">
        <v>2153</v>
      </c>
      <c r="AF3803">
        <v>2091</v>
      </c>
      <c r="AG3803">
        <v>2106</v>
      </c>
      <c r="AH3803">
        <v>1608</v>
      </c>
      <c r="AI3803">
        <v>2153</v>
      </c>
      <c r="AJ3803">
        <v>2091</v>
      </c>
      <c r="AK3803">
        <v>2106</v>
      </c>
      <c r="AL3803">
        <v>1608</v>
      </c>
      <c r="AM3803">
        <v>2153</v>
      </c>
    </row>
    <row r="3804" spans="1:39" x14ac:dyDescent="0.15">
      <c r="A3804" t="s">
        <v>145</v>
      </c>
      <c r="B3804">
        <v>5</v>
      </c>
      <c r="C3804">
        <v>2</v>
      </c>
      <c r="D3804">
        <v>1</v>
      </c>
      <c r="E3804" t="s">
        <v>31</v>
      </c>
      <c r="F3804" t="s">
        <v>206</v>
      </c>
      <c r="G3804">
        <v>2</v>
      </c>
      <c r="H3804">
        <v>13</v>
      </c>
      <c r="I3804">
        <v>37</v>
      </c>
      <c r="J3804">
        <v>1687.7</v>
      </c>
      <c r="K3804">
        <v>1302.6600000000001</v>
      </c>
      <c r="L3804">
        <v>867.2</v>
      </c>
      <c r="M3804">
        <v>494.99430000000001</v>
      </c>
      <c r="N3804">
        <v>2</v>
      </c>
      <c r="O3804">
        <v>5</v>
      </c>
      <c r="P3804">
        <v>11</v>
      </c>
      <c r="Q3804">
        <v>498.9</v>
      </c>
      <c r="R3804">
        <v>414.15</v>
      </c>
      <c r="S3804">
        <v>300.49</v>
      </c>
      <c r="T3804">
        <v>145.82429999999999</v>
      </c>
      <c r="U3804">
        <v>2</v>
      </c>
      <c r="V3804">
        <v>8</v>
      </c>
      <c r="W3804">
        <v>26</v>
      </c>
      <c r="X3804">
        <v>1188.8</v>
      </c>
      <c r="Y3804">
        <v>888.51</v>
      </c>
      <c r="Z3804">
        <v>566.71</v>
      </c>
      <c r="AA3804">
        <v>349.17</v>
      </c>
      <c r="AB3804">
        <v>2</v>
      </c>
      <c r="AC3804">
        <v>2</v>
      </c>
      <c r="AD3804">
        <v>1</v>
      </c>
      <c r="AE3804">
        <v>2</v>
      </c>
      <c r="AF3804">
        <v>2</v>
      </c>
      <c r="AG3804">
        <v>2</v>
      </c>
      <c r="AH3804">
        <v>1</v>
      </c>
      <c r="AI3804">
        <v>2</v>
      </c>
      <c r="AJ3804">
        <v>2</v>
      </c>
      <c r="AK3804">
        <v>2</v>
      </c>
      <c r="AL3804">
        <v>1</v>
      </c>
      <c r="AM3804">
        <v>2</v>
      </c>
    </row>
    <row r="3805" spans="1:39" x14ac:dyDescent="0.15">
      <c r="A3805" t="s">
        <v>145</v>
      </c>
      <c r="B3805">
        <v>5</v>
      </c>
      <c r="C3805">
        <v>2</v>
      </c>
      <c r="D3805">
        <v>1</v>
      </c>
      <c r="E3805" t="s">
        <v>32</v>
      </c>
      <c r="F3805" t="s">
        <v>206</v>
      </c>
      <c r="G3805">
        <v>120</v>
      </c>
      <c r="H3805">
        <v>453</v>
      </c>
      <c r="I3805">
        <v>2233</v>
      </c>
      <c r="J3805">
        <v>116622.14</v>
      </c>
      <c r="K3805">
        <v>87742.2</v>
      </c>
      <c r="L3805">
        <v>74016.94</v>
      </c>
      <c r="M3805">
        <v>32348.1708</v>
      </c>
      <c r="N3805">
        <v>120</v>
      </c>
      <c r="O3805">
        <v>223</v>
      </c>
      <c r="P3805">
        <v>1087</v>
      </c>
      <c r="Q3805">
        <v>54584.24</v>
      </c>
      <c r="R3805">
        <v>38933.18</v>
      </c>
      <c r="S3805">
        <v>27561.71</v>
      </c>
      <c r="T3805">
        <v>16585.7942</v>
      </c>
      <c r="U3805">
        <v>120</v>
      </c>
      <c r="V3805">
        <v>230</v>
      </c>
      <c r="W3805">
        <v>1146</v>
      </c>
      <c r="X3805">
        <v>62037.9</v>
      </c>
      <c r="Y3805">
        <v>48809.02</v>
      </c>
      <c r="Z3805">
        <v>46455.23</v>
      </c>
      <c r="AA3805">
        <v>15762.3766</v>
      </c>
      <c r="AB3805">
        <v>117</v>
      </c>
      <c r="AC3805">
        <v>115</v>
      </c>
      <c r="AD3805">
        <v>94</v>
      </c>
      <c r="AE3805">
        <v>110</v>
      </c>
      <c r="AF3805">
        <v>117</v>
      </c>
      <c r="AG3805">
        <v>115</v>
      </c>
      <c r="AH3805">
        <v>94</v>
      </c>
      <c r="AI3805">
        <v>110</v>
      </c>
      <c r="AJ3805">
        <v>117</v>
      </c>
      <c r="AK3805">
        <v>115</v>
      </c>
      <c r="AL3805">
        <v>94</v>
      </c>
      <c r="AM3805">
        <v>110</v>
      </c>
    </row>
    <row r="3806" spans="1:39" x14ac:dyDescent="0.15">
      <c r="A3806" t="s">
        <v>145</v>
      </c>
      <c r="B3806">
        <v>5</v>
      </c>
      <c r="C3806">
        <v>2</v>
      </c>
      <c r="D3806">
        <v>2</v>
      </c>
      <c r="E3806" t="s">
        <v>28</v>
      </c>
      <c r="F3806" t="s">
        <v>206</v>
      </c>
      <c r="G3806">
        <v>114</v>
      </c>
      <c r="H3806">
        <v>373</v>
      </c>
      <c r="I3806">
        <v>1679</v>
      </c>
      <c r="J3806">
        <v>91855.21</v>
      </c>
      <c r="K3806">
        <v>74897.919999999998</v>
      </c>
      <c r="L3806">
        <v>57129.75</v>
      </c>
      <c r="M3806">
        <v>24638.019799999998</v>
      </c>
      <c r="N3806">
        <v>114</v>
      </c>
      <c r="O3806">
        <v>180</v>
      </c>
      <c r="P3806">
        <v>945</v>
      </c>
      <c r="Q3806">
        <v>52216.47</v>
      </c>
      <c r="R3806">
        <v>41445.08</v>
      </c>
      <c r="S3806">
        <v>25771.51</v>
      </c>
      <c r="T3806">
        <v>14203.601000000001</v>
      </c>
      <c r="U3806">
        <v>114</v>
      </c>
      <c r="V3806">
        <v>193</v>
      </c>
      <c r="W3806">
        <v>734</v>
      </c>
      <c r="X3806">
        <v>39638.74</v>
      </c>
      <c r="Y3806">
        <v>33452.839999999997</v>
      </c>
      <c r="Z3806">
        <v>31358.240000000002</v>
      </c>
      <c r="AA3806">
        <v>10434.418799999999</v>
      </c>
      <c r="AB3806">
        <v>108</v>
      </c>
      <c r="AC3806">
        <v>112</v>
      </c>
      <c r="AD3806">
        <v>71</v>
      </c>
      <c r="AE3806">
        <v>110</v>
      </c>
      <c r="AF3806">
        <v>108</v>
      </c>
      <c r="AG3806">
        <v>112</v>
      </c>
      <c r="AH3806">
        <v>71</v>
      </c>
      <c r="AI3806">
        <v>110</v>
      </c>
      <c r="AJ3806">
        <v>108</v>
      </c>
      <c r="AK3806">
        <v>112</v>
      </c>
      <c r="AL3806">
        <v>71</v>
      </c>
      <c r="AM3806">
        <v>110</v>
      </c>
    </row>
    <row r="3807" spans="1:39" x14ac:dyDescent="0.15">
      <c r="A3807" t="s">
        <v>145</v>
      </c>
      <c r="B3807">
        <v>5</v>
      </c>
      <c r="C3807">
        <v>2</v>
      </c>
      <c r="D3807">
        <v>2</v>
      </c>
      <c r="E3807" t="s">
        <v>30</v>
      </c>
      <c r="F3807" t="s">
        <v>206</v>
      </c>
      <c r="G3807">
        <v>16</v>
      </c>
      <c r="H3807">
        <v>63</v>
      </c>
      <c r="I3807">
        <v>269</v>
      </c>
      <c r="J3807">
        <v>13603.27</v>
      </c>
      <c r="K3807">
        <v>11029.59</v>
      </c>
      <c r="L3807">
        <v>8046.92</v>
      </c>
      <c r="M3807">
        <v>3782.5245</v>
      </c>
      <c r="N3807">
        <v>16</v>
      </c>
      <c r="O3807">
        <v>28</v>
      </c>
      <c r="P3807">
        <v>157</v>
      </c>
      <c r="Q3807">
        <v>7972.84</v>
      </c>
      <c r="R3807">
        <v>6110.7</v>
      </c>
      <c r="S3807">
        <v>3862.17</v>
      </c>
      <c r="T3807">
        <v>2338.1068</v>
      </c>
      <c r="U3807">
        <v>16</v>
      </c>
      <c r="V3807">
        <v>35</v>
      </c>
      <c r="W3807">
        <v>112</v>
      </c>
      <c r="X3807">
        <v>5630.43</v>
      </c>
      <c r="Y3807">
        <v>4918.8900000000003</v>
      </c>
      <c r="Z3807">
        <v>4184.75</v>
      </c>
      <c r="AA3807">
        <v>1444.4177</v>
      </c>
      <c r="AB3807">
        <v>15</v>
      </c>
      <c r="AC3807">
        <v>16</v>
      </c>
      <c r="AD3807">
        <v>10</v>
      </c>
      <c r="AE3807">
        <v>16</v>
      </c>
      <c r="AF3807">
        <v>15</v>
      </c>
      <c r="AG3807">
        <v>16</v>
      </c>
      <c r="AH3807">
        <v>10</v>
      </c>
      <c r="AI3807">
        <v>16</v>
      </c>
      <c r="AJ3807">
        <v>15</v>
      </c>
      <c r="AK3807">
        <v>16</v>
      </c>
      <c r="AL3807">
        <v>10</v>
      </c>
      <c r="AM3807">
        <v>16</v>
      </c>
    </row>
    <row r="3808" spans="1:39" x14ac:dyDescent="0.15">
      <c r="A3808" t="s">
        <v>145</v>
      </c>
      <c r="B3808">
        <v>5</v>
      </c>
      <c r="C3808">
        <v>2</v>
      </c>
      <c r="D3808">
        <v>2</v>
      </c>
      <c r="E3808" t="s">
        <v>29</v>
      </c>
      <c r="F3808" t="s">
        <v>206</v>
      </c>
      <c r="G3808">
        <v>76</v>
      </c>
      <c r="H3808">
        <v>261</v>
      </c>
      <c r="I3808">
        <v>1165</v>
      </c>
      <c r="J3808">
        <v>63723.1</v>
      </c>
      <c r="K3808">
        <v>50121.17</v>
      </c>
      <c r="L3808">
        <v>39582.5</v>
      </c>
      <c r="M3808">
        <v>17658.9408</v>
      </c>
      <c r="N3808">
        <v>76</v>
      </c>
      <c r="O3808">
        <v>107</v>
      </c>
      <c r="P3808">
        <v>578</v>
      </c>
      <c r="Q3808">
        <v>30445.88</v>
      </c>
      <c r="R3808">
        <v>23359.5</v>
      </c>
      <c r="S3808">
        <v>14507.91</v>
      </c>
      <c r="T3808">
        <v>8921.4575000000004</v>
      </c>
      <c r="U3808">
        <v>76</v>
      </c>
      <c r="V3808">
        <v>154</v>
      </c>
      <c r="W3808">
        <v>587</v>
      </c>
      <c r="X3808">
        <v>33277.22</v>
      </c>
      <c r="Y3808">
        <v>26761.67</v>
      </c>
      <c r="Z3808">
        <v>25074.59</v>
      </c>
      <c r="AA3808">
        <v>8737.4832999999999</v>
      </c>
      <c r="AB3808">
        <v>75</v>
      </c>
      <c r="AC3808">
        <v>75</v>
      </c>
      <c r="AD3808">
        <v>49</v>
      </c>
      <c r="AE3808">
        <v>76</v>
      </c>
      <c r="AF3808">
        <v>75</v>
      </c>
      <c r="AG3808">
        <v>75</v>
      </c>
      <c r="AH3808">
        <v>49</v>
      </c>
      <c r="AI3808">
        <v>76</v>
      </c>
      <c r="AJ3808">
        <v>75</v>
      </c>
      <c r="AK3808">
        <v>75</v>
      </c>
      <c r="AL3808">
        <v>49</v>
      </c>
      <c r="AM3808">
        <v>76</v>
      </c>
    </row>
    <row r="3809" spans="1:39" x14ac:dyDescent="0.15">
      <c r="A3809" t="s">
        <v>145</v>
      </c>
      <c r="B3809">
        <v>5</v>
      </c>
      <c r="C3809">
        <v>2</v>
      </c>
      <c r="D3809">
        <v>2</v>
      </c>
      <c r="E3809" t="s">
        <v>32</v>
      </c>
      <c r="F3809" t="s">
        <v>206</v>
      </c>
      <c r="G3809">
        <v>27</v>
      </c>
      <c r="H3809">
        <v>87</v>
      </c>
      <c r="I3809">
        <v>425</v>
      </c>
      <c r="J3809">
        <v>22481.56</v>
      </c>
      <c r="K3809">
        <v>17141.55</v>
      </c>
      <c r="L3809">
        <v>15315.99</v>
      </c>
      <c r="M3809">
        <v>6450.0294999999996</v>
      </c>
      <c r="N3809">
        <v>27</v>
      </c>
      <c r="O3809">
        <v>36</v>
      </c>
      <c r="P3809">
        <v>161</v>
      </c>
      <c r="Q3809">
        <v>8731.74</v>
      </c>
      <c r="R3809">
        <v>6539.5</v>
      </c>
      <c r="S3809">
        <v>4713.9399999999996</v>
      </c>
      <c r="T3809">
        <v>2741.9263999999998</v>
      </c>
      <c r="U3809">
        <v>27</v>
      </c>
      <c r="V3809">
        <v>51</v>
      </c>
      <c r="W3809">
        <v>264</v>
      </c>
      <c r="X3809">
        <v>13749.82</v>
      </c>
      <c r="Y3809">
        <v>10602.05</v>
      </c>
      <c r="Z3809">
        <v>10602.05</v>
      </c>
      <c r="AA3809">
        <v>3708.1030999999998</v>
      </c>
      <c r="AB3809">
        <v>26</v>
      </c>
      <c r="AC3809">
        <v>27</v>
      </c>
      <c r="AD3809">
        <v>18</v>
      </c>
      <c r="AE3809">
        <v>26</v>
      </c>
      <c r="AF3809">
        <v>26</v>
      </c>
      <c r="AG3809">
        <v>27</v>
      </c>
      <c r="AH3809">
        <v>18</v>
      </c>
      <c r="AI3809">
        <v>26</v>
      </c>
      <c r="AJ3809">
        <v>26</v>
      </c>
      <c r="AK3809">
        <v>27</v>
      </c>
      <c r="AL3809">
        <v>18</v>
      </c>
      <c r="AM3809">
        <v>26</v>
      </c>
    </row>
    <row r="3810" spans="1:39" x14ac:dyDescent="0.15">
      <c r="A3810" t="s">
        <v>145</v>
      </c>
      <c r="B3810">
        <v>30</v>
      </c>
      <c r="C3810">
        <v>1</v>
      </c>
      <c r="D3810">
        <v>0</v>
      </c>
      <c r="E3810" t="s">
        <v>28</v>
      </c>
      <c r="F3810" t="s">
        <v>206</v>
      </c>
      <c r="G3810">
        <v>3679</v>
      </c>
      <c r="H3810">
        <v>5015</v>
      </c>
      <c r="I3810">
        <v>19506</v>
      </c>
      <c r="J3810">
        <v>1102758.33</v>
      </c>
      <c r="K3810">
        <v>899555.35</v>
      </c>
      <c r="L3810">
        <v>828061.3</v>
      </c>
      <c r="M3810">
        <v>301126.83899999998</v>
      </c>
      <c r="N3810">
        <v>1494</v>
      </c>
      <c r="O3810">
        <v>1973</v>
      </c>
      <c r="P3810">
        <v>8494</v>
      </c>
      <c r="Q3810">
        <v>478262.1</v>
      </c>
      <c r="R3810">
        <v>368762.01</v>
      </c>
      <c r="S3810">
        <v>316443.76</v>
      </c>
      <c r="T3810">
        <v>139377.75140000001</v>
      </c>
      <c r="U3810">
        <v>2185</v>
      </c>
      <c r="V3810">
        <v>3042</v>
      </c>
      <c r="W3810">
        <v>11012</v>
      </c>
      <c r="X3810">
        <v>624496.23</v>
      </c>
      <c r="Y3810">
        <v>530793.34</v>
      </c>
      <c r="Z3810">
        <v>511617.54</v>
      </c>
      <c r="AA3810">
        <v>161749.0876</v>
      </c>
      <c r="AB3810">
        <v>3643</v>
      </c>
      <c r="AC3810">
        <v>3154</v>
      </c>
      <c r="AD3810">
        <v>2732</v>
      </c>
      <c r="AE3810">
        <v>1986</v>
      </c>
      <c r="AF3810">
        <v>1479</v>
      </c>
      <c r="AG3810">
        <v>1418</v>
      </c>
      <c r="AH3810">
        <v>1252</v>
      </c>
      <c r="AI3810">
        <v>859</v>
      </c>
      <c r="AJ3810">
        <v>2164</v>
      </c>
      <c r="AK3810">
        <v>1736</v>
      </c>
      <c r="AL3810">
        <v>1480</v>
      </c>
      <c r="AM3810">
        <v>1127</v>
      </c>
    </row>
    <row r="3811" spans="1:39" x14ac:dyDescent="0.15">
      <c r="A3811" t="s">
        <v>145</v>
      </c>
      <c r="B3811">
        <v>30</v>
      </c>
      <c r="C3811">
        <v>1</v>
      </c>
      <c r="D3811">
        <v>0</v>
      </c>
      <c r="E3811" t="s">
        <v>30</v>
      </c>
      <c r="F3811" t="s">
        <v>206</v>
      </c>
      <c r="G3811">
        <v>5</v>
      </c>
      <c r="H3811">
        <v>6</v>
      </c>
      <c r="I3811">
        <v>27</v>
      </c>
      <c r="J3811">
        <v>1507.82</v>
      </c>
      <c r="K3811">
        <v>1224.82</v>
      </c>
      <c r="L3811">
        <v>1224.82</v>
      </c>
      <c r="M3811">
        <v>445.23230000000001</v>
      </c>
      <c r="N3811">
        <v>5</v>
      </c>
      <c r="O3811">
        <v>6</v>
      </c>
      <c r="P3811">
        <v>27</v>
      </c>
      <c r="Q3811">
        <v>1507.82</v>
      </c>
      <c r="R3811">
        <v>1224.82</v>
      </c>
      <c r="S3811">
        <v>1224.82</v>
      </c>
      <c r="T3811">
        <v>445.23230000000001</v>
      </c>
      <c r="U3811">
        <v>0</v>
      </c>
      <c r="V3811">
        <v>0</v>
      </c>
      <c r="W3811">
        <v>0</v>
      </c>
      <c r="X3811">
        <v>0</v>
      </c>
      <c r="Y3811">
        <v>0</v>
      </c>
      <c r="Z3811">
        <v>0</v>
      </c>
      <c r="AA3811">
        <v>0</v>
      </c>
      <c r="AB3811">
        <v>5</v>
      </c>
      <c r="AC3811">
        <v>5</v>
      </c>
      <c r="AD3811">
        <v>4</v>
      </c>
      <c r="AE3811">
        <v>2</v>
      </c>
      <c r="AF3811">
        <v>5</v>
      </c>
      <c r="AG3811">
        <v>5</v>
      </c>
      <c r="AH3811">
        <v>4</v>
      </c>
      <c r="AI3811">
        <v>2</v>
      </c>
      <c r="AJ3811">
        <v>0</v>
      </c>
      <c r="AK3811">
        <v>0</v>
      </c>
      <c r="AL3811">
        <v>0</v>
      </c>
      <c r="AM3811">
        <v>0</v>
      </c>
    </row>
    <row r="3812" spans="1:39" x14ac:dyDescent="0.15">
      <c r="A3812" t="s">
        <v>145</v>
      </c>
      <c r="B3812">
        <v>30</v>
      </c>
      <c r="C3812">
        <v>1</v>
      </c>
      <c r="D3812">
        <v>0</v>
      </c>
      <c r="E3812" t="s">
        <v>29</v>
      </c>
      <c r="F3812" t="s">
        <v>206</v>
      </c>
      <c r="G3812">
        <v>40</v>
      </c>
      <c r="H3812">
        <v>54</v>
      </c>
      <c r="I3812">
        <v>270</v>
      </c>
      <c r="J3812">
        <v>13752.18</v>
      </c>
      <c r="K3812">
        <v>9947</v>
      </c>
      <c r="L3812">
        <v>9167.4500000000007</v>
      </c>
      <c r="M3812">
        <v>3870.7523000000001</v>
      </c>
      <c r="N3812">
        <v>25</v>
      </c>
      <c r="O3812">
        <v>33</v>
      </c>
      <c r="P3812">
        <v>179</v>
      </c>
      <c r="Q3812">
        <v>8967.64</v>
      </c>
      <c r="R3812">
        <v>6304.72</v>
      </c>
      <c r="S3812">
        <v>5625.07</v>
      </c>
      <c r="T3812">
        <v>2631.2125999999998</v>
      </c>
      <c r="U3812">
        <v>15</v>
      </c>
      <c r="V3812">
        <v>21</v>
      </c>
      <c r="W3812">
        <v>91</v>
      </c>
      <c r="X3812">
        <v>4784.54</v>
      </c>
      <c r="Y3812">
        <v>3642.28</v>
      </c>
      <c r="Z3812">
        <v>3542.38</v>
      </c>
      <c r="AA3812">
        <v>1239.5397</v>
      </c>
      <c r="AB3812">
        <v>40</v>
      </c>
      <c r="AC3812">
        <v>31</v>
      </c>
      <c r="AD3812">
        <v>26</v>
      </c>
      <c r="AE3812">
        <v>20</v>
      </c>
      <c r="AF3812">
        <v>25</v>
      </c>
      <c r="AG3812">
        <v>24</v>
      </c>
      <c r="AH3812">
        <v>20</v>
      </c>
      <c r="AI3812">
        <v>12</v>
      </c>
      <c r="AJ3812">
        <v>15</v>
      </c>
      <c r="AK3812">
        <v>7</v>
      </c>
      <c r="AL3812">
        <v>6</v>
      </c>
      <c r="AM3812">
        <v>8</v>
      </c>
    </row>
    <row r="3813" spans="1:39" x14ac:dyDescent="0.15">
      <c r="A3813" t="s">
        <v>145</v>
      </c>
      <c r="B3813">
        <v>30</v>
      </c>
      <c r="C3813">
        <v>1</v>
      </c>
      <c r="D3813">
        <v>0</v>
      </c>
      <c r="E3813" t="s">
        <v>32</v>
      </c>
      <c r="F3813" t="s">
        <v>206</v>
      </c>
      <c r="G3813">
        <v>766</v>
      </c>
      <c r="H3813">
        <v>1134</v>
      </c>
      <c r="I3813">
        <v>4643</v>
      </c>
      <c r="J3813">
        <v>259397.9</v>
      </c>
      <c r="K3813">
        <v>196263.67999999999</v>
      </c>
      <c r="L3813">
        <v>188815.32</v>
      </c>
      <c r="M3813">
        <v>68619.813200000004</v>
      </c>
      <c r="N3813">
        <v>55</v>
      </c>
      <c r="O3813">
        <v>79</v>
      </c>
      <c r="P3813">
        <v>320</v>
      </c>
      <c r="Q3813">
        <v>18533.79</v>
      </c>
      <c r="R3813">
        <v>13592.64</v>
      </c>
      <c r="S3813">
        <v>11400.12</v>
      </c>
      <c r="T3813">
        <v>5311.3792999999996</v>
      </c>
      <c r="U3813">
        <v>711</v>
      </c>
      <c r="V3813">
        <v>1055</v>
      </c>
      <c r="W3813">
        <v>4323</v>
      </c>
      <c r="X3813">
        <v>240864.11</v>
      </c>
      <c r="Y3813">
        <v>182671.04</v>
      </c>
      <c r="Z3813">
        <v>177415.2</v>
      </c>
      <c r="AA3813">
        <v>63308.433900000004</v>
      </c>
      <c r="AB3813">
        <v>765</v>
      </c>
      <c r="AC3813">
        <v>637</v>
      </c>
      <c r="AD3813">
        <v>573</v>
      </c>
      <c r="AE3813">
        <v>543</v>
      </c>
      <c r="AF3813">
        <v>55</v>
      </c>
      <c r="AG3813">
        <v>44</v>
      </c>
      <c r="AH3813">
        <v>41</v>
      </c>
      <c r="AI3813">
        <v>47</v>
      </c>
      <c r="AJ3813">
        <v>710</v>
      </c>
      <c r="AK3813">
        <v>593</v>
      </c>
      <c r="AL3813">
        <v>532</v>
      </c>
      <c r="AM3813">
        <v>496</v>
      </c>
    </row>
    <row r="3814" spans="1:39" x14ac:dyDescent="0.15">
      <c r="A3814" t="s">
        <v>145</v>
      </c>
      <c r="B3814">
        <v>30</v>
      </c>
      <c r="C3814">
        <v>1</v>
      </c>
      <c r="D3814">
        <v>1</v>
      </c>
      <c r="E3814" t="s">
        <v>28</v>
      </c>
      <c r="F3814" t="s">
        <v>206</v>
      </c>
      <c r="G3814">
        <v>19793</v>
      </c>
      <c r="H3814">
        <v>30691</v>
      </c>
      <c r="I3814">
        <v>110523</v>
      </c>
      <c r="J3814">
        <v>5976295.8700000001</v>
      </c>
      <c r="K3814">
        <v>4881506</v>
      </c>
      <c r="L3814">
        <v>4498242.8600000003</v>
      </c>
      <c r="M3814">
        <v>1645046.791</v>
      </c>
      <c r="N3814">
        <v>10766</v>
      </c>
      <c r="O3814">
        <v>15581</v>
      </c>
      <c r="P3814">
        <v>63360</v>
      </c>
      <c r="Q3814">
        <v>3373474.02</v>
      </c>
      <c r="R3814">
        <v>2668147.5099999998</v>
      </c>
      <c r="S3814">
        <v>2392108.35</v>
      </c>
      <c r="T3814">
        <v>981137.81949999998</v>
      </c>
      <c r="U3814">
        <v>9027</v>
      </c>
      <c r="V3814">
        <v>15110</v>
      </c>
      <c r="W3814">
        <v>47163</v>
      </c>
      <c r="X3814">
        <v>2602821.85</v>
      </c>
      <c r="Y3814">
        <v>2213358.4900000002</v>
      </c>
      <c r="Z3814">
        <v>2106134.5099999998</v>
      </c>
      <c r="AA3814">
        <v>663908.97149999999</v>
      </c>
      <c r="AB3814">
        <v>18878</v>
      </c>
      <c r="AC3814">
        <v>19154</v>
      </c>
      <c r="AD3814">
        <v>13078</v>
      </c>
      <c r="AE3814">
        <v>17329</v>
      </c>
      <c r="AF3814">
        <v>10435</v>
      </c>
      <c r="AG3814">
        <v>10583</v>
      </c>
      <c r="AH3814">
        <v>7770</v>
      </c>
      <c r="AI3814">
        <v>9566</v>
      </c>
      <c r="AJ3814">
        <v>8443</v>
      </c>
      <c r="AK3814">
        <v>8571</v>
      </c>
      <c r="AL3814">
        <v>5308</v>
      </c>
      <c r="AM3814">
        <v>7763</v>
      </c>
    </row>
    <row r="3815" spans="1:39" x14ac:dyDescent="0.15">
      <c r="A3815" t="s">
        <v>145</v>
      </c>
      <c r="B3815">
        <v>30</v>
      </c>
      <c r="C3815">
        <v>1</v>
      </c>
      <c r="D3815">
        <v>1</v>
      </c>
      <c r="E3815" t="s">
        <v>30</v>
      </c>
      <c r="F3815" t="s">
        <v>206</v>
      </c>
      <c r="G3815">
        <v>2061</v>
      </c>
      <c r="H3815">
        <v>3273</v>
      </c>
      <c r="I3815">
        <v>11371</v>
      </c>
      <c r="J3815">
        <v>617739.23</v>
      </c>
      <c r="K3815">
        <v>507774.86</v>
      </c>
      <c r="L3815">
        <v>463423.88</v>
      </c>
      <c r="M3815">
        <v>168370.26809999999</v>
      </c>
      <c r="N3815">
        <v>1040</v>
      </c>
      <c r="O3815">
        <v>1548</v>
      </c>
      <c r="P3815">
        <v>6015</v>
      </c>
      <c r="Q3815">
        <v>323524.99</v>
      </c>
      <c r="R3815">
        <v>257106.09</v>
      </c>
      <c r="S3815">
        <v>226705.85</v>
      </c>
      <c r="T3815">
        <v>93740.3508</v>
      </c>
      <c r="U3815">
        <v>1021</v>
      </c>
      <c r="V3815">
        <v>1725</v>
      </c>
      <c r="W3815">
        <v>5356</v>
      </c>
      <c r="X3815">
        <v>294214.24</v>
      </c>
      <c r="Y3815">
        <v>250668.77</v>
      </c>
      <c r="Z3815">
        <v>236718.03</v>
      </c>
      <c r="AA3815">
        <v>74629.917300000001</v>
      </c>
      <c r="AB3815">
        <v>1946</v>
      </c>
      <c r="AC3815">
        <v>2015</v>
      </c>
      <c r="AD3815">
        <v>1217</v>
      </c>
      <c r="AE3815">
        <v>1989</v>
      </c>
      <c r="AF3815">
        <v>990</v>
      </c>
      <c r="AG3815">
        <v>1023</v>
      </c>
      <c r="AH3815">
        <v>698</v>
      </c>
      <c r="AI3815">
        <v>1008</v>
      </c>
      <c r="AJ3815">
        <v>956</v>
      </c>
      <c r="AK3815">
        <v>992</v>
      </c>
      <c r="AL3815">
        <v>519</v>
      </c>
      <c r="AM3815">
        <v>981</v>
      </c>
    </row>
    <row r="3816" spans="1:39" x14ac:dyDescent="0.15">
      <c r="A3816" t="s">
        <v>145</v>
      </c>
      <c r="B3816">
        <v>30</v>
      </c>
      <c r="C3816">
        <v>1</v>
      </c>
      <c r="D3816">
        <v>1</v>
      </c>
      <c r="E3816" t="s">
        <v>29</v>
      </c>
      <c r="F3816" t="s">
        <v>206</v>
      </c>
      <c r="G3816">
        <v>27507</v>
      </c>
      <c r="H3816">
        <v>46093</v>
      </c>
      <c r="I3816">
        <v>161970</v>
      </c>
      <c r="J3816">
        <v>8724975.5199999996</v>
      </c>
      <c r="K3816">
        <v>6929920.3600000003</v>
      </c>
      <c r="L3816">
        <v>6397201.2000000002</v>
      </c>
      <c r="M3816">
        <v>2369509.3045999999</v>
      </c>
      <c r="N3816">
        <v>10565</v>
      </c>
      <c r="O3816">
        <v>16132</v>
      </c>
      <c r="P3816">
        <v>65559</v>
      </c>
      <c r="Q3816">
        <v>3479173.62</v>
      </c>
      <c r="R3816">
        <v>2649282.86</v>
      </c>
      <c r="S3816">
        <v>2362113.41</v>
      </c>
      <c r="T3816">
        <v>1020365.2947</v>
      </c>
      <c r="U3816">
        <v>16942</v>
      </c>
      <c r="V3816">
        <v>29961</v>
      </c>
      <c r="W3816">
        <v>96411</v>
      </c>
      <c r="X3816">
        <v>5245801.9000000004</v>
      </c>
      <c r="Y3816">
        <v>4280637.5</v>
      </c>
      <c r="Z3816">
        <v>4035087.79</v>
      </c>
      <c r="AA3816">
        <v>1349144.0098999999</v>
      </c>
      <c r="AB3816">
        <v>26321</v>
      </c>
      <c r="AC3816">
        <v>26079</v>
      </c>
      <c r="AD3816">
        <v>17763</v>
      </c>
      <c r="AE3816">
        <v>26320</v>
      </c>
      <c r="AF3816">
        <v>10135</v>
      </c>
      <c r="AG3816">
        <v>10046</v>
      </c>
      <c r="AH3816">
        <v>7560</v>
      </c>
      <c r="AI3816">
        <v>10193</v>
      </c>
      <c r="AJ3816">
        <v>16186</v>
      </c>
      <c r="AK3816">
        <v>16033</v>
      </c>
      <c r="AL3816">
        <v>10203</v>
      </c>
      <c r="AM3816">
        <v>16127</v>
      </c>
    </row>
    <row r="3817" spans="1:39" x14ac:dyDescent="0.15">
      <c r="A3817" t="s">
        <v>145</v>
      </c>
      <c r="B3817">
        <v>30</v>
      </c>
      <c r="C3817">
        <v>1</v>
      </c>
      <c r="D3817">
        <v>1</v>
      </c>
      <c r="E3817" t="s">
        <v>31</v>
      </c>
      <c r="F3817" t="s">
        <v>206</v>
      </c>
      <c r="G3817">
        <v>4</v>
      </c>
      <c r="H3817">
        <v>10</v>
      </c>
      <c r="I3817">
        <v>30</v>
      </c>
      <c r="J3817">
        <v>1665.74</v>
      </c>
      <c r="K3817">
        <v>1253.5</v>
      </c>
      <c r="L3817">
        <v>1253.5</v>
      </c>
      <c r="M3817">
        <v>513.38409999999999</v>
      </c>
      <c r="N3817">
        <v>1</v>
      </c>
      <c r="O3817">
        <v>3</v>
      </c>
      <c r="P3817">
        <v>9</v>
      </c>
      <c r="Q3817">
        <v>469.91</v>
      </c>
      <c r="R3817">
        <v>322.51</v>
      </c>
      <c r="S3817">
        <v>322.51</v>
      </c>
      <c r="T3817">
        <v>178.83410000000001</v>
      </c>
      <c r="U3817">
        <v>3</v>
      </c>
      <c r="V3817">
        <v>7</v>
      </c>
      <c r="W3817">
        <v>21</v>
      </c>
      <c r="X3817">
        <v>1195.83</v>
      </c>
      <c r="Y3817">
        <v>930.99</v>
      </c>
      <c r="Z3817">
        <v>930.99</v>
      </c>
      <c r="AA3817">
        <v>334.55</v>
      </c>
      <c r="AB3817">
        <v>4</v>
      </c>
      <c r="AC3817">
        <v>4</v>
      </c>
      <c r="AD3817">
        <v>2</v>
      </c>
      <c r="AE3817">
        <v>4</v>
      </c>
      <c r="AF3817">
        <v>1</v>
      </c>
      <c r="AG3817">
        <v>1</v>
      </c>
      <c r="AH3817">
        <v>0</v>
      </c>
      <c r="AI3817">
        <v>1</v>
      </c>
      <c r="AJ3817">
        <v>3</v>
      </c>
      <c r="AK3817">
        <v>3</v>
      </c>
      <c r="AL3817">
        <v>2</v>
      </c>
      <c r="AM3817">
        <v>3</v>
      </c>
    </row>
    <row r="3818" spans="1:39" x14ac:dyDescent="0.15">
      <c r="A3818" t="s">
        <v>145</v>
      </c>
      <c r="B3818">
        <v>30</v>
      </c>
      <c r="C3818">
        <v>1</v>
      </c>
      <c r="D3818">
        <v>1</v>
      </c>
      <c r="E3818" t="s">
        <v>32</v>
      </c>
      <c r="F3818" t="s">
        <v>206</v>
      </c>
      <c r="G3818">
        <v>928</v>
      </c>
      <c r="H3818">
        <v>1552</v>
      </c>
      <c r="I3818">
        <v>5792</v>
      </c>
      <c r="J3818">
        <v>314640.14</v>
      </c>
      <c r="K3818">
        <v>237852.1</v>
      </c>
      <c r="L3818">
        <v>226910.6</v>
      </c>
      <c r="M3818">
        <v>82495.731499999994</v>
      </c>
      <c r="N3818">
        <v>103</v>
      </c>
      <c r="O3818">
        <v>147</v>
      </c>
      <c r="P3818">
        <v>607</v>
      </c>
      <c r="Q3818">
        <v>34971.85</v>
      </c>
      <c r="R3818">
        <v>25839.35</v>
      </c>
      <c r="S3818">
        <v>23139.72</v>
      </c>
      <c r="T3818">
        <v>9297.1208999999999</v>
      </c>
      <c r="U3818">
        <v>825</v>
      </c>
      <c r="V3818">
        <v>1405</v>
      </c>
      <c r="W3818">
        <v>5185</v>
      </c>
      <c r="X3818">
        <v>279668.28999999998</v>
      </c>
      <c r="Y3818">
        <v>212012.75</v>
      </c>
      <c r="Z3818">
        <v>203770.88</v>
      </c>
      <c r="AA3818">
        <v>73198.6106</v>
      </c>
      <c r="AB3818">
        <v>907</v>
      </c>
      <c r="AC3818">
        <v>866</v>
      </c>
      <c r="AD3818">
        <v>621</v>
      </c>
      <c r="AE3818">
        <v>830</v>
      </c>
      <c r="AF3818">
        <v>101</v>
      </c>
      <c r="AG3818">
        <v>90</v>
      </c>
      <c r="AH3818">
        <v>67</v>
      </c>
      <c r="AI3818">
        <v>101</v>
      </c>
      <c r="AJ3818">
        <v>806</v>
      </c>
      <c r="AK3818">
        <v>776</v>
      </c>
      <c r="AL3818">
        <v>554</v>
      </c>
      <c r="AM3818">
        <v>729</v>
      </c>
    </row>
    <row r="3819" spans="1:39" x14ac:dyDescent="0.15">
      <c r="A3819" t="s">
        <v>145</v>
      </c>
      <c r="B3819">
        <v>30</v>
      </c>
      <c r="C3819">
        <v>1</v>
      </c>
      <c r="D3819">
        <v>2</v>
      </c>
      <c r="E3819" t="s">
        <v>28</v>
      </c>
      <c r="F3819" t="s">
        <v>206</v>
      </c>
      <c r="G3819">
        <v>4516</v>
      </c>
      <c r="H3819">
        <v>6061</v>
      </c>
      <c r="I3819">
        <v>23907</v>
      </c>
      <c r="J3819">
        <v>1330362.8400000001</v>
      </c>
      <c r="K3819">
        <v>1100420.43</v>
      </c>
      <c r="L3819">
        <v>1017746.28</v>
      </c>
      <c r="M3819">
        <v>362561.91850000003</v>
      </c>
      <c r="N3819">
        <v>1933</v>
      </c>
      <c r="O3819">
        <v>2473</v>
      </c>
      <c r="P3819">
        <v>10935</v>
      </c>
      <c r="Q3819">
        <v>603876.47</v>
      </c>
      <c r="R3819">
        <v>477845.34</v>
      </c>
      <c r="S3819">
        <v>416590.08000000002</v>
      </c>
      <c r="T3819">
        <v>174028.7297</v>
      </c>
      <c r="U3819">
        <v>2583</v>
      </c>
      <c r="V3819">
        <v>3588</v>
      </c>
      <c r="W3819">
        <v>12972</v>
      </c>
      <c r="X3819">
        <v>726486.37</v>
      </c>
      <c r="Y3819">
        <v>622575.09</v>
      </c>
      <c r="Z3819">
        <v>601156.19999999995</v>
      </c>
      <c r="AA3819">
        <v>188533.1888</v>
      </c>
      <c r="AB3819">
        <v>4337</v>
      </c>
      <c r="AC3819">
        <v>4114</v>
      </c>
      <c r="AD3819">
        <v>2096</v>
      </c>
      <c r="AE3819">
        <v>3760</v>
      </c>
      <c r="AF3819">
        <v>1860</v>
      </c>
      <c r="AG3819">
        <v>1860</v>
      </c>
      <c r="AH3819">
        <v>1096</v>
      </c>
      <c r="AI3819">
        <v>1704</v>
      </c>
      <c r="AJ3819">
        <v>2477</v>
      </c>
      <c r="AK3819">
        <v>2254</v>
      </c>
      <c r="AL3819">
        <v>1000</v>
      </c>
      <c r="AM3819">
        <v>2056</v>
      </c>
    </row>
    <row r="3820" spans="1:39" x14ac:dyDescent="0.15">
      <c r="A3820" t="s">
        <v>145</v>
      </c>
      <c r="B3820">
        <v>30</v>
      </c>
      <c r="C3820">
        <v>1</v>
      </c>
      <c r="D3820">
        <v>2</v>
      </c>
      <c r="E3820" t="s">
        <v>30</v>
      </c>
      <c r="F3820" t="s">
        <v>206</v>
      </c>
      <c r="G3820">
        <v>534</v>
      </c>
      <c r="H3820">
        <v>759</v>
      </c>
      <c r="I3820">
        <v>2883</v>
      </c>
      <c r="J3820">
        <v>158982.65</v>
      </c>
      <c r="K3820">
        <v>129613.68</v>
      </c>
      <c r="L3820">
        <v>121193.51</v>
      </c>
      <c r="M3820">
        <v>43427.500200000002</v>
      </c>
      <c r="N3820">
        <v>205</v>
      </c>
      <c r="O3820">
        <v>265</v>
      </c>
      <c r="P3820">
        <v>1186</v>
      </c>
      <c r="Q3820">
        <v>64602.15</v>
      </c>
      <c r="R3820">
        <v>49901.78</v>
      </c>
      <c r="S3820">
        <v>44588.79</v>
      </c>
      <c r="T3820">
        <v>18866.6777</v>
      </c>
      <c r="U3820">
        <v>329</v>
      </c>
      <c r="V3820">
        <v>494</v>
      </c>
      <c r="W3820">
        <v>1697</v>
      </c>
      <c r="X3820">
        <v>94380.5</v>
      </c>
      <c r="Y3820">
        <v>79711.899999999994</v>
      </c>
      <c r="Z3820">
        <v>76604.72</v>
      </c>
      <c r="AA3820">
        <v>24560.822499999998</v>
      </c>
      <c r="AB3820">
        <v>499</v>
      </c>
      <c r="AC3820">
        <v>496</v>
      </c>
      <c r="AD3820">
        <v>210</v>
      </c>
      <c r="AE3820">
        <v>518</v>
      </c>
      <c r="AF3820">
        <v>189</v>
      </c>
      <c r="AG3820">
        <v>201</v>
      </c>
      <c r="AH3820">
        <v>100</v>
      </c>
      <c r="AI3820">
        <v>196</v>
      </c>
      <c r="AJ3820">
        <v>310</v>
      </c>
      <c r="AK3820">
        <v>295</v>
      </c>
      <c r="AL3820">
        <v>110</v>
      </c>
      <c r="AM3820">
        <v>322</v>
      </c>
    </row>
    <row r="3821" spans="1:39" x14ac:dyDescent="0.15">
      <c r="A3821" t="s">
        <v>145</v>
      </c>
      <c r="B3821">
        <v>30</v>
      </c>
      <c r="C3821">
        <v>1</v>
      </c>
      <c r="D3821">
        <v>2</v>
      </c>
      <c r="E3821" t="s">
        <v>29</v>
      </c>
      <c r="F3821" t="s">
        <v>206</v>
      </c>
      <c r="G3821">
        <v>2229</v>
      </c>
      <c r="H3821">
        <v>3128</v>
      </c>
      <c r="I3821">
        <v>12678</v>
      </c>
      <c r="J3821">
        <v>700110.14</v>
      </c>
      <c r="K3821">
        <v>555698.93000000005</v>
      </c>
      <c r="L3821">
        <v>514976.92</v>
      </c>
      <c r="M3821">
        <v>189806.81150000001</v>
      </c>
      <c r="N3821">
        <v>760</v>
      </c>
      <c r="O3821">
        <v>968</v>
      </c>
      <c r="P3821">
        <v>4467</v>
      </c>
      <c r="Q3821">
        <v>244221.58</v>
      </c>
      <c r="R3821">
        <v>187360.73</v>
      </c>
      <c r="S3821">
        <v>159724.70000000001</v>
      </c>
      <c r="T3821">
        <v>71147.337599999999</v>
      </c>
      <c r="U3821">
        <v>1469</v>
      </c>
      <c r="V3821">
        <v>2160</v>
      </c>
      <c r="W3821">
        <v>8211</v>
      </c>
      <c r="X3821">
        <v>455888.56</v>
      </c>
      <c r="Y3821">
        <v>368338.2</v>
      </c>
      <c r="Z3821">
        <v>355252.22</v>
      </c>
      <c r="AA3821">
        <v>118659.4739</v>
      </c>
      <c r="AB3821">
        <v>2132</v>
      </c>
      <c r="AC3821">
        <v>2047</v>
      </c>
      <c r="AD3821">
        <v>958</v>
      </c>
      <c r="AE3821">
        <v>2139</v>
      </c>
      <c r="AF3821">
        <v>734</v>
      </c>
      <c r="AG3821">
        <v>713</v>
      </c>
      <c r="AH3821">
        <v>396</v>
      </c>
      <c r="AI3821">
        <v>733</v>
      </c>
      <c r="AJ3821">
        <v>1398</v>
      </c>
      <c r="AK3821">
        <v>1334</v>
      </c>
      <c r="AL3821">
        <v>562</v>
      </c>
      <c r="AM3821">
        <v>1406</v>
      </c>
    </row>
    <row r="3822" spans="1:39" x14ac:dyDescent="0.15">
      <c r="A3822" t="s">
        <v>145</v>
      </c>
      <c r="B3822">
        <v>30</v>
      </c>
      <c r="C3822">
        <v>1</v>
      </c>
      <c r="D3822">
        <v>2</v>
      </c>
      <c r="E3822" t="s">
        <v>32</v>
      </c>
      <c r="F3822" t="s">
        <v>206</v>
      </c>
      <c r="G3822">
        <v>420</v>
      </c>
      <c r="H3822">
        <v>610</v>
      </c>
      <c r="I3822">
        <v>2625</v>
      </c>
      <c r="J3822">
        <v>145759.75</v>
      </c>
      <c r="K3822">
        <v>109387.51</v>
      </c>
      <c r="L3822">
        <v>104992.86</v>
      </c>
      <c r="M3822">
        <v>38346.3894</v>
      </c>
      <c r="N3822">
        <v>42</v>
      </c>
      <c r="O3822">
        <v>66</v>
      </c>
      <c r="P3822">
        <v>247</v>
      </c>
      <c r="Q3822">
        <v>14430.34</v>
      </c>
      <c r="R3822">
        <v>10792.02</v>
      </c>
      <c r="S3822">
        <v>8913.39</v>
      </c>
      <c r="T3822">
        <v>3938.9326999999998</v>
      </c>
      <c r="U3822">
        <v>378</v>
      </c>
      <c r="V3822">
        <v>544</v>
      </c>
      <c r="W3822">
        <v>2378</v>
      </c>
      <c r="X3822">
        <v>131329.41</v>
      </c>
      <c r="Y3822">
        <v>98595.49</v>
      </c>
      <c r="Z3822">
        <v>96079.47</v>
      </c>
      <c r="AA3822">
        <v>34407.456700000002</v>
      </c>
      <c r="AB3822">
        <v>410</v>
      </c>
      <c r="AC3822">
        <v>375</v>
      </c>
      <c r="AD3822">
        <v>221</v>
      </c>
      <c r="AE3822">
        <v>361</v>
      </c>
      <c r="AF3822">
        <v>42</v>
      </c>
      <c r="AG3822">
        <v>32</v>
      </c>
      <c r="AH3822">
        <v>19</v>
      </c>
      <c r="AI3822">
        <v>40</v>
      </c>
      <c r="AJ3822">
        <v>368</v>
      </c>
      <c r="AK3822">
        <v>343</v>
      </c>
      <c r="AL3822">
        <v>202</v>
      </c>
      <c r="AM3822">
        <v>321</v>
      </c>
    </row>
    <row r="3823" spans="1:39" x14ac:dyDescent="0.15">
      <c r="A3823" t="s">
        <v>145</v>
      </c>
      <c r="B3823">
        <v>30</v>
      </c>
      <c r="C3823">
        <v>2</v>
      </c>
      <c r="D3823">
        <v>0</v>
      </c>
      <c r="E3823" t="s">
        <v>28</v>
      </c>
      <c r="F3823" t="s">
        <v>206</v>
      </c>
      <c r="G3823">
        <v>318</v>
      </c>
      <c r="H3823">
        <v>793</v>
      </c>
      <c r="I3823">
        <v>2182</v>
      </c>
      <c r="J3823">
        <v>112979.13</v>
      </c>
      <c r="K3823">
        <v>82603.820000000007</v>
      </c>
      <c r="L3823">
        <v>64482.559999999998</v>
      </c>
      <c r="M3823">
        <v>33150.218999999997</v>
      </c>
      <c r="N3823">
        <v>318</v>
      </c>
      <c r="O3823">
        <v>368</v>
      </c>
      <c r="P3823">
        <v>1193</v>
      </c>
      <c r="Q3823">
        <v>61356.32</v>
      </c>
      <c r="R3823">
        <v>42310</v>
      </c>
      <c r="S3823">
        <v>26275.27</v>
      </c>
      <c r="T3823">
        <v>18748.787</v>
      </c>
      <c r="U3823">
        <v>318</v>
      </c>
      <c r="V3823">
        <v>425</v>
      </c>
      <c r="W3823">
        <v>989</v>
      </c>
      <c r="X3823">
        <v>51622.81</v>
      </c>
      <c r="Y3823">
        <v>40293.82</v>
      </c>
      <c r="Z3823">
        <v>38207.29</v>
      </c>
      <c r="AA3823">
        <v>14401.432000000001</v>
      </c>
      <c r="AB3823">
        <v>316</v>
      </c>
      <c r="AC3823">
        <v>314</v>
      </c>
      <c r="AD3823">
        <v>289</v>
      </c>
      <c r="AE3823">
        <v>237</v>
      </c>
      <c r="AF3823">
        <v>316</v>
      </c>
      <c r="AG3823">
        <v>314</v>
      </c>
      <c r="AH3823">
        <v>289</v>
      </c>
      <c r="AI3823">
        <v>237</v>
      </c>
      <c r="AJ3823">
        <v>316</v>
      </c>
      <c r="AK3823">
        <v>314</v>
      </c>
      <c r="AL3823">
        <v>289</v>
      </c>
      <c r="AM3823">
        <v>237</v>
      </c>
    </row>
    <row r="3824" spans="1:39" x14ac:dyDescent="0.15">
      <c r="A3824" t="s">
        <v>145</v>
      </c>
      <c r="B3824">
        <v>30</v>
      </c>
      <c r="C3824">
        <v>2</v>
      </c>
      <c r="D3824">
        <v>0</v>
      </c>
      <c r="E3824" t="s">
        <v>29</v>
      </c>
      <c r="F3824" t="s">
        <v>206</v>
      </c>
      <c r="G3824">
        <v>6</v>
      </c>
      <c r="H3824">
        <v>16</v>
      </c>
      <c r="I3824">
        <v>42</v>
      </c>
      <c r="J3824">
        <v>1845.67</v>
      </c>
      <c r="K3824">
        <v>1380.44</v>
      </c>
      <c r="L3824">
        <v>1187.3</v>
      </c>
      <c r="M3824">
        <v>602.83209999999997</v>
      </c>
      <c r="N3824">
        <v>6</v>
      </c>
      <c r="O3824">
        <v>6</v>
      </c>
      <c r="P3824">
        <v>17</v>
      </c>
      <c r="Q3824">
        <v>738.84</v>
      </c>
      <c r="R3824">
        <v>500.74</v>
      </c>
      <c r="S3824">
        <v>372.67</v>
      </c>
      <c r="T3824">
        <v>272.02210000000002</v>
      </c>
      <c r="U3824">
        <v>6</v>
      </c>
      <c r="V3824">
        <v>10</v>
      </c>
      <c r="W3824">
        <v>25</v>
      </c>
      <c r="X3824">
        <v>1106.83</v>
      </c>
      <c r="Y3824">
        <v>879.7</v>
      </c>
      <c r="Z3824">
        <v>814.63</v>
      </c>
      <c r="AA3824">
        <v>330.81</v>
      </c>
      <c r="AB3824">
        <v>6</v>
      </c>
      <c r="AC3824">
        <v>6</v>
      </c>
      <c r="AD3824">
        <v>6</v>
      </c>
      <c r="AE3824">
        <v>4</v>
      </c>
      <c r="AF3824">
        <v>6</v>
      </c>
      <c r="AG3824">
        <v>6</v>
      </c>
      <c r="AH3824">
        <v>6</v>
      </c>
      <c r="AI3824">
        <v>4</v>
      </c>
      <c r="AJ3824">
        <v>6</v>
      </c>
      <c r="AK3824">
        <v>6</v>
      </c>
      <c r="AL3824">
        <v>6</v>
      </c>
      <c r="AM3824">
        <v>4</v>
      </c>
    </row>
    <row r="3825" spans="1:39" x14ac:dyDescent="0.15">
      <c r="A3825" t="s">
        <v>145</v>
      </c>
      <c r="B3825">
        <v>30</v>
      </c>
      <c r="C3825">
        <v>2</v>
      </c>
      <c r="D3825">
        <v>0</v>
      </c>
      <c r="E3825" t="s">
        <v>32</v>
      </c>
      <c r="F3825" t="s">
        <v>206</v>
      </c>
      <c r="G3825">
        <v>59</v>
      </c>
      <c r="H3825">
        <v>155</v>
      </c>
      <c r="I3825">
        <v>437</v>
      </c>
      <c r="J3825">
        <v>23111.78</v>
      </c>
      <c r="K3825">
        <v>16546.78</v>
      </c>
      <c r="L3825">
        <v>14259.45</v>
      </c>
      <c r="M3825">
        <v>6649.4524000000001</v>
      </c>
      <c r="N3825">
        <v>59</v>
      </c>
      <c r="O3825">
        <v>68</v>
      </c>
      <c r="P3825">
        <v>195</v>
      </c>
      <c r="Q3825">
        <v>9723.4</v>
      </c>
      <c r="R3825">
        <v>6889.67</v>
      </c>
      <c r="S3825">
        <v>4839.9799999999996</v>
      </c>
      <c r="T3825">
        <v>3044.5311000000002</v>
      </c>
      <c r="U3825">
        <v>59</v>
      </c>
      <c r="V3825">
        <v>87</v>
      </c>
      <c r="W3825">
        <v>242</v>
      </c>
      <c r="X3825">
        <v>13388.38</v>
      </c>
      <c r="Y3825">
        <v>9657.11</v>
      </c>
      <c r="Z3825">
        <v>9419.4699999999993</v>
      </c>
      <c r="AA3825">
        <v>3604.9213</v>
      </c>
      <c r="AB3825">
        <v>59</v>
      </c>
      <c r="AC3825">
        <v>58</v>
      </c>
      <c r="AD3825">
        <v>54</v>
      </c>
      <c r="AE3825">
        <v>44</v>
      </c>
      <c r="AF3825">
        <v>59</v>
      </c>
      <c r="AG3825">
        <v>58</v>
      </c>
      <c r="AH3825">
        <v>54</v>
      </c>
      <c r="AI3825">
        <v>44</v>
      </c>
      <c r="AJ3825">
        <v>59</v>
      </c>
      <c r="AK3825">
        <v>58</v>
      </c>
      <c r="AL3825">
        <v>54</v>
      </c>
      <c r="AM3825">
        <v>44</v>
      </c>
    </row>
    <row r="3826" spans="1:39" x14ac:dyDescent="0.15">
      <c r="A3826" t="s">
        <v>145</v>
      </c>
      <c r="B3826">
        <v>30</v>
      </c>
      <c r="C3826">
        <v>2</v>
      </c>
      <c r="D3826">
        <v>1</v>
      </c>
      <c r="E3826" t="s">
        <v>28</v>
      </c>
      <c r="F3826" t="s">
        <v>206</v>
      </c>
      <c r="G3826">
        <v>2632</v>
      </c>
      <c r="H3826">
        <v>6872</v>
      </c>
      <c r="I3826">
        <v>18277</v>
      </c>
      <c r="J3826">
        <v>902248.1</v>
      </c>
      <c r="K3826">
        <v>701060.01</v>
      </c>
      <c r="L3826">
        <v>587247.13</v>
      </c>
      <c r="M3826">
        <v>264074.92009999999</v>
      </c>
      <c r="N3826">
        <v>2632</v>
      </c>
      <c r="O3826">
        <v>3265</v>
      </c>
      <c r="P3826">
        <v>10265</v>
      </c>
      <c r="Q3826">
        <v>497919.64</v>
      </c>
      <c r="R3826">
        <v>370891.59</v>
      </c>
      <c r="S3826">
        <v>275501.46999999997</v>
      </c>
      <c r="T3826">
        <v>152959.99249999999</v>
      </c>
      <c r="U3826">
        <v>2632</v>
      </c>
      <c r="V3826">
        <v>3607</v>
      </c>
      <c r="W3826">
        <v>8012</v>
      </c>
      <c r="X3826">
        <v>404328.46</v>
      </c>
      <c r="Y3826">
        <v>330168.42</v>
      </c>
      <c r="Z3826">
        <v>311745.65999999997</v>
      </c>
      <c r="AA3826">
        <v>111114.9276</v>
      </c>
      <c r="AB3826">
        <v>2533</v>
      </c>
      <c r="AC3826">
        <v>2608</v>
      </c>
      <c r="AD3826">
        <v>1989</v>
      </c>
      <c r="AE3826">
        <v>2486</v>
      </c>
      <c r="AF3826">
        <v>2533</v>
      </c>
      <c r="AG3826">
        <v>2608</v>
      </c>
      <c r="AH3826">
        <v>1989</v>
      </c>
      <c r="AI3826">
        <v>2486</v>
      </c>
      <c r="AJ3826">
        <v>2533</v>
      </c>
      <c r="AK3826">
        <v>2608</v>
      </c>
      <c r="AL3826">
        <v>1989</v>
      </c>
      <c r="AM3826">
        <v>2486</v>
      </c>
    </row>
    <row r="3827" spans="1:39" x14ac:dyDescent="0.15">
      <c r="A3827" t="s">
        <v>145</v>
      </c>
      <c r="B3827">
        <v>30</v>
      </c>
      <c r="C3827">
        <v>2</v>
      </c>
      <c r="D3827">
        <v>1</v>
      </c>
      <c r="E3827" t="s">
        <v>30</v>
      </c>
      <c r="F3827" t="s">
        <v>206</v>
      </c>
      <c r="G3827">
        <v>349</v>
      </c>
      <c r="H3827">
        <v>910</v>
      </c>
      <c r="I3827">
        <v>2390</v>
      </c>
      <c r="J3827">
        <v>119677.5</v>
      </c>
      <c r="K3827">
        <v>92949.67</v>
      </c>
      <c r="L3827">
        <v>77816.44</v>
      </c>
      <c r="M3827">
        <v>34642.253599999996</v>
      </c>
      <c r="N3827">
        <v>349</v>
      </c>
      <c r="O3827">
        <v>435</v>
      </c>
      <c r="P3827">
        <v>1287</v>
      </c>
      <c r="Q3827">
        <v>63613.55</v>
      </c>
      <c r="R3827">
        <v>47412.01</v>
      </c>
      <c r="S3827">
        <v>34989.32</v>
      </c>
      <c r="T3827">
        <v>19263.7762</v>
      </c>
      <c r="U3827">
        <v>349</v>
      </c>
      <c r="V3827">
        <v>475</v>
      </c>
      <c r="W3827">
        <v>1103</v>
      </c>
      <c r="X3827">
        <v>56063.95</v>
      </c>
      <c r="Y3827">
        <v>45537.66</v>
      </c>
      <c r="Z3827">
        <v>42827.12</v>
      </c>
      <c r="AA3827">
        <v>15378.4774</v>
      </c>
      <c r="AB3827">
        <v>324</v>
      </c>
      <c r="AC3827">
        <v>348</v>
      </c>
      <c r="AD3827">
        <v>250</v>
      </c>
      <c r="AE3827">
        <v>340</v>
      </c>
      <c r="AF3827">
        <v>324</v>
      </c>
      <c r="AG3827">
        <v>348</v>
      </c>
      <c r="AH3827">
        <v>250</v>
      </c>
      <c r="AI3827">
        <v>340</v>
      </c>
      <c r="AJ3827">
        <v>324</v>
      </c>
      <c r="AK3827">
        <v>348</v>
      </c>
      <c r="AL3827">
        <v>250</v>
      </c>
      <c r="AM3827">
        <v>340</v>
      </c>
    </row>
    <row r="3828" spans="1:39" x14ac:dyDescent="0.15">
      <c r="A3828" t="s">
        <v>145</v>
      </c>
      <c r="B3828">
        <v>30</v>
      </c>
      <c r="C3828">
        <v>2</v>
      </c>
      <c r="D3828">
        <v>1</v>
      </c>
      <c r="E3828" t="s">
        <v>29</v>
      </c>
      <c r="F3828" t="s">
        <v>206</v>
      </c>
      <c r="G3828">
        <v>5200</v>
      </c>
      <c r="H3828">
        <v>14312</v>
      </c>
      <c r="I3828">
        <v>38381</v>
      </c>
      <c r="J3828">
        <v>1888830.59</v>
      </c>
      <c r="K3828">
        <v>1409945.45</v>
      </c>
      <c r="L3828">
        <v>1189863.23</v>
      </c>
      <c r="M3828">
        <v>552245.54339999997</v>
      </c>
      <c r="N3828">
        <v>5200</v>
      </c>
      <c r="O3828">
        <v>6567</v>
      </c>
      <c r="P3828">
        <v>20583</v>
      </c>
      <c r="Q3828">
        <v>990459.79</v>
      </c>
      <c r="R3828">
        <v>709263.62</v>
      </c>
      <c r="S3828">
        <v>533907.94999999995</v>
      </c>
      <c r="T3828">
        <v>306911.79129999998</v>
      </c>
      <c r="U3828">
        <v>5200</v>
      </c>
      <c r="V3828">
        <v>7745</v>
      </c>
      <c r="W3828">
        <v>17798</v>
      </c>
      <c r="X3828">
        <v>898370.8</v>
      </c>
      <c r="Y3828">
        <v>700681.83</v>
      </c>
      <c r="Z3828">
        <v>655955.28</v>
      </c>
      <c r="AA3828">
        <v>245333.75210000001</v>
      </c>
      <c r="AB3828">
        <v>4959</v>
      </c>
      <c r="AC3828">
        <v>4947</v>
      </c>
      <c r="AD3828">
        <v>3840</v>
      </c>
      <c r="AE3828">
        <v>5043</v>
      </c>
      <c r="AF3828">
        <v>4959</v>
      </c>
      <c r="AG3828">
        <v>4947</v>
      </c>
      <c r="AH3828">
        <v>3840</v>
      </c>
      <c r="AI3828">
        <v>5043</v>
      </c>
      <c r="AJ3828">
        <v>4959</v>
      </c>
      <c r="AK3828">
        <v>4947</v>
      </c>
      <c r="AL3828">
        <v>3840</v>
      </c>
      <c r="AM3828">
        <v>5043</v>
      </c>
    </row>
    <row r="3829" spans="1:39" x14ac:dyDescent="0.15">
      <c r="A3829" t="s">
        <v>145</v>
      </c>
      <c r="B3829">
        <v>30</v>
      </c>
      <c r="C3829">
        <v>2</v>
      </c>
      <c r="D3829">
        <v>1</v>
      </c>
      <c r="E3829" t="s">
        <v>32</v>
      </c>
      <c r="F3829" t="s">
        <v>206</v>
      </c>
      <c r="G3829">
        <v>184</v>
      </c>
      <c r="H3829">
        <v>476</v>
      </c>
      <c r="I3829">
        <v>1494</v>
      </c>
      <c r="J3829">
        <v>73507.509999999995</v>
      </c>
      <c r="K3829">
        <v>52825.06</v>
      </c>
      <c r="L3829">
        <v>47640.91</v>
      </c>
      <c r="M3829">
        <v>21463.862499999999</v>
      </c>
      <c r="N3829">
        <v>184</v>
      </c>
      <c r="O3829">
        <v>227</v>
      </c>
      <c r="P3829">
        <v>696</v>
      </c>
      <c r="Q3829">
        <v>32472</v>
      </c>
      <c r="R3829">
        <v>22663.47</v>
      </c>
      <c r="S3829">
        <v>18305.07</v>
      </c>
      <c r="T3829">
        <v>10152.3217</v>
      </c>
      <c r="U3829">
        <v>184</v>
      </c>
      <c r="V3829">
        <v>249</v>
      </c>
      <c r="W3829">
        <v>798</v>
      </c>
      <c r="X3829">
        <v>41035.51</v>
      </c>
      <c r="Y3829">
        <v>30161.59</v>
      </c>
      <c r="Z3829">
        <v>29335.84</v>
      </c>
      <c r="AA3829">
        <v>11311.540800000001</v>
      </c>
      <c r="AB3829">
        <v>182</v>
      </c>
      <c r="AC3829">
        <v>174</v>
      </c>
      <c r="AD3829">
        <v>147</v>
      </c>
      <c r="AE3829">
        <v>170</v>
      </c>
      <c r="AF3829">
        <v>182</v>
      </c>
      <c r="AG3829">
        <v>174</v>
      </c>
      <c r="AH3829">
        <v>147</v>
      </c>
      <c r="AI3829">
        <v>170</v>
      </c>
      <c r="AJ3829">
        <v>182</v>
      </c>
      <c r="AK3829">
        <v>174</v>
      </c>
      <c r="AL3829">
        <v>147</v>
      </c>
      <c r="AM3829">
        <v>170</v>
      </c>
    </row>
    <row r="3830" spans="1:39" x14ac:dyDescent="0.15">
      <c r="A3830" t="s">
        <v>145</v>
      </c>
      <c r="B3830">
        <v>30</v>
      </c>
      <c r="C3830">
        <v>2</v>
      </c>
      <c r="D3830">
        <v>2</v>
      </c>
      <c r="E3830" t="s">
        <v>28</v>
      </c>
      <c r="F3830" t="s">
        <v>206</v>
      </c>
      <c r="G3830">
        <v>353</v>
      </c>
      <c r="H3830">
        <v>862</v>
      </c>
      <c r="I3830">
        <v>2372</v>
      </c>
      <c r="J3830">
        <v>121331.82</v>
      </c>
      <c r="K3830">
        <v>92710.53</v>
      </c>
      <c r="L3830">
        <v>76624.98</v>
      </c>
      <c r="M3830">
        <v>35347.1751</v>
      </c>
      <c r="N3830">
        <v>353</v>
      </c>
      <c r="O3830">
        <v>406</v>
      </c>
      <c r="P3830">
        <v>1296</v>
      </c>
      <c r="Q3830">
        <v>65983.73</v>
      </c>
      <c r="R3830">
        <v>48282.79</v>
      </c>
      <c r="S3830">
        <v>33283.07</v>
      </c>
      <c r="T3830">
        <v>19875.081699999999</v>
      </c>
      <c r="U3830">
        <v>353</v>
      </c>
      <c r="V3830">
        <v>456</v>
      </c>
      <c r="W3830">
        <v>1076</v>
      </c>
      <c r="X3830">
        <v>55348.09</v>
      </c>
      <c r="Y3830">
        <v>44427.74</v>
      </c>
      <c r="Z3830">
        <v>43341.91</v>
      </c>
      <c r="AA3830">
        <v>15472.0934</v>
      </c>
      <c r="AB3830">
        <v>340</v>
      </c>
      <c r="AC3830">
        <v>350</v>
      </c>
      <c r="AD3830">
        <v>237</v>
      </c>
      <c r="AE3830">
        <v>324</v>
      </c>
      <c r="AF3830">
        <v>340</v>
      </c>
      <c r="AG3830">
        <v>350</v>
      </c>
      <c r="AH3830">
        <v>237</v>
      </c>
      <c r="AI3830">
        <v>324</v>
      </c>
      <c r="AJ3830">
        <v>340</v>
      </c>
      <c r="AK3830">
        <v>350</v>
      </c>
      <c r="AL3830">
        <v>237</v>
      </c>
      <c r="AM3830">
        <v>324</v>
      </c>
    </row>
    <row r="3831" spans="1:39" x14ac:dyDescent="0.15">
      <c r="A3831" t="s">
        <v>145</v>
      </c>
      <c r="B3831">
        <v>30</v>
      </c>
      <c r="C3831">
        <v>2</v>
      </c>
      <c r="D3831">
        <v>2</v>
      </c>
      <c r="E3831" t="s">
        <v>30</v>
      </c>
      <c r="F3831" t="s">
        <v>206</v>
      </c>
      <c r="G3831">
        <v>56</v>
      </c>
      <c r="H3831">
        <v>148</v>
      </c>
      <c r="I3831">
        <v>389</v>
      </c>
      <c r="J3831">
        <v>20125.599999999999</v>
      </c>
      <c r="K3831">
        <v>15355.04</v>
      </c>
      <c r="L3831">
        <v>13132.55</v>
      </c>
      <c r="M3831">
        <v>5816.2331000000004</v>
      </c>
      <c r="N3831">
        <v>56</v>
      </c>
      <c r="O3831">
        <v>62</v>
      </c>
      <c r="P3831">
        <v>207</v>
      </c>
      <c r="Q3831">
        <v>10786.4</v>
      </c>
      <c r="R3831">
        <v>7731.4</v>
      </c>
      <c r="S3831">
        <v>5768.87</v>
      </c>
      <c r="T3831">
        <v>3198.5095999999999</v>
      </c>
      <c r="U3831">
        <v>56</v>
      </c>
      <c r="V3831">
        <v>86</v>
      </c>
      <c r="W3831">
        <v>182</v>
      </c>
      <c r="X3831">
        <v>9339.2000000000007</v>
      </c>
      <c r="Y3831">
        <v>7623.64</v>
      </c>
      <c r="Z3831">
        <v>7363.68</v>
      </c>
      <c r="AA3831">
        <v>2617.7235000000001</v>
      </c>
      <c r="AB3831">
        <v>53</v>
      </c>
      <c r="AC3831">
        <v>56</v>
      </c>
      <c r="AD3831">
        <v>36</v>
      </c>
      <c r="AE3831">
        <v>53</v>
      </c>
      <c r="AF3831">
        <v>53</v>
      </c>
      <c r="AG3831">
        <v>56</v>
      </c>
      <c r="AH3831">
        <v>36</v>
      </c>
      <c r="AI3831">
        <v>53</v>
      </c>
      <c r="AJ3831">
        <v>53</v>
      </c>
      <c r="AK3831">
        <v>56</v>
      </c>
      <c r="AL3831">
        <v>36</v>
      </c>
      <c r="AM3831">
        <v>53</v>
      </c>
    </row>
    <row r="3832" spans="1:39" x14ac:dyDescent="0.15">
      <c r="A3832" t="s">
        <v>145</v>
      </c>
      <c r="B3832">
        <v>30</v>
      </c>
      <c r="C3832">
        <v>2</v>
      </c>
      <c r="D3832">
        <v>2</v>
      </c>
      <c r="E3832" t="s">
        <v>29</v>
      </c>
      <c r="F3832" t="s">
        <v>206</v>
      </c>
      <c r="G3832">
        <v>191</v>
      </c>
      <c r="H3832">
        <v>503</v>
      </c>
      <c r="I3832">
        <v>1366</v>
      </c>
      <c r="J3832">
        <v>69935.33</v>
      </c>
      <c r="K3832">
        <v>51986.52</v>
      </c>
      <c r="L3832">
        <v>41974.32</v>
      </c>
      <c r="M3832">
        <v>20295.7605</v>
      </c>
      <c r="N3832">
        <v>191</v>
      </c>
      <c r="O3832">
        <v>242</v>
      </c>
      <c r="P3832">
        <v>729</v>
      </c>
      <c r="Q3832">
        <v>37372.239999999998</v>
      </c>
      <c r="R3832">
        <v>27079.23</v>
      </c>
      <c r="S3832">
        <v>17958.36</v>
      </c>
      <c r="T3832">
        <v>11269.356900000001</v>
      </c>
      <c r="U3832">
        <v>191</v>
      </c>
      <c r="V3832">
        <v>261</v>
      </c>
      <c r="W3832">
        <v>637</v>
      </c>
      <c r="X3832">
        <v>32563.09</v>
      </c>
      <c r="Y3832">
        <v>24907.29</v>
      </c>
      <c r="Z3832">
        <v>24015.96</v>
      </c>
      <c r="AA3832">
        <v>9026.4035999999996</v>
      </c>
      <c r="AB3832">
        <v>179</v>
      </c>
      <c r="AC3832">
        <v>187</v>
      </c>
      <c r="AD3832">
        <v>107</v>
      </c>
      <c r="AE3832">
        <v>184</v>
      </c>
      <c r="AF3832">
        <v>179</v>
      </c>
      <c r="AG3832">
        <v>187</v>
      </c>
      <c r="AH3832">
        <v>107</v>
      </c>
      <c r="AI3832">
        <v>184</v>
      </c>
      <c r="AJ3832">
        <v>179</v>
      </c>
      <c r="AK3832">
        <v>187</v>
      </c>
      <c r="AL3832">
        <v>107</v>
      </c>
      <c r="AM3832">
        <v>184</v>
      </c>
    </row>
    <row r="3833" spans="1:39" x14ac:dyDescent="0.15">
      <c r="A3833" t="s">
        <v>145</v>
      </c>
      <c r="B3833">
        <v>30</v>
      </c>
      <c r="C3833">
        <v>2</v>
      </c>
      <c r="D3833">
        <v>2</v>
      </c>
      <c r="E3833" t="s">
        <v>32</v>
      </c>
      <c r="F3833" t="s">
        <v>206</v>
      </c>
      <c r="G3833">
        <v>48</v>
      </c>
      <c r="H3833">
        <v>133</v>
      </c>
      <c r="I3833">
        <v>355</v>
      </c>
      <c r="J3833">
        <v>18070.7</v>
      </c>
      <c r="K3833">
        <v>13054.46</v>
      </c>
      <c r="L3833">
        <v>11699.22</v>
      </c>
      <c r="M3833">
        <v>4934.1813000000002</v>
      </c>
      <c r="N3833">
        <v>48</v>
      </c>
      <c r="O3833">
        <v>58</v>
      </c>
      <c r="P3833">
        <v>163</v>
      </c>
      <c r="Q3833">
        <v>7969.78</v>
      </c>
      <c r="R3833">
        <v>5666.04</v>
      </c>
      <c r="S3833">
        <v>4405.42</v>
      </c>
      <c r="T3833">
        <v>2198.6190000000001</v>
      </c>
      <c r="U3833">
        <v>48</v>
      </c>
      <c r="V3833">
        <v>75</v>
      </c>
      <c r="W3833">
        <v>192</v>
      </c>
      <c r="X3833">
        <v>10100.92</v>
      </c>
      <c r="Y3833">
        <v>7388.42</v>
      </c>
      <c r="Z3833">
        <v>7293.8</v>
      </c>
      <c r="AA3833">
        <v>2735.5623000000001</v>
      </c>
      <c r="AB3833">
        <v>46</v>
      </c>
      <c r="AC3833">
        <v>44</v>
      </c>
      <c r="AD3833">
        <v>34</v>
      </c>
      <c r="AE3833">
        <v>46</v>
      </c>
      <c r="AF3833">
        <v>46</v>
      </c>
      <c r="AG3833">
        <v>44</v>
      </c>
      <c r="AH3833">
        <v>34</v>
      </c>
      <c r="AI3833">
        <v>46</v>
      </c>
      <c r="AJ3833">
        <v>46</v>
      </c>
      <c r="AK3833">
        <v>44</v>
      </c>
      <c r="AL3833">
        <v>34</v>
      </c>
      <c r="AM3833">
        <v>46</v>
      </c>
    </row>
    <row r="3834" spans="1:39" x14ac:dyDescent="0.15">
      <c r="A3834" t="s">
        <v>145</v>
      </c>
      <c r="B3834">
        <v>70</v>
      </c>
      <c r="C3834">
        <v>1</v>
      </c>
      <c r="D3834">
        <v>0</v>
      </c>
      <c r="E3834" t="s">
        <v>28</v>
      </c>
      <c r="F3834" t="s">
        <v>206</v>
      </c>
      <c r="G3834">
        <v>8599</v>
      </c>
      <c r="H3834">
        <v>9499</v>
      </c>
      <c r="I3834">
        <v>23124</v>
      </c>
      <c r="J3834">
        <v>1213897.8700000001</v>
      </c>
      <c r="K3834">
        <v>933171.26</v>
      </c>
      <c r="L3834">
        <v>868684.36</v>
      </c>
      <c r="M3834">
        <v>357939.79590000003</v>
      </c>
      <c r="N3834">
        <v>3550</v>
      </c>
      <c r="O3834">
        <v>3773</v>
      </c>
      <c r="P3834">
        <v>10340</v>
      </c>
      <c r="Q3834">
        <v>539735.13</v>
      </c>
      <c r="R3834">
        <v>392822.83</v>
      </c>
      <c r="S3834">
        <v>346801.74</v>
      </c>
      <c r="T3834">
        <v>170756.13430000001</v>
      </c>
      <c r="U3834">
        <v>5049</v>
      </c>
      <c r="V3834">
        <v>5726</v>
      </c>
      <c r="W3834">
        <v>12784</v>
      </c>
      <c r="X3834">
        <v>674162.74</v>
      </c>
      <c r="Y3834">
        <v>540348.43000000005</v>
      </c>
      <c r="Z3834">
        <v>521882.62</v>
      </c>
      <c r="AA3834">
        <v>187183.66159999999</v>
      </c>
      <c r="AB3834">
        <v>8512</v>
      </c>
      <c r="AC3834">
        <v>7295</v>
      </c>
      <c r="AD3834">
        <v>6208</v>
      </c>
      <c r="AE3834">
        <v>4079</v>
      </c>
      <c r="AF3834">
        <v>3518</v>
      </c>
      <c r="AG3834">
        <v>3407</v>
      </c>
      <c r="AH3834">
        <v>2984</v>
      </c>
      <c r="AI3834">
        <v>1836</v>
      </c>
      <c r="AJ3834">
        <v>4994</v>
      </c>
      <c r="AK3834">
        <v>3888</v>
      </c>
      <c r="AL3834">
        <v>3224</v>
      </c>
      <c r="AM3834">
        <v>2243</v>
      </c>
    </row>
    <row r="3835" spans="1:39" x14ac:dyDescent="0.15">
      <c r="A3835" t="s">
        <v>145</v>
      </c>
      <c r="B3835">
        <v>70</v>
      </c>
      <c r="C3835">
        <v>1</v>
      </c>
      <c r="D3835">
        <v>0</v>
      </c>
      <c r="E3835" t="s">
        <v>30</v>
      </c>
      <c r="F3835" t="s">
        <v>206</v>
      </c>
      <c r="G3835">
        <v>13</v>
      </c>
      <c r="H3835">
        <v>16</v>
      </c>
      <c r="I3835">
        <v>30</v>
      </c>
      <c r="J3835">
        <v>1424.8</v>
      </c>
      <c r="K3835">
        <v>1157.81</v>
      </c>
      <c r="L3835">
        <v>1157.81</v>
      </c>
      <c r="M3835">
        <v>384.69459999999998</v>
      </c>
      <c r="N3835">
        <v>5</v>
      </c>
      <c r="O3835">
        <v>5</v>
      </c>
      <c r="P3835">
        <v>12</v>
      </c>
      <c r="Q3835">
        <v>582.9</v>
      </c>
      <c r="R3835">
        <v>430.9</v>
      </c>
      <c r="S3835">
        <v>430.9</v>
      </c>
      <c r="T3835">
        <v>164.96459999999999</v>
      </c>
      <c r="U3835">
        <v>8</v>
      </c>
      <c r="V3835">
        <v>11</v>
      </c>
      <c r="W3835">
        <v>18</v>
      </c>
      <c r="X3835">
        <v>841.9</v>
      </c>
      <c r="Y3835">
        <v>726.91</v>
      </c>
      <c r="Z3835">
        <v>726.91</v>
      </c>
      <c r="AA3835">
        <v>219.73</v>
      </c>
      <c r="AB3835">
        <v>13</v>
      </c>
      <c r="AC3835">
        <v>9</v>
      </c>
      <c r="AD3835">
        <v>8</v>
      </c>
      <c r="AE3835">
        <v>8</v>
      </c>
      <c r="AF3835">
        <v>5</v>
      </c>
      <c r="AG3835">
        <v>5</v>
      </c>
      <c r="AH3835">
        <v>4</v>
      </c>
      <c r="AI3835">
        <v>3</v>
      </c>
      <c r="AJ3835">
        <v>8</v>
      </c>
      <c r="AK3835">
        <v>4</v>
      </c>
      <c r="AL3835">
        <v>4</v>
      </c>
      <c r="AM3835">
        <v>5</v>
      </c>
    </row>
    <row r="3836" spans="1:39" x14ac:dyDescent="0.15">
      <c r="A3836" t="s">
        <v>145</v>
      </c>
      <c r="B3836">
        <v>70</v>
      </c>
      <c r="C3836">
        <v>1</v>
      </c>
      <c r="D3836">
        <v>0</v>
      </c>
      <c r="E3836" t="s">
        <v>29</v>
      </c>
      <c r="F3836" t="s">
        <v>206</v>
      </c>
      <c r="G3836">
        <v>53</v>
      </c>
      <c r="H3836">
        <v>55</v>
      </c>
      <c r="I3836">
        <v>149</v>
      </c>
      <c r="J3836">
        <v>8198.86</v>
      </c>
      <c r="K3836">
        <v>5866.76</v>
      </c>
      <c r="L3836">
        <v>5544.19</v>
      </c>
      <c r="M3836">
        <v>2566.0605</v>
      </c>
      <c r="N3836">
        <v>23</v>
      </c>
      <c r="O3836">
        <v>23</v>
      </c>
      <c r="P3836">
        <v>68</v>
      </c>
      <c r="Q3836">
        <v>3883.41</v>
      </c>
      <c r="R3836">
        <v>2644.8</v>
      </c>
      <c r="S3836">
        <v>2474.7199999999998</v>
      </c>
      <c r="T3836">
        <v>1344.2003999999999</v>
      </c>
      <c r="U3836">
        <v>30</v>
      </c>
      <c r="V3836">
        <v>32</v>
      </c>
      <c r="W3836">
        <v>81</v>
      </c>
      <c r="X3836">
        <v>4315.45</v>
      </c>
      <c r="Y3836">
        <v>3221.96</v>
      </c>
      <c r="Z3836">
        <v>3069.47</v>
      </c>
      <c r="AA3836">
        <v>1221.8601000000001</v>
      </c>
      <c r="AB3836">
        <v>52</v>
      </c>
      <c r="AC3836">
        <v>39</v>
      </c>
      <c r="AD3836">
        <v>36</v>
      </c>
      <c r="AE3836">
        <v>29</v>
      </c>
      <c r="AF3836">
        <v>22</v>
      </c>
      <c r="AG3836">
        <v>23</v>
      </c>
      <c r="AH3836">
        <v>22</v>
      </c>
      <c r="AI3836">
        <v>19</v>
      </c>
      <c r="AJ3836">
        <v>30</v>
      </c>
      <c r="AK3836">
        <v>16</v>
      </c>
      <c r="AL3836">
        <v>14</v>
      </c>
      <c r="AM3836">
        <v>10</v>
      </c>
    </row>
    <row r="3837" spans="1:39" x14ac:dyDescent="0.15">
      <c r="A3837" t="s">
        <v>145</v>
      </c>
      <c r="B3837">
        <v>70</v>
      </c>
      <c r="C3837">
        <v>1</v>
      </c>
      <c r="D3837">
        <v>0</v>
      </c>
      <c r="E3837" t="s">
        <v>32</v>
      </c>
      <c r="F3837" t="s">
        <v>206</v>
      </c>
      <c r="G3837">
        <v>838</v>
      </c>
      <c r="H3837">
        <v>1019</v>
      </c>
      <c r="I3837">
        <v>2644</v>
      </c>
      <c r="J3837">
        <v>138584.22</v>
      </c>
      <c r="K3837">
        <v>95343.18</v>
      </c>
      <c r="L3837">
        <v>92845.74</v>
      </c>
      <c r="M3837">
        <v>39668.717299999997</v>
      </c>
      <c r="N3837">
        <v>91</v>
      </c>
      <c r="O3837">
        <v>105</v>
      </c>
      <c r="P3837">
        <v>267</v>
      </c>
      <c r="Q3837">
        <v>15068.07</v>
      </c>
      <c r="R3837">
        <v>10650.77</v>
      </c>
      <c r="S3837">
        <v>9566.82</v>
      </c>
      <c r="T3837">
        <v>4305.4576999999999</v>
      </c>
      <c r="U3837">
        <v>747</v>
      </c>
      <c r="V3837">
        <v>914</v>
      </c>
      <c r="W3837">
        <v>2377</v>
      </c>
      <c r="X3837">
        <v>123516.15</v>
      </c>
      <c r="Y3837">
        <v>84692.41</v>
      </c>
      <c r="Z3837">
        <v>83278.92</v>
      </c>
      <c r="AA3837">
        <v>35363.259599999998</v>
      </c>
      <c r="AB3837">
        <v>830</v>
      </c>
      <c r="AC3837">
        <v>639</v>
      </c>
      <c r="AD3837">
        <v>560</v>
      </c>
      <c r="AE3837">
        <v>552</v>
      </c>
      <c r="AF3837">
        <v>91</v>
      </c>
      <c r="AG3837">
        <v>68</v>
      </c>
      <c r="AH3837">
        <v>61</v>
      </c>
      <c r="AI3837">
        <v>82</v>
      </c>
      <c r="AJ3837">
        <v>739</v>
      </c>
      <c r="AK3837">
        <v>571</v>
      </c>
      <c r="AL3837">
        <v>499</v>
      </c>
      <c r="AM3837">
        <v>470</v>
      </c>
    </row>
    <row r="3838" spans="1:39" x14ac:dyDescent="0.15">
      <c r="A3838" t="s">
        <v>145</v>
      </c>
      <c r="B3838">
        <v>70</v>
      </c>
      <c r="C3838">
        <v>1</v>
      </c>
      <c r="D3838">
        <v>1</v>
      </c>
      <c r="E3838" t="s">
        <v>28</v>
      </c>
      <c r="F3838" t="s">
        <v>206</v>
      </c>
      <c r="G3838">
        <v>37618</v>
      </c>
      <c r="H3838">
        <v>43972</v>
      </c>
      <c r="I3838">
        <v>108444</v>
      </c>
      <c r="J3838">
        <v>5325651.29</v>
      </c>
      <c r="K3838">
        <v>4119277.47</v>
      </c>
      <c r="L3838">
        <v>3836238.82</v>
      </c>
      <c r="M3838">
        <v>1566466.9845</v>
      </c>
      <c r="N3838">
        <v>19752</v>
      </c>
      <c r="O3838">
        <v>21713</v>
      </c>
      <c r="P3838">
        <v>61406</v>
      </c>
      <c r="Q3838">
        <v>2967624.48</v>
      </c>
      <c r="R3838">
        <v>2206399.9</v>
      </c>
      <c r="S3838">
        <v>2012389.36</v>
      </c>
      <c r="T3838">
        <v>920361.86120000004</v>
      </c>
      <c r="U3838">
        <v>17866</v>
      </c>
      <c r="V3838">
        <v>22259</v>
      </c>
      <c r="W3838">
        <v>47038</v>
      </c>
      <c r="X3838">
        <v>2358026.81</v>
      </c>
      <c r="Y3838">
        <v>1912877.57</v>
      </c>
      <c r="Z3838">
        <v>1823849.46</v>
      </c>
      <c r="AA3838">
        <v>646105.12329999998</v>
      </c>
      <c r="AB3838">
        <v>36125</v>
      </c>
      <c r="AC3838">
        <v>36192</v>
      </c>
      <c r="AD3838">
        <v>24717</v>
      </c>
      <c r="AE3838">
        <v>32606</v>
      </c>
      <c r="AF3838">
        <v>19161</v>
      </c>
      <c r="AG3838">
        <v>19346</v>
      </c>
      <c r="AH3838">
        <v>14443</v>
      </c>
      <c r="AI3838">
        <v>17382</v>
      </c>
      <c r="AJ3838">
        <v>16964</v>
      </c>
      <c r="AK3838">
        <v>16846</v>
      </c>
      <c r="AL3838">
        <v>10274</v>
      </c>
      <c r="AM3838">
        <v>15224</v>
      </c>
    </row>
    <row r="3839" spans="1:39" x14ac:dyDescent="0.15">
      <c r="A3839" t="s">
        <v>145</v>
      </c>
      <c r="B3839">
        <v>70</v>
      </c>
      <c r="C3839">
        <v>1</v>
      </c>
      <c r="D3839">
        <v>1</v>
      </c>
      <c r="E3839" t="s">
        <v>30</v>
      </c>
      <c r="F3839" t="s">
        <v>206</v>
      </c>
      <c r="G3839">
        <v>3647</v>
      </c>
      <c r="H3839">
        <v>4300</v>
      </c>
      <c r="I3839">
        <v>10371</v>
      </c>
      <c r="J3839">
        <v>516604.33</v>
      </c>
      <c r="K3839">
        <v>401854.55</v>
      </c>
      <c r="L3839">
        <v>371679.82</v>
      </c>
      <c r="M3839">
        <v>149708.9767</v>
      </c>
      <c r="N3839">
        <v>1727</v>
      </c>
      <c r="O3839">
        <v>1912</v>
      </c>
      <c r="P3839">
        <v>5312</v>
      </c>
      <c r="Q3839">
        <v>259863.19</v>
      </c>
      <c r="R3839">
        <v>194724.94</v>
      </c>
      <c r="S3839">
        <v>176649.96</v>
      </c>
      <c r="T3839">
        <v>79285.691200000001</v>
      </c>
      <c r="U3839">
        <v>1920</v>
      </c>
      <c r="V3839">
        <v>2388</v>
      </c>
      <c r="W3839">
        <v>5059</v>
      </c>
      <c r="X3839">
        <v>256741.14</v>
      </c>
      <c r="Y3839">
        <v>207129.61</v>
      </c>
      <c r="Z3839">
        <v>195029.86</v>
      </c>
      <c r="AA3839">
        <v>70423.285499999998</v>
      </c>
      <c r="AB3839">
        <v>3415</v>
      </c>
      <c r="AC3839">
        <v>3555</v>
      </c>
      <c r="AD3839">
        <v>2089</v>
      </c>
      <c r="AE3839">
        <v>3523</v>
      </c>
      <c r="AF3839">
        <v>1611</v>
      </c>
      <c r="AG3839">
        <v>1696</v>
      </c>
      <c r="AH3839">
        <v>1127</v>
      </c>
      <c r="AI3839">
        <v>1680</v>
      </c>
      <c r="AJ3839">
        <v>1804</v>
      </c>
      <c r="AK3839">
        <v>1859</v>
      </c>
      <c r="AL3839">
        <v>962</v>
      </c>
      <c r="AM3839">
        <v>1843</v>
      </c>
    </row>
    <row r="3840" spans="1:39" x14ac:dyDescent="0.15">
      <c r="A3840" t="s">
        <v>145</v>
      </c>
      <c r="B3840">
        <v>70</v>
      </c>
      <c r="C3840">
        <v>1</v>
      </c>
      <c r="D3840">
        <v>1</v>
      </c>
      <c r="E3840" t="s">
        <v>29</v>
      </c>
      <c r="F3840" t="s">
        <v>206</v>
      </c>
      <c r="G3840">
        <v>43636</v>
      </c>
      <c r="H3840">
        <v>53548</v>
      </c>
      <c r="I3840">
        <v>133205</v>
      </c>
      <c r="J3840">
        <v>6490775.1699999999</v>
      </c>
      <c r="K3840">
        <v>4874324.5199999996</v>
      </c>
      <c r="L3840">
        <v>4529016.9000000004</v>
      </c>
      <c r="M3840">
        <v>1891792.1468</v>
      </c>
      <c r="N3840">
        <v>17674</v>
      </c>
      <c r="O3840">
        <v>19866</v>
      </c>
      <c r="P3840">
        <v>58144</v>
      </c>
      <c r="Q3840">
        <v>2775575.88</v>
      </c>
      <c r="R3840">
        <v>1991635.35</v>
      </c>
      <c r="S3840">
        <v>1801610.27</v>
      </c>
      <c r="T3840">
        <v>868950.07250000001</v>
      </c>
      <c r="U3840">
        <v>25962</v>
      </c>
      <c r="V3840">
        <v>33682</v>
      </c>
      <c r="W3840">
        <v>75061</v>
      </c>
      <c r="X3840">
        <v>3715199.29</v>
      </c>
      <c r="Y3840">
        <v>2882689.17</v>
      </c>
      <c r="Z3840">
        <v>2727406.63</v>
      </c>
      <c r="AA3840">
        <v>1022842.0743</v>
      </c>
      <c r="AB3840">
        <v>41980</v>
      </c>
      <c r="AC3840">
        <v>41531</v>
      </c>
      <c r="AD3840">
        <v>28282</v>
      </c>
      <c r="AE3840">
        <v>41911</v>
      </c>
      <c r="AF3840">
        <v>17022</v>
      </c>
      <c r="AG3840">
        <v>16909</v>
      </c>
      <c r="AH3840">
        <v>12837</v>
      </c>
      <c r="AI3840">
        <v>17030</v>
      </c>
      <c r="AJ3840">
        <v>24958</v>
      </c>
      <c r="AK3840">
        <v>24622</v>
      </c>
      <c r="AL3840">
        <v>15445</v>
      </c>
      <c r="AM3840">
        <v>24881</v>
      </c>
    </row>
    <row r="3841" spans="1:39" x14ac:dyDescent="0.15">
      <c r="A3841" t="s">
        <v>145</v>
      </c>
      <c r="B3841">
        <v>70</v>
      </c>
      <c r="C3841">
        <v>1</v>
      </c>
      <c r="D3841">
        <v>1</v>
      </c>
      <c r="E3841" t="s">
        <v>31</v>
      </c>
      <c r="F3841" t="s">
        <v>206</v>
      </c>
      <c r="G3841">
        <v>1</v>
      </c>
      <c r="H3841">
        <v>2</v>
      </c>
      <c r="I3841">
        <v>4</v>
      </c>
      <c r="J3841">
        <v>171.99</v>
      </c>
      <c r="K3841">
        <v>106.69</v>
      </c>
      <c r="L3841">
        <v>106.69</v>
      </c>
      <c r="M3841">
        <v>44.07</v>
      </c>
      <c r="N3841">
        <v>0</v>
      </c>
      <c r="O3841">
        <v>0</v>
      </c>
      <c r="P3841">
        <v>0</v>
      </c>
      <c r="Q3841">
        <v>0</v>
      </c>
      <c r="R3841">
        <v>0</v>
      </c>
      <c r="S3841">
        <v>0</v>
      </c>
      <c r="T3841">
        <v>0</v>
      </c>
      <c r="U3841">
        <v>1</v>
      </c>
      <c r="V3841">
        <v>2</v>
      </c>
      <c r="W3841">
        <v>4</v>
      </c>
      <c r="X3841">
        <v>171.99</v>
      </c>
      <c r="Y3841">
        <v>106.69</v>
      </c>
      <c r="Z3841">
        <v>106.69</v>
      </c>
      <c r="AA3841">
        <v>44.07</v>
      </c>
      <c r="AB3841">
        <v>0</v>
      </c>
      <c r="AC3841">
        <v>1</v>
      </c>
      <c r="AD3841">
        <v>1</v>
      </c>
      <c r="AE3841">
        <v>0</v>
      </c>
      <c r="AF3841">
        <v>0</v>
      </c>
      <c r="AG3841">
        <v>0</v>
      </c>
      <c r="AH3841">
        <v>0</v>
      </c>
      <c r="AI3841">
        <v>0</v>
      </c>
      <c r="AJ3841">
        <v>0</v>
      </c>
      <c r="AK3841">
        <v>1</v>
      </c>
      <c r="AL3841">
        <v>1</v>
      </c>
      <c r="AM3841">
        <v>0</v>
      </c>
    </row>
    <row r="3842" spans="1:39" x14ac:dyDescent="0.15">
      <c r="A3842" t="s">
        <v>145</v>
      </c>
      <c r="B3842">
        <v>70</v>
      </c>
      <c r="C3842">
        <v>1</v>
      </c>
      <c r="D3842">
        <v>1</v>
      </c>
      <c r="E3842" t="s">
        <v>32</v>
      </c>
      <c r="F3842" t="s">
        <v>206</v>
      </c>
      <c r="G3842">
        <v>830</v>
      </c>
      <c r="H3842">
        <v>1048</v>
      </c>
      <c r="I3842">
        <v>2619</v>
      </c>
      <c r="J3842">
        <v>132636.46</v>
      </c>
      <c r="K3842">
        <v>93967.89</v>
      </c>
      <c r="L3842">
        <v>90362.9</v>
      </c>
      <c r="M3842">
        <v>37174.579299999998</v>
      </c>
      <c r="N3842">
        <v>130</v>
      </c>
      <c r="O3842">
        <v>149</v>
      </c>
      <c r="P3842">
        <v>388</v>
      </c>
      <c r="Q3842">
        <v>20364.099999999999</v>
      </c>
      <c r="R3842">
        <v>14426.21</v>
      </c>
      <c r="S3842">
        <v>12694</v>
      </c>
      <c r="T3842">
        <v>5948.4215999999997</v>
      </c>
      <c r="U3842">
        <v>700</v>
      </c>
      <c r="V3842">
        <v>899</v>
      </c>
      <c r="W3842">
        <v>2231</v>
      </c>
      <c r="X3842">
        <v>112272.36</v>
      </c>
      <c r="Y3842">
        <v>79541.679999999993</v>
      </c>
      <c r="Z3842">
        <v>77668.899999999994</v>
      </c>
      <c r="AA3842">
        <v>31226.1577</v>
      </c>
      <c r="AB3842">
        <v>815</v>
      </c>
      <c r="AC3842">
        <v>765</v>
      </c>
      <c r="AD3842">
        <v>506</v>
      </c>
      <c r="AE3842">
        <v>727</v>
      </c>
      <c r="AF3842">
        <v>128</v>
      </c>
      <c r="AG3842">
        <v>109</v>
      </c>
      <c r="AH3842">
        <v>74</v>
      </c>
      <c r="AI3842">
        <v>124</v>
      </c>
      <c r="AJ3842">
        <v>687</v>
      </c>
      <c r="AK3842">
        <v>656</v>
      </c>
      <c r="AL3842">
        <v>432</v>
      </c>
      <c r="AM3842">
        <v>603</v>
      </c>
    </row>
    <row r="3843" spans="1:39" x14ac:dyDescent="0.15">
      <c r="A3843" t="s">
        <v>145</v>
      </c>
      <c r="B3843">
        <v>70</v>
      </c>
      <c r="C3843">
        <v>1</v>
      </c>
      <c r="D3843">
        <v>2</v>
      </c>
      <c r="E3843" t="s">
        <v>28</v>
      </c>
      <c r="F3843" t="s">
        <v>206</v>
      </c>
      <c r="G3843">
        <v>9930</v>
      </c>
      <c r="H3843">
        <v>11055</v>
      </c>
      <c r="I3843">
        <v>26943</v>
      </c>
      <c r="J3843">
        <v>1374274.82</v>
      </c>
      <c r="K3843">
        <v>1069696.32</v>
      </c>
      <c r="L3843">
        <v>1008534.88</v>
      </c>
      <c r="M3843">
        <v>398547.64010000002</v>
      </c>
      <c r="N3843">
        <v>3853</v>
      </c>
      <c r="O3843">
        <v>4087</v>
      </c>
      <c r="P3843">
        <v>11474</v>
      </c>
      <c r="Q3843">
        <v>580030.46</v>
      </c>
      <c r="R3843">
        <v>427600.22</v>
      </c>
      <c r="S3843">
        <v>379457.91</v>
      </c>
      <c r="T3843">
        <v>177786.8303</v>
      </c>
      <c r="U3843">
        <v>6077</v>
      </c>
      <c r="V3843">
        <v>6968</v>
      </c>
      <c r="W3843">
        <v>15469</v>
      </c>
      <c r="X3843">
        <v>794244.36</v>
      </c>
      <c r="Y3843">
        <v>642096.1</v>
      </c>
      <c r="Z3843">
        <v>629076.97</v>
      </c>
      <c r="AA3843">
        <v>220760.80979999999</v>
      </c>
      <c r="AB3843">
        <v>9511</v>
      </c>
      <c r="AC3843">
        <v>8876</v>
      </c>
      <c r="AD3843">
        <v>4414</v>
      </c>
      <c r="AE3843">
        <v>7952</v>
      </c>
      <c r="AF3843">
        <v>3690</v>
      </c>
      <c r="AG3843">
        <v>3734</v>
      </c>
      <c r="AH3843">
        <v>2206</v>
      </c>
      <c r="AI3843">
        <v>3354</v>
      </c>
      <c r="AJ3843">
        <v>5821</v>
      </c>
      <c r="AK3843">
        <v>5142</v>
      </c>
      <c r="AL3843">
        <v>2208</v>
      </c>
      <c r="AM3843">
        <v>4598</v>
      </c>
    </row>
    <row r="3844" spans="1:39" x14ac:dyDescent="0.15">
      <c r="A3844" t="s">
        <v>145</v>
      </c>
      <c r="B3844">
        <v>70</v>
      </c>
      <c r="C3844">
        <v>1</v>
      </c>
      <c r="D3844">
        <v>2</v>
      </c>
      <c r="E3844" t="s">
        <v>30</v>
      </c>
      <c r="F3844" t="s">
        <v>206</v>
      </c>
      <c r="G3844">
        <v>1135</v>
      </c>
      <c r="H3844">
        <v>1294</v>
      </c>
      <c r="I3844">
        <v>3060</v>
      </c>
      <c r="J3844">
        <v>155999.76999999999</v>
      </c>
      <c r="K3844">
        <v>121828.97</v>
      </c>
      <c r="L3844">
        <v>115117.79</v>
      </c>
      <c r="M3844">
        <v>44868.137000000002</v>
      </c>
      <c r="N3844">
        <v>384</v>
      </c>
      <c r="O3844">
        <v>419</v>
      </c>
      <c r="P3844">
        <v>1134</v>
      </c>
      <c r="Q3844">
        <v>56644.88</v>
      </c>
      <c r="R3844">
        <v>41818.93</v>
      </c>
      <c r="S3844">
        <v>36944.9</v>
      </c>
      <c r="T3844">
        <v>17579.3236</v>
      </c>
      <c r="U3844">
        <v>751</v>
      </c>
      <c r="V3844">
        <v>875</v>
      </c>
      <c r="W3844">
        <v>1926</v>
      </c>
      <c r="X3844">
        <v>99354.89</v>
      </c>
      <c r="Y3844">
        <v>80010.039999999994</v>
      </c>
      <c r="Z3844">
        <v>78172.89</v>
      </c>
      <c r="AA3844">
        <v>27288.813399999999</v>
      </c>
      <c r="AB3844">
        <v>1066</v>
      </c>
      <c r="AC3844">
        <v>1033</v>
      </c>
      <c r="AD3844">
        <v>437</v>
      </c>
      <c r="AE3844">
        <v>1102</v>
      </c>
      <c r="AF3844">
        <v>362</v>
      </c>
      <c r="AG3844">
        <v>372</v>
      </c>
      <c r="AH3844">
        <v>217</v>
      </c>
      <c r="AI3844">
        <v>375</v>
      </c>
      <c r="AJ3844">
        <v>704</v>
      </c>
      <c r="AK3844">
        <v>661</v>
      </c>
      <c r="AL3844">
        <v>220</v>
      </c>
      <c r="AM3844">
        <v>727</v>
      </c>
    </row>
    <row r="3845" spans="1:39" x14ac:dyDescent="0.15">
      <c r="A3845" t="s">
        <v>145</v>
      </c>
      <c r="B3845">
        <v>70</v>
      </c>
      <c r="C3845">
        <v>1</v>
      </c>
      <c r="D3845">
        <v>2</v>
      </c>
      <c r="E3845" t="s">
        <v>29</v>
      </c>
      <c r="F3845" t="s">
        <v>206</v>
      </c>
      <c r="G3845">
        <v>3783</v>
      </c>
      <c r="H3845">
        <v>4302</v>
      </c>
      <c r="I3845">
        <v>11041</v>
      </c>
      <c r="J3845">
        <v>554717.28</v>
      </c>
      <c r="K3845">
        <v>414526.07</v>
      </c>
      <c r="L3845">
        <v>393873.11</v>
      </c>
      <c r="M3845">
        <v>160109.5809</v>
      </c>
      <c r="N3845">
        <v>1321</v>
      </c>
      <c r="O3845">
        <v>1401</v>
      </c>
      <c r="P3845">
        <v>4188</v>
      </c>
      <c r="Q3845">
        <v>207445.69</v>
      </c>
      <c r="R3845">
        <v>147358.53</v>
      </c>
      <c r="S3845">
        <v>131758.1</v>
      </c>
      <c r="T3845">
        <v>63780.385199999997</v>
      </c>
      <c r="U3845">
        <v>2462</v>
      </c>
      <c r="V3845">
        <v>2901</v>
      </c>
      <c r="W3845">
        <v>6853</v>
      </c>
      <c r="X3845">
        <v>347271.59</v>
      </c>
      <c r="Y3845">
        <v>267167.53999999998</v>
      </c>
      <c r="Z3845">
        <v>262115.01</v>
      </c>
      <c r="AA3845">
        <v>96329.195699999997</v>
      </c>
      <c r="AB3845">
        <v>3643</v>
      </c>
      <c r="AC3845">
        <v>3474</v>
      </c>
      <c r="AD3845">
        <v>1573</v>
      </c>
      <c r="AE3845">
        <v>3632</v>
      </c>
      <c r="AF3845">
        <v>1283</v>
      </c>
      <c r="AG3845">
        <v>1234</v>
      </c>
      <c r="AH3845">
        <v>695</v>
      </c>
      <c r="AI3845">
        <v>1272</v>
      </c>
      <c r="AJ3845">
        <v>2360</v>
      </c>
      <c r="AK3845">
        <v>2240</v>
      </c>
      <c r="AL3845">
        <v>878</v>
      </c>
      <c r="AM3845">
        <v>2360</v>
      </c>
    </row>
    <row r="3846" spans="1:39" x14ac:dyDescent="0.15">
      <c r="A3846" t="s">
        <v>145</v>
      </c>
      <c r="B3846">
        <v>70</v>
      </c>
      <c r="C3846">
        <v>1</v>
      </c>
      <c r="D3846">
        <v>2</v>
      </c>
      <c r="E3846" t="s">
        <v>32</v>
      </c>
      <c r="F3846" t="s">
        <v>206</v>
      </c>
      <c r="G3846">
        <v>485</v>
      </c>
      <c r="H3846">
        <v>592</v>
      </c>
      <c r="I3846">
        <v>1517</v>
      </c>
      <c r="J3846">
        <v>77961.91</v>
      </c>
      <c r="K3846">
        <v>54988.63</v>
      </c>
      <c r="L3846">
        <v>53748.66</v>
      </c>
      <c r="M3846">
        <v>22320.536400000001</v>
      </c>
      <c r="N3846">
        <v>54</v>
      </c>
      <c r="O3846">
        <v>63</v>
      </c>
      <c r="P3846">
        <v>188</v>
      </c>
      <c r="Q3846">
        <v>9513.4599999999991</v>
      </c>
      <c r="R3846">
        <v>6571.31</v>
      </c>
      <c r="S3846">
        <v>5738.63</v>
      </c>
      <c r="T3846">
        <v>2814.3456000000001</v>
      </c>
      <c r="U3846">
        <v>431</v>
      </c>
      <c r="V3846">
        <v>529</v>
      </c>
      <c r="W3846">
        <v>1329</v>
      </c>
      <c r="X3846">
        <v>68448.45</v>
      </c>
      <c r="Y3846">
        <v>48417.32</v>
      </c>
      <c r="Z3846">
        <v>48010.03</v>
      </c>
      <c r="AA3846">
        <v>19506.1908</v>
      </c>
      <c r="AB3846">
        <v>472</v>
      </c>
      <c r="AC3846">
        <v>417</v>
      </c>
      <c r="AD3846">
        <v>214</v>
      </c>
      <c r="AE3846">
        <v>407</v>
      </c>
      <c r="AF3846">
        <v>54</v>
      </c>
      <c r="AG3846">
        <v>41</v>
      </c>
      <c r="AH3846">
        <v>23</v>
      </c>
      <c r="AI3846">
        <v>53</v>
      </c>
      <c r="AJ3846">
        <v>418</v>
      </c>
      <c r="AK3846">
        <v>376</v>
      </c>
      <c r="AL3846">
        <v>191</v>
      </c>
      <c r="AM3846">
        <v>354</v>
      </c>
    </row>
    <row r="3847" spans="1:39" x14ac:dyDescent="0.15">
      <c r="A3847" t="s">
        <v>145</v>
      </c>
      <c r="B3847">
        <v>70</v>
      </c>
      <c r="C3847">
        <v>2</v>
      </c>
      <c r="D3847">
        <v>0</v>
      </c>
      <c r="E3847" t="s">
        <v>28</v>
      </c>
      <c r="F3847" t="s">
        <v>206</v>
      </c>
      <c r="G3847">
        <v>153</v>
      </c>
      <c r="H3847">
        <v>335</v>
      </c>
      <c r="I3847">
        <v>562</v>
      </c>
      <c r="J3847">
        <v>26365.279999999999</v>
      </c>
      <c r="K3847">
        <v>18464.14</v>
      </c>
      <c r="L3847">
        <v>14501.64</v>
      </c>
      <c r="M3847">
        <v>8544.0633999999991</v>
      </c>
      <c r="N3847">
        <v>153</v>
      </c>
      <c r="O3847">
        <v>163</v>
      </c>
      <c r="P3847">
        <v>337</v>
      </c>
      <c r="Q3847">
        <v>15755.98</v>
      </c>
      <c r="R3847">
        <v>10665.61</v>
      </c>
      <c r="S3847">
        <v>6933.18</v>
      </c>
      <c r="T3847">
        <v>5095.9130999999998</v>
      </c>
      <c r="U3847">
        <v>153</v>
      </c>
      <c r="V3847">
        <v>172</v>
      </c>
      <c r="W3847">
        <v>225</v>
      </c>
      <c r="X3847">
        <v>10609.3</v>
      </c>
      <c r="Y3847">
        <v>7798.53</v>
      </c>
      <c r="Z3847">
        <v>7568.46</v>
      </c>
      <c r="AA3847">
        <v>3448.1502999999998</v>
      </c>
      <c r="AB3847">
        <v>151</v>
      </c>
      <c r="AC3847">
        <v>149</v>
      </c>
      <c r="AD3847">
        <v>123</v>
      </c>
      <c r="AE3847">
        <v>115</v>
      </c>
      <c r="AF3847">
        <v>151</v>
      </c>
      <c r="AG3847">
        <v>149</v>
      </c>
      <c r="AH3847">
        <v>123</v>
      </c>
      <c r="AI3847">
        <v>115</v>
      </c>
      <c r="AJ3847">
        <v>151</v>
      </c>
      <c r="AK3847">
        <v>149</v>
      </c>
      <c r="AL3847">
        <v>123</v>
      </c>
      <c r="AM3847">
        <v>115</v>
      </c>
    </row>
    <row r="3848" spans="1:39" x14ac:dyDescent="0.15">
      <c r="A3848" t="s">
        <v>145</v>
      </c>
      <c r="B3848">
        <v>70</v>
      </c>
      <c r="C3848">
        <v>2</v>
      </c>
      <c r="D3848">
        <v>0</v>
      </c>
      <c r="E3848" t="s">
        <v>29</v>
      </c>
      <c r="F3848" t="s">
        <v>206</v>
      </c>
      <c r="G3848">
        <v>1</v>
      </c>
      <c r="H3848">
        <v>2</v>
      </c>
      <c r="I3848">
        <v>7</v>
      </c>
      <c r="J3848">
        <v>129.93</v>
      </c>
      <c r="K3848">
        <v>70.930000000000007</v>
      </c>
      <c r="L3848">
        <v>70.930000000000007</v>
      </c>
      <c r="M3848">
        <v>34.9176</v>
      </c>
      <c r="N3848">
        <v>1</v>
      </c>
      <c r="O3848">
        <v>1</v>
      </c>
      <c r="P3848">
        <v>6</v>
      </c>
      <c r="Q3848">
        <v>79.94</v>
      </c>
      <c r="R3848">
        <v>35.94</v>
      </c>
      <c r="S3848">
        <v>35.94</v>
      </c>
      <c r="T3848">
        <v>18.957599999999999</v>
      </c>
      <c r="U3848">
        <v>1</v>
      </c>
      <c r="V3848">
        <v>1</v>
      </c>
      <c r="W3848">
        <v>1</v>
      </c>
      <c r="X3848">
        <v>49.99</v>
      </c>
      <c r="Y3848">
        <v>34.99</v>
      </c>
      <c r="Z3848">
        <v>34.99</v>
      </c>
      <c r="AA3848">
        <v>15.96</v>
      </c>
      <c r="AB3848">
        <v>1</v>
      </c>
      <c r="AC3848">
        <v>1</v>
      </c>
      <c r="AD3848">
        <v>1</v>
      </c>
      <c r="AE3848">
        <v>1</v>
      </c>
      <c r="AF3848">
        <v>1</v>
      </c>
      <c r="AG3848">
        <v>1</v>
      </c>
      <c r="AH3848">
        <v>1</v>
      </c>
      <c r="AI3848">
        <v>1</v>
      </c>
      <c r="AJ3848">
        <v>1</v>
      </c>
      <c r="AK3848">
        <v>1</v>
      </c>
      <c r="AL3848">
        <v>1</v>
      </c>
      <c r="AM3848">
        <v>1</v>
      </c>
    </row>
    <row r="3849" spans="1:39" x14ac:dyDescent="0.15">
      <c r="A3849" t="s">
        <v>145</v>
      </c>
      <c r="B3849">
        <v>70</v>
      </c>
      <c r="C3849">
        <v>2</v>
      </c>
      <c r="D3849">
        <v>0</v>
      </c>
      <c r="E3849" t="s">
        <v>32</v>
      </c>
      <c r="F3849" t="s">
        <v>206</v>
      </c>
      <c r="G3849">
        <v>16</v>
      </c>
      <c r="H3849">
        <v>37</v>
      </c>
      <c r="I3849">
        <v>59</v>
      </c>
      <c r="J3849">
        <v>3027.53</v>
      </c>
      <c r="K3849">
        <v>2108.65</v>
      </c>
      <c r="L3849">
        <v>1829.42</v>
      </c>
      <c r="M3849">
        <v>949.74509999999998</v>
      </c>
      <c r="N3849">
        <v>16</v>
      </c>
      <c r="O3849">
        <v>18</v>
      </c>
      <c r="P3849">
        <v>28</v>
      </c>
      <c r="Q3849">
        <v>1506.8</v>
      </c>
      <c r="R3849">
        <v>1099.23</v>
      </c>
      <c r="S3849">
        <v>846.59</v>
      </c>
      <c r="T3849">
        <v>465.16910000000001</v>
      </c>
      <c r="U3849">
        <v>16</v>
      </c>
      <c r="V3849">
        <v>19</v>
      </c>
      <c r="W3849">
        <v>31</v>
      </c>
      <c r="X3849">
        <v>1520.73</v>
      </c>
      <c r="Y3849">
        <v>1009.42</v>
      </c>
      <c r="Z3849">
        <v>982.83</v>
      </c>
      <c r="AA3849">
        <v>484.57600000000002</v>
      </c>
      <c r="AB3849">
        <v>16</v>
      </c>
      <c r="AC3849">
        <v>16</v>
      </c>
      <c r="AD3849">
        <v>14</v>
      </c>
      <c r="AE3849">
        <v>15</v>
      </c>
      <c r="AF3849">
        <v>16</v>
      </c>
      <c r="AG3849">
        <v>16</v>
      </c>
      <c r="AH3849">
        <v>14</v>
      </c>
      <c r="AI3849">
        <v>15</v>
      </c>
      <c r="AJ3849">
        <v>16</v>
      </c>
      <c r="AK3849">
        <v>16</v>
      </c>
      <c r="AL3849">
        <v>14</v>
      </c>
      <c r="AM3849">
        <v>15</v>
      </c>
    </row>
    <row r="3850" spans="1:39" x14ac:dyDescent="0.15">
      <c r="A3850" t="s">
        <v>145</v>
      </c>
      <c r="B3850">
        <v>70</v>
      </c>
      <c r="C3850">
        <v>2</v>
      </c>
      <c r="D3850">
        <v>1</v>
      </c>
      <c r="E3850" t="s">
        <v>28</v>
      </c>
      <c r="F3850" t="s">
        <v>206</v>
      </c>
      <c r="G3850">
        <v>1360</v>
      </c>
      <c r="H3850">
        <v>2957</v>
      </c>
      <c r="I3850">
        <v>5157</v>
      </c>
      <c r="J3850">
        <v>227687.46</v>
      </c>
      <c r="K3850">
        <v>167805.72</v>
      </c>
      <c r="L3850">
        <v>141763.54</v>
      </c>
      <c r="M3850">
        <v>71283.940799999997</v>
      </c>
      <c r="N3850">
        <v>1360</v>
      </c>
      <c r="O3850">
        <v>1448</v>
      </c>
      <c r="P3850">
        <v>2958</v>
      </c>
      <c r="Q3850">
        <v>129003.87</v>
      </c>
      <c r="R3850">
        <v>92152.47</v>
      </c>
      <c r="S3850">
        <v>69765.100000000006</v>
      </c>
      <c r="T3850">
        <v>41968.535400000001</v>
      </c>
      <c r="U3850">
        <v>1360</v>
      </c>
      <c r="V3850">
        <v>1509</v>
      </c>
      <c r="W3850">
        <v>2199</v>
      </c>
      <c r="X3850">
        <v>98683.59</v>
      </c>
      <c r="Y3850">
        <v>75653.25</v>
      </c>
      <c r="Z3850">
        <v>71998.44</v>
      </c>
      <c r="AA3850">
        <v>29315.4054</v>
      </c>
      <c r="AB3850">
        <v>1308</v>
      </c>
      <c r="AC3850">
        <v>1345</v>
      </c>
      <c r="AD3850">
        <v>1005</v>
      </c>
      <c r="AE3850">
        <v>1286</v>
      </c>
      <c r="AF3850">
        <v>1308</v>
      </c>
      <c r="AG3850">
        <v>1345</v>
      </c>
      <c r="AH3850">
        <v>1005</v>
      </c>
      <c r="AI3850">
        <v>1286</v>
      </c>
      <c r="AJ3850">
        <v>1308</v>
      </c>
      <c r="AK3850">
        <v>1345</v>
      </c>
      <c r="AL3850">
        <v>1005</v>
      </c>
      <c r="AM3850">
        <v>1286</v>
      </c>
    </row>
    <row r="3851" spans="1:39" x14ac:dyDescent="0.15">
      <c r="A3851" t="s">
        <v>145</v>
      </c>
      <c r="B3851">
        <v>70</v>
      </c>
      <c r="C3851">
        <v>2</v>
      </c>
      <c r="D3851">
        <v>1</v>
      </c>
      <c r="E3851" t="s">
        <v>30</v>
      </c>
      <c r="F3851" t="s">
        <v>206</v>
      </c>
      <c r="G3851">
        <v>177</v>
      </c>
      <c r="H3851">
        <v>397</v>
      </c>
      <c r="I3851">
        <v>676</v>
      </c>
      <c r="J3851">
        <v>29808.23</v>
      </c>
      <c r="K3851">
        <v>21970.26</v>
      </c>
      <c r="L3851">
        <v>19158.75</v>
      </c>
      <c r="M3851">
        <v>9192.3652000000002</v>
      </c>
      <c r="N3851">
        <v>177</v>
      </c>
      <c r="O3851">
        <v>192</v>
      </c>
      <c r="P3851">
        <v>373</v>
      </c>
      <c r="Q3851">
        <v>16413.64</v>
      </c>
      <c r="R3851">
        <v>11667.79</v>
      </c>
      <c r="S3851">
        <v>9492.41</v>
      </c>
      <c r="T3851">
        <v>5387.0604999999996</v>
      </c>
      <c r="U3851">
        <v>177</v>
      </c>
      <c r="V3851">
        <v>205</v>
      </c>
      <c r="W3851">
        <v>303</v>
      </c>
      <c r="X3851">
        <v>13394.59</v>
      </c>
      <c r="Y3851">
        <v>10302.469999999999</v>
      </c>
      <c r="Z3851">
        <v>9666.34</v>
      </c>
      <c r="AA3851">
        <v>3805.3047000000001</v>
      </c>
      <c r="AB3851">
        <v>163</v>
      </c>
      <c r="AC3851">
        <v>175</v>
      </c>
      <c r="AD3851">
        <v>120</v>
      </c>
      <c r="AE3851">
        <v>167</v>
      </c>
      <c r="AF3851">
        <v>163</v>
      </c>
      <c r="AG3851">
        <v>175</v>
      </c>
      <c r="AH3851">
        <v>120</v>
      </c>
      <c r="AI3851">
        <v>167</v>
      </c>
      <c r="AJ3851">
        <v>163</v>
      </c>
      <c r="AK3851">
        <v>175</v>
      </c>
      <c r="AL3851">
        <v>120</v>
      </c>
      <c r="AM3851">
        <v>167</v>
      </c>
    </row>
    <row r="3852" spans="1:39" x14ac:dyDescent="0.15">
      <c r="A3852" t="s">
        <v>145</v>
      </c>
      <c r="B3852">
        <v>70</v>
      </c>
      <c r="C3852">
        <v>2</v>
      </c>
      <c r="D3852">
        <v>1</v>
      </c>
      <c r="E3852" t="s">
        <v>29</v>
      </c>
      <c r="F3852" t="s">
        <v>206</v>
      </c>
      <c r="G3852">
        <v>2349</v>
      </c>
      <c r="H3852">
        <v>5223</v>
      </c>
      <c r="I3852">
        <v>9418</v>
      </c>
      <c r="J3852">
        <v>413904.25</v>
      </c>
      <c r="K3852">
        <v>293615.28000000003</v>
      </c>
      <c r="L3852">
        <v>252506.02</v>
      </c>
      <c r="M3852">
        <v>130753.591</v>
      </c>
      <c r="N3852">
        <v>2349</v>
      </c>
      <c r="O3852">
        <v>2522</v>
      </c>
      <c r="P3852">
        <v>5225</v>
      </c>
      <c r="Q3852">
        <v>228439.25</v>
      </c>
      <c r="R3852">
        <v>156625.95000000001</v>
      </c>
      <c r="S3852">
        <v>123559.38</v>
      </c>
      <c r="T3852">
        <v>75138.837700000004</v>
      </c>
      <c r="U3852">
        <v>2349</v>
      </c>
      <c r="V3852">
        <v>2701</v>
      </c>
      <c r="W3852">
        <v>4193</v>
      </c>
      <c r="X3852">
        <v>185465</v>
      </c>
      <c r="Y3852">
        <v>136989.32999999999</v>
      </c>
      <c r="Z3852">
        <v>128946.64</v>
      </c>
      <c r="AA3852">
        <v>55614.753299999997</v>
      </c>
      <c r="AB3852">
        <v>2247</v>
      </c>
      <c r="AC3852">
        <v>2234</v>
      </c>
      <c r="AD3852">
        <v>1707</v>
      </c>
      <c r="AE3852">
        <v>2285</v>
      </c>
      <c r="AF3852">
        <v>2247</v>
      </c>
      <c r="AG3852">
        <v>2234</v>
      </c>
      <c r="AH3852">
        <v>1707</v>
      </c>
      <c r="AI3852">
        <v>2285</v>
      </c>
      <c r="AJ3852">
        <v>2247</v>
      </c>
      <c r="AK3852">
        <v>2234</v>
      </c>
      <c r="AL3852">
        <v>1707</v>
      </c>
      <c r="AM3852">
        <v>2285</v>
      </c>
    </row>
    <row r="3853" spans="1:39" x14ac:dyDescent="0.15">
      <c r="A3853" t="s">
        <v>145</v>
      </c>
      <c r="B3853">
        <v>70</v>
      </c>
      <c r="C3853">
        <v>2</v>
      </c>
      <c r="D3853">
        <v>1</v>
      </c>
      <c r="E3853" t="s">
        <v>31</v>
      </c>
      <c r="F3853" t="s">
        <v>206</v>
      </c>
      <c r="G3853">
        <v>1</v>
      </c>
      <c r="H3853">
        <v>2</v>
      </c>
      <c r="I3853">
        <v>6</v>
      </c>
      <c r="J3853">
        <v>252.96</v>
      </c>
      <c r="K3853">
        <v>162.46</v>
      </c>
      <c r="L3853">
        <v>82.46</v>
      </c>
      <c r="M3853">
        <v>81.465699999999998</v>
      </c>
      <c r="N3853">
        <v>1</v>
      </c>
      <c r="O3853">
        <v>1</v>
      </c>
      <c r="P3853">
        <v>4</v>
      </c>
      <c r="Q3853">
        <v>203.97</v>
      </c>
      <c r="R3853">
        <v>119.47</v>
      </c>
      <c r="S3853">
        <v>39.47</v>
      </c>
      <c r="T3853">
        <v>68.855699999999999</v>
      </c>
      <c r="U3853">
        <v>1</v>
      </c>
      <c r="V3853">
        <v>1</v>
      </c>
      <c r="W3853">
        <v>2</v>
      </c>
      <c r="X3853">
        <v>48.99</v>
      </c>
      <c r="Y3853">
        <v>42.99</v>
      </c>
      <c r="Z3853">
        <v>42.99</v>
      </c>
      <c r="AA3853">
        <v>12.61</v>
      </c>
      <c r="AB3853">
        <v>1</v>
      </c>
      <c r="AC3853">
        <v>1</v>
      </c>
      <c r="AD3853">
        <v>1</v>
      </c>
      <c r="AE3853">
        <v>1</v>
      </c>
      <c r="AF3853">
        <v>1</v>
      </c>
      <c r="AG3853">
        <v>1</v>
      </c>
      <c r="AH3853">
        <v>1</v>
      </c>
      <c r="AI3853">
        <v>1</v>
      </c>
      <c r="AJ3853">
        <v>1</v>
      </c>
      <c r="AK3853">
        <v>1</v>
      </c>
      <c r="AL3853">
        <v>1</v>
      </c>
      <c r="AM3853">
        <v>1</v>
      </c>
    </row>
    <row r="3854" spans="1:39" x14ac:dyDescent="0.15">
      <c r="A3854" t="s">
        <v>145</v>
      </c>
      <c r="B3854">
        <v>70</v>
      </c>
      <c r="C3854">
        <v>2</v>
      </c>
      <c r="D3854">
        <v>1</v>
      </c>
      <c r="E3854" t="s">
        <v>32</v>
      </c>
      <c r="F3854" t="s">
        <v>206</v>
      </c>
      <c r="G3854">
        <v>51</v>
      </c>
      <c r="H3854">
        <v>115</v>
      </c>
      <c r="I3854">
        <v>210</v>
      </c>
      <c r="J3854">
        <v>9708.81</v>
      </c>
      <c r="K3854">
        <v>6479.98</v>
      </c>
      <c r="L3854">
        <v>5835.94</v>
      </c>
      <c r="M3854">
        <v>3048.4202</v>
      </c>
      <c r="N3854">
        <v>51</v>
      </c>
      <c r="O3854">
        <v>53</v>
      </c>
      <c r="P3854">
        <v>92</v>
      </c>
      <c r="Q3854">
        <v>4345.12</v>
      </c>
      <c r="R3854">
        <v>2849.2</v>
      </c>
      <c r="S3854">
        <v>2320.35</v>
      </c>
      <c r="T3854">
        <v>1331.7893999999999</v>
      </c>
      <c r="U3854">
        <v>51</v>
      </c>
      <c r="V3854">
        <v>62</v>
      </c>
      <c r="W3854">
        <v>118</v>
      </c>
      <c r="X3854">
        <v>5363.69</v>
      </c>
      <c r="Y3854">
        <v>3630.78</v>
      </c>
      <c r="Z3854">
        <v>3515.59</v>
      </c>
      <c r="AA3854">
        <v>1716.6307999999999</v>
      </c>
      <c r="AB3854">
        <v>51</v>
      </c>
      <c r="AC3854">
        <v>50</v>
      </c>
      <c r="AD3854">
        <v>39</v>
      </c>
      <c r="AE3854">
        <v>49</v>
      </c>
      <c r="AF3854">
        <v>51</v>
      </c>
      <c r="AG3854">
        <v>50</v>
      </c>
      <c r="AH3854">
        <v>39</v>
      </c>
      <c r="AI3854">
        <v>49</v>
      </c>
      <c r="AJ3854">
        <v>51</v>
      </c>
      <c r="AK3854">
        <v>50</v>
      </c>
      <c r="AL3854">
        <v>39</v>
      </c>
      <c r="AM3854">
        <v>49</v>
      </c>
    </row>
    <row r="3855" spans="1:39" x14ac:dyDescent="0.15">
      <c r="A3855" t="s">
        <v>145</v>
      </c>
      <c r="B3855">
        <v>70</v>
      </c>
      <c r="C3855">
        <v>2</v>
      </c>
      <c r="D3855">
        <v>2</v>
      </c>
      <c r="E3855" t="s">
        <v>28</v>
      </c>
      <c r="F3855" t="s">
        <v>206</v>
      </c>
      <c r="G3855">
        <v>205</v>
      </c>
      <c r="H3855">
        <v>437</v>
      </c>
      <c r="I3855">
        <v>729</v>
      </c>
      <c r="J3855">
        <v>33665.51</v>
      </c>
      <c r="K3855">
        <v>24918.25</v>
      </c>
      <c r="L3855">
        <v>20197.23</v>
      </c>
      <c r="M3855">
        <v>10797.4193</v>
      </c>
      <c r="N3855">
        <v>205</v>
      </c>
      <c r="O3855">
        <v>213</v>
      </c>
      <c r="P3855">
        <v>408</v>
      </c>
      <c r="Q3855">
        <v>18934.29</v>
      </c>
      <c r="R3855">
        <v>13702.12</v>
      </c>
      <c r="S3855">
        <v>9313.08</v>
      </c>
      <c r="T3855">
        <v>6222.3467000000001</v>
      </c>
      <c r="U3855">
        <v>205</v>
      </c>
      <c r="V3855">
        <v>224</v>
      </c>
      <c r="W3855">
        <v>321</v>
      </c>
      <c r="X3855">
        <v>14731.22</v>
      </c>
      <c r="Y3855">
        <v>11216.13</v>
      </c>
      <c r="Z3855">
        <v>10884.15</v>
      </c>
      <c r="AA3855">
        <v>4575.0726000000004</v>
      </c>
      <c r="AB3855">
        <v>192</v>
      </c>
      <c r="AC3855">
        <v>202</v>
      </c>
      <c r="AD3855">
        <v>118</v>
      </c>
      <c r="AE3855">
        <v>187</v>
      </c>
      <c r="AF3855">
        <v>192</v>
      </c>
      <c r="AG3855">
        <v>202</v>
      </c>
      <c r="AH3855">
        <v>118</v>
      </c>
      <c r="AI3855">
        <v>187</v>
      </c>
      <c r="AJ3855">
        <v>192</v>
      </c>
      <c r="AK3855">
        <v>202</v>
      </c>
      <c r="AL3855">
        <v>118</v>
      </c>
      <c r="AM3855">
        <v>187</v>
      </c>
    </row>
    <row r="3856" spans="1:39" x14ac:dyDescent="0.15">
      <c r="A3856" t="s">
        <v>145</v>
      </c>
      <c r="B3856">
        <v>70</v>
      </c>
      <c r="C3856">
        <v>2</v>
      </c>
      <c r="D3856">
        <v>2</v>
      </c>
      <c r="E3856" t="s">
        <v>30</v>
      </c>
      <c r="F3856" t="s">
        <v>206</v>
      </c>
      <c r="G3856">
        <v>21</v>
      </c>
      <c r="H3856">
        <v>50</v>
      </c>
      <c r="I3856">
        <v>76</v>
      </c>
      <c r="J3856">
        <v>3529.29</v>
      </c>
      <c r="K3856">
        <v>2668.12</v>
      </c>
      <c r="L3856">
        <v>2181.73</v>
      </c>
      <c r="M3856">
        <v>1096.6964</v>
      </c>
      <c r="N3856">
        <v>21</v>
      </c>
      <c r="O3856">
        <v>21</v>
      </c>
      <c r="P3856">
        <v>37</v>
      </c>
      <c r="Q3856">
        <v>1663.64</v>
      </c>
      <c r="R3856">
        <v>1264.3900000000001</v>
      </c>
      <c r="S3856">
        <v>978.97</v>
      </c>
      <c r="T3856">
        <v>530.39340000000004</v>
      </c>
      <c r="U3856">
        <v>21</v>
      </c>
      <c r="V3856">
        <v>29</v>
      </c>
      <c r="W3856">
        <v>39</v>
      </c>
      <c r="X3856">
        <v>1865.65</v>
      </c>
      <c r="Y3856">
        <v>1403.73</v>
      </c>
      <c r="Z3856">
        <v>1202.76</v>
      </c>
      <c r="AA3856">
        <v>566.303</v>
      </c>
      <c r="AB3856">
        <v>21</v>
      </c>
      <c r="AC3856">
        <v>19</v>
      </c>
      <c r="AD3856">
        <v>8</v>
      </c>
      <c r="AE3856">
        <v>21</v>
      </c>
      <c r="AF3856">
        <v>21</v>
      </c>
      <c r="AG3856">
        <v>19</v>
      </c>
      <c r="AH3856">
        <v>8</v>
      </c>
      <c r="AI3856">
        <v>21</v>
      </c>
      <c r="AJ3856">
        <v>21</v>
      </c>
      <c r="AK3856">
        <v>19</v>
      </c>
      <c r="AL3856">
        <v>8</v>
      </c>
      <c r="AM3856">
        <v>21</v>
      </c>
    </row>
    <row r="3857" spans="1:39" x14ac:dyDescent="0.15">
      <c r="A3857" t="s">
        <v>145</v>
      </c>
      <c r="B3857">
        <v>70</v>
      </c>
      <c r="C3857">
        <v>2</v>
      </c>
      <c r="D3857">
        <v>2</v>
      </c>
      <c r="E3857" t="s">
        <v>29</v>
      </c>
      <c r="F3857" t="s">
        <v>206</v>
      </c>
      <c r="G3857">
        <v>91</v>
      </c>
      <c r="H3857">
        <v>198</v>
      </c>
      <c r="I3857">
        <v>344</v>
      </c>
      <c r="J3857">
        <v>15902.77</v>
      </c>
      <c r="K3857">
        <v>11178.72</v>
      </c>
      <c r="L3857">
        <v>9169.86</v>
      </c>
      <c r="M3857">
        <v>4981.1050999999998</v>
      </c>
      <c r="N3857">
        <v>91</v>
      </c>
      <c r="O3857">
        <v>96</v>
      </c>
      <c r="P3857">
        <v>187</v>
      </c>
      <c r="Q3857">
        <v>8892.4500000000007</v>
      </c>
      <c r="R3857">
        <v>6177.01</v>
      </c>
      <c r="S3857">
        <v>4363.6899999999996</v>
      </c>
      <c r="T3857">
        <v>2836.8607000000002</v>
      </c>
      <c r="U3857">
        <v>91</v>
      </c>
      <c r="V3857">
        <v>102</v>
      </c>
      <c r="W3857">
        <v>157</v>
      </c>
      <c r="X3857">
        <v>7010.32</v>
      </c>
      <c r="Y3857">
        <v>5001.71</v>
      </c>
      <c r="Z3857">
        <v>4806.17</v>
      </c>
      <c r="AA3857">
        <v>2144.2444</v>
      </c>
      <c r="AB3857">
        <v>89</v>
      </c>
      <c r="AC3857">
        <v>88</v>
      </c>
      <c r="AD3857">
        <v>58</v>
      </c>
      <c r="AE3857">
        <v>89</v>
      </c>
      <c r="AF3857">
        <v>89</v>
      </c>
      <c r="AG3857">
        <v>88</v>
      </c>
      <c r="AH3857">
        <v>58</v>
      </c>
      <c r="AI3857">
        <v>89</v>
      </c>
      <c r="AJ3857">
        <v>89</v>
      </c>
      <c r="AK3857">
        <v>88</v>
      </c>
      <c r="AL3857">
        <v>58</v>
      </c>
      <c r="AM3857">
        <v>89</v>
      </c>
    </row>
    <row r="3858" spans="1:39" x14ac:dyDescent="0.15">
      <c r="A3858" t="s">
        <v>145</v>
      </c>
      <c r="B3858">
        <v>70</v>
      </c>
      <c r="C3858">
        <v>2</v>
      </c>
      <c r="D3858">
        <v>2</v>
      </c>
      <c r="E3858" t="s">
        <v>32</v>
      </c>
      <c r="F3858" t="s">
        <v>206</v>
      </c>
      <c r="G3858">
        <v>11</v>
      </c>
      <c r="H3858">
        <v>26</v>
      </c>
      <c r="I3858">
        <v>43</v>
      </c>
      <c r="J3858">
        <v>1963.58</v>
      </c>
      <c r="K3858">
        <v>1341.86</v>
      </c>
      <c r="L3858">
        <v>1119.43</v>
      </c>
      <c r="M3858">
        <v>674.64</v>
      </c>
      <c r="N3858">
        <v>11</v>
      </c>
      <c r="O3858">
        <v>12</v>
      </c>
      <c r="P3858">
        <v>19</v>
      </c>
      <c r="Q3858">
        <v>809.81</v>
      </c>
      <c r="R3858">
        <v>582.03</v>
      </c>
      <c r="S3858">
        <v>359.6</v>
      </c>
      <c r="T3858">
        <v>314.82530000000003</v>
      </c>
      <c r="U3858">
        <v>11</v>
      </c>
      <c r="V3858">
        <v>14</v>
      </c>
      <c r="W3858">
        <v>24</v>
      </c>
      <c r="X3858">
        <v>1153.77</v>
      </c>
      <c r="Y3858">
        <v>759.83</v>
      </c>
      <c r="Z3858">
        <v>759.83</v>
      </c>
      <c r="AA3858">
        <v>359.81470000000002</v>
      </c>
      <c r="AB3858">
        <v>11</v>
      </c>
      <c r="AC3858">
        <v>11</v>
      </c>
      <c r="AD3858">
        <v>9</v>
      </c>
      <c r="AE3858">
        <v>9</v>
      </c>
      <c r="AF3858">
        <v>11</v>
      </c>
      <c r="AG3858">
        <v>11</v>
      </c>
      <c r="AH3858">
        <v>9</v>
      </c>
      <c r="AI3858">
        <v>9</v>
      </c>
      <c r="AJ3858">
        <v>11</v>
      </c>
      <c r="AK3858">
        <v>11</v>
      </c>
      <c r="AL3858">
        <v>9</v>
      </c>
      <c r="AM3858">
        <v>9</v>
      </c>
    </row>
    <row r="3859" spans="1:39" x14ac:dyDescent="0.15">
      <c r="A3859" t="s">
        <v>145</v>
      </c>
      <c r="B3859">
        <v>100</v>
      </c>
      <c r="C3859">
        <v>1</v>
      </c>
      <c r="D3859">
        <v>0</v>
      </c>
      <c r="E3859" t="s">
        <v>28</v>
      </c>
      <c r="F3859" t="s">
        <v>206</v>
      </c>
      <c r="G3859">
        <v>9751</v>
      </c>
      <c r="H3859">
        <v>9928</v>
      </c>
      <c r="I3859">
        <v>12573</v>
      </c>
      <c r="J3859">
        <v>544008.38</v>
      </c>
      <c r="K3859">
        <v>390195.24</v>
      </c>
      <c r="L3859">
        <v>371627</v>
      </c>
      <c r="M3859">
        <v>178425.92679999999</v>
      </c>
      <c r="N3859">
        <v>2385</v>
      </c>
      <c r="O3859">
        <v>2410</v>
      </c>
      <c r="P3859">
        <v>3098</v>
      </c>
      <c r="Q3859">
        <v>137203.98000000001</v>
      </c>
      <c r="R3859">
        <v>101488.82</v>
      </c>
      <c r="S3859">
        <v>91869.65</v>
      </c>
      <c r="T3859">
        <v>48618.4539</v>
      </c>
      <c r="U3859">
        <v>7366</v>
      </c>
      <c r="V3859">
        <v>7518</v>
      </c>
      <c r="W3859">
        <v>9475</v>
      </c>
      <c r="X3859">
        <v>406804.4</v>
      </c>
      <c r="Y3859">
        <v>288706.42</v>
      </c>
      <c r="Z3859">
        <v>279757.34999999998</v>
      </c>
      <c r="AA3859">
        <v>129807.47289999999</v>
      </c>
      <c r="AB3859">
        <v>9665</v>
      </c>
      <c r="AC3859">
        <v>7764</v>
      </c>
      <c r="AD3859">
        <v>6376</v>
      </c>
      <c r="AE3859">
        <v>3918</v>
      </c>
      <c r="AF3859">
        <v>2359</v>
      </c>
      <c r="AG3859">
        <v>2284</v>
      </c>
      <c r="AH3859">
        <v>1932</v>
      </c>
      <c r="AI3859">
        <v>1097</v>
      </c>
      <c r="AJ3859">
        <v>7306</v>
      </c>
      <c r="AK3859">
        <v>5480</v>
      </c>
      <c r="AL3859">
        <v>4444</v>
      </c>
      <c r="AM3859">
        <v>2821</v>
      </c>
    </row>
    <row r="3860" spans="1:39" x14ac:dyDescent="0.15">
      <c r="A3860" t="s">
        <v>145</v>
      </c>
      <c r="B3860">
        <v>100</v>
      </c>
      <c r="C3860">
        <v>1</v>
      </c>
      <c r="D3860">
        <v>0</v>
      </c>
      <c r="E3860" t="s">
        <v>30</v>
      </c>
      <c r="F3860" t="s">
        <v>206</v>
      </c>
      <c r="G3860">
        <v>9</v>
      </c>
      <c r="H3860">
        <v>9</v>
      </c>
      <c r="I3860">
        <v>12</v>
      </c>
      <c r="J3860">
        <v>488.89</v>
      </c>
      <c r="K3860">
        <v>289.79000000000002</v>
      </c>
      <c r="L3860">
        <v>289.79000000000002</v>
      </c>
      <c r="M3860">
        <v>147.94800000000001</v>
      </c>
      <c r="N3860">
        <v>3</v>
      </c>
      <c r="O3860">
        <v>3</v>
      </c>
      <c r="P3860">
        <v>3</v>
      </c>
      <c r="Q3860">
        <v>169.97</v>
      </c>
      <c r="R3860">
        <v>96.97</v>
      </c>
      <c r="S3860">
        <v>96.97</v>
      </c>
      <c r="T3860">
        <v>52.317999999999998</v>
      </c>
      <c r="U3860">
        <v>6</v>
      </c>
      <c r="V3860">
        <v>6</v>
      </c>
      <c r="W3860">
        <v>9</v>
      </c>
      <c r="X3860">
        <v>318.92</v>
      </c>
      <c r="Y3860">
        <v>192.82</v>
      </c>
      <c r="Z3860">
        <v>192.82</v>
      </c>
      <c r="AA3860">
        <v>95.63</v>
      </c>
      <c r="AB3860">
        <v>8</v>
      </c>
      <c r="AC3860">
        <v>7</v>
      </c>
      <c r="AD3860">
        <v>5</v>
      </c>
      <c r="AE3860">
        <v>8</v>
      </c>
      <c r="AF3860">
        <v>3</v>
      </c>
      <c r="AG3860">
        <v>3</v>
      </c>
      <c r="AH3860">
        <v>2</v>
      </c>
      <c r="AI3860">
        <v>2</v>
      </c>
      <c r="AJ3860">
        <v>5</v>
      </c>
      <c r="AK3860">
        <v>4</v>
      </c>
      <c r="AL3860">
        <v>3</v>
      </c>
      <c r="AM3860">
        <v>6</v>
      </c>
    </row>
    <row r="3861" spans="1:39" x14ac:dyDescent="0.15">
      <c r="A3861" t="s">
        <v>145</v>
      </c>
      <c r="B3861">
        <v>100</v>
      </c>
      <c r="C3861">
        <v>1</v>
      </c>
      <c r="D3861">
        <v>0</v>
      </c>
      <c r="E3861" t="s">
        <v>29</v>
      </c>
      <c r="F3861" t="s">
        <v>206</v>
      </c>
      <c r="G3861">
        <v>45</v>
      </c>
      <c r="H3861">
        <v>47</v>
      </c>
      <c r="I3861">
        <v>58</v>
      </c>
      <c r="J3861">
        <v>2554.6</v>
      </c>
      <c r="K3861">
        <v>1734.4</v>
      </c>
      <c r="L3861">
        <v>1709.21</v>
      </c>
      <c r="M3861">
        <v>888.21529999999996</v>
      </c>
      <c r="N3861">
        <v>16</v>
      </c>
      <c r="O3861">
        <v>17</v>
      </c>
      <c r="P3861">
        <v>22</v>
      </c>
      <c r="Q3861">
        <v>1077.8</v>
      </c>
      <c r="R3861">
        <v>723.25</v>
      </c>
      <c r="S3861">
        <v>698.06</v>
      </c>
      <c r="T3861">
        <v>396.75529999999998</v>
      </c>
      <c r="U3861">
        <v>29</v>
      </c>
      <c r="V3861">
        <v>30</v>
      </c>
      <c r="W3861">
        <v>36</v>
      </c>
      <c r="X3861">
        <v>1476.8</v>
      </c>
      <c r="Y3861">
        <v>1011.15</v>
      </c>
      <c r="Z3861">
        <v>1011.15</v>
      </c>
      <c r="AA3861">
        <v>491.46</v>
      </c>
      <c r="AB3861">
        <v>45</v>
      </c>
      <c r="AC3861">
        <v>33</v>
      </c>
      <c r="AD3861">
        <v>27</v>
      </c>
      <c r="AE3861">
        <v>20</v>
      </c>
      <c r="AF3861">
        <v>16</v>
      </c>
      <c r="AG3861">
        <v>16</v>
      </c>
      <c r="AH3861">
        <v>14</v>
      </c>
      <c r="AI3861">
        <v>9</v>
      </c>
      <c r="AJ3861">
        <v>29</v>
      </c>
      <c r="AK3861">
        <v>17</v>
      </c>
      <c r="AL3861">
        <v>13</v>
      </c>
      <c r="AM3861">
        <v>11</v>
      </c>
    </row>
    <row r="3862" spans="1:39" x14ac:dyDescent="0.15">
      <c r="A3862" t="s">
        <v>145</v>
      </c>
      <c r="B3862">
        <v>100</v>
      </c>
      <c r="C3862">
        <v>1</v>
      </c>
      <c r="D3862">
        <v>0</v>
      </c>
      <c r="E3862" t="s">
        <v>32</v>
      </c>
      <c r="F3862" t="s">
        <v>206</v>
      </c>
      <c r="G3862">
        <v>414</v>
      </c>
      <c r="H3862">
        <v>434</v>
      </c>
      <c r="I3862">
        <v>630</v>
      </c>
      <c r="J3862">
        <v>28841.73</v>
      </c>
      <c r="K3862">
        <v>18669.02</v>
      </c>
      <c r="L3862">
        <v>18339.79</v>
      </c>
      <c r="M3862">
        <v>9306.1067999999996</v>
      </c>
      <c r="N3862">
        <v>29</v>
      </c>
      <c r="O3862">
        <v>31</v>
      </c>
      <c r="P3862">
        <v>39</v>
      </c>
      <c r="Q3862">
        <v>1970.65</v>
      </c>
      <c r="R3862">
        <v>1314.53</v>
      </c>
      <c r="S3862">
        <v>1106.6600000000001</v>
      </c>
      <c r="T3862">
        <v>668.18820000000005</v>
      </c>
      <c r="U3862">
        <v>385</v>
      </c>
      <c r="V3862">
        <v>403</v>
      </c>
      <c r="W3862">
        <v>591</v>
      </c>
      <c r="X3862">
        <v>26871.08</v>
      </c>
      <c r="Y3862">
        <v>17354.490000000002</v>
      </c>
      <c r="Z3862">
        <v>17233.13</v>
      </c>
      <c r="AA3862">
        <v>8637.9186000000009</v>
      </c>
      <c r="AB3862">
        <v>412</v>
      </c>
      <c r="AC3862">
        <v>305</v>
      </c>
      <c r="AD3862">
        <v>263</v>
      </c>
      <c r="AE3862">
        <v>255</v>
      </c>
      <c r="AF3862">
        <v>28</v>
      </c>
      <c r="AG3862">
        <v>21</v>
      </c>
      <c r="AH3862">
        <v>15</v>
      </c>
      <c r="AI3862">
        <v>24</v>
      </c>
      <c r="AJ3862">
        <v>384</v>
      </c>
      <c r="AK3862">
        <v>284</v>
      </c>
      <c r="AL3862">
        <v>248</v>
      </c>
      <c r="AM3862">
        <v>231</v>
      </c>
    </row>
    <row r="3863" spans="1:39" x14ac:dyDescent="0.15">
      <c r="A3863" t="s">
        <v>145</v>
      </c>
      <c r="B3863">
        <v>100</v>
      </c>
      <c r="C3863">
        <v>1</v>
      </c>
      <c r="D3863">
        <v>1</v>
      </c>
      <c r="E3863" t="s">
        <v>28</v>
      </c>
      <c r="F3863" t="s">
        <v>206</v>
      </c>
      <c r="G3863">
        <v>26896</v>
      </c>
      <c r="H3863">
        <v>27811</v>
      </c>
      <c r="I3863">
        <v>36904</v>
      </c>
      <c r="J3863">
        <v>1523799.57</v>
      </c>
      <c r="K3863">
        <v>1129430.76</v>
      </c>
      <c r="L3863">
        <v>1043102.31</v>
      </c>
      <c r="M3863">
        <v>482580.42660000001</v>
      </c>
      <c r="N3863">
        <v>10279</v>
      </c>
      <c r="O3863">
        <v>10490</v>
      </c>
      <c r="P3863">
        <v>14953</v>
      </c>
      <c r="Q3863">
        <v>613874.09</v>
      </c>
      <c r="R3863">
        <v>445577.12</v>
      </c>
      <c r="S3863">
        <v>414774.59</v>
      </c>
      <c r="T3863">
        <v>204742.96660000001</v>
      </c>
      <c r="U3863">
        <v>16617</v>
      </c>
      <c r="V3863">
        <v>17321</v>
      </c>
      <c r="W3863">
        <v>21951</v>
      </c>
      <c r="X3863">
        <v>909925.48</v>
      </c>
      <c r="Y3863">
        <v>683853.64</v>
      </c>
      <c r="Z3863">
        <v>628327.72</v>
      </c>
      <c r="AA3863">
        <v>277837.46000000002</v>
      </c>
      <c r="AB3863">
        <v>25800</v>
      </c>
      <c r="AC3863">
        <v>25542</v>
      </c>
      <c r="AD3863">
        <v>16825</v>
      </c>
      <c r="AE3863">
        <v>23116</v>
      </c>
      <c r="AF3863">
        <v>9970</v>
      </c>
      <c r="AG3863">
        <v>10033</v>
      </c>
      <c r="AH3863">
        <v>7264</v>
      </c>
      <c r="AI3863">
        <v>9058</v>
      </c>
      <c r="AJ3863">
        <v>15830</v>
      </c>
      <c r="AK3863">
        <v>15509</v>
      </c>
      <c r="AL3863">
        <v>9561</v>
      </c>
      <c r="AM3863">
        <v>14058</v>
      </c>
    </row>
    <row r="3864" spans="1:39" x14ac:dyDescent="0.15">
      <c r="A3864" t="s">
        <v>145</v>
      </c>
      <c r="B3864">
        <v>100</v>
      </c>
      <c r="C3864">
        <v>1</v>
      </c>
      <c r="D3864">
        <v>1</v>
      </c>
      <c r="E3864" t="s">
        <v>30</v>
      </c>
      <c r="F3864" t="s">
        <v>206</v>
      </c>
      <c r="G3864">
        <v>2753</v>
      </c>
      <c r="H3864">
        <v>2858</v>
      </c>
      <c r="I3864">
        <v>3704</v>
      </c>
      <c r="J3864">
        <v>156435.88</v>
      </c>
      <c r="K3864">
        <v>116478.21</v>
      </c>
      <c r="L3864">
        <v>106522.31</v>
      </c>
      <c r="M3864">
        <v>49119.873299999999</v>
      </c>
      <c r="N3864">
        <v>981</v>
      </c>
      <c r="O3864">
        <v>1001</v>
      </c>
      <c r="P3864">
        <v>1381</v>
      </c>
      <c r="Q3864">
        <v>58815.43</v>
      </c>
      <c r="R3864">
        <v>42910.9</v>
      </c>
      <c r="S3864">
        <v>38938.080000000002</v>
      </c>
      <c r="T3864">
        <v>19635.3308</v>
      </c>
      <c r="U3864">
        <v>1772</v>
      </c>
      <c r="V3864">
        <v>1857</v>
      </c>
      <c r="W3864">
        <v>2323</v>
      </c>
      <c r="X3864">
        <v>97620.45</v>
      </c>
      <c r="Y3864">
        <v>73567.31</v>
      </c>
      <c r="Z3864">
        <v>67584.23</v>
      </c>
      <c r="AA3864">
        <v>29484.5425</v>
      </c>
      <c r="AB3864">
        <v>2596</v>
      </c>
      <c r="AC3864">
        <v>2677</v>
      </c>
      <c r="AD3864">
        <v>1520</v>
      </c>
      <c r="AE3864">
        <v>2671</v>
      </c>
      <c r="AF3864">
        <v>929</v>
      </c>
      <c r="AG3864">
        <v>959</v>
      </c>
      <c r="AH3864">
        <v>635</v>
      </c>
      <c r="AI3864">
        <v>961</v>
      </c>
      <c r="AJ3864">
        <v>1667</v>
      </c>
      <c r="AK3864">
        <v>1718</v>
      </c>
      <c r="AL3864">
        <v>885</v>
      </c>
      <c r="AM3864">
        <v>1710</v>
      </c>
    </row>
    <row r="3865" spans="1:39" x14ac:dyDescent="0.15">
      <c r="A3865" t="s">
        <v>145</v>
      </c>
      <c r="B3865">
        <v>100</v>
      </c>
      <c r="C3865">
        <v>1</v>
      </c>
      <c r="D3865">
        <v>1</v>
      </c>
      <c r="E3865" t="s">
        <v>29</v>
      </c>
      <c r="F3865" t="s">
        <v>206</v>
      </c>
      <c r="G3865">
        <v>31754</v>
      </c>
      <c r="H3865">
        <v>33171</v>
      </c>
      <c r="I3865">
        <v>45575</v>
      </c>
      <c r="J3865">
        <v>1914491.95</v>
      </c>
      <c r="K3865">
        <v>1381934.25</v>
      </c>
      <c r="L3865">
        <v>1271949.82</v>
      </c>
      <c r="M3865">
        <v>596429.51899999997</v>
      </c>
      <c r="N3865">
        <v>9853</v>
      </c>
      <c r="O3865">
        <v>10129</v>
      </c>
      <c r="P3865">
        <v>15223</v>
      </c>
      <c r="Q3865">
        <v>632399.81999999995</v>
      </c>
      <c r="R3865">
        <v>443682.33</v>
      </c>
      <c r="S3865">
        <v>410267.9</v>
      </c>
      <c r="T3865">
        <v>210719.71890000001</v>
      </c>
      <c r="U3865">
        <v>21901</v>
      </c>
      <c r="V3865">
        <v>23042</v>
      </c>
      <c r="W3865">
        <v>30352</v>
      </c>
      <c r="X3865">
        <v>1282092.1299999999</v>
      </c>
      <c r="Y3865">
        <v>938251.92</v>
      </c>
      <c r="Z3865">
        <v>861681.92</v>
      </c>
      <c r="AA3865">
        <v>385709.80009999999</v>
      </c>
      <c r="AB3865">
        <v>30590</v>
      </c>
      <c r="AC3865">
        <v>30066</v>
      </c>
      <c r="AD3865">
        <v>19804</v>
      </c>
      <c r="AE3865">
        <v>30539</v>
      </c>
      <c r="AF3865">
        <v>9512</v>
      </c>
      <c r="AG3865">
        <v>9347</v>
      </c>
      <c r="AH3865">
        <v>6876</v>
      </c>
      <c r="AI3865">
        <v>9548</v>
      </c>
      <c r="AJ3865">
        <v>21078</v>
      </c>
      <c r="AK3865">
        <v>20719</v>
      </c>
      <c r="AL3865">
        <v>12928</v>
      </c>
      <c r="AM3865">
        <v>20991</v>
      </c>
    </row>
    <row r="3866" spans="1:39" x14ac:dyDescent="0.15">
      <c r="A3866" t="s">
        <v>145</v>
      </c>
      <c r="B3866">
        <v>100</v>
      </c>
      <c r="C3866">
        <v>1</v>
      </c>
      <c r="D3866">
        <v>1</v>
      </c>
      <c r="E3866" t="s">
        <v>32</v>
      </c>
      <c r="F3866" t="s">
        <v>206</v>
      </c>
      <c r="G3866">
        <v>340</v>
      </c>
      <c r="H3866">
        <v>359</v>
      </c>
      <c r="I3866">
        <v>546</v>
      </c>
      <c r="J3866">
        <v>23598.51</v>
      </c>
      <c r="K3866">
        <v>15496.64</v>
      </c>
      <c r="L3866">
        <v>15090.68</v>
      </c>
      <c r="M3866">
        <v>7284.6394</v>
      </c>
      <c r="N3866">
        <v>60</v>
      </c>
      <c r="O3866">
        <v>61</v>
      </c>
      <c r="P3866">
        <v>94</v>
      </c>
      <c r="Q3866">
        <v>4046.14</v>
      </c>
      <c r="R3866">
        <v>2726.26</v>
      </c>
      <c r="S3866">
        <v>2450.0300000000002</v>
      </c>
      <c r="T3866">
        <v>1314.9014</v>
      </c>
      <c r="U3866">
        <v>280</v>
      </c>
      <c r="V3866">
        <v>298</v>
      </c>
      <c r="W3866">
        <v>452</v>
      </c>
      <c r="X3866">
        <v>19552.37</v>
      </c>
      <c r="Y3866">
        <v>12770.38</v>
      </c>
      <c r="Z3866">
        <v>12640.65</v>
      </c>
      <c r="AA3866">
        <v>5969.7380000000003</v>
      </c>
      <c r="AB3866">
        <v>331</v>
      </c>
      <c r="AC3866">
        <v>318</v>
      </c>
      <c r="AD3866">
        <v>231</v>
      </c>
      <c r="AE3866">
        <v>305</v>
      </c>
      <c r="AF3866">
        <v>60</v>
      </c>
      <c r="AG3866">
        <v>53</v>
      </c>
      <c r="AH3866">
        <v>35</v>
      </c>
      <c r="AI3866">
        <v>60</v>
      </c>
      <c r="AJ3866">
        <v>271</v>
      </c>
      <c r="AK3866">
        <v>265</v>
      </c>
      <c r="AL3866">
        <v>196</v>
      </c>
      <c r="AM3866">
        <v>245</v>
      </c>
    </row>
    <row r="3867" spans="1:39" x14ac:dyDescent="0.15">
      <c r="A3867" t="s">
        <v>145</v>
      </c>
      <c r="B3867">
        <v>100</v>
      </c>
      <c r="C3867">
        <v>1</v>
      </c>
      <c r="D3867">
        <v>2</v>
      </c>
      <c r="E3867" t="s">
        <v>28</v>
      </c>
      <c r="F3867" t="s">
        <v>206</v>
      </c>
      <c r="G3867">
        <v>9503</v>
      </c>
      <c r="H3867">
        <v>9724</v>
      </c>
      <c r="I3867">
        <v>12563</v>
      </c>
      <c r="J3867">
        <v>528015.39</v>
      </c>
      <c r="K3867">
        <v>386217.99</v>
      </c>
      <c r="L3867">
        <v>370785.82</v>
      </c>
      <c r="M3867">
        <v>170689.49359999999</v>
      </c>
      <c r="N3867">
        <v>2209</v>
      </c>
      <c r="O3867">
        <v>2244</v>
      </c>
      <c r="P3867">
        <v>3122</v>
      </c>
      <c r="Q3867">
        <v>130875.61</v>
      </c>
      <c r="R3867">
        <v>95948.2</v>
      </c>
      <c r="S3867">
        <v>86858.09</v>
      </c>
      <c r="T3867">
        <v>44970.758999999998</v>
      </c>
      <c r="U3867">
        <v>7294</v>
      </c>
      <c r="V3867">
        <v>7480</v>
      </c>
      <c r="W3867">
        <v>9441</v>
      </c>
      <c r="X3867">
        <v>397139.78</v>
      </c>
      <c r="Y3867">
        <v>290269.78999999998</v>
      </c>
      <c r="Z3867">
        <v>283927.73</v>
      </c>
      <c r="AA3867">
        <v>125718.7346</v>
      </c>
      <c r="AB3867">
        <v>9157</v>
      </c>
      <c r="AC3867">
        <v>8216</v>
      </c>
      <c r="AD3867">
        <v>3859</v>
      </c>
      <c r="AE3867">
        <v>7290</v>
      </c>
      <c r="AF3867">
        <v>2121</v>
      </c>
      <c r="AG3867">
        <v>2137</v>
      </c>
      <c r="AH3867">
        <v>1222</v>
      </c>
      <c r="AI3867">
        <v>1923</v>
      </c>
      <c r="AJ3867">
        <v>7036</v>
      </c>
      <c r="AK3867">
        <v>6079</v>
      </c>
      <c r="AL3867">
        <v>2637</v>
      </c>
      <c r="AM3867">
        <v>5367</v>
      </c>
    </row>
    <row r="3868" spans="1:39" x14ac:dyDescent="0.15">
      <c r="A3868" t="s">
        <v>145</v>
      </c>
      <c r="B3868">
        <v>100</v>
      </c>
      <c r="C3868">
        <v>1</v>
      </c>
      <c r="D3868">
        <v>2</v>
      </c>
      <c r="E3868" t="s">
        <v>30</v>
      </c>
      <c r="F3868" t="s">
        <v>206</v>
      </c>
      <c r="G3868">
        <v>1036</v>
      </c>
      <c r="H3868">
        <v>1068</v>
      </c>
      <c r="I3868">
        <v>1374</v>
      </c>
      <c r="J3868">
        <v>57753.87</v>
      </c>
      <c r="K3868">
        <v>41924.67</v>
      </c>
      <c r="L3868">
        <v>40627.32</v>
      </c>
      <c r="M3868">
        <v>18383.6459</v>
      </c>
      <c r="N3868">
        <v>247</v>
      </c>
      <c r="O3868">
        <v>252</v>
      </c>
      <c r="P3868">
        <v>327</v>
      </c>
      <c r="Q3868">
        <v>14251.06</v>
      </c>
      <c r="R3868">
        <v>10455.89</v>
      </c>
      <c r="S3868">
        <v>9784.6</v>
      </c>
      <c r="T3868">
        <v>4674.9811</v>
      </c>
      <c r="U3868">
        <v>789</v>
      </c>
      <c r="V3868">
        <v>816</v>
      </c>
      <c r="W3868">
        <v>1047</v>
      </c>
      <c r="X3868">
        <v>43502.81</v>
      </c>
      <c r="Y3868">
        <v>31468.78</v>
      </c>
      <c r="Z3868">
        <v>30842.720000000001</v>
      </c>
      <c r="AA3868">
        <v>13708.6648</v>
      </c>
      <c r="AB3868">
        <v>971</v>
      </c>
      <c r="AC3868">
        <v>931</v>
      </c>
      <c r="AD3868">
        <v>371</v>
      </c>
      <c r="AE3868">
        <v>1005</v>
      </c>
      <c r="AF3868">
        <v>233</v>
      </c>
      <c r="AG3868">
        <v>242</v>
      </c>
      <c r="AH3868">
        <v>128</v>
      </c>
      <c r="AI3868">
        <v>236</v>
      </c>
      <c r="AJ3868">
        <v>738</v>
      </c>
      <c r="AK3868">
        <v>689</v>
      </c>
      <c r="AL3868">
        <v>243</v>
      </c>
      <c r="AM3868">
        <v>769</v>
      </c>
    </row>
    <row r="3869" spans="1:39" x14ac:dyDescent="0.15">
      <c r="A3869" t="s">
        <v>145</v>
      </c>
      <c r="B3869">
        <v>100</v>
      </c>
      <c r="C3869">
        <v>1</v>
      </c>
      <c r="D3869">
        <v>2</v>
      </c>
      <c r="E3869" t="s">
        <v>29</v>
      </c>
      <c r="F3869" t="s">
        <v>206</v>
      </c>
      <c r="G3869">
        <v>3049</v>
      </c>
      <c r="H3869">
        <v>3128</v>
      </c>
      <c r="I3869">
        <v>4224</v>
      </c>
      <c r="J3869">
        <v>178652.1</v>
      </c>
      <c r="K3869">
        <v>127686.37</v>
      </c>
      <c r="L3869">
        <v>123333.08</v>
      </c>
      <c r="M3869">
        <v>57080.619100000004</v>
      </c>
      <c r="N3869">
        <v>655</v>
      </c>
      <c r="O3869">
        <v>665</v>
      </c>
      <c r="P3869">
        <v>986</v>
      </c>
      <c r="Q3869">
        <v>41210.07</v>
      </c>
      <c r="R3869">
        <v>29185.45</v>
      </c>
      <c r="S3869">
        <v>26396.01</v>
      </c>
      <c r="T3869">
        <v>13613.9426</v>
      </c>
      <c r="U3869">
        <v>2394</v>
      </c>
      <c r="V3869">
        <v>2463</v>
      </c>
      <c r="W3869">
        <v>3238</v>
      </c>
      <c r="X3869">
        <v>137442.03</v>
      </c>
      <c r="Y3869">
        <v>98500.92</v>
      </c>
      <c r="Z3869">
        <v>96937.07</v>
      </c>
      <c r="AA3869">
        <v>43466.676500000001</v>
      </c>
      <c r="AB3869">
        <v>2916</v>
      </c>
      <c r="AC3869">
        <v>2768</v>
      </c>
      <c r="AD3869">
        <v>1152</v>
      </c>
      <c r="AE3869">
        <v>2922</v>
      </c>
      <c r="AF3869">
        <v>622</v>
      </c>
      <c r="AG3869">
        <v>614</v>
      </c>
      <c r="AH3869">
        <v>337</v>
      </c>
      <c r="AI3869">
        <v>633</v>
      </c>
      <c r="AJ3869">
        <v>2294</v>
      </c>
      <c r="AK3869">
        <v>2154</v>
      </c>
      <c r="AL3869">
        <v>815</v>
      </c>
      <c r="AM3869">
        <v>2289</v>
      </c>
    </row>
    <row r="3870" spans="1:39" x14ac:dyDescent="0.15">
      <c r="A3870" t="s">
        <v>145</v>
      </c>
      <c r="B3870">
        <v>100</v>
      </c>
      <c r="C3870">
        <v>1</v>
      </c>
      <c r="D3870">
        <v>2</v>
      </c>
      <c r="E3870" t="s">
        <v>32</v>
      </c>
      <c r="F3870" t="s">
        <v>206</v>
      </c>
      <c r="G3870">
        <v>227</v>
      </c>
      <c r="H3870">
        <v>231</v>
      </c>
      <c r="I3870">
        <v>332</v>
      </c>
      <c r="J3870">
        <v>15347.04</v>
      </c>
      <c r="K3870">
        <v>10358.620000000001</v>
      </c>
      <c r="L3870">
        <v>10048.81</v>
      </c>
      <c r="M3870">
        <v>4859.4884000000002</v>
      </c>
      <c r="N3870">
        <v>27</v>
      </c>
      <c r="O3870">
        <v>28</v>
      </c>
      <c r="P3870">
        <v>40</v>
      </c>
      <c r="Q3870">
        <v>1835.69</v>
      </c>
      <c r="R3870">
        <v>1330.81</v>
      </c>
      <c r="S3870">
        <v>1097.75</v>
      </c>
      <c r="T3870">
        <v>601.28089999999997</v>
      </c>
      <c r="U3870">
        <v>200</v>
      </c>
      <c r="V3870">
        <v>203</v>
      </c>
      <c r="W3870">
        <v>292</v>
      </c>
      <c r="X3870">
        <v>13511.35</v>
      </c>
      <c r="Y3870">
        <v>9027.81</v>
      </c>
      <c r="Z3870">
        <v>8951.06</v>
      </c>
      <c r="AA3870">
        <v>4258.2075000000004</v>
      </c>
      <c r="AB3870">
        <v>225</v>
      </c>
      <c r="AC3870">
        <v>190</v>
      </c>
      <c r="AD3870">
        <v>101</v>
      </c>
      <c r="AE3870">
        <v>195</v>
      </c>
      <c r="AF3870">
        <v>27</v>
      </c>
      <c r="AG3870">
        <v>19</v>
      </c>
      <c r="AH3870">
        <v>9</v>
      </c>
      <c r="AI3870">
        <v>26</v>
      </c>
      <c r="AJ3870">
        <v>198</v>
      </c>
      <c r="AK3870">
        <v>171</v>
      </c>
      <c r="AL3870">
        <v>92</v>
      </c>
      <c r="AM3870">
        <v>169</v>
      </c>
    </row>
    <row r="3871" spans="1:39" x14ac:dyDescent="0.15">
      <c r="A3871" t="s">
        <v>145</v>
      </c>
      <c r="B3871">
        <v>100</v>
      </c>
      <c r="C3871">
        <v>2</v>
      </c>
      <c r="D3871">
        <v>0</v>
      </c>
      <c r="E3871" t="s">
        <v>28</v>
      </c>
      <c r="F3871" t="s">
        <v>206</v>
      </c>
      <c r="G3871">
        <v>23</v>
      </c>
      <c r="H3871">
        <v>47</v>
      </c>
      <c r="I3871">
        <v>55</v>
      </c>
      <c r="J3871">
        <v>1943.48</v>
      </c>
      <c r="K3871">
        <v>1308.51</v>
      </c>
      <c r="L3871">
        <v>1072.5899999999999</v>
      </c>
      <c r="M3871">
        <v>703.16340000000002</v>
      </c>
      <c r="N3871">
        <v>23</v>
      </c>
      <c r="O3871">
        <v>23</v>
      </c>
      <c r="P3871">
        <v>28</v>
      </c>
      <c r="Q3871">
        <v>920.73</v>
      </c>
      <c r="R3871">
        <v>645.73</v>
      </c>
      <c r="S3871">
        <v>458.8</v>
      </c>
      <c r="T3871">
        <v>374.36450000000002</v>
      </c>
      <c r="U3871">
        <v>23</v>
      </c>
      <c r="V3871">
        <v>24</v>
      </c>
      <c r="W3871">
        <v>27</v>
      </c>
      <c r="X3871">
        <v>1022.75</v>
      </c>
      <c r="Y3871">
        <v>662.78</v>
      </c>
      <c r="Z3871">
        <v>613.79</v>
      </c>
      <c r="AA3871">
        <v>328.7989</v>
      </c>
      <c r="AB3871">
        <v>22</v>
      </c>
      <c r="AC3871">
        <v>23</v>
      </c>
      <c r="AD3871">
        <v>18</v>
      </c>
      <c r="AE3871">
        <v>15</v>
      </c>
      <c r="AF3871">
        <v>22</v>
      </c>
      <c r="AG3871">
        <v>23</v>
      </c>
      <c r="AH3871">
        <v>18</v>
      </c>
      <c r="AI3871">
        <v>15</v>
      </c>
      <c r="AJ3871">
        <v>22</v>
      </c>
      <c r="AK3871">
        <v>23</v>
      </c>
      <c r="AL3871">
        <v>18</v>
      </c>
      <c r="AM3871">
        <v>15</v>
      </c>
    </row>
    <row r="3872" spans="1:39" x14ac:dyDescent="0.15">
      <c r="A3872" t="s">
        <v>145</v>
      </c>
      <c r="B3872">
        <v>100</v>
      </c>
      <c r="C3872">
        <v>2</v>
      </c>
      <c r="D3872">
        <v>0</v>
      </c>
      <c r="E3872" t="s">
        <v>32</v>
      </c>
      <c r="F3872" t="s">
        <v>206</v>
      </c>
      <c r="G3872">
        <v>3</v>
      </c>
      <c r="H3872">
        <v>6</v>
      </c>
      <c r="I3872">
        <v>9</v>
      </c>
      <c r="J3872">
        <v>276.93</v>
      </c>
      <c r="K3872">
        <v>184.1</v>
      </c>
      <c r="L3872">
        <v>184.1</v>
      </c>
      <c r="M3872">
        <v>103.2921</v>
      </c>
      <c r="N3872">
        <v>3</v>
      </c>
      <c r="O3872">
        <v>3</v>
      </c>
      <c r="P3872">
        <v>3</v>
      </c>
      <c r="Q3872">
        <v>94.97</v>
      </c>
      <c r="R3872">
        <v>65.42</v>
      </c>
      <c r="S3872">
        <v>65.42</v>
      </c>
      <c r="T3872">
        <v>43.569899999999997</v>
      </c>
      <c r="U3872">
        <v>3</v>
      </c>
      <c r="V3872">
        <v>3</v>
      </c>
      <c r="W3872">
        <v>6</v>
      </c>
      <c r="X3872">
        <v>181.96</v>
      </c>
      <c r="Y3872">
        <v>118.68</v>
      </c>
      <c r="Z3872">
        <v>118.68</v>
      </c>
      <c r="AA3872">
        <v>59.722200000000001</v>
      </c>
      <c r="AB3872">
        <v>3</v>
      </c>
      <c r="AC3872">
        <v>3</v>
      </c>
      <c r="AD3872">
        <v>3</v>
      </c>
      <c r="AE3872">
        <v>3</v>
      </c>
      <c r="AF3872">
        <v>3</v>
      </c>
      <c r="AG3872">
        <v>3</v>
      </c>
      <c r="AH3872">
        <v>3</v>
      </c>
      <c r="AI3872">
        <v>3</v>
      </c>
      <c r="AJ3872">
        <v>3</v>
      </c>
      <c r="AK3872">
        <v>3</v>
      </c>
      <c r="AL3872">
        <v>3</v>
      </c>
      <c r="AM3872">
        <v>3</v>
      </c>
    </row>
    <row r="3873" spans="1:39" x14ac:dyDescent="0.15">
      <c r="A3873" t="s">
        <v>145</v>
      </c>
      <c r="B3873">
        <v>100</v>
      </c>
      <c r="C3873">
        <v>2</v>
      </c>
      <c r="D3873">
        <v>1</v>
      </c>
      <c r="E3873" t="s">
        <v>28</v>
      </c>
      <c r="F3873" t="s">
        <v>206</v>
      </c>
      <c r="G3873">
        <v>143</v>
      </c>
      <c r="H3873">
        <v>289</v>
      </c>
      <c r="I3873">
        <v>318</v>
      </c>
      <c r="J3873">
        <v>11095.12</v>
      </c>
      <c r="K3873">
        <v>7980.01</v>
      </c>
      <c r="L3873">
        <v>7211.51</v>
      </c>
      <c r="M3873">
        <v>3689.1696000000002</v>
      </c>
      <c r="N3873">
        <v>143</v>
      </c>
      <c r="O3873">
        <v>144</v>
      </c>
      <c r="P3873">
        <v>167</v>
      </c>
      <c r="Q3873">
        <v>5610.36</v>
      </c>
      <c r="R3873">
        <v>3920.42</v>
      </c>
      <c r="S3873">
        <v>3301.39</v>
      </c>
      <c r="T3873">
        <v>1914.6275000000001</v>
      </c>
      <c r="U3873">
        <v>143</v>
      </c>
      <c r="V3873">
        <v>145</v>
      </c>
      <c r="W3873">
        <v>151</v>
      </c>
      <c r="X3873">
        <v>5484.76</v>
      </c>
      <c r="Y3873">
        <v>4059.59</v>
      </c>
      <c r="Z3873">
        <v>3910.12</v>
      </c>
      <c r="AA3873">
        <v>1774.5420999999999</v>
      </c>
      <c r="AB3873">
        <v>137</v>
      </c>
      <c r="AC3873">
        <v>141</v>
      </c>
      <c r="AD3873">
        <v>102</v>
      </c>
      <c r="AE3873">
        <v>131</v>
      </c>
      <c r="AF3873">
        <v>137</v>
      </c>
      <c r="AG3873">
        <v>141</v>
      </c>
      <c r="AH3873">
        <v>102</v>
      </c>
      <c r="AI3873">
        <v>131</v>
      </c>
      <c r="AJ3873">
        <v>137</v>
      </c>
      <c r="AK3873">
        <v>141</v>
      </c>
      <c r="AL3873">
        <v>102</v>
      </c>
      <c r="AM3873">
        <v>131</v>
      </c>
    </row>
    <row r="3874" spans="1:39" x14ac:dyDescent="0.15">
      <c r="A3874" t="s">
        <v>145</v>
      </c>
      <c r="B3874">
        <v>100</v>
      </c>
      <c r="C3874">
        <v>2</v>
      </c>
      <c r="D3874">
        <v>1</v>
      </c>
      <c r="E3874" t="s">
        <v>30</v>
      </c>
      <c r="F3874" t="s">
        <v>206</v>
      </c>
      <c r="G3874">
        <v>6</v>
      </c>
      <c r="H3874">
        <v>12</v>
      </c>
      <c r="I3874">
        <v>15</v>
      </c>
      <c r="J3874">
        <v>419.86</v>
      </c>
      <c r="K3874">
        <v>310.87</v>
      </c>
      <c r="L3874">
        <v>254.89</v>
      </c>
      <c r="M3874">
        <v>141.9479</v>
      </c>
      <c r="N3874">
        <v>6</v>
      </c>
      <c r="O3874">
        <v>6</v>
      </c>
      <c r="P3874">
        <v>8</v>
      </c>
      <c r="Q3874">
        <v>189.92</v>
      </c>
      <c r="R3874">
        <v>141.41999999999999</v>
      </c>
      <c r="S3874">
        <v>85.44</v>
      </c>
      <c r="T3874">
        <v>73.117900000000006</v>
      </c>
      <c r="U3874">
        <v>6</v>
      </c>
      <c r="V3874">
        <v>6</v>
      </c>
      <c r="W3874">
        <v>7</v>
      </c>
      <c r="X3874">
        <v>229.94</v>
      </c>
      <c r="Y3874">
        <v>169.45</v>
      </c>
      <c r="Z3874">
        <v>169.45</v>
      </c>
      <c r="AA3874">
        <v>68.83</v>
      </c>
      <c r="AB3874">
        <v>6</v>
      </c>
      <c r="AC3874">
        <v>6</v>
      </c>
      <c r="AD3874">
        <v>6</v>
      </c>
      <c r="AE3874">
        <v>6</v>
      </c>
      <c r="AF3874">
        <v>6</v>
      </c>
      <c r="AG3874">
        <v>6</v>
      </c>
      <c r="AH3874">
        <v>6</v>
      </c>
      <c r="AI3874">
        <v>6</v>
      </c>
      <c r="AJ3874">
        <v>6</v>
      </c>
      <c r="AK3874">
        <v>6</v>
      </c>
      <c r="AL3874">
        <v>6</v>
      </c>
      <c r="AM3874">
        <v>6</v>
      </c>
    </row>
    <row r="3875" spans="1:39" x14ac:dyDescent="0.15">
      <c r="A3875" t="s">
        <v>145</v>
      </c>
      <c r="B3875">
        <v>100</v>
      </c>
      <c r="C3875">
        <v>2</v>
      </c>
      <c r="D3875">
        <v>1</v>
      </c>
      <c r="E3875" t="s">
        <v>29</v>
      </c>
      <c r="F3875" t="s">
        <v>206</v>
      </c>
      <c r="G3875">
        <v>265</v>
      </c>
      <c r="H3875">
        <v>534</v>
      </c>
      <c r="I3875">
        <v>606</v>
      </c>
      <c r="J3875">
        <v>22256.02</v>
      </c>
      <c r="K3875">
        <v>15022.51</v>
      </c>
      <c r="L3875">
        <v>12864.45</v>
      </c>
      <c r="M3875">
        <v>7630.6863999999996</v>
      </c>
      <c r="N3875">
        <v>265</v>
      </c>
      <c r="O3875">
        <v>266</v>
      </c>
      <c r="P3875">
        <v>314</v>
      </c>
      <c r="Q3875">
        <v>11463.94</v>
      </c>
      <c r="R3875">
        <v>7598.11</v>
      </c>
      <c r="S3875">
        <v>5926.08</v>
      </c>
      <c r="T3875">
        <v>4007.5243999999998</v>
      </c>
      <c r="U3875">
        <v>265</v>
      </c>
      <c r="V3875">
        <v>268</v>
      </c>
      <c r="W3875">
        <v>292</v>
      </c>
      <c r="X3875">
        <v>10792.08</v>
      </c>
      <c r="Y3875">
        <v>7424.4</v>
      </c>
      <c r="Z3875">
        <v>6938.37</v>
      </c>
      <c r="AA3875">
        <v>3623.1619999999998</v>
      </c>
      <c r="AB3875">
        <v>249</v>
      </c>
      <c r="AC3875">
        <v>260</v>
      </c>
      <c r="AD3875">
        <v>199</v>
      </c>
      <c r="AE3875">
        <v>260</v>
      </c>
      <c r="AF3875">
        <v>249</v>
      </c>
      <c r="AG3875">
        <v>260</v>
      </c>
      <c r="AH3875">
        <v>199</v>
      </c>
      <c r="AI3875">
        <v>260</v>
      </c>
      <c r="AJ3875">
        <v>249</v>
      </c>
      <c r="AK3875">
        <v>260</v>
      </c>
      <c r="AL3875">
        <v>199</v>
      </c>
      <c r="AM3875">
        <v>260</v>
      </c>
    </row>
    <row r="3876" spans="1:39" x14ac:dyDescent="0.15">
      <c r="A3876" t="s">
        <v>145</v>
      </c>
      <c r="B3876">
        <v>100</v>
      </c>
      <c r="C3876">
        <v>2</v>
      </c>
      <c r="D3876">
        <v>1</v>
      </c>
      <c r="E3876" t="s">
        <v>32</v>
      </c>
      <c r="F3876" t="s">
        <v>206</v>
      </c>
      <c r="G3876">
        <v>3</v>
      </c>
      <c r="H3876">
        <v>6</v>
      </c>
      <c r="I3876">
        <v>9</v>
      </c>
      <c r="J3876">
        <v>264.91000000000003</v>
      </c>
      <c r="K3876">
        <v>162.78</v>
      </c>
      <c r="L3876">
        <v>162.78</v>
      </c>
      <c r="M3876">
        <v>118.98560000000001</v>
      </c>
      <c r="N3876">
        <v>3</v>
      </c>
      <c r="O3876">
        <v>3</v>
      </c>
      <c r="P3876">
        <v>3</v>
      </c>
      <c r="Q3876">
        <v>104.97</v>
      </c>
      <c r="R3876">
        <v>80.430000000000007</v>
      </c>
      <c r="S3876">
        <v>80.430000000000007</v>
      </c>
      <c r="T3876">
        <v>48.305599999999998</v>
      </c>
      <c r="U3876">
        <v>3</v>
      </c>
      <c r="V3876">
        <v>3</v>
      </c>
      <c r="W3876">
        <v>6</v>
      </c>
      <c r="X3876">
        <v>159.94</v>
      </c>
      <c r="Y3876">
        <v>82.35</v>
      </c>
      <c r="Z3876">
        <v>82.35</v>
      </c>
      <c r="AA3876">
        <v>70.680000000000007</v>
      </c>
      <c r="AB3876">
        <v>3</v>
      </c>
      <c r="AC3876">
        <v>3</v>
      </c>
      <c r="AD3876">
        <v>2</v>
      </c>
      <c r="AE3876">
        <v>3</v>
      </c>
      <c r="AF3876">
        <v>3</v>
      </c>
      <c r="AG3876">
        <v>3</v>
      </c>
      <c r="AH3876">
        <v>2</v>
      </c>
      <c r="AI3876">
        <v>3</v>
      </c>
      <c r="AJ3876">
        <v>3</v>
      </c>
      <c r="AK3876">
        <v>3</v>
      </c>
      <c r="AL3876">
        <v>2</v>
      </c>
      <c r="AM3876">
        <v>3</v>
      </c>
    </row>
    <row r="3877" spans="1:39" x14ac:dyDescent="0.15">
      <c r="A3877" t="s">
        <v>145</v>
      </c>
      <c r="B3877">
        <v>100</v>
      </c>
      <c r="C3877">
        <v>2</v>
      </c>
      <c r="D3877">
        <v>2</v>
      </c>
      <c r="E3877" t="s">
        <v>28</v>
      </c>
      <c r="F3877" t="s">
        <v>206</v>
      </c>
      <c r="G3877">
        <v>19</v>
      </c>
      <c r="H3877">
        <v>39</v>
      </c>
      <c r="I3877">
        <v>48</v>
      </c>
      <c r="J3877">
        <v>1632.04</v>
      </c>
      <c r="K3877">
        <v>1135.06</v>
      </c>
      <c r="L3877">
        <v>884.18</v>
      </c>
      <c r="M3877">
        <v>579.17619999999999</v>
      </c>
      <c r="N3877">
        <v>19</v>
      </c>
      <c r="O3877">
        <v>19</v>
      </c>
      <c r="P3877">
        <v>26</v>
      </c>
      <c r="Q3877">
        <v>894.74</v>
      </c>
      <c r="R3877">
        <v>599.74</v>
      </c>
      <c r="S3877">
        <v>412.85</v>
      </c>
      <c r="T3877">
        <v>336.45409999999998</v>
      </c>
      <c r="U3877">
        <v>19</v>
      </c>
      <c r="V3877">
        <v>20</v>
      </c>
      <c r="W3877">
        <v>22</v>
      </c>
      <c r="X3877">
        <v>737.3</v>
      </c>
      <c r="Y3877">
        <v>535.32000000000005</v>
      </c>
      <c r="Z3877">
        <v>471.33</v>
      </c>
      <c r="AA3877">
        <v>242.72210000000001</v>
      </c>
      <c r="AB3877">
        <v>18</v>
      </c>
      <c r="AC3877">
        <v>19</v>
      </c>
      <c r="AD3877">
        <v>14</v>
      </c>
      <c r="AE3877">
        <v>15</v>
      </c>
      <c r="AF3877">
        <v>18</v>
      </c>
      <c r="AG3877">
        <v>19</v>
      </c>
      <c r="AH3877">
        <v>14</v>
      </c>
      <c r="AI3877">
        <v>15</v>
      </c>
      <c r="AJ3877">
        <v>18</v>
      </c>
      <c r="AK3877">
        <v>19</v>
      </c>
      <c r="AL3877">
        <v>14</v>
      </c>
      <c r="AM3877">
        <v>15</v>
      </c>
    </row>
    <row r="3878" spans="1:39" x14ac:dyDescent="0.15">
      <c r="A3878" t="s">
        <v>145</v>
      </c>
      <c r="B3878">
        <v>100</v>
      </c>
      <c r="C3878">
        <v>2</v>
      </c>
      <c r="D3878">
        <v>2</v>
      </c>
      <c r="E3878" t="s">
        <v>30</v>
      </c>
      <c r="F3878" t="s">
        <v>206</v>
      </c>
      <c r="G3878">
        <v>5</v>
      </c>
      <c r="H3878">
        <v>10</v>
      </c>
      <c r="I3878">
        <v>11</v>
      </c>
      <c r="J3878">
        <v>389.89</v>
      </c>
      <c r="K3878">
        <v>262.89</v>
      </c>
      <c r="L3878">
        <v>262.89</v>
      </c>
      <c r="M3878">
        <v>129.6909</v>
      </c>
      <c r="N3878">
        <v>5</v>
      </c>
      <c r="O3878">
        <v>5</v>
      </c>
      <c r="P3878">
        <v>6</v>
      </c>
      <c r="Q3878">
        <v>209.94</v>
      </c>
      <c r="R3878">
        <v>136.94</v>
      </c>
      <c r="S3878">
        <v>136.94</v>
      </c>
      <c r="T3878">
        <v>67.300899999999999</v>
      </c>
      <c r="U3878">
        <v>5</v>
      </c>
      <c r="V3878">
        <v>5</v>
      </c>
      <c r="W3878">
        <v>5</v>
      </c>
      <c r="X3878">
        <v>179.95</v>
      </c>
      <c r="Y3878">
        <v>125.95</v>
      </c>
      <c r="Z3878">
        <v>125.95</v>
      </c>
      <c r="AA3878">
        <v>62.39</v>
      </c>
      <c r="AB3878">
        <v>5</v>
      </c>
      <c r="AC3878">
        <v>5</v>
      </c>
      <c r="AD3878">
        <v>1</v>
      </c>
      <c r="AE3878">
        <v>5</v>
      </c>
      <c r="AF3878">
        <v>5</v>
      </c>
      <c r="AG3878">
        <v>5</v>
      </c>
      <c r="AH3878">
        <v>1</v>
      </c>
      <c r="AI3878">
        <v>5</v>
      </c>
      <c r="AJ3878">
        <v>5</v>
      </c>
      <c r="AK3878">
        <v>5</v>
      </c>
      <c r="AL3878">
        <v>1</v>
      </c>
      <c r="AM3878">
        <v>5</v>
      </c>
    </row>
    <row r="3879" spans="1:39" x14ac:dyDescent="0.15">
      <c r="A3879" t="s">
        <v>145</v>
      </c>
      <c r="B3879">
        <v>100</v>
      </c>
      <c r="C3879">
        <v>2</v>
      </c>
      <c r="D3879">
        <v>2</v>
      </c>
      <c r="E3879" t="s">
        <v>29</v>
      </c>
      <c r="F3879" t="s">
        <v>206</v>
      </c>
      <c r="G3879">
        <v>8</v>
      </c>
      <c r="H3879">
        <v>16</v>
      </c>
      <c r="I3879">
        <v>17</v>
      </c>
      <c r="J3879">
        <v>714.83</v>
      </c>
      <c r="K3879">
        <v>468.66</v>
      </c>
      <c r="L3879">
        <v>383.99</v>
      </c>
      <c r="M3879">
        <v>235.17509999999999</v>
      </c>
      <c r="N3879">
        <v>8</v>
      </c>
      <c r="O3879">
        <v>8</v>
      </c>
      <c r="P3879">
        <v>8</v>
      </c>
      <c r="Q3879">
        <v>354.92</v>
      </c>
      <c r="R3879">
        <v>240.37</v>
      </c>
      <c r="S3879">
        <v>155.69999999999999</v>
      </c>
      <c r="T3879">
        <v>126.2051</v>
      </c>
      <c r="U3879">
        <v>8</v>
      </c>
      <c r="V3879">
        <v>8</v>
      </c>
      <c r="W3879">
        <v>9</v>
      </c>
      <c r="X3879">
        <v>359.91</v>
      </c>
      <c r="Y3879">
        <v>228.29</v>
      </c>
      <c r="Z3879">
        <v>228.29</v>
      </c>
      <c r="AA3879">
        <v>108.97</v>
      </c>
      <c r="AB3879">
        <v>8</v>
      </c>
      <c r="AC3879">
        <v>8</v>
      </c>
      <c r="AD3879">
        <v>7</v>
      </c>
      <c r="AE3879">
        <v>8</v>
      </c>
      <c r="AF3879">
        <v>8</v>
      </c>
      <c r="AG3879">
        <v>8</v>
      </c>
      <c r="AH3879">
        <v>7</v>
      </c>
      <c r="AI3879">
        <v>8</v>
      </c>
      <c r="AJ3879">
        <v>8</v>
      </c>
      <c r="AK3879">
        <v>8</v>
      </c>
      <c r="AL3879">
        <v>7</v>
      </c>
      <c r="AM3879">
        <v>8</v>
      </c>
    </row>
    <row r="3880" spans="1:39" x14ac:dyDescent="0.15">
      <c r="A3880" t="s">
        <v>145</v>
      </c>
      <c r="B3880">
        <v>100</v>
      </c>
      <c r="C3880">
        <v>2</v>
      </c>
      <c r="D3880">
        <v>2</v>
      </c>
      <c r="E3880" t="s">
        <v>32</v>
      </c>
      <c r="F3880" t="s">
        <v>206</v>
      </c>
      <c r="G3880">
        <v>1</v>
      </c>
      <c r="H3880">
        <v>3</v>
      </c>
      <c r="I3880">
        <v>3</v>
      </c>
      <c r="J3880">
        <v>79.97</v>
      </c>
      <c r="K3880">
        <v>59.97</v>
      </c>
      <c r="L3880">
        <v>59.97</v>
      </c>
      <c r="M3880">
        <v>24.72</v>
      </c>
      <c r="N3880">
        <v>1</v>
      </c>
      <c r="O3880">
        <v>1</v>
      </c>
      <c r="P3880">
        <v>1</v>
      </c>
      <c r="Q3880">
        <v>19.989999999999998</v>
      </c>
      <c r="R3880">
        <v>17.989999999999998</v>
      </c>
      <c r="S3880">
        <v>17.989999999999998</v>
      </c>
      <c r="T3880">
        <v>8.24</v>
      </c>
      <c r="U3880">
        <v>1</v>
      </c>
      <c r="V3880">
        <v>2</v>
      </c>
      <c r="W3880">
        <v>2</v>
      </c>
      <c r="X3880">
        <v>59.98</v>
      </c>
      <c r="Y3880">
        <v>41.98</v>
      </c>
      <c r="Z3880">
        <v>41.98</v>
      </c>
      <c r="AA3880">
        <v>16.48</v>
      </c>
      <c r="AB3880">
        <v>1</v>
      </c>
      <c r="AC3880">
        <v>1</v>
      </c>
      <c r="AD3880">
        <v>1</v>
      </c>
      <c r="AE3880">
        <v>1</v>
      </c>
      <c r="AF3880">
        <v>1</v>
      </c>
      <c r="AG3880">
        <v>1</v>
      </c>
      <c r="AH3880">
        <v>1</v>
      </c>
      <c r="AI3880">
        <v>1</v>
      </c>
      <c r="AJ3880">
        <v>1</v>
      </c>
      <c r="AK3880">
        <v>1</v>
      </c>
      <c r="AL3880">
        <v>1</v>
      </c>
      <c r="AM3880">
        <v>1</v>
      </c>
    </row>
    <row r="3881" spans="1:39" x14ac:dyDescent="0.15">
      <c r="A3881" t="s">
        <v>146</v>
      </c>
      <c r="B3881">
        <v>-1</v>
      </c>
      <c r="C3881">
        <v>0</v>
      </c>
      <c r="D3881">
        <v>0</v>
      </c>
      <c r="E3881" t="s">
        <v>28</v>
      </c>
      <c r="F3881" t="s">
        <v>206</v>
      </c>
      <c r="G3881">
        <v>0</v>
      </c>
      <c r="H3881">
        <v>14030</v>
      </c>
      <c r="I3881">
        <v>28794</v>
      </c>
      <c r="J3881">
        <v>1601015.56</v>
      </c>
      <c r="K3881">
        <v>1328613.06</v>
      </c>
      <c r="L3881">
        <v>1303461.32</v>
      </c>
      <c r="M3881">
        <v>418193.76779999997</v>
      </c>
      <c r="N3881">
        <v>0</v>
      </c>
      <c r="O3881">
        <v>335</v>
      </c>
      <c r="P3881">
        <v>1224</v>
      </c>
      <c r="Q3881">
        <v>67737.88</v>
      </c>
      <c r="R3881">
        <v>52248.5</v>
      </c>
      <c r="S3881">
        <v>51280.73</v>
      </c>
      <c r="T3881">
        <v>19965.0854</v>
      </c>
      <c r="U3881">
        <v>0</v>
      </c>
      <c r="V3881">
        <v>13695</v>
      </c>
      <c r="W3881">
        <v>27570</v>
      </c>
      <c r="X3881">
        <v>1533277.68</v>
      </c>
      <c r="Y3881">
        <v>1276364.56</v>
      </c>
      <c r="Z3881">
        <v>1252180.5900000001</v>
      </c>
      <c r="AA3881">
        <v>398228.68239999999</v>
      </c>
      <c r="AB3881">
        <v>0</v>
      </c>
      <c r="AC3881">
        <v>0</v>
      </c>
      <c r="AD3881">
        <v>0</v>
      </c>
      <c r="AE3881">
        <v>0</v>
      </c>
      <c r="AF3881">
        <v>0</v>
      </c>
      <c r="AG3881">
        <v>0</v>
      </c>
      <c r="AH3881">
        <v>0</v>
      </c>
      <c r="AI3881">
        <v>0</v>
      </c>
      <c r="AJ3881">
        <v>0</v>
      </c>
      <c r="AK3881">
        <v>0</v>
      </c>
      <c r="AL3881">
        <v>0</v>
      </c>
      <c r="AM3881">
        <v>0</v>
      </c>
    </row>
    <row r="3882" spans="1:39" x14ac:dyDescent="0.15">
      <c r="A3882" t="s">
        <v>146</v>
      </c>
      <c r="B3882">
        <v>5</v>
      </c>
      <c r="C3882">
        <v>1</v>
      </c>
      <c r="D3882">
        <v>0</v>
      </c>
      <c r="E3882" t="s">
        <v>28</v>
      </c>
      <c r="F3882" t="s">
        <v>206</v>
      </c>
      <c r="G3882">
        <v>386</v>
      </c>
      <c r="H3882">
        <v>735</v>
      </c>
      <c r="I3882">
        <v>4770</v>
      </c>
      <c r="J3882">
        <v>310233.57</v>
      </c>
      <c r="K3882">
        <v>264711.06</v>
      </c>
      <c r="L3882">
        <v>236261.43</v>
      </c>
      <c r="M3882">
        <v>77732.611600000004</v>
      </c>
      <c r="N3882">
        <v>191</v>
      </c>
      <c r="O3882">
        <v>337</v>
      </c>
      <c r="P3882">
        <v>2466</v>
      </c>
      <c r="Q3882">
        <v>159638.14000000001</v>
      </c>
      <c r="R3882">
        <v>132848.35</v>
      </c>
      <c r="S3882">
        <v>113848.03</v>
      </c>
      <c r="T3882">
        <v>43356.283100000001</v>
      </c>
      <c r="U3882">
        <v>195</v>
      </c>
      <c r="V3882">
        <v>398</v>
      </c>
      <c r="W3882">
        <v>2304</v>
      </c>
      <c r="X3882">
        <v>150595.43</v>
      </c>
      <c r="Y3882">
        <v>131862.71</v>
      </c>
      <c r="Z3882">
        <v>122413.4</v>
      </c>
      <c r="AA3882">
        <v>34376.328500000003</v>
      </c>
      <c r="AB3882">
        <v>381</v>
      </c>
      <c r="AC3882">
        <v>351</v>
      </c>
      <c r="AD3882">
        <v>314</v>
      </c>
      <c r="AE3882">
        <v>246</v>
      </c>
      <c r="AF3882">
        <v>188</v>
      </c>
      <c r="AG3882">
        <v>189</v>
      </c>
      <c r="AH3882">
        <v>172</v>
      </c>
      <c r="AI3882">
        <v>122</v>
      </c>
      <c r="AJ3882">
        <v>193</v>
      </c>
      <c r="AK3882">
        <v>162</v>
      </c>
      <c r="AL3882">
        <v>142</v>
      </c>
      <c r="AM3882">
        <v>124</v>
      </c>
    </row>
    <row r="3883" spans="1:39" x14ac:dyDescent="0.15">
      <c r="A3883" t="s">
        <v>146</v>
      </c>
      <c r="B3883">
        <v>5</v>
      </c>
      <c r="C3883">
        <v>1</v>
      </c>
      <c r="D3883">
        <v>0</v>
      </c>
      <c r="E3883" t="s">
        <v>29</v>
      </c>
      <c r="F3883" t="s">
        <v>206</v>
      </c>
      <c r="G3883">
        <v>5</v>
      </c>
      <c r="H3883">
        <v>13</v>
      </c>
      <c r="I3883">
        <v>68</v>
      </c>
      <c r="J3883">
        <v>4382.67</v>
      </c>
      <c r="K3883">
        <v>3077.64</v>
      </c>
      <c r="L3883">
        <v>2935.91</v>
      </c>
      <c r="M3883">
        <v>1228.7599</v>
      </c>
      <c r="N3883">
        <v>3</v>
      </c>
      <c r="O3883">
        <v>10</v>
      </c>
      <c r="P3883">
        <v>44</v>
      </c>
      <c r="Q3883">
        <v>2626.67</v>
      </c>
      <c r="R3883">
        <v>1802.72</v>
      </c>
      <c r="S3883">
        <v>1660.99</v>
      </c>
      <c r="T3883">
        <v>866.08989999999994</v>
      </c>
      <c r="U3883">
        <v>2</v>
      </c>
      <c r="V3883">
        <v>3</v>
      </c>
      <c r="W3883">
        <v>24</v>
      </c>
      <c r="X3883">
        <v>1756</v>
      </c>
      <c r="Y3883">
        <v>1274.92</v>
      </c>
      <c r="Z3883">
        <v>1274.92</v>
      </c>
      <c r="AA3883">
        <v>362.67</v>
      </c>
      <c r="AB3883">
        <v>5</v>
      </c>
      <c r="AC3883">
        <v>5</v>
      </c>
      <c r="AD3883">
        <v>5</v>
      </c>
      <c r="AE3883">
        <v>4</v>
      </c>
      <c r="AF3883">
        <v>3</v>
      </c>
      <c r="AG3883">
        <v>3</v>
      </c>
      <c r="AH3883">
        <v>3</v>
      </c>
      <c r="AI3883">
        <v>2</v>
      </c>
      <c r="AJ3883">
        <v>2</v>
      </c>
      <c r="AK3883">
        <v>2</v>
      </c>
      <c r="AL3883">
        <v>2</v>
      </c>
      <c r="AM3883">
        <v>2</v>
      </c>
    </row>
    <row r="3884" spans="1:39" x14ac:dyDescent="0.15">
      <c r="A3884" t="s">
        <v>146</v>
      </c>
      <c r="B3884">
        <v>5</v>
      </c>
      <c r="C3884">
        <v>1</v>
      </c>
      <c r="D3884">
        <v>0</v>
      </c>
      <c r="E3884" t="s">
        <v>32</v>
      </c>
      <c r="F3884" t="s">
        <v>206</v>
      </c>
      <c r="G3884">
        <v>181</v>
      </c>
      <c r="H3884">
        <v>386</v>
      </c>
      <c r="I3884">
        <v>2495</v>
      </c>
      <c r="J3884">
        <v>158622.82</v>
      </c>
      <c r="K3884">
        <v>123815.67</v>
      </c>
      <c r="L3884">
        <v>116385.71</v>
      </c>
      <c r="M3884">
        <v>37587.418100000003</v>
      </c>
      <c r="N3884">
        <v>13</v>
      </c>
      <c r="O3884">
        <v>31</v>
      </c>
      <c r="P3884">
        <v>197</v>
      </c>
      <c r="Q3884">
        <v>13518.24</v>
      </c>
      <c r="R3884">
        <v>10808.06</v>
      </c>
      <c r="S3884">
        <v>10417.49</v>
      </c>
      <c r="T3884">
        <v>3604.6442999999999</v>
      </c>
      <c r="U3884">
        <v>168</v>
      </c>
      <c r="V3884">
        <v>355</v>
      </c>
      <c r="W3884">
        <v>2298</v>
      </c>
      <c r="X3884">
        <v>145104.57999999999</v>
      </c>
      <c r="Y3884">
        <v>113007.61</v>
      </c>
      <c r="Z3884">
        <v>105968.22</v>
      </c>
      <c r="AA3884">
        <v>33982.773800000003</v>
      </c>
      <c r="AB3884">
        <v>179</v>
      </c>
      <c r="AC3884">
        <v>159</v>
      </c>
      <c r="AD3884">
        <v>148</v>
      </c>
      <c r="AE3884">
        <v>128</v>
      </c>
      <c r="AF3884">
        <v>13</v>
      </c>
      <c r="AG3884">
        <v>11</v>
      </c>
      <c r="AH3884">
        <v>11</v>
      </c>
      <c r="AI3884">
        <v>12</v>
      </c>
      <c r="AJ3884">
        <v>166</v>
      </c>
      <c r="AK3884">
        <v>148</v>
      </c>
      <c r="AL3884">
        <v>137</v>
      </c>
      <c r="AM3884">
        <v>116</v>
      </c>
    </row>
    <row r="3885" spans="1:39" x14ac:dyDescent="0.15">
      <c r="A3885" t="s">
        <v>146</v>
      </c>
      <c r="B3885">
        <v>5</v>
      </c>
      <c r="C3885">
        <v>1</v>
      </c>
      <c r="D3885">
        <v>1</v>
      </c>
      <c r="E3885" t="s">
        <v>28</v>
      </c>
      <c r="F3885" t="s">
        <v>206</v>
      </c>
      <c r="G3885">
        <v>2926</v>
      </c>
      <c r="H3885">
        <v>7618</v>
      </c>
      <c r="I3885">
        <v>39035</v>
      </c>
      <c r="J3885">
        <v>2456294.5699999998</v>
      </c>
      <c r="K3885">
        <v>2062667.7</v>
      </c>
      <c r="L3885">
        <v>1832237.56</v>
      </c>
      <c r="M3885">
        <v>619518.82920000004</v>
      </c>
      <c r="N3885">
        <v>1704</v>
      </c>
      <c r="O3885">
        <v>3940</v>
      </c>
      <c r="P3885">
        <v>23461</v>
      </c>
      <c r="Q3885">
        <v>1467356.36</v>
      </c>
      <c r="R3885">
        <v>1235896.6399999999</v>
      </c>
      <c r="S3885">
        <v>1087117.97</v>
      </c>
      <c r="T3885">
        <v>389661.63130000001</v>
      </c>
      <c r="U3885">
        <v>1222</v>
      </c>
      <c r="V3885">
        <v>3678</v>
      </c>
      <c r="W3885">
        <v>15574</v>
      </c>
      <c r="X3885">
        <v>988938.21</v>
      </c>
      <c r="Y3885">
        <v>826771.06</v>
      </c>
      <c r="Z3885">
        <v>745119.59</v>
      </c>
      <c r="AA3885">
        <v>229857.1979</v>
      </c>
      <c r="AB3885">
        <v>2732</v>
      </c>
      <c r="AC3885">
        <v>2841</v>
      </c>
      <c r="AD3885">
        <v>1914</v>
      </c>
      <c r="AE3885">
        <v>2557</v>
      </c>
      <c r="AF3885">
        <v>1645</v>
      </c>
      <c r="AG3885">
        <v>1680</v>
      </c>
      <c r="AH3885">
        <v>1216</v>
      </c>
      <c r="AI3885">
        <v>1532</v>
      </c>
      <c r="AJ3885">
        <v>1087</v>
      </c>
      <c r="AK3885">
        <v>1161</v>
      </c>
      <c r="AL3885">
        <v>698</v>
      </c>
      <c r="AM3885">
        <v>1025</v>
      </c>
    </row>
    <row r="3886" spans="1:39" x14ac:dyDescent="0.15">
      <c r="A3886" t="s">
        <v>146</v>
      </c>
      <c r="B3886">
        <v>5</v>
      </c>
      <c r="C3886">
        <v>1</v>
      </c>
      <c r="D3886">
        <v>1</v>
      </c>
      <c r="E3886" t="s">
        <v>30</v>
      </c>
      <c r="F3886" t="s">
        <v>206</v>
      </c>
      <c r="G3886">
        <v>317</v>
      </c>
      <c r="H3886">
        <v>840</v>
      </c>
      <c r="I3886">
        <v>4154</v>
      </c>
      <c r="J3886">
        <v>265034.38</v>
      </c>
      <c r="K3886">
        <v>224584.54</v>
      </c>
      <c r="L3886">
        <v>198204.52</v>
      </c>
      <c r="M3886">
        <v>65692.5959</v>
      </c>
      <c r="N3886">
        <v>171</v>
      </c>
      <c r="O3886">
        <v>413</v>
      </c>
      <c r="P3886">
        <v>2328</v>
      </c>
      <c r="Q3886">
        <v>148730.93</v>
      </c>
      <c r="R3886">
        <v>125852.5</v>
      </c>
      <c r="S3886">
        <v>111932.71</v>
      </c>
      <c r="T3886">
        <v>39060.495900000002</v>
      </c>
      <c r="U3886">
        <v>146</v>
      </c>
      <c r="V3886">
        <v>427</v>
      </c>
      <c r="W3886">
        <v>1826</v>
      </c>
      <c r="X3886">
        <v>116303.45</v>
      </c>
      <c r="Y3886">
        <v>98732.04</v>
      </c>
      <c r="Z3886">
        <v>86271.81</v>
      </c>
      <c r="AA3886">
        <v>26632.1</v>
      </c>
      <c r="AB3886">
        <v>287</v>
      </c>
      <c r="AC3886">
        <v>311</v>
      </c>
      <c r="AD3886">
        <v>191</v>
      </c>
      <c r="AE3886">
        <v>299</v>
      </c>
      <c r="AF3886">
        <v>161</v>
      </c>
      <c r="AG3886">
        <v>168</v>
      </c>
      <c r="AH3886">
        <v>109</v>
      </c>
      <c r="AI3886">
        <v>169</v>
      </c>
      <c r="AJ3886">
        <v>126</v>
      </c>
      <c r="AK3886">
        <v>143</v>
      </c>
      <c r="AL3886">
        <v>82</v>
      </c>
      <c r="AM3886">
        <v>130</v>
      </c>
    </row>
    <row r="3887" spans="1:39" x14ac:dyDescent="0.15">
      <c r="A3887" t="s">
        <v>146</v>
      </c>
      <c r="B3887">
        <v>5</v>
      </c>
      <c r="C3887">
        <v>1</v>
      </c>
      <c r="D3887">
        <v>1</v>
      </c>
      <c r="E3887" t="s">
        <v>29</v>
      </c>
      <c r="F3887" t="s">
        <v>206</v>
      </c>
      <c r="G3887">
        <v>5085</v>
      </c>
      <c r="H3887">
        <v>13940</v>
      </c>
      <c r="I3887">
        <v>69320</v>
      </c>
      <c r="J3887">
        <v>4405650.0599999996</v>
      </c>
      <c r="K3887">
        <v>3509237.03</v>
      </c>
      <c r="L3887">
        <v>3069825.65</v>
      </c>
      <c r="M3887">
        <v>1082223.3243</v>
      </c>
      <c r="N3887">
        <v>1960</v>
      </c>
      <c r="O3887">
        <v>4900</v>
      </c>
      <c r="P3887">
        <v>28394</v>
      </c>
      <c r="Q3887">
        <v>1764144.08</v>
      </c>
      <c r="R3887">
        <v>1391274.65</v>
      </c>
      <c r="S3887">
        <v>1203222.1299999999</v>
      </c>
      <c r="T3887">
        <v>474261.0085</v>
      </c>
      <c r="U3887">
        <v>3125</v>
      </c>
      <c r="V3887">
        <v>9040</v>
      </c>
      <c r="W3887">
        <v>40926</v>
      </c>
      <c r="X3887">
        <v>2641505.98</v>
      </c>
      <c r="Y3887">
        <v>2117962.38</v>
      </c>
      <c r="Z3887">
        <v>1866603.52</v>
      </c>
      <c r="AA3887">
        <v>607962.31579999998</v>
      </c>
      <c r="AB3887">
        <v>4793</v>
      </c>
      <c r="AC3887">
        <v>4827</v>
      </c>
      <c r="AD3887">
        <v>3305</v>
      </c>
      <c r="AE3887">
        <v>4837</v>
      </c>
      <c r="AF3887">
        <v>1869</v>
      </c>
      <c r="AG3887">
        <v>1878</v>
      </c>
      <c r="AH3887">
        <v>1392</v>
      </c>
      <c r="AI3887">
        <v>1902</v>
      </c>
      <c r="AJ3887">
        <v>2924</v>
      </c>
      <c r="AK3887">
        <v>2949</v>
      </c>
      <c r="AL3887">
        <v>1913</v>
      </c>
      <c r="AM3887">
        <v>2935</v>
      </c>
    </row>
    <row r="3888" spans="1:39" x14ac:dyDescent="0.15">
      <c r="A3888" t="s">
        <v>146</v>
      </c>
      <c r="B3888">
        <v>5</v>
      </c>
      <c r="C3888">
        <v>1</v>
      </c>
      <c r="D3888">
        <v>1</v>
      </c>
      <c r="E3888" t="s">
        <v>31</v>
      </c>
      <c r="F3888" t="s">
        <v>206</v>
      </c>
      <c r="G3888">
        <v>1</v>
      </c>
      <c r="H3888">
        <v>8</v>
      </c>
      <c r="I3888">
        <v>16</v>
      </c>
      <c r="J3888">
        <v>972</v>
      </c>
      <c r="K3888">
        <v>545.70000000000005</v>
      </c>
      <c r="L3888">
        <v>486.3</v>
      </c>
      <c r="M3888">
        <v>213.05</v>
      </c>
      <c r="N3888">
        <v>0</v>
      </c>
      <c r="O3888">
        <v>0</v>
      </c>
      <c r="P3888">
        <v>0</v>
      </c>
      <c r="Q3888">
        <v>0</v>
      </c>
      <c r="R3888">
        <v>0</v>
      </c>
      <c r="S3888">
        <v>0</v>
      </c>
      <c r="T3888">
        <v>0</v>
      </c>
      <c r="U3888">
        <v>1</v>
      </c>
      <c r="V3888">
        <v>8</v>
      </c>
      <c r="W3888">
        <v>16</v>
      </c>
      <c r="X3888">
        <v>972</v>
      </c>
      <c r="Y3888">
        <v>545.70000000000005</v>
      </c>
      <c r="Z3888">
        <v>486.3</v>
      </c>
      <c r="AA3888">
        <v>213.05</v>
      </c>
      <c r="AB3888">
        <v>0</v>
      </c>
      <c r="AC3888">
        <v>1</v>
      </c>
      <c r="AD3888">
        <v>0</v>
      </c>
      <c r="AE3888">
        <v>0</v>
      </c>
      <c r="AF3888">
        <v>0</v>
      </c>
      <c r="AG3888">
        <v>0</v>
      </c>
      <c r="AH3888">
        <v>0</v>
      </c>
      <c r="AI3888">
        <v>0</v>
      </c>
      <c r="AJ3888">
        <v>0</v>
      </c>
      <c r="AK3888">
        <v>1</v>
      </c>
      <c r="AL3888">
        <v>0</v>
      </c>
      <c r="AM3888">
        <v>0</v>
      </c>
    </row>
    <row r="3889" spans="1:39" x14ac:dyDescent="0.15">
      <c r="A3889" t="s">
        <v>146</v>
      </c>
      <c r="B3889">
        <v>5</v>
      </c>
      <c r="C3889">
        <v>1</v>
      </c>
      <c r="D3889">
        <v>1</v>
      </c>
      <c r="E3889" t="s">
        <v>32</v>
      </c>
      <c r="F3889" t="s">
        <v>206</v>
      </c>
      <c r="G3889">
        <v>229</v>
      </c>
      <c r="H3889">
        <v>531</v>
      </c>
      <c r="I3889">
        <v>3216</v>
      </c>
      <c r="J3889">
        <v>202017.88</v>
      </c>
      <c r="K3889">
        <v>157204.12</v>
      </c>
      <c r="L3889">
        <v>146298.70000000001</v>
      </c>
      <c r="M3889">
        <v>48666.368300000002</v>
      </c>
      <c r="N3889">
        <v>22</v>
      </c>
      <c r="O3889">
        <v>53</v>
      </c>
      <c r="P3889">
        <v>371</v>
      </c>
      <c r="Q3889">
        <v>21610.13</v>
      </c>
      <c r="R3889">
        <v>16383.79</v>
      </c>
      <c r="S3889">
        <v>15273.41</v>
      </c>
      <c r="T3889">
        <v>6091.5309999999999</v>
      </c>
      <c r="U3889">
        <v>207</v>
      </c>
      <c r="V3889">
        <v>478</v>
      </c>
      <c r="W3889">
        <v>2845</v>
      </c>
      <c r="X3889">
        <v>180407.75</v>
      </c>
      <c r="Y3889">
        <v>140820.32999999999</v>
      </c>
      <c r="Z3889">
        <v>131025.29</v>
      </c>
      <c r="AA3889">
        <v>42574.837299999999</v>
      </c>
      <c r="AB3889">
        <v>222</v>
      </c>
      <c r="AC3889">
        <v>220</v>
      </c>
      <c r="AD3889">
        <v>160</v>
      </c>
      <c r="AE3889">
        <v>205</v>
      </c>
      <c r="AF3889">
        <v>21</v>
      </c>
      <c r="AG3889">
        <v>20</v>
      </c>
      <c r="AH3889">
        <v>16</v>
      </c>
      <c r="AI3889">
        <v>19</v>
      </c>
      <c r="AJ3889">
        <v>201</v>
      </c>
      <c r="AK3889">
        <v>200</v>
      </c>
      <c r="AL3889">
        <v>144</v>
      </c>
      <c r="AM3889">
        <v>186</v>
      </c>
    </row>
    <row r="3890" spans="1:39" x14ac:dyDescent="0.15">
      <c r="A3890" t="s">
        <v>146</v>
      </c>
      <c r="B3890">
        <v>5</v>
      </c>
      <c r="C3890">
        <v>1</v>
      </c>
      <c r="D3890">
        <v>2</v>
      </c>
      <c r="E3890" t="s">
        <v>28</v>
      </c>
      <c r="F3890" t="s">
        <v>206</v>
      </c>
      <c r="G3890">
        <v>445</v>
      </c>
      <c r="H3890">
        <v>768</v>
      </c>
      <c r="I3890">
        <v>5235</v>
      </c>
      <c r="J3890">
        <v>340333.98</v>
      </c>
      <c r="K3890">
        <v>301066.48</v>
      </c>
      <c r="L3890">
        <v>268604.79999999999</v>
      </c>
      <c r="M3890">
        <v>84266.523400000005</v>
      </c>
      <c r="N3890">
        <v>219</v>
      </c>
      <c r="O3890">
        <v>355</v>
      </c>
      <c r="P3890">
        <v>2745</v>
      </c>
      <c r="Q3890">
        <v>178758.78</v>
      </c>
      <c r="R3890">
        <v>155859</v>
      </c>
      <c r="S3890">
        <v>133080.87</v>
      </c>
      <c r="T3890">
        <v>47234.717199999999</v>
      </c>
      <c r="U3890">
        <v>226</v>
      </c>
      <c r="V3890">
        <v>413</v>
      </c>
      <c r="W3890">
        <v>2490</v>
      </c>
      <c r="X3890">
        <v>161575.20000000001</v>
      </c>
      <c r="Y3890">
        <v>145207.48000000001</v>
      </c>
      <c r="Z3890">
        <v>135523.93</v>
      </c>
      <c r="AA3890">
        <v>37031.806199999999</v>
      </c>
      <c r="AB3890">
        <v>427</v>
      </c>
      <c r="AC3890">
        <v>427</v>
      </c>
      <c r="AD3890">
        <v>208</v>
      </c>
      <c r="AE3890">
        <v>378</v>
      </c>
      <c r="AF3890">
        <v>215</v>
      </c>
      <c r="AG3890">
        <v>216</v>
      </c>
      <c r="AH3890">
        <v>116</v>
      </c>
      <c r="AI3890">
        <v>191</v>
      </c>
      <c r="AJ3890">
        <v>212</v>
      </c>
      <c r="AK3890">
        <v>211</v>
      </c>
      <c r="AL3890">
        <v>92</v>
      </c>
      <c r="AM3890">
        <v>187</v>
      </c>
    </row>
    <row r="3891" spans="1:39" x14ac:dyDescent="0.15">
      <c r="A3891" t="s">
        <v>146</v>
      </c>
      <c r="B3891">
        <v>5</v>
      </c>
      <c r="C3891">
        <v>1</v>
      </c>
      <c r="D3891">
        <v>2</v>
      </c>
      <c r="E3891" t="s">
        <v>30</v>
      </c>
      <c r="F3891" t="s">
        <v>206</v>
      </c>
      <c r="G3891">
        <v>58</v>
      </c>
      <c r="H3891">
        <v>98</v>
      </c>
      <c r="I3891">
        <v>617</v>
      </c>
      <c r="J3891">
        <v>42123.29</v>
      </c>
      <c r="K3891">
        <v>37710.879999999997</v>
      </c>
      <c r="L3891">
        <v>34911.31</v>
      </c>
      <c r="M3891">
        <v>10138.457700000001</v>
      </c>
      <c r="N3891">
        <v>20</v>
      </c>
      <c r="O3891">
        <v>25</v>
      </c>
      <c r="P3891">
        <v>221</v>
      </c>
      <c r="Q3891">
        <v>15237.99</v>
      </c>
      <c r="R3891">
        <v>13187.07</v>
      </c>
      <c r="S3891">
        <v>12103.31</v>
      </c>
      <c r="T3891">
        <v>3999.6986000000002</v>
      </c>
      <c r="U3891">
        <v>38</v>
      </c>
      <c r="V3891">
        <v>73</v>
      </c>
      <c r="W3891">
        <v>396</v>
      </c>
      <c r="X3891">
        <v>26885.3</v>
      </c>
      <c r="Y3891">
        <v>24523.81</v>
      </c>
      <c r="Z3891">
        <v>22808</v>
      </c>
      <c r="AA3891">
        <v>6138.7591000000002</v>
      </c>
      <c r="AB3891">
        <v>56</v>
      </c>
      <c r="AC3891">
        <v>54</v>
      </c>
      <c r="AD3891">
        <v>23</v>
      </c>
      <c r="AE3891">
        <v>57</v>
      </c>
      <c r="AF3891">
        <v>20</v>
      </c>
      <c r="AG3891">
        <v>19</v>
      </c>
      <c r="AH3891">
        <v>12</v>
      </c>
      <c r="AI3891">
        <v>19</v>
      </c>
      <c r="AJ3891">
        <v>36</v>
      </c>
      <c r="AK3891">
        <v>35</v>
      </c>
      <c r="AL3891">
        <v>11</v>
      </c>
      <c r="AM3891">
        <v>38</v>
      </c>
    </row>
    <row r="3892" spans="1:39" x14ac:dyDescent="0.15">
      <c r="A3892" t="s">
        <v>146</v>
      </c>
      <c r="B3892">
        <v>5</v>
      </c>
      <c r="C3892">
        <v>1</v>
      </c>
      <c r="D3892">
        <v>2</v>
      </c>
      <c r="E3892" t="s">
        <v>29</v>
      </c>
      <c r="F3892" t="s">
        <v>206</v>
      </c>
      <c r="G3892">
        <v>329</v>
      </c>
      <c r="H3892">
        <v>639</v>
      </c>
      <c r="I3892">
        <v>4078</v>
      </c>
      <c r="J3892">
        <v>262812.96000000002</v>
      </c>
      <c r="K3892">
        <v>218050.44</v>
      </c>
      <c r="L3892">
        <v>195109.49</v>
      </c>
      <c r="M3892">
        <v>64402.022499999999</v>
      </c>
      <c r="N3892">
        <v>117</v>
      </c>
      <c r="O3892">
        <v>184</v>
      </c>
      <c r="P3892">
        <v>1456</v>
      </c>
      <c r="Q3892">
        <v>94369.79</v>
      </c>
      <c r="R3892">
        <v>78144.75</v>
      </c>
      <c r="S3892">
        <v>64971.03</v>
      </c>
      <c r="T3892">
        <v>25096.2068</v>
      </c>
      <c r="U3892">
        <v>212</v>
      </c>
      <c r="V3892">
        <v>455</v>
      </c>
      <c r="W3892">
        <v>2622</v>
      </c>
      <c r="X3892">
        <v>168443.17</v>
      </c>
      <c r="Y3892">
        <v>139905.69</v>
      </c>
      <c r="Z3892">
        <v>130138.46</v>
      </c>
      <c r="AA3892">
        <v>39305.815699999999</v>
      </c>
      <c r="AB3892">
        <v>320</v>
      </c>
      <c r="AC3892">
        <v>310</v>
      </c>
      <c r="AD3892">
        <v>144</v>
      </c>
      <c r="AE3892">
        <v>317</v>
      </c>
      <c r="AF3892">
        <v>117</v>
      </c>
      <c r="AG3892">
        <v>112</v>
      </c>
      <c r="AH3892">
        <v>63</v>
      </c>
      <c r="AI3892">
        <v>112</v>
      </c>
      <c r="AJ3892">
        <v>203</v>
      </c>
      <c r="AK3892">
        <v>198</v>
      </c>
      <c r="AL3892">
        <v>81</v>
      </c>
      <c r="AM3892">
        <v>205</v>
      </c>
    </row>
    <row r="3893" spans="1:39" x14ac:dyDescent="0.15">
      <c r="A3893" t="s">
        <v>146</v>
      </c>
      <c r="B3893">
        <v>5</v>
      </c>
      <c r="C3893">
        <v>1</v>
      </c>
      <c r="D3893">
        <v>2</v>
      </c>
      <c r="E3893" t="s">
        <v>32</v>
      </c>
      <c r="F3893" t="s">
        <v>206</v>
      </c>
      <c r="G3893">
        <v>91</v>
      </c>
      <c r="H3893">
        <v>215</v>
      </c>
      <c r="I3893">
        <v>1229</v>
      </c>
      <c r="J3893">
        <v>77902.759999999995</v>
      </c>
      <c r="K3893">
        <v>61554.47</v>
      </c>
      <c r="L3893">
        <v>58079.76</v>
      </c>
      <c r="M3893">
        <v>18422.512900000002</v>
      </c>
      <c r="N3893">
        <v>6</v>
      </c>
      <c r="O3893">
        <v>21</v>
      </c>
      <c r="P3893">
        <v>111</v>
      </c>
      <c r="Q3893">
        <v>6711.5</v>
      </c>
      <c r="R3893">
        <v>4983.6499999999996</v>
      </c>
      <c r="S3893">
        <v>4569.1899999999996</v>
      </c>
      <c r="T3893">
        <v>1605.8086000000001</v>
      </c>
      <c r="U3893">
        <v>85</v>
      </c>
      <c r="V3893">
        <v>194</v>
      </c>
      <c r="W3893">
        <v>1118</v>
      </c>
      <c r="X3893">
        <v>71191.259999999995</v>
      </c>
      <c r="Y3893">
        <v>56570.82</v>
      </c>
      <c r="Z3893">
        <v>53510.57</v>
      </c>
      <c r="AA3893">
        <v>16816.704300000001</v>
      </c>
      <c r="AB3893">
        <v>89</v>
      </c>
      <c r="AC3893">
        <v>87</v>
      </c>
      <c r="AD3893">
        <v>52</v>
      </c>
      <c r="AE3893">
        <v>85</v>
      </c>
      <c r="AF3893">
        <v>6</v>
      </c>
      <c r="AG3893">
        <v>5</v>
      </c>
      <c r="AH3893">
        <v>3</v>
      </c>
      <c r="AI3893">
        <v>6</v>
      </c>
      <c r="AJ3893">
        <v>83</v>
      </c>
      <c r="AK3893">
        <v>82</v>
      </c>
      <c r="AL3893">
        <v>49</v>
      </c>
      <c r="AM3893">
        <v>79</v>
      </c>
    </row>
    <row r="3894" spans="1:39" x14ac:dyDescent="0.15">
      <c r="A3894" t="s">
        <v>146</v>
      </c>
      <c r="B3894">
        <v>5</v>
      </c>
      <c r="C3894">
        <v>2</v>
      </c>
      <c r="D3894">
        <v>0</v>
      </c>
      <c r="E3894" t="s">
        <v>28</v>
      </c>
      <c r="F3894" t="s">
        <v>206</v>
      </c>
      <c r="G3894">
        <v>83</v>
      </c>
      <c r="H3894">
        <v>273</v>
      </c>
      <c r="I3894">
        <v>1243</v>
      </c>
      <c r="J3894">
        <v>75339.23</v>
      </c>
      <c r="K3894">
        <v>60796.480000000003</v>
      </c>
      <c r="L3894">
        <v>47858.16</v>
      </c>
      <c r="M3894">
        <v>19418.610700000001</v>
      </c>
      <c r="N3894">
        <v>83</v>
      </c>
      <c r="O3894">
        <v>129</v>
      </c>
      <c r="P3894">
        <v>640</v>
      </c>
      <c r="Q3894">
        <v>37109.51</v>
      </c>
      <c r="R3894">
        <v>28241.96</v>
      </c>
      <c r="S3894">
        <v>18254.11</v>
      </c>
      <c r="T3894">
        <v>10247.367200000001</v>
      </c>
      <c r="U3894">
        <v>83</v>
      </c>
      <c r="V3894">
        <v>144</v>
      </c>
      <c r="W3894">
        <v>603</v>
      </c>
      <c r="X3894">
        <v>38229.72</v>
      </c>
      <c r="Y3894">
        <v>32554.52</v>
      </c>
      <c r="Z3894">
        <v>29604.05</v>
      </c>
      <c r="AA3894">
        <v>9171.2435000000005</v>
      </c>
      <c r="AB3894">
        <v>80</v>
      </c>
      <c r="AC3894">
        <v>83</v>
      </c>
      <c r="AD3894">
        <v>72</v>
      </c>
      <c r="AE3894">
        <v>62</v>
      </c>
      <c r="AF3894">
        <v>80</v>
      </c>
      <c r="AG3894">
        <v>83</v>
      </c>
      <c r="AH3894">
        <v>72</v>
      </c>
      <c r="AI3894">
        <v>62</v>
      </c>
      <c r="AJ3894">
        <v>80</v>
      </c>
      <c r="AK3894">
        <v>83</v>
      </c>
      <c r="AL3894">
        <v>72</v>
      </c>
      <c r="AM3894">
        <v>62</v>
      </c>
    </row>
    <row r="3895" spans="1:39" x14ac:dyDescent="0.15">
      <c r="A3895" t="s">
        <v>146</v>
      </c>
      <c r="B3895">
        <v>5</v>
      </c>
      <c r="C3895">
        <v>2</v>
      </c>
      <c r="D3895">
        <v>0</v>
      </c>
      <c r="E3895" t="s">
        <v>29</v>
      </c>
      <c r="F3895" t="s">
        <v>206</v>
      </c>
      <c r="G3895">
        <v>3</v>
      </c>
      <c r="H3895">
        <v>7</v>
      </c>
      <c r="I3895">
        <v>43</v>
      </c>
      <c r="J3895">
        <v>2797.92</v>
      </c>
      <c r="K3895">
        <v>2075.39</v>
      </c>
      <c r="L3895">
        <v>1374.05</v>
      </c>
      <c r="M3895">
        <v>676.71780000000001</v>
      </c>
      <c r="N3895">
        <v>3</v>
      </c>
      <c r="O3895">
        <v>4</v>
      </c>
      <c r="P3895">
        <v>29</v>
      </c>
      <c r="Q3895">
        <v>1972.93</v>
      </c>
      <c r="R3895">
        <v>1383.21</v>
      </c>
      <c r="S3895">
        <v>681.87</v>
      </c>
      <c r="T3895">
        <v>491.90780000000001</v>
      </c>
      <c r="U3895">
        <v>3</v>
      </c>
      <c r="V3895">
        <v>3</v>
      </c>
      <c r="W3895">
        <v>14</v>
      </c>
      <c r="X3895">
        <v>824.99</v>
      </c>
      <c r="Y3895">
        <v>692.18</v>
      </c>
      <c r="Z3895">
        <v>692.18</v>
      </c>
      <c r="AA3895">
        <v>184.81</v>
      </c>
      <c r="AB3895">
        <v>3</v>
      </c>
      <c r="AC3895">
        <v>3</v>
      </c>
      <c r="AD3895">
        <v>3</v>
      </c>
      <c r="AE3895">
        <v>3</v>
      </c>
      <c r="AF3895">
        <v>3</v>
      </c>
      <c r="AG3895">
        <v>3</v>
      </c>
      <c r="AH3895">
        <v>3</v>
      </c>
      <c r="AI3895">
        <v>3</v>
      </c>
      <c r="AJ3895">
        <v>3</v>
      </c>
      <c r="AK3895">
        <v>3</v>
      </c>
      <c r="AL3895">
        <v>3</v>
      </c>
      <c r="AM3895">
        <v>3</v>
      </c>
    </row>
    <row r="3896" spans="1:39" x14ac:dyDescent="0.15">
      <c r="A3896" t="s">
        <v>146</v>
      </c>
      <c r="B3896">
        <v>5</v>
      </c>
      <c r="C3896">
        <v>2</v>
      </c>
      <c r="D3896">
        <v>0</v>
      </c>
      <c r="E3896" t="s">
        <v>32</v>
      </c>
      <c r="F3896" t="s">
        <v>206</v>
      </c>
      <c r="G3896">
        <v>37</v>
      </c>
      <c r="H3896">
        <v>118</v>
      </c>
      <c r="I3896">
        <v>592</v>
      </c>
      <c r="J3896">
        <v>35871.08</v>
      </c>
      <c r="K3896">
        <v>26697.43</v>
      </c>
      <c r="L3896">
        <v>23249.48</v>
      </c>
      <c r="M3896">
        <v>9114.1368999999995</v>
      </c>
      <c r="N3896">
        <v>37</v>
      </c>
      <c r="O3896">
        <v>53</v>
      </c>
      <c r="P3896">
        <v>231</v>
      </c>
      <c r="Q3896">
        <v>13255.57</v>
      </c>
      <c r="R3896">
        <v>9333.35</v>
      </c>
      <c r="S3896">
        <v>6258.97</v>
      </c>
      <c r="T3896">
        <v>3777.5934000000002</v>
      </c>
      <c r="U3896">
        <v>37</v>
      </c>
      <c r="V3896">
        <v>65</v>
      </c>
      <c r="W3896">
        <v>361</v>
      </c>
      <c r="X3896">
        <v>22615.51</v>
      </c>
      <c r="Y3896">
        <v>17364.080000000002</v>
      </c>
      <c r="Z3896">
        <v>16990.509999999998</v>
      </c>
      <c r="AA3896">
        <v>5336.5434999999998</v>
      </c>
      <c r="AB3896">
        <v>36</v>
      </c>
      <c r="AC3896">
        <v>35</v>
      </c>
      <c r="AD3896">
        <v>35</v>
      </c>
      <c r="AE3896">
        <v>31</v>
      </c>
      <c r="AF3896">
        <v>36</v>
      </c>
      <c r="AG3896">
        <v>35</v>
      </c>
      <c r="AH3896">
        <v>35</v>
      </c>
      <c r="AI3896">
        <v>31</v>
      </c>
      <c r="AJ3896">
        <v>36</v>
      </c>
      <c r="AK3896">
        <v>35</v>
      </c>
      <c r="AL3896">
        <v>35</v>
      </c>
      <c r="AM3896">
        <v>31</v>
      </c>
    </row>
    <row r="3897" spans="1:39" x14ac:dyDescent="0.15">
      <c r="A3897" t="s">
        <v>146</v>
      </c>
      <c r="B3897">
        <v>5</v>
      </c>
      <c r="C3897">
        <v>2</v>
      </c>
      <c r="D3897">
        <v>1</v>
      </c>
      <c r="E3897" t="s">
        <v>28</v>
      </c>
      <c r="F3897" t="s">
        <v>206</v>
      </c>
      <c r="G3897">
        <v>864</v>
      </c>
      <c r="H3897">
        <v>3309</v>
      </c>
      <c r="I3897">
        <v>12862</v>
      </c>
      <c r="J3897">
        <v>779526.17</v>
      </c>
      <c r="K3897">
        <v>640173.26</v>
      </c>
      <c r="L3897">
        <v>520156.55</v>
      </c>
      <c r="M3897">
        <v>199861.6752</v>
      </c>
      <c r="N3897">
        <v>864</v>
      </c>
      <c r="O3897">
        <v>1602</v>
      </c>
      <c r="P3897">
        <v>7111</v>
      </c>
      <c r="Q3897">
        <v>415387.49</v>
      </c>
      <c r="R3897">
        <v>328169.05</v>
      </c>
      <c r="S3897">
        <v>236454.98</v>
      </c>
      <c r="T3897">
        <v>113968.5457</v>
      </c>
      <c r="U3897">
        <v>864</v>
      </c>
      <c r="V3897">
        <v>1707</v>
      </c>
      <c r="W3897">
        <v>5751</v>
      </c>
      <c r="X3897">
        <v>364138.68</v>
      </c>
      <c r="Y3897">
        <v>312004.21000000002</v>
      </c>
      <c r="Z3897">
        <v>283701.57</v>
      </c>
      <c r="AA3897">
        <v>85893.129499999995</v>
      </c>
      <c r="AB3897">
        <v>830</v>
      </c>
      <c r="AC3897">
        <v>856</v>
      </c>
      <c r="AD3897">
        <v>656</v>
      </c>
      <c r="AE3897">
        <v>823</v>
      </c>
      <c r="AF3897">
        <v>830</v>
      </c>
      <c r="AG3897">
        <v>856</v>
      </c>
      <c r="AH3897">
        <v>656</v>
      </c>
      <c r="AI3897">
        <v>823</v>
      </c>
      <c r="AJ3897">
        <v>830</v>
      </c>
      <c r="AK3897">
        <v>856</v>
      </c>
      <c r="AL3897">
        <v>656</v>
      </c>
      <c r="AM3897">
        <v>823</v>
      </c>
    </row>
    <row r="3898" spans="1:39" x14ac:dyDescent="0.15">
      <c r="A3898" t="s">
        <v>146</v>
      </c>
      <c r="B3898">
        <v>5</v>
      </c>
      <c r="C3898">
        <v>2</v>
      </c>
      <c r="D3898">
        <v>1</v>
      </c>
      <c r="E3898" t="s">
        <v>30</v>
      </c>
      <c r="F3898" t="s">
        <v>206</v>
      </c>
      <c r="G3898">
        <v>103</v>
      </c>
      <c r="H3898">
        <v>426</v>
      </c>
      <c r="I3898">
        <v>1582</v>
      </c>
      <c r="J3898">
        <v>95465.75</v>
      </c>
      <c r="K3898">
        <v>77386.59</v>
      </c>
      <c r="L3898">
        <v>64514.89</v>
      </c>
      <c r="M3898">
        <v>24466.629400000002</v>
      </c>
      <c r="N3898">
        <v>103</v>
      </c>
      <c r="O3898">
        <v>176</v>
      </c>
      <c r="P3898">
        <v>841</v>
      </c>
      <c r="Q3898">
        <v>49955.55</v>
      </c>
      <c r="R3898">
        <v>39229.480000000003</v>
      </c>
      <c r="S3898">
        <v>30069.51</v>
      </c>
      <c r="T3898">
        <v>13772.9257</v>
      </c>
      <c r="U3898">
        <v>103</v>
      </c>
      <c r="V3898">
        <v>250</v>
      </c>
      <c r="W3898">
        <v>741</v>
      </c>
      <c r="X3898">
        <v>45510.2</v>
      </c>
      <c r="Y3898">
        <v>38157.11</v>
      </c>
      <c r="Z3898">
        <v>34445.379999999997</v>
      </c>
      <c r="AA3898">
        <v>10693.7037</v>
      </c>
      <c r="AB3898">
        <v>88</v>
      </c>
      <c r="AC3898">
        <v>103</v>
      </c>
      <c r="AD3898">
        <v>64</v>
      </c>
      <c r="AE3898">
        <v>102</v>
      </c>
      <c r="AF3898">
        <v>88</v>
      </c>
      <c r="AG3898">
        <v>103</v>
      </c>
      <c r="AH3898">
        <v>64</v>
      </c>
      <c r="AI3898">
        <v>102</v>
      </c>
      <c r="AJ3898">
        <v>88</v>
      </c>
      <c r="AK3898">
        <v>103</v>
      </c>
      <c r="AL3898">
        <v>64</v>
      </c>
      <c r="AM3898">
        <v>102</v>
      </c>
    </row>
    <row r="3899" spans="1:39" x14ac:dyDescent="0.15">
      <c r="A3899" t="s">
        <v>146</v>
      </c>
      <c r="B3899">
        <v>5</v>
      </c>
      <c r="C3899">
        <v>2</v>
      </c>
      <c r="D3899">
        <v>1</v>
      </c>
      <c r="E3899" t="s">
        <v>29</v>
      </c>
      <c r="F3899" t="s">
        <v>206</v>
      </c>
      <c r="G3899">
        <v>2267</v>
      </c>
      <c r="H3899">
        <v>9701</v>
      </c>
      <c r="I3899">
        <v>38156</v>
      </c>
      <c r="J3899">
        <v>2264667.59</v>
      </c>
      <c r="K3899">
        <v>1737019.41</v>
      </c>
      <c r="L3899">
        <v>1438496.6</v>
      </c>
      <c r="M3899">
        <v>585194.61620000005</v>
      </c>
      <c r="N3899">
        <v>2267</v>
      </c>
      <c r="O3899">
        <v>4344</v>
      </c>
      <c r="P3899">
        <v>19036</v>
      </c>
      <c r="Q3899">
        <v>1089284.06</v>
      </c>
      <c r="R3899">
        <v>802717.09</v>
      </c>
      <c r="S3899">
        <v>602513.76</v>
      </c>
      <c r="T3899">
        <v>305579.12890000001</v>
      </c>
      <c r="U3899">
        <v>2267</v>
      </c>
      <c r="V3899">
        <v>5357</v>
      </c>
      <c r="W3899">
        <v>19120</v>
      </c>
      <c r="X3899">
        <v>1175383.53</v>
      </c>
      <c r="Y3899">
        <v>934302.32</v>
      </c>
      <c r="Z3899">
        <v>835982.84</v>
      </c>
      <c r="AA3899">
        <v>279615.48729999998</v>
      </c>
      <c r="AB3899">
        <v>2150</v>
      </c>
      <c r="AC3899">
        <v>2143</v>
      </c>
      <c r="AD3899">
        <v>1629</v>
      </c>
      <c r="AE3899">
        <v>2213</v>
      </c>
      <c r="AF3899">
        <v>2150</v>
      </c>
      <c r="AG3899">
        <v>2143</v>
      </c>
      <c r="AH3899">
        <v>1629</v>
      </c>
      <c r="AI3899">
        <v>2213</v>
      </c>
      <c r="AJ3899">
        <v>2150</v>
      </c>
      <c r="AK3899">
        <v>2143</v>
      </c>
      <c r="AL3899">
        <v>1629</v>
      </c>
      <c r="AM3899">
        <v>2213</v>
      </c>
    </row>
    <row r="3900" spans="1:39" x14ac:dyDescent="0.15">
      <c r="A3900" t="s">
        <v>146</v>
      </c>
      <c r="B3900">
        <v>5</v>
      </c>
      <c r="C3900">
        <v>2</v>
      </c>
      <c r="D3900">
        <v>1</v>
      </c>
      <c r="E3900" t="s">
        <v>31</v>
      </c>
      <c r="F3900" t="s">
        <v>206</v>
      </c>
      <c r="G3900">
        <v>1</v>
      </c>
      <c r="H3900">
        <v>9</v>
      </c>
      <c r="I3900">
        <v>20</v>
      </c>
      <c r="J3900">
        <v>1550</v>
      </c>
      <c r="K3900">
        <v>1473.5</v>
      </c>
      <c r="L3900">
        <v>1473.5</v>
      </c>
      <c r="M3900">
        <v>328.90289999999999</v>
      </c>
      <c r="N3900">
        <v>1</v>
      </c>
      <c r="O3900">
        <v>6</v>
      </c>
      <c r="P3900">
        <v>15</v>
      </c>
      <c r="Q3900">
        <v>1175</v>
      </c>
      <c r="R3900">
        <v>1098.5</v>
      </c>
      <c r="S3900">
        <v>1098.5</v>
      </c>
      <c r="T3900">
        <v>251.9205</v>
      </c>
      <c r="U3900">
        <v>1</v>
      </c>
      <c r="V3900">
        <v>3</v>
      </c>
      <c r="W3900">
        <v>5</v>
      </c>
      <c r="X3900">
        <v>375</v>
      </c>
      <c r="Y3900">
        <v>375</v>
      </c>
      <c r="Z3900">
        <v>375</v>
      </c>
      <c r="AA3900">
        <v>76.982399999999998</v>
      </c>
      <c r="AB3900">
        <v>1</v>
      </c>
      <c r="AC3900">
        <v>1</v>
      </c>
      <c r="AD3900">
        <v>0</v>
      </c>
      <c r="AE3900">
        <v>1</v>
      </c>
      <c r="AF3900">
        <v>1</v>
      </c>
      <c r="AG3900">
        <v>1</v>
      </c>
      <c r="AH3900">
        <v>0</v>
      </c>
      <c r="AI3900">
        <v>1</v>
      </c>
      <c r="AJ3900">
        <v>1</v>
      </c>
      <c r="AK3900">
        <v>1</v>
      </c>
      <c r="AL3900">
        <v>0</v>
      </c>
      <c r="AM3900">
        <v>1</v>
      </c>
    </row>
    <row r="3901" spans="1:39" x14ac:dyDescent="0.15">
      <c r="A3901" t="s">
        <v>146</v>
      </c>
      <c r="B3901">
        <v>5</v>
      </c>
      <c r="C3901">
        <v>2</v>
      </c>
      <c r="D3901">
        <v>1</v>
      </c>
      <c r="E3901" t="s">
        <v>32</v>
      </c>
      <c r="F3901" t="s">
        <v>206</v>
      </c>
      <c r="G3901">
        <v>135</v>
      </c>
      <c r="H3901">
        <v>530</v>
      </c>
      <c r="I3901">
        <v>2119</v>
      </c>
      <c r="J3901">
        <v>130364.26</v>
      </c>
      <c r="K3901">
        <v>100270.48</v>
      </c>
      <c r="L3901">
        <v>84933.78</v>
      </c>
      <c r="M3901">
        <v>33376.760900000001</v>
      </c>
      <c r="N3901">
        <v>135</v>
      </c>
      <c r="O3901">
        <v>232</v>
      </c>
      <c r="P3901">
        <v>947</v>
      </c>
      <c r="Q3901">
        <v>55714.55</v>
      </c>
      <c r="R3901">
        <v>42031.13</v>
      </c>
      <c r="S3901">
        <v>30889.93</v>
      </c>
      <c r="T3901">
        <v>15874.6515</v>
      </c>
      <c r="U3901">
        <v>135</v>
      </c>
      <c r="V3901">
        <v>298</v>
      </c>
      <c r="W3901">
        <v>1172</v>
      </c>
      <c r="X3901">
        <v>74649.710000000006</v>
      </c>
      <c r="Y3901">
        <v>58239.35</v>
      </c>
      <c r="Z3901">
        <v>54043.85</v>
      </c>
      <c r="AA3901">
        <v>17502.109400000001</v>
      </c>
      <c r="AB3901">
        <v>133</v>
      </c>
      <c r="AC3901">
        <v>130</v>
      </c>
      <c r="AD3901">
        <v>113</v>
      </c>
      <c r="AE3901">
        <v>129</v>
      </c>
      <c r="AF3901">
        <v>133</v>
      </c>
      <c r="AG3901">
        <v>130</v>
      </c>
      <c r="AH3901">
        <v>113</v>
      </c>
      <c r="AI3901">
        <v>129</v>
      </c>
      <c r="AJ3901">
        <v>133</v>
      </c>
      <c r="AK3901">
        <v>130</v>
      </c>
      <c r="AL3901">
        <v>113</v>
      </c>
      <c r="AM3901">
        <v>129</v>
      </c>
    </row>
    <row r="3902" spans="1:39" x14ac:dyDescent="0.15">
      <c r="A3902" t="s">
        <v>146</v>
      </c>
      <c r="B3902">
        <v>5</v>
      </c>
      <c r="C3902">
        <v>2</v>
      </c>
      <c r="D3902">
        <v>2</v>
      </c>
      <c r="E3902" t="s">
        <v>28</v>
      </c>
      <c r="F3902" t="s">
        <v>206</v>
      </c>
      <c r="G3902">
        <v>76</v>
      </c>
      <c r="H3902">
        <v>264</v>
      </c>
      <c r="I3902">
        <v>1090</v>
      </c>
      <c r="J3902">
        <v>63863.55</v>
      </c>
      <c r="K3902">
        <v>52134.41</v>
      </c>
      <c r="L3902">
        <v>42154.71</v>
      </c>
      <c r="M3902">
        <v>16431.684399999998</v>
      </c>
      <c r="N3902">
        <v>76</v>
      </c>
      <c r="O3902">
        <v>103</v>
      </c>
      <c r="P3902">
        <v>514</v>
      </c>
      <c r="Q3902">
        <v>28441.79</v>
      </c>
      <c r="R3902">
        <v>22402.49</v>
      </c>
      <c r="S3902">
        <v>13977.95</v>
      </c>
      <c r="T3902">
        <v>8007.3252000000002</v>
      </c>
      <c r="U3902">
        <v>76</v>
      </c>
      <c r="V3902">
        <v>161</v>
      </c>
      <c r="W3902">
        <v>576</v>
      </c>
      <c r="X3902">
        <v>35421.760000000002</v>
      </c>
      <c r="Y3902">
        <v>29731.919999999998</v>
      </c>
      <c r="Z3902">
        <v>28176.76</v>
      </c>
      <c r="AA3902">
        <v>8424.3592000000008</v>
      </c>
      <c r="AB3902">
        <v>70</v>
      </c>
      <c r="AC3902">
        <v>76</v>
      </c>
      <c r="AD3902">
        <v>56</v>
      </c>
      <c r="AE3902">
        <v>68</v>
      </c>
      <c r="AF3902">
        <v>70</v>
      </c>
      <c r="AG3902">
        <v>76</v>
      </c>
      <c r="AH3902">
        <v>56</v>
      </c>
      <c r="AI3902">
        <v>68</v>
      </c>
      <c r="AJ3902">
        <v>70</v>
      </c>
      <c r="AK3902">
        <v>76</v>
      </c>
      <c r="AL3902">
        <v>56</v>
      </c>
      <c r="AM3902">
        <v>68</v>
      </c>
    </row>
    <row r="3903" spans="1:39" x14ac:dyDescent="0.15">
      <c r="A3903" t="s">
        <v>146</v>
      </c>
      <c r="B3903">
        <v>5</v>
      </c>
      <c r="C3903">
        <v>2</v>
      </c>
      <c r="D3903">
        <v>2</v>
      </c>
      <c r="E3903" t="s">
        <v>30</v>
      </c>
      <c r="F3903" t="s">
        <v>206</v>
      </c>
      <c r="G3903">
        <v>13</v>
      </c>
      <c r="H3903">
        <v>43</v>
      </c>
      <c r="I3903">
        <v>153</v>
      </c>
      <c r="J3903">
        <v>9638.25</v>
      </c>
      <c r="K3903">
        <v>8086.86</v>
      </c>
      <c r="L3903">
        <v>6843</v>
      </c>
      <c r="M3903">
        <v>2702.8193000000001</v>
      </c>
      <c r="N3903">
        <v>13</v>
      </c>
      <c r="O3903">
        <v>21</v>
      </c>
      <c r="P3903">
        <v>87</v>
      </c>
      <c r="Q3903">
        <v>5062.37</v>
      </c>
      <c r="R3903">
        <v>3935.83</v>
      </c>
      <c r="S3903">
        <v>2884.32</v>
      </c>
      <c r="T3903">
        <v>1644.6493</v>
      </c>
      <c r="U3903">
        <v>13</v>
      </c>
      <c r="V3903">
        <v>22</v>
      </c>
      <c r="W3903">
        <v>66</v>
      </c>
      <c r="X3903">
        <v>4575.88</v>
      </c>
      <c r="Y3903">
        <v>4151.03</v>
      </c>
      <c r="Z3903">
        <v>3958.68</v>
      </c>
      <c r="AA3903">
        <v>1058.17</v>
      </c>
      <c r="AB3903">
        <v>12</v>
      </c>
      <c r="AC3903">
        <v>13</v>
      </c>
      <c r="AD3903">
        <v>7</v>
      </c>
      <c r="AE3903">
        <v>13</v>
      </c>
      <c r="AF3903">
        <v>12</v>
      </c>
      <c r="AG3903">
        <v>13</v>
      </c>
      <c r="AH3903">
        <v>7</v>
      </c>
      <c r="AI3903">
        <v>13</v>
      </c>
      <c r="AJ3903">
        <v>12</v>
      </c>
      <c r="AK3903">
        <v>13</v>
      </c>
      <c r="AL3903">
        <v>7</v>
      </c>
      <c r="AM3903">
        <v>13</v>
      </c>
    </row>
    <row r="3904" spans="1:39" x14ac:dyDescent="0.15">
      <c r="A3904" t="s">
        <v>146</v>
      </c>
      <c r="B3904">
        <v>5</v>
      </c>
      <c r="C3904">
        <v>2</v>
      </c>
      <c r="D3904">
        <v>2</v>
      </c>
      <c r="E3904" t="s">
        <v>29</v>
      </c>
      <c r="F3904" t="s">
        <v>206</v>
      </c>
      <c r="G3904">
        <v>74</v>
      </c>
      <c r="H3904">
        <v>251</v>
      </c>
      <c r="I3904">
        <v>1183</v>
      </c>
      <c r="J3904">
        <v>68912.14</v>
      </c>
      <c r="K3904">
        <v>52792.87</v>
      </c>
      <c r="L3904">
        <v>45324.02</v>
      </c>
      <c r="M3904">
        <v>18284.481800000001</v>
      </c>
      <c r="N3904">
        <v>74</v>
      </c>
      <c r="O3904">
        <v>113</v>
      </c>
      <c r="P3904">
        <v>574</v>
      </c>
      <c r="Q3904">
        <v>31593.41</v>
      </c>
      <c r="R3904">
        <v>23392.79</v>
      </c>
      <c r="S3904">
        <v>17695.64</v>
      </c>
      <c r="T3904">
        <v>9143.7525000000005</v>
      </c>
      <c r="U3904">
        <v>74</v>
      </c>
      <c r="V3904">
        <v>138</v>
      </c>
      <c r="W3904">
        <v>609</v>
      </c>
      <c r="X3904">
        <v>37318.730000000003</v>
      </c>
      <c r="Y3904">
        <v>29400.080000000002</v>
      </c>
      <c r="Z3904">
        <v>27628.38</v>
      </c>
      <c r="AA3904">
        <v>9140.7293000000009</v>
      </c>
      <c r="AB3904">
        <v>74</v>
      </c>
      <c r="AC3904">
        <v>72</v>
      </c>
      <c r="AD3904">
        <v>53</v>
      </c>
      <c r="AE3904">
        <v>74</v>
      </c>
      <c r="AF3904">
        <v>74</v>
      </c>
      <c r="AG3904">
        <v>72</v>
      </c>
      <c r="AH3904">
        <v>53</v>
      </c>
      <c r="AI3904">
        <v>74</v>
      </c>
      <c r="AJ3904">
        <v>74</v>
      </c>
      <c r="AK3904">
        <v>72</v>
      </c>
      <c r="AL3904">
        <v>53</v>
      </c>
      <c r="AM3904">
        <v>74</v>
      </c>
    </row>
    <row r="3905" spans="1:39" x14ac:dyDescent="0.15">
      <c r="A3905" t="s">
        <v>146</v>
      </c>
      <c r="B3905">
        <v>5</v>
      </c>
      <c r="C3905">
        <v>2</v>
      </c>
      <c r="D3905">
        <v>2</v>
      </c>
      <c r="E3905" t="s">
        <v>32</v>
      </c>
      <c r="F3905" t="s">
        <v>206</v>
      </c>
      <c r="G3905">
        <v>28</v>
      </c>
      <c r="H3905">
        <v>108</v>
      </c>
      <c r="I3905">
        <v>615</v>
      </c>
      <c r="J3905">
        <v>34619.21</v>
      </c>
      <c r="K3905">
        <v>27436.01</v>
      </c>
      <c r="L3905">
        <v>24500.67</v>
      </c>
      <c r="M3905">
        <v>9050.3116000000009</v>
      </c>
      <c r="N3905">
        <v>28</v>
      </c>
      <c r="O3905">
        <v>44</v>
      </c>
      <c r="P3905">
        <v>267</v>
      </c>
      <c r="Q3905">
        <v>13997.39</v>
      </c>
      <c r="R3905">
        <v>10667.06</v>
      </c>
      <c r="S3905">
        <v>8643.7000000000007</v>
      </c>
      <c r="T3905">
        <v>3995.4158000000002</v>
      </c>
      <c r="U3905">
        <v>28</v>
      </c>
      <c r="V3905">
        <v>64</v>
      </c>
      <c r="W3905">
        <v>348</v>
      </c>
      <c r="X3905">
        <v>20621.82</v>
      </c>
      <c r="Y3905">
        <v>16768.95</v>
      </c>
      <c r="Z3905">
        <v>15856.97</v>
      </c>
      <c r="AA3905">
        <v>5054.8958000000002</v>
      </c>
      <c r="AB3905">
        <v>27</v>
      </c>
      <c r="AC3905">
        <v>28</v>
      </c>
      <c r="AD3905">
        <v>21</v>
      </c>
      <c r="AE3905">
        <v>25</v>
      </c>
      <c r="AF3905">
        <v>27</v>
      </c>
      <c r="AG3905">
        <v>28</v>
      </c>
      <c r="AH3905">
        <v>21</v>
      </c>
      <c r="AI3905">
        <v>25</v>
      </c>
      <c r="AJ3905">
        <v>27</v>
      </c>
      <c r="AK3905">
        <v>28</v>
      </c>
      <c r="AL3905">
        <v>21</v>
      </c>
      <c r="AM3905">
        <v>25</v>
      </c>
    </row>
    <row r="3906" spans="1:39" x14ac:dyDescent="0.15">
      <c r="A3906" t="s">
        <v>146</v>
      </c>
      <c r="B3906">
        <v>30</v>
      </c>
      <c r="C3906">
        <v>1</v>
      </c>
      <c r="D3906">
        <v>0</v>
      </c>
      <c r="E3906" t="s">
        <v>28</v>
      </c>
      <c r="F3906" t="s">
        <v>206</v>
      </c>
      <c r="G3906">
        <v>2760</v>
      </c>
      <c r="H3906">
        <v>3703</v>
      </c>
      <c r="I3906">
        <v>14917</v>
      </c>
      <c r="J3906">
        <v>908293.79</v>
      </c>
      <c r="K3906">
        <v>747048.04</v>
      </c>
      <c r="L3906">
        <v>683667.66</v>
      </c>
      <c r="M3906">
        <v>238794.18340000001</v>
      </c>
      <c r="N3906">
        <v>1223</v>
      </c>
      <c r="O3906">
        <v>1643</v>
      </c>
      <c r="P3906">
        <v>7111</v>
      </c>
      <c r="Q3906">
        <v>421096.63</v>
      </c>
      <c r="R3906">
        <v>329701.59999999998</v>
      </c>
      <c r="S3906">
        <v>283220.28000000003</v>
      </c>
      <c r="T3906">
        <v>121419.6813</v>
      </c>
      <c r="U3906">
        <v>1537</v>
      </c>
      <c r="V3906">
        <v>2060</v>
      </c>
      <c r="W3906">
        <v>7806</v>
      </c>
      <c r="X3906">
        <v>487197.16</v>
      </c>
      <c r="Y3906">
        <v>417346.44</v>
      </c>
      <c r="Z3906">
        <v>400447.38</v>
      </c>
      <c r="AA3906">
        <v>117374.5021</v>
      </c>
      <c r="AB3906">
        <v>2732</v>
      </c>
      <c r="AC3906">
        <v>2390</v>
      </c>
      <c r="AD3906">
        <v>2069</v>
      </c>
      <c r="AE3906">
        <v>1432</v>
      </c>
      <c r="AF3906">
        <v>1218</v>
      </c>
      <c r="AG3906">
        <v>1167</v>
      </c>
      <c r="AH3906">
        <v>1037</v>
      </c>
      <c r="AI3906">
        <v>671</v>
      </c>
      <c r="AJ3906">
        <v>1514</v>
      </c>
      <c r="AK3906">
        <v>1223</v>
      </c>
      <c r="AL3906">
        <v>1032</v>
      </c>
      <c r="AM3906">
        <v>761</v>
      </c>
    </row>
    <row r="3907" spans="1:39" x14ac:dyDescent="0.15">
      <c r="A3907" t="s">
        <v>146</v>
      </c>
      <c r="B3907">
        <v>30</v>
      </c>
      <c r="C3907">
        <v>1</v>
      </c>
      <c r="D3907">
        <v>0</v>
      </c>
      <c r="E3907" t="s">
        <v>30</v>
      </c>
      <c r="F3907" t="s">
        <v>206</v>
      </c>
      <c r="G3907">
        <v>5</v>
      </c>
      <c r="H3907">
        <v>7</v>
      </c>
      <c r="I3907">
        <v>36</v>
      </c>
      <c r="J3907">
        <v>1854.79</v>
      </c>
      <c r="K3907">
        <v>1417.55</v>
      </c>
      <c r="L3907">
        <v>1277.3</v>
      </c>
      <c r="M3907">
        <v>518.16629999999998</v>
      </c>
      <c r="N3907">
        <v>3</v>
      </c>
      <c r="O3907">
        <v>4</v>
      </c>
      <c r="P3907">
        <v>25</v>
      </c>
      <c r="Q3907">
        <v>1276.83</v>
      </c>
      <c r="R3907">
        <v>874.58</v>
      </c>
      <c r="S3907">
        <v>734.33</v>
      </c>
      <c r="T3907">
        <v>368.09629999999999</v>
      </c>
      <c r="U3907">
        <v>2</v>
      </c>
      <c r="V3907">
        <v>3</v>
      </c>
      <c r="W3907">
        <v>11</v>
      </c>
      <c r="X3907">
        <v>577.96</v>
      </c>
      <c r="Y3907">
        <v>542.97</v>
      </c>
      <c r="Z3907">
        <v>542.97</v>
      </c>
      <c r="AA3907">
        <v>150.07</v>
      </c>
      <c r="AB3907">
        <v>5</v>
      </c>
      <c r="AC3907">
        <v>5</v>
      </c>
      <c r="AD3907">
        <v>3</v>
      </c>
      <c r="AE3907">
        <v>4</v>
      </c>
      <c r="AF3907">
        <v>3</v>
      </c>
      <c r="AG3907">
        <v>3</v>
      </c>
      <c r="AH3907">
        <v>2</v>
      </c>
      <c r="AI3907">
        <v>2</v>
      </c>
      <c r="AJ3907">
        <v>2</v>
      </c>
      <c r="AK3907">
        <v>2</v>
      </c>
      <c r="AL3907">
        <v>1</v>
      </c>
      <c r="AM3907">
        <v>2</v>
      </c>
    </row>
    <row r="3908" spans="1:39" x14ac:dyDescent="0.15">
      <c r="A3908" t="s">
        <v>146</v>
      </c>
      <c r="B3908">
        <v>30</v>
      </c>
      <c r="C3908">
        <v>1</v>
      </c>
      <c r="D3908">
        <v>0</v>
      </c>
      <c r="E3908" t="s">
        <v>29</v>
      </c>
      <c r="F3908" t="s">
        <v>206</v>
      </c>
      <c r="G3908">
        <v>42</v>
      </c>
      <c r="H3908">
        <v>59</v>
      </c>
      <c r="I3908">
        <v>266</v>
      </c>
      <c r="J3908">
        <v>15824.83</v>
      </c>
      <c r="K3908">
        <v>12414.97</v>
      </c>
      <c r="L3908">
        <v>11948</v>
      </c>
      <c r="M3908">
        <v>4465.8825999999999</v>
      </c>
      <c r="N3908">
        <v>27</v>
      </c>
      <c r="O3908">
        <v>38</v>
      </c>
      <c r="P3908">
        <v>174</v>
      </c>
      <c r="Q3908">
        <v>10194</v>
      </c>
      <c r="R3908">
        <v>8129.74</v>
      </c>
      <c r="S3908">
        <v>7747.32</v>
      </c>
      <c r="T3908">
        <v>3124.1532000000002</v>
      </c>
      <c r="U3908">
        <v>15</v>
      </c>
      <c r="V3908">
        <v>21</v>
      </c>
      <c r="W3908">
        <v>92</v>
      </c>
      <c r="X3908">
        <v>5630.83</v>
      </c>
      <c r="Y3908">
        <v>4285.2299999999996</v>
      </c>
      <c r="Z3908">
        <v>4200.68</v>
      </c>
      <c r="AA3908">
        <v>1341.7293999999999</v>
      </c>
      <c r="AB3908">
        <v>42</v>
      </c>
      <c r="AC3908">
        <v>38</v>
      </c>
      <c r="AD3908">
        <v>35</v>
      </c>
      <c r="AE3908">
        <v>22</v>
      </c>
      <c r="AF3908">
        <v>27</v>
      </c>
      <c r="AG3908">
        <v>27</v>
      </c>
      <c r="AH3908">
        <v>26</v>
      </c>
      <c r="AI3908">
        <v>13</v>
      </c>
      <c r="AJ3908">
        <v>15</v>
      </c>
      <c r="AK3908">
        <v>11</v>
      </c>
      <c r="AL3908">
        <v>9</v>
      </c>
      <c r="AM3908">
        <v>9</v>
      </c>
    </row>
    <row r="3909" spans="1:39" x14ac:dyDescent="0.15">
      <c r="A3909" t="s">
        <v>146</v>
      </c>
      <c r="B3909">
        <v>30</v>
      </c>
      <c r="C3909">
        <v>1</v>
      </c>
      <c r="D3909">
        <v>0</v>
      </c>
      <c r="E3909" t="s">
        <v>32</v>
      </c>
      <c r="F3909" t="s">
        <v>206</v>
      </c>
      <c r="G3909">
        <v>671</v>
      </c>
      <c r="H3909">
        <v>1002</v>
      </c>
      <c r="I3909">
        <v>4191</v>
      </c>
      <c r="J3909">
        <v>257793.1</v>
      </c>
      <c r="K3909">
        <v>193370.2</v>
      </c>
      <c r="L3909">
        <v>187316.04</v>
      </c>
      <c r="M3909">
        <v>63004.955999999998</v>
      </c>
      <c r="N3909">
        <v>45</v>
      </c>
      <c r="O3909">
        <v>75</v>
      </c>
      <c r="P3909">
        <v>239</v>
      </c>
      <c r="Q3909">
        <v>15911.87</v>
      </c>
      <c r="R3909">
        <v>11701.48</v>
      </c>
      <c r="S3909">
        <v>9989.0300000000007</v>
      </c>
      <c r="T3909">
        <v>4510.8292000000001</v>
      </c>
      <c r="U3909">
        <v>626</v>
      </c>
      <c r="V3909">
        <v>927</v>
      </c>
      <c r="W3909">
        <v>3952</v>
      </c>
      <c r="X3909">
        <v>241881.23</v>
      </c>
      <c r="Y3909">
        <v>181668.72</v>
      </c>
      <c r="Z3909">
        <v>177327.01</v>
      </c>
      <c r="AA3909">
        <v>58494.126799999998</v>
      </c>
      <c r="AB3909">
        <v>667</v>
      </c>
      <c r="AC3909">
        <v>565</v>
      </c>
      <c r="AD3909">
        <v>512</v>
      </c>
      <c r="AE3909">
        <v>467</v>
      </c>
      <c r="AF3909">
        <v>45</v>
      </c>
      <c r="AG3909">
        <v>36</v>
      </c>
      <c r="AH3909">
        <v>36</v>
      </c>
      <c r="AI3909">
        <v>42</v>
      </c>
      <c r="AJ3909">
        <v>622</v>
      </c>
      <c r="AK3909">
        <v>529</v>
      </c>
      <c r="AL3909">
        <v>476</v>
      </c>
      <c r="AM3909">
        <v>425</v>
      </c>
    </row>
    <row r="3910" spans="1:39" x14ac:dyDescent="0.15">
      <c r="A3910" t="s">
        <v>146</v>
      </c>
      <c r="B3910">
        <v>30</v>
      </c>
      <c r="C3910">
        <v>1</v>
      </c>
      <c r="D3910">
        <v>1</v>
      </c>
      <c r="E3910" t="s">
        <v>28</v>
      </c>
      <c r="F3910" t="s">
        <v>206</v>
      </c>
      <c r="G3910">
        <v>18887</v>
      </c>
      <c r="H3910">
        <v>29510</v>
      </c>
      <c r="I3910">
        <v>104699</v>
      </c>
      <c r="J3910">
        <v>6326123.6500000004</v>
      </c>
      <c r="K3910">
        <v>5187512.3099999996</v>
      </c>
      <c r="L3910">
        <v>4785673.91</v>
      </c>
      <c r="M3910">
        <v>1631881.0911000001</v>
      </c>
      <c r="N3910">
        <v>10012</v>
      </c>
      <c r="O3910">
        <v>14463</v>
      </c>
      <c r="P3910">
        <v>57606</v>
      </c>
      <c r="Q3910">
        <v>3404147.88</v>
      </c>
      <c r="R3910">
        <v>2753133.76</v>
      </c>
      <c r="S3910">
        <v>2478769.87</v>
      </c>
      <c r="T3910">
        <v>941897.93929999997</v>
      </c>
      <c r="U3910">
        <v>8875</v>
      </c>
      <c r="V3910">
        <v>15047</v>
      </c>
      <c r="W3910">
        <v>47093</v>
      </c>
      <c r="X3910">
        <v>2921975.77</v>
      </c>
      <c r="Y3910">
        <v>2434378.5499999998</v>
      </c>
      <c r="Z3910">
        <v>2306904.04</v>
      </c>
      <c r="AA3910">
        <v>689983.15179999999</v>
      </c>
      <c r="AB3910">
        <v>18011</v>
      </c>
      <c r="AC3910">
        <v>18251</v>
      </c>
      <c r="AD3910">
        <v>12270</v>
      </c>
      <c r="AE3910">
        <v>16645</v>
      </c>
      <c r="AF3910">
        <v>9761</v>
      </c>
      <c r="AG3910">
        <v>9844</v>
      </c>
      <c r="AH3910">
        <v>7147</v>
      </c>
      <c r="AI3910">
        <v>9008</v>
      </c>
      <c r="AJ3910">
        <v>8250</v>
      </c>
      <c r="AK3910">
        <v>8407</v>
      </c>
      <c r="AL3910">
        <v>5123</v>
      </c>
      <c r="AM3910">
        <v>7637</v>
      </c>
    </row>
    <row r="3911" spans="1:39" x14ac:dyDescent="0.15">
      <c r="A3911" t="s">
        <v>146</v>
      </c>
      <c r="B3911">
        <v>30</v>
      </c>
      <c r="C3911">
        <v>1</v>
      </c>
      <c r="D3911">
        <v>1</v>
      </c>
      <c r="E3911" t="s">
        <v>30</v>
      </c>
      <c r="F3911" t="s">
        <v>206</v>
      </c>
      <c r="G3911">
        <v>1897</v>
      </c>
      <c r="H3911">
        <v>3056</v>
      </c>
      <c r="I3911">
        <v>10314</v>
      </c>
      <c r="J3911">
        <v>628217.31999999995</v>
      </c>
      <c r="K3911">
        <v>519932.66</v>
      </c>
      <c r="L3911">
        <v>469651.04</v>
      </c>
      <c r="M3911">
        <v>161594.98269999999</v>
      </c>
      <c r="N3911">
        <v>934</v>
      </c>
      <c r="O3911">
        <v>1403</v>
      </c>
      <c r="P3911">
        <v>5252</v>
      </c>
      <c r="Q3911">
        <v>315871.53000000003</v>
      </c>
      <c r="R3911">
        <v>257449.73</v>
      </c>
      <c r="S3911">
        <v>224271.29</v>
      </c>
      <c r="T3911">
        <v>87237.244900000005</v>
      </c>
      <c r="U3911">
        <v>963</v>
      </c>
      <c r="V3911">
        <v>1653</v>
      </c>
      <c r="W3911">
        <v>5062</v>
      </c>
      <c r="X3911">
        <v>312345.78999999998</v>
      </c>
      <c r="Y3911">
        <v>262482.93</v>
      </c>
      <c r="Z3911">
        <v>245379.75</v>
      </c>
      <c r="AA3911">
        <v>74357.737800000003</v>
      </c>
      <c r="AB3911">
        <v>1802</v>
      </c>
      <c r="AC3911">
        <v>1857</v>
      </c>
      <c r="AD3911">
        <v>1097</v>
      </c>
      <c r="AE3911">
        <v>1827</v>
      </c>
      <c r="AF3911">
        <v>892</v>
      </c>
      <c r="AG3911">
        <v>922</v>
      </c>
      <c r="AH3911">
        <v>610</v>
      </c>
      <c r="AI3911">
        <v>914</v>
      </c>
      <c r="AJ3911">
        <v>910</v>
      </c>
      <c r="AK3911">
        <v>935</v>
      </c>
      <c r="AL3911">
        <v>487</v>
      </c>
      <c r="AM3911">
        <v>913</v>
      </c>
    </row>
    <row r="3912" spans="1:39" x14ac:dyDescent="0.15">
      <c r="A3912" t="s">
        <v>146</v>
      </c>
      <c r="B3912">
        <v>30</v>
      </c>
      <c r="C3912">
        <v>1</v>
      </c>
      <c r="D3912">
        <v>1</v>
      </c>
      <c r="E3912" t="s">
        <v>29</v>
      </c>
      <c r="F3912" t="s">
        <v>206</v>
      </c>
      <c r="G3912">
        <v>28017</v>
      </c>
      <c r="H3912">
        <v>47828</v>
      </c>
      <c r="I3912">
        <v>166981</v>
      </c>
      <c r="J3912">
        <v>10082208.65</v>
      </c>
      <c r="K3912">
        <v>7830844.2599999998</v>
      </c>
      <c r="L3912">
        <v>7210022.5199999996</v>
      </c>
      <c r="M3912">
        <v>2558071.4676000001</v>
      </c>
      <c r="N3912">
        <v>10246</v>
      </c>
      <c r="O3912">
        <v>16003</v>
      </c>
      <c r="P3912">
        <v>64252</v>
      </c>
      <c r="Q3912">
        <v>3744797.86</v>
      </c>
      <c r="R3912">
        <v>2838519.2</v>
      </c>
      <c r="S3912">
        <v>2527300.77</v>
      </c>
      <c r="T3912">
        <v>1054072.1396999999</v>
      </c>
      <c r="U3912">
        <v>17771</v>
      </c>
      <c r="V3912">
        <v>31825</v>
      </c>
      <c r="W3912">
        <v>102729</v>
      </c>
      <c r="X3912">
        <v>6337410.79</v>
      </c>
      <c r="Y3912">
        <v>4992325.0599999996</v>
      </c>
      <c r="Z3912">
        <v>4682721.75</v>
      </c>
      <c r="AA3912">
        <v>1503999.3278999999</v>
      </c>
      <c r="AB3912">
        <v>26889</v>
      </c>
      <c r="AC3912">
        <v>26648</v>
      </c>
      <c r="AD3912">
        <v>18032</v>
      </c>
      <c r="AE3912">
        <v>26799</v>
      </c>
      <c r="AF3912">
        <v>9886</v>
      </c>
      <c r="AG3912">
        <v>9818</v>
      </c>
      <c r="AH3912">
        <v>7434</v>
      </c>
      <c r="AI3912">
        <v>9888</v>
      </c>
      <c r="AJ3912">
        <v>17003</v>
      </c>
      <c r="AK3912">
        <v>16830</v>
      </c>
      <c r="AL3912">
        <v>10598</v>
      </c>
      <c r="AM3912">
        <v>16911</v>
      </c>
    </row>
    <row r="3913" spans="1:39" x14ac:dyDescent="0.15">
      <c r="A3913" t="s">
        <v>146</v>
      </c>
      <c r="B3913">
        <v>30</v>
      </c>
      <c r="C3913">
        <v>1</v>
      </c>
      <c r="D3913">
        <v>1</v>
      </c>
      <c r="E3913" t="s">
        <v>31</v>
      </c>
      <c r="F3913" t="s">
        <v>206</v>
      </c>
      <c r="G3913">
        <v>3</v>
      </c>
      <c r="H3913">
        <v>8</v>
      </c>
      <c r="I3913">
        <v>21</v>
      </c>
      <c r="J3913">
        <v>1394.94</v>
      </c>
      <c r="K3913">
        <v>1017.43</v>
      </c>
      <c r="L3913">
        <v>876.4</v>
      </c>
      <c r="M3913">
        <v>330.96010000000001</v>
      </c>
      <c r="N3913">
        <v>1</v>
      </c>
      <c r="O3913">
        <v>3</v>
      </c>
      <c r="P3913">
        <v>11</v>
      </c>
      <c r="Q3913">
        <v>623.95000000000005</v>
      </c>
      <c r="R3913">
        <v>455.94</v>
      </c>
      <c r="S3913">
        <v>314.91000000000003</v>
      </c>
      <c r="T3913">
        <v>169.89009999999999</v>
      </c>
      <c r="U3913">
        <v>2</v>
      </c>
      <c r="V3913">
        <v>5</v>
      </c>
      <c r="W3913">
        <v>10</v>
      </c>
      <c r="X3913">
        <v>770.99</v>
      </c>
      <c r="Y3913">
        <v>561.49</v>
      </c>
      <c r="Z3913">
        <v>561.49</v>
      </c>
      <c r="AA3913">
        <v>161.07</v>
      </c>
      <c r="AB3913">
        <v>2</v>
      </c>
      <c r="AC3913">
        <v>3</v>
      </c>
      <c r="AD3913">
        <v>2</v>
      </c>
      <c r="AE3913">
        <v>2</v>
      </c>
      <c r="AF3913">
        <v>1</v>
      </c>
      <c r="AG3913">
        <v>1</v>
      </c>
      <c r="AH3913">
        <v>1</v>
      </c>
      <c r="AI3913">
        <v>1</v>
      </c>
      <c r="AJ3913">
        <v>1</v>
      </c>
      <c r="AK3913">
        <v>2</v>
      </c>
      <c r="AL3913">
        <v>1</v>
      </c>
      <c r="AM3913">
        <v>1</v>
      </c>
    </row>
    <row r="3914" spans="1:39" x14ac:dyDescent="0.15">
      <c r="A3914" t="s">
        <v>146</v>
      </c>
      <c r="B3914">
        <v>30</v>
      </c>
      <c r="C3914">
        <v>1</v>
      </c>
      <c r="D3914">
        <v>1</v>
      </c>
      <c r="E3914" t="s">
        <v>32</v>
      </c>
      <c r="F3914" t="s">
        <v>206</v>
      </c>
      <c r="G3914">
        <v>1036</v>
      </c>
      <c r="H3914">
        <v>1654</v>
      </c>
      <c r="I3914">
        <v>6266</v>
      </c>
      <c r="J3914">
        <v>387898.96</v>
      </c>
      <c r="K3914">
        <v>296603.61</v>
      </c>
      <c r="L3914">
        <v>282930.93</v>
      </c>
      <c r="M3914">
        <v>93392.305099999998</v>
      </c>
      <c r="N3914">
        <v>90</v>
      </c>
      <c r="O3914">
        <v>139</v>
      </c>
      <c r="P3914">
        <v>492</v>
      </c>
      <c r="Q3914">
        <v>32187.03</v>
      </c>
      <c r="R3914">
        <v>25295.48</v>
      </c>
      <c r="S3914">
        <v>22336.79</v>
      </c>
      <c r="T3914">
        <v>8586.8525000000009</v>
      </c>
      <c r="U3914">
        <v>946</v>
      </c>
      <c r="V3914">
        <v>1515</v>
      </c>
      <c r="W3914">
        <v>5774</v>
      </c>
      <c r="X3914">
        <v>355711.93</v>
      </c>
      <c r="Y3914">
        <v>271308.13</v>
      </c>
      <c r="Z3914">
        <v>260594.14</v>
      </c>
      <c r="AA3914">
        <v>84805.452600000004</v>
      </c>
      <c r="AB3914">
        <v>1022</v>
      </c>
      <c r="AC3914">
        <v>970</v>
      </c>
      <c r="AD3914">
        <v>660</v>
      </c>
      <c r="AE3914">
        <v>932</v>
      </c>
      <c r="AF3914">
        <v>89</v>
      </c>
      <c r="AG3914">
        <v>78</v>
      </c>
      <c r="AH3914">
        <v>52</v>
      </c>
      <c r="AI3914">
        <v>88</v>
      </c>
      <c r="AJ3914">
        <v>933</v>
      </c>
      <c r="AK3914">
        <v>892</v>
      </c>
      <c r="AL3914">
        <v>608</v>
      </c>
      <c r="AM3914">
        <v>844</v>
      </c>
    </row>
    <row r="3915" spans="1:39" x14ac:dyDescent="0.15">
      <c r="A3915" t="s">
        <v>146</v>
      </c>
      <c r="B3915">
        <v>30</v>
      </c>
      <c r="C3915">
        <v>1</v>
      </c>
      <c r="D3915">
        <v>2</v>
      </c>
      <c r="E3915" t="s">
        <v>28</v>
      </c>
      <c r="F3915" t="s">
        <v>206</v>
      </c>
      <c r="G3915">
        <v>3605</v>
      </c>
      <c r="H3915">
        <v>4798</v>
      </c>
      <c r="I3915">
        <v>19040</v>
      </c>
      <c r="J3915">
        <v>1161510.26</v>
      </c>
      <c r="K3915">
        <v>979539.07</v>
      </c>
      <c r="L3915">
        <v>908380.76</v>
      </c>
      <c r="M3915">
        <v>299854.87560000003</v>
      </c>
      <c r="N3915">
        <v>1475</v>
      </c>
      <c r="O3915">
        <v>1881</v>
      </c>
      <c r="P3915">
        <v>8226</v>
      </c>
      <c r="Q3915">
        <v>493343.99</v>
      </c>
      <c r="R3915">
        <v>402873.32</v>
      </c>
      <c r="S3915">
        <v>351558.2</v>
      </c>
      <c r="T3915">
        <v>138758.6617</v>
      </c>
      <c r="U3915">
        <v>2130</v>
      </c>
      <c r="V3915">
        <v>2917</v>
      </c>
      <c r="W3915">
        <v>10814</v>
      </c>
      <c r="X3915">
        <v>668166.27</v>
      </c>
      <c r="Y3915">
        <v>576665.75</v>
      </c>
      <c r="Z3915">
        <v>556822.56000000006</v>
      </c>
      <c r="AA3915">
        <v>161096.2139</v>
      </c>
      <c r="AB3915">
        <v>3479</v>
      </c>
      <c r="AC3915">
        <v>3318</v>
      </c>
      <c r="AD3915">
        <v>1667</v>
      </c>
      <c r="AE3915">
        <v>3022</v>
      </c>
      <c r="AF3915">
        <v>1417</v>
      </c>
      <c r="AG3915">
        <v>1437</v>
      </c>
      <c r="AH3915">
        <v>854</v>
      </c>
      <c r="AI3915">
        <v>1319</v>
      </c>
      <c r="AJ3915">
        <v>2062</v>
      </c>
      <c r="AK3915">
        <v>1881</v>
      </c>
      <c r="AL3915">
        <v>813</v>
      </c>
      <c r="AM3915">
        <v>1703</v>
      </c>
    </row>
    <row r="3916" spans="1:39" x14ac:dyDescent="0.15">
      <c r="A3916" t="s">
        <v>146</v>
      </c>
      <c r="B3916">
        <v>30</v>
      </c>
      <c r="C3916">
        <v>1</v>
      </c>
      <c r="D3916">
        <v>2</v>
      </c>
      <c r="E3916" t="s">
        <v>30</v>
      </c>
      <c r="F3916" t="s">
        <v>206</v>
      </c>
      <c r="G3916">
        <v>385</v>
      </c>
      <c r="H3916">
        <v>520</v>
      </c>
      <c r="I3916">
        <v>1953</v>
      </c>
      <c r="J3916">
        <v>120618.54</v>
      </c>
      <c r="K3916">
        <v>104328.27</v>
      </c>
      <c r="L3916">
        <v>97551.06</v>
      </c>
      <c r="M3916">
        <v>30197.706399999999</v>
      </c>
      <c r="N3916">
        <v>144</v>
      </c>
      <c r="O3916">
        <v>194</v>
      </c>
      <c r="P3916">
        <v>778</v>
      </c>
      <c r="Q3916">
        <v>49246.1</v>
      </c>
      <c r="R3916">
        <v>40546.61</v>
      </c>
      <c r="S3916">
        <v>36515.86</v>
      </c>
      <c r="T3916">
        <v>13542.154399999999</v>
      </c>
      <c r="U3916">
        <v>241</v>
      </c>
      <c r="V3916">
        <v>326</v>
      </c>
      <c r="W3916">
        <v>1175</v>
      </c>
      <c r="X3916">
        <v>71372.44</v>
      </c>
      <c r="Y3916">
        <v>63781.66</v>
      </c>
      <c r="Z3916">
        <v>61035.199999999997</v>
      </c>
      <c r="AA3916">
        <v>16655.552</v>
      </c>
      <c r="AB3916">
        <v>358</v>
      </c>
      <c r="AC3916">
        <v>363</v>
      </c>
      <c r="AD3916">
        <v>159</v>
      </c>
      <c r="AE3916">
        <v>372</v>
      </c>
      <c r="AF3916">
        <v>137</v>
      </c>
      <c r="AG3916">
        <v>140</v>
      </c>
      <c r="AH3916">
        <v>78</v>
      </c>
      <c r="AI3916">
        <v>142</v>
      </c>
      <c r="AJ3916">
        <v>221</v>
      </c>
      <c r="AK3916">
        <v>223</v>
      </c>
      <c r="AL3916">
        <v>81</v>
      </c>
      <c r="AM3916">
        <v>230</v>
      </c>
    </row>
    <row r="3917" spans="1:39" x14ac:dyDescent="0.15">
      <c r="A3917" t="s">
        <v>146</v>
      </c>
      <c r="B3917">
        <v>30</v>
      </c>
      <c r="C3917">
        <v>1</v>
      </c>
      <c r="D3917">
        <v>2</v>
      </c>
      <c r="E3917" t="s">
        <v>29</v>
      </c>
      <c r="F3917" t="s">
        <v>206</v>
      </c>
      <c r="G3917">
        <v>1819</v>
      </c>
      <c r="H3917">
        <v>2588</v>
      </c>
      <c r="I3917">
        <v>10504</v>
      </c>
      <c r="J3917">
        <v>632946.62</v>
      </c>
      <c r="K3917">
        <v>505399.41</v>
      </c>
      <c r="L3917">
        <v>470379.49</v>
      </c>
      <c r="M3917">
        <v>163767.42910000001</v>
      </c>
      <c r="N3917">
        <v>578</v>
      </c>
      <c r="O3917">
        <v>736</v>
      </c>
      <c r="P3917">
        <v>3358</v>
      </c>
      <c r="Q3917">
        <v>203479.63</v>
      </c>
      <c r="R3917">
        <v>160387.56</v>
      </c>
      <c r="S3917">
        <v>139147.54</v>
      </c>
      <c r="T3917">
        <v>58202.546399999999</v>
      </c>
      <c r="U3917">
        <v>1241</v>
      </c>
      <c r="V3917">
        <v>1852</v>
      </c>
      <c r="W3917">
        <v>7146</v>
      </c>
      <c r="X3917">
        <v>429466.99</v>
      </c>
      <c r="Y3917">
        <v>345011.85</v>
      </c>
      <c r="Z3917">
        <v>331231.95</v>
      </c>
      <c r="AA3917">
        <v>105564.8827</v>
      </c>
      <c r="AB3917">
        <v>1753</v>
      </c>
      <c r="AC3917">
        <v>1687</v>
      </c>
      <c r="AD3917">
        <v>773</v>
      </c>
      <c r="AE3917">
        <v>1739</v>
      </c>
      <c r="AF3917">
        <v>559</v>
      </c>
      <c r="AG3917">
        <v>541</v>
      </c>
      <c r="AH3917">
        <v>303</v>
      </c>
      <c r="AI3917">
        <v>549</v>
      </c>
      <c r="AJ3917">
        <v>1194</v>
      </c>
      <c r="AK3917">
        <v>1146</v>
      </c>
      <c r="AL3917">
        <v>470</v>
      </c>
      <c r="AM3917">
        <v>1190</v>
      </c>
    </row>
    <row r="3918" spans="1:39" x14ac:dyDescent="0.15">
      <c r="A3918" t="s">
        <v>146</v>
      </c>
      <c r="B3918">
        <v>30</v>
      </c>
      <c r="C3918">
        <v>1</v>
      </c>
      <c r="D3918">
        <v>2</v>
      </c>
      <c r="E3918" t="s">
        <v>32</v>
      </c>
      <c r="F3918" t="s">
        <v>206</v>
      </c>
      <c r="G3918">
        <v>387</v>
      </c>
      <c r="H3918">
        <v>580</v>
      </c>
      <c r="I3918">
        <v>2495</v>
      </c>
      <c r="J3918">
        <v>151986.89000000001</v>
      </c>
      <c r="K3918">
        <v>115380.28</v>
      </c>
      <c r="L3918">
        <v>111122.17</v>
      </c>
      <c r="M3918">
        <v>37252.524599999997</v>
      </c>
      <c r="N3918">
        <v>28</v>
      </c>
      <c r="O3918">
        <v>46</v>
      </c>
      <c r="P3918">
        <v>186</v>
      </c>
      <c r="Q3918">
        <v>11349.05</v>
      </c>
      <c r="R3918">
        <v>8653.11</v>
      </c>
      <c r="S3918">
        <v>7421.91</v>
      </c>
      <c r="T3918">
        <v>3116.8458000000001</v>
      </c>
      <c r="U3918">
        <v>359</v>
      </c>
      <c r="V3918">
        <v>534</v>
      </c>
      <c r="W3918">
        <v>2309</v>
      </c>
      <c r="X3918">
        <v>140637.84</v>
      </c>
      <c r="Y3918">
        <v>106727.17</v>
      </c>
      <c r="Z3918">
        <v>103700.26</v>
      </c>
      <c r="AA3918">
        <v>34135.678800000002</v>
      </c>
      <c r="AB3918">
        <v>377</v>
      </c>
      <c r="AC3918">
        <v>353</v>
      </c>
      <c r="AD3918">
        <v>202</v>
      </c>
      <c r="AE3918">
        <v>322</v>
      </c>
      <c r="AF3918">
        <v>27</v>
      </c>
      <c r="AG3918">
        <v>22</v>
      </c>
      <c r="AH3918">
        <v>11</v>
      </c>
      <c r="AI3918">
        <v>26</v>
      </c>
      <c r="AJ3918">
        <v>350</v>
      </c>
      <c r="AK3918">
        <v>331</v>
      </c>
      <c r="AL3918">
        <v>191</v>
      </c>
      <c r="AM3918">
        <v>296</v>
      </c>
    </row>
    <row r="3919" spans="1:39" x14ac:dyDescent="0.15">
      <c r="A3919" t="s">
        <v>146</v>
      </c>
      <c r="B3919">
        <v>30</v>
      </c>
      <c r="C3919">
        <v>2</v>
      </c>
      <c r="D3919">
        <v>0</v>
      </c>
      <c r="E3919" t="s">
        <v>28</v>
      </c>
      <c r="F3919" t="s">
        <v>206</v>
      </c>
      <c r="G3919">
        <v>252</v>
      </c>
      <c r="H3919">
        <v>611</v>
      </c>
      <c r="I3919">
        <v>1785</v>
      </c>
      <c r="J3919">
        <v>97183.93</v>
      </c>
      <c r="K3919">
        <v>73573.929999999993</v>
      </c>
      <c r="L3919">
        <v>58629.99</v>
      </c>
      <c r="M3919">
        <v>27755.0946</v>
      </c>
      <c r="N3919">
        <v>252</v>
      </c>
      <c r="O3919">
        <v>286</v>
      </c>
      <c r="P3919">
        <v>993</v>
      </c>
      <c r="Q3919">
        <v>51942.07</v>
      </c>
      <c r="R3919">
        <v>36961.54</v>
      </c>
      <c r="S3919">
        <v>23654.14</v>
      </c>
      <c r="T3919">
        <v>15640.346</v>
      </c>
      <c r="U3919">
        <v>252</v>
      </c>
      <c r="V3919">
        <v>325</v>
      </c>
      <c r="W3919">
        <v>792</v>
      </c>
      <c r="X3919">
        <v>45241.86</v>
      </c>
      <c r="Y3919">
        <v>36612.39</v>
      </c>
      <c r="Z3919">
        <v>34975.85</v>
      </c>
      <c r="AA3919">
        <v>12114.748600000001</v>
      </c>
      <c r="AB3919">
        <v>250</v>
      </c>
      <c r="AC3919">
        <v>252</v>
      </c>
      <c r="AD3919">
        <v>230</v>
      </c>
      <c r="AE3919">
        <v>187</v>
      </c>
      <c r="AF3919">
        <v>250</v>
      </c>
      <c r="AG3919">
        <v>252</v>
      </c>
      <c r="AH3919">
        <v>230</v>
      </c>
      <c r="AI3919">
        <v>187</v>
      </c>
      <c r="AJ3919">
        <v>250</v>
      </c>
      <c r="AK3919">
        <v>252</v>
      </c>
      <c r="AL3919">
        <v>230</v>
      </c>
      <c r="AM3919">
        <v>187</v>
      </c>
    </row>
    <row r="3920" spans="1:39" x14ac:dyDescent="0.15">
      <c r="A3920" t="s">
        <v>146</v>
      </c>
      <c r="B3920">
        <v>30</v>
      </c>
      <c r="C3920">
        <v>2</v>
      </c>
      <c r="D3920">
        <v>0</v>
      </c>
      <c r="E3920" t="s">
        <v>29</v>
      </c>
      <c r="F3920" t="s">
        <v>206</v>
      </c>
      <c r="G3920">
        <v>1</v>
      </c>
      <c r="H3920">
        <v>2</v>
      </c>
      <c r="I3920">
        <v>5</v>
      </c>
      <c r="J3920">
        <v>316.98</v>
      </c>
      <c r="K3920">
        <v>217.97</v>
      </c>
      <c r="L3920">
        <v>217.97</v>
      </c>
      <c r="M3920">
        <v>64.48</v>
      </c>
      <c r="N3920">
        <v>1</v>
      </c>
      <c r="O3920">
        <v>1</v>
      </c>
      <c r="P3920">
        <v>1</v>
      </c>
      <c r="Q3920">
        <v>39.99</v>
      </c>
      <c r="R3920">
        <v>36</v>
      </c>
      <c r="S3920">
        <v>36</v>
      </c>
      <c r="T3920">
        <v>15.36</v>
      </c>
      <c r="U3920">
        <v>1</v>
      </c>
      <c r="V3920">
        <v>1</v>
      </c>
      <c r="W3920">
        <v>4</v>
      </c>
      <c r="X3920">
        <v>276.99</v>
      </c>
      <c r="Y3920">
        <v>181.97</v>
      </c>
      <c r="Z3920">
        <v>181.97</v>
      </c>
      <c r="AA3920">
        <v>49.12</v>
      </c>
      <c r="AB3920">
        <v>1</v>
      </c>
      <c r="AC3920">
        <v>1</v>
      </c>
      <c r="AD3920">
        <v>1</v>
      </c>
      <c r="AE3920">
        <v>1</v>
      </c>
      <c r="AF3920">
        <v>1</v>
      </c>
      <c r="AG3920">
        <v>1</v>
      </c>
      <c r="AH3920">
        <v>1</v>
      </c>
      <c r="AI3920">
        <v>1</v>
      </c>
      <c r="AJ3920">
        <v>1</v>
      </c>
      <c r="AK3920">
        <v>1</v>
      </c>
      <c r="AL3920">
        <v>1</v>
      </c>
      <c r="AM3920">
        <v>1</v>
      </c>
    </row>
    <row r="3921" spans="1:39" x14ac:dyDescent="0.15">
      <c r="A3921" t="s">
        <v>146</v>
      </c>
      <c r="B3921">
        <v>30</v>
      </c>
      <c r="C3921">
        <v>2</v>
      </c>
      <c r="D3921">
        <v>0</v>
      </c>
      <c r="E3921" t="s">
        <v>32</v>
      </c>
      <c r="F3921" t="s">
        <v>206</v>
      </c>
      <c r="G3921">
        <v>70</v>
      </c>
      <c r="H3921">
        <v>185</v>
      </c>
      <c r="I3921">
        <v>571</v>
      </c>
      <c r="J3921">
        <v>31031.34</v>
      </c>
      <c r="K3921">
        <v>21575.17</v>
      </c>
      <c r="L3921">
        <v>18690.02</v>
      </c>
      <c r="M3921">
        <v>8806.2211000000007</v>
      </c>
      <c r="N3921">
        <v>70</v>
      </c>
      <c r="O3921">
        <v>79</v>
      </c>
      <c r="P3921">
        <v>260</v>
      </c>
      <c r="Q3921">
        <v>13199.08</v>
      </c>
      <c r="R3921">
        <v>8892.11</v>
      </c>
      <c r="S3921">
        <v>6342.44</v>
      </c>
      <c r="T3921">
        <v>4150.6853000000001</v>
      </c>
      <c r="U3921">
        <v>70</v>
      </c>
      <c r="V3921">
        <v>106</v>
      </c>
      <c r="W3921">
        <v>311</v>
      </c>
      <c r="X3921">
        <v>17832.259999999998</v>
      </c>
      <c r="Y3921">
        <v>12683.06</v>
      </c>
      <c r="Z3921">
        <v>12347.58</v>
      </c>
      <c r="AA3921">
        <v>4655.5357999999997</v>
      </c>
      <c r="AB3921">
        <v>70</v>
      </c>
      <c r="AC3921">
        <v>70</v>
      </c>
      <c r="AD3921">
        <v>69</v>
      </c>
      <c r="AE3921">
        <v>60</v>
      </c>
      <c r="AF3921">
        <v>70</v>
      </c>
      <c r="AG3921">
        <v>70</v>
      </c>
      <c r="AH3921">
        <v>69</v>
      </c>
      <c r="AI3921">
        <v>60</v>
      </c>
      <c r="AJ3921">
        <v>70</v>
      </c>
      <c r="AK3921">
        <v>70</v>
      </c>
      <c r="AL3921">
        <v>69</v>
      </c>
      <c r="AM3921">
        <v>60</v>
      </c>
    </row>
    <row r="3922" spans="1:39" x14ac:dyDescent="0.15">
      <c r="A3922" t="s">
        <v>146</v>
      </c>
      <c r="B3922">
        <v>30</v>
      </c>
      <c r="C3922">
        <v>2</v>
      </c>
      <c r="D3922">
        <v>1</v>
      </c>
      <c r="E3922" t="s">
        <v>28</v>
      </c>
      <c r="F3922" t="s">
        <v>206</v>
      </c>
      <c r="G3922">
        <v>2493</v>
      </c>
      <c r="H3922">
        <v>6465</v>
      </c>
      <c r="I3922">
        <v>17371</v>
      </c>
      <c r="J3922">
        <v>938181.77</v>
      </c>
      <c r="K3922">
        <v>732641.49</v>
      </c>
      <c r="L3922">
        <v>629846.06000000006</v>
      </c>
      <c r="M3922">
        <v>258898.11799999999</v>
      </c>
      <c r="N3922">
        <v>2493</v>
      </c>
      <c r="O3922">
        <v>3098</v>
      </c>
      <c r="P3922">
        <v>9776</v>
      </c>
      <c r="Q3922">
        <v>506317.38</v>
      </c>
      <c r="R3922">
        <v>376342.61</v>
      </c>
      <c r="S3922">
        <v>288632.84000000003</v>
      </c>
      <c r="T3922">
        <v>149648.97020000001</v>
      </c>
      <c r="U3922">
        <v>2493</v>
      </c>
      <c r="V3922">
        <v>3367</v>
      </c>
      <c r="W3922">
        <v>7595</v>
      </c>
      <c r="X3922">
        <v>431864.39</v>
      </c>
      <c r="Y3922">
        <v>356298.88</v>
      </c>
      <c r="Z3922">
        <v>341213.22</v>
      </c>
      <c r="AA3922">
        <v>109249.14780000001</v>
      </c>
      <c r="AB3922">
        <v>2406</v>
      </c>
      <c r="AC3922">
        <v>2468</v>
      </c>
      <c r="AD3922">
        <v>1914</v>
      </c>
      <c r="AE3922">
        <v>2341</v>
      </c>
      <c r="AF3922">
        <v>2406</v>
      </c>
      <c r="AG3922">
        <v>2468</v>
      </c>
      <c r="AH3922">
        <v>1914</v>
      </c>
      <c r="AI3922">
        <v>2341</v>
      </c>
      <c r="AJ3922">
        <v>2406</v>
      </c>
      <c r="AK3922">
        <v>2468</v>
      </c>
      <c r="AL3922">
        <v>1914</v>
      </c>
      <c r="AM3922">
        <v>2341</v>
      </c>
    </row>
    <row r="3923" spans="1:39" x14ac:dyDescent="0.15">
      <c r="A3923" t="s">
        <v>146</v>
      </c>
      <c r="B3923">
        <v>30</v>
      </c>
      <c r="C3923">
        <v>2</v>
      </c>
      <c r="D3923">
        <v>1</v>
      </c>
      <c r="E3923" t="s">
        <v>30</v>
      </c>
      <c r="F3923" t="s">
        <v>206</v>
      </c>
      <c r="G3923">
        <v>288</v>
      </c>
      <c r="H3923">
        <v>797</v>
      </c>
      <c r="I3923">
        <v>2063</v>
      </c>
      <c r="J3923">
        <v>110675.89</v>
      </c>
      <c r="K3923">
        <v>86136.46</v>
      </c>
      <c r="L3923">
        <v>74310.649999999994</v>
      </c>
      <c r="M3923">
        <v>30537.875800000002</v>
      </c>
      <c r="N3923">
        <v>288</v>
      </c>
      <c r="O3923">
        <v>387</v>
      </c>
      <c r="P3923">
        <v>1144</v>
      </c>
      <c r="Q3923">
        <v>58553.03</v>
      </c>
      <c r="R3923">
        <v>43764.74</v>
      </c>
      <c r="S3923">
        <v>34340.1</v>
      </c>
      <c r="T3923">
        <v>17373.870900000002</v>
      </c>
      <c r="U3923">
        <v>288</v>
      </c>
      <c r="V3923">
        <v>410</v>
      </c>
      <c r="W3923">
        <v>919</v>
      </c>
      <c r="X3923">
        <v>52122.86</v>
      </c>
      <c r="Y3923">
        <v>42371.72</v>
      </c>
      <c r="Z3923">
        <v>39970.550000000003</v>
      </c>
      <c r="AA3923">
        <v>13164.0049</v>
      </c>
      <c r="AB3923">
        <v>273</v>
      </c>
      <c r="AC3923">
        <v>287</v>
      </c>
      <c r="AD3923">
        <v>205</v>
      </c>
      <c r="AE3923">
        <v>282</v>
      </c>
      <c r="AF3923">
        <v>273</v>
      </c>
      <c r="AG3923">
        <v>287</v>
      </c>
      <c r="AH3923">
        <v>205</v>
      </c>
      <c r="AI3923">
        <v>282</v>
      </c>
      <c r="AJ3923">
        <v>273</v>
      </c>
      <c r="AK3923">
        <v>287</v>
      </c>
      <c r="AL3923">
        <v>205</v>
      </c>
      <c r="AM3923">
        <v>282</v>
      </c>
    </row>
    <row r="3924" spans="1:39" x14ac:dyDescent="0.15">
      <c r="A3924" t="s">
        <v>146</v>
      </c>
      <c r="B3924">
        <v>30</v>
      </c>
      <c r="C3924">
        <v>2</v>
      </c>
      <c r="D3924">
        <v>1</v>
      </c>
      <c r="E3924" t="s">
        <v>29</v>
      </c>
      <c r="F3924" t="s">
        <v>206</v>
      </c>
      <c r="G3924">
        <v>5376</v>
      </c>
      <c r="H3924">
        <v>14815</v>
      </c>
      <c r="I3924">
        <v>40583</v>
      </c>
      <c r="J3924">
        <v>2215927.31</v>
      </c>
      <c r="K3924">
        <v>1634804.82</v>
      </c>
      <c r="L3924">
        <v>1394055.44</v>
      </c>
      <c r="M3924">
        <v>607627.99179999996</v>
      </c>
      <c r="N3924">
        <v>5376</v>
      </c>
      <c r="O3924">
        <v>6859</v>
      </c>
      <c r="P3924">
        <v>21523</v>
      </c>
      <c r="Q3924">
        <v>1130552.78</v>
      </c>
      <c r="R3924">
        <v>803290.97</v>
      </c>
      <c r="S3924">
        <v>614391.37</v>
      </c>
      <c r="T3924">
        <v>333372.9106</v>
      </c>
      <c r="U3924">
        <v>5376</v>
      </c>
      <c r="V3924">
        <v>7956</v>
      </c>
      <c r="W3924">
        <v>19060</v>
      </c>
      <c r="X3924">
        <v>1085374.53</v>
      </c>
      <c r="Y3924">
        <v>831513.85</v>
      </c>
      <c r="Z3924">
        <v>779664.07</v>
      </c>
      <c r="AA3924">
        <v>274255.08120000002</v>
      </c>
      <c r="AB3924">
        <v>5171</v>
      </c>
      <c r="AC3924">
        <v>5125</v>
      </c>
      <c r="AD3924">
        <v>4031</v>
      </c>
      <c r="AE3924">
        <v>5227</v>
      </c>
      <c r="AF3924">
        <v>5171</v>
      </c>
      <c r="AG3924">
        <v>5125</v>
      </c>
      <c r="AH3924">
        <v>4031</v>
      </c>
      <c r="AI3924">
        <v>5227</v>
      </c>
      <c r="AJ3924">
        <v>5171</v>
      </c>
      <c r="AK3924">
        <v>5125</v>
      </c>
      <c r="AL3924">
        <v>4031</v>
      </c>
      <c r="AM3924">
        <v>5227</v>
      </c>
    </row>
    <row r="3925" spans="1:39" x14ac:dyDescent="0.15">
      <c r="A3925" t="s">
        <v>146</v>
      </c>
      <c r="B3925">
        <v>30</v>
      </c>
      <c r="C3925">
        <v>2</v>
      </c>
      <c r="D3925">
        <v>1</v>
      </c>
      <c r="E3925" t="s">
        <v>31</v>
      </c>
      <c r="F3925" t="s">
        <v>206</v>
      </c>
      <c r="G3925">
        <v>1</v>
      </c>
      <c r="H3925">
        <v>3</v>
      </c>
      <c r="I3925">
        <v>4</v>
      </c>
      <c r="J3925">
        <v>336</v>
      </c>
      <c r="K3925">
        <v>325.64999999999998</v>
      </c>
      <c r="L3925">
        <v>226.65</v>
      </c>
      <c r="M3925">
        <v>78.98</v>
      </c>
      <c r="N3925">
        <v>1</v>
      </c>
      <c r="O3925">
        <v>1</v>
      </c>
      <c r="P3925">
        <v>2</v>
      </c>
      <c r="Q3925">
        <v>168</v>
      </c>
      <c r="R3925">
        <v>168</v>
      </c>
      <c r="S3925">
        <v>69</v>
      </c>
      <c r="T3925">
        <v>38.74</v>
      </c>
      <c r="U3925">
        <v>1</v>
      </c>
      <c r="V3925">
        <v>2</v>
      </c>
      <c r="W3925">
        <v>2</v>
      </c>
      <c r="X3925">
        <v>168</v>
      </c>
      <c r="Y3925">
        <v>157.65</v>
      </c>
      <c r="Z3925">
        <v>157.65</v>
      </c>
      <c r="AA3925">
        <v>40.24</v>
      </c>
      <c r="AB3925">
        <v>1</v>
      </c>
      <c r="AC3925">
        <v>1</v>
      </c>
      <c r="AD3925">
        <v>1</v>
      </c>
      <c r="AE3925">
        <v>1</v>
      </c>
      <c r="AF3925">
        <v>1</v>
      </c>
      <c r="AG3925">
        <v>1</v>
      </c>
      <c r="AH3925">
        <v>1</v>
      </c>
      <c r="AI3925">
        <v>1</v>
      </c>
      <c r="AJ3925">
        <v>1</v>
      </c>
      <c r="AK3925">
        <v>1</v>
      </c>
      <c r="AL3925">
        <v>1</v>
      </c>
      <c r="AM3925">
        <v>1</v>
      </c>
    </row>
    <row r="3926" spans="1:39" x14ac:dyDescent="0.15">
      <c r="A3926" t="s">
        <v>146</v>
      </c>
      <c r="B3926">
        <v>30</v>
      </c>
      <c r="C3926">
        <v>2</v>
      </c>
      <c r="D3926">
        <v>1</v>
      </c>
      <c r="E3926" t="s">
        <v>32</v>
      </c>
      <c r="F3926" t="s">
        <v>206</v>
      </c>
      <c r="G3926">
        <v>197</v>
      </c>
      <c r="H3926">
        <v>555</v>
      </c>
      <c r="I3926">
        <v>1632</v>
      </c>
      <c r="J3926">
        <v>89491.97</v>
      </c>
      <c r="K3926">
        <v>63915.76</v>
      </c>
      <c r="L3926">
        <v>57177.66</v>
      </c>
      <c r="M3926">
        <v>24262.984899999999</v>
      </c>
      <c r="N3926">
        <v>197</v>
      </c>
      <c r="O3926">
        <v>243</v>
      </c>
      <c r="P3926">
        <v>734</v>
      </c>
      <c r="Q3926">
        <v>37019.82</v>
      </c>
      <c r="R3926">
        <v>25938.69</v>
      </c>
      <c r="S3926">
        <v>20265.939999999999</v>
      </c>
      <c r="T3926">
        <v>11159.8397</v>
      </c>
      <c r="U3926">
        <v>197</v>
      </c>
      <c r="V3926">
        <v>312</v>
      </c>
      <c r="W3926">
        <v>898</v>
      </c>
      <c r="X3926">
        <v>52472.15</v>
      </c>
      <c r="Y3926">
        <v>37977.07</v>
      </c>
      <c r="Z3926">
        <v>36911.72</v>
      </c>
      <c r="AA3926">
        <v>13103.145200000001</v>
      </c>
      <c r="AB3926">
        <v>194</v>
      </c>
      <c r="AC3926">
        <v>191</v>
      </c>
      <c r="AD3926">
        <v>154</v>
      </c>
      <c r="AE3926">
        <v>189</v>
      </c>
      <c r="AF3926">
        <v>194</v>
      </c>
      <c r="AG3926">
        <v>191</v>
      </c>
      <c r="AH3926">
        <v>154</v>
      </c>
      <c r="AI3926">
        <v>189</v>
      </c>
      <c r="AJ3926">
        <v>194</v>
      </c>
      <c r="AK3926">
        <v>191</v>
      </c>
      <c r="AL3926">
        <v>154</v>
      </c>
      <c r="AM3926">
        <v>189</v>
      </c>
    </row>
    <row r="3927" spans="1:39" x14ac:dyDescent="0.15">
      <c r="A3927" t="s">
        <v>146</v>
      </c>
      <c r="B3927">
        <v>30</v>
      </c>
      <c r="C3927">
        <v>2</v>
      </c>
      <c r="D3927">
        <v>2</v>
      </c>
      <c r="E3927" t="s">
        <v>28</v>
      </c>
      <c r="F3927" t="s">
        <v>206</v>
      </c>
      <c r="G3927">
        <v>292</v>
      </c>
      <c r="H3927">
        <v>713</v>
      </c>
      <c r="I3927">
        <v>1946</v>
      </c>
      <c r="J3927">
        <v>109131.2</v>
      </c>
      <c r="K3927">
        <v>85936.67</v>
      </c>
      <c r="L3927">
        <v>69731.48</v>
      </c>
      <c r="M3927">
        <v>30179.7291</v>
      </c>
      <c r="N3927">
        <v>292</v>
      </c>
      <c r="O3927">
        <v>328</v>
      </c>
      <c r="P3927">
        <v>1045</v>
      </c>
      <c r="Q3927">
        <v>56892.93</v>
      </c>
      <c r="R3927">
        <v>42512.27</v>
      </c>
      <c r="S3927">
        <v>28313.57</v>
      </c>
      <c r="T3927">
        <v>16565.373599999999</v>
      </c>
      <c r="U3927">
        <v>292</v>
      </c>
      <c r="V3927">
        <v>385</v>
      </c>
      <c r="W3927">
        <v>901</v>
      </c>
      <c r="X3927">
        <v>52238.27</v>
      </c>
      <c r="Y3927">
        <v>43424.4</v>
      </c>
      <c r="Z3927">
        <v>41417.910000000003</v>
      </c>
      <c r="AA3927">
        <v>13614.3555</v>
      </c>
      <c r="AB3927">
        <v>281</v>
      </c>
      <c r="AC3927">
        <v>290</v>
      </c>
      <c r="AD3927">
        <v>184</v>
      </c>
      <c r="AE3927">
        <v>258</v>
      </c>
      <c r="AF3927">
        <v>281</v>
      </c>
      <c r="AG3927">
        <v>290</v>
      </c>
      <c r="AH3927">
        <v>184</v>
      </c>
      <c r="AI3927">
        <v>258</v>
      </c>
      <c r="AJ3927">
        <v>281</v>
      </c>
      <c r="AK3927">
        <v>290</v>
      </c>
      <c r="AL3927">
        <v>184</v>
      </c>
      <c r="AM3927">
        <v>258</v>
      </c>
    </row>
    <row r="3928" spans="1:39" x14ac:dyDescent="0.15">
      <c r="A3928" t="s">
        <v>146</v>
      </c>
      <c r="B3928">
        <v>30</v>
      </c>
      <c r="C3928">
        <v>2</v>
      </c>
      <c r="D3928">
        <v>2</v>
      </c>
      <c r="E3928" t="s">
        <v>30</v>
      </c>
      <c r="F3928" t="s">
        <v>206</v>
      </c>
      <c r="G3928">
        <v>37</v>
      </c>
      <c r="H3928">
        <v>87</v>
      </c>
      <c r="I3928">
        <v>259</v>
      </c>
      <c r="J3928">
        <v>13468.88</v>
      </c>
      <c r="K3928">
        <v>10765.59</v>
      </c>
      <c r="L3928">
        <v>8949.49</v>
      </c>
      <c r="M3928">
        <v>3845.1248999999998</v>
      </c>
      <c r="N3928">
        <v>37</v>
      </c>
      <c r="O3928">
        <v>40</v>
      </c>
      <c r="P3928">
        <v>134</v>
      </c>
      <c r="Q3928">
        <v>6867.09</v>
      </c>
      <c r="R3928">
        <v>5159.04</v>
      </c>
      <c r="S3928">
        <v>3526.18</v>
      </c>
      <c r="T3928">
        <v>2085.9032000000002</v>
      </c>
      <c r="U3928">
        <v>37</v>
      </c>
      <c r="V3928">
        <v>47</v>
      </c>
      <c r="W3928">
        <v>125</v>
      </c>
      <c r="X3928">
        <v>6601.79</v>
      </c>
      <c r="Y3928">
        <v>5606.55</v>
      </c>
      <c r="Z3928">
        <v>5423.31</v>
      </c>
      <c r="AA3928">
        <v>1759.2217000000001</v>
      </c>
      <c r="AB3928">
        <v>35</v>
      </c>
      <c r="AC3928">
        <v>37</v>
      </c>
      <c r="AD3928">
        <v>21</v>
      </c>
      <c r="AE3928">
        <v>36</v>
      </c>
      <c r="AF3928">
        <v>35</v>
      </c>
      <c r="AG3928">
        <v>37</v>
      </c>
      <c r="AH3928">
        <v>21</v>
      </c>
      <c r="AI3928">
        <v>36</v>
      </c>
      <c r="AJ3928">
        <v>35</v>
      </c>
      <c r="AK3928">
        <v>37</v>
      </c>
      <c r="AL3928">
        <v>21</v>
      </c>
      <c r="AM3928">
        <v>36</v>
      </c>
    </row>
    <row r="3929" spans="1:39" x14ac:dyDescent="0.15">
      <c r="A3929" t="s">
        <v>146</v>
      </c>
      <c r="B3929">
        <v>30</v>
      </c>
      <c r="C3929">
        <v>2</v>
      </c>
      <c r="D3929">
        <v>2</v>
      </c>
      <c r="E3929" t="s">
        <v>29</v>
      </c>
      <c r="F3929" t="s">
        <v>206</v>
      </c>
      <c r="G3929">
        <v>133</v>
      </c>
      <c r="H3929">
        <v>331</v>
      </c>
      <c r="I3929">
        <v>890</v>
      </c>
      <c r="J3929">
        <v>49601.79</v>
      </c>
      <c r="K3929">
        <v>38473.53</v>
      </c>
      <c r="L3929">
        <v>30821.95</v>
      </c>
      <c r="M3929">
        <v>13385.9203</v>
      </c>
      <c r="N3929">
        <v>133</v>
      </c>
      <c r="O3929">
        <v>143</v>
      </c>
      <c r="P3929">
        <v>408</v>
      </c>
      <c r="Q3929">
        <v>22845.48</v>
      </c>
      <c r="R3929">
        <v>17555.759999999998</v>
      </c>
      <c r="S3929">
        <v>10834.57</v>
      </c>
      <c r="T3929">
        <v>6610.7893000000004</v>
      </c>
      <c r="U3929">
        <v>133</v>
      </c>
      <c r="V3929">
        <v>188</v>
      </c>
      <c r="W3929">
        <v>482</v>
      </c>
      <c r="X3929">
        <v>26756.31</v>
      </c>
      <c r="Y3929">
        <v>20917.77</v>
      </c>
      <c r="Z3929">
        <v>19987.38</v>
      </c>
      <c r="AA3929">
        <v>6775.1310000000003</v>
      </c>
      <c r="AB3929">
        <v>124</v>
      </c>
      <c r="AC3929">
        <v>130</v>
      </c>
      <c r="AD3929">
        <v>86</v>
      </c>
      <c r="AE3929">
        <v>127</v>
      </c>
      <c r="AF3929">
        <v>124</v>
      </c>
      <c r="AG3929">
        <v>130</v>
      </c>
      <c r="AH3929">
        <v>86</v>
      </c>
      <c r="AI3929">
        <v>127</v>
      </c>
      <c r="AJ3929">
        <v>124</v>
      </c>
      <c r="AK3929">
        <v>130</v>
      </c>
      <c r="AL3929">
        <v>86</v>
      </c>
      <c r="AM3929">
        <v>127</v>
      </c>
    </row>
    <row r="3930" spans="1:39" x14ac:dyDescent="0.15">
      <c r="A3930" t="s">
        <v>146</v>
      </c>
      <c r="B3930">
        <v>30</v>
      </c>
      <c r="C3930">
        <v>2</v>
      </c>
      <c r="D3930">
        <v>2</v>
      </c>
      <c r="E3930" t="s">
        <v>32</v>
      </c>
      <c r="F3930" t="s">
        <v>206</v>
      </c>
      <c r="G3930">
        <v>29</v>
      </c>
      <c r="H3930">
        <v>78</v>
      </c>
      <c r="I3930">
        <v>217</v>
      </c>
      <c r="J3930">
        <v>12163.63</v>
      </c>
      <c r="K3930">
        <v>8967.14</v>
      </c>
      <c r="L3930">
        <v>7416.33</v>
      </c>
      <c r="M3930">
        <v>3329.7964000000002</v>
      </c>
      <c r="N3930">
        <v>29</v>
      </c>
      <c r="O3930">
        <v>35</v>
      </c>
      <c r="P3930">
        <v>79</v>
      </c>
      <c r="Q3930">
        <v>4318.47</v>
      </c>
      <c r="R3930">
        <v>3283.62</v>
      </c>
      <c r="S3930">
        <v>2173.1999999999998</v>
      </c>
      <c r="T3930">
        <v>1291.9576999999999</v>
      </c>
      <c r="U3930">
        <v>29</v>
      </c>
      <c r="V3930">
        <v>43</v>
      </c>
      <c r="W3930">
        <v>138</v>
      </c>
      <c r="X3930">
        <v>7845.16</v>
      </c>
      <c r="Y3930">
        <v>5683.52</v>
      </c>
      <c r="Z3930">
        <v>5243.13</v>
      </c>
      <c r="AA3930">
        <v>2037.8387</v>
      </c>
      <c r="AB3930">
        <v>29</v>
      </c>
      <c r="AC3930">
        <v>29</v>
      </c>
      <c r="AD3930">
        <v>20</v>
      </c>
      <c r="AE3930">
        <v>28</v>
      </c>
      <c r="AF3930">
        <v>29</v>
      </c>
      <c r="AG3930">
        <v>29</v>
      </c>
      <c r="AH3930">
        <v>20</v>
      </c>
      <c r="AI3930">
        <v>28</v>
      </c>
      <c r="AJ3930">
        <v>29</v>
      </c>
      <c r="AK3930">
        <v>29</v>
      </c>
      <c r="AL3930">
        <v>20</v>
      </c>
      <c r="AM3930">
        <v>28</v>
      </c>
    </row>
    <row r="3931" spans="1:39" x14ac:dyDescent="0.15">
      <c r="A3931" t="s">
        <v>146</v>
      </c>
      <c r="B3931">
        <v>70</v>
      </c>
      <c r="C3931">
        <v>1</v>
      </c>
      <c r="D3931">
        <v>0</v>
      </c>
      <c r="E3931" t="s">
        <v>28</v>
      </c>
      <c r="F3931" t="s">
        <v>206</v>
      </c>
      <c r="G3931">
        <v>7094</v>
      </c>
      <c r="H3931">
        <v>7753</v>
      </c>
      <c r="I3931">
        <v>19370</v>
      </c>
      <c r="J3931">
        <v>1080156.5900000001</v>
      </c>
      <c r="K3931">
        <v>841441.27</v>
      </c>
      <c r="L3931">
        <v>787741.3</v>
      </c>
      <c r="M3931">
        <v>305228.11330000003</v>
      </c>
      <c r="N3931">
        <v>3059</v>
      </c>
      <c r="O3931">
        <v>3245</v>
      </c>
      <c r="P3931">
        <v>9146</v>
      </c>
      <c r="Q3931">
        <v>493693.18</v>
      </c>
      <c r="R3931">
        <v>363829.83</v>
      </c>
      <c r="S3931">
        <v>324510.63</v>
      </c>
      <c r="T3931">
        <v>153026.7451</v>
      </c>
      <c r="U3931">
        <v>4035</v>
      </c>
      <c r="V3931">
        <v>4508</v>
      </c>
      <c r="W3931">
        <v>10224</v>
      </c>
      <c r="X3931">
        <v>586463.41</v>
      </c>
      <c r="Y3931">
        <v>477611.44</v>
      </c>
      <c r="Z3931">
        <v>463230.67</v>
      </c>
      <c r="AA3931">
        <v>152201.3682</v>
      </c>
      <c r="AB3931">
        <v>7024</v>
      </c>
      <c r="AC3931">
        <v>6015</v>
      </c>
      <c r="AD3931">
        <v>5120</v>
      </c>
      <c r="AE3931">
        <v>3427</v>
      </c>
      <c r="AF3931">
        <v>3030</v>
      </c>
      <c r="AG3931">
        <v>2929</v>
      </c>
      <c r="AH3931">
        <v>2561</v>
      </c>
      <c r="AI3931">
        <v>1564</v>
      </c>
      <c r="AJ3931">
        <v>3994</v>
      </c>
      <c r="AK3931">
        <v>3086</v>
      </c>
      <c r="AL3931">
        <v>2559</v>
      </c>
      <c r="AM3931">
        <v>1863</v>
      </c>
    </row>
    <row r="3932" spans="1:39" x14ac:dyDescent="0.15">
      <c r="A3932" t="s">
        <v>146</v>
      </c>
      <c r="B3932">
        <v>70</v>
      </c>
      <c r="C3932">
        <v>1</v>
      </c>
      <c r="D3932">
        <v>0</v>
      </c>
      <c r="E3932" t="s">
        <v>30</v>
      </c>
      <c r="F3932" t="s">
        <v>206</v>
      </c>
      <c r="G3932">
        <v>8</v>
      </c>
      <c r="H3932">
        <v>9</v>
      </c>
      <c r="I3932">
        <v>29</v>
      </c>
      <c r="J3932">
        <v>1464.86</v>
      </c>
      <c r="K3932">
        <v>989.01</v>
      </c>
      <c r="L3932">
        <v>858.17</v>
      </c>
      <c r="M3932">
        <v>399.3</v>
      </c>
      <c r="N3932">
        <v>1</v>
      </c>
      <c r="O3932">
        <v>1</v>
      </c>
      <c r="P3932">
        <v>4</v>
      </c>
      <c r="Q3932">
        <v>226</v>
      </c>
      <c r="R3932">
        <v>176</v>
      </c>
      <c r="S3932">
        <v>45.16</v>
      </c>
      <c r="T3932">
        <v>51.21</v>
      </c>
      <c r="U3932">
        <v>7</v>
      </c>
      <c r="V3932">
        <v>8</v>
      </c>
      <c r="W3932">
        <v>25</v>
      </c>
      <c r="X3932">
        <v>1238.8599999999999</v>
      </c>
      <c r="Y3932">
        <v>813.01</v>
      </c>
      <c r="Z3932">
        <v>813.01</v>
      </c>
      <c r="AA3932">
        <v>348.09</v>
      </c>
      <c r="AB3932">
        <v>8</v>
      </c>
      <c r="AC3932">
        <v>4</v>
      </c>
      <c r="AD3932">
        <v>3</v>
      </c>
      <c r="AE3932">
        <v>4</v>
      </c>
      <c r="AF3932">
        <v>1</v>
      </c>
      <c r="AG3932">
        <v>1</v>
      </c>
      <c r="AH3932">
        <v>1</v>
      </c>
      <c r="AI3932">
        <v>1</v>
      </c>
      <c r="AJ3932">
        <v>7</v>
      </c>
      <c r="AK3932">
        <v>3</v>
      </c>
      <c r="AL3932">
        <v>2</v>
      </c>
      <c r="AM3932">
        <v>3</v>
      </c>
    </row>
    <row r="3933" spans="1:39" x14ac:dyDescent="0.15">
      <c r="A3933" t="s">
        <v>146</v>
      </c>
      <c r="B3933">
        <v>70</v>
      </c>
      <c r="C3933">
        <v>1</v>
      </c>
      <c r="D3933">
        <v>0</v>
      </c>
      <c r="E3933" t="s">
        <v>29</v>
      </c>
      <c r="F3933" t="s">
        <v>206</v>
      </c>
      <c r="G3933">
        <v>56</v>
      </c>
      <c r="H3933">
        <v>63</v>
      </c>
      <c r="I3933">
        <v>175</v>
      </c>
      <c r="J3933">
        <v>9409.7000000000007</v>
      </c>
      <c r="K3933">
        <v>6666.59</v>
      </c>
      <c r="L3933">
        <v>6045.46</v>
      </c>
      <c r="M3933">
        <v>3093.0046000000002</v>
      </c>
      <c r="N3933">
        <v>28</v>
      </c>
      <c r="O3933">
        <v>32</v>
      </c>
      <c r="P3933">
        <v>99</v>
      </c>
      <c r="Q3933">
        <v>5327.24</v>
      </c>
      <c r="R3933">
        <v>3624.99</v>
      </c>
      <c r="S3933">
        <v>3289.14</v>
      </c>
      <c r="T3933">
        <v>1954.3266000000001</v>
      </c>
      <c r="U3933">
        <v>28</v>
      </c>
      <c r="V3933">
        <v>31</v>
      </c>
      <c r="W3933">
        <v>76</v>
      </c>
      <c r="X3933">
        <v>4082.46</v>
      </c>
      <c r="Y3933">
        <v>3041.6</v>
      </c>
      <c r="Z3933">
        <v>2756.32</v>
      </c>
      <c r="AA3933">
        <v>1138.6780000000001</v>
      </c>
      <c r="AB3933">
        <v>56</v>
      </c>
      <c r="AC3933">
        <v>45</v>
      </c>
      <c r="AD3933">
        <v>37</v>
      </c>
      <c r="AE3933">
        <v>29</v>
      </c>
      <c r="AF3933">
        <v>28</v>
      </c>
      <c r="AG3933">
        <v>28</v>
      </c>
      <c r="AH3933">
        <v>25</v>
      </c>
      <c r="AI3933">
        <v>20</v>
      </c>
      <c r="AJ3933">
        <v>28</v>
      </c>
      <c r="AK3933">
        <v>17</v>
      </c>
      <c r="AL3933">
        <v>12</v>
      </c>
      <c r="AM3933">
        <v>9</v>
      </c>
    </row>
    <row r="3934" spans="1:39" x14ac:dyDescent="0.15">
      <c r="A3934" t="s">
        <v>146</v>
      </c>
      <c r="B3934">
        <v>70</v>
      </c>
      <c r="C3934">
        <v>1</v>
      </c>
      <c r="D3934">
        <v>0</v>
      </c>
      <c r="E3934" t="s">
        <v>32</v>
      </c>
      <c r="F3934" t="s">
        <v>206</v>
      </c>
      <c r="G3934">
        <v>750</v>
      </c>
      <c r="H3934">
        <v>874</v>
      </c>
      <c r="I3934">
        <v>2411</v>
      </c>
      <c r="J3934">
        <v>134579.18</v>
      </c>
      <c r="K3934">
        <v>94325.56</v>
      </c>
      <c r="L3934">
        <v>91801.25</v>
      </c>
      <c r="M3934">
        <v>36123.153700000003</v>
      </c>
      <c r="N3934">
        <v>79</v>
      </c>
      <c r="O3934">
        <v>88</v>
      </c>
      <c r="P3934">
        <v>252</v>
      </c>
      <c r="Q3934">
        <v>13646.37</v>
      </c>
      <c r="R3934">
        <v>9728.1299999999992</v>
      </c>
      <c r="S3934">
        <v>8757.58</v>
      </c>
      <c r="T3934">
        <v>4275.55</v>
      </c>
      <c r="U3934">
        <v>671</v>
      </c>
      <c r="V3934">
        <v>786</v>
      </c>
      <c r="W3934">
        <v>2159</v>
      </c>
      <c r="X3934">
        <v>120932.81</v>
      </c>
      <c r="Y3934">
        <v>84597.43</v>
      </c>
      <c r="Z3934">
        <v>83043.67</v>
      </c>
      <c r="AA3934">
        <v>31847.6037</v>
      </c>
      <c r="AB3934">
        <v>744</v>
      </c>
      <c r="AC3934">
        <v>607</v>
      </c>
      <c r="AD3934">
        <v>545</v>
      </c>
      <c r="AE3934">
        <v>493</v>
      </c>
      <c r="AF3934">
        <v>79</v>
      </c>
      <c r="AG3934">
        <v>62</v>
      </c>
      <c r="AH3934">
        <v>58</v>
      </c>
      <c r="AI3934">
        <v>61</v>
      </c>
      <c r="AJ3934">
        <v>665</v>
      </c>
      <c r="AK3934">
        <v>545</v>
      </c>
      <c r="AL3934">
        <v>487</v>
      </c>
      <c r="AM3934">
        <v>432</v>
      </c>
    </row>
    <row r="3935" spans="1:39" x14ac:dyDescent="0.15">
      <c r="A3935" t="s">
        <v>146</v>
      </c>
      <c r="B3935">
        <v>70</v>
      </c>
      <c r="C3935">
        <v>1</v>
      </c>
      <c r="D3935">
        <v>1</v>
      </c>
      <c r="E3935" t="s">
        <v>28</v>
      </c>
      <c r="F3935" t="s">
        <v>206</v>
      </c>
      <c r="G3935">
        <v>35336</v>
      </c>
      <c r="H3935">
        <v>41409</v>
      </c>
      <c r="I3935">
        <v>104819</v>
      </c>
      <c r="J3935">
        <v>5540848.7800000003</v>
      </c>
      <c r="K3935">
        <v>4299161.63</v>
      </c>
      <c r="L3935">
        <v>4022254.1</v>
      </c>
      <c r="M3935">
        <v>1560642.4069999999</v>
      </c>
      <c r="N3935">
        <v>18893</v>
      </c>
      <c r="O3935">
        <v>20953</v>
      </c>
      <c r="P3935">
        <v>60822</v>
      </c>
      <c r="Q3935">
        <v>3083577.65</v>
      </c>
      <c r="R3935">
        <v>2310152.7000000002</v>
      </c>
      <c r="S3935">
        <v>2118628.35</v>
      </c>
      <c r="T3935">
        <v>937220.33230000001</v>
      </c>
      <c r="U3935">
        <v>16443</v>
      </c>
      <c r="V3935">
        <v>20456</v>
      </c>
      <c r="W3935">
        <v>43997</v>
      </c>
      <c r="X3935">
        <v>2457271.13</v>
      </c>
      <c r="Y3935">
        <v>1989008.93</v>
      </c>
      <c r="Z3935">
        <v>1903625.75</v>
      </c>
      <c r="AA3935">
        <v>623422.0747</v>
      </c>
      <c r="AB3935">
        <v>34032</v>
      </c>
      <c r="AC3935">
        <v>34005</v>
      </c>
      <c r="AD3935">
        <v>23614</v>
      </c>
      <c r="AE3935">
        <v>30884</v>
      </c>
      <c r="AF3935">
        <v>18398</v>
      </c>
      <c r="AG3935">
        <v>18516</v>
      </c>
      <c r="AH3935">
        <v>14181</v>
      </c>
      <c r="AI3935">
        <v>16656</v>
      </c>
      <c r="AJ3935">
        <v>15634</v>
      </c>
      <c r="AK3935">
        <v>15489</v>
      </c>
      <c r="AL3935">
        <v>9433</v>
      </c>
      <c r="AM3935">
        <v>14228</v>
      </c>
    </row>
    <row r="3936" spans="1:39" x14ac:dyDescent="0.15">
      <c r="A3936" t="s">
        <v>146</v>
      </c>
      <c r="B3936">
        <v>70</v>
      </c>
      <c r="C3936">
        <v>1</v>
      </c>
      <c r="D3936">
        <v>1</v>
      </c>
      <c r="E3936" t="s">
        <v>30</v>
      </c>
      <c r="F3936" t="s">
        <v>206</v>
      </c>
      <c r="G3936">
        <v>3302</v>
      </c>
      <c r="H3936">
        <v>3914</v>
      </c>
      <c r="I3936">
        <v>9518</v>
      </c>
      <c r="J3936">
        <v>508828.08</v>
      </c>
      <c r="K3936">
        <v>403731.01</v>
      </c>
      <c r="L3936">
        <v>376453.5</v>
      </c>
      <c r="M3936">
        <v>140467.20370000001</v>
      </c>
      <c r="N3936">
        <v>1594</v>
      </c>
      <c r="O3936">
        <v>1786</v>
      </c>
      <c r="P3936">
        <v>4946</v>
      </c>
      <c r="Q3936">
        <v>256134.07</v>
      </c>
      <c r="R3936">
        <v>196367.43</v>
      </c>
      <c r="S3936">
        <v>177867.21</v>
      </c>
      <c r="T3936">
        <v>76585.008100000006</v>
      </c>
      <c r="U3936">
        <v>1708</v>
      </c>
      <c r="V3936">
        <v>2128</v>
      </c>
      <c r="W3936">
        <v>4572</v>
      </c>
      <c r="X3936">
        <v>252694.01</v>
      </c>
      <c r="Y3936">
        <v>207363.58</v>
      </c>
      <c r="Z3936">
        <v>198586.29</v>
      </c>
      <c r="AA3936">
        <v>63882.195599999999</v>
      </c>
      <c r="AB3936">
        <v>3139</v>
      </c>
      <c r="AC3936">
        <v>3217</v>
      </c>
      <c r="AD3936">
        <v>1964</v>
      </c>
      <c r="AE3936">
        <v>3192</v>
      </c>
      <c r="AF3936">
        <v>1524</v>
      </c>
      <c r="AG3936">
        <v>1566</v>
      </c>
      <c r="AH3936">
        <v>1101</v>
      </c>
      <c r="AI3936">
        <v>1552</v>
      </c>
      <c r="AJ3936">
        <v>1615</v>
      </c>
      <c r="AK3936">
        <v>1651</v>
      </c>
      <c r="AL3936">
        <v>863</v>
      </c>
      <c r="AM3936">
        <v>1640</v>
      </c>
    </row>
    <row r="3937" spans="1:39" x14ac:dyDescent="0.15">
      <c r="A3937" t="s">
        <v>146</v>
      </c>
      <c r="B3937">
        <v>70</v>
      </c>
      <c r="C3937">
        <v>1</v>
      </c>
      <c r="D3937">
        <v>1</v>
      </c>
      <c r="E3937" t="s">
        <v>29</v>
      </c>
      <c r="F3937" t="s">
        <v>206</v>
      </c>
      <c r="G3937">
        <v>44520</v>
      </c>
      <c r="H3937">
        <v>54717</v>
      </c>
      <c r="I3937">
        <v>136987</v>
      </c>
      <c r="J3937">
        <v>7330315.5099999998</v>
      </c>
      <c r="K3937">
        <v>5452349.2599999998</v>
      </c>
      <c r="L3937">
        <v>5097492.3600000003</v>
      </c>
      <c r="M3937">
        <v>2020065.9110999999</v>
      </c>
      <c r="N3937">
        <v>18166</v>
      </c>
      <c r="O3937">
        <v>20714</v>
      </c>
      <c r="P3937">
        <v>61035</v>
      </c>
      <c r="Q3937">
        <v>3103784.26</v>
      </c>
      <c r="R3937">
        <v>2219863.02</v>
      </c>
      <c r="S3937">
        <v>2018953</v>
      </c>
      <c r="T3937">
        <v>947225.78689999995</v>
      </c>
      <c r="U3937">
        <v>26354</v>
      </c>
      <c r="V3937">
        <v>34003</v>
      </c>
      <c r="W3937">
        <v>75952</v>
      </c>
      <c r="X3937">
        <v>4226531.25</v>
      </c>
      <c r="Y3937">
        <v>3232486.24</v>
      </c>
      <c r="Z3937">
        <v>3078539.36</v>
      </c>
      <c r="AA3937">
        <v>1072840.1242</v>
      </c>
      <c r="AB3937">
        <v>43007</v>
      </c>
      <c r="AC3937">
        <v>42306</v>
      </c>
      <c r="AD3937">
        <v>28811</v>
      </c>
      <c r="AE3937">
        <v>42878</v>
      </c>
      <c r="AF3937">
        <v>17546</v>
      </c>
      <c r="AG3937">
        <v>17321</v>
      </c>
      <c r="AH3937">
        <v>13307</v>
      </c>
      <c r="AI3937">
        <v>17545</v>
      </c>
      <c r="AJ3937">
        <v>25461</v>
      </c>
      <c r="AK3937">
        <v>24985</v>
      </c>
      <c r="AL3937">
        <v>15504</v>
      </c>
      <c r="AM3937">
        <v>25333</v>
      </c>
    </row>
    <row r="3938" spans="1:39" x14ac:dyDescent="0.15">
      <c r="A3938" t="s">
        <v>146</v>
      </c>
      <c r="B3938">
        <v>70</v>
      </c>
      <c r="C3938">
        <v>1</v>
      </c>
      <c r="D3938">
        <v>1</v>
      </c>
      <c r="E3938" t="s">
        <v>32</v>
      </c>
      <c r="F3938" t="s">
        <v>206</v>
      </c>
      <c r="G3938">
        <v>889</v>
      </c>
      <c r="H3938">
        <v>1118</v>
      </c>
      <c r="I3938">
        <v>2820</v>
      </c>
      <c r="J3938">
        <v>159930.57999999999</v>
      </c>
      <c r="K3938">
        <v>114458.96</v>
      </c>
      <c r="L3938">
        <v>110423.1</v>
      </c>
      <c r="M3938">
        <v>41893.0409</v>
      </c>
      <c r="N3938">
        <v>109</v>
      </c>
      <c r="O3938">
        <v>126</v>
      </c>
      <c r="P3938">
        <v>352</v>
      </c>
      <c r="Q3938">
        <v>20367.05</v>
      </c>
      <c r="R3938">
        <v>14554.72</v>
      </c>
      <c r="S3938">
        <v>13133.4</v>
      </c>
      <c r="T3938">
        <v>5725.8603999999996</v>
      </c>
      <c r="U3938">
        <v>780</v>
      </c>
      <c r="V3938">
        <v>992</v>
      </c>
      <c r="W3938">
        <v>2468</v>
      </c>
      <c r="X3938">
        <v>139563.53</v>
      </c>
      <c r="Y3938">
        <v>99904.24</v>
      </c>
      <c r="Z3938">
        <v>97289.7</v>
      </c>
      <c r="AA3938">
        <v>36167.180500000002</v>
      </c>
      <c r="AB3938">
        <v>870</v>
      </c>
      <c r="AC3938">
        <v>830</v>
      </c>
      <c r="AD3938">
        <v>574</v>
      </c>
      <c r="AE3938">
        <v>789</v>
      </c>
      <c r="AF3938">
        <v>104</v>
      </c>
      <c r="AG3938">
        <v>96</v>
      </c>
      <c r="AH3938">
        <v>72</v>
      </c>
      <c r="AI3938">
        <v>98</v>
      </c>
      <c r="AJ3938">
        <v>766</v>
      </c>
      <c r="AK3938">
        <v>734</v>
      </c>
      <c r="AL3938">
        <v>502</v>
      </c>
      <c r="AM3938">
        <v>691</v>
      </c>
    </row>
    <row r="3939" spans="1:39" x14ac:dyDescent="0.15">
      <c r="A3939" t="s">
        <v>146</v>
      </c>
      <c r="B3939">
        <v>70</v>
      </c>
      <c r="C3939">
        <v>1</v>
      </c>
      <c r="D3939">
        <v>2</v>
      </c>
      <c r="E3939" t="s">
        <v>28</v>
      </c>
      <c r="F3939" t="s">
        <v>206</v>
      </c>
      <c r="G3939">
        <v>8654</v>
      </c>
      <c r="H3939">
        <v>9550</v>
      </c>
      <c r="I3939">
        <v>23427</v>
      </c>
      <c r="J3939">
        <v>1291489.8799999999</v>
      </c>
      <c r="K3939">
        <v>1025535.73</v>
      </c>
      <c r="L3939">
        <v>967181.32</v>
      </c>
      <c r="M3939">
        <v>358731.63309999998</v>
      </c>
      <c r="N3939">
        <v>3488</v>
      </c>
      <c r="O3939">
        <v>3685</v>
      </c>
      <c r="P3939">
        <v>10312</v>
      </c>
      <c r="Q3939">
        <v>556278.38</v>
      </c>
      <c r="R3939">
        <v>419779.72</v>
      </c>
      <c r="S3939">
        <v>374329.76</v>
      </c>
      <c r="T3939">
        <v>168408.3591</v>
      </c>
      <c r="U3939">
        <v>5166</v>
      </c>
      <c r="V3939">
        <v>5865</v>
      </c>
      <c r="W3939">
        <v>13115</v>
      </c>
      <c r="X3939">
        <v>735211.5</v>
      </c>
      <c r="Y3939">
        <v>605756.01</v>
      </c>
      <c r="Z3939">
        <v>592851.56000000006</v>
      </c>
      <c r="AA3939">
        <v>190323.274</v>
      </c>
      <c r="AB3939">
        <v>8357</v>
      </c>
      <c r="AC3939">
        <v>7785</v>
      </c>
      <c r="AD3939">
        <v>3871</v>
      </c>
      <c r="AE3939">
        <v>7022</v>
      </c>
      <c r="AF3939">
        <v>3381</v>
      </c>
      <c r="AG3939">
        <v>3365</v>
      </c>
      <c r="AH3939">
        <v>1987</v>
      </c>
      <c r="AI3939">
        <v>3018</v>
      </c>
      <c r="AJ3939">
        <v>4976</v>
      </c>
      <c r="AK3939">
        <v>4420</v>
      </c>
      <c r="AL3939">
        <v>1884</v>
      </c>
      <c r="AM3939">
        <v>4004</v>
      </c>
    </row>
    <row r="3940" spans="1:39" x14ac:dyDescent="0.15">
      <c r="A3940" t="s">
        <v>146</v>
      </c>
      <c r="B3940">
        <v>70</v>
      </c>
      <c r="C3940">
        <v>1</v>
      </c>
      <c r="D3940">
        <v>2</v>
      </c>
      <c r="E3940" t="s">
        <v>30</v>
      </c>
      <c r="F3940" t="s">
        <v>206</v>
      </c>
      <c r="G3940">
        <v>939</v>
      </c>
      <c r="H3940">
        <v>1056</v>
      </c>
      <c r="I3940">
        <v>2564</v>
      </c>
      <c r="J3940">
        <v>140924.96</v>
      </c>
      <c r="K3940">
        <v>112342.6</v>
      </c>
      <c r="L3940">
        <v>104864.36</v>
      </c>
      <c r="M3940">
        <v>38465.817999999999</v>
      </c>
      <c r="N3940">
        <v>353</v>
      </c>
      <c r="O3940">
        <v>378</v>
      </c>
      <c r="P3940">
        <v>1021</v>
      </c>
      <c r="Q3940">
        <v>55148.34</v>
      </c>
      <c r="R3940">
        <v>42008.71</v>
      </c>
      <c r="S3940">
        <v>36502.519999999997</v>
      </c>
      <c r="T3940">
        <v>16342.5245</v>
      </c>
      <c r="U3940">
        <v>586</v>
      </c>
      <c r="V3940">
        <v>678</v>
      </c>
      <c r="W3940">
        <v>1543</v>
      </c>
      <c r="X3940">
        <v>85776.62</v>
      </c>
      <c r="Y3940">
        <v>70333.89</v>
      </c>
      <c r="Z3940">
        <v>68361.84</v>
      </c>
      <c r="AA3940">
        <v>22123.2935</v>
      </c>
      <c r="AB3940">
        <v>882</v>
      </c>
      <c r="AC3940">
        <v>862</v>
      </c>
      <c r="AD3940">
        <v>376</v>
      </c>
      <c r="AE3940">
        <v>917</v>
      </c>
      <c r="AF3940">
        <v>327</v>
      </c>
      <c r="AG3940">
        <v>337</v>
      </c>
      <c r="AH3940">
        <v>172</v>
      </c>
      <c r="AI3940">
        <v>348</v>
      </c>
      <c r="AJ3940">
        <v>555</v>
      </c>
      <c r="AK3940">
        <v>525</v>
      </c>
      <c r="AL3940">
        <v>204</v>
      </c>
      <c r="AM3940">
        <v>569</v>
      </c>
    </row>
    <row r="3941" spans="1:39" x14ac:dyDescent="0.15">
      <c r="A3941" t="s">
        <v>146</v>
      </c>
      <c r="B3941">
        <v>70</v>
      </c>
      <c r="C3941">
        <v>1</v>
      </c>
      <c r="D3941">
        <v>2</v>
      </c>
      <c r="E3941" t="s">
        <v>29</v>
      </c>
      <c r="F3941" t="s">
        <v>206</v>
      </c>
      <c r="G3941">
        <v>3392</v>
      </c>
      <c r="H3941">
        <v>3848</v>
      </c>
      <c r="I3941">
        <v>9812</v>
      </c>
      <c r="J3941">
        <v>542814.44999999995</v>
      </c>
      <c r="K3941">
        <v>410491</v>
      </c>
      <c r="L3941">
        <v>388109.43</v>
      </c>
      <c r="M3941">
        <v>149408.07689999999</v>
      </c>
      <c r="N3941">
        <v>1223</v>
      </c>
      <c r="O3941">
        <v>1306</v>
      </c>
      <c r="P3941">
        <v>3742</v>
      </c>
      <c r="Q3941">
        <v>204584.98</v>
      </c>
      <c r="R3941">
        <v>148386.41</v>
      </c>
      <c r="S3941">
        <v>131639.53</v>
      </c>
      <c r="T3941">
        <v>60962.714099999997</v>
      </c>
      <c r="U3941">
        <v>2169</v>
      </c>
      <c r="V3941">
        <v>2542</v>
      </c>
      <c r="W3941">
        <v>6070</v>
      </c>
      <c r="X3941">
        <v>338229.47</v>
      </c>
      <c r="Y3941">
        <v>262104.59</v>
      </c>
      <c r="Z3941">
        <v>256469.9</v>
      </c>
      <c r="AA3941">
        <v>88445.362800000003</v>
      </c>
      <c r="AB3941">
        <v>3241</v>
      </c>
      <c r="AC3941">
        <v>3127</v>
      </c>
      <c r="AD3941">
        <v>1431</v>
      </c>
      <c r="AE3941">
        <v>3262</v>
      </c>
      <c r="AF3941">
        <v>1175</v>
      </c>
      <c r="AG3941">
        <v>1156</v>
      </c>
      <c r="AH3941">
        <v>645</v>
      </c>
      <c r="AI3941">
        <v>1185</v>
      </c>
      <c r="AJ3941">
        <v>2066</v>
      </c>
      <c r="AK3941">
        <v>1971</v>
      </c>
      <c r="AL3941">
        <v>786</v>
      </c>
      <c r="AM3941">
        <v>2077</v>
      </c>
    </row>
    <row r="3942" spans="1:39" x14ac:dyDescent="0.15">
      <c r="A3942" t="s">
        <v>146</v>
      </c>
      <c r="B3942">
        <v>70</v>
      </c>
      <c r="C3942">
        <v>1</v>
      </c>
      <c r="D3942">
        <v>2</v>
      </c>
      <c r="E3942" t="s">
        <v>32</v>
      </c>
      <c r="F3942" t="s">
        <v>206</v>
      </c>
      <c r="G3942">
        <v>440</v>
      </c>
      <c r="H3942">
        <v>545</v>
      </c>
      <c r="I3942">
        <v>1368</v>
      </c>
      <c r="J3942">
        <v>77809.149999999994</v>
      </c>
      <c r="K3942">
        <v>55318.46</v>
      </c>
      <c r="L3942">
        <v>53705.279999999999</v>
      </c>
      <c r="M3942">
        <v>20403.891500000002</v>
      </c>
      <c r="N3942">
        <v>43</v>
      </c>
      <c r="O3942">
        <v>51</v>
      </c>
      <c r="P3942">
        <v>125</v>
      </c>
      <c r="Q3942">
        <v>7441.15</v>
      </c>
      <c r="R3942">
        <v>5148.57</v>
      </c>
      <c r="S3942">
        <v>4492.17</v>
      </c>
      <c r="T3942">
        <v>2176.0392999999999</v>
      </c>
      <c r="U3942">
        <v>397</v>
      </c>
      <c r="V3942">
        <v>494</v>
      </c>
      <c r="W3942">
        <v>1243</v>
      </c>
      <c r="X3942">
        <v>70368</v>
      </c>
      <c r="Y3942">
        <v>50169.89</v>
      </c>
      <c r="Z3942">
        <v>49213.11</v>
      </c>
      <c r="AA3942">
        <v>18227.852200000001</v>
      </c>
      <c r="AB3942">
        <v>430</v>
      </c>
      <c r="AC3942">
        <v>384</v>
      </c>
      <c r="AD3942">
        <v>213</v>
      </c>
      <c r="AE3942">
        <v>356</v>
      </c>
      <c r="AF3942">
        <v>42</v>
      </c>
      <c r="AG3942">
        <v>35</v>
      </c>
      <c r="AH3942">
        <v>28</v>
      </c>
      <c r="AI3942">
        <v>41</v>
      </c>
      <c r="AJ3942">
        <v>388</v>
      </c>
      <c r="AK3942">
        <v>349</v>
      </c>
      <c r="AL3942">
        <v>185</v>
      </c>
      <c r="AM3942">
        <v>315</v>
      </c>
    </row>
    <row r="3943" spans="1:39" x14ac:dyDescent="0.15">
      <c r="A3943" t="s">
        <v>146</v>
      </c>
      <c r="B3943">
        <v>70</v>
      </c>
      <c r="C3943">
        <v>2</v>
      </c>
      <c r="D3943">
        <v>0</v>
      </c>
      <c r="E3943" t="s">
        <v>28</v>
      </c>
      <c r="F3943" t="s">
        <v>206</v>
      </c>
      <c r="G3943">
        <v>131</v>
      </c>
      <c r="H3943">
        <v>283</v>
      </c>
      <c r="I3943">
        <v>532</v>
      </c>
      <c r="J3943">
        <v>25614.53</v>
      </c>
      <c r="K3943">
        <v>18423.009999999998</v>
      </c>
      <c r="L3943">
        <v>14716.84</v>
      </c>
      <c r="M3943">
        <v>8149.5101999999997</v>
      </c>
      <c r="N3943">
        <v>131</v>
      </c>
      <c r="O3943">
        <v>138</v>
      </c>
      <c r="P3943">
        <v>301</v>
      </c>
      <c r="Q3943">
        <v>14155.49</v>
      </c>
      <c r="R3943">
        <v>9756.02</v>
      </c>
      <c r="S3943">
        <v>6350.6</v>
      </c>
      <c r="T3943">
        <v>4797.3580000000002</v>
      </c>
      <c r="U3943">
        <v>131</v>
      </c>
      <c r="V3943">
        <v>145</v>
      </c>
      <c r="W3943">
        <v>231</v>
      </c>
      <c r="X3943">
        <v>11459.04</v>
      </c>
      <c r="Y3943">
        <v>8666.99</v>
      </c>
      <c r="Z3943">
        <v>8366.24</v>
      </c>
      <c r="AA3943">
        <v>3352.1522</v>
      </c>
      <c r="AB3943">
        <v>129</v>
      </c>
      <c r="AC3943">
        <v>131</v>
      </c>
      <c r="AD3943">
        <v>120</v>
      </c>
      <c r="AE3943">
        <v>95</v>
      </c>
      <c r="AF3943">
        <v>129</v>
      </c>
      <c r="AG3943">
        <v>131</v>
      </c>
      <c r="AH3943">
        <v>120</v>
      </c>
      <c r="AI3943">
        <v>95</v>
      </c>
      <c r="AJ3943">
        <v>129</v>
      </c>
      <c r="AK3943">
        <v>131</v>
      </c>
      <c r="AL3943">
        <v>120</v>
      </c>
      <c r="AM3943">
        <v>95</v>
      </c>
    </row>
    <row r="3944" spans="1:39" x14ac:dyDescent="0.15">
      <c r="A3944" t="s">
        <v>146</v>
      </c>
      <c r="B3944">
        <v>70</v>
      </c>
      <c r="C3944">
        <v>2</v>
      </c>
      <c r="D3944">
        <v>0</v>
      </c>
      <c r="E3944" t="s">
        <v>29</v>
      </c>
      <c r="F3944" t="s">
        <v>206</v>
      </c>
      <c r="G3944">
        <v>3</v>
      </c>
      <c r="H3944">
        <v>6</v>
      </c>
      <c r="I3944">
        <v>8</v>
      </c>
      <c r="J3944">
        <v>565.96</v>
      </c>
      <c r="K3944">
        <v>428.97</v>
      </c>
      <c r="L3944">
        <v>275.08999999999997</v>
      </c>
      <c r="M3944">
        <v>138.85830000000001</v>
      </c>
      <c r="N3944">
        <v>3</v>
      </c>
      <c r="O3944">
        <v>3</v>
      </c>
      <c r="P3944">
        <v>4</v>
      </c>
      <c r="Q3944">
        <v>287.98</v>
      </c>
      <c r="R3944">
        <v>194.37</v>
      </c>
      <c r="S3944">
        <v>40.49</v>
      </c>
      <c r="T3944">
        <v>74.048299999999998</v>
      </c>
      <c r="U3944">
        <v>3</v>
      </c>
      <c r="V3944">
        <v>3</v>
      </c>
      <c r="W3944">
        <v>4</v>
      </c>
      <c r="X3944">
        <v>277.98</v>
      </c>
      <c r="Y3944">
        <v>234.6</v>
      </c>
      <c r="Z3944">
        <v>234.6</v>
      </c>
      <c r="AA3944">
        <v>64.81</v>
      </c>
      <c r="AB3944">
        <v>3</v>
      </c>
      <c r="AC3944">
        <v>3</v>
      </c>
      <c r="AD3944">
        <v>2</v>
      </c>
      <c r="AE3944">
        <v>1</v>
      </c>
      <c r="AF3944">
        <v>3</v>
      </c>
      <c r="AG3944">
        <v>3</v>
      </c>
      <c r="AH3944">
        <v>2</v>
      </c>
      <c r="AI3944">
        <v>1</v>
      </c>
      <c r="AJ3944">
        <v>3</v>
      </c>
      <c r="AK3944">
        <v>3</v>
      </c>
      <c r="AL3944">
        <v>2</v>
      </c>
      <c r="AM3944">
        <v>1</v>
      </c>
    </row>
    <row r="3945" spans="1:39" x14ac:dyDescent="0.15">
      <c r="A3945" t="s">
        <v>146</v>
      </c>
      <c r="B3945">
        <v>70</v>
      </c>
      <c r="C3945">
        <v>2</v>
      </c>
      <c r="D3945">
        <v>0</v>
      </c>
      <c r="E3945" t="s">
        <v>32</v>
      </c>
      <c r="F3945" t="s">
        <v>206</v>
      </c>
      <c r="G3945">
        <v>17</v>
      </c>
      <c r="H3945">
        <v>40</v>
      </c>
      <c r="I3945">
        <v>72</v>
      </c>
      <c r="J3945">
        <v>3302.45</v>
      </c>
      <c r="K3945">
        <v>2465.87</v>
      </c>
      <c r="L3945">
        <v>2101.73</v>
      </c>
      <c r="M3945">
        <v>992.33479999999997</v>
      </c>
      <c r="N3945">
        <v>17</v>
      </c>
      <c r="O3945">
        <v>18</v>
      </c>
      <c r="P3945">
        <v>34</v>
      </c>
      <c r="Q3945">
        <v>1495.7</v>
      </c>
      <c r="R3945">
        <v>1121.93</v>
      </c>
      <c r="S3945">
        <v>757.79</v>
      </c>
      <c r="T3945">
        <v>509.94479999999999</v>
      </c>
      <c r="U3945">
        <v>17</v>
      </c>
      <c r="V3945">
        <v>22</v>
      </c>
      <c r="W3945">
        <v>38</v>
      </c>
      <c r="X3945">
        <v>1806.75</v>
      </c>
      <c r="Y3945">
        <v>1343.94</v>
      </c>
      <c r="Z3945">
        <v>1343.94</v>
      </c>
      <c r="AA3945">
        <v>482.39</v>
      </c>
      <c r="AB3945">
        <v>16</v>
      </c>
      <c r="AC3945">
        <v>16</v>
      </c>
      <c r="AD3945">
        <v>15</v>
      </c>
      <c r="AE3945">
        <v>11</v>
      </c>
      <c r="AF3945">
        <v>16</v>
      </c>
      <c r="AG3945">
        <v>16</v>
      </c>
      <c r="AH3945">
        <v>15</v>
      </c>
      <c r="AI3945">
        <v>11</v>
      </c>
      <c r="AJ3945">
        <v>16</v>
      </c>
      <c r="AK3945">
        <v>16</v>
      </c>
      <c r="AL3945">
        <v>15</v>
      </c>
      <c r="AM3945">
        <v>11</v>
      </c>
    </row>
    <row r="3946" spans="1:39" x14ac:dyDescent="0.15">
      <c r="A3946" t="s">
        <v>146</v>
      </c>
      <c r="B3946">
        <v>70</v>
      </c>
      <c r="C3946">
        <v>2</v>
      </c>
      <c r="D3946">
        <v>1</v>
      </c>
      <c r="E3946" t="s">
        <v>28</v>
      </c>
      <c r="F3946" t="s">
        <v>206</v>
      </c>
      <c r="G3946">
        <v>1359</v>
      </c>
      <c r="H3946">
        <v>3003</v>
      </c>
      <c r="I3946">
        <v>5551</v>
      </c>
      <c r="J3946">
        <v>255356.39</v>
      </c>
      <c r="K3946">
        <v>188016.21</v>
      </c>
      <c r="L3946">
        <v>160539.56</v>
      </c>
      <c r="M3946">
        <v>77408.581399999995</v>
      </c>
      <c r="N3946">
        <v>1359</v>
      </c>
      <c r="O3946">
        <v>1467</v>
      </c>
      <c r="P3946">
        <v>3246</v>
      </c>
      <c r="Q3946">
        <v>144354.29999999999</v>
      </c>
      <c r="R3946">
        <v>100046.18</v>
      </c>
      <c r="S3946">
        <v>77355.45</v>
      </c>
      <c r="T3946">
        <v>46467.984700000001</v>
      </c>
      <c r="U3946">
        <v>1359</v>
      </c>
      <c r="V3946">
        <v>1536</v>
      </c>
      <c r="W3946">
        <v>2305</v>
      </c>
      <c r="X3946">
        <v>111002.09</v>
      </c>
      <c r="Y3946">
        <v>87970.03</v>
      </c>
      <c r="Z3946">
        <v>83184.11</v>
      </c>
      <c r="AA3946">
        <v>30940.596699999998</v>
      </c>
      <c r="AB3946">
        <v>1303</v>
      </c>
      <c r="AC3946">
        <v>1347</v>
      </c>
      <c r="AD3946">
        <v>1017</v>
      </c>
      <c r="AE3946">
        <v>1291</v>
      </c>
      <c r="AF3946">
        <v>1303</v>
      </c>
      <c r="AG3946">
        <v>1347</v>
      </c>
      <c r="AH3946">
        <v>1017</v>
      </c>
      <c r="AI3946">
        <v>1291</v>
      </c>
      <c r="AJ3946">
        <v>1303</v>
      </c>
      <c r="AK3946">
        <v>1347</v>
      </c>
      <c r="AL3946">
        <v>1017</v>
      </c>
      <c r="AM3946">
        <v>1291</v>
      </c>
    </row>
    <row r="3947" spans="1:39" x14ac:dyDescent="0.15">
      <c r="A3947" t="s">
        <v>146</v>
      </c>
      <c r="B3947">
        <v>70</v>
      </c>
      <c r="C3947">
        <v>2</v>
      </c>
      <c r="D3947">
        <v>1</v>
      </c>
      <c r="E3947" t="s">
        <v>30</v>
      </c>
      <c r="F3947" t="s">
        <v>206</v>
      </c>
      <c r="G3947">
        <v>142</v>
      </c>
      <c r="H3947">
        <v>315</v>
      </c>
      <c r="I3947">
        <v>538</v>
      </c>
      <c r="J3947">
        <v>25606.86</v>
      </c>
      <c r="K3947">
        <v>19059.560000000001</v>
      </c>
      <c r="L3947">
        <v>16041.7</v>
      </c>
      <c r="M3947">
        <v>7861.4979999999996</v>
      </c>
      <c r="N3947">
        <v>142</v>
      </c>
      <c r="O3947">
        <v>154</v>
      </c>
      <c r="P3947">
        <v>308</v>
      </c>
      <c r="Q3947">
        <v>14630.51</v>
      </c>
      <c r="R3947">
        <v>10541.08</v>
      </c>
      <c r="S3947">
        <v>7807.64</v>
      </c>
      <c r="T3947">
        <v>4749.4444000000003</v>
      </c>
      <c r="U3947">
        <v>142</v>
      </c>
      <c r="V3947">
        <v>161</v>
      </c>
      <c r="W3947">
        <v>230</v>
      </c>
      <c r="X3947">
        <v>10976.35</v>
      </c>
      <c r="Y3947">
        <v>8518.48</v>
      </c>
      <c r="Z3947">
        <v>8234.06</v>
      </c>
      <c r="AA3947">
        <v>3112.0536000000002</v>
      </c>
      <c r="AB3947">
        <v>133</v>
      </c>
      <c r="AC3947">
        <v>141</v>
      </c>
      <c r="AD3947">
        <v>103</v>
      </c>
      <c r="AE3947">
        <v>141</v>
      </c>
      <c r="AF3947">
        <v>133</v>
      </c>
      <c r="AG3947">
        <v>141</v>
      </c>
      <c r="AH3947">
        <v>103</v>
      </c>
      <c r="AI3947">
        <v>141</v>
      </c>
      <c r="AJ3947">
        <v>133</v>
      </c>
      <c r="AK3947">
        <v>141</v>
      </c>
      <c r="AL3947">
        <v>103</v>
      </c>
      <c r="AM3947">
        <v>141</v>
      </c>
    </row>
    <row r="3948" spans="1:39" x14ac:dyDescent="0.15">
      <c r="A3948" t="s">
        <v>146</v>
      </c>
      <c r="B3948">
        <v>70</v>
      </c>
      <c r="C3948">
        <v>2</v>
      </c>
      <c r="D3948">
        <v>1</v>
      </c>
      <c r="E3948" t="s">
        <v>29</v>
      </c>
      <c r="F3948" t="s">
        <v>206</v>
      </c>
      <c r="G3948">
        <v>2525</v>
      </c>
      <c r="H3948">
        <v>5646</v>
      </c>
      <c r="I3948">
        <v>10688</v>
      </c>
      <c r="J3948">
        <v>494904.05</v>
      </c>
      <c r="K3948">
        <v>347394.13</v>
      </c>
      <c r="L3948">
        <v>299232.46999999997</v>
      </c>
      <c r="M3948">
        <v>149345.24129999999</v>
      </c>
      <c r="N3948">
        <v>2525</v>
      </c>
      <c r="O3948">
        <v>2760</v>
      </c>
      <c r="P3948">
        <v>6118</v>
      </c>
      <c r="Q3948">
        <v>271529.01</v>
      </c>
      <c r="R3948">
        <v>180964.5</v>
      </c>
      <c r="S3948">
        <v>141211.89000000001</v>
      </c>
      <c r="T3948">
        <v>87800.536800000002</v>
      </c>
      <c r="U3948">
        <v>2525</v>
      </c>
      <c r="V3948">
        <v>2886</v>
      </c>
      <c r="W3948">
        <v>4570</v>
      </c>
      <c r="X3948">
        <v>223375.04</v>
      </c>
      <c r="Y3948">
        <v>166429.63</v>
      </c>
      <c r="Z3948">
        <v>158020.57999999999</v>
      </c>
      <c r="AA3948">
        <v>61544.7045</v>
      </c>
      <c r="AB3948">
        <v>2424</v>
      </c>
      <c r="AC3948">
        <v>2415</v>
      </c>
      <c r="AD3948">
        <v>1901</v>
      </c>
      <c r="AE3948">
        <v>2457</v>
      </c>
      <c r="AF3948">
        <v>2424</v>
      </c>
      <c r="AG3948">
        <v>2415</v>
      </c>
      <c r="AH3948">
        <v>1901</v>
      </c>
      <c r="AI3948">
        <v>2457</v>
      </c>
      <c r="AJ3948">
        <v>2424</v>
      </c>
      <c r="AK3948">
        <v>2415</v>
      </c>
      <c r="AL3948">
        <v>1901</v>
      </c>
      <c r="AM3948">
        <v>2457</v>
      </c>
    </row>
    <row r="3949" spans="1:39" x14ac:dyDescent="0.15">
      <c r="A3949" t="s">
        <v>146</v>
      </c>
      <c r="B3949">
        <v>70</v>
      </c>
      <c r="C3949">
        <v>2</v>
      </c>
      <c r="D3949">
        <v>1</v>
      </c>
      <c r="E3949" t="s">
        <v>32</v>
      </c>
      <c r="F3949" t="s">
        <v>206</v>
      </c>
      <c r="G3949">
        <v>63</v>
      </c>
      <c r="H3949">
        <v>142</v>
      </c>
      <c r="I3949">
        <v>284</v>
      </c>
      <c r="J3949">
        <v>13332.07</v>
      </c>
      <c r="K3949">
        <v>8650.15</v>
      </c>
      <c r="L3949">
        <v>7799.1</v>
      </c>
      <c r="M3949">
        <v>4064.7656000000002</v>
      </c>
      <c r="N3949">
        <v>63</v>
      </c>
      <c r="O3949">
        <v>70</v>
      </c>
      <c r="P3949">
        <v>139</v>
      </c>
      <c r="Q3949">
        <v>6420.84</v>
      </c>
      <c r="R3949">
        <v>4080.02</v>
      </c>
      <c r="S3949">
        <v>3476.58</v>
      </c>
      <c r="T3949">
        <v>2078.181</v>
      </c>
      <c r="U3949">
        <v>63</v>
      </c>
      <c r="V3949">
        <v>72</v>
      </c>
      <c r="W3949">
        <v>145</v>
      </c>
      <c r="X3949">
        <v>6911.23</v>
      </c>
      <c r="Y3949">
        <v>4570.13</v>
      </c>
      <c r="Z3949">
        <v>4322.5200000000004</v>
      </c>
      <c r="AA3949">
        <v>1986.5845999999999</v>
      </c>
      <c r="AB3949">
        <v>60</v>
      </c>
      <c r="AC3949">
        <v>62</v>
      </c>
      <c r="AD3949">
        <v>51</v>
      </c>
      <c r="AE3949">
        <v>59</v>
      </c>
      <c r="AF3949">
        <v>60</v>
      </c>
      <c r="AG3949">
        <v>62</v>
      </c>
      <c r="AH3949">
        <v>51</v>
      </c>
      <c r="AI3949">
        <v>59</v>
      </c>
      <c r="AJ3949">
        <v>60</v>
      </c>
      <c r="AK3949">
        <v>62</v>
      </c>
      <c r="AL3949">
        <v>51</v>
      </c>
      <c r="AM3949">
        <v>59</v>
      </c>
    </row>
    <row r="3950" spans="1:39" x14ac:dyDescent="0.15">
      <c r="A3950" t="s">
        <v>146</v>
      </c>
      <c r="B3950">
        <v>70</v>
      </c>
      <c r="C3950">
        <v>2</v>
      </c>
      <c r="D3950">
        <v>2</v>
      </c>
      <c r="E3950" t="s">
        <v>28</v>
      </c>
      <c r="F3950" t="s">
        <v>206</v>
      </c>
      <c r="G3950">
        <v>157</v>
      </c>
      <c r="H3950">
        <v>335</v>
      </c>
      <c r="I3950">
        <v>626</v>
      </c>
      <c r="J3950">
        <v>28939.55</v>
      </c>
      <c r="K3950">
        <v>21438.81</v>
      </c>
      <c r="L3950">
        <v>16654.22</v>
      </c>
      <c r="M3950">
        <v>9050.6620000000003</v>
      </c>
      <c r="N3950">
        <v>157</v>
      </c>
      <c r="O3950">
        <v>163</v>
      </c>
      <c r="P3950">
        <v>364</v>
      </c>
      <c r="Q3950">
        <v>16920.14</v>
      </c>
      <c r="R3950">
        <v>12004.22</v>
      </c>
      <c r="S3950">
        <v>7535.72</v>
      </c>
      <c r="T3950">
        <v>5380.7800999999999</v>
      </c>
      <c r="U3950">
        <v>157</v>
      </c>
      <c r="V3950">
        <v>172</v>
      </c>
      <c r="W3950">
        <v>262</v>
      </c>
      <c r="X3950">
        <v>12019.41</v>
      </c>
      <c r="Y3950">
        <v>9434.59</v>
      </c>
      <c r="Z3950">
        <v>9118.5</v>
      </c>
      <c r="AA3950">
        <v>3669.8818999999999</v>
      </c>
      <c r="AB3950">
        <v>151</v>
      </c>
      <c r="AC3950">
        <v>153</v>
      </c>
      <c r="AD3950">
        <v>81</v>
      </c>
      <c r="AE3950">
        <v>154</v>
      </c>
      <c r="AF3950">
        <v>151</v>
      </c>
      <c r="AG3950">
        <v>153</v>
      </c>
      <c r="AH3950">
        <v>81</v>
      </c>
      <c r="AI3950">
        <v>154</v>
      </c>
      <c r="AJ3950">
        <v>151</v>
      </c>
      <c r="AK3950">
        <v>153</v>
      </c>
      <c r="AL3950">
        <v>81</v>
      </c>
      <c r="AM3950">
        <v>154</v>
      </c>
    </row>
    <row r="3951" spans="1:39" x14ac:dyDescent="0.15">
      <c r="A3951" t="s">
        <v>146</v>
      </c>
      <c r="B3951">
        <v>70</v>
      </c>
      <c r="C3951">
        <v>2</v>
      </c>
      <c r="D3951">
        <v>2</v>
      </c>
      <c r="E3951" t="s">
        <v>30</v>
      </c>
      <c r="F3951" t="s">
        <v>206</v>
      </c>
      <c r="G3951">
        <v>15</v>
      </c>
      <c r="H3951">
        <v>30</v>
      </c>
      <c r="I3951">
        <v>59</v>
      </c>
      <c r="J3951">
        <v>2843.93</v>
      </c>
      <c r="K3951">
        <v>2013.98</v>
      </c>
      <c r="L3951">
        <v>1460.36</v>
      </c>
      <c r="M3951">
        <v>964.26639999999998</v>
      </c>
      <c r="N3951">
        <v>15</v>
      </c>
      <c r="O3951">
        <v>15</v>
      </c>
      <c r="P3951">
        <v>33</v>
      </c>
      <c r="Q3951">
        <v>1587.74</v>
      </c>
      <c r="R3951">
        <v>1041.24</v>
      </c>
      <c r="S3951">
        <v>562.61</v>
      </c>
      <c r="T3951">
        <v>587.40639999999996</v>
      </c>
      <c r="U3951">
        <v>15</v>
      </c>
      <c r="V3951">
        <v>15</v>
      </c>
      <c r="W3951">
        <v>26</v>
      </c>
      <c r="X3951">
        <v>1256.19</v>
      </c>
      <c r="Y3951">
        <v>972.74</v>
      </c>
      <c r="Z3951">
        <v>897.75</v>
      </c>
      <c r="AA3951">
        <v>376.86</v>
      </c>
      <c r="AB3951">
        <v>14</v>
      </c>
      <c r="AC3951">
        <v>15</v>
      </c>
      <c r="AD3951">
        <v>11</v>
      </c>
      <c r="AE3951">
        <v>14</v>
      </c>
      <c r="AF3951">
        <v>14</v>
      </c>
      <c r="AG3951">
        <v>15</v>
      </c>
      <c r="AH3951">
        <v>11</v>
      </c>
      <c r="AI3951">
        <v>14</v>
      </c>
      <c r="AJ3951">
        <v>14</v>
      </c>
      <c r="AK3951">
        <v>15</v>
      </c>
      <c r="AL3951">
        <v>11</v>
      </c>
      <c r="AM3951">
        <v>14</v>
      </c>
    </row>
    <row r="3952" spans="1:39" x14ac:dyDescent="0.15">
      <c r="A3952" t="s">
        <v>146</v>
      </c>
      <c r="B3952">
        <v>70</v>
      </c>
      <c r="C3952">
        <v>2</v>
      </c>
      <c r="D3952">
        <v>2</v>
      </c>
      <c r="E3952" t="s">
        <v>29</v>
      </c>
      <c r="F3952" t="s">
        <v>206</v>
      </c>
      <c r="G3952">
        <v>88</v>
      </c>
      <c r="H3952">
        <v>185</v>
      </c>
      <c r="I3952">
        <v>363</v>
      </c>
      <c r="J3952">
        <v>17029.099999999999</v>
      </c>
      <c r="K3952">
        <v>12205.87</v>
      </c>
      <c r="L3952">
        <v>10355.629999999999</v>
      </c>
      <c r="M3952">
        <v>5294.2483000000002</v>
      </c>
      <c r="N3952">
        <v>88</v>
      </c>
      <c r="O3952">
        <v>89</v>
      </c>
      <c r="P3952">
        <v>192</v>
      </c>
      <c r="Q3952">
        <v>8985.57</v>
      </c>
      <c r="R3952">
        <v>6149.91</v>
      </c>
      <c r="S3952">
        <v>4398.4399999999996</v>
      </c>
      <c r="T3952">
        <v>2869.1152999999999</v>
      </c>
      <c r="U3952">
        <v>88</v>
      </c>
      <c r="V3952">
        <v>96</v>
      </c>
      <c r="W3952">
        <v>171</v>
      </c>
      <c r="X3952">
        <v>8043.53</v>
      </c>
      <c r="Y3952">
        <v>6055.96</v>
      </c>
      <c r="Z3952">
        <v>5957.19</v>
      </c>
      <c r="AA3952">
        <v>2425.1329999999998</v>
      </c>
      <c r="AB3952">
        <v>84</v>
      </c>
      <c r="AC3952">
        <v>84</v>
      </c>
      <c r="AD3952">
        <v>50</v>
      </c>
      <c r="AE3952">
        <v>84</v>
      </c>
      <c r="AF3952">
        <v>84</v>
      </c>
      <c r="AG3952">
        <v>84</v>
      </c>
      <c r="AH3952">
        <v>50</v>
      </c>
      <c r="AI3952">
        <v>84</v>
      </c>
      <c r="AJ3952">
        <v>84</v>
      </c>
      <c r="AK3952">
        <v>84</v>
      </c>
      <c r="AL3952">
        <v>50</v>
      </c>
      <c r="AM3952">
        <v>84</v>
      </c>
    </row>
    <row r="3953" spans="1:39" x14ac:dyDescent="0.15">
      <c r="A3953" t="s">
        <v>146</v>
      </c>
      <c r="B3953">
        <v>70</v>
      </c>
      <c r="C3953">
        <v>2</v>
      </c>
      <c r="D3953">
        <v>2</v>
      </c>
      <c r="E3953" t="s">
        <v>32</v>
      </c>
      <c r="F3953" t="s">
        <v>206</v>
      </c>
      <c r="G3953">
        <v>12</v>
      </c>
      <c r="H3953">
        <v>26</v>
      </c>
      <c r="I3953">
        <v>55</v>
      </c>
      <c r="J3953">
        <v>2464.5500000000002</v>
      </c>
      <c r="K3953">
        <v>1655.13</v>
      </c>
      <c r="L3953">
        <v>1326.48</v>
      </c>
      <c r="M3953">
        <v>738.83140000000003</v>
      </c>
      <c r="N3953">
        <v>12</v>
      </c>
      <c r="O3953">
        <v>13</v>
      </c>
      <c r="P3953">
        <v>31</v>
      </c>
      <c r="Q3953">
        <v>1321.72</v>
      </c>
      <c r="R3953">
        <v>881.82</v>
      </c>
      <c r="S3953">
        <v>583.16</v>
      </c>
      <c r="T3953">
        <v>430.18759999999997</v>
      </c>
      <c r="U3953">
        <v>12</v>
      </c>
      <c r="V3953">
        <v>13</v>
      </c>
      <c r="W3953">
        <v>24</v>
      </c>
      <c r="X3953">
        <v>1142.83</v>
      </c>
      <c r="Y3953">
        <v>773.31</v>
      </c>
      <c r="Z3953">
        <v>743.32</v>
      </c>
      <c r="AA3953">
        <v>308.6438</v>
      </c>
      <c r="AB3953">
        <v>12</v>
      </c>
      <c r="AC3953">
        <v>12</v>
      </c>
      <c r="AD3953">
        <v>9</v>
      </c>
      <c r="AE3953">
        <v>11</v>
      </c>
      <c r="AF3953">
        <v>12</v>
      </c>
      <c r="AG3953">
        <v>12</v>
      </c>
      <c r="AH3953">
        <v>9</v>
      </c>
      <c r="AI3953">
        <v>11</v>
      </c>
      <c r="AJ3953">
        <v>12</v>
      </c>
      <c r="AK3953">
        <v>12</v>
      </c>
      <c r="AL3953">
        <v>9</v>
      </c>
      <c r="AM3953">
        <v>11</v>
      </c>
    </row>
    <row r="3954" spans="1:39" x14ac:dyDescent="0.15">
      <c r="A3954" t="s">
        <v>146</v>
      </c>
      <c r="B3954">
        <v>100</v>
      </c>
      <c r="C3954">
        <v>1</v>
      </c>
      <c r="D3954">
        <v>0</v>
      </c>
      <c r="E3954" t="s">
        <v>28</v>
      </c>
      <c r="F3954" t="s">
        <v>206</v>
      </c>
      <c r="G3954">
        <v>8311</v>
      </c>
      <c r="H3954">
        <v>8450</v>
      </c>
      <c r="I3954">
        <v>11261</v>
      </c>
      <c r="J3954">
        <v>512742.7</v>
      </c>
      <c r="K3954">
        <v>379190.88</v>
      </c>
      <c r="L3954">
        <v>361523.5</v>
      </c>
      <c r="M3954">
        <v>162760.171</v>
      </c>
      <c r="N3954">
        <v>2455</v>
      </c>
      <c r="O3954">
        <v>2476</v>
      </c>
      <c r="P3954">
        <v>3506</v>
      </c>
      <c r="Q3954">
        <v>158018.17000000001</v>
      </c>
      <c r="R3954">
        <v>118708.76</v>
      </c>
      <c r="S3954">
        <v>108202.12</v>
      </c>
      <c r="T3954">
        <v>55516.431499999999</v>
      </c>
      <c r="U3954">
        <v>5856</v>
      </c>
      <c r="V3954">
        <v>5974</v>
      </c>
      <c r="W3954">
        <v>7755</v>
      </c>
      <c r="X3954">
        <v>354724.53</v>
      </c>
      <c r="Y3954">
        <v>260482.12</v>
      </c>
      <c r="Z3954">
        <v>253321.38</v>
      </c>
      <c r="AA3954">
        <v>107243.7395</v>
      </c>
      <c r="AB3954">
        <v>8228</v>
      </c>
      <c r="AC3954">
        <v>6738</v>
      </c>
      <c r="AD3954">
        <v>5576</v>
      </c>
      <c r="AE3954">
        <v>3537</v>
      </c>
      <c r="AF3954">
        <v>2426</v>
      </c>
      <c r="AG3954">
        <v>2362</v>
      </c>
      <c r="AH3954">
        <v>1989</v>
      </c>
      <c r="AI3954">
        <v>1184</v>
      </c>
      <c r="AJ3954">
        <v>5802</v>
      </c>
      <c r="AK3954">
        <v>4376</v>
      </c>
      <c r="AL3954">
        <v>3587</v>
      </c>
      <c r="AM3954">
        <v>2353</v>
      </c>
    </row>
    <row r="3955" spans="1:39" x14ac:dyDescent="0.15">
      <c r="A3955" t="s">
        <v>146</v>
      </c>
      <c r="B3955">
        <v>100</v>
      </c>
      <c r="C3955">
        <v>1</v>
      </c>
      <c r="D3955">
        <v>0</v>
      </c>
      <c r="E3955" t="s">
        <v>30</v>
      </c>
      <c r="F3955" t="s">
        <v>206</v>
      </c>
      <c r="G3955">
        <v>14</v>
      </c>
      <c r="H3955">
        <v>14</v>
      </c>
      <c r="I3955">
        <v>20</v>
      </c>
      <c r="J3955">
        <v>883.86</v>
      </c>
      <c r="K3955">
        <v>639.77</v>
      </c>
      <c r="L3955">
        <v>599.78</v>
      </c>
      <c r="M3955">
        <v>299.4357</v>
      </c>
      <c r="N3955">
        <v>5</v>
      </c>
      <c r="O3955">
        <v>5</v>
      </c>
      <c r="P3955">
        <v>7</v>
      </c>
      <c r="Q3955">
        <v>327.95</v>
      </c>
      <c r="R3955">
        <v>252.2</v>
      </c>
      <c r="S3955">
        <v>252.2</v>
      </c>
      <c r="T3955">
        <v>115.0929</v>
      </c>
      <c r="U3955">
        <v>9</v>
      </c>
      <c r="V3955">
        <v>9</v>
      </c>
      <c r="W3955">
        <v>13</v>
      </c>
      <c r="X3955">
        <v>555.91</v>
      </c>
      <c r="Y3955">
        <v>387.57</v>
      </c>
      <c r="Z3955">
        <v>347.58</v>
      </c>
      <c r="AA3955">
        <v>184.34280000000001</v>
      </c>
      <c r="AB3955">
        <v>12</v>
      </c>
      <c r="AC3955">
        <v>12</v>
      </c>
      <c r="AD3955">
        <v>8</v>
      </c>
      <c r="AE3955">
        <v>8</v>
      </c>
      <c r="AF3955">
        <v>5</v>
      </c>
      <c r="AG3955">
        <v>5</v>
      </c>
      <c r="AH3955">
        <v>2</v>
      </c>
      <c r="AI3955">
        <v>3</v>
      </c>
      <c r="AJ3955">
        <v>7</v>
      </c>
      <c r="AK3955">
        <v>7</v>
      </c>
      <c r="AL3955">
        <v>6</v>
      </c>
      <c r="AM3955">
        <v>5</v>
      </c>
    </row>
    <row r="3956" spans="1:39" x14ac:dyDescent="0.15">
      <c r="A3956" t="s">
        <v>146</v>
      </c>
      <c r="B3956">
        <v>100</v>
      </c>
      <c r="C3956">
        <v>1</v>
      </c>
      <c r="D3956">
        <v>0</v>
      </c>
      <c r="E3956" t="s">
        <v>29</v>
      </c>
      <c r="F3956" t="s">
        <v>206</v>
      </c>
      <c r="G3956">
        <v>45</v>
      </c>
      <c r="H3956">
        <v>46</v>
      </c>
      <c r="I3956">
        <v>67</v>
      </c>
      <c r="J3956">
        <v>3113.49</v>
      </c>
      <c r="K3956">
        <v>2202.35</v>
      </c>
      <c r="L3956">
        <v>2056.2399999999998</v>
      </c>
      <c r="M3956">
        <v>965.80640000000005</v>
      </c>
      <c r="N3956">
        <v>17</v>
      </c>
      <c r="O3956">
        <v>18</v>
      </c>
      <c r="P3956">
        <v>35</v>
      </c>
      <c r="Q3956">
        <v>1250.69</v>
      </c>
      <c r="R3956">
        <v>823.96</v>
      </c>
      <c r="S3956">
        <v>677.85</v>
      </c>
      <c r="T3956">
        <v>412.52980000000002</v>
      </c>
      <c r="U3956">
        <v>28</v>
      </c>
      <c r="V3956">
        <v>28</v>
      </c>
      <c r="W3956">
        <v>32</v>
      </c>
      <c r="X3956">
        <v>1862.8</v>
      </c>
      <c r="Y3956">
        <v>1378.39</v>
      </c>
      <c r="Z3956">
        <v>1378.39</v>
      </c>
      <c r="AA3956">
        <v>553.27660000000003</v>
      </c>
      <c r="AB3956">
        <v>45</v>
      </c>
      <c r="AC3956">
        <v>34</v>
      </c>
      <c r="AD3956">
        <v>30</v>
      </c>
      <c r="AE3956">
        <v>24</v>
      </c>
      <c r="AF3956">
        <v>17</v>
      </c>
      <c r="AG3956">
        <v>17</v>
      </c>
      <c r="AH3956">
        <v>16</v>
      </c>
      <c r="AI3956">
        <v>9</v>
      </c>
      <c r="AJ3956">
        <v>28</v>
      </c>
      <c r="AK3956">
        <v>17</v>
      </c>
      <c r="AL3956">
        <v>14</v>
      </c>
      <c r="AM3956">
        <v>15</v>
      </c>
    </row>
    <row r="3957" spans="1:39" x14ac:dyDescent="0.15">
      <c r="A3957" t="s">
        <v>146</v>
      </c>
      <c r="B3957">
        <v>100</v>
      </c>
      <c r="C3957">
        <v>1</v>
      </c>
      <c r="D3957">
        <v>0</v>
      </c>
      <c r="E3957" t="s">
        <v>32</v>
      </c>
      <c r="F3957" t="s">
        <v>206</v>
      </c>
      <c r="G3957">
        <v>391</v>
      </c>
      <c r="H3957">
        <v>411</v>
      </c>
      <c r="I3957">
        <v>627</v>
      </c>
      <c r="J3957">
        <v>30244.48</v>
      </c>
      <c r="K3957">
        <v>19701.64</v>
      </c>
      <c r="L3957">
        <v>19343.060000000001</v>
      </c>
      <c r="M3957">
        <v>9008.7721000000001</v>
      </c>
      <c r="N3957">
        <v>39</v>
      </c>
      <c r="O3957">
        <v>39</v>
      </c>
      <c r="P3957">
        <v>59</v>
      </c>
      <c r="Q3957">
        <v>3099.65</v>
      </c>
      <c r="R3957">
        <v>2119.81</v>
      </c>
      <c r="S3957">
        <v>1857.95</v>
      </c>
      <c r="T3957">
        <v>916.26969999999994</v>
      </c>
      <c r="U3957">
        <v>352</v>
      </c>
      <c r="V3957">
        <v>372</v>
      </c>
      <c r="W3957">
        <v>568</v>
      </c>
      <c r="X3957">
        <v>27144.83</v>
      </c>
      <c r="Y3957">
        <v>17581.830000000002</v>
      </c>
      <c r="Z3957">
        <v>17485.11</v>
      </c>
      <c r="AA3957">
        <v>8092.5024000000003</v>
      </c>
      <c r="AB3957">
        <v>390</v>
      </c>
      <c r="AC3957">
        <v>304</v>
      </c>
      <c r="AD3957">
        <v>265</v>
      </c>
      <c r="AE3957">
        <v>256</v>
      </c>
      <c r="AF3957">
        <v>39</v>
      </c>
      <c r="AG3957">
        <v>30</v>
      </c>
      <c r="AH3957">
        <v>28</v>
      </c>
      <c r="AI3957">
        <v>33</v>
      </c>
      <c r="AJ3957">
        <v>351</v>
      </c>
      <c r="AK3957">
        <v>274</v>
      </c>
      <c r="AL3957">
        <v>237</v>
      </c>
      <c r="AM3957">
        <v>223</v>
      </c>
    </row>
    <row r="3958" spans="1:39" x14ac:dyDescent="0.15">
      <c r="A3958" t="s">
        <v>146</v>
      </c>
      <c r="B3958">
        <v>100</v>
      </c>
      <c r="C3958">
        <v>1</v>
      </c>
      <c r="D3958">
        <v>1</v>
      </c>
      <c r="E3958" t="s">
        <v>28</v>
      </c>
      <c r="F3958" t="s">
        <v>206</v>
      </c>
      <c r="G3958">
        <v>27546</v>
      </c>
      <c r="H3958">
        <v>28479</v>
      </c>
      <c r="I3958">
        <v>40820</v>
      </c>
      <c r="J3958">
        <v>1784423.04</v>
      </c>
      <c r="K3958">
        <v>1317335.3799999999</v>
      </c>
      <c r="L3958">
        <v>1236668.97</v>
      </c>
      <c r="M3958">
        <v>547270.82180000003</v>
      </c>
      <c r="N3958">
        <v>11794</v>
      </c>
      <c r="O3958">
        <v>12074</v>
      </c>
      <c r="P3958">
        <v>19538</v>
      </c>
      <c r="Q3958">
        <v>819683.56</v>
      </c>
      <c r="R3958">
        <v>576472.66</v>
      </c>
      <c r="S3958">
        <v>538728.11</v>
      </c>
      <c r="T3958">
        <v>272442.37560000003</v>
      </c>
      <c r="U3958">
        <v>15752</v>
      </c>
      <c r="V3958">
        <v>16405</v>
      </c>
      <c r="W3958">
        <v>21282</v>
      </c>
      <c r="X3958">
        <v>964739.48</v>
      </c>
      <c r="Y3958">
        <v>740862.72</v>
      </c>
      <c r="Z3958">
        <v>697940.86</v>
      </c>
      <c r="AA3958">
        <v>274828.44620000001</v>
      </c>
      <c r="AB3958">
        <v>26440</v>
      </c>
      <c r="AC3958">
        <v>26308</v>
      </c>
      <c r="AD3958">
        <v>17943</v>
      </c>
      <c r="AE3958">
        <v>23674</v>
      </c>
      <c r="AF3958">
        <v>11469</v>
      </c>
      <c r="AG3958">
        <v>11614</v>
      </c>
      <c r="AH3958">
        <v>8982</v>
      </c>
      <c r="AI3958">
        <v>10320</v>
      </c>
      <c r="AJ3958">
        <v>14971</v>
      </c>
      <c r="AK3958">
        <v>14694</v>
      </c>
      <c r="AL3958">
        <v>8961</v>
      </c>
      <c r="AM3958">
        <v>13354</v>
      </c>
    </row>
    <row r="3959" spans="1:39" x14ac:dyDescent="0.15">
      <c r="A3959" t="s">
        <v>146</v>
      </c>
      <c r="B3959">
        <v>100</v>
      </c>
      <c r="C3959">
        <v>1</v>
      </c>
      <c r="D3959">
        <v>1</v>
      </c>
      <c r="E3959" t="s">
        <v>30</v>
      </c>
      <c r="F3959" t="s">
        <v>206</v>
      </c>
      <c r="G3959">
        <v>2632</v>
      </c>
      <c r="H3959">
        <v>2719</v>
      </c>
      <c r="I3959">
        <v>3814</v>
      </c>
      <c r="J3959">
        <v>167560.72</v>
      </c>
      <c r="K3959">
        <v>125264.78</v>
      </c>
      <c r="L3959">
        <v>116844.87</v>
      </c>
      <c r="M3959">
        <v>50454.947999999997</v>
      </c>
      <c r="N3959">
        <v>1018</v>
      </c>
      <c r="O3959">
        <v>1043</v>
      </c>
      <c r="P3959">
        <v>1636</v>
      </c>
      <c r="Q3959">
        <v>68349.570000000007</v>
      </c>
      <c r="R3959">
        <v>49248.82</v>
      </c>
      <c r="S3959">
        <v>45570.67</v>
      </c>
      <c r="T3959">
        <v>22558.255300000001</v>
      </c>
      <c r="U3959">
        <v>1614</v>
      </c>
      <c r="V3959">
        <v>1676</v>
      </c>
      <c r="W3959">
        <v>2178</v>
      </c>
      <c r="X3959">
        <v>99211.15</v>
      </c>
      <c r="Y3959">
        <v>76015.960000000006</v>
      </c>
      <c r="Z3959">
        <v>71274.2</v>
      </c>
      <c r="AA3959">
        <v>27896.6927</v>
      </c>
      <c r="AB3959">
        <v>2474</v>
      </c>
      <c r="AC3959">
        <v>2557</v>
      </c>
      <c r="AD3959">
        <v>1494</v>
      </c>
      <c r="AE3959">
        <v>2552</v>
      </c>
      <c r="AF3959">
        <v>956</v>
      </c>
      <c r="AG3959">
        <v>1005</v>
      </c>
      <c r="AH3959">
        <v>730</v>
      </c>
      <c r="AI3959">
        <v>990</v>
      </c>
      <c r="AJ3959">
        <v>1518</v>
      </c>
      <c r="AK3959">
        <v>1552</v>
      </c>
      <c r="AL3959">
        <v>764</v>
      </c>
      <c r="AM3959">
        <v>1562</v>
      </c>
    </row>
    <row r="3960" spans="1:39" x14ac:dyDescent="0.15">
      <c r="A3960" t="s">
        <v>146</v>
      </c>
      <c r="B3960">
        <v>100</v>
      </c>
      <c r="C3960">
        <v>1</v>
      </c>
      <c r="D3960">
        <v>1</v>
      </c>
      <c r="E3960" t="s">
        <v>29</v>
      </c>
      <c r="F3960" t="s">
        <v>206</v>
      </c>
      <c r="G3960">
        <v>29937</v>
      </c>
      <c r="H3960">
        <v>31228</v>
      </c>
      <c r="I3960">
        <v>45237</v>
      </c>
      <c r="J3960">
        <v>1999303.57</v>
      </c>
      <c r="K3960">
        <v>1426006.09</v>
      </c>
      <c r="L3960">
        <v>1335226.79</v>
      </c>
      <c r="M3960">
        <v>598179.58739999996</v>
      </c>
      <c r="N3960">
        <v>10264</v>
      </c>
      <c r="O3960">
        <v>10581</v>
      </c>
      <c r="P3960">
        <v>17332</v>
      </c>
      <c r="Q3960">
        <v>727706.24</v>
      </c>
      <c r="R3960">
        <v>492978.61</v>
      </c>
      <c r="S3960">
        <v>456913.49</v>
      </c>
      <c r="T3960">
        <v>239860.3964</v>
      </c>
      <c r="U3960">
        <v>19673</v>
      </c>
      <c r="V3960">
        <v>20647</v>
      </c>
      <c r="W3960">
        <v>27905</v>
      </c>
      <c r="X3960">
        <v>1271597.33</v>
      </c>
      <c r="Y3960">
        <v>933027.48</v>
      </c>
      <c r="Z3960">
        <v>878313.3</v>
      </c>
      <c r="AA3960">
        <v>358319.19099999999</v>
      </c>
      <c r="AB3960">
        <v>28812</v>
      </c>
      <c r="AC3960">
        <v>28444</v>
      </c>
      <c r="AD3960">
        <v>18861</v>
      </c>
      <c r="AE3960">
        <v>28798</v>
      </c>
      <c r="AF3960">
        <v>9866</v>
      </c>
      <c r="AG3960">
        <v>9872</v>
      </c>
      <c r="AH3960">
        <v>7601</v>
      </c>
      <c r="AI3960">
        <v>9941</v>
      </c>
      <c r="AJ3960">
        <v>18946</v>
      </c>
      <c r="AK3960">
        <v>18572</v>
      </c>
      <c r="AL3960">
        <v>11260</v>
      </c>
      <c r="AM3960">
        <v>18857</v>
      </c>
    </row>
    <row r="3961" spans="1:39" x14ac:dyDescent="0.15">
      <c r="A3961" t="s">
        <v>146</v>
      </c>
      <c r="B3961">
        <v>100</v>
      </c>
      <c r="C3961">
        <v>1</v>
      </c>
      <c r="D3961">
        <v>1</v>
      </c>
      <c r="E3961" t="s">
        <v>32</v>
      </c>
      <c r="F3961" t="s">
        <v>206</v>
      </c>
      <c r="G3961">
        <v>338</v>
      </c>
      <c r="H3961">
        <v>355</v>
      </c>
      <c r="I3961">
        <v>520</v>
      </c>
      <c r="J3961">
        <v>25902.6</v>
      </c>
      <c r="K3961">
        <v>17843.64</v>
      </c>
      <c r="L3961">
        <v>17512.259999999998</v>
      </c>
      <c r="M3961">
        <v>7299.1310999999996</v>
      </c>
      <c r="N3961">
        <v>52</v>
      </c>
      <c r="O3961">
        <v>56</v>
      </c>
      <c r="P3961">
        <v>73</v>
      </c>
      <c r="Q3961">
        <v>3616.49</v>
      </c>
      <c r="R3961">
        <v>2440.98</v>
      </c>
      <c r="S3961">
        <v>2317.9</v>
      </c>
      <c r="T3961">
        <v>1170.4003</v>
      </c>
      <c r="U3961">
        <v>286</v>
      </c>
      <c r="V3961">
        <v>299</v>
      </c>
      <c r="W3961">
        <v>447</v>
      </c>
      <c r="X3961">
        <v>22286.11</v>
      </c>
      <c r="Y3961">
        <v>15402.66</v>
      </c>
      <c r="Z3961">
        <v>15194.36</v>
      </c>
      <c r="AA3961">
        <v>6128.7308000000003</v>
      </c>
      <c r="AB3961">
        <v>333</v>
      </c>
      <c r="AC3961">
        <v>318</v>
      </c>
      <c r="AD3961">
        <v>226</v>
      </c>
      <c r="AE3961">
        <v>298</v>
      </c>
      <c r="AF3961">
        <v>50</v>
      </c>
      <c r="AG3961">
        <v>44</v>
      </c>
      <c r="AH3961">
        <v>35</v>
      </c>
      <c r="AI3961">
        <v>52</v>
      </c>
      <c r="AJ3961">
        <v>283</v>
      </c>
      <c r="AK3961">
        <v>274</v>
      </c>
      <c r="AL3961">
        <v>191</v>
      </c>
      <c r="AM3961">
        <v>246</v>
      </c>
    </row>
    <row r="3962" spans="1:39" x14ac:dyDescent="0.15">
      <c r="A3962" t="s">
        <v>146</v>
      </c>
      <c r="B3962">
        <v>100</v>
      </c>
      <c r="C3962">
        <v>1</v>
      </c>
      <c r="D3962">
        <v>2</v>
      </c>
      <c r="E3962" t="s">
        <v>28</v>
      </c>
      <c r="F3962" t="s">
        <v>206</v>
      </c>
      <c r="G3962">
        <v>8768</v>
      </c>
      <c r="H3962">
        <v>8939</v>
      </c>
      <c r="I3962">
        <v>12140</v>
      </c>
      <c r="J3962">
        <v>540088.93999999994</v>
      </c>
      <c r="K3962">
        <v>406973.64</v>
      </c>
      <c r="L3962">
        <v>390246.03</v>
      </c>
      <c r="M3962">
        <v>166696.89360000001</v>
      </c>
      <c r="N3962">
        <v>2418</v>
      </c>
      <c r="O3962">
        <v>2446</v>
      </c>
      <c r="P3962">
        <v>3740</v>
      </c>
      <c r="Q3962">
        <v>162454.41</v>
      </c>
      <c r="R3962">
        <v>118990.35</v>
      </c>
      <c r="S3962">
        <v>107703.81</v>
      </c>
      <c r="T3962">
        <v>54451.167000000001</v>
      </c>
      <c r="U3962">
        <v>6350</v>
      </c>
      <c r="V3962">
        <v>6493</v>
      </c>
      <c r="W3962">
        <v>8400</v>
      </c>
      <c r="X3962">
        <v>377634.53</v>
      </c>
      <c r="Y3962">
        <v>287983.28999999998</v>
      </c>
      <c r="Z3962">
        <v>282542.21999999997</v>
      </c>
      <c r="AA3962">
        <v>112245.72659999999</v>
      </c>
      <c r="AB3962">
        <v>8423</v>
      </c>
      <c r="AC3962">
        <v>7624</v>
      </c>
      <c r="AD3962">
        <v>3672</v>
      </c>
      <c r="AE3962">
        <v>6711</v>
      </c>
      <c r="AF3962">
        <v>2305</v>
      </c>
      <c r="AG3962">
        <v>2354</v>
      </c>
      <c r="AH3962">
        <v>1440</v>
      </c>
      <c r="AI3962">
        <v>2070</v>
      </c>
      <c r="AJ3962">
        <v>6118</v>
      </c>
      <c r="AK3962">
        <v>5270</v>
      </c>
      <c r="AL3962">
        <v>2232</v>
      </c>
      <c r="AM3962">
        <v>4641</v>
      </c>
    </row>
    <row r="3963" spans="1:39" x14ac:dyDescent="0.15">
      <c r="A3963" t="s">
        <v>146</v>
      </c>
      <c r="B3963">
        <v>100</v>
      </c>
      <c r="C3963">
        <v>1</v>
      </c>
      <c r="D3963">
        <v>2</v>
      </c>
      <c r="E3963" t="s">
        <v>30</v>
      </c>
      <c r="F3963" t="s">
        <v>206</v>
      </c>
      <c r="G3963">
        <v>935</v>
      </c>
      <c r="H3963">
        <v>953</v>
      </c>
      <c r="I3963">
        <v>1286</v>
      </c>
      <c r="J3963">
        <v>57331.78</v>
      </c>
      <c r="K3963">
        <v>43318.63</v>
      </c>
      <c r="L3963">
        <v>41438.11</v>
      </c>
      <c r="M3963">
        <v>17354.706099999999</v>
      </c>
      <c r="N3963">
        <v>214</v>
      </c>
      <c r="O3963">
        <v>217</v>
      </c>
      <c r="P3963">
        <v>324</v>
      </c>
      <c r="Q3963">
        <v>14042.53</v>
      </c>
      <c r="R3963">
        <v>10375.200000000001</v>
      </c>
      <c r="S3963">
        <v>8961.7099999999991</v>
      </c>
      <c r="T3963">
        <v>4506.7704000000003</v>
      </c>
      <c r="U3963">
        <v>721</v>
      </c>
      <c r="V3963">
        <v>736</v>
      </c>
      <c r="W3963">
        <v>962</v>
      </c>
      <c r="X3963">
        <v>43289.25</v>
      </c>
      <c r="Y3963">
        <v>32943.43</v>
      </c>
      <c r="Z3963">
        <v>32476.400000000001</v>
      </c>
      <c r="AA3963">
        <v>12847.9357</v>
      </c>
      <c r="AB3963">
        <v>876</v>
      </c>
      <c r="AC3963">
        <v>840</v>
      </c>
      <c r="AD3963">
        <v>324</v>
      </c>
      <c r="AE3963">
        <v>895</v>
      </c>
      <c r="AF3963">
        <v>200</v>
      </c>
      <c r="AG3963">
        <v>212</v>
      </c>
      <c r="AH3963">
        <v>110</v>
      </c>
      <c r="AI3963">
        <v>207</v>
      </c>
      <c r="AJ3963">
        <v>676</v>
      </c>
      <c r="AK3963">
        <v>628</v>
      </c>
      <c r="AL3963">
        <v>214</v>
      </c>
      <c r="AM3963">
        <v>688</v>
      </c>
    </row>
    <row r="3964" spans="1:39" x14ac:dyDescent="0.15">
      <c r="A3964" t="s">
        <v>146</v>
      </c>
      <c r="B3964">
        <v>100</v>
      </c>
      <c r="C3964">
        <v>1</v>
      </c>
      <c r="D3964">
        <v>2</v>
      </c>
      <c r="E3964" t="s">
        <v>29</v>
      </c>
      <c r="F3964" t="s">
        <v>206</v>
      </c>
      <c r="G3964">
        <v>2832</v>
      </c>
      <c r="H3964">
        <v>2904</v>
      </c>
      <c r="I3964">
        <v>4087</v>
      </c>
      <c r="J3964">
        <v>181868.62</v>
      </c>
      <c r="K3964">
        <v>132698.25</v>
      </c>
      <c r="L3964">
        <v>127829.71</v>
      </c>
      <c r="M3964">
        <v>55092.361400000002</v>
      </c>
      <c r="N3964">
        <v>693</v>
      </c>
      <c r="O3964">
        <v>708</v>
      </c>
      <c r="P3964">
        <v>1131</v>
      </c>
      <c r="Q3964">
        <v>48918.35</v>
      </c>
      <c r="R3964">
        <v>34690.93</v>
      </c>
      <c r="S3964">
        <v>30817.040000000001</v>
      </c>
      <c r="T3964">
        <v>15876.908799999999</v>
      </c>
      <c r="U3964">
        <v>2139</v>
      </c>
      <c r="V3964">
        <v>2196</v>
      </c>
      <c r="W3964">
        <v>2956</v>
      </c>
      <c r="X3964">
        <v>132950.26999999999</v>
      </c>
      <c r="Y3964">
        <v>98007.32</v>
      </c>
      <c r="Z3964">
        <v>97012.67</v>
      </c>
      <c r="AA3964">
        <v>39215.452599999997</v>
      </c>
      <c r="AB3964">
        <v>2697</v>
      </c>
      <c r="AC3964">
        <v>2610</v>
      </c>
      <c r="AD3964">
        <v>1081</v>
      </c>
      <c r="AE3964">
        <v>2700</v>
      </c>
      <c r="AF3964">
        <v>659</v>
      </c>
      <c r="AG3964">
        <v>653</v>
      </c>
      <c r="AH3964">
        <v>388</v>
      </c>
      <c r="AI3964">
        <v>670</v>
      </c>
      <c r="AJ3964">
        <v>2038</v>
      </c>
      <c r="AK3964">
        <v>1957</v>
      </c>
      <c r="AL3964">
        <v>693</v>
      </c>
      <c r="AM3964">
        <v>2030</v>
      </c>
    </row>
    <row r="3965" spans="1:39" x14ac:dyDescent="0.15">
      <c r="A3965" t="s">
        <v>146</v>
      </c>
      <c r="B3965">
        <v>100</v>
      </c>
      <c r="C3965">
        <v>1</v>
      </c>
      <c r="D3965">
        <v>2</v>
      </c>
      <c r="E3965" t="s">
        <v>32</v>
      </c>
      <c r="F3965" t="s">
        <v>206</v>
      </c>
      <c r="G3965">
        <v>205</v>
      </c>
      <c r="H3965">
        <v>213</v>
      </c>
      <c r="I3965">
        <v>298</v>
      </c>
      <c r="J3965">
        <v>15526.99</v>
      </c>
      <c r="K3965">
        <v>10530.4</v>
      </c>
      <c r="L3965">
        <v>10419.700000000001</v>
      </c>
      <c r="M3965">
        <v>4438.2609000000002</v>
      </c>
      <c r="N3965">
        <v>17</v>
      </c>
      <c r="O3965">
        <v>17</v>
      </c>
      <c r="P3965">
        <v>25</v>
      </c>
      <c r="Q3965">
        <v>1252.83</v>
      </c>
      <c r="R3965">
        <v>890.63</v>
      </c>
      <c r="S3965">
        <v>844.05</v>
      </c>
      <c r="T3965">
        <v>381.36610000000002</v>
      </c>
      <c r="U3965">
        <v>188</v>
      </c>
      <c r="V3965">
        <v>196</v>
      </c>
      <c r="W3965">
        <v>273</v>
      </c>
      <c r="X3965">
        <v>14274.16</v>
      </c>
      <c r="Y3965">
        <v>9639.77</v>
      </c>
      <c r="Z3965">
        <v>9575.65</v>
      </c>
      <c r="AA3965">
        <v>4056.8948</v>
      </c>
      <c r="AB3965">
        <v>199</v>
      </c>
      <c r="AC3965">
        <v>177</v>
      </c>
      <c r="AD3965">
        <v>97</v>
      </c>
      <c r="AE3965">
        <v>165</v>
      </c>
      <c r="AF3965">
        <v>15</v>
      </c>
      <c r="AG3965">
        <v>14</v>
      </c>
      <c r="AH3965">
        <v>8</v>
      </c>
      <c r="AI3965">
        <v>17</v>
      </c>
      <c r="AJ3965">
        <v>184</v>
      </c>
      <c r="AK3965">
        <v>163</v>
      </c>
      <c r="AL3965">
        <v>89</v>
      </c>
      <c r="AM3965">
        <v>148</v>
      </c>
    </row>
    <row r="3966" spans="1:39" x14ac:dyDescent="0.15">
      <c r="A3966" t="s">
        <v>146</v>
      </c>
      <c r="B3966">
        <v>100</v>
      </c>
      <c r="C3966">
        <v>2</v>
      </c>
      <c r="D3966">
        <v>0</v>
      </c>
      <c r="E3966" t="s">
        <v>28</v>
      </c>
      <c r="F3966" t="s">
        <v>206</v>
      </c>
      <c r="G3966">
        <v>20</v>
      </c>
      <c r="H3966">
        <v>41</v>
      </c>
      <c r="I3966">
        <v>49</v>
      </c>
      <c r="J3966">
        <v>1591.54</v>
      </c>
      <c r="K3966">
        <v>1189.29</v>
      </c>
      <c r="L3966">
        <v>987.58</v>
      </c>
      <c r="M3966">
        <v>584.96630000000005</v>
      </c>
      <c r="N3966">
        <v>20</v>
      </c>
      <c r="O3966">
        <v>20</v>
      </c>
      <c r="P3966">
        <v>28</v>
      </c>
      <c r="Q3966">
        <v>842.74</v>
      </c>
      <c r="R3966">
        <v>625.99</v>
      </c>
      <c r="S3966">
        <v>454.27</v>
      </c>
      <c r="T3966">
        <v>336.40339999999998</v>
      </c>
      <c r="U3966">
        <v>20</v>
      </c>
      <c r="V3966">
        <v>21</v>
      </c>
      <c r="W3966">
        <v>21</v>
      </c>
      <c r="X3966">
        <v>748.8</v>
      </c>
      <c r="Y3966">
        <v>563.29999999999995</v>
      </c>
      <c r="Z3966">
        <v>533.30999999999995</v>
      </c>
      <c r="AA3966">
        <v>248.56290000000001</v>
      </c>
      <c r="AB3966">
        <v>20</v>
      </c>
      <c r="AC3966">
        <v>20</v>
      </c>
      <c r="AD3966">
        <v>19</v>
      </c>
      <c r="AE3966">
        <v>14</v>
      </c>
      <c r="AF3966">
        <v>20</v>
      </c>
      <c r="AG3966">
        <v>20</v>
      </c>
      <c r="AH3966">
        <v>19</v>
      </c>
      <c r="AI3966">
        <v>14</v>
      </c>
      <c r="AJ3966">
        <v>20</v>
      </c>
      <c r="AK3966">
        <v>20</v>
      </c>
      <c r="AL3966">
        <v>19</v>
      </c>
      <c r="AM3966">
        <v>14</v>
      </c>
    </row>
    <row r="3967" spans="1:39" x14ac:dyDescent="0.15">
      <c r="A3967" t="s">
        <v>146</v>
      </c>
      <c r="B3967">
        <v>100</v>
      </c>
      <c r="C3967">
        <v>2</v>
      </c>
      <c r="D3967">
        <v>1</v>
      </c>
      <c r="E3967" t="s">
        <v>28</v>
      </c>
      <c r="F3967" t="s">
        <v>206</v>
      </c>
      <c r="G3967">
        <v>158</v>
      </c>
      <c r="H3967">
        <v>316</v>
      </c>
      <c r="I3967">
        <v>394</v>
      </c>
      <c r="J3967">
        <v>14117.75</v>
      </c>
      <c r="K3967">
        <v>9556.2199999999993</v>
      </c>
      <c r="L3967">
        <v>8325.11</v>
      </c>
      <c r="M3967">
        <v>4879.6242000000002</v>
      </c>
      <c r="N3967">
        <v>158</v>
      </c>
      <c r="O3967">
        <v>158</v>
      </c>
      <c r="P3967">
        <v>211</v>
      </c>
      <c r="Q3967">
        <v>7512</v>
      </c>
      <c r="R3967">
        <v>4812.0600000000004</v>
      </c>
      <c r="S3967">
        <v>3912.85</v>
      </c>
      <c r="T3967">
        <v>2638.67</v>
      </c>
      <c r="U3967">
        <v>158</v>
      </c>
      <c r="V3967">
        <v>158</v>
      </c>
      <c r="W3967">
        <v>183</v>
      </c>
      <c r="X3967">
        <v>6605.75</v>
      </c>
      <c r="Y3967">
        <v>4744.16</v>
      </c>
      <c r="Z3967">
        <v>4412.26</v>
      </c>
      <c r="AA3967">
        <v>2240.9542000000001</v>
      </c>
      <c r="AB3967">
        <v>151</v>
      </c>
      <c r="AC3967">
        <v>158</v>
      </c>
      <c r="AD3967">
        <v>122</v>
      </c>
      <c r="AE3967">
        <v>144</v>
      </c>
      <c r="AF3967">
        <v>151</v>
      </c>
      <c r="AG3967">
        <v>158</v>
      </c>
      <c r="AH3967">
        <v>122</v>
      </c>
      <c r="AI3967">
        <v>144</v>
      </c>
      <c r="AJ3967">
        <v>151</v>
      </c>
      <c r="AK3967">
        <v>158</v>
      </c>
      <c r="AL3967">
        <v>122</v>
      </c>
      <c r="AM3967">
        <v>144</v>
      </c>
    </row>
    <row r="3968" spans="1:39" x14ac:dyDescent="0.15">
      <c r="A3968" t="s">
        <v>146</v>
      </c>
      <c r="B3968">
        <v>100</v>
      </c>
      <c r="C3968">
        <v>2</v>
      </c>
      <c r="D3968">
        <v>1</v>
      </c>
      <c r="E3968" t="s">
        <v>30</v>
      </c>
      <c r="F3968" t="s">
        <v>206</v>
      </c>
      <c r="G3968">
        <v>16</v>
      </c>
      <c r="H3968">
        <v>32</v>
      </c>
      <c r="I3968">
        <v>34</v>
      </c>
      <c r="J3968">
        <v>1253.72</v>
      </c>
      <c r="K3968">
        <v>891.76</v>
      </c>
      <c r="L3968">
        <v>799.3</v>
      </c>
      <c r="M3968">
        <v>414.2867</v>
      </c>
      <c r="N3968">
        <v>16</v>
      </c>
      <c r="O3968">
        <v>16</v>
      </c>
      <c r="P3968">
        <v>17</v>
      </c>
      <c r="Q3968">
        <v>652.85</v>
      </c>
      <c r="R3968">
        <v>440.6</v>
      </c>
      <c r="S3968">
        <v>373.13</v>
      </c>
      <c r="T3968">
        <v>214.2467</v>
      </c>
      <c r="U3968">
        <v>16</v>
      </c>
      <c r="V3968">
        <v>16</v>
      </c>
      <c r="W3968">
        <v>17</v>
      </c>
      <c r="X3968">
        <v>600.87</v>
      </c>
      <c r="Y3968">
        <v>451.16</v>
      </c>
      <c r="Z3968">
        <v>426.17</v>
      </c>
      <c r="AA3968">
        <v>200.04</v>
      </c>
      <c r="AB3968">
        <v>15</v>
      </c>
      <c r="AC3968">
        <v>15</v>
      </c>
      <c r="AD3968">
        <v>7</v>
      </c>
      <c r="AE3968">
        <v>15</v>
      </c>
      <c r="AF3968">
        <v>15</v>
      </c>
      <c r="AG3968">
        <v>15</v>
      </c>
      <c r="AH3968">
        <v>7</v>
      </c>
      <c r="AI3968">
        <v>15</v>
      </c>
      <c r="AJ3968">
        <v>15</v>
      </c>
      <c r="AK3968">
        <v>15</v>
      </c>
      <c r="AL3968">
        <v>7</v>
      </c>
      <c r="AM3968">
        <v>15</v>
      </c>
    </row>
    <row r="3969" spans="1:39" x14ac:dyDescent="0.15">
      <c r="A3969" t="s">
        <v>146</v>
      </c>
      <c r="B3969">
        <v>100</v>
      </c>
      <c r="C3969">
        <v>2</v>
      </c>
      <c r="D3969">
        <v>1</v>
      </c>
      <c r="E3969" t="s">
        <v>29</v>
      </c>
      <c r="F3969" t="s">
        <v>206</v>
      </c>
      <c r="G3969">
        <v>233</v>
      </c>
      <c r="H3969">
        <v>484</v>
      </c>
      <c r="I3969">
        <v>630</v>
      </c>
      <c r="J3969">
        <v>21692.9</v>
      </c>
      <c r="K3969">
        <v>14014.82</v>
      </c>
      <c r="L3969">
        <v>11466.44</v>
      </c>
      <c r="M3969">
        <v>7519.4650000000001</v>
      </c>
      <c r="N3969">
        <v>233</v>
      </c>
      <c r="O3969">
        <v>239</v>
      </c>
      <c r="P3969">
        <v>344</v>
      </c>
      <c r="Q3969">
        <v>11517.76</v>
      </c>
      <c r="R3969">
        <v>6983.52</v>
      </c>
      <c r="S3969">
        <v>5463.24</v>
      </c>
      <c r="T3969">
        <v>4099.3527000000004</v>
      </c>
      <c r="U3969">
        <v>233</v>
      </c>
      <c r="V3969">
        <v>245</v>
      </c>
      <c r="W3969">
        <v>286</v>
      </c>
      <c r="X3969">
        <v>10175.14</v>
      </c>
      <c r="Y3969">
        <v>7031.3</v>
      </c>
      <c r="Z3969">
        <v>6003.2</v>
      </c>
      <c r="AA3969">
        <v>3420.1122999999998</v>
      </c>
      <c r="AB3969">
        <v>223</v>
      </c>
      <c r="AC3969">
        <v>225</v>
      </c>
      <c r="AD3969">
        <v>187</v>
      </c>
      <c r="AE3969">
        <v>226</v>
      </c>
      <c r="AF3969">
        <v>223</v>
      </c>
      <c r="AG3969">
        <v>225</v>
      </c>
      <c r="AH3969">
        <v>187</v>
      </c>
      <c r="AI3969">
        <v>226</v>
      </c>
      <c r="AJ3969">
        <v>223</v>
      </c>
      <c r="AK3969">
        <v>225</v>
      </c>
      <c r="AL3969">
        <v>187</v>
      </c>
      <c r="AM3969">
        <v>226</v>
      </c>
    </row>
    <row r="3970" spans="1:39" x14ac:dyDescent="0.15">
      <c r="A3970" t="s">
        <v>146</v>
      </c>
      <c r="B3970">
        <v>100</v>
      </c>
      <c r="C3970">
        <v>2</v>
      </c>
      <c r="D3970">
        <v>1</v>
      </c>
      <c r="E3970" t="s">
        <v>32</v>
      </c>
      <c r="F3970" t="s">
        <v>206</v>
      </c>
      <c r="G3970">
        <v>4</v>
      </c>
      <c r="H3970">
        <v>10</v>
      </c>
      <c r="I3970">
        <v>11</v>
      </c>
      <c r="J3970">
        <v>456.92</v>
      </c>
      <c r="K3970">
        <v>283.25</v>
      </c>
      <c r="L3970">
        <v>283.25</v>
      </c>
      <c r="M3970">
        <v>144.31549999999999</v>
      </c>
      <c r="N3970">
        <v>4</v>
      </c>
      <c r="O3970">
        <v>5</v>
      </c>
      <c r="P3970">
        <v>5</v>
      </c>
      <c r="Q3970">
        <v>184.95</v>
      </c>
      <c r="R3970">
        <v>108.55</v>
      </c>
      <c r="S3970">
        <v>108.55</v>
      </c>
      <c r="T3970">
        <v>72.465500000000006</v>
      </c>
      <c r="U3970">
        <v>4</v>
      </c>
      <c r="V3970">
        <v>5</v>
      </c>
      <c r="W3970">
        <v>6</v>
      </c>
      <c r="X3970">
        <v>271.97000000000003</v>
      </c>
      <c r="Y3970">
        <v>174.7</v>
      </c>
      <c r="Z3970">
        <v>174.7</v>
      </c>
      <c r="AA3970">
        <v>71.849999999999994</v>
      </c>
      <c r="AB3970">
        <v>4</v>
      </c>
      <c r="AC3970">
        <v>4</v>
      </c>
      <c r="AD3970">
        <v>3</v>
      </c>
      <c r="AE3970">
        <v>4</v>
      </c>
      <c r="AF3970">
        <v>4</v>
      </c>
      <c r="AG3970">
        <v>4</v>
      </c>
      <c r="AH3970">
        <v>3</v>
      </c>
      <c r="AI3970">
        <v>4</v>
      </c>
      <c r="AJ3970">
        <v>4</v>
      </c>
      <c r="AK3970">
        <v>4</v>
      </c>
      <c r="AL3970">
        <v>3</v>
      </c>
      <c r="AM3970">
        <v>4</v>
      </c>
    </row>
    <row r="3971" spans="1:39" x14ac:dyDescent="0.15">
      <c r="A3971" t="s">
        <v>146</v>
      </c>
      <c r="B3971">
        <v>100</v>
      </c>
      <c r="C3971">
        <v>2</v>
      </c>
      <c r="D3971">
        <v>2</v>
      </c>
      <c r="E3971" t="s">
        <v>28</v>
      </c>
      <c r="F3971" t="s">
        <v>206</v>
      </c>
      <c r="G3971">
        <v>22</v>
      </c>
      <c r="H3971">
        <v>44</v>
      </c>
      <c r="I3971">
        <v>52</v>
      </c>
      <c r="J3971">
        <v>1783.49</v>
      </c>
      <c r="K3971">
        <v>1318.99</v>
      </c>
      <c r="L3971">
        <v>1002.39</v>
      </c>
      <c r="M3971">
        <v>611.37300000000005</v>
      </c>
      <c r="N3971">
        <v>22</v>
      </c>
      <c r="O3971">
        <v>22</v>
      </c>
      <c r="P3971">
        <v>30</v>
      </c>
      <c r="Q3971">
        <v>987.72</v>
      </c>
      <c r="R3971">
        <v>719.97</v>
      </c>
      <c r="S3971">
        <v>513.29</v>
      </c>
      <c r="T3971">
        <v>319.69549999999998</v>
      </c>
      <c r="U3971">
        <v>22</v>
      </c>
      <c r="V3971">
        <v>22</v>
      </c>
      <c r="W3971">
        <v>22</v>
      </c>
      <c r="X3971">
        <v>795.77</v>
      </c>
      <c r="Y3971">
        <v>599.02</v>
      </c>
      <c r="Z3971">
        <v>489.1</v>
      </c>
      <c r="AA3971">
        <v>291.67750000000001</v>
      </c>
      <c r="AB3971">
        <v>21</v>
      </c>
      <c r="AC3971">
        <v>22</v>
      </c>
      <c r="AD3971">
        <v>11</v>
      </c>
      <c r="AE3971">
        <v>21</v>
      </c>
      <c r="AF3971">
        <v>21</v>
      </c>
      <c r="AG3971">
        <v>22</v>
      </c>
      <c r="AH3971">
        <v>11</v>
      </c>
      <c r="AI3971">
        <v>21</v>
      </c>
      <c r="AJ3971">
        <v>21</v>
      </c>
      <c r="AK3971">
        <v>22</v>
      </c>
      <c r="AL3971">
        <v>11</v>
      </c>
      <c r="AM3971">
        <v>21</v>
      </c>
    </row>
    <row r="3972" spans="1:39" x14ac:dyDescent="0.15">
      <c r="A3972" t="s">
        <v>146</v>
      </c>
      <c r="B3972">
        <v>100</v>
      </c>
      <c r="C3972">
        <v>2</v>
      </c>
      <c r="D3972">
        <v>2</v>
      </c>
      <c r="E3972" t="s">
        <v>30</v>
      </c>
      <c r="F3972" t="s">
        <v>206</v>
      </c>
      <c r="G3972">
        <v>2</v>
      </c>
      <c r="H3972">
        <v>4</v>
      </c>
      <c r="I3972">
        <v>5</v>
      </c>
      <c r="J3972">
        <v>159.94999999999999</v>
      </c>
      <c r="K3972">
        <v>106.45</v>
      </c>
      <c r="L3972">
        <v>83.96</v>
      </c>
      <c r="M3972">
        <v>73.828800000000001</v>
      </c>
      <c r="N3972">
        <v>2</v>
      </c>
      <c r="O3972">
        <v>2</v>
      </c>
      <c r="P3972">
        <v>3</v>
      </c>
      <c r="Q3972">
        <v>99.97</v>
      </c>
      <c r="R3972">
        <v>68.97</v>
      </c>
      <c r="S3972">
        <v>46.48</v>
      </c>
      <c r="T3972">
        <v>50.458799999999997</v>
      </c>
      <c r="U3972">
        <v>2</v>
      </c>
      <c r="V3972">
        <v>2</v>
      </c>
      <c r="W3972">
        <v>2</v>
      </c>
      <c r="X3972">
        <v>59.98</v>
      </c>
      <c r="Y3972">
        <v>37.479999999999997</v>
      </c>
      <c r="Z3972">
        <v>37.479999999999997</v>
      </c>
      <c r="AA3972">
        <v>23.37</v>
      </c>
      <c r="AB3972">
        <v>1</v>
      </c>
      <c r="AC3972">
        <v>2</v>
      </c>
      <c r="AD3972">
        <v>1</v>
      </c>
      <c r="AE3972">
        <v>2</v>
      </c>
      <c r="AF3972">
        <v>1</v>
      </c>
      <c r="AG3972">
        <v>2</v>
      </c>
      <c r="AH3972">
        <v>1</v>
      </c>
      <c r="AI3972">
        <v>2</v>
      </c>
      <c r="AJ3972">
        <v>1</v>
      </c>
      <c r="AK3972">
        <v>2</v>
      </c>
      <c r="AL3972">
        <v>1</v>
      </c>
      <c r="AM3972">
        <v>2</v>
      </c>
    </row>
    <row r="3973" spans="1:39" x14ac:dyDescent="0.15">
      <c r="A3973" t="s">
        <v>146</v>
      </c>
      <c r="B3973">
        <v>100</v>
      </c>
      <c r="C3973">
        <v>2</v>
      </c>
      <c r="D3973">
        <v>2</v>
      </c>
      <c r="E3973" t="s">
        <v>29</v>
      </c>
      <c r="F3973" t="s">
        <v>206</v>
      </c>
      <c r="G3973">
        <v>9</v>
      </c>
      <c r="H3973">
        <v>20</v>
      </c>
      <c r="I3973">
        <v>23</v>
      </c>
      <c r="J3973">
        <v>739.77</v>
      </c>
      <c r="K3973">
        <v>528.29</v>
      </c>
      <c r="L3973">
        <v>427.57</v>
      </c>
      <c r="M3973">
        <v>250.4325</v>
      </c>
      <c r="N3973">
        <v>9</v>
      </c>
      <c r="O3973">
        <v>9</v>
      </c>
      <c r="P3973">
        <v>10</v>
      </c>
      <c r="Q3973">
        <v>369.9</v>
      </c>
      <c r="R3973">
        <v>296.27999999999997</v>
      </c>
      <c r="S3973">
        <v>195.56</v>
      </c>
      <c r="T3973">
        <v>126.7625</v>
      </c>
      <c r="U3973">
        <v>9</v>
      </c>
      <c r="V3973">
        <v>11</v>
      </c>
      <c r="W3973">
        <v>13</v>
      </c>
      <c r="X3973">
        <v>369.87</v>
      </c>
      <c r="Y3973">
        <v>232.01</v>
      </c>
      <c r="Z3973">
        <v>232.01</v>
      </c>
      <c r="AA3973">
        <v>123.67</v>
      </c>
      <c r="AB3973">
        <v>9</v>
      </c>
      <c r="AC3973">
        <v>8</v>
      </c>
      <c r="AD3973">
        <v>5</v>
      </c>
      <c r="AE3973">
        <v>9</v>
      </c>
      <c r="AF3973">
        <v>9</v>
      </c>
      <c r="AG3973">
        <v>8</v>
      </c>
      <c r="AH3973">
        <v>5</v>
      </c>
      <c r="AI3973">
        <v>9</v>
      </c>
      <c r="AJ3973">
        <v>9</v>
      </c>
      <c r="AK3973">
        <v>8</v>
      </c>
      <c r="AL3973">
        <v>5</v>
      </c>
      <c r="AM3973">
        <v>9</v>
      </c>
    </row>
    <row r="3974" spans="1:39" x14ac:dyDescent="0.15">
      <c r="A3974" t="s">
        <v>146</v>
      </c>
      <c r="B3974">
        <v>100</v>
      </c>
      <c r="C3974">
        <v>2</v>
      </c>
      <c r="D3974">
        <v>2</v>
      </c>
      <c r="E3974" t="s">
        <v>32</v>
      </c>
      <c r="F3974" t="s">
        <v>206</v>
      </c>
      <c r="G3974">
        <v>1</v>
      </c>
      <c r="H3974">
        <v>2</v>
      </c>
      <c r="I3974">
        <v>4</v>
      </c>
      <c r="J3974">
        <v>104.96</v>
      </c>
      <c r="K3974">
        <v>71.459999999999994</v>
      </c>
      <c r="L3974">
        <v>61.47</v>
      </c>
      <c r="M3974">
        <v>45.05</v>
      </c>
      <c r="N3974">
        <v>1</v>
      </c>
      <c r="O3974">
        <v>1</v>
      </c>
      <c r="P3974">
        <v>3</v>
      </c>
      <c r="Q3974">
        <v>69.97</v>
      </c>
      <c r="R3974">
        <v>39.97</v>
      </c>
      <c r="S3974">
        <v>29.98</v>
      </c>
      <c r="T3974">
        <v>34.57</v>
      </c>
      <c r="U3974">
        <v>1</v>
      </c>
      <c r="V3974">
        <v>1</v>
      </c>
      <c r="W3974">
        <v>1</v>
      </c>
      <c r="X3974">
        <v>34.99</v>
      </c>
      <c r="Y3974">
        <v>31.49</v>
      </c>
      <c r="Z3974">
        <v>31.49</v>
      </c>
      <c r="AA3974">
        <v>10.48</v>
      </c>
      <c r="AB3974">
        <v>1</v>
      </c>
      <c r="AC3974">
        <v>1</v>
      </c>
      <c r="AD3974">
        <v>1</v>
      </c>
      <c r="AE3974">
        <v>1</v>
      </c>
      <c r="AF3974">
        <v>1</v>
      </c>
      <c r="AG3974">
        <v>1</v>
      </c>
      <c r="AH3974">
        <v>1</v>
      </c>
      <c r="AI3974">
        <v>1</v>
      </c>
      <c r="AJ3974">
        <v>1</v>
      </c>
      <c r="AK3974">
        <v>1</v>
      </c>
      <c r="AL3974">
        <v>1</v>
      </c>
      <c r="AM3974">
        <v>1</v>
      </c>
    </row>
    <row r="3975" spans="1:39" x14ac:dyDescent="0.15">
      <c r="A3975" t="s">
        <v>147</v>
      </c>
      <c r="B3975">
        <v>-1</v>
      </c>
      <c r="C3975">
        <v>0</v>
      </c>
      <c r="D3975">
        <v>0</v>
      </c>
      <c r="E3975" t="s">
        <v>28</v>
      </c>
      <c r="F3975" t="s">
        <v>206</v>
      </c>
      <c r="G3975">
        <v>0</v>
      </c>
      <c r="H3975">
        <v>17530</v>
      </c>
      <c r="I3975">
        <v>37372</v>
      </c>
      <c r="J3975">
        <v>2316262.85</v>
      </c>
      <c r="K3975">
        <v>1861406.78</v>
      </c>
      <c r="L3975">
        <v>1827355</v>
      </c>
      <c r="M3975">
        <v>555244.40749999997</v>
      </c>
      <c r="N3975">
        <v>0</v>
      </c>
      <c r="O3975">
        <v>410</v>
      </c>
      <c r="P3975">
        <v>1497</v>
      </c>
      <c r="Q3975">
        <v>93473.77</v>
      </c>
      <c r="R3975">
        <v>74672.31</v>
      </c>
      <c r="S3975">
        <v>72730.33</v>
      </c>
      <c r="T3975">
        <v>25650.963199999998</v>
      </c>
      <c r="U3975">
        <v>0</v>
      </c>
      <c r="V3975">
        <v>17120</v>
      </c>
      <c r="W3975">
        <v>35875</v>
      </c>
      <c r="X3975">
        <v>2222789.08</v>
      </c>
      <c r="Y3975">
        <v>1786734.47</v>
      </c>
      <c r="Z3975">
        <v>1754624.67</v>
      </c>
      <c r="AA3975">
        <v>529593.44429999997</v>
      </c>
      <c r="AB3975">
        <v>0</v>
      </c>
      <c r="AC3975">
        <v>0</v>
      </c>
      <c r="AD3975">
        <v>0</v>
      </c>
      <c r="AE3975">
        <v>0</v>
      </c>
      <c r="AF3975">
        <v>0</v>
      </c>
      <c r="AG3975">
        <v>0</v>
      </c>
      <c r="AH3975">
        <v>0</v>
      </c>
      <c r="AI3975">
        <v>0</v>
      </c>
      <c r="AJ3975">
        <v>0</v>
      </c>
      <c r="AK3975">
        <v>0</v>
      </c>
      <c r="AL3975">
        <v>0</v>
      </c>
      <c r="AM3975">
        <v>0</v>
      </c>
    </row>
    <row r="3976" spans="1:39" x14ac:dyDescent="0.15">
      <c r="A3976" t="s">
        <v>147</v>
      </c>
      <c r="B3976">
        <v>5</v>
      </c>
      <c r="C3976">
        <v>1</v>
      </c>
      <c r="D3976">
        <v>0</v>
      </c>
      <c r="E3976" t="s">
        <v>28</v>
      </c>
      <c r="F3976" t="s">
        <v>206</v>
      </c>
      <c r="G3976">
        <v>488</v>
      </c>
      <c r="H3976">
        <v>1035</v>
      </c>
      <c r="I3976">
        <v>6724</v>
      </c>
      <c r="J3976">
        <v>480651.66</v>
      </c>
      <c r="K3976">
        <v>392135.8</v>
      </c>
      <c r="L3976">
        <v>338878.86</v>
      </c>
      <c r="M3976">
        <v>115720.11840000001</v>
      </c>
      <c r="N3976">
        <v>280</v>
      </c>
      <c r="O3976">
        <v>570</v>
      </c>
      <c r="P3976">
        <v>4066</v>
      </c>
      <c r="Q3976">
        <v>291549.78999999998</v>
      </c>
      <c r="R3976">
        <v>230792.02</v>
      </c>
      <c r="S3976">
        <v>191818.47</v>
      </c>
      <c r="T3976">
        <v>73942.044800000003</v>
      </c>
      <c r="U3976">
        <v>208</v>
      </c>
      <c r="V3976">
        <v>465</v>
      </c>
      <c r="W3976">
        <v>2658</v>
      </c>
      <c r="X3976">
        <v>189101.87</v>
      </c>
      <c r="Y3976">
        <v>161343.78</v>
      </c>
      <c r="Z3976">
        <v>147060.39000000001</v>
      </c>
      <c r="AA3976">
        <v>41778.073600000003</v>
      </c>
      <c r="AB3976">
        <v>483</v>
      </c>
      <c r="AC3976">
        <v>449</v>
      </c>
      <c r="AD3976">
        <v>394</v>
      </c>
      <c r="AE3976">
        <v>298</v>
      </c>
      <c r="AF3976">
        <v>280</v>
      </c>
      <c r="AG3976">
        <v>268</v>
      </c>
      <c r="AH3976">
        <v>241</v>
      </c>
      <c r="AI3976">
        <v>171</v>
      </c>
      <c r="AJ3976">
        <v>203</v>
      </c>
      <c r="AK3976">
        <v>181</v>
      </c>
      <c r="AL3976">
        <v>153</v>
      </c>
      <c r="AM3976">
        <v>127</v>
      </c>
    </row>
    <row r="3977" spans="1:39" x14ac:dyDescent="0.15">
      <c r="A3977" t="s">
        <v>147</v>
      </c>
      <c r="B3977">
        <v>5</v>
      </c>
      <c r="C3977">
        <v>1</v>
      </c>
      <c r="D3977">
        <v>0</v>
      </c>
      <c r="E3977" t="s">
        <v>30</v>
      </c>
      <c r="F3977" t="s">
        <v>206</v>
      </c>
      <c r="G3977">
        <v>1</v>
      </c>
      <c r="H3977">
        <v>1</v>
      </c>
      <c r="I3977">
        <v>9</v>
      </c>
      <c r="J3977">
        <v>721</v>
      </c>
      <c r="K3977">
        <v>621</v>
      </c>
      <c r="L3977">
        <v>621</v>
      </c>
      <c r="M3977">
        <v>156.68</v>
      </c>
      <c r="N3977">
        <v>0</v>
      </c>
      <c r="O3977">
        <v>0</v>
      </c>
      <c r="P3977">
        <v>0</v>
      </c>
      <c r="Q3977">
        <v>0</v>
      </c>
      <c r="R3977">
        <v>0</v>
      </c>
      <c r="S3977">
        <v>0</v>
      </c>
      <c r="T3977">
        <v>0</v>
      </c>
      <c r="U3977">
        <v>1</v>
      </c>
      <c r="V3977">
        <v>1</v>
      </c>
      <c r="W3977">
        <v>9</v>
      </c>
      <c r="X3977">
        <v>721</v>
      </c>
      <c r="Y3977">
        <v>621</v>
      </c>
      <c r="Z3977">
        <v>621</v>
      </c>
      <c r="AA3977">
        <v>156.68</v>
      </c>
      <c r="AB3977">
        <v>1</v>
      </c>
      <c r="AC3977">
        <v>1</v>
      </c>
      <c r="AD3977">
        <v>0</v>
      </c>
      <c r="AE3977">
        <v>1</v>
      </c>
      <c r="AF3977">
        <v>0</v>
      </c>
      <c r="AG3977">
        <v>0</v>
      </c>
      <c r="AH3977">
        <v>0</v>
      </c>
      <c r="AI3977">
        <v>0</v>
      </c>
      <c r="AJ3977">
        <v>1</v>
      </c>
      <c r="AK3977">
        <v>1</v>
      </c>
      <c r="AL3977">
        <v>0</v>
      </c>
      <c r="AM3977">
        <v>1</v>
      </c>
    </row>
    <row r="3978" spans="1:39" x14ac:dyDescent="0.15">
      <c r="A3978" t="s">
        <v>147</v>
      </c>
      <c r="B3978">
        <v>5</v>
      </c>
      <c r="C3978">
        <v>1</v>
      </c>
      <c r="D3978">
        <v>0</v>
      </c>
      <c r="E3978" t="s">
        <v>29</v>
      </c>
      <c r="F3978" t="s">
        <v>206</v>
      </c>
      <c r="G3978">
        <v>5</v>
      </c>
      <c r="H3978">
        <v>19</v>
      </c>
      <c r="I3978">
        <v>83</v>
      </c>
      <c r="J3978">
        <v>5285.7</v>
      </c>
      <c r="K3978">
        <v>3497.98</v>
      </c>
      <c r="L3978">
        <v>2881.49</v>
      </c>
      <c r="M3978">
        <v>1458.106</v>
      </c>
      <c r="N3978">
        <v>4</v>
      </c>
      <c r="O3978">
        <v>9</v>
      </c>
      <c r="P3978">
        <v>61</v>
      </c>
      <c r="Q3978">
        <v>3702.72</v>
      </c>
      <c r="R3978">
        <v>2547.89</v>
      </c>
      <c r="S3978">
        <v>2285</v>
      </c>
      <c r="T3978">
        <v>1107.2143000000001</v>
      </c>
      <c r="U3978">
        <v>1</v>
      </c>
      <c r="V3978">
        <v>10</v>
      </c>
      <c r="W3978">
        <v>22</v>
      </c>
      <c r="X3978">
        <v>1582.98</v>
      </c>
      <c r="Y3978">
        <v>950.09</v>
      </c>
      <c r="Z3978">
        <v>596.49</v>
      </c>
      <c r="AA3978">
        <v>350.89170000000001</v>
      </c>
      <c r="AB3978">
        <v>5</v>
      </c>
      <c r="AC3978">
        <v>5</v>
      </c>
      <c r="AD3978">
        <v>5</v>
      </c>
      <c r="AE3978">
        <v>4</v>
      </c>
      <c r="AF3978">
        <v>4</v>
      </c>
      <c r="AG3978">
        <v>4</v>
      </c>
      <c r="AH3978">
        <v>4</v>
      </c>
      <c r="AI3978">
        <v>3</v>
      </c>
      <c r="AJ3978">
        <v>1</v>
      </c>
      <c r="AK3978">
        <v>1</v>
      </c>
      <c r="AL3978">
        <v>1</v>
      </c>
      <c r="AM3978">
        <v>1</v>
      </c>
    </row>
    <row r="3979" spans="1:39" x14ac:dyDescent="0.15">
      <c r="A3979" t="s">
        <v>147</v>
      </c>
      <c r="B3979">
        <v>5</v>
      </c>
      <c r="C3979">
        <v>1</v>
      </c>
      <c r="D3979">
        <v>0</v>
      </c>
      <c r="E3979" t="s">
        <v>32</v>
      </c>
      <c r="F3979" t="s">
        <v>206</v>
      </c>
      <c r="G3979">
        <v>238</v>
      </c>
      <c r="H3979">
        <v>580</v>
      </c>
      <c r="I3979">
        <v>3771</v>
      </c>
      <c r="J3979">
        <v>259641.8</v>
      </c>
      <c r="K3979">
        <v>194000.27</v>
      </c>
      <c r="L3979">
        <v>182412.59</v>
      </c>
      <c r="M3979">
        <v>58673.411</v>
      </c>
      <c r="N3979">
        <v>18</v>
      </c>
      <c r="O3979">
        <v>48</v>
      </c>
      <c r="P3979">
        <v>305</v>
      </c>
      <c r="Q3979">
        <v>19355.580000000002</v>
      </c>
      <c r="R3979">
        <v>14011.04</v>
      </c>
      <c r="S3979">
        <v>13111.48</v>
      </c>
      <c r="T3979">
        <v>5421.7887000000001</v>
      </c>
      <c r="U3979">
        <v>220</v>
      </c>
      <c r="V3979">
        <v>532</v>
      </c>
      <c r="W3979">
        <v>3466</v>
      </c>
      <c r="X3979">
        <v>240286.22</v>
      </c>
      <c r="Y3979">
        <v>179989.23</v>
      </c>
      <c r="Z3979">
        <v>169301.11</v>
      </c>
      <c r="AA3979">
        <v>53251.622300000003</v>
      </c>
      <c r="AB3979">
        <v>237</v>
      </c>
      <c r="AC3979">
        <v>213</v>
      </c>
      <c r="AD3979">
        <v>193</v>
      </c>
      <c r="AE3979">
        <v>179</v>
      </c>
      <c r="AF3979">
        <v>18</v>
      </c>
      <c r="AG3979">
        <v>15</v>
      </c>
      <c r="AH3979">
        <v>14</v>
      </c>
      <c r="AI3979">
        <v>16</v>
      </c>
      <c r="AJ3979">
        <v>219</v>
      </c>
      <c r="AK3979">
        <v>198</v>
      </c>
      <c r="AL3979">
        <v>179</v>
      </c>
      <c r="AM3979">
        <v>163</v>
      </c>
    </row>
    <row r="3980" spans="1:39" x14ac:dyDescent="0.15">
      <c r="A3980" t="s">
        <v>147</v>
      </c>
      <c r="B3980">
        <v>5</v>
      </c>
      <c r="C3980">
        <v>1</v>
      </c>
      <c r="D3980">
        <v>1</v>
      </c>
      <c r="E3980" t="s">
        <v>28</v>
      </c>
      <c r="F3980" t="s">
        <v>206</v>
      </c>
      <c r="G3980">
        <v>3607</v>
      </c>
      <c r="H3980">
        <v>10934</v>
      </c>
      <c r="I3980">
        <v>51927</v>
      </c>
      <c r="J3980">
        <v>3729091.25</v>
      </c>
      <c r="K3980">
        <v>3095767.36</v>
      </c>
      <c r="L3980">
        <v>2724951.94</v>
      </c>
      <c r="M3980">
        <v>881506.31140000001</v>
      </c>
      <c r="N3980">
        <v>2171</v>
      </c>
      <c r="O3980">
        <v>5679</v>
      </c>
      <c r="P3980">
        <v>30922</v>
      </c>
      <c r="Q3980">
        <v>2260409.4700000002</v>
      </c>
      <c r="R3980">
        <v>1929944.23</v>
      </c>
      <c r="S3980">
        <v>1664530.82</v>
      </c>
      <c r="T3980">
        <v>554667.66170000006</v>
      </c>
      <c r="U3980">
        <v>1436</v>
      </c>
      <c r="V3980">
        <v>5255</v>
      </c>
      <c r="W3980">
        <v>21005</v>
      </c>
      <c r="X3980">
        <v>1468681.78</v>
      </c>
      <c r="Y3980">
        <v>1165823.1299999999</v>
      </c>
      <c r="Z3980">
        <v>1060421.1200000001</v>
      </c>
      <c r="AA3980">
        <v>326838.64970000001</v>
      </c>
      <c r="AB3980">
        <v>3304</v>
      </c>
      <c r="AC3980">
        <v>3486</v>
      </c>
      <c r="AD3980">
        <v>2345</v>
      </c>
      <c r="AE3980">
        <v>3087</v>
      </c>
      <c r="AF3980">
        <v>2078</v>
      </c>
      <c r="AG3980">
        <v>2137</v>
      </c>
      <c r="AH3980">
        <v>1477</v>
      </c>
      <c r="AI3980">
        <v>1933</v>
      </c>
      <c r="AJ3980">
        <v>1226</v>
      </c>
      <c r="AK3980">
        <v>1349</v>
      </c>
      <c r="AL3980">
        <v>868</v>
      </c>
      <c r="AM3980">
        <v>1154</v>
      </c>
    </row>
    <row r="3981" spans="1:39" x14ac:dyDescent="0.15">
      <c r="A3981" t="s">
        <v>147</v>
      </c>
      <c r="B3981">
        <v>5</v>
      </c>
      <c r="C3981">
        <v>1</v>
      </c>
      <c r="D3981">
        <v>1</v>
      </c>
      <c r="E3981" t="s">
        <v>30</v>
      </c>
      <c r="F3981" t="s">
        <v>206</v>
      </c>
      <c r="G3981">
        <v>355</v>
      </c>
      <c r="H3981">
        <v>1081</v>
      </c>
      <c r="I3981">
        <v>5064</v>
      </c>
      <c r="J3981">
        <v>366697.89</v>
      </c>
      <c r="K3981">
        <v>303180.84000000003</v>
      </c>
      <c r="L3981">
        <v>264106.01</v>
      </c>
      <c r="M3981">
        <v>87071.152799999996</v>
      </c>
      <c r="N3981">
        <v>218</v>
      </c>
      <c r="O3981">
        <v>599</v>
      </c>
      <c r="P3981">
        <v>3138</v>
      </c>
      <c r="Q3981">
        <v>231420.82</v>
      </c>
      <c r="R3981">
        <v>194654.5</v>
      </c>
      <c r="S3981">
        <v>166794.82</v>
      </c>
      <c r="T3981">
        <v>57173.520400000001</v>
      </c>
      <c r="U3981">
        <v>137</v>
      </c>
      <c r="V3981">
        <v>482</v>
      </c>
      <c r="W3981">
        <v>1926</v>
      </c>
      <c r="X3981">
        <v>135277.07</v>
      </c>
      <c r="Y3981">
        <v>108526.34</v>
      </c>
      <c r="Z3981">
        <v>97311.19</v>
      </c>
      <c r="AA3981">
        <v>29897.632399999999</v>
      </c>
      <c r="AB3981">
        <v>320</v>
      </c>
      <c r="AC3981">
        <v>352</v>
      </c>
      <c r="AD3981">
        <v>206</v>
      </c>
      <c r="AE3981">
        <v>327</v>
      </c>
      <c r="AF3981">
        <v>201</v>
      </c>
      <c r="AG3981">
        <v>216</v>
      </c>
      <c r="AH3981">
        <v>125</v>
      </c>
      <c r="AI3981">
        <v>207</v>
      </c>
      <c r="AJ3981">
        <v>119</v>
      </c>
      <c r="AK3981">
        <v>136</v>
      </c>
      <c r="AL3981">
        <v>81</v>
      </c>
      <c r="AM3981">
        <v>120</v>
      </c>
    </row>
    <row r="3982" spans="1:39" x14ac:dyDescent="0.15">
      <c r="A3982" t="s">
        <v>147</v>
      </c>
      <c r="B3982">
        <v>5</v>
      </c>
      <c r="C3982">
        <v>1</v>
      </c>
      <c r="D3982">
        <v>1</v>
      </c>
      <c r="E3982" t="s">
        <v>29</v>
      </c>
      <c r="F3982" t="s">
        <v>206</v>
      </c>
      <c r="G3982">
        <v>6941</v>
      </c>
      <c r="H3982">
        <v>23385</v>
      </c>
      <c r="I3982">
        <v>105497</v>
      </c>
      <c r="J3982">
        <v>7490241.2800000003</v>
      </c>
      <c r="K3982">
        <v>5799166.6100000003</v>
      </c>
      <c r="L3982">
        <v>5102800.51</v>
      </c>
      <c r="M3982">
        <v>1732062.3817</v>
      </c>
      <c r="N3982">
        <v>2340</v>
      </c>
      <c r="O3982">
        <v>6771</v>
      </c>
      <c r="P3982">
        <v>35670</v>
      </c>
      <c r="Q3982">
        <v>2566417.25</v>
      </c>
      <c r="R3982">
        <v>2049965.94</v>
      </c>
      <c r="S3982">
        <v>1773285.57</v>
      </c>
      <c r="T3982">
        <v>637484.84580000001</v>
      </c>
      <c r="U3982">
        <v>4601</v>
      </c>
      <c r="V3982">
        <v>16614</v>
      </c>
      <c r="W3982">
        <v>69827</v>
      </c>
      <c r="X3982">
        <v>4923824.03</v>
      </c>
      <c r="Y3982">
        <v>3749200.67</v>
      </c>
      <c r="Z3982">
        <v>3329514.94</v>
      </c>
      <c r="AA3982">
        <v>1094577.5359</v>
      </c>
      <c r="AB3982">
        <v>6590</v>
      </c>
      <c r="AC3982">
        <v>6842</v>
      </c>
      <c r="AD3982">
        <v>4650</v>
      </c>
      <c r="AE3982">
        <v>6594</v>
      </c>
      <c r="AF3982">
        <v>2254</v>
      </c>
      <c r="AG3982">
        <v>2294</v>
      </c>
      <c r="AH3982">
        <v>1643</v>
      </c>
      <c r="AI3982">
        <v>2267</v>
      </c>
      <c r="AJ3982">
        <v>4336</v>
      </c>
      <c r="AK3982">
        <v>4548</v>
      </c>
      <c r="AL3982">
        <v>3007</v>
      </c>
      <c r="AM3982">
        <v>4327</v>
      </c>
    </row>
    <row r="3983" spans="1:39" x14ac:dyDescent="0.15">
      <c r="A3983" t="s">
        <v>147</v>
      </c>
      <c r="B3983">
        <v>5</v>
      </c>
      <c r="C3983">
        <v>1</v>
      </c>
      <c r="D3983">
        <v>1</v>
      </c>
      <c r="E3983" t="s">
        <v>32</v>
      </c>
      <c r="F3983" t="s">
        <v>206</v>
      </c>
      <c r="G3983">
        <v>348</v>
      </c>
      <c r="H3983">
        <v>1049</v>
      </c>
      <c r="I3983">
        <v>5121</v>
      </c>
      <c r="J3983">
        <v>360802.49</v>
      </c>
      <c r="K3983">
        <v>277501.90999999997</v>
      </c>
      <c r="L3983">
        <v>252532.19</v>
      </c>
      <c r="M3983">
        <v>81290.971799999999</v>
      </c>
      <c r="N3983">
        <v>41</v>
      </c>
      <c r="O3983">
        <v>118</v>
      </c>
      <c r="P3983">
        <v>548</v>
      </c>
      <c r="Q3983">
        <v>41029.78</v>
      </c>
      <c r="R3983">
        <v>32551.29</v>
      </c>
      <c r="S3983">
        <v>27393.53</v>
      </c>
      <c r="T3983">
        <v>10326.2202</v>
      </c>
      <c r="U3983">
        <v>307</v>
      </c>
      <c r="V3983">
        <v>931</v>
      </c>
      <c r="W3983">
        <v>4573</v>
      </c>
      <c r="X3983">
        <v>319772.71000000002</v>
      </c>
      <c r="Y3983">
        <v>244950.62</v>
      </c>
      <c r="Z3983">
        <v>225138.66</v>
      </c>
      <c r="AA3983">
        <v>70964.751600000003</v>
      </c>
      <c r="AB3983">
        <v>339</v>
      </c>
      <c r="AC3983">
        <v>342</v>
      </c>
      <c r="AD3983">
        <v>235</v>
      </c>
      <c r="AE3983">
        <v>322</v>
      </c>
      <c r="AF3983">
        <v>40</v>
      </c>
      <c r="AG3983">
        <v>41</v>
      </c>
      <c r="AH3983">
        <v>32</v>
      </c>
      <c r="AI3983">
        <v>40</v>
      </c>
      <c r="AJ3983">
        <v>299</v>
      </c>
      <c r="AK3983">
        <v>301</v>
      </c>
      <c r="AL3983">
        <v>203</v>
      </c>
      <c r="AM3983">
        <v>282</v>
      </c>
    </row>
    <row r="3984" spans="1:39" x14ac:dyDescent="0.15">
      <c r="A3984" t="s">
        <v>147</v>
      </c>
      <c r="B3984">
        <v>5</v>
      </c>
      <c r="C3984">
        <v>1</v>
      </c>
      <c r="D3984">
        <v>2</v>
      </c>
      <c r="E3984" t="s">
        <v>28</v>
      </c>
      <c r="F3984" t="s">
        <v>206</v>
      </c>
      <c r="G3984">
        <v>529</v>
      </c>
      <c r="H3984">
        <v>1154</v>
      </c>
      <c r="I3984">
        <v>7135</v>
      </c>
      <c r="J3984">
        <v>506459.3</v>
      </c>
      <c r="K3984">
        <v>419683.42</v>
      </c>
      <c r="L3984">
        <v>359183.55</v>
      </c>
      <c r="M3984">
        <v>121429.81479999999</v>
      </c>
      <c r="N3984">
        <v>285</v>
      </c>
      <c r="O3984">
        <v>545</v>
      </c>
      <c r="P3984">
        <v>3934</v>
      </c>
      <c r="Q3984">
        <v>279463.42</v>
      </c>
      <c r="R3984">
        <v>228250.97</v>
      </c>
      <c r="S3984">
        <v>186516.23</v>
      </c>
      <c r="T3984">
        <v>71286.653900000005</v>
      </c>
      <c r="U3984">
        <v>244</v>
      </c>
      <c r="V3984">
        <v>609</v>
      </c>
      <c r="W3984">
        <v>3201</v>
      </c>
      <c r="X3984">
        <v>226995.88</v>
      </c>
      <c r="Y3984">
        <v>191432.45</v>
      </c>
      <c r="Z3984">
        <v>172667.32</v>
      </c>
      <c r="AA3984">
        <v>50143.160900000003</v>
      </c>
      <c r="AB3984">
        <v>503</v>
      </c>
      <c r="AC3984">
        <v>498</v>
      </c>
      <c r="AD3984">
        <v>284</v>
      </c>
      <c r="AE3984">
        <v>465</v>
      </c>
      <c r="AF3984">
        <v>272</v>
      </c>
      <c r="AG3984">
        <v>278</v>
      </c>
      <c r="AH3984">
        <v>166</v>
      </c>
      <c r="AI3984">
        <v>260</v>
      </c>
      <c r="AJ3984">
        <v>231</v>
      </c>
      <c r="AK3984">
        <v>220</v>
      </c>
      <c r="AL3984">
        <v>118</v>
      </c>
      <c r="AM3984">
        <v>205</v>
      </c>
    </row>
    <row r="3985" spans="1:39" x14ac:dyDescent="0.15">
      <c r="A3985" t="s">
        <v>147</v>
      </c>
      <c r="B3985">
        <v>5</v>
      </c>
      <c r="C3985">
        <v>1</v>
      </c>
      <c r="D3985">
        <v>2</v>
      </c>
      <c r="E3985" t="s">
        <v>30</v>
      </c>
      <c r="F3985" t="s">
        <v>206</v>
      </c>
      <c r="G3985">
        <v>63</v>
      </c>
      <c r="H3985">
        <v>126</v>
      </c>
      <c r="I3985">
        <v>836</v>
      </c>
      <c r="J3985">
        <v>60135.11</v>
      </c>
      <c r="K3985">
        <v>50991.02</v>
      </c>
      <c r="L3985">
        <v>44356.39</v>
      </c>
      <c r="M3985">
        <v>14430.974200000001</v>
      </c>
      <c r="N3985">
        <v>35</v>
      </c>
      <c r="O3985">
        <v>62</v>
      </c>
      <c r="P3985">
        <v>490</v>
      </c>
      <c r="Q3985">
        <v>34846.550000000003</v>
      </c>
      <c r="R3985">
        <v>29486.52</v>
      </c>
      <c r="S3985">
        <v>23722.37</v>
      </c>
      <c r="T3985">
        <v>8778.1358999999993</v>
      </c>
      <c r="U3985">
        <v>28</v>
      </c>
      <c r="V3985">
        <v>64</v>
      </c>
      <c r="W3985">
        <v>346</v>
      </c>
      <c r="X3985">
        <v>25288.560000000001</v>
      </c>
      <c r="Y3985">
        <v>21504.5</v>
      </c>
      <c r="Z3985">
        <v>20634.02</v>
      </c>
      <c r="AA3985">
        <v>5652.8383000000003</v>
      </c>
      <c r="AB3985">
        <v>60</v>
      </c>
      <c r="AC3985">
        <v>61</v>
      </c>
      <c r="AD3985">
        <v>28</v>
      </c>
      <c r="AE3985">
        <v>62</v>
      </c>
      <c r="AF3985">
        <v>33</v>
      </c>
      <c r="AG3985">
        <v>34</v>
      </c>
      <c r="AH3985">
        <v>16</v>
      </c>
      <c r="AI3985">
        <v>34</v>
      </c>
      <c r="AJ3985">
        <v>27</v>
      </c>
      <c r="AK3985">
        <v>27</v>
      </c>
      <c r="AL3985">
        <v>12</v>
      </c>
      <c r="AM3985">
        <v>28</v>
      </c>
    </row>
    <row r="3986" spans="1:39" x14ac:dyDescent="0.15">
      <c r="A3986" t="s">
        <v>147</v>
      </c>
      <c r="B3986">
        <v>5</v>
      </c>
      <c r="C3986">
        <v>1</v>
      </c>
      <c r="D3986">
        <v>2</v>
      </c>
      <c r="E3986" t="s">
        <v>29</v>
      </c>
      <c r="F3986" t="s">
        <v>206</v>
      </c>
      <c r="G3986">
        <v>369</v>
      </c>
      <c r="H3986">
        <v>818</v>
      </c>
      <c r="I3986">
        <v>5168</v>
      </c>
      <c r="J3986">
        <v>367768.22</v>
      </c>
      <c r="K3986">
        <v>293769.23</v>
      </c>
      <c r="L3986">
        <v>264109.32</v>
      </c>
      <c r="M3986">
        <v>86125.212100000004</v>
      </c>
      <c r="N3986">
        <v>124</v>
      </c>
      <c r="O3986">
        <v>220</v>
      </c>
      <c r="P3986">
        <v>1659</v>
      </c>
      <c r="Q3986">
        <v>122485.51</v>
      </c>
      <c r="R3986">
        <v>99544.86</v>
      </c>
      <c r="S3986">
        <v>86659.96</v>
      </c>
      <c r="T3986">
        <v>31288.332399999999</v>
      </c>
      <c r="U3986">
        <v>245</v>
      </c>
      <c r="V3986">
        <v>598</v>
      </c>
      <c r="W3986">
        <v>3509</v>
      </c>
      <c r="X3986">
        <v>245282.71</v>
      </c>
      <c r="Y3986">
        <v>194224.37</v>
      </c>
      <c r="Z3986">
        <v>177449.36</v>
      </c>
      <c r="AA3986">
        <v>54836.879699999998</v>
      </c>
      <c r="AB3986">
        <v>351</v>
      </c>
      <c r="AC3986">
        <v>359</v>
      </c>
      <c r="AD3986">
        <v>187</v>
      </c>
      <c r="AE3986">
        <v>353</v>
      </c>
      <c r="AF3986">
        <v>119</v>
      </c>
      <c r="AG3986">
        <v>122</v>
      </c>
      <c r="AH3986">
        <v>70</v>
      </c>
      <c r="AI3986">
        <v>120</v>
      </c>
      <c r="AJ3986">
        <v>232</v>
      </c>
      <c r="AK3986">
        <v>237</v>
      </c>
      <c r="AL3986">
        <v>117</v>
      </c>
      <c r="AM3986">
        <v>233</v>
      </c>
    </row>
    <row r="3987" spans="1:39" x14ac:dyDescent="0.15">
      <c r="A3987" t="s">
        <v>147</v>
      </c>
      <c r="B3987">
        <v>5</v>
      </c>
      <c r="C3987">
        <v>1</v>
      </c>
      <c r="D3987">
        <v>2</v>
      </c>
      <c r="E3987" t="s">
        <v>31</v>
      </c>
      <c r="F3987" t="s">
        <v>206</v>
      </c>
      <c r="G3987">
        <v>1</v>
      </c>
      <c r="H3987">
        <v>3</v>
      </c>
      <c r="I3987">
        <v>21</v>
      </c>
      <c r="J3987">
        <v>1459</v>
      </c>
      <c r="K3987">
        <v>991.05</v>
      </c>
      <c r="L3987">
        <v>991.05</v>
      </c>
      <c r="M3987">
        <v>312.23820000000001</v>
      </c>
      <c r="N3987">
        <v>0</v>
      </c>
      <c r="O3987">
        <v>0</v>
      </c>
      <c r="P3987">
        <v>0</v>
      </c>
      <c r="Q3987">
        <v>0</v>
      </c>
      <c r="R3987">
        <v>0</v>
      </c>
      <c r="S3987">
        <v>0</v>
      </c>
      <c r="T3987">
        <v>0</v>
      </c>
      <c r="U3987">
        <v>1</v>
      </c>
      <c r="V3987">
        <v>3</v>
      </c>
      <c r="W3987">
        <v>21</v>
      </c>
      <c r="X3987">
        <v>1459</v>
      </c>
      <c r="Y3987">
        <v>991.05</v>
      </c>
      <c r="Z3987">
        <v>991.05</v>
      </c>
      <c r="AA3987">
        <v>312.23820000000001</v>
      </c>
      <c r="AB3987">
        <v>1</v>
      </c>
      <c r="AC3987">
        <v>1</v>
      </c>
      <c r="AD3987">
        <v>0</v>
      </c>
      <c r="AE3987">
        <v>1</v>
      </c>
      <c r="AF3987">
        <v>0</v>
      </c>
      <c r="AG3987">
        <v>0</v>
      </c>
      <c r="AH3987">
        <v>0</v>
      </c>
      <c r="AI3987">
        <v>0</v>
      </c>
      <c r="AJ3987">
        <v>1</v>
      </c>
      <c r="AK3987">
        <v>1</v>
      </c>
      <c r="AL3987">
        <v>0</v>
      </c>
      <c r="AM3987">
        <v>1</v>
      </c>
    </row>
    <row r="3988" spans="1:39" x14ac:dyDescent="0.15">
      <c r="A3988" t="s">
        <v>147</v>
      </c>
      <c r="B3988">
        <v>5</v>
      </c>
      <c r="C3988">
        <v>1</v>
      </c>
      <c r="D3988">
        <v>2</v>
      </c>
      <c r="E3988" t="s">
        <v>32</v>
      </c>
      <c r="F3988" t="s">
        <v>206</v>
      </c>
      <c r="G3988">
        <v>115</v>
      </c>
      <c r="H3988">
        <v>285</v>
      </c>
      <c r="I3988">
        <v>1772</v>
      </c>
      <c r="J3988">
        <v>123623.13</v>
      </c>
      <c r="K3988">
        <v>95076.23</v>
      </c>
      <c r="L3988">
        <v>88985.4</v>
      </c>
      <c r="M3988">
        <v>27652.8001</v>
      </c>
      <c r="N3988">
        <v>12</v>
      </c>
      <c r="O3988">
        <v>22</v>
      </c>
      <c r="P3988">
        <v>189</v>
      </c>
      <c r="Q3988">
        <v>15133.94</v>
      </c>
      <c r="R3988">
        <v>11565.78</v>
      </c>
      <c r="S3988">
        <v>9993.5499999999993</v>
      </c>
      <c r="T3988">
        <v>3727.3699000000001</v>
      </c>
      <c r="U3988">
        <v>103</v>
      </c>
      <c r="V3988">
        <v>263</v>
      </c>
      <c r="W3988">
        <v>1583</v>
      </c>
      <c r="X3988">
        <v>108489.19</v>
      </c>
      <c r="Y3988">
        <v>83510.45</v>
      </c>
      <c r="Z3988">
        <v>78991.850000000006</v>
      </c>
      <c r="AA3988">
        <v>23925.430199999999</v>
      </c>
      <c r="AB3988">
        <v>112</v>
      </c>
      <c r="AC3988">
        <v>106</v>
      </c>
      <c r="AD3988">
        <v>52</v>
      </c>
      <c r="AE3988">
        <v>105</v>
      </c>
      <c r="AF3988">
        <v>12</v>
      </c>
      <c r="AG3988">
        <v>9</v>
      </c>
      <c r="AH3988">
        <v>4</v>
      </c>
      <c r="AI3988">
        <v>11</v>
      </c>
      <c r="AJ3988">
        <v>100</v>
      </c>
      <c r="AK3988">
        <v>97</v>
      </c>
      <c r="AL3988">
        <v>48</v>
      </c>
      <c r="AM3988">
        <v>94</v>
      </c>
    </row>
    <row r="3989" spans="1:39" x14ac:dyDescent="0.15">
      <c r="A3989" t="s">
        <v>147</v>
      </c>
      <c r="B3989">
        <v>5</v>
      </c>
      <c r="C3989">
        <v>2</v>
      </c>
      <c r="D3989">
        <v>0</v>
      </c>
      <c r="E3989" t="s">
        <v>28</v>
      </c>
      <c r="F3989" t="s">
        <v>206</v>
      </c>
      <c r="G3989">
        <v>114</v>
      </c>
      <c r="H3989">
        <v>412</v>
      </c>
      <c r="I3989">
        <v>1728</v>
      </c>
      <c r="J3989">
        <v>118351.18</v>
      </c>
      <c r="K3989">
        <v>91832.58</v>
      </c>
      <c r="L3989">
        <v>74923.87</v>
      </c>
      <c r="M3989">
        <v>28615.704099999999</v>
      </c>
      <c r="N3989">
        <v>114</v>
      </c>
      <c r="O3989">
        <v>191</v>
      </c>
      <c r="P3989">
        <v>846</v>
      </c>
      <c r="Q3989">
        <v>57636.24</v>
      </c>
      <c r="R3989">
        <v>43632.480000000003</v>
      </c>
      <c r="S3989">
        <v>29439.89</v>
      </c>
      <c r="T3989">
        <v>14899.5381</v>
      </c>
      <c r="U3989">
        <v>114</v>
      </c>
      <c r="V3989">
        <v>221</v>
      </c>
      <c r="W3989">
        <v>882</v>
      </c>
      <c r="X3989">
        <v>60714.94</v>
      </c>
      <c r="Y3989">
        <v>48200.1</v>
      </c>
      <c r="Z3989">
        <v>45483.98</v>
      </c>
      <c r="AA3989">
        <v>13716.165999999999</v>
      </c>
      <c r="AB3989">
        <v>113</v>
      </c>
      <c r="AC3989">
        <v>113</v>
      </c>
      <c r="AD3989">
        <v>108</v>
      </c>
      <c r="AE3989">
        <v>96</v>
      </c>
      <c r="AF3989">
        <v>113</v>
      </c>
      <c r="AG3989">
        <v>113</v>
      </c>
      <c r="AH3989">
        <v>108</v>
      </c>
      <c r="AI3989">
        <v>96</v>
      </c>
      <c r="AJ3989">
        <v>113</v>
      </c>
      <c r="AK3989">
        <v>113</v>
      </c>
      <c r="AL3989">
        <v>108</v>
      </c>
      <c r="AM3989">
        <v>96</v>
      </c>
    </row>
    <row r="3990" spans="1:39" x14ac:dyDescent="0.15">
      <c r="A3990" t="s">
        <v>147</v>
      </c>
      <c r="B3990">
        <v>5</v>
      </c>
      <c r="C3990">
        <v>2</v>
      </c>
      <c r="D3990">
        <v>0</v>
      </c>
      <c r="E3990" t="s">
        <v>29</v>
      </c>
      <c r="F3990" t="s">
        <v>206</v>
      </c>
      <c r="G3990">
        <v>3</v>
      </c>
      <c r="H3990">
        <v>14</v>
      </c>
      <c r="I3990">
        <v>53</v>
      </c>
      <c r="J3990">
        <v>3321.9</v>
      </c>
      <c r="K3990">
        <v>2604.6999999999998</v>
      </c>
      <c r="L3990">
        <v>1945.89</v>
      </c>
      <c r="M3990">
        <v>760.65219999999999</v>
      </c>
      <c r="N3990">
        <v>3</v>
      </c>
      <c r="O3990">
        <v>9</v>
      </c>
      <c r="P3990">
        <v>38</v>
      </c>
      <c r="Q3990">
        <v>2324.92</v>
      </c>
      <c r="R3990">
        <v>1768.33</v>
      </c>
      <c r="S3990">
        <v>1109.52</v>
      </c>
      <c r="T3990">
        <v>540.12220000000002</v>
      </c>
      <c r="U3990">
        <v>3</v>
      </c>
      <c r="V3990">
        <v>5</v>
      </c>
      <c r="W3990">
        <v>15</v>
      </c>
      <c r="X3990">
        <v>996.98</v>
      </c>
      <c r="Y3990">
        <v>836.37</v>
      </c>
      <c r="Z3990">
        <v>836.37</v>
      </c>
      <c r="AA3990">
        <v>220.53</v>
      </c>
      <c r="AB3990">
        <v>3</v>
      </c>
      <c r="AC3990">
        <v>3</v>
      </c>
      <c r="AD3990">
        <v>3</v>
      </c>
      <c r="AE3990">
        <v>2</v>
      </c>
      <c r="AF3990">
        <v>3</v>
      </c>
      <c r="AG3990">
        <v>3</v>
      </c>
      <c r="AH3990">
        <v>3</v>
      </c>
      <c r="AI3990">
        <v>2</v>
      </c>
      <c r="AJ3990">
        <v>3</v>
      </c>
      <c r="AK3990">
        <v>3</v>
      </c>
      <c r="AL3990">
        <v>3</v>
      </c>
      <c r="AM3990">
        <v>2</v>
      </c>
    </row>
    <row r="3991" spans="1:39" x14ac:dyDescent="0.15">
      <c r="A3991" t="s">
        <v>147</v>
      </c>
      <c r="B3991">
        <v>5</v>
      </c>
      <c r="C3991">
        <v>2</v>
      </c>
      <c r="D3991">
        <v>0</v>
      </c>
      <c r="E3991" t="s">
        <v>32</v>
      </c>
      <c r="F3991" t="s">
        <v>206</v>
      </c>
      <c r="G3991">
        <v>81</v>
      </c>
      <c r="H3991">
        <v>304</v>
      </c>
      <c r="I3991">
        <v>1442</v>
      </c>
      <c r="J3991">
        <v>93997.1</v>
      </c>
      <c r="K3991">
        <v>69368.929999999993</v>
      </c>
      <c r="L3991">
        <v>60270.239999999998</v>
      </c>
      <c r="M3991">
        <v>22368.517400000001</v>
      </c>
      <c r="N3991">
        <v>81</v>
      </c>
      <c r="O3991">
        <v>121</v>
      </c>
      <c r="P3991">
        <v>544</v>
      </c>
      <c r="Q3991">
        <v>34232.21</v>
      </c>
      <c r="R3991">
        <v>24918.25</v>
      </c>
      <c r="S3991">
        <v>18277.259999999998</v>
      </c>
      <c r="T3991">
        <v>8877.7788</v>
      </c>
      <c r="U3991">
        <v>81</v>
      </c>
      <c r="V3991">
        <v>183</v>
      </c>
      <c r="W3991">
        <v>898</v>
      </c>
      <c r="X3991">
        <v>59764.89</v>
      </c>
      <c r="Y3991">
        <v>44450.68</v>
      </c>
      <c r="Z3991">
        <v>41992.98</v>
      </c>
      <c r="AA3991">
        <v>13490.738600000001</v>
      </c>
      <c r="AB3991">
        <v>80</v>
      </c>
      <c r="AC3991">
        <v>80</v>
      </c>
      <c r="AD3991">
        <v>79</v>
      </c>
      <c r="AE3991">
        <v>72</v>
      </c>
      <c r="AF3991">
        <v>80</v>
      </c>
      <c r="AG3991">
        <v>80</v>
      </c>
      <c r="AH3991">
        <v>79</v>
      </c>
      <c r="AI3991">
        <v>72</v>
      </c>
      <c r="AJ3991">
        <v>80</v>
      </c>
      <c r="AK3991">
        <v>80</v>
      </c>
      <c r="AL3991">
        <v>79</v>
      </c>
      <c r="AM3991">
        <v>72</v>
      </c>
    </row>
    <row r="3992" spans="1:39" x14ac:dyDescent="0.15">
      <c r="A3992" t="s">
        <v>147</v>
      </c>
      <c r="B3992">
        <v>5</v>
      </c>
      <c r="C3992">
        <v>2</v>
      </c>
      <c r="D3992">
        <v>1</v>
      </c>
      <c r="E3992" t="s">
        <v>28</v>
      </c>
      <c r="F3992" t="s">
        <v>206</v>
      </c>
      <c r="G3992">
        <v>1124</v>
      </c>
      <c r="H3992">
        <v>4663</v>
      </c>
      <c r="I3992">
        <v>17697</v>
      </c>
      <c r="J3992">
        <v>1215210.83</v>
      </c>
      <c r="K3992">
        <v>994806.08</v>
      </c>
      <c r="L3992">
        <v>836960.17</v>
      </c>
      <c r="M3992">
        <v>289090.97369999997</v>
      </c>
      <c r="N3992">
        <v>1124</v>
      </c>
      <c r="O3992">
        <v>2193</v>
      </c>
      <c r="P3992">
        <v>9213</v>
      </c>
      <c r="Q3992">
        <v>625610.27</v>
      </c>
      <c r="R3992">
        <v>506518.23</v>
      </c>
      <c r="S3992">
        <v>382270.94</v>
      </c>
      <c r="T3992">
        <v>157542.94159999999</v>
      </c>
      <c r="U3992">
        <v>1124</v>
      </c>
      <c r="V3992">
        <v>2470</v>
      </c>
      <c r="W3992">
        <v>8484</v>
      </c>
      <c r="X3992">
        <v>589600.56000000006</v>
      </c>
      <c r="Y3992">
        <v>488287.85</v>
      </c>
      <c r="Z3992">
        <v>454689.23</v>
      </c>
      <c r="AA3992">
        <v>131548.03210000001</v>
      </c>
      <c r="AB3992">
        <v>1072</v>
      </c>
      <c r="AC3992">
        <v>1115</v>
      </c>
      <c r="AD3992">
        <v>828</v>
      </c>
      <c r="AE3992">
        <v>1065</v>
      </c>
      <c r="AF3992">
        <v>1072</v>
      </c>
      <c r="AG3992">
        <v>1115</v>
      </c>
      <c r="AH3992">
        <v>828</v>
      </c>
      <c r="AI3992">
        <v>1065</v>
      </c>
      <c r="AJ3992">
        <v>1072</v>
      </c>
      <c r="AK3992">
        <v>1115</v>
      </c>
      <c r="AL3992">
        <v>828</v>
      </c>
      <c r="AM3992">
        <v>1065</v>
      </c>
    </row>
    <row r="3993" spans="1:39" x14ac:dyDescent="0.15">
      <c r="A3993" t="s">
        <v>147</v>
      </c>
      <c r="B3993">
        <v>5</v>
      </c>
      <c r="C3993">
        <v>2</v>
      </c>
      <c r="D3993">
        <v>1</v>
      </c>
      <c r="E3993" t="s">
        <v>30</v>
      </c>
      <c r="F3993" t="s">
        <v>206</v>
      </c>
      <c r="G3993">
        <v>126</v>
      </c>
      <c r="H3993">
        <v>542</v>
      </c>
      <c r="I3993">
        <v>2124</v>
      </c>
      <c r="J3993">
        <v>142790.12</v>
      </c>
      <c r="K3993">
        <v>116578.21</v>
      </c>
      <c r="L3993">
        <v>98277.91</v>
      </c>
      <c r="M3993">
        <v>33916.536200000002</v>
      </c>
      <c r="N3993">
        <v>126</v>
      </c>
      <c r="O3993">
        <v>263</v>
      </c>
      <c r="P3993">
        <v>1127</v>
      </c>
      <c r="Q3993">
        <v>74558.66</v>
      </c>
      <c r="R3993">
        <v>59899.91</v>
      </c>
      <c r="S3993">
        <v>45662.31</v>
      </c>
      <c r="T3993">
        <v>18691.0897</v>
      </c>
      <c r="U3993">
        <v>126</v>
      </c>
      <c r="V3993">
        <v>279</v>
      </c>
      <c r="W3993">
        <v>997</v>
      </c>
      <c r="X3993">
        <v>68231.460000000006</v>
      </c>
      <c r="Y3993">
        <v>56678.3</v>
      </c>
      <c r="Z3993">
        <v>52615.6</v>
      </c>
      <c r="AA3993">
        <v>15225.4465</v>
      </c>
      <c r="AB3993">
        <v>117</v>
      </c>
      <c r="AC3993">
        <v>126</v>
      </c>
      <c r="AD3993">
        <v>92</v>
      </c>
      <c r="AE3993">
        <v>119</v>
      </c>
      <c r="AF3993">
        <v>117</v>
      </c>
      <c r="AG3993">
        <v>126</v>
      </c>
      <c r="AH3993">
        <v>92</v>
      </c>
      <c r="AI3993">
        <v>119</v>
      </c>
      <c r="AJ3993">
        <v>117</v>
      </c>
      <c r="AK3993">
        <v>126</v>
      </c>
      <c r="AL3993">
        <v>92</v>
      </c>
      <c r="AM3993">
        <v>119</v>
      </c>
    </row>
    <row r="3994" spans="1:39" x14ac:dyDescent="0.15">
      <c r="A3994" t="s">
        <v>147</v>
      </c>
      <c r="B3994">
        <v>5</v>
      </c>
      <c r="C3994">
        <v>2</v>
      </c>
      <c r="D3994">
        <v>1</v>
      </c>
      <c r="E3994" t="s">
        <v>29</v>
      </c>
      <c r="F3994" t="s">
        <v>206</v>
      </c>
      <c r="G3994">
        <v>3399</v>
      </c>
      <c r="H3994">
        <v>16018</v>
      </c>
      <c r="I3994">
        <v>59810</v>
      </c>
      <c r="J3994">
        <v>4075787.22</v>
      </c>
      <c r="K3994">
        <v>3087257.56</v>
      </c>
      <c r="L3994">
        <v>2580746.81</v>
      </c>
      <c r="M3994">
        <v>978539.20079999999</v>
      </c>
      <c r="N3994">
        <v>3399</v>
      </c>
      <c r="O3994">
        <v>6698</v>
      </c>
      <c r="P3994">
        <v>26566</v>
      </c>
      <c r="Q3994">
        <v>1774736.2</v>
      </c>
      <c r="R3994">
        <v>1339423.48</v>
      </c>
      <c r="S3994">
        <v>986543.02</v>
      </c>
      <c r="T3994">
        <v>460218.04499999998</v>
      </c>
      <c r="U3994">
        <v>3399</v>
      </c>
      <c r="V3994">
        <v>9320</v>
      </c>
      <c r="W3994">
        <v>33244</v>
      </c>
      <c r="X3994">
        <v>2301051.02</v>
      </c>
      <c r="Y3994">
        <v>1747834.08</v>
      </c>
      <c r="Z3994">
        <v>1594203.79</v>
      </c>
      <c r="AA3994">
        <v>518321.15580000001</v>
      </c>
      <c r="AB3994">
        <v>3229</v>
      </c>
      <c r="AC3994">
        <v>3385</v>
      </c>
      <c r="AD3994">
        <v>2555</v>
      </c>
      <c r="AE3994">
        <v>3287</v>
      </c>
      <c r="AF3994">
        <v>3229</v>
      </c>
      <c r="AG3994">
        <v>3385</v>
      </c>
      <c r="AH3994">
        <v>2555</v>
      </c>
      <c r="AI3994">
        <v>3287</v>
      </c>
      <c r="AJ3994">
        <v>3229</v>
      </c>
      <c r="AK3994">
        <v>3385</v>
      </c>
      <c r="AL3994">
        <v>2555</v>
      </c>
      <c r="AM3994">
        <v>3287</v>
      </c>
    </row>
    <row r="3995" spans="1:39" x14ac:dyDescent="0.15">
      <c r="A3995" t="s">
        <v>147</v>
      </c>
      <c r="B3995">
        <v>5</v>
      </c>
      <c r="C3995">
        <v>2</v>
      </c>
      <c r="D3995">
        <v>1</v>
      </c>
      <c r="E3995" t="s">
        <v>31</v>
      </c>
      <c r="F3995" t="s">
        <v>206</v>
      </c>
      <c r="G3995">
        <v>2</v>
      </c>
      <c r="H3995">
        <v>11</v>
      </c>
      <c r="I3995">
        <v>33</v>
      </c>
      <c r="J3995">
        <v>2916.64</v>
      </c>
      <c r="K3995">
        <v>2465.77</v>
      </c>
      <c r="L3995">
        <v>1637.44</v>
      </c>
      <c r="M3995">
        <v>836.83050000000003</v>
      </c>
      <c r="N3995">
        <v>2</v>
      </c>
      <c r="O3995">
        <v>6</v>
      </c>
      <c r="P3995">
        <v>17</v>
      </c>
      <c r="Q3995">
        <v>1732.98</v>
      </c>
      <c r="R3995">
        <v>1536.88</v>
      </c>
      <c r="S3995">
        <v>776.22</v>
      </c>
      <c r="T3995">
        <v>575.28620000000001</v>
      </c>
      <c r="U3995">
        <v>2</v>
      </c>
      <c r="V3995">
        <v>5</v>
      </c>
      <c r="W3995">
        <v>16</v>
      </c>
      <c r="X3995">
        <v>1183.6600000000001</v>
      </c>
      <c r="Y3995">
        <v>928.89</v>
      </c>
      <c r="Z3995">
        <v>861.22</v>
      </c>
      <c r="AA3995">
        <v>261.54430000000002</v>
      </c>
      <c r="AB3995">
        <v>2</v>
      </c>
      <c r="AC3995">
        <v>2</v>
      </c>
      <c r="AD3995">
        <v>2</v>
      </c>
      <c r="AE3995">
        <v>2</v>
      </c>
      <c r="AF3995">
        <v>2</v>
      </c>
      <c r="AG3995">
        <v>2</v>
      </c>
      <c r="AH3995">
        <v>2</v>
      </c>
      <c r="AI3995">
        <v>2</v>
      </c>
      <c r="AJ3995">
        <v>2</v>
      </c>
      <c r="AK3995">
        <v>2</v>
      </c>
      <c r="AL3995">
        <v>2</v>
      </c>
      <c r="AM3995">
        <v>2</v>
      </c>
    </row>
    <row r="3996" spans="1:39" x14ac:dyDescent="0.15">
      <c r="A3996" t="s">
        <v>147</v>
      </c>
      <c r="B3996">
        <v>5</v>
      </c>
      <c r="C3996">
        <v>2</v>
      </c>
      <c r="D3996">
        <v>1</v>
      </c>
      <c r="E3996" t="s">
        <v>32</v>
      </c>
      <c r="F3996" t="s">
        <v>206</v>
      </c>
      <c r="G3996">
        <v>212</v>
      </c>
      <c r="H3996">
        <v>909</v>
      </c>
      <c r="I3996">
        <v>3747</v>
      </c>
      <c r="J3996">
        <v>251067.6</v>
      </c>
      <c r="K3996">
        <v>190165.53</v>
      </c>
      <c r="L3996">
        <v>159996.84</v>
      </c>
      <c r="M3996">
        <v>61279.882400000002</v>
      </c>
      <c r="N3996">
        <v>212</v>
      </c>
      <c r="O3996">
        <v>374</v>
      </c>
      <c r="P3996">
        <v>1422</v>
      </c>
      <c r="Q3996">
        <v>91019.14</v>
      </c>
      <c r="R3996">
        <v>69544.710000000006</v>
      </c>
      <c r="S3996">
        <v>51155.7</v>
      </c>
      <c r="T3996">
        <v>25116.362700000001</v>
      </c>
      <c r="U3996">
        <v>212</v>
      </c>
      <c r="V3996">
        <v>535</v>
      </c>
      <c r="W3996">
        <v>2325</v>
      </c>
      <c r="X3996">
        <v>160048.46</v>
      </c>
      <c r="Y3996">
        <v>120620.82</v>
      </c>
      <c r="Z3996">
        <v>108841.14</v>
      </c>
      <c r="AA3996">
        <v>36163.519699999997</v>
      </c>
      <c r="AB3996">
        <v>206</v>
      </c>
      <c r="AC3996">
        <v>212</v>
      </c>
      <c r="AD3996">
        <v>162</v>
      </c>
      <c r="AE3996">
        <v>199</v>
      </c>
      <c r="AF3996">
        <v>206</v>
      </c>
      <c r="AG3996">
        <v>212</v>
      </c>
      <c r="AH3996">
        <v>162</v>
      </c>
      <c r="AI3996">
        <v>199</v>
      </c>
      <c r="AJ3996">
        <v>206</v>
      </c>
      <c r="AK3996">
        <v>212</v>
      </c>
      <c r="AL3996">
        <v>162</v>
      </c>
      <c r="AM3996">
        <v>199</v>
      </c>
    </row>
    <row r="3997" spans="1:39" x14ac:dyDescent="0.15">
      <c r="A3997" t="s">
        <v>147</v>
      </c>
      <c r="B3997">
        <v>5</v>
      </c>
      <c r="C3997">
        <v>2</v>
      </c>
      <c r="D3997">
        <v>2</v>
      </c>
      <c r="E3997" t="s">
        <v>28</v>
      </c>
      <c r="F3997" t="s">
        <v>206</v>
      </c>
      <c r="G3997">
        <v>115</v>
      </c>
      <c r="H3997">
        <v>400</v>
      </c>
      <c r="I3997">
        <v>1739</v>
      </c>
      <c r="J3997">
        <v>117691.84</v>
      </c>
      <c r="K3997">
        <v>97279.78</v>
      </c>
      <c r="L3997">
        <v>80927.25</v>
      </c>
      <c r="M3997">
        <v>27970.779500000001</v>
      </c>
      <c r="N3997">
        <v>115</v>
      </c>
      <c r="O3997">
        <v>177</v>
      </c>
      <c r="P3997">
        <v>819</v>
      </c>
      <c r="Q3997">
        <v>54946.12</v>
      </c>
      <c r="R3997">
        <v>44508.98</v>
      </c>
      <c r="S3997">
        <v>31214.639999999999</v>
      </c>
      <c r="T3997">
        <v>14237.295400000001</v>
      </c>
      <c r="U3997">
        <v>115</v>
      </c>
      <c r="V3997">
        <v>223</v>
      </c>
      <c r="W3997">
        <v>920</v>
      </c>
      <c r="X3997">
        <v>62745.72</v>
      </c>
      <c r="Y3997">
        <v>52770.8</v>
      </c>
      <c r="Z3997">
        <v>49712.61</v>
      </c>
      <c r="AA3997">
        <v>13733.4841</v>
      </c>
      <c r="AB3997">
        <v>113</v>
      </c>
      <c r="AC3997">
        <v>114</v>
      </c>
      <c r="AD3997">
        <v>75</v>
      </c>
      <c r="AE3997">
        <v>109</v>
      </c>
      <c r="AF3997">
        <v>113</v>
      </c>
      <c r="AG3997">
        <v>114</v>
      </c>
      <c r="AH3997">
        <v>75</v>
      </c>
      <c r="AI3997">
        <v>109</v>
      </c>
      <c r="AJ3997">
        <v>113</v>
      </c>
      <c r="AK3997">
        <v>114</v>
      </c>
      <c r="AL3997">
        <v>75</v>
      </c>
      <c r="AM3997">
        <v>109</v>
      </c>
    </row>
    <row r="3998" spans="1:39" x14ac:dyDescent="0.15">
      <c r="A3998" t="s">
        <v>147</v>
      </c>
      <c r="B3998">
        <v>5</v>
      </c>
      <c r="C3998">
        <v>2</v>
      </c>
      <c r="D3998">
        <v>2</v>
      </c>
      <c r="E3998" t="s">
        <v>30</v>
      </c>
      <c r="F3998" t="s">
        <v>206</v>
      </c>
      <c r="G3998">
        <v>12</v>
      </c>
      <c r="H3998">
        <v>45</v>
      </c>
      <c r="I3998">
        <v>187</v>
      </c>
      <c r="J3998">
        <v>12727.68</v>
      </c>
      <c r="K3998">
        <v>10523.1</v>
      </c>
      <c r="L3998">
        <v>9191.0300000000007</v>
      </c>
      <c r="M3998">
        <v>2884.5356999999999</v>
      </c>
      <c r="N3998">
        <v>12</v>
      </c>
      <c r="O3998">
        <v>19</v>
      </c>
      <c r="P3998">
        <v>71</v>
      </c>
      <c r="Q3998">
        <v>5012.82</v>
      </c>
      <c r="R3998">
        <v>3987.37</v>
      </c>
      <c r="S3998">
        <v>2859</v>
      </c>
      <c r="T3998">
        <v>1198.7878000000001</v>
      </c>
      <c r="U3998">
        <v>12</v>
      </c>
      <c r="V3998">
        <v>26</v>
      </c>
      <c r="W3998">
        <v>116</v>
      </c>
      <c r="X3998">
        <v>7714.86</v>
      </c>
      <c r="Y3998">
        <v>6535.73</v>
      </c>
      <c r="Z3998">
        <v>6332.03</v>
      </c>
      <c r="AA3998">
        <v>1685.7479000000001</v>
      </c>
      <c r="AB3998">
        <v>11</v>
      </c>
      <c r="AC3998">
        <v>12</v>
      </c>
      <c r="AD3998">
        <v>10</v>
      </c>
      <c r="AE3998">
        <v>12</v>
      </c>
      <c r="AF3998">
        <v>11</v>
      </c>
      <c r="AG3998">
        <v>12</v>
      </c>
      <c r="AH3998">
        <v>10</v>
      </c>
      <c r="AI3998">
        <v>12</v>
      </c>
      <c r="AJ3998">
        <v>11</v>
      </c>
      <c r="AK3998">
        <v>12</v>
      </c>
      <c r="AL3998">
        <v>10</v>
      </c>
      <c r="AM3998">
        <v>12</v>
      </c>
    </row>
    <row r="3999" spans="1:39" x14ac:dyDescent="0.15">
      <c r="A3999" t="s">
        <v>147</v>
      </c>
      <c r="B3999">
        <v>5</v>
      </c>
      <c r="C3999">
        <v>2</v>
      </c>
      <c r="D3999">
        <v>2</v>
      </c>
      <c r="E3999" t="s">
        <v>29</v>
      </c>
      <c r="F3999" t="s">
        <v>206</v>
      </c>
      <c r="G3999">
        <v>98</v>
      </c>
      <c r="H3999">
        <v>350</v>
      </c>
      <c r="I3999">
        <v>1619</v>
      </c>
      <c r="J3999">
        <v>115756.45</v>
      </c>
      <c r="K3999">
        <v>88038.44</v>
      </c>
      <c r="L3999">
        <v>72016.91</v>
      </c>
      <c r="M3999">
        <v>28429.712500000001</v>
      </c>
      <c r="N3999">
        <v>98</v>
      </c>
      <c r="O3999">
        <v>146</v>
      </c>
      <c r="P3999">
        <v>734</v>
      </c>
      <c r="Q3999">
        <v>53369.440000000002</v>
      </c>
      <c r="R3999">
        <v>40379.800000000003</v>
      </c>
      <c r="S3999">
        <v>26224.21</v>
      </c>
      <c r="T3999">
        <v>14352.9589</v>
      </c>
      <c r="U3999">
        <v>98</v>
      </c>
      <c r="V3999">
        <v>204</v>
      </c>
      <c r="W3999">
        <v>885</v>
      </c>
      <c r="X3999">
        <v>62387.01</v>
      </c>
      <c r="Y3999">
        <v>47658.64</v>
      </c>
      <c r="Z3999">
        <v>45792.7</v>
      </c>
      <c r="AA3999">
        <v>14076.7536</v>
      </c>
      <c r="AB3999">
        <v>95</v>
      </c>
      <c r="AC3999">
        <v>98</v>
      </c>
      <c r="AD3999">
        <v>59</v>
      </c>
      <c r="AE3999">
        <v>97</v>
      </c>
      <c r="AF3999">
        <v>95</v>
      </c>
      <c r="AG3999">
        <v>98</v>
      </c>
      <c r="AH3999">
        <v>59</v>
      </c>
      <c r="AI3999">
        <v>97</v>
      </c>
      <c r="AJ3999">
        <v>95</v>
      </c>
      <c r="AK3999">
        <v>98</v>
      </c>
      <c r="AL3999">
        <v>59</v>
      </c>
      <c r="AM3999">
        <v>97</v>
      </c>
    </row>
    <row r="4000" spans="1:39" x14ac:dyDescent="0.15">
      <c r="A4000" t="s">
        <v>147</v>
      </c>
      <c r="B4000">
        <v>5</v>
      </c>
      <c r="C4000">
        <v>2</v>
      </c>
      <c r="D4000">
        <v>2</v>
      </c>
      <c r="E4000" t="s">
        <v>32</v>
      </c>
      <c r="F4000" t="s">
        <v>206</v>
      </c>
      <c r="G4000">
        <v>35</v>
      </c>
      <c r="H4000">
        <v>140</v>
      </c>
      <c r="I4000">
        <v>707</v>
      </c>
      <c r="J4000">
        <v>46928.73</v>
      </c>
      <c r="K4000">
        <v>34737.75</v>
      </c>
      <c r="L4000">
        <v>29030.400000000001</v>
      </c>
      <c r="M4000">
        <v>11344.065199999999</v>
      </c>
      <c r="N4000">
        <v>35</v>
      </c>
      <c r="O4000">
        <v>51</v>
      </c>
      <c r="P4000">
        <v>284</v>
      </c>
      <c r="Q4000">
        <v>17708.09</v>
      </c>
      <c r="R4000">
        <v>13372.86</v>
      </c>
      <c r="S4000">
        <v>8299.6200000000008</v>
      </c>
      <c r="T4000">
        <v>4671.7672000000002</v>
      </c>
      <c r="U4000">
        <v>35</v>
      </c>
      <c r="V4000">
        <v>89</v>
      </c>
      <c r="W4000">
        <v>423</v>
      </c>
      <c r="X4000">
        <v>29220.639999999999</v>
      </c>
      <c r="Y4000">
        <v>21364.89</v>
      </c>
      <c r="Z4000">
        <v>20730.78</v>
      </c>
      <c r="AA4000">
        <v>6672.2979999999998</v>
      </c>
      <c r="AB4000">
        <v>35</v>
      </c>
      <c r="AC4000">
        <v>35</v>
      </c>
      <c r="AD4000">
        <v>26</v>
      </c>
      <c r="AE4000">
        <v>34</v>
      </c>
      <c r="AF4000">
        <v>35</v>
      </c>
      <c r="AG4000">
        <v>35</v>
      </c>
      <c r="AH4000">
        <v>26</v>
      </c>
      <c r="AI4000">
        <v>34</v>
      </c>
      <c r="AJ4000">
        <v>35</v>
      </c>
      <c r="AK4000">
        <v>35</v>
      </c>
      <c r="AL4000">
        <v>26</v>
      </c>
      <c r="AM4000">
        <v>34</v>
      </c>
    </row>
    <row r="4001" spans="1:39" x14ac:dyDescent="0.15">
      <c r="A4001" t="s">
        <v>147</v>
      </c>
      <c r="B4001">
        <v>30</v>
      </c>
      <c r="C4001">
        <v>1</v>
      </c>
      <c r="D4001">
        <v>0</v>
      </c>
      <c r="E4001" t="s">
        <v>28</v>
      </c>
      <c r="F4001" t="s">
        <v>206</v>
      </c>
      <c r="G4001">
        <v>4162</v>
      </c>
      <c r="H4001">
        <v>5942</v>
      </c>
      <c r="I4001">
        <v>23894</v>
      </c>
      <c r="J4001">
        <v>1672505.39</v>
      </c>
      <c r="K4001">
        <v>1326977.1399999999</v>
      </c>
      <c r="L4001">
        <v>1199987.3799999999</v>
      </c>
      <c r="M4001">
        <v>407822.52289999998</v>
      </c>
      <c r="N4001">
        <v>2051</v>
      </c>
      <c r="O4001">
        <v>2803</v>
      </c>
      <c r="P4001">
        <v>12048</v>
      </c>
      <c r="Q4001">
        <v>847544.01</v>
      </c>
      <c r="R4001">
        <v>658144.84</v>
      </c>
      <c r="S4001">
        <v>561020.18000000005</v>
      </c>
      <c r="T4001">
        <v>221186.20310000001</v>
      </c>
      <c r="U4001">
        <v>2111</v>
      </c>
      <c r="V4001">
        <v>3139</v>
      </c>
      <c r="W4001">
        <v>11846</v>
      </c>
      <c r="X4001">
        <v>824961.38</v>
      </c>
      <c r="Y4001">
        <v>668832.30000000005</v>
      </c>
      <c r="Z4001">
        <v>638967.19999999995</v>
      </c>
      <c r="AA4001">
        <v>186636.3198</v>
      </c>
      <c r="AB4001">
        <v>4115</v>
      </c>
      <c r="AC4001">
        <v>3676</v>
      </c>
      <c r="AD4001">
        <v>3202</v>
      </c>
      <c r="AE4001">
        <v>2285</v>
      </c>
      <c r="AF4001">
        <v>2034</v>
      </c>
      <c r="AG4001">
        <v>1963</v>
      </c>
      <c r="AH4001">
        <v>1751</v>
      </c>
      <c r="AI4001">
        <v>1100</v>
      </c>
      <c r="AJ4001">
        <v>2081</v>
      </c>
      <c r="AK4001">
        <v>1713</v>
      </c>
      <c r="AL4001">
        <v>1451</v>
      </c>
      <c r="AM4001">
        <v>1185</v>
      </c>
    </row>
    <row r="4002" spans="1:39" x14ac:dyDescent="0.15">
      <c r="A4002" t="s">
        <v>147</v>
      </c>
      <c r="B4002">
        <v>30</v>
      </c>
      <c r="C4002">
        <v>1</v>
      </c>
      <c r="D4002">
        <v>0</v>
      </c>
      <c r="E4002" t="s">
        <v>30</v>
      </c>
      <c r="F4002" t="s">
        <v>206</v>
      </c>
      <c r="G4002">
        <v>3</v>
      </c>
      <c r="H4002">
        <v>5</v>
      </c>
      <c r="I4002">
        <v>21</v>
      </c>
      <c r="J4002">
        <v>1424.95</v>
      </c>
      <c r="K4002">
        <v>1139.3399999999999</v>
      </c>
      <c r="L4002">
        <v>1139.3399999999999</v>
      </c>
      <c r="M4002">
        <v>333.90469999999999</v>
      </c>
      <c r="N4002">
        <v>1</v>
      </c>
      <c r="O4002">
        <v>2</v>
      </c>
      <c r="P4002">
        <v>8</v>
      </c>
      <c r="Q4002">
        <v>475.97</v>
      </c>
      <c r="R4002">
        <v>340.72</v>
      </c>
      <c r="S4002">
        <v>340.72</v>
      </c>
      <c r="T4002">
        <v>138.69470000000001</v>
      </c>
      <c r="U4002">
        <v>2</v>
      </c>
      <c r="V4002">
        <v>3</v>
      </c>
      <c r="W4002">
        <v>13</v>
      </c>
      <c r="X4002">
        <v>948.98</v>
      </c>
      <c r="Y4002">
        <v>798.62</v>
      </c>
      <c r="Z4002">
        <v>798.62</v>
      </c>
      <c r="AA4002">
        <v>195.21</v>
      </c>
      <c r="AB4002">
        <v>3</v>
      </c>
      <c r="AC4002">
        <v>3</v>
      </c>
      <c r="AD4002">
        <v>2</v>
      </c>
      <c r="AE4002">
        <v>3</v>
      </c>
      <c r="AF4002">
        <v>1</v>
      </c>
      <c r="AG4002">
        <v>1</v>
      </c>
      <c r="AH4002">
        <v>1</v>
      </c>
      <c r="AI4002">
        <v>1</v>
      </c>
      <c r="AJ4002">
        <v>2</v>
      </c>
      <c r="AK4002">
        <v>2</v>
      </c>
      <c r="AL4002">
        <v>1</v>
      </c>
      <c r="AM4002">
        <v>2</v>
      </c>
    </row>
    <row r="4003" spans="1:39" x14ac:dyDescent="0.15">
      <c r="A4003" t="s">
        <v>147</v>
      </c>
      <c r="B4003">
        <v>30</v>
      </c>
      <c r="C4003">
        <v>1</v>
      </c>
      <c r="D4003">
        <v>0</v>
      </c>
      <c r="E4003" t="s">
        <v>29</v>
      </c>
      <c r="F4003" t="s">
        <v>206</v>
      </c>
      <c r="G4003">
        <v>40</v>
      </c>
      <c r="H4003">
        <v>63</v>
      </c>
      <c r="I4003">
        <v>248</v>
      </c>
      <c r="J4003">
        <v>16844.330000000002</v>
      </c>
      <c r="K4003">
        <v>12257.14</v>
      </c>
      <c r="L4003">
        <v>11107.99</v>
      </c>
      <c r="M4003">
        <v>4587.0298000000003</v>
      </c>
      <c r="N4003">
        <v>20</v>
      </c>
      <c r="O4003">
        <v>29</v>
      </c>
      <c r="P4003">
        <v>115</v>
      </c>
      <c r="Q4003">
        <v>8149.62</v>
      </c>
      <c r="R4003">
        <v>6174.56</v>
      </c>
      <c r="S4003">
        <v>5576.38</v>
      </c>
      <c r="T4003">
        <v>2531.1923000000002</v>
      </c>
      <c r="U4003">
        <v>20</v>
      </c>
      <c r="V4003">
        <v>34</v>
      </c>
      <c r="W4003">
        <v>133</v>
      </c>
      <c r="X4003">
        <v>8694.7099999999991</v>
      </c>
      <c r="Y4003">
        <v>6082.58</v>
      </c>
      <c r="Z4003">
        <v>5531.61</v>
      </c>
      <c r="AA4003">
        <v>2055.8375000000001</v>
      </c>
      <c r="AB4003">
        <v>40</v>
      </c>
      <c r="AC4003">
        <v>34</v>
      </c>
      <c r="AD4003">
        <v>30</v>
      </c>
      <c r="AE4003">
        <v>21</v>
      </c>
      <c r="AF4003">
        <v>20</v>
      </c>
      <c r="AG4003">
        <v>19</v>
      </c>
      <c r="AH4003">
        <v>18</v>
      </c>
      <c r="AI4003">
        <v>9</v>
      </c>
      <c r="AJ4003">
        <v>20</v>
      </c>
      <c r="AK4003">
        <v>15</v>
      </c>
      <c r="AL4003">
        <v>12</v>
      </c>
      <c r="AM4003">
        <v>12</v>
      </c>
    </row>
    <row r="4004" spans="1:39" x14ac:dyDescent="0.15">
      <c r="A4004" t="s">
        <v>147</v>
      </c>
      <c r="B4004">
        <v>30</v>
      </c>
      <c r="C4004">
        <v>1</v>
      </c>
      <c r="D4004">
        <v>0</v>
      </c>
      <c r="E4004" t="s">
        <v>32</v>
      </c>
      <c r="F4004" t="s">
        <v>206</v>
      </c>
      <c r="G4004">
        <v>1084</v>
      </c>
      <c r="H4004">
        <v>1796</v>
      </c>
      <c r="I4004">
        <v>7476</v>
      </c>
      <c r="J4004">
        <v>512066.28</v>
      </c>
      <c r="K4004">
        <v>369838.64</v>
      </c>
      <c r="L4004">
        <v>354656.78</v>
      </c>
      <c r="M4004">
        <v>117552.8357</v>
      </c>
      <c r="N4004">
        <v>104</v>
      </c>
      <c r="O4004">
        <v>171</v>
      </c>
      <c r="P4004">
        <v>654</v>
      </c>
      <c r="Q4004">
        <v>48835.79</v>
      </c>
      <c r="R4004">
        <v>35614.839999999997</v>
      </c>
      <c r="S4004">
        <v>30902.61</v>
      </c>
      <c r="T4004">
        <v>11880.308000000001</v>
      </c>
      <c r="U4004">
        <v>980</v>
      </c>
      <c r="V4004">
        <v>1625</v>
      </c>
      <c r="W4004">
        <v>6822</v>
      </c>
      <c r="X4004">
        <v>463230.49</v>
      </c>
      <c r="Y4004">
        <v>334223.8</v>
      </c>
      <c r="Z4004">
        <v>323754.17</v>
      </c>
      <c r="AA4004">
        <v>105672.52770000001</v>
      </c>
      <c r="AB4004">
        <v>1074</v>
      </c>
      <c r="AC4004">
        <v>935</v>
      </c>
      <c r="AD4004">
        <v>853</v>
      </c>
      <c r="AE4004">
        <v>768</v>
      </c>
      <c r="AF4004">
        <v>102</v>
      </c>
      <c r="AG4004">
        <v>87</v>
      </c>
      <c r="AH4004">
        <v>81</v>
      </c>
      <c r="AI4004">
        <v>92</v>
      </c>
      <c r="AJ4004">
        <v>972</v>
      </c>
      <c r="AK4004">
        <v>848</v>
      </c>
      <c r="AL4004">
        <v>772</v>
      </c>
      <c r="AM4004">
        <v>676</v>
      </c>
    </row>
    <row r="4005" spans="1:39" x14ac:dyDescent="0.15">
      <c r="A4005" t="s">
        <v>147</v>
      </c>
      <c r="B4005">
        <v>30</v>
      </c>
      <c r="C4005">
        <v>1</v>
      </c>
      <c r="D4005">
        <v>1</v>
      </c>
      <c r="E4005" t="s">
        <v>28</v>
      </c>
      <c r="F4005" t="s">
        <v>206</v>
      </c>
      <c r="G4005">
        <v>22810</v>
      </c>
      <c r="H4005">
        <v>39807</v>
      </c>
      <c r="I4005">
        <v>135347</v>
      </c>
      <c r="J4005">
        <v>9262470.2699999996</v>
      </c>
      <c r="K4005">
        <v>7518811.9299999997</v>
      </c>
      <c r="L4005">
        <v>6919780.7599999998</v>
      </c>
      <c r="M4005">
        <v>2225076.8832</v>
      </c>
      <c r="N4005">
        <v>11454</v>
      </c>
      <c r="O4005">
        <v>18179</v>
      </c>
      <c r="P4005">
        <v>68262</v>
      </c>
      <c r="Q4005">
        <v>4650698.1900000004</v>
      </c>
      <c r="R4005">
        <v>3802903.79</v>
      </c>
      <c r="S4005">
        <v>3384366.51</v>
      </c>
      <c r="T4005">
        <v>1190291.4927000001</v>
      </c>
      <c r="U4005">
        <v>11356</v>
      </c>
      <c r="V4005">
        <v>21628</v>
      </c>
      <c r="W4005">
        <v>67085</v>
      </c>
      <c r="X4005">
        <v>4611772.08</v>
      </c>
      <c r="Y4005">
        <v>3715908.14</v>
      </c>
      <c r="Z4005">
        <v>3535414.25</v>
      </c>
      <c r="AA4005">
        <v>1034785.3905</v>
      </c>
      <c r="AB4005">
        <v>21684</v>
      </c>
      <c r="AC4005">
        <v>21955</v>
      </c>
      <c r="AD4005">
        <v>14325</v>
      </c>
      <c r="AE4005">
        <v>19951</v>
      </c>
      <c r="AF4005">
        <v>11134</v>
      </c>
      <c r="AG4005">
        <v>11229</v>
      </c>
      <c r="AH4005">
        <v>7863</v>
      </c>
      <c r="AI4005">
        <v>10214</v>
      </c>
      <c r="AJ4005">
        <v>10550</v>
      </c>
      <c r="AK4005">
        <v>10726</v>
      </c>
      <c r="AL4005">
        <v>6462</v>
      </c>
      <c r="AM4005">
        <v>9737</v>
      </c>
    </row>
    <row r="4006" spans="1:39" x14ac:dyDescent="0.15">
      <c r="A4006" t="s">
        <v>147</v>
      </c>
      <c r="B4006">
        <v>30</v>
      </c>
      <c r="C4006">
        <v>1</v>
      </c>
      <c r="D4006">
        <v>1</v>
      </c>
      <c r="E4006" t="s">
        <v>30</v>
      </c>
      <c r="F4006" t="s">
        <v>206</v>
      </c>
      <c r="G4006">
        <v>2061</v>
      </c>
      <c r="H4006">
        <v>3741</v>
      </c>
      <c r="I4006">
        <v>12344</v>
      </c>
      <c r="J4006">
        <v>846407.55</v>
      </c>
      <c r="K4006">
        <v>688777.18</v>
      </c>
      <c r="L4006">
        <v>633626.72</v>
      </c>
      <c r="M4006">
        <v>203486.7758</v>
      </c>
      <c r="N4006">
        <v>1009</v>
      </c>
      <c r="O4006">
        <v>1666</v>
      </c>
      <c r="P4006">
        <v>6055</v>
      </c>
      <c r="Q4006">
        <v>415859.32</v>
      </c>
      <c r="R4006">
        <v>341046.31</v>
      </c>
      <c r="S4006">
        <v>304074.42</v>
      </c>
      <c r="T4006">
        <v>106352.94929999999</v>
      </c>
      <c r="U4006">
        <v>1052</v>
      </c>
      <c r="V4006">
        <v>2075</v>
      </c>
      <c r="W4006">
        <v>6289</v>
      </c>
      <c r="X4006">
        <v>430548.23</v>
      </c>
      <c r="Y4006">
        <v>347730.87</v>
      </c>
      <c r="Z4006">
        <v>329552.3</v>
      </c>
      <c r="AA4006">
        <v>97133.826499999996</v>
      </c>
      <c r="AB4006">
        <v>1925</v>
      </c>
      <c r="AC4006">
        <v>2025</v>
      </c>
      <c r="AD4006">
        <v>1178</v>
      </c>
      <c r="AE4006">
        <v>1971</v>
      </c>
      <c r="AF4006">
        <v>955</v>
      </c>
      <c r="AG4006">
        <v>996</v>
      </c>
      <c r="AH4006">
        <v>618</v>
      </c>
      <c r="AI4006">
        <v>983</v>
      </c>
      <c r="AJ4006">
        <v>970</v>
      </c>
      <c r="AK4006">
        <v>1029</v>
      </c>
      <c r="AL4006">
        <v>560</v>
      </c>
      <c r="AM4006">
        <v>988</v>
      </c>
    </row>
    <row r="4007" spans="1:39" x14ac:dyDescent="0.15">
      <c r="A4007" t="s">
        <v>147</v>
      </c>
      <c r="B4007">
        <v>30</v>
      </c>
      <c r="C4007">
        <v>1</v>
      </c>
      <c r="D4007">
        <v>1</v>
      </c>
      <c r="E4007" t="s">
        <v>29</v>
      </c>
      <c r="F4007" t="s">
        <v>206</v>
      </c>
      <c r="G4007">
        <v>37765</v>
      </c>
      <c r="H4007">
        <v>73058</v>
      </c>
      <c r="I4007">
        <v>246009</v>
      </c>
      <c r="J4007">
        <v>16816664.059999999</v>
      </c>
      <c r="K4007">
        <v>12729401.6</v>
      </c>
      <c r="L4007">
        <v>11750476.189999999</v>
      </c>
      <c r="M4007">
        <v>3988097.6346999998</v>
      </c>
      <c r="N4007">
        <v>12414</v>
      </c>
      <c r="O4007">
        <v>21142</v>
      </c>
      <c r="P4007">
        <v>79188</v>
      </c>
      <c r="Q4007">
        <v>5400317.1500000004</v>
      </c>
      <c r="R4007">
        <v>4140852.36</v>
      </c>
      <c r="S4007">
        <v>3670020.29</v>
      </c>
      <c r="T4007">
        <v>1405141.0393000001</v>
      </c>
      <c r="U4007">
        <v>25351</v>
      </c>
      <c r="V4007">
        <v>51916</v>
      </c>
      <c r="W4007">
        <v>166821</v>
      </c>
      <c r="X4007">
        <v>11416346.91</v>
      </c>
      <c r="Y4007">
        <v>8588549.2400000002</v>
      </c>
      <c r="Z4007">
        <v>8080455.9000000004</v>
      </c>
      <c r="AA4007">
        <v>2582956.5954</v>
      </c>
      <c r="AB4007">
        <v>36284</v>
      </c>
      <c r="AC4007">
        <v>37096</v>
      </c>
      <c r="AD4007">
        <v>24434</v>
      </c>
      <c r="AE4007">
        <v>36236</v>
      </c>
      <c r="AF4007">
        <v>11962</v>
      </c>
      <c r="AG4007">
        <v>12131</v>
      </c>
      <c r="AH4007">
        <v>8553</v>
      </c>
      <c r="AI4007">
        <v>11991</v>
      </c>
      <c r="AJ4007">
        <v>24322</v>
      </c>
      <c r="AK4007">
        <v>24965</v>
      </c>
      <c r="AL4007">
        <v>15881</v>
      </c>
      <c r="AM4007">
        <v>24245</v>
      </c>
    </row>
    <row r="4008" spans="1:39" x14ac:dyDescent="0.15">
      <c r="A4008" t="s">
        <v>147</v>
      </c>
      <c r="B4008">
        <v>30</v>
      </c>
      <c r="C4008">
        <v>1</v>
      </c>
      <c r="D4008">
        <v>1</v>
      </c>
      <c r="E4008" t="s">
        <v>31</v>
      </c>
      <c r="F4008" t="s">
        <v>206</v>
      </c>
      <c r="G4008">
        <v>1</v>
      </c>
      <c r="H4008">
        <v>2</v>
      </c>
      <c r="I4008">
        <v>9</v>
      </c>
      <c r="J4008">
        <v>361.94</v>
      </c>
      <c r="K4008">
        <v>245.94</v>
      </c>
      <c r="L4008">
        <v>245.94</v>
      </c>
      <c r="M4008">
        <v>110.12179999999999</v>
      </c>
      <c r="N4008">
        <v>1</v>
      </c>
      <c r="O4008">
        <v>2</v>
      </c>
      <c r="P4008">
        <v>9</v>
      </c>
      <c r="Q4008">
        <v>361.94</v>
      </c>
      <c r="R4008">
        <v>245.94</v>
      </c>
      <c r="S4008">
        <v>245.94</v>
      </c>
      <c r="T4008">
        <v>110.12179999999999</v>
      </c>
      <c r="U4008">
        <v>0</v>
      </c>
      <c r="V4008">
        <v>0</v>
      </c>
      <c r="W4008">
        <v>0</v>
      </c>
      <c r="X4008">
        <v>0</v>
      </c>
      <c r="Y4008">
        <v>0</v>
      </c>
      <c r="Z4008">
        <v>0</v>
      </c>
      <c r="AA4008">
        <v>0</v>
      </c>
      <c r="AB4008">
        <v>1</v>
      </c>
      <c r="AC4008">
        <v>1</v>
      </c>
      <c r="AD4008">
        <v>0</v>
      </c>
      <c r="AE4008">
        <v>1</v>
      </c>
      <c r="AF4008">
        <v>1</v>
      </c>
      <c r="AG4008">
        <v>1</v>
      </c>
      <c r="AH4008">
        <v>0</v>
      </c>
      <c r="AI4008">
        <v>1</v>
      </c>
      <c r="AJ4008">
        <v>0</v>
      </c>
      <c r="AK4008">
        <v>0</v>
      </c>
      <c r="AL4008">
        <v>0</v>
      </c>
      <c r="AM4008">
        <v>0</v>
      </c>
    </row>
    <row r="4009" spans="1:39" x14ac:dyDescent="0.15">
      <c r="A4009" t="s">
        <v>147</v>
      </c>
      <c r="B4009">
        <v>30</v>
      </c>
      <c r="C4009">
        <v>1</v>
      </c>
      <c r="D4009">
        <v>1</v>
      </c>
      <c r="E4009" t="s">
        <v>32</v>
      </c>
      <c r="F4009" t="s">
        <v>206</v>
      </c>
      <c r="G4009">
        <v>1604</v>
      </c>
      <c r="H4009">
        <v>2900</v>
      </c>
      <c r="I4009">
        <v>11000</v>
      </c>
      <c r="J4009">
        <v>755580.25</v>
      </c>
      <c r="K4009">
        <v>558843.04</v>
      </c>
      <c r="L4009">
        <v>538096.6</v>
      </c>
      <c r="M4009">
        <v>171792.69289999999</v>
      </c>
      <c r="N4009">
        <v>141</v>
      </c>
      <c r="O4009">
        <v>243</v>
      </c>
      <c r="P4009">
        <v>934</v>
      </c>
      <c r="Q4009">
        <v>63769.65</v>
      </c>
      <c r="R4009">
        <v>49057.67</v>
      </c>
      <c r="S4009">
        <v>44210.44</v>
      </c>
      <c r="T4009">
        <v>16401.172600000002</v>
      </c>
      <c r="U4009">
        <v>1463</v>
      </c>
      <c r="V4009">
        <v>2657</v>
      </c>
      <c r="W4009">
        <v>10066</v>
      </c>
      <c r="X4009">
        <v>691810.6</v>
      </c>
      <c r="Y4009">
        <v>509785.37</v>
      </c>
      <c r="Z4009">
        <v>493886.16</v>
      </c>
      <c r="AA4009">
        <v>155391.5203</v>
      </c>
      <c r="AB4009">
        <v>1574</v>
      </c>
      <c r="AC4009">
        <v>1552</v>
      </c>
      <c r="AD4009">
        <v>1072</v>
      </c>
      <c r="AE4009">
        <v>1455</v>
      </c>
      <c r="AF4009">
        <v>139</v>
      </c>
      <c r="AG4009">
        <v>128</v>
      </c>
      <c r="AH4009">
        <v>99</v>
      </c>
      <c r="AI4009">
        <v>133</v>
      </c>
      <c r="AJ4009">
        <v>1435</v>
      </c>
      <c r="AK4009">
        <v>1424</v>
      </c>
      <c r="AL4009">
        <v>973</v>
      </c>
      <c r="AM4009">
        <v>1322</v>
      </c>
    </row>
    <row r="4010" spans="1:39" x14ac:dyDescent="0.15">
      <c r="A4010" t="s">
        <v>147</v>
      </c>
      <c r="B4010">
        <v>30</v>
      </c>
      <c r="C4010">
        <v>1</v>
      </c>
      <c r="D4010">
        <v>2</v>
      </c>
      <c r="E4010" t="s">
        <v>28</v>
      </c>
      <c r="F4010" t="s">
        <v>206</v>
      </c>
      <c r="G4010">
        <v>4983</v>
      </c>
      <c r="H4010">
        <v>7196</v>
      </c>
      <c r="I4010">
        <v>28401</v>
      </c>
      <c r="J4010">
        <v>1979700.78</v>
      </c>
      <c r="K4010">
        <v>1601852.77</v>
      </c>
      <c r="L4010">
        <v>1458813.84</v>
      </c>
      <c r="M4010">
        <v>474984.22360000003</v>
      </c>
      <c r="N4010">
        <v>2270</v>
      </c>
      <c r="O4010">
        <v>3003</v>
      </c>
      <c r="P4010">
        <v>13043</v>
      </c>
      <c r="Q4010">
        <v>921849.04</v>
      </c>
      <c r="R4010">
        <v>733903.48</v>
      </c>
      <c r="S4010">
        <v>629078.31000000006</v>
      </c>
      <c r="T4010">
        <v>237200.60800000001</v>
      </c>
      <c r="U4010">
        <v>2713</v>
      </c>
      <c r="V4010">
        <v>4193</v>
      </c>
      <c r="W4010">
        <v>15358</v>
      </c>
      <c r="X4010">
        <v>1057851.74</v>
      </c>
      <c r="Y4010">
        <v>867949.29</v>
      </c>
      <c r="Z4010">
        <v>829735.53</v>
      </c>
      <c r="AA4010">
        <v>237783.61559999999</v>
      </c>
      <c r="AB4010">
        <v>4785</v>
      </c>
      <c r="AC4010">
        <v>4559</v>
      </c>
      <c r="AD4010">
        <v>2253</v>
      </c>
      <c r="AE4010">
        <v>4217</v>
      </c>
      <c r="AF4010">
        <v>2181</v>
      </c>
      <c r="AG4010">
        <v>2163</v>
      </c>
      <c r="AH4010">
        <v>1217</v>
      </c>
      <c r="AI4010">
        <v>2001</v>
      </c>
      <c r="AJ4010">
        <v>2604</v>
      </c>
      <c r="AK4010">
        <v>2396</v>
      </c>
      <c r="AL4010">
        <v>1036</v>
      </c>
      <c r="AM4010">
        <v>2216</v>
      </c>
    </row>
    <row r="4011" spans="1:39" x14ac:dyDescent="0.15">
      <c r="A4011" t="s">
        <v>147</v>
      </c>
      <c r="B4011">
        <v>30</v>
      </c>
      <c r="C4011">
        <v>1</v>
      </c>
      <c r="D4011">
        <v>2</v>
      </c>
      <c r="E4011" t="s">
        <v>30</v>
      </c>
      <c r="F4011" t="s">
        <v>206</v>
      </c>
      <c r="G4011">
        <v>577</v>
      </c>
      <c r="H4011">
        <v>836</v>
      </c>
      <c r="I4011">
        <v>3289</v>
      </c>
      <c r="J4011">
        <v>229446.2</v>
      </c>
      <c r="K4011">
        <v>185658.18</v>
      </c>
      <c r="L4011">
        <v>168852.1</v>
      </c>
      <c r="M4011">
        <v>55384.609299999996</v>
      </c>
      <c r="N4011">
        <v>262</v>
      </c>
      <c r="O4011">
        <v>355</v>
      </c>
      <c r="P4011">
        <v>1507</v>
      </c>
      <c r="Q4011">
        <v>106735.77</v>
      </c>
      <c r="R4011">
        <v>84609.44</v>
      </c>
      <c r="S4011">
        <v>72663.73</v>
      </c>
      <c r="T4011">
        <v>27562.285500000002</v>
      </c>
      <c r="U4011">
        <v>315</v>
      </c>
      <c r="V4011">
        <v>481</v>
      </c>
      <c r="W4011">
        <v>1782</v>
      </c>
      <c r="X4011">
        <v>122710.43</v>
      </c>
      <c r="Y4011">
        <v>101048.74</v>
      </c>
      <c r="Z4011">
        <v>96188.37</v>
      </c>
      <c r="AA4011">
        <v>27822.323799999998</v>
      </c>
      <c r="AB4011">
        <v>550</v>
      </c>
      <c r="AC4011">
        <v>543</v>
      </c>
      <c r="AD4011">
        <v>252</v>
      </c>
      <c r="AE4011">
        <v>560</v>
      </c>
      <c r="AF4011">
        <v>254</v>
      </c>
      <c r="AG4011">
        <v>245</v>
      </c>
      <c r="AH4011">
        <v>136</v>
      </c>
      <c r="AI4011">
        <v>255</v>
      </c>
      <c r="AJ4011">
        <v>296</v>
      </c>
      <c r="AK4011">
        <v>298</v>
      </c>
      <c r="AL4011">
        <v>116</v>
      </c>
      <c r="AM4011">
        <v>305</v>
      </c>
    </row>
    <row r="4012" spans="1:39" x14ac:dyDescent="0.15">
      <c r="A4012" t="s">
        <v>147</v>
      </c>
      <c r="B4012">
        <v>30</v>
      </c>
      <c r="C4012">
        <v>1</v>
      </c>
      <c r="D4012">
        <v>2</v>
      </c>
      <c r="E4012" t="s">
        <v>29</v>
      </c>
      <c r="F4012" t="s">
        <v>206</v>
      </c>
      <c r="G4012">
        <v>2487</v>
      </c>
      <c r="H4012">
        <v>3812</v>
      </c>
      <c r="I4012">
        <v>15517</v>
      </c>
      <c r="J4012">
        <v>1079742.32</v>
      </c>
      <c r="K4012">
        <v>824401.66</v>
      </c>
      <c r="L4012">
        <v>761819.22</v>
      </c>
      <c r="M4012">
        <v>257811.6427</v>
      </c>
      <c r="N4012">
        <v>818</v>
      </c>
      <c r="O4012">
        <v>1071</v>
      </c>
      <c r="P4012">
        <v>4901</v>
      </c>
      <c r="Q4012">
        <v>348712.51</v>
      </c>
      <c r="R4012">
        <v>266581.17</v>
      </c>
      <c r="S4012">
        <v>226248.76</v>
      </c>
      <c r="T4012">
        <v>92768.346999999994</v>
      </c>
      <c r="U4012">
        <v>1669</v>
      </c>
      <c r="V4012">
        <v>2741</v>
      </c>
      <c r="W4012">
        <v>10616</v>
      </c>
      <c r="X4012">
        <v>731029.81</v>
      </c>
      <c r="Y4012">
        <v>557820.49</v>
      </c>
      <c r="Z4012">
        <v>535570.46</v>
      </c>
      <c r="AA4012">
        <v>165043.29569999999</v>
      </c>
      <c r="AB4012">
        <v>2401</v>
      </c>
      <c r="AC4012">
        <v>2386</v>
      </c>
      <c r="AD4012">
        <v>1070</v>
      </c>
      <c r="AE4012">
        <v>2393</v>
      </c>
      <c r="AF4012">
        <v>796</v>
      </c>
      <c r="AG4012">
        <v>785</v>
      </c>
      <c r="AH4012">
        <v>392</v>
      </c>
      <c r="AI4012">
        <v>787</v>
      </c>
      <c r="AJ4012">
        <v>1605</v>
      </c>
      <c r="AK4012">
        <v>1601</v>
      </c>
      <c r="AL4012">
        <v>678</v>
      </c>
      <c r="AM4012">
        <v>1606</v>
      </c>
    </row>
    <row r="4013" spans="1:39" x14ac:dyDescent="0.15">
      <c r="A4013" t="s">
        <v>147</v>
      </c>
      <c r="B4013">
        <v>30</v>
      </c>
      <c r="C4013">
        <v>1</v>
      </c>
      <c r="D4013">
        <v>2</v>
      </c>
      <c r="E4013" t="s">
        <v>32</v>
      </c>
      <c r="F4013" t="s">
        <v>206</v>
      </c>
      <c r="G4013">
        <v>665</v>
      </c>
      <c r="H4013">
        <v>1107</v>
      </c>
      <c r="I4013">
        <v>4615</v>
      </c>
      <c r="J4013">
        <v>315272.78000000003</v>
      </c>
      <c r="K4013">
        <v>229763.33</v>
      </c>
      <c r="L4013">
        <v>220717.26</v>
      </c>
      <c r="M4013">
        <v>72148.335000000006</v>
      </c>
      <c r="N4013">
        <v>63</v>
      </c>
      <c r="O4013">
        <v>74</v>
      </c>
      <c r="P4013">
        <v>375</v>
      </c>
      <c r="Q4013">
        <v>27462.54</v>
      </c>
      <c r="R4013">
        <v>19973.8</v>
      </c>
      <c r="S4013">
        <v>17032.54</v>
      </c>
      <c r="T4013">
        <v>6694.5873000000001</v>
      </c>
      <c r="U4013">
        <v>602</v>
      </c>
      <c r="V4013">
        <v>1033</v>
      </c>
      <c r="W4013">
        <v>4240</v>
      </c>
      <c r="X4013">
        <v>287810.24</v>
      </c>
      <c r="Y4013">
        <v>209789.53</v>
      </c>
      <c r="Z4013">
        <v>203684.72</v>
      </c>
      <c r="AA4013">
        <v>65453.7477</v>
      </c>
      <c r="AB4013">
        <v>645</v>
      </c>
      <c r="AC4013">
        <v>614</v>
      </c>
      <c r="AD4013">
        <v>324</v>
      </c>
      <c r="AE4013">
        <v>580</v>
      </c>
      <c r="AF4013">
        <v>61</v>
      </c>
      <c r="AG4013">
        <v>44</v>
      </c>
      <c r="AH4013">
        <v>23</v>
      </c>
      <c r="AI4013">
        <v>59</v>
      </c>
      <c r="AJ4013">
        <v>584</v>
      </c>
      <c r="AK4013">
        <v>570</v>
      </c>
      <c r="AL4013">
        <v>301</v>
      </c>
      <c r="AM4013">
        <v>521</v>
      </c>
    </row>
    <row r="4014" spans="1:39" x14ac:dyDescent="0.15">
      <c r="A4014" t="s">
        <v>147</v>
      </c>
      <c r="B4014">
        <v>30</v>
      </c>
      <c r="C4014">
        <v>2</v>
      </c>
      <c r="D4014">
        <v>0</v>
      </c>
      <c r="E4014" t="s">
        <v>28</v>
      </c>
      <c r="F4014" t="s">
        <v>206</v>
      </c>
      <c r="G4014">
        <v>392</v>
      </c>
      <c r="H4014">
        <v>1008</v>
      </c>
      <c r="I4014">
        <v>2905</v>
      </c>
      <c r="J4014">
        <v>183853.53</v>
      </c>
      <c r="K4014">
        <v>139776.18</v>
      </c>
      <c r="L4014">
        <v>114073.77</v>
      </c>
      <c r="M4014">
        <v>47144.132299999997</v>
      </c>
      <c r="N4014">
        <v>392</v>
      </c>
      <c r="O4014">
        <v>479</v>
      </c>
      <c r="P4014">
        <v>1567</v>
      </c>
      <c r="Q4014">
        <v>94494.84</v>
      </c>
      <c r="R4014">
        <v>68694.37</v>
      </c>
      <c r="S4014">
        <v>46823.69</v>
      </c>
      <c r="T4014">
        <v>26259.4859</v>
      </c>
      <c r="U4014">
        <v>392</v>
      </c>
      <c r="V4014">
        <v>529</v>
      </c>
      <c r="W4014">
        <v>1338</v>
      </c>
      <c r="X4014">
        <v>89358.69</v>
      </c>
      <c r="Y4014">
        <v>71081.81</v>
      </c>
      <c r="Z4014">
        <v>67250.080000000002</v>
      </c>
      <c r="AA4014">
        <v>20884.646400000001</v>
      </c>
      <c r="AB4014">
        <v>386</v>
      </c>
      <c r="AC4014">
        <v>384</v>
      </c>
      <c r="AD4014">
        <v>355</v>
      </c>
      <c r="AE4014">
        <v>303</v>
      </c>
      <c r="AF4014">
        <v>386</v>
      </c>
      <c r="AG4014">
        <v>384</v>
      </c>
      <c r="AH4014">
        <v>355</v>
      </c>
      <c r="AI4014">
        <v>303</v>
      </c>
      <c r="AJ4014">
        <v>386</v>
      </c>
      <c r="AK4014">
        <v>384</v>
      </c>
      <c r="AL4014">
        <v>355</v>
      </c>
      <c r="AM4014">
        <v>303</v>
      </c>
    </row>
    <row r="4015" spans="1:39" x14ac:dyDescent="0.15">
      <c r="A4015" t="s">
        <v>147</v>
      </c>
      <c r="B4015">
        <v>30</v>
      </c>
      <c r="C4015">
        <v>2</v>
      </c>
      <c r="D4015">
        <v>0</v>
      </c>
      <c r="E4015" t="s">
        <v>30</v>
      </c>
      <c r="F4015" t="s">
        <v>206</v>
      </c>
      <c r="G4015">
        <v>1</v>
      </c>
      <c r="H4015">
        <v>3</v>
      </c>
      <c r="I4015">
        <v>10</v>
      </c>
      <c r="J4015">
        <v>481.98</v>
      </c>
      <c r="K4015">
        <v>422.23</v>
      </c>
      <c r="L4015">
        <v>422.23</v>
      </c>
      <c r="M4015">
        <v>110.86320000000001</v>
      </c>
      <c r="N4015">
        <v>1</v>
      </c>
      <c r="O4015">
        <v>2</v>
      </c>
      <c r="P4015">
        <v>6</v>
      </c>
      <c r="Q4015">
        <v>275.98</v>
      </c>
      <c r="R4015">
        <v>216.23</v>
      </c>
      <c r="S4015">
        <v>216.23</v>
      </c>
      <c r="T4015">
        <v>72.773200000000003</v>
      </c>
      <c r="U4015">
        <v>1</v>
      </c>
      <c r="V4015">
        <v>1</v>
      </c>
      <c r="W4015">
        <v>4</v>
      </c>
      <c r="X4015">
        <v>206</v>
      </c>
      <c r="Y4015">
        <v>206</v>
      </c>
      <c r="Z4015">
        <v>206</v>
      </c>
      <c r="AA4015">
        <v>38.090000000000003</v>
      </c>
      <c r="AB4015">
        <v>1</v>
      </c>
      <c r="AC4015">
        <v>1</v>
      </c>
      <c r="AD4015">
        <v>1</v>
      </c>
      <c r="AE4015">
        <v>1</v>
      </c>
      <c r="AF4015">
        <v>1</v>
      </c>
      <c r="AG4015">
        <v>1</v>
      </c>
      <c r="AH4015">
        <v>1</v>
      </c>
      <c r="AI4015">
        <v>1</v>
      </c>
      <c r="AJ4015">
        <v>1</v>
      </c>
      <c r="AK4015">
        <v>1</v>
      </c>
      <c r="AL4015">
        <v>1</v>
      </c>
      <c r="AM4015">
        <v>1</v>
      </c>
    </row>
    <row r="4016" spans="1:39" x14ac:dyDescent="0.15">
      <c r="A4016" t="s">
        <v>147</v>
      </c>
      <c r="B4016">
        <v>30</v>
      </c>
      <c r="C4016">
        <v>2</v>
      </c>
      <c r="D4016">
        <v>0</v>
      </c>
      <c r="E4016" t="s">
        <v>29</v>
      </c>
      <c r="F4016" t="s">
        <v>206</v>
      </c>
      <c r="G4016">
        <v>4</v>
      </c>
      <c r="H4016">
        <v>9</v>
      </c>
      <c r="I4016">
        <v>36</v>
      </c>
      <c r="J4016">
        <v>2021.82</v>
      </c>
      <c r="K4016">
        <v>1450.88</v>
      </c>
      <c r="L4016">
        <v>1248.77</v>
      </c>
      <c r="M4016">
        <v>543.55070000000001</v>
      </c>
      <c r="N4016">
        <v>4</v>
      </c>
      <c r="O4016">
        <v>5</v>
      </c>
      <c r="P4016">
        <v>19</v>
      </c>
      <c r="Q4016">
        <v>1146.8900000000001</v>
      </c>
      <c r="R4016">
        <v>782.31</v>
      </c>
      <c r="S4016">
        <v>580.20000000000005</v>
      </c>
      <c r="T4016">
        <v>329.4307</v>
      </c>
      <c r="U4016">
        <v>4</v>
      </c>
      <c r="V4016">
        <v>4</v>
      </c>
      <c r="W4016">
        <v>17</v>
      </c>
      <c r="X4016">
        <v>874.93</v>
      </c>
      <c r="Y4016">
        <v>668.57</v>
      </c>
      <c r="Z4016">
        <v>668.57</v>
      </c>
      <c r="AA4016">
        <v>214.12</v>
      </c>
      <c r="AB4016">
        <v>4</v>
      </c>
      <c r="AC4016">
        <v>4</v>
      </c>
      <c r="AD4016">
        <v>4</v>
      </c>
      <c r="AE4016">
        <v>4</v>
      </c>
      <c r="AF4016">
        <v>4</v>
      </c>
      <c r="AG4016">
        <v>4</v>
      </c>
      <c r="AH4016">
        <v>4</v>
      </c>
      <c r="AI4016">
        <v>4</v>
      </c>
      <c r="AJ4016">
        <v>4</v>
      </c>
      <c r="AK4016">
        <v>4</v>
      </c>
      <c r="AL4016">
        <v>4</v>
      </c>
      <c r="AM4016">
        <v>4</v>
      </c>
    </row>
    <row r="4017" spans="1:39" x14ac:dyDescent="0.15">
      <c r="A4017" t="s">
        <v>147</v>
      </c>
      <c r="B4017">
        <v>30</v>
      </c>
      <c r="C4017">
        <v>2</v>
      </c>
      <c r="D4017">
        <v>0</v>
      </c>
      <c r="E4017" t="s">
        <v>32</v>
      </c>
      <c r="F4017" t="s">
        <v>206</v>
      </c>
      <c r="G4017">
        <v>108</v>
      </c>
      <c r="H4017">
        <v>287</v>
      </c>
      <c r="I4017">
        <v>907</v>
      </c>
      <c r="J4017">
        <v>58241.87</v>
      </c>
      <c r="K4017">
        <v>40751.910000000003</v>
      </c>
      <c r="L4017">
        <v>35994.69</v>
      </c>
      <c r="M4017">
        <v>14465.035400000001</v>
      </c>
      <c r="N4017">
        <v>108</v>
      </c>
      <c r="O4017">
        <v>124</v>
      </c>
      <c r="P4017">
        <v>369</v>
      </c>
      <c r="Q4017">
        <v>22287.17</v>
      </c>
      <c r="R4017">
        <v>15089.17</v>
      </c>
      <c r="S4017">
        <v>10812.89</v>
      </c>
      <c r="T4017">
        <v>6148.6147000000001</v>
      </c>
      <c r="U4017">
        <v>108</v>
      </c>
      <c r="V4017">
        <v>163</v>
      </c>
      <c r="W4017">
        <v>538</v>
      </c>
      <c r="X4017">
        <v>35954.699999999997</v>
      </c>
      <c r="Y4017">
        <v>25662.74</v>
      </c>
      <c r="Z4017">
        <v>25181.8</v>
      </c>
      <c r="AA4017">
        <v>8316.4207000000006</v>
      </c>
      <c r="AB4017">
        <v>108</v>
      </c>
      <c r="AC4017">
        <v>106</v>
      </c>
      <c r="AD4017">
        <v>103</v>
      </c>
      <c r="AE4017">
        <v>91</v>
      </c>
      <c r="AF4017">
        <v>108</v>
      </c>
      <c r="AG4017">
        <v>106</v>
      </c>
      <c r="AH4017">
        <v>103</v>
      </c>
      <c r="AI4017">
        <v>91</v>
      </c>
      <c r="AJ4017">
        <v>108</v>
      </c>
      <c r="AK4017">
        <v>106</v>
      </c>
      <c r="AL4017">
        <v>103</v>
      </c>
      <c r="AM4017">
        <v>91</v>
      </c>
    </row>
    <row r="4018" spans="1:39" x14ac:dyDescent="0.15">
      <c r="A4018" t="s">
        <v>147</v>
      </c>
      <c r="B4018">
        <v>30</v>
      </c>
      <c r="C4018">
        <v>2</v>
      </c>
      <c r="D4018">
        <v>1</v>
      </c>
      <c r="E4018" t="s">
        <v>28</v>
      </c>
      <c r="F4018" t="s">
        <v>206</v>
      </c>
      <c r="G4018">
        <v>3368</v>
      </c>
      <c r="H4018">
        <v>9108</v>
      </c>
      <c r="I4018">
        <v>24261</v>
      </c>
      <c r="J4018">
        <v>1521892.52</v>
      </c>
      <c r="K4018">
        <v>1186893.99</v>
      </c>
      <c r="L4018">
        <v>1018251.76</v>
      </c>
      <c r="M4018">
        <v>386744.74410000001</v>
      </c>
      <c r="N4018">
        <v>3368</v>
      </c>
      <c r="O4018">
        <v>4252</v>
      </c>
      <c r="P4018">
        <v>12662</v>
      </c>
      <c r="Q4018">
        <v>756664.68</v>
      </c>
      <c r="R4018">
        <v>574389.32999999996</v>
      </c>
      <c r="S4018">
        <v>432884.26</v>
      </c>
      <c r="T4018">
        <v>209303.44560000001</v>
      </c>
      <c r="U4018">
        <v>3368</v>
      </c>
      <c r="V4018">
        <v>4856</v>
      </c>
      <c r="W4018">
        <v>11599</v>
      </c>
      <c r="X4018">
        <v>765227.84</v>
      </c>
      <c r="Y4018">
        <v>612504.66</v>
      </c>
      <c r="Z4018">
        <v>585367.5</v>
      </c>
      <c r="AA4018">
        <v>177441.2985</v>
      </c>
      <c r="AB4018">
        <v>3242</v>
      </c>
      <c r="AC4018">
        <v>3346</v>
      </c>
      <c r="AD4018">
        <v>2437</v>
      </c>
      <c r="AE4018">
        <v>3167</v>
      </c>
      <c r="AF4018">
        <v>3242</v>
      </c>
      <c r="AG4018">
        <v>3346</v>
      </c>
      <c r="AH4018">
        <v>2437</v>
      </c>
      <c r="AI4018">
        <v>3167</v>
      </c>
      <c r="AJ4018">
        <v>3242</v>
      </c>
      <c r="AK4018">
        <v>3346</v>
      </c>
      <c r="AL4018">
        <v>2437</v>
      </c>
      <c r="AM4018">
        <v>3167</v>
      </c>
    </row>
    <row r="4019" spans="1:39" x14ac:dyDescent="0.15">
      <c r="A4019" t="s">
        <v>147</v>
      </c>
      <c r="B4019">
        <v>30</v>
      </c>
      <c r="C4019">
        <v>2</v>
      </c>
      <c r="D4019">
        <v>1</v>
      </c>
      <c r="E4019" t="s">
        <v>30</v>
      </c>
      <c r="F4019" t="s">
        <v>206</v>
      </c>
      <c r="G4019">
        <v>359</v>
      </c>
      <c r="H4019">
        <v>999</v>
      </c>
      <c r="I4019">
        <v>2525</v>
      </c>
      <c r="J4019">
        <v>159366.18</v>
      </c>
      <c r="K4019">
        <v>123949.72</v>
      </c>
      <c r="L4019">
        <v>103019</v>
      </c>
      <c r="M4019">
        <v>41120.443500000001</v>
      </c>
      <c r="N4019">
        <v>359</v>
      </c>
      <c r="O4019">
        <v>475</v>
      </c>
      <c r="P4019">
        <v>1328</v>
      </c>
      <c r="Q4019">
        <v>81377.14</v>
      </c>
      <c r="R4019">
        <v>61180.639999999999</v>
      </c>
      <c r="S4019">
        <v>43962.2</v>
      </c>
      <c r="T4019">
        <v>22748.272000000001</v>
      </c>
      <c r="U4019">
        <v>359</v>
      </c>
      <c r="V4019">
        <v>524</v>
      </c>
      <c r="W4019">
        <v>1197</v>
      </c>
      <c r="X4019">
        <v>77989.039999999994</v>
      </c>
      <c r="Y4019">
        <v>62769.08</v>
      </c>
      <c r="Z4019">
        <v>59056.800000000003</v>
      </c>
      <c r="AA4019">
        <v>18372.1715</v>
      </c>
      <c r="AB4019">
        <v>330</v>
      </c>
      <c r="AC4019">
        <v>357</v>
      </c>
      <c r="AD4019">
        <v>237</v>
      </c>
      <c r="AE4019">
        <v>346</v>
      </c>
      <c r="AF4019">
        <v>330</v>
      </c>
      <c r="AG4019">
        <v>357</v>
      </c>
      <c r="AH4019">
        <v>237</v>
      </c>
      <c r="AI4019">
        <v>346</v>
      </c>
      <c r="AJ4019">
        <v>330</v>
      </c>
      <c r="AK4019">
        <v>357</v>
      </c>
      <c r="AL4019">
        <v>237</v>
      </c>
      <c r="AM4019">
        <v>346</v>
      </c>
    </row>
    <row r="4020" spans="1:39" x14ac:dyDescent="0.15">
      <c r="A4020" t="s">
        <v>147</v>
      </c>
      <c r="B4020">
        <v>30</v>
      </c>
      <c r="C4020">
        <v>2</v>
      </c>
      <c r="D4020">
        <v>1</v>
      </c>
      <c r="E4020" t="s">
        <v>29</v>
      </c>
      <c r="F4020" t="s">
        <v>206</v>
      </c>
      <c r="G4020">
        <v>8240</v>
      </c>
      <c r="H4020">
        <v>23958</v>
      </c>
      <c r="I4020">
        <v>65468</v>
      </c>
      <c r="J4020">
        <v>4114596.08</v>
      </c>
      <c r="K4020">
        <v>3012807.03</v>
      </c>
      <c r="L4020">
        <v>2570503.66</v>
      </c>
      <c r="M4020">
        <v>1044844.2031</v>
      </c>
      <c r="N4020">
        <v>8240</v>
      </c>
      <c r="O4020">
        <v>10847</v>
      </c>
      <c r="P4020">
        <v>32115</v>
      </c>
      <c r="Q4020">
        <v>1935829.84</v>
      </c>
      <c r="R4020">
        <v>1390386.2</v>
      </c>
      <c r="S4020">
        <v>1029754.56</v>
      </c>
      <c r="T4020">
        <v>536863.71629999997</v>
      </c>
      <c r="U4020">
        <v>8240</v>
      </c>
      <c r="V4020">
        <v>13111</v>
      </c>
      <c r="W4020">
        <v>33353</v>
      </c>
      <c r="X4020">
        <v>2178766.2400000002</v>
      </c>
      <c r="Y4020">
        <v>1622420.83</v>
      </c>
      <c r="Z4020">
        <v>1540749.1</v>
      </c>
      <c r="AA4020">
        <v>507980.48680000001</v>
      </c>
      <c r="AB4020">
        <v>7897</v>
      </c>
      <c r="AC4020">
        <v>8207</v>
      </c>
      <c r="AD4020">
        <v>6295</v>
      </c>
      <c r="AE4020">
        <v>8007</v>
      </c>
      <c r="AF4020">
        <v>7897</v>
      </c>
      <c r="AG4020">
        <v>8207</v>
      </c>
      <c r="AH4020">
        <v>6295</v>
      </c>
      <c r="AI4020">
        <v>8007</v>
      </c>
      <c r="AJ4020">
        <v>7897</v>
      </c>
      <c r="AK4020">
        <v>8207</v>
      </c>
      <c r="AL4020">
        <v>6295</v>
      </c>
      <c r="AM4020">
        <v>8007</v>
      </c>
    </row>
    <row r="4021" spans="1:39" x14ac:dyDescent="0.15">
      <c r="A4021" t="s">
        <v>147</v>
      </c>
      <c r="B4021">
        <v>30</v>
      </c>
      <c r="C4021">
        <v>2</v>
      </c>
      <c r="D4021">
        <v>1</v>
      </c>
      <c r="E4021" t="s">
        <v>31</v>
      </c>
      <c r="F4021" t="s">
        <v>206</v>
      </c>
      <c r="G4021">
        <v>2</v>
      </c>
      <c r="H4021">
        <v>6</v>
      </c>
      <c r="I4021">
        <v>15</v>
      </c>
      <c r="J4021">
        <v>880.94</v>
      </c>
      <c r="K4021">
        <v>674.12</v>
      </c>
      <c r="L4021">
        <v>361.11</v>
      </c>
      <c r="M4021">
        <v>230.87790000000001</v>
      </c>
      <c r="N4021">
        <v>2</v>
      </c>
      <c r="O4021">
        <v>2</v>
      </c>
      <c r="P4021">
        <v>6</v>
      </c>
      <c r="Q4021">
        <v>296.97000000000003</v>
      </c>
      <c r="R4021">
        <v>242.23</v>
      </c>
      <c r="S4021">
        <v>173.37</v>
      </c>
      <c r="T4021">
        <v>95.107900000000001</v>
      </c>
      <c r="U4021">
        <v>2</v>
      </c>
      <c r="V4021">
        <v>4</v>
      </c>
      <c r="W4021">
        <v>9</v>
      </c>
      <c r="X4021">
        <v>583.97</v>
      </c>
      <c r="Y4021">
        <v>431.89</v>
      </c>
      <c r="Z4021">
        <v>187.74</v>
      </c>
      <c r="AA4021">
        <v>135.77000000000001</v>
      </c>
      <c r="AB4021">
        <v>2</v>
      </c>
      <c r="AC4021">
        <v>2</v>
      </c>
      <c r="AD4021">
        <v>2</v>
      </c>
      <c r="AE4021">
        <v>2</v>
      </c>
      <c r="AF4021">
        <v>2</v>
      </c>
      <c r="AG4021">
        <v>2</v>
      </c>
      <c r="AH4021">
        <v>2</v>
      </c>
      <c r="AI4021">
        <v>2</v>
      </c>
      <c r="AJ4021">
        <v>2</v>
      </c>
      <c r="AK4021">
        <v>2</v>
      </c>
      <c r="AL4021">
        <v>2</v>
      </c>
      <c r="AM4021">
        <v>2</v>
      </c>
    </row>
    <row r="4022" spans="1:39" x14ac:dyDescent="0.15">
      <c r="A4022" t="s">
        <v>147</v>
      </c>
      <c r="B4022">
        <v>30</v>
      </c>
      <c r="C4022">
        <v>2</v>
      </c>
      <c r="D4022">
        <v>1</v>
      </c>
      <c r="E4022" t="s">
        <v>32</v>
      </c>
      <c r="F4022" t="s">
        <v>206</v>
      </c>
      <c r="G4022">
        <v>333</v>
      </c>
      <c r="H4022">
        <v>927</v>
      </c>
      <c r="I4022">
        <v>2698</v>
      </c>
      <c r="J4022">
        <v>169263.25</v>
      </c>
      <c r="K4022">
        <v>122832.32000000001</v>
      </c>
      <c r="L4022">
        <v>109528.56</v>
      </c>
      <c r="M4022">
        <v>42223.625899999999</v>
      </c>
      <c r="N4022">
        <v>333</v>
      </c>
      <c r="O4022">
        <v>420</v>
      </c>
      <c r="P4022">
        <v>1152</v>
      </c>
      <c r="Q4022">
        <v>65877.75</v>
      </c>
      <c r="R4022">
        <v>47618.94</v>
      </c>
      <c r="S4022">
        <v>36589.550000000003</v>
      </c>
      <c r="T4022">
        <v>18525.439900000001</v>
      </c>
      <c r="U4022">
        <v>333</v>
      </c>
      <c r="V4022">
        <v>507</v>
      </c>
      <c r="W4022">
        <v>1546</v>
      </c>
      <c r="X4022">
        <v>103385.5</v>
      </c>
      <c r="Y4022">
        <v>75213.38</v>
      </c>
      <c r="Z4022">
        <v>72939.009999999995</v>
      </c>
      <c r="AA4022">
        <v>23698.186000000002</v>
      </c>
      <c r="AB4022">
        <v>324</v>
      </c>
      <c r="AC4022">
        <v>329</v>
      </c>
      <c r="AD4022">
        <v>272</v>
      </c>
      <c r="AE4022">
        <v>318</v>
      </c>
      <c r="AF4022">
        <v>324</v>
      </c>
      <c r="AG4022">
        <v>329</v>
      </c>
      <c r="AH4022">
        <v>272</v>
      </c>
      <c r="AI4022">
        <v>318</v>
      </c>
      <c r="AJ4022">
        <v>324</v>
      </c>
      <c r="AK4022">
        <v>329</v>
      </c>
      <c r="AL4022">
        <v>272</v>
      </c>
      <c r="AM4022">
        <v>318</v>
      </c>
    </row>
    <row r="4023" spans="1:39" x14ac:dyDescent="0.15">
      <c r="A4023" t="s">
        <v>147</v>
      </c>
      <c r="B4023">
        <v>30</v>
      </c>
      <c r="C4023">
        <v>2</v>
      </c>
      <c r="D4023">
        <v>2</v>
      </c>
      <c r="E4023" t="s">
        <v>28</v>
      </c>
      <c r="F4023" t="s">
        <v>206</v>
      </c>
      <c r="G4023">
        <v>462</v>
      </c>
      <c r="H4023">
        <v>1160</v>
      </c>
      <c r="I4023">
        <v>3115</v>
      </c>
      <c r="J4023">
        <v>203815.74</v>
      </c>
      <c r="K4023">
        <v>158400.01</v>
      </c>
      <c r="L4023">
        <v>126575.12</v>
      </c>
      <c r="M4023">
        <v>51138.151100000003</v>
      </c>
      <c r="N4023">
        <v>462</v>
      </c>
      <c r="O4023">
        <v>544</v>
      </c>
      <c r="P4023">
        <v>1607</v>
      </c>
      <c r="Q4023">
        <v>104037.43</v>
      </c>
      <c r="R4023">
        <v>78663.17</v>
      </c>
      <c r="S4023">
        <v>49811.07</v>
      </c>
      <c r="T4023">
        <v>27921.6731</v>
      </c>
      <c r="U4023">
        <v>462</v>
      </c>
      <c r="V4023">
        <v>616</v>
      </c>
      <c r="W4023">
        <v>1508</v>
      </c>
      <c r="X4023">
        <v>99778.31</v>
      </c>
      <c r="Y4023">
        <v>79736.84</v>
      </c>
      <c r="Z4023">
        <v>76764.05</v>
      </c>
      <c r="AA4023">
        <v>23216.477999999999</v>
      </c>
      <c r="AB4023">
        <v>440</v>
      </c>
      <c r="AC4023">
        <v>460</v>
      </c>
      <c r="AD4023">
        <v>282</v>
      </c>
      <c r="AE4023">
        <v>427</v>
      </c>
      <c r="AF4023">
        <v>440</v>
      </c>
      <c r="AG4023">
        <v>460</v>
      </c>
      <c r="AH4023">
        <v>282</v>
      </c>
      <c r="AI4023">
        <v>427</v>
      </c>
      <c r="AJ4023">
        <v>440</v>
      </c>
      <c r="AK4023">
        <v>460</v>
      </c>
      <c r="AL4023">
        <v>282</v>
      </c>
      <c r="AM4023">
        <v>427</v>
      </c>
    </row>
    <row r="4024" spans="1:39" x14ac:dyDescent="0.15">
      <c r="A4024" t="s">
        <v>147</v>
      </c>
      <c r="B4024">
        <v>30</v>
      </c>
      <c r="C4024">
        <v>2</v>
      </c>
      <c r="D4024">
        <v>2</v>
      </c>
      <c r="E4024" t="s">
        <v>30</v>
      </c>
      <c r="F4024" t="s">
        <v>206</v>
      </c>
      <c r="G4024">
        <v>57</v>
      </c>
      <c r="H4024">
        <v>147</v>
      </c>
      <c r="I4024">
        <v>385</v>
      </c>
      <c r="J4024">
        <v>25878.46</v>
      </c>
      <c r="K4024">
        <v>19840.400000000001</v>
      </c>
      <c r="L4024">
        <v>14989.31</v>
      </c>
      <c r="M4024">
        <v>6389.6538</v>
      </c>
      <c r="N4024">
        <v>57</v>
      </c>
      <c r="O4024">
        <v>67</v>
      </c>
      <c r="P4024">
        <v>208</v>
      </c>
      <c r="Q4024">
        <v>13926.27</v>
      </c>
      <c r="R4024">
        <v>10320.67</v>
      </c>
      <c r="S4024">
        <v>6487.88</v>
      </c>
      <c r="T4024">
        <v>3659.4495000000002</v>
      </c>
      <c r="U4024">
        <v>57</v>
      </c>
      <c r="V4024">
        <v>80</v>
      </c>
      <c r="W4024">
        <v>177</v>
      </c>
      <c r="X4024">
        <v>11952.19</v>
      </c>
      <c r="Y4024">
        <v>9519.73</v>
      </c>
      <c r="Z4024">
        <v>8501.43</v>
      </c>
      <c r="AA4024">
        <v>2730.2042999999999</v>
      </c>
      <c r="AB4024">
        <v>55</v>
      </c>
      <c r="AC4024">
        <v>57</v>
      </c>
      <c r="AD4024">
        <v>33</v>
      </c>
      <c r="AE4024">
        <v>54</v>
      </c>
      <c r="AF4024">
        <v>55</v>
      </c>
      <c r="AG4024">
        <v>57</v>
      </c>
      <c r="AH4024">
        <v>33</v>
      </c>
      <c r="AI4024">
        <v>54</v>
      </c>
      <c r="AJ4024">
        <v>55</v>
      </c>
      <c r="AK4024">
        <v>57</v>
      </c>
      <c r="AL4024">
        <v>33</v>
      </c>
      <c r="AM4024">
        <v>54</v>
      </c>
    </row>
    <row r="4025" spans="1:39" x14ac:dyDescent="0.15">
      <c r="A4025" t="s">
        <v>147</v>
      </c>
      <c r="B4025">
        <v>30</v>
      </c>
      <c r="C4025">
        <v>2</v>
      </c>
      <c r="D4025">
        <v>2</v>
      </c>
      <c r="E4025" t="s">
        <v>29</v>
      </c>
      <c r="F4025" t="s">
        <v>206</v>
      </c>
      <c r="G4025">
        <v>263</v>
      </c>
      <c r="H4025">
        <v>702</v>
      </c>
      <c r="I4025">
        <v>2035</v>
      </c>
      <c r="J4025">
        <v>129369.71</v>
      </c>
      <c r="K4025">
        <v>93381.91</v>
      </c>
      <c r="L4025">
        <v>75577.820000000007</v>
      </c>
      <c r="M4025">
        <v>33702.833899999998</v>
      </c>
      <c r="N4025">
        <v>263</v>
      </c>
      <c r="O4025">
        <v>306</v>
      </c>
      <c r="P4025">
        <v>1011</v>
      </c>
      <c r="Q4025">
        <v>61264.89</v>
      </c>
      <c r="R4025">
        <v>42983.94</v>
      </c>
      <c r="S4025">
        <v>27054.11</v>
      </c>
      <c r="T4025">
        <v>17369.1685</v>
      </c>
      <c r="U4025">
        <v>263</v>
      </c>
      <c r="V4025">
        <v>396</v>
      </c>
      <c r="W4025">
        <v>1024</v>
      </c>
      <c r="X4025">
        <v>68104.820000000007</v>
      </c>
      <c r="Y4025">
        <v>50397.97</v>
      </c>
      <c r="Z4025">
        <v>48523.71</v>
      </c>
      <c r="AA4025">
        <v>16333.6654</v>
      </c>
      <c r="AB4025">
        <v>255</v>
      </c>
      <c r="AC4025">
        <v>260</v>
      </c>
      <c r="AD4025">
        <v>160</v>
      </c>
      <c r="AE4025">
        <v>255</v>
      </c>
      <c r="AF4025">
        <v>255</v>
      </c>
      <c r="AG4025">
        <v>260</v>
      </c>
      <c r="AH4025">
        <v>160</v>
      </c>
      <c r="AI4025">
        <v>255</v>
      </c>
      <c r="AJ4025">
        <v>255</v>
      </c>
      <c r="AK4025">
        <v>260</v>
      </c>
      <c r="AL4025">
        <v>160</v>
      </c>
      <c r="AM4025">
        <v>255</v>
      </c>
    </row>
    <row r="4026" spans="1:39" x14ac:dyDescent="0.15">
      <c r="A4026" t="s">
        <v>147</v>
      </c>
      <c r="B4026">
        <v>30</v>
      </c>
      <c r="C4026">
        <v>2</v>
      </c>
      <c r="D4026">
        <v>2</v>
      </c>
      <c r="E4026" t="s">
        <v>32</v>
      </c>
      <c r="F4026" t="s">
        <v>206</v>
      </c>
      <c r="G4026">
        <v>69</v>
      </c>
      <c r="H4026">
        <v>207</v>
      </c>
      <c r="I4026">
        <v>615</v>
      </c>
      <c r="J4026">
        <v>38166.61</v>
      </c>
      <c r="K4026">
        <v>26650.71</v>
      </c>
      <c r="L4026">
        <v>23757.16</v>
      </c>
      <c r="M4026">
        <v>9806.9894000000004</v>
      </c>
      <c r="N4026">
        <v>69</v>
      </c>
      <c r="O4026">
        <v>86</v>
      </c>
      <c r="P4026">
        <v>252</v>
      </c>
      <c r="Q4026">
        <v>15146.71</v>
      </c>
      <c r="R4026">
        <v>10634.49</v>
      </c>
      <c r="S4026">
        <v>8286.6200000000008</v>
      </c>
      <c r="T4026">
        <v>4333.0571</v>
      </c>
      <c r="U4026">
        <v>69</v>
      </c>
      <c r="V4026">
        <v>121</v>
      </c>
      <c r="W4026">
        <v>363</v>
      </c>
      <c r="X4026">
        <v>23019.9</v>
      </c>
      <c r="Y4026">
        <v>16016.22</v>
      </c>
      <c r="Z4026">
        <v>15470.54</v>
      </c>
      <c r="AA4026">
        <v>5473.9323000000004</v>
      </c>
      <c r="AB4026">
        <v>67</v>
      </c>
      <c r="AC4026">
        <v>68</v>
      </c>
      <c r="AD4026">
        <v>49</v>
      </c>
      <c r="AE4026">
        <v>64</v>
      </c>
      <c r="AF4026">
        <v>67</v>
      </c>
      <c r="AG4026">
        <v>68</v>
      </c>
      <c r="AH4026">
        <v>49</v>
      </c>
      <c r="AI4026">
        <v>64</v>
      </c>
      <c r="AJ4026">
        <v>67</v>
      </c>
      <c r="AK4026">
        <v>68</v>
      </c>
      <c r="AL4026">
        <v>49</v>
      </c>
      <c r="AM4026">
        <v>64</v>
      </c>
    </row>
    <row r="4027" spans="1:39" x14ac:dyDescent="0.15">
      <c r="A4027" t="s">
        <v>147</v>
      </c>
      <c r="B4027">
        <v>70</v>
      </c>
      <c r="C4027">
        <v>1</v>
      </c>
      <c r="D4027">
        <v>0</v>
      </c>
      <c r="E4027" t="s">
        <v>28</v>
      </c>
      <c r="F4027" t="s">
        <v>206</v>
      </c>
      <c r="G4027">
        <v>11434</v>
      </c>
      <c r="H4027">
        <v>12746</v>
      </c>
      <c r="I4027">
        <v>33174</v>
      </c>
      <c r="J4027">
        <v>2160710.41</v>
      </c>
      <c r="K4027">
        <v>1623399.61</v>
      </c>
      <c r="L4027">
        <v>1499614.24</v>
      </c>
      <c r="M4027">
        <v>555756.23479999998</v>
      </c>
      <c r="N4027">
        <v>5771</v>
      </c>
      <c r="O4027">
        <v>6206</v>
      </c>
      <c r="P4027">
        <v>17332</v>
      </c>
      <c r="Q4027">
        <v>1116240.46</v>
      </c>
      <c r="R4027">
        <v>817734.25</v>
      </c>
      <c r="S4027">
        <v>716288.91</v>
      </c>
      <c r="T4027">
        <v>311647.51929999999</v>
      </c>
      <c r="U4027">
        <v>5663</v>
      </c>
      <c r="V4027">
        <v>6540</v>
      </c>
      <c r="W4027">
        <v>15842</v>
      </c>
      <c r="X4027">
        <v>1044469.95</v>
      </c>
      <c r="Y4027">
        <v>805665.36</v>
      </c>
      <c r="Z4027">
        <v>783325.33</v>
      </c>
      <c r="AA4027">
        <v>244108.71549999999</v>
      </c>
      <c r="AB4027">
        <v>11330</v>
      </c>
      <c r="AC4027">
        <v>9842</v>
      </c>
      <c r="AD4027">
        <v>8469</v>
      </c>
      <c r="AE4027">
        <v>5663</v>
      </c>
      <c r="AF4027">
        <v>5722</v>
      </c>
      <c r="AG4027">
        <v>5420</v>
      </c>
      <c r="AH4027">
        <v>4770</v>
      </c>
      <c r="AI4027">
        <v>2974</v>
      </c>
      <c r="AJ4027">
        <v>5608</v>
      </c>
      <c r="AK4027">
        <v>4422</v>
      </c>
      <c r="AL4027">
        <v>3699</v>
      </c>
      <c r="AM4027">
        <v>2689</v>
      </c>
    </row>
    <row r="4028" spans="1:39" x14ac:dyDescent="0.15">
      <c r="A4028" t="s">
        <v>147</v>
      </c>
      <c r="B4028">
        <v>70</v>
      </c>
      <c r="C4028">
        <v>1</v>
      </c>
      <c r="D4028">
        <v>0</v>
      </c>
      <c r="E4028" t="s">
        <v>30</v>
      </c>
      <c r="F4028" t="s">
        <v>206</v>
      </c>
      <c r="G4028">
        <v>14</v>
      </c>
      <c r="H4028">
        <v>15</v>
      </c>
      <c r="I4028">
        <v>46</v>
      </c>
      <c r="J4028">
        <v>2989.79</v>
      </c>
      <c r="K4028">
        <v>2155.41</v>
      </c>
      <c r="L4028">
        <v>2101.5300000000002</v>
      </c>
      <c r="M4028">
        <v>790.452</v>
      </c>
      <c r="N4028">
        <v>6</v>
      </c>
      <c r="O4028">
        <v>6</v>
      </c>
      <c r="P4028">
        <v>20</v>
      </c>
      <c r="Q4028">
        <v>1227.8699999999999</v>
      </c>
      <c r="R4028">
        <v>799.12</v>
      </c>
      <c r="S4028">
        <v>745.24</v>
      </c>
      <c r="T4028">
        <v>356.11200000000002</v>
      </c>
      <c r="U4028">
        <v>8</v>
      </c>
      <c r="V4028">
        <v>9</v>
      </c>
      <c r="W4028">
        <v>26</v>
      </c>
      <c r="X4028">
        <v>1761.92</v>
      </c>
      <c r="Y4028">
        <v>1356.29</v>
      </c>
      <c r="Z4028">
        <v>1356.29</v>
      </c>
      <c r="AA4028">
        <v>434.34</v>
      </c>
      <c r="AB4028">
        <v>14</v>
      </c>
      <c r="AC4028">
        <v>11</v>
      </c>
      <c r="AD4028">
        <v>9</v>
      </c>
      <c r="AE4028">
        <v>10</v>
      </c>
      <c r="AF4028">
        <v>6</v>
      </c>
      <c r="AG4028">
        <v>6</v>
      </c>
      <c r="AH4028">
        <v>5</v>
      </c>
      <c r="AI4028">
        <v>5</v>
      </c>
      <c r="AJ4028">
        <v>8</v>
      </c>
      <c r="AK4028">
        <v>5</v>
      </c>
      <c r="AL4028">
        <v>4</v>
      </c>
      <c r="AM4028">
        <v>5</v>
      </c>
    </row>
    <row r="4029" spans="1:39" x14ac:dyDescent="0.15">
      <c r="A4029" t="s">
        <v>147</v>
      </c>
      <c r="B4029">
        <v>70</v>
      </c>
      <c r="C4029">
        <v>1</v>
      </c>
      <c r="D4029">
        <v>0</v>
      </c>
      <c r="E4029" t="s">
        <v>29</v>
      </c>
      <c r="F4029" t="s">
        <v>206</v>
      </c>
      <c r="G4029">
        <v>70</v>
      </c>
      <c r="H4029">
        <v>83</v>
      </c>
      <c r="I4029">
        <v>219</v>
      </c>
      <c r="J4029">
        <v>14727.33</v>
      </c>
      <c r="K4029">
        <v>10636.5</v>
      </c>
      <c r="L4029">
        <v>9619.19</v>
      </c>
      <c r="M4029">
        <v>4019.9657000000002</v>
      </c>
      <c r="N4029">
        <v>44</v>
      </c>
      <c r="O4029">
        <v>51</v>
      </c>
      <c r="P4029">
        <v>145</v>
      </c>
      <c r="Q4029">
        <v>9684.4500000000007</v>
      </c>
      <c r="R4029">
        <v>6952.88</v>
      </c>
      <c r="S4029">
        <v>6220.17</v>
      </c>
      <c r="T4029">
        <v>2864.2487000000001</v>
      </c>
      <c r="U4029">
        <v>26</v>
      </c>
      <c r="V4029">
        <v>32</v>
      </c>
      <c r="W4029">
        <v>74</v>
      </c>
      <c r="X4029">
        <v>5042.88</v>
      </c>
      <c r="Y4029">
        <v>3683.62</v>
      </c>
      <c r="Z4029">
        <v>3399.02</v>
      </c>
      <c r="AA4029">
        <v>1155.7170000000001</v>
      </c>
      <c r="AB4029">
        <v>69</v>
      </c>
      <c r="AC4029">
        <v>55</v>
      </c>
      <c r="AD4029">
        <v>43</v>
      </c>
      <c r="AE4029">
        <v>35</v>
      </c>
      <c r="AF4029">
        <v>44</v>
      </c>
      <c r="AG4029">
        <v>41</v>
      </c>
      <c r="AH4029">
        <v>35</v>
      </c>
      <c r="AI4029">
        <v>25</v>
      </c>
      <c r="AJ4029">
        <v>25</v>
      </c>
      <c r="AK4029">
        <v>14</v>
      </c>
      <c r="AL4029">
        <v>8</v>
      </c>
      <c r="AM4029">
        <v>10</v>
      </c>
    </row>
    <row r="4030" spans="1:39" x14ac:dyDescent="0.15">
      <c r="A4030" t="s">
        <v>147</v>
      </c>
      <c r="B4030">
        <v>70</v>
      </c>
      <c r="C4030">
        <v>1</v>
      </c>
      <c r="D4030">
        <v>0</v>
      </c>
      <c r="E4030" t="s">
        <v>32</v>
      </c>
      <c r="F4030" t="s">
        <v>206</v>
      </c>
      <c r="G4030">
        <v>1283</v>
      </c>
      <c r="H4030">
        <v>1558</v>
      </c>
      <c r="I4030">
        <v>4256</v>
      </c>
      <c r="J4030">
        <v>285043.12</v>
      </c>
      <c r="K4030">
        <v>194945.24</v>
      </c>
      <c r="L4030">
        <v>188684.01</v>
      </c>
      <c r="M4030">
        <v>68454.747900000002</v>
      </c>
      <c r="N4030">
        <v>190</v>
      </c>
      <c r="O4030">
        <v>219</v>
      </c>
      <c r="P4030">
        <v>585</v>
      </c>
      <c r="Q4030">
        <v>41435.32</v>
      </c>
      <c r="R4030">
        <v>28408.97</v>
      </c>
      <c r="S4030">
        <v>25517.94</v>
      </c>
      <c r="T4030">
        <v>11088.6428</v>
      </c>
      <c r="U4030">
        <v>1093</v>
      </c>
      <c r="V4030">
        <v>1339</v>
      </c>
      <c r="W4030">
        <v>3671</v>
      </c>
      <c r="X4030">
        <v>243607.8</v>
      </c>
      <c r="Y4030">
        <v>166536.26999999999</v>
      </c>
      <c r="Z4030">
        <v>163166.07</v>
      </c>
      <c r="AA4030">
        <v>57366.105100000001</v>
      </c>
      <c r="AB4030">
        <v>1272</v>
      </c>
      <c r="AC4030">
        <v>1034</v>
      </c>
      <c r="AD4030">
        <v>922</v>
      </c>
      <c r="AE4030">
        <v>921</v>
      </c>
      <c r="AF4030">
        <v>189</v>
      </c>
      <c r="AG4030">
        <v>125</v>
      </c>
      <c r="AH4030">
        <v>114</v>
      </c>
      <c r="AI4030">
        <v>162</v>
      </c>
      <c r="AJ4030">
        <v>1083</v>
      </c>
      <c r="AK4030">
        <v>909</v>
      </c>
      <c r="AL4030">
        <v>808</v>
      </c>
      <c r="AM4030">
        <v>759</v>
      </c>
    </row>
    <row r="4031" spans="1:39" x14ac:dyDescent="0.15">
      <c r="A4031" t="s">
        <v>147</v>
      </c>
      <c r="B4031">
        <v>70</v>
      </c>
      <c r="C4031">
        <v>1</v>
      </c>
      <c r="D4031">
        <v>1</v>
      </c>
      <c r="E4031" t="s">
        <v>28</v>
      </c>
      <c r="F4031" t="s">
        <v>206</v>
      </c>
      <c r="G4031">
        <v>44717</v>
      </c>
      <c r="H4031">
        <v>53115</v>
      </c>
      <c r="I4031">
        <v>138152</v>
      </c>
      <c r="J4031">
        <v>8487941.6999999993</v>
      </c>
      <c r="K4031">
        <v>6500447.2300000004</v>
      </c>
      <c r="L4031">
        <v>6076691.7800000003</v>
      </c>
      <c r="M4031">
        <v>2188612.0902999998</v>
      </c>
      <c r="N4031">
        <v>23334</v>
      </c>
      <c r="O4031">
        <v>26263</v>
      </c>
      <c r="P4031">
        <v>75643</v>
      </c>
      <c r="Q4031">
        <v>4463073.75</v>
      </c>
      <c r="R4031">
        <v>3363079.34</v>
      </c>
      <c r="S4031">
        <v>3043170.83</v>
      </c>
      <c r="T4031">
        <v>1254313.0334999999</v>
      </c>
      <c r="U4031">
        <v>21383</v>
      </c>
      <c r="V4031">
        <v>26852</v>
      </c>
      <c r="W4031">
        <v>62509</v>
      </c>
      <c r="X4031">
        <v>4024867.95</v>
      </c>
      <c r="Y4031">
        <v>3137367.89</v>
      </c>
      <c r="Z4031">
        <v>3033520.95</v>
      </c>
      <c r="AA4031">
        <v>934299.05680000002</v>
      </c>
      <c r="AB4031">
        <v>43157</v>
      </c>
      <c r="AC4031">
        <v>43009</v>
      </c>
      <c r="AD4031">
        <v>28579</v>
      </c>
      <c r="AE4031">
        <v>38969</v>
      </c>
      <c r="AF4031">
        <v>22700</v>
      </c>
      <c r="AG4031">
        <v>22828</v>
      </c>
      <c r="AH4031">
        <v>16593</v>
      </c>
      <c r="AI4031">
        <v>20647</v>
      </c>
      <c r="AJ4031">
        <v>20457</v>
      </c>
      <c r="AK4031">
        <v>20181</v>
      </c>
      <c r="AL4031">
        <v>11986</v>
      </c>
      <c r="AM4031">
        <v>18322</v>
      </c>
    </row>
    <row r="4032" spans="1:39" x14ac:dyDescent="0.15">
      <c r="A4032" t="s">
        <v>147</v>
      </c>
      <c r="B4032">
        <v>70</v>
      </c>
      <c r="C4032">
        <v>1</v>
      </c>
      <c r="D4032">
        <v>1</v>
      </c>
      <c r="E4032" t="s">
        <v>30</v>
      </c>
      <c r="F4032" t="s">
        <v>206</v>
      </c>
      <c r="G4032">
        <v>3845</v>
      </c>
      <c r="H4032">
        <v>4626</v>
      </c>
      <c r="I4032">
        <v>11721</v>
      </c>
      <c r="J4032">
        <v>731334.49</v>
      </c>
      <c r="K4032">
        <v>563449.89</v>
      </c>
      <c r="L4032">
        <v>521495.19</v>
      </c>
      <c r="M4032">
        <v>187500.1537</v>
      </c>
      <c r="N4032">
        <v>1891</v>
      </c>
      <c r="O4032">
        <v>2155</v>
      </c>
      <c r="P4032">
        <v>6032</v>
      </c>
      <c r="Q4032">
        <v>364683.32</v>
      </c>
      <c r="R4032">
        <v>275881.05</v>
      </c>
      <c r="S4032">
        <v>244552.27</v>
      </c>
      <c r="T4032">
        <v>102467.55839999999</v>
      </c>
      <c r="U4032">
        <v>1954</v>
      </c>
      <c r="V4032">
        <v>2471</v>
      </c>
      <c r="W4032">
        <v>5689</v>
      </c>
      <c r="X4032">
        <v>366651.17</v>
      </c>
      <c r="Y4032">
        <v>287568.84000000003</v>
      </c>
      <c r="Z4032">
        <v>276942.92</v>
      </c>
      <c r="AA4032">
        <v>85032.595300000001</v>
      </c>
      <c r="AB4032">
        <v>3643</v>
      </c>
      <c r="AC4032">
        <v>3755</v>
      </c>
      <c r="AD4032">
        <v>2142</v>
      </c>
      <c r="AE4032">
        <v>3703</v>
      </c>
      <c r="AF4032">
        <v>1801</v>
      </c>
      <c r="AG4032">
        <v>1861</v>
      </c>
      <c r="AH4032">
        <v>1218</v>
      </c>
      <c r="AI4032">
        <v>1844</v>
      </c>
      <c r="AJ4032">
        <v>1842</v>
      </c>
      <c r="AK4032">
        <v>1894</v>
      </c>
      <c r="AL4032">
        <v>924</v>
      </c>
      <c r="AM4032">
        <v>1859</v>
      </c>
    </row>
    <row r="4033" spans="1:39" x14ac:dyDescent="0.15">
      <c r="A4033" t="s">
        <v>147</v>
      </c>
      <c r="B4033">
        <v>70</v>
      </c>
      <c r="C4033">
        <v>1</v>
      </c>
      <c r="D4033">
        <v>1</v>
      </c>
      <c r="E4033" t="s">
        <v>29</v>
      </c>
      <c r="F4033" t="s">
        <v>206</v>
      </c>
      <c r="G4033">
        <v>57371</v>
      </c>
      <c r="H4033">
        <v>72832</v>
      </c>
      <c r="I4033">
        <v>188991</v>
      </c>
      <c r="J4033">
        <v>11739007.08</v>
      </c>
      <c r="K4033">
        <v>8501178.9700000007</v>
      </c>
      <c r="L4033">
        <v>7990063.9199999999</v>
      </c>
      <c r="M4033">
        <v>2961764.4868999999</v>
      </c>
      <c r="N4033">
        <v>21797</v>
      </c>
      <c r="O4033">
        <v>25384</v>
      </c>
      <c r="P4033">
        <v>74508</v>
      </c>
      <c r="Q4033">
        <v>4415816.76</v>
      </c>
      <c r="R4033">
        <v>3165287.77</v>
      </c>
      <c r="S4033">
        <v>2855036.79</v>
      </c>
      <c r="T4033">
        <v>1247579.2901999999</v>
      </c>
      <c r="U4033">
        <v>35574</v>
      </c>
      <c r="V4033">
        <v>47448</v>
      </c>
      <c r="W4033">
        <v>114483</v>
      </c>
      <c r="X4033">
        <v>7323190.3200000003</v>
      </c>
      <c r="Y4033">
        <v>5335891.2</v>
      </c>
      <c r="Z4033">
        <v>5135027.13</v>
      </c>
      <c r="AA4033">
        <v>1714185.1967</v>
      </c>
      <c r="AB4033">
        <v>55517</v>
      </c>
      <c r="AC4033">
        <v>56275</v>
      </c>
      <c r="AD4033">
        <v>37206</v>
      </c>
      <c r="AE4033">
        <v>55232</v>
      </c>
      <c r="AF4033">
        <v>21095</v>
      </c>
      <c r="AG4033">
        <v>21352</v>
      </c>
      <c r="AH4033">
        <v>15654</v>
      </c>
      <c r="AI4033">
        <v>20975</v>
      </c>
      <c r="AJ4033">
        <v>34422</v>
      </c>
      <c r="AK4033">
        <v>34923</v>
      </c>
      <c r="AL4033">
        <v>21552</v>
      </c>
      <c r="AM4033">
        <v>34257</v>
      </c>
    </row>
    <row r="4034" spans="1:39" x14ac:dyDescent="0.15">
      <c r="A4034" t="s">
        <v>147</v>
      </c>
      <c r="B4034">
        <v>70</v>
      </c>
      <c r="C4034">
        <v>1</v>
      </c>
      <c r="D4034">
        <v>1</v>
      </c>
      <c r="E4034" t="s">
        <v>31</v>
      </c>
      <c r="F4034" t="s">
        <v>206</v>
      </c>
      <c r="G4034">
        <v>3</v>
      </c>
      <c r="H4034">
        <v>7</v>
      </c>
      <c r="I4034">
        <v>12</v>
      </c>
      <c r="J4034">
        <v>772.95</v>
      </c>
      <c r="K4034">
        <v>560.26</v>
      </c>
      <c r="L4034">
        <v>560.26</v>
      </c>
      <c r="M4034">
        <v>195.6721</v>
      </c>
      <c r="N4034">
        <v>1</v>
      </c>
      <c r="O4034">
        <v>2</v>
      </c>
      <c r="P4034">
        <v>3</v>
      </c>
      <c r="Q4034">
        <v>207</v>
      </c>
      <c r="R4034">
        <v>200.6</v>
      </c>
      <c r="S4034">
        <v>200.6</v>
      </c>
      <c r="T4034">
        <v>43.802100000000003</v>
      </c>
      <c r="U4034">
        <v>2</v>
      </c>
      <c r="V4034">
        <v>5</v>
      </c>
      <c r="W4034">
        <v>9</v>
      </c>
      <c r="X4034">
        <v>565.95000000000005</v>
      </c>
      <c r="Y4034">
        <v>359.66</v>
      </c>
      <c r="Z4034">
        <v>359.66</v>
      </c>
      <c r="AA4034">
        <v>151.87</v>
      </c>
      <c r="AB4034">
        <v>3</v>
      </c>
      <c r="AC4034">
        <v>3</v>
      </c>
      <c r="AD4034">
        <v>1</v>
      </c>
      <c r="AE4034">
        <v>3</v>
      </c>
      <c r="AF4034">
        <v>1</v>
      </c>
      <c r="AG4034">
        <v>1</v>
      </c>
      <c r="AH4034">
        <v>0</v>
      </c>
      <c r="AI4034">
        <v>1</v>
      </c>
      <c r="AJ4034">
        <v>2</v>
      </c>
      <c r="AK4034">
        <v>2</v>
      </c>
      <c r="AL4034">
        <v>1</v>
      </c>
      <c r="AM4034">
        <v>2</v>
      </c>
    </row>
    <row r="4035" spans="1:39" x14ac:dyDescent="0.15">
      <c r="A4035" t="s">
        <v>147</v>
      </c>
      <c r="B4035">
        <v>70</v>
      </c>
      <c r="C4035">
        <v>1</v>
      </c>
      <c r="D4035">
        <v>1</v>
      </c>
      <c r="E4035" t="s">
        <v>32</v>
      </c>
      <c r="F4035" t="s">
        <v>206</v>
      </c>
      <c r="G4035">
        <v>1506</v>
      </c>
      <c r="H4035">
        <v>1943</v>
      </c>
      <c r="I4035">
        <v>5107</v>
      </c>
      <c r="J4035">
        <v>336550.18</v>
      </c>
      <c r="K4035">
        <v>235332.11</v>
      </c>
      <c r="L4035">
        <v>227674.66</v>
      </c>
      <c r="M4035">
        <v>78807.108900000007</v>
      </c>
      <c r="N4035">
        <v>193</v>
      </c>
      <c r="O4035">
        <v>232</v>
      </c>
      <c r="P4035">
        <v>603</v>
      </c>
      <c r="Q4035">
        <v>40835.040000000001</v>
      </c>
      <c r="R4035">
        <v>29899.51</v>
      </c>
      <c r="S4035">
        <v>26783.62</v>
      </c>
      <c r="T4035">
        <v>10416.977199999999</v>
      </c>
      <c r="U4035">
        <v>1313</v>
      </c>
      <c r="V4035">
        <v>1711</v>
      </c>
      <c r="W4035">
        <v>4504</v>
      </c>
      <c r="X4035">
        <v>295715.14</v>
      </c>
      <c r="Y4035">
        <v>205432.6</v>
      </c>
      <c r="Z4035">
        <v>200891.04</v>
      </c>
      <c r="AA4035">
        <v>68390.131699999998</v>
      </c>
      <c r="AB4035">
        <v>1478</v>
      </c>
      <c r="AC4035">
        <v>1417</v>
      </c>
      <c r="AD4035">
        <v>947</v>
      </c>
      <c r="AE4035">
        <v>1334</v>
      </c>
      <c r="AF4035">
        <v>192</v>
      </c>
      <c r="AG4035">
        <v>164</v>
      </c>
      <c r="AH4035">
        <v>107</v>
      </c>
      <c r="AI4035">
        <v>185</v>
      </c>
      <c r="AJ4035">
        <v>1286</v>
      </c>
      <c r="AK4035">
        <v>1253</v>
      </c>
      <c r="AL4035">
        <v>840</v>
      </c>
      <c r="AM4035">
        <v>1149</v>
      </c>
    </row>
    <row r="4036" spans="1:39" x14ac:dyDescent="0.15">
      <c r="A4036" t="s">
        <v>147</v>
      </c>
      <c r="B4036">
        <v>70</v>
      </c>
      <c r="C4036">
        <v>1</v>
      </c>
      <c r="D4036">
        <v>2</v>
      </c>
      <c r="E4036" t="s">
        <v>28</v>
      </c>
      <c r="F4036" t="s">
        <v>206</v>
      </c>
      <c r="G4036">
        <v>13094</v>
      </c>
      <c r="H4036">
        <v>14694</v>
      </c>
      <c r="I4036">
        <v>38009</v>
      </c>
      <c r="J4036">
        <v>2456062.98</v>
      </c>
      <c r="K4036">
        <v>1874122.47</v>
      </c>
      <c r="L4036">
        <v>1746374.81</v>
      </c>
      <c r="M4036">
        <v>622724.77309999999</v>
      </c>
      <c r="N4036">
        <v>6021</v>
      </c>
      <c r="O4036">
        <v>6473</v>
      </c>
      <c r="P4036">
        <v>17984</v>
      </c>
      <c r="Q4036">
        <v>1147957.8</v>
      </c>
      <c r="R4036">
        <v>857856.94</v>
      </c>
      <c r="S4036">
        <v>752748.59</v>
      </c>
      <c r="T4036">
        <v>319315.43369999999</v>
      </c>
      <c r="U4036">
        <v>7073</v>
      </c>
      <c r="V4036">
        <v>8221</v>
      </c>
      <c r="W4036">
        <v>20025</v>
      </c>
      <c r="X4036">
        <v>1308105.18</v>
      </c>
      <c r="Y4036">
        <v>1016265.53</v>
      </c>
      <c r="Z4036">
        <v>993626.22</v>
      </c>
      <c r="AA4036">
        <v>303409.3394</v>
      </c>
      <c r="AB4036">
        <v>12647</v>
      </c>
      <c r="AC4036">
        <v>11793</v>
      </c>
      <c r="AD4036">
        <v>5748</v>
      </c>
      <c r="AE4036">
        <v>10693</v>
      </c>
      <c r="AF4036">
        <v>5808</v>
      </c>
      <c r="AG4036">
        <v>5713</v>
      </c>
      <c r="AH4036">
        <v>3118</v>
      </c>
      <c r="AI4036">
        <v>5251</v>
      </c>
      <c r="AJ4036">
        <v>6839</v>
      </c>
      <c r="AK4036">
        <v>6080</v>
      </c>
      <c r="AL4036">
        <v>2630</v>
      </c>
      <c r="AM4036">
        <v>5442</v>
      </c>
    </row>
    <row r="4037" spans="1:39" x14ac:dyDescent="0.15">
      <c r="A4037" t="s">
        <v>147</v>
      </c>
      <c r="B4037">
        <v>70</v>
      </c>
      <c r="C4037">
        <v>1</v>
      </c>
      <c r="D4037">
        <v>2</v>
      </c>
      <c r="E4037" t="s">
        <v>30</v>
      </c>
      <c r="F4037" t="s">
        <v>206</v>
      </c>
      <c r="G4037">
        <v>1447</v>
      </c>
      <c r="H4037">
        <v>1642</v>
      </c>
      <c r="I4037">
        <v>4253</v>
      </c>
      <c r="J4037">
        <v>270380.15000000002</v>
      </c>
      <c r="K4037">
        <v>206006.2</v>
      </c>
      <c r="L4037">
        <v>192238.85</v>
      </c>
      <c r="M4037">
        <v>68329.622399999993</v>
      </c>
      <c r="N4037">
        <v>654</v>
      </c>
      <c r="O4037">
        <v>710</v>
      </c>
      <c r="P4037">
        <v>2019</v>
      </c>
      <c r="Q4037">
        <v>126953.68</v>
      </c>
      <c r="R4037">
        <v>94136.53</v>
      </c>
      <c r="S4037">
        <v>82652.11</v>
      </c>
      <c r="T4037">
        <v>34715.848299999998</v>
      </c>
      <c r="U4037">
        <v>793</v>
      </c>
      <c r="V4037">
        <v>932</v>
      </c>
      <c r="W4037">
        <v>2234</v>
      </c>
      <c r="X4037">
        <v>143426.47</v>
      </c>
      <c r="Y4037">
        <v>111869.67</v>
      </c>
      <c r="Z4037">
        <v>109586.74</v>
      </c>
      <c r="AA4037">
        <v>33613.774100000002</v>
      </c>
      <c r="AB4037">
        <v>1363</v>
      </c>
      <c r="AC4037">
        <v>1317</v>
      </c>
      <c r="AD4037">
        <v>565</v>
      </c>
      <c r="AE4037">
        <v>1402</v>
      </c>
      <c r="AF4037">
        <v>627</v>
      </c>
      <c r="AG4037">
        <v>621</v>
      </c>
      <c r="AH4037">
        <v>319</v>
      </c>
      <c r="AI4037">
        <v>640</v>
      </c>
      <c r="AJ4037">
        <v>736</v>
      </c>
      <c r="AK4037">
        <v>696</v>
      </c>
      <c r="AL4037">
        <v>246</v>
      </c>
      <c r="AM4037">
        <v>762</v>
      </c>
    </row>
    <row r="4038" spans="1:39" x14ac:dyDescent="0.15">
      <c r="A4038" t="s">
        <v>147</v>
      </c>
      <c r="B4038">
        <v>70</v>
      </c>
      <c r="C4038">
        <v>1</v>
      </c>
      <c r="D4038">
        <v>2</v>
      </c>
      <c r="E4038" t="s">
        <v>29</v>
      </c>
      <c r="F4038" t="s">
        <v>206</v>
      </c>
      <c r="G4038">
        <v>5204</v>
      </c>
      <c r="H4038">
        <v>6116</v>
      </c>
      <c r="I4038">
        <v>16229</v>
      </c>
      <c r="J4038">
        <v>1044442.89</v>
      </c>
      <c r="K4038">
        <v>760163.64</v>
      </c>
      <c r="L4038">
        <v>718880.51</v>
      </c>
      <c r="M4038">
        <v>260976.95170000001</v>
      </c>
      <c r="N4038">
        <v>1853</v>
      </c>
      <c r="O4038">
        <v>2020</v>
      </c>
      <c r="P4038">
        <v>5760</v>
      </c>
      <c r="Q4038">
        <v>370840.27</v>
      </c>
      <c r="R4038">
        <v>267456.59999999998</v>
      </c>
      <c r="S4038">
        <v>237239.32</v>
      </c>
      <c r="T4038">
        <v>103457.75</v>
      </c>
      <c r="U4038">
        <v>3351</v>
      </c>
      <c r="V4038">
        <v>4096</v>
      </c>
      <c r="W4038">
        <v>10469</v>
      </c>
      <c r="X4038">
        <v>673602.62</v>
      </c>
      <c r="Y4038">
        <v>492707.04</v>
      </c>
      <c r="Z4038">
        <v>481641.19</v>
      </c>
      <c r="AA4038">
        <v>157519.20170000001</v>
      </c>
      <c r="AB4038">
        <v>5009</v>
      </c>
      <c r="AC4038">
        <v>4913</v>
      </c>
      <c r="AD4038">
        <v>2199</v>
      </c>
      <c r="AE4038">
        <v>4991</v>
      </c>
      <c r="AF4038">
        <v>1793</v>
      </c>
      <c r="AG4038">
        <v>1760</v>
      </c>
      <c r="AH4038">
        <v>952</v>
      </c>
      <c r="AI4038">
        <v>1779</v>
      </c>
      <c r="AJ4038">
        <v>3216</v>
      </c>
      <c r="AK4038">
        <v>3153</v>
      </c>
      <c r="AL4038">
        <v>1247</v>
      </c>
      <c r="AM4038">
        <v>3212</v>
      </c>
    </row>
    <row r="4039" spans="1:39" x14ac:dyDescent="0.15">
      <c r="A4039" t="s">
        <v>147</v>
      </c>
      <c r="B4039">
        <v>70</v>
      </c>
      <c r="C4039">
        <v>1</v>
      </c>
      <c r="D4039">
        <v>2</v>
      </c>
      <c r="E4039" t="s">
        <v>32</v>
      </c>
      <c r="F4039" t="s">
        <v>206</v>
      </c>
      <c r="G4039">
        <v>781</v>
      </c>
      <c r="H4039">
        <v>972</v>
      </c>
      <c r="I4039">
        <v>2667</v>
      </c>
      <c r="J4039">
        <v>174937.72</v>
      </c>
      <c r="K4039">
        <v>120568.96000000001</v>
      </c>
      <c r="L4039">
        <v>116581.58</v>
      </c>
      <c r="M4039">
        <v>41607.298300000002</v>
      </c>
      <c r="N4039">
        <v>132</v>
      </c>
      <c r="O4039">
        <v>145</v>
      </c>
      <c r="P4039">
        <v>412</v>
      </c>
      <c r="Q4039">
        <v>29106.15</v>
      </c>
      <c r="R4039">
        <v>19734.009999999998</v>
      </c>
      <c r="S4039">
        <v>17603.04</v>
      </c>
      <c r="T4039">
        <v>7194.0730000000003</v>
      </c>
      <c r="U4039">
        <v>649</v>
      </c>
      <c r="V4039">
        <v>827</v>
      </c>
      <c r="W4039">
        <v>2255</v>
      </c>
      <c r="X4039">
        <v>145831.57</v>
      </c>
      <c r="Y4039">
        <v>100834.95</v>
      </c>
      <c r="Z4039">
        <v>98978.54</v>
      </c>
      <c r="AA4039">
        <v>34413.225299999998</v>
      </c>
      <c r="AB4039">
        <v>759</v>
      </c>
      <c r="AC4039">
        <v>691</v>
      </c>
      <c r="AD4039">
        <v>354</v>
      </c>
      <c r="AE4039">
        <v>670</v>
      </c>
      <c r="AF4039">
        <v>127</v>
      </c>
      <c r="AG4039">
        <v>107</v>
      </c>
      <c r="AH4039">
        <v>60</v>
      </c>
      <c r="AI4039">
        <v>125</v>
      </c>
      <c r="AJ4039">
        <v>632</v>
      </c>
      <c r="AK4039">
        <v>584</v>
      </c>
      <c r="AL4039">
        <v>294</v>
      </c>
      <c r="AM4039">
        <v>545</v>
      </c>
    </row>
    <row r="4040" spans="1:39" x14ac:dyDescent="0.15">
      <c r="A4040" t="s">
        <v>147</v>
      </c>
      <c r="B4040">
        <v>70</v>
      </c>
      <c r="C4040">
        <v>2</v>
      </c>
      <c r="D4040">
        <v>0</v>
      </c>
      <c r="E4040" t="s">
        <v>28</v>
      </c>
      <c r="F4040" t="s">
        <v>206</v>
      </c>
      <c r="G4040">
        <v>248</v>
      </c>
      <c r="H4040">
        <v>546</v>
      </c>
      <c r="I4040">
        <v>1059</v>
      </c>
      <c r="J4040">
        <v>56605.24</v>
      </c>
      <c r="K4040">
        <v>40606.78</v>
      </c>
      <c r="L4040">
        <v>31310.89</v>
      </c>
      <c r="M4040">
        <v>16319.175999999999</v>
      </c>
      <c r="N4040">
        <v>248</v>
      </c>
      <c r="O4040">
        <v>268</v>
      </c>
      <c r="P4040">
        <v>631</v>
      </c>
      <c r="Q4040">
        <v>32798.910000000003</v>
      </c>
      <c r="R4040">
        <v>22421.45</v>
      </c>
      <c r="S4040">
        <v>13746.68</v>
      </c>
      <c r="T4040">
        <v>10071.908100000001</v>
      </c>
      <c r="U4040">
        <v>248</v>
      </c>
      <c r="V4040">
        <v>278</v>
      </c>
      <c r="W4040">
        <v>428</v>
      </c>
      <c r="X4040">
        <v>23806.33</v>
      </c>
      <c r="Y4040">
        <v>18185.330000000002</v>
      </c>
      <c r="Z4040">
        <v>17564.21</v>
      </c>
      <c r="AA4040">
        <v>6247.2678999999998</v>
      </c>
      <c r="AB4040">
        <v>248</v>
      </c>
      <c r="AC4040">
        <v>243</v>
      </c>
      <c r="AD4040">
        <v>216</v>
      </c>
      <c r="AE4040">
        <v>189</v>
      </c>
      <c r="AF4040">
        <v>248</v>
      </c>
      <c r="AG4040">
        <v>243</v>
      </c>
      <c r="AH4040">
        <v>216</v>
      </c>
      <c r="AI4040">
        <v>189</v>
      </c>
      <c r="AJ4040">
        <v>248</v>
      </c>
      <c r="AK4040">
        <v>243</v>
      </c>
      <c r="AL4040">
        <v>216</v>
      </c>
      <c r="AM4040">
        <v>189</v>
      </c>
    </row>
    <row r="4041" spans="1:39" x14ac:dyDescent="0.15">
      <c r="A4041" t="s">
        <v>147</v>
      </c>
      <c r="B4041">
        <v>70</v>
      </c>
      <c r="C4041">
        <v>2</v>
      </c>
      <c r="D4041">
        <v>0</v>
      </c>
      <c r="E4041" t="s">
        <v>29</v>
      </c>
      <c r="F4041" t="s">
        <v>206</v>
      </c>
      <c r="G4041">
        <v>1</v>
      </c>
      <c r="H4041">
        <v>2</v>
      </c>
      <c r="I4041">
        <v>5</v>
      </c>
      <c r="J4041">
        <v>269.95</v>
      </c>
      <c r="K4041">
        <v>161.28</v>
      </c>
      <c r="L4041">
        <v>85.7</v>
      </c>
      <c r="M4041">
        <v>91.856700000000004</v>
      </c>
      <c r="N4041">
        <v>1</v>
      </c>
      <c r="O4041">
        <v>1</v>
      </c>
      <c r="P4041">
        <v>3</v>
      </c>
      <c r="Q4041">
        <v>179.97</v>
      </c>
      <c r="R4041">
        <v>97.17</v>
      </c>
      <c r="S4041">
        <v>21.59</v>
      </c>
      <c r="T4041">
        <v>63.906700000000001</v>
      </c>
      <c r="U4041">
        <v>1</v>
      </c>
      <c r="V4041">
        <v>1</v>
      </c>
      <c r="W4041">
        <v>2</v>
      </c>
      <c r="X4041">
        <v>89.98</v>
      </c>
      <c r="Y4041">
        <v>64.11</v>
      </c>
      <c r="Z4041">
        <v>64.11</v>
      </c>
      <c r="AA4041">
        <v>27.95</v>
      </c>
      <c r="AB4041">
        <v>1</v>
      </c>
      <c r="AC4041">
        <v>1</v>
      </c>
      <c r="AD4041">
        <v>1</v>
      </c>
      <c r="AE4041">
        <v>1</v>
      </c>
      <c r="AF4041">
        <v>1</v>
      </c>
      <c r="AG4041">
        <v>1</v>
      </c>
      <c r="AH4041">
        <v>1</v>
      </c>
      <c r="AI4041">
        <v>1</v>
      </c>
      <c r="AJ4041">
        <v>1</v>
      </c>
      <c r="AK4041">
        <v>1</v>
      </c>
      <c r="AL4041">
        <v>1</v>
      </c>
      <c r="AM4041">
        <v>1</v>
      </c>
    </row>
    <row r="4042" spans="1:39" x14ac:dyDescent="0.15">
      <c r="A4042" t="s">
        <v>147</v>
      </c>
      <c r="B4042">
        <v>70</v>
      </c>
      <c r="C4042">
        <v>2</v>
      </c>
      <c r="D4042">
        <v>0</v>
      </c>
      <c r="E4042" t="s">
        <v>32</v>
      </c>
      <c r="F4042" t="s">
        <v>206</v>
      </c>
      <c r="G4042">
        <v>37</v>
      </c>
      <c r="H4042">
        <v>89</v>
      </c>
      <c r="I4042">
        <v>158</v>
      </c>
      <c r="J4042">
        <v>9016.25</v>
      </c>
      <c r="K4042">
        <v>6070.22</v>
      </c>
      <c r="L4042">
        <v>5150.57</v>
      </c>
      <c r="M4042">
        <v>2447.1826000000001</v>
      </c>
      <c r="N4042">
        <v>37</v>
      </c>
      <c r="O4042">
        <v>43</v>
      </c>
      <c r="P4042">
        <v>79</v>
      </c>
      <c r="Q4042">
        <v>4261.49</v>
      </c>
      <c r="R4042">
        <v>2935.06</v>
      </c>
      <c r="S4042">
        <v>2287.34</v>
      </c>
      <c r="T4042">
        <v>1325.3063</v>
      </c>
      <c r="U4042">
        <v>37</v>
      </c>
      <c r="V4042">
        <v>46</v>
      </c>
      <c r="W4042">
        <v>79</v>
      </c>
      <c r="X4042">
        <v>4754.76</v>
      </c>
      <c r="Y4042">
        <v>3135.16</v>
      </c>
      <c r="Z4042">
        <v>2863.23</v>
      </c>
      <c r="AA4042">
        <v>1121.8762999999999</v>
      </c>
      <c r="AB4042">
        <v>37</v>
      </c>
      <c r="AC4042">
        <v>35</v>
      </c>
      <c r="AD4042">
        <v>33</v>
      </c>
      <c r="AE4042">
        <v>33</v>
      </c>
      <c r="AF4042">
        <v>37</v>
      </c>
      <c r="AG4042">
        <v>35</v>
      </c>
      <c r="AH4042">
        <v>33</v>
      </c>
      <c r="AI4042">
        <v>33</v>
      </c>
      <c r="AJ4042">
        <v>37</v>
      </c>
      <c r="AK4042">
        <v>35</v>
      </c>
      <c r="AL4042">
        <v>33</v>
      </c>
      <c r="AM4042">
        <v>33</v>
      </c>
    </row>
    <row r="4043" spans="1:39" x14ac:dyDescent="0.15">
      <c r="A4043" t="s">
        <v>147</v>
      </c>
      <c r="B4043">
        <v>70</v>
      </c>
      <c r="C4043">
        <v>2</v>
      </c>
      <c r="D4043">
        <v>1</v>
      </c>
      <c r="E4043" t="s">
        <v>28</v>
      </c>
      <c r="F4043" t="s">
        <v>206</v>
      </c>
      <c r="G4043">
        <v>1778</v>
      </c>
      <c r="H4043">
        <v>3933</v>
      </c>
      <c r="I4043">
        <v>7460</v>
      </c>
      <c r="J4043">
        <v>396567.9</v>
      </c>
      <c r="K4043">
        <v>292972.89</v>
      </c>
      <c r="L4043">
        <v>250549.85</v>
      </c>
      <c r="M4043">
        <v>112592.79489999999</v>
      </c>
      <c r="N4043">
        <v>1778</v>
      </c>
      <c r="O4043">
        <v>1905</v>
      </c>
      <c r="P4043">
        <v>4289</v>
      </c>
      <c r="Q4043">
        <v>215911.13</v>
      </c>
      <c r="R4043">
        <v>152568.94</v>
      </c>
      <c r="S4043">
        <v>115912.06</v>
      </c>
      <c r="T4043">
        <v>67393.941099999996</v>
      </c>
      <c r="U4043">
        <v>1778</v>
      </c>
      <c r="V4043">
        <v>2028</v>
      </c>
      <c r="W4043">
        <v>3171</v>
      </c>
      <c r="X4043">
        <v>180656.77</v>
      </c>
      <c r="Y4043">
        <v>140403.95000000001</v>
      </c>
      <c r="Z4043">
        <v>134637.79</v>
      </c>
      <c r="AA4043">
        <v>45198.853799999997</v>
      </c>
      <c r="AB4043">
        <v>1713</v>
      </c>
      <c r="AC4043">
        <v>1761</v>
      </c>
      <c r="AD4043">
        <v>1349</v>
      </c>
      <c r="AE4043">
        <v>1687</v>
      </c>
      <c r="AF4043">
        <v>1713</v>
      </c>
      <c r="AG4043">
        <v>1761</v>
      </c>
      <c r="AH4043">
        <v>1349</v>
      </c>
      <c r="AI4043">
        <v>1687</v>
      </c>
      <c r="AJ4043">
        <v>1713</v>
      </c>
      <c r="AK4043">
        <v>1761</v>
      </c>
      <c r="AL4043">
        <v>1349</v>
      </c>
      <c r="AM4043">
        <v>1687</v>
      </c>
    </row>
    <row r="4044" spans="1:39" x14ac:dyDescent="0.15">
      <c r="A4044" t="s">
        <v>147</v>
      </c>
      <c r="B4044">
        <v>70</v>
      </c>
      <c r="C4044">
        <v>2</v>
      </c>
      <c r="D4044">
        <v>1</v>
      </c>
      <c r="E4044" t="s">
        <v>30</v>
      </c>
      <c r="F4044" t="s">
        <v>206</v>
      </c>
      <c r="G4044">
        <v>175</v>
      </c>
      <c r="H4044">
        <v>390</v>
      </c>
      <c r="I4044">
        <v>727</v>
      </c>
      <c r="J4044">
        <v>38633.660000000003</v>
      </c>
      <c r="K4044">
        <v>28992.39</v>
      </c>
      <c r="L4044">
        <v>24951.33</v>
      </c>
      <c r="M4044">
        <v>10838.7268</v>
      </c>
      <c r="N4044">
        <v>175</v>
      </c>
      <c r="O4044">
        <v>187</v>
      </c>
      <c r="P4044">
        <v>402</v>
      </c>
      <c r="Q4044">
        <v>20338.23</v>
      </c>
      <c r="R4044">
        <v>14649.09</v>
      </c>
      <c r="S4044">
        <v>10986.37</v>
      </c>
      <c r="T4044">
        <v>6247.2479000000003</v>
      </c>
      <c r="U4044">
        <v>175</v>
      </c>
      <c r="V4044">
        <v>203</v>
      </c>
      <c r="W4044">
        <v>325</v>
      </c>
      <c r="X4044">
        <v>18295.43</v>
      </c>
      <c r="Y4044">
        <v>14343.3</v>
      </c>
      <c r="Z4044">
        <v>13964.96</v>
      </c>
      <c r="AA4044">
        <v>4591.4789000000001</v>
      </c>
      <c r="AB4044">
        <v>155</v>
      </c>
      <c r="AC4044">
        <v>173</v>
      </c>
      <c r="AD4044">
        <v>108</v>
      </c>
      <c r="AE4044">
        <v>168</v>
      </c>
      <c r="AF4044">
        <v>155</v>
      </c>
      <c r="AG4044">
        <v>173</v>
      </c>
      <c r="AH4044">
        <v>108</v>
      </c>
      <c r="AI4044">
        <v>168</v>
      </c>
      <c r="AJ4044">
        <v>155</v>
      </c>
      <c r="AK4044">
        <v>173</v>
      </c>
      <c r="AL4044">
        <v>108</v>
      </c>
      <c r="AM4044">
        <v>168</v>
      </c>
    </row>
    <row r="4045" spans="1:39" x14ac:dyDescent="0.15">
      <c r="A4045" t="s">
        <v>147</v>
      </c>
      <c r="B4045">
        <v>70</v>
      </c>
      <c r="C4045">
        <v>2</v>
      </c>
      <c r="D4045">
        <v>1</v>
      </c>
      <c r="E4045" t="s">
        <v>29</v>
      </c>
      <c r="F4045" t="s">
        <v>206</v>
      </c>
      <c r="G4045">
        <v>3472</v>
      </c>
      <c r="H4045">
        <v>7959</v>
      </c>
      <c r="I4045">
        <v>15669</v>
      </c>
      <c r="J4045">
        <v>837531.4</v>
      </c>
      <c r="K4045">
        <v>583256.93000000005</v>
      </c>
      <c r="L4045">
        <v>500471.48</v>
      </c>
      <c r="M4045">
        <v>239011.99559999999</v>
      </c>
      <c r="N4045">
        <v>3472</v>
      </c>
      <c r="O4045">
        <v>3847</v>
      </c>
      <c r="P4045">
        <v>8668</v>
      </c>
      <c r="Q4045">
        <v>437373.04</v>
      </c>
      <c r="R4045">
        <v>293555.52</v>
      </c>
      <c r="S4045">
        <v>222397.21</v>
      </c>
      <c r="T4045">
        <v>137782.6298</v>
      </c>
      <c r="U4045">
        <v>3472</v>
      </c>
      <c r="V4045">
        <v>4112</v>
      </c>
      <c r="W4045">
        <v>7001</v>
      </c>
      <c r="X4045">
        <v>400158.36</v>
      </c>
      <c r="Y4045">
        <v>289701.40999999997</v>
      </c>
      <c r="Z4045">
        <v>278074.27</v>
      </c>
      <c r="AA4045">
        <v>101229.3658</v>
      </c>
      <c r="AB4045">
        <v>3330</v>
      </c>
      <c r="AC4045">
        <v>3454</v>
      </c>
      <c r="AD4045">
        <v>2608</v>
      </c>
      <c r="AE4045">
        <v>3358</v>
      </c>
      <c r="AF4045">
        <v>3330</v>
      </c>
      <c r="AG4045">
        <v>3454</v>
      </c>
      <c r="AH4045">
        <v>2608</v>
      </c>
      <c r="AI4045">
        <v>3358</v>
      </c>
      <c r="AJ4045">
        <v>3330</v>
      </c>
      <c r="AK4045">
        <v>3454</v>
      </c>
      <c r="AL4045">
        <v>2608</v>
      </c>
      <c r="AM4045">
        <v>3358</v>
      </c>
    </row>
    <row r="4046" spans="1:39" x14ac:dyDescent="0.15">
      <c r="A4046" t="s">
        <v>147</v>
      </c>
      <c r="B4046">
        <v>70</v>
      </c>
      <c r="C4046">
        <v>2</v>
      </c>
      <c r="D4046">
        <v>1</v>
      </c>
      <c r="E4046" t="s">
        <v>32</v>
      </c>
      <c r="F4046" t="s">
        <v>206</v>
      </c>
      <c r="G4046">
        <v>97</v>
      </c>
      <c r="H4046">
        <v>231</v>
      </c>
      <c r="I4046">
        <v>446</v>
      </c>
      <c r="J4046">
        <v>24560.52</v>
      </c>
      <c r="K4046">
        <v>17132.689999999999</v>
      </c>
      <c r="L4046">
        <v>14984.63</v>
      </c>
      <c r="M4046">
        <v>6716.8804</v>
      </c>
      <c r="N4046">
        <v>97</v>
      </c>
      <c r="O4046">
        <v>109</v>
      </c>
      <c r="P4046">
        <v>226</v>
      </c>
      <c r="Q4046">
        <v>11358.43</v>
      </c>
      <c r="R4046">
        <v>7772.24</v>
      </c>
      <c r="S4046">
        <v>6339.93</v>
      </c>
      <c r="T4046">
        <v>3575.0983000000001</v>
      </c>
      <c r="U4046">
        <v>97</v>
      </c>
      <c r="V4046">
        <v>122</v>
      </c>
      <c r="W4046">
        <v>220</v>
      </c>
      <c r="X4046">
        <v>13202.09</v>
      </c>
      <c r="Y4046">
        <v>9360.4500000000007</v>
      </c>
      <c r="Z4046">
        <v>8644.7000000000007</v>
      </c>
      <c r="AA4046">
        <v>3141.7820999999999</v>
      </c>
      <c r="AB4046">
        <v>94</v>
      </c>
      <c r="AC4046">
        <v>96</v>
      </c>
      <c r="AD4046">
        <v>82</v>
      </c>
      <c r="AE4046">
        <v>89</v>
      </c>
      <c r="AF4046">
        <v>94</v>
      </c>
      <c r="AG4046">
        <v>96</v>
      </c>
      <c r="AH4046">
        <v>82</v>
      </c>
      <c r="AI4046">
        <v>89</v>
      </c>
      <c r="AJ4046">
        <v>94</v>
      </c>
      <c r="AK4046">
        <v>96</v>
      </c>
      <c r="AL4046">
        <v>82</v>
      </c>
      <c r="AM4046">
        <v>89</v>
      </c>
    </row>
    <row r="4047" spans="1:39" x14ac:dyDescent="0.15">
      <c r="A4047" t="s">
        <v>147</v>
      </c>
      <c r="B4047">
        <v>70</v>
      </c>
      <c r="C4047">
        <v>2</v>
      </c>
      <c r="D4047">
        <v>2</v>
      </c>
      <c r="E4047" t="s">
        <v>28</v>
      </c>
      <c r="F4047" t="s">
        <v>206</v>
      </c>
      <c r="G4047">
        <v>276</v>
      </c>
      <c r="H4047">
        <v>594</v>
      </c>
      <c r="I4047">
        <v>1128</v>
      </c>
      <c r="J4047">
        <v>61425.59</v>
      </c>
      <c r="K4047">
        <v>45417.77</v>
      </c>
      <c r="L4047">
        <v>36162.230000000003</v>
      </c>
      <c r="M4047">
        <v>17160.900000000001</v>
      </c>
      <c r="N4047">
        <v>276</v>
      </c>
      <c r="O4047">
        <v>288</v>
      </c>
      <c r="P4047">
        <v>668</v>
      </c>
      <c r="Q4047">
        <v>35117.86</v>
      </c>
      <c r="R4047">
        <v>24588.81</v>
      </c>
      <c r="S4047">
        <v>16543.39</v>
      </c>
      <c r="T4047">
        <v>10478.795400000001</v>
      </c>
      <c r="U4047">
        <v>276</v>
      </c>
      <c r="V4047">
        <v>306</v>
      </c>
      <c r="W4047">
        <v>460</v>
      </c>
      <c r="X4047">
        <v>26307.73</v>
      </c>
      <c r="Y4047">
        <v>20828.96</v>
      </c>
      <c r="Z4047">
        <v>19618.84</v>
      </c>
      <c r="AA4047">
        <v>6682.1045999999997</v>
      </c>
      <c r="AB4047">
        <v>263</v>
      </c>
      <c r="AC4047">
        <v>269</v>
      </c>
      <c r="AD4047">
        <v>157</v>
      </c>
      <c r="AE4047">
        <v>251</v>
      </c>
      <c r="AF4047">
        <v>263</v>
      </c>
      <c r="AG4047">
        <v>269</v>
      </c>
      <c r="AH4047">
        <v>157</v>
      </c>
      <c r="AI4047">
        <v>251</v>
      </c>
      <c r="AJ4047">
        <v>263</v>
      </c>
      <c r="AK4047">
        <v>269</v>
      </c>
      <c r="AL4047">
        <v>157</v>
      </c>
      <c r="AM4047">
        <v>251</v>
      </c>
    </row>
    <row r="4048" spans="1:39" x14ac:dyDescent="0.15">
      <c r="A4048" t="s">
        <v>147</v>
      </c>
      <c r="B4048">
        <v>70</v>
      </c>
      <c r="C4048">
        <v>2</v>
      </c>
      <c r="D4048">
        <v>2</v>
      </c>
      <c r="E4048" t="s">
        <v>30</v>
      </c>
      <c r="F4048" t="s">
        <v>206</v>
      </c>
      <c r="G4048">
        <v>26</v>
      </c>
      <c r="H4048">
        <v>53</v>
      </c>
      <c r="I4048">
        <v>78</v>
      </c>
      <c r="J4048">
        <v>4845</v>
      </c>
      <c r="K4048">
        <v>3882.86</v>
      </c>
      <c r="L4048">
        <v>2911.04</v>
      </c>
      <c r="M4048">
        <v>1201.8719000000001</v>
      </c>
      <c r="N4048">
        <v>26</v>
      </c>
      <c r="O4048">
        <v>27</v>
      </c>
      <c r="P4048">
        <v>43</v>
      </c>
      <c r="Q4048">
        <v>2799.82</v>
      </c>
      <c r="R4048">
        <v>2166.27</v>
      </c>
      <c r="S4048">
        <v>1303.44</v>
      </c>
      <c r="T4048">
        <v>714.54399999999998</v>
      </c>
      <c r="U4048">
        <v>26</v>
      </c>
      <c r="V4048">
        <v>26</v>
      </c>
      <c r="W4048">
        <v>35</v>
      </c>
      <c r="X4048">
        <v>2045.18</v>
      </c>
      <c r="Y4048">
        <v>1716.59</v>
      </c>
      <c r="Z4048">
        <v>1607.6</v>
      </c>
      <c r="AA4048">
        <v>487.3279</v>
      </c>
      <c r="AB4048">
        <v>25</v>
      </c>
      <c r="AC4048">
        <v>25</v>
      </c>
      <c r="AD4048">
        <v>12</v>
      </c>
      <c r="AE4048">
        <v>26</v>
      </c>
      <c r="AF4048">
        <v>25</v>
      </c>
      <c r="AG4048">
        <v>25</v>
      </c>
      <c r="AH4048">
        <v>12</v>
      </c>
      <c r="AI4048">
        <v>26</v>
      </c>
      <c r="AJ4048">
        <v>25</v>
      </c>
      <c r="AK4048">
        <v>25</v>
      </c>
      <c r="AL4048">
        <v>12</v>
      </c>
      <c r="AM4048">
        <v>26</v>
      </c>
    </row>
    <row r="4049" spans="1:39" x14ac:dyDescent="0.15">
      <c r="A4049" t="s">
        <v>147</v>
      </c>
      <c r="B4049">
        <v>70</v>
      </c>
      <c r="C4049">
        <v>2</v>
      </c>
      <c r="D4049">
        <v>2</v>
      </c>
      <c r="E4049" t="s">
        <v>29</v>
      </c>
      <c r="F4049" t="s">
        <v>206</v>
      </c>
      <c r="G4049">
        <v>143</v>
      </c>
      <c r="H4049">
        <v>315</v>
      </c>
      <c r="I4049">
        <v>580</v>
      </c>
      <c r="J4049">
        <v>33214.239999999998</v>
      </c>
      <c r="K4049">
        <v>24043.54</v>
      </c>
      <c r="L4049">
        <v>19437.32</v>
      </c>
      <c r="M4049">
        <v>9237.7425999999996</v>
      </c>
      <c r="N4049">
        <v>143</v>
      </c>
      <c r="O4049">
        <v>152</v>
      </c>
      <c r="P4049">
        <v>324</v>
      </c>
      <c r="Q4049">
        <v>17947.05</v>
      </c>
      <c r="R4049">
        <v>12452.36</v>
      </c>
      <c r="S4049">
        <v>8149.81</v>
      </c>
      <c r="T4049">
        <v>5406.3162000000002</v>
      </c>
      <c r="U4049">
        <v>143</v>
      </c>
      <c r="V4049">
        <v>163</v>
      </c>
      <c r="W4049">
        <v>256</v>
      </c>
      <c r="X4049">
        <v>15267.19</v>
      </c>
      <c r="Y4049">
        <v>11591.18</v>
      </c>
      <c r="Z4049">
        <v>11287.51</v>
      </c>
      <c r="AA4049">
        <v>3831.4263999999998</v>
      </c>
      <c r="AB4049">
        <v>138</v>
      </c>
      <c r="AC4049">
        <v>139</v>
      </c>
      <c r="AD4049">
        <v>80</v>
      </c>
      <c r="AE4049">
        <v>138</v>
      </c>
      <c r="AF4049">
        <v>138</v>
      </c>
      <c r="AG4049">
        <v>139</v>
      </c>
      <c r="AH4049">
        <v>80</v>
      </c>
      <c r="AI4049">
        <v>138</v>
      </c>
      <c r="AJ4049">
        <v>138</v>
      </c>
      <c r="AK4049">
        <v>139</v>
      </c>
      <c r="AL4049">
        <v>80</v>
      </c>
      <c r="AM4049">
        <v>138</v>
      </c>
    </row>
    <row r="4050" spans="1:39" x14ac:dyDescent="0.15">
      <c r="A4050" t="s">
        <v>147</v>
      </c>
      <c r="B4050">
        <v>70</v>
      </c>
      <c r="C4050">
        <v>2</v>
      </c>
      <c r="D4050">
        <v>2</v>
      </c>
      <c r="E4050" t="s">
        <v>32</v>
      </c>
      <c r="F4050" t="s">
        <v>206</v>
      </c>
      <c r="G4050">
        <v>20</v>
      </c>
      <c r="H4050">
        <v>46</v>
      </c>
      <c r="I4050">
        <v>96</v>
      </c>
      <c r="J4050">
        <v>5290.21</v>
      </c>
      <c r="K4050">
        <v>3584.52</v>
      </c>
      <c r="L4050">
        <v>3051.78</v>
      </c>
      <c r="M4050">
        <v>1535.9766</v>
      </c>
      <c r="N4050">
        <v>20</v>
      </c>
      <c r="O4050">
        <v>22</v>
      </c>
      <c r="P4050">
        <v>48</v>
      </c>
      <c r="Q4050">
        <v>2467.69</v>
      </c>
      <c r="R4050">
        <v>1641.9</v>
      </c>
      <c r="S4050">
        <v>1234.24</v>
      </c>
      <c r="T4050">
        <v>786.30200000000002</v>
      </c>
      <c r="U4050">
        <v>20</v>
      </c>
      <c r="V4050">
        <v>24</v>
      </c>
      <c r="W4050">
        <v>48</v>
      </c>
      <c r="X4050">
        <v>2822.52</v>
      </c>
      <c r="Y4050">
        <v>1942.62</v>
      </c>
      <c r="Z4050">
        <v>1817.54</v>
      </c>
      <c r="AA4050">
        <v>749.67460000000005</v>
      </c>
      <c r="AB4050">
        <v>19</v>
      </c>
      <c r="AC4050">
        <v>19</v>
      </c>
      <c r="AD4050">
        <v>19</v>
      </c>
      <c r="AE4050">
        <v>18</v>
      </c>
      <c r="AF4050">
        <v>19</v>
      </c>
      <c r="AG4050">
        <v>19</v>
      </c>
      <c r="AH4050">
        <v>19</v>
      </c>
      <c r="AI4050">
        <v>18</v>
      </c>
      <c r="AJ4050">
        <v>19</v>
      </c>
      <c r="AK4050">
        <v>19</v>
      </c>
      <c r="AL4050">
        <v>19</v>
      </c>
      <c r="AM4050">
        <v>18</v>
      </c>
    </row>
    <row r="4051" spans="1:39" x14ac:dyDescent="0.15">
      <c r="A4051" t="s">
        <v>147</v>
      </c>
      <c r="B4051">
        <v>100</v>
      </c>
      <c r="C4051">
        <v>1</v>
      </c>
      <c r="D4051">
        <v>0</v>
      </c>
      <c r="E4051" t="s">
        <v>28</v>
      </c>
      <c r="F4051" t="s">
        <v>206</v>
      </c>
      <c r="G4051">
        <v>12965</v>
      </c>
      <c r="H4051">
        <v>13243</v>
      </c>
      <c r="I4051">
        <v>17680</v>
      </c>
      <c r="J4051">
        <v>946257.16</v>
      </c>
      <c r="K4051">
        <v>707876.87</v>
      </c>
      <c r="L4051">
        <v>665059.63</v>
      </c>
      <c r="M4051">
        <v>270320.87530000001</v>
      </c>
      <c r="N4051">
        <v>5108</v>
      </c>
      <c r="O4051">
        <v>5196</v>
      </c>
      <c r="P4051">
        <v>7194</v>
      </c>
      <c r="Q4051">
        <v>391651.86</v>
      </c>
      <c r="R4051">
        <v>290974.40000000002</v>
      </c>
      <c r="S4051">
        <v>261418.13</v>
      </c>
      <c r="T4051">
        <v>121247.6118</v>
      </c>
      <c r="U4051">
        <v>7857</v>
      </c>
      <c r="V4051">
        <v>8047</v>
      </c>
      <c r="W4051">
        <v>10486</v>
      </c>
      <c r="X4051">
        <v>554605.30000000005</v>
      </c>
      <c r="Y4051">
        <v>416902.47</v>
      </c>
      <c r="Z4051">
        <v>403641.5</v>
      </c>
      <c r="AA4051">
        <v>149073.2635</v>
      </c>
      <c r="AB4051">
        <v>12834</v>
      </c>
      <c r="AC4051">
        <v>10547</v>
      </c>
      <c r="AD4051">
        <v>8594</v>
      </c>
      <c r="AE4051">
        <v>5673</v>
      </c>
      <c r="AF4051">
        <v>5058</v>
      </c>
      <c r="AG4051">
        <v>4723</v>
      </c>
      <c r="AH4051">
        <v>3911</v>
      </c>
      <c r="AI4051">
        <v>2503</v>
      </c>
      <c r="AJ4051">
        <v>7776</v>
      </c>
      <c r="AK4051">
        <v>5824</v>
      </c>
      <c r="AL4051">
        <v>4683</v>
      </c>
      <c r="AM4051">
        <v>3170</v>
      </c>
    </row>
    <row r="4052" spans="1:39" x14ac:dyDescent="0.15">
      <c r="A4052" t="s">
        <v>147</v>
      </c>
      <c r="B4052">
        <v>100</v>
      </c>
      <c r="C4052">
        <v>1</v>
      </c>
      <c r="D4052">
        <v>0</v>
      </c>
      <c r="E4052" t="s">
        <v>30</v>
      </c>
      <c r="F4052" t="s">
        <v>206</v>
      </c>
      <c r="G4052">
        <v>10</v>
      </c>
      <c r="H4052">
        <v>11</v>
      </c>
      <c r="I4052">
        <v>14</v>
      </c>
      <c r="J4052">
        <v>797.93</v>
      </c>
      <c r="K4052">
        <v>620.24</v>
      </c>
      <c r="L4052">
        <v>620.24</v>
      </c>
      <c r="M4052">
        <v>220.96950000000001</v>
      </c>
      <c r="N4052">
        <v>3</v>
      </c>
      <c r="O4052">
        <v>3</v>
      </c>
      <c r="P4052">
        <v>4</v>
      </c>
      <c r="Q4052">
        <v>278.97000000000003</v>
      </c>
      <c r="R4052">
        <v>185.27</v>
      </c>
      <c r="S4052">
        <v>185.27</v>
      </c>
      <c r="T4052">
        <v>95.549499999999995</v>
      </c>
      <c r="U4052">
        <v>7</v>
      </c>
      <c r="V4052">
        <v>8</v>
      </c>
      <c r="W4052">
        <v>10</v>
      </c>
      <c r="X4052">
        <v>518.96</v>
      </c>
      <c r="Y4052">
        <v>434.97</v>
      </c>
      <c r="Z4052">
        <v>434.97</v>
      </c>
      <c r="AA4052">
        <v>125.42</v>
      </c>
      <c r="AB4052">
        <v>10</v>
      </c>
      <c r="AC4052">
        <v>9</v>
      </c>
      <c r="AD4052">
        <v>7</v>
      </c>
      <c r="AE4052">
        <v>8</v>
      </c>
      <c r="AF4052">
        <v>3</v>
      </c>
      <c r="AG4052">
        <v>3</v>
      </c>
      <c r="AH4052">
        <v>3</v>
      </c>
      <c r="AI4052">
        <v>2</v>
      </c>
      <c r="AJ4052">
        <v>7</v>
      </c>
      <c r="AK4052">
        <v>6</v>
      </c>
      <c r="AL4052">
        <v>4</v>
      </c>
      <c r="AM4052">
        <v>6</v>
      </c>
    </row>
    <row r="4053" spans="1:39" x14ac:dyDescent="0.15">
      <c r="A4053" t="s">
        <v>147</v>
      </c>
      <c r="B4053">
        <v>100</v>
      </c>
      <c r="C4053">
        <v>1</v>
      </c>
      <c r="D4053">
        <v>0</v>
      </c>
      <c r="E4053" t="s">
        <v>29</v>
      </c>
      <c r="F4053" t="s">
        <v>206</v>
      </c>
      <c r="G4053">
        <v>54</v>
      </c>
      <c r="H4053">
        <v>56</v>
      </c>
      <c r="I4053">
        <v>91</v>
      </c>
      <c r="J4053">
        <v>4674.82</v>
      </c>
      <c r="K4053">
        <v>3062.61</v>
      </c>
      <c r="L4053">
        <v>3035.62</v>
      </c>
      <c r="M4053">
        <v>1387.7918</v>
      </c>
      <c r="N4053">
        <v>21</v>
      </c>
      <c r="O4053">
        <v>21</v>
      </c>
      <c r="P4053">
        <v>36</v>
      </c>
      <c r="Q4053">
        <v>1951.83</v>
      </c>
      <c r="R4053">
        <v>1241.1600000000001</v>
      </c>
      <c r="S4053">
        <v>1214.17</v>
      </c>
      <c r="T4053">
        <v>648.20759999999996</v>
      </c>
      <c r="U4053">
        <v>33</v>
      </c>
      <c r="V4053">
        <v>35</v>
      </c>
      <c r="W4053">
        <v>55</v>
      </c>
      <c r="X4053">
        <v>2722.99</v>
      </c>
      <c r="Y4053">
        <v>1821.45</v>
      </c>
      <c r="Z4053">
        <v>1821.45</v>
      </c>
      <c r="AA4053">
        <v>739.58420000000001</v>
      </c>
      <c r="AB4053">
        <v>54</v>
      </c>
      <c r="AC4053">
        <v>39</v>
      </c>
      <c r="AD4053">
        <v>34</v>
      </c>
      <c r="AE4053">
        <v>23</v>
      </c>
      <c r="AF4053">
        <v>21</v>
      </c>
      <c r="AG4053">
        <v>21</v>
      </c>
      <c r="AH4053">
        <v>19</v>
      </c>
      <c r="AI4053">
        <v>10</v>
      </c>
      <c r="AJ4053">
        <v>33</v>
      </c>
      <c r="AK4053">
        <v>18</v>
      </c>
      <c r="AL4053">
        <v>15</v>
      </c>
      <c r="AM4053">
        <v>13</v>
      </c>
    </row>
    <row r="4054" spans="1:39" x14ac:dyDescent="0.15">
      <c r="A4054" t="s">
        <v>147</v>
      </c>
      <c r="B4054">
        <v>100</v>
      </c>
      <c r="C4054">
        <v>1</v>
      </c>
      <c r="D4054">
        <v>0</v>
      </c>
      <c r="E4054" t="s">
        <v>32</v>
      </c>
      <c r="F4054" t="s">
        <v>206</v>
      </c>
      <c r="G4054">
        <v>770</v>
      </c>
      <c r="H4054">
        <v>799</v>
      </c>
      <c r="I4054">
        <v>1263</v>
      </c>
      <c r="J4054">
        <v>75809.289999999994</v>
      </c>
      <c r="K4054">
        <v>49022.04</v>
      </c>
      <c r="L4054">
        <v>47519.13</v>
      </c>
      <c r="M4054">
        <v>19182.4156</v>
      </c>
      <c r="N4054">
        <v>136</v>
      </c>
      <c r="O4054">
        <v>141</v>
      </c>
      <c r="P4054">
        <v>190</v>
      </c>
      <c r="Q4054">
        <v>13402.64</v>
      </c>
      <c r="R4054">
        <v>9089.4500000000007</v>
      </c>
      <c r="S4054">
        <v>8310.2199999999993</v>
      </c>
      <c r="T4054">
        <v>3504.2981</v>
      </c>
      <c r="U4054">
        <v>634</v>
      </c>
      <c r="V4054">
        <v>658</v>
      </c>
      <c r="W4054">
        <v>1073</v>
      </c>
      <c r="X4054">
        <v>62406.65</v>
      </c>
      <c r="Y4054">
        <v>39932.589999999997</v>
      </c>
      <c r="Z4054">
        <v>39208.910000000003</v>
      </c>
      <c r="AA4054">
        <v>15678.1175</v>
      </c>
      <c r="AB4054">
        <v>767</v>
      </c>
      <c r="AC4054">
        <v>587</v>
      </c>
      <c r="AD4054">
        <v>514</v>
      </c>
      <c r="AE4054">
        <v>511</v>
      </c>
      <c r="AF4054">
        <v>134</v>
      </c>
      <c r="AG4054">
        <v>92</v>
      </c>
      <c r="AH4054">
        <v>85</v>
      </c>
      <c r="AI4054">
        <v>122</v>
      </c>
      <c r="AJ4054">
        <v>633</v>
      </c>
      <c r="AK4054">
        <v>495</v>
      </c>
      <c r="AL4054">
        <v>429</v>
      </c>
      <c r="AM4054">
        <v>389</v>
      </c>
    </row>
    <row r="4055" spans="1:39" x14ac:dyDescent="0.15">
      <c r="A4055" t="s">
        <v>147</v>
      </c>
      <c r="B4055">
        <v>100</v>
      </c>
      <c r="C4055">
        <v>1</v>
      </c>
      <c r="D4055">
        <v>1</v>
      </c>
      <c r="E4055" t="s">
        <v>28</v>
      </c>
      <c r="F4055" t="s">
        <v>206</v>
      </c>
      <c r="G4055">
        <v>33833</v>
      </c>
      <c r="H4055">
        <v>35297</v>
      </c>
      <c r="I4055">
        <v>51807</v>
      </c>
      <c r="J4055">
        <v>2569880.29</v>
      </c>
      <c r="K4055">
        <v>1932494.65</v>
      </c>
      <c r="L4055">
        <v>1809518</v>
      </c>
      <c r="M4055">
        <v>746333.69339999999</v>
      </c>
      <c r="N4055">
        <v>14158</v>
      </c>
      <c r="O4055">
        <v>14672</v>
      </c>
      <c r="P4055">
        <v>24351</v>
      </c>
      <c r="Q4055">
        <v>1140382.3500000001</v>
      </c>
      <c r="R4055">
        <v>817713.06</v>
      </c>
      <c r="S4055">
        <v>747320.75</v>
      </c>
      <c r="T4055">
        <v>370292.75040000002</v>
      </c>
      <c r="U4055">
        <v>19675</v>
      </c>
      <c r="V4055">
        <v>20625</v>
      </c>
      <c r="W4055">
        <v>27456</v>
      </c>
      <c r="X4055">
        <v>1429497.94</v>
      </c>
      <c r="Y4055">
        <v>1114781.5900000001</v>
      </c>
      <c r="Z4055">
        <v>1062197.25</v>
      </c>
      <c r="AA4055">
        <v>376040.94300000003</v>
      </c>
      <c r="AB4055">
        <v>32489</v>
      </c>
      <c r="AC4055">
        <v>32208</v>
      </c>
      <c r="AD4055">
        <v>20957</v>
      </c>
      <c r="AE4055">
        <v>29141</v>
      </c>
      <c r="AF4055">
        <v>13665</v>
      </c>
      <c r="AG4055">
        <v>13832</v>
      </c>
      <c r="AH4055">
        <v>10137</v>
      </c>
      <c r="AI4055">
        <v>12467</v>
      </c>
      <c r="AJ4055">
        <v>18824</v>
      </c>
      <c r="AK4055">
        <v>18376</v>
      </c>
      <c r="AL4055">
        <v>10820</v>
      </c>
      <c r="AM4055">
        <v>16674</v>
      </c>
    </row>
    <row r="4056" spans="1:39" x14ac:dyDescent="0.15">
      <c r="A4056" t="s">
        <v>147</v>
      </c>
      <c r="B4056">
        <v>100</v>
      </c>
      <c r="C4056">
        <v>1</v>
      </c>
      <c r="D4056">
        <v>1</v>
      </c>
      <c r="E4056" t="s">
        <v>30</v>
      </c>
      <c r="F4056" t="s">
        <v>206</v>
      </c>
      <c r="G4056">
        <v>2920</v>
      </c>
      <c r="H4056">
        <v>3053</v>
      </c>
      <c r="I4056">
        <v>4335</v>
      </c>
      <c r="J4056">
        <v>219025.25</v>
      </c>
      <c r="K4056">
        <v>168558.27</v>
      </c>
      <c r="L4056">
        <v>156997.69</v>
      </c>
      <c r="M4056">
        <v>62119.958200000001</v>
      </c>
      <c r="N4056">
        <v>1179</v>
      </c>
      <c r="O4056">
        <v>1233</v>
      </c>
      <c r="P4056">
        <v>1921</v>
      </c>
      <c r="Q4056">
        <v>93347.59</v>
      </c>
      <c r="R4056">
        <v>69069.460000000006</v>
      </c>
      <c r="S4056">
        <v>61871.61</v>
      </c>
      <c r="T4056">
        <v>29588.619699999999</v>
      </c>
      <c r="U4056">
        <v>1741</v>
      </c>
      <c r="V4056">
        <v>1820</v>
      </c>
      <c r="W4056">
        <v>2414</v>
      </c>
      <c r="X4056">
        <v>125677.66</v>
      </c>
      <c r="Y4056">
        <v>99488.81</v>
      </c>
      <c r="Z4056">
        <v>95126.080000000002</v>
      </c>
      <c r="AA4056">
        <v>32531.338500000002</v>
      </c>
      <c r="AB4056">
        <v>2747</v>
      </c>
      <c r="AC4056">
        <v>2843</v>
      </c>
      <c r="AD4056">
        <v>1532</v>
      </c>
      <c r="AE4056">
        <v>2811</v>
      </c>
      <c r="AF4056">
        <v>1111</v>
      </c>
      <c r="AG4056">
        <v>1160</v>
      </c>
      <c r="AH4056">
        <v>749</v>
      </c>
      <c r="AI4056">
        <v>1147</v>
      </c>
      <c r="AJ4056">
        <v>1636</v>
      </c>
      <c r="AK4056">
        <v>1683</v>
      </c>
      <c r="AL4056">
        <v>783</v>
      </c>
      <c r="AM4056">
        <v>1664</v>
      </c>
    </row>
    <row r="4057" spans="1:39" x14ac:dyDescent="0.15">
      <c r="A4057" t="s">
        <v>147</v>
      </c>
      <c r="B4057">
        <v>100</v>
      </c>
      <c r="C4057">
        <v>1</v>
      </c>
      <c r="D4057">
        <v>1</v>
      </c>
      <c r="E4057" t="s">
        <v>29</v>
      </c>
      <c r="F4057" t="s">
        <v>206</v>
      </c>
      <c r="G4057">
        <v>38454</v>
      </c>
      <c r="H4057">
        <v>40713</v>
      </c>
      <c r="I4057">
        <v>61046</v>
      </c>
      <c r="J4057">
        <v>3125710.19</v>
      </c>
      <c r="K4057">
        <v>2244752.1800000002</v>
      </c>
      <c r="L4057">
        <v>2101617.36</v>
      </c>
      <c r="M4057">
        <v>879275.43030000001</v>
      </c>
      <c r="N4057">
        <v>12695</v>
      </c>
      <c r="O4057">
        <v>13345</v>
      </c>
      <c r="P4057">
        <v>22480</v>
      </c>
      <c r="Q4057">
        <v>1089441.58</v>
      </c>
      <c r="R4057">
        <v>750252.13</v>
      </c>
      <c r="S4057">
        <v>681872.86</v>
      </c>
      <c r="T4057">
        <v>349451.72610000003</v>
      </c>
      <c r="U4057">
        <v>25759</v>
      </c>
      <c r="V4057">
        <v>27368</v>
      </c>
      <c r="W4057">
        <v>38566</v>
      </c>
      <c r="X4057">
        <v>2036268.61</v>
      </c>
      <c r="Y4057">
        <v>1494500.05</v>
      </c>
      <c r="Z4057">
        <v>1419744.5</v>
      </c>
      <c r="AA4057">
        <v>529823.70420000004</v>
      </c>
      <c r="AB4057">
        <v>37111</v>
      </c>
      <c r="AC4057">
        <v>37585</v>
      </c>
      <c r="AD4057">
        <v>24186</v>
      </c>
      <c r="AE4057">
        <v>37017</v>
      </c>
      <c r="AF4057">
        <v>12234</v>
      </c>
      <c r="AG4057">
        <v>12412</v>
      </c>
      <c r="AH4057">
        <v>9122</v>
      </c>
      <c r="AI4057">
        <v>12269</v>
      </c>
      <c r="AJ4057">
        <v>24877</v>
      </c>
      <c r="AK4057">
        <v>25173</v>
      </c>
      <c r="AL4057">
        <v>15064</v>
      </c>
      <c r="AM4057">
        <v>24748</v>
      </c>
    </row>
    <row r="4058" spans="1:39" x14ac:dyDescent="0.15">
      <c r="A4058" t="s">
        <v>147</v>
      </c>
      <c r="B4058">
        <v>100</v>
      </c>
      <c r="C4058">
        <v>1</v>
      </c>
      <c r="D4058">
        <v>1</v>
      </c>
      <c r="E4058" t="s">
        <v>32</v>
      </c>
      <c r="F4058" t="s">
        <v>206</v>
      </c>
      <c r="G4058">
        <v>529</v>
      </c>
      <c r="H4058">
        <v>565</v>
      </c>
      <c r="I4058">
        <v>925</v>
      </c>
      <c r="J4058">
        <v>52408.67</v>
      </c>
      <c r="K4058">
        <v>34809.01</v>
      </c>
      <c r="L4058">
        <v>34078.36</v>
      </c>
      <c r="M4058">
        <v>13723.816500000001</v>
      </c>
      <c r="N4058">
        <v>92</v>
      </c>
      <c r="O4058">
        <v>100</v>
      </c>
      <c r="P4058">
        <v>159</v>
      </c>
      <c r="Q4058">
        <v>8735.0300000000007</v>
      </c>
      <c r="R4058">
        <v>6141.13</v>
      </c>
      <c r="S4058">
        <v>5880.03</v>
      </c>
      <c r="T4058">
        <v>2724.9155000000001</v>
      </c>
      <c r="U4058">
        <v>437</v>
      </c>
      <c r="V4058">
        <v>465</v>
      </c>
      <c r="W4058">
        <v>766</v>
      </c>
      <c r="X4058">
        <v>43673.64</v>
      </c>
      <c r="Y4058">
        <v>28667.88</v>
      </c>
      <c r="Z4058">
        <v>28198.33</v>
      </c>
      <c r="AA4058">
        <v>10998.901</v>
      </c>
      <c r="AB4058">
        <v>518</v>
      </c>
      <c r="AC4058">
        <v>495</v>
      </c>
      <c r="AD4058">
        <v>341</v>
      </c>
      <c r="AE4058">
        <v>465</v>
      </c>
      <c r="AF4058">
        <v>89</v>
      </c>
      <c r="AG4058">
        <v>82</v>
      </c>
      <c r="AH4058">
        <v>60</v>
      </c>
      <c r="AI4058">
        <v>88</v>
      </c>
      <c r="AJ4058">
        <v>429</v>
      </c>
      <c r="AK4058">
        <v>413</v>
      </c>
      <c r="AL4058">
        <v>281</v>
      </c>
      <c r="AM4058">
        <v>377</v>
      </c>
    </row>
    <row r="4059" spans="1:39" x14ac:dyDescent="0.15">
      <c r="A4059" t="s">
        <v>147</v>
      </c>
      <c r="B4059">
        <v>100</v>
      </c>
      <c r="C4059">
        <v>1</v>
      </c>
      <c r="D4059">
        <v>2</v>
      </c>
      <c r="E4059" t="s">
        <v>28</v>
      </c>
      <c r="F4059" t="s">
        <v>206</v>
      </c>
      <c r="G4059">
        <v>13394</v>
      </c>
      <c r="H4059">
        <v>13702</v>
      </c>
      <c r="I4059">
        <v>18739</v>
      </c>
      <c r="J4059">
        <v>985215.4</v>
      </c>
      <c r="K4059">
        <v>752426.69</v>
      </c>
      <c r="L4059">
        <v>716078.54</v>
      </c>
      <c r="M4059">
        <v>271381.59299999999</v>
      </c>
      <c r="N4059">
        <v>4640</v>
      </c>
      <c r="O4059">
        <v>4722</v>
      </c>
      <c r="P4059">
        <v>6887</v>
      </c>
      <c r="Q4059">
        <v>367946.68</v>
      </c>
      <c r="R4059">
        <v>272932.34000000003</v>
      </c>
      <c r="S4059">
        <v>246231.67</v>
      </c>
      <c r="T4059">
        <v>108297.6324</v>
      </c>
      <c r="U4059">
        <v>8754</v>
      </c>
      <c r="V4059">
        <v>8980</v>
      </c>
      <c r="W4059">
        <v>11852</v>
      </c>
      <c r="X4059">
        <v>617268.72</v>
      </c>
      <c r="Y4059">
        <v>479494.35</v>
      </c>
      <c r="Z4059">
        <v>469846.87</v>
      </c>
      <c r="AA4059">
        <v>163083.96059999999</v>
      </c>
      <c r="AB4059">
        <v>12900</v>
      </c>
      <c r="AC4059">
        <v>11515</v>
      </c>
      <c r="AD4059">
        <v>5165</v>
      </c>
      <c r="AE4059">
        <v>10682</v>
      </c>
      <c r="AF4059">
        <v>4475</v>
      </c>
      <c r="AG4059">
        <v>4346</v>
      </c>
      <c r="AH4059">
        <v>2250</v>
      </c>
      <c r="AI4059">
        <v>4060</v>
      </c>
      <c r="AJ4059">
        <v>8425</v>
      </c>
      <c r="AK4059">
        <v>7169</v>
      </c>
      <c r="AL4059">
        <v>2915</v>
      </c>
      <c r="AM4059">
        <v>6622</v>
      </c>
    </row>
    <row r="4060" spans="1:39" x14ac:dyDescent="0.15">
      <c r="A4060" t="s">
        <v>147</v>
      </c>
      <c r="B4060">
        <v>100</v>
      </c>
      <c r="C4060">
        <v>1</v>
      </c>
      <c r="D4060">
        <v>2</v>
      </c>
      <c r="E4060" t="s">
        <v>30</v>
      </c>
      <c r="F4060" t="s">
        <v>206</v>
      </c>
      <c r="G4060">
        <v>1419</v>
      </c>
      <c r="H4060">
        <v>1449</v>
      </c>
      <c r="I4060">
        <v>1964</v>
      </c>
      <c r="J4060">
        <v>103614.3</v>
      </c>
      <c r="K4060">
        <v>78898.27</v>
      </c>
      <c r="L4060">
        <v>74860.56</v>
      </c>
      <c r="M4060">
        <v>28232.3459</v>
      </c>
      <c r="N4060">
        <v>469</v>
      </c>
      <c r="O4060">
        <v>478</v>
      </c>
      <c r="P4060">
        <v>686</v>
      </c>
      <c r="Q4060">
        <v>37664.730000000003</v>
      </c>
      <c r="R4060">
        <v>27507.54</v>
      </c>
      <c r="S4060">
        <v>24403.05</v>
      </c>
      <c r="T4060">
        <v>10792.200999999999</v>
      </c>
      <c r="U4060">
        <v>950</v>
      </c>
      <c r="V4060">
        <v>971</v>
      </c>
      <c r="W4060">
        <v>1278</v>
      </c>
      <c r="X4060">
        <v>65949.570000000007</v>
      </c>
      <c r="Y4060">
        <v>51390.73</v>
      </c>
      <c r="Z4060">
        <v>50457.51</v>
      </c>
      <c r="AA4060">
        <v>17440.144899999999</v>
      </c>
      <c r="AB4060">
        <v>1331</v>
      </c>
      <c r="AC4060">
        <v>1270</v>
      </c>
      <c r="AD4060">
        <v>486</v>
      </c>
      <c r="AE4060">
        <v>1389</v>
      </c>
      <c r="AF4060">
        <v>444</v>
      </c>
      <c r="AG4060">
        <v>438</v>
      </c>
      <c r="AH4060">
        <v>212</v>
      </c>
      <c r="AI4060">
        <v>457</v>
      </c>
      <c r="AJ4060">
        <v>887</v>
      </c>
      <c r="AK4060">
        <v>832</v>
      </c>
      <c r="AL4060">
        <v>274</v>
      </c>
      <c r="AM4060">
        <v>932</v>
      </c>
    </row>
    <row r="4061" spans="1:39" x14ac:dyDescent="0.15">
      <c r="A4061" t="s">
        <v>147</v>
      </c>
      <c r="B4061">
        <v>100</v>
      </c>
      <c r="C4061">
        <v>1</v>
      </c>
      <c r="D4061">
        <v>2</v>
      </c>
      <c r="E4061" t="s">
        <v>29</v>
      </c>
      <c r="F4061" t="s">
        <v>206</v>
      </c>
      <c r="G4061">
        <v>4630</v>
      </c>
      <c r="H4061">
        <v>4788</v>
      </c>
      <c r="I4061">
        <v>6753</v>
      </c>
      <c r="J4061">
        <v>363738.96</v>
      </c>
      <c r="K4061">
        <v>266436.21999999997</v>
      </c>
      <c r="L4061">
        <v>256169.16</v>
      </c>
      <c r="M4061">
        <v>98237.5533</v>
      </c>
      <c r="N4061">
        <v>1349</v>
      </c>
      <c r="O4061">
        <v>1377</v>
      </c>
      <c r="P4061">
        <v>2094</v>
      </c>
      <c r="Q4061">
        <v>114632.21</v>
      </c>
      <c r="R4061">
        <v>81413.63</v>
      </c>
      <c r="S4061">
        <v>73482.7</v>
      </c>
      <c r="T4061">
        <v>33605.292600000001</v>
      </c>
      <c r="U4061">
        <v>3281</v>
      </c>
      <c r="V4061">
        <v>3411</v>
      </c>
      <c r="W4061">
        <v>4659</v>
      </c>
      <c r="X4061">
        <v>249106.75</v>
      </c>
      <c r="Y4061">
        <v>185022.59</v>
      </c>
      <c r="Z4061">
        <v>182686.46</v>
      </c>
      <c r="AA4061">
        <v>64632.260699999999</v>
      </c>
      <c r="AB4061">
        <v>4478</v>
      </c>
      <c r="AC4061">
        <v>4354</v>
      </c>
      <c r="AD4061">
        <v>1751</v>
      </c>
      <c r="AE4061">
        <v>4446</v>
      </c>
      <c r="AF4061">
        <v>1310</v>
      </c>
      <c r="AG4061">
        <v>1287</v>
      </c>
      <c r="AH4061">
        <v>649</v>
      </c>
      <c r="AI4061">
        <v>1310</v>
      </c>
      <c r="AJ4061">
        <v>3168</v>
      </c>
      <c r="AK4061">
        <v>3067</v>
      </c>
      <c r="AL4061">
        <v>1102</v>
      </c>
      <c r="AM4061">
        <v>3136</v>
      </c>
    </row>
    <row r="4062" spans="1:39" x14ac:dyDescent="0.15">
      <c r="A4062" t="s">
        <v>147</v>
      </c>
      <c r="B4062">
        <v>100</v>
      </c>
      <c r="C4062">
        <v>1</v>
      </c>
      <c r="D4062">
        <v>2</v>
      </c>
      <c r="E4062" t="s">
        <v>32</v>
      </c>
      <c r="F4062" t="s">
        <v>206</v>
      </c>
      <c r="G4062">
        <v>387</v>
      </c>
      <c r="H4062">
        <v>403</v>
      </c>
      <c r="I4062">
        <v>633</v>
      </c>
      <c r="J4062">
        <v>37702.879999999997</v>
      </c>
      <c r="K4062">
        <v>25230.68</v>
      </c>
      <c r="L4062">
        <v>24339.21</v>
      </c>
      <c r="M4062">
        <v>9577.0853999999999</v>
      </c>
      <c r="N4062">
        <v>86</v>
      </c>
      <c r="O4062">
        <v>87</v>
      </c>
      <c r="P4062">
        <v>116</v>
      </c>
      <c r="Q4062">
        <v>8118.71</v>
      </c>
      <c r="R4062">
        <v>5726.31</v>
      </c>
      <c r="S4062">
        <v>5009.47</v>
      </c>
      <c r="T4062">
        <v>2169.6201000000001</v>
      </c>
      <c r="U4062">
        <v>301</v>
      </c>
      <c r="V4062">
        <v>316</v>
      </c>
      <c r="W4062">
        <v>517</v>
      </c>
      <c r="X4062">
        <v>29584.17</v>
      </c>
      <c r="Y4062">
        <v>19504.37</v>
      </c>
      <c r="Z4062">
        <v>19329.740000000002</v>
      </c>
      <c r="AA4062">
        <v>7407.4652999999998</v>
      </c>
      <c r="AB4062">
        <v>378</v>
      </c>
      <c r="AC4062">
        <v>330</v>
      </c>
      <c r="AD4062">
        <v>174</v>
      </c>
      <c r="AE4062">
        <v>336</v>
      </c>
      <c r="AF4062">
        <v>83</v>
      </c>
      <c r="AG4062">
        <v>62</v>
      </c>
      <c r="AH4062">
        <v>26</v>
      </c>
      <c r="AI4062">
        <v>85</v>
      </c>
      <c r="AJ4062">
        <v>295</v>
      </c>
      <c r="AK4062">
        <v>268</v>
      </c>
      <c r="AL4062">
        <v>148</v>
      </c>
      <c r="AM4062">
        <v>251</v>
      </c>
    </row>
    <row r="4063" spans="1:39" x14ac:dyDescent="0.15">
      <c r="A4063" t="s">
        <v>147</v>
      </c>
      <c r="B4063">
        <v>100</v>
      </c>
      <c r="C4063">
        <v>2</v>
      </c>
      <c r="D4063">
        <v>0</v>
      </c>
      <c r="E4063" t="s">
        <v>28</v>
      </c>
      <c r="F4063" t="s">
        <v>206</v>
      </c>
      <c r="G4063">
        <v>33</v>
      </c>
      <c r="H4063">
        <v>67</v>
      </c>
      <c r="I4063">
        <v>83</v>
      </c>
      <c r="J4063">
        <v>3742.1</v>
      </c>
      <c r="K4063">
        <v>2581.85</v>
      </c>
      <c r="L4063">
        <v>1901.07</v>
      </c>
      <c r="M4063">
        <v>1248.8886</v>
      </c>
      <c r="N4063">
        <v>33</v>
      </c>
      <c r="O4063">
        <v>34</v>
      </c>
      <c r="P4063">
        <v>46</v>
      </c>
      <c r="Q4063">
        <v>1997.61</v>
      </c>
      <c r="R4063">
        <v>1318.01</v>
      </c>
      <c r="S4063">
        <v>667.22</v>
      </c>
      <c r="T4063">
        <v>709.04309999999998</v>
      </c>
      <c r="U4063">
        <v>33</v>
      </c>
      <c r="V4063">
        <v>33</v>
      </c>
      <c r="W4063">
        <v>37</v>
      </c>
      <c r="X4063">
        <v>1744.49</v>
      </c>
      <c r="Y4063">
        <v>1263.8399999999999</v>
      </c>
      <c r="Z4063">
        <v>1233.8499999999999</v>
      </c>
      <c r="AA4063">
        <v>539.84550000000002</v>
      </c>
      <c r="AB4063">
        <v>33</v>
      </c>
      <c r="AC4063">
        <v>32</v>
      </c>
      <c r="AD4063">
        <v>29</v>
      </c>
      <c r="AE4063">
        <v>27</v>
      </c>
      <c r="AF4063">
        <v>33</v>
      </c>
      <c r="AG4063">
        <v>32</v>
      </c>
      <c r="AH4063">
        <v>29</v>
      </c>
      <c r="AI4063">
        <v>27</v>
      </c>
      <c r="AJ4063">
        <v>33</v>
      </c>
      <c r="AK4063">
        <v>32</v>
      </c>
      <c r="AL4063">
        <v>29</v>
      </c>
      <c r="AM4063">
        <v>27</v>
      </c>
    </row>
    <row r="4064" spans="1:39" x14ac:dyDescent="0.15">
      <c r="A4064" t="s">
        <v>147</v>
      </c>
      <c r="B4064">
        <v>100</v>
      </c>
      <c r="C4064">
        <v>2</v>
      </c>
      <c r="D4064">
        <v>1</v>
      </c>
      <c r="E4064" t="s">
        <v>28</v>
      </c>
      <c r="F4064" t="s">
        <v>206</v>
      </c>
      <c r="G4064">
        <v>290</v>
      </c>
      <c r="H4064">
        <v>593</v>
      </c>
      <c r="I4064">
        <v>782</v>
      </c>
      <c r="J4064">
        <v>31663.82</v>
      </c>
      <c r="K4064">
        <v>21861.33</v>
      </c>
      <c r="L4064">
        <v>18867.86</v>
      </c>
      <c r="M4064">
        <v>10651.806500000001</v>
      </c>
      <c r="N4064">
        <v>290</v>
      </c>
      <c r="O4064">
        <v>295</v>
      </c>
      <c r="P4064">
        <v>447</v>
      </c>
      <c r="Q4064">
        <v>17471.09</v>
      </c>
      <c r="R4064">
        <v>11271.49</v>
      </c>
      <c r="S4064">
        <v>8675.7900000000009</v>
      </c>
      <c r="T4064">
        <v>6423.8549999999996</v>
      </c>
      <c r="U4064">
        <v>290</v>
      </c>
      <c r="V4064">
        <v>298</v>
      </c>
      <c r="W4064">
        <v>335</v>
      </c>
      <c r="X4064">
        <v>14192.73</v>
      </c>
      <c r="Y4064">
        <v>10589.84</v>
      </c>
      <c r="Z4064">
        <v>10192.07</v>
      </c>
      <c r="AA4064">
        <v>4227.9515000000001</v>
      </c>
      <c r="AB4064">
        <v>282</v>
      </c>
      <c r="AC4064">
        <v>289</v>
      </c>
      <c r="AD4064">
        <v>200</v>
      </c>
      <c r="AE4064">
        <v>277</v>
      </c>
      <c r="AF4064">
        <v>282</v>
      </c>
      <c r="AG4064">
        <v>289</v>
      </c>
      <c r="AH4064">
        <v>200</v>
      </c>
      <c r="AI4064">
        <v>277</v>
      </c>
      <c r="AJ4064">
        <v>282</v>
      </c>
      <c r="AK4064">
        <v>289</v>
      </c>
      <c r="AL4064">
        <v>200</v>
      </c>
      <c r="AM4064">
        <v>277</v>
      </c>
    </row>
    <row r="4065" spans="1:39" x14ac:dyDescent="0.15">
      <c r="A4065" t="s">
        <v>147</v>
      </c>
      <c r="B4065">
        <v>100</v>
      </c>
      <c r="C4065">
        <v>2</v>
      </c>
      <c r="D4065">
        <v>1</v>
      </c>
      <c r="E4065" t="s">
        <v>30</v>
      </c>
      <c r="F4065" t="s">
        <v>206</v>
      </c>
      <c r="G4065">
        <v>25</v>
      </c>
      <c r="H4065">
        <v>52</v>
      </c>
      <c r="I4065">
        <v>67</v>
      </c>
      <c r="J4065">
        <v>2514.44</v>
      </c>
      <c r="K4065">
        <v>1741.34</v>
      </c>
      <c r="L4065">
        <v>1611.39</v>
      </c>
      <c r="M4065">
        <v>794.79759999999999</v>
      </c>
      <c r="N4065">
        <v>25</v>
      </c>
      <c r="O4065">
        <v>26</v>
      </c>
      <c r="P4065">
        <v>36</v>
      </c>
      <c r="Q4065">
        <v>1365.69</v>
      </c>
      <c r="R4065">
        <v>918.05</v>
      </c>
      <c r="S4065">
        <v>788.1</v>
      </c>
      <c r="T4065">
        <v>449.26949999999999</v>
      </c>
      <c r="U4065">
        <v>25</v>
      </c>
      <c r="V4065">
        <v>26</v>
      </c>
      <c r="W4065">
        <v>31</v>
      </c>
      <c r="X4065">
        <v>1148.75</v>
      </c>
      <c r="Y4065">
        <v>823.29</v>
      </c>
      <c r="Z4065">
        <v>823.29</v>
      </c>
      <c r="AA4065">
        <v>345.52809999999999</v>
      </c>
      <c r="AB4065">
        <v>22</v>
      </c>
      <c r="AC4065">
        <v>25</v>
      </c>
      <c r="AD4065">
        <v>16</v>
      </c>
      <c r="AE4065">
        <v>25</v>
      </c>
      <c r="AF4065">
        <v>22</v>
      </c>
      <c r="AG4065">
        <v>25</v>
      </c>
      <c r="AH4065">
        <v>16</v>
      </c>
      <c r="AI4065">
        <v>25</v>
      </c>
      <c r="AJ4065">
        <v>22</v>
      </c>
      <c r="AK4065">
        <v>25</v>
      </c>
      <c r="AL4065">
        <v>16</v>
      </c>
      <c r="AM4065">
        <v>25</v>
      </c>
    </row>
    <row r="4066" spans="1:39" x14ac:dyDescent="0.15">
      <c r="A4066" t="s">
        <v>147</v>
      </c>
      <c r="B4066">
        <v>100</v>
      </c>
      <c r="C4066">
        <v>2</v>
      </c>
      <c r="D4066">
        <v>1</v>
      </c>
      <c r="E4066" t="s">
        <v>29</v>
      </c>
      <c r="F4066" t="s">
        <v>206</v>
      </c>
      <c r="G4066">
        <v>511</v>
      </c>
      <c r="H4066">
        <v>1069</v>
      </c>
      <c r="I4066">
        <v>1398</v>
      </c>
      <c r="J4066">
        <v>57837.61</v>
      </c>
      <c r="K4066">
        <v>37992.639999999999</v>
      </c>
      <c r="L4066">
        <v>33149.980000000003</v>
      </c>
      <c r="M4066">
        <v>19330.6122</v>
      </c>
      <c r="N4066">
        <v>511</v>
      </c>
      <c r="O4066">
        <v>534</v>
      </c>
      <c r="P4066">
        <v>739</v>
      </c>
      <c r="Q4066">
        <v>29347.38</v>
      </c>
      <c r="R4066">
        <v>18285.21</v>
      </c>
      <c r="S4066">
        <v>14355.15</v>
      </c>
      <c r="T4066">
        <v>10916.123900000001</v>
      </c>
      <c r="U4066">
        <v>511</v>
      </c>
      <c r="V4066">
        <v>535</v>
      </c>
      <c r="W4066">
        <v>659</v>
      </c>
      <c r="X4066">
        <v>28490.23</v>
      </c>
      <c r="Y4066">
        <v>19707.43</v>
      </c>
      <c r="Z4066">
        <v>18794.830000000002</v>
      </c>
      <c r="AA4066">
        <v>8414.4883000000009</v>
      </c>
      <c r="AB4066">
        <v>488</v>
      </c>
      <c r="AC4066">
        <v>508</v>
      </c>
      <c r="AD4066">
        <v>391</v>
      </c>
      <c r="AE4066">
        <v>501</v>
      </c>
      <c r="AF4066">
        <v>488</v>
      </c>
      <c r="AG4066">
        <v>508</v>
      </c>
      <c r="AH4066">
        <v>391</v>
      </c>
      <c r="AI4066">
        <v>501</v>
      </c>
      <c r="AJ4066">
        <v>488</v>
      </c>
      <c r="AK4066">
        <v>508</v>
      </c>
      <c r="AL4066">
        <v>391</v>
      </c>
      <c r="AM4066">
        <v>501</v>
      </c>
    </row>
    <row r="4067" spans="1:39" x14ac:dyDescent="0.15">
      <c r="A4067" t="s">
        <v>147</v>
      </c>
      <c r="B4067">
        <v>100</v>
      </c>
      <c r="C4067">
        <v>2</v>
      </c>
      <c r="D4067">
        <v>1</v>
      </c>
      <c r="E4067" t="s">
        <v>32</v>
      </c>
      <c r="F4067" t="s">
        <v>206</v>
      </c>
      <c r="G4067">
        <v>8</v>
      </c>
      <c r="H4067">
        <v>17</v>
      </c>
      <c r="I4067">
        <v>22</v>
      </c>
      <c r="J4067">
        <v>936.81</v>
      </c>
      <c r="K4067">
        <v>597.09</v>
      </c>
      <c r="L4067">
        <v>557.11</v>
      </c>
      <c r="M4067">
        <v>317.6062</v>
      </c>
      <c r="N4067">
        <v>8</v>
      </c>
      <c r="O4067">
        <v>9</v>
      </c>
      <c r="P4067">
        <v>14</v>
      </c>
      <c r="Q4067">
        <v>499.86</v>
      </c>
      <c r="R4067">
        <v>306.76</v>
      </c>
      <c r="S4067">
        <v>266.77999999999997</v>
      </c>
      <c r="T4067">
        <v>204.8262</v>
      </c>
      <c r="U4067">
        <v>8</v>
      </c>
      <c r="V4067">
        <v>8</v>
      </c>
      <c r="W4067">
        <v>8</v>
      </c>
      <c r="X4067">
        <v>436.95</v>
      </c>
      <c r="Y4067">
        <v>290.33</v>
      </c>
      <c r="Z4067">
        <v>290.33</v>
      </c>
      <c r="AA4067">
        <v>112.78</v>
      </c>
      <c r="AB4067">
        <v>7</v>
      </c>
      <c r="AC4067">
        <v>8</v>
      </c>
      <c r="AD4067">
        <v>6</v>
      </c>
      <c r="AE4067">
        <v>8</v>
      </c>
      <c r="AF4067">
        <v>7</v>
      </c>
      <c r="AG4067">
        <v>8</v>
      </c>
      <c r="AH4067">
        <v>6</v>
      </c>
      <c r="AI4067">
        <v>8</v>
      </c>
      <c r="AJ4067">
        <v>7</v>
      </c>
      <c r="AK4067">
        <v>8</v>
      </c>
      <c r="AL4067">
        <v>6</v>
      </c>
      <c r="AM4067">
        <v>8</v>
      </c>
    </row>
    <row r="4068" spans="1:39" x14ac:dyDescent="0.15">
      <c r="A4068" t="s">
        <v>147</v>
      </c>
      <c r="B4068">
        <v>100</v>
      </c>
      <c r="C4068">
        <v>2</v>
      </c>
      <c r="D4068">
        <v>2</v>
      </c>
      <c r="E4068" t="s">
        <v>28</v>
      </c>
      <c r="F4068" t="s">
        <v>206</v>
      </c>
      <c r="G4068">
        <v>31</v>
      </c>
      <c r="H4068">
        <v>62</v>
      </c>
      <c r="I4068">
        <v>70</v>
      </c>
      <c r="J4068">
        <v>3069.4</v>
      </c>
      <c r="K4068">
        <v>2163.27</v>
      </c>
      <c r="L4068">
        <v>1782.31</v>
      </c>
      <c r="M4068">
        <v>1083.2728999999999</v>
      </c>
      <c r="N4068">
        <v>31</v>
      </c>
      <c r="O4068">
        <v>31</v>
      </c>
      <c r="P4068">
        <v>37</v>
      </c>
      <c r="Q4068">
        <v>1524.68</v>
      </c>
      <c r="R4068">
        <v>1011.48</v>
      </c>
      <c r="S4068">
        <v>630.52</v>
      </c>
      <c r="T4068">
        <v>583.91340000000002</v>
      </c>
      <c r="U4068">
        <v>31</v>
      </c>
      <c r="V4068">
        <v>31</v>
      </c>
      <c r="W4068">
        <v>33</v>
      </c>
      <c r="X4068">
        <v>1544.72</v>
      </c>
      <c r="Y4068">
        <v>1151.79</v>
      </c>
      <c r="Z4068">
        <v>1151.79</v>
      </c>
      <c r="AA4068">
        <v>499.35950000000003</v>
      </c>
      <c r="AB4068">
        <v>30</v>
      </c>
      <c r="AC4068">
        <v>30</v>
      </c>
      <c r="AD4068">
        <v>24</v>
      </c>
      <c r="AE4068">
        <v>27</v>
      </c>
      <c r="AF4068">
        <v>30</v>
      </c>
      <c r="AG4068">
        <v>30</v>
      </c>
      <c r="AH4068">
        <v>24</v>
      </c>
      <c r="AI4068">
        <v>27</v>
      </c>
      <c r="AJ4068">
        <v>30</v>
      </c>
      <c r="AK4068">
        <v>30</v>
      </c>
      <c r="AL4068">
        <v>24</v>
      </c>
      <c r="AM4068">
        <v>27</v>
      </c>
    </row>
    <row r="4069" spans="1:39" x14ac:dyDescent="0.15">
      <c r="A4069" t="s">
        <v>147</v>
      </c>
      <c r="B4069">
        <v>100</v>
      </c>
      <c r="C4069">
        <v>2</v>
      </c>
      <c r="D4069">
        <v>2</v>
      </c>
      <c r="E4069" t="s">
        <v>30</v>
      </c>
      <c r="F4069" t="s">
        <v>206</v>
      </c>
      <c r="G4069">
        <v>2</v>
      </c>
      <c r="H4069">
        <v>4</v>
      </c>
      <c r="I4069">
        <v>8</v>
      </c>
      <c r="J4069">
        <v>234.92</v>
      </c>
      <c r="K4069">
        <v>136.87</v>
      </c>
      <c r="L4069">
        <v>112.88</v>
      </c>
      <c r="M4069">
        <v>86.128900000000002</v>
      </c>
      <c r="N4069">
        <v>2</v>
      </c>
      <c r="O4069">
        <v>2</v>
      </c>
      <c r="P4069">
        <v>6</v>
      </c>
      <c r="Q4069">
        <v>174.94</v>
      </c>
      <c r="R4069">
        <v>101.49</v>
      </c>
      <c r="S4069">
        <v>77.5</v>
      </c>
      <c r="T4069">
        <v>62.215000000000003</v>
      </c>
      <c r="U4069">
        <v>2</v>
      </c>
      <c r="V4069">
        <v>2</v>
      </c>
      <c r="W4069">
        <v>2</v>
      </c>
      <c r="X4069">
        <v>59.98</v>
      </c>
      <c r="Y4069">
        <v>35.380000000000003</v>
      </c>
      <c r="Z4069">
        <v>35.380000000000003</v>
      </c>
      <c r="AA4069">
        <v>23.913900000000002</v>
      </c>
      <c r="AB4069">
        <v>2</v>
      </c>
      <c r="AC4069">
        <v>2</v>
      </c>
      <c r="AD4069">
        <v>1</v>
      </c>
      <c r="AE4069">
        <v>2</v>
      </c>
      <c r="AF4069">
        <v>2</v>
      </c>
      <c r="AG4069">
        <v>2</v>
      </c>
      <c r="AH4069">
        <v>1</v>
      </c>
      <c r="AI4069">
        <v>2</v>
      </c>
      <c r="AJ4069">
        <v>2</v>
      </c>
      <c r="AK4069">
        <v>2</v>
      </c>
      <c r="AL4069">
        <v>1</v>
      </c>
      <c r="AM4069">
        <v>2</v>
      </c>
    </row>
    <row r="4070" spans="1:39" x14ac:dyDescent="0.15">
      <c r="A4070" t="s">
        <v>147</v>
      </c>
      <c r="B4070">
        <v>100</v>
      </c>
      <c r="C4070">
        <v>2</v>
      </c>
      <c r="D4070">
        <v>2</v>
      </c>
      <c r="E4070" t="s">
        <v>29</v>
      </c>
      <c r="F4070" t="s">
        <v>206</v>
      </c>
      <c r="G4070">
        <v>13</v>
      </c>
      <c r="H4070">
        <v>26</v>
      </c>
      <c r="I4070">
        <v>30</v>
      </c>
      <c r="J4070">
        <v>1438.49</v>
      </c>
      <c r="K4070">
        <v>1032.83</v>
      </c>
      <c r="L4070">
        <v>721.27</v>
      </c>
      <c r="M4070">
        <v>444.48230000000001</v>
      </c>
      <c r="N4070">
        <v>13</v>
      </c>
      <c r="O4070">
        <v>13</v>
      </c>
      <c r="P4070">
        <v>16</v>
      </c>
      <c r="Q4070">
        <v>748.9</v>
      </c>
      <c r="R4070">
        <v>503.2</v>
      </c>
      <c r="S4070">
        <v>231.63</v>
      </c>
      <c r="T4070">
        <v>236.8997</v>
      </c>
      <c r="U4070">
        <v>13</v>
      </c>
      <c r="V4070">
        <v>13</v>
      </c>
      <c r="W4070">
        <v>14</v>
      </c>
      <c r="X4070">
        <v>689.59</v>
      </c>
      <c r="Y4070">
        <v>529.63</v>
      </c>
      <c r="Z4070">
        <v>489.64</v>
      </c>
      <c r="AA4070">
        <v>207.58260000000001</v>
      </c>
      <c r="AB4070">
        <v>13</v>
      </c>
      <c r="AC4070">
        <v>13</v>
      </c>
      <c r="AD4070">
        <v>8</v>
      </c>
      <c r="AE4070">
        <v>12</v>
      </c>
      <c r="AF4070">
        <v>13</v>
      </c>
      <c r="AG4070">
        <v>13</v>
      </c>
      <c r="AH4070">
        <v>8</v>
      </c>
      <c r="AI4070">
        <v>12</v>
      </c>
      <c r="AJ4070">
        <v>13</v>
      </c>
      <c r="AK4070">
        <v>13</v>
      </c>
      <c r="AL4070">
        <v>8</v>
      </c>
      <c r="AM4070">
        <v>12</v>
      </c>
    </row>
    <row r="4071" spans="1:39" x14ac:dyDescent="0.15">
      <c r="A4071" t="s">
        <v>147</v>
      </c>
      <c r="B4071">
        <v>100</v>
      </c>
      <c r="C4071">
        <v>2</v>
      </c>
      <c r="D4071">
        <v>2</v>
      </c>
      <c r="E4071" t="s">
        <v>32</v>
      </c>
      <c r="F4071" t="s">
        <v>206</v>
      </c>
      <c r="G4071">
        <v>2</v>
      </c>
      <c r="H4071">
        <v>4</v>
      </c>
      <c r="I4071">
        <v>7</v>
      </c>
      <c r="J4071">
        <v>248.94</v>
      </c>
      <c r="K4071">
        <v>143.66</v>
      </c>
      <c r="L4071">
        <v>108.88</v>
      </c>
      <c r="M4071">
        <v>93.904700000000005</v>
      </c>
      <c r="N4071">
        <v>2</v>
      </c>
      <c r="O4071">
        <v>2</v>
      </c>
      <c r="P4071">
        <v>3</v>
      </c>
      <c r="Q4071">
        <v>89.97</v>
      </c>
      <c r="R4071">
        <v>50.97</v>
      </c>
      <c r="S4071">
        <v>16.190000000000001</v>
      </c>
      <c r="T4071">
        <v>48.864699999999999</v>
      </c>
      <c r="U4071">
        <v>2</v>
      </c>
      <c r="V4071">
        <v>2</v>
      </c>
      <c r="W4071">
        <v>4</v>
      </c>
      <c r="X4071">
        <v>158.97</v>
      </c>
      <c r="Y4071">
        <v>92.69</v>
      </c>
      <c r="Z4071">
        <v>92.69</v>
      </c>
      <c r="AA4071">
        <v>45.04</v>
      </c>
      <c r="AB4071">
        <v>2</v>
      </c>
      <c r="AC4071">
        <v>2</v>
      </c>
      <c r="AD4071">
        <v>1</v>
      </c>
      <c r="AE4071">
        <v>1</v>
      </c>
      <c r="AF4071">
        <v>2</v>
      </c>
      <c r="AG4071">
        <v>2</v>
      </c>
      <c r="AH4071">
        <v>1</v>
      </c>
      <c r="AI4071">
        <v>1</v>
      </c>
      <c r="AJ4071">
        <v>2</v>
      </c>
      <c r="AK4071">
        <v>2</v>
      </c>
      <c r="AL4071">
        <v>1</v>
      </c>
      <c r="AM4071">
        <v>1</v>
      </c>
    </row>
    <row r="4072" spans="1:39" x14ac:dyDescent="0.15">
      <c r="A4072" t="s">
        <v>148</v>
      </c>
      <c r="B4072">
        <v>-1</v>
      </c>
      <c r="C4072">
        <v>0</v>
      </c>
      <c r="D4072">
        <v>0</v>
      </c>
      <c r="E4072" t="s">
        <v>28</v>
      </c>
      <c r="F4072" t="s">
        <v>206</v>
      </c>
      <c r="G4072">
        <v>0</v>
      </c>
      <c r="H4072">
        <v>14507</v>
      </c>
      <c r="I4072">
        <v>30063</v>
      </c>
      <c r="J4072">
        <v>1868792.12</v>
      </c>
      <c r="K4072">
        <v>1490665.07</v>
      </c>
      <c r="L4072">
        <v>1459198.28</v>
      </c>
      <c r="M4072">
        <v>441571.29700000002</v>
      </c>
      <c r="N4072">
        <v>0</v>
      </c>
      <c r="O4072">
        <v>389</v>
      </c>
      <c r="P4072">
        <v>1455</v>
      </c>
      <c r="Q4072">
        <v>92418.7</v>
      </c>
      <c r="R4072">
        <v>72052.210000000006</v>
      </c>
      <c r="S4072">
        <v>69089.990000000005</v>
      </c>
      <c r="T4072">
        <v>24914.610499999999</v>
      </c>
      <c r="U4072">
        <v>0</v>
      </c>
      <c r="V4072">
        <v>14118</v>
      </c>
      <c r="W4072">
        <v>28608</v>
      </c>
      <c r="X4072">
        <v>1776373.42</v>
      </c>
      <c r="Y4072">
        <v>1418612.86</v>
      </c>
      <c r="Z4072">
        <v>1390108.29</v>
      </c>
      <c r="AA4072">
        <v>416656.68650000001</v>
      </c>
      <c r="AB4072">
        <v>0</v>
      </c>
      <c r="AC4072">
        <v>0</v>
      </c>
      <c r="AD4072">
        <v>0</v>
      </c>
      <c r="AE4072">
        <v>0</v>
      </c>
      <c r="AF4072">
        <v>0</v>
      </c>
      <c r="AG4072">
        <v>0</v>
      </c>
      <c r="AH4072">
        <v>0</v>
      </c>
      <c r="AI4072">
        <v>0</v>
      </c>
      <c r="AJ4072">
        <v>0</v>
      </c>
      <c r="AK4072">
        <v>0</v>
      </c>
      <c r="AL4072">
        <v>0</v>
      </c>
      <c r="AM4072">
        <v>0</v>
      </c>
    </row>
    <row r="4073" spans="1:39" x14ac:dyDescent="0.15">
      <c r="A4073" t="s">
        <v>148</v>
      </c>
      <c r="B4073">
        <v>5</v>
      </c>
      <c r="C4073">
        <v>1</v>
      </c>
      <c r="D4073">
        <v>0</v>
      </c>
      <c r="E4073" t="s">
        <v>28</v>
      </c>
      <c r="F4073" t="s">
        <v>206</v>
      </c>
      <c r="G4073">
        <v>425</v>
      </c>
      <c r="H4073">
        <v>823</v>
      </c>
      <c r="I4073">
        <v>5504</v>
      </c>
      <c r="J4073">
        <v>395688.49</v>
      </c>
      <c r="K4073">
        <v>317941</v>
      </c>
      <c r="L4073">
        <v>283345.90999999997</v>
      </c>
      <c r="M4073">
        <v>97941.308000000005</v>
      </c>
      <c r="N4073">
        <v>239</v>
      </c>
      <c r="O4073">
        <v>404</v>
      </c>
      <c r="P4073">
        <v>3150</v>
      </c>
      <c r="Q4073">
        <v>229146.64</v>
      </c>
      <c r="R4073">
        <v>183544.64</v>
      </c>
      <c r="S4073">
        <v>160060.04999999999</v>
      </c>
      <c r="T4073">
        <v>60495.965499999998</v>
      </c>
      <c r="U4073">
        <v>186</v>
      </c>
      <c r="V4073">
        <v>419</v>
      </c>
      <c r="W4073">
        <v>2354</v>
      </c>
      <c r="X4073">
        <v>166541.85</v>
      </c>
      <c r="Y4073">
        <v>134396.35999999999</v>
      </c>
      <c r="Z4073">
        <v>123285.86</v>
      </c>
      <c r="AA4073">
        <v>37445.342499999999</v>
      </c>
      <c r="AB4073">
        <v>418</v>
      </c>
      <c r="AC4073">
        <v>391</v>
      </c>
      <c r="AD4073">
        <v>360</v>
      </c>
      <c r="AE4073">
        <v>266</v>
      </c>
      <c r="AF4073">
        <v>236</v>
      </c>
      <c r="AG4073">
        <v>235</v>
      </c>
      <c r="AH4073">
        <v>221</v>
      </c>
      <c r="AI4073">
        <v>144</v>
      </c>
      <c r="AJ4073">
        <v>182</v>
      </c>
      <c r="AK4073">
        <v>156</v>
      </c>
      <c r="AL4073">
        <v>139</v>
      </c>
      <c r="AM4073">
        <v>122</v>
      </c>
    </row>
    <row r="4074" spans="1:39" x14ac:dyDescent="0.15">
      <c r="A4074" t="s">
        <v>148</v>
      </c>
      <c r="B4074">
        <v>5</v>
      </c>
      <c r="C4074">
        <v>1</v>
      </c>
      <c r="D4074">
        <v>0</v>
      </c>
      <c r="E4074" t="s">
        <v>29</v>
      </c>
      <c r="F4074" t="s">
        <v>206</v>
      </c>
      <c r="G4074">
        <v>10</v>
      </c>
      <c r="H4074">
        <v>23</v>
      </c>
      <c r="I4074">
        <v>133</v>
      </c>
      <c r="J4074">
        <v>9006.57</v>
      </c>
      <c r="K4074">
        <v>6334.45</v>
      </c>
      <c r="L4074">
        <v>5700.98</v>
      </c>
      <c r="M4074">
        <v>2294.2557000000002</v>
      </c>
      <c r="N4074">
        <v>6</v>
      </c>
      <c r="O4074">
        <v>15</v>
      </c>
      <c r="P4074">
        <v>83</v>
      </c>
      <c r="Q4074">
        <v>5567.66</v>
      </c>
      <c r="R4074">
        <v>3863.15</v>
      </c>
      <c r="S4074">
        <v>3229.68</v>
      </c>
      <c r="T4074">
        <v>1528.3574000000001</v>
      </c>
      <c r="U4074">
        <v>4</v>
      </c>
      <c r="V4074">
        <v>8</v>
      </c>
      <c r="W4074">
        <v>50</v>
      </c>
      <c r="X4074">
        <v>3438.91</v>
      </c>
      <c r="Y4074">
        <v>2471.3000000000002</v>
      </c>
      <c r="Z4074">
        <v>2471.3000000000002</v>
      </c>
      <c r="AA4074">
        <v>765.89829999999995</v>
      </c>
      <c r="AB4074">
        <v>10</v>
      </c>
      <c r="AC4074">
        <v>9</v>
      </c>
      <c r="AD4074">
        <v>8</v>
      </c>
      <c r="AE4074">
        <v>5</v>
      </c>
      <c r="AF4074">
        <v>6</v>
      </c>
      <c r="AG4074">
        <v>6</v>
      </c>
      <c r="AH4074">
        <v>5</v>
      </c>
      <c r="AI4074">
        <v>4</v>
      </c>
      <c r="AJ4074">
        <v>4</v>
      </c>
      <c r="AK4074">
        <v>3</v>
      </c>
      <c r="AL4074">
        <v>3</v>
      </c>
      <c r="AM4074">
        <v>1</v>
      </c>
    </row>
    <row r="4075" spans="1:39" x14ac:dyDescent="0.15">
      <c r="A4075" t="s">
        <v>148</v>
      </c>
      <c r="B4075">
        <v>5</v>
      </c>
      <c r="C4075">
        <v>1</v>
      </c>
      <c r="D4075">
        <v>0</v>
      </c>
      <c r="E4075" t="s">
        <v>32</v>
      </c>
      <c r="F4075" t="s">
        <v>206</v>
      </c>
      <c r="G4075">
        <v>228</v>
      </c>
      <c r="H4075">
        <v>544</v>
      </c>
      <c r="I4075">
        <v>3513</v>
      </c>
      <c r="J4075">
        <v>242074.53</v>
      </c>
      <c r="K4075">
        <v>174970.42</v>
      </c>
      <c r="L4075">
        <v>162545.24</v>
      </c>
      <c r="M4075">
        <v>55001.307200000003</v>
      </c>
      <c r="N4075">
        <v>19</v>
      </c>
      <c r="O4075">
        <v>39</v>
      </c>
      <c r="P4075">
        <v>266</v>
      </c>
      <c r="Q4075">
        <v>20735.37</v>
      </c>
      <c r="R4075">
        <v>15460.83</v>
      </c>
      <c r="S4075">
        <v>14042.88</v>
      </c>
      <c r="T4075">
        <v>5200.6563999999998</v>
      </c>
      <c r="U4075">
        <v>209</v>
      </c>
      <c r="V4075">
        <v>505</v>
      </c>
      <c r="W4075">
        <v>3247</v>
      </c>
      <c r="X4075">
        <v>221339.16</v>
      </c>
      <c r="Y4075">
        <v>159509.59</v>
      </c>
      <c r="Z4075">
        <v>148502.35999999999</v>
      </c>
      <c r="AA4075">
        <v>49800.650800000003</v>
      </c>
      <c r="AB4075">
        <v>226</v>
      </c>
      <c r="AC4075">
        <v>195</v>
      </c>
      <c r="AD4075">
        <v>188</v>
      </c>
      <c r="AE4075">
        <v>178</v>
      </c>
      <c r="AF4075">
        <v>18</v>
      </c>
      <c r="AG4075">
        <v>16</v>
      </c>
      <c r="AH4075">
        <v>15</v>
      </c>
      <c r="AI4075">
        <v>17</v>
      </c>
      <c r="AJ4075">
        <v>208</v>
      </c>
      <c r="AK4075">
        <v>179</v>
      </c>
      <c r="AL4075">
        <v>173</v>
      </c>
      <c r="AM4075">
        <v>161</v>
      </c>
    </row>
    <row r="4076" spans="1:39" x14ac:dyDescent="0.15">
      <c r="A4076" t="s">
        <v>148</v>
      </c>
      <c r="B4076">
        <v>5</v>
      </c>
      <c r="C4076">
        <v>1</v>
      </c>
      <c r="D4076">
        <v>1</v>
      </c>
      <c r="E4076" t="s">
        <v>28</v>
      </c>
      <c r="F4076" t="s">
        <v>206</v>
      </c>
      <c r="G4076">
        <v>3384</v>
      </c>
      <c r="H4076">
        <v>9399</v>
      </c>
      <c r="I4076">
        <v>46833</v>
      </c>
      <c r="J4076">
        <v>3336995.11</v>
      </c>
      <c r="K4076">
        <v>2688023.46</v>
      </c>
      <c r="L4076">
        <v>2422034.9700000002</v>
      </c>
      <c r="M4076">
        <v>796608.3713</v>
      </c>
      <c r="N4076">
        <v>2087</v>
      </c>
      <c r="O4076">
        <v>5117</v>
      </c>
      <c r="P4076">
        <v>28624</v>
      </c>
      <c r="Q4076">
        <v>2075244.7</v>
      </c>
      <c r="R4076">
        <v>1701690.67</v>
      </c>
      <c r="S4076">
        <v>1528909.06</v>
      </c>
      <c r="T4076">
        <v>514010.81</v>
      </c>
      <c r="U4076">
        <v>1297</v>
      </c>
      <c r="V4076">
        <v>4282</v>
      </c>
      <c r="W4076">
        <v>18209</v>
      </c>
      <c r="X4076">
        <v>1261750.4099999999</v>
      </c>
      <c r="Y4076">
        <v>986332.79</v>
      </c>
      <c r="Z4076">
        <v>893125.91</v>
      </c>
      <c r="AA4076">
        <v>282597.5613</v>
      </c>
      <c r="AB4076">
        <v>3130</v>
      </c>
      <c r="AC4076">
        <v>3292</v>
      </c>
      <c r="AD4076">
        <v>2268</v>
      </c>
      <c r="AE4076">
        <v>2967</v>
      </c>
      <c r="AF4076">
        <v>2007</v>
      </c>
      <c r="AG4076">
        <v>2053</v>
      </c>
      <c r="AH4076">
        <v>1476</v>
      </c>
      <c r="AI4076">
        <v>1893</v>
      </c>
      <c r="AJ4076">
        <v>1123</v>
      </c>
      <c r="AK4076">
        <v>1239</v>
      </c>
      <c r="AL4076">
        <v>792</v>
      </c>
      <c r="AM4076">
        <v>1074</v>
      </c>
    </row>
    <row r="4077" spans="1:39" x14ac:dyDescent="0.15">
      <c r="A4077" t="s">
        <v>148</v>
      </c>
      <c r="B4077">
        <v>5</v>
      </c>
      <c r="C4077">
        <v>1</v>
      </c>
      <c r="D4077">
        <v>1</v>
      </c>
      <c r="E4077" t="s">
        <v>30</v>
      </c>
      <c r="F4077" t="s">
        <v>206</v>
      </c>
      <c r="G4077">
        <v>393</v>
      </c>
      <c r="H4077">
        <v>1150</v>
      </c>
      <c r="I4077">
        <v>5513</v>
      </c>
      <c r="J4077">
        <v>399991.19</v>
      </c>
      <c r="K4077">
        <v>320639.37</v>
      </c>
      <c r="L4077">
        <v>287382.57</v>
      </c>
      <c r="M4077">
        <v>94748.299100000004</v>
      </c>
      <c r="N4077">
        <v>214</v>
      </c>
      <c r="O4077">
        <v>530</v>
      </c>
      <c r="P4077">
        <v>3046</v>
      </c>
      <c r="Q4077">
        <v>229276.69</v>
      </c>
      <c r="R4077">
        <v>187264.19</v>
      </c>
      <c r="S4077">
        <v>170126.45</v>
      </c>
      <c r="T4077">
        <v>56160.4879</v>
      </c>
      <c r="U4077">
        <v>179</v>
      </c>
      <c r="V4077">
        <v>620</v>
      </c>
      <c r="W4077">
        <v>2467</v>
      </c>
      <c r="X4077">
        <v>170714.5</v>
      </c>
      <c r="Y4077">
        <v>133375.18</v>
      </c>
      <c r="Z4077">
        <v>117256.12</v>
      </c>
      <c r="AA4077">
        <v>38587.811199999996</v>
      </c>
      <c r="AB4077">
        <v>359</v>
      </c>
      <c r="AC4077">
        <v>385</v>
      </c>
      <c r="AD4077">
        <v>251</v>
      </c>
      <c r="AE4077">
        <v>366</v>
      </c>
      <c r="AF4077">
        <v>201</v>
      </c>
      <c r="AG4077">
        <v>213</v>
      </c>
      <c r="AH4077">
        <v>147</v>
      </c>
      <c r="AI4077">
        <v>206</v>
      </c>
      <c r="AJ4077">
        <v>158</v>
      </c>
      <c r="AK4077">
        <v>172</v>
      </c>
      <c r="AL4077">
        <v>104</v>
      </c>
      <c r="AM4077">
        <v>160</v>
      </c>
    </row>
    <row r="4078" spans="1:39" x14ac:dyDescent="0.15">
      <c r="A4078" t="s">
        <v>148</v>
      </c>
      <c r="B4078">
        <v>5</v>
      </c>
      <c r="C4078">
        <v>1</v>
      </c>
      <c r="D4078">
        <v>1</v>
      </c>
      <c r="E4078" t="s">
        <v>29</v>
      </c>
      <c r="F4078" t="s">
        <v>206</v>
      </c>
      <c r="G4078">
        <v>6110</v>
      </c>
      <c r="H4078">
        <v>18519</v>
      </c>
      <c r="I4078">
        <v>87962</v>
      </c>
      <c r="J4078">
        <v>6181091.5700000003</v>
      </c>
      <c r="K4078">
        <v>4680576.3899999997</v>
      </c>
      <c r="L4078">
        <v>4140635.72</v>
      </c>
      <c r="M4078">
        <v>1450882.1580999999</v>
      </c>
      <c r="N4078">
        <v>2305</v>
      </c>
      <c r="O4078">
        <v>6051</v>
      </c>
      <c r="P4078">
        <v>33206</v>
      </c>
      <c r="Q4078">
        <v>2405580.2200000002</v>
      </c>
      <c r="R4078">
        <v>1848783.69</v>
      </c>
      <c r="S4078">
        <v>1631313.28</v>
      </c>
      <c r="T4078">
        <v>604598.01729999995</v>
      </c>
      <c r="U4078">
        <v>3805</v>
      </c>
      <c r="V4078">
        <v>12468</v>
      </c>
      <c r="W4078">
        <v>54756</v>
      </c>
      <c r="X4078">
        <v>3775511.35</v>
      </c>
      <c r="Y4078">
        <v>2831792.7</v>
      </c>
      <c r="Z4078">
        <v>2509322.44</v>
      </c>
      <c r="AA4078">
        <v>846284.14080000005</v>
      </c>
      <c r="AB4078">
        <v>5750</v>
      </c>
      <c r="AC4078">
        <v>5785</v>
      </c>
      <c r="AD4078">
        <v>4010</v>
      </c>
      <c r="AE4078">
        <v>5756</v>
      </c>
      <c r="AF4078">
        <v>2190</v>
      </c>
      <c r="AG4078">
        <v>2195</v>
      </c>
      <c r="AH4078">
        <v>1608</v>
      </c>
      <c r="AI4078">
        <v>2203</v>
      </c>
      <c r="AJ4078">
        <v>3560</v>
      </c>
      <c r="AK4078">
        <v>3590</v>
      </c>
      <c r="AL4078">
        <v>2402</v>
      </c>
      <c r="AM4078">
        <v>3553</v>
      </c>
    </row>
    <row r="4079" spans="1:39" x14ac:dyDescent="0.15">
      <c r="A4079" t="s">
        <v>148</v>
      </c>
      <c r="B4079">
        <v>5</v>
      </c>
      <c r="C4079">
        <v>1</v>
      </c>
      <c r="D4079">
        <v>1</v>
      </c>
      <c r="E4079" t="s">
        <v>31</v>
      </c>
      <c r="F4079" t="s">
        <v>206</v>
      </c>
      <c r="G4079">
        <v>2</v>
      </c>
      <c r="H4079">
        <v>10</v>
      </c>
      <c r="I4079">
        <v>37</v>
      </c>
      <c r="J4079">
        <v>2023.79</v>
      </c>
      <c r="K4079">
        <v>1732.6</v>
      </c>
      <c r="L4079">
        <v>1664.36</v>
      </c>
      <c r="M4079">
        <v>535.03679999999997</v>
      </c>
      <c r="N4079">
        <v>0</v>
      </c>
      <c r="O4079">
        <v>0</v>
      </c>
      <c r="P4079">
        <v>0</v>
      </c>
      <c r="Q4079">
        <v>0</v>
      </c>
      <c r="R4079">
        <v>0</v>
      </c>
      <c r="S4079">
        <v>0</v>
      </c>
      <c r="T4079">
        <v>0</v>
      </c>
      <c r="U4079">
        <v>2</v>
      </c>
      <c r="V4079">
        <v>10</v>
      </c>
      <c r="W4079">
        <v>37</v>
      </c>
      <c r="X4079">
        <v>2023.79</v>
      </c>
      <c r="Y4079">
        <v>1732.6</v>
      </c>
      <c r="Z4079">
        <v>1664.36</v>
      </c>
      <c r="AA4079">
        <v>535.03679999999997</v>
      </c>
      <c r="AB4079">
        <v>2</v>
      </c>
      <c r="AC4079">
        <v>2</v>
      </c>
      <c r="AD4079">
        <v>0</v>
      </c>
      <c r="AE4079">
        <v>1</v>
      </c>
      <c r="AF4079">
        <v>0</v>
      </c>
      <c r="AG4079">
        <v>0</v>
      </c>
      <c r="AH4079">
        <v>0</v>
      </c>
      <c r="AI4079">
        <v>0</v>
      </c>
      <c r="AJ4079">
        <v>2</v>
      </c>
      <c r="AK4079">
        <v>2</v>
      </c>
      <c r="AL4079">
        <v>0</v>
      </c>
      <c r="AM4079">
        <v>1</v>
      </c>
    </row>
    <row r="4080" spans="1:39" x14ac:dyDescent="0.15">
      <c r="A4080" t="s">
        <v>148</v>
      </c>
      <c r="B4080">
        <v>5</v>
      </c>
      <c r="C4080">
        <v>1</v>
      </c>
      <c r="D4080">
        <v>1</v>
      </c>
      <c r="E4080" t="s">
        <v>32</v>
      </c>
      <c r="F4080" t="s">
        <v>206</v>
      </c>
      <c r="G4080">
        <v>287</v>
      </c>
      <c r="H4080">
        <v>756</v>
      </c>
      <c r="I4080">
        <v>4266</v>
      </c>
      <c r="J4080">
        <v>302788.95</v>
      </c>
      <c r="K4080">
        <v>221823.05</v>
      </c>
      <c r="L4080">
        <v>199949.07</v>
      </c>
      <c r="M4080">
        <v>68778.434200000003</v>
      </c>
      <c r="N4080">
        <v>42</v>
      </c>
      <c r="O4080">
        <v>124</v>
      </c>
      <c r="P4080">
        <v>634</v>
      </c>
      <c r="Q4080">
        <v>48165.17</v>
      </c>
      <c r="R4080">
        <v>35037.06</v>
      </c>
      <c r="S4080">
        <v>30216.44</v>
      </c>
      <c r="T4080">
        <v>11999.9545</v>
      </c>
      <c r="U4080">
        <v>245</v>
      </c>
      <c r="V4080">
        <v>632</v>
      </c>
      <c r="W4080">
        <v>3632</v>
      </c>
      <c r="X4080">
        <v>254623.78</v>
      </c>
      <c r="Y4080">
        <v>186785.99</v>
      </c>
      <c r="Z4080">
        <v>169732.63</v>
      </c>
      <c r="AA4080">
        <v>56778.479700000004</v>
      </c>
      <c r="AB4080">
        <v>279</v>
      </c>
      <c r="AC4080">
        <v>275</v>
      </c>
      <c r="AD4080">
        <v>198</v>
      </c>
      <c r="AE4080">
        <v>255</v>
      </c>
      <c r="AF4080">
        <v>40</v>
      </c>
      <c r="AG4080">
        <v>41</v>
      </c>
      <c r="AH4080">
        <v>33</v>
      </c>
      <c r="AI4080">
        <v>38</v>
      </c>
      <c r="AJ4080">
        <v>239</v>
      </c>
      <c r="AK4080">
        <v>234</v>
      </c>
      <c r="AL4080">
        <v>165</v>
      </c>
      <c r="AM4080">
        <v>217</v>
      </c>
    </row>
    <row r="4081" spans="1:39" x14ac:dyDescent="0.15">
      <c r="A4081" t="s">
        <v>148</v>
      </c>
      <c r="B4081">
        <v>5</v>
      </c>
      <c r="C4081">
        <v>1</v>
      </c>
      <c r="D4081">
        <v>2</v>
      </c>
      <c r="E4081" t="s">
        <v>28</v>
      </c>
      <c r="F4081" t="s">
        <v>206</v>
      </c>
      <c r="G4081">
        <v>521</v>
      </c>
      <c r="H4081">
        <v>1008</v>
      </c>
      <c r="I4081">
        <v>6588</v>
      </c>
      <c r="J4081">
        <v>470368.28</v>
      </c>
      <c r="K4081">
        <v>388893.44</v>
      </c>
      <c r="L4081">
        <v>346707.31</v>
      </c>
      <c r="M4081">
        <v>111101.3333</v>
      </c>
      <c r="N4081">
        <v>277</v>
      </c>
      <c r="O4081">
        <v>472</v>
      </c>
      <c r="P4081">
        <v>3450</v>
      </c>
      <c r="Q4081">
        <v>253335.62</v>
      </c>
      <c r="R4081">
        <v>206923.93</v>
      </c>
      <c r="S4081">
        <v>183255.85</v>
      </c>
      <c r="T4081">
        <v>62578.055500000002</v>
      </c>
      <c r="U4081">
        <v>244</v>
      </c>
      <c r="V4081">
        <v>536</v>
      </c>
      <c r="W4081">
        <v>3138</v>
      </c>
      <c r="X4081">
        <v>217032.66</v>
      </c>
      <c r="Y4081">
        <v>181969.51</v>
      </c>
      <c r="Z4081">
        <v>163451.46</v>
      </c>
      <c r="AA4081">
        <v>48523.277800000003</v>
      </c>
      <c r="AB4081">
        <v>487</v>
      </c>
      <c r="AC4081">
        <v>488</v>
      </c>
      <c r="AD4081">
        <v>260</v>
      </c>
      <c r="AE4081">
        <v>452</v>
      </c>
      <c r="AF4081">
        <v>257</v>
      </c>
      <c r="AG4081">
        <v>271</v>
      </c>
      <c r="AH4081">
        <v>153</v>
      </c>
      <c r="AI4081">
        <v>245</v>
      </c>
      <c r="AJ4081">
        <v>230</v>
      </c>
      <c r="AK4081">
        <v>217</v>
      </c>
      <c r="AL4081">
        <v>107</v>
      </c>
      <c r="AM4081">
        <v>207</v>
      </c>
    </row>
    <row r="4082" spans="1:39" x14ac:dyDescent="0.15">
      <c r="A4082" t="s">
        <v>148</v>
      </c>
      <c r="B4082">
        <v>5</v>
      </c>
      <c r="C4082">
        <v>1</v>
      </c>
      <c r="D4082">
        <v>2</v>
      </c>
      <c r="E4082" t="s">
        <v>30</v>
      </c>
      <c r="F4082" t="s">
        <v>206</v>
      </c>
      <c r="G4082">
        <v>68</v>
      </c>
      <c r="H4082">
        <v>142</v>
      </c>
      <c r="I4082">
        <v>863</v>
      </c>
      <c r="J4082">
        <v>64816.94</v>
      </c>
      <c r="K4082">
        <v>52436.58</v>
      </c>
      <c r="L4082">
        <v>43353.22</v>
      </c>
      <c r="M4082">
        <v>15280.042600000001</v>
      </c>
      <c r="N4082">
        <v>35</v>
      </c>
      <c r="O4082">
        <v>60</v>
      </c>
      <c r="P4082">
        <v>422</v>
      </c>
      <c r="Q4082">
        <v>33907.910000000003</v>
      </c>
      <c r="R4082">
        <v>27545.24</v>
      </c>
      <c r="S4082">
        <v>21578.28</v>
      </c>
      <c r="T4082">
        <v>8424.3585999999996</v>
      </c>
      <c r="U4082">
        <v>33</v>
      </c>
      <c r="V4082">
        <v>82</v>
      </c>
      <c r="W4082">
        <v>441</v>
      </c>
      <c r="X4082">
        <v>30909.03</v>
      </c>
      <c r="Y4082">
        <v>24891.34</v>
      </c>
      <c r="Z4082">
        <v>21774.94</v>
      </c>
      <c r="AA4082">
        <v>6855.6840000000002</v>
      </c>
      <c r="AB4082">
        <v>64</v>
      </c>
      <c r="AC4082">
        <v>65</v>
      </c>
      <c r="AD4082">
        <v>28</v>
      </c>
      <c r="AE4082">
        <v>67</v>
      </c>
      <c r="AF4082">
        <v>33</v>
      </c>
      <c r="AG4082">
        <v>35</v>
      </c>
      <c r="AH4082">
        <v>18</v>
      </c>
      <c r="AI4082">
        <v>35</v>
      </c>
      <c r="AJ4082">
        <v>31</v>
      </c>
      <c r="AK4082">
        <v>30</v>
      </c>
      <c r="AL4082">
        <v>10</v>
      </c>
      <c r="AM4082">
        <v>32</v>
      </c>
    </row>
    <row r="4083" spans="1:39" x14ac:dyDescent="0.15">
      <c r="A4083" t="s">
        <v>148</v>
      </c>
      <c r="B4083">
        <v>5</v>
      </c>
      <c r="C4083">
        <v>1</v>
      </c>
      <c r="D4083">
        <v>2</v>
      </c>
      <c r="E4083" t="s">
        <v>29</v>
      </c>
      <c r="F4083" t="s">
        <v>206</v>
      </c>
      <c r="G4083">
        <v>309</v>
      </c>
      <c r="H4083">
        <v>687</v>
      </c>
      <c r="I4083">
        <v>4324</v>
      </c>
      <c r="J4083">
        <v>299417.33</v>
      </c>
      <c r="K4083">
        <v>232944.46</v>
      </c>
      <c r="L4083">
        <v>213032.02</v>
      </c>
      <c r="M4083">
        <v>71661.2598</v>
      </c>
      <c r="N4083">
        <v>89</v>
      </c>
      <c r="O4083">
        <v>150</v>
      </c>
      <c r="P4083">
        <v>1295</v>
      </c>
      <c r="Q4083">
        <v>90986.65</v>
      </c>
      <c r="R4083">
        <v>70873.91</v>
      </c>
      <c r="S4083">
        <v>62284.4</v>
      </c>
      <c r="T4083">
        <v>24553.397000000001</v>
      </c>
      <c r="U4083">
        <v>220</v>
      </c>
      <c r="V4083">
        <v>537</v>
      </c>
      <c r="W4083">
        <v>3029</v>
      </c>
      <c r="X4083">
        <v>208430.68</v>
      </c>
      <c r="Y4083">
        <v>162070.54999999999</v>
      </c>
      <c r="Z4083">
        <v>150747.62</v>
      </c>
      <c r="AA4083">
        <v>47107.862800000003</v>
      </c>
      <c r="AB4083">
        <v>295</v>
      </c>
      <c r="AC4083">
        <v>285</v>
      </c>
      <c r="AD4083">
        <v>149</v>
      </c>
      <c r="AE4083">
        <v>295</v>
      </c>
      <c r="AF4083">
        <v>86</v>
      </c>
      <c r="AG4083">
        <v>85</v>
      </c>
      <c r="AH4083">
        <v>45</v>
      </c>
      <c r="AI4083">
        <v>84</v>
      </c>
      <c r="AJ4083">
        <v>209</v>
      </c>
      <c r="AK4083">
        <v>200</v>
      </c>
      <c r="AL4083">
        <v>104</v>
      </c>
      <c r="AM4083">
        <v>211</v>
      </c>
    </row>
    <row r="4084" spans="1:39" x14ac:dyDescent="0.15">
      <c r="A4084" t="s">
        <v>148</v>
      </c>
      <c r="B4084">
        <v>5</v>
      </c>
      <c r="C4084">
        <v>1</v>
      </c>
      <c r="D4084">
        <v>2</v>
      </c>
      <c r="E4084" t="s">
        <v>32</v>
      </c>
      <c r="F4084" t="s">
        <v>206</v>
      </c>
      <c r="G4084">
        <v>111</v>
      </c>
      <c r="H4084">
        <v>257</v>
      </c>
      <c r="I4084">
        <v>1540</v>
      </c>
      <c r="J4084">
        <v>106763.16</v>
      </c>
      <c r="K4084">
        <v>78644.67</v>
      </c>
      <c r="L4084">
        <v>73290.12</v>
      </c>
      <c r="M4084">
        <v>24434.4702</v>
      </c>
      <c r="N4084">
        <v>9</v>
      </c>
      <c r="O4084">
        <v>16</v>
      </c>
      <c r="P4084">
        <v>97</v>
      </c>
      <c r="Q4084">
        <v>7509.85</v>
      </c>
      <c r="R4084">
        <v>5615.48</v>
      </c>
      <c r="S4084">
        <v>5469.59</v>
      </c>
      <c r="T4084">
        <v>1760.0567000000001</v>
      </c>
      <c r="U4084">
        <v>102</v>
      </c>
      <c r="V4084">
        <v>241</v>
      </c>
      <c r="W4084">
        <v>1443</v>
      </c>
      <c r="X4084">
        <v>99253.31</v>
      </c>
      <c r="Y4084">
        <v>73029.19</v>
      </c>
      <c r="Z4084">
        <v>67820.53</v>
      </c>
      <c r="AA4084">
        <v>22674.413499999999</v>
      </c>
      <c r="AB4084">
        <v>108</v>
      </c>
      <c r="AC4084">
        <v>96</v>
      </c>
      <c r="AD4084">
        <v>57</v>
      </c>
      <c r="AE4084">
        <v>96</v>
      </c>
      <c r="AF4084">
        <v>9</v>
      </c>
      <c r="AG4084">
        <v>8</v>
      </c>
      <c r="AH4084">
        <v>4</v>
      </c>
      <c r="AI4084">
        <v>9</v>
      </c>
      <c r="AJ4084">
        <v>99</v>
      </c>
      <c r="AK4084">
        <v>88</v>
      </c>
      <c r="AL4084">
        <v>53</v>
      </c>
      <c r="AM4084">
        <v>87</v>
      </c>
    </row>
    <row r="4085" spans="1:39" x14ac:dyDescent="0.15">
      <c r="A4085" t="s">
        <v>148</v>
      </c>
      <c r="B4085">
        <v>5</v>
      </c>
      <c r="C4085">
        <v>2</v>
      </c>
      <c r="D4085">
        <v>0</v>
      </c>
      <c r="E4085" t="s">
        <v>28</v>
      </c>
      <c r="F4085" t="s">
        <v>206</v>
      </c>
      <c r="G4085">
        <v>109</v>
      </c>
      <c r="H4085">
        <v>361</v>
      </c>
      <c r="I4085">
        <v>1534</v>
      </c>
      <c r="J4085">
        <v>108784.86</v>
      </c>
      <c r="K4085">
        <v>86677.87</v>
      </c>
      <c r="L4085">
        <v>71955.47</v>
      </c>
      <c r="M4085">
        <v>26094.051299999999</v>
      </c>
      <c r="N4085">
        <v>109</v>
      </c>
      <c r="O4085">
        <v>165</v>
      </c>
      <c r="P4085">
        <v>757</v>
      </c>
      <c r="Q4085">
        <v>53949.57</v>
      </c>
      <c r="R4085">
        <v>42241.49</v>
      </c>
      <c r="S4085">
        <v>29225.02</v>
      </c>
      <c r="T4085">
        <v>13709.228499999999</v>
      </c>
      <c r="U4085">
        <v>109</v>
      </c>
      <c r="V4085">
        <v>196</v>
      </c>
      <c r="W4085">
        <v>777</v>
      </c>
      <c r="X4085">
        <v>54835.29</v>
      </c>
      <c r="Y4085">
        <v>44436.38</v>
      </c>
      <c r="Z4085">
        <v>42730.45</v>
      </c>
      <c r="AA4085">
        <v>12384.8228</v>
      </c>
      <c r="AB4085">
        <v>105</v>
      </c>
      <c r="AC4085">
        <v>108</v>
      </c>
      <c r="AD4085">
        <v>102</v>
      </c>
      <c r="AE4085">
        <v>84</v>
      </c>
      <c r="AF4085">
        <v>105</v>
      </c>
      <c r="AG4085">
        <v>108</v>
      </c>
      <c r="AH4085">
        <v>102</v>
      </c>
      <c r="AI4085">
        <v>84</v>
      </c>
      <c r="AJ4085">
        <v>105</v>
      </c>
      <c r="AK4085">
        <v>108</v>
      </c>
      <c r="AL4085">
        <v>102</v>
      </c>
      <c r="AM4085">
        <v>84</v>
      </c>
    </row>
    <row r="4086" spans="1:39" x14ac:dyDescent="0.15">
      <c r="A4086" t="s">
        <v>148</v>
      </c>
      <c r="B4086">
        <v>5</v>
      </c>
      <c r="C4086">
        <v>2</v>
      </c>
      <c r="D4086">
        <v>0</v>
      </c>
      <c r="E4086" t="s">
        <v>29</v>
      </c>
      <c r="F4086" t="s">
        <v>206</v>
      </c>
      <c r="G4086">
        <v>3</v>
      </c>
      <c r="H4086">
        <v>10</v>
      </c>
      <c r="I4086">
        <v>38</v>
      </c>
      <c r="J4086">
        <v>2537.81</v>
      </c>
      <c r="K4086">
        <v>1823.82</v>
      </c>
      <c r="L4086">
        <v>1383.58</v>
      </c>
      <c r="M4086">
        <v>578.35450000000003</v>
      </c>
      <c r="N4086">
        <v>3</v>
      </c>
      <c r="O4086">
        <v>6</v>
      </c>
      <c r="P4086">
        <v>22</v>
      </c>
      <c r="Q4086">
        <v>1648.97</v>
      </c>
      <c r="R4086">
        <v>1167.82</v>
      </c>
      <c r="S4086">
        <v>727.58</v>
      </c>
      <c r="T4086">
        <v>366.91449999999998</v>
      </c>
      <c r="U4086">
        <v>3</v>
      </c>
      <c r="V4086">
        <v>4</v>
      </c>
      <c r="W4086">
        <v>16</v>
      </c>
      <c r="X4086">
        <v>888.84</v>
      </c>
      <c r="Y4086">
        <v>656</v>
      </c>
      <c r="Z4086">
        <v>656</v>
      </c>
      <c r="AA4086">
        <v>211.44</v>
      </c>
      <c r="AB4086">
        <v>3</v>
      </c>
      <c r="AC4086">
        <v>2</v>
      </c>
      <c r="AD4086">
        <v>2</v>
      </c>
      <c r="AE4086">
        <v>3</v>
      </c>
      <c r="AF4086">
        <v>3</v>
      </c>
      <c r="AG4086">
        <v>2</v>
      </c>
      <c r="AH4086">
        <v>2</v>
      </c>
      <c r="AI4086">
        <v>3</v>
      </c>
      <c r="AJ4086">
        <v>3</v>
      </c>
      <c r="AK4086">
        <v>2</v>
      </c>
      <c r="AL4086">
        <v>2</v>
      </c>
      <c r="AM4086">
        <v>3</v>
      </c>
    </row>
    <row r="4087" spans="1:39" x14ac:dyDescent="0.15">
      <c r="A4087" t="s">
        <v>148</v>
      </c>
      <c r="B4087">
        <v>5</v>
      </c>
      <c r="C4087">
        <v>2</v>
      </c>
      <c r="D4087">
        <v>0</v>
      </c>
      <c r="E4087" t="s">
        <v>32</v>
      </c>
      <c r="F4087" t="s">
        <v>206</v>
      </c>
      <c r="G4087">
        <v>74</v>
      </c>
      <c r="H4087">
        <v>302</v>
      </c>
      <c r="I4087">
        <v>1266</v>
      </c>
      <c r="J4087">
        <v>84003.79</v>
      </c>
      <c r="K4087">
        <v>61290.97</v>
      </c>
      <c r="L4087">
        <v>52936.03</v>
      </c>
      <c r="M4087">
        <v>20004.808799999999</v>
      </c>
      <c r="N4087">
        <v>74</v>
      </c>
      <c r="O4087">
        <v>122</v>
      </c>
      <c r="P4087">
        <v>491</v>
      </c>
      <c r="Q4087">
        <v>31910.01</v>
      </c>
      <c r="R4087">
        <v>23113.07</v>
      </c>
      <c r="S4087">
        <v>17402.04</v>
      </c>
      <c r="T4087">
        <v>8301.2155000000002</v>
      </c>
      <c r="U4087">
        <v>74</v>
      </c>
      <c r="V4087">
        <v>180</v>
      </c>
      <c r="W4087">
        <v>775</v>
      </c>
      <c r="X4087">
        <v>52093.78</v>
      </c>
      <c r="Y4087">
        <v>38177.9</v>
      </c>
      <c r="Z4087">
        <v>35533.99</v>
      </c>
      <c r="AA4087">
        <v>11703.5933</v>
      </c>
      <c r="AB4087">
        <v>74</v>
      </c>
      <c r="AC4087">
        <v>74</v>
      </c>
      <c r="AD4087">
        <v>74</v>
      </c>
      <c r="AE4087">
        <v>66</v>
      </c>
      <c r="AF4087">
        <v>74</v>
      </c>
      <c r="AG4087">
        <v>74</v>
      </c>
      <c r="AH4087">
        <v>74</v>
      </c>
      <c r="AI4087">
        <v>66</v>
      </c>
      <c r="AJ4087">
        <v>74</v>
      </c>
      <c r="AK4087">
        <v>74</v>
      </c>
      <c r="AL4087">
        <v>74</v>
      </c>
      <c r="AM4087">
        <v>66</v>
      </c>
    </row>
    <row r="4088" spans="1:39" x14ac:dyDescent="0.15">
      <c r="A4088" t="s">
        <v>148</v>
      </c>
      <c r="B4088">
        <v>5</v>
      </c>
      <c r="C4088">
        <v>2</v>
      </c>
      <c r="D4088">
        <v>1</v>
      </c>
      <c r="E4088" t="s">
        <v>28</v>
      </c>
      <c r="F4088" t="s">
        <v>206</v>
      </c>
      <c r="G4088">
        <v>1012</v>
      </c>
      <c r="H4088">
        <v>4019</v>
      </c>
      <c r="I4088">
        <v>15341</v>
      </c>
      <c r="J4088">
        <v>1043326.16</v>
      </c>
      <c r="K4088">
        <v>817883.05</v>
      </c>
      <c r="L4088">
        <v>690267.92</v>
      </c>
      <c r="M4088">
        <v>251886.48610000001</v>
      </c>
      <c r="N4088">
        <v>1012</v>
      </c>
      <c r="O4088">
        <v>1879</v>
      </c>
      <c r="P4088">
        <v>7720</v>
      </c>
      <c r="Q4088">
        <v>520581.59</v>
      </c>
      <c r="R4088">
        <v>399156.57</v>
      </c>
      <c r="S4088">
        <v>306831.37</v>
      </c>
      <c r="T4088">
        <v>132918.2899</v>
      </c>
      <c r="U4088">
        <v>1012</v>
      </c>
      <c r="V4088">
        <v>2140</v>
      </c>
      <c r="W4088">
        <v>7621</v>
      </c>
      <c r="X4088">
        <v>522744.57</v>
      </c>
      <c r="Y4088">
        <v>418726.48</v>
      </c>
      <c r="Z4088">
        <v>383436.55</v>
      </c>
      <c r="AA4088">
        <v>118968.19620000001</v>
      </c>
      <c r="AB4088">
        <v>967</v>
      </c>
      <c r="AC4088">
        <v>1006</v>
      </c>
      <c r="AD4088">
        <v>749</v>
      </c>
      <c r="AE4088">
        <v>963</v>
      </c>
      <c r="AF4088">
        <v>967</v>
      </c>
      <c r="AG4088">
        <v>1006</v>
      </c>
      <c r="AH4088">
        <v>749</v>
      </c>
      <c r="AI4088">
        <v>963</v>
      </c>
      <c r="AJ4088">
        <v>967</v>
      </c>
      <c r="AK4088">
        <v>1006</v>
      </c>
      <c r="AL4088">
        <v>749</v>
      </c>
      <c r="AM4088">
        <v>963</v>
      </c>
    </row>
    <row r="4089" spans="1:39" x14ac:dyDescent="0.15">
      <c r="A4089" t="s">
        <v>148</v>
      </c>
      <c r="B4089">
        <v>5</v>
      </c>
      <c r="C4089">
        <v>2</v>
      </c>
      <c r="D4089">
        <v>1</v>
      </c>
      <c r="E4089" t="s">
        <v>30</v>
      </c>
      <c r="F4089" t="s">
        <v>206</v>
      </c>
      <c r="G4089">
        <v>156</v>
      </c>
      <c r="H4089">
        <v>664</v>
      </c>
      <c r="I4089">
        <v>2388</v>
      </c>
      <c r="J4089">
        <v>161101.59</v>
      </c>
      <c r="K4089">
        <v>126971.46</v>
      </c>
      <c r="L4089">
        <v>105139.66</v>
      </c>
      <c r="M4089">
        <v>38742.617599999998</v>
      </c>
      <c r="N4089">
        <v>156</v>
      </c>
      <c r="O4089">
        <v>313</v>
      </c>
      <c r="P4089">
        <v>1236</v>
      </c>
      <c r="Q4089">
        <v>85848.1</v>
      </c>
      <c r="R4089">
        <v>67524.59</v>
      </c>
      <c r="S4089">
        <v>51009.18</v>
      </c>
      <c r="T4089">
        <v>21573.973300000001</v>
      </c>
      <c r="U4089">
        <v>156</v>
      </c>
      <c r="V4089">
        <v>351</v>
      </c>
      <c r="W4089">
        <v>1152</v>
      </c>
      <c r="X4089">
        <v>75253.490000000005</v>
      </c>
      <c r="Y4089">
        <v>59446.87</v>
      </c>
      <c r="Z4089">
        <v>54130.48</v>
      </c>
      <c r="AA4089">
        <v>17168.6443</v>
      </c>
      <c r="AB4089">
        <v>144</v>
      </c>
      <c r="AC4089">
        <v>156</v>
      </c>
      <c r="AD4089">
        <v>118</v>
      </c>
      <c r="AE4089">
        <v>148</v>
      </c>
      <c r="AF4089">
        <v>144</v>
      </c>
      <c r="AG4089">
        <v>156</v>
      </c>
      <c r="AH4089">
        <v>118</v>
      </c>
      <c r="AI4089">
        <v>148</v>
      </c>
      <c r="AJ4089">
        <v>144</v>
      </c>
      <c r="AK4089">
        <v>156</v>
      </c>
      <c r="AL4089">
        <v>118</v>
      </c>
      <c r="AM4089">
        <v>148</v>
      </c>
    </row>
    <row r="4090" spans="1:39" x14ac:dyDescent="0.15">
      <c r="A4090" t="s">
        <v>148</v>
      </c>
      <c r="B4090">
        <v>5</v>
      </c>
      <c r="C4090">
        <v>2</v>
      </c>
      <c r="D4090">
        <v>1</v>
      </c>
      <c r="E4090" t="s">
        <v>29</v>
      </c>
      <c r="F4090" t="s">
        <v>206</v>
      </c>
      <c r="G4090">
        <v>3147</v>
      </c>
      <c r="H4090">
        <v>14071</v>
      </c>
      <c r="I4090">
        <v>53960</v>
      </c>
      <c r="J4090">
        <v>3612842.89</v>
      </c>
      <c r="K4090">
        <v>2666257.64</v>
      </c>
      <c r="L4090">
        <v>2208677.5099999998</v>
      </c>
      <c r="M4090">
        <v>876566.39639999997</v>
      </c>
      <c r="N4090">
        <v>3147</v>
      </c>
      <c r="O4090">
        <v>6209</v>
      </c>
      <c r="P4090">
        <v>25714</v>
      </c>
      <c r="Q4090">
        <v>1713810.48</v>
      </c>
      <c r="R4090">
        <v>1248691.23</v>
      </c>
      <c r="S4090">
        <v>932976.24</v>
      </c>
      <c r="T4090">
        <v>444187.30450000003</v>
      </c>
      <c r="U4090">
        <v>3147</v>
      </c>
      <c r="V4090">
        <v>7862</v>
      </c>
      <c r="W4090">
        <v>28246</v>
      </c>
      <c r="X4090">
        <v>1899032.41</v>
      </c>
      <c r="Y4090">
        <v>1417566.41</v>
      </c>
      <c r="Z4090">
        <v>1275701.27</v>
      </c>
      <c r="AA4090">
        <v>432379.0919</v>
      </c>
      <c r="AB4090">
        <v>2971</v>
      </c>
      <c r="AC4090">
        <v>2985</v>
      </c>
      <c r="AD4090">
        <v>2365</v>
      </c>
      <c r="AE4090">
        <v>3036</v>
      </c>
      <c r="AF4090">
        <v>2971</v>
      </c>
      <c r="AG4090">
        <v>2985</v>
      </c>
      <c r="AH4090">
        <v>2365</v>
      </c>
      <c r="AI4090">
        <v>3036</v>
      </c>
      <c r="AJ4090">
        <v>2971</v>
      </c>
      <c r="AK4090">
        <v>2985</v>
      </c>
      <c r="AL4090">
        <v>2365</v>
      </c>
      <c r="AM4090">
        <v>3036</v>
      </c>
    </row>
    <row r="4091" spans="1:39" x14ac:dyDescent="0.15">
      <c r="A4091" t="s">
        <v>148</v>
      </c>
      <c r="B4091">
        <v>5</v>
      </c>
      <c r="C4091">
        <v>2</v>
      </c>
      <c r="D4091">
        <v>1</v>
      </c>
      <c r="E4091" t="s">
        <v>32</v>
      </c>
      <c r="F4091" t="s">
        <v>206</v>
      </c>
      <c r="G4091">
        <v>173</v>
      </c>
      <c r="H4091">
        <v>721</v>
      </c>
      <c r="I4091">
        <v>3093</v>
      </c>
      <c r="J4091">
        <v>207707.09</v>
      </c>
      <c r="K4091">
        <v>152159.42000000001</v>
      </c>
      <c r="L4091">
        <v>132085.09</v>
      </c>
      <c r="M4091">
        <v>50200.569199999998</v>
      </c>
      <c r="N4091">
        <v>173</v>
      </c>
      <c r="O4091">
        <v>313</v>
      </c>
      <c r="P4091">
        <v>1329</v>
      </c>
      <c r="Q4091">
        <v>84798.69</v>
      </c>
      <c r="R4091">
        <v>62889.72</v>
      </c>
      <c r="S4091">
        <v>47921.03</v>
      </c>
      <c r="T4091">
        <v>22339.545099999999</v>
      </c>
      <c r="U4091">
        <v>173</v>
      </c>
      <c r="V4091">
        <v>408</v>
      </c>
      <c r="W4091">
        <v>1764</v>
      </c>
      <c r="X4091">
        <v>122908.4</v>
      </c>
      <c r="Y4091">
        <v>89269.7</v>
      </c>
      <c r="Z4091">
        <v>84164.06</v>
      </c>
      <c r="AA4091">
        <v>27861.024099999999</v>
      </c>
      <c r="AB4091">
        <v>170</v>
      </c>
      <c r="AC4091">
        <v>167</v>
      </c>
      <c r="AD4091">
        <v>133</v>
      </c>
      <c r="AE4091">
        <v>165</v>
      </c>
      <c r="AF4091">
        <v>170</v>
      </c>
      <c r="AG4091">
        <v>167</v>
      </c>
      <c r="AH4091">
        <v>133</v>
      </c>
      <c r="AI4091">
        <v>165</v>
      </c>
      <c r="AJ4091">
        <v>170</v>
      </c>
      <c r="AK4091">
        <v>167</v>
      </c>
      <c r="AL4091">
        <v>133</v>
      </c>
      <c r="AM4091">
        <v>165</v>
      </c>
    </row>
    <row r="4092" spans="1:39" x14ac:dyDescent="0.15">
      <c r="A4092" t="s">
        <v>148</v>
      </c>
      <c r="B4092">
        <v>5</v>
      </c>
      <c r="C4092">
        <v>2</v>
      </c>
      <c r="D4092">
        <v>2</v>
      </c>
      <c r="E4092" t="s">
        <v>28</v>
      </c>
      <c r="F4092" t="s">
        <v>206</v>
      </c>
      <c r="G4092">
        <v>97</v>
      </c>
      <c r="H4092">
        <v>343</v>
      </c>
      <c r="I4092">
        <v>1493</v>
      </c>
      <c r="J4092">
        <v>99253.7</v>
      </c>
      <c r="K4092">
        <v>78514.25</v>
      </c>
      <c r="L4092">
        <v>63661.43</v>
      </c>
      <c r="M4092">
        <v>24063.433000000001</v>
      </c>
      <c r="N4092">
        <v>97</v>
      </c>
      <c r="O4092">
        <v>141</v>
      </c>
      <c r="P4092">
        <v>723</v>
      </c>
      <c r="Q4092">
        <v>47919.41</v>
      </c>
      <c r="R4092">
        <v>37591.93</v>
      </c>
      <c r="S4092">
        <v>24775.31</v>
      </c>
      <c r="T4092">
        <v>12395.0576</v>
      </c>
      <c r="U4092">
        <v>97</v>
      </c>
      <c r="V4092">
        <v>202</v>
      </c>
      <c r="W4092">
        <v>770</v>
      </c>
      <c r="X4092">
        <v>51334.29</v>
      </c>
      <c r="Y4092">
        <v>40922.32</v>
      </c>
      <c r="Z4092">
        <v>38886.120000000003</v>
      </c>
      <c r="AA4092">
        <v>11668.375400000001</v>
      </c>
      <c r="AB4092">
        <v>84</v>
      </c>
      <c r="AC4092">
        <v>97</v>
      </c>
      <c r="AD4092">
        <v>60</v>
      </c>
      <c r="AE4092">
        <v>92</v>
      </c>
      <c r="AF4092">
        <v>84</v>
      </c>
      <c r="AG4092">
        <v>97</v>
      </c>
      <c r="AH4092">
        <v>60</v>
      </c>
      <c r="AI4092">
        <v>92</v>
      </c>
      <c r="AJ4092">
        <v>84</v>
      </c>
      <c r="AK4092">
        <v>97</v>
      </c>
      <c r="AL4092">
        <v>60</v>
      </c>
      <c r="AM4092">
        <v>92</v>
      </c>
    </row>
    <row r="4093" spans="1:39" x14ac:dyDescent="0.15">
      <c r="A4093" t="s">
        <v>148</v>
      </c>
      <c r="B4093">
        <v>5</v>
      </c>
      <c r="C4093">
        <v>2</v>
      </c>
      <c r="D4093">
        <v>2</v>
      </c>
      <c r="E4093" t="s">
        <v>30</v>
      </c>
      <c r="F4093" t="s">
        <v>206</v>
      </c>
      <c r="G4093">
        <v>6</v>
      </c>
      <c r="H4093">
        <v>18</v>
      </c>
      <c r="I4093">
        <v>83</v>
      </c>
      <c r="J4093">
        <v>5510.91</v>
      </c>
      <c r="K4093">
        <v>4599.33</v>
      </c>
      <c r="L4093">
        <v>4178.33</v>
      </c>
      <c r="M4093">
        <v>1346.8341</v>
      </c>
      <c r="N4093">
        <v>6</v>
      </c>
      <c r="O4093">
        <v>6</v>
      </c>
      <c r="P4093">
        <v>19</v>
      </c>
      <c r="Q4093">
        <v>1362.94</v>
      </c>
      <c r="R4093">
        <v>1078.3900000000001</v>
      </c>
      <c r="S4093">
        <v>903.39</v>
      </c>
      <c r="T4093">
        <v>383.47590000000002</v>
      </c>
      <c r="U4093">
        <v>6</v>
      </c>
      <c r="V4093">
        <v>12</v>
      </c>
      <c r="W4093">
        <v>64</v>
      </c>
      <c r="X4093">
        <v>4147.97</v>
      </c>
      <c r="Y4093">
        <v>3520.94</v>
      </c>
      <c r="Z4093">
        <v>3274.94</v>
      </c>
      <c r="AA4093">
        <v>963.35820000000001</v>
      </c>
      <c r="AB4093">
        <v>5</v>
      </c>
      <c r="AC4093">
        <v>6</v>
      </c>
      <c r="AD4093">
        <v>3</v>
      </c>
      <c r="AE4093">
        <v>6</v>
      </c>
      <c r="AF4093">
        <v>5</v>
      </c>
      <c r="AG4093">
        <v>6</v>
      </c>
      <c r="AH4093">
        <v>3</v>
      </c>
      <c r="AI4093">
        <v>6</v>
      </c>
      <c r="AJ4093">
        <v>5</v>
      </c>
      <c r="AK4093">
        <v>6</v>
      </c>
      <c r="AL4093">
        <v>3</v>
      </c>
      <c r="AM4093">
        <v>6</v>
      </c>
    </row>
    <row r="4094" spans="1:39" x14ac:dyDescent="0.15">
      <c r="A4094" t="s">
        <v>148</v>
      </c>
      <c r="B4094">
        <v>5</v>
      </c>
      <c r="C4094">
        <v>2</v>
      </c>
      <c r="D4094">
        <v>2</v>
      </c>
      <c r="E4094" t="s">
        <v>29</v>
      </c>
      <c r="F4094" t="s">
        <v>206</v>
      </c>
      <c r="G4094">
        <v>77</v>
      </c>
      <c r="H4094">
        <v>266</v>
      </c>
      <c r="I4094">
        <v>1156</v>
      </c>
      <c r="J4094">
        <v>79256.259999999995</v>
      </c>
      <c r="K4094">
        <v>59786.29</v>
      </c>
      <c r="L4094">
        <v>48586.61</v>
      </c>
      <c r="M4094">
        <v>19172.985700000001</v>
      </c>
      <c r="N4094">
        <v>77</v>
      </c>
      <c r="O4094">
        <v>109</v>
      </c>
      <c r="P4094">
        <v>501</v>
      </c>
      <c r="Q4094">
        <v>33592.26</v>
      </c>
      <c r="R4094">
        <v>24449.17</v>
      </c>
      <c r="S4094">
        <v>16391.97</v>
      </c>
      <c r="T4094">
        <v>8721.2705999999998</v>
      </c>
      <c r="U4094">
        <v>77</v>
      </c>
      <c r="V4094">
        <v>157</v>
      </c>
      <c r="W4094">
        <v>655</v>
      </c>
      <c r="X4094">
        <v>45664</v>
      </c>
      <c r="Y4094">
        <v>35337.120000000003</v>
      </c>
      <c r="Z4094">
        <v>32194.639999999999</v>
      </c>
      <c r="AA4094">
        <v>10451.715099999999</v>
      </c>
      <c r="AB4094">
        <v>74</v>
      </c>
      <c r="AC4094">
        <v>74</v>
      </c>
      <c r="AD4094">
        <v>47</v>
      </c>
      <c r="AE4094">
        <v>77</v>
      </c>
      <c r="AF4094">
        <v>74</v>
      </c>
      <c r="AG4094">
        <v>74</v>
      </c>
      <c r="AH4094">
        <v>47</v>
      </c>
      <c r="AI4094">
        <v>77</v>
      </c>
      <c r="AJ4094">
        <v>74</v>
      </c>
      <c r="AK4094">
        <v>74</v>
      </c>
      <c r="AL4094">
        <v>47</v>
      </c>
      <c r="AM4094">
        <v>77</v>
      </c>
    </row>
    <row r="4095" spans="1:39" x14ac:dyDescent="0.15">
      <c r="A4095" t="s">
        <v>148</v>
      </c>
      <c r="B4095">
        <v>5</v>
      </c>
      <c r="C4095">
        <v>2</v>
      </c>
      <c r="D4095">
        <v>2</v>
      </c>
      <c r="E4095" t="s">
        <v>32</v>
      </c>
      <c r="F4095" t="s">
        <v>206</v>
      </c>
      <c r="G4095">
        <v>39</v>
      </c>
      <c r="H4095">
        <v>151</v>
      </c>
      <c r="I4095">
        <v>681</v>
      </c>
      <c r="J4095">
        <v>45642.52</v>
      </c>
      <c r="K4095">
        <v>33012.17</v>
      </c>
      <c r="L4095">
        <v>28377.39</v>
      </c>
      <c r="M4095">
        <v>11131.439</v>
      </c>
      <c r="N4095">
        <v>39</v>
      </c>
      <c r="O4095">
        <v>69</v>
      </c>
      <c r="P4095">
        <v>274</v>
      </c>
      <c r="Q4095">
        <v>17801.7</v>
      </c>
      <c r="R4095">
        <v>12716.53</v>
      </c>
      <c r="S4095">
        <v>9734.11</v>
      </c>
      <c r="T4095">
        <v>4836.5003999999999</v>
      </c>
      <c r="U4095">
        <v>39</v>
      </c>
      <c r="V4095">
        <v>82</v>
      </c>
      <c r="W4095">
        <v>407</v>
      </c>
      <c r="X4095">
        <v>27840.82</v>
      </c>
      <c r="Y4095">
        <v>20295.64</v>
      </c>
      <c r="Z4095">
        <v>18643.28</v>
      </c>
      <c r="AA4095">
        <v>6294.9386000000004</v>
      </c>
      <c r="AB4095">
        <v>37</v>
      </c>
      <c r="AC4095">
        <v>35</v>
      </c>
      <c r="AD4095">
        <v>30</v>
      </c>
      <c r="AE4095">
        <v>38</v>
      </c>
      <c r="AF4095">
        <v>37</v>
      </c>
      <c r="AG4095">
        <v>35</v>
      </c>
      <c r="AH4095">
        <v>30</v>
      </c>
      <c r="AI4095">
        <v>38</v>
      </c>
      <c r="AJ4095">
        <v>37</v>
      </c>
      <c r="AK4095">
        <v>35</v>
      </c>
      <c r="AL4095">
        <v>30</v>
      </c>
      <c r="AM4095">
        <v>38</v>
      </c>
    </row>
    <row r="4096" spans="1:39" x14ac:dyDescent="0.15">
      <c r="A4096" t="s">
        <v>148</v>
      </c>
      <c r="B4096">
        <v>30</v>
      </c>
      <c r="C4096">
        <v>1</v>
      </c>
      <c r="D4096">
        <v>0</v>
      </c>
      <c r="E4096" t="s">
        <v>28</v>
      </c>
      <c r="F4096" t="s">
        <v>206</v>
      </c>
      <c r="G4096">
        <v>3640</v>
      </c>
      <c r="H4096">
        <v>4987</v>
      </c>
      <c r="I4096">
        <v>20002</v>
      </c>
      <c r="J4096">
        <v>1403148.47</v>
      </c>
      <c r="K4096">
        <v>1102181.8600000001</v>
      </c>
      <c r="L4096">
        <v>1014635.01</v>
      </c>
      <c r="M4096">
        <v>335950.8175</v>
      </c>
      <c r="N4096">
        <v>1815</v>
      </c>
      <c r="O4096">
        <v>2340</v>
      </c>
      <c r="P4096">
        <v>9972</v>
      </c>
      <c r="Q4096">
        <v>710543.68</v>
      </c>
      <c r="R4096">
        <v>549162.25</v>
      </c>
      <c r="S4096">
        <v>485214.96</v>
      </c>
      <c r="T4096">
        <v>180836.37100000001</v>
      </c>
      <c r="U4096">
        <v>1825</v>
      </c>
      <c r="V4096">
        <v>2647</v>
      </c>
      <c r="W4096">
        <v>10030</v>
      </c>
      <c r="X4096">
        <v>692604.79</v>
      </c>
      <c r="Y4096">
        <v>553019.61</v>
      </c>
      <c r="Z4096">
        <v>529420.05000000005</v>
      </c>
      <c r="AA4096">
        <v>155114.44649999999</v>
      </c>
      <c r="AB4096">
        <v>3604</v>
      </c>
      <c r="AC4096">
        <v>3263</v>
      </c>
      <c r="AD4096">
        <v>2878</v>
      </c>
      <c r="AE4096">
        <v>1946</v>
      </c>
      <c r="AF4096">
        <v>1800</v>
      </c>
      <c r="AG4096">
        <v>1742</v>
      </c>
      <c r="AH4096">
        <v>1553</v>
      </c>
      <c r="AI4096">
        <v>952</v>
      </c>
      <c r="AJ4096">
        <v>1804</v>
      </c>
      <c r="AK4096">
        <v>1521</v>
      </c>
      <c r="AL4096">
        <v>1325</v>
      </c>
      <c r="AM4096">
        <v>994</v>
      </c>
    </row>
    <row r="4097" spans="1:39" x14ac:dyDescent="0.15">
      <c r="A4097" t="s">
        <v>148</v>
      </c>
      <c r="B4097">
        <v>30</v>
      </c>
      <c r="C4097">
        <v>1</v>
      </c>
      <c r="D4097">
        <v>0</v>
      </c>
      <c r="E4097" t="s">
        <v>30</v>
      </c>
      <c r="F4097" t="s">
        <v>206</v>
      </c>
      <c r="G4097">
        <v>3</v>
      </c>
      <c r="H4097">
        <v>4</v>
      </c>
      <c r="I4097">
        <v>15</v>
      </c>
      <c r="J4097">
        <v>1098.96</v>
      </c>
      <c r="K4097">
        <v>851.07</v>
      </c>
      <c r="L4097">
        <v>851.07</v>
      </c>
      <c r="M4097">
        <v>249.76609999999999</v>
      </c>
      <c r="N4097">
        <v>1</v>
      </c>
      <c r="O4097">
        <v>1</v>
      </c>
      <c r="P4097">
        <v>4</v>
      </c>
      <c r="Q4097">
        <v>356.99</v>
      </c>
      <c r="R4097">
        <v>249.89</v>
      </c>
      <c r="S4097">
        <v>249.89</v>
      </c>
      <c r="T4097">
        <v>83.466099999999997</v>
      </c>
      <c r="U4097">
        <v>2</v>
      </c>
      <c r="V4097">
        <v>3</v>
      </c>
      <c r="W4097">
        <v>11</v>
      </c>
      <c r="X4097">
        <v>741.97</v>
      </c>
      <c r="Y4097">
        <v>601.17999999999995</v>
      </c>
      <c r="Z4097">
        <v>601.17999999999995</v>
      </c>
      <c r="AA4097">
        <v>166.3</v>
      </c>
      <c r="AB4097">
        <v>3</v>
      </c>
      <c r="AC4097">
        <v>3</v>
      </c>
      <c r="AD4097">
        <v>2</v>
      </c>
      <c r="AE4097">
        <v>2</v>
      </c>
      <c r="AF4097">
        <v>1</v>
      </c>
      <c r="AG4097">
        <v>1</v>
      </c>
      <c r="AH4097">
        <v>1</v>
      </c>
      <c r="AI4097">
        <v>0</v>
      </c>
      <c r="AJ4097">
        <v>2</v>
      </c>
      <c r="AK4097">
        <v>2</v>
      </c>
      <c r="AL4097">
        <v>1</v>
      </c>
      <c r="AM4097">
        <v>2</v>
      </c>
    </row>
    <row r="4098" spans="1:39" x14ac:dyDescent="0.15">
      <c r="A4098" t="s">
        <v>148</v>
      </c>
      <c r="B4098">
        <v>30</v>
      </c>
      <c r="C4098">
        <v>1</v>
      </c>
      <c r="D4098">
        <v>0</v>
      </c>
      <c r="E4098" t="s">
        <v>29</v>
      </c>
      <c r="F4098" t="s">
        <v>206</v>
      </c>
      <c r="G4098">
        <v>51</v>
      </c>
      <c r="H4098">
        <v>84</v>
      </c>
      <c r="I4098">
        <v>307</v>
      </c>
      <c r="J4098">
        <v>21658.07</v>
      </c>
      <c r="K4098">
        <v>15637.77</v>
      </c>
      <c r="L4098">
        <v>13713.7</v>
      </c>
      <c r="M4098">
        <v>5582.9160000000002</v>
      </c>
      <c r="N4098">
        <v>31</v>
      </c>
      <c r="O4098">
        <v>48</v>
      </c>
      <c r="P4098">
        <v>186</v>
      </c>
      <c r="Q4098">
        <v>13682.41</v>
      </c>
      <c r="R4098">
        <v>9769.66</v>
      </c>
      <c r="S4098">
        <v>8230.26</v>
      </c>
      <c r="T4098">
        <v>3791.4470999999999</v>
      </c>
      <c r="U4098">
        <v>20</v>
      </c>
      <c r="V4098">
        <v>36</v>
      </c>
      <c r="W4098">
        <v>121</v>
      </c>
      <c r="X4098">
        <v>7975.66</v>
      </c>
      <c r="Y4098">
        <v>5868.11</v>
      </c>
      <c r="Z4098">
        <v>5483.44</v>
      </c>
      <c r="AA4098">
        <v>1791.4689000000001</v>
      </c>
      <c r="AB4098">
        <v>51</v>
      </c>
      <c r="AC4098">
        <v>40</v>
      </c>
      <c r="AD4098">
        <v>34</v>
      </c>
      <c r="AE4098">
        <v>34</v>
      </c>
      <c r="AF4098">
        <v>31</v>
      </c>
      <c r="AG4098">
        <v>29</v>
      </c>
      <c r="AH4098">
        <v>25</v>
      </c>
      <c r="AI4098">
        <v>24</v>
      </c>
      <c r="AJ4098">
        <v>20</v>
      </c>
      <c r="AK4098">
        <v>11</v>
      </c>
      <c r="AL4098">
        <v>9</v>
      </c>
      <c r="AM4098">
        <v>10</v>
      </c>
    </row>
    <row r="4099" spans="1:39" x14ac:dyDescent="0.15">
      <c r="A4099" t="s">
        <v>148</v>
      </c>
      <c r="B4099">
        <v>30</v>
      </c>
      <c r="C4099">
        <v>1</v>
      </c>
      <c r="D4099">
        <v>0</v>
      </c>
      <c r="E4099" t="s">
        <v>32</v>
      </c>
      <c r="F4099" t="s">
        <v>206</v>
      </c>
      <c r="G4099">
        <v>1019</v>
      </c>
      <c r="H4099">
        <v>1566</v>
      </c>
      <c r="I4099">
        <v>6876</v>
      </c>
      <c r="J4099">
        <v>470596.71</v>
      </c>
      <c r="K4099">
        <v>329993.94</v>
      </c>
      <c r="L4099">
        <v>317240.94</v>
      </c>
      <c r="M4099">
        <v>109009.27469999999</v>
      </c>
      <c r="N4099">
        <v>115</v>
      </c>
      <c r="O4099">
        <v>168</v>
      </c>
      <c r="P4099">
        <v>714</v>
      </c>
      <c r="Q4099">
        <v>51781.75</v>
      </c>
      <c r="R4099">
        <v>36078.870000000003</v>
      </c>
      <c r="S4099">
        <v>33386.42</v>
      </c>
      <c r="T4099">
        <v>13879.7783</v>
      </c>
      <c r="U4099">
        <v>904</v>
      </c>
      <c r="V4099">
        <v>1398</v>
      </c>
      <c r="W4099">
        <v>6162</v>
      </c>
      <c r="X4099">
        <v>418814.96</v>
      </c>
      <c r="Y4099">
        <v>293915.07</v>
      </c>
      <c r="Z4099">
        <v>283854.52</v>
      </c>
      <c r="AA4099">
        <v>95129.496400000004</v>
      </c>
      <c r="AB4099">
        <v>1013</v>
      </c>
      <c r="AC4099">
        <v>869</v>
      </c>
      <c r="AD4099">
        <v>797</v>
      </c>
      <c r="AE4099">
        <v>704</v>
      </c>
      <c r="AF4099">
        <v>114</v>
      </c>
      <c r="AG4099">
        <v>98</v>
      </c>
      <c r="AH4099">
        <v>95</v>
      </c>
      <c r="AI4099">
        <v>91</v>
      </c>
      <c r="AJ4099">
        <v>899</v>
      </c>
      <c r="AK4099">
        <v>771</v>
      </c>
      <c r="AL4099">
        <v>702</v>
      </c>
      <c r="AM4099">
        <v>613</v>
      </c>
    </row>
    <row r="4100" spans="1:39" x14ac:dyDescent="0.15">
      <c r="A4100" t="s">
        <v>148</v>
      </c>
      <c r="B4100">
        <v>30</v>
      </c>
      <c r="C4100">
        <v>1</v>
      </c>
      <c r="D4100">
        <v>1</v>
      </c>
      <c r="E4100" t="s">
        <v>28</v>
      </c>
      <c r="F4100" t="s">
        <v>206</v>
      </c>
      <c r="G4100">
        <v>21664</v>
      </c>
      <c r="H4100">
        <v>35990</v>
      </c>
      <c r="I4100">
        <v>125608</v>
      </c>
      <c r="J4100">
        <v>8532264.3800000008</v>
      </c>
      <c r="K4100">
        <v>6712886.7699999996</v>
      </c>
      <c r="L4100">
        <v>6207473.2999999998</v>
      </c>
      <c r="M4100">
        <v>2059183.7301</v>
      </c>
      <c r="N4100">
        <v>11403</v>
      </c>
      <c r="O4100">
        <v>17301</v>
      </c>
      <c r="P4100">
        <v>66470</v>
      </c>
      <c r="Q4100">
        <v>4537203.04</v>
      </c>
      <c r="R4100">
        <v>3564485.48</v>
      </c>
      <c r="S4100">
        <v>3235576.42</v>
      </c>
      <c r="T4100">
        <v>1158351.5412000001</v>
      </c>
      <c r="U4100">
        <v>10261</v>
      </c>
      <c r="V4100">
        <v>18689</v>
      </c>
      <c r="W4100">
        <v>59138</v>
      </c>
      <c r="X4100">
        <v>3995061.34</v>
      </c>
      <c r="Y4100">
        <v>3148401.29</v>
      </c>
      <c r="Z4100">
        <v>2971896.88</v>
      </c>
      <c r="AA4100">
        <v>900832.18889999995</v>
      </c>
      <c r="AB4100">
        <v>20519</v>
      </c>
      <c r="AC4100">
        <v>20921</v>
      </c>
      <c r="AD4100">
        <v>14088</v>
      </c>
      <c r="AE4100">
        <v>18969</v>
      </c>
      <c r="AF4100">
        <v>11009</v>
      </c>
      <c r="AG4100">
        <v>11221</v>
      </c>
      <c r="AH4100">
        <v>8145</v>
      </c>
      <c r="AI4100">
        <v>10182</v>
      </c>
      <c r="AJ4100">
        <v>9510</v>
      </c>
      <c r="AK4100">
        <v>9700</v>
      </c>
      <c r="AL4100">
        <v>5943</v>
      </c>
      <c r="AM4100">
        <v>8787</v>
      </c>
    </row>
    <row r="4101" spans="1:39" x14ac:dyDescent="0.15">
      <c r="A4101" t="s">
        <v>148</v>
      </c>
      <c r="B4101">
        <v>30</v>
      </c>
      <c r="C4101">
        <v>1</v>
      </c>
      <c r="D4101">
        <v>1</v>
      </c>
      <c r="E4101" t="s">
        <v>30</v>
      </c>
      <c r="F4101" t="s">
        <v>206</v>
      </c>
      <c r="G4101">
        <v>2260</v>
      </c>
      <c r="H4101">
        <v>3883</v>
      </c>
      <c r="I4101">
        <v>13140</v>
      </c>
      <c r="J4101">
        <v>893484.15</v>
      </c>
      <c r="K4101">
        <v>704256.83</v>
      </c>
      <c r="L4101">
        <v>643128.38</v>
      </c>
      <c r="M4101">
        <v>214478.5295</v>
      </c>
      <c r="N4101">
        <v>1100</v>
      </c>
      <c r="O4101">
        <v>1681</v>
      </c>
      <c r="P4101">
        <v>6371</v>
      </c>
      <c r="Q4101">
        <v>435625.55</v>
      </c>
      <c r="R4101">
        <v>344107.49</v>
      </c>
      <c r="S4101">
        <v>307321.5</v>
      </c>
      <c r="T4101">
        <v>110700.1332</v>
      </c>
      <c r="U4101">
        <v>1160</v>
      </c>
      <c r="V4101">
        <v>2202</v>
      </c>
      <c r="W4101">
        <v>6769</v>
      </c>
      <c r="X4101">
        <v>457858.6</v>
      </c>
      <c r="Y4101">
        <v>360149.34</v>
      </c>
      <c r="Z4101">
        <v>335806.88</v>
      </c>
      <c r="AA4101">
        <v>103778.39629999999</v>
      </c>
      <c r="AB4101">
        <v>2110</v>
      </c>
      <c r="AC4101">
        <v>2210</v>
      </c>
      <c r="AD4101">
        <v>1277</v>
      </c>
      <c r="AE4101">
        <v>2169</v>
      </c>
      <c r="AF4101">
        <v>1040</v>
      </c>
      <c r="AG4101">
        <v>1080</v>
      </c>
      <c r="AH4101">
        <v>682</v>
      </c>
      <c r="AI4101">
        <v>1069</v>
      </c>
      <c r="AJ4101">
        <v>1070</v>
      </c>
      <c r="AK4101">
        <v>1130</v>
      </c>
      <c r="AL4101">
        <v>595</v>
      </c>
      <c r="AM4101">
        <v>1100</v>
      </c>
    </row>
    <row r="4102" spans="1:39" x14ac:dyDescent="0.15">
      <c r="A4102" t="s">
        <v>148</v>
      </c>
      <c r="B4102">
        <v>30</v>
      </c>
      <c r="C4102">
        <v>1</v>
      </c>
      <c r="D4102">
        <v>1</v>
      </c>
      <c r="E4102" t="s">
        <v>29</v>
      </c>
      <c r="F4102" t="s">
        <v>206</v>
      </c>
      <c r="G4102">
        <v>33655</v>
      </c>
      <c r="H4102">
        <v>61556</v>
      </c>
      <c r="I4102">
        <v>211585</v>
      </c>
      <c r="J4102">
        <v>14227315.16</v>
      </c>
      <c r="K4102">
        <v>10608561.970000001</v>
      </c>
      <c r="L4102">
        <v>9825887.4800000004</v>
      </c>
      <c r="M4102">
        <v>3399701.4674</v>
      </c>
      <c r="N4102">
        <v>11868</v>
      </c>
      <c r="O4102">
        <v>19303</v>
      </c>
      <c r="P4102">
        <v>73499</v>
      </c>
      <c r="Q4102">
        <v>4984211.17</v>
      </c>
      <c r="R4102">
        <v>3725948.9</v>
      </c>
      <c r="S4102">
        <v>3377839.98</v>
      </c>
      <c r="T4102">
        <v>1295849.8907000001</v>
      </c>
      <c r="U4102">
        <v>21787</v>
      </c>
      <c r="V4102">
        <v>42253</v>
      </c>
      <c r="W4102">
        <v>138086</v>
      </c>
      <c r="X4102">
        <v>9243103.9900000002</v>
      </c>
      <c r="Y4102">
        <v>6882613.0700000003</v>
      </c>
      <c r="Z4102">
        <v>6448047.5</v>
      </c>
      <c r="AA4102">
        <v>2103851.5767000001</v>
      </c>
      <c r="AB4102">
        <v>32130</v>
      </c>
      <c r="AC4102">
        <v>31988</v>
      </c>
      <c r="AD4102">
        <v>21578</v>
      </c>
      <c r="AE4102">
        <v>32163</v>
      </c>
      <c r="AF4102">
        <v>11384</v>
      </c>
      <c r="AG4102">
        <v>11300</v>
      </c>
      <c r="AH4102">
        <v>8412</v>
      </c>
      <c r="AI4102">
        <v>11413</v>
      </c>
      <c r="AJ4102">
        <v>20746</v>
      </c>
      <c r="AK4102">
        <v>20688</v>
      </c>
      <c r="AL4102">
        <v>13166</v>
      </c>
      <c r="AM4102">
        <v>20750</v>
      </c>
    </row>
    <row r="4103" spans="1:39" x14ac:dyDescent="0.15">
      <c r="A4103" t="s">
        <v>148</v>
      </c>
      <c r="B4103">
        <v>30</v>
      </c>
      <c r="C4103">
        <v>1</v>
      </c>
      <c r="D4103">
        <v>1</v>
      </c>
      <c r="E4103" t="s">
        <v>31</v>
      </c>
      <c r="F4103" t="s">
        <v>206</v>
      </c>
      <c r="G4103">
        <v>3</v>
      </c>
      <c r="H4103">
        <v>9</v>
      </c>
      <c r="I4103">
        <v>26</v>
      </c>
      <c r="J4103">
        <v>1747.96</v>
      </c>
      <c r="K4103">
        <v>1177.95</v>
      </c>
      <c r="L4103">
        <v>1066.04</v>
      </c>
      <c r="M4103">
        <v>372.92829999999998</v>
      </c>
      <c r="N4103">
        <v>0</v>
      </c>
      <c r="O4103">
        <v>0</v>
      </c>
      <c r="P4103">
        <v>0</v>
      </c>
      <c r="Q4103">
        <v>0</v>
      </c>
      <c r="R4103">
        <v>0</v>
      </c>
      <c r="S4103">
        <v>0</v>
      </c>
      <c r="T4103">
        <v>0</v>
      </c>
      <c r="U4103">
        <v>3</v>
      </c>
      <c r="V4103">
        <v>9</v>
      </c>
      <c r="W4103">
        <v>26</v>
      </c>
      <c r="X4103">
        <v>1747.96</v>
      </c>
      <c r="Y4103">
        <v>1177.95</v>
      </c>
      <c r="Z4103">
        <v>1066.04</v>
      </c>
      <c r="AA4103">
        <v>372.92829999999998</v>
      </c>
      <c r="AB4103">
        <v>1</v>
      </c>
      <c r="AC4103">
        <v>3</v>
      </c>
      <c r="AD4103">
        <v>2</v>
      </c>
      <c r="AE4103">
        <v>2</v>
      </c>
      <c r="AF4103">
        <v>0</v>
      </c>
      <c r="AG4103">
        <v>0</v>
      </c>
      <c r="AH4103">
        <v>0</v>
      </c>
      <c r="AI4103">
        <v>0</v>
      </c>
      <c r="AJ4103">
        <v>1</v>
      </c>
      <c r="AK4103">
        <v>3</v>
      </c>
      <c r="AL4103">
        <v>2</v>
      </c>
      <c r="AM4103">
        <v>2</v>
      </c>
    </row>
    <row r="4104" spans="1:39" x14ac:dyDescent="0.15">
      <c r="A4104" t="s">
        <v>148</v>
      </c>
      <c r="B4104">
        <v>30</v>
      </c>
      <c r="C4104">
        <v>1</v>
      </c>
      <c r="D4104">
        <v>1</v>
      </c>
      <c r="E4104" t="s">
        <v>32</v>
      </c>
      <c r="F4104" t="s">
        <v>206</v>
      </c>
      <c r="G4104">
        <v>1483</v>
      </c>
      <c r="H4104">
        <v>2560</v>
      </c>
      <c r="I4104">
        <v>9816</v>
      </c>
      <c r="J4104">
        <v>669092.19999999995</v>
      </c>
      <c r="K4104">
        <v>477285.46</v>
      </c>
      <c r="L4104">
        <v>456277.22</v>
      </c>
      <c r="M4104">
        <v>154167.24710000001</v>
      </c>
      <c r="N4104">
        <v>147</v>
      </c>
      <c r="O4104">
        <v>252</v>
      </c>
      <c r="P4104">
        <v>912</v>
      </c>
      <c r="Q4104">
        <v>64269.7</v>
      </c>
      <c r="R4104">
        <v>46988.88</v>
      </c>
      <c r="S4104">
        <v>41598.370000000003</v>
      </c>
      <c r="T4104">
        <v>16820.656999999999</v>
      </c>
      <c r="U4104">
        <v>1336</v>
      </c>
      <c r="V4104">
        <v>2308</v>
      </c>
      <c r="W4104">
        <v>8904</v>
      </c>
      <c r="X4104">
        <v>604822.5</v>
      </c>
      <c r="Y4104">
        <v>430296.58</v>
      </c>
      <c r="Z4104">
        <v>414678.85</v>
      </c>
      <c r="AA4104">
        <v>137346.5901</v>
      </c>
      <c r="AB4104">
        <v>1452</v>
      </c>
      <c r="AC4104">
        <v>1393</v>
      </c>
      <c r="AD4104">
        <v>952</v>
      </c>
      <c r="AE4104">
        <v>1312</v>
      </c>
      <c r="AF4104">
        <v>147</v>
      </c>
      <c r="AG4104">
        <v>132</v>
      </c>
      <c r="AH4104">
        <v>91</v>
      </c>
      <c r="AI4104">
        <v>133</v>
      </c>
      <c r="AJ4104">
        <v>1305</v>
      </c>
      <c r="AK4104">
        <v>1261</v>
      </c>
      <c r="AL4104">
        <v>861</v>
      </c>
      <c r="AM4104">
        <v>1179</v>
      </c>
    </row>
    <row r="4105" spans="1:39" x14ac:dyDescent="0.15">
      <c r="A4105" t="s">
        <v>148</v>
      </c>
      <c r="B4105">
        <v>30</v>
      </c>
      <c r="C4105">
        <v>1</v>
      </c>
      <c r="D4105">
        <v>2</v>
      </c>
      <c r="E4105" t="s">
        <v>28</v>
      </c>
      <c r="F4105" t="s">
        <v>206</v>
      </c>
      <c r="G4105">
        <v>4431</v>
      </c>
      <c r="H4105">
        <v>6070</v>
      </c>
      <c r="I4105">
        <v>23752</v>
      </c>
      <c r="J4105">
        <v>1670567.61</v>
      </c>
      <c r="K4105">
        <v>1343742.76</v>
      </c>
      <c r="L4105">
        <v>1233649.95</v>
      </c>
      <c r="M4105">
        <v>396411.94339999999</v>
      </c>
      <c r="N4105">
        <v>2024</v>
      </c>
      <c r="O4105">
        <v>2573</v>
      </c>
      <c r="P4105">
        <v>10941</v>
      </c>
      <c r="Q4105">
        <v>786362.5</v>
      </c>
      <c r="R4105">
        <v>620650.79</v>
      </c>
      <c r="S4105">
        <v>548135.51</v>
      </c>
      <c r="T4105">
        <v>198771.4516</v>
      </c>
      <c r="U4105">
        <v>2407</v>
      </c>
      <c r="V4105">
        <v>3497</v>
      </c>
      <c r="W4105">
        <v>12811</v>
      </c>
      <c r="X4105">
        <v>884205.11</v>
      </c>
      <c r="Y4105">
        <v>723091.97</v>
      </c>
      <c r="Z4105">
        <v>685514.44</v>
      </c>
      <c r="AA4105">
        <v>197640.49179999999</v>
      </c>
      <c r="AB4105">
        <v>4242</v>
      </c>
      <c r="AC4105">
        <v>4040</v>
      </c>
      <c r="AD4105">
        <v>2086</v>
      </c>
      <c r="AE4105">
        <v>3736</v>
      </c>
      <c r="AF4105">
        <v>1936</v>
      </c>
      <c r="AG4105">
        <v>1951</v>
      </c>
      <c r="AH4105">
        <v>1157</v>
      </c>
      <c r="AI4105">
        <v>1792</v>
      </c>
      <c r="AJ4105">
        <v>2306</v>
      </c>
      <c r="AK4105">
        <v>2089</v>
      </c>
      <c r="AL4105">
        <v>929</v>
      </c>
      <c r="AM4105">
        <v>1944</v>
      </c>
    </row>
    <row r="4106" spans="1:39" x14ac:dyDescent="0.15">
      <c r="A4106" t="s">
        <v>148</v>
      </c>
      <c r="B4106">
        <v>30</v>
      </c>
      <c r="C4106">
        <v>1</v>
      </c>
      <c r="D4106">
        <v>2</v>
      </c>
      <c r="E4106" t="s">
        <v>30</v>
      </c>
      <c r="F4106" t="s">
        <v>206</v>
      </c>
      <c r="G4106">
        <v>516</v>
      </c>
      <c r="H4106">
        <v>735</v>
      </c>
      <c r="I4106">
        <v>2898</v>
      </c>
      <c r="J4106">
        <v>202550.58</v>
      </c>
      <c r="K4106">
        <v>160796.19</v>
      </c>
      <c r="L4106">
        <v>149722.92000000001</v>
      </c>
      <c r="M4106">
        <v>48137.505799999999</v>
      </c>
      <c r="N4106">
        <v>218</v>
      </c>
      <c r="O4106">
        <v>291</v>
      </c>
      <c r="P4106">
        <v>1229</v>
      </c>
      <c r="Q4106">
        <v>88456.68</v>
      </c>
      <c r="R4106">
        <v>68479.66</v>
      </c>
      <c r="S4106">
        <v>61921.09</v>
      </c>
      <c r="T4106">
        <v>22773.075499999999</v>
      </c>
      <c r="U4106">
        <v>298</v>
      </c>
      <c r="V4106">
        <v>444</v>
      </c>
      <c r="W4106">
        <v>1669</v>
      </c>
      <c r="X4106">
        <v>114093.9</v>
      </c>
      <c r="Y4106">
        <v>92316.53</v>
      </c>
      <c r="Z4106">
        <v>87801.83</v>
      </c>
      <c r="AA4106">
        <v>25364.4303</v>
      </c>
      <c r="AB4106">
        <v>480</v>
      </c>
      <c r="AC4106">
        <v>478</v>
      </c>
      <c r="AD4106">
        <v>213</v>
      </c>
      <c r="AE4106">
        <v>507</v>
      </c>
      <c r="AF4106">
        <v>203</v>
      </c>
      <c r="AG4106">
        <v>212</v>
      </c>
      <c r="AH4106">
        <v>111</v>
      </c>
      <c r="AI4106">
        <v>214</v>
      </c>
      <c r="AJ4106">
        <v>277</v>
      </c>
      <c r="AK4106">
        <v>266</v>
      </c>
      <c r="AL4106">
        <v>102</v>
      </c>
      <c r="AM4106">
        <v>293</v>
      </c>
    </row>
    <row r="4107" spans="1:39" x14ac:dyDescent="0.15">
      <c r="A4107" t="s">
        <v>148</v>
      </c>
      <c r="B4107">
        <v>30</v>
      </c>
      <c r="C4107">
        <v>1</v>
      </c>
      <c r="D4107">
        <v>2</v>
      </c>
      <c r="E4107" t="s">
        <v>29</v>
      </c>
      <c r="F4107" t="s">
        <v>206</v>
      </c>
      <c r="G4107">
        <v>2147</v>
      </c>
      <c r="H4107">
        <v>3060</v>
      </c>
      <c r="I4107">
        <v>12637</v>
      </c>
      <c r="J4107">
        <v>872873.78</v>
      </c>
      <c r="K4107">
        <v>662462.66</v>
      </c>
      <c r="L4107">
        <v>620243.12</v>
      </c>
      <c r="M4107">
        <v>208331.86749999999</v>
      </c>
      <c r="N4107">
        <v>705</v>
      </c>
      <c r="O4107">
        <v>876</v>
      </c>
      <c r="P4107">
        <v>3948</v>
      </c>
      <c r="Q4107">
        <v>281267.59999999998</v>
      </c>
      <c r="R4107">
        <v>212189.42</v>
      </c>
      <c r="S4107">
        <v>188171.96</v>
      </c>
      <c r="T4107">
        <v>74654.6158</v>
      </c>
      <c r="U4107">
        <v>1442</v>
      </c>
      <c r="V4107">
        <v>2184</v>
      </c>
      <c r="W4107">
        <v>8689</v>
      </c>
      <c r="X4107">
        <v>591606.18000000005</v>
      </c>
      <c r="Y4107">
        <v>450273.24</v>
      </c>
      <c r="Z4107">
        <v>432071.16</v>
      </c>
      <c r="AA4107">
        <v>133677.25169999999</v>
      </c>
      <c r="AB4107">
        <v>2063</v>
      </c>
      <c r="AC4107">
        <v>2000</v>
      </c>
      <c r="AD4107">
        <v>939</v>
      </c>
      <c r="AE4107">
        <v>2051</v>
      </c>
      <c r="AF4107">
        <v>677</v>
      </c>
      <c r="AG4107">
        <v>671</v>
      </c>
      <c r="AH4107">
        <v>373</v>
      </c>
      <c r="AI4107">
        <v>677</v>
      </c>
      <c r="AJ4107">
        <v>1386</v>
      </c>
      <c r="AK4107">
        <v>1329</v>
      </c>
      <c r="AL4107">
        <v>566</v>
      </c>
      <c r="AM4107">
        <v>1374</v>
      </c>
    </row>
    <row r="4108" spans="1:39" x14ac:dyDescent="0.15">
      <c r="A4108" t="s">
        <v>148</v>
      </c>
      <c r="B4108">
        <v>30</v>
      </c>
      <c r="C4108">
        <v>1</v>
      </c>
      <c r="D4108">
        <v>2</v>
      </c>
      <c r="E4108" t="s">
        <v>32</v>
      </c>
      <c r="F4108" t="s">
        <v>206</v>
      </c>
      <c r="G4108">
        <v>630</v>
      </c>
      <c r="H4108">
        <v>966</v>
      </c>
      <c r="I4108">
        <v>4008</v>
      </c>
      <c r="J4108">
        <v>278061.68</v>
      </c>
      <c r="K4108">
        <v>199631.49</v>
      </c>
      <c r="L4108">
        <v>190055.75</v>
      </c>
      <c r="M4108">
        <v>63419.328999999998</v>
      </c>
      <c r="N4108">
        <v>78</v>
      </c>
      <c r="O4108">
        <v>103</v>
      </c>
      <c r="P4108">
        <v>428</v>
      </c>
      <c r="Q4108">
        <v>33885.08</v>
      </c>
      <c r="R4108">
        <v>24468.33</v>
      </c>
      <c r="S4108">
        <v>20986.15</v>
      </c>
      <c r="T4108">
        <v>8478.3606</v>
      </c>
      <c r="U4108">
        <v>552</v>
      </c>
      <c r="V4108">
        <v>863</v>
      </c>
      <c r="W4108">
        <v>3580</v>
      </c>
      <c r="X4108">
        <v>244176.6</v>
      </c>
      <c r="Y4108">
        <v>175163.16</v>
      </c>
      <c r="Z4108">
        <v>169069.6</v>
      </c>
      <c r="AA4108">
        <v>54940.968399999998</v>
      </c>
      <c r="AB4108">
        <v>616</v>
      </c>
      <c r="AC4108">
        <v>562</v>
      </c>
      <c r="AD4108">
        <v>307</v>
      </c>
      <c r="AE4108">
        <v>531</v>
      </c>
      <c r="AF4108">
        <v>77</v>
      </c>
      <c r="AG4108">
        <v>62</v>
      </c>
      <c r="AH4108">
        <v>35</v>
      </c>
      <c r="AI4108">
        <v>76</v>
      </c>
      <c r="AJ4108">
        <v>539</v>
      </c>
      <c r="AK4108">
        <v>500</v>
      </c>
      <c r="AL4108">
        <v>272</v>
      </c>
      <c r="AM4108">
        <v>455</v>
      </c>
    </row>
    <row r="4109" spans="1:39" x14ac:dyDescent="0.15">
      <c r="A4109" t="s">
        <v>148</v>
      </c>
      <c r="B4109">
        <v>30</v>
      </c>
      <c r="C4109">
        <v>2</v>
      </c>
      <c r="D4109">
        <v>0</v>
      </c>
      <c r="E4109" t="s">
        <v>28</v>
      </c>
      <c r="F4109" t="s">
        <v>206</v>
      </c>
      <c r="G4109">
        <v>362</v>
      </c>
      <c r="H4109">
        <v>915</v>
      </c>
      <c r="I4109">
        <v>2366</v>
      </c>
      <c r="J4109">
        <v>159249.38</v>
      </c>
      <c r="K4109">
        <v>119638.77</v>
      </c>
      <c r="L4109">
        <v>95171.47</v>
      </c>
      <c r="M4109">
        <v>39924.175999999999</v>
      </c>
      <c r="N4109">
        <v>362</v>
      </c>
      <c r="O4109">
        <v>427</v>
      </c>
      <c r="P4109">
        <v>1236</v>
      </c>
      <c r="Q4109">
        <v>81655.14</v>
      </c>
      <c r="R4109">
        <v>59589.91</v>
      </c>
      <c r="S4109">
        <v>38049.78</v>
      </c>
      <c r="T4109">
        <v>21855.644400000001</v>
      </c>
      <c r="U4109">
        <v>362</v>
      </c>
      <c r="V4109">
        <v>488</v>
      </c>
      <c r="W4109">
        <v>1130</v>
      </c>
      <c r="X4109">
        <v>77594.240000000005</v>
      </c>
      <c r="Y4109">
        <v>60048.86</v>
      </c>
      <c r="Z4109">
        <v>57121.69</v>
      </c>
      <c r="AA4109">
        <v>18068.531599999998</v>
      </c>
      <c r="AB4109">
        <v>358</v>
      </c>
      <c r="AC4109">
        <v>361</v>
      </c>
      <c r="AD4109">
        <v>329</v>
      </c>
      <c r="AE4109">
        <v>276</v>
      </c>
      <c r="AF4109">
        <v>358</v>
      </c>
      <c r="AG4109">
        <v>361</v>
      </c>
      <c r="AH4109">
        <v>329</v>
      </c>
      <c r="AI4109">
        <v>276</v>
      </c>
      <c r="AJ4109">
        <v>358</v>
      </c>
      <c r="AK4109">
        <v>361</v>
      </c>
      <c r="AL4109">
        <v>329</v>
      </c>
      <c r="AM4109">
        <v>276</v>
      </c>
    </row>
    <row r="4110" spans="1:39" x14ac:dyDescent="0.15">
      <c r="A4110" t="s">
        <v>148</v>
      </c>
      <c r="B4110">
        <v>30</v>
      </c>
      <c r="C4110">
        <v>2</v>
      </c>
      <c r="D4110">
        <v>0</v>
      </c>
      <c r="E4110" t="s">
        <v>29</v>
      </c>
      <c r="F4110" t="s">
        <v>206</v>
      </c>
      <c r="G4110">
        <v>3</v>
      </c>
      <c r="H4110">
        <v>6</v>
      </c>
      <c r="I4110">
        <v>17</v>
      </c>
      <c r="J4110">
        <v>977.8</v>
      </c>
      <c r="K4110">
        <v>740.4</v>
      </c>
      <c r="L4110">
        <v>694.52</v>
      </c>
      <c r="M4110">
        <v>257.55020000000002</v>
      </c>
      <c r="N4110">
        <v>3</v>
      </c>
      <c r="O4110">
        <v>3</v>
      </c>
      <c r="P4110">
        <v>10</v>
      </c>
      <c r="Q4110">
        <v>593.96</v>
      </c>
      <c r="R4110">
        <v>401.75</v>
      </c>
      <c r="S4110">
        <v>355.87</v>
      </c>
      <c r="T4110">
        <v>151.71019999999999</v>
      </c>
      <c r="U4110">
        <v>3</v>
      </c>
      <c r="V4110">
        <v>3</v>
      </c>
      <c r="W4110">
        <v>7</v>
      </c>
      <c r="X4110">
        <v>383.84</v>
      </c>
      <c r="Y4110">
        <v>338.65</v>
      </c>
      <c r="Z4110">
        <v>338.65</v>
      </c>
      <c r="AA4110">
        <v>105.84</v>
      </c>
      <c r="AB4110">
        <v>3</v>
      </c>
      <c r="AC4110">
        <v>3</v>
      </c>
      <c r="AD4110">
        <v>3</v>
      </c>
      <c r="AE4110">
        <v>2</v>
      </c>
      <c r="AF4110">
        <v>3</v>
      </c>
      <c r="AG4110">
        <v>3</v>
      </c>
      <c r="AH4110">
        <v>3</v>
      </c>
      <c r="AI4110">
        <v>2</v>
      </c>
      <c r="AJ4110">
        <v>3</v>
      </c>
      <c r="AK4110">
        <v>3</v>
      </c>
      <c r="AL4110">
        <v>3</v>
      </c>
      <c r="AM4110">
        <v>2</v>
      </c>
    </row>
    <row r="4111" spans="1:39" x14ac:dyDescent="0.15">
      <c r="A4111" t="s">
        <v>148</v>
      </c>
      <c r="B4111">
        <v>30</v>
      </c>
      <c r="C4111">
        <v>2</v>
      </c>
      <c r="D4111">
        <v>0</v>
      </c>
      <c r="E4111" t="s">
        <v>32</v>
      </c>
      <c r="F4111" t="s">
        <v>206</v>
      </c>
      <c r="G4111">
        <v>106</v>
      </c>
      <c r="H4111">
        <v>292</v>
      </c>
      <c r="I4111">
        <v>841</v>
      </c>
      <c r="J4111">
        <v>53686.9</v>
      </c>
      <c r="K4111">
        <v>37384.83</v>
      </c>
      <c r="L4111">
        <v>32599.78</v>
      </c>
      <c r="M4111">
        <v>13324.5816</v>
      </c>
      <c r="N4111">
        <v>106</v>
      </c>
      <c r="O4111">
        <v>131</v>
      </c>
      <c r="P4111">
        <v>344</v>
      </c>
      <c r="Q4111">
        <v>21535.57</v>
      </c>
      <c r="R4111">
        <v>15120.81</v>
      </c>
      <c r="S4111">
        <v>11044.44</v>
      </c>
      <c r="T4111">
        <v>5751.3037000000004</v>
      </c>
      <c r="U4111">
        <v>106</v>
      </c>
      <c r="V4111">
        <v>161</v>
      </c>
      <c r="W4111">
        <v>497</v>
      </c>
      <c r="X4111">
        <v>32151.33</v>
      </c>
      <c r="Y4111">
        <v>22264.02</v>
      </c>
      <c r="Z4111">
        <v>21555.34</v>
      </c>
      <c r="AA4111">
        <v>7573.2779</v>
      </c>
      <c r="AB4111">
        <v>104</v>
      </c>
      <c r="AC4111">
        <v>102</v>
      </c>
      <c r="AD4111">
        <v>96</v>
      </c>
      <c r="AE4111">
        <v>91</v>
      </c>
      <c r="AF4111">
        <v>104</v>
      </c>
      <c r="AG4111">
        <v>102</v>
      </c>
      <c r="AH4111">
        <v>96</v>
      </c>
      <c r="AI4111">
        <v>91</v>
      </c>
      <c r="AJ4111">
        <v>104</v>
      </c>
      <c r="AK4111">
        <v>102</v>
      </c>
      <c r="AL4111">
        <v>96</v>
      </c>
      <c r="AM4111">
        <v>91</v>
      </c>
    </row>
    <row r="4112" spans="1:39" x14ac:dyDescent="0.15">
      <c r="A4112" t="s">
        <v>148</v>
      </c>
      <c r="B4112">
        <v>30</v>
      </c>
      <c r="C4112">
        <v>2</v>
      </c>
      <c r="D4112">
        <v>1</v>
      </c>
      <c r="E4112" t="s">
        <v>28</v>
      </c>
      <c r="F4112" t="s">
        <v>206</v>
      </c>
      <c r="G4112">
        <v>3304</v>
      </c>
      <c r="H4112">
        <v>8882</v>
      </c>
      <c r="I4112">
        <v>22746</v>
      </c>
      <c r="J4112">
        <v>1441571.3</v>
      </c>
      <c r="K4112">
        <v>1104227.1499999999</v>
      </c>
      <c r="L4112">
        <v>933015.46</v>
      </c>
      <c r="M4112">
        <v>362913.90889999998</v>
      </c>
      <c r="N4112">
        <v>3304</v>
      </c>
      <c r="O4112">
        <v>4181</v>
      </c>
      <c r="P4112">
        <v>12213</v>
      </c>
      <c r="Q4112">
        <v>755383.32</v>
      </c>
      <c r="R4112">
        <v>565038.26</v>
      </c>
      <c r="S4112">
        <v>424674.32</v>
      </c>
      <c r="T4112">
        <v>203482.39600000001</v>
      </c>
      <c r="U4112">
        <v>3304</v>
      </c>
      <c r="V4112">
        <v>4701</v>
      </c>
      <c r="W4112">
        <v>10533</v>
      </c>
      <c r="X4112">
        <v>686187.98</v>
      </c>
      <c r="Y4112">
        <v>539188.89</v>
      </c>
      <c r="Z4112">
        <v>508341.14</v>
      </c>
      <c r="AA4112">
        <v>159431.5129</v>
      </c>
      <c r="AB4112">
        <v>3185</v>
      </c>
      <c r="AC4112">
        <v>3283</v>
      </c>
      <c r="AD4112">
        <v>2524</v>
      </c>
      <c r="AE4112">
        <v>3128</v>
      </c>
      <c r="AF4112">
        <v>3185</v>
      </c>
      <c r="AG4112">
        <v>3283</v>
      </c>
      <c r="AH4112">
        <v>2524</v>
      </c>
      <c r="AI4112">
        <v>3128</v>
      </c>
      <c r="AJ4112">
        <v>3185</v>
      </c>
      <c r="AK4112">
        <v>3283</v>
      </c>
      <c r="AL4112">
        <v>2524</v>
      </c>
      <c r="AM4112">
        <v>3128</v>
      </c>
    </row>
    <row r="4113" spans="1:39" x14ac:dyDescent="0.15">
      <c r="A4113" t="s">
        <v>148</v>
      </c>
      <c r="B4113">
        <v>30</v>
      </c>
      <c r="C4113">
        <v>2</v>
      </c>
      <c r="D4113">
        <v>1</v>
      </c>
      <c r="E4113" t="s">
        <v>30</v>
      </c>
      <c r="F4113" t="s">
        <v>206</v>
      </c>
      <c r="G4113">
        <v>371</v>
      </c>
      <c r="H4113">
        <v>1005</v>
      </c>
      <c r="I4113">
        <v>2532</v>
      </c>
      <c r="J4113">
        <v>159831.14000000001</v>
      </c>
      <c r="K4113">
        <v>122204.61</v>
      </c>
      <c r="L4113">
        <v>99838.19</v>
      </c>
      <c r="M4113">
        <v>40272.381200000003</v>
      </c>
      <c r="N4113">
        <v>371</v>
      </c>
      <c r="O4113">
        <v>475</v>
      </c>
      <c r="P4113">
        <v>1331</v>
      </c>
      <c r="Q4113">
        <v>82513.13</v>
      </c>
      <c r="R4113">
        <v>61545.46</v>
      </c>
      <c r="S4113">
        <v>43270.07</v>
      </c>
      <c r="T4113">
        <v>22217.356400000001</v>
      </c>
      <c r="U4113">
        <v>371</v>
      </c>
      <c r="V4113">
        <v>530</v>
      </c>
      <c r="W4113">
        <v>1201</v>
      </c>
      <c r="X4113">
        <v>77318.009999999995</v>
      </c>
      <c r="Y4113">
        <v>60659.15</v>
      </c>
      <c r="Z4113">
        <v>56568.12</v>
      </c>
      <c r="AA4113">
        <v>18055.024799999999</v>
      </c>
      <c r="AB4113">
        <v>347</v>
      </c>
      <c r="AC4113">
        <v>370</v>
      </c>
      <c r="AD4113">
        <v>241</v>
      </c>
      <c r="AE4113">
        <v>359</v>
      </c>
      <c r="AF4113">
        <v>347</v>
      </c>
      <c r="AG4113">
        <v>370</v>
      </c>
      <c r="AH4113">
        <v>241</v>
      </c>
      <c r="AI4113">
        <v>359</v>
      </c>
      <c r="AJ4113">
        <v>347</v>
      </c>
      <c r="AK4113">
        <v>370</v>
      </c>
      <c r="AL4113">
        <v>241</v>
      </c>
      <c r="AM4113">
        <v>359</v>
      </c>
    </row>
    <row r="4114" spans="1:39" x14ac:dyDescent="0.15">
      <c r="A4114" t="s">
        <v>148</v>
      </c>
      <c r="B4114">
        <v>30</v>
      </c>
      <c r="C4114">
        <v>2</v>
      </c>
      <c r="D4114">
        <v>1</v>
      </c>
      <c r="E4114" t="s">
        <v>29</v>
      </c>
      <c r="F4114" t="s">
        <v>206</v>
      </c>
      <c r="G4114">
        <v>7119</v>
      </c>
      <c r="H4114">
        <v>20316</v>
      </c>
      <c r="I4114">
        <v>53753</v>
      </c>
      <c r="J4114">
        <v>3374407.65</v>
      </c>
      <c r="K4114">
        <v>2439136.21</v>
      </c>
      <c r="L4114">
        <v>2087669</v>
      </c>
      <c r="M4114">
        <v>852533.48629999999</v>
      </c>
      <c r="N4114">
        <v>7119</v>
      </c>
      <c r="O4114">
        <v>9284</v>
      </c>
      <c r="P4114">
        <v>26768</v>
      </c>
      <c r="Q4114">
        <v>1650645.15</v>
      </c>
      <c r="R4114">
        <v>1172169.48</v>
      </c>
      <c r="S4114">
        <v>897488.85</v>
      </c>
      <c r="T4114">
        <v>448766.38870000001</v>
      </c>
      <c r="U4114">
        <v>7119</v>
      </c>
      <c r="V4114">
        <v>11032</v>
      </c>
      <c r="W4114">
        <v>26985</v>
      </c>
      <c r="X4114">
        <v>1723762.5</v>
      </c>
      <c r="Y4114">
        <v>1266966.73</v>
      </c>
      <c r="Z4114">
        <v>1190180.1499999999</v>
      </c>
      <c r="AA4114">
        <v>403767.09759999998</v>
      </c>
      <c r="AB4114">
        <v>6786</v>
      </c>
      <c r="AC4114">
        <v>6808</v>
      </c>
      <c r="AD4114">
        <v>5316</v>
      </c>
      <c r="AE4114">
        <v>6900</v>
      </c>
      <c r="AF4114">
        <v>6786</v>
      </c>
      <c r="AG4114">
        <v>6808</v>
      </c>
      <c r="AH4114">
        <v>5316</v>
      </c>
      <c r="AI4114">
        <v>6900</v>
      </c>
      <c r="AJ4114">
        <v>6786</v>
      </c>
      <c r="AK4114">
        <v>6808</v>
      </c>
      <c r="AL4114">
        <v>5316</v>
      </c>
      <c r="AM4114">
        <v>6900</v>
      </c>
    </row>
    <row r="4115" spans="1:39" x14ac:dyDescent="0.15">
      <c r="A4115" t="s">
        <v>148</v>
      </c>
      <c r="B4115">
        <v>30</v>
      </c>
      <c r="C4115">
        <v>2</v>
      </c>
      <c r="D4115">
        <v>1</v>
      </c>
      <c r="E4115" t="s">
        <v>31</v>
      </c>
      <c r="F4115" t="s">
        <v>206</v>
      </c>
      <c r="G4115">
        <v>2</v>
      </c>
      <c r="H4115">
        <v>5</v>
      </c>
      <c r="I4115">
        <v>20</v>
      </c>
      <c r="J4115">
        <v>907.87</v>
      </c>
      <c r="K4115">
        <v>724.88</v>
      </c>
      <c r="L4115">
        <v>724.88</v>
      </c>
      <c r="M4115">
        <v>266.07440000000003</v>
      </c>
      <c r="N4115">
        <v>2</v>
      </c>
      <c r="O4115">
        <v>3</v>
      </c>
      <c r="P4115">
        <v>10</v>
      </c>
      <c r="Q4115">
        <v>405.94</v>
      </c>
      <c r="R4115">
        <v>262.49</v>
      </c>
      <c r="S4115">
        <v>262.49</v>
      </c>
      <c r="T4115">
        <v>141.38659999999999</v>
      </c>
      <c r="U4115">
        <v>2</v>
      </c>
      <c r="V4115">
        <v>2</v>
      </c>
      <c r="W4115">
        <v>10</v>
      </c>
      <c r="X4115">
        <v>501.93</v>
      </c>
      <c r="Y4115">
        <v>462.39</v>
      </c>
      <c r="Z4115">
        <v>462.39</v>
      </c>
      <c r="AA4115">
        <v>124.6878</v>
      </c>
      <c r="AB4115">
        <v>2</v>
      </c>
      <c r="AC4115">
        <v>2</v>
      </c>
      <c r="AD4115">
        <v>2</v>
      </c>
      <c r="AE4115">
        <v>2</v>
      </c>
      <c r="AF4115">
        <v>2</v>
      </c>
      <c r="AG4115">
        <v>2</v>
      </c>
      <c r="AH4115">
        <v>2</v>
      </c>
      <c r="AI4115">
        <v>2</v>
      </c>
      <c r="AJ4115">
        <v>2</v>
      </c>
      <c r="AK4115">
        <v>2</v>
      </c>
      <c r="AL4115">
        <v>2</v>
      </c>
      <c r="AM4115">
        <v>2</v>
      </c>
    </row>
    <row r="4116" spans="1:39" x14ac:dyDescent="0.15">
      <c r="A4116" t="s">
        <v>148</v>
      </c>
      <c r="B4116">
        <v>30</v>
      </c>
      <c r="C4116">
        <v>2</v>
      </c>
      <c r="D4116">
        <v>1</v>
      </c>
      <c r="E4116" t="s">
        <v>32</v>
      </c>
      <c r="F4116" t="s">
        <v>206</v>
      </c>
      <c r="G4116">
        <v>293</v>
      </c>
      <c r="H4116">
        <v>818</v>
      </c>
      <c r="I4116">
        <v>2362</v>
      </c>
      <c r="J4116">
        <v>146533.85999999999</v>
      </c>
      <c r="K4116">
        <v>104359.33</v>
      </c>
      <c r="L4116">
        <v>92829.67</v>
      </c>
      <c r="M4116">
        <v>36843.689599999998</v>
      </c>
      <c r="N4116">
        <v>293</v>
      </c>
      <c r="O4116">
        <v>358</v>
      </c>
      <c r="P4116">
        <v>1006</v>
      </c>
      <c r="Q4116">
        <v>58776.09</v>
      </c>
      <c r="R4116">
        <v>41644.44</v>
      </c>
      <c r="S4116">
        <v>32046.720000000001</v>
      </c>
      <c r="T4116">
        <v>16245.9274</v>
      </c>
      <c r="U4116">
        <v>293</v>
      </c>
      <c r="V4116">
        <v>460</v>
      </c>
      <c r="W4116">
        <v>1356</v>
      </c>
      <c r="X4116">
        <v>87757.77</v>
      </c>
      <c r="Y4116">
        <v>62714.89</v>
      </c>
      <c r="Z4116">
        <v>60782.95</v>
      </c>
      <c r="AA4116">
        <v>20597.762200000001</v>
      </c>
      <c r="AB4116">
        <v>287</v>
      </c>
      <c r="AC4116">
        <v>287</v>
      </c>
      <c r="AD4116">
        <v>240</v>
      </c>
      <c r="AE4116">
        <v>269</v>
      </c>
      <c r="AF4116">
        <v>287</v>
      </c>
      <c r="AG4116">
        <v>287</v>
      </c>
      <c r="AH4116">
        <v>240</v>
      </c>
      <c r="AI4116">
        <v>269</v>
      </c>
      <c r="AJ4116">
        <v>287</v>
      </c>
      <c r="AK4116">
        <v>287</v>
      </c>
      <c r="AL4116">
        <v>240</v>
      </c>
      <c r="AM4116">
        <v>269</v>
      </c>
    </row>
    <row r="4117" spans="1:39" x14ac:dyDescent="0.15">
      <c r="A4117" t="s">
        <v>148</v>
      </c>
      <c r="B4117">
        <v>30</v>
      </c>
      <c r="C4117">
        <v>2</v>
      </c>
      <c r="D4117">
        <v>2</v>
      </c>
      <c r="E4117" t="s">
        <v>28</v>
      </c>
      <c r="F4117" t="s">
        <v>206</v>
      </c>
      <c r="G4117">
        <v>363</v>
      </c>
      <c r="H4117">
        <v>893</v>
      </c>
      <c r="I4117">
        <v>2335</v>
      </c>
      <c r="J4117">
        <v>152855.45000000001</v>
      </c>
      <c r="K4117">
        <v>119590.85</v>
      </c>
      <c r="L4117">
        <v>97686.48</v>
      </c>
      <c r="M4117">
        <v>37652.996700000003</v>
      </c>
      <c r="N4117">
        <v>363</v>
      </c>
      <c r="O4117">
        <v>407</v>
      </c>
      <c r="P4117">
        <v>1186</v>
      </c>
      <c r="Q4117">
        <v>77161.539999999994</v>
      </c>
      <c r="R4117">
        <v>58756.33</v>
      </c>
      <c r="S4117">
        <v>39035.51</v>
      </c>
      <c r="T4117">
        <v>20124.780200000001</v>
      </c>
      <c r="U4117">
        <v>363</v>
      </c>
      <c r="V4117">
        <v>486</v>
      </c>
      <c r="W4117">
        <v>1149</v>
      </c>
      <c r="X4117">
        <v>75693.91</v>
      </c>
      <c r="Y4117">
        <v>60834.52</v>
      </c>
      <c r="Z4117">
        <v>58650.97</v>
      </c>
      <c r="AA4117">
        <v>17528.216499999999</v>
      </c>
      <c r="AB4117">
        <v>347</v>
      </c>
      <c r="AC4117">
        <v>355</v>
      </c>
      <c r="AD4117">
        <v>212</v>
      </c>
      <c r="AE4117">
        <v>329</v>
      </c>
      <c r="AF4117">
        <v>347</v>
      </c>
      <c r="AG4117">
        <v>355</v>
      </c>
      <c r="AH4117">
        <v>212</v>
      </c>
      <c r="AI4117">
        <v>329</v>
      </c>
      <c r="AJ4117">
        <v>347</v>
      </c>
      <c r="AK4117">
        <v>355</v>
      </c>
      <c r="AL4117">
        <v>212</v>
      </c>
      <c r="AM4117">
        <v>329</v>
      </c>
    </row>
    <row r="4118" spans="1:39" x14ac:dyDescent="0.15">
      <c r="A4118" t="s">
        <v>148</v>
      </c>
      <c r="B4118">
        <v>30</v>
      </c>
      <c r="C4118">
        <v>2</v>
      </c>
      <c r="D4118">
        <v>2</v>
      </c>
      <c r="E4118" t="s">
        <v>30</v>
      </c>
      <c r="F4118" t="s">
        <v>206</v>
      </c>
      <c r="G4118">
        <v>37</v>
      </c>
      <c r="H4118">
        <v>89</v>
      </c>
      <c r="I4118">
        <v>235</v>
      </c>
      <c r="J4118">
        <v>16493.95</v>
      </c>
      <c r="K4118">
        <v>12716.43</v>
      </c>
      <c r="L4118">
        <v>9894.4</v>
      </c>
      <c r="M4118">
        <v>4190.8137999999999</v>
      </c>
      <c r="N4118">
        <v>37</v>
      </c>
      <c r="O4118">
        <v>45</v>
      </c>
      <c r="P4118">
        <v>135</v>
      </c>
      <c r="Q4118">
        <v>9492.4599999999991</v>
      </c>
      <c r="R4118">
        <v>7242.67</v>
      </c>
      <c r="S4118">
        <v>4420.6400000000003</v>
      </c>
      <c r="T4118">
        <v>2601.9085</v>
      </c>
      <c r="U4118">
        <v>37</v>
      </c>
      <c r="V4118">
        <v>44</v>
      </c>
      <c r="W4118">
        <v>100</v>
      </c>
      <c r="X4118">
        <v>7001.49</v>
      </c>
      <c r="Y4118">
        <v>5473.76</v>
      </c>
      <c r="Z4118">
        <v>5473.76</v>
      </c>
      <c r="AA4118">
        <v>1588.9052999999999</v>
      </c>
      <c r="AB4118">
        <v>37</v>
      </c>
      <c r="AC4118">
        <v>37</v>
      </c>
      <c r="AD4118">
        <v>24</v>
      </c>
      <c r="AE4118">
        <v>37</v>
      </c>
      <c r="AF4118">
        <v>37</v>
      </c>
      <c r="AG4118">
        <v>37</v>
      </c>
      <c r="AH4118">
        <v>24</v>
      </c>
      <c r="AI4118">
        <v>37</v>
      </c>
      <c r="AJ4118">
        <v>37</v>
      </c>
      <c r="AK4118">
        <v>37</v>
      </c>
      <c r="AL4118">
        <v>24</v>
      </c>
      <c r="AM4118">
        <v>37</v>
      </c>
    </row>
    <row r="4119" spans="1:39" x14ac:dyDescent="0.15">
      <c r="A4119" t="s">
        <v>148</v>
      </c>
      <c r="B4119">
        <v>30</v>
      </c>
      <c r="C4119">
        <v>2</v>
      </c>
      <c r="D4119">
        <v>2</v>
      </c>
      <c r="E4119" t="s">
        <v>29</v>
      </c>
      <c r="F4119" t="s">
        <v>206</v>
      </c>
      <c r="G4119">
        <v>191</v>
      </c>
      <c r="H4119">
        <v>496</v>
      </c>
      <c r="I4119">
        <v>1343</v>
      </c>
      <c r="J4119">
        <v>85353.03</v>
      </c>
      <c r="K4119">
        <v>63023.07</v>
      </c>
      <c r="L4119">
        <v>50255.03</v>
      </c>
      <c r="M4119">
        <v>21606.746299999999</v>
      </c>
      <c r="N4119">
        <v>191</v>
      </c>
      <c r="O4119">
        <v>224</v>
      </c>
      <c r="P4119">
        <v>653</v>
      </c>
      <c r="Q4119">
        <v>41640.129999999997</v>
      </c>
      <c r="R4119">
        <v>29707.64</v>
      </c>
      <c r="S4119">
        <v>18648.73</v>
      </c>
      <c r="T4119">
        <v>11362.3321</v>
      </c>
      <c r="U4119">
        <v>191</v>
      </c>
      <c r="V4119">
        <v>272</v>
      </c>
      <c r="W4119">
        <v>690</v>
      </c>
      <c r="X4119">
        <v>43712.9</v>
      </c>
      <c r="Y4119">
        <v>33315.43</v>
      </c>
      <c r="Z4119">
        <v>31606.3</v>
      </c>
      <c r="AA4119">
        <v>10244.414199999999</v>
      </c>
      <c r="AB4119">
        <v>184</v>
      </c>
      <c r="AC4119">
        <v>182</v>
      </c>
      <c r="AD4119">
        <v>110</v>
      </c>
      <c r="AE4119">
        <v>189</v>
      </c>
      <c r="AF4119">
        <v>184</v>
      </c>
      <c r="AG4119">
        <v>182</v>
      </c>
      <c r="AH4119">
        <v>110</v>
      </c>
      <c r="AI4119">
        <v>189</v>
      </c>
      <c r="AJ4119">
        <v>184</v>
      </c>
      <c r="AK4119">
        <v>182</v>
      </c>
      <c r="AL4119">
        <v>110</v>
      </c>
      <c r="AM4119">
        <v>189</v>
      </c>
    </row>
    <row r="4120" spans="1:39" x14ac:dyDescent="0.15">
      <c r="A4120" t="s">
        <v>148</v>
      </c>
      <c r="B4120">
        <v>30</v>
      </c>
      <c r="C4120">
        <v>2</v>
      </c>
      <c r="D4120">
        <v>2</v>
      </c>
      <c r="E4120" t="s">
        <v>32</v>
      </c>
      <c r="F4120" t="s">
        <v>206</v>
      </c>
      <c r="G4120">
        <v>52</v>
      </c>
      <c r="H4120">
        <v>134</v>
      </c>
      <c r="I4120">
        <v>393</v>
      </c>
      <c r="J4120">
        <v>25154.81</v>
      </c>
      <c r="K4120">
        <v>17698.43</v>
      </c>
      <c r="L4120">
        <v>16130.87</v>
      </c>
      <c r="M4120">
        <v>6025.0995000000003</v>
      </c>
      <c r="N4120">
        <v>52</v>
      </c>
      <c r="O4120">
        <v>59</v>
      </c>
      <c r="P4120">
        <v>174</v>
      </c>
      <c r="Q4120">
        <v>10868.46</v>
      </c>
      <c r="R4120">
        <v>7666.61</v>
      </c>
      <c r="S4120">
        <v>6176.92</v>
      </c>
      <c r="T4120">
        <v>2673.3429999999998</v>
      </c>
      <c r="U4120">
        <v>52</v>
      </c>
      <c r="V4120">
        <v>75</v>
      </c>
      <c r="W4120">
        <v>219</v>
      </c>
      <c r="X4120">
        <v>14286.35</v>
      </c>
      <c r="Y4120">
        <v>10031.82</v>
      </c>
      <c r="Z4120">
        <v>9953.9500000000007</v>
      </c>
      <c r="AA4120">
        <v>3351.7565</v>
      </c>
      <c r="AB4120">
        <v>49</v>
      </c>
      <c r="AC4120">
        <v>51</v>
      </c>
      <c r="AD4120">
        <v>34</v>
      </c>
      <c r="AE4120">
        <v>48</v>
      </c>
      <c r="AF4120">
        <v>49</v>
      </c>
      <c r="AG4120">
        <v>51</v>
      </c>
      <c r="AH4120">
        <v>34</v>
      </c>
      <c r="AI4120">
        <v>48</v>
      </c>
      <c r="AJ4120">
        <v>49</v>
      </c>
      <c r="AK4120">
        <v>51</v>
      </c>
      <c r="AL4120">
        <v>34</v>
      </c>
      <c r="AM4120">
        <v>48</v>
      </c>
    </row>
    <row r="4121" spans="1:39" x14ac:dyDescent="0.15">
      <c r="A4121" t="s">
        <v>148</v>
      </c>
      <c r="B4121">
        <v>70</v>
      </c>
      <c r="C4121">
        <v>1</v>
      </c>
      <c r="D4121">
        <v>0</v>
      </c>
      <c r="E4121" t="s">
        <v>28</v>
      </c>
      <c r="F4121" t="s">
        <v>206</v>
      </c>
      <c r="G4121">
        <v>9646</v>
      </c>
      <c r="H4121">
        <v>10701</v>
      </c>
      <c r="I4121">
        <v>25842</v>
      </c>
      <c r="J4121">
        <v>1728992.57</v>
      </c>
      <c r="K4121">
        <v>1313540.1299999999</v>
      </c>
      <c r="L4121">
        <v>1230625.51</v>
      </c>
      <c r="M4121">
        <v>437651.0686</v>
      </c>
      <c r="N4121">
        <v>4926</v>
      </c>
      <c r="O4121">
        <v>5236</v>
      </c>
      <c r="P4121">
        <v>13461</v>
      </c>
      <c r="Q4121">
        <v>897642.64</v>
      </c>
      <c r="R4121">
        <v>669365.66</v>
      </c>
      <c r="S4121">
        <v>605608.21</v>
      </c>
      <c r="T4121">
        <v>244146.88039999999</v>
      </c>
      <c r="U4121">
        <v>4720</v>
      </c>
      <c r="V4121">
        <v>5465</v>
      </c>
      <c r="W4121">
        <v>12381</v>
      </c>
      <c r="X4121">
        <v>831349.93</v>
      </c>
      <c r="Y4121">
        <v>644174.47</v>
      </c>
      <c r="Z4121">
        <v>625017.30000000005</v>
      </c>
      <c r="AA4121">
        <v>193504.1882</v>
      </c>
      <c r="AB4121">
        <v>9551</v>
      </c>
      <c r="AC4121">
        <v>8301</v>
      </c>
      <c r="AD4121">
        <v>7199</v>
      </c>
      <c r="AE4121">
        <v>4773</v>
      </c>
      <c r="AF4121">
        <v>4886</v>
      </c>
      <c r="AG4121">
        <v>4663</v>
      </c>
      <c r="AH4121">
        <v>4132</v>
      </c>
      <c r="AI4121">
        <v>2497</v>
      </c>
      <c r="AJ4121">
        <v>4665</v>
      </c>
      <c r="AK4121">
        <v>3638</v>
      </c>
      <c r="AL4121">
        <v>3067</v>
      </c>
      <c r="AM4121">
        <v>2276</v>
      </c>
    </row>
    <row r="4122" spans="1:39" x14ac:dyDescent="0.15">
      <c r="A4122" t="s">
        <v>148</v>
      </c>
      <c r="B4122">
        <v>70</v>
      </c>
      <c r="C4122">
        <v>1</v>
      </c>
      <c r="D4122">
        <v>0</v>
      </c>
      <c r="E4122" t="s">
        <v>30</v>
      </c>
      <c r="F4122" t="s">
        <v>206</v>
      </c>
      <c r="G4122">
        <v>16</v>
      </c>
      <c r="H4122">
        <v>16</v>
      </c>
      <c r="I4122">
        <v>37</v>
      </c>
      <c r="J4122">
        <v>2831.92</v>
      </c>
      <c r="K4122">
        <v>2342.2199999999998</v>
      </c>
      <c r="L4122">
        <v>2125.92</v>
      </c>
      <c r="M4122">
        <v>754.92399999999998</v>
      </c>
      <c r="N4122">
        <v>11</v>
      </c>
      <c r="O4122">
        <v>11</v>
      </c>
      <c r="P4122">
        <v>27</v>
      </c>
      <c r="Q4122">
        <v>2081.92</v>
      </c>
      <c r="R4122">
        <v>1626.92</v>
      </c>
      <c r="S4122">
        <v>1410.62</v>
      </c>
      <c r="T4122">
        <v>589.03399999999999</v>
      </c>
      <c r="U4122">
        <v>5</v>
      </c>
      <c r="V4122">
        <v>5</v>
      </c>
      <c r="W4122">
        <v>10</v>
      </c>
      <c r="X4122">
        <v>750</v>
      </c>
      <c r="Y4122">
        <v>715.3</v>
      </c>
      <c r="Z4122">
        <v>715.3</v>
      </c>
      <c r="AA4122">
        <v>165.89</v>
      </c>
      <c r="AB4122">
        <v>16</v>
      </c>
      <c r="AC4122">
        <v>14</v>
      </c>
      <c r="AD4122">
        <v>10</v>
      </c>
      <c r="AE4122">
        <v>13</v>
      </c>
      <c r="AF4122">
        <v>11</v>
      </c>
      <c r="AG4122">
        <v>10</v>
      </c>
      <c r="AH4122">
        <v>7</v>
      </c>
      <c r="AI4122">
        <v>9</v>
      </c>
      <c r="AJ4122">
        <v>5</v>
      </c>
      <c r="AK4122">
        <v>4</v>
      </c>
      <c r="AL4122">
        <v>3</v>
      </c>
      <c r="AM4122">
        <v>4</v>
      </c>
    </row>
    <row r="4123" spans="1:39" x14ac:dyDescent="0.15">
      <c r="A4123" t="s">
        <v>148</v>
      </c>
      <c r="B4123">
        <v>70</v>
      </c>
      <c r="C4123">
        <v>1</v>
      </c>
      <c r="D4123">
        <v>0</v>
      </c>
      <c r="E4123" t="s">
        <v>29</v>
      </c>
      <c r="F4123" t="s">
        <v>206</v>
      </c>
      <c r="G4123">
        <v>92</v>
      </c>
      <c r="H4123">
        <v>100</v>
      </c>
      <c r="I4123">
        <v>294</v>
      </c>
      <c r="J4123">
        <v>18584.78</v>
      </c>
      <c r="K4123">
        <v>12928.17</v>
      </c>
      <c r="L4123">
        <v>12054.83</v>
      </c>
      <c r="M4123">
        <v>5031.8708999999999</v>
      </c>
      <c r="N4123">
        <v>47</v>
      </c>
      <c r="O4123">
        <v>49</v>
      </c>
      <c r="P4123">
        <v>145</v>
      </c>
      <c r="Q4123">
        <v>9227.24</v>
      </c>
      <c r="R4123">
        <v>6508.1</v>
      </c>
      <c r="S4123">
        <v>5634.76</v>
      </c>
      <c r="T4123">
        <v>2863.3598000000002</v>
      </c>
      <c r="U4123">
        <v>45</v>
      </c>
      <c r="V4123">
        <v>51</v>
      </c>
      <c r="W4123">
        <v>149</v>
      </c>
      <c r="X4123">
        <v>9357.5400000000009</v>
      </c>
      <c r="Y4123">
        <v>6420.07</v>
      </c>
      <c r="Z4123">
        <v>6420.07</v>
      </c>
      <c r="AA4123">
        <v>2168.5111000000002</v>
      </c>
      <c r="AB4123">
        <v>92</v>
      </c>
      <c r="AC4123">
        <v>78</v>
      </c>
      <c r="AD4123">
        <v>63</v>
      </c>
      <c r="AE4123">
        <v>49</v>
      </c>
      <c r="AF4123">
        <v>47</v>
      </c>
      <c r="AG4123">
        <v>46</v>
      </c>
      <c r="AH4123">
        <v>39</v>
      </c>
      <c r="AI4123">
        <v>25</v>
      </c>
      <c r="AJ4123">
        <v>45</v>
      </c>
      <c r="AK4123">
        <v>32</v>
      </c>
      <c r="AL4123">
        <v>24</v>
      </c>
      <c r="AM4123">
        <v>24</v>
      </c>
    </row>
    <row r="4124" spans="1:39" x14ac:dyDescent="0.15">
      <c r="A4124" t="s">
        <v>148</v>
      </c>
      <c r="B4124">
        <v>70</v>
      </c>
      <c r="C4124">
        <v>1</v>
      </c>
      <c r="D4124">
        <v>0</v>
      </c>
      <c r="E4124" t="s">
        <v>32</v>
      </c>
      <c r="F4124" t="s">
        <v>206</v>
      </c>
      <c r="G4124">
        <v>1194</v>
      </c>
      <c r="H4124">
        <v>1464</v>
      </c>
      <c r="I4124">
        <v>3706</v>
      </c>
      <c r="J4124">
        <v>251951.16</v>
      </c>
      <c r="K4124">
        <v>171914.89</v>
      </c>
      <c r="L4124">
        <v>168073.55</v>
      </c>
      <c r="M4124">
        <v>59777.233</v>
      </c>
      <c r="N4124">
        <v>190</v>
      </c>
      <c r="O4124">
        <v>206</v>
      </c>
      <c r="P4124">
        <v>554</v>
      </c>
      <c r="Q4124">
        <v>38815.440000000002</v>
      </c>
      <c r="R4124">
        <v>26436.06</v>
      </c>
      <c r="S4124">
        <v>24904.48</v>
      </c>
      <c r="T4124">
        <v>10190.460499999999</v>
      </c>
      <c r="U4124">
        <v>1004</v>
      </c>
      <c r="V4124">
        <v>1258</v>
      </c>
      <c r="W4124">
        <v>3152</v>
      </c>
      <c r="X4124">
        <v>213135.72</v>
      </c>
      <c r="Y4124">
        <v>145478.82999999999</v>
      </c>
      <c r="Z4124">
        <v>143169.07</v>
      </c>
      <c r="AA4124">
        <v>49586.772499999999</v>
      </c>
      <c r="AB4124">
        <v>1185</v>
      </c>
      <c r="AC4124">
        <v>976</v>
      </c>
      <c r="AD4124">
        <v>899</v>
      </c>
      <c r="AE4124">
        <v>824</v>
      </c>
      <c r="AF4124">
        <v>190</v>
      </c>
      <c r="AG4124">
        <v>144</v>
      </c>
      <c r="AH4124">
        <v>132</v>
      </c>
      <c r="AI4124">
        <v>164</v>
      </c>
      <c r="AJ4124">
        <v>995</v>
      </c>
      <c r="AK4124">
        <v>832</v>
      </c>
      <c r="AL4124">
        <v>767</v>
      </c>
      <c r="AM4124">
        <v>660</v>
      </c>
    </row>
    <row r="4125" spans="1:39" x14ac:dyDescent="0.15">
      <c r="A4125" t="s">
        <v>148</v>
      </c>
      <c r="B4125">
        <v>70</v>
      </c>
      <c r="C4125">
        <v>1</v>
      </c>
      <c r="D4125">
        <v>1</v>
      </c>
      <c r="E4125" t="s">
        <v>28</v>
      </c>
      <c r="F4125" t="s">
        <v>206</v>
      </c>
      <c r="G4125">
        <v>42183</v>
      </c>
      <c r="H4125">
        <v>50459</v>
      </c>
      <c r="I4125">
        <v>124536</v>
      </c>
      <c r="J4125">
        <v>7720225.3899999997</v>
      </c>
      <c r="K4125">
        <v>5881003.0999999996</v>
      </c>
      <c r="L4125">
        <v>5516809.2999999998</v>
      </c>
      <c r="M4125">
        <v>1969795.2771999999</v>
      </c>
      <c r="N4125">
        <v>22472</v>
      </c>
      <c r="O4125">
        <v>25242</v>
      </c>
      <c r="P4125">
        <v>69047</v>
      </c>
      <c r="Q4125">
        <v>4156290.07</v>
      </c>
      <c r="R4125">
        <v>3116994.62</v>
      </c>
      <c r="S4125">
        <v>2871199.46</v>
      </c>
      <c r="T4125">
        <v>1142411.1338</v>
      </c>
      <c r="U4125">
        <v>19711</v>
      </c>
      <c r="V4125">
        <v>25217</v>
      </c>
      <c r="W4125">
        <v>55489</v>
      </c>
      <c r="X4125">
        <v>3563935.32</v>
      </c>
      <c r="Y4125">
        <v>2764008.48</v>
      </c>
      <c r="Z4125">
        <v>2645609.84</v>
      </c>
      <c r="AA4125">
        <v>827384.14339999994</v>
      </c>
      <c r="AB4125">
        <v>40600</v>
      </c>
      <c r="AC4125">
        <v>40728</v>
      </c>
      <c r="AD4125">
        <v>27861</v>
      </c>
      <c r="AE4125">
        <v>36749</v>
      </c>
      <c r="AF4125">
        <v>21807</v>
      </c>
      <c r="AG4125">
        <v>22093</v>
      </c>
      <c r="AH4125">
        <v>16646</v>
      </c>
      <c r="AI4125">
        <v>19704</v>
      </c>
      <c r="AJ4125">
        <v>18793</v>
      </c>
      <c r="AK4125">
        <v>18635</v>
      </c>
      <c r="AL4125">
        <v>11215</v>
      </c>
      <c r="AM4125">
        <v>17045</v>
      </c>
    </row>
    <row r="4126" spans="1:39" x14ac:dyDescent="0.15">
      <c r="A4126" t="s">
        <v>148</v>
      </c>
      <c r="B4126">
        <v>70</v>
      </c>
      <c r="C4126">
        <v>1</v>
      </c>
      <c r="D4126">
        <v>1</v>
      </c>
      <c r="E4126" t="s">
        <v>30</v>
      </c>
      <c r="F4126" t="s">
        <v>206</v>
      </c>
      <c r="G4126">
        <v>4071</v>
      </c>
      <c r="H4126">
        <v>4919</v>
      </c>
      <c r="I4126">
        <v>11822</v>
      </c>
      <c r="J4126">
        <v>742581.33</v>
      </c>
      <c r="K4126">
        <v>567640.44999999995</v>
      </c>
      <c r="L4126">
        <v>530662.39</v>
      </c>
      <c r="M4126">
        <v>187031.4522</v>
      </c>
      <c r="N4126">
        <v>1930</v>
      </c>
      <c r="O4126">
        <v>2166</v>
      </c>
      <c r="P4126">
        <v>5756</v>
      </c>
      <c r="Q4126">
        <v>356001.21</v>
      </c>
      <c r="R4126">
        <v>267687.64</v>
      </c>
      <c r="S4126">
        <v>243799.83</v>
      </c>
      <c r="T4126">
        <v>96533.332999999999</v>
      </c>
      <c r="U4126">
        <v>2141</v>
      </c>
      <c r="V4126">
        <v>2753</v>
      </c>
      <c r="W4126">
        <v>6066</v>
      </c>
      <c r="X4126">
        <v>386580.12</v>
      </c>
      <c r="Y4126">
        <v>299952.81</v>
      </c>
      <c r="Z4126">
        <v>286862.56</v>
      </c>
      <c r="AA4126">
        <v>90498.119200000001</v>
      </c>
      <c r="AB4126">
        <v>3872</v>
      </c>
      <c r="AC4126">
        <v>3981</v>
      </c>
      <c r="AD4126">
        <v>2337</v>
      </c>
      <c r="AE4126">
        <v>3943</v>
      </c>
      <c r="AF4126">
        <v>1836</v>
      </c>
      <c r="AG4126">
        <v>1897</v>
      </c>
      <c r="AH4126">
        <v>1260</v>
      </c>
      <c r="AI4126">
        <v>1881</v>
      </c>
      <c r="AJ4126">
        <v>2036</v>
      </c>
      <c r="AK4126">
        <v>2084</v>
      </c>
      <c r="AL4126">
        <v>1077</v>
      </c>
      <c r="AM4126">
        <v>2062</v>
      </c>
    </row>
    <row r="4127" spans="1:39" x14ac:dyDescent="0.15">
      <c r="A4127" t="s">
        <v>148</v>
      </c>
      <c r="B4127">
        <v>70</v>
      </c>
      <c r="C4127">
        <v>1</v>
      </c>
      <c r="D4127">
        <v>1</v>
      </c>
      <c r="E4127" t="s">
        <v>29</v>
      </c>
      <c r="F4127" t="s">
        <v>206</v>
      </c>
      <c r="G4127">
        <v>51955</v>
      </c>
      <c r="H4127">
        <v>65611</v>
      </c>
      <c r="I4127">
        <v>162494</v>
      </c>
      <c r="J4127">
        <v>10092853.67</v>
      </c>
      <c r="K4127">
        <v>7323976.54</v>
      </c>
      <c r="L4127">
        <v>6870729.4699999997</v>
      </c>
      <c r="M4127">
        <v>2533431.4939999999</v>
      </c>
      <c r="N4127">
        <v>20969</v>
      </c>
      <c r="O4127">
        <v>24259</v>
      </c>
      <c r="P4127">
        <v>67632</v>
      </c>
      <c r="Q4127">
        <v>4086764.84</v>
      </c>
      <c r="R4127">
        <v>2922285.96</v>
      </c>
      <c r="S4127">
        <v>2668852.7599999998</v>
      </c>
      <c r="T4127">
        <v>1127743.1799000001</v>
      </c>
      <c r="U4127">
        <v>30986</v>
      </c>
      <c r="V4127">
        <v>41352</v>
      </c>
      <c r="W4127">
        <v>94862</v>
      </c>
      <c r="X4127">
        <v>6006088.8300000001</v>
      </c>
      <c r="Y4127">
        <v>4401690.58</v>
      </c>
      <c r="Z4127">
        <v>4201876.71</v>
      </c>
      <c r="AA4127">
        <v>1405688.3141000001</v>
      </c>
      <c r="AB4127">
        <v>50137</v>
      </c>
      <c r="AC4127">
        <v>49607</v>
      </c>
      <c r="AD4127">
        <v>33970</v>
      </c>
      <c r="AE4127">
        <v>49895</v>
      </c>
      <c r="AF4127">
        <v>20214</v>
      </c>
      <c r="AG4127">
        <v>20128</v>
      </c>
      <c r="AH4127">
        <v>15509</v>
      </c>
      <c r="AI4127">
        <v>20167</v>
      </c>
      <c r="AJ4127">
        <v>29923</v>
      </c>
      <c r="AK4127">
        <v>29479</v>
      </c>
      <c r="AL4127">
        <v>18461</v>
      </c>
      <c r="AM4127">
        <v>29728</v>
      </c>
    </row>
    <row r="4128" spans="1:39" x14ac:dyDescent="0.15">
      <c r="A4128" t="s">
        <v>148</v>
      </c>
      <c r="B4128">
        <v>70</v>
      </c>
      <c r="C4128">
        <v>1</v>
      </c>
      <c r="D4128">
        <v>1</v>
      </c>
      <c r="E4128" t="s">
        <v>32</v>
      </c>
      <c r="F4128" t="s">
        <v>206</v>
      </c>
      <c r="G4128">
        <v>1407</v>
      </c>
      <c r="H4128">
        <v>1793</v>
      </c>
      <c r="I4128">
        <v>4587</v>
      </c>
      <c r="J4128">
        <v>297882.36</v>
      </c>
      <c r="K4128">
        <v>205026.27</v>
      </c>
      <c r="L4128">
        <v>199223.47</v>
      </c>
      <c r="M4128">
        <v>70971.912400000001</v>
      </c>
      <c r="N4128">
        <v>183</v>
      </c>
      <c r="O4128">
        <v>213</v>
      </c>
      <c r="P4128">
        <v>580</v>
      </c>
      <c r="Q4128">
        <v>37994.39</v>
      </c>
      <c r="R4128">
        <v>26332.560000000001</v>
      </c>
      <c r="S4128">
        <v>24373.73</v>
      </c>
      <c r="T4128">
        <v>10128.2567</v>
      </c>
      <c r="U4128">
        <v>1224</v>
      </c>
      <c r="V4128">
        <v>1580</v>
      </c>
      <c r="W4128">
        <v>4007</v>
      </c>
      <c r="X4128">
        <v>259887.97</v>
      </c>
      <c r="Y4128">
        <v>178693.71</v>
      </c>
      <c r="Z4128">
        <v>174849.74</v>
      </c>
      <c r="AA4128">
        <v>60843.655700000003</v>
      </c>
      <c r="AB4128">
        <v>1375</v>
      </c>
      <c r="AC4128">
        <v>1306</v>
      </c>
      <c r="AD4128">
        <v>892</v>
      </c>
      <c r="AE4128">
        <v>1246</v>
      </c>
      <c r="AF4128">
        <v>179</v>
      </c>
      <c r="AG4128">
        <v>156</v>
      </c>
      <c r="AH4128">
        <v>122</v>
      </c>
      <c r="AI4128">
        <v>172</v>
      </c>
      <c r="AJ4128">
        <v>1196</v>
      </c>
      <c r="AK4128">
        <v>1150</v>
      </c>
      <c r="AL4128">
        <v>770</v>
      </c>
      <c r="AM4128">
        <v>1074</v>
      </c>
    </row>
    <row r="4129" spans="1:39" x14ac:dyDescent="0.15">
      <c r="A4129" t="s">
        <v>148</v>
      </c>
      <c r="B4129">
        <v>70</v>
      </c>
      <c r="C4129">
        <v>1</v>
      </c>
      <c r="D4129">
        <v>2</v>
      </c>
      <c r="E4129" t="s">
        <v>28</v>
      </c>
      <c r="F4129" t="s">
        <v>206</v>
      </c>
      <c r="G4129">
        <v>11403</v>
      </c>
      <c r="H4129">
        <v>12741</v>
      </c>
      <c r="I4129">
        <v>30984</v>
      </c>
      <c r="J4129">
        <v>2029238.57</v>
      </c>
      <c r="K4129">
        <v>1566862.02</v>
      </c>
      <c r="L4129">
        <v>1474398.86</v>
      </c>
      <c r="M4129">
        <v>502448.91119999997</v>
      </c>
      <c r="N4129">
        <v>5249</v>
      </c>
      <c r="O4129">
        <v>5595</v>
      </c>
      <c r="P4129">
        <v>14591</v>
      </c>
      <c r="Q4129">
        <v>956539.59</v>
      </c>
      <c r="R4129">
        <v>722558.96</v>
      </c>
      <c r="S4129">
        <v>652405.71</v>
      </c>
      <c r="T4129">
        <v>254229.77429999999</v>
      </c>
      <c r="U4129">
        <v>6154</v>
      </c>
      <c r="V4129">
        <v>7146</v>
      </c>
      <c r="W4129">
        <v>16393</v>
      </c>
      <c r="X4129">
        <v>1072698.98</v>
      </c>
      <c r="Y4129">
        <v>844303.06</v>
      </c>
      <c r="Z4129">
        <v>821993.15</v>
      </c>
      <c r="AA4129">
        <v>248219.13690000001</v>
      </c>
      <c r="AB4129">
        <v>10993</v>
      </c>
      <c r="AC4129">
        <v>10296</v>
      </c>
      <c r="AD4129">
        <v>5168</v>
      </c>
      <c r="AE4129">
        <v>9394</v>
      </c>
      <c r="AF4129">
        <v>5064</v>
      </c>
      <c r="AG4129">
        <v>5025</v>
      </c>
      <c r="AH4129">
        <v>2896</v>
      </c>
      <c r="AI4129">
        <v>4579</v>
      </c>
      <c r="AJ4129">
        <v>5929</v>
      </c>
      <c r="AK4129">
        <v>5271</v>
      </c>
      <c r="AL4129">
        <v>2272</v>
      </c>
      <c r="AM4129">
        <v>4815</v>
      </c>
    </row>
    <row r="4130" spans="1:39" x14ac:dyDescent="0.15">
      <c r="A4130" t="s">
        <v>148</v>
      </c>
      <c r="B4130">
        <v>70</v>
      </c>
      <c r="C4130">
        <v>1</v>
      </c>
      <c r="D4130">
        <v>2</v>
      </c>
      <c r="E4130" t="s">
        <v>30</v>
      </c>
      <c r="F4130" t="s">
        <v>206</v>
      </c>
      <c r="G4130">
        <v>1180</v>
      </c>
      <c r="H4130">
        <v>1330</v>
      </c>
      <c r="I4130">
        <v>3156</v>
      </c>
      <c r="J4130">
        <v>207852.16</v>
      </c>
      <c r="K4130">
        <v>160129.68</v>
      </c>
      <c r="L4130">
        <v>149142.57999999999</v>
      </c>
      <c r="M4130">
        <v>51103.571600000003</v>
      </c>
      <c r="N4130">
        <v>541</v>
      </c>
      <c r="O4130">
        <v>581</v>
      </c>
      <c r="P4130">
        <v>1468</v>
      </c>
      <c r="Q4130">
        <v>97378.54</v>
      </c>
      <c r="R4130">
        <v>73654.78</v>
      </c>
      <c r="S4130">
        <v>65689.72</v>
      </c>
      <c r="T4130">
        <v>25648.497899999998</v>
      </c>
      <c r="U4130">
        <v>639</v>
      </c>
      <c r="V4130">
        <v>749</v>
      </c>
      <c r="W4130">
        <v>1688</v>
      </c>
      <c r="X4130">
        <v>110473.62</v>
      </c>
      <c r="Y4130">
        <v>86474.9</v>
      </c>
      <c r="Z4130">
        <v>83452.86</v>
      </c>
      <c r="AA4130">
        <v>25455.073700000001</v>
      </c>
      <c r="AB4130">
        <v>1104</v>
      </c>
      <c r="AC4130">
        <v>1078</v>
      </c>
      <c r="AD4130">
        <v>478</v>
      </c>
      <c r="AE4130">
        <v>1141</v>
      </c>
      <c r="AF4130">
        <v>512</v>
      </c>
      <c r="AG4130">
        <v>522</v>
      </c>
      <c r="AH4130">
        <v>283</v>
      </c>
      <c r="AI4130">
        <v>520</v>
      </c>
      <c r="AJ4130">
        <v>592</v>
      </c>
      <c r="AK4130">
        <v>556</v>
      </c>
      <c r="AL4130">
        <v>195</v>
      </c>
      <c r="AM4130">
        <v>621</v>
      </c>
    </row>
    <row r="4131" spans="1:39" x14ac:dyDescent="0.15">
      <c r="A4131" t="s">
        <v>148</v>
      </c>
      <c r="B4131">
        <v>70</v>
      </c>
      <c r="C4131">
        <v>1</v>
      </c>
      <c r="D4131">
        <v>2</v>
      </c>
      <c r="E4131" t="s">
        <v>29</v>
      </c>
      <c r="F4131" t="s">
        <v>206</v>
      </c>
      <c r="G4131">
        <v>4404</v>
      </c>
      <c r="H4131">
        <v>5065</v>
      </c>
      <c r="I4131">
        <v>12739</v>
      </c>
      <c r="J4131">
        <v>829614.72</v>
      </c>
      <c r="K4131">
        <v>610348.13</v>
      </c>
      <c r="L4131">
        <v>580070.27</v>
      </c>
      <c r="M4131">
        <v>206507.2562</v>
      </c>
      <c r="N4131">
        <v>1619</v>
      </c>
      <c r="O4131">
        <v>1708</v>
      </c>
      <c r="P4131">
        <v>4602</v>
      </c>
      <c r="Q4131">
        <v>303089.40999999997</v>
      </c>
      <c r="R4131">
        <v>220357.76000000001</v>
      </c>
      <c r="S4131">
        <v>198354.16</v>
      </c>
      <c r="T4131">
        <v>83517.9185</v>
      </c>
      <c r="U4131">
        <v>2785</v>
      </c>
      <c r="V4131">
        <v>3357</v>
      </c>
      <c r="W4131">
        <v>8137</v>
      </c>
      <c r="X4131">
        <v>526525.31000000006</v>
      </c>
      <c r="Y4131">
        <v>389990.37</v>
      </c>
      <c r="Z4131">
        <v>381716.11</v>
      </c>
      <c r="AA4131">
        <v>122989.3377</v>
      </c>
      <c r="AB4131">
        <v>4220</v>
      </c>
      <c r="AC4131">
        <v>4063</v>
      </c>
      <c r="AD4131">
        <v>1787</v>
      </c>
      <c r="AE4131">
        <v>4205</v>
      </c>
      <c r="AF4131">
        <v>1554</v>
      </c>
      <c r="AG4131">
        <v>1525</v>
      </c>
      <c r="AH4131">
        <v>834</v>
      </c>
      <c r="AI4131">
        <v>1553</v>
      </c>
      <c r="AJ4131">
        <v>2666</v>
      </c>
      <c r="AK4131">
        <v>2538</v>
      </c>
      <c r="AL4131">
        <v>953</v>
      </c>
      <c r="AM4131">
        <v>2652</v>
      </c>
    </row>
    <row r="4132" spans="1:39" x14ac:dyDescent="0.15">
      <c r="A4132" t="s">
        <v>148</v>
      </c>
      <c r="B4132">
        <v>70</v>
      </c>
      <c r="C4132">
        <v>1</v>
      </c>
      <c r="D4132">
        <v>2</v>
      </c>
      <c r="E4132" t="s">
        <v>32</v>
      </c>
      <c r="F4132" t="s">
        <v>206</v>
      </c>
      <c r="G4132">
        <v>724</v>
      </c>
      <c r="H4132">
        <v>857</v>
      </c>
      <c r="I4132">
        <v>2302</v>
      </c>
      <c r="J4132">
        <v>155713.1</v>
      </c>
      <c r="K4132">
        <v>107052.32</v>
      </c>
      <c r="L4132">
        <v>104117.22</v>
      </c>
      <c r="M4132">
        <v>36869.492899999997</v>
      </c>
      <c r="N4132">
        <v>124</v>
      </c>
      <c r="O4132">
        <v>131</v>
      </c>
      <c r="P4132">
        <v>326</v>
      </c>
      <c r="Q4132">
        <v>25671.38</v>
      </c>
      <c r="R4132">
        <v>17823.330000000002</v>
      </c>
      <c r="S4132">
        <v>16147.51</v>
      </c>
      <c r="T4132">
        <v>6481.6414000000004</v>
      </c>
      <c r="U4132">
        <v>600</v>
      </c>
      <c r="V4132">
        <v>726</v>
      </c>
      <c r="W4132">
        <v>1976</v>
      </c>
      <c r="X4132">
        <v>130041.72</v>
      </c>
      <c r="Y4132">
        <v>89228.99</v>
      </c>
      <c r="Z4132">
        <v>87969.71</v>
      </c>
      <c r="AA4132">
        <v>30387.851500000001</v>
      </c>
      <c r="AB4132">
        <v>710</v>
      </c>
      <c r="AC4132">
        <v>620</v>
      </c>
      <c r="AD4132">
        <v>330</v>
      </c>
      <c r="AE4132">
        <v>605</v>
      </c>
      <c r="AF4132">
        <v>122</v>
      </c>
      <c r="AG4132">
        <v>90</v>
      </c>
      <c r="AH4132">
        <v>46</v>
      </c>
      <c r="AI4132">
        <v>118</v>
      </c>
      <c r="AJ4132">
        <v>588</v>
      </c>
      <c r="AK4132">
        <v>530</v>
      </c>
      <c r="AL4132">
        <v>284</v>
      </c>
      <c r="AM4132">
        <v>487</v>
      </c>
    </row>
    <row r="4133" spans="1:39" x14ac:dyDescent="0.15">
      <c r="A4133" t="s">
        <v>148</v>
      </c>
      <c r="B4133">
        <v>70</v>
      </c>
      <c r="C4133">
        <v>2</v>
      </c>
      <c r="D4133">
        <v>0</v>
      </c>
      <c r="E4133" t="s">
        <v>28</v>
      </c>
      <c r="F4133" t="s">
        <v>206</v>
      </c>
      <c r="G4133">
        <v>200</v>
      </c>
      <c r="H4133">
        <v>422</v>
      </c>
      <c r="I4133">
        <v>733</v>
      </c>
      <c r="J4133">
        <v>42336.6</v>
      </c>
      <c r="K4133">
        <v>31518.26</v>
      </c>
      <c r="L4133">
        <v>24922.66</v>
      </c>
      <c r="M4133">
        <v>11514.625099999999</v>
      </c>
      <c r="N4133">
        <v>200</v>
      </c>
      <c r="O4133">
        <v>206</v>
      </c>
      <c r="P4133">
        <v>429</v>
      </c>
      <c r="Q4133">
        <v>22834.51</v>
      </c>
      <c r="R4133">
        <v>16422.900000000001</v>
      </c>
      <c r="S4133">
        <v>10559.67</v>
      </c>
      <c r="T4133">
        <v>6581.7816999999995</v>
      </c>
      <c r="U4133">
        <v>200</v>
      </c>
      <c r="V4133">
        <v>216</v>
      </c>
      <c r="W4133">
        <v>304</v>
      </c>
      <c r="X4133">
        <v>19502.09</v>
      </c>
      <c r="Y4133">
        <v>15095.36</v>
      </c>
      <c r="Z4133">
        <v>14362.99</v>
      </c>
      <c r="AA4133">
        <v>4932.8433999999997</v>
      </c>
      <c r="AB4133">
        <v>199</v>
      </c>
      <c r="AC4133">
        <v>196</v>
      </c>
      <c r="AD4133">
        <v>180</v>
      </c>
      <c r="AE4133">
        <v>151</v>
      </c>
      <c r="AF4133">
        <v>199</v>
      </c>
      <c r="AG4133">
        <v>196</v>
      </c>
      <c r="AH4133">
        <v>180</v>
      </c>
      <c r="AI4133">
        <v>151</v>
      </c>
      <c r="AJ4133">
        <v>199</v>
      </c>
      <c r="AK4133">
        <v>196</v>
      </c>
      <c r="AL4133">
        <v>180</v>
      </c>
      <c r="AM4133">
        <v>151</v>
      </c>
    </row>
    <row r="4134" spans="1:39" x14ac:dyDescent="0.15">
      <c r="A4134" t="s">
        <v>148</v>
      </c>
      <c r="B4134">
        <v>70</v>
      </c>
      <c r="C4134">
        <v>2</v>
      </c>
      <c r="D4134">
        <v>0</v>
      </c>
      <c r="E4134" t="s">
        <v>29</v>
      </c>
      <c r="F4134" t="s">
        <v>206</v>
      </c>
      <c r="G4134">
        <v>1</v>
      </c>
      <c r="H4134">
        <v>2</v>
      </c>
      <c r="I4134">
        <v>4</v>
      </c>
      <c r="J4134">
        <v>296</v>
      </c>
      <c r="K4134">
        <v>196.83</v>
      </c>
      <c r="L4134">
        <v>196.83</v>
      </c>
      <c r="M4134">
        <v>69.898600000000002</v>
      </c>
      <c r="N4134">
        <v>1</v>
      </c>
      <c r="O4134">
        <v>1</v>
      </c>
      <c r="P4134">
        <v>2</v>
      </c>
      <c r="Q4134">
        <v>148</v>
      </c>
      <c r="R4134">
        <v>98.41</v>
      </c>
      <c r="S4134">
        <v>98.41</v>
      </c>
      <c r="T4134">
        <v>34.138599999999997</v>
      </c>
      <c r="U4134">
        <v>1</v>
      </c>
      <c r="V4134">
        <v>1</v>
      </c>
      <c r="W4134">
        <v>2</v>
      </c>
      <c r="X4134">
        <v>148</v>
      </c>
      <c r="Y4134">
        <v>98.42</v>
      </c>
      <c r="Z4134">
        <v>98.42</v>
      </c>
      <c r="AA4134">
        <v>35.76</v>
      </c>
      <c r="AB4134">
        <v>1</v>
      </c>
      <c r="AC4134">
        <v>0</v>
      </c>
      <c r="AD4134">
        <v>0</v>
      </c>
      <c r="AE4134">
        <v>1</v>
      </c>
      <c r="AF4134">
        <v>1</v>
      </c>
      <c r="AG4134">
        <v>0</v>
      </c>
      <c r="AH4134">
        <v>0</v>
      </c>
      <c r="AI4134">
        <v>1</v>
      </c>
      <c r="AJ4134">
        <v>1</v>
      </c>
      <c r="AK4134">
        <v>0</v>
      </c>
      <c r="AL4134">
        <v>0</v>
      </c>
      <c r="AM4134">
        <v>1</v>
      </c>
    </row>
    <row r="4135" spans="1:39" x14ac:dyDescent="0.15">
      <c r="A4135" t="s">
        <v>148</v>
      </c>
      <c r="B4135">
        <v>70</v>
      </c>
      <c r="C4135">
        <v>2</v>
      </c>
      <c r="D4135">
        <v>0</v>
      </c>
      <c r="E4135" t="s">
        <v>32</v>
      </c>
      <c r="F4135" t="s">
        <v>206</v>
      </c>
      <c r="G4135">
        <v>28</v>
      </c>
      <c r="H4135">
        <v>67</v>
      </c>
      <c r="I4135">
        <v>117</v>
      </c>
      <c r="J4135">
        <v>6765.43</v>
      </c>
      <c r="K4135">
        <v>4505.83</v>
      </c>
      <c r="L4135">
        <v>4026.93</v>
      </c>
      <c r="M4135">
        <v>1828.223</v>
      </c>
      <c r="N4135">
        <v>28</v>
      </c>
      <c r="O4135">
        <v>34</v>
      </c>
      <c r="P4135">
        <v>59</v>
      </c>
      <c r="Q4135">
        <v>3141.63</v>
      </c>
      <c r="R4135">
        <v>2181.31</v>
      </c>
      <c r="S4135">
        <v>1702.41</v>
      </c>
      <c r="T4135">
        <v>976.18579999999997</v>
      </c>
      <c r="U4135">
        <v>28</v>
      </c>
      <c r="V4135">
        <v>33</v>
      </c>
      <c r="W4135">
        <v>58</v>
      </c>
      <c r="X4135">
        <v>3623.8</v>
      </c>
      <c r="Y4135">
        <v>2324.52</v>
      </c>
      <c r="Z4135">
        <v>2324.52</v>
      </c>
      <c r="AA4135">
        <v>852.03719999999998</v>
      </c>
      <c r="AB4135">
        <v>28</v>
      </c>
      <c r="AC4135">
        <v>28</v>
      </c>
      <c r="AD4135">
        <v>25</v>
      </c>
      <c r="AE4135">
        <v>22</v>
      </c>
      <c r="AF4135">
        <v>28</v>
      </c>
      <c r="AG4135">
        <v>28</v>
      </c>
      <c r="AH4135">
        <v>25</v>
      </c>
      <c r="AI4135">
        <v>22</v>
      </c>
      <c r="AJ4135">
        <v>28</v>
      </c>
      <c r="AK4135">
        <v>28</v>
      </c>
      <c r="AL4135">
        <v>25</v>
      </c>
      <c r="AM4135">
        <v>22</v>
      </c>
    </row>
    <row r="4136" spans="1:39" x14ac:dyDescent="0.15">
      <c r="A4136" t="s">
        <v>148</v>
      </c>
      <c r="B4136">
        <v>70</v>
      </c>
      <c r="C4136">
        <v>2</v>
      </c>
      <c r="D4136">
        <v>1</v>
      </c>
      <c r="E4136" t="s">
        <v>28</v>
      </c>
      <c r="F4136" t="s">
        <v>206</v>
      </c>
      <c r="G4136">
        <v>1718</v>
      </c>
      <c r="H4136">
        <v>3756</v>
      </c>
      <c r="I4136">
        <v>6732</v>
      </c>
      <c r="J4136">
        <v>366608.11</v>
      </c>
      <c r="K4136">
        <v>272757.49</v>
      </c>
      <c r="L4136">
        <v>231790.11</v>
      </c>
      <c r="M4136">
        <v>101606.9347</v>
      </c>
      <c r="N4136">
        <v>1718</v>
      </c>
      <c r="O4136">
        <v>1841</v>
      </c>
      <c r="P4136">
        <v>3915</v>
      </c>
      <c r="Q4136">
        <v>204207.94</v>
      </c>
      <c r="R4136">
        <v>145928.84</v>
      </c>
      <c r="S4136">
        <v>109800.13</v>
      </c>
      <c r="T4136">
        <v>61344.980300000003</v>
      </c>
      <c r="U4136">
        <v>1718</v>
      </c>
      <c r="V4136">
        <v>1915</v>
      </c>
      <c r="W4136">
        <v>2817</v>
      </c>
      <c r="X4136">
        <v>162400.17000000001</v>
      </c>
      <c r="Y4136">
        <v>126828.65</v>
      </c>
      <c r="Z4136">
        <v>121989.98</v>
      </c>
      <c r="AA4136">
        <v>40261.954400000002</v>
      </c>
      <c r="AB4136">
        <v>1658</v>
      </c>
      <c r="AC4136">
        <v>1708</v>
      </c>
      <c r="AD4136">
        <v>1322</v>
      </c>
      <c r="AE4136">
        <v>1601</v>
      </c>
      <c r="AF4136">
        <v>1658</v>
      </c>
      <c r="AG4136">
        <v>1708</v>
      </c>
      <c r="AH4136">
        <v>1322</v>
      </c>
      <c r="AI4136">
        <v>1601</v>
      </c>
      <c r="AJ4136">
        <v>1658</v>
      </c>
      <c r="AK4136">
        <v>1708</v>
      </c>
      <c r="AL4136">
        <v>1322</v>
      </c>
      <c r="AM4136">
        <v>1601</v>
      </c>
    </row>
    <row r="4137" spans="1:39" x14ac:dyDescent="0.15">
      <c r="A4137" t="s">
        <v>148</v>
      </c>
      <c r="B4137">
        <v>70</v>
      </c>
      <c r="C4137">
        <v>2</v>
      </c>
      <c r="D4137">
        <v>1</v>
      </c>
      <c r="E4137" t="s">
        <v>30</v>
      </c>
      <c r="F4137" t="s">
        <v>206</v>
      </c>
      <c r="G4137">
        <v>179</v>
      </c>
      <c r="H4137">
        <v>398</v>
      </c>
      <c r="I4137">
        <v>668</v>
      </c>
      <c r="J4137">
        <v>37067.89</v>
      </c>
      <c r="K4137">
        <v>27675.56</v>
      </c>
      <c r="L4137">
        <v>22359.98</v>
      </c>
      <c r="M4137">
        <v>10269.6757</v>
      </c>
      <c r="N4137">
        <v>179</v>
      </c>
      <c r="O4137">
        <v>192</v>
      </c>
      <c r="P4137">
        <v>379</v>
      </c>
      <c r="Q4137">
        <v>20002.63</v>
      </c>
      <c r="R4137">
        <v>14482.91</v>
      </c>
      <c r="S4137">
        <v>10292.959999999999</v>
      </c>
      <c r="T4137">
        <v>6030.6454000000003</v>
      </c>
      <c r="U4137">
        <v>179</v>
      </c>
      <c r="V4137">
        <v>206</v>
      </c>
      <c r="W4137">
        <v>289</v>
      </c>
      <c r="X4137">
        <v>17065.259999999998</v>
      </c>
      <c r="Y4137">
        <v>13192.65</v>
      </c>
      <c r="Z4137">
        <v>12067.02</v>
      </c>
      <c r="AA4137">
        <v>4239.0303000000004</v>
      </c>
      <c r="AB4137">
        <v>168</v>
      </c>
      <c r="AC4137">
        <v>177</v>
      </c>
      <c r="AD4137">
        <v>126</v>
      </c>
      <c r="AE4137">
        <v>169</v>
      </c>
      <c r="AF4137">
        <v>168</v>
      </c>
      <c r="AG4137">
        <v>177</v>
      </c>
      <c r="AH4137">
        <v>126</v>
      </c>
      <c r="AI4137">
        <v>169</v>
      </c>
      <c r="AJ4137">
        <v>168</v>
      </c>
      <c r="AK4137">
        <v>177</v>
      </c>
      <c r="AL4137">
        <v>126</v>
      </c>
      <c r="AM4137">
        <v>169</v>
      </c>
    </row>
    <row r="4138" spans="1:39" x14ac:dyDescent="0.15">
      <c r="A4138" t="s">
        <v>148</v>
      </c>
      <c r="B4138">
        <v>70</v>
      </c>
      <c r="C4138">
        <v>2</v>
      </c>
      <c r="D4138">
        <v>1</v>
      </c>
      <c r="E4138" t="s">
        <v>29</v>
      </c>
      <c r="F4138" t="s">
        <v>206</v>
      </c>
      <c r="G4138">
        <v>3070</v>
      </c>
      <c r="H4138">
        <v>6926</v>
      </c>
      <c r="I4138">
        <v>12858</v>
      </c>
      <c r="J4138">
        <v>694424.51</v>
      </c>
      <c r="K4138">
        <v>487684.51</v>
      </c>
      <c r="L4138">
        <v>416003.69</v>
      </c>
      <c r="M4138">
        <v>192009.34710000001</v>
      </c>
      <c r="N4138">
        <v>3070</v>
      </c>
      <c r="O4138">
        <v>3327</v>
      </c>
      <c r="P4138">
        <v>7094</v>
      </c>
      <c r="Q4138">
        <v>366658.56</v>
      </c>
      <c r="R4138">
        <v>250214.87</v>
      </c>
      <c r="S4138">
        <v>191632.65</v>
      </c>
      <c r="T4138">
        <v>111149.72289999999</v>
      </c>
      <c r="U4138">
        <v>3070</v>
      </c>
      <c r="V4138">
        <v>3599</v>
      </c>
      <c r="W4138">
        <v>5764</v>
      </c>
      <c r="X4138">
        <v>327765.95</v>
      </c>
      <c r="Y4138">
        <v>237469.64</v>
      </c>
      <c r="Z4138">
        <v>224371.04</v>
      </c>
      <c r="AA4138">
        <v>80859.624200000006</v>
      </c>
      <c r="AB4138">
        <v>2917</v>
      </c>
      <c r="AC4138">
        <v>2953</v>
      </c>
      <c r="AD4138">
        <v>2275</v>
      </c>
      <c r="AE4138">
        <v>2971</v>
      </c>
      <c r="AF4138">
        <v>2917</v>
      </c>
      <c r="AG4138">
        <v>2953</v>
      </c>
      <c r="AH4138">
        <v>2275</v>
      </c>
      <c r="AI4138">
        <v>2971</v>
      </c>
      <c r="AJ4138">
        <v>2917</v>
      </c>
      <c r="AK4138">
        <v>2953</v>
      </c>
      <c r="AL4138">
        <v>2275</v>
      </c>
      <c r="AM4138">
        <v>2971</v>
      </c>
    </row>
    <row r="4139" spans="1:39" x14ac:dyDescent="0.15">
      <c r="A4139" t="s">
        <v>148</v>
      </c>
      <c r="B4139">
        <v>70</v>
      </c>
      <c r="C4139">
        <v>2</v>
      </c>
      <c r="D4139">
        <v>1</v>
      </c>
      <c r="E4139" t="s">
        <v>32</v>
      </c>
      <c r="F4139" t="s">
        <v>206</v>
      </c>
      <c r="G4139">
        <v>94</v>
      </c>
      <c r="H4139">
        <v>206</v>
      </c>
      <c r="I4139">
        <v>417</v>
      </c>
      <c r="J4139">
        <v>22349.759999999998</v>
      </c>
      <c r="K4139">
        <v>15521.55</v>
      </c>
      <c r="L4139">
        <v>14460.62</v>
      </c>
      <c r="M4139">
        <v>6101.9993999999997</v>
      </c>
      <c r="N4139">
        <v>94</v>
      </c>
      <c r="O4139">
        <v>97</v>
      </c>
      <c r="P4139">
        <v>185</v>
      </c>
      <c r="Q4139">
        <v>9227.7900000000009</v>
      </c>
      <c r="R4139">
        <v>6456.8</v>
      </c>
      <c r="S4139">
        <v>5543.64</v>
      </c>
      <c r="T4139">
        <v>2858.6678999999999</v>
      </c>
      <c r="U4139">
        <v>94</v>
      </c>
      <c r="V4139">
        <v>109</v>
      </c>
      <c r="W4139">
        <v>232</v>
      </c>
      <c r="X4139">
        <v>13121.97</v>
      </c>
      <c r="Y4139">
        <v>9064.75</v>
      </c>
      <c r="Z4139">
        <v>8916.98</v>
      </c>
      <c r="AA4139">
        <v>3243.3314999999998</v>
      </c>
      <c r="AB4139">
        <v>91</v>
      </c>
      <c r="AC4139">
        <v>91</v>
      </c>
      <c r="AD4139">
        <v>70</v>
      </c>
      <c r="AE4139">
        <v>86</v>
      </c>
      <c r="AF4139">
        <v>91</v>
      </c>
      <c r="AG4139">
        <v>91</v>
      </c>
      <c r="AH4139">
        <v>70</v>
      </c>
      <c r="AI4139">
        <v>86</v>
      </c>
      <c r="AJ4139">
        <v>91</v>
      </c>
      <c r="AK4139">
        <v>91</v>
      </c>
      <c r="AL4139">
        <v>70</v>
      </c>
      <c r="AM4139">
        <v>86</v>
      </c>
    </row>
    <row r="4140" spans="1:39" x14ac:dyDescent="0.15">
      <c r="A4140" t="s">
        <v>148</v>
      </c>
      <c r="B4140">
        <v>70</v>
      </c>
      <c r="C4140">
        <v>2</v>
      </c>
      <c r="D4140">
        <v>2</v>
      </c>
      <c r="E4140" t="s">
        <v>28</v>
      </c>
      <c r="F4140" t="s">
        <v>206</v>
      </c>
      <c r="G4140">
        <v>221</v>
      </c>
      <c r="H4140">
        <v>471</v>
      </c>
      <c r="I4140">
        <v>839</v>
      </c>
      <c r="J4140">
        <v>46663.72</v>
      </c>
      <c r="K4140">
        <v>34510.839999999997</v>
      </c>
      <c r="L4140">
        <v>28406.93</v>
      </c>
      <c r="M4140">
        <v>12858.5659</v>
      </c>
      <c r="N4140">
        <v>221</v>
      </c>
      <c r="O4140">
        <v>232</v>
      </c>
      <c r="P4140">
        <v>483</v>
      </c>
      <c r="Q4140">
        <v>26839.32</v>
      </c>
      <c r="R4140">
        <v>19207.669999999998</v>
      </c>
      <c r="S4140">
        <v>13285.75</v>
      </c>
      <c r="T4140">
        <v>7872.4081999999999</v>
      </c>
      <c r="U4140">
        <v>221</v>
      </c>
      <c r="V4140">
        <v>239</v>
      </c>
      <c r="W4140">
        <v>356</v>
      </c>
      <c r="X4140">
        <v>19824.400000000001</v>
      </c>
      <c r="Y4140">
        <v>15303.17</v>
      </c>
      <c r="Z4140">
        <v>15121.18</v>
      </c>
      <c r="AA4140">
        <v>4986.1576999999997</v>
      </c>
      <c r="AB4140">
        <v>212</v>
      </c>
      <c r="AC4140">
        <v>218</v>
      </c>
      <c r="AD4140">
        <v>130</v>
      </c>
      <c r="AE4140">
        <v>194</v>
      </c>
      <c r="AF4140">
        <v>212</v>
      </c>
      <c r="AG4140">
        <v>218</v>
      </c>
      <c r="AH4140">
        <v>130</v>
      </c>
      <c r="AI4140">
        <v>194</v>
      </c>
      <c r="AJ4140">
        <v>212</v>
      </c>
      <c r="AK4140">
        <v>218</v>
      </c>
      <c r="AL4140">
        <v>130</v>
      </c>
      <c r="AM4140">
        <v>194</v>
      </c>
    </row>
    <row r="4141" spans="1:39" x14ac:dyDescent="0.15">
      <c r="A4141" t="s">
        <v>148</v>
      </c>
      <c r="B4141">
        <v>70</v>
      </c>
      <c r="C4141">
        <v>2</v>
      </c>
      <c r="D4141">
        <v>2</v>
      </c>
      <c r="E4141" t="s">
        <v>30</v>
      </c>
      <c r="F4141" t="s">
        <v>206</v>
      </c>
      <c r="G4141">
        <v>30</v>
      </c>
      <c r="H4141">
        <v>63</v>
      </c>
      <c r="I4141">
        <v>116</v>
      </c>
      <c r="J4141">
        <v>6647.17</v>
      </c>
      <c r="K4141">
        <v>5014.5200000000004</v>
      </c>
      <c r="L4141">
        <v>4097.57</v>
      </c>
      <c r="M4141">
        <v>1606.1065000000001</v>
      </c>
      <c r="N4141">
        <v>30</v>
      </c>
      <c r="O4141">
        <v>31</v>
      </c>
      <c r="P4141">
        <v>56</v>
      </c>
      <c r="Q4141">
        <v>3491.82</v>
      </c>
      <c r="R4141">
        <v>2537.16</v>
      </c>
      <c r="S4141">
        <v>1671.96</v>
      </c>
      <c r="T4141">
        <v>837.03620000000001</v>
      </c>
      <c r="U4141">
        <v>30</v>
      </c>
      <c r="V4141">
        <v>32</v>
      </c>
      <c r="W4141">
        <v>60</v>
      </c>
      <c r="X4141">
        <v>3155.35</v>
      </c>
      <c r="Y4141">
        <v>2477.36</v>
      </c>
      <c r="Z4141">
        <v>2425.61</v>
      </c>
      <c r="AA4141">
        <v>769.07029999999997</v>
      </c>
      <c r="AB4141">
        <v>28</v>
      </c>
      <c r="AC4141">
        <v>29</v>
      </c>
      <c r="AD4141">
        <v>14</v>
      </c>
      <c r="AE4141">
        <v>30</v>
      </c>
      <c r="AF4141">
        <v>28</v>
      </c>
      <c r="AG4141">
        <v>29</v>
      </c>
      <c r="AH4141">
        <v>14</v>
      </c>
      <c r="AI4141">
        <v>30</v>
      </c>
      <c r="AJ4141">
        <v>28</v>
      </c>
      <c r="AK4141">
        <v>29</v>
      </c>
      <c r="AL4141">
        <v>14</v>
      </c>
      <c r="AM4141">
        <v>30</v>
      </c>
    </row>
    <row r="4142" spans="1:39" x14ac:dyDescent="0.15">
      <c r="A4142" t="s">
        <v>148</v>
      </c>
      <c r="B4142">
        <v>70</v>
      </c>
      <c r="C4142">
        <v>2</v>
      </c>
      <c r="D4142">
        <v>2</v>
      </c>
      <c r="E4142" t="s">
        <v>29</v>
      </c>
      <c r="F4142" t="s">
        <v>206</v>
      </c>
      <c r="G4142">
        <v>98</v>
      </c>
      <c r="H4142">
        <v>203</v>
      </c>
      <c r="I4142">
        <v>359</v>
      </c>
      <c r="J4142">
        <v>21009.86</v>
      </c>
      <c r="K4142">
        <v>15113.64</v>
      </c>
      <c r="L4142">
        <v>12080.09</v>
      </c>
      <c r="M4142">
        <v>5321.4567999999999</v>
      </c>
      <c r="N4142">
        <v>98</v>
      </c>
      <c r="O4142">
        <v>100</v>
      </c>
      <c r="P4142">
        <v>196</v>
      </c>
      <c r="Q4142">
        <v>11613.18</v>
      </c>
      <c r="R4142">
        <v>8064.27</v>
      </c>
      <c r="S4142">
        <v>5182.84</v>
      </c>
      <c r="T4142">
        <v>3139.5675000000001</v>
      </c>
      <c r="U4142">
        <v>98</v>
      </c>
      <c r="V4142">
        <v>103</v>
      </c>
      <c r="W4142">
        <v>163</v>
      </c>
      <c r="X4142">
        <v>9396.68</v>
      </c>
      <c r="Y4142">
        <v>7049.37</v>
      </c>
      <c r="Z4142">
        <v>6897.25</v>
      </c>
      <c r="AA4142">
        <v>2181.8892999999998</v>
      </c>
      <c r="AB4142">
        <v>94</v>
      </c>
      <c r="AC4142">
        <v>95</v>
      </c>
      <c r="AD4142">
        <v>53</v>
      </c>
      <c r="AE4142">
        <v>96</v>
      </c>
      <c r="AF4142">
        <v>94</v>
      </c>
      <c r="AG4142">
        <v>95</v>
      </c>
      <c r="AH4142">
        <v>53</v>
      </c>
      <c r="AI4142">
        <v>96</v>
      </c>
      <c r="AJ4142">
        <v>94</v>
      </c>
      <c r="AK4142">
        <v>95</v>
      </c>
      <c r="AL4142">
        <v>53</v>
      </c>
      <c r="AM4142">
        <v>96</v>
      </c>
    </row>
    <row r="4143" spans="1:39" x14ac:dyDescent="0.15">
      <c r="A4143" t="s">
        <v>148</v>
      </c>
      <c r="B4143">
        <v>70</v>
      </c>
      <c r="C4143">
        <v>2</v>
      </c>
      <c r="D4143">
        <v>2</v>
      </c>
      <c r="E4143" t="s">
        <v>31</v>
      </c>
      <c r="F4143" t="s">
        <v>206</v>
      </c>
      <c r="G4143">
        <v>1</v>
      </c>
      <c r="H4143">
        <v>2</v>
      </c>
      <c r="I4143">
        <v>4</v>
      </c>
      <c r="J4143">
        <v>223.97</v>
      </c>
      <c r="K4143">
        <v>163.97</v>
      </c>
      <c r="L4143">
        <v>163.97</v>
      </c>
      <c r="M4143">
        <v>71.707099999999997</v>
      </c>
      <c r="N4143">
        <v>1</v>
      </c>
      <c r="O4143">
        <v>1</v>
      </c>
      <c r="P4143">
        <v>3</v>
      </c>
      <c r="Q4143">
        <v>188.98</v>
      </c>
      <c r="R4143">
        <v>128.97999999999999</v>
      </c>
      <c r="S4143">
        <v>128.97999999999999</v>
      </c>
      <c r="T4143">
        <v>59.537100000000002</v>
      </c>
      <c r="U4143">
        <v>1</v>
      </c>
      <c r="V4143">
        <v>1</v>
      </c>
      <c r="W4143">
        <v>1</v>
      </c>
      <c r="X4143">
        <v>34.99</v>
      </c>
      <c r="Y4143">
        <v>34.99</v>
      </c>
      <c r="Z4143">
        <v>34.99</v>
      </c>
      <c r="AA4143">
        <v>12.17</v>
      </c>
      <c r="AB4143">
        <v>1</v>
      </c>
      <c r="AC4143">
        <v>1</v>
      </c>
      <c r="AD4143">
        <v>1</v>
      </c>
      <c r="AE4143">
        <v>1</v>
      </c>
      <c r="AF4143">
        <v>1</v>
      </c>
      <c r="AG4143">
        <v>1</v>
      </c>
      <c r="AH4143">
        <v>1</v>
      </c>
      <c r="AI4143">
        <v>1</v>
      </c>
      <c r="AJ4143">
        <v>1</v>
      </c>
      <c r="AK4143">
        <v>1</v>
      </c>
      <c r="AL4143">
        <v>1</v>
      </c>
      <c r="AM4143">
        <v>1</v>
      </c>
    </row>
    <row r="4144" spans="1:39" x14ac:dyDescent="0.15">
      <c r="A4144" t="s">
        <v>148</v>
      </c>
      <c r="B4144">
        <v>70</v>
      </c>
      <c r="C4144">
        <v>2</v>
      </c>
      <c r="D4144">
        <v>2</v>
      </c>
      <c r="E4144" t="s">
        <v>32</v>
      </c>
      <c r="F4144" t="s">
        <v>206</v>
      </c>
      <c r="G4144">
        <v>13</v>
      </c>
      <c r="H4144">
        <v>27</v>
      </c>
      <c r="I4144">
        <v>64</v>
      </c>
      <c r="J4144">
        <v>3682.67</v>
      </c>
      <c r="K4144">
        <v>2337.1999999999998</v>
      </c>
      <c r="L4144">
        <v>1938.28</v>
      </c>
      <c r="M4144">
        <v>1024.5844</v>
      </c>
      <c r="N4144">
        <v>13</v>
      </c>
      <c r="O4144">
        <v>14</v>
      </c>
      <c r="P4144">
        <v>44</v>
      </c>
      <c r="Q4144">
        <v>2360.75</v>
      </c>
      <c r="R4144">
        <v>1403.89</v>
      </c>
      <c r="S4144">
        <v>1004.97</v>
      </c>
      <c r="T4144">
        <v>697.53049999999996</v>
      </c>
      <c r="U4144">
        <v>13</v>
      </c>
      <c r="V4144">
        <v>13</v>
      </c>
      <c r="W4144">
        <v>20</v>
      </c>
      <c r="X4144">
        <v>1321.92</v>
      </c>
      <c r="Y4144">
        <v>933.31</v>
      </c>
      <c r="Z4144">
        <v>933.31</v>
      </c>
      <c r="AA4144">
        <v>327.0539</v>
      </c>
      <c r="AB4144">
        <v>11</v>
      </c>
      <c r="AC4144">
        <v>11</v>
      </c>
      <c r="AD4144">
        <v>9</v>
      </c>
      <c r="AE4144">
        <v>10</v>
      </c>
      <c r="AF4144">
        <v>11</v>
      </c>
      <c r="AG4144">
        <v>11</v>
      </c>
      <c r="AH4144">
        <v>9</v>
      </c>
      <c r="AI4144">
        <v>10</v>
      </c>
      <c r="AJ4144">
        <v>11</v>
      </c>
      <c r="AK4144">
        <v>11</v>
      </c>
      <c r="AL4144">
        <v>9</v>
      </c>
      <c r="AM4144">
        <v>10</v>
      </c>
    </row>
    <row r="4145" spans="1:39" x14ac:dyDescent="0.15">
      <c r="A4145" t="s">
        <v>148</v>
      </c>
      <c r="B4145">
        <v>100</v>
      </c>
      <c r="C4145">
        <v>1</v>
      </c>
      <c r="D4145">
        <v>0</v>
      </c>
      <c r="E4145" t="s">
        <v>28</v>
      </c>
      <c r="F4145" t="s">
        <v>206</v>
      </c>
      <c r="G4145">
        <v>10955</v>
      </c>
      <c r="H4145">
        <v>11148</v>
      </c>
      <c r="I4145">
        <v>14381</v>
      </c>
      <c r="J4145">
        <v>777656.93</v>
      </c>
      <c r="K4145">
        <v>579443.59</v>
      </c>
      <c r="L4145">
        <v>551546.82999999996</v>
      </c>
      <c r="M4145">
        <v>213024.64910000001</v>
      </c>
      <c r="N4145">
        <v>4339</v>
      </c>
      <c r="O4145">
        <v>4396</v>
      </c>
      <c r="P4145">
        <v>5936</v>
      </c>
      <c r="Q4145">
        <v>314259.19</v>
      </c>
      <c r="R4145">
        <v>234906.84</v>
      </c>
      <c r="S4145">
        <v>217254.22</v>
      </c>
      <c r="T4145">
        <v>95636.262000000002</v>
      </c>
      <c r="U4145">
        <v>6616</v>
      </c>
      <c r="V4145">
        <v>6752</v>
      </c>
      <c r="W4145">
        <v>8445</v>
      </c>
      <c r="X4145">
        <v>463397.74</v>
      </c>
      <c r="Y4145">
        <v>344536.75</v>
      </c>
      <c r="Z4145">
        <v>334292.61</v>
      </c>
      <c r="AA4145">
        <v>117388.38710000001</v>
      </c>
      <c r="AB4145">
        <v>10870</v>
      </c>
      <c r="AC4145">
        <v>8920</v>
      </c>
      <c r="AD4145">
        <v>7441</v>
      </c>
      <c r="AE4145">
        <v>4721</v>
      </c>
      <c r="AF4145">
        <v>4310</v>
      </c>
      <c r="AG4145">
        <v>4092</v>
      </c>
      <c r="AH4145">
        <v>3512</v>
      </c>
      <c r="AI4145">
        <v>2083</v>
      </c>
      <c r="AJ4145">
        <v>6560</v>
      </c>
      <c r="AK4145">
        <v>4828</v>
      </c>
      <c r="AL4145">
        <v>3929</v>
      </c>
      <c r="AM4145">
        <v>2638</v>
      </c>
    </row>
    <row r="4146" spans="1:39" x14ac:dyDescent="0.15">
      <c r="A4146" t="s">
        <v>148</v>
      </c>
      <c r="B4146">
        <v>100</v>
      </c>
      <c r="C4146">
        <v>1</v>
      </c>
      <c r="D4146">
        <v>0</v>
      </c>
      <c r="E4146" t="s">
        <v>30</v>
      </c>
      <c r="F4146" t="s">
        <v>206</v>
      </c>
      <c r="G4146">
        <v>8</v>
      </c>
      <c r="H4146">
        <v>8</v>
      </c>
      <c r="I4146">
        <v>9</v>
      </c>
      <c r="J4146">
        <v>610.98</v>
      </c>
      <c r="K4146">
        <v>498.65</v>
      </c>
      <c r="L4146">
        <v>416.53</v>
      </c>
      <c r="M4146">
        <v>150.3074</v>
      </c>
      <c r="N4146">
        <v>2</v>
      </c>
      <c r="O4146">
        <v>2</v>
      </c>
      <c r="P4146">
        <v>2</v>
      </c>
      <c r="Q4146">
        <v>148.99</v>
      </c>
      <c r="R4146">
        <v>125.29</v>
      </c>
      <c r="S4146">
        <v>125.29</v>
      </c>
      <c r="T4146">
        <v>36.498800000000003</v>
      </c>
      <c r="U4146">
        <v>6</v>
      </c>
      <c r="V4146">
        <v>6</v>
      </c>
      <c r="W4146">
        <v>7</v>
      </c>
      <c r="X4146">
        <v>461.99</v>
      </c>
      <c r="Y4146">
        <v>373.36</v>
      </c>
      <c r="Z4146">
        <v>291.24</v>
      </c>
      <c r="AA4146">
        <v>113.8086</v>
      </c>
      <c r="AB4146">
        <v>8</v>
      </c>
      <c r="AC4146">
        <v>5</v>
      </c>
      <c r="AD4146">
        <v>4</v>
      </c>
      <c r="AE4146">
        <v>5</v>
      </c>
      <c r="AF4146">
        <v>2</v>
      </c>
      <c r="AG4146">
        <v>1</v>
      </c>
      <c r="AH4146">
        <v>1</v>
      </c>
      <c r="AI4146">
        <v>1</v>
      </c>
      <c r="AJ4146">
        <v>6</v>
      </c>
      <c r="AK4146">
        <v>4</v>
      </c>
      <c r="AL4146">
        <v>3</v>
      </c>
      <c r="AM4146">
        <v>4</v>
      </c>
    </row>
    <row r="4147" spans="1:39" x14ac:dyDescent="0.15">
      <c r="A4147" t="s">
        <v>148</v>
      </c>
      <c r="B4147">
        <v>100</v>
      </c>
      <c r="C4147">
        <v>1</v>
      </c>
      <c r="D4147">
        <v>0</v>
      </c>
      <c r="E4147" t="s">
        <v>29</v>
      </c>
      <c r="F4147" t="s">
        <v>206</v>
      </c>
      <c r="G4147">
        <v>63</v>
      </c>
      <c r="H4147">
        <v>63</v>
      </c>
      <c r="I4147">
        <v>99</v>
      </c>
      <c r="J4147">
        <v>5266.34</v>
      </c>
      <c r="K4147">
        <v>3530.82</v>
      </c>
      <c r="L4147">
        <v>3353.33</v>
      </c>
      <c r="M4147">
        <v>1574.3391999999999</v>
      </c>
      <c r="N4147">
        <v>26</v>
      </c>
      <c r="O4147">
        <v>26</v>
      </c>
      <c r="P4147">
        <v>50</v>
      </c>
      <c r="Q4147">
        <v>2331.59</v>
      </c>
      <c r="R4147">
        <v>1584.88</v>
      </c>
      <c r="S4147">
        <v>1584.88</v>
      </c>
      <c r="T4147">
        <v>863.38800000000003</v>
      </c>
      <c r="U4147">
        <v>37</v>
      </c>
      <c r="V4147">
        <v>37</v>
      </c>
      <c r="W4147">
        <v>49</v>
      </c>
      <c r="X4147">
        <v>2934.75</v>
      </c>
      <c r="Y4147">
        <v>1945.94</v>
      </c>
      <c r="Z4147">
        <v>1768.45</v>
      </c>
      <c r="AA4147">
        <v>710.95119999999997</v>
      </c>
      <c r="AB4147">
        <v>62</v>
      </c>
      <c r="AC4147">
        <v>44</v>
      </c>
      <c r="AD4147">
        <v>38</v>
      </c>
      <c r="AE4147">
        <v>28</v>
      </c>
      <c r="AF4147">
        <v>26</v>
      </c>
      <c r="AG4147">
        <v>24</v>
      </c>
      <c r="AH4147">
        <v>23</v>
      </c>
      <c r="AI4147">
        <v>14</v>
      </c>
      <c r="AJ4147">
        <v>36</v>
      </c>
      <c r="AK4147">
        <v>20</v>
      </c>
      <c r="AL4147">
        <v>15</v>
      </c>
      <c r="AM4147">
        <v>14</v>
      </c>
    </row>
    <row r="4148" spans="1:39" x14ac:dyDescent="0.15">
      <c r="A4148" t="s">
        <v>148</v>
      </c>
      <c r="B4148">
        <v>100</v>
      </c>
      <c r="C4148">
        <v>1</v>
      </c>
      <c r="D4148">
        <v>0</v>
      </c>
      <c r="E4148" t="s">
        <v>32</v>
      </c>
      <c r="F4148" t="s">
        <v>206</v>
      </c>
      <c r="G4148">
        <v>676</v>
      </c>
      <c r="H4148">
        <v>704</v>
      </c>
      <c r="I4148">
        <v>1054</v>
      </c>
      <c r="J4148">
        <v>62244.76</v>
      </c>
      <c r="K4148">
        <v>39806.92</v>
      </c>
      <c r="L4148">
        <v>39104.28</v>
      </c>
      <c r="M4148">
        <v>15775.661099999999</v>
      </c>
      <c r="N4148">
        <v>115</v>
      </c>
      <c r="O4148">
        <v>117</v>
      </c>
      <c r="P4148">
        <v>168</v>
      </c>
      <c r="Q4148">
        <v>10398.459999999999</v>
      </c>
      <c r="R4148">
        <v>6705.88</v>
      </c>
      <c r="S4148">
        <v>6494.22</v>
      </c>
      <c r="T4148">
        <v>2645.8283999999999</v>
      </c>
      <c r="U4148">
        <v>561</v>
      </c>
      <c r="V4148">
        <v>587</v>
      </c>
      <c r="W4148">
        <v>886</v>
      </c>
      <c r="X4148">
        <v>51846.3</v>
      </c>
      <c r="Y4148">
        <v>33101.040000000001</v>
      </c>
      <c r="Z4148">
        <v>32610.06</v>
      </c>
      <c r="AA4148">
        <v>13129.832700000001</v>
      </c>
      <c r="AB4148">
        <v>672</v>
      </c>
      <c r="AC4148">
        <v>493</v>
      </c>
      <c r="AD4148">
        <v>437</v>
      </c>
      <c r="AE4148">
        <v>434</v>
      </c>
      <c r="AF4148">
        <v>114</v>
      </c>
      <c r="AG4148">
        <v>76</v>
      </c>
      <c r="AH4148">
        <v>63</v>
      </c>
      <c r="AI4148">
        <v>100</v>
      </c>
      <c r="AJ4148">
        <v>558</v>
      </c>
      <c r="AK4148">
        <v>417</v>
      </c>
      <c r="AL4148">
        <v>374</v>
      </c>
      <c r="AM4148">
        <v>334</v>
      </c>
    </row>
    <row r="4149" spans="1:39" x14ac:dyDescent="0.15">
      <c r="A4149" t="s">
        <v>148</v>
      </c>
      <c r="B4149">
        <v>100</v>
      </c>
      <c r="C4149">
        <v>1</v>
      </c>
      <c r="D4149">
        <v>1</v>
      </c>
      <c r="E4149" t="s">
        <v>28</v>
      </c>
      <c r="F4149" t="s">
        <v>206</v>
      </c>
      <c r="G4149">
        <v>32527</v>
      </c>
      <c r="H4149">
        <v>33609</v>
      </c>
      <c r="I4149">
        <v>47069</v>
      </c>
      <c r="J4149">
        <v>2398473</v>
      </c>
      <c r="K4149">
        <v>1812930.19</v>
      </c>
      <c r="L4149">
        <v>1710272.76</v>
      </c>
      <c r="M4149">
        <v>672713.96120000002</v>
      </c>
      <c r="N4149">
        <v>13872</v>
      </c>
      <c r="O4149">
        <v>14263</v>
      </c>
      <c r="P4149">
        <v>22072</v>
      </c>
      <c r="Q4149">
        <v>1057446.3600000001</v>
      </c>
      <c r="R4149">
        <v>773975.07</v>
      </c>
      <c r="S4149">
        <v>727991.73</v>
      </c>
      <c r="T4149">
        <v>339211.67469999997</v>
      </c>
      <c r="U4149">
        <v>18655</v>
      </c>
      <c r="V4149">
        <v>19346</v>
      </c>
      <c r="W4149">
        <v>24997</v>
      </c>
      <c r="X4149">
        <v>1341026.6399999999</v>
      </c>
      <c r="Y4149">
        <v>1038955.12</v>
      </c>
      <c r="Z4149">
        <v>982281.03</v>
      </c>
      <c r="AA4149">
        <v>333502.28649999999</v>
      </c>
      <c r="AB4149">
        <v>31298</v>
      </c>
      <c r="AC4149">
        <v>31084</v>
      </c>
      <c r="AD4149">
        <v>20463</v>
      </c>
      <c r="AE4149">
        <v>27989</v>
      </c>
      <c r="AF4149">
        <v>13447</v>
      </c>
      <c r="AG4149">
        <v>13546</v>
      </c>
      <c r="AH4149">
        <v>10048</v>
      </c>
      <c r="AI4149">
        <v>12105</v>
      </c>
      <c r="AJ4149">
        <v>17851</v>
      </c>
      <c r="AK4149">
        <v>17538</v>
      </c>
      <c r="AL4149">
        <v>10415</v>
      </c>
      <c r="AM4149">
        <v>15884</v>
      </c>
    </row>
    <row r="4150" spans="1:39" x14ac:dyDescent="0.15">
      <c r="A4150" t="s">
        <v>148</v>
      </c>
      <c r="B4150">
        <v>100</v>
      </c>
      <c r="C4150">
        <v>1</v>
      </c>
      <c r="D4150">
        <v>1</v>
      </c>
      <c r="E4150" t="s">
        <v>30</v>
      </c>
      <c r="F4150" t="s">
        <v>206</v>
      </c>
      <c r="G4150">
        <v>3022</v>
      </c>
      <c r="H4150">
        <v>3135</v>
      </c>
      <c r="I4150">
        <v>4344</v>
      </c>
      <c r="J4150">
        <v>224273.86</v>
      </c>
      <c r="K4150">
        <v>170512.18</v>
      </c>
      <c r="L4150">
        <v>160502.44</v>
      </c>
      <c r="M4150">
        <v>60516.472699999998</v>
      </c>
      <c r="N4150">
        <v>1183</v>
      </c>
      <c r="O4150">
        <v>1227</v>
      </c>
      <c r="P4150">
        <v>1845</v>
      </c>
      <c r="Q4150">
        <v>91212.47</v>
      </c>
      <c r="R4150">
        <v>67553.47</v>
      </c>
      <c r="S4150">
        <v>63697.7</v>
      </c>
      <c r="T4150">
        <v>27823.437699999999</v>
      </c>
      <c r="U4150">
        <v>1839</v>
      </c>
      <c r="V4150">
        <v>1908</v>
      </c>
      <c r="W4150">
        <v>2499</v>
      </c>
      <c r="X4150">
        <v>133061.39000000001</v>
      </c>
      <c r="Y4150">
        <v>102958.71</v>
      </c>
      <c r="Z4150">
        <v>96804.74</v>
      </c>
      <c r="AA4150">
        <v>32693.035</v>
      </c>
      <c r="AB4150">
        <v>2849</v>
      </c>
      <c r="AC4150">
        <v>2946</v>
      </c>
      <c r="AD4150">
        <v>1630</v>
      </c>
      <c r="AE4150">
        <v>2927</v>
      </c>
      <c r="AF4150">
        <v>1113</v>
      </c>
      <c r="AG4150">
        <v>1167</v>
      </c>
      <c r="AH4150">
        <v>759</v>
      </c>
      <c r="AI4150">
        <v>1156</v>
      </c>
      <c r="AJ4150">
        <v>1736</v>
      </c>
      <c r="AK4150">
        <v>1779</v>
      </c>
      <c r="AL4150">
        <v>871</v>
      </c>
      <c r="AM4150">
        <v>1771</v>
      </c>
    </row>
    <row r="4151" spans="1:39" x14ac:dyDescent="0.15">
      <c r="A4151" t="s">
        <v>148</v>
      </c>
      <c r="B4151">
        <v>100</v>
      </c>
      <c r="C4151">
        <v>1</v>
      </c>
      <c r="D4151">
        <v>1</v>
      </c>
      <c r="E4151" t="s">
        <v>29</v>
      </c>
      <c r="F4151" t="s">
        <v>206</v>
      </c>
      <c r="G4151">
        <v>35099</v>
      </c>
      <c r="H4151">
        <v>36801</v>
      </c>
      <c r="I4151">
        <v>53112</v>
      </c>
      <c r="J4151">
        <v>2730060.04</v>
      </c>
      <c r="K4151">
        <v>1970435.56</v>
      </c>
      <c r="L4151">
        <v>1848168.5</v>
      </c>
      <c r="M4151">
        <v>750448.38399999996</v>
      </c>
      <c r="N4151">
        <v>11988</v>
      </c>
      <c r="O4151">
        <v>12497</v>
      </c>
      <c r="P4151">
        <v>20171</v>
      </c>
      <c r="Q4151">
        <v>969026.91</v>
      </c>
      <c r="R4151">
        <v>677602.85</v>
      </c>
      <c r="S4151">
        <v>633632.5</v>
      </c>
      <c r="T4151">
        <v>309960.84149999998</v>
      </c>
      <c r="U4151">
        <v>23111</v>
      </c>
      <c r="V4151">
        <v>24304</v>
      </c>
      <c r="W4151">
        <v>32941</v>
      </c>
      <c r="X4151">
        <v>1761033.13</v>
      </c>
      <c r="Y4151">
        <v>1292832.71</v>
      </c>
      <c r="Z4151">
        <v>1214536</v>
      </c>
      <c r="AA4151">
        <v>440487.54249999998</v>
      </c>
      <c r="AB4151">
        <v>33761</v>
      </c>
      <c r="AC4151">
        <v>33337</v>
      </c>
      <c r="AD4151">
        <v>21884</v>
      </c>
      <c r="AE4151">
        <v>33841</v>
      </c>
      <c r="AF4151">
        <v>11509</v>
      </c>
      <c r="AG4151">
        <v>11508</v>
      </c>
      <c r="AH4151">
        <v>8629</v>
      </c>
      <c r="AI4151">
        <v>11610</v>
      </c>
      <c r="AJ4151">
        <v>22252</v>
      </c>
      <c r="AK4151">
        <v>21829</v>
      </c>
      <c r="AL4151">
        <v>13255</v>
      </c>
      <c r="AM4151">
        <v>22231</v>
      </c>
    </row>
    <row r="4152" spans="1:39" x14ac:dyDescent="0.15">
      <c r="A4152" t="s">
        <v>148</v>
      </c>
      <c r="B4152">
        <v>100</v>
      </c>
      <c r="C4152">
        <v>1</v>
      </c>
      <c r="D4152">
        <v>1</v>
      </c>
      <c r="E4152" t="s">
        <v>32</v>
      </c>
      <c r="F4152" t="s">
        <v>206</v>
      </c>
      <c r="G4152">
        <v>522</v>
      </c>
      <c r="H4152">
        <v>559</v>
      </c>
      <c r="I4152">
        <v>868</v>
      </c>
      <c r="J4152">
        <v>49881.14</v>
      </c>
      <c r="K4152">
        <v>33012.019999999997</v>
      </c>
      <c r="L4152">
        <v>32264.29</v>
      </c>
      <c r="M4152">
        <v>12640.173000000001</v>
      </c>
      <c r="N4152">
        <v>86</v>
      </c>
      <c r="O4152">
        <v>94</v>
      </c>
      <c r="P4152">
        <v>137</v>
      </c>
      <c r="Q4152">
        <v>7627.34</v>
      </c>
      <c r="R4152">
        <v>5233.0200000000004</v>
      </c>
      <c r="S4152">
        <v>4712.54</v>
      </c>
      <c r="T4152">
        <v>2098.6909999999998</v>
      </c>
      <c r="U4152">
        <v>436</v>
      </c>
      <c r="V4152">
        <v>465</v>
      </c>
      <c r="W4152">
        <v>731</v>
      </c>
      <c r="X4152">
        <v>42253.8</v>
      </c>
      <c r="Y4152">
        <v>27779</v>
      </c>
      <c r="Z4152">
        <v>27551.75</v>
      </c>
      <c r="AA4152">
        <v>10541.482</v>
      </c>
      <c r="AB4152">
        <v>516</v>
      </c>
      <c r="AC4152">
        <v>478</v>
      </c>
      <c r="AD4152">
        <v>310</v>
      </c>
      <c r="AE4152">
        <v>463</v>
      </c>
      <c r="AF4152">
        <v>86</v>
      </c>
      <c r="AG4152">
        <v>72</v>
      </c>
      <c r="AH4152">
        <v>51</v>
      </c>
      <c r="AI4152">
        <v>83</v>
      </c>
      <c r="AJ4152">
        <v>430</v>
      </c>
      <c r="AK4152">
        <v>406</v>
      </c>
      <c r="AL4152">
        <v>259</v>
      </c>
      <c r="AM4152">
        <v>380</v>
      </c>
    </row>
    <row r="4153" spans="1:39" x14ac:dyDescent="0.15">
      <c r="A4153" t="s">
        <v>148</v>
      </c>
      <c r="B4153">
        <v>100</v>
      </c>
      <c r="C4153">
        <v>1</v>
      </c>
      <c r="D4153">
        <v>2</v>
      </c>
      <c r="E4153" t="s">
        <v>28</v>
      </c>
      <c r="F4153" t="s">
        <v>206</v>
      </c>
      <c r="G4153">
        <v>11484</v>
      </c>
      <c r="H4153">
        <v>11694</v>
      </c>
      <c r="I4153">
        <v>15513</v>
      </c>
      <c r="J4153">
        <v>823810.9</v>
      </c>
      <c r="K4153">
        <v>625397.80000000005</v>
      </c>
      <c r="L4153">
        <v>600432.96</v>
      </c>
      <c r="M4153">
        <v>219217.95189999999</v>
      </c>
      <c r="N4153">
        <v>4072</v>
      </c>
      <c r="O4153">
        <v>4132</v>
      </c>
      <c r="P4153">
        <v>5861</v>
      </c>
      <c r="Q4153">
        <v>307472.82</v>
      </c>
      <c r="R4153">
        <v>228715.2</v>
      </c>
      <c r="S4153">
        <v>211884.43</v>
      </c>
      <c r="T4153">
        <v>90000.877999999997</v>
      </c>
      <c r="U4153">
        <v>7412</v>
      </c>
      <c r="V4153">
        <v>7562</v>
      </c>
      <c r="W4153">
        <v>9652</v>
      </c>
      <c r="X4153">
        <v>516338.08</v>
      </c>
      <c r="Y4153">
        <v>396682.6</v>
      </c>
      <c r="Z4153">
        <v>388548.53</v>
      </c>
      <c r="AA4153">
        <v>129217.0739</v>
      </c>
      <c r="AB4153">
        <v>11023</v>
      </c>
      <c r="AC4153">
        <v>9948</v>
      </c>
      <c r="AD4153">
        <v>4663</v>
      </c>
      <c r="AE4153">
        <v>9052</v>
      </c>
      <c r="AF4153">
        <v>3896</v>
      </c>
      <c r="AG4153">
        <v>3851</v>
      </c>
      <c r="AH4153">
        <v>2122</v>
      </c>
      <c r="AI4153">
        <v>3508</v>
      </c>
      <c r="AJ4153">
        <v>7127</v>
      </c>
      <c r="AK4153">
        <v>6097</v>
      </c>
      <c r="AL4153">
        <v>2541</v>
      </c>
      <c r="AM4153">
        <v>5544</v>
      </c>
    </row>
    <row r="4154" spans="1:39" x14ac:dyDescent="0.15">
      <c r="A4154" t="s">
        <v>148</v>
      </c>
      <c r="B4154">
        <v>100</v>
      </c>
      <c r="C4154">
        <v>1</v>
      </c>
      <c r="D4154">
        <v>2</v>
      </c>
      <c r="E4154" t="s">
        <v>30</v>
      </c>
      <c r="F4154" t="s">
        <v>206</v>
      </c>
      <c r="G4154">
        <v>1270</v>
      </c>
      <c r="H4154">
        <v>1298</v>
      </c>
      <c r="I4154">
        <v>1736</v>
      </c>
      <c r="J4154">
        <v>90810.87</v>
      </c>
      <c r="K4154">
        <v>68720.399999999994</v>
      </c>
      <c r="L4154">
        <v>66418.38</v>
      </c>
      <c r="M4154">
        <v>24164.579099999999</v>
      </c>
      <c r="N4154">
        <v>409</v>
      </c>
      <c r="O4154">
        <v>413</v>
      </c>
      <c r="P4154">
        <v>594</v>
      </c>
      <c r="Q4154">
        <v>30558.11</v>
      </c>
      <c r="R4154">
        <v>22542.2</v>
      </c>
      <c r="S4154">
        <v>20897.68</v>
      </c>
      <c r="T4154">
        <v>9131.2389000000003</v>
      </c>
      <c r="U4154">
        <v>861</v>
      </c>
      <c r="V4154">
        <v>885</v>
      </c>
      <c r="W4154">
        <v>1142</v>
      </c>
      <c r="X4154">
        <v>60252.76</v>
      </c>
      <c r="Y4154">
        <v>46178.2</v>
      </c>
      <c r="Z4154">
        <v>45520.7</v>
      </c>
      <c r="AA4154">
        <v>15033.340200000001</v>
      </c>
      <c r="AB4154">
        <v>1193</v>
      </c>
      <c r="AC4154">
        <v>1127</v>
      </c>
      <c r="AD4154">
        <v>439</v>
      </c>
      <c r="AE4154">
        <v>1229</v>
      </c>
      <c r="AF4154">
        <v>385</v>
      </c>
      <c r="AG4154">
        <v>387</v>
      </c>
      <c r="AH4154">
        <v>183</v>
      </c>
      <c r="AI4154">
        <v>396</v>
      </c>
      <c r="AJ4154">
        <v>808</v>
      </c>
      <c r="AK4154">
        <v>740</v>
      </c>
      <c r="AL4154">
        <v>256</v>
      </c>
      <c r="AM4154">
        <v>833</v>
      </c>
    </row>
    <row r="4155" spans="1:39" x14ac:dyDescent="0.15">
      <c r="A4155" t="s">
        <v>148</v>
      </c>
      <c r="B4155">
        <v>100</v>
      </c>
      <c r="C4155">
        <v>1</v>
      </c>
      <c r="D4155">
        <v>2</v>
      </c>
      <c r="E4155" t="s">
        <v>29</v>
      </c>
      <c r="F4155" t="s">
        <v>206</v>
      </c>
      <c r="G4155">
        <v>3873</v>
      </c>
      <c r="H4155">
        <v>3960</v>
      </c>
      <c r="I4155">
        <v>5519</v>
      </c>
      <c r="J4155">
        <v>291415.63</v>
      </c>
      <c r="K4155">
        <v>213450.79</v>
      </c>
      <c r="L4155">
        <v>204829.75</v>
      </c>
      <c r="M4155">
        <v>76673.587899999999</v>
      </c>
      <c r="N4155">
        <v>1137</v>
      </c>
      <c r="O4155">
        <v>1153</v>
      </c>
      <c r="P4155">
        <v>1710</v>
      </c>
      <c r="Q4155">
        <v>89738.92</v>
      </c>
      <c r="R4155">
        <v>64202.99</v>
      </c>
      <c r="S4155">
        <v>58933.81</v>
      </c>
      <c r="T4155">
        <v>26392.365300000001</v>
      </c>
      <c r="U4155">
        <v>2736</v>
      </c>
      <c r="V4155">
        <v>2807</v>
      </c>
      <c r="W4155">
        <v>3809</v>
      </c>
      <c r="X4155">
        <v>201676.71</v>
      </c>
      <c r="Y4155">
        <v>149247.79999999999</v>
      </c>
      <c r="Z4155">
        <v>145895.94</v>
      </c>
      <c r="AA4155">
        <v>50281.222600000001</v>
      </c>
      <c r="AB4155">
        <v>3711</v>
      </c>
      <c r="AC4155">
        <v>3548</v>
      </c>
      <c r="AD4155">
        <v>1416</v>
      </c>
      <c r="AE4155">
        <v>3708</v>
      </c>
      <c r="AF4155">
        <v>1088</v>
      </c>
      <c r="AG4155">
        <v>1057</v>
      </c>
      <c r="AH4155">
        <v>544</v>
      </c>
      <c r="AI4155">
        <v>1094</v>
      </c>
      <c r="AJ4155">
        <v>2623</v>
      </c>
      <c r="AK4155">
        <v>2491</v>
      </c>
      <c r="AL4155">
        <v>872</v>
      </c>
      <c r="AM4155">
        <v>2614</v>
      </c>
    </row>
    <row r="4156" spans="1:39" x14ac:dyDescent="0.15">
      <c r="A4156" t="s">
        <v>148</v>
      </c>
      <c r="B4156">
        <v>100</v>
      </c>
      <c r="C4156">
        <v>1</v>
      </c>
      <c r="D4156">
        <v>2</v>
      </c>
      <c r="E4156" t="s">
        <v>32</v>
      </c>
      <c r="F4156" t="s">
        <v>206</v>
      </c>
      <c r="G4156">
        <v>360</v>
      </c>
      <c r="H4156">
        <v>379</v>
      </c>
      <c r="I4156">
        <v>561</v>
      </c>
      <c r="J4156">
        <v>32305.82</v>
      </c>
      <c r="K4156">
        <v>21160.32</v>
      </c>
      <c r="L4156">
        <v>20676.150000000001</v>
      </c>
      <c r="M4156">
        <v>8381.1643000000004</v>
      </c>
      <c r="N4156">
        <v>71</v>
      </c>
      <c r="O4156">
        <v>71</v>
      </c>
      <c r="P4156">
        <v>100</v>
      </c>
      <c r="Q4156">
        <v>6519.73</v>
      </c>
      <c r="R4156">
        <v>4357.32</v>
      </c>
      <c r="S4156">
        <v>4124.6000000000004</v>
      </c>
      <c r="T4156">
        <v>1674.8943999999999</v>
      </c>
      <c r="U4156">
        <v>289</v>
      </c>
      <c r="V4156">
        <v>308</v>
      </c>
      <c r="W4156">
        <v>461</v>
      </c>
      <c r="X4156">
        <v>25786.09</v>
      </c>
      <c r="Y4156">
        <v>16803</v>
      </c>
      <c r="Z4156">
        <v>16551.55</v>
      </c>
      <c r="AA4156">
        <v>6706.2699000000002</v>
      </c>
      <c r="AB4156">
        <v>359</v>
      </c>
      <c r="AC4156">
        <v>303</v>
      </c>
      <c r="AD4156">
        <v>159</v>
      </c>
      <c r="AE4156">
        <v>305</v>
      </c>
      <c r="AF4156">
        <v>71</v>
      </c>
      <c r="AG4156">
        <v>51</v>
      </c>
      <c r="AH4156">
        <v>27</v>
      </c>
      <c r="AI4156">
        <v>71</v>
      </c>
      <c r="AJ4156">
        <v>288</v>
      </c>
      <c r="AK4156">
        <v>252</v>
      </c>
      <c r="AL4156">
        <v>132</v>
      </c>
      <c r="AM4156">
        <v>234</v>
      </c>
    </row>
    <row r="4157" spans="1:39" x14ac:dyDescent="0.15">
      <c r="A4157" t="s">
        <v>148</v>
      </c>
      <c r="B4157">
        <v>100</v>
      </c>
      <c r="C4157">
        <v>2</v>
      </c>
      <c r="D4157">
        <v>0</v>
      </c>
      <c r="E4157" t="s">
        <v>28</v>
      </c>
      <c r="F4157" t="s">
        <v>206</v>
      </c>
      <c r="G4157">
        <v>33</v>
      </c>
      <c r="H4157">
        <v>67</v>
      </c>
      <c r="I4157">
        <v>87</v>
      </c>
      <c r="J4157">
        <v>3103.33</v>
      </c>
      <c r="K4157">
        <v>2201.71</v>
      </c>
      <c r="L4157">
        <v>1910.81</v>
      </c>
      <c r="M4157">
        <v>1246.3090999999999</v>
      </c>
      <c r="N4157">
        <v>33</v>
      </c>
      <c r="O4157">
        <v>33</v>
      </c>
      <c r="P4157">
        <v>42</v>
      </c>
      <c r="Q4157">
        <v>1548.64</v>
      </c>
      <c r="R4157">
        <v>1100.1600000000001</v>
      </c>
      <c r="S4157">
        <v>844.25</v>
      </c>
      <c r="T4157">
        <v>708.47969999999998</v>
      </c>
      <c r="U4157">
        <v>33</v>
      </c>
      <c r="V4157">
        <v>34</v>
      </c>
      <c r="W4157">
        <v>45</v>
      </c>
      <c r="X4157">
        <v>1554.69</v>
      </c>
      <c r="Y4157">
        <v>1101.55</v>
      </c>
      <c r="Z4157">
        <v>1066.56</v>
      </c>
      <c r="AA4157">
        <v>537.82939999999996</v>
      </c>
      <c r="AB4157">
        <v>33</v>
      </c>
      <c r="AC4157">
        <v>33</v>
      </c>
      <c r="AD4157">
        <v>29</v>
      </c>
      <c r="AE4157">
        <v>20</v>
      </c>
      <c r="AF4157">
        <v>33</v>
      </c>
      <c r="AG4157">
        <v>33</v>
      </c>
      <c r="AH4157">
        <v>29</v>
      </c>
      <c r="AI4157">
        <v>20</v>
      </c>
      <c r="AJ4157">
        <v>33</v>
      </c>
      <c r="AK4157">
        <v>33</v>
      </c>
      <c r="AL4157">
        <v>29</v>
      </c>
      <c r="AM4157">
        <v>20</v>
      </c>
    </row>
    <row r="4158" spans="1:39" x14ac:dyDescent="0.15">
      <c r="A4158" t="s">
        <v>148</v>
      </c>
      <c r="B4158">
        <v>100</v>
      </c>
      <c r="C4158">
        <v>2</v>
      </c>
      <c r="D4158">
        <v>0</v>
      </c>
      <c r="E4158" t="s">
        <v>32</v>
      </c>
      <c r="F4158" t="s">
        <v>206</v>
      </c>
      <c r="G4158">
        <v>1</v>
      </c>
      <c r="H4158">
        <v>2</v>
      </c>
      <c r="I4158">
        <v>2</v>
      </c>
      <c r="J4158">
        <v>158</v>
      </c>
      <c r="K4158">
        <v>86.27</v>
      </c>
      <c r="L4158">
        <v>42.03</v>
      </c>
      <c r="M4158">
        <v>36.987299999999998</v>
      </c>
      <c r="N4158">
        <v>1</v>
      </c>
      <c r="O4158">
        <v>1</v>
      </c>
      <c r="P4158">
        <v>1</v>
      </c>
      <c r="Q4158">
        <v>79</v>
      </c>
      <c r="R4158">
        <v>44.24</v>
      </c>
      <c r="S4158">
        <v>0</v>
      </c>
      <c r="T4158">
        <v>18.497299999999999</v>
      </c>
      <c r="U4158">
        <v>1</v>
      </c>
      <c r="V4158">
        <v>1</v>
      </c>
      <c r="W4158">
        <v>1</v>
      </c>
      <c r="X4158">
        <v>79</v>
      </c>
      <c r="Y4158">
        <v>42.03</v>
      </c>
      <c r="Z4158">
        <v>42.03</v>
      </c>
      <c r="AA4158">
        <v>18.489999999999998</v>
      </c>
      <c r="AB4158">
        <v>1</v>
      </c>
      <c r="AC4158">
        <v>1</v>
      </c>
      <c r="AD4158">
        <v>1</v>
      </c>
      <c r="AE4158">
        <v>1</v>
      </c>
      <c r="AF4158">
        <v>1</v>
      </c>
      <c r="AG4158">
        <v>1</v>
      </c>
      <c r="AH4158">
        <v>1</v>
      </c>
      <c r="AI4158">
        <v>1</v>
      </c>
      <c r="AJ4158">
        <v>1</v>
      </c>
      <c r="AK4158">
        <v>1</v>
      </c>
      <c r="AL4158">
        <v>1</v>
      </c>
      <c r="AM4158">
        <v>1</v>
      </c>
    </row>
    <row r="4159" spans="1:39" x14ac:dyDescent="0.15">
      <c r="A4159" t="s">
        <v>148</v>
      </c>
      <c r="B4159">
        <v>100</v>
      </c>
      <c r="C4159">
        <v>2</v>
      </c>
      <c r="D4159">
        <v>1</v>
      </c>
      <c r="E4159" t="s">
        <v>28</v>
      </c>
      <c r="F4159" t="s">
        <v>206</v>
      </c>
      <c r="G4159">
        <v>177</v>
      </c>
      <c r="H4159">
        <v>364</v>
      </c>
      <c r="I4159">
        <v>453</v>
      </c>
      <c r="J4159">
        <v>17653.16</v>
      </c>
      <c r="K4159">
        <v>12755.22</v>
      </c>
      <c r="L4159">
        <v>10611.23</v>
      </c>
      <c r="M4159">
        <v>6120.9508999999998</v>
      </c>
      <c r="N4159">
        <v>177</v>
      </c>
      <c r="O4159">
        <v>183</v>
      </c>
      <c r="P4159">
        <v>250</v>
      </c>
      <c r="Q4159">
        <v>9164.82</v>
      </c>
      <c r="R4159">
        <v>6330.26</v>
      </c>
      <c r="S4159">
        <v>4761.6000000000004</v>
      </c>
      <c r="T4159">
        <v>3596.8159999999998</v>
      </c>
      <c r="U4159">
        <v>177</v>
      </c>
      <c r="V4159">
        <v>181</v>
      </c>
      <c r="W4159">
        <v>203</v>
      </c>
      <c r="X4159">
        <v>8488.34</v>
      </c>
      <c r="Y4159">
        <v>6424.96</v>
      </c>
      <c r="Z4159">
        <v>5849.63</v>
      </c>
      <c r="AA4159">
        <v>2524.1349</v>
      </c>
      <c r="AB4159">
        <v>167</v>
      </c>
      <c r="AC4159">
        <v>177</v>
      </c>
      <c r="AD4159">
        <v>142</v>
      </c>
      <c r="AE4159">
        <v>171</v>
      </c>
      <c r="AF4159">
        <v>167</v>
      </c>
      <c r="AG4159">
        <v>177</v>
      </c>
      <c r="AH4159">
        <v>142</v>
      </c>
      <c r="AI4159">
        <v>171</v>
      </c>
      <c r="AJ4159">
        <v>167</v>
      </c>
      <c r="AK4159">
        <v>177</v>
      </c>
      <c r="AL4159">
        <v>142</v>
      </c>
      <c r="AM4159">
        <v>171</v>
      </c>
    </row>
    <row r="4160" spans="1:39" x14ac:dyDescent="0.15">
      <c r="A4160" t="s">
        <v>148</v>
      </c>
      <c r="B4160">
        <v>100</v>
      </c>
      <c r="C4160">
        <v>2</v>
      </c>
      <c r="D4160">
        <v>1</v>
      </c>
      <c r="E4160" t="s">
        <v>30</v>
      </c>
      <c r="F4160" t="s">
        <v>206</v>
      </c>
      <c r="G4160">
        <v>24</v>
      </c>
      <c r="H4160">
        <v>48</v>
      </c>
      <c r="I4160">
        <v>62</v>
      </c>
      <c r="J4160">
        <v>2404.5300000000002</v>
      </c>
      <c r="K4160">
        <v>1646.41</v>
      </c>
      <c r="L4160">
        <v>1507.29</v>
      </c>
      <c r="M4160">
        <v>861.71550000000002</v>
      </c>
      <c r="N4160">
        <v>24</v>
      </c>
      <c r="O4160">
        <v>24</v>
      </c>
      <c r="P4160">
        <v>34</v>
      </c>
      <c r="Q4160">
        <v>1160.7</v>
      </c>
      <c r="R4160">
        <v>743.67</v>
      </c>
      <c r="S4160">
        <v>670.54</v>
      </c>
      <c r="T4160">
        <v>498.47989999999999</v>
      </c>
      <c r="U4160">
        <v>24</v>
      </c>
      <c r="V4160">
        <v>24</v>
      </c>
      <c r="W4160">
        <v>28</v>
      </c>
      <c r="X4160">
        <v>1243.83</v>
      </c>
      <c r="Y4160">
        <v>902.74</v>
      </c>
      <c r="Z4160">
        <v>836.75</v>
      </c>
      <c r="AA4160">
        <v>363.23559999999998</v>
      </c>
      <c r="AB4160">
        <v>24</v>
      </c>
      <c r="AC4160">
        <v>24</v>
      </c>
      <c r="AD4160">
        <v>19</v>
      </c>
      <c r="AE4160">
        <v>24</v>
      </c>
      <c r="AF4160">
        <v>24</v>
      </c>
      <c r="AG4160">
        <v>24</v>
      </c>
      <c r="AH4160">
        <v>19</v>
      </c>
      <c r="AI4160">
        <v>24</v>
      </c>
      <c r="AJ4160">
        <v>24</v>
      </c>
      <c r="AK4160">
        <v>24</v>
      </c>
      <c r="AL4160">
        <v>19</v>
      </c>
      <c r="AM4160">
        <v>24</v>
      </c>
    </row>
    <row r="4161" spans="1:39" x14ac:dyDescent="0.15">
      <c r="A4161" t="s">
        <v>148</v>
      </c>
      <c r="B4161">
        <v>100</v>
      </c>
      <c r="C4161">
        <v>2</v>
      </c>
      <c r="D4161">
        <v>1</v>
      </c>
      <c r="E4161" t="s">
        <v>29</v>
      </c>
      <c r="F4161" t="s">
        <v>206</v>
      </c>
      <c r="G4161">
        <v>303</v>
      </c>
      <c r="H4161">
        <v>623</v>
      </c>
      <c r="I4161">
        <v>808</v>
      </c>
      <c r="J4161">
        <v>31727.119999999999</v>
      </c>
      <c r="K4161">
        <v>21551.82</v>
      </c>
      <c r="L4161">
        <v>18345.54</v>
      </c>
      <c r="M4161">
        <v>10428.5882</v>
      </c>
      <c r="N4161">
        <v>303</v>
      </c>
      <c r="O4161">
        <v>311</v>
      </c>
      <c r="P4161">
        <v>435</v>
      </c>
      <c r="Q4161">
        <v>16501.330000000002</v>
      </c>
      <c r="R4161">
        <v>10809.64</v>
      </c>
      <c r="S4161">
        <v>8193.1299999999992</v>
      </c>
      <c r="T4161">
        <v>6334.0784000000003</v>
      </c>
      <c r="U4161">
        <v>303</v>
      </c>
      <c r="V4161">
        <v>312</v>
      </c>
      <c r="W4161">
        <v>373</v>
      </c>
      <c r="X4161">
        <v>15225.79</v>
      </c>
      <c r="Y4161">
        <v>10742.18</v>
      </c>
      <c r="Z4161">
        <v>10152.41</v>
      </c>
      <c r="AA4161">
        <v>4094.5097999999998</v>
      </c>
      <c r="AB4161">
        <v>284</v>
      </c>
      <c r="AC4161">
        <v>290</v>
      </c>
      <c r="AD4161">
        <v>229</v>
      </c>
      <c r="AE4161">
        <v>297</v>
      </c>
      <c r="AF4161">
        <v>284</v>
      </c>
      <c r="AG4161">
        <v>290</v>
      </c>
      <c r="AH4161">
        <v>229</v>
      </c>
      <c r="AI4161">
        <v>297</v>
      </c>
      <c r="AJ4161">
        <v>284</v>
      </c>
      <c r="AK4161">
        <v>290</v>
      </c>
      <c r="AL4161">
        <v>229</v>
      </c>
      <c r="AM4161">
        <v>297</v>
      </c>
    </row>
    <row r="4162" spans="1:39" x14ac:dyDescent="0.15">
      <c r="A4162" t="s">
        <v>148</v>
      </c>
      <c r="B4162">
        <v>100</v>
      </c>
      <c r="C4162">
        <v>2</v>
      </c>
      <c r="D4162">
        <v>1</v>
      </c>
      <c r="E4162" t="s">
        <v>32</v>
      </c>
      <c r="F4162" t="s">
        <v>206</v>
      </c>
      <c r="G4162">
        <v>10</v>
      </c>
      <c r="H4162">
        <v>21</v>
      </c>
      <c r="I4162">
        <v>24</v>
      </c>
      <c r="J4162">
        <v>1080.8</v>
      </c>
      <c r="K4162">
        <v>665.32</v>
      </c>
      <c r="L4162">
        <v>508.55</v>
      </c>
      <c r="M4162">
        <v>361.411</v>
      </c>
      <c r="N4162">
        <v>10</v>
      </c>
      <c r="O4162">
        <v>11</v>
      </c>
      <c r="P4162">
        <v>13</v>
      </c>
      <c r="Q4162">
        <v>473.88</v>
      </c>
      <c r="R4162">
        <v>301.06</v>
      </c>
      <c r="S4162">
        <v>228.29</v>
      </c>
      <c r="T4162">
        <v>193.381</v>
      </c>
      <c r="U4162">
        <v>10</v>
      </c>
      <c r="V4162">
        <v>10</v>
      </c>
      <c r="W4162">
        <v>11</v>
      </c>
      <c r="X4162">
        <v>606.91999999999996</v>
      </c>
      <c r="Y4162">
        <v>364.26</v>
      </c>
      <c r="Z4162">
        <v>280.26</v>
      </c>
      <c r="AA4162">
        <v>168.03</v>
      </c>
      <c r="AB4162">
        <v>9</v>
      </c>
      <c r="AC4162">
        <v>10</v>
      </c>
      <c r="AD4162">
        <v>10</v>
      </c>
      <c r="AE4162">
        <v>7</v>
      </c>
      <c r="AF4162">
        <v>9</v>
      </c>
      <c r="AG4162">
        <v>10</v>
      </c>
      <c r="AH4162">
        <v>10</v>
      </c>
      <c r="AI4162">
        <v>7</v>
      </c>
      <c r="AJ4162">
        <v>9</v>
      </c>
      <c r="AK4162">
        <v>10</v>
      </c>
      <c r="AL4162">
        <v>10</v>
      </c>
      <c r="AM4162">
        <v>7</v>
      </c>
    </row>
    <row r="4163" spans="1:39" x14ac:dyDescent="0.15">
      <c r="A4163" t="s">
        <v>148</v>
      </c>
      <c r="B4163">
        <v>100</v>
      </c>
      <c r="C4163">
        <v>2</v>
      </c>
      <c r="D4163">
        <v>2</v>
      </c>
      <c r="E4163" t="s">
        <v>28</v>
      </c>
      <c r="F4163" t="s">
        <v>206</v>
      </c>
      <c r="G4163">
        <v>27</v>
      </c>
      <c r="H4163">
        <v>55</v>
      </c>
      <c r="I4163">
        <v>62</v>
      </c>
      <c r="J4163">
        <v>2437.56</v>
      </c>
      <c r="K4163">
        <v>1806.56</v>
      </c>
      <c r="L4163">
        <v>1609.63</v>
      </c>
      <c r="M4163">
        <v>810.17679999999996</v>
      </c>
      <c r="N4163">
        <v>27</v>
      </c>
      <c r="O4163">
        <v>27</v>
      </c>
      <c r="P4163">
        <v>32</v>
      </c>
      <c r="Q4163">
        <v>1177.7</v>
      </c>
      <c r="R4163">
        <v>848</v>
      </c>
      <c r="S4163">
        <v>651.07000000000005</v>
      </c>
      <c r="T4163">
        <v>470.9085</v>
      </c>
      <c r="U4163">
        <v>27</v>
      </c>
      <c r="V4163">
        <v>28</v>
      </c>
      <c r="W4163">
        <v>30</v>
      </c>
      <c r="X4163">
        <v>1259.8599999999999</v>
      </c>
      <c r="Y4163">
        <v>958.56</v>
      </c>
      <c r="Z4163">
        <v>958.56</v>
      </c>
      <c r="AA4163">
        <v>339.26830000000001</v>
      </c>
      <c r="AB4163">
        <v>27</v>
      </c>
      <c r="AC4163">
        <v>27</v>
      </c>
      <c r="AD4163">
        <v>18</v>
      </c>
      <c r="AE4163">
        <v>23</v>
      </c>
      <c r="AF4163">
        <v>27</v>
      </c>
      <c r="AG4163">
        <v>27</v>
      </c>
      <c r="AH4163">
        <v>18</v>
      </c>
      <c r="AI4163">
        <v>23</v>
      </c>
      <c r="AJ4163">
        <v>27</v>
      </c>
      <c r="AK4163">
        <v>27</v>
      </c>
      <c r="AL4163">
        <v>18</v>
      </c>
      <c r="AM4163">
        <v>23</v>
      </c>
    </row>
    <row r="4164" spans="1:39" x14ac:dyDescent="0.15">
      <c r="A4164" t="s">
        <v>148</v>
      </c>
      <c r="B4164">
        <v>100</v>
      </c>
      <c r="C4164">
        <v>2</v>
      </c>
      <c r="D4164">
        <v>2</v>
      </c>
      <c r="E4164" t="s">
        <v>30</v>
      </c>
      <c r="F4164" t="s">
        <v>206</v>
      </c>
      <c r="G4164">
        <v>4</v>
      </c>
      <c r="H4164">
        <v>8</v>
      </c>
      <c r="I4164">
        <v>12</v>
      </c>
      <c r="J4164">
        <v>396.91</v>
      </c>
      <c r="K4164">
        <v>287.70999999999998</v>
      </c>
      <c r="L4164">
        <v>238.73</v>
      </c>
      <c r="M4164">
        <v>108.31699999999999</v>
      </c>
      <c r="N4164">
        <v>4</v>
      </c>
      <c r="O4164">
        <v>4</v>
      </c>
      <c r="P4164">
        <v>7</v>
      </c>
      <c r="Q4164">
        <v>268.94</v>
      </c>
      <c r="R4164">
        <v>176.24</v>
      </c>
      <c r="S4164">
        <v>127.26</v>
      </c>
      <c r="T4164">
        <v>68.868899999999996</v>
      </c>
      <c r="U4164">
        <v>4</v>
      </c>
      <c r="V4164">
        <v>4</v>
      </c>
      <c r="W4164">
        <v>5</v>
      </c>
      <c r="X4164">
        <v>127.97</v>
      </c>
      <c r="Y4164">
        <v>111.47</v>
      </c>
      <c r="Z4164">
        <v>111.47</v>
      </c>
      <c r="AA4164">
        <v>39.448099999999997</v>
      </c>
      <c r="AB4164">
        <v>4</v>
      </c>
      <c r="AC4164">
        <v>4</v>
      </c>
      <c r="AD4164">
        <v>2</v>
      </c>
      <c r="AE4164">
        <v>4</v>
      </c>
      <c r="AF4164">
        <v>4</v>
      </c>
      <c r="AG4164">
        <v>4</v>
      </c>
      <c r="AH4164">
        <v>2</v>
      </c>
      <c r="AI4164">
        <v>4</v>
      </c>
      <c r="AJ4164">
        <v>4</v>
      </c>
      <c r="AK4164">
        <v>4</v>
      </c>
      <c r="AL4164">
        <v>2</v>
      </c>
      <c r="AM4164">
        <v>4</v>
      </c>
    </row>
    <row r="4165" spans="1:39" x14ac:dyDescent="0.15">
      <c r="A4165" t="s">
        <v>148</v>
      </c>
      <c r="B4165">
        <v>100</v>
      </c>
      <c r="C4165">
        <v>2</v>
      </c>
      <c r="D4165">
        <v>2</v>
      </c>
      <c r="E4165" t="s">
        <v>29</v>
      </c>
      <c r="F4165" t="s">
        <v>206</v>
      </c>
      <c r="G4165">
        <v>7</v>
      </c>
      <c r="H4165">
        <v>16</v>
      </c>
      <c r="I4165">
        <v>23</v>
      </c>
      <c r="J4165">
        <v>791.86</v>
      </c>
      <c r="K4165">
        <v>497.84</v>
      </c>
      <c r="L4165">
        <v>369.77</v>
      </c>
      <c r="M4165">
        <v>255.99199999999999</v>
      </c>
      <c r="N4165">
        <v>7</v>
      </c>
      <c r="O4165">
        <v>7</v>
      </c>
      <c r="P4165">
        <v>10</v>
      </c>
      <c r="Q4165">
        <v>392.92</v>
      </c>
      <c r="R4165">
        <v>246.83</v>
      </c>
      <c r="S4165">
        <v>145.35</v>
      </c>
      <c r="T4165">
        <v>139.34379999999999</v>
      </c>
      <c r="U4165">
        <v>7</v>
      </c>
      <c r="V4165">
        <v>9</v>
      </c>
      <c r="W4165">
        <v>13</v>
      </c>
      <c r="X4165">
        <v>398.94</v>
      </c>
      <c r="Y4165">
        <v>251.01</v>
      </c>
      <c r="Z4165">
        <v>224.42</v>
      </c>
      <c r="AA4165">
        <v>116.6482</v>
      </c>
      <c r="AB4165">
        <v>6</v>
      </c>
      <c r="AC4165">
        <v>6</v>
      </c>
      <c r="AD4165">
        <v>5</v>
      </c>
      <c r="AE4165">
        <v>7</v>
      </c>
      <c r="AF4165">
        <v>6</v>
      </c>
      <c r="AG4165">
        <v>6</v>
      </c>
      <c r="AH4165">
        <v>5</v>
      </c>
      <c r="AI4165">
        <v>7</v>
      </c>
      <c r="AJ4165">
        <v>6</v>
      </c>
      <c r="AK4165">
        <v>6</v>
      </c>
      <c r="AL4165">
        <v>5</v>
      </c>
      <c r="AM4165">
        <v>7</v>
      </c>
    </row>
    <row r="4166" spans="1:39" x14ac:dyDescent="0.15">
      <c r="A4166" t="s">
        <v>148</v>
      </c>
      <c r="B4166">
        <v>100</v>
      </c>
      <c r="C4166">
        <v>2</v>
      </c>
      <c r="D4166">
        <v>2</v>
      </c>
      <c r="E4166" t="s">
        <v>32</v>
      </c>
      <c r="F4166" t="s">
        <v>206</v>
      </c>
      <c r="G4166">
        <v>1</v>
      </c>
      <c r="H4166">
        <v>2</v>
      </c>
      <c r="I4166">
        <v>2</v>
      </c>
      <c r="J4166">
        <v>138.99</v>
      </c>
      <c r="K4166">
        <v>87.63</v>
      </c>
      <c r="L4166">
        <v>87.63</v>
      </c>
      <c r="M4166">
        <v>38.646000000000001</v>
      </c>
      <c r="N4166">
        <v>1</v>
      </c>
      <c r="O4166">
        <v>1</v>
      </c>
      <c r="P4166">
        <v>1</v>
      </c>
      <c r="Q4166">
        <v>69</v>
      </c>
      <c r="R4166">
        <v>38.64</v>
      </c>
      <c r="S4166">
        <v>38.64</v>
      </c>
      <c r="T4166">
        <v>17.116</v>
      </c>
      <c r="U4166">
        <v>1</v>
      </c>
      <c r="V4166">
        <v>1</v>
      </c>
      <c r="W4166">
        <v>1</v>
      </c>
      <c r="X4166">
        <v>69.989999999999995</v>
      </c>
      <c r="Y4166">
        <v>48.99</v>
      </c>
      <c r="Z4166">
        <v>48.99</v>
      </c>
      <c r="AA4166">
        <v>21.53</v>
      </c>
      <c r="AB4166">
        <v>1</v>
      </c>
      <c r="AC4166">
        <v>0</v>
      </c>
      <c r="AD4166">
        <v>0</v>
      </c>
      <c r="AE4166">
        <v>1</v>
      </c>
      <c r="AF4166">
        <v>1</v>
      </c>
      <c r="AG4166">
        <v>0</v>
      </c>
      <c r="AH4166">
        <v>0</v>
      </c>
      <c r="AI4166">
        <v>1</v>
      </c>
      <c r="AJ4166">
        <v>1</v>
      </c>
      <c r="AK4166">
        <v>0</v>
      </c>
      <c r="AL4166">
        <v>0</v>
      </c>
      <c r="AM4166">
        <v>1</v>
      </c>
    </row>
    <row r="4167" spans="1:39" x14ac:dyDescent="0.15">
      <c r="A4167" t="s">
        <v>149</v>
      </c>
      <c r="B4167">
        <v>-1</v>
      </c>
      <c r="C4167">
        <v>0</v>
      </c>
      <c r="D4167">
        <v>0</v>
      </c>
      <c r="E4167" t="s">
        <v>28</v>
      </c>
      <c r="F4167" t="s">
        <v>206</v>
      </c>
      <c r="G4167">
        <v>0</v>
      </c>
      <c r="H4167">
        <v>15538</v>
      </c>
      <c r="I4167">
        <v>31974</v>
      </c>
      <c r="J4167">
        <v>1923845.24</v>
      </c>
      <c r="K4167">
        <v>1484942.2</v>
      </c>
      <c r="L4167">
        <v>1454380.52</v>
      </c>
      <c r="M4167">
        <v>458276.65120000002</v>
      </c>
      <c r="N4167">
        <v>0</v>
      </c>
      <c r="O4167">
        <v>434</v>
      </c>
      <c r="P4167">
        <v>1497</v>
      </c>
      <c r="Q4167">
        <v>100447.56</v>
      </c>
      <c r="R4167">
        <v>76337.22</v>
      </c>
      <c r="S4167">
        <v>74492.02</v>
      </c>
      <c r="T4167">
        <v>26225.9277</v>
      </c>
      <c r="U4167">
        <v>0</v>
      </c>
      <c r="V4167">
        <v>15104</v>
      </c>
      <c r="W4167">
        <v>30477</v>
      </c>
      <c r="X4167">
        <v>1823397.68</v>
      </c>
      <c r="Y4167">
        <v>1408604.98</v>
      </c>
      <c r="Z4167">
        <v>1379888.5</v>
      </c>
      <c r="AA4167">
        <v>432050.72350000002</v>
      </c>
      <c r="AB4167">
        <v>0</v>
      </c>
      <c r="AC4167">
        <v>0</v>
      </c>
      <c r="AD4167">
        <v>0</v>
      </c>
      <c r="AE4167">
        <v>0</v>
      </c>
      <c r="AF4167">
        <v>0</v>
      </c>
      <c r="AG4167">
        <v>0</v>
      </c>
      <c r="AH4167">
        <v>0</v>
      </c>
      <c r="AI4167">
        <v>0</v>
      </c>
      <c r="AJ4167">
        <v>0</v>
      </c>
      <c r="AK4167">
        <v>0</v>
      </c>
      <c r="AL4167">
        <v>0</v>
      </c>
      <c r="AM4167">
        <v>0</v>
      </c>
    </row>
    <row r="4168" spans="1:39" x14ac:dyDescent="0.15">
      <c r="A4168" t="s">
        <v>149</v>
      </c>
      <c r="B4168">
        <v>5</v>
      </c>
      <c r="C4168">
        <v>1</v>
      </c>
      <c r="D4168">
        <v>0</v>
      </c>
      <c r="E4168" t="s">
        <v>28</v>
      </c>
      <c r="F4168" t="s">
        <v>206</v>
      </c>
      <c r="G4168">
        <v>491</v>
      </c>
      <c r="H4168">
        <v>939</v>
      </c>
      <c r="I4168">
        <v>6139</v>
      </c>
      <c r="J4168">
        <v>444879.59</v>
      </c>
      <c r="K4168">
        <v>351383.24</v>
      </c>
      <c r="L4168">
        <v>309277.84000000003</v>
      </c>
      <c r="M4168">
        <v>106846.7163</v>
      </c>
      <c r="N4168">
        <v>296</v>
      </c>
      <c r="O4168">
        <v>519</v>
      </c>
      <c r="P4168">
        <v>3779</v>
      </c>
      <c r="Q4168">
        <v>277345.78999999998</v>
      </c>
      <c r="R4168">
        <v>217463.6</v>
      </c>
      <c r="S4168">
        <v>188041.68</v>
      </c>
      <c r="T4168">
        <v>69783.344500000007</v>
      </c>
      <c r="U4168">
        <v>195</v>
      </c>
      <c r="V4168">
        <v>420</v>
      </c>
      <c r="W4168">
        <v>2360</v>
      </c>
      <c r="X4168">
        <v>167533.79999999999</v>
      </c>
      <c r="Y4168">
        <v>133919.64000000001</v>
      </c>
      <c r="Z4168">
        <v>121236.16</v>
      </c>
      <c r="AA4168">
        <v>37063.371800000001</v>
      </c>
      <c r="AB4168">
        <v>471</v>
      </c>
      <c r="AC4168">
        <v>443</v>
      </c>
      <c r="AD4168">
        <v>396</v>
      </c>
      <c r="AE4168">
        <v>280</v>
      </c>
      <c r="AF4168">
        <v>291</v>
      </c>
      <c r="AG4168">
        <v>290</v>
      </c>
      <c r="AH4168">
        <v>267</v>
      </c>
      <c r="AI4168">
        <v>167</v>
      </c>
      <c r="AJ4168">
        <v>180</v>
      </c>
      <c r="AK4168">
        <v>153</v>
      </c>
      <c r="AL4168">
        <v>129</v>
      </c>
      <c r="AM4168">
        <v>113</v>
      </c>
    </row>
    <row r="4169" spans="1:39" x14ac:dyDescent="0.15">
      <c r="A4169" t="s">
        <v>149</v>
      </c>
      <c r="B4169">
        <v>5</v>
      </c>
      <c r="C4169">
        <v>1</v>
      </c>
      <c r="D4169">
        <v>0</v>
      </c>
      <c r="E4169" t="s">
        <v>30</v>
      </c>
      <c r="F4169" t="s">
        <v>206</v>
      </c>
      <c r="G4169">
        <v>1</v>
      </c>
      <c r="H4169">
        <v>3</v>
      </c>
      <c r="I4169">
        <v>20</v>
      </c>
      <c r="J4169">
        <v>2090.9899999999998</v>
      </c>
      <c r="K4169">
        <v>1463.69</v>
      </c>
      <c r="L4169">
        <v>587.29</v>
      </c>
      <c r="M4169">
        <v>460.5772</v>
      </c>
      <c r="N4169">
        <v>0</v>
      </c>
      <c r="O4169">
        <v>0</v>
      </c>
      <c r="P4169">
        <v>0</v>
      </c>
      <c r="Q4169">
        <v>0</v>
      </c>
      <c r="R4169">
        <v>0</v>
      </c>
      <c r="S4169">
        <v>0</v>
      </c>
      <c r="T4169">
        <v>0</v>
      </c>
      <c r="U4169">
        <v>1</v>
      </c>
      <c r="V4169">
        <v>3</v>
      </c>
      <c r="W4169">
        <v>20</v>
      </c>
      <c r="X4169">
        <v>2090.9899999999998</v>
      </c>
      <c r="Y4169">
        <v>1463.69</v>
      </c>
      <c r="Z4169">
        <v>587.29</v>
      </c>
      <c r="AA4169">
        <v>460.5772</v>
      </c>
      <c r="AB4169">
        <v>1</v>
      </c>
      <c r="AC4169">
        <v>1</v>
      </c>
      <c r="AD4169">
        <v>0</v>
      </c>
      <c r="AE4169">
        <v>1</v>
      </c>
      <c r="AF4169">
        <v>0</v>
      </c>
      <c r="AG4169">
        <v>0</v>
      </c>
      <c r="AH4169">
        <v>0</v>
      </c>
      <c r="AI4169">
        <v>0</v>
      </c>
      <c r="AJ4169">
        <v>1</v>
      </c>
      <c r="AK4169">
        <v>1</v>
      </c>
      <c r="AL4169">
        <v>0</v>
      </c>
      <c r="AM4169">
        <v>1</v>
      </c>
    </row>
    <row r="4170" spans="1:39" x14ac:dyDescent="0.15">
      <c r="A4170" t="s">
        <v>149</v>
      </c>
      <c r="B4170">
        <v>5</v>
      </c>
      <c r="C4170">
        <v>1</v>
      </c>
      <c r="D4170">
        <v>0</v>
      </c>
      <c r="E4170" t="s">
        <v>29</v>
      </c>
      <c r="F4170" t="s">
        <v>206</v>
      </c>
      <c r="G4170">
        <v>7</v>
      </c>
      <c r="H4170">
        <v>24</v>
      </c>
      <c r="I4170">
        <v>110</v>
      </c>
      <c r="J4170">
        <v>7924.65</v>
      </c>
      <c r="K4170">
        <v>5579.07</v>
      </c>
      <c r="L4170">
        <v>4660.42</v>
      </c>
      <c r="M4170">
        <v>1970.5199</v>
      </c>
      <c r="N4170">
        <v>5</v>
      </c>
      <c r="O4170">
        <v>14</v>
      </c>
      <c r="P4170">
        <v>85</v>
      </c>
      <c r="Q4170">
        <v>5362.67</v>
      </c>
      <c r="R4170">
        <v>3609.02</v>
      </c>
      <c r="S4170">
        <v>2755.92</v>
      </c>
      <c r="T4170">
        <v>1376.6959999999999</v>
      </c>
      <c r="U4170">
        <v>2</v>
      </c>
      <c r="V4170">
        <v>10</v>
      </c>
      <c r="W4170">
        <v>25</v>
      </c>
      <c r="X4170">
        <v>2561.98</v>
      </c>
      <c r="Y4170">
        <v>1970.05</v>
      </c>
      <c r="Z4170">
        <v>1904.5</v>
      </c>
      <c r="AA4170">
        <v>593.82389999999998</v>
      </c>
      <c r="AB4170">
        <v>7</v>
      </c>
      <c r="AC4170">
        <v>6</v>
      </c>
      <c r="AD4170">
        <v>6</v>
      </c>
      <c r="AE4170">
        <v>6</v>
      </c>
      <c r="AF4170">
        <v>5</v>
      </c>
      <c r="AG4170">
        <v>5</v>
      </c>
      <c r="AH4170">
        <v>5</v>
      </c>
      <c r="AI4170">
        <v>4</v>
      </c>
      <c r="AJ4170">
        <v>2</v>
      </c>
      <c r="AK4170">
        <v>1</v>
      </c>
      <c r="AL4170">
        <v>1</v>
      </c>
      <c r="AM4170">
        <v>2</v>
      </c>
    </row>
    <row r="4171" spans="1:39" x14ac:dyDescent="0.15">
      <c r="A4171" t="s">
        <v>149</v>
      </c>
      <c r="B4171">
        <v>5</v>
      </c>
      <c r="C4171">
        <v>1</v>
      </c>
      <c r="D4171">
        <v>0</v>
      </c>
      <c r="E4171" t="s">
        <v>32</v>
      </c>
      <c r="F4171" t="s">
        <v>206</v>
      </c>
      <c r="G4171">
        <v>213</v>
      </c>
      <c r="H4171">
        <v>460</v>
      </c>
      <c r="I4171">
        <v>3164</v>
      </c>
      <c r="J4171">
        <v>213690.15</v>
      </c>
      <c r="K4171">
        <v>156038.89000000001</v>
      </c>
      <c r="L4171">
        <v>146017.29</v>
      </c>
      <c r="M4171">
        <v>48336.5383</v>
      </c>
      <c r="N4171">
        <v>8</v>
      </c>
      <c r="O4171">
        <v>16</v>
      </c>
      <c r="P4171">
        <v>126</v>
      </c>
      <c r="Q4171">
        <v>8767.48</v>
      </c>
      <c r="R4171">
        <v>6533.44</v>
      </c>
      <c r="S4171">
        <v>4780.57</v>
      </c>
      <c r="T4171">
        <v>2259.6842999999999</v>
      </c>
      <c r="U4171">
        <v>205</v>
      </c>
      <c r="V4171">
        <v>444</v>
      </c>
      <c r="W4171">
        <v>3038</v>
      </c>
      <c r="X4171">
        <v>204922.67</v>
      </c>
      <c r="Y4171">
        <v>149505.45000000001</v>
      </c>
      <c r="Z4171">
        <v>141236.72</v>
      </c>
      <c r="AA4171">
        <v>46076.853999999999</v>
      </c>
      <c r="AB4171">
        <v>211</v>
      </c>
      <c r="AC4171">
        <v>190</v>
      </c>
      <c r="AD4171">
        <v>178</v>
      </c>
      <c r="AE4171">
        <v>157</v>
      </c>
      <c r="AF4171">
        <v>8</v>
      </c>
      <c r="AG4171">
        <v>7</v>
      </c>
      <c r="AH4171">
        <v>5</v>
      </c>
      <c r="AI4171">
        <v>7</v>
      </c>
      <c r="AJ4171">
        <v>203</v>
      </c>
      <c r="AK4171">
        <v>183</v>
      </c>
      <c r="AL4171">
        <v>173</v>
      </c>
      <c r="AM4171">
        <v>150</v>
      </c>
    </row>
    <row r="4172" spans="1:39" x14ac:dyDescent="0.15">
      <c r="A4172" t="s">
        <v>149</v>
      </c>
      <c r="B4172">
        <v>5</v>
      </c>
      <c r="C4172">
        <v>1</v>
      </c>
      <c r="D4172">
        <v>1</v>
      </c>
      <c r="E4172" t="s">
        <v>28</v>
      </c>
      <c r="F4172" t="s">
        <v>206</v>
      </c>
      <c r="G4172">
        <v>3735</v>
      </c>
      <c r="H4172">
        <v>9547</v>
      </c>
      <c r="I4172">
        <v>50059</v>
      </c>
      <c r="J4172">
        <v>3606013.31</v>
      </c>
      <c r="K4172">
        <v>2827757.29</v>
      </c>
      <c r="L4172">
        <v>2494086.14</v>
      </c>
      <c r="M4172">
        <v>865778.73230000003</v>
      </c>
      <c r="N4172">
        <v>2457</v>
      </c>
      <c r="O4172">
        <v>5660</v>
      </c>
      <c r="P4172">
        <v>32928</v>
      </c>
      <c r="Q4172">
        <v>2445056.52</v>
      </c>
      <c r="R4172">
        <v>1916307.3</v>
      </c>
      <c r="S4172">
        <v>1696395.25</v>
      </c>
      <c r="T4172">
        <v>604475.83440000005</v>
      </c>
      <c r="U4172">
        <v>1278</v>
      </c>
      <c r="V4172">
        <v>3887</v>
      </c>
      <c r="W4172">
        <v>17131</v>
      </c>
      <c r="X4172">
        <v>1160956.79</v>
      </c>
      <c r="Y4172">
        <v>911449.99</v>
      </c>
      <c r="Z4172">
        <v>797690.89</v>
      </c>
      <c r="AA4172">
        <v>261302.89790000001</v>
      </c>
      <c r="AB4172">
        <v>3492</v>
      </c>
      <c r="AC4172">
        <v>3639</v>
      </c>
      <c r="AD4172">
        <v>2436</v>
      </c>
      <c r="AE4172">
        <v>3310</v>
      </c>
      <c r="AF4172">
        <v>2346</v>
      </c>
      <c r="AG4172">
        <v>2428</v>
      </c>
      <c r="AH4172">
        <v>1708</v>
      </c>
      <c r="AI4172">
        <v>2221</v>
      </c>
      <c r="AJ4172">
        <v>1146</v>
      </c>
      <c r="AK4172">
        <v>1211</v>
      </c>
      <c r="AL4172">
        <v>728</v>
      </c>
      <c r="AM4172">
        <v>1089</v>
      </c>
    </row>
    <row r="4173" spans="1:39" x14ac:dyDescent="0.15">
      <c r="A4173" t="s">
        <v>149</v>
      </c>
      <c r="B4173">
        <v>5</v>
      </c>
      <c r="C4173">
        <v>1</v>
      </c>
      <c r="D4173">
        <v>1</v>
      </c>
      <c r="E4173" t="s">
        <v>30</v>
      </c>
      <c r="F4173" t="s">
        <v>206</v>
      </c>
      <c r="G4173">
        <v>420</v>
      </c>
      <c r="H4173">
        <v>1127</v>
      </c>
      <c r="I4173">
        <v>5306</v>
      </c>
      <c r="J4173">
        <v>389790.83</v>
      </c>
      <c r="K4173">
        <v>306339.63</v>
      </c>
      <c r="L4173">
        <v>270206.65999999997</v>
      </c>
      <c r="M4173">
        <v>92579.995699999999</v>
      </c>
      <c r="N4173">
        <v>253</v>
      </c>
      <c r="O4173">
        <v>609</v>
      </c>
      <c r="P4173">
        <v>3100</v>
      </c>
      <c r="Q4173">
        <v>241198.04</v>
      </c>
      <c r="R4173">
        <v>190481.98</v>
      </c>
      <c r="S4173">
        <v>170787.77</v>
      </c>
      <c r="T4173">
        <v>59137.098400000003</v>
      </c>
      <c r="U4173">
        <v>167</v>
      </c>
      <c r="V4173">
        <v>518</v>
      </c>
      <c r="W4173">
        <v>2206</v>
      </c>
      <c r="X4173">
        <v>148592.79</v>
      </c>
      <c r="Y4173">
        <v>115857.65</v>
      </c>
      <c r="Z4173">
        <v>99418.89</v>
      </c>
      <c r="AA4173">
        <v>33442.897299999997</v>
      </c>
      <c r="AB4173">
        <v>389</v>
      </c>
      <c r="AC4173">
        <v>413</v>
      </c>
      <c r="AD4173">
        <v>251</v>
      </c>
      <c r="AE4173">
        <v>409</v>
      </c>
      <c r="AF4173">
        <v>232</v>
      </c>
      <c r="AG4173">
        <v>252</v>
      </c>
      <c r="AH4173">
        <v>169</v>
      </c>
      <c r="AI4173">
        <v>249</v>
      </c>
      <c r="AJ4173">
        <v>157</v>
      </c>
      <c r="AK4173">
        <v>161</v>
      </c>
      <c r="AL4173">
        <v>82</v>
      </c>
      <c r="AM4173">
        <v>160</v>
      </c>
    </row>
    <row r="4174" spans="1:39" x14ac:dyDescent="0.15">
      <c r="A4174" t="s">
        <v>149</v>
      </c>
      <c r="B4174">
        <v>5</v>
      </c>
      <c r="C4174">
        <v>1</v>
      </c>
      <c r="D4174">
        <v>1</v>
      </c>
      <c r="E4174" t="s">
        <v>29</v>
      </c>
      <c r="F4174" t="s">
        <v>206</v>
      </c>
      <c r="G4174">
        <v>6292</v>
      </c>
      <c r="H4174">
        <v>17964</v>
      </c>
      <c r="I4174">
        <v>89408</v>
      </c>
      <c r="J4174">
        <v>6295792.1200000001</v>
      </c>
      <c r="K4174">
        <v>4643151.3099999996</v>
      </c>
      <c r="L4174">
        <v>4074435</v>
      </c>
      <c r="M4174">
        <v>1498671.149</v>
      </c>
      <c r="N4174">
        <v>2837</v>
      </c>
      <c r="O4174">
        <v>7261</v>
      </c>
      <c r="P4174">
        <v>40693</v>
      </c>
      <c r="Q4174">
        <v>2973747</v>
      </c>
      <c r="R4174">
        <v>2178964.94</v>
      </c>
      <c r="S4174">
        <v>1926974.65</v>
      </c>
      <c r="T4174">
        <v>748972.48979999998</v>
      </c>
      <c r="U4174">
        <v>3455</v>
      </c>
      <c r="V4174">
        <v>10703</v>
      </c>
      <c r="W4174">
        <v>48715</v>
      </c>
      <c r="X4174">
        <v>3322045.12</v>
      </c>
      <c r="Y4174">
        <v>2464186.37</v>
      </c>
      <c r="Z4174">
        <v>2147460.35</v>
      </c>
      <c r="AA4174">
        <v>749698.65919999999</v>
      </c>
      <c r="AB4174">
        <v>5953</v>
      </c>
      <c r="AC4174">
        <v>5990</v>
      </c>
      <c r="AD4174">
        <v>4171</v>
      </c>
      <c r="AE4174">
        <v>6003</v>
      </c>
      <c r="AF4174">
        <v>2707</v>
      </c>
      <c r="AG4174">
        <v>2719</v>
      </c>
      <c r="AH4174">
        <v>2047</v>
      </c>
      <c r="AI4174">
        <v>2742</v>
      </c>
      <c r="AJ4174">
        <v>3246</v>
      </c>
      <c r="AK4174">
        <v>3271</v>
      </c>
      <c r="AL4174">
        <v>2124</v>
      </c>
      <c r="AM4174">
        <v>3261</v>
      </c>
    </row>
    <row r="4175" spans="1:39" x14ac:dyDescent="0.15">
      <c r="A4175" t="s">
        <v>149</v>
      </c>
      <c r="B4175">
        <v>5</v>
      </c>
      <c r="C4175">
        <v>1</v>
      </c>
      <c r="D4175">
        <v>1</v>
      </c>
      <c r="E4175" t="s">
        <v>31</v>
      </c>
      <c r="F4175" t="s">
        <v>206</v>
      </c>
      <c r="G4175">
        <v>2</v>
      </c>
      <c r="H4175">
        <v>9</v>
      </c>
      <c r="I4175">
        <v>32</v>
      </c>
      <c r="J4175">
        <v>1703.8</v>
      </c>
      <c r="K4175">
        <v>1118.54</v>
      </c>
      <c r="L4175">
        <v>1069.04</v>
      </c>
      <c r="M4175">
        <v>479.60500000000002</v>
      </c>
      <c r="N4175">
        <v>1</v>
      </c>
      <c r="O4175">
        <v>2</v>
      </c>
      <c r="P4175">
        <v>11</v>
      </c>
      <c r="Q4175">
        <v>804.95</v>
      </c>
      <c r="R4175">
        <v>604.19000000000005</v>
      </c>
      <c r="S4175">
        <v>604.19000000000005</v>
      </c>
      <c r="T4175">
        <v>229.23500000000001</v>
      </c>
      <c r="U4175">
        <v>1</v>
      </c>
      <c r="V4175">
        <v>7</v>
      </c>
      <c r="W4175">
        <v>21</v>
      </c>
      <c r="X4175">
        <v>898.85</v>
      </c>
      <c r="Y4175">
        <v>514.35</v>
      </c>
      <c r="Z4175">
        <v>464.85</v>
      </c>
      <c r="AA4175">
        <v>250.37</v>
      </c>
      <c r="AB4175">
        <v>1</v>
      </c>
      <c r="AC4175">
        <v>2</v>
      </c>
      <c r="AD4175">
        <v>1</v>
      </c>
      <c r="AE4175">
        <v>1</v>
      </c>
      <c r="AF4175">
        <v>1</v>
      </c>
      <c r="AG4175">
        <v>1</v>
      </c>
      <c r="AH4175">
        <v>0</v>
      </c>
      <c r="AI4175">
        <v>1</v>
      </c>
      <c r="AJ4175">
        <v>0</v>
      </c>
      <c r="AK4175">
        <v>1</v>
      </c>
      <c r="AL4175">
        <v>1</v>
      </c>
      <c r="AM4175">
        <v>0</v>
      </c>
    </row>
    <row r="4176" spans="1:39" x14ac:dyDescent="0.15">
      <c r="A4176" t="s">
        <v>149</v>
      </c>
      <c r="B4176">
        <v>5</v>
      </c>
      <c r="C4176">
        <v>1</v>
      </c>
      <c r="D4176">
        <v>1</v>
      </c>
      <c r="E4176" t="s">
        <v>32</v>
      </c>
      <c r="F4176" t="s">
        <v>206</v>
      </c>
      <c r="G4176">
        <v>290</v>
      </c>
      <c r="H4176">
        <v>762</v>
      </c>
      <c r="I4176">
        <v>4080</v>
      </c>
      <c r="J4176">
        <v>281650.51</v>
      </c>
      <c r="K4176">
        <v>207452.5</v>
      </c>
      <c r="L4176">
        <v>187090.54</v>
      </c>
      <c r="M4176">
        <v>64020.518900000003</v>
      </c>
      <c r="N4176">
        <v>40</v>
      </c>
      <c r="O4176">
        <v>104</v>
      </c>
      <c r="P4176">
        <v>622</v>
      </c>
      <c r="Q4176">
        <v>46000.82</v>
      </c>
      <c r="R4176">
        <v>35775.800000000003</v>
      </c>
      <c r="S4176">
        <v>32423.38</v>
      </c>
      <c r="T4176">
        <v>10881.8686</v>
      </c>
      <c r="U4176">
        <v>250</v>
      </c>
      <c r="V4176">
        <v>658</v>
      </c>
      <c r="W4176">
        <v>3458</v>
      </c>
      <c r="X4176">
        <v>235649.69</v>
      </c>
      <c r="Y4176">
        <v>171676.7</v>
      </c>
      <c r="Z4176">
        <v>154667.16</v>
      </c>
      <c r="AA4176">
        <v>53138.650300000001</v>
      </c>
      <c r="AB4176">
        <v>283</v>
      </c>
      <c r="AC4176">
        <v>279</v>
      </c>
      <c r="AD4176">
        <v>195</v>
      </c>
      <c r="AE4176">
        <v>272</v>
      </c>
      <c r="AF4176">
        <v>40</v>
      </c>
      <c r="AG4176">
        <v>38</v>
      </c>
      <c r="AH4176">
        <v>30</v>
      </c>
      <c r="AI4176">
        <v>40</v>
      </c>
      <c r="AJ4176">
        <v>243</v>
      </c>
      <c r="AK4176">
        <v>241</v>
      </c>
      <c r="AL4176">
        <v>165</v>
      </c>
      <c r="AM4176">
        <v>232</v>
      </c>
    </row>
    <row r="4177" spans="1:39" x14ac:dyDescent="0.15">
      <c r="A4177" t="s">
        <v>149</v>
      </c>
      <c r="B4177">
        <v>5</v>
      </c>
      <c r="C4177">
        <v>1</v>
      </c>
      <c r="D4177">
        <v>2</v>
      </c>
      <c r="E4177" t="s">
        <v>28</v>
      </c>
      <c r="F4177" t="s">
        <v>206</v>
      </c>
      <c r="G4177">
        <v>578</v>
      </c>
      <c r="H4177">
        <v>1089</v>
      </c>
      <c r="I4177">
        <v>6748</v>
      </c>
      <c r="J4177">
        <v>499246.43</v>
      </c>
      <c r="K4177">
        <v>402596.28</v>
      </c>
      <c r="L4177">
        <v>351084.02</v>
      </c>
      <c r="M4177">
        <v>116959.38559999999</v>
      </c>
      <c r="N4177">
        <v>317</v>
      </c>
      <c r="O4177">
        <v>535</v>
      </c>
      <c r="P4177">
        <v>3711</v>
      </c>
      <c r="Q4177">
        <v>287314.65000000002</v>
      </c>
      <c r="R4177">
        <v>228835.54</v>
      </c>
      <c r="S4177">
        <v>195360.65</v>
      </c>
      <c r="T4177">
        <v>69895.046499999997</v>
      </c>
      <c r="U4177">
        <v>261</v>
      </c>
      <c r="V4177">
        <v>554</v>
      </c>
      <c r="W4177">
        <v>3037</v>
      </c>
      <c r="X4177">
        <v>211931.78</v>
      </c>
      <c r="Y4177">
        <v>173760.74</v>
      </c>
      <c r="Z4177">
        <v>155723.37</v>
      </c>
      <c r="AA4177">
        <v>47064.339099999997</v>
      </c>
      <c r="AB4177">
        <v>559</v>
      </c>
      <c r="AC4177">
        <v>547</v>
      </c>
      <c r="AD4177">
        <v>295</v>
      </c>
      <c r="AE4177">
        <v>506</v>
      </c>
      <c r="AF4177">
        <v>307</v>
      </c>
      <c r="AG4177">
        <v>310</v>
      </c>
      <c r="AH4177">
        <v>178</v>
      </c>
      <c r="AI4177">
        <v>282</v>
      </c>
      <c r="AJ4177">
        <v>252</v>
      </c>
      <c r="AK4177">
        <v>237</v>
      </c>
      <c r="AL4177">
        <v>117</v>
      </c>
      <c r="AM4177">
        <v>224</v>
      </c>
    </row>
    <row r="4178" spans="1:39" x14ac:dyDescent="0.15">
      <c r="A4178" t="s">
        <v>149</v>
      </c>
      <c r="B4178">
        <v>5</v>
      </c>
      <c r="C4178">
        <v>1</v>
      </c>
      <c r="D4178">
        <v>2</v>
      </c>
      <c r="E4178" t="s">
        <v>30</v>
      </c>
      <c r="F4178" t="s">
        <v>206</v>
      </c>
      <c r="G4178">
        <v>76</v>
      </c>
      <c r="H4178">
        <v>140</v>
      </c>
      <c r="I4178">
        <v>894</v>
      </c>
      <c r="J4178">
        <v>65400.87</v>
      </c>
      <c r="K4178">
        <v>53373.43</v>
      </c>
      <c r="L4178">
        <v>46935.85</v>
      </c>
      <c r="M4178">
        <v>15634.4262</v>
      </c>
      <c r="N4178">
        <v>44</v>
      </c>
      <c r="O4178">
        <v>69</v>
      </c>
      <c r="P4178">
        <v>480</v>
      </c>
      <c r="Q4178">
        <v>36924.410000000003</v>
      </c>
      <c r="R4178">
        <v>29270.32</v>
      </c>
      <c r="S4178">
        <v>26010</v>
      </c>
      <c r="T4178">
        <v>9471.0984000000008</v>
      </c>
      <c r="U4178">
        <v>32</v>
      </c>
      <c r="V4178">
        <v>71</v>
      </c>
      <c r="W4178">
        <v>414</v>
      </c>
      <c r="X4178">
        <v>28476.46</v>
      </c>
      <c r="Y4178">
        <v>24103.11</v>
      </c>
      <c r="Z4178">
        <v>20925.849999999999</v>
      </c>
      <c r="AA4178">
        <v>6163.3278</v>
      </c>
      <c r="AB4178">
        <v>69</v>
      </c>
      <c r="AC4178">
        <v>73</v>
      </c>
      <c r="AD4178">
        <v>38</v>
      </c>
      <c r="AE4178">
        <v>76</v>
      </c>
      <c r="AF4178">
        <v>39</v>
      </c>
      <c r="AG4178">
        <v>44</v>
      </c>
      <c r="AH4178">
        <v>24</v>
      </c>
      <c r="AI4178">
        <v>44</v>
      </c>
      <c r="AJ4178">
        <v>30</v>
      </c>
      <c r="AK4178">
        <v>29</v>
      </c>
      <c r="AL4178">
        <v>14</v>
      </c>
      <c r="AM4178">
        <v>32</v>
      </c>
    </row>
    <row r="4179" spans="1:39" x14ac:dyDescent="0.15">
      <c r="A4179" t="s">
        <v>149</v>
      </c>
      <c r="B4179">
        <v>5</v>
      </c>
      <c r="C4179">
        <v>1</v>
      </c>
      <c r="D4179">
        <v>2</v>
      </c>
      <c r="E4179" t="s">
        <v>29</v>
      </c>
      <c r="F4179" t="s">
        <v>206</v>
      </c>
      <c r="G4179">
        <v>345</v>
      </c>
      <c r="H4179">
        <v>754</v>
      </c>
      <c r="I4179">
        <v>4722</v>
      </c>
      <c r="J4179">
        <v>335231.78999999998</v>
      </c>
      <c r="K4179">
        <v>257006.35</v>
      </c>
      <c r="L4179">
        <v>226398.43</v>
      </c>
      <c r="M4179">
        <v>79810.464300000007</v>
      </c>
      <c r="N4179">
        <v>120</v>
      </c>
      <c r="O4179">
        <v>198</v>
      </c>
      <c r="P4179">
        <v>1614</v>
      </c>
      <c r="Q4179">
        <v>123979.14</v>
      </c>
      <c r="R4179">
        <v>93921.26</v>
      </c>
      <c r="S4179">
        <v>82982.559999999998</v>
      </c>
      <c r="T4179">
        <v>32559.049599999998</v>
      </c>
      <c r="U4179">
        <v>225</v>
      </c>
      <c r="V4179">
        <v>556</v>
      </c>
      <c r="W4179">
        <v>3108</v>
      </c>
      <c r="X4179">
        <v>211252.65</v>
      </c>
      <c r="Y4179">
        <v>163085.09</v>
      </c>
      <c r="Z4179">
        <v>143415.87</v>
      </c>
      <c r="AA4179">
        <v>47251.414700000001</v>
      </c>
      <c r="AB4179">
        <v>327</v>
      </c>
      <c r="AC4179">
        <v>323</v>
      </c>
      <c r="AD4179">
        <v>153</v>
      </c>
      <c r="AE4179">
        <v>330</v>
      </c>
      <c r="AF4179">
        <v>113</v>
      </c>
      <c r="AG4179">
        <v>111</v>
      </c>
      <c r="AH4179">
        <v>57</v>
      </c>
      <c r="AI4179">
        <v>115</v>
      </c>
      <c r="AJ4179">
        <v>214</v>
      </c>
      <c r="AK4179">
        <v>212</v>
      </c>
      <c r="AL4179">
        <v>96</v>
      </c>
      <c r="AM4179">
        <v>215</v>
      </c>
    </row>
    <row r="4180" spans="1:39" x14ac:dyDescent="0.15">
      <c r="A4180" t="s">
        <v>149</v>
      </c>
      <c r="B4180">
        <v>5</v>
      </c>
      <c r="C4180">
        <v>1</v>
      </c>
      <c r="D4180">
        <v>2</v>
      </c>
      <c r="E4180" t="s">
        <v>32</v>
      </c>
      <c r="F4180" t="s">
        <v>206</v>
      </c>
      <c r="G4180">
        <v>130</v>
      </c>
      <c r="H4180">
        <v>262</v>
      </c>
      <c r="I4180">
        <v>1718</v>
      </c>
      <c r="J4180">
        <v>120375.93</v>
      </c>
      <c r="K4180">
        <v>87378.71</v>
      </c>
      <c r="L4180">
        <v>82441.39</v>
      </c>
      <c r="M4180">
        <v>27031.763900000002</v>
      </c>
      <c r="N4180">
        <v>13</v>
      </c>
      <c r="O4180">
        <v>25</v>
      </c>
      <c r="P4180">
        <v>173</v>
      </c>
      <c r="Q4180">
        <v>12986.43</v>
      </c>
      <c r="R4180">
        <v>9373.39</v>
      </c>
      <c r="S4180">
        <v>8980.24</v>
      </c>
      <c r="T4180">
        <v>3316.0057999999999</v>
      </c>
      <c r="U4180">
        <v>117</v>
      </c>
      <c r="V4180">
        <v>237</v>
      </c>
      <c r="W4180">
        <v>1545</v>
      </c>
      <c r="X4180">
        <v>107389.5</v>
      </c>
      <c r="Y4180">
        <v>78005.320000000007</v>
      </c>
      <c r="Z4180">
        <v>73461.149999999994</v>
      </c>
      <c r="AA4180">
        <v>23715.758099999999</v>
      </c>
      <c r="AB4180">
        <v>126</v>
      </c>
      <c r="AC4180">
        <v>123</v>
      </c>
      <c r="AD4180">
        <v>72</v>
      </c>
      <c r="AE4180">
        <v>113</v>
      </c>
      <c r="AF4180">
        <v>13</v>
      </c>
      <c r="AG4180">
        <v>11</v>
      </c>
      <c r="AH4180">
        <v>8</v>
      </c>
      <c r="AI4180">
        <v>12</v>
      </c>
      <c r="AJ4180">
        <v>113</v>
      </c>
      <c r="AK4180">
        <v>112</v>
      </c>
      <c r="AL4180">
        <v>64</v>
      </c>
      <c r="AM4180">
        <v>101</v>
      </c>
    </row>
    <row r="4181" spans="1:39" x14ac:dyDescent="0.15">
      <c r="A4181" t="s">
        <v>149</v>
      </c>
      <c r="B4181">
        <v>5</v>
      </c>
      <c r="C4181">
        <v>2</v>
      </c>
      <c r="D4181">
        <v>0</v>
      </c>
      <c r="E4181" t="s">
        <v>28</v>
      </c>
      <c r="F4181" t="s">
        <v>206</v>
      </c>
      <c r="G4181">
        <v>108</v>
      </c>
      <c r="H4181">
        <v>378</v>
      </c>
      <c r="I4181">
        <v>1517</v>
      </c>
      <c r="J4181">
        <v>103169.34</v>
      </c>
      <c r="K4181">
        <v>79228.600000000006</v>
      </c>
      <c r="L4181">
        <v>63820.24</v>
      </c>
      <c r="M4181">
        <v>24928.403399999999</v>
      </c>
      <c r="N4181">
        <v>108</v>
      </c>
      <c r="O4181">
        <v>164</v>
      </c>
      <c r="P4181">
        <v>745</v>
      </c>
      <c r="Q4181">
        <v>48737.99</v>
      </c>
      <c r="R4181">
        <v>35525.14</v>
      </c>
      <c r="S4181">
        <v>24675.119999999999</v>
      </c>
      <c r="T4181">
        <v>12586.3851</v>
      </c>
      <c r="U4181">
        <v>108</v>
      </c>
      <c r="V4181">
        <v>214</v>
      </c>
      <c r="W4181">
        <v>772</v>
      </c>
      <c r="X4181">
        <v>54431.35</v>
      </c>
      <c r="Y4181">
        <v>43703.46</v>
      </c>
      <c r="Z4181">
        <v>39145.120000000003</v>
      </c>
      <c r="AA4181">
        <v>12342.0183</v>
      </c>
      <c r="AB4181">
        <v>107</v>
      </c>
      <c r="AC4181">
        <v>106</v>
      </c>
      <c r="AD4181">
        <v>98</v>
      </c>
      <c r="AE4181">
        <v>86</v>
      </c>
      <c r="AF4181">
        <v>107</v>
      </c>
      <c r="AG4181">
        <v>106</v>
      </c>
      <c r="AH4181">
        <v>98</v>
      </c>
      <c r="AI4181">
        <v>86</v>
      </c>
      <c r="AJ4181">
        <v>107</v>
      </c>
      <c r="AK4181">
        <v>106</v>
      </c>
      <c r="AL4181">
        <v>98</v>
      </c>
      <c r="AM4181">
        <v>86</v>
      </c>
    </row>
    <row r="4182" spans="1:39" x14ac:dyDescent="0.15">
      <c r="A4182" t="s">
        <v>149</v>
      </c>
      <c r="B4182">
        <v>5</v>
      </c>
      <c r="C4182">
        <v>2</v>
      </c>
      <c r="D4182">
        <v>0</v>
      </c>
      <c r="E4182" t="s">
        <v>29</v>
      </c>
      <c r="F4182" t="s">
        <v>206</v>
      </c>
      <c r="G4182">
        <v>1</v>
      </c>
      <c r="H4182">
        <v>5</v>
      </c>
      <c r="I4182">
        <v>36</v>
      </c>
      <c r="J4182">
        <v>2739.89</v>
      </c>
      <c r="K4182">
        <v>2394.54</v>
      </c>
      <c r="L4182">
        <v>2394.54</v>
      </c>
      <c r="M4182">
        <v>639.57259999999997</v>
      </c>
      <c r="N4182">
        <v>1</v>
      </c>
      <c r="O4182">
        <v>1</v>
      </c>
      <c r="P4182">
        <v>7</v>
      </c>
      <c r="Q4182">
        <v>339.93</v>
      </c>
      <c r="R4182">
        <v>203.93</v>
      </c>
      <c r="S4182">
        <v>203.93</v>
      </c>
      <c r="T4182">
        <v>115.9084</v>
      </c>
      <c r="U4182">
        <v>1</v>
      </c>
      <c r="V4182">
        <v>4</v>
      </c>
      <c r="W4182">
        <v>29</v>
      </c>
      <c r="X4182">
        <v>2399.96</v>
      </c>
      <c r="Y4182">
        <v>2190.61</v>
      </c>
      <c r="Z4182">
        <v>2190.61</v>
      </c>
      <c r="AA4182">
        <v>523.66420000000005</v>
      </c>
      <c r="AB4182">
        <v>1</v>
      </c>
      <c r="AC4182">
        <v>1</v>
      </c>
      <c r="AD4182">
        <v>1</v>
      </c>
      <c r="AE4182">
        <v>1</v>
      </c>
      <c r="AF4182">
        <v>1</v>
      </c>
      <c r="AG4182">
        <v>1</v>
      </c>
      <c r="AH4182">
        <v>1</v>
      </c>
      <c r="AI4182">
        <v>1</v>
      </c>
      <c r="AJ4182">
        <v>1</v>
      </c>
      <c r="AK4182">
        <v>1</v>
      </c>
      <c r="AL4182">
        <v>1</v>
      </c>
      <c r="AM4182">
        <v>1</v>
      </c>
    </row>
    <row r="4183" spans="1:39" x14ac:dyDescent="0.15">
      <c r="A4183" t="s">
        <v>149</v>
      </c>
      <c r="B4183">
        <v>5</v>
      </c>
      <c r="C4183">
        <v>2</v>
      </c>
      <c r="D4183">
        <v>0</v>
      </c>
      <c r="E4183" t="s">
        <v>32</v>
      </c>
      <c r="F4183" t="s">
        <v>206</v>
      </c>
      <c r="G4183">
        <v>55</v>
      </c>
      <c r="H4183">
        <v>203</v>
      </c>
      <c r="I4183">
        <v>929</v>
      </c>
      <c r="J4183">
        <v>61452.83</v>
      </c>
      <c r="K4183">
        <v>43565.37</v>
      </c>
      <c r="L4183">
        <v>37539.980000000003</v>
      </c>
      <c r="M4183">
        <v>15016.348599999999</v>
      </c>
      <c r="N4183">
        <v>55</v>
      </c>
      <c r="O4183">
        <v>76</v>
      </c>
      <c r="P4183">
        <v>310</v>
      </c>
      <c r="Q4183">
        <v>21048.61</v>
      </c>
      <c r="R4183">
        <v>14459.22</v>
      </c>
      <c r="S4183">
        <v>10022.83</v>
      </c>
      <c r="T4183">
        <v>5798.2929000000004</v>
      </c>
      <c r="U4183">
        <v>55</v>
      </c>
      <c r="V4183">
        <v>127</v>
      </c>
      <c r="W4183">
        <v>619</v>
      </c>
      <c r="X4183">
        <v>40404.22</v>
      </c>
      <c r="Y4183">
        <v>29106.15</v>
      </c>
      <c r="Z4183">
        <v>27517.15</v>
      </c>
      <c r="AA4183">
        <v>9218.0557000000008</v>
      </c>
      <c r="AB4183">
        <v>55</v>
      </c>
      <c r="AC4183">
        <v>54</v>
      </c>
      <c r="AD4183">
        <v>52</v>
      </c>
      <c r="AE4183">
        <v>44</v>
      </c>
      <c r="AF4183">
        <v>55</v>
      </c>
      <c r="AG4183">
        <v>54</v>
      </c>
      <c r="AH4183">
        <v>52</v>
      </c>
      <c r="AI4183">
        <v>44</v>
      </c>
      <c r="AJ4183">
        <v>55</v>
      </c>
      <c r="AK4183">
        <v>54</v>
      </c>
      <c r="AL4183">
        <v>52</v>
      </c>
      <c r="AM4183">
        <v>44</v>
      </c>
    </row>
    <row r="4184" spans="1:39" x14ac:dyDescent="0.15">
      <c r="A4184" t="s">
        <v>149</v>
      </c>
      <c r="B4184">
        <v>5</v>
      </c>
      <c r="C4184">
        <v>2</v>
      </c>
      <c r="D4184">
        <v>1</v>
      </c>
      <c r="E4184" t="s">
        <v>28</v>
      </c>
      <c r="F4184" t="s">
        <v>206</v>
      </c>
      <c r="G4184">
        <v>1164</v>
      </c>
      <c r="H4184">
        <v>4342</v>
      </c>
      <c r="I4184">
        <v>17401</v>
      </c>
      <c r="J4184">
        <v>1194846.93</v>
      </c>
      <c r="K4184">
        <v>917951.67</v>
      </c>
      <c r="L4184">
        <v>759632.22</v>
      </c>
      <c r="M4184">
        <v>286996.0662</v>
      </c>
      <c r="N4184">
        <v>1164</v>
      </c>
      <c r="O4184">
        <v>2092</v>
      </c>
      <c r="P4184">
        <v>9568</v>
      </c>
      <c r="Q4184">
        <v>665949.9</v>
      </c>
      <c r="R4184">
        <v>498639.09</v>
      </c>
      <c r="S4184">
        <v>375225.01</v>
      </c>
      <c r="T4184">
        <v>165934.10740000001</v>
      </c>
      <c r="U4184">
        <v>1164</v>
      </c>
      <c r="V4184">
        <v>2250</v>
      </c>
      <c r="W4184">
        <v>7833</v>
      </c>
      <c r="X4184">
        <v>528897.03</v>
      </c>
      <c r="Y4184">
        <v>419312.58</v>
      </c>
      <c r="Z4184">
        <v>384407.21</v>
      </c>
      <c r="AA4184">
        <v>121061.95879999999</v>
      </c>
      <c r="AB4184">
        <v>1117</v>
      </c>
      <c r="AC4184">
        <v>1160</v>
      </c>
      <c r="AD4184">
        <v>831</v>
      </c>
      <c r="AE4184">
        <v>1100</v>
      </c>
      <c r="AF4184">
        <v>1117</v>
      </c>
      <c r="AG4184">
        <v>1160</v>
      </c>
      <c r="AH4184">
        <v>831</v>
      </c>
      <c r="AI4184">
        <v>1100</v>
      </c>
      <c r="AJ4184">
        <v>1117</v>
      </c>
      <c r="AK4184">
        <v>1160</v>
      </c>
      <c r="AL4184">
        <v>831</v>
      </c>
      <c r="AM4184">
        <v>1100</v>
      </c>
    </row>
    <row r="4185" spans="1:39" x14ac:dyDescent="0.15">
      <c r="A4185" t="s">
        <v>149</v>
      </c>
      <c r="B4185">
        <v>5</v>
      </c>
      <c r="C4185">
        <v>2</v>
      </c>
      <c r="D4185">
        <v>1</v>
      </c>
      <c r="E4185" t="s">
        <v>30</v>
      </c>
      <c r="F4185" t="s">
        <v>206</v>
      </c>
      <c r="G4185">
        <v>169</v>
      </c>
      <c r="H4185">
        <v>692</v>
      </c>
      <c r="I4185">
        <v>2601</v>
      </c>
      <c r="J4185">
        <v>176253.56</v>
      </c>
      <c r="K4185">
        <v>135110.32</v>
      </c>
      <c r="L4185">
        <v>113639.26</v>
      </c>
      <c r="M4185">
        <v>41726.0236</v>
      </c>
      <c r="N4185">
        <v>169</v>
      </c>
      <c r="O4185">
        <v>322</v>
      </c>
      <c r="P4185">
        <v>1324</v>
      </c>
      <c r="Q4185">
        <v>92458.93</v>
      </c>
      <c r="R4185">
        <v>68794.25</v>
      </c>
      <c r="S4185">
        <v>53199.03</v>
      </c>
      <c r="T4185">
        <v>22787.469799999999</v>
      </c>
      <c r="U4185">
        <v>169</v>
      </c>
      <c r="V4185">
        <v>370</v>
      </c>
      <c r="W4185">
        <v>1277</v>
      </c>
      <c r="X4185">
        <v>83794.63</v>
      </c>
      <c r="Y4185">
        <v>66316.070000000007</v>
      </c>
      <c r="Z4185">
        <v>60440.23</v>
      </c>
      <c r="AA4185">
        <v>18938.553800000002</v>
      </c>
      <c r="AB4185">
        <v>148</v>
      </c>
      <c r="AC4185">
        <v>168</v>
      </c>
      <c r="AD4185">
        <v>123</v>
      </c>
      <c r="AE4185">
        <v>159</v>
      </c>
      <c r="AF4185">
        <v>148</v>
      </c>
      <c r="AG4185">
        <v>168</v>
      </c>
      <c r="AH4185">
        <v>123</v>
      </c>
      <c r="AI4185">
        <v>159</v>
      </c>
      <c r="AJ4185">
        <v>148</v>
      </c>
      <c r="AK4185">
        <v>168</v>
      </c>
      <c r="AL4185">
        <v>123</v>
      </c>
      <c r="AM4185">
        <v>159</v>
      </c>
    </row>
    <row r="4186" spans="1:39" x14ac:dyDescent="0.15">
      <c r="A4186" t="s">
        <v>149</v>
      </c>
      <c r="B4186">
        <v>5</v>
      </c>
      <c r="C4186">
        <v>2</v>
      </c>
      <c r="D4186">
        <v>1</v>
      </c>
      <c r="E4186" t="s">
        <v>29</v>
      </c>
      <c r="F4186" t="s">
        <v>206</v>
      </c>
      <c r="G4186">
        <v>3439</v>
      </c>
      <c r="H4186">
        <v>14728</v>
      </c>
      <c r="I4186">
        <v>56861</v>
      </c>
      <c r="J4186">
        <v>3810370.42</v>
      </c>
      <c r="K4186">
        <v>2732686.71</v>
      </c>
      <c r="L4186">
        <v>2270287.19</v>
      </c>
      <c r="M4186">
        <v>929191.77439999999</v>
      </c>
      <c r="N4186">
        <v>3439</v>
      </c>
      <c r="O4186">
        <v>6622</v>
      </c>
      <c r="P4186">
        <v>27979</v>
      </c>
      <c r="Q4186">
        <v>1896289.9</v>
      </c>
      <c r="R4186">
        <v>1323544.8899999999</v>
      </c>
      <c r="S4186">
        <v>1018550.22</v>
      </c>
      <c r="T4186">
        <v>491938.49900000001</v>
      </c>
      <c r="U4186">
        <v>3439</v>
      </c>
      <c r="V4186">
        <v>8106</v>
      </c>
      <c r="W4186">
        <v>28882</v>
      </c>
      <c r="X4186">
        <v>1914080.52</v>
      </c>
      <c r="Y4186">
        <v>1409141.82</v>
      </c>
      <c r="Z4186">
        <v>1251736.97</v>
      </c>
      <c r="AA4186">
        <v>437253.27539999998</v>
      </c>
      <c r="AB4186">
        <v>3247</v>
      </c>
      <c r="AC4186">
        <v>3268</v>
      </c>
      <c r="AD4186">
        <v>2522</v>
      </c>
      <c r="AE4186">
        <v>3322</v>
      </c>
      <c r="AF4186">
        <v>3247</v>
      </c>
      <c r="AG4186">
        <v>3268</v>
      </c>
      <c r="AH4186">
        <v>2522</v>
      </c>
      <c r="AI4186">
        <v>3322</v>
      </c>
      <c r="AJ4186">
        <v>3247</v>
      </c>
      <c r="AK4186">
        <v>3268</v>
      </c>
      <c r="AL4186">
        <v>2522</v>
      </c>
      <c r="AM4186">
        <v>3322</v>
      </c>
    </row>
    <row r="4187" spans="1:39" x14ac:dyDescent="0.15">
      <c r="A4187" t="s">
        <v>149</v>
      </c>
      <c r="B4187">
        <v>5</v>
      </c>
      <c r="C4187">
        <v>2</v>
      </c>
      <c r="D4187">
        <v>1</v>
      </c>
      <c r="E4187" t="s">
        <v>31</v>
      </c>
      <c r="F4187" t="s">
        <v>206</v>
      </c>
      <c r="G4187">
        <v>1</v>
      </c>
      <c r="H4187">
        <v>4</v>
      </c>
      <c r="I4187">
        <v>31</v>
      </c>
      <c r="J4187">
        <v>2170.88</v>
      </c>
      <c r="K4187">
        <v>1641.83</v>
      </c>
      <c r="L4187">
        <v>1641.83</v>
      </c>
      <c r="M4187">
        <v>506.23349999999999</v>
      </c>
      <c r="N4187">
        <v>1</v>
      </c>
      <c r="O4187">
        <v>2</v>
      </c>
      <c r="P4187">
        <v>11</v>
      </c>
      <c r="Q4187">
        <v>954.94</v>
      </c>
      <c r="R4187">
        <v>689.77</v>
      </c>
      <c r="S4187">
        <v>689.77</v>
      </c>
      <c r="T4187">
        <v>239.46719999999999</v>
      </c>
      <c r="U4187">
        <v>1</v>
      </c>
      <c r="V4187">
        <v>2</v>
      </c>
      <c r="W4187">
        <v>20</v>
      </c>
      <c r="X4187">
        <v>1215.94</v>
      </c>
      <c r="Y4187">
        <v>952.06</v>
      </c>
      <c r="Z4187">
        <v>952.06</v>
      </c>
      <c r="AA4187">
        <v>266.7663</v>
      </c>
      <c r="AB4187">
        <v>1</v>
      </c>
      <c r="AC4187">
        <v>1</v>
      </c>
      <c r="AD4187">
        <v>1</v>
      </c>
      <c r="AE4187">
        <v>1</v>
      </c>
      <c r="AF4187">
        <v>1</v>
      </c>
      <c r="AG4187">
        <v>1</v>
      </c>
      <c r="AH4187">
        <v>1</v>
      </c>
      <c r="AI4187">
        <v>1</v>
      </c>
      <c r="AJ4187">
        <v>1</v>
      </c>
      <c r="AK4187">
        <v>1</v>
      </c>
      <c r="AL4187">
        <v>1</v>
      </c>
      <c r="AM4187">
        <v>1</v>
      </c>
    </row>
    <row r="4188" spans="1:39" x14ac:dyDescent="0.15">
      <c r="A4188" t="s">
        <v>149</v>
      </c>
      <c r="B4188">
        <v>5</v>
      </c>
      <c r="C4188">
        <v>2</v>
      </c>
      <c r="D4188">
        <v>1</v>
      </c>
      <c r="E4188" t="s">
        <v>32</v>
      </c>
      <c r="F4188" t="s">
        <v>206</v>
      </c>
      <c r="G4188">
        <v>171</v>
      </c>
      <c r="H4188">
        <v>686</v>
      </c>
      <c r="I4188">
        <v>2866</v>
      </c>
      <c r="J4188">
        <v>194291.65</v>
      </c>
      <c r="K4188">
        <v>139521.51999999999</v>
      </c>
      <c r="L4188">
        <v>119350.55</v>
      </c>
      <c r="M4188">
        <v>46876.327400000002</v>
      </c>
      <c r="N4188">
        <v>171</v>
      </c>
      <c r="O4188">
        <v>318</v>
      </c>
      <c r="P4188">
        <v>1256</v>
      </c>
      <c r="Q4188">
        <v>83619.289999999994</v>
      </c>
      <c r="R4188">
        <v>59442.61</v>
      </c>
      <c r="S4188">
        <v>47016.13</v>
      </c>
      <c r="T4188">
        <v>21947.3586</v>
      </c>
      <c r="U4188">
        <v>171</v>
      </c>
      <c r="V4188">
        <v>368</v>
      </c>
      <c r="W4188">
        <v>1610</v>
      </c>
      <c r="X4188">
        <v>110672.36</v>
      </c>
      <c r="Y4188">
        <v>80078.91</v>
      </c>
      <c r="Z4188">
        <v>72334.42</v>
      </c>
      <c r="AA4188">
        <v>24928.968799999999</v>
      </c>
      <c r="AB4188">
        <v>165</v>
      </c>
      <c r="AC4188">
        <v>165</v>
      </c>
      <c r="AD4188">
        <v>130</v>
      </c>
      <c r="AE4188">
        <v>166</v>
      </c>
      <c r="AF4188">
        <v>165</v>
      </c>
      <c r="AG4188">
        <v>165</v>
      </c>
      <c r="AH4188">
        <v>130</v>
      </c>
      <c r="AI4188">
        <v>166</v>
      </c>
      <c r="AJ4188">
        <v>165</v>
      </c>
      <c r="AK4188">
        <v>165</v>
      </c>
      <c r="AL4188">
        <v>130</v>
      </c>
      <c r="AM4188">
        <v>166</v>
      </c>
    </row>
    <row r="4189" spans="1:39" x14ac:dyDescent="0.15">
      <c r="A4189" t="s">
        <v>149</v>
      </c>
      <c r="B4189">
        <v>5</v>
      </c>
      <c r="C4189">
        <v>2</v>
      </c>
      <c r="D4189">
        <v>2</v>
      </c>
      <c r="E4189" t="s">
        <v>28</v>
      </c>
      <c r="F4189" t="s">
        <v>206</v>
      </c>
      <c r="G4189">
        <v>110</v>
      </c>
      <c r="H4189">
        <v>344</v>
      </c>
      <c r="I4189">
        <v>1634</v>
      </c>
      <c r="J4189">
        <v>110132.83</v>
      </c>
      <c r="K4189">
        <v>84589.56</v>
      </c>
      <c r="L4189">
        <v>66681.84</v>
      </c>
      <c r="M4189">
        <v>26410.273099999999</v>
      </c>
      <c r="N4189">
        <v>110</v>
      </c>
      <c r="O4189">
        <v>166</v>
      </c>
      <c r="P4189">
        <v>898</v>
      </c>
      <c r="Q4189">
        <v>62840.31</v>
      </c>
      <c r="R4189">
        <v>47232.07</v>
      </c>
      <c r="S4189">
        <v>31084.35</v>
      </c>
      <c r="T4189">
        <v>15545.061400000001</v>
      </c>
      <c r="U4189">
        <v>110</v>
      </c>
      <c r="V4189">
        <v>178</v>
      </c>
      <c r="W4189">
        <v>736</v>
      </c>
      <c r="X4189">
        <v>47292.52</v>
      </c>
      <c r="Y4189">
        <v>37357.49</v>
      </c>
      <c r="Z4189">
        <v>35597.49</v>
      </c>
      <c r="AA4189">
        <v>10865.2117</v>
      </c>
      <c r="AB4189">
        <v>103</v>
      </c>
      <c r="AC4189">
        <v>110</v>
      </c>
      <c r="AD4189">
        <v>76</v>
      </c>
      <c r="AE4189">
        <v>102</v>
      </c>
      <c r="AF4189">
        <v>103</v>
      </c>
      <c r="AG4189">
        <v>110</v>
      </c>
      <c r="AH4189">
        <v>76</v>
      </c>
      <c r="AI4189">
        <v>102</v>
      </c>
      <c r="AJ4189">
        <v>103</v>
      </c>
      <c r="AK4189">
        <v>110</v>
      </c>
      <c r="AL4189">
        <v>76</v>
      </c>
      <c r="AM4189">
        <v>102</v>
      </c>
    </row>
    <row r="4190" spans="1:39" x14ac:dyDescent="0.15">
      <c r="A4190" t="s">
        <v>149</v>
      </c>
      <c r="B4190">
        <v>5</v>
      </c>
      <c r="C4190">
        <v>2</v>
      </c>
      <c r="D4190">
        <v>2</v>
      </c>
      <c r="E4190" t="s">
        <v>30</v>
      </c>
      <c r="F4190" t="s">
        <v>206</v>
      </c>
      <c r="G4190">
        <v>13</v>
      </c>
      <c r="H4190">
        <v>43</v>
      </c>
      <c r="I4190">
        <v>193</v>
      </c>
      <c r="J4190">
        <v>13939.64</v>
      </c>
      <c r="K4190">
        <v>10927.85</v>
      </c>
      <c r="L4190">
        <v>9604.25</v>
      </c>
      <c r="M4190">
        <v>3122.2130000000002</v>
      </c>
      <c r="N4190">
        <v>13</v>
      </c>
      <c r="O4190">
        <v>21</v>
      </c>
      <c r="P4190">
        <v>76</v>
      </c>
      <c r="Q4190">
        <v>6067.82</v>
      </c>
      <c r="R4190">
        <v>4791.82</v>
      </c>
      <c r="S4190">
        <v>3468.22</v>
      </c>
      <c r="T4190">
        <v>1463.5675000000001</v>
      </c>
      <c r="U4190">
        <v>13</v>
      </c>
      <c r="V4190">
        <v>22</v>
      </c>
      <c r="W4190">
        <v>117</v>
      </c>
      <c r="X4190">
        <v>7871.82</v>
      </c>
      <c r="Y4190">
        <v>6136.03</v>
      </c>
      <c r="Z4190">
        <v>6136.03</v>
      </c>
      <c r="AA4190">
        <v>1658.6455000000001</v>
      </c>
      <c r="AB4190">
        <v>12</v>
      </c>
      <c r="AC4190">
        <v>13</v>
      </c>
      <c r="AD4190">
        <v>8</v>
      </c>
      <c r="AE4190">
        <v>12</v>
      </c>
      <c r="AF4190">
        <v>12</v>
      </c>
      <c r="AG4190">
        <v>13</v>
      </c>
      <c r="AH4190">
        <v>8</v>
      </c>
      <c r="AI4190">
        <v>12</v>
      </c>
      <c r="AJ4190">
        <v>12</v>
      </c>
      <c r="AK4190">
        <v>13</v>
      </c>
      <c r="AL4190">
        <v>8</v>
      </c>
      <c r="AM4190">
        <v>12</v>
      </c>
    </row>
    <row r="4191" spans="1:39" x14ac:dyDescent="0.15">
      <c r="A4191" t="s">
        <v>149</v>
      </c>
      <c r="B4191">
        <v>5</v>
      </c>
      <c r="C4191">
        <v>2</v>
      </c>
      <c r="D4191">
        <v>2</v>
      </c>
      <c r="E4191" t="s">
        <v>29</v>
      </c>
      <c r="F4191" t="s">
        <v>206</v>
      </c>
      <c r="G4191">
        <v>70</v>
      </c>
      <c r="H4191">
        <v>238</v>
      </c>
      <c r="I4191">
        <v>1193</v>
      </c>
      <c r="J4191">
        <v>78166.45</v>
      </c>
      <c r="K4191">
        <v>57946.55</v>
      </c>
      <c r="L4191">
        <v>47936.61</v>
      </c>
      <c r="M4191">
        <v>18716.649799999999</v>
      </c>
      <c r="N4191">
        <v>70</v>
      </c>
      <c r="O4191">
        <v>97</v>
      </c>
      <c r="P4191">
        <v>535</v>
      </c>
      <c r="Q4191">
        <v>35478.31</v>
      </c>
      <c r="R4191">
        <v>26060.18</v>
      </c>
      <c r="S4191">
        <v>18105.259999999998</v>
      </c>
      <c r="T4191">
        <v>9160.2340999999997</v>
      </c>
      <c r="U4191">
        <v>70</v>
      </c>
      <c r="V4191">
        <v>141</v>
      </c>
      <c r="W4191">
        <v>658</v>
      </c>
      <c r="X4191">
        <v>42688.14</v>
      </c>
      <c r="Y4191">
        <v>31886.37</v>
      </c>
      <c r="Z4191">
        <v>29831.35</v>
      </c>
      <c r="AA4191">
        <v>9556.4156999999996</v>
      </c>
      <c r="AB4191">
        <v>69</v>
      </c>
      <c r="AC4191">
        <v>67</v>
      </c>
      <c r="AD4191">
        <v>40</v>
      </c>
      <c r="AE4191">
        <v>69</v>
      </c>
      <c r="AF4191">
        <v>69</v>
      </c>
      <c r="AG4191">
        <v>67</v>
      </c>
      <c r="AH4191">
        <v>40</v>
      </c>
      <c r="AI4191">
        <v>69</v>
      </c>
      <c r="AJ4191">
        <v>69</v>
      </c>
      <c r="AK4191">
        <v>67</v>
      </c>
      <c r="AL4191">
        <v>40</v>
      </c>
      <c r="AM4191">
        <v>69</v>
      </c>
    </row>
    <row r="4192" spans="1:39" x14ac:dyDescent="0.15">
      <c r="A4192" t="s">
        <v>149</v>
      </c>
      <c r="B4192">
        <v>5</v>
      </c>
      <c r="C4192">
        <v>2</v>
      </c>
      <c r="D4192">
        <v>2</v>
      </c>
      <c r="E4192" t="s">
        <v>32</v>
      </c>
      <c r="F4192" t="s">
        <v>206</v>
      </c>
      <c r="G4192">
        <v>28</v>
      </c>
      <c r="H4192">
        <v>94</v>
      </c>
      <c r="I4192">
        <v>439</v>
      </c>
      <c r="J4192">
        <v>29312.720000000001</v>
      </c>
      <c r="K4192">
        <v>20236.580000000002</v>
      </c>
      <c r="L4192">
        <v>17594.34</v>
      </c>
      <c r="M4192">
        <v>6936.5021999999999</v>
      </c>
      <c r="N4192">
        <v>28</v>
      </c>
      <c r="O4192">
        <v>40</v>
      </c>
      <c r="P4192">
        <v>151</v>
      </c>
      <c r="Q4192">
        <v>9875.36</v>
      </c>
      <c r="R4192">
        <v>6718.92</v>
      </c>
      <c r="S4192">
        <v>4669.96</v>
      </c>
      <c r="T4192">
        <v>2563.8130000000001</v>
      </c>
      <c r="U4192">
        <v>28</v>
      </c>
      <c r="V4192">
        <v>54</v>
      </c>
      <c r="W4192">
        <v>288</v>
      </c>
      <c r="X4192">
        <v>19437.36</v>
      </c>
      <c r="Y4192">
        <v>13517.66</v>
      </c>
      <c r="Z4192">
        <v>12924.38</v>
      </c>
      <c r="AA4192">
        <v>4372.6891999999998</v>
      </c>
      <c r="AB4192">
        <v>27</v>
      </c>
      <c r="AC4192">
        <v>26</v>
      </c>
      <c r="AD4192">
        <v>23</v>
      </c>
      <c r="AE4192">
        <v>26</v>
      </c>
      <c r="AF4192">
        <v>27</v>
      </c>
      <c r="AG4192">
        <v>26</v>
      </c>
      <c r="AH4192">
        <v>23</v>
      </c>
      <c r="AI4192">
        <v>26</v>
      </c>
      <c r="AJ4192">
        <v>27</v>
      </c>
      <c r="AK4192">
        <v>26</v>
      </c>
      <c r="AL4192">
        <v>23</v>
      </c>
      <c r="AM4192">
        <v>26</v>
      </c>
    </row>
    <row r="4193" spans="1:39" x14ac:dyDescent="0.15">
      <c r="A4193" t="s">
        <v>149</v>
      </c>
      <c r="B4193">
        <v>30</v>
      </c>
      <c r="C4193">
        <v>1</v>
      </c>
      <c r="D4193">
        <v>0</v>
      </c>
      <c r="E4193" t="s">
        <v>28</v>
      </c>
      <c r="F4193" t="s">
        <v>206</v>
      </c>
      <c r="G4193">
        <v>4190</v>
      </c>
      <c r="H4193">
        <v>5710</v>
      </c>
      <c r="I4193">
        <v>21821</v>
      </c>
      <c r="J4193">
        <v>1553550.18</v>
      </c>
      <c r="K4193">
        <v>1200090.9099999999</v>
      </c>
      <c r="L4193">
        <v>1100127.8</v>
      </c>
      <c r="M4193">
        <v>373259.19199999998</v>
      </c>
      <c r="N4193">
        <v>2175</v>
      </c>
      <c r="O4193">
        <v>2774</v>
      </c>
      <c r="P4193">
        <v>11146</v>
      </c>
      <c r="Q4193">
        <v>819132.91</v>
      </c>
      <c r="R4193">
        <v>625139.29</v>
      </c>
      <c r="S4193">
        <v>555094.94999999995</v>
      </c>
      <c r="T4193">
        <v>207747.9725</v>
      </c>
      <c r="U4193">
        <v>2015</v>
      </c>
      <c r="V4193">
        <v>2936</v>
      </c>
      <c r="W4193">
        <v>10675</v>
      </c>
      <c r="X4193">
        <v>734417.27</v>
      </c>
      <c r="Y4193">
        <v>574951.62</v>
      </c>
      <c r="Z4193">
        <v>545032.85</v>
      </c>
      <c r="AA4193">
        <v>165511.21950000001</v>
      </c>
      <c r="AB4193">
        <v>4111</v>
      </c>
      <c r="AC4193">
        <v>3714</v>
      </c>
      <c r="AD4193">
        <v>3263</v>
      </c>
      <c r="AE4193">
        <v>2309</v>
      </c>
      <c r="AF4193">
        <v>2156</v>
      </c>
      <c r="AG4193">
        <v>2100</v>
      </c>
      <c r="AH4193">
        <v>1902</v>
      </c>
      <c r="AI4193">
        <v>1226</v>
      </c>
      <c r="AJ4193">
        <v>1955</v>
      </c>
      <c r="AK4193">
        <v>1614</v>
      </c>
      <c r="AL4193">
        <v>1361</v>
      </c>
      <c r="AM4193">
        <v>1083</v>
      </c>
    </row>
    <row r="4194" spans="1:39" x14ac:dyDescent="0.15">
      <c r="A4194" t="s">
        <v>149</v>
      </c>
      <c r="B4194">
        <v>30</v>
      </c>
      <c r="C4194">
        <v>1</v>
      </c>
      <c r="D4194">
        <v>0</v>
      </c>
      <c r="E4194" t="s">
        <v>30</v>
      </c>
      <c r="F4194" t="s">
        <v>206</v>
      </c>
      <c r="G4194">
        <v>6</v>
      </c>
      <c r="H4194">
        <v>7</v>
      </c>
      <c r="I4194">
        <v>31</v>
      </c>
      <c r="J4194">
        <v>1990.93</v>
      </c>
      <c r="K4194">
        <v>1492.68</v>
      </c>
      <c r="L4194">
        <v>1492.68</v>
      </c>
      <c r="M4194">
        <v>440.63479999999998</v>
      </c>
      <c r="N4194">
        <v>2</v>
      </c>
      <c r="O4194">
        <v>2</v>
      </c>
      <c r="P4194">
        <v>9</v>
      </c>
      <c r="Q4194">
        <v>583.97</v>
      </c>
      <c r="R4194">
        <v>448.22</v>
      </c>
      <c r="S4194">
        <v>448.22</v>
      </c>
      <c r="T4194">
        <v>136.67949999999999</v>
      </c>
      <c r="U4194">
        <v>4</v>
      </c>
      <c r="V4194">
        <v>5</v>
      </c>
      <c r="W4194">
        <v>22</v>
      </c>
      <c r="X4194">
        <v>1406.96</v>
      </c>
      <c r="Y4194">
        <v>1044.46</v>
      </c>
      <c r="Z4194">
        <v>1044.46</v>
      </c>
      <c r="AA4194">
        <v>303.95530000000002</v>
      </c>
      <c r="AB4194">
        <v>6</v>
      </c>
      <c r="AC4194">
        <v>4</v>
      </c>
      <c r="AD4194">
        <v>4</v>
      </c>
      <c r="AE4194">
        <v>4</v>
      </c>
      <c r="AF4194">
        <v>2</v>
      </c>
      <c r="AG4194">
        <v>2</v>
      </c>
      <c r="AH4194">
        <v>2</v>
      </c>
      <c r="AI4194">
        <v>2</v>
      </c>
      <c r="AJ4194">
        <v>4</v>
      </c>
      <c r="AK4194">
        <v>2</v>
      </c>
      <c r="AL4194">
        <v>2</v>
      </c>
      <c r="AM4194">
        <v>2</v>
      </c>
    </row>
    <row r="4195" spans="1:39" x14ac:dyDescent="0.15">
      <c r="A4195" t="s">
        <v>149</v>
      </c>
      <c r="B4195">
        <v>30</v>
      </c>
      <c r="C4195">
        <v>1</v>
      </c>
      <c r="D4195">
        <v>0</v>
      </c>
      <c r="E4195" t="s">
        <v>29</v>
      </c>
      <c r="F4195" t="s">
        <v>206</v>
      </c>
      <c r="G4195">
        <v>60</v>
      </c>
      <c r="H4195">
        <v>78</v>
      </c>
      <c r="I4195">
        <v>334</v>
      </c>
      <c r="J4195">
        <v>23236.73</v>
      </c>
      <c r="K4195">
        <v>16486.39</v>
      </c>
      <c r="L4195">
        <v>15004.13</v>
      </c>
      <c r="M4195">
        <v>6396.0433000000003</v>
      </c>
      <c r="N4195">
        <v>40</v>
      </c>
      <c r="O4195">
        <v>54</v>
      </c>
      <c r="P4195">
        <v>218</v>
      </c>
      <c r="Q4195">
        <v>15024.93</v>
      </c>
      <c r="R4195">
        <v>10784.09</v>
      </c>
      <c r="S4195">
        <v>9474.85</v>
      </c>
      <c r="T4195">
        <v>4547.1954999999998</v>
      </c>
      <c r="U4195">
        <v>20</v>
      </c>
      <c r="V4195">
        <v>24</v>
      </c>
      <c r="W4195">
        <v>116</v>
      </c>
      <c r="X4195">
        <v>8211.7999999999993</v>
      </c>
      <c r="Y4195">
        <v>5702.3</v>
      </c>
      <c r="Z4195">
        <v>5529.28</v>
      </c>
      <c r="AA4195">
        <v>1848.8478</v>
      </c>
      <c r="AB4195">
        <v>59</v>
      </c>
      <c r="AC4195">
        <v>51</v>
      </c>
      <c r="AD4195">
        <v>44</v>
      </c>
      <c r="AE4195">
        <v>31</v>
      </c>
      <c r="AF4195">
        <v>40</v>
      </c>
      <c r="AG4195">
        <v>39</v>
      </c>
      <c r="AH4195">
        <v>32</v>
      </c>
      <c r="AI4195">
        <v>23</v>
      </c>
      <c r="AJ4195">
        <v>19</v>
      </c>
      <c r="AK4195">
        <v>12</v>
      </c>
      <c r="AL4195">
        <v>12</v>
      </c>
      <c r="AM4195">
        <v>8</v>
      </c>
    </row>
    <row r="4196" spans="1:39" x14ac:dyDescent="0.15">
      <c r="A4196" t="s">
        <v>149</v>
      </c>
      <c r="B4196">
        <v>30</v>
      </c>
      <c r="C4196">
        <v>1</v>
      </c>
      <c r="D4196">
        <v>0</v>
      </c>
      <c r="E4196" t="s">
        <v>32</v>
      </c>
      <c r="F4196" t="s">
        <v>206</v>
      </c>
      <c r="G4196">
        <v>973</v>
      </c>
      <c r="H4196">
        <v>1487</v>
      </c>
      <c r="I4196">
        <v>6344</v>
      </c>
      <c r="J4196">
        <v>429414.6</v>
      </c>
      <c r="K4196">
        <v>294787.05</v>
      </c>
      <c r="L4196">
        <v>283874.86</v>
      </c>
      <c r="M4196">
        <v>99364.601599999995</v>
      </c>
      <c r="N4196">
        <v>108</v>
      </c>
      <c r="O4196">
        <v>150</v>
      </c>
      <c r="P4196">
        <v>601</v>
      </c>
      <c r="Q4196">
        <v>46240.37</v>
      </c>
      <c r="R4196">
        <v>32156.720000000001</v>
      </c>
      <c r="S4196">
        <v>28622.36</v>
      </c>
      <c r="T4196">
        <v>11874.9797</v>
      </c>
      <c r="U4196">
        <v>865</v>
      </c>
      <c r="V4196">
        <v>1337</v>
      </c>
      <c r="W4196">
        <v>5743</v>
      </c>
      <c r="X4196">
        <v>383174.23</v>
      </c>
      <c r="Y4196">
        <v>262630.33</v>
      </c>
      <c r="Z4196">
        <v>255252.5</v>
      </c>
      <c r="AA4196">
        <v>87489.621899999998</v>
      </c>
      <c r="AB4196">
        <v>962</v>
      </c>
      <c r="AC4196">
        <v>844</v>
      </c>
      <c r="AD4196">
        <v>761</v>
      </c>
      <c r="AE4196">
        <v>694</v>
      </c>
      <c r="AF4196">
        <v>107</v>
      </c>
      <c r="AG4196">
        <v>89</v>
      </c>
      <c r="AH4196">
        <v>82</v>
      </c>
      <c r="AI4196">
        <v>93</v>
      </c>
      <c r="AJ4196">
        <v>855</v>
      </c>
      <c r="AK4196">
        <v>755</v>
      </c>
      <c r="AL4196">
        <v>679</v>
      </c>
      <c r="AM4196">
        <v>601</v>
      </c>
    </row>
    <row r="4197" spans="1:39" x14ac:dyDescent="0.15">
      <c r="A4197" t="s">
        <v>149</v>
      </c>
      <c r="B4197">
        <v>30</v>
      </c>
      <c r="C4197">
        <v>1</v>
      </c>
      <c r="D4197">
        <v>1</v>
      </c>
      <c r="E4197" t="s">
        <v>28</v>
      </c>
      <c r="F4197" t="s">
        <v>206</v>
      </c>
      <c r="G4197">
        <v>23752</v>
      </c>
      <c r="H4197">
        <v>37932</v>
      </c>
      <c r="I4197">
        <v>133841</v>
      </c>
      <c r="J4197">
        <v>9053421.1899999995</v>
      </c>
      <c r="K4197">
        <v>6900977.5199999996</v>
      </c>
      <c r="L4197">
        <v>6359305.7199999997</v>
      </c>
      <c r="M4197">
        <v>2190038.4070000001</v>
      </c>
      <c r="N4197">
        <v>13533</v>
      </c>
      <c r="O4197">
        <v>19767</v>
      </c>
      <c r="P4197">
        <v>76073</v>
      </c>
      <c r="Q4197">
        <v>5240588.99</v>
      </c>
      <c r="R4197">
        <v>3951927.03</v>
      </c>
      <c r="S4197">
        <v>3605035.68</v>
      </c>
      <c r="T4197">
        <v>1323461.4876999999</v>
      </c>
      <c r="U4197">
        <v>10219</v>
      </c>
      <c r="V4197">
        <v>18165</v>
      </c>
      <c r="W4197">
        <v>57768</v>
      </c>
      <c r="X4197">
        <v>3812832.2</v>
      </c>
      <c r="Y4197">
        <v>2949050.49</v>
      </c>
      <c r="Z4197">
        <v>2754270.04</v>
      </c>
      <c r="AA4197">
        <v>866576.91929999995</v>
      </c>
      <c r="AB4197">
        <v>22653</v>
      </c>
      <c r="AC4197">
        <v>22996</v>
      </c>
      <c r="AD4197">
        <v>15621</v>
      </c>
      <c r="AE4197">
        <v>20795</v>
      </c>
      <c r="AF4197">
        <v>13092</v>
      </c>
      <c r="AG4197">
        <v>13324</v>
      </c>
      <c r="AH4197">
        <v>9686</v>
      </c>
      <c r="AI4197">
        <v>12036</v>
      </c>
      <c r="AJ4197">
        <v>9561</v>
      </c>
      <c r="AK4197">
        <v>9672</v>
      </c>
      <c r="AL4197">
        <v>5935</v>
      </c>
      <c r="AM4197">
        <v>8759</v>
      </c>
    </row>
    <row r="4198" spans="1:39" x14ac:dyDescent="0.15">
      <c r="A4198" t="s">
        <v>149</v>
      </c>
      <c r="B4198">
        <v>30</v>
      </c>
      <c r="C4198">
        <v>1</v>
      </c>
      <c r="D4198">
        <v>1</v>
      </c>
      <c r="E4198" t="s">
        <v>30</v>
      </c>
      <c r="F4198" t="s">
        <v>206</v>
      </c>
      <c r="G4198">
        <v>2430</v>
      </c>
      <c r="H4198">
        <v>4076</v>
      </c>
      <c r="I4198">
        <v>14121</v>
      </c>
      <c r="J4198">
        <v>950430.53</v>
      </c>
      <c r="K4198">
        <v>719799.23</v>
      </c>
      <c r="L4198">
        <v>655178.43999999994</v>
      </c>
      <c r="M4198">
        <v>229431.6348</v>
      </c>
      <c r="N4198">
        <v>1275</v>
      </c>
      <c r="O4198">
        <v>1905</v>
      </c>
      <c r="P4198">
        <v>7316</v>
      </c>
      <c r="Q4198">
        <v>508329.39</v>
      </c>
      <c r="R4198">
        <v>380911.45</v>
      </c>
      <c r="S4198">
        <v>342555.99</v>
      </c>
      <c r="T4198">
        <v>128840.5667</v>
      </c>
      <c r="U4198">
        <v>1155</v>
      </c>
      <c r="V4198">
        <v>2171</v>
      </c>
      <c r="W4198">
        <v>6805</v>
      </c>
      <c r="X4198">
        <v>442101.14</v>
      </c>
      <c r="Y4198">
        <v>338887.78</v>
      </c>
      <c r="Z4198">
        <v>312622.45</v>
      </c>
      <c r="AA4198">
        <v>100591.0681</v>
      </c>
      <c r="AB4198">
        <v>2269</v>
      </c>
      <c r="AC4198">
        <v>2392</v>
      </c>
      <c r="AD4198">
        <v>1394</v>
      </c>
      <c r="AE4198">
        <v>2321</v>
      </c>
      <c r="AF4198">
        <v>1204</v>
      </c>
      <c r="AG4198">
        <v>1265</v>
      </c>
      <c r="AH4198">
        <v>819</v>
      </c>
      <c r="AI4198">
        <v>1235</v>
      </c>
      <c r="AJ4198">
        <v>1065</v>
      </c>
      <c r="AK4198">
        <v>1127</v>
      </c>
      <c r="AL4198">
        <v>575</v>
      </c>
      <c r="AM4198">
        <v>1086</v>
      </c>
    </row>
    <row r="4199" spans="1:39" x14ac:dyDescent="0.15">
      <c r="A4199" t="s">
        <v>149</v>
      </c>
      <c r="B4199">
        <v>30</v>
      </c>
      <c r="C4199">
        <v>1</v>
      </c>
      <c r="D4199">
        <v>1</v>
      </c>
      <c r="E4199" t="s">
        <v>29</v>
      </c>
      <c r="F4199" t="s">
        <v>206</v>
      </c>
      <c r="G4199">
        <v>35245</v>
      </c>
      <c r="H4199">
        <v>61868</v>
      </c>
      <c r="I4199">
        <v>216719</v>
      </c>
      <c r="J4199">
        <v>14450155.310000001</v>
      </c>
      <c r="K4199">
        <v>10466901.17</v>
      </c>
      <c r="L4199">
        <v>9591403.5399999991</v>
      </c>
      <c r="M4199">
        <v>3482293.8480000002</v>
      </c>
      <c r="N4199">
        <v>14670</v>
      </c>
      <c r="O4199">
        <v>23192</v>
      </c>
      <c r="P4199">
        <v>89669</v>
      </c>
      <c r="Q4199">
        <v>6099802.7400000002</v>
      </c>
      <c r="R4199">
        <v>4365063.0999999996</v>
      </c>
      <c r="S4199">
        <v>3934905.09</v>
      </c>
      <c r="T4199">
        <v>1569533.581</v>
      </c>
      <c r="U4199">
        <v>20575</v>
      </c>
      <c r="V4199">
        <v>38676</v>
      </c>
      <c r="W4199">
        <v>127050</v>
      </c>
      <c r="X4199">
        <v>8350352.5700000003</v>
      </c>
      <c r="Y4199">
        <v>6101838.0700000003</v>
      </c>
      <c r="Z4199">
        <v>5656498.4500000002</v>
      </c>
      <c r="AA4199">
        <v>1912760.267</v>
      </c>
      <c r="AB4199">
        <v>33805</v>
      </c>
      <c r="AC4199">
        <v>33685</v>
      </c>
      <c r="AD4199">
        <v>22783</v>
      </c>
      <c r="AE4199">
        <v>33806</v>
      </c>
      <c r="AF4199">
        <v>14093</v>
      </c>
      <c r="AG4199">
        <v>14088</v>
      </c>
      <c r="AH4199">
        <v>10447</v>
      </c>
      <c r="AI4199">
        <v>14148</v>
      </c>
      <c r="AJ4199">
        <v>19712</v>
      </c>
      <c r="AK4199">
        <v>19597</v>
      </c>
      <c r="AL4199">
        <v>12336</v>
      </c>
      <c r="AM4199">
        <v>19658</v>
      </c>
    </row>
    <row r="4200" spans="1:39" x14ac:dyDescent="0.15">
      <c r="A4200" t="s">
        <v>149</v>
      </c>
      <c r="B4200">
        <v>30</v>
      </c>
      <c r="C4200">
        <v>1</v>
      </c>
      <c r="D4200">
        <v>1</v>
      </c>
      <c r="E4200" t="s">
        <v>31</v>
      </c>
      <c r="F4200" t="s">
        <v>206</v>
      </c>
      <c r="G4200">
        <v>4</v>
      </c>
      <c r="H4200">
        <v>10</v>
      </c>
      <c r="I4200">
        <v>25</v>
      </c>
      <c r="J4200">
        <v>1692.95</v>
      </c>
      <c r="K4200">
        <v>1167.07</v>
      </c>
      <c r="L4200">
        <v>1167.07</v>
      </c>
      <c r="M4200">
        <v>349.75909999999999</v>
      </c>
      <c r="N4200">
        <v>1</v>
      </c>
      <c r="O4200">
        <v>3</v>
      </c>
      <c r="P4200">
        <v>6</v>
      </c>
      <c r="Q4200">
        <v>358</v>
      </c>
      <c r="R4200">
        <v>213.14</v>
      </c>
      <c r="S4200">
        <v>213.14</v>
      </c>
      <c r="T4200">
        <v>70.299099999999996</v>
      </c>
      <c r="U4200">
        <v>3</v>
      </c>
      <c r="V4200">
        <v>7</v>
      </c>
      <c r="W4200">
        <v>19</v>
      </c>
      <c r="X4200">
        <v>1334.95</v>
      </c>
      <c r="Y4200">
        <v>953.93</v>
      </c>
      <c r="Z4200">
        <v>953.93</v>
      </c>
      <c r="AA4200">
        <v>279.45999999999998</v>
      </c>
      <c r="AB4200">
        <v>4</v>
      </c>
      <c r="AC4200">
        <v>3</v>
      </c>
      <c r="AD4200">
        <v>3</v>
      </c>
      <c r="AE4200">
        <v>4</v>
      </c>
      <c r="AF4200">
        <v>1</v>
      </c>
      <c r="AG4200">
        <v>1</v>
      </c>
      <c r="AH4200">
        <v>1</v>
      </c>
      <c r="AI4200">
        <v>1</v>
      </c>
      <c r="AJ4200">
        <v>3</v>
      </c>
      <c r="AK4200">
        <v>2</v>
      </c>
      <c r="AL4200">
        <v>2</v>
      </c>
      <c r="AM4200">
        <v>3</v>
      </c>
    </row>
    <row r="4201" spans="1:39" x14ac:dyDescent="0.15">
      <c r="A4201" t="s">
        <v>149</v>
      </c>
      <c r="B4201">
        <v>30</v>
      </c>
      <c r="C4201">
        <v>1</v>
      </c>
      <c r="D4201">
        <v>1</v>
      </c>
      <c r="E4201" t="s">
        <v>32</v>
      </c>
      <c r="F4201" t="s">
        <v>206</v>
      </c>
      <c r="G4201">
        <v>1407</v>
      </c>
      <c r="H4201">
        <v>2460</v>
      </c>
      <c r="I4201">
        <v>9264</v>
      </c>
      <c r="J4201">
        <v>616386.65</v>
      </c>
      <c r="K4201">
        <v>427199.12</v>
      </c>
      <c r="L4201">
        <v>402737.19</v>
      </c>
      <c r="M4201">
        <v>141820.20509999999</v>
      </c>
      <c r="N4201">
        <v>183</v>
      </c>
      <c r="O4201">
        <v>303</v>
      </c>
      <c r="P4201">
        <v>1094</v>
      </c>
      <c r="Q4201">
        <v>77890.080000000002</v>
      </c>
      <c r="R4201">
        <v>54547.44</v>
      </c>
      <c r="S4201">
        <v>47152.480000000003</v>
      </c>
      <c r="T4201">
        <v>19286.786400000001</v>
      </c>
      <c r="U4201">
        <v>1224</v>
      </c>
      <c r="V4201">
        <v>2157</v>
      </c>
      <c r="W4201">
        <v>8170</v>
      </c>
      <c r="X4201">
        <v>538496.56999999995</v>
      </c>
      <c r="Y4201">
        <v>372651.68</v>
      </c>
      <c r="Z4201">
        <v>355584.71</v>
      </c>
      <c r="AA4201">
        <v>122533.41869999999</v>
      </c>
      <c r="AB4201">
        <v>1383</v>
      </c>
      <c r="AC4201">
        <v>1339</v>
      </c>
      <c r="AD4201">
        <v>914</v>
      </c>
      <c r="AE4201">
        <v>1250</v>
      </c>
      <c r="AF4201">
        <v>182</v>
      </c>
      <c r="AG4201">
        <v>167</v>
      </c>
      <c r="AH4201">
        <v>121</v>
      </c>
      <c r="AI4201">
        <v>162</v>
      </c>
      <c r="AJ4201">
        <v>1201</v>
      </c>
      <c r="AK4201">
        <v>1172</v>
      </c>
      <c r="AL4201">
        <v>793</v>
      </c>
      <c r="AM4201">
        <v>1088</v>
      </c>
    </row>
    <row r="4202" spans="1:39" x14ac:dyDescent="0.15">
      <c r="A4202" t="s">
        <v>149</v>
      </c>
      <c r="B4202">
        <v>30</v>
      </c>
      <c r="C4202">
        <v>1</v>
      </c>
      <c r="D4202">
        <v>2</v>
      </c>
      <c r="E4202" t="s">
        <v>28</v>
      </c>
      <c r="F4202" t="s">
        <v>206</v>
      </c>
      <c r="G4202">
        <v>5022</v>
      </c>
      <c r="H4202">
        <v>6702</v>
      </c>
      <c r="I4202">
        <v>26180</v>
      </c>
      <c r="J4202">
        <v>1840443.9</v>
      </c>
      <c r="K4202">
        <v>1432124.74</v>
      </c>
      <c r="L4202">
        <v>1319688.6399999999</v>
      </c>
      <c r="M4202">
        <v>437837.84759999998</v>
      </c>
      <c r="N4202">
        <v>2479</v>
      </c>
      <c r="O4202">
        <v>3041</v>
      </c>
      <c r="P4202">
        <v>12706</v>
      </c>
      <c r="Q4202">
        <v>930379.43</v>
      </c>
      <c r="R4202">
        <v>713519.5</v>
      </c>
      <c r="S4202">
        <v>633384.62</v>
      </c>
      <c r="T4202">
        <v>232334.3818</v>
      </c>
      <c r="U4202">
        <v>2543</v>
      </c>
      <c r="V4202">
        <v>3661</v>
      </c>
      <c r="W4202">
        <v>13474</v>
      </c>
      <c r="X4202">
        <v>910064.47</v>
      </c>
      <c r="Y4202">
        <v>718605.24</v>
      </c>
      <c r="Z4202">
        <v>686304.02</v>
      </c>
      <c r="AA4202">
        <v>205503.46580000001</v>
      </c>
      <c r="AB4202">
        <v>4813</v>
      </c>
      <c r="AC4202">
        <v>4629</v>
      </c>
      <c r="AD4202">
        <v>2338</v>
      </c>
      <c r="AE4202">
        <v>4196</v>
      </c>
      <c r="AF4202">
        <v>2377</v>
      </c>
      <c r="AG4202">
        <v>2388</v>
      </c>
      <c r="AH4202">
        <v>1379</v>
      </c>
      <c r="AI4202">
        <v>2146</v>
      </c>
      <c r="AJ4202">
        <v>2436</v>
      </c>
      <c r="AK4202">
        <v>2241</v>
      </c>
      <c r="AL4202">
        <v>959</v>
      </c>
      <c r="AM4202">
        <v>2050</v>
      </c>
    </row>
    <row r="4203" spans="1:39" x14ac:dyDescent="0.15">
      <c r="A4203" t="s">
        <v>149</v>
      </c>
      <c r="B4203">
        <v>30</v>
      </c>
      <c r="C4203">
        <v>1</v>
      </c>
      <c r="D4203">
        <v>2</v>
      </c>
      <c r="E4203" t="s">
        <v>30</v>
      </c>
      <c r="F4203" t="s">
        <v>206</v>
      </c>
      <c r="G4203">
        <v>564</v>
      </c>
      <c r="H4203">
        <v>798</v>
      </c>
      <c r="I4203">
        <v>2923</v>
      </c>
      <c r="J4203">
        <v>203213.94</v>
      </c>
      <c r="K4203">
        <v>158316.66</v>
      </c>
      <c r="L4203">
        <v>145755.20000000001</v>
      </c>
      <c r="M4203">
        <v>49147.465300000003</v>
      </c>
      <c r="N4203">
        <v>267</v>
      </c>
      <c r="O4203">
        <v>335</v>
      </c>
      <c r="P4203">
        <v>1337</v>
      </c>
      <c r="Q4203">
        <v>96948.82</v>
      </c>
      <c r="R4203">
        <v>74983.759999999995</v>
      </c>
      <c r="S4203">
        <v>65960.45</v>
      </c>
      <c r="T4203">
        <v>24967.567599999998</v>
      </c>
      <c r="U4203">
        <v>297</v>
      </c>
      <c r="V4203">
        <v>463</v>
      </c>
      <c r="W4203">
        <v>1586</v>
      </c>
      <c r="X4203">
        <v>106265.12</v>
      </c>
      <c r="Y4203">
        <v>83332.899999999994</v>
      </c>
      <c r="Z4203">
        <v>79794.75</v>
      </c>
      <c r="AA4203">
        <v>24179.897700000001</v>
      </c>
      <c r="AB4203">
        <v>523</v>
      </c>
      <c r="AC4203">
        <v>521</v>
      </c>
      <c r="AD4203">
        <v>252</v>
      </c>
      <c r="AE4203">
        <v>547</v>
      </c>
      <c r="AF4203">
        <v>250</v>
      </c>
      <c r="AG4203">
        <v>253</v>
      </c>
      <c r="AH4203">
        <v>137</v>
      </c>
      <c r="AI4203">
        <v>258</v>
      </c>
      <c r="AJ4203">
        <v>273</v>
      </c>
      <c r="AK4203">
        <v>268</v>
      </c>
      <c r="AL4203">
        <v>115</v>
      </c>
      <c r="AM4203">
        <v>289</v>
      </c>
    </row>
    <row r="4204" spans="1:39" x14ac:dyDescent="0.15">
      <c r="A4204" t="s">
        <v>149</v>
      </c>
      <c r="B4204">
        <v>30</v>
      </c>
      <c r="C4204">
        <v>1</v>
      </c>
      <c r="D4204">
        <v>2</v>
      </c>
      <c r="E4204" t="s">
        <v>29</v>
      </c>
      <c r="F4204" t="s">
        <v>206</v>
      </c>
      <c r="G4204">
        <v>2444</v>
      </c>
      <c r="H4204">
        <v>3408</v>
      </c>
      <c r="I4204">
        <v>13923</v>
      </c>
      <c r="J4204">
        <v>969761.11</v>
      </c>
      <c r="K4204">
        <v>719589.59</v>
      </c>
      <c r="L4204">
        <v>672263.33</v>
      </c>
      <c r="M4204">
        <v>229265.08100000001</v>
      </c>
      <c r="N4204">
        <v>875</v>
      </c>
      <c r="O4204">
        <v>1092</v>
      </c>
      <c r="P4204">
        <v>4588</v>
      </c>
      <c r="Q4204">
        <v>346923.83</v>
      </c>
      <c r="R4204">
        <v>257299.46</v>
      </c>
      <c r="S4204">
        <v>229595.8</v>
      </c>
      <c r="T4204">
        <v>88106.1204</v>
      </c>
      <c r="U4204">
        <v>1569</v>
      </c>
      <c r="V4204">
        <v>2316</v>
      </c>
      <c r="W4204">
        <v>9335</v>
      </c>
      <c r="X4204">
        <v>622837.28</v>
      </c>
      <c r="Y4204">
        <v>462290.13</v>
      </c>
      <c r="Z4204">
        <v>442667.53</v>
      </c>
      <c r="AA4204">
        <v>141158.96059999999</v>
      </c>
      <c r="AB4204">
        <v>2344</v>
      </c>
      <c r="AC4204">
        <v>2291</v>
      </c>
      <c r="AD4204">
        <v>1058</v>
      </c>
      <c r="AE4204">
        <v>2342</v>
      </c>
      <c r="AF4204">
        <v>840</v>
      </c>
      <c r="AG4204">
        <v>831</v>
      </c>
      <c r="AH4204">
        <v>460</v>
      </c>
      <c r="AI4204">
        <v>844</v>
      </c>
      <c r="AJ4204">
        <v>1504</v>
      </c>
      <c r="AK4204">
        <v>1460</v>
      </c>
      <c r="AL4204">
        <v>598</v>
      </c>
      <c r="AM4204">
        <v>1498</v>
      </c>
    </row>
    <row r="4205" spans="1:39" x14ac:dyDescent="0.15">
      <c r="A4205" t="s">
        <v>149</v>
      </c>
      <c r="B4205">
        <v>30</v>
      </c>
      <c r="C4205">
        <v>1</v>
      </c>
      <c r="D4205">
        <v>2</v>
      </c>
      <c r="E4205" t="s">
        <v>32</v>
      </c>
      <c r="F4205" t="s">
        <v>206</v>
      </c>
      <c r="G4205">
        <v>569</v>
      </c>
      <c r="H4205">
        <v>843</v>
      </c>
      <c r="I4205">
        <v>3624</v>
      </c>
      <c r="J4205">
        <v>248158.21</v>
      </c>
      <c r="K4205">
        <v>173089.2</v>
      </c>
      <c r="L4205">
        <v>166585.44</v>
      </c>
      <c r="M4205">
        <v>56869.205800000003</v>
      </c>
      <c r="N4205">
        <v>65</v>
      </c>
      <c r="O4205">
        <v>84</v>
      </c>
      <c r="P4205">
        <v>342</v>
      </c>
      <c r="Q4205">
        <v>26520.32</v>
      </c>
      <c r="R4205">
        <v>18768.61</v>
      </c>
      <c r="S4205">
        <v>16206.17</v>
      </c>
      <c r="T4205">
        <v>6444.7678999999998</v>
      </c>
      <c r="U4205">
        <v>504</v>
      </c>
      <c r="V4205">
        <v>759</v>
      </c>
      <c r="W4205">
        <v>3282</v>
      </c>
      <c r="X4205">
        <v>221637.89</v>
      </c>
      <c r="Y4205">
        <v>154320.59</v>
      </c>
      <c r="Z4205">
        <v>150379.26999999999</v>
      </c>
      <c r="AA4205">
        <v>50424.437899999997</v>
      </c>
      <c r="AB4205">
        <v>555</v>
      </c>
      <c r="AC4205">
        <v>515</v>
      </c>
      <c r="AD4205">
        <v>297</v>
      </c>
      <c r="AE4205">
        <v>482</v>
      </c>
      <c r="AF4205">
        <v>65</v>
      </c>
      <c r="AG4205">
        <v>55</v>
      </c>
      <c r="AH4205">
        <v>34</v>
      </c>
      <c r="AI4205">
        <v>62</v>
      </c>
      <c r="AJ4205">
        <v>490</v>
      </c>
      <c r="AK4205">
        <v>460</v>
      </c>
      <c r="AL4205">
        <v>263</v>
      </c>
      <c r="AM4205">
        <v>420</v>
      </c>
    </row>
    <row r="4206" spans="1:39" x14ac:dyDescent="0.15">
      <c r="A4206" t="s">
        <v>149</v>
      </c>
      <c r="B4206">
        <v>30</v>
      </c>
      <c r="C4206">
        <v>2</v>
      </c>
      <c r="D4206">
        <v>0</v>
      </c>
      <c r="E4206" t="s">
        <v>28</v>
      </c>
      <c r="F4206" t="s">
        <v>206</v>
      </c>
      <c r="G4206">
        <v>407</v>
      </c>
      <c r="H4206">
        <v>1003</v>
      </c>
      <c r="I4206">
        <v>2733</v>
      </c>
      <c r="J4206">
        <v>170831.46</v>
      </c>
      <c r="K4206">
        <v>126224.05</v>
      </c>
      <c r="L4206">
        <v>103357.09</v>
      </c>
      <c r="M4206">
        <v>42097.986299999997</v>
      </c>
      <c r="N4206">
        <v>407</v>
      </c>
      <c r="O4206">
        <v>476</v>
      </c>
      <c r="P4206">
        <v>1468</v>
      </c>
      <c r="Q4206">
        <v>91076.7</v>
      </c>
      <c r="R4206">
        <v>65132.62</v>
      </c>
      <c r="S4206">
        <v>44562.68</v>
      </c>
      <c r="T4206">
        <v>23800.344099999998</v>
      </c>
      <c r="U4206">
        <v>407</v>
      </c>
      <c r="V4206">
        <v>527</v>
      </c>
      <c r="W4206">
        <v>1265</v>
      </c>
      <c r="X4206">
        <v>79754.759999999995</v>
      </c>
      <c r="Y4206">
        <v>61091.43</v>
      </c>
      <c r="Z4206">
        <v>58794.41</v>
      </c>
      <c r="AA4206">
        <v>18297.642199999998</v>
      </c>
      <c r="AB4206">
        <v>405</v>
      </c>
      <c r="AC4206">
        <v>405</v>
      </c>
      <c r="AD4206">
        <v>377</v>
      </c>
      <c r="AE4206">
        <v>305</v>
      </c>
      <c r="AF4206">
        <v>405</v>
      </c>
      <c r="AG4206">
        <v>405</v>
      </c>
      <c r="AH4206">
        <v>377</v>
      </c>
      <c r="AI4206">
        <v>305</v>
      </c>
      <c r="AJ4206">
        <v>405</v>
      </c>
      <c r="AK4206">
        <v>405</v>
      </c>
      <c r="AL4206">
        <v>377</v>
      </c>
      <c r="AM4206">
        <v>305</v>
      </c>
    </row>
    <row r="4207" spans="1:39" x14ac:dyDescent="0.15">
      <c r="A4207" t="s">
        <v>149</v>
      </c>
      <c r="B4207">
        <v>30</v>
      </c>
      <c r="C4207">
        <v>2</v>
      </c>
      <c r="D4207">
        <v>0</v>
      </c>
      <c r="E4207" t="s">
        <v>29</v>
      </c>
      <c r="F4207" t="s">
        <v>206</v>
      </c>
      <c r="G4207">
        <v>10</v>
      </c>
      <c r="H4207">
        <v>33</v>
      </c>
      <c r="I4207">
        <v>80</v>
      </c>
      <c r="J4207">
        <v>4582.6099999999997</v>
      </c>
      <c r="K4207">
        <v>3202.62</v>
      </c>
      <c r="L4207">
        <v>2649.49</v>
      </c>
      <c r="M4207">
        <v>1328.0687</v>
      </c>
      <c r="N4207">
        <v>10</v>
      </c>
      <c r="O4207">
        <v>12</v>
      </c>
      <c r="P4207">
        <v>26</v>
      </c>
      <c r="Q4207">
        <v>1772.87</v>
      </c>
      <c r="R4207">
        <v>1207.6199999999999</v>
      </c>
      <c r="S4207">
        <v>969.8</v>
      </c>
      <c r="T4207">
        <v>611.26689999999996</v>
      </c>
      <c r="U4207">
        <v>10</v>
      </c>
      <c r="V4207">
        <v>21</v>
      </c>
      <c r="W4207">
        <v>54</v>
      </c>
      <c r="X4207">
        <v>2809.74</v>
      </c>
      <c r="Y4207">
        <v>1995</v>
      </c>
      <c r="Z4207">
        <v>1679.69</v>
      </c>
      <c r="AA4207">
        <v>716.80179999999996</v>
      </c>
      <c r="AB4207">
        <v>10</v>
      </c>
      <c r="AC4207">
        <v>10</v>
      </c>
      <c r="AD4207">
        <v>10</v>
      </c>
      <c r="AE4207">
        <v>9</v>
      </c>
      <c r="AF4207">
        <v>10</v>
      </c>
      <c r="AG4207">
        <v>10</v>
      </c>
      <c r="AH4207">
        <v>10</v>
      </c>
      <c r="AI4207">
        <v>9</v>
      </c>
      <c r="AJ4207">
        <v>10</v>
      </c>
      <c r="AK4207">
        <v>10</v>
      </c>
      <c r="AL4207">
        <v>10</v>
      </c>
      <c r="AM4207">
        <v>9</v>
      </c>
    </row>
    <row r="4208" spans="1:39" x14ac:dyDescent="0.15">
      <c r="A4208" t="s">
        <v>149</v>
      </c>
      <c r="B4208">
        <v>30</v>
      </c>
      <c r="C4208">
        <v>2</v>
      </c>
      <c r="D4208">
        <v>0</v>
      </c>
      <c r="E4208" t="s">
        <v>32</v>
      </c>
      <c r="F4208" t="s">
        <v>206</v>
      </c>
      <c r="G4208">
        <v>113</v>
      </c>
      <c r="H4208">
        <v>304</v>
      </c>
      <c r="I4208">
        <v>869</v>
      </c>
      <c r="J4208">
        <v>56181.93</v>
      </c>
      <c r="K4208">
        <v>38394.42</v>
      </c>
      <c r="L4208">
        <v>33227.300000000003</v>
      </c>
      <c r="M4208">
        <v>14196.2006</v>
      </c>
      <c r="N4208">
        <v>113</v>
      </c>
      <c r="O4208">
        <v>134</v>
      </c>
      <c r="P4208">
        <v>383</v>
      </c>
      <c r="Q4208">
        <v>24463.279999999999</v>
      </c>
      <c r="R4208">
        <v>16823.330000000002</v>
      </c>
      <c r="S4208">
        <v>12228.2</v>
      </c>
      <c r="T4208">
        <v>6764.2635</v>
      </c>
      <c r="U4208">
        <v>113</v>
      </c>
      <c r="V4208">
        <v>170</v>
      </c>
      <c r="W4208">
        <v>486</v>
      </c>
      <c r="X4208">
        <v>31718.65</v>
      </c>
      <c r="Y4208">
        <v>21571.09</v>
      </c>
      <c r="Z4208">
        <v>20999.1</v>
      </c>
      <c r="AA4208">
        <v>7431.9371000000001</v>
      </c>
      <c r="AB4208">
        <v>113</v>
      </c>
      <c r="AC4208">
        <v>108</v>
      </c>
      <c r="AD4208">
        <v>103</v>
      </c>
      <c r="AE4208">
        <v>94</v>
      </c>
      <c r="AF4208">
        <v>113</v>
      </c>
      <c r="AG4208">
        <v>108</v>
      </c>
      <c r="AH4208">
        <v>103</v>
      </c>
      <c r="AI4208">
        <v>94</v>
      </c>
      <c r="AJ4208">
        <v>113</v>
      </c>
      <c r="AK4208">
        <v>108</v>
      </c>
      <c r="AL4208">
        <v>103</v>
      </c>
      <c r="AM4208">
        <v>94</v>
      </c>
    </row>
    <row r="4209" spans="1:39" x14ac:dyDescent="0.15">
      <c r="A4209" t="s">
        <v>149</v>
      </c>
      <c r="B4209">
        <v>30</v>
      </c>
      <c r="C4209">
        <v>2</v>
      </c>
      <c r="D4209">
        <v>1</v>
      </c>
      <c r="E4209" t="s">
        <v>28</v>
      </c>
      <c r="F4209" t="s">
        <v>206</v>
      </c>
      <c r="G4209">
        <v>3370</v>
      </c>
      <c r="H4209">
        <v>8823</v>
      </c>
      <c r="I4209">
        <v>22860</v>
      </c>
      <c r="J4209">
        <v>1427974.01</v>
      </c>
      <c r="K4209">
        <v>1064192.1599999999</v>
      </c>
      <c r="L4209">
        <v>912545</v>
      </c>
      <c r="M4209">
        <v>355740.08490000002</v>
      </c>
      <c r="N4209">
        <v>3370</v>
      </c>
      <c r="O4209">
        <v>4189</v>
      </c>
      <c r="P4209">
        <v>12277</v>
      </c>
      <c r="Q4209">
        <v>761711.05</v>
      </c>
      <c r="R4209">
        <v>549327.46</v>
      </c>
      <c r="S4209">
        <v>427060.28</v>
      </c>
      <c r="T4209">
        <v>200783.56700000001</v>
      </c>
      <c r="U4209">
        <v>3370</v>
      </c>
      <c r="V4209">
        <v>4634</v>
      </c>
      <c r="W4209">
        <v>10583</v>
      </c>
      <c r="X4209">
        <v>666262.96</v>
      </c>
      <c r="Y4209">
        <v>514864.7</v>
      </c>
      <c r="Z4209">
        <v>485484.72</v>
      </c>
      <c r="AA4209">
        <v>154956.51790000001</v>
      </c>
      <c r="AB4209">
        <v>3251</v>
      </c>
      <c r="AC4209">
        <v>3351</v>
      </c>
      <c r="AD4209">
        <v>2481</v>
      </c>
      <c r="AE4209">
        <v>3169</v>
      </c>
      <c r="AF4209">
        <v>3251</v>
      </c>
      <c r="AG4209">
        <v>3351</v>
      </c>
      <c r="AH4209">
        <v>2481</v>
      </c>
      <c r="AI4209">
        <v>3169</v>
      </c>
      <c r="AJ4209">
        <v>3251</v>
      </c>
      <c r="AK4209">
        <v>3351</v>
      </c>
      <c r="AL4209">
        <v>2481</v>
      </c>
      <c r="AM4209">
        <v>3169</v>
      </c>
    </row>
    <row r="4210" spans="1:39" x14ac:dyDescent="0.15">
      <c r="A4210" t="s">
        <v>149</v>
      </c>
      <c r="B4210">
        <v>30</v>
      </c>
      <c r="C4210">
        <v>2</v>
      </c>
      <c r="D4210">
        <v>1</v>
      </c>
      <c r="E4210" t="s">
        <v>30</v>
      </c>
      <c r="F4210" t="s">
        <v>206</v>
      </c>
      <c r="G4210">
        <v>329</v>
      </c>
      <c r="H4210">
        <v>894</v>
      </c>
      <c r="I4210">
        <v>2312</v>
      </c>
      <c r="J4210">
        <v>145030.71</v>
      </c>
      <c r="K4210">
        <v>108496.39</v>
      </c>
      <c r="L4210">
        <v>93344.639999999999</v>
      </c>
      <c r="M4210">
        <v>36353.870999999999</v>
      </c>
      <c r="N4210">
        <v>329</v>
      </c>
      <c r="O4210">
        <v>408</v>
      </c>
      <c r="P4210">
        <v>1158</v>
      </c>
      <c r="Q4210">
        <v>73720.03</v>
      </c>
      <c r="R4210">
        <v>53646.720000000001</v>
      </c>
      <c r="S4210">
        <v>41645.129999999997</v>
      </c>
      <c r="T4210">
        <v>19494.494999999999</v>
      </c>
      <c r="U4210">
        <v>329</v>
      </c>
      <c r="V4210">
        <v>486</v>
      </c>
      <c r="W4210">
        <v>1154</v>
      </c>
      <c r="X4210">
        <v>71310.679999999993</v>
      </c>
      <c r="Y4210">
        <v>54849.67</v>
      </c>
      <c r="Z4210">
        <v>51699.51</v>
      </c>
      <c r="AA4210">
        <v>16859.376</v>
      </c>
      <c r="AB4210">
        <v>303</v>
      </c>
      <c r="AC4210">
        <v>326</v>
      </c>
      <c r="AD4210">
        <v>223</v>
      </c>
      <c r="AE4210">
        <v>316</v>
      </c>
      <c r="AF4210">
        <v>303</v>
      </c>
      <c r="AG4210">
        <v>326</v>
      </c>
      <c r="AH4210">
        <v>223</v>
      </c>
      <c r="AI4210">
        <v>316</v>
      </c>
      <c r="AJ4210">
        <v>303</v>
      </c>
      <c r="AK4210">
        <v>326</v>
      </c>
      <c r="AL4210">
        <v>223</v>
      </c>
      <c r="AM4210">
        <v>316</v>
      </c>
    </row>
    <row r="4211" spans="1:39" x14ac:dyDescent="0.15">
      <c r="A4211" t="s">
        <v>149</v>
      </c>
      <c r="B4211">
        <v>30</v>
      </c>
      <c r="C4211">
        <v>2</v>
      </c>
      <c r="D4211">
        <v>1</v>
      </c>
      <c r="E4211" t="s">
        <v>29</v>
      </c>
      <c r="F4211" t="s">
        <v>206</v>
      </c>
      <c r="G4211">
        <v>7642</v>
      </c>
      <c r="H4211">
        <v>21141</v>
      </c>
      <c r="I4211">
        <v>57072</v>
      </c>
      <c r="J4211">
        <v>3509894.74</v>
      </c>
      <c r="K4211">
        <v>2466483.36</v>
      </c>
      <c r="L4211">
        <v>2128919.14</v>
      </c>
      <c r="M4211">
        <v>889590.20239999995</v>
      </c>
      <c r="N4211">
        <v>7642</v>
      </c>
      <c r="O4211">
        <v>9866</v>
      </c>
      <c r="P4211">
        <v>29285</v>
      </c>
      <c r="Q4211">
        <v>1800105.88</v>
      </c>
      <c r="R4211">
        <v>1231155.71</v>
      </c>
      <c r="S4211">
        <v>968992.38</v>
      </c>
      <c r="T4211">
        <v>484948.74599999998</v>
      </c>
      <c r="U4211">
        <v>7642</v>
      </c>
      <c r="V4211">
        <v>11275</v>
      </c>
      <c r="W4211">
        <v>27787</v>
      </c>
      <c r="X4211">
        <v>1709788.86</v>
      </c>
      <c r="Y4211">
        <v>1235327.6499999999</v>
      </c>
      <c r="Z4211">
        <v>1159926.76</v>
      </c>
      <c r="AA4211">
        <v>404641.45640000002</v>
      </c>
      <c r="AB4211">
        <v>7315</v>
      </c>
      <c r="AC4211">
        <v>7335</v>
      </c>
      <c r="AD4211">
        <v>5671</v>
      </c>
      <c r="AE4211">
        <v>7417</v>
      </c>
      <c r="AF4211">
        <v>7315</v>
      </c>
      <c r="AG4211">
        <v>7335</v>
      </c>
      <c r="AH4211">
        <v>5671</v>
      </c>
      <c r="AI4211">
        <v>7417</v>
      </c>
      <c r="AJ4211">
        <v>7315</v>
      </c>
      <c r="AK4211">
        <v>7335</v>
      </c>
      <c r="AL4211">
        <v>5671</v>
      </c>
      <c r="AM4211">
        <v>7417</v>
      </c>
    </row>
    <row r="4212" spans="1:39" x14ac:dyDescent="0.15">
      <c r="A4212" t="s">
        <v>149</v>
      </c>
      <c r="B4212">
        <v>30</v>
      </c>
      <c r="C4212">
        <v>2</v>
      </c>
      <c r="D4212">
        <v>1</v>
      </c>
      <c r="E4212" t="s">
        <v>31</v>
      </c>
      <c r="F4212" t="s">
        <v>206</v>
      </c>
      <c r="G4212">
        <v>3</v>
      </c>
      <c r="H4212">
        <v>8</v>
      </c>
      <c r="I4212">
        <v>17</v>
      </c>
      <c r="J4212">
        <v>1132.27</v>
      </c>
      <c r="K4212">
        <v>880.11</v>
      </c>
      <c r="L4212">
        <v>689.06</v>
      </c>
      <c r="M4212">
        <v>263.5419</v>
      </c>
      <c r="N4212">
        <v>3</v>
      </c>
      <c r="O4212">
        <v>3</v>
      </c>
      <c r="P4212">
        <v>5</v>
      </c>
      <c r="Q4212">
        <v>395</v>
      </c>
      <c r="R4212">
        <v>329.3</v>
      </c>
      <c r="S4212">
        <v>138.25</v>
      </c>
      <c r="T4212">
        <v>84.817300000000003</v>
      </c>
      <c r="U4212">
        <v>3</v>
      </c>
      <c r="V4212">
        <v>5</v>
      </c>
      <c r="W4212">
        <v>12</v>
      </c>
      <c r="X4212">
        <v>737.27</v>
      </c>
      <c r="Y4212">
        <v>550.80999999999995</v>
      </c>
      <c r="Z4212">
        <v>550.80999999999995</v>
      </c>
      <c r="AA4212">
        <v>178.72460000000001</v>
      </c>
      <c r="AB4212">
        <v>3</v>
      </c>
      <c r="AC4212">
        <v>3</v>
      </c>
      <c r="AD4212">
        <v>3</v>
      </c>
      <c r="AE4212">
        <v>3</v>
      </c>
      <c r="AF4212">
        <v>3</v>
      </c>
      <c r="AG4212">
        <v>3</v>
      </c>
      <c r="AH4212">
        <v>3</v>
      </c>
      <c r="AI4212">
        <v>3</v>
      </c>
      <c r="AJ4212">
        <v>3</v>
      </c>
      <c r="AK4212">
        <v>3</v>
      </c>
      <c r="AL4212">
        <v>3</v>
      </c>
      <c r="AM4212">
        <v>3</v>
      </c>
    </row>
    <row r="4213" spans="1:39" x14ac:dyDescent="0.15">
      <c r="A4213" t="s">
        <v>149</v>
      </c>
      <c r="B4213">
        <v>30</v>
      </c>
      <c r="C4213">
        <v>2</v>
      </c>
      <c r="D4213">
        <v>1</v>
      </c>
      <c r="E4213" t="s">
        <v>32</v>
      </c>
      <c r="F4213" t="s">
        <v>206</v>
      </c>
      <c r="G4213">
        <v>243</v>
      </c>
      <c r="H4213">
        <v>669</v>
      </c>
      <c r="I4213">
        <v>1904</v>
      </c>
      <c r="J4213">
        <v>116755.52</v>
      </c>
      <c r="K4213">
        <v>80575.990000000005</v>
      </c>
      <c r="L4213">
        <v>72355.3</v>
      </c>
      <c r="M4213">
        <v>29480.581699999999</v>
      </c>
      <c r="N4213">
        <v>243</v>
      </c>
      <c r="O4213">
        <v>306</v>
      </c>
      <c r="P4213">
        <v>818</v>
      </c>
      <c r="Q4213">
        <v>49050.18</v>
      </c>
      <c r="R4213">
        <v>33958.33</v>
      </c>
      <c r="S4213">
        <v>26895.78</v>
      </c>
      <c r="T4213">
        <v>13116.808999999999</v>
      </c>
      <c r="U4213">
        <v>243</v>
      </c>
      <c r="V4213">
        <v>363</v>
      </c>
      <c r="W4213">
        <v>1086</v>
      </c>
      <c r="X4213">
        <v>67705.34</v>
      </c>
      <c r="Y4213">
        <v>46617.66</v>
      </c>
      <c r="Z4213">
        <v>45459.519999999997</v>
      </c>
      <c r="AA4213">
        <v>16363.7727</v>
      </c>
      <c r="AB4213">
        <v>239</v>
      </c>
      <c r="AC4213">
        <v>236</v>
      </c>
      <c r="AD4213">
        <v>196</v>
      </c>
      <c r="AE4213">
        <v>217</v>
      </c>
      <c r="AF4213">
        <v>239</v>
      </c>
      <c r="AG4213">
        <v>236</v>
      </c>
      <c r="AH4213">
        <v>196</v>
      </c>
      <c r="AI4213">
        <v>217</v>
      </c>
      <c r="AJ4213">
        <v>239</v>
      </c>
      <c r="AK4213">
        <v>236</v>
      </c>
      <c r="AL4213">
        <v>196</v>
      </c>
      <c r="AM4213">
        <v>217</v>
      </c>
    </row>
    <row r="4214" spans="1:39" x14ac:dyDescent="0.15">
      <c r="A4214" t="s">
        <v>149</v>
      </c>
      <c r="B4214">
        <v>30</v>
      </c>
      <c r="C4214">
        <v>2</v>
      </c>
      <c r="D4214">
        <v>2</v>
      </c>
      <c r="E4214" t="s">
        <v>28</v>
      </c>
      <c r="F4214" t="s">
        <v>206</v>
      </c>
      <c r="G4214">
        <v>412</v>
      </c>
      <c r="H4214">
        <v>992</v>
      </c>
      <c r="I4214">
        <v>2510</v>
      </c>
      <c r="J4214">
        <v>166993.64000000001</v>
      </c>
      <c r="K4214">
        <v>124998.57</v>
      </c>
      <c r="L4214">
        <v>101875.69</v>
      </c>
      <c r="M4214">
        <v>40916.239600000001</v>
      </c>
      <c r="N4214">
        <v>412</v>
      </c>
      <c r="O4214">
        <v>459</v>
      </c>
      <c r="P4214">
        <v>1322</v>
      </c>
      <c r="Q4214">
        <v>88825.279999999999</v>
      </c>
      <c r="R4214">
        <v>64657.94</v>
      </c>
      <c r="S4214">
        <v>44667.35</v>
      </c>
      <c r="T4214">
        <v>22348.807000000001</v>
      </c>
      <c r="U4214">
        <v>412</v>
      </c>
      <c r="V4214">
        <v>533</v>
      </c>
      <c r="W4214">
        <v>1188</v>
      </c>
      <c r="X4214">
        <v>78168.36</v>
      </c>
      <c r="Y4214">
        <v>60340.63</v>
      </c>
      <c r="Z4214">
        <v>57208.34</v>
      </c>
      <c r="AA4214">
        <v>18567.4326</v>
      </c>
      <c r="AB4214">
        <v>396</v>
      </c>
      <c r="AC4214">
        <v>401</v>
      </c>
      <c r="AD4214">
        <v>255</v>
      </c>
      <c r="AE4214">
        <v>371</v>
      </c>
      <c r="AF4214">
        <v>396</v>
      </c>
      <c r="AG4214">
        <v>401</v>
      </c>
      <c r="AH4214">
        <v>255</v>
      </c>
      <c r="AI4214">
        <v>371</v>
      </c>
      <c r="AJ4214">
        <v>396</v>
      </c>
      <c r="AK4214">
        <v>401</v>
      </c>
      <c r="AL4214">
        <v>255</v>
      </c>
      <c r="AM4214">
        <v>371</v>
      </c>
    </row>
    <row r="4215" spans="1:39" x14ac:dyDescent="0.15">
      <c r="A4215" t="s">
        <v>149</v>
      </c>
      <c r="B4215">
        <v>30</v>
      </c>
      <c r="C4215">
        <v>2</v>
      </c>
      <c r="D4215">
        <v>2</v>
      </c>
      <c r="E4215" t="s">
        <v>30</v>
      </c>
      <c r="F4215" t="s">
        <v>206</v>
      </c>
      <c r="G4215">
        <v>48</v>
      </c>
      <c r="H4215">
        <v>119</v>
      </c>
      <c r="I4215">
        <v>288</v>
      </c>
      <c r="J4215">
        <v>19977.849999999999</v>
      </c>
      <c r="K4215">
        <v>15357.76</v>
      </c>
      <c r="L4215">
        <v>13009.84</v>
      </c>
      <c r="M4215">
        <v>4698.4858999999997</v>
      </c>
      <c r="N4215">
        <v>48</v>
      </c>
      <c r="O4215">
        <v>56</v>
      </c>
      <c r="P4215">
        <v>133</v>
      </c>
      <c r="Q4215">
        <v>9585.6</v>
      </c>
      <c r="R4215">
        <v>7242.68</v>
      </c>
      <c r="S4215">
        <v>5030.45</v>
      </c>
      <c r="T4215">
        <v>2320.5886</v>
      </c>
      <c r="U4215">
        <v>48</v>
      </c>
      <c r="V4215">
        <v>63</v>
      </c>
      <c r="W4215">
        <v>155</v>
      </c>
      <c r="X4215">
        <v>10392.25</v>
      </c>
      <c r="Y4215">
        <v>8115.08</v>
      </c>
      <c r="Z4215">
        <v>7979.39</v>
      </c>
      <c r="AA4215">
        <v>2377.8973000000001</v>
      </c>
      <c r="AB4215">
        <v>44</v>
      </c>
      <c r="AC4215">
        <v>46</v>
      </c>
      <c r="AD4215">
        <v>34</v>
      </c>
      <c r="AE4215">
        <v>47</v>
      </c>
      <c r="AF4215">
        <v>44</v>
      </c>
      <c r="AG4215">
        <v>46</v>
      </c>
      <c r="AH4215">
        <v>34</v>
      </c>
      <c r="AI4215">
        <v>47</v>
      </c>
      <c r="AJ4215">
        <v>44</v>
      </c>
      <c r="AK4215">
        <v>46</v>
      </c>
      <c r="AL4215">
        <v>34</v>
      </c>
      <c r="AM4215">
        <v>47</v>
      </c>
    </row>
    <row r="4216" spans="1:39" x14ac:dyDescent="0.15">
      <c r="A4216" t="s">
        <v>149</v>
      </c>
      <c r="B4216">
        <v>30</v>
      </c>
      <c r="C4216">
        <v>2</v>
      </c>
      <c r="D4216">
        <v>2</v>
      </c>
      <c r="E4216" t="s">
        <v>29</v>
      </c>
      <c r="F4216" t="s">
        <v>206</v>
      </c>
      <c r="G4216">
        <v>231</v>
      </c>
      <c r="H4216">
        <v>575</v>
      </c>
      <c r="I4216">
        <v>1597</v>
      </c>
      <c r="J4216">
        <v>102348.37</v>
      </c>
      <c r="K4216">
        <v>74149.67</v>
      </c>
      <c r="L4216">
        <v>63302.41</v>
      </c>
      <c r="M4216">
        <v>25207.877700000001</v>
      </c>
      <c r="N4216">
        <v>231</v>
      </c>
      <c r="O4216">
        <v>260</v>
      </c>
      <c r="P4216">
        <v>755</v>
      </c>
      <c r="Q4216">
        <v>49515.22</v>
      </c>
      <c r="R4216">
        <v>34964.32</v>
      </c>
      <c r="S4216">
        <v>25396.26</v>
      </c>
      <c r="T4216">
        <v>12861.981400000001</v>
      </c>
      <c r="U4216">
        <v>231</v>
      </c>
      <c r="V4216">
        <v>315</v>
      </c>
      <c r="W4216">
        <v>842</v>
      </c>
      <c r="X4216">
        <v>52833.15</v>
      </c>
      <c r="Y4216">
        <v>39185.35</v>
      </c>
      <c r="Z4216">
        <v>37906.15</v>
      </c>
      <c r="AA4216">
        <v>12345.8963</v>
      </c>
      <c r="AB4216">
        <v>217</v>
      </c>
      <c r="AC4216">
        <v>225</v>
      </c>
      <c r="AD4216">
        <v>139</v>
      </c>
      <c r="AE4216">
        <v>223</v>
      </c>
      <c r="AF4216">
        <v>217</v>
      </c>
      <c r="AG4216">
        <v>225</v>
      </c>
      <c r="AH4216">
        <v>139</v>
      </c>
      <c r="AI4216">
        <v>223</v>
      </c>
      <c r="AJ4216">
        <v>217</v>
      </c>
      <c r="AK4216">
        <v>225</v>
      </c>
      <c r="AL4216">
        <v>139</v>
      </c>
      <c r="AM4216">
        <v>223</v>
      </c>
    </row>
    <row r="4217" spans="1:39" x14ac:dyDescent="0.15">
      <c r="A4217" t="s">
        <v>149</v>
      </c>
      <c r="B4217">
        <v>30</v>
      </c>
      <c r="C4217">
        <v>2</v>
      </c>
      <c r="D4217">
        <v>2</v>
      </c>
      <c r="E4217" t="s">
        <v>32</v>
      </c>
      <c r="F4217" t="s">
        <v>206</v>
      </c>
      <c r="G4217">
        <v>69</v>
      </c>
      <c r="H4217">
        <v>185</v>
      </c>
      <c r="I4217">
        <v>485</v>
      </c>
      <c r="J4217">
        <v>32917.730000000003</v>
      </c>
      <c r="K4217">
        <v>22708.18</v>
      </c>
      <c r="L4217">
        <v>19534.93</v>
      </c>
      <c r="M4217">
        <v>7711.0272000000004</v>
      </c>
      <c r="N4217">
        <v>69</v>
      </c>
      <c r="O4217">
        <v>84</v>
      </c>
      <c r="P4217">
        <v>208</v>
      </c>
      <c r="Q4217">
        <v>14089.31</v>
      </c>
      <c r="R4217">
        <v>9813.2900000000009</v>
      </c>
      <c r="S4217">
        <v>6682.49</v>
      </c>
      <c r="T4217">
        <v>3448.9774000000002</v>
      </c>
      <c r="U4217">
        <v>69</v>
      </c>
      <c r="V4217">
        <v>101</v>
      </c>
      <c r="W4217">
        <v>277</v>
      </c>
      <c r="X4217">
        <v>18828.419999999998</v>
      </c>
      <c r="Y4217">
        <v>12894.89</v>
      </c>
      <c r="Z4217">
        <v>12852.44</v>
      </c>
      <c r="AA4217">
        <v>4262.0497999999998</v>
      </c>
      <c r="AB4217">
        <v>66</v>
      </c>
      <c r="AC4217">
        <v>64</v>
      </c>
      <c r="AD4217">
        <v>43</v>
      </c>
      <c r="AE4217">
        <v>65</v>
      </c>
      <c r="AF4217">
        <v>66</v>
      </c>
      <c r="AG4217">
        <v>64</v>
      </c>
      <c r="AH4217">
        <v>43</v>
      </c>
      <c r="AI4217">
        <v>65</v>
      </c>
      <c r="AJ4217">
        <v>66</v>
      </c>
      <c r="AK4217">
        <v>64</v>
      </c>
      <c r="AL4217">
        <v>43</v>
      </c>
      <c r="AM4217">
        <v>65</v>
      </c>
    </row>
    <row r="4218" spans="1:39" x14ac:dyDescent="0.15">
      <c r="A4218" t="s">
        <v>149</v>
      </c>
      <c r="B4218">
        <v>70</v>
      </c>
      <c r="C4218">
        <v>1</v>
      </c>
      <c r="D4218">
        <v>0</v>
      </c>
      <c r="E4218" t="s">
        <v>28</v>
      </c>
      <c r="F4218" t="s">
        <v>206</v>
      </c>
      <c r="G4218">
        <v>11419</v>
      </c>
      <c r="H4218">
        <v>12523</v>
      </c>
      <c r="I4218">
        <v>29369</v>
      </c>
      <c r="J4218">
        <v>1964802.15</v>
      </c>
      <c r="K4218">
        <v>1458227.68</v>
      </c>
      <c r="L4218">
        <v>1372555.69</v>
      </c>
      <c r="M4218">
        <v>487563.81890000001</v>
      </c>
      <c r="N4218">
        <v>6061</v>
      </c>
      <c r="O4218">
        <v>6338</v>
      </c>
      <c r="P4218">
        <v>15544</v>
      </c>
      <c r="Q4218">
        <v>1057206.5</v>
      </c>
      <c r="R4218">
        <v>777060.14</v>
      </c>
      <c r="S4218">
        <v>712130.57</v>
      </c>
      <c r="T4218">
        <v>275703.15629999997</v>
      </c>
      <c r="U4218">
        <v>5358</v>
      </c>
      <c r="V4218">
        <v>6185</v>
      </c>
      <c r="W4218">
        <v>13825</v>
      </c>
      <c r="X4218">
        <v>907595.65</v>
      </c>
      <c r="Y4218">
        <v>681167.54</v>
      </c>
      <c r="Z4218">
        <v>660425.12</v>
      </c>
      <c r="AA4218">
        <v>211860.66260000001</v>
      </c>
      <c r="AB4218">
        <v>11292</v>
      </c>
      <c r="AC4218">
        <v>9993</v>
      </c>
      <c r="AD4218">
        <v>8759</v>
      </c>
      <c r="AE4218">
        <v>5462</v>
      </c>
      <c r="AF4218">
        <v>6020</v>
      </c>
      <c r="AG4218">
        <v>5798</v>
      </c>
      <c r="AH4218">
        <v>5169</v>
      </c>
      <c r="AI4218">
        <v>2985</v>
      </c>
      <c r="AJ4218">
        <v>5272</v>
      </c>
      <c r="AK4218">
        <v>4195</v>
      </c>
      <c r="AL4218">
        <v>3590</v>
      </c>
      <c r="AM4218">
        <v>2477</v>
      </c>
    </row>
    <row r="4219" spans="1:39" x14ac:dyDescent="0.15">
      <c r="A4219" t="s">
        <v>149</v>
      </c>
      <c r="B4219">
        <v>70</v>
      </c>
      <c r="C4219">
        <v>1</v>
      </c>
      <c r="D4219">
        <v>0</v>
      </c>
      <c r="E4219" t="s">
        <v>30</v>
      </c>
      <c r="F4219" t="s">
        <v>206</v>
      </c>
      <c r="G4219">
        <v>12</v>
      </c>
      <c r="H4219">
        <v>13</v>
      </c>
      <c r="I4219">
        <v>29</v>
      </c>
      <c r="J4219">
        <v>1959.96</v>
      </c>
      <c r="K4219">
        <v>1443.51</v>
      </c>
      <c r="L4219">
        <v>1443.51</v>
      </c>
      <c r="M4219">
        <v>412.88249999999999</v>
      </c>
      <c r="N4219">
        <v>8</v>
      </c>
      <c r="O4219">
        <v>8</v>
      </c>
      <c r="P4219">
        <v>21</v>
      </c>
      <c r="Q4219">
        <v>1374.99</v>
      </c>
      <c r="R4219">
        <v>1000.54</v>
      </c>
      <c r="S4219">
        <v>1000.54</v>
      </c>
      <c r="T4219">
        <v>280.5625</v>
      </c>
      <c r="U4219">
        <v>4</v>
      </c>
      <c r="V4219">
        <v>5</v>
      </c>
      <c r="W4219">
        <v>8</v>
      </c>
      <c r="X4219">
        <v>584.97</v>
      </c>
      <c r="Y4219">
        <v>442.97</v>
      </c>
      <c r="Z4219">
        <v>442.97</v>
      </c>
      <c r="AA4219">
        <v>132.32</v>
      </c>
      <c r="AB4219">
        <v>12</v>
      </c>
      <c r="AC4219">
        <v>10</v>
      </c>
      <c r="AD4219">
        <v>5</v>
      </c>
      <c r="AE4219">
        <v>9</v>
      </c>
      <c r="AF4219">
        <v>8</v>
      </c>
      <c r="AG4219">
        <v>6</v>
      </c>
      <c r="AH4219">
        <v>4</v>
      </c>
      <c r="AI4219">
        <v>7</v>
      </c>
      <c r="AJ4219">
        <v>4</v>
      </c>
      <c r="AK4219">
        <v>4</v>
      </c>
      <c r="AL4219">
        <v>1</v>
      </c>
      <c r="AM4219">
        <v>2</v>
      </c>
    </row>
    <row r="4220" spans="1:39" x14ac:dyDescent="0.15">
      <c r="A4220" t="s">
        <v>149</v>
      </c>
      <c r="B4220">
        <v>70</v>
      </c>
      <c r="C4220">
        <v>1</v>
      </c>
      <c r="D4220">
        <v>0</v>
      </c>
      <c r="E4220" t="s">
        <v>29</v>
      </c>
      <c r="F4220" t="s">
        <v>206</v>
      </c>
      <c r="G4220">
        <v>115</v>
      </c>
      <c r="H4220">
        <v>130</v>
      </c>
      <c r="I4220">
        <v>354</v>
      </c>
      <c r="J4220">
        <v>22661.51</v>
      </c>
      <c r="K4220">
        <v>15332.29</v>
      </c>
      <c r="L4220">
        <v>14204.97</v>
      </c>
      <c r="M4220">
        <v>6334.9040999999997</v>
      </c>
      <c r="N4220">
        <v>67</v>
      </c>
      <c r="O4220">
        <v>71</v>
      </c>
      <c r="P4220">
        <v>207</v>
      </c>
      <c r="Q4220">
        <v>13393.01</v>
      </c>
      <c r="R4220">
        <v>9075.5</v>
      </c>
      <c r="S4220">
        <v>8213.11</v>
      </c>
      <c r="T4220">
        <v>4125.9143000000004</v>
      </c>
      <c r="U4220">
        <v>48</v>
      </c>
      <c r="V4220">
        <v>59</v>
      </c>
      <c r="W4220">
        <v>147</v>
      </c>
      <c r="X4220">
        <v>9268.5</v>
      </c>
      <c r="Y4220">
        <v>6256.79</v>
      </c>
      <c r="Z4220">
        <v>5991.86</v>
      </c>
      <c r="AA4220">
        <v>2208.9897999999998</v>
      </c>
      <c r="AB4220">
        <v>115</v>
      </c>
      <c r="AC4220">
        <v>88</v>
      </c>
      <c r="AD4220">
        <v>80</v>
      </c>
      <c r="AE4220">
        <v>58</v>
      </c>
      <c r="AF4220">
        <v>67</v>
      </c>
      <c r="AG4220">
        <v>61</v>
      </c>
      <c r="AH4220">
        <v>58</v>
      </c>
      <c r="AI4220">
        <v>33</v>
      </c>
      <c r="AJ4220">
        <v>48</v>
      </c>
      <c r="AK4220">
        <v>27</v>
      </c>
      <c r="AL4220">
        <v>22</v>
      </c>
      <c r="AM4220">
        <v>25</v>
      </c>
    </row>
    <row r="4221" spans="1:39" x14ac:dyDescent="0.15">
      <c r="A4221" t="s">
        <v>149</v>
      </c>
      <c r="B4221">
        <v>70</v>
      </c>
      <c r="C4221">
        <v>1</v>
      </c>
      <c r="D4221">
        <v>0</v>
      </c>
      <c r="E4221" t="s">
        <v>32</v>
      </c>
      <c r="F4221" t="s">
        <v>206</v>
      </c>
      <c r="G4221">
        <v>1227</v>
      </c>
      <c r="H4221">
        <v>1483</v>
      </c>
      <c r="I4221">
        <v>3782</v>
      </c>
      <c r="J4221">
        <v>251533.16</v>
      </c>
      <c r="K4221">
        <v>167813.69</v>
      </c>
      <c r="L4221">
        <v>162521.76</v>
      </c>
      <c r="M4221">
        <v>60690.051200000002</v>
      </c>
      <c r="N4221">
        <v>204</v>
      </c>
      <c r="O4221">
        <v>225</v>
      </c>
      <c r="P4221">
        <v>522</v>
      </c>
      <c r="Q4221">
        <v>39897.699999999997</v>
      </c>
      <c r="R4221">
        <v>27659.66</v>
      </c>
      <c r="S4221">
        <v>25045.08</v>
      </c>
      <c r="T4221">
        <v>10675.9185</v>
      </c>
      <c r="U4221">
        <v>1023</v>
      </c>
      <c r="V4221">
        <v>1258</v>
      </c>
      <c r="W4221">
        <v>3260</v>
      </c>
      <c r="X4221">
        <v>211635.46</v>
      </c>
      <c r="Y4221">
        <v>140154.03</v>
      </c>
      <c r="Z4221">
        <v>137476.68</v>
      </c>
      <c r="AA4221">
        <v>50014.132700000002</v>
      </c>
      <c r="AB4221">
        <v>1220</v>
      </c>
      <c r="AC4221">
        <v>989</v>
      </c>
      <c r="AD4221">
        <v>890</v>
      </c>
      <c r="AE4221">
        <v>841</v>
      </c>
      <c r="AF4221">
        <v>203</v>
      </c>
      <c r="AG4221">
        <v>145</v>
      </c>
      <c r="AH4221">
        <v>133</v>
      </c>
      <c r="AI4221">
        <v>170</v>
      </c>
      <c r="AJ4221">
        <v>1017</v>
      </c>
      <c r="AK4221">
        <v>844</v>
      </c>
      <c r="AL4221">
        <v>757</v>
      </c>
      <c r="AM4221">
        <v>671</v>
      </c>
    </row>
    <row r="4222" spans="1:39" x14ac:dyDescent="0.15">
      <c r="A4222" t="s">
        <v>149</v>
      </c>
      <c r="B4222">
        <v>70</v>
      </c>
      <c r="C4222">
        <v>1</v>
      </c>
      <c r="D4222">
        <v>1</v>
      </c>
      <c r="E4222" t="s">
        <v>28</v>
      </c>
      <c r="F4222" t="s">
        <v>206</v>
      </c>
      <c r="G4222">
        <v>45274</v>
      </c>
      <c r="H4222">
        <v>53335</v>
      </c>
      <c r="I4222">
        <v>132172</v>
      </c>
      <c r="J4222">
        <v>8055002.2800000003</v>
      </c>
      <c r="K4222">
        <v>5929679.0899999999</v>
      </c>
      <c r="L4222">
        <v>5589857.2599999998</v>
      </c>
      <c r="M4222">
        <v>2034882.3019000001</v>
      </c>
      <c r="N4222">
        <v>25083</v>
      </c>
      <c r="O4222">
        <v>27755</v>
      </c>
      <c r="P4222">
        <v>75616</v>
      </c>
      <c r="Q4222">
        <v>4553470.3899999997</v>
      </c>
      <c r="R4222">
        <v>3296121.84</v>
      </c>
      <c r="S4222">
        <v>3065625.66</v>
      </c>
      <c r="T4222">
        <v>1214548.3372</v>
      </c>
      <c r="U4222">
        <v>20191</v>
      </c>
      <c r="V4222">
        <v>25580</v>
      </c>
      <c r="W4222">
        <v>56556</v>
      </c>
      <c r="X4222">
        <v>3501531.89</v>
      </c>
      <c r="Y4222">
        <v>2633557.25</v>
      </c>
      <c r="Z4222">
        <v>2524231.6</v>
      </c>
      <c r="AA4222">
        <v>820333.96470000001</v>
      </c>
      <c r="AB4222">
        <v>43545</v>
      </c>
      <c r="AC4222">
        <v>43692</v>
      </c>
      <c r="AD4222">
        <v>29668</v>
      </c>
      <c r="AE4222">
        <v>39261</v>
      </c>
      <c r="AF4222">
        <v>24386</v>
      </c>
      <c r="AG4222">
        <v>24658</v>
      </c>
      <c r="AH4222">
        <v>18256</v>
      </c>
      <c r="AI4222">
        <v>22053</v>
      </c>
      <c r="AJ4222">
        <v>19159</v>
      </c>
      <c r="AK4222">
        <v>19034</v>
      </c>
      <c r="AL4222">
        <v>11412</v>
      </c>
      <c r="AM4222">
        <v>17208</v>
      </c>
    </row>
    <row r="4223" spans="1:39" x14ac:dyDescent="0.15">
      <c r="A4223" t="s">
        <v>149</v>
      </c>
      <c r="B4223">
        <v>70</v>
      </c>
      <c r="C4223">
        <v>1</v>
      </c>
      <c r="D4223">
        <v>1</v>
      </c>
      <c r="E4223" t="s">
        <v>30</v>
      </c>
      <c r="F4223" t="s">
        <v>206</v>
      </c>
      <c r="G4223">
        <v>4089</v>
      </c>
      <c r="H4223">
        <v>4902</v>
      </c>
      <c r="I4223">
        <v>11890</v>
      </c>
      <c r="J4223">
        <v>730281.24</v>
      </c>
      <c r="K4223">
        <v>537905.29</v>
      </c>
      <c r="L4223">
        <v>499291.49</v>
      </c>
      <c r="M4223">
        <v>183562.7855</v>
      </c>
      <c r="N4223">
        <v>2129</v>
      </c>
      <c r="O4223">
        <v>2392</v>
      </c>
      <c r="P4223">
        <v>6244</v>
      </c>
      <c r="Q4223">
        <v>387297.75</v>
      </c>
      <c r="R4223">
        <v>281378.34000000003</v>
      </c>
      <c r="S4223">
        <v>257295.2</v>
      </c>
      <c r="T4223">
        <v>102850.1133</v>
      </c>
      <c r="U4223">
        <v>1960</v>
      </c>
      <c r="V4223">
        <v>2510</v>
      </c>
      <c r="W4223">
        <v>5646</v>
      </c>
      <c r="X4223">
        <v>342983.49</v>
      </c>
      <c r="Y4223">
        <v>256526.95</v>
      </c>
      <c r="Z4223">
        <v>241996.29</v>
      </c>
      <c r="AA4223">
        <v>80712.672200000001</v>
      </c>
      <c r="AB4223">
        <v>3873</v>
      </c>
      <c r="AC4223">
        <v>4006</v>
      </c>
      <c r="AD4223">
        <v>2383</v>
      </c>
      <c r="AE4223">
        <v>3960</v>
      </c>
      <c r="AF4223">
        <v>2024</v>
      </c>
      <c r="AG4223">
        <v>2101</v>
      </c>
      <c r="AH4223">
        <v>1416</v>
      </c>
      <c r="AI4223">
        <v>2079</v>
      </c>
      <c r="AJ4223">
        <v>1849</v>
      </c>
      <c r="AK4223">
        <v>1905</v>
      </c>
      <c r="AL4223">
        <v>967</v>
      </c>
      <c r="AM4223">
        <v>1881</v>
      </c>
    </row>
    <row r="4224" spans="1:39" x14ac:dyDescent="0.15">
      <c r="A4224" t="s">
        <v>149</v>
      </c>
      <c r="B4224">
        <v>70</v>
      </c>
      <c r="C4224">
        <v>1</v>
      </c>
      <c r="D4224">
        <v>1</v>
      </c>
      <c r="E4224" t="s">
        <v>29</v>
      </c>
      <c r="F4224" t="s">
        <v>206</v>
      </c>
      <c r="G4224">
        <v>54819</v>
      </c>
      <c r="H4224">
        <v>68319</v>
      </c>
      <c r="I4224">
        <v>170320</v>
      </c>
      <c r="J4224">
        <v>10318751.25</v>
      </c>
      <c r="K4224">
        <v>7257662.8300000001</v>
      </c>
      <c r="L4224">
        <v>6801856.8600000003</v>
      </c>
      <c r="M4224">
        <v>2584263.6324</v>
      </c>
      <c r="N4224">
        <v>23813</v>
      </c>
      <c r="O4224">
        <v>27173</v>
      </c>
      <c r="P4224">
        <v>75843</v>
      </c>
      <c r="Q4224">
        <v>4545198.22</v>
      </c>
      <c r="R4224">
        <v>3128068.8</v>
      </c>
      <c r="S4224">
        <v>2881013.68</v>
      </c>
      <c r="T4224">
        <v>1225577.4345</v>
      </c>
      <c r="U4224">
        <v>31006</v>
      </c>
      <c r="V4224">
        <v>41146</v>
      </c>
      <c r="W4224">
        <v>94477</v>
      </c>
      <c r="X4224">
        <v>5773553.0300000003</v>
      </c>
      <c r="Y4224">
        <v>4129594.03</v>
      </c>
      <c r="Z4224">
        <v>3920843.18</v>
      </c>
      <c r="AA4224">
        <v>1358686.1979</v>
      </c>
      <c r="AB4224">
        <v>52866</v>
      </c>
      <c r="AC4224">
        <v>52436</v>
      </c>
      <c r="AD4224">
        <v>35496</v>
      </c>
      <c r="AE4224">
        <v>52633</v>
      </c>
      <c r="AF4224">
        <v>22959</v>
      </c>
      <c r="AG4224">
        <v>22899</v>
      </c>
      <c r="AH4224">
        <v>17289</v>
      </c>
      <c r="AI4224">
        <v>22983</v>
      </c>
      <c r="AJ4224">
        <v>29907</v>
      </c>
      <c r="AK4224">
        <v>29537</v>
      </c>
      <c r="AL4224">
        <v>18207</v>
      </c>
      <c r="AM4224">
        <v>29650</v>
      </c>
    </row>
    <row r="4225" spans="1:39" x14ac:dyDescent="0.15">
      <c r="A4225" t="s">
        <v>149</v>
      </c>
      <c r="B4225">
        <v>70</v>
      </c>
      <c r="C4225">
        <v>1</v>
      </c>
      <c r="D4225">
        <v>1</v>
      </c>
      <c r="E4225" t="s">
        <v>31</v>
      </c>
      <c r="F4225" t="s">
        <v>206</v>
      </c>
      <c r="G4225">
        <v>2</v>
      </c>
      <c r="H4225">
        <v>5</v>
      </c>
      <c r="I4225">
        <v>11</v>
      </c>
      <c r="J4225">
        <v>369.89</v>
      </c>
      <c r="K4225">
        <v>247.66</v>
      </c>
      <c r="L4225">
        <v>233.66</v>
      </c>
      <c r="M4225">
        <v>156.97</v>
      </c>
      <c r="N4225">
        <v>0</v>
      </c>
      <c r="O4225">
        <v>0</v>
      </c>
      <c r="P4225">
        <v>0</v>
      </c>
      <c r="Q4225">
        <v>0</v>
      </c>
      <c r="R4225">
        <v>0</v>
      </c>
      <c r="S4225">
        <v>0</v>
      </c>
      <c r="T4225">
        <v>0</v>
      </c>
      <c r="U4225">
        <v>2</v>
      </c>
      <c r="V4225">
        <v>5</v>
      </c>
      <c r="W4225">
        <v>11</v>
      </c>
      <c r="X4225">
        <v>369.89</v>
      </c>
      <c r="Y4225">
        <v>247.66</v>
      </c>
      <c r="Z4225">
        <v>233.66</v>
      </c>
      <c r="AA4225">
        <v>156.97</v>
      </c>
      <c r="AB4225">
        <v>1</v>
      </c>
      <c r="AC4225">
        <v>2</v>
      </c>
      <c r="AD4225">
        <v>1</v>
      </c>
      <c r="AE4225">
        <v>1</v>
      </c>
      <c r="AF4225">
        <v>0</v>
      </c>
      <c r="AG4225">
        <v>0</v>
      </c>
      <c r="AH4225">
        <v>0</v>
      </c>
      <c r="AI4225">
        <v>0</v>
      </c>
      <c r="AJ4225">
        <v>1</v>
      </c>
      <c r="AK4225">
        <v>2</v>
      </c>
      <c r="AL4225">
        <v>1</v>
      </c>
      <c r="AM4225">
        <v>1</v>
      </c>
    </row>
    <row r="4226" spans="1:39" x14ac:dyDescent="0.15">
      <c r="A4226" t="s">
        <v>149</v>
      </c>
      <c r="B4226">
        <v>70</v>
      </c>
      <c r="C4226">
        <v>1</v>
      </c>
      <c r="D4226">
        <v>1</v>
      </c>
      <c r="E4226" t="s">
        <v>32</v>
      </c>
      <c r="F4226" t="s">
        <v>206</v>
      </c>
      <c r="G4226">
        <v>1364</v>
      </c>
      <c r="H4226">
        <v>1718</v>
      </c>
      <c r="I4226">
        <v>4474</v>
      </c>
      <c r="J4226">
        <v>282956.14</v>
      </c>
      <c r="K4226">
        <v>188980.66</v>
      </c>
      <c r="L4226">
        <v>183509.86</v>
      </c>
      <c r="M4226">
        <v>67419.244399999996</v>
      </c>
      <c r="N4226">
        <v>230</v>
      </c>
      <c r="O4226">
        <v>266</v>
      </c>
      <c r="P4226">
        <v>709</v>
      </c>
      <c r="Q4226">
        <v>46951.23</v>
      </c>
      <c r="R4226">
        <v>31292.47</v>
      </c>
      <c r="S4226">
        <v>28908.05</v>
      </c>
      <c r="T4226">
        <v>12052.938399999999</v>
      </c>
      <c r="U4226">
        <v>1134</v>
      </c>
      <c r="V4226">
        <v>1452</v>
      </c>
      <c r="W4226">
        <v>3765</v>
      </c>
      <c r="X4226">
        <v>236004.91</v>
      </c>
      <c r="Y4226">
        <v>157688.19</v>
      </c>
      <c r="Z4226">
        <v>154601.81</v>
      </c>
      <c r="AA4226">
        <v>55366.305999999997</v>
      </c>
      <c r="AB4226">
        <v>1338</v>
      </c>
      <c r="AC4226">
        <v>1272</v>
      </c>
      <c r="AD4226">
        <v>841</v>
      </c>
      <c r="AE4226">
        <v>1190</v>
      </c>
      <c r="AF4226">
        <v>225</v>
      </c>
      <c r="AG4226">
        <v>206</v>
      </c>
      <c r="AH4226">
        <v>153</v>
      </c>
      <c r="AI4226">
        <v>223</v>
      </c>
      <c r="AJ4226">
        <v>1113</v>
      </c>
      <c r="AK4226">
        <v>1066</v>
      </c>
      <c r="AL4226">
        <v>688</v>
      </c>
      <c r="AM4226">
        <v>967</v>
      </c>
    </row>
    <row r="4227" spans="1:39" x14ac:dyDescent="0.15">
      <c r="A4227" t="s">
        <v>149</v>
      </c>
      <c r="B4227">
        <v>70</v>
      </c>
      <c r="C4227">
        <v>1</v>
      </c>
      <c r="D4227">
        <v>2</v>
      </c>
      <c r="E4227" t="s">
        <v>28</v>
      </c>
      <c r="F4227" t="s">
        <v>206</v>
      </c>
      <c r="G4227">
        <v>12369</v>
      </c>
      <c r="H4227">
        <v>13692</v>
      </c>
      <c r="I4227">
        <v>32715</v>
      </c>
      <c r="J4227">
        <v>2114187.41</v>
      </c>
      <c r="K4227">
        <v>1588105.65</v>
      </c>
      <c r="L4227">
        <v>1503234.81</v>
      </c>
      <c r="M4227">
        <v>519097.6115</v>
      </c>
      <c r="N4227">
        <v>5890</v>
      </c>
      <c r="O4227">
        <v>6203</v>
      </c>
      <c r="P4227">
        <v>15692</v>
      </c>
      <c r="Q4227">
        <v>1027132.71</v>
      </c>
      <c r="R4227">
        <v>758654.19</v>
      </c>
      <c r="S4227">
        <v>693867.6</v>
      </c>
      <c r="T4227">
        <v>265002.32160000002</v>
      </c>
      <c r="U4227">
        <v>6479</v>
      </c>
      <c r="V4227">
        <v>7489</v>
      </c>
      <c r="W4227">
        <v>17023</v>
      </c>
      <c r="X4227">
        <v>1087054.7</v>
      </c>
      <c r="Y4227">
        <v>829451.46</v>
      </c>
      <c r="Z4227">
        <v>809367.21</v>
      </c>
      <c r="AA4227">
        <v>254095.2899</v>
      </c>
      <c r="AB4227">
        <v>11899</v>
      </c>
      <c r="AC4227">
        <v>11226</v>
      </c>
      <c r="AD4227">
        <v>5621</v>
      </c>
      <c r="AE4227">
        <v>9997</v>
      </c>
      <c r="AF4227">
        <v>5668</v>
      </c>
      <c r="AG4227">
        <v>5670</v>
      </c>
      <c r="AH4227">
        <v>3280</v>
      </c>
      <c r="AI4227">
        <v>5065</v>
      </c>
      <c r="AJ4227">
        <v>6231</v>
      </c>
      <c r="AK4227">
        <v>5556</v>
      </c>
      <c r="AL4227">
        <v>2341</v>
      </c>
      <c r="AM4227">
        <v>4932</v>
      </c>
    </row>
    <row r="4228" spans="1:39" x14ac:dyDescent="0.15">
      <c r="A4228" t="s">
        <v>149</v>
      </c>
      <c r="B4228">
        <v>70</v>
      </c>
      <c r="C4228">
        <v>1</v>
      </c>
      <c r="D4228">
        <v>2</v>
      </c>
      <c r="E4228" t="s">
        <v>30</v>
      </c>
      <c r="F4228" t="s">
        <v>206</v>
      </c>
      <c r="G4228">
        <v>1368</v>
      </c>
      <c r="H4228">
        <v>1534</v>
      </c>
      <c r="I4228">
        <v>3687</v>
      </c>
      <c r="J4228">
        <v>237018.42</v>
      </c>
      <c r="K4228">
        <v>175544.53</v>
      </c>
      <c r="L4228">
        <v>166540.74</v>
      </c>
      <c r="M4228">
        <v>58002.8698</v>
      </c>
      <c r="N4228">
        <v>629</v>
      </c>
      <c r="O4228">
        <v>679</v>
      </c>
      <c r="P4228">
        <v>1694</v>
      </c>
      <c r="Q4228">
        <v>111753.15</v>
      </c>
      <c r="R4228">
        <v>81539.67</v>
      </c>
      <c r="S4228">
        <v>74678.720000000001</v>
      </c>
      <c r="T4228">
        <v>28867.0209</v>
      </c>
      <c r="U4228">
        <v>739</v>
      </c>
      <c r="V4228">
        <v>855</v>
      </c>
      <c r="W4228">
        <v>1993</v>
      </c>
      <c r="X4228">
        <v>125265.27</v>
      </c>
      <c r="Y4228">
        <v>94004.86</v>
      </c>
      <c r="Z4228">
        <v>91862.02</v>
      </c>
      <c r="AA4228">
        <v>29135.848900000001</v>
      </c>
      <c r="AB4228">
        <v>1300</v>
      </c>
      <c r="AC4228">
        <v>1240</v>
      </c>
      <c r="AD4228">
        <v>601</v>
      </c>
      <c r="AE4228">
        <v>1332</v>
      </c>
      <c r="AF4228">
        <v>588</v>
      </c>
      <c r="AG4228">
        <v>598</v>
      </c>
      <c r="AH4228">
        <v>345</v>
      </c>
      <c r="AI4228">
        <v>617</v>
      </c>
      <c r="AJ4228">
        <v>712</v>
      </c>
      <c r="AK4228">
        <v>642</v>
      </c>
      <c r="AL4228">
        <v>256</v>
      </c>
      <c r="AM4228">
        <v>715</v>
      </c>
    </row>
    <row r="4229" spans="1:39" x14ac:dyDescent="0.15">
      <c r="A4229" t="s">
        <v>149</v>
      </c>
      <c r="B4229">
        <v>70</v>
      </c>
      <c r="C4229">
        <v>1</v>
      </c>
      <c r="D4229">
        <v>2</v>
      </c>
      <c r="E4229" t="s">
        <v>29</v>
      </c>
      <c r="F4229" t="s">
        <v>206</v>
      </c>
      <c r="G4229">
        <v>4687</v>
      </c>
      <c r="H4229">
        <v>5358</v>
      </c>
      <c r="I4229">
        <v>13268</v>
      </c>
      <c r="J4229">
        <v>853342.81</v>
      </c>
      <c r="K4229">
        <v>613696.09</v>
      </c>
      <c r="L4229">
        <v>583145.94999999995</v>
      </c>
      <c r="M4229">
        <v>210030.09700000001</v>
      </c>
      <c r="N4229">
        <v>1818</v>
      </c>
      <c r="O4229">
        <v>1913</v>
      </c>
      <c r="P4229">
        <v>5057</v>
      </c>
      <c r="Q4229">
        <v>330899.82</v>
      </c>
      <c r="R4229">
        <v>236610.59</v>
      </c>
      <c r="S4229">
        <v>215233.49</v>
      </c>
      <c r="T4229">
        <v>87653.630900000004</v>
      </c>
      <c r="U4229">
        <v>2869</v>
      </c>
      <c r="V4229">
        <v>3445</v>
      </c>
      <c r="W4229">
        <v>8211</v>
      </c>
      <c r="X4229">
        <v>522442.99</v>
      </c>
      <c r="Y4229">
        <v>377085.5</v>
      </c>
      <c r="Z4229">
        <v>367912.46</v>
      </c>
      <c r="AA4229">
        <v>122376.46610000001</v>
      </c>
      <c r="AB4229">
        <v>4503</v>
      </c>
      <c r="AC4229">
        <v>4377</v>
      </c>
      <c r="AD4229">
        <v>1953</v>
      </c>
      <c r="AE4229">
        <v>4482</v>
      </c>
      <c r="AF4229">
        <v>1754</v>
      </c>
      <c r="AG4229">
        <v>1718</v>
      </c>
      <c r="AH4229">
        <v>928</v>
      </c>
      <c r="AI4229">
        <v>1748</v>
      </c>
      <c r="AJ4229">
        <v>2749</v>
      </c>
      <c r="AK4229">
        <v>2659</v>
      </c>
      <c r="AL4229">
        <v>1025</v>
      </c>
      <c r="AM4229">
        <v>2734</v>
      </c>
    </row>
    <row r="4230" spans="1:39" x14ac:dyDescent="0.15">
      <c r="A4230" t="s">
        <v>149</v>
      </c>
      <c r="B4230">
        <v>70</v>
      </c>
      <c r="C4230">
        <v>1</v>
      </c>
      <c r="D4230">
        <v>2</v>
      </c>
      <c r="E4230" t="s">
        <v>32</v>
      </c>
      <c r="F4230" t="s">
        <v>206</v>
      </c>
      <c r="G4230">
        <v>677</v>
      </c>
      <c r="H4230">
        <v>819</v>
      </c>
      <c r="I4230">
        <v>2076</v>
      </c>
      <c r="J4230">
        <v>135450.37</v>
      </c>
      <c r="K4230">
        <v>91284.61</v>
      </c>
      <c r="L4230">
        <v>88515</v>
      </c>
      <c r="M4230">
        <v>32070.735799999999</v>
      </c>
      <c r="N4230">
        <v>126</v>
      </c>
      <c r="O4230">
        <v>137</v>
      </c>
      <c r="P4230">
        <v>312</v>
      </c>
      <c r="Q4230">
        <v>24292.41</v>
      </c>
      <c r="R4230">
        <v>16519.53</v>
      </c>
      <c r="S4230">
        <v>15085.08</v>
      </c>
      <c r="T4230">
        <v>6138.1143000000002</v>
      </c>
      <c r="U4230">
        <v>551</v>
      </c>
      <c r="V4230">
        <v>682</v>
      </c>
      <c r="W4230">
        <v>1764</v>
      </c>
      <c r="X4230">
        <v>111157.96</v>
      </c>
      <c r="Y4230">
        <v>74765.08</v>
      </c>
      <c r="Z4230">
        <v>73429.919999999998</v>
      </c>
      <c r="AA4230">
        <v>25932.621500000001</v>
      </c>
      <c r="AB4230">
        <v>662</v>
      </c>
      <c r="AC4230">
        <v>594</v>
      </c>
      <c r="AD4230">
        <v>304</v>
      </c>
      <c r="AE4230">
        <v>565</v>
      </c>
      <c r="AF4230">
        <v>124</v>
      </c>
      <c r="AG4230">
        <v>97</v>
      </c>
      <c r="AH4230">
        <v>48</v>
      </c>
      <c r="AI4230">
        <v>120</v>
      </c>
      <c r="AJ4230">
        <v>538</v>
      </c>
      <c r="AK4230">
        <v>497</v>
      </c>
      <c r="AL4230">
        <v>256</v>
      </c>
      <c r="AM4230">
        <v>445</v>
      </c>
    </row>
    <row r="4231" spans="1:39" x14ac:dyDescent="0.15">
      <c r="A4231" t="s">
        <v>149</v>
      </c>
      <c r="B4231">
        <v>70</v>
      </c>
      <c r="C4231">
        <v>2</v>
      </c>
      <c r="D4231">
        <v>0</v>
      </c>
      <c r="E4231" t="s">
        <v>28</v>
      </c>
      <c r="F4231" t="s">
        <v>206</v>
      </c>
      <c r="G4231">
        <v>198</v>
      </c>
      <c r="H4231">
        <v>420</v>
      </c>
      <c r="I4231">
        <v>755</v>
      </c>
      <c r="J4231">
        <v>40955.25</v>
      </c>
      <c r="K4231">
        <v>29117.1</v>
      </c>
      <c r="L4231">
        <v>23189.83</v>
      </c>
      <c r="M4231">
        <v>11235.546200000001</v>
      </c>
      <c r="N4231">
        <v>198</v>
      </c>
      <c r="O4231">
        <v>205</v>
      </c>
      <c r="P4231">
        <v>447</v>
      </c>
      <c r="Q4231">
        <v>23780.44</v>
      </c>
      <c r="R4231">
        <v>16540.47</v>
      </c>
      <c r="S4231">
        <v>11246.45</v>
      </c>
      <c r="T4231">
        <v>6823.7267000000002</v>
      </c>
      <c r="U4231">
        <v>198</v>
      </c>
      <c r="V4231">
        <v>215</v>
      </c>
      <c r="W4231">
        <v>308</v>
      </c>
      <c r="X4231">
        <v>17174.810000000001</v>
      </c>
      <c r="Y4231">
        <v>12576.63</v>
      </c>
      <c r="Z4231">
        <v>11943.38</v>
      </c>
      <c r="AA4231">
        <v>4411.8194999999996</v>
      </c>
      <c r="AB4231">
        <v>197</v>
      </c>
      <c r="AC4231">
        <v>192</v>
      </c>
      <c r="AD4231">
        <v>176</v>
      </c>
      <c r="AE4231">
        <v>135</v>
      </c>
      <c r="AF4231">
        <v>197</v>
      </c>
      <c r="AG4231">
        <v>192</v>
      </c>
      <c r="AH4231">
        <v>176</v>
      </c>
      <c r="AI4231">
        <v>135</v>
      </c>
      <c r="AJ4231">
        <v>197</v>
      </c>
      <c r="AK4231">
        <v>192</v>
      </c>
      <c r="AL4231">
        <v>176</v>
      </c>
      <c r="AM4231">
        <v>135</v>
      </c>
    </row>
    <row r="4232" spans="1:39" x14ac:dyDescent="0.15">
      <c r="A4232" t="s">
        <v>149</v>
      </c>
      <c r="B4232">
        <v>70</v>
      </c>
      <c r="C4232">
        <v>2</v>
      </c>
      <c r="D4232">
        <v>0</v>
      </c>
      <c r="E4232" t="s">
        <v>30</v>
      </c>
      <c r="F4232" t="s">
        <v>206</v>
      </c>
      <c r="G4232">
        <v>1</v>
      </c>
      <c r="H4232">
        <v>2</v>
      </c>
      <c r="I4232">
        <v>3</v>
      </c>
      <c r="J4232">
        <v>177</v>
      </c>
      <c r="K4232">
        <v>130.6</v>
      </c>
      <c r="L4232">
        <v>103.3</v>
      </c>
      <c r="M4232">
        <v>31.031300000000002</v>
      </c>
      <c r="N4232">
        <v>1</v>
      </c>
      <c r="O4232">
        <v>1</v>
      </c>
      <c r="P4232">
        <v>2</v>
      </c>
      <c r="Q4232">
        <v>138</v>
      </c>
      <c r="R4232">
        <v>96.6</v>
      </c>
      <c r="S4232">
        <v>69.3</v>
      </c>
      <c r="T4232">
        <v>25.031300000000002</v>
      </c>
      <c r="U4232">
        <v>1</v>
      </c>
      <c r="V4232">
        <v>1</v>
      </c>
      <c r="W4232">
        <v>1</v>
      </c>
      <c r="X4232">
        <v>39</v>
      </c>
      <c r="Y4232">
        <v>34</v>
      </c>
      <c r="Z4232">
        <v>34</v>
      </c>
      <c r="AA4232">
        <v>6</v>
      </c>
      <c r="AB4232">
        <v>1</v>
      </c>
      <c r="AC4232">
        <v>1</v>
      </c>
      <c r="AD4232">
        <v>1</v>
      </c>
      <c r="AE4232">
        <v>1</v>
      </c>
      <c r="AF4232">
        <v>1</v>
      </c>
      <c r="AG4232">
        <v>1</v>
      </c>
      <c r="AH4232">
        <v>1</v>
      </c>
      <c r="AI4232">
        <v>1</v>
      </c>
      <c r="AJ4232">
        <v>1</v>
      </c>
      <c r="AK4232">
        <v>1</v>
      </c>
      <c r="AL4232">
        <v>1</v>
      </c>
      <c r="AM4232">
        <v>1</v>
      </c>
    </row>
    <row r="4233" spans="1:39" x14ac:dyDescent="0.15">
      <c r="A4233" t="s">
        <v>149</v>
      </c>
      <c r="B4233">
        <v>70</v>
      </c>
      <c r="C4233">
        <v>2</v>
      </c>
      <c r="D4233">
        <v>0</v>
      </c>
      <c r="E4233" t="s">
        <v>29</v>
      </c>
      <c r="F4233" t="s">
        <v>206</v>
      </c>
      <c r="G4233">
        <v>2</v>
      </c>
      <c r="H4233">
        <v>4</v>
      </c>
      <c r="I4233">
        <v>5</v>
      </c>
      <c r="J4233">
        <v>385.99</v>
      </c>
      <c r="K4233">
        <v>249.55</v>
      </c>
      <c r="L4233">
        <v>224.36</v>
      </c>
      <c r="M4233">
        <v>92.9</v>
      </c>
      <c r="N4233">
        <v>2</v>
      </c>
      <c r="O4233">
        <v>2</v>
      </c>
      <c r="P4233">
        <v>2</v>
      </c>
      <c r="Q4233">
        <v>128.99</v>
      </c>
      <c r="R4233">
        <v>74.959999999999994</v>
      </c>
      <c r="S4233">
        <v>49.77</v>
      </c>
      <c r="T4233">
        <v>38.090000000000003</v>
      </c>
      <c r="U4233">
        <v>2</v>
      </c>
      <c r="V4233">
        <v>2</v>
      </c>
      <c r="W4233">
        <v>3</v>
      </c>
      <c r="X4233">
        <v>257</v>
      </c>
      <c r="Y4233">
        <v>174.59</v>
      </c>
      <c r="Z4233">
        <v>174.59</v>
      </c>
      <c r="AA4233">
        <v>54.81</v>
      </c>
      <c r="AB4233">
        <v>2</v>
      </c>
      <c r="AC4233">
        <v>2</v>
      </c>
      <c r="AD4233">
        <v>2</v>
      </c>
      <c r="AE4233">
        <v>1</v>
      </c>
      <c r="AF4233">
        <v>2</v>
      </c>
      <c r="AG4233">
        <v>2</v>
      </c>
      <c r="AH4233">
        <v>2</v>
      </c>
      <c r="AI4233">
        <v>1</v>
      </c>
      <c r="AJ4233">
        <v>2</v>
      </c>
      <c r="AK4233">
        <v>2</v>
      </c>
      <c r="AL4233">
        <v>2</v>
      </c>
      <c r="AM4233">
        <v>1</v>
      </c>
    </row>
    <row r="4234" spans="1:39" x14ac:dyDescent="0.15">
      <c r="A4234" t="s">
        <v>149</v>
      </c>
      <c r="B4234">
        <v>70</v>
      </c>
      <c r="C4234">
        <v>2</v>
      </c>
      <c r="D4234">
        <v>0</v>
      </c>
      <c r="E4234" t="s">
        <v>32</v>
      </c>
      <c r="F4234" t="s">
        <v>206</v>
      </c>
      <c r="G4234">
        <v>28</v>
      </c>
      <c r="H4234">
        <v>61</v>
      </c>
      <c r="I4234">
        <v>114</v>
      </c>
      <c r="J4234">
        <v>6583.49</v>
      </c>
      <c r="K4234">
        <v>4483.3500000000004</v>
      </c>
      <c r="L4234">
        <v>3838.29</v>
      </c>
      <c r="M4234">
        <v>1699.3436999999999</v>
      </c>
      <c r="N4234">
        <v>28</v>
      </c>
      <c r="O4234">
        <v>28</v>
      </c>
      <c r="P4234">
        <v>59</v>
      </c>
      <c r="Q4234">
        <v>3119.68</v>
      </c>
      <c r="R4234">
        <v>2113.04</v>
      </c>
      <c r="S4234">
        <v>1565.18</v>
      </c>
      <c r="T4234">
        <v>863.29729999999995</v>
      </c>
      <c r="U4234">
        <v>28</v>
      </c>
      <c r="V4234">
        <v>33</v>
      </c>
      <c r="W4234">
        <v>55</v>
      </c>
      <c r="X4234">
        <v>3463.81</v>
      </c>
      <c r="Y4234">
        <v>2370.31</v>
      </c>
      <c r="Z4234">
        <v>2273.11</v>
      </c>
      <c r="AA4234">
        <v>836.04639999999995</v>
      </c>
      <c r="AB4234">
        <v>28</v>
      </c>
      <c r="AC4234">
        <v>27</v>
      </c>
      <c r="AD4234">
        <v>23</v>
      </c>
      <c r="AE4234">
        <v>25</v>
      </c>
      <c r="AF4234">
        <v>28</v>
      </c>
      <c r="AG4234">
        <v>27</v>
      </c>
      <c r="AH4234">
        <v>23</v>
      </c>
      <c r="AI4234">
        <v>25</v>
      </c>
      <c r="AJ4234">
        <v>28</v>
      </c>
      <c r="AK4234">
        <v>27</v>
      </c>
      <c r="AL4234">
        <v>23</v>
      </c>
      <c r="AM4234">
        <v>25</v>
      </c>
    </row>
    <row r="4235" spans="1:39" x14ac:dyDescent="0.15">
      <c r="A4235" t="s">
        <v>149</v>
      </c>
      <c r="B4235">
        <v>70</v>
      </c>
      <c r="C4235">
        <v>2</v>
      </c>
      <c r="D4235">
        <v>1</v>
      </c>
      <c r="E4235" t="s">
        <v>28</v>
      </c>
      <c r="F4235" t="s">
        <v>206</v>
      </c>
      <c r="G4235">
        <v>1788</v>
      </c>
      <c r="H4235">
        <v>3890</v>
      </c>
      <c r="I4235">
        <v>6923</v>
      </c>
      <c r="J4235">
        <v>368056.87</v>
      </c>
      <c r="K4235">
        <v>264395</v>
      </c>
      <c r="L4235">
        <v>227932.04</v>
      </c>
      <c r="M4235">
        <v>100669.1881</v>
      </c>
      <c r="N4235">
        <v>1788</v>
      </c>
      <c r="O4235">
        <v>1891</v>
      </c>
      <c r="P4235">
        <v>3948</v>
      </c>
      <c r="Q4235">
        <v>203460.64</v>
      </c>
      <c r="R4235">
        <v>141131.14000000001</v>
      </c>
      <c r="S4235">
        <v>110797.88</v>
      </c>
      <c r="T4235">
        <v>59451.794500000004</v>
      </c>
      <c r="U4235">
        <v>1788</v>
      </c>
      <c r="V4235">
        <v>1999</v>
      </c>
      <c r="W4235">
        <v>2975</v>
      </c>
      <c r="X4235">
        <v>164596.23000000001</v>
      </c>
      <c r="Y4235">
        <v>123263.86</v>
      </c>
      <c r="Z4235">
        <v>117134.16</v>
      </c>
      <c r="AA4235">
        <v>41217.393600000003</v>
      </c>
      <c r="AB4235">
        <v>1726</v>
      </c>
      <c r="AC4235">
        <v>1770</v>
      </c>
      <c r="AD4235">
        <v>1313</v>
      </c>
      <c r="AE4235">
        <v>1672</v>
      </c>
      <c r="AF4235">
        <v>1726</v>
      </c>
      <c r="AG4235">
        <v>1770</v>
      </c>
      <c r="AH4235">
        <v>1313</v>
      </c>
      <c r="AI4235">
        <v>1672</v>
      </c>
      <c r="AJ4235">
        <v>1726</v>
      </c>
      <c r="AK4235">
        <v>1770</v>
      </c>
      <c r="AL4235">
        <v>1313</v>
      </c>
      <c r="AM4235">
        <v>1672</v>
      </c>
    </row>
    <row r="4236" spans="1:39" x14ac:dyDescent="0.15">
      <c r="A4236" t="s">
        <v>149</v>
      </c>
      <c r="B4236">
        <v>70</v>
      </c>
      <c r="C4236">
        <v>2</v>
      </c>
      <c r="D4236">
        <v>1</v>
      </c>
      <c r="E4236" t="s">
        <v>30</v>
      </c>
      <c r="F4236" t="s">
        <v>206</v>
      </c>
      <c r="G4236">
        <v>184</v>
      </c>
      <c r="H4236">
        <v>405</v>
      </c>
      <c r="I4236">
        <v>715</v>
      </c>
      <c r="J4236">
        <v>37533.9</v>
      </c>
      <c r="K4236">
        <v>27431.52</v>
      </c>
      <c r="L4236">
        <v>23030.28</v>
      </c>
      <c r="M4236">
        <v>10254.5324</v>
      </c>
      <c r="N4236">
        <v>184</v>
      </c>
      <c r="O4236">
        <v>195</v>
      </c>
      <c r="P4236">
        <v>393</v>
      </c>
      <c r="Q4236">
        <v>20720.75</v>
      </c>
      <c r="R4236">
        <v>14679.2</v>
      </c>
      <c r="S4236">
        <v>11207.03</v>
      </c>
      <c r="T4236">
        <v>6086.8162000000002</v>
      </c>
      <c r="U4236">
        <v>184</v>
      </c>
      <c r="V4236">
        <v>210</v>
      </c>
      <c r="W4236">
        <v>322</v>
      </c>
      <c r="X4236">
        <v>16813.150000000001</v>
      </c>
      <c r="Y4236">
        <v>12752.32</v>
      </c>
      <c r="Z4236">
        <v>11823.25</v>
      </c>
      <c r="AA4236">
        <v>4167.7161999999998</v>
      </c>
      <c r="AB4236">
        <v>171</v>
      </c>
      <c r="AC4236">
        <v>184</v>
      </c>
      <c r="AD4236">
        <v>130</v>
      </c>
      <c r="AE4236">
        <v>174</v>
      </c>
      <c r="AF4236">
        <v>171</v>
      </c>
      <c r="AG4236">
        <v>184</v>
      </c>
      <c r="AH4236">
        <v>130</v>
      </c>
      <c r="AI4236">
        <v>174</v>
      </c>
      <c r="AJ4236">
        <v>171</v>
      </c>
      <c r="AK4236">
        <v>184</v>
      </c>
      <c r="AL4236">
        <v>130</v>
      </c>
      <c r="AM4236">
        <v>174</v>
      </c>
    </row>
    <row r="4237" spans="1:39" x14ac:dyDescent="0.15">
      <c r="A4237" t="s">
        <v>149</v>
      </c>
      <c r="B4237">
        <v>70</v>
      </c>
      <c r="C4237">
        <v>2</v>
      </c>
      <c r="D4237">
        <v>1</v>
      </c>
      <c r="E4237" t="s">
        <v>29</v>
      </c>
      <c r="F4237" t="s">
        <v>206</v>
      </c>
      <c r="G4237">
        <v>3169</v>
      </c>
      <c r="H4237">
        <v>7064</v>
      </c>
      <c r="I4237">
        <v>13273</v>
      </c>
      <c r="J4237">
        <v>692290.24</v>
      </c>
      <c r="K4237">
        <v>471291.06</v>
      </c>
      <c r="L4237">
        <v>404059.69</v>
      </c>
      <c r="M4237">
        <v>192035.57680000001</v>
      </c>
      <c r="N4237">
        <v>3169</v>
      </c>
      <c r="O4237">
        <v>3422</v>
      </c>
      <c r="P4237">
        <v>7384</v>
      </c>
      <c r="Q4237">
        <v>377447.39</v>
      </c>
      <c r="R4237">
        <v>249223.39</v>
      </c>
      <c r="S4237">
        <v>194683.58</v>
      </c>
      <c r="T4237">
        <v>113098.2472</v>
      </c>
      <c r="U4237">
        <v>3169</v>
      </c>
      <c r="V4237">
        <v>3642</v>
      </c>
      <c r="W4237">
        <v>5889</v>
      </c>
      <c r="X4237">
        <v>314842.84999999998</v>
      </c>
      <c r="Y4237">
        <v>222067.67</v>
      </c>
      <c r="Z4237">
        <v>209376.11</v>
      </c>
      <c r="AA4237">
        <v>78937.329599999997</v>
      </c>
      <c r="AB4237">
        <v>3055</v>
      </c>
      <c r="AC4237">
        <v>3067</v>
      </c>
      <c r="AD4237">
        <v>2382</v>
      </c>
      <c r="AE4237">
        <v>3087</v>
      </c>
      <c r="AF4237">
        <v>3055</v>
      </c>
      <c r="AG4237">
        <v>3067</v>
      </c>
      <c r="AH4237">
        <v>2382</v>
      </c>
      <c r="AI4237">
        <v>3087</v>
      </c>
      <c r="AJ4237">
        <v>3055</v>
      </c>
      <c r="AK4237">
        <v>3067</v>
      </c>
      <c r="AL4237">
        <v>2382</v>
      </c>
      <c r="AM4237">
        <v>3087</v>
      </c>
    </row>
    <row r="4238" spans="1:39" x14ac:dyDescent="0.15">
      <c r="A4238" t="s">
        <v>149</v>
      </c>
      <c r="B4238">
        <v>70</v>
      </c>
      <c r="C4238">
        <v>2</v>
      </c>
      <c r="D4238">
        <v>1</v>
      </c>
      <c r="E4238" t="s">
        <v>32</v>
      </c>
      <c r="F4238" t="s">
        <v>206</v>
      </c>
      <c r="G4238">
        <v>88</v>
      </c>
      <c r="H4238">
        <v>200</v>
      </c>
      <c r="I4238">
        <v>332</v>
      </c>
      <c r="J4238">
        <v>19199.439999999999</v>
      </c>
      <c r="K4238">
        <v>12989.45</v>
      </c>
      <c r="L4238">
        <v>11502.49</v>
      </c>
      <c r="M4238">
        <v>5253.1094000000003</v>
      </c>
      <c r="N4238">
        <v>88</v>
      </c>
      <c r="O4238">
        <v>94</v>
      </c>
      <c r="P4238">
        <v>151</v>
      </c>
      <c r="Q4238">
        <v>8409.06</v>
      </c>
      <c r="R4238">
        <v>5813.62</v>
      </c>
      <c r="S4238">
        <v>4525.5</v>
      </c>
      <c r="T4238">
        <v>2514.8202999999999</v>
      </c>
      <c r="U4238">
        <v>88</v>
      </c>
      <c r="V4238">
        <v>106</v>
      </c>
      <c r="W4238">
        <v>181</v>
      </c>
      <c r="X4238">
        <v>10790.38</v>
      </c>
      <c r="Y4238">
        <v>7175.83</v>
      </c>
      <c r="Z4238">
        <v>6976.99</v>
      </c>
      <c r="AA4238">
        <v>2738.2891</v>
      </c>
      <c r="AB4238">
        <v>87</v>
      </c>
      <c r="AC4238">
        <v>87</v>
      </c>
      <c r="AD4238">
        <v>69</v>
      </c>
      <c r="AE4238">
        <v>85</v>
      </c>
      <c r="AF4238">
        <v>87</v>
      </c>
      <c r="AG4238">
        <v>87</v>
      </c>
      <c r="AH4238">
        <v>69</v>
      </c>
      <c r="AI4238">
        <v>85</v>
      </c>
      <c r="AJ4238">
        <v>87</v>
      </c>
      <c r="AK4238">
        <v>87</v>
      </c>
      <c r="AL4238">
        <v>69</v>
      </c>
      <c r="AM4238">
        <v>85</v>
      </c>
    </row>
    <row r="4239" spans="1:39" x14ac:dyDescent="0.15">
      <c r="A4239" t="s">
        <v>149</v>
      </c>
      <c r="B4239">
        <v>70</v>
      </c>
      <c r="C4239">
        <v>2</v>
      </c>
      <c r="D4239">
        <v>2</v>
      </c>
      <c r="E4239" t="s">
        <v>28</v>
      </c>
      <c r="F4239" t="s">
        <v>206</v>
      </c>
      <c r="G4239">
        <v>244</v>
      </c>
      <c r="H4239">
        <v>526</v>
      </c>
      <c r="I4239">
        <v>915</v>
      </c>
      <c r="J4239">
        <v>48619.8</v>
      </c>
      <c r="K4239">
        <v>35346.17</v>
      </c>
      <c r="L4239">
        <v>29308.560000000001</v>
      </c>
      <c r="M4239">
        <v>13399.444100000001</v>
      </c>
      <c r="N4239">
        <v>244</v>
      </c>
      <c r="O4239">
        <v>257</v>
      </c>
      <c r="P4239">
        <v>520</v>
      </c>
      <c r="Q4239">
        <v>27661.13</v>
      </c>
      <c r="R4239">
        <v>19407.78</v>
      </c>
      <c r="S4239">
        <v>13605.92</v>
      </c>
      <c r="T4239">
        <v>8121.9179999999997</v>
      </c>
      <c r="U4239">
        <v>244</v>
      </c>
      <c r="V4239">
        <v>269</v>
      </c>
      <c r="W4239">
        <v>395</v>
      </c>
      <c r="X4239">
        <v>20958.669999999998</v>
      </c>
      <c r="Y4239">
        <v>15938.39</v>
      </c>
      <c r="Z4239">
        <v>15702.64</v>
      </c>
      <c r="AA4239">
        <v>5277.5261</v>
      </c>
      <c r="AB4239">
        <v>235</v>
      </c>
      <c r="AC4239">
        <v>240</v>
      </c>
      <c r="AD4239">
        <v>143</v>
      </c>
      <c r="AE4239">
        <v>224</v>
      </c>
      <c r="AF4239">
        <v>235</v>
      </c>
      <c r="AG4239">
        <v>240</v>
      </c>
      <c r="AH4239">
        <v>143</v>
      </c>
      <c r="AI4239">
        <v>224</v>
      </c>
      <c r="AJ4239">
        <v>235</v>
      </c>
      <c r="AK4239">
        <v>240</v>
      </c>
      <c r="AL4239">
        <v>143</v>
      </c>
      <c r="AM4239">
        <v>224</v>
      </c>
    </row>
    <row r="4240" spans="1:39" x14ac:dyDescent="0.15">
      <c r="A4240" t="s">
        <v>149</v>
      </c>
      <c r="B4240">
        <v>70</v>
      </c>
      <c r="C4240">
        <v>2</v>
      </c>
      <c r="D4240">
        <v>2</v>
      </c>
      <c r="E4240" t="s">
        <v>30</v>
      </c>
      <c r="F4240" t="s">
        <v>206</v>
      </c>
      <c r="G4240">
        <v>22</v>
      </c>
      <c r="H4240">
        <v>49</v>
      </c>
      <c r="I4240">
        <v>76</v>
      </c>
      <c r="J4240">
        <v>4504.87</v>
      </c>
      <c r="K4240">
        <v>3334.49</v>
      </c>
      <c r="L4240">
        <v>2691.41</v>
      </c>
      <c r="M4240">
        <v>1166.3874000000001</v>
      </c>
      <c r="N4240">
        <v>22</v>
      </c>
      <c r="O4240">
        <v>23</v>
      </c>
      <c r="P4240">
        <v>39</v>
      </c>
      <c r="Q4240">
        <v>2071.7399999999998</v>
      </c>
      <c r="R4240">
        <v>1463.49</v>
      </c>
      <c r="S4240">
        <v>951.71</v>
      </c>
      <c r="T4240">
        <v>574.35550000000001</v>
      </c>
      <c r="U4240">
        <v>22</v>
      </c>
      <c r="V4240">
        <v>26</v>
      </c>
      <c r="W4240">
        <v>37</v>
      </c>
      <c r="X4240">
        <v>2433.13</v>
      </c>
      <c r="Y4240">
        <v>1871</v>
      </c>
      <c r="Z4240">
        <v>1739.7</v>
      </c>
      <c r="AA4240">
        <v>592.03189999999995</v>
      </c>
      <c r="AB4240">
        <v>20</v>
      </c>
      <c r="AC4240">
        <v>21</v>
      </c>
      <c r="AD4240">
        <v>14</v>
      </c>
      <c r="AE4240">
        <v>21</v>
      </c>
      <c r="AF4240">
        <v>20</v>
      </c>
      <c r="AG4240">
        <v>21</v>
      </c>
      <c r="AH4240">
        <v>14</v>
      </c>
      <c r="AI4240">
        <v>21</v>
      </c>
      <c r="AJ4240">
        <v>20</v>
      </c>
      <c r="AK4240">
        <v>21</v>
      </c>
      <c r="AL4240">
        <v>14</v>
      </c>
      <c r="AM4240">
        <v>21</v>
      </c>
    </row>
    <row r="4241" spans="1:39" x14ac:dyDescent="0.15">
      <c r="A4241" t="s">
        <v>149</v>
      </c>
      <c r="B4241">
        <v>70</v>
      </c>
      <c r="C4241">
        <v>2</v>
      </c>
      <c r="D4241">
        <v>2</v>
      </c>
      <c r="E4241" t="s">
        <v>29</v>
      </c>
      <c r="F4241" t="s">
        <v>206</v>
      </c>
      <c r="G4241">
        <v>106</v>
      </c>
      <c r="H4241">
        <v>223</v>
      </c>
      <c r="I4241">
        <v>380</v>
      </c>
      <c r="J4241">
        <v>21870.33</v>
      </c>
      <c r="K4241">
        <v>15511.89</v>
      </c>
      <c r="L4241">
        <v>12950.15</v>
      </c>
      <c r="M4241">
        <v>5896.2659000000003</v>
      </c>
      <c r="N4241">
        <v>106</v>
      </c>
      <c r="O4241">
        <v>110</v>
      </c>
      <c r="P4241">
        <v>210</v>
      </c>
      <c r="Q4241">
        <v>12063.94</v>
      </c>
      <c r="R4241">
        <v>8322.36</v>
      </c>
      <c r="S4241">
        <v>5907.48</v>
      </c>
      <c r="T4241">
        <v>3443.4254999999998</v>
      </c>
      <c r="U4241">
        <v>106</v>
      </c>
      <c r="V4241">
        <v>113</v>
      </c>
      <c r="W4241">
        <v>170</v>
      </c>
      <c r="X4241">
        <v>9806.39</v>
      </c>
      <c r="Y4241">
        <v>7189.53</v>
      </c>
      <c r="Z4241">
        <v>7042.67</v>
      </c>
      <c r="AA4241">
        <v>2452.8404</v>
      </c>
      <c r="AB4241">
        <v>99</v>
      </c>
      <c r="AC4241">
        <v>101</v>
      </c>
      <c r="AD4241">
        <v>61</v>
      </c>
      <c r="AE4241">
        <v>106</v>
      </c>
      <c r="AF4241">
        <v>99</v>
      </c>
      <c r="AG4241">
        <v>101</v>
      </c>
      <c r="AH4241">
        <v>61</v>
      </c>
      <c r="AI4241">
        <v>106</v>
      </c>
      <c r="AJ4241">
        <v>99</v>
      </c>
      <c r="AK4241">
        <v>101</v>
      </c>
      <c r="AL4241">
        <v>61</v>
      </c>
      <c r="AM4241">
        <v>106</v>
      </c>
    </row>
    <row r="4242" spans="1:39" x14ac:dyDescent="0.15">
      <c r="A4242" t="s">
        <v>149</v>
      </c>
      <c r="B4242">
        <v>70</v>
      </c>
      <c r="C4242">
        <v>2</v>
      </c>
      <c r="D4242">
        <v>2</v>
      </c>
      <c r="E4242" t="s">
        <v>32</v>
      </c>
      <c r="F4242" t="s">
        <v>206</v>
      </c>
      <c r="G4242">
        <v>17</v>
      </c>
      <c r="H4242">
        <v>35</v>
      </c>
      <c r="I4242">
        <v>63</v>
      </c>
      <c r="J4242">
        <v>3783.73</v>
      </c>
      <c r="K4242">
        <v>2553.52</v>
      </c>
      <c r="L4242">
        <v>2317.9499999999998</v>
      </c>
      <c r="M4242">
        <v>952.99459999999999</v>
      </c>
      <c r="N4242">
        <v>17</v>
      </c>
      <c r="O4242">
        <v>17</v>
      </c>
      <c r="P4242">
        <v>29</v>
      </c>
      <c r="Q4242">
        <v>1658.87</v>
      </c>
      <c r="R4242">
        <v>1099.5999999999999</v>
      </c>
      <c r="S4242">
        <v>864.03</v>
      </c>
      <c r="T4242">
        <v>434.88119999999998</v>
      </c>
      <c r="U4242">
        <v>17</v>
      </c>
      <c r="V4242">
        <v>18</v>
      </c>
      <c r="W4242">
        <v>34</v>
      </c>
      <c r="X4242">
        <v>2124.86</v>
      </c>
      <c r="Y4242">
        <v>1453.92</v>
      </c>
      <c r="Z4242">
        <v>1453.92</v>
      </c>
      <c r="AA4242">
        <v>518.11339999999996</v>
      </c>
      <c r="AB4242">
        <v>17</v>
      </c>
      <c r="AC4242">
        <v>17</v>
      </c>
      <c r="AD4242">
        <v>10</v>
      </c>
      <c r="AE4242">
        <v>17</v>
      </c>
      <c r="AF4242">
        <v>17</v>
      </c>
      <c r="AG4242">
        <v>17</v>
      </c>
      <c r="AH4242">
        <v>10</v>
      </c>
      <c r="AI4242">
        <v>17</v>
      </c>
      <c r="AJ4242">
        <v>17</v>
      </c>
      <c r="AK4242">
        <v>17</v>
      </c>
      <c r="AL4242">
        <v>10</v>
      </c>
      <c r="AM4242">
        <v>17</v>
      </c>
    </row>
    <row r="4243" spans="1:39" x14ac:dyDescent="0.15">
      <c r="A4243" t="s">
        <v>149</v>
      </c>
      <c r="B4243">
        <v>100</v>
      </c>
      <c r="C4243">
        <v>1</v>
      </c>
      <c r="D4243">
        <v>0</v>
      </c>
      <c r="E4243" t="s">
        <v>28</v>
      </c>
      <c r="F4243" t="s">
        <v>206</v>
      </c>
      <c r="G4243">
        <v>12950</v>
      </c>
      <c r="H4243">
        <v>13167</v>
      </c>
      <c r="I4243">
        <v>17432</v>
      </c>
      <c r="J4243">
        <v>887024.61</v>
      </c>
      <c r="K4243">
        <v>630533.04</v>
      </c>
      <c r="L4243">
        <v>601632.05000000005</v>
      </c>
      <c r="M4243">
        <v>243141.4602</v>
      </c>
      <c r="N4243">
        <v>5152</v>
      </c>
      <c r="O4243">
        <v>5206</v>
      </c>
      <c r="P4243">
        <v>6992</v>
      </c>
      <c r="Q4243">
        <v>356126.9</v>
      </c>
      <c r="R4243">
        <v>259434.34</v>
      </c>
      <c r="S4243">
        <v>241073.6</v>
      </c>
      <c r="T4243">
        <v>106781.6096</v>
      </c>
      <c r="U4243">
        <v>7798</v>
      </c>
      <c r="V4243">
        <v>7961</v>
      </c>
      <c r="W4243">
        <v>10440</v>
      </c>
      <c r="X4243">
        <v>530897.71</v>
      </c>
      <c r="Y4243">
        <v>371098.7</v>
      </c>
      <c r="Z4243">
        <v>360558.45</v>
      </c>
      <c r="AA4243">
        <v>136359.85060000001</v>
      </c>
      <c r="AB4243">
        <v>12804</v>
      </c>
      <c r="AC4243">
        <v>10756</v>
      </c>
      <c r="AD4243">
        <v>9142</v>
      </c>
      <c r="AE4243">
        <v>5495</v>
      </c>
      <c r="AF4243">
        <v>5112</v>
      </c>
      <c r="AG4243">
        <v>4936</v>
      </c>
      <c r="AH4243">
        <v>4257</v>
      </c>
      <c r="AI4243">
        <v>2396</v>
      </c>
      <c r="AJ4243">
        <v>7692</v>
      </c>
      <c r="AK4243">
        <v>5820</v>
      </c>
      <c r="AL4243">
        <v>4885</v>
      </c>
      <c r="AM4243">
        <v>3099</v>
      </c>
    </row>
    <row r="4244" spans="1:39" x14ac:dyDescent="0.15">
      <c r="A4244" t="s">
        <v>149</v>
      </c>
      <c r="B4244">
        <v>100</v>
      </c>
      <c r="C4244">
        <v>1</v>
      </c>
      <c r="D4244">
        <v>0</v>
      </c>
      <c r="E4244" t="s">
        <v>30</v>
      </c>
      <c r="F4244" t="s">
        <v>206</v>
      </c>
      <c r="G4244">
        <v>16</v>
      </c>
      <c r="H4244">
        <v>16</v>
      </c>
      <c r="I4244">
        <v>17</v>
      </c>
      <c r="J4244">
        <v>1040.92</v>
      </c>
      <c r="K4244">
        <v>738.98</v>
      </c>
      <c r="L4244">
        <v>738.98</v>
      </c>
      <c r="M4244">
        <v>261.70659999999998</v>
      </c>
      <c r="N4244">
        <v>6</v>
      </c>
      <c r="O4244">
        <v>6</v>
      </c>
      <c r="P4244">
        <v>6</v>
      </c>
      <c r="Q4244">
        <v>408.95</v>
      </c>
      <c r="R4244">
        <v>298.25</v>
      </c>
      <c r="S4244">
        <v>298.25</v>
      </c>
      <c r="T4244">
        <v>121.1966</v>
      </c>
      <c r="U4244">
        <v>10</v>
      </c>
      <c r="V4244">
        <v>10</v>
      </c>
      <c r="W4244">
        <v>11</v>
      </c>
      <c r="X4244">
        <v>631.97</v>
      </c>
      <c r="Y4244">
        <v>440.73</v>
      </c>
      <c r="Z4244">
        <v>440.73</v>
      </c>
      <c r="AA4244">
        <v>140.51</v>
      </c>
      <c r="AB4244">
        <v>16</v>
      </c>
      <c r="AC4244">
        <v>12</v>
      </c>
      <c r="AD4244">
        <v>10</v>
      </c>
      <c r="AE4244">
        <v>10</v>
      </c>
      <c r="AF4244">
        <v>6</v>
      </c>
      <c r="AG4244">
        <v>5</v>
      </c>
      <c r="AH4244">
        <v>5</v>
      </c>
      <c r="AI4244">
        <v>4</v>
      </c>
      <c r="AJ4244">
        <v>10</v>
      </c>
      <c r="AK4244">
        <v>7</v>
      </c>
      <c r="AL4244">
        <v>5</v>
      </c>
      <c r="AM4244">
        <v>6</v>
      </c>
    </row>
    <row r="4245" spans="1:39" x14ac:dyDescent="0.15">
      <c r="A4245" t="s">
        <v>149</v>
      </c>
      <c r="B4245">
        <v>100</v>
      </c>
      <c r="C4245">
        <v>1</v>
      </c>
      <c r="D4245">
        <v>0</v>
      </c>
      <c r="E4245" t="s">
        <v>29</v>
      </c>
      <c r="F4245" t="s">
        <v>206</v>
      </c>
      <c r="G4245">
        <v>72</v>
      </c>
      <c r="H4245">
        <v>73</v>
      </c>
      <c r="I4245">
        <v>116</v>
      </c>
      <c r="J4245">
        <v>5639.4</v>
      </c>
      <c r="K4245">
        <v>3766.88</v>
      </c>
      <c r="L4245">
        <v>3496.14</v>
      </c>
      <c r="M4245">
        <v>1536.3744999999999</v>
      </c>
      <c r="N4245">
        <v>24</v>
      </c>
      <c r="O4245">
        <v>24</v>
      </c>
      <c r="P4245">
        <v>49</v>
      </c>
      <c r="Q4245">
        <v>1991.72</v>
      </c>
      <c r="R4245">
        <v>1289.3</v>
      </c>
      <c r="S4245">
        <v>1155.5</v>
      </c>
      <c r="T4245">
        <v>633.81569999999999</v>
      </c>
      <c r="U4245">
        <v>48</v>
      </c>
      <c r="V4245">
        <v>49</v>
      </c>
      <c r="W4245">
        <v>67</v>
      </c>
      <c r="X4245">
        <v>3647.68</v>
      </c>
      <c r="Y4245">
        <v>2477.58</v>
      </c>
      <c r="Z4245">
        <v>2340.64</v>
      </c>
      <c r="AA4245">
        <v>902.55880000000002</v>
      </c>
      <c r="AB4245">
        <v>72</v>
      </c>
      <c r="AC4245">
        <v>55</v>
      </c>
      <c r="AD4245">
        <v>41</v>
      </c>
      <c r="AE4245">
        <v>36</v>
      </c>
      <c r="AF4245">
        <v>24</v>
      </c>
      <c r="AG4245">
        <v>24</v>
      </c>
      <c r="AH4245">
        <v>20</v>
      </c>
      <c r="AI4245">
        <v>13</v>
      </c>
      <c r="AJ4245">
        <v>48</v>
      </c>
      <c r="AK4245">
        <v>31</v>
      </c>
      <c r="AL4245">
        <v>21</v>
      </c>
      <c r="AM4245">
        <v>23</v>
      </c>
    </row>
    <row r="4246" spans="1:39" x14ac:dyDescent="0.15">
      <c r="A4246" t="s">
        <v>149</v>
      </c>
      <c r="B4246">
        <v>100</v>
      </c>
      <c r="C4246">
        <v>1</v>
      </c>
      <c r="D4246">
        <v>0</v>
      </c>
      <c r="E4246" t="s">
        <v>32</v>
      </c>
      <c r="F4246" t="s">
        <v>206</v>
      </c>
      <c r="G4246">
        <v>685</v>
      </c>
      <c r="H4246">
        <v>707</v>
      </c>
      <c r="I4246">
        <v>1076</v>
      </c>
      <c r="J4246">
        <v>58834.75</v>
      </c>
      <c r="K4246">
        <v>37406.17</v>
      </c>
      <c r="L4246">
        <v>36638.519999999997</v>
      </c>
      <c r="M4246">
        <v>15506.718800000001</v>
      </c>
      <c r="N4246">
        <v>95</v>
      </c>
      <c r="O4246">
        <v>95</v>
      </c>
      <c r="P4246">
        <v>140</v>
      </c>
      <c r="Q4246">
        <v>8321.4500000000007</v>
      </c>
      <c r="R4246">
        <v>5564.65</v>
      </c>
      <c r="S4246">
        <v>5036.24</v>
      </c>
      <c r="T4246">
        <v>2234.4144000000001</v>
      </c>
      <c r="U4246">
        <v>590</v>
      </c>
      <c r="V4246">
        <v>612</v>
      </c>
      <c r="W4246">
        <v>936</v>
      </c>
      <c r="X4246">
        <v>50513.3</v>
      </c>
      <c r="Y4246">
        <v>31841.52</v>
      </c>
      <c r="Z4246">
        <v>31602.28</v>
      </c>
      <c r="AA4246">
        <v>13272.304400000001</v>
      </c>
      <c r="AB4246">
        <v>680</v>
      </c>
      <c r="AC4246">
        <v>526</v>
      </c>
      <c r="AD4246">
        <v>467</v>
      </c>
      <c r="AE4246">
        <v>437</v>
      </c>
      <c r="AF4246">
        <v>92</v>
      </c>
      <c r="AG4246">
        <v>71</v>
      </c>
      <c r="AH4246">
        <v>62</v>
      </c>
      <c r="AI4246">
        <v>81</v>
      </c>
      <c r="AJ4246">
        <v>588</v>
      </c>
      <c r="AK4246">
        <v>455</v>
      </c>
      <c r="AL4246">
        <v>405</v>
      </c>
      <c r="AM4246">
        <v>356</v>
      </c>
    </row>
    <row r="4247" spans="1:39" x14ac:dyDescent="0.15">
      <c r="A4247" t="s">
        <v>149</v>
      </c>
      <c r="B4247">
        <v>100</v>
      </c>
      <c r="C4247">
        <v>1</v>
      </c>
      <c r="D4247">
        <v>1</v>
      </c>
      <c r="E4247" t="s">
        <v>28</v>
      </c>
      <c r="F4247" t="s">
        <v>206</v>
      </c>
      <c r="G4247">
        <v>34620</v>
      </c>
      <c r="H4247">
        <v>35876</v>
      </c>
      <c r="I4247">
        <v>51580</v>
      </c>
      <c r="J4247">
        <v>2505006.96</v>
      </c>
      <c r="K4247">
        <v>1810243.98</v>
      </c>
      <c r="L4247">
        <v>1709799.39</v>
      </c>
      <c r="M4247">
        <v>697562.35789999994</v>
      </c>
      <c r="N4247">
        <v>14480</v>
      </c>
      <c r="O4247">
        <v>14857</v>
      </c>
      <c r="P4247">
        <v>23420</v>
      </c>
      <c r="Q4247">
        <v>1096805.49</v>
      </c>
      <c r="R4247">
        <v>772569.55</v>
      </c>
      <c r="S4247">
        <v>726118.12</v>
      </c>
      <c r="T4247">
        <v>342112.01209999999</v>
      </c>
      <c r="U4247">
        <v>20140</v>
      </c>
      <c r="V4247">
        <v>21019</v>
      </c>
      <c r="W4247">
        <v>28160</v>
      </c>
      <c r="X4247">
        <v>1408201.47</v>
      </c>
      <c r="Y4247">
        <v>1037674.43</v>
      </c>
      <c r="Z4247">
        <v>983681.27</v>
      </c>
      <c r="AA4247">
        <v>355450.34580000001</v>
      </c>
      <c r="AB4247">
        <v>33080</v>
      </c>
      <c r="AC4247">
        <v>32982</v>
      </c>
      <c r="AD4247">
        <v>21466</v>
      </c>
      <c r="AE4247">
        <v>29487</v>
      </c>
      <c r="AF4247">
        <v>14025</v>
      </c>
      <c r="AG4247">
        <v>14215</v>
      </c>
      <c r="AH4247">
        <v>10354</v>
      </c>
      <c r="AI4247">
        <v>12683</v>
      </c>
      <c r="AJ4247">
        <v>19055</v>
      </c>
      <c r="AK4247">
        <v>18767</v>
      </c>
      <c r="AL4247">
        <v>11112</v>
      </c>
      <c r="AM4247">
        <v>16804</v>
      </c>
    </row>
    <row r="4248" spans="1:39" x14ac:dyDescent="0.15">
      <c r="A4248" t="s">
        <v>149</v>
      </c>
      <c r="B4248">
        <v>100</v>
      </c>
      <c r="C4248">
        <v>1</v>
      </c>
      <c r="D4248">
        <v>1</v>
      </c>
      <c r="E4248" t="s">
        <v>30</v>
      </c>
      <c r="F4248" t="s">
        <v>206</v>
      </c>
      <c r="G4248">
        <v>3134</v>
      </c>
      <c r="H4248">
        <v>3244</v>
      </c>
      <c r="I4248">
        <v>4624</v>
      </c>
      <c r="J4248">
        <v>225661.2</v>
      </c>
      <c r="K4248">
        <v>164582.60999999999</v>
      </c>
      <c r="L4248">
        <v>154336.31</v>
      </c>
      <c r="M4248">
        <v>61928.035199999998</v>
      </c>
      <c r="N4248">
        <v>1241</v>
      </c>
      <c r="O4248">
        <v>1274</v>
      </c>
      <c r="P4248">
        <v>2003</v>
      </c>
      <c r="Q4248">
        <v>94259.7</v>
      </c>
      <c r="R4248">
        <v>67319.91</v>
      </c>
      <c r="S4248">
        <v>62887.98</v>
      </c>
      <c r="T4248">
        <v>28997.119600000002</v>
      </c>
      <c r="U4248">
        <v>1893</v>
      </c>
      <c r="V4248">
        <v>1970</v>
      </c>
      <c r="W4248">
        <v>2621</v>
      </c>
      <c r="X4248">
        <v>131401.5</v>
      </c>
      <c r="Y4248">
        <v>97262.7</v>
      </c>
      <c r="Z4248">
        <v>91448.33</v>
      </c>
      <c r="AA4248">
        <v>32930.9156</v>
      </c>
      <c r="AB4248">
        <v>2937</v>
      </c>
      <c r="AC4248">
        <v>3039</v>
      </c>
      <c r="AD4248">
        <v>1712</v>
      </c>
      <c r="AE4248">
        <v>3033</v>
      </c>
      <c r="AF4248">
        <v>1171</v>
      </c>
      <c r="AG4248">
        <v>1211</v>
      </c>
      <c r="AH4248">
        <v>800</v>
      </c>
      <c r="AI4248">
        <v>1202</v>
      </c>
      <c r="AJ4248">
        <v>1766</v>
      </c>
      <c r="AK4248">
        <v>1828</v>
      </c>
      <c r="AL4248">
        <v>912</v>
      </c>
      <c r="AM4248">
        <v>1831</v>
      </c>
    </row>
    <row r="4249" spans="1:39" x14ac:dyDescent="0.15">
      <c r="A4249" t="s">
        <v>149</v>
      </c>
      <c r="B4249">
        <v>100</v>
      </c>
      <c r="C4249">
        <v>1</v>
      </c>
      <c r="D4249">
        <v>1</v>
      </c>
      <c r="E4249" t="s">
        <v>29</v>
      </c>
      <c r="F4249" t="s">
        <v>206</v>
      </c>
      <c r="G4249">
        <v>36403</v>
      </c>
      <c r="H4249">
        <v>38111</v>
      </c>
      <c r="I4249">
        <v>56169</v>
      </c>
      <c r="J4249">
        <v>2739690.39</v>
      </c>
      <c r="K4249">
        <v>1894983.22</v>
      </c>
      <c r="L4249">
        <v>1769173.72</v>
      </c>
      <c r="M4249">
        <v>752050.39469999995</v>
      </c>
      <c r="N4249">
        <v>12207</v>
      </c>
      <c r="O4249">
        <v>12621</v>
      </c>
      <c r="P4249">
        <v>20708</v>
      </c>
      <c r="Q4249">
        <v>962215.76</v>
      </c>
      <c r="R4249">
        <v>643459.86</v>
      </c>
      <c r="S4249">
        <v>599767.5</v>
      </c>
      <c r="T4249">
        <v>302361.53659999999</v>
      </c>
      <c r="U4249">
        <v>24196</v>
      </c>
      <c r="V4249">
        <v>25490</v>
      </c>
      <c r="W4249">
        <v>35461</v>
      </c>
      <c r="X4249">
        <v>1777474.63</v>
      </c>
      <c r="Y4249">
        <v>1251523.3600000001</v>
      </c>
      <c r="Z4249">
        <v>1169406.22</v>
      </c>
      <c r="AA4249">
        <v>449688.85810000001</v>
      </c>
      <c r="AB4249">
        <v>34968</v>
      </c>
      <c r="AC4249">
        <v>34699</v>
      </c>
      <c r="AD4249">
        <v>22555</v>
      </c>
      <c r="AE4249">
        <v>34862</v>
      </c>
      <c r="AF4249">
        <v>11727</v>
      </c>
      <c r="AG4249">
        <v>11744</v>
      </c>
      <c r="AH4249">
        <v>8745</v>
      </c>
      <c r="AI4249">
        <v>11763</v>
      </c>
      <c r="AJ4249">
        <v>23241</v>
      </c>
      <c r="AK4249">
        <v>22955</v>
      </c>
      <c r="AL4249">
        <v>13810</v>
      </c>
      <c r="AM4249">
        <v>23099</v>
      </c>
    </row>
    <row r="4250" spans="1:39" x14ac:dyDescent="0.15">
      <c r="A4250" t="s">
        <v>149</v>
      </c>
      <c r="B4250">
        <v>100</v>
      </c>
      <c r="C4250">
        <v>1</v>
      </c>
      <c r="D4250">
        <v>1</v>
      </c>
      <c r="E4250" t="s">
        <v>32</v>
      </c>
      <c r="F4250" t="s">
        <v>206</v>
      </c>
      <c r="G4250">
        <v>503</v>
      </c>
      <c r="H4250">
        <v>521</v>
      </c>
      <c r="I4250">
        <v>790</v>
      </c>
      <c r="J4250">
        <v>44086.32</v>
      </c>
      <c r="K4250">
        <v>28536.29</v>
      </c>
      <c r="L4250">
        <v>28073.96</v>
      </c>
      <c r="M4250">
        <v>11390.333000000001</v>
      </c>
      <c r="N4250">
        <v>92</v>
      </c>
      <c r="O4250">
        <v>97</v>
      </c>
      <c r="P4250">
        <v>134</v>
      </c>
      <c r="Q4250">
        <v>7882.28</v>
      </c>
      <c r="R4250">
        <v>5097.28</v>
      </c>
      <c r="S4250">
        <v>4893.83</v>
      </c>
      <c r="T4250">
        <v>2292.8847999999998</v>
      </c>
      <c r="U4250">
        <v>411</v>
      </c>
      <c r="V4250">
        <v>424</v>
      </c>
      <c r="W4250">
        <v>656</v>
      </c>
      <c r="X4250">
        <v>36204.04</v>
      </c>
      <c r="Y4250">
        <v>23439.01</v>
      </c>
      <c r="Z4250">
        <v>23180.13</v>
      </c>
      <c r="AA4250">
        <v>9097.4482000000007</v>
      </c>
      <c r="AB4250">
        <v>497</v>
      </c>
      <c r="AC4250">
        <v>465</v>
      </c>
      <c r="AD4250">
        <v>326</v>
      </c>
      <c r="AE4250">
        <v>433</v>
      </c>
      <c r="AF4250">
        <v>91</v>
      </c>
      <c r="AG4250">
        <v>80</v>
      </c>
      <c r="AH4250">
        <v>63</v>
      </c>
      <c r="AI4250">
        <v>86</v>
      </c>
      <c r="AJ4250">
        <v>406</v>
      </c>
      <c r="AK4250">
        <v>385</v>
      </c>
      <c r="AL4250">
        <v>263</v>
      </c>
      <c r="AM4250">
        <v>347</v>
      </c>
    </row>
    <row r="4251" spans="1:39" x14ac:dyDescent="0.15">
      <c r="A4251" t="s">
        <v>149</v>
      </c>
      <c r="B4251">
        <v>100</v>
      </c>
      <c r="C4251">
        <v>1</v>
      </c>
      <c r="D4251">
        <v>2</v>
      </c>
      <c r="E4251" t="s">
        <v>28</v>
      </c>
      <c r="F4251" t="s">
        <v>206</v>
      </c>
      <c r="G4251">
        <v>12772</v>
      </c>
      <c r="H4251">
        <v>13012</v>
      </c>
      <c r="I4251">
        <v>17699</v>
      </c>
      <c r="J4251">
        <v>889576.19</v>
      </c>
      <c r="K4251">
        <v>649414.36</v>
      </c>
      <c r="L4251">
        <v>623696.75</v>
      </c>
      <c r="M4251">
        <v>238509.86550000001</v>
      </c>
      <c r="N4251">
        <v>4393</v>
      </c>
      <c r="O4251">
        <v>4448</v>
      </c>
      <c r="P4251">
        <v>6371</v>
      </c>
      <c r="Q4251">
        <v>323231.84000000003</v>
      </c>
      <c r="R4251">
        <v>235441.41</v>
      </c>
      <c r="S4251">
        <v>217489.82</v>
      </c>
      <c r="T4251">
        <v>94539.098199999993</v>
      </c>
      <c r="U4251">
        <v>8379</v>
      </c>
      <c r="V4251">
        <v>8564</v>
      </c>
      <c r="W4251">
        <v>11328</v>
      </c>
      <c r="X4251">
        <v>566344.35</v>
      </c>
      <c r="Y4251">
        <v>413972.95</v>
      </c>
      <c r="Z4251">
        <v>406206.93</v>
      </c>
      <c r="AA4251">
        <v>143970.76730000001</v>
      </c>
      <c r="AB4251">
        <v>12281</v>
      </c>
      <c r="AC4251">
        <v>11163</v>
      </c>
      <c r="AD4251">
        <v>5156</v>
      </c>
      <c r="AE4251">
        <v>9945</v>
      </c>
      <c r="AF4251">
        <v>4200</v>
      </c>
      <c r="AG4251">
        <v>4197</v>
      </c>
      <c r="AH4251">
        <v>2265</v>
      </c>
      <c r="AI4251">
        <v>3735</v>
      </c>
      <c r="AJ4251">
        <v>8081</v>
      </c>
      <c r="AK4251">
        <v>6966</v>
      </c>
      <c r="AL4251">
        <v>2891</v>
      </c>
      <c r="AM4251">
        <v>6210</v>
      </c>
    </row>
    <row r="4252" spans="1:39" x14ac:dyDescent="0.15">
      <c r="A4252" t="s">
        <v>149</v>
      </c>
      <c r="B4252">
        <v>100</v>
      </c>
      <c r="C4252">
        <v>1</v>
      </c>
      <c r="D4252">
        <v>2</v>
      </c>
      <c r="E4252" t="s">
        <v>30</v>
      </c>
      <c r="F4252" t="s">
        <v>206</v>
      </c>
      <c r="G4252">
        <v>1338</v>
      </c>
      <c r="H4252">
        <v>1363</v>
      </c>
      <c r="I4252">
        <v>1877</v>
      </c>
      <c r="J4252">
        <v>92472.03</v>
      </c>
      <c r="K4252">
        <v>67807.91</v>
      </c>
      <c r="L4252">
        <v>65526.87</v>
      </c>
      <c r="M4252">
        <v>24520.570500000002</v>
      </c>
      <c r="N4252">
        <v>396</v>
      </c>
      <c r="O4252">
        <v>402</v>
      </c>
      <c r="P4252">
        <v>574</v>
      </c>
      <c r="Q4252">
        <v>29417.37</v>
      </c>
      <c r="R4252">
        <v>21572.959999999999</v>
      </c>
      <c r="S4252">
        <v>20233.990000000002</v>
      </c>
      <c r="T4252">
        <v>8330.5570000000007</v>
      </c>
      <c r="U4252">
        <v>942</v>
      </c>
      <c r="V4252">
        <v>961</v>
      </c>
      <c r="W4252">
        <v>1303</v>
      </c>
      <c r="X4252">
        <v>63054.66</v>
      </c>
      <c r="Y4252">
        <v>46234.95</v>
      </c>
      <c r="Z4252">
        <v>45292.88</v>
      </c>
      <c r="AA4252">
        <v>16190.013499999999</v>
      </c>
      <c r="AB4252">
        <v>1258</v>
      </c>
      <c r="AC4252">
        <v>1200</v>
      </c>
      <c r="AD4252">
        <v>514</v>
      </c>
      <c r="AE4252">
        <v>1305</v>
      </c>
      <c r="AF4252">
        <v>365</v>
      </c>
      <c r="AG4252">
        <v>378</v>
      </c>
      <c r="AH4252">
        <v>212</v>
      </c>
      <c r="AI4252">
        <v>386</v>
      </c>
      <c r="AJ4252">
        <v>893</v>
      </c>
      <c r="AK4252">
        <v>822</v>
      </c>
      <c r="AL4252">
        <v>302</v>
      </c>
      <c r="AM4252">
        <v>919</v>
      </c>
    </row>
    <row r="4253" spans="1:39" x14ac:dyDescent="0.15">
      <c r="A4253" t="s">
        <v>149</v>
      </c>
      <c r="B4253">
        <v>100</v>
      </c>
      <c r="C4253">
        <v>1</v>
      </c>
      <c r="D4253">
        <v>2</v>
      </c>
      <c r="E4253" t="s">
        <v>29</v>
      </c>
      <c r="F4253" t="s">
        <v>206</v>
      </c>
      <c r="G4253">
        <v>4038</v>
      </c>
      <c r="H4253">
        <v>4127</v>
      </c>
      <c r="I4253">
        <v>5770</v>
      </c>
      <c r="J4253">
        <v>293574.21999999997</v>
      </c>
      <c r="K4253">
        <v>207683.1</v>
      </c>
      <c r="L4253">
        <v>200109.75</v>
      </c>
      <c r="M4253">
        <v>76440.8223</v>
      </c>
      <c r="N4253">
        <v>1173</v>
      </c>
      <c r="O4253">
        <v>1188</v>
      </c>
      <c r="P4253">
        <v>1750</v>
      </c>
      <c r="Q4253">
        <v>89917.57</v>
      </c>
      <c r="R4253">
        <v>63444.92</v>
      </c>
      <c r="S4253">
        <v>58553.47</v>
      </c>
      <c r="T4253">
        <v>25124.192800000001</v>
      </c>
      <c r="U4253">
        <v>2865</v>
      </c>
      <c r="V4253">
        <v>2939</v>
      </c>
      <c r="W4253">
        <v>4020</v>
      </c>
      <c r="X4253">
        <v>203656.65</v>
      </c>
      <c r="Y4253">
        <v>144238.18</v>
      </c>
      <c r="Z4253">
        <v>141556.28</v>
      </c>
      <c r="AA4253">
        <v>51316.629500000003</v>
      </c>
      <c r="AB4253">
        <v>3855</v>
      </c>
      <c r="AC4253">
        <v>3708</v>
      </c>
      <c r="AD4253">
        <v>1518</v>
      </c>
      <c r="AE4253">
        <v>3843</v>
      </c>
      <c r="AF4253">
        <v>1115</v>
      </c>
      <c r="AG4253">
        <v>1110</v>
      </c>
      <c r="AH4253">
        <v>585</v>
      </c>
      <c r="AI4253">
        <v>1123</v>
      </c>
      <c r="AJ4253">
        <v>2740</v>
      </c>
      <c r="AK4253">
        <v>2598</v>
      </c>
      <c r="AL4253">
        <v>933</v>
      </c>
      <c r="AM4253">
        <v>2720</v>
      </c>
    </row>
    <row r="4254" spans="1:39" x14ac:dyDescent="0.15">
      <c r="A4254" t="s">
        <v>149</v>
      </c>
      <c r="B4254">
        <v>100</v>
      </c>
      <c r="C4254">
        <v>1</v>
      </c>
      <c r="D4254">
        <v>2</v>
      </c>
      <c r="E4254" t="s">
        <v>32</v>
      </c>
      <c r="F4254" t="s">
        <v>206</v>
      </c>
      <c r="G4254">
        <v>346</v>
      </c>
      <c r="H4254">
        <v>360</v>
      </c>
      <c r="I4254">
        <v>551</v>
      </c>
      <c r="J4254">
        <v>30353.71</v>
      </c>
      <c r="K4254">
        <v>19606.28</v>
      </c>
      <c r="L4254">
        <v>19338.88</v>
      </c>
      <c r="M4254">
        <v>7486.2218999999996</v>
      </c>
      <c r="N4254">
        <v>52</v>
      </c>
      <c r="O4254">
        <v>52</v>
      </c>
      <c r="P4254">
        <v>71</v>
      </c>
      <c r="Q4254">
        <v>4448.8100000000004</v>
      </c>
      <c r="R4254">
        <v>2968.93</v>
      </c>
      <c r="S4254">
        <v>2938.06</v>
      </c>
      <c r="T4254">
        <v>1065.7534000000001</v>
      </c>
      <c r="U4254">
        <v>294</v>
      </c>
      <c r="V4254">
        <v>308</v>
      </c>
      <c r="W4254">
        <v>480</v>
      </c>
      <c r="X4254">
        <v>25904.9</v>
      </c>
      <c r="Y4254">
        <v>16637.349999999999</v>
      </c>
      <c r="Z4254">
        <v>16400.82</v>
      </c>
      <c r="AA4254">
        <v>6420.4684999999999</v>
      </c>
      <c r="AB4254">
        <v>339</v>
      </c>
      <c r="AC4254">
        <v>290</v>
      </c>
      <c r="AD4254">
        <v>158</v>
      </c>
      <c r="AE4254">
        <v>289</v>
      </c>
      <c r="AF4254">
        <v>52</v>
      </c>
      <c r="AG4254">
        <v>40</v>
      </c>
      <c r="AH4254">
        <v>24</v>
      </c>
      <c r="AI4254">
        <v>50</v>
      </c>
      <c r="AJ4254">
        <v>287</v>
      </c>
      <c r="AK4254">
        <v>250</v>
      </c>
      <c r="AL4254">
        <v>134</v>
      </c>
      <c r="AM4254">
        <v>239</v>
      </c>
    </row>
    <row r="4255" spans="1:39" x14ac:dyDescent="0.15">
      <c r="A4255" t="s">
        <v>149</v>
      </c>
      <c r="B4255">
        <v>100</v>
      </c>
      <c r="C4255">
        <v>2</v>
      </c>
      <c r="D4255">
        <v>0</v>
      </c>
      <c r="E4255" t="s">
        <v>28</v>
      </c>
      <c r="F4255" t="s">
        <v>206</v>
      </c>
      <c r="G4255">
        <v>26</v>
      </c>
      <c r="H4255">
        <v>55</v>
      </c>
      <c r="I4255">
        <v>71</v>
      </c>
      <c r="J4255">
        <v>2435.42</v>
      </c>
      <c r="K4255">
        <v>1636.58</v>
      </c>
      <c r="L4255">
        <v>1299.08</v>
      </c>
      <c r="M4255">
        <v>876.24530000000004</v>
      </c>
      <c r="N4255">
        <v>26</v>
      </c>
      <c r="O4255">
        <v>27</v>
      </c>
      <c r="P4255">
        <v>40</v>
      </c>
      <c r="Q4255">
        <v>1290.6600000000001</v>
      </c>
      <c r="R4255">
        <v>859.89</v>
      </c>
      <c r="S4255">
        <v>666.48</v>
      </c>
      <c r="T4255">
        <v>482.19080000000002</v>
      </c>
      <c r="U4255">
        <v>26</v>
      </c>
      <c r="V4255">
        <v>28</v>
      </c>
      <c r="W4255">
        <v>31</v>
      </c>
      <c r="X4255">
        <v>1144.76</v>
      </c>
      <c r="Y4255">
        <v>776.69</v>
      </c>
      <c r="Z4255">
        <v>632.6</v>
      </c>
      <c r="AA4255">
        <v>394.05450000000002</v>
      </c>
      <c r="AB4255">
        <v>26</v>
      </c>
      <c r="AC4255">
        <v>26</v>
      </c>
      <c r="AD4255">
        <v>21</v>
      </c>
      <c r="AE4255">
        <v>21</v>
      </c>
      <c r="AF4255">
        <v>26</v>
      </c>
      <c r="AG4255">
        <v>26</v>
      </c>
      <c r="AH4255">
        <v>21</v>
      </c>
      <c r="AI4255">
        <v>21</v>
      </c>
      <c r="AJ4255">
        <v>26</v>
      </c>
      <c r="AK4255">
        <v>26</v>
      </c>
      <c r="AL4255">
        <v>21</v>
      </c>
      <c r="AM4255">
        <v>21</v>
      </c>
    </row>
    <row r="4256" spans="1:39" x14ac:dyDescent="0.15">
      <c r="A4256" t="s">
        <v>149</v>
      </c>
      <c r="B4256">
        <v>100</v>
      </c>
      <c r="C4256">
        <v>2</v>
      </c>
      <c r="D4256">
        <v>0</v>
      </c>
      <c r="E4256" t="s">
        <v>32</v>
      </c>
      <c r="F4256" t="s">
        <v>206</v>
      </c>
      <c r="G4256">
        <v>1</v>
      </c>
      <c r="H4256">
        <v>2</v>
      </c>
      <c r="I4256">
        <v>3</v>
      </c>
      <c r="J4256">
        <v>124.97</v>
      </c>
      <c r="K4256">
        <v>72.849999999999994</v>
      </c>
      <c r="L4256">
        <v>72.849999999999994</v>
      </c>
      <c r="M4256">
        <v>47.77</v>
      </c>
      <c r="N4256">
        <v>1</v>
      </c>
      <c r="O4256">
        <v>1</v>
      </c>
      <c r="P4256">
        <v>2</v>
      </c>
      <c r="Q4256">
        <v>69.98</v>
      </c>
      <c r="R4256">
        <v>43.21</v>
      </c>
      <c r="S4256">
        <v>43.21</v>
      </c>
      <c r="T4256">
        <v>31.64</v>
      </c>
      <c r="U4256">
        <v>1</v>
      </c>
      <c r="V4256">
        <v>1</v>
      </c>
      <c r="W4256">
        <v>1</v>
      </c>
      <c r="X4256">
        <v>54.99</v>
      </c>
      <c r="Y4256">
        <v>29.64</v>
      </c>
      <c r="Z4256">
        <v>29.64</v>
      </c>
      <c r="AA4256">
        <v>16.13</v>
      </c>
      <c r="AB4256">
        <v>1</v>
      </c>
      <c r="AC4256">
        <v>1</v>
      </c>
      <c r="AD4256">
        <v>1</v>
      </c>
      <c r="AE4256">
        <v>1</v>
      </c>
      <c r="AF4256">
        <v>1</v>
      </c>
      <c r="AG4256">
        <v>1</v>
      </c>
      <c r="AH4256">
        <v>1</v>
      </c>
      <c r="AI4256">
        <v>1</v>
      </c>
      <c r="AJ4256">
        <v>1</v>
      </c>
      <c r="AK4256">
        <v>1</v>
      </c>
      <c r="AL4256">
        <v>1</v>
      </c>
      <c r="AM4256">
        <v>1</v>
      </c>
    </row>
    <row r="4257" spans="1:39" x14ac:dyDescent="0.15">
      <c r="A4257" t="s">
        <v>149</v>
      </c>
      <c r="B4257">
        <v>100</v>
      </c>
      <c r="C4257">
        <v>2</v>
      </c>
      <c r="D4257">
        <v>1</v>
      </c>
      <c r="E4257" t="s">
        <v>28</v>
      </c>
      <c r="F4257" t="s">
        <v>206</v>
      </c>
      <c r="G4257">
        <v>175</v>
      </c>
      <c r="H4257">
        <v>365</v>
      </c>
      <c r="I4257">
        <v>481</v>
      </c>
      <c r="J4257">
        <v>16954.73</v>
      </c>
      <c r="K4257">
        <v>11194.69</v>
      </c>
      <c r="L4257">
        <v>9524.7000000000007</v>
      </c>
      <c r="M4257">
        <v>6094.1988000000001</v>
      </c>
      <c r="N4257">
        <v>175</v>
      </c>
      <c r="O4257">
        <v>178</v>
      </c>
      <c r="P4257">
        <v>254</v>
      </c>
      <c r="Q4257">
        <v>9047.82</v>
      </c>
      <c r="R4257">
        <v>5722.5</v>
      </c>
      <c r="S4257">
        <v>4414.7</v>
      </c>
      <c r="T4257">
        <v>3689.0146</v>
      </c>
      <c r="U4257">
        <v>175</v>
      </c>
      <c r="V4257">
        <v>187</v>
      </c>
      <c r="W4257">
        <v>227</v>
      </c>
      <c r="X4257">
        <v>7906.91</v>
      </c>
      <c r="Y4257">
        <v>5472.19</v>
      </c>
      <c r="Z4257">
        <v>5110</v>
      </c>
      <c r="AA4257">
        <v>2405.1842000000001</v>
      </c>
      <c r="AB4257">
        <v>168</v>
      </c>
      <c r="AC4257">
        <v>174</v>
      </c>
      <c r="AD4257">
        <v>141</v>
      </c>
      <c r="AE4257">
        <v>160</v>
      </c>
      <c r="AF4257">
        <v>168</v>
      </c>
      <c r="AG4257">
        <v>174</v>
      </c>
      <c r="AH4257">
        <v>141</v>
      </c>
      <c r="AI4257">
        <v>160</v>
      </c>
      <c r="AJ4257">
        <v>168</v>
      </c>
      <c r="AK4257">
        <v>174</v>
      </c>
      <c r="AL4257">
        <v>141</v>
      </c>
      <c r="AM4257">
        <v>160</v>
      </c>
    </row>
    <row r="4258" spans="1:39" x14ac:dyDescent="0.15">
      <c r="A4258" t="s">
        <v>149</v>
      </c>
      <c r="B4258">
        <v>100</v>
      </c>
      <c r="C4258">
        <v>2</v>
      </c>
      <c r="D4258">
        <v>1</v>
      </c>
      <c r="E4258" t="s">
        <v>30</v>
      </c>
      <c r="F4258" t="s">
        <v>206</v>
      </c>
      <c r="G4258">
        <v>21</v>
      </c>
      <c r="H4258">
        <v>44</v>
      </c>
      <c r="I4258">
        <v>55</v>
      </c>
      <c r="J4258">
        <v>2002.58</v>
      </c>
      <c r="K4258">
        <v>1319.92</v>
      </c>
      <c r="L4258">
        <v>1135.7</v>
      </c>
      <c r="M4258">
        <v>686.4357</v>
      </c>
      <c r="N4258">
        <v>21</v>
      </c>
      <c r="O4258">
        <v>22</v>
      </c>
      <c r="P4258">
        <v>29</v>
      </c>
      <c r="Q4258">
        <v>900.76</v>
      </c>
      <c r="R4258">
        <v>591.29</v>
      </c>
      <c r="S4258">
        <v>457.06</v>
      </c>
      <c r="T4258">
        <v>371.07569999999998</v>
      </c>
      <c r="U4258">
        <v>21</v>
      </c>
      <c r="V4258">
        <v>22</v>
      </c>
      <c r="W4258">
        <v>26</v>
      </c>
      <c r="X4258">
        <v>1101.82</v>
      </c>
      <c r="Y4258">
        <v>728.63</v>
      </c>
      <c r="Z4258">
        <v>678.64</v>
      </c>
      <c r="AA4258">
        <v>315.36</v>
      </c>
      <c r="AB4258">
        <v>19</v>
      </c>
      <c r="AC4258">
        <v>21</v>
      </c>
      <c r="AD4258">
        <v>16</v>
      </c>
      <c r="AE4258">
        <v>19</v>
      </c>
      <c r="AF4258">
        <v>19</v>
      </c>
      <c r="AG4258">
        <v>21</v>
      </c>
      <c r="AH4258">
        <v>16</v>
      </c>
      <c r="AI4258">
        <v>19</v>
      </c>
      <c r="AJ4258">
        <v>19</v>
      </c>
      <c r="AK4258">
        <v>21</v>
      </c>
      <c r="AL4258">
        <v>16</v>
      </c>
      <c r="AM4258">
        <v>19</v>
      </c>
    </row>
    <row r="4259" spans="1:39" x14ac:dyDescent="0.15">
      <c r="A4259" t="s">
        <v>149</v>
      </c>
      <c r="B4259">
        <v>100</v>
      </c>
      <c r="C4259">
        <v>2</v>
      </c>
      <c r="D4259">
        <v>1</v>
      </c>
      <c r="E4259" t="s">
        <v>29</v>
      </c>
      <c r="F4259" t="s">
        <v>206</v>
      </c>
      <c r="G4259">
        <v>313</v>
      </c>
      <c r="H4259">
        <v>641</v>
      </c>
      <c r="I4259">
        <v>871</v>
      </c>
      <c r="J4259">
        <v>31425.52</v>
      </c>
      <c r="K4259">
        <v>20343.150000000001</v>
      </c>
      <c r="L4259">
        <v>18017.849999999999</v>
      </c>
      <c r="M4259">
        <v>10915.7767</v>
      </c>
      <c r="N4259">
        <v>313</v>
      </c>
      <c r="O4259">
        <v>320</v>
      </c>
      <c r="P4259">
        <v>468</v>
      </c>
      <c r="Q4259">
        <v>16178.13</v>
      </c>
      <c r="R4259">
        <v>10104.219999999999</v>
      </c>
      <c r="S4259">
        <v>8673.2099999999991</v>
      </c>
      <c r="T4259">
        <v>6425.1926999999996</v>
      </c>
      <c r="U4259">
        <v>313</v>
      </c>
      <c r="V4259">
        <v>321</v>
      </c>
      <c r="W4259">
        <v>403</v>
      </c>
      <c r="X4259">
        <v>15247.39</v>
      </c>
      <c r="Y4259">
        <v>10238.93</v>
      </c>
      <c r="Z4259">
        <v>9344.64</v>
      </c>
      <c r="AA4259">
        <v>4490.5839999999998</v>
      </c>
      <c r="AB4259">
        <v>300</v>
      </c>
      <c r="AC4259">
        <v>300</v>
      </c>
      <c r="AD4259">
        <v>239</v>
      </c>
      <c r="AE4259">
        <v>295</v>
      </c>
      <c r="AF4259">
        <v>300</v>
      </c>
      <c r="AG4259">
        <v>300</v>
      </c>
      <c r="AH4259">
        <v>239</v>
      </c>
      <c r="AI4259">
        <v>295</v>
      </c>
      <c r="AJ4259">
        <v>300</v>
      </c>
      <c r="AK4259">
        <v>300</v>
      </c>
      <c r="AL4259">
        <v>239</v>
      </c>
      <c r="AM4259">
        <v>295</v>
      </c>
    </row>
    <row r="4260" spans="1:39" x14ac:dyDescent="0.15">
      <c r="A4260" t="s">
        <v>149</v>
      </c>
      <c r="B4260">
        <v>100</v>
      </c>
      <c r="C4260">
        <v>2</v>
      </c>
      <c r="D4260">
        <v>1</v>
      </c>
      <c r="E4260" t="s">
        <v>32</v>
      </c>
      <c r="F4260" t="s">
        <v>206</v>
      </c>
      <c r="G4260">
        <v>6</v>
      </c>
      <c r="H4260">
        <v>12</v>
      </c>
      <c r="I4260">
        <v>14</v>
      </c>
      <c r="J4260">
        <v>664.91</v>
      </c>
      <c r="K4260">
        <v>402.98</v>
      </c>
      <c r="L4260">
        <v>377.79</v>
      </c>
      <c r="M4260">
        <v>235.0361</v>
      </c>
      <c r="N4260">
        <v>6</v>
      </c>
      <c r="O4260">
        <v>6</v>
      </c>
      <c r="P4260">
        <v>7</v>
      </c>
      <c r="Q4260">
        <v>247.95</v>
      </c>
      <c r="R4260">
        <v>164.36</v>
      </c>
      <c r="S4260">
        <v>139.16999999999999</v>
      </c>
      <c r="T4260">
        <v>103.8129</v>
      </c>
      <c r="U4260">
        <v>6</v>
      </c>
      <c r="V4260">
        <v>6</v>
      </c>
      <c r="W4260">
        <v>7</v>
      </c>
      <c r="X4260">
        <v>416.96</v>
      </c>
      <c r="Y4260">
        <v>238.62</v>
      </c>
      <c r="Z4260">
        <v>238.62</v>
      </c>
      <c r="AA4260">
        <v>131.22319999999999</v>
      </c>
      <c r="AB4260">
        <v>6</v>
      </c>
      <c r="AC4260">
        <v>6</v>
      </c>
      <c r="AD4260">
        <v>6</v>
      </c>
      <c r="AE4260">
        <v>4</v>
      </c>
      <c r="AF4260">
        <v>6</v>
      </c>
      <c r="AG4260">
        <v>6</v>
      </c>
      <c r="AH4260">
        <v>6</v>
      </c>
      <c r="AI4260">
        <v>4</v>
      </c>
      <c r="AJ4260">
        <v>6</v>
      </c>
      <c r="AK4260">
        <v>6</v>
      </c>
      <c r="AL4260">
        <v>6</v>
      </c>
      <c r="AM4260">
        <v>4</v>
      </c>
    </row>
    <row r="4261" spans="1:39" x14ac:dyDescent="0.15">
      <c r="A4261" t="s">
        <v>149</v>
      </c>
      <c r="B4261">
        <v>100</v>
      </c>
      <c r="C4261">
        <v>2</v>
      </c>
      <c r="D4261">
        <v>2</v>
      </c>
      <c r="E4261" t="s">
        <v>28</v>
      </c>
      <c r="F4261" t="s">
        <v>206</v>
      </c>
      <c r="G4261">
        <v>18</v>
      </c>
      <c r="H4261">
        <v>38</v>
      </c>
      <c r="I4261">
        <v>46</v>
      </c>
      <c r="J4261">
        <v>1806.62</v>
      </c>
      <c r="K4261">
        <v>1228.25</v>
      </c>
      <c r="L4261">
        <v>1006.44</v>
      </c>
      <c r="M4261">
        <v>624.1431</v>
      </c>
      <c r="N4261">
        <v>18</v>
      </c>
      <c r="O4261">
        <v>19</v>
      </c>
      <c r="P4261">
        <v>22</v>
      </c>
      <c r="Q4261">
        <v>815.82</v>
      </c>
      <c r="R4261">
        <v>550.1</v>
      </c>
      <c r="S4261">
        <v>356.28</v>
      </c>
      <c r="T4261">
        <v>322.84309999999999</v>
      </c>
      <c r="U4261">
        <v>18</v>
      </c>
      <c r="V4261">
        <v>19</v>
      </c>
      <c r="W4261">
        <v>24</v>
      </c>
      <c r="X4261">
        <v>990.8</v>
      </c>
      <c r="Y4261">
        <v>678.15</v>
      </c>
      <c r="Z4261">
        <v>650.16</v>
      </c>
      <c r="AA4261">
        <v>301.3</v>
      </c>
      <c r="AB4261">
        <v>18</v>
      </c>
      <c r="AC4261">
        <v>18</v>
      </c>
      <c r="AD4261">
        <v>11</v>
      </c>
      <c r="AE4261">
        <v>15</v>
      </c>
      <c r="AF4261">
        <v>18</v>
      </c>
      <c r="AG4261">
        <v>18</v>
      </c>
      <c r="AH4261">
        <v>11</v>
      </c>
      <c r="AI4261">
        <v>15</v>
      </c>
      <c r="AJ4261">
        <v>18</v>
      </c>
      <c r="AK4261">
        <v>18</v>
      </c>
      <c r="AL4261">
        <v>11</v>
      </c>
      <c r="AM4261">
        <v>15</v>
      </c>
    </row>
    <row r="4262" spans="1:39" x14ac:dyDescent="0.15">
      <c r="A4262" t="s">
        <v>149</v>
      </c>
      <c r="B4262">
        <v>100</v>
      </c>
      <c r="C4262">
        <v>2</v>
      </c>
      <c r="D4262">
        <v>2</v>
      </c>
      <c r="E4262" t="s">
        <v>30</v>
      </c>
      <c r="F4262" t="s">
        <v>206</v>
      </c>
      <c r="G4262">
        <v>3</v>
      </c>
      <c r="H4262">
        <v>6</v>
      </c>
      <c r="I4262">
        <v>7</v>
      </c>
      <c r="J4262">
        <v>267.95</v>
      </c>
      <c r="K4262">
        <v>192.5</v>
      </c>
      <c r="L4262">
        <v>135.02000000000001</v>
      </c>
      <c r="M4262">
        <v>118.27030000000001</v>
      </c>
      <c r="N4262">
        <v>3</v>
      </c>
      <c r="O4262">
        <v>3</v>
      </c>
      <c r="P4262">
        <v>4</v>
      </c>
      <c r="Q4262">
        <v>148.97</v>
      </c>
      <c r="R4262">
        <v>107.27</v>
      </c>
      <c r="S4262">
        <v>49.79</v>
      </c>
      <c r="T4262">
        <v>70.430300000000003</v>
      </c>
      <c r="U4262">
        <v>3</v>
      </c>
      <c r="V4262">
        <v>3</v>
      </c>
      <c r="W4262">
        <v>3</v>
      </c>
      <c r="X4262">
        <v>118.98</v>
      </c>
      <c r="Y4262">
        <v>85.23</v>
      </c>
      <c r="Z4262">
        <v>85.23</v>
      </c>
      <c r="AA4262">
        <v>47.84</v>
      </c>
      <c r="AB4262">
        <v>3</v>
      </c>
      <c r="AC4262">
        <v>3</v>
      </c>
      <c r="AD4262">
        <v>3</v>
      </c>
      <c r="AE4262">
        <v>3</v>
      </c>
      <c r="AF4262">
        <v>3</v>
      </c>
      <c r="AG4262">
        <v>3</v>
      </c>
      <c r="AH4262">
        <v>3</v>
      </c>
      <c r="AI4262">
        <v>3</v>
      </c>
      <c r="AJ4262">
        <v>3</v>
      </c>
      <c r="AK4262">
        <v>3</v>
      </c>
      <c r="AL4262">
        <v>3</v>
      </c>
      <c r="AM4262">
        <v>3</v>
      </c>
    </row>
    <row r="4263" spans="1:39" x14ac:dyDescent="0.15">
      <c r="A4263" t="s">
        <v>149</v>
      </c>
      <c r="B4263">
        <v>100</v>
      </c>
      <c r="C4263">
        <v>2</v>
      </c>
      <c r="D4263">
        <v>2</v>
      </c>
      <c r="E4263" t="s">
        <v>29</v>
      </c>
      <c r="F4263" t="s">
        <v>206</v>
      </c>
      <c r="G4263">
        <v>11</v>
      </c>
      <c r="H4263">
        <v>25</v>
      </c>
      <c r="I4263">
        <v>38</v>
      </c>
      <c r="J4263">
        <v>1114.67</v>
      </c>
      <c r="K4263">
        <v>747.77</v>
      </c>
      <c r="L4263">
        <v>608.87</v>
      </c>
      <c r="M4263">
        <v>447.03149999999999</v>
      </c>
      <c r="N4263">
        <v>11</v>
      </c>
      <c r="O4263">
        <v>13</v>
      </c>
      <c r="P4263">
        <v>23</v>
      </c>
      <c r="Q4263">
        <v>651.79999999999995</v>
      </c>
      <c r="R4263">
        <v>444.58</v>
      </c>
      <c r="S4263">
        <v>305.68</v>
      </c>
      <c r="T4263">
        <v>279.57150000000001</v>
      </c>
      <c r="U4263">
        <v>11</v>
      </c>
      <c r="V4263">
        <v>12</v>
      </c>
      <c r="W4263">
        <v>15</v>
      </c>
      <c r="X4263">
        <v>462.87</v>
      </c>
      <c r="Y4263">
        <v>303.19</v>
      </c>
      <c r="Z4263">
        <v>303.19</v>
      </c>
      <c r="AA4263">
        <v>167.46</v>
      </c>
      <c r="AB4263">
        <v>8</v>
      </c>
      <c r="AC4263">
        <v>10</v>
      </c>
      <c r="AD4263">
        <v>7</v>
      </c>
      <c r="AE4263">
        <v>10</v>
      </c>
      <c r="AF4263">
        <v>8</v>
      </c>
      <c r="AG4263">
        <v>10</v>
      </c>
      <c r="AH4263">
        <v>7</v>
      </c>
      <c r="AI4263">
        <v>10</v>
      </c>
      <c r="AJ4263">
        <v>8</v>
      </c>
      <c r="AK4263">
        <v>10</v>
      </c>
      <c r="AL4263">
        <v>7</v>
      </c>
      <c r="AM4263">
        <v>10</v>
      </c>
    </row>
    <row r="4264" spans="1:39" x14ac:dyDescent="0.15">
      <c r="A4264" t="s">
        <v>150</v>
      </c>
      <c r="B4264">
        <v>-1</v>
      </c>
      <c r="C4264">
        <v>0</v>
      </c>
      <c r="D4264">
        <v>0</v>
      </c>
      <c r="E4264" t="s">
        <v>28</v>
      </c>
      <c r="F4264" t="s">
        <v>206</v>
      </c>
      <c r="G4264">
        <v>0</v>
      </c>
      <c r="H4264">
        <v>38091</v>
      </c>
      <c r="I4264">
        <v>73344</v>
      </c>
      <c r="J4264">
        <v>3980049.93</v>
      </c>
      <c r="K4264">
        <v>2789379.74</v>
      </c>
      <c r="L4264">
        <v>2715554.83</v>
      </c>
      <c r="M4264">
        <v>1021848.2834</v>
      </c>
      <c r="N4264">
        <v>0</v>
      </c>
      <c r="O4264">
        <v>532</v>
      </c>
      <c r="P4264">
        <v>1744</v>
      </c>
      <c r="Q4264">
        <v>113038.2</v>
      </c>
      <c r="R4264">
        <v>77239.399999999994</v>
      </c>
      <c r="S4264">
        <v>73943.710000000006</v>
      </c>
      <c r="T4264">
        <v>30368.935600000001</v>
      </c>
      <c r="U4264">
        <v>0</v>
      </c>
      <c r="V4264">
        <v>37559</v>
      </c>
      <c r="W4264">
        <v>71600</v>
      </c>
      <c r="X4264">
        <v>3867011.73</v>
      </c>
      <c r="Y4264">
        <v>2712140.34</v>
      </c>
      <c r="Z4264">
        <v>2641611.12</v>
      </c>
      <c r="AA4264">
        <v>991479.34779999999</v>
      </c>
      <c r="AB4264">
        <v>0</v>
      </c>
      <c r="AC4264">
        <v>0</v>
      </c>
      <c r="AD4264">
        <v>0</v>
      </c>
      <c r="AE4264">
        <v>0</v>
      </c>
      <c r="AF4264">
        <v>0</v>
      </c>
      <c r="AG4264">
        <v>0</v>
      </c>
      <c r="AH4264">
        <v>0</v>
      </c>
      <c r="AI4264">
        <v>0</v>
      </c>
      <c r="AJ4264">
        <v>0</v>
      </c>
      <c r="AK4264">
        <v>0</v>
      </c>
      <c r="AL4264">
        <v>0</v>
      </c>
      <c r="AM4264">
        <v>0</v>
      </c>
    </row>
    <row r="4265" spans="1:39" x14ac:dyDescent="0.15">
      <c r="A4265" t="s">
        <v>150</v>
      </c>
      <c r="B4265">
        <v>5</v>
      </c>
      <c r="C4265">
        <v>1</v>
      </c>
      <c r="D4265">
        <v>0</v>
      </c>
      <c r="E4265" t="s">
        <v>28</v>
      </c>
      <c r="F4265" t="s">
        <v>206</v>
      </c>
      <c r="G4265">
        <v>742</v>
      </c>
      <c r="H4265">
        <v>1565</v>
      </c>
      <c r="I4265">
        <v>9504</v>
      </c>
      <c r="J4265">
        <v>641935.53</v>
      </c>
      <c r="K4265">
        <v>452892.32</v>
      </c>
      <c r="L4265">
        <v>399772.13</v>
      </c>
      <c r="M4265">
        <v>160307.9792</v>
      </c>
      <c r="N4265">
        <v>426</v>
      </c>
      <c r="O4265">
        <v>805</v>
      </c>
      <c r="P4265">
        <v>5267</v>
      </c>
      <c r="Q4265">
        <v>372568.57</v>
      </c>
      <c r="R4265">
        <v>262395.39</v>
      </c>
      <c r="S4265">
        <v>226945.86</v>
      </c>
      <c r="T4265">
        <v>96719.402600000001</v>
      </c>
      <c r="U4265">
        <v>316</v>
      </c>
      <c r="V4265">
        <v>760</v>
      </c>
      <c r="W4265">
        <v>4237</v>
      </c>
      <c r="X4265">
        <v>269366.96000000002</v>
      </c>
      <c r="Y4265">
        <v>190496.93</v>
      </c>
      <c r="Z4265">
        <v>172826.27</v>
      </c>
      <c r="AA4265">
        <v>63588.5766</v>
      </c>
      <c r="AB4265">
        <v>729</v>
      </c>
      <c r="AC4265">
        <v>687</v>
      </c>
      <c r="AD4265">
        <v>622</v>
      </c>
      <c r="AE4265">
        <v>509</v>
      </c>
      <c r="AF4265">
        <v>423</v>
      </c>
      <c r="AG4265">
        <v>416</v>
      </c>
      <c r="AH4265">
        <v>385</v>
      </c>
      <c r="AI4265">
        <v>290</v>
      </c>
      <c r="AJ4265">
        <v>306</v>
      </c>
      <c r="AK4265">
        <v>271</v>
      </c>
      <c r="AL4265">
        <v>237</v>
      </c>
      <c r="AM4265">
        <v>219</v>
      </c>
    </row>
    <row r="4266" spans="1:39" x14ac:dyDescent="0.15">
      <c r="A4266" t="s">
        <v>150</v>
      </c>
      <c r="B4266">
        <v>5</v>
      </c>
      <c r="C4266">
        <v>1</v>
      </c>
      <c r="D4266">
        <v>0</v>
      </c>
      <c r="E4266" t="s">
        <v>30</v>
      </c>
      <c r="F4266" t="s">
        <v>206</v>
      </c>
      <c r="G4266">
        <v>1</v>
      </c>
      <c r="H4266">
        <v>2</v>
      </c>
      <c r="I4266">
        <v>10</v>
      </c>
      <c r="J4266">
        <v>710.99</v>
      </c>
      <c r="K4266">
        <v>497.69</v>
      </c>
      <c r="L4266">
        <v>352.09</v>
      </c>
      <c r="M4266">
        <v>164.78370000000001</v>
      </c>
      <c r="N4266">
        <v>1</v>
      </c>
      <c r="O4266">
        <v>2</v>
      </c>
      <c r="P4266">
        <v>10</v>
      </c>
      <c r="Q4266">
        <v>710.99</v>
      </c>
      <c r="R4266">
        <v>497.69</v>
      </c>
      <c r="S4266">
        <v>352.09</v>
      </c>
      <c r="T4266">
        <v>164.78370000000001</v>
      </c>
      <c r="U4266">
        <v>0</v>
      </c>
      <c r="V4266">
        <v>0</v>
      </c>
      <c r="W4266">
        <v>0</v>
      </c>
      <c r="X4266">
        <v>0</v>
      </c>
      <c r="Y4266">
        <v>0</v>
      </c>
      <c r="Z4266">
        <v>0</v>
      </c>
      <c r="AA4266">
        <v>0</v>
      </c>
      <c r="AB4266">
        <v>1</v>
      </c>
      <c r="AC4266">
        <v>1</v>
      </c>
      <c r="AD4266">
        <v>1</v>
      </c>
      <c r="AE4266">
        <v>1</v>
      </c>
      <c r="AF4266">
        <v>1</v>
      </c>
      <c r="AG4266">
        <v>1</v>
      </c>
      <c r="AH4266">
        <v>1</v>
      </c>
      <c r="AI4266">
        <v>1</v>
      </c>
      <c r="AJ4266">
        <v>0</v>
      </c>
      <c r="AK4266">
        <v>0</v>
      </c>
      <c r="AL4266">
        <v>0</v>
      </c>
      <c r="AM4266">
        <v>0</v>
      </c>
    </row>
    <row r="4267" spans="1:39" x14ac:dyDescent="0.15">
      <c r="A4267" t="s">
        <v>150</v>
      </c>
      <c r="B4267">
        <v>5</v>
      </c>
      <c r="C4267">
        <v>1</v>
      </c>
      <c r="D4267">
        <v>0</v>
      </c>
      <c r="E4267" t="s">
        <v>29</v>
      </c>
      <c r="F4267" t="s">
        <v>206</v>
      </c>
      <c r="G4267">
        <v>9</v>
      </c>
      <c r="H4267">
        <v>25</v>
      </c>
      <c r="I4267">
        <v>168</v>
      </c>
      <c r="J4267">
        <v>9746.58</v>
      </c>
      <c r="K4267">
        <v>6402.71</v>
      </c>
      <c r="L4267">
        <v>5194.99</v>
      </c>
      <c r="M4267">
        <v>2693.5814</v>
      </c>
      <c r="N4267">
        <v>6</v>
      </c>
      <c r="O4267">
        <v>18</v>
      </c>
      <c r="P4267">
        <v>108</v>
      </c>
      <c r="Q4267">
        <v>7053.67</v>
      </c>
      <c r="R4267">
        <v>4685.05</v>
      </c>
      <c r="S4267">
        <v>3569.09</v>
      </c>
      <c r="T4267">
        <v>2033.6152999999999</v>
      </c>
      <c r="U4267">
        <v>3</v>
      </c>
      <c r="V4267">
        <v>7</v>
      </c>
      <c r="W4267">
        <v>60</v>
      </c>
      <c r="X4267">
        <v>2692.91</v>
      </c>
      <c r="Y4267">
        <v>1717.66</v>
      </c>
      <c r="Z4267">
        <v>1625.9</v>
      </c>
      <c r="AA4267">
        <v>659.96609999999998</v>
      </c>
      <c r="AB4267">
        <v>8</v>
      </c>
      <c r="AC4267">
        <v>8</v>
      </c>
      <c r="AD4267">
        <v>7</v>
      </c>
      <c r="AE4267">
        <v>7</v>
      </c>
      <c r="AF4267">
        <v>6</v>
      </c>
      <c r="AG4267">
        <v>6</v>
      </c>
      <c r="AH4267">
        <v>5</v>
      </c>
      <c r="AI4267">
        <v>5</v>
      </c>
      <c r="AJ4267">
        <v>2</v>
      </c>
      <c r="AK4267">
        <v>2</v>
      </c>
      <c r="AL4267">
        <v>2</v>
      </c>
      <c r="AM4267">
        <v>2</v>
      </c>
    </row>
    <row r="4268" spans="1:39" x14ac:dyDescent="0.15">
      <c r="A4268" t="s">
        <v>150</v>
      </c>
      <c r="B4268">
        <v>5</v>
      </c>
      <c r="C4268">
        <v>1</v>
      </c>
      <c r="D4268">
        <v>0</v>
      </c>
      <c r="E4268" t="s">
        <v>32</v>
      </c>
      <c r="F4268" t="s">
        <v>206</v>
      </c>
      <c r="G4268">
        <v>192</v>
      </c>
      <c r="H4268">
        <v>498</v>
      </c>
      <c r="I4268">
        <v>2777</v>
      </c>
      <c r="J4268">
        <v>179011.15</v>
      </c>
      <c r="K4268">
        <v>115650.82</v>
      </c>
      <c r="L4268">
        <v>104706.99</v>
      </c>
      <c r="M4268">
        <v>43131.690499999997</v>
      </c>
      <c r="N4268">
        <v>23</v>
      </c>
      <c r="O4268">
        <v>84</v>
      </c>
      <c r="P4268">
        <v>370</v>
      </c>
      <c r="Q4268">
        <v>24830</v>
      </c>
      <c r="R4268">
        <v>16962.34</v>
      </c>
      <c r="S4268">
        <v>14423.17</v>
      </c>
      <c r="T4268">
        <v>6674.2055</v>
      </c>
      <c r="U4268">
        <v>169</v>
      </c>
      <c r="V4268">
        <v>414</v>
      </c>
      <c r="W4268">
        <v>2407</v>
      </c>
      <c r="X4268">
        <v>154181.15</v>
      </c>
      <c r="Y4268">
        <v>98688.48</v>
      </c>
      <c r="Z4268">
        <v>90283.82</v>
      </c>
      <c r="AA4268">
        <v>36457.485000000001</v>
      </c>
      <c r="AB4268">
        <v>192</v>
      </c>
      <c r="AC4268">
        <v>172</v>
      </c>
      <c r="AD4268">
        <v>161</v>
      </c>
      <c r="AE4268">
        <v>150</v>
      </c>
      <c r="AF4268">
        <v>23</v>
      </c>
      <c r="AG4268">
        <v>20</v>
      </c>
      <c r="AH4268">
        <v>20</v>
      </c>
      <c r="AI4268">
        <v>21</v>
      </c>
      <c r="AJ4268">
        <v>169</v>
      </c>
      <c r="AK4268">
        <v>152</v>
      </c>
      <c r="AL4268">
        <v>141</v>
      </c>
      <c r="AM4268">
        <v>129</v>
      </c>
    </row>
    <row r="4269" spans="1:39" x14ac:dyDescent="0.15">
      <c r="A4269" t="s">
        <v>150</v>
      </c>
      <c r="B4269">
        <v>5</v>
      </c>
      <c r="C4269">
        <v>1</v>
      </c>
      <c r="D4269">
        <v>1</v>
      </c>
      <c r="E4269" t="s">
        <v>28</v>
      </c>
      <c r="F4269" t="s">
        <v>206</v>
      </c>
      <c r="G4269">
        <v>5114</v>
      </c>
      <c r="H4269">
        <v>15691</v>
      </c>
      <c r="I4269">
        <v>74148</v>
      </c>
      <c r="J4269">
        <v>4849279.09</v>
      </c>
      <c r="K4269">
        <v>3302317.26</v>
      </c>
      <c r="L4269">
        <v>2949843.71</v>
      </c>
      <c r="M4269">
        <v>1225295.3363999999</v>
      </c>
      <c r="N4269">
        <v>3502</v>
      </c>
      <c r="O4269">
        <v>9226</v>
      </c>
      <c r="P4269">
        <v>48372</v>
      </c>
      <c r="Q4269">
        <v>3329825.38</v>
      </c>
      <c r="R4269">
        <v>2294372.39</v>
      </c>
      <c r="S4269">
        <v>2035720.64</v>
      </c>
      <c r="T4269">
        <v>857010.64269999997</v>
      </c>
      <c r="U4269">
        <v>1612</v>
      </c>
      <c r="V4269">
        <v>6465</v>
      </c>
      <c r="W4269">
        <v>25776</v>
      </c>
      <c r="X4269">
        <v>1519453.71</v>
      </c>
      <c r="Y4269">
        <v>1007944.87</v>
      </c>
      <c r="Z4269">
        <v>914123.07</v>
      </c>
      <c r="AA4269">
        <v>368284.6937</v>
      </c>
      <c r="AB4269">
        <v>4538</v>
      </c>
      <c r="AC4269">
        <v>4952</v>
      </c>
      <c r="AD4269">
        <v>3554</v>
      </c>
      <c r="AE4269">
        <v>4253</v>
      </c>
      <c r="AF4269">
        <v>3345</v>
      </c>
      <c r="AG4269">
        <v>3463</v>
      </c>
      <c r="AH4269">
        <v>2616</v>
      </c>
      <c r="AI4269">
        <v>3127</v>
      </c>
      <c r="AJ4269">
        <v>1193</v>
      </c>
      <c r="AK4269">
        <v>1489</v>
      </c>
      <c r="AL4269">
        <v>938</v>
      </c>
      <c r="AM4269">
        <v>1126</v>
      </c>
    </row>
    <row r="4270" spans="1:39" x14ac:dyDescent="0.15">
      <c r="A4270" t="s">
        <v>150</v>
      </c>
      <c r="B4270">
        <v>5</v>
      </c>
      <c r="C4270">
        <v>1</v>
      </c>
      <c r="D4270">
        <v>1</v>
      </c>
      <c r="E4270" t="s">
        <v>30</v>
      </c>
      <c r="F4270" t="s">
        <v>206</v>
      </c>
      <c r="G4270">
        <v>498</v>
      </c>
      <c r="H4270">
        <v>1567</v>
      </c>
      <c r="I4270">
        <v>6923</v>
      </c>
      <c r="J4270">
        <v>455478.26</v>
      </c>
      <c r="K4270">
        <v>313060.11</v>
      </c>
      <c r="L4270">
        <v>272243.53999999998</v>
      </c>
      <c r="M4270">
        <v>114864.2308</v>
      </c>
      <c r="N4270">
        <v>342</v>
      </c>
      <c r="O4270">
        <v>949</v>
      </c>
      <c r="P4270">
        <v>4667</v>
      </c>
      <c r="Q4270">
        <v>319995.90000000002</v>
      </c>
      <c r="R4270">
        <v>220893.58</v>
      </c>
      <c r="S4270">
        <v>193776.09</v>
      </c>
      <c r="T4270">
        <v>82307.150099999999</v>
      </c>
      <c r="U4270">
        <v>156</v>
      </c>
      <c r="V4270">
        <v>618</v>
      </c>
      <c r="W4270">
        <v>2256</v>
      </c>
      <c r="X4270">
        <v>135482.35999999999</v>
      </c>
      <c r="Y4270">
        <v>92166.53</v>
      </c>
      <c r="Z4270">
        <v>78467.45</v>
      </c>
      <c r="AA4270">
        <v>32557.080699999999</v>
      </c>
      <c r="AB4270">
        <v>439</v>
      </c>
      <c r="AC4270">
        <v>493</v>
      </c>
      <c r="AD4270">
        <v>315</v>
      </c>
      <c r="AE4270">
        <v>464</v>
      </c>
      <c r="AF4270">
        <v>311</v>
      </c>
      <c r="AG4270">
        <v>339</v>
      </c>
      <c r="AH4270">
        <v>239</v>
      </c>
      <c r="AI4270">
        <v>332</v>
      </c>
      <c r="AJ4270">
        <v>128</v>
      </c>
      <c r="AK4270">
        <v>154</v>
      </c>
      <c r="AL4270">
        <v>76</v>
      </c>
      <c r="AM4270">
        <v>132</v>
      </c>
    </row>
    <row r="4271" spans="1:39" x14ac:dyDescent="0.15">
      <c r="A4271" t="s">
        <v>150</v>
      </c>
      <c r="B4271">
        <v>5</v>
      </c>
      <c r="C4271">
        <v>1</v>
      </c>
      <c r="D4271">
        <v>1</v>
      </c>
      <c r="E4271" t="s">
        <v>29</v>
      </c>
      <c r="F4271" t="s">
        <v>206</v>
      </c>
      <c r="G4271">
        <v>7901</v>
      </c>
      <c r="H4271">
        <v>25823</v>
      </c>
      <c r="I4271">
        <v>119603</v>
      </c>
      <c r="J4271">
        <v>7687053.9199999999</v>
      </c>
      <c r="K4271">
        <v>5024277.4400000004</v>
      </c>
      <c r="L4271">
        <v>4442712.4800000004</v>
      </c>
      <c r="M4271">
        <v>1939927.4794999999</v>
      </c>
      <c r="N4271">
        <v>4237</v>
      </c>
      <c r="O4271">
        <v>12308</v>
      </c>
      <c r="P4271">
        <v>63386</v>
      </c>
      <c r="Q4271">
        <v>4248598.1900000004</v>
      </c>
      <c r="R4271">
        <v>2776319.63</v>
      </c>
      <c r="S4271">
        <v>2438512.92</v>
      </c>
      <c r="T4271">
        <v>1114165.4350000001</v>
      </c>
      <c r="U4271">
        <v>3664</v>
      </c>
      <c r="V4271">
        <v>13515</v>
      </c>
      <c r="W4271">
        <v>56217</v>
      </c>
      <c r="X4271">
        <v>3438455.73</v>
      </c>
      <c r="Y4271">
        <v>2247957.81</v>
      </c>
      <c r="Z4271">
        <v>2004199.56</v>
      </c>
      <c r="AA4271">
        <v>825762.04449999996</v>
      </c>
      <c r="AB4271">
        <v>7320</v>
      </c>
      <c r="AC4271">
        <v>7822</v>
      </c>
      <c r="AD4271">
        <v>5570</v>
      </c>
      <c r="AE4271">
        <v>7363</v>
      </c>
      <c r="AF4271">
        <v>4035</v>
      </c>
      <c r="AG4271">
        <v>4192</v>
      </c>
      <c r="AH4271">
        <v>3261</v>
      </c>
      <c r="AI4271">
        <v>4067</v>
      </c>
      <c r="AJ4271">
        <v>3285</v>
      </c>
      <c r="AK4271">
        <v>3630</v>
      </c>
      <c r="AL4271">
        <v>2309</v>
      </c>
      <c r="AM4271">
        <v>3296</v>
      </c>
    </row>
    <row r="4272" spans="1:39" x14ac:dyDescent="0.15">
      <c r="A4272" t="s">
        <v>150</v>
      </c>
      <c r="B4272">
        <v>5</v>
      </c>
      <c r="C4272">
        <v>1</v>
      </c>
      <c r="D4272">
        <v>1</v>
      </c>
      <c r="E4272" t="s">
        <v>31</v>
      </c>
      <c r="F4272" t="s">
        <v>206</v>
      </c>
      <c r="G4272">
        <v>2</v>
      </c>
      <c r="H4272">
        <v>6</v>
      </c>
      <c r="I4272">
        <v>24</v>
      </c>
      <c r="J4272">
        <v>1614.91</v>
      </c>
      <c r="K4272">
        <v>965.61</v>
      </c>
      <c r="L4272">
        <v>827.11</v>
      </c>
      <c r="M4272">
        <v>373.24299999999999</v>
      </c>
      <c r="N4272">
        <v>1</v>
      </c>
      <c r="O4272">
        <v>3</v>
      </c>
      <c r="P4272">
        <v>11</v>
      </c>
      <c r="Q4272">
        <v>743.95</v>
      </c>
      <c r="R4272">
        <v>511.15</v>
      </c>
      <c r="S4272">
        <v>511.15</v>
      </c>
      <c r="T4272">
        <v>186.7912</v>
      </c>
      <c r="U4272">
        <v>1</v>
      </c>
      <c r="V4272">
        <v>3</v>
      </c>
      <c r="W4272">
        <v>13</v>
      </c>
      <c r="X4272">
        <v>870.96</v>
      </c>
      <c r="Y4272">
        <v>454.46</v>
      </c>
      <c r="Z4272">
        <v>315.95999999999998</v>
      </c>
      <c r="AA4272">
        <v>186.45179999999999</v>
      </c>
      <c r="AB4272">
        <v>1</v>
      </c>
      <c r="AC4272">
        <v>2</v>
      </c>
      <c r="AD4272">
        <v>2</v>
      </c>
      <c r="AE4272">
        <v>1</v>
      </c>
      <c r="AF4272">
        <v>1</v>
      </c>
      <c r="AG4272">
        <v>1</v>
      </c>
      <c r="AH4272">
        <v>1</v>
      </c>
      <c r="AI4272">
        <v>1</v>
      </c>
      <c r="AJ4272">
        <v>0</v>
      </c>
      <c r="AK4272">
        <v>1</v>
      </c>
      <c r="AL4272">
        <v>1</v>
      </c>
      <c r="AM4272">
        <v>0</v>
      </c>
    </row>
    <row r="4273" spans="1:39" x14ac:dyDescent="0.15">
      <c r="A4273" t="s">
        <v>150</v>
      </c>
      <c r="B4273">
        <v>5</v>
      </c>
      <c r="C4273">
        <v>1</v>
      </c>
      <c r="D4273">
        <v>1</v>
      </c>
      <c r="E4273" t="s">
        <v>32</v>
      </c>
      <c r="F4273" t="s">
        <v>206</v>
      </c>
      <c r="G4273">
        <v>269</v>
      </c>
      <c r="H4273">
        <v>835</v>
      </c>
      <c r="I4273">
        <v>4068</v>
      </c>
      <c r="J4273">
        <v>259409.9</v>
      </c>
      <c r="K4273">
        <v>166963.29999999999</v>
      </c>
      <c r="L4273">
        <v>150739.96</v>
      </c>
      <c r="M4273">
        <v>63763.321400000001</v>
      </c>
      <c r="N4273">
        <v>49</v>
      </c>
      <c r="O4273">
        <v>138</v>
      </c>
      <c r="P4273">
        <v>775</v>
      </c>
      <c r="Q4273">
        <v>50999.89</v>
      </c>
      <c r="R4273">
        <v>33926.57</v>
      </c>
      <c r="S4273">
        <v>30030.959999999999</v>
      </c>
      <c r="T4273">
        <v>13731.0579</v>
      </c>
      <c r="U4273">
        <v>220</v>
      </c>
      <c r="V4273">
        <v>697</v>
      </c>
      <c r="W4273">
        <v>3293</v>
      </c>
      <c r="X4273">
        <v>208410.01</v>
      </c>
      <c r="Y4273">
        <v>133036.73000000001</v>
      </c>
      <c r="Z4273">
        <v>120709</v>
      </c>
      <c r="AA4273">
        <v>50032.263500000001</v>
      </c>
      <c r="AB4273">
        <v>266</v>
      </c>
      <c r="AC4273">
        <v>262</v>
      </c>
      <c r="AD4273">
        <v>186</v>
      </c>
      <c r="AE4273">
        <v>252</v>
      </c>
      <c r="AF4273">
        <v>48</v>
      </c>
      <c r="AG4273">
        <v>46</v>
      </c>
      <c r="AH4273">
        <v>37</v>
      </c>
      <c r="AI4273">
        <v>45</v>
      </c>
      <c r="AJ4273">
        <v>218</v>
      </c>
      <c r="AK4273">
        <v>216</v>
      </c>
      <c r="AL4273">
        <v>149</v>
      </c>
      <c r="AM4273">
        <v>207</v>
      </c>
    </row>
    <row r="4274" spans="1:39" x14ac:dyDescent="0.15">
      <c r="A4274" t="s">
        <v>150</v>
      </c>
      <c r="B4274">
        <v>5</v>
      </c>
      <c r="C4274">
        <v>1</v>
      </c>
      <c r="D4274">
        <v>2</v>
      </c>
      <c r="E4274" t="s">
        <v>28</v>
      </c>
      <c r="F4274" t="s">
        <v>206</v>
      </c>
      <c r="G4274">
        <v>836</v>
      </c>
      <c r="H4274">
        <v>1694</v>
      </c>
      <c r="I4274">
        <v>10487</v>
      </c>
      <c r="J4274">
        <v>716834.68</v>
      </c>
      <c r="K4274">
        <v>513649.11</v>
      </c>
      <c r="L4274">
        <v>449773.45</v>
      </c>
      <c r="M4274">
        <v>179319.7493</v>
      </c>
      <c r="N4274">
        <v>521</v>
      </c>
      <c r="O4274">
        <v>999</v>
      </c>
      <c r="P4274">
        <v>6606</v>
      </c>
      <c r="Q4274">
        <v>467152.82</v>
      </c>
      <c r="R4274">
        <v>333669.51</v>
      </c>
      <c r="S4274">
        <v>283114.65000000002</v>
      </c>
      <c r="T4274">
        <v>120966.4855</v>
      </c>
      <c r="U4274">
        <v>315</v>
      </c>
      <c r="V4274">
        <v>695</v>
      </c>
      <c r="W4274">
        <v>3881</v>
      </c>
      <c r="X4274">
        <v>249681.86</v>
      </c>
      <c r="Y4274">
        <v>179979.6</v>
      </c>
      <c r="Z4274">
        <v>166658.79999999999</v>
      </c>
      <c r="AA4274">
        <v>58353.263800000001</v>
      </c>
      <c r="AB4274">
        <v>799</v>
      </c>
      <c r="AC4274">
        <v>784</v>
      </c>
      <c r="AD4274">
        <v>432</v>
      </c>
      <c r="AE4274">
        <v>714</v>
      </c>
      <c r="AF4274">
        <v>489</v>
      </c>
      <c r="AG4274">
        <v>507</v>
      </c>
      <c r="AH4274">
        <v>297</v>
      </c>
      <c r="AI4274">
        <v>460</v>
      </c>
      <c r="AJ4274">
        <v>310</v>
      </c>
      <c r="AK4274">
        <v>277</v>
      </c>
      <c r="AL4274">
        <v>135</v>
      </c>
      <c r="AM4274">
        <v>254</v>
      </c>
    </row>
    <row r="4275" spans="1:39" x14ac:dyDescent="0.15">
      <c r="A4275" t="s">
        <v>150</v>
      </c>
      <c r="B4275">
        <v>5</v>
      </c>
      <c r="C4275">
        <v>1</v>
      </c>
      <c r="D4275">
        <v>2</v>
      </c>
      <c r="E4275" t="s">
        <v>30</v>
      </c>
      <c r="F4275" t="s">
        <v>206</v>
      </c>
      <c r="G4275">
        <v>87</v>
      </c>
      <c r="H4275">
        <v>184</v>
      </c>
      <c r="I4275">
        <v>1272</v>
      </c>
      <c r="J4275">
        <v>82937.39</v>
      </c>
      <c r="K4275">
        <v>59187.360000000001</v>
      </c>
      <c r="L4275">
        <v>52208.06</v>
      </c>
      <c r="M4275">
        <v>21056.282599999999</v>
      </c>
      <c r="N4275">
        <v>54</v>
      </c>
      <c r="O4275">
        <v>111</v>
      </c>
      <c r="P4275">
        <v>792</v>
      </c>
      <c r="Q4275">
        <v>54914.5</v>
      </c>
      <c r="R4275">
        <v>38891.230000000003</v>
      </c>
      <c r="S4275">
        <v>33644.629999999997</v>
      </c>
      <c r="T4275">
        <v>14452.216700000001</v>
      </c>
      <c r="U4275">
        <v>33</v>
      </c>
      <c r="V4275">
        <v>73</v>
      </c>
      <c r="W4275">
        <v>480</v>
      </c>
      <c r="X4275">
        <v>28022.89</v>
      </c>
      <c r="Y4275">
        <v>20296.13</v>
      </c>
      <c r="Z4275">
        <v>18563.43</v>
      </c>
      <c r="AA4275">
        <v>6604.0658999999996</v>
      </c>
      <c r="AB4275">
        <v>74</v>
      </c>
      <c r="AC4275">
        <v>82</v>
      </c>
      <c r="AD4275">
        <v>39</v>
      </c>
      <c r="AE4275">
        <v>86</v>
      </c>
      <c r="AF4275">
        <v>48</v>
      </c>
      <c r="AG4275">
        <v>52</v>
      </c>
      <c r="AH4275">
        <v>26</v>
      </c>
      <c r="AI4275">
        <v>54</v>
      </c>
      <c r="AJ4275">
        <v>26</v>
      </c>
      <c r="AK4275">
        <v>30</v>
      </c>
      <c r="AL4275">
        <v>13</v>
      </c>
      <c r="AM4275">
        <v>32</v>
      </c>
    </row>
    <row r="4276" spans="1:39" x14ac:dyDescent="0.15">
      <c r="A4276" t="s">
        <v>150</v>
      </c>
      <c r="B4276">
        <v>5</v>
      </c>
      <c r="C4276">
        <v>1</v>
      </c>
      <c r="D4276">
        <v>2</v>
      </c>
      <c r="E4276" t="s">
        <v>29</v>
      </c>
      <c r="F4276" t="s">
        <v>206</v>
      </c>
      <c r="G4276">
        <v>486</v>
      </c>
      <c r="H4276">
        <v>1036</v>
      </c>
      <c r="I4276">
        <v>6891</v>
      </c>
      <c r="J4276">
        <v>451486.21</v>
      </c>
      <c r="K4276">
        <v>305830.11</v>
      </c>
      <c r="L4276">
        <v>273218.59999999998</v>
      </c>
      <c r="M4276">
        <v>114414.1614</v>
      </c>
      <c r="N4276">
        <v>216</v>
      </c>
      <c r="O4276">
        <v>414</v>
      </c>
      <c r="P4276">
        <v>3103</v>
      </c>
      <c r="Q4276">
        <v>209562.62</v>
      </c>
      <c r="R4276">
        <v>141123.9</v>
      </c>
      <c r="S4276">
        <v>120453.69</v>
      </c>
      <c r="T4276">
        <v>56775.407800000001</v>
      </c>
      <c r="U4276">
        <v>270</v>
      </c>
      <c r="V4276">
        <v>622</v>
      </c>
      <c r="W4276">
        <v>3788</v>
      </c>
      <c r="X4276">
        <v>241923.59</v>
      </c>
      <c r="Y4276">
        <v>164706.21</v>
      </c>
      <c r="Z4276">
        <v>152764.91</v>
      </c>
      <c r="AA4276">
        <v>57638.753599999996</v>
      </c>
      <c r="AB4276">
        <v>463</v>
      </c>
      <c r="AC4276">
        <v>476</v>
      </c>
      <c r="AD4276">
        <v>253</v>
      </c>
      <c r="AE4276">
        <v>462</v>
      </c>
      <c r="AF4276">
        <v>203</v>
      </c>
      <c r="AG4276">
        <v>211</v>
      </c>
      <c r="AH4276">
        <v>138</v>
      </c>
      <c r="AI4276">
        <v>209</v>
      </c>
      <c r="AJ4276">
        <v>260</v>
      </c>
      <c r="AK4276">
        <v>265</v>
      </c>
      <c r="AL4276">
        <v>115</v>
      </c>
      <c r="AM4276">
        <v>253</v>
      </c>
    </row>
    <row r="4277" spans="1:39" x14ac:dyDescent="0.15">
      <c r="A4277" t="s">
        <v>150</v>
      </c>
      <c r="B4277">
        <v>5</v>
      </c>
      <c r="C4277">
        <v>1</v>
      </c>
      <c r="D4277">
        <v>2</v>
      </c>
      <c r="E4277" t="s">
        <v>32</v>
      </c>
      <c r="F4277" t="s">
        <v>206</v>
      </c>
      <c r="G4277">
        <v>120</v>
      </c>
      <c r="H4277">
        <v>288</v>
      </c>
      <c r="I4277">
        <v>1665</v>
      </c>
      <c r="J4277">
        <v>107953.38</v>
      </c>
      <c r="K4277">
        <v>70174.66</v>
      </c>
      <c r="L4277">
        <v>64552.81</v>
      </c>
      <c r="M4277">
        <v>26087.960899999998</v>
      </c>
      <c r="N4277">
        <v>13</v>
      </c>
      <c r="O4277">
        <v>26</v>
      </c>
      <c r="P4277">
        <v>147</v>
      </c>
      <c r="Q4277">
        <v>10621.54</v>
      </c>
      <c r="R4277">
        <v>7122.71</v>
      </c>
      <c r="S4277">
        <v>6049.3</v>
      </c>
      <c r="T4277">
        <v>2597.6233999999999</v>
      </c>
      <c r="U4277">
        <v>107</v>
      </c>
      <c r="V4277">
        <v>262</v>
      </c>
      <c r="W4277">
        <v>1518</v>
      </c>
      <c r="X4277">
        <v>97331.839999999997</v>
      </c>
      <c r="Y4277">
        <v>63051.95</v>
      </c>
      <c r="Z4277">
        <v>58503.51</v>
      </c>
      <c r="AA4277">
        <v>23490.337500000001</v>
      </c>
      <c r="AB4277">
        <v>119</v>
      </c>
      <c r="AC4277">
        <v>112</v>
      </c>
      <c r="AD4277">
        <v>69</v>
      </c>
      <c r="AE4277">
        <v>109</v>
      </c>
      <c r="AF4277">
        <v>13</v>
      </c>
      <c r="AG4277">
        <v>10</v>
      </c>
      <c r="AH4277">
        <v>9</v>
      </c>
      <c r="AI4277">
        <v>13</v>
      </c>
      <c r="AJ4277">
        <v>106</v>
      </c>
      <c r="AK4277">
        <v>102</v>
      </c>
      <c r="AL4277">
        <v>60</v>
      </c>
      <c r="AM4277">
        <v>96</v>
      </c>
    </row>
    <row r="4278" spans="1:39" x14ac:dyDescent="0.15">
      <c r="A4278" t="s">
        <v>150</v>
      </c>
      <c r="B4278">
        <v>5</v>
      </c>
      <c r="C4278">
        <v>2</v>
      </c>
      <c r="D4278">
        <v>0</v>
      </c>
      <c r="E4278" t="s">
        <v>28</v>
      </c>
      <c r="F4278" t="s">
        <v>206</v>
      </c>
      <c r="G4278">
        <v>214</v>
      </c>
      <c r="H4278">
        <v>788</v>
      </c>
      <c r="I4278">
        <v>3204</v>
      </c>
      <c r="J4278">
        <v>205816.29</v>
      </c>
      <c r="K4278">
        <v>140675.9</v>
      </c>
      <c r="L4278">
        <v>110865.99</v>
      </c>
      <c r="M4278">
        <v>51969.843099999998</v>
      </c>
      <c r="N4278">
        <v>214</v>
      </c>
      <c r="O4278">
        <v>364</v>
      </c>
      <c r="P4278">
        <v>1696</v>
      </c>
      <c r="Q4278">
        <v>111181.95</v>
      </c>
      <c r="R4278">
        <v>74602.8</v>
      </c>
      <c r="S4278">
        <v>49626.3</v>
      </c>
      <c r="T4278">
        <v>29357.459900000002</v>
      </c>
      <c r="U4278">
        <v>214</v>
      </c>
      <c r="V4278">
        <v>424</v>
      </c>
      <c r="W4278">
        <v>1508</v>
      </c>
      <c r="X4278">
        <v>94634.34</v>
      </c>
      <c r="Y4278">
        <v>66073.100000000006</v>
      </c>
      <c r="Z4278">
        <v>61239.69</v>
      </c>
      <c r="AA4278">
        <v>22612.3832</v>
      </c>
      <c r="AB4278">
        <v>208</v>
      </c>
      <c r="AC4278">
        <v>213</v>
      </c>
      <c r="AD4278">
        <v>192</v>
      </c>
      <c r="AE4278">
        <v>173</v>
      </c>
      <c r="AF4278">
        <v>208</v>
      </c>
      <c r="AG4278">
        <v>213</v>
      </c>
      <c r="AH4278">
        <v>192</v>
      </c>
      <c r="AI4278">
        <v>173</v>
      </c>
      <c r="AJ4278">
        <v>208</v>
      </c>
      <c r="AK4278">
        <v>213</v>
      </c>
      <c r="AL4278">
        <v>192</v>
      </c>
      <c r="AM4278">
        <v>173</v>
      </c>
    </row>
    <row r="4279" spans="1:39" x14ac:dyDescent="0.15">
      <c r="A4279" t="s">
        <v>150</v>
      </c>
      <c r="B4279">
        <v>5</v>
      </c>
      <c r="C4279">
        <v>2</v>
      </c>
      <c r="D4279">
        <v>0</v>
      </c>
      <c r="E4279" t="s">
        <v>29</v>
      </c>
      <c r="F4279" t="s">
        <v>206</v>
      </c>
      <c r="G4279">
        <v>4</v>
      </c>
      <c r="H4279">
        <v>14</v>
      </c>
      <c r="I4279">
        <v>67</v>
      </c>
      <c r="J4279">
        <v>4372.7299999999996</v>
      </c>
      <c r="K4279">
        <v>2768.52</v>
      </c>
      <c r="L4279">
        <v>2112.69</v>
      </c>
      <c r="M4279">
        <v>1000.4512999999999</v>
      </c>
      <c r="N4279">
        <v>4</v>
      </c>
      <c r="O4279">
        <v>7</v>
      </c>
      <c r="P4279">
        <v>41</v>
      </c>
      <c r="Q4279">
        <v>2785.93</v>
      </c>
      <c r="R4279">
        <v>1702.05</v>
      </c>
      <c r="S4279">
        <v>1046.22</v>
      </c>
      <c r="T4279">
        <v>604.62300000000005</v>
      </c>
      <c r="U4279">
        <v>4</v>
      </c>
      <c r="V4279">
        <v>7</v>
      </c>
      <c r="W4279">
        <v>26</v>
      </c>
      <c r="X4279">
        <v>1586.8</v>
      </c>
      <c r="Y4279">
        <v>1066.47</v>
      </c>
      <c r="Z4279">
        <v>1066.47</v>
      </c>
      <c r="AA4279">
        <v>395.82830000000001</v>
      </c>
      <c r="AB4279">
        <v>4</v>
      </c>
      <c r="AC4279">
        <v>4</v>
      </c>
      <c r="AD4279">
        <v>3</v>
      </c>
      <c r="AE4279">
        <v>4</v>
      </c>
      <c r="AF4279">
        <v>4</v>
      </c>
      <c r="AG4279">
        <v>4</v>
      </c>
      <c r="AH4279">
        <v>3</v>
      </c>
      <c r="AI4279">
        <v>4</v>
      </c>
      <c r="AJ4279">
        <v>4</v>
      </c>
      <c r="AK4279">
        <v>4</v>
      </c>
      <c r="AL4279">
        <v>3</v>
      </c>
      <c r="AM4279">
        <v>4</v>
      </c>
    </row>
    <row r="4280" spans="1:39" x14ac:dyDescent="0.15">
      <c r="A4280" t="s">
        <v>150</v>
      </c>
      <c r="B4280">
        <v>5</v>
      </c>
      <c r="C4280">
        <v>2</v>
      </c>
      <c r="D4280">
        <v>0</v>
      </c>
      <c r="E4280" t="s">
        <v>32</v>
      </c>
      <c r="F4280" t="s">
        <v>206</v>
      </c>
      <c r="G4280">
        <v>80</v>
      </c>
      <c r="H4280">
        <v>304</v>
      </c>
      <c r="I4280">
        <v>1377</v>
      </c>
      <c r="J4280">
        <v>86371.86</v>
      </c>
      <c r="K4280">
        <v>54484.91</v>
      </c>
      <c r="L4280">
        <v>44969.08</v>
      </c>
      <c r="M4280">
        <v>22386.602599999998</v>
      </c>
      <c r="N4280">
        <v>80</v>
      </c>
      <c r="O4280">
        <v>141</v>
      </c>
      <c r="P4280">
        <v>567</v>
      </c>
      <c r="Q4280">
        <v>36315.879999999997</v>
      </c>
      <c r="R4280">
        <v>23131.200000000001</v>
      </c>
      <c r="S4280">
        <v>14723.93</v>
      </c>
      <c r="T4280">
        <v>10324.589099999999</v>
      </c>
      <c r="U4280">
        <v>80</v>
      </c>
      <c r="V4280">
        <v>163</v>
      </c>
      <c r="W4280">
        <v>810</v>
      </c>
      <c r="X4280">
        <v>50055.98</v>
      </c>
      <c r="Y4280">
        <v>31353.71</v>
      </c>
      <c r="Z4280">
        <v>30245.15</v>
      </c>
      <c r="AA4280">
        <v>12062.013499999999</v>
      </c>
      <c r="AB4280">
        <v>79</v>
      </c>
      <c r="AC4280">
        <v>80</v>
      </c>
      <c r="AD4280">
        <v>78</v>
      </c>
      <c r="AE4280">
        <v>69</v>
      </c>
      <c r="AF4280">
        <v>79</v>
      </c>
      <c r="AG4280">
        <v>80</v>
      </c>
      <c r="AH4280">
        <v>78</v>
      </c>
      <c r="AI4280">
        <v>69</v>
      </c>
      <c r="AJ4280">
        <v>79</v>
      </c>
      <c r="AK4280">
        <v>80</v>
      </c>
      <c r="AL4280">
        <v>78</v>
      </c>
      <c r="AM4280">
        <v>69</v>
      </c>
    </row>
    <row r="4281" spans="1:39" x14ac:dyDescent="0.15">
      <c r="A4281" t="s">
        <v>150</v>
      </c>
      <c r="B4281">
        <v>5</v>
      </c>
      <c r="C4281">
        <v>2</v>
      </c>
      <c r="D4281">
        <v>1</v>
      </c>
      <c r="E4281" t="s">
        <v>28</v>
      </c>
      <c r="F4281" t="s">
        <v>206</v>
      </c>
      <c r="G4281">
        <v>2167</v>
      </c>
      <c r="H4281">
        <v>9022</v>
      </c>
      <c r="I4281">
        <v>33297</v>
      </c>
      <c r="J4281">
        <v>2125669.5699999998</v>
      </c>
      <c r="K4281">
        <v>1435893.02</v>
      </c>
      <c r="L4281">
        <v>1154725.93</v>
      </c>
      <c r="M4281">
        <v>539491.62789999996</v>
      </c>
      <c r="N4281">
        <v>2167</v>
      </c>
      <c r="O4281">
        <v>4538</v>
      </c>
      <c r="P4281">
        <v>19389</v>
      </c>
      <c r="Q4281">
        <v>1269988.53</v>
      </c>
      <c r="R4281">
        <v>842584.29</v>
      </c>
      <c r="S4281">
        <v>613585.31000000006</v>
      </c>
      <c r="T4281">
        <v>330548.38</v>
      </c>
      <c r="U4281">
        <v>2167</v>
      </c>
      <c r="V4281">
        <v>4484</v>
      </c>
      <c r="W4281">
        <v>13908</v>
      </c>
      <c r="X4281">
        <v>855681.04</v>
      </c>
      <c r="Y4281">
        <v>593308.73</v>
      </c>
      <c r="Z4281">
        <v>541140.62</v>
      </c>
      <c r="AA4281">
        <v>208943.24789999999</v>
      </c>
      <c r="AB4281">
        <v>2057</v>
      </c>
      <c r="AC4281">
        <v>2154</v>
      </c>
      <c r="AD4281">
        <v>1732</v>
      </c>
      <c r="AE4281">
        <v>2045</v>
      </c>
      <c r="AF4281">
        <v>2057</v>
      </c>
      <c r="AG4281">
        <v>2154</v>
      </c>
      <c r="AH4281">
        <v>1732</v>
      </c>
      <c r="AI4281">
        <v>2045</v>
      </c>
      <c r="AJ4281">
        <v>2057</v>
      </c>
      <c r="AK4281">
        <v>2154</v>
      </c>
      <c r="AL4281">
        <v>1732</v>
      </c>
      <c r="AM4281">
        <v>2045</v>
      </c>
    </row>
    <row r="4282" spans="1:39" x14ac:dyDescent="0.15">
      <c r="A4282" t="s">
        <v>150</v>
      </c>
      <c r="B4282">
        <v>5</v>
      </c>
      <c r="C4282">
        <v>2</v>
      </c>
      <c r="D4282">
        <v>1</v>
      </c>
      <c r="E4282" t="s">
        <v>30</v>
      </c>
      <c r="F4282" t="s">
        <v>206</v>
      </c>
      <c r="G4282">
        <v>252</v>
      </c>
      <c r="H4282">
        <v>1140</v>
      </c>
      <c r="I4282">
        <v>4060</v>
      </c>
      <c r="J4282">
        <v>254276.93</v>
      </c>
      <c r="K4282">
        <v>172761.92</v>
      </c>
      <c r="L4282">
        <v>138638.84</v>
      </c>
      <c r="M4282">
        <v>64991.983399999997</v>
      </c>
      <c r="N4282">
        <v>252</v>
      </c>
      <c r="O4282">
        <v>532</v>
      </c>
      <c r="P4282">
        <v>2216</v>
      </c>
      <c r="Q4282">
        <v>144301.06</v>
      </c>
      <c r="R4282">
        <v>97184.54</v>
      </c>
      <c r="S4282">
        <v>70683.25</v>
      </c>
      <c r="T4282">
        <v>38103.64</v>
      </c>
      <c r="U4282">
        <v>252</v>
      </c>
      <c r="V4282">
        <v>608</v>
      </c>
      <c r="W4282">
        <v>1844</v>
      </c>
      <c r="X4282">
        <v>109975.87</v>
      </c>
      <c r="Y4282">
        <v>75577.38</v>
      </c>
      <c r="Z4282">
        <v>67955.59</v>
      </c>
      <c r="AA4282">
        <v>26888.343400000002</v>
      </c>
      <c r="AB4282">
        <v>227</v>
      </c>
      <c r="AC4282">
        <v>252</v>
      </c>
      <c r="AD4282">
        <v>167</v>
      </c>
      <c r="AE4282">
        <v>235</v>
      </c>
      <c r="AF4282">
        <v>227</v>
      </c>
      <c r="AG4282">
        <v>252</v>
      </c>
      <c r="AH4282">
        <v>167</v>
      </c>
      <c r="AI4282">
        <v>235</v>
      </c>
      <c r="AJ4282">
        <v>227</v>
      </c>
      <c r="AK4282">
        <v>252</v>
      </c>
      <c r="AL4282">
        <v>167</v>
      </c>
      <c r="AM4282">
        <v>235</v>
      </c>
    </row>
    <row r="4283" spans="1:39" x14ac:dyDescent="0.15">
      <c r="A4283" t="s">
        <v>150</v>
      </c>
      <c r="B4283">
        <v>5</v>
      </c>
      <c r="C4283">
        <v>2</v>
      </c>
      <c r="D4283">
        <v>1</v>
      </c>
      <c r="E4283" t="s">
        <v>29</v>
      </c>
      <c r="F4283" t="s">
        <v>206</v>
      </c>
      <c r="G4283">
        <v>6127</v>
      </c>
      <c r="H4283">
        <v>28841</v>
      </c>
      <c r="I4283">
        <v>106937</v>
      </c>
      <c r="J4283">
        <v>6603840.1399999997</v>
      </c>
      <c r="K4283">
        <v>4225621.22</v>
      </c>
      <c r="L4283">
        <v>3431993.45</v>
      </c>
      <c r="M4283">
        <v>1700341.2814</v>
      </c>
      <c r="N4283">
        <v>6127</v>
      </c>
      <c r="O4283">
        <v>13772</v>
      </c>
      <c r="P4283">
        <v>58295</v>
      </c>
      <c r="Q4283">
        <v>3727613.56</v>
      </c>
      <c r="R4283">
        <v>2337089.4700000002</v>
      </c>
      <c r="S4283">
        <v>1735115.61</v>
      </c>
      <c r="T4283">
        <v>990347.25080000004</v>
      </c>
      <c r="U4283">
        <v>6127</v>
      </c>
      <c r="V4283">
        <v>15069</v>
      </c>
      <c r="W4283">
        <v>48642</v>
      </c>
      <c r="X4283">
        <v>2876226.58</v>
      </c>
      <c r="Y4283">
        <v>1888531.75</v>
      </c>
      <c r="Z4283">
        <v>1696877.84</v>
      </c>
      <c r="AA4283">
        <v>709994.03060000006</v>
      </c>
      <c r="AB4283">
        <v>5763</v>
      </c>
      <c r="AC4283">
        <v>6113</v>
      </c>
      <c r="AD4283">
        <v>4869</v>
      </c>
      <c r="AE4283">
        <v>5923</v>
      </c>
      <c r="AF4283">
        <v>5763</v>
      </c>
      <c r="AG4283">
        <v>6113</v>
      </c>
      <c r="AH4283">
        <v>4869</v>
      </c>
      <c r="AI4283">
        <v>5923</v>
      </c>
      <c r="AJ4283">
        <v>5763</v>
      </c>
      <c r="AK4283">
        <v>6113</v>
      </c>
      <c r="AL4283">
        <v>4869</v>
      </c>
      <c r="AM4283">
        <v>5923</v>
      </c>
    </row>
    <row r="4284" spans="1:39" x14ac:dyDescent="0.15">
      <c r="A4284" t="s">
        <v>150</v>
      </c>
      <c r="B4284">
        <v>5</v>
      </c>
      <c r="C4284">
        <v>2</v>
      </c>
      <c r="D4284">
        <v>1</v>
      </c>
      <c r="E4284" t="s">
        <v>31</v>
      </c>
      <c r="F4284" t="s">
        <v>206</v>
      </c>
      <c r="G4284">
        <v>3</v>
      </c>
      <c r="H4284">
        <v>15</v>
      </c>
      <c r="I4284">
        <v>54</v>
      </c>
      <c r="J4284">
        <v>3861.78</v>
      </c>
      <c r="K4284">
        <v>2887.12</v>
      </c>
      <c r="L4284">
        <v>2494.13</v>
      </c>
      <c r="M4284">
        <v>1230.4972</v>
      </c>
      <c r="N4284">
        <v>3</v>
      </c>
      <c r="O4284">
        <v>9</v>
      </c>
      <c r="P4284">
        <v>35</v>
      </c>
      <c r="Q4284">
        <v>2656.85</v>
      </c>
      <c r="R4284">
        <v>2046.05</v>
      </c>
      <c r="S4284">
        <v>1653.06</v>
      </c>
      <c r="T4284">
        <v>903.45719999999994</v>
      </c>
      <c r="U4284">
        <v>3</v>
      </c>
      <c r="V4284">
        <v>6</v>
      </c>
      <c r="W4284">
        <v>19</v>
      </c>
      <c r="X4284">
        <v>1204.93</v>
      </c>
      <c r="Y4284">
        <v>841.07</v>
      </c>
      <c r="Z4284">
        <v>841.07</v>
      </c>
      <c r="AA4284">
        <v>327.04000000000002</v>
      </c>
      <c r="AB4284">
        <v>2</v>
      </c>
      <c r="AC4284">
        <v>3</v>
      </c>
      <c r="AD4284">
        <v>2</v>
      </c>
      <c r="AE4284">
        <v>3</v>
      </c>
      <c r="AF4284">
        <v>2</v>
      </c>
      <c r="AG4284">
        <v>3</v>
      </c>
      <c r="AH4284">
        <v>2</v>
      </c>
      <c r="AI4284">
        <v>3</v>
      </c>
      <c r="AJ4284">
        <v>2</v>
      </c>
      <c r="AK4284">
        <v>3</v>
      </c>
      <c r="AL4284">
        <v>2</v>
      </c>
      <c r="AM4284">
        <v>3</v>
      </c>
    </row>
    <row r="4285" spans="1:39" x14ac:dyDescent="0.15">
      <c r="A4285" t="s">
        <v>150</v>
      </c>
      <c r="B4285">
        <v>5</v>
      </c>
      <c r="C4285">
        <v>2</v>
      </c>
      <c r="D4285">
        <v>1</v>
      </c>
      <c r="E4285" t="s">
        <v>32</v>
      </c>
      <c r="F4285" t="s">
        <v>206</v>
      </c>
      <c r="G4285">
        <v>204</v>
      </c>
      <c r="H4285">
        <v>833</v>
      </c>
      <c r="I4285">
        <v>3342</v>
      </c>
      <c r="J4285">
        <v>210071.45</v>
      </c>
      <c r="K4285">
        <v>133244.22</v>
      </c>
      <c r="L4285">
        <v>114273.32</v>
      </c>
      <c r="M4285">
        <v>53775.237300000001</v>
      </c>
      <c r="N4285">
        <v>204</v>
      </c>
      <c r="O4285">
        <v>389</v>
      </c>
      <c r="P4285">
        <v>1516</v>
      </c>
      <c r="Q4285">
        <v>97514.05</v>
      </c>
      <c r="R4285">
        <v>62379.58</v>
      </c>
      <c r="S4285">
        <v>47304.72</v>
      </c>
      <c r="T4285">
        <v>26023.516</v>
      </c>
      <c r="U4285">
        <v>204</v>
      </c>
      <c r="V4285">
        <v>444</v>
      </c>
      <c r="W4285">
        <v>1826</v>
      </c>
      <c r="X4285">
        <v>112557.4</v>
      </c>
      <c r="Y4285">
        <v>70864.639999999999</v>
      </c>
      <c r="Z4285">
        <v>66968.600000000006</v>
      </c>
      <c r="AA4285">
        <v>27751.721300000001</v>
      </c>
      <c r="AB4285">
        <v>200</v>
      </c>
      <c r="AC4285">
        <v>204</v>
      </c>
      <c r="AD4285">
        <v>163</v>
      </c>
      <c r="AE4285">
        <v>192</v>
      </c>
      <c r="AF4285">
        <v>200</v>
      </c>
      <c r="AG4285">
        <v>204</v>
      </c>
      <c r="AH4285">
        <v>163</v>
      </c>
      <c r="AI4285">
        <v>192</v>
      </c>
      <c r="AJ4285">
        <v>200</v>
      </c>
      <c r="AK4285">
        <v>204</v>
      </c>
      <c r="AL4285">
        <v>163</v>
      </c>
      <c r="AM4285">
        <v>192</v>
      </c>
    </row>
    <row r="4286" spans="1:39" x14ac:dyDescent="0.15">
      <c r="A4286" t="s">
        <v>150</v>
      </c>
      <c r="B4286">
        <v>5</v>
      </c>
      <c r="C4286">
        <v>2</v>
      </c>
      <c r="D4286">
        <v>2</v>
      </c>
      <c r="E4286" t="s">
        <v>28</v>
      </c>
      <c r="F4286" t="s">
        <v>206</v>
      </c>
      <c r="G4286">
        <v>217</v>
      </c>
      <c r="H4286">
        <v>759</v>
      </c>
      <c r="I4286">
        <v>3091</v>
      </c>
      <c r="J4286">
        <v>199950.29</v>
      </c>
      <c r="K4286">
        <v>138451.29999999999</v>
      </c>
      <c r="L4286">
        <v>108935.25</v>
      </c>
      <c r="M4286">
        <v>50077.216500000002</v>
      </c>
      <c r="N4286">
        <v>217</v>
      </c>
      <c r="O4286">
        <v>365</v>
      </c>
      <c r="P4286">
        <v>1644</v>
      </c>
      <c r="Q4286">
        <v>111872.32000000001</v>
      </c>
      <c r="R4286">
        <v>76655.509999999995</v>
      </c>
      <c r="S4286">
        <v>50696.93</v>
      </c>
      <c r="T4286">
        <v>29001.7284</v>
      </c>
      <c r="U4286">
        <v>217</v>
      </c>
      <c r="V4286">
        <v>394</v>
      </c>
      <c r="W4286">
        <v>1447</v>
      </c>
      <c r="X4286">
        <v>88077.97</v>
      </c>
      <c r="Y4286">
        <v>61795.79</v>
      </c>
      <c r="Z4286">
        <v>58238.32</v>
      </c>
      <c r="AA4286">
        <v>21075.488099999999</v>
      </c>
      <c r="AB4286">
        <v>205</v>
      </c>
      <c r="AC4286">
        <v>216</v>
      </c>
      <c r="AD4286">
        <v>137</v>
      </c>
      <c r="AE4286">
        <v>202</v>
      </c>
      <c r="AF4286">
        <v>205</v>
      </c>
      <c r="AG4286">
        <v>216</v>
      </c>
      <c r="AH4286">
        <v>137</v>
      </c>
      <c r="AI4286">
        <v>202</v>
      </c>
      <c r="AJ4286">
        <v>205</v>
      </c>
      <c r="AK4286">
        <v>216</v>
      </c>
      <c r="AL4286">
        <v>137</v>
      </c>
      <c r="AM4286">
        <v>202</v>
      </c>
    </row>
    <row r="4287" spans="1:39" x14ac:dyDescent="0.15">
      <c r="A4287" t="s">
        <v>150</v>
      </c>
      <c r="B4287">
        <v>5</v>
      </c>
      <c r="C4287">
        <v>2</v>
      </c>
      <c r="D4287">
        <v>2</v>
      </c>
      <c r="E4287" t="s">
        <v>30</v>
      </c>
      <c r="F4287" t="s">
        <v>206</v>
      </c>
      <c r="G4287">
        <v>21</v>
      </c>
      <c r="H4287">
        <v>65</v>
      </c>
      <c r="I4287">
        <v>258</v>
      </c>
      <c r="J4287">
        <v>17566.21</v>
      </c>
      <c r="K4287">
        <v>12106.19</v>
      </c>
      <c r="L4287">
        <v>7993.41</v>
      </c>
      <c r="M4287">
        <v>4166.9151000000002</v>
      </c>
      <c r="N4287">
        <v>21</v>
      </c>
      <c r="O4287">
        <v>31</v>
      </c>
      <c r="P4287">
        <v>165</v>
      </c>
      <c r="Q4287">
        <v>11327.51</v>
      </c>
      <c r="R4287">
        <v>7645.68</v>
      </c>
      <c r="S4287">
        <v>4035.1</v>
      </c>
      <c r="T4287">
        <v>2654.0841999999998</v>
      </c>
      <c r="U4287">
        <v>21</v>
      </c>
      <c r="V4287">
        <v>34</v>
      </c>
      <c r="W4287">
        <v>93</v>
      </c>
      <c r="X4287">
        <v>6238.7</v>
      </c>
      <c r="Y4287">
        <v>4460.51</v>
      </c>
      <c r="Z4287">
        <v>3958.31</v>
      </c>
      <c r="AA4287">
        <v>1512.8308999999999</v>
      </c>
      <c r="AB4287">
        <v>18</v>
      </c>
      <c r="AC4287">
        <v>21</v>
      </c>
      <c r="AD4287">
        <v>13</v>
      </c>
      <c r="AE4287">
        <v>20</v>
      </c>
      <c r="AF4287">
        <v>18</v>
      </c>
      <c r="AG4287">
        <v>21</v>
      </c>
      <c r="AH4287">
        <v>13</v>
      </c>
      <c r="AI4287">
        <v>20</v>
      </c>
      <c r="AJ4287">
        <v>18</v>
      </c>
      <c r="AK4287">
        <v>21</v>
      </c>
      <c r="AL4287">
        <v>13</v>
      </c>
      <c r="AM4287">
        <v>20</v>
      </c>
    </row>
    <row r="4288" spans="1:39" x14ac:dyDescent="0.15">
      <c r="A4288" t="s">
        <v>150</v>
      </c>
      <c r="B4288">
        <v>5</v>
      </c>
      <c r="C4288">
        <v>2</v>
      </c>
      <c r="D4288">
        <v>2</v>
      </c>
      <c r="E4288" t="s">
        <v>29</v>
      </c>
      <c r="F4288" t="s">
        <v>206</v>
      </c>
      <c r="G4288">
        <v>158</v>
      </c>
      <c r="H4288">
        <v>575</v>
      </c>
      <c r="I4288">
        <v>2684</v>
      </c>
      <c r="J4288">
        <v>164463.75</v>
      </c>
      <c r="K4288">
        <v>107476.04</v>
      </c>
      <c r="L4288">
        <v>89112.62</v>
      </c>
      <c r="M4288">
        <v>42844.7664</v>
      </c>
      <c r="N4288">
        <v>158</v>
      </c>
      <c r="O4288">
        <v>256</v>
      </c>
      <c r="P4288">
        <v>1338</v>
      </c>
      <c r="Q4288">
        <v>83606.2</v>
      </c>
      <c r="R4288">
        <v>53997.93</v>
      </c>
      <c r="S4288">
        <v>38829.800000000003</v>
      </c>
      <c r="T4288">
        <v>22973.918099999999</v>
      </c>
      <c r="U4288">
        <v>158</v>
      </c>
      <c r="V4288">
        <v>319</v>
      </c>
      <c r="W4288">
        <v>1346</v>
      </c>
      <c r="X4288">
        <v>80857.55</v>
      </c>
      <c r="Y4288">
        <v>53478.11</v>
      </c>
      <c r="Z4288">
        <v>50282.82</v>
      </c>
      <c r="AA4288">
        <v>19870.848300000001</v>
      </c>
      <c r="AB4288">
        <v>147</v>
      </c>
      <c r="AC4288">
        <v>154</v>
      </c>
      <c r="AD4288">
        <v>108</v>
      </c>
      <c r="AE4288">
        <v>150</v>
      </c>
      <c r="AF4288">
        <v>147</v>
      </c>
      <c r="AG4288">
        <v>154</v>
      </c>
      <c r="AH4288">
        <v>108</v>
      </c>
      <c r="AI4288">
        <v>150</v>
      </c>
      <c r="AJ4288">
        <v>147</v>
      </c>
      <c r="AK4288">
        <v>154</v>
      </c>
      <c r="AL4288">
        <v>108</v>
      </c>
      <c r="AM4288">
        <v>150</v>
      </c>
    </row>
    <row r="4289" spans="1:39" x14ac:dyDescent="0.15">
      <c r="A4289" t="s">
        <v>150</v>
      </c>
      <c r="B4289">
        <v>5</v>
      </c>
      <c r="C4289">
        <v>2</v>
      </c>
      <c r="D4289">
        <v>2</v>
      </c>
      <c r="E4289" t="s">
        <v>32</v>
      </c>
      <c r="F4289" t="s">
        <v>206</v>
      </c>
      <c r="G4289">
        <v>51</v>
      </c>
      <c r="H4289">
        <v>202</v>
      </c>
      <c r="I4289">
        <v>937</v>
      </c>
      <c r="J4289">
        <v>55242.45</v>
      </c>
      <c r="K4289">
        <v>35393.69</v>
      </c>
      <c r="L4289">
        <v>29465.83</v>
      </c>
      <c r="M4289">
        <v>13498.145200000001</v>
      </c>
      <c r="N4289">
        <v>51</v>
      </c>
      <c r="O4289">
        <v>79</v>
      </c>
      <c r="P4289">
        <v>350</v>
      </c>
      <c r="Q4289">
        <v>21149.34</v>
      </c>
      <c r="R4289">
        <v>13836.53</v>
      </c>
      <c r="S4289">
        <v>9113.4699999999993</v>
      </c>
      <c r="T4289">
        <v>5466.8019999999997</v>
      </c>
      <c r="U4289">
        <v>51</v>
      </c>
      <c r="V4289">
        <v>123</v>
      </c>
      <c r="W4289">
        <v>587</v>
      </c>
      <c r="X4289">
        <v>34093.11</v>
      </c>
      <c r="Y4289">
        <v>21557.16</v>
      </c>
      <c r="Z4289">
        <v>20352.36</v>
      </c>
      <c r="AA4289">
        <v>8031.3432000000003</v>
      </c>
      <c r="AB4289">
        <v>48</v>
      </c>
      <c r="AC4289">
        <v>51</v>
      </c>
      <c r="AD4289">
        <v>36</v>
      </c>
      <c r="AE4289">
        <v>48</v>
      </c>
      <c r="AF4289">
        <v>48</v>
      </c>
      <c r="AG4289">
        <v>51</v>
      </c>
      <c r="AH4289">
        <v>36</v>
      </c>
      <c r="AI4289">
        <v>48</v>
      </c>
      <c r="AJ4289">
        <v>48</v>
      </c>
      <c r="AK4289">
        <v>51</v>
      </c>
      <c r="AL4289">
        <v>36</v>
      </c>
      <c r="AM4289">
        <v>48</v>
      </c>
    </row>
    <row r="4290" spans="1:39" x14ac:dyDescent="0.15">
      <c r="A4290" t="s">
        <v>150</v>
      </c>
      <c r="B4290">
        <v>30</v>
      </c>
      <c r="C4290">
        <v>1</v>
      </c>
      <c r="D4290">
        <v>0</v>
      </c>
      <c r="E4290" t="s">
        <v>28</v>
      </c>
      <c r="F4290" t="s">
        <v>206</v>
      </c>
      <c r="G4290">
        <v>7270</v>
      </c>
      <c r="H4290">
        <v>10336</v>
      </c>
      <c r="I4290">
        <v>38193</v>
      </c>
      <c r="J4290">
        <v>2539493.66</v>
      </c>
      <c r="K4290">
        <v>1777534.31</v>
      </c>
      <c r="L4290">
        <v>1616071.88</v>
      </c>
      <c r="M4290">
        <v>637497.64760000003</v>
      </c>
      <c r="N4290">
        <v>3704</v>
      </c>
      <c r="O4290">
        <v>4994</v>
      </c>
      <c r="P4290">
        <v>18843</v>
      </c>
      <c r="Q4290">
        <v>1314585.6100000001</v>
      </c>
      <c r="R4290">
        <v>913327.87</v>
      </c>
      <c r="S4290">
        <v>798211.36</v>
      </c>
      <c r="T4290">
        <v>341814.58679999999</v>
      </c>
      <c r="U4290">
        <v>3566</v>
      </c>
      <c r="V4290">
        <v>5342</v>
      </c>
      <c r="W4290">
        <v>19350</v>
      </c>
      <c r="X4290">
        <v>1224908.05</v>
      </c>
      <c r="Y4290">
        <v>864206.44</v>
      </c>
      <c r="Z4290">
        <v>817860.52</v>
      </c>
      <c r="AA4290">
        <v>295683.06079999998</v>
      </c>
      <c r="AB4290">
        <v>7184</v>
      </c>
      <c r="AC4290">
        <v>6423</v>
      </c>
      <c r="AD4290">
        <v>5544</v>
      </c>
      <c r="AE4290">
        <v>3886</v>
      </c>
      <c r="AF4290">
        <v>3666</v>
      </c>
      <c r="AG4290">
        <v>3598</v>
      </c>
      <c r="AH4290">
        <v>3140</v>
      </c>
      <c r="AI4290">
        <v>2072</v>
      </c>
      <c r="AJ4290">
        <v>3518</v>
      </c>
      <c r="AK4290">
        <v>2825</v>
      </c>
      <c r="AL4290">
        <v>2404</v>
      </c>
      <c r="AM4290">
        <v>1814</v>
      </c>
    </row>
    <row r="4291" spans="1:39" x14ac:dyDescent="0.15">
      <c r="A4291" t="s">
        <v>150</v>
      </c>
      <c r="B4291">
        <v>30</v>
      </c>
      <c r="C4291">
        <v>1</v>
      </c>
      <c r="D4291">
        <v>0</v>
      </c>
      <c r="E4291" t="s">
        <v>30</v>
      </c>
      <c r="F4291" t="s">
        <v>206</v>
      </c>
      <c r="G4291">
        <v>6</v>
      </c>
      <c r="H4291">
        <v>8</v>
      </c>
      <c r="I4291">
        <v>40</v>
      </c>
      <c r="J4291">
        <v>2534.87</v>
      </c>
      <c r="K4291">
        <v>1719.3</v>
      </c>
      <c r="L4291">
        <v>1477.8</v>
      </c>
      <c r="M4291">
        <v>604.71410000000003</v>
      </c>
      <c r="N4291">
        <v>4</v>
      </c>
      <c r="O4291">
        <v>6</v>
      </c>
      <c r="P4291">
        <v>26</v>
      </c>
      <c r="Q4291">
        <v>1687.94</v>
      </c>
      <c r="R4291">
        <v>1152.94</v>
      </c>
      <c r="S4291">
        <v>911.44</v>
      </c>
      <c r="T4291">
        <v>406.64409999999998</v>
      </c>
      <c r="U4291">
        <v>2</v>
      </c>
      <c r="V4291">
        <v>2</v>
      </c>
      <c r="W4291">
        <v>14</v>
      </c>
      <c r="X4291">
        <v>846.93</v>
      </c>
      <c r="Y4291">
        <v>566.36</v>
      </c>
      <c r="Z4291">
        <v>566.36</v>
      </c>
      <c r="AA4291">
        <v>198.07</v>
      </c>
      <c r="AB4291">
        <v>5</v>
      </c>
      <c r="AC4291">
        <v>6</v>
      </c>
      <c r="AD4291">
        <v>5</v>
      </c>
      <c r="AE4291">
        <v>3</v>
      </c>
      <c r="AF4291">
        <v>3</v>
      </c>
      <c r="AG4291">
        <v>4</v>
      </c>
      <c r="AH4291">
        <v>3</v>
      </c>
      <c r="AI4291">
        <v>2</v>
      </c>
      <c r="AJ4291">
        <v>2</v>
      </c>
      <c r="AK4291">
        <v>2</v>
      </c>
      <c r="AL4291">
        <v>2</v>
      </c>
      <c r="AM4291">
        <v>1</v>
      </c>
    </row>
    <row r="4292" spans="1:39" x14ac:dyDescent="0.15">
      <c r="A4292" t="s">
        <v>150</v>
      </c>
      <c r="B4292">
        <v>30</v>
      </c>
      <c r="C4292">
        <v>1</v>
      </c>
      <c r="D4292">
        <v>0</v>
      </c>
      <c r="E4292" t="s">
        <v>29</v>
      </c>
      <c r="F4292" t="s">
        <v>206</v>
      </c>
      <c r="G4292">
        <v>79</v>
      </c>
      <c r="H4292">
        <v>122</v>
      </c>
      <c r="I4292">
        <v>506</v>
      </c>
      <c r="J4292">
        <v>31386.639999999999</v>
      </c>
      <c r="K4292">
        <v>20116.98</v>
      </c>
      <c r="L4292">
        <v>18702.71</v>
      </c>
      <c r="M4292">
        <v>8614.2523000000001</v>
      </c>
      <c r="N4292">
        <v>48</v>
      </c>
      <c r="O4292">
        <v>70</v>
      </c>
      <c r="P4292">
        <v>310</v>
      </c>
      <c r="Q4292">
        <v>19361.61</v>
      </c>
      <c r="R4292">
        <v>12454.22</v>
      </c>
      <c r="S4292">
        <v>11864.59</v>
      </c>
      <c r="T4292">
        <v>5531.4888000000001</v>
      </c>
      <c r="U4292">
        <v>31</v>
      </c>
      <c r="V4292">
        <v>52</v>
      </c>
      <c r="W4292">
        <v>196</v>
      </c>
      <c r="X4292">
        <v>12025.03</v>
      </c>
      <c r="Y4292">
        <v>7662.76</v>
      </c>
      <c r="Z4292">
        <v>6838.12</v>
      </c>
      <c r="AA4292">
        <v>3082.7635</v>
      </c>
      <c r="AB4292">
        <v>78</v>
      </c>
      <c r="AC4292">
        <v>69</v>
      </c>
      <c r="AD4292">
        <v>60</v>
      </c>
      <c r="AE4292">
        <v>49</v>
      </c>
      <c r="AF4292">
        <v>47</v>
      </c>
      <c r="AG4292">
        <v>46</v>
      </c>
      <c r="AH4292">
        <v>42</v>
      </c>
      <c r="AI4292">
        <v>31</v>
      </c>
      <c r="AJ4292">
        <v>31</v>
      </c>
      <c r="AK4292">
        <v>23</v>
      </c>
      <c r="AL4292">
        <v>18</v>
      </c>
      <c r="AM4292">
        <v>18</v>
      </c>
    </row>
    <row r="4293" spans="1:39" x14ac:dyDescent="0.15">
      <c r="A4293" t="s">
        <v>150</v>
      </c>
      <c r="B4293">
        <v>30</v>
      </c>
      <c r="C4293">
        <v>1</v>
      </c>
      <c r="D4293">
        <v>0</v>
      </c>
      <c r="E4293" t="s">
        <v>32</v>
      </c>
      <c r="F4293" t="s">
        <v>206</v>
      </c>
      <c r="G4293">
        <v>1052</v>
      </c>
      <c r="H4293">
        <v>1699</v>
      </c>
      <c r="I4293">
        <v>6936</v>
      </c>
      <c r="J4293">
        <v>436448.09</v>
      </c>
      <c r="K4293">
        <v>273813.13</v>
      </c>
      <c r="L4293">
        <v>260301.34</v>
      </c>
      <c r="M4293">
        <v>107606.56540000001</v>
      </c>
      <c r="N4293">
        <v>103</v>
      </c>
      <c r="O4293">
        <v>166</v>
      </c>
      <c r="P4293">
        <v>623</v>
      </c>
      <c r="Q4293">
        <v>42886.43</v>
      </c>
      <c r="R4293">
        <v>27962.66</v>
      </c>
      <c r="S4293">
        <v>23275.78</v>
      </c>
      <c r="T4293">
        <v>11763.958199999999</v>
      </c>
      <c r="U4293">
        <v>949</v>
      </c>
      <c r="V4293">
        <v>1533</v>
      </c>
      <c r="W4293">
        <v>6313</v>
      </c>
      <c r="X4293">
        <v>393561.66</v>
      </c>
      <c r="Y4293">
        <v>245850.47</v>
      </c>
      <c r="Z4293">
        <v>237025.56</v>
      </c>
      <c r="AA4293">
        <v>95842.607199999999</v>
      </c>
      <c r="AB4293">
        <v>1046</v>
      </c>
      <c r="AC4293">
        <v>891</v>
      </c>
      <c r="AD4293">
        <v>804</v>
      </c>
      <c r="AE4293">
        <v>721</v>
      </c>
      <c r="AF4293">
        <v>101</v>
      </c>
      <c r="AG4293">
        <v>82</v>
      </c>
      <c r="AH4293">
        <v>79</v>
      </c>
      <c r="AI4293">
        <v>87</v>
      </c>
      <c r="AJ4293">
        <v>945</v>
      </c>
      <c r="AK4293">
        <v>809</v>
      </c>
      <c r="AL4293">
        <v>725</v>
      </c>
      <c r="AM4293">
        <v>634</v>
      </c>
    </row>
    <row r="4294" spans="1:39" x14ac:dyDescent="0.15">
      <c r="A4294" t="s">
        <v>150</v>
      </c>
      <c r="B4294">
        <v>30</v>
      </c>
      <c r="C4294">
        <v>1</v>
      </c>
      <c r="D4294">
        <v>1</v>
      </c>
      <c r="E4294" t="s">
        <v>28</v>
      </c>
      <c r="F4294" t="s">
        <v>206</v>
      </c>
      <c r="G4294">
        <v>33217</v>
      </c>
      <c r="H4294">
        <v>56755</v>
      </c>
      <c r="I4294">
        <v>195899</v>
      </c>
      <c r="J4294">
        <v>12354131.08</v>
      </c>
      <c r="K4294">
        <v>8408289.8800000008</v>
      </c>
      <c r="L4294">
        <v>7730700.2699999996</v>
      </c>
      <c r="M4294">
        <v>3114884.1069999998</v>
      </c>
      <c r="N4294">
        <v>20088</v>
      </c>
      <c r="O4294">
        <v>31689</v>
      </c>
      <c r="P4294">
        <v>117048</v>
      </c>
      <c r="Q4294">
        <v>7585680.9299999997</v>
      </c>
      <c r="R4294">
        <v>5124586.5199999996</v>
      </c>
      <c r="S4294">
        <v>4651891.3899999997</v>
      </c>
      <c r="T4294">
        <v>1968595.6761</v>
      </c>
      <c r="U4294">
        <v>13129</v>
      </c>
      <c r="V4294">
        <v>25066</v>
      </c>
      <c r="W4294">
        <v>78851</v>
      </c>
      <c r="X4294">
        <v>4768450.1500000004</v>
      </c>
      <c r="Y4294">
        <v>3283703.36</v>
      </c>
      <c r="Z4294">
        <v>3078808.88</v>
      </c>
      <c r="AA4294">
        <v>1146288.4309</v>
      </c>
      <c r="AB4294">
        <v>31499</v>
      </c>
      <c r="AC4294">
        <v>32231</v>
      </c>
      <c r="AD4294">
        <v>22635</v>
      </c>
      <c r="AE4294">
        <v>28830</v>
      </c>
      <c r="AF4294">
        <v>19400</v>
      </c>
      <c r="AG4294">
        <v>19833</v>
      </c>
      <c r="AH4294">
        <v>15103</v>
      </c>
      <c r="AI4294">
        <v>17856</v>
      </c>
      <c r="AJ4294">
        <v>12099</v>
      </c>
      <c r="AK4294">
        <v>12398</v>
      </c>
      <c r="AL4294">
        <v>7532</v>
      </c>
      <c r="AM4294">
        <v>10974</v>
      </c>
    </row>
    <row r="4295" spans="1:39" x14ac:dyDescent="0.15">
      <c r="A4295" t="s">
        <v>150</v>
      </c>
      <c r="B4295">
        <v>30</v>
      </c>
      <c r="C4295">
        <v>1</v>
      </c>
      <c r="D4295">
        <v>1</v>
      </c>
      <c r="E4295" t="s">
        <v>30</v>
      </c>
      <c r="F4295" t="s">
        <v>206</v>
      </c>
      <c r="G4295">
        <v>2738</v>
      </c>
      <c r="H4295">
        <v>4818</v>
      </c>
      <c r="I4295">
        <v>15930</v>
      </c>
      <c r="J4295">
        <v>1014859.79</v>
      </c>
      <c r="K4295">
        <v>698862.18</v>
      </c>
      <c r="L4295">
        <v>634321.89</v>
      </c>
      <c r="M4295">
        <v>257518.7402</v>
      </c>
      <c r="N4295">
        <v>1627</v>
      </c>
      <c r="O4295">
        <v>2636</v>
      </c>
      <c r="P4295">
        <v>9262</v>
      </c>
      <c r="Q4295">
        <v>608432.27</v>
      </c>
      <c r="R4295">
        <v>414817.63</v>
      </c>
      <c r="S4295">
        <v>371581.87</v>
      </c>
      <c r="T4295">
        <v>159865.83689999999</v>
      </c>
      <c r="U4295">
        <v>1111</v>
      </c>
      <c r="V4295">
        <v>2182</v>
      </c>
      <c r="W4295">
        <v>6668</v>
      </c>
      <c r="X4295">
        <v>406427.52</v>
      </c>
      <c r="Y4295">
        <v>284044.55</v>
      </c>
      <c r="Z4295">
        <v>262740.02</v>
      </c>
      <c r="AA4295">
        <v>97652.903300000005</v>
      </c>
      <c r="AB4295">
        <v>2547</v>
      </c>
      <c r="AC4295">
        <v>2688</v>
      </c>
      <c r="AD4295">
        <v>1624</v>
      </c>
      <c r="AE4295">
        <v>2632</v>
      </c>
      <c r="AF4295">
        <v>1520</v>
      </c>
      <c r="AG4295">
        <v>1602</v>
      </c>
      <c r="AH4295">
        <v>1098</v>
      </c>
      <c r="AI4295">
        <v>1581</v>
      </c>
      <c r="AJ4295">
        <v>1027</v>
      </c>
      <c r="AK4295">
        <v>1086</v>
      </c>
      <c r="AL4295">
        <v>526</v>
      </c>
      <c r="AM4295">
        <v>1051</v>
      </c>
    </row>
    <row r="4296" spans="1:39" x14ac:dyDescent="0.15">
      <c r="A4296" t="s">
        <v>150</v>
      </c>
      <c r="B4296">
        <v>30</v>
      </c>
      <c r="C4296">
        <v>1</v>
      </c>
      <c r="D4296">
        <v>1</v>
      </c>
      <c r="E4296" t="s">
        <v>29</v>
      </c>
      <c r="F4296" t="s">
        <v>206</v>
      </c>
      <c r="G4296">
        <v>45248</v>
      </c>
      <c r="H4296">
        <v>85532</v>
      </c>
      <c r="I4296">
        <v>290765</v>
      </c>
      <c r="J4296">
        <v>17897603.23</v>
      </c>
      <c r="K4296">
        <v>11678787.43</v>
      </c>
      <c r="L4296">
        <v>10728298.720000001</v>
      </c>
      <c r="M4296">
        <v>4524978.3455999997</v>
      </c>
      <c r="N4296">
        <v>21113</v>
      </c>
      <c r="O4296">
        <v>36342</v>
      </c>
      <c r="P4296">
        <v>133508</v>
      </c>
      <c r="Q4296">
        <v>8510892.6799999997</v>
      </c>
      <c r="R4296">
        <v>5484475.7199999997</v>
      </c>
      <c r="S4296">
        <v>4960203.7699999996</v>
      </c>
      <c r="T4296">
        <v>2245380.0027000001</v>
      </c>
      <c r="U4296">
        <v>24135</v>
      </c>
      <c r="V4296">
        <v>49190</v>
      </c>
      <c r="W4296">
        <v>157257</v>
      </c>
      <c r="X4296">
        <v>9386710.5500000007</v>
      </c>
      <c r="Y4296">
        <v>6194311.71</v>
      </c>
      <c r="Z4296">
        <v>5768094.9500000002</v>
      </c>
      <c r="AA4296">
        <v>2279598.3429</v>
      </c>
      <c r="AB4296">
        <v>43417</v>
      </c>
      <c r="AC4296">
        <v>44654</v>
      </c>
      <c r="AD4296">
        <v>30992</v>
      </c>
      <c r="AE4296">
        <v>43286</v>
      </c>
      <c r="AF4296">
        <v>20310</v>
      </c>
      <c r="AG4296">
        <v>20868</v>
      </c>
      <c r="AH4296">
        <v>16295</v>
      </c>
      <c r="AI4296">
        <v>20297</v>
      </c>
      <c r="AJ4296">
        <v>23107</v>
      </c>
      <c r="AK4296">
        <v>23786</v>
      </c>
      <c r="AL4296">
        <v>14697</v>
      </c>
      <c r="AM4296">
        <v>22989</v>
      </c>
    </row>
    <row r="4297" spans="1:39" x14ac:dyDescent="0.15">
      <c r="A4297" t="s">
        <v>150</v>
      </c>
      <c r="B4297">
        <v>30</v>
      </c>
      <c r="C4297">
        <v>1</v>
      </c>
      <c r="D4297">
        <v>1</v>
      </c>
      <c r="E4297" t="s">
        <v>31</v>
      </c>
      <c r="F4297" t="s">
        <v>206</v>
      </c>
      <c r="G4297">
        <v>6</v>
      </c>
      <c r="H4297">
        <v>19</v>
      </c>
      <c r="I4297">
        <v>41</v>
      </c>
      <c r="J4297">
        <v>2393.85</v>
      </c>
      <c r="K4297">
        <v>1672</v>
      </c>
      <c r="L4297">
        <v>1438.9</v>
      </c>
      <c r="M4297">
        <v>557.89859999999999</v>
      </c>
      <c r="N4297">
        <v>2</v>
      </c>
      <c r="O4297">
        <v>4</v>
      </c>
      <c r="P4297">
        <v>13</v>
      </c>
      <c r="Q4297">
        <v>707.94</v>
      </c>
      <c r="R4297">
        <v>473.35</v>
      </c>
      <c r="S4297">
        <v>335.05</v>
      </c>
      <c r="T4297">
        <v>184.71350000000001</v>
      </c>
      <c r="U4297">
        <v>4</v>
      </c>
      <c r="V4297">
        <v>15</v>
      </c>
      <c r="W4297">
        <v>28</v>
      </c>
      <c r="X4297">
        <v>1685.91</v>
      </c>
      <c r="Y4297">
        <v>1198.6500000000001</v>
      </c>
      <c r="Z4297">
        <v>1103.8499999999999</v>
      </c>
      <c r="AA4297">
        <v>373.18509999999998</v>
      </c>
      <c r="AB4297">
        <v>6</v>
      </c>
      <c r="AC4297">
        <v>6</v>
      </c>
      <c r="AD4297">
        <v>2</v>
      </c>
      <c r="AE4297">
        <v>5</v>
      </c>
      <c r="AF4297">
        <v>2</v>
      </c>
      <c r="AG4297">
        <v>2</v>
      </c>
      <c r="AH4297">
        <v>1</v>
      </c>
      <c r="AI4297">
        <v>1</v>
      </c>
      <c r="AJ4297">
        <v>4</v>
      </c>
      <c r="AK4297">
        <v>4</v>
      </c>
      <c r="AL4297">
        <v>1</v>
      </c>
      <c r="AM4297">
        <v>4</v>
      </c>
    </row>
    <row r="4298" spans="1:39" x14ac:dyDescent="0.15">
      <c r="A4298" t="s">
        <v>150</v>
      </c>
      <c r="B4298">
        <v>30</v>
      </c>
      <c r="C4298">
        <v>1</v>
      </c>
      <c r="D4298">
        <v>1</v>
      </c>
      <c r="E4298" t="s">
        <v>32</v>
      </c>
      <c r="F4298" t="s">
        <v>206</v>
      </c>
      <c r="G4298">
        <v>1269</v>
      </c>
      <c r="H4298">
        <v>2327</v>
      </c>
      <c r="I4298">
        <v>8620</v>
      </c>
      <c r="J4298">
        <v>539806.24</v>
      </c>
      <c r="K4298">
        <v>338970.56</v>
      </c>
      <c r="L4298">
        <v>322660.51</v>
      </c>
      <c r="M4298">
        <v>130849.4547</v>
      </c>
      <c r="N4298">
        <v>191</v>
      </c>
      <c r="O4298">
        <v>330</v>
      </c>
      <c r="P4298">
        <v>1234</v>
      </c>
      <c r="Q4298">
        <v>79106.73</v>
      </c>
      <c r="R4298">
        <v>50643.69</v>
      </c>
      <c r="S4298">
        <v>46359.96</v>
      </c>
      <c r="T4298">
        <v>20343.538400000001</v>
      </c>
      <c r="U4298">
        <v>1078</v>
      </c>
      <c r="V4298">
        <v>1997</v>
      </c>
      <c r="W4298">
        <v>7386</v>
      </c>
      <c r="X4298">
        <v>460699.51</v>
      </c>
      <c r="Y4298">
        <v>288326.87</v>
      </c>
      <c r="Z4298">
        <v>276300.55</v>
      </c>
      <c r="AA4298">
        <v>110505.9163</v>
      </c>
      <c r="AB4298">
        <v>1244</v>
      </c>
      <c r="AC4298">
        <v>1229</v>
      </c>
      <c r="AD4298">
        <v>858</v>
      </c>
      <c r="AE4298">
        <v>1111</v>
      </c>
      <c r="AF4298">
        <v>188</v>
      </c>
      <c r="AG4298">
        <v>183</v>
      </c>
      <c r="AH4298">
        <v>138</v>
      </c>
      <c r="AI4298">
        <v>179</v>
      </c>
      <c r="AJ4298">
        <v>1056</v>
      </c>
      <c r="AK4298">
        <v>1046</v>
      </c>
      <c r="AL4298">
        <v>720</v>
      </c>
      <c r="AM4298">
        <v>932</v>
      </c>
    </row>
    <row r="4299" spans="1:39" x14ac:dyDescent="0.15">
      <c r="A4299" t="s">
        <v>150</v>
      </c>
      <c r="B4299">
        <v>30</v>
      </c>
      <c r="C4299">
        <v>1</v>
      </c>
      <c r="D4299">
        <v>2</v>
      </c>
      <c r="E4299" t="s">
        <v>28</v>
      </c>
      <c r="F4299" t="s">
        <v>206</v>
      </c>
      <c r="G4299">
        <v>8230</v>
      </c>
      <c r="H4299">
        <v>11756</v>
      </c>
      <c r="I4299">
        <v>44231</v>
      </c>
      <c r="J4299">
        <v>2881673.51</v>
      </c>
      <c r="K4299">
        <v>2022847.92</v>
      </c>
      <c r="L4299">
        <v>1863022.38</v>
      </c>
      <c r="M4299">
        <v>718967.22100000002</v>
      </c>
      <c r="N4299">
        <v>3927</v>
      </c>
      <c r="O4299">
        <v>5230</v>
      </c>
      <c r="P4299">
        <v>20723</v>
      </c>
      <c r="Q4299">
        <v>1410624.45</v>
      </c>
      <c r="R4299">
        <v>980430.32</v>
      </c>
      <c r="S4299">
        <v>870188.77</v>
      </c>
      <c r="T4299">
        <v>367173.66680000001</v>
      </c>
      <c r="U4299">
        <v>4303</v>
      </c>
      <c r="V4299">
        <v>6526</v>
      </c>
      <c r="W4299">
        <v>23508</v>
      </c>
      <c r="X4299">
        <v>1471049.06</v>
      </c>
      <c r="Y4299">
        <v>1042417.6</v>
      </c>
      <c r="Z4299">
        <v>992833.61</v>
      </c>
      <c r="AA4299">
        <v>351793.55420000001</v>
      </c>
      <c r="AB4299">
        <v>7900</v>
      </c>
      <c r="AC4299">
        <v>7579</v>
      </c>
      <c r="AD4299">
        <v>3951</v>
      </c>
      <c r="AE4299">
        <v>6770</v>
      </c>
      <c r="AF4299">
        <v>3742</v>
      </c>
      <c r="AG4299">
        <v>3838</v>
      </c>
      <c r="AH4299">
        <v>2339</v>
      </c>
      <c r="AI4299">
        <v>3399</v>
      </c>
      <c r="AJ4299">
        <v>4158</v>
      </c>
      <c r="AK4299">
        <v>3741</v>
      </c>
      <c r="AL4299">
        <v>1612</v>
      </c>
      <c r="AM4299">
        <v>3371</v>
      </c>
    </row>
    <row r="4300" spans="1:39" x14ac:dyDescent="0.15">
      <c r="A4300" t="s">
        <v>150</v>
      </c>
      <c r="B4300">
        <v>30</v>
      </c>
      <c r="C4300">
        <v>1</v>
      </c>
      <c r="D4300">
        <v>2</v>
      </c>
      <c r="E4300" t="s">
        <v>30</v>
      </c>
      <c r="F4300" t="s">
        <v>206</v>
      </c>
      <c r="G4300">
        <v>851</v>
      </c>
      <c r="H4300">
        <v>1242</v>
      </c>
      <c r="I4300">
        <v>4623</v>
      </c>
      <c r="J4300">
        <v>297923.96000000002</v>
      </c>
      <c r="K4300">
        <v>207988.16</v>
      </c>
      <c r="L4300">
        <v>190567.46</v>
      </c>
      <c r="M4300">
        <v>73696.756099999999</v>
      </c>
      <c r="N4300">
        <v>378</v>
      </c>
      <c r="O4300">
        <v>500</v>
      </c>
      <c r="P4300">
        <v>1977</v>
      </c>
      <c r="Q4300">
        <v>135293.48000000001</v>
      </c>
      <c r="R4300">
        <v>93556.31</v>
      </c>
      <c r="S4300">
        <v>82312.86</v>
      </c>
      <c r="T4300">
        <v>34909.554799999998</v>
      </c>
      <c r="U4300">
        <v>473</v>
      </c>
      <c r="V4300">
        <v>742</v>
      </c>
      <c r="W4300">
        <v>2646</v>
      </c>
      <c r="X4300">
        <v>162630.48000000001</v>
      </c>
      <c r="Y4300">
        <v>114431.85</v>
      </c>
      <c r="Z4300">
        <v>108254.6</v>
      </c>
      <c r="AA4300">
        <v>38787.201300000001</v>
      </c>
      <c r="AB4300">
        <v>791</v>
      </c>
      <c r="AC4300">
        <v>800</v>
      </c>
      <c r="AD4300">
        <v>393</v>
      </c>
      <c r="AE4300">
        <v>823</v>
      </c>
      <c r="AF4300">
        <v>350</v>
      </c>
      <c r="AG4300">
        <v>368</v>
      </c>
      <c r="AH4300">
        <v>227</v>
      </c>
      <c r="AI4300">
        <v>366</v>
      </c>
      <c r="AJ4300">
        <v>441</v>
      </c>
      <c r="AK4300">
        <v>432</v>
      </c>
      <c r="AL4300">
        <v>166</v>
      </c>
      <c r="AM4300">
        <v>457</v>
      </c>
    </row>
    <row r="4301" spans="1:39" x14ac:dyDescent="0.15">
      <c r="A4301" t="s">
        <v>150</v>
      </c>
      <c r="B4301">
        <v>30</v>
      </c>
      <c r="C4301">
        <v>1</v>
      </c>
      <c r="D4301">
        <v>2</v>
      </c>
      <c r="E4301" t="s">
        <v>29</v>
      </c>
      <c r="F4301" t="s">
        <v>206</v>
      </c>
      <c r="G4301">
        <v>3584</v>
      </c>
      <c r="H4301">
        <v>5451</v>
      </c>
      <c r="I4301">
        <v>21282</v>
      </c>
      <c r="J4301">
        <v>1348978.66</v>
      </c>
      <c r="K4301">
        <v>908661.08</v>
      </c>
      <c r="L4301">
        <v>845909.91</v>
      </c>
      <c r="M4301">
        <v>338932.41960000002</v>
      </c>
      <c r="N4301">
        <v>1320</v>
      </c>
      <c r="O4301">
        <v>1771</v>
      </c>
      <c r="P4301">
        <v>7496</v>
      </c>
      <c r="Q4301">
        <v>501449.71</v>
      </c>
      <c r="R4301">
        <v>339087.61</v>
      </c>
      <c r="S4301">
        <v>302192.06</v>
      </c>
      <c r="T4301">
        <v>133361.19699999999</v>
      </c>
      <c r="U4301">
        <v>2264</v>
      </c>
      <c r="V4301">
        <v>3680</v>
      </c>
      <c r="W4301">
        <v>13786</v>
      </c>
      <c r="X4301">
        <v>847528.95</v>
      </c>
      <c r="Y4301">
        <v>569573.47</v>
      </c>
      <c r="Z4301">
        <v>543717.85</v>
      </c>
      <c r="AA4301">
        <v>205571.22260000001</v>
      </c>
      <c r="AB4301">
        <v>3433</v>
      </c>
      <c r="AC4301">
        <v>3444</v>
      </c>
      <c r="AD4301">
        <v>1739</v>
      </c>
      <c r="AE4301">
        <v>3430</v>
      </c>
      <c r="AF4301">
        <v>1262</v>
      </c>
      <c r="AG4301">
        <v>1285</v>
      </c>
      <c r="AH4301">
        <v>804</v>
      </c>
      <c r="AI4301">
        <v>1273</v>
      </c>
      <c r="AJ4301">
        <v>2171</v>
      </c>
      <c r="AK4301">
        <v>2159</v>
      </c>
      <c r="AL4301">
        <v>935</v>
      </c>
      <c r="AM4301">
        <v>2157</v>
      </c>
    </row>
    <row r="4302" spans="1:39" x14ac:dyDescent="0.15">
      <c r="A4302" t="s">
        <v>150</v>
      </c>
      <c r="B4302">
        <v>30</v>
      </c>
      <c r="C4302">
        <v>1</v>
      </c>
      <c r="D4302">
        <v>2</v>
      </c>
      <c r="E4302" t="s">
        <v>32</v>
      </c>
      <c r="F4302" t="s">
        <v>206</v>
      </c>
      <c r="G4302">
        <v>652</v>
      </c>
      <c r="H4302">
        <v>1044</v>
      </c>
      <c r="I4302">
        <v>4242</v>
      </c>
      <c r="J4302">
        <v>270398.93</v>
      </c>
      <c r="K4302">
        <v>170859.69</v>
      </c>
      <c r="L4302">
        <v>163942.45000000001</v>
      </c>
      <c r="M4302">
        <v>65675.778600000005</v>
      </c>
      <c r="N4302">
        <v>73</v>
      </c>
      <c r="O4302">
        <v>101</v>
      </c>
      <c r="P4302">
        <v>410</v>
      </c>
      <c r="Q4302">
        <v>28458.639999999999</v>
      </c>
      <c r="R4302">
        <v>18887.71</v>
      </c>
      <c r="S4302">
        <v>16366.63</v>
      </c>
      <c r="T4302">
        <v>7592.7263999999996</v>
      </c>
      <c r="U4302">
        <v>579</v>
      </c>
      <c r="V4302">
        <v>943</v>
      </c>
      <c r="W4302">
        <v>3832</v>
      </c>
      <c r="X4302">
        <v>241940.29</v>
      </c>
      <c r="Y4302">
        <v>151971.98000000001</v>
      </c>
      <c r="Z4302">
        <v>147575.82</v>
      </c>
      <c r="AA4302">
        <v>58083.052199999998</v>
      </c>
      <c r="AB4302">
        <v>632</v>
      </c>
      <c r="AC4302">
        <v>601</v>
      </c>
      <c r="AD4302">
        <v>331</v>
      </c>
      <c r="AE4302">
        <v>552</v>
      </c>
      <c r="AF4302">
        <v>72</v>
      </c>
      <c r="AG4302">
        <v>65</v>
      </c>
      <c r="AH4302">
        <v>42</v>
      </c>
      <c r="AI4302">
        <v>70</v>
      </c>
      <c r="AJ4302">
        <v>560</v>
      </c>
      <c r="AK4302">
        <v>536</v>
      </c>
      <c r="AL4302">
        <v>289</v>
      </c>
      <c r="AM4302">
        <v>482</v>
      </c>
    </row>
    <row r="4303" spans="1:39" x14ac:dyDescent="0.15">
      <c r="A4303" t="s">
        <v>150</v>
      </c>
      <c r="B4303">
        <v>30</v>
      </c>
      <c r="C4303">
        <v>2</v>
      </c>
      <c r="D4303">
        <v>0</v>
      </c>
      <c r="E4303" t="s">
        <v>28</v>
      </c>
      <c r="F4303" t="s">
        <v>206</v>
      </c>
      <c r="G4303">
        <v>827</v>
      </c>
      <c r="H4303">
        <v>2085</v>
      </c>
      <c r="I4303">
        <v>5341</v>
      </c>
      <c r="J4303">
        <v>332350.44</v>
      </c>
      <c r="K4303">
        <v>224117.46</v>
      </c>
      <c r="L4303">
        <v>176908.69</v>
      </c>
      <c r="M4303">
        <v>85695.125499999995</v>
      </c>
      <c r="N4303">
        <v>827</v>
      </c>
      <c r="O4303">
        <v>985</v>
      </c>
      <c r="P4303">
        <v>2931</v>
      </c>
      <c r="Q4303">
        <v>186639.58</v>
      </c>
      <c r="R4303">
        <v>123266.24000000001</v>
      </c>
      <c r="S4303">
        <v>80644.02</v>
      </c>
      <c r="T4303">
        <v>48827.915999999997</v>
      </c>
      <c r="U4303">
        <v>827</v>
      </c>
      <c r="V4303">
        <v>1100</v>
      </c>
      <c r="W4303">
        <v>2410</v>
      </c>
      <c r="X4303">
        <v>145710.85999999999</v>
      </c>
      <c r="Y4303">
        <v>100851.22</v>
      </c>
      <c r="Z4303">
        <v>96264.67</v>
      </c>
      <c r="AA4303">
        <v>36867.209499999997</v>
      </c>
      <c r="AB4303">
        <v>821</v>
      </c>
      <c r="AC4303">
        <v>817</v>
      </c>
      <c r="AD4303">
        <v>756</v>
      </c>
      <c r="AE4303">
        <v>576</v>
      </c>
      <c r="AF4303">
        <v>821</v>
      </c>
      <c r="AG4303">
        <v>817</v>
      </c>
      <c r="AH4303">
        <v>756</v>
      </c>
      <c r="AI4303">
        <v>576</v>
      </c>
      <c r="AJ4303">
        <v>821</v>
      </c>
      <c r="AK4303">
        <v>817</v>
      </c>
      <c r="AL4303">
        <v>756</v>
      </c>
      <c r="AM4303">
        <v>576</v>
      </c>
    </row>
    <row r="4304" spans="1:39" x14ac:dyDescent="0.15">
      <c r="A4304" t="s">
        <v>150</v>
      </c>
      <c r="B4304">
        <v>30</v>
      </c>
      <c r="C4304">
        <v>2</v>
      </c>
      <c r="D4304">
        <v>0</v>
      </c>
      <c r="E4304" t="s">
        <v>29</v>
      </c>
      <c r="F4304" t="s">
        <v>206</v>
      </c>
      <c r="G4304">
        <v>11</v>
      </c>
      <c r="H4304">
        <v>28</v>
      </c>
      <c r="I4304">
        <v>94</v>
      </c>
      <c r="J4304">
        <v>5484.51</v>
      </c>
      <c r="K4304">
        <v>3279.36</v>
      </c>
      <c r="L4304">
        <v>2755.58</v>
      </c>
      <c r="M4304">
        <v>1396.48</v>
      </c>
      <c r="N4304">
        <v>11</v>
      </c>
      <c r="O4304">
        <v>12</v>
      </c>
      <c r="P4304">
        <v>47</v>
      </c>
      <c r="Q4304">
        <v>2869.73</v>
      </c>
      <c r="R4304">
        <v>1636.94</v>
      </c>
      <c r="S4304">
        <v>1251.76</v>
      </c>
      <c r="T4304">
        <v>745.12</v>
      </c>
      <c r="U4304">
        <v>11</v>
      </c>
      <c r="V4304">
        <v>16</v>
      </c>
      <c r="W4304">
        <v>47</v>
      </c>
      <c r="X4304">
        <v>2614.7800000000002</v>
      </c>
      <c r="Y4304">
        <v>1642.42</v>
      </c>
      <c r="Z4304">
        <v>1503.82</v>
      </c>
      <c r="AA4304">
        <v>651.36</v>
      </c>
      <c r="AB4304">
        <v>11</v>
      </c>
      <c r="AC4304">
        <v>11</v>
      </c>
      <c r="AD4304">
        <v>9</v>
      </c>
      <c r="AE4304">
        <v>9</v>
      </c>
      <c r="AF4304">
        <v>11</v>
      </c>
      <c r="AG4304">
        <v>11</v>
      </c>
      <c r="AH4304">
        <v>9</v>
      </c>
      <c r="AI4304">
        <v>9</v>
      </c>
      <c r="AJ4304">
        <v>11</v>
      </c>
      <c r="AK4304">
        <v>11</v>
      </c>
      <c r="AL4304">
        <v>9</v>
      </c>
      <c r="AM4304">
        <v>9</v>
      </c>
    </row>
    <row r="4305" spans="1:39" x14ac:dyDescent="0.15">
      <c r="A4305" t="s">
        <v>150</v>
      </c>
      <c r="B4305">
        <v>30</v>
      </c>
      <c r="C4305">
        <v>2</v>
      </c>
      <c r="D4305">
        <v>0</v>
      </c>
      <c r="E4305" t="s">
        <v>32</v>
      </c>
      <c r="F4305" t="s">
        <v>206</v>
      </c>
      <c r="G4305">
        <v>142</v>
      </c>
      <c r="H4305">
        <v>408</v>
      </c>
      <c r="I4305">
        <v>1124</v>
      </c>
      <c r="J4305">
        <v>67924.17</v>
      </c>
      <c r="K4305">
        <v>41986.52</v>
      </c>
      <c r="L4305">
        <v>37205.61</v>
      </c>
      <c r="M4305">
        <v>17171.3302</v>
      </c>
      <c r="N4305">
        <v>142</v>
      </c>
      <c r="O4305">
        <v>181</v>
      </c>
      <c r="P4305">
        <v>486</v>
      </c>
      <c r="Q4305">
        <v>29298.52</v>
      </c>
      <c r="R4305">
        <v>18372.41</v>
      </c>
      <c r="S4305">
        <v>14337.45</v>
      </c>
      <c r="T4305">
        <v>7879.3261000000002</v>
      </c>
      <c r="U4305">
        <v>142</v>
      </c>
      <c r="V4305">
        <v>227</v>
      </c>
      <c r="W4305">
        <v>638</v>
      </c>
      <c r="X4305">
        <v>38625.65</v>
      </c>
      <c r="Y4305">
        <v>23614.11</v>
      </c>
      <c r="Z4305">
        <v>22868.16</v>
      </c>
      <c r="AA4305">
        <v>9292.0041000000001</v>
      </c>
      <c r="AB4305">
        <v>142</v>
      </c>
      <c r="AC4305">
        <v>139</v>
      </c>
      <c r="AD4305">
        <v>136</v>
      </c>
      <c r="AE4305">
        <v>113</v>
      </c>
      <c r="AF4305">
        <v>142</v>
      </c>
      <c r="AG4305">
        <v>139</v>
      </c>
      <c r="AH4305">
        <v>136</v>
      </c>
      <c r="AI4305">
        <v>113</v>
      </c>
      <c r="AJ4305">
        <v>142</v>
      </c>
      <c r="AK4305">
        <v>139</v>
      </c>
      <c r="AL4305">
        <v>136</v>
      </c>
      <c r="AM4305">
        <v>113</v>
      </c>
    </row>
    <row r="4306" spans="1:39" x14ac:dyDescent="0.15">
      <c r="A4306" t="s">
        <v>150</v>
      </c>
      <c r="B4306">
        <v>30</v>
      </c>
      <c r="C4306">
        <v>2</v>
      </c>
      <c r="D4306">
        <v>1</v>
      </c>
      <c r="E4306" t="s">
        <v>28</v>
      </c>
      <c r="F4306" t="s">
        <v>206</v>
      </c>
      <c r="G4306">
        <v>6686</v>
      </c>
      <c r="H4306">
        <v>17900</v>
      </c>
      <c r="I4306">
        <v>45971</v>
      </c>
      <c r="J4306">
        <v>2717203.44</v>
      </c>
      <c r="K4306">
        <v>1826578.23</v>
      </c>
      <c r="L4306">
        <v>1536466.62</v>
      </c>
      <c r="M4306">
        <v>698544.11959999998</v>
      </c>
      <c r="N4306">
        <v>6686</v>
      </c>
      <c r="O4306">
        <v>8556</v>
      </c>
      <c r="P4306">
        <v>25233</v>
      </c>
      <c r="Q4306">
        <v>1531718.77</v>
      </c>
      <c r="R4306">
        <v>1006319.44</v>
      </c>
      <c r="S4306">
        <v>758880.13</v>
      </c>
      <c r="T4306">
        <v>402121.64309999999</v>
      </c>
      <c r="U4306">
        <v>6686</v>
      </c>
      <c r="V4306">
        <v>9344</v>
      </c>
      <c r="W4306">
        <v>20738</v>
      </c>
      <c r="X4306">
        <v>1185484.67</v>
      </c>
      <c r="Y4306">
        <v>820258.79</v>
      </c>
      <c r="Z4306">
        <v>777586.49</v>
      </c>
      <c r="AA4306">
        <v>296422.47649999999</v>
      </c>
      <c r="AB4306">
        <v>6444</v>
      </c>
      <c r="AC4306">
        <v>6657</v>
      </c>
      <c r="AD4306">
        <v>5252</v>
      </c>
      <c r="AE4306">
        <v>6277</v>
      </c>
      <c r="AF4306">
        <v>6444</v>
      </c>
      <c r="AG4306">
        <v>6657</v>
      </c>
      <c r="AH4306">
        <v>5252</v>
      </c>
      <c r="AI4306">
        <v>6277</v>
      </c>
      <c r="AJ4306">
        <v>6444</v>
      </c>
      <c r="AK4306">
        <v>6657</v>
      </c>
      <c r="AL4306">
        <v>5252</v>
      </c>
      <c r="AM4306">
        <v>6277</v>
      </c>
    </row>
    <row r="4307" spans="1:39" x14ac:dyDescent="0.15">
      <c r="A4307" t="s">
        <v>150</v>
      </c>
      <c r="B4307">
        <v>30</v>
      </c>
      <c r="C4307">
        <v>2</v>
      </c>
      <c r="D4307">
        <v>1</v>
      </c>
      <c r="E4307" t="s">
        <v>30</v>
      </c>
      <c r="F4307" t="s">
        <v>206</v>
      </c>
      <c r="G4307">
        <v>644</v>
      </c>
      <c r="H4307">
        <v>1734</v>
      </c>
      <c r="I4307">
        <v>4314</v>
      </c>
      <c r="J4307">
        <v>260870.95</v>
      </c>
      <c r="K4307">
        <v>176236.45</v>
      </c>
      <c r="L4307">
        <v>147167.99</v>
      </c>
      <c r="M4307">
        <v>66549.868300000002</v>
      </c>
      <c r="N4307">
        <v>644</v>
      </c>
      <c r="O4307">
        <v>823</v>
      </c>
      <c r="P4307">
        <v>2321</v>
      </c>
      <c r="Q4307">
        <v>146146.92000000001</v>
      </c>
      <c r="R4307">
        <v>96595.97</v>
      </c>
      <c r="S4307">
        <v>73055</v>
      </c>
      <c r="T4307">
        <v>37939.955099999999</v>
      </c>
      <c r="U4307">
        <v>644</v>
      </c>
      <c r="V4307">
        <v>911</v>
      </c>
      <c r="W4307">
        <v>1993</v>
      </c>
      <c r="X4307">
        <v>114724.03</v>
      </c>
      <c r="Y4307">
        <v>79640.479999999996</v>
      </c>
      <c r="Z4307">
        <v>74112.990000000005</v>
      </c>
      <c r="AA4307">
        <v>28609.913199999999</v>
      </c>
      <c r="AB4307">
        <v>599</v>
      </c>
      <c r="AC4307">
        <v>641</v>
      </c>
      <c r="AD4307">
        <v>454</v>
      </c>
      <c r="AE4307">
        <v>620</v>
      </c>
      <c r="AF4307">
        <v>599</v>
      </c>
      <c r="AG4307">
        <v>641</v>
      </c>
      <c r="AH4307">
        <v>454</v>
      </c>
      <c r="AI4307">
        <v>620</v>
      </c>
      <c r="AJ4307">
        <v>599</v>
      </c>
      <c r="AK4307">
        <v>641</v>
      </c>
      <c r="AL4307">
        <v>454</v>
      </c>
      <c r="AM4307">
        <v>620</v>
      </c>
    </row>
    <row r="4308" spans="1:39" x14ac:dyDescent="0.15">
      <c r="A4308" t="s">
        <v>150</v>
      </c>
      <c r="B4308">
        <v>30</v>
      </c>
      <c r="C4308">
        <v>2</v>
      </c>
      <c r="D4308">
        <v>1</v>
      </c>
      <c r="E4308" t="s">
        <v>29</v>
      </c>
      <c r="F4308" t="s">
        <v>206</v>
      </c>
      <c r="G4308">
        <v>14251</v>
      </c>
      <c r="H4308">
        <v>41015</v>
      </c>
      <c r="I4308">
        <v>107458</v>
      </c>
      <c r="J4308">
        <v>6290916.0300000003</v>
      </c>
      <c r="K4308">
        <v>4026853.64</v>
      </c>
      <c r="L4308">
        <v>3403189.48</v>
      </c>
      <c r="M4308">
        <v>1624495.0003</v>
      </c>
      <c r="N4308">
        <v>14251</v>
      </c>
      <c r="O4308">
        <v>19254</v>
      </c>
      <c r="P4308">
        <v>56955</v>
      </c>
      <c r="Q4308">
        <v>3468756.53</v>
      </c>
      <c r="R4308">
        <v>2172412.9700000002</v>
      </c>
      <c r="S4308">
        <v>1664293.09</v>
      </c>
      <c r="T4308">
        <v>914771.62529999996</v>
      </c>
      <c r="U4308">
        <v>14251</v>
      </c>
      <c r="V4308">
        <v>21761</v>
      </c>
      <c r="W4308">
        <v>50503</v>
      </c>
      <c r="X4308">
        <v>2822159.5</v>
      </c>
      <c r="Y4308">
        <v>1854440.67</v>
      </c>
      <c r="Z4308">
        <v>1738896.39</v>
      </c>
      <c r="AA4308">
        <v>709723.375</v>
      </c>
      <c r="AB4308">
        <v>13640</v>
      </c>
      <c r="AC4308">
        <v>14217</v>
      </c>
      <c r="AD4308">
        <v>11386</v>
      </c>
      <c r="AE4308">
        <v>13871</v>
      </c>
      <c r="AF4308">
        <v>13640</v>
      </c>
      <c r="AG4308">
        <v>14217</v>
      </c>
      <c r="AH4308">
        <v>11386</v>
      </c>
      <c r="AI4308">
        <v>13871</v>
      </c>
      <c r="AJ4308">
        <v>13640</v>
      </c>
      <c r="AK4308">
        <v>14217</v>
      </c>
      <c r="AL4308">
        <v>11386</v>
      </c>
      <c r="AM4308">
        <v>13871</v>
      </c>
    </row>
    <row r="4309" spans="1:39" x14ac:dyDescent="0.15">
      <c r="A4309" t="s">
        <v>150</v>
      </c>
      <c r="B4309">
        <v>30</v>
      </c>
      <c r="C4309">
        <v>2</v>
      </c>
      <c r="D4309">
        <v>1</v>
      </c>
      <c r="E4309" t="s">
        <v>31</v>
      </c>
      <c r="F4309" t="s">
        <v>206</v>
      </c>
      <c r="G4309">
        <v>5</v>
      </c>
      <c r="H4309">
        <v>18</v>
      </c>
      <c r="I4309">
        <v>44</v>
      </c>
      <c r="J4309">
        <v>2490.75</v>
      </c>
      <c r="K4309">
        <v>1530.68</v>
      </c>
      <c r="L4309">
        <v>1318.78</v>
      </c>
      <c r="M4309">
        <v>751.40430000000003</v>
      </c>
      <c r="N4309">
        <v>5</v>
      </c>
      <c r="O4309">
        <v>11</v>
      </c>
      <c r="P4309">
        <v>28</v>
      </c>
      <c r="Q4309">
        <v>1577.84</v>
      </c>
      <c r="R4309">
        <v>927.76</v>
      </c>
      <c r="S4309">
        <v>868.36</v>
      </c>
      <c r="T4309">
        <v>497.98430000000002</v>
      </c>
      <c r="U4309">
        <v>5</v>
      </c>
      <c r="V4309">
        <v>7</v>
      </c>
      <c r="W4309">
        <v>16</v>
      </c>
      <c r="X4309">
        <v>912.91</v>
      </c>
      <c r="Y4309">
        <v>602.91999999999996</v>
      </c>
      <c r="Z4309">
        <v>450.42</v>
      </c>
      <c r="AA4309">
        <v>253.42</v>
      </c>
      <c r="AB4309">
        <v>5</v>
      </c>
      <c r="AC4309">
        <v>5</v>
      </c>
      <c r="AD4309">
        <v>2</v>
      </c>
      <c r="AE4309">
        <v>5</v>
      </c>
      <c r="AF4309">
        <v>5</v>
      </c>
      <c r="AG4309">
        <v>5</v>
      </c>
      <c r="AH4309">
        <v>2</v>
      </c>
      <c r="AI4309">
        <v>5</v>
      </c>
      <c r="AJ4309">
        <v>5</v>
      </c>
      <c r="AK4309">
        <v>5</v>
      </c>
      <c r="AL4309">
        <v>2</v>
      </c>
      <c r="AM4309">
        <v>5</v>
      </c>
    </row>
    <row r="4310" spans="1:39" x14ac:dyDescent="0.15">
      <c r="A4310" t="s">
        <v>150</v>
      </c>
      <c r="B4310">
        <v>30</v>
      </c>
      <c r="C4310">
        <v>2</v>
      </c>
      <c r="D4310">
        <v>1</v>
      </c>
      <c r="E4310" t="s">
        <v>32</v>
      </c>
      <c r="F4310" t="s">
        <v>206</v>
      </c>
      <c r="G4310">
        <v>423</v>
      </c>
      <c r="H4310">
        <v>1183</v>
      </c>
      <c r="I4310">
        <v>3261</v>
      </c>
      <c r="J4310">
        <v>197087.48</v>
      </c>
      <c r="K4310">
        <v>124202.25</v>
      </c>
      <c r="L4310">
        <v>110424.61</v>
      </c>
      <c r="M4310">
        <v>50543.834199999998</v>
      </c>
      <c r="N4310">
        <v>423</v>
      </c>
      <c r="O4310">
        <v>531</v>
      </c>
      <c r="P4310">
        <v>1431</v>
      </c>
      <c r="Q4310">
        <v>86432.93</v>
      </c>
      <c r="R4310">
        <v>54976.13</v>
      </c>
      <c r="S4310">
        <v>43671.519999999997</v>
      </c>
      <c r="T4310">
        <v>23230.265899999999</v>
      </c>
      <c r="U4310">
        <v>423</v>
      </c>
      <c r="V4310">
        <v>652</v>
      </c>
      <c r="W4310">
        <v>1830</v>
      </c>
      <c r="X4310">
        <v>110654.55</v>
      </c>
      <c r="Y4310">
        <v>69226.12</v>
      </c>
      <c r="Z4310">
        <v>66753.09</v>
      </c>
      <c r="AA4310">
        <v>27313.568299999999</v>
      </c>
      <c r="AB4310">
        <v>414</v>
      </c>
      <c r="AC4310">
        <v>419</v>
      </c>
      <c r="AD4310">
        <v>340</v>
      </c>
      <c r="AE4310">
        <v>408</v>
      </c>
      <c r="AF4310">
        <v>414</v>
      </c>
      <c r="AG4310">
        <v>419</v>
      </c>
      <c r="AH4310">
        <v>340</v>
      </c>
      <c r="AI4310">
        <v>408</v>
      </c>
      <c r="AJ4310">
        <v>414</v>
      </c>
      <c r="AK4310">
        <v>419</v>
      </c>
      <c r="AL4310">
        <v>340</v>
      </c>
      <c r="AM4310">
        <v>408</v>
      </c>
    </row>
    <row r="4311" spans="1:39" x14ac:dyDescent="0.15">
      <c r="A4311" t="s">
        <v>150</v>
      </c>
      <c r="B4311">
        <v>30</v>
      </c>
      <c r="C4311">
        <v>2</v>
      </c>
      <c r="D4311">
        <v>2</v>
      </c>
      <c r="E4311" t="s">
        <v>28</v>
      </c>
      <c r="F4311" t="s">
        <v>206</v>
      </c>
      <c r="G4311">
        <v>944</v>
      </c>
      <c r="H4311">
        <v>2328</v>
      </c>
      <c r="I4311">
        <v>6092</v>
      </c>
      <c r="J4311">
        <v>372287.33</v>
      </c>
      <c r="K4311">
        <v>252767.62</v>
      </c>
      <c r="L4311">
        <v>206034.93</v>
      </c>
      <c r="M4311">
        <v>94444.059200000003</v>
      </c>
      <c r="N4311">
        <v>944</v>
      </c>
      <c r="O4311">
        <v>1078</v>
      </c>
      <c r="P4311">
        <v>3279</v>
      </c>
      <c r="Q4311">
        <v>202946.8</v>
      </c>
      <c r="R4311">
        <v>134708.57</v>
      </c>
      <c r="S4311">
        <v>93460.160000000003</v>
      </c>
      <c r="T4311">
        <v>52851.570099999997</v>
      </c>
      <c r="U4311">
        <v>944</v>
      </c>
      <c r="V4311">
        <v>1250</v>
      </c>
      <c r="W4311">
        <v>2813</v>
      </c>
      <c r="X4311">
        <v>169340.53</v>
      </c>
      <c r="Y4311">
        <v>118059.05</v>
      </c>
      <c r="Z4311">
        <v>112574.77</v>
      </c>
      <c r="AA4311">
        <v>41592.489099999999</v>
      </c>
      <c r="AB4311">
        <v>911</v>
      </c>
      <c r="AC4311">
        <v>938</v>
      </c>
      <c r="AD4311">
        <v>631</v>
      </c>
      <c r="AE4311">
        <v>856</v>
      </c>
      <c r="AF4311">
        <v>911</v>
      </c>
      <c r="AG4311">
        <v>938</v>
      </c>
      <c r="AH4311">
        <v>631</v>
      </c>
      <c r="AI4311">
        <v>856</v>
      </c>
      <c r="AJ4311">
        <v>911</v>
      </c>
      <c r="AK4311">
        <v>938</v>
      </c>
      <c r="AL4311">
        <v>631</v>
      </c>
      <c r="AM4311">
        <v>856</v>
      </c>
    </row>
    <row r="4312" spans="1:39" x14ac:dyDescent="0.15">
      <c r="A4312" t="s">
        <v>150</v>
      </c>
      <c r="B4312">
        <v>30</v>
      </c>
      <c r="C4312">
        <v>2</v>
      </c>
      <c r="D4312">
        <v>2</v>
      </c>
      <c r="E4312" t="s">
        <v>30</v>
      </c>
      <c r="F4312" t="s">
        <v>206</v>
      </c>
      <c r="G4312">
        <v>94</v>
      </c>
      <c r="H4312">
        <v>254</v>
      </c>
      <c r="I4312">
        <v>623</v>
      </c>
      <c r="J4312">
        <v>38282.39</v>
      </c>
      <c r="K4312">
        <v>26158.720000000001</v>
      </c>
      <c r="L4312">
        <v>20660.75</v>
      </c>
      <c r="M4312">
        <v>10019.1734</v>
      </c>
      <c r="N4312">
        <v>94</v>
      </c>
      <c r="O4312">
        <v>116</v>
      </c>
      <c r="P4312">
        <v>315</v>
      </c>
      <c r="Q4312">
        <v>19969.47</v>
      </c>
      <c r="R4312">
        <v>13477.19</v>
      </c>
      <c r="S4312">
        <v>8696.2999999999993</v>
      </c>
      <c r="T4312">
        <v>5301.9340000000002</v>
      </c>
      <c r="U4312">
        <v>94</v>
      </c>
      <c r="V4312">
        <v>138</v>
      </c>
      <c r="W4312">
        <v>308</v>
      </c>
      <c r="X4312">
        <v>18312.919999999998</v>
      </c>
      <c r="Y4312">
        <v>12681.53</v>
      </c>
      <c r="Z4312">
        <v>11964.45</v>
      </c>
      <c r="AA4312">
        <v>4717.2394000000004</v>
      </c>
      <c r="AB4312">
        <v>90</v>
      </c>
      <c r="AC4312">
        <v>94</v>
      </c>
      <c r="AD4312">
        <v>65</v>
      </c>
      <c r="AE4312">
        <v>92</v>
      </c>
      <c r="AF4312">
        <v>90</v>
      </c>
      <c r="AG4312">
        <v>94</v>
      </c>
      <c r="AH4312">
        <v>65</v>
      </c>
      <c r="AI4312">
        <v>92</v>
      </c>
      <c r="AJ4312">
        <v>90</v>
      </c>
      <c r="AK4312">
        <v>94</v>
      </c>
      <c r="AL4312">
        <v>65</v>
      </c>
      <c r="AM4312">
        <v>92</v>
      </c>
    </row>
    <row r="4313" spans="1:39" x14ac:dyDescent="0.15">
      <c r="A4313" t="s">
        <v>150</v>
      </c>
      <c r="B4313">
        <v>30</v>
      </c>
      <c r="C4313">
        <v>2</v>
      </c>
      <c r="D4313">
        <v>2</v>
      </c>
      <c r="E4313" t="s">
        <v>29</v>
      </c>
      <c r="F4313" t="s">
        <v>206</v>
      </c>
      <c r="G4313">
        <v>430</v>
      </c>
      <c r="H4313">
        <v>1098</v>
      </c>
      <c r="I4313">
        <v>2986</v>
      </c>
      <c r="J4313">
        <v>179977.57</v>
      </c>
      <c r="K4313">
        <v>116924.72</v>
      </c>
      <c r="L4313">
        <v>94224.48</v>
      </c>
      <c r="M4313">
        <v>46209.7454</v>
      </c>
      <c r="N4313">
        <v>430</v>
      </c>
      <c r="O4313">
        <v>504</v>
      </c>
      <c r="P4313">
        <v>1550</v>
      </c>
      <c r="Q4313">
        <v>97226.29</v>
      </c>
      <c r="R4313">
        <v>61804.86</v>
      </c>
      <c r="S4313">
        <v>41499.72</v>
      </c>
      <c r="T4313">
        <v>25387.7399</v>
      </c>
      <c r="U4313">
        <v>430</v>
      </c>
      <c r="V4313">
        <v>594</v>
      </c>
      <c r="W4313">
        <v>1436</v>
      </c>
      <c r="X4313">
        <v>82751.28</v>
      </c>
      <c r="Y4313">
        <v>55119.86</v>
      </c>
      <c r="Z4313">
        <v>52724.76</v>
      </c>
      <c r="AA4313">
        <v>20822.005499999999</v>
      </c>
      <c r="AB4313">
        <v>409</v>
      </c>
      <c r="AC4313">
        <v>428</v>
      </c>
      <c r="AD4313">
        <v>278</v>
      </c>
      <c r="AE4313">
        <v>419</v>
      </c>
      <c r="AF4313">
        <v>409</v>
      </c>
      <c r="AG4313">
        <v>428</v>
      </c>
      <c r="AH4313">
        <v>278</v>
      </c>
      <c r="AI4313">
        <v>419</v>
      </c>
      <c r="AJ4313">
        <v>409</v>
      </c>
      <c r="AK4313">
        <v>428</v>
      </c>
      <c r="AL4313">
        <v>278</v>
      </c>
      <c r="AM4313">
        <v>419</v>
      </c>
    </row>
    <row r="4314" spans="1:39" x14ac:dyDescent="0.15">
      <c r="A4314" t="s">
        <v>150</v>
      </c>
      <c r="B4314">
        <v>30</v>
      </c>
      <c r="C4314">
        <v>2</v>
      </c>
      <c r="D4314">
        <v>2</v>
      </c>
      <c r="E4314" t="s">
        <v>32</v>
      </c>
      <c r="F4314" t="s">
        <v>206</v>
      </c>
      <c r="G4314">
        <v>112</v>
      </c>
      <c r="H4314">
        <v>292</v>
      </c>
      <c r="I4314">
        <v>867</v>
      </c>
      <c r="J4314">
        <v>53796.97</v>
      </c>
      <c r="K4314">
        <v>33979.370000000003</v>
      </c>
      <c r="L4314">
        <v>30738.49</v>
      </c>
      <c r="M4314">
        <v>13262.1423</v>
      </c>
      <c r="N4314">
        <v>112</v>
      </c>
      <c r="O4314">
        <v>125</v>
      </c>
      <c r="P4314">
        <v>361</v>
      </c>
      <c r="Q4314">
        <v>21816.29</v>
      </c>
      <c r="R4314">
        <v>13976.32</v>
      </c>
      <c r="S4314">
        <v>11108.6</v>
      </c>
      <c r="T4314">
        <v>5719.4651999999996</v>
      </c>
      <c r="U4314">
        <v>112</v>
      </c>
      <c r="V4314">
        <v>167</v>
      </c>
      <c r="W4314">
        <v>506</v>
      </c>
      <c r="X4314">
        <v>31980.68</v>
      </c>
      <c r="Y4314">
        <v>20003.05</v>
      </c>
      <c r="Z4314">
        <v>19629.89</v>
      </c>
      <c r="AA4314">
        <v>7542.6770999999999</v>
      </c>
      <c r="AB4314">
        <v>107</v>
      </c>
      <c r="AC4314">
        <v>111</v>
      </c>
      <c r="AD4314">
        <v>77</v>
      </c>
      <c r="AE4314">
        <v>104</v>
      </c>
      <c r="AF4314">
        <v>107</v>
      </c>
      <c r="AG4314">
        <v>111</v>
      </c>
      <c r="AH4314">
        <v>77</v>
      </c>
      <c r="AI4314">
        <v>104</v>
      </c>
      <c r="AJ4314">
        <v>107</v>
      </c>
      <c r="AK4314">
        <v>111</v>
      </c>
      <c r="AL4314">
        <v>77</v>
      </c>
      <c r="AM4314">
        <v>104</v>
      </c>
    </row>
    <row r="4315" spans="1:39" x14ac:dyDescent="0.15">
      <c r="A4315" t="s">
        <v>150</v>
      </c>
      <c r="B4315">
        <v>70</v>
      </c>
      <c r="C4315">
        <v>1</v>
      </c>
      <c r="D4315">
        <v>0</v>
      </c>
      <c r="E4315" t="s">
        <v>28</v>
      </c>
      <c r="F4315" t="s">
        <v>206</v>
      </c>
      <c r="G4315">
        <v>22214</v>
      </c>
      <c r="H4315">
        <v>24631</v>
      </c>
      <c r="I4315">
        <v>57643</v>
      </c>
      <c r="J4315">
        <v>3578551.26</v>
      </c>
      <c r="K4315">
        <v>2445524.83</v>
      </c>
      <c r="L4315">
        <v>2284288.41</v>
      </c>
      <c r="M4315">
        <v>931346.24690000003</v>
      </c>
      <c r="N4315">
        <v>10721</v>
      </c>
      <c r="O4315">
        <v>11341</v>
      </c>
      <c r="P4315">
        <v>27229</v>
      </c>
      <c r="Q4315">
        <v>1756833.36</v>
      </c>
      <c r="R4315">
        <v>1200272.47</v>
      </c>
      <c r="S4315">
        <v>1093651.58</v>
      </c>
      <c r="T4315">
        <v>473894.46429999999</v>
      </c>
      <c r="U4315">
        <v>11493</v>
      </c>
      <c r="V4315">
        <v>13290</v>
      </c>
      <c r="W4315">
        <v>30414</v>
      </c>
      <c r="X4315">
        <v>1821717.9</v>
      </c>
      <c r="Y4315">
        <v>1245252.3600000001</v>
      </c>
      <c r="Z4315">
        <v>1190636.83</v>
      </c>
      <c r="AA4315">
        <v>457451.78259999998</v>
      </c>
      <c r="AB4315">
        <v>22035</v>
      </c>
      <c r="AC4315">
        <v>19060</v>
      </c>
      <c r="AD4315">
        <v>15884</v>
      </c>
      <c r="AE4315">
        <v>10324</v>
      </c>
      <c r="AF4315">
        <v>10643</v>
      </c>
      <c r="AG4315">
        <v>10423</v>
      </c>
      <c r="AH4315">
        <v>8743</v>
      </c>
      <c r="AI4315">
        <v>5425</v>
      </c>
      <c r="AJ4315">
        <v>11392</v>
      </c>
      <c r="AK4315">
        <v>8637</v>
      </c>
      <c r="AL4315">
        <v>7141</v>
      </c>
      <c r="AM4315">
        <v>4899</v>
      </c>
    </row>
    <row r="4316" spans="1:39" x14ac:dyDescent="0.15">
      <c r="A4316" t="s">
        <v>150</v>
      </c>
      <c r="B4316">
        <v>70</v>
      </c>
      <c r="C4316">
        <v>1</v>
      </c>
      <c r="D4316">
        <v>0</v>
      </c>
      <c r="E4316" t="s">
        <v>30</v>
      </c>
      <c r="F4316" t="s">
        <v>206</v>
      </c>
      <c r="G4316">
        <v>20</v>
      </c>
      <c r="H4316">
        <v>22</v>
      </c>
      <c r="I4316">
        <v>57</v>
      </c>
      <c r="J4316">
        <v>3291.75</v>
      </c>
      <c r="K4316">
        <v>2238.7600000000002</v>
      </c>
      <c r="L4316">
        <v>2026.46</v>
      </c>
      <c r="M4316">
        <v>860.37639999999999</v>
      </c>
      <c r="N4316">
        <v>5</v>
      </c>
      <c r="O4316">
        <v>5</v>
      </c>
      <c r="P4316">
        <v>15</v>
      </c>
      <c r="Q4316">
        <v>1032.92</v>
      </c>
      <c r="R4316">
        <v>629.22</v>
      </c>
      <c r="S4316">
        <v>416.92</v>
      </c>
      <c r="T4316">
        <v>280.79640000000001</v>
      </c>
      <c r="U4316">
        <v>15</v>
      </c>
      <c r="V4316">
        <v>17</v>
      </c>
      <c r="W4316">
        <v>42</v>
      </c>
      <c r="X4316">
        <v>2258.83</v>
      </c>
      <c r="Y4316">
        <v>1609.54</v>
      </c>
      <c r="Z4316">
        <v>1609.54</v>
      </c>
      <c r="AA4316">
        <v>579.58000000000004</v>
      </c>
      <c r="AB4316">
        <v>19</v>
      </c>
      <c r="AC4316">
        <v>14</v>
      </c>
      <c r="AD4316">
        <v>8</v>
      </c>
      <c r="AE4316">
        <v>15</v>
      </c>
      <c r="AF4316">
        <v>5</v>
      </c>
      <c r="AG4316">
        <v>5</v>
      </c>
      <c r="AH4316">
        <v>4</v>
      </c>
      <c r="AI4316">
        <v>3</v>
      </c>
      <c r="AJ4316">
        <v>14</v>
      </c>
      <c r="AK4316">
        <v>9</v>
      </c>
      <c r="AL4316">
        <v>4</v>
      </c>
      <c r="AM4316">
        <v>12</v>
      </c>
    </row>
    <row r="4317" spans="1:39" x14ac:dyDescent="0.15">
      <c r="A4317" t="s">
        <v>150</v>
      </c>
      <c r="B4317">
        <v>70</v>
      </c>
      <c r="C4317">
        <v>1</v>
      </c>
      <c r="D4317">
        <v>0</v>
      </c>
      <c r="E4317" t="s">
        <v>29</v>
      </c>
      <c r="F4317" t="s">
        <v>206</v>
      </c>
      <c r="G4317">
        <v>101</v>
      </c>
      <c r="H4317">
        <v>116</v>
      </c>
      <c r="I4317">
        <v>310</v>
      </c>
      <c r="J4317">
        <v>18025.41</v>
      </c>
      <c r="K4317">
        <v>11415.9</v>
      </c>
      <c r="L4317">
        <v>10829.45</v>
      </c>
      <c r="M4317">
        <v>5171.7025999999996</v>
      </c>
      <c r="N4317">
        <v>62</v>
      </c>
      <c r="O4317">
        <v>70</v>
      </c>
      <c r="P4317">
        <v>184</v>
      </c>
      <c r="Q4317">
        <v>11006.82</v>
      </c>
      <c r="R4317">
        <v>6930.83</v>
      </c>
      <c r="S4317">
        <v>6582.33</v>
      </c>
      <c r="T4317">
        <v>3504.3112000000001</v>
      </c>
      <c r="U4317">
        <v>39</v>
      </c>
      <c r="V4317">
        <v>46</v>
      </c>
      <c r="W4317">
        <v>126</v>
      </c>
      <c r="X4317">
        <v>7018.59</v>
      </c>
      <c r="Y4317">
        <v>4485.07</v>
      </c>
      <c r="Z4317">
        <v>4247.12</v>
      </c>
      <c r="AA4317">
        <v>1667.3914</v>
      </c>
      <c r="AB4317">
        <v>101</v>
      </c>
      <c r="AC4317">
        <v>87</v>
      </c>
      <c r="AD4317">
        <v>76</v>
      </c>
      <c r="AE4317">
        <v>56</v>
      </c>
      <c r="AF4317">
        <v>62</v>
      </c>
      <c r="AG4317">
        <v>61</v>
      </c>
      <c r="AH4317">
        <v>55</v>
      </c>
      <c r="AI4317">
        <v>39</v>
      </c>
      <c r="AJ4317">
        <v>39</v>
      </c>
      <c r="AK4317">
        <v>26</v>
      </c>
      <c r="AL4317">
        <v>21</v>
      </c>
      <c r="AM4317">
        <v>17</v>
      </c>
    </row>
    <row r="4318" spans="1:39" x14ac:dyDescent="0.15">
      <c r="A4318" t="s">
        <v>150</v>
      </c>
      <c r="B4318">
        <v>70</v>
      </c>
      <c r="C4318">
        <v>1</v>
      </c>
      <c r="D4318">
        <v>0</v>
      </c>
      <c r="E4318" t="s">
        <v>32</v>
      </c>
      <c r="F4318" t="s">
        <v>206</v>
      </c>
      <c r="G4318">
        <v>1411</v>
      </c>
      <c r="H4318">
        <v>1734</v>
      </c>
      <c r="I4318">
        <v>4422</v>
      </c>
      <c r="J4318">
        <v>269730.3</v>
      </c>
      <c r="K4318">
        <v>163686.51999999999</v>
      </c>
      <c r="L4318">
        <v>158978.79</v>
      </c>
      <c r="M4318">
        <v>68113.863700000002</v>
      </c>
      <c r="N4318">
        <v>162</v>
      </c>
      <c r="O4318">
        <v>185</v>
      </c>
      <c r="P4318">
        <v>424</v>
      </c>
      <c r="Q4318">
        <v>29419.66</v>
      </c>
      <c r="R4318">
        <v>18835.82</v>
      </c>
      <c r="S4318">
        <v>17345.79</v>
      </c>
      <c r="T4318">
        <v>7491.9386999999997</v>
      </c>
      <c r="U4318">
        <v>1249</v>
      </c>
      <c r="V4318">
        <v>1549</v>
      </c>
      <c r="W4318">
        <v>3998</v>
      </c>
      <c r="X4318">
        <v>240310.64</v>
      </c>
      <c r="Y4318">
        <v>144850.70000000001</v>
      </c>
      <c r="Z4318">
        <v>141633</v>
      </c>
      <c r="AA4318">
        <v>60621.925000000003</v>
      </c>
      <c r="AB4318">
        <v>1402</v>
      </c>
      <c r="AC4318">
        <v>1166</v>
      </c>
      <c r="AD4318">
        <v>1045</v>
      </c>
      <c r="AE4318">
        <v>933</v>
      </c>
      <c r="AF4318">
        <v>158</v>
      </c>
      <c r="AG4318">
        <v>127</v>
      </c>
      <c r="AH4318">
        <v>114</v>
      </c>
      <c r="AI4318">
        <v>142</v>
      </c>
      <c r="AJ4318">
        <v>1244</v>
      </c>
      <c r="AK4318">
        <v>1039</v>
      </c>
      <c r="AL4318">
        <v>931</v>
      </c>
      <c r="AM4318">
        <v>791</v>
      </c>
    </row>
    <row r="4319" spans="1:39" x14ac:dyDescent="0.15">
      <c r="A4319" t="s">
        <v>150</v>
      </c>
      <c r="B4319">
        <v>70</v>
      </c>
      <c r="C4319">
        <v>1</v>
      </c>
      <c r="D4319">
        <v>1</v>
      </c>
      <c r="E4319" t="s">
        <v>28</v>
      </c>
      <c r="F4319" t="s">
        <v>206</v>
      </c>
      <c r="G4319">
        <v>62024</v>
      </c>
      <c r="H4319">
        <v>74438</v>
      </c>
      <c r="I4319">
        <v>183094</v>
      </c>
      <c r="J4319">
        <v>10563041.050000001</v>
      </c>
      <c r="K4319">
        <v>7111453.5899999999</v>
      </c>
      <c r="L4319">
        <v>6687626.4299999997</v>
      </c>
      <c r="M4319">
        <v>2738471.3143000002</v>
      </c>
      <c r="N4319">
        <v>34926</v>
      </c>
      <c r="O4319">
        <v>39133</v>
      </c>
      <c r="P4319">
        <v>105014</v>
      </c>
      <c r="Q4319">
        <v>6130013</v>
      </c>
      <c r="R4319">
        <v>4062282.99</v>
      </c>
      <c r="S4319">
        <v>3770928.16</v>
      </c>
      <c r="T4319">
        <v>1637126.324</v>
      </c>
      <c r="U4319">
        <v>27098</v>
      </c>
      <c r="V4319">
        <v>35305</v>
      </c>
      <c r="W4319">
        <v>78080</v>
      </c>
      <c r="X4319">
        <v>4433028.05</v>
      </c>
      <c r="Y4319">
        <v>3049170.6</v>
      </c>
      <c r="Z4319">
        <v>2916698.27</v>
      </c>
      <c r="AA4319">
        <v>1101344.9902999999</v>
      </c>
      <c r="AB4319">
        <v>59991</v>
      </c>
      <c r="AC4319">
        <v>60042</v>
      </c>
      <c r="AD4319">
        <v>41072</v>
      </c>
      <c r="AE4319">
        <v>53445</v>
      </c>
      <c r="AF4319">
        <v>33952</v>
      </c>
      <c r="AG4319">
        <v>34461</v>
      </c>
      <c r="AH4319">
        <v>25926</v>
      </c>
      <c r="AI4319">
        <v>30514</v>
      </c>
      <c r="AJ4319">
        <v>26039</v>
      </c>
      <c r="AK4319">
        <v>25581</v>
      </c>
      <c r="AL4319">
        <v>15146</v>
      </c>
      <c r="AM4319">
        <v>22931</v>
      </c>
    </row>
    <row r="4320" spans="1:39" x14ac:dyDescent="0.15">
      <c r="A4320" t="s">
        <v>150</v>
      </c>
      <c r="B4320">
        <v>70</v>
      </c>
      <c r="C4320">
        <v>1</v>
      </c>
      <c r="D4320">
        <v>1</v>
      </c>
      <c r="E4320" t="s">
        <v>30</v>
      </c>
      <c r="F4320" t="s">
        <v>206</v>
      </c>
      <c r="G4320">
        <v>5001</v>
      </c>
      <c r="H4320">
        <v>6075</v>
      </c>
      <c r="I4320">
        <v>14772</v>
      </c>
      <c r="J4320">
        <v>851466.04</v>
      </c>
      <c r="K4320">
        <v>577230.32999999996</v>
      </c>
      <c r="L4320">
        <v>539772.79</v>
      </c>
      <c r="M4320">
        <v>220370.46739999999</v>
      </c>
      <c r="N4320">
        <v>2701</v>
      </c>
      <c r="O4320">
        <v>3054</v>
      </c>
      <c r="P4320">
        <v>8062</v>
      </c>
      <c r="Q4320">
        <v>473533.82</v>
      </c>
      <c r="R4320">
        <v>315974.98</v>
      </c>
      <c r="S4320">
        <v>292271.48</v>
      </c>
      <c r="T4320">
        <v>126137.1418</v>
      </c>
      <c r="U4320">
        <v>2300</v>
      </c>
      <c r="V4320">
        <v>3021</v>
      </c>
      <c r="W4320">
        <v>6710</v>
      </c>
      <c r="X4320">
        <v>377932.22</v>
      </c>
      <c r="Y4320">
        <v>261255.35</v>
      </c>
      <c r="Z4320">
        <v>247501.31</v>
      </c>
      <c r="AA4320">
        <v>94233.325599999996</v>
      </c>
      <c r="AB4320">
        <v>4716</v>
      </c>
      <c r="AC4320">
        <v>4911</v>
      </c>
      <c r="AD4320">
        <v>2910</v>
      </c>
      <c r="AE4320">
        <v>4833</v>
      </c>
      <c r="AF4320">
        <v>2572</v>
      </c>
      <c r="AG4320">
        <v>2674</v>
      </c>
      <c r="AH4320">
        <v>1850</v>
      </c>
      <c r="AI4320">
        <v>2622</v>
      </c>
      <c r="AJ4320">
        <v>2144</v>
      </c>
      <c r="AK4320">
        <v>2237</v>
      </c>
      <c r="AL4320">
        <v>1060</v>
      </c>
      <c r="AM4320">
        <v>2211</v>
      </c>
    </row>
    <row r="4321" spans="1:39" x14ac:dyDescent="0.15">
      <c r="A4321" t="s">
        <v>150</v>
      </c>
      <c r="B4321">
        <v>70</v>
      </c>
      <c r="C4321">
        <v>1</v>
      </c>
      <c r="D4321">
        <v>1</v>
      </c>
      <c r="E4321" t="s">
        <v>29</v>
      </c>
      <c r="F4321" t="s">
        <v>206</v>
      </c>
      <c r="G4321">
        <v>70727</v>
      </c>
      <c r="H4321">
        <v>89468</v>
      </c>
      <c r="I4321">
        <v>221292</v>
      </c>
      <c r="J4321">
        <v>12636184.67</v>
      </c>
      <c r="K4321">
        <v>8166957.54</v>
      </c>
      <c r="L4321">
        <v>7652490.8200000003</v>
      </c>
      <c r="M4321">
        <v>3255845.8270999999</v>
      </c>
      <c r="N4321">
        <v>32054</v>
      </c>
      <c r="O4321">
        <v>37046</v>
      </c>
      <c r="P4321">
        <v>100859</v>
      </c>
      <c r="Q4321">
        <v>5900506.9400000004</v>
      </c>
      <c r="R4321">
        <v>3738932.65</v>
      </c>
      <c r="S4321">
        <v>3443970.84</v>
      </c>
      <c r="T4321">
        <v>1578039.8030999999</v>
      </c>
      <c r="U4321">
        <v>38673</v>
      </c>
      <c r="V4321">
        <v>52422</v>
      </c>
      <c r="W4321">
        <v>120433</v>
      </c>
      <c r="X4321">
        <v>6735677.7300000004</v>
      </c>
      <c r="Y4321">
        <v>4428024.8899999997</v>
      </c>
      <c r="Z4321">
        <v>4208519.9800000004</v>
      </c>
      <c r="AA4321">
        <v>1677806.024</v>
      </c>
      <c r="AB4321">
        <v>68340</v>
      </c>
      <c r="AC4321">
        <v>69561</v>
      </c>
      <c r="AD4321">
        <v>47208</v>
      </c>
      <c r="AE4321">
        <v>67965</v>
      </c>
      <c r="AF4321">
        <v>30982</v>
      </c>
      <c r="AG4321">
        <v>31614</v>
      </c>
      <c r="AH4321">
        <v>24407</v>
      </c>
      <c r="AI4321">
        <v>30881</v>
      </c>
      <c r="AJ4321">
        <v>37358</v>
      </c>
      <c r="AK4321">
        <v>37947</v>
      </c>
      <c r="AL4321">
        <v>22801</v>
      </c>
      <c r="AM4321">
        <v>37084</v>
      </c>
    </row>
    <row r="4322" spans="1:39" x14ac:dyDescent="0.15">
      <c r="A4322" t="s">
        <v>150</v>
      </c>
      <c r="B4322">
        <v>70</v>
      </c>
      <c r="C4322">
        <v>1</v>
      </c>
      <c r="D4322">
        <v>1</v>
      </c>
      <c r="E4322" t="s">
        <v>31</v>
      </c>
      <c r="F4322" t="s">
        <v>206</v>
      </c>
      <c r="G4322">
        <v>2</v>
      </c>
      <c r="H4322">
        <v>4</v>
      </c>
      <c r="I4322">
        <v>5</v>
      </c>
      <c r="J4322">
        <v>310.99</v>
      </c>
      <c r="K4322">
        <v>216.4</v>
      </c>
      <c r="L4322">
        <v>216.4</v>
      </c>
      <c r="M4322">
        <v>71.91</v>
      </c>
      <c r="N4322">
        <v>0</v>
      </c>
      <c r="O4322">
        <v>0</v>
      </c>
      <c r="P4322">
        <v>0</v>
      </c>
      <c r="Q4322">
        <v>0</v>
      </c>
      <c r="R4322">
        <v>0</v>
      </c>
      <c r="S4322">
        <v>0</v>
      </c>
      <c r="T4322">
        <v>0</v>
      </c>
      <c r="U4322">
        <v>2</v>
      </c>
      <c r="V4322">
        <v>4</v>
      </c>
      <c r="W4322">
        <v>5</v>
      </c>
      <c r="X4322">
        <v>310.99</v>
      </c>
      <c r="Y4322">
        <v>216.4</v>
      </c>
      <c r="Z4322">
        <v>216.4</v>
      </c>
      <c r="AA4322">
        <v>71.91</v>
      </c>
      <c r="AB4322">
        <v>2</v>
      </c>
      <c r="AC4322">
        <v>2</v>
      </c>
      <c r="AD4322">
        <v>1</v>
      </c>
      <c r="AE4322">
        <v>2</v>
      </c>
      <c r="AF4322">
        <v>0</v>
      </c>
      <c r="AG4322">
        <v>0</v>
      </c>
      <c r="AH4322">
        <v>0</v>
      </c>
      <c r="AI4322">
        <v>0</v>
      </c>
      <c r="AJ4322">
        <v>2</v>
      </c>
      <c r="AK4322">
        <v>2</v>
      </c>
      <c r="AL4322">
        <v>1</v>
      </c>
      <c r="AM4322">
        <v>2</v>
      </c>
    </row>
    <row r="4323" spans="1:39" x14ac:dyDescent="0.15">
      <c r="A4323" t="s">
        <v>150</v>
      </c>
      <c r="B4323">
        <v>70</v>
      </c>
      <c r="C4323">
        <v>1</v>
      </c>
      <c r="D4323">
        <v>1</v>
      </c>
      <c r="E4323" t="s">
        <v>32</v>
      </c>
      <c r="F4323" t="s">
        <v>206</v>
      </c>
      <c r="G4323">
        <v>1314</v>
      </c>
      <c r="H4323">
        <v>1709</v>
      </c>
      <c r="I4323">
        <v>4268</v>
      </c>
      <c r="J4323">
        <v>255731.20000000001</v>
      </c>
      <c r="K4323">
        <v>156987.53</v>
      </c>
      <c r="L4323">
        <v>152180.1</v>
      </c>
      <c r="M4323">
        <v>64471.574099999998</v>
      </c>
      <c r="N4323">
        <v>234</v>
      </c>
      <c r="O4323">
        <v>282</v>
      </c>
      <c r="P4323">
        <v>719</v>
      </c>
      <c r="Q4323">
        <v>44919.48</v>
      </c>
      <c r="R4323">
        <v>27770.19</v>
      </c>
      <c r="S4323">
        <v>25935.68</v>
      </c>
      <c r="T4323">
        <v>11928.268899999999</v>
      </c>
      <c r="U4323">
        <v>1080</v>
      </c>
      <c r="V4323">
        <v>1427</v>
      </c>
      <c r="W4323">
        <v>3549</v>
      </c>
      <c r="X4323">
        <v>210811.72</v>
      </c>
      <c r="Y4323">
        <v>129217.34</v>
      </c>
      <c r="Z4323">
        <v>126244.42</v>
      </c>
      <c r="AA4323">
        <v>52543.305200000003</v>
      </c>
      <c r="AB4323">
        <v>1289</v>
      </c>
      <c r="AC4323">
        <v>1261</v>
      </c>
      <c r="AD4323">
        <v>885</v>
      </c>
      <c r="AE4323">
        <v>1126</v>
      </c>
      <c r="AF4323">
        <v>230</v>
      </c>
      <c r="AG4323">
        <v>220</v>
      </c>
      <c r="AH4323">
        <v>165</v>
      </c>
      <c r="AI4323">
        <v>220</v>
      </c>
      <c r="AJ4323">
        <v>1059</v>
      </c>
      <c r="AK4323">
        <v>1041</v>
      </c>
      <c r="AL4323">
        <v>720</v>
      </c>
      <c r="AM4323">
        <v>906</v>
      </c>
    </row>
    <row r="4324" spans="1:39" x14ac:dyDescent="0.15">
      <c r="A4324" t="s">
        <v>150</v>
      </c>
      <c r="B4324">
        <v>70</v>
      </c>
      <c r="C4324">
        <v>1</v>
      </c>
      <c r="D4324">
        <v>2</v>
      </c>
      <c r="E4324" t="s">
        <v>28</v>
      </c>
      <c r="F4324" t="s">
        <v>206</v>
      </c>
      <c r="G4324">
        <v>22480</v>
      </c>
      <c r="H4324">
        <v>25407</v>
      </c>
      <c r="I4324">
        <v>61503</v>
      </c>
      <c r="J4324">
        <v>3641244.66</v>
      </c>
      <c r="K4324">
        <v>2501780.6</v>
      </c>
      <c r="L4324">
        <v>2359086.88</v>
      </c>
      <c r="M4324">
        <v>937300.92500000005</v>
      </c>
      <c r="N4324">
        <v>9652</v>
      </c>
      <c r="O4324">
        <v>10292</v>
      </c>
      <c r="P4324">
        <v>26471</v>
      </c>
      <c r="Q4324">
        <v>1618596.87</v>
      </c>
      <c r="R4324">
        <v>1098441.23</v>
      </c>
      <c r="S4324">
        <v>1001492.43</v>
      </c>
      <c r="T4324">
        <v>430830.1629</v>
      </c>
      <c r="U4324">
        <v>12828</v>
      </c>
      <c r="V4324">
        <v>15115</v>
      </c>
      <c r="W4324">
        <v>35032</v>
      </c>
      <c r="X4324">
        <v>2022647.79</v>
      </c>
      <c r="Y4324">
        <v>1403339.37</v>
      </c>
      <c r="Z4324">
        <v>1357594.45</v>
      </c>
      <c r="AA4324">
        <v>506470.76209999999</v>
      </c>
      <c r="AB4324">
        <v>21653</v>
      </c>
      <c r="AC4324">
        <v>20229</v>
      </c>
      <c r="AD4324">
        <v>10040</v>
      </c>
      <c r="AE4324">
        <v>17717</v>
      </c>
      <c r="AF4324">
        <v>9229</v>
      </c>
      <c r="AG4324">
        <v>9397</v>
      </c>
      <c r="AH4324">
        <v>5516</v>
      </c>
      <c r="AI4324">
        <v>8186</v>
      </c>
      <c r="AJ4324">
        <v>12424</v>
      </c>
      <c r="AK4324">
        <v>10832</v>
      </c>
      <c r="AL4324">
        <v>4524</v>
      </c>
      <c r="AM4324">
        <v>9531</v>
      </c>
    </row>
    <row r="4325" spans="1:39" x14ac:dyDescent="0.15">
      <c r="A4325" t="s">
        <v>150</v>
      </c>
      <c r="B4325">
        <v>70</v>
      </c>
      <c r="C4325">
        <v>1</v>
      </c>
      <c r="D4325">
        <v>2</v>
      </c>
      <c r="E4325" t="s">
        <v>30</v>
      </c>
      <c r="F4325" t="s">
        <v>206</v>
      </c>
      <c r="G4325">
        <v>2218</v>
      </c>
      <c r="H4325">
        <v>2546</v>
      </c>
      <c r="I4325">
        <v>6180</v>
      </c>
      <c r="J4325">
        <v>364348.7</v>
      </c>
      <c r="K4325">
        <v>248982.78</v>
      </c>
      <c r="L4325">
        <v>235524.94</v>
      </c>
      <c r="M4325">
        <v>94614.1342</v>
      </c>
      <c r="N4325">
        <v>876</v>
      </c>
      <c r="O4325">
        <v>927</v>
      </c>
      <c r="P4325">
        <v>2495</v>
      </c>
      <c r="Q4325">
        <v>150084.81</v>
      </c>
      <c r="R4325">
        <v>100946.35</v>
      </c>
      <c r="S4325">
        <v>91831.25</v>
      </c>
      <c r="T4325">
        <v>41234.972399999999</v>
      </c>
      <c r="U4325">
        <v>1342</v>
      </c>
      <c r="V4325">
        <v>1619</v>
      </c>
      <c r="W4325">
        <v>3685</v>
      </c>
      <c r="X4325">
        <v>214263.89</v>
      </c>
      <c r="Y4325">
        <v>148036.43</v>
      </c>
      <c r="Z4325">
        <v>143693.69</v>
      </c>
      <c r="AA4325">
        <v>53379.161800000002</v>
      </c>
      <c r="AB4325">
        <v>2091</v>
      </c>
      <c r="AC4325">
        <v>2030</v>
      </c>
      <c r="AD4325">
        <v>912</v>
      </c>
      <c r="AE4325">
        <v>2146</v>
      </c>
      <c r="AF4325">
        <v>825</v>
      </c>
      <c r="AG4325">
        <v>861</v>
      </c>
      <c r="AH4325">
        <v>491</v>
      </c>
      <c r="AI4325">
        <v>851</v>
      </c>
      <c r="AJ4325">
        <v>1266</v>
      </c>
      <c r="AK4325">
        <v>1169</v>
      </c>
      <c r="AL4325">
        <v>421</v>
      </c>
      <c r="AM4325">
        <v>1295</v>
      </c>
    </row>
    <row r="4326" spans="1:39" x14ac:dyDescent="0.15">
      <c r="A4326" t="s">
        <v>150</v>
      </c>
      <c r="B4326">
        <v>70</v>
      </c>
      <c r="C4326">
        <v>1</v>
      </c>
      <c r="D4326">
        <v>2</v>
      </c>
      <c r="E4326" t="s">
        <v>29</v>
      </c>
      <c r="F4326" t="s">
        <v>206</v>
      </c>
      <c r="G4326">
        <v>7427</v>
      </c>
      <c r="H4326">
        <v>8652</v>
      </c>
      <c r="I4326">
        <v>21945</v>
      </c>
      <c r="J4326">
        <v>1270763.7</v>
      </c>
      <c r="K4326">
        <v>842854.40000000002</v>
      </c>
      <c r="L4326">
        <v>800384.64</v>
      </c>
      <c r="M4326">
        <v>329890.64889999997</v>
      </c>
      <c r="N4326">
        <v>2770</v>
      </c>
      <c r="O4326">
        <v>2961</v>
      </c>
      <c r="P4326">
        <v>8300</v>
      </c>
      <c r="Q4326">
        <v>488399.84</v>
      </c>
      <c r="R4326">
        <v>319776.17</v>
      </c>
      <c r="S4326">
        <v>290984.06</v>
      </c>
      <c r="T4326">
        <v>133103.7415</v>
      </c>
      <c r="U4326">
        <v>4657</v>
      </c>
      <c r="V4326">
        <v>5691</v>
      </c>
      <c r="W4326">
        <v>13645</v>
      </c>
      <c r="X4326">
        <v>782363.86</v>
      </c>
      <c r="Y4326">
        <v>523078.23</v>
      </c>
      <c r="Z4326">
        <v>509400.58</v>
      </c>
      <c r="AA4326">
        <v>196786.9074</v>
      </c>
      <c r="AB4326">
        <v>7127</v>
      </c>
      <c r="AC4326">
        <v>7064</v>
      </c>
      <c r="AD4326">
        <v>3269</v>
      </c>
      <c r="AE4326">
        <v>7090</v>
      </c>
      <c r="AF4326">
        <v>2665</v>
      </c>
      <c r="AG4326">
        <v>2684</v>
      </c>
      <c r="AH4326">
        <v>1597</v>
      </c>
      <c r="AI4326">
        <v>2652</v>
      </c>
      <c r="AJ4326">
        <v>4462</v>
      </c>
      <c r="AK4326">
        <v>4380</v>
      </c>
      <c r="AL4326">
        <v>1672</v>
      </c>
      <c r="AM4326">
        <v>4438</v>
      </c>
    </row>
    <row r="4327" spans="1:39" x14ac:dyDescent="0.15">
      <c r="A4327" t="s">
        <v>150</v>
      </c>
      <c r="B4327">
        <v>70</v>
      </c>
      <c r="C4327">
        <v>1</v>
      </c>
      <c r="D4327">
        <v>2</v>
      </c>
      <c r="E4327" t="s">
        <v>32</v>
      </c>
      <c r="F4327" t="s">
        <v>206</v>
      </c>
      <c r="G4327">
        <v>768</v>
      </c>
      <c r="H4327">
        <v>940</v>
      </c>
      <c r="I4327">
        <v>2400</v>
      </c>
      <c r="J4327">
        <v>144907.01</v>
      </c>
      <c r="K4327">
        <v>89363</v>
      </c>
      <c r="L4327">
        <v>86547.06</v>
      </c>
      <c r="M4327">
        <v>36328.124600000003</v>
      </c>
      <c r="N4327">
        <v>102</v>
      </c>
      <c r="O4327">
        <v>120</v>
      </c>
      <c r="P4327">
        <v>256</v>
      </c>
      <c r="Q4327">
        <v>18093.05</v>
      </c>
      <c r="R4327">
        <v>11777.14</v>
      </c>
      <c r="S4327">
        <v>10876.97</v>
      </c>
      <c r="T4327">
        <v>4610.4549999999999</v>
      </c>
      <c r="U4327">
        <v>666</v>
      </c>
      <c r="V4327">
        <v>820</v>
      </c>
      <c r="W4327">
        <v>2144</v>
      </c>
      <c r="X4327">
        <v>126813.96</v>
      </c>
      <c r="Y4327">
        <v>77585.86</v>
      </c>
      <c r="Z4327">
        <v>75670.09</v>
      </c>
      <c r="AA4327">
        <v>31717.669600000001</v>
      </c>
      <c r="AB4327">
        <v>741</v>
      </c>
      <c r="AC4327">
        <v>699</v>
      </c>
      <c r="AD4327">
        <v>349</v>
      </c>
      <c r="AE4327">
        <v>644</v>
      </c>
      <c r="AF4327">
        <v>97</v>
      </c>
      <c r="AG4327">
        <v>87</v>
      </c>
      <c r="AH4327">
        <v>48</v>
      </c>
      <c r="AI4327">
        <v>95</v>
      </c>
      <c r="AJ4327">
        <v>644</v>
      </c>
      <c r="AK4327">
        <v>612</v>
      </c>
      <c r="AL4327">
        <v>301</v>
      </c>
      <c r="AM4327">
        <v>549</v>
      </c>
    </row>
    <row r="4328" spans="1:39" x14ac:dyDescent="0.15">
      <c r="A4328" t="s">
        <v>150</v>
      </c>
      <c r="B4328">
        <v>70</v>
      </c>
      <c r="C4328">
        <v>2</v>
      </c>
      <c r="D4328">
        <v>0</v>
      </c>
      <c r="E4328" t="s">
        <v>28</v>
      </c>
      <c r="F4328" t="s">
        <v>206</v>
      </c>
      <c r="G4328">
        <v>508</v>
      </c>
      <c r="H4328">
        <v>1080</v>
      </c>
      <c r="I4328">
        <v>1742</v>
      </c>
      <c r="J4328">
        <v>94282.38</v>
      </c>
      <c r="K4328">
        <v>63514.54</v>
      </c>
      <c r="L4328">
        <v>48967.89</v>
      </c>
      <c r="M4328">
        <v>25305.1289</v>
      </c>
      <c r="N4328">
        <v>508</v>
      </c>
      <c r="O4328">
        <v>526</v>
      </c>
      <c r="P4328">
        <v>960</v>
      </c>
      <c r="Q4328">
        <v>52965.18</v>
      </c>
      <c r="R4328">
        <v>34958.33</v>
      </c>
      <c r="S4328">
        <v>21794</v>
      </c>
      <c r="T4328">
        <v>14402.957200000001</v>
      </c>
      <c r="U4328">
        <v>508</v>
      </c>
      <c r="V4328">
        <v>554</v>
      </c>
      <c r="W4328">
        <v>782</v>
      </c>
      <c r="X4328">
        <v>41317.199999999997</v>
      </c>
      <c r="Y4328">
        <v>28556.21</v>
      </c>
      <c r="Z4328">
        <v>27173.89</v>
      </c>
      <c r="AA4328">
        <v>10902.171700000001</v>
      </c>
      <c r="AB4328">
        <v>505</v>
      </c>
      <c r="AC4328">
        <v>501</v>
      </c>
      <c r="AD4328">
        <v>440</v>
      </c>
      <c r="AE4328">
        <v>339</v>
      </c>
      <c r="AF4328">
        <v>505</v>
      </c>
      <c r="AG4328">
        <v>501</v>
      </c>
      <c r="AH4328">
        <v>440</v>
      </c>
      <c r="AI4328">
        <v>339</v>
      </c>
      <c r="AJ4328">
        <v>505</v>
      </c>
      <c r="AK4328">
        <v>501</v>
      </c>
      <c r="AL4328">
        <v>440</v>
      </c>
      <c r="AM4328">
        <v>339</v>
      </c>
    </row>
    <row r="4329" spans="1:39" x14ac:dyDescent="0.15">
      <c r="A4329" t="s">
        <v>150</v>
      </c>
      <c r="B4329">
        <v>70</v>
      </c>
      <c r="C4329">
        <v>2</v>
      </c>
      <c r="D4329">
        <v>0</v>
      </c>
      <c r="E4329" t="s">
        <v>29</v>
      </c>
      <c r="F4329" t="s">
        <v>206</v>
      </c>
      <c r="G4329">
        <v>2</v>
      </c>
      <c r="H4329">
        <v>4</v>
      </c>
      <c r="I4329">
        <v>6</v>
      </c>
      <c r="J4329">
        <v>282.95999999999998</v>
      </c>
      <c r="K4329">
        <v>176.51</v>
      </c>
      <c r="L4329">
        <v>176.51</v>
      </c>
      <c r="M4329">
        <v>82.251999999999995</v>
      </c>
      <c r="N4329">
        <v>2</v>
      </c>
      <c r="O4329">
        <v>2</v>
      </c>
      <c r="P4329">
        <v>3</v>
      </c>
      <c r="Q4329">
        <v>109.97</v>
      </c>
      <c r="R4329">
        <v>66.47</v>
      </c>
      <c r="S4329">
        <v>66.47</v>
      </c>
      <c r="T4329">
        <v>39.142000000000003</v>
      </c>
      <c r="U4329">
        <v>2</v>
      </c>
      <c r="V4329">
        <v>2</v>
      </c>
      <c r="W4329">
        <v>3</v>
      </c>
      <c r="X4329">
        <v>172.99</v>
      </c>
      <c r="Y4329">
        <v>110.04</v>
      </c>
      <c r="Z4329">
        <v>110.04</v>
      </c>
      <c r="AA4329">
        <v>43.11</v>
      </c>
      <c r="AB4329">
        <v>2</v>
      </c>
      <c r="AC4329">
        <v>2</v>
      </c>
      <c r="AD4329">
        <v>2</v>
      </c>
      <c r="AE4329">
        <v>2</v>
      </c>
      <c r="AF4329">
        <v>2</v>
      </c>
      <c r="AG4329">
        <v>2</v>
      </c>
      <c r="AH4329">
        <v>2</v>
      </c>
      <c r="AI4329">
        <v>2</v>
      </c>
      <c r="AJ4329">
        <v>2</v>
      </c>
      <c r="AK4329">
        <v>2</v>
      </c>
      <c r="AL4329">
        <v>2</v>
      </c>
      <c r="AM4329">
        <v>2</v>
      </c>
    </row>
    <row r="4330" spans="1:39" x14ac:dyDescent="0.15">
      <c r="A4330" t="s">
        <v>150</v>
      </c>
      <c r="B4330">
        <v>70</v>
      </c>
      <c r="C4330">
        <v>2</v>
      </c>
      <c r="D4330">
        <v>0</v>
      </c>
      <c r="E4330" t="s">
        <v>32</v>
      </c>
      <c r="F4330" t="s">
        <v>206</v>
      </c>
      <c r="G4330">
        <v>35</v>
      </c>
      <c r="H4330">
        <v>72</v>
      </c>
      <c r="I4330">
        <v>134</v>
      </c>
      <c r="J4330">
        <v>7636.29</v>
      </c>
      <c r="K4330">
        <v>4656.33</v>
      </c>
      <c r="L4330">
        <v>4242.34</v>
      </c>
      <c r="M4330">
        <v>2021.4764</v>
      </c>
      <c r="N4330">
        <v>35</v>
      </c>
      <c r="O4330">
        <v>36</v>
      </c>
      <c r="P4330">
        <v>57</v>
      </c>
      <c r="Q4330">
        <v>3158.64</v>
      </c>
      <c r="R4330">
        <v>2013.56</v>
      </c>
      <c r="S4330">
        <v>1599.57</v>
      </c>
      <c r="T4330">
        <v>893.06169999999997</v>
      </c>
      <c r="U4330">
        <v>35</v>
      </c>
      <c r="V4330">
        <v>36</v>
      </c>
      <c r="W4330">
        <v>77</v>
      </c>
      <c r="X4330">
        <v>4477.6499999999996</v>
      </c>
      <c r="Y4330">
        <v>2642.77</v>
      </c>
      <c r="Z4330">
        <v>2642.77</v>
      </c>
      <c r="AA4330">
        <v>1128.4147</v>
      </c>
      <c r="AB4330">
        <v>34</v>
      </c>
      <c r="AC4330">
        <v>34</v>
      </c>
      <c r="AD4330">
        <v>31</v>
      </c>
      <c r="AE4330">
        <v>26</v>
      </c>
      <c r="AF4330">
        <v>34</v>
      </c>
      <c r="AG4330">
        <v>34</v>
      </c>
      <c r="AH4330">
        <v>31</v>
      </c>
      <c r="AI4330">
        <v>26</v>
      </c>
      <c r="AJ4330">
        <v>34</v>
      </c>
      <c r="AK4330">
        <v>34</v>
      </c>
      <c r="AL4330">
        <v>31</v>
      </c>
      <c r="AM4330">
        <v>26</v>
      </c>
    </row>
    <row r="4331" spans="1:39" x14ac:dyDescent="0.15">
      <c r="A4331" t="s">
        <v>150</v>
      </c>
      <c r="B4331">
        <v>70</v>
      </c>
      <c r="C4331">
        <v>2</v>
      </c>
      <c r="D4331">
        <v>1</v>
      </c>
      <c r="E4331" t="s">
        <v>28</v>
      </c>
      <c r="F4331" t="s">
        <v>206</v>
      </c>
      <c r="G4331">
        <v>3252</v>
      </c>
      <c r="H4331">
        <v>7153</v>
      </c>
      <c r="I4331">
        <v>12175</v>
      </c>
      <c r="J4331">
        <v>631260.28</v>
      </c>
      <c r="K4331">
        <v>419806.7</v>
      </c>
      <c r="L4331">
        <v>356603.67</v>
      </c>
      <c r="M4331">
        <v>168636.0705</v>
      </c>
      <c r="N4331">
        <v>3252</v>
      </c>
      <c r="O4331">
        <v>3485</v>
      </c>
      <c r="P4331">
        <v>6721</v>
      </c>
      <c r="Q4331">
        <v>360853.41</v>
      </c>
      <c r="R4331">
        <v>234886.53</v>
      </c>
      <c r="S4331">
        <v>181921.63</v>
      </c>
      <c r="T4331">
        <v>98752.801699999996</v>
      </c>
      <c r="U4331">
        <v>3252</v>
      </c>
      <c r="V4331">
        <v>3668</v>
      </c>
      <c r="W4331">
        <v>5454</v>
      </c>
      <c r="X4331">
        <v>270406.87</v>
      </c>
      <c r="Y4331">
        <v>184920.17</v>
      </c>
      <c r="Z4331">
        <v>174682.04</v>
      </c>
      <c r="AA4331">
        <v>69883.268800000005</v>
      </c>
      <c r="AB4331">
        <v>3152</v>
      </c>
      <c r="AC4331">
        <v>3233</v>
      </c>
      <c r="AD4331">
        <v>2482</v>
      </c>
      <c r="AE4331">
        <v>3030</v>
      </c>
      <c r="AF4331">
        <v>3152</v>
      </c>
      <c r="AG4331">
        <v>3233</v>
      </c>
      <c r="AH4331">
        <v>2482</v>
      </c>
      <c r="AI4331">
        <v>3030</v>
      </c>
      <c r="AJ4331">
        <v>3152</v>
      </c>
      <c r="AK4331">
        <v>3233</v>
      </c>
      <c r="AL4331">
        <v>2482</v>
      </c>
      <c r="AM4331">
        <v>3030</v>
      </c>
    </row>
    <row r="4332" spans="1:39" x14ac:dyDescent="0.15">
      <c r="A4332" t="s">
        <v>150</v>
      </c>
      <c r="B4332">
        <v>70</v>
      </c>
      <c r="C4332">
        <v>2</v>
      </c>
      <c r="D4332">
        <v>1</v>
      </c>
      <c r="E4332" t="s">
        <v>30</v>
      </c>
      <c r="F4332" t="s">
        <v>206</v>
      </c>
      <c r="G4332">
        <v>251</v>
      </c>
      <c r="H4332">
        <v>561</v>
      </c>
      <c r="I4332">
        <v>935</v>
      </c>
      <c r="J4332">
        <v>49356.04</v>
      </c>
      <c r="K4332">
        <v>32915.99</v>
      </c>
      <c r="L4332">
        <v>27891.41</v>
      </c>
      <c r="M4332">
        <v>13492.328799999999</v>
      </c>
      <c r="N4332">
        <v>251</v>
      </c>
      <c r="O4332">
        <v>275</v>
      </c>
      <c r="P4332">
        <v>499</v>
      </c>
      <c r="Q4332">
        <v>27422.15</v>
      </c>
      <c r="R4332">
        <v>17830.419999999998</v>
      </c>
      <c r="S4332">
        <v>13297.13</v>
      </c>
      <c r="T4332">
        <v>7724.4470000000001</v>
      </c>
      <c r="U4332">
        <v>251</v>
      </c>
      <c r="V4332">
        <v>286</v>
      </c>
      <c r="W4332">
        <v>436</v>
      </c>
      <c r="X4332">
        <v>21933.89</v>
      </c>
      <c r="Y4332">
        <v>15085.57</v>
      </c>
      <c r="Z4332">
        <v>14594.28</v>
      </c>
      <c r="AA4332">
        <v>5767.8818000000001</v>
      </c>
      <c r="AB4332">
        <v>240</v>
      </c>
      <c r="AC4332">
        <v>251</v>
      </c>
      <c r="AD4332">
        <v>170</v>
      </c>
      <c r="AE4332">
        <v>243</v>
      </c>
      <c r="AF4332">
        <v>240</v>
      </c>
      <c r="AG4332">
        <v>251</v>
      </c>
      <c r="AH4332">
        <v>170</v>
      </c>
      <c r="AI4332">
        <v>243</v>
      </c>
      <c r="AJ4332">
        <v>240</v>
      </c>
      <c r="AK4332">
        <v>251</v>
      </c>
      <c r="AL4332">
        <v>170</v>
      </c>
      <c r="AM4332">
        <v>243</v>
      </c>
    </row>
    <row r="4333" spans="1:39" x14ac:dyDescent="0.15">
      <c r="A4333" t="s">
        <v>150</v>
      </c>
      <c r="B4333">
        <v>70</v>
      </c>
      <c r="C4333">
        <v>2</v>
      </c>
      <c r="D4333">
        <v>1</v>
      </c>
      <c r="E4333" t="s">
        <v>29</v>
      </c>
      <c r="F4333" t="s">
        <v>206</v>
      </c>
      <c r="G4333">
        <v>5328</v>
      </c>
      <c r="H4333">
        <v>11916</v>
      </c>
      <c r="I4333">
        <v>21190</v>
      </c>
      <c r="J4333">
        <v>1091189.52</v>
      </c>
      <c r="K4333">
        <v>693349.13</v>
      </c>
      <c r="L4333">
        <v>590374.82999999996</v>
      </c>
      <c r="M4333">
        <v>292035.52720000001</v>
      </c>
      <c r="N4333">
        <v>5328</v>
      </c>
      <c r="O4333">
        <v>5777</v>
      </c>
      <c r="P4333">
        <v>11464</v>
      </c>
      <c r="Q4333">
        <v>617911.16</v>
      </c>
      <c r="R4333">
        <v>384243.7</v>
      </c>
      <c r="S4333">
        <v>298757.36</v>
      </c>
      <c r="T4333">
        <v>169221.55669999999</v>
      </c>
      <c r="U4333">
        <v>5328</v>
      </c>
      <c r="V4333">
        <v>6139</v>
      </c>
      <c r="W4333">
        <v>9726</v>
      </c>
      <c r="X4333">
        <v>473278.36</v>
      </c>
      <c r="Y4333">
        <v>309105.43</v>
      </c>
      <c r="Z4333">
        <v>291617.46999999997</v>
      </c>
      <c r="AA4333">
        <v>122813.9705</v>
      </c>
      <c r="AB4333">
        <v>5128</v>
      </c>
      <c r="AC4333">
        <v>5310</v>
      </c>
      <c r="AD4333">
        <v>4198</v>
      </c>
      <c r="AE4333">
        <v>5176</v>
      </c>
      <c r="AF4333">
        <v>5128</v>
      </c>
      <c r="AG4333">
        <v>5310</v>
      </c>
      <c r="AH4333">
        <v>4198</v>
      </c>
      <c r="AI4333">
        <v>5176</v>
      </c>
      <c r="AJ4333">
        <v>5128</v>
      </c>
      <c r="AK4333">
        <v>5310</v>
      </c>
      <c r="AL4333">
        <v>4198</v>
      </c>
      <c r="AM4333">
        <v>5176</v>
      </c>
    </row>
    <row r="4334" spans="1:39" x14ac:dyDescent="0.15">
      <c r="A4334" t="s">
        <v>150</v>
      </c>
      <c r="B4334">
        <v>70</v>
      </c>
      <c r="C4334">
        <v>2</v>
      </c>
      <c r="D4334">
        <v>1</v>
      </c>
      <c r="E4334" t="s">
        <v>31</v>
      </c>
      <c r="F4334" t="s">
        <v>206</v>
      </c>
      <c r="G4334">
        <v>1</v>
      </c>
      <c r="H4334">
        <v>2</v>
      </c>
      <c r="I4334">
        <v>4</v>
      </c>
      <c r="J4334">
        <v>256</v>
      </c>
      <c r="K4334">
        <v>161.78</v>
      </c>
      <c r="L4334">
        <v>161.78</v>
      </c>
      <c r="M4334">
        <v>56.272399999999998</v>
      </c>
      <c r="N4334">
        <v>1</v>
      </c>
      <c r="O4334">
        <v>1</v>
      </c>
      <c r="P4334">
        <v>1</v>
      </c>
      <c r="Q4334">
        <v>89</v>
      </c>
      <c r="R4334">
        <v>50.73</v>
      </c>
      <c r="S4334">
        <v>50.73</v>
      </c>
      <c r="T4334">
        <v>20.122399999999999</v>
      </c>
      <c r="U4334">
        <v>1</v>
      </c>
      <c r="V4334">
        <v>1</v>
      </c>
      <c r="W4334">
        <v>3</v>
      </c>
      <c r="X4334">
        <v>167</v>
      </c>
      <c r="Y4334">
        <v>111.05</v>
      </c>
      <c r="Z4334">
        <v>111.05</v>
      </c>
      <c r="AA4334">
        <v>36.15</v>
      </c>
      <c r="AB4334">
        <v>1</v>
      </c>
      <c r="AC4334">
        <v>1</v>
      </c>
      <c r="AD4334">
        <v>1</v>
      </c>
      <c r="AE4334">
        <v>1</v>
      </c>
      <c r="AF4334">
        <v>1</v>
      </c>
      <c r="AG4334">
        <v>1</v>
      </c>
      <c r="AH4334">
        <v>1</v>
      </c>
      <c r="AI4334">
        <v>1</v>
      </c>
      <c r="AJ4334">
        <v>1</v>
      </c>
      <c r="AK4334">
        <v>1</v>
      </c>
      <c r="AL4334">
        <v>1</v>
      </c>
      <c r="AM4334">
        <v>1</v>
      </c>
    </row>
    <row r="4335" spans="1:39" x14ac:dyDescent="0.15">
      <c r="A4335" t="s">
        <v>150</v>
      </c>
      <c r="B4335">
        <v>70</v>
      </c>
      <c r="C4335">
        <v>2</v>
      </c>
      <c r="D4335">
        <v>1</v>
      </c>
      <c r="E4335" t="s">
        <v>32</v>
      </c>
      <c r="F4335" t="s">
        <v>206</v>
      </c>
      <c r="G4335">
        <v>85</v>
      </c>
      <c r="H4335">
        <v>199</v>
      </c>
      <c r="I4335">
        <v>315</v>
      </c>
      <c r="J4335">
        <v>18595.34</v>
      </c>
      <c r="K4335">
        <v>11600.56</v>
      </c>
      <c r="L4335">
        <v>10468.09</v>
      </c>
      <c r="M4335">
        <v>4883.1704</v>
      </c>
      <c r="N4335">
        <v>85</v>
      </c>
      <c r="O4335">
        <v>97</v>
      </c>
      <c r="P4335">
        <v>153</v>
      </c>
      <c r="Q4335">
        <v>8814.11</v>
      </c>
      <c r="R4335">
        <v>5511.77</v>
      </c>
      <c r="S4335">
        <v>4675.7700000000004</v>
      </c>
      <c r="T4335">
        <v>2378.9686000000002</v>
      </c>
      <c r="U4335">
        <v>85</v>
      </c>
      <c r="V4335">
        <v>102</v>
      </c>
      <c r="W4335">
        <v>162</v>
      </c>
      <c r="X4335">
        <v>9781.23</v>
      </c>
      <c r="Y4335">
        <v>6088.79</v>
      </c>
      <c r="Z4335">
        <v>5792.32</v>
      </c>
      <c r="AA4335">
        <v>2504.2017999999998</v>
      </c>
      <c r="AB4335">
        <v>83</v>
      </c>
      <c r="AC4335">
        <v>84</v>
      </c>
      <c r="AD4335">
        <v>70</v>
      </c>
      <c r="AE4335">
        <v>82</v>
      </c>
      <c r="AF4335">
        <v>83</v>
      </c>
      <c r="AG4335">
        <v>84</v>
      </c>
      <c r="AH4335">
        <v>70</v>
      </c>
      <c r="AI4335">
        <v>82</v>
      </c>
      <c r="AJ4335">
        <v>83</v>
      </c>
      <c r="AK4335">
        <v>84</v>
      </c>
      <c r="AL4335">
        <v>70</v>
      </c>
      <c r="AM4335">
        <v>82</v>
      </c>
    </row>
    <row r="4336" spans="1:39" x14ac:dyDescent="0.15">
      <c r="A4336" t="s">
        <v>150</v>
      </c>
      <c r="B4336">
        <v>70</v>
      </c>
      <c r="C4336">
        <v>2</v>
      </c>
      <c r="D4336">
        <v>2</v>
      </c>
      <c r="E4336" t="s">
        <v>28</v>
      </c>
      <c r="F4336" t="s">
        <v>206</v>
      </c>
      <c r="G4336">
        <v>554</v>
      </c>
      <c r="H4336">
        <v>1185</v>
      </c>
      <c r="I4336">
        <v>1955</v>
      </c>
      <c r="J4336">
        <v>104477.81</v>
      </c>
      <c r="K4336">
        <v>70254.95</v>
      </c>
      <c r="L4336">
        <v>57037.01</v>
      </c>
      <c r="M4336">
        <v>28420.551200000002</v>
      </c>
      <c r="N4336">
        <v>554</v>
      </c>
      <c r="O4336">
        <v>582</v>
      </c>
      <c r="P4336">
        <v>1076</v>
      </c>
      <c r="Q4336">
        <v>58776.08</v>
      </c>
      <c r="R4336">
        <v>38804.519999999997</v>
      </c>
      <c r="S4336">
        <v>26726.31</v>
      </c>
      <c r="T4336">
        <v>16316.7791</v>
      </c>
      <c r="U4336">
        <v>554</v>
      </c>
      <c r="V4336">
        <v>603</v>
      </c>
      <c r="W4336">
        <v>879</v>
      </c>
      <c r="X4336">
        <v>45701.73</v>
      </c>
      <c r="Y4336">
        <v>31450.43</v>
      </c>
      <c r="Z4336">
        <v>30310.7</v>
      </c>
      <c r="AA4336">
        <v>12103.7721</v>
      </c>
      <c r="AB4336">
        <v>535</v>
      </c>
      <c r="AC4336">
        <v>548</v>
      </c>
      <c r="AD4336">
        <v>336</v>
      </c>
      <c r="AE4336">
        <v>493</v>
      </c>
      <c r="AF4336">
        <v>535</v>
      </c>
      <c r="AG4336">
        <v>548</v>
      </c>
      <c r="AH4336">
        <v>336</v>
      </c>
      <c r="AI4336">
        <v>493</v>
      </c>
      <c r="AJ4336">
        <v>535</v>
      </c>
      <c r="AK4336">
        <v>548</v>
      </c>
      <c r="AL4336">
        <v>336</v>
      </c>
      <c r="AM4336">
        <v>493</v>
      </c>
    </row>
    <row r="4337" spans="1:39" x14ac:dyDescent="0.15">
      <c r="A4337" t="s">
        <v>150</v>
      </c>
      <c r="B4337">
        <v>70</v>
      </c>
      <c r="C4337">
        <v>2</v>
      </c>
      <c r="D4337">
        <v>2</v>
      </c>
      <c r="E4337" t="s">
        <v>30</v>
      </c>
      <c r="F4337" t="s">
        <v>206</v>
      </c>
      <c r="G4337">
        <v>61</v>
      </c>
      <c r="H4337">
        <v>134</v>
      </c>
      <c r="I4337">
        <v>218</v>
      </c>
      <c r="J4337">
        <v>11494.99</v>
      </c>
      <c r="K4337">
        <v>7844.71</v>
      </c>
      <c r="L4337">
        <v>6563.39</v>
      </c>
      <c r="M4337">
        <v>2957.3744999999999</v>
      </c>
      <c r="N4337">
        <v>61</v>
      </c>
      <c r="O4337">
        <v>65</v>
      </c>
      <c r="P4337">
        <v>123</v>
      </c>
      <c r="Q4337">
        <v>6564.37</v>
      </c>
      <c r="R4337">
        <v>4494.41</v>
      </c>
      <c r="S4337">
        <v>3276.07</v>
      </c>
      <c r="T4337">
        <v>1755.788</v>
      </c>
      <c r="U4337">
        <v>61</v>
      </c>
      <c r="V4337">
        <v>69</v>
      </c>
      <c r="W4337">
        <v>95</v>
      </c>
      <c r="X4337">
        <v>4930.62</v>
      </c>
      <c r="Y4337">
        <v>3350.3</v>
      </c>
      <c r="Z4337">
        <v>3287.32</v>
      </c>
      <c r="AA4337">
        <v>1201.5864999999999</v>
      </c>
      <c r="AB4337">
        <v>56</v>
      </c>
      <c r="AC4337">
        <v>61</v>
      </c>
      <c r="AD4337">
        <v>31</v>
      </c>
      <c r="AE4337">
        <v>58</v>
      </c>
      <c r="AF4337">
        <v>56</v>
      </c>
      <c r="AG4337">
        <v>61</v>
      </c>
      <c r="AH4337">
        <v>31</v>
      </c>
      <c r="AI4337">
        <v>58</v>
      </c>
      <c r="AJ4337">
        <v>56</v>
      </c>
      <c r="AK4337">
        <v>61</v>
      </c>
      <c r="AL4337">
        <v>31</v>
      </c>
      <c r="AM4337">
        <v>58</v>
      </c>
    </row>
    <row r="4338" spans="1:39" x14ac:dyDescent="0.15">
      <c r="A4338" t="s">
        <v>150</v>
      </c>
      <c r="B4338">
        <v>70</v>
      </c>
      <c r="C4338">
        <v>2</v>
      </c>
      <c r="D4338">
        <v>2</v>
      </c>
      <c r="E4338" t="s">
        <v>29</v>
      </c>
      <c r="F4338" t="s">
        <v>206</v>
      </c>
      <c r="G4338">
        <v>230</v>
      </c>
      <c r="H4338">
        <v>501</v>
      </c>
      <c r="I4338">
        <v>861</v>
      </c>
      <c r="J4338">
        <v>45924.27</v>
      </c>
      <c r="K4338">
        <v>29609.759999999998</v>
      </c>
      <c r="L4338">
        <v>24700.959999999999</v>
      </c>
      <c r="M4338">
        <v>12406.2626</v>
      </c>
      <c r="N4338">
        <v>230</v>
      </c>
      <c r="O4338">
        <v>244</v>
      </c>
      <c r="P4338">
        <v>481</v>
      </c>
      <c r="Q4338">
        <v>26008.25</v>
      </c>
      <c r="R4338">
        <v>16461.66</v>
      </c>
      <c r="S4338">
        <v>12140.41</v>
      </c>
      <c r="T4338">
        <v>7215.4323999999997</v>
      </c>
      <c r="U4338">
        <v>230</v>
      </c>
      <c r="V4338">
        <v>257</v>
      </c>
      <c r="W4338">
        <v>380</v>
      </c>
      <c r="X4338">
        <v>19916.02</v>
      </c>
      <c r="Y4338">
        <v>13148.1</v>
      </c>
      <c r="Z4338">
        <v>12560.55</v>
      </c>
      <c r="AA4338">
        <v>5190.8302000000003</v>
      </c>
      <c r="AB4338">
        <v>223</v>
      </c>
      <c r="AC4338">
        <v>226</v>
      </c>
      <c r="AD4338">
        <v>135</v>
      </c>
      <c r="AE4338">
        <v>225</v>
      </c>
      <c r="AF4338">
        <v>223</v>
      </c>
      <c r="AG4338">
        <v>226</v>
      </c>
      <c r="AH4338">
        <v>135</v>
      </c>
      <c r="AI4338">
        <v>225</v>
      </c>
      <c r="AJ4338">
        <v>223</v>
      </c>
      <c r="AK4338">
        <v>226</v>
      </c>
      <c r="AL4338">
        <v>135</v>
      </c>
      <c r="AM4338">
        <v>225</v>
      </c>
    </row>
    <row r="4339" spans="1:39" x14ac:dyDescent="0.15">
      <c r="A4339" t="s">
        <v>150</v>
      </c>
      <c r="B4339">
        <v>70</v>
      </c>
      <c r="C4339">
        <v>2</v>
      </c>
      <c r="D4339">
        <v>2</v>
      </c>
      <c r="E4339" t="s">
        <v>32</v>
      </c>
      <c r="F4339" t="s">
        <v>206</v>
      </c>
      <c r="G4339">
        <v>19</v>
      </c>
      <c r="H4339">
        <v>41</v>
      </c>
      <c r="I4339">
        <v>65</v>
      </c>
      <c r="J4339">
        <v>3785.27</v>
      </c>
      <c r="K4339">
        <v>2455.0100000000002</v>
      </c>
      <c r="L4339">
        <v>1854.8</v>
      </c>
      <c r="M4339">
        <v>970.66800000000001</v>
      </c>
      <c r="N4339">
        <v>19</v>
      </c>
      <c r="O4339">
        <v>20</v>
      </c>
      <c r="P4339">
        <v>28</v>
      </c>
      <c r="Q4339">
        <v>1592.84</v>
      </c>
      <c r="R4339">
        <v>1031.1500000000001</v>
      </c>
      <c r="S4339">
        <v>519.16</v>
      </c>
      <c r="T4339">
        <v>408.50799999999998</v>
      </c>
      <c r="U4339">
        <v>19</v>
      </c>
      <c r="V4339">
        <v>21</v>
      </c>
      <c r="W4339">
        <v>37</v>
      </c>
      <c r="X4339">
        <v>2192.4299999999998</v>
      </c>
      <c r="Y4339">
        <v>1423.86</v>
      </c>
      <c r="Z4339">
        <v>1335.64</v>
      </c>
      <c r="AA4339">
        <v>562.16</v>
      </c>
      <c r="AB4339">
        <v>18</v>
      </c>
      <c r="AC4339">
        <v>19</v>
      </c>
      <c r="AD4339">
        <v>12</v>
      </c>
      <c r="AE4339">
        <v>19</v>
      </c>
      <c r="AF4339">
        <v>18</v>
      </c>
      <c r="AG4339">
        <v>19</v>
      </c>
      <c r="AH4339">
        <v>12</v>
      </c>
      <c r="AI4339">
        <v>19</v>
      </c>
      <c r="AJ4339">
        <v>18</v>
      </c>
      <c r="AK4339">
        <v>19</v>
      </c>
      <c r="AL4339">
        <v>12</v>
      </c>
      <c r="AM4339">
        <v>19</v>
      </c>
    </row>
    <row r="4340" spans="1:39" x14ac:dyDescent="0.15">
      <c r="A4340" t="s">
        <v>150</v>
      </c>
      <c r="B4340">
        <v>100</v>
      </c>
      <c r="C4340">
        <v>1</v>
      </c>
      <c r="D4340">
        <v>0</v>
      </c>
      <c r="E4340" t="s">
        <v>28</v>
      </c>
      <c r="F4340" t="s">
        <v>206</v>
      </c>
      <c r="G4340">
        <v>27377</v>
      </c>
      <c r="H4340">
        <v>27844</v>
      </c>
      <c r="I4340">
        <v>36485</v>
      </c>
      <c r="J4340">
        <v>1724029.93</v>
      </c>
      <c r="K4340">
        <v>1145731.46</v>
      </c>
      <c r="L4340">
        <v>1078769.8400000001</v>
      </c>
      <c r="M4340">
        <v>478418.99280000001</v>
      </c>
      <c r="N4340">
        <v>10336</v>
      </c>
      <c r="O4340">
        <v>10470</v>
      </c>
      <c r="P4340">
        <v>13344</v>
      </c>
      <c r="Q4340">
        <v>658105.66</v>
      </c>
      <c r="R4340">
        <v>453141.87</v>
      </c>
      <c r="S4340">
        <v>419657.97</v>
      </c>
      <c r="T4340">
        <v>189372.5177</v>
      </c>
      <c r="U4340">
        <v>17041</v>
      </c>
      <c r="V4340">
        <v>17374</v>
      </c>
      <c r="W4340">
        <v>23141</v>
      </c>
      <c r="X4340">
        <v>1065924.27</v>
      </c>
      <c r="Y4340">
        <v>692589.59</v>
      </c>
      <c r="Z4340">
        <v>659111.87</v>
      </c>
      <c r="AA4340">
        <v>289046.47509999998</v>
      </c>
      <c r="AB4340">
        <v>27136</v>
      </c>
      <c r="AC4340">
        <v>22293</v>
      </c>
      <c r="AD4340">
        <v>18088</v>
      </c>
      <c r="AE4340">
        <v>10949</v>
      </c>
      <c r="AF4340">
        <v>10250</v>
      </c>
      <c r="AG4340">
        <v>10060</v>
      </c>
      <c r="AH4340">
        <v>8072</v>
      </c>
      <c r="AI4340">
        <v>4732</v>
      </c>
      <c r="AJ4340">
        <v>16886</v>
      </c>
      <c r="AK4340">
        <v>12233</v>
      </c>
      <c r="AL4340">
        <v>10016</v>
      </c>
      <c r="AM4340">
        <v>6217</v>
      </c>
    </row>
    <row r="4341" spans="1:39" x14ac:dyDescent="0.15">
      <c r="A4341" t="s">
        <v>150</v>
      </c>
      <c r="B4341">
        <v>100</v>
      </c>
      <c r="C4341">
        <v>1</v>
      </c>
      <c r="D4341">
        <v>0</v>
      </c>
      <c r="E4341" t="s">
        <v>30</v>
      </c>
      <c r="F4341" t="s">
        <v>206</v>
      </c>
      <c r="G4341">
        <v>25</v>
      </c>
      <c r="H4341">
        <v>25</v>
      </c>
      <c r="I4341">
        <v>39</v>
      </c>
      <c r="J4341">
        <v>1653.73</v>
      </c>
      <c r="K4341">
        <v>1140.78</v>
      </c>
      <c r="L4341">
        <v>1140.78</v>
      </c>
      <c r="M4341">
        <v>450.52159999999998</v>
      </c>
      <c r="N4341">
        <v>8</v>
      </c>
      <c r="O4341">
        <v>8</v>
      </c>
      <c r="P4341">
        <v>9</v>
      </c>
      <c r="Q4341">
        <v>516.94000000000005</v>
      </c>
      <c r="R4341">
        <v>351.04</v>
      </c>
      <c r="S4341">
        <v>351.04</v>
      </c>
      <c r="T4341">
        <v>148.60300000000001</v>
      </c>
      <c r="U4341">
        <v>17</v>
      </c>
      <c r="V4341">
        <v>17</v>
      </c>
      <c r="W4341">
        <v>30</v>
      </c>
      <c r="X4341">
        <v>1136.79</v>
      </c>
      <c r="Y4341">
        <v>789.74</v>
      </c>
      <c r="Z4341">
        <v>789.74</v>
      </c>
      <c r="AA4341">
        <v>301.91860000000003</v>
      </c>
      <c r="AB4341">
        <v>25</v>
      </c>
      <c r="AC4341">
        <v>16</v>
      </c>
      <c r="AD4341">
        <v>12</v>
      </c>
      <c r="AE4341">
        <v>15</v>
      </c>
      <c r="AF4341">
        <v>8</v>
      </c>
      <c r="AG4341">
        <v>6</v>
      </c>
      <c r="AH4341">
        <v>6</v>
      </c>
      <c r="AI4341">
        <v>5</v>
      </c>
      <c r="AJ4341">
        <v>17</v>
      </c>
      <c r="AK4341">
        <v>10</v>
      </c>
      <c r="AL4341">
        <v>6</v>
      </c>
      <c r="AM4341">
        <v>10</v>
      </c>
    </row>
    <row r="4342" spans="1:39" x14ac:dyDescent="0.15">
      <c r="A4342" t="s">
        <v>150</v>
      </c>
      <c r="B4342">
        <v>100</v>
      </c>
      <c r="C4342">
        <v>1</v>
      </c>
      <c r="D4342">
        <v>0</v>
      </c>
      <c r="E4342" t="s">
        <v>29</v>
      </c>
      <c r="F4342" t="s">
        <v>206</v>
      </c>
      <c r="G4342">
        <v>73</v>
      </c>
      <c r="H4342">
        <v>76</v>
      </c>
      <c r="I4342">
        <v>114</v>
      </c>
      <c r="J4342">
        <v>5369.15</v>
      </c>
      <c r="K4342">
        <v>3394.14</v>
      </c>
      <c r="L4342">
        <v>3341.66</v>
      </c>
      <c r="M4342">
        <v>1670.6468</v>
      </c>
      <c r="N4342">
        <v>25</v>
      </c>
      <c r="O4342">
        <v>27</v>
      </c>
      <c r="P4342">
        <v>42</v>
      </c>
      <c r="Q4342">
        <v>1959.68</v>
      </c>
      <c r="R4342">
        <v>1186.82</v>
      </c>
      <c r="S4342">
        <v>1186.82</v>
      </c>
      <c r="T4342">
        <v>668.28880000000004</v>
      </c>
      <c r="U4342">
        <v>48</v>
      </c>
      <c r="V4342">
        <v>49</v>
      </c>
      <c r="W4342">
        <v>72</v>
      </c>
      <c r="X4342">
        <v>3409.47</v>
      </c>
      <c r="Y4342">
        <v>2207.3200000000002</v>
      </c>
      <c r="Z4342">
        <v>2154.84</v>
      </c>
      <c r="AA4342">
        <v>1002.3579999999999</v>
      </c>
      <c r="AB4342">
        <v>73</v>
      </c>
      <c r="AC4342">
        <v>53</v>
      </c>
      <c r="AD4342">
        <v>47</v>
      </c>
      <c r="AE4342">
        <v>35</v>
      </c>
      <c r="AF4342">
        <v>25</v>
      </c>
      <c r="AG4342">
        <v>24</v>
      </c>
      <c r="AH4342">
        <v>23</v>
      </c>
      <c r="AI4342">
        <v>13</v>
      </c>
      <c r="AJ4342">
        <v>48</v>
      </c>
      <c r="AK4342">
        <v>29</v>
      </c>
      <c r="AL4342">
        <v>24</v>
      </c>
      <c r="AM4342">
        <v>22</v>
      </c>
    </row>
    <row r="4343" spans="1:39" x14ac:dyDescent="0.15">
      <c r="A4343" t="s">
        <v>150</v>
      </c>
      <c r="B4343">
        <v>100</v>
      </c>
      <c r="C4343">
        <v>1</v>
      </c>
      <c r="D4343">
        <v>0</v>
      </c>
      <c r="E4343" t="s">
        <v>32</v>
      </c>
      <c r="F4343" t="s">
        <v>206</v>
      </c>
      <c r="G4343">
        <v>667</v>
      </c>
      <c r="H4343">
        <v>702</v>
      </c>
      <c r="I4343">
        <v>1023</v>
      </c>
      <c r="J4343">
        <v>54449.56</v>
      </c>
      <c r="K4343">
        <v>31927.47</v>
      </c>
      <c r="L4343">
        <v>31132.959999999999</v>
      </c>
      <c r="M4343">
        <v>14596.327799999999</v>
      </c>
      <c r="N4343">
        <v>84</v>
      </c>
      <c r="O4343">
        <v>87</v>
      </c>
      <c r="P4343">
        <v>119</v>
      </c>
      <c r="Q4343">
        <v>6281.39</v>
      </c>
      <c r="R4343">
        <v>3996.02</v>
      </c>
      <c r="S4343">
        <v>3501.01</v>
      </c>
      <c r="T4343">
        <v>1870.7802999999999</v>
      </c>
      <c r="U4343">
        <v>583</v>
      </c>
      <c r="V4343">
        <v>615</v>
      </c>
      <c r="W4343">
        <v>904</v>
      </c>
      <c r="X4343">
        <v>48168.17</v>
      </c>
      <c r="Y4343">
        <v>27931.45</v>
      </c>
      <c r="Z4343">
        <v>27631.95</v>
      </c>
      <c r="AA4343">
        <v>12725.547500000001</v>
      </c>
      <c r="AB4343">
        <v>661</v>
      </c>
      <c r="AC4343">
        <v>502</v>
      </c>
      <c r="AD4343">
        <v>451</v>
      </c>
      <c r="AE4343">
        <v>423</v>
      </c>
      <c r="AF4343">
        <v>80</v>
      </c>
      <c r="AG4343">
        <v>55</v>
      </c>
      <c r="AH4343">
        <v>50</v>
      </c>
      <c r="AI4343">
        <v>72</v>
      </c>
      <c r="AJ4343">
        <v>581</v>
      </c>
      <c r="AK4343">
        <v>447</v>
      </c>
      <c r="AL4343">
        <v>401</v>
      </c>
      <c r="AM4343">
        <v>351</v>
      </c>
    </row>
    <row r="4344" spans="1:39" x14ac:dyDescent="0.15">
      <c r="A4344" t="s">
        <v>150</v>
      </c>
      <c r="B4344">
        <v>100</v>
      </c>
      <c r="C4344">
        <v>1</v>
      </c>
      <c r="D4344">
        <v>1</v>
      </c>
      <c r="E4344" t="s">
        <v>28</v>
      </c>
      <c r="F4344" t="s">
        <v>206</v>
      </c>
      <c r="G4344">
        <v>44438</v>
      </c>
      <c r="H4344">
        <v>46115</v>
      </c>
      <c r="I4344">
        <v>62579</v>
      </c>
      <c r="J4344">
        <v>2981937.01</v>
      </c>
      <c r="K4344">
        <v>2014727.98</v>
      </c>
      <c r="L4344">
        <v>1893162.18</v>
      </c>
      <c r="M4344">
        <v>818703.42819999997</v>
      </c>
      <c r="N4344">
        <v>17950</v>
      </c>
      <c r="O4344">
        <v>18433</v>
      </c>
      <c r="P4344">
        <v>25841</v>
      </c>
      <c r="Q4344">
        <v>1263460.31</v>
      </c>
      <c r="R4344">
        <v>844816.99</v>
      </c>
      <c r="S4344">
        <v>795184.23</v>
      </c>
      <c r="T4344">
        <v>366720.10940000002</v>
      </c>
      <c r="U4344">
        <v>26488</v>
      </c>
      <c r="V4344">
        <v>27682</v>
      </c>
      <c r="W4344">
        <v>36738</v>
      </c>
      <c r="X4344">
        <v>1718476.7</v>
      </c>
      <c r="Y4344">
        <v>1169910.99</v>
      </c>
      <c r="Z4344">
        <v>1097977.95</v>
      </c>
      <c r="AA4344">
        <v>451983.31880000001</v>
      </c>
      <c r="AB4344">
        <v>42950</v>
      </c>
      <c r="AC4344">
        <v>42374</v>
      </c>
      <c r="AD4344">
        <v>26894</v>
      </c>
      <c r="AE4344">
        <v>37807</v>
      </c>
      <c r="AF4344">
        <v>17464</v>
      </c>
      <c r="AG4344">
        <v>17616</v>
      </c>
      <c r="AH4344">
        <v>12543</v>
      </c>
      <c r="AI4344">
        <v>15620</v>
      </c>
      <c r="AJ4344">
        <v>25486</v>
      </c>
      <c r="AK4344">
        <v>24758</v>
      </c>
      <c r="AL4344">
        <v>14351</v>
      </c>
      <c r="AM4344">
        <v>22187</v>
      </c>
    </row>
    <row r="4345" spans="1:39" x14ac:dyDescent="0.15">
      <c r="A4345" t="s">
        <v>150</v>
      </c>
      <c r="B4345">
        <v>100</v>
      </c>
      <c r="C4345">
        <v>1</v>
      </c>
      <c r="D4345">
        <v>1</v>
      </c>
      <c r="E4345" t="s">
        <v>30</v>
      </c>
      <c r="F4345" t="s">
        <v>206</v>
      </c>
      <c r="G4345">
        <v>3571</v>
      </c>
      <c r="H4345">
        <v>3716</v>
      </c>
      <c r="I4345">
        <v>5090</v>
      </c>
      <c r="J4345">
        <v>239163.56</v>
      </c>
      <c r="K4345">
        <v>162526.89000000001</v>
      </c>
      <c r="L4345">
        <v>152945.82</v>
      </c>
      <c r="M4345">
        <v>65505.215199999999</v>
      </c>
      <c r="N4345">
        <v>1411</v>
      </c>
      <c r="O4345">
        <v>1454</v>
      </c>
      <c r="P4345">
        <v>2048</v>
      </c>
      <c r="Q4345">
        <v>98703.8</v>
      </c>
      <c r="R4345">
        <v>66509.03</v>
      </c>
      <c r="S4345">
        <v>62091.08</v>
      </c>
      <c r="T4345">
        <v>28547.511699999999</v>
      </c>
      <c r="U4345">
        <v>2160</v>
      </c>
      <c r="V4345">
        <v>2262</v>
      </c>
      <c r="W4345">
        <v>3042</v>
      </c>
      <c r="X4345">
        <v>140459.76</v>
      </c>
      <c r="Y4345">
        <v>96017.86</v>
      </c>
      <c r="Z4345">
        <v>90854.74</v>
      </c>
      <c r="AA4345">
        <v>36957.703500000003</v>
      </c>
      <c r="AB4345">
        <v>3378</v>
      </c>
      <c r="AC4345">
        <v>3473</v>
      </c>
      <c r="AD4345">
        <v>1798</v>
      </c>
      <c r="AE4345">
        <v>3470</v>
      </c>
      <c r="AF4345">
        <v>1338</v>
      </c>
      <c r="AG4345">
        <v>1378</v>
      </c>
      <c r="AH4345">
        <v>861</v>
      </c>
      <c r="AI4345">
        <v>1376</v>
      </c>
      <c r="AJ4345">
        <v>2040</v>
      </c>
      <c r="AK4345">
        <v>2095</v>
      </c>
      <c r="AL4345">
        <v>937</v>
      </c>
      <c r="AM4345">
        <v>2094</v>
      </c>
    </row>
    <row r="4346" spans="1:39" x14ac:dyDescent="0.15">
      <c r="A4346" t="s">
        <v>150</v>
      </c>
      <c r="B4346">
        <v>100</v>
      </c>
      <c r="C4346">
        <v>1</v>
      </c>
      <c r="D4346">
        <v>1</v>
      </c>
      <c r="E4346" t="s">
        <v>29</v>
      </c>
      <c r="F4346" t="s">
        <v>206</v>
      </c>
      <c r="G4346">
        <v>44224</v>
      </c>
      <c r="H4346">
        <v>46314</v>
      </c>
      <c r="I4346">
        <v>65873</v>
      </c>
      <c r="J4346">
        <v>3073549.34</v>
      </c>
      <c r="K4346">
        <v>1992736.28</v>
      </c>
      <c r="L4346">
        <v>1864543.52</v>
      </c>
      <c r="M4346">
        <v>836310.55630000005</v>
      </c>
      <c r="N4346">
        <v>14231</v>
      </c>
      <c r="O4346">
        <v>14679</v>
      </c>
      <c r="P4346">
        <v>21380</v>
      </c>
      <c r="Q4346">
        <v>1040329.88</v>
      </c>
      <c r="R4346">
        <v>665941.89</v>
      </c>
      <c r="S4346">
        <v>623253.02</v>
      </c>
      <c r="T4346">
        <v>299159.97080000001</v>
      </c>
      <c r="U4346">
        <v>29993</v>
      </c>
      <c r="V4346">
        <v>31635</v>
      </c>
      <c r="W4346">
        <v>44493</v>
      </c>
      <c r="X4346">
        <v>2033219.46</v>
      </c>
      <c r="Y4346">
        <v>1326794.3899999999</v>
      </c>
      <c r="Z4346">
        <v>1241290.5</v>
      </c>
      <c r="AA4346">
        <v>537150.58550000004</v>
      </c>
      <c r="AB4346">
        <v>42759</v>
      </c>
      <c r="AC4346">
        <v>43351</v>
      </c>
      <c r="AD4346">
        <v>27422</v>
      </c>
      <c r="AE4346">
        <v>42480</v>
      </c>
      <c r="AF4346">
        <v>13742</v>
      </c>
      <c r="AG4346">
        <v>13980</v>
      </c>
      <c r="AH4346">
        <v>10255</v>
      </c>
      <c r="AI4346">
        <v>13739</v>
      </c>
      <c r="AJ4346">
        <v>29017</v>
      </c>
      <c r="AK4346">
        <v>29371</v>
      </c>
      <c r="AL4346">
        <v>17167</v>
      </c>
      <c r="AM4346">
        <v>28741</v>
      </c>
    </row>
    <row r="4347" spans="1:39" x14ac:dyDescent="0.15">
      <c r="A4347" t="s">
        <v>150</v>
      </c>
      <c r="B4347">
        <v>100</v>
      </c>
      <c r="C4347">
        <v>1</v>
      </c>
      <c r="D4347">
        <v>1</v>
      </c>
      <c r="E4347" t="s">
        <v>32</v>
      </c>
      <c r="F4347" t="s">
        <v>206</v>
      </c>
      <c r="G4347">
        <v>453</v>
      </c>
      <c r="H4347">
        <v>472</v>
      </c>
      <c r="I4347">
        <v>687</v>
      </c>
      <c r="J4347">
        <v>36742.550000000003</v>
      </c>
      <c r="K4347">
        <v>22115.360000000001</v>
      </c>
      <c r="L4347">
        <v>22000.69</v>
      </c>
      <c r="M4347">
        <v>9415.527</v>
      </c>
      <c r="N4347">
        <v>83</v>
      </c>
      <c r="O4347">
        <v>87</v>
      </c>
      <c r="P4347">
        <v>117</v>
      </c>
      <c r="Q4347">
        <v>6441.25</v>
      </c>
      <c r="R4347">
        <v>3968.2</v>
      </c>
      <c r="S4347">
        <v>3930.94</v>
      </c>
      <c r="T4347">
        <v>1737.1846</v>
      </c>
      <c r="U4347">
        <v>370</v>
      </c>
      <c r="V4347">
        <v>385</v>
      </c>
      <c r="W4347">
        <v>570</v>
      </c>
      <c r="X4347">
        <v>30301.3</v>
      </c>
      <c r="Y4347">
        <v>18147.16</v>
      </c>
      <c r="Z4347">
        <v>18069.75</v>
      </c>
      <c r="AA4347">
        <v>7678.3424000000005</v>
      </c>
      <c r="AB4347">
        <v>451</v>
      </c>
      <c r="AC4347">
        <v>424</v>
      </c>
      <c r="AD4347">
        <v>272</v>
      </c>
      <c r="AE4347">
        <v>387</v>
      </c>
      <c r="AF4347">
        <v>82</v>
      </c>
      <c r="AG4347">
        <v>72</v>
      </c>
      <c r="AH4347">
        <v>52</v>
      </c>
      <c r="AI4347">
        <v>80</v>
      </c>
      <c r="AJ4347">
        <v>369</v>
      </c>
      <c r="AK4347">
        <v>352</v>
      </c>
      <c r="AL4347">
        <v>220</v>
      </c>
      <c r="AM4347">
        <v>307</v>
      </c>
    </row>
    <row r="4348" spans="1:39" x14ac:dyDescent="0.15">
      <c r="A4348" t="s">
        <v>150</v>
      </c>
      <c r="B4348">
        <v>100</v>
      </c>
      <c r="C4348">
        <v>1</v>
      </c>
      <c r="D4348">
        <v>2</v>
      </c>
      <c r="E4348" t="s">
        <v>28</v>
      </c>
      <c r="F4348" t="s">
        <v>206</v>
      </c>
      <c r="G4348">
        <v>23601</v>
      </c>
      <c r="H4348">
        <v>24133</v>
      </c>
      <c r="I4348">
        <v>32385</v>
      </c>
      <c r="J4348">
        <v>1520272.57</v>
      </c>
      <c r="K4348">
        <v>1029555.38</v>
      </c>
      <c r="L4348">
        <v>985451.83</v>
      </c>
      <c r="M4348">
        <v>414037.2145</v>
      </c>
      <c r="N4348">
        <v>6752</v>
      </c>
      <c r="O4348">
        <v>6844</v>
      </c>
      <c r="P4348">
        <v>9195</v>
      </c>
      <c r="Q4348">
        <v>458566.86</v>
      </c>
      <c r="R4348">
        <v>313110.46000000002</v>
      </c>
      <c r="S4348">
        <v>291300.33</v>
      </c>
      <c r="T4348">
        <v>129587.4667</v>
      </c>
      <c r="U4348">
        <v>16849</v>
      </c>
      <c r="V4348">
        <v>17289</v>
      </c>
      <c r="W4348">
        <v>23190</v>
      </c>
      <c r="X4348">
        <v>1061705.71</v>
      </c>
      <c r="Y4348">
        <v>716444.92</v>
      </c>
      <c r="Z4348">
        <v>694151.5</v>
      </c>
      <c r="AA4348">
        <v>284449.74780000001</v>
      </c>
      <c r="AB4348">
        <v>22665</v>
      </c>
      <c r="AC4348">
        <v>20203</v>
      </c>
      <c r="AD4348">
        <v>8944</v>
      </c>
      <c r="AE4348">
        <v>17796</v>
      </c>
      <c r="AF4348">
        <v>6436</v>
      </c>
      <c r="AG4348">
        <v>6568</v>
      </c>
      <c r="AH4348">
        <v>3477</v>
      </c>
      <c r="AI4348">
        <v>5644</v>
      </c>
      <c r="AJ4348">
        <v>16229</v>
      </c>
      <c r="AK4348">
        <v>13635</v>
      </c>
      <c r="AL4348">
        <v>5467</v>
      </c>
      <c r="AM4348">
        <v>12152</v>
      </c>
    </row>
    <row r="4349" spans="1:39" x14ac:dyDescent="0.15">
      <c r="A4349" t="s">
        <v>150</v>
      </c>
      <c r="B4349">
        <v>100</v>
      </c>
      <c r="C4349">
        <v>1</v>
      </c>
      <c r="D4349">
        <v>2</v>
      </c>
      <c r="E4349" t="s">
        <v>30</v>
      </c>
      <c r="F4349" t="s">
        <v>206</v>
      </c>
      <c r="G4349">
        <v>2367</v>
      </c>
      <c r="H4349">
        <v>2423</v>
      </c>
      <c r="I4349">
        <v>3262</v>
      </c>
      <c r="J4349">
        <v>149963.23000000001</v>
      </c>
      <c r="K4349">
        <v>101483.11</v>
      </c>
      <c r="L4349">
        <v>97964.36</v>
      </c>
      <c r="M4349">
        <v>41615.842799999999</v>
      </c>
      <c r="N4349">
        <v>612</v>
      </c>
      <c r="O4349">
        <v>618</v>
      </c>
      <c r="P4349">
        <v>810</v>
      </c>
      <c r="Q4349">
        <v>40960.67</v>
      </c>
      <c r="R4349">
        <v>27880.93</v>
      </c>
      <c r="S4349">
        <v>25964.86</v>
      </c>
      <c r="T4349">
        <v>11943.3519</v>
      </c>
      <c r="U4349">
        <v>1755</v>
      </c>
      <c r="V4349">
        <v>1805</v>
      </c>
      <c r="W4349">
        <v>2452</v>
      </c>
      <c r="X4349">
        <v>109002.56</v>
      </c>
      <c r="Y4349">
        <v>73602.179999999993</v>
      </c>
      <c r="Z4349">
        <v>71999.5</v>
      </c>
      <c r="AA4349">
        <v>29672.490900000001</v>
      </c>
      <c r="AB4349">
        <v>2228</v>
      </c>
      <c r="AC4349">
        <v>2114</v>
      </c>
      <c r="AD4349">
        <v>845</v>
      </c>
      <c r="AE4349">
        <v>2290</v>
      </c>
      <c r="AF4349">
        <v>572</v>
      </c>
      <c r="AG4349">
        <v>604</v>
      </c>
      <c r="AH4349">
        <v>329</v>
      </c>
      <c r="AI4349">
        <v>592</v>
      </c>
      <c r="AJ4349">
        <v>1656</v>
      </c>
      <c r="AK4349">
        <v>1510</v>
      </c>
      <c r="AL4349">
        <v>516</v>
      </c>
      <c r="AM4349">
        <v>1698</v>
      </c>
    </row>
    <row r="4350" spans="1:39" x14ac:dyDescent="0.15">
      <c r="A4350" t="s">
        <v>150</v>
      </c>
      <c r="B4350">
        <v>100</v>
      </c>
      <c r="C4350">
        <v>1</v>
      </c>
      <c r="D4350">
        <v>2</v>
      </c>
      <c r="E4350" t="s">
        <v>29</v>
      </c>
      <c r="F4350" t="s">
        <v>206</v>
      </c>
      <c r="G4350">
        <v>6518</v>
      </c>
      <c r="H4350">
        <v>6688</v>
      </c>
      <c r="I4350">
        <v>9244</v>
      </c>
      <c r="J4350">
        <v>435486.21</v>
      </c>
      <c r="K4350">
        <v>287218.56</v>
      </c>
      <c r="L4350">
        <v>277110.98</v>
      </c>
      <c r="M4350">
        <v>119589.8533</v>
      </c>
      <c r="N4350">
        <v>1584</v>
      </c>
      <c r="O4350">
        <v>1605</v>
      </c>
      <c r="P4350">
        <v>2264</v>
      </c>
      <c r="Q4350">
        <v>112333.84</v>
      </c>
      <c r="R4350">
        <v>74409.61</v>
      </c>
      <c r="S4350">
        <v>68403.460000000006</v>
      </c>
      <c r="T4350">
        <v>32362.413799999998</v>
      </c>
      <c r="U4350">
        <v>4934</v>
      </c>
      <c r="V4350">
        <v>5083</v>
      </c>
      <c r="W4350">
        <v>6980</v>
      </c>
      <c r="X4350">
        <v>323152.37</v>
      </c>
      <c r="Y4350">
        <v>212808.95</v>
      </c>
      <c r="Z4350">
        <v>208707.52</v>
      </c>
      <c r="AA4350">
        <v>87227.439499999993</v>
      </c>
      <c r="AB4350">
        <v>6248</v>
      </c>
      <c r="AC4350">
        <v>6102</v>
      </c>
      <c r="AD4350">
        <v>2470</v>
      </c>
      <c r="AE4350">
        <v>6227</v>
      </c>
      <c r="AF4350">
        <v>1523</v>
      </c>
      <c r="AG4350">
        <v>1540</v>
      </c>
      <c r="AH4350">
        <v>863</v>
      </c>
      <c r="AI4350">
        <v>1520</v>
      </c>
      <c r="AJ4350">
        <v>4725</v>
      </c>
      <c r="AK4350">
        <v>4562</v>
      </c>
      <c r="AL4350">
        <v>1607</v>
      </c>
      <c r="AM4350">
        <v>4707</v>
      </c>
    </row>
    <row r="4351" spans="1:39" x14ac:dyDescent="0.15">
      <c r="A4351" t="s">
        <v>150</v>
      </c>
      <c r="B4351">
        <v>100</v>
      </c>
      <c r="C4351">
        <v>1</v>
      </c>
      <c r="D4351">
        <v>2</v>
      </c>
      <c r="E4351" t="s">
        <v>32</v>
      </c>
      <c r="F4351" t="s">
        <v>206</v>
      </c>
      <c r="G4351">
        <v>377</v>
      </c>
      <c r="H4351">
        <v>395</v>
      </c>
      <c r="I4351">
        <v>565</v>
      </c>
      <c r="J4351">
        <v>30254.880000000001</v>
      </c>
      <c r="K4351">
        <v>18280.53</v>
      </c>
      <c r="L4351">
        <v>18036.509999999998</v>
      </c>
      <c r="M4351">
        <v>8245.0805999999993</v>
      </c>
      <c r="N4351">
        <v>49</v>
      </c>
      <c r="O4351">
        <v>49</v>
      </c>
      <c r="P4351">
        <v>65</v>
      </c>
      <c r="Q4351">
        <v>3705.69</v>
      </c>
      <c r="R4351">
        <v>2320.89</v>
      </c>
      <c r="S4351">
        <v>2106.86</v>
      </c>
      <c r="T4351">
        <v>1035.6805999999999</v>
      </c>
      <c r="U4351">
        <v>328</v>
      </c>
      <c r="V4351">
        <v>346</v>
      </c>
      <c r="W4351">
        <v>500</v>
      </c>
      <c r="X4351">
        <v>26549.19</v>
      </c>
      <c r="Y4351">
        <v>15959.64</v>
      </c>
      <c r="Z4351">
        <v>15929.65</v>
      </c>
      <c r="AA4351">
        <v>7209.4</v>
      </c>
      <c r="AB4351">
        <v>366</v>
      </c>
      <c r="AC4351">
        <v>313</v>
      </c>
      <c r="AD4351">
        <v>160</v>
      </c>
      <c r="AE4351">
        <v>295</v>
      </c>
      <c r="AF4351">
        <v>44</v>
      </c>
      <c r="AG4351">
        <v>36</v>
      </c>
      <c r="AH4351">
        <v>22</v>
      </c>
      <c r="AI4351">
        <v>46</v>
      </c>
      <c r="AJ4351">
        <v>322</v>
      </c>
      <c r="AK4351">
        <v>277</v>
      </c>
      <c r="AL4351">
        <v>138</v>
      </c>
      <c r="AM4351">
        <v>249</v>
      </c>
    </row>
    <row r="4352" spans="1:39" x14ac:dyDescent="0.15">
      <c r="A4352" t="s">
        <v>150</v>
      </c>
      <c r="B4352">
        <v>100</v>
      </c>
      <c r="C4352">
        <v>2</v>
      </c>
      <c r="D4352">
        <v>0</v>
      </c>
      <c r="E4352" t="s">
        <v>28</v>
      </c>
      <c r="F4352" t="s">
        <v>206</v>
      </c>
      <c r="G4352">
        <v>58</v>
      </c>
      <c r="H4352">
        <v>116</v>
      </c>
      <c r="I4352">
        <v>126</v>
      </c>
      <c r="J4352">
        <v>4893.88</v>
      </c>
      <c r="K4352">
        <v>3165.3</v>
      </c>
      <c r="L4352">
        <v>2633.85</v>
      </c>
      <c r="M4352">
        <v>1707.9717000000001</v>
      </c>
      <c r="N4352">
        <v>58</v>
      </c>
      <c r="O4352">
        <v>58</v>
      </c>
      <c r="P4352">
        <v>65</v>
      </c>
      <c r="Q4352">
        <v>2655.54</v>
      </c>
      <c r="R4352">
        <v>1718.19</v>
      </c>
      <c r="S4352">
        <v>1221.73</v>
      </c>
      <c r="T4352">
        <v>944.74800000000005</v>
      </c>
      <c r="U4352">
        <v>58</v>
      </c>
      <c r="V4352">
        <v>58</v>
      </c>
      <c r="W4352">
        <v>61</v>
      </c>
      <c r="X4352">
        <v>2238.34</v>
      </c>
      <c r="Y4352">
        <v>1447.11</v>
      </c>
      <c r="Z4352">
        <v>1412.12</v>
      </c>
      <c r="AA4352">
        <v>763.22370000000001</v>
      </c>
      <c r="AB4352">
        <v>57</v>
      </c>
      <c r="AC4352">
        <v>58</v>
      </c>
      <c r="AD4352">
        <v>48</v>
      </c>
      <c r="AE4352">
        <v>41</v>
      </c>
      <c r="AF4352">
        <v>57</v>
      </c>
      <c r="AG4352">
        <v>58</v>
      </c>
      <c r="AH4352">
        <v>48</v>
      </c>
      <c r="AI4352">
        <v>41</v>
      </c>
      <c r="AJ4352">
        <v>57</v>
      </c>
      <c r="AK4352">
        <v>58</v>
      </c>
      <c r="AL4352">
        <v>48</v>
      </c>
      <c r="AM4352">
        <v>41</v>
      </c>
    </row>
    <row r="4353" spans="1:39" x14ac:dyDescent="0.15">
      <c r="A4353" t="s">
        <v>150</v>
      </c>
      <c r="B4353">
        <v>100</v>
      </c>
      <c r="C4353">
        <v>2</v>
      </c>
      <c r="D4353">
        <v>1</v>
      </c>
      <c r="E4353" t="s">
        <v>28</v>
      </c>
      <c r="F4353" t="s">
        <v>206</v>
      </c>
      <c r="G4353">
        <v>269</v>
      </c>
      <c r="H4353">
        <v>547</v>
      </c>
      <c r="I4353">
        <v>634</v>
      </c>
      <c r="J4353">
        <v>23939.69</v>
      </c>
      <c r="K4353">
        <v>15710.67</v>
      </c>
      <c r="L4353">
        <v>13877.8</v>
      </c>
      <c r="M4353">
        <v>7715.2403000000004</v>
      </c>
      <c r="N4353">
        <v>269</v>
      </c>
      <c r="O4353">
        <v>277</v>
      </c>
      <c r="P4353">
        <v>319</v>
      </c>
      <c r="Q4353">
        <v>12870.67</v>
      </c>
      <c r="R4353">
        <v>8240.5499999999993</v>
      </c>
      <c r="S4353">
        <v>6675.92</v>
      </c>
      <c r="T4353">
        <v>4282.3847999999998</v>
      </c>
      <c r="U4353">
        <v>269</v>
      </c>
      <c r="V4353">
        <v>270</v>
      </c>
      <c r="W4353">
        <v>315</v>
      </c>
      <c r="X4353">
        <v>11069.02</v>
      </c>
      <c r="Y4353">
        <v>7470.12</v>
      </c>
      <c r="Z4353">
        <v>7201.88</v>
      </c>
      <c r="AA4353">
        <v>3432.8555000000001</v>
      </c>
      <c r="AB4353">
        <v>262</v>
      </c>
      <c r="AC4353">
        <v>267</v>
      </c>
      <c r="AD4353">
        <v>189</v>
      </c>
      <c r="AE4353">
        <v>254</v>
      </c>
      <c r="AF4353">
        <v>262</v>
      </c>
      <c r="AG4353">
        <v>267</v>
      </c>
      <c r="AH4353">
        <v>189</v>
      </c>
      <c r="AI4353">
        <v>254</v>
      </c>
      <c r="AJ4353">
        <v>262</v>
      </c>
      <c r="AK4353">
        <v>267</v>
      </c>
      <c r="AL4353">
        <v>189</v>
      </c>
      <c r="AM4353">
        <v>254</v>
      </c>
    </row>
    <row r="4354" spans="1:39" x14ac:dyDescent="0.15">
      <c r="A4354" t="s">
        <v>150</v>
      </c>
      <c r="B4354">
        <v>100</v>
      </c>
      <c r="C4354">
        <v>2</v>
      </c>
      <c r="D4354">
        <v>1</v>
      </c>
      <c r="E4354" t="s">
        <v>30</v>
      </c>
      <c r="F4354" t="s">
        <v>206</v>
      </c>
      <c r="G4354">
        <v>22</v>
      </c>
      <c r="H4354">
        <v>45</v>
      </c>
      <c r="I4354">
        <v>48</v>
      </c>
      <c r="J4354">
        <v>1938.96</v>
      </c>
      <c r="K4354">
        <v>1309.6600000000001</v>
      </c>
      <c r="L4354">
        <v>1219.3800000000001</v>
      </c>
      <c r="M4354">
        <v>614.60760000000005</v>
      </c>
      <c r="N4354">
        <v>22</v>
      </c>
      <c r="O4354">
        <v>22</v>
      </c>
      <c r="P4354">
        <v>25</v>
      </c>
      <c r="Q4354">
        <v>1100.8399999999999</v>
      </c>
      <c r="R4354">
        <v>711.74</v>
      </c>
      <c r="S4354">
        <v>642.45000000000005</v>
      </c>
      <c r="T4354">
        <v>344.93009999999998</v>
      </c>
      <c r="U4354">
        <v>22</v>
      </c>
      <c r="V4354">
        <v>23</v>
      </c>
      <c r="W4354">
        <v>23</v>
      </c>
      <c r="X4354">
        <v>838.12</v>
      </c>
      <c r="Y4354">
        <v>597.91999999999996</v>
      </c>
      <c r="Z4354">
        <v>576.92999999999995</v>
      </c>
      <c r="AA4354">
        <v>269.67750000000001</v>
      </c>
      <c r="AB4354">
        <v>21</v>
      </c>
      <c r="AC4354">
        <v>22</v>
      </c>
      <c r="AD4354">
        <v>14</v>
      </c>
      <c r="AE4354">
        <v>22</v>
      </c>
      <c r="AF4354">
        <v>21</v>
      </c>
      <c r="AG4354">
        <v>22</v>
      </c>
      <c r="AH4354">
        <v>14</v>
      </c>
      <c r="AI4354">
        <v>22</v>
      </c>
      <c r="AJ4354">
        <v>21</v>
      </c>
      <c r="AK4354">
        <v>22</v>
      </c>
      <c r="AL4354">
        <v>14</v>
      </c>
      <c r="AM4354">
        <v>22</v>
      </c>
    </row>
    <row r="4355" spans="1:39" x14ac:dyDescent="0.15">
      <c r="A4355" t="s">
        <v>150</v>
      </c>
      <c r="B4355">
        <v>100</v>
      </c>
      <c r="C4355">
        <v>2</v>
      </c>
      <c r="D4355">
        <v>1</v>
      </c>
      <c r="E4355" t="s">
        <v>29</v>
      </c>
      <c r="F4355" t="s">
        <v>206</v>
      </c>
      <c r="G4355">
        <v>386</v>
      </c>
      <c r="H4355">
        <v>801</v>
      </c>
      <c r="I4355">
        <v>958</v>
      </c>
      <c r="J4355">
        <v>34251.599999999999</v>
      </c>
      <c r="K4355">
        <v>21627.24</v>
      </c>
      <c r="L4355">
        <v>19470.22</v>
      </c>
      <c r="M4355">
        <v>10825.964</v>
      </c>
      <c r="N4355">
        <v>386</v>
      </c>
      <c r="O4355">
        <v>397</v>
      </c>
      <c r="P4355">
        <v>466</v>
      </c>
      <c r="Q4355">
        <v>17688.689999999999</v>
      </c>
      <c r="R4355">
        <v>10959.68</v>
      </c>
      <c r="S4355">
        <v>9268.4</v>
      </c>
      <c r="T4355">
        <v>5945.0721999999996</v>
      </c>
      <c r="U4355">
        <v>386</v>
      </c>
      <c r="V4355">
        <v>404</v>
      </c>
      <c r="W4355">
        <v>492</v>
      </c>
      <c r="X4355">
        <v>16562.91</v>
      </c>
      <c r="Y4355">
        <v>10667.56</v>
      </c>
      <c r="Z4355">
        <v>10201.82</v>
      </c>
      <c r="AA4355">
        <v>4880.8918000000003</v>
      </c>
      <c r="AB4355">
        <v>372</v>
      </c>
      <c r="AC4355">
        <v>383</v>
      </c>
      <c r="AD4355">
        <v>299</v>
      </c>
      <c r="AE4355">
        <v>375</v>
      </c>
      <c r="AF4355">
        <v>372</v>
      </c>
      <c r="AG4355">
        <v>383</v>
      </c>
      <c r="AH4355">
        <v>299</v>
      </c>
      <c r="AI4355">
        <v>375</v>
      </c>
      <c r="AJ4355">
        <v>372</v>
      </c>
      <c r="AK4355">
        <v>383</v>
      </c>
      <c r="AL4355">
        <v>299</v>
      </c>
      <c r="AM4355">
        <v>375</v>
      </c>
    </row>
    <row r="4356" spans="1:39" x14ac:dyDescent="0.15">
      <c r="A4356" t="s">
        <v>150</v>
      </c>
      <c r="B4356">
        <v>100</v>
      </c>
      <c r="C4356">
        <v>2</v>
      </c>
      <c r="D4356">
        <v>1</v>
      </c>
      <c r="E4356" t="s">
        <v>32</v>
      </c>
      <c r="F4356" t="s">
        <v>206</v>
      </c>
      <c r="G4356">
        <v>7</v>
      </c>
      <c r="H4356">
        <v>14</v>
      </c>
      <c r="I4356">
        <v>18</v>
      </c>
      <c r="J4356">
        <v>715.91</v>
      </c>
      <c r="K4356">
        <v>436.74</v>
      </c>
      <c r="L4356">
        <v>361.14</v>
      </c>
      <c r="M4356">
        <v>181.8407</v>
      </c>
      <c r="N4356">
        <v>7</v>
      </c>
      <c r="O4356">
        <v>7</v>
      </c>
      <c r="P4356">
        <v>8</v>
      </c>
      <c r="Q4356">
        <v>294.97000000000003</v>
      </c>
      <c r="R4356">
        <v>198.88</v>
      </c>
      <c r="S4356">
        <v>123.28</v>
      </c>
      <c r="T4356">
        <v>67.170699999999997</v>
      </c>
      <c r="U4356">
        <v>7</v>
      </c>
      <c r="V4356">
        <v>7</v>
      </c>
      <c r="W4356">
        <v>10</v>
      </c>
      <c r="X4356">
        <v>420.94</v>
      </c>
      <c r="Y4356">
        <v>237.86</v>
      </c>
      <c r="Z4356">
        <v>237.86</v>
      </c>
      <c r="AA4356">
        <v>114.67</v>
      </c>
      <c r="AB4356">
        <v>7</v>
      </c>
      <c r="AC4356">
        <v>7</v>
      </c>
      <c r="AD4356">
        <v>3</v>
      </c>
      <c r="AE4356">
        <v>5</v>
      </c>
      <c r="AF4356">
        <v>7</v>
      </c>
      <c r="AG4356">
        <v>7</v>
      </c>
      <c r="AH4356">
        <v>3</v>
      </c>
      <c r="AI4356">
        <v>5</v>
      </c>
      <c r="AJ4356">
        <v>7</v>
      </c>
      <c r="AK4356">
        <v>7</v>
      </c>
      <c r="AL4356">
        <v>3</v>
      </c>
      <c r="AM4356">
        <v>5</v>
      </c>
    </row>
    <row r="4357" spans="1:39" x14ac:dyDescent="0.15">
      <c r="A4357" t="s">
        <v>150</v>
      </c>
      <c r="B4357">
        <v>100</v>
      </c>
      <c r="C4357">
        <v>2</v>
      </c>
      <c r="D4357">
        <v>2</v>
      </c>
      <c r="E4357" t="s">
        <v>28</v>
      </c>
      <c r="F4357" t="s">
        <v>206</v>
      </c>
      <c r="G4357">
        <v>64</v>
      </c>
      <c r="H4357">
        <v>130</v>
      </c>
      <c r="I4357">
        <v>149</v>
      </c>
      <c r="J4357">
        <v>5468.86</v>
      </c>
      <c r="K4357">
        <v>3704.85</v>
      </c>
      <c r="L4357">
        <v>3186.07</v>
      </c>
      <c r="M4357">
        <v>1789.0030999999999</v>
      </c>
      <c r="N4357">
        <v>64</v>
      </c>
      <c r="O4357">
        <v>65</v>
      </c>
      <c r="P4357">
        <v>76</v>
      </c>
      <c r="Q4357">
        <v>2793.43</v>
      </c>
      <c r="R4357">
        <v>1866.03</v>
      </c>
      <c r="S4357">
        <v>1347.25</v>
      </c>
      <c r="T4357">
        <v>942.79750000000001</v>
      </c>
      <c r="U4357">
        <v>64</v>
      </c>
      <c r="V4357">
        <v>65</v>
      </c>
      <c r="W4357">
        <v>73</v>
      </c>
      <c r="X4357">
        <v>2675.43</v>
      </c>
      <c r="Y4357">
        <v>1838.82</v>
      </c>
      <c r="Z4357">
        <v>1838.82</v>
      </c>
      <c r="AA4357">
        <v>846.2056</v>
      </c>
      <c r="AB4357">
        <v>63</v>
      </c>
      <c r="AC4357">
        <v>64</v>
      </c>
      <c r="AD4357">
        <v>37</v>
      </c>
      <c r="AE4357">
        <v>58</v>
      </c>
      <c r="AF4357">
        <v>63</v>
      </c>
      <c r="AG4357">
        <v>64</v>
      </c>
      <c r="AH4357">
        <v>37</v>
      </c>
      <c r="AI4357">
        <v>58</v>
      </c>
      <c r="AJ4357">
        <v>63</v>
      </c>
      <c r="AK4357">
        <v>64</v>
      </c>
      <c r="AL4357">
        <v>37</v>
      </c>
      <c r="AM4357">
        <v>58</v>
      </c>
    </row>
    <row r="4358" spans="1:39" x14ac:dyDescent="0.15">
      <c r="A4358" t="s">
        <v>150</v>
      </c>
      <c r="B4358">
        <v>100</v>
      </c>
      <c r="C4358">
        <v>2</v>
      </c>
      <c r="D4358">
        <v>2</v>
      </c>
      <c r="E4358" t="s">
        <v>30</v>
      </c>
      <c r="F4358" t="s">
        <v>206</v>
      </c>
      <c r="G4358">
        <v>10</v>
      </c>
      <c r="H4358">
        <v>20</v>
      </c>
      <c r="I4358">
        <v>23</v>
      </c>
      <c r="J4358">
        <v>804.82</v>
      </c>
      <c r="K4358">
        <v>533.91999999999996</v>
      </c>
      <c r="L4358">
        <v>450.64</v>
      </c>
      <c r="M4358">
        <v>284.68970000000002</v>
      </c>
      <c r="N4358">
        <v>10</v>
      </c>
      <c r="O4358">
        <v>10</v>
      </c>
      <c r="P4358">
        <v>13</v>
      </c>
      <c r="Q4358">
        <v>407.89</v>
      </c>
      <c r="R4358">
        <v>271.08999999999997</v>
      </c>
      <c r="S4358">
        <v>187.81</v>
      </c>
      <c r="T4358">
        <v>169.63570000000001</v>
      </c>
      <c r="U4358">
        <v>10</v>
      </c>
      <c r="V4358">
        <v>10</v>
      </c>
      <c r="W4358">
        <v>10</v>
      </c>
      <c r="X4358">
        <v>396.93</v>
      </c>
      <c r="Y4358">
        <v>262.83</v>
      </c>
      <c r="Z4358">
        <v>262.83</v>
      </c>
      <c r="AA4358">
        <v>115.054</v>
      </c>
      <c r="AB4358">
        <v>8</v>
      </c>
      <c r="AC4358">
        <v>10</v>
      </c>
      <c r="AD4358">
        <v>5</v>
      </c>
      <c r="AE4358">
        <v>10</v>
      </c>
      <c r="AF4358">
        <v>8</v>
      </c>
      <c r="AG4358">
        <v>10</v>
      </c>
      <c r="AH4358">
        <v>5</v>
      </c>
      <c r="AI4358">
        <v>10</v>
      </c>
      <c r="AJ4358">
        <v>8</v>
      </c>
      <c r="AK4358">
        <v>10</v>
      </c>
      <c r="AL4358">
        <v>5</v>
      </c>
      <c r="AM4358">
        <v>10</v>
      </c>
    </row>
    <row r="4359" spans="1:39" x14ac:dyDescent="0.15">
      <c r="A4359" t="s">
        <v>150</v>
      </c>
      <c r="B4359">
        <v>100</v>
      </c>
      <c r="C4359">
        <v>2</v>
      </c>
      <c r="D4359">
        <v>2</v>
      </c>
      <c r="E4359" t="s">
        <v>29</v>
      </c>
      <c r="F4359" t="s">
        <v>206</v>
      </c>
      <c r="G4359">
        <v>15</v>
      </c>
      <c r="H4359">
        <v>32</v>
      </c>
      <c r="I4359">
        <v>39</v>
      </c>
      <c r="J4359">
        <v>1355</v>
      </c>
      <c r="K4359">
        <v>887.48</v>
      </c>
      <c r="L4359">
        <v>814.2</v>
      </c>
      <c r="M4359">
        <v>463.63589999999999</v>
      </c>
      <c r="N4359">
        <v>15</v>
      </c>
      <c r="O4359">
        <v>16</v>
      </c>
      <c r="P4359">
        <v>19</v>
      </c>
      <c r="Q4359">
        <v>657.83</v>
      </c>
      <c r="R4359">
        <v>415.73</v>
      </c>
      <c r="S4359">
        <v>342.45</v>
      </c>
      <c r="T4359">
        <v>272.77589999999998</v>
      </c>
      <c r="U4359">
        <v>15</v>
      </c>
      <c r="V4359">
        <v>16</v>
      </c>
      <c r="W4359">
        <v>20</v>
      </c>
      <c r="X4359">
        <v>697.17</v>
      </c>
      <c r="Y4359">
        <v>471.75</v>
      </c>
      <c r="Z4359">
        <v>471.75</v>
      </c>
      <c r="AA4359">
        <v>190.86</v>
      </c>
      <c r="AB4359">
        <v>15</v>
      </c>
      <c r="AC4359">
        <v>14</v>
      </c>
      <c r="AD4359">
        <v>10</v>
      </c>
      <c r="AE4359">
        <v>15</v>
      </c>
      <c r="AF4359">
        <v>15</v>
      </c>
      <c r="AG4359">
        <v>14</v>
      </c>
      <c r="AH4359">
        <v>10</v>
      </c>
      <c r="AI4359">
        <v>15</v>
      </c>
      <c r="AJ4359">
        <v>15</v>
      </c>
      <c r="AK4359">
        <v>14</v>
      </c>
      <c r="AL4359">
        <v>10</v>
      </c>
      <c r="AM4359">
        <v>15</v>
      </c>
    </row>
    <row r="4360" spans="1:39" x14ac:dyDescent="0.15">
      <c r="A4360" t="s">
        <v>150</v>
      </c>
      <c r="B4360">
        <v>100</v>
      </c>
      <c r="C4360">
        <v>2</v>
      </c>
      <c r="D4360">
        <v>2</v>
      </c>
      <c r="E4360" t="s">
        <v>32</v>
      </c>
      <c r="F4360" t="s">
        <v>206</v>
      </c>
      <c r="G4360">
        <v>3</v>
      </c>
      <c r="H4360">
        <v>6</v>
      </c>
      <c r="I4360">
        <v>6</v>
      </c>
      <c r="J4360">
        <v>274.94</v>
      </c>
      <c r="K4360">
        <v>165.99</v>
      </c>
      <c r="L4360">
        <v>128.19999999999999</v>
      </c>
      <c r="M4360">
        <v>88.333799999999997</v>
      </c>
      <c r="N4360">
        <v>3</v>
      </c>
      <c r="O4360">
        <v>3</v>
      </c>
      <c r="P4360">
        <v>3</v>
      </c>
      <c r="Q4360">
        <v>169.97</v>
      </c>
      <c r="R4360">
        <v>103.47</v>
      </c>
      <c r="S4360">
        <v>65.680000000000007</v>
      </c>
      <c r="T4360">
        <v>50.073799999999999</v>
      </c>
      <c r="U4360">
        <v>3</v>
      </c>
      <c r="V4360">
        <v>3</v>
      </c>
      <c r="W4360">
        <v>3</v>
      </c>
      <c r="X4360">
        <v>104.97</v>
      </c>
      <c r="Y4360">
        <v>62.52</v>
      </c>
      <c r="Z4360">
        <v>62.52</v>
      </c>
      <c r="AA4360">
        <v>38.26</v>
      </c>
      <c r="AB4360">
        <v>3</v>
      </c>
      <c r="AC4360">
        <v>3</v>
      </c>
      <c r="AD4360">
        <v>2</v>
      </c>
      <c r="AE4360">
        <v>3</v>
      </c>
      <c r="AF4360">
        <v>3</v>
      </c>
      <c r="AG4360">
        <v>3</v>
      </c>
      <c r="AH4360">
        <v>2</v>
      </c>
      <c r="AI4360">
        <v>3</v>
      </c>
      <c r="AJ4360">
        <v>3</v>
      </c>
      <c r="AK4360">
        <v>3</v>
      </c>
      <c r="AL4360">
        <v>2</v>
      </c>
      <c r="AM4360">
        <v>3</v>
      </c>
    </row>
    <row r="4361" spans="1:39" x14ac:dyDescent="0.15">
      <c r="A4361" t="s">
        <v>151</v>
      </c>
      <c r="B4361">
        <v>-1</v>
      </c>
      <c r="C4361">
        <v>0</v>
      </c>
      <c r="D4361">
        <v>0</v>
      </c>
      <c r="E4361" t="s">
        <v>28</v>
      </c>
      <c r="F4361" t="s">
        <v>206</v>
      </c>
      <c r="G4361">
        <v>0</v>
      </c>
      <c r="H4361">
        <v>14717</v>
      </c>
      <c r="I4361">
        <v>28278</v>
      </c>
      <c r="J4361">
        <v>1515888.87</v>
      </c>
      <c r="K4361">
        <v>1095635</v>
      </c>
      <c r="L4361">
        <v>1057364.8600000001</v>
      </c>
      <c r="M4361">
        <v>438663.9975</v>
      </c>
      <c r="N4361">
        <v>0</v>
      </c>
      <c r="O4361">
        <v>395</v>
      </c>
      <c r="P4361">
        <v>1301</v>
      </c>
      <c r="Q4361">
        <v>73325.59</v>
      </c>
      <c r="R4361">
        <v>51611.24</v>
      </c>
      <c r="S4361">
        <v>49743.9</v>
      </c>
      <c r="T4361">
        <v>22736.215899999999</v>
      </c>
      <c r="U4361">
        <v>0</v>
      </c>
      <c r="V4361">
        <v>14322</v>
      </c>
      <c r="W4361">
        <v>26977</v>
      </c>
      <c r="X4361">
        <v>1442563.28</v>
      </c>
      <c r="Y4361">
        <v>1044023.76</v>
      </c>
      <c r="Z4361">
        <v>1007620.96</v>
      </c>
      <c r="AA4361">
        <v>415927.78159999999</v>
      </c>
      <c r="AB4361">
        <v>0</v>
      </c>
      <c r="AC4361">
        <v>0</v>
      </c>
      <c r="AD4361">
        <v>0</v>
      </c>
      <c r="AE4361">
        <v>0</v>
      </c>
      <c r="AF4361">
        <v>0</v>
      </c>
      <c r="AG4361">
        <v>0</v>
      </c>
      <c r="AH4361">
        <v>0</v>
      </c>
      <c r="AI4361">
        <v>0</v>
      </c>
      <c r="AJ4361">
        <v>0</v>
      </c>
      <c r="AK4361">
        <v>0</v>
      </c>
      <c r="AL4361">
        <v>0</v>
      </c>
      <c r="AM4361">
        <v>0</v>
      </c>
    </row>
    <row r="4362" spans="1:39" x14ac:dyDescent="0.15">
      <c r="A4362" t="s">
        <v>151</v>
      </c>
      <c r="B4362">
        <v>5</v>
      </c>
      <c r="C4362">
        <v>1</v>
      </c>
      <c r="D4362">
        <v>0</v>
      </c>
      <c r="E4362" t="s">
        <v>28</v>
      </c>
      <c r="F4362" t="s">
        <v>206</v>
      </c>
      <c r="G4362">
        <v>405</v>
      </c>
      <c r="H4362">
        <v>767</v>
      </c>
      <c r="I4362">
        <v>4829</v>
      </c>
      <c r="J4362">
        <v>302927.84999999998</v>
      </c>
      <c r="K4362">
        <v>232553.97</v>
      </c>
      <c r="L4362">
        <v>198672.46</v>
      </c>
      <c r="M4362">
        <v>84111.417000000001</v>
      </c>
      <c r="N4362">
        <v>239</v>
      </c>
      <c r="O4362">
        <v>438</v>
      </c>
      <c r="P4362">
        <v>2938</v>
      </c>
      <c r="Q4362">
        <v>184631.3</v>
      </c>
      <c r="R4362">
        <v>137955.94</v>
      </c>
      <c r="S4362">
        <v>112558.36</v>
      </c>
      <c r="T4362">
        <v>54139.064400000003</v>
      </c>
      <c r="U4362">
        <v>166</v>
      </c>
      <c r="V4362">
        <v>329</v>
      </c>
      <c r="W4362">
        <v>1891</v>
      </c>
      <c r="X4362">
        <v>118296.55</v>
      </c>
      <c r="Y4362">
        <v>94598.03</v>
      </c>
      <c r="Z4362">
        <v>86114.1</v>
      </c>
      <c r="AA4362">
        <v>29972.352599999998</v>
      </c>
      <c r="AB4362">
        <v>402</v>
      </c>
      <c r="AC4362">
        <v>372</v>
      </c>
      <c r="AD4362">
        <v>320</v>
      </c>
      <c r="AE4362">
        <v>262</v>
      </c>
      <c r="AF4362">
        <v>237</v>
      </c>
      <c r="AG4362">
        <v>232</v>
      </c>
      <c r="AH4362">
        <v>198</v>
      </c>
      <c r="AI4362">
        <v>159</v>
      </c>
      <c r="AJ4362">
        <v>165</v>
      </c>
      <c r="AK4362">
        <v>140</v>
      </c>
      <c r="AL4362">
        <v>122</v>
      </c>
      <c r="AM4362">
        <v>103</v>
      </c>
    </row>
    <row r="4363" spans="1:39" x14ac:dyDescent="0.15">
      <c r="A4363" t="s">
        <v>151</v>
      </c>
      <c r="B4363">
        <v>5</v>
      </c>
      <c r="C4363">
        <v>1</v>
      </c>
      <c r="D4363">
        <v>0</v>
      </c>
      <c r="E4363" t="s">
        <v>30</v>
      </c>
      <c r="F4363" t="s">
        <v>206</v>
      </c>
      <c r="G4363">
        <v>2</v>
      </c>
      <c r="H4363">
        <v>3</v>
      </c>
      <c r="I4363">
        <v>18</v>
      </c>
      <c r="J4363">
        <v>1170.9100000000001</v>
      </c>
      <c r="K4363">
        <v>992.93</v>
      </c>
      <c r="L4363">
        <v>992.93</v>
      </c>
      <c r="M4363">
        <v>300.85000000000002</v>
      </c>
      <c r="N4363">
        <v>0</v>
      </c>
      <c r="O4363">
        <v>0</v>
      </c>
      <c r="P4363">
        <v>0</v>
      </c>
      <c r="Q4363">
        <v>0</v>
      </c>
      <c r="R4363">
        <v>0</v>
      </c>
      <c r="S4363">
        <v>0</v>
      </c>
      <c r="T4363">
        <v>0</v>
      </c>
      <c r="U4363">
        <v>2</v>
      </c>
      <c r="V4363">
        <v>3</v>
      </c>
      <c r="W4363">
        <v>18</v>
      </c>
      <c r="X4363">
        <v>1170.9100000000001</v>
      </c>
      <c r="Y4363">
        <v>992.93</v>
      </c>
      <c r="Z4363">
        <v>992.93</v>
      </c>
      <c r="AA4363">
        <v>300.85000000000002</v>
      </c>
      <c r="AB4363">
        <v>2</v>
      </c>
      <c r="AC4363">
        <v>2</v>
      </c>
      <c r="AD4363">
        <v>1</v>
      </c>
      <c r="AE4363">
        <v>2</v>
      </c>
      <c r="AF4363">
        <v>0</v>
      </c>
      <c r="AG4363">
        <v>0</v>
      </c>
      <c r="AH4363">
        <v>0</v>
      </c>
      <c r="AI4363">
        <v>0</v>
      </c>
      <c r="AJ4363">
        <v>2</v>
      </c>
      <c r="AK4363">
        <v>2</v>
      </c>
      <c r="AL4363">
        <v>1</v>
      </c>
      <c r="AM4363">
        <v>2</v>
      </c>
    </row>
    <row r="4364" spans="1:39" x14ac:dyDescent="0.15">
      <c r="A4364" t="s">
        <v>151</v>
      </c>
      <c r="B4364">
        <v>5</v>
      </c>
      <c r="C4364">
        <v>1</v>
      </c>
      <c r="D4364">
        <v>0</v>
      </c>
      <c r="E4364" t="s">
        <v>29</v>
      </c>
      <c r="F4364" t="s">
        <v>206</v>
      </c>
      <c r="G4364">
        <v>5</v>
      </c>
      <c r="H4364">
        <v>8</v>
      </c>
      <c r="I4364">
        <v>50</v>
      </c>
      <c r="J4364">
        <v>3481.75</v>
      </c>
      <c r="K4364">
        <v>2411.36</v>
      </c>
      <c r="L4364">
        <v>1801.75</v>
      </c>
      <c r="M4364">
        <v>970.30650000000003</v>
      </c>
      <c r="N4364">
        <v>3</v>
      </c>
      <c r="O4364">
        <v>5</v>
      </c>
      <c r="P4364">
        <v>30</v>
      </c>
      <c r="Q4364">
        <v>2271.85</v>
      </c>
      <c r="R4364">
        <v>1530.69</v>
      </c>
      <c r="S4364">
        <v>1174.71</v>
      </c>
      <c r="T4364">
        <v>688.77650000000006</v>
      </c>
      <c r="U4364">
        <v>2</v>
      </c>
      <c r="V4364">
        <v>3</v>
      </c>
      <c r="W4364">
        <v>20</v>
      </c>
      <c r="X4364">
        <v>1209.9000000000001</v>
      </c>
      <c r="Y4364">
        <v>880.67</v>
      </c>
      <c r="Z4364">
        <v>627.04</v>
      </c>
      <c r="AA4364">
        <v>281.52999999999997</v>
      </c>
      <c r="AB4364">
        <v>4</v>
      </c>
      <c r="AC4364">
        <v>4</v>
      </c>
      <c r="AD4364">
        <v>4</v>
      </c>
      <c r="AE4364">
        <v>2</v>
      </c>
      <c r="AF4364">
        <v>2</v>
      </c>
      <c r="AG4364">
        <v>3</v>
      </c>
      <c r="AH4364">
        <v>3</v>
      </c>
      <c r="AI4364">
        <v>1</v>
      </c>
      <c r="AJ4364">
        <v>2</v>
      </c>
      <c r="AK4364">
        <v>1</v>
      </c>
      <c r="AL4364">
        <v>1</v>
      </c>
      <c r="AM4364">
        <v>1</v>
      </c>
    </row>
    <row r="4365" spans="1:39" x14ac:dyDescent="0.15">
      <c r="A4365" t="s">
        <v>151</v>
      </c>
      <c r="B4365">
        <v>5</v>
      </c>
      <c r="C4365">
        <v>1</v>
      </c>
      <c r="D4365">
        <v>0</v>
      </c>
      <c r="E4365" t="s">
        <v>32</v>
      </c>
      <c r="F4365" t="s">
        <v>206</v>
      </c>
      <c r="G4365">
        <v>121</v>
      </c>
      <c r="H4365">
        <v>248</v>
      </c>
      <c r="I4365">
        <v>1544</v>
      </c>
      <c r="J4365">
        <v>95897.2</v>
      </c>
      <c r="K4365">
        <v>69174.539999999994</v>
      </c>
      <c r="L4365">
        <v>66057.13</v>
      </c>
      <c r="M4365">
        <v>25052.436399999999</v>
      </c>
      <c r="N4365">
        <v>9</v>
      </c>
      <c r="O4365">
        <v>18</v>
      </c>
      <c r="P4365">
        <v>110</v>
      </c>
      <c r="Q4365">
        <v>7340.24</v>
      </c>
      <c r="R4365">
        <v>4805.12</v>
      </c>
      <c r="S4365">
        <v>3767.45</v>
      </c>
      <c r="T4365">
        <v>2179.8888000000002</v>
      </c>
      <c r="U4365">
        <v>112</v>
      </c>
      <c r="V4365">
        <v>230</v>
      </c>
      <c r="W4365">
        <v>1434</v>
      </c>
      <c r="X4365">
        <v>88556.96</v>
      </c>
      <c r="Y4365">
        <v>64369.42</v>
      </c>
      <c r="Z4365">
        <v>62289.68</v>
      </c>
      <c r="AA4365">
        <v>22872.547600000002</v>
      </c>
      <c r="AB4365">
        <v>121</v>
      </c>
      <c r="AC4365">
        <v>108</v>
      </c>
      <c r="AD4365">
        <v>102</v>
      </c>
      <c r="AE4365">
        <v>87</v>
      </c>
      <c r="AF4365">
        <v>9</v>
      </c>
      <c r="AG4365">
        <v>9</v>
      </c>
      <c r="AH4365">
        <v>9</v>
      </c>
      <c r="AI4365">
        <v>4</v>
      </c>
      <c r="AJ4365">
        <v>112</v>
      </c>
      <c r="AK4365">
        <v>99</v>
      </c>
      <c r="AL4365">
        <v>93</v>
      </c>
      <c r="AM4365">
        <v>83</v>
      </c>
    </row>
    <row r="4366" spans="1:39" x14ac:dyDescent="0.15">
      <c r="A4366" t="s">
        <v>151</v>
      </c>
      <c r="B4366">
        <v>5</v>
      </c>
      <c r="C4366">
        <v>1</v>
      </c>
      <c r="D4366">
        <v>1</v>
      </c>
      <c r="E4366" t="s">
        <v>28</v>
      </c>
      <c r="F4366" t="s">
        <v>206</v>
      </c>
      <c r="G4366">
        <v>3417</v>
      </c>
      <c r="H4366">
        <v>8313</v>
      </c>
      <c r="I4366">
        <v>41144</v>
      </c>
      <c r="J4366">
        <v>2561460.81</v>
      </c>
      <c r="K4366">
        <v>1982635.87</v>
      </c>
      <c r="L4366">
        <v>1758825.4</v>
      </c>
      <c r="M4366">
        <v>700170.04870000004</v>
      </c>
      <c r="N4366">
        <v>2353</v>
      </c>
      <c r="O4366">
        <v>5275</v>
      </c>
      <c r="P4366">
        <v>29123</v>
      </c>
      <c r="Q4366">
        <v>1806035.7</v>
      </c>
      <c r="R4366">
        <v>1391561.96</v>
      </c>
      <c r="S4366">
        <v>1219992.19</v>
      </c>
      <c r="T4366">
        <v>511251.82900000003</v>
      </c>
      <c r="U4366">
        <v>1064</v>
      </c>
      <c r="V4366">
        <v>3038</v>
      </c>
      <c r="W4366">
        <v>12021</v>
      </c>
      <c r="X4366">
        <v>755425.11</v>
      </c>
      <c r="Y4366">
        <v>591073.91</v>
      </c>
      <c r="Z4366">
        <v>538833.21</v>
      </c>
      <c r="AA4366">
        <v>188918.21969999999</v>
      </c>
      <c r="AB4366">
        <v>3159</v>
      </c>
      <c r="AC4366">
        <v>3326</v>
      </c>
      <c r="AD4366">
        <v>2302</v>
      </c>
      <c r="AE4366">
        <v>2981</v>
      </c>
      <c r="AF4366">
        <v>2260</v>
      </c>
      <c r="AG4366">
        <v>2328</v>
      </c>
      <c r="AH4366">
        <v>1670</v>
      </c>
      <c r="AI4366">
        <v>2123</v>
      </c>
      <c r="AJ4366">
        <v>899</v>
      </c>
      <c r="AK4366">
        <v>998</v>
      </c>
      <c r="AL4366">
        <v>632</v>
      </c>
      <c r="AM4366">
        <v>858</v>
      </c>
    </row>
    <row r="4367" spans="1:39" x14ac:dyDescent="0.15">
      <c r="A4367" t="s">
        <v>151</v>
      </c>
      <c r="B4367">
        <v>5</v>
      </c>
      <c r="C4367">
        <v>1</v>
      </c>
      <c r="D4367">
        <v>1</v>
      </c>
      <c r="E4367" t="s">
        <v>30</v>
      </c>
      <c r="F4367" t="s">
        <v>206</v>
      </c>
      <c r="G4367">
        <v>426</v>
      </c>
      <c r="H4367">
        <v>1047</v>
      </c>
      <c r="I4367">
        <v>5123</v>
      </c>
      <c r="J4367">
        <v>324683.21999999997</v>
      </c>
      <c r="K4367">
        <v>250439.06</v>
      </c>
      <c r="L4367">
        <v>217914.39</v>
      </c>
      <c r="M4367">
        <v>88578.666200000007</v>
      </c>
      <c r="N4367">
        <v>290</v>
      </c>
      <c r="O4367">
        <v>669</v>
      </c>
      <c r="P4367">
        <v>3660</v>
      </c>
      <c r="Q4367">
        <v>229773.44</v>
      </c>
      <c r="R4367">
        <v>175715.35</v>
      </c>
      <c r="S4367">
        <v>149703.44</v>
      </c>
      <c r="T4367">
        <v>65118.078399999999</v>
      </c>
      <c r="U4367">
        <v>136</v>
      </c>
      <c r="V4367">
        <v>378</v>
      </c>
      <c r="W4367">
        <v>1463</v>
      </c>
      <c r="X4367">
        <v>94909.78</v>
      </c>
      <c r="Y4367">
        <v>74723.710000000006</v>
      </c>
      <c r="Z4367">
        <v>68210.95</v>
      </c>
      <c r="AA4367">
        <v>23460.587800000001</v>
      </c>
      <c r="AB4367">
        <v>394</v>
      </c>
      <c r="AC4367">
        <v>413</v>
      </c>
      <c r="AD4367">
        <v>245</v>
      </c>
      <c r="AE4367">
        <v>405</v>
      </c>
      <c r="AF4367">
        <v>275</v>
      </c>
      <c r="AG4367">
        <v>282</v>
      </c>
      <c r="AH4367">
        <v>177</v>
      </c>
      <c r="AI4367">
        <v>280</v>
      </c>
      <c r="AJ4367">
        <v>119</v>
      </c>
      <c r="AK4367">
        <v>131</v>
      </c>
      <c r="AL4367">
        <v>68</v>
      </c>
      <c r="AM4367">
        <v>125</v>
      </c>
    </row>
    <row r="4368" spans="1:39" x14ac:dyDescent="0.15">
      <c r="A4368" t="s">
        <v>151</v>
      </c>
      <c r="B4368">
        <v>5</v>
      </c>
      <c r="C4368">
        <v>1</v>
      </c>
      <c r="D4368">
        <v>1</v>
      </c>
      <c r="E4368" t="s">
        <v>29</v>
      </c>
      <c r="F4368" t="s">
        <v>206</v>
      </c>
      <c r="G4368">
        <v>5135</v>
      </c>
      <c r="H4368">
        <v>13687</v>
      </c>
      <c r="I4368">
        <v>66679</v>
      </c>
      <c r="J4368">
        <v>4140472.75</v>
      </c>
      <c r="K4368">
        <v>3026858.42</v>
      </c>
      <c r="L4368">
        <v>2657208.1800000002</v>
      </c>
      <c r="M4368">
        <v>1134674.1048000001</v>
      </c>
      <c r="N4368">
        <v>2749</v>
      </c>
      <c r="O4368">
        <v>6969</v>
      </c>
      <c r="P4368">
        <v>38294</v>
      </c>
      <c r="Q4368">
        <v>2343190.65</v>
      </c>
      <c r="R4368">
        <v>1663654.86</v>
      </c>
      <c r="S4368">
        <v>1426931.23</v>
      </c>
      <c r="T4368">
        <v>685197.39069999999</v>
      </c>
      <c r="U4368">
        <v>2386</v>
      </c>
      <c r="V4368">
        <v>6718</v>
      </c>
      <c r="W4368">
        <v>28385</v>
      </c>
      <c r="X4368">
        <v>1797282.1</v>
      </c>
      <c r="Y4368">
        <v>1363203.56</v>
      </c>
      <c r="Z4368">
        <v>1230276.95</v>
      </c>
      <c r="AA4368">
        <v>449476.71409999998</v>
      </c>
      <c r="AB4368">
        <v>4812</v>
      </c>
      <c r="AC4368">
        <v>4904</v>
      </c>
      <c r="AD4368">
        <v>3311</v>
      </c>
      <c r="AE4368">
        <v>4856</v>
      </c>
      <c r="AF4368">
        <v>2617</v>
      </c>
      <c r="AG4368">
        <v>2656</v>
      </c>
      <c r="AH4368">
        <v>1909</v>
      </c>
      <c r="AI4368">
        <v>2646</v>
      </c>
      <c r="AJ4368">
        <v>2195</v>
      </c>
      <c r="AK4368">
        <v>2248</v>
      </c>
      <c r="AL4368">
        <v>1402</v>
      </c>
      <c r="AM4368">
        <v>2210</v>
      </c>
    </row>
    <row r="4369" spans="1:39" x14ac:dyDescent="0.15">
      <c r="A4369" t="s">
        <v>151</v>
      </c>
      <c r="B4369">
        <v>5</v>
      </c>
      <c r="C4369">
        <v>1</v>
      </c>
      <c r="D4369">
        <v>1</v>
      </c>
      <c r="E4369" t="s">
        <v>31</v>
      </c>
      <c r="F4369" t="s">
        <v>206</v>
      </c>
      <c r="G4369">
        <v>3</v>
      </c>
      <c r="H4369">
        <v>13</v>
      </c>
      <c r="I4369">
        <v>43</v>
      </c>
      <c r="J4369">
        <v>2673.71</v>
      </c>
      <c r="K4369">
        <v>1701.13</v>
      </c>
      <c r="L4369">
        <v>1701.13</v>
      </c>
      <c r="M4369">
        <v>722.69460000000004</v>
      </c>
      <c r="N4369">
        <v>2</v>
      </c>
      <c r="O4369">
        <v>7</v>
      </c>
      <c r="P4369">
        <v>28</v>
      </c>
      <c r="Q4369">
        <v>1824.77</v>
      </c>
      <c r="R4369">
        <v>1191.77</v>
      </c>
      <c r="S4369">
        <v>1191.77</v>
      </c>
      <c r="T4369">
        <v>536.75459999999998</v>
      </c>
      <c r="U4369">
        <v>1</v>
      </c>
      <c r="V4369">
        <v>6</v>
      </c>
      <c r="W4369">
        <v>15</v>
      </c>
      <c r="X4369">
        <v>848.94</v>
      </c>
      <c r="Y4369">
        <v>509.36</v>
      </c>
      <c r="Z4369">
        <v>509.36</v>
      </c>
      <c r="AA4369">
        <v>185.94</v>
      </c>
      <c r="AB4369">
        <v>1</v>
      </c>
      <c r="AC4369">
        <v>3</v>
      </c>
      <c r="AD4369">
        <v>3</v>
      </c>
      <c r="AE4369">
        <v>1</v>
      </c>
      <c r="AF4369">
        <v>1</v>
      </c>
      <c r="AG4369">
        <v>2</v>
      </c>
      <c r="AH4369">
        <v>2</v>
      </c>
      <c r="AI4369">
        <v>1</v>
      </c>
      <c r="AJ4369">
        <v>0</v>
      </c>
      <c r="AK4369">
        <v>1</v>
      </c>
      <c r="AL4369">
        <v>1</v>
      </c>
      <c r="AM4369">
        <v>0</v>
      </c>
    </row>
    <row r="4370" spans="1:39" x14ac:dyDescent="0.15">
      <c r="A4370" t="s">
        <v>151</v>
      </c>
      <c r="B4370">
        <v>5</v>
      </c>
      <c r="C4370">
        <v>1</v>
      </c>
      <c r="D4370">
        <v>1</v>
      </c>
      <c r="E4370" t="s">
        <v>32</v>
      </c>
      <c r="F4370" t="s">
        <v>206</v>
      </c>
      <c r="G4370">
        <v>165</v>
      </c>
      <c r="H4370">
        <v>410</v>
      </c>
      <c r="I4370">
        <v>2039</v>
      </c>
      <c r="J4370">
        <v>126883.65</v>
      </c>
      <c r="K4370">
        <v>94497.83</v>
      </c>
      <c r="L4370">
        <v>86815.24</v>
      </c>
      <c r="M4370">
        <v>32705.810799999999</v>
      </c>
      <c r="N4370">
        <v>33</v>
      </c>
      <c r="O4370">
        <v>97</v>
      </c>
      <c r="P4370">
        <v>423</v>
      </c>
      <c r="Q4370">
        <v>26217.9</v>
      </c>
      <c r="R4370">
        <v>19538.240000000002</v>
      </c>
      <c r="S4370">
        <v>17529.89</v>
      </c>
      <c r="T4370">
        <v>7372.5648000000001</v>
      </c>
      <c r="U4370">
        <v>132</v>
      </c>
      <c r="V4370">
        <v>313</v>
      </c>
      <c r="W4370">
        <v>1616</v>
      </c>
      <c r="X4370">
        <v>100665.75</v>
      </c>
      <c r="Y4370">
        <v>74959.59</v>
      </c>
      <c r="Z4370">
        <v>69285.350000000006</v>
      </c>
      <c r="AA4370">
        <v>25333.245999999999</v>
      </c>
      <c r="AB4370">
        <v>158</v>
      </c>
      <c r="AC4370">
        <v>158</v>
      </c>
      <c r="AD4370">
        <v>111</v>
      </c>
      <c r="AE4370">
        <v>154</v>
      </c>
      <c r="AF4370">
        <v>30</v>
      </c>
      <c r="AG4370">
        <v>30</v>
      </c>
      <c r="AH4370">
        <v>24</v>
      </c>
      <c r="AI4370">
        <v>31</v>
      </c>
      <c r="AJ4370">
        <v>128</v>
      </c>
      <c r="AK4370">
        <v>128</v>
      </c>
      <c r="AL4370">
        <v>87</v>
      </c>
      <c r="AM4370">
        <v>123</v>
      </c>
    </row>
    <row r="4371" spans="1:39" x14ac:dyDescent="0.15">
      <c r="A4371" t="s">
        <v>151</v>
      </c>
      <c r="B4371">
        <v>5</v>
      </c>
      <c r="C4371">
        <v>1</v>
      </c>
      <c r="D4371">
        <v>2</v>
      </c>
      <c r="E4371" t="s">
        <v>28</v>
      </c>
      <c r="F4371" t="s">
        <v>206</v>
      </c>
      <c r="G4371">
        <v>506</v>
      </c>
      <c r="H4371">
        <v>882</v>
      </c>
      <c r="I4371">
        <v>5533</v>
      </c>
      <c r="J4371">
        <v>353268.52</v>
      </c>
      <c r="K4371">
        <v>281018.01</v>
      </c>
      <c r="L4371">
        <v>241874.14</v>
      </c>
      <c r="M4371">
        <v>96029.188500000004</v>
      </c>
      <c r="N4371">
        <v>315</v>
      </c>
      <c r="O4371">
        <v>510</v>
      </c>
      <c r="P4371">
        <v>3646</v>
      </c>
      <c r="Q4371">
        <v>231429.66</v>
      </c>
      <c r="R4371">
        <v>182244.86</v>
      </c>
      <c r="S4371">
        <v>150198.81</v>
      </c>
      <c r="T4371">
        <v>65362.751600000003</v>
      </c>
      <c r="U4371">
        <v>191</v>
      </c>
      <c r="V4371">
        <v>372</v>
      </c>
      <c r="W4371">
        <v>1887</v>
      </c>
      <c r="X4371">
        <v>121838.86</v>
      </c>
      <c r="Y4371">
        <v>98773.15</v>
      </c>
      <c r="Z4371">
        <v>91675.33</v>
      </c>
      <c r="AA4371">
        <v>30666.436900000001</v>
      </c>
      <c r="AB4371">
        <v>486</v>
      </c>
      <c r="AC4371">
        <v>483</v>
      </c>
      <c r="AD4371">
        <v>264</v>
      </c>
      <c r="AE4371">
        <v>456</v>
      </c>
      <c r="AF4371">
        <v>302</v>
      </c>
      <c r="AG4371">
        <v>311</v>
      </c>
      <c r="AH4371">
        <v>186</v>
      </c>
      <c r="AI4371">
        <v>284</v>
      </c>
      <c r="AJ4371">
        <v>184</v>
      </c>
      <c r="AK4371">
        <v>172</v>
      </c>
      <c r="AL4371">
        <v>78</v>
      </c>
      <c r="AM4371">
        <v>172</v>
      </c>
    </row>
    <row r="4372" spans="1:39" x14ac:dyDescent="0.15">
      <c r="A4372" t="s">
        <v>151</v>
      </c>
      <c r="B4372">
        <v>5</v>
      </c>
      <c r="C4372">
        <v>1</v>
      </c>
      <c r="D4372">
        <v>2</v>
      </c>
      <c r="E4372" t="s">
        <v>30</v>
      </c>
      <c r="F4372" t="s">
        <v>206</v>
      </c>
      <c r="G4372">
        <v>62</v>
      </c>
      <c r="H4372">
        <v>100</v>
      </c>
      <c r="I4372">
        <v>626</v>
      </c>
      <c r="J4372">
        <v>40438.07</v>
      </c>
      <c r="K4372">
        <v>33003.29</v>
      </c>
      <c r="L4372">
        <v>29780.06</v>
      </c>
      <c r="M4372">
        <v>10678.6713</v>
      </c>
      <c r="N4372">
        <v>38</v>
      </c>
      <c r="O4372">
        <v>58</v>
      </c>
      <c r="P4372">
        <v>401</v>
      </c>
      <c r="Q4372">
        <v>26149.99</v>
      </c>
      <c r="R4372">
        <v>20797.439999999999</v>
      </c>
      <c r="S4372">
        <v>17993.14</v>
      </c>
      <c r="T4372">
        <v>7053.6691000000001</v>
      </c>
      <c r="U4372">
        <v>24</v>
      </c>
      <c r="V4372">
        <v>42</v>
      </c>
      <c r="W4372">
        <v>225</v>
      </c>
      <c r="X4372">
        <v>14288.08</v>
      </c>
      <c r="Y4372">
        <v>12205.85</v>
      </c>
      <c r="Z4372">
        <v>11786.92</v>
      </c>
      <c r="AA4372">
        <v>3625.0021999999999</v>
      </c>
      <c r="AB4372">
        <v>54</v>
      </c>
      <c r="AC4372">
        <v>60</v>
      </c>
      <c r="AD4372">
        <v>28</v>
      </c>
      <c r="AE4372">
        <v>60</v>
      </c>
      <c r="AF4372">
        <v>33</v>
      </c>
      <c r="AG4372">
        <v>38</v>
      </c>
      <c r="AH4372">
        <v>22</v>
      </c>
      <c r="AI4372">
        <v>38</v>
      </c>
      <c r="AJ4372">
        <v>21</v>
      </c>
      <c r="AK4372">
        <v>22</v>
      </c>
      <c r="AL4372">
        <v>6</v>
      </c>
      <c r="AM4372">
        <v>22</v>
      </c>
    </row>
    <row r="4373" spans="1:39" x14ac:dyDescent="0.15">
      <c r="A4373" t="s">
        <v>151</v>
      </c>
      <c r="B4373">
        <v>5</v>
      </c>
      <c r="C4373">
        <v>1</v>
      </c>
      <c r="D4373">
        <v>2</v>
      </c>
      <c r="E4373" t="s">
        <v>29</v>
      </c>
      <c r="F4373" t="s">
        <v>206</v>
      </c>
      <c r="G4373">
        <v>287</v>
      </c>
      <c r="H4373">
        <v>527</v>
      </c>
      <c r="I4373">
        <v>3481</v>
      </c>
      <c r="J4373">
        <v>220539.93</v>
      </c>
      <c r="K4373">
        <v>170192.7</v>
      </c>
      <c r="L4373">
        <v>149057.78</v>
      </c>
      <c r="M4373">
        <v>61225.213100000001</v>
      </c>
      <c r="N4373">
        <v>155</v>
      </c>
      <c r="O4373">
        <v>267</v>
      </c>
      <c r="P4373">
        <v>2040</v>
      </c>
      <c r="Q4373">
        <v>128041.97</v>
      </c>
      <c r="R4373">
        <v>95848.12</v>
      </c>
      <c r="S4373">
        <v>80285.72</v>
      </c>
      <c r="T4373">
        <v>38690.726900000001</v>
      </c>
      <c r="U4373">
        <v>132</v>
      </c>
      <c r="V4373">
        <v>260</v>
      </c>
      <c r="W4373">
        <v>1441</v>
      </c>
      <c r="X4373">
        <v>92497.96</v>
      </c>
      <c r="Y4373">
        <v>74344.58</v>
      </c>
      <c r="Z4373">
        <v>68772.06</v>
      </c>
      <c r="AA4373">
        <v>22534.486199999999</v>
      </c>
      <c r="AB4373">
        <v>277</v>
      </c>
      <c r="AC4373">
        <v>269</v>
      </c>
      <c r="AD4373">
        <v>123</v>
      </c>
      <c r="AE4373">
        <v>271</v>
      </c>
      <c r="AF4373">
        <v>149</v>
      </c>
      <c r="AG4373">
        <v>153</v>
      </c>
      <c r="AH4373">
        <v>78</v>
      </c>
      <c r="AI4373">
        <v>144</v>
      </c>
      <c r="AJ4373">
        <v>128</v>
      </c>
      <c r="AK4373">
        <v>116</v>
      </c>
      <c r="AL4373">
        <v>45</v>
      </c>
      <c r="AM4373">
        <v>127</v>
      </c>
    </row>
    <row r="4374" spans="1:39" x14ac:dyDescent="0.15">
      <c r="A4374" t="s">
        <v>151</v>
      </c>
      <c r="B4374">
        <v>5</v>
      </c>
      <c r="C4374">
        <v>1</v>
      </c>
      <c r="D4374">
        <v>2</v>
      </c>
      <c r="E4374" t="s">
        <v>32</v>
      </c>
      <c r="F4374" t="s">
        <v>206</v>
      </c>
      <c r="G4374">
        <v>63</v>
      </c>
      <c r="H4374">
        <v>134</v>
      </c>
      <c r="I4374">
        <v>786</v>
      </c>
      <c r="J4374">
        <v>49582.16</v>
      </c>
      <c r="K4374">
        <v>36110.559999999998</v>
      </c>
      <c r="L4374">
        <v>34464.67</v>
      </c>
      <c r="M4374">
        <v>12257.6127</v>
      </c>
      <c r="N4374">
        <v>6</v>
      </c>
      <c r="O4374">
        <v>15</v>
      </c>
      <c r="P4374">
        <v>76</v>
      </c>
      <c r="Q4374">
        <v>4783.47</v>
      </c>
      <c r="R4374">
        <v>3381.15</v>
      </c>
      <c r="S4374">
        <v>3279.7</v>
      </c>
      <c r="T4374">
        <v>1445.4407000000001</v>
      </c>
      <c r="U4374">
        <v>57</v>
      </c>
      <c r="V4374">
        <v>119</v>
      </c>
      <c r="W4374">
        <v>710</v>
      </c>
      <c r="X4374">
        <v>44798.69</v>
      </c>
      <c r="Y4374">
        <v>32729.41</v>
      </c>
      <c r="Z4374">
        <v>31184.97</v>
      </c>
      <c r="AA4374">
        <v>10812.172</v>
      </c>
      <c r="AB4374">
        <v>62</v>
      </c>
      <c r="AC4374">
        <v>58</v>
      </c>
      <c r="AD4374">
        <v>31</v>
      </c>
      <c r="AE4374">
        <v>53</v>
      </c>
      <c r="AF4374">
        <v>6</v>
      </c>
      <c r="AG4374">
        <v>6</v>
      </c>
      <c r="AH4374">
        <v>3</v>
      </c>
      <c r="AI4374">
        <v>6</v>
      </c>
      <c r="AJ4374">
        <v>56</v>
      </c>
      <c r="AK4374">
        <v>52</v>
      </c>
      <c r="AL4374">
        <v>28</v>
      </c>
      <c r="AM4374">
        <v>47</v>
      </c>
    </row>
    <row r="4375" spans="1:39" x14ac:dyDescent="0.15">
      <c r="A4375" t="s">
        <v>151</v>
      </c>
      <c r="B4375">
        <v>5</v>
      </c>
      <c r="C4375">
        <v>2</v>
      </c>
      <c r="D4375">
        <v>0</v>
      </c>
      <c r="E4375" t="s">
        <v>28</v>
      </c>
      <c r="F4375" t="s">
        <v>206</v>
      </c>
      <c r="G4375">
        <v>103</v>
      </c>
      <c r="H4375">
        <v>343</v>
      </c>
      <c r="I4375">
        <v>1487</v>
      </c>
      <c r="J4375">
        <v>83757.070000000007</v>
      </c>
      <c r="K4375">
        <v>57431.13</v>
      </c>
      <c r="L4375">
        <v>44157.22</v>
      </c>
      <c r="M4375">
        <v>24920.4126</v>
      </c>
      <c r="N4375">
        <v>103</v>
      </c>
      <c r="O4375">
        <v>166</v>
      </c>
      <c r="P4375">
        <v>867</v>
      </c>
      <c r="Q4375">
        <v>47620.32</v>
      </c>
      <c r="R4375">
        <v>31052.41</v>
      </c>
      <c r="S4375">
        <v>20004.88</v>
      </c>
      <c r="T4375">
        <v>14848.1484</v>
      </c>
      <c r="U4375">
        <v>103</v>
      </c>
      <c r="V4375">
        <v>177</v>
      </c>
      <c r="W4375">
        <v>620</v>
      </c>
      <c r="X4375">
        <v>36136.75</v>
      </c>
      <c r="Y4375">
        <v>26378.720000000001</v>
      </c>
      <c r="Z4375">
        <v>24152.34</v>
      </c>
      <c r="AA4375">
        <v>10072.2642</v>
      </c>
      <c r="AB4375">
        <v>101</v>
      </c>
      <c r="AC4375">
        <v>103</v>
      </c>
      <c r="AD4375">
        <v>96</v>
      </c>
      <c r="AE4375">
        <v>89</v>
      </c>
      <c r="AF4375">
        <v>101</v>
      </c>
      <c r="AG4375">
        <v>103</v>
      </c>
      <c r="AH4375">
        <v>96</v>
      </c>
      <c r="AI4375">
        <v>89</v>
      </c>
      <c r="AJ4375">
        <v>101</v>
      </c>
      <c r="AK4375">
        <v>103</v>
      </c>
      <c r="AL4375">
        <v>96</v>
      </c>
      <c r="AM4375">
        <v>89</v>
      </c>
    </row>
    <row r="4376" spans="1:39" x14ac:dyDescent="0.15">
      <c r="A4376" t="s">
        <v>151</v>
      </c>
      <c r="B4376">
        <v>5</v>
      </c>
      <c r="C4376">
        <v>2</v>
      </c>
      <c r="D4376">
        <v>0</v>
      </c>
      <c r="E4376" t="s">
        <v>29</v>
      </c>
      <c r="F4376" t="s">
        <v>206</v>
      </c>
      <c r="G4376">
        <v>2</v>
      </c>
      <c r="H4376">
        <v>9</v>
      </c>
      <c r="I4376">
        <v>44</v>
      </c>
      <c r="J4376">
        <v>1974.71</v>
      </c>
      <c r="K4376">
        <v>1313.43</v>
      </c>
      <c r="L4376">
        <v>877.68</v>
      </c>
      <c r="M4376">
        <v>625.42349999999999</v>
      </c>
      <c r="N4376">
        <v>2</v>
      </c>
      <c r="O4376">
        <v>5</v>
      </c>
      <c r="P4376">
        <v>36</v>
      </c>
      <c r="Q4376">
        <v>1414.73</v>
      </c>
      <c r="R4376">
        <v>863.15</v>
      </c>
      <c r="S4376">
        <v>602.59</v>
      </c>
      <c r="T4376">
        <v>485.05349999999999</v>
      </c>
      <c r="U4376">
        <v>2</v>
      </c>
      <c r="V4376">
        <v>4</v>
      </c>
      <c r="W4376">
        <v>8</v>
      </c>
      <c r="X4376">
        <v>559.98</v>
      </c>
      <c r="Y4376">
        <v>450.28</v>
      </c>
      <c r="Z4376">
        <v>275.08999999999997</v>
      </c>
      <c r="AA4376">
        <v>140.37</v>
      </c>
      <c r="AB4376">
        <v>2</v>
      </c>
      <c r="AC4376">
        <v>2</v>
      </c>
      <c r="AD4376">
        <v>2</v>
      </c>
      <c r="AE4376">
        <v>2</v>
      </c>
      <c r="AF4376">
        <v>2</v>
      </c>
      <c r="AG4376">
        <v>2</v>
      </c>
      <c r="AH4376">
        <v>2</v>
      </c>
      <c r="AI4376">
        <v>2</v>
      </c>
      <c r="AJ4376">
        <v>2</v>
      </c>
      <c r="AK4376">
        <v>2</v>
      </c>
      <c r="AL4376">
        <v>2</v>
      </c>
      <c r="AM4376">
        <v>2</v>
      </c>
    </row>
    <row r="4377" spans="1:39" x14ac:dyDescent="0.15">
      <c r="A4377" t="s">
        <v>151</v>
      </c>
      <c r="B4377">
        <v>5</v>
      </c>
      <c r="C4377">
        <v>2</v>
      </c>
      <c r="D4377">
        <v>0</v>
      </c>
      <c r="E4377" t="s">
        <v>32</v>
      </c>
      <c r="F4377" t="s">
        <v>206</v>
      </c>
      <c r="G4377">
        <v>41</v>
      </c>
      <c r="H4377">
        <v>143</v>
      </c>
      <c r="I4377">
        <v>764</v>
      </c>
      <c r="J4377">
        <v>41680.879999999997</v>
      </c>
      <c r="K4377">
        <v>26538.07</v>
      </c>
      <c r="L4377">
        <v>23424.16</v>
      </c>
      <c r="M4377">
        <v>13095.0139</v>
      </c>
      <c r="N4377">
        <v>41</v>
      </c>
      <c r="O4377">
        <v>65</v>
      </c>
      <c r="P4377">
        <v>415</v>
      </c>
      <c r="Q4377">
        <v>21434.49</v>
      </c>
      <c r="R4377">
        <v>13561.07</v>
      </c>
      <c r="S4377">
        <v>11092.03</v>
      </c>
      <c r="T4377">
        <v>7329.4173000000001</v>
      </c>
      <c r="U4377">
        <v>41</v>
      </c>
      <c r="V4377">
        <v>78</v>
      </c>
      <c r="W4377">
        <v>349</v>
      </c>
      <c r="X4377">
        <v>20246.39</v>
      </c>
      <c r="Y4377">
        <v>12977</v>
      </c>
      <c r="Z4377">
        <v>12332.13</v>
      </c>
      <c r="AA4377">
        <v>5765.5965999999999</v>
      </c>
      <c r="AB4377">
        <v>39</v>
      </c>
      <c r="AC4377">
        <v>41</v>
      </c>
      <c r="AD4377">
        <v>36</v>
      </c>
      <c r="AE4377">
        <v>37</v>
      </c>
      <c r="AF4377">
        <v>39</v>
      </c>
      <c r="AG4377">
        <v>41</v>
      </c>
      <c r="AH4377">
        <v>36</v>
      </c>
      <c r="AI4377">
        <v>37</v>
      </c>
      <c r="AJ4377">
        <v>39</v>
      </c>
      <c r="AK4377">
        <v>41</v>
      </c>
      <c r="AL4377">
        <v>36</v>
      </c>
      <c r="AM4377">
        <v>37</v>
      </c>
    </row>
    <row r="4378" spans="1:39" x14ac:dyDescent="0.15">
      <c r="A4378" t="s">
        <v>151</v>
      </c>
      <c r="B4378">
        <v>5</v>
      </c>
      <c r="C4378">
        <v>2</v>
      </c>
      <c r="D4378">
        <v>1</v>
      </c>
      <c r="E4378" t="s">
        <v>28</v>
      </c>
      <c r="F4378" t="s">
        <v>206</v>
      </c>
      <c r="G4378">
        <v>999</v>
      </c>
      <c r="H4378">
        <v>3804</v>
      </c>
      <c r="I4378">
        <v>14307</v>
      </c>
      <c r="J4378">
        <v>836899.01</v>
      </c>
      <c r="K4378">
        <v>607879.71</v>
      </c>
      <c r="L4378">
        <v>490156.9</v>
      </c>
      <c r="M4378">
        <v>243126.54749999999</v>
      </c>
      <c r="N4378">
        <v>999</v>
      </c>
      <c r="O4378">
        <v>1933</v>
      </c>
      <c r="P4378">
        <v>8715</v>
      </c>
      <c r="Q4378">
        <v>502068.09</v>
      </c>
      <c r="R4378">
        <v>353930.42</v>
      </c>
      <c r="S4378">
        <v>254946.41</v>
      </c>
      <c r="T4378">
        <v>152860.66899999999</v>
      </c>
      <c r="U4378">
        <v>999</v>
      </c>
      <c r="V4378">
        <v>1871</v>
      </c>
      <c r="W4378">
        <v>5592</v>
      </c>
      <c r="X4378">
        <v>334830.92</v>
      </c>
      <c r="Y4378">
        <v>253949.29</v>
      </c>
      <c r="Z4378">
        <v>235210.49</v>
      </c>
      <c r="AA4378">
        <v>90265.878500000006</v>
      </c>
      <c r="AB4378">
        <v>957</v>
      </c>
      <c r="AC4378">
        <v>997</v>
      </c>
      <c r="AD4378">
        <v>731</v>
      </c>
      <c r="AE4378">
        <v>963</v>
      </c>
      <c r="AF4378">
        <v>957</v>
      </c>
      <c r="AG4378">
        <v>997</v>
      </c>
      <c r="AH4378">
        <v>731</v>
      </c>
      <c r="AI4378">
        <v>963</v>
      </c>
      <c r="AJ4378">
        <v>957</v>
      </c>
      <c r="AK4378">
        <v>997</v>
      </c>
      <c r="AL4378">
        <v>731</v>
      </c>
      <c r="AM4378">
        <v>963</v>
      </c>
    </row>
    <row r="4379" spans="1:39" x14ac:dyDescent="0.15">
      <c r="A4379" t="s">
        <v>151</v>
      </c>
      <c r="B4379">
        <v>5</v>
      </c>
      <c r="C4379">
        <v>2</v>
      </c>
      <c r="D4379">
        <v>1</v>
      </c>
      <c r="E4379" t="s">
        <v>30</v>
      </c>
      <c r="F4379" t="s">
        <v>206</v>
      </c>
      <c r="G4379">
        <v>153</v>
      </c>
      <c r="H4379">
        <v>631</v>
      </c>
      <c r="I4379">
        <v>2312</v>
      </c>
      <c r="J4379">
        <v>137700.41</v>
      </c>
      <c r="K4379">
        <v>96306.04</v>
      </c>
      <c r="L4379">
        <v>74972.53</v>
      </c>
      <c r="M4379">
        <v>41489.057999999997</v>
      </c>
      <c r="N4379">
        <v>153</v>
      </c>
      <c r="O4379">
        <v>339</v>
      </c>
      <c r="P4379">
        <v>1474</v>
      </c>
      <c r="Q4379">
        <v>87234.55</v>
      </c>
      <c r="R4379">
        <v>58938.29</v>
      </c>
      <c r="S4379">
        <v>40823.25</v>
      </c>
      <c r="T4379">
        <v>27854.444800000001</v>
      </c>
      <c r="U4379">
        <v>153</v>
      </c>
      <c r="V4379">
        <v>292</v>
      </c>
      <c r="W4379">
        <v>838</v>
      </c>
      <c r="X4379">
        <v>50465.86</v>
      </c>
      <c r="Y4379">
        <v>37367.75</v>
      </c>
      <c r="Z4379">
        <v>34149.279999999999</v>
      </c>
      <c r="AA4379">
        <v>13634.6132</v>
      </c>
      <c r="AB4379">
        <v>138</v>
      </c>
      <c r="AC4379">
        <v>152</v>
      </c>
      <c r="AD4379">
        <v>95</v>
      </c>
      <c r="AE4379">
        <v>145</v>
      </c>
      <c r="AF4379">
        <v>138</v>
      </c>
      <c r="AG4379">
        <v>152</v>
      </c>
      <c r="AH4379">
        <v>95</v>
      </c>
      <c r="AI4379">
        <v>145</v>
      </c>
      <c r="AJ4379">
        <v>138</v>
      </c>
      <c r="AK4379">
        <v>152</v>
      </c>
      <c r="AL4379">
        <v>95</v>
      </c>
      <c r="AM4379">
        <v>145</v>
      </c>
    </row>
    <row r="4380" spans="1:39" x14ac:dyDescent="0.15">
      <c r="A4380" t="s">
        <v>151</v>
      </c>
      <c r="B4380">
        <v>5</v>
      </c>
      <c r="C4380">
        <v>2</v>
      </c>
      <c r="D4380">
        <v>1</v>
      </c>
      <c r="E4380" t="s">
        <v>29</v>
      </c>
      <c r="F4380" t="s">
        <v>206</v>
      </c>
      <c r="G4380">
        <v>2651</v>
      </c>
      <c r="H4380">
        <v>11249</v>
      </c>
      <c r="I4380">
        <v>42498</v>
      </c>
      <c r="J4380">
        <v>2485230.11</v>
      </c>
      <c r="K4380">
        <v>1703253.28</v>
      </c>
      <c r="L4380">
        <v>1366141.41</v>
      </c>
      <c r="M4380">
        <v>724861.38769999996</v>
      </c>
      <c r="N4380">
        <v>2651</v>
      </c>
      <c r="O4380">
        <v>5507</v>
      </c>
      <c r="P4380">
        <v>24477</v>
      </c>
      <c r="Q4380">
        <v>1402111.2</v>
      </c>
      <c r="R4380">
        <v>924384.74</v>
      </c>
      <c r="S4380">
        <v>658794.55000000005</v>
      </c>
      <c r="T4380">
        <v>435352.33769999997</v>
      </c>
      <c r="U4380">
        <v>2651</v>
      </c>
      <c r="V4380">
        <v>5742</v>
      </c>
      <c r="W4380">
        <v>18021</v>
      </c>
      <c r="X4380">
        <v>1083118.9099999999</v>
      </c>
      <c r="Y4380">
        <v>778868.54</v>
      </c>
      <c r="Z4380">
        <v>707346.86</v>
      </c>
      <c r="AA4380">
        <v>289509.05</v>
      </c>
      <c r="AB4380">
        <v>2465</v>
      </c>
      <c r="AC4380">
        <v>2507</v>
      </c>
      <c r="AD4380">
        <v>1913</v>
      </c>
      <c r="AE4380">
        <v>2533</v>
      </c>
      <c r="AF4380">
        <v>2465</v>
      </c>
      <c r="AG4380">
        <v>2507</v>
      </c>
      <c r="AH4380">
        <v>1913</v>
      </c>
      <c r="AI4380">
        <v>2533</v>
      </c>
      <c r="AJ4380">
        <v>2465</v>
      </c>
      <c r="AK4380">
        <v>2507</v>
      </c>
      <c r="AL4380">
        <v>1913</v>
      </c>
      <c r="AM4380">
        <v>2533</v>
      </c>
    </row>
    <row r="4381" spans="1:39" x14ac:dyDescent="0.15">
      <c r="A4381" t="s">
        <v>151</v>
      </c>
      <c r="B4381">
        <v>5</v>
      </c>
      <c r="C4381">
        <v>2</v>
      </c>
      <c r="D4381">
        <v>1</v>
      </c>
      <c r="E4381" t="s">
        <v>32</v>
      </c>
      <c r="F4381" t="s">
        <v>206</v>
      </c>
      <c r="G4381">
        <v>130</v>
      </c>
      <c r="H4381">
        <v>533</v>
      </c>
      <c r="I4381">
        <v>2145</v>
      </c>
      <c r="J4381">
        <v>124428.87</v>
      </c>
      <c r="K4381">
        <v>84180.06</v>
      </c>
      <c r="L4381">
        <v>68023.69</v>
      </c>
      <c r="M4381">
        <v>36878.305999999997</v>
      </c>
      <c r="N4381">
        <v>130</v>
      </c>
      <c r="O4381">
        <v>256</v>
      </c>
      <c r="P4381">
        <v>1061</v>
      </c>
      <c r="Q4381">
        <v>59760.160000000003</v>
      </c>
      <c r="R4381">
        <v>39474.5</v>
      </c>
      <c r="S4381">
        <v>26859.8</v>
      </c>
      <c r="T4381">
        <v>19561.514599999999</v>
      </c>
      <c r="U4381">
        <v>130</v>
      </c>
      <c r="V4381">
        <v>277</v>
      </c>
      <c r="W4381">
        <v>1084</v>
      </c>
      <c r="X4381">
        <v>64668.71</v>
      </c>
      <c r="Y4381">
        <v>44705.56</v>
      </c>
      <c r="Z4381">
        <v>41163.89</v>
      </c>
      <c r="AA4381">
        <v>17316.791399999998</v>
      </c>
      <c r="AB4381">
        <v>129</v>
      </c>
      <c r="AC4381">
        <v>124</v>
      </c>
      <c r="AD4381">
        <v>101</v>
      </c>
      <c r="AE4381">
        <v>127</v>
      </c>
      <c r="AF4381">
        <v>129</v>
      </c>
      <c r="AG4381">
        <v>124</v>
      </c>
      <c r="AH4381">
        <v>101</v>
      </c>
      <c r="AI4381">
        <v>127</v>
      </c>
      <c r="AJ4381">
        <v>129</v>
      </c>
      <c r="AK4381">
        <v>124</v>
      </c>
      <c r="AL4381">
        <v>101</v>
      </c>
      <c r="AM4381">
        <v>127</v>
      </c>
    </row>
    <row r="4382" spans="1:39" x14ac:dyDescent="0.15">
      <c r="A4382" t="s">
        <v>151</v>
      </c>
      <c r="B4382">
        <v>5</v>
      </c>
      <c r="C4382">
        <v>2</v>
      </c>
      <c r="D4382">
        <v>2</v>
      </c>
      <c r="E4382" t="s">
        <v>28</v>
      </c>
      <c r="F4382" t="s">
        <v>206</v>
      </c>
      <c r="G4382">
        <v>92</v>
      </c>
      <c r="H4382">
        <v>298</v>
      </c>
      <c r="I4382">
        <v>1289</v>
      </c>
      <c r="J4382">
        <v>74437.100000000006</v>
      </c>
      <c r="K4382">
        <v>54164.65</v>
      </c>
      <c r="L4382">
        <v>44213.38</v>
      </c>
      <c r="M4382">
        <v>21753.983800000002</v>
      </c>
      <c r="N4382">
        <v>92</v>
      </c>
      <c r="O4382">
        <v>152</v>
      </c>
      <c r="P4382">
        <v>809</v>
      </c>
      <c r="Q4382">
        <v>45013.3</v>
      </c>
      <c r="R4382">
        <v>31607.360000000001</v>
      </c>
      <c r="S4382">
        <v>22179.94</v>
      </c>
      <c r="T4382">
        <v>13760.6113</v>
      </c>
      <c r="U4382">
        <v>92</v>
      </c>
      <c r="V4382">
        <v>146</v>
      </c>
      <c r="W4382">
        <v>480</v>
      </c>
      <c r="X4382">
        <v>29423.8</v>
      </c>
      <c r="Y4382">
        <v>22557.29</v>
      </c>
      <c r="Z4382">
        <v>22033.439999999999</v>
      </c>
      <c r="AA4382">
        <v>7993.3725000000004</v>
      </c>
      <c r="AB4382">
        <v>84</v>
      </c>
      <c r="AC4382">
        <v>91</v>
      </c>
      <c r="AD4382">
        <v>64</v>
      </c>
      <c r="AE4382">
        <v>82</v>
      </c>
      <c r="AF4382">
        <v>84</v>
      </c>
      <c r="AG4382">
        <v>91</v>
      </c>
      <c r="AH4382">
        <v>64</v>
      </c>
      <c r="AI4382">
        <v>82</v>
      </c>
      <c r="AJ4382">
        <v>84</v>
      </c>
      <c r="AK4382">
        <v>91</v>
      </c>
      <c r="AL4382">
        <v>64</v>
      </c>
      <c r="AM4382">
        <v>82</v>
      </c>
    </row>
    <row r="4383" spans="1:39" x14ac:dyDescent="0.15">
      <c r="A4383" t="s">
        <v>151</v>
      </c>
      <c r="B4383">
        <v>5</v>
      </c>
      <c r="C4383">
        <v>2</v>
      </c>
      <c r="D4383">
        <v>2</v>
      </c>
      <c r="E4383" t="s">
        <v>30</v>
      </c>
      <c r="F4383" t="s">
        <v>206</v>
      </c>
      <c r="G4383">
        <v>9</v>
      </c>
      <c r="H4383">
        <v>31</v>
      </c>
      <c r="I4383">
        <v>137</v>
      </c>
      <c r="J4383">
        <v>7912.07</v>
      </c>
      <c r="K4383">
        <v>5727.73</v>
      </c>
      <c r="L4383">
        <v>5044.28</v>
      </c>
      <c r="M4383">
        <v>2641.8244</v>
      </c>
      <c r="N4383">
        <v>9</v>
      </c>
      <c r="O4383">
        <v>17</v>
      </c>
      <c r="P4383">
        <v>89</v>
      </c>
      <c r="Q4383">
        <v>4870.32</v>
      </c>
      <c r="R4383">
        <v>3264.82</v>
      </c>
      <c r="S4383">
        <v>2581.37</v>
      </c>
      <c r="T4383">
        <v>1792.5252</v>
      </c>
      <c r="U4383">
        <v>9</v>
      </c>
      <c r="V4383">
        <v>14</v>
      </c>
      <c r="W4383">
        <v>48</v>
      </c>
      <c r="X4383">
        <v>3041.75</v>
      </c>
      <c r="Y4383">
        <v>2462.91</v>
      </c>
      <c r="Z4383">
        <v>2462.91</v>
      </c>
      <c r="AA4383">
        <v>849.29920000000004</v>
      </c>
      <c r="AB4383">
        <v>6</v>
      </c>
      <c r="AC4383">
        <v>9</v>
      </c>
      <c r="AD4383">
        <v>8</v>
      </c>
      <c r="AE4383">
        <v>8</v>
      </c>
      <c r="AF4383">
        <v>6</v>
      </c>
      <c r="AG4383">
        <v>9</v>
      </c>
      <c r="AH4383">
        <v>8</v>
      </c>
      <c r="AI4383">
        <v>8</v>
      </c>
      <c r="AJ4383">
        <v>6</v>
      </c>
      <c r="AK4383">
        <v>9</v>
      </c>
      <c r="AL4383">
        <v>8</v>
      </c>
      <c r="AM4383">
        <v>8</v>
      </c>
    </row>
    <row r="4384" spans="1:39" x14ac:dyDescent="0.15">
      <c r="A4384" t="s">
        <v>151</v>
      </c>
      <c r="B4384">
        <v>5</v>
      </c>
      <c r="C4384">
        <v>2</v>
      </c>
      <c r="D4384">
        <v>2</v>
      </c>
      <c r="E4384" t="s">
        <v>29</v>
      </c>
      <c r="F4384" t="s">
        <v>206</v>
      </c>
      <c r="G4384">
        <v>59</v>
      </c>
      <c r="H4384">
        <v>216</v>
      </c>
      <c r="I4384">
        <v>1041</v>
      </c>
      <c r="J4384">
        <v>58182.86</v>
      </c>
      <c r="K4384">
        <v>39240.35</v>
      </c>
      <c r="L4384">
        <v>30562.02</v>
      </c>
      <c r="M4384">
        <v>17841.406299999999</v>
      </c>
      <c r="N4384">
        <v>59</v>
      </c>
      <c r="O4384">
        <v>103</v>
      </c>
      <c r="P4384">
        <v>599</v>
      </c>
      <c r="Q4384">
        <v>31862.1</v>
      </c>
      <c r="R4384">
        <v>20519.79</v>
      </c>
      <c r="S4384">
        <v>12322.91</v>
      </c>
      <c r="T4384">
        <v>10673.269899999999</v>
      </c>
      <c r="U4384">
        <v>59</v>
      </c>
      <c r="V4384">
        <v>113</v>
      </c>
      <c r="W4384">
        <v>442</v>
      </c>
      <c r="X4384">
        <v>26320.76</v>
      </c>
      <c r="Y4384">
        <v>18720.560000000001</v>
      </c>
      <c r="Z4384">
        <v>18239.11</v>
      </c>
      <c r="AA4384">
        <v>7168.1364000000003</v>
      </c>
      <c r="AB4384">
        <v>53</v>
      </c>
      <c r="AC4384">
        <v>56</v>
      </c>
      <c r="AD4384">
        <v>36</v>
      </c>
      <c r="AE4384">
        <v>59</v>
      </c>
      <c r="AF4384">
        <v>53</v>
      </c>
      <c r="AG4384">
        <v>56</v>
      </c>
      <c r="AH4384">
        <v>36</v>
      </c>
      <c r="AI4384">
        <v>59</v>
      </c>
      <c r="AJ4384">
        <v>53</v>
      </c>
      <c r="AK4384">
        <v>56</v>
      </c>
      <c r="AL4384">
        <v>36</v>
      </c>
      <c r="AM4384">
        <v>59</v>
      </c>
    </row>
    <row r="4385" spans="1:39" x14ac:dyDescent="0.15">
      <c r="A4385" t="s">
        <v>151</v>
      </c>
      <c r="B4385">
        <v>5</v>
      </c>
      <c r="C4385">
        <v>2</v>
      </c>
      <c r="D4385">
        <v>2</v>
      </c>
      <c r="E4385" t="s">
        <v>32</v>
      </c>
      <c r="F4385" t="s">
        <v>206</v>
      </c>
      <c r="G4385">
        <v>17</v>
      </c>
      <c r="H4385">
        <v>70</v>
      </c>
      <c r="I4385">
        <v>321</v>
      </c>
      <c r="J4385">
        <v>17742.03</v>
      </c>
      <c r="K4385">
        <v>11545.84</v>
      </c>
      <c r="L4385">
        <v>8818.15</v>
      </c>
      <c r="M4385">
        <v>5203.9856</v>
      </c>
      <c r="N4385">
        <v>17</v>
      </c>
      <c r="O4385">
        <v>25</v>
      </c>
      <c r="P4385">
        <v>124</v>
      </c>
      <c r="Q4385">
        <v>6515.98</v>
      </c>
      <c r="R4385">
        <v>4073.86</v>
      </c>
      <c r="S4385">
        <v>3116.23</v>
      </c>
      <c r="T4385">
        <v>2149.3438000000001</v>
      </c>
      <c r="U4385">
        <v>17</v>
      </c>
      <c r="V4385">
        <v>45</v>
      </c>
      <c r="W4385">
        <v>197</v>
      </c>
      <c r="X4385">
        <v>11226.05</v>
      </c>
      <c r="Y4385">
        <v>7471.98</v>
      </c>
      <c r="Z4385">
        <v>5701.92</v>
      </c>
      <c r="AA4385">
        <v>3054.6417999999999</v>
      </c>
      <c r="AB4385">
        <v>17</v>
      </c>
      <c r="AC4385">
        <v>15</v>
      </c>
      <c r="AD4385">
        <v>9</v>
      </c>
      <c r="AE4385">
        <v>17</v>
      </c>
      <c r="AF4385">
        <v>17</v>
      </c>
      <c r="AG4385">
        <v>15</v>
      </c>
      <c r="AH4385">
        <v>9</v>
      </c>
      <c r="AI4385">
        <v>17</v>
      </c>
      <c r="AJ4385">
        <v>17</v>
      </c>
      <c r="AK4385">
        <v>15</v>
      </c>
      <c r="AL4385">
        <v>9</v>
      </c>
      <c r="AM4385">
        <v>17</v>
      </c>
    </row>
    <row r="4386" spans="1:39" x14ac:dyDescent="0.15">
      <c r="A4386" t="s">
        <v>151</v>
      </c>
      <c r="B4386">
        <v>30</v>
      </c>
      <c r="C4386">
        <v>1</v>
      </c>
      <c r="D4386">
        <v>0</v>
      </c>
      <c r="E4386" t="s">
        <v>28</v>
      </c>
      <c r="F4386" t="s">
        <v>206</v>
      </c>
      <c r="G4386">
        <v>3215</v>
      </c>
      <c r="H4386">
        <v>4300</v>
      </c>
      <c r="I4386">
        <v>16815</v>
      </c>
      <c r="J4386">
        <v>1005966.67</v>
      </c>
      <c r="K4386">
        <v>730565.07</v>
      </c>
      <c r="L4386">
        <v>663271.34</v>
      </c>
      <c r="M4386">
        <v>291623.84940000001</v>
      </c>
      <c r="N4386">
        <v>1693</v>
      </c>
      <c r="O4386">
        <v>2195</v>
      </c>
      <c r="P4386">
        <v>9267</v>
      </c>
      <c r="Q4386">
        <v>550840.09</v>
      </c>
      <c r="R4386">
        <v>384761.94</v>
      </c>
      <c r="S4386">
        <v>333430.78999999998</v>
      </c>
      <c r="T4386">
        <v>169813.26</v>
      </c>
      <c r="U4386">
        <v>1522</v>
      </c>
      <c r="V4386">
        <v>2105</v>
      </c>
      <c r="W4386">
        <v>7548</v>
      </c>
      <c r="X4386">
        <v>455126.58</v>
      </c>
      <c r="Y4386">
        <v>345803.13</v>
      </c>
      <c r="Z4386">
        <v>329840.55</v>
      </c>
      <c r="AA4386">
        <v>121810.5894</v>
      </c>
      <c r="AB4386">
        <v>3183</v>
      </c>
      <c r="AC4386">
        <v>2874</v>
      </c>
      <c r="AD4386">
        <v>2536</v>
      </c>
      <c r="AE4386">
        <v>1721</v>
      </c>
      <c r="AF4386">
        <v>1669</v>
      </c>
      <c r="AG4386">
        <v>1650</v>
      </c>
      <c r="AH4386">
        <v>1495</v>
      </c>
      <c r="AI4386">
        <v>914</v>
      </c>
      <c r="AJ4386">
        <v>1514</v>
      </c>
      <c r="AK4386">
        <v>1224</v>
      </c>
      <c r="AL4386">
        <v>1041</v>
      </c>
      <c r="AM4386">
        <v>807</v>
      </c>
    </row>
    <row r="4387" spans="1:39" x14ac:dyDescent="0.15">
      <c r="A4387" t="s">
        <v>151</v>
      </c>
      <c r="B4387">
        <v>30</v>
      </c>
      <c r="C4387">
        <v>1</v>
      </c>
      <c r="D4387">
        <v>0</v>
      </c>
      <c r="E4387" t="s">
        <v>30</v>
      </c>
      <c r="F4387" t="s">
        <v>206</v>
      </c>
      <c r="G4387">
        <v>4</v>
      </c>
      <c r="H4387">
        <v>6</v>
      </c>
      <c r="I4387">
        <v>15</v>
      </c>
      <c r="J4387">
        <v>1199.9000000000001</v>
      </c>
      <c r="K4387">
        <v>880.85</v>
      </c>
      <c r="L4387">
        <v>617.36</v>
      </c>
      <c r="M4387">
        <v>325.11680000000001</v>
      </c>
      <c r="N4387">
        <v>4</v>
      </c>
      <c r="O4387">
        <v>6</v>
      </c>
      <c r="P4387">
        <v>15</v>
      </c>
      <c r="Q4387">
        <v>1199.9000000000001</v>
      </c>
      <c r="R4387">
        <v>880.85</v>
      </c>
      <c r="S4387">
        <v>617.36</v>
      </c>
      <c r="T4387">
        <v>325.11680000000001</v>
      </c>
      <c r="U4387">
        <v>0</v>
      </c>
      <c r="V4387">
        <v>0</v>
      </c>
      <c r="W4387">
        <v>0</v>
      </c>
      <c r="X4387">
        <v>0</v>
      </c>
      <c r="Y4387">
        <v>0</v>
      </c>
      <c r="Z4387">
        <v>0</v>
      </c>
      <c r="AA4387">
        <v>0</v>
      </c>
      <c r="AB4387">
        <v>4</v>
      </c>
      <c r="AC4387">
        <v>4</v>
      </c>
      <c r="AD4387">
        <v>3</v>
      </c>
      <c r="AE4387">
        <v>3</v>
      </c>
      <c r="AF4387">
        <v>4</v>
      </c>
      <c r="AG4387">
        <v>4</v>
      </c>
      <c r="AH4387">
        <v>3</v>
      </c>
      <c r="AI4387">
        <v>3</v>
      </c>
      <c r="AJ4387">
        <v>0</v>
      </c>
      <c r="AK4387">
        <v>0</v>
      </c>
      <c r="AL4387">
        <v>0</v>
      </c>
      <c r="AM4387">
        <v>0</v>
      </c>
    </row>
    <row r="4388" spans="1:39" x14ac:dyDescent="0.15">
      <c r="A4388" t="s">
        <v>151</v>
      </c>
      <c r="B4388">
        <v>30</v>
      </c>
      <c r="C4388">
        <v>1</v>
      </c>
      <c r="D4388">
        <v>0</v>
      </c>
      <c r="E4388" t="s">
        <v>29</v>
      </c>
      <c r="F4388" t="s">
        <v>206</v>
      </c>
      <c r="G4388">
        <v>28</v>
      </c>
      <c r="H4388">
        <v>39</v>
      </c>
      <c r="I4388">
        <v>151</v>
      </c>
      <c r="J4388">
        <v>9378.99</v>
      </c>
      <c r="K4388">
        <v>6428.65</v>
      </c>
      <c r="L4388">
        <v>6193.53</v>
      </c>
      <c r="M4388">
        <v>3158.6668</v>
      </c>
      <c r="N4388">
        <v>20</v>
      </c>
      <c r="O4388">
        <v>29</v>
      </c>
      <c r="P4388">
        <v>107</v>
      </c>
      <c r="Q4388">
        <v>6502.24</v>
      </c>
      <c r="R4388">
        <v>4510.75</v>
      </c>
      <c r="S4388">
        <v>4308.0200000000004</v>
      </c>
      <c r="T4388">
        <v>2416.7265000000002</v>
      </c>
      <c r="U4388">
        <v>8</v>
      </c>
      <c r="V4388">
        <v>10</v>
      </c>
      <c r="W4388">
        <v>44</v>
      </c>
      <c r="X4388">
        <v>2876.75</v>
      </c>
      <c r="Y4388">
        <v>1917.9</v>
      </c>
      <c r="Z4388">
        <v>1885.51</v>
      </c>
      <c r="AA4388">
        <v>741.94029999999998</v>
      </c>
      <c r="AB4388">
        <v>28</v>
      </c>
      <c r="AC4388">
        <v>21</v>
      </c>
      <c r="AD4388">
        <v>19</v>
      </c>
      <c r="AE4388">
        <v>18</v>
      </c>
      <c r="AF4388">
        <v>20</v>
      </c>
      <c r="AG4388">
        <v>18</v>
      </c>
      <c r="AH4388">
        <v>16</v>
      </c>
      <c r="AI4388">
        <v>13</v>
      </c>
      <c r="AJ4388">
        <v>8</v>
      </c>
      <c r="AK4388">
        <v>3</v>
      </c>
      <c r="AL4388">
        <v>3</v>
      </c>
      <c r="AM4388">
        <v>5</v>
      </c>
    </row>
    <row r="4389" spans="1:39" x14ac:dyDescent="0.15">
      <c r="A4389" t="s">
        <v>151</v>
      </c>
      <c r="B4389">
        <v>30</v>
      </c>
      <c r="C4389">
        <v>1</v>
      </c>
      <c r="D4389">
        <v>0</v>
      </c>
      <c r="E4389" t="s">
        <v>32</v>
      </c>
      <c r="F4389" t="s">
        <v>206</v>
      </c>
      <c r="G4389">
        <v>511</v>
      </c>
      <c r="H4389">
        <v>741</v>
      </c>
      <c r="I4389">
        <v>3067</v>
      </c>
      <c r="J4389">
        <v>182412.05</v>
      </c>
      <c r="K4389">
        <v>123290.22</v>
      </c>
      <c r="L4389">
        <v>117323.76</v>
      </c>
      <c r="M4389">
        <v>50025.2189</v>
      </c>
      <c r="N4389">
        <v>50</v>
      </c>
      <c r="O4389">
        <v>77</v>
      </c>
      <c r="P4389">
        <v>294</v>
      </c>
      <c r="Q4389">
        <v>18127.150000000001</v>
      </c>
      <c r="R4389">
        <v>12557.88</v>
      </c>
      <c r="S4389">
        <v>10954.23</v>
      </c>
      <c r="T4389">
        <v>5406.8923000000004</v>
      </c>
      <c r="U4389">
        <v>461</v>
      </c>
      <c r="V4389">
        <v>664</v>
      </c>
      <c r="W4389">
        <v>2773</v>
      </c>
      <c r="X4389">
        <v>164284.9</v>
      </c>
      <c r="Y4389">
        <v>110732.34</v>
      </c>
      <c r="Z4389">
        <v>106369.53</v>
      </c>
      <c r="AA4389">
        <v>44618.3266</v>
      </c>
      <c r="AB4389">
        <v>507</v>
      </c>
      <c r="AC4389">
        <v>431</v>
      </c>
      <c r="AD4389">
        <v>395</v>
      </c>
      <c r="AE4389">
        <v>341</v>
      </c>
      <c r="AF4389">
        <v>49</v>
      </c>
      <c r="AG4389">
        <v>47</v>
      </c>
      <c r="AH4389">
        <v>43</v>
      </c>
      <c r="AI4389">
        <v>35</v>
      </c>
      <c r="AJ4389">
        <v>458</v>
      </c>
      <c r="AK4389">
        <v>384</v>
      </c>
      <c r="AL4389">
        <v>352</v>
      </c>
      <c r="AM4389">
        <v>306</v>
      </c>
    </row>
    <row r="4390" spans="1:39" x14ac:dyDescent="0.15">
      <c r="A4390" t="s">
        <v>151</v>
      </c>
      <c r="B4390">
        <v>30</v>
      </c>
      <c r="C4390">
        <v>1</v>
      </c>
      <c r="D4390">
        <v>1</v>
      </c>
      <c r="E4390" t="s">
        <v>28</v>
      </c>
      <c r="F4390" t="s">
        <v>206</v>
      </c>
      <c r="G4390">
        <v>21463</v>
      </c>
      <c r="H4390">
        <v>32301</v>
      </c>
      <c r="I4390">
        <v>115462</v>
      </c>
      <c r="J4390">
        <v>6770816.3300000001</v>
      </c>
      <c r="K4390">
        <v>4964908.49</v>
      </c>
      <c r="L4390">
        <v>4517133.95</v>
      </c>
      <c r="M4390">
        <v>1950440.6856</v>
      </c>
      <c r="N4390">
        <v>13669</v>
      </c>
      <c r="O4390">
        <v>19391</v>
      </c>
      <c r="P4390">
        <v>76522</v>
      </c>
      <c r="Q4390">
        <v>4436612.8899999997</v>
      </c>
      <c r="R4390">
        <v>3186962.06</v>
      </c>
      <c r="S4390">
        <v>2843841.56</v>
      </c>
      <c r="T4390">
        <v>1334584.2671000001</v>
      </c>
      <c r="U4390">
        <v>7794</v>
      </c>
      <c r="V4390">
        <v>12910</v>
      </c>
      <c r="W4390">
        <v>38940</v>
      </c>
      <c r="X4390">
        <v>2334203.44</v>
      </c>
      <c r="Y4390">
        <v>1777946.43</v>
      </c>
      <c r="Z4390">
        <v>1673292.39</v>
      </c>
      <c r="AA4390">
        <v>615856.41850000003</v>
      </c>
      <c r="AB4390">
        <v>20436</v>
      </c>
      <c r="AC4390">
        <v>20850</v>
      </c>
      <c r="AD4390">
        <v>14331</v>
      </c>
      <c r="AE4390">
        <v>18698</v>
      </c>
      <c r="AF4390">
        <v>13255</v>
      </c>
      <c r="AG4390">
        <v>13456</v>
      </c>
      <c r="AH4390">
        <v>9905</v>
      </c>
      <c r="AI4390">
        <v>12085</v>
      </c>
      <c r="AJ4390">
        <v>7181</v>
      </c>
      <c r="AK4390">
        <v>7394</v>
      </c>
      <c r="AL4390">
        <v>4426</v>
      </c>
      <c r="AM4390">
        <v>6613</v>
      </c>
    </row>
    <row r="4391" spans="1:39" x14ac:dyDescent="0.15">
      <c r="A4391" t="s">
        <v>151</v>
      </c>
      <c r="B4391">
        <v>30</v>
      </c>
      <c r="C4391">
        <v>1</v>
      </c>
      <c r="D4391">
        <v>1</v>
      </c>
      <c r="E4391" t="s">
        <v>30</v>
      </c>
      <c r="F4391" t="s">
        <v>206</v>
      </c>
      <c r="G4391">
        <v>2059</v>
      </c>
      <c r="H4391">
        <v>3172</v>
      </c>
      <c r="I4391">
        <v>10883</v>
      </c>
      <c r="J4391">
        <v>651205.49</v>
      </c>
      <c r="K4391">
        <v>480208.85</v>
      </c>
      <c r="L4391">
        <v>431827.06</v>
      </c>
      <c r="M4391">
        <v>186550.7893</v>
      </c>
      <c r="N4391">
        <v>1229</v>
      </c>
      <c r="O4391">
        <v>1793</v>
      </c>
      <c r="P4391">
        <v>6784</v>
      </c>
      <c r="Q4391">
        <v>401017.14</v>
      </c>
      <c r="R4391">
        <v>288914.31</v>
      </c>
      <c r="S4391">
        <v>252541.64</v>
      </c>
      <c r="T4391">
        <v>121123.3863</v>
      </c>
      <c r="U4391">
        <v>830</v>
      </c>
      <c r="V4391">
        <v>1379</v>
      </c>
      <c r="W4391">
        <v>4099</v>
      </c>
      <c r="X4391">
        <v>250188.35</v>
      </c>
      <c r="Y4391">
        <v>191294.54</v>
      </c>
      <c r="Z4391">
        <v>179285.42</v>
      </c>
      <c r="AA4391">
        <v>65427.402999999998</v>
      </c>
      <c r="AB4391">
        <v>1914</v>
      </c>
      <c r="AC4391">
        <v>2016</v>
      </c>
      <c r="AD4391">
        <v>1186</v>
      </c>
      <c r="AE4391">
        <v>1970</v>
      </c>
      <c r="AF4391">
        <v>1145</v>
      </c>
      <c r="AG4391">
        <v>1206</v>
      </c>
      <c r="AH4391">
        <v>790</v>
      </c>
      <c r="AI4391">
        <v>1189</v>
      </c>
      <c r="AJ4391">
        <v>769</v>
      </c>
      <c r="AK4391">
        <v>810</v>
      </c>
      <c r="AL4391">
        <v>396</v>
      </c>
      <c r="AM4391">
        <v>781</v>
      </c>
    </row>
    <row r="4392" spans="1:39" x14ac:dyDescent="0.15">
      <c r="A4392" t="s">
        <v>151</v>
      </c>
      <c r="B4392">
        <v>30</v>
      </c>
      <c r="C4392">
        <v>1</v>
      </c>
      <c r="D4392">
        <v>1</v>
      </c>
      <c r="E4392" t="s">
        <v>29</v>
      </c>
      <c r="F4392" t="s">
        <v>206</v>
      </c>
      <c r="G4392">
        <v>28753</v>
      </c>
      <c r="H4392">
        <v>46610</v>
      </c>
      <c r="I4392">
        <v>161855</v>
      </c>
      <c r="J4392">
        <v>9579192.6999999993</v>
      </c>
      <c r="K4392">
        <v>6736466.9900000002</v>
      </c>
      <c r="L4392">
        <v>6113521.7300000004</v>
      </c>
      <c r="M4392">
        <v>2730226.2601000001</v>
      </c>
      <c r="N4392">
        <v>14086</v>
      </c>
      <c r="O4392">
        <v>21150</v>
      </c>
      <c r="P4392">
        <v>82933</v>
      </c>
      <c r="Q4392">
        <v>4836884</v>
      </c>
      <c r="R4392">
        <v>3313013.54</v>
      </c>
      <c r="S4392">
        <v>2918311.54</v>
      </c>
      <c r="T4392">
        <v>1472793.9697</v>
      </c>
      <c r="U4392">
        <v>14667</v>
      </c>
      <c r="V4392">
        <v>25460</v>
      </c>
      <c r="W4392">
        <v>78922</v>
      </c>
      <c r="X4392">
        <v>4742308.7</v>
      </c>
      <c r="Y4392">
        <v>3423453.45</v>
      </c>
      <c r="Z4392">
        <v>3195210.19</v>
      </c>
      <c r="AA4392">
        <v>1257432.2904000001</v>
      </c>
      <c r="AB4392">
        <v>27478</v>
      </c>
      <c r="AC4392">
        <v>27528</v>
      </c>
      <c r="AD4392">
        <v>18770</v>
      </c>
      <c r="AE4392">
        <v>27463</v>
      </c>
      <c r="AF4392">
        <v>13503</v>
      </c>
      <c r="AG4392">
        <v>13544</v>
      </c>
      <c r="AH4392">
        <v>10161</v>
      </c>
      <c r="AI4392">
        <v>13583</v>
      </c>
      <c r="AJ4392">
        <v>13975</v>
      </c>
      <c r="AK4392">
        <v>13984</v>
      </c>
      <c r="AL4392">
        <v>8609</v>
      </c>
      <c r="AM4392">
        <v>13880</v>
      </c>
    </row>
    <row r="4393" spans="1:39" x14ac:dyDescent="0.15">
      <c r="A4393" t="s">
        <v>151</v>
      </c>
      <c r="B4393">
        <v>30</v>
      </c>
      <c r="C4393">
        <v>1</v>
      </c>
      <c r="D4393">
        <v>1</v>
      </c>
      <c r="E4393" t="s">
        <v>31</v>
      </c>
      <c r="F4393" t="s">
        <v>206</v>
      </c>
      <c r="G4393">
        <v>2</v>
      </c>
      <c r="H4393">
        <v>7</v>
      </c>
      <c r="I4393">
        <v>13</v>
      </c>
      <c r="J4393">
        <v>785.92</v>
      </c>
      <c r="K4393">
        <v>615.35</v>
      </c>
      <c r="L4393">
        <v>615.35</v>
      </c>
      <c r="M4393">
        <v>228.08779999999999</v>
      </c>
      <c r="N4393">
        <v>1</v>
      </c>
      <c r="O4393">
        <v>4</v>
      </c>
      <c r="P4393">
        <v>4</v>
      </c>
      <c r="Q4393">
        <v>376</v>
      </c>
      <c r="R4393">
        <v>376</v>
      </c>
      <c r="S4393">
        <v>376</v>
      </c>
      <c r="T4393">
        <v>85.757800000000003</v>
      </c>
      <c r="U4393">
        <v>1</v>
      </c>
      <c r="V4393">
        <v>3</v>
      </c>
      <c r="W4393">
        <v>9</v>
      </c>
      <c r="X4393">
        <v>409.92</v>
      </c>
      <c r="Y4393">
        <v>239.35</v>
      </c>
      <c r="Z4393">
        <v>239.35</v>
      </c>
      <c r="AA4393">
        <v>142.33000000000001</v>
      </c>
      <c r="AB4393">
        <v>2</v>
      </c>
      <c r="AC4393">
        <v>1</v>
      </c>
      <c r="AD4393">
        <v>0</v>
      </c>
      <c r="AE4393">
        <v>2</v>
      </c>
      <c r="AF4393">
        <v>1</v>
      </c>
      <c r="AG4393">
        <v>1</v>
      </c>
      <c r="AH4393">
        <v>0</v>
      </c>
      <c r="AI4393">
        <v>1</v>
      </c>
      <c r="AJ4393">
        <v>1</v>
      </c>
      <c r="AK4393">
        <v>0</v>
      </c>
      <c r="AL4393">
        <v>0</v>
      </c>
      <c r="AM4393">
        <v>1</v>
      </c>
    </row>
    <row r="4394" spans="1:39" x14ac:dyDescent="0.15">
      <c r="A4394" t="s">
        <v>151</v>
      </c>
      <c r="B4394">
        <v>30</v>
      </c>
      <c r="C4394">
        <v>1</v>
      </c>
      <c r="D4394">
        <v>1</v>
      </c>
      <c r="E4394" t="s">
        <v>32</v>
      </c>
      <c r="F4394" t="s">
        <v>206</v>
      </c>
      <c r="G4394">
        <v>683</v>
      </c>
      <c r="H4394">
        <v>1101</v>
      </c>
      <c r="I4394">
        <v>4083</v>
      </c>
      <c r="J4394">
        <v>241759.11</v>
      </c>
      <c r="K4394">
        <v>162410.91</v>
      </c>
      <c r="L4394">
        <v>154063.51</v>
      </c>
      <c r="M4394">
        <v>66102.302899999995</v>
      </c>
      <c r="N4394">
        <v>96</v>
      </c>
      <c r="O4394">
        <v>154</v>
      </c>
      <c r="P4394">
        <v>540</v>
      </c>
      <c r="Q4394">
        <v>33892.51</v>
      </c>
      <c r="R4394">
        <v>23303.88</v>
      </c>
      <c r="S4394">
        <v>19981.46</v>
      </c>
      <c r="T4394">
        <v>10029.093500000001</v>
      </c>
      <c r="U4394">
        <v>587</v>
      </c>
      <c r="V4394">
        <v>947</v>
      </c>
      <c r="W4394">
        <v>3543</v>
      </c>
      <c r="X4394">
        <v>207866.6</v>
      </c>
      <c r="Y4394">
        <v>139107.03</v>
      </c>
      <c r="Z4394">
        <v>134082.04999999999</v>
      </c>
      <c r="AA4394">
        <v>56073.2094</v>
      </c>
      <c r="AB4394">
        <v>662</v>
      </c>
      <c r="AC4394">
        <v>648</v>
      </c>
      <c r="AD4394">
        <v>440</v>
      </c>
      <c r="AE4394">
        <v>592</v>
      </c>
      <c r="AF4394">
        <v>95</v>
      </c>
      <c r="AG4394">
        <v>89</v>
      </c>
      <c r="AH4394">
        <v>70</v>
      </c>
      <c r="AI4394">
        <v>87</v>
      </c>
      <c r="AJ4394">
        <v>567</v>
      </c>
      <c r="AK4394">
        <v>559</v>
      </c>
      <c r="AL4394">
        <v>370</v>
      </c>
      <c r="AM4394">
        <v>505</v>
      </c>
    </row>
    <row r="4395" spans="1:39" x14ac:dyDescent="0.15">
      <c r="A4395" t="s">
        <v>151</v>
      </c>
      <c r="B4395">
        <v>30</v>
      </c>
      <c r="C4395">
        <v>1</v>
      </c>
      <c r="D4395">
        <v>2</v>
      </c>
      <c r="E4395" t="s">
        <v>28</v>
      </c>
      <c r="F4395" t="s">
        <v>206</v>
      </c>
      <c r="G4395">
        <v>3858</v>
      </c>
      <c r="H4395">
        <v>4991</v>
      </c>
      <c r="I4395">
        <v>19811</v>
      </c>
      <c r="J4395">
        <v>1176789.99</v>
      </c>
      <c r="K4395">
        <v>879626.34</v>
      </c>
      <c r="L4395">
        <v>800710.89</v>
      </c>
      <c r="M4395">
        <v>336857.39539999998</v>
      </c>
      <c r="N4395">
        <v>1981</v>
      </c>
      <c r="O4395">
        <v>2471</v>
      </c>
      <c r="P4395">
        <v>10860</v>
      </c>
      <c r="Q4395">
        <v>632842.6</v>
      </c>
      <c r="R4395">
        <v>454537.37</v>
      </c>
      <c r="S4395">
        <v>391630.09</v>
      </c>
      <c r="T4395">
        <v>193092.43710000001</v>
      </c>
      <c r="U4395">
        <v>1877</v>
      </c>
      <c r="V4395">
        <v>2520</v>
      </c>
      <c r="W4395">
        <v>8951</v>
      </c>
      <c r="X4395">
        <v>543947.39</v>
      </c>
      <c r="Y4395">
        <v>425088.97</v>
      </c>
      <c r="Z4395">
        <v>409080.8</v>
      </c>
      <c r="AA4395">
        <v>143764.9583</v>
      </c>
      <c r="AB4395">
        <v>3686</v>
      </c>
      <c r="AC4395">
        <v>3573</v>
      </c>
      <c r="AD4395">
        <v>1847</v>
      </c>
      <c r="AE4395">
        <v>3175</v>
      </c>
      <c r="AF4395">
        <v>1883</v>
      </c>
      <c r="AG4395">
        <v>1941</v>
      </c>
      <c r="AH4395">
        <v>1175</v>
      </c>
      <c r="AI4395">
        <v>1718</v>
      </c>
      <c r="AJ4395">
        <v>1803</v>
      </c>
      <c r="AK4395">
        <v>1632</v>
      </c>
      <c r="AL4395">
        <v>672</v>
      </c>
      <c r="AM4395">
        <v>1457</v>
      </c>
    </row>
    <row r="4396" spans="1:39" x14ac:dyDescent="0.15">
      <c r="A4396" t="s">
        <v>151</v>
      </c>
      <c r="B4396">
        <v>30</v>
      </c>
      <c r="C4396">
        <v>1</v>
      </c>
      <c r="D4396">
        <v>2</v>
      </c>
      <c r="E4396" t="s">
        <v>30</v>
      </c>
      <c r="F4396" t="s">
        <v>206</v>
      </c>
      <c r="G4396">
        <v>429</v>
      </c>
      <c r="H4396">
        <v>560</v>
      </c>
      <c r="I4396">
        <v>2253</v>
      </c>
      <c r="J4396">
        <v>133514.82999999999</v>
      </c>
      <c r="K4396">
        <v>98035.33</v>
      </c>
      <c r="L4396">
        <v>87645.93</v>
      </c>
      <c r="M4396">
        <v>38654.265200000002</v>
      </c>
      <c r="N4396">
        <v>211</v>
      </c>
      <c r="O4396">
        <v>262</v>
      </c>
      <c r="P4396">
        <v>1150</v>
      </c>
      <c r="Q4396">
        <v>67753.97</v>
      </c>
      <c r="R4396">
        <v>48417.22</v>
      </c>
      <c r="S4396">
        <v>41021.06</v>
      </c>
      <c r="T4396">
        <v>21261.2601</v>
      </c>
      <c r="U4396">
        <v>218</v>
      </c>
      <c r="V4396">
        <v>298</v>
      </c>
      <c r="W4396">
        <v>1103</v>
      </c>
      <c r="X4396">
        <v>65760.86</v>
      </c>
      <c r="Y4396">
        <v>49618.11</v>
      </c>
      <c r="Z4396">
        <v>46624.87</v>
      </c>
      <c r="AA4396">
        <v>17393.005099999998</v>
      </c>
      <c r="AB4396">
        <v>402</v>
      </c>
      <c r="AC4396">
        <v>409</v>
      </c>
      <c r="AD4396">
        <v>184</v>
      </c>
      <c r="AE4396">
        <v>416</v>
      </c>
      <c r="AF4396">
        <v>198</v>
      </c>
      <c r="AG4396">
        <v>209</v>
      </c>
      <c r="AH4396">
        <v>111</v>
      </c>
      <c r="AI4396">
        <v>205</v>
      </c>
      <c r="AJ4396">
        <v>204</v>
      </c>
      <c r="AK4396">
        <v>200</v>
      </c>
      <c r="AL4396">
        <v>73</v>
      </c>
      <c r="AM4396">
        <v>211</v>
      </c>
    </row>
    <row r="4397" spans="1:39" x14ac:dyDescent="0.15">
      <c r="A4397" t="s">
        <v>151</v>
      </c>
      <c r="B4397">
        <v>30</v>
      </c>
      <c r="C4397">
        <v>1</v>
      </c>
      <c r="D4397">
        <v>2</v>
      </c>
      <c r="E4397" t="s">
        <v>29</v>
      </c>
      <c r="F4397" t="s">
        <v>206</v>
      </c>
      <c r="G4397">
        <v>1690</v>
      </c>
      <c r="H4397">
        <v>2289</v>
      </c>
      <c r="I4397">
        <v>9349</v>
      </c>
      <c r="J4397">
        <v>548347.78</v>
      </c>
      <c r="K4397">
        <v>390937.37</v>
      </c>
      <c r="L4397">
        <v>360723.95</v>
      </c>
      <c r="M4397">
        <v>158704.42879999999</v>
      </c>
      <c r="N4397">
        <v>736</v>
      </c>
      <c r="O4397">
        <v>932</v>
      </c>
      <c r="P4397">
        <v>4251</v>
      </c>
      <c r="Q4397">
        <v>245224.28</v>
      </c>
      <c r="R4397">
        <v>170268.05</v>
      </c>
      <c r="S4397">
        <v>148219.07</v>
      </c>
      <c r="T4397">
        <v>76944.521999999997</v>
      </c>
      <c r="U4397">
        <v>954</v>
      </c>
      <c r="V4397">
        <v>1357</v>
      </c>
      <c r="W4397">
        <v>5098</v>
      </c>
      <c r="X4397">
        <v>303123.5</v>
      </c>
      <c r="Y4397">
        <v>220669.32</v>
      </c>
      <c r="Z4397">
        <v>212504.88</v>
      </c>
      <c r="AA4397">
        <v>81759.906799999997</v>
      </c>
      <c r="AB4397">
        <v>1614</v>
      </c>
      <c r="AC4397">
        <v>1579</v>
      </c>
      <c r="AD4397">
        <v>759</v>
      </c>
      <c r="AE4397">
        <v>1614</v>
      </c>
      <c r="AF4397">
        <v>703</v>
      </c>
      <c r="AG4397">
        <v>704</v>
      </c>
      <c r="AH4397">
        <v>433</v>
      </c>
      <c r="AI4397">
        <v>709</v>
      </c>
      <c r="AJ4397">
        <v>911</v>
      </c>
      <c r="AK4397">
        <v>875</v>
      </c>
      <c r="AL4397">
        <v>326</v>
      </c>
      <c r="AM4397">
        <v>905</v>
      </c>
    </row>
    <row r="4398" spans="1:39" x14ac:dyDescent="0.15">
      <c r="A4398" t="s">
        <v>151</v>
      </c>
      <c r="B4398">
        <v>30</v>
      </c>
      <c r="C4398">
        <v>1</v>
      </c>
      <c r="D4398">
        <v>2</v>
      </c>
      <c r="E4398" t="s">
        <v>31</v>
      </c>
      <c r="F4398" t="s">
        <v>206</v>
      </c>
      <c r="G4398">
        <v>1</v>
      </c>
      <c r="H4398">
        <v>2</v>
      </c>
      <c r="I4398">
        <v>4</v>
      </c>
      <c r="J4398">
        <v>266</v>
      </c>
      <c r="K4398">
        <v>266</v>
      </c>
      <c r="L4398">
        <v>266</v>
      </c>
      <c r="M4398">
        <v>52.290399999999998</v>
      </c>
      <c r="N4398">
        <v>1</v>
      </c>
      <c r="O4398">
        <v>2</v>
      </c>
      <c r="P4398">
        <v>4</v>
      </c>
      <c r="Q4398">
        <v>266</v>
      </c>
      <c r="R4398">
        <v>266</v>
      </c>
      <c r="S4398">
        <v>266</v>
      </c>
      <c r="T4398">
        <v>52.290399999999998</v>
      </c>
      <c r="U4398">
        <v>0</v>
      </c>
      <c r="V4398">
        <v>0</v>
      </c>
      <c r="W4398">
        <v>0</v>
      </c>
      <c r="X4398">
        <v>0</v>
      </c>
      <c r="Y4398">
        <v>0</v>
      </c>
      <c r="Z4398">
        <v>0</v>
      </c>
      <c r="AA4398">
        <v>0</v>
      </c>
      <c r="AB4398">
        <v>1</v>
      </c>
      <c r="AC4398">
        <v>1</v>
      </c>
      <c r="AD4398">
        <v>0</v>
      </c>
      <c r="AE4398">
        <v>1</v>
      </c>
      <c r="AF4398">
        <v>1</v>
      </c>
      <c r="AG4398">
        <v>1</v>
      </c>
      <c r="AH4398">
        <v>0</v>
      </c>
      <c r="AI4398">
        <v>1</v>
      </c>
      <c r="AJ4398">
        <v>0</v>
      </c>
      <c r="AK4398">
        <v>0</v>
      </c>
      <c r="AL4398">
        <v>0</v>
      </c>
      <c r="AM4398">
        <v>0</v>
      </c>
    </row>
    <row r="4399" spans="1:39" x14ac:dyDescent="0.15">
      <c r="A4399" t="s">
        <v>151</v>
      </c>
      <c r="B4399">
        <v>30</v>
      </c>
      <c r="C4399">
        <v>1</v>
      </c>
      <c r="D4399">
        <v>2</v>
      </c>
      <c r="E4399" t="s">
        <v>32</v>
      </c>
      <c r="F4399" t="s">
        <v>206</v>
      </c>
      <c r="G4399">
        <v>289</v>
      </c>
      <c r="H4399">
        <v>428</v>
      </c>
      <c r="I4399">
        <v>1711</v>
      </c>
      <c r="J4399">
        <v>102766.79</v>
      </c>
      <c r="K4399">
        <v>69163.679999999993</v>
      </c>
      <c r="L4399">
        <v>65958.5</v>
      </c>
      <c r="M4399">
        <v>28285.2912</v>
      </c>
      <c r="N4399">
        <v>28</v>
      </c>
      <c r="O4399">
        <v>51</v>
      </c>
      <c r="P4399">
        <v>166</v>
      </c>
      <c r="Q4399">
        <v>9750.69</v>
      </c>
      <c r="R4399">
        <v>6262.59</v>
      </c>
      <c r="S4399">
        <v>5598.17</v>
      </c>
      <c r="T4399">
        <v>3138.3143</v>
      </c>
      <c r="U4399">
        <v>261</v>
      </c>
      <c r="V4399">
        <v>377</v>
      </c>
      <c r="W4399">
        <v>1545</v>
      </c>
      <c r="X4399">
        <v>93016.1</v>
      </c>
      <c r="Y4399">
        <v>62901.09</v>
      </c>
      <c r="Z4399">
        <v>60360.33</v>
      </c>
      <c r="AA4399">
        <v>25146.976900000001</v>
      </c>
      <c r="AB4399">
        <v>281</v>
      </c>
      <c r="AC4399">
        <v>269</v>
      </c>
      <c r="AD4399">
        <v>155</v>
      </c>
      <c r="AE4399">
        <v>249</v>
      </c>
      <c r="AF4399">
        <v>27</v>
      </c>
      <c r="AG4399">
        <v>24</v>
      </c>
      <c r="AH4399">
        <v>18</v>
      </c>
      <c r="AI4399">
        <v>27</v>
      </c>
      <c r="AJ4399">
        <v>254</v>
      </c>
      <c r="AK4399">
        <v>245</v>
      </c>
      <c r="AL4399">
        <v>137</v>
      </c>
      <c r="AM4399">
        <v>222</v>
      </c>
    </row>
    <row r="4400" spans="1:39" x14ac:dyDescent="0.15">
      <c r="A4400" t="s">
        <v>151</v>
      </c>
      <c r="B4400">
        <v>30</v>
      </c>
      <c r="C4400">
        <v>2</v>
      </c>
      <c r="D4400">
        <v>0</v>
      </c>
      <c r="E4400" t="s">
        <v>28</v>
      </c>
      <c r="F4400" t="s">
        <v>206</v>
      </c>
      <c r="G4400">
        <v>359</v>
      </c>
      <c r="H4400">
        <v>881</v>
      </c>
      <c r="I4400">
        <v>2473</v>
      </c>
      <c r="J4400">
        <v>133594.41</v>
      </c>
      <c r="K4400">
        <v>87788.94</v>
      </c>
      <c r="L4400">
        <v>69794.559999999998</v>
      </c>
      <c r="M4400">
        <v>42604.875200000002</v>
      </c>
      <c r="N4400">
        <v>359</v>
      </c>
      <c r="O4400">
        <v>409</v>
      </c>
      <c r="P4400">
        <v>1407</v>
      </c>
      <c r="Q4400">
        <v>74971.490000000005</v>
      </c>
      <c r="R4400">
        <v>47421.52</v>
      </c>
      <c r="S4400">
        <v>31237.45</v>
      </c>
      <c r="T4400">
        <v>25029.103500000001</v>
      </c>
      <c r="U4400">
        <v>359</v>
      </c>
      <c r="V4400">
        <v>472</v>
      </c>
      <c r="W4400">
        <v>1066</v>
      </c>
      <c r="X4400">
        <v>58622.92</v>
      </c>
      <c r="Y4400">
        <v>40367.42</v>
      </c>
      <c r="Z4400">
        <v>38557.11</v>
      </c>
      <c r="AA4400">
        <v>17575.771700000001</v>
      </c>
      <c r="AB4400">
        <v>355</v>
      </c>
      <c r="AC4400">
        <v>358</v>
      </c>
      <c r="AD4400">
        <v>335</v>
      </c>
      <c r="AE4400">
        <v>268</v>
      </c>
      <c r="AF4400">
        <v>355</v>
      </c>
      <c r="AG4400">
        <v>358</v>
      </c>
      <c r="AH4400">
        <v>335</v>
      </c>
      <c r="AI4400">
        <v>268</v>
      </c>
      <c r="AJ4400">
        <v>355</v>
      </c>
      <c r="AK4400">
        <v>358</v>
      </c>
      <c r="AL4400">
        <v>335</v>
      </c>
      <c r="AM4400">
        <v>268</v>
      </c>
    </row>
    <row r="4401" spans="1:39" x14ac:dyDescent="0.15">
      <c r="A4401" t="s">
        <v>151</v>
      </c>
      <c r="B4401">
        <v>30</v>
      </c>
      <c r="C4401">
        <v>2</v>
      </c>
      <c r="D4401">
        <v>0</v>
      </c>
      <c r="E4401" t="s">
        <v>30</v>
      </c>
      <c r="F4401" t="s">
        <v>206</v>
      </c>
      <c r="G4401">
        <v>2</v>
      </c>
      <c r="H4401">
        <v>6</v>
      </c>
      <c r="I4401">
        <v>17</v>
      </c>
      <c r="J4401">
        <v>751.88</v>
      </c>
      <c r="K4401">
        <v>472.28</v>
      </c>
      <c r="L4401">
        <v>422.3</v>
      </c>
      <c r="M4401">
        <v>259.50650000000002</v>
      </c>
      <c r="N4401">
        <v>2</v>
      </c>
      <c r="O4401">
        <v>3</v>
      </c>
      <c r="P4401">
        <v>8</v>
      </c>
      <c r="Q4401">
        <v>383.93</v>
      </c>
      <c r="R4401">
        <v>255.73</v>
      </c>
      <c r="S4401">
        <v>205.75</v>
      </c>
      <c r="T4401">
        <v>149.29650000000001</v>
      </c>
      <c r="U4401">
        <v>2</v>
      </c>
      <c r="V4401">
        <v>3</v>
      </c>
      <c r="W4401">
        <v>9</v>
      </c>
      <c r="X4401">
        <v>367.95</v>
      </c>
      <c r="Y4401">
        <v>216.55</v>
      </c>
      <c r="Z4401">
        <v>216.55</v>
      </c>
      <c r="AA4401">
        <v>110.21</v>
      </c>
      <c r="AB4401">
        <v>1</v>
      </c>
      <c r="AC4401">
        <v>2</v>
      </c>
      <c r="AD4401">
        <v>2</v>
      </c>
      <c r="AE4401">
        <v>2</v>
      </c>
      <c r="AF4401">
        <v>1</v>
      </c>
      <c r="AG4401">
        <v>2</v>
      </c>
      <c r="AH4401">
        <v>2</v>
      </c>
      <c r="AI4401">
        <v>2</v>
      </c>
      <c r="AJ4401">
        <v>1</v>
      </c>
      <c r="AK4401">
        <v>2</v>
      </c>
      <c r="AL4401">
        <v>2</v>
      </c>
      <c r="AM4401">
        <v>2</v>
      </c>
    </row>
    <row r="4402" spans="1:39" x14ac:dyDescent="0.15">
      <c r="A4402" t="s">
        <v>151</v>
      </c>
      <c r="B4402">
        <v>30</v>
      </c>
      <c r="C4402">
        <v>2</v>
      </c>
      <c r="D4402">
        <v>0</v>
      </c>
      <c r="E4402" t="s">
        <v>29</v>
      </c>
      <c r="F4402" t="s">
        <v>206</v>
      </c>
      <c r="G4402">
        <v>2</v>
      </c>
      <c r="H4402">
        <v>4</v>
      </c>
      <c r="I4402">
        <v>18</v>
      </c>
      <c r="J4402">
        <v>845.86</v>
      </c>
      <c r="K4402">
        <v>500.86</v>
      </c>
      <c r="L4402">
        <v>345.25</v>
      </c>
      <c r="M4402">
        <v>252.38030000000001</v>
      </c>
      <c r="N4402">
        <v>2</v>
      </c>
      <c r="O4402">
        <v>2</v>
      </c>
      <c r="P4402">
        <v>11</v>
      </c>
      <c r="Q4402">
        <v>465.93</v>
      </c>
      <c r="R4402">
        <v>284.3</v>
      </c>
      <c r="S4402">
        <v>128.69</v>
      </c>
      <c r="T4402">
        <v>142.99029999999999</v>
      </c>
      <c r="U4402">
        <v>2</v>
      </c>
      <c r="V4402">
        <v>2</v>
      </c>
      <c r="W4402">
        <v>7</v>
      </c>
      <c r="X4402">
        <v>379.93</v>
      </c>
      <c r="Y4402">
        <v>216.56</v>
      </c>
      <c r="Z4402">
        <v>216.56</v>
      </c>
      <c r="AA4402">
        <v>109.39</v>
      </c>
      <c r="AB4402">
        <v>2</v>
      </c>
      <c r="AC4402">
        <v>2</v>
      </c>
      <c r="AD4402">
        <v>2</v>
      </c>
      <c r="AE4402">
        <v>2</v>
      </c>
      <c r="AF4402">
        <v>2</v>
      </c>
      <c r="AG4402">
        <v>2</v>
      </c>
      <c r="AH4402">
        <v>2</v>
      </c>
      <c r="AI4402">
        <v>2</v>
      </c>
      <c r="AJ4402">
        <v>2</v>
      </c>
      <c r="AK4402">
        <v>2</v>
      </c>
      <c r="AL4402">
        <v>2</v>
      </c>
      <c r="AM4402">
        <v>2</v>
      </c>
    </row>
    <row r="4403" spans="1:39" x14ac:dyDescent="0.15">
      <c r="A4403" t="s">
        <v>151</v>
      </c>
      <c r="B4403">
        <v>30</v>
      </c>
      <c r="C4403">
        <v>2</v>
      </c>
      <c r="D4403">
        <v>0</v>
      </c>
      <c r="E4403" t="s">
        <v>32</v>
      </c>
      <c r="F4403" t="s">
        <v>206</v>
      </c>
      <c r="G4403">
        <v>49</v>
      </c>
      <c r="H4403">
        <v>129</v>
      </c>
      <c r="I4403">
        <v>342</v>
      </c>
      <c r="J4403">
        <v>19654.84</v>
      </c>
      <c r="K4403">
        <v>12210.12</v>
      </c>
      <c r="L4403">
        <v>10177.700000000001</v>
      </c>
      <c r="M4403">
        <v>5877.6229000000003</v>
      </c>
      <c r="N4403">
        <v>49</v>
      </c>
      <c r="O4403">
        <v>61</v>
      </c>
      <c r="P4403">
        <v>184</v>
      </c>
      <c r="Q4403">
        <v>10279.57</v>
      </c>
      <c r="R4403">
        <v>6271.71</v>
      </c>
      <c r="S4403">
        <v>4484.42</v>
      </c>
      <c r="T4403">
        <v>3227.5641999999998</v>
      </c>
      <c r="U4403">
        <v>49</v>
      </c>
      <c r="V4403">
        <v>68</v>
      </c>
      <c r="W4403">
        <v>158</v>
      </c>
      <c r="X4403">
        <v>9375.27</v>
      </c>
      <c r="Y4403">
        <v>5938.41</v>
      </c>
      <c r="Z4403">
        <v>5693.28</v>
      </c>
      <c r="AA4403">
        <v>2650.0587</v>
      </c>
      <c r="AB4403">
        <v>49</v>
      </c>
      <c r="AC4403">
        <v>46</v>
      </c>
      <c r="AD4403">
        <v>45</v>
      </c>
      <c r="AE4403">
        <v>45</v>
      </c>
      <c r="AF4403">
        <v>49</v>
      </c>
      <c r="AG4403">
        <v>46</v>
      </c>
      <c r="AH4403">
        <v>45</v>
      </c>
      <c r="AI4403">
        <v>45</v>
      </c>
      <c r="AJ4403">
        <v>49</v>
      </c>
      <c r="AK4403">
        <v>46</v>
      </c>
      <c r="AL4403">
        <v>45</v>
      </c>
      <c r="AM4403">
        <v>45</v>
      </c>
    </row>
    <row r="4404" spans="1:39" x14ac:dyDescent="0.15">
      <c r="A4404" t="s">
        <v>151</v>
      </c>
      <c r="B4404">
        <v>30</v>
      </c>
      <c r="C4404">
        <v>2</v>
      </c>
      <c r="D4404">
        <v>1</v>
      </c>
      <c r="E4404" t="s">
        <v>28</v>
      </c>
      <c r="F4404" t="s">
        <v>206</v>
      </c>
      <c r="G4404">
        <v>3153</v>
      </c>
      <c r="H4404">
        <v>8087</v>
      </c>
      <c r="I4404">
        <v>21540</v>
      </c>
      <c r="J4404">
        <v>1145562.53</v>
      </c>
      <c r="K4404">
        <v>776984.81</v>
      </c>
      <c r="L4404">
        <v>630959.4</v>
      </c>
      <c r="M4404">
        <v>358006.31809999997</v>
      </c>
      <c r="N4404">
        <v>3153</v>
      </c>
      <c r="O4404">
        <v>3890</v>
      </c>
      <c r="P4404">
        <v>12842</v>
      </c>
      <c r="Q4404">
        <v>675208.66</v>
      </c>
      <c r="R4404">
        <v>441849.88</v>
      </c>
      <c r="S4404">
        <v>315116.65000000002</v>
      </c>
      <c r="T4404">
        <v>220676.41769999999</v>
      </c>
      <c r="U4404">
        <v>3153</v>
      </c>
      <c r="V4404">
        <v>4197</v>
      </c>
      <c r="W4404">
        <v>8698</v>
      </c>
      <c r="X4404">
        <v>470353.87</v>
      </c>
      <c r="Y4404">
        <v>335134.93</v>
      </c>
      <c r="Z4404">
        <v>315842.75</v>
      </c>
      <c r="AA4404">
        <v>137329.90040000001</v>
      </c>
      <c r="AB4404">
        <v>3047</v>
      </c>
      <c r="AC4404">
        <v>3136</v>
      </c>
      <c r="AD4404">
        <v>2445</v>
      </c>
      <c r="AE4404">
        <v>2992</v>
      </c>
      <c r="AF4404">
        <v>3047</v>
      </c>
      <c r="AG4404">
        <v>3136</v>
      </c>
      <c r="AH4404">
        <v>2445</v>
      </c>
      <c r="AI4404">
        <v>2992</v>
      </c>
      <c r="AJ4404">
        <v>3047</v>
      </c>
      <c r="AK4404">
        <v>3136</v>
      </c>
      <c r="AL4404">
        <v>2445</v>
      </c>
      <c r="AM4404">
        <v>2992</v>
      </c>
    </row>
    <row r="4405" spans="1:39" x14ac:dyDescent="0.15">
      <c r="A4405" t="s">
        <v>151</v>
      </c>
      <c r="B4405">
        <v>30</v>
      </c>
      <c r="C4405">
        <v>2</v>
      </c>
      <c r="D4405">
        <v>1</v>
      </c>
      <c r="E4405" t="s">
        <v>30</v>
      </c>
      <c r="F4405" t="s">
        <v>206</v>
      </c>
      <c r="G4405">
        <v>364</v>
      </c>
      <c r="H4405">
        <v>952</v>
      </c>
      <c r="I4405">
        <v>2543</v>
      </c>
      <c r="J4405">
        <v>136280.34</v>
      </c>
      <c r="K4405">
        <v>93671.12</v>
      </c>
      <c r="L4405">
        <v>75085.84</v>
      </c>
      <c r="M4405">
        <v>40926.549899999998</v>
      </c>
      <c r="N4405">
        <v>364</v>
      </c>
      <c r="O4405">
        <v>453</v>
      </c>
      <c r="P4405">
        <v>1481</v>
      </c>
      <c r="Q4405">
        <v>79055.75</v>
      </c>
      <c r="R4405">
        <v>52894.47</v>
      </c>
      <c r="S4405">
        <v>37001.47</v>
      </c>
      <c r="T4405">
        <v>24829.620800000001</v>
      </c>
      <c r="U4405">
        <v>364</v>
      </c>
      <c r="V4405">
        <v>499</v>
      </c>
      <c r="W4405">
        <v>1062</v>
      </c>
      <c r="X4405">
        <v>57224.59</v>
      </c>
      <c r="Y4405">
        <v>40776.65</v>
      </c>
      <c r="Z4405">
        <v>38084.370000000003</v>
      </c>
      <c r="AA4405">
        <v>16096.929099999999</v>
      </c>
      <c r="AB4405">
        <v>340</v>
      </c>
      <c r="AC4405">
        <v>360</v>
      </c>
      <c r="AD4405">
        <v>251</v>
      </c>
      <c r="AE4405">
        <v>354</v>
      </c>
      <c r="AF4405">
        <v>340</v>
      </c>
      <c r="AG4405">
        <v>360</v>
      </c>
      <c r="AH4405">
        <v>251</v>
      </c>
      <c r="AI4405">
        <v>354</v>
      </c>
      <c r="AJ4405">
        <v>340</v>
      </c>
      <c r="AK4405">
        <v>360</v>
      </c>
      <c r="AL4405">
        <v>251</v>
      </c>
      <c r="AM4405">
        <v>354</v>
      </c>
    </row>
    <row r="4406" spans="1:39" x14ac:dyDescent="0.15">
      <c r="A4406" t="s">
        <v>151</v>
      </c>
      <c r="B4406">
        <v>30</v>
      </c>
      <c r="C4406">
        <v>2</v>
      </c>
      <c r="D4406">
        <v>1</v>
      </c>
      <c r="E4406" t="s">
        <v>29</v>
      </c>
      <c r="F4406" t="s">
        <v>206</v>
      </c>
      <c r="G4406">
        <v>6563</v>
      </c>
      <c r="H4406">
        <v>17674</v>
      </c>
      <c r="I4406">
        <v>47213</v>
      </c>
      <c r="J4406">
        <v>2556154.06</v>
      </c>
      <c r="K4406">
        <v>1661445.39</v>
      </c>
      <c r="L4406">
        <v>1351245.36</v>
      </c>
      <c r="M4406">
        <v>788197.03929999995</v>
      </c>
      <c r="N4406">
        <v>6563</v>
      </c>
      <c r="O4406">
        <v>8443</v>
      </c>
      <c r="P4406">
        <v>27387</v>
      </c>
      <c r="Q4406">
        <v>1466373.98</v>
      </c>
      <c r="R4406">
        <v>924151.85</v>
      </c>
      <c r="S4406">
        <v>663633.65</v>
      </c>
      <c r="T4406">
        <v>473765.63299999997</v>
      </c>
      <c r="U4406">
        <v>6563</v>
      </c>
      <c r="V4406">
        <v>9231</v>
      </c>
      <c r="W4406">
        <v>19826</v>
      </c>
      <c r="X4406">
        <v>1089780.08</v>
      </c>
      <c r="Y4406">
        <v>737293.54</v>
      </c>
      <c r="Z4406">
        <v>687611.71</v>
      </c>
      <c r="AA4406">
        <v>314431.40629999997</v>
      </c>
      <c r="AB4406">
        <v>6263</v>
      </c>
      <c r="AC4406">
        <v>6254</v>
      </c>
      <c r="AD4406">
        <v>4867</v>
      </c>
      <c r="AE4406">
        <v>6366</v>
      </c>
      <c r="AF4406">
        <v>6263</v>
      </c>
      <c r="AG4406">
        <v>6254</v>
      </c>
      <c r="AH4406">
        <v>4867</v>
      </c>
      <c r="AI4406">
        <v>6366</v>
      </c>
      <c r="AJ4406">
        <v>6263</v>
      </c>
      <c r="AK4406">
        <v>6254</v>
      </c>
      <c r="AL4406">
        <v>4867</v>
      </c>
      <c r="AM4406">
        <v>6366</v>
      </c>
    </row>
    <row r="4407" spans="1:39" x14ac:dyDescent="0.15">
      <c r="A4407" t="s">
        <v>151</v>
      </c>
      <c r="B4407">
        <v>30</v>
      </c>
      <c r="C4407">
        <v>2</v>
      </c>
      <c r="D4407">
        <v>1</v>
      </c>
      <c r="E4407" t="s">
        <v>31</v>
      </c>
      <c r="F4407" t="s">
        <v>206</v>
      </c>
      <c r="G4407">
        <v>2</v>
      </c>
      <c r="H4407">
        <v>5</v>
      </c>
      <c r="I4407">
        <v>16</v>
      </c>
      <c r="J4407">
        <v>1054.8900000000001</v>
      </c>
      <c r="K4407">
        <v>688.65</v>
      </c>
      <c r="L4407">
        <v>506.08</v>
      </c>
      <c r="M4407">
        <v>326.49939999999998</v>
      </c>
      <c r="N4407">
        <v>2</v>
      </c>
      <c r="O4407">
        <v>2</v>
      </c>
      <c r="P4407">
        <v>5</v>
      </c>
      <c r="Q4407">
        <v>289.95</v>
      </c>
      <c r="R4407">
        <v>166.95</v>
      </c>
      <c r="S4407">
        <v>106.97</v>
      </c>
      <c r="T4407">
        <v>109.35939999999999</v>
      </c>
      <c r="U4407">
        <v>2</v>
      </c>
      <c r="V4407">
        <v>3</v>
      </c>
      <c r="W4407">
        <v>11</v>
      </c>
      <c r="X4407">
        <v>764.94</v>
      </c>
      <c r="Y4407">
        <v>521.70000000000005</v>
      </c>
      <c r="Z4407">
        <v>399.11</v>
      </c>
      <c r="AA4407">
        <v>217.14</v>
      </c>
      <c r="AB4407">
        <v>2</v>
      </c>
      <c r="AC4407">
        <v>2</v>
      </c>
      <c r="AD4407">
        <v>2</v>
      </c>
      <c r="AE4407">
        <v>2</v>
      </c>
      <c r="AF4407">
        <v>2</v>
      </c>
      <c r="AG4407">
        <v>2</v>
      </c>
      <c r="AH4407">
        <v>2</v>
      </c>
      <c r="AI4407">
        <v>2</v>
      </c>
      <c r="AJ4407">
        <v>2</v>
      </c>
      <c r="AK4407">
        <v>2</v>
      </c>
      <c r="AL4407">
        <v>2</v>
      </c>
      <c r="AM4407">
        <v>2</v>
      </c>
    </row>
    <row r="4408" spans="1:39" x14ac:dyDescent="0.15">
      <c r="A4408" t="s">
        <v>151</v>
      </c>
      <c r="B4408">
        <v>30</v>
      </c>
      <c r="C4408">
        <v>2</v>
      </c>
      <c r="D4408">
        <v>1</v>
      </c>
      <c r="E4408" t="s">
        <v>32</v>
      </c>
      <c r="F4408" t="s">
        <v>206</v>
      </c>
      <c r="G4408">
        <v>191</v>
      </c>
      <c r="H4408">
        <v>527</v>
      </c>
      <c r="I4408">
        <v>1575</v>
      </c>
      <c r="J4408">
        <v>80955.17</v>
      </c>
      <c r="K4408">
        <v>51305.5</v>
      </c>
      <c r="L4408">
        <v>43975.23</v>
      </c>
      <c r="M4408">
        <v>25580.388999999999</v>
      </c>
      <c r="N4408">
        <v>191</v>
      </c>
      <c r="O4408">
        <v>248</v>
      </c>
      <c r="P4408">
        <v>809</v>
      </c>
      <c r="Q4408">
        <v>39690.879999999997</v>
      </c>
      <c r="R4408">
        <v>24612.51</v>
      </c>
      <c r="S4408">
        <v>18111.14</v>
      </c>
      <c r="T4408">
        <v>13497.060600000001</v>
      </c>
      <c r="U4408">
        <v>191</v>
      </c>
      <c r="V4408">
        <v>279</v>
      </c>
      <c r="W4408">
        <v>766</v>
      </c>
      <c r="X4408">
        <v>41264.29</v>
      </c>
      <c r="Y4408">
        <v>26692.99</v>
      </c>
      <c r="Z4408">
        <v>25864.09</v>
      </c>
      <c r="AA4408">
        <v>12083.3284</v>
      </c>
      <c r="AB4408">
        <v>189</v>
      </c>
      <c r="AC4408">
        <v>187</v>
      </c>
      <c r="AD4408">
        <v>148</v>
      </c>
      <c r="AE4408">
        <v>174</v>
      </c>
      <c r="AF4408">
        <v>189</v>
      </c>
      <c r="AG4408">
        <v>187</v>
      </c>
      <c r="AH4408">
        <v>148</v>
      </c>
      <c r="AI4408">
        <v>174</v>
      </c>
      <c r="AJ4408">
        <v>189</v>
      </c>
      <c r="AK4408">
        <v>187</v>
      </c>
      <c r="AL4408">
        <v>148</v>
      </c>
      <c r="AM4408">
        <v>174</v>
      </c>
    </row>
    <row r="4409" spans="1:39" x14ac:dyDescent="0.15">
      <c r="A4409" t="s">
        <v>151</v>
      </c>
      <c r="B4409">
        <v>30</v>
      </c>
      <c r="C4409">
        <v>2</v>
      </c>
      <c r="D4409">
        <v>2</v>
      </c>
      <c r="E4409" t="s">
        <v>28</v>
      </c>
      <c r="F4409" t="s">
        <v>206</v>
      </c>
      <c r="G4409">
        <v>326</v>
      </c>
      <c r="H4409">
        <v>794</v>
      </c>
      <c r="I4409">
        <v>2238</v>
      </c>
      <c r="J4409">
        <v>116473.66</v>
      </c>
      <c r="K4409">
        <v>79331.539999999994</v>
      </c>
      <c r="L4409">
        <v>61233.49</v>
      </c>
      <c r="M4409">
        <v>36557.201800000003</v>
      </c>
      <c r="N4409">
        <v>326</v>
      </c>
      <c r="O4409">
        <v>378</v>
      </c>
      <c r="P4409">
        <v>1355</v>
      </c>
      <c r="Q4409">
        <v>69321.25</v>
      </c>
      <c r="R4409">
        <v>45449.31</v>
      </c>
      <c r="S4409">
        <v>29028.81</v>
      </c>
      <c r="T4409">
        <v>22696.722900000001</v>
      </c>
      <c r="U4409">
        <v>326</v>
      </c>
      <c r="V4409">
        <v>416</v>
      </c>
      <c r="W4409">
        <v>883</v>
      </c>
      <c r="X4409">
        <v>47152.41</v>
      </c>
      <c r="Y4409">
        <v>33882.230000000003</v>
      </c>
      <c r="Z4409">
        <v>32204.68</v>
      </c>
      <c r="AA4409">
        <v>13860.4789</v>
      </c>
      <c r="AB4409">
        <v>309</v>
      </c>
      <c r="AC4409">
        <v>326</v>
      </c>
      <c r="AD4409">
        <v>204</v>
      </c>
      <c r="AE4409">
        <v>292</v>
      </c>
      <c r="AF4409">
        <v>309</v>
      </c>
      <c r="AG4409">
        <v>326</v>
      </c>
      <c r="AH4409">
        <v>204</v>
      </c>
      <c r="AI4409">
        <v>292</v>
      </c>
      <c r="AJ4409">
        <v>309</v>
      </c>
      <c r="AK4409">
        <v>326</v>
      </c>
      <c r="AL4409">
        <v>204</v>
      </c>
      <c r="AM4409">
        <v>292</v>
      </c>
    </row>
    <row r="4410" spans="1:39" x14ac:dyDescent="0.15">
      <c r="A4410" t="s">
        <v>151</v>
      </c>
      <c r="B4410">
        <v>30</v>
      </c>
      <c r="C4410">
        <v>2</v>
      </c>
      <c r="D4410">
        <v>2</v>
      </c>
      <c r="E4410" t="s">
        <v>30</v>
      </c>
      <c r="F4410" t="s">
        <v>206</v>
      </c>
      <c r="G4410">
        <v>45</v>
      </c>
      <c r="H4410">
        <v>106</v>
      </c>
      <c r="I4410">
        <v>296</v>
      </c>
      <c r="J4410">
        <v>15450.81</v>
      </c>
      <c r="K4410">
        <v>10737.02</v>
      </c>
      <c r="L4410">
        <v>8388.17</v>
      </c>
      <c r="M4410">
        <v>4838.9989999999998</v>
      </c>
      <c r="N4410">
        <v>45</v>
      </c>
      <c r="O4410">
        <v>51</v>
      </c>
      <c r="P4410">
        <v>187</v>
      </c>
      <c r="Q4410">
        <v>9753.44</v>
      </c>
      <c r="R4410">
        <v>6581.39</v>
      </c>
      <c r="S4410">
        <v>4256.5200000000004</v>
      </c>
      <c r="T4410">
        <v>3187.5734000000002</v>
      </c>
      <c r="U4410">
        <v>45</v>
      </c>
      <c r="V4410">
        <v>55</v>
      </c>
      <c r="W4410">
        <v>109</v>
      </c>
      <c r="X4410">
        <v>5697.37</v>
      </c>
      <c r="Y4410">
        <v>4155.63</v>
      </c>
      <c r="Z4410">
        <v>4131.6499999999996</v>
      </c>
      <c r="AA4410">
        <v>1651.4256</v>
      </c>
      <c r="AB4410">
        <v>40</v>
      </c>
      <c r="AC4410">
        <v>45</v>
      </c>
      <c r="AD4410">
        <v>28</v>
      </c>
      <c r="AE4410">
        <v>45</v>
      </c>
      <c r="AF4410">
        <v>40</v>
      </c>
      <c r="AG4410">
        <v>45</v>
      </c>
      <c r="AH4410">
        <v>28</v>
      </c>
      <c r="AI4410">
        <v>45</v>
      </c>
      <c r="AJ4410">
        <v>40</v>
      </c>
      <c r="AK4410">
        <v>45</v>
      </c>
      <c r="AL4410">
        <v>28</v>
      </c>
      <c r="AM4410">
        <v>45</v>
      </c>
    </row>
    <row r="4411" spans="1:39" x14ac:dyDescent="0.15">
      <c r="A4411" t="s">
        <v>151</v>
      </c>
      <c r="B4411">
        <v>30</v>
      </c>
      <c r="C4411">
        <v>2</v>
      </c>
      <c r="D4411">
        <v>2</v>
      </c>
      <c r="E4411" t="s">
        <v>29</v>
      </c>
      <c r="F4411" t="s">
        <v>206</v>
      </c>
      <c r="G4411">
        <v>197</v>
      </c>
      <c r="H4411">
        <v>489</v>
      </c>
      <c r="I4411">
        <v>1426</v>
      </c>
      <c r="J4411">
        <v>76036.66</v>
      </c>
      <c r="K4411">
        <v>50073.08</v>
      </c>
      <c r="L4411">
        <v>39859.71</v>
      </c>
      <c r="M4411">
        <v>23630.536599999999</v>
      </c>
      <c r="N4411">
        <v>197</v>
      </c>
      <c r="O4411">
        <v>239</v>
      </c>
      <c r="P4411">
        <v>847</v>
      </c>
      <c r="Q4411">
        <v>44033.31</v>
      </c>
      <c r="R4411">
        <v>28215.89</v>
      </c>
      <c r="S4411">
        <v>18531.34</v>
      </c>
      <c r="T4411">
        <v>14320.090099999999</v>
      </c>
      <c r="U4411">
        <v>197</v>
      </c>
      <c r="V4411">
        <v>250</v>
      </c>
      <c r="W4411">
        <v>579</v>
      </c>
      <c r="X4411">
        <v>32003.35</v>
      </c>
      <c r="Y4411">
        <v>21857.19</v>
      </c>
      <c r="Z4411">
        <v>21328.37</v>
      </c>
      <c r="AA4411">
        <v>9310.4465</v>
      </c>
      <c r="AB4411">
        <v>175</v>
      </c>
      <c r="AC4411">
        <v>191</v>
      </c>
      <c r="AD4411">
        <v>115</v>
      </c>
      <c r="AE4411">
        <v>188</v>
      </c>
      <c r="AF4411">
        <v>175</v>
      </c>
      <c r="AG4411">
        <v>191</v>
      </c>
      <c r="AH4411">
        <v>115</v>
      </c>
      <c r="AI4411">
        <v>188</v>
      </c>
      <c r="AJ4411">
        <v>175</v>
      </c>
      <c r="AK4411">
        <v>191</v>
      </c>
      <c r="AL4411">
        <v>115</v>
      </c>
      <c r="AM4411">
        <v>188</v>
      </c>
    </row>
    <row r="4412" spans="1:39" x14ac:dyDescent="0.15">
      <c r="A4412" t="s">
        <v>151</v>
      </c>
      <c r="B4412">
        <v>30</v>
      </c>
      <c r="C4412">
        <v>2</v>
      </c>
      <c r="D4412">
        <v>2</v>
      </c>
      <c r="E4412" t="s">
        <v>32</v>
      </c>
      <c r="F4412" t="s">
        <v>206</v>
      </c>
      <c r="G4412">
        <v>26</v>
      </c>
      <c r="H4412">
        <v>69</v>
      </c>
      <c r="I4412">
        <v>198</v>
      </c>
      <c r="J4412">
        <v>10781.53</v>
      </c>
      <c r="K4412">
        <v>6533.5</v>
      </c>
      <c r="L4412">
        <v>5534.49</v>
      </c>
      <c r="M4412">
        <v>3254.761</v>
      </c>
      <c r="N4412">
        <v>26</v>
      </c>
      <c r="O4412">
        <v>29</v>
      </c>
      <c r="P4412">
        <v>82</v>
      </c>
      <c r="Q4412">
        <v>4448.3999999999996</v>
      </c>
      <c r="R4412">
        <v>2715.66</v>
      </c>
      <c r="S4412">
        <v>2099.39</v>
      </c>
      <c r="T4412">
        <v>1426.1682000000001</v>
      </c>
      <c r="U4412">
        <v>26</v>
      </c>
      <c r="V4412">
        <v>40</v>
      </c>
      <c r="W4412">
        <v>116</v>
      </c>
      <c r="X4412">
        <v>6333.13</v>
      </c>
      <c r="Y4412">
        <v>3817.84</v>
      </c>
      <c r="Z4412">
        <v>3435.1</v>
      </c>
      <c r="AA4412">
        <v>1828.5927999999999</v>
      </c>
      <c r="AB4412">
        <v>23</v>
      </c>
      <c r="AC4412">
        <v>26</v>
      </c>
      <c r="AD4412">
        <v>22</v>
      </c>
      <c r="AE4412">
        <v>25</v>
      </c>
      <c r="AF4412">
        <v>23</v>
      </c>
      <c r="AG4412">
        <v>26</v>
      </c>
      <c r="AH4412">
        <v>22</v>
      </c>
      <c r="AI4412">
        <v>25</v>
      </c>
      <c r="AJ4412">
        <v>23</v>
      </c>
      <c r="AK4412">
        <v>26</v>
      </c>
      <c r="AL4412">
        <v>22</v>
      </c>
      <c r="AM4412">
        <v>25</v>
      </c>
    </row>
    <row r="4413" spans="1:39" x14ac:dyDescent="0.15">
      <c r="A4413" t="s">
        <v>151</v>
      </c>
      <c r="B4413">
        <v>70</v>
      </c>
      <c r="C4413">
        <v>1</v>
      </c>
      <c r="D4413">
        <v>0</v>
      </c>
      <c r="E4413" t="s">
        <v>28</v>
      </c>
      <c r="F4413" t="s">
        <v>206</v>
      </c>
      <c r="G4413">
        <v>8250</v>
      </c>
      <c r="H4413">
        <v>9047</v>
      </c>
      <c r="I4413">
        <v>22992</v>
      </c>
      <c r="J4413">
        <v>1261238.99</v>
      </c>
      <c r="K4413">
        <v>852672.44</v>
      </c>
      <c r="L4413">
        <v>771761.01</v>
      </c>
      <c r="M4413">
        <v>397082.44750000001</v>
      </c>
      <c r="N4413">
        <v>3931</v>
      </c>
      <c r="O4413">
        <v>4117</v>
      </c>
      <c r="P4413">
        <v>12030</v>
      </c>
      <c r="Q4413">
        <v>645884.07999999996</v>
      </c>
      <c r="R4413">
        <v>424529.29</v>
      </c>
      <c r="S4413">
        <v>374250.37</v>
      </c>
      <c r="T4413">
        <v>215799.2078</v>
      </c>
      <c r="U4413">
        <v>4319</v>
      </c>
      <c r="V4413">
        <v>4930</v>
      </c>
      <c r="W4413">
        <v>10962</v>
      </c>
      <c r="X4413">
        <v>615354.91</v>
      </c>
      <c r="Y4413">
        <v>428143.15</v>
      </c>
      <c r="Z4413">
        <v>397510.64</v>
      </c>
      <c r="AA4413">
        <v>181283.23970000001</v>
      </c>
      <c r="AB4413">
        <v>8185</v>
      </c>
      <c r="AC4413">
        <v>7118</v>
      </c>
      <c r="AD4413">
        <v>6139</v>
      </c>
      <c r="AE4413">
        <v>3994</v>
      </c>
      <c r="AF4413">
        <v>3908</v>
      </c>
      <c r="AG4413">
        <v>3806</v>
      </c>
      <c r="AH4413">
        <v>3387</v>
      </c>
      <c r="AI4413">
        <v>1974</v>
      </c>
      <c r="AJ4413">
        <v>4277</v>
      </c>
      <c r="AK4413">
        <v>3312</v>
      </c>
      <c r="AL4413">
        <v>2752</v>
      </c>
      <c r="AM4413">
        <v>2020</v>
      </c>
    </row>
    <row r="4414" spans="1:39" x14ac:dyDescent="0.15">
      <c r="A4414" t="s">
        <v>151</v>
      </c>
      <c r="B4414">
        <v>70</v>
      </c>
      <c r="C4414">
        <v>1</v>
      </c>
      <c r="D4414">
        <v>0</v>
      </c>
      <c r="E4414" t="s">
        <v>30</v>
      </c>
      <c r="F4414" t="s">
        <v>206</v>
      </c>
      <c r="G4414">
        <v>12</v>
      </c>
      <c r="H4414">
        <v>14</v>
      </c>
      <c r="I4414">
        <v>32</v>
      </c>
      <c r="J4414">
        <v>1841.76</v>
      </c>
      <c r="K4414">
        <v>1219.8699999999999</v>
      </c>
      <c r="L4414">
        <v>1037.5</v>
      </c>
      <c r="M4414">
        <v>543.94600000000003</v>
      </c>
      <c r="N4414">
        <v>4</v>
      </c>
      <c r="O4414">
        <v>4</v>
      </c>
      <c r="P4414">
        <v>12</v>
      </c>
      <c r="Q4414">
        <v>487.9</v>
      </c>
      <c r="R4414">
        <v>336.9</v>
      </c>
      <c r="S4414">
        <v>273.92</v>
      </c>
      <c r="T4414">
        <v>161.85239999999999</v>
      </c>
      <c r="U4414">
        <v>8</v>
      </c>
      <c r="V4414">
        <v>10</v>
      </c>
      <c r="W4414">
        <v>20</v>
      </c>
      <c r="X4414">
        <v>1353.86</v>
      </c>
      <c r="Y4414">
        <v>882.97</v>
      </c>
      <c r="Z4414">
        <v>763.58</v>
      </c>
      <c r="AA4414">
        <v>382.09359999999998</v>
      </c>
      <c r="AB4414">
        <v>12</v>
      </c>
      <c r="AC4414">
        <v>11</v>
      </c>
      <c r="AD4414">
        <v>10</v>
      </c>
      <c r="AE4414">
        <v>8</v>
      </c>
      <c r="AF4414">
        <v>4</v>
      </c>
      <c r="AG4414">
        <v>4</v>
      </c>
      <c r="AH4414">
        <v>3</v>
      </c>
      <c r="AI4414">
        <v>2</v>
      </c>
      <c r="AJ4414">
        <v>8</v>
      </c>
      <c r="AK4414">
        <v>7</v>
      </c>
      <c r="AL4414">
        <v>7</v>
      </c>
      <c r="AM4414">
        <v>6</v>
      </c>
    </row>
    <row r="4415" spans="1:39" x14ac:dyDescent="0.15">
      <c r="A4415" t="s">
        <v>151</v>
      </c>
      <c r="B4415">
        <v>70</v>
      </c>
      <c r="C4415">
        <v>1</v>
      </c>
      <c r="D4415">
        <v>0</v>
      </c>
      <c r="E4415" t="s">
        <v>29</v>
      </c>
      <c r="F4415" t="s">
        <v>206</v>
      </c>
      <c r="G4415">
        <v>82</v>
      </c>
      <c r="H4415">
        <v>88</v>
      </c>
      <c r="I4415">
        <v>257</v>
      </c>
      <c r="J4415">
        <v>13892.31</v>
      </c>
      <c r="K4415">
        <v>8517.3700000000008</v>
      </c>
      <c r="L4415">
        <v>7902.22</v>
      </c>
      <c r="M4415">
        <v>4824.5492000000004</v>
      </c>
      <c r="N4415">
        <v>49</v>
      </c>
      <c r="O4415">
        <v>51</v>
      </c>
      <c r="P4415">
        <v>176</v>
      </c>
      <c r="Q4415">
        <v>9281.51</v>
      </c>
      <c r="R4415">
        <v>5489.31</v>
      </c>
      <c r="S4415">
        <v>5238.33</v>
      </c>
      <c r="T4415">
        <v>3449.4339</v>
      </c>
      <c r="U4415">
        <v>33</v>
      </c>
      <c r="V4415">
        <v>37</v>
      </c>
      <c r="W4415">
        <v>81</v>
      </c>
      <c r="X4415">
        <v>4610.8</v>
      </c>
      <c r="Y4415">
        <v>3028.06</v>
      </c>
      <c r="Z4415">
        <v>2663.89</v>
      </c>
      <c r="AA4415">
        <v>1375.1152999999999</v>
      </c>
      <c r="AB4415">
        <v>82</v>
      </c>
      <c r="AC4415">
        <v>64</v>
      </c>
      <c r="AD4415">
        <v>56</v>
      </c>
      <c r="AE4415">
        <v>43</v>
      </c>
      <c r="AF4415">
        <v>49</v>
      </c>
      <c r="AG4415">
        <v>48</v>
      </c>
      <c r="AH4415">
        <v>45</v>
      </c>
      <c r="AI4415">
        <v>30</v>
      </c>
      <c r="AJ4415">
        <v>33</v>
      </c>
      <c r="AK4415">
        <v>16</v>
      </c>
      <c r="AL4415">
        <v>11</v>
      </c>
      <c r="AM4415">
        <v>13</v>
      </c>
    </row>
    <row r="4416" spans="1:39" x14ac:dyDescent="0.15">
      <c r="A4416" t="s">
        <v>151</v>
      </c>
      <c r="B4416">
        <v>70</v>
      </c>
      <c r="C4416">
        <v>1</v>
      </c>
      <c r="D4416">
        <v>0</v>
      </c>
      <c r="E4416" t="s">
        <v>32</v>
      </c>
      <c r="F4416" t="s">
        <v>206</v>
      </c>
      <c r="G4416">
        <v>621</v>
      </c>
      <c r="H4416">
        <v>750</v>
      </c>
      <c r="I4416">
        <v>1970</v>
      </c>
      <c r="J4416">
        <v>107617.83</v>
      </c>
      <c r="K4416">
        <v>65751.78</v>
      </c>
      <c r="L4416">
        <v>63391.6</v>
      </c>
      <c r="M4416">
        <v>32085.330999999998</v>
      </c>
      <c r="N4416">
        <v>79</v>
      </c>
      <c r="O4416">
        <v>91</v>
      </c>
      <c r="P4416">
        <v>262</v>
      </c>
      <c r="Q4416">
        <v>14276.87</v>
      </c>
      <c r="R4416">
        <v>8584.9599999999991</v>
      </c>
      <c r="S4416">
        <v>8158.96</v>
      </c>
      <c r="T4416">
        <v>4781.2133999999996</v>
      </c>
      <c r="U4416">
        <v>542</v>
      </c>
      <c r="V4416">
        <v>659</v>
      </c>
      <c r="W4416">
        <v>1708</v>
      </c>
      <c r="X4416">
        <v>93340.96</v>
      </c>
      <c r="Y4416">
        <v>57166.82</v>
      </c>
      <c r="Z4416">
        <v>55232.639999999999</v>
      </c>
      <c r="AA4416">
        <v>27304.117600000001</v>
      </c>
      <c r="AB4416">
        <v>617</v>
      </c>
      <c r="AC4416">
        <v>497</v>
      </c>
      <c r="AD4416">
        <v>450</v>
      </c>
      <c r="AE4416">
        <v>408</v>
      </c>
      <c r="AF4416">
        <v>78</v>
      </c>
      <c r="AG4416">
        <v>68</v>
      </c>
      <c r="AH4416">
        <v>60</v>
      </c>
      <c r="AI4416">
        <v>53</v>
      </c>
      <c r="AJ4416">
        <v>539</v>
      </c>
      <c r="AK4416">
        <v>429</v>
      </c>
      <c r="AL4416">
        <v>390</v>
      </c>
      <c r="AM4416">
        <v>355</v>
      </c>
    </row>
    <row r="4417" spans="1:39" x14ac:dyDescent="0.15">
      <c r="A4417" t="s">
        <v>151</v>
      </c>
      <c r="B4417">
        <v>70</v>
      </c>
      <c r="C4417">
        <v>1</v>
      </c>
      <c r="D4417">
        <v>1</v>
      </c>
      <c r="E4417" t="s">
        <v>28</v>
      </c>
      <c r="F4417" t="s">
        <v>206</v>
      </c>
      <c r="G4417">
        <v>41223</v>
      </c>
      <c r="H4417">
        <v>47437</v>
      </c>
      <c r="I4417">
        <v>123301</v>
      </c>
      <c r="J4417">
        <v>6462571.1500000004</v>
      </c>
      <c r="K4417">
        <v>4393748.53</v>
      </c>
      <c r="L4417">
        <v>4048822.63</v>
      </c>
      <c r="M4417">
        <v>2008773.4195999999</v>
      </c>
      <c r="N4417">
        <v>24812</v>
      </c>
      <c r="O4417">
        <v>26966</v>
      </c>
      <c r="P4417">
        <v>80464</v>
      </c>
      <c r="Q4417">
        <v>4129244.61</v>
      </c>
      <c r="R4417">
        <v>2730810.42</v>
      </c>
      <c r="S4417">
        <v>2499227.7200000002</v>
      </c>
      <c r="T4417">
        <v>1342299.5220999999</v>
      </c>
      <c r="U4417">
        <v>16411</v>
      </c>
      <c r="V4417">
        <v>20471</v>
      </c>
      <c r="W4417">
        <v>42837</v>
      </c>
      <c r="X4417">
        <v>2333326.54</v>
      </c>
      <c r="Y4417">
        <v>1662938.11</v>
      </c>
      <c r="Z4417">
        <v>1549594.91</v>
      </c>
      <c r="AA4417">
        <v>666473.89749999996</v>
      </c>
      <c r="AB4417">
        <v>39669</v>
      </c>
      <c r="AC4417">
        <v>39983</v>
      </c>
      <c r="AD4417">
        <v>28202</v>
      </c>
      <c r="AE4417">
        <v>35520</v>
      </c>
      <c r="AF4417">
        <v>24131</v>
      </c>
      <c r="AG4417">
        <v>24495</v>
      </c>
      <c r="AH4417">
        <v>18787</v>
      </c>
      <c r="AI4417">
        <v>21611</v>
      </c>
      <c r="AJ4417">
        <v>15538</v>
      </c>
      <c r="AK4417">
        <v>15488</v>
      </c>
      <c r="AL4417">
        <v>9415</v>
      </c>
      <c r="AM4417">
        <v>13909</v>
      </c>
    </row>
    <row r="4418" spans="1:39" x14ac:dyDescent="0.15">
      <c r="A4418" t="s">
        <v>151</v>
      </c>
      <c r="B4418">
        <v>70</v>
      </c>
      <c r="C4418">
        <v>1</v>
      </c>
      <c r="D4418">
        <v>1</v>
      </c>
      <c r="E4418" t="s">
        <v>30</v>
      </c>
      <c r="F4418" t="s">
        <v>206</v>
      </c>
      <c r="G4418">
        <v>3632</v>
      </c>
      <c r="H4418">
        <v>4286</v>
      </c>
      <c r="I4418">
        <v>10519</v>
      </c>
      <c r="J4418">
        <v>562828.34</v>
      </c>
      <c r="K4418">
        <v>386705.5</v>
      </c>
      <c r="L4418">
        <v>353966.82</v>
      </c>
      <c r="M4418">
        <v>172114.31779999999</v>
      </c>
      <c r="N4418">
        <v>1999</v>
      </c>
      <c r="O4418">
        <v>2208</v>
      </c>
      <c r="P4418">
        <v>6286</v>
      </c>
      <c r="Q4418">
        <v>327775.83</v>
      </c>
      <c r="R4418">
        <v>219118.93</v>
      </c>
      <c r="S4418">
        <v>197801.63</v>
      </c>
      <c r="T4418">
        <v>104964.387</v>
      </c>
      <c r="U4418">
        <v>1633</v>
      </c>
      <c r="V4418">
        <v>2078</v>
      </c>
      <c r="W4418">
        <v>4233</v>
      </c>
      <c r="X4418">
        <v>235052.51</v>
      </c>
      <c r="Y4418">
        <v>167586.57</v>
      </c>
      <c r="Z4418">
        <v>156165.19</v>
      </c>
      <c r="AA4418">
        <v>67149.930800000002</v>
      </c>
      <c r="AB4418">
        <v>3448</v>
      </c>
      <c r="AC4418">
        <v>3567</v>
      </c>
      <c r="AD4418">
        <v>2192</v>
      </c>
      <c r="AE4418">
        <v>3527</v>
      </c>
      <c r="AF4418">
        <v>1908</v>
      </c>
      <c r="AG4418">
        <v>1979</v>
      </c>
      <c r="AH4418">
        <v>1372</v>
      </c>
      <c r="AI4418">
        <v>1962</v>
      </c>
      <c r="AJ4418">
        <v>1540</v>
      </c>
      <c r="AK4418">
        <v>1588</v>
      </c>
      <c r="AL4418">
        <v>820</v>
      </c>
      <c r="AM4418">
        <v>1565</v>
      </c>
    </row>
    <row r="4419" spans="1:39" x14ac:dyDescent="0.15">
      <c r="A4419" t="s">
        <v>151</v>
      </c>
      <c r="B4419">
        <v>70</v>
      </c>
      <c r="C4419">
        <v>1</v>
      </c>
      <c r="D4419">
        <v>1</v>
      </c>
      <c r="E4419" t="s">
        <v>29</v>
      </c>
      <c r="F4419" t="s">
        <v>206</v>
      </c>
      <c r="G4419">
        <v>45330</v>
      </c>
      <c r="H4419">
        <v>54507</v>
      </c>
      <c r="I4419">
        <v>139250</v>
      </c>
      <c r="J4419">
        <v>7398150.3300000001</v>
      </c>
      <c r="K4419">
        <v>4856503.4000000004</v>
      </c>
      <c r="L4419">
        <v>4474890.95</v>
      </c>
      <c r="M4419">
        <v>2272597.7127999999</v>
      </c>
      <c r="N4419">
        <v>22522</v>
      </c>
      <c r="O4419">
        <v>25122</v>
      </c>
      <c r="P4419">
        <v>75199</v>
      </c>
      <c r="Q4419">
        <v>3899622.67</v>
      </c>
      <c r="R4419">
        <v>2477701.0699999998</v>
      </c>
      <c r="S4419">
        <v>2240964.6</v>
      </c>
      <c r="T4419">
        <v>1269143.7161999999</v>
      </c>
      <c r="U4419">
        <v>22808</v>
      </c>
      <c r="V4419">
        <v>29385</v>
      </c>
      <c r="W4419">
        <v>64051</v>
      </c>
      <c r="X4419">
        <v>3498527.66</v>
      </c>
      <c r="Y4419">
        <v>2378802.33</v>
      </c>
      <c r="Z4419">
        <v>2233926.35</v>
      </c>
      <c r="AA4419">
        <v>1003453.9966</v>
      </c>
      <c r="AB4419">
        <v>43617</v>
      </c>
      <c r="AC4419">
        <v>43345</v>
      </c>
      <c r="AD4419">
        <v>29922</v>
      </c>
      <c r="AE4419">
        <v>43464</v>
      </c>
      <c r="AF4419">
        <v>21685</v>
      </c>
      <c r="AG4419">
        <v>21646</v>
      </c>
      <c r="AH4419">
        <v>16662</v>
      </c>
      <c r="AI4419">
        <v>21683</v>
      </c>
      <c r="AJ4419">
        <v>21932</v>
      </c>
      <c r="AK4419">
        <v>21699</v>
      </c>
      <c r="AL4419">
        <v>13260</v>
      </c>
      <c r="AM4419">
        <v>21781</v>
      </c>
    </row>
    <row r="4420" spans="1:39" x14ac:dyDescent="0.15">
      <c r="A4420" t="s">
        <v>151</v>
      </c>
      <c r="B4420">
        <v>70</v>
      </c>
      <c r="C4420">
        <v>1</v>
      </c>
      <c r="D4420">
        <v>1</v>
      </c>
      <c r="E4420" t="s">
        <v>31</v>
      </c>
      <c r="F4420" t="s">
        <v>206</v>
      </c>
      <c r="G4420">
        <v>1</v>
      </c>
      <c r="H4420">
        <v>2</v>
      </c>
      <c r="I4420">
        <v>4</v>
      </c>
      <c r="J4420">
        <v>239.96</v>
      </c>
      <c r="K4420">
        <v>136.77000000000001</v>
      </c>
      <c r="L4420">
        <v>136.77000000000001</v>
      </c>
      <c r="M4420">
        <v>92.86</v>
      </c>
      <c r="N4420">
        <v>0</v>
      </c>
      <c r="O4420">
        <v>0</v>
      </c>
      <c r="P4420">
        <v>0</v>
      </c>
      <c r="Q4420">
        <v>0</v>
      </c>
      <c r="R4420">
        <v>0</v>
      </c>
      <c r="S4420">
        <v>0</v>
      </c>
      <c r="T4420">
        <v>0</v>
      </c>
      <c r="U4420">
        <v>1</v>
      </c>
      <c r="V4420">
        <v>2</v>
      </c>
      <c r="W4420">
        <v>4</v>
      </c>
      <c r="X4420">
        <v>239.96</v>
      </c>
      <c r="Y4420">
        <v>136.77000000000001</v>
      </c>
      <c r="Z4420">
        <v>136.77000000000001</v>
      </c>
      <c r="AA4420">
        <v>92.86</v>
      </c>
      <c r="AB4420">
        <v>1</v>
      </c>
      <c r="AC4420">
        <v>1</v>
      </c>
      <c r="AD4420">
        <v>1</v>
      </c>
      <c r="AE4420">
        <v>1</v>
      </c>
      <c r="AF4420">
        <v>0</v>
      </c>
      <c r="AG4420">
        <v>0</v>
      </c>
      <c r="AH4420">
        <v>0</v>
      </c>
      <c r="AI4420">
        <v>0</v>
      </c>
      <c r="AJ4420">
        <v>1</v>
      </c>
      <c r="AK4420">
        <v>1</v>
      </c>
      <c r="AL4420">
        <v>1</v>
      </c>
      <c r="AM4420">
        <v>1</v>
      </c>
    </row>
    <row r="4421" spans="1:39" x14ac:dyDescent="0.15">
      <c r="A4421" t="s">
        <v>151</v>
      </c>
      <c r="B4421">
        <v>70</v>
      </c>
      <c r="C4421">
        <v>1</v>
      </c>
      <c r="D4421">
        <v>1</v>
      </c>
      <c r="E4421" t="s">
        <v>32</v>
      </c>
      <c r="F4421" t="s">
        <v>206</v>
      </c>
      <c r="G4421">
        <v>730</v>
      </c>
      <c r="H4421">
        <v>915</v>
      </c>
      <c r="I4421">
        <v>2390</v>
      </c>
      <c r="J4421">
        <v>129347.53</v>
      </c>
      <c r="K4421">
        <v>80969.58</v>
      </c>
      <c r="L4421">
        <v>78006.100000000006</v>
      </c>
      <c r="M4421">
        <v>38661.707300000002</v>
      </c>
      <c r="N4421">
        <v>111</v>
      </c>
      <c r="O4421">
        <v>137</v>
      </c>
      <c r="P4421">
        <v>377</v>
      </c>
      <c r="Q4421">
        <v>19333.990000000002</v>
      </c>
      <c r="R4421">
        <v>11979.01</v>
      </c>
      <c r="S4421">
        <v>11138</v>
      </c>
      <c r="T4421">
        <v>6062.0308000000005</v>
      </c>
      <c r="U4421">
        <v>619</v>
      </c>
      <c r="V4421">
        <v>778</v>
      </c>
      <c r="W4421">
        <v>2013</v>
      </c>
      <c r="X4421">
        <v>110013.54</v>
      </c>
      <c r="Y4421">
        <v>68990.570000000007</v>
      </c>
      <c r="Z4421">
        <v>66868.100000000006</v>
      </c>
      <c r="AA4421">
        <v>32599.676500000001</v>
      </c>
      <c r="AB4421">
        <v>716</v>
      </c>
      <c r="AC4421">
        <v>679</v>
      </c>
      <c r="AD4421">
        <v>497</v>
      </c>
      <c r="AE4421">
        <v>625</v>
      </c>
      <c r="AF4421">
        <v>108</v>
      </c>
      <c r="AG4421">
        <v>99</v>
      </c>
      <c r="AH4421">
        <v>82</v>
      </c>
      <c r="AI4421">
        <v>99</v>
      </c>
      <c r="AJ4421">
        <v>608</v>
      </c>
      <c r="AK4421">
        <v>580</v>
      </c>
      <c r="AL4421">
        <v>415</v>
      </c>
      <c r="AM4421">
        <v>526</v>
      </c>
    </row>
    <row r="4422" spans="1:39" x14ac:dyDescent="0.15">
      <c r="A4422" t="s">
        <v>151</v>
      </c>
      <c r="B4422">
        <v>70</v>
      </c>
      <c r="C4422">
        <v>1</v>
      </c>
      <c r="D4422">
        <v>2</v>
      </c>
      <c r="E4422" t="s">
        <v>28</v>
      </c>
      <c r="F4422" t="s">
        <v>206</v>
      </c>
      <c r="G4422">
        <v>9446</v>
      </c>
      <c r="H4422">
        <v>10424</v>
      </c>
      <c r="I4422">
        <v>26585</v>
      </c>
      <c r="J4422">
        <v>1420516.26</v>
      </c>
      <c r="K4422">
        <v>974733.45</v>
      </c>
      <c r="L4422">
        <v>899963.8</v>
      </c>
      <c r="M4422">
        <v>441261.43699999998</v>
      </c>
      <c r="N4422">
        <v>4473</v>
      </c>
      <c r="O4422">
        <v>4706</v>
      </c>
      <c r="P4422">
        <v>14184</v>
      </c>
      <c r="Q4422">
        <v>732126.3</v>
      </c>
      <c r="R4422">
        <v>483639.11</v>
      </c>
      <c r="S4422">
        <v>429833.46</v>
      </c>
      <c r="T4422">
        <v>241202.97029999999</v>
      </c>
      <c r="U4422">
        <v>4973</v>
      </c>
      <c r="V4422">
        <v>5718</v>
      </c>
      <c r="W4422">
        <v>12401</v>
      </c>
      <c r="X4422">
        <v>688389.96</v>
      </c>
      <c r="Y4422">
        <v>491094.34</v>
      </c>
      <c r="Z4422">
        <v>470130.34</v>
      </c>
      <c r="AA4422">
        <v>200058.46669999999</v>
      </c>
      <c r="AB4422">
        <v>9034</v>
      </c>
      <c r="AC4422">
        <v>8621</v>
      </c>
      <c r="AD4422">
        <v>4472</v>
      </c>
      <c r="AE4422">
        <v>7642</v>
      </c>
      <c r="AF4422">
        <v>4274</v>
      </c>
      <c r="AG4422">
        <v>4381</v>
      </c>
      <c r="AH4422">
        <v>2702</v>
      </c>
      <c r="AI4422">
        <v>3842</v>
      </c>
      <c r="AJ4422">
        <v>4760</v>
      </c>
      <c r="AK4422">
        <v>4240</v>
      </c>
      <c r="AL4422">
        <v>1770</v>
      </c>
      <c r="AM4422">
        <v>3800</v>
      </c>
    </row>
    <row r="4423" spans="1:39" x14ac:dyDescent="0.15">
      <c r="A4423" t="s">
        <v>151</v>
      </c>
      <c r="B4423">
        <v>70</v>
      </c>
      <c r="C4423">
        <v>1</v>
      </c>
      <c r="D4423">
        <v>2</v>
      </c>
      <c r="E4423" t="s">
        <v>30</v>
      </c>
      <c r="F4423" t="s">
        <v>206</v>
      </c>
      <c r="G4423">
        <v>976</v>
      </c>
      <c r="H4423">
        <v>1068</v>
      </c>
      <c r="I4423">
        <v>2674</v>
      </c>
      <c r="J4423">
        <v>143917.89000000001</v>
      </c>
      <c r="K4423">
        <v>99734.03</v>
      </c>
      <c r="L4423">
        <v>92838.080000000002</v>
      </c>
      <c r="M4423">
        <v>43990.426299999999</v>
      </c>
      <c r="N4423">
        <v>400</v>
      </c>
      <c r="O4423">
        <v>415</v>
      </c>
      <c r="P4423">
        <v>1223</v>
      </c>
      <c r="Q4423">
        <v>64401.48</v>
      </c>
      <c r="R4423">
        <v>43198.11</v>
      </c>
      <c r="S4423">
        <v>38709.43</v>
      </c>
      <c r="T4423">
        <v>21040.843099999998</v>
      </c>
      <c r="U4423">
        <v>576</v>
      </c>
      <c r="V4423">
        <v>653</v>
      </c>
      <c r="W4423">
        <v>1451</v>
      </c>
      <c r="X4423">
        <v>79516.41</v>
      </c>
      <c r="Y4423">
        <v>56535.92</v>
      </c>
      <c r="Z4423">
        <v>54128.65</v>
      </c>
      <c r="AA4423">
        <v>22949.583200000001</v>
      </c>
      <c r="AB4423">
        <v>930</v>
      </c>
      <c r="AC4423">
        <v>914</v>
      </c>
      <c r="AD4423">
        <v>406</v>
      </c>
      <c r="AE4423">
        <v>956</v>
      </c>
      <c r="AF4423">
        <v>376</v>
      </c>
      <c r="AG4423">
        <v>397</v>
      </c>
      <c r="AH4423">
        <v>230</v>
      </c>
      <c r="AI4423">
        <v>389</v>
      </c>
      <c r="AJ4423">
        <v>554</v>
      </c>
      <c r="AK4423">
        <v>517</v>
      </c>
      <c r="AL4423">
        <v>176</v>
      </c>
      <c r="AM4423">
        <v>567</v>
      </c>
    </row>
    <row r="4424" spans="1:39" x14ac:dyDescent="0.15">
      <c r="A4424" t="s">
        <v>151</v>
      </c>
      <c r="B4424">
        <v>70</v>
      </c>
      <c r="C4424">
        <v>1</v>
      </c>
      <c r="D4424">
        <v>2</v>
      </c>
      <c r="E4424" t="s">
        <v>29</v>
      </c>
      <c r="F4424" t="s">
        <v>206</v>
      </c>
      <c r="G4424">
        <v>3368</v>
      </c>
      <c r="H4424">
        <v>3791</v>
      </c>
      <c r="I4424">
        <v>9917</v>
      </c>
      <c r="J4424">
        <v>528152.72</v>
      </c>
      <c r="K4424">
        <v>352607.47</v>
      </c>
      <c r="L4424">
        <v>328698.28000000003</v>
      </c>
      <c r="M4424">
        <v>163903.59210000001</v>
      </c>
      <c r="N4424">
        <v>1427</v>
      </c>
      <c r="O4424">
        <v>1504</v>
      </c>
      <c r="P4424">
        <v>4657</v>
      </c>
      <c r="Q4424">
        <v>239798.12</v>
      </c>
      <c r="R4424">
        <v>155424.99</v>
      </c>
      <c r="S4424">
        <v>137741.46</v>
      </c>
      <c r="T4424">
        <v>79375.721900000004</v>
      </c>
      <c r="U4424">
        <v>1941</v>
      </c>
      <c r="V4424">
        <v>2287</v>
      </c>
      <c r="W4424">
        <v>5260</v>
      </c>
      <c r="X4424">
        <v>288354.59999999998</v>
      </c>
      <c r="Y4424">
        <v>197182.48</v>
      </c>
      <c r="Z4424">
        <v>190956.82</v>
      </c>
      <c r="AA4424">
        <v>84527.870200000005</v>
      </c>
      <c r="AB4424">
        <v>3214</v>
      </c>
      <c r="AC4424">
        <v>3161</v>
      </c>
      <c r="AD4424">
        <v>1527</v>
      </c>
      <c r="AE4424">
        <v>3229</v>
      </c>
      <c r="AF4424">
        <v>1354</v>
      </c>
      <c r="AG4424">
        <v>1365</v>
      </c>
      <c r="AH4424">
        <v>862</v>
      </c>
      <c r="AI4424">
        <v>1375</v>
      </c>
      <c r="AJ4424">
        <v>1860</v>
      </c>
      <c r="AK4424">
        <v>1796</v>
      </c>
      <c r="AL4424">
        <v>665</v>
      </c>
      <c r="AM4424">
        <v>1854</v>
      </c>
    </row>
    <row r="4425" spans="1:39" x14ac:dyDescent="0.15">
      <c r="A4425" t="s">
        <v>151</v>
      </c>
      <c r="B4425">
        <v>70</v>
      </c>
      <c r="C4425">
        <v>1</v>
      </c>
      <c r="D4425">
        <v>2</v>
      </c>
      <c r="E4425" t="s">
        <v>32</v>
      </c>
      <c r="F4425" t="s">
        <v>206</v>
      </c>
      <c r="G4425">
        <v>305</v>
      </c>
      <c r="H4425">
        <v>366</v>
      </c>
      <c r="I4425">
        <v>940</v>
      </c>
      <c r="J4425">
        <v>53051.24</v>
      </c>
      <c r="K4425">
        <v>33261.93</v>
      </c>
      <c r="L4425">
        <v>32087.67</v>
      </c>
      <c r="M4425">
        <v>15828.733899999999</v>
      </c>
      <c r="N4425">
        <v>28</v>
      </c>
      <c r="O4425">
        <v>31</v>
      </c>
      <c r="P4425">
        <v>86</v>
      </c>
      <c r="Q4425">
        <v>4901.3100000000004</v>
      </c>
      <c r="R4425">
        <v>3051.97</v>
      </c>
      <c r="S4425">
        <v>2682.35</v>
      </c>
      <c r="T4425">
        <v>1546.8697</v>
      </c>
      <c r="U4425">
        <v>277</v>
      </c>
      <c r="V4425">
        <v>335</v>
      </c>
      <c r="W4425">
        <v>854</v>
      </c>
      <c r="X4425">
        <v>48149.93</v>
      </c>
      <c r="Y4425">
        <v>30209.96</v>
      </c>
      <c r="Z4425">
        <v>29405.32</v>
      </c>
      <c r="AA4425">
        <v>14281.8642</v>
      </c>
      <c r="AB4425">
        <v>297</v>
      </c>
      <c r="AC4425">
        <v>274</v>
      </c>
      <c r="AD4425">
        <v>135</v>
      </c>
      <c r="AE4425">
        <v>244</v>
      </c>
      <c r="AF4425">
        <v>28</v>
      </c>
      <c r="AG4425">
        <v>25</v>
      </c>
      <c r="AH4425">
        <v>15</v>
      </c>
      <c r="AI4425">
        <v>27</v>
      </c>
      <c r="AJ4425">
        <v>269</v>
      </c>
      <c r="AK4425">
        <v>249</v>
      </c>
      <c r="AL4425">
        <v>120</v>
      </c>
      <c r="AM4425">
        <v>217</v>
      </c>
    </row>
    <row r="4426" spans="1:39" x14ac:dyDescent="0.15">
      <c r="A4426" t="s">
        <v>151</v>
      </c>
      <c r="B4426">
        <v>70</v>
      </c>
      <c r="C4426">
        <v>2</v>
      </c>
      <c r="D4426">
        <v>0</v>
      </c>
      <c r="E4426" t="s">
        <v>28</v>
      </c>
      <c r="F4426" t="s">
        <v>206</v>
      </c>
      <c r="G4426">
        <v>177</v>
      </c>
      <c r="H4426">
        <v>383</v>
      </c>
      <c r="I4426">
        <v>717</v>
      </c>
      <c r="J4426">
        <v>33310.76</v>
      </c>
      <c r="K4426">
        <v>21145.040000000001</v>
      </c>
      <c r="L4426">
        <v>16127.21</v>
      </c>
      <c r="M4426">
        <v>11134.9355</v>
      </c>
      <c r="N4426">
        <v>177</v>
      </c>
      <c r="O4426">
        <v>185</v>
      </c>
      <c r="P4426">
        <v>440</v>
      </c>
      <c r="Q4426">
        <v>20138</v>
      </c>
      <c r="R4426">
        <v>12571.2</v>
      </c>
      <c r="S4426">
        <v>8195.82</v>
      </c>
      <c r="T4426">
        <v>6886.9762000000001</v>
      </c>
      <c r="U4426">
        <v>177</v>
      </c>
      <c r="V4426">
        <v>198</v>
      </c>
      <c r="W4426">
        <v>277</v>
      </c>
      <c r="X4426">
        <v>13172.76</v>
      </c>
      <c r="Y4426">
        <v>8573.84</v>
      </c>
      <c r="Z4426">
        <v>7931.39</v>
      </c>
      <c r="AA4426">
        <v>4247.9593000000004</v>
      </c>
      <c r="AB4426">
        <v>177</v>
      </c>
      <c r="AC4426">
        <v>175</v>
      </c>
      <c r="AD4426">
        <v>155</v>
      </c>
      <c r="AE4426">
        <v>126</v>
      </c>
      <c r="AF4426">
        <v>177</v>
      </c>
      <c r="AG4426">
        <v>175</v>
      </c>
      <c r="AH4426">
        <v>155</v>
      </c>
      <c r="AI4426">
        <v>126</v>
      </c>
      <c r="AJ4426">
        <v>177</v>
      </c>
      <c r="AK4426">
        <v>175</v>
      </c>
      <c r="AL4426">
        <v>155</v>
      </c>
      <c r="AM4426">
        <v>126</v>
      </c>
    </row>
    <row r="4427" spans="1:39" x14ac:dyDescent="0.15">
      <c r="A4427" t="s">
        <v>151</v>
      </c>
      <c r="B4427">
        <v>70</v>
      </c>
      <c r="C4427">
        <v>2</v>
      </c>
      <c r="D4427">
        <v>0</v>
      </c>
      <c r="E4427" t="s">
        <v>29</v>
      </c>
      <c r="F4427" t="s">
        <v>206</v>
      </c>
      <c r="G4427">
        <v>4</v>
      </c>
      <c r="H4427">
        <v>9</v>
      </c>
      <c r="I4427">
        <v>24</v>
      </c>
      <c r="J4427">
        <v>937.78</v>
      </c>
      <c r="K4427">
        <v>513.14</v>
      </c>
      <c r="L4427">
        <v>393.49</v>
      </c>
      <c r="M4427">
        <v>324.28070000000002</v>
      </c>
      <c r="N4427">
        <v>4</v>
      </c>
      <c r="O4427">
        <v>4</v>
      </c>
      <c r="P4427">
        <v>15</v>
      </c>
      <c r="Q4427">
        <v>619.85</v>
      </c>
      <c r="R4427">
        <v>310.10000000000002</v>
      </c>
      <c r="S4427">
        <v>213.24</v>
      </c>
      <c r="T4427">
        <v>201.0607</v>
      </c>
      <c r="U4427">
        <v>4</v>
      </c>
      <c r="V4427">
        <v>5</v>
      </c>
      <c r="W4427">
        <v>9</v>
      </c>
      <c r="X4427">
        <v>317.93</v>
      </c>
      <c r="Y4427">
        <v>203.04</v>
      </c>
      <c r="Z4427">
        <v>180.25</v>
      </c>
      <c r="AA4427">
        <v>123.22</v>
      </c>
      <c r="AB4427">
        <v>4</v>
      </c>
      <c r="AC4427">
        <v>4</v>
      </c>
      <c r="AD4427">
        <v>2</v>
      </c>
      <c r="AE4427">
        <v>4</v>
      </c>
      <c r="AF4427">
        <v>4</v>
      </c>
      <c r="AG4427">
        <v>4</v>
      </c>
      <c r="AH4427">
        <v>2</v>
      </c>
      <c r="AI4427">
        <v>4</v>
      </c>
      <c r="AJ4427">
        <v>4</v>
      </c>
      <c r="AK4427">
        <v>4</v>
      </c>
      <c r="AL4427">
        <v>2</v>
      </c>
      <c r="AM4427">
        <v>4</v>
      </c>
    </row>
    <row r="4428" spans="1:39" x14ac:dyDescent="0.15">
      <c r="A4428" t="s">
        <v>151</v>
      </c>
      <c r="B4428">
        <v>70</v>
      </c>
      <c r="C4428">
        <v>2</v>
      </c>
      <c r="D4428">
        <v>0</v>
      </c>
      <c r="E4428" t="s">
        <v>32</v>
      </c>
      <c r="F4428" t="s">
        <v>206</v>
      </c>
      <c r="G4428">
        <v>14</v>
      </c>
      <c r="H4428">
        <v>31</v>
      </c>
      <c r="I4428">
        <v>65</v>
      </c>
      <c r="J4428">
        <v>3092.42</v>
      </c>
      <c r="K4428">
        <v>1746.39</v>
      </c>
      <c r="L4428">
        <v>1359.14</v>
      </c>
      <c r="M4428">
        <v>1057.3966</v>
      </c>
      <c r="N4428">
        <v>14</v>
      </c>
      <c r="O4428">
        <v>15</v>
      </c>
      <c r="P4428">
        <v>36</v>
      </c>
      <c r="Q4428">
        <v>1606.67</v>
      </c>
      <c r="R4428">
        <v>924.06</v>
      </c>
      <c r="S4428">
        <v>536.80999999999995</v>
      </c>
      <c r="T4428">
        <v>578.21360000000004</v>
      </c>
      <c r="U4428">
        <v>14</v>
      </c>
      <c r="V4428">
        <v>16</v>
      </c>
      <c r="W4428">
        <v>29</v>
      </c>
      <c r="X4428">
        <v>1485.75</v>
      </c>
      <c r="Y4428">
        <v>822.33</v>
      </c>
      <c r="Z4428">
        <v>822.33</v>
      </c>
      <c r="AA4428">
        <v>479.18299999999999</v>
      </c>
      <c r="AB4428">
        <v>14</v>
      </c>
      <c r="AC4428">
        <v>14</v>
      </c>
      <c r="AD4428">
        <v>14</v>
      </c>
      <c r="AE4428">
        <v>11</v>
      </c>
      <c r="AF4428">
        <v>14</v>
      </c>
      <c r="AG4428">
        <v>14</v>
      </c>
      <c r="AH4428">
        <v>14</v>
      </c>
      <c r="AI4428">
        <v>11</v>
      </c>
      <c r="AJ4428">
        <v>14</v>
      </c>
      <c r="AK4428">
        <v>14</v>
      </c>
      <c r="AL4428">
        <v>14</v>
      </c>
      <c r="AM4428">
        <v>11</v>
      </c>
    </row>
    <row r="4429" spans="1:39" x14ac:dyDescent="0.15">
      <c r="A4429" t="s">
        <v>151</v>
      </c>
      <c r="B4429">
        <v>70</v>
      </c>
      <c r="C4429">
        <v>2</v>
      </c>
      <c r="D4429">
        <v>1</v>
      </c>
      <c r="E4429" t="s">
        <v>28</v>
      </c>
      <c r="F4429" t="s">
        <v>206</v>
      </c>
      <c r="G4429">
        <v>1573</v>
      </c>
      <c r="H4429">
        <v>3446</v>
      </c>
      <c r="I4429">
        <v>6248</v>
      </c>
      <c r="J4429">
        <v>291644.13</v>
      </c>
      <c r="K4429">
        <v>185832.24</v>
      </c>
      <c r="L4429">
        <v>155103.62</v>
      </c>
      <c r="M4429">
        <v>98100.659400000004</v>
      </c>
      <c r="N4429">
        <v>1573</v>
      </c>
      <c r="O4429">
        <v>1689</v>
      </c>
      <c r="P4429">
        <v>3678</v>
      </c>
      <c r="Q4429">
        <v>170579.47</v>
      </c>
      <c r="R4429">
        <v>104829.41</v>
      </c>
      <c r="S4429">
        <v>77752.039999999994</v>
      </c>
      <c r="T4429">
        <v>59581.510399999999</v>
      </c>
      <c r="U4429">
        <v>1573</v>
      </c>
      <c r="V4429">
        <v>1757</v>
      </c>
      <c r="W4429">
        <v>2570</v>
      </c>
      <c r="X4429">
        <v>121064.66</v>
      </c>
      <c r="Y4429">
        <v>81002.83</v>
      </c>
      <c r="Z4429">
        <v>77351.58</v>
      </c>
      <c r="AA4429">
        <v>38519.148999999998</v>
      </c>
      <c r="AB4429">
        <v>1530</v>
      </c>
      <c r="AC4429">
        <v>1565</v>
      </c>
      <c r="AD4429">
        <v>1222</v>
      </c>
      <c r="AE4429">
        <v>1478</v>
      </c>
      <c r="AF4429">
        <v>1530</v>
      </c>
      <c r="AG4429">
        <v>1565</v>
      </c>
      <c r="AH4429">
        <v>1222</v>
      </c>
      <c r="AI4429">
        <v>1478</v>
      </c>
      <c r="AJ4429">
        <v>1530</v>
      </c>
      <c r="AK4429">
        <v>1565</v>
      </c>
      <c r="AL4429">
        <v>1222</v>
      </c>
      <c r="AM4429">
        <v>1478</v>
      </c>
    </row>
    <row r="4430" spans="1:39" x14ac:dyDescent="0.15">
      <c r="A4430" t="s">
        <v>151</v>
      </c>
      <c r="B4430">
        <v>70</v>
      </c>
      <c r="C4430">
        <v>2</v>
      </c>
      <c r="D4430">
        <v>1</v>
      </c>
      <c r="E4430" t="s">
        <v>30</v>
      </c>
      <c r="F4430" t="s">
        <v>206</v>
      </c>
      <c r="G4430">
        <v>148</v>
      </c>
      <c r="H4430">
        <v>335</v>
      </c>
      <c r="I4430">
        <v>612</v>
      </c>
      <c r="J4430">
        <v>27981.759999999998</v>
      </c>
      <c r="K4430">
        <v>17771.3</v>
      </c>
      <c r="L4430">
        <v>13821.51</v>
      </c>
      <c r="M4430">
        <v>9520.7849000000006</v>
      </c>
      <c r="N4430">
        <v>148</v>
      </c>
      <c r="O4430">
        <v>162</v>
      </c>
      <c r="P4430">
        <v>360</v>
      </c>
      <c r="Q4430">
        <v>16886.82</v>
      </c>
      <c r="R4430">
        <v>10441.709999999999</v>
      </c>
      <c r="S4430">
        <v>6954.37</v>
      </c>
      <c r="T4430">
        <v>5865.777</v>
      </c>
      <c r="U4430">
        <v>148</v>
      </c>
      <c r="V4430">
        <v>173</v>
      </c>
      <c r="W4430">
        <v>252</v>
      </c>
      <c r="X4430">
        <v>11094.94</v>
      </c>
      <c r="Y4430">
        <v>7329.59</v>
      </c>
      <c r="Z4430">
        <v>6867.14</v>
      </c>
      <c r="AA4430">
        <v>3655.0079000000001</v>
      </c>
      <c r="AB4430">
        <v>138</v>
      </c>
      <c r="AC4430">
        <v>148</v>
      </c>
      <c r="AD4430">
        <v>101</v>
      </c>
      <c r="AE4430">
        <v>145</v>
      </c>
      <c r="AF4430">
        <v>138</v>
      </c>
      <c r="AG4430">
        <v>148</v>
      </c>
      <c r="AH4430">
        <v>101</v>
      </c>
      <c r="AI4430">
        <v>145</v>
      </c>
      <c r="AJ4430">
        <v>138</v>
      </c>
      <c r="AK4430">
        <v>148</v>
      </c>
      <c r="AL4430">
        <v>101</v>
      </c>
      <c r="AM4430">
        <v>145</v>
      </c>
    </row>
    <row r="4431" spans="1:39" x14ac:dyDescent="0.15">
      <c r="A4431" t="s">
        <v>151</v>
      </c>
      <c r="B4431">
        <v>70</v>
      </c>
      <c r="C4431">
        <v>2</v>
      </c>
      <c r="D4431">
        <v>1</v>
      </c>
      <c r="E4431" t="s">
        <v>29</v>
      </c>
      <c r="F4431" t="s">
        <v>206</v>
      </c>
      <c r="G4431">
        <v>2607</v>
      </c>
      <c r="H4431">
        <v>5790</v>
      </c>
      <c r="I4431">
        <v>10699</v>
      </c>
      <c r="J4431">
        <v>504136.51</v>
      </c>
      <c r="K4431">
        <v>309339.13</v>
      </c>
      <c r="L4431">
        <v>259029.56</v>
      </c>
      <c r="M4431">
        <v>170304.44690000001</v>
      </c>
      <c r="N4431">
        <v>2607</v>
      </c>
      <c r="O4431">
        <v>2815</v>
      </c>
      <c r="P4431">
        <v>6242</v>
      </c>
      <c r="Q4431">
        <v>292440.59999999998</v>
      </c>
      <c r="R4431">
        <v>173244.05</v>
      </c>
      <c r="S4431">
        <v>130621.1</v>
      </c>
      <c r="T4431">
        <v>103518.855</v>
      </c>
      <c r="U4431">
        <v>2607</v>
      </c>
      <c r="V4431">
        <v>2975</v>
      </c>
      <c r="W4431">
        <v>4457</v>
      </c>
      <c r="X4431">
        <v>211695.91</v>
      </c>
      <c r="Y4431">
        <v>136095.07999999999</v>
      </c>
      <c r="Z4431">
        <v>128408.46</v>
      </c>
      <c r="AA4431">
        <v>66785.591899999999</v>
      </c>
      <c r="AB4431">
        <v>2501</v>
      </c>
      <c r="AC4431">
        <v>2517</v>
      </c>
      <c r="AD4431">
        <v>1995</v>
      </c>
      <c r="AE4431">
        <v>2523</v>
      </c>
      <c r="AF4431">
        <v>2501</v>
      </c>
      <c r="AG4431">
        <v>2517</v>
      </c>
      <c r="AH4431">
        <v>1995</v>
      </c>
      <c r="AI4431">
        <v>2523</v>
      </c>
      <c r="AJ4431">
        <v>2501</v>
      </c>
      <c r="AK4431">
        <v>2517</v>
      </c>
      <c r="AL4431">
        <v>1995</v>
      </c>
      <c r="AM4431">
        <v>2523</v>
      </c>
    </row>
    <row r="4432" spans="1:39" x14ac:dyDescent="0.15">
      <c r="A4432" t="s">
        <v>151</v>
      </c>
      <c r="B4432">
        <v>70</v>
      </c>
      <c r="C4432">
        <v>2</v>
      </c>
      <c r="D4432">
        <v>1</v>
      </c>
      <c r="E4432" t="s">
        <v>32</v>
      </c>
      <c r="F4432" t="s">
        <v>206</v>
      </c>
      <c r="G4432">
        <v>40</v>
      </c>
      <c r="H4432">
        <v>94</v>
      </c>
      <c r="I4432">
        <v>178</v>
      </c>
      <c r="J4432">
        <v>8214.42</v>
      </c>
      <c r="K4432">
        <v>4850.74</v>
      </c>
      <c r="L4432">
        <v>4430.18</v>
      </c>
      <c r="M4432">
        <v>2803.7411999999999</v>
      </c>
      <c r="N4432">
        <v>40</v>
      </c>
      <c r="O4432">
        <v>48</v>
      </c>
      <c r="P4432">
        <v>92</v>
      </c>
      <c r="Q4432">
        <v>4257.1499999999996</v>
      </c>
      <c r="R4432">
        <v>2502.77</v>
      </c>
      <c r="S4432">
        <v>2132.6</v>
      </c>
      <c r="T4432">
        <v>1573.7744</v>
      </c>
      <c r="U4432">
        <v>40</v>
      </c>
      <c r="V4432">
        <v>46</v>
      </c>
      <c r="W4432">
        <v>86</v>
      </c>
      <c r="X4432">
        <v>3957.27</v>
      </c>
      <c r="Y4432">
        <v>2347.9699999999998</v>
      </c>
      <c r="Z4432">
        <v>2297.58</v>
      </c>
      <c r="AA4432">
        <v>1229.9667999999999</v>
      </c>
      <c r="AB4432">
        <v>40</v>
      </c>
      <c r="AC4432">
        <v>38</v>
      </c>
      <c r="AD4432">
        <v>30</v>
      </c>
      <c r="AE4432">
        <v>36</v>
      </c>
      <c r="AF4432">
        <v>40</v>
      </c>
      <c r="AG4432">
        <v>38</v>
      </c>
      <c r="AH4432">
        <v>30</v>
      </c>
      <c r="AI4432">
        <v>36</v>
      </c>
      <c r="AJ4432">
        <v>40</v>
      </c>
      <c r="AK4432">
        <v>38</v>
      </c>
      <c r="AL4432">
        <v>30</v>
      </c>
      <c r="AM4432">
        <v>36</v>
      </c>
    </row>
    <row r="4433" spans="1:39" x14ac:dyDescent="0.15">
      <c r="A4433" t="s">
        <v>151</v>
      </c>
      <c r="B4433">
        <v>70</v>
      </c>
      <c r="C4433">
        <v>2</v>
      </c>
      <c r="D4433">
        <v>2</v>
      </c>
      <c r="E4433" t="s">
        <v>28</v>
      </c>
      <c r="F4433" t="s">
        <v>206</v>
      </c>
      <c r="G4433">
        <v>182</v>
      </c>
      <c r="H4433">
        <v>382</v>
      </c>
      <c r="I4433">
        <v>692</v>
      </c>
      <c r="J4433">
        <v>33596.61</v>
      </c>
      <c r="K4433">
        <v>21409.360000000001</v>
      </c>
      <c r="L4433">
        <v>16569.18</v>
      </c>
      <c r="M4433">
        <v>11235.4265</v>
      </c>
      <c r="N4433">
        <v>182</v>
      </c>
      <c r="O4433">
        <v>188</v>
      </c>
      <c r="P4433">
        <v>413</v>
      </c>
      <c r="Q4433">
        <v>19666.36</v>
      </c>
      <c r="R4433">
        <v>12278.41</v>
      </c>
      <c r="S4433">
        <v>7868.6</v>
      </c>
      <c r="T4433">
        <v>6761.2260999999999</v>
      </c>
      <c r="U4433">
        <v>182</v>
      </c>
      <c r="V4433">
        <v>194</v>
      </c>
      <c r="W4433">
        <v>279</v>
      </c>
      <c r="X4433">
        <v>13930.25</v>
      </c>
      <c r="Y4433">
        <v>9130.9500000000007</v>
      </c>
      <c r="Z4433">
        <v>8700.58</v>
      </c>
      <c r="AA4433">
        <v>4474.2003999999997</v>
      </c>
      <c r="AB4433">
        <v>176</v>
      </c>
      <c r="AC4433">
        <v>180</v>
      </c>
      <c r="AD4433">
        <v>118</v>
      </c>
      <c r="AE4433">
        <v>166</v>
      </c>
      <c r="AF4433">
        <v>176</v>
      </c>
      <c r="AG4433">
        <v>180</v>
      </c>
      <c r="AH4433">
        <v>118</v>
      </c>
      <c r="AI4433">
        <v>166</v>
      </c>
      <c r="AJ4433">
        <v>176</v>
      </c>
      <c r="AK4433">
        <v>180</v>
      </c>
      <c r="AL4433">
        <v>118</v>
      </c>
      <c r="AM4433">
        <v>166</v>
      </c>
    </row>
    <row r="4434" spans="1:39" x14ac:dyDescent="0.15">
      <c r="A4434" t="s">
        <v>151</v>
      </c>
      <c r="B4434">
        <v>70</v>
      </c>
      <c r="C4434">
        <v>2</v>
      </c>
      <c r="D4434">
        <v>2</v>
      </c>
      <c r="E4434" t="s">
        <v>30</v>
      </c>
      <c r="F4434" t="s">
        <v>206</v>
      </c>
      <c r="G4434">
        <v>13</v>
      </c>
      <c r="H4434">
        <v>28</v>
      </c>
      <c r="I4434">
        <v>51</v>
      </c>
      <c r="J4434">
        <v>2481.5300000000002</v>
      </c>
      <c r="K4434">
        <v>1538.93</v>
      </c>
      <c r="L4434">
        <v>1298.46</v>
      </c>
      <c r="M4434">
        <v>839.37750000000005</v>
      </c>
      <c r="N4434">
        <v>13</v>
      </c>
      <c r="O4434">
        <v>13</v>
      </c>
      <c r="P4434">
        <v>27</v>
      </c>
      <c r="Q4434">
        <v>1317.75</v>
      </c>
      <c r="R4434">
        <v>811.3</v>
      </c>
      <c r="S4434">
        <v>570.83000000000004</v>
      </c>
      <c r="T4434">
        <v>471.4375</v>
      </c>
      <c r="U4434">
        <v>13</v>
      </c>
      <c r="V4434">
        <v>15</v>
      </c>
      <c r="W4434">
        <v>24</v>
      </c>
      <c r="X4434">
        <v>1163.78</v>
      </c>
      <c r="Y4434">
        <v>727.63</v>
      </c>
      <c r="Z4434">
        <v>727.63</v>
      </c>
      <c r="AA4434">
        <v>367.94</v>
      </c>
      <c r="AB4434">
        <v>13</v>
      </c>
      <c r="AC4434">
        <v>13</v>
      </c>
      <c r="AD4434">
        <v>8</v>
      </c>
      <c r="AE4434">
        <v>13</v>
      </c>
      <c r="AF4434">
        <v>13</v>
      </c>
      <c r="AG4434">
        <v>13</v>
      </c>
      <c r="AH4434">
        <v>8</v>
      </c>
      <c r="AI4434">
        <v>13</v>
      </c>
      <c r="AJ4434">
        <v>13</v>
      </c>
      <c r="AK4434">
        <v>13</v>
      </c>
      <c r="AL4434">
        <v>8</v>
      </c>
      <c r="AM4434">
        <v>13</v>
      </c>
    </row>
    <row r="4435" spans="1:39" x14ac:dyDescent="0.15">
      <c r="A4435" t="s">
        <v>151</v>
      </c>
      <c r="B4435">
        <v>70</v>
      </c>
      <c r="C4435">
        <v>2</v>
      </c>
      <c r="D4435">
        <v>2</v>
      </c>
      <c r="E4435" t="s">
        <v>29</v>
      </c>
      <c r="F4435" t="s">
        <v>206</v>
      </c>
      <c r="G4435">
        <v>79</v>
      </c>
      <c r="H4435">
        <v>171</v>
      </c>
      <c r="I4435">
        <v>322</v>
      </c>
      <c r="J4435">
        <v>15166.23</v>
      </c>
      <c r="K4435">
        <v>9460.83</v>
      </c>
      <c r="L4435">
        <v>7401.86</v>
      </c>
      <c r="M4435">
        <v>5082.8657000000003</v>
      </c>
      <c r="N4435">
        <v>79</v>
      </c>
      <c r="O4435">
        <v>84</v>
      </c>
      <c r="P4435">
        <v>190</v>
      </c>
      <c r="Q4435">
        <v>8778.25</v>
      </c>
      <c r="R4435">
        <v>5389.15</v>
      </c>
      <c r="S4435">
        <v>3429.55</v>
      </c>
      <c r="T4435">
        <v>3023.9807999999998</v>
      </c>
      <c r="U4435">
        <v>79</v>
      </c>
      <c r="V4435">
        <v>87</v>
      </c>
      <c r="W4435">
        <v>132</v>
      </c>
      <c r="X4435">
        <v>6387.98</v>
      </c>
      <c r="Y4435">
        <v>4071.68</v>
      </c>
      <c r="Z4435">
        <v>3972.31</v>
      </c>
      <c r="AA4435">
        <v>2058.8849</v>
      </c>
      <c r="AB4435">
        <v>78</v>
      </c>
      <c r="AC4435">
        <v>76</v>
      </c>
      <c r="AD4435">
        <v>48</v>
      </c>
      <c r="AE4435">
        <v>77</v>
      </c>
      <c r="AF4435">
        <v>78</v>
      </c>
      <c r="AG4435">
        <v>76</v>
      </c>
      <c r="AH4435">
        <v>48</v>
      </c>
      <c r="AI4435">
        <v>77</v>
      </c>
      <c r="AJ4435">
        <v>78</v>
      </c>
      <c r="AK4435">
        <v>76</v>
      </c>
      <c r="AL4435">
        <v>48</v>
      </c>
      <c r="AM4435">
        <v>77</v>
      </c>
    </row>
    <row r="4436" spans="1:39" x14ac:dyDescent="0.15">
      <c r="A4436" t="s">
        <v>151</v>
      </c>
      <c r="B4436">
        <v>70</v>
      </c>
      <c r="C4436">
        <v>2</v>
      </c>
      <c r="D4436">
        <v>2</v>
      </c>
      <c r="E4436" t="s">
        <v>32</v>
      </c>
      <c r="F4436" t="s">
        <v>206</v>
      </c>
      <c r="G4436">
        <v>8</v>
      </c>
      <c r="H4436">
        <v>17</v>
      </c>
      <c r="I4436">
        <v>33</v>
      </c>
      <c r="J4436">
        <v>1662.7</v>
      </c>
      <c r="K4436">
        <v>949.6</v>
      </c>
      <c r="L4436">
        <v>893.66</v>
      </c>
      <c r="M4436">
        <v>568.86959999999999</v>
      </c>
      <c r="N4436">
        <v>8</v>
      </c>
      <c r="O4436">
        <v>8</v>
      </c>
      <c r="P4436">
        <v>14</v>
      </c>
      <c r="Q4436">
        <v>632.88</v>
      </c>
      <c r="R4436">
        <v>393.34</v>
      </c>
      <c r="S4436">
        <v>337.4</v>
      </c>
      <c r="T4436">
        <v>223.86869999999999</v>
      </c>
      <c r="U4436">
        <v>8</v>
      </c>
      <c r="V4436">
        <v>9</v>
      </c>
      <c r="W4436">
        <v>19</v>
      </c>
      <c r="X4436">
        <v>1029.82</v>
      </c>
      <c r="Y4436">
        <v>556.26</v>
      </c>
      <c r="Z4436">
        <v>556.26</v>
      </c>
      <c r="AA4436">
        <v>345.0009</v>
      </c>
      <c r="AB4436">
        <v>8</v>
      </c>
      <c r="AC4436">
        <v>8</v>
      </c>
      <c r="AD4436">
        <v>6</v>
      </c>
      <c r="AE4436">
        <v>7</v>
      </c>
      <c r="AF4436">
        <v>8</v>
      </c>
      <c r="AG4436">
        <v>8</v>
      </c>
      <c r="AH4436">
        <v>6</v>
      </c>
      <c r="AI4436">
        <v>7</v>
      </c>
      <c r="AJ4436">
        <v>8</v>
      </c>
      <c r="AK4436">
        <v>8</v>
      </c>
      <c r="AL4436">
        <v>6</v>
      </c>
      <c r="AM4436">
        <v>7</v>
      </c>
    </row>
    <row r="4437" spans="1:39" x14ac:dyDescent="0.15">
      <c r="A4437" t="s">
        <v>151</v>
      </c>
      <c r="B4437">
        <v>100</v>
      </c>
      <c r="C4437">
        <v>1</v>
      </c>
      <c r="D4437">
        <v>0</v>
      </c>
      <c r="E4437" t="s">
        <v>28</v>
      </c>
      <c r="F4437" t="s">
        <v>206</v>
      </c>
      <c r="G4437">
        <v>9660</v>
      </c>
      <c r="H4437">
        <v>9869</v>
      </c>
      <c r="I4437">
        <v>12948</v>
      </c>
      <c r="J4437">
        <v>585054.67000000004</v>
      </c>
      <c r="K4437">
        <v>361506.54</v>
      </c>
      <c r="L4437">
        <v>330703.64</v>
      </c>
      <c r="M4437">
        <v>198505.63889999999</v>
      </c>
      <c r="N4437">
        <v>2759</v>
      </c>
      <c r="O4437">
        <v>2805</v>
      </c>
      <c r="P4437">
        <v>3834</v>
      </c>
      <c r="Q4437">
        <v>171024.89</v>
      </c>
      <c r="R4437">
        <v>109269.89</v>
      </c>
      <c r="S4437">
        <v>100283.33</v>
      </c>
      <c r="T4437">
        <v>63237.231500000002</v>
      </c>
      <c r="U4437">
        <v>6901</v>
      </c>
      <c r="V4437">
        <v>7064</v>
      </c>
      <c r="W4437">
        <v>9114</v>
      </c>
      <c r="X4437">
        <v>414029.78</v>
      </c>
      <c r="Y4437">
        <v>252236.65</v>
      </c>
      <c r="Z4437">
        <v>230420.31</v>
      </c>
      <c r="AA4437">
        <v>135268.4074</v>
      </c>
      <c r="AB4437">
        <v>9586</v>
      </c>
      <c r="AC4437">
        <v>7847</v>
      </c>
      <c r="AD4437">
        <v>6589</v>
      </c>
      <c r="AE4437">
        <v>4072</v>
      </c>
      <c r="AF4437">
        <v>2739</v>
      </c>
      <c r="AG4437">
        <v>2661</v>
      </c>
      <c r="AH4437">
        <v>2313</v>
      </c>
      <c r="AI4437">
        <v>1318</v>
      </c>
      <c r="AJ4437">
        <v>6847</v>
      </c>
      <c r="AK4437">
        <v>5186</v>
      </c>
      <c r="AL4437">
        <v>4276</v>
      </c>
      <c r="AM4437">
        <v>2754</v>
      </c>
    </row>
    <row r="4438" spans="1:39" x14ac:dyDescent="0.15">
      <c r="A4438" t="s">
        <v>151</v>
      </c>
      <c r="B4438">
        <v>100</v>
      </c>
      <c r="C4438">
        <v>1</v>
      </c>
      <c r="D4438">
        <v>0</v>
      </c>
      <c r="E4438" t="s">
        <v>30</v>
      </c>
      <c r="F4438" t="s">
        <v>206</v>
      </c>
      <c r="G4438">
        <v>6</v>
      </c>
      <c r="H4438">
        <v>6</v>
      </c>
      <c r="I4438">
        <v>9</v>
      </c>
      <c r="J4438">
        <v>398.92</v>
      </c>
      <c r="K4438">
        <v>239.49</v>
      </c>
      <c r="L4438">
        <v>239.49</v>
      </c>
      <c r="M4438">
        <v>142.79730000000001</v>
      </c>
      <c r="N4438">
        <v>3</v>
      </c>
      <c r="O4438">
        <v>3</v>
      </c>
      <c r="P4438">
        <v>4</v>
      </c>
      <c r="Q4438">
        <v>149.96</v>
      </c>
      <c r="R4438">
        <v>93.21</v>
      </c>
      <c r="S4438">
        <v>93.21</v>
      </c>
      <c r="T4438">
        <v>71.447299999999998</v>
      </c>
      <c r="U4438">
        <v>3</v>
      </c>
      <c r="V4438">
        <v>3</v>
      </c>
      <c r="W4438">
        <v>5</v>
      </c>
      <c r="X4438">
        <v>248.96</v>
      </c>
      <c r="Y4438">
        <v>146.28</v>
      </c>
      <c r="Z4438">
        <v>146.28</v>
      </c>
      <c r="AA4438">
        <v>71.349999999999994</v>
      </c>
      <c r="AB4438">
        <v>6</v>
      </c>
      <c r="AC4438">
        <v>5</v>
      </c>
      <c r="AD4438">
        <v>4</v>
      </c>
      <c r="AE4438">
        <v>4</v>
      </c>
      <c r="AF4438">
        <v>3</v>
      </c>
      <c r="AG4438">
        <v>3</v>
      </c>
      <c r="AH4438">
        <v>2</v>
      </c>
      <c r="AI4438">
        <v>3</v>
      </c>
      <c r="AJ4438">
        <v>3</v>
      </c>
      <c r="AK4438">
        <v>2</v>
      </c>
      <c r="AL4438">
        <v>2</v>
      </c>
      <c r="AM4438">
        <v>1</v>
      </c>
    </row>
    <row r="4439" spans="1:39" x14ac:dyDescent="0.15">
      <c r="A4439" t="s">
        <v>151</v>
      </c>
      <c r="B4439">
        <v>100</v>
      </c>
      <c r="C4439">
        <v>1</v>
      </c>
      <c r="D4439">
        <v>0</v>
      </c>
      <c r="E4439" t="s">
        <v>29</v>
      </c>
      <c r="F4439" t="s">
        <v>206</v>
      </c>
      <c r="G4439">
        <v>47</v>
      </c>
      <c r="H4439">
        <v>48</v>
      </c>
      <c r="I4439">
        <v>79</v>
      </c>
      <c r="J4439">
        <v>3537.3</v>
      </c>
      <c r="K4439">
        <v>2031.03</v>
      </c>
      <c r="L4439">
        <v>1911.64</v>
      </c>
      <c r="M4439">
        <v>1310.981</v>
      </c>
      <c r="N4439">
        <v>17</v>
      </c>
      <c r="O4439">
        <v>17</v>
      </c>
      <c r="P4439">
        <v>28</v>
      </c>
      <c r="Q4439">
        <v>1381.76</v>
      </c>
      <c r="R4439">
        <v>762.05</v>
      </c>
      <c r="S4439">
        <v>702.66</v>
      </c>
      <c r="T4439">
        <v>583.05809999999997</v>
      </c>
      <c r="U4439">
        <v>30</v>
      </c>
      <c r="V4439">
        <v>31</v>
      </c>
      <c r="W4439">
        <v>51</v>
      </c>
      <c r="X4439">
        <v>2155.54</v>
      </c>
      <c r="Y4439">
        <v>1268.98</v>
      </c>
      <c r="Z4439">
        <v>1208.98</v>
      </c>
      <c r="AA4439">
        <v>727.92290000000003</v>
      </c>
      <c r="AB4439">
        <v>47</v>
      </c>
      <c r="AC4439">
        <v>35</v>
      </c>
      <c r="AD4439">
        <v>32</v>
      </c>
      <c r="AE4439">
        <v>24</v>
      </c>
      <c r="AF4439">
        <v>17</v>
      </c>
      <c r="AG4439">
        <v>16</v>
      </c>
      <c r="AH4439">
        <v>15</v>
      </c>
      <c r="AI4439">
        <v>9</v>
      </c>
      <c r="AJ4439">
        <v>30</v>
      </c>
      <c r="AK4439">
        <v>19</v>
      </c>
      <c r="AL4439">
        <v>17</v>
      </c>
      <c r="AM4439">
        <v>15</v>
      </c>
    </row>
    <row r="4440" spans="1:39" x14ac:dyDescent="0.15">
      <c r="A4440" t="s">
        <v>151</v>
      </c>
      <c r="B4440">
        <v>100</v>
      </c>
      <c r="C4440">
        <v>1</v>
      </c>
      <c r="D4440">
        <v>0</v>
      </c>
      <c r="E4440" t="s">
        <v>32</v>
      </c>
      <c r="F4440" t="s">
        <v>206</v>
      </c>
      <c r="G4440">
        <v>357</v>
      </c>
      <c r="H4440">
        <v>376</v>
      </c>
      <c r="I4440">
        <v>553</v>
      </c>
      <c r="J4440">
        <v>28228.17</v>
      </c>
      <c r="K4440">
        <v>15656.52</v>
      </c>
      <c r="L4440">
        <v>15124.75</v>
      </c>
      <c r="M4440">
        <v>9363.3233999999993</v>
      </c>
      <c r="N4440">
        <v>32</v>
      </c>
      <c r="O4440">
        <v>33</v>
      </c>
      <c r="P4440">
        <v>44</v>
      </c>
      <c r="Q4440">
        <v>2260.6</v>
      </c>
      <c r="R4440">
        <v>1385.73</v>
      </c>
      <c r="S4440">
        <v>1110.8900000000001</v>
      </c>
      <c r="T4440">
        <v>743.5643</v>
      </c>
      <c r="U4440">
        <v>325</v>
      </c>
      <c r="V4440">
        <v>343</v>
      </c>
      <c r="W4440">
        <v>509</v>
      </c>
      <c r="X4440">
        <v>25967.57</v>
      </c>
      <c r="Y4440">
        <v>14270.79</v>
      </c>
      <c r="Z4440">
        <v>14013.86</v>
      </c>
      <c r="AA4440">
        <v>8619.7590999999993</v>
      </c>
      <c r="AB4440">
        <v>357</v>
      </c>
      <c r="AC4440">
        <v>273</v>
      </c>
      <c r="AD4440">
        <v>248</v>
      </c>
      <c r="AE4440">
        <v>230</v>
      </c>
      <c r="AF4440">
        <v>32</v>
      </c>
      <c r="AG4440">
        <v>23</v>
      </c>
      <c r="AH4440">
        <v>22</v>
      </c>
      <c r="AI4440">
        <v>28</v>
      </c>
      <c r="AJ4440">
        <v>325</v>
      </c>
      <c r="AK4440">
        <v>250</v>
      </c>
      <c r="AL4440">
        <v>226</v>
      </c>
      <c r="AM4440">
        <v>202</v>
      </c>
    </row>
    <row r="4441" spans="1:39" x14ac:dyDescent="0.15">
      <c r="A4441" t="s">
        <v>151</v>
      </c>
      <c r="B4441">
        <v>100</v>
      </c>
      <c r="C4441">
        <v>1</v>
      </c>
      <c r="D4441">
        <v>1</v>
      </c>
      <c r="E4441" t="s">
        <v>28</v>
      </c>
      <c r="F4441" t="s">
        <v>206</v>
      </c>
      <c r="G4441">
        <v>29998</v>
      </c>
      <c r="H4441">
        <v>31113</v>
      </c>
      <c r="I4441">
        <v>42961</v>
      </c>
      <c r="J4441">
        <v>1887648.8</v>
      </c>
      <c r="K4441">
        <v>1197554.03</v>
      </c>
      <c r="L4441">
        <v>1100211.79</v>
      </c>
      <c r="M4441">
        <v>637637.60589999997</v>
      </c>
      <c r="N4441">
        <v>12620</v>
      </c>
      <c r="O4441">
        <v>12999</v>
      </c>
      <c r="P4441">
        <v>19419</v>
      </c>
      <c r="Q4441">
        <v>845833.03</v>
      </c>
      <c r="R4441">
        <v>517685.13</v>
      </c>
      <c r="S4441">
        <v>486953.82</v>
      </c>
      <c r="T4441">
        <v>308025.54149999999</v>
      </c>
      <c r="U4441">
        <v>17378</v>
      </c>
      <c r="V4441">
        <v>18114</v>
      </c>
      <c r="W4441">
        <v>23542</v>
      </c>
      <c r="X4441">
        <v>1041815.77</v>
      </c>
      <c r="Y4441">
        <v>679868.9</v>
      </c>
      <c r="Z4441">
        <v>613257.97</v>
      </c>
      <c r="AA4441">
        <v>329612.06439999997</v>
      </c>
      <c r="AB4441">
        <v>28765</v>
      </c>
      <c r="AC4441">
        <v>28727</v>
      </c>
      <c r="AD4441">
        <v>19613</v>
      </c>
      <c r="AE4441">
        <v>25454</v>
      </c>
      <c r="AF4441">
        <v>12249</v>
      </c>
      <c r="AG4441">
        <v>12426</v>
      </c>
      <c r="AH4441">
        <v>9661</v>
      </c>
      <c r="AI4441">
        <v>11014</v>
      </c>
      <c r="AJ4441">
        <v>16516</v>
      </c>
      <c r="AK4441">
        <v>16301</v>
      </c>
      <c r="AL4441">
        <v>9952</v>
      </c>
      <c r="AM4441">
        <v>14440</v>
      </c>
    </row>
    <row r="4442" spans="1:39" x14ac:dyDescent="0.15">
      <c r="A4442" t="s">
        <v>151</v>
      </c>
      <c r="B4442">
        <v>100</v>
      </c>
      <c r="C4442">
        <v>1</v>
      </c>
      <c r="D4442">
        <v>1</v>
      </c>
      <c r="E4442" t="s">
        <v>30</v>
      </c>
      <c r="F4442" t="s">
        <v>206</v>
      </c>
      <c r="G4442">
        <v>2697</v>
      </c>
      <c r="H4442">
        <v>2795</v>
      </c>
      <c r="I4442">
        <v>3800</v>
      </c>
      <c r="J4442">
        <v>167558.98000000001</v>
      </c>
      <c r="K4442">
        <v>106777.22</v>
      </c>
      <c r="L4442">
        <v>98824.06</v>
      </c>
      <c r="M4442">
        <v>55531.360399999998</v>
      </c>
      <c r="N4442">
        <v>1040</v>
      </c>
      <c r="O4442">
        <v>1066</v>
      </c>
      <c r="P4442">
        <v>1547</v>
      </c>
      <c r="Q4442">
        <v>67886.92</v>
      </c>
      <c r="R4442">
        <v>41672.589999999997</v>
      </c>
      <c r="S4442">
        <v>39520.800000000003</v>
      </c>
      <c r="T4442">
        <v>24371.800599999999</v>
      </c>
      <c r="U4442">
        <v>1657</v>
      </c>
      <c r="V4442">
        <v>1729</v>
      </c>
      <c r="W4442">
        <v>2253</v>
      </c>
      <c r="X4442">
        <v>99672.06</v>
      </c>
      <c r="Y4442">
        <v>65104.63</v>
      </c>
      <c r="Z4442">
        <v>59303.26</v>
      </c>
      <c r="AA4442">
        <v>31159.559799999999</v>
      </c>
      <c r="AB4442">
        <v>2534</v>
      </c>
      <c r="AC4442">
        <v>2631</v>
      </c>
      <c r="AD4442">
        <v>1537</v>
      </c>
      <c r="AE4442">
        <v>2591</v>
      </c>
      <c r="AF4442">
        <v>980</v>
      </c>
      <c r="AG4442">
        <v>1027</v>
      </c>
      <c r="AH4442">
        <v>727</v>
      </c>
      <c r="AI4442">
        <v>1011</v>
      </c>
      <c r="AJ4442">
        <v>1554</v>
      </c>
      <c r="AK4442">
        <v>1604</v>
      </c>
      <c r="AL4442">
        <v>810</v>
      </c>
      <c r="AM4442">
        <v>1580</v>
      </c>
    </row>
    <row r="4443" spans="1:39" x14ac:dyDescent="0.15">
      <c r="A4443" t="s">
        <v>151</v>
      </c>
      <c r="B4443">
        <v>100</v>
      </c>
      <c r="C4443">
        <v>1</v>
      </c>
      <c r="D4443">
        <v>1</v>
      </c>
      <c r="E4443" t="s">
        <v>29</v>
      </c>
      <c r="F4443" t="s">
        <v>206</v>
      </c>
      <c r="G4443">
        <v>31830</v>
      </c>
      <c r="H4443">
        <v>33302</v>
      </c>
      <c r="I4443">
        <v>46345</v>
      </c>
      <c r="J4443">
        <v>2095787.98</v>
      </c>
      <c r="K4443">
        <v>1296666.69</v>
      </c>
      <c r="L4443">
        <v>1185620.7</v>
      </c>
      <c r="M4443">
        <v>691380.56960000005</v>
      </c>
      <c r="N4443">
        <v>10876</v>
      </c>
      <c r="O4443">
        <v>11291</v>
      </c>
      <c r="P4443">
        <v>16985</v>
      </c>
      <c r="Q4443">
        <v>758405.32</v>
      </c>
      <c r="R4443">
        <v>447979.32</v>
      </c>
      <c r="S4443">
        <v>416823.08</v>
      </c>
      <c r="T4443">
        <v>272694.7156</v>
      </c>
      <c r="U4443">
        <v>20954</v>
      </c>
      <c r="V4443">
        <v>22011</v>
      </c>
      <c r="W4443">
        <v>29360</v>
      </c>
      <c r="X4443">
        <v>1337382.6599999999</v>
      </c>
      <c r="Y4443">
        <v>848687.37</v>
      </c>
      <c r="Z4443">
        <v>768797.62</v>
      </c>
      <c r="AA4443">
        <v>418685.85399999999</v>
      </c>
      <c r="AB4443">
        <v>30583</v>
      </c>
      <c r="AC4443">
        <v>30361</v>
      </c>
      <c r="AD4443">
        <v>20428</v>
      </c>
      <c r="AE4443">
        <v>30543</v>
      </c>
      <c r="AF4443">
        <v>10460</v>
      </c>
      <c r="AG4443">
        <v>10478</v>
      </c>
      <c r="AH4443">
        <v>8175</v>
      </c>
      <c r="AI4443">
        <v>10505</v>
      </c>
      <c r="AJ4443">
        <v>20123</v>
      </c>
      <c r="AK4443">
        <v>19883</v>
      </c>
      <c r="AL4443">
        <v>12253</v>
      </c>
      <c r="AM4443">
        <v>20038</v>
      </c>
    </row>
    <row r="4444" spans="1:39" x14ac:dyDescent="0.15">
      <c r="A4444" t="s">
        <v>151</v>
      </c>
      <c r="B4444">
        <v>100</v>
      </c>
      <c r="C4444">
        <v>1</v>
      </c>
      <c r="D4444">
        <v>1</v>
      </c>
      <c r="E4444" t="s">
        <v>32</v>
      </c>
      <c r="F4444" t="s">
        <v>206</v>
      </c>
      <c r="G4444">
        <v>286</v>
      </c>
      <c r="H4444">
        <v>305</v>
      </c>
      <c r="I4444">
        <v>462</v>
      </c>
      <c r="J4444">
        <v>22605.01</v>
      </c>
      <c r="K4444">
        <v>12848.58</v>
      </c>
      <c r="L4444">
        <v>12392.79</v>
      </c>
      <c r="M4444">
        <v>7205.3270000000002</v>
      </c>
      <c r="N4444">
        <v>48</v>
      </c>
      <c r="O4444">
        <v>52</v>
      </c>
      <c r="P4444">
        <v>81</v>
      </c>
      <c r="Q4444">
        <v>3877.26</v>
      </c>
      <c r="R4444">
        <v>2230.69</v>
      </c>
      <c r="S4444">
        <v>2096.0500000000002</v>
      </c>
      <c r="T4444">
        <v>1299.1605</v>
      </c>
      <c r="U4444">
        <v>238</v>
      </c>
      <c r="V4444">
        <v>253</v>
      </c>
      <c r="W4444">
        <v>381</v>
      </c>
      <c r="X4444">
        <v>18727.75</v>
      </c>
      <c r="Y4444">
        <v>10617.89</v>
      </c>
      <c r="Z4444">
        <v>10296.74</v>
      </c>
      <c r="AA4444">
        <v>5906.1665000000003</v>
      </c>
      <c r="AB4444">
        <v>278</v>
      </c>
      <c r="AC4444">
        <v>272</v>
      </c>
      <c r="AD4444">
        <v>187</v>
      </c>
      <c r="AE4444">
        <v>241</v>
      </c>
      <c r="AF4444">
        <v>47</v>
      </c>
      <c r="AG4444">
        <v>45</v>
      </c>
      <c r="AH4444">
        <v>37</v>
      </c>
      <c r="AI4444">
        <v>46</v>
      </c>
      <c r="AJ4444">
        <v>231</v>
      </c>
      <c r="AK4444">
        <v>227</v>
      </c>
      <c r="AL4444">
        <v>150</v>
      </c>
      <c r="AM4444">
        <v>195</v>
      </c>
    </row>
    <row r="4445" spans="1:39" x14ac:dyDescent="0.15">
      <c r="A4445" t="s">
        <v>151</v>
      </c>
      <c r="B4445">
        <v>100</v>
      </c>
      <c r="C4445">
        <v>1</v>
      </c>
      <c r="D4445">
        <v>2</v>
      </c>
      <c r="E4445" t="s">
        <v>28</v>
      </c>
      <c r="F4445" t="s">
        <v>206</v>
      </c>
      <c r="G4445">
        <v>9586</v>
      </c>
      <c r="H4445">
        <v>9840</v>
      </c>
      <c r="I4445">
        <v>13181</v>
      </c>
      <c r="J4445">
        <v>578745.12</v>
      </c>
      <c r="K4445">
        <v>368028.94</v>
      </c>
      <c r="L4445">
        <v>346569.54</v>
      </c>
      <c r="M4445">
        <v>194774.30319999999</v>
      </c>
      <c r="N4445">
        <v>2672</v>
      </c>
      <c r="O4445">
        <v>2729</v>
      </c>
      <c r="P4445">
        <v>3992</v>
      </c>
      <c r="Q4445">
        <v>173203.58</v>
      </c>
      <c r="R4445">
        <v>108858.35</v>
      </c>
      <c r="S4445">
        <v>100930.1</v>
      </c>
      <c r="T4445">
        <v>63015.566700000003</v>
      </c>
      <c r="U4445">
        <v>6914</v>
      </c>
      <c r="V4445">
        <v>7111</v>
      </c>
      <c r="W4445">
        <v>9189</v>
      </c>
      <c r="X4445">
        <v>405541.54</v>
      </c>
      <c r="Y4445">
        <v>259170.59</v>
      </c>
      <c r="Z4445">
        <v>245639.44</v>
      </c>
      <c r="AA4445">
        <v>131758.7365</v>
      </c>
      <c r="AB4445">
        <v>9208</v>
      </c>
      <c r="AC4445">
        <v>8354</v>
      </c>
      <c r="AD4445">
        <v>3997</v>
      </c>
      <c r="AE4445">
        <v>7338</v>
      </c>
      <c r="AF4445">
        <v>2551</v>
      </c>
      <c r="AG4445">
        <v>2620</v>
      </c>
      <c r="AH4445">
        <v>1641</v>
      </c>
      <c r="AI4445">
        <v>2295</v>
      </c>
      <c r="AJ4445">
        <v>6657</v>
      </c>
      <c r="AK4445">
        <v>5734</v>
      </c>
      <c r="AL4445">
        <v>2356</v>
      </c>
      <c r="AM4445">
        <v>5043</v>
      </c>
    </row>
    <row r="4446" spans="1:39" x14ac:dyDescent="0.15">
      <c r="A4446" t="s">
        <v>151</v>
      </c>
      <c r="B4446">
        <v>100</v>
      </c>
      <c r="C4446">
        <v>1</v>
      </c>
      <c r="D4446">
        <v>2</v>
      </c>
      <c r="E4446" t="s">
        <v>30</v>
      </c>
      <c r="F4446" t="s">
        <v>206</v>
      </c>
      <c r="G4446">
        <v>996</v>
      </c>
      <c r="H4446">
        <v>1020</v>
      </c>
      <c r="I4446">
        <v>1330</v>
      </c>
      <c r="J4446">
        <v>58851.32</v>
      </c>
      <c r="K4446">
        <v>37270.639999999999</v>
      </c>
      <c r="L4446">
        <v>35651.71</v>
      </c>
      <c r="M4446">
        <v>19924.8809</v>
      </c>
      <c r="N4446">
        <v>241</v>
      </c>
      <c r="O4446">
        <v>244</v>
      </c>
      <c r="P4446">
        <v>336</v>
      </c>
      <c r="Q4446">
        <v>15012.01</v>
      </c>
      <c r="R4446">
        <v>9483.9599999999991</v>
      </c>
      <c r="S4446">
        <v>8926.7000000000007</v>
      </c>
      <c r="T4446">
        <v>5775.9924000000001</v>
      </c>
      <c r="U4446">
        <v>755</v>
      </c>
      <c r="V4446">
        <v>776</v>
      </c>
      <c r="W4446">
        <v>994</v>
      </c>
      <c r="X4446">
        <v>43839.31</v>
      </c>
      <c r="Y4446">
        <v>27786.68</v>
      </c>
      <c r="Z4446">
        <v>26725.01</v>
      </c>
      <c r="AA4446">
        <v>14148.888499999999</v>
      </c>
      <c r="AB4446">
        <v>933</v>
      </c>
      <c r="AC4446">
        <v>868</v>
      </c>
      <c r="AD4446">
        <v>378</v>
      </c>
      <c r="AE4446">
        <v>967</v>
      </c>
      <c r="AF4446">
        <v>222</v>
      </c>
      <c r="AG4446">
        <v>235</v>
      </c>
      <c r="AH4446">
        <v>141</v>
      </c>
      <c r="AI4446">
        <v>234</v>
      </c>
      <c r="AJ4446">
        <v>711</v>
      </c>
      <c r="AK4446">
        <v>633</v>
      </c>
      <c r="AL4446">
        <v>237</v>
      </c>
      <c r="AM4446">
        <v>733</v>
      </c>
    </row>
    <row r="4447" spans="1:39" x14ac:dyDescent="0.15">
      <c r="A4447" t="s">
        <v>151</v>
      </c>
      <c r="B4447">
        <v>100</v>
      </c>
      <c r="C4447">
        <v>1</v>
      </c>
      <c r="D4447">
        <v>2</v>
      </c>
      <c r="E4447" t="s">
        <v>29</v>
      </c>
      <c r="F4447" t="s">
        <v>206</v>
      </c>
      <c r="G4447">
        <v>2935</v>
      </c>
      <c r="H4447">
        <v>3013</v>
      </c>
      <c r="I4447">
        <v>4183</v>
      </c>
      <c r="J4447">
        <v>186749.87</v>
      </c>
      <c r="K4447">
        <v>116996.94</v>
      </c>
      <c r="L4447">
        <v>111557.92</v>
      </c>
      <c r="M4447">
        <v>62299.186099999999</v>
      </c>
      <c r="N4447">
        <v>732</v>
      </c>
      <c r="O4447">
        <v>749</v>
      </c>
      <c r="P4447">
        <v>1151</v>
      </c>
      <c r="Q4447">
        <v>49428.73</v>
      </c>
      <c r="R4447">
        <v>30266.01</v>
      </c>
      <c r="S4447">
        <v>27626.28</v>
      </c>
      <c r="T4447">
        <v>17947.127700000001</v>
      </c>
      <c r="U4447">
        <v>2203</v>
      </c>
      <c r="V4447">
        <v>2264</v>
      </c>
      <c r="W4447">
        <v>3032</v>
      </c>
      <c r="X4447">
        <v>137321.14000000001</v>
      </c>
      <c r="Y4447">
        <v>86730.93</v>
      </c>
      <c r="Z4447">
        <v>83931.64</v>
      </c>
      <c r="AA4447">
        <v>44352.058400000002</v>
      </c>
      <c r="AB4447">
        <v>2815</v>
      </c>
      <c r="AC4447">
        <v>2751</v>
      </c>
      <c r="AD4447">
        <v>1200</v>
      </c>
      <c r="AE4447">
        <v>2798</v>
      </c>
      <c r="AF4447">
        <v>709</v>
      </c>
      <c r="AG4447">
        <v>713</v>
      </c>
      <c r="AH4447">
        <v>432</v>
      </c>
      <c r="AI4447">
        <v>699</v>
      </c>
      <c r="AJ4447">
        <v>2106</v>
      </c>
      <c r="AK4447">
        <v>2038</v>
      </c>
      <c r="AL4447">
        <v>768</v>
      </c>
      <c r="AM4447">
        <v>2099</v>
      </c>
    </row>
    <row r="4448" spans="1:39" x14ac:dyDescent="0.15">
      <c r="A4448" t="s">
        <v>151</v>
      </c>
      <c r="B4448">
        <v>100</v>
      </c>
      <c r="C4448">
        <v>1</v>
      </c>
      <c r="D4448">
        <v>2</v>
      </c>
      <c r="E4448" t="s">
        <v>32</v>
      </c>
      <c r="F4448" t="s">
        <v>206</v>
      </c>
      <c r="G4448">
        <v>164</v>
      </c>
      <c r="H4448">
        <v>170</v>
      </c>
      <c r="I4448">
        <v>244</v>
      </c>
      <c r="J4448">
        <v>12180.95</v>
      </c>
      <c r="K4448">
        <v>7089.65</v>
      </c>
      <c r="L4448">
        <v>6961.28</v>
      </c>
      <c r="M4448">
        <v>3866.7565</v>
      </c>
      <c r="N4448">
        <v>13</v>
      </c>
      <c r="O4448">
        <v>13</v>
      </c>
      <c r="P4448">
        <v>14</v>
      </c>
      <c r="Q4448">
        <v>736.89</v>
      </c>
      <c r="R4448">
        <v>494.89</v>
      </c>
      <c r="S4448">
        <v>435.51</v>
      </c>
      <c r="T4448">
        <v>262.92</v>
      </c>
      <c r="U4448">
        <v>151</v>
      </c>
      <c r="V4448">
        <v>157</v>
      </c>
      <c r="W4448">
        <v>230</v>
      </c>
      <c r="X4448">
        <v>11444.06</v>
      </c>
      <c r="Y4448">
        <v>6594.76</v>
      </c>
      <c r="Z4448">
        <v>6525.77</v>
      </c>
      <c r="AA4448">
        <v>3603.8364999999999</v>
      </c>
      <c r="AB4448">
        <v>162</v>
      </c>
      <c r="AC4448">
        <v>143</v>
      </c>
      <c r="AD4448">
        <v>73</v>
      </c>
      <c r="AE4448">
        <v>117</v>
      </c>
      <c r="AF4448">
        <v>13</v>
      </c>
      <c r="AG4448">
        <v>9</v>
      </c>
      <c r="AH4448">
        <v>5</v>
      </c>
      <c r="AI4448">
        <v>13</v>
      </c>
      <c r="AJ4448">
        <v>149</v>
      </c>
      <c r="AK4448">
        <v>134</v>
      </c>
      <c r="AL4448">
        <v>68</v>
      </c>
      <c r="AM4448">
        <v>104</v>
      </c>
    </row>
    <row r="4449" spans="1:39" x14ac:dyDescent="0.15">
      <c r="A4449" t="s">
        <v>151</v>
      </c>
      <c r="B4449">
        <v>100</v>
      </c>
      <c r="C4449">
        <v>2</v>
      </c>
      <c r="D4449">
        <v>0</v>
      </c>
      <c r="E4449" t="s">
        <v>28</v>
      </c>
      <c r="F4449" t="s">
        <v>206</v>
      </c>
      <c r="G4449">
        <v>24</v>
      </c>
      <c r="H4449">
        <v>48</v>
      </c>
      <c r="I4449">
        <v>53</v>
      </c>
      <c r="J4449">
        <v>2047.48</v>
      </c>
      <c r="K4449">
        <v>1244.48</v>
      </c>
      <c r="L4449">
        <v>915.74</v>
      </c>
      <c r="M4449">
        <v>760.63739999999996</v>
      </c>
      <c r="N4449">
        <v>24</v>
      </c>
      <c r="O4449">
        <v>24</v>
      </c>
      <c r="P4449">
        <v>29</v>
      </c>
      <c r="Q4449">
        <v>1024.71</v>
      </c>
      <c r="R4449">
        <v>631.71</v>
      </c>
      <c r="S4449">
        <v>418.79</v>
      </c>
      <c r="T4449">
        <v>388.0675</v>
      </c>
      <c r="U4449">
        <v>24</v>
      </c>
      <c r="V4449">
        <v>24</v>
      </c>
      <c r="W4449">
        <v>24</v>
      </c>
      <c r="X4449">
        <v>1022.77</v>
      </c>
      <c r="Y4449">
        <v>612.77</v>
      </c>
      <c r="Z4449">
        <v>496.95</v>
      </c>
      <c r="AA4449">
        <v>372.56990000000002</v>
      </c>
      <c r="AB4449">
        <v>24</v>
      </c>
      <c r="AC4449">
        <v>24</v>
      </c>
      <c r="AD4449">
        <v>23</v>
      </c>
      <c r="AE4449">
        <v>18</v>
      </c>
      <c r="AF4449">
        <v>24</v>
      </c>
      <c r="AG4449">
        <v>24</v>
      </c>
      <c r="AH4449">
        <v>23</v>
      </c>
      <c r="AI4449">
        <v>18</v>
      </c>
      <c r="AJ4449">
        <v>24</v>
      </c>
      <c r="AK4449">
        <v>24</v>
      </c>
      <c r="AL4449">
        <v>23</v>
      </c>
      <c r="AM4449">
        <v>18</v>
      </c>
    </row>
    <row r="4450" spans="1:39" x14ac:dyDescent="0.15">
      <c r="A4450" t="s">
        <v>151</v>
      </c>
      <c r="B4450">
        <v>100</v>
      </c>
      <c r="C4450">
        <v>2</v>
      </c>
      <c r="D4450">
        <v>0</v>
      </c>
      <c r="E4450" t="s">
        <v>32</v>
      </c>
      <c r="F4450" t="s">
        <v>206</v>
      </c>
      <c r="G4450">
        <v>1</v>
      </c>
      <c r="H4450">
        <v>2</v>
      </c>
      <c r="I4450">
        <v>4</v>
      </c>
      <c r="J4450">
        <v>99.96</v>
      </c>
      <c r="K4450">
        <v>56.47</v>
      </c>
      <c r="L4450">
        <v>13.29</v>
      </c>
      <c r="M4450">
        <v>38.159999999999997</v>
      </c>
      <c r="N4450">
        <v>1</v>
      </c>
      <c r="O4450">
        <v>1</v>
      </c>
      <c r="P4450">
        <v>2</v>
      </c>
      <c r="Q4450">
        <v>79.98</v>
      </c>
      <c r="R4450">
        <v>43.18</v>
      </c>
      <c r="S4450">
        <v>0</v>
      </c>
      <c r="T4450">
        <v>31.76</v>
      </c>
      <c r="U4450">
        <v>1</v>
      </c>
      <c r="V4450">
        <v>1</v>
      </c>
      <c r="W4450">
        <v>2</v>
      </c>
      <c r="X4450">
        <v>19.98</v>
      </c>
      <c r="Y4450">
        <v>13.29</v>
      </c>
      <c r="Z4450">
        <v>13.29</v>
      </c>
      <c r="AA4450">
        <v>6.4</v>
      </c>
      <c r="AB4450">
        <v>1</v>
      </c>
      <c r="AC4450">
        <v>1</v>
      </c>
      <c r="AD4450">
        <v>1</v>
      </c>
      <c r="AE4450">
        <v>1</v>
      </c>
      <c r="AF4450">
        <v>1</v>
      </c>
      <c r="AG4450">
        <v>1</v>
      </c>
      <c r="AH4450">
        <v>1</v>
      </c>
      <c r="AI4450">
        <v>1</v>
      </c>
      <c r="AJ4450">
        <v>1</v>
      </c>
      <c r="AK4450">
        <v>1</v>
      </c>
      <c r="AL4450">
        <v>1</v>
      </c>
      <c r="AM4450">
        <v>1</v>
      </c>
    </row>
    <row r="4451" spans="1:39" x14ac:dyDescent="0.15">
      <c r="A4451" t="s">
        <v>151</v>
      </c>
      <c r="B4451">
        <v>100</v>
      </c>
      <c r="C4451">
        <v>2</v>
      </c>
      <c r="D4451">
        <v>1</v>
      </c>
      <c r="E4451" t="s">
        <v>28</v>
      </c>
      <c r="F4451" t="s">
        <v>206</v>
      </c>
      <c r="G4451">
        <v>169</v>
      </c>
      <c r="H4451">
        <v>341</v>
      </c>
      <c r="I4451">
        <v>406</v>
      </c>
      <c r="J4451">
        <v>14785.05</v>
      </c>
      <c r="K4451">
        <v>8953.67</v>
      </c>
      <c r="L4451">
        <v>7859.23</v>
      </c>
      <c r="M4451">
        <v>5450.4207999999999</v>
      </c>
      <c r="N4451">
        <v>169</v>
      </c>
      <c r="O4451">
        <v>170</v>
      </c>
      <c r="P4451">
        <v>212</v>
      </c>
      <c r="Q4451">
        <v>7737.89</v>
      </c>
      <c r="R4451">
        <v>4541.47</v>
      </c>
      <c r="S4451">
        <v>3896.27</v>
      </c>
      <c r="T4451">
        <v>2989.0484999999999</v>
      </c>
      <c r="U4451">
        <v>169</v>
      </c>
      <c r="V4451">
        <v>171</v>
      </c>
      <c r="W4451">
        <v>194</v>
      </c>
      <c r="X4451">
        <v>7047.16</v>
      </c>
      <c r="Y4451">
        <v>4412.2</v>
      </c>
      <c r="Z4451">
        <v>3962.96</v>
      </c>
      <c r="AA4451">
        <v>2461.3723</v>
      </c>
      <c r="AB4451">
        <v>165</v>
      </c>
      <c r="AC4451">
        <v>167</v>
      </c>
      <c r="AD4451">
        <v>121</v>
      </c>
      <c r="AE4451">
        <v>156</v>
      </c>
      <c r="AF4451">
        <v>165</v>
      </c>
      <c r="AG4451">
        <v>167</v>
      </c>
      <c r="AH4451">
        <v>121</v>
      </c>
      <c r="AI4451">
        <v>156</v>
      </c>
      <c r="AJ4451">
        <v>165</v>
      </c>
      <c r="AK4451">
        <v>167</v>
      </c>
      <c r="AL4451">
        <v>121</v>
      </c>
      <c r="AM4451">
        <v>156</v>
      </c>
    </row>
    <row r="4452" spans="1:39" x14ac:dyDescent="0.15">
      <c r="A4452" t="s">
        <v>151</v>
      </c>
      <c r="B4452">
        <v>100</v>
      </c>
      <c r="C4452">
        <v>2</v>
      </c>
      <c r="D4452">
        <v>1</v>
      </c>
      <c r="E4452" t="s">
        <v>30</v>
      </c>
      <c r="F4452" t="s">
        <v>206</v>
      </c>
      <c r="G4452">
        <v>25</v>
      </c>
      <c r="H4452">
        <v>51</v>
      </c>
      <c r="I4452">
        <v>60</v>
      </c>
      <c r="J4452">
        <v>2246.41</v>
      </c>
      <c r="K4452">
        <v>1383.29</v>
      </c>
      <c r="L4452">
        <v>1169.96</v>
      </c>
      <c r="M4452">
        <v>786.38720000000001</v>
      </c>
      <c r="N4452">
        <v>25</v>
      </c>
      <c r="O4452">
        <v>26</v>
      </c>
      <c r="P4452">
        <v>30</v>
      </c>
      <c r="Q4452">
        <v>1214.7</v>
      </c>
      <c r="R4452">
        <v>750.08</v>
      </c>
      <c r="S4452">
        <v>598.14</v>
      </c>
      <c r="T4452">
        <v>435.45499999999998</v>
      </c>
      <c r="U4452">
        <v>25</v>
      </c>
      <c r="V4452">
        <v>25</v>
      </c>
      <c r="W4452">
        <v>30</v>
      </c>
      <c r="X4452">
        <v>1031.71</v>
      </c>
      <c r="Y4452">
        <v>633.21</v>
      </c>
      <c r="Z4452">
        <v>571.82000000000005</v>
      </c>
      <c r="AA4452">
        <v>350.93220000000002</v>
      </c>
      <c r="AB4452">
        <v>24</v>
      </c>
      <c r="AC4452">
        <v>25</v>
      </c>
      <c r="AD4452">
        <v>15</v>
      </c>
      <c r="AE4452">
        <v>24</v>
      </c>
      <c r="AF4452">
        <v>24</v>
      </c>
      <c r="AG4452">
        <v>25</v>
      </c>
      <c r="AH4452">
        <v>15</v>
      </c>
      <c r="AI4452">
        <v>24</v>
      </c>
      <c r="AJ4452">
        <v>24</v>
      </c>
      <c r="AK4452">
        <v>25</v>
      </c>
      <c r="AL4452">
        <v>15</v>
      </c>
      <c r="AM4452">
        <v>24</v>
      </c>
    </row>
    <row r="4453" spans="1:39" x14ac:dyDescent="0.15">
      <c r="A4453" t="s">
        <v>151</v>
      </c>
      <c r="B4453">
        <v>100</v>
      </c>
      <c r="C4453">
        <v>2</v>
      </c>
      <c r="D4453">
        <v>1</v>
      </c>
      <c r="E4453" t="s">
        <v>29</v>
      </c>
      <c r="F4453" t="s">
        <v>206</v>
      </c>
      <c r="G4453">
        <v>296</v>
      </c>
      <c r="H4453">
        <v>605</v>
      </c>
      <c r="I4453">
        <v>691</v>
      </c>
      <c r="J4453">
        <v>26697.68</v>
      </c>
      <c r="K4453">
        <v>15642.25</v>
      </c>
      <c r="L4453">
        <v>13770.25</v>
      </c>
      <c r="M4453">
        <v>9702.6861000000008</v>
      </c>
      <c r="N4453">
        <v>296</v>
      </c>
      <c r="O4453">
        <v>301</v>
      </c>
      <c r="P4453">
        <v>358</v>
      </c>
      <c r="Q4453">
        <v>13895.54</v>
      </c>
      <c r="R4453">
        <v>7845.26</v>
      </c>
      <c r="S4453">
        <v>6603.87</v>
      </c>
      <c r="T4453">
        <v>5351.5587999999998</v>
      </c>
      <c r="U4453">
        <v>296</v>
      </c>
      <c r="V4453">
        <v>304</v>
      </c>
      <c r="W4453">
        <v>333</v>
      </c>
      <c r="X4453">
        <v>12802.14</v>
      </c>
      <c r="Y4453">
        <v>7796.99</v>
      </c>
      <c r="Z4453">
        <v>7166.38</v>
      </c>
      <c r="AA4453">
        <v>4351.1273000000001</v>
      </c>
      <c r="AB4453">
        <v>275</v>
      </c>
      <c r="AC4453">
        <v>281</v>
      </c>
      <c r="AD4453">
        <v>217</v>
      </c>
      <c r="AE4453">
        <v>283</v>
      </c>
      <c r="AF4453">
        <v>275</v>
      </c>
      <c r="AG4453">
        <v>281</v>
      </c>
      <c r="AH4453">
        <v>217</v>
      </c>
      <c r="AI4453">
        <v>283</v>
      </c>
      <c r="AJ4453">
        <v>275</v>
      </c>
      <c r="AK4453">
        <v>281</v>
      </c>
      <c r="AL4453">
        <v>217</v>
      </c>
      <c r="AM4453">
        <v>283</v>
      </c>
    </row>
    <row r="4454" spans="1:39" x14ac:dyDescent="0.15">
      <c r="A4454" t="s">
        <v>151</v>
      </c>
      <c r="B4454">
        <v>100</v>
      </c>
      <c r="C4454">
        <v>2</v>
      </c>
      <c r="D4454">
        <v>1</v>
      </c>
      <c r="E4454" t="s">
        <v>32</v>
      </c>
      <c r="F4454" t="s">
        <v>206</v>
      </c>
      <c r="G4454">
        <v>1</v>
      </c>
      <c r="H4454">
        <v>2</v>
      </c>
      <c r="I4454">
        <v>2</v>
      </c>
      <c r="J4454">
        <v>54.98</v>
      </c>
      <c r="K4454">
        <v>28.53</v>
      </c>
      <c r="L4454">
        <v>28.53</v>
      </c>
      <c r="M4454">
        <v>23.689900000000002</v>
      </c>
      <c r="N4454">
        <v>1</v>
      </c>
      <c r="O4454">
        <v>1</v>
      </c>
      <c r="P4454">
        <v>1</v>
      </c>
      <c r="Q4454">
        <v>39.99</v>
      </c>
      <c r="R4454">
        <v>19.989999999999998</v>
      </c>
      <c r="S4454">
        <v>19.989999999999998</v>
      </c>
      <c r="T4454">
        <v>17.489899999999999</v>
      </c>
      <c r="U4454">
        <v>1</v>
      </c>
      <c r="V4454">
        <v>1</v>
      </c>
      <c r="W4454">
        <v>1</v>
      </c>
      <c r="X4454">
        <v>14.99</v>
      </c>
      <c r="Y4454">
        <v>8.5399999999999991</v>
      </c>
      <c r="Z4454">
        <v>8.5399999999999991</v>
      </c>
      <c r="AA4454">
        <v>6.2</v>
      </c>
      <c r="AB4454">
        <v>1</v>
      </c>
      <c r="AC4454">
        <v>1</v>
      </c>
      <c r="AD4454">
        <v>1</v>
      </c>
      <c r="AE4454">
        <v>1</v>
      </c>
      <c r="AF4454">
        <v>1</v>
      </c>
      <c r="AG4454">
        <v>1</v>
      </c>
      <c r="AH4454">
        <v>1</v>
      </c>
      <c r="AI4454">
        <v>1</v>
      </c>
      <c r="AJ4454">
        <v>1</v>
      </c>
      <c r="AK4454">
        <v>1</v>
      </c>
      <c r="AL4454">
        <v>1</v>
      </c>
      <c r="AM4454">
        <v>1</v>
      </c>
    </row>
    <row r="4455" spans="1:39" x14ac:dyDescent="0.15">
      <c r="A4455" t="s">
        <v>151</v>
      </c>
      <c r="B4455">
        <v>100</v>
      </c>
      <c r="C4455">
        <v>2</v>
      </c>
      <c r="D4455">
        <v>2</v>
      </c>
      <c r="E4455" t="s">
        <v>28</v>
      </c>
      <c r="F4455" t="s">
        <v>206</v>
      </c>
      <c r="G4455">
        <v>30</v>
      </c>
      <c r="H4455">
        <v>61</v>
      </c>
      <c r="I4455">
        <v>72</v>
      </c>
      <c r="J4455">
        <v>2483.41</v>
      </c>
      <c r="K4455">
        <v>1567.59</v>
      </c>
      <c r="L4455">
        <v>1317.72</v>
      </c>
      <c r="M4455">
        <v>955.09469999999999</v>
      </c>
      <c r="N4455">
        <v>30</v>
      </c>
      <c r="O4455">
        <v>31</v>
      </c>
      <c r="P4455">
        <v>39</v>
      </c>
      <c r="Q4455">
        <v>1414.61</v>
      </c>
      <c r="R4455">
        <v>841.61</v>
      </c>
      <c r="S4455">
        <v>645.72</v>
      </c>
      <c r="T4455">
        <v>549.0471</v>
      </c>
      <c r="U4455">
        <v>30</v>
      </c>
      <c r="V4455">
        <v>30</v>
      </c>
      <c r="W4455">
        <v>33</v>
      </c>
      <c r="X4455">
        <v>1068.8</v>
      </c>
      <c r="Y4455">
        <v>725.98</v>
      </c>
      <c r="Z4455">
        <v>672</v>
      </c>
      <c r="AA4455">
        <v>406.04759999999999</v>
      </c>
      <c r="AB4455">
        <v>27</v>
      </c>
      <c r="AC4455">
        <v>29</v>
      </c>
      <c r="AD4455">
        <v>19</v>
      </c>
      <c r="AE4455">
        <v>28</v>
      </c>
      <c r="AF4455">
        <v>27</v>
      </c>
      <c r="AG4455">
        <v>29</v>
      </c>
      <c r="AH4455">
        <v>19</v>
      </c>
      <c r="AI4455">
        <v>28</v>
      </c>
      <c r="AJ4455">
        <v>27</v>
      </c>
      <c r="AK4455">
        <v>29</v>
      </c>
      <c r="AL4455">
        <v>19</v>
      </c>
      <c r="AM4455">
        <v>28</v>
      </c>
    </row>
    <row r="4456" spans="1:39" x14ac:dyDescent="0.15">
      <c r="A4456" t="s">
        <v>151</v>
      </c>
      <c r="B4456">
        <v>100</v>
      </c>
      <c r="C4456">
        <v>2</v>
      </c>
      <c r="D4456">
        <v>2</v>
      </c>
      <c r="E4456" t="s">
        <v>30</v>
      </c>
      <c r="F4456" t="s">
        <v>206</v>
      </c>
      <c r="G4456">
        <v>2</v>
      </c>
      <c r="H4456">
        <v>5</v>
      </c>
      <c r="I4456">
        <v>5</v>
      </c>
      <c r="J4456">
        <v>164.95</v>
      </c>
      <c r="K4456">
        <v>103.95</v>
      </c>
      <c r="L4456">
        <v>61.97</v>
      </c>
      <c r="M4456">
        <v>92.605599999999995</v>
      </c>
      <c r="N4456">
        <v>2</v>
      </c>
      <c r="O4456">
        <v>3</v>
      </c>
      <c r="P4456">
        <v>3</v>
      </c>
      <c r="Q4456">
        <v>89.97</v>
      </c>
      <c r="R4456">
        <v>53.97</v>
      </c>
      <c r="S4456">
        <v>11.99</v>
      </c>
      <c r="T4456">
        <v>65.496799999999993</v>
      </c>
      <c r="U4456">
        <v>2</v>
      </c>
      <c r="V4456">
        <v>2</v>
      </c>
      <c r="W4456">
        <v>2</v>
      </c>
      <c r="X4456">
        <v>74.98</v>
      </c>
      <c r="Y4456">
        <v>49.98</v>
      </c>
      <c r="Z4456">
        <v>49.98</v>
      </c>
      <c r="AA4456">
        <v>27.108799999999999</v>
      </c>
      <c r="AB4456">
        <v>2</v>
      </c>
      <c r="AC4456">
        <v>2</v>
      </c>
      <c r="AD4456">
        <v>1</v>
      </c>
      <c r="AE4456">
        <v>2</v>
      </c>
      <c r="AF4456">
        <v>2</v>
      </c>
      <c r="AG4456">
        <v>2</v>
      </c>
      <c r="AH4456">
        <v>1</v>
      </c>
      <c r="AI4456">
        <v>2</v>
      </c>
      <c r="AJ4456">
        <v>2</v>
      </c>
      <c r="AK4456">
        <v>2</v>
      </c>
      <c r="AL4456">
        <v>1</v>
      </c>
      <c r="AM4456">
        <v>2</v>
      </c>
    </row>
    <row r="4457" spans="1:39" x14ac:dyDescent="0.15">
      <c r="A4457" t="s">
        <v>151</v>
      </c>
      <c r="B4457">
        <v>100</v>
      </c>
      <c r="C4457">
        <v>2</v>
      </c>
      <c r="D4457">
        <v>2</v>
      </c>
      <c r="E4457" t="s">
        <v>29</v>
      </c>
      <c r="F4457" t="s">
        <v>206</v>
      </c>
      <c r="G4457">
        <v>6</v>
      </c>
      <c r="H4457">
        <v>12</v>
      </c>
      <c r="I4457">
        <v>15</v>
      </c>
      <c r="J4457">
        <v>589.85</v>
      </c>
      <c r="K4457">
        <v>338.71</v>
      </c>
      <c r="L4457">
        <v>315.93</v>
      </c>
      <c r="M4457">
        <v>215.30619999999999</v>
      </c>
      <c r="N4457">
        <v>6</v>
      </c>
      <c r="O4457">
        <v>6</v>
      </c>
      <c r="P4457">
        <v>8</v>
      </c>
      <c r="Q4457">
        <v>294.92</v>
      </c>
      <c r="R4457">
        <v>165.27</v>
      </c>
      <c r="S4457">
        <v>142.49</v>
      </c>
      <c r="T4457">
        <v>109.22620000000001</v>
      </c>
      <c r="U4457">
        <v>6</v>
      </c>
      <c r="V4457">
        <v>6</v>
      </c>
      <c r="W4457">
        <v>7</v>
      </c>
      <c r="X4457">
        <v>294.93</v>
      </c>
      <c r="Y4457">
        <v>173.44</v>
      </c>
      <c r="Z4457">
        <v>173.44</v>
      </c>
      <c r="AA4457">
        <v>106.08</v>
      </c>
      <c r="AB4457">
        <v>6</v>
      </c>
      <c r="AC4457">
        <v>6</v>
      </c>
      <c r="AD4457">
        <v>4</v>
      </c>
      <c r="AE4457">
        <v>6</v>
      </c>
      <c r="AF4457">
        <v>6</v>
      </c>
      <c r="AG4457">
        <v>6</v>
      </c>
      <c r="AH4457">
        <v>4</v>
      </c>
      <c r="AI4457">
        <v>6</v>
      </c>
      <c r="AJ4457">
        <v>6</v>
      </c>
      <c r="AK4457">
        <v>6</v>
      </c>
      <c r="AL4457">
        <v>4</v>
      </c>
      <c r="AM4457">
        <v>6</v>
      </c>
    </row>
    <row r="4458" spans="1:39" x14ac:dyDescent="0.15">
      <c r="A4458" t="s">
        <v>230</v>
      </c>
      <c r="B4458">
        <v>-1</v>
      </c>
      <c r="C4458">
        <v>0</v>
      </c>
      <c r="D4458">
        <v>0</v>
      </c>
      <c r="E4458" t="s">
        <v>28</v>
      </c>
      <c r="F4458" t="s">
        <v>206</v>
      </c>
      <c r="G4458">
        <v>0</v>
      </c>
      <c r="H4458">
        <v>63432</v>
      </c>
      <c r="I4458">
        <v>128891</v>
      </c>
      <c r="J4458">
        <v>6859673.5199999996</v>
      </c>
      <c r="K4458">
        <v>6297647.6699999999</v>
      </c>
      <c r="L4458">
        <v>6127276.2699999996</v>
      </c>
      <c r="M4458">
        <v>1873091.7142</v>
      </c>
      <c r="N4458">
        <v>0</v>
      </c>
      <c r="O4458">
        <v>234</v>
      </c>
      <c r="P4458">
        <v>892</v>
      </c>
      <c r="Q4458">
        <v>40634.42</v>
      </c>
      <c r="R4458">
        <v>35264.82</v>
      </c>
      <c r="S4458">
        <v>33360.03</v>
      </c>
      <c r="T4458">
        <v>14516.4936</v>
      </c>
      <c r="U4458">
        <v>0</v>
      </c>
      <c r="V4458">
        <v>63198</v>
      </c>
      <c r="W4458">
        <v>127999</v>
      </c>
      <c r="X4458">
        <v>6819039.0999999996</v>
      </c>
      <c r="Y4458">
        <v>6262382.8499999996</v>
      </c>
      <c r="Z4458">
        <v>6093916.2400000002</v>
      </c>
      <c r="AA4458">
        <v>1858575.2205999999</v>
      </c>
      <c r="AB4458">
        <v>0</v>
      </c>
      <c r="AC4458">
        <v>0</v>
      </c>
      <c r="AD4458">
        <v>0</v>
      </c>
      <c r="AE4458">
        <v>0</v>
      </c>
      <c r="AF4458">
        <v>0</v>
      </c>
      <c r="AG4458">
        <v>0</v>
      </c>
      <c r="AH4458">
        <v>0</v>
      </c>
      <c r="AI4458">
        <v>0</v>
      </c>
      <c r="AJ4458">
        <v>0</v>
      </c>
      <c r="AK4458">
        <v>0</v>
      </c>
      <c r="AL4458">
        <v>0</v>
      </c>
      <c r="AM4458">
        <v>0</v>
      </c>
    </row>
    <row r="4459" spans="1:39" x14ac:dyDescent="0.15">
      <c r="A4459" t="s">
        <v>230</v>
      </c>
      <c r="B4459">
        <v>5</v>
      </c>
      <c r="C4459">
        <v>1</v>
      </c>
      <c r="D4459">
        <v>0</v>
      </c>
      <c r="E4459" t="s">
        <v>28</v>
      </c>
      <c r="F4459" t="s">
        <v>206</v>
      </c>
      <c r="G4459">
        <v>624</v>
      </c>
      <c r="H4459">
        <v>1965</v>
      </c>
      <c r="I4459">
        <v>11573</v>
      </c>
      <c r="J4459">
        <v>701970.83</v>
      </c>
      <c r="K4459">
        <v>621234.48</v>
      </c>
      <c r="L4459">
        <v>541879.17000000004</v>
      </c>
      <c r="M4459">
        <v>183006.45749999999</v>
      </c>
      <c r="N4459">
        <v>277</v>
      </c>
      <c r="O4459">
        <v>805</v>
      </c>
      <c r="P4459">
        <v>5094</v>
      </c>
      <c r="Q4459">
        <v>308515.28000000003</v>
      </c>
      <c r="R4459">
        <v>276587.99</v>
      </c>
      <c r="S4459">
        <v>222905.78</v>
      </c>
      <c r="T4459">
        <v>86651.402199999997</v>
      </c>
      <c r="U4459">
        <v>347</v>
      </c>
      <c r="V4459">
        <v>1160</v>
      </c>
      <c r="W4459">
        <v>6479</v>
      </c>
      <c r="X4459">
        <v>393455.55</v>
      </c>
      <c r="Y4459">
        <v>344646.49</v>
      </c>
      <c r="Z4459">
        <v>318973.39</v>
      </c>
      <c r="AA4459">
        <v>96355.055300000007</v>
      </c>
      <c r="AB4459">
        <v>592</v>
      </c>
      <c r="AC4459">
        <v>480</v>
      </c>
      <c r="AD4459">
        <v>397</v>
      </c>
      <c r="AE4459">
        <v>409</v>
      </c>
      <c r="AF4459">
        <v>273</v>
      </c>
      <c r="AG4459">
        <v>263</v>
      </c>
      <c r="AH4459">
        <v>219</v>
      </c>
      <c r="AI4459">
        <v>206</v>
      </c>
      <c r="AJ4459">
        <v>319</v>
      </c>
      <c r="AK4459">
        <v>217</v>
      </c>
      <c r="AL4459">
        <v>178</v>
      </c>
      <c r="AM4459">
        <v>203</v>
      </c>
    </row>
    <row r="4460" spans="1:39" x14ac:dyDescent="0.15">
      <c r="A4460" t="s">
        <v>230</v>
      </c>
      <c r="B4460">
        <v>5</v>
      </c>
      <c r="C4460">
        <v>1</v>
      </c>
      <c r="D4460">
        <v>0</v>
      </c>
      <c r="E4460" t="s">
        <v>29</v>
      </c>
      <c r="F4460" t="s">
        <v>206</v>
      </c>
      <c r="G4460">
        <v>10</v>
      </c>
      <c r="H4460">
        <v>26</v>
      </c>
      <c r="I4460">
        <v>227</v>
      </c>
      <c r="J4460">
        <v>12258.04</v>
      </c>
      <c r="K4460">
        <v>10661.38</v>
      </c>
      <c r="L4460">
        <v>9008.2800000000007</v>
      </c>
      <c r="M4460">
        <v>3807.2064999999998</v>
      </c>
      <c r="N4460">
        <v>6</v>
      </c>
      <c r="O4460">
        <v>17</v>
      </c>
      <c r="P4460">
        <v>150</v>
      </c>
      <c r="Q4460">
        <v>7562.23</v>
      </c>
      <c r="R4460">
        <v>6490.48</v>
      </c>
      <c r="S4460">
        <v>5058.18</v>
      </c>
      <c r="T4460">
        <v>2641.7265000000002</v>
      </c>
      <c r="U4460">
        <v>4</v>
      </c>
      <c r="V4460">
        <v>9</v>
      </c>
      <c r="W4460">
        <v>77</v>
      </c>
      <c r="X4460">
        <v>4695.8100000000004</v>
      </c>
      <c r="Y4460">
        <v>4170.8999999999996</v>
      </c>
      <c r="Z4460">
        <v>3950.1</v>
      </c>
      <c r="AA4460">
        <v>1165.48</v>
      </c>
      <c r="AB4460">
        <v>10</v>
      </c>
      <c r="AC4460">
        <v>8</v>
      </c>
      <c r="AD4460">
        <v>8</v>
      </c>
      <c r="AE4460">
        <v>6</v>
      </c>
      <c r="AF4460">
        <v>6</v>
      </c>
      <c r="AG4460">
        <v>6</v>
      </c>
      <c r="AH4460">
        <v>6</v>
      </c>
      <c r="AI4460">
        <v>4</v>
      </c>
      <c r="AJ4460">
        <v>4</v>
      </c>
      <c r="AK4460">
        <v>2</v>
      </c>
      <c r="AL4460">
        <v>2</v>
      </c>
      <c r="AM4460">
        <v>2</v>
      </c>
    </row>
    <row r="4461" spans="1:39" x14ac:dyDescent="0.15">
      <c r="A4461" t="s">
        <v>230</v>
      </c>
      <c r="B4461">
        <v>5</v>
      </c>
      <c r="C4461">
        <v>1</v>
      </c>
      <c r="D4461">
        <v>0</v>
      </c>
      <c r="E4461" t="s">
        <v>32</v>
      </c>
      <c r="F4461" t="s">
        <v>206</v>
      </c>
      <c r="G4461">
        <v>296</v>
      </c>
      <c r="H4461">
        <v>923</v>
      </c>
      <c r="I4461">
        <v>5551</v>
      </c>
      <c r="J4461">
        <v>339728.52</v>
      </c>
      <c r="K4461">
        <v>287198.01</v>
      </c>
      <c r="L4461">
        <v>257497.24</v>
      </c>
      <c r="M4461">
        <v>85583.316999999995</v>
      </c>
      <c r="N4461">
        <v>43</v>
      </c>
      <c r="O4461">
        <v>125</v>
      </c>
      <c r="P4461">
        <v>803</v>
      </c>
      <c r="Q4461">
        <v>49483.35</v>
      </c>
      <c r="R4461">
        <v>40336.19</v>
      </c>
      <c r="S4461">
        <v>30425.73</v>
      </c>
      <c r="T4461">
        <v>14158.081200000001</v>
      </c>
      <c r="U4461">
        <v>253</v>
      </c>
      <c r="V4461">
        <v>798</v>
      </c>
      <c r="W4461">
        <v>4748</v>
      </c>
      <c r="X4461">
        <v>290245.17</v>
      </c>
      <c r="Y4461">
        <v>246861.82</v>
      </c>
      <c r="Z4461">
        <v>227071.51</v>
      </c>
      <c r="AA4461">
        <v>71425.235799999995</v>
      </c>
      <c r="AB4461">
        <v>296</v>
      </c>
      <c r="AC4461">
        <v>212</v>
      </c>
      <c r="AD4461">
        <v>179</v>
      </c>
      <c r="AE4461">
        <v>220</v>
      </c>
      <c r="AF4461">
        <v>43</v>
      </c>
      <c r="AG4461">
        <v>33</v>
      </c>
      <c r="AH4461">
        <v>27</v>
      </c>
      <c r="AI4461">
        <v>32</v>
      </c>
      <c r="AJ4461">
        <v>253</v>
      </c>
      <c r="AK4461">
        <v>179</v>
      </c>
      <c r="AL4461">
        <v>152</v>
      </c>
      <c r="AM4461">
        <v>188</v>
      </c>
    </row>
    <row r="4462" spans="1:39" x14ac:dyDescent="0.15">
      <c r="A4462" t="s">
        <v>230</v>
      </c>
      <c r="B4462">
        <v>5</v>
      </c>
      <c r="C4462">
        <v>1</v>
      </c>
      <c r="D4462">
        <v>1</v>
      </c>
      <c r="E4462" t="s">
        <v>28</v>
      </c>
      <c r="F4462" t="s">
        <v>206</v>
      </c>
      <c r="G4462">
        <v>4976</v>
      </c>
      <c r="H4462">
        <v>24145</v>
      </c>
      <c r="I4462">
        <v>101944</v>
      </c>
      <c r="J4462">
        <v>6099099.3600000003</v>
      </c>
      <c r="K4462">
        <v>5351466.7300000004</v>
      </c>
      <c r="L4462">
        <v>4622562.8899999997</v>
      </c>
      <c r="M4462">
        <v>1604326.486</v>
      </c>
      <c r="N4462">
        <v>2777</v>
      </c>
      <c r="O4462">
        <v>10755</v>
      </c>
      <c r="P4462">
        <v>55071</v>
      </c>
      <c r="Q4462">
        <v>3356352.28</v>
      </c>
      <c r="R4462">
        <v>3099366.57</v>
      </c>
      <c r="S4462">
        <v>2565863.0099999998</v>
      </c>
      <c r="T4462">
        <v>918629.86439999996</v>
      </c>
      <c r="U4462">
        <v>2199</v>
      </c>
      <c r="V4462">
        <v>13390</v>
      </c>
      <c r="W4462">
        <v>46873</v>
      </c>
      <c r="X4462">
        <v>2742747.08</v>
      </c>
      <c r="Y4462">
        <v>2252100.16</v>
      </c>
      <c r="Z4462">
        <v>2056699.88</v>
      </c>
      <c r="AA4462">
        <v>685696.62159999995</v>
      </c>
      <c r="AB4462">
        <v>4368</v>
      </c>
      <c r="AC4462">
        <v>4587</v>
      </c>
      <c r="AD4462">
        <v>3032</v>
      </c>
      <c r="AE4462">
        <v>4200</v>
      </c>
      <c r="AF4462">
        <v>2670</v>
      </c>
      <c r="AG4462">
        <v>2669</v>
      </c>
      <c r="AH4462">
        <v>1854</v>
      </c>
      <c r="AI4462">
        <v>2577</v>
      </c>
      <c r="AJ4462">
        <v>1698</v>
      </c>
      <c r="AK4462">
        <v>1918</v>
      </c>
      <c r="AL4462">
        <v>1178</v>
      </c>
      <c r="AM4462">
        <v>1623</v>
      </c>
    </row>
    <row r="4463" spans="1:39" x14ac:dyDescent="0.15">
      <c r="A4463" t="s">
        <v>230</v>
      </c>
      <c r="B4463">
        <v>5</v>
      </c>
      <c r="C4463">
        <v>1</v>
      </c>
      <c r="D4463">
        <v>1</v>
      </c>
      <c r="E4463" t="s">
        <v>30</v>
      </c>
      <c r="F4463" t="s">
        <v>206</v>
      </c>
      <c r="G4463">
        <v>573</v>
      </c>
      <c r="H4463">
        <v>2774</v>
      </c>
      <c r="I4463">
        <v>11580</v>
      </c>
      <c r="J4463">
        <v>685100.34</v>
      </c>
      <c r="K4463">
        <v>621892.06999999995</v>
      </c>
      <c r="L4463">
        <v>526231.26</v>
      </c>
      <c r="M4463">
        <v>183362.84280000001</v>
      </c>
      <c r="N4463">
        <v>325</v>
      </c>
      <c r="O4463">
        <v>1441</v>
      </c>
      <c r="P4463">
        <v>6745</v>
      </c>
      <c r="Q4463">
        <v>395338.74</v>
      </c>
      <c r="R4463">
        <v>367602.61</v>
      </c>
      <c r="S4463">
        <v>297910.58</v>
      </c>
      <c r="T4463">
        <v>111170.448</v>
      </c>
      <c r="U4463">
        <v>248</v>
      </c>
      <c r="V4463">
        <v>1333</v>
      </c>
      <c r="W4463">
        <v>4835</v>
      </c>
      <c r="X4463">
        <v>289761.59999999998</v>
      </c>
      <c r="Y4463">
        <v>254289.46</v>
      </c>
      <c r="Z4463">
        <v>228320.68</v>
      </c>
      <c r="AA4463">
        <v>72192.394799999995</v>
      </c>
      <c r="AB4463">
        <v>515</v>
      </c>
      <c r="AC4463">
        <v>554</v>
      </c>
      <c r="AD4463">
        <v>344</v>
      </c>
      <c r="AE4463">
        <v>521</v>
      </c>
      <c r="AF4463">
        <v>304</v>
      </c>
      <c r="AG4463">
        <v>317</v>
      </c>
      <c r="AH4463">
        <v>209</v>
      </c>
      <c r="AI4463">
        <v>310</v>
      </c>
      <c r="AJ4463">
        <v>211</v>
      </c>
      <c r="AK4463">
        <v>237</v>
      </c>
      <c r="AL4463">
        <v>135</v>
      </c>
      <c r="AM4463">
        <v>211</v>
      </c>
    </row>
    <row r="4464" spans="1:39" x14ac:dyDescent="0.15">
      <c r="A4464" t="s">
        <v>230</v>
      </c>
      <c r="B4464">
        <v>5</v>
      </c>
      <c r="C4464">
        <v>1</v>
      </c>
      <c r="D4464">
        <v>1</v>
      </c>
      <c r="E4464" t="s">
        <v>29</v>
      </c>
      <c r="F4464" t="s">
        <v>206</v>
      </c>
      <c r="G4464">
        <v>8081</v>
      </c>
      <c r="H4464">
        <v>40987</v>
      </c>
      <c r="I4464">
        <v>168946</v>
      </c>
      <c r="J4464">
        <v>10160276.699999999</v>
      </c>
      <c r="K4464">
        <v>8693866.7899999991</v>
      </c>
      <c r="L4464">
        <v>7575201.3499999996</v>
      </c>
      <c r="M4464">
        <v>2638486.1083999998</v>
      </c>
      <c r="N4464">
        <v>2643</v>
      </c>
      <c r="O4464">
        <v>11656</v>
      </c>
      <c r="P4464">
        <v>57689</v>
      </c>
      <c r="Q4464">
        <v>3408518.33</v>
      </c>
      <c r="R4464">
        <v>2977412.53</v>
      </c>
      <c r="S4464">
        <v>2456458.1800000002</v>
      </c>
      <c r="T4464">
        <v>956434.09010000003</v>
      </c>
      <c r="U4464">
        <v>5438</v>
      </c>
      <c r="V4464">
        <v>29331</v>
      </c>
      <c r="W4464">
        <v>111257</v>
      </c>
      <c r="X4464">
        <v>6751758.3700000001</v>
      </c>
      <c r="Y4464">
        <v>5716454.2599999998</v>
      </c>
      <c r="Z4464">
        <v>5118743.17</v>
      </c>
      <c r="AA4464">
        <v>1682052.0183000001</v>
      </c>
      <c r="AB4464">
        <v>7562</v>
      </c>
      <c r="AC4464">
        <v>7857</v>
      </c>
      <c r="AD4464">
        <v>5479</v>
      </c>
      <c r="AE4464">
        <v>7601</v>
      </c>
      <c r="AF4464">
        <v>2524</v>
      </c>
      <c r="AG4464">
        <v>2552</v>
      </c>
      <c r="AH4464">
        <v>1935</v>
      </c>
      <c r="AI4464">
        <v>2540</v>
      </c>
      <c r="AJ4464">
        <v>5038</v>
      </c>
      <c r="AK4464">
        <v>5305</v>
      </c>
      <c r="AL4464">
        <v>3544</v>
      </c>
      <c r="AM4464">
        <v>5061</v>
      </c>
    </row>
    <row r="4465" spans="1:39" x14ac:dyDescent="0.15">
      <c r="A4465" t="s">
        <v>230</v>
      </c>
      <c r="B4465">
        <v>5</v>
      </c>
      <c r="C4465">
        <v>1</v>
      </c>
      <c r="D4465">
        <v>1</v>
      </c>
      <c r="E4465" t="s">
        <v>31</v>
      </c>
      <c r="F4465" t="s">
        <v>206</v>
      </c>
      <c r="G4465">
        <v>8</v>
      </c>
      <c r="H4465">
        <v>60</v>
      </c>
      <c r="I4465">
        <v>235</v>
      </c>
      <c r="J4465">
        <v>13353.59</v>
      </c>
      <c r="K4465">
        <v>9785.33</v>
      </c>
      <c r="L4465">
        <v>8571.23</v>
      </c>
      <c r="M4465">
        <v>3453.5639000000001</v>
      </c>
      <c r="N4465">
        <v>3</v>
      </c>
      <c r="O4465">
        <v>19</v>
      </c>
      <c r="P4465">
        <v>64</v>
      </c>
      <c r="Q4465">
        <v>3714.92</v>
      </c>
      <c r="R4465">
        <v>3197.74</v>
      </c>
      <c r="S4465">
        <v>2411.4299999999998</v>
      </c>
      <c r="T4465">
        <v>928.77229999999997</v>
      </c>
      <c r="U4465">
        <v>5</v>
      </c>
      <c r="V4465">
        <v>41</v>
      </c>
      <c r="W4465">
        <v>171</v>
      </c>
      <c r="X4465">
        <v>9638.67</v>
      </c>
      <c r="Y4465">
        <v>6587.59</v>
      </c>
      <c r="Z4465">
        <v>6159.8</v>
      </c>
      <c r="AA4465">
        <v>2524.7916</v>
      </c>
      <c r="AB4465">
        <v>6</v>
      </c>
      <c r="AC4465">
        <v>7</v>
      </c>
      <c r="AD4465">
        <v>3</v>
      </c>
      <c r="AE4465">
        <v>6</v>
      </c>
      <c r="AF4465">
        <v>3</v>
      </c>
      <c r="AG4465">
        <v>2</v>
      </c>
      <c r="AH4465">
        <v>0</v>
      </c>
      <c r="AI4465">
        <v>3</v>
      </c>
      <c r="AJ4465">
        <v>3</v>
      </c>
      <c r="AK4465">
        <v>5</v>
      </c>
      <c r="AL4465">
        <v>3</v>
      </c>
      <c r="AM4465">
        <v>3</v>
      </c>
    </row>
    <row r="4466" spans="1:39" x14ac:dyDescent="0.15">
      <c r="A4466" t="s">
        <v>230</v>
      </c>
      <c r="B4466">
        <v>5</v>
      </c>
      <c r="C4466">
        <v>1</v>
      </c>
      <c r="D4466">
        <v>1</v>
      </c>
      <c r="E4466" t="s">
        <v>32</v>
      </c>
      <c r="F4466" t="s">
        <v>206</v>
      </c>
      <c r="G4466">
        <v>525</v>
      </c>
      <c r="H4466">
        <v>2185</v>
      </c>
      <c r="I4466">
        <v>10256</v>
      </c>
      <c r="J4466">
        <v>615698.03</v>
      </c>
      <c r="K4466">
        <v>531347.96</v>
      </c>
      <c r="L4466">
        <v>474548.78</v>
      </c>
      <c r="M4466">
        <v>158265.36499999999</v>
      </c>
      <c r="N4466">
        <v>115</v>
      </c>
      <c r="O4466">
        <v>421</v>
      </c>
      <c r="P4466">
        <v>2360</v>
      </c>
      <c r="Q4466">
        <v>140064.09</v>
      </c>
      <c r="R4466">
        <v>122696.48</v>
      </c>
      <c r="S4466">
        <v>102756.09</v>
      </c>
      <c r="T4466">
        <v>39572.435599999997</v>
      </c>
      <c r="U4466">
        <v>410</v>
      </c>
      <c r="V4466">
        <v>1764</v>
      </c>
      <c r="W4466">
        <v>7896</v>
      </c>
      <c r="X4466">
        <v>475633.94</v>
      </c>
      <c r="Y4466">
        <v>408651.48</v>
      </c>
      <c r="Z4466">
        <v>371792.69</v>
      </c>
      <c r="AA4466">
        <v>118692.92939999999</v>
      </c>
      <c r="AB4466">
        <v>501</v>
      </c>
      <c r="AC4466">
        <v>492</v>
      </c>
      <c r="AD4466">
        <v>335</v>
      </c>
      <c r="AE4466">
        <v>491</v>
      </c>
      <c r="AF4466">
        <v>110</v>
      </c>
      <c r="AG4466">
        <v>102</v>
      </c>
      <c r="AH4466">
        <v>75</v>
      </c>
      <c r="AI4466">
        <v>112</v>
      </c>
      <c r="AJ4466">
        <v>391</v>
      </c>
      <c r="AK4466">
        <v>390</v>
      </c>
      <c r="AL4466">
        <v>260</v>
      </c>
      <c r="AM4466">
        <v>379</v>
      </c>
    </row>
    <row r="4467" spans="1:39" x14ac:dyDescent="0.15">
      <c r="A4467" t="s">
        <v>230</v>
      </c>
      <c r="B4467">
        <v>5</v>
      </c>
      <c r="C4467">
        <v>1</v>
      </c>
      <c r="D4467">
        <v>2</v>
      </c>
      <c r="E4467" t="s">
        <v>28</v>
      </c>
      <c r="F4467" t="s">
        <v>206</v>
      </c>
      <c r="G4467">
        <v>634</v>
      </c>
      <c r="H4467">
        <v>1762</v>
      </c>
      <c r="I4467">
        <v>11255</v>
      </c>
      <c r="J4467">
        <v>693961.78</v>
      </c>
      <c r="K4467">
        <v>638804</v>
      </c>
      <c r="L4467">
        <v>530774.99</v>
      </c>
      <c r="M4467">
        <v>181119.6771</v>
      </c>
      <c r="N4467">
        <v>334</v>
      </c>
      <c r="O4467">
        <v>890</v>
      </c>
      <c r="P4467">
        <v>6322</v>
      </c>
      <c r="Q4467">
        <v>390268.01</v>
      </c>
      <c r="R4467">
        <v>358059.16</v>
      </c>
      <c r="S4467">
        <v>275809.75</v>
      </c>
      <c r="T4467">
        <v>107161.9149</v>
      </c>
      <c r="U4467">
        <v>300</v>
      </c>
      <c r="V4467">
        <v>872</v>
      </c>
      <c r="W4467">
        <v>4933</v>
      </c>
      <c r="X4467">
        <v>303693.77</v>
      </c>
      <c r="Y4467">
        <v>280744.84000000003</v>
      </c>
      <c r="Z4467">
        <v>254965.24</v>
      </c>
      <c r="AA4467">
        <v>73957.762199999997</v>
      </c>
      <c r="AB4467">
        <v>604</v>
      </c>
      <c r="AC4467">
        <v>574</v>
      </c>
      <c r="AD4467">
        <v>279</v>
      </c>
      <c r="AE4467">
        <v>578</v>
      </c>
      <c r="AF4467">
        <v>316</v>
      </c>
      <c r="AG4467">
        <v>321</v>
      </c>
      <c r="AH4467">
        <v>158</v>
      </c>
      <c r="AI4467">
        <v>313</v>
      </c>
      <c r="AJ4467">
        <v>288</v>
      </c>
      <c r="AK4467">
        <v>253</v>
      </c>
      <c r="AL4467">
        <v>121</v>
      </c>
      <c r="AM4467">
        <v>265</v>
      </c>
    </row>
    <row r="4468" spans="1:39" x14ac:dyDescent="0.15">
      <c r="A4468" t="s">
        <v>230</v>
      </c>
      <c r="B4468">
        <v>5</v>
      </c>
      <c r="C4468">
        <v>1</v>
      </c>
      <c r="D4468">
        <v>2</v>
      </c>
      <c r="E4468" t="s">
        <v>30</v>
      </c>
      <c r="F4468" t="s">
        <v>206</v>
      </c>
      <c r="G4468">
        <v>84</v>
      </c>
      <c r="H4468">
        <v>219</v>
      </c>
      <c r="I4468">
        <v>1436</v>
      </c>
      <c r="J4468">
        <v>89131.22</v>
      </c>
      <c r="K4468">
        <v>80498.03</v>
      </c>
      <c r="L4468">
        <v>64334.76</v>
      </c>
      <c r="M4468">
        <v>22653.611199999999</v>
      </c>
      <c r="N4468">
        <v>37</v>
      </c>
      <c r="O4468">
        <v>89</v>
      </c>
      <c r="P4468">
        <v>662</v>
      </c>
      <c r="Q4468">
        <v>41872.959999999999</v>
      </c>
      <c r="R4468">
        <v>37093.129999999997</v>
      </c>
      <c r="S4468">
        <v>26948.55</v>
      </c>
      <c r="T4468">
        <v>11399.816800000001</v>
      </c>
      <c r="U4468">
        <v>47</v>
      </c>
      <c r="V4468">
        <v>130</v>
      </c>
      <c r="W4468">
        <v>774</v>
      </c>
      <c r="X4468">
        <v>47258.26</v>
      </c>
      <c r="Y4468">
        <v>43404.9</v>
      </c>
      <c r="Z4468">
        <v>37386.21</v>
      </c>
      <c r="AA4468">
        <v>11253.794400000001</v>
      </c>
      <c r="AB4468">
        <v>81</v>
      </c>
      <c r="AC4468">
        <v>73</v>
      </c>
      <c r="AD4468">
        <v>31</v>
      </c>
      <c r="AE4468">
        <v>81</v>
      </c>
      <c r="AF4468">
        <v>37</v>
      </c>
      <c r="AG4468">
        <v>35</v>
      </c>
      <c r="AH4468">
        <v>15</v>
      </c>
      <c r="AI4468">
        <v>36</v>
      </c>
      <c r="AJ4468">
        <v>44</v>
      </c>
      <c r="AK4468">
        <v>38</v>
      </c>
      <c r="AL4468">
        <v>16</v>
      </c>
      <c r="AM4468">
        <v>45</v>
      </c>
    </row>
    <row r="4469" spans="1:39" x14ac:dyDescent="0.15">
      <c r="A4469" t="s">
        <v>230</v>
      </c>
      <c r="B4469">
        <v>5</v>
      </c>
      <c r="C4469">
        <v>1</v>
      </c>
      <c r="D4469">
        <v>2</v>
      </c>
      <c r="E4469" t="s">
        <v>29</v>
      </c>
      <c r="F4469" t="s">
        <v>206</v>
      </c>
      <c r="G4469">
        <v>470</v>
      </c>
      <c r="H4469">
        <v>1310</v>
      </c>
      <c r="I4469">
        <v>8430</v>
      </c>
      <c r="J4469">
        <v>521061.24</v>
      </c>
      <c r="K4469">
        <v>450630.53</v>
      </c>
      <c r="L4469">
        <v>386382.37</v>
      </c>
      <c r="M4469">
        <v>132570.76010000001</v>
      </c>
      <c r="N4469">
        <v>142</v>
      </c>
      <c r="O4469">
        <v>354</v>
      </c>
      <c r="P4469">
        <v>2652</v>
      </c>
      <c r="Q4469">
        <v>166241.12</v>
      </c>
      <c r="R4469">
        <v>143049.92000000001</v>
      </c>
      <c r="S4469">
        <v>111835.56</v>
      </c>
      <c r="T4469">
        <v>45322.740100000003</v>
      </c>
      <c r="U4469">
        <v>328</v>
      </c>
      <c r="V4469">
        <v>956</v>
      </c>
      <c r="W4469">
        <v>5778</v>
      </c>
      <c r="X4469">
        <v>354820.12</v>
      </c>
      <c r="Y4469">
        <v>307580.61</v>
      </c>
      <c r="Z4469">
        <v>274546.81</v>
      </c>
      <c r="AA4469">
        <v>87248.02</v>
      </c>
      <c r="AB4469">
        <v>449</v>
      </c>
      <c r="AC4469">
        <v>441</v>
      </c>
      <c r="AD4469">
        <v>229</v>
      </c>
      <c r="AE4469">
        <v>460</v>
      </c>
      <c r="AF4469">
        <v>137</v>
      </c>
      <c r="AG4469">
        <v>130</v>
      </c>
      <c r="AH4469">
        <v>68</v>
      </c>
      <c r="AI4469">
        <v>139</v>
      </c>
      <c r="AJ4469">
        <v>312</v>
      </c>
      <c r="AK4469">
        <v>311</v>
      </c>
      <c r="AL4469">
        <v>161</v>
      </c>
      <c r="AM4469">
        <v>321</v>
      </c>
    </row>
    <row r="4470" spans="1:39" x14ac:dyDescent="0.15">
      <c r="A4470" t="s">
        <v>230</v>
      </c>
      <c r="B4470">
        <v>5</v>
      </c>
      <c r="C4470">
        <v>1</v>
      </c>
      <c r="D4470">
        <v>2</v>
      </c>
      <c r="E4470" t="s">
        <v>32</v>
      </c>
      <c r="F4470" t="s">
        <v>206</v>
      </c>
      <c r="G4470">
        <v>188</v>
      </c>
      <c r="H4470">
        <v>601</v>
      </c>
      <c r="I4470">
        <v>3644</v>
      </c>
      <c r="J4470">
        <v>220807.02</v>
      </c>
      <c r="K4470">
        <v>184807.73</v>
      </c>
      <c r="L4470">
        <v>163164.88</v>
      </c>
      <c r="M4470">
        <v>55545.706400000003</v>
      </c>
      <c r="N4470">
        <v>31</v>
      </c>
      <c r="O4470">
        <v>105</v>
      </c>
      <c r="P4470">
        <v>690</v>
      </c>
      <c r="Q4470">
        <v>41297.64</v>
      </c>
      <c r="R4470">
        <v>34777.99</v>
      </c>
      <c r="S4470">
        <v>27322.799999999999</v>
      </c>
      <c r="T4470">
        <v>11826.186600000001</v>
      </c>
      <c r="U4470">
        <v>157</v>
      </c>
      <c r="V4470">
        <v>496</v>
      </c>
      <c r="W4470">
        <v>2954</v>
      </c>
      <c r="X4470">
        <v>179509.38</v>
      </c>
      <c r="Y4470">
        <v>150029.74</v>
      </c>
      <c r="Z4470">
        <v>135842.07999999999</v>
      </c>
      <c r="AA4470">
        <v>43719.519800000002</v>
      </c>
      <c r="AB4470">
        <v>181</v>
      </c>
      <c r="AC4470">
        <v>165</v>
      </c>
      <c r="AD4470">
        <v>98</v>
      </c>
      <c r="AE4470">
        <v>171</v>
      </c>
      <c r="AF4470">
        <v>31</v>
      </c>
      <c r="AG4470">
        <v>29</v>
      </c>
      <c r="AH4470">
        <v>20</v>
      </c>
      <c r="AI4470">
        <v>30</v>
      </c>
      <c r="AJ4470">
        <v>150</v>
      </c>
      <c r="AK4470">
        <v>136</v>
      </c>
      <c r="AL4470">
        <v>78</v>
      </c>
      <c r="AM4470">
        <v>141</v>
      </c>
    </row>
    <row r="4471" spans="1:39" x14ac:dyDescent="0.15">
      <c r="A4471" t="s">
        <v>230</v>
      </c>
      <c r="B4471">
        <v>5</v>
      </c>
      <c r="C4471">
        <v>2</v>
      </c>
      <c r="D4471">
        <v>0</v>
      </c>
      <c r="E4471" t="s">
        <v>28</v>
      </c>
      <c r="F4471" t="s">
        <v>206</v>
      </c>
      <c r="G4471">
        <v>154</v>
      </c>
      <c r="H4471">
        <v>686</v>
      </c>
      <c r="I4471">
        <v>3018</v>
      </c>
      <c r="J4471">
        <v>171137.64</v>
      </c>
      <c r="K4471">
        <v>152461.9</v>
      </c>
      <c r="L4471">
        <v>121354.14</v>
      </c>
      <c r="M4471">
        <v>46900.841800000002</v>
      </c>
      <c r="N4471">
        <v>154</v>
      </c>
      <c r="O4471">
        <v>300</v>
      </c>
      <c r="P4471">
        <v>1484</v>
      </c>
      <c r="Q4471">
        <v>79371.460000000006</v>
      </c>
      <c r="R4471">
        <v>69004.539999999994</v>
      </c>
      <c r="S4471">
        <v>45821.919999999998</v>
      </c>
      <c r="T4471">
        <v>24162.8969</v>
      </c>
      <c r="U4471">
        <v>154</v>
      </c>
      <c r="V4471">
        <v>386</v>
      </c>
      <c r="W4471">
        <v>1534</v>
      </c>
      <c r="X4471">
        <v>91766.18</v>
      </c>
      <c r="Y4471">
        <v>83457.36</v>
      </c>
      <c r="Z4471">
        <v>75532.22</v>
      </c>
      <c r="AA4471">
        <v>22737.944899999999</v>
      </c>
      <c r="AB4471">
        <v>151</v>
      </c>
      <c r="AC4471">
        <v>149</v>
      </c>
      <c r="AD4471">
        <v>124</v>
      </c>
      <c r="AE4471">
        <v>131</v>
      </c>
      <c r="AF4471">
        <v>151</v>
      </c>
      <c r="AG4471">
        <v>149</v>
      </c>
      <c r="AH4471">
        <v>124</v>
      </c>
      <c r="AI4471">
        <v>131</v>
      </c>
      <c r="AJ4471">
        <v>151</v>
      </c>
      <c r="AK4471">
        <v>149</v>
      </c>
      <c r="AL4471">
        <v>124</v>
      </c>
      <c r="AM4471">
        <v>131</v>
      </c>
    </row>
    <row r="4472" spans="1:39" x14ac:dyDescent="0.15">
      <c r="A4472" t="s">
        <v>230</v>
      </c>
      <c r="B4472">
        <v>5</v>
      </c>
      <c r="C4472">
        <v>2</v>
      </c>
      <c r="D4472">
        <v>0</v>
      </c>
      <c r="E4472" t="s">
        <v>29</v>
      </c>
      <c r="F4472" t="s">
        <v>206</v>
      </c>
      <c r="G4472">
        <v>7</v>
      </c>
      <c r="H4472">
        <v>37</v>
      </c>
      <c r="I4472">
        <v>129</v>
      </c>
      <c r="J4472">
        <v>7695.47</v>
      </c>
      <c r="K4472">
        <v>6382.24</v>
      </c>
      <c r="L4472">
        <v>5188.6099999999997</v>
      </c>
      <c r="M4472">
        <v>2332.2664</v>
      </c>
      <c r="N4472">
        <v>7</v>
      </c>
      <c r="O4472">
        <v>17</v>
      </c>
      <c r="P4472">
        <v>68</v>
      </c>
      <c r="Q4472">
        <v>3925.62</v>
      </c>
      <c r="R4472">
        <v>3182.4</v>
      </c>
      <c r="S4472">
        <v>2411.96</v>
      </c>
      <c r="T4472">
        <v>1330.6686999999999</v>
      </c>
      <c r="U4472">
        <v>7</v>
      </c>
      <c r="V4472">
        <v>20</v>
      </c>
      <c r="W4472">
        <v>61</v>
      </c>
      <c r="X4472">
        <v>3769.85</v>
      </c>
      <c r="Y4472">
        <v>3199.84</v>
      </c>
      <c r="Z4472">
        <v>2776.65</v>
      </c>
      <c r="AA4472">
        <v>1001.5977</v>
      </c>
      <c r="AB4472">
        <v>6</v>
      </c>
      <c r="AC4472">
        <v>7</v>
      </c>
      <c r="AD4472">
        <v>6</v>
      </c>
      <c r="AE4472">
        <v>7</v>
      </c>
      <c r="AF4472">
        <v>6</v>
      </c>
      <c r="AG4472">
        <v>7</v>
      </c>
      <c r="AH4472">
        <v>6</v>
      </c>
      <c r="AI4472">
        <v>7</v>
      </c>
      <c r="AJ4472">
        <v>6</v>
      </c>
      <c r="AK4472">
        <v>7</v>
      </c>
      <c r="AL4472">
        <v>6</v>
      </c>
      <c r="AM4472">
        <v>7</v>
      </c>
    </row>
    <row r="4473" spans="1:39" x14ac:dyDescent="0.15">
      <c r="A4473" t="s">
        <v>230</v>
      </c>
      <c r="B4473">
        <v>5</v>
      </c>
      <c r="C4473">
        <v>2</v>
      </c>
      <c r="D4473">
        <v>0</v>
      </c>
      <c r="E4473" t="s">
        <v>32</v>
      </c>
      <c r="F4473" t="s">
        <v>206</v>
      </c>
      <c r="G4473">
        <v>134</v>
      </c>
      <c r="H4473">
        <v>771</v>
      </c>
      <c r="I4473">
        <v>3640</v>
      </c>
      <c r="J4473">
        <v>197496.19</v>
      </c>
      <c r="K4473">
        <v>161491.41</v>
      </c>
      <c r="L4473">
        <v>134330.78</v>
      </c>
      <c r="M4473">
        <v>55485.716800000002</v>
      </c>
      <c r="N4473">
        <v>134</v>
      </c>
      <c r="O4473">
        <v>338</v>
      </c>
      <c r="P4473">
        <v>1613</v>
      </c>
      <c r="Q4473">
        <v>78774.720000000001</v>
      </c>
      <c r="R4473">
        <v>62626.85</v>
      </c>
      <c r="S4473">
        <v>42263.87</v>
      </c>
      <c r="T4473">
        <v>25297.7588</v>
      </c>
      <c r="U4473">
        <v>134</v>
      </c>
      <c r="V4473">
        <v>433</v>
      </c>
      <c r="W4473">
        <v>2027</v>
      </c>
      <c r="X4473">
        <v>118721.47</v>
      </c>
      <c r="Y4473">
        <v>98864.56</v>
      </c>
      <c r="Z4473">
        <v>92066.91</v>
      </c>
      <c r="AA4473">
        <v>30187.957999999999</v>
      </c>
      <c r="AB4473">
        <v>133</v>
      </c>
      <c r="AC4473">
        <v>131</v>
      </c>
      <c r="AD4473">
        <v>120</v>
      </c>
      <c r="AE4473">
        <v>125</v>
      </c>
      <c r="AF4473">
        <v>133</v>
      </c>
      <c r="AG4473">
        <v>131</v>
      </c>
      <c r="AH4473">
        <v>120</v>
      </c>
      <c r="AI4473">
        <v>125</v>
      </c>
      <c r="AJ4473">
        <v>133</v>
      </c>
      <c r="AK4473">
        <v>131</v>
      </c>
      <c r="AL4473">
        <v>120</v>
      </c>
      <c r="AM4473">
        <v>125</v>
      </c>
    </row>
    <row r="4474" spans="1:39" x14ac:dyDescent="0.15">
      <c r="A4474" t="s">
        <v>230</v>
      </c>
      <c r="B4474">
        <v>5</v>
      </c>
      <c r="C4474">
        <v>2</v>
      </c>
      <c r="D4474">
        <v>1</v>
      </c>
      <c r="E4474" t="s">
        <v>28</v>
      </c>
      <c r="F4474" t="s">
        <v>206</v>
      </c>
      <c r="G4474">
        <v>1969</v>
      </c>
      <c r="H4474">
        <v>11400</v>
      </c>
      <c r="I4474">
        <v>42784</v>
      </c>
      <c r="J4474">
        <v>2441390.7599999998</v>
      </c>
      <c r="K4474">
        <v>2196142.48</v>
      </c>
      <c r="L4474">
        <v>1836320.35</v>
      </c>
      <c r="M4474">
        <v>673130.20059999998</v>
      </c>
      <c r="N4474">
        <v>1969</v>
      </c>
      <c r="O4474">
        <v>5347</v>
      </c>
      <c r="P4474">
        <v>21837</v>
      </c>
      <c r="Q4474">
        <v>1178652.6000000001</v>
      </c>
      <c r="R4474">
        <v>1043835.53</v>
      </c>
      <c r="S4474">
        <v>771178.24</v>
      </c>
      <c r="T4474">
        <v>354614.11290000001</v>
      </c>
      <c r="U4474">
        <v>1969</v>
      </c>
      <c r="V4474">
        <v>6053</v>
      </c>
      <c r="W4474">
        <v>20947</v>
      </c>
      <c r="X4474">
        <v>1262738.1599999999</v>
      </c>
      <c r="Y4474">
        <v>1152306.95</v>
      </c>
      <c r="Z4474">
        <v>1065142.1100000001</v>
      </c>
      <c r="AA4474">
        <v>318516.08769999997</v>
      </c>
      <c r="AB4474">
        <v>1857</v>
      </c>
      <c r="AC4474">
        <v>1943</v>
      </c>
      <c r="AD4474">
        <v>1431</v>
      </c>
      <c r="AE4474">
        <v>1856</v>
      </c>
      <c r="AF4474">
        <v>1857</v>
      </c>
      <c r="AG4474">
        <v>1943</v>
      </c>
      <c r="AH4474">
        <v>1431</v>
      </c>
      <c r="AI4474">
        <v>1856</v>
      </c>
      <c r="AJ4474">
        <v>1857</v>
      </c>
      <c r="AK4474">
        <v>1943</v>
      </c>
      <c r="AL4474">
        <v>1431</v>
      </c>
      <c r="AM4474">
        <v>1856</v>
      </c>
    </row>
    <row r="4475" spans="1:39" x14ac:dyDescent="0.15">
      <c r="A4475" t="s">
        <v>230</v>
      </c>
      <c r="B4475">
        <v>5</v>
      </c>
      <c r="C4475">
        <v>2</v>
      </c>
      <c r="D4475">
        <v>1</v>
      </c>
      <c r="E4475" t="s">
        <v>30</v>
      </c>
      <c r="F4475" t="s">
        <v>206</v>
      </c>
      <c r="G4475">
        <v>283</v>
      </c>
      <c r="H4475">
        <v>1794</v>
      </c>
      <c r="I4475">
        <v>6005</v>
      </c>
      <c r="J4475">
        <v>352412.14</v>
      </c>
      <c r="K4475">
        <v>320175.78000000003</v>
      </c>
      <c r="L4475">
        <v>263434.68</v>
      </c>
      <c r="M4475">
        <v>95097.757400000002</v>
      </c>
      <c r="N4475">
        <v>283</v>
      </c>
      <c r="O4475">
        <v>786</v>
      </c>
      <c r="P4475">
        <v>2961</v>
      </c>
      <c r="Q4475">
        <v>170727.84</v>
      </c>
      <c r="R4475">
        <v>153682.22</v>
      </c>
      <c r="S4475">
        <v>112428.07</v>
      </c>
      <c r="T4475">
        <v>49006.840700000001</v>
      </c>
      <c r="U4475">
        <v>283</v>
      </c>
      <c r="V4475">
        <v>1008</v>
      </c>
      <c r="W4475">
        <v>3044</v>
      </c>
      <c r="X4475">
        <v>181684.3</v>
      </c>
      <c r="Y4475">
        <v>166493.56</v>
      </c>
      <c r="Z4475">
        <v>151006.60999999999</v>
      </c>
      <c r="AA4475">
        <v>46090.916700000002</v>
      </c>
      <c r="AB4475">
        <v>255</v>
      </c>
      <c r="AC4475">
        <v>281</v>
      </c>
      <c r="AD4475">
        <v>204</v>
      </c>
      <c r="AE4475">
        <v>266</v>
      </c>
      <c r="AF4475">
        <v>255</v>
      </c>
      <c r="AG4475">
        <v>281</v>
      </c>
      <c r="AH4475">
        <v>204</v>
      </c>
      <c r="AI4475">
        <v>266</v>
      </c>
      <c r="AJ4475">
        <v>255</v>
      </c>
      <c r="AK4475">
        <v>281</v>
      </c>
      <c r="AL4475">
        <v>204</v>
      </c>
      <c r="AM4475">
        <v>266</v>
      </c>
    </row>
    <row r="4476" spans="1:39" x14ac:dyDescent="0.15">
      <c r="A4476" t="s">
        <v>230</v>
      </c>
      <c r="B4476">
        <v>5</v>
      </c>
      <c r="C4476">
        <v>2</v>
      </c>
      <c r="D4476">
        <v>1</v>
      </c>
      <c r="E4476" t="s">
        <v>29</v>
      </c>
      <c r="F4476" t="s">
        <v>206</v>
      </c>
      <c r="G4476">
        <v>5857</v>
      </c>
      <c r="H4476">
        <v>38944</v>
      </c>
      <c r="I4476">
        <v>140764</v>
      </c>
      <c r="J4476">
        <v>8090791.7800000003</v>
      </c>
      <c r="K4476">
        <v>6881787.9199999999</v>
      </c>
      <c r="L4476">
        <v>5770173.8600000003</v>
      </c>
      <c r="M4476">
        <v>2215403.2368000001</v>
      </c>
      <c r="N4476">
        <v>5857</v>
      </c>
      <c r="O4476">
        <v>15883</v>
      </c>
      <c r="P4476">
        <v>62959</v>
      </c>
      <c r="Q4476">
        <v>3436207.16</v>
      </c>
      <c r="R4476">
        <v>2882779.81</v>
      </c>
      <c r="S4476">
        <v>2125782.94</v>
      </c>
      <c r="T4476">
        <v>1033699.8161000001</v>
      </c>
      <c r="U4476">
        <v>5857</v>
      </c>
      <c r="V4476">
        <v>23061</v>
      </c>
      <c r="W4476">
        <v>77805</v>
      </c>
      <c r="X4476">
        <v>4654584.62</v>
      </c>
      <c r="Y4476">
        <v>3999008.11</v>
      </c>
      <c r="Z4476">
        <v>3644390.92</v>
      </c>
      <c r="AA4476">
        <v>1181703.4206999999</v>
      </c>
      <c r="AB4476">
        <v>5535</v>
      </c>
      <c r="AC4476">
        <v>5819</v>
      </c>
      <c r="AD4476">
        <v>4580</v>
      </c>
      <c r="AE4476">
        <v>5685</v>
      </c>
      <c r="AF4476">
        <v>5535</v>
      </c>
      <c r="AG4476">
        <v>5819</v>
      </c>
      <c r="AH4476">
        <v>4580</v>
      </c>
      <c r="AI4476">
        <v>5685</v>
      </c>
      <c r="AJ4476">
        <v>5535</v>
      </c>
      <c r="AK4476">
        <v>5819</v>
      </c>
      <c r="AL4476">
        <v>4580</v>
      </c>
      <c r="AM4476">
        <v>5685</v>
      </c>
    </row>
    <row r="4477" spans="1:39" x14ac:dyDescent="0.15">
      <c r="A4477" t="s">
        <v>230</v>
      </c>
      <c r="B4477">
        <v>5</v>
      </c>
      <c r="C4477">
        <v>2</v>
      </c>
      <c r="D4477">
        <v>1</v>
      </c>
      <c r="E4477" t="s">
        <v>31</v>
      </c>
      <c r="F4477" t="s">
        <v>206</v>
      </c>
      <c r="G4477">
        <v>7</v>
      </c>
      <c r="H4477">
        <v>67</v>
      </c>
      <c r="I4477">
        <v>247</v>
      </c>
      <c r="J4477">
        <v>11997.8</v>
      </c>
      <c r="K4477">
        <v>10832.1</v>
      </c>
      <c r="L4477">
        <v>8863.7999999999993</v>
      </c>
      <c r="M4477">
        <v>3626.5848999999998</v>
      </c>
      <c r="N4477">
        <v>7</v>
      </c>
      <c r="O4477">
        <v>22</v>
      </c>
      <c r="P4477">
        <v>54</v>
      </c>
      <c r="Q4477">
        <v>2851.72</v>
      </c>
      <c r="R4477">
        <v>2389.67</v>
      </c>
      <c r="S4477">
        <v>1813.63</v>
      </c>
      <c r="T4477">
        <v>907.03480000000002</v>
      </c>
      <c r="U4477">
        <v>7</v>
      </c>
      <c r="V4477">
        <v>45</v>
      </c>
      <c r="W4477">
        <v>193</v>
      </c>
      <c r="X4477">
        <v>9146.08</v>
      </c>
      <c r="Y4477">
        <v>8442.43</v>
      </c>
      <c r="Z4477">
        <v>7050.17</v>
      </c>
      <c r="AA4477">
        <v>2719.5500999999999</v>
      </c>
      <c r="AB4477">
        <v>6</v>
      </c>
      <c r="AC4477">
        <v>7</v>
      </c>
      <c r="AD4477">
        <v>6</v>
      </c>
      <c r="AE4477">
        <v>7</v>
      </c>
      <c r="AF4477">
        <v>6</v>
      </c>
      <c r="AG4477">
        <v>7</v>
      </c>
      <c r="AH4477">
        <v>6</v>
      </c>
      <c r="AI4477">
        <v>7</v>
      </c>
      <c r="AJ4477">
        <v>6</v>
      </c>
      <c r="AK4477">
        <v>7</v>
      </c>
      <c r="AL4477">
        <v>6</v>
      </c>
      <c r="AM4477">
        <v>7</v>
      </c>
    </row>
    <row r="4478" spans="1:39" x14ac:dyDescent="0.15">
      <c r="A4478" t="s">
        <v>230</v>
      </c>
      <c r="B4478">
        <v>5</v>
      </c>
      <c r="C4478">
        <v>2</v>
      </c>
      <c r="D4478">
        <v>1</v>
      </c>
      <c r="E4478" t="s">
        <v>32</v>
      </c>
      <c r="F4478" t="s">
        <v>206</v>
      </c>
      <c r="G4478">
        <v>430</v>
      </c>
      <c r="H4478">
        <v>2743</v>
      </c>
      <c r="I4478">
        <v>10324</v>
      </c>
      <c r="J4478">
        <v>588564.63</v>
      </c>
      <c r="K4478">
        <v>509108.76</v>
      </c>
      <c r="L4478">
        <v>428752.98</v>
      </c>
      <c r="M4478">
        <v>161940.2206</v>
      </c>
      <c r="N4478">
        <v>430</v>
      </c>
      <c r="O4478">
        <v>1229</v>
      </c>
      <c r="P4478">
        <v>4731</v>
      </c>
      <c r="Q4478">
        <v>250238.67</v>
      </c>
      <c r="R4478">
        <v>217318.81</v>
      </c>
      <c r="S4478">
        <v>158708.53</v>
      </c>
      <c r="T4478">
        <v>76421.5671</v>
      </c>
      <c r="U4478">
        <v>430</v>
      </c>
      <c r="V4478">
        <v>1514</v>
      </c>
      <c r="W4478">
        <v>5593</v>
      </c>
      <c r="X4478">
        <v>338325.96</v>
      </c>
      <c r="Y4478">
        <v>291789.95</v>
      </c>
      <c r="Z4478">
        <v>270044.45</v>
      </c>
      <c r="AA4478">
        <v>85518.6535</v>
      </c>
      <c r="AB4478">
        <v>417</v>
      </c>
      <c r="AC4478">
        <v>423</v>
      </c>
      <c r="AD4478">
        <v>343</v>
      </c>
      <c r="AE4478">
        <v>410</v>
      </c>
      <c r="AF4478">
        <v>417</v>
      </c>
      <c r="AG4478">
        <v>423</v>
      </c>
      <c r="AH4478">
        <v>343</v>
      </c>
      <c r="AI4478">
        <v>410</v>
      </c>
      <c r="AJ4478">
        <v>417</v>
      </c>
      <c r="AK4478">
        <v>423</v>
      </c>
      <c r="AL4478">
        <v>343</v>
      </c>
      <c r="AM4478">
        <v>410</v>
      </c>
    </row>
    <row r="4479" spans="1:39" x14ac:dyDescent="0.15">
      <c r="A4479" t="s">
        <v>230</v>
      </c>
      <c r="B4479">
        <v>5</v>
      </c>
      <c r="C4479">
        <v>2</v>
      </c>
      <c r="D4479">
        <v>2</v>
      </c>
      <c r="E4479" t="s">
        <v>28</v>
      </c>
      <c r="F4479" t="s">
        <v>206</v>
      </c>
      <c r="G4479">
        <v>204</v>
      </c>
      <c r="H4479">
        <v>919</v>
      </c>
      <c r="I4479">
        <v>4005</v>
      </c>
      <c r="J4479">
        <v>230325.23</v>
      </c>
      <c r="K4479">
        <v>206206.35</v>
      </c>
      <c r="L4479">
        <v>168720.23</v>
      </c>
      <c r="M4479">
        <v>62577.8393</v>
      </c>
      <c r="N4479">
        <v>204</v>
      </c>
      <c r="O4479">
        <v>427</v>
      </c>
      <c r="P4479">
        <v>2051</v>
      </c>
      <c r="Q4479">
        <v>110755.51</v>
      </c>
      <c r="R4479">
        <v>97071.01</v>
      </c>
      <c r="S4479">
        <v>67088.89</v>
      </c>
      <c r="T4479">
        <v>32767.569299999999</v>
      </c>
      <c r="U4479">
        <v>204</v>
      </c>
      <c r="V4479">
        <v>492</v>
      </c>
      <c r="W4479">
        <v>1954</v>
      </c>
      <c r="X4479">
        <v>119569.72</v>
      </c>
      <c r="Y4479">
        <v>109135.34</v>
      </c>
      <c r="Z4479">
        <v>101631.34</v>
      </c>
      <c r="AA4479">
        <v>29810.27</v>
      </c>
      <c r="AB4479">
        <v>187</v>
      </c>
      <c r="AC4479">
        <v>202</v>
      </c>
      <c r="AD4479">
        <v>141</v>
      </c>
      <c r="AE4479">
        <v>198</v>
      </c>
      <c r="AF4479">
        <v>187</v>
      </c>
      <c r="AG4479">
        <v>202</v>
      </c>
      <c r="AH4479">
        <v>141</v>
      </c>
      <c r="AI4479">
        <v>198</v>
      </c>
      <c r="AJ4479">
        <v>187</v>
      </c>
      <c r="AK4479">
        <v>202</v>
      </c>
      <c r="AL4479">
        <v>141</v>
      </c>
      <c r="AM4479">
        <v>198</v>
      </c>
    </row>
    <row r="4480" spans="1:39" x14ac:dyDescent="0.15">
      <c r="A4480" t="s">
        <v>230</v>
      </c>
      <c r="B4480">
        <v>5</v>
      </c>
      <c r="C4480">
        <v>2</v>
      </c>
      <c r="D4480">
        <v>2</v>
      </c>
      <c r="E4480" t="s">
        <v>30</v>
      </c>
      <c r="F4480" t="s">
        <v>206</v>
      </c>
      <c r="G4480">
        <v>27</v>
      </c>
      <c r="H4480">
        <v>110</v>
      </c>
      <c r="I4480">
        <v>495</v>
      </c>
      <c r="J4480">
        <v>31052.78</v>
      </c>
      <c r="K4480">
        <v>28968.85</v>
      </c>
      <c r="L4480">
        <v>22257.58</v>
      </c>
      <c r="M4480">
        <v>8349.3732999999993</v>
      </c>
      <c r="N4480">
        <v>27</v>
      </c>
      <c r="O4480">
        <v>53</v>
      </c>
      <c r="P4480">
        <v>277</v>
      </c>
      <c r="Q4480">
        <v>17279.080000000002</v>
      </c>
      <c r="R4480">
        <v>16018.18</v>
      </c>
      <c r="S4480">
        <v>10690.69</v>
      </c>
      <c r="T4480">
        <v>4979.1791000000003</v>
      </c>
      <c r="U4480">
        <v>27</v>
      </c>
      <c r="V4480">
        <v>57</v>
      </c>
      <c r="W4480">
        <v>218</v>
      </c>
      <c r="X4480">
        <v>13773.7</v>
      </c>
      <c r="Y4480">
        <v>12950.67</v>
      </c>
      <c r="Z4480">
        <v>11566.89</v>
      </c>
      <c r="AA4480">
        <v>3370.1941999999999</v>
      </c>
      <c r="AB4480">
        <v>27</v>
      </c>
      <c r="AC4480">
        <v>27</v>
      </c>
      <c r="AD4480">
        <v>15</v>
      </c>
      <c r="AE4480">
        <v>27</v>
      </c>
      <c r="AF4480">
        <v>27</v>
      </c>
      <c r="AG4480">
        <v>27</v>
      </c>
      <c r="AH4480">
        <v>15</v>
      </c>
      <c r="AI4480">
        <v>27</v>
      </c>
      <c r="AJ4480">
        <v>27</v>
      </c>
      <c r="AK4480">
        <v>27</v>
      </c>
      <c r="AL4480">
        <v>15</v>
      </c>
      <c r="AM4480">
        <v>27</v>
      </c>
    </row>
    <row r="4481" spans="1:39" x14ac:dyDescent="0.15">
      <c r="A4481" t="s">
        <v>230</v>
      </c>
      <c r="B4481">
        <v>5</v>
      </c>
      <c r="C4481">
        <v>2</v>
      </c>
      <c r="D4481">
        <v>2</v>
      </c>
      <c r="E4481" t="s">
        <v>29</v>
      </c>
      <c r="F4481" t="s">
        <v>206</v>
      </c>
      <c r="G4481">
        <v>165</v>
      </c>
      <c r="H4481">
        <v>766</v>
      </c>
      <c r="I4481">
        <v>3569</v>
      </c>
      <c r="J4481">
        <v>211451.26</v>
      </c>
      <c r="K4481">
        <v>178035.95</v>
      </c>
      <c r="L4481">
        <v>143432.71</v>
      </c>
      <c r="M4481">
        <v>57328.063800000004</v>
      </c>
      <c r="N4481">
        <v>165</v>
      </c>
      <c r="O4481">
        <v>312</v>
      </c>
      <c r="P4481">
        <v>1662</v>
      </c>
      <c r="Q4481">
        <v>94589.82</v>
      </c>
      <c r="R4481">
        <v>77477.05</v>
      </c>
      <c r="S4481">
        <v>51427.839999999997</v>
      </c>
      <c r="T4481">
        <v>27925.620900000002</v>
      </c>
      <c r="U4481">
        <v>165</v>
      </c>
      <c r="V4481">
        <v>454</v>
      </c>
      <c r="W4481">
        <v>1907</v>
      </c>
      <c r="X4481">
        <v>116861.44</v>
      </c>
      <c r="Y4481">
        <v>100558.9</v>
      </c>
      <c r="Z4481">
        <v>92004.87</v>
      </c>
      <c r="AA4481">
        <v>29402.442899999998</v>
      </c>
      <c r="AB4481">
        <v>157</v>
      </c>
      <c r="AC4481">
        <v>163</v>
      </c>
      <c r="AD4481">
        <v>115</v>
      </c>
      <c r="AE4481">
        <v>163</v>
      </c>
      <c r="AF4481">
        <v>157</v>
      </c>
      <c r="AG4481">
        <v>163</v>
      </c>
      <c r="AH4481">
        <v>115</v>
      </c>
      <c r="AI4481">
        <v>163</v>
      </c>
      <c r="AJ4481">
        <v>157</v>
      </c>
      <c r="AK4481">
        <v>163</v>
      </c>
      <c r="AL4481">
        <v>115</v>
      </c>
      <c r="AM4481">
        <v>163</v>
      </c>
    </row>
    <row r="4482" spans="1:39" x14ac:dyDescent="0.15">
      <c r="A4482" t="s">
        <v>230</v>
      </c>
      <c r="B4482">
        <v>5</v>
      </c>
      <c r="C4482">
        <v>2</v>
      </c>
      <c r="D4482">
        <v>2</v>
      </c>
      <c r="E4482" t="s">
        <v>32</v>
      </c>
      <c r="F4482" t="s">
        <v>206</v>
      </c>
      <c r="G4482">
        <v>78</v>
      </c>
      <c r="H4482">
        <v>407</v>
      </c>
      <c r="I4482">
        <v>1754</v>
      </c>
      <c r="J4482">
        <v>102572.6</v>
      </c>
      <c r="K4482">
        <v>85497.89</v>
      </c>
      <c r="L4482">
        <v>72524.039999999994</v>
      </c>
      <c r="M4482">
        <v>27201.372299999999</v>
      </c>
      <c r="N4482">
        <v>78</v>
      </c>
      <c r="O4482">
        <v>139</v>
      </c>
      <c r="P4482">
        <v>651</v>
      </c>
      <c r="Q4482">
        <v>36518.57</v>
      </c>
      <c r="R4482">
        <v>30497.39</v>
      </c>
      <c r="S4482">
        <v>21847.33</v>
      </c>
      <c r="T4482">
        <v>10423.7178</v>
      </c>
      <c r="U4482">
        <v>78</v>
      </c>
      <c r="V4482">
        <v>268</v>
      </c>
      <c r="W4482">
        <v>1103</v>
      </c>
      <c r="X4482">
        <v>66054.03</v>
      </c>
      <c r="Y4482">
        <v>55000.5</v>
      </c>
      <c r="Z4482">
        <v>50676.71</v>
      </c>
      <c r="AA4482">
        <v>16777.654500000001</v>
      </c>
      <c r="AB4482">
        <v>74</v>
      </c>
      <c r="AC4482">
        <v>75</v>
      </c>
      <c r="AD4482">
        <v>56</v>
      </c>
      <c r="AE4482">
        <v>74</v>
      </c>
      <c r="AF4482">
        <v>74</v>
      </c>
      <c r="AG4482">
        <v>75</v>
      </c>
      <c r="AH4482">
        <v>56</v>
      </c>
      <c r="AI4482">
        <v>74</v>
      </c>
      <c r="AJ4482">
        <v>74</v>
      </c>
      <c r="AK4482">
        <v>75</v>
      </c>
      <c r="AL4482">
        <v>56</v>
      </c>
      <c r="AM4482">
        <v>74</v>
      </c>
    </row>
    <row r="4483" spans="1:39" x14ac:dyDescent="0.15">
      <c r="A4483" t="s">
        <v>230</v>
      </c>
      <c r="B4483">
        <v>30</v>
      </c>
      <c r="C4483">
        <v>1</v>
      </c>
      <c r="D4483">
        <v>0</v>
      </c>
      <c r="E4483" t="s">
        <v>28</v>
      </c>
      <c r="F4483" t="s">
        <v>206</v>
      </c>
      <c r="G4483">
        <v>6726</v>
      </c>
      <c r="H4483">
        <v>11254</v>
      </c>
      <c r="I4483">
        <v>46401</v>
      </c>
      <c r="J4483">
        <v>2764847.97</v>
      </c>
      <c r="K4483">
        <v>2472030.62</v>
      </c>
      <c r="L4483">
        <v>2209749.9900000002</v>
      </c>
      <c r="M4483">
        <v>739374.53579999995</v>
      </c>
      <c r="N4483">
        <v>2842</v>
      </c>
      <c r="O4483">
        <v>4758</v>
      </c>
      <c r="P4483">
        <v>20923</v>
      </c>
      <c r="Q4483">
        <v>1207719.1200000001</v>
      </c>
      <c r="R4483">
        <v>1049414.26</v>
      </c>
      <c r="S4483">
        <v>860146.4</v>
      </c>
      <c r="T4483">
        <v>350061.49239999999</v>
      </c>
      <c r="U4483">
        <v>3884</v>
      </c>
      <c r="V4483">
        <v>6496</v>
      </c>
      <c r="W4483">
        <v>25478</v>
      </c>
      <c r="X4483">
        <v>1557128.85</v>
      </c>
      <c r="Y4483">
        <v>1422616.36</v>
      </c>
      <c r="Z4483">
        <v>1349603.59</v>
      </c>
      <c r="AA4483">
        <v>389313.04340000002</v>
      </c>
      <c r="AB4483">
        <v>6578</v>
      </c>
      <c r="AC4483">
        <v>4790</v>
      </c>
      <c r="AD4483">
        <v>3818</v>
      </c>
      <c r="AE4483">
        <v>3752</v>
      </c>
      <c r="AF4483">
        <v>2806</v>
      </c>
      <c r="AG4483">
        <v>2641</v>
      </c>
      <c r="AH4483">
        <v>2170</v>
      </c>
      <c r="AI4483">
        <v>1797</v>
      </c>
      <c r="AJ4483">
        <v>3772</v>
      </c>
      <c r="AK4483">
        <v>2149</v>
      </c>
      <c r="AL4483">
        <v>1648</v>
      </c>
      <c r="AM4483">
        <v>1955</v>
      </c>
    </row>
    <row r="4484" spans="1:39" x14ac:dyDescent="0.15">
      <c r="A4484" t="s">
        <v>230</v>
      </c>
      <c r="B4484">
        <v>30</v>
      </c>
      <c r="C4484">
        <v>1</v>
      </c>
      <c r="D4484">
        <v>0</v>
      </c>
      <c r="E4484" t="s">
        <v>30</v>
      </c>
      <c r="F4484" t="s">
        <v>206</v>
      </c>
      <c r="G4484">
        <v>11</v>
      </c>
      <c r="H4484">
        <v>14</v>
      </c>
      <c r="I4484">
        <v>58</v>
      </c>
      <c r="J4484">
        <v>3886.95</v>
      </c>
      <c r="K4484">
        <v>3754.9</v>
      </c>
      <c r="L4484">
        <v>3530.55</v>
      </c>
      <c r="M4484">
        <v>956.1395</v>
      </c>
      <c r="N4484">
        <v>5</v>
      </c>
      <c r="O4484">
        <v>6</v>
      </c>
      <c r="P4484">
        <v>20</v>
      </c>
      <c r="Q4484">
        <v>1655.97</v>
      </c>
      <c r="R4484">
        <v>1605.97</v>
      </c>
      <c r="S4484">
        <v>1381.62</v>
      </c>
      <c r="T4484">
        <v>464.4495</v>
      </c>
      <c r="U4484">
        <v>6</v>
      </c>
      <c r="V4484">
        <v>8</v>
      </c>
      <c r="W4484">
        <v>38</v>
      </c>
      <c r="X4484">
        <v>2230.98</v>
      </c>
      <c r="Y4484">
        <v>2148.9299999999998</v>
      </c>
      <c r="Z4484">
        <v>2148.9299999999998</v>
      </c>
      <c r="AA4484">
        <v>491.69</v>
      </c>
      <c r="AB4484">
        <v>11</v>
      </c>
      <c r="AC4484">
        <v>8</v>
      </c>
      <c r="AD4484">
        <v>4</v>
      </c>
      <c r="AE4484">
        <v>7</v>
      </c>
      <c r="AF4484">
        <v>5</v>
      </c>
      <c r="AG4484">
        <v>4</v>
      </c>
      <c r="AH4484">
        <v>1</v>
      </c>
      <c r="AI4484">
        <v>3</v>
      </c>
      <c r="AJ4484">
        <v>6</v>
      </c>
      <c r="AK4484">
        <v>4</v>
      </c>
      <c r="AL4484">
        <v>3</v>
      </c>
      <c r="AM4484">
        <v>4</v>
      </c>
    </row>
    <row r="4485" spans="1:39" x14ac:dyDescent="0.15">
      <c r="A4485" t="s">
        <v>230</v>
      </c>
      <c r="B4485">
        <v>30</v>
      </c>
      <c r="C4485">
        <v>1</v>
      </c>
      <c r="D4485">
        <v>0</v>
      </c>
      <c r="E4485" t="s">
        <v>29</v>
      </c>
      <c r="F4485" t="s">
        <v>206</v>
      </c>
      <c r="G4485">
        <v>87</v>
      </c>
      <c r="H4485">
        <v>195</v>
      </c>
      <c r="I4485">
        <v>725</v>
      </c>
      <c r="J4485">
        <v>41161.33</v>
      </c>
      <c r="K4485">
        <v>33629.339999999997</v>
      </c>
      <c r="L4485">
        <v>29608.35</v>
      </c>
      <c r="M4485">
        <v>11901.8297</v>
      </c>
      <c r="N4485">
        <v>55</v>
      </c>
      <c r="O4485">
        <v>114</v>
      </c>
      <c r="P4485">
        <v>455</v>
      </c>
      <c r="Q4485">
        <v>24611.86</v>
      </c>
      <c r="R4485">
        <v>19829.419999999998</v>
      </c>
      <c r="S4485">
        <v>17651.07</v>
      </c>
      <c r="T4485">
        <v>7845.3429999999998</v>
      </c>
      <c r="U4485">
        <v>32</v>
      </c>
      <c r="V4485">
        <v>81</v>
      </c>
      <c r="W4485">
        <v>270</v>
      </c>
      <c r="X4485">
        <v>16549.47</v>
      </c>
      <c r="Y4485">
        <v>13799.92</v>
      </c>
      <c r="Z4485">
        <v>11957.28</v>
      </c>
      <c r="AA4485">
        <v>4056.4866999999999</v>
      </c>
      <c r="AB4485">
        <v>86</v>
      </c>
      <c r="AC4485">
        <v>70</v>
      </c>
      <c r="AD4485">
        <v>54</v>
      </c>
      <c r="AE4485">
        <v>63</v>
      </c>
      <c r="AF4485">
        <v>55</v>
      </c>
      <c r="AG4485">
        <v>53</v>
      </c>
      <c r="AH4485">
        <v>43</v>
      </c>
      <c r="AI4485">
        <v>45</v>
      </c>
      <c r="AJ4485">
        <v>31</v>
      </c>
      <c r="AK4485">
        <v>17</v>
      </c>
      <c r="AL4485">
        <v>11</v>
      </c>
      <c r="AM4485">
        <v>18</v>
      </c>
    </row>
    <row r="4486" spans="1:39" x14ac:dyDescent="0.15">
      <c r="A4486" t="s">
        <v>230</v>
      </c>
      <c r="B4486">
        <v>30</v>
      </c>
      <c r="C4486">
        <v>1</v>
      </c>
      <c r="D4486">
        <v>0</v>
      </c>
      <c r="E4486" t="s">
        <v>32</v>
      </c>
      <c r="F4486" t="s">
        <v>206</v>
      </c>
      <c r="G4486">
        <v>1908</v>
      </c>
      <c r="H4486">
        <v>3453</v>
      </c>
      <c r="I4486">
        <v>15447</v>
      </c>
      <c r="J4486">
        <v>923144.21</v>
      </c>
      <c r="K4486">
        <v>752513.66</v>
      </c>
      <c r="L4486">
        <v>704881.9</v>
      </c>
      <c r="M4486">
        <v>238321.72029999999</v>
      </c>
      <c r="N4486">
        <v>361</v>
      </c>
      <c r="O4486">
        <v>665</v>
      </c>
      <c r="P4486">
        <v>3022</v>
      </c>
      <c r="Q4486">
        <v>178897.6</v>
      </c>
      <c r="R4486">
        <v>139537.60999999999</v>
      </c>
      <c r="S4486">
        <v>115482.56</v>
      </c>
      <c r="T4486">
        <v>50693.399599999997</v>
      </c>
      <c r="U4486">
        <v>1547</v>
      </c>
      <c r="V4486">
        <v>2788</v>
      </c>
      <c r="W4486">
        <v>12425</v>
      </c>
      <c r="X4486">
        <v>744246.61</v>
      </c>
      <c r="Y4486">
        <v>612976.05000000005</v>
      </c>
      <c r="Z4486">
        <v>589399.34</v>
      </c>
      <c r="AA4486">
        <v>187628.32070000001</v>
      </c>
      <c r="AB4486">
        <v>1897</v>
      </c>
      <c r="AC4486">
        <v>1169</v>
      </c>
      <c r="AD4486">
        <v>976</v>
      </c>
      <c r="AE4486">
        <v>1202</v>
      </c>
      <c r="AF4486">
        <v>358</v>
      </c>
      <c r="AG4486">
        <v>287</v>
      </c>
      <c r="AH4486">
        <v>252</v>
      </c>
      <c r="AI4486">
        <v>281</v>
      </c>
      <c r="AJ4486">
        <v>1539</v>
      </c>
      <c r="AK4486">
        <v>882</v>
      </c>
      <c r="AL4486">
        <v>724</v>
      </c>
      <c r="AM4486">
        <v>921</v>
      </c>
    </row>
    <row r="4487" spans="1:39" x14ac:dyDescent="0.15">
      <c r="A4487" t="s">
        <v>230</v>
      </c>
      <c r="B4487">
        <v>30</v>
      </c>
      <c r="C4487">
        <v>1</v>
      </c>
      <c r="D4487">
        <v>1</v>
      </c>
      <c r="E4487" t="s">
        <v>28</v>
      </c>
      <c r="F4487" t="s">
        <v>206</v>
      </c>
      <c r="G4487">
        <v>31131</v>
      </c>
      <c r="H4487">
        <v>69366</v>
      </c>
      <c r="I4487">
        <v>229119</v>
      </c>
      <c r="J4487">
        <v>13233046.380000001</v>
      </c>
      <c r="K4487">
        <v>11916891.25</v>
      </c>
      <c r="L4487">
        <v>10630849.99</v>
      </c>
      <c r="M4487">
        <v>3605989.6153000002</v>
      </c>
      <c r="N4487">
        <v>15048</v>
      </c>
      <c r="O4487">
        <v>30856</v>
      </c>
      <c r="P4487">
        <v>114581</v>
      </c>
      <c r="Q4487">
        <v>6418270.21</v>
      </c>
      <c r="R4487">
        <v>5798044.54</v>
      </c>
      <c r="S4487">
        <v>4867083.16</v>
      </c>
      <c r="T4487">
        <v>1883687.3418000001</v>
      </c>
      <c r="U4487">
        <v>16083</v>
      </c>
      <c r="V4487">
        <v>38510</v>
      </c>
      <c r="W4487">
        <v>114538</v>
      </c>
      <c r="X4487">
        <v>6814776.1699999999</v>
      </c>
      <c r="Y4487">
        <v>6118846.71</v>
      </c>
      <c r="Z4487">
        <v>5763766.8300000001</v>
      </c>
      <c r="AA4487">
        <v>1722302.2734999999</v>
      </c>
      <c r="AB4487">
        <v>29619</v>
      </c>
      <c r="AC4487">
        <v>28770</v>
      </c>
      <c r="AD4487">
        <v>18521</v>
      </c>
      <c r="AE4487">
        <v>27490</v>
      </c>
      <c r="AF4487">
        <v>14590</v>
      </c>
      <c r="AG4487">
        <v>14420</v>
      </c>
      <c r="AH4487">
        <v>10109</v>
      </c>
      <c r="AI4487">
        <v>13751</v>
      </c>
      <c r="AJ4487">
        <v>15029</v>
      </c>
      <c r="AK4487">
        <v>14350</v>
      </c>
      <c r="AL4487">
        <v>8412</v>
      </c>
      <c r="AM4487">
        <v>13739</v>
      </c>
    </row>
    <row r="4488" spans="1:39" x14ac:dyDescent="0.15">
      <c r="A4488" t="s">
        <v>230</v>
      </c>
      <c r="B4488">
        <v>30</v>
      </c>
      <c r="C4488">
        <v>1</v>
      </c>
      <c r="D4488">
        <v>1</v>
      </c>
      <c r="E4488" t="s">
        <v>30</v>
      </c>
      <c r="F4488" t="s">
        <v>206</v>
      </c>
      <c r="G4488">
        <v>3484</v>
      </c>
      <c r="H4488">
        <v>7694</v>
      </c>
      <c r="I4488">
        <v>25252</v>
      </c>
      <c r="J4488">
        <v>1470968.38</v>
      </c>
      <c r="K4488">
        <v>1349950.75</v>
      </c>
      <c r="L4488">
        <v>1185867.44</v>
      </c>
      <c r="M4488">
        <v>398619.94640000002</v>
      </c>
      <c r="N4488">
        <v>1598</v>
      </c>
      <c r="O4488">
        <v>3262</v>
      </c>
      <c r="P4488">
        <v>12059</v>
      </c>
      <c r="Q4488">
        <v>682950.08</v>
      </c>
      <c r="R4488">
        <v>621376.65</v>
      </c>
      <c r="S4488">
        <v>506676.55</v>
      </c>
      <c r="T4488">
        <v>198637.86439999999</v>
      </c>
      <c r="U4488">
        <v>1886</v>
      </c>
      <c r="V4488">
        <v>4432</v>
      </c>
      <c r="W4488">
        <v>13193</v>
      </c>
      <c r="X4488">
        <v>788018.3</v>
      </c>
      <c r="Y4488">
        <v>728574.1</v>
      </c>
      <c r="Z4488">
        <v>679190.89</v>
      </c>
      <c r="AA4488">
        <v>199982.08199999999</v>
      </c>
      <c r="AB4488">
        <v>3285</v>
      </c>
      <c r="AC4488">
        <v>3332</v>
      </c>
      <c r="AD4488">
        <v>1935</v>
      </c>
      <c r="AE4488">
        <v>3356</v>
      </c>
      <c r="AF4488">
        <v>1509</v>
      </c>
      <c r="AG4488">
        <v>1541</v>
      </c>
      <c r="AH4488">
        <v>1024</v>
      </c>
      <c r="AI4488">
        <v>1558</v>
      </c>
      <c r="AJ4488">
        <v>1776</v>
      </c>
      <c r="AK4488">
        <v>1791</v>
      </c>
      <c r="AL4488">
        <v>911</v>
      </c>
      <c r="AM4488">
        <v>1798</v>
      </c>
    </row>
    <row r="4489" spans="1:39" x14ac:dyDescent="0.15">
      <c r="A4489" t="s">
        <v>230</v>
      </c>
      <c r="B4489">
        <v>30</v>
      </c>
      <c r="C4489">
        <v>1</v>
      </c>
      <c r="D4489">
        <v>1</v>
      </c>
      <c r="E4489" t="s">
        <v>29</v>
      </c>
      <c r="F4489" t="s">
        <v>206</v>
      </c>
      <c r="G4489">
        <v>42072</v>
      </c>
      <c r="H4489">
        <v>102417</v>
      </c>
      <c r="I4489">
        <v>335980</v>
      </c>
      <c r="J4489">
        <v>19359050.059999999</v>
      </c>
      <c r="K4489">
        <v>16624423.98</v>
      </c>
      <c r="L4489">
        <v>15104455.65</v>
      </c>
      <c r="M4489">
        <v>5230054.1003</v>
      </c>
      <c r="N4489">
        <v>13236</v>
      </c>
      <c r="O4489">
        <v>29252</v>
      </c>
      <c r="P4489">
        <v>110991</v>
      </c>
      <c r="Q4489">
        <v>6060184.2199999997</v>
      </c>
      <c r="R4489">
        <v>5189470.83</v>
      </c>
      <c r="S4489">
        <v>4393739.6500000004</v>
      </c>
      <c r="T4489">
        <v>1828820.0992999999</v>
      </c>
      <c r="U4489">
        <v>28836</v>
      </c>
      <c r="V4489">
        <v>73165</v>
      </c>
      <c r="W4489">
        <v>224989</v>
      </c>
      <c r="X4489">
        <v>13298865.84</v>
      </c>
      <c r="Y4489">
        <v>11434953.15</v>
      </c>
      <c r="Z4489">
        <v>10710716</v>
      </c>
      <c r="AA4489">
        <v>3401234.0010000002</v>
      </c>
      <c r="AB4489">
        <v>40463</v>
      </c>
      <c r="AC4489">
        <v>40542</v>
      </c>
      <c r="AD4489">
        <v>26952</v>
      </c>
      <c r="AE4489">
        <v>40501</v>
      </c>
      <c r="AF4489">
        <v>12727</v>
      </c>
      <c r="AG4489">
        <v>12726</v>
      </c>
      <c r="AH4489">
        <v>9602</v>
      </c>
      <c r="AI4489">
        <v>12745</v>
      </c>
      <c r="AJ4489">
        <v>27736</v>
      </c>
      <c r="AK4489">
        <v>27816</v>
      </c>
      <c r="AL4489">
        <v>17350</v>
      </c>
      <c r="AM4489">
        <v>27756</v>
      </c>
    </row>
    <row r="4490" spans="1:39" x14ac:dyDescent="0.15">
      <c r="A4490" t="s">
        <v>230</v>
      </c>
      <c r="B4490">
        <v>30</v>
      </c>
      <c r="C4490">
        <v>1</v>
      </c>
      <c r="D4490">
        <v>1</v>
      </c>
      <c r="E4490" t="s">
        <v>31</v>
      </c>
      <c r="F4490" t="s">
        <v>206</v>
      </c>
      <c r="G4490">
        <v>16</v>
      </c>
      <c r="H4490">
        <v>49</v>
      </c>
      <c r="I4490">
        <v>118</v>
      </c>
      <c r="J4490">
        <v>6707.58</v>
      </c>
      <c r="K4490">
        <v>6180.18</v>
      </c>
      <c r="L4490">
        <v>5498.48</v>
      </c>
      <c r="M4490">
        <v>1856.9845</v>
      </c>
      <c r="N4490">
        <v>7</v>
      </c>
      <c r="O4490">
        <v>23</v>
      </c>
      <c r="P4490">
        <v>52</v>
      </c>
      <c r="Q4490">
        <v>2977.82</v>
      </c>
      <c r="R4490">
        <v>2610.91</v>
      </c>
      <c r="S4490">
        <v>2417.0300000000002</v>
      </c>
      <c r="T4490">
        <v>848.29280000000006</v>
      </c>
      <c r="U4490">
        <v>9</v>
      </c>
      <c r="V4490">
        <v>26</v>
      </c>
      <c r="W4490">
        <v>66</v>
      </c>
      <c r="X4490">
        <v>3729.76</v>
      </c>
      <c r="Y4490">
        <v>3569.27</v>
      </c>
      <c r="Z4490">
        <v>3081.45</v>
      </c>
      <c r="AA4490">
        <v>1008.6917</v>
      </c>
      <c r="AB4490">
        <v>16</v>
      </c>
      <c r="AC4490">
        <v>16</v>
      </c>
      <c r="AD4490">
        <v>12</v>
      </c>
      <c r="AE4490">
        <v>15</v>
      </c>
      <c r="AF4490">
        <v>7</v>
      </c>
      <c r="AG4490">
        <v>7</v>
      </c>
      <c r="AH4490">
        <v>5</v>
      </c>
      <c r="AI4490">
        <v>6</v>
      </c>
      <c r="AJ4490">
        <v>9</v>
      </c>
      <c r="AK4490">
        <v>9</v>
      </c>
      <c r="AL4490">
        <v>7</v>
      </c>
      <c r="AM4490">
        <v>9</v>
      </c>
    </row>
    <row r="4491" spans="1:39" x14ac:dyDescent="0.15">
      <c r="A4491" t="s">
        <v>230</v>
      </c>
      <c r="B4491">
        <v>30</v>
      </c>
      <c r="C4491">
        <v>1</v>
      </c>
      <c r="D4491">
        <v>1</v>
      </c>
      <c r="E4491" t="s">
        <v>32</v>
      </c>
      <c r="F4491" t="s">
        <v>206</v>
      </c>
      <c r="G4491">
        <v>2637</v>
      </c>
      <c r="H4491">
        <v>6032</v>
      </c>
      <c r="I4491">
        <v>21484</v>
      </c>
      <c r="J4491">
        <v>1271017.08</v>
      </c>
      <c r="K4491">
        <v>1064182.32</v>
      </c>
      <c r="L4491">
        <v>987934.35</v>
      </c>
      <c r="M4491">
        <v>329805.83760000003</v>
      </c>
      <c r="N4491">
        <v>535</v>
      </c>
      <c r="O4491">
        <v>1141</v>
      </c>
      <c r="P4491">
        <v>4297</v>
      </c>
      <c r="Q4491">
        <v>249955.79</v>
      </c>
      <c r="R4491">
        <v>209050.07</v>
      </c>
      <c r="S4491">
        <v>174795.93</v>
      </c>
      <c r="T4491">
        <v>71093.296300000002</v>
      </c>
      <c r="U4491">
        <v>2102</v>
      </c>
      <c r="V4491">
        <v>4891</v>
      </c>
      <c r="W4491">
        <v>17187</v>
      </c>
      <c r="X4491">
        <v>1021061.29</v>
      </c>
      <c r="Y4491">
        <v>855132.25</v>
      </c>
      <c r="Z4491">
        <v>813138.42</v>
      </c>
      <c r="AA4491">
        <v>258712.54130000001</v>
      </c>
      <c r="AB4491">
        <v>2590</v>
      </c>
      <c r="AC4491">
        <v>2378</v>
      </c>
      <c r="AD4491">
        <v>1545</v>
      </c>
      <c r="AE4491">
        <v>2372</v>
      </c>
      <c r="AF4491">
        <v>524</v>
      </c>
      <c r="AG4491">
        <v>462</v>
      </c>
      <c r="AH4491">
        <v>320</v>
      </c>
      <c r="AI4491">
        <v>506</v>
      </c>
      <c r="AJ4491">
        <v>2066</v>
      </c>
      <c r="AK4491">
        <v>1916</v>
      </c>
      <c r="AL4491">
        <v>1225</v>
      </c>
      <c r="AM4491">
        <v>1866</v>
      </c>
    </row>
    <row r="4492" spans="1:39" x14ac:dyDescent="0.15">
      <c r="A4492" t="s">
        <v>230</v>
      </c>
      <c r="B4492">
        <v>30</v>
      </c>
      <c r="C4492">
        <v>1</v>
      </c>
      <c r="D4492">
        <v>2</v>
      </c>
      <c r="E4492" t="s">
        <v>28</v>
      </c>
      <c r="F4492" t="s">
        <v>206</v>
      </c>
      <c r="G4492">
        <v>8669</v>
      </c>
      <c r="H4492">
        <v>14333</v>
      </c>
      <c r="I4492">
        <v>57852</v>
      </c>
      <c r="J4492">
        <v>3493606.32</v>
      </c>
      <c r="K4492">
        <v>3166368.3</v>
      </c>
      <c r="L4492">
        <v>2809317.71</v>
      </c>
      <c r="M4492">
        <v>916944.94429999997</v>
      </c>
      <c r="N4492">
        <v>3514</v>
      </c>
      <c r="O4492">
        <v>5501</v>
      </c>
      <c r="P4492">
        <v>24501</v>
      </c>
      <c r="Q4492">
        <v>1460237.79</v>
      </c>
      <c r="R4492">
        <v>1295008.6399999999</v>
      </c>
      <c r="S4492">
        <v>1046636.99</v>
      </c>
      <c r="T4492">
        <v>411828.46130000002</v>
      </c>
      <c r="U4492">
        <v>5155</v>
      </c>
      <c r="V4492">
        <v>8832</v>
      </c>
      <c r="W4492">
        <v>33351</v>
      </c>
      <c r="X4492">
        <v>2033368.53</v>
      </c>
      <c r="Y4492">
        <v>1871359.66</v>
      </c>
      <c r="Z4492">
        <v>1762680.72</v>
      </c>
      <c r="AA4492">
        <v>505116.48300000001</v>
      </c>
      <c r="AB4492">
        <v>8312</v>
      </c>
      <c r="AC4492">
        <v>7330</v>
      </c>
      <c r="AD4492">
        <v>3625</v>
      </c>
      <c r="AE4492">
        <v>7394</v>
      </c>
      <c r="AF4492">
        <v>3354</v>
      </c>
      <c r="AG4492">
        <v>3313</v>
      </c>
      <c r="AH4492">
        <v>1881</v>
      </c>
      <c r="AI4492">
        <v>3185</v>
      </c>
      <c r="AJ4492">
        <v>4958</v>
      </c>
      <c r="AK4492">
        <v>4017</v>
      </c>
      <c r="AL4492">
        <v>1744</v>
      </c>
      <c r="AM4492">
        <v>4209</v>
      </c>
    </row>
    <row r="4493" spans="1:39" x14ac:dyDescent="0.15">
      <c r="A4493" t="s">
        <v>230</v>
      </c>
      <c r="B4493">
        <v>30</v>
      </c>
      <c r="C4493">
        <v>1</v>
      </c>
      <c r="D4493">
        <v>2</v>
      </c>
      <c r="E4493" t="s">
        <v>30</v>
      </c>
      <c r="F4493" t="s">
        <v>206</v>
      </c>
      <c r="G4493">
        <v>1143</v>
      </c>
      <c r="H4493">
        <v>1924</v>
      </c>
      <c r="I4493">
        <v>7736</v>
      </c>
      <c r="J4493">
        <v>468398.73</v>
      </c>
      <c r="K4493">
        <v>424122.89</v>
      </c>
      <c r="L4493">
        <v>376106.35</v>
      </c>
      <c r="M4493">
        <v>122316.74310000001</v>
      </c>
      <c r="N4493">
        <v>440</v>
      </c>
      <c r="O4493">
        <v>685</v>
      </c>
      <c r="P4493">
        <v>3109</v>
      </c>
      <c r="Q4493">
        <v>187051.18</v>
      </c>
      <c r="R4493">
        <v>163291.26999999999</v>
      </c>
      <c r="S4493">
        <v>130258.47</v>
      </c>
      <c r="T4493">
        <v>52052.143700000001</v>
      </c>
      <c r="U4493">
        <v>703</v>
      </c>
      <c r="V4493">
        <v>1239</v>
      </c>
      <c r="W4493">
        <v>4627</v>
      </c>
      <c r="X4493">
        <v>281347.55</v>
      </c>
      <c r="Y4493">
        <v>260831.62</v>
      </c>
      <c r="Z4493">
        <v>245847.88</v>
      </c>
      <c r="AA4493">
        <v>70264.599400000006</v>
      </c>
      <c r="AB4493">
        <v>1074</v>
      </c>
      <c r="AC4493">
        <v>1000</v>
      </c>
      <c r="AD4493">
        <v>478</v>
      </c>
      <c r="AE4493">
        <v>1107</v>
      </c>
      <c r="AF4493">
        <v>412</v>
      </c>
      <c r="AG4493">
        <v>414</v>
      </c>
      <c r="AH4493">
        <v>231</v>
      </c>
      <c r="AI4493">
        <v>423</v>
      </c>
      <c r="AJ4493">
        <v>662</v>
      </c>
      <c r="AK4493">
        <v>586</v>
      </c>
      <c r="AL4493">
        <v>247</v>
      </c>
      <c r="AM4493">
        <v>684</v>
      </c>
    </row>
    <row r="4494" spans="1:39" x14ac:dyDescent="0.15">
      <c r="A4494" t="s">
        <v>230</v>
      </c>
      <c r="B4494">
        <v>30</v>
      </c>
      <c r="C4494">
        <v>1</v>
      </c>
      <c r="D4494">
        <v>2</v>
      </c>
      <c r="E4494" t="s">
        <v>29</v>
      </c>
      <c r="F4494" t="s">
        <v>206</v>
      </c>
      <c r="G4494">
        <v>4494</v>
      </c>
      <c r="H4494">
        <v>7854</v>
      </c>
      <c r="I4494">
        <v>33090</v>
      </c>
      <c r="J4494">
        <v>1976581.84</v>
      </c>
      <c r="K4494">
        <v>1685232.84</v>
      </c>
      <c r="L4494">
        <v>1526084.34</v>
      </c>
      <c r="M4494">
        <v>517628.81339999998</v>
      </c>
      <c r="N4494">
        <v>1337</v>
      </c>
      <c r="O4494">
        <v>2055</v>
      </c>
      <c r="P4494">
        <v>9969</v>
      </c>
      <c r="Q4494">
        <v>584735.5</v>
      </c>
      <c r="R4494">
        <v>492124.94</v>
      </c>
      <c r="S4494">
        <v>405502.88</v>
      </c>
      <c r="T4494">
        <v>167928.7077</v>
      </c>
      <c r="U4494">
        <v>3157</v>
      </c>
      <c r="V4494">
        <v>5799</v>
      </c>
      <c r="W4494">
        <v>23121</v>
      </c>
      <c r="X4494">
        <v>1391846.34</v>
      </c>
      <c r="Y4494">
        <v>1193107.8999999999</v>
      </c>
      <c r="Z4494">
        <v>1120581.46</v>
      </c>
      <c r="AA4494">
        <v>349700.10570000001</v>
      </c>
      <c r="AB4494">
        <v>4310</v>
      </c>
      <c r="AC4494">
        <v>4133</v>
      </c>
      <c r="AD4494">
        <v>1972</v>
      </c>
      <c r="AE4494">
        <v>4381</v>
      </c>
      <c r="AF4494">
        <v>1269</v>
      </c>
      <c r="AG4494">
        <v>1270</v>
      </c>
      <c r="AH4494">
        <v>708</v>
      </c>
      <c r="AI4494">
        <v>1307</v>
      </c>
      <c r="AJ4494">
        <v>3041</v>
      </c>
      <c r="AK4494">
        <v>2863</v>
      </c>
      <c r="AL4494">
        <v>1264</v>
      </c>
      <c r="AM4494">
        <v>3074</v>
      </c>
    </row>
    <row r="4495" spans="1:39" x14ac:dyDescent="0.15">
      <c r="A4495" t="s">
        <v>230</v>
      </c>
      <c r="B4495">
        <v>30</v>
      </c>
      <c r="C4495">
        <v>1</v>
      </c>
      <c r="D4495">
        <v>2</v>
      </c>
      <c r="E4495" t="s">
        <v>32</v>
      </c>
      <c r="F4495" t="s">
        <v>206</v>
      </c>
      <c r="G4495">
        <v>1240</v>
      </c>
      <c r="H4495">
        <v>2209</v>
      </c>
      <c r="I4495">
        <v>9819</v>
      </c>
      <c r="J4495">
        <v>592821.18999999994</v>
      </c>
      <c r="K4495">
        <v>484091.47</v>
      </c>
      <c r="L4495">
        <v>452154.91</v>
      </c>
      <c r="M4495">
        <v>150528.50750000001</v>
      </c>
      <c r="N4495">
        <v>244</v>
      </c>
      <c r="O4495">
        <v>435</v>
      </c>
      <c r="P4495">
        <v>1927</v>
      </c>
      <c r="Q4495">
        <v>115656.52</v>
      </c>
      <c r="R4495">
        <v>91220.52</v>
      </c>
      <c r="S4495">
        <v>74811.89</v>
      </c>
      <c r="T4495">
        <v>31654.101699999999</v>
      </c>
      <c r="U4495">
        <v>996</v>
      </c>
      <c r="V4495">
        <v>1774</v>
      </c>
      <c r="W4495">
        <v>7892</v>
      </c>
      <c r="X4495">
        <v>477164.67</v>
      </c>
      <c r="Y4495">
        <v>392870.95</v>
      </c>
      <c r="Z4495">
        <v>377343.02</v>
      </c>
      <c r="AA4495">
        <v>118874.40579999999</v>
      </c>
      <c r="AB4495">
        <v>1191</v>
      </c>
      <c r="AC4495">
        <v>979</v>
      </c>
      <c r="AD4495">
        <v>533</v>
      </c>
      <c r="AE4495">
        <v>1058</v>
      </c>
      <c r="AF4495">
        <v>239</v>
      </c>
      <c r="AG4495">
        <v>190</v>
      </c>
      <c r="AH4495">
        <v>125</v>
      </c>
      <c r="AI4495">
        <v>236</v>
      </c>
      <c r="AJ4495">
        <v>952</v>
      </c>
      <c r="AK4495">
        <v>789</v>
      </c>
      <c r="AL4495">
        <v>408</v>
      </c>
      <c r="AM4495">
        <v>822</v>
      </c>
    </row>
    <row r="4496" spans="1:39" x14ac:dyDescent="0.15">
      <c r="A4496" t="s">
        <v>230</v>
      </c>
      <c r="B4496">
        <v>30</v>
      </c>
      <c r="C4496">
        <v>2</v>
      </c>
      <c r="D4496">
        <v>0</v>
      </c>
      <c r="E4496" t="s">
        <v>28</v>
      </c>
      <c r="F4496" t="s">
        <v>206</v>
      </c>
      <c r="G4496">
        <v>798</v>
      </c>
      <c r="H4496">
        <v>2356</v>
      </c>
      <c r="I4496">
        <v>7046</v>
      </c>
      <c r="J4496">
        <v>370071.77</v>
      </c>
      <c r="K4496">
        <v>319051.55</v>
      </c>
      <c r="L4496">
        <v>255719.69</v>
      </c>
      <c r="M4496">
        <v>109990.3953</v>
      </c>
      <c r="N4496">
        <v>798</v>
      </c>
      <c r="O4496">
        <v>1126</v>
      </c>
      <c r="P4496">
        <v>3861</v>
      </c>
      <c r="Q4496">
        <v>188660.15</v>
      </c>
      <c r="R4496">
        <v>157072.44</v>
      </c>
      <c r="S4496">
        <v>103954.99</v>
      </c>
      <c r="T4496">
        <v>61603.250800000002</v>
      </c>
      <c r="U4496">
        <v>798</v>
      </c>
      <c r="V4496">
        <v>1230</v>
      </c>
      <c r="W4496">
        <v>3185</v>
      </c>
      <c r="X4496">
        <v>181411.62</v>
      </c>
      <c r="Y4496">
        <v>161979.10999999999</v>
      </c>
      <c r="Z4496">
        <v>151764.70000000001</v>
      </c>
      <c r="AA4496">
        <v>48387.144500000002</v>
      </c>
      <c r="AB4496">
        <v>784</v>
      </c>
      <c r="AC4496">
        <v>782</v>
      </c>
      <c r="AD4496">
        <v>682</v>
      </c>
      <c r="AE4496">
        <v>620</v>
      </c>
      <c r="AF4496">
        <v>784</v>
      </c>
      <c r="AG4496">
        <v>782</v>
      </c>
      <c r="AH4496">
        <v>682</v>
      </c>
      <c r="AI4496">
        <v>620</v>
      </c>
      <c r="AJ4496">
        <v>784</v>
      </c>
      <c r="AK4496">
        <v>782</v>
      </c>
      <c r="AL4496">
        <v>682</v>
      </c>
      <c r="AM4496">
        <v>620</v>
      </c>
    </row>
    <row r="4497" spans="1:39" x14ac:dyDescent="0.15">
      <c r="A4497" t="s">
        <v>230</v>
      </c>
      <c r="B4497">
        <v>30</v>
      </c>
      <c r="C4497">
        <v>2</v>
      </c>
      <c r="D4497">
        <v>0</v>
      </c>
      <c r="E4497" t="s">
        <v>30</v>
      </c>
      <c r="F4497" t="s">
        <v>206</v>
      </c>
      <c r="G4497">
        <v>1</v>
      </c>
      <c r="H4497">
        <v>5</v>
      </c>
      <c r="I4497">
        <v>8</v>
      </c>
      <c r="J4497">
        <v>435.96</v>
      </c>
      <c r="K4497">
        <v>435.96</v>
      </c>
      <c r="L4497">
        <v>178</v>
      </c>
      <c r="M4497">
        <v>132.2764</v>
      </c>
      <c r="N4497">
        <v>1</v>
      </c>
      <c r="O4497">
        <v>1</v>
      </c>
      <c r="P4497">
        <v>4</v>
      </c>
      <c r="Q4497">
        <v>79.959999999999994</v>
      </c>
      <c r="R4497">
        <v>79.959999999999994</v>
      </c>
      <c r="S4497">
        <v>0</v>
      </c>
      <c r="T4497">
        <v>38.356400000000001</v>
      </c>
      <c r="U4497">
        <v>1</v>
      </c>
      <c r="V4497">
        <v>4</v>
      </c>
      <c r="W4497">
        <v>4</v>
      </c>
      <c r="X4497">
        <v>356</v>
      </c>
      <c r="Y4497">
        <v>356</v>
      </c>
      <c r="Z4497">
        <v>178</v>
      </c>
      <c r="AA4497">
        <v>93.92</v>
      </c>
      <c r="AB4497">
        <v>1</v>
      </c>
      <c r="AC4497">
        <v>1</v>
      </c>
      <c r="AD4497">
        <v>1</v>
      </c>
      <c r="AE4497">
        <v>1</v>
      </c>
      <c r="AF4497">
        <v>1</v>
      </c>
      <c r="AG4497">
        <v>1</v>
      </c>
      <c r="AH4497">
        <v>1</v>
      </c>
      <c r="AI4497">
        <v>1</v>
      </c>
      <c r="AJ4497">
        <v>1</v>
      </c>
      <c r="AK4497">
        <v>1</v>
      </c>
      <c r="AL4497">
        <v>1</v>
      </c>
      <c r="AM4497">
        <v>1</v>
      </c>
    </row>
    <row r="4498" spans="1:39" x14ac:dyDescent="0.15">
      <c r="A4498" t="s">
        <v>230</v>
      </c>
      <c r="B4498">
        <v>30</v>
      </c>
      <c r="C4498">
        <v>2</v>
      </c>
      <c r="D4498">
        <v>0</v>
      </c>
      <c r="E4498" t="s">
        <v>29</v>
      </c>
      <c r="F4498" t="s">
        <v>206</v>
      </c>
      <c r="G4498">
        <v>21</v>
      </c>
      <c r="H4498">
        <v>62</v>
      </c>
      <c r="I4498">
        <v>191</v>
      </c>
      <c r="J4498">
        <v>9733.57</v>
      </c>
      <c r="K4498">
        <v>8155.15</v>
      </c>
      <c r="L4498">
        <v>6536.85</v>
      </c>
      <c r="M4498">
        <v>2994.7426999999998</v>
      </c>
      <c r="N4498">
        <v>21</v>
      </c>
      <c r="O4498">
        <v>29</v>
      </c>
      <c r="P4498">
        <v>90</v>
      </c>
      <c r="Q4498">
        <v>4479.4799999999996</v>
      </c>
      <c r="R4498">
        <v>3621.16</v>
      </c>
      <c r="S4498">
        <v>2216.6</v>
      </c>
      <c r="T4498">
        <v>1566.9222</v>
      </c>
      <c r="U4498">
        <v>21</v>
      </c>
      <c r="V4498">
        <v>33</v>
      </c>
      <c r="W4498">
        <v>101</v>
      </c>
      <c r="X4498">
        <v>5254.09</v>
      </c>
      <c r="Y4498">
        <v>4533.99</v>
      </c>
      <c r="Z4498">
        <v>4320.25</v>
      </c>
      <c r="AA4498">
        <v>1427.8205</v>
      </c>
      <c r="AB4498">
        <v>21</v>
      </c>
      <c r="AC4498">
        <v>21</v>
      </c>
      <c r="AD4498">
        <v>18</v>
      </c>
      <c r="AE4498">
        <v>18</v>
      </c>
      <c r="AF4498">
        <v>21</v>
      </c>
      <c r="AG4498">
        <v>21</v>
      </c>
      <c r="AH4498">
        <v>18</v>
      </c>
      <c r="AI4498">
        <v>18</v>
      </c>
      <c r="AJ4498">
        <v>21</v>
      </c>
      <c r="AK4498">
        <v>21</v>
      </c>
      <c r="AL4498">
        <v>18</v>
      </c>
      <c r="AM4498">
        <v>18</v>
      </c>
    </row>
    <row r="4499" spans="1:39" x14ac:dyDescent="0.15">
      <c r="A4499" t="s">
        <v>230</v>
      </c>
      <c r="B4499">
        <v>30</v>
      </c>
      <c r="C4499">
        <v>2</v>
      </c>
      <c r="D4499">
        <v>0</v>
      </c>
      <c r="E4499" t="s">
        <v>32</v>
      </c>
      <c r="F4499" t="s">
        <v>206</v>
      </c>
      <c r="G4499">
        <v>276</v>
      </c>
      <c r="H4499">
        <v>875</v>
      </c>
      <c r="I4499">
        <v>2796</v>
      </c>
      <c r="J4499">
        <v>150735.92000000001</v>
      </c>
      <c r="K4499">
        <v>122216.95</v>
      </c>
      <c r="L4499">
        <v>107575.58</v>
      </c>
      <c r="M4499">
        <v>43078.390700000004</v>
      </c>
      <c r="N4499">
        <v>276</v>
      </c>
      <c r="O4499">
        <v>386</v>
      </c>
      <c r="P4499">
        <v>1238</v>
      </c>
      <c r="Q4499">
        <v>60944.53</v>
      </c>
      <c r="R4499">
        <v>48797.39</v>
      </c>
      <c r="S4499">
        <v>37160.99</v>
      </c>
      <c r="T4499">
        <v>19742.745500000001</v>
      </c>
      <c r="U4499">
        <v>276</v>
      </c>
      <c r="V4499">
        <v>489</v>
      </c>
      <c r="W4499">
        <v>1558</v>
      </c>
      <c r="X4499">
        <v>89791.39</v>
      </c>
      <c r="Y4499">
        <v>73419.56</v>
      </c>
      <c r="Z4499">
        <v>70414.59</v>
      </c>
      <c r="AA4499">
        <v>23335.645199999999</v>
      </c>
      <c r="AB4499">
        <v>274</v>
      </c>
      <c r="AC4499">
        <v>271</v>
      </c>
      <c r="AD4499">
        <v>245</v>
      </c>
      <c r="AE4499">
        <v>223</v>
      </c>
      <c r="AF4499">
        <v>274</v>
      </c>
      <c r="AG4499">
        <v>271</v>
      </c>
      <c r="AH4499">
        <v>245</v>
      </c>
      <c r="AI4499">
        <v>223</v>
      </c>
      <c r="AJ4499">
        <v>274</v>
      </c>
      <c r="AK4499">
        <v>271</v>
      </c>
      <c r="AL4499">
        <v>245</v>
      </c>
      <c r="AM4499">
        <v>223</v>
      </c>
    </row>
    <row r="4500" spans="1:39" x14ac:dyDescent="0.15">
      <c r="A4500" t="s">
        <v>230</v>
      </c>
      <c r="B4500">
        <v>30</v>
      </c>
      <c r="C4500">
        <v>2</v>
      </c>
      <c r="D4500">
        <v>1</v>
      </c>
      <c r="E4500" t="s">
        <v>28</v>
      </c>
      <c r="F4500" t="s">
        <v>206</v>
      </c>
      <c r="G4500">
        <v>6853</v>
      </c>
      <c r="H4500">
        <v>22563</v>
      </c>
      <c r="I4500">
        <v>60120</v>
      </c>
      <c r="J4500">
        <v>3198034.15</v>
      </c>
      <c r="K4500">
        <v>2840795.81</v>
      </c>
      <c r="L4500">
        <v>2401644.2000000002</v>
      </c>
      <c r="M4500">
        <v>933756.95550000004</v>
      </c>
      <c r="N4500">
        <v>6853</v>
      </c>
      <c r="O4500">
        <v>10621</v>
      </c>
      <c r="P4500">
        <v>31766</v>
      </c>
      <c r="Q4500">
        <v>1574132.06</v>
      </c>
      <c r="R4500">
        <v>1360695.93</v>
      </c>
      <c r="S4500">
        <v>1002714.05</v>
      </c>
      <c r="T4500">
        <v>506149.58980000002</v>
      </c>
      <c r="U4500">
        <v>6853</v>
      </c>
      <c r="V4500">
        <v>11942</v>
      </c>
      <c r="W4500">
        <v>28354</v>
      </c>
      <c r="X4500">
        <v>1623902.09</v>
      </c>
      <c r="Y4500">
        <v>1480099.88</v>
      </c>
      <c r="Z4500">
        <v>1398930.15</v>
      </c>
      <c r="AA4500">
        <v>427607.36570000002</v>
      </c>
      <c r="AB4500">
        <v>6599</v>
      </c>
      <c r="AC4500">
        <v>6746</v>
      </c>
      <c r="AD4500">
        <v>5017</v>
      </c>
      <c r="AE4500">
        <v>6452</v>
      </c>
      <c r="AF4500">
        <v>6599</v>
      </c>
      <c r="AG4500">
        <v>6746</v>
      </c>
      <c r="AH4500">
        <v>5017</v>
      </c>
      <c r="AI4500">
        <v>6452</v>
      </c>
      <c r="AJ4500">
        <v>6599</v>
      </c>
      <c r="AK4500">
        <v>6746</v>
      </c>
      <c r="AL4500">
        <v>5017</v>
      </c>
      <c r="AM4500">
        <v>6452</v>
      </c>
    </row>
    <row r="4501" spans="1:39" x14ac:dyDescent="0.15">
      <c r="A4501" t="s">
        <v>230</v>
      </c>
      <c r="B4501">
        <v>30</v>
      </c>
      <c r="C4501">
        <v>2</v>
      </c>
      <c r="D4501">
        <v>1</v>
      </c>
      <c r="E4501" t="s">
        <v>30</v>
      </c>
      <c r="F4501" t="s">
        <v>206</v>
      </c>
      <c r="G4501">
        <v>800</v>
      </c>
      <c r="H4501">
        <v>2656</v>
      </c>
      <c r="I4501">
        <v>6919</v>
      </c>
      <c r="J4501">
        <v>371667.79</v>
      </c>
      <c r="K4501">
        <v>333628.18</v>
      </c>
      <c r="L4501">
        <v>269397.40000000002</v>
      </c>
      <c r="M4501">
        <v>107550.9777</v>
      </c>
      <c r="N4501">
        <v>800</v>
      </c>
      <c r="O4501">
        <v>1271</v>
      </c>
      <c r="P4501">
        <v>3676</v>
      </c>
      <c r="Q4501">
        <v>186351.66</v>
      </c>
      <c r="R4501">
        <v>163078.10999999999</v>
      </c>
      <c r="S4501">
        <v>111422.17</v>
      </c>
      <c r="T4501">
        <v>58840.075100000002</v>
      </c>
      <c r="U4501">
        <v>800</v>
      </c>
      <c r="V4501">
        <v>1385</v>
      </c>
      <c r="W4501">
        <v>3243</v>
      </c>
      <c r="X4501">
        <v>185316.13</v>
      </c>
      <c r="Y4501">
        <v>170550.07</v>
      </c>
      <c r="Z4501">
        <v>157975.23000000001</v>
      </c>
      <c r="AA4501">
        <v>48710.902600000001</v>
      </c>
      <c r="AB4501">
        <v>760</v>
      </c>
      <c r="AC4501">
        <v>785</v>
      </c>
      <c r="AD4501">
        <v>526</v>
      </c>
      <c r="AE4501">
        <v>772</v>
      </c>
      <c r="AF4501">
        <v>760</v>
      </c>
      <c r="AG4501">
        <v>785</v>
      </c>
      <c r="AH4501">
        <v>526</v>
      </c>
      <c r="AI4501">
        <v>772</v>
      </c>
      <c r="AJ4501">
        <v>760</v>
      </c>
      <c r="AK4501">
        <v>785</v>
      </c>
      <c r="AL4501">
        <v>526</v>
      </c>
      <c r="AM4501">
        <v>772</v>
      </c>
    </row>
    <row r="4502" spans="1:39" x14ac:dyDescent="0.15">
      <c r="A4502" t="s">
        <v>230</v>
      </c>
      <c r="B4502">
        <v>30</v>
      </c>
      <c r="C4502">
        <v>2</v>
      </c>
      <c r="D4502">
        <v>1</v>
      </c>
      <c r="E4502" t="s">
        <v>29</v>
      </c>
      <c r="F4502" t="s">
        <v>206</v>
      </c>
      <c r="G4502">
        <v>13584</v>
      </c>
      <c r="H4502">
        <v>48974</v>
      </c>
      <c r="I4502">
        <v>133158</v>
      </c>
      <c r="J4502">
        <v>6998251.7400000002</v>
      </c>
      <c r="K4502">
        <v>5858853.4000000004</v>
      </c>
      <c r="L4502">
        <v>4979007.92</v>
      </c>
      <c r="M4502">
        <v>2070555.0756999999</v>
      </c>
      <c r="N4502">
        <v>13584</v>
      </c>
      <c r="O4502">
        <v>21647</v>
      </c>
      <c r="P4502">
        <v>65305</v>
      </c>
      <c r="Q4502">
        <v>3192805.69</v>
      </c>
      <c r="R4502">
        <v>2611560.09</v>
      </c>
      <c r="S4502">
        <v>1915969.54</v>
      </c>
      <c r="T4502">
        <v>1055863.0619000001</v>
      </c>
      <c r="U4502">
        <v>13584</v>
      </c>
      <c r="V4502">
        <v>27327</v>
      </c>
      <c r="W4502">
        <v>67853</v>
      </c>
      <c r="X4502">
        <v>3805446.05</v>
      </c>
      <c r="Y4502">
        <v>3247293.31</v>
      </c>
      <c r="Z4502">
        <v>3063038.38</v>
      </c>
      <c r="AA4502">
        <v>1014692.0138</v>
      </c>
      <c r="AB4502">
        <v>12966</v>
      </c>
      <c r="AC4502">
        <v>13477</v>
      </c>
      <c r="AD4502">
        <v>10605</v>
      </c>
      <c r="AE4502">
        <v>13175</v>
      </c>
      <c r="AF4502">
        <v>12966</v>
      </c>
      <c r="AG4502">
        <v>13477</v>
      </c>
      <c r="AH4502">
        <v>10605</v>
      </c>
      <c r="AI4502">
        <v>13175</v>
      </c>
      <c r="AJ4502">
        <v>12966</v>
      </c>
      <c r="AK4502">
        <v>13477</v>
      </c>
      <c r="AL4502">
        <v>10605</v>
      </c>
      <c r="AM4502">
        <v>13175</v>
      </c>
    </row>
    <row r="4503" spans="1:39" x14ac:dyDescent="0.15">
      <c r="A4503" t="s">
        <v>230</v>
      </c>
      <c r="B4503">
        <v>30</v>
      </c>
      <c r="C4503">
        <v>2</v>
      </c>
      <c r="D4503">
        <v>1</v>
      </c>
      <c r="E4503" t="s">
        <v>31</v>
      </c>
      <c r="F4503" t="s">
        <v>206</v>
      </c>
      <c r="G4503">
        <v>14</v>
      </c>
      <c r="H4503">
        <v>74</v>
      </c>
      <c r="I4503">
        <v>146</v>
      </c>
      <c r="J4503">
        <v>7551.17</v>
      </c>
      <c r="K4503">
        <v>6272.16</v>
      </c>
      <c r="L4503">
        <v>5356.44</v>
      </c>
      <c r="M4503">
        <v>2405.1288</v>
      </c>
      <c r="N4503">
        <v>14</v>
      </c>
      <c r="O4503">
        <v>40</v>
      </c>
      <c r="P4503">
        <v>89</v>
      </c>
      <c r="Q4503">
        <v>4040.4</v>
      </c>
      <c r="R4503">
        <v>3182.19</v>
      </c>
      <c r="S4503">
        <v>2365.41</v>
      </c>
      <c r="T4503">
        <v>1402.1823999999999</v>
      </c>
      <c r="U4503">
        <v>14</v>
      </c>
      <c r="V4503">
        <v>34</v>
      </c>
      <c r="W4503">
        <v>57</v>
      </c>
      <c r="X4503">
        <v>3510.77</v>
      </c>
      <c r="Y4503">
        <v>3089.97</v>
      </c>
      <c r="Z4503">
        <v>2991.03</v>
      </c>
      <c r="AA4503">
        <v>1002.9464</v>
      </c>
      <c r="AB4503">
        <v>13</v>
      </c>
      <c r="AC4503">
        <v>14</v>
      </c>
      <c r="AD4503">
        <v>11</v>
      </c>
      <c r="AE4503">
        <v>11</v>
      </c>
      <c r="AF4503">
        <v>13</v>
      </c>
      <c r="AG4503">
        <v>14</v>
      </c>
      <c r="AH4503">
        <v>11</v>
      </c>
      <c r="AI4503">
        <v>11</v>
      </c>
      <c r="AJ4503">
        <v>13</v>
      </c>
      <c r="AK4503">
        <v>14</v>
      </c>
      <c r="AL4503">
        <v>11</v>
      </c>
      <c r="AM4503">
        <v>11</v>
      </c>
    </row>
    <row r="4504" spans="1:39" x14ac:dyDescent="0.15">
      <c r="A4504" t="s">
        <v>230</v>
      </c>
      <c r="B4504">
        <v>30</v>
      </c>
      <c r="C4504">
        <v>2</v>
      </c>
      <c r="D4504">
        <v>1</v>
      </c>
      <c r="E4504" t="s">
        <v>32</v>
      </c>
      <c r="F4504" t="s">
        <v>206</v>
      </c>
      <c r="G4504">
        <v>796</v>
      </c>
      <c r="H4504">
        <v>2762</v>
      </c>
      <c r="I4504">
        <v>7857</v>
      </c>
      <c r="J4504">
        <v>422427.89</v>
      </c>
      <c r="K4504">
        <v>351369.25</v>
      </c>
      <c r="L4504">
        <v>300722.83</v>
      </c>
      <c r="M4504">
        <v>121365.9711</v>
      </c>
      <c r="N4504">
        <v>796</v>
      </c>
      <c r="O4504">
        <v>1186</v>
      </c>
      <c r="P4504">
        <v>3488</v>
      </c>
      <c r="Q4504">
        <v>173621.72</v>
      </c>
      <c r="R4504">
        <v>143877.85</v>
      </c>
      <c r="S4504">
        <v>105314.26</v>
      </c>
      <c r="T4504">
        <v>55409.199699999997</v>
      </c>
      <c r="U4504">
        <v>796</v>
      </c>
      <c r="V4504">
        <v>1576</v>
      </c>
      <c r="W4504">
        <v>4369</v>
      </c>
      <c r="X4504">
        <v>248806.17</v>
      </c>
      <c r="Y4504">
        <v>207491.4</v>
      </c>
      <c r="Z4504">
        <v>195408.57</v>
      </c>
      <c r="AA4504">
        <v>65956.771399999998</v>
      </c>
      <c r="AB4504">
        <v>776</v>
      </c>
      <c r="AC4504">
        <v>780</v>
      </c>
      <c r="AD4504">
        <v>619</v>
      </c>
      <c r="AE4504">
        <v>751</v>
      </c>
      <c r="AF4504">
        <v>776</v>
      </c>
      <c r="AG4504">
        <v>780</v>
      </c>
      <c r="AH4504">
        <v>619</v>
      </c>
      <c r="AI4504">
        <v>751</v>
      </c>
      <c r="AJ4504">
        <v>776</v>
      </c>
      <c r="AK4504">
        <v>780</v>
      </c>
      <c r="AL4504">
        <v>619</v>
      </c>
      <c r="AM4504">
        <v>751</v>
      </c>
    </row>
    <row r="4505" spans="1:39" x14ac:dyDescent="0.15">
      <c r="A4505" t="s">
        <v>230</v>
      </c>
      <c r="B4505">
        <v>30</v>
      </c>
      <c r="C4505">
        <v>2</v>
      </c>
      <c r="D4505">
        <v>2</v>
      </c>
      <c r="E4505" t="s">
        <v>28</v>
      </c>
      <c r="F4505" t="s">
        <v>206</v>
      </c>
      <c r="G4505">
        <v>1086</v>
      </c>
      <c r="H4505">
        <v>3068</v>
      </c>
      <c r="I4505">
        <v>8661</v>
      </c>
      <c r="J4505">
        <v>484842.57</v>
      </c>
      <c r="K4505">
        <v>428958.73</v>
      </c>
      <c r="L4505">
        <v>349175.49</v>
      </c>
      <c r="M4505">
        <v>135917.75289999999</v>
      </c>
      <c r="N4505">
        <v>1086</v>
      </c>
      <c r="O4505">
        <v>1431</v>
      </c>
      <c r="P4505">
        <v>4485</v>
      </c>
      <c r="Q4505">
        <v>240319.4</v>
      </c>
      <c r="R4505">
        <v>207297.51</v>
      </c>
      <c r="S4505">
        <v>137782.1</v>
      </c>
      <c r="T4505">
        <v>72513.673800000004</v>
      </c>
      <c r="U4505">
        <v>1086</v>
      </c>
      <c r="V4505">
        <v>1637</v>
      </c>
      <c r="W4505">
        <v>4176</v>
      </c>
      <c r="X4505">
        <v>244523.17</v>
      </c>
      <c r="Y4505">
        <v>221661.22</v>
      </c>
      <c r="Z4505">
        <v>211393.39</v>
      </c>
      <c r="AA4505">
        <v>63404.079100000003</v>
      </c>
      <c r="AB4505">
        <v>1034</v>
      </c>
      <c r="AC4505">
        <v>1052</v>
      </c>
      <c r="AD4505">
        <v>692</v>
      </c>
      <c r="AE4505">
        <v>1014</v>
      </c>
      <c r="AF4505">
        <v>1034</v>
      </c>
      <c r="AG4505">
        <v>1052</v>
      </c>
      <c r="AH4505">
        <v>692</v>
      </c>
      <c r="AI4505">
        <v>1014</v>
      </c>
      <c r="AJ4505">
        <v>1034</v>
      </c>
      <c r="AK4505">
        <v>1052</v>
      </c>
      <c r="AL4505">
        <v>692</v>
      </c>
      <c r="AM4505">
        <v>1014</v>
      </c>
    </row>
    <row r="4506" spans="1:39" x14ac:dyDescent="0.15">
      <c r="A4506" t="s">
        <v>230</v>
      </c>
      <c r="B4506">
        <v>30</v>
      </c>
      <c r="C4506">
        <v>2</v>
      </c>
      <c r="D4506">
        <v>2</v>
      </c>
      <c r="E4506" t="s">
        <v>30</v>
      </c>
      <c r="F4506" t="s">
        <v>206</v>
      </c>
      <c r="G4506">
        <v>191</v>
      </c>
      <c r="H4506">
        <v>569</v>
      </c>
      <c r="I4506">
        <v>1575</v>
      </c>
      <c r="J4506">
        <v>87939.08</v>
      </c>
      <c r="K4506">
        <v>78216.740000000005</v>
      </c>
      <c r="L4506">
        <v>62271.07</v>
      </c>
      <c r="M4506">
        <v>24659.378100000002</v>
      </c>
      <c r="N4506">
        <v>191</v>
      </c>
      <c r="O4506">
        <v>258</v>
      </c>
      <c r="P4506">
        <v>784</v>
      </c>
      <c r="Q4506">
        <v>41323.550000000003</v>
      </c>
      <c r="R4506">
        <v>35629.79</v>
      </c>
      <c r="S4506">
        <v>22776.02</v>
      </c>
      <c r="T4506">
        <v>12430.273800000001</v>
      </c>
      <c r="U4506">
        <v>191</v>
      </c>
      <c r="V4506">
        <v>311</v>
      </c>
      <c r="W4506">
        <v>791</v>
      </c>
      <c r="X4506">
        <v>46615.53</v>
      </c>
      <c r="Y4506">
        <v>42586.95</v>
      </c>
      <c r="Z4506">
        <v>39495.050000000003</v>
      </c>
      <c r="AA4506">
        <v>12229.104300000001</v>
      </c>
      <c r="AB4506">
        <v>182</v>
      </c>
      <c r="AC4506">
        <v>185</v>
      </c>
      <c r="AD4506">
        <v>120</v>
      </c>
      <c r="AE4506">
        <v>181</v>
      </c>
      <c r="AF4506">
        <v>182</v>
      </c>
      <c r="AG4506">
        <v>185</v>
      </c>
      <c r="AH4506">
        <v>120</v>
      </c>
      <c r="AI4506">
        <v>181</v>
      </c>
      <c r="AJ4506">
        <v>182</v>
      </c>
      <c r="AK4506">
        <v>185</v>
      </c>
      <c r="AL4506">
        <v>120</v>
      </c>
      <c r="AM4506">
        <v>181</v>
      </c>
    </row>
    <row r="4507" spans="1:39" x14ac:dyDescent="0.15">
      <c r="A4507" t="s">
        <v>230</v>
      </c>
      <c r="B4507">
        <v>30</v>
      </c>
      <c r="C4507">
        <v>2</v>
      </c>
      <c r="D4507">
        <v>2</v>
      </c>
      <c r="E4507" t="s">
        <v>29</v>
      </c>
      <c r="F4507" t="s">
        <v>206</v>
      </c>
      <c r="G4507">
        <v>665</v>
      </c>
      <c r="H4507">
        <v>1910</v>
      </c>
      <c r="I4507">
        <v>5725</v>
      </c>
      <c r="J4507">
        <v>321658.69</v>
      </c>
      <c r="K4507">
        <v>271543.51</v>
      </c>
      <c r="L4507">
        <v>222701.49</v>
      </c>
      <c r="M4507">
        <v>89600.548599999995</v>
      </c>
      <c r="N4507">
        <v>665</v>
      </c>
      <c r="O4507">
        <v>853</v>
      </c>
      <c r="P4507">
        <v>2792</v>
      </c>
      <c r="Q4507">
        <v>150070.91</v>
      </c>
      <c r="R4507">
        <v>124018.31</v>
      </c>
      <c r="S4507">
        <v>82661.41</v>
      </c>
      <c r="T4507">
        <v>45183.100400000003</v>
      </c>
      <c r="U4507">
        <v>665</v>
      </c>
      <c r="V4507">
        <v>1057</v>
      </c>
      <c r="W4507">
        <v>2933</v>
      </c>
      <c r="X4507">
        <v>171587.78</v>
      </c>
      <c r="Y4507">
        <v>147525.20000000001</v>
      </c>
      <c r="Z4507">
        <v>140040.07999999999</v>
      </c>
      <c r="AA4507">
        <v>44417.448199999999</v>
      </c>
      <c r="AB4507">
        <v>638</v>
      </c>
      <c r="AC4507">
        <v>653</v>
      </c>
      <c r="AD4507">
        <v>413</v>
      </c>
      <c r="AE4507">
        <v>653</v>
      </c>
      <c r="AF4507">
        <v>638</v>
      </c>
      <c r="AG4507">
        <v>653</v>
      </c>
      <c r="AH4507">
        <v>413</v>
      </c>
      <c r="AI4507">
        <v>653</v>
      </c>
      <c r="AJ4507">
        <v>638</v>
      </c>
      <c r="AK4507">
        <v>653</v>
      </c>
      <c r="AL4507">
        <v>413</v>
      </c>
      <c r="AM4507">
        <v>653</v>
      </c>
    </row>
    <row r="4508" spans="1:39" x14ac:dyDescent="0.15">
      <c r="A4508" t="s">
        <v>230</v>
      </c>
      <c r="B4508">
        <v>30</v>
      </c>
      <c r="C4508">
        <v>2</v>
      </c>
      <c r="D4508">
        <v>2</v>
      </c>
      <c r="E4508" t="s">
        <v>31</v>
      </c>
      <c r="F4508" t="s">
        <v>206</v>
      </c>
      <c r="G4508">
        <v>1</v>
      </c>
      <c r="H4508">
        <v>7</v>
      </c>
      <c r="I4508">
        <v>33</v>
      </c>
      <c r="J4508">
        <v>827.77</v>
      </c>
      <c r="K4508">
        <v>665.27</v>
      </c>
      <c r="L4508">
        <v>472.37</v>
      </c>
      <c r="M4508">
        <v>261.95920000000001</v>
      </c>
      <c r="N4508">
        <v>1</v>
      </c>
      <c r="O4508">
        <v>4</v>
      </c>
      <c r="P4508">
        <v>13</v>
      </c>
      <c r="Q4508">
        <v>464.92</v>
      </c>
      <c r="R4508">
        <v>382.12</v>
      </c>
      <c r="S4508">
        <v>189.22</v>
      </c>
      <c r="T4508">
        <v>149.41919999999999</v>
      </c>
      <c r="U4508">
        <v>1</v>
      </c>
      <c r="V4508">
        <v>3</v>
      </c>
      <c r="W4508">
        <v>20</v>
      </c>
      <c r="X4508">
        <v>362.85</v>
      </c>
      <c r="Y4508">
        <v>283.14999999999998</v>
      </c>
      <c r="Z4508">
        <v>283.14999999999998</v>
      </c>
      <c r="AA4508">
        <v>112.54</v>
      </c>
      <c r="AB4508">
        <v>1</v>
      </c>
      <c r="AC4508">
        <v>1</v>
      </c>
      <c r="AD4508">
        <v>1</v>
      </c>
      <c r="AE4508">
        <v>1</v>
      </c>
      <c r="AF4508">
        <v>1</v>
      </c>
      <c r="AG4508">
        <v>1</v>
      </c>
      <c r="AH4508">
        <v>1</v>
      </c>
      <c r="AI4508">
        <v>1</v>
      </c>
      <c r="AJ4508">
        <v>1</v>
      </c>
      <c r="AK4508">
        <v>1</v>
      </c>
      <c r="AL4508">
        <v>1</v>
      </c>
      <c r="AM4508">
        <v>1</v>
      </c>
    </row>
    <row r="4509" spans="1:39" x14ac:dyDescent="0.15">
      <c r="A4509" t="s">
        <v>230</v>
      </c>
      <c r="B4509">
        <v>30</v>
      </c>
      <c r="C4509">
        <v>2</v>
      </c>
      <c r="D4509">
        <v>2</v>
      </c>
      <c r="E4509" t="s">
        <v>32</v>
      </c>
      <c r="F4509" t="s">
        <v>206</v>
      </c>
      <c r="G4509">
        <v>216</v>
      </c>
      <c r="H4509">
        <v>680</v>
      </c>
      <c r="I4509">
        <v>2120</v>
      </c>
      <c r="J4509">
        <v>114670.17</v>
      </c>
      <c r="K4509">
        <v>93586.46</v>
      </c>
      <c r="L4509">
        <v>78089.990000000005</v>
      </c>
      <c r="M4509">
        <v>32457.684700000002</v>
      </c>
      <c r="N4509">
        <v>216</v>
      </c>
      <c r="O4509">
        <v>311</v>
      </c>
      <c r="P4509">
        <v>983</v>
      </c>
      <c r="Q4509">
        <v>49030.51</v>
      </c>
      <c r="R4509">
        <v>39756.58</v>
      </c>
      <c r="S4509">
        <v>27328.11</v>
      </c>
      <c r="T4509">
        <v>15381.5129</v>
      </c>
      <c r="U4509">
        <v>216</v>
      </c>
      <c r="V4509">
        <v>369</v>
      </c>
      <c r="W4509">
        <v>1137</v>
      </c>
      <c r="X4509">
        <v>65639.66</v>
      </c>
      <c r="Y4509">
        <v>53829.88</v>
      </c>
      <c r="Z4509">
        <v>50761.88</v>
      </c>
      <c r="AA4509">
        <v>17076.1718</v>
      </c>
      <c r="AB4509">
        <v>209</v>
      </c>
      <c r="AC4509">
        <v>209</v>
      </c>
      <c r="AD4509">
        <v>143</v>
      </c>
      <c r="AE4509">
        <v>202</v>
      </c>
      <c r="AF4509">
        <v>209</v>
      </c>
      <c r="AG4509">
        <v>209</v>
      </c>
      <c r="AH4509">
        <v>143</v>
      </c>
      <c r="AI4509">
        <v>202</v>
      </c>
      <c r="AJ4509">
        <v>209</v>
      </c>
      <c r="AK4509">
        <v>209</v>
      </c>
      <c r="AL4509">
        <v>143</v>
      </c>
      <c r="AM4509">
        <v>202</v>
      </c>
    </row>
    <row r="4510" spans="1:39" x14ac:dyDescent="0.15">
      <c r="A4510" t="s">
        <v>230</v>
      </c>
      <c r="B4510">
        <v>70</v>
      </c>
      <c r="C4510">
        <v>1</v>
      </c>
      <c r="D4510">
        <v>0</v>
      </c>
      <c r="E4510" t="s">
        <v>28</v>
      </c>
      <c r="F4510" t="s">
        <v>206</v>
      </c>
      <c r="G4510">
        <v>20655</v>
      </c>
      <c r="H4510">
        <v>24590</v>
      </c>
      <c r="I4510">
        <v>63071</v>
      </c>
      <c r="J4510">
        <v>3480871.97</v>
      </c>
      <c r="K4510">
        <v>3045964.27</v>
      </c>
      <c r="L4510">
        <v>2766423.82</v>
      </c>
      <c r="M4510">
        <v>986707.84129999997</v>
      </c>
      <c r="N4510">
        <v>8582</v>
      </c>
      <c r="O4510">
        <v>10055</v>
      </c>
      <c r="P4510">
        <v>28600</v>
      </c>
      <c r="Q4510">
        <v>1503517.32</v>
      </c>
      <c r="R4510">
        <v>1264314.52</v>
      </c>
      <c r="S4510">
        <v>1058470.21</v>
      </c>
      <c r="T4510">
        <v>464130.77279999998</v>
      </c>
      <c r="U4510">
        <v>12073</v>
      </c>
      <c r="V4510">
        <v>14535</v>
      </c>
      <c r="W4510">
        <v>34471</v>
      </c>
      <c r="X4510">
        <v>1977354.65</v>
      </c>
      <c r="Y4510">
        <v>1781649.75</v>
      </c>
      <c r="Z4510">
        <v>1707953.61</v>
      </c>
      <c r="AA4510">
        <v>522577.06849999999</v>
      </c>
      <c r="AB4510">
        <v>20361</v>
      </c>
      <c r="AC4510">
        <v>13518</v>
      </c>
      <c r="AD4510">
        <v>10380</v>
      </c>
      <c r="AE4510">
        <v>9878</v>
      </c>
      <c r="AF4510">
        <v>8485</v>
      </c>
      <c r="AG4510">
        <v>7800</v>
      </c>
      <c r="AH4510">
        <v>6123</v>
      </c>
      <c r="AI4510">
        <v>4891</v>
      </c>
      <c r="AJ4510">
        <v>11876</v>
      </c>
      <c r="AK4510">
        <v>5718</v>
      </c>
      <c r="AL4510">
        <v>4257</v>
      </c>
      <c r="AM4510">
        <v>4987</v>
      </c>
    </row>
    <row r="4511" spans="1:39" x14ac:dyDescent="0.15">
      <c r="A4511" t="s">
        <v>230</v>
      </c>
      <c r="B4511">
        <v>70</v>
      </c>
      <c r="C4511">
        <v>1</v>
      </c>
      <c r="D4511">
        <v>0</v>
      </c>
      <c r="E4511" t="s">
        <v>30</v>
      </c>
      <c r="F4511" t="s">
        <v>206</v>
      </c>
      <c r="G4511">
        <v>39</v>
      </c>
      <c r="H4511">
        <v>48</v>
      </c>
      <c r="I4511">
        <v>108</v>
      </c>
      <c r="J4511">
        <v>6985.85</v>
      </c>
      <c r="K4511">
        <v>6230.86</v>
      </c>
      <c r="L4511">
        <v>5515.92</v>
      </c>
      <c r="M4511">
        <v>1882.8215</v>
      </c>
      <c r="N4511">
        <v>17</v>
      </c>
      <c r="O4511">
        <v>21</v>
      </c>
      <c r="P4511">
        <v>45</v>
      </c>
      <c r="Q4511">
        <v>3282.93</v>
      </c>
      <c r="R4511">
        <v>2932.43</v>
      </c>
      <c r="S4511">
        <v>2422.64</v>
      </c>
      <c r="T4511">
        <v>836.67960000000005</v>
      </c>
      <c r="U4511">
        <v>22</v>
      </c>
      <c r="V4511">
        <v>27</v>
      </c>
      <c r="W4511">
        <v>63</v>
      </c>
      <c r="X4511">
        <v>3702.92</v>
      </c>
      <c r="Y4511">
        <v>3298.43</v>
      </c>
      <c r="Z4511">
        <v>3093.28</v>
      </c>
      <c r="AA4511">
        <v>1046.1419000000001</v>
      </c>
      <c r="AB4511">
        <v>38</v>
      </c>
      <c r="AC4511">
        <v>24</v>
      </c>
      <c r="AD4511">
        <v>14</v>
      </c>
      <c r="AE4511">
        <v>25</v>
      </c>
      <c r="AF4511">
        <v>17</v>
      </c>
      <c r="AG4511">
        <v>14</v>
      </c>
      <c r="AH4511">
        <v>10</v>
      </c>
      <c r="AI4511">
        <v>13</v>
      </c>
      <c r="AJ4511">
        <v>21</v>
      </c>
      <c r="AK4511">
        <v>10</v>
      </c>
      <c r="AL4511">
        <v>4</v>
      </c>
      <c r="AM4511">
        <v>12</v>
      </c>
    </row>
    <row r="4512" spans="1:39" x14ac:dyDescent="0.15">
      <c r="A4512" t="s">
        <v>230</v>
      </c>
      <c r="B4512">
        <v>70</v>
      </c>
      <c r="C4512">
        <v>1</v>
      </c>
      <c r="D4512">
        <v>0</v>
      </c>
      <c r="E4512" t="s">
        <v>29</v>
      </c>
      <c r="F4512" t="s">
        <v>206</v>
      </c>
      <c r="G4512">
        <v>166</v>
      </c>
      <c r="H4512">
        <v>198</v>
      </c>
      <c r="I4512">
        <v>577</v>
      </c>
      <c r="J4512">
        <v>31082.6</v>
      </c>
      <c r="K4512">
        <v>24629.98</v>
      </c>
      <c r="L4512">
        <v>23325.77</v>
      </c>
      <c r="M4512">
        <v>9392.1813000000002</v>
      </c>
      <c r="N4512">
        <v>90</v>
      </c>
      <c r="O4512">
        <v>108</v>
      </c>
      <c r="P4512">
        <v>332</v>
      </c>
      <c r="Q4512">
        <v>17036.27</v>
      </c>
      <c r="R4512">
        <v>13054.01</v>
      </c>
      <c r="S4512">
        <v>11945.6</v>
      </c>
      <c r="T4512">
        <v>5658.8887999999997</v>
      </c>
      <c r="U4512">
        <v>76</v>
      </c>
      <c r="V4512">
        <v>90</v>
      </c>
      <c r="W4512">
        <v>245</v>
      </c>
      <c r="X4512">
        <v>14046.33</v>
      </c>
      <c r="Y4512">
        <v>11575.97</v>
      </c>
      <c r="Z4512">
        <v>11380.17</v>
      </c>
      <c r="AA4512">
        <v>3733.2925</v>
      </c>
      <c r="AB4512">
        <v>164</v>
      </c>
      <c r="AC4512">
        <v>127</v>
      </c>
      <c r="AD4512">
        <v>102</v>
      </c>
      <c r="AE4512">
        <v>86</v>
      </c>
      <c r="AF4512">
        <v>90</v>
      </c>
      <c r="AG4512">
        <v>88</v>
      </c>
      <c r="AH4512">
        <v>76</v>
      </c>
      <c r="AI4512">
        <v>58</v>
      </c>
      <c r="AJ4512">
        <v>74</v>
      </c>
      <c r="AK4512">
        <v>39</v>
      </c>
      <c r="AL4512">
        <v>26</v>
      </c>
      <c r="AM4512">
        <v>28</v>
      </c>
    </row>
    <row r="4513" spans="1:39" x14ac:dyDescent="0.15">
      <c r="A4513" t="s">
        <v>230</v>
      </c>
      <c r="B4513">
        <v>70</v>
      </c>
      <c r="C4513">
        <v>1</v>
      </c>
      <c r="D4513">
        <v>0</v>
      </c>
      <c r="E4513" t="s">
        <v>32</v>
      </c>
      <c r="F4513" t="s">
        <v>206</v>
      </c>
      <c r="G4513">
        <v>2587</v>
      </c>
      <c r="H4513">
        <v>3230</v>
      </c>
      <c r="I4513">
        <v>9157</v>
      </c>
      <c r="J4513">
        <v>516812.91</v>
      </c>
      <c r="K4513">
        <v>406697.53</v>
      </c>
      <c r="L4513">
        <v>383389.46</v>
      </c>
      <c r="M4513">
        <v>140158.61910000001</v>
      </c>
      <c r="N4513">
        <v>679</v>
      </c>
      <c r="O4513">
        <v>824</v>
      </c>
      <c r="P4513">
        <v>2405</v>
      </c>
      <c r="Q4513">
        <v>135880.35999999999</v>
      </c>
      <c r="R4513">
        <v>102731.5</v>
      </c>
      <c r="S4513">
        <v>86404.58</v>
      </c>
      <c r="T4513">
        <v>38574.487200000003</v>
      </c>
      <c r="U4513">
        <v>1908</v>
      </c>
      <c r="V4513">
        <v>2406</v>
      </c>
      <c r="W4513">
        <v>6752</v>
      </c>
      <c r="X4513">
        <v>380932.55</v>
      </c>
      <c r="Y4513">
        <v>303966.03000000003</v>
      </c>
      <c r="Z4513">
        <v>296984.88</v>
      </c>
      <c r="AA4513">
        <v>101584.13189999999</v>
      </c>
      <c r="AB4513">
        <v>2577</v>
      </c>
      <c r="AC4513">
        <v>1378</v>
      </c>
      <c r="AD4513">
        <v>1147</v>
      </c>
      <c r="AE4513">
        <v>1491</v>
      </c>
      <c r="AF4513">
        <v>675</v>
      </c>
      <c r="AG4513">
        <v>490</v>
      </c>
      <c r="AH4513">
        <v>426</v>
      </c>
      <c r="AI4513">
        <v>532</v>
      </c>
      <c r="AJ4513">
        <v>1902</v>
      </c>
      <c r="AK4513">
        <v>888</v>
      </c>
      <c r="AL4513">
        <v>721</v>
      </c>
      <c r="AM4513">
        <v>959</v>
      </c>
    </row>
    <row r="4514" spans="1:39" x14ac:dyDescent="0.15">
      <c r="A4514" t="s">
        <v>230</v>
      </c>
      <c r="B4514">
        <v>70</v>
      </c>
      <c r="C4514">
        <v>1</v>
      </c>
      <c r="D4514">
        <v>1</v>
      </c>
      <c r="E4514" t="s">
        <v>28</v>
      </c>
      <c r="F4514" t="s">
        <v>206</v>
      </c>
      <c r="G4514">
        <v>60363</v>
      </c>
      <c r="H4514">
        <v>81419</v>
      </c>
      <c r="I4514">
        <v>205295</v>
      </c>
      <c r="J4514">
        <v>10461705.75</v>
      </c>
      <c r="K4514">
        <v>9216712</v>
      </c>
      <c r="L4514">
        <v>8392901.4399999995</v>
      </c>
      <c r="M4514">
        <v>3139556.5156999999</v>
      </c>
      <c r="N4514">
        <v>29360</v>
      </c>
      <c r="O4514">
        <v>38010</v>
      </c>
      <c r="P4514">
        <v>109920</v>
      </c>
      <c r="Q4514">
        <v>5173161.42</v>
      </c>
      <c r="R4514">
        <v>4473358.49</v>
      </c>
      <c r="S4514">
        <v>3827605.39</v>
      </c>
      <c r="T4514">
        <v>1725380.4805000001</v>
      </c>
      <c r="U4514">
        <v>31003</v>
      </c>
      <c r="V4514">
        <v>43409</v>
      </c>
      <c r="W4514">
        <v>95375</v>
      </c>
      <c r="X4514">
        <v>5288544.33</v>
      </c>
      <c r="Y4514">
        <v>4743353.51</v>
      </c>
      <c r="Z4514">
        <v>4565296.05</v>
      </c>
      <c r="AA4514">
        <v>1414176.0352</v>
      </c>
      <c r="AB4514">
        <v>58327</v>
      </c>
      <c r="AC4514">
        <v>55121</v>
      </c>
      <c r="AD4514">
        <v>35111</v>
      </c>
      <c r="AE4514">
        <v>52442</v>
      </c>
      <c r="AF4514">
        <v>28462</v>
      </c>
      <c r="AG4514">
        <v>28135</v>
      </c>
      <c r="AH4514">
        <v>20052</v>
      </c>
      <c r="AI4514">
        <v>26293</v>
      </c>
      <c r="AJ4514">
        <v>29865</v>
      </c>
      <c r="AK4514">
        <v>26986</v>
      </c>
      <c r="AL4514">
        <v>15059</v>
      </c>
      <c r="AM4514">
        <v>26149</v>
      </c>
    </row>
    <row r="4515" spans="1:39" x14ac:dyDescent="0.15">
      <c r="A4515" t="s">
        <v>230</v>
      </c>
      <c r="B4515">
        <v>70</v>
      </c>
      <c r="C4515">
        <v>1</v>
      </c>
      <c r="D4515">
        <v>1</v>
      </c>
      <c r="E4515" t="s">
        <v>30</v>
      </c>
      <c r="F4515" t="s">
        <v>206</v>
      </c>
      <c r="G4515">
        <v>6293</v>
      </c>
      <c r="H4515">
        <v>8532</v>
      </c>
      <c r="I4515">
        <v>20915</v>
      </c>
      <c r="J4515">
        <v>1082814.27</v>
      </c>
      <c r="K4515">
        <v>969717.81</v>
      </c>
      <c r="L4515">
        <v>872257.67</v>
      </c>
      <c r="M4515">
        <v>320386.29989999998</v>
      </c>
      <c r="N4515">
        <v>2906</v>
      </c>
      <c r="O4515">
        <v>3806</v>
      </c>
      <c r="P4515">
        <v>10655</v>
      </c>
      <c r="Q4515">
        <v>510976.65</v>
      </c>
      <c r="R4515">
        <v>448643.7</v>
      </c>
      <c r="S4515">
        <v>374872</v>
      </c>
      <c r="T4515">
        <v>167097.80470000001</v>
      </c>
      <c r="U4515">
        <v>3387</v>
      </c>
      <c r="V4515">
        <v>4726</v>
      </c>
      <c r="W4515">
        <v>10260</v>
      </c>
      <c r="X4515">
        <v>571837.62</v>
      </c>
      <c r="Y4515">
        <v>521074.11</v>
      </c>
      <c r="Z4515">
        <v>497385.67</v>
      </c>
      <c r="AA4515">
        <v>153288.4952</v>
      </c>
      <c r="AB4515">
        <v>5952</v>
      </c>
      <c r="AC4515">
        <v>5922</v>
      </c>
      <c r="AD4515">
        <v>3260</v>
      </c>
      <c r="AE4515">
        <v>6078</v>
      </c>
      <c r="AF4515">
        <v>2749</v>
      </c>
      <c r="AG4515">
        <v>2784</v>
      </c>
      <c r="AH4515">
        <v>1792</v>
      </c>
      <c r="AI4515">
        <v>2831</v>
      </c>
      <c r="AJ4515">
        <v>3203</v>
      </c>
      <c r="AK4515">
        <v>3138</v>
      </c>
      <c r="AL4515">
        <v>1468</v>
      </c>
      <c r="AM4515">
        <v>3247</v>
      </c>
    </row>
    <row r="4516" spans="1:39" x14ac:dyDescent="0.15">
      <c r="A4516" t="s">
        <v>230</v>
      </c>
      <c r="B4516">
        <v>70</v>
      </c>
      <c r="C4516">
        <v>1</v>
      </c>
      <c r="D4516">
        <v>1</v>
      </c>
      <c r="E4516" t="s">
        <v>29</v>
      </c>
      <c r="F4516" t="s">
        <v>206</v>
      </c>
      <c r="G4516">
        <v>60622</v>
      </c>
      <c r="H4516">
        <v>87102</v>
      </c>
      <c r="I4516">
        <v>221060</v>
      </c>
      <c r="J4516">
        <v>11327995.810000001</v>
      </c>
      <c r="K4516">
        <v>9481210.9800000004</v>
      </c>
      <c r="L4516">
        <v>8775564.3000000007</v>
      </c>
      <c r="M4516">
        <v>3362852.4264000002</v>
      </c>
      <c r="N4516">
        <v>21809</v>
      </c>
      <c r="O4516">
        <v>29009</v>
      </c>
      <c r="P4516">
        <v>88583</v>
      </c>
      <c r="Q4516">
        <v>4094226.99</v>
      </c>
      <c r="R4516">
        <v>3363776.23</v>
      </c>
      <c r="S4516">
        <v>2901710.7</v>
      </c>
      <c r="T4516">
        <v>1398233.8968</v>
      </c>
      <c r="U4516">
        <v>38813</v>
      </c>
      <c r="V4516">
        <v>58093</v>
      </c>
      <c r="W4516">
        <v>132477</v>
      </c>
      <c r="X4516">
        <v>7233768.8200000003</v>
      </c>
      <c r="Y4516">
        <v>6117434.75</v>
      </c>
      <c r="Z4516">
        <v>5873853.5999999996</v>
      </c>
      <c r="AA4516">
        <v>1964618.5296</v>
      </c>
      <c r="AB4516">
        <v>58447</v>
      </c>
      <c r="AC4516">
        <v>58063</v>
      </c>
      <c r="AD4516">
        <v>37889</v>
      </c>
      <c r="AE4516">
        <v>58446</v>
      </c>
      <c r="AF4516">
        <v>20993</v>
      </c>
      <c r="AG4516">
        <v>21057</v>
      </c>
      <c r="AH4516">
        <v>16057</v>
      </c>
      <c r="AI4516">
        <v>21032</v>
      </c>
      <c r="AJ4516">
        <v>37454</v>
      </c>
      <c r="AK4516">
        <v>37006</v>
      </c>
      <c r="AL4516">
        <v>21832</v>
      </c>
      <c r="AM4516">
        <v>37414</v>
      </c>
    </row>
    <row r="4517" spans="1:39" x14ac:dyDescent="0.15">
      <c r="A4517" t="s">
        <v>230</v>
      </c>
      <c r="B4517">
        <v>70</v>
      </c>
      <c r="C4517">
        <v>1</v>
      </c>
      <c r="D4517">
        <v>1</v>
      </c>
      <c r="E4517" t="s">
        <v>31</v>
      </c>
      <c r="F4517" t="s">
        <v>206</v>
      </c>
      <c r="G4517">
        <v>7</v>
      </c>
      <c r="H4517">
        <v>16</v>
      </c>
      <c r="I4517">
        <v>29</v>
      </c>
      <c r="J4517">
        <v>1210.8</v>
      </c>
      <c r="K4517">
        <v>1077.55</v>
      </c>
      <c r="L4517">
        <v>1037.56</v>
      </c>
      <c r="M4517">
        <v>432.12799999999999</v>
      </c>
      <c r="N4517">
        <v>2</v>
      </c>
      <c r="O4517">
        <v>4</v>
      </c>
      <c r="P4517">
        <v>14</v>
      </c>
      <c r="Q4517">
        <v>374.86</v>
      </c>
      <c r="R4517">
        <v>303.86</v>
      </c>
      <c r="S4517">
        <v>303.86</v>
      </c>
      <c r="T4517">
        <v>222.08799999999999</v>
      </c>
      <c r="U4517">
        <v>5</v>
      </c>
      <c r="V4517">
        <v>12</v>
      </c>
      <c r="W4517">
        <v>15</v>
      </c>
      <c r="X4517">
        <v>835.94</v>
      </c>
      <c r="Y4517">
        <v>773.69</v>
      </c>
      <c r="Z4517">
        <v>733.7</v>
      </c>
      <c r="AA4517">
        <v>210.04</v>
      </c>
      <c r="AB4517">
        <v>7</v>
      </c>
      <c r="AC4517">
        <v>7</v>
      </c>
      <c r="AD4517">
        <v>5</v>
      </c>
      <c r="AE4517">
        <v>7</v>
      </c>
      <c r="AF4517">
        <v>2</v>
      </c>
      <c r="AG4517">
        <v>2</v>
      </c>
      <c r="AH4517">
        <v>2</v>
      </c>
      <c r="AI4517">
        <v>2</v>
      </c>
      <c r="AJ4517">
        <v>5</v>
      </c>
      <c r="AK4517">
        <v>5</v>
      </c>
      <c r="AL4517">
        <v>3</v>
      </c>
      <c r="AM4517">
        <v>5</v>
      </c>
    </row>
    <row r="4518" spans="1:39" x14ac:dyDescent="0.15">
      <c r="A4518" t="s">
        <v>230</v>
      </c>
      <c r="B4518">
        <v>70</v>
      </c>
      <c r="C4518">
        <v>1</v>
      </c>
      <c r="D4518">
        <v>1</v>
      </c>
      <c r="E4518" t="s">
        <v>32</v>
      </c>
      <c r="F4518" t="s">
        <v>206</v>
      </c>
      <c r="G4518">
        <v>2440</v>
      </c>
      <c r="H4518">
        <v>3390</v>
      </c>
      <c r="I4518">
        <v>9086</v>
      </c>
      <c r="J4518">
        <v>501991.71</v>
      </c>
      <c r="K4518">
        <v>400759.16</v>
      </c>
      <c r="L4518">
        <v>377456.36</v>
      </c>
      <c r="M4518">
        <v>139459.17420000001</v>
      </c>
      <c r="N4518">
        <v>695</v>
      </c>
      <c r="O4518">
        <v>913</v>
      </c>
      <c r="P4518">
        <v>2630</v>
      </c>
      <c r="Q4518">
        <v>136762.23999999999</v>
      </c>
      <c r="R4518">
        <v>110315.84</v>
      </c>
      <c r="S4518">
        <v>93737.7</v>
      </c>
      <c r="T4518">
        <v>41880.140399999997</v>
      </c>
      <c r="U4518">
        <v>1745</v>
      </c>
      <c r="V4518">
        <v>2477</v>
      </c>
      <c r="W4518">
        <v>6456</v>
      </c>
      <c r="X4518">
        <v>365229.47</v>
      </c>
      <c r="Y4518">
        <v>290443.32</v>
      </c>
      <c r="Z4518">
        <v>283718.65999999997</v>
      </c>
      <c r="AA4518">
        <v>97579.033800000005</v>
      </c>
      <c r="AB4518">
        <v>2397</v>
      </c>
      <c r="AC4518">
        <v>2094</v>
      </c>
      <c r="AD4518">
        <v>1319</v>
      </c>
      <c r="AE4518">
        <v>2128</v>
      </c>
      <c r="AF4518">
        <v>684</v>
      </c>
      <c r="AG4518">
        <v>597</v>
      </c>
      <c r="AH4518">
        <v>410</v>
      </c>
      <c r="AI4518">
        <v>642</v>
      </c>
      <c r="AJ4518">
        <v>1713</v>
      </c>
      <c r="AK4518">
        <v>1497</v>
      </c>
      <c r="AL4518">
        <v>909</v>
      </c>
      <c r="AM4518">
        <v>1486</v>
      </c>
    </row>
    <row r="4519" spans="1:39" x14ac:dyDescent="0.15">
      <c r="A4519" t="s">
        <v>230</v>
      </c>
      <c r="B4519">
        <v>70</v>
      </c>
      <c r="C4519">
        <v>1</v>
      </c>
      <c r="D4519">
        <v>2</v>
      </c>
      <c r="E4519" t="s">
        <v>28</v>
      </c>
      <c r="F4519" t="s">
        <v>206</v>
      </c>
      <c r="G4519">
        <v>25404</v>
      </c>
      <c r="H4519">
        <v>30435</v>
      </c>
      <c r="I4519">
        <v>77136</v>
      </c>
      <c r="J4519">
        <v>4266061.04</v>
      </c>
      <c r="K4519">
        <v>3758695.29</v>
      </c>
      <c r="L4519">
        <v>3435731.43</v>
      </c>
      <c r="M4519">
        <v>1192555.0946</v>
      </c>
      <c r="N4519">
        <v>10072</v>
      </c>
      <c r="O4519">
        <v>11586</v>
      </c>
      <c r="P4519">
        <v>33150</v>
      </c>
      <c r="Q4519">
        <v>1748631.72</v>
      </c>
      <c r="R4519">
        <v>1493445.19</v>
      </c>
      <c r="S4519">
        <v>1247282.45</v>
      </c>
      <c r="T4519">
        <v>533721.76029999997</v>
      </c>
      <c r="U4519">
        <v>15332</v>
      </c>
      <c r="V4519">
        <v>18849</v>
      </c>
      <c r="W4519">
        <v>43986</v>
      </c>
      <c r="X4519">
        <v>2517429.3199999998</v>
      </c>
      <c r="Y4519">
        <v>2265250.1</v>
      </c>
      <c r="Z4519">
        <v>2188448.98</v>
      </c>
      <c r="AA4519">
        <v>658833.33429999999</v>
      </c>
      <c r="AB4519">
        <v>24437</v>
      </c>
      <c r="AC4519">
        <v>20592</v>
      </c>
      <c r="AD4519">
        <v>9745</v>
      </c>
      <c r="AE4519">
        <v>20865</v>
      </c>
      <c r="AF4519">
        <v>9707</v>
      </c>
      <c r="AG4519">
        <v>9372</v>
      </c>
      <c r="AH4519">
        <v>5202</v>
      </c>
      <c r="AI4519">
        <v>8983</v>
      </c>
      <c r="AJ4519">
        <v>14730</v>
      </c>
      <c r="AK4519">
        <v>11220</v>
      </c>
      <c r="AL4519">
        <v>4543</v>
      </c>
      <c r="AM4519">
        <v>11882</v>
      </c>
    </row>
    <row r="4520" spans="1:39" x14ac:dyDescent="0.15">
      <c r="A4520" t="s">
        <v>230</v>
      </c>
      <c r="B4520">
        <v>70</v>
      </c>
      <c r="C4520">
        <v>1</v>
      </c>
      <c r="D4520">
        <v>2</v>
      </c>
      <c r="E4520" t="s">
        <v>30</v>
      </c>
      <c r="F4520" t="s">
        <v>206</v>
      </c>
      <c r="G4520">
        <v>3226</v>
      </c>
      <c r="H4520">
        <v>3919</v>
      </c>
      <c r="I4520">
        <v>9864</v>
      </c>
      <c r="J4520">
        <v>545264.11</v>
      </c>
      <c r="K4520">
        <v>479816.96000000002</v>
      </c>
      <c r="L4520">
        <v>440182.71</v>
      </c>
      <c r="M4520">
        <v>153152.55040000001</v>
      </c>
      <c r="N4520">
        <v>1120</v>
      </c>
      <c r="O4520">
        <v>1312</v>
      </c>
      <c r="P4520">
        <v>3756</v>
      </c>
      <c r="Q4520">
        <v>194282.6</v>
      </c>
      <c r="R4520">
        <v>164379.44</v>
      </c>
      <c r="S4520">
        <v>136015.71</v>
      </c>
      <c r="T4520">
        <v>60328.556799999998</v>
      </c>
      <c r="U4520">
        <v>2106</v>
      </c>
      <c r="V4520">
        <v>2607</v>
      </c>
      <c r="W4520">
        <v>6108</v>
      </c>
      <c r="X4520">
        <v>350981.51</v>
      </c>
      <c r="Y4520">
        <v>315437.52</v>
      </c>
      <c r="Z4520">
        <v>304167</v>
      </c>
      <c r="AA4520">
        <v>92823.993600000002</v>
      </c>
      <c r="AB4520">
        <v>3043</v>
      </c>
      <c r="AC4520">
        <v>2747</v>
      </c>
      <c r="AD4520">
        <v>1155</v>
      </c>
      <c r="AE4520">
        <v>3142</v>
      </c>
      <c r="AF4520">
        <v>1065</v>
      </c>
      <c r="AG4520">
        <v>1056</v>
      </c>
      <c r="AH4520">
        <v>586</v>
      </c>
      <c r="AI4520">
        <v>1102</v>
      </c>
      <c r="AJ4520">
        <v>1978</v>
      </c>
      <c r="AK4520">
        <v>1691</v>
      </c>
      <c r="AL4520">
        <v>569</v>
      </c>
      <c r="AM4520">
        <v>2040</v>
      </c>
    </row>
    <row r="4521" spans="1:39" x14ac:dyDescent="0.15">
      <c r="A4521" t="s">
        <v>230</v>
      </c>
      <c r="B4521">
        <v>70</v>
      </c>
      <c r="C4521">
        <v>1</v>
      </c>
      <c r="D4521">
        <v>2</v>
      </c>
      <c r="E4521" t="s">
        <v>29</v>
      </c>
      <c r="F4521" t="s">
        <v>206</v>
      </c>
      <c r="G4521">
        <v>9593</v>
      </c>
      <c r="H4521">
        <v>11928</v>
      </c>
      <c r="I4521">
        <v>31444</v>
      </c>
      <c r="J4521">
        <v>1735128.67</v>
      </c>
      <c r="K4521">
        <v>1449896.8</v>
      </c>
      <c r="L4521">
        <v>1342238.35</v>
      </c>
      <c r="M4521">
        <v>485962.16139999998</v>
      </c>
      <c r="N4521">
        <v>3190</v>
      </c>
      <c r="O4521">
        <v>3686</v>
      </c>
      <c r="P4521">
        <v>11195</v>
      </c>
      <c r="Q4521">
        <v>589618.79</v>
      </c>
      <c r="R4521">
        <v>480914.16</v>
      </c>
      <c r="S4521">
        <v>406166.02</v>
      </c>
      <c r="T4521">
        <v>181862.31510000001</v>
      </c>
      <c r="U4521">
        <v>6403</v>
      </c>
      <c r="V4521">
        <v>8242</v>
      </c>
      <c r="W4521">
        <v>20249</v>
      </c>
      <c r="X4521">
        <v>1145509.8799999999</v>
      </c>
      <c r="Y4521">
        <v>968982.64</v>
      </c>
      <c r="Z4521">
        <v>936072.33</v>
      </c>
      <c r="AA4521">
        <v>304099.84629999998</v>
      </c>
      <c r="AB4521">
        <v>9219</v>
      </c>
      <c r="AC4521">
        <v>8712</v>
      </c>
      <c r="AD4521">
        <v>3844</v>
      </c>
      <c r="AE4521">
        <v>9314</v>
      </c>
      <c r="AF4521">
        <v>3078</v>
      </c>
      <c r="AG4521">
        <v>2996</v>
      </c>
      <c r="AH4521">
        <v>1673</v>
      </c>
      <c r="AI4521">
        <v>3111</v>
      </c>
      <c r="AJ4521">
        <v>6141</v>
      </c>
      <c r="AK4521">
        <v>5716</v>
      </c>
      <c r="AL4521">
        <v>2171</v>
      </c>
      <c r="AM4521">
        <v>6203</v>
      </c>
    </row>
    <row r="4522" spans="1:39" x14ac:dyDescent="0.15">
      <c r="A4522" t="s">
        <v>230</v>
      </c>
      <c r="B4522">
        <v>70</v>
      </c>
      <c r="C4522">
        <v>1</v>
      </c>
      <c r="D4522">
        <v>2</v>
      </c>
      <c r="E4522" t="s">
        <v>32</v>
      </c>
      <c r="F4522" t="s">
        <v>206</v>
      </c>
      <c r="G4522">
        <v>1558</v>
      </c>
      <c r="H4522">
        <v>2003</v>
      </c>
      <c r="I4522">
        <v>5566</v>
      </c>
      <c r="J4522">
        <v>319824.01</v>
      </c>
      <c r="K4522">
        <v>252041.06</v>
      </c>
      <c r="L4522">
        <v>239390.33</v>
      </c>
      <c r="M4522">
        <v>85939.336500000005</v>
      </c>
      <c r="N4522">
        <v>425</v>
      </c>
      <c r="O4522">
        <v>532</v>
      </c>
      <c r="P4522">
        <v>1567</v>
      </c>
      <c r="Q4522">
        <v>85955.14</v>
      </c>
      <c r="R4522">
        <v>66393.960000000006</v>
      </c>
      <c r="S4522">
        <v>58467.360000000001</v>
      </c>
      <c r="T4522">
        <v>24754.797999999999</v>
      </c>
      <c r="U4522">
        <v>1133</v>
      </c>
      <c r="V4522">
        <v>1471</v>
      </c>
      <c r="W4522">
        <v>3999</v>
      </c>
      <c r="X4522">
        <v>233868.87</v>
      </c>
      <c r="Y4522">
        <v>185647.1</v>
      </c>
      <c r="Z4522">
        <v>180922.97</v>
      </c>
      <c r="AA4522">
        <v>61184.538500000002</v>
      </c>
      <c r="AB4522">
        <v>1524</v>
      </c>
      <c r="AC4522">
        <v>1174</v>
      </c>
      <c r="AD4522">
        <v>553</v>
      </c>
      <c r="AE4522">
        <v>1307</v>
      </c>
      <c r="AF4522">
        <v>418</v>
      </c>
      <c r="AG4522">
        <v>347</v>
      </c>
      <c r="AH4522">
        <v>209</v>
      </c>
      <c r="AI4522">
        <v>409</v>
      </c>
      <c r="AJ4522">
        <v>1106</v>
      </c>
      <c r="AK4522">
        <v>827</v>
      </c>
      <c r="AL4522">
        <v>344</v>
      </c>
      <c r="AM4522">
        <v>898</v>
      </c>
    </row>
    <row r="4523" spans="1:39" x14ac:dyDescent="0.15">
      <c r="A4523" t="s">
        <v>230</v>
      </c>
      <c r="B4523">
        <v>70</v>
      </c>
      <c r="C4523">
        <v>2</v>
      </c>
      <c r="D4523">
        <v>0</v>
      </c>
      <c r="E4523" t="s">
        <v>28</v>
      </c>
      <c r="F4523" t="s">
        <v>206</v>
      </c>
      <c r="G4523">
        <v>628</v>
      </c>
      <c r="H4523">
        <v>1434</v>
      </c>
      <c r="I4523">
        <v>2742</v>
      </c>
      <c r="J4523">
        <v>126672.98</v>
      </c>
      <c r="K4523">
        <v>106295.09</v>
      </c>
      <c r="L4523">
        <v>87103.9</v>
      </c>
      <c r="M4523">
        <v>40755.298699999999</v>
      </c>
      <c r="N4523">
        <v>628</v>
      </c>
      <c r="O4523">
        <v>705</v>
      </c>
      <c r="P4523">
        <v>1597</v>
      </c>
      <c r="Q4523">
        <v>66840.460000000006</v>
      </c>
      <c r="R4523">
        <v>54256.160000000003</v>
      </c>
      <c r="S4523">
        <v>38409.269999999997</v>
      </c>
      <c r="T4523">
        <v>23634.417799999999</v>
      </c>
      <c r="U4523">
        <v>628</v>
      </c>
      <c r="V4523">
        <v>729</v>
      </c>
      <c r="W4523">
        <v>1145</v>
      </c>
      <c r="X4523">
        <v>59832.52</v>
      </c>
      <c r="Y4523">
        <v>52038.93</v>
      </c>
      <c r="Z4523">
        <v>48694.63</v>
      </c>
      <c r="AA4523">
        <v>17120.8809</v>
      </c>
      <c r="AB4523">
        <v>622</v>
      </c>
      <c r="AC4523">
        <v>609</v>
      </c>
      <c r="AD4523">
        <v>494</v>
      </c>
      <c r="AE4523">
        <v>454</v>
      </c>
      <c r="AF4523">
        <v>622</v>
      </c>
      <c r="AG4523">
        <v>609</v>
      </c>
      <c r="AH4523">
        <v>494</v>
      </c>
      <c r="AI4523">
        <v>454</v>
      </c>
      <c r="AJ4523">
        <v>622</v>
      </c>
      <c r="AK4523">
        <v>609</v>
      </c>
      <c r="AL4523">
        <v>494</v>
      </c>
      <c r="AM4523">
        <v>454</v>
      </c>
    </row>
    <row r="4524" spans="1:39" x14ac:dyDescent="0.15">
      <c r="A4524" t="s">
        <v>230</v>
      </c>
      <c r="B4524">
        <v>70</v>
      </c>
      <c r="C4524">
        <v>2</v>
      </c>
      <c r="D4524">
        <v>0</v>
      </c>
      <c r="E4524" t="s">
        <v>30</v>
      </c>
      <c r="F4524" t="s">
        <v>206</v>
      </c>
      <c r="G4524">
        <v>1</v>
      </c>
      <c r="H4524">
        <v>2</v>
      </c>
      <c r="I4524">
        <v>3</v>
      </c>
      <c r="J4524">
        <v>237</v>
      </c>
      <c r="K4524">
        <v>237</v>
      </c>
      <c r="L4524">
        <v>158</v>
      </c>
      <c r="M4524">
        <v>59.8765</v>
      </c>
      <c r="N4524">
        <v>1</v>
      </c>
      <c r="O4524">
        <v>1</v>
      </c>
      <c r="P4524">
        <v>2</v>
      </c>
      <c r="Q4524">
        <v>158</v>
      </c>
      <c r="R4524">
        <v>158</v>
      </c>
      <c r="S4524">
        <v>79</v>
      </c>
      <c r="T4524">
        <v>39.986499999999999</v>
      </c>
      <c r="U4524">
        <v>1</v>
      </c>
      <c r="V4524">
        <v>1</v>
      </c>
      <c r="W4524">
        <v>1</v>
      </c>
      <c r="X4524">
        <v>79</v>
      </c>
      <c r="Y4524">
        <v>79</v>
      </c>
      <c r="Z4524">
        <v>79</v>
      </c>
      <c r="AA4524">
        <v>19.89</v>
      </c>
      <c r="AB4524">
        <v>1</v>
      </c>
      <c r="AC4524">
        <v>1</v>
      </c>
      <c r="AD4524">
        <v>1</v>
      </c>
      <c r="AE4524">
        <v>1</v>
      </c>
      <c r="AF4524">
        <v>1</v>
      </c>
      <c r="AG4524">
        <v>1</v>
      </c>
      <c r="AH4524">
        <v>1</v>
      </c>
      <c r="AI4524">
        <v>1</v>
      </c>
      <c r="AJ4524">
        <v>1</v>
      </c>
      <c r="AK4524">
        <v>1</v>
      </c>
      <c r="AL4524">
        <v>1</v>
      </c>
      <c r="AM4524">
        <v>1</v>
      </c>
    </row>
    <row r="4525" spans="1:39" x14ac:dyDescent="0.15">
      <c r="A4525" t="s">
        <v>230</v>
      </c>
      <c r="B4525">
        <v>70</v>
      </c>
      <c r="C4525">
        <v>2</v>
      </c>
      <c r="D4525">
        <v>0</v>
      </c>
      <c r="E4525" t="s">
        <v>29</v>
      </c>
      <c r="F4525" t="s">
        <v>206</v>
      </c>
      <c r="G4525">
        <v>7</v>
      </c>
      <c r="H4525">
        <v>18</v>
      </c>
      <c r="I4525">
        <v>33</v>
      </c>
      <c r="J4525">
        <v>1540.86</v>
      </c>
      <c r="K4525">
        <v>1351.49</v>
      </c>
      <c r="L4525">
        <v>1046.3499999999999</v>
      </c>
      <c r="M4525">
        <v>491.02839999999998</v>
      </c>
      <c r="N4525">
        <v>7</v>
      </c>
      <c r="O4525">
        <v>11</v>
      </c>
      <c r="P4525">
        <v>21</v>
      </c>
      <c r="Q4525">
        <v>883.9</v>
      </c>
      <c r="R4525">
        <v>758.45</v>
      </c>
      <c r="S4525">
        <v>500.47</v>
      </c>
      <c r="T4525">
        <v>325.9984</v>
      </c>
      <c r="U4525">
        <v>7</v>
      </c>
      <c r="V4525">
        <v>7</v>
      </c>
      <c r="W4525">
        <v>12</v>
      </c>
      <c r="X4525">
        <v>656.96</v>
      </c>
      <c r="Y4525">
        <v>593.04</v>
      </c>
      <c r="Z4525">
        <v>545.88</v>
      </c>
      <c r="AA4525">
        <v>165.03</v>
      </c>
      <c r="AB4525">
        <v>7</v>
      </c>
      <c r="AC4525">
        <v>7</v>
      </c>
      <c r="AD4525">
        <v>7</v>
      </c>
      <c r="AE4525">
        <v>7</v>
      </c>
      <c r="AF4525">
        <v>7</v>
      </c>
      <c r="AG4525">
        <v>7</v>
      </c>
      <c r="AH4525">
        <v>7</v>
      </c>
      <c r="AI4525">
        <v>7</v>
      </c>
      <c r="AJ4525">
        <v>7</v>
      </c>
      <c r="AK4525">
        <v>7</v>
      </c>
      <c r="AL4525">
        <v>7</v>
      </c>
      <c r="AM4525">
        <v>7</v>
      </c>
    </row>
    <row r="4526" spans="1:39" x14ac:dyDescent="0.15">
      <c r="A4526" t="s">
        <v>230</v>
      </c>
      <c r="B4526">
        <v>70</v>
      </c>
      <c r="C4526">
        <v>2</v>
      </c>
      <c r="D4526">
        <v>0</v>
      </c>
      <c r="E4526" t="s">
        <v>32</v>
      </c>
      <c r="F4526" t="s">
        <v>206</v>
      </c>
      <c r="G4526">
        <v>110</v>
      </c>
      <c r="H4526">
        <v>266</v>
      </c>
      <c r="I4526">
        <v>550</v>
      </c>
      <c r="J4526">
        <v>25969</v>
      </c>
      <c r="K4526">
        <v>20027.8</v>
      </c>
      <c r="L4526">
        <v>17503.34</v>
      </c>
      <c r="M4526">
        <v>8059.4062000000004</v>
      </c>
      <c r="N4526">
        <v>110</v>
      </c>
      <c r="O4526">
        <v>125</v>
      </c>
      <c r="P4526">
        <v>269</v>
      </c>
      <c r="Q4526">
        <v>11465.29</v>
      </c>
      <c r="R4526">
        <v>8818.69</v>
      </c>
      <c r="S4526">
        <v>6653.93</v>
      </c>
      <c r="T4526">
        <v>3960.5915</v>
      </c>
      <c r="U4526">
        <v>110</v>
      </c>
      <c r="V4526">
        <v>141</v>
      </c>
      <c r="W4526">
        <v>281</v>
      </c>
      <c r="X4526">
        <v>14503.71</v>
      </c>
      <c r="Y4526">
        <v>11209.11</v>
      </c>
      <c r="Z4526">
        <v>10849.41</v>
      </c>
      <c r="AA4526">
        <v>4098.8146999999999</v>
      </c>
      <c r="AB4526">
        <v>110</v>
      </c>
      <c r="AC4526">
        <v>105</v>
      </c>
      <c r="AD4526">
        <v>90</v>
      </c>
      <c r="AE4526">
        <v>85</v>
      </c>
      <c r="AF4526">
        <v>110</v>
      </c>
      <c r="AG4526">
        <v>105</v>
      </c>
      <c r="AH4526">
        <v>90</v>
      </c>
      <c r="AI4526">
        <v>85</v>
      </c>
      <c r="AJ4526">
        <v>110</v>
      </c>
      <c r="AK4526">
        <v>105</v>
      </c>
      <c r="AL4526">
        <v>90</v>
      </c>
      <c r="AM4526">
        <v>85</v>
      </c>
    </row>
    <row r="4527" spans="1:39" x14ac:dyDescent="0.15">
      <c r="A4527" t="s">
        <v>230</v>
      </c>
      <c r="B4527">
        <v>70</v>
      </c>
      <c r="C4527">
        <v>2</v>
      </c>
      <c r="D4527">
        <v>1</v>
      </c>
      <c r="E4527" t="s">
        <v>28</v>
      </c>
      <c r="F4527" t="s">
        <v>206</v>
      </c>
      <c r="G4527">
        <v>4221</v>
      </c>
      <c r="H4527">
        <v>10038</v>
      </c>
      <c r="I4527">
        <v>19341</v>
      </c>
      <c r="J4527">
        <v>854744.42</v>
      </c>
      <c r="K4527">
        <v>733142.4</v>
      </c>
      <c r="L4527">
        <v>622242.15</v>
      </c>
      <c r="M4527">
        <v>285670.7205</v>
      </c>
      <c r="N4527">
        <v>4221</v>
      </c>
      <c r="O4527">
        <v>4956</v>
      </c>
      <c r="P4527">
        <v>11204</v>
      </c>
      <c r="Q4527">
        <v>452822.23</v>
      </c>
      <c r="R4527">
        <v>374894.92</v>
      </c>
      <c r="S4527">
        <v>279045.64</v>
      </c>
      <c r="T4527">
        <v>168845.5662</v>
      </c>
      <c r="U4527">
        <v>4221</v>
      </c>
      <c r="V4527">
        <v>5082</v>
      </c>
      <c r="W4527">
        <v>8137</v>
      </c>
      <c r="X4527">
        <v>401922.19</v>
      </c>
      <c r="Y4527">
        <v>358247.48</v>
      </c>
      <c r="Z4527">
        <v>343196.51</v>
      </c>
      <c r="AA4527">
        <v>116825.15429999999</v>
      </c>
      <c r="AB4527">
        <v>4074</v>
      </c>
      <c r="AC4527">
        <v>4155</v>
      </c>
      <c r="AD4527">
        <v>3113</v>
      </c>
      <c r="AE4527">
        <v>3941</v>
      </c>
      <c r="AF4527">
        <v>4074</v>
      </c>
      <c r="AG4527">
        <v>4155</v>
      </c>
      <c r="AH4527">
        <v>3113</v>
      </c>
      <c r="AI4527">
        <v>3941</v>
      </c>
      <c r="AJ4527">
        <v>4074</v>
      </c>
      <c r="AK4527">
        <v>4155</v>
      </c>
      <c r="AL4527">
        <v>3113</v>
      </c>
      <c r="AM4527">
        <v>3941</v>
      </c>
    </row>
    <row r="4528" spans="1:39" x14ac:dyDescent="0.15">
      <c r="A4528" t="s">
        <v>230</v>
      </c>
      <c r="B4528">
        <v>70</v>
      </c>
      <c r="C4528">
        <v>2</v>
      </c>
      <c r="D4528">
        <v>1</v>
      </c>
      <c r="E4528" t="s">
        <v>30</v>
      </c>
      <c r="F4528" t="s">
        <v>206</v>
      </c>
      <c r="G4528">
        <v>528</v>
      </c>
      <c r="H4528">
        <v>1267</v>
      </c>
      <c r="I4528">
        <v>2369</v>
      </c>
      <c r="J4528">
        <v>106367.11</v>
      </c>
      <c r="K4528">
        <v>92755.34</v>
      </c>
      <c r="L4528">
        <v>76740.479999999996</v>
      </c>
      <c r="M4528">
        <v>35981.394500000002</v>
      </c>
      <c r="N4528">
        <v>528</v>
      </c>
      <c r="O4528">
        <v>615</v>
      </c>
      <c r="P4528">
        <v>1352</v>
      </c>
      <c r="Q4528">
        <v>55983.7</v>
      </c>
      <c r="R4528">
        <v>47029.8</v>
      </c>
      <c r="S4528">
        <v>33674.28</v>
      </c>
      <c r="T4528">
        <v>21066.7628</v>
      </c>
      <c r="U4528">
        <v>528</v>
      </c>
      <c r="V4528">
        <v>652</v>
      </c>
      <c r="W4528">
        <v>1017</v>
      </c>
      <c r="X4528">
        <v>50383.41</v>
      </c>
      <c r="Y4528">
        <v>45725.54</v>
      </c>
      <c r="Z4528">
        <v>43066.2</v>
      </c>
      <c r="AA4528">
        <v>14914.6317</v>
      </c>
      <c r="AB4528">
        <v>503</v>
      </c>
      <c r="AC4528">
        <v>523</v>
      </c>
      <c r="AD4528">
        <v>362</v>
      </c>
      <c r="AE4528">
        <v>517</v>
      </c>
      <c r="AF4528">
        <v>503</v>
      </c>
      <c r="AG4528">
        <v>523</v>
      </c>
      <c r="AH4528">
        <v>362</v>
      </c>
      <c r="AI4528">
        <v>517</v>
      </c>
      <c r="AJ4528">
        <v>503</v>
      </c>
      <c r="AK4528">
        <v>523</v>
      </c>
      <c r="AL4528">
        <v>362</v>
      </c>
      <c r="AM4528">
        <v>517</v>
      </c>
    </row>
    <row r="4529" spans="1:39" x14ac:dyDescent="0.15">
      <c r="A4529" t="s">
        <v>230</v>
      </c>
      <c r="B4529">
        <v>70</v>
      </c>
      <c r="C4529">
        <v>2</v>
      </c>
      <c r="D4529">
        <v>1</v>
      </c>
      <c r="E4529" t="s">
        <v>29</v>
      </c>
      <c r="F4529" t="s">
        <v>206</v>
      </c>
      <c r="G4529">
        <v>6046</v>
      </c>
      <c r="H4529">
        <v>14948</v>
      </c>
      <c r="I4529">
        <v>30470</v>
      </c>
      <c r="J4529">
        <v>1318681.8899999999</v>
      </c>
      <c r="K4529">
        <v>1069786.27</v>
      </c>
      <c r="L4529">
        <v>914033.79</v>
      </c>
      <c r="M4529">
        <v>451427.52470000001</v>
      </c>
      <c r="N4529">
        <v>6046</v>
      </c>
      <c r="O4529">
        <v>7193</v>
      </c>
      <c r="P4529">
        <v>17213</v>
      </c>
      <c r="Q4529">
        <v>677928.57</v>
      </c>
      <c r="R4529">
        <v>532899.89</v>
      </c>
      <c r="S4529">
        <v>399416.27</v>
      </c>
      <c r="T4529">
        <v>260781.0741</v>
      </c>
      <c r="U4529">
        <v>6046</v>
      </c>
      <c r="V4529">
        <v>7755</v>
      </c>
      <c r="W4529">
        <v>13257</v>
      </c>
      <c r="X4529">
        <v>640753.31999999995</v>
      </c>
      <c r="Y4529">
        <v>536886.38</v>
      </c>
      <c r="Z4529">
        <v>514617.52</v>
      </c>
      <c r="AA4529">
        <v>190646.45060000001</v>
      </c>
      <c r="AB4529">
        <v>5795</v>
      </c>
      <c r="AC4529">
        <v>5979</v>
      </c>
      <c r="AD4529">
        <v>4685</v>
      </c>
      <c r="AE4529">
        <v>5868</v>
      </c>
      <c r="AF4529">
        <v>5795</v>
      </c>
      <c r="AG4529">
        <v>5979</v>
      </c>
      <c r="AH4529">
        <v>4685</v>
      </c>
      <c r="AI4529">
        <v>5868</v>
      </c>
      <c r="AJ4529">
        <v>5795</v>
      </c>
      <c r="AK4529">
        <v>5979</v>
      </c>
      <c r="AL4529">
        <v>4685</v>
      </c>
      <c r="AM4529">
        <v>5868</v>
      </c>
    </row>
    <row r="4530" spans="1:39" x14ac:dyDescent="0.15">
      <c r="A4530" t="s">
        <v>230</v>
      </c>
      <c r="B4530">
        <v>70</v>
      </c>
      <c r="C4530">
        <v>2</v>
      </c>
      <c r="D4530">
        <v>1</v>
      </c>
      <c r="E4530" t="s">
        <v>31</v>
      </c>
      <c r="F4530" t="s">
        <v>206</v>
      </c>
      <c r="G4530">
        <v>2</v>
      </c>
      <c r="H4530">
        <v>6</v>
      </c>
      <c r="I4530">
        <v>12</v>
      </c>
      <c r="J4530">
        <v>456.91</v>
      </c>
      <c r="K4530">
        <v>416.91</v>
      </c>
      <c r="L4530">
        <v>416.91</v>
      </c>
      <c r="M4530">
        <v>191.8999</v>
      </c>
      <c r="N4530">
        <v>2</v>
      </c>
      <c r="O4530">
        <v>3</v>
      </c>
      <c r="P4530">
        <v>8</v>
      </c>
      <c r="Q4530">
        <v>321.95</v>
      </c>
      <c r="R4530">
        <v>286.95</v>
      </c>
      <c r="S4530">
        <v>286.95</v>
      </c>
      <c r="T4530">
        <v>113.3899</v>
      </c>
      <c r="U4530">
        <v>2</v>
      </c>
      <c r="V4530">
        <v>3</v>
      </c>
      <c r="W4530">
        <v>4</v>
      </c>
      <c r="X4530">
        <v>134.96</v>
      </c>
      <c r="Y4530">
        <v>129.96</v>
      </c>
      <c r="Z4530">
        <v>129.96</v>
      </c>
      <c r="AA4530">
        <v>78.510000000000005</v>
      </c>
      <c r="AB4530">
        <v>2</v>
      </c>
      <c r="AC4530">
        <v>2</v>
      </c>
      <c r="AD4530">
        <v>2</v>
      </c>
      <c r="AE4530">
        <v>2</v>
      </c>
      <c r="AF4530">
        <v>2</v>
      </c>
      <c r="AG4530">
        <v>2</v>
      </c>
      <c r="AH4530">
        <v>2</v>
      </c>
      <c r="AI4530">
        <v>2</v>
      </c>
      <c r="AJ4530">
        <v>2</v>
      </c>
      <c r="AK4530">
        <v>2</v>
      </c>
      <c r="AL4530">
        <v>2</v>
      </c>
      <c r="AM4530">
        <v>2</v>
      </c>
    </row>
    <row r="4531" spans="1:39" x14ac:dyDescent="0.15">
      <c r="A4531" t="s">
        <v>230</v>
      </c>
      <c r="B4531">
        <v>70</v>
      </c>
      <c r="C4531">
        <v>2</v>
      </c>
      <c r="D4531">
        <v>1</v>
      </c>
      <c r="E4531" t="s">
        <v>32</v>
      </c>
      <c r="F4531" t="s">
        <v>206</v>
      </c>
      <c r="G4531">
        <v>249</v>
      </c>
      <c r="H4531">
        <v>633</v>
      </c>
      <c r="I4531">
        <v>1328</v>
      </c>
      <c r="J4531">
        <v>56632.84</v>
      </c>
      <c r="K4531">
        <v>44993.72</v>
      </c>
      <c r="L4531">
        <v>39605.800000000003</v>
      </c>
      <c r="M4531">
        <v>19617.8799</v>
      </c>
      <c r="N4531">
        <v>249</v>
      </c>
      <c r="O4531">
        <v>300</v>
      </c>
      <c r="P4531">
        <v>663</v>
      </c>
      <c r="Q4531">
        <v>24723.9</v>
      </c>
      <c r="R4531">
        <v>19309.599999999999</v>
      </c>
      <c r="S4531">
        <v>14989.85</v>
      </c>
      <c r="T4531">
        <v>9943.1358999999993</v>
      </c>
      <c r="U4531">
        <v>249</v>
      </c>
      <c r="V4531">
        <v>333</v>
      </c>
      <c r="W4531">
        <v>665</v>
      </c>
      <c r="X4531">
        <v>31908.94</v>
      </c>
      <c r="Y4531">
        <v>25684.12</v>
      </c>
      <c r="Z4531">
        <v>24615.95</v>
      </c>
      <c r="AA4531">
        <v>9674.7440000000006</v>
      </c>
      <c r="AB4531">
        <v>245</v>
      </c>
      <c r="AC4531">
        <v>241</v>
      </c>
      <c r="AD4531">
        <v>188</v>
      </c>
      <c r="AE4531">
        <v>235</v>
      </c>
      <c r="AF4531">
        <v>245</v>
      </c>
      <c r="AG4531">
        <v>241</v>
      </c>
      <c r="AH4531">
        <v>188</v>
      </c>
      <c r="AI4531">
        <v>235</v>
      </c>
      <c r="AJ4531">
        <v>245</v>
      </c>
      <c r="AK4531">
        <v>241</v>
      </c>
      <c r="AL4531">
        <v>188</v>
      </c>
      <c r="AM4531">
        <v>235</v>
      </c>
    </row>
    <row r="4532" spans="1:39" x14ac:dyDescent="0.15">
      <c r="A4532" t="s">
        <v>230</v>
      </c>
      <c r="B4532">
        <v>70</v>
      </c>
      <c r="C4532">
        <v>2</v>
      </c>
      <c r="D4532">
        <v>2</v>
      </c>
      <c r="E4532" t="s">
        <v>28</v>
      </c>
      <c r="F4532" t="s">
        <v>206</v>
      </c>
      <c r="G4532">
        <v>904</v>
      </c>
      <c r="H4532">
        <v>2031</v>
      </c>
      <c r="I4532">
        <v>3726</v>
      </c>
      <c r="J4532">
        <v>181306.39</v>
      </c>
      <c r="K4532">
        <v>155699.74</v>
      </c>
      <c r="L4532">
        <v>125396.93</v>
      </c>
      <c r="M4532">
        <v>56429.935700000002</v>
      </c>
      <c r="N4532">
        <v>904</v>
      </c>
      <c r="O4532">
        <v>981</v>
      </c>
      <c r="P4532">
        <v>2086</v>
      </c>
      <c r="Q4532">
        <v>95155.59</v>
      </c>
      <c r="R4532">
        <v>79416.179999999993</v>
      </c>
      <c r="S4532">
        <v>52254.64</v>
      </c>
      <c r="T4532">
        <v>31932.288799999998</v>
      </c>
      <c r="U4532">
        <v>904</v>
      </c>
      <c r="V4532">
        <v>1050</v>
      </c>
      <c r="W4532">
        <v>1640</v>
      </c>
      <c r="X4532">
        <v>86150.8</v>
      </c>
      <c r="Y4532">
        <v>76283.56</v>
      </c>
      <c r="Z4532">
        <v>73142.289999999994</v>
      </c>
      <c r="AA4532">
        <v>24497.6469</v>
      </c>
      <c r="AB4532">
        <v>854</v>
      </c>
      <c r="AC4532">
        <v>889</v>
      </c>
      <c r="AD4532">
        <v>566</v>
      </c>
      <c r="AE4532">
        <v>820</v>
      </c>
      <c r="AF4532">
        <v>854</v>
      </c>
      <c r="AG4532">
        <v>889</v>
      </c>
      <c r="AH4532">
        <v>566</v>
      </c>
      <c r="AI4532">
        <v>820</v>
      </c>
      <c r="AJ4532">
        <v>854</v>
      </c>
      <c r="AK4532">
        <v>889</v>
      </c>
      <c r="AL4532">
        <v>566</v>
      </c>
      <c r="AM4532">
        <v>820</v>
      </c>
    </row>
    <row r="4533" spans="1:39" x14ac:dyDescent="0.15">
      <c r="A4533" t="s">
        <v>230</v>
      </c>
      <c r="B4533">
        <v>70</v>
      </c>
      <c r="C4533">
        <v>2</v>
      </c>
      <c r="D4533">
        <v>2</v>
      </c>
      <c r="E4533" t="s">
        <v>30</v>
      </c>
      <c r="F4533" t="s">
        <v>206</v>
      </c>
      <c r="G4533">
        <v>112</v>
      </c>
      <c r="H4533">
        <v>241</v>
      </c>
      <c r="I4533">
        <v>459</v>
      </c>
      <c r="J4533">
        <v>21976.59</v>
      </c>
      <c r="K4533">
        <v>18903.48</v>
      </c>
      <c r="L4533">
        <v>16384.73</v>
      </c>
      <c r="M4533">
        <v>6867.6583000000001</v>
      </c>
      <c r="N4533">
        <v>112</v>
      </c>
      <c r="O4533">
        <v>119</v>
      </c>
      <c r="P4533">
        <v>244</v>
      </c>
      <c r="Q4533">
        <v>11064.64</v>
      </c>
      <c r="R4533">
        <v>9344.09</v>
      </c>
      <c r="S4533">
        <v>7036.93</v>
      </c>
      <c r="T4533">
        <v>3709.8598000000002</v>
      </c>
      <c r="U4533">
        <v>112</v>
      </c>
      <c r="V4533">
        <v>122</v>
      </c>
      <c r="W4533">
        <v>215</v>
      </c>
      <c r="X4533">
        <v>10911.95</v>
      </c>
      <c r="Y4533">
        <v>9559.39</v>
      </c>
      <c r="Z4533">
        <v>9347.7999999999993</v>
      </c>
      <c r="AA4533">
        <v>3157.7984999999999</v>
      </c>
      <c r="AB4533">
        <v>105</v>
      </c>
      <c r="AC4533">
        <v>107</v>
      </c>
      <c r="AD4533">
        <v>62</v>
      </c>
      <c r="AE4533">
        <v>111</v>
      </c>
      <c r="AF4533">
        <v>105</v>
      </c>
      <c r="AG4533">
        <v>107</v>
      </c>
      <c r="AH4533">
        <v>62</v>
      </c>
      <c r="AI4533">
        <v>111</v>
      </c>
      <c r="AJ4533">
        <v>105</v>
      </c>
      <c r="AK4533">
        <v>107</v>
      </c>
      <c r="AL4533">
        <v>62</v>
      </c>
      <c r="AM4533">
        <v>111</v>
      </c>
    </row>
    <row r="4534" spans="1:39" x14ac:dyDescent="0.15">
      <c r="A4534" t="s">
        <v>230</v>
      </c>
      <c r="B4534">
        <v>70</v>
      </c>
      <c r="C4534">
        <v>2</v>
      </c>
      <c r="D4534">
        <v>2</v>
      </c>
      <c r="E4534" t="s">
        <v>29</v>
      </c>
      <c r="F4534" t="s">
        <v>206</v>
      </c>
      <c r="G4534">
        <v>434</v>
      </c>
      <c r="H4534">
        <v>984</v>
      </c>
      <c r="I4534">
        <v>1953</v>
      </c>
      <c r="J4534">
        <v>92351.89</v>
      </c>
      <c r="K4534">
        <v>75556.789999999994</v>
      </c>
      <c r="L4534">
        <v>61331.3</v>
      </c>
      <c r="M4534">
        <v>29613.204600000001</v>
      </c>
      <c r="N4534">
        <v>434</v>
      </c>
      <c r="O4534">
        <v>463</v>
      </c>
      <c r="P4534">
        <v>1029</v>
      </c>
      <c r="Q4534">
        <v>47221.13</v>
      </c>
      <c r="R4534">
        <v>37983.74</v>
      </c>
      <c r="S4534">
        <v>25469.34</v>
      </c>
      <c r="T4534">
        <v>16468.680100000001</v>
      </c>
      <c r="U4534">
        <v>434</v>
      </c>
      <c r="V4534">
        <v>521</v>
      </c>
      <c r="W4534">
        <v>924</v>
      </c>
      <c r="X4534">
        <v>45130.76</v>
      </c>
      <c r="Y4534">
        <v>37573.050000000003</v>
      </c>
      <c r="Z4534">
        <v>35861.96</v>
      </c>
      <c r="AA4534">
        <v>13144.5245</v>
      </c>
      <c r="AB4534">
        <v>418</v>
      </c>
      <c r="AC4534">
        <v>420</v>
      </c>
      <c r="AD4534">
        <v>259</v>
      </c>
      <c r="AE4534">
        <v>426</v>
      </c>
      <c r="AF4534">
        <v>418</v>
      </c>
      <c r="AG4534">
        <v>420</v>
      </c>
      <c r="AH4534">
        <v>259</v>
      </c>
      <c r="AI4534">
        <v>426</v>
      </c>
      <c r="AJ4534">
        <v>418</v>
      </c>
      <c r="AK4534">
        <v>420</v>
      </c>
      <c r="AL4534">
        <v>259</v>
      </c>
      <c r="AM4534">
        <v>426</v>
      </c>
    </row>
    <row r="4535" spans="1:39" x14ac:dyDescent="0.15">
      <c r="A4535" t="s">
        <v>230</v>
      </c>
      <c r="B4535">
        <v>70</v>
      </c>
      <c r="C4535">
        <v>2</v>
      </c>
      <c r="D4535">
        <v>2</v>
      </c>
      <c r="E4535" t="s">
        <v>32</v>
      </c>
      <c r="F4535" t="s">
        <v>206</v>
      </c>
      <c r="G4535">
        <v>77</v>
      </c>
      <c r="H4535">
        <v>175</v>
      </c>
      <c r="I4535">
        <v>371</v>
      </c>
      <c r="J4535">
        <v>17221.39</v>
      </c>
      <c r="K4535">
        <v>13820.09</v>
      </c>
      <c r="L4535">
        <v>12054.67</v>
      </c>
      <c r="M4535">
        <v>5632.5343999999996</v>
      </c>
      <c r="N4535">
        <v>77</v>
      </c>
      <c r="O4535">
        <v>84</v>
      </c>
      <c r="P4535">
        <v>210</v>
      </c>
      <c r="Q4535">
        <v>8613.64</v>
      </c>
      <c r="R4535">
        <v>6632.95</v>
      </c>
      <c r="S4535">
        <v>5048.6099999999997</v>
      </c>
      <c r="T4535">
        <v>3142.5250000000001</v>
      </c>
      <c r="U4535">
        <v>77</v>
      </c>
      <c r="V4535">
        <v>91</v>
      </c>
      <c r="W4535">
        <v>161</v>
      </c>
      <c r="X4535">
        <v>8607.75</v>
      </c>
      <c r="Y4535">
        <v>7187.14</v>
      </c>
      <c r="Z4535">
        <v>7006.06</v>
      </c>
      <c r="AA4535">
        <v>2490.0093999999999</v>
      </c>
      <c r="AB4535">
        <v>75</v>
      </c>
      <c r="AC4535">
        <v>72</v>
      </c>
      <c r="AD4535">
        <v>59</v>
      </c>
      <c r="AE4535">
        <v>71</v>
      </c>
      <c r="AF4535">
        <v>75</v>
      </c>
      <c r="AG4535">
        <v>72</v>
      </c>
      <c r="AH4535">
        <v>59</v>
      </c>
      <c r="AI4535">
        <v>71</v>
      </c>
      <c r="AJ4535">
        <v>75</v>
      </c>
      <c r="AK4535">
        <v>72</v>
      </c>
      <c r="AL4535">
        <v>59</v>
      </c>
      <c r="AM4535">
        <v>71</v>
      </c>
    </row>
    <row r="4536" spans="1:39" x14ac:dyDescent="0.15">
      <c r="A4536" t="s">
        <v>230</v>
      </c>
      <c r="B4536">
        <v>100</v>
      </c>
      <c r="C4536">
        <v>1</v>
      </c>
      <c r="D4536">
        <v>0</v>
      </c>
      <c r="E4536" t="s">
        <v>28</v>
      </c>
      <c r="F4536" t="s">
        <v>206</v>
      </c>
      <c r="G4536">
        <v>24882</v>
      </c>
      <c r="H4536">
        <v>25559</v>
      </c>
      <c r="I4536">
        <v>35116</v>
      </c>
      <c r="J4536">
        <v>1485070.5</v>
      </c>
      <c r="K4536">
        <v>1295472.57</v>
      </c>
      <c r="L4536">
        <v>1203253.07</v>
      </c>
      <c r="M4536">
        <v>492900.62800000003</v>
      </c>
      <c r="N4536">
        <v>7839</v>
      </c>
      <c r="O4536">
        <v>8046</v>
      </c>
      <c r="P4536">
        <v>12266</v>
      </c>
      <c r="Q4536">
        <v>508138.61</v>
      </c>
      <c r="R4536">
        <v>425463.61</v>
      </c>
      <c r="S4536">
        <v>369497.59999999998</v>
      </c>
      <c r="T4536">
        <v>178852.68770000001</v>
      </c>
      <c r="U4536">
        <v>17043</v>
      </c>
      <c r="V4536">
        <v>17513</v>
      </c>
      <c r="W4536">
        <v>22850</v>
      </c>
      <c r="X4536">
        <v>976931.89</v>
      </c>
      <c r="Y4536">
        <v>870008.96</v>
      </c>
      <c r="Z4536">
        <v>833755.47</v>
      </c>
      <c r="AA4536">
        <v>314047.94030000002</v>
      </c>
      <c r="AB4536">
        <v>24538</v>
      </c>
      <c r="AC4536">
        <v>14049</v>
      </c>
      <c r="AD4536">
        <v>10289</v>
      </c>
      <c r="AE4536">
        <v>9843</v>
      </c>
      <c r="AF4536">
        <v>7745</v>
      </c>
      <c r="AG4536">
        <v>7100</v>
      </c>
      <c r="AH4536">
        <v>5320</v>
      </c>
      <c r="AI4536">
        <v>4048</v>
      </c>
      <c r="AJ4536">
        <v>16793</v>
      </c>
      <c r="AK4536">
        <v>6949</v>
      </c>
      <c r="AL4536">
        <v>4969</v>
      </c>
      <c r="AM4536">
        <v>5795</v>
      </c>
    </row>
    <row r="4537" spans="1:39" x14ac:dyDescent="0.15">
      <c r="A4537" t="s">
        <v>230</v>
      </c>
      <c r="B4537">
        <v>100</v>
      </c>
      <c r="C4537">
        <v>1</v>
      </c>
      <c r="D4537">
        <v>0</v>
      </c>
      <c r="E4537" t="s">
        <v>30</v>
      </c>
      <c r="F4537" t="s">
        <v>206</v>
      </c>
      <c r="G4537">
        <v>36</v>
      </c>
      <c r="H4537">
        <v>37</v>
      </c>
      <c r="I4537">
        <v>39</v>
      </c>
      <c r="J4537">
        <v>2071.86</v>
      </c>
      <c r="K4537">
        <v>1859.91</v>
      </c>
      <c r="L4537">
        <v>1728.61</v>
      </c>
      <c r="M4537">
        <v>559.71050000000002</v>
      </c>
      <c r="N4537">
        <v>9</v>
      </c>
      <c r="O4537">
        <v>10</v>
      </c>
      <c r="P4537">
        <v>10</v>
      </c>
      <c r="Q4537">
        <v>639.97</v>
      </c>
      <c r="R4537">
        <v>560.97</v>
      </c>
      <c r="S4537">
        <v>429.67</v>
      </c>
      <c r="T4537">
        <v>174.43049999999999</v>
      </c>
      <c r="U4537">
        <v>27</v>
      </c>
      <c r="V4537">
        <v>27</v>
      </c>
      <c r="W4537">
        <v>29</v>
      </c>
      <c r="X4537">
        <v>1431.89</v>
      </c>
      <c r="Y4537">
        <v>1298.94</v>
      </c>
      <c r="Z4537">
        <v>1298.94</v>
      </c>
      <c r="AA4537">
        <v>385.28</v>
      </c>
      <c r="AB4537">
        <v>35</v>
      </c>
      <c r="AC4537">
        <v>22</v>
      </c>
      <c r="AD4537">
        <v>8</v>
      </c>
      <c r="AE4537">
        <v>21</v>
      </c>
      <c r="AF4537">
        <v>9</v>
      </c>
      <c r="AG4537">
        <v>9</v>
      </c>
      <c r="AH4537">
        <v>4</v>
      </c>
      <c r="AI4537">
        <v>6</v>
      </c>
      <c r="AJ4537">
        <v>26</v>
      </c>
      <c r="AK4537">
        <v>13</v>
      </c>
      <c r="AL4537">
        <v>4</v>
      </c>
      <c r="AM4537">
        <v>15</v>
      </c>
    </row>
    <row r="4538" spans="1:39" x14ac:dyDescent="0.15">
      <c r="A4538" t="s">
        <v>230</v>
      </c>
      <c r="B4538">
        <v>100</v>
      </c>
      <c r="C4538">
        <v>1</v>
      </c>
      <c r="D4538">
        <v>0</v>
      </c>
      <c r="E4538" t="s">
        <v>29</v>
      </c>
      <c r="F4538" t="s">
        <v>206</v>
      </c>
      <c r="G4538">
        <v>120</v>
      </c>
      <c r="H4538">
        <v>125</v>
      </c>
      <c r="I4538">
        <v>211</v>
      </c>
      <c r="J4538">
        <v>8387.5499999999993</v>
      </c>
      <c r="K4538">
        <v>6403.65</v>
      </c>
      <c r="L4538">
        <v>5855.45</v>
      </c>
      <c r="M4538">
        <v>3159.6172000000001</v>
      </c>
      <c r="N4538">
        <v>50</v>
      </c>
      <c r="O4538">
        <v>52</v>
      </c>
      <c r="P4538">
        <v>118</v>
      </c>
      <c r="Q4538">
        <v>3786.02</v>
      </c>
      <c r="R4538">
        <v>2733.97</v>
      </c>
      <c r="S4538">
        <v>2274.96</v>
      </c>
      <c r="T4538">
        <v>1780.9054000000001</v>
      </c>
      <c r="U4538">
        <v>70</v>
      </c>
      <c r="V4538">
        <v>73</v>
      </c>
      <c r="W4538">
        <v>93</v>
      </c>
      <c r="X4538">
        <v>4601.53</v>
      </c>
      <c r="Y4538">
        <v>3669.68</v>
      </c>
      <c r="Z4538">
        <v>3580.49</v>
      </c>
      <c r="AA4538">
        <v>1378.7118</v>
      </c>
      <c r="AB4538">
        <v>119</v>
      </c>
      <c r="AC4538">
        <v>82</v>
      </c>
      <c r="AD4538">
        <v>63</v>
      </c>
      <c r="AE4538">
        <v>64</v>
      </c>
      <c r="AF4538">
        <v>49</v>
      </c>
      <c r="AG4538">
        <v>49</v>
      </c>
      <c r="AH4538">
        <v>41</v>
      </c>
      <c r="AI4538">
        <v>36</v>
      </c>
      <c r="AJ4538">
        <v>70</v>
      </c>
      <c r="AK4538">
        <v>33</v>
      </c>
      <c r="AL4538">
        <v>22</v>
      </c>
      <c r="AM4538">
        <v>28</v>
      </c>
    </row>
    <row r="4539" spans="1:39" x14ac:dyDescent="0.15">
      <c r="A4539" t="s">
        <v>230</v>
      </c>
      <c r="B4539">
        <v>100</v>
      </c>
      <c r="C4539">
        <v>1</v>
      </c>
      <c r="D4539">
        <v>0</v>
      </c>
      <c r="E4539" t="s">
        <v>32</v>
      </c>
      <c r="F4539" t="s">
        <v>206</v>
      </c>
      <c r="G4539">
        <v>1189</v>
      </c>
      <c r="H4539">
        <v>1231</v>
      </c>
      <c r="I4539">
        <v>1893</v>
      </c>
      <c r="J4539">
        <v>90926.67</v>
      </c>
      <c r="K4539">
        <v>69414.45</v>
      </c>
      <c r="L4539">
        <v>66204.08</v>
      </c>
      <c r="M4539">
        <v>27720.942899999998</v>
      </c>
      <c r="N4539">
        <v>331</v>
      </c>
      <c r="O4539">
        <v>344</v>
      </c>
      <c r="P4539">
        <v>537</v>
      </c>
      <c r="Q4539">
        <v>26156.81</v>
      </c>
      <c r="R4539">
        <v>19213.47</v>
      </c>
      <c r="S4539">
        <v>16366.78</v>
      </c>
      <c r="T4539">
        <v>8027.6050999999998</v>
      </c>
      <c r="U4539">
        <v>858</v>
      </c>
      <c r="V4539">
        <v>887</v>
      </c>
      <c r="W4539">
        <v>1356</v>
      </c>
      <c r="X4539">
        <v>64769.86</v>
      </c>
      <c r="Y4539">
        <v>50200.98</v>
      </c>
      <c r="Z4539">
        <v>49837.3</v>
      </c>
      <c r="AA4539">
        <v>19693.337800000001</v>
      </c>
      <c r="AB4539">
        <v>1180</v>
      </c>
      <c r="AC4539">
        <v>580</v>
      </c>
      <c r="AD4539">
        <v>463</v>
      </c>
      <c r="AE4539">
        <v>641</v>
      </c>
      <c r="AF4539">
        <v>329</v>
      </c>
      <c r="AG4539">
        <v>224</v>
      </c>
      <c r="AH4539">
        <v>190</v>
      </c>
      <c r="AI4539">
        <v>252</v>
      </c>
      <c r="AJ4539">
        <v>851</v>
      </c>
      <c r="AK4539">
        <v>356</v>
      </c>
      <c r="AL4539">
        <v>273</v>
      </c>
      <c r="AM4539">
        <v>389</v>
      </c>
    </row>
    <row r="4540" spans="1:39" x14ac:dyDescent="0.15">
      <c r="A4540" t="s">
        <v>230</v>
      </c>
      <c r="B4540">
        <v>100</v>
      </c>
      <c r="C4540">
        <v>1</v>
      </c>
      <c r="D4540">
        <v>1</v>
      </c>
      <c r="E4540" t="s">
        <v>28</v>
      </c>
      <c r="F4540" t="s">
        <v>206</v>
      </c>
      <c r="G4540">
        <v>46923</v>
      </c>
      <c r="H4540">
        <v>49857</v>
      </c>
      <c r="I4540">
        <v>73897</v>
      </c>
      <c r="J4540">
        <v>2897854.94</v>
      </c>
      <c r="K4540">
        <v>2529658.52</v>
      </c>
      <c r="L4540">
        <v>2345491.91</v>
      </c>
      <c r="M4540">
        <v>1018683.3652</v>
      </c>
      <c r="N4540">
        <v>19416</v>
      </c>
      <c r="O4540">
        <v>20652</v>
      </c>
      <c r="P4540">
        <v>35594</v>
      </c>
      <c r="Q4540">
        <v>1260347.3999999999</v>
      </c>
      <c r="R4540">
        <v>1061254.8899999999</v>
      </c>
      <c r="S4540">
        <v>933513.91</v>
      </c>
      <c r="T4540">
        <v>502552.6421</v>
      </c>
      <c r="U4540">
        <v>27507</v>
      </c>
      <c r="V4540">
        <v>29205</v>
      </c>
      <c r="W4540">
        <v>38303</v>
      </c>
      <c r="X4540">
        <v>1637507.54</v>
      </c>
      <c r="Y4540">
        <v>1468403.63</v>
      </c>
      <c r="Z4540">
        <v>1411978</v>
      </c>
      <c r="AA4540">
        <v>516130.7231</v>
      </c>
      <c r="AB4540">
        <v>45318</v>
      </c>
      <c r="AC4540">
        <v>41818</v>
      </c>
      <c r="AD4540">
        <v>25963</v>
      </c>
      <c r="AE4540">
        <v>39577</v>
      </c>
      <c r="AF4540">
        <v>18788</v>
      </c>
      <c r="AG4540">
        <v>18582</v>
      </c>
      <c r="AH4540">
        <v>13415</v>
      </c>
      <c r="AI4540">
        <v>17143</v>
      </c>
      <c r="AJ4540">
        <v>26530</v>
      </c>
      <c r="AK4540">
        <v>23236</v>
      </c>
      <c r="AL4540">
        <v>12548</v>
      </c>
      <c r="AM4540">
        <v>22434</v>
      </c>
    </row>
    <row r="4541" spans="1:39" x14ac:dyDescent="0.15">
      <c r="A4541" t="s">
        <v>230</v>
      </c>
      <c r="B4541">
        <v>100</v>
      </c>
      <c r="C4541">
        <v>1</v>
      </c>
      <c r="D4541">
        <v>1</v>
      </c>
      <c r="E4541" t="s">
        <v>30</v>
      </c>
      <c r="F4541" t="s">
        <v>206</v>
      </c>
      <c r="G4541">
        <v>4569</v>
      </c>
      <c r="H4541">
        <v>4877</v>
      </c>
      <c r="I4541">
        <v>7145</v>
      </c>
      <c r="J4541">
        <v>281721.68</v>
      </c>
      <c r="K4541">
        <v>249879.96</v>
      </c>
      <c r="L4541">
        <v>229282.49</v>
      </c>
      <c r="M4541">
        <v>97075.0092</v>
      </c>
      <c r="N4541">
        <v>1845</v>
      </c>
      <c r="O4541">
        <v>1980</v>
      </c>
      <c r="P4541">
        <v>3324</v>
      </c>
      <c r="Q4541">
        <v>118717.09</v>
      </c>
      <c r="R4541">
        <v>102327.66</v>
      </c>
      <c r="S4541">
        <v>89023.63</v>
      </c>
      <c r="T4541">
        <v>45899.940699999999</v>
      </c>
      <c r="U4541">
        <v>2724</v>
      </c>
      <c r="V4541">
        <v>2897</v>
      </c>
      <c r="W4541">
        <v>3821</v>
      </c>
      <c r="X4541">
        <v>163004.59</v>
      </c>
      <c r="Y4541">
        <v>147552.29999999999</v>
      </c>
      <c r="Z4541">
        <v>140258.85999999999</v>
      </c>
      <c r="AA4541">
        <v>51175.068500000001</v>
      </c>
      <c r="AB4541">
        <v>4317</v>
      </c>
      <c r="AC4541">
        <v>4284</v>
      </c>
      <c r="AD4541">
        <v>2307</v>
      </c>
      <c r="AE4541">
        <v>4410</v>
      </c>
      <c r="AF4541">
        <v>1748</v>
      </c>
      <c r="AG4541">
        <v>1774</v>
      </c>
      <c r="AH4541">
        <v>1180</v>
      </c>
      <c r="AI4541">
        <v>1784</v>
      </c>
      <c r="AJ4541">
        <v>2569</v>
      </c>
      <c r="AK4541">
        <v>2510</v>
      </c>
      <c r="AL4541">
        <v>1127</v>
      </c>
      <c r="AM4541">
        <v>2626</v>
      </c>
    </row>
    <row r="4542" spans="1:39" x14ac:dyDescent="0.15">
      <c r="A4542" t="s">
        <v>230</v>
      </c>
      <c r="B4542">
        <v>100</v>
      </c>
      <c r="C4542">
        <v>1</v>
      </c>
      <c r="D4542">
        <v>1</v>
      </c>
      <c r="E4542" t="s">
        <v>29</v>
      </c>
      <c r="F4542" t="s">
        <v>206</v>
      </c>
      <c r="G4542">
        <v>36326</v>
      </c>
      <c r="H4542">
        <v>38966</v>
      </c>
      <c r="I4542">
        <v>58907</v>
      </c>
      <c r="J4542">
        <v>2344652.75</v>
      </c>
      <c r="K4542">
        <v>1967605.23</v>
      </c>
      <c r="L4542">
        <v>1858031.25</v>
      </c>
      <c r="M4542">
        <v>814296.40419999999</v>
      </c>
      <c r="N4542">
        <v>11728</v>
      </c>
      <c r="O4542">
        <v>12619</v>
      </c>
      <c r="P4542">
        <v>22753</v>
      </c>
      <c r="Q4542">
        <v>794038.25</v>
      </c>
      <c r="R4542">
        <v>644133.68000000005</v>
      </c>
      <c r="S4542">
        <v>575617.30000000005</v>
      </c>
      <c r="T4542">
        <v>322224.81099999999</v>
      </c>
      <c r="U4542">
        <v>24598</v>
      </c>
      <c r="V4542">
        <v>26347</v>
      </c>
      <c r="W4542">
        <v>36154</v>
      </c>
      <c r="X4542">
        <v>1550614.5</v>
      </c>
      <c r="Y4542">
        <v>1323471.55</v>
      </c>
      <c r="Z4542">
        <v>1282413.95</v>
      </c>
      <c r="AA4542">
        <v>492071.5932</v>
      </c>
      <c r="AB4542">
        <v>34971</v>
      </c>
      <c r="AC4542">
        <v>34524</v>
      </c>
      <c r="AD4542">
        <v>21700</v>
      </c>
      <c r="AE4542">
        <v>34977</v>
      </c>
      <c r="AF4542">
        <v>11247</v>
      </c>
      <c r="AG4542">
        <v>11356</v>
      </c>
      <c r="AH4542">
        <v>8462</v>
      </c>
      <c r="AI4542">
        <v>11285</v>
      </c>
      <c r="AJ4542">
        <v>23724</v>
      </c>
      <c r="AK4542">
        <v>23168</v>
      </c>
      <c r="AL4542">
        <v>13238</v>
      </c>
      <c r="AM4542">
        <v>23692</v>
      </c>
    </row>
    <row r="4543" spans="1:39" x14ac:dyDescent="0.15">
      <c r="A4543" t="s">
        <v>230</v>
      </c>
      <c r="B4543">
        <v>100</v>
      </c>
      <c r="C4543">
        <v>1</v>
      </c>
      <c r="D4543">
        <v>1</v>
      </c>
      <c r="E4543" t="s">
        <v>31</v>
      </c>
      <c r="F4543" t="s">
        <v>206</v>
      </c>
      <c r="G4543">
        <v>2</v>
      </c>
      <c r="H4543">
        <v>4</v>
      </c>
      <c r="I4543">
        <v>5</v>
      </c>
      <c r="J4543">
        <v>190.96</v>
      </c>
      <c r="K4543">
        <v>149.84</v>
      </c>
      <c r="L4543">
        <v>149.84</v>
      </c>
      <c r="M4543">
        <v>72.83</v>
      </c>
      <c r="N4543">
        <v>1</v>
      </c>
      <c r="O4543">
        <v>2</v>
      </c>
      <c r="P4543">
        <v>2</v>
      </c>
      <c r="Q4543">
        <v>123.99</v>
      </c>
      <c r="R4543">
        <v>85.22</v>
      </c>
      <c r="S4543">
        <v>85.22</v>
      </c>
      <c r="T4543">
        <v>43.93</v>
      </c>
      <c r="U4543">
        <v>1</v>
      </c>
      <c r="V4543">
        <v>2</v>
      </c>
      <c r="W4543">
        <v>3</v>
      </c>
      <c r="X4543">
        <v>66.97</v>
      </c>
      <c r="Y4543">
        <v>64.62</v>
      </c>
      <c r="Z4543">
        <v>64.62</v>
      </c>
      <c r="AA4543">
        <v>28.9</v>
      </c>
      <c r="AB4543">
        <v>2</v>
      </c>
      <c r="AC4543">
        <v>1</v>
      </c>
      <c r="AD4543">
        <v>1</v>
      </c>
      <c r="AE4543">
        <v>2</v>
      </c>
      <c r="AF4543">
        <v>1</v>
      </c>
      <c r="AG4543">
        <v>1</v>
      </c>
      <c r="AH4543">
        <v>1</v>
      </c>
      <c r="AI4543">
        <v>1</v>
      </c>
      <c r="AJ4543">
        <v>1</v>
      </c>
      <c r="AK4543">
        <v>0</v>
      </c>
      <c r="AL4543">
        <v>0</v>
      </c>
      <c r="AM4543">
        <v>1</v>
      </c>
    </row>
    <row r="4544" spans="1:39" x14ac:dyDescent="0.15">
      <c r="A4544" t="s">
        <v>230</v>
      </c>
      <c r="B4544">
        <v>100</v>
      </c>
      <c r="C4544">
        <v>1</v>
      </c>
      <c r="D4544">
        <v>1</v>
      </c>
      <c r="E4544" t="s">
        <v>32</v>
      </c>
      <c r="F4544" t="s">
        <v>206</v>
      </c>
      <c r="G4544">
        <v>760</v>
      </c>
      <c r="H4544">
        <v>812</v>
      </c>
      <c r="I4544">
        <v>1296</v>
      </c>
      <c r="J4544">
        <v>59002.38</v>
      </c>
      <c r="K4544">
        <v>45884.95</v>
      </c>
      <c r="L4544">
        <v>43505.04</v>
      </c>
      <c r="M4544">
        <v>19038.890200000002</v>
      </c>
      <c r="N4544">
        <v>275</v>
      </c>
      <c r="O4544">
        <v>288</v>
      </c>
      <c r="P4544">
        <v>501</v>
      </c>
      <c r="Q4544">
        <v>20359.939999999999</v>
      </c>
      <c r="R4544">
        <v>16000.86</v>
      </c>
      <c r="S4544">
        <v>14143.88</v>
      </c>
      <c r="T4544">
        <v>7321.3325999999997</v>
      </c>
      <c r="U4544">
        <v>485</v>
      </c>
      <c r="V4544">
        <v>524</v>
      </c>
      <c r="W4544">
        <v>795</v>
      </c>
      <c r="X4544">
        <v>38642.44</v>
      </c>
      <c r="Y4544">
        <v>29884.09</v>
      </c>
      <c r="Z4544">
        <v>29361.16</v>
      </c>
      <c r="AA4544">
        <v>11717.5576</v>
      </c>
      <c r="AB4544">
        <v>747</v>
      </c>
      <c r="AC4544">
        <v>637</v>
      </c>
      <c r="AD4544">
        <v>406</v>
      </c>
      <c r="AE4544">
        <v>657</v>
      </c>
      <c r="AF4544">
        <v>270</v>
      </c>
      <c r="AG4544">
        <v>239</v>
      </c>
      <c r="AH4544">
        <v>163</v>
      </c>
      <c r="AI4544">
        <v>254</v>
      </c>
      <c r="AJ4544">
        <v>477</v>
      </c>
      <c r="AK4544">
        <v>398</v>
      </c>
      <c r="AL4544">
        <v>243</v>
      </c>
      <c r="AM4544">
        <v>403</v>
      </c>
    </row>
    <row r="4545" spans="1:39" x14ac:dyDescent="0.15">
      <c r="A4545" t="s">
        <v>230</v>
      </c>
      <c r="B4545">
        <v>100</v>
      </c>
      <c r="C4545">
        <v>1</v>
      </c>
      <c r="D4545">
        <v>2</v>
      </c>
      <c r="E4545" t="s">
        <v>28</v>
      </c>
      <c r="F4545" t="s">
        <v>206</v>
      </c>
      <c r="G4545">
        <v>26414</v>
      </c>
      <c r="H4545">
        <v>27119</v>
      </c>
      <c r="I4545">
        <v>37558</v>
      </c>
      <c r="J4545">
        <v>1602407.64</v>
      </c>
      <c r="K4545">
        <v>1397451.73</v>
      </c>
      <c r="L4545">
        <v>1310555.71</v>
      </c>
      <c r="M4545">
        <v>518819.79009999998</v>
      </c>
      <c r="N4545">
        <v>8404</v>
      </c>
      <c r="O4545">
        <v>8635</v>
      </c>
      <c r="P4545">
        <v>13571</v>
      </c>
      <c r="Q4545">
        <v>555038.22</v>
      </c>
      <c r="R4545">
        <v>462029.25</v>
      </c>
      <c r="S4545">
        <v>401393.99</v>
      </c>
      <c r="T4545">
        <v>194822.1728</v>
      </c>
      <c r="U4545">
        <v>18010</v>
      </c>
      <c r="V4545">
        <v>18484</v>
      </c>
      <c r="W4545">
        <v>23987</v>
      </c>
      <c r="X4545">
        <v>1047369.42</v>
      </c>
      <c r="Y4545">
        <v>935422.48</v>
      </c>
      <c r="Z4545">
        <v>909161.72</v>
      </c>
      <c r="AA4545">
        <v>323997.61729999998</v>
      </c>
      <c r="AB4545">
        <v>25368</v>
      </c>
      <c r="AC4545">
        <v>20305</v>
      </c>
      <c r="AD4545">
        <v>8984</v>
      </c>
      <c r="AE4545">
        <v>20615</v>
      </c>
      <c r="AF4545">
        <v>8071</v>
      </c>
      <c r="AG4545">
        <v>7815</v>
      </c>
      <c r="AH4545">
        <v>4374</v>
      </c>
      <c r="AI4545">
        <v>7353</v>
      </c>
      <c r="AJ4545">
        <v>17297</v>
      </c>
      <c r="AK4545">
        <v>12490</v>
      </c>
      <c r="AL4545">
        <v>4610</v>
      </c>
      <c r="AM4545">
        <v>13262</v>
      </c>
    </row>
    <row r="4546" spans="1:39" x14ac:dyDescent="0.15">
      <c r="A4546" t="s">
        <v>230</v>
      </c>
      <c r="B4546">
        <v>100</v>
      </c>
      <c r="C4546">
        <v>1</v>
      </c>
      <c r="D4546">
        <v>2</v>
      </c>
      <c r="E4546" t="s">
        <v>30</v>
      </c>
      <c r="F4546" t="s">
        <v>206</v>
      </c>
      <c r="G4546">
        <v>3262</v>
      </c>
      <c r="H4546">
        <v>3378</v>
      </c>
      <c r="I4546">
        <v>4474</v>
      </c>
      <c r="J4546">
        <v>195430.28</v>
      </c>
      <c r="K4546">
        <v>171250.25</v>
      </c>
      <c r="L4546">
        <v>160528.31</v>
      </c>
      <c r="M4546">
        <v>61590.341</v>
      </c>
      <c r="N4546">
        <v>906</v>
      </c>
      <c r="O4546">
        <v>944</v>
      </c>
      <c r="P4546">
        <v>1414</v>
      </c>
      <c r="Q4546">
        <v>59708.19</v>
      </c>
      <c r="R4546">
        <v>49867.13</v>
      </c>
      <c r="S4546">
        <v>42791.24</v>
      </c>
      <c r="T4546">
        <v>20274.291700000002</v>
      </c>
      <c r="U4546">
        <v>2356</v>
      </c>
      <c r="V4546">
        <v>2434</v>
      </c>
      <c r="W4546">
        <v>3060</v>
      </c>
      <c r="X4546">
        <v>135722.09</v>
      </c>
      <c r="Y4546">
        <v>121383.12</v>
      </c>
      <c r="Z4546">
        <v>117737.07</v>
      </c>
      <c r="AA4546">
        <v>41316.049299999999</v>
      </c>
      <c r="AB4546">
        <v>3059</v>
      </c>
      <c r="AC4546">
        <v>2653</v>
      </c>
      <c r="AD4546">
        <v>988</v>
      </c>
      <c r="AE4546">
        <v>3186</v>
      </c>
      <c r="AF4546">
        <v>852</v>
      </c>
      <c r="AG4546">
        <v>856</v>
      </c>
      <c r="AH4546">
        <v>447</v>
      </c>
      <c r="AI4546">
        <v>887</v>
      </c>
      <c r="AJ4546">
        <v>2207</v>
      </c>
      <c r="AK4546">
        <v>1797</v>
      </c>
      <c r="AL4546">
        <v>541</v>
      </c>
      <c r="AM4546">
        <v>2299</v>
      </c>
    </row>
    <row r="4547" spans="1:39" x14ac:dyDescent="0.15">
      <c r="A4547" t="s">
        <v>230</v>
      </c>
      <c r="B4547">
        <v>100</v>
      </c>
      <c r="C4547">
        <v>1</v>
      </c>
      <c r="D4547">
        <v>2</v>
      </c>
      <c r="E4547" t="s">
        <v>29</v>
      </c>
      <c r="F4547" t="s">
        <v>206</v>
      </c>
      <c r="G4547">
        <v>8351</v>
      </c>
      <c r="H4547">
        <v>8655</v>
      </c>
      <c r="I4547">
        <v>12337</v>
      </c>
      <c r="J4547">
        <v>537102.06999999995</v>
      </c>
      <c r="K4547">
        <v>448721.21</v>
      </c>
      <c r="L4547">
        <v>426409.5</v>
      </c>
      <c r="M4547">
        <v>172218.8492</v>
      </c>
      <c r="N4547">
        <v>2339</v>
      </c>
      <c r="O4547">
        <v>2399</v>
      </c>
      <c r="P4547">
        <v>3903</v>
      </c>
      <c r="Q4547">
        <v>162359.54</v>
      </c>
      <c r="R4547">
        <v>130391.91</v>
      </c>
      <c r="S4547">
        <v>113888.74</v>
      </c>
      <c r="T4547">
        <v>56478.516600000003</v>
      </c>
      <c r="U4547">
        <v>6012</v>
      </c>
      <c r="V4547">
        <v>6256</v>
      </c>
      <c r="W4547">
        <v>8434</v>
      </c>
      <c r="X4547">
        <v>374742.53</v>
      </c>
      <c r="Y4547">
        <v>318329.3</v>
      </c>
      <c r="Z4547">
        <v>312520.76</v>
      </c>
      <c r="AA4547">
        <v>115740.33259999999</v>
      </c>
      <c r="AB4547">
        <v>8033</v>
      </c>
      <c r="AC4547">
        <v>7404</v>
      </c>
      <c r="AD4547">
        <v>3003</v>
      </c>
      <c r="AE4547">
        <v>8124</v>
      </c>
      <c r="AF4547">
        <v>2258</v>
      </c>
      <c r="AG4547">
        <v>2171</v>
      </c>
      <c r="AH4547">
        <v>1203</v>
      </c>
      <c r="AI4547">
        <v>2283</v>
      </c>
      <c r="AJ4547">
        <v>5775</v>
      </c>
      <c r="AK4547">
        <v>5233</v>
      </c>
      <c r="AL4547">
        <v>1800</v>
      </c>
      <c r="AM4547">
        <v>5841</v>
      </c>
    </row>
    <row r="4548" spans="1:39" x14ac:dyDescent="0.15">
      <c r="A4548" t="s">
        <v>230</v>
      </c>
      <c r="B4548">
        <v>100</v>
      </c>
      <c r="C4548">
        <v>1</v>
      </c>
      <c r="D4548">
        <v>2</v>
      </c>
      <c r="E4548" t="s">
        <v>32</v>
      </c>
      <c r="F4548" t="s">
        <v>206</v>
      </c>
      <c r="G4548">
        <v>614</v>
      </c>
      <c r="H4548">
        <v>645</v>
      </c>
      <c r="I4548">
        <v>998</v>
      </c>
      <c r="J4548">
        <v>47528.23</v>
      </c>
      <c r="K4548">
        <v>36507.22</v>
      </c>
      <c r="L4548">
        <v>34475.51</v>
      </c>
      <c r="M4548">
        <v>14552.2318</v>
      </c>
      <c r="N4548">
        <v>223</v>
      </c>
      <c r="O4548">
        <v>227</v>
      </c>
      <c r="P4548">
        <v>387</v>
      </c>
      <c r="Q4548">
        <v>18531.27</v>
      </c>
      <c r="R4548">
        <v>13924.92</v>
      </c>
      <c r="S4548">
        <v>12128.29</v>
      </c>
      <c r="T4548">
        <v>5739.4211999999998</v>
      </c>
      <c r="U4548">
        <v>391</v>
      </c>
      <c r="V4548">
        <v>418</v>
      </c>
      <c r="W4548">
        <v>611</v>
      </c>
      <c r="X4548">
        <v>28996.959999999999</v>
      </c>
      <c r="Y4548">
        <v>22582.3</v>
      </c>
      <c r="Z4548">
        <v>22347.22</v>
      </c>
      <c r="AA4548">
        <v>8812.8106000000007</v>
      </c>
      <c r="AB4548">
        <v>597</v>
      </c>
      <c r="AC4548">
        <v>440</v>
      </c>
      <c r="AD4548">
        <v>208</v>
      </c>
      <c r="AE4548">
        <v>506</v>
      </c>
      <c r="AF4548">
        <v>217</v>
      </c>
      <c r="AG4548">
        <v>181</v>
      </c>
      <c r="AH4548">
        <v>97</v>
      </c>
      <c r="AI4548">
        <v>214</v>
      </c>
      <c r="AJ4548">
        <v>380</v>
      </c>
      <c r="AK4548">
        <v>259</v>
      </c>
      <c r="AL4548">
        <v>111</v>
      </c>
      <c r="AM4548">
        <v>292</v>
      </c>
    </row>
    <row r="4549" spans="1:39" x14ac:dyDescent="0.15">
      <c r="A4549" t="s">
        <v>230</v>
      </c>
      <c r="B4549">
        <v>100</v>
      </c>
      <c r="C4549">
        <v>2</v>
      </c>
      <c r="D4549">
        <v>0</v>
      </c>
      <c r="E4549" t="s">
        <v>28</v>
      </c>
      <c r="F4549" t="s">
        <v>206</v>
      </c>
      <c r="G4549">
        <v>90</v>
      </c>
      <c r="H4549">
        <v>188</v>
      </c>
      <c r="I4549">
        <v>274</v>
      </c>
      <c r="J4549">
        <v>7208.35</v>
      </c>
      <c r="K4549">
        <v>5989.15</v>
      </c>
      <c r="L4549">
        <v>5257.62</v>
      </c>
      <c r="M4549">
        <v>3276.6143000000002</v>
      </c>
      <c r="N4549">
        <v>90</v>
      </c>
      <c r="O4549">
        <v>95</v>
      </c>
      <c r="P4549">
        <v>149</v>
      </c>
      <c r="Q4549">
        <v>3655.7</v>
      </c>
      <c r="R4549">
        <v>3032.85</v>
      </c>
      <c r="S4549">
        <v>2438.7600000000002</v>
      </c>
      <c r="T4549">
        <v>1821.8411000000001</v>
      </c>
      <c r="U4549">
        <v>90</v>
      </c>
      <c r="V4549">
        <v>93</v>
      </c>
      <c r="W4549">
        <v>125</v>
      </c>
      <c r="X4549">
        <v>3552.65</v>
      </c>
      <c r="Y4549">
        <v>2956.3</v>
      </c>
      <c r="Z4549">
        <v>2818.86</v>
      </c>
      <c r="AA4549">
        <v>1454.7732000000001</v>
      </c>
      <c r="AB4549">
        <v>89</v>
      </c>
      <c r="AC4549">
        <v>87</v>
      </c>
      <c r="AD4549">
        <v>70</v>
      </c>
      <c r="AE4549">
        <v>57</v>
      </c>
      <c r="AF4549">
        <v>89</v>
      </c>
      <c r="AG4549">
        <v>87</v>
      </c>
      <c r="AH4549">
        <v>70</v>
      </c>
      <c r="AI4549">
        <v>57</v>
      </c>
      <c r="AJ4549">
        <v>89</v>
      </c>
      <c r="AK4549">
        <v>87</v>
      </c>
      <c r="AL4549">
        <v>70</v>
      </c>
      <c r="AM4549">
        <v>57</v>
      </c>
    </row>
    <row r="4550" spans="1:39" x14ac:dyDescent="0.15">
      <c r="A4550" t="s">
        <v>230</v>
      </c>
      <c r="B4550">
        <v>100</v>
      </c>
      <c r="C4550">
        <v>2</v>
      </c>
      <c r="D4550">
        <v>0</v>
      </c>
      <c r="E4550" t="s">
        <v>32</v>
      </c>
      <c r="F4550" t="s">
        <v>206</v>
      </c>
      <c r="G4550">
        <v>7</v>
      </c>
      <c r="H4550">
        <v>14</v>
      </c>
      <c r="I4550">
        <v>22</v>
      </c>
      <c r="J4550">
        <v>686.81</v>
      </c>
      <c r="K4550">
        <v>513.25</v>
      </c>
      <c r="L4550">
        <v>486.26</v>
      </c>
      <c r="M4550">
        <v>297.17110000000002</v>
      </c>
      <c r="N4550">
        <v>7</v>
      </c>
      <c r="O4550">
        <v>7</v>
      </c>
      <c r="P4550">
        <v>13</v>
      </c>
      <c r="Q4550">
        <v>252.87</v>
      </c>
      <c r="R4550">
        <v>189.97</v>
      </c>
      <c r="S4550">
        <v>162.97999999999999</v>
      </c>
      <c r="T4550">
        <v>161.71109999999999</v>
      </c>
      <c r="U4550">
        <v>7</v>
      </c>
      <c r="V4550">
        <v>7</v>
      </c>
      <c r="W4550">
        <v>9</v>
      </c>
      <c r="X4550">
        <v>433.94</v>
      </c>
      <c r="Y4550">
        <v>323.27999999999997</v>
      </c>
      <c r="Z4550">
        <v>323.27999999999997</v>
      </c>
      <c r="AA4550">
        <v>135.46</v>
      </c>
      <c r="AB4550">
        <v>7</v>
      </c>
      <c r="AC4550">
        <v>7</v>
      </c>
      <c r="AD4550">
        <v>7</v>
      </c>
      <c r="AE4550">
        <v>5</v>
      </c>
      <c r="AF4550">
        <v>7</v>
      </c>
      <c r="AG4550">
        <v>7</v>
      </c>
      <c r="AH4550">
        <v>7</v>
      </c>
      <c r="AI4550">
        <v>5</v>
      </c>
      <c r="AJ4550">
        <v>7</v>
      </c>
      <c r="AK4550">
        <v>7</v>
      </c>
      <c r="AL4550">
        <v>7</v>
      </c>
      <c r="AM4550">
        <v>5</v>
      </c>
    </row>
    <row r="4551" spans="1:39" x14ac:dyDescent="0.15">
      <c r="A4551" t="s">
        <v>230</v>
      </c>
      <c r="B4551">
        <v>100</v>
      </c>
      <c r="C4551">
        <v>2</v>
      </c>
      <c r="D4551">
        <v>1</v>
      </c>
      <c r="E4551" t="s">
        <v>28</v>
      </c>
      <c r="F4551" t="s">
        <v>206</v>
      </c>
      <c r="G4551">
        <v>437</v>
      </c>
      <c r="H4551">
        <v>912</v>
      </c>
      <c r="I4551">
        <v>1268</v>
      </c>
      <c r="J4551">
        <v>36181.410000000003</v>
      </c>
      <c r="K4551">
        <v>29940.21</v>
      </c>
      <c r="L4551">
        <v>26358.15</v>
      </c>
      <c r="M4551">
        <v>15918.365400000001</v>
      </c>
      <c r="N4551">
        <v>437</v>
      </c>
      <c r="O4551">
        <v>454</v>
      </c>
      <c r="P4551">
        <v>720</v>
      </c>
      <c r="Q4551">
        <v>19334.73</v>
      </c>
      <c r="R4551">
        <v>15300.47</v>
      </c>
      <c r="S4551">
        <v>11954.44</v>
      </c>
      <c r="T4551">
        <v>9335.9670999999998</v>
      </c>
      <c r="U4551">
        <v>437</v>
      </c>
      <c r="V4551">
        <v>458</v>
      </c>
      <c r="W4551">
        <v>548</v>
      </c>
      <c r="X4551">
        <v>16846.68</v>
      </c>
      <c r="Y4551">
        <v>14639.74</v>
      </c>
      <c r="Z4551">
        <v>14403.71</v>
      </c>
      <c r="AA4551">
        <v>6582.3982999999998</v>
      </c>
      <c r="AB4551">
        <v>424</v>
      </c>
      <c r="AC4551">
        <v>436</v>
      </c>
      <c r="AD4551">
        <v>345</v>
      </c>
      <c r="AE4551">
        <v>400</v>
      </c>
      <c r="AF4551">
        <v>424</v>
      </c>
      <c r="AG4551">
        <v>436</v>
      </c>
      <c r="AH4551">
        <v>345</v>
      </c>
      <c r="AI4551">
        <v>400</v>
      </c>
      <c r="AJ4551">
        <v>424</v>
      </c>
      <c r="AK4551">
        <v>436</v>
      </c>
      <c r="AL4551">
        <v>345</v>
      </c>
      <c r="AM4551">
        <v>400</v>
      </c>
    </row>
    <row r="4552" spans="1:39" x14ac:dyDescent="0.15">
      <c r="A4552" t="s">
        <v>230</v>
      </c>
      <c r="B4552">
        <v>100</v>
      </c>
      <c r="C4552">
        <v>2</v>
      </c>
      <c r="D4552">
        <v>1</v>
      </c>
      <c r="E4552" t="s">
        <v>30</v>
      </c>
      <c r="F4552" t="s">
        <v>206</v>
      </c>
      <c r="G4552">
        <v>38</v>
      </c>
      <c r="H4552">
        <v>76</v>
      </c>
      <c r="I4552">
        <v>98</v>
      </c>
      <c r="J4552">
        <v>2872.4</v>
      </c>
      <c r="K4552">
        <v>2404.36</v>
      </c>
      <c r="L4552">
        <v>2106.4299999999998</v>
      </c>
      <c r="M4552">
        <v>1347.2599</v>
      </c>
      <c r="N4552">
        <v>38</v>
      </c>
      <c r="O4552">
        <v>38</v>
      </c>
      <c r="P4552">
        <v>55</v>
      </c>
      <c r="Q4552">
        <v>1383.51</v>
      </c>
      <c r="R4552">
        <v>1117.31</v>
      </c>
      <c r="S4552">
        <v>922.37</v>
      </c>
      <c r="T4552">
        <v>780.27949999999998</v>
      </c>
      <c r="U4552">
        <v>38</v>
      </c>
      <c r="V4552">
        <v>38</v>
      </c>
      <c r="W4552">
        <v>43</v>
      </c>
      <c r="X4552">
        <v>1488.89</v>
      </c>
      <c r="Y4552">
        <v>1287.05</v>
      </c>
      <c r="Z4552">
        <v>1184.06</v>
      </c>
      <c r="AA4552">
        <v>566.98040000000003</v>
      </c>
      <c r="AB4552">
        <v>34</v>
      </c>
      <c r="AC4552">
        <v>38</v>
      </c>
      <c r="AD4552">
        <v>26</v>
      </c>
      <c r="AE4552">
        <v>36</v>
      </c>
      <c r="AF4552">
        <v>34</v>
      </c>
      <c r="AG4552">
        <v>38</v>
      </c>
      <c r="AH4552">
        <v>26</v>
      </c>
      <c r="AI4552">
        <v>36</v>
      </c>
      <c r="AJ4552">
        <v>34</v>
      </c>
      <c r="AK4552">
        <v>38</v>
      </c>
      <c r="AL4552">
        <v>26</v>
      </c>
      <c r="AM4552">
        <v>36</v>
      </c>
    </row>
    <row r="4553" spans="1:39" x14ac:dyDescent="0.15">
      <c r="A4553" t="s">
        <v>230</v>
      </c>
      <c r="B4553">
        <v>100</v>
      </c>
      <c r="C4553">
        <v>2</v>
      </c>
      <c r="D4553">
        <v>1</v>
      </c>
      <c r="E4553" t="s">
        <v>29</v>
      </c>
      <c r="F4553" t="s">
        <v>206</v>
      </c>
      <c r="G4553">
        <v>499</v>
      </c>
      <c r="H4553">
        <v>1047</v>
      </c>
      <c r="I4553">
        <v>1495</v>
      </c>
      <c r="J4553">
        <v>43435.63</v>
      </c>
      <c r="K4553">
        <v>34195.129999999997</v>
      </c>
      <c r="L4553">
        <v>30243.75</v>
      </c>
      <c r="M4553">
        <v>19408.118399999999</v>
      </c>
      <c r="N4553">
        <v>499</v>
      </c>
      <c r="O4553">
        <v>519</v>
      </c>
      <c r="P4553">
        <v>846</v>
      </c>
      <c r="Q4553">
        <v>23076.29</v>
      </c>
      <c r="R4553">
        <v>17464.87</v>
      </c>
      <c r="S4553">
        <v>13917.62</v>
      </c>
      <c r="T4553">
        <v>11474.642900000001</v>
      </c>
      <c r="U4553">
        <v>499</v>
      </c>
      <c r="V4553">
        <v>528</v>
      </c>
      <c r="W4553">
        <v>649</v>
      </c>
      <c r="X4553">
        <v>20359.34</v>
      </c>
      <c r="Y4553">
        <v>16730.259999999998</v>
      </c>
      <c r="Z4553">
        <v>16326.13</v>
      </c>
      <c r="AA4553">
        <v>7933.4754999999996</v>
      </c>
      <c r="AB4553">
        <v>473</v>
      </c>
      <c r="AC4553">
        <v>495</v>
      </c>
      <c r="AD4553">
        <v>379</v>
      </c>
      <c r="AE4553">
        <v>478</v>
      </c>
      <c r="AF4553">
        <v>473</v>
      </c>
      <c r="AG4553">
        <v>495</v>
      </c>
      <c r="AH4553">
        <v>379</v>
      </c>
      <c r="AI4553">
        <v>478</v>
      </c>
      <c r="AJ4553">
        <v>473</v>
      </c>
      <c r="AK4553">
        <v>495</v>
      </c>
      <c r="AL4553">
        <v>379</v>
      </c>
      <c r="AM4553">
        <v>478</v>
      </c>
    </row>
    <row r="4554" spans="1:39" x14ac:dyDescent="0.15">
      <c r="A4554" t="s">
        <v>230</v>
      </c>
      <c r="B4554">
        <v>100</v>
      </c>
      <c r="C4554">
        <v>2</v>
      </c>
      <c r="D4554">
        <v>1</v>
      </c>
      <c r="E4554" t="s">
        <v>32</v>
      </c>
      <c r="F4554" t="s">
        <v>206</v>
      </c>
      <c r="G4554">
        <v>15</v>
      </c>
      <c r="H4554">
        <v>31</v>
      </c>
      <c r="I4554">
        <v>47</v>
      </c>
      <c r="J4554">
        <v>1365.57</v>
      </c>
      <c r="K4554">
        <v>1027.1199999999999</v>
      </c>
      <c r="L4554">
        <v>962.16</v>
      </c>
      <c r="M4554">
        <v>597.33870000000002</v>
      </c>
      <c r="N4554">
        <v>15</v>
      </c>
      <c r="O4554">
        <v>15</v>
      </c>
      <c r="P4554">
        <v>24</v>
      </c>
      <c r="Q4554">
        <v>574.76</v>
      </c>
      <c r="R4554">
        <v>448.79</v>
      </c>
      <c r="S4554">
        <v>383.83</v>
      </c>
      <c r="T4554">
        <v>305.92869999999999</v>
      </c>
      <c r="U4554">
        <v>15</v>
      </c>
      <c r="V4554">
        <v>16</v>
      </c>
      <c r="W4554">
        <v>23</v>
      </c>
      <c r="X4554">
        <v>790.81</v>
      </c>
      <c r="Y4554">
        <v>578.33000000000004</v>
      </c>
      <c r="Z4554">
        <v>578.33000000000004</v>
      </c>
      <c r="AA4554">
        <v>291.41000000000003</v>
      </c>
      <c r="AB4554">
        <v>15</v>
      </c>
      <c r="AC4554">
        <v>14</v>
      </c>
      <c r="AD4554">
        <v>13</v>
      </c>
      <c r="AE4554">
        <v>13</v>
      </c>
      <c r="AF4554">
        <v>15</v>
      </c>
      <c r="AG4554">
        <v>14</v>
      </c>
      <c r="AH4554">
        <v>13</v>
      </c>
      <c r="AI4554">
        <v>13</v>
      </c>
      <c r="AJ4554">
        <v>15</v>
      </c>
      <c r="AK4554">
        <v>14</v>
      </c>
      <c r="AL4554">
        <v>13</v>
      </c>
      <c r="AM4554">
        <v>13</v>
      </c>
    </row>
    <row r="4555" spans="1:39" x14ac:dyDescent="0.15">
      <c r="A4555" t="s">
        <v>230</v>
      </c>
      <c r="B4555">
        <v>100</v>
      </c>
      <c r="C4555">
        <v>2</v>
      </c>
      <c r="D4555">
        <v>2</v>
      </c>
      <c r="E4555" t="s">
        <v>28</v>
      </c>
      <c r="F4555" t="s">
        <v>206</v>
      </c>
      <c r="G4555">
        <v>115</v>
      </c>
      <c r="H4555">
        <v>238</v>
      </c>
      <c r="I4555">
        <v>348</v>
      </c>
      <c r="J4555">
        <v>9836.8799999999992</v>
      </c>
      <c r="K4555">
        <v>8033.79</v>
      </c>
      <c r="L4555">
        <v>7073.48</v>
      </c>
      <c r="M4555">
        <v>4320.6629000000003</v>
      </c>
      <c r="N4555">
        <v>115</v>
      </c>
      <c r="O4555">
        <v>119</v>
      </c>
      <c r="P4555">
        <v>201</v>
      </c>
      <c r="Q4555">
        <v>5425.27</v>
      </c>
      <c r="R4555">
        <v>4228.42</v>
      </c>
      <c r="S4555">
        <v>3426.72</v>
      </c>
      <c r="T4555">
        <v>2516.8443000000002</v>
      </c>
      <c r="U4555">
        <v>115</v>
      </c>
      <c r="V4555">
        <v>119</v>
      </c>
      <c r="W4555">
        <v>147</v>
      </c>
      <c r="X4555">
        <v>4411.6099999999997</v>
      </c>
      <c r="Y4555">
        <v>3805.37</v>
      </c>
      <c r="Z4555">
        <v>3646.76</v>
      </c>
      <c r="AA4555">
        <v>1803.8186000000001</v>
      </c>
      <c r="AB4555">
        <v>109</v>
      </c>
      <c r="AC4555">
        <v>115</v>
      </c>
      <c r="AD4555">
        <v>83</v>
      </c>
      <c r="AE4555">
        <v>91</v>
      </c>
      <c r="AF4555">
        <v>109</v>
      </c>
      <c r="AG4555">
        <v>115</v>
      </c>
      <c r="AH4555">
        <v>83</v>
      </c>
      <c r="AI4555">
        <v>91</v>
      </c>
      <c r="AJ4555">
        <v>109</v>
      </c>
      <c r="AK4555">
        <v>115</v>
      </c>
      <c r="AL4555">
        <v>83</v>
      </c>
      <c r="AM4555">
        <v>91</v>
      </c>
    </row>
    <row r="4556" spans="1:39" x14ac:dyDescent="0.15">
      <c r="A4556" t="s">
        <v>230</v>
      </c>
      <c r="B4556">
        <v>100</v>
      </c>
      <c r="C4556">
        <v>2</v>
      </c>
      <c r="D4556">
        <v>2</v>
      </c>
      <c r="E4556" t="s">
        <v>30</v>
      </c>
      <c r="F4556" t="s">
        <v>206</v>
      </c>
      <c r="G4556">
        <v>10</v>
      </c>
      <c r="H4556">
        <v>21</v>
      </c>
      <c r="I4556">
        <v>26</v>
      </c>
      <c r="J4556">
        <v>772.76</v>
      </c>
      <c r="K4556">
        <v>675.11</v>
      </c>
      <c r="L4556">
        <v>567.14</v>
      </c>
      <c r="M4556">
        <v>403.11110000000002</v>
      </c>
      <c r="N4556">
        <v>10</v>
      </c>
      <c r="O4556">
        <v>11</v>
      </c>
      <c r="P4556">
        <v>15</v>
      </c>
      <c r="Q4556">
        <v>384.85</v>
      </c>
      <c r="R4556">
        <v>338.85</v>
      </c>
      <c r="S4556">
        <v>230.88</v>
      </c>
      <c r="T4556">
        <v>225.2011</v>
      </c>
      <c r="U4556">
        <v>10</v>
      </c>
      <c r="V4556">
        <v>10</v>
      </c>
      <c r="W4556">
        <v>11</v>
      </c>
      <c r="X4556">
        <v>387.91</v>
      </c>
      <c r="Y4556">
        <v>336.26</v>
      </c>
      <c r="Z4556">
        <v>336.26</v>
      </c>
      <c r="AA4556">
        <v>177.91</v>
      </c>
      <c r="AB4556">
        <v>8</v>
      </c>
      <c r="AC4556">
        <v>10</v>
      </c>
      <c r="AD4556">
        <v>4</v>
      </c>
      <c r="AE4556">
        <v>9</v>
      </c>
      <c r="AF4556">
        <v>8</v>
      </c>
      <c r="AG4556">
        <v>10</v>
      </c>
      <c r="AH4556">
        <v>4</v>
      </c>
      <c r="AI4556">
        <v>9</v>
      </c>
      <c r="AJ4556">
        <v>8</v>
      </c>
      <c r="AK4556">
        <v>10</v>
      </c>
      <c r="AL4556">
        <v>4</v>
      </c>
      <c r="AM4556">
        <v>9</v>
      </c>
    </row>
    <row r="4557" spans="1:39" x14ac:dyDescent="0.15">
      <c r="A4557" t="s">
        <v>230</v>
      </c>
      <c r="B4557">
        <v>100</v>
      </c>
      <c r="C4557">
        <v>2</v>
      </c>
      <c r="D4557">
        <v>2</v>
      </c>
      <c r="E4557" t="s">
        <v>29</v>
      </c>
      <c r="F4557" t="s">
        <v>206</v>
      </c>
      <c r="G4557">
        <v>40</v>
      </c>
      <c r="H4557">
        <v>82</v>
      </c>
      <c r="I4557">
        <v>104</v>
      </c>
      <c r="J4557">
        <v>3247.29</v>
      </c>
      <c r="K4557">
        <v>2652.79</v>
      </c>
      <c r="L4557">
        <v>2267.89</v>
      </c>
      <c r="M4557">
        <v>1191.6921</v>
      </c>
      <c r="N4557">
        <v>40</v>
      </c>
      <c r="O4557">
        <v>41</v>
      </c>
      <c r="P4557">
        <v>60</v>
      </c>
      <c r="Q4557">
        <v>1624.57</v>
      </c>
      <c r="R4557">
        <v>1351.55</v>
      </c>
      <c r="S4557">
        <v>995.14</v>
      </c>
      <c r="T4557">
        <v>656.39210000000003</v>
      </c>
      <c r="U4557">
        <v>40</v>
      </c>
      <c r="V4557">
        <v>41</v>
      </c>
      <c r="W4557">
        <v>44</v>
      </c>
      <c r="X4557">
        <v>1622.72</v>
      </c>
      <c r="Y4557">
        <v>1301.24</v>
      </c>
      <c r="Z4557">
        <v>1272.75</v>
      </c>
      <c r="AA4557">
        <v>535.29999999999995</v>
      </c>
      <c r="AB4557">
        <v>36</v>
      </c>
      <c r="AC4557">
        <v>39</v>
      </c>
      <c r="AD4557">
        <v>28</v>
      </c>
      <c r="AE4557">
        <v>37</v>
      </c>
      <c r="AF4557">
        <v>36</v>
      </c>
      <c r="AG4557">
        <v>39</v>
      </c>
      <c r="AH4557">
        <v>28</v>
      </c>
      <c r="AI4557">
        <v>37</v>
      </c>
      <c r="AJ4557">
        <v>36</v>
      </c>
      <c r="AK4557">
        <v>39</v>
      </c>
      <c r="AL4557">
        <v>28</v>
      </c>
      <c r="AM4557">
        <v>37</v>
      </c>
    </row>
    <row r="4558" spans="1:39" x14ac:dyDescent="0.15">
      <c r="A4558" t="s">
        <v>230</v>
      </c>
      <c r="B4558">
        <v>100</v>
      </c>
      <c r="C4558">
        <v>2</v>
      </c>
      <c r="D4558">
        <v>2</v>
      </c>
      <c r="E4558" t="s">
        <v>32</v>
      </c>
      <c r="F4558" t="s">
        <v>206</v>
      </c>
      <c r="G4558">
        <v>4</v>
      </c>
      <c r="H4558">
        <v>8</v>
      </c>
      <c r="I4558">
        <v>10</v>
      </c>
      <c r="J4558">
        <v>424.95</v>
      </c>
      <c r="K4558">
        <v>312.16000000000003</v>
      </c>
      <c r="L4558">
        <v>205.7</v>
      </c>
      <c r="M4558">
        <v>119.6155</v>
      </c>
      <c r="N4558">
        <v>4</v>
      </c>
      <c r="O4558">
        <v>4</v>
      </c>
      <c r="P4558">
        <v>6</v>
      </c>
      <c r="Q4558">
        <v>227.96</v>
      </c>
      <c r="R4558">
        <v>178.43</v>
      </c>
      <c r="S4558">
        <v>71.97</v>
      </c>
      <c r="T4558">
        <v>67.375500000000002</v>
      </c>
      <c r="U4558">
        <v>4</v>
      </c>
      <c r="V4558">
        <v>4</v>
      </c>
      <c r="W4558">
        <v>4</v>
      </c>
      <c r="X4558">
        <v>196.99</v>
      </c>
      <c r="Y4558">
        <v>133.72999999999999</v>
      </c>
      <c r="Z4558">
        <v>133.72999999999999</v>
      </c>
      <c r="AA4558">
        <v>52.24</v>
      </c>
      <c r="AB4558">
        <v>4</v>
      </c>
      <c r="AC4558">
        <v>3</v>
      </c>
      <c r="AD4558">
        <v>3</v>
      </c>
      <c r="AE4558">
        <v>4</v>
      </c>
      <c r="AF4558">
        <v>4</v>
      </c>
      <c r="AG4558">
        <v>3</v>
      </c>
      <c r="AH4558">
        <v>3</v>
      </c>
      <c r="AI4558">
        <v>4</v>
      </c>
      <c r="AJ4558">
        <v>4</v>
      </c>
      <c r="AK4558">
        <v>3</v>
      </c>
      <c r="AL4558">
        <v>3</v>
      </c>
      <c r="AM4558">
        <v>4</v>
      </c>
    </row>
    <row r="4559" spans="1:39" x14ac:dyDescent="0.15">
      <c r="A4559" t="s">
        <v>231</v>
      </c>
      <c r="B4559">
        <v>-1</v>
      </c>
      <c r="C4559">
        <v>0</v>
      </c>
      <c r="D4559">
        <v>0</v>
      </c>
      <c r="E4559" t="s">
        <v>28</v>
      </c>
      <c r="F4559" t="s">
        <v>206</v>
      </c>
      <c r="G4559">
        <v>0</v>
      </c>
      <c r="H4559">
        <v>75155</v>
      </c>
      <c r="I4559">
        <v>159878</v>
      </c>
      <c r="J4559">
        <v>8254490.4299999997</v>
      </c>
      <c r="K4559">
        <v>7276722.5499999998</v>
      </c>
      <c r="L4559">
        <v>7050587.1399999997</v>
      </c>
      <c r="M4559">
        <v>2204372.2006999999</v>
      </c>
      <c r="N4559">
        <v>0</v>
      </c>
      <c r="O4559">
        <v>302</v>
      </c>
      <c r="P4559">
        <v>1253</v>
      </c>
      <c r="Q4559">
        <v>57045.62</v>
      </c>
      <c r="R4559">
        <v>47280.11</v>
      </c>
      <c r="S4559">
        <v>42401.56</v>
      </c>
      <c r="T4559">
        <v>20453.3115</v>
      </c>
      <c r="U4559">
        <v>0</v>
      </c>
      <c r="V4559">
        <v>74853</v>
      </c>
      <c r="W4559">
        <v>158625</v>
      </c>
      <c r="X4559">
        <v>8197444.8099999996</v>
      </c>
      <c r="Y4559">
        <v>7229442.4400000004</v>
      </c>
      <c r="Z4559">
        <v>7008185.5800000001</v>
      </c>
      <c r="AA4559">
        <v>2183918.8892000001</v>
      </c>
      <c r="AB4559">
        <v>0</v>
      </c>
      <c r="AC4559">
        <v>0</v>
      </c>
      <c r="AD4559">
        <v>0</v>
      </c>
      <c r="AE4559">
        <v>0</v>
      </c>
      <c r="AF4559">
        <v>0</v>
      </c>
      <c r="AG4559">
        <v>0</v>
      </c>
      <c r="AH4559">
        <v>0</v>
      </c>
      <c r="AI4559">
        <v>0</v>
      </c>
      <c r="AJ4559">
        <v>0</v>
      </c>
      <c r="AK4559">
        <v>0</v>
      </c>
      <c r="AL4559">
        <v>0</v>
      </c>
      <c r="AM4559">
        <v>0</v>
      </c>
    </row>
    <row r="4560" spans="1:39" x14ac:dyDescent="0.15">
      <c r="A4560" t="s">
        <v>231</v>
      </c>
      <c r="B4560">
        <v>5</v>
      </c>
      <c r="C4560">
        <v>1</v>
      </c>
      <c r="D4560">
        <v>0</v>
      </c>
      <c r="E4560" t="s">
        <v>28</v>
      </c>
      <c r="F4560" t="s">
        <v>206</v>
      </c>
      <c r="G4560">
        <v>765</v>
      </c>
      <c r="H4560">
        <v>2814</v>
      </c>
      <c r="I4560">
        <v>16378</v>
      </c>
      <c r="J4560">
        <v>925327.22</v>
      </c>
      <c r="K4560">
        <v>794146.5</v>
      </c>
      <c r="L4560">
        <v>651307.98</v>
      </c>
      <c r="M4560">
        <v>244474.46830000001</v>
      </c>
      <c r="N4560">
        <v>401</v>
      </c>
      <c r="O4560">
        <v>1273</v>
      </c>
      <c r="P4560">
        <v>8608</v>
      </c>
      <c r="Q4560">
        <v>490404.21</v>
      </c>
      <c r="R4560">
        <v>426064.5</v>
      </c>
      <c r="S4560">
        <v>320167.13</v>
      </c>
      <c r="T4560">
        <v>136134.11799999999</v>
      </c>
      <c r="U4560">
        <v>364</v>
      </c>
      <c r="V4560">
        <v>1541</v>
      </c>
      <c r="W4560">
        <v>7770</v>
      </c>
      <c r="X4560">
        <v>434923.01</v>
      </c>
      <c r="Y4560">
        <v>368082</v>
      </c>
      <c r="Z4560">
        <v>331140.84999999998</v>
      </c>
      <c r="AA4560">
        <v>108340.35030000001</v>
      </c>
      <c r="AB4560">
        <v>706</v>
      </c>
      <c r="AC4560">
        <v>635</v>
      </c>
      <c r="AD4560">
        <v>518</v>
      </c>
      <c r="AE4560">
        <v>467</v>
      </c>
      <c r="AF4560">
        <v>392</v>
      </c>
      <c r="AG4560">
        <v>390</v>
      </c>
      <c r="AH4560">
        <v>325</v>
      </c>
      <c r="AI4560">
        <v>269</v>
      </c>
      <c r="AJ4560">
        <v>314</v>
      </c>
      <c r="AK4560">
        <v>245</v>
      </c>
      <c r="AL4560">
        <v>193</v>
      </c>
      <c r="AM4560">
        <v>198</v>
      </c>
    </row>
    <row r="4561" spans="1:39" x14ac:dyDescent="0.15">
      <c r="A4561" t="s">
        <v>231</v>
      </c>
      <c r="B4561">
        <v>5</v>
      </c>
      <c r="C4561">
        <v>1</v>
      </c>
      <c r="D4561">
        <v>0</v>
      </c>
      <c r="E4561" t="s">
        <v>30</v>
      </c>
      <c r="F4561" t="s">
        <v>206</v>
      </c>
      <c r="G4561">
        <v>3</v>
      </c>
      <c r="H4561">
        <v>8</v>
      </c>
      <c r="I4561">
        <v>59</v>
      </c>
      <c r="J4561">
        <v>3303.79</v>
      </c>
      <c r="K4561">
        <v>2751.36</v>
      </c>
      <c r="L4561">
        <v>2514.36</v>
      </c>
      <c r="M4561">
        <v>831.81370000000004</v>
      </c>
      <c r="N4561">
        <v>1</v>
      </c>
      <c r="O4561">
        <v>2</v>
      </c>
      <c r="P4561">
        <v>20</v>
      </c>
      <c r="Q4561">
        <v>1095.8599999999999</v>
      </c>
      <c r="R4561">
        <v>1007.36</v>
      </c>
      <c r="S4561">
        <v>1007.36</v>
      </c>
      <c r="T4561">
        <v>309.39370000000002</v>
      </c>
      <c r="U4561">
        <v>2</v>
      </c>
      <c r="V4561">
        <v>6</v>
      </c>
      <c r="W4561">
        <v>39</v>
      </c>
      <c r="X4561">
        <v>2207.9299999999998</v>
      </c>
      <c r="Y4561">
        <v>1744</v>
      </c>
      <c r="Z4561">
        <v>1507</v>
      </c>
      <c r="AA4561">
        <v>522.41999999999996</v>
      </c>
      <c r="AB4561">
        <v>2</v>
      </c>
      <c r="AC4561">
        <v>2</v>
      </c>
      <c r="AD4561">
        <v>2</v>
      </c>
      <c r="AE4561">
        <v>3</v>
      </c>
      <c r="AF4561">
        <v>0</v>
      </c>
      <c r="AG4561">
        <v>1</v>
      </c>
      <c r="AH4561">
        <v>1</v>
      </c>
      <c r="AI4561">
        <v>1</v>
      </c>
      <c r="AJ4561">
        <v>2</v>
      </c>
      <c r="AK4561">
        <v>1</v>
      </c>
      <c r="AL4561">
        <v>1</v>
      </c>
      <c r="AM4561">
        <v>2</v>
      </c>
    </row>
    <row r="4562" spans="1:39" x14ac:dyDescent="0.15">
      <c r="A4562" t="s">
        <v>231</v>
      </c>
      <c r="B4562">
        <v>5</v>
      </c>
      <c r="C4562">
        <v>1</v>
      </c>
      <c r="D4562">
        <v>0</v>
      </c>
      <c r="E4562" t="s">
        <v>29</v>
      </c>
      <c r="F4562" t="s">
        <v>206</v>
      </c>
      <c r="G4562">
        <v>12</v>
      </c>
      <c r="H4562">
        <v>45</v>
      </c>
      <c r="I4562">
        <v>244</v>
      </c>
      <c r="J4562">
        <v>14311.14</v>
      </c>
      <c r="K4562">
        <v>11615.11</v>
      </c>
      <c r="L4562">
        <v>6633.62</v>
      </c>
      <c r="M4562">
        <v>3639.6840999999999</v>
      </c>
      <c r="N4562">
        <v>5</v>
      </c>
      <c r="O4562">
        <v>12</v>
      </c>
      <c r="P4562">
        <v>75</v>
      </c>
      <c r="Q4562">
        <v>4455.7700000000004</v>
      </c>
      <c r="R4562">
        <v>3893.62</v>
      </c>
      <c r="S4562">
        <v>1317.7</v>
      </c>
      <c r="T4562">
        <v>1104.9912999999999</v>
      </c>
      <c r="U4562">
        <v>7</v>
      </c>
      <c r="V4562">
        <v>33</v>
      </c>
      <c r="W4562">
        <v>169</v>
      </c>
      <c r="X4562">
        <v>9855.3700000000008</v>
      </c>
      <c r="Y4562">
        <v>7721.49</v>
      </c>
      <c r="Z4562">
        <v>5315.92</v>
      </c>
      <c r="AA4562">
        <v>2534.6927999999998</v>
      </c>
      <c r="AB4562">
        <v>12</v>
      </c>
      <c r="AC4562">
        <v>11</v>
      </c>
      <c r="AD4562">
        <v>8</v>
      </c>
      <c r="AE4562">
        <v>9</v>
      </c>
      <c r="AF4562">
        <v>5</v>
      </c>
      <c r="AG4562">
        <v>5</v>
      </c>
      <c r="AH4562">
        <v>5</v>
      </c>
      <c r="AI4562">
        <v>5</v>
      </c>
      <c r="AJ4562">
        <v>7</v>
      </c>
      <c r="AK4562">
        <v>6</v>
      </c>
      <c r="AL4562">
        <v>3</v>
      </c>
      <c r="AM4562">
        <v>4</v>
      </c>
    </row>
    <row r="4563" spans="1:39" x14ac:dyDescent="0.15">
      <c r="A4563" t="s">
        <v>231</v>
      </c>
      <c r="B4563">
        <v>5</v>
      </c>
      <c r="C4563">
        <v>1</v>
      </c>
      <c r="D4563">
        <v>0</v>
      </c>
      <c r="E4563" t="s">
        <v>32</v>
      </c>
      <c r="F4563" t="s">
        <v>206</v>
      </c>
      <c r="G4563">
        <v>396</v>
      </c>
      <c r="H4563">
        <v>1431</v>
      </c>
      <c r="I4563">
        <v>8485</v>
      </c>
      <c r="J4563">
        <v>476235.34</v>
      </c>
      <c r="K4563">
        <v>390918.55</v>
      </c>
      <c r="L4563">
        <v>353517.47</v>
      </c>
      <c r="M4563">
        <v>121880.8395</v>
      </c>
      <c r="N4563">
        <v>78</v>
      </c>
      <c r="O4563">
        <v>310</v>
      </c>
      <c r="P4563">
        <v>1892</v>
      </c>
      <c r="Q4563">
        <v>104505.04</v>
      </c>
      <c r="R4563">
        <v>84799.48</v>
      </c>
      <c r="S4563">
        <v>70332.61</v>
      </c>
      <c r="T4563">
        <v>29212.248500000002</v>
      </c>
      <c r="U4563">
        <v>318</v>
      </c>
      <c r="V4563">
        <v>1121</v>
      </c>
      <c r="W4563">
        <v>6593</v>
      </c>
      <c r="X4563">
        <v>371730.3</v>
      </c>
      <c r="Y4563">
        <v>306119.07</v>
      </c>
      <c r="Z4563">
        <v>283184.86</v>
      </c>
      <c r="AA4563">
        <v>92668.591</v>
      </c>
      <c r="AB4563">
        <v>391</v>
      </c>
      <c r="AC4563">
        <v>308</v>
      </c>
      <c r="AD4563">
        <v>269</v>
      </c>
      <c r="AE4563">
        <v>306</v>
      </c>
      <c r="AF4563">
        <v>76</v>
      </c>
      <c r="AG4563">
        <v>69</v>
      </c>
      <c r="AH4563">
        <v>65</v>
      </c>
      <c r="AI4563">
        <v>70</v>
      </c>
      <c r="AJ4563">
        <v>315</v>
      </c>
      <c r="AK4563">
        <v>239</v>
      </c>
      <c r="AL4563">
        <v>204</v>
      </c>
      <c r="AM4563">
        <v>236</v>
      </c>
    </row>
    <row r="4564" spans="1:39" x14ac:dyDescent="0.15">
      <c r="A4564" t="s">
        <v>231</v>
      </c>
      <c r="B4564">
        <v>5</v>
      </c>
      <c r="C4564">
        <v>1</v>
      </c>
      <c r="D4564">
        <v>1</v>
      </c>
      <c r="E4564" t="s">
        <v>28</v>
      </c>
      <c r="F4564" t="s">
        <v>206</v>
      </c>
      <c r="G4564">
        <v>4966</v>
      </c>
      <c r="H4564">
        <v>25148</v>
      </c>
      <c r="I4564">
        <v>108721</v>
      </c>
      <c r="J4564">
        <v>6035764.8700000001</v>
      </c>
      <c r="K4564">
        <v>5202362.58</v>
      </c>
      <c r="L4564">
        <v>4370744.72</v>
      </c>
      <c r="M4564">
        <v>1618210.5972</v>
      </c>
      <c r="N4564">
        <v>2865</v>
      </c>
      <c r="O4564">
        <v>12112</v>
      </c>
      <c r="P4564">
        <v>62933</v>
      </c>
      <c r="Q4564">
        <v>3498498.78</v>
      </c>
      <c r="R4564">
        <v>3104579.69</v>
      </c>
      <c r="S4564">
        <v>2470695.4300000002</v>
      </c>
      <c r="T4564">
        <v>985125.28700000001</v>
      </c>
      <c r="U4564">
        <v>2101</v>
      </c>
      <c r="V4564">
        <v>13036</v>
      </c>
      <c r="W4564">
        <v>45788</v>
      </c>
      <c r="X4564">
        <v>2537266.09</v>
      </c>
      <c r="Y4564">
        <v>2097782.89</v>
      </c>
      <c r="Z4564">
        <v>1900049.29</v>
      </c>
      <c r="AA4564">
        <v>633085.31019999995</v>
      </c>
      <c r="AB4564">
        <v>4466</v>
      </c>
      <c r="AC4564">
        <v>4673</v>
      </c>
      <c r="AD4564">
        <v>3123</v>
      </c>
      <c r="AE4564">
        <v>4285</v>
      </c>
      <c r="AF4564">
        <v>2734</v>
      </c>
      <c r="AG4564">
        <v>2787</v>
      </c>
      <c r="AH4564">
        <v>1971</v>
      </c>
      <c r="AI4564">
        <v>2641</v>
      </c>
      <c r="AJ4564">
        <v>1732</v>
      </c>
      <c r="AK4564">
        <v>1886</v>
      </c>
      <c r="AL4564">
        <v>1152</v>
      </c>
      <c r="AM4564">
        <v>1644</v>
      </c>
    </row>
    <row r="4565" spans="1:39" x14ac:dyDescent="0.15">
      <c r="A4565" t="s">
        <v>231</v>
      </c>
      <c r="B4565">
        <v>5</v>
      </c>
      <c r="C4565">
        <v>1</v>
      </c>
      <c r="D4565">
        <v>1</v>
      </c>
      <c r="E4565" t="s">
        <v>30</v>
      </c>
      <c r="F4565" t="s">
        <v>206</v>
      </c>
      <c r="G4565">
        <v>569</v>
      </c>
      <c r="H4565">
        <v>2925</v>
      </c>
      <c r="I4565">
        <v>12492</v>
      </c>
      <c r="J4565">
        <v>697415</v>
      </c>
      <c r="K4565">
        <v>607890.06000000006</v>
      </c>
      <c r="L4565">
        <v>486595.12</v>
      </c>
      <c r="M4565">
        <v>187665.40839999999</v>
      </c>
      <c r="N4565">
        <v>334</v>
      </c>
      <c r="O4565">
        <v>1496</v>
      </c>
      <c r="P4565">
        <v>7516</v>
      </c>
      <c r="Q4565">
        <v>418170.53</v>
      </c>
      <c r="R4565">
        <v>371405.39</v>
      </c>
      <c r="S4565">
        <v>276389.84999999998</v>
      </c>
      <c r="T4565">
        <v>118099.6903</v>
      </c>
      <c r="U4565">
        <v>235</v>
      </c>
      <c r="V4565">
        <v>1429</v>
      </c>
      <c r="W4565">
        <v>4976</v>
      </c>
      <c r="X4565">
        <v>279244.46999999997</v>
      </c>
      <c r="Y4565">
        <v>236484.67</v>
      </c>
      <c r="Z4565">
        <v>210205.27</v>
      </c>
      <c r="AA4565">
        <v>69565.718099999998</v>
      </c>
      <c r="AB4565">
        <v>503</v>
      </c>
      <c r="AC4565">
        <v>546</v>
      </c>
      <c r="AD4565">
        <v>340</v>
      </c>
      <c r="AE4565">
        <v>524</v>
      </c>
      <c r="AF4565">
        <v>306</v>
      </c>
      <c r="AG4565">
        <v>324</v>
      </c>
      <c r="AH4565">
        <v>214</v>
      </c>
      <c r="AI4565">
        <v>323</v>
      </c>
      <c r="AJ4565">
        <v>197</v>
      </c>
      <c r="AK4565">
        <v>222</v>
      </c>
      <c r="AL4565">
        <v>126</v>
      </c>
      <c r="AM4565">
        <v>201</v>
      </c>
    </row>
    <row r="4566" spans="1:39" x14ac:dyDescent="0.15">
      <c r="A4566" t="s">
        <v>231</v>
      </c>
      <c r="B4566">
        <v>5</v>
      </c>
      <c r="C4566">
        <v>1</v>
      </c>
      <c r="D4566">
        <v>1</v>
      </c>
      <c r="E4566" t="s">
        <v>29</v>
      </c>
      <c r="F4566" t="s">
        <v>206</v>
      </c>
      <c r="G4566">
        <v>8297</v>
      </c>
      <c r="H4566">
        <v>45941</v>
      </c>
      <c r="I4566">
        <v>188328</v>
      </c>
      <c r="J4566">
        <v>10356574.140000001</v>
      </c>
      <c r="K4566">
        <v>8568483.7100000009</v>
      </c>
      <c r="L4566">
        <v>7350094.0199999996</v>
      </c>
      <c r="M4566">
        <v>2720816.9312999998</v>
      </c>
      <c r="N4566">
        <v>2702</v>
      </c>
      <c r="O4566">
        <v>12727</v>
      </c>
      <c r="P4566">
        <v>64274</v>
      </c>
      <c r="Q4566">
        <v>3468086.5</v>
      </c>
      <c r="R4566">
        <v>2897548.3</v>
      </c>
      <c r="S4566">
        <v>2320366.09</v>
      </c>
      <c r="T4566">
        <v>997110.65740000003</v>
      </c>
      <c r="U4566">
        <v>5595</v>
      </c>
      <c r="V4566">
        <v>33214</v>
      </c>
      <c r="W4566">
        <v>124054</v>
      </c>
      <c r="X4566">
        <v>6888487.6399999997</v>
      </c>
      <c r="Y4566">
        <v>5670935.4100000001</v>
      </c>
      <c r="Z4566">
        <v>5029727.93</v>
      </c>
      <c r="AA4566">
        <v>1723706.2738999999</v>
      </c>
      <c r="AB4566">
        <v>7798</v>
      </c>
      <c r="AC4566">
        <v>8053</v>
      </c>
      <c r="AD4566">
        <v>5537</v>
      </c>
      <c r="AE4566">
        <v>7885</v>
      </c>
      <c r="AF4566">
        <v>2588</v>
      </c>
      <c r="AG4566">
        <v>2603</v>
      </c>
      <c r="AH4566">
        <v>1967</v>
      </c>
      <c r="AI4566">
        <v>2614</v>
      </c>
      <c r="AJ4566">
        <v>5210</v>
      </c>
      <c r="AK4566">
        <v>5450</v>
      </c>
      <c r="AL4566">
        <v>3570</v>
      </c>
      <c r="AM4566">
        <v>5271</v>
      </c>
    </row>
    <row r="4567" spans="1:39" x14ac:dyDescent="0.15">
      <c r="A4567" t="s">
        <v>231</v>
      </c>
      <c r="B4567">
        <v>5</v>
      </c>
      <c r="C4567">
        <v>1</v>
      </c>
      <c r="D4567">
        <v>1</v>
      </c>
      <c r="E4567" t="s">
        <v>31</v>
      </c>
      <c r="F4567" t="s">
        <v>206</v>
      </c>
      <c r="G4567">
        <v>7</v>
      </c>
      <c r="H4567">
        <v>43</v>
      </c>
      <c r="I4567">
        <v>163</v>
      </c>
      <c r="J4567">
        <v>9196.85</v>
      </c>
      <c r="K4567">
        <v>7679.72</v>
      </c>
      <c r="L4567">
        <v>7246.63</v>
      </c>
      <c r="M4567">
        <v>2219.4092999999998</v>
      </c>
      <c r="N4567">
        <v>2</v>
      </c>
      <c r="O4567">
        <v>5</v>
      </c>
      <c r="P4567">
        <v>36</v>
      </c>
      <c r="Q4567">
        <v>2145.98</v>
      </c>
      <c r="R4567">
        <v>1830.59</v>
      </c>
      <c r="S4567">
        <v>1519</v>
      </c>
      <c r="T4567">
        <v>530.42240000000004</v>
      </c>
      <c r="U4567">
        <v>5</v>
      </c>
      <c r="V4567">
        <v>38</v>
      </c>
      <c r="W4567">
        <v>127</v>
      </c>
      <c r="X4567">
        <v>7050.87</v>
      </c>
      <c r="Y4567">
        <v>5849.13</v>
      </c>
      <c r="Z4567">
        <v>5727.63</v>
      </c>
      <c r="AA4567">
        <v>1688.9869000000001</v>
      </c>
      <c r="AB4567">
        <v>6</v>
      </c>
      <c r="AC4567">
        <v>6</v>
      </c>
      <c r="AD4567">
        <v>4</v>
      </c>
      <c r="AE4567">
        <v>6</v>
      </c>
      <c r="AF4567">
        <v>2</v>
      </c>
      <c r="AG4567">
        <v>2</v>
      </c>
      <c r="AH4567">
        <v>0</v>
      </c>
      <c r="AI4567">
        <v>2</v>
      </c>
      <c r="AJ4567">
        <v>4</v>
      </c>
      <c r="AK4567">
        <v>4</v>
      </c>
      <c r="AL4567">
        <v>4</v>
      </c>
      <c r="AM4567">
        <v>4</v>
      </c>
    </row>
    <row r="4568" spans="1:39" x14ac:dyDescent="0.15">
      <c r="A4568" t="s">
        <v>231</v>
      </c>
      <c r="B4568">
        <v>5</v>
      </c>
      <c r="C4568">
        <v>1</v>
      </c>
      <c r="D4568">
        <v>1</v>
      </c>
      <c r="E4568" t="s">
        <v>32</v>
      </c>
      <c r="F4568" t="s">
        <v>206</v>
      </c>
      <c r="G4568">
        <v>564</v>
      </c>
      <c r="H4568">
        <v>2630</v>
      </c>
      <c r="I4568">
        <v>12034</v>
      </c>
      <c r="J4568">
        <v>675729.47</v>
      </c>
      <c r="K4568">
        <v>559626.74</v>
      </c>
      <c r="L4568">
        <v>496474.26</v>
      </c>
      <c r="M4568">
        <v>171471.62299999999</v>
      </c>
      <c r="N4568">
        <v>117</v>
      </c>
      <c r="O4568">
        <v>490</v>
      </c>
      <c r="P4568">
        <v>2581</v>
      </c>
      <c r="Q4568">
        <v>143957.14000000001</v>
      </c>
      <c r="R4568">
        <v>119811.07</v>
      </c>
      <c r="S4568">
        <v>95666.12</v>
      </c>
      <c r="T4568">
        <v>40250.9421</v>
      </c>
      <c r="U4568">
        <v>447</v>
      </c>
      <c r="V4568">
        <v>2140</v>
      </c>
      <c r="W4568">
        <v>9453</v>
      </c>
      <c r="X4568">
        <v>531772.32999999996</v>
      </c>
      <c r="Y4568">
        <v>439815.67</v>
      </c>
      <c r="Z4568">
        <v>400808.14</v>
      </c>
      <c r="AA4568">
        <v>131220.68090000001</v>
      </c>
      <c r="AB4568">
        <v>548</v>
      </c>
      <c r="AC4568">
        <v>525</v>
      </c>
      <c r="AD4568">
        <v>357</v>
      </c>
      <c r="AE4568">
        <v>518</v>
      </c>
      <c r="AF4568">
        <v>114</v>
      </c>
      <c r="AG4568">
        <v>103</v>
      </c>
      <c r="AH4568">
        <v>77</v>
      </c>
      <c r="AI4568">
        <v>111</v>
      </c>
      <c r="AJ4568">
        <v>434</v>
      </c>
      <c r="AK4568">
        <v>422</v>
      </c>
      <c r="AL4568">
        <v>280</v>
      </c>
      <c r="AM4568">
        <v>407</v>
      </c>
    </row>
    <row r="4569" spans="1:39" x14ac:dyDescent="0.15">
      <c r="A4569" t="s">
        <v>231</v>
      </c>
      <c r="B4569">
        <v>5</v>
      </c>
      <c r="C4569">
        <v>1</v>
      </c>
      <c r="D4569">
        <v>2</v>
      </c>
      <c r="E4569" t="s">
        <v>28</v>
      </c>
      <c r="F4569" t="s">
        <v>206</v>
      </c>
      <c r="G4569">
        <v>853</v>
      </c>
      <c r="H4569">
        <v>2640</v>
      </c>
      <c r="I4569">
        <v>16626</v>
      </c>
      <c r="J4569">
        <v>956878.56</v>
      </c>
      <c r="K4569">
        <v>851389.62</v>
      </c>
      <c r="L4569">
        <v>691704.98</v>
      </c>
      <c r="M4569">
        <v>247157.85440000001</v>
      </c>
      <c r="N4569">
        <v>480</v>
      </c>
      <c r="O4569">
        <v>1390</v>
      </c>
      <c r="P4569">
        <v>9757</v>
      </c>
      <c r="Q4569">
        <v>568096.48</v>
      </c>
      <c r="R4569">
        <v>500445.85</v>
      </c>
      <c r="S4569">
        <v>374072.01</v>
      </c>
      <c r="T4569">
        <v>152771.185</v>
      </c>
      <c r="U4569">
        <v>373</v>
      </c>
      <c r="V4569">
        <v>1250</v>
      </c>
      <c r="W4569">
        <v>6869</v>
      </c>
      <c r="X4569">
        <v>388782.08000000002</v>
      </c>
      <c r="Y4569">
        <v>350943.77</v>
      </c>
      <c r="Z4569">
        <v>317632.96999999997</v>
      </c>
      <c r="AA4569">
        <v>94386.669399999999</v>
      </c>
      <c r="AB4569">
        <v>791</v>
      </c>
      <c r="AC4569">
        <v>780</v>
      </c>
      <c r="AD4569">
        <v>416</v>
      </c>
      <c r="AE4569">
        <v>758</v>
      </c>
      <c r="AF4569">
        <v>447</v>
      </c>
      <c r="AG4569">
        <v>462</v>
      </c>
      <c r="AH4569">
        <v>259</v>
      </c>
      <c r="AI4569">
        <v>441</v>
      </c>
      <c r="AJ4569">
        <v>344</v>
      </c>
      <c r="AK4569">
        <v>318</v>
      </c>
      <c r="AL4569">
        <v>157</v>
      </c>
      <c r="AM4569">
        <v>317</v>
      </c>
    </row>
    <row r="4570" spans="1:39" x14ac:dyDescent="0.15">
      <c r="A4570" t="s">
        <v>231</v>
      </c>
      <c r="B4570">
        <v>5</v>
      </c>
      <c r="C4570">
        <v>1</v>
      </c>
      <c r="D4570">
        <v>2</v>
      </c>
      <c r="E4570" t="s">
        <v>30</v>
      </c>
      <c r="F4570" t="s">
        <v>206</v>
      </c>
      <c r="G4570">
        <v>113</v>
      </c>
      <c r="H4570">
        <v>356</v>
      </c>
      <c r="I4570">
        <v>2116</v>
      </c>
      <c r="J4570">
        <v>125154.87</v>
      </c>
      <c r="K4570">
        <v>110236.01</v>
      </c>
      <c r="L4570">
        <v>81344.820000000007</v>
      </c>
      <c r="M4570">
        <v>32415.343799999999</v>
      </c>
      <c r="N4570">
        <v>65</v>
      </c>
      <c r="O4570">
        <v>167</v>
      </c>
      <c r="P4570">
        <v>1204</v>
      </c>
      <c r="Q4570">
        <v>71692.47</v>
      </c>
      <c r="R4570">
        <v>62827.08</v>
      </c>
      <c r="S4570">
        <v>41806.71</v>
      </c>
      <c r="T4570">
        <v>19324.562999999998</v>
      </c>
      <c r="U4570">
        <v>48</v>
      </c>
      <c r="V4570">
        <v>189</v>
      </c>
      <c r="W4570">
        <v>912</v>
      </c>
      <c r="X4570">
        <v>53462.400000000001</v>
      </c>
      <c r="Y4570">
        <v>47408.93</v>
      </c>
      <c r="Z4570">
        <v>39538.11</v>
      </c>
      <c r="AA4570">
        <v>13090.7808</v>
      </c>
      <c r="AB4570">
        <v>104</v>
      </c>
      <c r="AC4570">
        <v>103</v>
      </c>
      <c r="AD4570">
        <v>52</v>
      </c>
      <c r="AE4570">
        <v>110</v>
      </c>
      <c r="AF4570">
        <v>60</v>
      </c>
      <c r="AG4570">
        <v>64</v>
      </c>
      <c r="AH4570">
        <v>33</v>
      </c>
      <c r="AI4570">
        <v>65</v>
      </c>
      <c r="AJ4570">
        <v>44</v>
      </c>
      <c r="AK4570">
        <v>39</v>
      </c>
      <c r="AL4570">
        <v>19</v>
      </c>
      <c r="AM4570">
        <v>45</v>
      </c>
    </row>
    <row r="4571" spans="1:39" x14ac:dyDescent="0.15">
      <c r="A4571" t="s">
        <v>231</v>
      </c>
      <c r="B4571">
        <v>5</v>
      </c>
      <c r="C4571">
        <v>1</v>
      </c>
      <c r="D4571">
        <v>2</v>
      </c>
      <c r="E4571" t="s">
        <v>29</v>
      </c>
      <c r="F4571" t="s">
        <v>206</v>
      </c>
      <c r="G4571">
        <v>624</v>
      </c>
      <c r="H4571">
        <v>2084</v>
      </c>
      <c r="I4571">
        <v>12346</v>
      </c>
      <c r="J4571">
        <v>712479.08</v>
      </c>
      <c r="K4571">
        <v>601480.43999999994</v>
      </c>
      <c r="L4571">
        <v>512264.97</v>
      </c>
      <c r="M4571">
        <v>179628.3438</v>
      </c>
      <c r="N4571">
        <v>174</v>
      </c>
      <c r="O4571">
        <v>494</v>
      </c>
      <c r="P4571">
        <v>3574</v>
      </c>
      <c r="Q4571">
        <v>209325.38</v>
      </c>
      <c r="R4571">
        <v>178282.9</v>
      </c>
      <c r="S4571">
        <v>135860.84</v>
      </c>
      <c r="T4571">
        <v>56370.586499999998</v>
      </c>
      <c r="U4571">
        <v>450</v>
      </c>
      <c r="V4571">
        <v>1590</v>
      </c>
      <c r="W4571">
        <v>8772</v>
      </c>
      <c r="X4571">
        <v>503153.7</v>
      </c>
      <c r="Y4571">
        <v>423197.54</v>
      </c>
      <c r="Z4571">
        <v>376404.13</v>
      </c>
      <c r="AA4571">
        <v>123257.7573</v>
      </c>
      <c r="AB4571">
        <v>585</v>
      </c>
      <c r="AC4571">
        <v>597</v>
      </c>
      <c r="AD4571">
        <v>320</v>
      </c>
      <c r="AE4571">
        <v>606</v>
      </c>
      <c r="AF4571">
        <v>161</v>
      </c>
      <c r="AG4571">
        <v>167</v>
      </c>
      <c r="AH4571">
        <v>98</v>
      </c>
      <c r="AI4571">
        <v>165</v>
      </c>
      <c r="AJ4571">
        <v>424</v>
      </c>
      <c r="AK4571">
        <v>430</v>
      </c>
      <c r="AL4571">
        <v>222</v>
      </c>
      <c r="AM4571">
        <v>441</v>
      </c>
    </row>
    <row r="4572" spans="1:39" x14ac:dyDescent="0.15">
      <c r="A4572" t="s">
        <v>231</v>
      </c>
      <c r="B4572">
        <v>5</v>
      </c>
      <c r="C4572">
        <v>1</v>
      </c>
      <c r="D4572">
        <v>2</v>
      </c>
      <c r="E4572" t="s">
        <v>32</v>
      </c>
      <c r="F4572" t="s">
        <v>206</v>
      </c>
      <c r="G4572">
        <v>264</v>
      </c>
      <c r="H4572">
        <v>938</v>
      </c>
      <c r="I4572">
        <v>5546</v>
      </c>
      <c r="J4572">
        <v>314610.38</v>
      </c>
      <c r="K4572">
        <v>257756.84</v>
      </c>
      <c r="L4572">
        <v>227162.75</v>
      </c>
      <c r="M4572">
        <v>80177.095700000005</v>
      </c>
      <c r="N4572">
        <v>53</v>
      </c>
      <c r="O4572">
        <v>173</v>
      </c>
      <c r="P4572">
        <v>1230</v>
      </c>
      <c r="Q4572">
        <v>71484.13</v>
      </c>
      <c r="R4572">
        <v>56024.32</v>
      </c>
      <c r="S4572">
        <v>42603.28</v>
      </c>
      <c r="T4572">
        <v>20058.248200000002</v>
      </c>
      <c r="U4572">
        <v>211</v>
      </c>
      <c r="V4572">
        <v>765</v>
      </c>
      <c r="W4572">
        <v>4316</v>
      </c>
      <c r="X4572">
        <v>243126.25</v>
      </c>
      <c r="Y4572">
        <v>201732.52</v>
      </c>
      <c r="Z4572">
        <v>184559.47</v>
      </c>
      <c r="AA4572">
        <v>60118.847500000003</v>
      </c>
      <c r="AB4572">
        <v>254</v>
      </c>
      <c r="AC4572">
        <v>231</v>
      </c>
      <c r="AD4572">
        <v>141</v>
      </c>
      <c r="AE4572">
        <v>240</v>
      </c>
      <c r="AF4572">
        <v>51</v>
      </c>
      <c r="AG4572">
        <v>48</v>
      </c>
      <c r="AH4572">
        <v>27</v>
      </c>
      <c r="AI4572">
        <v>47</v>
      </c>
      <c r="AJ4572">
        <v>203</v>
      </c>
      <c r="AK4572">
        <v>183</v>
      </c>
      <c r="AL4572">
        <v>114</v>
      </c>
      <c r="AM4572">
        <v>193</v>
      </c>
    </row>
    <row r="4573" spans="1:39" x14ac:dyDescent="0.15">
      <c r="A4573" t="s">
        <v>231</v>
      </c>
      <c r="B4573">
        <v>5</v>
      </c>
      <c r="C4573">
        <v>2</v>
      </c>
      <c r="D4573">
        <v>0</v>
      </c>
      <c r="E4573" t="s">
        <v>28</v>
      </c>
      <c r="F4573" t="s">
        <v>206</v>
      </c>
      <c r="G4573">
        <v>259</v>
      </c>
      <c r="H4573">
        <v>1449</v>
      </c>
      <c r="I4573">
        <v>6005</v>
      </c>
      <c r="J4573">
        <v>316651.99</v>
      </c>
      <c r="K4573">
        <v>266934.92</v>
      </c>
      <c r="L4573">
        <v>213684.53</v>
      </c>
      <c r="M4573">
        <v>87890.790099999998</v>
      </c>
      <c r="N4573">
        <v>259</v>
      </c>
      <c r="O4573">
        <v>612</v>
      </c>
      <c r="P4573">
        <v>2895</v>
      </c>
      <c r="Q4573">
        <v>144183.16</v>
      </c>
      <c r="R4573">
        <v>118851.99</v>
      </c>
      <c r="S4573">
        <v>80264.929999999993</v>
      </c>
      <c r="T4573">
        <v>44194.372000000003</v>
      </c>
      <c r="U4573">
        <v>259</v>
      </c>
      <c r="V4573">
        <v>837</v>
      </c>
      <c r="W4573">
        <v>3110</v>
      </c>
      <c r="X4573">
        <v>172468.83</v>
      </c>
      <c r="Y4573">
        <v>148082.93</v>
      </c>
      <c r="Z4573">
        <v>133419.6</v>
      </c>
      <c r="AA4573">
        <v>43696.418100000003</v>
      </c>
      <c r="AB4573">
        <v>258</v>
      </c>
      <c r="AC4573">
        <v>257</v>
      </c>
      <c r="AD4573">
        <v>222</v>
      </c>
      <c r="AE4573">
        <v>217</v>
      </c>
      <c r="AF4573">
        <v>258</v>
      </c>
      <c r="AG4573">
        <v>257</v>
      </c>
      <c r="AH4573">
        <v>222</v>
      </c>
      <c r="AI4573">
        <v>217</v>
      </c>
      <c r="AJ4573">
        <v>258</v>
      </c>
      <c r="AK4573">
        <v>257</v>
      </c>
      <c r="AL4573">
        <v>222</v>
      </c>
      <c r="AM4573">
        <v>217</v>
      </c>
    </row>
    <row r="4574" spans="1:39" x14ac:dyDescent="0.15">
      <c r="A4574" t="s">
        <v>231</v>
      </c>
      <c r="B4574">
        <v>5</v>
      </c>
      <c r="C4574">
        <v>2</v>
      </c>
      <c r="D4574">
        <v>0</v>
      </c>
      <c r="E4574" t="s">
        <v>29</v>
      </c>
      <c r="F4574" t="s">
        <v>206</v>
      </c>
      <c r="G4574">
        <v>10</v>
      </c>
      <c r="H4574">
        <v>52</v>
      </c>
      <c r="I4574">
        <v>214</v>
      </c>
      <c r="J4574">
        <v>13056.91</v>
      </c>
      <c r="K4574">
        <v>10141.82</v>
      </c>
      <c r="L4574">
        <v>6563.85</v>
      </c>
      <c r="M4574">
        <v>3267.5958000000001</v>
      </c>
      <c r="N4574">
        <v>10</v>
      </c>
      <c r="O4574">
        <v>28</v>
      </c>
      <c r="P4574">
        <v>118</v>
      </c>
      <c r="Q4574">
        <v>7264.54</v>
      </c>
      <c r="R4574">
        <v>5649.03</v>
      </c>
      <c r="S4574">
        <v>2596.54</v>
      </c>
      <c r="T4574">
        <v>1886.7896000000001</v>
      </c>
      <c r="U4574">
        <v>10</v>
      </c>
      <c r="V4574">
        <v>24</v>
      </c>
      <c r="W4574">
        <v>96</v>
      </c>
      <c r="X4574">
        <v>5792.37</v>
      </c>
      <c r="Y4574">
        <v>4492.79</v>
      </c>
      <c r="Z4574">
        <v>3967.31</v>
      </c>
      <c r="AA4574">
        <v>1380.8062</v>
      </c>
      <c r="AB4574">
        <v>10</v>
      </c>
      <c r="AC4574">
        <v>10</v>
      </c>
      <c r="AD4574">
        <v>9</v>
      </c>
      <c r="AE4574">
        <v>10</v>
      </c>
      <c r="AF4574">
        <v>10</v>
      </c>
      <c r="AG4574">
        <v>10</v>
      </c>
      <c r="AH4574">
        <v>9</v>
      </c>
      <c r="AI4574">
        <v>10</v>
      </c>
      <c r="AJ4574">
        <v>10</v>
      </c>
      <c r="AK4574">
        <v>10</v>
      </c>
      <c r="AL4574">
        <v>9</v>
      </c>
      <c r="AM4574">
        <v>10</v>
      </c>
    </row>
    <row r="4575" spans="1:39" x14ac:dyDescent="0.15">
      <c r="A4575" t="s">
        <v>231</v>
      </c>
      <c r="B4575">
        <v>5</v>
      </c>
      <c r="C4575">
        <v>2</v>
      </c>
      <c r="D4575">
        <v>0</v>
      </c>
      <c r="E4575" t="s">
        <v>32</v>
      </c>
      <c r="F4575" t="s">
        <v>206</v>
      </c>
      <c r="G4575">
        <v>209</v>
      </c>
      <c r="H4575">
        <v>1407</v>
      </c>
      <c r="I4575">
        <v>5616</v>
      </c>
      <c r="J4575">
        <v>298244.2</v>
      </c>
      <c r="K4575">
        <v>237540.86</v>
      </c>
      <c r="L4575">
        <v>196261.75</v>
      </c>
      <c r="M4575">
        <v>83778.184500000003</v>
      </c>
      <c r="N4575">
        <v>209</v>
      </c>
      <c r="O4575">
        <v>606</v>
      </c>
      <c r="P4575">
        <v>2475</v>
      </c>
      <c r="Q4575">
        <v>121293.26</v>
      </c>
      <c r="R4575">
        <v>95415.18</v>
      </c>
      <c r="S4575">
        <v>65102.44</v>
      </c>
      <c r="T4575">
        <v>38673.3272</v>
      </c>
      <c r="U4575">
        <v>209</v>
      </c>
      <c r="V4575">
        <v>801</v>
      </c>
      <c r="W4575">
        <v>3141</v>
      </c>
      <c r="X4575">
        <v>176950.94</v>
      </c>
      <c r="Y4575">
        <v>142125.68</v>
      </c>
      <c r="Z4575">
        <v>131159.31</v>
      </c>
      <c r="AA4575">
        <v>45104.857300000003</v>
      </c>
      <c r="AB4575">
        <v>209</v>
      </c>
      <c r="AC4575">
        <v>208</v>
      </c>
      <c r="AD4575">
        <v>191</v>
      </c>
      <c r="AE4575">
        <v>196</v>
      </c>
      <c r="AF4575">
        <v>209</v>
      </c>
      <c r="AG4575">
        <v>208</v>
      </c>
      <c r="AH4575">
        <v>191</v>
      </c>
      <c r="AI4575">
        <v>196</v>
      </c>
      <c r="AJ4575">
        <v>209</v>
      </c>
      <c r="AK4575">
        <v>208</v>
      </c>
      <c r="AL4575">
        <v>191</v>
      </c>
      <c r="AM4575">
        <v>196</v>
      </c>
    </row>
    <row r="4576" spans="1:39" x14ac:dyDescent="0.15">
      <c r="A4576" t="s">
        <v>231</v>
      </c>
      <c r="B4576">
        <v>5</v>
      </c>
      <c r="C4576">
        <v>2</v>
      </c>
      <c r="D4576">
        <v>1</v>
      </c>
      <c r="E4576" t="s">
        <v>28</v>
      </c>
      <c r="F4576" t="s">
        <v>206</v>
      </c>
      <c r="G4576">
        <v>2351</v>
      </c>
      <c r="H4576">
        <v>14879</v>
      </c>
      <c r="I4576">
        <v>55179</v>
      </c>
      <c r="J4576">
        <v>2951054.36</v>
      </c>
      <c r="K4576">
        <v>2546031.75</v>
      </c>
      <c r="L4576">
        <v>2074663.87</v>
      </c>
      <c r="M4576">
        <v>813741.48060000001</v>
      </c>
      <c r="N4576">
        <v>2351</v>
      </c>
      <c r="O4576">
        <v>6885</v>
      </c>
      <c r="P4576">
        <v>29072</v>
      </c>
      <c r="Q4576">
        <v>1499875.31</v>
      </c>
      <c r="R4576">
        <v>1279341.56</v>
      </c>
      <c r="S4576">
        <v>923649.37</v>
      </c>
      <c r="T4576">
        <v>447295.05940000003</v>
      </c>
      <c r="U4576">
        <v>2351</v>
      </c>
      <c r="V4576">
        <v>7994</v>
      </c>
      <c r="W4576">
        <v>26107</v>
      </c>
      <c r="X4576">
        <v>1451179.05</v>
      </c>
      <c r="Y4576">
        <v>1266690.19</v>
      </c>
      <c r="Z4576">
        <v>1151014.5</v>
      </c>
      <c r="AA4576">
        <v>366446.42119999998</v>
      </c>
      <c r="AB4576">
        <v>2221</v>
      </c>
      <c r="AC4576">
        <v>2315</v>
      </c>
      <c r="AD4576">
        <v>1729</v>
      </c>
      <c r="AE4576">
        <v>2235</v>
      </c>
      <c r="AF4576">
        <v>2221</v>
      </c>
      <c r="AG4576">
        <v>2315</v>
      </c>
      <c r="AH4576">
        <v>1729</v>
      </c>
      <c r="AI4576">
        <v>2235</v>
      </c>
      <c r="AJ4576">
        <v>2221</v>
      </c>
      <c r="AK4576">
        <v>2315</v>
      </c>
      <c r="AL4576">
        <v>1729</v>
      </c>
      <c r="AM4576">
        <v>2235</v>
      </c>
    </row>
    <row r="4577" spans="1:39" x14ac:dyDescent="0.15">
      <c r="A4577" t="s">
        <v>231</v>
      </c>
      <c r="B4577">
        <v>5</v>
      </c>
      <c r="C4577">
        <v>2</v>
      </c>
      <c r="D4577">
        <v>1</v>
      </c>
      <c r="E4577" t="s">
        <v>30</v>
      </c>
      <c r="F4577" t="s">
        <v>206</v>
      </c>
      <c r="G4577">
        <v>353</v>
      </c>
      <c r="H4577">
        <v>2372</v>
      </c>
      <c r="I4577">
        <v>8486</v>
      </c>
      <c r="J4577">
        <v>449967.01</v>
      </c>
      <c r="K4577">
        <v>393074.72</v>
      </c>
      <c r="L4577">
        <v>320681.78999999998</v>
      </c>
      <c r="M4577">
        <v>123298.9571</v>
      </c>
      <c r="N4577">
        <v>353</v>
      </c>
      <c r="O4577">
        <v>965</v>
      </c>
      <c r="P4577">
        <v>4026</v>
      </c>
      <c r="Q4577">
        <v>207123.83</v>
      </c>
      <c r="R4577">
        <v>180211.69</v>
      </c>
      <c r="S4577">
        <v>129616.18</v>
      </c>
      <c r="T4577">
        <v>61655.0265</v>
      </c>
      <c r="U4577">
        <v>353</v>
      </c>
      <c r="V4577">
        <v>1407</v>
      </c>
      <c r="W4577">
        <v>4460</v>
      </c>
      <c r="X4577">
        <v>242843.18</v>
      </c>
      <c r="Y4577">
        <v>212863.03</v>
      </c>
      <c r="Z4577">
        <v>191065.61</v>
      </c>
      <c r="AA4577">
        <v>61643.9306</v>
      </c>
      <c r="AB4577">
        <v>326</v>
      </c>
      <c r="AC4577">
        <v>352</v>
      </c>
      <c r="AD4577">
        <v>259</v>
      </c>
      <c r="AE4577">
        <v>333</v>
      </c>
      <c r="AF4577">
        <v>326</v>
      </c>
      <c r="AG4577">
        <v>352</v>
      </c>
      <c r="AH4577">
        <v>259</v>
      </c>
      <c r="AI4577">
        <v>333</v>
      </c>
      <c r="AJ4577">
        <v>326</v>
      </c>
      <c r="AK4577">
        <v>352</v>
      </c>
      <c r="AL4577">
        <v>259</v>
      </c>
      <c r="AM4577">
        <v>333</v>
      </c>
    </row>
    <row r="4578" spans="1:39" x14ac:dyDescent="0.15">
      <c r="A4578" t="s">
        <v>231</v>
      </c>
      <c r="B4578">
        <v>5</v>
      </c>
      <c r="C4578">
        <v>2</v>
      </c>
      <c r="D4578">
        <v>1</v>
      </c>
      <c r="E4578" t="s">
        <v>29</v>
      </c>
      <c r="F4578" t="s">
        <v>206</v>
      </c>
      <c r="G4578">
        <v>7080</v>
      </c>
      <c r="H4578">
        <v>52383</v>
      </c>
      <c r="I4578">
        <v>187415</v>
      </c>
      <c r="J4578">
        <v>9890160.5</v>
      </c>
      <c r="K4578">
        <v>8057794.5599999996</v>
      </c>
      <c r="L4578">
        <v>6619637.2699999996</v>
      </c>
      <c r="M4578">
        <v>2739865.8073999998</v>
      </c>
      <c r="N4578">
        <v>7080</v>
      </c>
      <c r="O4578">
        <v>20858</v>
      </c>
      <c r="P4578">
        <v>83890</v>
      </c>
      <c r="Q4578">
        <v>4209212.46</v>
      </c>
      <c r="R4578">
        <v>3382607.4</v>
      </c>
      <c r="S4578">
        <v>2426337.98</v>
      </c>
      <c r="T4578">
        <v>1290321.5066</v>
      </c>
      <c r="U4578">
        <v>7080</v>
      </c>
      <c r="V4578">
        <v>31525</v>
      </c>
      <c r="W4578">
        <v>103525</v>
      </c>
      <c r="X4578">
        <v>5680948.04</v>
      </c>
      <c r="Y4578">
        <v>4675187.16</v>
      </c>
      <c r="Z4578">
        <v>4193299.29</v>
      </c>
      <c r="AA4578">
        <v>1449544.3008000001</v>
      </c>
      <c r="AB4578">
        <v>6681</v>
      </c>
      <c r="AC4578">
        <v>7032</v>
      </c>
      <c r="AD4578">
        <v>5491</v>
      </c>
      <c r="AE4578">
        <v>6833</v>
      </c>
      <c r="AF4578">
        <v>6681</v>
      </c>
      <c r="AG4578">
        <v>7032</v>
      </c>
      <c r="AH4578">
        <v>5491</v>
      </c>
      <c r="AI4578">
        <v>6833</v>
      </c>
      <c r="AJ4578">
        <v>6681</v>
      </c>
      <c r="AK4578">
        <v>7032</v>
      </c>
      <c r="AL4578">
        <v>5491</v>
      </c>
      <c r="AM4578">
        <v>6833</v>
      </c>
    </row>
    <row r="4579" spans="1:39" x14ac:dyDescent="0.15">
      <c r="A4579" t="s">
        <v>231</v>
      </c>
      <c r="B4579">
        <v>5</v>
      </c>
      <c r="C4579">
        <v>2</v>
      </c>
      <c r="D4579">
        <v>1</v>
      </c>
      <c r="E4579" t="s">
        <v>31</v>
      </c>
      <c r="F4579" t="s">
        <v>206</v>
      </c>
      <c r="G4579">
        <v>11</v>
      </c>
      <c r="H4579">
        <v>80</v>
      </c>
      <c r="I4579">
        <v>275</v>
      </c>
      <c r="J4579">
        <v>13710.87</v>
      </c>
      <c r="K4579">
        <v>11571.36</v>
      </c>
      <c r="L4579">
        <v>9156.7900000000009</v>
      </c>
      <c r="M4579">
        <v>3920.8045000000002</v>
      </c>
      <c r="N4579">
        <v>11</v>
      </c>
      <c r="O4579">
        <v>58</v>
      </c>
      <c r="P4579">
        <v>179</v>
      </c>
      <c r="Q4579">
        <v>8802.14</v>
      </c>
      <c r="R4579">
        <v>7255.89</v>
      </c>
      <c r="S4579">
        <v>5262.89</v>
      </c>
      <c r="T4579">
        <v>2624.7869000000001</v>
      </c>
      <c r="U4579">
        <v>11</v>
      </c>
      <c r="V4579">
        <v>22</v>
      </c>
      <c r="W4579">
        <v>96</v>
      </c>
      <c r="X4579">
        <v>4908.7299999999996</v>
      </c>
      <c r="Y4579">
        <v>4315.47</v>
      </c>
      <c r="Z4579">
        <v>3893.9</v>
      </c>
      <c r="AA4579">
        <v>1296.0175999999999</v>
      </c>
      <c r="AB4579">
        <v>9</v>
      </c>
      <c r="AC4579">
        <v>11</v>
      </c>
      <c r="AD4579">
        <v>7</v>
      </c>
      <c r="AE4579">
        <v>11</v>
      </c>
      <c r="AF4579">
        <v>9</v>
      </c>
      <c r="AG4579">
        <v>11</v>
      </c>
      <c r="AH4579">
        <v>7</v>
      </c>
      <c r="AI4579">
        <v>11</v>
      </c>
      <c r="AJ4579">
        <v>9</v>
      </c>
      <c r="AK4579">
        <v>11</v>
      </c>
      <c r="AL4579">
        <v>7</v>
      </c>
      <c r="AM4579">
        <v>11</v>
      </c>
    </row>
    <row r="4580" spans="1:39" x14ac:dyDescent="0.15">
      <c r="A4580" t="s">
        <v>231</v>
      </c>
      <c r="B4580">
        <v>5</v>
      </c>
      <c r="C4580">
        <v>2</v>
      </c>
      <c r="D4580">
        <v>1</v>
      </c>
      <c r="E4580" t="s">
        <v>32</v>
      </c>
      <c r="F4580" t="s">
        <v>206</v>
      </c>
      <c r="G4580">
        <v>516</v>
      </c>
      <c r="H4580">
        <v>3300</v>
      </c>
      <c r="I4580">
        <v>13152</v>
      </c>
      <c r="J4580">
        <v>690712.75</v>
      </c>
      <c r="K4580">
        <v>567419.53</v>
      </c>
      <c r="L4580">
        <v>478504.32</v>
      </c>
      <c r="M4580">
        <v>193131.01620000001</v>
      </c>
      <c r="N4580">
        <v>516</v>
      </c>
      <c r="O4580">
        <v>1322</v>
      </c>
      <c r="P4580">
        <v>5508</v>
      </c>
      <c r="Q4580">
        <v>273468.34999999998</v>
      </c>
      <c r="R4580">
        <v>224218.29</v>
      </c>
      <c r="S4580">
        <v>170253.11</v>
      </c>
      <c r="T4580">
        <v>85404.653999999995</v>
      </c>
      <c r="U4580">
        <v>516</v>
      </c>
      <c r="V4580">
        <v>1978</v>
      </c>
      <c r="W4580">
        <v>7644</v>
      </c>
      <c r="X4580">
        <v>417244.4</v>
      </c>
      <c r="Y4580">
        <v>343201.24</v>
      </c>
      <c r="Z4580">
        <v>308251.21000000002</v>
      </c>
      <c r="AA4580">
        <v>107726.3622</v>
      </c>
      <c r="AB4580">
        <v>501</v>
      </c>
      <c r="AC4580">
        <v>508</v>
      </c>
      <c r="AD4580">
        <v>416</v>
      </c>
      <c r="AE4580">
        <v>492</v>
      </c>
      <c r="AF4580">
        <v>501</v>
      </c>
      <c r="AG4580">
        <v>508</v>
      </c>
      <c r="AH4580">
        <v>416</v>
      </c>
      <c r="AI4580">
        <v>492</v>
      </c>
      <c r="AJ4580">
        <v>501</v>
      </c>
      <c r="AK4580">
        <v>508</v>
      </c>
      <c r="AL4580">
        <v>416</v>
      </c>
      <c r="AM4580">
        <v>492</v>
      </c>
    </row>
    <row r="4581" spans="1:39" x14ac:dyDescent="0.15">
      <c r="A4581" t="s">
        <v>231</v>
      </c>
      <c r="B4581">
        <v>5</v>
      </c>
      <c r="C4581">
        <v>2</v>
      </c>
      <c r="D4581">
        <v>2</v>
      </c>
      <c r="E4581" t="s">
        <v>28</v>
      </c>
      <c r="F4581" t="s">
        <v>206</v>
      </c>
      <c r="G4581">
        <v>327</v>
      </c>
      <c r="H4581">
        <v>1525</v>
      </c>
      <c r="I4581">
        <v>6755</v>
      </c>
      <c r="J4581">
        <v>374766.07</v>
      </c>
      <c r="K4581">
        <v>327917.96000000002</v>
      </c>
      <c r="L4581">
        <v>260734.13</v>
      </c>
      <c r="M4581">
        <v>98627.433399999994</v>
      </c>
      <c r="N4581">
        <v>327</v>
      </c>
      <c r="O4581">
        <v>637</v>
      </c>
      <c r="P4581">
        <v>3144</v>
      </c>
      <c r="Q4581">
        <v>171228.06</v>
      </c>
      <c r="R4581">
        <v>148402.07999999999</v>
      </c>
      <c r="S4581">
        <v>96705.85</v>
      </c>
      <c r="T4581">
        <v>48227.407299999999</v>
      </c>
      <c r="U4581">
        <v>327</v>
      </c>
      <c r="V4581">
        <v>888</v>
      </c>
      <c r="W4581">
        <v>3611</v>
      </c>
      <c r="X4581">
        <v>203538.01</v>
      </c>
      <c r="Y4581">
        <v>179515.88</v>
      </c>
      <c r="Z4581">
        <v>164028.28</v>
      </c>
      <c r="AA4581">
        <v>50400.026100000003</v>
      </c>
      <c r="AB4581">
        <v>314</v>
      </c>
      <c r="AC4581">
        <v>326</v>
      </c>
      <c r="AD4581">
        <v>217</v>
      </c>
      <c r="AE4581">
        <v>308</v>
      </c>
      <c r="AF4581">
        <v>314</v>
      </c>
      <c r="AG4581">
        <v>326</v>
      </c>
      <c r="AH4581">
        <v>217</v>
      </c>
      <c r="AI4581">
        <v>308</v>
      </c>
      <c r="AJ4581">
        <v>314</v>
      </c>
      <c r="AK4581">
        <v>326</v>
      </c>
      <c r="AL4581">
        <v>217</v>
      </c>
      <c r="AM4581">
        <v>308</v>
      </c>
    </row>
    <row r="4582" spans="1:39" x14ac:dyDescent="0.15">
      <c r="A4582" t="s">
        <v>231</v>
      </c>
      <c r="B4582">
        <v>5</v>
      </c>
      <c r="C4582">
        <v>2</v>
      </c>
      <c r="D4582">
        <v>2</v>
      </c>
      <c r="E4582" t="s">
        <v>30</v>
      </c>
      <c r="F4582" t="s">
        <v>206</v>
      </c>
      <c r="G4582">
        <v>48</v>
      </c>
      <c r="H4582">
        <v>219</v>
      </c>
      <c r="I4582">
        <v>965</v>
      </c>
      <c r="J4582">
        <v>51811.93</v>
      </c>
      <c r="K4582">
        <v>45670.47</v>
      </c>
      <c r="L4582">
        <v>36331.589999999997</v>
      </c>
      <c r="M4582">
        <v>13060.4859</v>
      </c>
      <c r="N4582">
        <v>48</v>
      </c>
      <c r="O4582">
        <v>99</v>
      </c>
      <c r="P4582">
        <v>545</v>
      </c>
      <c r="Q4582">
        <v>28198.17</v>
      </c>
      <c r="R4582">
        <v>23902.48</v>
      </c>
      <c r="S4582">
        <v>16019.28</v>
      </c>
      <c r="T4582">
        <v>7432.8986000000004</v>
      </c>
      <c r="U4582">
        <v>48</v>
      </c>
      <c r="V4582">
        <v>120</v>
      </c>
      <c r="W4582">
        <v>420</v>
      </c>
      <c r="X4582">
        <v>23613.759999999998</v>
      </c>
      <c r="Y4582">
        <v>21767.99</v>
      </c>
      <c r="Z4582">
        <v>20312.310000000001</v>
      </c>
      <c r="AA4582">
        <v>5627.5873000000001</v>
      </c>
      <c r="AB4582">
        <v>45</v>
      </c>
      <c r="AC4582">
        <v>48</v>
      </c>
      <c r="AD4582">
        <v>27</v>
      </c>
      <c r="AE4582">
        <v>47</v>
      </c>
      <c r="AF4582">
        <v>45</v>
      </c>
      <c r="AG4582">
        <v>48</v>
      </c>
      <c r="AH4582">
        <v>27</v>
      </c>
      <c r="AI4582">
        <v>47</v>
      </c>
      <c r="AJ4582">
        <v>45</v>
      </c>
      <c r="AK4582">
        <v>48</v>
      </c>
      <c r="AL4582">
        <v>27</v>
      </c>
      <c r="AM4582">
        <v>47</v>
      </c>
    </row>
    <row r="4583" spans="1:39" x14ac:dyDescent="0.15">
      <c r="A4583" t="s">
        <v>231</v>
      </c>
      <c r="B4583">
        <v>5</v>
      </c>
      <c r="C4583">
        <v>2</v>
      </c>
      <c r="D4583">
        <v>2</v>
      </c>
      <c r="E4583" t="s">
        <v>29</v>
      </c>
      <c r="F4583" t="s">
        <v>206</v>
      </c>
      <c r="G4583">
        <v>273</v>
      </c>
      <c r="H4583">
        <v>1542</v>
      </c>
      <c r="I4583">
        <v>6631</v>
      </c>
      <c r="J4583">
        <v>355043.9</v>
      </c>
      <c r="K4583">
        <v>292007.87</v>
      </c>
      <c r="L4583">
        <v>227525.51</v>
      </c>
      <c r="M4583">
        <v>97178.772400000002</v>
      </c>
      <c r="N4583">
        <v>273</v>
      </c>
      <c r="O4583">
        <v>625</v>
      </c>
      <c r="P4583">
        <v>3100</v>
      </c>
      <c r="Q4583">
        <v>160132.94</v>
      </c>
      <c r="R4583">
        <v>129676.71</v>
      </c>
      <c r="S4583">
        <v>82108.36</v>
      </c>
      <c r="T4583">
        <v>47766.576800000003</v>
      </c>
      <c r="U4583">
        <v>273</v>
      </c>
      <c r="V4583">
        <v>917</v>
      </c>
      <c r="W4583">
        <v>3531</v>
      </c>
      <c r="X4583">
        <v>194910.96</v>
      </c>
      <c r="Y4583">
        <v>162331.16</v>
      </c>
      <c r="Z4583">
        <v>145417.15</v>
      </c>
      <c r="AA4583">
        <v>49412.195599999999</v>
      </c>
      <c r="AB4583">
        <v>254</v>
      </c>
      <c r="AC4583">
        <v>272</v>
      </c>
      <c r="AD4583">
        <v>179</v>
      </c>
      <c r="AE4583">
        <v>265</v>
      </c>
      <c r="AF4583">
        <v>254</v>
      </c>
      <c r="AG4583">
        <v>272</v>
      </c>
      <c r="AH4583">
        <v>179</v>
      </c>
      <c r="AI4583">
        <v>265</v>
      </c>
      <c r="AJ4583">
        <v>254</v>
      </c>
      <c r="AK4583">
        <v>272</v>
      </c>
      <c r="AL4583">
        <v>179</v>
      </c>
      <c r="AM4583">
        <v>265</v>
      </c>
    </row>
    <row r="4584" spans="1:39" x14ac:dyDescent="0.15">
      <c r="A4584" t="s">
        <v>231</v>
      </c>
      <c r="B4584">
        <v>5</v>
      </c>
      <c r="C4584">
        <v>2</v>
      </c>
      <c r="D4584">
        <v>2</v>
      </c>
      <c r="E4584" t="s">
        <v>32</v>
      </c>
      <c r="F4584" t="s">
        <v>206</v>
      </c>
      <c r="G4584">
        <v>162</v>
      </c>
      <c r="H4584">
        <v>901</v>
      </c>
      <c r="I4584">
        <v>4156</v>
      </c>
      <c r="J4584">
        <v>226993.31</v>
      </c>
      <c r="K4584">
        <v>186522.1</v>
      </c>
      <c r="L4584">
        <v>154553.10999999999</v>
      </c>
      <c r="M4584">
        <v>60118.044500000004</v>
      </c>
      <c r="N4584">
        <v>162</v>
      </c>
      <c r="O4584">
        <v>339</v>
      </c>
      <c r="P4584">
        <v>1538</v>
      </c>
      <c r="Q4584">
        <v>80915.929999999993</v>
      </c>
      <c r="R4584">
        <v>66129.539999999994</v>
      </c>
      <c r="S4584">
        <v>42861.2</v>
      </c>
      <c r="T4584">
        <v>23381.633000000002</v>
      </c>
      <c r="U4584">
        <v>162</v>
      </c>
      <c r="V4584">
        <v>562</v>
      </c>
      <c r="W4584">
        <v>2618</v>
      </c>
      <c r="X4584">
        <v>146077.38</v>
      </c>
      <c r="Y4584">
        <v>120392.56</v>
      </c>
      <c r="Z4584">
        <v>111691.91</v>
      </c>
      <c r="AA4584">
        <v>36736.411500000002</v>
      </c>
      <c r="AB4584">
        <v>157</v>
      </c>
      <c r="AC4584">
        <v>160</v>
      </c>
      <c r="AD4584">
        <v>118</v>
      </c>
      <c r="AE4584">
        <v>155</v>
      </c>
      <c r="AF4584">
        <v>157</v>
      </c>
      <c r="AG4584">
        <v>160</v>
      </c>
      <c r="AH4584">
        <v>118</v>
      </c>
      <c r="AI4584">
        <v>155</v>
      </c>
      <c r="AJ4584">
        <v>157</v>
      </c>
      <c r="AK4584">
        <v>160</v>
      </c>
      <c r="AL4584">
        <v>118</v>
      </c>
      <c r="AM4584">
        <v>155</v>
      </c>
    </row>
    <row r="4585" spans="1:39" x14ac:dyDescent="0.15">
      <c r="A4585" t="s">
        <v>231</v>
      </c>
      <c r="B4585">
        <v>30</v>
      </c>
      <c r="C4585">
        <v>1</v>
      </c>
      <c r="D4585">
        <v>0</v>
      </c>
      <c r="E4585" t="s">
        <v>28</v>
      </c>
      <c r="F4585" t="s">
        <v>206</v>
      </c>
      <c r="G4585">
        <v>7803</v>
      </c>
      <c r="H4585">
        <v>14728</v>
      </c>
      <c r="I4585">
        <v>59831</v>
      </c>
      <c r="J4585">
        <v>3348165.09</v>
      </c>
      <c r="K4585">
        <v>2891076.01</v>
      </c>
      <c r="L4585">
        <v>2501851.39</v>
      </c>
      <c r="M4585">
        <v>889554.09820000001</v>
      </c>
      <c r="N4585">
        <v>3325</v>
      </c>
      <c r="O4585">
        <v>6154</v>
      </c>
      <c r="P4585">
        <v>26725</v>
      </c>
      <c r="Q4585">
        <v>1482072.47</v>
      </c>
      <c r="R4585">
        <v>1246973.99</v>
      </c>
      <c r="S4585">
        <v>962371.09</v>
      </c>
      <c r="T4585">
        <v>420080.10159999999</v>
      </c>
      <c r="U4585">
        <v>4478</v>
      </c>
      <c r="V4585">
        <v>8574</v>
      </c>
      <c r="W4585">
        <v>33106</v>
      </c>
      <c r="X4585">
        <v>1866092.62</v>
      </c>
      <c r="Y4585">
        <v>1644102.02</v>
      </c>
      <c r="Z4585">
        <v>1539480.3</v>
      </c>
      <c r="AA4585">
        <v>469473.99660000001</v>
      </c>
      <c r="AB4585">
        <v>7630</v>
      </c>
      <c r="AC4585">
        <v>5845</v>
      </c>
      <c r="AD4585">
        <v>4518</v>
      </c>
      <c r="AE4585">
        <v>4420</v>
      </c>
      <c r="AF4585">
        <v>3286</v>
      </c>
      <c r="AG4585">
        <v>3125</v>
      </c>
      <c r="AH4585">
        <v>2516</v>
      </c>
      <c r="AI4585">
        <v>2140</v>
      </c>
      <c r="AJ4585">
        <v>4344</v>
      </c>
      <c r="AK4585">
        <v>2720</v>
      </c>
      <c r="AL4585">
        <v>2002</v>
      </c>
      <c r="AM4585">
        <v>2280</v>
      </c>
    </row>
    <row r="4586" spans="1:39" x14ac:dyDescent="0.15">
      <c r="A4586" t="s">
        <v>231</v>
      </c>
      <c r="B4586">
        <v>30</v>
      </c>
      <c r="C4586">
        <v>1</v>
      </c>
      <c r="D4586">
        <v>0</v>
      </c>
      <c r="E4586" t="s">
        <v>30</v>
      </c>
      <c r="F4586" t="s">
        <v>206</v>
      </c>
      <c r="G4586">
        <v>10</v>
      </c>
      <c r="H4586">
        <v>22</v>
      </c>
      <c r="I4586">
        <v>75</v>
      </c>
      <c r="J4586">
        <v>3827.62</v>
      </c>
      <c r="K4586">
        <v>3252.6</v>
      </c>
      <c r="L4586">
        <v>2611.1799999999998</v>
      </c>
      <c r="M4586">
        <v>1150.3045999999999</v>
      </c>
      <c r="N4586">
        <v>5</v>
      </c>
      <c r="O4586">
        <v>12</v>
      </c>
      <c r="P4586">
        <v>36</v>
      </c>
      <c r="Q4586">
        <v>1727.76</v>
      </c>
      <c r="R4586">
        <v>1541.51</v>
      </c>
      <c r="S4586">
        <v>960.08</v>
      </c>
      <c r="T4586">
        <v>602.54459999999995</v>
      </c>
      <c r="U4586">
        <v>5</v>
      </c>
      <c r="V4586">
        <v>10</v>
      </c>
      <c r="W4586">
        <v>39</v>
      </c>
      <c r="X4586">
        <v>2099.86</v>
      </c>
      <c r="Y4586">
        <v>1711.09</v>
      </c>
      <c r="Z4586">
        <v>1651.1</v>
      </c>
      <c r="AA4586">
        <v>547.76</v>
      </c>
      <c r="AB4586">
        <v>10</v>
      </c>
      <c r="AC4586">
        <v>9</v>
      </c>
      <c r="AD4586">
        <v>8</v>
      </c>
      <c r="AE4586">
        <v>9</v>
      </c>
      <c r="AF4586">
        <v>5</v>
      </c>
      <c r="AG4586">
        <v>5</v>
      </c>
      <c r="AH4586">
        <v>5</v>
      </c>
      <c r="AI4586">
        <v>5</v>
      </c>
      <c r="AJ4586">
        <v>5</v>
      </c>
      <c r="AK4586">
        <v>4</v>
      </c>
      <c r="AL4586">
        <v>3</v>
      </c>
      <c r="AM4586">
        <v>4</v>
      </c>
    </row>
    <row r="4587" spans="1:39" x14ac:dyDescent="0.15">
      <c r="A4587" t="s">
        <v>231</v>
      </c>
      <c r="B4587">
        <v>30</v>
      </c>
      <c r="C4587">
        <v>1</v>
      </c>
      <c r="D4587">
        <v>0</v>
      </c>
      <c r="E4587" t="s">
        <v>29</v>
      </c>
      <c r="F4587" t="s">
        <v>206</v>
      </c>
      <c r="G4587">
        <v>111</v>
      </c>
      <c r="H4587">
        <v>234</v>
      </c>
      <c r="I4587">
        <v>1051</v>
      </c>
      <c r="J4587">
        <v>52824.95</v>
      </c>
      <c r="K4587">
        <v>41352.839999999997</v>
      </c>
      <c r="L4587">
        <v>35704.53</v>
      </c>
      <c r="M4587">
        <v>16212.0088</v>
      </c>
      <c r="N4587">
        <v>66</v>
      </c>
      <c r="O4587">
        <v>134</v>
      </c>
      <c r="P4587">
        <v>653</v>
      </c>
      <c r="Q4587">
        <v>31907.52</v>
      </c>
      <c r="R4587">
        <v>24281.47</v>
      </c>
      <c r="S4587">
        <v>20426.599999999999</v>
      </c>
      <c r="T4587">
        <v>10755.7737</v>
      </c>
      <c r="U4587">
        <v>45</v>
      </c>
      <c r="V4587">
        <v>100</v>
      </c>
      <c r="W4587">
        <v>398</v>
      </c>
      <c r="X4587">
        <v>20917.43</v>
      </c>
      <c r="Y4587">
        <v>17071.37</v>
      </c>
      <c r="Z4587">
        <v>15277.93</v>
      </c>
      <c r="AA4587">
        <v>5456.2350999999999</v>
      </c>
      <c r="AB4587">
        <v>108</v>
      </c>
      <c r="AC4587">
        <v>93</v>
      </c>
      <c r="AD4587">
        <v>78</v>
      </c>
      <c r="AE4587">
        <v>79</v>
      </c>
      <c r="AF4587">
        <v>65</v>
      </c>
      <c r="AG4587">
        <v>65</v>
      </c>
      <c r="AH4587">
        <v>56</v>
      </c>
      <c r="AI4587">
        <v>51</v>
      </c>
      <c r="AJ4587">
        <v>43</v>
      </c>
      <c r="AK4587">
        <v>28</v>
      </c>
      <c r="AL4587">
        <v>22</v>
      </c>
      <c r="AM4587">
        <v>28</v>
      </c>
    </row>
    <row r="4588" spans="1:39" x14ac:dyDescent="0.15">
      <c r="A4588" t="s">
        <v>231</v>
      </c>
      <c r="B4588">
        <v>30</v>
      </c>
      <c r="C4588">
        <v>1</v>
      </c>
      <c r="D4588">
        <v>0</v>
      </c>
      <c r="E4588" t="s">
        <v>32</v>
      </c>
      <c r="F4588" t="s">
        <v>206</v>
      </c>
      <c r="G4588">
        <v>2403</v>
      </c>
      <c r="H4588">
        <v>4961</v>
      </c>
      <c r="I4588">
        <v>21407</v>
      </c>
      <c r="J4588">
        <v>1194401.68</v>
      </c>
      <c r="K4588">
        <v>947772.03</v>
      </c>
      <c r="L4588">
        <v>881127.62</v>
      </c>
      <c r="M4588">
        <v>308645.30459999997</v>
      </c>
      <c r="N4588">
        <v>392</v>
      </c>
      <c r="O4588">
        <v>865</v>
      </c>
      <c r="P4588">
        <v>3672</v>
      </c>
      <c r="Q4588">
        <v>203626.32</v>
      </c>
      <c r="R4588">
        <v>153032.66</v>
      </c>
      <c r="S4588">
        <v>124099.74</v>
      </c>
      <c r="T4588">
        <v>57092.126300000004</v>
      </c>
      <c r="U4588">
        <v>2011</v>
      </c>
      <c r="V4588">
        <v>4096</v>
      </c>
      <c r="W4588">
        <v>17735</v>
      </c>
      <c r="X4588">
        <v>990775.36</v>
      </c>
      <c r="Y4588">
        <v>794739.37</v>
      </c>
      <c r="Z4588">
        <v>757027.88</v>
      </c>
      <c r="AA4588">
        <v>251553.1783</v>
      </c>
      <c r="AB4588">
        <v>2383</v>
      </c>
      <c r="AC4588">
        <v>1600</v>
      </c>
      <c r="AD4588">
        <v>1318</v>
      </c>
      <c r="AE4588">
        <v>1570</v>
      </c>
      <c r="AF4588">
        <v>388</v>
      </c>
      <c r="AG4588">
        <v>330</v>
      </c>
      <c r="AH4588">
        <v>297</v>
      </c>
      <c r="AI4588">
        <v>314</v>
      </c>
      <c r="AJ4588">
        <v>1995</v>
      </c>
      <c r="AK4588">
        <v>1270</v>
      </c>
      <c r="AL4588">
        <v>1021</v>
      </c>
      <c r="AM4588">
        <v>1256</v>
      </c>
    </row>
    <row r="4589" spans="1:39" x14ac:dyDescent="0.15">
      <c r="A4589" t="s">
        <v>231</v>
      </c>
      <c r="B4589">
        <v>30</v>
      </c>
      <c r="C4589">
        <v>1</v>
      </c>
      <c r="D4589">
        <v>1</v>
      </c>
      <c r="E4589" t="s">
        <v>28</v>
      </c>
      <c r="F4589" t="s">
        <v>206</v>
      </c>
      <c r="G4589">
        <v>32226</v>
      </c>
      <c r="H4589">
        <v>78917</v>
      </c>
      <c r="I4589">
        <v>266213</v>
      </c>
      <c r="J4589">
        <v>14235846.619999999</v>
      </c>
      <c r="K4589">
        <v>12323650.140000001</v>
      </c>
      <c r="L4589">
        <v>10791038.57</v>
      </c>
      <c r="M4589">
        <v>3906223.6937000002</v>
      </c>
      <c r="N4589">
        <v>15903</v>
      </c>
      <c r="O4589">
        <v>35905</v>
      </c>
      <c r="P4589">
        <v>136262</v>
      </c>
      <c r="Q4589">
        <v>7086592.6500000004</v>
      </c>
      <c r="R4589">
        <v>6114017.6100000003</v>
      </c>
      <c r="S4589">
        <v>5023507.3600000003</v>
      </c>
      <c r="T4589">
        <v>2106511.3524000002</v>
      </c>
      <c r="U4589">
        <v>16323</v>
      </c>
      <c r="V4589">
        <v>43012</v>
      </c>
      <c r="W4589">
        <v>129951</v>
      </c>
      <c r="X4589">
        <v>7149253.9699999997</v>
      </c>
      <c r="Y4589">
        <v>6209632.5300000003</v>
      </c>
      <c r="Z4589">
        <v>5767531.21</v>
      </c>
      <c r="AA4589">
        <v>1799712.3413</v>
      </c>
      <c r="AB4589">
        <v>30652</v>
      </c>
      <c r="AC4589">
        <v>30017</v>
      </c>
      <c r="AD4589">
        <v>19489</v>
      </c>
      <c r="AE4589">
        <v>28428</v>
      </c>
      <c r="AF4589">
        <v>15377</v>
      </c>
      <c r="AG4589">
        <v>15322</v>
      </c>
      <c r="AH4589">
        <v>10973</v>
      </c>
      <c r="AI4589">
        <v>14442</v>
      </c>
      <c r="AJ4589">
        <v>15275</v>
      </c>
      <c r="AK4589">
        <v>14695</v>
      </c>
      <c r="AL4589">
        <v>8516</v>
      </c>
      <c r="AM4589">
        <v>13986</v>
      </c>
    </row>
    <row r="4590" spans="1:39" x14ac:dyDescent="0.15">
      <c r="A4590" t="s">
        <v>231</v>
      </c>
      <c r="B4590">
        <v>30</v>
      </c>
      <c r="C4590">
        <v>1</v>
      </c>
      <c r="D4590">
        <v>1</v>
      </c>
      <c r="E4590" t="s">
        <v>30</v>
      </c>
      <c r="F4590" t="s">
        <v>206</v>
      </c>
      <c r="G4590">
        <v>3488</v>
      </c>
      <c r="H4590">
        <v>8477</v>
      </c>
      <c r="I4590">
        <v>28150</v>
      </c>
      <c r="J4590">
        <v>1522252.43</v>
      </c>
      <c r="K4590">
        <v>1339658.28</v>
      </c>
      <c r="L4590">
        <v>1166821.6499999999</v>
      </c>
      <c r="M4590">
        <v>410560.7635</v>
      </c>
      <c r="N4590">
        <v>1631</v>
      </c>
      <c r="O4590">
        <v>3668</v>
      </c>
      <c r="P4590">
        <v>13666</v>
      </c>
      <c r="Q4590">
        <v>724687.55</v>
      </c>
      <c r="R4590">
        <v>633627.12</v>
      </c>
      <c r="S4590">
        <v>513327.35</v>
      </c>
      <c r="T4590">
        <v>209658.41399999999</v>
      </c>
      <c r="U4590">
        <v>1857</v>
      </c>
      <c r="V4590">
        <v>4809</v>
      </c>
      <c r="W4590">
        <v>14484</v>
      </c>
      <c r="X4590">
        <v>797564.88</v>
      </c>
      <c r="Y4590">
        <v>706031.16</v>
      </c>
      <c r="Z4590">
        <v>653494.30000000005</v>
      </c>
      <c r="AA4590">
        <v>200902.34950000001</v>
      </c>
      <c r="AB4590">
        <v>3297</v>
      </c>
      <c r="AC4590">
        <v>3335</v>
      </c>
      <c r="AD4590">
        <v>1922</v>
      </c>
      <c r="AE4590">
        <v>3354</v>
      </c>
      <c r="AF4590">
        <v>1548</v>
      </c>
      <c r="AG4590">
        <v>1563</v>
      </c>
      <c r="AH4590">
        <v>1018</v>
      </c>
      <c r="AI4590">
        <v>1571</v>
      </c>
      <c r="AJ4590">
        <v>1749</v>
      </c>
      <c r="AK4590">
        <v>1772</v>
      </c>
      <c r="AL4590">
        <v>904</v>
      </c>
      <c r="AM4590">
        <v>1783</v>
      </c>
    </row>
    <row r="4591" spans="1:39" x14ac:dyDescent="0.15">
      <c r="A4591" t="s">
        <v>231</v>
      </c>
      <c r="B4591">
        <v>30</v>
      </c>
      <c r="C4591">
        <v>1</v>
      </c>
      <c r="D4591">
        <v>1</v>
      </c>
      <c r="E4591" t="s">
        <v>29</v>
      </c>
      <c r="F4591" t="s">
        <v>206</v>
      </c>
      <c r="G4591">
        <v>45740</v>
      </c>
      <c r="H4591">
        <v>124117</v>
      </c>
      <c r="I4591">
        <v>406825</v>
      </c>
      <c r="J4591">
        <v>21777220.809999999</v>
      </c>
      <c r="K4591">
        <v>17985153.879999999</v>
      </c>
      <c r="L4591">
        <v>16128884.02</v>
      </c>
      <c r="M4591">
        <v>5880162.9814999998</v>
      </c>
      <c r="N4591">
        <v>14428</v>
      </c>
      <c r="O4591">
        <v>34595</v>
      </c>
      <c r="P4591">
        <v>134208</v>
      </c>
      <c r="Q4591">
        <v>6877365.9299999997</v>
      </c>
      <c r="R4591">
        <v>5643300.0199999996</v>
      </c>
      <c r="S4591">
        <v>4693827.9400000004</v>
      </c>
      <c r="T4591">
        <v>2088094.7387999999</v>
      </c>
      <c r="U4591">
        <v>31312</v>
      </c>
      <c r="V4591">
        <v>89522</v>
      </c>
      <c r="W4591">
        <v>272617</v>
      </c>
      <c r="X4591">
        <v>14899854.880000001</v>
      </c>
      <c r="Y4591">
        <v>12341853.859999999</v>
      </c>
      <c r="Z4591">
        <v>11435056.08</v>
      </c>
      <c r="AA4591">
        <v>3792068.2426999998</v>
      </c>
      <c r="AB4591">
        <v>44058</v>
      </c>
      <c r="AC4591">
        <v>44149</v>
      </c>
      <c r="AD4591">
        <v>29412</v>
      </c>
      <c r="AE4591">
        <v>43967</v>
      </c>
      <c r="AF4591">
        <v>13895</v>
      </c>
      <c r="AG4591">
        <v>13918</v>
      </c>
      <c r="AH4591">
        <v>10560</v>
      </c>
      <c r="AI4591">
        <v>13890</v>
      </c>
      <c r="AJ4591">
        <v>30163</v>
      </c>
      <c r="AK4591">
        <v>30231</v>
      </c>
      <c r="AL4591">
        <v>18852</v>
      </c>
      <c r="AM4591">
        <v>30077</v>
      </c>
    </row>
    <row r="4592" spans="1:39" x14ac:dyDescent="0.15">
      <c r="A4592" t="s">
        <v>231</v>
      </c>
      <c r="B4592">
        <v>30</v>
      </c>
      <c r="C4592">
        <v>1</v>
      </c>
      <c r="D4592">
        <v>1</v>
      </c>
      <c r="E4592" t="s">
        <v>31</v>
      </c>
      <c r="F4592" t="s">
        <v>206</v>
      </c>
      <c r="G4592">
        <v>34</v>
      </c>
      <c r="H4592">
        <v>131</v>
      </c>
      <c r="I4592">
        <v>342</v>
      </c>
      <c r="J4592">
        <v>17525.46</v>
      </c>
      <c r="K4592">
        <v>14444.77</v>
      </c>
      <c r="L4592">
        <v>13372.38</v>
      </c>
      <c r="M4592">
        <v>4791.4670999999998</v>
      </c>
      <c r="N4592">
        <v>11</v>
      </c>
      <c r="O4592">
        <v>33</v>
      </c>
      <c r="P4592">
        <v>125</v>
      </c>
      <c r="Q4592">
        <v>5958.18</v>
      </c>
      <c r="R4592">
        <v>5039.26</v>
      </c>
      <c r="S4592">
        <v>4331.8500000000004</v>
      </c>
      <c r="T4592">
        <v>1788.8230000000001</v>
      </c>
      <c r="U4592">
        <v>23</v>
      </c>
      <c r="V4592">
        <v>98</v>
      </c>
      <c r="W4592">
        <v>217</v>
      </c>
      <c r="X4592">
        <v>11567.28</v>
      </c>
      <c r="Y4592">
        <v>9405.51</v>
      </c>
      <c r="Z4592">
        <v>9040.5300000000007</v>
      </c>
      <c r="AA4592">
        <v>3002.6441</v>
      </c>
      <c r="AB4592">
        <v>32</v>
      </c>
      <c r="AC4592">
        <v>33</v>
      </c>
      <c r="AD4592">
        <v>19</v>
      </c>
      <c r="AE4592">
        <v>32</v>
      </c>
      <c r="AF4592">
        <v>11</v>
      </c>
      <c r="AG4592">
        <v>10</v>
      </c>
      <c r="AH4592">
        <v>7</v>
      </c>
      <c r="AI4592">
        <v>11</v>
      </c>
      <c r="AJ4592">
        <v>21</v>
      </c>
      <c r="AK4592">
        <v>23</v>
      </c>
      <c r="AL4592">
        <v>12</v>
      </c>
      <c r="AM4592">
        <v>21</v>
      </c>
    </row>
    <row r="4593" spans="1:39" x14ac:dyDescent="0.15">
      <c r="A4593" t="s">
        <v>231</v>
      </c>
      <c r="B4593">
        <v>30</v>
      </c>
      <c r="C4593">
        <v>1</v>
      </c>
      <c r="D4593">
        <v>1</v>
      </c>
      <c r="E4593" t="s">
        <v>32</v>
      </c>
      <c r="F4593" t="s">
        <v>206</v>
      </c>
      <c r="G4593">
        <v>2809</v>
      </c>
      <c r="H4593">
        <v>7052</v>
      </c>
      <c r="I4593">
        <v>25404</v>
      </c>
      <c r="J4593">
        <v>1396802.96</v>
      </c>
      <c r="K4593">
        <v>1129089.32</v>
      </c>
      <c r="L4593">
        <v>1045417.75</v>
      </c>
      <c r="M4593">
        <v>361568.46010000003</v>
      </c>
      <c r="N4593">
        <v>527</v>
      </c>
      <c r="O4593">
        <v>1198</v>
      </c>
      <c r="P4593">
        <v>4875</v>
      </c>
      <c r="Q4593">
        <v>262010.2</v>
      </c>
      <c r="R4593">
        <v>211569.68</v>
      </c>
      <c r="S4593">
        <v>176330.16</v>
      </c>
      <c r="T4593">
        <v>74269.56</v>
      </c>
      <c r="U4593">
        <v>2282</v>
      </c>
      <c r="V4593">
        <v>5854</v>
      </c>
      <c r="W4593">
        <v>20529</v>
      </c>
      <c r="X4593">
        <v>1134792.76</v>
      </c>
      <c r="Y4593">
        <v>917519.64</v>
      </c>
      <c r="Z4593">
        <v>869087.59</v>
      </c>
      <c r="AA4593">
        <v>287298.90010000003</v>
      </c>
      <c r="AB4593">
        <v>2744</v>
      </c>
      <c r="AC4593">
        <v>2558</v>
      </c>
      <c r="AD4593">
        <v>1674</v>
      </c>
      <c r="AE4593">
        <v>2526</v>
      </c>
      <c r="AF4593">
        <v>519</v>
      </c>
      <c r="AG4593">
        <v>468</v>
      </c>
      <c r="AH4593">
        <v>338</v>
      </c>
      <c r="AI4593">
        <v>498</v>
      </c>
      <c r="AJ4593">
        <v>2225</v>
      </c>
      <c r="AK4593">
        <v>2090</v>
      </c>
      <c r="AL4593">
        <v>1336</v>
      </c>
      <c r="AM4593">
        <v>2028</v>
      </c>
    </row>
    <row r="4594" spans="1:39" x14ac:dyDescent="0.15">
      <c r="A4594" t="s">
        <v>231</v>
      </c>
      <c r="B4594">
        <v>30</v>
      </c>
      <c r="C4594">
        <v>1</v>
      </c>
      <c r="D4594">
        <v>2</v>
      </c>
      <c r="E4594" t="s">
        <v>28</v>
      </c>
      <c r="F4594" t="s">
        <v>206</v>
      </c>
      <c r="G4594">
        <v>9729</v>
      </c>
      <c r="H4594">
        <v>17601</v>
      </c>
      <c r="I4594">
        <v>72280</v>
      </c>
      <c r="J4594">
        <v>4071153.72</v>
      </c>
      <c r="K4594">
        <v>3596411.09</v>
      </c>
      <c r="L4594">
        <v>3101285.89</v>
      </c>
      <c r="M4594">
        <v>1066981.8929999999</v>
      </c>
      <c r="N4594">
        <v>4012</v>
      </c>
      <c r="O4594">
        <v>6830</v>
      </c>
      <c r="P4594">
        <v>30840</v>
      </c>
      <c r="Q4594">
        <v>1723134.45</v>
      </c>
      <c r="R4594">
        <v>1497268.89</v>
      </c>
      <c r="S4594">
        <v>1137333.75</v>
      </c>
      <c r="T4594">
        <v>484833.3542</v>
      </c>
      <c r="U4594">
        <v>5717</v>
      </c>
      <c r="V4594">
        <v>10771</v>
      </c>
      <c r="W4594">
        <v>41440</v>
      </c>
      <c r="X4594">
        <v>2348019.27</v>
      </c>
      <c r="Y4594">
        <v>2099142.2000000002</v>
      </c>
      <c r="Z4594">
        <v>1963952.14</v>
      </c>
      <c r="AA4594">
        <v>582148.53879999998</v>
      </c>
      <c r="AB4594">
        <v>9306</v>
      </c>
      <c r="AC4594">
        <v>8401</v>
      </c>
      <c r="AD4594">
        <v>4150</v>
      </c>
      <c r="AE4594">
        <v>8311</v>
      </c>
      <c r="AF4594">
        <v>3831</v>
      </c>
      <c r="AG4594">
        <v>3786</v>
      </c>
      <c r="AH4594">
        <v>2116</v>
      </c>
      <c r="AI4594">
        <v>3628</v>
      </c>
      <c r="AJ4594">
        <v>5475</v>
      </c>
      <c r="AK4594">
        <v>4615</v>
      </c>
      <c r="AL4594">
        <v>2034</v>
      </c>
      <c r="AM4594">
        <v>4683</v>
      </c>
    </row>
    <row r="4595" spans="1:39" x14ac:dyDescent="0.15">
      <c r="A4595" t="s">
        <v>231</v>
      </c>
      <c r="B4595">
        <v>30</v>
      </c>
      <c r="C4595">
        <v>1</v>
      </c>
      <c r="D4595">
        <v>2</v>
      </c>
      <c r="E4595" t="s">
        <v>30</v>
      </c>
      <c r="F4595" t="s">
        <v>206</v>
      </c>
      <c r="G4595">
        <v>1189</v>
      </c>
      <c r="H4595">
        <v>2198</v>
      </c>
      <c r="I4595">
        <v>8927</v>
      </c>
      <c r="J4595">
        <v>501247.3</v>
      </c>
      <c r="K4595">
        <v>441791.46</v>
      </c>
      <c r="L4595">
        <v>379067.45</v>
      </c>
      <c r="M4595">
        <v>130424.6042</v>
      </c>
      <c r="N4595">
        <v>449</v>
      </c>
      <c r="O4595">
        <v>764</v>
      </c>
      <c r="P4595">
        <v>3601</v>
      </c>
      <c r="Q4595">
        <v>198150.41</v>
      </c>
      <c r="R4595">
        <v>170635.98</v>
      </c>
      <c r="S4595">
        <v>127032.57</v>
      </c>
      <c r="T4595">
        <v>55291.191299999999</v>
      </c>
      <c r="U4595">
        <v>740</v>
      </c>
      <c r="V4595">
        <v>1434</v>
      </c>
      <c r="W4595">
        <v>5326</v>
      </c>
      <c r="X4595">
        <v>303096.89</v>
      </c>
      <c r="Y4595">
        <v>271155.48</v>
      </c>
      <c r="Z4595">
        <v>252034.88</v>
      </c>
      <c r="AA4595">
        <v>75133.412899999996</v>
      </c>
      <c r="AB4595">
        <v>1114</v>
      </c>
      <c r="AC4595">
        <v>1045</v>
      </c>
      <c r="AD4595">
        <v>487</v>
      </c>
      <c r="AE4595">
        <v>1153</v>
      </c>
      <c r="AF4595">
        <v>420</v>
      </c>
      <c r="AG4595">
        <v>425</v>
      </c>
      <c r="AH4595">
        <v>239</v>
      </c>
      <c r="AI4595">
        <v>436</v>
      </c>
      <c r="AJ4595">
        <v>694</v>
      </c>
      <c r="AK4595">
        <v>620</v>
      </c>
      <c r="AL4595">
        <v>248</v>
      </c>
      <c r="AM4595">
        <v>717</v>
      </c>
    </row>
    <row r="4596" spans="1:39" x14ac:dyDescent="0.15">
      <c r="A4596" t="s">
        <v>231</v>
      </c>
      <c r="B4596">
        <v>30</v>
      </c>
      <c r="C4596">
        <v>1</v>
      </c>
      <c r="D4596">
        <v>2</v>
      </c>
      <c r="E4596" t="s">
        <v>29</v>
      </c>
      <c r="F4596" t="s">
        <v>206</v>
      </c>
      <c r="G4596">
        <v>5257</v>
      </c>
      <c r="H4596">
        <v>10289</v>
      </c>
      <c r="I4596">
        <v>42885</v>
      </c>
      <c r="J4596">
        <v>2392389.13</v>
      </c>
      <c r="K4596">
        <v>1989885.11</v>
      </c>
      <c r="L4596">
        <v>1776880.89</v>
      </c>
      <c r="M4596">
        <v>621689.38989999995</v>
      </c>
      <c r="N4596">
        <v>1553</v>
      </c>
      <c r="O4596">
        <v>2705</v>
      </c>
      <c r="P4596">
        <v>12837</v>
      </c>
      <c r="Q4596">
        <v>706518.95</v>
      </c>
      <c r="R4596">
        <v>583590.21</v>
      </c>
      <c r="S4596">
        <v>456778.62</v>
      </c>
      <c r="T4596">
        <v>200608.1973</v>
      </c>
      <c r="U4596">
        <v>3704</v>
      </c>
      <c r="V4596">
        <v>7584</v>
      </c>
      <c r="W4596">
        <v>30048</v>
      </c>
      <c r="X4596">
        <v>1685870.18</v>
      </c>
      <c r="Y4596">
        <v>1406294.9</v>
      </c>
      <c r="Z4596">
        <v>1320102.27</v>
      </c>
      <c r="AA4596">
        <v>421081.19260000001</v>
      </c>
      <c r="AB4596">
        <v>5045</v>
      </c>
      <c r="AC4596">
        <v>4786</v>
      </c>
      <c r="AD4596">
        <v>2260</v>
      </c>
      <c r="AE4596">
        <v>5104</v>
      </c>
      <c r="AF4596">
        <v>1484</v>
      </c>
      <c r="AG4596">
        <v>1443</v>
      </c>
      <c r="AH4596">
        <v>803</v>
      </c>
      <c r="AI4596">
        <v>1505</v>
      </c>
      <c r="AJ4596">
        <v>3561</v>
      </c>
      <c r="AK4596">
        <v>3343</v>
      </c>
      <c r="AL4596">
        <v>1457</v>
      </c>
      <c r="AM4596">
        <v>3599</v>
      </c>
    </row>
    <row r="4597" spans="1:39" x14ac:dyDescent="0.15">
      <c r="A4597" t="s">
        <v>231</v>
      </c>
      <c r="B4597">
        <v>30</v>
      </c>
      <c r="C4597">
        <v>1</v>
      </c>
      <c r="D4597">
        <v>2</v>
      </c>
      <c r="E4597" t="s">
        <v>31</v>
      </c>
      <c r="F4597" t="s">
        <v>206</v>
      </c>
      <c r="G4597">
        <v>3</v>
      </c>
      <c r="H4597">
        <v>12</v>
      </c>
      <c r="I4597">
        <v>32</v>
      </c>
      <c r="J4597">
        <v>1807.42</v>
      </c>
      <c r="K4597">
        <v>1534.07</v>
      </c>
      <c r="L4597">
        <v>1286.24</v>
      </c>
      <c r="M4597">
        <v>466.35</v>
      </c>
      <c r="N4597">
        <v>0</v>
      </c>
      <c r="O4597">
        <v>0</v>
      </c>
      <c r="P4597">
        <v>0</v>
      </c>
      <c r="Q4597">
        <v>0</v>
      </c>
      <c r="R4597">
        <v>0</v>
      </c>
      <c r="S4597">
        <v>0</v>
      </c>
      <c r="T4597">
        <v>0</v>
      </c>
      <c r="U4597">
        <v>3</v>
      </c>
      <c r="V4597">
        <v>12</v>
      </c>
      <c r="W4597">
        <v>32</v>
      </c>
      <c r="X4597">
        <v>1807.42</v>
      </c>
      <c r="Y4597">
        <v>1534.07</v>
      </c>
      <c r="Z4597">
        <v>1286.24</v>
      </c>
      <c r="AA4597">
        <v>466.35</v>
      </c>
      <c r="AB4597">
        <v>3</v>
      </c>
      <c r="AC4597">
        <v>3</v>
      </c>
      <c r="AD4597">
        <v>0</v>
      </c>
      <c r="AE4597">
        <v>3</v>
      </c>
      <c r="AF4597">
        <v>0</v>
      </c>
      <c r="AG4597">
        <v>0</v>
      </c>
      <c r="AH4597">
        <v>0</v>
      </c>
      <c r="AI4597">
        <v>0</v>
      </c>
      <c r="AJ4597">
        <v>3</v>
      </c>
      <c r="AK4597">
        <v>3</v>
      </c>
      <c r="AL4597">
        <v>0</v>
      </c>
      <c r="AM4597">
        <v>3</v>
      </c>
    </row>
    <row r="4598" spans="1:39" x14ac:dyDescent="0.15">
      <c r="A4598" t="s">
        <v>231</v>
      </c>
      <c r="B4598">
        <v>30</v>
      </c>
      <c r="C4598">
        <v>1</v>
      </c>
      <c r="D4598">
        <v>2</v>
      </c>
      <c r="E4598" t="s">
        <v>32</v>
      </c>
      <c r="F4598" t="s">
        <v>206</v>
      </c>
      <c r="G4598">
        <v>1544</v>
      </c>
      <c r="H4598">
        <v>3216</v>
      </c>
      <c r="I4598">
        <v>13434</v>
      </c>
      <c r="J4598">
        <v>755712.38</v>
      </c>
      <c r="K4598">
        <v>604522.03</v>
      </c>
      <c r="L4598">
        <v>554897.73</v>
      </c>
      <c r="M4598">
        <v>192165.1863</v>
      </c>
      <c r="N4598">
        <v>267</v>
      </c>
      <c r="O4598">
        <v>531</v>
      </c>
      <c r="P4598">
        <v>2287</v>
      </c>
      <c r="Q4598">
        <v>131859.56</v>
      </c>
      <c r="R4598">
        <v>103423.66</v>
      </c>
      <c r="S4598">
        <v>79512.479999999996</v>
      </c>
      <c r="T4598">
        <v>35964.398699999998</v>
      </c>
      <c r="U4598">
        <v>1277</v>
      </c>
      <c r="V4598">
        <v>2685</v>
      </c>
      <c r="W4598">
        <v>11147</v>
      </c>
      <c r="X4598">
        <v>623852.81999999995</v>
      </c>
      <c r="Y4598">
        <v>501098.37</v>
      </c>
      <c r="Z4598">
        <v>475385.25</v>
      </c>
      <c r="AA4598">
        <v>156200.78760000001</v>
      </c>
      <c r="AB4598">
        <v>1486</v>
      </c>
      <c r="AC4598">
        <v>1289</v>
      </c>
      <c r="AD4598">
        <v>690</v>
      </c>
      <c r="AE4598">
        <v>1308</v>
      </c>
      <c r="AF4598">
        <v>259</v>
      </c>
      <c r="AG4598">
        <v>225</v>
      </c>
      <c r="AH4598">
        <v>147</v>
      </c>
      <c r="AI4598">
        <v>249</v>
      </c>
      <c r="AJ4598">
        <v>1227</v>
      </c>
      <c r="AK4598">
        <v>1064</v>
      </c>
      <c r="AL4598">
        <v>543</v>
      </c>
      <c r="AM4598">
        <v>1059</v>
      </c>
    </row>
    <row r="4599" spans="1:39" x14ac:dyDescent="0.15">
      <c r="A4599" t="s">
        <v>231</v>
      </c>
      <c r="B4599">
        <v>30</v>
      </c>
      <c r="C4599">
        <v>2</v>
      </c>
      <c r="D4599">
        <v>0</v>
      </c>
      <c r="E4599" t="s">
        <v>28</v>
      </c>
      <c r="F4599" t="s">
        <v>206</v>
      </c>
      <c r="G4599">
        <v>1159</v>
      </c>
      <c r="H4599">
        <v>3650</v>
      </c>
      <c r="I4599">
        <v>10941</v>
      </c>
      <c r="J4599">
        <v>567820.09</v>
      </c>
      <c r="K4599">
        <v>467645.62</v>
      </c>
      <c r="L4599">
        <v>377753</v>
      </c>
      <c r="M4599">
        <v>159825.4621</v>
      </c>
      <c r="N4599">
        <v>1159</v>
      </c>
      <c r="O4599">
        <v>1707</v>
      </c>
      <c r="P4599">
        <v>5700</v>
      </c>
      <c r="Q4599">
        <v>282243.46000000002</v>
      </c>
      <c r="R4599">
        <v>224277.28</v>
      </c>
      <c r="S4599">
        <v>150795.88</v>
      </c>
      <c r="T4599">
        <v>86108.814499999993</v>
      </c>
      <c r="U4599">
        <v>1159</v>
      </c>
      <c r="V4599">
        <v>1943</v>
      </c>
      <c r="W4599">
        <v>5241</v>
      </c>
      <c r="X4599">
        <v>285576.63</v>
      </c>
      <c r="Y4599">
        <v>243368.34</v>
      </c>
      <c r="Z4599">
        <v>226957.12</v>
      </c>
      <c r="AA4599">
        <v>73716.647599999997</v>
      </c>
      <c r="AB4599">
        <v>1147</v>
      </c>
      <c r="AC4599">
        <v>1137</v>
      </c>
      <c r="AD4599">
        <v>960</v>
      </c>
      <c r="AE4599">
        <v>881</v>
      </c>
      <c r="AF4599">
        <v>1147</v>
      </c>
      <c r="AG4599">
        <v>1137</v>
      </c>
      <c r="AH4599">
        <v>960</v>
      </c>
      <c r="AI4599">
        <v>881</v>
      </c>
      <c r="AJ4599">
        <v>1147</v>
      </c>
      <c r="AK4599">
        <v>1137</v>
      </c>
      <c r="AL4599">
        <v>960</v>
      </c>
      <c r="AM4599">
        <v>881</v>
      </c>
    </row>
    <row r="4600" spans="1:39" x14ac:dyDescent="0.15">
      <c r="A4600" t="s">
        <v>231</v>
      </c>
      <c r="B4600">
        <v>30</v>
      </c>
      <c r="C4600">
        <v>2</v>
      </c>
      <c r="D4600">
        <v>0</v>
      </c>
      <c r="E4600" t="s">
        <v>29</v>
      </c>
      <c r="F4600" t="s">
        <v>206</v>
      </c>
      <c r="G4600">
        <v>32</v>
      </c>
      <c r="H4600">
        <v>118</v>
      </c>
      <c r="I4600">
        <v>395</v>
      </c>
      <c r="J4600">
        <v>19646.669999999998</v>
      </c>
      <c r="K4600">
        <v>15005.44</v>
      </c>
      <c r="L4600">
        <v>12520.8</v>
      </c>
      <c r="M4600">
        <v>5959.7106999999996</v>
      </c>
      <c r="N4600">
        <v>32</v>
      </c>
      <c r="O4600">
        <v>54</v>
      </c>
      <c r="P4600">
        <v>192</v>
      </c>
      <c r="Q4600">
        <v>8907.7800000000007</v>
      </c>
      <c r="R4600">
        <v>6554.72</v>
      </c>
      <c r="S4600">
        <v>4466.6400000000003</v>
      </c>
      <c r="T4600">
        <v>3122.4216999999999</v>
      </c>
      <c r="U4600">
        <v>32</v>
      </c>
      <c r="V4600">
        <v>64</v>
      </c>
      <c r="W4600">
        <v>203</v>
      </c>
      <c r="X4600">
        <v>10738.89</v>
      </c>
      <c r="Y4600">
        <v>8450.7199999999993</v>
      </c>
      <c r="Z4600">
        <v>8054.16</v>
      </c>
      <c r="AA4600">
        <v>2837.2890000000002</v>
      </c>
      <c r="AB4600">
        <v>32</v>
      </c>
      <c r="AC4600">
        <v>32</v>
      </c>
      <c r="AD4600">
        <v>28</v>
      </c>
      <c r="AE4600">
        <v>28</v>
      </c>
      <c r="AF4600">
        <v>32</v>
      </c>
      <c r="AG4600">
        <v>32</v>
      </c>
      <c r="AH4600">
        <v>28</v>
      </c>
      <c r="AI4600">
        <v>28</v>
      </c>
      <c r="AJ4600">
        <v>32</v>
      </c>
      <c r="AK4600">
        <v>32</v>
      </c>
      <c r="AL4600">
        <v>28</v>
      </c>
      <c r="AM4600">
        <v>28</v>
      </c>
    </row>
    <row r="4601" spans="1:39" x14ac:dyDescent="0.15">
      <c r="A4601" t="s">
        <v>231</v>
      </c>
      <c r="B4601">
        <v>30</v>
      </c>
      <c r="C4601">
        <v>2</v>
      </c>
      <c r="D4601">
        <v>0</v>
      </c>
      <c r="E4601" t="s">
        <v>32</v>
      </c>
      <c r="F4601" t="s">
        <v>206</v>
      </c>
      <c r="G4601">
        <v>492</v>
      </c>
      <c r="H4601">
        <v>1726</v>
      </c>
      <c r="I4601">
        <v>5361</v>
      </c>
      <c r="J4601">
        <v>276600.67</v>
      </c>
      <c r="K4601">
        <v>215478.8</v>
      </c>
      <c r="L4601">
        <v>187154.52</v>
      </c>
      <c r="M4601">
        <v>77933.286900000006</v>
      </c>
      <c r="N4601">
        <v>492</v>
      </c>
      <c r="O4601">
        <v>740</v>
      </c>
      <c r="P4601">
        <v>2318</v>
      </c>
      <c r="Q4601">
        <v>111333.16</v>
      </c>
      <c r="R4601">
        <v>83763.63</v>
      </c>
      <c r="S4601">
        <v>62241.29</v>
      </c>
      <c r="T4601">
        <v>35291.257700000002</v>
      </c>
      <c r="U4601">
        <v>492</v>
      </c>
      <c r="V4601">
        <v>986</v>
      </c>
      <c r="W4601">
        <v>3043</v>
      </c>
      <c r="X4601">
        <v>165267.51</v>
      </c>
      <c r="Y4601">
        <v>131715.17000000001</v>
      </c>
      <c r="Z4601">
        <v>124913.23</v>
      </c>
      <c r="AA4601">
        <v>42642.029199999997</v>
      </c>
      <c r="AB4601">
        <v>487</v>
      </c>
      <c r="AC4601">
        <v>483</v>
      </c>
      <c r="AD4601">
        <v>436</v>
      </c>
      <c r="AE4601">
        <v>417</v>
      </c>
      <c r="AF4601">
        <v>487</v>
      </c>
      <c r="AG4601">
        <v>483</v>
      </c>
      <c r="AH4601">
        <v>436</v>
      </c>
      <c r="AI4601">
        <v>417</v>
      </c>
      <c r="AJ4601">
        <v>487</v>
      </c>
      <c r="AK4601">
        <v>483</v>
      </c>
      <c r="AL4601">
        <v>436</v>
      </c>
      <c r="AM4601">
        <v>417</v>
      </c>
    </row>
    <row r="4602" spans="1:39" x14ac:dyDescent="0.15">
      <c r="A4602" t="s">
        <v>231</v>
      </c>
      <c r="B4602">
        <v>30</v>
      </c>
      <c r="C4602">
        <v>2</v>
      </c>
      <c r="D4602">
        <v>1</v>
      </c>
      <c r="E4602" t="s">
        <v>28</v>
      </c>
      <c r="F4602" t="s">
        <v>206</v>
      </c>
      <c r="G4602">
        <v>8493</v>
      </c>
      <c r="H4602">
        <v>29660</v>
      </c>
      <c r="I4602">
        <v>80892</v>
      </c>
      <c r="J4602">
        <v>4077847.55</v>
      </c>
      <c r="K4602">
        <v>3471317.57</v>
      </c>
      <c r="L4602">
        <v>2912554.94</v>
      </c>
      <c r="M4602">
        <v>1178721.1037000001</v>
      </c>
      <c r="N4602">
        <v>8493</v>
      </c>
      <c r="O4602">
        <v>13708</v>
      </c>
      <c r="P4602">
        <v>42482</v>
      </c>
      <c r="Q4602">
        <v>2023164.81</v>
      </c>
      <c r="R4602">
        <v>1677512.24</v>
      </c>
      <c r="S4602">
        <v>1232539.47</v>
      </c>
      <c r="T4602">
        <v>644203.64650000003</v>
      </c>
      <c r="U4602">
        <v>8493</v>
      </c>
      <c r="V4602">
        <v>15952</v>
      </c>
      <c r="W4602">
        <v>38410</v>
      </c>
      <c r="X4602">
        <v>2054682.74</v>
      </c>
      <c r="Y4602">
        <v>1793805.33</v>
      </c>
      <c r="Z4602">
        <v>1680015.47</v>
      </c>
      <c r="AA4602">
        <v>534517.45719999995</v>
      </c>
      <c r="AB4602">
        <v>8176</v>
      </c>
      <c r="AC4602">
        <v>8388</v>
      </c>
      <c r="AD4602">
        <v>6261</v>
      </c>
      <c r="AE4602">
        <v>8029</v>
      </c>
      <c r="AF4602">
        <v>8176</v>
      </c>
      <c r="AG4602">
        <v>8388</v>
      </c>
      <c r="AH4602">
        <v>6261</v>
      </c>
      <c r="AI4602">
        <v>8029</v>
      </c>
      <c r="AJ4602">
        <v>8176</v>
      </c>
      <c r="AK4602">
        <v>8388</v>
      </c>
      <c r="AL4602">
        <v>6261</v>
      </c>
      <c r="AM4602">
        <v>8029</v>
      </c>
    </row>
    <row r="4603" spans="1:39" x14ac:dyDescent="0.15">
      <c r="A4603" t="s">
        <v>231</v>
      </c>
      <c r="B4603">
        <v>30</v>
      </c>
      <c r="C4603">
        <v>2</v>
      </c>
      <c r="D4603">
        <v>1</v>
      </c>
      <c r="E4603" t="s">
        <v>30</v>
      </c>
      <c r="F4603" t="s">
        <v>206</v>
      </c>
      <c r="G4603">
        <v>1030</v>
      </c>
      <c r="H4603">
        <v>3611</v>
      </c>
      <c r="I4603">
        <v>9472</v>
      </c>
      <c r="J4603">
        <v>486879.73</v>
      </c>
      <c r="K4603">
        <v>417081.91</v>
      </c>
      <c r="L4603">
        <v>341904.46</v>
      </c>
      <c r="M4603">
        <v>139440.31270000001</v>
      </c>
      <c r="N4603">
        <v>1030</v>
      </c>
      <c r="O4603">
        <v>1671</v>
      </c>
      <c r="P4603">
        <v>4837</v>
      </c>
      <c r="Q4603">
        <v>237840.85</v>
      </c>
      <c r="R4603">
        <v>199041.61</v>
      </c>
      <c r="S4603">
        <v>140424.54</v>
      </c>
      <c r="T4603">
        <v>74005.392699999997</v>
      </c>
      <c r="U4603">
        <v>1030</v>
      </c>
      <c r="V4603">
        <v>1940</v>
      </c>
      <c r="W4603">
        <v>4635</v>
      </c>
      <c r="X4603">
        <v>249038.88</v>
      </c>
      <c r="Y4603">
        <v>218040.3</v>
      </c>
      <c r="Z4603">
        <v>201479.92</v>
      </c>
      <c r="AA4603">
        <v>65434.92</v>
      </c>
      <c r="AB4603">
        <v>970</v>
      </c>
      <c r="AC4603">
        <v>1021</v>
      </c>
      <c r="AD4603">
        <v>694</v>
      </c>
      <c r="AE4603">
        <v>991</v>
      </c>
      <c r="AF4603">
        <v>970</v>
      </c>
      <c r="AG4603">
        <v>1021</v>
      </c>
      <c r="AH4603">
        <v>694</v>
      </c>
      <c r="AI4603">
        <v>991</v>
      </c>
      <c r="AJ4603">
        <v>970</v>
      </c>
      <c r="AK4603">
        <v>1021</v>
      </c>
      <c r="AL4603">
        <v>694</v>
      </c>
      <c r="AM4603">
        <v>991</v>
      </c>
    </row>
    <row r="4604" spans="1:39" x14ac:dyDescent="0.15">
      <c r="A4604" t="s">
        <v>231</v>
      </c>
      <c r="B4604">
        <v>30</v>
      </c>
      <c r="C4604">
        <v>2</v>
      </c>
      <c r="D4604">
        <v>1</v>
      </c>
      <c r="E4604" t="s">
        <v>29</v>
      </c>
      <c r="F4604" t="s">
        <v>206</v>
      </c>
      <c r="G4604">
        <v>17323</v>
      </c>
      <c r="H4604">
        <v>65725</v>
      </c>
      <c r="I4604">
        <v>183814</v>
      </c>
      <c r="J4604">
        <v>9182617.0600000005</v>
      </c>
      <c r="K4604">
        <v>7394547.3600000003</v>
      </c>
      <c r="L4604">
        <v>6267446.8300000001</v>
      </c>
      <c r="M4604">
        <v>2685242.0073000002</v>
      </c>
      <c r="N4604">
        <v>17323</v>
      </c>
      <c r="O4604">
        <v>28582</v>
      </c>
      <c r="P4604">
        <v>89819</v>
      </c>
      <c r="Q4604">
        <v>4212442.1500000004</v>
      </c>
      <c r="R4604">
        <v>3319070.7200000002</v>
      </c>
      <c r="S4604">
        <v>2473591.58</v>
      </c>
      <c r="T4604">
        <v>1375025.9527</v>
      </c>
      <c r="U4604">
        <v>17323</v>
      </c>
      <c r="V4604">
        <v>37143</v>
      </c>
      <c r="W4604">
        <v>93995</v>
      </c>
      <c r="X4604">
        <v>4970174.91</v>
      </c>
      <c r="Y4604">
        <v>4075476.64</v>
      </c>
      <c r="Z4604">
        <v>3793855.25</v>
      </c>
      <c r="AA4604">
        <v>1310216.0545999999</v>
      </c>
      <c r="AB4604">
        <v>16560</v>
      </c>
      <c r="AC4604">
        <v>17200</v>
      </c>
      <c r="AD4604">
        <v>13482</v>
      </c>
      <c r="AE4604">
        <v>16811</v>
      </c>
      <c r="AF4604">
        <v>16560</v>
      </c>
      <c r="AG4604">
        <v>17200</v>
      </c>
      <c r="AH4604">
        <v>13482</v>
      </c>
      <c r="AI4604">
        <v>16811</v>
      </c>
      <c r="AJ4604">
        <v>16560</v>
      </c>
      <c r="AK4604">
        <v>17200</v>
      </c>
      <c r="AL4604">
        <v>13482</v>
      </c>
      <c r="AM4604">
        <v>16811</v>
      </c>
    </row>
    <row r="4605" spans="1:39" x14ac:dyDescent="0.15">
      <c r="A4605" t="s">
        <v>231</v>
      </c>
      <c r="B4605">
        <v>30</v>
      </c>
      <c r="C4605">
        <v>2</v>
      </c>
      <c r="D4605">
        <v>1</v>
      </c>
      <c r="E4605" t="s">
        <v>31</v>
      </c>
      <c r="F4605" t="s">
        <v>206</v>
      </c>
      <c r="G4605">
        <v>25</v>
      </c>
      <c r="H4605">
        <v>86</v>
      </c>
      <c r="I4605">
        <v>259</v>
      </c>
      <c r="J4605">
        <v>12147.58</v>
      </c>
      <c r="K4605">
        <v>10096.83</v>
      </c>
      <c r="L4605">
        <v>8621.98</v>
      </c>
      <c r="M4605">
        <v>3763.8912999999998</v>
      </c>
      <c r="N4605">
        <v>25</v>
      </c>
      <c r="O4605">
        <v>47</v>
      </c>
      <c r="P4605">
        <v>156</v>
      </c>
      <c r="Q4605">
        <v>6727.99</v>
      </c>
      <c r="R4605">
        <v>5449.38</v>
      </c>
      <c r="S4605">
        <v>4319.59</v>
      </c>
      <c r="T4605">
        <v>2312.4992000000002</v>
      </c>
      <c r="U4605">
        <v>25</v>
      </c>
      <c r="V4605">
        <v>39</v>
      </c>
      <c r="W4605">
        <v>103</v>
      </c>
      <c r="X4605">
        <v>5419.59</v>
      </c>
      <c r="Y4605">
        <v>4647.45</v>
      </c>
      <c r="Z4605">
        <v>4302.3900000000003</v>
      </c>
      <c r="AA4605">
        <v>1451.3921</v>
      </c>
      <c r="AB4605">
        <v>25</v>
      </c>
      <c r="AC4605">
        <v>25</v>
      </c>
      <c r="AD4605">
        <v>15</v>
      </c>
      <c r="AE4605">
        <v>25</v>
      </c>
      <c r="AF4605">
        <v>25</v>
      </c>
      <c r="AG4605">
        <v>25</v>
      </c>
      <c r="AH4605">
        <v>15</v>
      </c>
      <c r="AI4605">
        <v>25</v>
      </c>
      <c r="AJ4605">
        <v>25</v>
      </c>
      <c r="AK4605">
        <v>25</v>
      </c>
      <c r="AL4605">
        <v>15</v>
      </c>
      <c r="AM4605">
        <v>25</v>
      </c>
    </row>
    <row r="4606" spans="1:39" x14ac:dyDescent="0.15">
      <c r="A4606" t="s">
        <v>231</v>
      </c>
      <c r="B4606">
        <v>30</v>
      </c>
      <c r="C4606">
        <v>2</v>
      </c>
      <c r="D4606">
        <v>1</v>
      </c>
      <c r="E4606" t="s">
        <v>32</v>
      </c>
      <c r="F4606" t="s">
        <v>206</v>
      </c>
      <c r="G4606">
        <v>1030</v>
      </c>
      <c r="H4606">
        <v>3799</v>
      </c>
      <c r="I4606">
        <v>11103</v>
      </c>
      <c r="J4606">
        <v>564930.87</v>
      </c>
      <c r="K4606">
        <v>449981.42</v>
      </c>
      <c r="L4606">
        <v>395488.68</v>
      </c>
      <c r="M4606">
        <v>160984.72039999999</v>
      </c>
      <c r="N4606">
        <v>1030</v>
      </c>
      <c r="O4606">
        <v>1605</v>
      </c>
      <c r="P4606">
        <v>4825</v>
      </c>
      <c r="Q4606">
        <v>228260.3</v>
      </c>
      <c r="R4606">
        <v>178623.95</v>
      </c>
      <c r="S4606">
        <v>136806.70000000001</v>
      </c>
      <c r="T4606">
        <v>73484.887600000002</v>
      </c>
      <c r="U4606">
        <v>1030</v>
      </c>
      <c r="V4606">
        <v>2194</v>
      </c>
      <c r="W4606">
        <v>6278</v>
      </c>
      <c r="X4606">
        <v>336670.57</v>
      </c>
      <c r="Y4606">
        <v>271357.46999999997</v>
      </c>
      <c r="Z4606">
        <v>258681.98</v>
      </c>
      <c r="AA4606">
        <v>87499.832800000004</v>
      </c>
      <c r="AB4606">
        <v>1010</v>
      </c>
      <c r="AC4606">
        <v>1007</v>
      </c>
      <c r="AD4606">
        <v>799</v>
      </c>
      <c r="AE4606">
        <v>970</v>
      </c>
      <c r="AF4606">
        <v>1010</v>
      </c>
      <c r="AG4606">
        <v>1007</v>
      </c>
      <c r="AH4606">
        <v>799</v>
      </c>
      <c r="AI4606">
        <v>970</v>
      </c>
      <c r="AJ4606">
        <v>1010</v>
      </c>
      <c r="AK4606">
        <v>1007</v>
      </c>
      <c r="AL4606">
        <v>799</v>
      </c>
      <c r="AM4606">
        <v>970</v>
      </c>
    </row>
    <row r="4607" spans="1:39" x14ac:dyDescent="0.15">
      <c r="A4607" t="s">
        <v>231</v>
      </c>
      <c r="B4607">
        <v>30</v>
      </c>
      <c r="C4607">
        <v>2</v>
      </c>
      <c r="D4607">
        <v>2</v>
      </c>
      <c r="E4607" t="s">
        <v>28</v>
      </c>
      <c r="F4607" t="s">
        <v>206</v>
      </c>
      <c r="G4607">
        <v>1593</v>
      </c>
      <c r="H4607">
        <v>4862</v>
      </c>
      <c r="I4607">
        <v>13964</v>
      </c>
      <c r="J4607">
        <v>742673.11</v>
      </c>
      <c r="K4607">
        <v>634090.42000000004</v>
      </c>
      <c r="L4607">
        <v>514830.07</v>
      </c>
      <c r="M4607">
        <v>203728.06169999999</v>
      </c>
      <c r="N4607">
        <v>1593</v>
      </c>
      <c r="O4607">
        <v>2208</v>
      </c>
      <c r="P4607">
        <v>7070</v>
      </c>
      <c r="Q4607">
        <v>364083.34</v>
      </c>
      <c r="R4607">
        <v>302014.32</v>
      </c>
      <c r="S4607">
        <v>201778.74</v>
      </c>
      <c r="T4607">
        <v>107326.7784</v>
      </c>
      <c r="U4607">
        <v>1593</v>
      </c>
      <c r="V4607">
        <v>2654</v>
      </c>
      <c r="W4607">
        <v>6894</v>
      </c>
      <c r="X4607">
        <v>378589.77</v>
      </c>
      <c r="Y4607">
        <v>332076.09999999998</v>
      </c>
      <c r="Z4607">
        <v>313051.33</v>
      </c>
      <c r="AA4607">
        <v>96401.283299999996</v>
      </c>
      <c r="AB4607">
        <v>1526</v>
      </c>
      <c r="AC4607">
        <v>1557</v>
      </c>
      <c r="AD4607">
        <v>1025</v>
      </c>
      <c r="AE4607">
        <v>1476</v>
      </c>
      <c r="AF4607">
        <v>1526</v>
      </c>
      <c r="AG4607">
        <v>1557</v>
      </c>
      <c r="AH4607">
        <v>1025</v>
      </c>
      <c r="AI4607">
        <v>1476</v>
      </c>
      <c r="AJ4607">
        <v>1526</v>
      </c>
      <c r="AK4607">
        <v>1557</v>
      </c>
      <c r="AL4607">
        <v>1025</v>
      </c>
      <c r="AM4607">
        <v>1476</v>
      </c>
    </row>
    <row r="4608" spans="1:39" x14ac:dyDescent="0.15">
      <c r="A4608" t="s">
        <v>231</v>
      </c>
      <c r="B4608">
        <v>30</v>
      </c>
      <c r="C4608">
        <v>2</v>
      </c>
      <c r="D4608">
        <v>2</v>
      </c>
      <c r="E4608" t="s">
        <v>30</v>
      </c>
      <c r="F4608" t="s">
        <v>206</v>
      </c>
      <c r="G4608">
        <v>207</v>
      </c>
      <c r="H4608">
        <v>629</v>
      </c>
      <c r="I4608">
        <v>1837</v>
      </c>
      <c r="J4608">
        <v>96663.22</v>
      </c>
      <c r="K4608">
        <v>82942.559999999998</v>
      </c>
      <c r="L4608">
        <v>66729.48</v>
      </c>
      <c r="M4608">
        <v>27288.398099999999</v>
      </c>
      <c r="N4608">
        <v>207</v>
      </c>
      <c r="O4608">
        <v>286</v>
      </c>
      <c r="P4608">
        <v>961</v>
      </c>
      <c r="Q4608">
        <v>48454.2</v>
      </c>
      <c r="R4608">
        <v>40845.85</v>
      </c>
      <c r="S4608">
        <v>27984.68</v>
      </c>
      <c r="T4608">
        <v>14895.093699999999</v>
      </c>
      <c r="U4608">
        <v>207</v>
      </c>
      <c r="V4608">
        <v>343</v>
      </c>
      <c r="W4608">
        <v>876</v>
      </c>
      <c r="X4608">
        <v>48209.02</v>
      </c>
      <c r="Y4608">
        <v>42096.71</v>
      </c>
      <c r="Z4608">
        <v>38744.800000000003</v>
      </c>
      <c r="AA4608">
        <v>12393.304400000001</v>
      </c>
      <c r="AB4608">
        <v>190</v>
      </c>
      <c r="AC4608">
        <v>205</v>
      </c>
      <c r="AD4608">
        <v>126</v>
      </c>
      <c r="AE4608">
        <v>204</v>
      </c>
      <c r="AF4608">
        <v>190</v>
      </c>
      <c r="AG4608">
        <v>205</v>
      </c>
      <c r="AH4608">
        <v>126</v>
      </c>
      <c r="AI4608">
        <v>204</v>
      </c>
      <c r="AJ4608">
        <v>190</v>
      </c>
      <c r="AK4608">
        <v>205</v>
      </c>
      <c r="AL4608">
        <v>126</v>
      </c>
      <c r="AM4608">
        <v>204</v>
      </c>
    </row>
    <row r="4609" spans="1:39" x14ac:dyDescent="0.15">
      <c r="A4609" t="s">
        <v>231</v>
      </c>
      <c r="B4609">
        <v>30</v>
      </c>
      <c r="C4609">
        <v>2</v>
      </c>
      <c r="D4609">
        <v>2</v>
      </c>
      <c r="E4609" t="s">
        <v>29</v>
      </c>
      <c r="F4609" t="s">
        <v>206</v>
      </c>
      <c r="G4609">
        <v>1090</v>
      </c>
      <c r="H4609">
        <v>3428</v>
      </c>
      <c r="I4609">
        <v>10442</v>
      </c>
      <c r="J4609">
        <v>549527.18000000005</v>
      </c>
      <c r="K4609">
        <v>449955.75</v>
      </c>
      <c r="L4609">
        <v>366805.6</v>
      </c>
      <c r="M4609">
        <v>152090.55609999999</v>
      </c>
      <c r="N4609">
        <v>1090</v>
      </c>
      <c r="O4609">
        <v>1488</v>
      </c>
      <c r="P4609">
        <v>4904</v>
      </c>
      <c r="Q4609">
        <v>248031.94</v>
      </c>
      <c r="R4609">
        <v>198680.61</v>
      </c>
      <c r="S4609">
        <v>128465.03</v>
      </c>
      <c r="T4609">
        <v>74754.375400000004</v>
      </c>
      <c r="U4609">
        <v>1090</v>
      </c>
      <c r="V4609">
        <v>1940</v>
      </c>
      <c r="W4609">
        <v>5538</v>
      </c>
      <c r="X4609">
        <v>301495.24</v>
      </c>
      <c r="Y4609">
        <v>251275.14</v>
      </c>
      <c r="Z4609">
        <v>238340.57</v>
      </c>
      <c r="AA4609">
        <v>77336.180699999997</v>
      </c>
      <c r="AB4609">
        <v>1046</v>
      </c>
      <c r="AC4609">
        <v>1071</v>
      </c>
      <c r="AD4609">
        <v>666</v>
      </c>
      <c r="AE4609">
        <v>1069</v>
      </c>
      <c r="AF4609">
        <v>1046</v>
      </c>
      <c r="AG4609">
        <v>1071</v>
      </c>
      <c r="AH4609">
        <v>666</v>
      </c>
      <c r="AI4609">
        <v>1069</v>
      </c>
      <c r="AJ4609">
        <v>1046</v>
      </c>
      <c r="AK4609">
        <v>1071</v>
      </c>
      <c r="AL4609">
        <v>666</v>
      </c>
      <c r="AM4609">
        <v>1069</v>
      </c>
    </row>
    <row r="4610" spans="1:39" x14ac:dyDescent="0.15">
      <c r="A4610" t="s">
        <v>231</v>
      </c>
      <c r="B4610">
        <v>30</v>
      </c>
      <c r="C4610">
        <v>2</v>
      </c>
      <c r="D4610">
        <v>2</v>
      </c>
      <c r="E4610" t="s">
        <v>31</v>
      </c>
      <c r="F4610" t="s">
        <v>206</v>
      </c>
      <c r="G4610">
        <v>2</v>
      </c>
      <c r="H4610">
        <v>10</v>
      </c>
      <c r="I4610">
        <v>19</v>
      </c>
      <c r="J4610">
        <v>989.76</v>
      </c>
      <c r="K4610">
        <v>786.01</v>
      </c>
      <c r="L4610">
        <v>557.38</v>
      </c>
      <c r="M4610">
        <v>263.05869999999999</v>
      </c>
      <c r="N4610">
        <v>2</v>
      </c>
      <c r="O4610">
        <v>3</v>
      </c>
      <c r="P4610">
        <v>6</v>
      </c>
      <c r="Q4610">
        <v>275.98</v>
      </c>
      <c r="R4610">
        <v>221.17</v>
      </c>
      <c r="S4610">
        <v>84.31</v>
      </c>
      <c r="T4610">
        <v>74.808700000000002</v>
      </c>
      <c r="U4610">
        <v>2</v>
      </c>
      <c r="V4610">
        <v>7</v>
      </c>
      <c r="W4610">
        <v>13</v>
      </c>
      <c r="X4610">
        <v>713.78</v>
      </c>
      <c r="Y4610">
        <v>564.84</v>
      </c>
      <c r="Z4610">
        <v>473.07</v>
      </c>
      <c r="AA4610">
        <v>188.25</v>
      </c>
      <c r="AB4610">
        <v>2</v>
      </c>
      <c r="AC4610">
        <v>2</v>
      </c>
      <c r="AD4610">
        <v>2</v>
      </c>
      <c r="AE4610">
        <v>2</v>
      </c>
      <c r="AF4610">
        <v>2</v>
      </c>
      <c r="AG4610">
        <v>2</v>
      </c>
      <c r="AH4610">
        <v>2</v>
      </c>
      <c r="AI4610">
        <v>2</v>
      </c>
      <c r="AJ4610">
        <v>2</v>
      </c>
      <c r="AK4610">
        <v>2</v>
      </c>
      <c r="AL4610">
        <v>2</v>
      </c>
      <c r="AM4610">
        <v>2</v>
      </c>
    </row>
    <row r="4611" spans="1:39" x14ac:dyDescent="0.15">
      <c r="A4611" t="s">
        <v>231</v>
      </c>
      <c r="B4611">
        <v>30</v>
      </c>
      <c r="C4611">
        <v>2</v>
      </c>
      <c r="D4611">
        <v>2</v>
      </c>
      <c r="E4611" t="s">
        <v>32</v>
      </c>
      <c r="F4611" t="s">
        <v>206</v>
      </c>
      <c r="G4611">
        <v>334</v>
      </c>
      <c r="H4611">
        <v>1121</v>
      </c>
      <c r="I4611">
        <v>3466</v>
      </c>
      <c r="J4611">
        <v>183684.25</v>
      </c>
      <c r="K4611">
        <v>146255.87</v>
      </c>
      <c r="L4611">
        <v>123388.79</v>
      </c>
      <c r="M4611">
        <v>51077.013200000001</v>
      </c>
      <c r="N4611">
        <v>334</v>
      </c>
      <c r="O4611">
        <v>446</v>
      </c>
      <c r="P4611">
        <v>1383</v>
      </c>
      <c r="Q4611">
        <v>68790.53</v>
      </c>
      <c r="R4611">
        <v>54548.28</v>
      </c>
      <c r="S4611">
        <v>36769.08</v>
      </c>
      <c r="T4611">
        <v>21182.244200000001</v>
      </c>
      <c r="U4611">
        <v>334</v>
      </c>
      <c r="V4611">
        <v>675</v>
      </c>
      <c r="W4611">
        <v>2083</v>
      </c>
      <c r="X4611">
        <v>114893.72</v>
      </c>
      <c r="Y4611">
        <v>91707.59</v>
      </c>
      <c r="Z4611">
        <v>86619.71</v>
      </c>
      <c r="AA4611">
        <v>29894.769</v>
      </c>
      <c r="AB4611">
        <v>325</v>
      </c>
      <c r="AC4611">
        <v>323</v>
      </c>
      <c r="AD4611">
        <v>246</v>
      </c>
      <c r="AE4611">
        <v>314</v>
      </c>
      <c r="AF4611">
        <v>325</v>
      </c>
      <c r="AG4611">
        <v>323</v>
      </c>
      <c r="AH4611">
        <v>246</v>
      </c>
      <c r="AI4611">
        <v>314</v>
      </c>
      <c r="AJ4611">
        <v>325</v>
      </c>
      <c r="AK4611">
        <v>323</v>
      </c>
      <c r="AL4611">
        <v>246</v>
      </c>
      <c r="AM4611">
        <v>314</v>
      </c>
    </row>
    <row r="4612" spans="1:39" x14ac:dyDescent="0.15">
      <c r="A4612" t="s">
        <v>231</v>
      </c>
      <c r="B4612">
        <v>70</v>
      </c>
      <c r="C4612">
        <v>1</v>
      </c>
      <c r="D4612">
        <v>0</v>
      </c>
      <c r="E4612" t="s">
        <v>28</v>
      </c>
      <c r="F4612" t="s">
        <v>206</v>
      </c>
      <c r="G4612">
        <v>23413</v>
      </c>
      <c r="H4612">
        <v>29108</v>
      </c>
      <c r="I4612">
        <v>77585</v>
      </c>
      <c r="J4612">
        <v>4118897</v>
      </c>
      <c r="K4612">
        <v>3473309.53</v>
      </c>
      <c r="L4612">
        <v>3109102.61</v>
      </c>
      <c r="M4612">
        <v>1137602.0547</v>
      </c>
      <c r="N4612">
        <v>8792</v>
      </c>
      <c r="O4612">
        <v>10672</v>
      </c>
      <c r="P4612">
        <v>31312</v>
      </c>
      <c r="Q4612">
        <v>1615682.38</v>
      </c>
      <c r="R4612">
        <v>1314017.2</v>
      </c>
      <c r="S4612">
        <v>1049870.72</v>
      </c>
      <c r="T4612">
        <v>482647.82699999999</v>
      </c>
      <c r="U4612">
        <v>14621</v>
      </c>
      <c r="V4612">
        <v>18436</v>
      </c>
      <c r="W4612">
        <v>46273</v>
      </c>
      <c r="X4612">
        <v>2503214.62</v>
      </c>
      <c r="Y4612">
        <v>2159292.33</v>
      </c>
      <c r="Z4612">
        <v>2059231.89</v>
      </c>
      <c r="AA4612">
        <v>654954.22770000005</v>
      </c>
      <c r="AB4612">
        <v>23086</v>
      </c>
      <c r="AC4612">
        <v>15715</v>
      </c>
      <c r="AD4612">
        <v>11707</v>
      </c>
      <c r="AE4612">
        <v>10977</v>
      </c>
      <c r="AF4612">
        <v>8697</v>
      </c>
      <c r="AG4612">
        <v>8066</v>
      </c>
      <c r="AH4612">
        <v>6190</v>
      </c>
      <c r="AI4612">
        <v>4891</v>
      </c>
      <c r="AJ4612">
        <v>14389</v>
      </c>
      <c r="AK4612">
        <v>7649</v>
      </c>
      <c r="AL4612">
        <v>5517</v>
      </c>
      <c r="AM4612">
        <v>6086</v>
      </c>
    </row>
    <row r="4613" spans="1:39" x14ac:dyDescent="0.15">
      <c r="A4613" t="s">
        <v>231</v>
      </c>
      <c r="B4613">
        <v>70</v>
      </c>
      <c r="C4613">
        <v>1</v>
      </c>
      <c r="D4613">
        <v>0</v>
      </c>
      <c r="E4613" t="s">
        <v>30</v>
      </c>
      <c r="F4613" t="s">
        <v>206</v>
      </c>
      <c r="G4613">
        <v>37</v>
      </c>
      <c r="H4613">
        <v>52</v>
      </c>
      <c r="I4613">
        <v>136</v>
      </c>
      <c r="J4613">
        <v>6428.23</v>
      </c>
      <c r="K4613">
        <v>5350.81</v>
      </c>
      <c r="L4613">
        <v>4601.88</v>
      </c>
      <c r="M4613">
        <v>1845.7470000000001</v>
      </c>
      <c r="N4613">
        <v>15</v>
      </c>
      <c r="O4613">
        <v>19</v>
      </c>
      <c r="P4613">
        <v>68</v>
      </c>
      <c r="Q4613">
        <v>2714.62</v>
      </c>
      <c r="R4613">
        <v>2169.4</v>
      </c>
      <c r="S4613">
        <v>1699.95</v>
      </c>
      <c r="T4613">
        <v>803.02700000000004</v>
      </c>
      <c r="U4613">
        <v>22</v>
      </c>
      <c r="V4613">
        <v>33</v>
      </c>
      <c r="W4613">
        <v>68</v>
      </c>
      <c r="X4613">
        <v>3713.61</v>
      </c>
      <c r="Y4613">
        <v>3181.41</v>
      </c>
      <c r="Z4613">
        <v>2901.93</v>
      </c>
      <c r="AA4613">
        <v>1042.72</v>
      </c>
      <c r="AB4613">
        <v>35</v>
      </c>
      <c r="AC4613">
        <v>28</v>
      </c>
      <c r="AD4613">
        <v>18</v>
      </c>
      <c r="AE4613">
        <v>24</v>
      </c>
      <c r="AF4613">
        <v>14</v>
      </c>
      <c r="AG4613">
        <v>15</v>
      </c>
      <c r="AH4613">
        <v>11</v>
      </c>
      <c r="AI4613">
        <v>12</v>
      </c>
      <c r="AJ4613">
        <v>21</v>
      </c>
      <c r="AK4613">
        <v>13</v>
      </c>
      <c r="AL4613">
        <v>7</v>
      </c>
      <c r="AM4613">
        <v>12</v>
      </c>
    </row>
    <row r="4614" spans="1:39" x14ac:dyDescent="0.15">
      <c r="A4614" t="s">
        <v>231</v>
      </c>
      <c r="B4614">
        <v>70</v>
      </c>
      <c r="C4614">
        <v>1</v>
      </c>
      <c r="D4614">
        <v>0</v>
      </c>
      <c r="E4614" t="s">
        <v>29</v>
      </c>
      <c r="F4614" t="s">
        <v>206</v>
      </c>
      <c r="G4614">
        <v>185</v>
      </c>
      <c r="H4614">
        <v>258</v>
      </c>
      <c r="I4614">
        <v>752</v>
      </c>
      <c r="J4614">
        <v>38177.53</v>
      </c>
      <c r="K4614">
        <v>30003.48</v>
      </c>
      <c r="L4614">
        <v>25789.53</v>
      </c>
      <c r="M4614">
        <v>11584.234</v>
      </c>
      <c r="N4614">
        <v>94</v>
      </c>
      <c r="O4614">
        <v>128</v>
      </c>
      <c r="P4614">
        <v>419</v>
      </c>
      <c r="Q4614">
        <v>20463.47</v>
      </c>
      <c r="R4614">
        <v>15319.05</v>
      </c>
      <c r="S4614">
        <v>12219.11</v>
      </c>
      <c r="T4614">
        <v>6906.4602000000004</v>
      </c>
      <c r="U4614">
        <v>91</v>
      </c>
      <c r="V4614">
        <v>130</v>
      </c>
      <c r="W4614">
        <v>333</v>
      </c>
      <c r="X4614">
        <v>17714.060000000001</v>
      </c>
      <c r="Y4614">
        <v>14684.43</v>
      </c>
      <c r="Z4614">
        <v>13570.42</v>
      </c>
      <c r="AA4614">
        <v>4677.7737999999999</v>
      </c>
      <c r="AB4614">
        <v>185</v>
      </c>
      <c r="AC4614">
        <v>136</v>
      </c>
      <c r="AD4614">
        <v>119</v>
      </c>
      <c r="AE4614">
        <v>113</v>
      </c>
      <c r="AF4614">
        <v>94</v>
      </c>
      <c r="AG4614">
        <v>92</v>
      </c>
      <c r="AH4614">
        <v>83</v>
      </c>
      <c r="AI4614">
        <v>70</v>
      </c>
      <c r="AJ4614">
        <v>91</v>
      </c>
      <c r="AK4614">
        <v>44</v>
      </c>
      <c r="AL4614">
        <v>36</v>
      </c>
      <c r="AM4614">
        <v>43</v>
      </c>
    </row>
    <row r="4615" spans="1:39" x14ac:dyDescent="0.15">
      <c r="A4615" t="s">
        <v>231</v>
      </c>
      <c r="B4615">
        <v>70</v>
      </c>
      <c r="C4615">
        <v>1</v>
      </c>
      <c r="D4615">
        <v>0</v>
      </c>
      <c r="E4615" t="s">
        <v>32</v>
      </c>
      <c r="F4615" t="s">
        <v>206</v>
      </c>
      <c r="G4615">
        <v>3124</v>
      </c>
      <c r="H4615">
        <v>4171</v>
      </c>
      <c r="I4615">
        <v>12090</v>
      </c>
      <c r="J4615">
        <v>650549.93999999994</v>
      </c>
      <c r="K4615">
        <v>498507.41</v>
      </c>
      <c r="L4615">
        <v>469590.48</v>
      </c>
      <c r="M4615">
        <v>174715.32870000001</v>
      </c>
      <c r="N4615">
        <v>590</v>
      </c>
      <c r="O4615">
        <v>748</v>
      </c>
      <c r="P4615">
        <v>2271</v>
      </c>
      <c r="Q4615">
        <v>126187.28</v>
      </c>
      <c r="R4615">
        <v>92536.09</v>
      </c>
      <c r="S4615">
        <v>73293.34</v>
      </c>
      <c r="T4615">
        <v>34941.597900000001</v>
      </c>
      <c r="U4615">
        <v>2534</v>
      </c>
      <c r="V4615">
        <v>3423</v>
      </c>
      <c r="W4615">
        <v>9819</v>
      </c>
      <c r="X4615">
        <v>524362.66</v>
      </c>
      <c r="Y4615">
        <v>405971.32</v>
      </c>
      <c r="Z4615">
        <v>396297.14</v>
      </c>
      <c r="AA4615">
        <v>139773.73079999999</v>
      </c>
      <c r="AB4615">
        <v>3106</v>
      </c>
      <c r="AC4615">
        <v>1715</v>
      </c>
      <c r="AD4615">
        <v>1377</v>
      </c>
      <c r="AE4615">
        <v>1781</v>
      </c>
      <c r="AF4615">
        <v>587</v>
      </c>
      <c r="AG4615">
        <v>443</v>
      </c>
      <c r="AH4615">
        <v>386</v>
      </c>
      <c r="AI4615">
        <v>469</v>
      </c>
      <c r="AJ4615">
        <v>2519</v>
      </c>
      <c r="AK4615">
        <v>1272</v>
      </c>
      <c r="AL4615">
        <v>991</v>
      </c>
      <c r="AM4615">
        <v>1312</v>
      </c>
    </row>
    <row r="4616" spans="1:39" x14ac:dyDescent="0.15">
      <c r="A4616" t="s">
        <v>231</v>
      </c>
      <c r="B4616">
        <v>70</v>
      </c>
      <c r="C4616">
        <v>1</v>
      </c>
      <c r="D4616">
        <v>1</v>
      </c>
      <c r="E4616" t="s">
        <v>28</v>
      </c>
      <c r="F4616" t="s">
        <v>206</v>
      </c>
      <c r="G4616">
        <v>64995</v>
      </c>
      <c r="H4616">
        <v>91903</v>
      </c>
      <c r="I4616">
        <v>239129</v>
      </c>
      <c r="J4616">
        <v>11825859.41</v>
      </c>
      <c r="K4616">
        <v>9995047.0800000001</v>
      </c>
      <c r="L4616">
        <v>9003477.7699999996</v>
      </c>
      <c r="M4616">
        <v>3465730.0103000002</v>
      </c>
      <c r="N4616">
        <v>31377</v>
      </c>
      <c r="O4616">
        <v>41776</v>
      </c>
      <c r="P4616">
        <v>124274</v>
      </c>
      <c r="Q4616">
        <v>5807639.21</v>
      </c>
      <c r="R4616">
        <v>4814902.5199999996</v>
      </c>
      <c r="S4616">
        <v>4065899.98</v>
      </c>
      <c r="T4616">
        <v>1886306.0299</v>
      </c>
      <c r="U4616">
        <v>33618</v>
      </c>
      <c r="V4616">
        <v>50127</v>
      </c>
      <c r="W4616">
        <v>114855</v>
      </c>
      <c r="X4616">
        <v>6018220.2000000002</v>
      </c>
      <c r="Y4616">
        <v>5180144.5599999996</v>
      </c>
      <c r="Z4616">
        <v>4937577.79</v>
      </c>
      <c r="AA4616">
        <v>1579423.9804</v>
      </c>
      <c r="AB4616">
        <v>62773</v>
      </c>
      <c r="AC4616">
        <v>59634</v>
      </c>
      <c r="AD4616">
        <v>37922</v>
      </c>
      <c r="AE4616">
        <v>56455</v>
      </c>
      <c r="AF4616">
        <v>30452</v>
      </c>
      <c r="AG4616">
        <v>30176</v>
      </c>
      <c r="AH4616">
        <v>21605</v>
      </c>
      <c r="AI4616">
        <v>28063</v>
      </c>
      <c r="AJ4616">
        <v>32321</v>
      </c>
      <c r="AK4616">
        <v>29458</v>
      </c>
      <c r="AL4616">
        <v>16317</v>
      </c>
      <c r="AM4616">
        <v>28392</v>
      </c>
    </row>
    <row r="4617" spans="1:39" x14ac:dyDescent="0.15">
      <c r="A4617" t="s">
        <v>231</v>
      </c>
      <c r="B4617">
        <v>70</v>
      </c>
      <c r="C4617">
        <v>1</v>
      </c>
      <c r="D4617">
        <v>1</v>
      </c>
      <c r="E4617" t="s">
        <v>30</v>
      </c>
      <c r="F4617" t="s">
        <v>206</v>
      </c>
      <c r="G4617">
        <v>6689</v>
      </c>
      <c r="H4617">
        <v>9586</v>
      </c>
      <c r="I4617">
        <v>23946</v>
      </c>
      <c r="J4617">
        <v>1203692.6399999999</v>
      </c>
      <c r="K4617">
        <v>1029438.01</v>
      </c>
      <c r="L4617">
        <v>914378.16</v>
      </c>
      <c r="M4617">
        <v>346207.31439999997</v>
      </c>
      <c r="N4617">
        <v>3071</v>
      </c>
      <c r="O4617">
        <v>4067</v>
      </c>
      <c r="P4617">
        <v>11744</v>
      </c>
      <c r="Q4617">
        <v>560007.79</v>
      </c>
      <c r="R4617">
        <v>469462.57</v>
      </c>
      <c r="S4617">
        <v>385679.35999999999</v>
      </c>
      <c r="T4617">
        <v>178310.79310000001</v>
      </c>
      <c r="U4617">
        <v>3618</v>
      </c>
      <c r="V4617">
        <v>5519</v>
      </c>
      <c r="W4617">
        <v>12202</v>
      </c>
      <c r="X4617">
        <v>643684.85</v>
      </c>
      <c r="Y4617">
        <v>559975.43999999994</v>
      </c>
      <c r="Z4617">
        <v>528698.80000000005</v>
      </c>
      <c r="AA4617">
        <v>167896.52129999999</v>
      </c>
      <c r="AB4617">
        <v>6333</v>
      </c>
      <c r="AC4617">
        <v>6334</v>
      </c>
      <c r="AD4617">
        <v>3562</v>
      </c>
      <c r="AE4617">
        <v>6464</v>
      </c>
      <c r="AF4617">
        <v>2913</v>
      </c>
      <c r="AG4617">
        <v>2970</v>
      </c>
      <c r="AH4617">
        <v>1988</v>
      </c>
      <c r="AI4617">
        <v>2986</v>
      </c>
      <c r="AJ4617">
        <v>3420</v>
      </c>
      <c r="AK4617">
        <v>3364</v>
      </c>
      <c r="AL4617">
        <v>1574</v>
      </c>
      <c r="AM4617">
        <v>3478</v>
      </c>
    </row>
    <row r="4618" spans="1:39" x14ac:dyDescent="0.15">
      <c r="A4618" t="s">
        <v>231</v>
      </c>
      <c r="B4618">
        <v>70</v>
      </c>
      <c r="C4618">
        <v>1</v>
      </c>
      <c r="D4618">
        <v>1</v>
      </c>
      <c r="E4618" t="s">
        <v>29</v>
      </c>
      <c r="F4618" t="s">
        <v>206</v>
      </c>
      <c r="G4618">
        <v>67245</v>
      </c>
      <c r="H4618">
        <v>102458</v>
      </c>
      <c r="I4618">
        <v>262656</v>
      </c>
      <c r="J4618">
        <v>13048270.51</v>
      </c>
      <c r="K4618">
        <v>10544198.380000001</v>
      </c>
      <c r="L4618">
        <v>9649425.4100000001</v>
      </c>
      <c r="M4618">
        <v>3768074.1442999998</v>
      </c>
      <c r="N4618">
        <v>24175</v>
      </c>
      <c r="O4618">
        <v>33209</v>
      </c>
      <c r="P4618">
        <v>101546</v>
      </c>
      <c r="Q4618">
        <v>4679007.8099999996</v>
      </c>
      <c r="R4618">
        <v>3731515.63</v>
      </c>
      <c r="S4618">
        <v>3181059.93</v>
      </c>
      <c r="T4618">
        <v>1551287.6375</v>
      </c>
      <c r="U4618">
        <v>43070</v>
      </c>
      <c r="V4618">
        <v>69249</v>
      </c>
      <c r="W4618">
        <v>161110</v>
      </c>
      <c r="X4618">
        <v>8369262.7000000002</v>
      </c>
      <c r="Y4618">
        <v>6812682.75</v>
      </c>
      <c r="Z4618">
        <v>6468365.4800000004</v>
      </c>
      <c r="AA4618">
        <v>2216786.5068000001</v>
      </c>
      <c r="AB4618">
        <v>64937</v>
      </c>
      <c r="AC4618">
        <v>64263</v>
      </c>
      <c r="AD4618">
        <v>41302</v>
      </c>
      <c r="AE4618">
        <v>64719</v>
      </c>
      <c r="AF4618">
        <v>23329</v>
      </c>
      <c r="AG4618">
        <v>23288</v>
      </c>
      <c r="AH4618">
        <v>17295</v>
      </c>
      <c r="AI4618">
        <v>23329</v>
      </c>
      <c r="AJ4618">
        <v>41608</v>
      </c>
      <c r="AK4618">
        <v>40975</v>
      </c>
      <c r="AL4618">
        <v>24007</v>
      </c>
      <c r="AM4618">
        <v>41390</v>
      </c>
    </row>
    <row r="4619" spans="1:39" x14ac:dyDescent="0.15">
      <c r="A4619" t="s">
        <v>231</v>
      </c>
      <c r="B4619">
        <v>70</v>
      </c>
      <c r="C4619">
        <v>1</v>
      </c>
      <c r="D4619">
        <v>1</v>
      </c>
      <c r="E4619" t="s">
        <v>31</v>
      </c>
      <c r="F4619" t="s">
        <v>206</v>
      </c>
      <c r="G4619">
        <v>20</v>
      </c>
      <c r="H4619">
        <v>50</v>
      </c>
      <c r="I4619">
        <v>87</v>
      </c>
      <c r="J4619">
        <v>4159.62</v>
      </c>
      <c r="K4619">
        <v>3250.23</v>
      </c>
      <c r="L4619">
        <v>2894.58</v>
      </c>
      <c r="M4619">
        <v>1245.9446</v>
      </c>
      <c r="N4619">
        <v>6</v>
      </c>
      <c r="O4619">
        <v>15</v>
      </c>
      <c r="P4619">
        <v>35</v>
      </c>
      <c r="Q4619">
        <v>1459.76</v>
      </c>
      <c r="R4619">
        <v>1079.3699999999999</v>
      </c>
      <c r="S4619">
        <v>977.87</v>
      </c>
      <c r="T4619">
        <v>490.87419999999997</v>
      </c>
      <c r="U4619">
        <v>14</v>
      </c>
      <c r="V4619">
        <v>35</v>
      </c>
      <c r="W4619">
        <v>52</v>
      </c>
      <c r="X4619">
        <v>2699.86</v>
      </c>
      <c r="Y4619">
        <v>2170.86</v>
      </c>
      <c r="Z4619">
        <v>1916.71</v>
      </c>
      <c r="AA4619">
        <v>755.07039999999995</v>
      </c>
      <c r="AB4619">
        <v>19</v>
      </c>
      <c r="AC4619">
        <v>19</v>
      </c>
      <c r="AD4619">
        <v>18</v>
      </c>
      <c r="AE4619">
        <v>19</v>
      </c>
      <c r="AF4619">
        <v>6</v>
      </c>
      <c r="AG4619">
        <v>6</v>
      </c>
      <c r="AH4619">
        <v>6</v>
      </c>
      <c r="AI4619">
        <v>6</v>
      </c>
      <c r="AJ4619">
        <v>13</v>
      </c>
      <c r="AK4619">
        <v>13</v>
      </c>
      <c r="AL4619">
        <v>12</v>
      </c>
      <c r="AM4619">
        <v>13</v>
      </c>
    </row>
    <row r="4620" spans="1:39" x14ac:dyDescent="0.15">
      <c r="A4620" t="s">
        <v>231</v>
      </c>
      <c r="B4620">
        <v>70</v>
      </c>
      <c r="C4620">
        <v>1</v>
      </c>
      <c r="D4620">
        <v>1</v>
      </c>
      <c r="E4620" t="s">
        <v>32</v>
      </c>
      <c r="F4620" t="s">
        <v>206</v>
      </c>
      <c r="G4620">
        <v>2511</v>
      </c>
      <c r="H4620">
        <v>3756</v>
      </c>
      <c r="I4620">
        <v>10213</v>
      </c>
      <c r="J4620">
        <v>533871.28</v>
      </c>
      <c r="K4620">
        <v>413811.77</v>
      </c>
      <c r="L4620">
        <v>386132.5</v>
      </c>
      <c r="M4620">
        <v>146186.92430000001</v>
      </c>
      <c r="N4620">
        <v>680</v>
      </c>
      <c r="O4620">
        <v>929</v>
      </c>
      <c r="P4620">
        <v>2803</v>
      </c>
      <c r="Q4620">
        <v>140648.99</v>
      </c>
      <c r="R4620">
        <v>108840.28</v>
      </c>
      <c r="S4620">
        <v>90233.9</v>
      </c>
      <c r="T4620">
        <v>42514.823199999999</v>
      </c>
      <c r="U4620">
        <v>1831</v>
      </c>
      <c r="V4620">
        <v>2827</v>
      </c>
      <c r="W4620">
        <v>7410</v>
      </c>
      <c r="X4620">
        <v>393222.29</v>
      </c>
      <c r="Y4620">
        <v>304971.49</v>
      </c>
      <c r="Z4620">
        <v>295898.59999999998</v>
      </c>
      <c r="AA4620">
        <v>103672.1011</v>
      </c>
      <c r="AB4620">
        <v>2474</v>
      </c>
      <c r="AC4620">
        <v>2207</v>
      </c>
      <c r="AD4620">
        <v>1406</v>
      </c>
      <c r="AE4620">
        <v>2172</v>
      </c>
      <c r="AF4620">
        <v>671</v>
      </c>
      <c r="AG4620">
        <v>602</v>
      </c>
      <c r="AH4620">
        <v>408</v>
      </c>
      <c r="AI4620">
        <v>634</v>
      </c>
      <c r="AJ4620">
        <v>1803</v>
      </c>
      <c r="AK4620">
        <v>1605</v>
      </c>
      <c r="AL4620">
        <v>998</v>
      </c>
      <c r="AM4620">
        <v>1538</v>
      </c>
    </row>
    <row r="4621" spans="1:39" x14ac:dyDescent="0.15">
      <c r="A4621" t="s">
        <v>231</v>
      </c>
      <c r="B4621">
        <v>70</v>
      </c>
      <c r="C4621">
        <v>1</v>
      </c>
      <c r="D4621">
        <v>2</v>
      </c>
      <c r="E4621" t="s">
        <v>28</v>
      </c>
      <c r="F4621" t="s">
        <v>206</v>
      </c>
      <c r="G4621">
        <v>28828</v>
      </c>
      <c r="H4621">
        <v>35997</v>
      </c>
      <c r="I4621">
        <v>96212</v>
      </c>
      <c r="J4621">
        <v>5037947.58</v>
      </c>
      <c r="K4621">
        <v>4306528.72</v>
      </c>
      <c r="L4621">
        <v>3883095.91</v>
      </c>
      <c r="M4621">
        <v>1394372.8831</v>
      </c>
      <c r="N4621">
        <v>10860</v>
      </c>
      <c r="O4621">
        <v>12892</v>
      </c>
      <c r="P4621">
        <v>38547</v>
      </c>
      <c r="Q4621">
        <v>1955158.41</v>
      </c>
      <c r="R4621">
        <v>1624623.84</v>
      </c>
      <c r="S4621">
        <v>1300246.47</v>
      </c>
      <c r="T4621">
        <v>592908.71059999999</v>
      </c>
      <c r="U4621">
        <v>17968</v>
      </c>
      <c r="V4621">
        <v>23105</v>
      </c>
      <c r="W4621">
        <v>57665</v>
      </c>
      <c r="X4621">
        <v>3082789.17</v>
      </c>
      <c r="Y4621">
        <v>2681904.88</v>
      </c>
      <c r="Z4621">
        <v>2582849.44</v>
      </c>
      <c r="AA4621">
        <v>801464.17249999999</v>
      </c>
      <c r="AB4621">
        <v>27692</v>
      </c>
      <c r="AC4621">
        <v>23834</v>
      </c>
      <c r="AD4621">
        <v>11412</v>
      </c>
      <c r="AE4621">
        <v>23560</v>
      </c>
      <c r="AF4621">
        <v>10453</v>
      </c>
      <c r="AG4621">
        <v>10212</v>
      </c>
      <c r="AH4621">
        <v>5889</v>
      </c>
      <c r="AI4621">
        <v>9682</v>
      </c>
      <c r="AJ4621">
        <v>17239</v>
      </c>
      <c r="AK4621">
        <v>13622</v>
      </c>
      <c r="AL4621">
        <v>5523</v>
      </c>
      <c r="AM4621">
        <v>13878</v>
      </c>
    </row>
    <row r="4622" spans="1:39" x14ac:dyDescent="0.15">
      <c r="A4622" t="s">
        <v>231</v>
      </c>
      <c r="B4622">
        <v>70</v>
      </c>
      <c r="C4622">
        <v>1</v>
      </c>
      <c r="D4622">
        <v>2</v>
      </c>
      <c r="E4622" t="s">
        <v>30</v>
      </c>
      <c r="F4622" t="s">
        <v>206</v>
      </c>
      <c r="G4622">
        <v>3562</v>
      </c>
      <c r="H4622">
        <v>4541</v>
      </c>
      <c r="I4622">
        <v>11883</v>
      </c>
      <c r="J4622">
        <v>625643.51</v>
      </c>
      <c r="K4622">
        <v>535714.69999999995</v>
      </c>
      <c r="L4622">
        <v>481230.96</v>
      </c>
      <c r="M4622">
        <v>171771.943</v>
      </c>
      <c r="N4622">
        <v>1255</v>
      </c>
      <c r="O4622">
        <v>1553</v>
      </c>
      <c r="P4622">
        <v>4453</v>
      </c>
      <c r="Q4622">
        <v>225898.26</v>
      </c>
      <c r="R4622">
        <v>189027.64</v>
      </c>
      <c r="S4622">
        <v>148375.45000000001</v>
      </c>
      <c r="T4622">
        <v>67717.965400000001</v>
      </c>
      <c r="U4622">
        <v>2307</v>
      </c>
      <c r="V4622">
        <v>2988</v>
      </c>
      <c r="W4622">
        <v>7430</v>
      </c>
      <c r="X4622">
        <v>399745.25</v>
      </c>
      <c r="Y4622">
        <v>346687.06</v>
      </c>
      <c r="Z4622">
        <v>332855.51</v>
      </c>
      <c r="AA4622">
        <v>104053.9776</v>
      </c>
      <c r="AB4622">
        <v>3354</v>
      </c>
      <c r="AC4622">
        <v>3064</v>
      </c>
      <c r="AD4622">
        <v>1261</v>
      </c>
      <c r="AE4622">
        <v>3467</v>
      </c>
      <c r="AF4622">
        <v>1177</v>
      </c>
      <c r="AG4622">
        <v>1187</v>
      </c>
      <c r="AH4622">
        <v>630</v>
      </c>
      <c r="AI4622">
        <v>1224</v>
      </c>
      <c r="AJ4622">
        <v>2177</v>
      </c>
      <c r="AK4622">
        <v>1877</v>
      </c>
      <c r="AL4622">
        <v>631</v>
      </c>
      <c r="AM4622">
        <v>2243</v>
      </c>
    </row>
    <row r="4623" spans="1:39" x14ac:dyDescent="0.15">
      <c r="A4623" t="s">
        <v>231</v>
      </c>
      <c r="B4623">
        <v>70</v>
      </c>
      <c r="C4623">
        <v>1</v>
      </c>
      <c r="D4623">
        <v>2</v>
      </c>
      <c r="E4623" t="s">
        <v>29</v>
      </c>
      <c r="F4623" t="s">
        <v>206</v>
      </c>
      <c r="G4623">
        <v>11858</v>
      </c>
      <c r="H4623">
        <v>15736</v>
      </c>
      <c r="I4623">
        <v>42579</v>
      </c>
      <c r="J4623">
        <v>2220382.9900000002</v>
      </c>
      <c r="K4623">
        <v>1808062.13</v>
      </c>
      <c r="L4623">
        <v>1653367.97</v>
      </c>
      <c r="M4623">
        <v>612143.20290000003</v>
      </c>
      <c r="N4623">
        <v>3824</v>
      </c>
      <c r="O4623">
        <v>4603</v>
      </c>
      <c r="P4623">
        <v>14325</v>
      </c>
      <c r="Q4623">
        <v>716875.13</v>
      </c>
      <c r="R4623">
        <v>573604.15</v>
      </c>
      <c r="S4623">
        <v>467112.1</v>
      </c>
      <c r="T4623">
        <v>216641.5019</v>
      </c>
      <c r="U4623">
        <v>8034</v>
      </c>
      <c r="V4623">
        <v>11133</v>
      </c>
      <c r="W4623">
        <v>28254</v>
      </c>
      <c r="X4623">
        <v>1503507.86</v>
      </c>
      <c r="Y4623">
        <v>1234457.98</v>
      </c>
      <c r="Z4623">
        <v>1186255.8700000001</v>
      </c>
      <c r="AA4623">
        <v>395501.701</v>
      </c>
      <c r="AB4623">
        <v>11344</v>
      </c>
      <c r="AC4623">
        <v>10748</v>
      </c>
      <c r="AD4623">
        <v>4760</v>
      </c>
      <c r="AE4623">
        <v>11524</v>
      </c>
      <c r="AF4623">
        <v>3670</v>
      </c>
      <c r="AG4623">
        <v>3598</v>
      </c>
      <c r="AH4623">
        <v>2045</v>
      </c>
      <c r="AI4623">
        <v>3730</v>
      </c>
      <c r="AJ4623">
        <v>7674</v>
      </c>
      <c r="AK4623">
        <v>7150</v>
      </c>
      <c r="AL4623">
        <v>2715</v>
      </c>
      <c r="AM4623">
        <v>7794</v>
      </c>
    </row>
    <row r="4624" spans="1:39" x14ac:dyDescent="0.15">
      <c r="A4624" t="s">
        <v>231</v>
      </c>
      <c r="B4624">
        <v>70</v>
      </c>
      <c r="C4624">
        <v>1</v>
      </c>
      <c r="D4624">
        <v>2</v>
      </c>
      <c r="E4624" t="s">
        <v>32</v>
      </c>
      <c r="F4624" t="s">
        <v>206</v>
      </c>
      <c r="G4624">
        <v>1947</v>
      </c>
      <c r="H4624">
        <v>2634</v>
      </c>
      <c r="I4624">
        <v>7671</v>
      </c>
      <c r="J4624">
        <v>409590</v>
      </c>
      <c r="K4624">
        <v>314669.84999999998</v>
      </c>
      <c r="L4624">
        <v>296804.08</v>
      </c>
      <c r="M4624">
        <v>109905.7533</v>
      </c>
      <c r="N4624">
        <v>444</v>
      </c>
      <c r="O4624">
        <v>568</v>
      </c>
      <c r="P4624">
        <v>1719</v>
      </c>
      <c r="Q4624">
        <v>93081.67</v>
      </c>
      <c r="R4624">
        <v>70679.179999999993</v>
      </c>
      <c r="S4624">
        <v>57951.49</v>
      </c>
      <c r="T4624">
        <v>26103.005399999998</v>
      </c>
      <c r="U4624">
        <v>1503</v>
      </c>
      <c r="V4624">
        <v>2066</v>
      </c>
      <c r="W4624">
        <v>5952</v>
      </c>
      <c r="X4624">
        <v>316508.33</v>
      </c>
      <c r="Y4624">
        <v>243990.67</v>
      </c>
      <c r="Z4624">
        <v>238852.59</v>
      </c>
      <c r="AA4624">
        <v>83802.747900000002</v>
      </c>
      <c r="AB4624">
        <v>1883</v>
      </c>
      <c r="AC4624">
        <v>1497</v>
      </c>
      <c r="AD4624">
        <v>716</v>
      </c>
      <c r="AE4624">
        <v>1628</v>
      </c>
      <c r="AF4624">
        <v>433</v>
      </c>
      <c r="AG4624">
        <v>357</v>
      </c>
      <c r="AH4624">
        <v>200</v>
      </c>
      <c r="AI4624">
        <v>420</v>
      </c>
      <c r="AJ4624">
        <v>1450</v>
      </c>
      <c r="AK4624">
        <v>1140</v>
      </c>
      <c r="AL4624">
        <v>516</v>
      </c>
      <c r="AM4624">
        <v>1208</v>
      </c>
    </row>
    <row r="4625" spans="1:39" x14ac:dyDescent="0.15">
      <c r="A4625" t="s">
        <v>231</v>
      </c>
      <c r="B4625">
        <v>70</v>
      </c>
      <c r="C4625">
        <v>2</v>
      </c>
      <c r="D4625">
        <v>0</v>
      </c>
      <c r="E4625" t="s">
        <v>28</v>
      </c>
      <c r="F4625" t="s">
        <v>206</v>
      </c>
      <c r="G4625">
        <v>981</v>
      </c>
      <c r="H4625">
        <v>2281</v>
      </c>
      <c r="I4625">
        <v>4317</v>
      </c>
      <c r="J4625">
        <v>207611.85</v>
      </c>
      <c r="K4625">
        <v>169361.78</v>
      </c>
      <c r="L4625">
        <v>140142.49</v>
      </c>
      <c r="M4625">
        <v>62846.296799999996</v>
      </c>
      <c r="N4625">
        <v>981</v>
      </c>
      <c r="O4625">
        <v>1078</v>
      </c>
      <c r="P4625">
        <v>2350</v>
      </c>
      <c r="Q4625">
        <v>107302.34</v>
      </c>
      <c r="R4625">
        <v>84279.2</v>
      </c>
      <c r="S4625">
        <v>59515.13</v>
      </c>
      <c r="T4625">
        <v>35032.3338</v>
      </c>
      <c r="U4625">
        <v>981</v>
      </c>
      <c r="V4625">
        <v>1203</v>
      </c>
      <c r="W4625">
        <v>1967</v>
      </c>
      <c r="X4625">
        <v>100309.51</v>
      </c>
      <c r="Y4625">
        <v>85082.58</v>
      </c>
      <c r="Z4625">
        <v>80627.360000000001</v>
      </c>
      <c r="AA4625">
        <v>27813.963</v>
      </c>
      <c r="AB4625">
        <v>968</v>
      </c>
      <c r="AC4625">
        <v>950</v>
      </c>
      <c r="AD4625">
        <v>754</v>
      </c>
      <c r="AE4625">
        <v>694</v>
      </c>
      <c r="AF4625">
        <v>968</v>
      </c>
      <c r="AG4625">
        <v>950</v>
      </c>
      <c r="AH4625">
        <v>754</v>
      </c>
      <c r="AI4625">
        <v>694</v>
      </c>
      <c r="AJ4625">
        <v>968</v>
      </c>
      <c r="AK4625">
        <v>950</v>
      </c>
      <c r="AL4625">
        <v>754</v>
      </c>
      <c r="AM4625">
        <v>694</v>
      </c>
    </row>
    <row r="4626" spans="1:39" x14ac:dyDescent="0.15">
      <c r="A4626" t="s">
        <v>231</v>
      </c>
      <c r="B4626">
        <v>70</v>
      </c>
      <c r="C4626">
        <v>2</v>
      </c>
      <c r="D4626">
        <v>0</v>
      </c>
      <c r="E4626" t="s">
        <v>30</v>
      </c>
      <c r="F4626" t="s">
        <v>206</v>
      </c>
      <c r="G4626">
        <v>3</v>
      </c>
      <c r="H4626">
        <v>6</v>
      </c>
      <c r="I4626">
        <v>9</v>
      </c>
      <c r="J4626">
        <v>414.74</v>
      </c>
      <c r="K4626">
        <v>397.49</v>
      </c>
      <c r="L4626">
        <v>345.74</v>
      </c>
      <c r="M4626">
        <v>121.7396</v>
      </c>
      <c r="N4626">
        <v>3</v>
      </c>
      <c r="O4626">
        <v>3</v>
      </c>
      <c r="P4626">
        <v>4</v>
      </c>
      <c r="Q4626">
        <v>226</v>
      </c>
      <c r="R4626">
        <v>208.75</v>
      </c>
      <c r="S4626">
        <v>157</v>
      </c>
      <c r="T4626">
        <v>54.009599999999999</v>
      </c>
      <c r="U4626">
        <v>3</v>
      </c>
      <c r="V4626">
        <v>3</v>
      </c>
      <c r="W4626">
        <v>5</v>
      </c>
      <c r="X4626">
        <v>188.74</v>
      </c>
      <c r="Y4626">
        <v>188.74</v>
      </c>
      <c r="Z4626">
        <v>188.74</v>
      </c>
      <c r="AA4626">
        <v>67.73</v>
      </c>
      <c r="AB4626">
        <v>3</v>
      </c>
      <c r="AC4626">
        <v>2</v>
      </c>
      <c r="AD4626">
        <v>2</v>
      </c>
      <c r="AE4626">
        <v>3</v>
      </c>
      <c r="AF4626">
        <v>3</v>
      </c>
      <c r="AG4626">
        <v>2</v>
      </c>
      <c r="AH4626">
        <v>2</v>
      </c>
      <c r="AI4626">
        <v>3</v>
      </c>
      <c r="AJ4626">
        <v>3</v>
      </c>
      <c r="AK4626">
        <v>2</v>
      </c>
      <c r="AL4626">
        <v>2</v>
      </c>
      <c r="AM4626">
        <v>3</v>
      </c>
    </row>
    <row r="4627" spans="1:39" x14ac:dyDescent="0.15">
      <c r="A4627" t="s">
        <v>231</v>
      </c>
      <c r="B4627">
        <v>70</v>
      </c>
      <c r="C4627">
        <v>2</v>
      </c>
      <c r="D4627">
        <v>0</v>
      </c>
      <c r="E4627" t="s">
        <v>29</v>
      </c>
      <c r="F4627" t="s">
        <v>206</v>
      </c>
      <c r="G4627">
        <v>10</v>
      </c>
      <c r="H4627">
        <v>24</v>
      </c>
      <c r="I4627">
        <v>44</v>
      </c>
      <c r="J4627">
        <v>2077.73</v>
      </c>
      <c r="K4627">
        <v>1612.6</v>
      </c>
      <c r="L4627">
        <v>1398.43</v>
      </c>
      <c r="M4627">
        <v>741.62480000000005</v>
      </c>
      <c r="N4627">
        <v>10</v>
      </c>
      <c r="O4627">
        <v>10</v>
      </c>
      <c r="P4627">
        <v>20</v>
      </c>
      <c r="Q4627">
        <v>973.86</v>
      </c>
      <c r="R4627">
        <v>770.21</v>
      </c>
      <c r="S4627">
        <v>627.14</v>
      </c>
      <c r="T4627">
        <v>400.54480000000001</v>
      </c>
      <c r="U4627">
        <v>10</v>
      </c>
      <c r="V4627">
        <v>14</v>
      </c>
      <c r="W4627">
        <v>24</v>
      </c>
      <c r="X4627">
        <v>1103.8699999999999</v>
      </c>
      <c r="Y4627">
        <v>842.39</v>
      </c>
      <c r="Z4627">
        <v>771.29</v>
      </c>
      <c r="AA4627">
        <v>341.08</v>
      </c>
      <c r="AB4627">
        <v>10</v>
      </c>
      <c r="AC4627">
        <v>9</v>
      </c>
      <c r="AD4627">
        <v>6</v>
      </c>
      <c r="AE4627">
        <v>7</v>
      </c>
      <c r="AF4627">
        <v>10</v>
      </c>
      <c r="AG4627">
        <v>9</v>
      </c>
      <c r="AH4627">
        <v>6</v>
      </c>
      <c r="AI4627">
        <v>7</v>
      </c>
      <c r="AJ4627">
        <v>10</v>
      </c>
      <c r="AK4627">
        <v>9</v>
      </c>
      <c r="AL4627">
        <v>6</v>
      </c>
      <c r="AM4627">
        <v>7</v>
      </c>
    </row>
    <row r="4628" spans="1:39" x14ac:dyDescent="0.15">
      <c r="A4628" t="s">
        <v>231</v>
      </c>
      <c r="B4628">
        <v>70</v>
      </c>
      <c r="C4628">
        <v>2</v>
      </c>
      <c r="D4628">
        <v>0</v>
      </c>
      <c r="E4628" t="s">
        <v>32</v>
      </c>
      <c r="F4628" t="s">
        <v>206</v>
      </c>
      <c r="G4628">
        <v>163</v>
      </c>
      <c r="H4628">
        <v>403</v>
      </c>
      <c r="I4628">
        <v>803</v>
      </c>
      <c r="J4628">
        <v>39600.82</v>
      </c>
      <c r="K4628">
        <v>29711.42</v>
      </c>
      <c r="L4628">
        <v>26626.43</v>
      </c>
      <c r="M4628">
        <v>12070.0332</v>
      </c>
      <c r="N4628">
        <v>163</v>
      </c>
      <c r="O4628">
        <v>195</v>
      </c>
      <c r="P4628">
        <v>416</v>
      </c>
      <c r="Q4628">
        <v>19528.34</v>
      </c>
      <c r="R4628">
        <v>14121.55</v>
      </c>
      <c r="S4628">
        <v>11526.9</v>
      </c>
      <c r="T4628">
        <v>6339.5700999999999</v>
      </c>
      <c r="U4628">
        <v>163</v>
      </c>
      <c r="V4628">
        <v>208</v>
      </c>
      <c r="W4628">
        <v>387</v>
      </c>
      <c r="X4628">
        <v>20072.48</v>
      </c>
      <c r="Y4628">
        <v>15589.87</v>
      </c>
      <c r="Z4628">
        <v>15099.53</v>
      </c>
      <c r="AA4628">
        <v>5730.4630999999999</v>
      </c>
      <c r="AB4628">
        <v>162</v>
      </c>
      <c r="AC4628">
        <v>149</v>
      </c>
      <c r="AD4628">
        <v>138</v>
      </c>
      <c r="AE4628">
        <v>126</v>
      </c>
      <c r="AF4628">
        <v>162</v>
      </c>
      <c r="AG4628">
        <v>149</v>
      </c>
      <c r="AH4628">
        <v>138</v>
      </c>
      <c r="AI4628">
        <v>126</v>
      </c>
      <c r="AJ4628">
        <v>162</v>
      </c>
      <c r="AK4628">
        <v>149</v>
      </c>
      <c r="AL4628">
        <v>138</v>
      </c>
      <c r="AM4628">
        <v>126</v>
      </c>
    </row>
    <row r="4629" spans="1:39" x14ac:dyDescent="0.15">
      <c r="A4629" t="s">
        <v>231</v>
      </c>
      <c r="B4629">
        <v>70</v>
      </c>
      <c r="C4629">
        <v>2</v>
      </c>
      <c r="D4629">
        <v>1</v>
      </c>
      <c r="E4629" t="s">
        <v>28</v>
      </c>
      <c r="F4629" t="s">
        <v>206</v>
      </c>
      <c r="G4629">
        <v>5550</v>
      </c>
      <c r="H4629">
        <v>13321</v>
      </c>
      <c r="I4629">
        <v>26249</v>
      </c>
      <c r="J4629">
        <v>1173274.6599999999</v>
      </c>
      <c r="K4629">
        <v>968790.38</v>
      </c>
      <c r="L4629">
        <v>818406.48</v>
      </c>
      <c r="M4629">
        <v>373108.66629999998</v>
      </c>
      <c r="N4629">
        <v>5550</v>
      </c>
      <c r="O4629">
        <v>6458</v>
      </c>
      <c r="P4629">
        <v>14900</v>
      </c>
      <c r="Q4629">
        <v>623170.29</v>
      </c>
      <c r="R4629">
        <v>499617.58</v>
      </c>
      <c r="S4629">
        <v>370824.32</v>
      </c>
      <c r="T4629">
        <v>218116.5748</v>
      </c>
      <c r="U4629">
        <v>5550</v>
      </c>
      <c r="V4629">
        <v>6863</v>
      </c>
      <c r="W4629">
        <v>11349</v>
      </c>
      <c r="X4629">
        <v>550104.37</v>
      </c>
      <c r="Y4629">
        <v>469172.8</v>
      </c>
      <c r="Z4629">
        <v>447582.16</v>
      </c>
      <c r="AA4629">
        <v>154992.09150000001</v>
      </c>
      <c r="AB4629">
        <v>5358</v>
      </c>
      <c r="AC4629">
        <v>5445</v>
      </c>
      <c r="AD4629">
        <v>4109</v>
      </c>
      <c r="AE4629">
        <v>5166</v>
      </c>
      <c r="AF4629">
        <v>5358</v>
      </c>
      <c r="AG4629">
        <v>5445</v>
      </c>
      <c r="AH4629">
        <v>4109</v>
      </c>
      <c r="AI4629">
        <v>5166</v>
      </c>
      <c r="AJ4629">
        <v>5358</v>
      </c>
      <c r="AK4629">
        <v>5445</v>
      </c>
      <c r="AL4629">
        <v>4109</v>
      </c>
      <c r="AM4629">
        <v>5166</v>
      </c>
    </row>
    <row r="4630" spans="1:39" x14ac:dyDescent="0.15">
      <c r="A4630" t="s">
        <v>231</v>
      </c>
      <c r="B4630">
        <v>70</v>
      </c>
      <c r="C4630">
        <v>2</v>
      </c>
      <c r="D4630">
        <v>1</v>
      </c>
      <c r="E4630" t="s">
        <v>30</v>
      </c>
      <c r="F4630" t="s">
        <v>206</v>
      </c>
      <c r="G4630">
        <v>552</v>
      </c>
      <c r="H4630">
        <v>1367</v>
      </c>
      <c r="I4630">
        <v>2593</v>
      </c>
      <c r="J4630">
        <v>117801.46</v>
      </c>
      <c r="K4630">
        <v>98859.03</v>
      </c>
      <c r="L4630">
        <v>83065.72</v>
      </c>
      <c r="M4630">
        <v>37250.317199999998</v>
      </c>
      <c r="N4630">
        <v>552</v>
      </c>
      <c r="O4630">
        <v>664</v>
      </c>
      <c r="P4630">
        <v>1461</v>
      </c>
      <c r="Q4630">
        <v>61636.24</v>
      </c>
      <c r="R4630">
        <v>50392.08</v>
      </c>
      <c r="S4630">
        <v>37469.65</v>
      </c>
      <c r="T4630">
        <v>21881.6332</v>
      </c>
      <c r="U4630">
        <v>552</v>
      </c>
      <c r="V4630">
        <v>703</v>
      </c>
      <c r="W4630">
        <v>1132</v>
      </c>
      <c r="X4630">
        <v>56165.22</v>
      </c>
      <c r="Y4630">
        <v>48466.95</v>
      </c>
      <c r="Z4630">
        <v>45596.07</v>
      </c>
      <c r="AA4630">
        <v>15368.683999999999</v>
      </c>
      <c r="AB4630">
        <v>518</v>
      </c>
      <c r="AC4630">
        <v>537</v>
      </c>
      <c r="AD4630">
        <v>364</v>
      </c>
      <c r="AE4630">
        <v>533</v>
      </c>
      <c r="AF4630">
        <v>518</v>
      </c>
      <c r="AG4630">
        <v>537</v>
      </c>
      <c r="AH4630">
        <v>364</v>
      </c>
      <c r="AI4630">
        <v>533</v>
      </c>
      <c r="AJ4630">
        <v>518</v>
      </c>
      <c r="AK4630">
        <v>537</v>
      </c>
      <c r="AL4630">
        <v>364</v>
      </c>
      <c r="AM4630">
        <v>533</v>
      </c>
    </row>
    <row r="4631" spans="1:39" x14ac:dyDescent="0.15">
      <c r="A4631" t="s">
        <v>231</v>
      </c>
      <c r="B4631">
        <v>70</v>
      </c>
      <c r="C4631">
        <v>2</v>
      </c>
      <c r="D4631">
        <v>1</v>
      </c>
      <c r="E4631" t="s">
        <v>29</v>
      </c>
      <c r="F4631" t="s">
        <v>206</v>
      </c>
      <c r="G4631">
        <v>7917</v>
      </c>
      <c r="H4631">
        <v>19997</v>
      </c>
      <c r="I4631">
        <v>39977</v>
      </c>
      <c r="J4631">
        <v>1788275.22</v>
      </c>
      <c r="K4631">
        <v>1411510.14</v>
      </c>
      <c r="L4631">
        <v>1206779.04</v>
      </c>
      <c r="M4631">
        <v>572028.49710000004</v>
      </c>
      <c r="N4631">
        <v>7917</v>
      </c>
      <c r="O4631">
        <v>9404</v>
      </c>
      <c r="P4631">
        <v>22036</v>
      </c>
      <c r="Q4631">
        <v>917967.55</v>
      </c>
      <c r="R4631">
        <v>706610.45</v>
      </c>
      <c r="S4631">
        <v>534741.87</v>
      </c>
      <c r="T4631">
        <v>327372.92489999998</v>
      </c>
      <c r="U4631">
        <v>7917</v>
      </c>
      <c r="V4631">
        <v>10593</v>
      </c>
      <c r="W4631">
        <v>17941</v>
      </c>
      <c r="X4631">
        <v>870307.67</v>
      </c>
      <c r="Y4631">
        <v>704899.69</v>
      </c>
      <c r="Z4631">
        <v>672037.17</v>
      </c>
      <c r="AA4631">
        <v>244655.5722</v>
      </c>
      <c r="AB4631">
        <v>7609</v>
      </c>
      <c r="AC4631">
        <v>7820</v>
      </c>
      <c r="AD4631">
        <v>5936</v>
      </c>
      <c r="AE4631">
        <v>7687</v>
      </c>
      <c r="AF4631">
        <v>7609</v>
      </c>
      <c r="AG4631">
        <v>7820</v>
      </c>
      <c r="AH4631">
        <v>5936</v>
      </c>
      <c r="AI4631">
        <v>7687</v>
      </c>
      <c r="AJ4631">
        <v>7609</v>
      </c>
      <c r="AK4631">
        <v>7820</v>
      </c>
      <c r="AL4631">
        <v>5936</v>
      </c>
      <c r="AM4631">
        <v>7687</v>
      </c>
    </row>
    <row r="4632" spans="1:39" x14ac:dyDescent="0.15">
      <c r="A4632" t="s">
        <v>231</v>
      </c>
      <c r="B4632">
        <v>70</v>
      </c>
      <c r="C4632">
        <v>2</v>
      </c>
      <c r="D4632">
        <v>1</v>
      </c>
      <c r="E4632" t="s">
        <v>31</v>
      </c>
      <c r="F4632" t="s">
        <v>206</v>
      </c>
      <c r="G4632">
        <v>12</v>
      </c>
      <c r="H4632">
        <v>29</v>
      </c>
      <c r="I4632">
        <v>49</v>
      </c>
      <c r="J4632">
        <v>2404.7199999999998</v>
      </c>
      <c r="K4632">
        <v>2025.35</v>
      </c>
      <c r="L4632">
        <v>1607.36</v>
      </c>
      <c r="M4632">
        <v>726.36860000000001</v>
      </c>
      <c r="N4632">
        <v>12</v>
      </c>
      <c r="O4632">
        <v>15</v>
      </c>
      <c r="P4632">
        <v>28</v>
      </c>
      <c r="Q4632">
        <v>1215.82</v>
      </c>
      <c r="R4632">
        <v>1065.3399999999999</v>
      </c>
      <c r="S4632">
        <v>680.51</v>
      </c>
      <c r="T4632">
        <v>432.75</v>
      </c>
      <c r="U4632">
        <v>12</v>
      </c>
      <c r="V4632">
        <v>14</v>
      </c>
      <c r="W4632">
        <v>21</v>
      </c>
      <c r="X4632">
        <v>1188.9000000000001</v>
      </c>
      <c r="Y4632">
        <v>960.01</v>
      </c>
      <c r="Z4632">
        <v>926.85</v>
      </c>
      <c r="AA4632">
        <v>293.61860000000001</v>
      </c>
      <c r="AB4632">
        <v>12</v>
      </c>
      <c r="AC4632">
        <v>12</v>
      </c>
      <c r="AD4632">
        <v>8</v>
      </c>
      <c r="AE4632">
        <v>12</v>
      </c>
      <c r="AF4632">
        <v>12</v>
      </c>
      <c r="AG4632">
        <v>12</v>
      </c>
      <c r="AH4632">
        <v>8</v>
      </c>
      <c r="AI4632">
        <v>12</v>
      </c>
      <c r="AJ4632">
        <v>12</v>
      </c>
      <c r="AK4632">
        <v>12</v>
      </c>
      <c r="AL4632">
        <v>8</v>
      </c>
      <c r="AM4632">
        <v>12</v>
      </c>
    </row>
    <row r="4633" spans="1:39" x14ac:dyDescent="0.15">
      <c r="A4633" t="s">
        <v>231</v>
      </c>
      <c r="B4633">
        <v>70</v>
      </c>
      <c r="C4633">
        <v>2</v>
      </c>
      <c r="D4633">
        <v>1</v>
      </c>
      <c r="E4633" t="s">
        <v>32</v>
      </c>
      <c r="F4633" t="s">
        <v>206</v>
      </c>
      <c r="G4633">
        <v>333</v>
      </c>
      <c r="H4633">
        <v>836</v>
      </c>
      <c r="I4633">
        <v>1759</v>
      </c>
      <c r="J4633">
        <v>80334.759999999995</v>
      </c>
      <c r="K4633">
        <v>62107.17</v>
      </c>
      <c r="L4633">
        <v>55121.36</v>
      </c>
      <c r="M4633">
        <v>25240.404900000001</v>
      </c>
      <c r="N4633">
        <v>333</v>
      </c>
      <c r="O4633">
        <v>393</v>
      </c>
      <c r="P4633">
        <v>884</v>
      </c>
      <c r="Q4633">
        <v>37142.980000000003</v>
      </c>
      <c r="R4633">
        <v>28186.560000000001</v>
      </c>
      <c r="S4633">
        <v>22011.15</v>
      </c>
      <c r="T4633">
        <v>13057.838400000001</v>
      </c>
      <c r="U4633">
        <v>333</v>
      </c>
      <c r="V4633">
        <v>443</v>
      </c>
      <c r="W4633">
        <v>875</v>
      </c>
      <c r="X4633">
        <v>43191.78</v>
      </c>
      <c r="Y4633">
        <v>33920.61</v>
      </c>
      <c r="Z4633">
        <v>33110.21</v>
      </c>
      <c r="AA4633">
        <v>12182.566500000001</v>
      </c>
      <c r="AB4633">
        <v>328</v>
      </c>
      <c r="AC4633">
        <v>327</v>
      </c>
      <c r="AD4633">
        <v>259</v>
      </c>
      <c r="AE4633">
        <v>308</v>
      </c>
      <c r="AF4633">
        <v>328</v>
      </c>
      <c r="AG4633">
        <v>327</v>
      </c>
      <c r="AH4633">
        <v>259</v>
      </c>
      <c r="AI4633">
        <v>308</v>
      </c>
      <c r="AJ4633">
        <v>328</v>
      </c>
      <c r="AK4633">
        <v>327</v>
      </c>
      <c r="AL4633">
        <v>259</v>
      </c>
      <c r="AM4633">
        <v>308</v>
      </c>
    </row>
    <row r="4634" spans="1:39" x14ac:dyDescent="0.15">
      <c r="A4634" t="s">
        <v>231</v>
      </c>
      <c r="B4634">
        <v>70</v>
      </c>
      <c r="C4634">
        <v>2</v>
      </c>
      <c r="D4634">
        <v>2</v>
      </c>
      <c r="E4634" t="s">
        <v>28</v>
      </c>
      <c r="F4634" t="s">
        <v>206</v>
      </c>
      <c r="G4634">
        <v>1351</v>
      </c>
      <c r="H4634">
        <v>3079</v>
      </c>
      <c r="I4634">
        <v>5893</v>
      </c>
      <c r="J4634">
        <v>283644.15999999997</v>
      </c>
      <c r="K4634">
        <v>233876.33</v>
      </c>
      <c r="L4634">
        <v>189988.56</v>
      </c>
      <c r="M4634">
        <v>83834.032900000006</v>
      </c>
      <c r="N4634">
        <v>1351</v>
      </c>
      <c r="O4634">
        <v>1489</v>
      </c>
      <c r="P4634">
        <v>3269</v>
      </c>
      <c r="Q4634">
        <v>150775.04999999999</v>
      </c>
      <c r="R4634">
        <v>121361.07</v>
      </c>
      <c r="S4634">
        <v>83291.37</v>
      </c>
      <c r="T4634">
        <v>47686.4709</v>
      </c>
      <c r="U4634">
        <v>1351</v>
      </c>
      <c r="V4634">
        <v>1590</v>
      </c>
      <c r="W4634">
        <v>2624</v>
      </c>
      <c r="X4634">
        <v>132869.10999999999</v>
      </c>
      <c r="Y4634">
        <v>112515.26</v>
      </c>
      <c r="Z4634">
        <v>106697.19</v>
      </c>
      <c r="AA4634">
        <v>36147.561999999998</v>
      </c>
      <c r="AB4634">
        <v>1293</v>
      </c>
      <c r="AC4634">
        <v>1311</v>
      </c>
      <c r="AD4634">
        <v>841</v>
      </c>
      <c r="AE4634">
        <v>1245</v>
      </c>
      <c r="AF4634">
        <v>1293</v>
      </c>
      <c r="AG4634">
        <v>1311</v>
      </c>
      <c r="AH4634">
        <v>841</v>
      </c>
      <c r="AI4634">
        <v>1245</v>
      </c>
      <c r="AJ4634">
        <v>1293</v>
      </c>
      <c r="AK4634">
        <v>1311</v>
      </c>
      <c r="AL4634">
        <v>841</v>
      </c>
      <c r="AM4634">
        <v>1245</v>
      </c>
    </row>
    <row r="4635" spans="1:39" x14ac:dyDescent="0.15">
      <c r="A4635" t="s">
        <v>231</v>
      </c>
      <c r="B4635">
        <v>70</v>
      </c>
      <c r="C4635">
        <v>2</v>
      </c>
      <c r="D4635">
        <v>2</v>
      </c>
      <c r="E4635" t="s">
        <v>30</v>
      </c>
      <c r="F4635" t="s">
        <v>206</v>
      </c>
      <c r="G4635">
        <v>155</v>
      </c>
      <c r="H4635">
        <v>354</v>
      </c>
      <c r="I4635">
        <v>653</v>
      </c>
      <c r="J4635">
        <v>30918.69</v>
      </c>
      <c r="K4635">
        <v>26125.49</v>
      </c>
      <c r="L4635">
        <v>20851.73</v>
      </c>
      <c r="M4635">
        <v>9495.4956999999995</v>
      </c>
      <c r="N4635">
        <v>155</v>
      </c>
      <c r="O4635">
        <v>175</v>
      </c>
      <c r="P4635">
        <v>372</v>
      </c>
      <c r="Q4635">
        <v>17006.759999999998</v>
      </c>
      <c r="R4635">
        <v>14037.95</v>
      </c>
      <c r="S4635">
        <v>9607.5</v>
      </c>
      <c r="T4635">
        <v>5436.4889999999996</v>
      </c>
      <c r="U4635">
        <v>155</v>
      </c>
      <c r="V4635">
        <v>179</v>
      </c>
      <c r="W4635">
        <v>281</v>
      </c>
      <c r="X4635">
        <v>13911.93</v>
      </c>
      <c r="Y4635">
        <v>12087.54</v>
      </c>
      <c r="Z4635">
        <v>11244.23</v>
      </c>
      <c r="AA4635">
        <v>4059.0066999999999</v>
      </c>
      <c r="AB4635">
        <v>142</v>
      </c>
      <c r="AC4635">
        <v>151</v>
      </c>
      <c r="AD4635">
        <v>94</v>
      </c>
      <c r="AE4635">
        <v>151</v>
      </c>
      <c r="AF4635">
        <v>142</v>
      </c>
      <c r="AG4635">
        <v>151</v>
      </c>
      <c r="AH4635">
        <v>94</v>
      </c>
      <c r="AI4635">
        <v>151</v>
      </c>
      <c r="AJ4635">
        <v>142</v>
      </c>
      <c r="AK4635">
        <v>151</v>
      </c>
      <c r="AL4635">
        <v>94</v>
      </c>
      <c r="AM4635">
        <v>151</v>
      </c>
    </row>
    <row r="4636" spans="1:39" x14ac:dyDescent="0.15">
      <c r="A4636" t="s">
        <v>231</v>
      </c>
      <c r="B4636">
        <v>70</v>
      </c>
      <c r="C4636">
        <v>2</v>
      </c>
      <c r="D4636">
        <v>2</v>
      </c>
      <c r="E4636" t="s">
        <v>29</v>
      </c>
      <c r="F4636" t="s">
        <v>206</v>
      </c>
      <c r="G4636">
        <v>682</v>
      </c>
      <c r="H4636">
        <v>1608</v>
      </c>
      <c r="I4636">
        <v>3159</v>
      </c>
      <c r="J4636">
        <v>151097.81</v>
      </c>
      <c r="K4636">
        <v>119409.13</v>
      </c>
      <c r="L4636">
        <v>97498.09</v>
      </c>
      <c r="M4636">
        <v>45029.572399999997</v>
      </c>
      <c r="N4636">
        <v>682</v>
      </c>
      <c r="O4636">
        <v>754</v>
      </c>
      <c r="P4636">
        <v>1706</v>
      </c>
      <c r="Q4636">
        <v>78080.19</v>
      </c>
      <c r="R4636">
        <v>60105.11</v>
      </c>
      <c r="S4636">
        <v>40271.160000000003</v>
      </c>
      <c r="T4636">
        <v>25027.757000000001</v>
      </c>
      <c r="U4636">
        <v>682</v>
      </c>
      <c r="V4636">
        <v>854</v>
      </c>
      <c r="W4636">
        <v>1453</v>
      </c>
      <c r="X4636">
        <v>73017.62</v>
      </c>
      <c r="Y4636">
        <v>59304.02</v>
      </c>
      <c r="Z4636">
        <v>57226.93</v>
      </c>
      <c r="AA4636">
        <v>20001.815399999999</v>
      </c>
      <c r="AB4636">
        <v>653</v>
      </c>
      <c r="AC4636">
        <v>662</v>
      </c>
      <c r="AD4636">
        <v>380</v>
      </c>
      <c r="AE4636">
        <v>663</v>
      </c>
      <c r="AF4636">
        <v>653</v>
      </c>
      <c r="AG4636">
        <v>662</v>
      </c>
      <c r="AH4636">
        <v>380</v>
      </c>
      <c r="AI4636">
        <v>663</v>
      </c>
      <c r="AJ4636">
        <v>653</v>
      </c>
      <c r="AK4636">
        <v>662</v>
      </c>
      <c r="AL4636">
        <v>380</v>
      </c>
      <c r="AM4636">
        <v>663</v>
      </c>
    </row>
    <row r="4637" spans="1:39" x14ac:dyDescent="0.15">
      <c r="A4637" t="s">
        <v>231</v>
      </c>
      <c r="B4637">
        <v>70</v>
      </c>
      <c r="C4637">
        <v>2</v>
      </c>
      <c r="D4637">
        <v>2</v>
      </c>
      <c r="E4637" t="s">
        <v>31</v>
      </c>
      <c r="F4637" t="s">
        <v>206</v>
      </c>
      <c r="G4637">
        <v>1</v>
      </c>
      <c r="H4637">
        <v>2</v>
      </c>
      <c r="I4637">
        <v>2</v>
      </c>
      <c r="J4637">
        <v>98.99</v>
      </c>
      <c r="K4637">
        <v>91.77</v>
      </c>
      <c r="L4637">
        <v>91.77</v>
      </c>
      <c r="M4637">
        <v>42.556899999999999</v>
      </c>
      <c r="N4637">
        <v>1</v>
      </c>
      <c r="O4637">
        <v>1</v>
      </c>
      <c r="P4637">
        <v>1</v>
      </c>
      <c r="Q4637">
        <v>39.99</v>
      </c>
      <c r="R4637">
        <v>32.770000000000003</v>
      </c>
      <c r="S4637">
        <v>32.770000000000003</v>
      </c>
      <c r="T4637">
        <v>29.3169</v>
      </c>
      <c r="U4637">
        <v>1</v>
      </c>
      <c r="V4637">
        <v>1</v>
      </c>
      <c r="W4637">
        <v>1</v>
      </c>
      <c r="X4637">
        <v>59</v>
      </c>
      <c r="Y4637">
        <v>59</v>
      </c>
      <c r="Z4637">
        <v>59</v>
      </c>
      <c r="AA4637">
        <v>13.24</v>
      </c>
      <c r="AB4637">
        <v>1</v>
      </c>
      <c r="AC4637">
        <v>1</v>
      </c>
      <c r="AD4637">
        <v>0</v>
      </c>
      <c r="AE4637">
        <v>1</v>
      </c>
      <c r="AF4637">
        <v>1</v>
      </c>
      <c r="AG4637">
        <v>1</v>
      </c>
      <c r="AH4637">
        <v>0</v>
      </c>
      <c r="AI4637">
        <v>1</v>
      </c>
      <c r="AJ4637">
        <v>1</v>
      </c>
      <c r="AK4637">
        <v>1</v>
      </c>
      <c r="AL4637">
        <v>0</v>
      </c>
      <c r="AM4637">
        <v>1</v>
      </c>
    </row>
    <row r="4638" spans="1:39" x14ac:dyDescent="0.15">
      <c r="A4638" t="s">
        <v>231</v>
      </c>
      <c r="B4638">
        <v>70</v>
      </c>
      <c r="C4638">
        <v>2</v>
      </c>
      <c r="D4638">
        <v>2</v>
      </c>
      <c r="E4638" t="s">
        <v>32</v>
      </c>
      <c r="F4638" t="s">
        <v>206</v>
      </c>
      <c r="G4638">
        <v>125</v>
      </c>
      <c r="H4638">
        <v>300</v>
      </c>
      <c r="I4638">
        <v>584</v>
      </c>
      <c r="J4638">
        <v>28949.19</v>
      </c>
      <c r="K4638">
        <v>22286.49</v>
      </c>
      <c r="L4638">
        <v>19127.240000000002</v>
      </c>
      <c r="M4638">
        <v>8420.7176999999992</v>
      </c>
      <c r="N4638">
        <v>125</v>
      </c>
      <c r="O4638">
        <v>141</v>
      </c>
      <c r="P4638">
        <v>270</v>
      </c>
      <c r="Q4638">
        <v>13008.37</v>
      </c>
      <c r="R4638">
        <v>9669.77</v>
      </c>
      <c r="S4638">
        <v>7111.49</v>
      </c>
      <c r="T4638">
        <v>4102.1692999999996</v>
      </c>
      <c r="U4638">
        <v>125</v>
      </c>
      <c r="V4638">
        <v>159</v>
      </c>
      <c r="W4638">
        <v>314</v>
      </c>
      <c r="X4638">
        <v>15940.82</v>
      </c>
      <c r="Y4638">
        <v>12616.72</v>
      </c>
      <c r="Z4638">
        <v>12015.75</v>
      </c>
      <c r="AA4638">
        <v>4318.5483999999997</v>
      </c>
      <c r="AB4638">
        <v>124</v>
      </c>
      <c r="AC4638">
        <v>121</v>
      </c>
      <c r="AD4638">
        <v>90</v>
      </c>
      <c r="AE4638">
        <v>115</v>
      </c>
      <c r="AF4638">
        <v>124</v>
      </c>
      <c r="AG4638">
        <v>121</v>
      </c>
      <c r="AH4638">
        <v>90</v>
      </c>
      <c r="AI4638">
        <v>115</v>
      </c>
      <c r="AJ4638">
        <v>124</v>
      </c>
      <c r="AK4638">
        <v>121</v>
      </c>
      <c r="AL4638">
        <v>90</v>
      </c>
      <c r="AM4638">
        <v>115</v>
      </c>
    </row>
    <row r="4639" spans="1:39" x14ac:dyDescent="0.15">
      <c r="A4639" t="s">
        <v>231</v>
      </c>
      <c r="B4639">
        <v>100</v>
      </c>
      <c r="C4639">
        <v>1</v>
      </c>
      <c r="D4639">
        <v>0</v>
      </c>
      <c r="E4639" t="s">
        <v>28</v>
      </c>
      <c r="F4639" t="s">
        <v>206</v>
      </c>
      <c r="G4639">
        <v>28551</v>
      </c>
      <c r="H4639">
        <v>29466</v>
      </c>
      <c r="I4639">
        <v>39625</v>
      </c>
      <c r="J4639">
        <v>1775740.4</v>
      </c>
      <c r="K4639">
        <v>1496176.37</v>
      </c>
      <c r="L4639">
        <v>1381023.25</v>
      </c>
      <c r="M4639">
        <v>549013.5098</v>
      </c>
      <c r="N4639">
        <v>7487</v>
      </c>
      <c r="O4639">
        <v>7723</v>
      </c>
      <c r="P4639">
        <v>11613</v>
      </c>
      <c r="Q4639">
        <v>513109</v>
      </c>
      <c r="R4639">
        <v>417677.83</v>
      </c>
      <c r="S4639">
        <v>345836.73</v>
      </c>
      <c r="T4639">
        <v>169948.11850000001</v>
      </c>
      <c r="U4639">
        <v>21064</v>
      </c>
      <c r="V4639">
        <v>21743</v>
      </c>
      <c r="W4639">
        <v>28012</v>
      </c>
      <c r="X4639">
        <v>1262631.3999999999</v>
      </c>
      <c r="Y4639">
        <v>1078498.54</v>
      </c>
      <c r="Z4639">
        <v>1035186.52</v>
      </c>
      <c r="AA4639">
        <v>379065.39130000002</v>
      </c>
      <c r="AB4639">
        <v>28179</v>
      </c>
      <c r="AC4639">
        <v>16492</v>
      </c>
      <c r="AD4639">
        <v>11720</v>
      </c>
      <c r="AE4639">
        <v>11218</v>
      </c>
      <c r="AF4639">
        <v>7391</v>
      </c>
      <c r="AG4639">
        <v>6843</v>
      </c>
      <c r="AH4639">
        <v>4997</v>
      </c>
      <c r="AI4639">
        <v>3920</v>
      </c>
      <c r="AJ4639">
        <v>20788</v>
      </c>
      <c r="AK4639">
        <v>9649</v>
      </c>
      <c r="AL4639">
        <v>6723</v>
      </c>
      <c r="AM4639">
        <v>7298</v>
      </c>
    </row>
    <row r="4640" spans="1:39" x14ac:dyDescent="0.15">
      <c r="A4640" t="s">
        <v>231</v>
      </c>
      <c r="B4640">
        <v>100</v>
      </c>
      <c r="C4640">
        <v>1</v>
      </c>
      <c r="D4640">
        <v>0</v>
      </c>
      <c r="E4640" t="s">
        <v>30</v>
      </c>
      <c r="F4640" t="s">
        <v>206</v>
      </c>
      <c r="G4640">
        <v>34</v>
      </c>
      <c r="H4640">
        <v>34</v>
      </c>
      <c r="I4640">
        <v>43</v>
      </c>
      <c r="J4640">
        <v>2055.7600000000002</v>
      </c>
      <c r="K4640">
        <v>1735.03</v>
      </c>
      <c r="L4640">
        <v>1591.99</v>
      </c>
      <c r="M4640">
        <v>592.32600000000002</v>
      </c>
      <c r="N4640">
        <v>9</v>
      </c>
      <c r="O4640">
        <v>9</v>
      </c>
      <c r="P4640">
        <v>11</v>
      </c>
      <c r="Q4640">
        <v>507.96</v>
      </c>
      <c r="R4640">
        <v>400.06</v>
      </c>
      <c r="S4640">
        <v>257.02</v>
      </c>
      <c r="T4640">
        <v>141.726</v>
      </c>
      <c r="U4640">
        <v>25</v>
      </c>
      <c r="V4640">
        <v>25</v>
      </c>
      <c r="W4640">
        <v>32</v>
      </c>
      <c r="X4640">
        <v>1547.8</v>
      </c>
      <c r="Y4640">
        <v>1334.97</v>
      </c>
      <c r="Z4640">
        <v>1334.97</v>
      </c>
      <c r="AA4640">
        <v>450.6</v>
      </c>
      <c r="AB4640">
        <v>34</v>
      </c>
      <c r="AC4640">
        <v>20</v>
      </c>
      <c r="AD4640">
        <v>7</v>
      </c>
      <c r="AE4640">
        <v>20</v>
      </c>
      <c r="AF4640">
        <v>9</v>
      </c>
      <c r="AG4640">
        <v>8</v>
      </c>
      <c r="AH4640">
        <v>4</v>
      </c>
      <c r="AI4640">
        <v>7</v>
      </c>
      <c r="AJ4640">
        <v>25</v>
      </c>
      <c r="AK4640">
        <v>12</v>
      </c>
      <c r="AL4640">
        <v>3</v>
      </c>
      <c r="AM4640">
        <v>13</v>
      </c>
    </row>
    <row r="4641" spans="1:39" x14ac:dyDescent="0.15">
      <c r="A4641" t="s">
        <v>231</v>
      </c>
      <c r="B4641">
        <v>100</v>
      </c>
      <c r="C4641">
        <v>1</v>
      </c>
      <c r="D4641">
        <v>0</v>
      </c>
      <c r="E4641" t="s">
        <v>29</v>
      </c>
      <c r="F4641" t="s">
        <v>206</v>
      </c>
      <c r="G4641">
        <v>133</v>
      </c>
      <c r="H4641">
        <v>145</v>
      </c>
      <c r="I4641">
        <v>221</v>
      </c>
      <c r="J4641">
        <v>9820.08</v>
      </c>
      <c r="K4641">
        <v>7614.22</v>
      </c>
      <c r="L4641">
        <v>6881.21</v>
      </c>
      <c r="M4641">
        <v>3289.1545000000001</v>
      </c>
      <c r="N4641">
        <v>66</v>
      </c>
      <c r="O4641">
        <v>73</v>
      </c>
      <c r="P4641">
        <v>130</v>
      </c>
      <c r="Q4641">
        <v>5246.02</v>
      </c>
      <c r="R4641">
        <v>3960.34</v>
      </c>
      <c r="S4641">
        <v>3452.6</v>
      </c>
      <c r="T4641">
        <v>2039.4447</v>
      </c>
      <c r="U4641">
        <v>67</v>
      </c>
      <c r="V4641">
        <v>72</v>
      </c>
      <c r="W4641">
        <v>91</v>
      </c>
      <c r="X4641">
        <v>4574.0600000000004</v>
      </c>
      <c r="Y4641">
        <v>3653.88</v>
      </c>
      <c r="Z4641">
        <v>3428.61</v>
      </c>
      <c r="AA4641">
        <v>1249.7098000000001</v>
      </c>
      <c r="AB4641">
        <v>133</v>
      </c>
      <c r="AC4641">
        <v>104</v>
      </c>
      <c r="AD4641">
        <v>77</v>
      </c>
      <c r="AE4641">
        <v>87</v>
      </c>
      <c r="AF4641">
        <v>66</v>
      </c>
      <c r="AG4641">
        <v>65</v>
      </c>
      <c r="AH4641">
        <v>54</v>
      </c>
      <c r="AI4641">
        <v>47</v>
      </c>
      <c r="AJ4641">
        <v>67</v>
      </c>
      <c r="AK4641">
        <v>39</v>
      </c>
      <c r="AL4641">
        <v>23</v>
      </c>
      <c r="AM4641">
        <v>40</v>
      </c>
    </row>
    <row r="4642" spans="1:39" x14ac:dyDescent="0.15">
      <c r="A4642" t="s">
        <v>231</v>
      </c>
      <c r="B4642">
        <v>100</v>
      </c>
      <c r="C4642">
        <v>1</v>
      </c>
      <c r="D4642">
        <v>0</v>
      </c>
      <c r="E4642" t="s">
        <v>32</v>
      </c>
      <c r="F4642" t="s">
        <v>206</v>
      </c>
      <c r="G4642">
        <v>1547</v>
      </c>
      <c r="H4642">
        <v>1647</v>
      </c>
      <c r="I4642">
        <v>2652</v>
      </c>
      <c r="J4642">
        <v>125065.48</v>
      </c>
      <c r="K4642">
        <v>93070.2</v>
      </c>
      <c r="L4642">
        <v>88108.69</v>
      </c>
      <c r="M4642">
        <v>37564.955699999999</v>
      </c>
      <c r="N4642">
        <v>338</v>
      </c>
      <c r="O4642">
        <v>354</v>
      </c>
      <c r="P4642">
        <v>578</v>
      </c>
      <c r="Q4642">
        <v>27895.23</v>
      </c>
      <c r="R4642">
        <v>20131.71</v>
      </c>
      <c r="S4642">
        <v>15870.08</v>
      </c>
      <c r="T4642">
        <v>8607.4197999999997</v>
      </c>
      <c r="U4642">
        <v>1209</v>
      </c>
      <c r="V4642">
        <v>1293</v>
      </c>
      <c r="W4642">
        <v>2074</v>
      </c>
      <c r="X4642">
        <v>97170.25</v>
      </c>
      <c r="Y4642">
        <v>72938.490000000005</v>
      </c>
      <c r="Z4642">
        <v>72238.61</v>
      </c>
      <c r="AA4642">
        <v>28957.535899999999</v>
      </c>
      <c r="AB4642">
        <v>1537</v>
      </c>
      <c r="AC4642">
        <v>786</v>
      </c>
      <c r="AD4642">
        <v>615</v>
      </c>
      <c r="AE4642">
        <v>816</v>
      </c>
      <c r="AF4642">
        <v>334</v>
      </c>
      <c r="AG4642">
        <v>237</v>
      </c>
      <c r="AH4642">
        <v>199</v>
      </c>
      <c r="AI4642">
        <v>262</v>
      </c>
      <c r="AJ4642">
        <v>1203</v>
      </c>
      <c r="AK4642">
        <v>549</v>
      </c>
      <c r="AL4642">
        <v>416</v>
      </c>
      <c r="AM4642">
        <v>554</v>
      </c>
    </row>
    <row r="4643" spans="1:39" x14ac:dyDescent="0.15">
      <c r="A4643" t="s">
        <v>231</v>
      </c>
      <c r="B4643">
        <v>100</v>
      </c>
      <c r="C4643">
        <v>1</v>
      </c>
      <c r="D4643">
        <v>1</v>
      </c>
      <c r="E4643" t="s">
        <v>28</v>
      </c>
      <c r="F4643" t="s">
        <v>206</v>
      </c>
      <c r="G4643">
        <v>50158</v>
      </c>
      <c r="H4643">
        <v>53420</v>
      </c>
      <c r="I4643">
        <v>77554</v>
      </c>
      <c r="J4643">
        <v>3255744.86</v>
      </c>
      <c r="K4643">
        <v>2763199.13</v>
      </c>
      <c r="L4643">
        <v>2535890.92</v>
      </c>
      <c r="M4643">
        <v>1053456.9609999999</v>
      </c>
      <c r="N4643">
        <v>19935</v>
      </c>
      <c r="O4643">
        <v>21143</v>
      </c>
      <c r="P4643">
        <v>35397</v>
      </c>
      <c r="Q4643">
        <v>1371224.24</v>
      </c>
      <c r="R4643">
        <v>1131691.1399999999</v>
      </c>
      <c r="S4643">
        <v>984058.42</v>
      </c>
      <c r="T4643">
        <v>501225.4718</v>
      </c>
      <c r="U4643">
        <v>30223</v>
      </c>
      <c r="V4643">
        <v>32277</v>
      </c>
      <c r="W4643">
        <v>42157</v>
      </c>
      <c r="X4643">
        <v>1884520.62</v>
      </c>
      <c r="Y4643">
        <v>1631507.99</v>
      </c>
      <c r="Z4643">
        <v>1551832.5</v>
      </c>
      <c r="AA4643">
        <v>552231.48919999995</v>
      </c>
      <c r="AB4643">
        <v>48436</v>
      </c>
      <c r="AC4643">
        <v>44578</v>
      </c>
      <c r="AD4643">
        <v>26897</v>
      </c>
      <c r="AE4643">
        <v>42495</v>
      </c>
      <c r="AF4643">
        <v>19321</v>
      </c>
      <c r="AG4643">
        <v>19020</v>
      </c>
      <c r="AH4643">
        <v>13249</v>
      </c>
      <c r="AI4643">
        <v>17695</v>
      </c>
      <c r="AJ4643">
        <v>29115</v>
      </c>
      <c r="AK4643">
        <v>25558</v>
      </c>
      <c r="AL4643">
        <v>13648</v>
      </c>
      <c r="AM4643">
        <v>24800</v>
      </c>
    </row>
    <row r="4644" spans="1:39" x14ac:dyDescent="0.15">
      <c r="A4644" t="s">
        <v>231</v>
      </c>
      <c r="B4644">
        <v>100</v>
      </c>
      <c r="C4644">
        <v>1</v>
      </c>
      <c r="D4644">
        <v>1</v>
      </c>
      <c r="E4644" t="s">
        <v>30</v>
      </c>
      <c r="F4644" t="s">
        <v>206</v>
      </c>
      <c r="G4644">
        <v>4952</v>
      </c>
      <c r="H4644">
        <v>5301</v>
      </c>
      <c r="I4644">
        <v>7473</v>
      </c>
      <c r="J4644">
        <v>321092.78999999998</v>
      </c>
      <c r="K4644">
        <v>275802.90999999997</v>
      </c>
      <c r="L4644">
        <v>250633.15</v>
      </c>
      <c r="M4644">
        <v>101633.5895</v>
      </c>
      <c r="N4644">
        <v>1900</v>
      </c>
      <c r="O4644">
        <v>2032</v>
      </c>
      <c r="P4644">
        <v>3256</v>
      </c>
      <c r="Q4644">
        <v>127271.14</v>
      </c>
      <c r="R4644">
        <v>106426.86</v>
      </c>
      <c r="S4644">
        <v>90069.67</v>
      </c>
      <c r="T4644">
        <v>45702.327700000002</v>
      </c>
      <c r="U4644">
        <v>3052</v>
      </c>
      <c r="V4644">
        <v>3269</v>
      </c>
      <c r="W4644">
        <v>4217</v>
      </c>
      <c r="X4644">
        <v>193821.65</v>
      </c>
      <c r="Y4644">
        <v>169376.05</v>
      </c>
      <c r="Z4644">
        <v>160563.48000000001</v>
      </c>
      <c r="AA4644">
        <v>55931.2618</v>
      </c>
      <c r="AB4644">
        <v>4700</v>
      </c>
      <c r="AC4644">
        <v>4658</v>
      </c>
      <c r="AD4644">
        <v>2508</v>
      </c>
      <c r="AE4644">
        <v>4809</v>
      </c>
      <c r="AF4644">
        <v>1814</v>
      </c>
      <c r="AG4644">
        <v>1827</v>
      </c>
      <c r="AH4644">
        <v>1186</v>
      </c>
      <c r="AI4644">
        <v>1846</v>
      </c>
      <c r="AJ4644">
        <v>2886</v>
      </c>
      <c r="AK4644">
        <v>2831</v>
      </c>
      <c r="AL4644">
        <v>1322</v>
      </c>
      <c r="AM4644">
        <v>2963</v>
      </c>
    </row>
    <row r="4645" spans="1:39" x14ac:dyDescent="0.15">
      <c r="A4645" t="s">
        <v>231</v>
      </c>
      <c r="B4645">
        <v>100</v>
      </c>
      <c r="C4645">
        <v>1</v>
      </c>
      <c r="D4645">
        <v>1</v>
      </c>
      <c r="E4645" t="s">
        <v>29</v>
      </c>
      <c r="F4645" t="s">
        <v>206</v>
      </c>
      <c r="G4645">
        <v>39515</v>
      </c>
      <c r="H4645">
        <v>42818</v>
      </c>
      <c r="I4645">
        <v>63491</v>
      </c>
      <c r="J4645">
        <v>2674478.11</v>
      </c>
      <c r="K4645">
        <v>2173035.5299999998</v>
      </c>
      <c r="L4645">
        <v>2020914.61</v>
      </c>
      <c r="M4645">
        <v>853451.81819999998</v>
      </c>
      <c r="N4645">
        <v>12405</v>
      </c>
      <c r="O4645">
        <v>13244</v>
      </c>
      <c r="P4645">
        <v>23039</v>
      </c>
      <c r="Q4645">
        <v>880660.66</v>
      </c>
      <c r="R4645">
        <v>694391.38</v>
      </c>
      <c r="S4645">
        <v>610008.47</v>
      </c>
      <c r="T4645">
        <v>324846.71919999999</v>
      </c>
      <c r="U4645">
        <v>27110</v>
      </c>
      <c r="V4645">
        <v>29574</v>
      </c>
      <c r="W4645">
        <v>40452</v>
      </c>
      <c r="X4645">
        <v>1793817.45</v>
      </c>
      <c r="Y4645">
        <v>1478644.15</v>
      </c>
      <c r="Z4645">
        <v>1410906.14</v>
      </c>
      <c r="AA4645">
        <v>528605.09900000005</v>
      </c>
      <c r="AB4645">
        <v>38086</v>
      </c>
      <c r="AC4645">
        <v>37488</v>
      </c>
      <c r="AD4645">
        <v>22809</v>
      </c>
      <c r="AE4645">
        <v>38041</v>
      </c>
      <c r="AF4645">
        <v>11944</v>
      </c>
      <c r="AG4645">
        <v>11929</v>
      </c>
      <c r="AH4645">
        <v>8567</v>
      </c>
      <c r="AI4645">
        <v>11987</v>
      </c>
      <c r="AJ4645">
        <v>26142</v>
      </c>
      <c r="AK4645">
        <v>25559</v>
      </c>
      <c r="AL4645">
        <v>14242</v>
      </c>
      <c r="AM4645">
        <v>26054</v>
      </c>
    </row>
    <row r="4646" spans="1:39" x14ac:dyDescent="0.15">
      <c r="A4646" t="s">
        <v>231</v>
      </c>
      <c r="B4646">
        <v>100</v>
      </c>
      <c r="C4646">
        <v>1</v>
      </c>
      <c r="D4646">
        <v>1</v>
      </c>
      <c r="E4646" t="s">
        <v>31</v>
      </c>
      <c r="F4646" t="s">
        <v>206</v>
      </c>
      <c r="G4646">
        <v>1</v>
      </c>
      <c r="H4646">
        <v>2</v>
      </c>
      <c r="I4646">
        <v>2</v>
      </c>
      <c r="J4646">
        <v>78.989999999999995</v>
      </c>
      <c r="K4646">
        <v>65.92</v>
      </c>
      <c r="L4646">
        <v>65.92</v>
      </c>
      <c r="M4646">
        <v>21.06</v>
      </c>
      <c r="N4646">
        <v>0</v>
      </c>
      <c r="O4646">
        <v>0</v>
      </c>
      <c r="P4646">
        <v>0</v>
      </c>
      <c r="Q4646">
        <v>0</v>
      </c>
      <c r="R4646">
        <v>0</v>
      </c>
      <c r="S4646">
        <v>0</v>
      </c>
      <c r="T4646">
        <v>0</v>
      </c>
      <c r="U4646">
        <v>1</v>
      </c>
      <c r="V4646">
        <v>2</v>
      </c>
      <c r="W4646">
        <v>2</v>
      </c>
      <c r="X4646">
        <v>78.989999999999995</v>
      </c>
      <c r="Y4646">
        <v>65.92</v>
      </c>
      <c r="Z4646">
        <v>65.92</v>
      </c>
      <c r="AA4646">
        <v>21.06</v>
      </c>
      <c r="AB4646">
        <v>1</v>
      </c>
      <c r="AC4646">
        <v>1</v>
      </c>
      <c r="AD4646">
        <v>0</v>
      </c>
      <c r="AE4646">
        <v>1</v>
      </c>
      <c r="AF4646">
        <v>0</v>
      </c>
      <c r="AG4646">
        <v>0</v>
      </c>
      <c r="AH4646">
        <v>0</v>
      </c>
      <c r="AI4646">
        <v>0</v>
      </c>
      <c r="AJ4646">
        <v>1</v>
      </c>
      <c r="AK4646">
        <v>1</v>
      </c>
      <c r="AL4646">
        <v>0</v>
      </c>
      <c r="AM4646">
        <v>1</v>
      </c>
    </row>
    <row r="4647" spans="1:39" x14ac:dyDescent="0.15">
      <c r="A4647" t="s">
        <v>231</v>
      </c>
      <c r="B4647">
        <v>100</v>
      </c>
      <c r="C4647">
        <v>1</v>
      </c>
      <c r="D4647">
        <v>1</v>
      </c>
      <c r="E4647" t="s">
        <v>32</v>
      </c>
      <c r="F4647" t="s">
        <v>206</v>
      </c>
      <c r="G4647">
        <v>860</v>
      </c>
      <c r="H4647">
        <v>941</v>
      </c>
      <c r="I4647">
        <v>1544</v>
      </c>
      <c r="J4647">
        <v>70253.67</v>
      </c>
      <c r="K4647">
        <v>52674.1</v>
      </c>
      <c r="L4647">
        <v>50428.84</v>
      </c>
      <c r="M4647">
        <v>21481.401600000001</v>
      </c>
      <c r="N4647">
        <v>305</v>
      </c>
      <c r="O4647">
        <v>334</v>
      </c>
      <c r="P4647">
        <v>562</v>
      </c>
      <c r="Q4647">
        <v>24371.62</v>
      </c>
      <c r="R4647">
        <v>18328.53</v>
      </c>
      <c r="S4647">
        <v>16426.21</v>
      </c>
      <c r="T4647">
        <v>8059.8388000000004</v>
      </c>
      <c r="U4647">
        <v>555</v>
      </c>
      <c r="V4647">
        <v>607</v>
      </c>
      <c r="W4647">
        <v>982</v>
      </c>
      <c r="X4647">
        <v>45882.05</v>
      </c>
      <c r="Y4647">
        <v>34345.57</v>
      </c>
      <c r="Z4647">
        <v>34002.629999999997</v>
      </c>
      <c r="AA4647">
        <v>13421.5628</v>
      </c>
      <c r="AB4647">
        <v>842</v>
      </c>
      <c r="AC4647">
        <v>745</v>
      </c>
      <c r="AD4647">
        <v>443</v>
      </c>
      <c r="AE4647">
        <v>737</v>
      </c>
      <c r="AF4647">
        <v>301</v>
      </c>
      <c r="AG4647">
        <v>271</v>
      </c>
      <c r="AH4647">
        <v>182</v>
      </c>
      <c r="AI4647">
        <v>277</v>
      </c>
      <c r="AJ4647">
        <v>541</v>
      </c>
      <c r="AK4647">
        <v>474</v>
      </c>
      <c r="AL4647">
        <v>261</v>
      </c>
      <c r="AM4647">
        <v>460</v>
      </c>
    </row>
    <row r="4648" spans="1:39" x14ac:dyDescent="0.15">
      <c r="A4648" t="s">
        <v>231</v>
      </c>
      <c r="B4648">
        <v>100</v>
      </c>
      <c r="C4648">
        <v>1</v>
      </c>
      <c r="D4648">
        <v>2</v>
      </c>
      <c r="E4648" t="s">
        <v>28</v>
      </c>
      <c r="F4648" t="s">
        <v>206</v>
      </c>
      <c r="G4648">
        <v>31868</v>
      </c>
      <c r="H4648">
        <v>33052</v>
      </c>
      <c r="I4648">
        <v>45263</v>
      </c>
      <c r="J4648">
        <v>1999792.77</v>
      </c>
      <c r="K4648">
        <v>1698648.55</v>
      </c>
      <c r="L4648">
        <v>1588082.47</v>
      </c>
      <c r="M4648">
        <v>610999.65910000005</v>
      </c>
      <c r="N4648">
        <v>8684</v>
      </c>
      <c r="O4648">
        <v>8990</v>
      </c>
      <c r="P4648">
        <v>13929</v>
      </c>
      <c r="Q4648">
        <v>595151.42000000004</v>
      </c>
      <c r="R4648">
        <v>487736.63</v>
      </c>
      <c r="S4648">
        <v>411070.73</v>
      </c>
      <c r="T4648">
        <v>198519.2347</v>
      </c>
      <c r="U4648">
        <v>23184</v>
      </c>
      <c r="V4648">
        <v>24062</v>
      </c>
      <c r="W4648">
        <v>31334</v>
      </c>
      <c r="X4648">
        <v>1404641.35</v>
      </c>
      <c r="Y4648">
        <v>1210911.92</v>
      </c>
      <c r="Z4648">
        <v>1177011.74</v>
      </c>
      <c r="AA4648">
        <v>412480.42440000002</v>
      </c>
      <c r="AB4648">
        <v>30616</v>
      </c>
      <c r="AC4648">
        <v>24520</v>
      </c>
      <c r="AD4648">
        <v>10626</v>
      </c>
      <c r="AE4648">
        <v>24742</v>
      </c>
      <c r="AF4648">
        <v>8297</v>
      </c>
      <c r="AG4648">
        <v>8078</v>
      </c>
      <c r="AH4648">
        <v>4512</v>
      </c>
      <c r="AI4648">
        <v>7677</v>
      </c>
      <c r="AJ4648">
        <v>22319</v>
      </c>
      <c r="AK4648">
        <v>16442</v>
      </c>
      <c r="AL4648">
        <v>6114</v>
      </c>
      <c r="AM4648">
        <v>17065</v>
      </c>
    </row>
    <row r="4649" spans="1:39" x14ac:dyDescent="0.15">
      <c r="A4649" t="s">
        <v>231</v>
      </c>
      <c r="B4649">
        <v>100</v>
      </c>
      <c r="C4649">
        <v>1</v>
      </c>
      <c r="D4649">
        <v>2</v>
      </c>
      <c r="E4649" t="s">
        <v>30</v>
      </c>
      <c r="F4649" t="s">
        <v>206</v>
      </c>
      <c r="G4649">
        <v>3804</v>
      </c>
      <c r="H4649">
        <v>3954</v>
      </c>
      <c r="I4649">
        <v>5354</v>
      </c>
      <c r="J4649">
        <v>238399.65</v>
      </c>
      <c r="K4649">
        <v>203431.67</v>
      </c>
      <c r="L4649">
        <v>189015.67</v>
      </c>
      <c r="M4649">
        <v>72238.166800000006</v>
      </c>
      <c r="N4649">
        <v>994</v>
      </c>
      <c r="O4649">
        <v>1020</v>
      </c>
      <c r="P4649">
        <v>1564</v>
      </c>
      <c r="Q4649">
        <v>66870.02</v>
      </c>
      <c r="R4649">
        <v>55504.9</v>
      </c>
      <c r="S4649">
        <v>46203.31</v>
      </c>
      <c r="T4649">
        <v>22060.0834</v>
      </c>
      <c r="U4649">
        <v>2810</v>
      </c>
      <c r="V4649">
        <v>2934</v>
      </c>
      <c r="W4649">
        <v>3790</v>
      </c>
      <c r="X4649">
        <v>171529.63</v>
      </c>
      <c r="Y4649">
        <v>147926.76999999999</v>
      </c>
      <c r="Z4649">
        <v>142812.35999999999</v>
      </c>
      <c r="AA4649">
        <v>50178.083400000003</v>
      </c>
      <c r="AB4649">
        <v>3592</v>
      </c>
      <c r="AC4649">
        <v>3142</v>
      </c>
      <c r="AD4649">
        <v>1183</v>
      </c>
      <c r="AE4649">
        <v>3691</v>
      </c>
      <c r="AF4649">
        <v>944</v>
      </c>
      <c r="AG4649">
        <v>931</v>
      </c>
      <c r="AH4649">
        <v>507</v>
      </c>
      <c r="AI4649">
        <v>973</v>
      </c>
      <c r="AJ4649">
        <v>2648</v>
      </c>
      <c r="AK4649">
        <v>2211</v>
      </c>
      <c r="AL4649">
        <v>676</v>
      </c>
      <c r="AM4649">
        <v>2718</v>
      </c>
    </row>
    <row r="4650" spans="1:39" x14ac:dyDescent="0.15">
      <c r="A4650" t="s">
        <v>231</v>
      </c>
      <c r="B4650">
        <v>100</v>
      </c>
      <c r="C4650">
        <v>1</v>
      </c>
      <c r="D4650">
        <v>2</v>
      </c>
      <c r="E4650" t="s">
        <v>29</v>
      </c>
      <c r="F4650" t="s">
        <v>206</v>
      </c>
      <c r="G4650">
        <v>10260</v>
      </c>
      <c r="H4650">
        <v>10733</v>
      </c>
      <c r="I4650">
        <v>15331</v>
      </c>
      <c r="J4650">
        <v>679439.93</v>
      </c>
      <c r="K4650">
        <v>549911.53</v>
      </c>
      <c r="L4650">
        <v>518045.41</v>
      </c>
      <c r="M4650">
        <v>204319.3388</v>
      </c>
      <c r="N4650">
        <v>2664</v>
      </c>
      <c r="O4650">
        <v>2745</v>
      </c>
      <c r="P4650">
        <v>4475</v>
      </c>
      <c r="Q4650">
        <v>189254</v>
      </c>
      <c r="R4650">
        <v>148168.21</v>
      </c>
      <c r="S4650">
        <v>125130.82</v>
      </c>
      <c r="T4650">
        <v>62029.860699999997</v>
      </c>
      <c r="U4650">
        <v>7596</v>
      </c>
      <c r="V4650">
        <v>7988</v>
      </c>
      <c r="W4650">
        <v>10856</v>
      </c>
      <c r="X4650">
        <v>490185.93</v>
      </c>
      <c r="Y4650">
        <v>401743.32</v>
      </c>
      <c r="Z4650">
        <v>392914.59</v>
      </c>
      <c r="AA4650">
        <v>142289.47810000001</v>
      </c>
      <c r="AB4650">
        <v>9854</v>
      </c>
      <c r="AC4650">
        <v>9173</v>
      </c>
      <c r="AD4650">
        <v>3750</v>
      </c>
      <c r="AE4650">
        <v>9982</v>
      </c>
      <c r="AF4650">
        <v>2561</v>
      </c>
      <c r="AG4650">
        <v>2508</v>
      </c>
      <c r="AH4650">
        <v>1413</v>
      </c>
      <c r="AI4650">
        <v>2592</v>
      </c>
      <c r="AJ4650">
        <v>7293</v>
      </c>
      <c r="AK4650">
        <v>6665</v>
      </c>
      <c r="AL4650">
        <v>2337</v>
      </c>
      <c r="AM4650">
        <v>7390</v>
      </c>
    </row>
    <row r="4651" spans="1:39" x14ac:dyDescent="0.15">
      <c r="A4651" t="s">
        <v>231</v>
      </c>
      <c r="B4651">
        <v>100</v>
      </c>
      <c r="C4651">
        <v>1</v>
      </c>
      <c r="D4651">
        <v>2</v>
      </c>
      <c r="E4651" t="s">
        <v>32</v>
      </c>
      <c r="F4651" t="s">
        <v>206</v>
      </c>
      <c r="G4651">
        <v>847</v>
      </c>
      <c r="H4651">
        <v>907</v>
      </c>
      <c r="I4651">
        <v>1383</v>
      </c>
      <c r="J4651">
        <v>67962.73</v>
      </c>
      <c r="K4651">
        <v>50805.34</v>
      </c>
      <c r="L4651">
        <v>47726.51</v>
      </c>
      <c r="M4651">
        <v>19646.392400000001</v>
      </c>
      <c r="N4651">
        <v>222</v>
      </c>
      <c r="O4651">
        <v>234</v>
      </c>
      <c r="P4651">
        <v>364</v>
      </c>
      <c r="Q4651">
        <v>18740.36</v>
      </c>
      <c r="R4651">
        <v>13909.68</v>
      </c>
      <c r="S4651">
        <v>11484.04</v>
      </c>
      <c r="T4651">
        <v>5505.4612999999999</v>
      </c>
      <c r="U4651">
        <v>625</v>
      </c>
      <c r="V4651">
        <v>673</v>
      </c>
      <c r="W4651">
        <v>1019</v>
      </c>
      <c r="X4651">
        <v>49222.37</v>
      </c>
      <c r="Y4651">
        <v>36895.660000000003</v>
      </c>
      <c r="Z4651">
        <v>36242.47</v>
      </c>
      <c r="AA4651">
        <v>14140.9311</v>
      </c>
      <c r="AB4651">
        <v>822</v>
      </c>
      <c r="AC4651">
        <v>627</v>
      </c>
      <c r="AD4651">
        <v>289</v>
      </c>
      <c r="AE4651">
        <v>681</v>
      </c>
      <c r="AF4651">
        <v>213</v>
      </c>
      <c r="AG4651">
        <v>179</v>
      </c>
      <c r="AH4651">
        <v>105</v>
      </c>
      <c r="AI4651">
        <v>208</v>
      </c>
      <c r="AJ4651">
        <v>609</v>
      </c>
      <c r="AK4651">
        <v>448</v>
      </c>
      <c r="AL4651">
        <v>184</v>
      </c>
      <c r="AM4651">
        <v>473</v>
      </c>
    </row>
    <row r="4652" spans="1:39" x14ac:dyDescent="0.15">
      <c r="A4652" t="s">
        <v>231</v>
      </c>
      <c r="B4652">
        <v>100</v>
      </c>
      <c r="C4652">
        <v>2</v>
      </c>
      <c r="D4652">
        <v>0</v>
      </c>
      <c r="E4652" t="s">
        <v>28</v>
      </c>
      <c r="F4652" t="s">
        <v>206</v>
      </c>
      <c r="G4652">
        <v>85</v>
      </c>
      <c r="H4652">
        <v>174</v>
      </c>
      <c r="I4652">
        <v>220</v>
      </c>
      <c r="J4652">
        <v>7442.88</v>
      </c>
      <c r="K4652">
        <v>5978.54</v>
      </c>
      <c r="L4652">
        <v>4641.92</v>
      </c>
      <c r="M4652">
        <v>2677.6806999999999</v>
      </c>
      <c r="N4652">
        <v>85</v>
      </c>
      <c r="O4652">
        <v>88</v>
      </c>
      <c r="P4652">
        <v>120</v>
      </c>
      <c r="Q4652">
        <v>3862.07</v>
      </c>
      <c r="R4652">
        <v>3093.76</v>
      </c>
      <c r="S4652">
        <v>1963.78</v>
      </c>
      <c r="T4652">
        <v>1493.787</v>
      </c>
      <c r="U4652">
        <v>85</v>
      </c>
      <c r="V4652">
        <v>86</v>
      </c>
      <c r="W4652">
        <v>100</v>
      </c>
      <c r="X4652">
        <v>3580.81</v>
      </c>
      <c r="Y4652">
        <v>2884.78</v>
      </c>
      <c r="Z4652">
        <v>2678.14</v>
      </c>
      <c r="AA4652">
        <v>1183.8937000000001</v>
      </c>
      <c r="AB4652">
        <v>85</v>
      </c>
      <c r="AC4652">
        <v>80</v>
      </c>
      <c r="AD4652">
        <v>60</v>
      </c>
      <c r="AE4652">
        <v>57</v>
      </c>
      <c r="AF4652">
        <v>85</v>
      </c>
      <c r="AG4652">
        <v>80</v>
      </c>
      <c r="AH4652">
        <v>60</v>
      </c>
      <c r="AI4652">
        <v>57</v>
      </c>
      <c r="AJ4652">
        <v>85</v>
      </c>
      <c r="AK4652">
        <v>80</v>
      </c>
      <c r="AL4652">
        <v>60</v>
      </c>
      <c r="AM4652">
        <v>57</v>
      </c>
    </row>
    <row r="4653" spans="1:39" x14ac:dyDescent="0.15">
      <c r="A4653" t="s">
        <v>231</v>
      </c>
      <c r="B4653">
        <v>100</v>
      </c>
      <c r="C4653">
        <v>2</v>
      </c>
      <c r="D4653">
        <v>0</v>
      </c>
      <c r="E4653" t="s">
        <v>29</v>
      </c>
      <c r="F4653" t="s">
        <v>206</v>
      </c>
      <c r="G4653">
        <v>2</v>
      </c>
      <c r="H4653">
        <v>4</v>
      </c>
      <c r="I4653">
        <v>6</v>
      </c>
      <c r="J4653">
        <v>222.96</v>
      </c>
      <c r="K4653">
        <v>142.13</v>
      </c>
      <c r="L4653">
        <v>92.36</v>
      </c>
      <c r="M4653">
        <v>90.112099999999998</v>
      </c>
      <c r="N4653">
        <v>2</v>
      </c>
      <c r="O4653">
        <v>2</v>
      </c>
      <c r="P4653">
        <v>4</v>
      </c>
      <c r="Q4653">
        <v>143.97</v>
      </c>
      <c r="R4653">
        <v>92.97</v>
      </c>
      <c r="S4653">
        <v>43.2</v>
      </c>
      <c r="T4653">
        <v>61.432099999999998</v>
      </c>
      <c r="U4653">
        <v>2</v>
      </c>
      <c r="V4653">
        <v>2</v>
      </c>
      <c r="W4653">
        <v>2</v>
      </c>
      <c r="X4653">
        <v>78.989999999999995</v>
      </c>
      <c r="Y4653">
        <v>49.16</v>
      </c>
      <c r="Z4653">
        <v>49.16</v>
      </c>
      <c r="AA4653">
        <v>28.68</v>
      </c>
      <c r="AB4653">
        <v>2</v>
      </c>
      <c r="AC4653">
        <v>1</v>
      </c>
      <c r="AD4653">
        <v>1</v>
      </c>
      <c r="AE4653">
        <v>2</v>
      </c>
      <c r="AF4653">
        <v>2</v>
      </c>
      <c r="AG4653">
        <v>1</v>
      </c>
      <c r="AH4653">
        <v>1</v>
      </c>
      <c r="AI4653">
        <v>2</v>
      </c>
      <c r="AJ4653">
        <v>2</v>
      </c>
      <c r="AK4653">
        <v>1</v>
      </c>
      <c r="AL4653">
        <v>1</v>
      </c>
      <c r="AM4653">
        <v>2</v>
      </c>
    </row>
    <row r="4654" spans="1:39" x14ac:dyDescent="0.15">
      <c r="A4654" t="s">
        <v>231</v>
      </c>
      <c r="B4654">
        <v>100</v>
      </c>
      <c r="C4654">
        <v>2</v>
      </c>
      <c r="D4654">
        <v>0</v>
      </c>
      <c r="E4654" t="s">
        <v>32</v>
      </c>
      <c r="F4654" t="s">
        <v>206</v>
      </c>
      <c r="G4654">
        <v>13</v>
      </c>
      <c r="H4654">
        <v>27</v>
      </c>
      <c r="I4654">
        <v>32</v>
      </c>
      <c r="J4654">
        <v>1317.75</v>
      </c>
      <c r="K4654">
        <v>987.88</v>
      </c>
      <c r="L4654">
        <v>947.39</v>
      </c>
      <c r="M4654">
        <v>453.78379999999999</v>
      </c>
      <c r="N4654">
        <v>13</v>
      </c>
      <c r="O4654">
        <v>13</v>
      </c>
      <c r="P4654">
        <v>15</v>
      </c>
      <c r="Q4654">
        <v>534.85</v>
      </c>
      <c r="R4654">
        <v>413.61</v>
      </c>
      <c r="S4654">
        <v>373.12</v>
      </c>
      <c r="T4654">
        <v>220.10990000000001</v>
      </c>
      <c r="U4654">
        <v>13</v>
      </c>
      <c r="V4654">
        <v>14</v>
      </c>
      <c r="W4654">
        <v>17</v>
      </c>
      <c r="X4654">
        <v>782.9</v>
      </c>
      <c r="Y4654">
        <v>574.27</v>
      </c>
      <c r="Z4654">
        <v>574.27</v>
      </c>
      <c r="AA4654">
        <v>233.6739</v>
      </c>
      <c r="AB4654">
        <v>12</v>
      </c>
      <c r="AC4654">
        <v>13</v>
      </c>
      <c r="AD4654">
        <v>13</v>
      </c>
      <c r="AE4654">
        <v>7</v>
      </c>
      <c r="AF4654">
        <v>12</v>
      </c>
      <c r="AG4654">
        <v>13</v>
      </c>
      <c r="AH4654">
        <v>13</v>
      </c>
      <c r="AI4654">
        <v>7</v>
      </c>
      <c r="AJ4654">
        <v>12</v>
      </c>
      <c r="AK4654">
        <v>13</v>
      </c>
      <c r="AL4654">
        <v>13</v>
      </c>
      <c r="AM4654">
        <v>7</v>
      </c>
    </row>
    <row r="4655" spans="1:39" x14ac:dyDescent="0.15">
      <c r="A4655" t="s">
        <v>231</v>
      </c>
      <c r="B4655">
        <v>100</v>
      </c>
      <c r="C4655">
        <v>2</v>
      </c>
      <c r="D4655">
        <v>1</v>
      </c>
      <c r="E4655" t="s">
        <v>28</v>
      </c>
      <c r="F4655" t="s">
        <v>206</v>
      </c>
      <c r="G4655">
        <v>575</v>
      </c>
      <c r="H4655">
        <v>1183</v>
      </c>
      <c r="I4655">
        <v>1466</v>
      </c>
      <c r="J4655">
        <v>50690.96</v>
      </c>
      <c r="K4655">
        <v>41552.6</v>
      </c>
      <c r="L4655">
        <v>36602.11</v>
      </c>
      <c r="M4655">
        <v>18869.9794</v>
      </c>
      <c r="N4655">
        <v>575</v>
      </c>
      <c r="O4655">
        <v>592</v>
      </c>
      <c r="P4655">
        <v>807</v>
      </c>
      <c r="Q4655">
        <v>25799.43</v>
      </c>
      <c r="R4655">
        <v>20689.189999999999</v>
      </c>
      <c r="S4655">
        <v>16932.23</v>
      </c>
      <c r="T4655">
        <v>10775.63</v>
      </c>
      <c r="U4655">
        <v>575</v>
      </c>
      <c r="V4655">
        <v>591</v>
      </c>
      <c r="W4655">
        <v>659</v>
      </c>
      <c r="X4655">
        <v>24891.53</v>
      </c>
      <c r="Y4655">
        <v>20863.41</v>
      </c>
      <c r="Z4655">
        <v>19669.88</v>
      </c>
      <c r="AA4655">
        <v>8094.3494000000001</v>
      </c>
      <c r="AB4655">
        <v>552</v>
      </c>
      <c r="AC4655">
        <v>566</v>
      </c>
      <c r="AD4655">
        <v>417</v>
      </c>
      <c r="AE4655">
        <v>521</v>
      </c>
      <c r="AF4655">
        <v>552</v>
      </c>
      <c r="AG4655">
        <v>566</v>
      </c>
      <c r="AH4655">
        <v>417</v>
      </c>
      <c r="AI4655">
        <v>521</v>
      </c>
      <c r="AJ4655">
        <v>552</v>
      </c>
      <c r="AK4655">
        <v>566</v>
      </c>
      <c r="AL4655">
        <v>417</v>
      </c>
      <c r="AM4655">
        <v>521</v>
      </c>
    </row>
    <row r="4656" spans="1:39" x14ac:dyDescent="0.15">
      <c r="A4656" t="s">
        <v>231</v>
      </c>
      <c r="B4656">
        <v>100</v>
      </c>
      <c r="C4656">
        <v>2</v>
      </c>
      <c r="D4656">
        <v>1</v>
      </c>
      <c r="E4656" t="s">
        <v>30</v>
      </c>
      <c r="F4656" t="s">
        <v>206</v>
      </c>
      <c r="G4656">
        <v>53</v>
      </c>
      <c r="H4656">
        <v>116</v>
      </c>
      <c r="I4656">
        <v>154</v>
      </c>
      <c r="J4656">
        <v>4575.8100000000004</v>
      </c>
      <c r="K4656">
        <v>3714.48</v>
      </c>
      <c r="L4656">
        <v>2990.4</v>
      </c>
      <c r="M4656">
        <v>1859.1512</v>
      </c>
      <c r="N4656">
        <v>53</v>
      </c>
      <c r="O4656">
        <v>58</v>
      </c>
      <c r="P4656">
        <v>87</v>
      </c>
      <c r="Q4656">
        <v>2351.2600000000002</v>
      </c>
      <c r="R4656">
        <v>1903.47</v>
      </c>
      <c r="S4656">
        <v>1576.18</v>
      </c>
      <c r="T4656">
        <v>1085.1212</v>
      </c>
      <c r="U4656">
        <v>53</v>
      </c>
      <c r="V4656">
        <v>58</v>
      </c>
      <c r="W4656">
        <v>67</v>
      </c>
      <c r="X4656">
        <v>2224.5500000000002</v>
      </c>
      <c r="Y4656">
        <v>1811.01</v>
      </c>
      <c r="Z4656">
        <v>1414.22</v>
      </c>
      <c r="AA4656">
        <v>774.03</v>
      </c>
      <c r="AB4656">
        <v>48</v>
      </c>
      <c r="AC4656">
        <v>52</v>
      </c>
      <c r="AD4656">
        <v>31</v>
      </c>
      <c r="AE4656">
        <v>51</v>
      </c>
      <c r="AF4656">
        <v>48</v>
      </c>
      <c r="AG4656">
        <v>52</v>
      </c>
      <c r="AH4656">
        <v>31</v>
      </c>
      <c r="AI4656">
        <v>51</v>
      </c>
      <c r="AJ4656">
        <v>48</v>
      </c>
      <c r="AK4656">
        <v>52</v>
      </c>
      <c r="AL4656">
        <v>31</v>
      </c>
      <c r="AM4656">
        <v>51</v>
      </c>
    </row>
    <row r="4657" spans="1:39" x14ac:dyDescent="0.15">
      <c r="A4657" t="s">
        <v>231</v>
      </c>
      <c r="B4657">
        <v>100</v>
      </c>
      <c r="C4657">
        <v>2</v>
      </c>
      <c r="D4657">
        <v>1</v>
      </c>
      <c r="E4657" t="s">
        <v>29</v>
      </c>
      <c r="F4657" t="s">
        <v>206</v>
      </c>
      <c r="G4657">
        <v>651</v>
      </c>
      <c r="H4657">
        <v>1370</v>
      </c>
      <c r="I4657">
        <v>1753</v>
      </c>
      <c r="J4657">
        <v>59520.26</v>
      </c>
      <c r="K4657">
        <v>46814.47</v>
      </c>
      <c r="L4657">
        <v>40879.86</v>
      </c>
      <c r="M4657">
        <v>22357.0805</v>
      </c>
      <c r="N4657">
        <v>651</v>
      </c>
      <c r="O4657">
        <v>685</v>
      </c>
      <c r="P4657">
        <v>967</v>
      </c>
      <c r="Q4657">
        <v>29554.91</v>
      </c>
      <c r="R4657">
        <v>22771.01</v>
      </c>
      <c r="S4657">
        <v>18001.650000000001</v>
      </c>
      <c r="T4657">
        <v>12548.614299999999</v>
      </c>
      <c r="U4657">
        <v>651</v>
      </c>
      <c r="V4657">
        <v>685</v>
      </c>
      <c r="W4657">
        <v>786</v>
      </c>
      <c r="X4657">
        <v>29965.35</v>
      </c>
      <c r="Y4657">
        <v>24043.46</v>
      </c>
      <c r="Z4657">
        <v>22878.21</v>
      </c>
      <c r="AA4657">
        <v>9808.4662000000008</v>
      </c>
      <c r="AB4657">
        <v>628</v>
      </c>
      <c r="AC4657">
        <v>644</v>
      </c>
      <c r="AD4657">
        <v>495</v>
      </c>
      <c r="AE4657">
        <v>631</v>
      </c>
      <c r="AF4657">
        <v>628</v>
      </c>
      <c r="AG4657">
        <v>644</v>
      </c>
      <c r="AH4657">
        <v>495</v>
      </c>
      <c r="AI4657">
        <v>631</v>
      </c>
      <c r="AJ4657">
        <v>628</v>
      </c>
      <c r="AK4657">
        <v>644</v>
      </c>
      <c r="AL4657">
        <v>495</v>
      </c>
      <c r="AM4657">
        <v>631</v>
      </c>
    </row>
    <row r="4658" spans="1:39" x14ac:dyDescent="0.15">
      <c r="A4658" t="s">
        <v>231</v>
      </c>
      <c r="B4658">
        <v>100</v>
      </c>
      <c r="C4658">
        <v>2</v>
      </c>
      <c r="D4658">
        <v>1</v>
      </c>
      <c r="E4658" t="s">
        <v>32</v>
      </c>
      <c r="F4658" t="s">
        <v>206</v>
      </c>
      <c r="G4658">
        <v>18</v>
      </c>
      <c r="H4658">
        <v>37</v>
      </c>
      <c r="I4658">
        <v>46</v>
      </c>
      <c r="J4658">
        <v>1755.66</v>
      </c>
      <c r="K4658">
        <v>1337.59</v>
      </c>
      <c r="L4658">
        <v>1174.6099999999999</v>
      </c>
      <c r="M4658">
        <v>648.93970000000002</v>
      </c>
      <c r="N4658">
        <v>18</v>
      </c>
      <c r="O4658">
        <v>19</v>
      </c>
      <c r="P4658">
        <v>23</v>
      </c>
      <c r="Q4658">
        <v>789.82</v>
      </c>
      <c r="R4658">
        <v>606.98</v>
      </c>
      <c r="S4658">
        <v>444</v>
      </c>
      <c r="T4658">
        <v>320.0797</v>
      </c>
      <c r="U4658">
        <v>18</v>
      </c>
      <c r="V4658">
        <v>18</v>
      </c>
      <c r="W4658">
        <v>23</v>
      </c>
      <c r="X4658">
        <v>965.84</v>
      </c>
      <c r="Y4658">
        <v>730.61</v>
      </c>
      <c r="Z4658">
        <v>730.61</v>
      </c>
      <c r="AA4658">
        <v>328.86</v>
      </c>
      <c r="AB4658">
        <v>17</v>
      </c>
      <c r="AC4658">
        <v>18</v>
      </c>
      <c r="AD4658">
        <v>13</v>
      </c>
      <c r="AE4658">
        <v>13</v>
      </c>
      <c r="AF4658">
        <v>17</v>
      </c>
      <c r="AG4658">
        <v>18</v>
      </c>
      <c r="AH4658">
        <v>13</v>
      </c>
      <c r="AI4658">
        <v>13</v>
      </c>
      <c r="AJ4658">
        <v>17</v>
      </c>
      <c r="AK4658">
        <v>18</v>
      </c>
      <c r="AL4658">
        <v>13</v>
      </c>
      <c r="AM4658">
        <v>13</v>
      </c>
    </row>
    <row r="4659" spans="1:39" x14ac:dyDescent="0.15">
      <c r="A4659" t="s">
        <v>231</v>
      </c>
      <c r="B4659">
        <v>100</v>
      </c>
      <c r="C4659">
        <v>2</v>
      </c>
      <c r="D4659">
        <v>2</v>
      </c>
      <c r="E4659" t="s">
        <v>28</v>
      </c>
      <c r="F4659" t="s">
        <v>206</v>
      </c>
      <c r="G4659">
        <v>148</v>
      </c>
      <c r="H4659">
        <v>306</v>
      </c>
      <c r="I4659">
        <v>364</v>
      </c>
      <c r="J4659">
        <v>13239.45</v>
      </c>
      <c r="K4659">
        <v>10616.53</v>
      </c>
      <c r="L4659">
        <v>9203.7000000000007</v>
      </c>
      <c r="M4659">
        <v>4549.8585000000003</v>
      </c>
      <c r="N4659">
        <v>148</v>
      </c>
      <c r="O4659">
        <v>154</v>
      </c>
      <c r="P4659">
        <v>190</v>
      </c>
      <c r="Q4659">
        <v>6323.64</v>
      </c>
      <c r="R4659">
        <v>4941.91</v>
      </c>
      <c r="S4659">
        <v>3848.38</v>
      </c>
      <c r="T4659">
        <v>2351.4180999999999</v>
      </c>
      <c r="U4659">
        <v>148</v>
      </c>
      <c r="V4659">
        <v>152</v>
      </c>
      <c r="W4659">
        <v>174</v>
      </c>
      <c r="X4659">
        <v>6915.81</v>
      </c>
      <c r="Y4659">
        <v>5674.62</v>
      </c>
      <c r="Z4659">
        <v>5355.32</v>
      </c>
      <c r="AA4659">
        <v>2198.4404</v>
      </c>
      <c r="AB4659">
        <v>146</v>
      </c>
      <c r="AC4659">
        <v>145</v>
      </c>
      <c r="AD4659">
        <v>80</v>
      </c>
      <c r="AE4659">
        <v>129</v>
      </c>
      <c r="AF4659">
        <v>146</v>
      </c>
      <c r="AG4659">
        <v>145</v>
      </c>
      <c r="AH4659">
        <v>80</v>
      </c>
      <c r="AI4659">
        <v>129</v>
      </c>
      <c r="AJ4659">
        <v>146</v>
      </c>
      <c r="AK4659">
        <v>145</v>
      </c>
      <c r="AL4659">
        <v>80</v>
      </c>
      <c r="AM4659">
        <v>129</v>
      </c>
    </row>
    <row r="4660" spans="1:39" x14ac:dyDescent="0.15">
      <c r="A4660" t="s">
        <v>231</v>
      </c>
      <c r="B4660">
        <v>100</v>
      </c>
      <c r="C4660">
        <v>2</v>
      </c>
      <c r="D4660">
        <v>2</v>
      </c>
      <c r="E4660" t="s">
        <v>30</v>
      </c>
      <c r="F4660" t="s">
        <v>206</v>
      </c>
      <c r="G4660">
        <v>24</v>
      </c>
      <c r="H4660">
        <v>48</v>
      </c>
      <c r="I4660">
        <v>54</v>
      </c>
      <c r="J4660">
        <v>2024.64</v>
      </c>
      <c r="K4660">
        <v>1760.69</v>
      </c>
      <c r="L4660">
        <v>1603.81</v>
      </c>
      <c r="M4660">
        <v>683.22329999999999</v>
      </c>
      <c r="N4660">
        <v>24</v>
      </c>
      <c r="O4660">
        <v>24</v>
      </c>
      <c r="P4660">
        <v>26</v>
      </c>
      <c r="Q4660">
        <v>990.83</v>
      </c>
      <c r="R4660">
        <v>829.13</v>
      </c>
      <c r="S4660">
        <v>672.25</v>
      </c>
      <c r="T4660">
        <v>334.2133</v>
      </c>
      <c r="U4660">
        <v>24</v>
      </c>
      <c r="V4660">
        <v>24</v>
      </c>
      <c r="W4660">
        <v>28</v>
      </c>
      <c r="X4660">
        <v>1033.81</v>
      </c>
      <c r="Y4660">
        <v>931.56</v>
      </c>
      <c r="Z4660">
        <v>931.56</v>
      </c>
      <c r="AA4660">
        <v>349.01</v>
      </c>
      <c r="AB4660">
        <v>22</v>
      </c>
      <c r="AC4660">
        <v>24</v>
      </c>
      <c r="AD4660">
        <v>16</v>
      </c>
      <c r="AE4660">
        <v>22</v>
      </c>
      <c r="AF4660">
        <v>22</v>
      </c>
      <c r="AG4660">
        <v>24</v>
      </c>
      <c r="AH4660">
        <v>16</v>
      </c>
      <c r="AI4660">
        <v>22</v>
      </c>
      <c r="AJ4660">
        <v>22</v>
      </c>
      <c r="AK4660">
        <v>24</v>
      </c>
      <c r="AL4660">
        <v>16</v>
      </c>
      <c r="AM4660">
        <v>22</v>
      </c>
    </row>
    <row r="4661" spans="1:39" x14ac:dyDescent="0.15">
      <c r="A4661" t="s">
        <v>231</v>
      </c>
      <c r="B4661">
        <v>100</v>
      </c>
      <c r="C4661">
        <v>2</v>
      </c>
      <c r="D4661">
        <v>2</v>
      </c>
      <c r="E4661" t="s">
        <v>29</v>
      </c>
      <c r="F4661" t="s">
        <v>206</v>
      </c>
      <c r="G4661">
        <v>79</v>
      </c>
      <c r="H4661">
        <v>160</v>
      </c>
      <c r="I4661">
        <v>203</v>
      </c>
      <c r="J4661">
        <v>7459.14</v>
      </c>
      <c r="K4661">
        <v>5785.66</v>
      </c>
      <c r="L4661">
        <v>4810.5</v>
      </c>
      <c r="M4661">
        <v>2525.4951000000001</v>
      </c>
      <c r="N4661">
        <v>79</v>
      </c>
      <c r="O4661">
        <v>80</v>
      </c>
      <c r="P4661">
        <v>108</v>
      </c>
      <c r="Q4661">
        <v>3733.17</v>
      </c>
      <c r="R4661">
        <v>2818.33</v>
      </c>
      <c r="S4661">
        <v>1885.16</v>
      </c>
      <c r="T4661">
        <v>1421.9905000000001</v>
      </c>
      <c r="U4661">
        <v>79</v>
      </c>
      <c r="V4661">
        <v>80</v>
      </c>
      <c r="W4661">
        <v>95</v>
      </c>
      <c r="X4661">
        <v>3725.97</v>
      </c>
      <c r="Y4661">
        <v>2967.33</v>
      </c>
      <c r="Z4661">
        <v>2925.34</v>
      </c>
      <c r="AA4661">
        <v>1103.5046</v>
      </c>
      <c r="AB4661">
        <v>75</v>
      </c>
      <c r="AC4661">
        <v>79</v>
      </c>
      <c r="AD4661">
        <v>50</v>
      </c>
      <c r="AE4661">
        <v>78</v>
      </c>
      <c r="AF4661">
        <v>75</v>
      </c>
      <c r="AG4661">
        <v>79</v>
      </c>
      <c r="AH4661">
        <v>50</v>
      </c>
      <c r="AI4661">
        <v>78</v>
      </c>
      <c r="AJ4661">
        <v>75</v>
      </c>
      <c r="AK4661">
        <v>79</v>
      </c>
      <c r="AL4661">
        <v>50</v>
      </c>
      <c r="AM4661">
        <v>78</v>
      </c>
    </row>
    <row r="4662" spans="1:39" x14ac:dyDescent="0.15">
      <c r="A4662" t="s">
        <v>231</v>
      </c>
      <c r="B4662">
        <v>100</v>
      </c>
      <c r="C4662">
        <v>2</v>
      </c>
      <c r="D4662">
        <v>2</v>
      </c>
      <c r="E4662" t="s">
        <v>32</v>
      </c>
      <c r="F4662" t="s">
        <v>206</v>
      </c>
      <c r="G4662">
        <v>9</v>
      </c>
      <c r="H4662">
        <v>19</v>
      </c>
      <c r="I4662">
        <v>26</v>
      </c>
      <c r="J4662">
        <v>816.03</v>
      </c>
      <c r="K4662">
        <v>626.41</v>
      </c>
      <c r="L4662">
        <v>553.23</v>
      </c>
      <c r="M4662">
        <v>292.77769999999998</v>
      </c>
      <c r="N4662">
        <v>9</v>
      </c>
      <c r="O4662">
        <v>9</v>
      </c>
      <c r="P4662">
        <v>14</v>
      </c>
      <c r="Q4662">
        <v>377.88</v>
      </c>
      <c r="R4662">
        <v>297.2</v>
      </c>
      <c r="S4662">
        <v>243.22</v>
      </c>
      <c r="T4662">
        <v>156.24770000000001</v>
      </c>
      <c r="U4662">
        <v>9</v>
      </c>
      <c r="V4662">
        <v>10</v>
      </c>
      <c r="W4662">
        <v>12</v>
      </c>
      <c r="X4662">
        <v>438.15</v>
      </c>
      <c r="Y4662">
        <v>329.21</v>
      </c>
      <c r="Z4662">
        <v>310.01</v>
      </c>
      <c r="AA4662">
        <v>136.53</v>
      </c>
      <c r="AB4662">
        <v>8</v>
      </c>
      <c r="AC4662">
        <v>8</v>
      </c>
      <c r="AD4662">
        <v>5</v>
      </c>
      <c r="AE4662">
        <v>9</v>
      </c>
      <c r="AF4662">
        <v>8</v>
      </c>
      <c r="AG4662">
        <v>8</v>
      </c>
      <c r="AH4662">
        <v>5</v>
      </c>
      <c r="AI4662">
        <v>9</v>
      </c>
      <c r="AJ4662">
        <v>8</v>
      </c>
      <c r="AK4662">
        <v>8</v>
      </c>
      <c r="AL4662">
        <v>5</v>
      </c>
      <c r="AM4662">
        <v>9</v>
      </c>
    </row>
    <row r="4663" spans="1:39" x14ac:dyDescent="0.15">
      <c r="A4663" t="s">
        <v>232</v>
      </c>
      <c r="B4663">
        <v>-1</v>
      </c>
      <c r="C4663">
        <v>0</v>
      </c>
      <c r="D4663">
        <v>0</v>
      </c>
      <c r="E4663" t="s">
        <v>28</v>
      </c>
      <c r="F4663" t="s">
        <v>206</v>
      </c>
      <c r="G4663">
        <v>0</v>
      </c>
      <c r="H4663">
        <v>60552</v>
      </c>
      <c r="I4663">
        <v>125723</v>
      </c>
      <c r="J4663">
        <v>7129411.1600000001</v>
      </c>
      <c r="K4663">
        <v>6377463.5899999999</v>
      </c>
      <c r="L4663">
        <v>6224855.3399999999</v>
      </c>
      <c r="M4663">
        <v>1896806.2929</v>
      </c>
      <c r="N4663">
        <v>0</v>
      </c>
      <c r="O4663">
        <v>249</v>
      </c>
      <c r="P4663">
        <v>949</v>
      </c>
      <c r="Q4663">
        <v>49107.58</v>
      </c>
      <c r="R4663">
        <v>41096.129999999997</v>
      </c>
      <c r="S4663">
        <v>38635.99</v>
      </c>
      <c r="T4663">
        <v>16553.960999999999</v>
      </c>
      <c r="U4663">
        <v>0</v>
      </c>
      <c r="V4663">
        <v>60303</v>
      </c>
      <c r="W4663">
        <v>124774</v>
      </c>
      <c r="X4663">
        <v>7080303.5800000001</v>
      </c>
      <c r="Y4663">
        <v>6336367.46</v>
      </c>
      <c r="Z4663">
        <v>6186219.3499999996</v>
      </c>
      <c r="AA4663">
        <v>1880252.3319000001</v>
      </c>
      <c r="AB4663">
        <v>0</v>
      </c>
      <c r="AC4663">
        <v>0</v>
      </c>
      <c r="AD4663">
        <v>0</v>
      </c>
      <c r="AE4663">
        <v>0</v>
      </c>
      <c r="AF4663">
        <v>0</v>
      </c>
      <c r="AG4663">
        <v>0</v>
      </c>
      <c r="AH4663">
        <v>0</v>
      </c>
      <c r="AI4663">
        <v>0</v>
      </c>
      <c r="AJ4663">
        <v>0</v>
      </c>
      <c r="AK4663">
        <v>0</v>
      </c>
      <c r="AL4663">
        <v>0</v>
      </c>
      <c r="AM4663">
        <v>0</v>
      </c>
    </row>
    <row r="4664" spans="1:39" x14ac:dyDescent="0.15">
      <c r="A4664" t="s">
        <v>232</v>
      </c>
      <c r="B4664">
        <v>5</v>
      </c>
      <c r="C4664">
        <v>1</v>
      </c>
      <c r="D4664">
        <v>0</v>
      </c>
      <c r="E4664" t="s">
        <v>28</v>
      </c>
      <c r="F4664" t="s">
        <v>206</v>
      </c>
      <c r="G4664">
        <v>538</v>
      </c>
      <c r="H4664">
        <v>2346</v>
      </c>
      <c r="I4664">
        <v>11932</v>
      </c>
      <c r="J4664">
        <v>747981.73</v>
      </c>
      <c r="K4664">
        <v>615199.94999999995</v>
      </c>
      <c r="L4664">
        <v>537011.26</v>
      </c>
      <c r="M4664">
        <v>199528.38769999999</v>
      </c>
      <c r="N4664">
        <v>242</v>
      </c>
      <c r="O4664">
        <v>686</v>
      </c>
      <c r="P4664">
        <v>4825</v>
      </c>
      <c r="Q4664">
        <v>311204.58</v>
      </c>
      <c r="R4664">
        <v>276016.56</v>
      </c>
      <c r="S4664">
        <v>223282.15</v>
      </c>
      <c r="T4664">
        <v>90272.330499999996</v>
      </c>
      <c r="U4664">
        <v>296</v>
      </c>
      <c r="V4664">
        <v>1660</v>
      </c>
      <c r="W4664">
        <v>7107</v>
      </c>
      <c r="X4664">
        <v>436777.15</v>
      </c>
      <c r="Y4664">
        <v>339183.39</v>
      </c>
      <c r="Z4664">
        <v>313729.11</v>
      </c>
      <c r="AA4664">
        <v>109256.0572</v>
      </c>
      <c r="AB4664">
        <v>453</v>
      </c>
      <c r="AC4664">
        <v>425</v>
      </c>
      <c r="AD4664">
        <v>357</v>
      </c>
      <c r="AE4664">
        <v>323</v>
      </c>
      <c r="AF4664">
        <v>240</v>
      </c>
      <c r="AG4664">
        <v>233</v>
      </c>
      <c r="AH4664">
        <v>201</v>
      </c>
      <c r="AI4664">
        <v>170</v>
      </c>
      <c r="AJ4664">
        <v>213</v>
      </c>
      <c r="AK4664">
        <v>192</v>
      </c>
      <c r="AL4664">
        <v>156</v>
      </c>
      <c r="AM4664">
        <v>153</v>
      </c>
    </row>
    <row r="4665" spans="1:39" x14ac:dyDescent="0.15">
      <c r="A4665" t="s">
        <v>232</v>
      </c>
      <c r="B4665">
        <v>5</v>
      </c>
      <c r="C4665">
        <v>1</v>
      </c>
      <c r="D4665">
        <v>0</v>
      </c>
      <c r="E4665" t="s">
        <v>29</v>
      </c>
      <c r="F4665" t="s">
        <v>206</v>
      </c>
      <c r="G4665">
        <v>7</v>
      </c>
      <c r="H4665">
        <v>25</v>
      </c>
      <c r="I4665">
        <v>163</v>
      </c>
      <c r="J4665">
        <v>11160.84</v>
      </c>
      <c r="K4665">
        <v>8809.52</v>
      </c>
      <c r="L4665">
        <v>6493.86</v>
      </c>
      <c r="M4665">
        <v>2845.915</v>
      </c>
      <c r="N4665">
        <v>5</v>
      </c>
      <c r="O4665">
        <v>20</v>
      </c>
      <c r="P4665">
        <v>126</v>
      </c>
      <c r="Q4665">
        <v>8559.8700000000008</v>
      </c>
      <c r="R4665">
        <v>6716.05</v>
      </c>
      <c r="S4665">
        <v>4942.18</v>
      </c>
      <c r="T4665">
        <v>2213.3742999999999</v>
      </c>
      <c r="U4665">
        <v>2</v>
      </c>
      <c r="V4665">
        <v>5</v>
      </c>
      <c r="W4665">
        <v>37</v>
      </c>
      <c r="X4665">
        <v>2600.9699999999998</v>
      </c>
      <c r="Y4665">
        <v>2093.4699999999998</v>
      </c>
      <c r="Z4665">
        <v>1551.68</v>
      </c>
      <c r="AA4665">
        <v>632.54070000000002</v>
      </c>
      <c r="AB4665">
        <v>6</v>
      </c>
      <c r="AC4665">
        <v>7</v>
      </c>
      <c r="AD4665">
        <v>6</v>
      </c>
      <c r="AE4665">
        <v>6</v>
      </c>
      <c r="AF4665">
        <v>4</v>
      </c>
      <c r="AG4665">
        <v>5</v>
      </c>
      <c r="AH4665">
        <v>4</v>
      </c>
      <c r="AI4665">
        <v>4</v>
      </c>
      <c r="AJ4665">
        <v>2</v>
      </c>
      <c r="AK4665">
        <v>2</v>
      </c>
      <c r="AL4665">
        <v>2</v>
      </c>
      <c r="AM4665">
        <v>2</v>
      </c>
    </row>
    <row r="4666" spans="1:39" x14ac:dyDescent="0.15">
      <c r="A4666" t="s">
        <v>232</v>
      </c>
      <c r="B4666">
        <v>5</v>
      </c>
      <c r="C4666">
        <v>1</v>
      </c>
      <c r="D4666">
        <v>0</v>
      </c>
      <c r="E4666" t="s">
        <v>32</v>
      </c>
      <c r="F4666" t="s">
        <v>206</v>
      </c>
      <c r="G4666">
        <v>358</v>
      </c>
      <c r="H4666">
        <v>1271</v>
      </c>
      <c r="I4666">
        <v>7551</v>
      </c>
      <c r="J4666">
        <v>483818.77</v>
      </c>
      <c r="K4666">
        <v>394472.61</v>
      </c>
      <c r="L4666">
        <v>361001.4</v>
      </c>
      <c r="M4666">
        <v>121332.6476</v>
      </c>
      <c r="N4666">
        <v>37</v>
      </c>
      <c r="O4666">
        <v>143</v>
      </c>
      <c r="P4666">
        <v>837</v>
      </c>
      <c r="Q4666">
        <v>52732.02</v>
      </c>
      <c r="R4666">
        <v>41902.33</v>
      </c>
      <c r="S4666">
        <v>33585.78</v>
      </c>
      <c r="T4666">
        <v>15370.5039</v>
      </c>
      <c r="U4666">
        <v>321</v>
      </c>
      <c r="V4666">
        <v>1128</v>
      </c>
      <c r="W4666">
        <v>6714</v>
      </c>
      <c r="X4666">
        <v>431086.75</v>
      </c>
      <c r="Y4666">
        <v>352570.28</v>
      </c>
      <c r="Z4666">
        <v>327415.62</v>
      </c>
      <c r="AA4666">
        <v>105962.1437</v>
      </c>
      <c r="AB4666">
        <v>355</v>
      </c>
      <c r="AC4666">
        <v>303</v>
      </c>
      <c r="AD4666">
        <v>255</v>
      </c>
      <c r="AE4666">
        <v>275</v>
      </c>
      <c r="AF4666">
        <v>36</v>
      </c>
      <c r="AG4666">
        <v>30</v>
      </c>
      <c r="AH4666">
        <v>25</v>
      </c>
      <c r="AI4666">
        <v>31</v>
      </c>
      <c r="AJ4666">
        <v>319</v>
      </c>
      <c r="AK4666">
        <v>273</v>
      </c>
      <c r="AL4666">
        <v>230</v>
      </c>
      <c r="AM4666">
        <v>244</v>
      </c>
    </row>
    <row r="4667" spans="1:39" x14ac:dyDescent="0.15">
      <c r="A4667" t="s">
        <v>232</v>
      </c>
      <c r="B4667">
        <v>5</v>
      </c>
      <c r="C4667">
        <v>1</v>
      </c>
      <c r="D4667">
        <v>1</v>
      </c>
      <c r="E4667" t="s">
        <v>28</v>
      </c>
      <c r="F4667" t="s">
        <v>206</v>
      </c>
      <c r="G4667">
        <v>4352</v>
      </c>
      <c r="H4667">
        <v>23341</v>
      </c>
      <c r="I4667">
        <v>93610</v>
      </c>
      <c r="J4667">
        <v>6056242.9400000004</v>
      </c>
      <c r="K4667">
        <v>5164143.1100000003</v>
      </c>
      <c r="L4667">
        <v>4433141.1500000004</v>
      </c>
      <c r="M4667">
        <v>1586153.4367</v>
      </c>
      <c r="N4667">
        <v>2253</v>
      </c>
      <c r="O4667">
        <v>9462</v>
      </c>
      <c r="P4667">
        <v>47214</v>
      </c>
      <c r="Q4667">
        <v>3138620.4</v>
      </c>
      <c r="R4667">
        <v>2830873.02</v>
      </c>
      <c r="S4667">
        <v>2311136.16</v>
      </c>
      <c r="T4667">
        <v>861838.69559999998</v>
      </c>
      <c r="U4667">
        <v>2099</v>
      </c>
      <c r="V4667">
        <v>13879</v>
      </c>
      <c r="W4667">
        <v>46396</v>
      </c>
      <c r="X4667">
        <v>2917622.54</v>
      </c>
      <c r="Y4667">
        <v>2333270.09</v>
      </c>
      <c r="Z4667">
        <v>2122004.9900000002</v>
      </c>
      <c r="AA4667">
        <v>724314.74109999998</v>
      </c>
      <c r="AB4667">
        <v>3800</v>
      </c>
      <c r="AC4667">
        <v>4054</v>
      </c>
      <c r="AD4667">
        <v>2627</v>
      </c>
      <c r="AE4667">
        <v>3614</v>
      </c>
      <c r="AF4667">
        <v>2166</v>
      </c>
      <c r="AG4667">
        <v>2167</v>
      </c>
      <c r="AH4667">
        <v>1456</v>
      </c>
      <c r="AI4667">
        <v>2056</v>
      </c>
      <c r="AJ4667">
        <v>1634</v>
      </c>
      <c r="AK4667">
        <v>1887</v>
      </c>
      <c r="AL4667">
        <v>1171</v>
      </c>
      <c r="AM4667">
        <v>1558</v>
      </c>
    </row>
    <row r="4668" spans="1:39" x14ac:dyDescent="0.15">
      <c r="A4668" t="s">
        <v>232</v>
      </c>
      <c r="B4668">
        <v>5</v>
      </c>
      <c r="C4668">
        <v>1</v>
      </c>
      <c r="D4668">
        <v>1</v>
      </c>
      <c r="E4668" t="s">
        <v>30</v>
      </c>
      <c r="F4668" t="s">
        <v>206</v>
      </c>
      <c r="G4668">
        <v>461</v>
      </c>
      <c r="H4668">
        <v>2368</v>
      </c>
      <c r="I4668">
        <v>9886</v>
      </c>
      <c r="J4668">
        <v>637170.37</v>
      </c>
      <c r="K4668">
        <v>557654.61</v>
      </c>
      <c r="L4668">
        <v>468374.77</v>
      </c>
      <c r="M4668">
        <v>169093.97020000001</v>
      </c>
      <c r="N4668">
        <v>249</v>
      </c>
      <c r="O4668">
        <v>1064</v>
      </c>
      <c r="P4668">
        <v>5247</v>
      </c>
      <c r="Q4668">
        <v>342915.2</v>
      </c>
      <c r="R4668">
        <v>307425.18</v>
      </c>
      <c r="S4668">
        <v>241735.51</v>
      </c>
      <c r="T4668">
        <v>96112.912500000006</v>
      </c>
      <c r="U4668">
        <v>212</v>
      </c>
      <c r="V4668">
        <v>1304</v>
      </c>
      <c r="W4668">
        <v>4639</v>
      </c>
      <c r="X4668">
        <v>294255.17</v>
      </c>
      <c r="Y4668">
        <v>250229.43</v>
      </c>
      <c r="Z4668">
        <v>226639.26</v>
      </c>
      <c r="AA4668">
        <v>72981.057700000005</v>
      </c>
      <c r="AB4668">
        <v>418</v>
      </c>
      <c r="AC4668">
        <v>445</v>
      </c>
      <c r="AD4668">
        <v>270</v>
      </c>
      <c r="AE4668">
        <v>427</v>
      </c>
      <c r="AF4668">
        <v>236</v>
      </c>
      <c r="AG4668">
        <v>247</v>
      </c>
      <c r="AH4668">
        <v>168</v>
      </c>
      <c r="AI4668">
        <v>240</v>
      </c>
      <c r="AJ4668">
        <v>182</v>
      </c>
      <c r="AK4668">
        <v>198</v>
      </c>
      <c r="AL4668">
        <v>102</v>
      </c>
      <c r="AM4668">
        <v>187</v>
      </c>
    </row>
    <row r="4669" spans="1:39" x14ac:dyDescent="0.15">
      <c r="A4669" t="s">
        <v>232</v>
      </c>
      <c r="B4669">
        <v>5</v>
      </c>
      <c r="C4669">
        <v>1</v>
      </c>
      <c r="D4669">
        <v>1</v>
      </c>
      <c r="E4669" t="s">
        <v>29</v>
      </c>
      <c r="F4669" t="s">
        <v>206</v>
      </c>
      <c r="G4669">
        <v>8946</v>
      </c>
      <c r="H4669">
        <v>49494</v>
      </c>
      <c r="I4669">
        <v>199218</v>
      </c>
      <c r="J4669">
        <v>12897041.859999999</v>
      </c>
      <c r="K4669">
        <v>10510813.779999999</v>
      </c>
      <c r="L4669">
        <v>9112231.9800000004</v>
      </c>
      <c r="M4669">
        <v>3320740.3898</v>
      </c>
      <c r="N4669">
        <v>2461</v>
      </c>
      <c r="O4669">
        <v>11219</v>
      </c>
      <c r="P4669">
        <v>56309</v>
      </c>
      <c r="Q4669">
        <v>3637157.74</v>
      </c>
      <c r="R4669">
        <v>3039139.58</v>
      </c>
      <c r="S4669">
        <v>2497241.63</v>
      </c>
      <c r="T4669">
        <v>1022623.4412999999</v>
      </c>
      <c r="U4669">
        <v>6485</v>
      </c>
      <c r="V4669">
        <v>38275</v>
      </c>
      <c r="W4669">
        <v>142909</v>
      </c>
      <c r="X4669">
        <v>9259884.1199999992</v>
      </c>
      <c r="Y4669">
        <v>7471674.2000000002</v>
      </c>
      <c r="Z4669">
        <v>6614990.3499999996</v>
      </c>
      <c r="AA4669">
        <v>2298116.9484999999</v>
      </c>
      <c r="AB4669">
        <v>8473</v>
      </c>
      <c r="AC4669">
        <v>8755</v>
      </c>
      <c r="AD4669">
        <v>6103</v>
      </c>
      <c r="AE4669">
        <v>8487</v>
      </c>
      <c r="AF4669">
        <v>2363</v>
      </c>
      <c r="AG4669">
        <v>2379</v>
      </c>
      <c r="AH4669">
        <v>1836</v>
      </c>
      <c r="AI4669">
        <v>2357</v>
      </c>
      <c r="AJ4669">
        <v>6110</v>
      </c>
      <c r="AK4669">
        <v>6376</v>
      </c>
      <c r="AL4669">
        <v>4267</v>
      </c>
      <c r="AM4669">
        <v>6130</v>
      </c>
    </row>
    <row r="4670" spans="1:39" x14ac:dyDescent="0.15">
      <c r="A4670" t="s">
        <v>232</v>
      </c>
      <c r="B4670">
        <v>5</v>
      </c>
      <c r="C4670">
        <v>1</v>
      </c>
      <c r="D4670">
        <v>1</v>
      </c>
      <c r="E4670" t="s">
        <v>31</v>
      </c>
      <c r="F4670" t="s">
        <v>206</v>
      </c>
      <c r="G4670">
        <v>8</v>
      </c>
      <c r="H4670">
        <v>53</v>
      </c>
      <c r="I4670">
        <v>195</v>
      </c>
      <c r="J4670">
        <v>12775.79</v>
      </c>
      <c r="K4670">
        <v>10328.52</v>
      </c>
      <c r="L4670">
        <v>9964.0400000000009</v>
      </c>
      <c r="M4670">
        <v>3273.1140999999998</v>
      </c>
      <c r="N4670">
        <v>2</v>
      </c>
      <c r="O4670">
        <v>7</v>
      </c>
      <c r="P4670">
        <v>42</v>
      </c>
      <c r="Q4670">
        <v>2981.9</v>
      </c>
      <c r="R4670">
        <v>2561.41</v>
      </c>
      <c r="S4670">
        <v>2561.41</v>
      </c>
      <c r="T4670">
        <v>849.01940000000002</v>
      </c>
      <c r="U4670">
        <v>6</v>
      </c>
      <c r="V4670">
        <v>46</v>
      </c>
      <c r="W4670">
        <v>153</v>
      </c>
      <c r="X4670">
        <v>9793.89</v>
      </c>
      <c r="Y4670">
        <v>7767.11</v>
      </c>
      <c r="Z4670">
        <v>7402.63</v>
      </c>
      <c r="AA4670">
        <v>2424.0947000000001</v>
      </c>
      <c r="AB4670">
        <v>7</v>
      </c>
      <c r="AC4670">
        <v>7</v>
      </c>
      <c r="AD4670">
        <v>6</v>
      </c>
      <c r="AE4670">
        <v>7</v>
      </c>
      <c r="AF4670">
        <v>2</v>
      </c>
      <c r="AG4670">
        <v>2</v>
      </c>
      <c r="AH4670">
        <v>2</v>
      </c>
      <c r="AI4670">
        <v>2</v>
      </c>
      <c r="AJ4670">
        <v>5</v>
      </c>
      <c r="AK4670">
        <v>5</v>
      </c>
      <c r="AL4670">
        <v>4</v>
      </c>
      <c r="AM4670">
        <v>5</v>
      </c>
    </row>
    <row r="4671" spans="1:39" x14ac:dyDescent="0.15">
      <c r="A4671" t="s">
        <v>232</v>
      </c>
      <c r="B4671">
        <v>5</v>
      </c>
      <c r="C4671">
        <v>1</v>
      </c>
      <c r="D4671">
        <v>1</v>
      </c>
      <c r="E4671" t="s">
        <v>32</v>
      </c>
      <c r="F4671" t="s">
        <v>206</v>
      </c>
      <c r="G4671">
        <v>711</v>
      </c>
      <c r="H4671">
        <v>3511</v>
      </c>
      <c r="I4671">
        <v>15245</v>
      </c>
      <c r="J4671">
        <v>985618.81</v>
      </c>
      <c r="K4671">
        <v>807803.3</v>
      </c>
      <c r="L4671">
        <v>725328.58</v>
      </c>
      <c r="M4671">
        <v>249507.4008</v>
      </c>
      <c r="N4671">
        <v>119</v>
      </c>
      <c r="O4671">
        <v>581</v>
      </c>
      <c r="P4671">
        <v>2757</v>
      </c>
      <c r="Q4671">
        <v>179062.39999999999</v>
      </c>
      <c r="R4671">
        <v>147943.14000000001</v>
      </c>
      <c r="S4671">
        <v>125271.25</v>
      </c>
      <c r="T4671">
        <v>50331.183900000004</v>
      </c>
      <c r="U4671">
        <v>592</v>
      </c>
      <c r="V4671">
        <v>2930</v>
      </c>
      <c r="W4671">
        <v>12488</v>
      </c>
      <c r="X4671">
        <v>806556.41</v>
      </c>
      <c r="Y4671">
        <v>659860.16</v>
      </c>
      <c r="Z4671">
        <v>600057.32999999996</v>
      </c>
      <c r="AA4671">
        <v>199176.2169</v>
      </c>
      <c r="AB4671">
        <v>691</v>
      </c>
      <c r="AC4671">
        <v>679</v>
      </c>
      <c r="AD4671">
        <v>449</v>
      </c>
      <c r="AE4671">
        <v>656</v>
      </c>
      <c r="AF4671">
        <v>116</v>
      </c>
      <c r="AG4671">
        <v>113</v>
      </c>
      <c r="AH4671">
        <v>75</v>
      </c>
      <c r="AI4671">
        <v>110</v>
      </c>
      <c r="AJ4671">
        <v>575</v>
      </c>
      <c r="AK4671">
        <v>566</v>
      </c>
      <c r="AL4671">
        <v>374</v>
      </c>
      <c r="AM4671">
        <v>546</v>
      </c>
    </row>
    <row r="4672" spans="1:39" x14ac:dyDescent="0.15">
      <c r="A4672" t="s">
        <v>232</v>
      </c>
      <c r="B4672">
        <v>5</v>
      </c>
      <c r="C4672">
        <v>1</v>
      </c>
      <c r="D4672">
        <v>2</v>
      </c>
      <c r="E4672" t="s">
        <v>28</v>
      </c>
      <c r="F4672" t="s">
        <v>206</v>
      </c>
      <c r="G4672">
        <v>618</v>
      </c>
      <c r="H4672">
        <v>1768</v>
      </c>
      <c r="I4672">
        <v>10956</v>
      </c>
      <c r="J4672">
        <v>722920.47</v>
      </c>
      <c r="K4672">
        <v>642055.93999999994</v>
      </c>
      <c r="L4672">
        <v>544264.24</v>
      </c>
      <c r="M4672">
        <v>189303.07509999999</v>
      </c>
      <c r="N4672">
        <v>302</v>
      </c>
      <c r="O4672">
        <v>800</v>
      </c>
      <c r="P4672">
        <v>5337</v>
      </c>
      <c r="Q4672">
        <v>363364.19</v>
      </c>
      <c r="R4672">
        <v>322176.78000000003</v>
      </c>
      <c r="S4672">
        <v>253085.15</v>
      </c>
      <c r="T4672">
        <v>100386.29300000001</v>
      </c>
      <c r="U4672">
        <v>316</v>
      </c>
      <c r="V4672">
        <v>968</v>
      </c>
      <c r="W4672">
        <v>5619</v>
      </c>
      <c r="X4672">
        <v>359556.28</v>
      </c>
      <c r="Y4672">
        <v>319879.15999999997</v>
      </c>
      <c r="Z4672">
        <v>291179.09000000003</v>
      </c>
      <c r="AA4672">
        <v>88916.782099999997</v>
      </c>
      <c r="AB4672">
        <v>595</v>
      </c>
      <c r="AC4672">
        <v>566</v>
      </c>
      <c r="AD4672">
        <v>320</v>
      </c>
      <c r="AE4672">
        <v>544</v>
      </c>
      <c r="AF4672">
        <v>292</v>
      </c>
      <c r="AG4672">
        <v>284</v>
      </c>
      <c r="AH4672">
        <v>167</v>
      </c>
      <c r="AI4672">
        <v>274</v>
      </c>
      <c r="AJ4672">
        <v>303</v>
      </c>
      <c r="AK4672">
        <v>282</v>
      </c>
      <c r="AL4672">
        <v>153</v>
      </c>
      <c r="AM4672">
        <v>270</v>
      </c>
    </row>
    <row r="4673" spans="1:39" x14ac:dyDescent="0.15">
      <c r="A4673" t="s">
        <v>232</v>
      </c>
      <c r="B4673">
        <v>5</v>
      </c>
      <c r="C4673">
        <v>1</v>
      </c>
      <c r="D4673">
        <v>2</v>
      </c>
      <c r="E4673" t="s">
        <v>30</v>
      </c>
      <c r="F4673" t="s">
        <v>206</v>
      </c>
      <c r="G4673">
        <v>66</v>
      </c>
      <c r="H4673">
        <v>210</v>
      </c>
      <c r="I4673">
        <v>1120</v>
      </c>
      <c r="J4673">
        <v>77359.53</v>
      </c>
      <c r="K4673">
        <v>68508.69</v>
      </c>
      <c r="L4673">
        <v>54216.95</v>
      </c>
      <c r="M4673">
        <v>20552.400600000001</v>
      </c>
      <c r="N4673">
        <v>37</v>
      </c>
      <c r="O4673">
        <v>107</v>
      </c>
      <c r="P4673">
        <v>654</v>
      </c>
      <c r="Q4673">
        <v>45095.1</v>
      </c>
      <c r="R4673">
        <v>40095.64</v>
      </c>
      <c r="S4673">
        <v>30455.95</v>
      </c>
      <c r="T4673">
        <v>12635.593000000001</v>
      </c>
      <c r="U4673">
        <v>29</v>
      </c>
      <c r="V4673">
        <v>103</v>
      </c>
      <c r="W4673">
        <v>466</v>
      </c>
      <c r="X4673">
        <v>32264.43</v>
      </c>
      <c r="Y4673">
        <v>28413.05</v>
      </c>
      <c r="Z4673">
        <v>23761</v>
      </c>
      <c r="AA4673">
        <v>7916.8076000000001</v>
      </c>
      <c r="AB4673">
        <v>61</v>
      </c>
      <c r="AC4673">
        <v>59</v>
      </c>
      <c r="AD4673">
        <v>28</v>
      </c>
      <c r="AE4673">
        <v>65</v>
      </c>
      <c r="AF4673">
        <v>33</v>
      </c>
      <c r="AG4673">
        <v>35</v>
      </c>
      <c r="AH4673">
        <v>20</v>
      </c>
      <c r="AI4673">
        <v>37</v>
      </c>
      <c r="AJ4673">
        <v>28</v>
      </c>
      <c r="AK4673">
        <v>24</v>
      </c>
      <c r="AL4673">
        <v>8</v>
      </c>
      <c r="AM4673">
        <v>28</v>
      </c>
    </row>
    <row r="4674" spans="1:39" x14ac:dyDescent="0.15">
      <c r="A4674" t="s">
        <v>232</v>
      </c>
      <c r="B4674">
        <v>5</v>
      </c>
      <c r="C4674">
        <v>1</v>
      </c>
      <c r="D4674">
        <v>2</v>
      </c>
      <c r="E4674" t="s">
        <v>29</v>
      </c>
      <c r="F4674" t="s">
        <v>206</v>
      </c>
      <c r="G4674">
        <v>526</v>
      </c>
      <c r="H4674">
        <v>1720</v>
      </c>
      <c r="I4674">
        <v>10327</v>
      </c>
      <c r="J4674">
        <v>677376.69</v>
      </c>
      <c r="K4674">
        <v>565802.27</v>
      </c>
      <c r="L4674">
        <v>477337.14</v>
      </c>
      <c r="M4674">
        <v>174450.71849999999</v>
      </c>
      <c r="N4674">
        <v>159</v>
      </c>
      <c r="O4674">
        <v>385</v>
      </c>
      <c r="P4674">
        <v>2944</v>
      </c>
      <c r="Q4674">
        <v>203530.86</v>
      </c>
      <c r="R4674">
        <v>170951.19</v>
      </c>
      <c r="S4674">
        <v>134687.26</v>
      </c>
      <c r="T4674">
        <v>57290.623699999996</v>
      </c>
      <c r="U4674">
        <v>367</v>
      </c>
      <c r="V4674">
        <v>1335</v>
      </c>
      <c r="W4674">
        <v>7383</v>
      </c>
      <c r="X4674">
        <v>473845.83</v>
      </c>
      <c r="Y4674">
        <v>394851.08</v>
      </c>
      <c r="Z4674">
        <v>342649.88</v>
      </c>
      <c r="AA4674">
        <v>117160.09480000001</v>
      </c>
      <c r="AB4674">
        <v>501</v>
      </c>
      <c r="AC4674">
        <v>491</v>
      </c>
      <c r="AD4674">
        <v>267</v>
      </c>
      <c r="AE4674">
        <v>512</v>
      </c>
      <c r="AF4674">
        <v>151</v>
      </c>
      <c r="AG4674">
        <v>147</v>
      </c>
      <c r="AH4674">
        <v>86</v>
      </c>
      <c r="AI4674">
        <v>155</v>
      </c>
      <c r="AJ4674">
        <v>350</v>
      </c>
      <c r="AK4674">
        <v>344</v>
      </c>
      <c r="AL4674">
        <v>181</v>
      </c>
      <c r="AM4674">
        <v>357</v>
      </c>
    </row>
    <row r="4675" spans="1:39" x14ac:dyDescent="0.15">
      <c r="A4675" t="s">
        <v>232</v>
      </c>
      <c r="B4675">
        <v>5</v>
      </c>
      <c r="C4675">
        <v>1</v>
      </c>
      <c r="D4675">
        <v>2</v>
      </c>
      <c r="E4675" t="s">
        <v>31</v>
      </c>
      <c r="F4675" t="s">
        <v>206</v>
      </c>
      <c r="G4675">
        <v>1</v>
      </c>
      <c r="H4675">
        <v>3</v>
      </c>
      <c r="I4675">
        <v>13</v>
      </c>
      <c r="J4675">
        <v>1002.94</v>
      </c>
      <c r="K4675">
        <v>924.81</v>
      </c>
      <c r="L4675">
        <v>753.84</v>
      </c>
      <c r="M4675">
        <v>257.01760000000002</v>
      </c>
      <c r="N4675">
        <v>1</v>
      </c>
      <c r="O4675">
        <v>3</v>
      </c>
      <c r="P4675">
        <v>13</v>
      </c>
      <c r="Q4675">
        <v>1002.94</v>
      </c>
      <c r="R4675">
        <v>924.81</v>
      </c>
      <c r="S4675">
        <v>753.84</v>
      </c>
      <c r="T4675">
        <v>257.01760000000002</v>
      </c>
      <c r="U4675">
        <v>0</v>
      </c>
      <c r="V4675">
        <v>0</v>
      </c>
      <c r="W4675">
        <v>0</v>
      </c>
      <c r="X4675">
        <v>0</v>
      </c>
      <c r="Y4675">
        <v>0</v>
      </c>
      <c r="Z4675">
        <v>0</v>
      </c>
      <c r="AA4675">
        <v>0</v>
      </c>
      <c r="AB4675">
        <v>1</v>
      </c>
      <c r="AC4675">
        <v>1</v>
      </c>
      <c r="AD4675">
        <v>0</v>
      </c>
      <c r="AE4675">
        <v>1</v>
      </c>
      <c r="AF4675">
        <v>1</v>
      </c>
      <c r="AG4675">
        <v>1</v>
      </c>
      <c r="AH4675">
        <v>0</v>
      </c>
      <c r="AI4675">
        <v>1</v>
      </c>
      <c r="AJ4675">
        <v>0</v>
      </c>
      <c r="AK4675">
        <v>0</v>
      </c>
      <c r="AL4675">
        <v>0</v>
      </c>
      <c r="AM4675">
        <v>0</v>
      </c>
    </row>
    <row r="4676" spans="1:39" x14ac:dyDescent="0.15">
      <c r="A4676" t="s">
        <v>232</v>
      </c>
      <c r="B4676">
        <v>5</v>
      </c>
      <c r="C4676">
        <v>1</v>
      </c>
      <c r="D4676">
        <v>2</v>
      </c>
      <c r="E4676" t="s">
        <v>32</v>
      </c>
      <c r="F4676" t="s">
        <v>206</v>
      </c>
      <c r="G4676">
        <v>273</v>
      </c>
      <c r="H4676">
        <v>977</v>
      </c>
      <c r="I4676">
        <v>5730</v>
      </c>
      <c r="J4676">
        <v>369421.34</v>
      </c>
      <c r="K4676">
        <v>303489.14</v>
      </c>
      <c r="L4676">
        <v>269557.64</v>
      </c>
      <c r="M4676">
        <v>94134.974100000007</v>
      </c>
      <c r="N4676">
        <v>46</v>
      </c>
      <c r="O4676">
        <v>167</v>
      </c>
      <c r="P4676">
        <v>974</v>
      </c>
      <c r="Q4676">
        <v>63586.09</v>
      </c>
      <c r="R4676">
        <v>51584.65</v>
      </c>
      <c r="S4676">
        <v>42083.26</v>
      </c>
      <c r="T4676">
        <v>18498.052800000001</v>
      </c>
      <c r="U4676">
        <v>227</v>
      </c>
      <c r="V4676">
        <v>810</v>
      </c>
      <c r="W4676">
        <v>4756</v>
      </c>
      <c r="X4676">
        <v>305835.25</v>
      </c>
      <c r="Y4676">
        <v>251904.49</v>
      </c>
      <c r="Z4676">
        <v>227474.38</v>
      </c>
      <c r="AA4676">
        <v>75636.921300000002</v>
      </c>
      <c r="AB4676">
        <v>263</v>
      </c>
      <c r="AC4676">
        <v>245</v>
      </c>
      <c r="AD4676">
        <v>151</v>
      </c>
      <c r="AE4676">
        <v>247</v>
      </c>
      <c r="AF4676">
        <v>46</v>
      </c>
      <c r="AG4676">
        <v>39</v>
      </c>
      <c r="AH4676">
        <v>23</v>
      </c>
      <c r="AI4676">
        <v>44</v>
      </c>
      <c r="AJ4676">
        <v>217</v>
      </c>
      <c r="AK4676">
        <v>206</v>
      </c>
      <c r="AL4676">
        <v>128</v>
      </c>
      <c r="AM4676">
        <v>203</v>
      </c>
    </row>
    <row r="4677" spans="1:39" x14ac:dyDescent="0.15">
      <c r="A4677" t="s">
        <v>232</v>
      </c>
      <c r="B4677">
        <v>5</v>
      </c>
      <c r="C4677">
        <v>2</v>
      </c>
      <c r="D4677">
        <v>0</v>
      </c>
      <c r="E4677" t="s">
        <v>28</v>
      </c>
      <c r="F4677" t="s">
        <v>206</v>
      </c>
      <c r="G4677">
        <v>168</v>
      </c>
      <c r="H4677">
        <v>921</v>
      </c>
      <c r="I4677">
        <v>3856</v>
      </c>
      <c r="J4677">
        <v>230591.52</v>
      </c>
      <c r="K4677">
        <v>194998.94</v>
      </c>
      <c r="L4677">
        <v>157492.35999999999</v>
      </c>
      <c r="M4677">
        <v>64638.839</v>
      </c>
      <c r="N4677">
        <v>168</v>
      </c>
      <c r="O4677">
        <v>443</v>
      </c>
      <c r="P4677">
        <v>2057</v>
      </c>
      <c r="Q4677">
        <v>114517.99</v>
      </c>
      <c r="R4677">
        <v>93615.13</v>
      </c>
      <c r="S4677">
        <v>62626.66</v>
      </c>
      <c r="T4677">
        <v>35628.126199999999</v>
      </c>
      <c r="U4677">
        <v>168</v>
      </c>
      <c r="V4677">
        <v>478</v>
      </c>
      <c r="W4677">
        <v>1799</v>
      </c>
      <c r="X4677">
        <v>116073.53</v>
      </c>
      <c r="Y4677">
        <v>101383.81</v>
      </c>
      <c r="Z4677">
        <v>94865.7</v>
      </c>
      <c r="AA4677">
        <v>29010.712800000001</v>
      </c>
      <c r="AB4677">
        <v>165</v>
      </c>
      <c r="AC4677">
        <v>167</v>
      </c>
      <c r="AD4677">
        <v>148</v>
      </c>
      <c r="AE4677">
        <v>143</v>
      </c>
      <c r="AF4677">
        <v>165</v>
      </c>
      <c r="AG4677">
        <v>167</v>
      </c>
      <c r="AH4677">
        <v>148</v>
      </c>
      <c r="AI4677">
        <v>143</v>
      </c>
      <c r="AJ4677">
        <v>165</v>
      </c>
      <c r="AK4677">
        <v>167</v>
      </c>
      <c r="AL4677">
        <v>148</v>
      </c>
      <c r="AM4677">
        <v>143</v>
      </c>
    </row>
    <row r="4678" spans="1:39" x14ac:dyDescent="0.15">
      <c r="A4678" t="s">
        <v>232</v>
      </c>
      <c r="B4678">
        <v>5</v>
      </c>
      <c r="C4678">
        <v>2</v>
      </c>
      <c r="D4678">
        <v>0</v>
      </c>
      <c r="E4678" t="s">
        <v>29</v>
      </c>
      <c r="F4678" t="s">
        <v>206</v>
      </c>
      <c r="G4678">
        <v>7</v>
      </c>
      <c r="H4678">
        <v>49</v>
      </c>
      <c r="I4678">
        <v>213</v>
      </c>
      <c r="J4678">
        <v>12126.15</v>
      </c>
      <c r="K4678">
        <v>8959.82</v>
      </c>
      <c r="L4678">
        <v>6914.91</v>
      </c>
      <c r="M4678">
        <v>3532.5515999999998</v>
      </c>
      <c r="N4678">
        <v>7</v>
      </c>
      <c r="O4678">
        <v>30</v>
      </c>
      <c r="P4678">
        <v>153</v>
      </c>
      <c r="Q4678">
        <v>7895.46</v>
      </c>
      <c r="R4678">
        <v>5949.74</v>
      </c>
      <c r="S4678">
        <v>4248.46</v>
      </c>
      <c r="T4678">
        <v>2485.1862999999998</v>
      </c>
      <c r="U4678">
        <v>7</v>
      </c>
      <c r="V4678">
        <v>19</v>
      </c>
      <c r="W4678">
        <v>60</v>
      </c>
      <c r="X4678">
        <v>4230.6899999999996</v>
      </c>
      <c r="Y4678">
        <v>3010.08</v>
      </c>
      <c r="Z4678">
        <v>2666.45</v>
      </c>
      <c r="AA4678">
        <v>1047.3652999999999</v>
      </c>
      <c r="AB4678">
        <v>7</v>
      </c>
      <c r="AC4678">
        <v>7</v>
      </c>
      <c r="AD4678">
        <v>7</v>
      </c>
      <c r="AE4678">
        <v>7</v>
      </c>
      <c r="AF4678">
        <v>7</v>
      </c>
      <c r="AG4678">
        <v>7</v>
      </c>
      <c r="AH4678">
        <v>7</v>
      </c>
      <c r="AI4678">
        <v>7</v>
      </c>
      <c r="AJ4678">
        <v>7</v>
      </c>
      <c r="AK4678">
        <v>7</v>
      </c>
      <c r="AL4678">
        <v>7</v>
      </c>
      <c r="AM4678">
        <v>7</v>
      </c>
    </row>
    <row r="4679" spans="1:39" x14ac:dyDescent="0.15">
      <c r="A4679" t="s">
        <v>232</v>
      </c>
      <c r="B4679">
        <v>5</v>
      </c>
      <c r="C4679">
        <v>2</v>
      </c>
      <c r="D4679">
        <v>0</v>
      </c>
      <c r="E4679" t="s">
        <v>32</v>
      </c>
      <c r="F4679" t="s">
        <v>206</v>
      </c>
      <c r="G4679">
        <v>189</v>
      </c>
      <c r="H4679">
        <v>1151</v>
      </c>
      <c r="I4679">
        <v>5100</v>
      </c>
      <c r="J4679">
        <v>310896.77</v>
      </c>
      <c r="K4679">
        <v>247091.73</v>
      </c>
      <c r="L4679">
        <v>209707.28</v>
      </c>
      <c r="M4679">
        <v>84163.735400000005</v>
      </c>
      <c r="N4679">
        <v>189</v>
      </c>
      <c r="O4679">
        <v>439</v>
      </c>
      <c r="P4679">
        <v>1842</v>
      </c>
      <c r="Q4679">
        <v>105260.63</v>
      </c>
      <c r="R4679">
        <v>82757.78</v>
      </c>
      <c r="S4679">
        <v>58820.75</v>
      </c>
      <c r="T4679">
        <v>33174.291100000002</v>
      </c>
      <c r="U4679">
        <v>189</v>
      </c>
      <c r="V4679">
        <v>712</v>
      </c>
      <c r="W4679">
        <v>3258</v>
      </c>
      <c r="X4679">
        <v>205636.14</v>
      </c>
      <c r="Y4679">
        <v>164333.95000000001</v>
      </c>
      <c r="Z4679">
        <v>150886.53</v>
      </c>
      <c r="AA4679">
        <v>50989.444300000003</v>
      </c>
      <c r="AB4679">
        <v>187</v>
      </c>
      <c r="AC4679">
        <v>188</v>
      </c>
      <c r="AD4679">
        <v>171</v>
      </c>
      <c r="AE4679">
        <v>167</v>
      </c>
      <c r="AF4679">
        <v>187</v>
      </c>
      <c r="AG4679">
        <v>188</v>
      </c>
      <c r="AH4679">
        <v>171</v>
      </c>
      <c r="AI4679">
        <v>167</v>
      </c>
      <c r="AJ4679">
        <v>187</v>
      </c>
      <c r="AK4679">
        <v>188</v>
      </c>
      <c r="AL4679">
        <v>171</v>
      </c>
      <c r="AM4679">
        <v>167</v>
      </c>
    </row>
    <row r="4680" spans="1:39" x14ac:dyDescent="0.15">
      <c r="A4680" t="s">
        <v>232</v>
      </c>
      <c r="B4680">
        <v>5</v>
      </c>
      <c r="C4680">
        <v>2</v>
      </c>
      <c r="D4680">
        <v>1</v>
      </c>
      <c r="E4680" t="s">
        <v>28</v>
      </c>
      <c r="F4680" t="s">
        <v>206</v>
      </c>
      <c r="G4680">
        <v>1988</v>
      </c>
      <c r="H4680">
        <v>12354</v>
      </c>
      <c r="I4680">
        <v>45264</v>
      </c>
      <c r="J4680">
        <v>2823834.8</v>
      </c>
      <c r="K4680">
        <v>2453029.9700000002</v>
      </c>
      <c r="L4680">
        <v>2051092.1</v>
      </c>
      <c r="M4680">
        <v>757385.69559999998</v>
      </c>
      <c r="N4680">
        <v>1988</v>
      </c>
      <c r="O4680">
        <v>5580</v>
      </c>
      <c r="P4680">
        <v>21982</v>
      </c>
      <c r="Q4680">
        <v>1330324.5</v>
      </c>
      <c r="R4680">
        <v>1137118.27</v>
      </c>
      <c r="S4680">
        <v>835791.12</v>
      </c>
      <c r="T4680">
        <v>385561.04399999999</v>
      </c>
      <c r="U4680">
        <v>1988</v>
      </c>
      <c r="V4680">
        <v>6774</v>
      </c>
      <c r="W4680">
        <v>23282</v>
      </c>
      <c r="X4680">
        <v>1493510.3</v>
      </c>
      <c r="Y4680">
        <v>1315911.7</v>
      </c>
      <c r="Z4680">
        <v>1215300.98</v>
      </c>
      <c r="AA4680">
        <v>371824.65159999998</v>
      </c>
      <c r="AB4680">
        <v>1892</v>
      </c>
      <c r="AC4680">
        <v>1963</v>
      </c>
      <c r="AD4680">
        <v>1472</v>
      </c>
      <c r="AE4680">
        <v>1881</v>
      </c>
      <c r="AF4680">
        <v>1892</v>
      </c>
      <c r="AG4680">
        <v>1963</v>
      </c>
      <c r="AH4680">
        <v>1472</v>
      </c>
      <c r="AI4680">
        <v>1881</v>
      </c>
      <c r="AJ4680">
        <v>1892</v>
      </c>
      <c r="AK4680">
        <v>1963</v>
      </c>
      <c r="AL4680">
        <v>1472</v>
      </c>
      <c r="AM4680">
        <v>1881</v>
      </c>
    </row>
    <row r="4681" spans="1:39" x14ac:dyDescent="0.15">
      <c r="A4681" t="s">
        <v>232</v>
      </c>
      <c r="B4681">
        <v>5</v>
      </c>
      <c r="C4681">
        <v>2</v>
      </c>
      <c r="D4681">
        <v>1</v>
      </c>
      <c r="E4681" t="s">
        <v>30</v>
      </c>
      <c r="F4681" t="s">
        <v>206</v>
      </c>
      <c r="G4681">
        <v>260</v>
      </c>
      <c r="H4681">
        <v>1595</v>
      </c>
      <c r="I4681">
        <v>5673</v>
      </c>
      <c r="J4681">
        <v>356889.47</v>
      </c>
      <c r="K4681">
        <v>319101.3</v>
      </c>
      <c r="L4681">
        <v>269369.94</v>
      </c>
      <c r="M4681">
        <v>94201.401899999997</v>
      </c>
      <c r="N4681">
        <v>260</v>
      </c>
      <c r="O4681">
        <v>696</v>
      </c>
      <c r="P4681">
        <v>2718</v>
      </c>
      <c r="Q4681">
        <v>168539.59</v>
      </c>
      <c r="R4681">
        <v>148700.47</v>
      </c>
      <c r="S4681">
        <v>110910.94</v>
      </c>
      <c r="T4681">
        <v>47383.311600000001</v>
      </c>
      <c r="U4681">
        <v>260</v>
      </c>
      <c r="V4681">
        <v>899</v>
      </c>
      <c r="W4681">
        <v>2955</v>
      </c>
      <c r="X4681">
        <v>188349.88</v>
      </c>
      <c r="Y4681">
        <v>170400.83</v>
      </c>
      <c r="Z4681">
        <v>158459</v>
      </c>
      <c r="AA4681">
        <v>46818.090300000003</v>
      </c>
      <c r="AB4681">
        <v>239</v>
      </c>
      <c r="AC4681">
        <v>258</v>
      </c>
      <c r="AD4681">
        <v>173</v>
      </c>
      <c r="AE4681">
        <v>245</v>
      </c>
      <c r="AF4681">
        <v>239</v>
      </c>
      <c r="AG4681">
        <v>258</v>
      </c>
      <c r="AH4681">
        <v>173</v>
      </c>
      <c r="AI4681">
        <v>245</v>
      </c>
      <c r="AJ4681">
        <v>239</v>
      </c>
      <c r="AK4681">
        <v>258</v>
      </c>
      <c r="AL4681">
        <v>173</v>
      </c>
      <c r="AM4681">
        <v>245</v>
      </c>
    </row>
    <row r="4682" spans="1:39" x14ac:dyDescent="0.15">
      <c r="A4682" t="s">
        <v>232</v>
      </c>
      <c r="B4682">
        <v>5</v>
      </c>
      <c r="C4682">
        <v>2</v>
      </c>
      <c r="D4682">
        <v>1</v>
      </c>
      <c r="E4682" t="s">
        <v>29</v>
      </c>
      <c r="F4682" t="s">
        <v>206</v>
      </c>
      <c r="G4682">
        <v>7160</v>
      </c>
      <c r="H4682">
        <v>52345</v>
      </c>
      <c r="I4682">
        <v>187601</v>
      </c>
      <c r="J4682">
        <v>11648114.689999999</v>
      </c>
      <c r="K4682">
        <v>9400743.4100000001</v>
      </c>
      <c r="L4682">
        <v>7796338.2400000002</v>
      </c>
      <c r="M4682">
        <v>3125885.5051000002</v>
      </c>
      <c r="N4682">
        <v>7160</v>
      </c>
      <c r="O4682">
        <v>19773</v>
      </c>
      <c r="P4682">
        <v>77633</v>
      </c>
      <c r="Q4682">
        <v>4631640.75</v>
      </c>
      <c r="R4682">
        <v>3700757.92</v>
      </c>
      <c r="S4682">
        <v>2664653.15</v>
      </c>
      <c r="T4682">
        <v>1365806.0941000001</v>
      </c>
      <c r="U4682">
        <v>7160</v>
      </c>
      <c r="V4682">
        <v>32572</v>
      </c>
      <c r="W4682">
        <v>109968</v>
      </c>
      <c r="X4682">
        <v>7016473.9400000004</v>
      </c>
      <c r="Y4682">
        <v>5699985.4900000002</v>
      </c>
      <c r="Z4682">
        <v>5131685.09</v>
      </c>
      <c r="AA4682">
        <v>1760079.4110000001</v>
      </c>
      <c r="AB4682">
        <v>6787</v>
      </c>
      <c r="AC4682">
        <v>7122</v>
      </c>
      <c r="AD4682">
        <v>5615</v>
      </c>
      <c r="AE4682">
        <v>6924</v>
      </c>
      <c r="AF4682">
        <v>6787</v>
      </c>
      <c r="AG4682">
        <v>7122</v>
      </c>
      <c r="AH4682">
        <v>5615</v>
      </c>
      <c r="AI4682">
        <v>6924</v>
      </c>
      <c r="AJ4682">
        <v>6787</v>
      </c>
      <c r="AK4682">
        <v>7122</v>
      </c>
      <c r="AL4682">
        <v>5615</v>
      </c>
      <c r="AM4682">
        <v>6924</v>
      </c>
    </row>
    <row r="4683" spans="1:39" x14ac:dyDescent="0.15">
      <c r="A4683" t="s">
        <v>232</v>
      </c>
      <c r="B4683">
        <v>5</v>
      </c>
      <c r="C4683">
        <v>2</v>
      </c>
      <c r="D4683">
        <v>1</v>
      </c>
      <c r="E4683" t="s">
        <v>31</v>
      </c>
      <c r="F4683" t="s">
        <v>206</v>
      </c>
      <c r="G4683">
        <v>11</v>
      </c>
      <c r="H4683">
        <v>107</v>
      </c>
      <c r="I4683">
        <v>375</v>
      </c>
      <c r="J4683">
        <v>20417.939999999999</v>
      </c>
      <c r="K4683">
        <v>16223.55</v>
      </c>
      <c r="L4683">
        <v>13545.47</v>
      </c>
      <c r="M4683">
        <v>5763.0370000000003</v>
      </c>
      <c r="N4683">
        <v>11</v>
      </c>
      <c r="O4683">
        <v>46</v>
      </c>
      <c r="P4683">
        <v>150</v>
      </c>
      <c r="Q4683">
        <v>8474.2999999999993</v>
      </c>
      <c r="R4683">
        <v>6733.34</v>
      </c>
      <c r="S4683">
        <v>5202.7700000000004</v>
      </c>
      <c r="T4683">
        <v>2603.2519000000002</v>
      </c>
      <c r="U4683">
        <v>11</v>
      </c>
      <c r="V4683">
        <v>61</v>
      </c>
      <c r="W4683">
        <v>225</v>
      </c>
      <c r="X4683">
        <v>11943.64</v>
      </c>
      <c r="Y4683">
        <v>9490.2099999999991</v>
      </c>
      <c r="Z4683">
        <v>8342.7000000000007</v>
      </c>
      <c r="AA4683">
        <v>3159.7851000000001</v>
      </c>
      <c r="AB4683">
        <v>11</v>
      </c>
      <c r="AC4683">
        <v>11</v>
      </c>
      <c r="AD4683">
        <v>8</v>
      </c>
      <c r="AE4683">
        <v>11</v>
      </c>
      <c r="AF4683">
        <v>11</v>
      </c>
      <c r="AG4683">
        <v>11</v>
      </c>
      <c r="AH4683">
        <v>8</v>
      </c>
      <c r="AI4683">
        <v>11</v>
      </c>
      <c r="AJ4683">
        <v>11</v>
      </c>
      <c r="AK4683">
        <v>11</v>
      </c>
      <c r="AL4683">
        <v>8</v>
      </c>
      <c r="AM4683">
        <v>11</v>
      </c>
    </row>
    <row r="4684" spans="1:39" x14ac:dyDescent="0.15">
      <c r="A4684" t="s">
        <v>232</v>
      </c>
      <c r="B4684">
        <v>5</v>
      </c>
      <c r="C4684">
        <v>2</v>
      </c>
      <c r="D4684">
        <v>1</v>
      </c>
      <c r="E4684" t="s">
        <v>32</v>
      </c>
      <c r="F4684" t="s">
        <v>206</v>
      </c>
      <c r="G4684">
        <v>650</v>
      </c>
      <c r="H4684">
        <v>4265</v>
      </c>
      <c r="I4684">
        <v>16116</v>
      </c>
      <c r="J4684">
        <v>1005467.26</v>
      </c>
      <c r="K4684">
        <v>825769.33</v>
      </c>
      <c r="L4684">
        <v>710963.68</v>
      </c>
      <c r="M4684">
        <v>266638.6654</v>
      </c>
      <c r="N4684">
        <v>650</v>
      </c>
      <c r="O4684">
        <v>1540</v>
      </c>
      <c r="P4684">
        <v>6168</v>
      </c>
      <c r="Q4684">
        <v>369394.35</v>
      </c>
      <c r="R4684">
        <v>303766.33</v>
      </c>
      <c r="S4684">
        <v>229482.87</v>
      </c>
      <c r="T4684">
        <v>108415.88830000001</v>
      </c>
      <c r="U4684">
        <v>650</v>
      </c>
      <c r="V4684">
        <v>2725</v>
      </c>
      <c r="W4684">
        <v>9948</v>
      </c>
      <c r="X4684">
        <v>636072.91</v>
      </c>
      <c r="Y4684">
        <v>522003</v>
      </c>
      <c r="Z4684">
        <v>481480.81</v>
      </c>
      <c r="AA4684">
        <v>158222.77710000001</v>
      </c>
      <c r="AB4684">
        <v>635</v>
      </c>
      <c r="AC4684">
        <v>645</v>
      </c>
      <c r="AD4684">
        <v>532</v>
      </c>
      <c r="AE4684">
        <v>627</v>
      </c>
      <c r="AF4684">
        <v>635</v>
      </c>
      <c r="AG4684">
        <v>645</v>
      </c>
      <c r="AH4684">
        <v>532</v>
      </c>
      <c r="AI4684">
        <v>627</v>
      </c>
      <c r="AJ4684">
        <v>635</v>
      </c>
      <c r="AK4684">
        <v>645</v>
      </c>
      <c r="AL4684">
        <v>532</v>
      </c>
      <c r="AM4684">
        <v>627</v>
      </c>
    </row>
    <row r="4685" spans="1:39" x14ac:dyDescent="0.15">
      <c r="A4685" t="s">
        <v>232</v>
      </c>
      <c r="B4685">
        <v>5</v>
      </c>
      <c r="C4685">
        <v>2</v>
      </c>
      <c r="D4685">
        <v>2</v>
      </c>
      <c r="E4685" t="s">
        <v>28</v>
      </c>
      <c r="F4685" t="s">
        <v>206</v>
      </c>
      <c r="G4685">
        <v>177</v>
      </c>
      <c r="H4685">
        <v>810</v>
      </c>
      <c r="I4685">
        <v>3795</v>
      </c>
      <c r="J4685">
        <v>233685.6</v>
      </c>
      <c r="K4685">
        <v>204096.1</v>
      </c>
      <c r="L4685">
        <v>167065.14000000001</v>
      </c>
      <c r="M4685">
        <v>63194.623299999999</v>
      </c>
      <c r="N4685">
        <v>177</v>
      </c>
      <c r="O4685">
        <v>370</v>
      </c>
      <c r="P4685">
        <v>1899</v>
      </c>
      <c r="Q4685">
        <v>112733.66</v>
      </c>
      <c r="R4685">
        <v>96367.28</v>
      </c>
      <c r="S4685">
        <v>67000.19</v>
      </c>
      <c r="T4685">
        <v>33106.659899999999</v>
      </c>
      <c r="U4685">
        <v>177</v>
      </c>
      <c r="V4685">
        <v>440</v>
      </c>
      <c r="W4685">
        <v>1896</v>
      </c>
      <c r="X4685">
        <v>120951.94</v>
      </c>
      <c r="Y4685">
        <v>107728.82</v>
      </c>
      <c r="Z4685">
        <v>100064.95</v>
      </c>
      <c r="AA4685">
        <v>30087.963400000001</v>
      </c>
      <c r="AB4685">
        <v>168</v>
      </c>
      <c r="AC4685">
        <v>174</v>
      </c>
      <c r="AD4685">
        <v>121</v>
      </c>
      <c r="AE4685">
        <v>162</v>
      </c>
      <c r="AF4685">
        <v>168</v>
      </c>
      <c r="AG4685">
        <v>174</v>
      </c>
      <c r="AH4685">
        <v>121</v>
      </c>
      <c r="AI4685">
        <v>162</v>
      </c>
      <c r="AJ4685">
        <v>168</v>
      </c>
      <c r="AK4685">
        <v>174</v>
      </c>
      <c r="AL4685">
        <v>121</v>
      </c>
      <c r="AM4685">
        <v>162</v>
      </c>
    </row>
    <row r="4686" spans="1:39" x14ac:dyDescent="0.15">
      <c r="A4686" t="s">
        <v>232</v>
      </c>
      <c r="B4686">
        <v>5</v>
      </c>
      <c r="C4686">
        <v>2</v>
      </c>
      <c r="D4686">
        <v>2</v>
      </c>
      <c r="E4686" t="s">
        <v>30</v>
      </c>
      <c r="F4686" t="s">
        <v>206</v>
      </c>
      <c r="G4686">
        <v>35</v>
      </c>
      <c r="H4686">
        <v>154</v>
      </c>
      <c r="I4686">
        <v>789</v>
      </c>
      <c r="J4686">
        <v>48770.26</v>
      </c>
      <c r="K4686">
        <v>44149.47</v>
      </c>
      <c r="L4686">
        <v>35990.410000000003</v>
      </c>
      <c r="M4686">
        <v>12867.1831</v>
      </c>
      <c r="N4686">
        <v>35</v>
      </c>
      <c r="O4686">
        <v>64</v>
      </c>
      <c r="P4686">
        <v>347</v>
      </c>
      <c r="Q4686">
        <v>20977.64</v>
      </c>
      <c r="R4686">
        <v>18149.11</v>
      </c>
      <c r="S4686">
        <v>11988.55</v>
      </c>
      <c r="T4686">
        <v>6013.2638999999999</v>
      </c>
      <c r="U4686">
        <v>35</v>
      </c>
      <c r="V4686">
        <v>90</v>
      </c>
      <c r="W4686">
        <v>442</v>
      </c>
      <c r="X4686">
        <v>27792.62</v>
      </c>
      <c r="Y4686">
        <v>26000.36</v>
      </c>
      <c r="Z4686">
        <v>24001.86</v>
      </c>
      <c r="AA4686">
        <v>6853.9192000000003</v>
      </c>
      <c r="AB4686">
        <v>30</v>
      </c>
      <c r="AC4686">
        <v>34</v>
      </c>
      <c r="AD4686">
        <v>18</v>
      </c>
      <c r="AE4686">
        <v>35</v>
      </c>
      <c r="AF4686">
        <v>30</v>
      </c>
      <c r="AG4686">
        <v>34</v>
      </c>
      <c r="AH4686">
        <v>18</v>
      </c>
      <c r="AI4686">
        <v>35</v>
      </c>
      <c r="AJ4686">
        <v>30</v>
      </c>
      <c r="AK4686">
        <v>34</v>
      </c>
      <c r="AL4686">
        <v>18</v>
      </c>
      <c r="AM4686">
        <v>35</v>
      </c>
    </row>
    <row r="4687" spans="1:39" x14ac:dyDescent="0.15">
      <c r="A4687" t="s">
        <v>232</v>
      </c>
      <c r="B4687">
        <v>5</v>
      </c>
      <c r="C4687">
        <v>2</v>
      </c>
      <c r="D4687">
        <v>2</v>
      </c>
      <c r="E4687" t="s">
        <v>29</v>
      </c>
      <c r="F4687" t="s">
        <v>206</v>
      </c>
      <c r="G4687">
        <v>225</v>
      </c>
      <c r="H4687">
        <v>1123</v>
      </c>
      <c r="I4687">
        <v>5074</v>
      </c>
      <c r="J4687">
        <v>319607.42</v>
      </c>
      <c r="K4687">
        <v>258828.68</v>
      </c>
      <c r="L4687">
        <v>210969.07</v>
      </c>
      <c r="M4687">
        <v>85887.040599999993</v>
      </c>
      <c r="N4687">
        <v>225</v>
      </c>
      <c r="O4687">
        <v>430</v>
      </c>
      <c r="P4687">
        <v>2146</v>
      </c>
      <c r="Q4687">
        <v>131302.42000000001</v>
      </c>
      <c r="R4687">
        <v>104679.95</v>
      </c>
      <c r="S4687">
        <v>71568.429999999993</v>
      </c>
      <c r="T4687">
        <v>38528.843399999998</v>
      </c>
      <c r="U4687">
        <v>225</v>
      </c>
      <c r="V4687">
        <v>693</v>
      </c>
      <c r="W4687">
        <v>2928</v>
      </c>
      <c r="X4687">
        <v>188305</v>
      </c>
      <c r="Y4687">
        <v>154148.73000000001</v>
      </c>
      <c r="Z4687">
        <v>139400.64000000001</v>
      </c>
      <c r="AA4687">
        <v>47358.197200000002</v>
      </c>
      <c r="AB4687">
        <v>217</v>
      </c>
      <c r="AC4687">
        <v>222</v>
      </c>
      <c r="AD4687">
        <v>150</v>
      </c>
      <c r="AE4687">
        <v>220</v>
      </c>
      <c r="AF4687">
        <v>217</v>
      </c>
      <c r="AG4687">
        <v>222</v>
      </c>
      <c r="AH4687">
        <v>150</v>
      </c>
      <c r="AI4687">
        <v>220</v>
      </c>
      <c r="AJ4687">
        <v>217</v>
      </c>
      <c r="AK4687">
        <v>222</v>
      </c>
      <c r="AL4687">
        <v>150</v>
      </c>
      <c r="AM4687">
        <v>220</v>
      </c>
    </row>
    <row r="4688" spans="1:39" x14ac:dyDescent="0.15">
      <c r="A4688" t="s">
        <v>232</v>
      </c>
      <c r="B4688">
        <v>5</v>
      </c>
      <c r="C4688">
        <v>2</v>
      </c>
      <c r="D4688">
        <v>2</v>
      </c>
      <c r="E4688" t="s">
        <v>32</v>
      </c>
      <c r="F4688" t="s">
        <v>206</v>
      </c>
      <c r="G4688">
        <v>128</v>
      </c>
      <c r="H4688">
        <v>713</v>
      </c>
      <c r="I4688">
        <v>3228</v>
      </c>
      <c r="J4688">
        <v>199012.62</v>
      </c>
      <c r="K4688">
        <v>162713.29999999999</v>
      </c>
      <c r="L4688">
        <v>137963.88</v>
      </c>
      <c r="M4688">
        <v>53433.190199999997</v>
      </c>
      <c r="N4688">
        <v>128</v>
      </c>
      <c r="O4688">
        <v>281</v>
      </c>
      <c r="P4688">
        <v>1289</v>
      </c>
      <c r="Q4688">
        <v>76874.86</v>
      </c>
      <c r="R4688">
        <v>62430.3</v>
      </c>
      <c r="S4688">
        <v>46899.09</v>
      </c>
      <c r="T4688">
        <v>23131.135900000001</v>
      </c>
      <c r="U4688">
        <v>128</v>
      </c>
      <c r="V4688">
        <v>432</v>
      </c>
      <c r="W4688">
        <v>1939</v>
      </c>
      <c r="X4688">
        <v>122137.76</v>
      </c>
      <c r="Y4688">
        <v>100283</v>
      </c>
      <c r="Z4688">
        <v>91064.79</v>
      </c>
      <c r="AA4688">
        <v>30302.0543</v>
      </c>
      <c r="AB4688">
        <v>120</v>
      </c>
      <c r="AC4688">
        <v>127</v>
      </c>
      <c r="AD4688">
        <v>95</v>
      </c>
      <c r="AE4688">
        <v>121</v>
      </c>
      <c r="AF4688">
        <v>120</v>
      </c>
      <c r="AG4688">
        <v>127</v>
      </c>
      <c r="AH4688">
        <v>95</v>
      </c>
      <c r="AI4688">
        <v>121</v>
      </c>
      <c r="AJ4688">
        <v>120</v>
      </c>
      <c r="AK4688">
        <v>127</v>
      </c>
      <c r="AL4688">
        <v>95</v>
      </c>
      <c r="AM4688">
        <v>121</v>
      </c>
    </row>
    <row r="4689" spans="1:39" x14ac:dyDescent="0.15">
      <c r="A4689" t="s">
        <v>232</v>
      </c>
      <c r="B4689">
        <v>30</v>
      </c>
      <c r="C4689">
        <v>1</v>
      </c>
      <c r="D4689">
        <v>0</v>
      </c>
      <c r="E4689" t="s">
        <v>28</v>
      </c>
      <c r="F4689" t="s">
        <v>206</v>
      </c>
      <c r="G4689">
        <v>6419</v>
      </c>
      <c r="H4689">
        <v>11885</v>
      </c>
      <c r="I4689">
        <v>48105</v>
      </c>
      <c r="J4689">
        <v>3049872.47</v>
      </c>
      <c r="K4689">
        <v>2622041.65</v>
      </c>
      <c r="L4689">
        <v>2344619.02</v>
      </c>
      <c r="M4689">
        <v>818881.82570000004</v>
      </c>
      <c r="N4689">
        <v>2565</v>
      </c>
      <c r="O4689">
        <v>4539</v>
      </c>
      <c r="P4689">
        <v>19816</v>
      </c>
      <c r="Q4689">
        <v>1244765.99</v>
      </c>
      <c r="R4689">
        <v>1053381.71</v>
      </c>
      <c r="S4689">
        <v>857556.47999999998</v>
      </c>
      <c r="T4689">
        <v>368054.45240000001</v>
      </c>
      <c r="U4689">
        <v>3854</v>
      </c>
      <c r="V4689">
        <v>7346</v>
      </c>
      <c r="W4689">
        <v>28289</v>
      </c>
      <c r="X4689">
        <v>1805106.48</v>
      </c>
      <c r="Y4689">
        <v>1568659.94</v>
      </c>
      <c r="Z4689">
        <v>1487062.54</v>
      </c>
      <c r="AA4689">
        <v>450827.37329999998</v>
      </c>
      <c r="AB4689">
        <v>6199</v>
      </c>
      <c r="AC4689">
        <v>4928</v>
      </c>
      <c r="AD4689">
        <v>3939</v>
      </c>
      <c r="AE4689">
        <v>3498</v>
      </c>
      <c r="AF4689">
        <v>2547</v>
      </c>
      <c r="AG4689">
        <v>2455</v>
      </c>
      <c r="AH4689">
        <v>2019</v>
      </c>
      <c r="AI4689">
        <v>1524</v>
      </c>
      <c r="AJ4689">
        <v>3652</v>
      </c>
      <c r="AK4689">
        <v>2473</v>
      </c>
      <c r="AL4689">
        <v>1920</v>
      </c>
      <c r="AM4689">
        <v>1974</v>
      </c>
    </row>
    <row r="4690" spans="1:39" x14ac:dyDescent="0.15">
      <c r="A4690" t="s">
        <v>232</v>
      </c>
      <c r="B4690">
        <v>30</v>
      </c>
      <c r="C4690">
        <v>1</v>
      </c>
      <c r="D4690">
        <v>0</v>
      </c>
      <c r="E4690" t="s">
        <v>30</v>
      </c>
      <c r="F4690" t="s">
        <v>206</v>
      </c>
      <c r="G4690">
        <v>8</v>
      </c>
      <c r="H4690">
        <v>11</v>
      </c>
      <c r="I4690">
        <v>52</v>
      </c>
      <c r="J4690">
        <v>3507.9</v>
      </c>
      <c r="K4690">
        <v>3249.25</v>
      </c>
      <c r="L4690">
        <v>2658.35</v>
      </c>
      <c r="M4690">
        <v>895.89909999999998</v>
      </c>
      <c r="N4690">
        <v>3</v>
      </c>
      <c r="O4690">
        <v>5</v>
      </c>
      <c r="P4690">
        <v>20</v>
      </c>
      <c r="Q4690">
        <v>1419.95</v>
      </c>
      <c r="R4690">
        <v>1329.75</v>
      </c>
      <c r="S4690">
        <v>738.85</v>
      </c>
      <c r="T4690">
        <v>368.44909999999999</v>
      </c>
      <c r="U4690">
        <v>5</v>
      </c>
      <c r="V4690">
        <v>6</v>
      </c>
      <c r="W4690">
        <v>32</v>
      </c>
      <c r="X4690">
        <v>2087.9499999999998</v>
      </c>
      <c r="Y4690">
        <v>1919.5</v>
      </c>
      <c r="Z4690">
        <v>1919.5</v>
      </c>
      <c r="AA4690">
        <v>527.45000000000005</v>
      </c>
      <c r="AB4690">
        <v>8</v>
      </c>
      <c r="AC4690">
        <v>6</v>
      </c>
      <c r="AD4690">
        <v>4</v>
      </c>
      <c r="AE4690">
        <v>4</v>
      </c>
      <c r="AF4690">
        <v>3</v>
      </c>
      <c r="AG4690">
        <v>3</v>
      </c>
      <c r="AH4690">
        <v>3</v>
      </c>
      <c r="AI4690">
        <v>2</v>
      </c>
      <c r="AJ4690">
        <v>5</v>
      </c>
      <c r="AK4690">
        <v>3</v>
      </c>
      <c r="AL4690">
        <v>1</v>
      </c>
      <c r="AM4690">
        <v>2</v>
      </c>
    </row>
    <row r="4691" spans="1:39" x14ac:dyDescent="0.15">
      <c r="A4691" t="s">
        <v>232</v>
      </c>
      <c r="B4691">
        <v>30</v>
      </c>
      <c r="C4691">
        <v>1</v>
      </c>
      <c r="D4691">
        <v>0</v>
      </c>
      <c r="E4691" t="s">
        <v>29</v>
      </c>
      <c r="F4691" t="s">
        <v>206</v>
      </c>
      <c r="G4691">
        <v>112</v>
      </c>
      <c r="H4691">
        <v>225</v>
      </c>
      <c r="I4691">
        <v>909</v>
      </c>
      <c r="J4691">
        <v>58683.08</v>
      </c>
      <c r="K4691">
        <v>45949.1</v>
      </c>
      <c r="L4691">
        <v>40536</v>
      </c>
      <c r="M4691">
        <v>16528.2844</v>
      </c>
      <c r="N4691">
        <v>56</v>
      </c>
      <c r="O4691">
        <v>105</v>
      </c>
      <c r="P4691">
        <v>493</v>
      </c>
      <c r="Q4691">
        <v>29768.87</v>
      </c>
      <c r="R4691">
        <v>22715.66</v>
      </c>
      <c r="S4691">
        <v>18780.95</v>
      </c>
      <c r="T4691">
        <v>9421.4433000000008</v>
      </c>
      <c r="U4691">
        <v>56</v>
      </c>
      <c r="V4691">
        <v>120</v>
      </c>
      <c r="W4691">
        <v>416</v>
      </c>
      <c r="X4691">
        <v>28914.21</v>
      </c>
      <c r="Y4691">
        <v>23233.439999999999</v>
      </c>
      <c r="Z4691">
        <v>21755.05</v>
      </c>
      <c r="AA4691">
        <v>7106.8410999999996</v>
      </c>
      <c r="AB4691">
        <v>110</v>
      </c>
      <c r="AC4691">
        <v>97</v>
      </c>
      <c r="AD4691">
        <v>78</v>
      </c>
      <c r="AE4691">
        <v>75</v>
      </c>
      <c r="AF4691">
        <v>55</v>
      </c>
      <c r="AG4691">
        <v>56</v>
      </c>
      <c r="AH4691">
        <v>49</v>
      </c>
      <c r="AI4691">
        <v>39</v>
      </c>
      <c r="AJ4691">
        <v>55</v>
      </c>
      <c r="AK4691">
        <v>41</v>
      </c>
      <c r="AL4691">
        <v>29</v>
      </c>
      <c r="AM4691">
        <v>36</v>
      </c>
    </row>
    <row r="4692" spans="1:39" x14ac:dyDescent="0.15">
      <c r="A4692" t="s">
        <v>232</v>
      </c>
      <c r="B4692">
        <v>30</v>
      </c>
      <c r="C4692">
        <v>1</v>
      </c>
      <c r="D4692">
        <v>0</v>
      </c>
      <c r="E4692" t="s">
        <v>32</v>
      </c>
      <c r="F4692" t="s">
        <v>206</v>
      </c>
      <c r="G4692">
        <v>2309</v>
      </c>
      <c r="H4692">
        <v>4564</v>
      </c>
      <c r="I4692">
        <v>20020</v>
      </c>
      <c r="J4692">
        <v>1278437.78</v>
      </c>
      <c r="K4692">
        <v>1014210.36</v>
      </c>
      <c r="L4692">
        <v>956052.26</v>
      </c>
      <c r="M4692">
        <v>326790.0502</v>
      </c>
      <c r="N4692">
        <v>309</v>
      </c>
      <c r="O4692">
        <v>610</v>
      </c>
      <c r="P4692">
        <v>2769</v>
      </c>
      <c r="Q4692">
        <v>176209.02</v>
      </c>
      <c r="R4692">
        <v>134698.09</v>
      </c>
      <c r="S4692">
        <v>112546.47</v>
      </c>
      <c r="T4692">
        <v>51871.463199999998</v>
      </c>
      <c r="U4692">
        <v>2000</v>
      </c>
      <c r="V4692">
        <v>3954</v>
      </c>
      <c r="W4692">
        <v>17251</v>
      </c>
      <c r="X4692">
        <v>1102228.76</v>
      </c>
      <c r="Y4692">
        <v>879512.27</v>
      </c>
      <c r="Z4692">
        <v>843505.79</v>
      </c>
      <c r="AA4692">
        <v>274918.587</v>
      </c>
      <c r="AB4692">
        <v>2292</v>
      </c>
      <c r="AC4692">
        <v>1675</v>
      </c>
      <c r="AD4692">
        <v>1424</v>
      </c>
      <c r="AE4692">
        <v>1528</v>
      </c>
      <c r="AF4692">
        <v>308</v>
      </c>
      <c r="AG4692">
        <v>278</v>
      </c>
      <c r="AH4692">
        <v>256</v>
      </c>
      <c r="AI4692">
        <v>239</v>
      </c>
      <c r="AJ4692">
        <v>1984</v>
      </c>
      <c r="AK4692">
        <v>1397</v>
      </c>
      <c r="AL4692">
        <v>1168</v>
      </c>
      <c r="AM4692">
        <v>1289</v>
      </c>
    </row>
    <row r="4693" spans="1:39" x14ac:dyDescent="0.15">
      <c r="A4693" t="s">
        <v>232</v>
      </c>
      <c r="B4693">
        <v>30</v>
      </c>
      <c r="C4693">
        <v>1</v>
      </c>
      <c r="D4693">
        <v>1</v>
      </c>
      <c r="E4693" t="s">
        <v>28</v>
      </c>
      <c r="F4693" t="s">
        <v>206</v>
      </c>
      <c r="G4693">
        <v>29999</v>
      </c>
      <c r="H4693">
        <v>72423</v>
      </c>
      <c r="I4693">
        <v>237809</v>
      </c>
      <c r="J4693">
        <v>14655691.220000001</v>
      </c>
      <c r="K4693">
        <v>12805147.550000001</v>
      </c>
      <c r="L4693">
        <v>11418395.23</v>
      </c>
      <c r="M4693">
        <v>3966199.4552000002</v>
      </c>
      <c r="N4693">
        <v>13832</v>
      </c>
      <c r="O4693">
        <v>30319</v>
      </c>
      <c r="P4693">
        <v>112313</v>
      </c>
      <c r="Q4693">
        <v>6765466.6900000004</v>
      </c>
      <c r="R4693">
        <v>5923028.79</v>
      </c>
      <c r="S4693">
        <v>4947504.1399999997</v>
      </c>
      <c r="T4693">
        <v>1989456.7027</v>
      </c>
      <c r="U4693">
        <v>16167</v>
      </c>
      <c r="V4693">
        <v>42104</v>
      </c>
      <c r="W4693">
        <v>125496</v>
      </c>
      <c r="X4693">
        <v>7890224.5300000003</v>
      </c>
      <c r="Y4693">
        <v>6882118.7599999998</v>
      </c>
      <c r="Z4693">
        <v>6470891.0899999999</v>
      </c>
      <c r="AA4693">
        <v>1976742.7524999999</v>
      </c>
      <c r="AB4693">
        <v>28519</v>
      </c>
      <c r="AC4693">
        <v>28010</v>
      </c>
      <c r="AD4693">
        <v>17814</v>
      </c>
      <c r="AE4693">
        <v>26313</v>
      </c>
      <c r="AF4693">
        <v>13418</v>
      </c>
      <c r="AG4693">
        <v>13341</v>
      </c>
      <c r="AH4693">
        <v>9317</v>
      </c>
      <c r="AI4693">
        <v>12508</v>
      </c>
      <c r="AJ4693">
        <v>15101</v>
      </c>
      <c r="AK4693">
        <v>14669</v>
      </c>
      <c r="AL4693">
        <v>8497</v>
      </c>
      <c r="AM4693">
        <v>13805</v>
      </c>
    </row>
    <row r="4694" spans="1:39" x14ac:dyDescent="0.15">
      <c r="A4694" t="s">
        <v>232</v>
      </c>
      <c r="B4694">
        <v>30</v>
      </c>
      <c r="C4694">
        <v>1</v>
      </c>
      <c r="D4694">
        <v>1</v>
      </c>
      <c r="E4694" t="s">
        <v>30</v>
      </c>
      <c r="F4694" t="s">
        <v>206</v>
      </c>
      <c r="G4694">
        <v>3255</v>
      </c>
      <c r="H4694">
        <v>7801</v>
      </c>
      <c r="I4694">
        <v>24884</v>
      </c>
      <c r="J4694">
        <v>1555962.64</v>
      </c>
      <c r="K4694">
        <v>1387308.91</v>
      </c>
      <c r="L4694">
        <v>1221648.8799999999</v>
      </c>
      <c r="M4694">
        <v>417500.99310000002</v>
      </c>
      <c r="N4694">
        <v>1361</v>
      </c>
      <c r="O4694">
        <v>2936</v>
      </c>
      <c r="P4694">
        <v>10682</v>
      </c>
      <c r="Q4694">
        <v>654006.29</v>
      </c>
      <c r="R4694">
        <v>579674.78</v>
      </c>
      <c r="S4694">
        <v>470425.33</v>
      </c>
      <c r="T4694">
        <v>191966.39559999999</v>
      </c>
      <c r="U4694">
        <v>1894</v>
      </c>
      <c r="V4694">
        <v>4865</v>
      </c>
      <c r="W4694">
        <v>14202</v>
      </c>
      <c r="X4694">
        <v>901956.35</v>
      </c>
      <c r="Y4694">
        <v>807634.13</v>
      </c>
      <c r="Z4694">
        <v>751223.55</v>
      </c>
      <c r="AA4694">
        <v>225534.5975</v>
      </c>
      <c r="AB4694">
        <v>3086</v>
      </c>
      <c r="AC4694">
        <v>3128</v>
      </c>
      <c r="AD4694">
        <v>1773</v>
      </c>
      <c r="AE4694">
        <v>3123</v>
      </c>
      <c r="AF4694">
        <v>1297</v>
      </c>
      <c r="AG4694">
        <v>1318</v>
      </c>
      <c r="AH4694">
        <v>839</v>
      </c>
      <c r="AI4694">
        <v>1326</v>
      </c>
      <c r="AJ4694">
        <v>1789</v>
      </c>
      <c r="AK4694">
        <v>1810</v>
      </c>
      <c r="AL4694">
        <v>934</v>
      </c>
      <c r="AM4694">
        <v>1797</v>
      </c>
    </row>
    <row r="4695" spans="1:39" x14ac:dyDescent="0.15">
      <c r="A4695" t="s">
        <v>232</v>
      </c>
      <c r="B4695">
        <v>30</v>
      </c>
      <c r="C4695">
        <v>1</v>
      </c>
      <c r="D4695">
        <v>1</v>
      </c>
      <c r="E4695" t="s">
        <v>29</v>
      </c>
      <c r="F4695" t="s">
        <v>206</v>
      </c>
      <c r="G4695">
        <v>47325</v>
      </c>
      <c r="H4695">
        <v>126571</v>
      </c>
      <c r="I4695">
        <v>409928</v>
      </c>
      <c r="J4695">
        <v>25479518.609999999</v>
      </c>
      <c r="K4695">
        <v>20817627.52</v>
      </c>
      <c r="L4695">
        <v>18941605.530000001</v>
      </c>
      <c r="M4695">
        <v>6779879.8931999998</v>
      </c>
      <c r="N4695">
        <v>13733</v>
      </c>
      <c r="O4695">
        <v>32575</v>
      </c>
      <c r="P4695">
        <v>121030</v>
      </c>
      <c r="Q4695">
        <v>7250628.5700000003</v>
      </c>
      <c r="R4695">
        <v>5941100.9500000002</v>
      </c>
      <c r="S4695">
        <v>5026685.32</v>
      </c>
      <c r="T4695">
        <v>2184925.7341</v>
      </c>
      <c r="U4695">
        <v>33592</v>
      </c>
      <c r="V4695">
        <v>93996</v>
      </c>
      <c r="W4695">
        <v>288898</v>
      </c>
      <c r="X4695">
        <v>18228890.039999999</v>
      </c>
      <c r="Y4695">
        <v>14876526.57</v>
      </c>
      <c r="Z4695">
        <v>13914920.210000001</v>
      </c>
      <c r="AA4695">
        <v>4594954.1590999998</v>
      </c>
      <c r="AB4695">
        <v>45652</v>
      </c>
      <c r="AC4695">
        <v>45888</v>
      </c>
      <c r="AD4695">
        <v>30456</v>
      </c>
      <c r="AE4695">
        <v>45485</v>
      </c>
      <c r="AF4695">
        <v>13245</v>
      </c>
      <c r="AG4695">
        <v>13250</v>
      </c>
      <c r="AH4695">
        <v>9995</v>
      </c>
      <c r="AI4695">
        <v>13218</v>
      </c>
      <c r="AJ4695">
        <v>32407</v>
      </c>
      <c r="AK4695">
        <v>32638</v>
      </c>
      <c r="AL4695">
        <v>20461</v>
      </c>
      <c r="AM4695">
        <v>32267</v>
      </c>
    </row>
    <row r="4696" spans="1:39" x14ac:dyDescent="0.15">
      <c r="A4696" t="s">
        <v>232</v>
      </c>
      <c r="B4696">
        <v>30</v>
      </c>
      <c r="C4696">
        <v>1</v>
      </c>
      <c r="D4696">
        <v>1</v>
      </c>
      <c r="E4696" t="s">
        <v>31</v>
      </c>
      <c r="F4696" t="s">
        <v>206</v>
      </c>
      <c r="G4696">
        <v>16</v>
      </c>
      <c r="H4696">
        <v>53</v>
      </c>
      <c r="I4696">
        <v>127</v>
      </c>
      <c r="J4696">
        <v>8048.61</v>
      </c>
      <c r="K4696">
        <v>6675.55</v>
      </c>
      <c r="L4696">
        <v>6032.58</v>
      </c>
      <c r="M4696">
        <v>2177.9580000000001</v>
      </c>
      <c r="N4696">
        <v>5</v>
      </c>
      <c r="O4696">
        <v>16</v>
      </c>
      <c r="P4696">
        <v>41</v>
      </c>
      <c r="Q4696">
        <v>2600.85</v>
      </c>
      <c r="R4696">
        <v>2234.85</v>
      </c>
      <c r="S4696">
        <v>2039.86</v>
      </c>
      <c r="T4696">
        <v>749.70799999999997</v>
      </c>
      <c r="U4696">
        <v>11</v>
      </c>
      <c r="V4696">
        <v>37</v>
      </c>
      <c r="W4696">
        <v>86</v>
      </c>
      <c r="X4696">
        <v>5447.76</v>
      </c>
      <c r="Y4696">
        <v>4440.7</v>
      </c>
      <c r="Z4696">
        <v>3992.72</v>
      </c>
      <c r="AA4696">
        <v>1428.25</v>
      </c>
      <c r="AB4696">
        <v>15</v>
      </c>
      <c r="AC4696">
        <v>15</v>
      </c>
      <c r="AD4696">
        <v>11</v>
      </c>
      <c r="AE4696">
        <v>16</v>
      </c>
      <c r="AF4696">
        <v>5</v>
      </c>
      <c r="AG4696">
        <v>5</v>
      </c>
      <c r="AH4696">
        <v>3</v>
      </c>
      <c r="AI4696">
        <v>5</v>
      </c>
      <c r="AJ4696">
        <v>10</v>
      </c>
      <c r="AK4696">
        <v>10</v>
      </c>
      <c r="AL4696">
        <v>8</v>
      </c>
      <c r="AM4696">
        <v>11</v>
      </c>
    </row>
    <row r="4697" spans="1:39" x14ac:dyDescent="0.15">
      <c r="A4697" t="s">
        <v>232</v>
      </c>
      <c r="B4697">
        <v>30</v>
      </c>
      <c r="C4697">
        <v>1</v>
      </c>
      <c r="D4697">
        <v>1</v>
      </c>
      <c r="E4697" t="s">
        <v>32</v>
      </c>
      <c r="F4697" t="s">
        <v>206</v>
      </c>
      <c r="G4697">
        <v>3474</v>
      </c>
      <c r="H4697">
        <v>8657</v>
      </c>
      <c r="I4697">
        <v>30570</v>
      </c>
      <c r="J4697">
        <v>1944808.5</v>
      </c>
      <c r="K4697">
        <v>1566330.99</v>
      </c>
      <c r="L4697">
        <v>1471813.68</v>
      </c>
      <c r="M4697">
        <v>496704.15649999998</v>
      </c>
      <c r="N4697">
        <v>510</v>
      </c>
      <c r="O4697">
        <v>1172</v>
      </c>
      <c r="P4697">
        <v>4387</v>
      </c>
      <c r="Q4697">
        <v>273487.25</v>
      </c>
      <c r="R4697">
        <v>223663.19</v>
      </c>
      <c r="S4697">
        <v>192098.24</v>
      </c>
      <c r="T4697">
        <v>78253.161399999997</v>
      </c>
      <c r="U4697">
        <v>2964</v>
      </c>
      <c r="V4697">
        <v>7485</v>
      </c>
      <c r="W4697">
        <v>26183</v>
      </c>
      <c r="X4697">
        <v>1671321.25</v>
      </c>
      <c r="Y4697">
        <v>1342667.8</v>
      </c>
      <c r="Z4697">
        <v>1279715.44</v>
      </c>
      <c r="AA4697">
        <v>418450.9951</v>
      </c>
      <c r="AB4697">
        <v>3416</v>
      </c>
      <c r="AC4697">
        <v>3242</v>
      </c>
      <c r="AD4697">
        <v>2074</v>
      </c>
      <c r="AE4697">
        <v>3112</v>
      </c>
      <c r="AF4697">
        <v>503</v>
      </c>
      <c r="AG4697">
        <v>468</v>
      </c>
      <c r="AH4697">
        <v>326</v>
      </c>
      <c r="AI4697">
        <v>471</v>
      </c>
      <c r="AJ4697">
        <v>2913</v>
      </c>
      <c r="AK4697">
        <v>2774</v>
      </c>
      <c r="AL4697">
        <v>1748</v>
      </c>
      <c r="AM4697">
        <v>2641</v>
      </c>
    </row>
    <row r="4698" spans="1:39" x14ac:dyDescent="0.15">
      <c r="A4698" t="s">
        <v>232</v>
      </c>
      <c r="B4698">
        <v>30</v>
      </c>
      <c r="C4698">
        <v>1</v>
      </c>
      <c r="D4698">
        <v>2</v>
      </c>
      <c r="E4698" t="s">
        <v>28</v>
      </c>
      <c r="F4698" t="s">
        <v>206</v>
      </c>
      <c r="G4698">
        <v>8396</v>
      </c>
      <c r="H4698">
        <v>14656</v>
      </c>
      <c r="I4698">
        <v>59121</v>
      </c>
      <c r="J4698">
        <v>3838428.37</v>
      </c>
      <c r="K4698">
        <v>3373597.34</v>
      </c>
      <c r="L4698">
        <v>2982936.25</v>
      </c>
      <c r="M4698">
        <v>1007966.5762</v>
      </c>
      <c r="N4698">
        <v>3334</v>
      </c>
      <c r="O4698">
        <v>5369</v>
      </c>
      <c r="P4698">
        <v>24004</v>
      </c>
      <c r="Q4698">
        <v>1570962.07</v>
      </c>
      <c r="R4698">
        <v>1355169.76</v>
      </c>
      <c r="S4698">
        <v>1087712.94</v>
      </c>
      <c r="T4698">
        <v>445024.40490000002</v>
      </c>
      <c r="U4698">
        <v>5062</v>
      </c>
      <c r="V4698">
        <v>9287</v>
      </c>
      <c r="W4698">
        <v>35117</v>
      </c>
      <c r="X4698">
        <v>2267466.2999999998</v>
      </c>
      <c r="Y4698">
        <v>2018427.58</v>
      </c>
      <c r="Z4698">
        <v>1895223.31</v>
      </c>
      <c r="AA4698">
        <v>562942.17130000005</v>
      </c>
      <c r="AB4698">
        <v>8080</v>
      </c>
      <c r="AC4698">
        <v>7380</v>
      </c>
      <c r="AD4698">
        <v>3531</v>
      </c>
      <c r="AE4698">
        <v>7103</v>
      </c>
      <c r="AF4698">
        <v>3214</v>
      </c>
      <c r="AG4698">
        <v>3169</v>
      </c>
      <c r="AH4698">
        <v>1680</v>
      </c>
      <c r="AI4698">
        <v>2984</v>
      </c>
      <c r="AJ4698">
        <v>4866</v>
      </c>
      <c r="AK4698">
        <v>4211</v>
      </c>
      <c r="AL4698">
        <v>1851</v>
      </c>
      <c r="AM4698">
        <v>4119</v>
      </c>
    </row>
    <row r="4699" spans="1:39" x14ac:dyDescent="0.15">
      <c r="A4699" t="s">
        <v>232</v>
      </c>
      <c r="B4699">
        <v>30</v>
      </c>
      <c r="C4699">
        <v>1</v>
      </c>
      <c r="D4699">
        <v>2</v>
      </c>
      <c r="E4699" t="s">
        <v>30</v>
      </c>
      <c r="F4699" t="s">
        <v>206</v>
      </c>
      <c r="G4699">
        <v>1015</v>
      </c>
      <c r="H4699">
        <v>1755</v>
      </c>
      <c r="I4699">
        <v>7329</v>
      </c>
      <c r="J4699">
        <v>475022.29</v>
      </c>
      <c r="K4699">
        <v>415935.39</v>
      </c>
      <c r="L4699">
        <v>362668.63</v>
      </c>
      <c r="M4699">
        <v>125078.8697</v>
      </c>
      <c r="N4699">
        <v>414</v>
      </c>
      <c r="O4699">
        <v>666</v>
      </c>
      <c r="P4699">
        <v>3195</v>
      </c>
      <c r="Q4699">
        <v>204267.91</v>
      </c>
      <c r="R4699">
        <v>174620.88</v>
      </c>
      <c r="S4699">
        <v>136439.79999999999</v>
      </c>
      <c r="T4699">
        <v>58258.9853</v>
      </c>
      <c r="U4699">
        <v>601</v>
      </c>
      <c r="V4699">
        <v>1089</v>
      </c>
      <c r="W4699">
        <v>4134</v>
      </c>
      <c r="X4699">
        <v>270754.38</v>
      </c>
      <c r="Y4699">
        <v>241314.51</v>
      </c>
      <c r="Z4699">
        <v>226228.83</v>
      </c>
      <c r="AA4699">
        <v>66819.884399999995</v>
      </c>
      <c r="AB4699">
        <v>961</v>
      </c>
      <c r="AC4699">
        <v>922</v>
      </c>
      <c r="AD4699">
        <v>410</v>
      </c>
      <c r="AE4699">
        <v>986</v>
      </c>
      <c r="AF4699">
        <v>393</v>
      </c>
      <c r="AG4699">
        <v>402</v>
      </c>
      <c r="AH4699">
        <v>202</v>
      </c>
      <c r="AI4699">
        <v>401</v>
      </c>
      <c r="AJ4699">
        <v>568</v>
      </c>
      <c r="AK4699">
        <v>520</v>
      </c>
      <c r="AL4699">
        <v>208</v>
      </c>
      <c r="AM4699">
        <v>585</v>
      </c>
    </row>
    <row r="4700" spans="1:39" x14ac:dyDescent="0.15">
      <c r="A4700" t="s">
        <v>232</v>
      </c>
      <c r="B4700">
        <v>30</v>
      </c>
      <c r="C4700">
        <v>1</v>
      </c>
      <c r="D4700">
        <v>2</v>
      </c>
      <c r="E4700" t="s">
        <v>29</v>
      </c>
      <c r="F4700" t="s">
        <v>206</v>
      </c>
      <c r="G4700">
        <v>4934</v>
      </c>
      <c r="H4700">
        <v>9265</v>
      </c>
      <c r="I4700">
        <v>38814</v>
      </c>
      <c r="J4700">
        <v>2507477.39</v>
      </c>
      <c r="K4700">
        <v>2051858.64</v>
      </c>
      <c r="L4700">
        <v>1859788.81</v>
      </c>
      <c r="M4700">
        <v>652435.4277</v>
      </c>
      <c r="N4700">
        <v>1311</v>
      </c>
      <c r="O4700">
        <v>2088</v>
      </c>
      <c r="P4700">
        <v>10100</v>
      </c>
      <c r="Q4700">
        <v>660984.86</v>
      </c>
      <c r="R4700">
        <v>536184.27</v>
      </c>
      <c r="S4700">
        <v>436176.28</v>
      </c>
      <c r="T4700">
        <v>192627.4081</v>
      </c>
      <c r="U4700">
        <v>3623</v>
      </c>
      <c r="V4700">
        <v>7177</v>
      </c>
      <c r="W4700">
        <v>28714</v>
      </c>
      <c r="X4700">
        <v>1846492.53</v>
      </c>
      <c r="Y4700">
        <v>1515674.37</v>
      </c>
      <c r="Z4700">
        <v>1423612.53</v>
      </c>
      <c r="AA4700">
        <v>459808.0196</v>
      </c>
      <c r="AB4700">
        <v>4741</v>
      </c>
      <c r="AC4700">
        <v>4595</v>
      </c>
      <c r="AD4700">
        <v>2203</v>
      </c>
      <c r="AE4700">
        <v>4808</v>
      </c>
      <c r="AF4700">
        <v>1267</v>
      </c>
      <c r="AG4700">
        <v>1242</v>
      </c>
      <c r="AH4700">
        <v>675</v>
      </c>
      <c r="AI4700">
        <v>1276</v>
      </c>
      <c r="AJ4700">
        <v>3474</v>
      </c>
      <c r="AK4700">
        <v>3353</v>
      </c>
      <c r="AL4700">
        <v>1528</v>
      </c>
      <c r="AM4700">
        <v>3532</v>
      </c>
    </row>
    <row r="4701" spans="1:39" x14ac:dyDescent="0.15">
      <c r="A4701" t="s">
        <v>232</v>
      </c>
      <c r="B4701">
        <v>30</v>
      </c>
      <c r="C4701">
        <v>1</v>
      </c>
      <c r="D4701">
        <v>2</v>
      </c>
      <c r="E4701" t="s">
        <v>32</v>
      </c>
      <c r="F4701" t="s">
        <v>206</v>
      </c>
      <c r="G4701">
        <v>1632</v>
      </c>
      <c r="H4701">
        <v>3278</v>
      </c>
      <c r="I4701">
        <v>13904</v>
      </c>
      <c r="J4701">
        <v>892556.19</v>
      </c>
      <c r="K4701">
        <v>710652.83</v>
      </c>
      <c r="L4701">
        <v>663306.04</v>
      </c>
      <c r="M4701">
        <v>226757.92730000001</v>
      </c>
      <c r="N4701">
        <v>223</v>
      </c>
      <c r="O4701">
        <v>411</v>
      </c>
      <c r="P4701">
        <v>1824</v>
      </c>
      <c r="Q4701">
        <v>119913.89</v>
      </c>
      <c r="R4701">
        <v>93737.95</v>
      </c>
      <c r="S4701">
        <v>76398.38</v>
      </c>
      <c r="T4701">
        <v>34032.683400000002</v>
      </c>
      <c r="U4701">
        <v>1409</v>
      </c>
      <c r="V4701">
        <v>2867</v>
      </c>
      <c r="W4701">
        <v>12080</v>
      </c>
      <c r="X4701">
        <v>772642.3</v>
      </c>
      <c r="Y4701">
        <v>616914.88</v>
      </c>
      <c r="Z4701">
        <v>586907.66</v>
      </c>
      <c r="AA4701">
        <v>192725.2439</v>
      </c>
      <c r="AB4701">
        <v>1581</v>
      </c>
      <c r="AC4701">
        <v>1393</v>
      </c>
      <c r="AD4701">
        <v>748</v>
      </c>
      <c r="AE4701">
        <v>1403</v>
      </c>
      <c r="AF4701">
        <v>218</v>
      </c>
      <c r="AG4701">
        <v>191</v>
      </c>
      <c r="AH4701">
        <v>108</v>
      </c>
      <c r="AI4701">
        <v>206</v>
      </c>
      <c r="AJ4701">
        <v>1363</v>
      </c>
      <c r="AK4701">
        <v>1202</v>
      </c>
      <c r="AL4701">
        <v>640</v>
      </c>
      <c r="AM4701">
        <v>1197</v>
      </c>
    </row>
    <row r="4702" spans="1:39" x14ac:dyDescent="0.15">
      <c r="A4702" t="s">
        <v>232</v>
      </c>
      <c r="B4702">
        <v>30</v>
      </c>
      <c r="C4702">
        <v>2</v>
      </c>
      <c r="D4702">
        <v>0</v>
      </c>
      <c r="E4702" t="s">
        <v>28</v>
      </c>
      <c r="F4702" t="s">
        <v>206</v>
      </c>
      <c r="G4702">
        <v>928</v>
      </c>
      <c r="H4702">
        <v>2845</v>
      </c>
      <c r="I4702">
        <v>8507</v>
      </c>
      <c r="J4702">
        <v>494732.21</v>
      </c>
      <c r="K4702">
        <v>412120.04</v>
      </c>
      <c r="L4702">
        <v>342285.76</v>
      </c>
      <c r="M4702">
        <v>140262.22889999999</v>
      </c>
      <c r="N4702">
        <v>928</v>
      </c>
      <c r="O4702">
        <v>1352</v>
      </c>
      <c r="P4702">
        <v>4518</v>
      </c>
      <c r="Q4702">
        <v>245986.32</v>
      </c>
      <c r="R4702">
        <v>197033.44</v>
      </c>
      <c r="S4702">
        <v>137745.94</v>
      </c>
      <c r="T4702">
        <v>76936.362500000003</v>
      </c>
      <c r="U4702">
        <v>928</v>
      </c>
      <c r="V4702">
        <v>1493</v>
      </c>
      <c r="W4702">
        <v>3989</v>
      </c>
      <c r="X4702">
        <v>248745.89</v>
      </c>
      <c r="Y4702">
        <v>215086.6</v>
      </c>
      <c r="Z4702">
        <v>204539.82</v>
      </c>
      <c r="AA4702">
        <v>63325.866399999999</v>
      </c>
      <c r="AB4702">
        <v>915</v>
      </c>
      <c r="AC4702">
        <v>919</v>
      </c>
      <c r="AD4702">
        <v>799</v>
      </c>
      <c r="AE4702">
        <v>690</v>
      </c>
      <c r="AF4702">
        <v>915</v>
      </c>
      <c r="AG4702">
        <v>919</v>
      </c>
      <c r="AH4702">
        <v>799</v>
      </c>
      <c r="AI4702">
        <v>690</v>
      </c>
      <c r="AJ4702">
        <v>915</v>
      </c>
      <c r="AK4702">
        <v>919</v>
      </c>
      <c r="AL4702">
        <v>799</v>
      </c>
      <c r="AM4702">
        <v>690</v>
      </c>
    </row>
    <row r="4703" spans="1:39" x14ac:dyDescent="0.15">
      <c r="A4703" t="s">
        <v>232</v>
      </c>
      <c r="B4703">
        <v>30</v>
      </c>
      <c r="C4703">
        <v>2</v>
      </c>
      <c r="D4703">
        <v>0</v>
      </c>
      <c r="E4703" t="s">
        <v>30</v>
      </c>
      <c r="F4703" t="s">
        <v>206</v>
      </c>
      <c r="G4703">
        <v>1</v>
      </c>
      <c r="H4703">
        <v>4</v>
      </c>
      <c r="I4703">
        <v>4</v>
      </c>
      <c r="J4703">
        <v>436</v>
      </c>
      <c r="K4703">
        <v>349.3</v>
      </c>
      <c r="L4703">
        <v>240.3</v>
      </c>
      <c r="M4703">
        <v>109.8139</v>
      </c>
      <c r="N4703">
        <v>1</v>
      </c>
      <c r="O4703">
        <v>3</v>
      </c>
      <c r="P4703">
        <v>3</v>
      </c>
      <c r="Q4703">
        <v>347</v>
      </c>
      <c r="R4703">
        <v>287</v>
      </c>
      <c r="S4703">
        <v>178</v>
      </c>
      <c r="T4703">
        <v>87.27</v>
      </c>
      <c r="U4703">
        <v>1</v>
      </c>
      <c r="V4703">
        <v>1</v>
      </c>
      <c r="W4703">
        <v>1</v>
      </c>
      <c r="X4703">
        <v>89</v>
      </c>
      <c r="Y4703">
        <v>62.3</v>
      </c>
      <c r="Z4703">
        <v>62.3</v>
      </c>
      <c r="AA4703">
        <v>22.543900000000001</v>
      </c>
      <c r="AB4703">
        <v>1</v>
      </c>
      <c r="AC4703">
        <v>1</v>
      </c>
      <c r="AD4703">
        <v>1</v>
      </c>
      <c r="AE4703">
        <v>1</v>
      </c>
      <c r="AF4703">
        <v>1</v>
      </c>
      <c r="AG4703">
        <v>1</v>
      </c>
      <c r="AH4703">
        <v>1</v>
      </c>
      <c r="AI4703">
        <v>1</v>
      </c>
      <c r="AJ4703">
        <v>1</v>
      </c>
      <c r="AK4703">
        <v>1</v>
      </c>
      <c r="AL4703">
        <v>1</v>
      </c>
      <c r="AM4703">
        <v>1</v>
      </c>
    </row>
    <row r="4704" spans="1:39" x14ac:dyDescent="0.15">
      <c r="A4704" t="s">
        <v>232</v>
      </c>
      <c r="B4704">
        <v>30</v>
      </c>
      <c r="C4704">
        <v>2</v>
      </c>
      <c r="D4704">
        <v>0</v>
      </c>
      <c r="E4704" t="s">
        <v>29</v>
      </c>
      <c r="F4704" t="s">
        <v>206</v>
      </c>
      <c r="G4704">
        <v>18</v>
      </c>
      <c r="H4704">
        <v>55</v>
      </c>
      <c r="I4704">
        <v>161</v>
      </c>
      <c r="J4704">
        <v>10020.24</v>
      </c>
      <c r="K4704">
        <v>7827.75</v>
      </c>
      <c r="L4704">
        <v>5445.84</v>
      </c>
      <c r="M4704">
        <v>3454.4090999999999</v>
      </c>
      <c r="N4704">
        <v>18</v>
      </c>
      <c r="O4704">
        <v>27</v>
      </c>
      <c r="P4704">
        <v>94</v>
      </c>
      <c r="Q4704">
        <v>5777.47</v>
      </c>
      <c r="R4704">
        <v>4353.88</v>
      </c>
      <c r="S4704">
        <v>2270.11</v>
      </c>
      <c r="T4704">
        <v>2219.3890999999999</v>
      </c>
      <c r="U4704">
        <v>18</v>
      </c>
      <c r="V4704">
        <v>28</v>
      </c>
      <c r="W4704">
        <v>67</v>
      </c>
      <c r="X4704">
        <v>4242.7700000000004</v>
      </c>
      <c r="Y4704">
        <v>3473.87</v>
      </c>
      <c r="Z4704">
        <v>3175.73</v>
      </c>
      <c r="AA4704">
        <v>1235.02</v>
      </c>
      <c r="AB4704">
        <v>18</v>
      </c>
      <c r="AC4704">
        <v>16</v>
      </c>
      <c r="AD4704">
        <v>14</v>
      </c>
      <c r="AE4704">
        <v>15</v>
      </c>
      <c r="AF4704">
        <v>18</v>
      </c>
      <c r="AG4704">
        <v>16</v>
      </c>
      <c r="AH4704">
        <v>14</v>
      </c>
      <c r="AI4704">
        <v>15</v>
      </c>
      <c r="AJ4704">
        <v>18</v>
      </c>
      <c r="AK4704">
        <v>16</v>
      </c>
      <c r="AL4704">
        <v>14</v>
      </c>
      <c r="AM4704">
        <v>15</v>
      </c>
    </row>
    <row r="4705" spans="1:39" x14ac:dyDescent="0.15">
      <c r="A4705" t="s">
        <v>232</v>
      </c>
      <c r="B4705">
        <v>30</v>
      </c>
      <c r="C4705">
        <v>2</v>
      </c>
      <c r="D4705">
        <v>0</v>
      </c>
      <c r="E4705" t="s">
        <v>32</v>
      </c>
      <c r="F4705" t="s">
        <v>206</v>
      </c>
      <c r="G4705">
        <v>420</v>
      </c>
      <c r="H4705">
        <v>1423</v>
      </c>
      <c r="I4705">
        <v>4528</v>
      </c>
      <c r="J4705">
        <v>258842.38</v>
      </c>
      <c r="K4705">
        <v>200770.45</v>
      </c>
      <c r="L4705">
        <v>175253.06</v>
      </c>
      <c r="M4705">
        <v>74668.2111</v>
      </c>
      <c r="N4705">
        <v>420</v>
      </c>
      <c r="O4705">
        <v>616</v>
      </c>
      <c r="P4705">
        <v>2031</v>
      </c>
      <c r="Q4705">
        <v>104736.27</v>
      </c>
      <c r="R4705">
        <v>78884.98</v>
      </c>
      <c r="S4705">
        <v>58878.3</v>
      </c>
      <c r="T4705">
        <v>35302.934800000003</v>
      </c>
      <c r="U4705">
        <v>420</v>
      </c>
      <c r="V4705">
        <v>807</v>
      </c>
      <c r="W4705">
        <v>2497</v>
      </c>
      <c r="X4705">
        <v>154106.10999999999</v>
      </c>
      <c r="Y4705">
        <v>121885.47</v>
      </c>
      <c r="Z4705">
        <v>116374.76</v>
      </c>
      <c r="AA4705">
        <v>39365.276299999998</v>
      </c>
      <c r="AB4705">
        <v>416</v>
      </c>
      <c r="AC4705">
        <v>410</v>
      </c>
      <c r="AD4705">
        <v>382</v>
      </c>
      <c r="AE4705">
        <v>363</v>
      </c>
      <c r="AF4705">
        <v>416</v>
      </c>
      <c r="AG4705">
        <v>410</v>
      </c>
      <c r="AH4705">
        <v>382</v>
      </c>
      <c r="AI4705">
        <v>363</v>
      </c>
      <c r="AJ4705">
        <v>416</v>
      </c>
      <c r="AK4705">
        <v>410</v>
      </c>
      <c r="AL4705">
        <v>382</v>
      </c>
      <c r="AM4705">
        <v>363</v>
      </c>
    </row>
    <row r="4706" spans="1:39" x14ac:dyDescent="0.15">
      <c r="A4706" t="s">
        <v>232</v>
      </c>
      <c r="B4706">
        <v>30</v>
      </c>
      <c r="C4706">
        <v>2</v>
      </c>
      <c r="D4706">
        <v>1</v>
      </c>
      <c r="E4706" t="s">
        <v>28</v>
      </c>
      <c r="F4706" t="s">
        <v>206</v>
      </c>
      <c r="G4706">
        <v>7514</v>
      </c>
      <c r="H4706">
        <v>25740</v>
      </c>
      <c r="I4706">
        <v>69104</v>
      </c>
      <c r="J4706">
        <v>3994669.53</v>
      </c>
      <c r="K4706">
        <v>3429037.32</v>
      </c>
      <c r="L4706">
        <v>2911052.46</v>
      </c>
      <c r="M4706">
        <v>1134517.0995</v>
      </c>
      <c r="N4706">
        <v>7514</v>
      </c>
      <c r="O4706">
        <v>11859</v>
      </c>
      <c r="P4706">
        <v>35208</v>
      </c>
      <c r="Q4706">
        <v>1916284.8</v>
      </c>
      <c r="R4706">
        <v>1596657.28</v>
      </c>
      <c r="S4706">
        <v>1177077.81</v>
      </c>
      <c r="T4706">
        <v>602778.43110000005</v>
      </c>
      <c r="U4706">
        <v>7514</v>
      </c>
      <c r="V4706">
        <v>13881</v>
      </c>
      <c r="W4706">
        <v>33896</v>
      </c>
      <c r="X4706">
        <v>2078384.73</v>
      </c>
      <c r="Y4706">
        <v>1832380.04</v>
      </c>
      <c r="Z4706">
        <v>1733974.65</v>
      </c>
      <c r="AA4706">
        <v>531738.66839999997</v>
      </c>
      <c r="AB4706">
        <v>7233</v>
      </c>
      <c r="AC4706">
        <v>7425</v>
      </c>
      <c r="AD4706">
        <v>5513</v>
      </c>
      <c r="AE4706">
        <v>7067</v>
      </c>
      <c r="AF4706">
        <v>7233</v>
      </c>
      <c r="AG4706">
        <v>7425</v>
      </c>
      <c r="AH4706">
        <v>5513</v>
      </c>
      <c r="AI4706">
        <v>7067</v>
      </c>
      <c r="AJ4706">
        <v>7233</v>
      </c>
      <c r="AK4706">
        <v>7425</v>
      </c>
      <c r="AL4706">
        <v>5513</v>
      </c>
      <c r="AM4706">
        <v>7067</v>
      </c>
    </row>
    <row r="4707" spans="1:39" x14ac:dyDescent="0.15">
      <c r="A4707" t="s">
        <v>232</v>
      </c>
      <c r="B4707">
        <v>30</v>
      </c>
      <c r="C4707">
        <v>2</v>
      </c>
      <c r="D4707">
        <v>1</v>
      </c>
      <c r="E4707" t="s">
        <v>30</v>
      </c>
      <c r="F4707" t="s">
        <v>206</v>
      </c>
      <c r="G4707">
        <v>823</v>
      </c>
      <c r="H4707">
        <v>2889</v>
      </c>
      <c r="I4707">
        <v>7511</v>
      </c>
      <c r="J4707">
        <v>438332.69</v>
      </c>
      <c r="K4707">
        <v>377856.62</v>
      </c>
      <c r="L4707">
        <v>317470.46999999997</v>
      </c>
      <c r="M4707">
        <v>123784.5276</v>
      </c>
      <c r="N4707">
        <v>823</v>
      </c>
      <c r="O4707">
        <v>1330</v>
      </c>
      <c r="P4707">
        <v>3796</v>
      </c>
      <c r="Q4707">
        <v>211736.14</v>
      </c>
      <c r="R4707">
        <v>178161.11</v>
      </c>
      <c r="S4707">
        <v>129766.14</v>
      </c>
      <c r="T4707">
        <v>65069.399100000002</v>
      </c>
      <c r="U4707">
        <v>823</v>
      </c>
      <c r="V4707">
        <v>1559</v>
      </c>
      <c r="W4707">
        <v>3715</v>
      </c>
      <c r="X4707">
        <v>226596.55</v>
      </c>
      <c r="Y4707">
        <v>199695.51</v>
      </c>
      <c r="Z4707">
        <v>187704.33</v>
      </c>
      <c r="AA4707">
        <v>58715.128499999999</v>
      </c>
      <c r="AB4707">
        <v>773</v>
      </c>
      <c r="AC4707">
        <v>818</v>
      </c>
      <c r="AD4707">
        <v>571</v>
      </c>
      <c r="AE4707">
        <v>802</v>
      </c>
      <c r="AF4707">
        <v>773</v>
      </c>
      <c r="AG4707">
        <v>818</v>
      </c>
      <c r="AH4707">
        <v>571</v>
      </c>
      <c r="AI4707">
        <v>802</v>
      </c>
      <c r="AJ4707">
        <v>773</v>
      </c>
      <c r="AK4707">
        <v>818</v>
      </c>
      <c r="AL4707">
        <v>571</v>
      </c>
      <c r="AM4707">
        <v>802</v>
      </c>
    </row>
    <row r="4708" spans="1:39" x14ac:dyDescent="0.15">
      <c r="A4708" t="s">
        <v>232</v>
      </c>
      <c r="B4708">
        <v>30</v>
      </c>
      <c r="C4708">
        <v>2</v>
      </c>
      <c r="D4708">
        <v>1</v>
      </c>
      <c r="E4708" t="s">
        <v>29</v>
      </c>
      <c r="F4708" t="s">
        <v>206</v>
      </c>
      <c r="G4708">
        <v>16846</v>
      </c>
      <c r="H4708">
        <v>64091</v>
      </c>
      <c r="I4708">
        <v>176453</v>
      </c>
      <c r="J4708">
        <v>10111631.609999999</v>
      </c>
      <c r="K4708">
        <v>8079024.3700000001</v>
      </c>
      <c r="L4708">
        <v>6919272.3099999996</v>
      </c>
      <c r="M4708">
        <v>2910475.0510999998</v>
      </c>
      <c r="N4708">
        <v>16846</v>
      </c>
      <c r="O4708">
        <v>27662</v>
      </c>
      <c r="P4708">
        <v>84024</v>
      </c>
      <c r="Q4708">
        <v>4500452.62</v>
      </c>
      <c r="R4708">
        <v>3519275.26</v>
      </c>
      <c r="S4708">
        <v>2614233.85</v>
      </c>
      <c r="T4708">
        <v>1458612.6384999999</v>
      </c>
      <c r="U4708">
        <v>16846</v>
      </c>
      <c r="V4708">
        <v>36429</v>
      </c>
      <c r="W4708">
        <v>92429</v>
      </c>
      <c r="X4708">
        <v>5611178.9900000002</v>
      </c>
      <c r="Y4708">
        <v>4559749.1100000003</v>
      </c>
      <c r="Z4708">
        <v>4305038.46</v>
      </c>
      <c r="AA4708">
        <v>1451862.4125999999</v>
      </c>
      <c r="AB4708">
        <v>16137</v>
      </c>
      <c r="AC4708">
        <v>16747</v>
      </c>
      <c r="AD4708">
        <v>13223</v>
      </c>
      <c r="AE4708">
        <v>16322</v>
      </c>
      <c r="AF4708">
        <v>16137</v>
      </c>
      <c r="AG4708">
        <v>16747</v>
      </c>
      <c r="AH4708">
        <v>13223</v>
      </c>
      <c r="AI4708">
        <v>16322</v>
      </c>
      <c r="AJ4708">
        <v>16137</v>
      </c>
      <c r="AK4708">
        <v>16747</v>
      </c>
      <c r="AL4708">
        <v>13223</v>
      </c>
      <c r="AM4708">
        <v>16322</v>
      </c>
    </row>
    <row r="4709" spans="1:39" x14ac:dyDescent="0.15">
      <c r="A4709" t="s">
        <v>232</v>
      </c>
      <c r="B4709">
        <v>30</v>
      </c>
      <c r="C4709">
        <v>2</v>
      </c>
      <c r="D4709">
        <v>1</v>
      </c>
      <c r="E4709" t="s">
        <v>31</v>
      </c>
      <c r="F4709" t="s">
        <v>206</v>
      </c>
      <c r="G4709">
        <v>10</v>
      </c>
      <c r="H4709">
        <v>40</v>
      </c>
      <c r="I4709">
        <v>101</v>
      </c>
      <c r="J4709">
        <v>5677.41</v>
      </c>
      <c r="K4709">
        <v>4805.22</v>
      </c>
      <c r="L4709">
        <v>3556.89</v>
      </c>
      <c r="M4709">
        <v>1824.3453</v>
      </c>
      <c r="N4709">
        <v>10</v>
      </c>
      <c r="O4709">
        <v>16</v>
      </c>
      <c r="P4709">
        <v>54</v>
      </c>
      <c r="Q4709">
        <v>2642.58</v>
      </c>
      <c r="R4709">
        <v>2096.7199999999998</v>
      </c>
      <c r="S4709">
        <v>951.93</v>
      </c>
      <c r="T4709">
        <v>1045.8632</v>
      </c>
      <c r="U4709">
        <v>10</v>
      </c>
      <c r="V4709">
        <v>24</v>
      </c>
      <c r="W4709">
        <v>47</v>
      </c>
      <c r="X4709">
        <v>3034.83</v>
      </c>
      <c r="Y4709">
        <v>2708.5</v>
      </c>
      <c r="Z4709">
        <v>2604.96</v>
      </c>
      <c r="AA4709">
        <v>778.48209999999995</v>
      </c>
      <c r="AB4709">
        <v>9</v>
      </c>
      <c r="AC4709">
        <v>10</v>
      </c>
      <c r="AD4709">
        <v>5</v>
      </c>
      <c r="AE4709">
        <v>10</v>
      </c>
      <c r="AF4709">
        <v>9</v>
      </c>
      <c r="AG4709">
        <v>10</v>
      </c>
      <c r="AH4709">
        <v>5</v>
      </c>
      <c r="AI4709">
        <v>10</v>
      </c>
      <c r="AJ4709">
        <v>9</v>
      </c>
      <c r="AK4709">
        <v>10</v>
      </c>
      <c r="AL4709">
        <v>5</v>
      </c>
      <c r="AM4709">
        <v>10</v>
      </c>
    </row>
    <row r="4710" spans="1:39" x14ac:dyDescent="0.15">
      <c r="A4710" t="s">
        <v>232</v>
      </c>
      <c r="B4710">
        <v>30</v>
      </c>
      <c r="C4710">
        <v>2</v>
      </c>
      <c r="D4710">
        <v>1</v>
      </c>
      <c r="E4710" t="s">
        <v>32</v>
      </c>
      <c r="F4710" t="s">
        <v>206</v>
      </c>
      <c r="G4710">
        <v>1255</v>
      </c>
      <c r="H4710">
        <v>4677</v>
      </c>
      <c r="I4710">
        <v>13167</v>
      </c>
      <c r="J4710">
        <v>768540.49</v>
      </c>
      <c r="K4710">
        <v>613839.71</v>
      </c>
      <c r="L4710">
        <v>538850.06000000006</v>
      </c>
      <c r="M4710">
        <v>214945.82320000001</v>
      </c>
      <c r="N4710">
        <v>1255</v>
      </c>
      <c r="O4710">
        <v>1923</v>
      </c>
      <c r="P4710">
        <v>5419</v>
      </c>
      <c r="Q4710">
        <v>291433.09999999998</v>
      </c>
      <c r="R4710">
        <v>231092.64</v>
      </c>
      <c r="S4710">
        <v>173606.6</v>
      </c>
      <c r="T4710">
        <v>93417.372900000002</v>
      </c>
      <c r="U4710">
        <v>1255</v>
      </c>
      <c r="V4710">
        <v>2754</v>
      </c>
      <c r="W4710">
        <v>7748</v>
      </c>
      <c r="X4710">
        <v>477107.39</v>
      </c>
      <c r="Y4710">
        <v>382747.07</v>
      </c>
      <c r="Z4710">
        <v>365243.46</v>
      </c>
      <c r="AA4710">
        <v>121528.4503</v>
      </c>
      <c r="AB4710">
        <v>1228</v>
      </c>
      <c r="AC4710">
        <v>1242</v>
      </c>
      <c r="AD4710">
        <v>977</v>
      </c>
      <c r="AE4710">
        <v>1168</v>
      </c>
      <c r="AF4710">
        <v>1228</v>
      </c>
      <c r="AG4710">
        <v>1242</v>
      </c>
      <c r="AH4710">
        <v>977</v>
      </c>
      <c r="AI4710">
        <v>1168</v>
      </c>
      <c r="AJ4710">
        <v>1228</v>
      </c>
      <c r="AK4710">
        <v>1242</v>
      </c>
      <c r="AL4710">
        <v>977</v>
      </c>
      <c r="AM4710">
        <v>1168</v>
      </c>
    </row>
    <row r="4711" spans="1:39" x14ac:dyDescent="0.15">
      <c r="A4711" t="s">
        <v>232</v>
      </c>
      <c r="B4711">
        <v>30</v>
      </c>
      <c r="C4711">
        <v>2</v>
      </c>
      <c r="D4711">
        <v>2</v>
      </c>
      <c r="E4711" t="s">
        <v>28</v>
      </c>
      <c r="F4711" t="s">
        <v>206</v>
      </c>
      <c r="G4711">
        <v>1290</v>
      </c>
      <c r="H4711">
        <v>3773</v>
      </c>
      <c r="I4711">
        <v>10779</v>
      </c>
      <c r="J4711">
        <v>656690.42000000004</v>
      </c>
      <c r="K4711">
        <v>559585.18999999994</v>
      </c>
      <c r="L4711">
        <v>452826.52</v>
      </c>
      <c r="M4711">
        <v>181374.61749999999</v>
      </c>
      <c r="N4711">
        <v>1290</v>
      </c>
      <c r="O4711">
        <v>1722</v>
      </c>
      <c r="P4711">
        <v>5554</v>
      </c>
      <c r="Q4711">
        <v>327660.90000000002</v>
      </c>
      <c r="R4711">
        <v>270022.59000000003</v>
      </c>
      <c r="S4711">
        <v>178847.06</v>
      </c>
      <c r="T4711">
        <v>98098.946299999996</v>
      </c>
      <c r="U4711">
        <v>1290</v>
      </c>
      <c r="V4711">
        <v>2051</v>
      </c>
      <c r="W4711">
        <v>5225</v>
      </c>
      <c r="X4711">
        <v>329029.52</v>
      </c>
      <c r="Y4711">
        <v>289562.59999999998</v>
      </c>
      <c r="Z4711">
        <v>273979.46000000002</v>
      </c>
      <c r="AA4711">
        <v>83275.671199999997</v>
      </c>
      <c r="AB4711">
        <v>1228</v>
      </c>
      <c r="AC4711">
        <v>1274</v>
      </c>
      <c r="AD4711">
        <v>822</v>
      </c>
      <c r="AE4711">
        <v>1197</v>
      </c>
      <c r="AF4711">
        <v>1228</v>
      </c>
      <c r="AG4711">
        <v>1274</v>
      </c>
      <c r="AH4711">
        <v>822</v>
      </c>
      <c r="AI4711">
        <v>1197</v>
      </c>
      <c r="AJ4711">
        <v>1228</v>
      </c>
      <c r="AK4711">
        <v>1274</v>
      </c>
      <c r="AL4711">
        <v>822</v>
      </c>
      <c r="AM4711">
        <v>1197</v>
      </c>
    </row>
    <row r="4712" spans="1:39" x14ac:dyDescent="0.15">
      <c r="A4712" t="s">
        <v>232</v>
      </c>
      <c r="B4712">
        <v>30</v>
      </c>
      <c r="C4712">
        <v>2</v>
      </c>
      <c r="D4712">
        <v>2</v>
      </c>
      <c r="E4712" t="s">
        <v>30</v>
      </c>
      <c r="F4712" t="s">
        <v>206</v>
      </c>
      <c r="G4712">
        <v>135</v>
      </c>
      <c r="H4712">
        <v>397</v>
      </c>
      <c r="I4712">
        <v>1203</v>
      </c>
      <c r="J4712">
        <v>72222.89</v>
      </c>
      <c r="K4712">
        <v>61811.040000000001</v>
      </c>
      <c r="L4712">
        <v>48964.24</v>
      </c>
      <c r="M4712">
        <v>19756.714599999999</v>
      </c>
      <c r="N4712">
        <v>135</v>
      </c>
      <c r="O4712">
        <v>185</v>
      </c>
      <c r="P4712">
        <v>642</v>
      </c>
      <c r="Q4712">
        <v>37222.699999999997</v>
      </c>
      <c r="R4712">
        <v>31317.14</v>
      </c>
      <c r="S4712">
        <v>20331.61</v>
      </c>
      <c r="T4712">
        <v>10933.2978</v>
      </c>
      <c r="U4712">
        <v>135</v>
      </c>
      <c r="V4712">
        <v>212</v>
      </c>
      <c r="W4712">
        <v>561</v>
      </c>
      <c r="X4712">
        <v>35000.19</v>
      </c>
      <c r="Y4712">
        <v>30493.9</v>
      </c>
      <c r="Z4712">
        <v>28632.63</v>
      </c>
      <c r="AA4712">
        <v>8823.4168000000009</v>
      </c>
      <c r="AB4712">
        <v>123</v>
      </c>
      <c r="AC4712">
        <v>128</v>
      </c>
      <c r="AD4712">
        <v>84</v>
      </c>
      <c r="AE4712">
        <v>131</v>
      </c>
      <c r="AF4712">
        <v>123</v>
      </c>
      <c r="AG4712">
        <v>128</v>
      </c>
      <c r="AH4712">
        <v>84</v>
      </c>
      <c r="AI4712">
        <v>131</v>
      </c>
      <c r="AJ4712">
        <v>123</v>
      </c>
      <c r="AK4712">
        <v>128</v>
      </c>
      <c r="AL4712">
        <v>84</v>
      </c>
      <c r="AM4712">
        <v>131</v>
      </c>
    </row>
    <row r="4713" spans="1:39" x14ac:dyDescent="0.15">
      <c r="A4713" t="s">
        <v>232</v>
      </c>
      <c r="B4713">
        <v>30</v>
      </c>
      <c r="C4713">
        <v>2</v>
      </c>
      <c r="D4713">
        <v>2</v>
      </c>
      <c r="E4713" t="s">
        <v>29</v>
      </c>
      <c r="F4713" t="s">
        <v>206</v>
      </c>
      <c r="G4713">
        <v>860</v>
      </c>
      <c r="H4713">
        <v>2665</v>
      </c>
      <c r="I4713">
        <v>7991</v>
      </c>
      <c r="J4713">
        <v>490450.76</v>
      </c>
      <c r="K4713">
        <v>394442.46</v>
      </c>
      <c r="L4713">
        <v>323396.46999999997</v>
      </c>
      <c r="M4713">
        <v>134747.64569999999</v>
      </c>
      <c r="N4713">
        <v>860</v>
      </c>
      <c r="O4713">
        <v>1137</v>
      </c>
      <c r="P4713">
        <v>3685</v>
      </c>
      <c r="Q4713">
        <v>221092.01</v>
      </c>
      <c r="R4713">
        <v>173979.31</v>
      </c>
      <c r="S4713">
        <v>116733.41</v>
      </c>
      <c r="T4713">
        <v>66154.802299999996</v>
      </c>
      <c r="U4713">
        <v>860</v>
      </c>
      <c r="V4713">
        <v>1528</v>
      </c>
      <c r="W4713">
        <v>4306</v>
      </c>
      <c r="X4713">
        <v>269358.75</v>
      </c>
      <c r="Y4713">
        <v>220463.15</v>
      </c>
      <c r="Z4713">
        <v>206663.06</v>
      </c>
      <c r="AA4713">
        <v>68592.843399999998</v>
      </c>
      <c r="AB4713">
        <v>831</v>
      </c>
      <c r="AC4713">
        <v>846</v>
      </c>
      <c r="AD4713">
        <v>536</v>
      </c>
      <c r="AE4713">
        <v>846</v>
      </c>
      <c r="AF4713">
        <v>831</v>
      </c>
      <c r="AG4713">
        <v>846</v>
      </c>
      <c r="AH4713">
        <v>536</v>
      </c>
      <c r="AI4713">
        <v>846</v>
      </c>
      <c r="AJ4713">
        <v>831</v>
      </c>
      <c r="AK4713">
        <v>846</v>
      </c>
      <c r="AL4713">
        <v>536</v>
      </c>
      <c r="AM4713">
        <v>846</v>
      </c>
    </row>
    <row r="4714" spans="1:39" x14ac:dyDescent="0.15">
      <c r="A4714" t="s">
        <v>232</v>
      </c>
      <c r="B4714">
        <v>30</v>
      </c>
      <c r="C4714">
        <v>2</v>
      </c>
      <c r="D4714">
        <v>2</v>
      </c>
      <c r="E4714" t="s">
        <v>31</v>
      </c>
      <c r="F4714" t="s">
        <v>206</v>
      </c>
      <c r="G4714">
        <v>1</v>
      </c>
      <c r="H4714">
        <v>2</v>
      </c>
      <c r="I4714">
        <v>8</v>
      </c>
      <c r="J4714">
        <v>582.95000000000005</v>
      </c>
      <c r="K4714">
        <v>499.5</v>
      </c>
      <c r="L4714">
        <v>288.02999999999997</v>
      </c>
      <c r="M4714">
        <v>206.51920000000001</v>
      </c>
      <c r="N4714">
        <v>1</v>
      </c>
      <c r="O4714">
        <v>1</v>
      </c>
      <c r="P4714">
        <v>6</v>
      </c>
      <c r="Q4714">
        <v>453.96</v>
      </c>
      <c r="R4714">
        <v>386.46</v>
      </c>
      <c r="S4714">
        <v>174.99</v>
      </c>
      <c r="T4714">
        <v>166.23920000000001</v>
      </c>
      <c r="U4714">
        <v>1</v>
      </c>
      <c r="V4714">
        <v>1</v>
      </c>
      <c r="W4714">
        <v>2</v>
      </c>
      <c r="X4714">
        <v>128.99</v>
      </c>
      <c r="Y4714">
        <v>113.04</v>
      </c>
      <c r="Z4714">
        <v>113.04</v>
      </c>
      <c r="AA4714">
        <v>40.28</v>
      </c>
      <c r="AB4714">
        <v>1</v>
      </c>
      <c r="AC4714">
        <v>1</v>
      </c>
      <c r="AD4714">
        <v>0</v>
      </c>
      <c r="AE4714">
        <v>1</v>
      </c>
      <c r="AF4714">
        <v>1</v>
      </c>
      <c r="AG4714">
        <v>1</v>
      </c>
      <c r="AH4714">
        <v>0</v>
      </c>
      <c r="AI4714">
        <v>1</v>
      </c>
      <c r="AJ4714">
        <v>1</v>
      </c>
      <c r="AK4714">
        <v>1</v>
      </c>
      <c r="AL4714">
        <v>0</v>
      </c>
      <c r="AM4714">
        <v>1</v>
      </c>
    </row>
    <row r="4715" spans="1:39" x14ac:dyDescent="0.15">
      <c r="A4715" t="s">
        <v>232</v>
      </c>
      <c r="B4715">
        <v>30</v>
      </c>
      <c r="C4715">
        <v>2</v>
      </c>
      <c r="D4715">
        <v>2</v>
      </c>
      <c r="E4715" t="s">
        <v>32</v>
      </c>
      <c r="F4715" t="s">
        <v>206</v>
      </c>
      <c r="G4715">
        <v>318</v>
      </c>
      <c r="H4715">
        <v>1021</v>
      </c>
      <c r="I4715">
        <v>3102</v>
      </c>
      <c r="J4715">
        <v>190065.83</v>
      </c>
      <c r="K4715">
        <v>150595.10999999999</v>
      </c>
      <c r="L4715">
        <v>129428.11</v>
      </c>
      <c r="M4715">
        <v>51806.967400000001</v>
      </c>
      <c r="N4715">
        <v>318</v>
      </c>
      <c r="O4715">
        <v>443</v>
      </c>
      <c r="P4715">
        <v>1322</v>
      </c>
      <c r="Q4715">
        <v>76213.88</v>
      </c>
      <c r="R4715">
        <v>59623.54</v>
      </c>
      <c r="S4715">
        <v>42565.87</v>
      </c>
      <c r="T4715">
        <v>23457.274300000001</v>
      </c>
      <c r="U4715">
        <v>318</v>
      </c>
      <c r="V4715">
        <v>578</v>
      </c>
      <c r="W4715">
        <v>1780</v>
      </c>
      <c r="X4715">
        <v>113851.95</v>
      </c>
      <c r="Y4715">
        <v>90971.57</v>
      </c>
      <c r="Z4715">
        <v>86862.24</v>
      </c>
      <c r="AA4715">
        <v>28349.6931</v>
      </c>
      <c r="AB4715">
        <v>313</v>
      </c>
      <c r="AC4715">
        <v>312</v>
      </c>
      <c r="AD4715">
        <v>216</v>
      </c>
      <c r="AE4715">
        <v>303</v>
      </c>
      <c r="AF4715">
        <v>313</v>
      </c>
      <c r="AG4715">
        <v>312</v>
      </c>
      <c r="AH4715">
        <v>216</v>
      </c>
      <c r="AI4715">
        <v>303</v>
      </c>
      <c r="AJ4715">
        <v>313</v>
      </c>
      <c r="AK4715">
        <v>312</v>
      </c>
      <c r="AL4715">
        <v>216</v>
      </c>
      <c r="AM4715">
        <v>303</v>
      </c>
    </row>
    <row r="4716" spans="1:39" x14ac:dyDescent="0.15">
      <c r="A4716" t="s">
        <v>232</v>
      </c>
      <c r="B4716">
        <v>70</v>
      </c>
      <c r="C4716">
        <v>1</v>
      </c>
      <c r="D4716">
        <v>0</v>
      </c>
      <c r="E4716" t="s">
        <v>28</v>
      </c>
      <c r="F4716" t="s">
        <v>206</v>
      </c>
      <c r="G4716">
        <v>20666</v>
      </c>
      <c r="H4716">
        <v>25112</v>
      </c>
      <c r="I4716">
        <v>65696</v>
      </c>
      <c r="J4716">
        <v>3913458.32</v>
      </c>
      <c r="K4716">
        <v>3330223.72</v>
      </c>
      <c r="L4716">
        <v>3032176.13</v>
      </c>
      <c r="M4716">
        <v>1098671.8835</v>
      </c>
      <c r="N4716">
        <v>8073</v>
      </c>
      <c r="O4716">
        <v>9563</v>
      </c>
      <c r="P4716">
        <v>27814</v>
      </c>
      <c r="Q4716">
        <v>1582245.31</v>
      </c>
      <c r="R4716">
        <v>1299802.3999999999</v>
      </c>
      <c r="S4716">
        <v>1079619.04</v>
      </c>
      <c r="T4716">
        <v>497687.66070000001</v>
      </c>
      <c r="U4716">
        <v>12593</v>
      </c>
      <c r="V4716">
        <v>15549</v>
      </c>
      <c r="W4716">
        <v>37882</v>
      </c>
      <c r="X4716">
        <v>2331213.0099999998</v>
      </c>
      <c r="Y4716">
        <v>2030421.32</v>
      </c>
      <c r="Z4716">
        <v>1952557.09</v>
      </c>
      <c r="AA4716">
        <v>600984.22279999999</v>
      </c>
      <c r="AB4716">
        <v>20292</v>
      </c>
      <c r="AC4716">
        <v>14747</v>
      </c>
      <c r="AD4716">
        <v>11168</v>
      </c>
      <c r="AE4716">
        <v>9642</v>
      </c>
      <c r="AF4716">
        <v>7991</v>
      </c>
      <c r="AG4716">
        <v>7575</v>
      </c>
      <c r="AH4716">
        <v>5948</v>
      </c>
      <c r="AI4716">
        <v>4331</v>
      </c>
      <c r="AJ4716">
        <v>12301</v>
      </c>
      <c r="AK4716">
        <v>7172</v>
      </c>
      <c r="AL4716">
        <v>5220</v>
      </c>
      <c r="AM4716">
        <v>5311</v>
      </c>
    </row>
    <row r="4717" spans="1:39" x14ac:dyDescent="0.15">
      <c r="A4717" t="s">
        <v>232</v>
      </c>
      <c r="B4717">
        <v>70</v>
      </c>
      <c r="C4717">
        <v>1</v>
      </c>
      <c r="D4717">
        <v>0</v>
      </c>
      <c r="E4717" t="s">
        <v>30</v>
      </c>
      <c r="F4717" t="s">
        <v>206</v>
      </c>
      <c r="G4717">
        <v>35</v>
      </c>
      <c r="H4717">
        <v>41</v>
      </c>
      <c r="I4717">
        <v>104</v>
      </c>
      <c r="J4717">
        <v>6224.58</v>
      </c>
      <c r="K4717">
        <v>5519.5</v>
      </c>
      <c r="L4717">
        <v>5149.29</v>
      </c>
      <c r="M4717">
        <v>1792.9372000000001</v>
      </c>
      <c r="N4717">
        <v>8</v>
      </c>
      <c r="O4717">
        <v>9</v>
      </c>
      <c r="P4717">
        <v>30</v>
      </c>
      <c r="Q4717">
        <v>1643.81</v>
      </c>
      <c r="R4717">
        <v>1302.6099999999999</v>
      </c>
      <c r="S4717">
        <v>1011.4</v>
      </c>
      <c r="T4717">
        <v>557.3972</v>
      </c>
      <c r="U4717">
        <v>27</v>
      </c>
      <c r="V4717">
        <v>32</v>
      </c>
      <c r="W4717">
        <v>74</v>
      </c>
      <c r="X4717">
        <v>4580.7700000000004</v>
      </c>
      <c r="Y4717">
        <v>4216.8900000000003</v>
      </c>
      <c r="Z4717">
        <v>4137.8900000000003</v>
      </c>
      <c r="AA4717">
        <v>1235.54</v>
      </c>
      <c r="AB4717">
        <v>35</v>
      </c>
      <c r="AC4717">
        <v>24</v>
      </c>
      <c r="AD4717">
        <v>16</v>
      </c>
      <c r="AE4717">
        <v>19</v>
      </c>
      <c r="AF4717">
        <v>8</v>
      </c>
      <c r="AG4717">
        <v>8</v>
      </c>
      <c r="AH4717">
        <v>6</v>
      </c>
      <c r="AI4717">
        <v>4</v>
      </c>
      <c r="AJ4717">
        <v>27</v>
      </c>
      <c r="AK4717">
        <v>16</v>
      </c>
      <c r="AL4717">
        <v>10</v>
      </c>
      <c r="AM4717">
        <v>15</v>
      </c>
    </row>
    <row r="4718" spans="1:39" x14ac:dyDescent="0.15">
      <c r="A4718" t="s">
        <v>232</v>
      </c>
      <c r="B4718">
        <v>70</v>
      </c>
      <c r="C4718">
        <v>1</v>
      </c>
      <c r="D4718">
        <v>0</v>
      </c>
      <c r="E4718" t="s">
        <v>29</v>
      </c>
      <c r="F4718" t="s">
        <v>206</v>
      </c>
      <c r="G4718">
        <v>217</v>
      </c>
      <c r="H4718">
        <v>290</v>
      </c>
      <c r="I4718">
        <v>834</v>
      </c>
      <c r="J4718">
        <v>47116.07</v>
      </c>
      <c r="K4718">
        <v>36296.99</v>
      </c>
      <c r="L4718">
        <v>33146.22</v>
      </c>
      <c r="M4718">
        <v>14568.344800000001</v>
      </c>
      <c r="N4718">
        <v>129</v>
      </c>
      <c r="O4718">
        <v>176</v>
      </c>
      <c r="P4718">
        <v>523</v>
      </c>
      <c r="Q4718">
        <v>29028.37</v>
      </c>
      <c r="R4718">
        <v>21792.13</v>
      </c>
      <c r="S4718">
        <v>19397.38</v>
      </c>
      <c r="T4718">
        <v>9758.5040000000008</v>
      </c>
      <c r="U4718">
        <v>88</v>
      </c>
      <c r="V4718">
        <v>114</v>
      </c>
      <c r="W4718">
        <v>311</v>
      </c>
      <c r="X4718">
        <v>18087.7</v>
      </c>
      <c r="Y4718">
        <v>14504.86</v>
      </c>
      <c r="Z4718">
        <v>13748.84</v>
      </c>
      <c r="AA4718">
        <v>4809.8407999999999</v>
      </c>
      <c r="AB4718">
        <v>215</v>
      </c>
      <c r="AC4718">
        <v>172</v>
      </c>
      <c r="AD4718">
        <v>146</v>
      </c>
      <c r="AE4718">
        <v>124</v>
      </c>
      <c r="AF4718">
        <v>129</v>
      </c>
      <c r="AG4718">
        <v>125</v>
      </c>
      <c r="AH4718">
        <v>106</v>
      </c>
      <c r="AI4718">
        <v>78</v>
      </c>
      <c r="AJ4718">
        <v>86</v>
      </c>
      <c r="AK4718">
        <v>47</v>
      </c>
      <c r="AL4718">
        <v>40</v>
      </c>
      <c r="AM4718">
        <v>46</v>
      </c>
    </row>
    <row r="4719" spans="1:39" x14ac:dyDescent="0.15">
      <c r="A4719" t="s">
        <v>232</v>
      </c>
      <c r="B4719">
        <v>70</v>
      </c>
      <c r="C4719">
        <v>1</v>
      </c>
      <c r="D4719">
        <v>0</v>
      </c>
      <c r="E4719" t="s">
        <v>32</v>
      </c>
      <c r="F4719" t="s">
        <v>206</v>
      </c>
      <c r="G4719">
        <v>3132</v>
      </c>
      <c r="H4719">
        <v>4089</v>
      </c>
      <c r="I4719">
        <v>11332</v>
      </c>
      <c r="J4719">
        <v>703477.54</v>
      </c>
      <c r="K4719">
        <v>539927.32999999996</v>
      </c>
      <c r="L4719">
        <v>515037.22</v>
      </c>
      <c r="M4719">
        <v>186943.30669999999</v>
      </c>
      <c r="N4719">
        <v>560</v>
      </c>
      <c r="O4719">
        <v>694</v>
      </c>
      <c r="P4719">
        <v>2079</v>
      </c>
      <c r="Q4719">
        <v>128787.71</v>
      </c>
      <c r="R4719">
        <v>95008.23</v>
      </c>
      <c r="S4719">
        <v>79217.990000000005</v>
      </c>
      <c r="T4719">
        <v>38914.003799999999</v>
      </c>
      <c r="U4719">
        <v>2572</v>
      </c>
      <c r="V4719">
        <v>3395</v>
      </c>
      <c r="W4719">
        <v>9253</v>
      </c>
      <c r="X4719">
        <v>574689.82999999996</v>
      </c>
      <c r="Y4719">
        <v>444919.1</v>
      </c>
      <c r="Z4719">
        <v>435819.23</v>
      </c>
      <c r="AA4719">
        <v>148029.30290000001</v>
      </c>
      <c r="AB4719">
        <v>3104</v>
      </c>
      <c r="AC4719">
        <v>1958</v>
      </c>
      <c r="AD4719">
        <v>1560</v>
      </c>
      <c r="AE4719">
        <v>1859</v>
      </c>
      <c r="AF4719">
        <v>551</v>
      </c>
      <c r="AG4719">
        <v>448</v>
      </c>
      <c r="AH4719">
        <v>382</v>
      </c>
      <c r="AI4719">
        <v>423</v>
      </c>
      <c r="AJ4719">
        <v>2553</v>
      </c>
      <c r="AK4719">
        <v>1510</v>
      </c>
      <c r="AL4719">
        <v>1178</v>
      </c>
      <c r="AM4719">
        <v>1436</v>
      </c>
    </row>
    <row r="4720" spans="1:39" x14ac:dyDescent="0.15">
      <c r="A4720" t="s">
        <v>232</v>
      </c>
      <c r="B4720">
        <v>70</v>
      </c>
      <c r="C4720">
        <v>1</v>
      </c>
      <c r="D4720">
        <v>1</v>
      </c>
      <c r="E4720" t="s">
        <v>28</v>
      </c>
      <c r="F4720" t="s">
        <v>206</v>
      </c>
      <c r="G4720">
        <v>62009</v>
      </c>
      <c r="H4720">
        <v>86284</v>
      </c>
      <c r="I4720">
        <v>219658</v>
      </c>
      <c r="J4720">
        <v>12148267.65</v>
      </c>
      <c r="K4720">
        <v>10368705.539999999</v>
      </c>
      <c r="L4720">
        <v>9460954.6400000006</v>
      </c>
      <c r="M4720">
        <v>3574088.3788999999</v>
      </c>
      <c r="N4720">
        <v>29571</v>
      </c>
      <c r="O4720">
        <v>38991</v>
      </c>
      <c r="P4720">
        <v>113890</v>
      </c>
      <c r="Q4720">
        <v>5864110.0599999996</v>
      </c>
      <c r="R4720">
        <v>4896736.01</v>
      </c>
      <c r="S4720">
        <v>4190073.66</v>
      </c>
      <c r="T4720">
        <v>1946731.3977000001</v>
      </c>
      <c r="U4720">
        <v>32438</v>
      </c>
      <c r="V4720">
        <v>47293</v>
      </c>
      <c r="W4720">
        <v>105768</v>
      </c>
      <c r="X4720">
        <v>6284157.5899999999</v>
      </c>
      <c r="Y4720">
        <v>5471969.5300000003</v>
      </c>
      <c r="Z4720">
        <v>5270880.9800000004</v>
      </c>
      <c r="AA4720">
        <v>1627356.9812</v>
      </c>
      <c r="AB4720">
        <v>59987</v>
      </c>
      <c r="AC4720">
        <v>57282</v>
      </c>
      <c r="AD4720">
        <v>36309</v>
      </c>
      <c r="AE4720">
        <v>53695</v>
      </c>
      <c r="AF4720">
        <v>28739</v>
      </c>
      <c r="AG4720">
        <v>28539</v>
      </c>
      <c r="AH4720">
        <v>20370</v>
      </c>
      <c r="AI4720">
        <v>26266</v>
      </c>
      <c r="AJ4720">
        <v>31248</v>
      </c>
      <c r="AK4720">
        <v>28743</v>
      </c>
      <c r="AL4720">
        <v>15939</v>
      </c>
      <c r="AM4720">
        <v>27429</v>
      </c>
    </row>
    <row r="4721" spans="1:39" x14ac:dyDescent="0.15">
      <c r="A4721" t="s">
        <v>232</v>
      </c>
      <c r="B4721">
        <v>70</v>
      </c>
      <c r="C4721">
        <v>1</v>
      </c>
      <c r="D4721">
        <v>1</v>
      </c>
      <c r="E4721" t="s">
        <v>30</v>
      </c>
      <c r="F4721" t="s">
        <v>206</v>
      </c>
      <c r="G4721">
        <v>6037</v>
      </c>
      <c r="H4721">
        <v>8463</v>
      </c>
      <c r="I4721">
        <v>21068</v>
      </c>
      <c r="J4721">
        <v>1180827</v>
      </c>
      <c r="K4721">
        <v>1018941.4</v>
      </c>
      <c r="L4721">
        <v>922936.3</v>
      </c>
      <c r="M4721">
        <v>340798.61700000003</v>
      </c>
      <c r="N4721">
        <v>2726</v>
      </c>
      <c r="O4721">
        <v>3583</v>
      </c>
      <c r="P4721">
        <v>10152</v>
      </c>
      <c r="Q4721">
        <v>537109.68000000005</v>
      </c>
      <c r="R4721">
        <v>454411.5</v>
      </c>
      <c r="S4721">
        <v>383239.33</v>
      </c>
      <c r="T4721">
        <v>174235.4265</v>
      </c>
      <c r="U4721">
        <v>3311</v>
      </c>
      <c r="V4721">
        <v>4880</v>
      </c>
      <c r="W4721">
        <v>10916</v>
      </c>
      <c r="X4721">
        <v>643717.31999999995</v>
      </c>
      <c r="Y4721">
        <v>564529.9</v>
      </c>
      <c r="Z4721">
        <v>539696.97</v>
      </c>
      <c r="AA4721">
        <v>166563.1905</v>
      </c>
      <c r="AB4721">
        <v>5731</v>
      </c>
      <c r="AC4721">
        <v>5732</v>
      </c>
      <c r="AD4721">
        <v>3217</v>
      </c>
      <c r="AE4721">
        <v>5839</v>
      </c>
      <c r="AF4721">
        <v>2601</v>
      </c>
      <c r="AG4721">
        <v>2622</v>
      </c>
      <c r="AH4721">
        <v>1743</v>
      </c>
      <c r="AI4721">
        <v>2640</v>
      </c>
      <c r="AJ4721">
        <v>3130</v>
      </c>
      <c r="AK4721">
        <v>3110</v>
      </c>
      <c r="AL4721">
        <v>1474</v>
      </c>
      <c r="AM4721">
        <v>3199</v>
      </c>
    </row>
    <row r="4722" spans="1:39" x14ac:dyDescent="0.15">
      <c r="A4722" t="s">
        <v>232</v>
      </c>
      <c r="B4722">
        <v>70</v>
      </c>
      <c r="C4722">
        <v>1</v>
      </c>
      <c r="D4722">
        <v>1</v>
      </c>
      <c r="E4722" t="s">
        <v>29</v>
      </c>
      <c r="F4722" t="s">
        <v>206</v>
      </c>
      <c r="G4722">
        <v>66685</v>
      </c>
      <c r="H4722">
        <v>100281</v>
      </c>
      <c r="I4722">
        <v>256213</v>
      </c>
      <c r="J4722">
        <v>14358743.02</v>
      </c>
      <c r="K4722">
        <v>11529338.279999999</v>
      </c>
      <c r="L4722">
        <v>10683761.07</v>
      </c>
      <c r="M4722">
        <v>4133817.4188000001</v>
      </c>
      <c r="N4722">
        <v>23522</v>
      </c>
      <c r="O4722">
        <v>32302</v>
      </c>
      <c r="P4722">
        <v>98291</v>
      </c>
      <c r="Q4722">
        <v>5024323.7300000004</v>
      </c>
      <c r="R4722">
        <v>3967857.42</v>
      </c>
      <c r="S4722">
        <v>3407180.97</v>
      </c>
      <c r="T4722">
        <v>1697017.6346</v>
      </c>
      <c r="U4722">
        <v>43163</v>
      </c>
      <c r="V4722">
        <v>67979</v>
      </c>
      <c r="W4722">
        <v>157922</v>
      </c>
      <c r="X4722">
        <v>9334419.2899999991</v>
      </c>
      <c r="Y4722">
        <v>7561480.8600000003</v>
      </c>
      <c r="Z4722">
        <v>7276580.0999999996</v>
      </c>
      <c r="AA4722">
        <v>2436799.7842000001</v>
      </c>
      <c r="AB4722">
        <v>64465</v>
      </c>
      <c r="AC4722">
        <v>63909</v>
      </c>
      <c r="AD4722">
        <v>41245</v>
      </c>
      <c r="AE4722">
        <v>64048</v>
      </c>
      <c r="AF4722">
        <v>22720</v>
      </c>
      <c r="AG4722">
        <v>22714</v>
      </c>
      <c r="AH4722">
        <v>17106</v>
      </c>
      <c r="AI4722">
        <v>22614</v>
      </c>
      <c r="AJ4722">
        <v>41745</v>
      </c>
      <c r="AK4722">
        <v>41195</v>
      </c>
      <c r="AL4722">
        <v>24139</v>
      </c>
      <c r="AM4722">
        <v>41434</v>
      </c>
    </row>
    <row r="4723" spans="1:39" x14ac:dyDescent="0.15">
      <c r="A4723" t="s">
        <v>232</v>
      </c>
      <c r="B4723">
        <v>70</v>
      </c>
      <c r="C4723">
        <v>1</v>
      </c>
      <c r="D4723">
        <v>1</v>
      </c>
      <c r="E4723" t="s">
        <v>31</v>
      </c>
      <c r="F4723" t="s">
        <v>206</v>
      </c>
      <c r="G4723">
        <v>25</v>
      </c>
      <c r="H4723">
        <v>62</v>
      </c>
      <c r="I4723">
        <v>108</v>
      </c>
      <c r="J4723">
        <v>5597.55</v>
      </c>
      <c r="K4723">
        <v>4751.7</v>
      </c>
      <c r="L4723">
        <v>4389.68</v>
      </c>
      <c r="M4723">
        <v>1631.2309</v>
      </c>
      <c r="N4723">
        <v>8</v>
      </c>
      <c r="O4723">
        <v>20</v>
      </c>
      <c r="P4723">
        <v>45</v>
      </c>
      <c r="Q4723">
        <v>1938.71</v>
      </c>
      <c r="R4723">
        <v>1630.16</v>
      </c>
      <c r="S4723">
        <v>1389.74</v>
      </c>
      <c r="T4723">
        <v>690.14189999999996</v>
      </c>
      <c r="U4723">
        <v>17</v>
      </c>
      <c r="V4723">
        <v>42</v>
      </c>
      <c r="W4723">
        <v>63</v>
      </c>
      <c r="X4723">
        <v>3658.84</v>
      </c>
      <c r="Y4723">
        <v>3121.54</v>
      </c>
      <c r="Z4723">
        <v>2999.94</v>
      </c>
      <c r="AA4723">
        <v>941.08900000000006</v>
      </c>
      <c r="AB4723">
        <v>24</v>
      </c>
      <c r="AC4723">
        <v>23</v>
      </c>
      <c r="AD4723">
        <v>15</v>
      </c>
      <c r="AE4723">
        <v>23</v>
      </c>
      <c r="AF4723">
        <v>8</v>
      </c>
      <c r="AG4723">
        <v>8</v>
      </c>
      <c r="AH4723">
        <v>6</v>
      </c>
      <c r="AI4723">
        <v>7</v>
      </c>
      <c r="AJ4723">
        <v>16</v>
      </c>
      <c r="AK4723">
        <v>15</v>
      </c>
      <c r="AL4723">
        <v>9</v>
      </c>
      <c r="AM4723">
        <v>16</v>
      </c>
    </row>
    <row r="4724" spans="1:39" x14ac:dyDescent="0.15">
      <c r="A4724" t="s">
        <v>232</v>
      </c>
      <c r="B4724">
        <v>70</v>
      </c>
      <c r="C4724">
        <v>1</v>
      </c>
      <c r="D4724">
        <v>1</v>
      </c>
      <c r="E4724" t="s">
        <v>32</v>
      </c>
      <c r="F4724" t="s">
        <v>206</v>
      </c>
      <c r="G4724">
        <v>3205</v>
      </c>
      <c r="H4724">
        <v>4783</v>
      </c>
      <c r="I4724">
        <v>12588</v>
      </c>
      <c r="J4724">
        <v>750875.78</v>
      </c>
      <c r="K4724">
        <v>581441.86</v>
      </c>
      <c r="L4724">
        <v>553159.02</v>
      </c>
      <c r="M4724">
        <v>202487.68590000001</v>
      </c>
      <c r="N4724">
        <v>685</v>
      </c>
      <c r="O4724">
        <v>954</v>
      </c>
      <c r="P4724">
        <v>2741</v>
      </c>
      <c r="Q4724">
        <v>153099.15</v>
      </c>
      <c r="R4724">
        <v>119710.27</v>
      </c>
      <c r="S4724">
        <v>103272.93</v>
      </c>
      <c r="T4724">
        <v>48138.917099999999</v>
      </c>
      <c r="U4724">
        <v>2520</v>
      </c>
      <c r="V4724">
        <v>3829</v>
      </c>
      <c r="W4724">
        <v>9847</v>
      </c>
      <c r="X4724">
        <v>597776.63</v>
      </c>
      <c r="Y4724">
        <v>461731.59</v>
      </c>
      <c r="Z4724">
        <v>449886.09</v>
      </c>
      <c r="AA4724">
        <v>154348.76879999999</v>
      </c>
      <c r="AB4724">
        <v>3141</v>
      </c>
      <c r="AC4724">
        <v>2846</v>
      </c>
      <c r="AD4724">
        <v>1806</v>
      </c>
      <c r="AE4724">
        <v>2802</v>
      </c>
      <c r="AF4724">
        <v>676</v>
      </c>
      <c r="AG4724">
        <v>603</v>
      </c>
      <c r="AH4724">
        <v>434</v>
      </c>
      <c r="AI4724">
        <v>631</v>
      </c>
      <c r="AJ4724">
        <v>2465</v>
      </c>
      <c r="AK4724">
        <v>2243</v>
      </c>
      <c r="AL4724">
        <v>1372</v>
      </c>
      <c r="AM4724">
        <v>2171</v>
      </c>
    </row>
    <row r="4725" spans="1:39" x14ac:dyDescent="0.15">
      <c r="A4725" t="s">
        <v>232</v>
      </c>
      <c r="B4725">
        <v>70</v>
      </c>
      <c r="C4725">
        <v>1</v>
      </c>
      <c r="D4725">
        <v>2</v>
      </c>
      <c r="E4725" t="s">
        <v>28</v>
      </c>
      <c r="F4725" t="s">
        <v>206</v>
      </c>
      <c r="G4725">
        <v>27447</v>
      </c>
      <c r="H4725">
        <v>33581</v>
      </c>
      <c r="I4725">
        <v>86950</v>
      </c>
      <c r="J4725">
        <v>5243779.34</v>
      </c>
      <c r="K4725">
        <v>4465414.5199999996</v>
      </c>
      <c r="L4725">
        <v>4080255.01</v>
      </c>
      <c r="M4725">
        <v>1443393.2882000001</v>
      </c>
      <c r="N4725">
        <v>10858</v>
      </c>
      <c r="O4725">
        <v>12642</v>
      </c>
      <c r="P4725">
        <v>36319</v>
      </c>
      <c r="Q4725">
        <v>2130467.94</v>
      </c>
      <c r="R4725">
        <v>1757505.85</v>
      </c>
      <c r="S4725">
        <v>1461628.41</v>
      </c>
      <c r="T4725">
        <v>647653.43350000004</v>
      </c>
      <c r="U4725">
        <v>16589</v>
      </c>
      <c r="V4725">
        <v>20939</v>
      </c>
      <c r="W4725">
        <v>50631</v>
      </c>
      <c r="X4725">
        <v>3113311.4</v>
      </c>
      <c r="Y4725">
        <v>2707908.67</v>
      </c>
      <c r="Z4725">
        <v>2618626.6</v>
      </c>
      <c r="AA4725">
        <v>795739.85470000003</v>
      </c>
      <c r="AB4725">
        <v>26479</v>
      </c>
      <c r="AC4725">
        <v>23112</v>
      </c>
      <c r="AD4725">
        <v>10853</v>
      </c>
      <c r="AE4725">
        <v>22501</v>
      </c>
      <c r="AF4725">
        <v>10517</v>
      </c>
      <c r="AG4725">
        <v>10162</v>
      </c>
      <c r="AH4725">
        <v>5632</v>
      </c>
      <c r="AI4725">
        <v>9593</v>
      </c>
      <c r="AJ4725">
        <v>15962</v>
      </c>
      <c r="AK4725">
        <v>12950</v>
      </c>
      <c r="AL4725">
        <v>5221</v>
      </c>
      <c r="AM4725">
        <v>12908</v>
      </c>
    </row>
    <row r="4726" spans="1:39" x14ac:dyDescent="0.15">
      <c r="A4726" t="s">
        <v>232</v>
      </c>
      <c r="B4726">
        <v>70</v>
      </c>
      <c r="C4726">
        <v>1</v>
      </c>
      <c r="D4726">
        <v>2</v>
      </c>
      <c r="E4726" t="s">
        <v>30</v>
      </c>
      <c r="F4726" t="s">
        <v>206</v>
      </c>
      <c r="G4726">
        <v>3309</v>
      </c>
      <c r="H4726">
        <v>4080</v>
      </c>
      <c r="I4726">
        <v>10488</v>
      </c>
      <c r="J4726">
        <v>632777.81000000006</v>
      </c>
      <c r="K4726">
        <v>538030.56999999995</v>
      </c>
      <c r="L4726">
        <v>488363.22</v>
      </c>
      <c r="M4726">
        <v>174063.87789999999</v>
      </c>
      <c r="N4726">
        <v>1219</v>
      </c>
      <c r="O4726">
        <v>1424</v>
      </c>
      <c r="P4726">
        <v>4126</v>
      </c>
      <c r="Q4726">
        <v>242768.04</v>
      </c>
      <c r="R4726">
        <v>198459.95</v>
      </c>
      <c r="S4726">
        <v>160371.54</v>
      </c>
      <c r="T4726">
        <v>74468.410300000003</v>
      </c>
      <c r="U4726">
        <v>2090</v>
      </c>
      <c r="V4726">
        <v>2656</v>
      </c>
      <c r="W4726">
        <v>6362</v>
      </c>
      <c r="X4726">
        <v>390009.77</v>
      </c>
      <c r="Y4726">
        <v>339570.62</v>
      </c>
      <c r="Z4726">
        <v>327991.67999999999</v>
      </c>
      <c r="AA4726">
        <v>99595.467600000004</v>
      </c>
      <c r="AB4726">
        <v>3124</v>
      </c>
      <c r="AC4726">
        <v>2859</v>
      </c>
      <c r="AD4726">
        <v>1219</v>
      </c>
      <c r="AE4726">
        <v>3224</v>
      </c>
      <c r="AF4726">
        <v>1157</v>
      </c>
      <c r="AG4726">
        <v>1154</v>
      </c>
      <c r="AH4726">
        <v>621</v>
      </c>
      <c r="AI4726">
        <v>1192</v>
      </c>
      <c r="AJ4726">
        <v>1967</v>
      </c>
      <c r="AK4726">
        <v>1705</v>
      </c>
      <c r="AL4726">
        <v>598</v>
      </c>
      <c r="AM4726">
        <v>2032</v>
      </c>
    </row>
    <row r="4727" spans="1:39" x14ac:dyDescent="0.15">
      <c r="A4727" t="s">
        <v>232</v>
      </c>
      <c r="B4727">
        <v>70</v>
      </c>
      <c r="C4727">
        <v>1</v>
      </c>
      <c r="D4727">
        <v>2</v>
      </c>
      <c r="E4727" t="s">
        <v>29</v>
      </c>
      <c r="F4727" t="s">
        <v>206</v>
      </c>
      <c r="G4727">
        <v>11565</v>
      </c>
      <c r="H4727">
        <v>14876</v>
      </c>
      <c r="I4727">
        <v>40283</v>
      </c>
      <c r="J4727">
        <v>2427829.2400000002</v>
      </c>
      <c r="K4727">
        <v>1936513.08</v>
      </c>
      <c r="L4727">
        <v>1794670.45</v>
      </c>
      <c r="M4727">
        <v>663369.14839999995</v>
      </c>
      <c r="N4727">
        <v>3634</v>
      </c>
      <c r="O4727">
        <v>4236</v>
      </c>
      <c r="P4727">
        <v>13291</v>
      </c>
      <c r="Q4727">
        <v>776666.54</v>
      </c>
      <c r="R4727">
        <v>604680.59</v>
      </c>
      <c r="S4727">
        <v>506861.51</v>
      </c>
      <c r="T4727">
        <v>238081.59090000001</v>
      </c>
      <c r="U4727">
        <v>7931</v>
      </c>
      <c r="V4727">
        <v>10640</v>
      </c>
      <c r="W4727">
        <v>26992</v>
      </c>
      <c r="X4727">
        <v>1651162.7</v>
      </c>
      <c r="Y4727">
        <v>1331832.49</v>
      </c>
      <c r="Z4727">
        <v>1287808.94</v>
      </c>
      <c r="AA4727">
        <v>425287.5575</v>
      </c>
      <c r="AB4727">
        <v>11121</v>
      </c>
      <c r="AC4727">
        <v>10627</v>
      </c>
      <c r="AD4727">
        <v>4812</v>
      </c>
      <c r="AE4727">
        <v>11201</v>
      </c>
      <c r="AF4727">
        <v>3516</v>
      </c>
      <c r="AG4727">
        <v>3405</v>
      </c>
      <c r="AH4727">
        <v>1962</v>
      </c>
      <c r="AI4727">
        <v>3504</v>
      </c>
      <c r="AJ4727">
        <v>7605</v>
      </c>
      <c r="AK4727">
        <v>7222</v>
      </c>
      <c r="AL4727">
        <v>2850</v>
      </c>
      <c r="AM4727">
        <v>7697</v>
      </c>
    </row>
    <row r="4728" spans="1:39" x14ac:dyDescent="0.15">
      <c r="A4728" t="s">
        <v>232</v>
      </c>
      <c r="B4728">
        <v>70</v>
      </c>
      <c r="C4728">
        <v>1</v>
      </c>
      <c r="D4728">
        <v>2</v>
      </c>
      <c r="E4728" t="s">
        <v>31</v>
      </c>
      <c r="F4728" t="s">
        <v>206</v>
      </c>
      <c r="G4728">
        <v>2</v>
      </c>
      <c r="H4728">
        <v>5</v>
      </c>
      <c r="I4728">
        <v>8</v>
      </c>
      <c r="J4728">
        <v>467</v>
      </c>
      <c r="K4728">
        <v>385.37</v>
      </c>
      <c r="L4728">
        <v>316.37</v>
      </c>
      <c r="M4728">
        <v>103.75</v>
      </c>
      <c r="N4728">
        <v>0</v>
      </c>
      <c r="O4728">
        <v>0</v>
      </c>
      <c r="P4728">
        <v>0</v>
      </c>
      <c r="Q4728">
        <v>0</v>
      </c>
      <c r="R4728">
        <v>0</v>
      </c>
      <c r="S4728">
        <v>0</v>
      </c>
      <c r="T4728">
        <v>0</v>
      </c>
      <c r="U4728">
        <v>2</v>
      </c>
      <c r="V4728">
        <v>5</v>
      </c>
      <c r="W4728">
        <v>8</v>
      </c>
      <c r="X4728">
        <v>467</v>
      </c>
      <c r="Y4728">
        <v>385.37</v>
      </c>
      <c r="Z4728">
        <v>316.37</v>
      </c>
      <c r="AA4728">
        <v>103.75</v>
      </c>
      <c r="AB4728">
        <v>1</v>
      </c>
      <c r="AC4728">
        <v>0</v>
      </c>
      <c r="AD4728">
        <v>0</v>
      </c>
      <c r="AE4728">
        <v>2</v>
      </c>
      <c r="AF4728">
        <v>0</v>
      </c>
      <c r="AG4728">
        <v>0</v>
      </c>
      <c r="AH4728">
        <v>0</v>
      </c>
      <c r="AI4728">
        <v>0</v>
      </c>
      <c r="AJ4728">
        <v>1</v>
      </c>
      <c r="AK4728">
        <v>0</v>
      </c>
      <c r="AL4728">
        <v>0</v>
      </c>
      <c r="AM4728">
        <v>2</v>
      </c>
    </row>
    <row r="4729" spans="1:39" x14ac:dyDescent="0.15">
      <c r="A4729" t="s">
        <v>232</v>
      </c>
      <c r="B4729">
        <v>70</v>
      </c>
      <c r="C4729">
        <v>1</v>
      </c>
      <c r="D4729">
        <v>2</v>
      </c>
      <c r="E4729" t="s">
        <v>32</v>
      </c>
      <c r="F4729" t="s">
        <v>206</v>
      </c>
      <c r="G4729">
        <v>2245</v>
      </c>
      <c r="H4729">
        <v>2962</v>
      </c>
      <c r="I4729">
        <v>8383</v>
      </c>
      <c r="J4729">
        <v>522088.56</v>
      </c>
      <c r="K4729">
        <v>396590.32</v>
      </c>
      <c r="L4729">
        <v>378946.95</v>
      </c>
      <c r="M4729">
        <v>137716.8033</v>
      </c>
      <c r="N4729">
        <v>489</v>
      </c>
      <c r="O4729">
        <v>579</v>
      </c>
      <c r="P4729">
        <v>1714</v>
      </c>
      <c r="Q4729">
        <v>109945.96</v>
      </c>
      <c r="R4729">
        <v>80943.06</v>
      </c>
      <c r="S4729">
        <v>70436.179999999993</v>
      </c>
      <c r="T4729">
        <v>31593.964800000002</v>
      </c>
      <c r="U4729">
        <v>1756</v>
      </c>
      <c r="V4729">
        <v>2383</v>
      </c>
      <c r="W4729">
        <v>6669</v>
      </c>
      <c r="X4729">
        <v>412142.6</v>
      </c>
      <c r="Y4729">
        <v>315647.26</v>
      </c>
      <c r="Z4729">
        <v>308510.77</v>
      </c>
      <c r="AA4729">
        <v>106122.8385</v>
      </c>
      <c r="AB4729">
        <v>2180</v>
      </c>
      <c r="AC4729">
        <v>1827</v>
      </c>
      <c r="AD4729">
        <v>849</v>
      </c>
      <c r="AE4729">
        <v>1878</v>
      </c>
      <c r="AF4729">
        <v>474</v>
      </c>
      <c r="AG4729">
        <v>393</v>
      </c>
      <c r="AH4729">
        <v>219</v>
      </c>
      <c r="AI4729">
        <v>459</v>
      </c>
      <c r="AJ4729">
        <v>1706</v>
      </c>
      <c r="AK4729">
        <v>1434</v>
      </c>
      <c r="AL4729">
        <v>630</v>
      </c>
      <c r="AM4729">
        <v>1419</v>
      </c>
    </row>
    <row r="4730" spans="1:39" x14ac:dyDescent="0.15">
      <c r="A4730" t="s">
        <v>232</v>
      </c>
      <c r="B4730">
        <v>70</v>
      </c>
      <c r="C4730">
        <v>2</v>
      </c>
      <c r="D4730">
        <v>0</v>
      </c>
      <c r="E4730" t="s">
        <v>28</v>
      </c>
      <c r="F4730" t="s">
        <v>206</v>
      </c>
      <c r="G4730">
        <v>757</v>
      </c>
      <c r="H4730">
        <v>1714</v>
      </c>
      <c r="I4730">
        <v>3393</v>
      </c>
      <c r="J4730">
        <v>177789.24</v>
      </c>
      <c r="K4730">
        <v>144621.49</v>
      </c>
      <c r="L4730">
        <v>117604.2</v>
      </c>
      <c r="M4730">
        <v>54667.401700000002</v>
      </c>
      <c r="N4730">
        <v>757</v>
      </c>
      <c r="O4730">
        <v>844</v>
      </c>
      <c r="P4730">
        <v>1957</v>
      </c>
      <c r="Q4730">
        <v>94937.22</v>
      </c>
      <c r="R4730">
        <v>73593.03</v>
      </c>
      <c r="S4730">
        <v>50797.17</v>
      </c>
      <c r="T4730">
        <v>32117.129300000001</v>
      </c>
      <c r="U4730">
        <v>757</v>
      </c>
      <c r="V4730">
        <v>870</v>
      </c>
      <c r="W4730">
        <v>1436</v>
      </c>
      <c r="X4730">
        <v>82852.02</v>
      </c>
      <c r="Y4730">
        <v>71028.460000000006</v>
      </c>
      <c r="Z4730">
        <v>66807.03</v>
      </c>
      <c r="AA4730">
        <v>22550.272400000002</v>
      </c>
      <c r="AB4730">
        <v>746</v>
      </c>
      <c r="AC4730">
        <v>735</v>
      </c>
      <c r="AD4730">
        <v>621</v>
      </c>
      <c r="AE4730">
        <v>545</v>
      </c>
      <c r="AF4730">
        <v>746</v>
      </c>
      <c r="AG4730">
        <v>735</v>
      </c>
      <c r="AH4730">
        <v>621</v>
      </c>
      <c r="AI4730">
        <v>545</v>
      </c>
      <c r="AJ4730">
        <v>746</v>
      </c>
      <c r="AK4730">
        <v>735</v>
      </c>
      <c r="AL4730">
        <v>621</v>
      </c>
      <c r="AM4730">
        <v>545</v>
      </c>
    </row>
    <row r="4731" spans="1:39" x14ac:dyDescent="0.15">
      <c r="A4731" t="s">
        <v>232</v>
      </c>
      <c r="B4731">
        <v>70</v>
      </c>
      <c r="C4731">
        <v>2</v>
      </c>
      <c r="D4731">
        <v>0</v>
      </c>
      <c r="E4731" t="s">
        <v>30</v>
      </c>
      <c r="F4731" t="s">
        <v>206</v>
      </c>
      <c r="G4731">
        <v>1</v>
      </c>
      <c r="H4731">
        <v>2</v>
      </c>
      <c r="I4731">
        <v>8</v>
      </c>
      <c r="J4731">
        <v>284.95</v>
      </c>
      <c r="K4731">
        <v>232.45</v>
      </c>
      <c r="L4731">
        <v>186.97</v>
      </c>
      <c r="M4731">
        <v>123.47</v>
      </c>
      <c r="N4731">
        <v>1</v>
      </c>
      <c r="O4731">
        <v>1</v>
      </c>
      <c r="P4731">
        <v>5</v>
      </c>
      <c r="Q4731">
        <v>174.95</v>
      </c>
      <c r="R4731">
        <v>122.45</v>
      </c>
      <c r="S4731">
        <v>76.97</v>
      </c>
      <c r="T4731">
        <v>98.49</v>
      </c>
      <c r="U4731">
        <v>1</v>
      </c>
      <c r="V4731">
        <v>1</v>
      </c>
      <c r="W4731">
        <v>3</v>
      </c>
      <c r="X4731">
        <v>110</v>
      </c>
      <c r="Y4731">
        <v>110</v>
      </c>
      <c r="Z4731">
        <v>110</v>
      </c>
      <c r="AA4731">
        <v>24.98</v>
      </c>
      <c r="AB4731">
        <v>1</v>
      </c>
      <c r="AC4731">
        <v>1</v>
      </c>
      <c r="AD4731">
        <v>0</v>
      </c>
      <c r="AE4731">
        <v>1</v>
      </c>
      <c r="AF4731">
        <v>1</v>
      </c>
      <c r="AG4731">
        <v>1</v>
      </c>
      <c r="AH4731">
        <v>0</v>
      </c>
      <c r="AI4731">
        <v>1</v>
      </c>
      <c r="AJ4731">
        <v>1</v>
      </c>
      <c r="AK4731">
        <v>1</v>
      </c>
      <c r="AL4731">
        <v>0</v>
      </c>
      <c r="AM4731">
        <v>1</v>
      </c>
    </row>
    <row r="4732" spans="1:39" x14ac:dyDescent="0.15">
      <c r="A4732" t="s">
        <v>232</v>
      </c>
      <c r="B4732">
        <v>70</v>
      </c>
      <c r="C4732">
        <v>2</v>
      </c>
      <c r="D4732">
        <v>0</v>
      </c>
      <c r="E4732" t="s">
        <v>29</v>
      </c>
      <c r="F4732" t="s">
        <v>206</v>
      </c>
      <c r="G4732">
        <v>11</v>
      </c>
      <c r="H4732">
        <v>28</v>
      </c>
      <c r="I4732">
        <v>55</v>
      </c>
      <c r="J4732">
        <v>3103.72</v>
      </c>
      <c r="K4732">
        <v>2199.4299999999998</v>
      </c>
      <c r="L4732">
        <v>1815.49</v>
      </c>
      <c r="M4732">
        <v>898.25149999999996</v>
      </c>
      <c r="N4732">
        <v>11</v>
      </c>
      <c r="O4732">
        <v>12</v>
      </c>
      <c r="P4732">
        <v>31</v>
      </c>
      <c r="Q4732">
        <v>1726.82</v>
      </c>
      <c r="R4732">
        <v>1104.54</v>
      </c>
      <c r="S4732">
        <v>720.6</v>
      </c>
      <c r="T4732">
        <v>536.49030000000005</v>
      </c>
      <c r="U4732">
        <v>11</v>
      </c>
      <c r="V4732">
        <v>16</v>
      </c>
      <c r="W4732">
        <v>24</v>
      </c>
      <c r="X4732">
        <v>1376.9</v>
      </c>
      <c r="Y4732">
        <v>1094.8900000000001</v>
      </c>
      <c r="Z4732">
        <v>1094.8900000000001</v>
      </c>
      <c r="AA4732">
        <v>361.76119999999997</v>
      </c>
      <c r="AB4732">
        <v>11</v>
      </c>
      <c r="AC4732">
        <v>10</v>
      </c>
      <c r="AD4732">
        <v>9</v>
      </c>
      <c r="AE4732">
        <v>9</v>
      </c>
      <c r="AF4732">
        <v>11</v>
      </c>
      <c r="AG4732">
        <v>10</v>
      </c>
      <c r="AH4732">
        <v>9</v>
      </c>
      <c r="AI4732">
        <v>9</v>
      </c>
      <c r="AJ4732">
        <v>11</v>
      </c>
      <c r="AK4732">
        <v>10</v>
      </c>
      <c r="AL4732">
        <v>9</v>
      </c>
      <c r="AM4732">
        <v>9</v>
      </c>
    </row>
    <row r="4733" spans="1:39" x14ac:dyDescent="0.15">
      <c r="A4733" t="s">
        <v>232</v>
      </c>
      <c r="B4733">
        <v>70</v>
      </c>
      <c r="C4733">
        <v>2</v>
      </c>
      <c r="D4733">
        <v>0</v>
      </c>
      <c r="E4733" t="s">
        <v>32</v>
      </c>
      <c r="F4733" t="s">
        <v>206</v>
      </c>
      <c r="G4733">
        <v>156</v>
      </c>
      <c r="H4733">
        <v>374</v>
      </c>
      <c r="I4733">
        <v>762</v>
      </c>
      <c r="J4733">
        <v>40581.01</v>
      </c>
      <c r="K4733">
        <v>30616.27</v>
      </c>
      <c r="L4733">
        <v>26875.67</v>
      </c>
      <c r="M4733">
        <v>12466.7929</v>
      </c>
      <c r="N4733">
        <v>156</v>
      </c>
      <c r="O4733">
        <v>170</v>
      </c>
      <c r="P4733">
        <v>357</v>
      </c>
      <c r="Q4733">
        <v>17624.73</v>
      </c>
      <c r="R4733">
        <v>13332.28</v>
      </c>
      <c r="S4733">
        <v>9768.89</v>
      </c>
      <c r="T4733">
        <v>6119.1535999999996</v>
      </c>
      <c r="U4733">
        <v>156</v>
      </c>
      <c r="V4733">
        <v>204</v>
      </c>
      <c r="W4733">
        <v>405</v>
      </c>
      <c r="X4733">
        <v>22956.28</v>
      </c>
      <c r="Y4733">
        <v>17283.990000000002</v>
      </c>
      <c r="Z4733">
        <v>17106.78</v>
      </c>
      <c r="AA4733">
        <v>6347.6392999999998</v>
      </c>
      <c r="AB4733">
        <v>155</v>
      </c>
      <c r="AC4733">
        <v>150</v>
      </c>
      <c r="AD4733">
        <v>138</v>
      </c>
      <c r="AE4733">
        <v>125</v>
      </c>
      <c r="AF4733">
        <v>155</v>
      </c>
      <c r="AG4733">
        <v>150</v>
      </c>
      <c r="AH4733">
        <v>138</v>
      </c>
      <c r="AI4733">
        <v>125</v>
      </c>
      <c r="AJ4733">
        <v>155</v>
      </c>
      <c r="AK4733">
        <v>150</v>
      </c>
      <c r="AL4733">
        <v>138</v>
      </c>
      <c r="AM4733">
        <v>125</v>
      </c>
    </row>
    <row r="4734" spans="1:39" x14ac:dyDescent="0.15">
      <c r="A4734" t="s">
        <v>232</v>
      </c>
      <c r="B4734">
        <v>70</v>
      </c>
      <c r="C4734">
        <v>2</v>
      </c>
      <c r="D4734">
        <v>1</v>
      </c>
      <c r="E4734" t="s">
        <v>28</v>
      </c>
      <c r="F4734" t="s">
        <v>206</v>
      </c>
      <c r="G4734">
        <v>5005</v>
      </c>
      <c r="H4734">
        <v>12101</v>
      </c>
      <c r="I4734">
        <v>23733</v>
      </c>
      <c r="J4734">
        <v>1161449.49</v>
      </c>
      <c r="K4734">
        <v>964481.41</v>
      </c>
      <c r="L4734">
        <v>815040.6</v>
      </c>
      <c r="M4734">
        <v>372946.34269999998</v>
      </c>
      <c r="N4734">
        <v>5005</v>
      </c>
      <c r="O4734">
        <v>5886</v>
      </c>
      <c r="P4734">
        <v>13496</v>
      </c>
      <c r="Q4734">
        <v>614163.44999999995</v>
      </c>
      <c r="R4734">
        <v>491566.83</v>
      </c>
      <c r="S4734">
        <v>361934.03</v>
      </c>
      <c r="T4734">
        <v>221274.34779999999</v>
      </c>
      <c r="U4734">
        <v>5005</v>
      </c>
      <c r="V4734">
        <v>6215</v>
      </c>
      <c r="W4734">
        <v>10237</v>
      </c>
      <c r="X4734">
        <v>547286.04</v>
      </c>
      <c r="Y4734">
        <v>472914.58</v>
      </c>
      <c r="Z4734">
        <v>453106.57</v>
      </c>
      <c r="AA4734">
        <v>151671.99489999999</v>
      </c>
      <c r="AB4734">
        <v>4837</v>
      </c>
      <c r="AC4734">
        <v>4943</v>
      </c>
      <c r="AD4734">
        <v>3685</v>
      </c>
      <c r="AE4734">
        <v>4628</v>
      </c>
      <c r="AF4734">
        <v>4837</v>
      </c>
      <c r="AG4734">
        <v>4943</v>
      </c>
      <c r="AH4734">
        <v>3685</v>
      </c>
      <c r="AI4734">
        <v>4628</v>
      </c>
      <c r="AJ4734">
        <v>4837</v>
      </c>
      <c r="AK4734">
        <v>4943</v>
      </c>
      <c r="AL4734">
        <v>3685</v>
      </c>
      <c r="AM4734">
        <v>4628</v>
      </c>
    </row>
    <row r="4735" spans="1:39" x14ac:dyDescent="0.15">
      <c r="A4735" t="s">
        <v>232</v>
      </c>
      <c r="B4735">
        <v>70</v>
      </c>
      <c r="C4735">
        <v>2</v>
      </c>
      <c r="D4735">
        <v>1</v>
      </c>
      <c r="E4735" t="s">
        <v>30</v>
      </c>
      <c r="F4735" t="s">
        <v>206</v>
      </c>
      <c r="G4735">
        <v>472</v>
      </c>
      <c r="H4735">
        <v>1152</v>
      </c>
      <c r="I4735">
        <v>2281</v>
      </c>
      <c r="J4735">
        <v>110571.59</v>
      </c>
      <c r="K4735">
        <v>92778.52</v>
      </c>
      <c r="L4735">
        <v>77998.789999999994</v>
      </c>
      <c r="M4735">
        <v>35572.532500000001</v>
      </c>
      <c r="N4735">
        <v>472</v>
      </c>
      <c r="O4735">
        <v>559</v>
      </c>
      <c r="P4735">
        <v>1284</v>
      </c>
      <c r="Q4735">
        <v>58233.07</v>
      </c>
      <c r="R4735">
        <v>47040.13</v>
      </c>
      <c r="S4735">
        <v>34025.25</v>
      </c>
      <c r="T4735">
        <v>21174.6456</v>
      </c>
      <c r="U4735">
        <v>472</v>
      </c>
      <c r="V4735">
        <v>593</v>
      </c>
      <c r="W4735">
        <v>997</v>
      </c>
      <c r="X4735">
        <v>52338.52</v>
      </c>
      <c r="Y4735">
        <v>45738.39</v>
      </c>
      <c r="Z4735">
        <v>43973.54</v>
      </c>
      <c r="AA4735">
        <v>14397.8869</v>
      </c>
      <c r="AB4735">
        <v>439</v>
      </c>
      <c r="AC4735">
        <v>468</v>
      </c>
      <c r="AD4735">
        <v>307</v>
      </c>
      <c r="AE4735">
        <v>452</v>
      </c>
      <c r="AF4735">
        <v>439</v>
      </c>
      <c r="AG4735">
        <v>468</v>
      </c>
      <c r="AH4735">
        <v>307</v>
      </c>
      <c r="AI4735">
        <v>452</v>
      </c>
      <c r="AJ4735">
        <v>439</v>
      </c>
      <c r="AK4735">
        <v>468</v>
      </c>
      <c r="AL4735">
        <v>307</v>
      </c>
      <c r="AM4735">
        <v>452</v>
      </c>
    </row>
    <row r="4736" spans="1:39" x14ac:dyDescent="0.15">
      <c r="A4736" t="s">
        <v>232</v>
      </c>
      <c r="B4736">
        <v>70</v>
      </c>
      <c r="C4736">
        <v>2</v>
      </c>
      <c r="D4736">
        <v>1</v>
      </c>
      <c r="E4736" t="s">
        <v>29</v>
      </c>
      <c r="F4736" t="s">
        <v>206</v>
      </c>
      <c r="G4736">
        <v>7587</v>
      </c>
      <c r="H4736">
        <v>19152</v>
      </c>
      <c r="I4736">
        <v>39199</v>
      </c>
      <c r="J4736">
        <v>1902598.93</v>
      </c>
      <c r="K4736">
        <v>1485763.15</v>
      </c>
      <c r="L4736">
        <v>1275947.1599999999</v>
      </c>
      <c r="M4736">
        <v>617465.71340000001</v>
      </c>
      <c r="N4736">
        <v>7587</v>
      </c>
      <c r="O4736">
        <v>9139</v>
      </c>
      <c r="P4736">
        <v>21686</v>
      </c>
      <c r="Q4736">
        <v>968596.53</v>
      </c>
      <c r="R4736">
        <v>733081.81</v>
      </c>
      <c r="S4736">
        <v>551893.43999999994</v>
      </c>
      <c r="T4736">
        <v>357808.74930000002</v>
      </c>
      <c r="U4736">
        <v>7587</v>
      </c>
      <c r="V4736">
        <v>10013</v>
      </c>
      <c r="W4736">
        <v>17513</v>
      </c>
      <c r="X4736">
        <v>934002.4</v>
      </c>
      <c r="Y4736">
        <v>752681.34</v>
      </c>
      <c r="Z4736">
        <v>724053.72</v>
      </c>
      <c r="AA4736">
        <v>259656.96410000001</v>
      </c>
      <c r="AB4736">
        <v>7294</v>
      </c>
      <c r="AC4736">
        <v>7517</v>
      </c>
      <c r="AD4736">
        <v>5845</v>
      </c>
      <c r="AE4736">
        <v>7358</v>
      </c>
      <c r="AF4736">
        <v>7294</v>
      </c>
      <c r="AG4736">
        <v>7517</v>
      </c>
      <c r="AH4736">
        <v>5845</v>
      </c>
      <c r="AI4736">
        <v>7358</v>
      </c>
      <c r="AJ4736">
        <v>7294</v>
      </c>
      <c r="AK4736">
        <v>7517</v>
      </c>
      <c r="AL4736">
        <v>5845</v>
      </c>
      <c r="AM4736">
        <v>7358</v>
      </c>
    </row>
    <row r="4737" spans="1:39" x14ac:dyDescent="0.15">
      <c r="A4737" t="s">
        <v>232</v>
      </c>
      <c r="B4737">
        <v>70</v>
      </c>
      <c r="C4737">
        <v>2</v>
      </c>
      <c r="D4737">
        <v>1</v>
      </c>
      <c r="E4737" t="s">
        <v>31</v>
      </c>
      <c r="F4737" t="s">
        <v>206</v>
      </c>
      <c r="G4737">
        <v>2</v>
      </c>
      <c r="H4737">
        <v>5</v>
      </c>
      <c r="I4737">
        <v>13</v>
      </c>
      <c r="J4737">
        <v>449.87</v>
      </c>
      <c r="K4737">
        <v>367.57</v>
      </c>
      <c r="L4737">
        <v>303.85000000000002</v>
      </c>
      <c r="M4737">
        <v>205.67</v>
      </c>
      <c r="N4737">
        <v>2</v>
      </c>
      <c r="O4737">
        <v>2</v>
      </c>
      <c r="P4737">
        <v>7</v>
      </c>
      <c r="Q4737">
        <v>219.93</v>
      </c>
      <c r="R4737">
        <v>182.43</v>
      </c>
      <c r="S4737">
        <v>118.71</v>
      </c>
      <c r="T4737">
        <v>116.58</v>
      </c>
      <c r="U4737">
        <v>2</v>
      </c>
      <c r="V4737">
        <v>3</v>
      </c>
      <c r="W4737">
        <v>6</v>
      </c>
      <c r="X4737">
        <v>229.94</v>
      </c>
      <c r="Y4737">
        <v>185.14</v>
      </c>
      <c r="Z4737">
        <v>185.14</v>
      </c>
      <c r="AA4737">
        <v>89.09</v>
      </c>
      <c r="AB4737">
        <v>2</v>
      </c>
      <c r="AC4737">
        <v>2</v>
      </c>
      <c r="AD4737">
        <v>1</v>
      </c>
      <c r="AE4737">
        <v>2</v>
      </c>
      <c r="AF4737">
        <v>2</v>
      </c>
      <c r="AG4737">
        <v>2</v>
      </c>
      <c r="AH4737">
        <v>1</v>
      </c>
      <c r="AI4737">
        <v>2</v>
      </c>
      <c r="AJ4737">
        <v>2</v>
      </c>
      <c r="AK4737">
        <v>2</v>
      </c>
      <c r="AL4737">
        <v>1</v>
      </c>
      <c r="AM4737">
        <v>2</v>
      </c>
    </row>
    <row r="4738" spans="1:39" x14ac:dyDescent="0.15">
      <c r="A4738" t="s">
        <v>232</v>
      </c>
      <c r="B4738">
        <v>70</v>
      </c>
      <c r="C4738">
        <v>2</v>
      </c>
      <c r="D4738">
        <v>1</v>
      </c>
      <c r="E4738" t="s">
        <v>32</v>
      </c>
      <c r="F4738" t="s">
        <v>206</v>
      </c>
      <c r="G4738">
        <v>344</v>
      </c>
      <c r="H4738">
        <v>866</v>
      </c>
      <c r="I4738">
        <v>1741</v>
      </c>
      <c r="J4738">
        <v>89970.26</v>
      </c>
      <c r="K4738">
        <v>68893.070000000007</v>
      </c>
      <c r="L4738">
        <v>60099.11</v>
      </c>
      <c r="M4738">
        <v>27960.392800000001</v>
      </c>
      <c r="N4738">
        <v>344</v>
      </c>
      <c r="O4738">
        <v>426</v>
      </c>
      <c r="P4738">
        <v>893</v>
      </c>
      <c r="Q4738">
        <v>41005.97</v>
      </c>
      <c r="R4738">
        <v>30952.58</v>
      </c>
      <c r="S4738">
        <v>22972.09</v>
      </c>
      <c r="T4738">
        <v>14757.8845</v>
      </c>
      <c r="U4738">
        <v>344</v>
      </c>
      <c r="V4738">
        <v>440</v>
      </c>
      <c r="W4738">
        <v>848</v>
      </c>
      <c r="X4738">
        <v>48964.29</v>
      </c>
      <c r="Y4738">
        <v>37940.49</v>
      </c>
      <c r="Z4738">
        <v>37127.019999999997</v>
      </c>
      <c r="AA4738">
        <v>13202.5083</v>
      </c>
      <c r="AB4738">
        <v>336</v>
      </c>
      <c r="AC4738">
        <v>334</v>
      </c>
      <c r="AD4738">
        <v>257</v>
      </c>
      <c r="AE4738">
        <v>319</v>
      </c>
      <c r="AF4738">
        <v>336</v>
      </c>
      <c r="AG4738">
        <v>334</v>
      </c>
      <c r="AH4738">
        <v>257</v>
      </c>
      <c r="AI4738">
        <v>319</v>
      </c>
      <c r="AJ4738">
        <v>336</v>
      </c>
      <c r="AK4738">
        <v>334</v>
      </c>
      <c r="AL4738">
        <v>257</v>
      </c>
      <c r="AM4738">
        <v>319</v>
      </c>
    </row>
    <row r="4739" spans="1:39" x14ac:dyDescent="0.15">
      <c r="A4739" t="s">
        <v>232</v>
      </c>
      <c r="B4739">
        <v>70</v>
      </c>
      <c r="C4739">
        <v>2</v>
      </c>
      <c r="D4739">
        <v>2</v>
      </c>
      <c r="E4739" t="s">
        <v>28</v>
      </c>
      <c r="F4739" t="s">
        <v>206</v>
      </c>
      <c r="G4739">
        <v>1140</v>
      </c>
      <c r="H4739">
        <v>2605</v>
      </c>
      <c r="I4739">
        <v>4932</v>
      </c>
      <c r="J4739">
        <v>259957.82</v>
      </c>
      <c r="K4739">
        <v>213941.47</v>
      </c>
      <c r="L4739">
        <v>174785.14</v>
      </c>
      <c r="M4739">
        <v>79830.038199999995</v>
      </c>
      <c r="N4739">
        <v>1140</v>
      </c>
      <c r="O4739">
        <v>1248</v>
      </c>
      <c r="P4739">
        <v>2742</v>
      </c>
      <c r="Q4739">
        <v>137240.94</v>
      </c>
      <c r="R4739">
        <v>108732.51</v>
      </c>
      <c r="S4739">
        <v>73738.31</v>
      </c>
      <c r="T4739">
        <v>46658.931100000002</v>
      </c>
      <c r="U4739">
        <v>1140</v>
      </c>
      <c r="V4739">
        <v>1357</v>
      </c>
      <c r="W4739">
        <v>2190</v>
      </c>
      <c r="X4739">
        <v>122716.88</v>
      </c>
      <c r="Y4739">
        <v>105208.96000000001</v>
      </c>
      <c r="Z4739">
        <v>101046.83</v>
      </c>
      <c r="AA4739">
        <v>33171.107100000001</v>
      </c>
      <c r="AB4739">
        <v>1102</v>
      </c>
      <c r="AC4739">
        <v>1116</v>
      </c>
      <c r="AD4739">
        <v>681</v>
      </c>
      <c r="AE4739">
        <v>1037</v>
      </c>
      <c r="AF4739">
        <v>1102</v>
      </c>
      <c r="AG4739">
        <v>1116</v>
      </c>
      <c r="AH4739">
        <v>681</v>
      </c>
      <c r="AI4739">
        <v>1037</v>
      </c>
      <c r="AJ4739">
        <v>1102</v>
      </c>
      <c r="AK4739">
        <v>1116</v>
      </c>
      <c r="AL4739">
        <v>681</v>
      </c>
      <c r="AM4739">
        <v>1037</v>
      </c>
    </row>
    <row r="4740" spans="1:39" x14ac:dyDescent="0.15">
      <c r="A4740" t="s">
        <v>232</v>
      </c>
      <c r="B4740">
        <v>70</v>
      </c>
      <c r="C4740">
        <v>2</v>
      </c>
      <c r="D4740">
        <v>2</v>
      </c>
      <c r="E4740" t="s">
        <v>30</v>
      </c>
      <c r="F4740" t="s">
        <v>206</v>
      </c>
      <c r="G4740">
        <v>136</v>
      </c>
      <c r="H4740">
        <v>315</v>
      </c>
      <c r="I4740">
        <v>553</v>
      </c>
      <c r="J4740">
        <v>29965.21</v>
      </c>
      <c r="K4740">
        <v>25251.919999999998</v>
      </c>
      <c r="L4740">
        <v>19471.830000000002</v>
      </c>
      <c r="M4740">
        <v>8941.5167000000001</v>
      </c>
      <c r="N4740">
        <v>136</v>
      </c>
      <c r="O4740">
        <v>151</v>
      </c>
      <c r="P4740">
        <v>304</v>
      </c>
      <c r="Q4740">
        <v>15736.33</v>
      </c>
      <c r="R4740">
        <v>12772.86</v>
      </c>
      <c r="S4740">
        <v>7488.94</v>
      </c>
      <c r="T4740">
        <v>5131.7915000000003</v>
      </c>
      <c r="U4740">
        <v>136</v>
      </c>
      <c r="V4740">
        <v>164</v>
      </c>
      <c r="W4740">
        <v>249</v>
      </c>
      <c r="X4740">
        <v>14228.88</v>
      </c>
      <c r="Y4740">
        <v>12479.06</v>
      </c>
      <c r="Z4740">
        <v>11982.89</v>
      </c>
      <c r="AA4740">
        <v>3809.7251999999999</v>
      </c>
      <c r="AB4740">
        <v>127</v>
      </c>
      <c r="AC4740">
        <v>133</v>
      </c>
      <c r="AD4740">
        <v>77</v>
      </c>
      <c r="AE4740">
        <v>134</v>
      </c>
      <c r="AF4740">
        <v>127</v>
      </c>
      <c r="AG4740">
        <v>133</v>
      </c>
      <c r="AH4740">
        <v>77</v>
      </c>
      <c r="AI4740">
        <v>134</v>
      </c>
      <c r="AJ4740">
        <v>127</v>
      </c>
      <c r="AK4740">
        <v>133</v>
      </c>
      <c r="AL4740">
        <v>77</v>
      </c>
      <c r="AM4740">
        <v>134</v>
      </c>
    </row>
    <row r="4741" spans="1:39" x14ac:dyDescent="0.15">
      <c r="A4741" t="s">
        <v>232</v>
      </c>
      <c r="B4741">
        <v>70</v>
      </c>
      <c r="C4741">
        <v>2</v>
      </c>
      <c r="D4741">
        <v>2</v>
      </c>
      <c r="E4741" t="s">
        <v>29</v>
      </c>
      <c r="F4741" t="s">
        <v>206</v>
      </c>
      <c r="G4741">
        <v>599</v>
      </c>
      <c r="H4741">
        <v>1409</v>
      </c>
      <c r="I4741">
        <v>2716</v>
      </c>
      <c r="J4741">
        <v>145243.64000000001</v>
      </c>
      <c r="K4741">
        <v>114188.18</v>
      </c>
      <c r="L4741">
        <v>91419.11</v>
      </c>
      <c r="M4741">
        <v>43598.278899999998</v>
      </c>
      <c r="N4741">
        <v>599</v>
      </c>
      <c r="O4741">
        <v>671</v>
      </c>
      <c r="P4741">
        <v>1462</v>
      </c>
      <c r="Q4741">
        <v>74769.25</v>
      </c>
      <c r="R4741">
        <v>56633.05</v>
      </c>
      <c r="S4741">
        <v>35970.22</v>
      </c>
      <c r="T4741">
        <v>24408.6037</v>
      </c>
      <c r="U4741">
        <v>599</v>
      </c>
      <c r="V4741">
        <v>738</v>
      </c>
      <c r="W4741">
        <v>1254</v>
      </c>
      <c r="X4741">
        <v>70474.39</v>
      </c>
      <c r="Y4741">
        <v>57555.13</v>
      </c>
      <c r="Z4741">
        <v>55448.89</v>
      </c>
      <c r="AA4741">
        <v>19189.675200000001</v>
      </c>
      <c r="AB4741">
        <v>583</v>
      </c>
      <c r="AC4741">
        <v>586</v>
      </c>
      <c r="AD4741">
        <v>355</v>
      </c>
      <c r="AE4741">
        <v>578</v>
      </c>
      <c r="AF4741">
        <v>583</v>
      </c>
      <c r="AG4741">
        <v>586</v>
      </c>
      <c r="AH4741">
        <v>355</v>
      </c>
      <c r="AI4741">
        <v>578</v>
      </c>
      <c r="AJ4741">
        <v>583</v>
      </c>
      <c r="AK4741">
        <v>586</v>
      </c>
      <c r="AL4741">
        <v>355</v>
      </c>
      <c r="AM4741">
        <v>578</v>
      </c>
    </row>
    <row r="4742" spans="1:39" x14ac:dyDescent="0.15">
      <c r="A4742" t="s">
        <v>232</v>
      </c>
      <c r="B4742">
        <v>70</v>
      </c>
      <c r="C4742">
        <v>2</v>
      </c>
      <c r="D4742">
        <v>2</v>
      </c>
      <c r="E4742" t="s">
        <v>32</v>
      </c>
      <c r="F4742" t="s">
        <v>206</v>
      </c>
      <c r="G4742">
        <v>113</v>
      </c>
      <c r="H4742">
        <v>273</v>
      </c>
      <c r="I4742">
        <v>528</v>
      </c>
      <c r="J4742">
        <v>28928.49</v>
      </c>
      <c r="K4742">
        <v>21701.200000000001</v>
      </c>
      <c r="L4742">
        <v>18871.66</v>
      </c>
      <c r="M4742">
        <v>8508.9187000000002</v>
      </c>
      <c r="N4742">
        <v>113</v>
      </c>
      <c r="O4742">
        <v>131</v>
      </c>
      <c r="P4742">
        <v>252</v>
      </c>
      <c r="Q4742">
        <v>13159.66</v>
      </c>
      <c r="R4742">
        <v>9837.24</v>
      </c>
      <c r="S4742">
        <v>7541.56</v>
      </c>
      <c r="T4742">
        <v>4399.7502000000004</v>
      </c>
      <c r="U4742">
        <v>113</v>
      </c>
      <c r="V4742">
        <v>142</v>
      </c>
      <c r="W4742">
        <v>276</v>
      </c>
      <c r="X4742">
        <v>15768.83</v>
      </c>
      <c r="Y4742">
        <v>11863.96</v>
      </c>
      <c r="Z4742">
        <v>11330.1</v>
      </c>
      <c r="AA4742">
        <v>4109.1684999999998</v>
      </c>
      <c r="AB4742">
        <v>111</v>
      </c>
      <c r="AC4742">
        <v>109</v>
      </c>
      <c r="AD4742">
        <v>74</v>
      </c>
      <c r="AE4742">
        <v>109</v>
      </c>
      <c r="AF4742">
        <v>111</v>
      </c>
      <c r="AG4742">
        <v>109</v>
      </c>
      <c r="AH4742">
        <v>74</v>
      </c>
      <c r="AI4742">
        <v>109</v>
      </c>
      <c r="AJ4742">
        <v>111</v>
      </c>
      <c r="AK4742">
        <v>109</v>
      </c>
      <c r="AL4742">
        <v>74</v>
      </c>
      <c r="AM4742">
        <v>109</v>
      </c>
    </row>
    <row r="4743" spans="1:39" x14ac:dyDescent="0.15">
      <c r="A4743" t="s">
        <v>232</v>
      </c>
      <c r="B4743">
        <v>100</v>
      </c>
      <c r="C4743">
        <v>1</v>
      </c>
      <c r="D4743">
        <v>0</v>
      </c>
      <c r="E4743" t="s">
        <v>28</v>
      </c>
      <c r="F4743" t="s">
        <v>206</v>
      </c>
      <c r="G4743">
        <v>25676</v>
      </c>
      <c r="H4743">
        <v>26495</v>
      </c>
      <c r="I4743">
        <v>36561</v>
      </c>
      <c r="J4743">
        <v>1735849.58</v>
      </c>
      <c r="K4743">
        <v>1459370.82</v>
      </c>
      <c r="L4743">
        <v>1355429.2</v>
      </c>
      <c r="M4743">
        <v>551072.43259999994</v>
      </c>
      <c r="N4743">
        <v>7739</v>
      </c>
      <c r="O4743">
        <v>7998</v>
      </c>
      <c r="P4743">
        <v>12307</v>
      </c>
      <c r="Q4743">
        <v>573686.21</v>
      </c>
      <c r="R4743">
        <v>463025.72</v>
      </c>
      <c r="S4743">
        <v>397173.7</v>
      </c>
      <c r="T4743">
        <v>203454.7427</v>
      </c>
      <c r="U4743">
        <v>17937</v>
      </c>
      <c r="V4743">
        <v>18497</v>
      </c>
      <c r="W4743">
        <v>24254</v>
      </c>
      <c r="X4743">
        <v>1162163.3700000001</v>
      </c>
      <c r="Y4743">
        <v>996345.1</v>
      </c>
      <c r="Z4743">
        <v>958255.5</v>
      </c>
      <c r="AA4743">
        <v>347617.6899</v>
      </c>
      <c r="AB4743">
        <v>25267</v>
      </c>
      <c r="AC4743">
        <v>16085</v>
      </c>
      <c r="AD4743">
        <v>11618</v>
      </c>
      <c r="AE4743">
        <v>10274</v>
      </c>
      <c r="AF4743">
        <v>7661</v>
      </c>
      <c r="AG4743">
        <v>7198</v>
      </c>
      <c r="AH4743">
        <v>5347</v>
      </c>
      <c r="AI4743">
        <v>3840</v>
      </c>
      <c r="AJ4743">
        <v>17606</v>
      </c>
      <c r="AK4743">
        <v>8887</v>
      </c>
      <c r="AL4743">
        <v>6271</v>
      </c>
      <c r="AM4743">
        <v>6434</v>
      </c>
    </row>
    <row r="4744" spans="1:39" x14ac:dyDescent="0.15">
      <c r="A4744" t="s">
        <v>232</v>
      </c>
      <c r="B4744">
        <v>100</v>
      </c>
      <c r="C4744">
        <v>1</v>
      </c>
      <c r="D4744">
        <v>0</v>
      </c>
      <c r="E4744" t="s">
        <v>30</v>
      </c>
      <c r="F4744" t="s">
        <v>206</v>
      </c>
      <c r="G4744">
        <v>32</v>
      </c>
      <c r="H4744">
        <v>32</v>
      </c>
      <c r="I4744">
        <v>45</v>
      </c>
      <c r="J4744">
        <v>2424.8200000000002</v>
      </c>
      <c r="K4744">
        <v>2003.69</v>
      </c>
      <c r="L4744">
        <v>1828.72</v>
      </c>
      <c r="M4744">
        <v>703.17430000000002</v>
      </c>
      <c r="N4744">
        <v>12</v>
      </c>
      <c r="O4744">
        <v>12</v>
      </c>
      <c r="P4744">
        <v>21</v>
      </c>
      <c r="Q4744">
        <v>1130.8900000000001</v>
      </c>
      <c r="R4744">
        <v>848.94</v>
      </c>
      <c r="S4744">
        <v>673.97</v>
      </c>
      <c r="T4744">
        <v>365.6155</v>
      </c>
      <c r="U4744">
        <v>20</v>
      </c>
      <c r="V4744">
        <v>20</v>
      </c>
      <c r="W4744">
        <v>24</v>
      </c>
      <c r="X4744">
        <v>1293.93</v>
      </c>
      <c r="Y4744">
        <v>1154.75</v>
      </c>
      <c r="Z4744">
        <v>1154.75</v>
      </c>
      <c r="AA4744">
        <v>337.55880000000002</v>
      </c>
      <c r="AB4744">
        <v>31</v>
      </c>
      <c r="AC4744">
        <v>22</v>
      </c>
      <c r="AD4744">
        <v>11</v>
      </c>
      <c r="AE4744">
        <v>21</v>
      </c>
      <c r="AF4744">
        <v>11</v>
      </c>
      <c r="AG4744">
        <v>11</v>
      </c>
      <c r="AH4744">
        <v>7</v>
      </c>
      <c r="AI4744">
        <v>9</v>
      </c>
      <c r="AJ4744">
        <v>20</v>
      </c>
      <c r="AK4744">
        <v>11</v>
      </c>
      <c r="AL4744">
        <v>4</v>
      </c>
      <c r="AM4744">
        <v>12</v>
      </c>
    </row>
    <row r="4745" spans="1:39" x14ac:dyDescent="0.15">
      <c r="A4745" t="s">
        <v>232</v>
      </c>
      <c r="B4745">
        <v>100</v>
      </c>
      <c r="C4745">
        <v>1</v>
      </c>
      <c r="D4745">
        <v>0</v>
      </c>
      <c r="E4745" t="s">
        <v>29</v>
      </c>
      <c r="F4745" t="s">
        <v>206</v>
      </c>
      <c r="G4745">
        <v>131</v>
      </c>
      <c r="H4745">
        <v>150</v>
      </c>
      <c r="I4745">
        <v>229</v>
      </c>
      <c r="J4745">
        <v>9721.35</v>
      </c>
      <c r="K4745">
        <v>7679.31</v>
      </c>
      <c r="L4745">
        <v>7155.2</v>
      </c>
      <c r="M4745">
        <v>3506.6848</v>
      </c>
      <c r="N4745">
        <v>49</v>
      </c>
      <c r="O4745">
        <v>54</v>
      </c>
      <c r="P4745">
        <v>98</v>
      </c>
      <c r="Q4745">
        <v>4114.2</v>
      </c>
      <c r="R4745">
        <v>3122.2</v>
      </c>
      <c r="S4745">
        <v>2930.17</v>
      </c>
      <c r="T4745">
        <v>1732.3716999999999</v>
      </c>
      <c r="U4745">
        <v>82</v>
      </c>
      <c r="V4745">
        <v>96</v>
      </c>
      <c r="W4745">
        <v>131</v>
      </c>
      <c r="X4745">
        <v>5607.15</v>
      </c>
      <c r="Y4745">
        <v>4557.1099999999997</v>
      </c>
      <c r="Z4745">
        <v>4225.03</v>
      </c>
      <c r="AA4745">
        <v>1774.3131000000001</v>
      </c>
      <c r="AB4745">
        <v>130</v>
      </c>
      <c r="AC4745">
        <v>88</v>
      </c>
      <c r="AD4745">
        <v>62</v>
      </c>
      <c r="AE4745">
        <v>75</v>
      </c>
      <c r="AF4745">
        <v>48</v>
      </c>
      <c r="AG4745">
        <v>47</v>
      </c>
      <c r="AH4745">
        <v>36</v>
      </c>
      <c r="AI4745">
        <v>34</v>
      </c>
      <c r="AJ4745">
        <v>82</v>
      </c>
      <c r="AK4745">
        <v>41</v>
      </c>
      <c r="AL4745">
        <v>26</v>
      </c>
      <c r="AM4745">
        <v>41</v>
      </c>
    </row>
    <row r="4746" spans="1:39" x14ac:dyDescent="0.15">
      <c r="A4746" t="s">
        <v>232</v>
      </c>
      <c r="B4746">
        <v>100</v>
      </c>
      <c r="C4746">
        <v>1</v>
      </c>
      <c r="D4746">
        <v>0</v>
      </c>
      <c r="E4746" t="s">
        <v>32</v>
      </c>
      <c r="F4746" t="s">
        <v>206</v>
      </c>
      <c r="G4746">
        <v>1637</v>
      </c>
      <c r="H4746">
        <v>1719</v>
      </c>
      <c r="I4746">
        <v>2721</v>
      </c>
      <c r="J4746">
        <v>143767.89000000001</v>
      </c>
      <c r="K4746">
        <v>105804.07</v>
      </c>
      <c r="L4746">
        <v>100790</v>
      </c>
      <c r="M4746">
        <v>43494.6</v>
      </c>
      <c r="N4746">
        <v>361</v>
      </c>
      <c r="O4746">
        <v>374</v>
      </c>
      <c r="P4746">
        <v>621</v>
      </c>
      <c r="Q4746">
        <v>32504.57</v>
      </c>
      <c r="R4746">
        <v>23614.959999999999</v>
      </c>
      <c r="S4746">
        <v>19716.73</v>
      </c>
      <c r="T4746">
        <v>10845.330099999999</v>
      </c>
      <c r="U4746">
        <v>1276</v>
      </c>
      <c r="V4746">
        <v>1345</v>
      </c>
      <c r="W4746">
        <v>2100</v>
      </c>
      <c r="X4746">
        <v>111263.32</v>
      </c>
      <c r="Y4746">
        <v>82189.11</v>
      </c>
      <c r="Z4746">
        <v>81073.27</v>
      </c>
      <c r="AA4746">
        <v>32649.269899999999</v>
      </c>
      <c r="AB4746">
        <v>1616</v>
      </c>
      <c r="AC4746">
        <v>925</v>
      </c>
      <c r="AD4746">
        <v>737</v>
      </c>
      <c r="AE4746">
        <v>916</v>
      </c>
      <c r="AF4746">
        <v>355</v>
      </c>
      <c r="AG4746">
        <v>282</v>
      </c>
      <c r="AH4746">
        <v>245</v>
      </c>
      <c r="AI4746">
        <v>267</v>
      </c>
      <c r="AJ4746">
        <v>1261</v>
      </c>
      <c r="AK4746">
        <v>643</v>
      </c>
      <c r="AL4746">
        <v>492</v>
      </c>
      <c r="AM4746">
        <v>649</v>
      </c>
    </row>
    <row r="4747" spans="1:39" x14ac:dyDescent="0.15">
      <c r="A4747" t="s">
        <v>232</v>
      </c>
      <c r="B4747">
        <v>100</v>
      </c>
      <c r="C4747">
        <v>1</v>
      </c>
      <c r="D4747">
        <v>1</v>
      </c>
      <c r="E4747" t="s">
        <v>28</v>
      </c>
      <c r="F4747" t="s">
        <v>206</v>
      </c>
      <c r="G4747">
        <v>48025</v>
      </c>
      <c r="H4747">
        <v>51090</v>
      </c>
      <c r="I4747">
        <v>75580</v>
      </c>
      <c r="J4747">
        <v>3388542.23</v>
      </c>
      <c r="K4747">
        <v>2868093.33</v>
      </c>
      <c r="L4747">
        <v>2664748.64</v>
      </c>
      <c r="M4747">
        <v>1127368.4206999999</v>
      </c>
      <c r="N4747">
        <v>19756</v>
      </c>
      <c r="O4747">
        <v>20993</v>
      </c>
      <c r="P4747">
        <v>35835</v>
      </c>
      <c r="Q4747">
        <v>1476348.23</v>
      </c>
      <c r="R4747">
        <v>1198943.8400000001</v>
      </c>
      <c r="S4747">
        <v>1056205.21</v>
      </c>
      <c r="T4747">
        <v>574187.70290000003</v>
      </c>
      <c r="U4747">
        <v>28269</v>
      </c>
      <c r="V4747">
        <v>30097</v>
      </c>
      <c r="W4747">
        <v>39745</v>
      </c>
      <c r="X4747">
        <v>1912194</v>
      </c>
      <c r="Y4747">
        <v>1669149.49</v>
      </c>
      <c r="Z4747">
        <v>1608543.43</v>
      </c>
      <c r="AA4747">
        <v>553180.71779999998</v>
      </c>
      <c r="AB4747">
        <v>46371</v>
      </c>
      <c r="AC4747">
        <v>43350</v>
      </c>
      <c r="AD4747">
        <v>26673</v>
      </c>
      <c r="AE4747">
        <v>40620</v>
      </c>
      <c r="AF4747">
        <v>19138</v>
      </c>
      <c r="AG4747">
        <v>19020</v>
      </c>
      <c r="AH4747">
        <v>13701</v>
      </c>
      <c r="AI4747">
        <v>17353</v>
      </c>
      <c r="AJ4747">
        <v>27233</v>
      </c>
      <c r="AK4747">
        <v>24330</v>
      </c>
      <c r="AL4747">
        <v>12972</v>
      </c>
      <c r="AM4747">
        <v>23267</v>
      </c>
    </row>
    <row r="4748" spans="1:39" x14ac:dyDescent="0.15">
      <c r="A4748" t="s">
        <v>232</v>
      </c>
      <c r="B4748">
        <v>100</v>
      </c>
      <c r="C4748">
        <v>1</v>
      </c>
      <c r="D4748">
        <v>1</v>
      </c>
      <c r="E4748" t="s">
        <v>30</v>
      </c>
      <c r="F4748" t="s">
        <v>206</v>
      </c>
      <c r="G4748">
        <v>4593</v>
      </c>
      <c r="H4748">
        <v>4869</v>
      </c>
      <c r="I4748">
        <v>7037</v>
      </c>
      <c r="J4748">
        <v>322002.58</v>
      </c>
      <c r="K4748">
        <v>276620.78999999998</v>
      </c>
      <c r="L4748">
        <v>252477.44</v>
      </c>
      <c r="M4748">
        <v>105116.4826</v>
      </c>
      <c r="N4748">
        <v>1818</v>
      </c>
      <c r="O4748">
        <v>1933</v>
      </c>
      <c r="P4748">
        <v>3179</v>
      </c>
      <c r="Q4748">
        <v>134951.04999999999</v>
      </c>
      <c r="R4748">
        <v>111862.26</v>
      </c>
      <c r="S4748">
        <v>93814.1</v>
      </c>
      <c r="T4748">
        <v>51024.460599999999</v>
      </c>
      <c r="U4748">
        <v>2775</v>
      </c>
      <c r="V4748">
        <v>2936</v>
      </c>
      <c r="W4748">
        <v>3858</v>
      </c>
      <c r="X4748">
        <v>187051.53</v>
      </c>
      <c r="Y4748">
        <v>164758.53</v>
      </c>
      <c r="Z4748">
        <v>158663.34</v>
      </c>
      <c r="AA4748">
        <v>54092.021999999997</v>
      </c>
      <c r="AB4748">
        <v>4320</v>
      </c>
      <c r="AC4748">
        <v>4336</v>
      </c>
      <c r="AD4748">
        <v>2302</v>
      </c>
      <c r="AE4748">
        <v>4444</v>
      </c>
      <c r="AF4748">
        <v>1713</v>
      </c>
      <c r="AG4748">
        <v>1765</v>
      </c>
      <c r="AH4748">
        <v>1158</v>
      </c>
      <c r="AI4748">
        <v>1761</v>
      </c>
      <c r="AJ4748">
        <v>2607</v>
      </c>
      <c r="AK4748">
        <v>2571</v>
      </c>
      <c r="AL4748">
        <v>1144</v>
      </c>
      <c r="AM4748">
        <v>2683</v>
      </c>
    </row>
    <row r="4749" spans="1:39" x14ac:dyDescent="0.15">
      <c r="A4749" t="s">
        <v>232</v>
      </c>
      <c r="B4749">
        <v>100</v>
      </c>
      <c r="C4749">
        <v>1</v>
      </c>
      <c r="D4749">
        <v>1</v>
      </c>
      <c r="E4749" t="s">
        <v>29</v>
      </c>
      <c r="F4749" t="s">
        <v>206</v>
      </c>
      <c r="G4749">
        <v>40648</v>
      </c>
      <c r="H4749">
        <v>44089</v>
      </c>
      <c r="I4749">
        <v>67601</v>
      </c>
      <c r="J4749">
        <v>3078514.96</v>
      </c>
      <c r="K4749">
        <v>2461688.3199999998</v>
      </c>
      <c r="L4749">
        <v>2307992.21</v>
      </c>
      <c r="M4749">
        <v>1001818.8476</v>
      </c>
      <c r="N4749">
        <v>13494</v>
      </c>
      <c r="O4749">
        <v>14528</v>
      </c>
      <c r="P4749">
        <v>26099</v>
      </c>
      <c r="Q4749">
        <v>1077025.26</v>
      </c>
      <c r="R4749">
        <v>830701.94</v>
      </c>
      <c r="S4749">
        <v>733303.4</v>
      </c>
      <c r="T4749">
        <v>422699.42729999998</v>
      </c>
      <c r="U4749">
        <v>27154</v>
      </c>
      <c r="V4749">
        <v>29561</v>
      </c>
      <c r="W4749">
        <v>41502</v>
      </c>
      <c r="X4749">
        <v>2001489.7</v>
      </c>
      <c r="Y4749">
        <v>1630986.38</v>
      </c>
      <c r="Z4749">
        <v>1574688.81</v>
      </c>
      <c r="AA4749">
        <v>579119.4203</v>
      </c>
      <c r="AB4749">
        <v>39087</v>
      </c>
      <c r="AC4749">
        <v>38606</v>
      </c>
      <c r="AD4749">
        <v>23816</v>
      </c>
      <c r="AE4749">
        <v>38997</v>
      </c>
      <c r="AF4749">
        <v>12932</v>
      </c>
      <c r="AG4749">
        <v>13013</v>
      </c>
      <c r="AH4749">
        <v>9683</v>
      </c>
      <c r="AI4749">
        <v>12978</v>
      </c>
      <c r="AJ4749">
        <v>26155</v>
      </c>
      <c r="AK4749">
        <v>25593</v>
      </c>
      <c r="AL4749">
        <v>14133</v>
      </c>
      <c r="AM4749">
        <v>26019</v>
      </c>
    </row>
    <row r="4750" spans="1:39" x14ac:dyDescent="0.15">
      <c r="A4750" t="s">
        <v>232</v>
      </c>
      <c r="B4750">
        <v>100</v>
      </c>
      <c r="C4750">
        <v>1</v>
      </c>
      <c r="D4750">
        <v>1</v>
      </c>
      <c r="E4750" t="s">
        <v>31</v>
      </c>
      <c r="F4750" t="s">
        <v>206</v>
      </c>
      <c r="G4750">
        <v>2</v>
      </c>
      <c r="H4750">
        <v>4</v>
      </c>
      <c r="I4750">
        <v>4</v>
      </c>
      <c r="J4750">
        <v>163.97</v>
      </c>
      <c r="K4750">
        <v>119.37</v>
      </c>
      <c r="L4750">
        <v>119.37</v>
      </c>
      <c r="M4750">
        <v>54.96</v>
      </c>
      <c r="N4750">
        <v>0</v>
      </c>
      <c r="O4750">
        <v>0</v>
      </c>
      <c r="P4750">
        <v>0</v>
      </c>
      <c r="Q4750">
        <v>0</v>
      </c>
      <c r="R4750">
        <v>0</v>
      </c>
      <c r="S4750">
        <v>0</v>
      </c>
      <c r="T4750">
        <v>0</v>
      </c>
      <c r="U4750">
        <v>2</v>
      </c>
      <c r="V4750">
        <v>4</v>
      </c>
      <c r="W4750">
        <v>4</v>
      </c>
      <c r="X4750">
        <v>163.97</v>
      </c>
      <c r="Y4750">
        <v>119.37</v>
      </c>
      <c r="Z4750">
        <v>119.37</v>
      </c>
      <c r="AA4750">
        <v>54.96</v>
      </c>
      <c r="AB4750">
        <v>2</v>
      </c>
      <c r="AC4750">
        <v>2</v>
      </c>
      <c r="AD4750">
        <v>1</v>
      </c>
      <c r="AE4750">
        <v>2</v>
      </c>
      <c r="AF4750">
        <v>0</v>
      </c>
      <c r="AG4750">
        <v>0</v>
      </c>
      <c r="AH4750">
        <v>0</v>
      </c>
      <c r="AI4750">
        <v>0</v>
      </c>
      <c r="AJ4750">
        <v>2</v>
      </c>
      <c r="AK4750">
        <v>2</v>
      </c>
      <c r="AL4750">
        <v>1</v>
      </c>
      <c r="AM4750">
        <v>2</v>
      </c>
    </row>
    <row r="4751" spans="1:39" x14ac:dyDescent="0.15">
      <c r="A4751" t="s">
        <v>232</v>
      </c>
      <c r="B4751">
        <v>100</v>
      </c>
      <c r="C4751">
        <v>1</v>
      </c>
      <c r="D4751">
        <v>1</v>
      </c>
      <c r="E4751" t="s">
        <v>32</v>
      </c>
      <c r="F4751" t="s">
        <v>206</v>
      </c>
      <c r="G4751">
        <v>1050</v>
      </c>
      <c r="H4751">
        <v>1142</v>
      </c>
      <c r="I4751">
        <v>1903</v>
      </c>
      <c r="J4751">
        <v>95385.88</v>
      </c>
      <c r="K4751">
        <v>70885.179999999993</v>
      </c>
      <c r="L4751">
        <v>67751.72</v>
      </c>
      <c r="M4751">
        <v>28729.8789</v>
      </c>
      <c r="N4751">
        <v>303</v>
      </c>
      <c r="O4751">
        <v>328</v>
      </c>
      <c r="P4751">
        <v>600</v>
      </c>
      <c r="Q4751">
        <v>26695.24</v>
      </c>
      <c r="R4751">
        <v>20228.34</v>
      </c>
      <c r="S4751">
        <v>17739.21</v>
      </c>
      <c r="T4751">
        <v>9511.8418999999994</v>
      </c>
      <c r="U4751">
        <v>747</v>
      </c>
      <c r="V4751">
        <v>814</v>
      </c>
      <c r="W4751">
        <v>1303</v>
      </c>
      <c r="X4751">
        <v>68690.64</v>
      </c>
      <c r="Y4751">
        <v>50656.84</v>
      </c>
      <c r="Z4751">
        <v>50012.51</v>
      </c>
      <c r="AA4751">
        <v>19218.037</v>
      </c>
      <c r="AB4751">
        <v>1033</v>
      </c>
      <c r="AC4751">
        <v>916</v>
      </c>
      <c r="AD4751">
        <v>568</v>
      </c>
      <c r="AE4751">
        <v>910</v>
      </c>
      <c r="AF4751">
        <v>300</v>
      </c>
      <c r="AG4751">
        <v>265</v>
      </c>
      <c r="AH4751">
        <v>198</v>
      </c>
      <c r="AI4751">
        <v>280</v>
      </c>
      <c r="AJ4751">
        <v>733</v>
      </c>
      <c r="AK4751">
        <v>651</v>
      </c>
      <c r="AL4751">
        <v>370</v>
      </c>
      <c r="AM4751">
        <v>630</v>
      </c>
    </row>
    <row r="4752" spans="1:39" x14ac:dyDescent="0.15">
      <c r="A4752" t="s">
        <v>232</v>
      </c>
      <c r="B4752">
        <v>100</v>
      </c>
      <c r="C4752">
        <v>1</v>
      </c>
      <c r="D4752">
        <v>2</v>
      </c>
      <c r="E4752" t="s">
        <v>28</v>
      </c>
      <c r="F4752" t="s">
        <v>206</v>
      </c>
      <c r="G4752">
        <v>29561</v>
      </c>
      <c r="H4752">
        <v>30472</v>
      </c>
      <c r="I4752">
        <v>42151</v>
      </c>
      <c r="J4752">
        <v>2054273.36</v>
      </c>
      <c r="K4752">
        <v>1729555.01</v>
      </c>
      <c r="L4752">
        <v>1617838.15</v>
      </c>
      <c r="M4752">
        <v>623363.56429999997</v>
      </c>
      <c r="N4752">
        <v>9295</v>
      </c>
      <c r="O4752">
        <v>9515</v>
      </c>
      <c r="P4752">
        <v>14756</v>
      </c>
      <c r="Q4752">
        <v>711299.01</v>
      </c>
      <c r="R4752">
        <v>569188.80000000005</v>
      </c>
      <c r="S4752">
        <v>487995.93</v>
      </c>
      <c r="T4752">
        <v>238594.31640000001</v>
      </c>
      <c r="U4752">
        <v>20266</v>
      </c>
      <c r="V4752">
        <v>20957</v>
      </c>
      <c r="W4752">
        <v>27395</v>
      </c>
      <c r="X4752">
        <v>1342974.35</v>
      </c>
      <c r="Y4752">
        <v>1160366.21</v>
      </c>
      <c r="Z4752">
        <v>1129842.22</v>
      </c>
      <c r="AA4752">
        <v>384769.24790000002</v>
      </c>
      <c r="AB4752">
        <v>28408</v>
      </c>
      <c r="AC4752">
        <v>23594</v>
      </c>
      <c r="AD4752">
        <v>10038</v>
      </c>
      <c r="AE4752">
        <v>23121</v>
      </c>
      <c r="AF4752">
        <v>8967</v>
      </c>
      <c r="AG4752">
        <v>8644</v>
      </c>
      <c r="AH4752">
        <v>4666</v>
      </c>
      <c r="AI4752">
        <v>8131</v>
      </c>
      <c r="AJ4752">
        <v>19441</v>
      </c>
      <c r="AK4752">
        <v>14950</v>
      </c>
      <c r="AL4752">
        <v>5372</v>
      </c>
      <c r="AM4752">
        <v>14990</v>
      </c>
    </row>
    <row r="4753" spans="1:39" x14ac:dyDescent="0.15">
      <c r="A4753" t="s">
        <v>232</v>
      </c>
      <c r="B4753">
        <v>100</v>
      </c>
      <c r="C4753">
        <v>1</v>
      </c>
      <c r="D4753">
        <v>2</v>
      </c>
      <c r="E4753" t="s">
        <v>30</v>
      </c>
      <c r="F4753" t="s">
        <v>206</v>
      </c>
      <c r="G4753">
        <v>3492</v>
      </c>
      <c r="H4753">
        <v>3601</v>
      </c>
      <c r="I4753">
        <v>4926</v>
      </c>
      <c r="J4753">
        <v>240724.84</v>
      </c>
      <c r="K4753">
        <v>204209.15</v>
      </c>
      <c r="L4753">
        <v>191093.34</v>
      </c>
      <c r="M4753">
        <v>72125.418099999995</v>
      </c>
      <c r="N4753">
        <v>991</v>
      </c>
      <c r="O4753">
        <v>1026</v>
      </c>
      <c r="P4753">
        <v>1553</v>
      </c>
      <c r="Q4753">
        <v>74679.61</v>
      </c>
      <c r="R4753">
        <v>60515.99</v>
      </c>
      <c r="S4753">
        <v>51474.8</v>
      </c>
      <c r="T4753">
        <v>25061.517199999998</v>
      </c>
      <c r="U4753">
        <v>2501</v>
      </c>
      <c r="V4753">
        <v>2575</v>
      </c>
      <c r="W4753">
        <v>3373</v>
      </c>
      <c r="X4753">
        <v>166045.23000000001</v>
      </c>
      <c r="Y4753">
        <v>143693.16</v>
      </c>
      <c r="Z4753">
        <v>139618.54</v>
      </c>
      <c r="AA4753">
        <v>47063.900900000001</v>
      </c>
      <c r="AB4753">
        <v>3288</v>
      </c>
      <c r="AC4753">
        <v>2914</v>
      </c>
      <c r="AD4753">
        <v>1043</v>
      </c>
      <c r="AE4753">
        <v>3388</v>
      </c>
      <c r="AF4753">
        <v>941</v>
      </c>
      <c r="AG4753">
        <v>944</v>
      </c>
      <c r="AH4753">
        <v>457</v>
      </c>
      <c r="AI4753">
        <v>965</v>
      </c>
      <c r="AJ4753">
        <v>2347</v>
      </c>
      <c r="AK4753">
        <v>1970</v>
      </c>
      <c r="AL4753">
        <v>586</v>
      </c>
      <c r="AM4753">
        <v>2423</v>
      </c>
    </row>
    <row r="4754" spans="1:39" x14ac:dyDescent="0.15">
      <c r="A4754" t="s">
        <v>232</v>
      </c>
      <c r="B4754">
        <v>100</v>
      </c>
      <c r="C4754">
        <v>1</v>
      </c>
      <c r="D4754">
        <v>2</v>
      </c>
      <c r="E4754" t="s">
        <v>29</v>
      </c>
      <c r="F4754" t="s">
        <v>206</v>
      </c>
      <c r="G4754">
        <v>9774</v>
      </c>
      <c r="H4754">
        <v>10229</v>
      </c>
      <c r="I4754">
        <v>14793</v>
      </c>
      <c r="J4754">
        <v>736830.96</v>
      </c>
      <c r="K4754">
        <v>584422.91</v>
      </c>
      <c r="L4754">
        <v>553765.02</v>
      </c>
      <c r="M4754">
        <v>218866.3922</v>
      </c>
      <c r="N4754">
        <v>2658</v>
      </c>
      <c r="O4754">
        <v>2734</v>
      </c>
      <c r="P4754">
        <v>4484</v>
      </c>
      <c r="Q4754">
        <v>215368.2</v>
      </c>
      <c r="R4754">
        <v>164085.84</v>
      </c>
      <c r="S4754">
        <v>140836.06</v>
      </c>
      <c r="T4754">
        <v>71124.454299999998</v>
      </c>
      <c r="U4754">
        <v>7116</v>
      </c>
      <c r="V4754">
        <v>7495</v>
      </c>
      <c r="W4754">
        <v>10309</v>
      </c>
      <c r="X4754">
        <v>521462.76</v>
      </c>
      <c r="Y4754">
        <v>420337.07</v>
      </c>
      <c r="Z4754">
        <v>412928.96</v>
      </c>
      <c r="AA4754">
        <v>147741.93789999999</v>
      </c>
      <c r="AB4754">
        <v>9381</v>
      </c>
      <c r="AC4754">
        <v>8787</v>
      </c>
      <c r="AD4754">
        <v>3564</v>
      </c>
      <c r="AE4754">
        <v>9515</v>
      </c>
      <c r="AF4754">
        <v>2571</v>
      </c>
      <c r="AG4754">
        <v>2518</v>
      </c>
      <c r="AH4754">
        <v>1371</v>
      </c>
      <c r="AI4754">
        <v>2590</v>
      </c>
      <c r="AJ4754">
        <v>6810</v>
      </c>
      <c r="AK4754">
        <v>6269</v>
      </c>
      <c r="AL4754">
        <v>2193</v>
      </c>
      <c r="AM4754">
        <v>6925</v>
      </c>
    </row>
    <row r="4755" spans="1:39" x14ac:dyDescent="0.15">
      <c r="A4755" t="s">
        <v>232</v>
      </c>
      <c r="B4755">
        <v>100</v>
      </c>
      <c r="C4755">
        <v>1</v>
      </c>
      <c r="D4755">
        <v>2</v>
      </c>
      <c r="E4755" t="s">
        <v>31</v>
      </c>
      <c r="F4755" t="s">
        <v>206</v>
      </c>
      <c r="G4755">
        <v>1</v>
      </c>
      <c r="H4755">
        <v>2</v>
      </c>
      <c r="I4755">
        <v>4</v>
      </c>
      <c r="J4755">
        <v>79.959999999999994</v>
      </c>
      <c r="K4755">
        <v>78.209999999999994</v>
      </c>
      <c r="L4755">
        <v>78.209999999999994</v>
      </c>
      <c r="M4755">
        <v>44.39</v>
      </c>
      <c r="N4755">
        <v>0</v>
      </c>
      <c r="O4755">
        <v>0</v>
      </c>
      <c r="P4755">
        <v>0</v>
      </c>
      <c r="Q4755">
        <v>0</v>
      </c>
      <c r="R4755">
        <v>0</v>
      </c>
      <c r="S4755">
        <v>0</v>
      </c>
      <c r="T4755">
        <v>0</v>
      </c>
      <c r="U4755">
        <v>1</v>
      </c>
      <c r="V4755">
        <v>2</v>
      </c>
      <c r="W4755">
        <v>4</v>
      </c>
      <c r="X4755">
        <v>79.959999999999994</v>
      </c>
      <c r="Y4755">
        <v>78.209999999999994</v>
      </c>
      <c r="Z4755">
        <v>78.209999999999994</v>
      </c>
      <c r="AA4755">
        <v>44.39</v>
      </c>
      <c r="AB4755">
        <v>1</v>
      </c>
      <c r="AC4755">
        <v>1</v>
      </c>
      <c r="AD4755">
        <v>0</v>
      </c>
      <c r="AE4755">
        <v>1</v>
      </c>
      <c r="AF4755">
        <v>0</v>
      </c>
      <c r="AG4755">
        <v>0</v>
      </c>
      <c r="AH4755">
        <v>0</v>
      </c>
      <c r="AI4755">
        <v>0</v>
      </c>
      <c r="AJ4755">
        <v>1</v>
      </c>
      <c r="AK4755">
        <v>1</v>
      </c>
      <c r="AL4755">
        <v>0</v>
      </c>
      <c r="AM4755">
        <v>1</v>
      </c>
    </row>
    <row r="4756" spans="1:39" x14ac:dyDescent="0.15">
      <c r="A4756" t="s">
        <v>232</v>
      </c>
      <c r="B4756">
        <v>100</v>
      </c>
      <c r="C4756">
        <v>1</v>
      </c>
      <c r="D4756">
        <v>2</v>
      </c>
      <c r="E4756" t="s">
        <v>32</v>
      </c>
      <c r="F4756" t="s">
        <v>206</v>
      </c>
      <c r="G4756">
        <v>1002</v>
      </c>
      <c r="H4756">
        <v>1044</v>
      </c>
      <c r="I4756">
        <v>1658</v>
      </c>
      <c r="J4756">
        <v>90916.34</v>
      </c>
      <c r="K4756">
        <v>65984.69</v>
      </c>
      <c r="L4756">
        <v>62618.95</v>
      </c>
      <c r="M4756">
        <v>25936.088800000001</v>
      </c>
      <c r="N4756">
        <v>295</v>
      </c>
      <c r="O4756">
        <v>300</v>
      </c>
      <c r="P4756">
        <v>481</v>
      </c>
      <c r="Q4756">
        <v>27628.29</v>
      </c>
      <c r="R4756">
        <v>19580.13</v>
      </c>
      <c r="S4756">
        <v>16844.57</v>
      </c>
      <c r="T4756">
        <v>8245.4691000000003</v>
      </c>
      <c r="U4756">
        <v>707</v>
      </c>
      <c r="V4756">
        <v>744</v>
      </c>
      <c r="W4756">
        <v>1177</v>
      </c>
      <c r="X4756">
        <v>63288.05</v>
      </c>
      <c r="Y4756">
        <v>46404.56</v>
      </c>
      <c r="Z4756">
        <v>45774.38</v>
      </c>
      <c r="AA4756">
        <v>17690.619699999999</v>
      </c>
      <c r="AB4756">
        <v>983</v>
      </c>
      <c r="AC4756">
        <v>752</v>
      </c>
      <c r="AD4756">
        <v>369</v>
      </c>
      <c r="AE4756">
        <v>843</v>
      </c>
      <c r="AF4756">
        <v>291</v>
      </c>
      <c r="AG4756">
        <v>233</v>
      </c>
      <c r="AH4756">
        <v>138</v>
      </c>
      <c r="AI4756">
        <v>279</v>
      </c>
      <c r="AJ4756">
        <v>692</v>
      </c>
      <c r="AK4756">
        <v>519</v>
      </c>
      <c r="AL4756">
        <v>231</v>
      </c>
      <c r="AM4756">
        <v>564</v>
      </c>
    </row>
    <row r="4757" spans="1:39" x14ac:dyDescent="0.15">
      <c r="A4757" t="s">
        <v>232</v>
      </c>
      <c r="B4757">
        <v>100</v>
      </c>
      <c r="C4757">
        <v>2</v>
      </c>
      <c r="D4757">
        <v>0</v>
      </c>
      <c r="E4757" t="s">
        <v>28</v>
      </c>
      <c r="F4757" t="s">
        <v>206</v>
      </c>
      <c r="G4757">
        <v>94</v>
      </c>
      <c r="H4757">
        <v>199</v>
      </c>
      <c r="I4757">
        <v>250</v>
      </c>
      <c r="J4757">
        <v>8751.64</v>
      </c>
      <c r="K4757">
        <v>7170.28</v>
      </c>
      <c r="L4757">
        <v>6050.76</v>
      </c>
      <c r="M4757">
        <v>3337.4261000000001</v>
      </c>
      <c r="N4757">
        <v>94</v>
      </c>
      <c r="O4757">
        <v>102</v>
      </c>
      <c r="P4757">
        <v>136</v>
      </c>
      <c r="Q4757">
        <v>4570.0200000000004</v>
      </c>
      <c r="R4757">
        <v>3581.68</v>
      </c>
      <c r="S4757">
        <v>2655.4</v>
      </c>
      <c r="T4757">
        <v>1879.9637</v>
      </c>
      <c r="U4757">
        <v>94</v>
      </c>
      <c r="V4757">
        <v>97</v>
      </c>
      <c r="W4757">
        <v>114</v>
      </c>
      <c r="X4757">
        <v>4181.62</v>
      </c>
      <c r="Y4757">
        <v>3588.6</v>
      </c>
      <c r="Z4757">
        <v>3395.36</v>
      </c>
      <c r="AA4757">
        <v>1457.4623999999999</v>
      </c>
      <c r="AB4757">
        <v>92</v>
      </c>
      <c r="AC4757">
        <v>91</v>
      </c>
      <c r="AD4757">
        <v>67</v>
      </c>
      <c r="AE4757">
        <v>69</v>
      </c>
      <c r="AF4757">
        <v>92</v>
      </c>
      <c r="AG4757">
        <v>91</v>
      </c>
      <c r="AH4757">
        <v>67</v>
      </c>
      <c r="AI4757">
        <v>69</v>
      </c>
      <c r="AJ4757">
        <v>92</v>
      </c>
      <c r="AK4757">
        <v>91</v>
      </c>
      <c r="AL4757">
        <v>67</v>
      </c>
      <c r="AM4757">
        <v>69</v>
      </c>
    </row>
    <row r="4758" spans="1:39" x14ac:dyDescent="0.15">
      <c r="A4758" t="s">
        <v>232</v>
      </c>
      <c r="B4758">
        <v>100</v>
      </c>
      <c r="C4758">
        <v>2</v>
      </c>
      <c r="D4758">
        <v>0</v>
      </c>
      <c r="E4758" t="s">
        <v>29</v>
      </c>
      <c r="F4758" t="s">
        <v>206</v>
      </c>
      <c r="G4758">
        <v>1</v>
      </c>
      <c r="H4758">
        <v>2</v>
      </c>
      <c r="I4758">
        <v>2</v>
      </c>
      <c r="J4758">
        <v>118.99</v>
      </c>
      <c r="K4758">
        <v>97.04</v>
      </c>
      <c r="L4758">
        <v>97.04</v>
      </c>
      <c r="M4758">
        <v>38.43</v>
      </c>
      <c r="N4758">
        <v>1</v>
      </c>
      <c r="O4758">
        <v>1</v>
      </c>
      <c r="P4758">
        <v>1</v>
      </c>
      <c r="Q4758">
        <v>49.99</v>
      </c>
      <c r="R4758">
        <v>31.49</v>
      </c>
      <c r="S4758">
        <v>31.49</v>
      </c>
      <c r="T4758">
        <v>17.38</v>
      </c>
      <c r="U4758">
        <v>1</v>
      </c>
      <c r="V4758">
        <v>1</v>
      </c>
      <c r="W4758">
        <v>1</v>
      </c>
      <c r="X4758">
        <v>69</v>
      </c>
      <c r="Y4758">
        <v>65.55</v>
      </c>
      <c r="Z4758">
        <v>65.55</v>
      </c>
      <c r="AA4758">
        <v>21.05</v>
      </c>
      <c r="AB4758">
        <v>1</v>
      </c>
      <c r="AC4758">
        <v>1</v>
      </c>
      <c r="AD4758">
        <v>1</v>
      </c>
      <c r="AE4758">
        <v>0</v>
      </c>
      <c r="AF4758">
        <v>1</v>
      </c>
      <c r="AG4758">
        <v>1</v>
      </c>
      <c r="AH4758">
        <v>1</v>
      </c>
      <c r="AI4758">
        <v>0</v>
      </c>
      <c r="AJ4758">
        <v>1</v>
      </c>
      <c r="AK4758">
        <v>1</v>
      </c>
      <c r="AL4758">
        <v>1</v>
      </c>
      <c r="AM4758">
        <v>0</v>
      </c>
    </row>
    <row r="4759" spans="1:39" x14ac:dyDescent="0.15">
      <c r="A4759" t="s">
        <v>232</v>
      </c>
      <c r="B4759">
        <v>100</v>
      </c>
      <c r="C4759">
        <v>2</v>
      </c>
      <c r="D4759">
        <v>0</v>
      </c>
      <c r="E4759" t="s">
        <v>32</v>
      </c>
      <c r="F4759" t="s">
        <v>206</v>
      </c>
      <c r="G4759">
        <v>8</v>
      </c>
      <c r="H4759">
        <v>17</v>
      </c>
      <c r="I4759">
        <v>23</v>
      </c>
      <c r="J4759">
        <v>798.83</v>
      </c>
      <c r="K4759">
        <v>590.55999999999995</v>
      </c>
      <c r="L4759">
        <v>590.55999999999995</v>
      </c>
      <c r="M4759">
        <v>276.80599999999998</v>
      </c>
      <c r="N4759">
        <v>8</v>
      </c>
      <c r="O4759">
        <v>8</v>
      </c>
      <c r="P4759">
        <v>14</v>
      </c>
      <c r="Q4759">
        <v>377.88</v>
      </c>
      <c r="R4759">
        <v>287.42</v>
      </c>
      <c r="S4759">
        <v>287.42</v>
      </c>
      <c r="T4759">
        <v>160.536</v>
      </c>
      <c r="U4759">
        <v>8</v>
      </c>
      <c r="V4759">
        <v>9</v>
      </c>
      <c r="W4759">
        <v>9</v>
      </c>
      <c r="X4759">
        <v>420.95</v>
      </c>
      <c r="Y4759">
        <v>303.14</v>
      </c>
      <c r="Z4759">
        <v>303.14</v>
      </c>
      <c r="AA4759">
        <v>116.27</v>
      </c>
      <c r="AB4759">
        <v>8</v>
      </c>
      <c r="AC4759">
        <v>8</v>
      </c>
      <c r="AD4759">
        <v>7</v>
      </c>
      <c r="AE4759">
        <v>6</v>
      </c>
      <c r="AF4759">
        <v>8</v>
      </c>
      <c r="AG4759">
        <v>8</v>
      </c>
      <c r="AH4759">
        <v>7</v>
      </c>
      <c r="AI4759">
        <v>6</v>
      </c>
      <c r="AJ4759">
        <v>8</v>
      </c>
      <c r="AK4759">
        <v>8</v>
      </c>
      <c r="AL4759">
        <v>7</v>
      </c>
      <c r="AM4759">
        <v>6</v>
      </c>
    </row>
    <row r="4760" spans="1:39" x14ac:dyDescent="0.15">
      <c r="A4760" t="s">
        <v>232</v>
      </c>
      <c r="B4760">
        <v>100</v>
      </c>
      <c r="C4760">
        <v>2</v>
      </c>
      <c r="D4760">
        <v>1</v>
      </c>
      <c r="E4760" t="s">
        <v>28</v>
      </c>
      <c r="F4760" t="s">
        <v>206</v>
      </c>
      <c r="G4760">
        <v>501</v>
      </c>
      <c r="H4760">
        <v>1034</v>
      </c>
      <c r="I4760">
        <v>1349</v>
      </c>
      <c r="J4760">
        <v>47212.63</v>
      </c>
      <c r="K4760">
        <v>38271.61</v>
      </c>
      <c r="L4760">
        <v>33030.449999999997</v>
      </c>
      <c r="M4760">
        <v>18778.972900000001</v>
      </c>
      <c r="N4760">
        <v>501</v>
      </c>
      <c r="O4760">
        <v>516</v>
      </c>
      <c r="P4760">
        <v>751</v>
      </c>
      <c r="Q4760">
        <v>24274.44</v>
      </c>
      <c r="R4760">
        <v>18910.23</v>
      </c>
      <c r="S4760">
        <v>14510.3</v>
      </c>
      <c r="T4760">
        <v>11086.8171</v>
      </c>
      <c r="U4760">
        <v>501</v>
      </c>
      <c r="V4760">
        <v>518</v>
      </c>
      <c r="W4760">
        <v>598</v>
      </c>
      <c r="X4760">
        <v>22938.19</v>
      </c>
      <c r="Y4760">
        <v>19361.38</v>
      </c>
      <c r="Z4760">
        <v>18520.150000000001</v>
      </c>
      <c r="AA4760">
        <v>7692.1558000000005</v>
      </c>
      <c r="AB4760">
        <v>487</v>
      </c>
      <c r="AC4760">
        <v>491</v>
      </c>
      <c r="AD4760">
        <v>384</v>
      </c>
      <c r="AE4760">
        <v>455</v>
      </c>
      <c r="AF4760">
        <v>487</v>
      </c>
      <c r="AG4760">
        <v>491</v>
      </c>
      <c r="AH4760">
        <v>384</v>
      </c>
      <c r="AI4760">
        <v>455</v>
      </c>
      <c r="AJ4760">
        <v>487</v>
      </c>
      <c r="AK4760">
        <v>491</v>
      </c>
      <c r="AL4760">
        <v>384</v>
      </c>
      <c r="AM4760">
        <v>455</v>
      </c>
    </row>
    <row r="4761" spans="1:39" x14ac:dyDescent="0.15">
      <c r="A4761" t="s">
        <v>232</v>
      </c>
      <c r="B4761">
        <v>100</v>
      </c>
      <c r="C4761">
        <v>2</v>
      </c>
      <c r="D4761">
        <v>1</v>
      </c>
      <c r="E4761" t="s">
        <v>30</v>
      </c>
      <c r="F4761" t="s">
        <v>206</v>
      </c>
      <c r="G4761">
        <v>52</v>
      </c>
      <c r="H4761">
        <v>115</v>
      </c>
      <c r="I4761">
        <v>142</v>
      </c>
      <c r="J4761">
        <v>4797.88</v>
      </c>
      <c r="K4761">
        <v>3840.71</v>
      </c>
      <c r="L4761">
        <v>3436.91</v>
      </c>
      <c r="M4761">
        <v>1997.9906000000001</v>
      </c>
      <c r="N4761">
        <v>52</v>
      </c>
      <c r="O4761">
        <v>56</v>
      </c>
      <c r="P4761">
        <v>77</v>
      </c>
      <c r="Q4761">
        <v>2377.3000000000002</v>
      </c>
      <c r="R4761">
        <v>1806.74</v>
      </c>
      <c r="S4761">
        <v>1422.92</v>
      </c>
      <c r="T4761">
        <v>1192.0893000000001</v>
      </c>
      <c r="U4761">
        <v>52</v>
      </c>
      <c r="V4761">
        <v>59</v>
      </c>
      <c r="W4761">
        <v>65</v>
      </c>
      <c r="X4761">
        <v>2420.58</v>
      </c>
      <c r="Y4761">
        <v>2033.97</v>
      </c>
      <c r="Z4761">
        <v>2013.99</v>
      </c>
      <c r="AA4761">
        <v>805.90129999999999</v>
      </c>
      <c r="AB4761">
        <v>45</v>
      </c>
      <c r="AC4761">
        <v>52</v>
      </c>
      <c r="AD4761">
        <v>35</v>
      </c>
      <c r="AE4761">
        <v>51</v>
      </c>
      <c r="AF4761">
        <v>45</v>
      </c>
      <c r="AG4761">
        <v>52</v>
      </c>
      <c r="AH4761">
        <v>35</v>
      </c>
      <c r="AI4761">
        <v>51</v>
      </c>
      <c r="AJ4761">
        <v>45</v>
      </c>
      <c r="AK4761">
        <v>52</v>
      </c>
      <c r="AL4761">
        <v>35</v>
      </c>
      <c r="AM4761">
        <v>51</v>
      </c>
    </row>
    <row r="4762" spans="1:39" x14ac:dyDescent="0.15">
      <c r="A4762" t="s">
        <v>232</v>
      </c>
      <c r="B4762">
        <v>100</v>
      </c>
      <c r="C4762">
        <v>2</v>
      </c>
      <c r="D4762">
        <v>1</v>
      </c>
      <c r="E4762" t="s">
        <v>29</v>
      </c>
      <c r="F4762" t="s">
        <v>206</v>
      </c>
      <c r="G4762">
        <v>664</v>
      </c>
      <c r="H4762">
        <v>1407</v>
      </c>
      <c r="I4762">
        <v>1885</v>
      </c>
      <c r="J4762">
        <v>66165.240000000005</v>
      </c>
      <c r="K4762">
        <v>50446.75</v>
      </c>
      <c r="L4762">
        <v>44207.83</v>
      </c>
      <c r="M4762">
        <v>27098.4251</v>
      </c>
      <c r="N4762">
        <v>664</v>
      </c>
      <c r="O4762">
        <v>694</v>
      </c>
      <c r="P4762">
        <v>1049</v>
      </c>
      <c r="Q4762">
        <v>33835.74</v>
      </c>
      <c r="R4762">
        <v>24972.13</v>
      </c>
      <c r="S4762">
        <v>19723.849999999999</v>
      </c>
      <c r="T4762">
        <v>16247.205099999999</v>
      </c>
      <c r="U4762">
        <v>664</v>
      </c>
      <c r="V4762">
        <v>713</v>
      </c>
      <c r="W4762">
        <v>836</v>
      </c>
      <c r="X4762">
        <v>32329.5</v>
      </c>
      <c r="Y4762">
        <v>25474.62</v>
      </c>
      <c r="Z4762">
        <v>24483.98</v>
      </c>
      <c r="AA4762">
        <v>10851.22</v>
      </c>
      <c r="AB4762">
        <v>631</v>
      </c>
      <c r="AC4762">
        <v>660</v>
      </c>
      <c r="AD4762">
        <v>532</v>
      </c>
      <c r="AE4762">
        <v>646</v>
      </c>
      <c r="AF4762">
        <v>631</v>
      </c>
      <c r="AG4762">
        <v>660</v>
      </c>
      <c r="AH4762">
        <v>532</v>
      </c>
      <c r="AI4762">
        <v>646</v>
      </c>
      <c r="AJ4762">
        <v>631</v>
      </c>
      <c r="AK4762">
        <v>660</v>
      </c>
      <c r="AL4762">
        <v>532</v>
      </c>
      <c r="AM4762">
        <v>646</v>
      </c>
    </row>
    <row r="4763" spans="1:39" x14ac:dyDescent="0.15">
      <c r="A4763" t="s">
        <v>232</v>
      </c>
      <c r="B4763">
        <v>100</v>
      </c>
      <c r="C4763">
        <v>2</v>
      </c>
      <c r="D4763">
        <v>1</v>
      </c>
      <c r="E4763" t="s">
        <v>32</v>
      </c>
      <c r="F4763" t="s">
        <v>206</v>
      </c>
      <c r="G4763">
        <v>21</v>
      </c>
      <c r="H4763">
        <v>43</v>
      </c>
      <c r="I4763">
        <v>53</v>
      </c>
      <c r="J4763">
        <v>2192.19</v>
      </c>
      <c r="K4763">
        <v>1681.44</v>
      </c>
      <c r="L4763">
        <v>1524.46</v>
      </c>
      <c r="M4763">
        <v>809.82299999999998</v>
      </c>
      <c r="N4763">
        <v>21</v>
      </c>
      <c r="O4763">
        <v>21</v>
      </c>
      <c r="P4763">
        <v>25</v>
      </c>
      <c r="Q4763">
        <v>919.75</v>
      </c>
      <c r="R4763">
        <v>700.4</v>
      </c>
      <c r="S4763">
        <v>590</v>
      </c>
      <c r="T4763">
        <v>423.745</v>
      </c>
      <c r="U4763">
        <v>21</v>
      </c>
      <c r="V4763">
        <v>22</v>
      </c>
      <c r="W4763">
        <v>28</v>
      </c>
      <c r="X4763">
        <v>1272.44</v>
      </c>
      <c r="Y4763">
        <v>981.04</v>
      </c>
      <c r="Z4763">
        <v>934.46</v>
      </c>
      <c r="AA4763">
        <v>386.07799999999997</v>
      </c>
      <c r="AB4763">
        <v>21</v>
      </c>
      <c r="AC4763">
        <v>21</v>
      </c>
      <c r="AD4763">
        <v>18</v>
      </c>
      <c r="AE4763">
        <v>18</v>
      </c>
      <c r="AF4763">
        <v>21</v>
      </c>
      <c r="AG4763">
        <v>21</v>
      </c>
      <c r="AH4763">
        <v>18</v>
      </c>
      <c r="AI4763">
        <v>18</v>
      </c>
      <c r="AJ4763">
        <v>21</v>
      </c>
      <c r="AK4763">
        <v>21</v>
      </c>
      <c r="AL4763">
        <v>18</v>
      </c>
      <c r="AM4763">
        <v>18</v>
      </c>
    </row>
    <row r="4764" spans="1:39" x14ac:dyDescent="0.15">
      <c r="A4764" t="s">
        <v>232</v>
      </c>
      <c r="B4764">
        <v>100</v>
      </c>
      <c r="C4764">
        <v>2</v>
      </c>
      <c r="D4764">
        <v>2</v>
      </c>
      <c r="E4764" t="s">
        <v>28</v>
      </c>
      <c r="F4764" t="s">
        <v>206</v>
      </c>
      <c r="G4764">
        <v>131</v>
      </c>
      <c r="H4764">
        <v>268</v>
      </c>
      <c r="I4764">
        <v>338</v>
      </c>
      <c r="J4764">
        <v>12352</v>
      </c>
      <c r="K4764">
        <v>10117.040000000001</v>
      </c>
      <c r="L4764">
        <v>8688.32</v>
      </c>
      <c r="M4764">
        <v>4583.8419000000004</v>
      </c>
      <c r="N4764">
        <v>131</v>
      </c>
      <c r="O4764">
        <v>133</v>
      </c>
      <c r="P4764">
        <v>183</v>
      </c>
      <c r="Q4764">
        <v>6371.57</v>
      </c>
      <c r="R4764">
        <v>5089.46</v>
      </c>
      <c r="S4764">
        <v>3728.23</v>
      </c>
      <c r="T4764">
        <v>2683.0841</v>
      </c>
      <c r="U4764">
        <v>131</v>
      </c>
      <c r="V4764">
        <v>135</v>
      </c>
      <c r="W4764">
        <v>155</v>
      </c>
      <c r="X4764">
        <v>5980.43</v>
      </c>
      <c r="Y4764">
        <v>5027.58</v>
      </c>
      <c r="Z4764">
        <v>4960.09</v>
      </c>
      <c r="AA4764">
        <v>1900.7578000000001</v>
      </c>
      <c r="AB4764">
        <v>125</v>
      </c>
      <c r="AC4764">
        <v>130</v>
      </c>
      <c r="AD4764">
        <v>76</v>
      </c>
      <c r="AE4764">
        <v>118</v>
      </c>
      <c r="AF4764">
        <v>125</v>
      </c>
      <c r="AG4764">
        <v>130</v>
      </c>
      <c r="AH4764">
        <v>76</v>
      </c>
      <c r="AI4764">
        <v>118</v>
      </c>
      <c r="AJ4764">
        <v>125</v>
      </c>
      <c r="AK4764">
        <v>130</v>
      </c>
      <c r="AL4764">
        <v>76</v>
      </c>
      <c r="AM4764">
        <v>118</v>
      </c>
    </row>
    <row r="4765" spans="1:39" x14ac:dyDescent="0.15">
      <c r="A4765" t="s">
        <v>232</v>
      </c>
      <c r="B4765">
        <v>100</v>
      </c>
      <c r="C4765">
        <v>2</v>
      </c>
      <c r="D4765">
        <v>2</v>
      </c>
      <c r="E4765" t="s">
        <v>30</v>
      </c>
      <c r="F4765" t="s">
        <v>206</v>
      </c>
      <c r="G4765">
        <v>17</v>
      </c>
      <c r="H4765">
        <v>36</v>
      </c>
      <c r="I4765">
        <v>54</v>
      </c>
      <c r="J4765">
        <v>1629.58</v>
      </c>
      <c r="K4765">
        <v>1315.45</v>
      </c>
      <c r="L4765">
        <v>1168.02</v>
      </c>
      <c r="M4765">
        <v>704.58019999999999</v>
      </c>
      <c r="N4765">
        <v>17</v>
      </c>
      <c r="O4765">
        <v>17</v>
      </c>
      <c r="P4765">
        <v>30</v>
      </c>
      <c r="Q4765">
        <v>786.73</v>
      </c>
      <c r="R4765">
        <v>634.88</v>
      </c>
      <c r="S4765">
        <v>487.45</v>
      </c>
      <c r="T4765">
        <v>402.16320000000002</v>
      </c>
      <c r="U4765">
        <v>17</v>
      </c>
      <c r="V4765">
        <v>19</v>
      </c>
      <c r="W4765">
        <v>24</v>
      </c>
      <c r="X4765">
        <v>842.85</v>
      </c>
      <c r="Y4765">
        <v>680.57</v>
      </c>
      <c r="Z4765">
        <v>680.57</v>
      </c>
      <c r="AA4765">
        <v>302.41699999999997</v>
      </c>
      <c r="AB4765">
        <v>15</v>
      </c>
      <c r="AC4765">
        <v>17</v>
      </c>
      <c r="AD4765">
        <v>14</v>
      </c>
      <c r="AE4765">
        <v>16</v>
      </c>
      <c r="AF4765">
        <v>15</v>
      </c>
      <c r="AG4765">
        <v>17</v>
      </c>
      <c r="AH4765">
        <v>14</v>
      </c>
      <c r="AI4765">
        <v>16</v>
      </c>
      <c r="AJ4765">
        <v>15</v>
      </c>
      <c r="AK4765">
        <v>17</v>
      </c>
      <c r="AL4765">
        <v>14</v>
      </c>
      <c r="AM4765">
        <v>16</v>
      </c>
    </row>
    <row r="4766" spans="1:39" x14ac:dyDescent="0.15">
      <c r="A4766" t="s">
        <v>232</v>
      </c>
      <c r="B4766">
        <v>100</v>
      </c>
      <c r="C4766">
        <v>2</v>
      </c>
      <c r="D4766">
        <v>2</v>
      </c>
      <c r="E4766" t="s">
        <v>29</v>
      </c>
      <c r="F4766" t="s">
        <v>206</v>
      </c>
      <c r="G4766">
        <v>60</v>
      </c>
      <c r="H4766">
        <v>123</v>
      </c>
      <c r="I4766">
        <v>161</v>
      </c>
      <c r="J4766">
        <v>5896.88</v>
      </c>
      <c r="K4766">
        <v>4559.0600000000004</v>
      </c>
      <c r="L4766">
        <v>3850.22</v>
      </c>
      <c r="M4766">
        <v>2240.7846</v>
      </c>
      <c r="N4766">
        <v>60</v>
      </c>
      <c r="O4766">
        <v>60</v>
      </c>
      <c r="P4766">
        <v>83</v>
      </c>
      <c r="Q4766">
        <v>2934.35</v>
      </c>
      <c r="R4766">
        <v>2234.11</v>
      </c>
      <c r="S4766">
        <v>1604.39</v>
      </c>
      <c r="T4766">
        <v>1288.7184999999999</v>
      </c>
      <c r="U4766">
        <v>60</v>
      </c>
      <c r="V4766">
        <v>63</v>
      </c>
      <c r="W4766">
        <v>78</v>
      </c>
      <c r="X4766">
        <v>2962.53</v>
      </c>
      <c r="Y4766">
        <v>2324.9499999999998</v>
      </c>
      <c r="Z4766">
        <v>2245.83</v>
      </c>
      <c r="AA4766">
        <v>952.06610000000001</v>
      </c>
      <c r="AB4766">
        <v>56</v>
      </c>
      <c r="AC4766">
        <v>58</v>
      </c>
      <c r="AD4766">
        <v>33</v>
      </c>
      <c r="AE4766">
        <v>60</v>
      </c>
      <c r="AF4766">
        <v>56</v>
      </c>
      <c r="AG4766">
        <v>58</v>
      </c>
      <c r="AH4766">
        <v>33</v>
      </c>
      <c r="AI4766">
        <v>60</v>
      </c>
      <c r="AJ4766">
        <v>56</v>
      </c>
      <c r="AK4766">
        <v>58</v>
      </c>
      <c r="AL4766">
        <v>33</v>
      </c>
      <c r="AM4766">
        <v>60</v>
      </c>
    </row>
    <row r="4767" spans="1:39" x14ac:dyDescent="0.15">
      <c r="A4767" t="s">
        <v>232</v>
      </c>
      <c r="B4767">
        <v>100</v>
      </c>
      <c r="C4767">
        <v>2</v>
      </c>
      <c r="D4767">
        <v>2</v>
      </c>
      <c r="E4767" t="s">
        <v>32</v>
      </c>
      <c r="F4767" t="s">
        <v>206</v>
      </c>
      <c r="G4767">
        <v>2</v>
      </c>
      <c r="H4767">
        <v>4</v>
      </c>
      <c r="I4767">
        <v>5</v>
      </c>
      <c r="J4767">
        <v>269.95</v>
      </c>
      <c r="K4767">
        <v>181.46</v>
      </c>
      <c r="L4767">
        <v>149.97</v>
      </c>
      <c r="M4767">
        <v>82.754499999999993</v>
      </c>
      <c r="N4767">
        <v>2</v>
      </c>
      <c r="O4767">
        <v>2</v>
      </c>
      <c r="P4767">
        <v>2</v>
      </c>
      <c r="Q4767">
        <v>109.98</v>
      </c>
      <c r="R4767">
        <v>69.48</v>
      </c>
      <c r="S4767">
        <v>37.99</v>
      </c>
      <c r="T4767">
        <v>30.244499999999999</v>
      </c>
      <c r="U4767">
        <v>2</v>
      </c>
      <c r="V4767">
        <v>2</v>
      </c>
      <c r="W4767">
        <v>3</v>
      </c>
      <c r="X4767">
        <v>159.97</v>
      </c>
      <c r="Y4767">
        <v>111.98</v>
      </c>
      <c r="Z4767">
        <v>111.98</v>
      </c>
      <c r="AA4767">
        <v>52.51</v>
      </c>
      <c r="AB4767">
        <v>2</v>
      </c>
      <c r="AC4767">
        <v>2</v>
      </c>
      <c r="AD4767">
        <v>2</v>
      </c>
      <c r="AE4767">
        <v>1</v>
      </c>
      <c r="AF4767">
        <v>2</v>
      </c>
      <c r="AG4767">
        <v>2</v>
      </c>
      <c r="AH4767">
        <v>2</v>
      </c>
      <c r="AI4767">
        <v>1</v>
      </c>
      <c r="AJ4767">
        <v>2</v>
      </c>
      <c r="AK4767">
        <v>2</v>
      </c>
      <c r="AL4767">
        <v>2</v>
      </c>
      <c r="AM4767">
        <v>1</v>
      </c>
    </row>
    <row r="4768" spans="1:39" x14ac:dyDescent="0.15">
      <c r="A4768" t="s">
        <v>233</v>
      </c>
      <c r="B4768">
        <v>-1</v>
      </c>
      <c r="C4768">
        <v>0</v>
      </c>
      <c r="D4768">
        <v>0</v>
      </c>
      <c r="E4768" t="s">
        <v>28</v>
      </c>
      <c r="F4768" t="s">
        <v>206</v>
      </c>
      <c r="G4768">
        <v>0</v>
      </c>
      <c r="H4768">
        <v>98644</v>
      </c>
      <c r="I4768">
        <v>190422</v>
      </c>
      <c r="J4768">
        <v>10127454.09</v>
      </c>
      <c r="K4768">
        <v>8030288.9000000004</v>
      </c>
      <c r="L4768">
        <v>7768501.1500000004</v>
      </c>
      <c r="M4768">
        <v>2986449.7795000002</v>
      </c>
      <c r="N4768">
        <v>0</v>
      </c>
      <c r="O4768">
        <v>279</v>
      </c>
      <c r="P4768">
        <v>1044</v>
      </c>
      <c r="Q4768">
        <v>53927.02</v>
      </c>
      <c r="R4768">
        <v>40051.33</v>
      </c>
      <c r="S4768">
        <v>36336.370000000003</v>
      </c>
      <c r="T4768">
        <v>18923.5851</v>
      </c>
      <c r="U4768">
        <v>0</v>
      </c>
      <c r="V4768">
        <v>98365</v>
      </c>
      <c r="W4768">
        <v>189378</v>
      </c>
      <c r="X4768">
        <v>10073527.07</v>
      </c>
      <c r="Y4768">
        <v>7990237.5700000003</v>
      </c>
      <c r="Z4768">
        <v>7732164.7800000003</v>
      </c>
      <c r="AA4768">
        <v>2967526.1943999999</v>
      </c>
      <c r="AB4768">
        <v>0</v>
      </c>
      <c r="AC4768">
        <v>0</v>
      </c>
      <c r="AD4768">
        <v>0</v>
      </c>
      <c r="AE4768">
        <v>0</v>
      </c>
      <c r="AF4768">
        <v>0</v>
      </c>
      <c r="AG4768">
        <v>0</v>
      </c>
      <c r="AH4768">
        <v>0</v>
      </c>
      <c r="AI4768">
        <v>0</v>
      </c>
      <c r="AJ4768">
        <v>0</v>
      </c>
      <c r="AK4768">
        <v>0</v>
      </c>
      <c r="AL4768">
        <v>0</v>
      </c>
      <c r="AM4768">
        <v>0</v>
      </c>
    </row>
    <row r="4769" spans="1:39" x14ac:dyDescent="0.15">
      <c r="A4769" t="s">
        <v>233</v>
      </c>
      <c r="B4769">
        <v>5</v>
      </c>
      <c r="C4769">
        <v>1</v>
      </c>
      <c r="D4769">
        <v>0</v>
      </c>
      <c r="E4769" t="s">
        <v>28</v>
      </c>
      <c r="F4769" t="s">
        <v>206</v>
      </c>
      <c r="G4769">
        <v>710</v>
      </c>
      <c r="H4769">
        <v>2779</v>
      </c>
      <c r="I4769">
        <v>13987</v>
      </c>
      <c r="J4769">
        <v>857807.7</v>
      </c>
      <c r="K4769">
        <v>663810.21</v>
      </c>
      <c r="L4769">
        <v>557695.36</v>
      </c>
      <c r="M4769">
        <v>252058.72839999999</v>
      </c>
      <c r="N4769">
        <v>353</v>
      </c>
      <c r="O4769">
        <v>1160</v>
      </c>
      <c r="P4769">
        <v>6963</v>
      </c>
      <c r="Q4769">
        <v>437911.62</v>
      </c>
      <c r="R4769">
        <v>342504.71</v>
      </c>
      <c r="S4769">
        <v>261733.15</v>
      </c>
      <c r="T4769">
        <v>138103.2813</v>
      </c>
      <c r="U4769">
        <v>357</v>
      </c>
      <c r="V4769">
        <v>1619</v>
      </c>
      <c r="W4769">
        <v>7024</v>
      </c>
      <c r="X4769">
        <v>419896.08</v>
      </c>
      <c r="Y4769">
        <v>321305.5</v>
      </c>
      <c r="Z4769">
        <v>295962.21000000002</v>
      </c>
      <c r="AA4769">
        <v>113955.4471</v>
      </c>
      <c r="AB4769">
        <v>645</v>
      </c>
      <c r="AC4769">
        <v>582</v>
      </c>
      <c r="AD4769">
        <v>486</v>
      </c>
      <c r="AE4769">
        <v>436</v>
      </c>
      <c r="AF4769">
        <v>349</v>
      </c>
      <c r="AG4769">
        <v>340</v>
      </c>
      <c r="AH4769">
        <v>292</v>
      </c>
      <c r="AI4769">
        <v>242</v>
      </c>
      <c r="AJ4769">
        <v>296</v>
      </c>
      <c r="AK4769">
        <v>242</v>
      </c>
      <c r="AL4769">
        <v>194</v>
      </c>
      <c r="AM4769">
        <v>194</v>
      </c>
    </row>
    <row r="4770" spans="1:39" x14ac:dyDescent="0.15">
      <c r="A4770" t="s">
        <v>233</v>
      </c>
      <c r="B4770">
        <v>5</v>
      </c>
      <c r="C4770">
        <v>1</v>
      </c>
      <c r="D4770">
        <v>0</v>
      </c>
      <c r="E4770" t="s">
        <v>29</v>
      </c>
      <c r="F4770" t="s">
        <v>206</v>
      </c>
      <c r="G4770">
        <v>14</v>
      </c>
      <c r="H4770">
        <v>41</v>
      </c>
      <c r="I4770">
        <v>326</v>
      </c>
      <c r="J4770">
        <v>16522.47</v>
      </c>
      <c r="K4770">
        <v>12703.24</v>
      </c>
      <c r="L4770">
        <v>11516.42</v>
      </c>
      <c r="M4770">
        <v>5897.9928</v>
      </c>
      <c r="N4770">
        <v>10</v>
      </c>
      <c r="O4770">
        <v>32</v>
      </c>
      <c r="P4770">
        <v>238</v>
      </c>
      <c r="Q4770">
        <v>11521.46</v>
      </c>
      <c r="R4770">
        <v>8437.9</v>
      </c>
      <c r="S4770">
        <v>7444.32</v>
      </c>
      <c r="T4770">
        <v>4525.2528000000002</v>
      </c>
      <c r="U4770">
        <v>4</v>
      </c>
      <c r="V4770">
        <v>9</v>
      </c>
      <c r="W4770">
        <v>88</v>
      </c>
      <c r="X4770">
        <v>5001.01</v>
      </c>
      <c r="Y4770">
        <v>4265.34</v>
      </c>
      <c r="Z4770">
        <v>4072.1</v>
      </c>
      <c r="AA4770">
        <v>1372.74</v>
      </c>
      <c r="AB4770">
        <v>14</v>
      </c>
      <c r="AC4770">
        <v>13</v>
      </c>
      <c r="AD4770">
        <v>12</v>
      </c>
      <c r="AE4770">
        <v>13</v>
      </c>
      <c r="AF4770">
        <v>10</v>
      </c>
      <c r="AG4770">
        <v>10</v>
      </c>
      <c r="AH4770">
        <v>9</v>
      </c>
      <c r="AI4770">
        <v>10</v>
      </c>
      <c r="AJ4770">
        <v>4</v>
      </c>
      <c r="AK4770">
        <v>3</v>
      </c>
      <c r="AL4770">
        <v>3</v>
      </c>
      <c r="AM4770">
        <v>3</v>
      </c>
    </row>
    <row r="4771" spans="1:39" x14ac:dyDescent="0.15">
      <c r="A4771" t="s">
        <v>233</v>
      </c>
      <c r="B4771">
        <v>5</v>
      </c>
      <c r="C4771">
        <v>1</v>
      </c>
      <c r="D4771">
        <v>0</v>
      </c>
      <c r="E4771" t="s">
        <v>32</v>
      </c>
      <c r="F4771" t="s">
        <v>206</v>
      </c>
      <c r="G4771">
        <v>299</v>
      </c>
      <c r="H4771">
        <v>1099</v>
      </c>
      <c r="I4771">
        <v>5953</v>
      </c>
      <c r="J4771">
        <v>357637.65</v>
      </c>
      <c r="K4771">
        <v>269739.77</v>
      </c>
      <c r="L4771">
        <v>243771.95</v>
      </c>
      <c r="M4771">
        <v>102353.0183</v>
      </c>
      <c r="N4771">
        <v>51</v>
      </c>
      <c r="O4771">
        <v>203</v>
      </c>
      <c r="P4771">
        <v>1076</v>
      </c>
      <c r="Q4771">
        <v>68220.37</v>
      </c>
      <c r="R4771">
        <v>48939.199999999997</v>
      </c>
      <c r="S4771">
        <v>39464.07</v>
      </c>
      <c r="T4771">
        <v>22708.388299999999</v>
      </c>
      <c r="U4771">
        <v>248</v>
      </c>
      <c r="V4771">
        <v>896</v>
      </c>
      <c r="W4771">
        <v>4877</v>
      </c>
      <c r="X4771">
        <v>289417.28000000003</v>
      </c>
      <c r="Y4771">
        <v>220800.57</v>
      </c>
      <c r="Z4771">
        <v>204307.88</v>
      </c>
      <c r="AA4771">
        <v>79644.63</v>
      </c>
      <c r="AB4771">
        <v>296</v>
      </c>
      <c r="AC4771">
        <v>236</v>
      </c>
      <c r="AD4771">
        <v>201</v>
      </c>
      <c r="AE4771">
        <v>233</v>
      </c>
      <c r="AF4771">
        <v>50</v>
      </c>
      <c r="AG4771">
        <v>46</v>
      </c>
      <c r="AH4771">
        <v>42</v>
      </c>
      <c r="AI4771">
        <v>43</v>
      </c>
      <c r="AJ4771">
        <v>246</v>
      </c>
      <c r="AK4771">
        <v>190</v>
      </c>
      <c r="AL4771">
        <v>159</v>
      </c>
      <c r="AM4771">
        <v>190</v>
      </c>
    </row>
    <row r="4772" spans="1:39" x14ac:dyDescent="0.15">
      <c r="A4772" t="s">
        <v>233</v>
      </c>
      <c r="B4772">
        <v>5</v>
      </c>
      <c r="C4772">
        <v>1</v>
      </c>
      <c r="D4772">
        <v>1</v>
      </c>
      <c r="E4772" t="s">
        <v>28</v>
      </c>
      <c r="F4772" t="s">
        <v>206</v>
      </c>
      <c r="G4772">
        <v>5635</v>
      </c>
      <c r="H4772">
        <v>28856</v>
      </c>
      <c r="I4772">
        <v>116978</v>
      </c>
      <c r="J4772">
        <v>7033819.9000000004</v>
      </c>
      <c r="K4772">
        <v>5486271.0099999998</v>
      </c>
      <c r="L4772">
        <v>4678166.4800000004</v>
      </c>
      <c r="M4772">
        <v>2072161.6136</v>
      </c>
      <c r="N4772">
        <v>3456</v>
      </c>
      <c r="O4772">
        <v>14495</v>
      </c>
      <c r="P4772">
        <v>68358</v>
      </c>
      <c r="Q4772">
        <v>4284197.2</v>
      </c>
      <c r="R4772">
        <v>3435904.39</v>
      </c>
      <c r="S4772">
        <v>2807962.63</v>
      </c>
      <c r="T4772">
        <v>1315210.1025</v>
      </c>
      <c r="U4772">
        <v>2179</v>
      </c>
      <c r="V4772">
        <v>14361</v>
      </c>
      <c r="W4772">
        <v>48620</v>
      </c>
      <c r="X4772">
        <v>2749622.7</v>
      </c>
      <c r="Y4772">
        <v>2050366.62</v>
      </c>
      <c r="Z4772">
        <v>1870203.85</v>
      </c>
      <c r="AA4772">
        <v>756951.5111</v>
      </c>
      <c r="AB4772">
        <v>4902</v>
      </c>
      <c r="AC4772">
        <v>5237</v>
      </c>
      <c r="AD4772">
        <v>3554</v>
      </c>
      <c r="AE4772">
        <v>4693</v>
      </c>
      <c r="AF4772">
        <v>3299</v>
      </c>
      <c r="AG4772">
        <v>3364</v>
      </c>
      <c r="AH4772">
        <v>2433</v>
      </c>
      <c r="AI4772">
        <v>3162</v>
      </c>
      <c r="AJ4772">
        <v>1603</v>
      </c>
      <c r="AK4772">
        <v>1873</v>
      </c>
      <c r="AL4772">
        <v>1121</v>
      </c>
      <c r="AM4772">
        <v>1531</v>
      </c>
    </row>
    <row r="4773" spans="1:39" x14ac:dyDescent="0.15">
      <c r="A4773" t="s">
        <v>233</v>
      </c>
      <c r="B4773">
        <v>5</v>
      </c>
      <c r="C4773">
        <v>1</v>
      </c>
      <c r="D4773">
        <v>1</v>
      </c>
      <c r="E4773" t="s">
        <v>30</v>
      </c>
      <c r="F4773" t="s">
        <v>206</v>
      </c>
      <c r="G4773">
        <v>639</v>
      </c>
      <c r="H4773">
        <v>3127</v>
      </c>
      <c r="I4773">
        <v>13169</v>
      </c>
      <c r="J4773">
        <v>814573.29</v>
      </c>
      <c r="K4773">
        <v>641435.34</v>
      </c>
      <c r="L4773">
        <v>519302.59</v>
      </c>
      <c r="M4773">
        <v>241225.63269999999</v>
      </c>
      <c r="N4773">
        <v>383</v>
      </c>
      <c r="O4773">
        <v>1658</v>
      </c>
      <c r="P4773">
        <v>8091</v>
      </c>
      <c r="Q4773">
        <v>511804.63</v>
      </c>
      <c r="R4773">
        <v>403811.8</v>
      </c>
      <c r="S4773">
        <v>313325.98</v>
      </c>
      <c r="T4773">
        <v>157601.1979</v>
      </c>
      <c r="U4773">
        <v>256</v>
      </c>
      <c r="V4773">
        <v>1469</v>
      </c>
      <c r="W4773">
        <v>5078</v>
      </c>
      <c r="X4773">
        <v>302768.65999999997</v>
      </c>
      <c r="Y4773">
        <v>237623.54</v>
      </c>
      <c r="Z4773">
        <v>205976.61</v>
      </c>
      <c r="AA4773">
        <v>83624.434800000003</v>
      </c>
      <c r="AB4773">
        <v>576</v>
      </c>
      <c r="AC4773">
        <v>622</v>
      </c>
      <c r="AD4773">
        <v>403</v>
      </c>
      <c r="AE4773">
        <v>589</v>
      </c>
      <c r="AF4773">
        <v>357</v>
      </c>
      <c r="AG4773">
        <v>374</v>
      </c>
      <c r="AH4773">
        <v>273</v>
      </c>
      <c r="AI4773">
        <v>366</v>
      </c>
      <c r="AJ4773">
        <v>219</v>
      </c>
      <c r="AK4773">
        <v>248</v>
      </c>
      <c r="AL4773">
        <v>130</v>
      </c>
      <c r="AM4773">
        <v>223</v>
      </c>
    </row>
    <row r="4774" spans="1:39" x14ac:dyDescent="0.15">
      <c r="A4774" t="s">
        <v>233</v>
      </c>
      <c r="B4774">
        <v>5</v>
      </c>
      <c r="C4774">
        <v>1</v>
      </c>
      <c r="D4774">
        <v>1</v>
      </c>
      <c r="E4774" t="s">
        <v>29</v>
      </c>
      <c r="F4774" t="s">
        <v>206</v>
      </c>
      <c r="G4774">
        <v>8875</v>
      </c>
      <c r="H4774">
        <v>46375</v>
      </c>
      <c r="I4774">
        <v>186924</v>
      </c>
      <c r="J4774">
        <v>11282724.029999999</v>
      </c>
      <c r="K4774">
        <v>8552068.1199999992</v>
      </c>
      <c r="L4774">
        <v>7281662.9699999997</v>
      </c>
      <c r="M4774">
        <v>3292379.0482999999</v>
      </c>
      <c r="N4774">
        <v>3924</v>
      </c>
      <c r="O4774">
        <v>18176</v>
      </c>
      <c r="P4774">
        <v>84325</v>
      </c>
      <c r="Q4774">
        <v>5175436.53</v>
      </c>
      <c r="R4774">
        <v>3892931.03</v>
      </c>
      <c r="S4774">
        <v>3145504.38</v>
      </c>
      <c r="T4774">
        <v>1618623.8683</v>
      </c>
      <c r="U4774">
        <v>4951</v>
      </c>
      <c r="V4774">
        <v>28199</v>
      </c>
      <c r="W4774">
        <v>102599</v>
      </c>
      <c r="X4774">
        <v>6107287.5</v>
      </c>
      <c r="Y4774">
        <v>4659137.09</v>
      </c>
      <c r="Z4774">
        <v>4136158.59</v>
      </c>
      <c r="AA4774">
        <v>1673755.18</v>
      </c>
      <c r="AB4774">
        <v>8288</v>
      </c>
      <c r="AC4774">
        <v>8658</v>
      </c>
      <c r="AD4774">
        <v>6004</v>
      </c>
      <c r="AE4774">
        <v>8308</v>
      </c>
      <c r="AF4774">
        <v>3759</v>
      </c>
      <c r="AG4774">
        <v>3823</v>
      </c>
      <c r="AH4774">
        <v>2960</v>
      </c>
      <c r="AI4774">
        <v>3764</v>
      </c>
      <c r="AJ4774">
        <v>4529</v>
      </c>
      <c r="AK4774">
        <v>4835</v>
      </c>
      <c r="AL4774">
        <v>3044</v>
      </c>
      <c r="AM4774">
        <v>4544</v>
      </c>
    </row>
    <row r="4775" spans="1:39" x14ac:dyDescent="0.15">
      <c r="A4775" t="s">
        <v>233</v>
      </c>
      <c r="B4775">
        <v>5</v>
      </c>
      <c r="C4775">
        <v>1</v>
      </c>
      <c r="D4775">
        <v>1</v>
      </c>
      <c r="E4775" t="s">
        <v>31</v>
      </c>
      <c r="F4775" t="s">
        <v>206</v>
      </c>
      <c r="G4775">
        <v>8</v>
      </c>
      <c r="H4775">
        <v>69</v>
      </c>
      <c r="I4775">
        <v>234</v>
      </c>
      <c r="J4775">
        <v>12263.96</v>
      </c>
      <c r="K4775">
        <v>9150.81</v>
      </c>
      <c r="L4775">
        <v>8123.66</v>
      </c>
      <c r="M4775">
        <v>3876.0616</v>
      </c>
      <c r="N4775">
        <v>4</v>
      </c>
      <c r="O4775">
        <v>36</v>
      </c>
      <c r="P4775">
        <v>131</v>
      </c>
      <c r="Q4775">
        <v>6512.18</v>
      </c>
      <c r="R4775">
        <v>5101.6400000000003</v>
      </c>
      <c r="S4775">
        <v>4784.74</v>
      </c>
      <c r="T4775">
        <v>2320.2894999999999</v>
      </c>
      <c r="U4775">
        <v>4</v>
      </c>
      <c r="V4775">
        <v>33</v>
      </c>
      <c r="W4775">
        <v>103</v>
      </c>
      <c r="X4775">
        <v>5751.78</v>
      </c>
      <c r="Y4775">
        <v>4049.17</v>
      </c>
      <c r="Z4775">
        <v>3338.92</v>
      </c>
      <c r="AA4775">
        <v>1555.7720999999999</v>
      </c>
      <c r="AB4775">
        <v>7</v>
      </c>
      <c r="AC4775">
        <v>8</v>
      </c>
      <c r="AD4775">
        <v>5</v>
      </c>
      <c r="AE4775">
        <v>7</v>
      </c>
      <c r="AF4775">
        <v>4</v>
      </c>
      <c r="AG4775">
        <v>4</v>
      </c>
      <c r="AH4775">
        <v>3</v>
      </c>
      <c r="AI4775">
        <v>4</v>
      </c>
      <c r="AJ4775">
        <v>3</v>
      </c>
      <c r="AK4775">
        <v>4</v>
      </c>
      <c r="AL4775">
        <v>2</v>
      </c>
      <c r="AM4775">
        <v>3</v>
      </c>
    </row>
    <row r="4776" spans="1:39" x14ac:dyDescent="0.15">
      <c r="A4776" t="s">
        <v>233</v>
      </c>
      <c r="B4776">
        <v>5</v>
      </c>
      <c r="C4776">
        <v>1</v>
      </c>
      <c r="D4776">
        <v>1</v>
      </c>
      <c r="E4776" t="s">
        <v>32</v>
      </c>
      <c r="F4776" t="s">
        <v>206</v>
      </c>
      <c r="G4776">
        <v>486</v>
      </c>
      <c r="H4776">
        <v>2282</v>
      </c>
      <c r="I4776">
        <v>9809</v>
      </c>
      <c r="J4776">
        <v>591246.59</v>
      </c>
      <c r="K4776">
        <v>449972.54</v>
      </c>
      <c r="L4776">
        <v>393009.22</v>
      </c>
      <c r="M4776">
        <v>170017.38740000001</v>
      </c>
      <c r="N4776">
        <v>126</v>
      </c>
      <c r="O4776">
        <v>575</v>
      </c>
      <c r="P4776">
        <v>2750</v>
      </c>
      <c r="Q4776">
        <v>167349.89000000001</v>
      </c>
      <c r="R4776">
        <v>125708.12</v>
      </c>
      <c r="S4776">
        <v>101288.38</v>
      </c>
      <c r="T4776">
        <v>53279.160499999998</v>
      </c>
      <c r="U4776">
        <v>360</v>
      </c>
      <c r="V4776">
        <v>1707</v>
      </c>
      <c r="W4776">
        <v>7059</v>
      </c>
      <c r="X4776">
        <v>423896.7</v>
      </c>
      <c r="Y4776">
        <v>324264.42</v>
      </c>
      <c r="Z4776">
        <v>291720.84000000003</v>
      </c>
      <c r="AA4776">
        <v>116738.22689999999</v>
      </c>
      <c r="AB4776">
        <v>468</v>
      </c>
      <c r="AC4776">
        <v>460</v>
      </c>
      <c r="AD4776">
        <v>299</v>
      </c>
      <c r="AE4776">
        <v>451</v>
      </c>
      <c r="AF4776">
        <v>116</v>
      </c>
      <c r="AG4776">
        <v>118</v>
      </c>
      <c r="AH4776">
        <v>90</v>
      </c>
      <c r="AI4776">
        <v>116</v>
      </c>
      <c r="AJ4776">
        <v>352</v>
      </c>
      <c r="AK4776">
        <v>342</v>
      </c>
      <c r="AL4776">
        <v>209</v>
      </c>
      <c r="AM4776">
        <v>335</v>
      </c>
    </row>
    <row r="4777" spans="1:39" x14ac:dyDescent="0.15">
      <c r="A4777" t="s">
        <v>233</v>
      </c>
      <c r="B4777">
        <v>5</v>
      </c>
      <c r="C4777">
        <v>1</v>
      </c>
      <c r="D4777">
        <v>2</v>
      </c>
      <c r="E4777" t="s">
        <v>28</v>
      </c>
      <c r="F4777" t="s">
        <v>206</v>
      </c>
      <c r="G4777">
        <v>805</v>
      </c>
      <c r="H4777">
        <v>2382</v>
      </c>
      <c r="I4777">
        <v>13970</v>
      </c>
      <c r="J4777">
        <v>878516.61</v>
      </c>
      <c r="K4777">
        <v>719190.79</v>
      </c>
      <c r="L4777">
        <v>581444.94999999995</v>
      </c>
      <c r="M4777">
        <v>260533.2781</v>
      </c>
      <c r="N4777">
        <v>458</v>
      </c>
      <c r="O4777">
        <v>1282</v>
      </c>
      <c r="P4777">
        <v>8399</v>
      </c>
      <c r="Q4777">
        <v>538288.59</v>
      </c>
      <c r="R4777">
        <v>433238.33</v>
      </c>
      <c r="S4777">
        <v>328092.40999999997</v>
      </c>
      <c r="T4777">
        <v>167830.68369999999</v>
      </c>
      <c r="U4777">
        <v>347</v>
      </c>
      <c r="V4777">
        <v>1100</v>
      </c>
      <c r="W4777">
        <v>5571</v>
      </c>
      <c r="X4777">
        <v>340228.02</v>
      </c>
      <c r="Y4777">
        <v>285952.46000000002</v>
      </c>
      <c r="Z4777">
        <v>253352.54</v>
      </c>
      <c r="AA4777">
        <v>92702.594400000002</v>
      </c>
      <c r="AB4777">
        <v>760</v>
      </c>
      <c r="AC4777">
        <v>729</v>
      </c>
      <c r="AD4777">
        <v>390</v>
      </c>
      <c r="AE4777">
        <v>699</v>
      </c>
      <c r="AF4777">
        <v>431</v>
      </c>
      <c r="AG4777">
        <v>444</v>
      </c>
      <c r="AH4777">
        <v>262</v>
      </c>
      <c r="AI4777">
        <v>414</v>
      </c>
      <c r="AJ4777">
        <v>329</v>
      </c>
      <c r="AK4777">
        <v>285</v>
      </c>
      <c r="AL4777">
        <v>128</v>
      </c>
      <c r="AM4777">
        <v>285</v>
      </c>
    </row>
    <row r="4778" spans="1:39" x14ac:dyDescent="0.15">
      <c r="A4778" t="s">
        <v>233</v>
      </c>
      <c r="B4778">
        <v>5</v>
      </c>
      <c r="C4778">
        <v>1</v>
      </c>
      <c r="D4778">
        <v>2</v>
      </c>
      <c r="E4778" t="s">
        <v>30</v>
      </c>
      <c r="F4778" t="s">
        <v>206</v>
      </c>
      <c r="G4778">
        <v>107</v>
      </c>
      <c r="H4778">
        <v>346</v>
      </c>
      <c r="I4778">
        <v>1956</v>
      </c>
      <c r="J4778">
        <v>121146.86</v>
      </c>
      <c r="K4778">
        <v>95286.43</v>
      </c>
      <c r="L4778">
        <v>78656.759999999995</v>
      </c>
      <c r="M4778">
        <v>36213.8321</v>
      </c>
      <c r="N4778">
        <v>50</v>
      </c>
      <c r="O4778">
        <v>171</v>
      </c>
      <c r="P4778">
        <v>1010</v>
      </c>
      <c r="Q4778">
        <v>62170.86</v>
      </c>
      <c r="R4778">
        <v>47591.07</v>
      </c>
      <c r="S4778">
        <v>35415.589999999997</v>
      </c>
      <c r="T4778">
        <v>19960.002700000001</v>
      </c>
      <c r="U4778">
        <v>57</v>
      </c>
      <c r="V4778">
        <v>175</v>
      </c>
      <c r="W4778">
        <v>946</v>
      </c>
      <c r="X4778">
        <v>58976</v>
      </c>
      <c r="Y4778">
        <v>47695.360000000001</v>
      </c>
      <c r="Z4778">
        <v>43241.17</v>
      </c>
      <c r="AA4778">
        <v>16253.829400000001</v>
      </c>
      <c r="AB4778">
        <v>101</v>
      </c>
      <c r="AC4778">
        <v>101</v>
      </c>
      <c r="AD4778">
        <v>52</v>
      </c>
      <c r="AE4778">
        <v>106</v>
      </c>
      <c r="AF4778">
        <v>46</v>
      </c>
      <c r="AG4778">
        <v>47</v>
      </c>
      <c r="AH4778">
        <v>26</v>
      </c>
      <c r="AI4778">
        <v>49</v>
      </c>
      <c r="AJ4778">
        <v>55</v>
      </c>
      <c r="AK4778">
        <v>54</v>
      </c>
      <c r="AL4778">
        <v>26</v>
      </c>
      <c r="AM4778">
        <v>57</v>
      </c>
    </row>
    <row r="4779" spans="1:39" x14ac:dyDescent="0.15">
      <c r="A4779" t="s">
        <v>233</v>
      </c>
      <c r="B4779">
        <v>5</v>
      </c>
      <c r="C4779">
        <v>1</v>
      </c>
      <c r="D4779">
        <v>2</v>
      </c>
      <c r="E4779" t="s">
        <v>29</v>
      </c>
      <c r="F4779" t="s">
        <v>206</v>
      </c>
      <c r="G4779">
        <v>583</v>
      </c>
      <c r="H4779">
        <v>1808</v>
      </c>
      <c r="I4779">
        <v>10711</v>
      </c>
      <c r="J4779">
        <v>677347.87</v>
      </c>
      <c r="K4779">
        <v>523681.01</v>
      </c>
      <c r="L4779">
        <v>440585.17</v>
      </c>
      <c r="M4779">
        <v>196298.73310000001</v>
      </c>
      <c r="N4779">
        <v>244</v>
      </c>
      <c r="O4779">
        <v>678</v>
      </c>
      <c r="P4779">
        <v>4586</v>
      </c>
      <c r="Q4779">
        <v>297011.78000000003</v>
      </c>
      <c r="R4779">
        <v>224903.71</v>
      </c>
      <c r="S4779">
        <v>176399.29</v>
      </c>
      <c r="T4779">
        <v>93316.654299999995</v>
      </c>
      <c r="U4779">
        <v>339</v>
      </c>
      <c r="V4779">
        <v>1130</v>
      </c>
      <c r="W4779">
        <v>6125</v>
      </c>
      <c r="X4779">
        <v>380336.09</v>
      </c>
      <c r="Y4779">
        <v>298777.3</v>
      </c>
      <c r="Z4779">
        <v>264185.88</v>
      </c>
      <c r="AA4779">
        <v>102982.0788</v>
      </c>
      <c r="AB4779">
        <v>564</v>
      </c>
      <c r="AC4779">
        <v>549</v>
      </c>
      <c r="AD4779">
        <v>299</v>
      </c>
      <c r="AE4779">
        <v>566</v>
      </c>
      <c r="AF4779">
        <v>235</v>
      </c>
      <c r="AG4779">
        <v>233</v>
      </c>
      <c r="AH4779">
        <v>142</v>
      </c>
      <c r="AI4779">
        <v>236</v>
      </c>
      <c r="AJ4779">
        <v>329</v>
      </c>
      <c r="AK4779">
        <v>316</v>
      </c>
      <c r="AL4779">
        <v>157</v>
      </c>
      <c r="AM4779">
        <v>330</v>
      </c>
    </row>
    <row r="4780" spans="1:39" x14ac:dyDescent="0.15">
      <c r="A4780" t="s">
        <v>233</v>
      </c>
      <c r="B4780">
        <v>5</v>
      </c>
      <c r="C4780">
        <v>1</v>
      </c>
      <c r="D4780">
        <v>2</v>
      </c>
      <c r="E4780" t="s">
        <v>31</v>
      </c>
      <c r="F4780" t="s">
        <v>206</v>
      </c>
      <c r="G4780">
        <v>1</v>
      </c>
      <c r="H4780">
        <v>4</v>
      </c>
      <c r="I4780">
        <v>14</v>
      </c>
      <c r="J4780">
        <v>852.92</v>
      </c>
      <c r="K4780">
        <v>700.11</v>
      </c>
      <c r="L4780">
        <v>490.71</v>
      </c>
      <c r="M4780">
        <v>307.9049</v>
      </c>
      <c r="N4780">
        <v>1</v>
      </c>
      <c r="O4780">
        <v>4</v>
      </c>
      <c r="P4780">
        <v>14</v>
      </c>
      <c r="Q4780">
        <v>852.92</v>
      </c>
      <c r="R4780">
        <v>700.11</v>
      </c>
      <c r="S4780">
        <v>490.71</v>
      </c>
      <c r="T4780">
        <v>307.9049</v>
      </c>
      <c r="U4780">
        <v>0</v>
      </c>
      <c r="V4780">
        <v>0</v>
      </c>
      <c r="W4780">
        <v>0</v>
      </c>
      <c r="X4780">
        <v>0</v>
      </c>
      <c r="Y4780">
        <v>0</v>
      </c>
      <c r="Z4780">
        <v>0</v>
      </c>
      <c r="AA4780">
        <v>0</v>
      </c>
      <c r="AB4780">
        <v>0</v>
      </c>
      <c r="AC4780">
        <v>1</v>
      </c>
      <c r="AD4780">
        <v>1</v>
      </c>
      <c r="AE4780">
        <v>1</v>
      </c>
      <c r="AF4780">
        <v>0</v>
      </c>
      <c r="AG4780">
        <v>1</v>
      </c>
      <c r="AH4780">
        <v>1</v>
      </c>
      <c r="AI4780">
        <v>1</v>
      </c>
      <c r="AJ4780">
        <v>0</v>
      </c>
      <c r="AK4780">
        <v>0</v>
      </c>
      <c r="AL4780">
        <v>0</v>
      </c>
      <c r="AM4780">
        <v>0</v>
      </c>
    </row>
    <row r="4781" spans="1:39" x14ac:dyDescent="0.15">
      <c r="A4781" t="s">
        <v>233</v>
      </c>
      <c r="B4781">
        <v>5</v>
      </c>
      <c r="C4781">
        <v>1</v>
      </c>
      <c r="D4781">
        <v>2</v>
      </c>
      <c r="E4781" t="s">
        <v>32</v>
      </c>
      <c r="F4781" t="s">
        <v>206</v>
      </c>
      <c r="G4781">
        <v>206</v>
      </c>
      <c r="H4781">
        <v>842</v>
      </c>
      <c r="I4781">
        <v>4208</v>
      </c>
      <c r="J4781">
        <v>252951.12</v>
      </c>
      <c r="K4781">
        <v>191436.13</v>
      </c>
      <c r="L4781">
        <v>166836.07999999999</v>
      </c>
      <c r="M4781">
        <v>72568.002999999997</v>
      </c>
      <c r="N4781">
        <v>51</v>
      </c>
      <c r="O4781">
        <v>222</v>
      </c>
      <c r="P4781">
        <v>1203</v>
      </c>
      <c r="Q4781">
        <v>72375.759999999995</v>
      </c>
      <c r="R4781">
        <v>53755.4</v>
      </c>
      <c r="S4781">
        <v>39676.239999999998</v>
      </c>
      <c r="T4781">
        <v>23656.0262</v>
      </c>
      <c r="U4781">
        <v>155</v>
      </c>
      <c r="V4781">
        <v>620</v>
      </c>
      <c r="W4781">
        <v>3005</v>
      </c>
      <c r="X4781">
        <v>180575.35999999999</v>
      </c>
      <c r="Y4781">
        <v>137680.73000000001</v>
      </c>
      <c r="Z4781">
        <v>127159.84</v>
      </c>
      <c r="AA4781">
        <v>48911.976799999997</v>
      </c>
      <c r="AB4781">
        <v>198</v>
      </c>
      <c r="AC4781">
        <v>185</v>
      </c>
      <c r="AD4781">
        <v>113</v>
      </c>
      <c r="AE4781">
        <v>190</v>
      </c>
      <c r="AF4781">
        <v>47</v>
      </c>
      <c r="AG4781">
        <v>47</v>
      </c>
      <c r="AH4781">
        <v>41</v>
      </c>
      <c r="AI4781">
        <v>47</v>
      </c>
      <c r="AJ4781">
        <v>151</v>
      </c>
      <c r="AK4781">
        <v>138</v>
      </c>
      <c r="AL4781">
        <v>72</v>
      </c>
      <c r="AM4781">
        <v>143</v>
      </c>
    </row>
    <row r="4782" spans="1:39" x14ac:dyDescent="0.15">
      <c r="A4782" t="s">
        <v>233</v>
      </c>
      <c r="B4782">
        <v>5</v>
      </c>
      <c r="C4782">
        <v>2</v>
      </c>
      <c r="D4782">
        <v>0</v>
      </c>
      <c r="E4782" t="s">
        <v>28</v>
      </c>
      <c r="F4782" t="s">
        <v>206</v>
      </c>
      <c r="G4782">
        <v>317</v>
      </c>
      <c r="H4782">
        <v>1630</v>
      </c>
      <c r="I4782">
        <v>6402</v>
      </c>
      <c r="J4782">
        <v>378917.91</v>
      </c>
      <c r="K4782">
        <v>289336.67</v>
      </c>
      <c r="L4782">
        <v>229308.83</v>
      </c>
      <c r="M4782">
        <v>115740.20759999999</v>
      </c>
      <c r="N4782">
        <v>317</v>
      </c>
      <c r="O4782">
        <v>813</v>
      </c>
      <c r="P4782">
        <v>3514</v>
      </c>
      <c r="Q4782">
        <v>207038.4</v>
      </c>
      <c r="R4782">
        <v>151547.20000000001</v>
      </c>
      <c r="S4782">
        <v>102071.79</v>
      </c>
      <c r="T4782">
        <v>66860.196200000006</v>
      </c>
      <c r="U4782">
        <v>317</v>
      </c>
      <c r="V4782">
        <v>817</v>
      </c>
      <c r="W4782">
        <v>2888</v>
      </c>
      <c r="X4782">
        <v>171879.51</v>
      </c>
      <c r="Y4782">
        <v>137789.47</v>
      </c>
      <c r="Z4782">
        <v>127237.04</v>
      </c>
      <c r="AA4782">
        <v>48880.011400000003</v>
      </c>
      <c r="AB4782">
        <v>312</v>
      </c>
      <c r="AC4782">
        <v>312</v>
      </c>
      <c r="AD4782">
        <v>275</v>
      </c>
      <c r="AE4782">
        <v>277</v>
      </c>
      <c r="AF4782">
        <v>312</v>
      </c>
      <c r="AG4782">
        <v>312</v>
      </c>
      <c r="AH4782">
        <v>275</v>
      </c>
      <c r="AI4782">
        <v>277</v>
      </c>
      <c r="AJ4782">
        <v>312</v>
      </c>
      <c r="AK4782">
        <v>312</v>
      </c>
      <c r="AL4782">
        <v>275</v>
      </c>
      <c r="AM4782">
        <v>277</v>
      </c>
    </row>
    <row r="4783" spans="1:39" x14ac:dyDescent="0.15">
      <c r="A4783" t="s">
        <v>233</v>
      </c>
      <c r="B4783">
        <v>5</v>
      </c>
      <c r="C4783">
        <v>2</v>
      </c>
      <c r="D4783">
        <v>0</v>
      </c>
      <c r="E4783" t="s">
        <v>29</v>
      </c>
      <c r="F4783" t="s">
        <v>206</v>
      </c>
      <c r="G4783">
        <v>7</v>
      </c>
      <c r="H4783">
        <v>37</v>
      </c>
      <c r="I4783">
        <v>166</v>
      </c>
      <c r="J4783">
        <v>8758.7999999999993</v>
      </c>
      <c r="K4783">
        <v>5795.85</v>
      </c>
      <c r="L4783">
        <v>5193.3999999999996</v>
      </c>
      <c r="M4783">
        <v>2951.5326</v>
      </c>
      <c r="N4783">
        <v>7</v>
      </c>
      <c r="O4783">
        <v>18</v>
      </c>
      <c r="P4783">
        <v>106</v>
      </c>
      <c r="Q4783">
        <v>5407.24</v>
      </c>
      <c r="R4783">
        <v>3279.83</v>
      </c>
      <c r="S4783">
        <v>3028.56</v>
      </c>
      <c r="T4783">
        <v>1919.5426</v>
      </c>
      <c r="U4783">
        <v>7</v>
      </c>
      <c r="V4783">
        <v>19</v>
      </c>
      <c r="W4783">
        <v>60</v>
      </c>
      <c r="X4783">
        <v>3351.56</v>
      </c>
      <c r="Y4783">
        <v>2516.02</v>
      </c>
      <c r="Z4783">
        <v>2164.84</v>
      </c>
      <c r="AA4783">
        <v>1031.99</v>
      </c>
      <c r="AB4783">
        <v>7</v>
      </c>
      <c r="AC4783">
        <v>7</v>
      </c>
      <c r="AD4783">
        <v>7</v>
      </c>
      <c r="AE4783">
        <v>5</v>
      </c>
      <c r="AF4783">
        <v>7</v>
      </c>
      <c r="AG4783">
        <v>7</v>
      </c>
      <c r="AH4783">
        <v>7</v>
      </c>
      <c r="AI4783">
        <v>5</v>
      </c>
      <c r="AJ4783">
        <v>7</v>
      </c>
      <c r="AK4783">
        <v>7</v>
      </c>
      <c r="AL4783">
        <v>7</v>
      </c>
      <c r="AM4783">
        <v>5</v>
      </c>
    </row>
    <row r="4784" spans="1:39" x14ac:dyDescent="0.15">
      <c r="A4784" t="s">
        <v>233</v>
      </c>
      <c r="B4784">
        <v>5</v>
      </c>
      <c r="C4784">
        <v>2</v>
      </c>
      <c r="D4784">
        <v>0</v>
      </c>
      <c r="E4784" t="s">
        <v>32</v>
      </c>
      <c r="F4784" t="s">
        <v>206</v>
      </c>
      <c r="G4784">
        <v>231</v>
      </c>
      <c r="H4784">
        <v>1369</v>
      </c>
      <c r="I4784">
        <v>5617</v>
      </c>
      <c r="J4784">
        <v>320893.75</v>
      </c>
      <c r="K4784">
        <v>234735.65</v>
      </c>
      <c r="L4784">
        <v>198099.9</v>
      </c>
      <c r="M4784">
        <v>97370.102899999998</v>
      </c>
      <c r="N4784">
        <v>231</v>
      </c>
      <c r="O4784">
        <v>571</v>
      </c>
      <c r="P4784">
        <v>2248</v>
      </c>
      <c r="Q4784">
        <v>123539.57</v>
      </c>
      <c r="R4784">
        <v>86770.25</v>
      </c>
      <c r="S4784">
        <v>64277.11</v>
      </c>
      <c r="T4784">
        <v>41524.820099999997</v>
      </c>
      <c r="U4784">
        <v>231</v>
      </c>
      <c r="V4784">
        <v>798</v>
      </c>
      <c r="W4784">
        <v>3369</v>
      </c>
      <c r="X4784">
        <v>197354.18</v>
      </c>
      <c r="Y4784">
        <v>147965.4</v>
      </c>
      <c r="Z4784">
        <v>133822.79</v>
      </c>
      <c r="AA4784">
        <v>55845.282800000001</v>
      </c>
      <c r="AB4784">
        <v>227</v>
      </c>
      <c r="AC4784">
        <v>227</v>
      </c>
      <c r="AD4784">
        <v>214</v>
      </c>
      <c r="AE4784">
        <v>207</v>
      </c>
      <c r="AF4784">
        <v>227</v>
      </c>
      <c r="AG4784">
        <v>227</v>
      </c>
      <c r="AH4784">
        <v>214</v>
      </c>
      <c r="AI4784">
        <v>207</v>
      </c>
      <c r="AJ4784">
        <v>227</v>
      </c>
      <c r="AK4784">
        <v>227</v>
      </c>
      <c r="AL4784">
        <v>214</v>
      </c>
      <c r="AM4784">
        <v>207</v>
      </c>
    </row>
    <row r="4785" spans="1:39" x14ac:dyDescent="0.15">
      <c r="A4785" t="s">
        <v>233</v>
      </c>
      <c r="B4785">
        <v>5</v>
      </c>
      <c r="C4785">
        <v>2</v>
      </c>
      <c r="D4785">
        <v>1</v>
      </c>
      <c r="E4785" t="s">
        <v>28</v>
      </c>
      <c r="F4785" t="s">
        <v>206</v>
      </c>
      <c r="G4785">
        <v>3340</v>
      </c>
      <c r="H4785">
        <v>20160</v>
      </c>
      <c r="I4785">
        <v>70542</v>
      </c>
      <c r="J4785">
        <v>4148991.83</v>
      </c>
      <c r="K4785">
        <v>3227539.37</v>
      </c>
      <c r="L4785">
        <v>2599952.27</v>
      </c>
      <c r="M4785">
        <v>1252788.0083999999</v>
      </c>
      <c r="N4785">
        <v>3340</v>
      </c>
      <c r="O4785">
        <v>9968</v>
      </c>
      <c r="P4785">
        <v>38933</v>
      </c>
      <c r="Q4785">
        <v>2283896.71</v>
      </c>
      <c r="R4785">
        <v>1731628.91</v>
      </c>
      <c r="S4785">
        <v>1233016.17</v>
      </c>
      <c r="T4785">
        <v>732825.25219999999</v>
      </c>
      <c r="U4785">
        <v>3340</v>
      </c>
      <c r="V4785">
        <v>10192</v>
      </c>
      <c r="W4785">
        <v>31609</v>
      </c>
      <c r="X4785">
        <v>1865095.12</v>
      </c>
      <c r="Y4785">
        <v>1495910.46</v>
      </c>
      <c r="Z4785">
        <v>1366936.1</v>
      </c>
      <c r="AA4785">
        <v>519962.7562</v>
      </c>
      <c r="AB4785">
        <v>3150</v>
      </c>
      <c r="AC4785">
        <v>3297</v>
      </c>
      <c r="AD4785">
        <v>2497</v>
      </c>
      <c r="AE4785">
        <v>3156</v>
      </c>
      <c r="AF4785">
        <v>3150</v>
      </c>
      <c r="AG4785">
        <v>3297</v>
      </c>
      <c r="AH4785">
        <v>2497</v>
      </c>
      <c r="AI4785">
        <v>3156</v>
      </c>
      <c r="AJ4785">
        <v>3150</v>
      </c>
      <c r="AK4785">
        <v>3297</v>
      </c>
      <c r="AL4785">
        <v>2497</v>
      </c>
      <c r="AM4785">
        <v>3156</v>
      </c>
    </row>
    <row r="4786" spans="1:39" x14ac:dyDescent="0.15">
      <c r="A4786" t="s">
        <v>233</v>
      </c>
      <c r="B4786">
        <v>5</v>
      </c>
      <c r="C4786">
        <v>2</v>
      </c>
      <c r="D4786">
        <v>1</v>
      </c>
      <c r="E4786" t="s">
        <v>30</v>
      </c>
      <c r="F4786" t="s">
        <v>206</v>
      </c>
      <c r="G4786">
        <v>479</v>
      </c>
      <c r="H4786">
        <v>2954</v>
      </c>
      <c r="I4786">
        <v>10518</v>
      </c>
      <c r="J4786">
        <v>622487.88</v>
      </c>
      <c r="K4786">
        <v>485714.2</v>
      </c>
      <c r="L4786">
        <v>388496.18</v>
      </c>
      <c r="M4786">
        <v>186288.81479999999</v>
      </c>
      <c r="N4786">
        <v>479</v>
      </c>
      <c r="O4786">
        <v>1409</v>
      </c>
      <c r="P4786">
        <v>5556</v>
      </c>
      <c r="Q4786">
        <v>331746.42</v>
      </c>
      <c r="R4786">
        <v>253444.97</v>
      </c>
      <c r="S4786">
        <v>182330.33</v>
      </c>
      <c r="T4786">
        <v>104520.3992</v>
      </c>
      <c r="U4786">
        <v>479</v>
      </c>
      <c r="V4786">
        <v>1545</v>
      </c>
      <c r="W4786">
        <v>4962</v>
      </c>
      <c r="X4786">
        <v>290741.46000000002</v>
      </c>
      <c r="Y4786">
        <v>232269.23</v>
      </c>
      <c r="Z4786">
        <v>206165.85</v>
      </c>
      <c r="AA4786">
        <v>81768.415599999993</v>
      </c>
      <c r="AB4786">
        <v>451</v>
      </c>
      <c r="AC4786">
        <v>477</v>
      </c>
      <c r="AD4786">
        <v>349</v>
      </c>
      <c r="AE4786">
        <v>464</v>
      </c>
      <c r="AF4786">
        <v>451</v>
      </c>
      <c r="AG4786">
        <v>477</v>
      </c>
      <c r="AH4786">
        <v>349</v>
      </c>
      <c r="AI4786">
        <v>464</v>
      </c>
      <c r="AJ4786">
        <v>451</v>
      </c>
      <c r="AK4786">
        <v>477</v>
      </c>
      <c r="AL4786">
        <v>349</v>
      </c>
      <c r="AM4786">
        <v>464</v>
      </c>
    </row>
    <row r="4787" spans="1:39" x14ac:dyDescent="0.15">
      <c r="A4787" t="s">
        <v>233</v>
      </c>
      <c r="B4787">
        <v>5</v>
      </c>
      <c r="C4787">
        <v>2</v>
      </c>
      <c r="D4787">
        <v>1</v>
      </c>
      <c r="E4787" t="s">
        <v>29</v>
      </c>
      <c r="F4787" t="s">
        <v>206</v>
      </c>
      <c r="G4787">
        <v>9973</v>
      </c>
      <c r="H4787">
        <v>69607</v>
      </c>
      <c r="I4787">
        <v>242088</v>
      </c>
      <c r="J4787">
        <v>14049265.91</v>
      </c>
      <c r="K4787">
        <v>10347906.619999999</v>
      </c>
      <c r="L4787">
        <v>8348428.6100000003</v>
      </c>
      <c r="M4787">
        <v>4261012.7004000004</v>
      </c>
      <c r="N4787">
        <v>9973</v>
      </c>
      <c r="O4787">
        <v>31456</v>
      </c>
      <c r="P4787">
        <v>121354</v>
      </c>
      <c r="Q4787">
        <v>7062569.9299999997</v>
      </c>
      <c r="R4787">
        <v>5052660.63</v>
      </c>
      <c r="S4787">
        <v>3571066.58</v>
      </c>
      <c r="T4787">
        <v>2297613.6513</v>
      </c>
      <c r="U4787">
        <v>9973</v>
      </c>
      <c r="V4787">
        <v>38151</v>
      </c>
      <c r="W4787">
        <v>120734</v>
      </c>
      <c r="X4787">
        <v>6986695.9800000004</v>
      </c>
      <c r="Y4787">
        <v>5295245.99</v>
      </c>
      <c r="Z4787">
        <v>4777362.03</v>
      </c>
      <c r="AA4787">
        <v>1963399.0490999999</v>
      </c>
      <c r="AB4787">
        <v>9455</v>
      </c>
      <c r="AC4787">
        <v>9921</v>
      </c>
      <c r="AD4787">
        <v>7853</v>
      </c>
      <c r="AE4787">
        <v>9614</v>
      </c>
      <c r="AF4787">
        <v>9455</v>
      </c>
      <c r="AG4787">
        <v>9921</v>
      </c>
      <c r="AH4787">
        <v>7853</v>
      </c>
      <c r="AI4787">
        <v>9614</v>
      </c>
      <c r="AJ4787">
        <v>9455</v>
      </c>
      <c r="AK4787">
        <v>9921</v>
      </c>
      <c r="AL4787">
        <v>7853</v>
      </c>
      <c r="AM4787">
        <v>9614</v>
      </c>
    </row>
    <row r="4788" spans="1:39" x14ac:dyDescent="0.15">
      <c r="A4788" t="s">
        <v>233</v>
      </c>
      <c r="B4788">
        <v>5</v>
      </c>
      <c r="C4788">
        <v>2</v>
      </c>
      <c r="D4788">
        <v>1</v>
      </c>
      <c r="E4788" t="s">
        <v>31</v>
      </c>
      <c r="F4788" t="s">
        <v>206</v>
      </c>
      <c r="G4788">
        <v>18</v>
      </c>
      <c r="H4788">
        <v>99</v>
      </c>
      <c r="I4788">
        <v>361</v>
      </c>
      <c r="J4788">
        <v>21321.25</v>
      </c>
      <c r="K4788">
        <v>16331.63</v>
      </c>
      <c r="L4788">
        <v>13149.06</v>
      </c>
      <c r="M4788">
        <v>6630.5276000000003</v>
      </c>
      <c r="N4788">
        <v>18</v>
      </c>
      <c r="O4788">
        <v>44</v>
      </c>
      <c r="P4788">
        <v>178</v>
      </c>
      <c r="Q4788">
        <v>10701.07</v>
      </c>
      <c r="R4788">
        <v>8026.21</v>
      </c>
      <c r="S4788">
        <v>5434.22</v>
      </c>
      <c r="T4788">
        <v>3710.6296000000002</v>
      </c>
      <c r="U4788">
        <v>18</v>
      </c>
      <c r="V4788">
        <v>55</v>
      </c>
      <c r="W4788">
        <v>183</v>
      </c>
      <c r="X4788">
        <v>10620.18</v>
      </c>
      <c r="Y4788">
        <v>8305.42</v>
      </c>
      <c r="Z4788">
        <v>7714.84</v>
      </c>
      <c r="AA4788">
        <v>2919.8980000000001</v>
      </c>
      <c r="AB4788">
        <v>18</v>
      </c>
      <c r="AC4788">
        <v>17</v>
      </c>
      <c r="AD4788">
        <v>10</v>
      </c>
      <c r="AE4788">
        <v>18</v>
      </c>
      <c r="AF4788">
        <v>18</v>
      </c>
      <c r="AG4788">
        <v>17</v>
      </c>
      <c r="AH4788">
        <v>10</v>
      </c>
      <c r="AI4788">
        <v>18</v>
      </c>
      <c r="AJ4788">
        <v>18</v>
      </c>
      <c r="AK4788">
        <v>17</v>
      </c>
      <c r="AL4788">
        <v>10</v>
      </c>
      <c r="AM4788">
        <v>18</v>
      </c>
    </row>
    <row r="4789" spans="1:39" x14ac:dyDescent="0.15">
      <c r="A4789" t="s">
        <v>233</v>
      </c>
      <c r="B4789">
        <v>5</v>
      </c>
      <c r="C4789">
        <v>2</v>
      </c>
      <c r="D4789">
        <v>1</v>
      </c>
      <c r="E4789" t="s">
        <v>32</v>
      </c>
      <c r="F4789" t="s">
        <v>206</v>
      </c>
      <c r="G4789">
        <v>661</v>
      </c>
      <c r="H4789">
        <v>4404</v>
      </c>
      <c r="I4789">
        <v>15974</v>
      </c>
      <c r="J4789">
        <v>926520.69</v>
      </c>
      <c r="K4789">
        <v>684818.12</v>
      </c>
      <c r="L4789">
        <v>571254.01</v>
      </c>
      <c r="M4789">
        <v>280435.54869999998</v>
      </c>
      <c r="N4789">
        <v>661</v>
      </c>
      <c r="O4789">
        <v>1925</v>
      </c>
      <c r="P4789">
        <v>7262</v>
      </c>
      <c r="Q4789">
        <v>407905.94</v>
      </c>
      <c r="R4789">
        <v>294411.34000000003</v>
      </c>
      <c r="S4789">
        <v>215505.57</v>
      </c>
      <c r="T4789">
        <v>136298.06109999999</v>
      </c>
      <c r="U4789">
        <v>661</v>
      </c>
      <c r="V4789">
        <v>2479</v>
      </c>
      <c r="W4789">
        <v>8712</v>
      </c>
      <c r="X4789">
        <v>518614.75</v>
      </c>
      <c r="Y4789">
        <v>390406.78</v>
      </c>
      <c r="Z4789">
        <v>355748.44</v>
      </c>
      <c r="AA4789">
        <v>144137.48759999999</v>
      </c>
      <c r="AB4789">
        <v>649</v>
      </c>
      <c r="AC4789">
        <v>653</v>
      </c>
      <c r="AD4789">
        <v>559</v>
      </c>
      <c r="AE4789">
        <v>646</v>
      </c>
      <c r="AF4789">
        <v>649</v>
      </c>
      <c r="AG4789">
        <v>653</v>
      </c>
      <c r="AH4789">
        <v>559</v>
      </c>
      <c r="AI4789">
        <v>646</v>
      </c>
      <c r="AJ4789">
        <v>649</v>
      </c>
      <c r="AK4789">
        <v>653</v>
      </c>
      <c r="AL4789">
        <v>559</v>
      </c>
      <c r="AM4789">
        <v>646</v>
      </c>
    </row>
    <row r="4790" spans="1:39" x14ac:dyDescent="0.15">
      <c r="A4790" t="s">
        <v>233</v>
      </c>
      <c r="B4790">
        <v>5</v>
      </c>
      <c r="C4790">
        <v>2</v>
      </c>
      <c r="D4790">
        <v>2</v>
      </c>
      <c r="E4790" t="s">
        <v>28</v>
      </c>
      <c r="F4790" t="s">
        <v>206</v>
      </c>
      <c r="G4790">
        <v>356</v>
      </c>
      <c r="H4790">
        <v>1719</v>
      </c>
      <c r="I4790">
        <v>7180</v>
      </c>
      <c r="J4790">
        <v>425909.01</v>
      </c>
      <c r="K4790">
        <v>331450.55</v>
      </c>
      <c r="L4790">
        <v>258086.12</v>
      </c>
      <c r="M4790">
        <v>129932.4369</v>
      </c>
      <c r="N4790">
        <v>356</v>
      </c>
      <c r="O4790">
        <v>813</v>
      </c>
      <c r="P4790">
        <v>3851</v>
      </c>
      <c r="Q4790">
        <v>228136.6</v>
      </c>
      <c r="R4790">
        <v>170826.12</v>
      </c>
      <c r="S4790">
        <v>113538.9</v>
      </c>
      <c r="T4790">
        <v>74415.496700000003</v>
      </c>
      <c r="U4790">
        <v>356</v>
      </c>
      <c r="V4790">
        <v>906</v>
      </c>
      <c r="W4790">
        <v>3329</v>
      </c>
      <c r="X4790">
        <v>197772.41</v>
      </c>
      <c r="Y4790">
        <v>160624.43</v>
      </c>
      <c r="Z4790">
        <v>144547.22</v>
      </c>
      <c r="AA4790">
        <v>55516.940199999997</v>
      </c>
      <c r="AB4790">
        <v>330</v>
      </c>
      <c r="AC4790">
        <v>353</v>
      </c>
      <c r="AD4790">
        <v>248</v>
      </c>
      <c r="AE4790">
        <v>332</v>
      </c>
      <c r="AF4790">
        <v>330</v>
      </c>
      <c r="AG4790">
        <v>353</v>
      </c>
      <c r="AH4790">
        <v>248</v>
      </c>
      <c r="AI4790">
        <v>332</v>
      </c>
      <c r="AJ4790">
        <v>330</v>
      </c>
      <c r="AK4790">
        <v>353</v>
      </c>
      <c r="AL4790">
        <v>248</v>
      </c>
      <c r="AM4790">
        <v>332</v>
      </c>
    </row>
    <row r="4791" spans="1:39" x14ac:dyDescent="0.15">
      <c r="A4791" t="s">
        <v>233</v>
      </c>
      <c r="B4791">
        <v>5</v>
      </c>
      <c r="C4791">
        <v>2</v>
      </c>
      <c r="D4791">
        <v>2</v>
      </c>
      <c r="E4791" t="s">
        <v>30</v>
      </c>
      <c r="F4791" t="s">
        <v>206</v>
      </c>
      <c r="G4791">
        <v>58</v>
      </c>
      <c r="H4791">
        <v>282</v>
      </c>
      <c r="I4791">
        <v>1249</v>
      </c>
      <c r="J4791">
        <v>74251.149999999994</v>
      </c>
      <c r="K4791">
        <v>57056.12</v>
      </c>
      <c r="L4791">
        <v>41846.620000000003</v>
      </c>
      <c r="M4791">
        <v>22227.722099999999</v>
      </c>
      <c r="N4791">
        <v>58</v>
      </c>
      <c r="O4791">
        <v>140</v>
      </c>
      <c r="P4791">
        <v>693</v>
      </c>
      <c r="Q4791">
        <v>38716.089999999997</v>
      </c>
      <c r="R4791">
        <v>28703.439999999999</v>
      </c>
      <c r="S4791">
        <v>17654.96</v>
      </c>
      <c r="T4791">
        <v>12382.187400000001</v>
      </c>
      <c r="U4791">
        <v>58</v>
      </c>
      <c r="V4791">
        <v>142</v>
      </c>
      <c r="W4791">
        <v>556</v>
      </c>
      <c r="X4791">
        <v>35535.06</v>
      </c>
      <c r="Y4791">
        <v>28352.68</v>
      </c>
      <c r="Z4791">
        <v>24191.66</v>
      </c>
      <c r="AA4791">
        <v>9845.5347000000002</v>
      </c>
      <c r="AB4791">
        <v>53</v>
      </c>
      <c r="AC4791">
        <v>58</v>
      </c>
      <c r="AD4791">
        <v>36</v>
      </c>
      <c r="AE4791">
        <v>57</v>
      </c>
      <c r="AF4791">
        <v>53</v>
      </c>
      <c r="AG4791">
        <v>58</v>
      </c>
      <c r="AH4791">
        <v>36</v>
      </c>
      <c r="AI4791">
        <v>57</v>
      </c>
      <c r="AJ4791">
        <v>53</v>
      </c>
      <c r="AK4791">
        <v>58</v>
      </c>
      <c r="AL4791">
        <v>36</v>
      </c>
      <c r="AM4791">
        <v>57</v>
      </c>
    </row>
    <row r="4792" spans="1:39" x14ac:dyDescent="0.15">
      <c r="A4792" t="s">
        <v>233</v>
      </c>
      <c r="B4792">
        <v>5</v>
      </c>
      <c r="C4792">
        <v>2</v>
      </c>
      <c r="D4792">
        <v>2</v>
      </c>
      <c r="E4792" t="s">
        <v>29</v>
      </c>
      <c r="F4792" t="s">
        <v>206</v>
      </c>
      <c r="G4792">
        <v>368</v>
      </c>
      <c r="H4792">
        <v>1846</v>
      </c>
      <c r="I4792">
        <v>8577</v>
      </c>
      <c r="J4792">
        <v>489944.52</v>
      </c>
      <c r="K4792">
        <v>363160.37</v>
      </c>
      <c r="L4792">
        <v>289969.75</v>
      </c>
      <c r="M4792">
        <v>150004.56020000001</v>
      </c>
      <c r="N4792">
        <v>368</v>
      </c>
      <c r="O4792">
        <v>841</v>
      </c>
      <c r="P4792">
        <v>4267</v>
      </c>
      <c r="Q4792">
        <v>237064.85</v>
      </c>
      <c r="R4792">
        <v>171328.63</v>
      </c>
      <c r="S4792">
        <v>118432.77</v>
      </c>
      <c r="T4792">
        <v>78641.188800000004</v>
      </c>
      <c r="U4792">
        <v>368</v>
      </c>
      <c r="V4792">
        <v>1005</v>
      </c>
      <c r="W4792">
        <v>4310</v>
      </c>
      <c r="X4792">
        <v>252879.67</v>
      </c>
      <c r="Y4792">
        <v>191831.74</v>
      </c>
      <c r="Z4792">
        <v>171536.98</v>
      </c>
      <c r="AA4792">
        <v>71363.371400000004</v>
      </c>
      <c r="AB4792">
        <v>346</v>
      </c>
      <c r="AC4792">
        <v>362</v>
      </c>
      <c r="AD4792">
        <v>262</v>
      </c>
      <c r="AE4792">
        <v>359</v>
      </c>
      <c r="AF4792">
        <v>346</v>
      </c>
      <c r="AG4792">
        <v>362</v>
      </c>
      <c r="AH4792">
        <v>262</v>
      </c>
      <c r="AI4792">
        <v>359</v>
      </c>
      <c r="AJ4792">
        <v>346</v>
      </c>
      <c r="AK4792">
        <v>362</v>
      </c>
      <c r="AL4792">
        <v>262</v>
      </c>
      <c r="AM4792">
        <v>359</v>
      </c>
    </row>
    <row r="4793" spans="1:39" x14ac:dyDescent="0.15">
      <c r="A4793" t="s">
        <v>233</v>
      </c>
      <c r="B4793">
        <v>5</v>
      </c>
      <c r="C4793">
        <v>2</v>
      </c>
      <c r="D4793">
        <v>2</v>
      </c>
      <c r="E4793" t="s">
        <v>31</v>
      </c>
      <c r="F4793" t="s">
        <v>206</v>
      </c>
      <c r="G4793">
        <v>1</v>
      </c>
      <c r="H4793">
        <v>6</v>
      </c>
      <c r="I4793">
        <v>17</v>
      </c>
      <c r="J4793">
        <v>1033.8900000000001</v>
      </c>
      <c r="K4793">
        <v>822.39</v>
      </c>
      <c r="L4793">
        <v>543.42999999999995</v>
      </c>
      <c r="M4793">
        <v>293.87540000000001</v>
      </c>
      <c r="N4793">
        <v>1</v>
      </c>
      <c r="O4793">
        <v>3</v>
      </c>
      <c r="P4793">
        <v>10</v>
      </c>
      <c r="Q4793">
        <v>569.9</v>
      </c>
      <c r="R4793">
        <v>388.4</v>
      </c>
      <c r="S4793">
        <v>187.44</v>
      </c>
      <c r="T4793">
        <v>172.90539999999999</v>
      </c>
      <c r="U4793">
        <v>1</v>
      </c>
      <c r="V4793">
        <v>3</v>
      </c>
      <c r="W4793">
        <v>7</v>
      </c>
      <c r="X4793">
        <v>463.99</v>
      </c>
      <c r="Y4793">
        <v>433.99</v>
      </c>
      <c r="Z4793">
        <v>355.99</v>
      </c>
      <c r="AA4793">
        <v>120.97</v>
      </c>
      <c r="AB4793">
        <v>1</v>
      </c>
      <c r="AC4793">
        <v>1</v>
      </c>
      <c r="AD4793">
        <v>0</v>
      </c>
      <c r="AE4793">
        <v>1</v>
      </c>
      <c r="AF4793">
        <v>1</v>
      </c>
      <c r="AG4793">
        <v>1</v>
      </c>
      <c r="AH4793">
        <v>0</v>
      </c>
      <c r="AI4793">
        <v>1</v>
      </c>
      <c r="AJ4793">
        <v>1</v>
      </c>
      <c r="AK4793">
        <v>1</v>
      </c>
      <c r="AL4793">
        <v>0</v>
      </c>
      <c r="AM4793">
        <v>1</v>
      </c>
    </row>
    <row r="4794" spans="1:39" x14ac:dyDescent="0.15">
      <c r="A4794" t="s">
        <v>233</v>
      </c>
      <c r="B4794">
        <v>5</v>
      </c>
      <c r="C4794">
        <v>2</v>
      </c>
      <c r="D4794">
        <v>2</v>
      </c>
      <c r="E4794" t="s">
        <v>32</v>
      </c>
      <c r="F4794" t="s">
        <v>206</v>
      </c>
      <c r="G4794">
        <v>161</v>
      </c>
      <c r="H4794">
        <v>931</v>
      </c>
      <c r="I4794">
        <v>3911</v>
      </c>
      <c r="J4794">
        <v>229583.79</v>
      </c>
      <c r="K4794">
        <v>168873.3</v>
      </c>
      <c r="L4794">
        <v>135481.39000000001</v>
      </c>
      <c r="M4794">
        <v>69679.746199999994</v>
      </c>
      <c r="N4794">
        <v>161</v>
      </c>
      <c r="O4794">
        <v>390</v>
      </c>
      <c r="P4794">
        <v>1733</v>
      </c>
      <c r="Q4794">
        <v>98078.03</v>
      </c>
      <c r="R4794">
        <v>70408.67</v>
      </c>
      <c r="S4794">
        <v>46137.71</v>
      </c>
      <c r="T4794">
        <v>33554.376700000001</v>
      </c>
      <c r="U4794">
        <v>161</v>
      </c>
      <c r="V4794">
        <v>541</v>
      </c>
      <c r="W4794">
        <v>2178</v>
      </c>
      <c r="X4794">
        <v>131505.76</v>
      </c>
      <c r="Y4794">
        <v>98464.63</v>
      </c>
      <c r="Z4794">
        <v>89343.679999999993</v>
      </c>
      <c r="AA4794">
        <v>36125.369500000001</v>
      </c>
      <c r="AB4794">
        <v>156</v>
      </c>
      <c r="AC4794">
        <v>161</v>
      </c>
      <c r="AD4794">
        <v>120</v>
      </c>
      <c r="AE4794">
        <v>153</v>
      </c>
      <c r="AF4794">
        <v>156</v>
      </c>
      <c r="AG4794">
        <v>161</v>
      </c>
      <c r="AH4794">
        <v>120</v>
      </c>
      <c r="AI4794">
        <v>153</v>
      </c>
      <c r="AJ4794">
        <v>156</v>
      </c>
      <c r="AK4794">
        <v>161</v>
      </c>
      <c r="AL4794">
        <v>120</v>
      </c>
      <c r="AM4794">
        <v>153</v>
      </c>
    </row>
    <row r="4795" spans="1:39" x14ac:dyDescent="0.15">
      <c r="A4795" t="s">
        <v>233</v>
      </c>
      <c r="B4795">
        <v>30</v>
      </c>
      <c r="C4795">
        <v>1</v>
      </c>
      <c r="D4795">
        <v>0</v>
      </c>
      <c r="E4795" t="s">
        <v>28</v>
      </c>
      <c r="F4795" t="s">
        <v>206</v>
      </c>
      <c r="G4795">
        <v>8563</v>
      </c>
      <c r="H4795">
        <v>16129</v>
      </c>
      <c r="I4795">
        <v>59965</v>
      </c>
      <c r="J4795">
        <v>3666229.4</v>
      </c>
      <c r="K4795">
        <v>2864216.91</v>
      </c>
      <c r="L4795">
        <v>2478923.19</v>
      </c>
      <c r="M4795">
        <v>1092263.9971</v>
      </c>
      <c r="N4795">
        <v>3558</v>
      </c>
      <c r="O4795">
        <v>6490</v>
      </c>
      <c r="P4795">
        <v>25445</v>
      </c>
      <c r="Q4795">
        <v>1585002.39</v>
      </c>
      <c r="R4795">
        <v>1202662.18</v>
      </c>
      <c r="S4795">
        <v>948491.5</v>
      </c>
      <c r="T4795">
        <v>509299.35470000003</v>
      </c>
      <c r="U4795">
        <v>5005</v>
      </c>
      <c r="V4795">
        <v>9639</v>
      </c>
      <c r="W4795">
        <v>34520</v>
      </c>
      <c r="X4795">
        <v>2081227.01</v>
      </c>
      <c r="Y4795">
        <v>1661554.73</v>
      </c>
      <c r="Z4795">
        <v>1530431.69</v>
      </c>
      <c r="AA4795">
        <v>582964.64240000001</v>
      </c>
      <c r="AB4795">
        <v>8342</v>
      </c>
      <c r="AC4795">
        <v>6445</v>
      </c>
      <c r="AD4795">
        <v>4915</v>
      </c>
      <c r="AE4795">
        <v>4806</v>
      </c>
      <c r="AF4795">
        <v>3519</v>
      </c>
      <c r="AG4795">
        <v>3408</v>
      </c>
      <c r="AH4795">
        <v>2668</v>
      </c>
      <c r="AI4795">
        <v>2212</v>
      </c>
      <c r="AJ4795">
        <v>4823</v>
      </c>
      <c r="AK4795">
        <v>3037</v>
      </c>
      <c r="AL4795">
        <v>2247</v>
      </c>
      <c r="AM4795">
        <v>2594</v>
      </c>
    </row>
    <row r="4796" spans="1:39" x14ac:dyDescent="0.15">
      <c r="A4796" t="s">
        <v>233</v>
      </c>
      <c r="B4796">
        <v>30</v>
      </c>
      <c r="C4796">
        <v>1</v>
      </c>
      <c r="D4796">
        <v>0</v>
      </c>
      <c r="E4796" t="s">
        <v>30</v>
      </c>
      <c r="F4796" t="s">
        <v>206</v>
      </c>
      <c r="G4796">
        <v>10</v>
      </c>
      <c r="H4796">
        <v>12</v>
      </c>
      <c r="I4796">
        <v>61</v>
      </c>
      <c r="J4796">
        <v>3946.82</v>
      </c>
      <c r="K4796">
        <v>3097.58</v>
      </c>
      <c r="L4796">
        <v>2512.79</v>
      </c>
      <c r="M4796">
        <v>1098.6058</v>
      </c>
      <c r="N4796">
        <v>4</v>
      </c>
      <c r="O4796">
        <v>5</v>
      </c>
      <c r="P4796">
        <v>31</v>
      </c>
      <c r="Q4796">
        <v>1760.88</v>
      </c>
      <c r="R4796">
        <v>1437.63</v>
      </c>
      <c r="S4796">
        <v>852.84</v>
      </c>
      <c r="T4796">
        <v>531.83579999999995</v>
      </c>
      <c r="U4796">
        <v>6</v>
      </c>
      <c r="V4796">
        <v>7</v>
      </c>
      <c r="W4796">
        <v>30</v>
      </c>
      <c r="X4796">
        <v>2185.94</v>
      </c>
      <c r="Y4796">
        <v>1659.95</v>
      </c>
      <c r="Z4796">
        <v>1659.95</v>
      </c>
      <c r="AA4796">
        <v>566.77</v>
      </c>
      <c r="AB4796">
        <v>10</v>
      </c>
      <c r="AC4796">
        <v>6</v>
      </c>
      <c r="AD4796">
        <v>3</v>
      </c>
      <c r="AE4796">
        <v>7</v>
      </c>
      <c r="AF4796">
        <v>4</v>
      </c>
      <c r="AG4796">
        <v>3</v>
      </c>
      <c r="AH4796">
        <v>1</v>
      </c>
      <c r="AI4796">
        <v>2</v>
      </c>
      <c r="AJ4796">
        <v>6</v>
      </c>
      <c r="AK4796">
        <v>3</v>
      </c>
      <c r="AL4796">
        <v>2</v>
      </c>
      <c r="AM4796">
        <v>5</v>
      </c>
    </row>
    <row r="4797" spans="1:39" x14ac:dyDescent="0.15">
      <c r="A4797" t="s">
        <v>233</v>
      </c>
      <c r="B4797">
        <v>30</v>
      </c>
      <c r="C4797">
        <v>1</v>
      </c>
      <c r="D4797">
        <v>0</v>
      </c>
      <c r="E4797" t="s">
        <v>29</v>
      </c>
      <c r="F4797" t="s">
        <v>206</v>
      </c>
      <c r="G4797">
        <v>130</v>
      </c>
      <c r="H4797">
        <v>267</v>
      </c>
      <c r="I4797">
        <v>1094</v>
      </c>
      <c r="J4797">
        <v>62970.239999999998</v>
      </c>
      <c r="K4797">
        <v>44779.86</v>
      </c>
      <c r="L4797">
        <v>37601.07</v>
      </c>
      <c r="M4797">
        <v>20798.539199999999</v>
      </c>
      <c r="N4797">
        <v>79</v>
      </c>
      <c r="O4797">
        <v>171</v>
      </c>
      <c r="P4797">
        <v>689</v>
      </c>
      <c r="Q4797">
        <v>39981.449999999997</v>
      </c>
      <c r="R4797">
        <v>27674.75</v>
      </c>
      <c r="S4797">
        <v>21783.46</v>
      </c>
      <c r="T4797">
        <v>14087.799199999999</v>
      </c>
      <c r="U4797">
        <v>51</v>
      </c>
      <c r="V4797">
        <v>96</v>
      </c>
      <c r="W4797">
        <v>405</v>
      </c>
      <c r="X4797">
        <v>22988.79</v>
      </c>
      <c r="Y4797">
        <v>17105.11</v>
      </c>
      <c r="Z4797">
        <v>15817.61</v>
      </c>
      <c r="AA4797">
        <v>6710.74</v>
      </c>
      <c r="AB4797">
        <v>129</v>
      </c>
      <c r="AC4797">
        <v>102</v>
      </c>
      <c r="AD4797">
        <v>82</v>
      </c>
      <c r="AE4797">
        <v>91</v>
      </c>
      <c r="AF4797">
        <v>78</v>
      </c>
      <c r="AG4797">
        <v>79</v>
      </c>
      <c r="AH4797">
        <v>66</v>
      </c>
      <c r="AI4797">
        <v>66</v>
      </c>
      <c r="AJ4797">
        <v>51</v>
      </c>
      <c r="AK4797">
        <v>23</v>
      </c>
      <c r="AL4797">
        <v>16</v>
      </c>
      <c r="AM4797">
        <v>25</v>
      </c>
    </row>
    <row r="4798" spans="1:39" x14ac:dyDescent="0.15">
      <c r="A4798" t="s">
        <v>233</v>
      </c>
      <c r="B4798">
        <v>30</v>
      </c>
      <c r="C4798">
        <v>1</v>
      </c>
      <c r="D4798">
        <v>0</v>
      </c>
      <c r="E4798" t="s">
        <v>32</v>
      </c>
      <c r="F4798" t="s">
        <v>206</v>
      </c>
      <c r="G4798">
        <v>2041</v>
      </c>
      <c r="H4798">
        <v>4177</v>
      </c>
      <c r="I4798">
        <v>16906</v>
      </c>
      <c r="J4798">
        <v>1010224.84</v>
      </c>
      <c r="K4798">
        <v>726644.58</v>
      </c>
      <c r="L4798">
        <v>677680.26</v>
      </c>
      <c r="M4798">
        <v>290395.45270000002</v>
      </c>
      <c r="N4798">
        <v>314</v>
      </c>
      <c r="O4798">
        <v>679</v>
      </c>
      <c r="P4798">
        <v>2631</v>
      </c>
      <c r="Q4798">
        <v>159844.51</v>
      </c>
      <c r="R4798">
        <v>111241.38</v>
      </c>
      <c r="S4798">
        <v>93149.33</v>
      </c>
      <c r="T4798">
        <v>51487.064200000001</v>
      </c>
      <c r="U4798">
        <v>1727</v>
      </c>
      <c r="V4798">
        <v>3498</v>
      </c>
      <c r="W4798">
        <v>14275</v>
      </c>
      <c r="X4798">
        <v>850380.33</v>
      </c>
      <c r="Y4798">
        <v>615403.19999999995</v>
      </c>
      <c r="Z4798">
        <v>584530.93000000005</v>
      </c>
      <c r="AA4798">
        <v>238908.3885</v>
      </c>
      <c r="AB4798">
        <v>2029</v>
      </c>
      <c r="AC4798">
        <v>1467</v>
      </c>
      <c r="AD4798">
        <v>1199</v>
      </c>
      <c r="AE4798">
        <v>1365</v>
      </c>
      <c r="AF4798">
        <v>312</v>
      </c>
      <c r="AG4798">
        <v>269</v>
      </c>
      <c r="AH4798">
        <v>246</v>
      </c>
      <c r="AI4798">
        <v>252</v>
      </c>
      <c r="AJ4798">
        <v>1717</v>
      </c>
      <c r="AK4798">
        <v>1198</v>
      </c>
      <c r="AL4798">
        <v>953</v>
      </c>
      <c r="AM4798">
        <v>1113</v>
      </c>
    </row>
    <row r="4799" spans="1:39" x14ac:dyDescent="0.15">
      <c r="A4799" t="s">
        <v>233</v>
      </c>
      <c r="B4799">
        <v>30</v>
      </c>
      <c r="C4799">
        <v>1</v>
      </c>
      <c r="D4799">
        <v>1</v>
      </c>
      <c r="E4799" t="s">
        <v>28</v>
      </c>
      <c r="F4799" t="s">
        <v>206</v>
      </c>
      <c r="G4799">
        <v>38315</v>
      </c>
      <c r="H4799">
        <v>90310</v>
      </c>
      <c r="I4799">
        <v>290836</v>
      </c>
      <c r="J4799">
        <v>16999670.390000001</v>
      </c>
      <c r="K4799">
        <v>13355376.460000001</v>
      </c>
      <c r="L4799">
        <v>11772461.130000001</v>
      </c>
      <c r="M4799">
        <v>5120179.6107999999</v>
      </c>
      <c r="N4799">
        <v>20958</v>
      </c>
      <c r="O4799">
        <v>46144</v>
      </c>
      <c r="P4799">
        <v>162236</v>
      </c>
      <c r="Q4799">
        <v>9493610.0299999993</v>
      </c>
      <c r="R4799">
        <v>7349256.4100000001</v>
      </c>
      <c r="S4799">
        <v>6188890.9500000002</v>
      </c>
      <c r="T4799">
        <v>3027388.0964000002</v>
      </c>
      <c r="U4799">
        <v>17357</v>
      </c>
      <c r="V4799">
        <v>44166</v>
      </c>
      <c r="W4799">
        <v>128600</v>
      </c>
      <c r="X4799">
        <v>7506060.3600000003</v>
      </c>
      <c r="Y4799">
        <v>6006120.0499999998</v>
      </c>
      <c r="Z4799">
        <v>5583570.1799999997</v>
      </c>
      <c r="AA4799">
        <v>2092791.5144</v>
      </c>
      <c r="AB4799">
        <v>36571</v>
      </c>
      <c r="AC4799">
        <v>35986</v>
      </c>
      <c r="AD4799">
        <v>23512</v>
      </c>
      <c r="AE4799">
        <v>33657</v>
      </c>
      <c r="AF4799">
        <v>20303</v>
      </c>
      <c r="AG4799">
        <v>20354</v>
      </c>
      <c r="AH4799">
        <v>14783</v>
      </c>
      <c r="AI4799">
        <v>18905</v>
      </c>
      <c r="AJ4799">
        <v>16268</v>
      </c>
      <c r="AK4799">
        <v>15632</v>
      </c>
      <c r="AL4799">
        <v>8729</v>
      </c>
      <c r="AM4799">
        <v>14752</v>
      </c>
    </row>
    <row r="4800" spans="1:39" x14ac:dyDescent="0.15">
      <c r="A4800" t="s">
        <v>233</v>
      </c>
      <c r="B4800">
        <v>30</v>
      </c>
      <c r="C4800">
        <v>1</v>
      </c>
      <c r="D4800">
        <v>1</v>
      </c>
      <c r="E4800" t="s">
        <v>30</v>
      </c>
      <c r="F4800" t="s">
        <v>206</v>
      </c>
      <c r="G4800">
        <v>4278</v>
      </c>
      <c r="H4800">
        <v>10133</v>
      </c>
      <c r="I4800">
        <v>31874</v>
      </c>
      <c r="J4800">
        <v>1884276.15</v>
      </c>
      <c r="K4800">
        <v>1490923.66</v>
      </c>
      <c r="L4800">
        <v>1297294.72</v>
      </c>
      <c r="M4800">
        <v>562379.3689</v>
      </c>
      <c r="N4800">
        <v>2107</v>
      </c>
      <c r="O4800">
        <v>4616</v>
      </c>
      <c r="P4800">
        <v>15795</v>
      </c>
      <c r="Q4800">
        <v>941538.74</v>
      </c>
      <c r="R4800">
        <v>731810.16</v>
      </c>
      <c r="S4800">
        <v>597737.98</v>
      </c>
      <c r="T4800">
        <v>298524.77960000001</v>
      </c>
      <c r="U4800">
        <v>2171</v>
      </c>
      <c r="V4800">
        <v>5517</v>
      </c>
      <c r="W4800">
        <v>16079</v>
      </c>
      <c r="X4800">
        <v>942737.41</v>
      </c>
      <c r="Y4800">
        <v>759113.5</v>
      </c>
      <c r="Z4800">
        <v>699556.74</v>
      </c>
      <c r="AA4800">
        <v>263854.58929999999</v>
      </c>
      <c r="AB4800">
        <v>4077</v>
      </c>
      <c r="AC4800">
        <v>4120</v>
      </c>
      <c r="AD4800">
        <v>2382</v>
      </c>
      <c r="AE4800">
        <v>4124</v>
      </c>
      <c r="AF4800">
        <v>2018</v>
      </c>
      <c r="AG4800">
        <v>2048</v>
      </c>
      <c r="AH4800">
        <v>1378</v>
      </c>
      <c r="AI4800">
        <v>2052</v>
      </c>
      <c r="AJ4800">
        <v>2059</v>
      </c>
      <c r="AK4800">
        <v>2072</v>
      </c>
      <c r="AL4800">
        <v>1004</v>
      </c>
      <c r="AM4800">
        <v>2072</v>
      </c>
    </row>
    <row r="4801" spans="1:39" x14ac:dyDescent="0.15">
      <c r="A4801" t="s">
        <v>233</v>
      </c>
      <c r="B4801">
        <v>30</v>
      </c>
      <c r="C4801">
        <v>1</v>
      </c>
      <c r="D4801">
        <v>1</v>
      </c>
      <c r="E4801" t="s">
        <v>29</v>
      </c>
      <c r="F4801" t="s">
        <v>206</v>
      </c>
      <c r="G4801">
        <v>49377</v>
      </c>
      <c r="H4801">
        <v>127535</v>
      </c>
      <c r="I4801">
        <v>403994</v>
      </c>
      <c r="J4801">
        <v>23501193.84</v>
      </c>
      <c r="K4801">
        <v>17643141.18</v>
      </c>
      <c r="L4801">
        <v>15761249.33</v>
      </c>
      <c r="M4801">
        <v>7014800.7407999998</v>
      </c>
      <c r="N4801">
        <v>19769</v>
      </c>
      <c r="O4801">
        <v>47113</v>
      </c>
      <c r="P4801">
        <v>166689</v>
      </c>
      <c r="Q4801">
        <v>9645919.1999999993</v>
      </c>
      <c r="R4801">
        <v>7078793.8499999996</v>
      </c>
      <c r="S4801">
        <v>5974074.1399999997</v>
      </c>
      <c r="T4801">
        <v>3137788.2995000002</v>
      </c>
      <c r="U4801">
        <v>29608</v>
      </c>
      <c r="V4801">
        <v>80422</v>
      </c>
      <c r="W4801">
        <v>237305</v>
      </c>
      <c r="X4801">
        <v>13855274.640000001</v>
      </c>
      <c r="Y4801">
        <v>10564347.33</v>
      </c>
      <c r="Z4801">
        <v>9787175.1899999995</v>
      </c>
      <c r="AA4801">
        <v>3877012.4413000001</v>
      </c>
      <c r="AB4801">
        <v>47622</v>
      </c>
      <c r="AC4801">
        <v>47767</v>
      </c>
      <c r="AD4801">
        <v>31564</v>
      </c>
      <c r="AE4801">
        <v>47334</v>
      </c>
      <c r="AF4801">
        <v>19075</v>
      </c>
      <c r="AG4801">
        <v>19191</v>
      </c>
      <c r="AH4801">
        <v>14755</v>
      </c>
      <c r="AI4801">
        <v>18995</v>
      </c>
      <c r="AJ4801">
        <v>28547</v>
      </c>
      <c r="AK4801">
        <v>28576</v>
      </c>
      <c r="AL4801">
        <v>16809</v>
      </c>
      <c r="AM4801">
        <v>28339</v>
      </c>
    </row>
    <row r="4802" spans="1:39" x14ac:dyDescent="0.15">
      <c r="A4802" t="s">
        <v>233</v>
      </c>
      <c r="B4802">
        <v>30</v>
      </c>
      <c r="C4802">
        <v>1</v>
      </c>
      <c r="D4802">
        <v>1</v>
      </c>
      <c r="E4802" t="s">
        <v>31</v>
      </c>
      <c r="F4802" t="s">
        <v>206</v>
      </c>
      <c r="G4802">
        <v>36</v>
      </c>
      <c r="H4802">
        <v>132</v>
      </c>
      <c r="I4802">
        <v>314</v>
      </c>
      <c r="J4802">
        <v>17727.18</v>
      </c>
      <c r="K4802">
        <v>13813.32</v>
      </c>
      <c r="L4802">
        <v>12057.37</v>
      </c>
      <c r="M4802">
        <v>5269.2763000000004</v>
      </c>
      <c r="N4802">
        <v>10</v>
      </c>
      <c r="O4802">
        <v>32</v>
      </c>
      <c r="P4802">
        <v>77</v>
      </c>
      <c r="Q4802">
        <v>4233.49</v>
      </c>
      <c r="R4802">
        <v>3340.48</v>
      </c>
      <c r="S4802">
        <v>3097.58</v>
      </c>
      <c r="T4802">
        <v>1484.8911000000001</v>
      </c>
      <c r="U4802">
        <v>26</v>
      </c>
      <c r="V4802">
        <v>100</v>
      </c>
      <c r="W4802">
        <v>237</v>
      </c>
      <c r="X4802">
        <v>13493.69</v>
      </c>
      <c r="Y4802">
        <v>10472.84</v>
      </c>
      <c r="Z4802">
        <v>8959.7900000000009</v>
      </c>
      <c r="AA4802">
        <v>3784.3852000000002</v>
      </c>
      <c r="AB4802">
        <v>34</v>
      </c>
      <c r="AC4802">
        <v>36</v>
      </c>
      <c r="AD4802">
        <v>26</v>
      </c>
      <c r="AE4802">
        <v>33</v>
      </c>
      <c r="AF4802">
        <v>9</v>
      </c>
      <c r="AG4802">
        <v>10</v>
      </c>
      <c r="AH4802">
        <v>9</v>
      </c>
      <c r="AI4802">
        <v>9</v>
      </c>
      <c r="AJ4802">
        <v>25</v>
      </c>
      <c r="AK4802">
        <v>26</v>
      </c>
      <c r="AL4802">
        <v>17</v>
      </c>
      <c r="AM4802">
        <v>24</v>
      </c>
    </row>
    <row r="4803" spans="1:39" x14ac:dyDescent="0.15">
      <c r="A4803" t="s">
        <v>233</v>
      </c>
      <c r="B4803">
        <v>30</v>
      </c>
      <c r="C4803">
        <v>1</v>
      </c>
      <c r="D4803">
        <v>1</v>
      </c>
      <c r="E4803" t="s">
        <v>32</v>
      </c>
      <c r="F4803" t="s">
        <v>206</v>
      </c>
      <c r="G4803">
        <v>2468</v>
      </c>
      <c r="H4803">
        <v>6139</v>
      </c>
      <c r="I4803">
        <v>20986</v>
      </c>
      <c r="J4803">
        <v>1235477.6100000001</v>
      </c>
      <c r="K4803">
        <v>905899.47</v>
      </c>
      <c r="L4803">
        <v>839414.64</v>
      </c>
      <c r="M4803">
        <v>357565.33649999998</v>
      </c>
      <c r="N4803">
        <v>573</v>
      </c>
      <c r="O4803">
        <v>1346</v>
      </c>
      <c r="P4803">
        <v>4813</v>
      </c>
      <c r="Q4803">
        <v>286596.98</v>
      </c>
      <c r="R4803">
        <v>208732.68</v>
      </c>
      <c r="S4803">
        <v>179038.53</v>
      </c>
      <c r="T4803">
        <v>91481.937099999996</v>
      </c>
      <c r="U4803">
        <v>1895</v>
      </c>
      <c r="V4803">
        <v>4793</v>
      </c>
      <c r="W4803">
        <v>16173</v>
      </c>
      <c r="X4803">
        <v>948880.63</v>
      </c>
      <c r="Y4803">
        <v>697166.79</v>
      </c>
      <c r="Z4803">
        <v>660376.11</v>
      </c>
      <c r="AA4803">
        <v>266083.39939999999</v>
      </c>
      <c r="AB4803">
        <v>2427</v>
      </c>
      <c r="AC4803">
        <v>2262</v>
      </c>
      <c r="AD4803">
        <v>1465</v>
      </c>
      <c r="AE4803">
        <v>2194</v>
      </c>
      <c r="AF4803">
        <v>567</v>
      </c>
      <c r="AG4803">
        <v>531</v>
      </c>
      <c r="AH4803">
        <v>402</v>
      </c>
      <c r="AI4803">
        <v>521</v>
      </c>
      <c r="AJ4803">
        <v>1860</v>
      </c>
      <c r="AK4803">
        <v>1731</v>
      </c>
      <c r="AL4803">
        <v>1063</v>
      </c>
      <c r="AM4803">
        <v>1673</v>
      </c>
    </row>
    <row r="4804" spans="1:39" x14ac:dyDescent="0.15">
      <c r="A4804" t="s">
        <v>233</v>
      </c>
      <c r="B4804">
        <v>30</v>
      </c>
      <c r="C4804">
        <v>1</v>
      </c>
      <c r="D4804">
        <v>2</v>
      </c>
      <c r="E4804" t="s">
        <v>28</v>
      </c>
      <c r="F4804" t="s">
        <v>206</v>
      </c>
      <c r="G4804">
        <v>11517</v>
      </c>
      <c r="H4804">
        <v>20709</v>
      </c>
      <c r="I4804">
        <v>78085</v>
      </c>
      <c r="J4804">
        <v>4763130.13</v>
      </c>
      <c r="K4804">
        <v>3796316.17</v>
      </c>
      <c r="L4804">
        <v>3310055.96</v>
      </c>
      <c r="M4804">
        <v>1414010.9545</v>
      </c>
      <c r="N4804">
        <v>5206</v>
      </c>
      <c r="O4804">
        <v>8851</v>
      </c>
      <c r="P4804">
        <v>36125</v>
      </c>
      <c r="Q4804">
        <v>2226914.9500000002</v>
      </c>
      <c r="R4804">
        <v>1725995.63</v>
      </c>
      <c r="S4804">
        <v>1375635.59</v>
      </c>
      <c r="T4804">
        <v>709933.37329999998</v>
      </c>
      <c r="U4804">
        <v>6311</v>
      </c>
      <c r="V4804">
        <v>11858</v>
      </c>
      <c r="W4804">
        <v>41960</v>
      </c>
      <c r="X4804">
        <v>2536215.1800000002</v>
      </c>
      <c r="Y4804">
        <v>2070320.54</v>
      </c>
      <c r="Z4804">
        <v>1934420.37</v>
      </c>
      <c r="AA4804">
        <v>704077.58120000002</v>
      </c>
      <c r="AB4804">
        <v>11071</v>
      </c>
      <c r="AC4804">
        <v>10031</v>
      </c>
      <c r="AD4804">
        <v>5049</v>
      </c>
      <c r="AE4804">
        <v>9727</v>
      </c>
      <c r="AF4804">
        <v>4979</v>
      </c>
      <c r="AG4804">
        <v>4986</v>
      </c>
      <c r="AH4804">
        <v>2943</v>
      </c>
      <c r="AI4804">
        <v>4654</v>
      </c>
      <c r="AJ4804">
        <v>6092</v>
      </c>
      <c r="AK4804">
        <v>5045</v>
      </c>
      <c r="AL4804">
        <v>2106</v>
      </c>
      <c r="AM4804">
        <v>5073</v>
      </c>
    </row>
    <row r="4805" spans="1:39" x14ac:dyDescent="0.15">
      <c r="A4805" t="s">
        <v>233</v>
      </c>
      <c r="B4805">
        <v>30</v>
      </c>
      <c r="C4805">
        <v>1</v>
      </c>
      <c r="D4805">
        <v>2</v>
      </c>
      <c r="E4805" t="s">
        <v>30</v>
      </c>
      <c r="F4805" t="s">
        <v>206</v>
      </c>
      <c r="G4805">
        <v>1391</v>
      </c>
      <c r="H4805">
        <v>2514</v>
      </c>
      <c r="I4805">
        <v>9718</v>
      </c>
      <c r="J4805">
        <v>590854.03</v>
      </c>
      <c r="K4805">
        <v>469301.84</v>
      </c>
      <c r="L4805">
        <v>405100.24</v>
      </c>
      <c r="M4805">
        <v>172693.5085</v>
      </c>
      <c r="N4805">
        <v>571</v>
      </c>
      <c r="O4805">
        <v>975</v>
      </c>
      <c r="P4805">
        <v>4071</v>
      </c>
      <c r="Q4805">
        <v>253149.48</v>
      </c>
      <c r="R4805">
        <v>196132.95</v>
      </c>
      <c r="S4805">
        <v>149391.15</v>
      </c>
      <c r="T4805">
        <v>79371.956200000001</v>
      </c>
      <c r="U4805">
        <v>820</v>
      </c>
      <c r="V4805">
        <v>1539</v>
      </c>
      <c r="W4805">
        <v>5647</v>
      </c>
      <c r="X4805">
        <v>337704.55</v>
      </c>
      <c r="Y4805">
        <v>273168.89</v>
      </c>
      <c r="Z4805">
        <v>255709.09</v>
      </c>
      <c r="AA4805">
        <v>93321.552299999996</v>
      </c>
      <c r="AB4805">
        <v>1315</v>
      </c>
      <c r="AC4805">
        <v>1252</v>
      </c>
      <c r="AD4805">
        <v>592</v>
      </c>
      <c r="AE4805">
        <v>1354</v>
      </c>
      <c r="AF4805">
        <v>542</v>
      </c>
      <c r="AG4805">
        <v>550</v>
      </c>
      <c r="AH4805">
        <v>309</v>
      </c>
      <c r="AI4805">
        <v>564</v>
      </c>
      <c r="AJ4805">
        <v>773</v>
      </c>
      <c r="AK4805">
        <v>702</v>
      </c>
      <c r="AL4805">
        <v>283</v>
      </c>
      <c r="AM4805">
        <v>790</v>
      </c>
    </row>
    <row r="4806" spans="1:39" x14ac:dyDescent="0.15">
      <c r="A4806" t="s">
        <v>233</v>
      </c>
      <c r="B4806">
        <v>30</v>
      </c>
      <c r="C4806">
        <v>1</v>
      </c>
      <c r="D4806">
        <v>2</v>
      </c>
      <c r="E4806" t="s">
        <v>29</v>
      </c>
      <c r="F4806" t="s">
        <v>206</v>
      </c>
      <c r="G4806">
        <v>5753</v>
      </c>
      <c r="H4806">
        <v>10893</v>
      </c>
      <c r="I4806">
        <v>43311</v>
      </c>
      <c r="J4806">
        <v>2576154.98</v>
      </c>
      <c r="K4806">
        <v>1949735.48</v>
      </c>
      <c r="L4806">
        <v>1726686.29</v>
      </c>
      <c r="M4806">
        <v>771823.01329999999</v>
      </c>
      <c r="N4806">
        <v>2126</v>
      </c>
      <c r="O4806">
        <v>3679</v>
      </c>
      <c r="P4806">
        <v>16509</v>
      </c>
      <c r="Q4806">
        <v>979306.14</v>
      </c>
      <c r="R4806">
        <v>725874.28</v>
      </c>
      <c r="S4806">
        <v>582699.13</v>
      </c>
      <c r="T4806">
        <v>324646.44870000001</v>
      </c>
      <c r="U4806">
        <v>3627</v>
      </c>
      <c r="V4806">
        <v>7214</v>
      </c>
      <c r="W4806">
        <v>26802</v>
      </c>
      <c r="X4806">
        <v>1596848.84</v>
      </c>
      <c r="Y4806">
        <v>1223861.2</v>
      </c>
      <c r="Z4806">
        <v>1143987.1599999999</v>
      </c>
      <c r="AA4806">
        <v>447176.56459999998</v>
      </c>
      <c r="AB4806">
        <v>5510</v>
      </c>
      <c r="AC4806">
        <v>5402</v>
      </c>
      <c r="AD4806">
        <v>2667</v>
      </c>
      <c r="AE4806">
        <v>5535</v>
      </c>
      <c r="AF4806">
        <v>2052</v>
      </c>
      <c r="AG4806">
        <v>2040</v>
      </c>
      <c r="AH4806">
        <v>1312</v>
      </c>
      <c r="AI4806">
        <v>2047</v>
      </c>
      <c r="AJ4806">
        <v>3458</v>
      </c>
      <c r="AK4806">
        <v>3362</v>
      </c>
      <c r="AL4806">
        <v>1355</v>
      </c>
      <c r="AM4806">
        <v>3488</v>
      </c>
    </row>
    <row r="4807" spans="1:39" x14ac:dyDescent="0.15">
      <c r="A4807" t="s">
        <v>233</v>
      </c>
      <c r="B4807">
        <v>30</v>
      </c>
      <c r="C4807">
        <v>1</v>
      </c>
      <c r="D4807">
        <v>2</v>
      </c>
      <c r="E4807" t="s">
        <v>31</v>
      </c>
      <c r="F4807" t="s">
        <v>206</v>
      </c>
      <c r="G4807">
        <v>2</v>
      </c>
      <c r="H4807">
        <v>5</v>
      </c>
      <c r="I4807">
        <v>28</v>
      </c>
      <c r="J4807">
        <v>1022.94</v>
      </c>
      <c r="K4807">
        <v>752.02</v>
      </c>
      <c r="L4807">
        <v>727.8</v>
      </c>
      <c r="M4807">
        <v>297.5</v>
      </c>
      <c r="N4807">
        <v>0</v>
      </c>
      <c r="O4807">
        <v>0</v>
      </c>
      <c r="P4807">
        <v>0</v>
      </c>
      <c r="Q4807">
        <v>0</v>
      </c>
      <c r="R4807">
        <v>0</v>
      </c>
      <c r="S4807">
        <v>0</v>
      </c>
      <c r="T4807">
        <v>0</v>
      </c>
      <c r="U4807">
        <v>2</v>
      </c>
      <c r="V4807">
        <v>5</v>
      </c>
      <c r="W4807">
        <v>28</v>
      </c>
      <c r="X4807">
        <v>1022.94</v>
      </c>
      <c r="Y4807">
        <v>752.02</v>
      </c>
      <c r="Z4807">
        <v>727.8</v>
      </c>
      <c r="AA4807">
        <v>297.5</v>
      </c>
      <c r="AB4807">
        <v>2</v>
      </c>
      <c r="AC4807">
        <v>2</v>
      </c>
      <c r="AD4807">
        <v>1</v>
      </c>
      <c r="AE4807">
        <v>1</v>
      </c>
      <c r="AF4807">
        <v>0</v>
      </c>
      <c r="AG4807">
        <v>0</v>
      </c>
      <c r="AH4807">
        <v>0</v>
      </c>
      <c r="AI4807">
        <v>0</v>
      </c>
      <c r="AJ4807">
        <v>2</v>
      </c>
      <c r="AK4807">
        <v>2</v>
      </c>
      <c r="AL4807">
        <v>1</v>
      </c>
      <c r="AM4807">
        <v>1</v>
      </c>
    </row>
    <row r="4808" spans="1:39" x14ac:dyDescent="0.15">
      <c r="A4808" t="s">
        <v>233</v>
      </c>
      <c r="B4808">
        <v>30</v>
      </c>
      <c r="C4808">
        <v>1</v>
      </c>
      <c r="D4808">
        <v>2</v>
      </c>
      <c r="E4808" t="s">
        <v>32</v>
      </c>
      <c r="F4808" t="s">
        <v>206</v>
      </c>
      <c r="G4808">
        <v>1421</v>
      </c>
      <c r="H4808">
        <v>2883</v>
      </c>
      <c r="I4808">
        <v>11538</v>
      </c>
      <c r="J4808">
        <v>690765.34</v>
      </c>
      <c r="K4808">
        <v>502761.83</v>
      </c>
      <c r="L4808">
        <v>463197.92</v>
      </c>
      <c r="M4808">
        <v>197258.31880000001</v>
      </c>
      <c r="N4808">
        <v>283</v>
      </c>
      <c r="O4808">
        <v>568</v>
      </c>
      <c r="P4808">
        <v>2309</v>
      </c>
      <c r="Q4808">
        <v>141392.34</v>
      </c>
      <c r="R4808">
        <v>100566.06</v>
      </c>
      <c r="S4808">
        <v>82187.64</v>
      </c>
      <c r="T4808">
        <v>44792.328099999999</v>
      </c>
      <c r="U4808">
        <v>1138</v>
      </c>
      <c r="V4808">
        <v>2315</v>
      </c>
      <c r="W4808">
        <v>9229</v>
      </c>
      <c r="X4808">
        <v>549373</v>
      </c>
      <c r="Y4808">
        <v>402195.77</v>
      </c>
      <c r="Z4808">
        <v>381010.28</v>
      </c>
      <c r="AA4808">
        <v>152465.99069999999</v>
      </c>
      <c r="AB4808">
        <v>1379</v>
      </c>
      <c r="AC4808">
        <v>1205</v>
      </c>
      <c r="AD4808">
        <v>604</v>
      </c>
      <c r="AE4808">
        <v>1199</v>
      </c>
      <c r="AF4808">
        <v>276</v>
      </c>
      <c r="AG4808">
        <v>255</v>
      </c>
      <c r="AH4808">
        <v>168</v>
      </c>
      <c r="AI4808">
        <v>261</v>
      </c>
      <c r="AJ4808">
        <v>1103</v>
      </c>
      <c r="AK4808">
        <v>950</v>
      </c>
      <c r="AL4808">
        <v>436</v>
      </c>
      <c r="AM4808">
        <v>938</v>
      </c>
    </row>
    <row r="4809" spans="1:39" x14ac:dyDescent="0.15">
      <c r="A4809" t="s">
        <v>233</v>
      </c>
      <c r="B4809">
        <v>30</v>
      </c>
      <c r="C4809">
        <v>2</v>
      </c>
      <c r="D4809">
        <v>0</v>
      </c>
      <c r="E4809" t="s">
        <v>28</v>
      </c>
      <c r="F4809" t="s">
        <v>206</v>
      </c>
      <c r="G4809">
        <v>1704</v>
      </c>
      <c r="H4809">
        <v>5184</v>
      </c>
      <c r="I4809">
        <v>14804</v>
      </c>
      <c r="J4809">
        <v>830276.84</v>
      </c>
      <c r="K4809">
        <v>613125.37</v>
      </c>
      <c r="L4809">
        <v>491045.46</v>
      </c>
      <c r="M4809">
        <v>264409.88299999997</v>
      </c>
      <c r="N4809">
        <v>1704</v>
      </c>
      <c r="O4809">
        <v>2516</v>
      </c>
      <c r="P4809">
        <v>8112</v>
      </c>
      <c r="Q4809">
        <v>444945.53</v>
      </c>
      <c r="R4809">
        <v>313113.17</v>
      </c>
      <c r="S4809">
        <v>210469.04</v>
      </c>
      <c r="T4809">
        <v>151307.0405</v>
      </c>
      <c r="U4809">
        <v>1704</v>
      </c>
      <c r="V4809">
        <v>2668</v>
      </c>
      <c r="W4809">
        <v>6692</v>
      </c>
      <c r="X4809">
        <v>385331.31</v>
      </c>
      <c r="Y4809">
        <v>300012.2</v>
      </c>
      <c r="Z4809">
        <v>280576.42</v>
      </c>
      <c r="AA4809">
        <v>113102.8425</v>
      </c>
      <c r="AB4809">
        <v>1686</v>
      </c>
      <c r="AC4809">
        <v>1680</v>
      </c>
      <c r="AD4809">
        <v>1407</v>
      </c>
      <c r="AE4809">
        <v>1306</v>
      </c>
      <c r="AF4809">
        <v>1686</v>
      </c>
      <c r="AG4809">
        <v>1680</v>
      </c>
      <c r="AH4809">
        <v>1407</v>
      </c>
      <c r="AI4809">
        <v>1306</v>
      </c>
      <c r="AJ4809">
        <v>1686</v>
      </c>
      <c r="AK4809">
        <v>1680</v>
      </c>
      <c r="AL4809">
        <v>1407</v>
      </c>
      <c r="AM4809">
        <v>1306</v>
      </c>
    </row>
    <row r="4810" spans="1:39" x14ac:dyDescent="0.15">
      <c r="A4810" t="s">
        <v>233</v>
      </c>
      <c r="B4810">
        <v>30</v>
      </c>
      <c r="C4810">
        <v>2</v>
      </c>
      <c r="D4810">
        <v>0</v>
      </c>
      <c r="E4810" t="s">
        <v>30</v>
      </c>
      <c r="F4810" t="s">
        <v>206</v>
      </c>
      <c r="G4810">
        <v>4</v>
      </c>
      <c r="H4810">
        <v>12</v>
      </c>
      <c r="I4810">
        <v>34</v>
      </c>
      <c r="J4810">
        <v>2159.83</v>
      </c>
      <c r="K4810">
        <v>1520.88</v>
      </c>
      <c r="L4810">
        <v>1240.05</v>
      </c>
      <c r="M4810">
        <v>689.78390000000002</v>
      </c>
      <c r="N4810">
        <v>4</v>
      </c>
      <c r="O4810">
        <v>6</v>
      </c>
      <c r="P4810">
        <v>22</v>
      </c>
      <c r="Q4810">
        <v>1404.9</v>
      </c>
      <c r="R4810">
        <v>915.35</v>
      </c>
      <c r="S4810">
        <v>634.52</v>
      </c>
      <c r="T4810">
        <v>446.54390000000001</v>
      </c>
      <c r="U4810">
        <v>4</v>
      </c>
      <c r="V4810">
        <v>6</v>
      </c>
      <c r="W4810">
        <v>12</v>
      </c>
      <c r="X4810">
        <v>754.93</v>
      </c>
      <c r="Y4810">
        <v>605.53</v>
      </c>
      <c r="Z4810">
        <v>605.53</v>
      </c>
      <c r="AA4810">
        <v>243.24</v>
      </c>
      <c r="AB4810">
        <v>4</v>
      </c>
      <c r="AC4810">
        <v>4</v>
      </c>
      <c r="AD4810">
        <v>3</v>
      </c>
      <c r="AE4810">
        <v>3</v>
      </c>
      <c r="AF4810">
        <v>4</v>
      </c>
      <c r="AG4810">
        <v>4</v>
      </c>
      <c r="AH4810">
        <v>3</v>
      </c>
      <c r="AI4810">
        <v>3</v>
      </c>
      <c r="AJ4810">
        <v>4</v>
      </c>
      <c r="AK4810">
        <v>4</v>
      </c>
      <c r="AL4810">
        <v>3</v>
      </c>
      <c r="AM4810">
        <v>3</v>
      </c>
    </row>
    <row r="4811" spans="1:39" x14ac:dyDescent="0.15">
      <c r="A4811" t="s">
        <v>233</v>
      </c>
      <c r="B4811">
        <v>30</v>
      </c>
      <c r="C4811">
        <v>2</v>
      </c>
      <c r="D4811">
        <v>0</v>
      </c>
      <c r="E4811" t="s">
        <v>29</v>
      </c>
      <c r="F4811" t="s">
        <v>206</v>
      </c>
      <c r="G4811">
        <v>21</v>
      </c>
      <c r="H4811">
        <v>65</v>
      </c>
      <c r="I4811">
        <v>187</v>
      </c>
      <c r="J4811">
        <v>11085.27</v>
      </c>
      <c r="K4811">
        <v>7518.56</v>
      </c>
      <c r="L4811">
        <v>5982.8</v>
      </c>
      <c r="M4811">
        <v>3595.8679000000002</v>
      </c>
      <c r="N4811">
        <v>21</v>
      </c>
      <c r="O4811">
        <v>31</v>
      </c>
      <c r="P4811">
        <v>88</v>
      </c>
      <c r="Q4811">
        <v>5102.45</v>
      </c>
      <c r="R4811">
        <v>3310.6</v>
      </c>
      <c r="S4811">
        <v>2190.1999999999998</v>
      </c>
      <c r="T4811">
        <v>1898.4022</v>
      </c>
      <c r="U4811">
        <v>21</v>
      </c>
      <c r="V4811">
        <v>34</v>
      </c>
      <c r="W4811">
        <v>99</v>
      </c>
      <c r="X4811">
        <v>5982.82</v>
      </c>
      <c r="Y4811">
        <v>4207.96</v>
      </c>
      <c r="Z4811">
        <v>3792.6</v>
      </c>
      <c r="AA4811">
        <v>1697.4657</v>
      </c>
      <c r="AB4811">
        <v>21</v>
      </c>
      <c r="AC4811">
        <v>21</v>
      </c>
      <c r="AD4811">
        <v>19</v>
      </c>
      <c r="AE4811">
        <v>18</v>
      </c>
      <c r="AF4811">
        <v>21</v>
      </c>
      <c r="AG4811">
        <v>21</v>
      </c>
      <c r="AH4811">
        <v>19</v>
      </c>
      <c r="AI4811">
        <v>18</v>
      </c>
      <c r="AJ4811">
        <v>21</v>
      </c>
      <c r="AK4811">
        <v>21</v>
      </c>
      <c r="AL4811">
        <v>19</v>
      </c>
      <c r="AM4811">
        <v>18</v>
      </c>
    </row>
    <row r="4812" spans="1:39" x14ac:dyDescent="0.15">
      <c r="A4812" t="s">
        <v>233</v>
      </c>
      <c r="B4812">
        <v>30</v>
      </c>
      <c r="C4812">
        <v>2</v>
      </c>
      <c r="D4812">
        <v>0</v>
      </c>
      <c r="E4812" t="s">
        <v>32</v>
      </c>
      <c r="F4812" t="s">
        <v>206</v>
      </c>
      <c r="G4812">
        <v>522</v>
      </c>
      <c r="H4812">
        <v>1819</v>
      </c>
      <c r="I4812">
        <v>5443</v>
      </c>
      <c r="J4812">
        <v>301808.76</v>
      </c>
      <c r="K4812">
        <v>207930.59</v>
      </c>
      <c r="L4812">
        <v>180708.95</v>
      </c>
      <c r="M4812">
        <v>95035.180399999997</v>
      </c>
      <c r="N4812">
        <v>522</v>
      </c>
      <c r="O4812">
        <v>811</v>
      </c>
      <c r="P4812">
        <v>2491</v>
      </c>
      <c r="Q4812">
        <v>132119.1</v>
      </c>
      <c r="R4812">
        <v>88367.82</v>
      </c>
      <c r="S4812">
        <v>68003.75</v>
      </c>
      <c r="T4812">
        <v>45300.147499999999</v>
      </c>
      <c r="U4812">
        <v>522</v>
      </c>
      <c r="V4812">
        <v>1008</v>
      </c>
      <c r="W4812">
        <v>2952</v>
      </c>
      <c r="X4812">
        <v>169689.66</v>
      </c>
      <c r="Y4812">
        <v>119562.77</v>
      </c>
      <c r="Z4812">
        <v>112705.2</v>
      </c>
      <c r="AA4812">
        <v>49735.032899999998</v>
      </c>
      <c r="AB4812">
        <v>516</v>
      </c>
      <c r="AC4812">
        <v>513</v>
      </c>
      <c r="AD4812">
        <v>473</v>
      </c>
      <c r="AE4812">
        <v>450</v>
      </c>
      <c r="AF4812">
        <v>516</v>
      </c>
      <c r="AG4812">
        <v>513</v>
      </c>
      <c r="AH4812">
        <v>473</v>
      </c>
      <c r="AI4812">
        <v>450</v>
      </c>
      <c r="AJ4812">
        <v>516</v>
      </c>
      <c r="AK4812">
        <v>513</v>
      </c>
      <c r="AL4812">
        <v>473</v>
      </c>
      <c r="AM4812">
        <v>450</v>
      </c>
    </row>
    <row r="4813" spans="1:39" x14ac:dyDescent="0.15">
      <c r="A4813" t="s">
        <v>233</v>
      </c>
      <c r="B4813">
        <v>30</v>
      </c>
      <c r="C4813">
        <v>2</v>
      </c>
      <c r="D4813">
        <v>1</v>
      </c>
      <c r="E4813" t="s">
        <v>28</v>
      </c>
      <c r="F4813" t="s">
        <v>206</v>
      </c>
      <c r="G4813">
        <v>12454</v>
      </c>
      <c r="H4813">
        <v>42481</v>
      </c>
      <c r="I4813">
        <v>110971</v>
      </c>
      <c r="J4813">
        <v>6119555.7599999998</v>
      </c>
      <c r="K4813">
        <v>4664039.63</v>
      </c>
      <c r="L4813">
        <v>3893232.35</v>
      </c>
      <c r="M4813">
        <v>1913955.2631999999</v>
      </c>
      <c r="N4813">
        <v>12454</v>
      </c>
      <c r="O4813">
        <v>20447</v>
      </c>
      <c r="P4813">
        <v>59655</v>
      </c>
      <c r="Q4813">
        <v>3246471.06</v>
      </c>
      <c r="R4813">
        <v>2395077.4900000002</v>
      </c>
      <c r="S4813">
        <v>1757422.39</v>
      </c>
      <c r="T4813">
        <v>1081132.1954000001</v>
      </c>
      <c r="U4813">
        <v>12454</v>
      </c>
      <c r="V4813">
        <v>22034</v>
      </c>
      <c r="W4813">
        <v>51316</v>
      </c>
      <c r="X4813">
        <v>2873084.7</v>
      </c>
      <c r="Y4813">
        <v>2268962.14</v>
      </c>
      <c r="Z4813">
        <v>2135809.96</v>
      </c>
      <c r="AA4813">
        <v>832823.06779999996</v>
      </c>
      <c r="AB4813">
        <v>12062</v>
      </c>
      <c r="AC4813">
        <v>12334</v>
      </c>
      <c r="AD4813">
        <v>9306</v>
      </c>
      <c r="AE4813">
        <v>11749</v>
      </c>
      <c r="AF4813">
        <v>12062</v>
      </c>
      <c r="AG4813">
        <v>12334</v>
      </c>
      <c r="AH4813">
        <v>9306</v>
      </c>
      <c r="AI4813">
        <v>11749</v>
      </c>
      <c r="AJ4813">
        <v>12062</v>
      </c>
      <c r="AK4813">
        <v>12334</v>
      </c>
      <c r="AL4813">
        <v>9306</v>
      </c>
      <c r="AM4813">
        <v>11749</v>
      </c>
    </row>
    <row r="4814" spans="1:39" x14ac:dyDescent="0.15">
      <c r="A4814" t="s">
        <v>233</v>
      </c>
      <c r="B4814">
        <v>30</v>
      </c>
      <c r="C4814">
        <v>2</v>
      </c>
      <c r="D4814">
        <v>1</v>
      </c>
      <c r="E4814" t="s">
        <v>30</v>
      </c>
      <c r="F4814" t="s">
        <v>206</v>
      </c>
      <c r="G4814">
        <v>1558</v>
      </c>
      <c r="H4814">
        <v>5492</v>
      </c>
      <c r="I4814">
        <v>14076</v>
      </c>
      <c r="J4814">
        <v>783325.35</v>
      </c>
      <c r="K4814">
        <v>595208.24</v>
      </c>
      <c r="L4814">
        <v>489105.35</v>
      </c>
      <c r="M4814">
        <v>245241.8181</v>
      </c>
      <c r="N4814">
        <v>1558</v>
      </c>
      <c r="O4814">
        <v>2575</v>
      </c>
      <c r="P4814">
        <v>7431</v>
      </c>
      <c r="Q4814">
        <v>408735.35</v>
      </c>
      <c r="R4814">
        <v>300554.77</v>
      </c>
      <c r="S4814">
        <v>215027.07</v>
      </c>
      <c r="T4814">
        <v>136557.0674</v>
      </c>
      <c r="U4814">
        <v>1558</v>
      </c>
      <c r="V4814">
        <v>2917</v>
      </c>
      <c r="W4814">
        <v>6645</v>
      </c>
      <c r="X4814">
        <v>374590</v>
      </c>
      <c r="Y4814">
        <v>294653.46999999997</v>
      </c>
      <c r="Z4814">
        <v>274078.28000000003</v>
      </c>
      <c r="AA4814">
        <v>108684.7507</v>
      </c>
      <c r="AB4814">
        <v>1480</v>
      </c>
      <c r="AC4814">
        <v>1546</v>
      </c>
      <c r="AD4814">
        <v>1111</v>
      </c>
      <c r="AE4814">
        <v>1509</v>
      </c>
      <c r="AF4814">
        <v>1480</v>
      </c>
      <c r="AG4814">
        <v>1546</v>
      </c>
      <c r="AH4814">
        <v>1111</v>
      </c>
      <c r="AI4814">
        <v>1509</v>
      </c>
      <c r="AJ4814">
        <v>1480</v>
      </c>
      <c r="AK4814">
        <v>1546</v>
      </c>
      <c r="AL4814">
        <v>1111</v>
      </c>
      <c r="AM4814">
        <v>1509</v>
      </c>
    </row>
    <row r="4815" spans="1:39" x14ac:dyDescent="0.15">
      <c r="A4815" t="s">
        <v>233</v>
      </c>
      <c r="B4815">
        <v>30</v>
      </c>
      <c r="C4815">
        <v>2</v>
      </c>
      <c r="D4815">
        <v>1</v>
      </c>
      <c r="E4815" t="s">
        <v>29</v>
      </c>
      <c r="F4815" t="s">
        <v>206</v>
      </c>
      <c r="G4815">
        <v>24533</v>
      </c>
      <c r="H4815">
        <v>91589</v>
      </c>
      <c r="I4815">
        <v>242669</v>
      </c>
      <c r="J4815">
        <v>13282794.369999999</v>
      </c>
      <c r="K4815">
        <v>9612730.7100000009</v>
      </c>
      <c r="L4815">
        <v>8074849.6699999999</v>
      </c>
      <c r="M4815">
        <v>4166980.7433000002</v>
      </c>
      <c r="N4815">
        <v>24533</v>
      </c>
      <c r="O4815">
        <v>42134</v>
      </c>
      <c r="P4815">
        <v>123174</v>
      </c>
      <c r="Q4815">
        <v>6681022.96</v>
      </c>
      <c r="R4815">
        <v>4690207.28</v>
      </c>
      <c r="S4815">
        <v>3479779.83</v>
      </c>
      <c r="T4815">
        <v>2245251.3522000001</v>
      </c>
      <c r="U4815">
        <v>24533</v>
      </c>
      <c r="V4815">
        <v>49455</v>
      </c>
      <c r="W4815">
        <v>119495</v>
      </c>
      <c r="X4815">
        <v>6601771.4100000001</v>
      </c>
      <c r="Y4815">
        <v>4922523.43</v>
      </c>
      <c r="Z4815">
        <v>4595069.84</v>
      </c>
      <c r="AA4815">
        <v>1921729.3910999999</v>
      </c>
      <c r="AB4815">
        <v>23562</v>
      </c>
      <c r="AC4815">
        <v>24391</v>
      </c>
      <c r="AD4815">
        <v>19276</v>
      </c>
      <c r="AE4815">
        <v>23785</v>
      </c>
      <c r="AF4815">
        <v>23562</v>
      </c>
      <c r="AG4815">
        <v>24391</v>
      </c>
      <c r="AH4815">
        <v>19276</v>
      </c>
      <c r="AI4815">
        <v>23785</v>
      </c>
      <c r="AJ4815">
        <v>23562</v>
      </c>
      <c r="AK4815">
        <v>24391</v>
      </c>
      <c r="AL4815">
        <v>19276</v>
      </c>
      <c r="AM4815">
        <v>23785</v>
      </c>
    </row>
    <row r="4816" spans="1:39" x14ac:dyDescent="0.15">
      <c r="A4816" t="s">
        <v>233</v>
      </c>
      <c r="B4816">
        <v>30</v>
      </c>
      <c r="C4816">
        <v>2</v>
      </c>
      <c r="D4816">
        <v>1</v>
      </c>
      <c r="E4816" t="s">
        <v>31</v>
      </c>
      <c r="F4816" t="s">
        <v>206</v>
      </c>
      <c r="G4816">
        <v>15</v>
      </c>
      <c r="H4816">
        <v>64</v>
      </c>
      <c r="I4816">
        <v>156</v>
      </c>
      <c r="J4816">
        <v>8735.18</v>
      </c>
      <c r="K4816">
        <v>6561.99</v>
      </c>
      <c r="L4816">
        <v>5006.76</v>
      </c>
      <c r="M4816">
        <v>2798.9423000000002</v>
      </c>
      <c r="N4816">
        <v>15</v>
      </c>
      <c r="O4816">
        <v>28</v>
      </c>
      <c r="P4816">
        <v>73</v>
      </c>
      <c r="Q4816">
        <v>4069.47</v>
      </c>
      <c r="R4816">
        <v>3106.27</v>
      </c>
      <c r="S4816">
        <v>1992.06</v>
      </c>
      <c r="T4816">
        <v>1526.9452000000001</v>
      </c>
      <c r="U4816">
        <v>15</v>
      </c>
      <c r="V4816">
        <v>36</v>
      </c>
      <c r="W4816">
        <v>83</v>
      </c>
      <c r="X4816">
        <v>4665.71</v>
      </c>
      <c r="Y4816">
        <v>3455.72</v>
      </c>
      <c r="Z4816">
        <v>3014.7</v>
      </c>
      <c r="AA4816">
        <v>1271.9971</v>
      </c>
      <c r="AB4816">
        <v>14</v>
      </c>
      <c r="AC4816">
        <v>15</v>
      </c>
      <c r="AD4816">
        <v>9</v>
      </c>
      <c r="AE4816">
        <v>14</v>
      </c>
      <c r="AF4816">
        <v>14</v>
      </c>
      <c r="AG4816">
        <v>15</v>
      </c>
      <c r="AH4816">
        <v>9</v>
      </c>
      <c r="AI4816">
        <v>14</v>
      </c>
      <c r="AJ4816">
        <v>14</v>
      </c>
      <c r="AK4816">
        <v>15</v>
      </c>
      <c r="AL4816">
        <v>9</v>
      </c>
      <c r="AM4816">
        <v>14</v>
      </c>
    </row>
    <row r="4817" spans="1:39" x14ac:dyDescent="0.15">
      <c r="A4817" t="s">
        <v>233</v>
      </c>
      <c r="B4817">
        <v>30</v>
      </c>
      <c r="C4817">
        <v>2</v>
      </c>
      <c r="D4817">
        <v>1</v>
      </c>
      <c r="E4817" t="s">
        <v>32</v>
      </c>
      <c r="F4817" t="s">
        <v>206</v>
      </c>
      <c r="G4817">
        <v>1157</v>
      </c>
      <c r="H4817">
        <v>4200</v>
      </c>
      <c r="I4817">
        <v>11745</v>
      </c>
      <c r="J4817">
        <v>641872.89</v>
      </c>
      <c r="K4817">
        <v>459450.08</v>
      </c>
      <c r="L4817">
        <v>399109.73</v>
      </c>
      <c r="M4817">
        <v>201032.2138</v>
      </c>
      <c r="N4817">
        <v>1157</v>
      </c>
      <c r="O4817">
        <v>1904</v>
      </c>
      <c r="P4817">
        <v>5468</v>
      </c>
      <c r="Q4817">
        <v>288761.14</v>
      </c>
      <c r="R4817">
        <v>202148.12</v>
      </c>
      <c r="S4817">
        <v>154926.78</v>
      </c>
      <c r="T4817">
        <v>99075.794099999999</v>
      </c>
      <c r="U4817">
        <v>1157</v>
      </c>
      <c r="V4817">
        <v>2296</v>
      </c>
      <c r="W4817">
        <v>6277</v>
      </c>
      <c r="X4817">
        <v>353111.75</v>
      </c>
      <c r="Y4817">
        <v>257301.96</v>
      </c>
      <c r="Z4817">
        <v>244182.95</v>
      </c>
      <c r="AA4817">
        <v>101956.4197</v>
      </c>
      <c r="AB4817">
        <v>1134</v>
      </c>
      <c r="AC4817">
        <v>1145</v>
      </c>
      <c r="AD4817">
        <v>896</v>
      </c>
      <c r="AE4817">
        <v>1090</v>
      </c>
      <c r="AF4817">
        <v>1134</v>
      </c>
      <c r="AG4817">
        <v>1145</v>
      </c>
      <c r="AH4817">
        <v>896</v>
      </c>
      <c r="AI4817">
        <v>1090</v>
      </c>
      <c r="AJ4817">
        <v>1134</v>
      </c>
      <c r="AK4817">
        <v>1145</v>
      </c>
      <c r="AL4817">
        <v>896</v>
      </c>
      <c r="AM4817">
        <v>1090</v>
      </c>
    </row>
    <row r="4818" spans="1:39" x14ac:dyDescent="0.15">
      <c r="A4818" t="s">
        <v>233</v>
      </c>
      <c r="B4818">
        <v>30</v>
      </c>
      <c r="C4818">
        <v>2</v>
      </c>
      <c r="D4818">
        <v>2</v>
      </c>
      <c r="E4818" t="s">
        <v>28</v>
      </c>
      <c r="F4818" t="s">
        <v>206</v>
      </c>
      <c r="G4818">
        <v>2313</v>
      </c>
      <c r="H4818">
        <v>6994</v>
      </c>
      <c r="I4818">
        <v>19173</v>
      </c>
      <c r="J4818">
        <v>1096896.76</v>
      </c>
      <c r="K4818">
        <v>829955.01</v>
      </c>
      <c r="L4818">
        <v>665964.49</v>
      </c>
      <c r="M4818">
        <v>341989.49939999997</v>
      </c>
      <c r="N4818">
        <v>2313</v>
      </c>
      <c r="O4818">
        <v>3274</v>
      </c>
      <c r="P4818">
        <v>10054</v>
      </c>
      <c r="Q4818">
        <v>573629.84</v>
      </c>
      <c r="R4818">
        <v>420204.55</v>
      </c>
      <c r="S4818">
        <v>284231.83</v>
      </c>
      <c r="T4818">
        <v>189217.74960000001</v>
      </c>
      <c r="U4818">
        <v>2313</v>
      </c>
      <c r="V4818">
        <v>3720</v>
      </c>
      <c r="W4818">
        <v>9119</v>
      </c>
      <c r="X4818">
        <v>523266.92</v>
      </c>
      <c r="Y4818">
        <v>409750.46</v>
      </c>
      <c r="Z4818">
        <v>381732.66</v>
      </c>
      <c r="AA4818">
        <v>152771.74979999999</v>
      </c>
      <c r="AB4818">
        <v>2233</v>
      </c>
      <c r="AC4818">
        <v>2289</v>
      </c>
      <c r="AD4818">
        <v>1567</v>
      </c>
      <c r="AE4818">
        <v>2123</v>
      </c>
      <c r="AF4818">
        <v>2233</v>
      </c>
      <c r="AG4818">
        <v>2289</v>
      </c>
      <c r="AH4818">
        <v>1567</v>
      </c>
      <c r="AI4818">
        <v>2123</v>
      </c>
      <c r="AJ4818">
        <v>2233</v>
      </c>
      <c r="AK4818">
        <v>2289</v>
      </c>
      <c r="AL4818">
        <v>1567</v>
      </c>
      <c r="AM4818">
        <v>2123</v>
      </c>
    </row>
    <row r="4819" spans="1:39" x14ac:dyDescent="0.15">
      <c r="A4819" t="s">
        <v>233</v>
      </c>
      <c r="B4819">
        <v>30</v>
      </c>
      <c r="C4819">
        <v>2</v>
      </c>
      <c r="D4819">
        <v>2</v>
      </c>
      <c r="E4819" t="s">
        <v>30</v>
      </c>
      <c r="F4819" t="s">
        <v>206</v>
      </c>
      <c r="G4819">
        <v>272</v>
      </c>
      <c r="H4819">
        <v>817</v>
      </c>
      <c r="I4819">
        <v>2321</v>
      </c>
      <c r="J4819">
        <v>129886.85</v>
      </c>
      <c r="K4819">
        <v>98117.88</v>
      </c>
      <c r="L4819">
        <v>77382.44</v>
      </c>
      <c r="M4819">
        <v>41108.61</v>
      </c>
      <c r="N4819">
        <v>272</v>
      </c>
      <c r="O4819">
        <v>375</v>
      </c>
      <c r="P4819">
        <v>1241</v>
      </c>
      <c r="Q4819">
        <v>69298.44</v>
      </c>
      <c r="R4819">
        <v>50524.59</v>
      </c>
      <c r="S4819">
        <v>33187.85</v>
      </c>
      <c r="T4819">
        <v>23121.399600000001</v>
      </c>
      <c r="U4819">
        <v>272</v>
      </c>
      <c r="V4819">
        <v>442</v>
      </c>
      <c r="W4819">
        <v>1080</v>
      </c>
      <c r="X4819">
        <v>60588.41</v>
      </c>
      <c r="Y4819">
        <v>47593.29</v>
      </c>
      <c r="Z4819">
        <v>44194.59</v>
      </c>
      <c r="AA4819">
        <v>17987.2104</v>
      </c>
      <c r="AB4819">
        <v>252</v>
      </c>
      <c r="AC4819">
        <v>271</v>
      </c>
      <c r="AD4819">
        <v>165</v>
      </c>
      <c r="AE4819">
        <v>265</v>
      </c>
      <c r="AF4819">
        <v>252</v>
      </c>
      <c r="AG4819">
        <v>271</v>
      </c>
      <c r="AH4819">
        <v>165</v>
      </c>
      <c r="AI4819">
        <v>265</v>
      </c>
      <c r="AJ4819">
        <v>252</v>
      </c>
      <c r="AK4819">
        <v>271</v>
      </c>
      <c r="AL4819">
        <v>165</v>
      </c>
      <c r="AM4819">
        <v>265</v>
      </c>
    </row>
    <row r="4820" spans="1:39" x14ac:dyDescent="0.15">
      <c r="A4820" t="s">
        <v>233</v>
      </c>
      <c r="B4820">
        <v>30</v>
      </c>
      <c r="C4820">
        <v>2</v>
      </c>
      <c r="D4820">
        <v>2</v>
      </c>
      <c r="E4820" t="s">
        <v>29</v>
      </c>
      <c r="F4820" t="s">
        <v>206</v>
      </c>
      <c r="G4820">
        <v>1461</v>
      </c>
      <c r="H4820">
        <v>4543</v>
      </c>
      <c r="I4820">
        <v>13130</v>
      </c>
      <c r="J4820">
        <v>735804.08</v>
      </c>
      <c r="K4820">
        <v>534812.43000000005</v>
      </c>
      <c r="L4820">
        <v>428587.67</v>
      </c>
      <c r="M4820">
        <v>229814.55720000001</v>
      </c>
      <c r="N4820">
        <v>1461</v>
      </c>
      <c r="O4820">
        <v>2035</v>
      </c>
      <c r="P4820">
        <v>6393</v>
      </c>
      <c r="Q4820">
        <v>357236.25</v>
      </c>
      <c r="R4820">
        <v>252857.12</v>
      </c>
      <c r="S4820">
        <v>164058.59</v>
      </c>
      <c r="T4820">
        <v>119033.77439999999</v>
      </c>
      <c r="U4820">
        <v>1461</v>
      </c>
      <c r="V4820">
        <v>2508</v>
      </c>
      <c r="W4820">
        <v>6737</v>
      </c>
      <c r="X4820">
        <v>378567.83</v>
      </c>
      <c r="Y4820">
        <v>281955.31</v>
      </c>
      <c r="Z4820">
        <v>264529.08</v>
      </c>
      <c r="AA4820">
        <v>110780.7828</v>
      </c>
      <c r="AB4820">
        <v>1393</v>
      </c>
      <c r="AC4820">
        <v>1444</v>
      </c>
      <c r="AD4820">
        <v>948</v>
      </c>
      <c r="AE4820">
        <v>1416</v>
      </c>
      <c r="AF4820">
        <v>1393</v>
      </c>
      <c r="AG4820">
        <v>1444</v>
      </c>
      <c r="AH4820">
        <v>948</v>
      </c>
      <c r="AI4820">
        <v>1416</v>
      </c>
      <c r="AJ4820">
        <v>1393</v>
      </c>
      <c r="AK4820">
        <v>1444</v>
      </c>
      <c r="AL4820">
        <v>948</v>
      </c>
      <c r="AM4820">
        <v>1416</v>
      </c>
    </row>
    <row r="4821" spans="1:39" x14ac:dyDescent="0.15">
      <c r="A4821" t="s">
        <v>233</v>
      </c>
      <c r="B4821">
        <v>30</v>
      </c>
      <c r="C4821">
        <v>2</v>
      </c>
      <c r="D4821">
        <v>2</v>
      </c>
      <c r="E4821" t="s">
        <v>31</v>
      </c>
      <c r="F4821" t="s">
        <v>206</v>
      </c>
      <c r="G4821">
        <v>2</v>
      </c>
      <c r="H4821">
        <v>7</v>
      </c>
      <c r="I4821">
        <v>14</v>
      </c>
      <c r="J4821">
        <v>857.88</v>
      </c>
      <c r="K4821">
        <v>600.09</v>
      </c>
      <c r="L4821">
        <v>424.14</v>
      </c>
      <c r="M4821">
        <v>353.8897</v>
      </c>
      <c r="N4821">
        <v>2</v>
      </c>
      <c r="O4821">
        <v>3</v>
      </c>
      <c r="P4821">
        <v>8</v>
      </c>
      <c r="Q4821">
        <v>299.92</v>
      </c>
      <c r="R4821">
        <v>213.92</v>
      </c>
      <c r="S4821">
        <v>97.96</v>
      </c>
      <c r="T4821">
        <v>193.7698</v>
      </c>
      <c r="U4821">
        <v>2</v>
      </c>
      <c r="V4821">
        <v>4</v>
      </c>
      <c r="W4821">
        <v>6</v>
      </c>
      <c r="X4821">
        <v>557.96</v>
      </c>
      <c r="Y4821">
        <v>386.17</v>
      </c>
      <c r="Z4821">
        <v>326.18</v>
      </c>
      <c r="AA4821">
        <v>160.1199</v>
      </c>
      <c r="AB4821">
        <v>2</v>
      </c>
      <c r="AC4821">
        <v>2</v>
      </c>
      <c r="AD4821">
        <v>2</v>
      </c>
      <c r="AE4821">
        <v>2</v>
      </c>
      <c r="AF4821">
        <v>2</v>
      </c>
      <c r="AG4821">
        <v>2</v>
      </c>
      <c r="AH4821">
        <v>2</v>
      </c>
      <c r="AI4821">
        <v>2</v>
      </c>
      <c r="AJ4821">
        <v>2</v>
      </c>
      <c r="AK4821">
        <v>2</v>
      </c>
      <c r="AL4821">
        <v>2</v>
      </c>
      <c r="AM4821">
        <v>2</v>
      </c>
    </row>
    <row r="4822" spans="1:39" x14ac:dyDescent="0.15">
      <c r="A4822" t="s">
        <v>233</v>
      </c>
      <c r="B4822">
        <v>30</v>
      </c>
      <c r="C4822">
        <v>2</v>
      </c>
      <c r="D4822">
        <v>2</v>
      </c>
      <c r="E4822" t="s">
        <v>32</v>
      </c>
      <c r="F4822" t="s">
        <v>206</v>
      </c>
      <c r="G4822">
        <v>372</v>
      </c>
      <c r="H4822">
        <v>1207</v>
      </c>
      <c r="I4822">
        <v>3724</v>
      </c>
      <c r="J4822">
        <v>205901.98</v>
      </c>
      <c r="K4822">
        <v>146475.96</v>
      </c>
      <c r="L4822">
        <v>128473.91</v>
      </c>
      <c r="M4822">
        <v>63376.660799999998</v>
      </c>
      <c r="N4822">
        <v>372</v>
      </c>
      <c r="O4822">
        <v>529</v>
      </c>
      <c r="P4822">
        <v>1623</v>
      </c>
      <c r="Q4822">
        <v>85660.44</v>
      </c>
      <c r="R4822">
        <v>59586.92</v>
      </c>
      <c r="S4822">
        <v>44780.47</v>
      </c>
      <c r="T4822">
        <v>28590.047699999999</v>
      </c>
      <c r="U4822">
        <v>372</v>
      </c>
      <c r="V4822">
        <v>678</v>
      </c>
      <c r="W4822">
        <v>2101</v>
      </c>
      <c r="X4822">
        <v>120241.54</v>
      </c>
      <c r="Y4822">
        <v>86889.04</v>
      </c>
      <c r="Z4822">
        <v>83693.440000000002</v>
      </c>
      <c r="AA4822">
        <v>34786.613100000002</v>
      </c>
      <c r="AB4822">
        <v>362</v>
      </c>
      <c r="AC4822">
        <v>366</v>
      </c>
      <c r="AD4822">
        <v>273</v>
      </c>
      <c r="AE4822">
        <v>353</v>
      </c>
      <c r="AF4822">
        <v>362</v>
      </c>
      <c r="AG4822">
        <v>366</v>
      </c>
      <c r="AH4822">
        <v>273</v>
      </c>
      <c r="AI4822">
        <v>353</v>
      </c>
      <c r="AJ4822">
        <v>362</v>
      </c>
      <c r="AK4822">
        <v>366</v>
      </c>
      <c r="AL4822">
        <v>273</v>
      </c>
      <c r="AM4822">
        <v>353</v>
      </c>
    </row>
    <row r="4823" spans="1:39" x14ac:dyDescent="0.15">
      <c r="A4823" t="s">
        <v>233</v>
      </c>
      <c r="B4823">
        <v>70</v>
      </c>
      <c r="C4823">
        <v>1</v>
      </c>
      <c r="D4823">
        <v>0</v>
      </c>
      <c r="E4823" t="s">
        <v>28</v>
      </c>
      <c r="F4823" t="s">
        <v>206</v>
      </c>
      <c r="G4823">
        <v>32268</v>
      </c>
      <c r="H4823">
        <v>39288</v>
      </c>
      <c r="I4823">
        <v>95468</v>
      </c>
      <c r="J4823">
        <v>5605296.9000000004</v>
      </c>
      <c r="K4823">
        <v>4250688.25</v>
      </c>
      <c r="L4823">
        <v>3792811.67</v>
      </c>
      <c r="M4823">
        <v>1712617.0107</v>
      </c>
      <c r="N4823">
        <v>11923</v>
      </c>
      <c r="O4823">
        <v>13953</v>
      </c>
      <c r="P4823">
        <v>35942</v>
      </c>
      <c r="Q4823">
        <v>2161304.85</v>
      </c>
      <c r="R4823">
        <v>1588334.27</v>
      </c>
      <c r="S4823">
        <v>1299772.71</v>
      </c>
      <c r="T4823">
        <v>704109.36109999998</v>
      </c>
      <c r="U4823">
        <v>20345</v>
      </c>
      <c r="V4823">
        <v>25335</v>
      </c>
      <c r="W4823">
        <v>59526</v>
      </c>
      <c r="X4823">
        <v>3443992.05</v>
      </c>
      <c r="Y4823">
        <v>2662353.98</v>
      </c>
      <c r="Z4823">
        <v>2493038.96</v>
      </c>
      <c r="AA4823">
        <v>1008507.6496</v>
      </c>
      <c r="AB4823">
        <v>31823</v>
      </c>
      <c r="AC4823">
        <v>21947</v>
      </c>
      <c r="AD4823">
        <v>15549</v>
      </c>
      <c r="AE4823">
        <v>14787</v>
      </c>
      <c r="AF4823">
        <v>11784</v>
      </c>
      <c r="AG4823">
        <v>11318</v>
      </c>
      <c r="AH4823">
        <v>8043</v>
      </c>
      <c r="AI4823">
        <v>6287</v>
      </c>
      <c r="AJ4823">
        <v>20039</v>
      </c>
      <c r="AK4823">
        <v>10629</v>
      </c>
      <c r="AL4823">
        <v>7506</v>
      </c>
      <c r="AM4823">
        <v>8500</v>
      </c>
    </row>
    <row r="4824" spans="1:39" x14ac:dyDescent="0.15">
      <c r="A4824" t="s">
        <v>233</v>
      </c>
      <c r="B4824">
        <v>70</v>
      </c>
      <c r="C4824">
        <v>1</v>
      </c>
      <c r="D4824">
        <v>0</v>
      </c>
      <c r="E4824" t="s">
        <v>30</v>
      </c>
      <c r="F4824" t="s">
        <v>206</v>
      </c>
      <c r="G4824">
        <v>49</v>
      </c>
      <c r="H4824">
        <v>58</v>
      </c>
      <c r="I4824">
        <v>147</v>
      </c>
      <c r="J4824">
        <v>8541.31</v>
      </c>
      <c r="K4824">
        <v>6824.15</v>
      </c>
      <c r="L4824">
        <v>6121.66</v>
      </c>
      <c r="M4824">
        <v>2603.8328000000001</v>
      </c>
      <c r="N4824">
        <v>21</v>
      </c>
      <c r="O4824">
        <v>23</v>
      </c>
      <c r="P4824">
        <v>66</v>
      </c>
      <c r="Q4824">
        <v>3774.64</v>
      </c>
      <c r="R4824">
        <v>3166.06</v>
      </c>
      <c r="S4824">
        <v>2677.85</v>
      </c>
      <c r="T4824">
        <v>1240.4376</v>
      </c>
      <c r="U4824">
        <v>28</v>
      </c>
      <c r="V4824">
        <v>35</v>
      </c>
      <c r="W4824">
        <v>81</v>
      </c>
      <c r="X4824">
        <v>4766.67</v>
      </c>
      <c r="Y4824">
        <v>3658.09</v>
      </c>
      <c r="Z4824">
        <v>3443.81</v>
      </c>
      <c r="AA4824">
        <v>1363.3951999999999</v>
      </c>
      <c r="AB4824">
        <v>47</v>
      </c>
      <c r="AC4824">
        <v>26</v>
      </c>
      <c r="AD4824">
        <v>18</v>
      </c>
      <c r="AE4824">
        <v>33</v>
      </c>
      <c r="AF4824">
        <v>20</v>
      </c>
      <c r="AG4824">
        <v>18</v>
      </c>
      <c r="AH4824">
        <v>14</v>
      </c>
      <c r="AI4824">
        <v>17</v>
      </c>
      <c r="AJ4824">
        <v>27</v>
      </c>
      <c r="AK4824">
        <v>8</v>
      </c>
      <c r="AL4824">
        <v>4</v>
      </c>
      <c r="AM4824">
        <v>16</v>
      </c>
    </row>
    <row r="4825" spans="1:39" x14ac:dyDescent="0.15">
      <c r="A4825" t="s">
        <v>233</v>
      </c>
      <c r="B4825">
        <v>70</v>
      </c>
      <c r="C4825">
        <v>1</v>
      </c>
      <c r="D4825">
        <v>0</v>
      </c>
      <c r="E4825" t="s">
        <v>29</v>
      </c>
      <c r="F4825" t="s">
        <v>206</v>
      </c>
      <c r="G4825">
        <v>307</v>
      </c>
      <c r="H4825">
        <v>397</v>
      </c>
      <c r="I4825">
        <v>1089</v>
      </c>
      <c r="J4825">
        <v>61383.43</v>
      </c>
      <c r="K4825">
        <v>43077.03</v>
      </c>
      <c r="L4825">
        <v>39964.93</v>
      </c>
      <c r="M4825">
        <v>20163.461500000001</v>
      </c>
      <c r="N4825">
        <v>145</v>
      </c>
      <c r="O4825">
        <v>187</v>
      </c>
      <c r="P4825">
        <v>562</v>
      </c>
      <c r="Q4825">
        <v>31087.19</v>
      </c>
      <c r="R4825">
        <v>20582.28</v>
      </c>
      <c r="S4825">
        <v>18447.03</v>
      </c>
      <c r="T4825">
        <v>11100.8554</v>
      </c>
      <c r="U4825">
        <v>162</v>
      </c>
      <c r="V4825">
        <v>210</v>
      </c>
      <c r="W4825">
        <v>527</v>
      </c>
      <c r="X4825">
        <v>30296.240000000002</v>
      </c>
      <c r="Y4825">
        <v>22494.75</v>
      </c>
      <c r="Z4825">
        <v>21517.9</v>
      </c>
      <c r="AA4825">
        <v>9062.6061000000009</v>
      </c>
      <c r="AB4825">
        <v>307</v>
      </c>
      <c r="AC4825">
        <v>214</v>
      </c>
      <c r="AD4825">
        <v>175</v>
      </c>
      <c r="AE4825">
        <v>167</v>
      </c>
      <c r="AF4825">
        <v>145</v>
      </c>
      <c r="AG4825">
        <v>141</v>
      </c>
      <c r="AH4825">
        <v>129</v>
      </c>
      <c r="AI4825">
        <v>105</v>
      </c>
      <c r="AJ4825">
        <v>162</v>
      </c>
      <c r="AK4825">
        <v>73</v>
      </c>
      <c r="AL4825">
        <v>46</v>
      </c>
      <c r="AM4825">
        <v>62</v>
      </c>
    </row>
    <row r="4826" spans="1:39" x14ac:dyDescent="0.15">
      <c r="A4826" t="s">
        <v>233</v>
      </c>
      <c r="B4826">
        <v>70</v>
      </c>
      <c r="C4826">
        <v>1</v>
      </c>
      <c r="D4826">
        <v>0</v>
      </c>
      <c r="E4826" t="s">
        <v>32</v>
      </c>
      <c r="F4826" t="s">
        <v>206</v>
      </c>
      <c r="G4826">
        <v>3125</v>
      </c>
      <c r="H4826">
        <v>4178</v>
      </c>
      <c r="I4826">
        <v>11740</v>
      </c>
      <c r="J4826">
        <v>658007.92000000004</v>
      </c>
      <c r="K4826">
        <v>448175.13</v>
      </c>
      <c r="L4826">
        <v>427492.7</v>
      </c>
      <c r="M4826">
        <v>199663.57769999999</v>
      </c>
      <c r="N4826">
        <v>513</v>
      </c>
      <c r="O4826">
        <v>661</v>
      </c>
      <c r="P4826">
        <v>1874</v>
      </c>
      <c r="Q4826">
        <v>110246.94</v>
      </c>
      <c r="R4826">
        <v>74214.62</v>
      </c>
      <c r="S4826">
        <v>63575.63</v>
      </c>
      <c r="T4826">
        <v>37151.314599999998</v>
      </c>
      <c r="U4826">
        <v>2612</v>
      </c>
      <c r="V4826">
        <v>3517</v>
      </c>
      <c r="W4826">
        <v>9866</v>
      </c>
      <c r="X4826">
        <v>547760.98</v>
      </c>
      <c r="Y4826">
        <v>373960.51</v>
      </c>
      <c r="Z4826">
        <v>363917.07</v>
      </c>
      <c r="AA4826">
        <v>162512.26310000001</v>
      </c>
      <c r="AB4826">
        <v>3110</v>
      </c>
      <c r="AC4826">
        <v>1968</v>
      </c>
      <c r="AD4826">
        <v>1549</v>
      </c>
      <c r="AE4826">
        <v>1788</v>
      </c>
      <c r="AF4826">
        <v>510</v>
      </c>
      <c r="AG4826">
        <v>443</v>
      </c>
      <c r="AH4826">
        <v>381</v>
      </c>
      <c r="AI4826">
        <v>358</v>
      </c>
      <c r="AJ4826">
        <v>2600</v>
      </c>
      <c r="AK4826">
        <v>1525</v>
      </c>
      <c r="AL4826">
        <v>1168</v>
      </c>
      <c r="AM4826">
        <v>1430</v>
      </c>
    </row>
    <row r="4827" spans="1:39" x14ac:dyDescent="0.15">
      <c r="A4827" t="s">
        <v>233</v>
      </c>
      <c r="B4827">
        <v>70</v>
      </c>
      <c r="C4827">
        <v>1</v>
      </c>
      <c r="D4827">
        <v>1</v>
      </c>
      <c r="E4827" t="s">
        <v>28</v>
      </c>
      <c r="F4827" t="s">
        <v>206</v>
      </c>
      <c r="G4827">
        <v>73895</v>
      </c>
      <c r="H4827">
        <v>102019</v>
      </c>
      <c r="I4827">
        <v>250547</v>
      </c>
      <c r="J4827">
        <v>13615026.48</v>
      </c>
      <c r="K4827">
        <v>10363407.48</v>
      </c>
      <c r="L4827">
        <v>9374855.5500000007</v>
      </c>
      <c r="M4827">
        <v>4280134.2803999996</v>
      </c>
      <c r="N4827">
        <v>38766</v>
      </c>
      <c r="O4827">
        <v>51040</v>
      </c>
      <c r="P4827">
        <v>137917</v>
      </c>
      <c r="Q4827">
        <v>7334059.6699999999</v>
      </c>
      <c r="R4827">
        <v>5460408.8600000003</v>
      </c>
      <c r="S4827">
        <v>4709481.2300000004</v>
      </c>
      <c r="T4827">
        <v>2466347.1913999999</v>
      </c>
      <c r="U4827">
        <v>35129</v>
      </c>
      <c r="V4827">
        <v>50979</v>
      </c>
      <c r="W4827">
        <v>112630</v>
      </c>
      <c r="X4827">
        <v>6280966.8099999996</v>
      </c>
      <c r="Y4827">
        <v>4902998.62</v>
      </c>
      <c r="Z4827">
        <v>4665374.32</v>
      </c>
      <c r="AA4827">
        <v>1813787.0889999999</v>
      </c>
      <c r="AB4827">
        <v>71523</v>
      </c>
      <c r="AC4827">
        <v>68530</v>
      </c>
      <c r="AD4827">
        <v>43368</v>
      </c>
      <c r="AE4827">
        <v>63578</v>
      </c>
      <c r="AF4827">
        <v>37666</v>
      </c>
      <c r="AG4827">
        <v>37664</v>
      </c>
      <c r="AH4827">
        <v>26858</v>
      </c>
      <c r="AI4827">
        <v>34176</v>
      </c>
      <c r="AJ4827">
        <v>33857</v>
      </c>
      <c r="AK4827">
        <v>30866</v>
      </c>
      <c r="AL4827">
        <v>16510</v>
      </c>
      <c r="AM4827">
        <v>29402</v>
      </c>
    </row>
    <row r="4828" spans="1:39" x14ac:dyDescent="0.15">
      <c r="A4828" t="s">
        <v>233</v>
      </c>
      <c r="B4828">
        <v>70</v>
      </c>
      <c r="C4828">
        <v>1</v>
      </c>
      <c r="D4828">
        <v>1</v>
      </c>
      <c r="E4828" t="s">
        <v>30</v>
      </c>
      <c r="F4828" t="s">
        <v>206</v>
      </c>
      <c r="G4828">
        <v>7734</v>
      </c>
      <c r="H4828">
        <v>10880</v>
      </c>
      <c r="I4828">
        <v>26137</v>
      </c>
      <c r="J4828">
        <v>1425537.33</v>
      </c>
      <c r="K4828">
        <v>1090782.97</v>
      </c>
      <c r="L4828">
        <v>977776.08</v>
      </c>
      <c r="M4828">
        <v>445645.4045</v>
      </c>
      <c r="N4828">
        <v>3674</v>
      </c>
      <c r="O4828">
        <v>4905</v>
      </c>
      <c r="P4828">
        <v>13184</v>
      </c>
      <c r="Q4828">
        <v>700845.64</v>
      </c>
      <c r="R4828">
        <v>521957.82</v>
      </c>
      <c r="S4828">
        <v>442008.36</v>
      </c>
      <c r="T4828">
        <v>237005.01569999999</v>
      </c>
      <c r="U4828">
        <v>4060</v>
      </c>
      <c r="V4828">
        <v>5975</v>
      </c>
      <c r="W4828">
        <v>12953</v>
      </c>
      <c r="X4828">
        <v>724691.69</v>
      </c>
      <c r="Y4828">
        <v>568825.15</v>
      </c>
      <c r="Z4828">
        <v>535767.72</v>
      </c>
      <c r="AA4828">
        <v>208640.38879999999</v>
      </c>
      <c r="AB4828">
        <v>7328</v>
      </c>
      <c r="AC4828">
        <v>7399</v>
      </c>
      <c r="AD4828">
        <v>4085</v>
      </c>
      <c r="AE4828">
        <v>7511</v>
      </c>
      <c r="AF4828">
        <v>3493</v>
      </c>
      <c r="AG4828">
        <v>3575</v>
      </c>
      <c r="AH4828">
        <v>2351</v>
      </c>
      <c r="AI4828">
        <v>3595</v>
      </c>
      <c r="AJ4828">
        <v>3835</v>
      </c>
      <c r="AK4828">
        <v>3824</v>
      </c>
      <c r="AL4828">
        <v>1734</v>
      </c>
      <c r="AM4828">
        <v>3916</v>
      </c>
    </row>
    <row r="4829" spans="1:39" x14ac:dyDescent="0.15">
      <c r="A4829" t="s">
        <v>233</v>
      </c>
      <c r="B4829">
        <v>70</v>
      </c>
      <c r="C4829">
        <v>1</v>
      </c>
      <c r="D4829">
        <v>1</v>
      </c>
      <c r="E4829" t="s">
        <v>29</v>
      </c>
      <c r="F4829" t="s">
        <v>206</v>
      </c>
      <c r="G4829">
        <v>72099</v>
      </c>
      <c r="H4829">
        <v>106337</v>
      </c>
      <c r="I4829">
        <v>261066</v>
      </c>
      <c r="J4829">
        <v>14118462.609999999</v>
      </c>
      <c r="K4829">
        <v>10312514.1</v>
      </c>
      <c r="L4829">
        <v>9435062.5899999999</v>
      </c>
      <c r="M4829">
        <v>4396801.3970999997</v>
      </c>
      <c r="N4829">
        <v>29843</v>
      </c>
      <c r="O4829">
        <v>40676</v>
      </c>
      <c r="P4829">
        <v>112784</v>
      </c>
      <c r="Q4829">
        <v>5965200.5199999996</v>
      </c>
      <c r="R4829">
        <v>4259842.79</v>
      </c>
      <c r="S4829">
        <v>3683862.25</v>
      </c>
      <c r="T4829">
        <v>2025353.0596</v>
      </c>
      <c r="U4829">
        <v>42256</v>
      </c>
      <c r="V4829">
        <v>65661</v>
      </c>
      <c r="W4829">
        <v>148282</v>
      </c>
      <c r="X4829">
        <v>8153262.0899999999</v>
      </c>
      <c r="Y4829">
        <v>6052671.3099999996</v>
      </c>
      <c r="Z4829">
        <v>5751200.3399999999</v>
      </c>
      <c r="AA4829">
        <v>2371448.3374999999</v>
      </c>
      <c r="AB4829">
        <v>69682</v>
      </c>
      <c r="AC4829">
        <v>69213</v>
      </c>
      <c r="AD4829">
        <v>44167</v>
      </c>
      <c r="AE4829">
        <v>69034</v>
      </c>
      <c r="AF4829">
        <v>28866</v>
      </c>
      <c r="AG4829">
        <v>29026</v>
      </c>
      <c r="AH4829">
        <v>21765</v>
      </c>
      <c r="AI4829">
        <v>28681</v>
      </c>
      <c r="AJ4829">
        <v>40816</v>
      </c>
      <c r="AK4829">
        <v>40187</v>
      </c>
      <c r="AL4829">
        <v>22402</v>
      </c>
      <c r="AM4829">
        <v>40353</v>
      </c>
    </row>
    <row r="4830" spans="1:39" x14ac:dyDescent="0.15">
      <c r="A4830" t="s">
        <v>233</v>
      </c>
      <c r="B4830">
        <v>70</v>
      </c>
      <c r="C4830">
        <v>1</v>
      </c>
      <c r="D4830">
        <v>1</v>
      </c>
      <c r="E4830" t="s">
        <v>31</v>
      </c>
      <c r="F4830" t="s">
        <v>206</v>
      </c>
      <c r="G4830">
        <v>18</v>
      </c>
      <c r="H4830">
        <v>50</v>
      </c>
      <c r="I4830">
        <v>80</v>
      </c>
      <c r="J4830">
        <v>4316.5</v>
      </c>
      <c r="K4830">
        <v>3130.02</v>
      </c>
      <c r="L4830">
        <v>2657.9</v>
      </c>
      <c r="M4830">
        <v>1401.6166000000001</v>
      </c>
      <c r="N4830">
        <v>9</v>
      </c>
      <c r="O4830">
        <v>25</v>
      </c>
      <c r="P4830">
        <v>42</v>
      </c>
      <c r="Q4830">
        <v>2318.7399999999998</v>
      </c>
      <c r="R4830">
        <v>1563.31</v>
      </c>
      <c r="S4830">
        <v>1204.3499999999999</v>
      </c>
      <c r="T4830">
        <v>771.65660000000003</v>
      </c>
      <c r="U4830">
        <v>9</v>
      </c>
      <c r="V4830">
        <v>25</v>
      </c>
      <c r="W4830">
        <v>38</v>
      </c>
      <c r="X4830">
        <v>1997.76</v>
      </c>
      <c r="Y4830">
        <v>1566.71</v>
      </c>
      <c r="Z4830">
        <v>1453.55</v>
      </c>
      <c r="AA4830">
        <v>629.96</v>
      </c>
      <c r="AB4830">
        <v>17</v>
      </c>
      <c r="AC4830">
        <v>17</v>
      </c>
      <c r="AD4830">
        <v>8</v>
      </c>
      <c r="AE4830">
        <v>18</v>
      </c>
      <c r="AF4830">
        <v>8</v>
      </c>
      <c r="AG4830">
        <v>9</v>
      </c>
      <c r="AH4830">
        <v>6</v>
      </c>
      <c r="AI4830">
        <v>9</v>
      </c>
      <c r="AJ4830">
        <v>9</v>
      </c>
      <c r="AK4830">
        <v>8</v>
      </c>
      <c r="AL4830">
        <v>2</v>
      </c>
      <c r="AM4830">
        <v>9</v>
      </c>
    </row>
    <row r="4831" spans="1:39" x14ac:dyDescent="0.15">
      <c r="A4831" t="s">
        <v>233</v>
      </c>
      <c r="B4831">
        <v>70</v>
      </c>
      <c r="C4831">
        <v>1</v>
      </c>
      <c r="D4831">
        <v>1</v>
      </c>
      <c r="E4831" t="s">
        <v>32</v>
      </c>
      <c r="F4831" t="s">
        <v>206</v>
      </c>
      <c r="G4831">
        <v>2200</v>
      </c>
      <c r="H4831">
        <v>3298</v>
      </c>
      <c r="I4831">
        <v>8598</v>
      </c>
      <c r="J4831">
        <v>475464.59</v>
      </c>
      <c r="K4831">
        <v>330950.63</v>
      </c>
      <c r="L4831">
        <v>311370.90000000002</v>
      </c>
      <c r="M4831">
        <v>145040.02650000001</v>
      </c>
      <c r="N4831">
        <v>647</v>
      </c>
      <c r="O4831">
        <v>911</v>
      </c>
      <c r="P4831">
        <v>2470</v>
      </c>
      <c r="Q4831">
        <v>136354.07999999999</v>
      </c>
      <c r="R4831">
        <v>96291.199999999997</v>
      </c>
      <c r="S4831">
        <v>84775.75</v>
      </c>
      <c r="T4831">
        <v>45856.122900000002</v>
      </c>
      <c r="U4831">
        <v>1553</v>
      </c>
      <c r="V4831">
        <v>2387</v>
      </c>
      <c r="W4831">
        <v>6128</v>
      </c>
      <c r="X4831">
        <v>339110.51</v>
      </c>
      <c r="Y4831">
        <v>234659.43</v>
      </c>
      <c r="Z4831">
        <v>226595.15</v>
      </c>
      <c r="AA4831">
        <v>99183.903600000005</v>
      </c>
      <c r="AB4831">
        <v>2165</v>
      </c>
      <c r="AC4831">
        <v>1956</v>
      </c>
      <c r="AD4831">
        <v>1232</v>
      </c>
      <c r="AE4831">
        <v>1919</v>
      </c>
      <c r="AF4831">
        <v>643</v>
      </c>
      <c r="AG4831">
        <v>584</v>
      </c>
      <c r="AH4831">
        <v>429</v>
      </c>
      <c r="AI4831">
        <v>599</v>
      </c>
      <c r="AJ4831">
        <v>1522</v>
      </c>
      <c r="AK4831">
        <v>1372</v>
      </c>
      <c r="AL4831">
        <v>803</v>
      </c>
      <c r="AM4831">
        <v>1320</v>
      </c>
    </row>
    <row r="4832" spans="1:39" x14ac:dyDescent="0.15">
      <c r="A4832" t="s">
        <v>233</v>
      </c>
      <c r="B4832">
        <v>70</v>
      </c>
      <c r="C4832">
        <v>1</v>
      </c>
      <c r="D4832">
        <v>2</v>
      </c>
      <c r="E4832" t="s">
        <v>28</v>
      </c>
      <c r="F4832" t="s">
        <v>206</v>
      </c>
      <c r="G4832">
        <v>39084</v>
      </c>
      <c r="H4832">
        <v>48186</v>
      </c>
      <c r="I4832">
        <v>121834</v>
      </c>
      <c r="J4832">
        <v>6869862.7000000002</v>
      </c>
      <c r="K4832">
        <v>5232663.32</v>
      </c>
      <c r="L4832">
        <v>4716601.6399999997</v>
      </c>
      <c r="M4832">
        <v>2123998.3031000001</v>
      </c>
      <c r="N4832">
        <v>16139</v>
      </c>
      <c r="O4832">
        <v>19048</v>
      </c>
      <c r="P4832">
        <v>52676</v>
      </c>
      <c r="Q4832">
        <v>2953928.22</v>
      </c>
      <c r="R4832">
        <v>2178208.81</v>
      </c>
      <c r="S4832">
        <v>1807224.34</v>
      </c>
      <c r="T4832">
        <v>984026.36820000003</v>
      </c>
      <c r="U4832">
        <v>22945</v>
      </c>
      <c r="V4832">
        <v>29138</v>
      </c>
      <c r="W4832">
        <v>69158</v>
      </c>
      <c r="X4832">
        <v>3915934.48</v>
      </c>
      <c r="Y4832">
        <v>3054454.51</v>
      </c>
      <c r="Z4832">
        <v>2909377.3</v>
      </c>
      <c r="AA4832">
        <v>1139971.9349</v>
      </c>
      <c r="AB4832">
        <v>37609</v>
      </c>
      <c r="AC4832">
        <v>32865</v>
      </c>
      <c r="AD4832">
        <v>15442</v>
      </c>
      <c r="AE4832">
        <v>31395</v>
      </c>
      <c r="AF4832">
        <v>15461</v>
      </c>
      <c r="AG4832">
        <v>15567</v>
      </c>
      <c r="AH4832">
        <v>9031</v>
      </c>
      <c r="AI4832">
        <v>13978</v>
      </c>
      <c r="AJ4832">
        <v>22148</v>
      </c>
      <c r="AK4832">
        <v>17298</v>
      </c>
      <c r="AL4832">
        <v>6411</v>
      </c>
      <c r="AM4832">
        <v>17417</v>
      </c>
    </row>
    <row r="4833" spans="1:39" x14ac:dyDescent="0.15">
      <c r="A4833" t="s">
        <v>233</v>
      </c>
      <c r="B4833">
        <v>70</v>
      </c>
      <c r="C4833">
        <v>1</v>
      </c>
      <c r="D4833">
        <v>2</v>
      </c>
      <c r="E4833" t="s">
        <v>30</v>
      </c>
      <c r="F4833" t="s">
        <v>206</v>
      </c>
      <c r="G4833">
        <v>4435</v>
      </c>
      <c r="H4833">
        <v>5545</v>
      </c>
      <c r="I4833">
        <v>14028</v>
      </c>
      <c r="J4833">
        <v>788656.86</v>
      </c>
      <c r="K4833">
        <v>602116.25</v>
      </c>
      <c r="L4833">
        <v>540734.43999999994</v>
      </c>
      <c r="M4833">
        <v>243530.5257</v>
      </c>
      <c r="N4833">
        <v>1627</v>
      </c>
      <c r="O4833">
        <v>1972</v>
      </c>
      <c r="P4833">
        <v>5384</v>
      </c>
      <c r="Q4833">
        <v>303440.99</v>
      </c>
      <c r="R4833">
        <v>224395</v>
      </c>
      <c r="S4833">
        <v>180834.36</v>
      </c>
      <c r="T4833">
        <v>102189.5888</v>
      </c>
      <c r="U4833">
        <v>2808</v>
      </c>
      <c r="V4833">
        <v>3573</v>
      </c>
      <c r="W4833">
        <v>8644</v>
      </c>
      <c r="X4833">
        <v>485215.87</v>
      </c>
      <c r="Y4833">
        <v>377721.25</v>
      </c>
      <c r="Z4833">
        <v>359900.08</v>
      </c>
      <c r="AA4833">
        <v>141340.9369</v>
      </c>
      <c r="AB4833">
        <v>4192</v>
      </c>
      <c r="AC4833">
        <v>3880</v>
      </c>
      <c r="AD4833">
        <v>1588</v>
      </c>
      <c r="AE4833">
        <v>4309</v>
      </c>
      <c r="AF4833">
        <v>1521</v>
      </c>
      <c r="AG4833">
        <v>1573</v>
      </c>
      <c r="AH4833">
        <v>902</v>
      </c>
      <c r="AI4833">
        <v>1588</v>
      </c>
      <c r="AJ4833">
        <v>2671</v>
      </c>
      <c r="AK4833">
        <v>2307</v>
      </c>
      <c r="AL4833">
        <v>686</v>
      </c>
      <c r="AM4833">
        <v>2721</v>
      </c>
    </row>
    <row r="4834" spans="1:39" x14ac:dyDescent="0.15">
      <c r="A4834" t="s">
        <v>233</v>
      </c>
      <c r="B4834">
        <v>70</v>
      </c>
      <c r="C4834">
        <v>1</v>
      </c>
      <c r="D4834">
        <v>2</v>
      </c>
      <c r="E4834" t="s">
        <v>29</v>
      </c>
      <c r="F4834" t="s">
        <v>206</v>
      </c>
      <c r="G4834">
        <v>14218</v>
      </c>
      <c r="H4834">
        <v>18273</v>
      </c>
      <c r="I4834">
        <v>48469</v>
      </c>
      <c r="J4834">
        <v>2682541.67</v>
      </c>
      <c r="K4834">
        <v>1956537.2</v>
      </c>
      <c r="L4834">
        <v>1779802.07</v>
      </c>
      <c r="M4834">
        <v>839820.10210000002</v>
      </c>
      <c r="N4834">
        <v>5171</v>
      </c>
      <c r="O4834">
        <v>6185</v>
      </c>
      <c r="P4834">
        <v>18632</v>
      </c>
      <c r="Q4834">
        <v>1006874.84</v>
      </c>
      <c r="R4834">
        <v>714666.1</v>
      </c>
      <c r="S4834">
        <v>589633.18000000005</v>
      </c>
      <c r="T4834">
        <v>347498.9069</v>
      </c>
      <c r="U4834">
        <v>9047</v>
      </c>
      <c r="V4834">
        <v>12088</v>
      </c>
      <c r="W4834">
        <v>29837</v>
      </c>
      <c r="X4834">
        <v>1675666.83</v>
      </c>
      <c r="Y4834">
        <v>1241871.1000000001</v>
      </c>
      <c r="Z4834">
        <v>1190168.8899999999</v>
      </c>
      <c r="AA4834">
        <v>492321.19520000002</v>
      </c>
      <c r="AB4834">
        <v>13661</v>
      </c>
      <c r="AC4834">
        <v>13081</v>
      </c>
      <c r="AD4834">
        <v>6110</v>
      </c>
      <c r="AE4834">
        <v>13695</v>
      </c>
      <c r="AF4834">
        <v>4974</v>
      </c>
      <c r="AG4834">
        <v>4972</v>
      </c>
      <c r="AH4834">
        <v>3099</v>
      </c>
      <c r="AI4834">
        <v>5010</v>
      </c>
      <c r="AJ4834">
        <v>8687</v>
      </c>
      <c r="AK4834">
        <v>8109</v>
      </c>
      <c r="AL4834">
        <v>3011</v>
      </c>
      <c r="AM4834">
        <v>8685</v>
      </c>
    </row>
    <row r="4835" spans="1:39" x14ac:dyDescent="0.15">
      <c r="A4835" t="s">
        <v>233</v>
      </c>
      <c r="B4835">
        <v>70</v>
      </c>
      <c r="C4835">
        <v>1</v>
      </c>
      <c r="D4835">
        <v>2</v>
      </c>
      <c r="E4835" t="s">
        <v>31</v>
      </c>
      <c r="F4835" t="s">
        <v>206</v>
      </c>
      <c r="G4835">
        <v>1</v>
      </c>
      <c r="H4835">
        <v>2</v>
      </c>
      <c r="I4835">
        <v>7</v>
      </c>
      <c r="J4835">
        <v>269.93</v>
      </c>
      <c r="K4835">
        <v>175.93</v>
      </c>
      <c r="L4835">
        <v>175.93</v>
      </c>
      <c r="M4835">
        <v>146.46350000000001</v>
      </c>
      <c r="N4835">
        <v>1</v>
      </c>
      <c r="O4835">
        <v>2</v>
      </c>
      <c r="P4835">
        <v>7</v>
      </c>
      <c r="Q4835">
        <v>269.93</v>
      </c>
      <c r="R4835">
        <v>175.93</v>
      </c>
      <c r="S4835">
        <v>175.93</v>
      </c>
      <c r="T4835">
        <v>146.46350000000001</v>
      </c>
      <c r="U4835">
        <v>0</v>
      </c>
      <c r="V4835">
        <v>0</v>
      </c>
      <c r="W4835">
        <v>0</v>
      </c>
      <c r="X4835">
        <v>0</v>
      </c>
      <c r="Y4835">
        <v>0</v>
      </c>
      <c r="Z4835">
        <v>0</v>
      </c>
      <c r="AA4835">
        <v>0</v>
      </c>
      <c r="AB4835">
        <v>0</v>
      </c>
      <c r="AC4835">
        <v>1</v>
      </c>
      <c r="AD4835">
        <v>1</v>
      </c>
      <c r="AE4835">
        <v>1</v>
      </c>
      <c r="AF4835">
        <v>0</v>
      </c>
      <c r="AG4835">
        <v>1</v>
      </c>
      <c r="AH4835">
        <v>1</v>
      </c>
      <c r="AI4835">
        <v>1</v>
      </c>
      <c r="AJ4835">
        <v>0</v>
      </c>
      <c r="AK4835">
        <v>0</v>
      </c>
      <c r="AL4835">
        <v>0</v>
      </c>
      <c r="AM4835">
        <v>0</v>
      </c>
    </row>
    <row r="4836" spans="1:39" x14ac:dyDescent="0.15">
      <c r="A4836" t="s">
        <v>233</v>
      </c>
      <c r="B4836">
        <v>70</v>
      </c>
      <c r="C4836">
        <v>1</v>
      </c>
      <c r="D4836">
        <v>2</v>
      </c>
      <c r="E4836" t="s">
        <v>32</v>
      </c>
      <c r="F4836" t="s">
        <v>206</v>
      </c>
      <c r="G4836">
        <v>1855</v>
      </c>
      <c r="H4836">
        <v>2478</v>
      </c>
      <c r="I4836">
        <v>6951</v>
      </c>
      <c r="J4836">
        <v>388862.29</v>
      </c>
      <c r="K4836">
        <v>266642.27</v>
      </c>
      <c r="L4836">
        <v>251126</v>
      </c>
      <c r="M4836">
        <v>119797.71950000001</v>
      </c>
      <c r="N4836">
        <v>423</v>
      </c>
      <c r="O4836">
        <v>539</v>
      </c>
      <c r="P4836">
        <v>1602</v>
      </c>
      <c r="Q4836">
        <v>89878.13</v>
      </c>
      <c r="R4836">
        <v>60907.92</v>
      </c>
      <c r="S4836">
        <v>51501.29</v>
      </c>
      <c r="T4836">
        <v>30836.843099999998</v>
      </c>
      <c r="U4836">
        <v>1432</v>
      </c>
      <c r="V4836">
        <v>1939</v>
      </c>
      <c r="W4836">
        <v>5349</v>
      </c>
      <c r="X4836">
        <v>298984.15999999997</v>
      </c>
      <c r="Y4836">
        <v>205734.35</v>
      </c>
      <c r="Z4836">
        <v>199624.71</v>
      </c>
      <c r="AA4836">
        <v>88960.876399999994</v>
      </c>
      <c r="AB4836">
        <v>1807</v>
      </c>
      <c r="AC4836">
        <v>1511</v>
      </c>
      <c r="AD4836">
        <v>751</v>
      </c>
      <c r="AE4836">
        <v>1534</v>
      </c>
      <c r="AF4836">
        <v>412</v>
      </c>
      <c r="AG4836">
        <v>377</v>
      </c>
      <c r="AH4836">
        <v>236</v>
      </c>
      <c r="AI4836">
        <v>380</v>
      </c>
      <c r="AJ4836">
        <v>1395</v>
      </c>
      <c r="AK4836">
        <v>1134</v>
      </c>
      <c r="AL4836">
        <v>515</v>
      </c>
      <c r="AM4836">
        <v>1154</v>
      </c>
    </row>
    <row r="4837" spans="1:39" x14ac:dyDescent="0.15">
      <c r="A4837" t="s">
        <v>233</v>
      </c>
      <c r="B4837">
        <v>70</v>
      </c>
      <c r="C4837">
        <v>2</v>
      </c>
      <c r="D4837">
        <v>0</v>
      </c>
      <c r="E4837" t="s">
        <v>28</v>
      </c>
      <c r="F4837" t="s">
        <v>206</v>
      </c>
      <c r="G4837">
        <v>1586</v>
      </c>
      <c r="H4837">
        <v>3558</v>
      </c>
      <c r="I4837">
        <v>6480</v>
      </c>
      <c r="J4837">
        <v>335808.14</v>
      </c>
      <c r="K4837">
        <v>242355.58</v>
      </c>
      <c r="L4837">
        <v>192241.89</v>
      </c>
      <c r="M4837">
        <v>111015.231</v>
      </c>
      <c r="N4837">
        <v>1586</v>
      </c>
      <c r="O4837">
        <v>1759</v>
      </c>
      <c r="P4837">
        <v>3640</v>
      </c>
      <c r="Q4837">
        <v>187126.75</v>
      </c>
      <c r="R4837">
        <v>129801.62</v>
      </c>
      <c r="S4837">
        <v>86246.17</v>
      </c>
      <c r="T4837">
        <v>64326.8</v>
      </c>
      <c r="U4837">
        <v>1586</v>
      </c>
      <c r="V4837">
        <v>1799</v>
      </c>
      <c r="W4837">
        <v>2840</v>
      </c>
      <c r="X4837">
        <v>148681.39000000001</v>
      </c>
      <c r="Y4837">
        <v>112553.96</v>
      </c>
      <c r="Z4837">
        <v>105995.72</v>
      </c>
      <c r="AA4837">
        <v>46688.430999999997</v>
      </c>
      <c r="AB4837">
        <v>1573</v>
      </c>
      <c r="AC4837">
        <v>1555</v>
      </c>
      <c r="AD4837">
        <v>1209</v>
      </c>
      <c r="AE4837">
        <v>1124</v>
      </c>
      <c r="AF4837">
        <v>1573</v>
      </c>
      <c r="AG4837">
        <v>1555</v>
      </c>
      <c r="AH4837">
        <v>1209</v>
      </c>
      <c r="AI4837">
        <v>1124</v>
      </c>
      <c r="AJ4837">
        <v>1573</v>
      </c>
      <c r="AK4837">
        <v>1555</v>
      </c>
      <c r="AL4837">
        <v>1209</v>
      </c>
      <c r="AM4837">
        <v>1124</v>
      </c>
    </row>
    <row r="4838" spans="1:39" x14ac:dyDescent="0.15">
      <c r="A4838" t="s">
        <v>233</v>
      </c>
      <c r="B4838">
        <v>70</v>
      </c>
      <c r="C4838">
        <v>2</v>
      </c>
      <c r="D4838">
        <v>0</v>
      </c>
      <c r="E4838" t="s">
        <v>30</v>
      </c>
      <c r="F4838" t="s">
        <v>206</v>
      </c>
      <c r="G4838">
        <v>1</v>
      </c>
      <c r="H4838">
        <v>3</v>
      </c>
      <c r="I4838">
        <v>3</v>
      </c>
      <c r="J4838">
        <v>178.98</v>
      </c>
      <c r="K4838">
        <v>178.98</v>
      </c>
      <c r="L4838">
        <v>178.98</v>
      </c>
      <c r="M4838">
        <v>49.55</v>
      </c>
      <c r="N4838">
        <v>1</v>
      </c>
      <c r="O4838">
        <v>1</v>
      </c>
      <c r="P4838">
        <v>1</v>
      </c>
      <c r="Q4838">
        <v>9.99</v>
      </c>
      <c r="R4838">
        <v>9.99</v>
      </c>
      <c r="S4838">
        <v>9.99</v>
      </c>
      <c r="T4838">
        <v>6.8</v>
      </c>
      <c r="U4838">
        <v>1</v>
      </c>
      <c r="V4838">
        <v>2</v>
      </c>
      <c r="W4838">
        <v>2</v>
      </c>
      <c r="X4838">
        <v>168.99</v>
      </c>
      <c r="Y4838">
        <v>168.99</v>
      </c>
      <c r="Z4838">
        <v>168.99</v>
      </c>
      <c r="AA4838">
        <v>42.75</v>
      </c>
      <c r="AB4838">
        <v>1</v>
      </c>
      <c r="AC4838">
        <v>1</v>
      </c>
      <c r="AD4838">
        <v>1</v>
      </c>
      <c r="AE4838">
        <v>1</v>
      </c>
      <c r="AF4838">
        <v>1</v>
      </c>
      <c r="AG4838">
        <v>1</v>
      </c>
      <c r="AH4838">
        <v>1</v>
      </c>
      <c r="AI4838">
        <v>1</v>
      </c>
      <c r="AJ4838">
        <v>1</v>
      </c>
      <c r="AK4838">
        <v>1</v>
      </c>
      <c r="AL4838">
        <v>1</v>
      </c>
      <c r="AM4838">
        <v>1</v>
      </c>
    </row>
    <row r="4839" spans="1:39" x14ac:dyDescent="0.15">
      <c r="A4839" t="s">
        <v>233</v>
      </c>
      <c r="B4839">
        <v>70</v>
      </c>
      <c r="C4839">
        <v>2</v>
      </c>
      <c r="D4839">
        <v>0</v>
      </c>
      <c r="E4839" t="s">
        <v>29</v>
      </c>
      <c r="F4839" t="s">
        <v>206</v>
      </c>
      <c r="G4839">
        <v>17</v>
      </c>
      <c r="H4839">
        <v>45</v>
      </c>
      <c r="I4839">
        <v>89</v>
      </c>
      <c r="J4839">
        <v>4428.58</v>
      </c>
      <c r="K4839">
        <v>2978.18</v>
      </c>
      <c r="L4839">
        <v>2534.9699999999998</v>
      </c>
      <c r="M4839">
        <v>1533.6999000000001</v>
      </c>
      <c r="N4839">
        <v>17</v>
      </c>
      <c r="O4839">
        <v>23</v>
      </c>
      <c r="P4839">
        <v>55</v>
      </c>
      <c r="Q4839">
        <v>2652.62</v>
      </c>
      <c r="R4839">
        <v>1676.7</v>
      </c>
      <c r="S4839">
        <v>1280.98</v>
      </c>
      <c r="T4839">
        <v>961.1069</v>
      </c>
      <c r="U4839">
        <v>17</v>
      </c>
      <c r="V4839">
        <v>22</v>
      </c>
      <c r="W4839">
        <v>34</v>
      </c>
      <c r="X4839">
        <v>1775.96</v>
      </c>
      <c r="Y4839">
        <v>1301.48</v>
      </c>
      <c r="Z4839">
        <v>1253.99</v>
      </c>
      <c r="AA4839">
        <v>572.59299999999996</v>
      </c>
      <c r="AB4839">
        <v>16</v>
      </c>
      <c r="AC4839">
        <v>17</v>
      </c>
      <c r="AD4839">
        <v>14</v>
      </c>
      <c r="AE4839">
        <v>12</v>
      </c>
      <c r="AF4839">
        <v>16</v>
      </c>
      <c r="AG4839">
        <v>17</v>
      </c>
      <c r="AH4839">
        <v>14</v>
      </c>
      <c r="AI4839">
        <v>12</v>
      </c>
      <c r="AJ4839">
        <v>16</v>
      </c>
      <c r="AK4839">
        <v>17</v>
      </c>
      <c r="AL4839">
        <v>14</v>
      </c>
      <c r="AM4839">
        <v>12</v>
      </c>
    </row>
    <row r="4840" spans="1:39" x14ac:dyDescent="0.15">
      <c r="A4840" t="s">
        <v>233</v>
      </c>
      <c r="B4840">
        <v>70</v>
      </c>
      <c r="C4840">
        <v>2</v>
      </c>
      <c r="D4840">
        <v>0</v>
      </c>
      <c r="E4840" t="s">
        <v>32</v>
      </c>
      <c r="F4840" t="s">
        <v>206</v>
      </c>
      <c r="G4840">
        <v>201</v>
      </c>
      <c r="H4840">
        <v>507</v>
      </c>
      <c r="I4840">
        <v>962</v>
      </c>
      <c r="J4840">
        <v>49579.49</v>
      </c>
      <c r="K4840">
        <v>33358.300000000003</v>
      </c>
      <c r="L4840">
        <v>29011.42</v>
      </c>
      <c r="M4840">
        <v>16798.6531</v>
      </c>
      <c r="N4840">
        <v>201</v>
      </c>
      <c r="O4840">
        <v>232</v>
      </c>
      <c r="P4840">
        <v>469</v>
      </c>
      <c r="Q4840">
        <v>22998.62</v>
      </c>
      <c r="R4840">
        <v>14892.88</v>
      </c>
      <c r="S4840">
        <v>11447.51</v>
      </c>
      <c r="T4840">
        <v>8481.1401999999998</v>
      </c>
      <c r="U4840">
        <v>201</v>
      </c>
      <c r="V4840">
        <v>275</v>
      </c>
      <c r="W4840">
        <v>493</v>
      </c>
      <c r="X4840">
        <v>26580.87</v>
      </c>
      <c r="Y4840">
        <v>18465.419999999998</v>
      </c>
      <c r="Z4840">
        <v>17563.91</v>
      </c>
      <c r="AA4840">
        <v>8317.5128999999997</v>
      </c>
      <c r="AB4840">
        <v>200</v>
      </c>
      <c r="AC4840">
        <v>195</v>
      </c>
      <c r="AD4840">
        <v>179</v>
      </c>
      <c r="AE4840">
        <v>160</v>
      </c>
      <c r="AF4840">
        <v>200</v>
      </c>
      <c r="AG4840">
        <v>195</v>
      </c>
      <c r="AH4840">
        <v>179</v>
      </c>
      <c r="AI4840">
        <v>160</v>
      </c>
      <c r="AJ4840">
        <v>200</v>
      </c>
      <c r="AK4840">
        <v>195</v>
      </c>
      <c r="AL4840">
        <v>179</v>
      </c>
      <c r="AM4840">
        <v>160</v>
      </c>
    </row>
    <row r="4841" spans="1:39" x14ac:dyDescent="0.15">
      <c r="A4841" t="s">
        <v>233</v>
      </c>
      <c r="B4841">
        <v>70</v>
      </c>
      <c r="C4841">
        <v>2</v>
      </c>
      <c r="D4841">
        <v>1</v>
      </c>
      <c r="E4841" t="s">
        <v>28</v>
      </c>
      <c r="F4841" t="s">
        <v>206</v>
      </c>
      <c r="G4841">
        <v>7142</v>
      </c>
      <c r="H4841">
        <v>17046</v>
      </c>
      <c r="I4841">
        <v>31426</v>
      </c>
      <c r="J4841">
        <v>1549691.14</v>
      </c>
      <c r="K4841">
        <v>1146345.98</v>
      </c>
      <c r="L4841">
        <v>970452.59</v>
      </c>
      <c r="M4841">
        <v>516440.48</v>
      </c>
      <c r="N4841">
        <v>7142</v>
      </c>
      <c r="O4841">
        <v>8298</v>
      </c>
      <c r="P4841">
        <v>17418</v>
      </c>
      <c r="Q4841">
        <v>846525.31</v>
      </c>
      <c r="R4841">
        <v>606481.88</v>
      </c>
      <c r="S4841">
        <v>456957.7</v>
      </c>
      <c r="T4841">
        <v>298386.73979999998</v>
      </c>
      <c r="U4841">
        <v>7142</v>
      </c>
      <c r="V4841">
        <v>8748</v>
      </c>
      <c r="W4841">
        <v>14008</v>
      </c>
      <c r="X4841">
        <v>703165.83</v>
      </c>
      <c r="Y4841">
        <v>539864.1</v>
      </c>
      <c r="Z4841">
        <v>513494.89</v>
      </c>
      <c r="AA4841">
        <v>218053.7402</v>
      </c>
      <c r="AB4841">
        <v>6912</v>
      </c>
      <c r="AC4841">
        <v>7059</v>
      </c>
      <c r="AD4841">
        <v>5249</v>
      </c>
      <c r="AE4841">
        <v>6642</v>
      </c>
      <c r="AF4841">
        <v>6912</v>
      </c>
      <c r="AG4841">
        <v>7059</v>
      </c>
      <c r="AH4841">
        <v>5249</v>
      </c>
      <c r="AI4841">
        <v>6642</v>
      </c>
      <c r="AJ4841">
        <v>6912</v>
      </c>
      <c r="AK4841">
        <v>7059</v>
      </c>
      <c r="AL4841">
        <v>5249</v>
      </c>
      <c r="AM4841">
        <v>6642</v>
      </c>
    </row>
    <row r="4842" spans="1:39" x14ac:dyDescent="0.15">
      <c r="A4842" t="s">
        <v>233</v>
      </c>
      <c r="B4842">
        <v>70</v>
      </c>
      <c r="C4842">
        <v>2</v>
      </c>
      <c r="D4842">
        <v>1</v>
      </c>
      <c r="E4842" t="s">
        <v>30</v>
      </c>
      <c r="F4842" t="s">
        <v>206</v>
      </c>
      <c r="G4842">
        <v>836</v>
      </c>
      <c r="H4842">
        <v>2007</v>
      </c>
      <c r="I4842">
        <v>3605</v>
      </c>
      <c r="J4842">
        <v>182442.16</v>
      </c>
      <c r="K4842">
        <v>134377.47</v>
      </c>
      <c r="L4842">
        <v>110335.3</v>
      </c>
      <c r="M4842">
        <v>60244.678999999996</v>
      </c>
      <c r="N4842">
        <v>836</v>
      </c>
      <c r="O4842">
        <v>974</v>
      </c>
      <c r="P4842">
        <v>1986</v>
      </c>
      <c r="Q4842">
        <v>99504.56</v>
      </c>
      <c r="R4842">
        <v>71081.899999999994</v>
      </c>
      <c r="S4842">
        <v>50872.61</v>
      </c>
      <c r="T4842">
        <v>35429.301899999999</v>
      </c>
      <c r="U4842">
        <v>836</v>
      </c>
      <c r="V4842">
        <v>1033</v>
      </c>
      <c r="W4842">
        <v>1619</v>
      </c>
      <c r="X4842">
        <v>82937.600000000006</v>
      </c>
      <c r="Y4842">
        <v>63295.57</v>
      </c>
      <c r="Z4842">
        <v>59462.69</v>
      </c>
      <c r="AA4842">
        <v>24815.377100000002</v>
      </c>
      <c r="AB4842">
        <v>795</v>
      </c>
      <c r="AC4842">
        <v>828</v>
      </c>
      <c r="AD4842">
        <v>585</v>
      </c>
      <c r="AE4842">
        <v>810</v>
      </c>
      <c r="AF4842">
        <v>795</v>
      </c>
      <c r="AG4842">
        <v>828</v>
      </c>
      <c r="AH4842">
        <v>585</v>
      </c>
      <c r="AI4842">
        <v>810</v>
      </c>
      <c r="AJ4842">
        <v>795</v>
      </c>
      <c r="AK4842">
        <v>828</v>
      </c>
      <c r="AL4842">
        <v>585</v>
      </c>
      <c r="AM4842">
        <v>810</v>
      </c>
    </row>
    <row r="4843" spans="1:39" x14ac:dyDescent="0.15">
      <c r="A4843" t="s">
        <v>233</v>
      </c>
      <c r="B4843">
        <v>70</v>
      </c>
      <c r="C4843">
        <v>2</v>
      </c>
      <c r="D4843">
        <v>1</v>
      </c>
      <c r="E4843" t="s">
        <v>29</v>
      </c>
      <c r="F4843" t="s">
        <v>206</v>
      </c>
      <c r="G4843">
        <v>9733</v>
      </c>
      <c r="H4843">
        <v>24213</v>
      </c>
      <c r="I4843">
        <v>45817</v>
      </c>
      <c r="J4843">
        <v>2252124.84</v>
      </c>
      <c r="K4843">
        <v>1590054.73</v>
      </c>
      <c r="L4843">
        <v>1353338.01</v>
      </c>
      <c r="M4843">
        <v>754597.71389999997</v>
      </c>
      <c r="N4843">
        <v>9733</v>
      </c>
      <c r="O4843">
        <v>11609</v>
      </c>
      <c r="P4843">
        <v>24581</v>
      </c>
      <c r="Q4843">
        <v>1197895.53</v>
      </c>
      <c r="R4843">
        <v>822843.71</v>
      </c>
      <c r="S4843">
        <v>625644.81999999995</v>
      </c>
      <c r="T4843">
        <v>426874.0404</v>
      </c>
      <c r="U4843">
        <v>9733</v>
      </c>
      <c r="V4843">
        <v>12604</v>
      </c>
      <c r="W4843">
        <v>21236</v>
      </c>
      <c r="X4843">
        <v>1054229.31</v>
      </c>
      <c r="Y4843">
        <v>767211.02</v>
      </c>
      <c r="Z4843">
        <v>727693.19</v>
      </c>
      <c r="AA4843">
        <v>327723.67349999998</v>
      </c>
      <c r="AB4843">
        <v>9408</v>
      </c>
      <c r="AC4843">
        <v>9652</v>
      </c>
      <c r="AD4843">
        <v>7479</v>
      </c>
      <c r="AE4843">
        <v>9468</v>
      </c>
      <c r="AF4843">
        <v>9408</v>
      </c>
      <c r="AG4843">
        <v>9652</v>
      </c>
      <c r="AH4843">
        <v>7479</v>
      </c>
      <c r="AI4843">
        <v>9468</v>
      </c>
      <c r="AJ4843">
        <v>9408</v>
      </c>
      <c r="AK4843">
        <v>9652</v>
      </c>
      <c r="AL4843">
        <v>7479</v>
      </c>
      <c r="AM4843">
        <v>9468</v>
      </c>
    </row>
    <row r="4844" spans="1:39" x14ac:dyDescent="0.15">
      <c r="A4844" t="s">
        <v>233</v>
      </c>
      <c r="B4844">
        <v>70</v>
      </c>
      <c r="C4844">
        <v>2</v>
      </c>
      <c r="D4844">
        <v>1</v>
      </c>
      <c r="E4844" t="s">
        <v>31</v>
      </c>
      <c r="F4844" t="s">
        <v>206</v>
      </c>
      <c r="G4844">
        <v>7</v>
      </c>
      <c r="H4844">
        <v>17</v>
      </c>
      <c r="I4844">
        <v>27</v>
      </c>
      <c r="J4844">
        <v>1399.83</v>
      </c>
      <c r="K4844">
        <v>1088.96</v>
      </c>
      <c r="L4844">
        <v>868.7</v>
      </c>
      <c r="M4844">
        <v>429.50869999999998</v>
      </c>
      <c r="N4844">
        <v>7</v>
      </c>
      <c r="O4844">
        <v>7</v>
      </c>
      <c r="P4844">
        <v>12</v>
      </c>
      <c r="Q4844">
        <v>600.91999999999996</v>
      </c>
      <c r="R4844">
        <v>476.72</v>
      </c>
      <c r="S4844">
        <v>256.45999999999998</v>
      </c>
      <c r="T4844">
        <v>210.4487</v>
      </c>
      <c r="U4844">
        <v>7</v>
      </c>
      <c r="V4844">
        <v>10</v>
      </c>
      <c r="W4844">
        <v>15</v>
      </c>
      <c r="X4844">
        <v>798.91</v>
      </c>
      <c r="Y4844">
        <v>612.24</v>
      </c>
      <c r="Z4844">
        <v>612.24</v>
      </c>
      <c r="AA4844">
        <v>219.06</v>
      </c>
      <c r="AB4844">
        <v>7</v>
      </c>
      <c r="AC4844">
        <v>7</v>
      </c>
      <c r="AD4844">
        <v>5</v>
      </c>
      <c r="AE4844">
        <v>7</v>
      </c>
      <c r="AF4844">
        <v>7</v>
      </c>
      <c r="AG4844">
        <v>7</v>
      </c>
      <c r="AH4844">
        <v>5</v>
      </c>
      <c r="AI4844">
        <v>7</v>
      </c>
      <c r="AJ4844">
        <v>7</v>
      </c>
      <c r="AK4844">
        <v>7</v>
      </c>
      <c r="AL4844">
        <v>5</v>
      </c>
      <c r="AM4844">
        <v>7</v>
      </c>
    </row>
    <row r="4845" spans="1:39" x14ac:dyDescent="0.15">
      <c r="A4845" t="s">
        <v>233</v>
      </c>
      <c r="B4845">
        <v>70</v>
      </c>
      <c r="C4845">
        <v>2</v>
      </c>
      <c r="D4845">
        <v>1</v>
      </c>
      <c r="E4845" t="s">
        <v>32</v>
      </c>
      <c r="F4845" t="s">
        <v>206</v>
      </c>
      <c r="G4845">
        <v>330</v>
      </c>
      <c r="H4845">
        <v>825</v>
      </c>
      <c r="I4845">
        <v>1606</v>
      </c>
      <c r="J4845">
        <v>80092.97</v>
      </c>
      <c r="K4845">
        <v>54868.54</v>
      </c>
      <c r="L4845">
        <v>49329.47</v>
      </c>
      <c r="M4845">
        <v>27153.127700000001</v>
      </c>
      <c r="N4845">
        <v>330</v>
      </c>
      <c r="O4845">
        <v>384</v>
      </c>
      <c r="P4845">
        <v>785</v>
      </c>
      <c r="Q4845">
        <v>37600.230000000003</v>
      </c>
      <c r="R4845">
        <v>25344.67</v>
      </c>
      <c r="S4845">
        <v>20468.46</v>
      </c>
      <c r="T4845">
        <v>13960.061299999999</v>
      </c>
      <c r="U4845">
        <v>330</v>
      </c>
      <c r="V4845">
        <v>441</v>
      </c>
      <c r="W4845">
        <v>821</v>
      </c>
      <c r="X4845">
        <v>42492.74</v>
      </c>
      <c r="Y4845">
        <v>29523.87</v>
      </c>
      <c r="Z4845">
        <v>28861.01</v>
      </c>
      <c r="AA4845">
        <v>13193.0664</v>
      </c>
      <c r="AB4845">
        <v>322</v>
      </c>
      <c r="AC4845">
        <v>323</v>
      </c>
      <c r="AD4845">
        <v>268</v>
      </c>
      <c r="AE4845">
        <v>308</v>
      </c>
      <c r="AF4845">
        <v>322</v>
      </c>
      <c r="AG4845">
        <v>323</v>
      </c>
      <c r="AH4845">
        <v>268</v>
      </c>
      <c r="AI4845">
        <v>308</v>
      </c>
      <c r="AJ4845">
        <v>322</v>
      </c>
      <c r="AK4845">
        <v>323</v>
      </c>
      <c r="AL4845">
        <v>268</v>
      </c>
      <c r="AM4845">
        <v>308</v>
      </c>
    </row>
    <row r="4846" spans="1:39" x14ac:dyDescent="0.15">
      <c r="A4846" t="s">
        <v>233</v>
      </c>
      <c r="B4846">
        <v>70</v>
      </c>
      <c r="C4846">
        <v>2</v>
      </c>
      <c r="D4846">
        <v>2</v>
      </c>
      <c r="E4846" t="s">
        <v>28</v>
      </c>
      <c r="F4846" t="s">
        <v>206</v>
      </c>
      <c r="G4846">
        <v>2139</v>
      </c>
      <c r="H4846">
        <v>4839</v>
      </c>
      <c r="I4846">
        <v>8939</v>
      </c>
      <c r="J4846">
        <v>453057.3</v>
      </c>
      <c r="K4846">
        <v>331010.88</v>
      </c>
      <c r="L4846">
        <v>267941.65000000002</v>
      </c>
      <c r="M4846">
        <v>151323.9265</v>
      </c>
      <c r="N4846">
        <v>2139</v>
      </c>
      <c r="O4846">
        <v>2373</v>
      </c>
      <c r="P4846">
        <v>4916</v>
      </c>
      <c r="Q4846">
        <v>247315.41</v>
      </c>
      <c r="R4846">
        <v>174640.93</v>
      </c>
      <c r="S4846">
        <v>118620.77</v>
      </c>
      <c r="T4846">
        <v>87275.640599999999</v>
      </c>
      <c r="U4846">
        <v>2139</v>
      </c>
      <c r="V4846">
        <v>2466</v>
      </c>
      <c r="W4846">
        <v>4023</v>
      </c>
      <c r="X4846">
        <v>205741.89</v>
      </c>
      <c r="Y4846">
        <v>156369.95000000001</v>
      </c>
      <c r="Z4846">
        <v>149320.88</v>
      </c>
      <c r="AA4846">
        <v>64048.285900000003</v>
      </c>
      <c r="AB4846">
        <v>2062</v>
      </c>
      <c r="AC4846">
        <v>2108</v>
      </c>
      <c r="AD4846">
        <v>1380</v>
      </c>
      <c r="AE4846">
        <v>1929</v>
      </c>
      <c r="AF4846">
        <v>2062</v>
      </c>
      <c r="AG4846">
        <v>2108</v>
      </c>
      <c r="AH4846">
        <v>1380</v>
      </c>
      <c r="AI4846">
        <v>1929</v>
      </c>
      <c r="AJ4846">
        <v>2062</v>
      </c>
      <c r="AK4846">
        <v>2108</v>
      </c>
      <c r="AL4846">
        <v>1380</v>
      </c>
      <c r="AM4846">
        <v>1929</v>
      </c>
    </row>
    <row r="4847" spans="1:39" x14ac:dyDescent="0.15">
      <c r="A4847" t="s">
        <v>233</v>
      </c>
      <c r="B4847">
        <v>70</v>
      </c>
      <c r="C4847">
        <v>2</v>
      </c>
      <c r="D4847">
        <v>2</v>
      </c>
      <c r="E4847" t="s">
        <v>30</v>
      </c>
      <c r="F4847" t="s">
        <v>206</v>
      </c>
      <c r="G4847">
        <v>257</v>
      </c>
      <c r="H4847">
        <v>603</v>
      </c>
      <c r="I4847">
        <v>1086</v>
      </c>
      <c r="J4847">
        <v>54571.16</v>
      </c>
      <c r="K4847">
        <v>40113.67</v>
      </c>
      <c r="L4847">
        <v>33354.959999999999</v>
      </c>
      <c r="M4847">
        <v>18118.9666</v>
      </c>
      <c r="N4847">
        <v>257</v>
      </c>
      <c r="O4847">
        <v>283</v>
      </c>
      <c r="P4847">
        <v>585</v>
      </c>
      <c r="Q4847">
        <v>28893.06</v>
      </c>
      <c r="R4847">
        <v>20550.39</v>
      </c>
      <c r="S4847">
        <v>14381.16</v>
      </c>
      <c r="T4847">
        <v>9956.3446999999996</v>
      </c>
      <c r="U4847">
        <v>257</v>
      </c>
      <c r="V4847">
        <v>320</v>
      </c>
      <c r="W4847">
        <v>501</v>
      </c>
      <c r="X4847">
        <v>25678.1</v>
      </c>
      <c r="Y4847">
        <v>19563.28</v>
      </c>
      <c r="Z4847">
        <v>18973.8</v>
      </c>
      <c r="AA4847">
        <v>8162.6219000000001</v>
      </c>
      <c r="AB4847">
        <v>242</v>
      </c>
      <c r="AC4847">
        <v>254</v>
      </c>
      <c r="AD4847">
        <v>162</v>
      </c>
      <c r="AE4847">
        <v>251</v>
      </c>
      <c r="AF4847">
        <v>242</v>
      </c>
      <c r="AG4847">
        <v>254</v>
      </c>
      <c r="AH4847">
        <v>162</v>
      </c>
      <c r="AI4847">
        <v>251</v>
      </c>
      <c r="AJ4847">
        <v>242</v>
      </c>
      <c r="AK4847">
        <v>254</v>
      </c>
      <c r="AL4847">
        <v>162</v>
      </c>
      <c r="AM4847">
        <v>251</v>
      </c>
    </row>
    <row r="4848" spans="1:39" x14ac:dyDescent="0.15">
      <c r="A4848" t="s">
        <v>233</v>
      </c>
      <c r="B4848">
        <v>70</v>
      </c>
      <c r="C4848">
        <v>2</v>
      </c>
      <c r="D4848">
        <v>2</v>
      </c>
      <c r="E4848" t="s">
        <v>29</v>
      </c>
      <c r="F4848" t="s">
        <v>206</v>
      </c>
      <c r="G4848">
        <v>1048</v>
      </c>
      <c r="H4848">
        <v>2435</v>
      </c>
      <c r="I4848">
        <v>4735</v>
      </c>
      <c r="J4848">
        <v>236038.14</v>
      </c>
      <c r="K4848">
        <v>165693.21</v>
      </c>
      <c r="L4848">
        <v>133995.24</v>
      </c>
      <c r="M4848">
        <v>79889.583700000003</v>
      </c>
      <c r="N4848">
        <v>1048</v>
      </c>
      <c r="O4848">
        <v>1169</v>
      </c>
      <c r="P4848">
        <v>2541</v>
      </c>
      <c r="Q4848">
        <v>126082.05</v>
      </c>
      <c r="R4848">
        <v>85530.5</v>
      </c>
      <c r="S4848">
        <v>57017.83</v>
      </c>
      <c r="T4848">
        <v>45189.306600000004</v>
      </c>
      <c r="U4848">
        <v>1048</v>
      </c>
      <c r="V4848">
        <v>1266</v>
      </c>
      <c r="W4848">
        <v>2194</v>
      </c>
      <c r="X4848">
        <v>109956.09</v>
      </c>
      <c r="Y4848">
        <v>80162.710000000006</v>
      </c>
      <c r="Z4848">
        <v>76977.41</v>
      </c>
      <c r="AA4848">
        <v>34700.277099999999</v>
      </c>
      <c r="AB4848">
        <v>1002</v>
      </c>
      <c r="AC4848">
        <v>1034</v>
      </c>
      <c r="AD4848">
        <v>695</v>
      </c>
      <c r="AE4848">
        <v>1025</v>
      </c>
      <c r="AF4848">
        <v>1002</v>
      </c>
      <c r="AG4848">
        <v>1034</v>
      </c>
      <c r="AH4848">
        <v>695</v>
      </c>
      <c r="AI4848">
        <v>1025</v>
      </c>
      <c r="AJ4848">
        <v>1002</v>
      </c>
      <c r="AK4848">
        <v>1034</v>
      </c>
      <c r="AL4848">
        <v>695</v>
      </c>
      <c r="AM4848">
        <v>1025</v>
      </c>
    </row>
    <row r="4849" spans="1:39" x14ac:dyDescent="0.15">
      <c r="A4849" t="s">
        <v>233</v>
      </c>
      <c r="B4849">
        <v>70</v>
      </c>
      <c r="C4849">
        <v>2</v>
      </c>
      <c r="D4849">
        <v>2</v>
      </c>
      <c r="E4849" t="s">
        <v>32</v>
      </c>
      <c r="F4849" t="s">
        <v>206</v>
      </c>
      <c r="G4849">
        <v>117</v>
      </c>
      <c r="H4849">
        <v>284</v>
      </c>
      <c r="I4849">
        <v>547</v>
      </c>
      <c r="J4849">
        <v>27910.66</v>
      </c>
      <c r="K4849">
        <v>19230.830000000002</v>
      </c>
      <c r="L4849">
        <v>15832.93</v>
      </c>
      <c r="M4849">
        <v>9269.9030999999995</v>
      </c>
      <c r="N4849">
        <v>117</v>
      </c>
      <c r="O4849">
        <v>131</v>
      </c>
      <c r="P4849">
        <v>265</v>
      </c>
      <c r="Q4849">
        <v>13519.14</v>
      </c>
      <c r="R4849">
        <v>9070.91</v>
      </c>
      <c r="S4849">
        <v>6261.24</v>
      </c>
      <c r="T4849">
        <v>4735.1842999999999</v>
      </c>
      <c r="U4849">
        <v>117</v>
      </c>
      <c r="V4849">
        <v>153</v>
      </c>
      <c r="W4849">
        <v>282</v>
      </c>
      <c r="X4849">
        <v>14391.52</v>
      </c>
      <c r="Y4849">
        <v>10159.92</v>
      </c>
      <c r="Z4849">
        <v>9571.69</v>
      </c>
      <c r="AA4849">
        <v>4534.7187999999996</v>
      </c>
      <c r="AB4849">
        <v>117</v>
      </c>
      <c r="AC4849">
        <v>112</v>
      </c>
      <c r="AD4849">
        <v>76</v>
      </c>
      <c r="AE4849">
        <v>110</v>
      </c>
      <c r="AF4849">
        <v>117</v>
      </c>
      <c r="AG4849">
        <v>112</v>
      </c>
      <c r="AH4849">
        <v>76</v>
      </c>
      <c r="AI4849">
        <v>110</v>
      </c>
      <c r="AJ4849">
        <v>117</v>
      </c>
      <c r="AK4849">
        <v>112</v>
      </c>
      <c r="AL4849">
        <v>76</v>
      </c>
      <c r="AM4849">
        <v>110</v>
      </c>
    </row>
    <row r="4850" spans="1:39" x14ac:dyDescent="0.15">
      <c r="A4850" t="s">
        <v>233</v>
      </c>
      <c r="B4850">
        <v>100</v>
      </c>
      <c r="C4850">
        <v>1</v>
      </c>
      <c r="D4850">
        <v>0</v>
      </c>
      <c r="E4850" t="s">
        <v>28</v>
      </c>
      <c r="F4850" t="s">
        <v>206</v>
      </c>
      <c r="G4850">
        <v>43117</v>
      </c>
      <c r="H4850">
        <v>44315</v>
      </c>
      <c r="I4850">
        <v>59708</v>
      </c>
      <c r="J4850">
        <v>2797330.95</v>
      </c>
      <c r="K4850">
        <v>2056256.61</v>
      </c>
      <c r="L4850">
        <v>1881244.67</v>
      </c>
      <c r="M4850">
        <v>924289.02130000002</v>
      </c>
      <c r="N4850">
        <v>11991</v>
      </c>
      <c r="O4850">
        <v>12274</v>
      </c>
      <c r="P4850">
        <v>16869</v>
      </c>
      <c r="Q4850">
        <v>833606.71</v>
      </c>
      <c r="R4850">
        <v>601614.23</v>
      </c>
      <c r="S4850">
        <v>523503.47</v>
      </c>
      <c r="T4850">
        <v>284367.43320000003</v>
      </c>
      <c r="U4850">
        <v>31126</v>
      </c>
      <c r="V4850">
        <v>32041</v>
      </c>
      <c r="W4850">
        <v>42839</v>
      </c>
      <c r="X4850">
        <v>1963724.24</v>
      </c>
      <c r="Y4850">
        <v>1454642.38</v>
      </c>
      <c r="Z4850">
        <v>1357741.2</v>
      </c>
      <c r="AA4850">
        <v>639921.58810000005</v>
      </c>
      <c r="AB4850">
        <v>42658</v>
      </c>
      <c r="AC4850">
        <v>25938</v>
      </c>
      <c r="AD4850">
        <v>17527</v>
      </c>
      <c r="AE4850">
        <v>16242</v>
      </c>
      <c r="AF4850">
        <v>11891</v>
      </c>
      <c r="AG4850">
        <v>11459</v>
      </c>
      <c r="AH4850">
        <v>7550</v>
      </c>
      <c r="AI4850">
        <v>5560</v>
      </c>
      <c r="AJ4850">
        <v>30767</v>
      </c>
      <c r="AK4850">
        <v>14479</v>
      </c>
      <c r="AL4850">
        <v>9977</v>
      </c>
      <c r="AM4850">
        <v>10682</v>
      </c>
    </row>
    <row r="4851" spans="1:39" x14ac:dyDescent="0.15">
      <c r="A4851" t="s">
        <v>233</v>
      </c>
      <c r="B4851">
        <v>100</v>
      </c>
      <c r="C4851">
        <v>1</v>
      </c>
      <c r="D4851">
        <v>0</v>
      </c>
      <c r="E4851" t="s">
        <v>30</v>
      </c>
      <c r="F4851" t="s">
        <v>206</v>
      </c>
      <c r="G4851">
        <v>42</v>
      </c>
      <c r="H4851">
        <v>43</v>
      </c>
      <c r="I4851">
        <v>52</v>
      </c>
      <c r="J4851">
        <v>2914.73</v>
      </c>
      <c r="K4851">
        <v>2131.66</v>
      </c>
      <c r="L4851">
        <v>2101.67</v>
      </c>
      <c r="M4851">
        <v>892.77739999999994</v>
      </c>
      <c r="N4851">
        <v>15</v>
      </c>
      <c r="O4851">
        <v>16</v>
      </c>
      <c r="P4851">
        <v>20</v>
      </c>
      <c r="Q4851">
        <v>1056.8599999999999</v>
      </c>
      <c r="R4851">
        <v>775.56</v>
      </c>
      <c r="S4851">
        <v>745.57</v>
      </c>
      <c r="T4851">
        <v>375.44740000000002</v>
      </c>
      <c r="U4851">
        <v>27</v>
      </c>
      <c r="V4851">
        <v>27</v>
      </c>
      <c r="W4851">
        <v>32</v>
      </c>
      <c r="X4851">
        <v>1857.87</v>
      </c>
      <c r="Y4851">
        <v>1356.1</v>
      </c>
      <c r="Z4851">
        <v>1356.1</v>
      </c>
      <c r="AA4851">
        <v>517.33000000000004</v>
      </c>
      <c r="AB4851">
        <v>41</v>
      </c>
      <c r="AC4851">
        <v>28</v>
      </c>
      <c r="AD4851">
        <v>15</v>
      </c>
      <c r="AE4851">
        <v>23</v>
      </c>
      <c r="AF4851">
        <v>15</v>
      </c>
      <c r="AG4851">
        <v>14</v>
      </c>
      <c r="AH4851">
        <v>10</v>
      </c>
      <c r="AI4851">
        <v>11</v>
      </c>
      <c r="AJ4851">
        <v>26</v>
      </c>
      <c r="AK4851">
        <v>14</v>
      </c>
      <c r="AL4851">
        <v>5</v>
      </c>
      <c r="AM4851">
        <v>12</v>
      </c>
    </row>
    <row r="4852" spans="1:39" x14ac:dyDescent="0.15">
      <c r="A4852" t="s">
        <v>233</v>
      </c>
      <c r="B4852">
        <v>100</v>
      </c>
      <c r="C4852">
        <v>1</v>
      </c>
      <c r="D4852">
        <v>0</v>
      </c>
      <c r="E4852" t="s">
        <v>29</v>
      </c>
      <c r="F4852" t="s">
        <v>206</v>
      </c>
      <c r="G4852">
        <v>237</v>
      </c>
      <c r="H4852">
        <v>252</v>
      </c>
      <c r="I4852">
        <v>381</v>
      </c>
      <c r="J4852">
        <v>16456.98</v>
      </c>
      <c r="K4852">
        <v>11472.61</v>
      </c>
      <c r="L4852">
        <v>10442.34</v>
      </c>
      <c r="M4852">
        <v>5998.0742</v>
      </c>
      <c r="N4852">
        <v>84</v>
      </c>
      <c r="O4852">
        <v>91</v>
      </c>
      <c r="P4852">
        <v>143</v>
      </c>
      <c r="Q4852">
        <v>6316.88</v>
      </c>
      <c r="R4852">
        <v>4206.1499999999996</v>
      </c>
      <c r="S4852">
        <v>3711.56</v>
      </c>
      <c r="T4852">
        <v>2596.2770999999998</v>
      </c>
      <c r="U4852">
        <v>153</v>
      </c>
      <c r="V4852">
        <v>161</v>
      </c>
      <c r="W4852">
        <v>238</v>
      </c>
      <c r="X4852">
        <v>10140.1</v>
      </c>
      <c r="Y4852">
        <v>7266.46</v>
      </c>
      <c r="Z4852">
        <v>6730.78</v>
      </c>
      <c r="AA4852">
        <v>3401.7970999999998</v>
      </c>
      <c r="AB4852">
        <v>235</v>
      </c>
      <c r="AC4852">
        <v>123</v>
      </c>
      <c r="AD4852">
        <v>94</v>
      </c>
      <c r="AE4852">
        <v>103</v>
      </c>
      <c r="AF4852">
        <v>83</v>
      </c>
      <c r="AG4852">
        <v>81</v>
      </c>
      <c r="AH4852">
        <v>65</v>
      </c>
      <c r="AI4852">
        <v>57</v>
      </c>
      <c r="AJ4852">
        <v>152</v>
      </c>
      <c r="AK4852">
        <v>42</v>
      </c>
      <c r="AL4852">
        <v>29</v>
      </c>
      <c r="AM4852">
        <v>46</v>
      </c>
    </row>
    <row r="4853" spans="1:39" x14ac:dyDescent="0.15">
      <c r="A4853" t="s">
        <v>233</v>
      </c>
      <c r="B4853">
        <v>100</v>
      </c>
      <c r="C4853">
        <v>1</v>
      </c>
      <c r="D4853">
        <v>0</v>
      </c>
      <c r="E4853" t="s">
        <v>32</v>
      </c>
      <c r="F4853" t="s">
        <v>206</v>
      </c>
      <c r="G4853">
        <v>1749</v>
      </c>
      <c r="H4853">
        <v>1838</v>
      </c>
      <c r="I4853">
        <v>2793</v>
      </c>
      <c r="J4853">
        <v>142520.81</v>
      </c>
      <c r="K4853">
        <v>92725.58</v>
      </c>
      <c r="L4853">
        <v>89986.31</v>
      </c>
      <c r="M4853">
        <v>46424.444199999998</v>
      </c>
      <c r="N4853">
        <v>260</v>
      </c>
      <c r="O4853">
        <v>274</v>
      </c>
      <c r="P4853">
        <v>411</v>
      </c>
      <c r="Q4853">
        <v>20749.36</v>
      </c>
      <c r="R4853">
        <v>13467.08</v>
      </c>
      <c r="S4853">
        <v>11912.39</v>
      </c>
      <c r="T4853">
        <v>7325.5739999999996</v>
      </c>
      <c r="U4853">
        <v>1489</v>
      </c>
      <c r="V4853">
        <v>1564</v>
      </c>
      <c r="W4853">
        <v>2382</v>
      </c>
      <c r="X4853">
        <v>121771.45</v>
      </c>
      <c r="Y4853">
        <v>79258.5</v>
      </c>
      <c r="Z4853">
        <v>78073.919999999998</v>
      </c>
      <c r="AA4853">
        <v>39098.870199999998</v>
      </c>
      <c r="AB4853">
        <v>1737</v>
      </c>
      <c r="AC4853">
        <v>919</v>
      </c>
      <c r="AD4853">
        <v>723</v>
      </c>
      <c r="AE4853">
        <v>890</v>
      </c>
      <c r="AF4853">
        <v>258</v>
      </c>
      <c r="AG4853">
        <v>227</v>
      </c>
      <c r="AH4853">
        <v>185</v>
      </c>
      <c r="AI4853">
        <v>183</v>
      </c>
      <c r="AJ4853">
        <v>1479</v>
      </c>
      <c r="AK4853">
        <v>692</v>
      </c>
      <c r="AL4853">
        <v>538</v>
      </c>
      <c r="AM4853">
        <v>707</v>
      </c>
    </row>
    <row r="4854" spans="1:39" x14ac:dyDescent="0.15">
      <c r="A4854" t="s">
        <v>233</v>
      </c>
      <c r="B4854">
        <v>100</v>
      </c>
      <c r="C4854">
        <v>1</v>
      </c>
      <c r="D4854">
        <v>1</v>
      </c>
      <c r="E4854" t="s">
        <v>28</v>
      </c>
      <c r="F4854" t="s">
        <v>206</v>
      </c>
      <c r="G4854">
        <v>51268</v>
      </c>
      <c r="H4854">
        <v>54206</v>
      </c>
      <c r="I4854">
        <v>77404</v>
      </c>
      <c r="J4854">
        <v>3466969.58</v>
      </c>
      <c r="K4854">
        <v>2608057.54</v>
      </c>
      <c r="L4854">
        <v>2408779.15</v>
      </c>
      <c r="M4854">
        <v>1185967.5641999999</v>
      </c>
      <c r="N4854">
        <v>21758</v>
      </c>
      <c r="O4854">
        <v>22877</v>
      </c>
      <c r="P4854">
        <v>35221</v>
      </c>
      <c r="Q4854">
        <v>1544504.27</v>
      </c>
      <c r="R4854">
        <v>1130154.51</v>
      </c>
      <c r="S4854">
        <v>1008497.62</v>
      </c>
      <c r="T4854">
        <v>578147.76119999995</v>
      </c>
      <c r="U4854">
        <v>29510</v>
      </c>
      <c r="V4854">
        <v>31329</v>
      </c>
      <c r="W4854">
        <v>42183</v>
      </c>
      <c r="X4854">
        <v>1922465.31</v>
      </c>
      <c r="Y4854">
        <v>1477903.03</v>
      </c>
      <c r="Z4854">
        <v>1400281.53</v>
      </c>
      <c r="AA4854">
        <v>607819.80299999996</v>
      </c>
      <c r="AB4854">
        <v>49628</v>
      </c>
      <c r="AC4854">
        <v>46170</v>
      </c>
      <c r="AD4854">
        <v>27780</v>
      </c>
      <c r="AE4854">
        <v>43080</v>
      </c>
      <c r="AF4854">
        <v>21089</v>
      </c>
      <c r="AG4854">
        <v>20980</v>
      </c>
      <c r="AH4854">
        <v>14776</v>
      </c>
      <c r="AI4854">
        <v>19065</v>
      </c>
      <c r="AJ4854">
        <v>28539</v>
      </c>
      <c r="AK4854">
        <v>25190</v>
      </c>
      <c r="AL4854">
        <v>13004</v>
      </c>
      <c r="AM4854">
        <v>24015</v>
      </c>
    </row>
    <row r="4855" spans="1:39" x14ac:dyDescent="0.15">
      <c r="A4855" t="s">
        <v>233</v>
      </c>
      <c r="B4855">
        <v>100</v>
      </c>
      <c r="C4855">
        <v>1</v>
      </c>
      <c r="D4855">
        <v>1</v>
      </c>
      <c r="E4855" t="s">
        <v>30</v>
      </c>
      <c r="F4855" t="s">
        <v>206</v>
      </c>
      <c r="G4855">
        <v>5278</v>
      </c>
      <c r="H4855">
        <v>5581</v>
      </c>
      <c r="I4855">
        <v>7935</v>
      </c>
      <c r="J4855">
        <v>357655.42</v>
      </c>
      <c r="K4855">
        <v>269981.96000000002</v>
      </c>
      <c r="L4855">
        <v>246979.06</v>
      </c>
      <c r="M4855">
        <v>119920.1643</v>
      </c>
      <c r="N4855">
        <v>2070</v>
      </c>
      <c r="O4855">
        <v>2173</v>
      </c>
      <c r="P4855">
        <v>3311</v>
      </c>
      <c r="Q4855">
        <v>147062.85</v>
      </c>
      <c r="R4855">
        <v>108409.41</v>
      </c>
      <c r="S4855">
        <v>94181.2</v>
      </c>
      <c r="T4855">
        <v>53763.059399999998</v>
      </c>
      <c r="U4855">
        <v>3208</v>
      </c>
      <c r="V4855">
        <v>3408</v>
      </c>
      <c r="W4855">
        <v>4624</v>
      </c>
      <c r="X4855">
        <v>210592.57</v>
      </c>
      <c r="Y4855">
        <v>161572.54999999999</v>
      </c>
      <c r="Z4855">
        <v>152797.85999999999</v>
      </c>
      <c r="AA4855">
        <v>66157.104900000006</v>
      </c>
      <c r="AB4855">
        <v>4998</v>
      </c>
      <c r="AC4855">
        <v>4960</v>
      </c>
      <c r="AD4855">
        <v>2562</v>
      </c>
      <c r="AE4855">
        <v>5123</v>
      </c>
      <c r="AF4855">
        <v>1965</v>
      </c>
      <c r="AG4855">
        <v>2018</v>
      </c>
      <c r="AH4855">
        <v>1308</v>
      </c>
      <c r="AI4855">
        <v>2015</v>
      </c>
      <c r="AJ4855">
        <v>3033</v>
      </c>
      <c r="AK4855">
        <v>2942</v>
      </c>
      <c r="AL4855">
        <v>1254</v>
      </c>
      <c r="AM4855">
        <v>3108</v>
      </c>
    </row>
    <row r="4856" spans="1:39" x14ac:dyDescent="0.15">
      <c r="A4856" t="s">
        <v>233</v>
      </c>
      <c r="B4856">
        <v>100</v>
      </c>
      <c r="C4856">
        <v>1</v>
      </c>
      <c r="D4856">
        <v>1</v>
      </c>
      <c r="E4856" t="s">
        <v>29</v>
      </c>
      <c r="F4856" t="s">
        <v>206</v>
      </c>
      <c r="G4856">
        <v>41015</v>
      </c>
      <c r="H4856">
        <v>43996</v>
      </c>
      <c r="I4856">
        <v>64584</v>
      </c>
      <c r="J4856">
        <v>2902878.12</v>
      </c>
      <c r="K4856">
        <v>2098268.2000000002</v>
      </c>
      <c r="L4856">
        <v>1950163.98</v>
      </c>
      <c r="M4856">
        <v>981120.84849999996</v>
      </c>
      <c r="N4856">
        <v>14275</v>
      </c>
      <c r="O4856">
        <v>15114</v>
      </c>
      <c r="P4856">
        <v>24397</v>
      </c>
      <c r="Q4856">
        <v>1066508.8600000001</v>
      </c>
      <c r="R4856">
        <v>746437.98</v>
      </c>
      <c r="S4856">
        <v>665421.68000000005</v>
      </c>
      <c r="T4856">
        <v>400441.5735</v>
      </c>
      <c r="U4856">
        <v>26740</v>
      </c>
      <c r="V4856">
        <v>28882</v>
      </c>
      <c r="W4856">
        <v>40187</v>
      </c>
      <c r="X4856">
        <v>1836369.26</v>
      </c>
      <c r="Y4856">
        <v>1351830.22</v>
      </c>
      <c r="Z4856">
        <v>1284742.3</v>
      </c>
      <c r="AA4856">
        <v>580679.27500000002</v>
      </c>
      <c r="AB4856">
        <v>39652</v>
      </c>
      <c r="AC4856">
        <v>38894</v>
      </c>
      <c r="AD4856">
        <v>23421</v>
      </c>
      <c r="AE4856">
        <v>39301</v>
      </c>
      <c r="AF4856">
        <v>13772</v>
      </c>
      <c r="AG4856">
        <v>13799</v>
      </c>
      <c r="AH4856">
        <v>10041</v>
      </c>
      <c r="AI4856">
        <v>13775</v>
      </c>
      <c r="AJ4856">
        <v>25880</v>
      </c>
      <c r="AK4856">
        <v>25095</v>
      </c>
      <c r="AL4856">
        <v>13380</v>
      </c>
      <c r="AM4856">
        <v>25526</v>
      </c>
    </row>
    <row r="4857" spans="1:39" x14ac:dyDescent="0.15">
      <c r="A4857" t="s">
        <v>233</v>
      </c>
      <c r="B4857">
        <v>100</v>
      </c>
      <c r="C4857">
        <v>1</v>
      </c>
      <c r="D4857">
        <v>1</v>
      </c>
      <c r="E4857" t="s">
        <v>31</v>
      </c>
      <c r="F4857" t="s">
        <v>206</v>
      </c>
      <c r="G4857">
        <v>4</v>
      </c>
      <c r="H4857">
        <v>8</v>
      </c>
      <c r="I4857">
        <v>8</v>
      </c>
      <c r="J4857">
        <v>363.93</v>
      </c>
      <c r="K4857">
        <v>247.24</v>
      </c>
      <c r="L4857">
        <v>247.24</v>
      </c>
      <c r="M4857">
        <v>139.0402</v>
      </c>
      <c r="N4857">
        <v>3</v>
      </c>
      <c r="O4857">
        <v>6</v>
      </c>
      <c r="P4857">
        <v>6</v>
      </c>
      <c r="Q4857">
        <v>263.95</v>
      </c>
      <c r="R4857">
        <v>178.38</v>
      </c>
      <c r="S4857">
        <v>178.38</v>
      </c>
      <c r="T4857">
        <v>106.8802</v>
      </c>
      <c r="U4857">
        <v>1</v>
      </c>
      <c r="V4857">
        <v>2</v>
      </c>
      <c r="W4857">
        <v>2</v>
      </c>
      <c r="X4857">
        <v>99.98</v>
      </c>
      <c r="Y4857">
        <v>68.86</v>
      </c>
      <c r="Z4857">
        <v>68.86</v>
      </c>
      <c r="AA4857">
        <v>32.159999999999997</v>
      </c>
      <c r="AB4857">
        <v>4</v>
      </c>
      <c r="AC4857">
        <v>4</v>
      </c>
      <c r="AD4857">
        <v>4</v>
      </c>
      <c r="AE4857">
        <v>4</v>
      </c>
      <c r="AF4857">
        <v>3</v>
      </c>
      <c r="AG4857">
        <v>3</v>
      </c>
      <c r="AH4857">
        <v>3</v>
      </c>
      <c r="AI4857">
        <v>3</v>
      </c>
      <c r="AJ4857">
        <v>1</v>
      </c>
      <c r="AK4857">
        <v>1</v>
      </c>
      <c r="AL4857">
        <v>1</v>
      </c>
      <c r="AM4857">
        <v>1</v>
      </c>
    </row>
    <row r="4858" spans="1:39" x14ac:dyDescent="0.15">
      <c r="A4858" t="s">
        <v>233</v>
      </c>
      <c r="B4858">
        <v>100</v>
      </c>
      <c r="C4858">
        <v>1</v>
      </c>
      <c r="D4858">
        <v>1</v>
      </c>
      <c r="E4858" t="s">
        <v>32</v>
      </c>
      <c r="F4858" t="s">
        <v>206</v>
      </c>
      <c r="G4858">
        <v>675</v>
      </c>
      <c r="H4858">
        <v>723</v>
      </c>
      <c r="I4858">
        <v>1204</v>
      </c>
      <c r="J4858">
        <v>56828.58</v>
      </c>
      <c r="K4858">
        <v>37843.9</v>
      </c>
      <c r="L4858">
        <v>36206.019999999997</v>
      </c>
      <c r="M4858">
        <v>19167.037899999999</v>
      </c>
      <c r="N4858">
        <v>234</v>
      </c>
      <c r="O4858">
        <v>250</v>
      </c>
      <c r="P4858">
        <v>405</v>
      </c>
      <c r="Q4858">
        <v>18549.080000000002</v>
      </c>
      <c r="R4858">
        <v>12600</v>
      </c>
      <c r="S4858">
        <v>11349.3</v>
      </c>
      <c r="T4858">
        <v>6915.5011999999997</v>
      </c>
      <c r="U4858">
        <v>441</v>
      </c>
      <c r="V4858">
        <v>473</v>
      </c>
      <c r="W4858">
        <v>799</v>
      </c>
      <c r="X4858">
        <v>38279.5</v>
      </c>
      <c r="Y4858">
        <v>25243.9</v>
      </c>
      <c r="Z4858">
        <v>24856.720000000001</v>
      </c>
      <c r="AA4858">
        <v>12251.536700000001</v>
      </c>
      <c r="AB4858">
        <v>653</v>
      </c>
      <c r="AC4858">
        <v>586</v>
      </c>
      <c r="AD4858">
        <v>376</v>
      </c>
      <c r="AE4858">
        <v>575</v>
      </c>
      <c r="AF4858">
        <v>227</v>
      </c>
      <c r="AG4858">
        <v>216</v>
      </c>
      <c r="AH4858">
        <v>160</v>
      </c>
      <c r="AI4858">
        <v>206</v>
      </c>
      <c r="AJ4858">
        <v>426</v>
      </c>
      <c r="AK4858">
        <v>370</v>
      </c>
      <c r="AL4858">
        <v>216</v>
      </c>
      <c r="AM4858">
        <v>369</v>
      </c>
    </row>
    <row r="4859" spans="1:39" x14ac:dyDescent="0.15">
      <c r="A4859" t="s">
        <v>233</v>
      </c>
      <c r="B4859">
        <v>100</v>
      </c>
      <c r="C4859">
        <v>1</v>
      </c>
      <c r="D4859">
        <v>2</v>
      </c>
      <c r="E4859" t="s">
        <v>28</v>
      </c>
      <c r="F4859" t="s">
        <v>206</v>
      </c>
      <c r="G4859">
        <v>42628</v>
      </c>
      <c r="H4859">
        <v>44022</v>
      </c>
      <c r="I4859">
        <v>61440</v>
      </c>
      <c r="J4859">
        <v>2786349.85</v>
      </c>
      <c r="K4859">
        <v>2063941.14</v>
      </c>
      <c r="L4859">
        <v>1924101.34</v>
      </c>
      <c r="M4859">
        <v>931801.60889999999</v>
      </c>
      <c r="N4859">
        <v>12731</v>
      </c>
      <c r="O4859">
        <v>13073</v>
      </c>
      <c r="P4859">
        <v>19426</v>
      </c>
      <c r="Q4859">
        <v>900336.77</v>
      </c>
      <c r="R4859">
        <v>646905.04</v>
      </c>
      <c r="S4859">
        <v>564262.24</v>
      </c>
      <c r="T4859">
        <v>323595.29619999998</v>
      </c>
      <c r="U4859">
        <v>29897</v>
      </c>
      <c r="V4859">
        <v>30949</v>
      </c>
      <c r="W4859">
        <v>42014</v>
      </c>
      <c r="X4859">
        <v>1886013.08</v>
      </c>
      <c r="Y4859">
        <v>1417036.1</v>
      </c>
      <c r="Z4859">
        <v>1359839.1</v>
      </c>
      <c r="AA4859">
        <v>608206.31270000001</v>
      </c>
      <c r="AB4859">
        <v>40994</v>
      </c>
      <c r="AC4859">
        <v>33612</v>
      </c>
      <c r="AD4859">
        <v>14320</v>
      </c>
      <c r="AE4859">
        <v>32262</v>
      </c>
      <c r="AF4859">
        <v>12181</v>
      </c>
      <c r="AG4859">
        <v>12300</v>
      </c>
      <c r="AH4859">
        <v>7053</v>
      </c>
      <c r="AI4859">
        <v>10803</v>
      </c>
      <c r="AJ4859">
        <v>28813</v>
      </c>
      <c r="AK4859">
        <v>21312</v>
      </c>
      <c r="AL4859">
        <v>7267</v>
      </c>
      <c r="AM4859">
        <v>21459</v>
      </c>
    </row>
    <row r="4860" spans="1:39" x14ac:dyDescent="0.15">
      <c r="A4860" t="s">
        <v>233</v>
      </c>
      <c r="B4860">
        <v>100</v>
      </c>
      <c r="C4860">
        <v>1</v>
      </c>
      <c r="D4860">
        <v>2</v>
      </c>
      <c r="E4860" t="s">
        <v>30</v>
      </c>
      <c r="F4860" t="s">
        <v>206</v>
      </c>
      <c r="G4860">
        <v>4768</v>
      </c>
      <c r="H4860">
        <v>4934</v>
      </c>
      <c r="I4860">
        <v>6938</v>
      </c>
      <c r="J4860">
        <v>310508.95</v>
      </c>
      <c r="K4860">
        <v>230775.93</v>
      </c>
      <c r="L4860">
        <v>215665.47</v>
      </c>
      <c r="M4860">
        <v>102603.0171</v>
      </c>
      <c r="N4860">
        <v>1198</v>
      </c>
      <c r="O4860">
        <v>1230</v>
      </c>
      <c r="P4860">
        <v>1849</v>
      </c>
      <c r="Q4860">
        <v>85260.800000000003</v>
      </c>
      <c r="R4860">
        <v>61241.14</v>
      </c>
      <c r="S4860">
        <v>53248.5</v>
      </c>
      <c r="T4860">
        <v>30272.671900000001</v>
      </c>
      <c r="U4860">
        <v>3570</v>
      </c>
      <c r="V4860">
        <v>3704</v>
      </c>
      <c r="W4860">
        <v>5089</v>
      </c>
      <c r="X4860">
        <v>225248.15</v>
      </c>
      <c r="Y4860">
        <v>169534.79</v>
      </c>
      <c r="Z4860">
        <v>162416.97</v>
      </c>
      <c r="AA4860">
        <v>72330.345199999996</v>
      </c>
      <c r="AB4860">
        <v>4485</v>
      </c>
      <c r="AC4860">
        <v>3949</v>
      </c>
      <c r="AD4860">
        <v>1441</v>
      </c>
      <c r="AE4860">
        <v>4625</v>
      </c>
      <c r="AF4860">
        <v>1120</v>
      </c>
      <c r="AG4860">
        <v>1162</v>
      </c>
      <c r="AH4860">
        <v>633</v>
      </c>
      <c r="AI4860">
        <v>1169</v>
      </c>
      <c r="AJ4860">
        <v>3365</v>
      </c>
      <c r="AK4860">
        <v>2787</v>
      </c>
      <c r="AL4860">
        <v>808</v>
      </c>
      <c r="AM4860">
        <v>3456</v>
      </c>
    </row>
    <row r="4861" spans="1:39" x14ac:dyDescent="0.15">
      <c r="A4861" t="s">
        <v>233</v>
      </c>
      <c r="B4861">
        <v>100</v>
      </c>
      <c r="C4861">
        <v>1</v>
      </c>
      <c r="D4861">
        <v>2</v>
      </c>
      <c r="E4861" t="s">
        <v>29</v>
      </c>
      <c r="F4861" t="s">
        <v>206</v>
      </c>
      <c r="G4861">
        <v>12403</v>
      </c>
      <c r="H4861">
        <v>12997</v>
      </c>
      <c r="I4861">
        <v>18916</v>
      </c>
      <c r="J4861">
        <v>857189.54</v>
      </c>
      <c r="K4861">
        <v>611696.49</v>
      </c>
      <c r="L4861">
        <v>574422.46</v>
      </c>
      <c r="M4861">
        <v>288973.84669999999</v>
      </c>
      <c r="N4861">
        <v>3461</v>
      </c>
      <c r="O4861">
        <v>3583</v>
      </c>
      <c r="P4861">
        <v>5662</v>
      </c>
      <c r="Q4861">
        <v>258291.83</v>
      </c>
      <c r="R4861">
        <v>178222.34</v>
      </c>
      <c r="S4861">
        <v>154061.4</v>
      </c>
      <c r="T4861">
        <v>94874.364600000001</v>
      </c>
      <c r="U4861">
        <v>8942</v>
      </c>
      <c r="V4861">
        <v>9414</v>
      </c>
      <c r="W4861">
        <v>13254</v>
      </c>
      <c r="X4861">
        <v>598897.71</v>
      </c>
      <c r="Y4861">
        <v>433474.15</v>
      </c>
      <c r="Z4861">
        <v>420361.06</v>
      </c>
      <c r="AA4861">
        <v>194099.48209999999</v>
      </c>
      <c r="AB4861">
        <v>11906</v>
      </c>
      <c r="AC4861">
        <v>11217</v>
      </c>
      <c r="AD4861">
        <v>4715</v>
      </c>
      <c r="AE4861">
        <v>11979</v>
      </c>
      <c r="AF4861">
        <v>3330</v>
      </c>
      <c r="AG4861">
        <v>3328</v>
      </c>
      <c r="AH4861">
        <v>2060</v>
      </c>
      <c r="AI4861">
        <v>3359</v>
      </c>
      <c r="AJ4861">
        <v>8576</v>
      </c>
      <c r="AK4861">
        <v>7889</v>
      </c>
      <c r="AL4861">
        <v>2655</v>
      </c>
      <c r="AM4861">
        <v>8620</v>
      </c>
    </row>
    <row r="4862" spans="1:39" x14ac:dyDescent="0.15">
      <c r="A4862" t="s">
        <v>233</v>
      </c>
      <c r="B4862">
        <v>100</v>
      </c>
      <c r="C4862">
        <v>1</v>
      </c>
      <c r="D4862">
        <v>2</v>
      </c>
      <c r="E4862" t="s">
        <v>32</v>
      </c>
      <c r="F4862" t="s">
        <v>206</v>
      </c>
      <c r="G4862">
        <v>909</v>
      </c>
      <c r="H4862">
        <v>954</v>
      </c>
      <c r="I4862">
        <v>1497</v>
      </c>
      <c r="J4862">
        <v>75279.740000000005</v>
      </c>
      <c r="K4862">
        <v>49283.040000000001</v>
      </c>
      <c r="L4862">
        <v>47804.94</v>
      </c>
      <c r="M4862">
        <v>24739.703699999998</v>
      </c>
      <c r="N4862">
        <v>232</v>
      </c>
      <c r="O4862">
        <v>241</v>
      </c>
      <c r="P4862">
        <v>388</v>
      </c>
      <c r="Q4862">
        <v>18792.3</v>
      </c>
      <c r="R4862">
        <v>12360.43</v>
      </c>
      <c r="S4862">
        <v>11261.43</v>
      </c>
      <c r="T4862">
        <v>6898.9277000000002</v>
      </c>
      <c r="U4862">
        <v>677</v>
      </c>
      <c r="V4862">
        <v>713</v>
      </c>
      <c r="W4862">
        <v>1109</v>
      </c>
      <c r="X4862">
        <v>56487.44</v>
      </c>
      <c r="Y4862">
        <v>36922.61</v>
      </c>
      <c r="Z4862">
        <v>36543.51</v>
      </c>
      <c r="AA4862">
        <v>17840.776000000002</v>
      </c>
      <c r="AB4862">
        <v>875</v>
      </c>
      <c r="AC4862">
        <v>699</v>
      </c>
      <c r="AD4862">
        <v>358</v>
      </c>
      <c r="AE4862">
        <v>730</v>
      </c>
      <c r="AF4862">
        <v>223</v>
      </c>
      <c r="AG4862">
        <v>200</v>
      </c>
      <c r="AH4862">
        <v>142</v>
      </c>
      <c r="AI4862">
        <v>211</v>
      </c>
      <c r="AJ4862">
        <v>652</v>
      </c>
      <c r="AK4862">
        <v>499</v>
      </c>
      <c r="AL4862">
        <v>216</v>
      </c>
      <c r="AM4862">
        <v>519</v>
      </c>
    </row>
    <row r="4863" spans="1:39" x14ac:dyDescent="0.15">
      <c r="A4863" t="s">
        <v>233</v>
      </c>
      <c r="B4863">
        <v>100</v>
      </c>
      <c r="C4863">
        <v>2</v>
      </c>
      <c r="D4863">
        <v>0</v>
      </c>
      <c r="E4863" t="s">
        <v>28</v>
      </c>
      <c r="F4863" t="s">
        <v>206</v>
      </c>
      <c r="G4863">
        <v>179</v>
      </c>
      <c r="H4863">
        <v>369</v>
      </c>
      <c r="I4863">
        <v>442</v>
      </c>
      <c r="J4863">
        <v>16956.349999999999</v>
      </c>
      <c r="K4863">
        <v>11780.74</v>
      </c>
      <c r="L4863">
        <v>9604.41</v>
      </c>
      <c r="M4863">
        <v>6120.3890000000001</v>
      </c>
      <c r="N4863">
        <v>179</v>
      </c>
      <c r="O4863">
        <v>183</v>
      </c>
      <c r="P4863">
        <v>223</v>
      </c>
      <c r="Q4863">
        <v>8417.2800000000007</v>
      </c>
      <c r="R4863">
        <v>5655.44</v>
      </c>
      <c r="S4863">
        <v>3897.29</v>
      </c>
      <c r="T4863">
        <v>3294.6990999999998</v>
      </c>
      <c r="U4863">
        <v>179</v>
      </c>
      <c r="V4863">
        <v>186</v>
      </c>
      <c r="W4863">
        <v>219</v>
      </c>
      <c r="X4863">
        <v>8539.07</v>
      </c>
      <c r="Y4863">
        <v>6125.3</v>
      </c>
      <c r="Z4863">
        <v>5707.12</v>
      </c>
      <c r="AA4863">
        <v>2825.6898999999999</v>
      </c>
      <c r="AB4863">
        <v>179</v>
      </c>
      <c r="AC4863">
        <v>178</v>
      </c>
      <c r="AD4863">
        <v>138</v>
      </c>
      <c r="AE4863">
        <v>127</v>
      </c>
      <c r="AF4863">
        <v>179</v>
      </c>
      <c r="AG4863">
        <v>178</v>
      </c>
      <c r="AH4863">
        <v>138</v>
      </c>
      <c r="AI4863">
        <v>127</v>
      </c>
      <c r="AJ4863">
        <v>179</v>
      </c>
      <c r="AK4863">
        <v>178</v>
      </c>
      <c r="AL4863">
        <v>138</v>
      </c>
      <c r="AM4863">
        <v>127</v>
      </c>
    </row>
    <row r="4864" spans="1:39" x14ac:dyDescent="0.15">
      <c r="A4864" t="s">
        <v>233</v>
      </c>
      <c r="B4864">
        <v>100</v>
      </c>
      <c r="C4864">
        <v>2</v>
      </c>
      <c r="D4864">
        <v>0</v>
      </c>
      <c r="E4864" t="s">
        <v>32</v>
      </c>
      <c r="F4864" t="s">
        <v>206</v>
      </c>
      <c r="G4864">
        <v>7</v>
      </c>
      <c r="H4864">
        <v>15</v>
      </c>
      <c r="I4864">
        <v>19</v>
      </c>
      <c r="J4864">
        <v>715.85</v>
      </c>
      <c r="K4864">
        <v>446.68</v>
      </c>
      <c r="L4864">
        <v>364.23</v>
      </c>
      <c r="M4864">
        <v>267.69830000000002</v>
      </c>
      <c r="N4864">
        <v>7</v>
      </c>
      <c r="O4864">
        <v>7</v>
      </c>
      <c r="P4864">
        <v>9</v>
      </c>
      <c r="Q4864">
        <v>328.92</v>
      </c>
      <c r="R4864">
        <v>204.99</v>
      </c>
      <c r="S4864">
        <v>131.52000000000001</v>
      </c>
      <c r="T4864">
        <v>140.22800000000001</v>
      </c>
      <c r="U4864">
        <v>7</v>
      </c>
      <c r="V4864">
        <v>8</v>
      </c>
      <c r="W4864">
        <v>10</v>
      </c>
      <c r="X4864">
        <v>386.93</v>
      </c>
      <c r="Y4864">
        <v>241.69</v>
      </c>
      <c r="Z4864">
        <v>232.71</v>
      </c>
      <c r="AA4864">
        <v>127.47029999999999</v>
      </c>
      <c r="AB4864">
        <v>6</v>
      </c>
      <c r="AC4864">
        <v>7</v>
      </c>
      <c r="AD4864">
        <v>7</v>
      </c>
      <c r="AE4864">
        <v>5</v>
      </c>
      <c r="AF4864">
        <v>6</v>
      </c>
      <c r="AG4864">
        <v>7</v>
      </c>
      <c r="AH4864">
        <v>7</v>
      </c>
      <c r="AI4864">
        <v>5</v>
      </c>
      <c r="AJ4864">
        <v>6</v>
      </c>
      <c r="AK4864">
        <v>7</v>
      </c>
      <c r="AL4864">
        <v>7</v>
      </c>
      <c r="AM4864">
        <v>5</v>
      </c>
    </row>
    <row r="4865" spans="1:39" x14ac:dyDescent="0.15">
      <c r="A4865" t="s">
        <v>233</v>
      </c>
      <c r="B4865">
        <v>100</v>
      </c>
      <c r="C4865">
        <v>2</v>
      </c>
      <c r="D4865">
        <v>1</v>
      </c>
      <c r="E4865" t="s">
        <v>28</v>
      </c>
      <c r="F4865" t="s">
        <v>206</v>
      </c>
      <c r="G4865">
        <v>584</v>
      </c>
      <c r="H4865">
        <v>1208</v>
      </c>
      <c r="I4865">
        <v>1512</v>
      </c>
      <c r="J4865">
        <v>53181.93</v>
      </c>
      <c r="K4865">
        <v>37735.89</v>
      </c>
      <c r="L4865">
        <v>31992.38</v>
      </c>
      <c r="M4865">
        <v>21076.8976</v>
      </c>
      <c r="N4865">
        <v>584</v>
      </c>
      <c r="O4865">
        <v>607</v>
      </c>
      <c r="P4865">
        <v>799</v>
      </c>
      <c r="Q4865">
        <v>28335.57</v>
      </c>
      <c r="R4865">
        <v>19707.54</v>
      </c>
      <c r="S4865">
        <v>14908.95</v>
      </c>
      <c r="T4865">
        <v>12129.4548</v>
      </c>
      <c r="U4865">
        <v>584</v>
      </c>
      <c r="V4865">
        <v>601</v>
      </c>
      <c r="W4865">
        <v>713</v>
      </c>
      <c r="X4865">
        <v>24846.36</v>
      </c>
      <c r="Y4865">
        <v>18028.349999999999</v>
      </c>
      <c r="Z4865">
        <v>17083.43</v>
      </c>
      <c r="AA4865">
        <v>8947.4428000000007</v>
      </c>
      <c r="AB4865">
        <v>567</v>
      </c>
      <c r="AC4865">
        <v>579</v>
      </c>
      <c r="AD4865">
        <v>435</v>
      </c>
      <c r="AE4865">
        <v>538</v>
      </c>
      <c r="AF4865">
        <v>567</v>
      </c>
      <c r="AG4865">
        <v>579</v>
      </c>
      <c r="AH4865">
        <v>435</v>
      </c>
      <c r="AI4865">
        <v>538</v>
      </c>
      <c r="AJ4865">
        <v>567</v>
      </c>
      <c r="AK4865">
        <v>579</v>
      </c>
      <c r="AL4865">
        <v>435</v>
      </c>
      <c r="AM4865">
        <v>538</v>
      </c>
    </row>
    <row r="4866" spans="1:39" x14ac:dyDescent="0.15">
      <c r="A4866" t="s">
        <v>233</v>
      </c>
      <c r="B4866">
        <v>100</v>
      </c>
      <c r="C4866">
        <v>2</v>
      </c>
      <c r="D4866">
        <v>1</v>
      </c>
      <c r="E4866" t="s">
        <v>30</v>
      </c>
      <c r="F4866" t="s">
        <v>206</v>
      </c>
      <c r="G4866">
        <v>74</v>
      </c>
      <c r="H4866">
        <v>151</v>
      </c>
      <c r="I4866">
        <v>185</v>
      </c>
      <c r="J4866">
        <v>6776.66</v>
      </c>
      <c r="K4866">
        <v>4809.83</v>
      </c>
      <c r="L4866">
        <v>4150.13</v>
      </c>
      <c r="M4866">
        <v>2634.2057</v>
      </c>
      <c r="N4866">
        <v>74</v>
      </c>
      <c r="O4866">
        <v>74</v>
      </c>
      <c r="P4866">
        <v>94</v>
      </c>
      <c r="Q4866">
        <v>3427.25</v>
      </c>
      <c r="R4866">
        <v>2350.4499999999998</v>
      </c>
      <c r="S4866">
        <v>1812.53</v>
      </c>
      <c r="T4866">
        <v>1509.923</v>
      </c>
      <c r="U4866">
        <v>74</v>
      </c>
      <c r="V4866">
        <v>77</v>
      </c>
      <c r="W4866">
        <v>91</v>
      </c>
      <c r="X4866">
        <v>3349.41</v>
      </c>
      <c r="Y4866">
        <v>2459.38</v>
      </c>
      <c r="Z4866">
        <v>2337.6</v>
      </c>
      <c r="AA4866">
        <v>1124.2827</v>
      </c>
      <c r="AB4866">
        <v>69</v>
      </c>
      <c r="AC4866">
        <v>74</v>
      </c>
      <c r="AD4866">
        <v>53</v>
      </c>
      <c r="AE4866">
        <v>71</v>
      </c>
      <c r="AF4866">
        <v>69</v>
      </c>
      <c r="AG4866">
        <v>74</v>
      </c>
      <c r="AH4866">
        <v>53</v>
      </c>
      <c r="AI4866">
        <v>71</v>
      </c>
      <c r="AJ4866">
        <v>69</v>
      </c>
      <c r="AK4866">
        <v>74</v>
      </c>
      <c r="AL4866">
        <v>53</v>
      </c>
      <c r="AM4866">
        <v>71</v>
      </c>
    </row>
    <row r="4867" spans="1:39" x14ac:dyDescent="0.15">
      <c r="A4867" t="s">
        <v>233</v>
      </c>
      <c r="B4867">
        <v>100</v>
      </c>
      <c r="C4867">
        <v>2</v>
      </c>
      <c r="D4867">
        <v>1</v>
      </c>
      <c r="E4867" t="s">
        <v>29</v>
      </c>
      <c r="F4867" t="s">
        <v>206</v>
      </c>
      <c r="G4867">
        <v>682</v>
      </c>
      <c r="H4867">
        <v>1414</v>
      </c>
      <c r="I4867">
        <v>1806</v>
      </c>
      <c r="J4867">
        <v>65646.23</v>
      </c>
      <c r="K4867">
        <v>44717.7</v>
      </c>
      <c r="L4867">
        <v>39038.6</v>
      </c>
      <c r="M4867">
        <v>25223.391599999999</v>
      </c>
      <c r="N4867">
        <v>682</v>
      </c>
      <c r="O4867">
        <v>706</v>
      </c>
      <c r="P4867">
        <v>949</v>
      </c>
      <c r="Q4867">
        <v>34677.519999999997</v>
      </c>
      <c r="R4867">
        <v>23219.42</v>
      </c>
      <c r="S4867">
        <v>18511.68</v>
      </c>
      <c r="T4867">
        <v>14027.708199999999</v>
      </c>
      <c r="U4867">
        <v>682</v>
      </c>
      <c r="V4867">
        <v>708</v>
      </c>
      <c r="W4867">
        <v>857</v>
      </c>
      <c r="X4867">
        <v>30968.71</v>
      </c>
      <c r="Y4867">
        <v>21498.28</v>
      </c>
      <c r="Z4867">
        <v>20526.919999999998</v>
      </c>
      <c r="AA4867">
        <v>11195.6834</v>
      </c>
      <c r="AB4867">
        <v>650</v>
      </c>
      <c r="AC4867">
        <v>680</v>
      </c>
      <c r="AD4867">
        <v>513</v>
      </c>
      <c r="AE4867">
        <v>674</v>
      </c>
      <c r="AF4867">
        <v>650</v>
      </c>
      <c r="AG4867">
        <v>680</v>
      </c>
      <c r="AH4867">
        <v>513</v>
      </c>
      <c r="AI4867">
        <v>674</v>
      </c>
      <c r="AJ4867">
        <v>650</v>
      </c>
      <c r="AK4867">
        <v>680</v>
      </c>
      <c r="AL4867">
        <v>513</v>
      </c>
      <c r="AM4867">
        <v>674</v>
      </c>
    </row>
    <row r="4868" spans="1:39" x14ac:dyDescent="0.15">
      <c r="A4868" t="s">
        <v>233</v>
      </c>
      <c r="B4868">
        <v>100</v>
      </c>
      <c r="C4868">
        <v>2</v>
      </c>
      <c r="D4868">
        <v>1</v>
      </c>
      <c r="E4868" t="s">
        <v>32</v>
      </c>
      <c r="F4868" t="s">
        <v>206</v>
      </c>
      <c r="G4868">
        <v>13</v>
      </c>
      <c r="H4868">
        <v>27</v>
      </c>
      <c r="I4868">
        <v>37</v>
      </c>
      <c r="J4868">
        <v>1108.7</v>
      </c>
      <c r="K4868">
        <v>735.31</v>
      </c>
      <c r="L4868">
        <v>669.84</v>
      </c>
      <c r="M4868">
        <v>442.41219999999998</v>
      </c>
      <c r="N4868">
        <v>13</v>
      </c>
      <c r="O4868">
        <v>13</v>
      </c>
      <c r="P4868">
        <v>17</v>
      </c>
      <c r="Q4868">
        <v>563.84</v>
      </c>
      <c r="R4868">
        <v>371.63</v>
      </c>
      <c r="S4868">
        <v>334.65</v>
      </c>
      <c r="T4868">
        <v>249.69220000000001</v>
      </c>
      <c r="U4868">
        <v>13</v>
      </c>
      <c r="V4868">
        <v>14</v>
      </c>
      <c r="W4868">
        <v>20</v>
      </c>
      <c r="X4868">
        <v>544.86</v>
      </c>
      <c r="Y4868">
        <v>363.68</v>
      </c>
      <c r="Z4868">
        <v>335.19</v>
      </c>
      <c r="AA4868">
        <v>192.72</v>
      </c>
      <c r="AB4868">
        <v>13</v>
      </c>
      <c r="AC4868">
        <v>12</v>
      </c>
      <c r="AD4868">
        <v>11</v>
      </c>
      <c r="AE4868">
        <v>10</v>
      </c>
      <c r="AF4868">
        <v>13</v>
      </c>
      <c r="AG4868">
        <v>12</v>
      </c>
      <c r="AH4868">
        <v>11</v>
      </c>
      <c r="AI4868">
        <v>10</v>
      </c>
      <c r="AJ4868">
        <v>13</v>
      </c>
      <c r="AK4868">
        <v>12</v>
      </c>
      <c r="AL4868">
        <v>11</v>
      </c>
      <c r="AM4868">
        <v>10</v>
      </c>
    </row>
    <row r="4869" spans="1:39" x14ac:dyDescent="0.15">
      <c r="A4869" t="s">
        <v>233</v>
      </c>
      <c r="B4869">
        <v>100</v>
      </c>
      <c r="C4869">
        <v>2</v>
      </c>
      <c r="D4869">
        <v>2</v>
      </c>
      <c r="E4869" t="s">
        <v>28</v>
      </c>
      <c r="F4869" t="s">
        <v>206</v>
      </c>
      <c r="G4869">
        <v>267</v>
      </c>
      <c r="H4869">
        <v>545</v>
      </c>
      <c r="I4869">
        <v>662</v>
      </c>
      <c r="J4869">
        <v>24317.25</v>
      </c>
      <c r="K4869">
        <v>17209.72</v>
      </c>
      <c r="L4869">
        <v>14923.87</v>
      </c>
      <c r="M4869">
        <v>9292.5005000000001</v>
      </c>
      <c r="N4869">
        <v>267</v>
      </c>
      <c r="O4869">
        <v>269</v>
      </c>
      <c r="P4869">
        <v>356</v>
      </c>
      <c r="Q4869">
        <v>12855.29</v>
      </c>
      <c r="R4869">
        <v>9024.9500000000007</v>
      </c>
      <c r="S4869">
        <v>7204.49</v>
      </c>
      <c r="T4869">
        <v>5225.1947</v>
      </c>
      <c r="U4869">
        <v>267</v>
      </c>
      <c r="V4869">
        <v>276</v>
      </c>
      <c r="W4869">
        <v>306</v>
      </c>
      <c r="X4869">
        <v>11461.96</v>
      </c>
      <c r="Y4869">
        <v>8184.77</v>
      </c>
      <c r="Z4869">
        <v>7719.38</v>
      </c>
      <c r="AA4869">
        <v>4067.3058000000001</v>
      </c>
      <c r="AB4869">
        <v>254</v>
      </c>
      <c r="AC4869">
        <v>263</v>
      </c>
      <c r="AD4869">
        <v>183</v>
      </c>
      <c r="AE4869">
        <v>227</v>
      </c>
      <c r="AF4869">
        <v>254</v>
      </c>
      <c r="AG4869">
        <v>263</v>
      </c>
      <c r="AH4869">
        <v>183</v>
      </c>
      <c r="AI4869">
        <v>227</v>
      </c>
      <c r="AJ4869">
        <v>254</v>
      </c>
      <c r="AK4869">
        <v>263</v>
      </c>
      <c r="AL4869">
        <v>183</v>
      </c>
      <c r="AM4869">
        <v>227</v>
      </c>
    </row>
    <row r="4870" spans="1:39" x14ac:dyDescent="0.15">
      <c r="A4870" t="s">
        <v>233</v>
      </c>
      <c r="B4870">
        <v>100</v>
      </c>
      <c r="C4870">
        <v>2</v>
      </c>
      <c r="D4870">
        <v>2</v>
      </c>
      <c r="E4870" t="s">
        <v>30</v>
      </c>
      <c r="F4870" t="s">
        <v>206</v>
      </c>
      <c r="G4870">
        <v>28</v>
      </c>
      <c r="H4870">
        <v>56</v>
      </c>
      <c r="I4870">
        <v>64</v>
      </c>
      <c r="J4870">
        <v>2547.7399999999998</v>
      </c>
      <c r="K4870">
        <v>1826.19</v>
      </c>
      <c r="L4870">
        <v>1340.61</v>
      </c>
      <c r="M4870">
        <v>948.23940000000005</v>
      </c>
      <c r="N4870">
        <v>28</v>
      </c>
      <c r="O4870">
        <v>28</v>
      </c>
      <c r="P4870">
        <v>33</v>
      </c>
      <c r="Q4870">
        <v>1376.76</v>
      </c>
      <c r="R4870">
        <v>942.55</v>
      </c>
      <c r="S4870">
        <v>514.46</v>
      </c>
      <c r="T4870">
        <v>509.35219999999998</v>
      </c>
      <c r="U4870">
        <v>28</v>
      </c>
      <c r="V4870">
        <v>28</v>
      </c>
      <c r="W4870">
        <v>31</v>
      </c>
      <c r="X4870">
        <v>1170.98</v>
      </c>
      <c r="Y4870">
        <v>883.64</v>
      </c>
      <c r="Z4870">
        <v>826.15</v>
      </c>
      <c r="AA4870">
        <v>438.88720000000001</v>
      </c>
      <c r="AB4870">
        <v>28</v>
      </c>
      <c r="AC4870">
        <v>28</v>
      </c>
      <c r="AD4870">
        <v>20</v>
      </c>
      <c r="AE4870">
        <v>27</v>
      </c>
      <c r="AF4870">
        <v>28</v>
      </c>
      <c r="AG4870">
        <v>28</v>
      </c>
      <c r="AH4870">
        <v>20</v>
      </c>
      <c r="AI4870">
        <v>27</v>
      </c>
      <c r="AJ4870">
        <v>28</v>
      </c>
      <c r="AK4870">
        <v>28</v>
      </c>
      <c r="AL4870">
        <v>20</v>
      </c>
      <c r="AM4870">
        <v>27</v>
      </c>
    </row>
    <row r="4871" spans="1:39" x14ac:dyDescent="0.15">
      <c r="A4871" t="s">
        <v>233</v>
      </c>
      <c r="B4871">
        <v>100</v>
      </c>
      <c r="C4871">
        <v>2</v>
      </c>
      <c r="D4871">
        <v>2</v>
      </c>
      <c r="E4871" t="s">
        <v>29</v>
      </c>
      <c r="F4871" t="s">
        <v>206</v>
      </c>
      <c r="G4871">
        <v>90</v>
      </c>
      <c r="H4871">
        <v>186</v>
      </c>
      <c r="I4871">
        <v>240</v>
      </c>
      <c r="J4871">
        <v>8245.75</v>
      </c>
      <c r="K4871">
        <v>5685.78</v>
      </c>
      <c r="L4871">
        <v>4658.46</v>
      </c>
      <c r="M4871">
        <v>3461.1586000000002</v>
      </c>
      <c r="N4871">
        <v>90</v>
      </c>
      <c r="O4871">
        <v>92</v>
      </c>
      <c r="P4871">
        <v>130</v>
      </c>
      <c r="Q4871">
        <v>4449.8599999999997</v>
      </c>
      <c r="R4871">
        <v>2985.94</v>
      </c>
      <c r="S4871">
        <v>2025.2</v>
      </c>
      <c r="T4871">
        <v>2027.2757999999999</v>
      </c>
      <c r="U4871">
        <v>90</v>
      </c>
      <c r="V4871">
        <v>94</v>
      </c>
      <c r="W4871">
        <v>110</v>
      </c>
      <c r="X4871">
        <v>3795.89</v>
      </c>
      <c r="Y4871">
        <v>2699.84</v>
      </c>
      <c r="Z4871">
        <v>2633.26</v>
      </c>
      <c r="AA4871">
        <v>1433.8828000000001</v>
      </c>
      <c r="AB4871">
        <v>86</v>
      </c>
      <c r="AC4871">
        <v>90</v>
      </c>
      <c r="AD4871">
        <v>64</v>
      </c>
      <c r="AE4871">
        <v>87</v>
      </c>
      <c r="AF4871">
        <v>86</v>
      </c>
      <c r="AG4871">
        <v>90</v>
      </c>
      <c r="AH4871">
        <v>64</v>
      </c>
      <c r="AI4871">
        <v>87</v>
      </c>
      <c r="AJ4871">
        <v>86</v>
      </c>
      <c r="AK4871">
        <v>90</v>
      </c>
      <c r="AL4871">
        <v>64</v>
      </c>
      <c r="AM4871">
        <v>87</v>
      </c>
    </row>
    <row r="4872" spans="1:39" x14ac:dyDescent="0.15">
      <c r="A4872" t="s">
        <v>233</v>
      </c>
      <c r="B4872">
        <v>100</v>
      </c>
      <c r="C4872">
        <v>2</v>
      </c>
      <c r="D4872">
        <v>2</v>
      </c>
      <c r="E4872" t="s">
        <v>32</v>
      </c>
      <c r="F4872" t="s">
        <v>206</v>
      </c>
      <c r="G4872">
        <v>10</v>
      </c>
      <c r="H4872">
        <v>21</v>
      </c>
      <c r="I4872">
        <v>26</v>
      </c>
      <c r="J4872">
        <v>1059.79</v>
      </c>
      <c r="K4872">
        <v>678.26</v>
      </c>
      <c r="L4872">
        <v>543.01</v>
      </c>
      <c r="M4872">
        <v>415.61290000000002</v>
      </c>
      <c r="N4872">
        <v>10</v>
      </c>
      <c r="O4872">
        <v>11</v>
      </c>
      <c r="P4872">
        <v>15</v>
      </c>
      <c r="Q4872">
        <v>517.87</v>
      </c>
      <c r="R4872">
        <v>335.84</v>
      </c>
      <c r="S4872">
        <v>230.58</v>
      </c>
      <c r="T4872">
        <v>250.21289999999999</v>
      </c>
      <c r="U4872">
        <v>10</v>
      </c>
      <c r="V4872">
        <v>10</v>
      </c>
      <c r="W4872">
        <v>11</v>
      </c>
      <c r="X4872">
        <v>541.91999999999996</v>
      </c>
      <c r="Y4872">
        <v>342.42</v>
      </c>
      <c r="Z4872">
        <v>312.43</v>
      </c>
      <c r="AA4872">
        <v>165.4</v>
      </c>
      <c r="AB4872">
        <v>10</v>
      </c>
      <c r="AC4872">
        <v>9</v>
      </c>
      <c r="AD4872">
        <v>6</v>
      </c>
      <c r="AE4872">
        <v>10</v>
      </c>
      <c r="AF4872">
        <v>10</v>
      </c>
      <c r="AG4872">
        <v>9</v>
      </c>
      <c r="AH4872">
        <v>6</v>
      </c>
      <c r="AI4872">
        <v>10</v>
      </c>
      <c r="AJ4872">
        <v>10</v>
      </c>
      <c r="AK4872">
        <v>9</v>
      </c>
      <c r="AL4872">
        <v>6</v>
      </c>
      <c r="AM4872">
        <v>10</v>
      </c>
    </row>
    <row r="4873" spans="1:39" x14ac:dyDescent="0.15">
      <c r="A4873" t="s">
        <v>50</v>
      </c>
      <c r="B4873">
        <v>-1</v>
      </c>
      <c r="C4873">
        <v>0</v>
      </c>
      <c r="D4873">
        <v>0</v>
      </c>
      <c r="E4873" t="s">
        <v>28</v>
      </c>
      <c r="F4873" t="s">
        <v>206</v>
      </c>
      <c r="G4873">
        <v>0</v>
      </c>
      <c r="H4873">
        <v>52247</v>
      </c>
      <c r="I4873">
        <v>106344</v>
      </c>
      <c r="J4873">
        <v>6034586.4100000001</v>
      </c>
      <c r="K4873">
        <v>5540435.9299999997</v>
      </c>
      <c r="L4873">
        <v>5412975.8799999999</v>
      </c>
      <c r="M4873">
        <v>1591302.5673</v>
      </c>
      <c r="N4873">
        <v>0</v>
      </c>
      <c r="O4873">
        <v>199</v>
      </c>
      <c r="P4873">
        <v>735</v>
      </c>
      <c r="Q4873">
        <v>39217</v>
      </c>
      <c r="R4873">
        <v>33448.36</v>
      </c>
      <c r="S4873">
        <v>29617.49</v>
      </c>
      <c r="T4873">
        <v>12757.7256</v>
      </c>
      <c r="U4873">
        <v>0</v>
      </c>
      <c r="V4873">
        <v>52048</v>
      </c>
      <c r="W4873">
        <v>105609</v>
      </c>
      <c r="X4873">
        <v>5995369.4100000001</v>
      </c>
      <c r="Y4873">
        <v>5506987.5700000003</v>
      </c>
      <c r="Z4873">
        <v>5383358.3899999997</v>
      </c>
      <c r="AA4873">
        <v>1578544.8417</v>
      </c>
      <c r="AB4873">
        <v>0</v>
      </c>
      <c r="AC4873">
        <v>0</v>
      </c>
      <c r="AD4873">
        <v>0</v>
      </c>
      <c r="AE4873">
        <v>0</v>
      </c>
      <c r="AF4873">
        <v>0</v>
      </c>
      <c r="AG4873">
        <v>0</v>
      </c>
      <c r="AH4873">
        <v>0</v>
      </c>
      <c r="AI4873">
        <v>0</v>
      </c>
      <c r="AJ4873">
        <v>0</v>
      </c>
      <c r="AK4873">
        <v>0</v>
      </c>
      <c r="AL4873">
        <v>0</v>
      </c>
      <c r="AM4873">
        <v>0</v>
      </c>
    </row>
    <row r="4874" spans="1:39" x14ac:dyDescent="0.15">
      <c r="A4874" t="s">
        <v>50</v>
      </c>
      <c r="B4874">
        <v>5</v>
      </c>
      <c r="C4874">
        <v>1</v>
      </c>
      <c r="D4874">
        <v>0</v>
      </c>
      <c r="E4874" t="s">
        <v>28</v>
      </c>
      <c r="F4874" t="s">
        <v>206</v>
      </c>
      <c r="G4874">
        <v>554</v>
      </c>
      <c r="H4874">
        <v>1994</v>
      </c>
      <c r="I4874">
        <v>11365</v>
      </c>
      <c r="J4874">
        <v>709392.46</v>
      </c>
      <c r="K4874">
        <v>601380.74</v>
      </c>
      <c r="L4874">
        <v>522729.57</v>
      </c>
      <c r="M4874">
        <v>180847.2757</v>
      </c>
      <c r="N4874">
        <v>265</v>
      </c>
      <c r="O4874">
        <v>798</v>
      </c>
      <c r="P4874">
        <v>5331</v>
      </c>
      <c r="Q4874">
        <v>337441.39</v>
      </c>
      <c r="R4874">
        <v>294660.31</v>
      </c>
      <c r="S4874">
        <v>235769.54</v>
      </c>
      <c r="T4874">
        <v>91666.83</v>
      </c>
      <c r="U4874">
        <v>289</v>
      </c>
      <c r="V4874">
        <v>1196</v>
      </c>
      <c r="W4874">
        <v>6034</v>
      </c>
      <c r="X4874">
        <v>371951.07</v>
      </c>
      <c r="Y4874">
        <v>306720.43</v>
      </c>
      <c r="Z4874">
        <v>286960.03000000003</v>
      </c>
      <c r="AA4874">
        <v>89180.445699999997</v>
      </c>
      <c r="AB4874">
        <v>499</v>
      </c>
      <c r="AC4874">
        <v>457</v>
      </c>
      <c r="AD4874">
        <v>367</v>
      </c>
      <c r="AE4874">
        <v>375</v>
      </c>
      <c r="AF4874">
        <v>261</v>
      </c>
      <c r="AG4874">
        <v>253</v>
      </c>
      <c r="AH4874">
        <v>211</v>
      </c>
      <c r="AI4874">
        <v>205</v>
      </c>
      <c r="AJ4874">
        <v>238</v>
      </c>
      <c r="AK4874">
        <v>204</v>
      </c>
      <c r="AL4874">
        <v>156</v>
      </c>
      <c r="AM4874">
        <v>170</v>
      </c>
    </row>
    <row r="4875" spans="1:39" x14ac:dyDescent="0.15">
      <c r="A4875" t="s">
        <v>50</v>
      </c>
      <c r="B4875">
        <v>5</v>
      </c>
      <c r="C4875">
        <v>1</v>
      </c>
      <c r="D4875">
        <v>0</v>
      </c>
      <c r="E4875" t="s">
        <v>29</v>
      </c>
      <c r="F4875" t="s">
        <v>206</v>
      </c>
      <c r="G4875">
        <v>12</v>
      </c>
      <c r="H4875">
        <v>48</v>
      </c>
      <c r="I4875">
        <v>252</v>
      </c>
      <c r="J4875">
        <v>15072.24</v>
      </c>
      <c r="K4875">
        <v>12573.31</v>
      </c>
      <c r="L4875">
        <v>10734.05</v>
      </c>
      <c r="M4875">
        <v>4227.9767000000002</v>
      </c>
      <c r="N4875">
        <v>5</v>
      </c>
      <c r="O4875">
        <v>20</v>
      </c>
      <c r="P4875">
        <v>87</v>
      </c>
      <c r="Q4875">
        <v>5653.65</v>
      </c>
      <c r="R4875">
        <v>4729.45</v>
      </c>
      <c r="S4875">
        <v>4579.16</v>
      </c>
      <c r="T4875">
        <v>1781.1275000000001</v>
      </c>
      <c r="U4875">
        <v>7</v>
      </c>
      <c r="V4875">
        <v>28</v>
      </c>
      <c r="W4875">
        <v>165</v>
      </c>
      <c r="X4875">
        <v>9418.59</v>
      </c>
      <c r="Y4875">
        <v>7843.86</v>
      </c>
      <c r="Z4875">
        <v>6154.89</v>
      </c>
      <c r="AA4875">
        <v>2446.8492000000001</v>
      </c>
      <c r="AB4875">
        <v>12</v>
      </c>
      <c r="AC4875">
        <v>12</v>
      </c>
      <c r="AD4875">
        <v>8</v>
      </c>
      <c r="AE4875">
        <v>9</v>
      </c>
      <c r="AF4875">
        <v>5</v>
      </c>
      <c r="AG4875">
        <v>5</v>
      </c>
      <c r="AH4875">
        <v>3</v>
      </c>
      <c r="AI4875">
        <v>4</v>
      </c>
      <c r="AJ4875">
        <v>7</v>
      </c>
      <c r="AK4875">
        <v>7</v>
      </c>
      <c r="AL4875">
        <v>5</v>
      </c>
      <c r="AM4875">
        <v>5</v>
      </c>
    </row>
    <row r="4876" spans="1:39" x14ac:dyDescent="0.15">
      <c r="A4876" t="s">
        <v>50</v>
      </c>
      <c r="B4876">
        <v>5</v>
      </c>
      <c r="C4876">
        <v>1</v>
      </c>
      <c r="D4876">
        <v>0</v>
      </c>
      <c r="E4876" t="s">
        <v>32</v>
      </c>
      <c r="F4876" t="s">
        <v>206</v>
      </c>
      <c r="G4876">
        <v>338</v>
      </c>
      <c r="H4876">
        <v>1075</v>
      </c>
      <c r="I4876">
        <v>6719</v>
      </c>
      <c r="J4876">
        <v>431099.19</v>
      </c>
      <c r="K4876">
        <v>357283.2</v>
      </c>
      <c r="L4876">
        <v>322053.38</v>
      </c>
      <c r="M4876">
        <v>103681.349</v>
      </c>
      <c r="N4876">
        <v>46</v>
      </c>
      <c r="O4876">
        <v>137</v>
      </c>
      <c r="P4876">
        <v>943</v>
      </c>
      <c r="Q4876">
        <v>61876.87</v>
      </c>
      <c r="R4876">
        <v>48606.7</v>
      </c>
      <c r="S4876">
        <v>37749.040000000001</v>
      </c>
      <c r="T4876">
        <v>15960.2793</v>
      </c>
      <c r="U4876">
        <v>292</v>
      </c>
      <c r="V4876">
        <v>938</v>
      </c>
      <c r="W4876">
        <v>5776</v>
      </c>
      <c r="X4876">
        <v>369222.32</v>
      </c>
      <c r="Y4876">
        <v>308676.5</v>
      </c>
      <c r="Z4876">
        <v>284304.34000000003</v>
      </c>
      <c r="AA4876">
        <v>87721.069699999993</v>
      </c>
      <c r="AB4876">
        <v>334</v>
      </c>
      <c r="AC4876">
        <v>282</v>
      </c>
      <c r="AD4876">
        <v>252</v>
      </c>
      <c r="AE4876">
        <v>273</v>
      </c>
      <c r="AF4876">
        <v>46</v>
      </c>
      <c r="AG4876">
        <v>40</v>
      </c>
      <c r="AH4876">
        <v>39</v>
      </c>
      <c r="AI4876">
        <v>40</v>
      </c>
      <c r="AJ4876">
        <v>288</v>
      </c>
      <c r="AK4876">
        <v>242</v>
      </c>
      <c r="AL4876">
        <v>213</v>
      </c>
      <c r="AM4876">
        <v>233</v>
      </c>
    </row>
    <row r="4877" spans="1:39" x14ac:dyDescent="0.15">
      <c r="A4877" t="s">
        <v>50</v>
      </c>
      <c r="B4877">
        <v>5</v>
      </c>
      <c r="C4877">
        <v>1</v>
      </c>
      <c r="D4877">
        <v>1</v>
      </c>
      <c r="E4877" t="s">
        <v>28</v>
      </c>
      <c r="F4877" t="s">
        <v>206</v>
      </c>
      <c r="G4877">
        <v>5018</v>
      </c>
      <c r="H4877">
        <v>25129</v>
      </c>
      <c r="I4877">
        <v>106606</v>
      </c>
      <c r="J4877">
        <v>6768775.7999999998</v>
      </c>
      <c r="K4877">
        <v>5891394.3300000001</v>
      </c>
      <c r="L4877">
        <v>5068466.5599999996</v>
      </c>
      <c r="M4877">
        <v>1720366.4763</v>
      </c>
      <c r="N4877">
        <v>2863</v>
      </c>
      <c r="O4877">
        <v>11375</v>
      </c>
      <c r="P4877">
        <v>57542</v>
      </c>
      <c r="Q4877">
        <v>3733312.34</v>
      </c>
      <c r="R4877">
        <v>3459571.77</v>
      </c>
      <c r="S4877">
        <v>2826357.72</v>
      </c>
      <c r="T4877">
        <v>987079.96660000004</v>
      </c>
      <c r="U4877">
        <v>2155</v>
      </c>
      <c r="V4877">
        <v>13754</v>
      </c>
      <c r="W4877">
        <v>49064</v>
      </c>
      <c r="X4877">
        <v>3035463.46</v>
      </c>
      <c r="Y4877">
        <v>2431822.56</v>
      </c>
      <c r="Z4877">
        <v>2242108.84</v>
      </c>
      <c r="AA4877">
        <v>733286.50970000005</v>
      </c>
      <c r="AB4877">
        <v>4377</v>
      </c>
      <c r="AC4877">
        <v>4657</v>
      </c>
      <c r="AD4877">
        <v>3031</v>
      </c>
      <c r="AE4877">
        <v>4193</v>
      </c>
      <c r="AF4877">
        <v>2753</v>
      </c>
      <c r="AG4877">
        <v>2749</v>
      </c>
      <c r="AH4877">
        <v>1837</v>
      </c>
      <c r="AI4877">
        <v>2633</v>
      </c>
      <c r="AJ4877">
        <v>1624</v>
      </c>
      <c r="AK4877">
        <v>1908</v>
      </c>
      <c r="AL4877">
        <v>1194</v>
      </c>
      <c r="AM4877">
        <v>1560</v>
      </c>
    </row>
    <row r="4878" spans="1:39" x14ac:dyDescent="0.15">
      <c r="A4878" t="s">
        <v>50</v>
      </c>
      <c r="B4878">
        <v>5</v>
      </c>
      <c r="C4878">
        <v>1</v>
      </c>
      <c r="D4878">
        <v>1</v>
      </c>
      <c r="E4878" t="s">
        <v>30</v>
      </c>
      <c r="F4878" t="s">
        <v>206</v>
      </c>
      <c r="G4878">
        <v>581</v>
      </c>
      <c r="H4878">
        <v>2653</v>
      </c>
      <c r="I4878">
        <v>11533</v>
      </c>
      <c r="J4878">
        <v>745111.95</v>
      </c>
      <c r="K4878">
        <v>665843.9</v>
      </c>
      <c r="L4878">
        <v>562611.54</v>
      </c>
      <c r="M4878">
        <v>188384.1029</v>
      </c>
      <c r="N4878">
        <v>337</v>
      </c>
      <c r="O4878">
        <v>1254</v>
      </c>
      <c r="P4878">
        <v>6480</v>
      </c>
      <c r="Q4878">
        <v>424652.5</v>
      </c>
      <c r="R4878">
        <v>392719.55</v>
      </c>
      <c r="S4878">
        <v>316154.39</v>
      </c>
      <c r="T4878">
        <v>112147.3311</v>
      </c>
      <c r="U4878">
        <v>244</v>
      </c>
      <c r="V4878">
        <v>1399</v>
      </c>
      <c r="W4878">
        <v>5053</v>
      </c>
      <c r="X4878">
        <v>320459.45</v>
      </c>
      <c r="Y4878">
        <v>273124.34999999998</v>
      </c>
      <c r="Z4878">
        <v>246457.15</v>
      </c>
      <c r="AA4878">
        <v>76236.771800000002</v>
      </c>
      <c r="AB4878">
        <v>525</v>
      </c>
      <c r="AC4878">
        <v>561</v>
      </c>
      <c r="AD4878">
        <v>325</v>
      </c>
      <c r="AE4878">
        <v>535</v>
      </c>
      <c r="AF4878">
        <v>318</v>
      </c>
      <c r="AG4878">
        <v>324</v>
      </c>
      <c r="AH4878">
        <v>203</v>
      </c>
      <c r="AI4878">
        <v>325</v>
      </c>
      <c r="AJ4878">
        <v>207</v>
      </c>
      <c r="AK4878">
        <v>237</v>
      </c>
      <c r="AL4878">
        <v>122</v>
      </c>
      <c r="AM4878">
        <v>210</v>
      </c>
    </row>
    <row r="4879" spans="1:39" x14ac:dyDescent="0.15">
      <c r="A4879" t="s">
        <v>50</v>
      </c>
      <c r="B4879">
        <v>5</v>
      </c>
      <c r="C4879">
        <v>1</v>
      </c>
      <c r="D4879">
        <v>1</v>
      </c>
      <c r="E4879" t="s">
        <v>29</v>
      </c>
      <c r="F4879" t="s">
        <v>206</v>
      </c>
      <c r="G4879">
        <v>9327</v>
      </c>
      <c r="H4879">
        <v>48772</v>
      </c>
      <c r="I4879">
        <v>203557</v>
      </c>
      <c r="J4879">
        <v>12875108.029999999</v>
      </c>
      <c r="K4879">
        <v>10771433.93</v>
      </c>
      <c r="L4879">
        <v>9272856.3800000008</v>
      </c>
      <c r="M4879">
        <v>3225183.3695</v>
      </c>
      <c r="N4879">
        <v>3062</v>
      </c>
      <c r="O4879">
        <v>13591</v>
      </c>
      <c r="P4879">
        <v>68094</v>
      </c>
      <c r="Q4879">
        <v>4330794.41</v>
      </c>
      <c r="R4879">
        <v>3686694.85</v>
      </c>
      <c r="S4879">
        <v>2983079.5</v>
      </c>
      <c r="T4879">
        <v>1163835.1255000001</v>
      </c>
      <c r="U4879">
        <v>6265</v>
      </c>
      <c r="V4879">
        <v>35181</v>
      </c>
      <c r="W4879">
        <v>135463</v>
      </c>
      <c r="X4879">
        <v>8544313.6199999992</v>
      </c>
      <c r="Y4879">
        <v>7084739.0800000001</v>
      </c>
      <c r="Z4879">
        <v>6289776.8799999999</v>
      </c>
      <c r="AA4879">
        <v>2061348.2439999999</v>
      </c>
      <c r="AB4879">
        <v>8713</v>
      </c>
      <c r="AC4879">
        <v>9132</v>
      </c>
      <c r="AD4879">
        <v>6307</v>
      </c>
      <c r="AE4879">
        <v>8758</v>
      </c>
      <c r="AF4879">
        <v>2933</v>
      </c>
      <c r="AG4879">
        <v>2967</v>
      </c>
      <c r="AH4879">
        <v>2217</v>
      </c>
      <c r="AI4879">
        <v>2937</v>
      </c>
      <c r="AJ4879">
        <v>5780</v>
      </c>
      <c r="AK4879">
        <v>6165</v>
      </c>
      <c r="AL4879">
        <v>4090</v>
      </c>
      <c r="AM4879">
        <v>5821</v>
      </c>
    </row>
    <row r="4880" spans="1:39" x14ac:dyDescent="0.15">
      <c r="A4880" t="s">
        <v>50</v>
      </c>
      <c r="B4880">
        <v>5</v>
      </c>
      <c r="C4880">
        <v>1</v>
      </c>
      <c r="D4880">
        <v>1</v>
      </c>
      <c r="E4880" t="s">
        <v>31</v>
      </c>
      <c r="F4880" t="s">
        <v>206</v>
      </c>
      <c r="G4880">
        <v>11</v>
      </c>
      <c r="H4880">
        <v>95</v>
      </c>
      <c r="I4880">
        <v>284</v>
      </c>
      <c r="J4880">
        <v>17987.78</v>
      </c>
      <c r="K4880">
        <v>13753.39</v>
      </c>
      <c r="L4880">
        <v>11558.75</v>
      </c>
      <c r="M4880">
        <v>4187.6306000000004</v>
      </c>
      <c r="N4880">
        <v>0</v>
      </c>
      <c r="O4880">
        <v>0</v>
      </c>
      <c r="P4880">
        <v>0</v>
      </c>
      <c r="Q4880">
        <v>0</v>
      </c>
      <c r="R4880">
        <v>0</v>
      </c>
      <c r="S4880">
        <v>0</v>
      </c>
      <c r="T4880">
        <v>0</v>
      </c>
      <c r="U4880">
        <v>11</v>
      </c>
      <c r="V4880">
        <v>95</v>
      </c>
      <c r="W4880">
        <v>284</v>
      </c>
      <c r="X4880">
        <v>17987.78</v>
      </c>
      <c r="Y4880">
        <v>13753.39</v>
      </c>
      <c r="Z4880">
        <v>11558.75</v>
      </c>
      <c r="AA4880">
        <v>4187.6306000000004</v>
      </c>
      <c r="AB4880">
        <v>9</v>
      </c>
      <c r="AC4880">
        <v>11</v>
      </c>
      <c r="AD4880">
        <v>7</v>
      </c>
      <c r="AE4880">
        <v>8</v>
      </c>
      <c r="AF4880">
        <v>0</v>
      </c>
      <c r="AG4880">
        <v>0</v>
      </c>
      <c r="AH4880">
        <v>0</v>
      </c>
      <c r="AI4880">
        <v>0</v>
      </c>
      <c r="AJ4880">
        <v>9</v>
      </c>
      <c r="AK4880">
        <v>11</v>
      </c>
      <c r="AL4880">
        <v>7</v>
      </c>
      <c r="AM4880">
        <v>8</v>
      </c>
    </row>
    <row r="4881" spans="1:39" x14ac:dyDescent="0.15">
      <c r="A4881" t="s">
        <v>50</v>
      </c>
      <c r="B4881">
        <v>5</v>
      </c>
      <c r="C4881">
        <v>1</v>
      </c>
      <c r="D4881">
        <v>1</v>
      </c>
      <c r="E4881" t="s">
        <v>32</v>
      </c>
      <c r="F4881" t="s">
        <v>206</v>
      </c>
      <c r="G4881">
        <v>726</v>
      </c>
      <c r="H4881">
        <v>3248</v>
      </c>
      <c r="I4881">
        <v>15138</v>
      </c>
      <c r="J4881">
        <v>965883.04</v>
      </c>
      <c r="K4881">
        <v>823204.66</v>
      </c>
      <c r="L4881">
        <v>728506.05</v>
      </c>
      <c r="M4881">
        <v>236798.46979999999</v>
      </c>
      <c r="N4881">
        <v>154</v>
      </c>
      <c r="O4881">
        <v>709</v>
      </c>
      <c r="P4881">
        <v>3609</v>
      </c>
      <c r="Q4881">
        <v>233412.78</v>
      </c>
      <c r="R4881">
        <v>201840.26</v>
      </c>
      <c r="S4881">
        <v>163945.34</v>
      </c>
      <c r="T4881">
        <v>61777.195099999997</v>
      </c>
      <c r="U4881">
        <v>572</v>
      </c>
      <c r="V4881">
        <v>2539</v>
      </c>
      <c r="W4881">
        <v>11529</v>
      </c>
      <c r="X4881">
        <v>732470.26</v>
      </c>
      <c r="Y4881">
        <v>621364.4</v>
      </c>
      <c r="Z4881">
        <v>564560.71</v>
      </c>
      <c r="AA4881">
        <v>175021.27470000001</v>
      </c>
      <c r="AB4881">
        <v>706</v>
      </c>
      <c r="AC4881">
        <v>697</v>
      </c>
      <c r="AD4881">
        <v>477</v>
      </c>
      <c r="AE4881">
        <v>677</v>
      </c>
      <c r="AF4881">
        <v>149</v>
      </c>
      <c r="AG4881">
        <v>148</v>
      </c>
      <c r="AH4881">
        <v>115</v>
      </c>
      <c r="AI4881">
        <v>148</v>
      </c>
      <c r="AJ4881">
        <v>557</v>
      </c>
      <c r="AK4881">
        <v>549</v>
      </c>
      <c r="AL4881">
        <v>362</v>
      </c>
      <c r="AM4881">
        <v>529</v>
      </c>
    </row>
    <row r="4882" spans="1:39" x14ac:dyDescent="0.15">
      <c r="A4882" t="s">
        <v>50</v>
      </c>
      <c r="B4882">
        <v>5</v>
      </c>
      <c r="C4882">
        <v>1</v>
      </c>
      <c r="D4882">
        <v>2</v>
      </c>
      <c r="E4882" t="s">
        <v>28</v>
      </c>
      <c r="F4882" t="s">
        <v>206</v>
      </c>
      <c r="G4882">
        <v>700</v>
      </c>
      <c r="H4882">
        <v>1890</v>
      </c>
      <c r="I4882">
        <v>12384</v>
      </c>
      <c r="J4882">
        <v>807951.15</v>
      </c>
      <c r="K4882">
        <v>740568.14</v>
      </c>
      <c r="L4882">
        <v>609521.36</v>
      </c>
      <c r="M4882">
        <v>205775.88879999999</v>
      </c>
      <c r="N4882">
        <v>374</v>
      </c>
      <c r="O4882">
        <v>973</v>
      </c>
      <c r="P4882">
        <v>6869</v>
      </c>
      <c r="Q4882">
        <v>448104.27</v>
      </c>
      <c r="R4882">
        <v>407516.71</v>
      </c>
      <c r="S4882">
        <v>307639.7</v>
      </c>
      <c r="T4882">
        <v>120050.198</v>
      </c>
      <c r="U4882">
        <v>326</v>
      </c>
      <c r="V4882">
        <v>917</v>
      </c>
      <c r="W4882">
        <v>5515</v>
      </c>
      <c r="X4882">
        <v>359846.88</v>
      </c>
      <c r="Y4882">
        <v>333051.43</v>
      </c>
      <c r="Z4882">
        <v>301881.65999999997</v>
      </c>
      <c r="AA4882">
        <v>85725.690799999997</v>
      </c>
      <c r="AB4882">
        <v>672</v>
      </c>
      <c r="AC4882">
        <v>644</v>
      </c>
      <c r="AD4882">
        <v>313</v>
      </c>
      <c r="AE4882">
        <v>637</v>
      </c>
      <c r="AF4882">
        <v>364</v>
      </c>
      <c r="AG4882">
        <v>361</v>
      </c>
      <c r="AH4882">
        <v>188</v>
      </c>
      <c r="AI4882">
        <v>346</v>
      </c>
      <c r="AJ4882">
        <v>308</v>
      </c>
      <c r="AK4882">
        <v>283</v>
      </c>
      <c r="AL4882">
        <v>125</v>
      </c>
      <c r="AM4882">
        <v>291</v>
      </c>
    </row>
    <row r="4883" spans="1:39" x14ac:dyDescent="0.15">
      <c r="A4883" t="s">
        <v>50</v>
      </c>
      <c r="B4883">
        <v>5</v>
      </c>
      <c r="C4883">
        <v>1</v>
      </c>
      <c r="D4883">
        <v>2</v>
      </c>
      <c r="E4883" t="s">
        <v>30</v>
      </c>
      <c r="F4883" t="s">
        <v>206</v>
      </c>
      <c r="G4883">
        <v>94</v>
      </c>
      <c r="H4883">
        <v>261</v>
      </c>
      <c r="I4883">
        <v>1562</v>
      </c>
      <c r="J4883">
        <v>104270.5</v>
      </c>
      <c r="K4883">
        <v>96313.85</v>
      </c>
      <c r="L4883">
        <v>83383.08</v>
      </c>
      <c r="M4883">
        <v>26137.527999999998</v>
      </c>
      <c r="N4883">
        <v>55</v>
      </c>
      <c r="O4883">
        <v>134</v>
      </c>
      <c r="P4883">
        <v>918</v>
      </c>
      <c r="Q4883">
        <v>62167.97</v>
      </c>
      <c r="R4883">
        <v>56973.32</v>
      </c>
      <c r="S4883">
        <v>46842.3</v>
      </c>
      <c r="T4883">
        <v>16093.420700000001</v>
      </c>
      <c r="U4883">
        <v>39</v>
      </c>
      <c r="V4883">
        <v>127</v>
      </c>
      <c r="W4883">
        <v>644</v>
      </c>
      <c r="X4883">
        <v>42102.53</v>
      </c>
      <c r="Y4883">
        <v>39340.53</v>
      </c>
      <c r="Z4883">
        <v>36540.78</v>
      </c>
      <c r="AA4883">
        <v>10044.1073</v>
      </c>
      <c r="AB4883">
        <v>85</v>
      </c>
      <c r="AC4883">
        <v>85</v>
      </c>
      <c r="AD4883">
        <v>42</v>
      </c>
      <c r="AE4883">
        <v>93</v>
      </c>
      <c r="AF4883">
        <v>50</v>
      </c>
      <c r="AG4883">
        <v>52</v>
      </c>
      <c r="AH4883">
        <v>28</v>
      </c>
      <c r="AI4883">
        <v>55</v>
      </c>
      <c r="AJ4883">
        <v>35</v>
      </c>
      <c r="AK4883">
        <v>33</v>
      </c>
      <c r="AL4883">
        <v>14</v>
      </c>
      <c r="AM4883">
        <v>38</v>
      </c>
    </row>
    <row r="4884" spans="1:39" x14ac:dyDescent="0.15">
      <c r="A4884" t="s">
        <v>50</v>
      </c>
      <c r="B4884">
        <v>5</v>
      </c>
      <c r="C4884">
        <v>1</v>
      </c>
      <c r="D4884">
        <v>2</v>
      </c>
      <c r="E4884" t="s">
        <v>29</v>
      </c>
      <c r="F4884" t="s">
        <v>206</v>
      </c>
      <c r="G4884">
        <v>515</v>
      </c>
      <c r="H4884">
        <v>1604</v>
      </c>
      <c r="I4884">
        <v>10129</v>
      </c>
      <c r="J4884">
        <v>650999.06999999995</v>
      </c>
      <c r="K4884">
        <v>553704.53</v>
      </c>
      <c r="L4884">
        <v>472207.98</v>
      </c>
      <c r="M4884">
        <v>161203.40460000001</v>
      </c>
      <c r="N4884">
        <v>145</v>
      </c>
      <c r="O4884">
        <v>393</v>
      </c>
      <c r="P4884">
        <v>2902</v>
      </c>
      <c r="Q4884">
        <v>189527.36</v>
      </c>
      <c r="R4884">
        <v>161542.97</v>
      </c>
      <c r="S4884">
        <v>127783.73</v>
      </c>
      <c r="T4884">
        <v>49931.192499999997</v>
      </c>
      <c r="U4884">
        <v>370</v>
      </c>
      <c r="V4884">
        <v>1211</v>
      </c>
      <c r="W4884">
        <v>7227</v>
      </c>
      <c r="X4884">
        <v>461471.71</v>
      </c>
      <c r="Y4884">
        <v>392161.56</v>
      </c>
      <c r="Z4884">
        <v>344424.25</v>
      </c>
      <c r="AA4884">
        <v>111272.2121</v>
      </c>
      <c r="AB4884">
        <v>498</v>
      </c>
      <c r="AC4884">
        <v>486</v>
      </c>
      <c r="AD4884">
        <v>258</v>
      </c>
      <c r="AE4884">
        <v>502</v>
      </c>
      <c r="AF4884">
        <v>142</v>
      </c>
      <c r="AG4884">
        <v>133</v>
      </c>
      <c r="AH4884">
        <v>89</v>
      </c>
      <c r="AI4884">
        <v>142</v>
      </c>
      <c r="AJ4884">
        <v>356</v>
      </c>
      <c r="AK4884">
        <v>353</v>
      </c>
      <c r="AL4884">
        <v>169</v>
      </c>
      <c r="AM4884">
        <v>360</v>
      </c>
    </row>
    <row r="4885" spans="1:39" x14ac:dyDescent="0.15">
      <c r="A4885" t="s">
        <v>50</v>
      </c>
      <c r="B4885">
        <v>5</v>
      </c>
      <c r="C4885">
        <v>1</v>
      </c>
      <c r="D4885">
        <v>2</v>
      </c>
      <c r="E4885" t="s">
        <v>32</v>
      </c>
      <c r="F4885" t="s">
        <v>206</v>
      </c>
      <c r="G4885">
        <v>197</v>
      </c>
      <c r="H4885">
        <v>655</v>
      </c>
      <c r="I4885">
        <v>3916</v>
      </c>
      <c r="J4885">
        <v>249696.92</v>
      </c>
      <c r="K4885">
        <v>210562.84</v>
      </c>
      <c r="L4885">
        <v>189969.46</v>
      </c>
      <c r="M4885">
        <v>60908.584999999999</v>
      </c>
      <c r="N4885">
        <v>28</v>
      </c>
      <c r="O4885">
        <v>80</v>
      </c>
      <c r="P4885">
        <v>576</v>
      </c>
      <c r="Q4885">
        <v>37922.699999999997</v>
      </c>
      <c r="R4885">
        <v>30645.94</v>
      </c>
      <c r="S4885">
        <v>23981.82</v>
      </c>
      <c r="T4885">
        <v>10015.009599999999</v>
      </c>
      <c r="U4885">
        <v>169</v>
      </c>
      <c r="V4885">
        <v>575</v>
      </c>
      <c r="W4885">
        <v>3340</v>
      </c>
      <c r="X4885">
        <v>211774.22</v>
      </c>
      <c r="Y4885">
        <v>179916.9</v>
      </c>
      <c r="Z4885">
        <v>165987.64000000001</v>
      </c>
      <c r="AA4885">
        <v>50893.575400000002</v>
      </c>
      <c r="AB4885">
        <v>188</v>
      </c>
      <c r="AC4885">
        <v>176</v>
      </c>
      <c r="AD4885">
        <v>111</v>
      </c>
      <c r="AE4885">
        <v>181</v>
      </c>
      <c r="AF4885">
        <v>26</v>
      </c>
      <c r="AG4885">
        <v>27</v>
      </c>
      <c r="AH4885">
        <v>18</v>
      </c>
      <c r="AI4885">
        <v>28</v>
      </c>
      <c r="AJ4885">
        <v>162</v>
      </c>
      <c r="AK4885">
        <v>149</v>
      </c>
      <c r="AL4885">
        <v>93</v>
      </c>
      <c r="AM4885">
        <v>153</v>
      </c>
    </row>
    <row r="4886" spans="1:39" x14ac:dyDescent="0.15">
      <c r="A4886" t="s">
        <v>50</v>
      </c>
      <c r="B4886">
        <v>5</v>
      </c>
      <c r="C4886">
        <v>2</v>
      </c>
      <c r="D4886">
        <v>0</v>
      </c>
      <c r="E4886" t="s">
        <v>28</v>
      </c>
      <c r="F4886" t="s">
        <v>206</v>
      </c>
      <c r="G4886">
        <v>180</v>
      </c>
      <c r="H4886">
        <v>880</v>
      </c>
      <c r="I4886">
        <v>3730</v>
      </c>
      <c r="J4886">
        <v>227725.07</v>
      </c>
      <c r="K4886">
        <v>197930.23999999999</v>
      </c>
      <c r="L4886">
        <v>154794.79999999999</v>
      </c>
      <c r="M4886">
        <v>59716.394200000002</v>
      </c>
      <c r="N4886">
        <v>180</v>
      </c>
      <c r="O4886">
        <v>395</v>
      </c>
      <c r="P4886">
        <v>1897</v>
      </c>
      <c r="Q4886">
        <v>113586.22</v>
      </c>
      <c r="R4886">
        <v>95696.23</v>
      </c>
      <c r="S4886">
        <v>64006.64</v>
      </c>
      <c r="T4886">
        <v>31399.356400000001</v>
      </c>
      <c r="U4886">
        <v>180</v>
      </c>
      <c r="V4886">
        <v>485</v>
      </c>
      <c r="W4886">
        <v>1833</v>
      </c>
      <c r="X4886">
        <v>114138.85</v>
      </c>
      <c r="Y4886">
        <v>102234.01</v>
      </c>
      <c r="Z4886">
        <v>90788.160000000003</v>
      </c>
      <c r="AA4886">
        <v>28317.037799999998</v>
      </c>
      <c r="AB4886">
        <v>180</v>
      </c>
      <c r="AC4886">
        <v>178</v>
      </c>
      <c r="AD4886">
        <v>156</v>
      </c>
      <c r="AE4886">
        <v>152</v>
      </c>
      <c r="AF4886">
        <v>180</v>
      </c>
      <c r="AG4886">
        <v>178</v>
      </c>
      <c r="AH4886">
        <v>156</v>
      </c>
      <c r="AI4886">
        <v>152</v>
      </c>
      <c r="AJ4886">
        <v>180</v>
      </c>
      <c r="AK4886">
        <v>178</v>
      </c>
      <c r="AL4886">
        <v>156</v>
      </c>
      <c r="AM4886">
        <v>152</v>
      </c>
    </row>
    <row r="4887" spans="1:39" x14ac:dyDescent="0.15">
      <c r="A4887" t="s">
        <v>50</v>
      </c>
      <c r="B4887">
        <v>5</v>
      </c>
      <c r="C4887">
        <v>2</v>
      </c>
      <c r="D4887">
        <v>0</v>
      </c>
      <c r="E4887" t="s">
        <v>29</v>
      </c>
      <c r="F4887" t="s">
        <v>206</v>
      </c>
      <c r="G4887">
        <v>6</v>
      </c>
      <c r="H4887">
        <v>37</v>
      </c>
      <c r="I4887">
        <v>146</v>
      </c>
      <c r="J4887">
        <v>8757.2900000000009</v>
      </c>
      <c r="K4887">
        <v>7214.47</v>
      </c>
      <c r="L4887">
        <v>6369.01</v>
      </c>
      <c r="M4887">
        <v>2589.0634</v>
      </c>
      <c r="N4887">
        <v>6</v>
      </c>
      <c r="O4887">
        <v>22</v>
      </c>
      <c r="P4887">
        <v>83</v>
      </c>
      <c r="Q4887">
        <v>4911.5</v>
      </c>
      <c r="R4887">
        <v>4173.93</v>
      </c>
      <c r="S4887">
        <v>3451.14</v>
      </c>
      <c r="T4887">
        <v>1586.1275000000001</v>
      </c>
      <c r="U4887">
        <v>6</v>
      </c>
      <c r="V4887">
        <v>15</v>
      </c>
      <c r="W4887">
        <v>63</v>
      </c>
      <c r="X4887">
        <v>3845.79</v>
      </c>
      <c r="Y4887">
        <v>3040.54</v>
      </c>
      <c r="Z4887">
        <v>2917.87</v>
      </c>
      <c r="AA4887">
        <v>1002.9358999999999</v>
      </c>
      <c r="AB4887">
        <v>6</v>
      </c>
      <c r="AC4887">
        <v>6</v>
      </c>
      <c r="AD4887">
        <v>6</v>
      </c>
      <c r="AE4887">
        <v>3</v>
      </c>
      <c r="AF4887">
        <v>6</v>
      </c>
      <c r="AG4887">
        <v>6</v>
      </c>
      <c r="AH4887">
        <v>6</v>
      </c>
      <c r="AI4887">
        <v>3</v>
      </c>
      <c r="AJ4887">
        <v>6</v>
      </c>
      <c r="AK4887">
        <v>6</v>
      </c>
      <c r="AL4887">
        <v>6</v>
      </c>
      <c r="AM4887">
        <v>3</v>
      </c>
    </row>
    <row r="4888" spans="1:39" x14ac:dyDescent="0.15">
      <c r="A4888" t="s">
        <v>50</v>
      </c>
      <c r="B4888">
        <v>5</v>
      </c>
      <c r="C4888">
        <v>2</v>
      </c>
      <c r="D4888">
        <v>0</v>
      </c>
      <c r="E4888" t="s">
        <v>32</v>
      </c>
      <c r="F4888" t="s">
        <v>206</v>
      </c>
      <c r="G4888">
        <v>154</v>
      </c>
      <c r="H4888">
        <v>848</v>
      </c>
      <c r="I4888">
        <v>3733</v>
      </c>
      <c r="J4888">
        <v>219682.76</v>
      </c>
      <c r="K4888">
        <v>176737.36</v>
      </c>
      <c r="L4888">
        <v>148624.45000000001</v>
      </c>
      <c r="M4888">
        <v>60038.58</v>
      </c>
      <c r="N4888">
        <v>154</v>
      </c>
      <c r="O4888">
        <v>365</v>
      </c>
      <c r="P4888">
        <v>1592</v>
      </c>
      <c r="Q4888">
        <v>87721.38</v>
      </c>
      <c r="R4888">
        <v>69040.11</v>
      </c>
      <c r="S4888">
        <v>48731.91</v>
      </c>
      <c r="T4888">
        <v>27252.132600000001</v>
      </c>
      <c r="U4888">
        <v>154</v>
      </c>
      <c r="V4888">
        <v>483</v>
      </c>
      <c r="W4888">
        <v>2141</v>
      </c>
      <c r="X4888">
        <v>131961.38</v>
      </c>
      <c r="Y4888">
        <v>107697.25</v>
      </c>
      <c r="Z4888">
        <v>99892.54</v>
      </c>
      <c r="AA4888">
        <v>32786.447399999997</v>
      </c>
      <c r="AB4888">
        <v>153</v>
      </c>
      <c r="AC4888">
        <v>152</v>
      </c>
      <c r="AD4888">
        <v>138</v>
      </c>
      <c r="AE4888">
        <v>146</v>
      </c>
      <c r="AF4888">
        <v>153</v>
      </c>
      <c r="AG4888">
        <v>152</v>
      </c>
      <c r="AH4888">
        <v>138</v>
      </c>
      <c r="AI4888">
        <v>146</v>
      </c>
      <c r="AJ4888">
        <v>153</v>
      </c>
      <c r="AK4888">
        <v>152</v>
      </c>
      <c r="AL4888">
        <v>138</v>
      </c>
      <c r="AM4888">
        <v>146</v>
      </c>
    </row>
    <row r="4889" spans="1:39" x14ac:dyDescent="0.15">
      <c r="A4889" t="s">
        <v>50</v>
      </c>
      <c r="B4889">
        <v>5</v>
      </c>
      <c r="C4889">
        <v>2</v>
      </c>
      <c r="D4889">
        <v>1</v>
      </c>
      <c r="E4889" t="s">
        <v>28</v>
      </c>
      <c r="F4889" t="s">
        <v>206</v>
      </c>
      <c r="G4889">
        <v>2244</v>
      </c>
      <c r="H4889">
        <v>12875</v>
      </c>
      <c r="I4889">
        <v>47527</v>
      </c>
      <c r="J4889">
        <v>2942984.77</v>
      </c>
      <c r="K4889">
        <v>2644754.9500000002</v>
      </c>
      <c r="L4889">
        <v>2196536.63</v>
      </c>
      <c r="M4889">
        <v>766013.5527</v>
      </c>
      <c r="N4889">
        <v>2244</v>
      </c>
      <c r="O4889">
        <v>5959</v>
      </c>
      <c r="P4889">
        <v>23734</v>
      </c>
      <c r="Q4889">
        <v>1448282.87</v>
      </c>
      <c r="R4889">
        <v>1286071.8500000001</v>
      </c>
      <c r="S4889">
        <v>941711.28</v>
      </c>
      <c r="T4889">
        <v>400253.1373</v>
      </c>
      <c r="U4889">
        <v>2244</v>
      </c>
      <c r="V4889">
        <v>6916</v>
      </c>
      <c r="W4889">
        <v>23793</v>
      </c>
      <c r="X4889">
        <v>1494701.9</v>
      </c>
      <c r="Y4889">
        <v>1358683.1</v>
      </c>
      <c r="Z4889">
        <v>1254825.3500000001</v>
      </c>
      <c r="AA4889">
        <v>365760.4154</v>
      </c>
      <c r="AB4889">
        <v>2120</v>
      </c>
      <c r="AC4889">
        <v>2221</v>
      </c>
      <c r="AD4889">
        <v>1566</v>
      </c>
      <c r="AE4889">
        <v>2137</v>
      </c>
      <c r="AF4889">
        <v>2120</v>
      </c>
      <c r="AG4889">
        <v>2221</v>
      </c>
      <c r="AH4889">
        <v>1566</v>
      </c>
      <c r="AI4889">
        <v>2137</v>
      </c>
      <c r="AJ4889">
        <v>2120</v>
      </c>
      <c r="AK4889">
        <v>2221</v>
      </c>
      <c r="AL4889">
        <v>1566</v>
      </c>
      <c r="AM4889">
        <v>2137</v>
      </c>
    </row>
    <row r="4890" spans="1:39" x14ac:dyDescent="0.15">
      <c r="A4890" t="s">
        <v>50</v>
      </c>
      <c r="B4890">
        <v>5</v>
      </c>
      <c r="C4890">
        <v>2</v>
      </c>
      <c r="D4890">
        <v>1</v>
      </c>
      <c r="E4890" t="s">
        <v>30</v>
      </c>
      <c r="F4890" t="s">
        <v>206</v>
      </c>
      <c r="G4890">
        <v>265</v>
      </c>
      <c r="H4890">
        <v>1636</v>
      </c>
      <c r="I4890">
        <v>5846</v>
      </c>
      <c r="J4890">
        <v>360652.1</v>
      </c>
      <c r="K4890">
        <v>325871.40000000002</v>
      </c>
      <c r="L4890">
        <v>269149.73</v>
      </c>
      <c r="M4890">
        <v>94678.738400000002</v>
      </c>
      <c r="N4890">
        <v>265</v>
      </c>
      <c r="O4890">
        <v>756</v>
      </c>
      <c r="P4890">
        <v>2952</v>
      </c>
      <c r="Q4890">
        <v>178720.81</v>
      </c>
      <c r="R4890">
        <v>161664.76999999999</v>
      </c>
      <c r="S4890">
        <v>116816.19</v>
      </c>
      <c r="T4890">
        <v>50097.656300000002</v>
      </c>
      <c r="U4890">
        <v>265</v>
      </c>
      <c r="V4890">
        <v>880</v>
      </c>
      <c r="W4890">
        <v>2894</v>
      </c>
      <c r="X4890">
        <v>181931.29</v>
      </c>
      <c r="Y4890">
        <v>164206.63</v>
      </c>
      <c r="Z4890">
        <v>152333.54</v>
      </c>
      <c r="AA4890">
        <v>44581.0821</v>
      </c>
      <c r="AB4890">
        <v>242</v>
      </c>
      <c r="AC4890">
        <v>264</v>
      </c>
      <c r="AD4890">
        <v>177</v>
      </c>
      <c r="AE4890">
        <v>248</v>
      </c>
      <c r="AF4890">
        <v>242</v>
      </c>
      <c r="AG4890">
        <v>264</v>
      </c>
      <c r="AH4890">
        <v>177</v>
      </c>
      <c r="AI4890">
        <v>248</v>
      </c>
      <c r="AJ4890">
        <v>242</v>
      </c>
      <c r="AK4890">
        <v>264</v>
      </c>
      <c r="AL4890">
        <v>177</v>
      </c>
      <c r="AM4890">
        <v>248</v>
      </c>
    </row>
    <row r="4891" spans="1:39" x14ac:dyDescent="0.15">
      <c r="A4891" t="s">
        <v>50</v>
      </c>
      <c r="B4891">
        <v>5</v>
      </c>
      <c r="C4891">
        <v>2</v>
      </c>
      <c r="D4891">
        <v>1</v>
      </c>
      <c r="E4891" t="s">
        <v>29</v>
      </c>
      <c r="F4891" t="s">
        <v>206</v>
      </c>
      <c r="G4891">
        <v>7635</v>
      </c>
      <c r="H4891">
        <v>52004</v>
      </c>
      <c r="I4891">
        <v>189940</v>
      </c>
      <c r="J4891">
        <v>11625172.609999999</v>
      </c>
      <c r="K4891">
        <v>9684733.4800000004</v>
      </c>
      <c r="L4891">
        <v>8005346.9699999997</v>
      </c>
      <c r="M4891">
        <v>3052789.2843999998</v>
      </c>
      <c r="N4891">
        <v>7635</v>
      </c>
      <c r="O4891">
        <v>20884</v>
      </c>
      <c r="P4891">
        <v>83170</v>
      </c>
      <c r="Q4891">
        <v>4970715.01</v>
      </c>
      <c r="R4891">
        <v>4077954.16</v>
      </c>
      <c r="S4891">
        <v>2933587.91</v>
      </c>
      <c r="T4891">
        <v>1415986.1078999999</v>
      </c>
      <c r="U4891">
        <v>7635</v>
      </c>
      <c r="V4891">
        <v>31120</v>
      </c>
      <c r="W4891">
        <v>106770</v>
      </c>
      <c r="X4891">
        <v>6654457.5999999996</v>
      </c>
      <c r="Y4891">
        <v>5606779.3200000003</v>
      </c>
      <c r="Z4891">
        <v>5071759.0599999996</v>
      </c>
      <c r="AA4891">
        <v>1636803.1765000001</v>
      </c>
      <c r="AB4891">
        <v>7257</v>
      </c>
      <c r="AC4891">
        <v>7593</v>
      </c>
      <c r="AD4891">
        <v>5839</v>
      </c>
      <c r="AE4891">
        <v>7390</v>
      </c>
      <c r="AF4891">
        <v>7257</v>
      </c>
      <c r="AG4891">
        <v>7593</v>
      </c>
      <c r="AH4891">
        <v>5839</v>
      </c>
      <c r="AI4891">
        <v>7390</v>
      </c>
      <c r="AJ4891">
        <v>7257</v>
      </c>
      <c r="AK4891">
        <v>7593</v>
      </c>
      <c r="AL4891">
        <v>5839</v>
      </c>
      <c r="AM4891">
        <v>7390</v>
      </c>
    </row>
    <row r="4892" spans="1:39" x14ac:dyDescent="0.15">
      <c r="A4892" t="s">
        <v>50</v>
      </c>
      <c r="B4892">
        <v>5</v>
      </c>
      <c r="C4892">
        <v>2</v>
      </c>
      <c r="D4892">
        <v>1</v>
      </c>
      <c r="E4892" t="s">
        <v>31</v>
      </c>
      <c r="F4892" t="s">
        <v>206</v>
      </c>
      <c r="G4892">
        <v>12</v>
      </c>
      <c r="H4892">
        <v>111</v>
      </c>
      <c r="I4892">
        <v>306</v>
      </c>
      <c r="J4892">
        <v>18294.13</v>
      </c>
      <c r="K4892">
        <v>15025.62</v>
      </c>
      <c r="L4892">
        <v>11666.87</v>
      </c>
      <c r="M4892">
        <v>4980.9921000000004</v>
      </c>
      <c r="N4892">
        <v>12</v>
      </c>
      <c r="O4892">
        <v>53</v>
      </c>
      <c r="P4892">
        <v>130</v>
      </c>
      <c r="Q4892">
        <v>7318.33</v>
      </c>
      <c r="R4892">
        <v>6162.22</v>
      </c>
      <c r="S4892">
        <v>4299.1499999999996</v>
      </c>
      <c r="T4892">
        <v>2352.5313000000001</v>
      </c>
      <c r="U4892">
        <v>12</v>
      </c>
      <c r="V4892">
        <v>58</v>
      </c>
      <c r="W4892">
        <v>176</v>
      </c>
      <c r="X4892">
        <v>10975.8</v>
      </c>
      <c r="Y4892">
        <v>8863.4</v>
      </c>
      <c r="Z4892">
        <v>7367.72</v>
      </c>
      <c r="AA4892">
        <v>2628.4607999999998</v>
      </c>
      <c r="AB4892">
        <v>12</v>
      </c>
      <c r="AC4892">
        <v>12</v>
      </c>
      <c r="AD4892">
        <v>6</v>
      </c>
      <c r="AE4892">
        <v>12</v>
      </c>
      <c r="AF4892">
        <v>12</v>
      </c>
      <c r="AG4892">
        <v>12</v>
      </c>
      <c r="AH4892">
        <v>6</v>
      </c>
      <c r="AI4892">
        <v>12</v>
      </c>
      <c r="AJ4892">
        <v>12</v>
      </c>
      <c r="AK4892">
        <v>12</v>
      </c>
      <c r="AL4892">
        <v>6</v>
      </c>
      <c r="AM4892">
        <v>12</v>
      </c>
    </row>
    <row r="4893" spans="1:39" x14ac:dyDescent="0.15">
      <c r="A4893" t="s">
        <v>50</v>
      </c>
      <c r="B4893">
        <v>5</v>
      </c>
      <c r="C4893">
        <v>2</v>
      </c>
      <c r="D4893">
        <v>1</v>
      </c>
      <c r="E4893" t="s">
        <v>32</v>
      </c>
      <c r="F4893" t="s">
        <v>206</v>
      </c>
      <c r="G4893">
        <v>621</v>
      </c>
      <c r="H4893">
        <v>3921</v>
      </c>
      <c r="I4893">
        <v>14520</v>
      </c>
      <c r="J4893">
        <v>883650.67</v>
      </c>
      <c r="K4893">
        <v>748456.7</v>
      </c>
      <c r="L4893">
        <v>630521.46</v>
      </c>
      <c r="M4893">
        <v>232959.8437</v>
      </c>
      <c r="N4893">
        <v>621</v>
      </c>
      <c r="O4893">
        <v>1552</v>
      </c>
      <c r="P4893">
        <v>5979</v>
      </c>
      <c r="Q4893">
        <v>349851.74</v>
      </c>
      <c r="R4893">
        <v>297453.18</v>
      </c>
      <c r="S4893">
        <v>218369.03</v>
      </c>
      <c r="T4893">
        <v>101373.9645</v>
      </c>
      <c r="U4893">
        <v>621</v>
      </c>
      <c r="V4893">
        <v>2369</v>
      </c>
      <c r="W4893">
        <v>8541</v>
      </c>
      <c r="X4893">
        <v>533798.93000000005</v>
      </c>
      <c r="Y4893">
        <v>451003.52</v>
      </c>
      <c r="Z4893">
        <v>412152.43</v>
      </c>
      <c r="AA4893">
        <v>131585.8792</v>
      </c>
      <c r="AB4893">
        <v>596</v>
      </c>
      <c r="AC4893">
        <v>616</v>
      </c>
      <c r="AD4893">
        <v>469</v>
      </c>
      <c r="AE4893">
        <v>594</v>
      </c>
      <c r="AF4893">
        <v>596</v>
      </c>
      <c r="AG4893">
        <v>616</v>
      </c>
      <c r="AH4893">
        <v>469</v>
      </c>
      <c r="AI4893">
        <v>594</v>
      </c>
      <c r="AJ4893">
        <v>596</v>
      </c>
      <c r="AK4893">
        <v>616</v>
      </c>
      <c r="AL4893">
        <v>469</v>
      </c>
      <c r="AM4893">
        <v>594</v>
      </c>
    </row>
    <row r="4894" spans="1:39" x14ac:dyDescent="0.15">
      <c r="A4894" t="s">
        <v>50</v>
      </c>
      <c r="B4894">
        <v>5</v>
      </c>
      <c r="C4894">
        <v>2</v>
      </c>
      <c r="D4894">
        <v>2</v>
      </c>
      <c r="E4894" t="s">
        <v>28</v>
      </c>
      <c r="F4894" t="s">
        <v>206</v>
      </c>
      <c r="G4894">
        <v>190</v>
      </c>
      <c r="H4894">
        <v>838</v>
      </c>
      <c r="I4894">
        <v>3909</v>
      </c>
      <c r="J4894">
        <v>240130.16</v>
      </c>
      <c r="K4894">
        <v>218481.15</v>
      </c>
      <c r="L4894">
        <v>178737.67</v>
      </c>
      <c r="M4894">
        <v>63021.336900000002</v>
      </c>
      <c r="N4894">
        <v>190</v>
      </c>
      <c r="O4894">
        <v>373</v>
      </c>
      <c r="P4894">
        <v>1916</v>
      </c>
      <c r="Q4894">
        <v>114936.27</v>
      </c>
      <c r="R4894">
        <v>101785.74</v>
      </c>
      <c r="S4894">
        <v>71531.98</v>
      </c>
      <c r="T4894">
        <v>32962.787400000001</v>
      </c>
      <c r="U4894">
        <v>190</v>
      </c>
      <c r="V4894">
        <v>465</v>
      </c>
      <c r="W4894">
        <v>1993</v>
      </c>
      <c r="X4894">
        <v>125193.89</v>
      </c>
      <c r="Y4894">
        <v>116695.41</v>
      </c>
      <c r="Z4894">
        <v>107205.69</v>
      </c>
      <c r="AA4894">
        <v>30058.549500000001</v>
      </c>
      <c r="AB4894">
        <v>177</v>
      </c>
      <c r="AC4894">
        <v>184</v>
      </c>
      <c r="AD4894">
        <v>119</v>
      </c>
      <c r="AE4894">
        <v>182</v>
      </c>
      <c r="AF4894">
        <v>177</v>
      </c>
      <c r="AG4894">
        <v>184</v>
      </c>
      <c r="AH4894">
        <v>119</v>
      </c>
      <c r="AI4894">
        <v>182</v>
      </c>
      <c r="AJ4894">
        <v>177</v>
      </c>
      <c r="AK4894">
        <v>184</v>
      </c>
      <c r="AL4894">
        <v>119</v>
      </c>
      <c r="AM4894">
        <v>182</v>
      </c>
    </row>
    <row r="4895" spans="1:39" x14ac:dyDescent="0.15">
      <c r="A4895" t="s">
        <v>50</v>
      </c>
      <c r="B4895">
        <v>5</v>
      </c>
      <c r="C4895">
        <v>2</v>
      </c>
      <c r="D4895">
        <v>2</v>
      </c>
      <c r="E4895" t="s">
        <v>30</v>
      </c>
      <c r="F4895" t="s">
        <v>206</v>
      </c>
      <c r="G4895">
        <v>30</v>
      </c>
      <c r="H4895">
        <v>147</v>
      </c>
      <c r="I4895">
        <v>581</v>
      </c>
      <c r="J4895">
        <v>35330.44</v>
      </c>
      <c r="K4895">
        <v>30578.639999999999</v>
      </c>
      <c r="L4895">
        <v>23894.92</v>
      </c>
      <c r="M4895">
        <v>10059.7279</v>
      </c>
      <c r="N4895">
        <v>30</v>
      </c>
      <c r="O4895">
        <v>73</v>
      </c>
      <c r="P4895">
        <v>377</v>
      </c>
      <c r="Q4895">
        <v>22443.32</v>
      </c>
      <c r="R4895">
        <v>18455.61</v>
      </c>
      <c r="S4895">
        <v>12575.62</v>
      </c>
      <c r="T4895">
        <v>6825.8328000000001</v>
      </c>
      <c r="U4895">
        <v>30</v>
      </c>
      <c r="V4895">
        <v>74</v>
      </c>
      <c r="W4895">
        <v>204</v>
      </c>
      <c r="X4895">
        <v>12887.12</v>
      </c>
      <c r="Y4895">
        <v>12123.03</v>
      </c>
      <c r="Z4895">
        <v>11319.3</v>
      </c>
      <c r="AA4895">
        <v>3233.8951000000002</v>
      </c>
      <c r="AB4895">
        <v>27</v>
      </c>
      <c r="AC4895">
        <v>28</v>
      </c>
      <c r="AD4895">
        <v>18</v>
      </c>
      <c r="AE4895">
        <v>29</v>
      </c>
      <c r="AF4895">
        <v>27</v>
      </c>
      <c r="AG4895">
        <v>28</v>
      </c>
      <c r="AH4895">
        <v>18</v>
      </c>
      <c r="AI4895">
        <v>29</v>
      </c>
      <c r="AJ4895">
        <v>27</v>
      </c>
      <c r="AK4895">
        <v>28</v>
      </c>
      <c r="AL4895">
        <v>18</v>
      </c>
      <c r="AM4895">
        <v>29</v>
      </c>
    </row>
    <row r="4896" spans="1:39" x14ac:dyDescent="0.15">
      <c r="A4896" t="s">
        <v>50</v>
      </c>
      <c r="B4896">
        <v>5</v>
      </c>
      <c r="C4896">
        <v>2</v>
      </c>
      <c r="D4896">
        <v>2</v>
      </c>
      <c r="E4896" t="s">
        <v>29</v>
      </c>
      <c r="F4896" t="s">
        <v>206</v>
      </c>
      <c r="G4896">
        <v>221</v>
      </c>
      <c r="H4896">
        <v>1046</v>
      </c>
      <c r="I4896">
        <v>4958</v>
      </c>
      <c r="J4896">
        <v>302914.65000000002</v>
      </c>
      <c r="K4896">
        <v>255458.35</v>
      </c>
      <c r="L4896">
        <v>211452.14</v>
      </c>
      <c r="M4896">
        <v>80337.499800000005</v>
      </c>
      <c r="N4896">
        <v>221</v>
      </c>
      <c r="O4896">
        <v>405</v>
      </c>
      <c r="P4896">
        <v>2101</v>
      </c>
      <c r="Q4896">
        <v>127489.05</v>
      </c>
      <c r="R4896">
        <v>106767.18</v>
      </c>
      <c r="S4896">
        <v>75562.259999999995</v>
      </c>
      <c r="T4896">
        <v>36899.472800000003</v>
      </c>
      <c r="U4896">
        <v>221</v>
      </c>
      <c r="V4896">
        <v>641</v>
      </c>
      <c r="W4896">
        <v>2857</v>
      </c>
      <c r="X4896">
        <v>175425.6</v>
      </c>
      <c r="Y4896">
        <v>148691.17000000001</v>
      </c>
      <c r="Z4896">
        <v>135889.88</v>
      </c>
      <c r="AA4896">
        <v>43438.027000000002</v>
      </c>
      <c r="AB4896">
        <v>212</v>
      </c>
      <c r="AC4896">
        <v>221</v>
      </c>
      <c r="AD4896">
        <v>148</v>
      </c>
      <c r="AE4896">
        <v>214</v>
      </c>
      <c r="AF4896">
        <v>212</v>
      </c>
      <c r="AG4896">
        <v>221</v>
      </c>
      <c r="AH4896">
        <v>148</v>
      </c>
      <c r="AI4896">
        <v>214</v>
      </c>
      <c r="AJ4896">
        <v>212</v>
      </c>
      <c r="AK4896">
        <v>221</v>
      </c>
      <c r="AL4896">
        <v>148</v>
      </c>
      <c r="AM4896">
        <v>214</v>
      </c>
    </row>
    <row r="4897" spans="1:39" x14ac:dyDescent="0.15">
      <c r="A4897" t="s">
        <v>50</v>
      </c>
      <c r="B4897">
        <v>5</v>
      </c>
      <c r="C4897">
        <v>2</v>
      </c>
      <c r="D4897">
        <v>2</v>
      </c>
      <c r="E4897" t="s">
        <v>32</v>
      </c>
      <c r="F4897" t="s">
        <v>206</v>
      </c>
      <c r="G4897">
        <v>107</v>
      </c>
      <c r="H4897">
        <v>572</v>
      </c>
      <c r="I4897">
        <v>2450</v>
      </c>
      <c r="J4897">
        <v>150745.72</v>
      </c>
      <c r="K4897">
        <v>125009.27</v>
      </c>
      <c r="L4897">
        <v>104813.52</v>
      </c>
      <c r="M4897">
        <v>39300.841</v>
      </c>
      <c r="N4897">
        <v>107</v>
      </c>
      <c r="O4897">
        <v>220</v>
      </c>
      <c r="P4897">
        <v>1008</v>
      </c>
      <c r="Q4897">
        <v>59909.67</v>
      </c>
      <c r="R4897">
        <v>50143.67</v>
      </c>
      <c r="S4897">
        <v>34884.589999999997</v>
      </c>
      <c r="T4897">
        <v>17016.969799999999</v>
      </c>
      <c r="U4897">
        <v>107</v>
      </c>
      <c r="V4897">
        <v>352</v>
      </c>
      <c r="W4897">
        <v>1442</v>
      </c>
      <c r="X4897">
        <v>90836.05</v>
      </c>
      <c r="Y4897">
        <v>74865.600000000006</v>
      </c>
      <c r="Z4897">
        <v>69928.929999999993</v>
      </c>
      <c r="AA4897">
        <v>22283.871200000001</v>
      </c>
      <c r="AB4897">
        <v>102</v>
      </c>
      <c r="AC4897">
        <v>106</v>
      </c>
      <c r="AD4897">
        <v>73</v>
      </c>
      <c r="AE4897">
        <v>102</v>
      </c>
      <c r="AF4897">
        <v>102</v>
      </c>
      <c r="AG4897">
        <v>106</v>
      </c>
      <c r="AH4897">
        <v>73</v>
      </c>
      <c r="AI4897">
        <v>102</v>
      </c>
      <c r="AJ4897">
        <v>102</v>
      </c>
      <c r="AK4897">
        <v>106</v>
      </c>
      <c r="AL4897">
        <v>73</v>
      </c>
      <c r="AM4897">
        <v>102</v>
      </c>
    </row>
    <row r="4898" spans="1:39" x14ac:dyDescent="0.15">
      <c r="A4898" t="s">
        <v>50</v>
      </c>
      <c r="B4898">
        <v>30</v>
      </c>
      <c r="C4898">
        <v>1</v>
      </c>
      <c r="D4898">
        <v>0</v>
      </c>
      <c r="E4898" t="s">
        <v>28</v>
      </c>
      <c r="F4898" t="s">
        <v>206</v>
      </c>
      <c r="G4898">
        <v>6629</v>
      </c>
      <c r="H4898">
        <v>11430</v>
      </c>
      <c r="I4898">
        <v>47458</v>
      </c>
      <c r="J4898">
        <v>3006197.43</v>
      </c>
      <c r="K4898">
        <v>2650254.65</v>
      </c>
      <c r="L4898">
        <v>2362695.11</v>
      </c>
      <c r="M4898">
        <v>769882.68590000004</v>
      </c>
      <c r="N4898">
        <v>2832</v>
      </c>
      <c r="O4898">
        <v>4598</v>
      </c>
      <c r="P4898">
        <v>20955</v>
      </c>
      <c r="Q4898">
        <v>1326920.47</v>
      </c>
      <c r="R4898">
        <v>1136811.72</v>
      </c>
      <c r="S4898">
        <v>931415.13</v>
      </c>
      <c r="T4898">
        <v>362114.53169999999</v>
      </c>
      <c r="U4898">
        <v>3797</v>
      </c>
      <c r="V4898">
        <v>6832</v>
      </c>
      <c r="W4898">
        <v>26503</v>
      </c>
      <c r="X4898">
        <v>1679276.96</v>
      </c>
      <c r="Y4898">
        <v>1513442.93</v>
      </c>
      <c r="Z4898">
        <v>1431279.98</v>
      </c>
      <c r="AA4898">
        <v>407768.15419999999</v>
      </c>
      <c r="AB4898">
        <v>6444</v>
      </c>
      <c r="AC4898">
        <v>5214</v>
      </c>
      <c r="AD4898">
        <v>4299</v>
      </c>
      <c r="AE4898">
        <v>3972</v>
      </c>
      <c r="AF4898">
        <v>2793</v>
      </c>
      <c r="AG4898">
        <v>2647</v>
      </c>
      <c r="AH4898">
        <v>2247</v>
      </c>
      <c r="AI4898">
        <v>1871</v>
      </c>
      <c r="AJ4898">
        <v>3651</v>
      </c>
      <c r="AK4898">
        <v>2567</v>
      </c>
      <c r="AL4898">
        <v>2052</v>
      </c>
      <c r="AM4898">
        <v>2101</v>
      </c>
    </row>
    <row r="4899" spans="1:39" x14ac:dyDescent="0.15">
      <c r="A4899" t="s">
        <v>50</v>
      </c>
      <c r="B4899">
        <v>30</v>
      </c>
      <c r="C4899">
        <v>1</v>
      </c>
      <c r="D4899">
        <v>0</v>
      </c>
      <c r="E4899" t="s">
        <v>30</v>
      </c>
      <c r="F4899" t="s">
        <v>206</v>
      </c>
      <c r="G4899">
        <v>8</v>
      </c>
      <c r="H4899">
        <v>13</v>
      </c>
      <c r="I4899">
        <v>68</v>
      </c>
      <c r="J4899">
        <v>4455.0200000000004</v>
      </c>
      <c r="K4899">
        <v>3765.77</v>
      </c>
      <c r="L4899">
        <v>3329.77</v>
      </c>
      <c r="M4899">
        <v>1085.0825</v>
      </c>
      <c r="N4899">
        <v>4</v>
      </c>
      <c r="O4899">
        <v>7</v>
      </c>
      <c r="P4899">
        <v>40</v>
      </c>
      <c r="Q4899">
        <v>2729.94</v>
      </c>
      <c r="R4899">
        <v>2182.89</v>
      </c>
      <c r="S4899">
        <v>1915.89</v>
      </c>
      <c r="T4899">
        <v>696.87819999999999</v>
      </c>
      <c r="U4899">
        <v>4</v>
      </c>
      <c r="V4899">
        <v>6</v>
      </c>
      <c r="W4899">
        <v>28</v>
      </c>
      <c r="X4899">
        <v>1725.08</v>
      </c>
      <c r="Y4899">
        <v>1582.88</v>
      </c>
      <c r="Z4899">
        <v>1413.88</v>
      </c>
      <c r="AA4899">
        <v>388.20429999999999</v>
      </c>
      <c r="AB4899">
        <v>8</v>
      </c>
      <c r="AC4899">
        <v>7</v>
      </c>
      <c r="AD4899">
        <v>5</v>
      </c>
      <c r="AE4899">
        <v>7</v>
      </c>
      <c r="AF4899">
        <v>4</v>
      </c>
      <c r="AG4899">
        <v>4</v>
      </c>
      <c r="AH4899">
        <v>4</v>
      </c>
      <c r="AI4899">
        <v>3</v>
      </c>
      <c r="AJ4899">
        <v>4</v>
      </c>
      <c r="AK4899">
        <v>3</v>
      </c>
      <c r="AL4899">
        <v>1</v>
      </c>
      <c r="AM4899">
        <v>4</v>
      </c>
    </row>
    <row r="4900" spans="1:39" x14ac:dyDescent="0.15">
      <c r="A4900" t="s">
        <v>50</v>
      </c>
      <c r="B4900">
        <v>30</v>
      </c>
      <c r="C4900">
        <v>1</v>
      </c>
      <c r="D4900">
        <v>0</v>
      </c>
      <c r="E4900" t="s">
        <v>29</v>
      </c>
      <c r="F4900" t="s">
        <v>206</v>
      </c>
      <c r="G4900">
        <v>94</v>
      </c>
      <c r="H4900">
        <v>173</v>
      </c>
      <c r="I4900">
        <v>842</v>
      </c>
      <c r="J4900">
        <v>50113.32</v>
      </c>
      <c r="K4900">
        <v>40401.78</v>
      </c>
      <c r="L4900">
        <v>36432.400000000001</v>
      </c>
      <c r="M4900">
        <v>14358.287899999999</v>
      </c>
      <c r="N4900">
        <v>52</v>
      </c>
      <c r="O4900">
        <v>87</v>
      </c>
      <c r="P4900">
        <v>479</v>
      </c>
      <c r="Q4900">
        <v>27564.79</v>
      </c>
      <c r="R4900">
        <v>21635.71</v>
      </c>
      <c r="S4900">
        <v>18466.53</v>
      </c>
      <c r="T4900">
        <v>8708.6830000000009</v>
      </c>
      <c r="U4900">
        <v>42</v>
      </c>
      <c r="V4900">
        <v>86</v>
      </c>
      <c r="W4900">
        <v>363</v>
      </c>
      <c r="X4900">
        <v>22548.53</v>
      </c>
      <c r="Y4900">
        <v>18766.07</v>
      </c>
      <c r="Z4900">
        <v>17965.87</v>
      </c>
      <c r="AA4900">
        <v>5649.6049000000003</v>
      </c>
      <c r="AB4900">
        <v>93</v>
      </c>
      <c r="AC4900">
        <v>81</v>
      </c>
      <c r="AD4900">
        <v>69</v>
      </c>
      <c r="AE4900">
        <v>64</v>
      </c>
      <c r="AF4900">
        <v>52</v>
      </c>
      <c r="AG4900">
        <v>49</v>
      </c>
      <c r="AH4900">
        <v>44</v>
      </c>
      <c r="AI4900">
        <v>41</v>
      </c>
      <c r="AJ4900">
        <v>41</v>
      </c>
      <c r="AK4900">
        <v>32</v>
      </c>
      <c r="AL4900">
        <v>25</v>
      </c>
      <c r="AM4900">
        <v>23</v>
      </c>
    </row>
    <row r="4901" spans="1:39" x14ac:dyDescent="0.15">
      <c r="A4901" t="s">
        <v>50</v>
      </c>
      <c r="B4901">
        <v>30</v>
      </c>
      <c r="C4901">
        <v>1</v>
      </c>
      <c r="D4901">
        <v>0</v>
      </c>
      <c r="E4901" t="s">
        <v>32</v>
      </c>
      <c r="F4901" t="s">
        <v>206</v>
      </c>
      <c r="G4901">
        <v>2421</v>
      </c>
      <c r="H4901">
        <v>4628</v>
      </c>
      <c r="I4901">
        <v>20217</v>
      </c>
      <c r="J4901">
        <v>1273700.71</v>
      </c>
      <c r="K4901">
        <v>1022957.82</v>
      </c>
      <c r="L4901">
        <v>954968.89</v>
      </c>
      <c r="M4901">
        <v>316399.83289999998</v>
      </c>
      <c r="N4901">
        <v>340</v>
      </c>
      <c r="O4901">
        <v>657</v>
      </c>
      <c r="P4901">
        <v>2960</v>
      </c>
      <c r="Q4901">
        <v>185008.61</v>
      </c>
      <c r="R4901">
        <v>142164.60999999999</v>
      </c>
      <c r="S4901">
        <v>115064.39</v>
      </c>
      <c r="T4901">
        <v>51154.369299999998</v>
      </c>
      <c r="U4901">
        <v>2081</v>
      </c>
      <c r="V4901">
        <v>3971</v>
      </c>
      <c r="W4901">
        <v>17257</v>
      </c>
      <c r="X4901">
        <v>1088692.1000000001</v>
      </c>
      <c r="Y4901">
        <v>880793.21</v>
      </c>
      <c r="Z4901">
        <v>839904.5</v>
      </c>
      <c r="AA4901">
        <v>265245.46360000002</v>
      </c>
      <c r="AB4901">
        <v>2396</v>
      </c>
      <c r="AC4901">
        <v>1836</v>
      </c>
      <c r="AD4901">
        <v>1593</v>
      </c>
      <c r="AE4901">
        <v>1700</v>
      </c>
      <c r="AF4901">
        <v>339</v>
      </c>
      <c r="AG4901">
        <v>294</v>
      </c>
      <c r="AH4901">
        <v>276</v>
      </c>
      <c r="AI4901">
        <v>283</v>
      </c>
      <c r="AJ4901">
        <v>2057</v>
      </c>
      <c r="AK4901">
        <v>1542</v>
      </c>
      <c r="AL4901">
        <v>1317</v>
      </c>
      <c r="AM4901">
        <v>1417</v>
      </c>
    </row>
    <row r="4902" spans="1:39" x14ac:dyDescent="0.15">
      <c r="A4902" t="s">
        <v>50</v>
      </c>
      <c r="B4902">
        <v>30</v>
      </c>
      <c r="C4902">
        <v>1</v>
      </c>
      <c r="D4902">
        <v>1</v>
      </c>
      <c r="E4902" t="s">
        <v>28</v>
      </c>
      <c r="F4902" t="s">
        <v>206</v>
      </c>
      <c r="G4902">
        <v>32687</v>
      </c>
      <c r="H4902">
        <v>74617</v>
      </c>
      <c r="I4902">
        <v>247696</v>
      </c>
      <c r="J4902">
        <v>15227384.16</v>
      </c>
      <c r="K4902">
        <v>13736287.210000001</v>
      </c>
      <c r="L4902">
        <v>12270235.960000001</v>
      </c>
      <c r="M4902">
        <v>4006414.9430999998</v>
      </c>
      <c r="N4902">
        <v>15651</v>
      </c>
      <c r="O4902">
        <v>32900</v>
      </c>
      <c r="P4902">
        <v>120600</v>
      </c>
      <c r="Q4902">
        <v>7359159.5300000003</v>
      </c>
      <c r="R4902">
        <v>6656053.9400000004</v>
      </c>
      <c r="S4902">
        <v>5586142.8899999997</v>
      </c>
      <c r="T4902">
        <v>2069326.2833</v>
      </c>
      <c r="U4902">
        <v>17036</v>
      </c>
      <c r="V4902">
        <v>41717</v>
      </c>
      <c r="W4902">
        <v>127096</v>
      </c>
      <c r="X4902">
        <v>7868224.6299999999</v>
      </c>
      <c r="Y4902">
        <v>7080233.2699999996</v>
      </c>
      <c r="Z4902">
        <v>6684093.0700000003</v>
      </c>
      <c r="AA4902">
        <v>1937088.6598</v>
      </c>
      <c r="AB4902">
        <v>31103</v>
      </c>
      <c r="AC4902">
        <v>30548</v>
      </c>
      <c r="AD4902">
        <v>18858</v>
      </c>
      <c r="AE4902">
        <v>28953</v>
      </c>
      <c r="AF4902">
        <v>15144</v>
      </c>
      <c r="AG4902">
        <v>15058</v>
      </c>
      <c r="AH4902">
        <v>9972</v>
      </c>
      <c r="AI4902">
        <v>14292</v>
      </c>
      <c r="AJ4902">
        <v>15959</v>
      </c>
      <c r="AK4902">
        <v>15490</v>
      </c>
      <c r="AL4902">
        <v>8886</v>
      </c>
      <c r="AM4902">
        <v>14661</v>
      </c>
    </row>
    <row r="4903" spans="1:39" x14ac:dyDescent="0.15">
      <c r="A4903" t="s">
        <v>50</v>
      </c>
      <c r="B4903">
        <v>30</v>
      </c>
      <c r="C4903">
        <v>1</v>
      </c>
      <c r="D4903">
        <v>1</v>
      </c>
      <c r="E4903" t="s">
        <v>30</v>
      </c>
      <c r="F4903" t="s">
        <v>206</v>
      </c>
      <c r="G4903">
        <v>3375</v>
      </c>
      <c r="H4903">
        <v>7650</v>
      </c>
      <c r="I4903">
        <v>25351</v>
      </c>
      <c r="J4903">
        <v>1564922.68</v>
      </c>
      <c r="K4903">
        <v>1426541.88</v>
      </c>
      <c r="L4903">
        <v>1265340.18</v>
      </c>
      <c r="M4903">
        <v>411567.97739999997</v>
      </c>
      <c r="N4903">
        <v>1593</v>
      </c>
      <c r="O4903">
        <v>3455</v>
      </c>
      <c r="P4903">
        <v>12412</v>
      </c>
      <c r="Q4903">
        <v>759411.87</v>
      </c>
      <c r="R4903">
        <v>684748.6</v>
      </c>
      <c r="S4903">
        <v>564119.24</v>
      </c>
      <c r="T4903">
        <v>213033.3273</v>
      </c>
      <c r="U4903">
        <v>1782</v>
      </c>
      <c r="V4903">
        <v>4195</v>
      </c>
      <c r="W4903">
        <v>12939</v>
      </c>
      <c r="X4903">
        <v>805510.81</v>
      </c>
      <c r="Y4903">
        <v>741793.28000000003</v>
      </c>
      <c r="Z4903">
        <v>701220.94</v>
      </c>
      <c r="AA4903">
        <v>198534.6501</v>
      </c>
      <c r="AB4903">
        <v>3195</v>
      </c>
      <c r="AC4903">
        <v>3257</v>
      </c>
      <c r="AD4903">
        <v>1783</v>
      </c>
      <c r="AE4903">
        <v>3239</v>
      </c>
      <c r="AF4903">
        <v>1513</v>
      </c>
      <c r="AG4903">
        <v>1553</v>
      </c>
      <c r="AH4903">
        <v>946</v>
      </c>
      <c r="AI4903">
        <v>1547</v>
      </c>
      <c r="AJ4903">
        <v>1682</v>
      </c>
      <c r="AK4903">
        <v>1704</v>
      </c>
      <c r="AL4903">
        <v>837</v>
      </c>
      <c r="AM4903">
        <v>1692</v>
      </c>
    </row>
    <row r="4904" spans="1:39" x14ac:dyDescent="0.15">
      <c r="A4904" t="s">
        <v>50</v>
      </c>
      <c r="B4904">
        <v>30</v>
      </c>
      <c r="C4904">
        <v>1</v>
      </c>
      <c r="D4904">
        <v>1</v>
      </c>
      <c r="E4904" t="s">
        <v>29</v>
      </c>
      <c r="F4904" t="s">
        <v>206</v>
      </c>
      <c r="G4904">
        <v>50316</v>
      </c>
      <c r="H4904">
        <v>128134</v>
      </c>
      <c r="I4904">
        <v>422114</v>
      </c>
      <c r="J4904">
        <v>25959171.100000001</v>
      </c>
      <c r="K4904">
        <v>21743310.719999999</v>
      </c>
      <c r="L4904">
        <v>19698274.68</v>
      </c>
      <c r="M4904">
        <v>6725498.7858999996</v>
      </c>
      <c r="N4904">
        <v>15571</v>
      </c>
      <c r="O4904">
        <v>35403</v>
      </c>
      <c r="P4904">
        <v>132625</v>
      </c>
      <c r="Q4904">
        <v>8026987.9100000001</v>
      </c>
      <c r="R4904">
        <v>6709364.4800000004</v>
      </c>
      <c r="S4904">
        <v>5660975.6900000004</v>
      </c>
      <c r="T4904">
        <v>2281363.8487</v>
      </c>
      <c r="U4904">
        <v>34745</v>
      </c>
      <c r="V4904">
        <v>92731</v>
      </c>
      <c r="W4904">
        <v>289489</v>
      </c>
      <c r="X4904">
        <v>17932183.190000001</v>
      </c>
      <c r="Y4904">
        <v>15033946.24</v>
      </c>
      <c r="Z4904">
        <v>14037298.99</v>
      </c>
      <c r="AA4904">
        <v>4444134.9371999996</v>
      </c>
      <c r="AB4904">
        <v>48562</v>
      </c>
      <c r="AC4904">
        <v>48776</v>
      </c>
      <c r="AD4904">
        <v>31491</v>
      </c>
      <c r="AE4904">
        <v>48371</v>
      </c>
      <c r="AF4904">
        <v>15061</v>
      </c>
      <c r="AG4904">
        <v>15010</v>
      </c>
      <c r="AH4904">
        <v>10794</v>
      </c>
      <c r="AI4904">
        <v>14980</v>
      </c>
      <c r="AJ4904">
        <v>33501</v>
      </c>
      <c r="AK4904">
        <v>33766</v>
      </c>
      <c r="AL4904">
        <v>20697</v>
      </c>
      <c r="AM4904">
        <v>33391</v>
      </c>
    </row>
    <row r="4905" spans="1:39" x14ac:dyDescent="0.15">
      <c r="A4905" t="s">
        <v>50</v>
      </c>
      <c r="B4905">
        <v>30</v>
      </c>
      <c r="C4905">
        <v>1</v>
      </c>
      <c r="D4905">
        <v>1</v>
      </c>
      <c r="E4905" t="s">
        <v>31</v>
      </c>
      <c r="F4905" t="s">
        <v>206</v>
      </c>
      <c r="G4905">
        <v>18</v>
      </c>
      <c r="H4905">
        <v>61</v>
      </c>
      <c r="I4905">
        <v>169</v>
      </c>
      <c r="J4905">
        <v>9719.64</v>
      </c>
      <c r="K4905">
        <v>8383.1</v>
      </c>
      <c r="L4905">
        <v>7851.92</v>
      </c>
      <c r="M4905">
        <v>2566.1300999999999</v>
      </c>
      <c r="N4905">
        <v>8</v>
      </c>
      <c r="O4905">
        <v>26</v>
      </c>
      <c r="P4905">
        <v>76</v>
      </c>
      <c r="Q4905">
        <v>3992.67</v>
      </c>
      <c r="R4905">
        <v>3463.68</v>
      </c>
      <c r="S4905">
        <v>3191.1</v>
      </c>
      <c r="T4905">
        <v>1239.0066999999999</v>
      </c>
      <c r="U4905">
        <v>10</v>
      </c>
      <c r="V4905">
        <v>35</v>
      </c>
      <c r="W4905">
        <v>93</v>
      </c>
      <c r="X4905">
        <v>5726.97</v>
      </c>
      <c r="Y4905">
        <v>4919.42</v>
      </c>
      <c r="Z4905">
        <v>4660.82</v>
      </c>
      <c r="AA4905">
        <v>1327.1233999999999</v>
      </c>
      <c r="AB4905">
        <v>15</v>
      </c>
      <c r="AC4905">
        <v>18</v>
      </c>
      <c r="AD4905">
        <v>11</v>
      </c>
      <c r="AE4905">
        <v>15</v>
      </c>
      <c r="AF4905">
        <v>7</v>
      </c>
      <c r="AG4905">
        <v>8</v>
      </c>
      <c r="AH4905">
        <v>5</v>
      </c>
      <c r="AI4905">
        <v>8</v>
      </c>
      <c r="AJ4905">
        <v>8</v>
      </c>
      <c r="AK4905">
        <v>10</v>
      </c>
      <c r="AL4905">
        <v>6</v>
      </c>
      <c r="AM4905">
        <v>7</v>
      </c>
    </row>
    <row r="4906" spans="1:39" x14ac:dyDescent="0.15">
      <c r="A4906" t="s">
        <v>50</v>
      </c>
      <c r="B4906">
        <v>30</v>
      </c>
      <c r="C4906">
        <v>1</v>
      </c>
      <c r="D4906">
        <v>1</v>
      </c>
      <c r="E4906" t="s">
        <v>32</v>
      </c>
      <c r="F4906" t="s">
        <v>206</v>
      </c>
      <c r="G4906">
        <v>3745</v>
      </c>
      <c r="H4906">
        <v>9072</v>
      </c>
      <c r="I4906">
        <v>32115</v>
      </c>
      <c r="J4906">
        <v>2009353.69</v>
      </c>
      <c r="K4906">
        <v>1656945.26</v>
      </c>
      <c r="L4906">
        <v>1549072.68</v>
      </c>
      <c r="M4906">
        <v>502172.01</v>
      </c>
      <c r="N4906">
        <v>588</v>
      </c>
      <c r="O4906">
        <v>1367</v>
      </c>
      <c r="P4906">
        <v>5162</v>
      </c>
      <c r="Q4906">
        <v>312165.40999999997</v>
      </c>
      <c r="R4906">
        <v>258443.14</v>
      </c>
      <c r="S4906">
        <v>221643.56</v>
      </c>
      <c r="T4906">
        <v>87059.592499999999</v>
      </c>
      <c r="U4906">
        <v>3157</v>
      </c>
      <c r="V4906">
        <v>7705</v>
      </c>
      <c r="W4906">
        <v>26953</v>
      </c>
      <c r="X4906">
        <v>1697188.28</v>
      </c>
      <c r="Y4906">
        <v>1398502.12</v>
      </c>
      <c r="Z4906">
        <v>1327429.1200000001</v>
      </c>
      <c r="AA4906">
        <v>415112.41749999998</v>
      </c>
      <c r="AB4906">
        <v>3687</v>
      </c>
      <c r="AC4906">
        <v>3514</v>
      </c>
      <c r="AD4906">
        <v>2253</v>
      </c>
      <c r="AE4906">
        <v>3428</v>
      </c>
      <c r="AF4906">
        <v>583</v>
      </c>
      <c r="AG4906">
        <v>534</v>
      </c>
      <c r="AH4906">
        <v>372</v>
      </c>
      <c r="AI4906">
        <v>544</v>
      </c>
      <c r="AJ4906">
        <v>3104</v>
      </c>
      <c r="AK4906">
        <v>2980</v>
      </c>
      <c r="AL4906">
        <v>1881</v>
      </c>
      <c r="AM4906">
        <v>2884</v>
      </c>
    </row>
    <row r="4907" spans="1:39" x14ac:dyDescent="0.15">
      <c r="A4907" t="s">
        <v>50</v>
      </c>
      <c r="B4907">
        <v>30</v>
      </c>
      <c r="C4907">
        <v>1</v>
      </c>
      <c r="D4907">
        <v>2</v>
      </c>
      <c r="E4907" t="s">
        <v>28</v>
      </c>
      <c r="F4907" t="s">
        <v>206</v>
      </c>
      <c r="G4907">
        <v>9258</v>
      </c>
      <c r="H4907">
        <v>15410</v>
      </c>
      <c r="I4907">
        <v>64273</v>
      </c>
      <c r="J4907">
        <v>4080483.17</v>
      </c>
      <c r="K4907">
        <v>3678946.74</v>
      </c>
      <c r="L4907">
        <v>3266125.69</v>
      </c>
      <c r="M4907">
        <v>1043963.0078</v>
      </c>
      <c r="N4907">
        <v>4000</v>
      </c>
      <c r="O4907">
        <v>6324</v>
      </c>
      <c r="P4907">
        <v>28828</v>
      </c>
      <c r="Q4907">
        <v>1827670.58</v>
      </c>
      <c r="R4907">
        <v>1607737.74</v>
      </c>
      <c r="S4907">
        <v>1304883.3</v>
      </c>
      <c r="T4907">
        <v>497980.58439999999</v>
      </c>
      <c r="U4907">
        <v>5258</v>
      </c>
      <c r="V4907">
        <v>9086</v>
      </c>
      <c r="W4907">
        <v>35445</v>
      </c>
      <c r="X4907">
        <v>2252812.59</v>
      </c>
      <c r="Y4907">
        <v>2071209</v>
      </c>
      <c r="Z4907">
        <v>1961242.39</v>
      </c>
      <c r="AA4907">
        <v>545982.42339999997</v>
      </c>
      <c r="AB4907">
        <v>8886</v>
      </c>
      <c r="AC4907">
        <v>8189</v>
      </c>
      <c r="AD4907">
        <v>3936</v>
      </c>
      <c r="AE4907">
        <v>7988</v>
      </c>
      <c r="AF4907">
        <v>3849</v>
      </c>
      <c r="AG4907">
        <v>3791</v>
      </c>
      <c r="AH4907">
        <v>1940</v>
      </c>
      <c r="AI4907">
        <v>3613</v>
      </c>
      <c r="AJ4907">
        <v>5037</v>
      </c>
      <c r="AK4907">
        <v>4398</v>
      </c>
      <c r="AL4907">
        <v>1996</v>
      </c>
      <c r="AM4907">
        <v>4375</v>
      </c>
    </row>
    <row r="4908" spans="1:39" x14ac:dyDescent="0.15">
      <c r="A4908" t="s">
        <v>50</v>
      </c>
      <c r="B4908">
        <v>30</v>
      </c>
      <c r="C4908">
        <v>1</v>
      </c>
      <c r="D4908">
        <v>2</v>
      </c>
      <c r="E4908" t="s">
        <v>30</v>
      </c>
      <c r="F4908" t="s">
        <v>206</v>
      </c>
      <c r="G4908">
        <v>1033</v>
      </c>
      <c r="H4908">
        <v>1775</v>
      </c>
      <c r="I4908">
        <v>7342</v>
      </c>
      <c r="J4908">
        <v>462302.73</v>
      </c>
      <c r="K4908">
        <v>413127.55</v>
      </c>
      <c r="L4908">
        <v>361637.68</v>
      </c>
      <c r="M4908">
        <v>117570.02740000001</v>
      </c>
      <c r="N4908">
        <v>465</v>
      </c>
      <c r="O4908">
        <v>772</v>
      </c>
      <c r="P4908">
        <v>3408</v>
      </c>
      <c r="Q4908">
        <v>214082.94</v>
      </c>
      <c r="R4908">
        <v>186977.83</v>
      </c>
      <c r="S4908">
        <v>147259.76999999999</v>
      </c>
      <c r="T4908">
        <v>58189.483699999997</v>
      </c>
      <c r="U4908">
        <v>568</v>
      </c>
      <c r="V4908">
        <v>1003</v>
      </c>
      <c r="W4908">
        <v>3934</v>
      </c>
      <c r="X4908">
        <v>248219.79</v>
      </c>
      <c r="Y4908">
        <v>226149.72</v>
      </c>
      <c r="Z4908">
        <v>214377.91</v>
      </c>
      <c r="AA4908">
        <v>59380.543700000002</v>
      </c>
      <c r="AB4908">
        <v>972</v>
      </c>
      <c r="AC4908">
        <v>939</v>
      </c>
      <c r="AD4908">
        <v>418</v>
      </c>
      <c r="AE4908">
        <v>1006</v>
      </c>
      <c r="AF4908">
        <v>443</v>
      </c>
      <c r="AG4908">
        <v>441</v>
      </c>
      <c r="AH4908">
        <v>217</v>
      </c>
      <c r="AI4908">
        <v>454</v>
      </c>
      <c r="AJ4908">
        <v>529</v>
      </c>
      <c r="AK4908">
        <v>498</v>
      </c>
      <c r="AL4908">
        <v>201</v>
      </c>
      <c r="AM4908">
        <v>552</v>
      </c>
    </row>
    <row r="4909" spans="1:39" x14ac:dyDescent="0.15">
      <c r="A4909" t="s">
        <v>50</v>
      </c>
      <c r="B4909">
        <v>30</v>
      </c>
      <c r="C4909">
        <v>1</v>
      </c>
      <c r="D4909">
        <v>2</v>
      </c>
      <c r="E4909" t="s">
        <v>29</v>
      </c>
      <c r="F4909" t="s">
        <v>206</v>
      </c>
      <c r="G4909">
        <v>5220</v>
      </c>
      <c r="H4909">
        <v>9665</v>
      </c>
      <c r="I4909">
        <v>40310</v>
      </c>
      <c r="J4909">
        <v>2539301.4300000002</v>
      </c>
      <c r="K4909">
        <v>2142634.89</v>
      </c>
      <c r="L4909">
        <v>1933230.39</v>
      </c>
      <c r="M4909">
        <v>641415.75959999999</v>
      </c>
      <c r="N4909">
        <v>1460</v>
      </c>
      <c r="O4909">
        <v>2420</v>
      </c>
      <c r="P4909">
        <v>11533</v>
      </c>
      <c r="Q4909">
        <v>718007.85</v>
      </c>
      <c r="R4909">
        <v>600627.55000000005</v>
      </c>
      <c r="S4909">
        <v>482461.72</v>
      </c>
      <c r="T4909">
        <v>198570.80739999999</v>
      </c>
      <c r="U4909">
        <v>3760</v>
      </c>
      <c r="V4909">
        <v>7245</v>
      </c>
      <c r="W4909">
        <v>28777</v>
      </c>
      <c r="X4909">
        <v>1821293.58</v>
      </c>
      <c r="Y4909">
        <v>1542007.34</v>
      </c>
      <c r="Z4909">
        <v>1450768.67</v>
      </c>
      <c r="AA4909">
        <v>442844.9522</v>
      </c>
      <c r="AB4909">
        <v>4999</v>
      </c>
      <c r="AC4909">
        <v>4881</v>
      </c>
      <c r="AD4909">
        <v>2348</v>
      </c>
      <c r="AE4909">
        <v>5074</v>
      </c>
      <c r="AF4909">
        <v>1411</v>
      </c>
      <c r="AG4909">
        <v>1371</v>
      </c>
      <c r="AH4909">
        <v>724</v>
      </c>
      <c r="AI4909">
        <v>1432</v>
      </c>
      <c r="AJ4909">
        <v>3588</v>
      </c>
      <c r="AK4909">
        <v>3510</v>
      </c>
      <c r="AL4909">
        <v>1624</v>
      </c>
      <c r="AM4909">
        <v>3642</v>
      </c>
    </row>
    <row r="4910" spans="1:39" x14ac:dyDescent="0.15">
      <c r="A4910" t="s">
        <v>50</v>
      </c>
      <c r="B4910">
        <v>30</v>
      </c>
      <c r="C4910">
        <v>1</v>
      </c>
      <c r="D4910">
        <v>2</v>
      </c>
      <c r="E4910" t="s">
        <v>31</v>
      </c>
      <c r="F4910" t="s">
        <v>206</v>
      </c>
      <c r="G4910">
        <v>3</v>
      </c>
      <c r="H4910">
        <v>8</v>
      </c>
      <c r="I4910">
        <v>19</v>
      </c>
      <c r="J4910">
        <v>1666.08</v>
      </c>
      <c r="K4910">
        <v>1449.78</v>
      </c>
      <c r="L4910">
        <v>1013.61</v>
      </c>
      <c r="M4910">
        <v>436.00709999999998</v>
      </c>
      <c r="N4910">
        <v>1</v>
      </c>
      <c r="O4910">
        <v>3</v>
      </c>
      <c r="P4910">
        <v>7</v>
      </c>
      <c r="Q4910">
        <v>534.98</v>
      </c>
      <c r="R4910">
        <v>501.18</v>
      </c>
      <c r="S4910">
        <v>128.99</v>
      </c>
      <c r="T4910">
        <v>141.8571</v>
      </c>
      <c r="U4910">
        <v>2</v>
      </c>
      <c r="V4910">
        <v>5</v>
      </c>
      <c r="W4910">
        <v>12</v>
      </c>
      <c r="X4910">
        <v>1131.0999999999999</v>
      </c>
      <c r="Y4910">
        <v>948.6</v>
      </c>
      <c r="Z4910">
        <v>884.62</v>
      </c>
      <c r="AA4910">
        <v>294.14999999999998</v>
      </c>
      <c r="AB4910">
        <v>3</v>
      </c>
      <c r="AC4910">
        <v>2</v>
      </c>
      <c r="AD4910">
        <v>1</v>
      </c>
      <c r="AE4910">
        <v>3</v>
      </c>
      <c r="AF4910">
        <v>1</v>
      </c>
      <c r="AG4910">
        <v>0</v>
      </c>
      <c r="AH4910">
        <v>0</v>
      </c>
      <c r="AI4910">
        <v>1</v>
      </c>
      <c r="AJ4910">
        <v>2</v>
      </c>
      <c r="AK4910">
        <v>2</v>
      </c>
      <c r="AL4910">
        <v>1</v>
      </c>
      <c r="AM4910">
        <v>2</v>
      </c>
    </row>
    <row r="4911" spans="1:39" x14ac:dyDescent="0.15">
      <c r="A4911" t="s">
        <v>50</v>
      </c>
      <c r="B4911">
        <v>30</v>
      </c>
      <c r="C4911">
        <v>1</v>
      </c>
      <c r="D4911">
        <v>2</v>
      </c>
      <c r="E4911" t="s">
        <v>32</v>
      </c>
      <c r="F4911" t="s">
        <v>206</v>
      </c>
      <c r="G4911">
        <v>1731</v>
      </c>
      <c r="H4911">
        <v>3399</v>
      </c>
      <c r="I4911">
        <v>14232</v>
      </c>
      <c r="J4911">
        <v>901862.01</v>
      </c>
      <c r="K4911">
        <v>732685.37</v>
      </c>
      <c r="L4911">
        <v>681574.61</v>
      </c>
      <c r="M4911">
        <v>222741.24830000001</v>
      </c>
      <c r="N4911">
        <v>244</v>
      </c>
      <c r="O4911">
        <v>445</v>
      </c>
      <c r="P4911">
        <v>1911</v>
      </c>
      <c r="Q4911">
        <v>122078.57</v>
      </c>
      <c r="R4911">
        <v>97434.13</v>
      </c>
      <c r="S4911">
        <v>78016.44</v>
      </c>
      <c r="T4911">
        <v>32396.802500000002</v>
      </c>
      <c r="U4911">
        <v>1487</v>
      </c>
      <c r="V4911">
        <v>2954</v>
      </c>
      <c r="W4911">
        <v>12321</v>
      </c>
      <c r="X4911">
        <v>779783.44</v>
      </c>
      <c r="Y4911">
        <v>635251.24</v>
      </c>
      <c r="Z4911">
        <v>603558.17000000004</v>
      </c>
      <c r="AA4911">
        <v>190344.44579999999</v>
      </c>
      <c r="AB4911">
        <v>1687</v>
      </c>
      <c r="AC4911">
        <v>1535</v>
      </c>
      <c r="AD4911">
        <v>807</v>
      </c>
      <c r="AE4911">
        <v>1517</v>
      </c>
      <c r="AF4911">
        <v>239</v>
      </c>
      <c r="AG4911">
        <v>211</v>
      </c>
      <c r="AH4911">
        <v>115</v>
      </c>
      <c r="AI4911">
        <v>230</v>
      </c>
      <c r="AJ4911">
        <v>1448</v>
      </c>
      <c r="AK4911">
        <v>1324</v>
      </c>
      <c r="AL4911">
        <v>692</v>
      </c>
      <c r="AM4911">
        <v>1287</v>
      </c>
    </row>
    <row r="4912" spans="1:39" x14ac:dyDescent="0.15">
      <c r="A4912" t="s">
        <v>50</v>
      </c>
      <c r="B4912">
        <v>30</v>
      </c>
      <c r="C4912">
        <v>2</v>
      </c>
      <c r="D4912">
        <v>0</v>
      </c>
      <c r="E4912" t="s">
        <v>28</v>
      </c>
      <c r="F4912" t="s">
        <v>206</v>
      </c>
      <c r="G4912">
        <v>877</v>
      </c>
      <c r="H4912">
        <v>2668</v>
      </c>
      <c r="I4912">
        <v>7728</v>
      </c>
      <c r="J4912">
        <v>449364.76</v>
      </c>
      <c r="K4912">
        <v>383136</v>
      </c>
      <c r="L4912">
        <v>319280.53999999998</v>
      </c>
      <c r="M4912">
        <v>123885.47500000001</v>
      </c>
      <c r="N4912">
        <v>877</v>
      </c>
      <c r="O4912">
        <v>1233</v>
      </c>
      <c r="P4912">
        <v>3891</v>
      </c>
      <c r="Q4912">
        <v>215148.02</v>
      </c>
      <c r="R4912">
        <v>176304.6</v>
      </c>
      <c r="S4912">
        <v>124231</v>
      </c>
      <c r="T4912">
        <v>64615.273800000003</v>
      </c>
      <c r="U4912">
        <v>877</v>
      </c>
      <c r="V4912">
        <v>1435</v>
      </c>
      <c r="W4912">
        <v>3837</v>
      </c>
      <c r="X4912">
        <v>234216.74</v>
      </c>
      <c r="Y4912">
        <v>206831.4</v>
      </c>
      <c r="Z4912">
        <v>195049.54</v>
      </c>
      <c r="AA4912">
        <v>59270.201200000003</v>
      </c>
      <c r="AB4912">
        <v>866</v>
      </c>
      <c r="AC4912">
        <v>860</v>
      </c>
      <c r="AD4912">
        <v>760</v>
      </c>
      <c r="AE4912">
        <v>700</v>
      </c>
      <c r="AF4912">
        <v>866</v>
      </c>
      <c r="AG4912">
        <v>860</v>
      </c>
      <c r="AH4912">
        <v>760</v>
      </c>
      <c r="AI4912">
        <v>700</v>
      </c>
      <c r="AJ4912">
        <v>866</v>
      </c>
      <c r="AK4912">
        <v>860</v>
      </c>
      <c r="AL4912">
        <v>760</v>
      </c>
      <c r="AM4912">
        <v>700</v>
      </c>
    </row>
    <row r="4913" spans="1:39" x14ac:dyDescent="0.15">
      <c r="A4913" t="s">
        <v>50</v>
      </c>
      <c r="B4913">
        <v>30</v>
      </c>
      <c r="C4913">
        <v>2</v>
      </c>
      <c r="D4913">
        <v>0</v>
      </c>
      <c r="E4913" t="s">
        <v>30</v>
      </c>
      <c r="F4913" t="s">
        <v>206</v>
      </c>
      <c r="G4913">
        <v>1</v>
      </c>
      <c r="H4913">
        <v>5</v>
      </c>
      <c r="I4913">
        <v>9</v>
      </c>
      <c r="J4913">
        <v>751.33</v>
      </c>
      <c r="K4913">
        <v>610.03</v>
      </c>
      <c r="L4913">
        <v>316.3</v>
      </c>
      <c r="M4913">
        <v>178.7664</v>
      </c>
      <c r="N4913">
        <v>1</v>
      </c>
      <c r="O4913">
        <v>3</v>
      </c>
      <c r="P4913">
        <v>6</v>
      </c>
      <c r="Q4913">
        <v>494.99</v>
      </c>
      <c r="R4913">
        <v>353.69</v>
      </c>
      <c r="S4913">
        <v>59.96</v>
      </c>
      <c r="T4913">
        <v>121.96639999999999</v>
      </c>
      <c r="U4913">
        <v>1</v>
      </c>
      <c r="V4913">
        <v>2</v>
      </c>
      <c r="W4913">
        <v>3</v>
      </c>
      <c r="X4913">
        <v>256.33999999999997</v>
      </c>
      <c r="Y4913">
        <v>256.33999999999997</v>
      </c>
      <c r="Z4913">
        <v>256.33999999999997</v>
      </c>
      <c r="AA4913">
        <v>56.8</v>
      </c>
      <c r="AB4913">
        <v>1</v>
      </c>
      <c r="AC4913">
        <v>1</v>
      </c>
      <c r="AD4913">
        <v>0</v>
      </c>
      <c r="AE4913">
        <v>1</v>
      </c>
      <c r="AF4913">
        <v>1</v>
      </c>
      <c r="AG4913">
        <v>1</v>
      </c>
      <c r="AH4913">
        <v>0</v>
      </c>
      <c r="AI4913">
        <v>1</v>
      </c>
      <c r="AJ4913">
        <v>1</v>
      </c>
      <c r="AK4913">
        <v>1</v>
      </c>
      <c r="AL4913">
        <v>0</v>
      </c>
      <c r="AM4913">
        <v>1</v>
      </c>
    </row>
    <row r="4914" spans="1:39" x14ac:dyDescent="0.15">
      <c r="A4914" t="s">
        <v>50</v>
      </c>
      <c r="B4914">
        <v>30</v>
      </c>
      <c r="C4914">
        <v>2</v>
      </c>
      <c r="D4914">
        <v>0</v>
      </c>
      <c r="E4914" t="s">
        <v>29</v>
      </c>
      <c r="F4914" t="s">
        <v>206</v>
      </c>
      <c r="G4914">
        <v>24</v>
      </c>
      <c r="H4914">
        <v>76</v>
      </c>
      <c r="I4914">
        <v>230</v>
      </c>
      <c r="J4914">
        <v>13497.33</v>
      </c>
      <c r="K4914">
        <v>10559.8</v>
      </c>
      <c r="L4914">
        <v>8370.73</v>
      </c>
      <c r="M4914">
        <v>3908.5680000000002</v>
      </c>
      <c r="N4914">
        <v>24</v>
      </c>
      <c r="O4914">
        <v>37</v>
      </c>
      <c r="P4914">
        <v>116</v>
      </c>
      <c r="Q4914">
        <v>6689.45</v>
      </c>
      <c r="R4914">
        <v>5154.62</v>
      </c>
      <c r="S4914">
        <v>3535.05</v>
      </c>
      <c r="T4914">
        <v>2222.5886999999998</v>
      </c>
      <c r="U4914">
        <v>24</v>
      </c>
      <c r="V4914">
        <v>39</v>
      </c>
      <c r="W4914">
        <v>114</v>
      </c>
      <c r="X4914">
        <v>6807.88</v>
      </c>
      <c r="Y4914">
        <v>5405.18</v>
      </c>
      <c r="Z4914">
        <v>4835.68</v>
      </c>
      <c r="AA4914">
        <v>1685.9793</v>
      </c>
      <c r="AB4914">
        <v>24</v>
      </c>
      <c r="AC4914">
        <v>24</v>
      </c>
      <c r="AD4914">
        <v>20</v>
      </c>
      <c r="AE4914">
        <v>23</v>
      </c>
      <c r="AF4914">
        <v>24</v>
      </c>
      <c r="AG4914">
        <v>24</v>
      </c>
      <c r="AH4914">
        <v>20</v>
      </c>
      <c r="AI4914">
        <v>23</v>
      </c>
      <c r="AJ4914">
        <v>24</v>
      </c>
      <c r="AK4914">
        <v>24</v>
      </c>
      <c r="AL4914">
        <v>20</v>
      </c>
      <c r="AM4914">
        <v>23</v>
      </c>
    </row>
    <row r="4915" spans="1:39" x14ac:dyDescent="0.15">
      <c r="A4915" t="s">
        <v>50</v>
      </c>
      <c r="B4915">
        <v>30</v>
      </c>
      <c r="C4915">
        <v>2</v>
      </c>
      <c r="D4915">
        <v>0</v>
      </c>
      <c r="E4915" t="s">
        <v>32</v>
      </c>
      <c r="F4915" t="s">
        <v>206</v>
      </c>
      <c r="G4915">
        <v>418</v>
      </c>
      <c r="H4915">
        <v>1407</v>
      </c>
      <c r="I4915">
        <v>4386</v>
      </c>
      <c r="J4915">
        <v>256178.18</v>
      </c>
      <c r="K4915">
        <v>202217.48</v>
      </c>
      <c r="L4915">
        <v>175234.13</v>
      </c>
      <c r="M4915">
        <v>70079.532200000001</v>
      </c>
      <c r="N4915">
        <v>418</v>
      </c>
      <c r="O4915">
        <v>607</v>
      </c>
      <c r="P4915">
        <v>1892</v>
      </c>
      <c r="Q4915">
        <v>102924.94</v>
      </c>
      <c r="R4915">
        <v>79487.31</v>
      </c>
      <c r="S4915">
        <v>58524.63</v>
      </c>
      <c r="T4915">
        <v>31616.7909</v>
      </c>
      <c r="U4915">
        <v>418</v>
      </c>
      <c r="V4915">
        <v>800</v>
      </c>
      <c r="W4915">
        <v>2494</v>
      </c>
      <c r="X4915">
        <v>153253.24</v>
      </c>
      <c r="Y4915">
        <v>122730.17</v>
      </c>
      <c r="Z4915">
        <v>116709.5</v>
      </c>
      <c r="AA4915">
        <v>38462.741300000002</v>
      </c>
      <c r="AB4915">
        <v>417</v>
      </c>
      <c r="AC4915">
        <v>409</v>
      </c>
      <c r="AD4915">
        <v>390</v>
      </c>
      <c r="AE4915">
        <v>370</v>
      </c>
      <c r="AF4915">
        <v>417</v>
      </c>
      <c r="AG4915">
        <v>409</v>
      </c>
      <c r="AH4915">
        <v>390</v>
      </c>
      <c r="AI4915">
        <v>370</v>
      </c>
      <c r="AJ4915">
        <v>417</v>
      </c>
      <c r="AK4915">
        <v>409</v>
      </c>
      <c r="AL4915">
        <v>390</v>
      </c>
      <c r="AM4915">
        <v>370</v>
      </c>
    </row>
    <row r="4916" spans="1:39" x14ac:dyDescent="0.15">
      <c r="A4916" t="s">
        <v>50</v>
      </c>
      <c r="B4916">
        <v>30</v>
      </c>
      <c r="C4916">
        <v>2</v>
      </c>
      <c r="D4916">
        <v>1</v>
      </c>
      <c r="E4916" t="s">
        <v>28</v>
      </c>
      <c r="F4916" t="s">
        <v>206</v>
      </c>
      <c r="G4916">
        <v>7725</v>
      </c>
      <c r="H4916">
        <v>25523</v>
      </c>
      <c r="I4916">
        <v>67764</v>
      </c>
      <c r="J4916">
        <v>3936825.8</v>
      </c>
      <c r="K4916">
        <v>3485625.27</v>
      </c>
      <c r="L4916">
        <v>2957010.96</v>
      </c>
      <c r="M4916">
        <v>1096800.3430999999</v>
      </c>
      <c r="N4916">
        <v>7725</v>
      </c>
      <c r="O4916">
        <v>11801</v>
      </c>
      <c r="P4916">
        <v>34257</v>
      </c>
      <c r="Q4916">
        <v>1917499.29</v>
      </c>
      <c r="R4916">
        <v>1650231.35</v>
      </c>
      <c r="S4916">
        <v>1209920.3700000001</v>
      </c>
      <c r="T4916">
        <v>583201.10309999995</v>
      </c>
      <c r="U4916">
        <v>7725</v>
      </c>
      <c r="V4916">
        <v>13722</v>
      </c>
      <c r="W4916">
        <v>33507</v>
      </c>
      <c r="X4916">
        <v>2019326.51</v>
      </c>
      <c r="Y4916">
        <v>1835393.92</v>
      </c>
      <c r="Z4916">
        <v>1747090.59</v>
      </c>
      <c r="AA4916">
        <v>513599.24</v>
      </c>
      <c r="AB4916">
        <v>7438</v>
      </c>
      <c r="AC4916">
        <v>7625</v>
      </c>
      <c r="AD4916">
        <v>5393</v>
      </c>
      <c r="AE4916">
        <v>7311</v>
      </c>
      <c r="AF4916">
        <v>7438</v>
      </c>
      <c r="AG4916">
        <v>7625</v>
      </c>
      <c r="AH4916">
        <v>5393</v>
      </c>
      <c r="AI4916">
        <v>7311</v>
      </c>
      <c r="AJ4916">
        <v>7438</v>
      </c>
      <c r="AK4916">
        <v>7625</v>
      </c>
      <c r="AL4916">
        <v>5393</v>
      </c>
      <c r="AM4916">
        <v>7311</v>
      </c>
    </row>
    <row r="4917" spans="1:39" x14ac:dyDescent="0.15">
      <c r="A4917" t="s">
        <v>50</v>
      </c>
      <c r="B4917">
        <v>30</v>
      </c>
      <c r="C4917">
        <v>2</v>
      </c>
      <c r="D4917">
        <v>1</v>
      </c>
      <c r="E4917" t="s">
        <v>30</v>
      </c>
      <c r="F4917" t="s">
        <v>206</v>
      </c>
      <c r="G4917">
        <v>927</v>
      </c>
      <c r="H4917">
        <v>3135</v>
      </c>
      <c r="I4917">
        <v>8123</v>
      </c>
      <c r="J4917">
        <v>470810.34</v>
      </c>
      <c r="K4917">
        <v>416907.76</v>
      </c>
      <c r="L4917">
        <v>351040.3</v>
      </c>
      <c r="M4917">
        <v>130247.20540000001</v>
      </c>
      <c r="N4917">
        <v>927</v>
      </c>
      <c r="O4917">
        <v>1451</v>
      </c>
      <c r="P4917">
        <v>4088</v>
      </c>
      <c r="Q4917">
        <v>230010.39</v>
      </c>
      <c r="R4917">
        <v>198080.25</v>
      </c>
      <c r="S4917">
        <v>143770.76</v>
      </c>
      <c r="T4917">
        <v>69555.172500000001</v>
      </c>
      <c r="U4917">
        <v>927</v>
      </c>
      <c r="V4917">
        <v>1684</v>
      </c>
      <c r="W4917">
        <v>4035</v>
      </c>
      <c r="X4917">
        <v>240799.95</v>
      </c>
      <c r="Y4917">
        <v>218827.51</v>
      </c>
      <c r="Z4917">
        <v>207269.54</v>
      </c>
      <c r="AA4917">
        <v>60692.032899999998</v>
      </c>
      <c r="AB4917">
        <v>876</v>
      </c>
      <c r="AC4917">
        <v>915</v>
      </c>
      <c r="AD4917">
        <v>602</v>
      </c>
      <c r="AE4917">
        <v>907</v>
      </c>
      <c r="AF4917">
        <v>876</v>
      </c>
      <c r="AG4917">
        <v>915</v>
      </c>
      <c r="AH4917">
        <v>602</v>
      </c>
      <c r="AI4917">
        <v>907</v>
      </c>
      <c r="AJ4917">
        <v>876</v>
      </c>
      <c r="AK4917">
        <v>915</v>
      </c>
      <c r="AL4917">
        <v>602</v>
      </c>
      <c r="AM4917">
        <v>907</v>
      </c>
    </row>
    <row r="4918" spans="1:39" x14ac:dyDescent="0.15">
      <c r="A4918" t="s">
        <v>50</v>
      </c>
      <c r="B4918">
        <v>30</v>
      </c>
      <c r="C4918">
        <v>2</v>
      </c>
      <c r="D4918">
        <v>1</v>
      </c>
      <c r="E4918" t="s">
        <v>29</v>
      </c>
      <c r="F4918" t="s">
        <v>206</v>
      </c>
      <c r="G4918">
        <v>18137</v>
      </c>
      <c r="H4918">
        <v>66118</v>
      </c>
      <c r="I4918">
        <v>179545</v>
      </c>
      <c r="J4918">
        <v>10434565.140000001</v>
      </c>
      <c r="K4918">
        <v>8517657.4199999999</v>
      </c>
      <c r="L4918">
        <v>7247290.0999999996</v>
      </c>
      <c r="M4918">
        <v>2913534.4267000002</v>
      </c>
      <c r="N4918">
        <v>18137</v>
      </c>
      <c r="O4918">
        <v>28595</v>
      </c>
      <c r="P4918">
        <v>83862</v>
      </c>
      <c r="Q4918">
        <v>4687319.1500000004</v>
      </c>
      <c r="R4918">
        <v>3726640.49</v>
      </c>
      <c r="S4918">
        <v>2741031.56</v>
      </c>
      <c r="T4918">
        <v>1443508.4343000001</v>
      </c>
      <c r="U4918">
        <v>18137</v>
      </c>
      <c r="V4918">
        <v>37523</v>
      </c>
      <c r="W4918">
        <v>95683</v>
      </c>
      <c r="X4918">
        <v>5747245.9900000002</v>
      </c>
      <c r="Y4918">
        <v>4791016.93</v>
      </c>
      <c r="Z4918">
        <v>4506258.54</v>
      </c>
      <c r="AA4918">
        <v>1470025.9924000001</v>
      </c>
      <c r="AB4918">
        <v>17411</v>
      </c>
      <c r="AC4918">
        <v>18011</v>
      </c>
      <c r="AD4918">
        <v>13635</v>
      </c>
      <c r="AE4918">
        <v>17622</v>
      </c>
      <c r="AF4918">
        <v>17411</v>
      </c>
      <c r="AG4918">
        <v>18011</v>
      </c>
      <c r="AH4918">
        <v>13635</v>
      </c>
      <c r="AI4918">
        <v>17622</v>
      </c>
      <c r="AJ4918">
        <v>17411</v>
      </c>
      <c r="AK4918">
        <v>18011</v>
      </c>
      <c r="AL4918">
        <v>13635</v>
      </c>
      <c r="AM4918">
        <v>17622</v>
      </c>
    </row>
    <row r="4919" spans="1:39" x14ac:dyDescent="0.15">
      <c r="A4919" t="s">
        <v>50</v>
      </c>
      <c r="B4919">
        <v>30</v>
      </c>
      <c r="C4919">
        <v>2</v>
      </c>
      <c r="D4919">
        <v>1</v>
      </c>
      <c r="E4919" t="s">
        <v>31</v>
      </c>
      <c r="F4919" t="s">
        <v>206</v>
      </c>
      <c r="G4919">
        <v>6</v>
      </c>
      <c r="H4919">
        <v>34</v>
      </c>
      <c r="I4919">
        <v>55</v>
      </c>
      <c r="J4919">
        <v>3401.1</v>
      </c>
      <c r="K4919">
        <v>3182.26</v>
      </c>
      <c r="L4919">
        <v>2741.62</v>
      </c>
      <c r="M4919">
        <v>923.10339999999997</v>
      </c>
      <c r="N4919">
        <v>6</v>
      </c>
      <c r="O4919">
        <v>17</v>
      </c>
      <c r="P4919">
        <v>31</v>
      </c>
      <c r="Q4919">
        <v>1809.9</v>
      </c>
      <c r="R4919">
        <v>1676.1</v>
      </c>
      <c r="S4919">
        <v>1301.01</v>
      </c>
      <c r="T4919">
        <v>526.60850000000005</v>
      </c>
      <c r="U4919">
        <v>6</v>
      </c>
      <c r="V4919">
        <v>17</v>
      </c>
      <c r="W4919">
        <v>24</v>
      </c>
      <c r="X4919">
        <v>1591.2</v>
      </c>
      <c r="Y4919">
        <v>1506.16</v>
      </c>
      <c r="Z4919">
        <v>1440.61</v>
      </c>
      <c r="AA4919">
        <v>396.49489999999997</v>
      </c>
      <c r="AB4919">
        <v>6</v>
      </c>
      <c r="AC4919">
        <v>6</v>
      </c>
      <c r="AD4919">
        <v>6</v>
      </c>
      <c r="AE4919">
        <v>6</v>
      </c>
      <c r="AF4919">
        <v>6</v>
      </c>
      <c r="AG4919">
        <v>6</v>
      </c>
      <c r="AH4919">
        <v>6</v>
      </c>
      <c r="AI4919">
        <v>6</v>
      </c>
      <c r="AJ4919">
        <v>6</v>
      </c>
      <c r="AK4919">
        <v>6</v>
      </c>
      <c r="AL4919">
        <v>6</v>
      </c>
      <c r="AM4919">
        <v>6</v>
      </c>
    </row>
    <row r="4920" spans="1:39" x14ac:dyDescent="0.15">
      <c r="A4920" t="s">
        <v>50</v>
      </c>
      <c r="B4920">
        <v>30</v>
      </c>
      <c r="C4920">
        <v>2</v>
      </c>
      <c r="D4920">
        <v>1</v>
      </c>
      <c r="E4920" t="s">
        <v>32</v>
      </c>
      <c r="F4920" t="s">
        <v>206</v>
      </c>
      <c r="G4920">
        <v>1291</v>
      </c>
      <c r="H4920">
        <v>4573</v>
      </c>
      <c r="I4920">
        <v>13084</v>
      </c>
      <c r="J4920">
        <v>760320.85</v>
      </c>
      <c r="K4920">
        <v>618106.81999999995</v>
      </c>
      <c r="L4920">
        <v>541688.24</v>
      </c>
      <c r="M4920">
        <v>211349.6005</v>
      </c>
      <c r="N4920">
        <v>1291</v>
      </c>
      <c r="O4920">
        <v>1986</v>
      </c>
      <c r="P4920">
        <v>5536</v>
      </c>
      <c r="Q4920">
        <v>302196.86</v>
      </c>
      <c r="R4920">
        <v>244809.13</v>
      </c>
      <c r="S4920">
        <v>186465.08</v>
      </c>
      <c r="T4920">
        <v>95096.899799999999</v>
      </c>
      <c r="U4920">
        <v>1291</v>
      </c>
      <c r="V4920">
        <v>2587</v>
      </c>
      <c r="W4920">
        <v>7548</v>
      </c>
      <c r="X4920">
        <v>458123.99</v>
      </c>
      <c r="Y4920">
        <v>373297.69</v>
      </c>
      <c r="Z4920">
        <v>355223.16</v>
      </c>
      <c r="AA4920">
        <v>116252.7007</v>
      </c>
      <c r="AB4920">
        <v>1260</v>
      </c>
      <c r="AC4920">
        <v>1277</v>
      </c>
      <c r="AD4920">
        <v>991</v>
      </c>
      <c r="AE4920">
        <v>1244</v>
      </c>
      <c r="AF4920">
        <v>1260</v>
      </c>
      <c r="AG4920">
        <v>1277</v>
      </c>
      <c r="AH4920">
        <v>991</v>
      </c>
      <c r="AI4920">
        <v>1244</v>
      </c>
      <c r="AJ4920">
        <v>1260</v>
      </c>
      <c r="AK4920">
        <v>1277</v>
      </c>
      <c r="AL4920">
        <v>991</v>
      </c>
      <c r="AM4920">
        <v>1244</v>
      </c>
    </row>
    <row r="4921" spans="1:39" x14ac:dyDescent="0.15">
      <c r="A4921" t="s">
        <v>50</v>
      </c>
      <c r="B4921">
        <v>30</v>
      </c>
      <c r="C4921">
        <v>2</v>
      </c>
      <c r="D4921">
        <v>2</v>
      </c>
      <c r="E4921" t="s">
        <v>28</v>
      </c>
      <c r="F4921" t="s">
        <v>206</v>
      </c>
      <c r="G4921">
        <v>1319</v>
      </c>
      <c r="H4921">
        <v>3849</v>
      </c>
      <c r="I4921">
        <v>10937</v>
      </c>
      <c r="J4921">
        <v>651327.80000000005</v>
      </c>
      <c r="K4921">
        <v>571590.59</v>
      </c>
      <c r="L4921">
        <v>461702.89</v>
      </c>
      <c r="M4921">
        <v>177580.97880000001</v>
      </c>
      <c r="N4921">
        <v>1319</v>
      </c>
      <c r="O4921">
        <v>1769</v>
      </c>
      <c r="P4921">
        <v>5578</v>
      </c>
      <c r="Q4921">
        <v>327062.95</v>
      </c>
      <c r="R4921">
        <v>276848.71999999997</v>
      </c>
      <c r="S4921">
        <v>184666.15</v>
      </c>
      <c r="T4921">
        <v>95283.673500000004</v>
      </c>
      <c r="U4921">
        <v>1319</v>
      </c>
      <c r="V4921">
        <v>2080</v>
      </c>
      <c r="W4921">
        <v>5359</v>
      </c>
      <c r="X4921">
        <v>324264.84999999998</v>
      </c>
      <c r="Y4921">
        <v>294741.87</v>
      </c>
      <c r="Z4921">
        <v>277036.74</v>
      </c>
      <c r="AA4921">
        <v>82297.305300000007</v>
      </c>
      <c r="AB4921">
        <v>1267</v>
      </c>
      <c r="AC4921">
        <v>1285</v>
      </c>
      <c r="AD4921">
        <v>765</v>
      </c>
      <c r="AE4921">
        <v>1234</v>
      </c>
      <c r="AF4921">
        <v>1267</v>
      </c>
      <c r="AG4921">
        <v>1285</v>
      </c>
      <c r="AH4921">
        <v>765</v>
      </c>
      <c r="AI4921">
        <v>1234</v>
      </c>
      <c r="AJ4921">
        <v>1267</v>
      </c>
      <c r="AK4921">
        <v>1285</v>
      </c>
      <c r="AL4921">
        <v>765</v>
      </c>
      <c r="AM4921">
        <v>1234</v>
      </c>
    </row>
    <row r="4922" spans="1:39" x14ac:dyDescent="0.15">
      <c r="A4922" t="s">
        <v>50</v>
      </c>
      <c r="B4922">
        <v>30</v>
      </c>
      <c r="C4922">
        <v>2</v>
      </c>
      <c r="D4922">
        <v>2</v>
      </c>
      <c r="E4922" t="s">
        <v>30</v>
      </c>
      <c r="F4922" t="s">
        <v>206</v>
      </c>
      <c r="G4922">
        <v>158</v>
      </c>
      <c r="H4922">
        <v>434</v>
      </c>
      <c r="I4922">
        <v>1306</v>
      </c>
      <c r="J4922">
        <v>79391.759999999995</v>
      </c>
      <c r="K4922">
        <v>69971.86</v>
      </c>
      <c r="L4922">
        <v>54789.05</v>
      </c>
      <c r="M4922">
        <v>21561.981599999999</v>
      </c>
      <c r="N4922">
        <v>158</v>
      </c>
      <c r="O4922">
        <v>194</v>
      </c>
      <c r="P4922">
        <v>662</v>
      </c>
      <c r="Q4922">
        <v>39017.360000000001</v>
      </c>
      <c r="R4922">
        <v>33224.199999999997</v>
      </c>
      <c r="S4922">
        <v>19803.96</v>
      </c>
      <c r="T4922">
        <v>11448.002699999999</v>
      </c>
      <c r="U4922">
        <v>158</v>
      </c>
      <c r="V4922">
        <v>240</v>
      </c>
      <c r="W4922">
        <v>644</v>
      </c>
      <c r="X4922">
        <v>40374.400000000001</v>
      </c>
      <c r="Y4922">
        <v>36747.660000000003</v>
      </c>
      <c r="Z4922">
        <v>34985.089999999997</v>
      </c>
      <c r="AA4922">
        <v>10113.9789</v>
      </c>
      <c r="AB4922">
        <v>154</v>
      </c>
      <c r="AC4922">
        <v>154</v>
      </c>
      <c r="AD4922">
        <v>87</v>
      </c>
      <c r="AE4922">
        <v>155</v>
      </c>
      <c r="AF4922">
        <v>154</v>
      </c>
      <c r="AG4922">
        <v>154</v>
      </c>
      <c r="AH4922">
        <v>87</v>
      </c>
      <c r="AI4922">
        <v>155</v>
      </c>
      <c r="AJ4922">
        <v>154</v>
      </c>
      <c r="AK4922">
        <v>154</v>
      </c>
      <c r="AL4922">
        <v>87</v>
      </c>
      <c r="AM4922">
        <v>155</v>
      </c>
    </row>
    <row r="4923" spans="1:39" x14ac:dyDescent="0.15">
      <c r="A4923" t="s">
        <v>50</v>
      </c>
      <c r="B4923">
        <v>30</v>
      </c>
      <c r="C4923">
        <v>2</v>
      </c>
      <c r="D4923">
        <v>2</v>
      </c>
      <c r="E4923" t="s">
        <v>29</v>
      </c>
      <c r="F4923" t="s">
        <v>206</v>
      </c>
      <c r="G4923">
        <v>948</v>
      </c>
      <c r="H4923">
        <v>2866</v>
      </c>
      <c r="I4923">
        <v>8786</v>
      </c>
      <c r="J4923">
        <v>521172.26</v>
      </c>
      <c r="K4923">
        <v>427018.9</v>
      </c>
      <c r="L4923">
        <v>350519.58</v>
      </c>
      <c r="M4923">
        <v>141427.25510000001</v>
      </c>
      <c r="N4923">
        <v>948</v>
      </c>
      <c r="O4923">
        <v>1252</v>
      </c>
      <c r="P4923">
        <v>4076</v>
      </c>
      <c r="Q4923">
        <v>236882.57</v>
      </c>
      <c r="R4923">
        <v>189234.45</v>
      </c>
      <c r="S4923">
        <v>125864.42</v>
      </c>
      <c r="T4923">
        <v>69201.752999999997</v>
      </c>
      <c r="U4923">
        <v>948</v>
      </c>
      <c r="V4923">
        <v>1614</v>
      </c>
      <c r="W4923">
        <v>4710</v>
      </c>
      <c r="X4923">
        <v>284289.69</v>
      </c>
      <c r="Y4923">
        <v>237784.45</v>
      </c>
      <c r="Z4923">
        <v>224655.16</v>
      </c>
      <c r="AA4923">
        <v>72225.502099999998</v>
      </c>
      <c r="AB4923">
        <v>918</v>
      </c>
      <c r="AC4923">
        <v>933</v>
      </c>
      <c r="AD4923">
        <v>573</v>
      </c>
      <c r="AE4923">
        <v>929</v>
      </c>
      <c r="AF4923">
        <v>918</v>
      </c>
      <c r="AG4923">
        <v>933</v>
      </c>
      <c r="AH4923">
        <v>573</v>
      </c>
      <c r="AI4923">
        <v>929</v>
      </c>
      <c r="AJ4923">
        <v>918</v>
      </c>
      <c r="AK4923">
        <v>933</v>
      </c>
      <c r="AL4923">
        <v>573</v>
      </c>
      <c r="AM4923">
        <v>929</v>
      </c>
    </row>
    <row r="4924" spans="1:39" x14ac:dyDescent="0.15">
      <c r="A4924" t="s">
        <v>50</v>
      </c>
      <c r="B4924">
        <v>30</v>
      </c>
      <c r="C4924">
        <v>2</v>
      </c>
      <c r="D4924">
        <v>2</v>
      </c>
      <c r="E4924" t="s">
        <v>32</v>
      </c>
      <c r="F4924" t="s">
        <v>206</v>
      </c>
      <c r="G4924">
        <v>321</v>
      </c>
      <c r="H4924">
        <v>983</v>
      </c>
      <c r="I4924">
        <v>2967</v>
      </c>
      <c r="J4924">
        <v>179445.29</v>
      </c>
      <c r="K4924">
        <v>145429.79</v>
      </c>
      <c r="L4924">
        <v>123509.3</v>
      </c>
      <c r="M4924">
        <v>48136.0939</v>
      </c>
      <c r="N4924">
        <v>321</v>
      </c>
      <c r="O4924">
        <v>417</v>
      </c>
      <c r="P4924">
        <v>1240</v>
      </c>
      <c r="Q4924">
        <v>71856.100000000006</v>
      </c>
      <c r="R4924">
        <v>57708.05</v>
      </c>
      <c r="S4924">
        <v>41129.300000000003</v>
      </c>
      <c r="T4924">
        <v>21124.3923</v>
      </c>
      <c r="U4924">
        <v>321</v>
      </c>
      <c r="V4924">
        <v>566</v>
      </c>
      <c r="W4924">
        <v>1727</v>
      </c>
      <c r="X4924">
        <v>107589.19</v>
      </c>
      <c r="Y4924">
        <v>87721.74</v>
      </c>
      <c r="Z4924">
        <v>82380</v>
      </c>
      <c r="AA4924">
        <v>27011.7016</v>
      </c>
      <c r="AB4924">
        <v>310</v>
      </c>
      <c r="AC4924">
        <v>314</v>
      </c>
      <c r="AD4924">
        <v>221</v>
      </c>
      <c r="AE4924">
        <v>296</v>
      </c>
      <c r="AF4924">
        <v>310</v>
      </c>
      <c r="AG4924">
        <v>314</v>
      </c>
      <c r="AH4924">
        <v>221</v>
      </c>
      <c r="AI4924">
        <v>296</v>
      </c>
      <c r="AJ4924">
        <v>310</v>
      </c>
      <c r="AK4924">
        <v>314</v>
      </c>
      <c r="AL4924">
        <v>221</v>
      </c>
      <c r="AM4924">
        <v>296</v>
      </c>
    </row>
    <row r="4925" spans="1:39" x14ac:dyDescent="0.15">
      <c r="A4925" t="s">
        <v>50</v>
      </c>
      <c r="B4925">
        <v>70</v>
      </c>
      <c r="C4925">
        <v>1</v>
      </c>
      <c r="D4925">
        <v>0</v>
      </c>
      <c r="E4925" t="s">
        <v>28</v>
      </c>
      <c r="F4925" t="s">
        <v>206</v>
      </c>
      <c r="G4925">
        <v>21804</v>
      </c>
      <c r="H4925">
        <v>26216</v>
      </c>
      <c r="I4925">
        <v>67987</v>
      </c>
      <c r="J4925">
        <v>4080648.42</v>
      </c>
      <c r="K4925">
        <v>3522135.7</v>
      </c>
      <c r="L4925">
        <v>3202669.35</v>
      </c>
      <c r="M4925">
        <v>1107936.6691000001</v>
      </c>
      <c r="N4925">
        <v>9168</v>
      </c>
      <c r="O4925">
        <v>10638</v>
      </c>
      <c r="P4925">
        <v>29975</v>
      </c>
      <c r="Q4925">
        <v>1786925.38</v>
      </c>
      <c r="R4925">
        <v>1474542.4</v>
      </c>
      <c r="S4925">
        <v>1240304.6200000001</v>
      </c>
      <c r="T4925">
        <v>520334.21110000001</v>
      </c>
      <c r="U4925">
        <v>12636</v>
      </c>
      <c r="V4925">
        <v>15578</v>
      </c>
      <c r="W4925">
        <v>38012</v>
      </c>
      <c r="X4925">
        <v>2293723.04</v>
      </c>
      <c r="Y4925">
        <v>2047593.3</v>
      </c>
      <c r="Z4925">
        <v>1962364.73</v>
      </c>
      <c r="AA4925">
        <v>587602.45799999998</v>
      </c>
      <c r="AB4925">
        <v>21466</v>
      </c>
      <c r="AC4925">
        <v>16431</v>
      </c>
      <c r="AD4925">
        <v>13023</v>
      </c>
      <c r="AE4925">
        <v>11387</v>
      </c>
      <c r="AF4925">
        <v>9080</v>
      </c>
      <c r="AG4925">
        <v>8442</v>
      </c>
      <c r="AH4925">
        <v>6849</v>
      </c>
      <c r="AI4925">
        <v>5524</v>
      </c>
      <c r="AJ4925">
        <v>12386</v>
      </c>
      <c r="AK4925">
        <v>7989</v>
      </c>
      <c r="AL4925">
        <v>6174</v>
      </c>
      <c r="AM4925">
        <v>5863</v>
      </c>
    </row>
    <row r="4926" spans="1:39" x14ac:dyDescent="0.15">
      <c r="A4926" t="s">
        <v>50</v>
      </c>
      <c r="B4926">
        <v>70</v>
      </c>
      <c r="C4926">
        <v>1</v>
      </c>
      <c r="D4926">
        <v>0</v>
      </c>
      <c r="E4926" t="s">
        <v>30</v>
      </c>
      <c r="F4926" t="s">
        <v>206</v>
      </c>
      <c r="G4926">
        <v>27</v>
      </c>
      <c r="H4926">
        <v>28</v>
      </c>
      <c r="I4926">
        <v>81</v>
      </c>
      <c r="J4926">
        <v>4893.8900000000003</v>
      </c>
      <c r="K4926">
        <v>4181.03</v>
      </c>
      <c r="L4926">
        <v>3489.71</v>
      </c>
      <c r="M4926">
        <v>1187.9159999999999</v>
      </c>
      <c r="N4926">
        <v>17</v>
      </c>
      <c r="O4926">
        <v>18</v>
      </c>
      <c r="P4926">
        <v>49</v>
      </c>
      <c r="Q4926">
        <v>3041.93</v>
      </c>
      <c r="R4926">
        <v>2481.77</v>
      </c>
      <c r="S4926">
        <v>1790.45</v>
      </c>
      <c r="T4926">
        <v>748.80600000000004</v>
      </c>
      <c r="U4926">
        <v>10</v>
      </c>
      <c r="V4926">
        <v>10</v>
      </c>
      <c r="W4926">
        <v>32</v>
      </c>
      <c r="X4926">
        <v>1851.96</v>
      </c>
      <c r="Y4926">
        <v>1699.26</v>
      </c>
      <c r="Z4926">
        <v>1699.26</v>
      </c>
      <c r="AA4926">
        <v>439.11</v>
      </c>
      <c r="AB4926">
        <v>25</v>
      </c>
      <c r="AC4926">
        <v>14</v>
      </c>
      <c r="AD4926">
        <v>11</v>
      </c>
      <c r="AE4926">
        <v>22</v>
      </c>
      <c r="AF4926">
        <v>16</v>
      </c>
      <c r="AG4926">
        <v>12</v>
      </c>
      <c r="AH4926">
        <v>10</v>
      </c>
      <c r="AI4926">
        <v>16</v>
      </c>
      <c r="AJ4926">
        <v>9</v>
      </c>
      <c r="AK4926">
        <v>2</v>
      </c>
      <c r="AL4926">
        <v>1</v>
      </c>
      <c r="AM4926">
        <v>6</v>
      </c>
    </row>
    <row r="4927" spans="1:39" x14ac:dyDescent="0.15">
      <c r="A4927" t="s">
        <v>50</v>
      </c>
      <c r="B4927">
        <v>70</v>
      </c>
      <c r="C4927">
        <v>1</v>
      </c>
      <c r="D4927">
        <v>0</v>
      </c>
      <c r="E4927" t="s">
        <v>29</v>
      </c>
      <c r="F4927" t="s">
        <v>206</v>
      </c>
      <c r="G4927">
        <v>180</v>
      </c>
      <c r="H4927">
        <v>252</v>
      </c>
      <c r="I4927">
        <v>709</v>
      </c>
      <c r="J4927">
        <v>38857.53</v>
      </c>
      <c r="K4927">
        <v>30311.77</v>
      </c>
      <c r="L4927">
        <v>25815.19</v>
      </c>
      <c r="M4927">
        <v>11792.189700000001</v>
      </c>
      <c r="N4927">
        <v>101</v>
      </c>
      <c r="O4927">
        <v>136</v>
      </c>
      <c r="P4927">
        <v>419</v>
      </c>
      <c r="Q4927">
        <v>22096.959999999999</v>
      </c>
      <c r="R4927">
        <v>17259.14</v>
      </c>
      <c r="S4927">
        <v>14488.29</v>
      </c>
      <c r="T4927">
        <v>7279.04</v>
      </c>
      <c r="U4927">
        <v>79</v>
      </c>
      <c r="V4927">
        <v>116</v>
      </c>
      <c r="W4927">
        <v>290</v>
      </c>
      <c r="X4927">
        <v>16760.57</v>
      </c>
      <c r="Y4927">
        <v>13052.63</v>
      </c>
      <c r="Z4927">
        <v>11326.9</v>
      </c>
      <c r="AA4927">
        <v>4513.1496999999999</v>
      </c>
      <c r="AB4927">
        <v>180</v>
      </c>
      <c r="AC4927">
        <v>150</v>
      </c>
      <c r="AD4927">
        <v>126</v>
      </c>
      <c r="AE4927">
        <v>122</v>
      </c>
      <c r="AF4927">
        <v>101</v>
      </c>
      <c r="AG4927">
        <v>97</v>
      </c>
      <c r="AH4927">
        <v>89</v>
      </c>
      <c r="AI4927">
        <v>72</v>
      </c>
      <c r="AJ4927">
        <v>79</v>
      </c>
      <c r="AK4927">
        <v>53</v>
      </c>
      <c r="AL4927">
        <v>37</v>
      </c>
      <c r="AM4927">
        <v>50</v>
      </c>
    </row>
    <row r="4928" spans="1:39" x14ac:dyDescent="0.15">
      <c r="A4928" t="s">
        <v>50</v>
      </c>
      <c r="B4928">
        <v>70</v>
      </c>
      <c r="C4928">
        <v>1</v>
      </c>
      <c r="D4928">
        <v>0</v>
      </c>
      <c r="E4928" t="s">
        <v>32</v>
      </c>
      <c r="F4928" t="s">
        <v>206</v>
      </c>
      <c r="G4928">
        <v>3463</v>
      </c>
      <c r="H4928">
        <v>4588</v>
      </c>
      <c r="I4928">
        <v>12857</v>
      </c>
      <c r="J4928">
        <v>776753.98</v>
      </c>
      <c r="K4928">
        <v>598688.29</v>
      </c>
      <c r="L4928">
        <v>570605.82999999996</v>
      </c>
      <c r="M4928">
        <v>202071.6673</v>
      </c>
      <c r="N4928">
        <v>657</v>
      </c>
      <c r="O4928">
        <v>836</v>
      </c>
      <c r="P4928">
        <v>2413</v>
      </c>
      <c r="Q4928">
        <v>147977.67000000001</v>
      </c>
      <c r="R4928">
        <v>110539.67</v>
      </c>
      <c r="S4928">
        <v>94247.67</v>
      </c>
      <c r="T4928">
        <v>41322.494500000001</v>
      </c>
      <c r="U4928">
        <v>2806</v>
      </c>
      <c r="V4928">
        <v>3752</v>
      </c>
      <c r="W4928">
        <v>10444</v>
      </c>
      <c r="X4928">
        <v>628776.31000000006</v>
      </c>
      <c r="Y4928">
        <v>488148.62</v>
      </c>
      <c r="Z4928">
        <v>476358.16</v>
      </c>
      <c r="AA4928">
        <v>160749.1728</v>
      </c>
      <c r="AB4928">
        <v>3439</v>
      </c>
      <c r="AC4928">
        <v>2362</v>
      </c>
      <c r="AD4928">
        <v>1991</v>
      </c>
      <c r="AE4928">
        <v>2232</v>
      </c>
      <c r="AF4928">
        <v>651</v>
      </c>
      <c r="AG4928">
        <v>509</v>
      </c>
      <c r="AH4928">
        <v>454</v>
      </c>
      <c r="AI4928">
        <v>544</v>
      </c>
      <c r="AJ4928">
        <v>2788</v>
      </c>
      <c r="AK4928">
        <v>1853</v>
      </c>
      <c r="AL4928">
        <v>1537</v>
      </c>
      <c r="AM4928">
        <v>1688</v>
      </c>
    </row>
    <row r="4929" spans="1:39" x14ac:dyDescent="0.15">
      <c r="A4929" t="s">
        <v>50</v>
      </c>
      <c r="B4929">
        <v>70</v>
      </c>
      <c r="C4929">
        <v>1</v>
      </c>
      <c r="D4929">
        <v>1</v>
      </c>
      <c r="E4929" t="s">
        <v>28</v>
      </c>
      <c r="F4929" t="s">
        <v>206</v>
      </c>
      <c r="G4929">
        <v>65594</v>
      </c>
      <c r="H4929">
        <v>89564</v>
      </c>
      <c r="I4929">
        <v>222407</v>
      </c>
      <c r="J4929">
        <v>12534113.43</v>
      </c>
      <c r="K4929">
        <v>10974716.52</v>
      </c>
      <c r="L4929">
        <v>10018384.1</v>
      </c>
      <c r="M4929">
        <v>3593266.3700999999</v>
      </c>
      <c r="N4929">
        <v>30920</v>
      </c>
      <c r="O4929">
        <v>40145</v>
      </c>
      <c r="P4929">
        <v>111370</v>
      </c>
      <c r="Q4929">
        <v>6030192.1600000001</v>
      </c>
      <c r="R4929">
        <v>5136457.4800000004</v>
      </c>
      <c r="S4929">
        <v>4395509.97</v>
      </c>
      <c r="T4929">
        <v>1898122.9694999999</v>
      </c>
      <c r="U4929">
        <v>34674</v>
      </c>
      <c r="V4929">
        <v>49419</v>
      </c>
      <c r="W4929">
        <v>111037</v>
      </c>
      <c r="X4929">
        <v>6503921.2699999996</v>
      </c>
      <c r="Y4929">
        <v>5838259.04</v>
      </c>
      <c r="Z4929">
        <v>5622874.1299999999</v>
      </c>
      <c r="AA4929">
        <v>1695143.4006000001</v>
      </c>
      <c r="AB4929">
        <v>63484</v>
      </c>
      <c r="AC4929">
        <v>61006</v>
      </c>
      <c r="AD4929">
        <v>37645</v>
      </c>
      <c r="AE4929">
        <v>57448</v>
      </c>
      <c r="AF4929">
        <v>30046</v>
      </c>
      <c r="AG4929">
        <v>29758</v>
      </c>
      <c r="AH4929">
        <v>20425</v>
      </c>
      <c r="AI4929">
        <v>27735</v>
      </c>
      <c r="AJ4929">
        <v>33438</v>
      </c>
      <c r="AK4929">
        <v>31248</v>
      </c>
      <c r="AL4929">
        <v>17220</v>
      </c>
      <c r="AM4929">
        <v>29713</v>
      </c>
    </row>
    <row r="4930" spans="1:39" x14ac:dyDescent="0.15">
      <c r="A4930" t="s">
        <v>50</v>
      </c>
      <c r="B4930">
        <v>70</v>
      </c>
      <c r="C4930">
        <v>1</v>
      </c>
      <c r="D4930">
        <v>1</v>
      </c>
      <c r="E4930" t="s">
        <v>30</v>
      </c>
      <c r="F4930" t="s">
        <v>206</v>
      </c>
      <c r="G4930">
        <v>6348</v>
      </c>
      <c r="H4930">
        <v>8735</v>
      </c>
      <c r="I4930">
        <v>21052</v>
      </c>
      <c r="J4930">
        <v>1200816.1299999999</v>
      </c>
      <c r="K4930">
        <v>1063420.71</v>
      </c>
      <c r="L4930">
        <v>967412.07</v>
      </c>
      <c r="M4930">
        <v>340507.02240000002</v>
      </c>
      <c r="N4930">
        <v>2823</v>
      </c>
      <c r="O4930">
        <v>3674</v>
      </c>
      <c r="P4930">
        <v>9889</v>
      </c>
      <c r="Q4930">
        <v>543902.69999999995</v>
      </c>
      <c r="R4930">
        <v>466519.54</v>
      </c>
      <c r="S4930">
        <v>394603.28</v>
      </c>
      <c r="T4930">
        <v>169997.0772</v>
      </c>
      <c r="U4930">
        <v>3525</v>
      </c>
      <c r="V4930">
        <v>5061</v>
      </c>
      <c r="W4930">
        <v>11163</v>
      </c>
      <c r="X4930">
        <v>656913.43000000005</v>
      </c>
      <c r="Y4930">
        <v>596901.17000000004</v>
      </c>
      <c r="Z4930">
        <v>572808.79</v>
      </c>
      <c r="AA4930">
        <v>170509.94519999999</v>
      </c>
      <c r="AB4930">
        <v>6027</v>
      </c>
      <c r="AC4930">
        <v>6083</v>
      </c>
      <c r="AD4930">
        <v>3304</v>
      </c>
      <c r="AE4930">
        <v>6146</v>
      </c>
      <c r="AF4930">
        <v>2689</v>
      </c>
      <c r="AG4930">
        <v>2729</v>
      </c>
      <c r="AH4930">
        <v>1715</v>
      </c>
      <c r="AI4930">
        <v>2750</v>
      </c>
      <c r="AJ4930">
        <v>3338</v>
      </c>
      <c r="AK4930">
        <v>3354</v>
      </c>
      <c r="AL4930">
        <v>1589</v>
      </c>
      <c r="AM4930">
        <v>3396</v>
      </c>
    </row>
    <row r="4931" spans="1:39" x14ac:dyDescent="0.15">
      <c r="A4931" t="s">
        <v>50</v>
      </c>
      <c r="B4931">
        <v>70</v>
      </c>
      <c r="C4931">
        <v>1</v>
      </c>
      <c r="D4931">
        <v>1</v>
      </c>
      <c r="E4931" t="s">
        <v>29</v>
      </c>
      <c r="F4931" t="s">
        <v>206</v>
      </c>
      <c r="G4931">
        <v>72228</v>
      </c>
      <c r="H4931">
        <v>107082</v>
      </c>
      <c r="I4931">
        <v>270861</v>
      </c>
      <c r="J4931">
        <v>15310774.390000001</v>
      </c>
      <c r="K4931">
        <v>12466745.59</v>
      </c>
      <c r="L4931">
        <v>11537631.93</v>
      </c>
      <c r="M4931">
        <v>4310191.3874000004</v>
      </c>
      <c r="N4931">
        <v>25472</v>
      </c>
      <c r="O4931">
        <v>34688</v>
      </c>
      <c r="P4931">
        <v>101296</v>
      </c>
      <c r="Q4931">
        <v>5437373.7699999996</v>
      </c>
      <c r="R4931">
        <v>4326458.9000000004</v>
      </c>
      <c r="S4931">
        <v>3722393.22</v>
      </c>
      <c r="T4931">
        <v>1729435.0974999999</v>
      </c>
      <c r="U4931">
        <v>46756</v>
      </c>
      <c r="V4931">
        <v>72394</v>
      </c>
      <c r="W4931">
        <v>169565</v>
      </c>
      <c r="X4931">
        <v>9873400.6199999992</v>
      </c>
      <c r="Y4931">
        <v>8140286.6900000004</v>
      </c>
      <c r="Z4931">
        <v>7815238.71</v>
      </c>
      <c r="AA4931">
        <v>2580756.2899000002</v>
      </c>
      <c r="AB4931">
        <v>69812</v>
      </c>
      <c r="AC4931">
        <v>69484</v>
      </c>
      <c r="AD4931">
        <v>43953</v>
      </c>
      <c r="AE4931">
        <v>69386</v>
      </c>
      <c r="AF4931">
        <v>24630</v>
      </c>
      <c r="AG4931">
        <v>24528</v>
      </c>
      <c r="AH4931">
        <v>17709</v>
      </c>
      <c r="AI4931">
        <v>24536</v>
      </c>
      <c r="AJ4931">
        <v>45182</v>
      </c>
      <c r="AK4931">
        <v>44956</v>
      </c>
      <c r="AL4931">
        <v>26244</v>
      </c>
      <c r="AM4931">
        <v>44850</v>
      </c>
    </row>
    <row r="4932" spans="1:39" x14ac:dyDescent="0.15">
      <c r="A4932" t="s">
        <v>50</v>
      </c>
      <c r="B4932">
        <v>70</v>
      </c>
      <c r="C4932">
        <v>1</v>
      </c>
      <c r="D4932">
        <v>1</v>
      </c>
      <c r="E4932" t="s">
        <v>31</v>
      </c>
      <c r="F4932" t="s">
        <v>206</v>
      </c>
      <c r="G4932">
        <v>14</v>
      </c>
      <c r="H4932">
        <v>35</v>
      </c>
      <c r="I4932">
        <v>66</v>
      </c>
      <c r="J4932">
        <v>3411.71</v>
      </c>
      <c r="K4932">
        <v>2717.66</v>
      </c>
      <c r="L4932">
        <v>2395.85</v>
      </c>
      <c r="M4932">
        <v>1060.7615000000001</v>
      </c>
      <c r="N4932">
        <v>7</v>
      </c>
      <c r="O4932">
        <v>17</v>
      </c>
      <c r="P4932">
        <v>32</v>
      </c>
      <c r="Q4932">
        <v>1801.81</v>
      </c>
      <c r="R4932">
        <v>1340.67</v>
      </c>
      <c r="S4932">
        <v>1056.42</v>
      </c>
      <c r="T4932">
        <v>643.12609999999995</v>
      </c>
      <c r="U4932">
        <v>7</v>
      </c>
      <c r="V4932">
        <v>18</v>
      </c>
      <c r="W4932">
        <v>34</v>
      </c>
      <c r="X4932">
        <v>1609.9</v>
      </c>
      <c r="Y4932">
        <v>1376.99</v>
      </c>
      <c r="Z4932">
        <v>1339.43</v>
      </c>
      <c r="AA4932">
        <v>417.6354</v>
      </c>
      <c r="AB4932">
        <v>14</v>
      </c>
      <c r="AC4932">
        <v>14</v>
      </c>
      <c r="AD4932">
        <v>8</v>
      </c>
      <c r="AE4932">
        <v>13</v>
      </c>
      <c r="AF4932">
        <v>7</v>
      </c>
      <c r="AG4932">
        <v>7</v>
      </c>
      <c r="AH4932">
        <v>5</v>
      </c>
      <c r="AI4932">
        <v>6</v>
      </c>
      <c r="AJ4932">
        <v>7</v>
      </c>
      <c r="AK4932">
        <v>7</v>
      </c>
      <c r="AL4932">
        <v>3</v>
      </c>
      <c r="AM4932">
        <v>7</v>
      </c>
    </row>
    <row r="4933" spans="1:39" x14ac:dyDescent="0.15">
      <c r="A4933" t="s">
        <v>50</v>
      </c>
      <c r="B4933">
        <v>70</v>
      </c>
      <c r="C4933">
        <v>1</v>
      </c>
      <c r="D4933">
        <v>1</v>
      </c>
      <c r="E4933" t="s">
        <v>32</v>
      </c>
      <c r="F4933" t="s">
        <v>206</v>
      </c>
      <c r="G4933">
        <v>3833</v>
      </c>
      <c r="H4933">
        <v>5767</v>
      </c>
      <c r="I4933">
        <v>14933</v>
      </c>
      <c r="J4933">
        <v>881589.35</v>
      </c>
      <c r="K4933">
        <v>694038.82</v>
      </c>
      <c r="L4933">
        <v>662239.30000000005</v>
      </c>
      <c r="M4933">
        <v>231773.17869999999</v>
      </c>
      <c r="N4933">
        <v>744</v>
      </c>
      <c r="O4933">
        <v>1042</v>
      </c>
      <c r="P4933">
        <v>2897</v>
      </c>
      <c r="Q4933">
        <v>165223.32999999999</v>
      </c>
      <c r="R4933">
        <v>131542.25</v>
      </c>
      <c r="S4933">
        <v>113461.47</v>
      </c>
      <c r="T4933">
        <v>48498.260499999997</v>
      </c>
      <c r="U4933">
        <v>3089</v>
      </c>
      <c r="V4933">
        <v>4725</v>
      </c>
      <c r="W4933">
        <v>12036</v>
      </c>
      <c r="X4933">
        <v>716366.02</v>
      </c>
      <c r="Y4933">
        <v>562496.56999999995</v>
      </c>
      <c r="Z4933">
        <v>548777.82999999996</v>
      </c>
      <c r="AA4933">
        <v>183274.91819999999</v>
      </c>
      <c r="AB4933">
        <v>3756</v>
      </c>
      <c r="AC4933">
        <v>3494</v>
      </c>
      <c r="AD4933">
        <v>2178</v>
      </c>
      <c r="AE4933">
        <v>3383</v>
      </c>
      <c r="AF4933">
        <v>729</v>
      </c>
      <c r="AG4933">
        <v>646</v>
      </c>
      <c r="AH4933">
        <v>455</v>
      </c>
      <c r="AI4933">
        <v>687</v>
      </c>
      <c r="AJ4933">
        <v>3027</v>
      </c>
      <c r="AK4933">
        <v>2848</v>
      </c>
      <c r="AL4933">
        <v>1723</v>
      </c>
      <c r="AM4933">
        <v>2696</v>
      </c>
    </row>
    <row r="4934" spans="1:39" x14ac:dyDescent="0.15">
      <c r="A4934" t="s">
        <v>50</v>
      </c>
      <c r="B4934">
        <v>70</v>
      </c>
      <c r="C4934">
        <v>1</v>
      </c>
      <c r="D4934">
        <v>2</v>
      </c>
      <c r="E4934" t="s">
        <v>28</v>
      </c>
      <c r="F4934" t="s">
        <v>206</v>
      </c>
      <c r="G4934">
        <v>28944</v>
      </c>
      <c r="H4934">
        <v>35155</v>
      </c>
      <c r="I4934">
        <v>90846</v>
      </c>
      <c r="J4934">
        <v>5388729.96</v>
      </c>
      <c r="K4934">
        <v>4705615.0599999996</v>
      </c>
      <c r="L4934">
        <v>4293756.8099999996</v>
      </c>
      <c r="M4934">
        <v>1462980.8744999999</v>
      </c>
      <c r="N4934">
        <v>12039</v>
      </c>
      <c r="O4934">
        <v>14007</v>
      </c>
      <c r="P4934">
        <v>39954</v>
      </c>
      <c r="Q4934">
        <v>2327439.7200000002</v>
      </c>
      <c r="R4934">
        <v>1951611.95</v>
      </c>
      <c r="S4934">
        <v>1631920.12</v>
      </c>
      <c r="T4934">
        <v>682983.89639999997</v>
      </c>
      <c r="U4934">
        <v>16905</v>
      </c>
      <c r="V4934">
        <v>21148</v>
      </c>
      <c r="W4934">
        <v>50892</v>
      </c>
      <c r="X4934">
        <v>3061290.24</v>
      </c>
      <c r="Y4934">
        <v>2754003.11</v>
      </c>
      <c r="Z4934">
        <v>2661836.69</v>
      </c>
      <c r="AA4934">
        <v>779996.97809999995</v>
      </c>
      <c r="AB4934">
        <v>27866</v>
      </c>
      <c r="AC4934">
        <v>24896</v>
      </c>
      <c r="AD4934">
        <v>11654</v>
      </c>
      <c r="AE4934">
        <v>24161</v>
      </c>
      <c r="AF4934">
        <v>11631</v>
      </c>
      <c r="AG4934">
        <v>11299</v>
      </c>
      <c r="AH4934">
        <v>6072</v>
      </c>
      <c r="AI4934">
        <v>10806</v>
      </c>
      <c r="AJ4934">
        <v>16235</v>
      </c>
      <c r="AK4934">
        <v>13597</v>
      </c>
      <c r="AL4934">
        <v>5582</v>
      </c>
      <c r="AM4934">
        <v>13355</v>
      </c>
    </row>
    <row r="4935" spans="1:39" x14ac:dyDescent="0.15">
      <c r="A4935" t="s">
        <v>50</v>
      </c>
      <c r="B4935">
        <v>70</v>
      </c>
      <c r="C4935">
        <v>1</v>
      </c>
      <c r="D4935">
        <v>2</v>
      </c>
      <c r="E4935" t="s">
        <v>30</v>
      </c>
      <c r="F4935" t="s">
        <v>206</v>
      </c>
      <c r="G4935">
        <v>3452</v>
      </c>
      <c r="H4935">
        <v>4243</v>
      </c>
      <c r="I4935">
        <v>10739</v>
      </c>
      <c r="J4935">
        <v>641184.11</v>
      </c>
      <c r="K4935">
        <v>559764.63</v>
      </c>
      <c r="L4935">
        <v>508652.94</v>
      </c>
      <c r="M4935">
        <v>173780.4087</v>
      </c>
      <c r="N4935">
        <v>1337</v>
      </c>
      <c r="O4935">
        <v>1553</v>
      </c>
      <c r="P4935">
        <v>4321</v>
      </c>
      <c r="Q4935">
        <v>257601.87</v>
      </c>
      <c r="R4935">
        <v>215847.24</v>
      </c>
      <c r="S4935">
        <v>177279.71</v>
      </c>
      <c r="T4935">
        <v>75462.897800000006</v>
      </c>
      <c r="U4935">
        <v>2115</v>
      </c>
      <c r="V4935">
        <v>2690</v>
      </c>
      <c r="W4935">
        <v>6418</v>
      </c>
      <c r="X4935">
        <v>383582.24</v>
      </c>
      <c r="Y4935">
        <v>343917.39</v>
      </c>
      <c r="Z4935">
        <v>331373.23</v>
      </c>
      <c r="AA4935">
        <v>98317.510899999994</v>
      </c>
      <c r="AB4935">
        <v>3267</v>
      </c>
      <c r="AC4935">
        <v>3031</v>
      </c>
      <c r="AD4935">
        <v>1249</v>
      </c>
      <c r="AE4935">
        <v>3361</v>
      </c>
      <c r="AF4935">
        <v>1278</v>
      </c>
      <c r="AG4935">
        <v>1257</v>
      </c>
      <c r="AH4935">
        <v>631</v>
      </c>
      <c r="AI4935">
        <v>1309</v>
      </c>
      <c r="AJ4935">
        <v>1989</v>
      </c>
      <c r="AK4935">
        <v>1774</v>
      </c>
      <c r="AL4935">
        <v>618</v>
      </c>
      <c r="AM4935">
        <v>2052</v>
      </c>
    </row>
    <row r="4936" spans="1:39" x14ac:dyDescent="0.15">
      <c r="A4936" t="s">
        <v>50</v>
      </c>
      <c r="B4936">
        <v>70</v>
      </c>
      <c r="C4936">
        <v>1</v>
      </c>
      <c r="D4936">
        <v>2</v>
      </c>
      <c r="E4936" t="s">
        <v>29</v>
      </c>
      <c r="F4936" t="s">
        <v>206</v>
      </c>
      <c r="G4936">
        <v>11967</v>
      </c>
      <c r="H4936">
        <v>15325</v>
      </c>
      <c r="I4936">
        <v>41243</v>
      </c>
      <c r="J4936">
        <v>2437818.9500000002</v>
      </c>
      <c r="K4936">
        <v>1993499.01</v>
      </c>
      <c r="L4936">
        <v>1844599.63</v>
      </c>
      <c r="M4936">
        <v>656764.7182</v>
      </c>
      <c r="N4936">
        <v>4017</v>
      </c>
      <c r="O4936">
        <v>4764</v>
      </c>
      <c r="P4936">
        <v>14380</v>
      </c>
      <c r="Q4936">
        <v>828399.36</v>
      </c>
      <c r="R4936">
        <v>661642.4</v>
      </c>
      <c r="S4936">
        <v>557454.26</v>
      </c>
      <c r="T4936">
        <v>244676.5226</v>
      </c>
      <c r="U4936">
        <v>7950</v>
      </c>
      <c r="V4936">
        <v>10561</v>
      </c>
      <c r="W4936">
        <v>26863</v>
      </c>
      <c r="X4936">
        <v>1609419.59</v>
      </c>
      <c r="Y4936">
        <v>1331856.6100000001</v>
      </c>
      <c r="Z4936">
        <v>1287145.3700000001</v>
      </c>
      <c r="AA4936">
        <v>412088.19559999998</v>
      </c>
      <c r="AB4936">
        <v>11496</v>
      </c>
      <c r="AC4936">
        <v>11028</v>
      </c>
      <c r="AD4936">
        <v>4924</v>
      </c>
      <c r="AE4936">
        <v>11571</v>
      </c>
      <c r="AF4936">
        <v>3871</v>
      </c>
      <c r="AG4936">
        <v>3764</v>
      </c>
      <c r="AH4936">
        <v>2070</v>
      </c>
      <c r="AI4936">
        <v>3894</v>
      </c>
      <c r="AJ4936">
        <v>7625</v>
      </c>
      <c r="AK4936">
        <v>7264</v>
      </c>
      <c r="AL4936">
        <v>2854</v>
      </c>
      <c r="AM4936">
        <v>7677</v>
      </c>
    </row>
    <row r="4937" spans="1:39" x14ac:dyDescent="0.15">
      <c r="A4937" t="s">
        <v>50</v>
      </c>
      <c r="B4937">
        <v>70</v>
      </c>
      <c r="C4937">
        <v>1</v>
      </c>
      <c r="D4937">
        <v>2</v>
      </c>
      <c r="E4937" t="s">
        <v>31</v>
      </c>
      <c r="F4937" t="s">
        <v>206</v>
      </c>
      <c r="G4937">
        <v>1</v>
      </c>
      <c r="H4937">
        <v>2</v>
      </c>
      <c r="I4937">
        <v>3</v>
      </c>
      <c r="J4937">
        <v>227</v>
      </c>
      <c r="K4937">
        <v>227</v>
      </c>
      <c r="L4937">
        <v>109</v>
      </c>
      <c r="M4937">
        <v>73.73</v>
      </c>
      <c r="N4937">
        <v>1</v>
      </c>
      <c r="O4937">
        <v>2</v>
      </c>
      <c r="P4937">
        <v>3</v>
      </c>
      <c r="Q4937">
        <v>227</v>
      </c>
      <c r="R4937">
        <v>227</v>
      </c>
      <c r="S4937">
        <v>109</v>
      </c>
      <c r="T4937">
        <v>73.73</v>
      </c>
      <c r="U4937">
        <v>0</v>
      </c>
      <c r="V4937">
        <v>0</v>
      </c>
      <c r="W4937">
        <v>0</v>
      </c>
      <c r="X4937">
        <v>0</v>
      </c>
      <c r="Y4937">
        <v>0</v>
      </c>
      <c r="Z4937">
        <v>0</v>
      </c>
      <c r="AA4937">
        <v>0</v>
      </c>
      <c r="AB4937">
        <v>1</v>
      </c>
      <c r="AC4937">
        <v>1</v>
      </c>
      <c r="AD4937">
        <v>1</v>
      </c>
      <c r="AE4937">
        <v>1</v>
      </c>
      <c r="AF4937">
        <v>1</v>
      </c>
      <c r="AG4937">
        <v>1</v>
      </c>
      <c r="AH4937">
        <v>1</v>
      </c>
      <c r="AI4937">
        <v>1</v>
      </c>
      <c r="AJ4937">
        <v>0</v>
      </c>
      <c r="AK4937">
        <v>0</v>
      </c>
      <c r="AL4937">
        <v>0</v>
      </c>
      <c r="AM4937">
        <v>0</v>
      </c>
    </row>
    <row r="4938" spans="1:39" x14ac:dyDescent="0.15">
      <c r="A4938" t="s">
        <v>50</v>
      </c>
      <c r="B4938">
        <v>70</v>
      </c>
      <c r="C4938">
        <v>1</v>
      </c>
      <c r="D4938">
        <v>2</v>
      </c>
      <c r="E4938" t="s">
        <v>32</v>
      </c>
      <c r="F4938" t="s">
        <v>206</v>
      </c>
      <c r="G4938">
        <v>2460</v>
      </c>
      <c r="H4938">
        <v>3293</v>
      </c>
      <c r="I4938">
        <v>9204</v>
      </c>
      <c r="J4938">
        <v>557130.34</v>
      </c>
      <c r="K4938">
        <v>432163.34</v>
      </c>
      <c r="L4938">
        <v>410561.58</v>
      </c>
      <c r="M4938">
        <v>143884.1703</v>
      </c>
      <c r="N4938">
        <v>508</v>
      </c>
      <c r="O4938">
        <v>629</v>
      </c>
      <c r="P4938">
        <v>1889</v>
      </c>
      <c r="Q4938">
        <v>115439.16</v>
      </c>
      <c r="R4938">
        <v>87736.22</v>
      </c>
      <c r="S4938">
        <v>75226.39</v>
      </c>
      <c r="T4938">
        <v>32102.500700000001</v>
      </c>
      <c r="U4938">
        <v>1952</v>
      </c>
      <c r="V4938">
        <v>2664</v>
      </c>
      <c r="W4938">
        <v>7315</v>
      </c>
      <c r="X4938">
        <v>441691.18</v>
      </c>
      <c r="Y4938">
        <v>344427.12</v>
      </c>
      <c r="Z4938">
        <v>335335.19</v>
      </c>
      <c r="AA4938">
        <v>111781.66959999999</v>
      </c>
      <c r="AB4938">
        <v>2389</v>
      </c>
      <c r="AC4938">
        <v>2036</v>
      </c>
      <c r="AD4938">
        <v>1023</v>
      </c>
      <c r="AE4938">
        <v>2112</v>
      </c>
      <c r="AF4938">
        <v>491</v>
      </c>
      <c r="AG4938">
        <v>414</v>
      </c>
      <c r="AH4938">
        <v>234</v>
      </c>
      <c r="AI4938">
        <v>483</v>
      </c>
      <c r="AJ4938">
        <v>1898</v>
      </c>
      <c r="AK4938">
        <v>1622</v>
      </c>
      <c r="AL4938">
        <v>789</v>
      </c>
      <c r="AM4938">
        <v>1629</v>
      </c>
    </row>
    <row r="4939" spans="1:39" x14ac:dyDescent="0.15">
      <c r="A4939" t="s">
        <v>50</v>
      </c>
      <c r="B4939">
        <v>70</v>
      </c>
      <c r="C4939">
        <v>2</v>
      </c>
      <c r="D4939">
        <v>0</v>
      </c>
      <c r="E4939" t="s">
        <v>28</v>
      </c>
      <c r="F4939" t="s">
        <v>206</v>
      </c>
      <c r="G4939">
        <v>750</v>
      </c>
      <c r="H4939">
        <v>1685</v>
      </c>
      <c r="I4939">
        <v>3219</v>
      </c>
      <c r="J4939">
        <v>169292.69</v>
      </c>
      <c r="K4939">
        <v>139085.06</v>
      </c>
      <c r="L4939">
        <v>114523.2</v>
      </c>
      <c r="M4939">
        <v>52183.920299999998</v>
      </c>
      <c r="N4939">
        <v>750</v>
      </c>
      <c r="O4939">
        <v>821</v>
      </c>
      <c r="P4939">
        <v>1840</v>
      </c>
      <c r="Q4939">
        <v>91983.5</v>
      </c>
      <c r="R4939">
        <v>71877.02</v>
      </c>
      <c r="S4939">
        <v>50178.68</v>
      </c>
      <c r="T4939">
        <v>30733.712299999999</v>
      </c>
      <c r="U4939">
        <v>750</v>
      </c>
      <c r="V4939">
        <v>864</v>
      </c>
      <c r="W4939">
        <v>1379</v>
      </c>
      <c r="X4939">
        <v>77309.19</v>
      </c>
      <c r="Y4939">
        <v>67208.039999999994</v>
      </c>
      <c r="Z4939">
        <v>64344.52</v>
      </c>
      <c r="AA4939">
        <v>21450.207999999999</v>
      </c>
      <c r="AB4939">
        <v>741</v>
      </c>
      <c r="AC4939">
        <v>719</v>
      </c>
      <c r="AD4939">
        <v>595</v>
      </c>
      <c r="AE4939">
        <v>554</v>
      </c>
      <c r="AF4939">
        <v>741</v>
      </c>
      <c r="AG4939">
        <v>719</v>
      </c>
      <c r="AH4939">
        <v>595</v>
      </c>
      <c r="AI4939">
        <v>554</v>
      </c>
      <c r="AJ4939">
        <v>741</v>
      </c>
      <c r="AK4939">
        <v>719</v>
      </c>
      <c r="AL4939">
        <v>595</v>
      </c>
      <c r="AM4939">
        <v>554</v>
      </c>
    </row>
    <row r="4940" spans="1:39" x14ac:dyDescent="0.15">
      <c r="A4940" t="s">
        <v>50</v>
      </c>
      <c r="B4940">
        <v>70</v>
      </c>
      <c r="C4940">
        <v>2</v>
      </c>
      <c r="D4940">
        <v>0</v>
      </c>
      <c r="E4940" t="s">
        <v>30</v>
      </c>
      <c r="F4940" t="s">
        <v>206</v>
      </c>
      <c r="G4940">
        <v>2</v>
      </c>
      <c r="H4940">
        <v>4</v>
      </c>
      <c r="I4940">
        <v>7</v>
      </c>
      <c r="J4940">
        <v>368.94</v>
      </c>
      <c r="K4940">
        <v>368.94</v>
      </c>
      <c r="L4940">
        <v>338.95</v>
      </c>
      <c r="M4940">
        <v>120.71769999999999</v>
      </c>
      <c r="N4940">
        <v>2</v>
      </c>
      <c r="O4940">
        <v>2</v>
      </c>
      <c r="P4940">
        <v>4</v>
      </c>
      <c r="Q4940">
        <v>149.96</v>
      </c>
      <c r="R4940">
        <v>149.96</v>
      </c>
      <c r="S4940">
        <v>119.97</v>
      </c>
      <c r="T4940">
        <v>58.8277</v>
      </c>
      <c r="U4940">
        <v>2</v>
      </c>
      <c r="V4940">
        <v>2</v>
      </c>
      <c r="W4940">
        <v>3</v>
      </c>
      <c r="X4940">
        <v>218.98</v>
      </c>
      <c r="Y4940">
        <v>218.98</v>
      </c>
      <c r="Z4940">
        <v>218.98</v>
      </c>
      <c r="AA4940">
        <v>61.89</v>
      </c>
      <c r="AB4940">
        <v>2</v>
      </c>
      <c r="AC4940">
        <v>2</v>
      </c>
      <c r="AD4940">
        <v>2</v>
      </c>
      <c r="AE4940">
        <v>0</v>
      </c>
      <c r="AF4940">
        <v>2</v>
      </c>
      <c r="AG4940">
        <v>2</v>
      </c>
      <c r="AH4940">
        <v>2</v>
      </c>
      <c r="AI4940">
        <v>0</v>
      </c>
      <c r="AJ4940">
        <v>2</v>
      </c>
      <c r="AK4940">
        <v>2</v>
      </c>
      <c r="AL4940">
        <v>2</v>
      </c>
      <c r="AM4940">
        <v>0</v>
      </c>
    </row>
    <row r="4941" spans="1:39" x14ac:dyDescent="0.15">
      <c r="A4941" t="s">
        <v>50</v>
      </c>
      <c r="B4941">
        <v>70</v>
      </c>
      <c r="C4941">
        <v>2</v>
      </c>
      <c r="D4941">
        <v>0</v>
      </c>
      <c r="E4941" t="s">
        <v>29</v>
      </c>
      <c r="F4941" t="s">
        <v>206</v>
      </c>
      <c r="G4941">
        <v>6</v>
      </c>
      <c r="H4941">
        <v>18</v>
      </c>
      <c r="I4941">
        <v>37</v>
      </c>
      <c r="J4941">
        <v>1884.8</v>
      </c>
      <c r="K4941">
        <v>1268.03</v>
      </c>
      <c r="L4941">
        <v>1047.3900000000001</v>
      </c>
      <c r="M4941">
        <v>592.35910000000001</v>
      </c>
      <c r="N4941">
        <v>6</v>
      </c>
      <c r="O4941">
        <v>8</v>
      </c>
      <c r="P4941">
        <v>19</v>
      </c>
      <c r="Q4941">
        <v>1078.8900000000001</v>
      </c>
      <c r="R4941">
        <v>705.25</v>
      </c>
      <c r="S4941">
        <v>484.61</v>
      </c>
      <c r="T4941">
        <v>356.1191</v>
      </c>
      <c r="U4941">
        <v>6</v>
      </c>
      <c r="V4941">
        <v>10</v>
      </c>
      <c r="W4941">
        <v>18</v>
      </c>
      <c r="X4941">
        <v>805.91</v>
      </c>
      <c r="Y4941">
        <v>562.78</v>
      </c>
      <c r="Z4941">
        <v>562.78</v>
      </c>
      <c r="AA4941">
        <v>236.24</v>
      </c>
      <c r="AB4941">
        <v>6</v>
      </c>
      <c r="AC4941">
        <v>6</v>
      </c>
      <c r="AD4941">
        <v>5</v>
      </c>
      <c r="AE4941">
        <v>6</v>
      </c>
      <c r="AF4941">
        <v>6</v>
      </c>
      <c r="AG4941">
        <v>6</v>
      </c>
      <c r="AH4941">
        <v>5</v>
      </c>
      <c r="AI4941">
        <v>6</v>
      </c>
      <c r="AJ4941">
        <v>6</v>
      </c>
      <c r="AK4941">
        <v>6</v>
      </c>
      <c r="AL4941">
        <v>5</v>
      </c>
      <c r="AM4941">
        <v>6</v>
      </c>
    </row>
    <row r="4942" spans="1:39" x14ac:dyDescent="0.15">
      <c r="A4942" t="s">
        <v>50</v>
      </c>
      <c r="B4942">
        <v>70</v>
      </c>
      <c r="C4942">
        <v>2</v>
      </c>
      <c r="D4942">
        <v>0</v>
      </c>
      <c r="E4942" t="s">
        <v>32</v>
      </c>
      <c r="F4942" t="s">
        <v>206</v>
      </c>
      <c r="G4942">
        <v>187</v>
      </c>
      <c r="H4942">
        <v>446</v>
      </c>
      <c r="I4942">
        <v>891</v>
      </c>
      <c r="J4942">
        <v>49244.19</v>
      </c>
      <c r="K4942">
        <v>37845.53</v>
      </c>
      <c r="L4942">
        <v>32315.87</v>
      </c>
      <c r="M4942">
        <v>14430.4894</v>
      </c>
      <c r="N4942">
        <v>187</v>
      </c>
      <c r="O4942">
        <v>211</v>
      </c>
      <c r="P4942">
        <v>419</v>
      </c>
      <c r="Q4942">
        <v>21675.78</v>
      </c>
      <c r="R4942">
        <v>16392.87</v>
      </c>
      <c r="S4942">
        <v>11521.93</v>
      </c>
      <c r="T4942">
        <v>7033.8226000000004</v>
      </c>
      <c r="U4942">
        <v>187</v>
      </c>
      <c r="V4942">
        <v>235</v>
      </c>
      <c r="W4942">
        <v>472</v>
      </c>
      <c r="X4942">
        <v>27568.41</v>
      </c>
      <c r="Y4942">
        <v>21452.66</v>
      </c>
      <c r="Z4942">
        <v>20793.939999999999</v>
      </c>
      <c r="AA4942">
        <v>7396.6668</v>
      </c>
      <c r="AB4942">
        <v>186</v>
      </c>
      <c r="AC4942">
        <v>174</v>
      </c>
      <c r="AD4942">
        <v>156</v>
      </c>
      <c r="AE4942">
        <v>156</v>
      </c>
      <c r="AF4942">
        <v>186</v>
      </c>
      <c r="AG4942">
        <v>174</v>
      </c>
      <c r="AH4942">
        <v>156</v>
      </c>
      <c r="AI4942">
        <v>156</v>
      </c>
      <c r="AJ4942">
        <v>186</v>
      </c>
      <c r="AK4942">
        <v>174</v>
      </c>
      <c r="AL4942">
        <v>156</v>
      </c>
      <c r="AM4942">
        <v>156</v>
      </c>
    </row>
    <row r="4943" spans="1:39" x14ac:dyDescent="0.15">
      <c r="A4943" t="s">
        <v>50</v>
      </c>
      <c r="B4943">
        <v>70</v>
      </c>
      <c r="C4943">
        <v>2</v>
      </c>
      <c r="D4943">
        <v>1</v>
      </c>
      <c r="E4943" t="s">
        <v>28</v>
      </c>
      <c r="F4943" t="s">
        <v>206</v>
      </c>
      <c r="G4943">
        <v>5170</v>
      </c>
      <c r="H4943">
        <v>12321</v>
      </c>
      <c r="I4943">
        <v>23109</v>
      </c>
      <c r="J4943">
        <v>1167940.54</v>
      </c>
      <c r="K4943">
        <v>983132.79</v>
      </c>
      <c r="L4943">
        <v>837865.76</v>
      </c>
      <c r="M4943">
        <v>372809.48269999999</v>
      </c>
      <c r="N4943">
        <v>5170</v>
      </c>
      <c r="O4943">
        <v>5974</v>
      </c>
      <c r="P4943">
        <v>12791</v>
      </c>
      <c r="Q4943">
        <v>616142.81000000006</v>
      </c>
      <c r="R4943">
        <v>494102.79</v>
      </c>
      <c r="S4943">
        <v>366375.93</v>
      </c>
      <c r="T4943">
        <v>216567.11290000001</v>
      </c>
      <c r="U4943">
        <v>5170</v>
      </c>
      <c r="V4943">
        <v>6347</v>
      </c>
      <c r="W4943">
        <v>10318</v>
      </c>
      <c r="X4943">
        <v>551797.73</v>
      </c>
      <c r="Y4943">
        <v>489030</v>
      </c>
      <c r="Z4943">
        <v>471489.83</v>
      </c>
      <c r="AA4943">
        <v>156242.36979999999</v>
      </c>
      <c r="AB4943">
        <v>5009</v>
      </c>
      <c r="AC4943">
        <v>5088</v>
      </c>
      <c r="AD4943">
        <v>3747</v>
      </c>
      <c r="AE4943">
        <v>4846</v>
      </c>
      <c r="AF4943">
        <v>5009</v>
      </c>
      <c r="AG4943">
        <v>5088</v>
      </c>
      <c r="AH4943">
        <v>3747</v>
      </c>
      <c r="AI4943">
        <v>4846</v>
      </c>
      <c r="AJ4943">
        <v>5009</v>
      </c>
      <c r="AK4943">
        <v>5088</v>
      </c>
      <c r="AL4943">
        <v>3747</v>
      </c>
      <c r="AM4943">
        <v>4846</v>
      </c>
    </row>
    <row r="4944" spans="1:39" x14ac:dyDescent="0.15">
      <c r="A4944" t="s">
        <v>50</v>
      </c>
      <c r="B4944">
        <v>70</v>
      </c>
      <c r="C4944">
        <v>2</v>
      </c>
      <c r="D4944">
        <v>1</v>
      </c>
      <c r="E4944" t="s">
        <v>30</v>
      </c>
      <c r="F4944" t="s">
        <v>206</v>
      </c>
      <c r="G4944">
        <v>544</v>
      </c>
      <c r="H4944">
        <v>1326</v>
      </c>
      <c r="I4944">
        <v>2440</v>
      </c>
      <c r="J4944">
        <v>124713.71</v>
      </c>
      <c r="K4944">
        <v>106008.83</v>
      </c>
      <c r="L4944">
        <v>88519.67</v>
      </c>
      <c r="M4944">
        <v>39069.7552</v>
      </c>
      <c r="N4944">
        <v>544</v>
      </c>
      <c r="O4944">
        <v>647</v>
      </c>
      <c r="P4944">
        <v>1317</v>
      </c>
      <c r="Q4944">
        <v>64341.67</v>
      </c>
      <c r="R4944">
        <v>52279.83</v>
      </c>
      <c r="S4944">
        <v>37110.33</v>
      </c>
      <c r="T4944">
        <v>22156.758300000001</v>
      </c>
      <c r="U4944">
        <v>544</v>
      </c>
      <c r="V4944">
        <v>679</v>
      </c>
      <c r="W4944">
        <v>1123</v>
      </c>
      <c r="X4944">
        <v>60372.04</v>
      </c>
      <c r="Y4944">
        <v>53729</v>
      </c>
      <c r="Z4944">
        <v>51409.34</v>
      </c>
      <c r="AA4944">
        <v>16912.996899999998</v>
      </c>
      <c r="AB4944">
        <v>520</v>
      </c>
      <c r="AC4944">
        <v>539</v>
      </c>
      <c r="AD4944">
        <v>350</v>
      </c>
      <c r="AE4944">
        <v>530</v>
      </c>
      <c r="AF4944">
        <v>520</v>
      </c>
      <c r="AG4944">
        <v>539</v>
      </c>
      <c r="AH4944">
        <v>350</v>
      </c>
      <c r="AI4944">
        <v>530</v>
      </c>
      <c r="AJ4944">
        <v>520</v>
      </c>
      <c r="AK4944">
        <v>539</v>
      </c>
      <c r="AL4944">
        <v>350</v>
      </c>
      <c r="AM4944">
        <v>530</v>
      </c>
    </row>
    <row r="4945" spans="1:39" x14ac:dyDescent="0.15">
      <c r="A4945" t="s">
        <v>50</v>
      </c>
      <c r="B4945">
        <v>70</v>
      </c>
      <c r="C4945">
        <v>2</v>
      </c>
      <c r="D4945">
        <v>1</v>
      </c>
      <c r="E4945" t="s">
        <v>29</v>
      </c>
      <c r="F4945" t="s">
        <v>206</v>
      </c>
      <c r="G4945">
        <v>8281</v>
      </c>
      <c r="H4945">
        <v>20776</v>
      </c>
      <c r="I4945">
        <v>40580</v>
      </c>
      <c r="J4945">
        <v>2056020.59</v>
      </c>
      <c r="K4945">
        <v>1608990.99</v>
      </c>
      <c r="L4945">
        <v>1373206.56</v>
      </c>
      <c r="M4945">
        <v>653950.13500000001</v>
      </c>
      <c r="N4945">
        <v>8281</v>
      </c>
      <c r="O4945">
        <v>9846</v>
      </c>
      <c r="P4945">
        <v>21717</v>
      </c>
      <c r="Q4945">
        <v>1046103.94</v>
      </c>
      <c r="R4945">
        <v>786822.41</v>
      </c>
      <c r="S4945">
        <v>584319.14</v>
      </c>
      <c r="T4945">
        <v>369307.99060000002</v>
      </c>
      <c r="U4945">
        <v>8281</v>
      </c>
      <c r="V4945">
        <v>10930</v>
      </c>
      <c r="W4945">
        <v>18863</v>
      </c>
      <c r="X4945">
        <v>1009916.65</v>
      </c>
      <c r="Y4945">
        <v>822168.58</v>
      </c>
      <c r="Z4945">
        <v>788887.42</v>
      </c>
      <c r="AA4945">
        <v>284642.14439999999</v>
      </c>
      <c r="AB4945">
        <v>7955</v>
      </c>
      <c r="AC4945">
        <v>8199</v>
      </c>
      <c r="AD4945">
        <v>6301</v>
      </c>
      <c r="AE4945">
        <v>8033</v>
      </c>
      <c r="AF4945">
        <v>7955</v>
      </c>
      <c r="AG4945">
        <v>8199</v>
      </c>
      <c r="AH4945">
        <v>6301</v>
      </c>
      <c r="AI4945">
        <v>8033</v>
      </c>
      <c r="AJ4945">
        <v>7955</v>
      </c>
      <c r="AK4945">
        <v>8199</v>
      </c>
      <c r="AL4945">
        <v>6301</v>
      </c>
      <c r="AM4945">
        <v>8033</v>
      </c>
    </row>
    <row r="4946" spans="1:39" x14ac:dyDescent="0.15">
      <c r="A4946" t="s">
        <v>50</v>
      </c>
      <c r="B4946">
        <v>70</v>
      </c>
      <c r="C4946">
        <v>2</v>
      </c>
      <c r="D4946">
        <v>1</v>
      </c>
      <c r="E4946" t="s">
        <v>31</v>
      </c>
      <c r="F4946" t="s">
        <v>206</v>
      </c>
      <c r="G4946">
        <v>6</v>
      </c>
      <c r="H4946">
        <v>20</v>
      </c>
      <c r="I4946">
        <v>36</v>
      </c>
      <c r="J4946">
        <v>1735.83</v>
      </c>
      <c r="K4946">
        <v>1328.42</v>
      </c>
      <c r="L4946">
        <v>1252.55</v>
      </c>
      <c r="M4946">
        <v>485.93119999999999</v>
      </c>
      <c r="N4946">
        <v>6</v>
      </c>
      <c r="O4946">
        <v>7</v>
      </c>
      <c r="P4946">
        <v>14</v>
      </c>
      <c r="Q4946">
        <v>585.9</v>
      </c>
      <c r="R4946">
        <v>406.13</v>
      </c>
      <c r="S4946">
        <v>330.26</v>
      </c>
      <c r="T4946">
        <v>190.1096</v>
      </c>
      <c r="U4946">
        <v>6</v>
      </c>
      <c r="V4946">
        <v>13</v>
      </c>
      <c r="W4946">
        <v>22</v>
      </c>
      <c r="X4946">
        <v>1149.93</v>
      </c>
      <c r="Y4946">
        <v>922.29</v>
      </c>
      <c r="Z4946">
        <v>922.29</v>
      </c>
      <c r="AA4946">
        <v>295.82159999999999</v>
      </c>
      <c r="AB4946">
        <v>6</v>
      </c>
      <c r="AC4946">
        <v>6</v>
      </c>
      <c r="AD4946">
        <v>4</v>
      </c>
      <c r="AE4946">
        <v>5</v>
      </c>
      <c r="AF4946">
        <v>6</v>
      </c>
      <c r="AG4946">
        <v>6</v>
      </c>
      <c r="AH4946">
        <v>4</v>
      </c>
      <c r="AI4946">
        <v>5</v>
      </c>
      <c r="AJ4946">
        <v>6</v>
      </c>
      <c r="AK4946">
        <v>6</v>
      </c>
      <c r="AL4946">
        <v>4</v>
      </c>
      <c r="AM4946">
        <v>5</v>
      </c>
    </row>
    <row r="4947" spans="1:39" x14ac:dyDescent="0.15">
      <c r="A4947" t="s">
        <v>50</v>
      </c>
      <c r="B4947">
        <v>70</v>
      </c>
      <c r="C4947">
        <v>2</v>
      </c>
      <c r="D4947">
        <v>1</v>
      </c>
      <c r="E4947" t="s">
        <v>32</v>
      </c>
      <c r="F4947" t="s">
        <v>206</v>
      </c>
      <c r="G4947">
        <v>399</v>
      </c>
      <c r="H4947">
        <v>999</v>
      </c>
      <c r="I4947">
        <v>1956</v>
      </c>
      <c r="J4947">
        <v>104397.81</v>
      </c>
      <c r="K4947">
        <v>80967.16</v>
      </c>
      <c r="L4947">
        <v>71764.12</v>
      </c>
      <c r="M4947">
        <v>31224.439699999999</v>
      </c>
      <c r="N4947">
        <v>399</v>
      </c>
      <c r="O4947">
        <v>483</v>
      </c>
      <c r="P4947">
        <v>930</v>
      </c>
      <c r="Q4947">
        <v>46814.41</v>
      </c>
      <c r="R4947">
        <v>36239.480000000003</v>
      </c>
      <c r="S4947">
        <v>28346.27</v>
      </c>
      <c r="T4947">
        <v>15641.621800000001</v>
      </c>
      <c r="U4947">
        <v>399</v>
      </c>
      <c r="V4947">
        <v>516</v>
      </c>
      <c r="W4947">
        <v>1026</v>
      </c>
      <c r="X4947">
        <v>57583.4</v>
      </c>
      <c r="Y4947">
        <v>44727.68</v>
      </c>
      <c r="Z4947">
        <v>43417.85</v>
      </c>
      <c r="AA4947">
        <v>15582.8179</v>
      </c>
      <c r="AB4947">
        <v>388</v>
      </c>
      <c r="AC4947">
        <v>393</v>
      </c>
      <c r="AD4947">
        <v>304</v>
      </c>
      <c r="AE4947">
        <v>376</v>
      </c>
      <c r="AF4947">
        <v>388</v>
      </c>
      <c r="AG4947">
        <v>393</v>
      </c>
      <c r="AH4947">
        <v>304</v>
      </c>
      <c r="AI4947">
        <v>376</v>
      </c>
      <c r="AJ4947">
        <v>388</v>
      </c>
      <c r="AK4947">
        <v>393</v>
      </c>
      <c r="AL4947">
        <v>304</v>
      </c>
      <c r="AM4947">
        <v>376</v>
      </c>
    </row>
    <row r="4948" spans="1:39" x14ac:dyDescent="0.15">
      <c r="A4948" t="s">
        <v>50</v>
      </c>
      <c r="B4948">
        <v>70</v>
      </c>
      <c r="C4948">
        <v>2</v>
      </c>
      <c r="D4948">
        <v>2</v>
      </c>
      <c r="E4948" t="s">
        <v>28</v>
      </c>
      <c r="F4948" t="s">
        <v>206</v>
      </c>
      <c r="G4948">
        <v>1285</v>
      </c>
      <c r="H4948">
        <v>2926</v>
      </c>
      <c r="I4948">
        <v>5209</v>
      </c>
      <c r="J4948">
        <v>280503.78999999998</v>
      </c>
      <c r="K4948">
        <v>236793.9</v>
      </c>
      <c r="L4948">
        <v>192992.62</v>
      </c>
      <c r="M4948">
        <v>84150.133300000001</v>
      </c>
      <c r="N4948">
        <v>1285</v>
      </c>
      <c r="O4948">
        <v>1423</v>
      </c>
      <c r="P4948">
        <v>2830</v>
      </c>
      <c r="Q4948">
        <v>147046.45000000001</v>
      </c>
      <c r="R4948">
        <v>118720.89</v>
      </c>
      <c r="S4948">
        <v>80054.16</v>
      </c>
      <c r="T4948">
        <v>47822.398800000003</v>
      </c>
      <c r="U4948">
        <v>1285</v>
      </c>
      <c r="V4948">
        <v>1503</v>
      </c>
      <c r="W4948">
        <v>2379</v>
      </c>
      <c r="X4948">
        <v>133457.34</v>
      </c>
      <c r="Y4948">
        <v>118073.01</v>
      </c>
      <c r="Z4948">
        <v>112938.46</v>
      </c>
      <c r="AA4948">
        <v>36327.734499999999</v>
      </c>
      <c r="AB4948">
        <v>1240</v>
      </c>
      <c r="AC4948">
        <v>1256</v>
      </c>
      <c r="AD4948">
        <v>786</v>
      </c>
      <c r="AE4948">
        <v>1181</v>
      </c>
      <c r="AF4948">
        <v>1240</v>
      </c>
      <c r="AG4948">
        <v>1256</v>
      </c>
      <c r="AH4948">
        <v>786</v>
      </c>
      <c r="AI4948">
        <v>1181</v>
      </c>
      <c r="AJ4948">
        <v>1240</v>
      </c>
      <c r="AK4948">
        <v>1256</v>
      </c>
      <c r="AL4948">
        <v>786</v>
      </c>
      <c r="AM4948">
        <v>1181</v>
      </c>
    </row>
    <row r="4949" spans="1:39" x14ac:dyDescent="0.15">
      <c r="A4949" t="s">
        <v>50</v>
      </c>
      <c r="B4949">
        <v>70</v>
      </c>
      <c r="C4949">
        <v>2</v>
      </c>
      <c r="D4949">
        <v>2</v>
      </c>
      <c r="E4949" t="s">
        <v>30</v>
      </c>
      <c r="F4949" t="s">
        <v>206</v>
      </c>
      <c r="G4949">
        <v>151</v>
      </c>
      <c r="H4949">
        <v>351</v>
      </c>
      <c r="I4949">
        <v>637</v>
      </c>
      <c r="J4949">
        <v>34727.519999999997</v>
      </c>
      <c r="K4949">
        <v>28953.02</v>
      </c>
      <c r="L4949">
        <v>24239.759999999998</v>
      </c>
      <c r="M4949">
        <v>10342.8603</v>
      </c>
      <c r="N4949">
        <v>151</v>
      </c>
      <c r="O4949">
        <v>168</v>
      </c>
      <c r="P4949">
        <v>344</v>
      </c>
      <c r="Q4949">
        <v>17881.18</v>
      </c>
      <c r="R4949">
        <v>14376.22</v>
      </c>
      <c r="S4949">
        <v>10269.25</v>
      </c>
      <c r="T4949">
        <v>5796.6077999999998</v>
      </c>
      <c r="U4949">
        <v>151</v>
      </c>
      <c r="V4949">
        <v>183</v>
      </c>
      <c r="W4949">
        <v>293</v>
      </c>
      <c r="X4949">
        <v>16846.34</v>
      </c>
      <c r="Y4949">
        <v>14576.8</v>
      </c>
      <c r="Z4949">
        <v>13970.51</v>
      </c>
      <c r="AA4949">
        <v>4546.2524999999996</v>
      </c>
      <c r="AB4949">
        <v>140</v>
      </c>
      <c r="AC4949">
        <v>148</v>
      </c>
      <c r="AD4949">
        <v>74</v>
      </c>
      <c r="AE4949">
        <v>143</v>
      </c>
      <c r="AF4949">
        <v>140</v>
      </c>
      <c r="AG4949">
        <v>148</v>
      </c>
      <c r="AH4949">
        <v>74</v>
      </c>
      <c r="AI4949">
        <v>143</v>
      </c>
      <c r="AJ4949">
        <v>140</v>
      </c>
      <c r="AK4949">
        <v>148</v>
      </c>
      <c r="AL4949">
        <v>74</v>
      </c>
      <c r="AM4949">
        <v>143</v>
      </c>
    </row>
    <row r="4950" spans="1:39" x14ac:dyDescent="0.15">
      <c r="A4950" t="s">
        <v>50</v>
      </c>
      <c r="B4950">
        <v>70</v>
      </c>
      <c r="C4950">
        <v>2</v>
      </c>
      <c r="D4950">
        <v>2</v>
      </c>
      <c r="E4950" t="s">
        <v>29</v>
      </c>
      <c r="F4950" t="s">
        <v>206</v>
      </c>
      <c r="G4950">
        <v>676</v>
      </c>
      <c r="H4950">
        <v>1565</v>
      </c>
      <c r="I4950">
        <v>3011</v>
      </c>
      <c r="J4950">
        <v>163134.63</v>
      </c>
      <c r="K4950">
        <v>128491.21</v>
      </c>
      <c r="L4950">
        <v>103952.5</v>
      </c>
      <c r="M4950">
        <v>48356.927499999998</v>
      </c>
      <c r="N4950">
        <v>676</v>
      </c>
      <c r="O4950">
        <v>731</v>
      </c>
      <c r="P4950">
        <v>1577</v>
      </c>
      <c r="Q4950">
        <v>83759.55</v>
      </c>
      <c r="R4950">
        <v>63326.44</v>
      </c>
      <c r="S4950">
        <v>41248.19</v>
      </c>
      <c r="T4950">
        <v>26485.116900000001</v>
      </c>
      <c r="U4950">
        <v>676</v>
      </c>
      <c r="V4950">
        <v>834</v>
      </c>
      <c r="W4950">
        <v>1434</v>
      </c>
      <c r="X4950">
        <v>79375.08</v>
      </c>
      <c r="Y4950">
        <v>65164.77</v>
      </c>
      <c r="Z4950">
        <v>62704.31</v>
      </c>
      <c r="AA4950">
        <v>21871.810600000001</v>
      </c>
      <c r="AB4950">
        <v>658</v>
      </c>
      <c r="AC4950">
        <v>659</v>
      </c>
      <c r="AD4950">
        <v>396</v>
      </c>
      <c r="AE4950">
        <v>660</v>
      </c>
      <c r="AF4950">
        <v>658</v>
      </c>
      <c r="AG4950">
        <v>659</v>
      </c>
      <c r="AH4950">
        <v>396</v>
      </c>
      <c r="AI4950">
        <v>660</v>
      </c>
      <c r="AJ4950">
        <v>658</v>
      </c>
      <c r="AK4950">
        <v>659</v>
      </c>
      <c r="AL4950">
        <v>396</v>
      </c>
      <c r="AM4950">
        <v>660</v>
      </c>
    </row>
    <row r="4951" spans="1:39" x14ac:dyDescent="0.15">
      <c r="A4951" t="s">
        <v>50</v>
      </c>
      <c r="B4951">
        <v>70</v>
      </c>
      <c r="C4951">
        <v>2</v>
      </c>
      <c r="D4951">
        <v>2</v>
      </c>
      <c r="E4951" t="s">
        <v>32</v>
      </c>
      <c r="F4951" t="s">
        <v>206</v>
      </c>
      <c r="G4951">
        <v>131</v>
      </c>
      <c r="H4951">
        <v>318</v>
      </c>
      <c r="I4951">
        <v>617</v>
      </c>
      <c r="J4951">
        <v>32726.52</v>
      </c>
      <c r="K4951">
        <v>25496.78</v>
      </c>
      <c r="L4951">
        <v>21855.759999999998</v>
      </c>
      <c r="M4951">
        <v>9523.1787999999997</v>
      </c>
      <c r="N4951">
        <v>131</v>
      </c>
      <c r="O4951">
        <v>144</v>
      </c>
      <c r="P4951">
        <v>294</v>
      </c>
      <c r="Q4951">
        <v>14563.58</v>
      </c>
      <c r="R4951">
        <v>11275.91</v>
      </c>
      <c r="S4951">
        <v>8141.48</v>
      </c>
      <c r="T4951">
        <v>4456.2357000000002</v>
      </c>
      <c r="U4951">
        <v>131</v>
      </c>
      <c r="V4951">
        <v>174</v>
      </c>
      <c r="W4951">
        <v>323</v>
      </c>
      <c r="X4951">
        <v>18162.939999999999</v>
      </c>
      <c r="Y4951">
        <v>14220.87</v>
      </c>
      <c r="Z4951">
        <v>13714.28</v>
      </c>
      <c r="AA4951">
        <v>5066.9431000000004</v>
      </c>
      <c r="AB4951">
        <v>127</v>
      </c>
      <c r="AC4951">
        <v>122</v>
      </c>
      <c r="AD4951">
        <v>81</v>
      </c>
      <c r="AE4951">
        <v>118</v>
      </c>
      <c r="AF4951">
        <v>127</v>
      </c>
      <c r="AG4951">
        <v>122</v>
      </c>
      <c r="AH4951">
        <v>81</v>
      </c>
      <c r="AI4951">
        <v>118</v>
      </c>
      <c r="AJ4951">
        <v>127</v>
      </c>
      <c r="AK4951">
        <v>122</v>
      </c>
      <c r="AL4951">
        <v>81</v>
      </c>
      <c r="AM4951">
        <v>118</v>
      </c>
    </row>
    <row r="4952" spans="1:39" x14ac:dyDescent="0.15">
      <c r="A4952" t="s">
        <v>50</v>
      </c>
      <c r="B4952">
        <v>100</v>
      </c>
      <c r="C4952">
        <v>1</v>
      </c>
      <c r="D4952">
        <v>0</v>
      </c>
      <c r="E4952" t="s">
        <v>28</v>
      </c>
      <c r="F4952" t="s">
        <v>206</v>
      </c>
      <c r="G4952">
        <v>26869</v>
      </c>
      <c r="H4952">
        <v>27558</v>
      </c>
      <c r="I4952">
        <v>37259</v>
      </c>
      <c r="J4952">
        <v>1837759.8</v>
      </c>
      <c r="K4952">
        <v>1537810.8</v>
      </c>
      <c r="L4952">
        <v>1424940.06</v>
      </c>
      <c r="M4952">
        <v>574306.49719999998</v>
      </c>
      <c r="N4952">
        <v>9176</v>
      </c>
      <c r="O4952">
        <v>9375</v>
      </c>
      <c r="P4952">
        <v>13615</v>
      </c>
      <c r="Q4952">
        <v>680830.03</v>
      </c>
      <c r="R4952">
        <v>548850.55000000005</v>
      </c>
      <c r="S4952">
        <v>475952.91</v>
      </c>
      <c r="T4952">
        <v>222400.43239999999</v>
      </c>
      <c r="U4952">
        <v>17693</v>
      </c>
      <c r="V4952">
        <v>18183</v>
      </c>
      <c r="W4952">
        <v>23644</v>
      </c>
      <c r="X4952">
        <v>1156929.77</v>
      </c>
      <c r="Y4952">
        <v>988960.25</v>
      </c>
      <c r="Z4952">
        <v>948987.15</v>
      </c>
      <c r="AA4952">
        <v>351906.06479999999</v>
      </c>
      <c r="AB4952">
        <v>26531</v>
      </c>
      <c r="AC4952">
        <v>18497</v>
      </c>
      <c r="AD4952">
        <v>14075</v>
      </c>
      <c r="AE4952">
        <v>11954</v>
      </c>
      <c r="AF4952">
        <v>9085</v>
      </c>
      <c r="AG4952">
        <v>8371</v>
      </c>
      <c r="AH4952">
        <v>6614</v>
      </c>
      <c r="AI4952">
        <v>5183</v>
      </c>
      <c r="AJ4952">
        <v>17446</v>
      </c>
      <c r="AK4952">
        <v>10126</v>
      </c>
      <c r="AL4952">
        <v>7461</v>
      </c>
      <c r="AM4952">
        <v>6771</v>
      </c>
    </row>
    <row r="4953" spans="1:39" x14ac:dyDescent="0.15">
      <c r="A4953" t="s">
        <v>50</v>
      </c>
      <c r="B4953">
        <v>100</v>
      </c>
      <c r="C4953">
        <v>1</v>
      </c>
      <c r="D4953">
        <v>0</v>
      </c>
      <c r="E4953" t="s">
        <v>30</v>
      </c>
      <c r="F4953" t="s">
        <v>206</v>
      </c>
      <c r="G4953">
        <v>34</v>
      </c>
      <c r="H4953">
        <v>35</v>
      </c>
      <c r="I4953">
        <v>48</v>
      </c>
      <c r="J4953">
        <v>2249.73</v>
      </c>
      <c r="K4953">
        <v>1809.45</v>
      </c>
      <c r="L4953">
        <v>1577.06</v>
      </c>
      <c r="M4953">
        <v>698.29280000000006</v>
      </c>
      <c r="N4953">
        <v>11</v>
      </c>
      <c r="O4953">
        <v>11</v>
      </c>
      <c r="P4953">
        <v>16</v>
      </c>
      <c r="Q4953">
        <v>855.93</v>
      </c>
      <c r="R4953">
        <v>663.53</v>
      </c>
      <c r="S4953">
        <v>494.54</v>
      </c>
      <c r="T4953">
        <v>258.13279999999997</v>
      </c>
      <c r="U4953">
        <v>23</v>
      </c>
      <c r="V4953">
        <v>24</v>
      </c>
      <c r="W4953">
        <v>32</v>
      </c>
      <c r="X4953">
        <v>1393.8</v>
      </c>
      <c r="Y4953">
        <v>1145.92</v>
      </c>
      <c r="Z4953">
        <v>1082.52</v>
      </c>
      <c r="AA4953">
        <v>440.16</v>
      </c>
      <c r="AB4953">
        <v>33</v>
      </c>
      <c r="AC4953">
        <v>24</v>
      </c>
      <c r="AD4953">
        <v>15</v>
      </c>
      <c r="AE4953">
        <v>25</v>
      </c>
      <c r="AF4953">
        <v>10</v>
      </c>
      <c r="AG4953">
        <v>10</v>
      </c>
      <c r="AH4953">
        <v>9</v>
      </c>
      <c r="AI4953">
        <v>9</v>
      </c>
      <c r="AJ4953">
        <v>23</v>
      </c>
      <c r="AK4953">
        <v>14</v>
      </c>
      <c r="AL4953">
        <v>6</v>
      </c>
      <c r="AM4953">
        <v>16</v>
      </c>
    </row>
    <row r="4954" spans="1:39" x14ac:dyDescent="0.15">
      <c r="A4954" t="s">
        <v>50</v>
      </c>
      <c r="B4954">
        <v>100</v>
      </c>
      <c r="C4954">
        <v>1</v>
      </c>
      <c r="D4954">
        <v>0</v>
      </c>
      <c r="E4954" t="s">
        <v>29</v>
      </c>
      <c r="F4954" t="s">
        <v>206</v>
      </c>
      <c r="G4954">
        <v>134</v>
      </c>
      <c r="H4954">
        <v>138</v>
      </c>
      <c r="I4954">
        <v>205</v>
      </c>
      <c r="J4954">
        <v>9999.83</v>
      </c>
      <c r="K4954">
        <v>7492.07</v>
      </c>
      <c r="L4954">
        <v>6694.45</v>
      </c>
      <c r="M4954">
        <v>3557.5011</v>
      </c>
      <c r="N4954">
        <v>61</v>
      </c>
      <c r="O4954">
        <v>64</v>
      </c>
      <c r="P4954">
        <v>105</v>
      </c>
      <c r="Q4954">
        <v>4626.24</v>
      </c>
      <c r="R4954">
        <v>3382.32</v>
      </c>
      <c r="S4954">
        <v>2863.01</v>
      </c>
      <c r="T4954">
        <v>2012.3185000000001</v>
      </c>
      <c r="U4954">
        <v>73</v>
      </c>
      <c r="V4954">
        <v>74</v>
      </c>
      <c r="W4954">
        <v>100</v>
      </c>
      <c r="X4954">
        <v>5373.59</v>
      </c>
      <c r="Y4954">
        <v>4109.75</v>
      </c>
      <c r="Z4954">
        <v>3831.44</v>
      </c>
      <c r="AA4954">
        <v>1545.1826000000001</v>
      </c>
      <c r="AB4954">
        <v>133</v>
      </c>
      <c r="AC4954">
        <v>102</v>
      </c>
      <c r="AD4954">
        <v>83</v>
      </c>
      <c r="AE4954">
        <v>74</v>
      </c>
      <c r="AF4954">
        <v>61</v>
      </c>
      <c r="AG4954">
        <v>60</v>
      </c>
      <c r="AH4954">
        <v>58</v>
      </c>
      <c r="AI4954">
        <v>38</v>
      </c>
      <c r="AJ4954">
        <v>72</v>
      </c>
      <c r="AK4954">
        <v>42</v>
      </c>
      <c r="AL4954">
        <v>25</v>
      </c>
      <c r="AM4954">
        <v>36</v>
      </c>
    </row>
    <row r="4955" spans="1:39" x14ac:dyDescent="0.15">
      <c r="A4955" t="s">
        <v>50</v>
      </c>
      <c r="B4955">
        <v>100</v>
      </c>
      <c r="C4955">
        <v>1</v>
      </c>
      <c r="D4955">
        <v>0</v>
      </c>
      <c r="E4955" t="s">
        <v>32</v>
      </c>
      <c r="F4955" t="s">
        <v>206</v>
      </c>
      <c r="G4955">
        <v>1869</v>
      </c>
      <c r="H4955">
        <v>1974</v>
      </c>
      <c r="I4955">
        <v>3037</v>
      </c>
      <c r="J4955">
        <v>162619.04999999999</v>
      </c>
      <c r="K4955">
        <v>119009.49</v>
      </c>
      <c r="L4955">
        <v>114142.59</v>
      </c>
      <c r="M4955">
        <v>47537.277000000002</v>
      </c>
      <c r="N4955">
        <v>421</v>
      </c>
      <c r="O4955">
        <v>443</v>
      </c>
      <c r="P4955">
        <v>702</v>
      </c>
      <c r="Q4955">
        <v>38491.089999999997</v>
      </c>
      <c r="R4955">
        <v>27577.63</v>
      </c>
      <c r="S4955">
        <v>24063.99</v>
      </c>
      <c r="T4955">
        <v>11859.140799999999</v>
      </c>
      <c r="U4955">
        <v>1448</v>
      </c>
      <c r="V4955">
        <v>1531</v>
      </c>
      <c r="W4955">
        <v>2335</v>
      </c>
      <c r="X4955">
        <v>124127.96</v>
      </c>
      <c r="Y4955">
        <v>91431.86</v>
      </c>
      <c r="Z4955">
        <v>90078.6</v>
      </c>
      <c r="AA4955">
        <v>35678.136200000001</v>
      </c>
      <c r="AB4955">
        <v>1852</v>
      </c>
      <c r="AC4955">
        <v>1171</v>
      </c>
      <c r="AD4955">
        <v>975</v>
      </c>
      <c r="AE4955">
        <v>1153</v>
      </c>
      <c r="AF4955">
        <v>416</v>
      </c>
      <c r="AG4955">
        <v>310</v>
      </c>
      <c r="AH4955">
        <v>275</v>
      </c>
      <c r="AI4955">
        <v>348</v>
      </c>
      <c r="AJ4955">
        <v>1436</v>
      </c>
      <c r="AK4955">
        <v>861</v>
      </c>
      <c r="AL4955">
        <v>700</v>
      </c>
      <c r="AM4955">
        <v>805</v>
      </c>
    </row>
    <row r="4956" spans="1:39" x14ac:dyDescent="0.15">
      <c r="A4956" t="s">
        <v>50</v>
      </c>
      <c r="B4956">
        <v>100</v>
      </c>
      <c r="C4956">
        <v>1</v>
      </c>
      <c r="D4956">
        <v>1</v>
      </c>
      <c r="E4956" t="s">
        <v>28</v>
      </c>
      <c r="F4956" t="s">
        <v>206</v>
      </c>
      <c r="G4956">
        <v>49927</v>
      </c>
      <c r="H4956">
        <v>52964</v>
      </c>
      <c r="I4956">
        <v>76517</v>
      </c>
      <c r="J4956">
        <v>3518192.6</v>
      </c>
      <c r="K4956">
        <v>2967180.4</v>
      </c>
      <c r="L4956">
        <v>2762559.56</v>
      </c>
      <c r="M4956">
        <v>1180741.28</v>
      </c>
      <c r="N4956">
        <v>20768</v>
      </c>
      <c r="O4956">
        <v>22009</v>
      </c>
      <c r="P4956">
        <v>35927</v>
      </c>
      <c r="Q4956">
        <v>1556782.14</v>
      </c>
      <c r="R4956">
        <v>1243534.1200000001</v>
      </c>
      <c r="S4956">
        <v>1102847.46</v>
      </c>
      <c r="T4956">
        <v>591520.38829999999</v>
      </c>
      <c r="U4956">
        <v>29159</v>
      </c>
      <c r="V4956">
        <v>30955</v>
      </c>
      <c r="W4956">
        <v>40590</v>
      </c>
      <c r="X4956">
        <v>1961410.46</v>
      </c>
      <c r="Y4956">
        <v>1723646.28</v>
      </c>
      <c r="Z4956">
        <v>1659712.1</v>
      </c>
      <c r="AA4956">
        <v>589220.89170000004</v>
      </c>
      <c r="AB4956">
        <v>48211</v>
      </c>
      <c r="AC4956">
        <v>45739</v>
      </c>
      <c r="AD4956">
        <v>28115</v>
      </c>
      <c r="AE4956">
        <v>42642</v>
      </c>
      <c r="AF4956">
        <v>20135</v>
      </c>
      <c r="AG4956">
        <v>20038</v>
      </c>
      <c r="AH4956">
        <v>14216</v>
      </c>
      <c r="AI4956">
        <v>18373</v>
      </c>
      <c r="AJ4956">
        <v>28076</v>
      </c>
      <c r="AK4956">
        <v>25701</v>
      </c>
      <c r="AL4956">
        <v>13899</v>
      </c>
      <c r="AM4956">
        <v>24269</v>
      </c>
    </row>
    <row r="4957" spans="1:39" x14ac:dyDescent="0.15">
      <c r="A4957" t="s">
        <v>50</v>
      </c>
      <c r="B4957">
        <v>100</v>
      </c>
      <c r="C4957">
        <v>1</v>
      </c>
      <c r="D4957">
        <v>1</v>
      </c>
      <c r="E4957" t="s">
        <v>30</v>
      </c>
      <c r="F4957" t="s">
        <v>206</v>
      </c>
      <c r="G4957">
        <v>4591</v>
      </c>
      <c r="H4957">
        <v>4878</v>
      </c>
      <c r="I4957">
        <v>6942</v>
      </c>
      <c r="J4957">
        <v>323250.37</v>
      </c>
      <c r="K4957">
        <v>276390.46000000002</v>
      </c>
      <c r="L4957">
        <v>254483.81</v>
      </c>
      <c r="M4957">
        <v>106176.8664</v>
      </c>
      <c r="N4957">
        <v>1824</v>
      </c>
      <c r="O4957">
        <v>1942</v>
      </c>
      <c r="P4957">
        <v>3076</v>
      </c>
      <c r="Q4957">
        <v>136038.72</v>
      </c>
      <c r="R4957">
        <v>110203.09</v>
      </c>
      <c r="S4957">
        <v>95465.78</v>
      </c>
      <c r="T4957">
        <v>50366.333100000003</v>
      </c>
      <c r="U4957">
        <v>2767</v>
      </c>
      <c r="V4957">
        <v>2936</v>
      </c>
      <c r="W4957">
        <v>3866</v>
      </c>
      <c r="X4957">
        <v>187211.65</v>
      </c>
      <c r="Y4957">
        <v>166187.37</v>
      </c>
      <c r="Z4957">
        <v>159018.03</v>
      </c>
      <c r="AA4957">
        <v>55810.533300000003</v>
      </c>
      <c r="AB4957">
        <v>4338</v>
      </c>
      <c r="AC4957">
        <v>4338</v>
      </c>
      <c r="AD4957">
        <v>2335</v>
      </c>
      <c r="AE4957">
        <v>4479</v>
      </c>
      <c r="AF4957">
        <v>1727</v>
      </c>
      <c r="AG4957">
        <v>1763</v>
      </c>
      <c r="AH4957">
        <v>1154</v>
      </c>
      <c r="AI4957">
        <v>1786</v>
      </c>
      <c r="AJ4957">
        <v>2611</v>
      </c>
      <c r="AK4957">
        <v>2575</v>
      </c>
      <c r="AL4957">
        <v>1181</v>
      </c>
      <c r="AM4957">
        <v>2693</v>
      </c>
    </row>
    <row r="4958" spans="1:39" x14ac:dyDescent="0.15">
      <c r="A4958" t="s">
        <v>50</v>
      </c>
      <c r="B4958">
        <v>100</v>
      </c>
      <c r="C4958">
        <v>1</v>
      </c>
      <c r="D4958">
        <v>1</v>
      </c>
      <c r="E4958" t="s">
        <v>29</v>
      </c>
      <c r="F4958" t="s">
        <v>206</v>
      </c>
      <c r="G4958">
        <v>44388</v>
      </c>
      <c r="H4958">
        <v>47826</v>
      </c>
      <c r="I4958">
        <v>72024</v>
      </c>
      <c r="J4958">
        <v>3392222.47</v>
      </c>
      <c r="K4958">
        <v>2700607.84</v>
      </c>
      <c r="L4958">
        <v>2524479.2999999998</v>
      </c>
      <c r="M4958">
        <v>1111073.2805999999</v>
      </c>
      <c r="N4958">
        <v>15369</v>
      </c>
      <c r="O4958">
        <v>16427</v>
      </c>
      <c r="P4958">
        <v>28308</v>
      </c>
      <c r="Q4958">
        <v>1244919.72</v>
      </c>
      <c r="R4958">
        <v>944530.36</v>
      </c>
      <c r="S4958">
        <v>830090.84</v>
      </c>
      <c r="T4958">
        <v>468127.81699999998</v>
      </c>
      <c r="U4958">
        <v>29019</v>
      </c>
      <c r="V4958">
        <v>31399</v>
      </c>
      <c r="W4958">
        <v>43716</v>
      </c>
      <c r="X4958">
        <v>2147302.75</v>
      </c>
      <c r="Y4958">
        <v>1756077.48</v>
      </c>
      <c r="Z4958">
        <v>1694388.46</v>
      </c>
      <c r="AA4958">
        <v>642945.46360000002</v>
      </c>
      <c r="AB4958">
        <v>42788</v>
      </c>
      <c r="AC4958">
        <v>42448</v>
      </c>
      <c r="AD4958">
        <v>26316</v>
      </c>
      <c r="AE4958">
        <v>42592</v>
      </c>
      <c r="AF4958">
        <v>14770</v>
      </c>
      <c r="AG4958">
        <v>14887</v>
      </c>
      <c r="AH4958">
        <v>10901</v>
      </c>
      <c r="AI4958">
        <v>14808</v>
      </c>
      <c r="AJ4958">
        <v>28018</v>
      </c>
      <c r="AK4958">
        <v>27561</v>
      </c>
      <c r="AL4958">
        <v>15415</v>
      </c>
      <c r="AM4958">
        <v>27784</v>
      </c>
    </row>
    <row r="4959" spans="1:39" x14ac:dyDescent="0.15">
      <c r="A4959" t="s">
        <v>50</v>
      </c>
      <c r="B4959">
        <v>100</v>
      </c>
      <c r="C4959">
        <v>1</v>
      </c>
      <c r="D4959">
        <v>1</v>
      </c>
      <c r="E4959" t="s">
        <v>31</v>
      </c>
      <c r="F4959" t="s">
        <v>206</v>
      </c>
      <c r="G4959">
        <v>3</v>
      </c>
      <c r="H4959">
        <v>6</v>
      </c>
      <c r="I4959">
        <v>7</v>
      </c>
      <c r="J4959">
        <v>310.37</v>
      </c>
      <c r="K4959">
        <v>230.73</v>
      </c>
      <c r="L4959">
        <v>162.83000000000001</v>
      </c>
      <c r="M4959">
        <v>93.023099999999999</v>
      </c>
      <c r="N4959">
        <v>1</v>
      </c>
      <c r="O4959">
        <v>2</v>
      </c>
      <c r="P4959">
        <v>2</v>
      </c>
      <c r="Q4959">
        <v>109.98</v>
      </c>
      <c r="R4959">
        <v>79.88</v>
      </c>
      <c r="S4959">
        <v>79.88</v>
      </c>
      <c r="T4959">
        <v>33.273099999999999</v>
      </c>
      <c r="U4959">
        <v>2</v>
      </c>
      <c r="V4959">
        <v>4</v>
      </c>
      <c r="W4959">
        <v>5</v>
      </c>
      <c r="X4959">
        <v>200.39</v>
      </c>
      <c r="Y4959">
        <v>150.85</v>
      </c>
      <c r="Z4959">
        <v>82.95</v>
      </c>
      <c r="AA4959">
        <v>59.75</v>
      </c>
      <c r="AB4959">
        <v>3</v>
      </c>
      <c r="AC4959">
        <v>3</v>
      </c>
      <c r="AD4959">
        <v>2</v>
      </c>
      <c r="AE4959">
        <v>3</v>
      </c>
      <c r="AF4959">
        <v>1</v>
      </c>
      <c r="AG4959">
        <v>1</v>
      </c>
      <c r="AH4959">
        <v>0</v>
      </c>
      <c r="AI4959">
        <v>1</v>
      </c>
      <c r="AJ4959">
        <v>2</v>
      </c>
      <c r="AK4959">
        <v>2</v>
      </c>
      <c r="AL4959">
        <v>2</v>
      </c>
      <c r="AM4959">
        <v>2</v>
      </c>
    </row>
    <row r="4960" spans="1:39" x14ac:dyDescent="0.15">
      <c r="A4960" t="s">
        <v>50</v>
      </c>
      <c r="B4960">
        <v>100</v>
      </c>
      <c r="C4960">
        <v>1</v>
      </c>
      <c r="D4960">
        <v>1</v>
      </c>
      <c r="E4960" t="s">
        <v>32</v>
      </c>
      <c r="F4960" t="s">
        <v>206</v>
      </c>
      <c r="G4960">
        <v>1160</v>
      </c>
      <c r="H4960">
        <v>1265</v>
      </c>
      <c r="I4960">
        <v>1989</v>
      </c>
      <c r="J4960">
        <v>103917.05</v>
      </c>
      <c r="K4960">
        <v>77984.600000000006</v>
      </c>
      <c r="L4960">
        <v>74650.52</v>
      </c>
      <c r="M4960">
        <v>31024.742300000002</v>
      </c>
      <c r="N4960">
        <v>289</v>
      </c>
      <c r="O4960">
        <v>311</v>
      </c>
      <c r="P4960">
        <v>522</v>
      </c>
      <c r="Q4960">
        <v>25556.97</v>
      </c>
      <c r="R4960">
        <v>19561.73</v>
      </c>
      <c r="S4960">
        <v>17336.47</v>
      </c>
      <c r="T4960">
        <v>8655.0848999999998</v>
      </c>
      <c r="U4960">
        <v>871</v>
      </c>
      <c r="V4960">
        <v>954</v>
      </c>
      <c r="W4960">
        <v>1467</v>
      </c>
      <c r="X4960">
        <v>78360.08</v>
      </c>
      <c r="Y4960">
        <v>58422.87</v>
      </c>
      <c r="Z4960">
        <v>57314.05</v>
      </c>
      <c r="AA4960">
        <v>22369.6574</v>
      </c>
      <c r="AB4960">
        <v>1140</v>
      </c>
      <c r="AC4960">
        <v>1052</v>
      </c>
      <c r="AD4960">
        <v>670</v>
      </c>
      <c r="AE4960">
        <v>1019</v>
      </c>
      <c r="AF4960">
        <v>287</v>
      </c>
      <c r="AG4960">
        <v>262</v>
      </c>
      <c r="AH4960">
        <v>187</v>
      </c>
      <c r="AI4960">
        <v>263</v>
      </c>
      <c r="AJ4960">
        <v>853</v>
      </c>
      <c r="AK4960">
        <v>790</v>
      </c>
      <c r="AL4960">
        <v>483</v>
      </c>
      <c r="AM4960">
        <v>756</v>
      </c>
    </row>
    <row r="4961" spans="1:39" x14ac:dyDescent="0.15">
      <c r="A4961" t="s">
        <v>50</v>
      </c>
      <c r="B4961">
        <v>100</v>
      </c>
      <c r="C4961">
        <v>1</v>
      </c>
      <c r="D4961">
        <v>2</v>
      </c>
      <c r="E4961" t="s">
        <v>28</v>
      </c>
      <c r="F4961" t="s">
        <v>206</v>
      </c>
      <c r="G4961">
        <v>32223</v>
      </c>
      <c r="H4961">
        <v>33192</v>
      </c>
      <c r="I4961">
        <v>45742</v>
      </c>
      <c r="J4961">
        <v>2231825.83</v>
      </c>
      <c r="K4961">
        <v>1879739.17</v>
      </c>
      <c r="L4961">
        <v>1761820.72</v>
      </c>
      <c r="M4961">
        <v>689143.63139999995</v>
      </c>
      <c r="N4961">
        <v>11104</v>
      </c>
      <c r="O4961">
        <v>11423</v>
      </c>
      <c r="P4961">
        <v>17309</v>
      </c>
      <c r="Q4961">
        <v>845086.17</v>
      </c>
      <c r="R4961">
        <v>671841.8</v>
      </c>
      <c r="S4961">
        <v>582918.37</v>
      </c>
      <c r="T4961">
        <v>277516.1826</v>
      </c>
      <c r="U4961">
        <v>21119</v>
      </c>
      <c r="V4961">
        <v>21769</v>
      </c>
      <c r="W4961">
        <v>28433</v>
      </c>
      <c r="X4961">
        <v>1386739.66</v>
      </c>
      <c r="Y4961">
        <v>1207897.3700000001</v>
      </c>
      <c r="Z4961">
        <v>1178902.3500000001</v>
      </c>
      <c r="AA4961">
        <v>411627.44880000001</v>
      </c>
      <c r="AB4961">
        <v>31039</v>
      </c>
      <c r="AC4961">
        <v>26526</v>
      </c>
      <c r="AD4961">
        <v>11845</v>
      </c>
      <c r="AE4961">
        <v>25613</v>
      </c>
      <c r="AF4961">
        <v>10682</v>
      </c>
      <c r="AG4961">
        <v>10403</v>
      </c>
      <c r="AH4961">
        <v>5768</v>
      </c>
      <c r="AI4961">
        <v>9863</v>
      </c>
      <c r="AJ4961">
        <v>20357</v>
      </c>
      <c r="AK4961">
        <v>16123</v>
      </c>
      <c r="AL4961">
        <v>6077</v>
      </c>
      <c r="AM4961">
        <v>15750</v>
      </c>
    </row>
    <row r="4962" spans="1:39" x14ac:dyDescent="0.15">
      <c r="A4962" t="s">
        <v>50</v>
      </c>
      <c r="B4962">
        <v>100</v>
      </c>
      <c r="C4962">
        <v>1</v>
      </c>
      <c r="D4962">
        <v>2</v>
      </c>
      <c r="E4962" t="s">
        <v>30</v>
      </c>
      <c r="F4962" t="s">
        <v>206</v>
      </c>
      <c r="G4962">
        <v>3701</v>
      </c>
      <c r="H4962">
        <v>3796</v>
      </c>
      <c r="I4962">
        <v>5099</v>
      </c>
      <c r="J4962">
        <v>252745.52</v>
      </c>
      <c r="K4962">
        <v>214417.34</v>
      </c>
      <c r="L4962">
        <v>200472.37</v>
      </c>
      <c r="M4962">
        <v>76099.624400000001</v>
      </c>
      <c r="N4962">
        <v>1202</v>
      </c>
      <c r="O4962">
        <v>1230</v>
      </c>
      <c r="P4962">
        <v>1805</v>
      </c>
      <c r="Q4962">
        <v>90111.51</v>
      </c>
      <c r="R4962">
        <v>72012.600000000006</v>
      </c>
      <c r="S4962">
        <v>61716.77</v>
      </c>
      <c r="T4962">
        <v>28700.955099999999</v>
      </c>
      <c r="U4962">
        <v>2499</v>
      </c>
      <c r="V4962">
        <v>2566</v>
      </c>
      <c r="W4962">
        <v>3294</v>
      </c>
      <c r="X4962">
        <v>162634.01</v>
      </c>
      <c r="Y4962">
        <v>142404.74</v>
      </c>
      <c r="Z4962">
        <v>138755.6</v>
      </c>
      <c r="AA4962">
        <v>47398.669300000001</v>
      </c>
      <c r="AB4962">
        <v>3499</v>
      </c>
      <c r="AC4962">
        <v>3160</v>
      </c>
      <c r="AD4962">
        <v>1302</v>
      </c>
      <c r="AE4962">
        <v>3603</v>
      </c>
      <c r="AF4962">
        <v>1141</v>
      </c>
      <c r="AG4962">
        <v>1137</v>
      </c>
      <c r="AH4962">
        <v>626</v>
      </c>
      <c r="AI4962">
        <v>1174</v>
      </c>
      <c r="AJ4962">
        <v>2358</v>
      </c>
      <c r="AK4962">
        <v>2023</v>
      </c>
      <c r="AL4962">
        <v>676</v>
      </c>
      <c r="AM4962">
        <v>2429</v>
      </c>
    </row>
    <row r="4963" spans="1:39" x14ac:dyDescent="0.15">
      <c r="A4963" t="s">
        <v>50</v>
      </c>
      <c r="B4963">
        <v>100</v>
      </c>
      <c r="C4963">
        <v>1</v>
      </c>
      <c r="D4963">
        <v>2</v>
      </c>
      <c r="E4963" t="s">
        <v>29</v>
      </c>
      <c r="F4963" t="s">
        <v>206</v>
      </c>
      <c r="G4963">
        <v>10555</v>
      </c>
      <c r="H4963">
        <v>10977</v>
      </c>
      <c r="I4963">
        <v>15920</v>
      </c>
      <c r="J4963">
        <v>795019.56</v>
      </c>
      <c r="K4963">
        <v>631440</v>
      </c>
      <c r="L4963">
        <v>596311.21</v>
      </c>
      <c r="M4963">
        <v>241486.78520000001</v>
      </c>
      <c r="N4963">
        <v>3217</v>
      </c>
      <c r="O4963">
        <v>3314</v>
      </c>
      <c r="P4963">
        <v>5363</v>
      </c>
      <c r="Q4963">
        <v>263443.82</v>
      </c>
      <c r="R4963">
        <v>199435.92</v>
      </c>
      <c r="S4963">
        <v>172612.35</v>
      </c>
      <c r="T4963">
        <v>86363.857799999998</v>
      </c>
      <c r="U4963">
        <v>7338</v>
      </c>
      <c r="V4963">
        <v>7663</v>
      </c>
      <c r="W4963">
        <v>10557</v>
      </c>
      <c r="X4963">
        <v>531575.74</v>
      </c>
      <c r="Y4963">
        <v>432004.08</v>
      </c>
      <c r="Z4963">
        <v>423698.86</v>
      </c>
      <c r="AA4963">
        <v>155122.92739999999</v>
      </c>
      <c r="AB4963">
        <v>10138</v>
      </c>
      <c r="AC4963">
        <v>9611</v>
      </c>
      <c r="AD4963">
        <v>4064</v>
      </c>
      <c r="AE4963">
        <v>10205</v>
      </c>
      <c r="AF4963">
        <v>3096</v>
      </c>
      <c r="AG4963">
        <v>3027</v>
      </c>
      <c r="AH4963">
        <v>1734</v>
      </c>
      <c r="AI4963">
        <v>3122</v>
      </c>
      <c r="AJ4963">
        <v>7042</v>
      </c>
      <c r="AK4963">
        <v>6584</v>
      </c>
      <c r="AL4963">
        <v>2330</v>
      </c>
      <c r="AM4963">
        <v>7083</v>
      </c>
    </row>
    <row r="4964" spans="1:39" x14ac:dyDescent="0.15">
      <c r="A4964" t="s">
        <v>50</v>
      </c>
      <c r="B4964">
        <v>100</v>
      </c>
      <c r="C4964">
        <v>1</v>
      </c>
      <c r="D4964">
        <v>2</v>
      </c>
      <c r="E4964" t="s">
        <v>32</v>
      </c>
      <c r="F4964" t="s">
        <v>206</v>
      </c>
      <c r="G4964">
        <v>1155</v>
      </c>
      <c r="H4964">
        <v>1225</v>
      </c>
      <c r="I4964">
        <v>1892</v>
      </c>
      <c r="J4964">
        <v>101922.31</v>
      </c>
      <c r="K4964">
        <v>75663.02</v>
      </c>
      <c r="L4964">
        <v>72473.37</v>
      </c>
      <c r="M4964">
        <v>29468.5638</v>
      </c>
      <c r="N4964">
        <v>272</v>
      </c>
      <c r="O4964">
        <v>286</v>
      </c>
      <c r="P4964">
        <v>443</v>
      </c>
      <c r="Q4964">
        <v>24174.35</v>
      </c>
      <c r="R4964">
        <v>18020.02</v>
      </c>
      <c r="S4964">
        <v>15566.93</v>
      </c>
      <c r="T4964">
        <v>7139.5195000000003</v>
      </c>
      <c r="U4964">
        <v>883</v>
      </c>
      <c r="V4964">
        <v>939</v>
      </c>
      <c r="W4964">
        <v>1449</v>
      </c>
      <c r="X4964">
        <v>77747.960000000006</v>
      </c>
      <c r="Y4964">
        <v>57643</v>
      </c>
      <c r="Z4964">
        <v>56906.44</v>
      </c>
      <c r="AA4964">
        <v>22329.044300000001</v>
      </c>
      <c r="AB4964">
        <v>1118</v>
      </c>
      <c r="AC4964">
        <v>881</v>
      </c>
      <c r="AD4964">
        <v>423</v>
      </c>
      <c r="AE4964">
        <v>949</v>
      </c>
      <c r="AF4964">
        <v>268</v>
      </c>
      <c r="AG4964">
        <v>213</v>
      </c>
      <c r="AH4964">
        <v>127</v>
      </c>
      <c r="AI4964">
        <v>253</v>
      </c>
      <c r="AJ4964">
        <v>850</v>
      </c>
      <c r="AK4964">
        <v>668</v>
      </c>
      <c r="AL4964">
        <v>296</v>
      </c>
      <c r="AM4964">
        <v>696</v>
      </c>
    </row>
    <row r="4965" spans="1:39" x14ac:dyDescent="0.15">
      <c r="A4965" t="s">
        <v>50</v>
      </c>
      <c r="B4965">
        <v>100</v>
      </c>
      <c r="C4965">
        <v>2</v>
      </c>
      <c r="D4965">
        <v>0</v>
      </c>
      <c r="E4965" t="s">
        <v>28</v>
      </c>
      <c r="F4965" t="s">
        <v>206</v>
      </c>
      <c r="G4965">
        <v>103</v>
      </c>
      <c r="H4965">
        <v>213</v>
      </c>
      <c r="I4965">
        <v>267</v>
      </c>
      <c r="J4965">
        <v>9940.11</v>
      </c>
      <c r="K4965">
        <v>7683.83</v>
      </c>
      <c r="L4965">
        <v>6301.44</v>
      </c>
      <c r="M4965">
        <v>3964.7539000000002</v>
      </c>
      <c r="N4965">
        <v>103</v>
      </c>
      <c r="O4965">
        <v>106</v>
      </c>
      <c r="P4965">
        <v>139</v>
      </c>
      <c r="Q4965">
        <v>5015.83</v>
      </c>
      <c r="R4965">
        <v>3821.65</v>
      </c>
      <c r="S4965">
        <v>2559.5500000000002</v>
      </c>
      <c r="T4965">
        <v>2178.6444999999999</v>
      </c>
      <c r="U4965">
        <v>103</v>
      </c>
      <c r="V4965">
        <v>107</v>
      </c>
      <c r="W4965">
        <v>128</v>
      </c>
      <c r="X4965">
        <v>4924.28</v>
      </c>
      <c r="Y4965">
        <v>3862.18</v>
      </c>
      <c r="Z4965">
        <v>3741.89</v>
      </c>
      <c r="AA4965">
        <v>1786.1094000000001</v>
      </c>
      <c r="AB4965">
        <v>103</v>
      </c>
      <c r="AC4965">
        <v>102</v>
      </c>
      <c r="AD4965">
        <v>82</v>
      </c>
      <c r="AE4965">
        <v>70</v>
      </c>
      <c r="AF4965">
        <v>103</v>
      </c>
      <c r="AG4965">
        <v>102</v>
      </c>
      <c r="AH4965">
        <v>82</v>
      </c>
      <c r="AI4965">
        <v>70</v>
      </c>
      <c r="AJ4965">
        <v>103</v>
      </c>
      <c r="AK4965">
        <v>102</v>
      </c>
      <c r="AL4965">
        <v>82</v>
      </c>
      <c r="AM4965">
        <v>70</v>
      </c>
    </row>
    <row r="4966" spans="1:39" x14ac:dyDescent="0.15">
      <c r="A4966" t="s">
        <v>50</v>
      </c>
      <c r="B4966">
        <v>100</v>
      </c>
      <c r="C4966">
        <v>2</v>
      </c>
      <c r="D4966">
        <v>0</v>
      </c>
      <c r="E4966" t="s">
        <v>32</v>
      </c>
      <c r="F4966" t="s">
        <v>206</v>
      </c>
      <c r="G4966">
        <v>10</v>
      </c>
      <c r="H4966">
        <v>21</v>
      </c>
      <c r="I4966">
        <v>33</v>
      </c>
      <c r="J4966">
        <v>1223.75</v>
      </c>
      <c r="K4966">
        <v>829.52</v>
      </c>
      <c r="L4966">
        <v>740.83</v>
      </c>
      <c r="M4966">
        <v>485.99689999999998</v>
      </c>
      <c r="N4966">
        <v>10</v>
      </c>
      <c r="O4966">
        <v>10</v>
      </c>
      <c r="P4966">
        <v>18</v>
      </c>
      <c r="Q4966">
        <v>637.86</v>
      </c>
      <c r="R4966">
        <v>435.96</v>
      </c>
      <c r="S4966">
        <v>347.27</v>
      </c>
      <c r="T4966">
        <v>262.63690000000003</v>
      </c>
      <c r="U4966">
        <v>10</v>
      </c>
      <c r="V4966">
        <v>11</v>
      </c>
      <c r="W4966">
        <v>15</v>
      </c>
      <c r="X4966">
        <v>585.89</v>
      </c>
      <c r="Y4966">
        <v>393.56</v>
      </c>
      <c r="Z4966">
        <v>393.56</v>
      </c>
      <c r="AA4966">
        <v>223.36</v>
      </c>
      <c r="AB4966">
        <v>9</v>
      </c>
      <c r="AC4966">
        <v>10</v>
      </c>
      <c r="AD4966">
        <v>7</v>
      </c>
      <c r="AE4966">
        <v>6</v>
      </c>
      <c r="AF4966">
        <v>9</v>
      </c>
      <c r="AG4966">
        <v>10</v>
      </c>
      <c r="AH4966">
        <v>7</v>
      </c>
      <c r="AI4966">
        <v>6</v>
      </c>
      <c r="AJ4966">
        <v>9</v>
      </c>
      <c r="AK4966">
        <v>10</v>
      </c>
      <c r="AL4966">
        <v>7</v>
      </c>
      <c r="AM4966">
        <v>6</v>
      </c>
    </row>
    <row r="4967" spans="1:39" x14ac:dyDescent="0.15">
      <c r="A4967" t="s">
        <v>50</v>
      </c>
      <c r="B4967">
        <v>100</v>
      </c>
      <c r="C4967">
        <v>2</v>
      </c>
      <c r="D4967">
        <v>1</v>
      </c>
      <c r="E4967" t="s">
        <v>28</v>
      </c>
      <c r="F4967" t="s">
        <v>206</v>
      </c>
      <c r="G4967">
        <v>566</v>
      </c>
      <c r="H4967">
        <v>1173</v>
      </c>
      <c r="I4967">
        <v>1548</v>
      </c>
      <c r="J4967">
        <v>57020.49</v>
      </c>
      <c r="K4967">
        <v>43843.9</v>
      </c>
      <c r="L4967">
        <v>38403.1</v>
      </c>
      <c r="M4967">
        <v>23277.0906</v>
      </c>
      <c r="N4967">
        <v>566</v>
      </c>
      <c r="O4967">
        <v>593</v>
      </c>
      <c r="P4967">
        <v>863</v>
      </c>
      <c r="Q4967">
        <v>31332.41</v>
      </c>
      <c r="R4967">
        <v>22755.37</v>
      </c>
      <c r="S4967">
        <v>17919.099999999999</v>
      </c>
      <c r="T4967">
        <v>13949.3145</v>
      </c>
      <c r="U4967">
        <v>566</v>
      </c>
      <c r="V4967">
        <v>580</v>
      </c>
      <c r="W4967">
        <v>685</v>
      </c>
      <c r="X4967">
        <v>25688.080000000002</v>
      </c>
      <c r="Y4967">
        <v>21088.53</v>
      </c>
      <c r="Z4967">
        <v>20484</v>
      </c>
      <c r="AA4967">
        <v>9327.7760999999991</v>
      </c>
      <c r="AB4967">
        <v>552</v>
      </c>
      <c r="AC4967">
        <v>561</v>
      </c>
      <c r="AD4967">
        <v>433</v>
      </c>
      <c r="AE4967">
        <v>525</v>
      </c>
      <c r="AF4967">
        <v>552</v>
      </c>
      <c r="AG4967">
        <v>561</v>
      </c>
      <c r="AH4967">
        <v>433</v>
      </c>
      <c r="AI4967">
        <v>525</v>
      </c>
      <c r="AJ4967">
        <v>552</v>
      </c>
      <c r="AK4967">
        <v>561</v>
      </c>
      <c r="AL4967">
        <v>433</v>
      </c>
      <c r="AM4967">
        <v>525</v>
      </c>
    </row>
    <row r="4968" spans="1:39" x14ac:dyDescent="0.15">
      <c r="A4968" t="s">
        <v>50</v>
      </c>
      <c r="B4968">
        <v>100</v>
      </c>
      <c r="C4968">
        <v>2</v>
      </c>
      <c r="D4968">
        <v>1</v>
      </c>
      <c r="E4968" t="s">
        <v>30</v>
      </c>
      <c r="F4968" t="s">
        <v>206</v>
      </c>
      <c r="G4968">
        <v>73</v>
      </c>
      <c r="H4968">
        <v>152</v>
      </c>
      <c r="I4968">
        <v>188</v>
      </c>
      <c r="J4968">
        <v>7079.42</v>
      </c>
      <c r="K4968">
        <v>5661.15</v>
      </c>
      <c r="L4968">
        <v>4812.41</v>
      </c>
      <c r="M4968">
        <v>2933.0210999999999</v>
      </c>
      <c r="N4968">
        <v>73</v>
      </c>
      <c r="O4968">
        <v>76</v>
      </c>
      <c r="P4968">
        <v>104</v>
      </c>
      <c r="Q4968">
        <v>3700.02</v>
      </c>
      <c r="R4968">
        <v>2803.12</v>
      </c>
      <c r="S4968">
        <v>2018.37</v>
      </c>
      <c r="T4968">
        <v>1710.057</v>
      </c>
      <c r="U4968">
        <v>73</v>
      </c>
      <c r="V4968">
        <v>76</v>
      </c>
      <c r="W4968">
        <v>84</v>
      </c>
      <c r="X4968">
        <v>3379.4</v>
      </c>
      <c r="Y4968">
        <v>2858.03</v>
      </c>
      <c r="Z4968">
        <v>2794.04</v>
      </c>
      <c r="AA4968">
        <v>1222.9640999999999</v>
      </c>
      <c r="AB4968">
        <v>68</v>
      </c>
      <c r="AC4968">
        <v>73</v>
      </c>
      <c r="AD4968">
        <v>55</v>
      </c>
      <c r="AE4968">
        <v>72</v>
      </c>
      <c r="AF4968">
        <v>68</v>
      </c>
      <c r="AG4968">
        <v>73</v>
      </c>
      <c r="AH4968">
        <v>55</v>
      </c>
      <c r="AI4968">
        <v>72</v>
      </c>
      <c r="AJ4968">
        <v>68</v>
      </c>
      <c r="AK4968">
        <v>73</v>
      </c>
      <c r="AL4968">
        <v>55</v>
      </c>
      <c r="AM4968">
        <v>72</v>
      </c>
    </row>
    <row r="4969" spans="1:39" x14ac:dyDescent="0.15">
      <c r="A4969" t="s">
        <v>50</v>
      </c>
      <c r="B4969">
        <v>100</v>
      </c>
      <c r="C4969">
        <v>2</v>
      </c>
      <c r="D4969">
        <v>1</v>
      </c>
      <c r="E4969" t="s">
        <v>29</v>
      </c>
      <c r="F4969" t="s">
        <v>206</v>
      </c>
      <c r="G4969">
        <v>811</v>
      </c>
      <c r="H4969">
        <v>1694</v>
      </c>
      <c r="I4969">
        <v>2207</v>
      </c>
      <c r="J4969">
        <v>83765.59</v>
      </c>
      <c r="K4969">
        <v>61884.98</v>
      </c>
      <c r="L4969">
        <v>53870.97</v>
      </c>
      <c r="M4969">
        <v>32845.894899999999</v>
      </c>
      <c r="N4969">
        <v>811</v>
      </c>
      <c r="O4969">
        <v>845</v>
      </c>
      <c r="P4969">
        <v>1220</v>
      </c>
      <c r="Q4969">
        <v>44015.41</v>
      </c>
      <c r="R4969">
        <v>30647.51</v>
      </c>
      <c r="S4969">
        <v>23678.84</v>
      </c>
      <c r="T4969">
        <v>19264.026300000001</v>
      </c>
      <c r="U4969">
        <v>811</v>
      </c>
      <c r="V4969">
        <v>849</v>
      </c>
      <c r="W4969">
        <v>987</v>
      </c>
      <c r="X4969">
        <v>39750.18</v>
      </c>
      <c r="Y4969">
        <v>31237.47</v>
      </c>
      <c r="Z4969">
        <v>30192.13</v>
      </c>
      <c r="AA4969">
        <v>13581.8686</v>
      </c>
      <c r="AB4969">
        <v>772</v>
      </c>
      <c r="AC4969">
        <v>807</v>
      </c>
      <c r="AD4969">
        <v>631</v>
      </c>
      <c r="AE4969">
        <v>788</v>
      </c>
      <c r="AF4969">
        <v>772</v>
      </c>
      <c r="AG4969">
        <v>807</v>
      </c>
      <c r="AH4969">
        <v>631</v>
      </c>
      <c r="AI4969">
        <v>788</v>
      </c>
      <c r="AJ4969">
        <v>772</v>
      </c>
      <c r="AK4969">
        <v>807</v>
      </c>
      <c r="AL4969">
        <v>631</v>
      </c>
      <c r="AM4969">
        <v>788</v>
      </c>
    </row>
    <row r="4970" spans="1:39" x14ac:dyDescent="0.15">
      <c r="A4970" t="s">
        <v>50</v>
      </c>
      <c r="B4970">
        <v>100</v>
      </c>
      <c r="C4970">
        <v>2</v>
      </c>
      <c r="D4970">
        <v>1</v>
      </c>
      <c r="E4970" t="s">
        <v>32</v>
      </c>
      <c r="F4970" t="s">
        <v>206</v>
      </c>
      <c r="G4970">
        <v>23</v>
      </c>
      <c r="H4970">
        <v>48</v>
      </c>
      <c r="I4970">
        <v>64</v>
      </c>
      <c r="J4970">
        <v>2583.65</v>
      </c>
      <c r="K4970">
        <v>1898.26</v>
      </c>
      <c r="L4970">
        <v>1674.87</v>
      </c>
      <c r="M4970">
        <v>934.68799999999999</v>
      </c>
      <c r="N4970">
        <v>23</v>
      </c>
      <c r="O4970">
        <v>23</v>
      </c>
      <c r="P4970">
        <v>31</v>
      </c>
      <c r="Q4970">
        <v>1201.73</v>
      </c>
      <c r="R4970">
        <v>859.12</v>
      </c>
      <c r="S4970">
        <v>635.73</v>
      </c>
      <c r="T4970">
        <v>485.64800000000002</v>
      </c>
      <c r="U4970">
        <v>23</v>
      </c>
      <c r="V4970">
        <v>25</v>
      </c>
      <c r="W4970">
        <v>33</v>
      </c>
      <c r="X4970">
        <v>1381.92</v>
      </c>
      <c r="Y4970">
        <v>1039.1400000000001</v>
      </c>
      <c r="Z4970">
        <v>1039.1400000000001</v>
      </c>
      <c r="AA4970">
        <v>449.04</v>
      </c>
      <c r="AB4970">
        <v>22</v>
      </c>
      <c r="AC4970">
        <v>23</v>
      </c>
      <c r="AD4970">
        <v>19</v>
      </c>
      <c r="AE4970">
        <v>20</v>
      </c>
      <c r="AF4970">
        <v>22</v>
      </c>
      <c r="AG4970">
        <v>23</v>
      </c>
      <c r="AH4970">
        <v>19</v>
      </c>
      <c r="AI4970">
        <v>20</v>
      </c>
      <c r="AJ4970">
        <v>22</v>
      </c>
      <c r="AK4970">
        <v>23</v>
      </c>
      <c r="AL4970">
        <v>19</v>
      </c>
      <c r="AM4970">
        <v>20</v>
      </c>
    </row>
    <row r="4971" spans="1:39" x14ac:dyDescent="0.15">
      <c r="A4971" t="s">
        <v>50</v>
      </c>
      <c r="B4971">
        <v>100</v>
      </c>
      <c r="C4971">
        <v>2</v>
      </c>
      <c r="D4971">
        <v>2</v>
      </c>
      <c r="E4971" t="s">
        <v>28</v>
      </c>
      <c r="F4971" t="s">
        <v>206</v>
      </c>
      <c r="G4971">
        <v>134</v>
      </c>
      <c r="H4971">
        <v>277</v>
      </c>
      <c r="I4971">
        <v>332</v>
      </c>
      <c r="J4971">
        <v>13101.69</v>
      </c>
      <c r="K4971">
        <v>10251.709999999999</v>
      </c>
      <c r="L4971">
        <v>8460.2199999999993</v>
      </c>
      <c r="M4971">
        <v>4770.9147000000003</v>
      </c>
      <c r="N4971">
        <v>134</v>
      </c>
      <c r="O4971">
        <v>140</v>
      </c>
      <c r="P4971">
        <v>171</v>
      </c>
      <c r="Q4971">
        <v>6443.73</v>
      </c>
      <c r="R4971">
        <v>4864.4799999999996</v>
      </c>
      <c r="S4971">
        <v>3352.94</v>
      </c>
      <c r="T4971">
        <v>2534.8393999999998</v>
      </c>
      <c r="U4971">
        <v>134</v>
      </c>
      <c r="V4971">
        <v>137</v>
      </c>
      <c r="W4971">
        <v>161</v>
      </c>
      <c r="X4971">
        <v>6657.96</v>
      </c>
      <c r="Y4971">
        <v>5387.23</v>
      </c>
      <c r="Z4971">
        <v>5107.28</v>
      </c>
      <c r="AA4971">
        <v>2236.0753</v>
      </c>
      <c r="AB4971">
        <v>130</v>
      </c>
      <c r="AC4971">
        <v>131</v>
      </c>
      <c r="AD4971">
        <v>87</v>
      </c>
      <c r="AE4971">
        <v>119</v>
      </c>
      <c r="AF4971">
        <v>130</v>
      </c>
      <c r="AG4971">
        <v>131</v>
      </c>
      <c r="AH4971">
        <v>87</v>
      </c>
      <c r="AI4971">
        <v>119</v>
      </c>
      <c r="AJ4971">
        <v>130</v>
      </c>
      <c r="AK4971">
        <v>131</v>
      </c>
      <c r="AL4971">
        <v>87</v>
      </c>
      <c r="AM4971">
        <v>119</v>
      </c>
    </row>
    <row r="4972" spans="1:39" x14ac:dyDescent="0.15">
      <c r="A4972" t="s">
        <v>50</v>
      </c>
      <c r="B4972">
        <v>100</v>
      </c>
      <c r="C4972">
        <v>2</v>
      </c>
      <c r="D4972">
        <v>2</v>
      </c>
      <c r="E4972" t="s">
        <v>30</v>
      </c>
      <c r="F4972" t="s">
        <v>206</v>
      </c>
      <c r="G4972">
        <v>18</v>
      </c>
      <c r="H4972">
        <v>36</v>
      </c>
      <c r="I4972">
        <v>37</v>
      </c>
      <c r="J4972">
        <v>1726.86</v>
      </c>
      <c r="K4972">
        <v>1456.61</v>
      </c>
      <c r="L4972">
        <v>1150.75</v>
      </c>
      <c r="M4972">
        <v>497.98860000000002</v>
      </c>
      <c r="N4972">
        <v>18</v>
      </c>
      <c r="O4972">
        <v>18</v>
      </c>
      <c r="P4972">
        <v>18</v>
      </c>
      <c r="Q4972">
        <v>725.91</v>
      </c>
      <c r="R4972">
        <v>584.41</v>
      </c>
      <c r="S4972">
        <v>278.55</v>
      </c>
      <c r="T4972">
        <v>237.86070000000001</v>
      </c>
      <c r="U4972">
        <v>18</v>
      </c>
      <c r="V4972">
        <v>18</v>
      </c>
      <c r="W4972">
        <v>19</v>
      </c>
      <c r="X4972">
        <v>1000.95</v>
      </c>
      <c r="Y4972">
        <v>872.2</v>
      </c>
      <c r="Z4972">
        <v>872.2</v>
      </c>
      <c r="AA4972">
        <v>260.12790000000001</v>
      </c>
      <c r="AB4972">
        <v>17</v>
      </c>
      <c r="AC4972">
        <v>18</v>
      </c>
      <c r="AD4972">
        <v>11</v>
      </c>
      <c r="AE4972">
        <v>17</v>
      </c>
      <c r="AF4972">
        <v>17</v>
      </c>
      <c r="AG4972">
        <v>18</v>
      </c>
      <c r="AH4972">
        <v>11</v>
      </c>
      <c r="AI4972">
        <v>17</v>
      </c>
      <c r="AJ4972">
        <v>17</v>
      </c>
      <c r="AK4972">
        <v>18</v>
      </c>
      <c r="AL4972">
        <v>11</v>
      </c>
      <c r="AM4972">
        <v>17</v>
      </c>
    </row>
    <row r="4973" spans="1:39" x14ac:dyDescent="0.15">
      <c r="A4973" t="s">
        <v>50</v>
      </c>
      <c r="B4973">
        <v>100</v>
      </c>
      <c r="C4973">
        <v>2</v>
      </c>
      <c r="D4973">
        <v>2</v>
      </c>
      <c r="E4973" t="s">
        <v>29</v>
      </c>
      <c r="F4973" t="s">
        <v>206</v>
      </c>
      <c r="G4973">
        <v>68</v>
      </c>
      <c r="H4973">
        <v>138</v>
      </c>
      <c r="I4973">
        <v>170</v>
      </c>
      <c r="J4973">
        <v>7400.41</v>
      </c>
      <c r="K4973">
        <v>5343.34</v>
      </c>
      <c r="L4973">
        <v>4165.8500000000004</v>
      </c>
      <c r="M4973">
        <v>2752.5913999999998</v>
      </c>
      <c r="N4973">
        <v>68</v>
      </c>
      <c r="O4973">
        <v>70</v>
      </c>
      <c r="P4973">
        <v>93</v>
      </c>
      <c r="Q4973">
        <v>3971.37</v>
      </c>
      <c r="R4973">
        <v>2726.45</v>
      </c>
      <c r="S4973">
        <v>1612.35</v>
      </c>
      <c r="T4973">
        <v>1571.0299</v>
      </c>
      <c r="U4973">
        <v>68</v>
      </c>
      <c r="V4973">
        <v>68</v>
      </c>
      <c r="W4973">
        <v>77</v>
      </c>
      <c r="X4973">
        <v>3429.04</v>
      </c>
      <c r="Y4973">
        <v>2616.89</v>
      </c>
      <c r="Z4973">
        <v>2553.5</v>
      </c>
      <c r="AA4973">
        <v>1181.5615</v>
      </c>
      <c r="AB4973">
        <v>64</v>
      </c>
      <c r="AC4973">
        <v>67</v>
      </c>
      <c r="AD4973">
        <v>40</v>
      </c>
      <c r="AE4973">
        <v>68</v>
      </c>
      <c r="AF4973">
        <v>64</v>
      </c>
      <c r="AG4973">
        <v>67</v>
      </c>
      <c r="AH4973">
        <v>40</v>
      </c>
      <c r="AI4973">
        <v>68</v>
      </c>
      <c r="AJ4973">
        <v>64</v>
      </c>
      <c r="AK4973">
        <v>67</v>
      </c>
      <c r="AL4973">
        <v>40</v>
      </c>
      <c r="AM4973">
        <v>68</v>
      </c>
    </row>
    <row r="4974" spans="1:39" x14ac:dyDescent="0.15">
      <c r="A4974" t="s">
        <v>50</v>
      </c>
      <c r="B4974">
        <v>100</v>
      </c>
      <c r="C4974">
        <v>2</v>
      </c>
      <c r="D4974">
        <v>2</v>
      </c>
      <c r="E4974" t="s">
        <v>32</v>
      </c>
      <c r="F4974" t="s">
        <v>206</v>
      </c>
      <c r="G4974">
        <v>12</v>
      </c>
      <c r="H4974">
        <v>26</v>
      </c>
      <c r="I4974">
        <v>32</v>
      </c>
      <c r="J4974">
        <v>1421.3</v>
      </c>
      <c r="K4974">
        <v>1012.51</v>
      </c>
      <c r="L4974">
        <v>986.05</v>
      </c>
      <c r="M4974">
        <v>429.9049</v>
      </c>
      <c r="N4974">
        <v>12</v>
      </c>
      <c r="O4974">
        <v>12</v>
      </c>
      <c r="P4974">
        <v>15</v>
      </c>
      <c r="Q4974">
        <v>633.91</v>
      </c>
      <c r="R4974">
        <v>424.82</v>
      </c>
      <c r="S4974">
        <v>424.82</v>
      </c>
      <c r="T4974">
        <v>218.73490000000001</v>
      </c>
      <c r="U4974">
        <v>12</v>
      </c>
      <c r="V4974">
        <v>14</v>
      </c>
      <c r="W4974">
        <v>17</v>
      </c>
      <c r="X4974">
        <v>787.39</v>
      </c>
      <c r="Y4974">
        <v>587.69000000000005</v>
      </c>
      <c r="Z4974">
        <v>561.23</v>
      </c>
      <c r="AA4974">
        <v>211.17</v>
      </c>
      <c r="AB4974">
        <v>12</v>
      </c>
      <c r="AC4974">
        <v>12</v>
      </c>
      <c r="AD4974">
        <v>9</v>
      </c>
      <c r="AE4974">
        <v>11</v>
      </c>
      <c r="AF4974">
        <v>12</v>
      </c>
      <c r="AG4974">
        <v>12</v>
      </c>
      <c r="AH4974">
        <v>9</v>
      </c>
      <c r="AI4974">
        <v>11</v>
      </c>
      <c r="AJ4974">
        <v>12</v>
      </c>
      <c r="AK4974">
        <v>12</v>
      </c>
      <c r="AL4974">
        <v>9</v>
      </c>
      <c r="AM4974">
        <v>11</v>
      </c>
    </row>
    <row r="4975" spans="1:39" x14ac:dyDescent="0.15">
      <c r="A4975" t="s">
        <v>51</v>
      </c>
      <c r="B4975">
        <v>-1</v>
      </c>
      <c r="C4975">
        <v>0</v>
      </c>
      <c r="D4975">
        <v>0</v>
      </c>
      <c r="E4975" t="s">
        <v>28</v>
      </c>
      <c r="F4975" t="s">
        <v>206</v>
      </c>
      <c r="G4975">
        <v>0</v>
      </c>
      <c r="H4975">
        <v>68698</v>
      </c>
      <c r="I4975">
        <v>142907</v>
      </c>
      <c r="J4975">
        <v>7463115.4100000001</v>
      </c>
      <c r="K4975">
        <v>6486698.5999999996</v>
      </c>
      <c r="L4975">
        <v>6308422.1500000004</v>
      </c>
      <c r="M4975">
        <v>1981178.3787</v>
      </c>
      <c r="N4975">
        <v>0</v>
      </c>
      <c r="O4975">
        <v>363</v>
      </c>
      <c r="P4975">
        <v>1396</v>
      </c>
      <c r="Q4975">
        <v>73714.720000000001</v>
      </c>
      <c r="R4975">
        <v>61126.559999999998</v>
      </c>
      <c r="S4975">
        <v>54624.13</v>
      </c>
      <c r="T4975">
        <v>23246.743399999999</v>
      </c>
      <c r="U4975">
        <v>0</v>
      </c>
      <c r="V4975">
        <v>68335</v>
      </c>
      <c r="W4975">
        <v>141511</v>
      </c>
      <c r="X4975">
        <v>7389400.6900000004</v>
      </c>
      <c r="Y4975">
        <v>6425572.04</v>
      </c>
      <c r="Z4975">
        <v>6253798.0199999996</v>
      </c>
      <c r="AA4975">
        <v>1957931.6353</v>
      </c>
      <c r="AB4975">
        <v>0</v>
      </c>
      <c r="AC4975">
        <v>0</v>
      </c>
      <c r="AD4975">
        <v>0</v>
      </c>
      <c r="AE4975">
        <v>0</v>
      </c>
      <c r="AF4975">
        <v>0</v>
      </c>
      <c r="AG4975">
        <v>0</v>
      </c>
      <c r="AH4975">
        <v>0</v>
      </c>
      <c r="AI4975">
        <v>0</v>
      </c>
      <c r="AJ4975">
        <v>0</v>
      </c>
      <c r="AK4975">
        <v>0</v>
      </c>
      <c r="AL4975">
        <v>0</v>
      </c>
      <c r="AM4975">
        <v>0</v>
      </c>
    </row>
    <row r="4976" spans="1:39" x14ac:dyDescent="0.15">
      <c r="A4976" t="s">
        <v>51</v>
      </c>
      <c r="B4976">
        <v>5</v>
      </c>
      <c r="C4976">
        <v>1</v>
      </c>
      <c r="D4976">
        <v>0</v>
      </c>
      <c r="E4976" t="s">
        <v>28</v>
      </c>
      <c r="F4976" t="s">
        <v>206</v>
      </c>
      <c r="G4976">
        <v>937</v>
      </c>
      <c r="H4976">
        <v>3391</v>
      </c>
      <c r="I4976">
        <v>19399</v>
      </c>
      <c r="J4976">
        <v>1131454.0900000001</v>
      </c>
      <c r="K4976">
        <v>941968.02</v>
      </c>
      <c r="L4976">
        <v>776362.39</v>
      </c>
      <c r="M4976">
        <v>293948.10710000002</v>
      </c>
      <c r="N4976">
        <v>487</v>
      </c>
      <c r="O4976">
        <v>1511</v>
      </c>
      <c r="P4976">
        <v>10411</v>
      </c>
      <c r="Q4976">
        <v>611586.12</v>
      </c>
      <c r="R4976">
        <v>507748.31</v>
      </c>
      <c r="S4976">
        <v>381537.31</v>
      </c>
      <c r="T4976">
        <v>167676.7751</v>
      </c>
      <c r="U4976">
        <v>450</v>
      </c>
      <c r="V4976">
        <v>1880</v>
      </c>
      <c r="W4976">
        <v>8988</v>
      </c>
      <c r="X4976">
        <v>519867.97</v>
      </c>
      <c r="Y4976">
        <v>434219.71</v>
      </c>
      <c r="Z4976">
        <v>394825.08</v>
      </c>
      <c r="AA4976">
        <v>126271.33199999999</v>
      </c>
      <c r="AB4976">
        <v>877</v>
      </c>
      <c r="AC4976">
        <v>810</v>
      </c>
      <c r="AD4976">
        <v>686</v>
      </c>
      <c r="AE4976">
        <v>639</v>
      </c>
      <c r="AF4976">
        <v>481</v>
      </c>
      <c r="AG4976">
        <v>462</v>
      </c>
      <c r="AH4976">
        <v>393</v>
      </c>
      <c r="AI4976">
        <v>348</v>
      </c>
      <c r="AJ4976">
        <v>396</v>
      </c>
      <c r="AK4976">
        <v>348</v>
      </c>
      <c r="AL4976">
        <v>293</v>
      </c>
      <c r="AM4976">
        <v>291</v>
      </c>
    </row>
    <row r="4977" spans="1:39" x14ac:dyDescent="0.15">
      <c r="A4977" t="s">
        <v>51</v>
      </c>
      <c r="B4977">
        <v>5</v>
      </c>
      <c r="C4977">
        <v>1</v>
      </c>
      <c r="D4977">
        <v>0</v>
      </c>
      <c r="E4977" t="s">
        <v>29</v>
      </c>
      <c r="F4977" t="s">
        <v>206</v>
      </c>
      <c r="G4977">
        <v>14</v>
      </c>
      <c r="H4977">
        <v>40</v>
      </c>
      <c r="I4977">
        <v>254</v>
      </c>
      <c r="J4977">
        <v>16723.27</v>
      </c>
      <c r="K4977">
        <v>13171.89</v>
      </c>
      <c r="L4977">
        <v>11613.99</v>
      </c>
      <c r="M4977">
        <v>4588.7855</v>
      </c>
      <c r="N4977">
        <v>8</v>
      </c>
      <c r="O4977">
        <v>19</v>
      </c>
      <c r="P4977">
        <v>133</v>
      </c>
      <c r="Q4977">
        <v>9443.7199999999993</v>
      </c>
      <c r="R4977">
        <v>7593.46</v>
      </c>
      <c r="S4977">
        <v>6241.95</v>
      </c>
      <c r="T4977">
        <v>2712.9792000000002</v>
      </c>
      <c r="U4977">
        <v>6</v>
      </c>
      <c r="V4977">
        <v>21</v>
      </c>
      <c r="W4977">
        <v>121</v>
      </c>
      <c r="X4977">
        <v>7279.55</v>
      </c>
      <c r="Y4977">
        <v>5578.43</v>
      </c>
      <c r="Z4977">
        <v>5372.04</v>
      </c>
      <c r="AA4977">
        <v>1875.8063</v>
      </c>
      <c r="AB4977">
        <v>14</v>
      </c>
      <c r="AC4977">
        <v>13</v>
      </c>
      <c r="AD4977">
        <v>11</v>
      </c>
      <c r="AE4977">
        <v>12</v>
      </c>
      <c r="AF4977">
        <v>8</v>
      </c>
      <c r="AG4977">
        <v>8</v>
      </c>
      <c r="AH4977">
        <v>7</v>
      </c>
      <c r="AI4977">
        <v>7</v>
      </c>
      <c r="AJ4977">
        <v>6</v>
      </c>
      <c r="AK4977">
        <v>5</v>
      </c>
      <c r="AL4977">
        <v>4</v>
      </c>
      <c r="AM4977">
        <v>5</v>
      </c>
    </row>
    <row r="4978" spans="1:39" x14ac:dyDescent="0.15">
      <c r="A4978" t="s">
        <v>51</v>
      </c>
      <c r="B4978">
        <v>5</v>
      </c>
      <c r="C4978">
        <v>1</v>
      </c>
      <c r="D4978">
        <v>0</v>
      </c>
      <c r="E4978" t="s">
        <v>32</v>
      </c>
      <c r="F4978" t="s">
        <v>206</v>
      </c>
      <c r="G4978">
        <v>399</v>
      </c>
      <c r="H4978">
        <v>1485</v>
      </c>
      <c r="I4978">
        <v>8626</v>
      </c>
      <c r="J4978">
        <v>506431.43</v>
      </c>
      <c r="K4978">
        <v>406241.45</v>
      </c>
      <c r="L4978">
        <v>360850.3</v>
      </c>
      <c r="M4978">
        <v>125437.273</v>
      </c>
      <c r="N4978">
        <v>68</v>
      </c>
      <c r="O4978">
        <v>265</v>
      </c>
      <c r="P4978">
        <v>1637</v>
      </c>
      <c r="Q4978">
        <v>95191.19</v>
      </c>
      <c r="R4978">
        <v>74578.55</v>
      </c>
      <c r="S4978">
        <v>56531.07</v>
      </c>
      <c r="T4978">
        <v>25723.071100000001</v>
      </c>
      <c r="U4978">
        <v>331</v>
      </c>
      <c r="V4978">
        <v>1220</v>
      </c>
      <c r="W4978">
        <v>6989</v>
      </c>
      <c r="X4978">
        <v>411240.24</v>
      </c>
      <c r="Y4978">
        <v>331662.90000000002</v>
      </c>
      <c r="Z4978">
        <v>304319.23</v>
      </c>
      <c r="AA4978">
        <v>99714.2019</v>
      </c>
      <c r="AB4978">
        <v>396</v>
      </c>
      <c r="AC4978">
        <v>356</v>
      </c>
      <c r="AD4978">
        <v>317</v>
      </c>
      <c r="AE4978">
        <v>329</v>
      </c>
      <c r="AF4978">
        <v>66</v>
      </c>
      <c r="AG4978">
        <v>65</v>
      </c>
      <c r="AH4978">
        <v>61</v>
      </c>
      <c r="AI4978">
        <v>57</v>
      </c>
      <c r="AJ4978">
        <v>330</v>
      </c>
      <c r="AK4978">
        <v>291</v>
      </c>
      <c r="AL4978">
        <v>256</v>
      </c>
      <c r="AM4978">
        <v>272</v>
      </c>
    </row>
    <row r="4979" spans="1:39" x14ac:dyDescent="0.15">
      <c r="A4979" t="s">
        <v>51</v>
      </c>
      <c r="B4979">
        <v>5</v>
      </c>
      <c r="C4979">
        <v>1</v>
      </c>
      <c r="D4979">
        <v>1</v>
      </c>
      <c r="E4979" t="s">
        <v>28</v>
      </c>
      <c r="F4979" t="s">
        <v>206</v>
      </c>
      <c r="G4979">
        <v>5343</v>
      </c>
      <c r="H4979">
        <v>27142</v>
      </c>
      <c r="I4979">
        <v>118580</v>
      </c>
      <c r="J4979">
        <v>6829363.8200000003</v>
      </c>
      <c r="K4979">
        <v>5772654.6600000001</v>
      </c>
      <c r="L4979">
        <v>4806956.42</v>
      </c>
      <c r="M4979">
        <v>1773990.8115999999</v>
      </c>
      <c r="N4979">
        <v>3236</v>
      </c>
      <c r="O4979">
        <v>13517</v>
      </c>
      <c r="P4979">
        <v>70428</v>
      </c>
      <c r="Q4979">
        <v>4134794.51</v>
      </c>
      <c r="R4979">
        <v>3613382.07</v>
      </c>
      <c r="S4979">
        <v>2853600.69</v>
      </c>
      <c r="T4979">
        <v>1112784.7442000001</v>
      </c>
      <c r="U4979">
        <v>2107</v>
      </c>
      <c r="V4979">
        <v>13625</v>
      </c>
      <c r="W4979">
        <v>48152</v>
      </c>
      <c r="X4979">
        <v>2694569.31</v>
      </c>
      <c r="Y4979">
        <v>2159272.59</v>
      </c>
      <c r="Z4979">
        <v>1953355.73</v>
      </c>
      <c r="AA4979">
        <v>661206.06740000006</v>
      </c>
      <c r="AB4979">
        <v>4748</v>
      </c>
      <c r="AC4979">
        <v>5037</v>
      </c>
      <c r="AD4979">
        <v>3297</v>
      </c>
      <c r="AE4979">
        <v>4605</v>
      </c>
      <c r="AF4979">
        <v>3098</v>
      </c>
      <c r="AG4979">
        <v>3135</v>
      </c>
      <c r="AH4979">
        <v>2111</v>
      </c>
      <c r="AI4979">
        <v>3007</v>
      </c>
      <c r="AJ4979">
        <v>1650</v>
      </c>
      <c r="AK4979">
        <v>1902</v>
      </c>
      <c r="AL4979">
        <v>1186</v>
      </c>
      <c r="AM4979">
        <v>1598</v>
      </c>
    </row>
    <row r="4980" spans="1:39" x14ac:dyDescent="0.15">
      <c r="A4980" t="s">
        <v>51</v>
      </c>
      <c r="B4980">
        <v>5</v>
      </c>
      <c r="C4980">
        <v>1</v>
      </c>
      <c r="D4980">
        <v>1</v>
      </c>
      <c r="E4980" t="s">
        <v>30</v>
      </c>
      <c r="F4980" t="s">
        <v>206</v>
      </c>
      <c r="G4980">
        <v>670</v>
      </c>
      <c r="H4980">
        <v>3255</v>
      </c>
      <c r="I4980">
        <v>14288</v>
      </c>
      <c r="J4980">
        <v>839262.29</v>
      </c>
      <c r="K4980">
        <v>720596.94</v>
      </c>
      <c r="L4980">
        <v>588058.31000000006</v>
      </c>
      <c r="M4980">
        <v>214774.86259999999</v>
      </c>
      <c r="N4980">
        <v>379</v>
      </c>
      <c r="O4980">
        <v>1560</v>
      </c>
      <c r="P4980">
        <v>8172</v>
      </c>
      <c r="Q4980">
        <v>482942.34</v>
      </c>
      <c r="R4980">
        <v>421932.62</v>
      </c>
      <c r="S4980">
        <v>327472.21999999997</v>
      </c>
      <c r="T4980">
        <v>128797.64659999999</v>
      </c>
      <c r="U4980">
        <v>291</v>
      </c>
      <c r="V4980">
        <v>1695</v>
      </c>
      <c r="W4980">
        <v>6116</v>
      </c>
      <c r="X4980">
        <v>356319.95</v>
      </c>
      <c r="Y4980">
        <v>298664.32000000001</v>
      </c>
      <c r="Z4980">
        <v>260586.09</v>
      </c>
      <c r="AA4980">
        <v>85977.216</v>
      </c>
      <c r="AB4980">
        <v>606</v>
      </c>
      <c r="AC4980">
        <v>655</v>
      </c>
      <c r="AD4980">
        <v>395</v>
      </c>
      <c r="AE4980">
        <v>619</v>
      </c>
      <c r="AF4980">
        <v>352</v>
      </c>
      <c r="AG4980">
        <v>371</v>
      </c>
      <c r="AH4980">
        <v>246</v>
      </c>
      <c r="AI4980">
        <v>358</v>
      </c>
      <c r="AJ4980">
        <v>254</v>
      </c>
      <c r="AK4980">
        <v>284</v>
      </c>
      <c r="AL4980">
        <v>149</v>
      </c>
      <c r="AM4980">
        <v>261</v>
      </c>
    </row>
    <row r="4981" spans="1:39" x14ac:dyDescent="0.15">
      <c r="A4981" t="s">
        <v>51</v>
      </c>
      <c r="B4981">
        <v>5</v>
      </c>
      <c r="C4981">
        <v>1</v>
      </c>
      <c r="D4981">
        <v>1</v>
      </c>
      <c r="E4981" t="s">
        <v>29</v>
      </c>
      <c r="F4981" t="s">
        <v>206</v>
      </c>
      <c r="G4981">
        <v>9408</v>
      </c>
      <c r="H4981">
        <v>52446</v>
      </c>
      <c r="I4981">
        <v>217104</v>
      </c>
      <c r="J4981">
        <v>12359455.02</v>
      </c>
      <c r="K4981">
        <v>9994259.2400000002</v>
      </c>
      <c r="L4981">
        <v>8469228.4199999999</v>
      </c>
      <c r="M4981">
        <v>3174916.9095000001</v>
      </c>
      <c r="N4981">
        <v>3376</v>
      </c>
      <c r="O4981">
        <v>16260</v>
      </c>
      <c r="P4981">
        <v>82970</v>
      </c>
      <c r="Q4981">
        <v>4702515.42</v>
      </c>
      <c r="R4981">
        <v>3809632.13</v>
      </c>
      <c r="S4981">
        <v>3000756.91</v>
      </c>
      <c r="T4981">
        <v>1301568.5322</v>
      </c>
      <c r="U4981">
        <v>6032</v>
      </c>
      <c r="V4981">
        <v>36186</v>
      </c>
      <c r="W4981">
        <v>134134</v>
      </c>
      <c r="X4981">
        <v>7656939.5999999996</v>
      </c>
      <c r="Y4981">
        <v>6184627.1100000003</v>
      </c>
      <c r="Z4981">
        <v>5468471.5099999998</v>
      </c>
      <c r="AA4981">
        <v>1873348.3773000001</v>
      </c>
      <c r="AB4981">
        <v>8792</v>
      </c>
      <c r="AC4981">
        <v>9238</v>
      </c>
      <c r="AD4981">
        <v>6362</v>
      </c>
      <c r="AE4981">
        <v>8890</v>
      </c>
      <c r="AF4981">
        <v>3216</v>
      </c>
      <c r="AG4981">
        <v>3298</v>
      </c>
      <c r="AH4981">
        <v>2462</v>
      </c>
      <c r="AI4981">
        <v>3246</v>
      </c>
      <c r="AJ4981">
        <v>5576</v>
      </c>
      <c r="AK4981">
        <v>5940</v>
      </c>
      <c r="AL4981">
        <v>3900</v>
      </c>
      <c r="AM4981">
        <v>5644</v>
      </c>
    </row>
    <row r="4982" spans="1:39" x14ac:dyDescent="0.15">
      <c r="A4982" t="s">
        <v>51</v>
      </c>
      <c r="B4982">
        <v>5</v>
      </c>
      <c r="C4982">
        <v>1</v>
      </c>
      <c r="D4982">
        <v>1</v>
      </c>
      <c r="E4982" t="s">
        <v>31</v>
      </c>
      <c r="F4982" t="s">
        <v>206</v>
      </c>
      <c r="G4982">
        <v>10</v>
      </c>
      <c r="H4982">
        <v>55</v>
      </c>
      <c r="I4982">
        <v>265</v>
      </c>
      <c r="J4982">
        <v>15540.25</v>
      </c>
      <c r="K4982">
        <v>12901.83</v>
      </c>
      <c r="L4982">
        <v>10432.74</v>
      </c>
      <c r="M4982">
        <v>4037.0054</v>
      </c>
      <c r="N4982">
        <v>6</v>
      </c>
      <c r="O4982">
        <v>26</v>
      </c>
      <c r="P4982">
        <v>183</v>
      </c>
      <c r="Q4982">
        <v>11012.42</v>
      </c>
      <c r="R4982">
        <v>9523.43</v>
      </c>
      <c r="S4982">
        <v>7387.23</v>
      </c>
      <c r="T4982">
        <v>2923.4391999999998</v>
      </c>
      <c r="U4982">
        <v>4</v>
      </c>
      <c r="V4982">
        <v>29</v>
      </c>
      <c r="W4982">
        <v>82</v>
      </c>
      <c r="X4982">
        <v>4527.83</v>
      </c>
      <c r="Y4982">
        <v>3378.4</v>
      </c>
      <c r="Z4982">
        <v>3045.51</v>
      </c>
      <c r="AA4982">
        <v>1113.5662</v>
      </c>
      <c r="AB4982">
        <v>8</v>
      </c>
      <c r="AC4982">
        <v>9</v>
      </c>
      <c r="AD4982">
        <v>7</v>
      </c>
      <c r="AE4982">
        <v>9</v>
      </c>
      <c r="AF4982">
        <v>5</v>
      </c>
      <c r="AG4982">
        <v>5</v>
      </c>
      <c r="AH4982">
        <v>4</v>
      </c>
      <c r="AI4982">
        <v>6</v>
      </c>
      <c r="AJ4982">
        <v>3</v>
      </c>
      <c r="AK4982">
        <v>4</v>
      </c>
      <c r="AL4982">
        <v>3</v>
      </c>
      <c r="AM4982">
        <v>3</v>
      </c>
    </row>
    <row r="4983" spans="1:39" x14ac:dyDescent="0.15">
      <c r="A4983" t="s">
        <v>51</v>
      </c>
      <c r="B4983">
        <v>5</v>
      </c>
      <c r="C4983">
        <v>1</v>
      </c>
      <c r="D4983">
        <v>1</v>
      </c>
      <c r="E4983" t="s">
        <v>32</v>
      </c>
      <c r="F4983" t="s">
        <v>206</v>
      </c>
      <c r="G4983">
        <v>588</v>
      </c>
      <c r="H4983">
        <v>2760</v>
      </c>
      <c r="I4983">
        <v>12554</v>
      </c>
      <c r="J4983">
        <v>736591.41</v>
      </c>
      <c r="K4983">
        <v>602457.9</v>
      </c>
      <c r="L4983">
        <v>532985.30000000005</v>
      </c>
      <c r="M4983">
        <v>183350.23439999999</v>
      </c>
      <c r="N4983">
        <v>135</v>
      </c>
      <c r="O4983">
        <v>566</v>
      </c>
      <c r="P4983">
        <v>3122</v>
      </c>
      <c r="Q4983">
        <v>183978.6</v>
      </c>
      <c r="R4983">
        <v>149248.91</v>
      </c>
      <c r="S4983">
        <v>122476.11</v>
      </c>
      <c r="T4983">
        <v>49985.950199999999</v>
      </c>
      <c r="U4983">
        <v>453</v>
      </c>
      <c r="V4983">
        <v>2194</v>
      </c>
      <c r="W4983">
        <v>9432</v>
      </c>
      <c r="X4983">
        <v>552612.81000000006</v>
      </c>
      <c r="Y4983">
        <v>453208.99</v>
      </c>
      <c r="Z4983">
        <v>410509.19</v>
      </c>
      <c r="AA4983">
        <v>133364.28419999999</v>
      </c>
      <c r="AB4983">
        <v>569</v>
      </c>
      <c r="AC4983">
        <v>563</v>
      </c>
      <c r="AD4983">
        <v>380</v>
      </c>
      <c r="AE4983">
        <v>543</v>
      </c>
      <c r="AF4983">
        <v>130</v>
      </c>
      <c r="AG4983">
        <v>128</v>
      </c>
      <c r="AH4983">
        <v>96</v>
      </c>
      <c r="AI4983">
        <v>125</v>
      </c>
      <c r="AJ4983">
        <v>439</v>
      </c>
      <c r="AK4983">
        <v>435</v>
      </c>
      <c r="AL4983">
        <v>284</v>
      </c>
      <c r="AM4983">
        <v>418</v>
      </c>
    </row>
    <row r="4984" spans="1:39" x14ac:dyDescent="0.15">
      <c r="A4984" t="s">
        <v>51</v>
      </c>
      <c r="B4984">
        <v>5</v>
      </c>
      <c r="C4984">
        <v>1</v>
      </c>
      <c r="D4984">
        <v>2</v>
      </c>
      <c r="E4984" t="s">
        <v>28</v>
      </c>
      <c r="F4984" t="s">
        <v>206</v>
      </c>
      <c r="G4984">
        <v>982</v>
      </c>
      <c r="H4984">
        <v>2991</v>
      </c>
      <c r="I4984">
        <v>18637</v>
      </c>
      <c r="J4984">
        <v>1130526.31</v>
      </c>
      <c r="K4984">
        <v>983291.15</v>
      </c>
      <c r="L4984">
        <v>804148.87</v>
      </c>
      <c r="M4984">
        <v>288210.83750000002</v>
      </c>
      <c r="N4984">
        <v>561</v>
      </c>
      <c r="O4984">
        <v>1561</v>
      </c>
      <c r="P4984">
        <v>11031</v>
      </c>
      <c r="Q4984">
        <v>673676.11</v>
      </c>
      <c r="R4984">
        <v>577819.56000000006</v>
      </c>
      <c r="S4984">
        <v>439922.98</v>
      </c>
      <c r="T4984">
        <v>179122.11569999999</v>
      </c>
      <c r="U4984">
        <v>421</v>
      </c>
      <c r="V4984">
        <v>1430</v>
      </c>
      <c r="W4984">
        <v>7606</v>
      </c>
      <c r="X4984">
        <v>456850.2</v>
      </c>
      <c r="Y4984">
        <v>405471.59</v>
      </c>
      <c r="Z4984">
        <v>364225.89</v>
      </c>
      <c r="AA4984">
        <v>109088.7218</v>
      </c>
      <c r="AB4984">
        <v>937</v>
      </c>
      <c r="AC4984">
        <v>903</v>
      </c>
      <c r="AD4984">
        <v>470</v>
      </c>
      <c r="AE4984">
        <v>896</v>
      </c>
      <c r="AF4984">
        <v>537</v>
      </c>
      <c r="AG4984">
        <v>534</v>
      </c>
      <c r="AH4984">
        <v>291</v>
      </c>
      <c r="AI4984">
        <v>526</v>
      </c>
      <c r="AJ4984">
        <v>400</v>
      </c>
      <c r="AK4984">
        <v>369</v>
      </c>
      <c r="AL4984">
        <v>179</v>
      </c>
      <c r="AM4984">
        <v>370</v>
      </c>
    </row>
    <row r="4985" spans="1:39" x14ac:dyDescent="0.15">
      <c r="A4985" t="s">
        <v>51</v>
      </c>
      <c r="B4985">
        <v>5</v>
      </c>
      <c r="C4985">
        <v>1</v>
      </c>
      <c r="D4985">
        <v>2</v>
      </c>
      <c r="E4985" t="s">
        <v>30</v>
      </c>
      <c r="F4985" t="s">
        <v>206</v>
      </c>
      <c r="G4985">
        <v>118</v>
      </c>
      <c r="H4985">
        <v>394</v>
      </c>
      <c r="I4985">
        <v>2208</v>
      </c>
      <c r="J4985">
        <v>134486.63</v>
      </c>
      <c r="K4985">
        <v>116111.93</v>
      </c>
      <c r="L4985">
        <v>91821.1</v>
      </c>
      <c r="M4985">
        <v>35163.055099999998</v>
      </c>
      <c r="N4985">
        <v>71</v>
      </c>
      <c r="O4985">
        <v>210</v>
      </c>
      <c r="P4985">
        <v>1306</v>
      </c>
      <c r="Q4985">
        <v>81362.89</v>
      </c>
      <c r="R4985">
        <v>69626.61</v>
      </c>
      <c r="S4985">
        <v>52182.31</v>
      </c>
      <c r="T4985">
        <v>22261.5209</v>
      </c>
      <c r="U4985">
        <v>47</v>
      </c>
      <c r="V4985">
        <v>184</v>
      </c>
      <c r="W4985">
        <v>902</v>
      </c>
      <c r="X4985">
        <v>53123.74</v>
      </c>
      <c r="Y4985">
        <v>46485.32</v>
      </c>
      <c r="Z4985">
        <v>39638.79</v>
      </c>
      <c r="AA4985">
        <v>12901.5342</v>
      </c>
      <c r="AB4985">
        <v>107</v>
      </c>
      <c r="AC4985">
        <v>113</v>
      </c>
      <c r="AD4985">
        <v>54</v>
      </c>
      <c r="AE4985">
        <v>117</v>
      </c>
      <c r="AF4985">
        <v>63</v>
      </c>
      <c r="AG4985">
        <v>69</v>
      </c>
      <c r="AH4985">
        <v>38</v>
      </c>
      <c r="AI4985">
        <v>71</v>
      </c>
      <c r="AJ4985">
        <v>44</v>
      </c>
      <c r="AK4985">
        <v>44</v>
      </c>
      <c r="AL4985">
        <v>16</v>
      </c>
      <c r="AM4985">
        <v>46</v>
      </c>
    </row>
    <row r="4986" spans="1:39" x14ac:dyDescent="0.15">
      <c r="A4986" t="s">
        <v>51</v>
      </c>
      <c r="B4986">
        <v>5</v>
      </c>
      <c r="C4986">
        <v>1</v>
      </c>
      <c r="D4986">
        <v>2</v>
      </c>
      <c r="E4986" t="s">
        <v>29</v>
      </c>
      <c r="F4986" t="s">
        <v>206</v>
      </c>
      <c r="G4986">
        <v>638</v>
      </c>
      <c r="H4986">
        <v>2112</v>
      </c>
      <c r="I4986">
        <v>13103</v>
      </c>
      <c r="J4986">
        <v>775691.73</v>
      </c>
      <c r="K4986">
        <v>638051.73</v>
      </c>
      <c r="L4986">
        <v>533810.5</v>
      </c>
      <c r="M4986">
        <v>195309.72880000001</v>
      </c>
      <c r="N4986">
        <v>216</v>
      </c>
      <c r="O4986">
        <v>578</v>
      </c>
      <c r="P4986">
        <v>4533</v>
      </c>
      <c r="Q4986">
        <v>270720.57</v>
      </c>
      <c r="R4986">
        <v>220911.46</v>
      </c>
      <c r="S4986">
        <v>163963.10999999999</v>
      </c>
      <c r="T4986">
        <v>72952.770900000003</v>
      </c>
      <c r="U4986">
        <v>422</v>
      </c>
      <c r="V4986">
        <v>1534</v>
      </c>
      <c r="W4986">
        <v>8570</v>
      </c>
      <c r="X4986">
        <v>504971.16</v>
      </c>
      <c r="Y4986">
        <v>417140.27</v>
      </c>
      <c r="Z4986">
        <v>369847.39</v>
      </c>
      <c r="AA4986">
        <v>122356.95789999999</v>
      </c>
      <c r="AB4986">
        <v>620</v>
      </c>
      <c r="AC4986">
        <v>616</v>
      </c>
      <c r="AD4986">
        <v>314</v>
      </c>
      <c r="AE4986">
        <v>616</v>
      </c>
      <c r="AF4986">
        <v>213</v>
      </c>
      <c r="AG4986">
        <v>210</v>
      </c>
      <c r="AH4986">
        <v>121</v>
      </c>
      <c r="AI4986">
        <v>213</v>
      </c>
      <c r="AJ4986">
        <v>407</v>
      </c>
      <c r="AK4986">
        <v>406</v>
      </c>
      <c r="AL4986">
        <v>193</v>
      </c>
      <c r="AM4986">
        <v>403</v>
      </c>
    </row>
    <row r="4987" spans="1:39" x14ac:dyDescent="0.15">
      <c r="A4987" t="s">
        <v>51</v>
      </c>
      <c r="B4987">
        <v>5</v>
      </c>
      <c r="C4987">
        <v>1</v>
      </c>
      <c r="D4987">
        <v>2</v>
      </c>
      <c r="E4987" t="s">
        <v>32</v>
      </c>
      <c r="F4987" t="s">
        <v>206</v>
      </c>
      <c r="G4987">
        <v>238</v>
      </c>
      <c r="H4987">
        <v>878</v>
      </c>
      <c r="I4987">
        <v>4838</v>
      </c>
      <c r="J4987">
        <v>288839.28000000003</v>
      </c>
      <c r="K4987">
        <v>232896.78</v>
      </c>
      <c r="L4987">
        <v>203490.62</v>
      </c>
      <c r="M4987">
        <v>71236.772299999997</v>
      </c>
      <c r="N4987">
        <v>42</v>
      </c>
      <c r="O4987">
        <v>123</v>
      </c>
      <c r="P4987">
        <v>801</v>
      </c>
      <c r="Q4987">
        <v>50624.73</v>
      </c>
      <c r="R4987">
        <v>42062.76</v>
      </c>
      <c r="S4987">
        <v>30662.81</v>
      </c>
      <c r="T4987">
        <v>13314.855299999999</v>
      </c>
      <c r="U4987">
        <v>196</v>
      </c>
      <c r="V4987">
        <v>755</v>
      </c>
      <c r="W4987">
        <v>4037</v>
      </c>
      <c r="X4987">
        <v>238214.55</v>
      </c>
      <c r="Y4987">
        <v>190834.02</v>
      </c>
      <c r="Z4987">
        <v>172827.81</v>
      </c>
      <c r="AA4987">
        <v>57921.917000000001</v>
      </c>
      <c r="AB4987">
        <v>226</v>
      </c>
      <c r="AC4987">
        <v>219</v>
      </c>
      <c r="AD4987">
        <v>123</v>
      </c>
      <c r="AE4987">
        <v>224</v>
      </c>
      <c r="AF4987">
        <v>39</v>
      </c>
      <c r="AG4987">
        <v>36</v>
      </c>
      <c r="AH4987">
        <v>19</v>
      </c>
      <c r="AI4987">
        <v>41</v>
      </c>
      <c r="AJ4987">
        <v>187</v>
      </c>
      <c r="AK4987">
        <v>183</v>
      </c>
      <c r="AL4987">
        <v>104</v>
      </c>
      <c r="AM4987">
        <v>183</v>
      </c>
    </row>
    <row r="4988" spans="1:39" x14ac:dyDescent="0.15">
      <c r="A4988" t="s">
        <v>51</v>
      </c>
      <c r="B4988">
        <v>5</v>
      </c>
      <c r="C4988">
        <v>2</v>
      </c>
      <c r="D4988">
        <v>0</v>
      </c>
      <c r="E4988" t="s">
        <v>28</v>
      </c>
      <c r="F4988" t="s">
        <v>206</v>
      </c>
      <c r="G4988">
        <v>352</v>
      </c>
      <c r="H4988">
        <v>1904</v>
      </c>
      <c r="I4988">
        <v>8127</v>
      </c>
      <c r="J4988">
        <v>457852.23</v>
      </c>
      <c r="K4988">
        <v>376866.01</v>
      </c>
      <c r="L4988">
        <v>285558.02</v>
      </c>
      <c r="M4988">
        <v>123118.69560000001</v>
      </c>
      <c r="N4988">
        <v>352</v>
      </c>
      <c r="O4988">
        <v>893</v>
      </c>
      <c r="P4988">
        <v>4375</v>
      </c>
      <c r="Q4988">
        <v>239414.77</v>
      </c>
      <c r="R4988">
        <v>189817.33</v>
      </c>
      <c r="S4988">
        <v>121129.53</v>
      </c>
      <c r="T4988">
        <v>68969.672900000005</v>
      </c>
      <c r="U4988">
        <v>352</v>
      </c>
      <c r="V4988">
        <v>1011</v>
      </c>
      <c r="W4988">
        <v>3752</v>
      </c>
      <c r="X4988">
        <v>218437.46</v>
      </c>
      <c r="Y4988">
        <v>187048.68</v>
      </c>
      <c r="Z4988">
        <v>164428.49</v>
      </c>
      <c r="AA4988">
        <v>54149.022700000001</v>
      </c>
      <c r="AB4988">
        <v>343</v>
      </c>
      <c r="AC4988">
        <v>344</v>
      </c>
      <c r="AD4988">
        <v>301</v>
      </c>
      <c r="AE4988">
        <v>316</v>
      </c>
      <c r="AF4988">
        <v>343</v>
      </c>
      <c r="AG4988">
        <v>344</v>
      </c>
      <c r="AH4988">
        <v>301</v>
      </c>
      <c r="AI4988">
        <v>316</v>
      </c>
      <c r="AJ4988">
        <v>343</v>
      </c>
      <c r="AK4988">
        <v>344</v>
      </c>
      <c r="AL4988">
        <v>301</v>
      </c>
      <c r="AM4988">
        <v>316</v>
      </c>
    </row>
    <row r="4989" spans="1:39" x14ac:dyDescent="0.15">
      <c r="A4989" t="s">
        <v>51</v>
      </c>
      <c r="B4989">
        <v>5</v>
      </c>
      <c r="C4989">
        <v>2</v>
      </c>
      <c r="D4989">
        <v>0</v>
      </c>
      <c r="E4989" t="s">
        <v>29</v>
      </c>
      <c r="F4989" t="s">
        <v>206</v>
      </c>
      <c r="G4989">
        <v>5</v>
      </c>
      <c r="H4989">
        <v>24</v>
      </c>
      <c r="I4989">
        <v>101</v>
      </c>
      <c r="J4989">
        <v>5526.41</v>
      </c>
      <c r="K4989">
        <v>4233.12</v>
      </c>
      <c r="L4989">
        <v>3493.07</v>
      </c>
      <c r="M4989">
        <v>1601.4558999999999</v>
      </c>
      <c r="N4989">
        <v>5</v>
      </c>
      <c r="O4989">
        <v>12</v>
      </c>
      <c r="P4989">
        <v>60</v>
      </c>
      <c r="Q4989">
        <v>3157.68</v>
      </c>
      <c r="R4989">
        <v>2372.41</v>
      </c>
      <c r="S4989">
        <v>1665.6</v>
      </c>
      <c r="T4989">
        <v>1016.014</v>
      </c>
      <c r="U4989">
        <v>5</v>
      </c>
      <c r="V4989">
        <v>12</v>
      </c>
      <c r="W4989">
        <v>41</v>
      </c>
      <c r="X4989">
        <v>2368.73</v>
      </c>
      <c r="Y4989">
        <v>1860.71</v>
      </c>
      <c r="Z4989">
        <v>1827.47</v>
      </c>
      <c r="AA4989">
        <v>585.44190000000003</v>
      </c>
      <c r="AB4989">
        <v>5</v>
      </c>
      <c r="AC4989">
        <v>5</v>
      </c>
      <c r="AD4989">
        <v>4</v>
      </c>
      <c r="AE4989">
        <v>5</v>
      </c>
      <c r="AF4989">
        <v>5</v>
      </c>
      <c r="AG4989">
        <v>5</v>
      </c>
      <c r="AH4989">
        <v>4</v>
      </c>
      <c r="AI4989">
        <v>5</v>
      </c>
      <c r="AJ4989">
        <v>5</v>
      </c>
      <c r="AK4989">
        <v>5</v>
      </c>
      <c r="AL4989">
        <v>4</v>
      </c>
      <c r="AM4989">
        <v>5</v>
      </c>
    </row>
    <row r="4990" spans="1:39" x14ac:dyDescent="0.15">
      <c r="A4990" t="s">
        <v>51</v>
      </c>
      <c r="B4990">
        <v>5</v>
      </c>
      <c r="C4990">
        <v>2</v>
      </c>
      <c r="D4990">
        <v>0</v>
      </c>
      <c r="E4990" t="s">
        <v>32</v>
      </c>
      <c r="F4990" t="s">
        <v>206</v>
      </c>
      <c r="G4990">
        <v>263</v>
      </c>
      <c r="H4990">
        <v>1538</v>
      </c>
      <c r="I4990">
        <v>6779</v>
      </c>
      <c r="J4990">
        <v>371239.75</v>
      </c>
      <c r="K4990">
        <v>284154.48</v>
      </c>
      <c r="L4990">
        <v>239214.75</v>
      </c>
      <c r="M4990">
        <v>100603.1683</v>
      </c>
      <c r="N4990">
        <v>263</v>
      </c>
      <c r="O4990">
        <v>619</v>
      </c>
      <c r="P4990">
        <v>2849</v>
      </c>
      <c r="Q4990">
        <v>146950.85999999999</v>
      </c>
      <c r="R4990">
        <v>109937.62</v>
      </c>
      <c r="S4990">
        <v>79029.61</v>
      </c>
      <c r="T4990">
        <v>44666.402600000001</v>
      </c>
      <c r="U4990">
        <v>263</v>
      </c>
      <c r="V4990">
        <v>919</v>
      </c>
      <c r="W4990">
        <v>3930</v>
      </c>
      <c r="X4990">
        <v>224288.89</v>
      </c>
      <c r="Y4990">
        <v>174216.86</v>
      </c>
      <c r="Z4990">
        <v>160185.14000000001</v>
      </c>
      <c r="AA4990">
        <v>55936.765700000004</v>
      </c>
      <c r="AB4990">
        <v>262</v>
      </c>
      <c r="AC4990">
        <v>257</v>
      </c>
      <c r="AD4990">
        <v>236</v>
      </c>
      <c r="AE4990">
        <v>239</v>
      </c>
      <c r="AF4990">
        <v>262</v>
      </c>
      <c r="AG4990">
        <v>257</v>
      </c>
      <c r="AH4990">
        <v>236</v>
      </c>
      <c r="AI4990">
        <v>239</v>
      </c>
      <c r="AJ4990">
        <v>262</v>
      </c>
      <c r="AK4990">
        <v>257</v>
      </c>
      <c r="AL4990">
        <v>236</v>
      </c>
      <c r="AM4990">
        <v>239</v>
      </c>
    </row>
    <row r="4991" spans="1:39" x14ac:dyDescent="0.15">
      <c r="A4991" t="s">
        <v>51</v>
      </c>
      <c r="B4991">
        <v>5</v>
      </c>
      <c r="C4991">
        <v>2</v>
      </c>
      <c r="D4991">
        <v>1</v>
      </c>
      <c r="E4991" t="s">
        <v>28</v>
      </c>
      <c r="F4991" t="s">
        <v>206</v>
      </c>
      <c r="G4991">
        <v>2942</v>
      </c>
      <c r="H4991">
        <v>18685</v>
      </c>
      <c r="I4991">
        <v>69612</v>
      </c>
      <c r="J4991">
        <v>3851608.79</v>
      </c>
      <c r="K4991">
        <v>3280717.54</v>
      </c>
      <c r="L4991">
        <v>2658211.1800000002</v>
      </c>
      <c r="M4991">
        <v>1026207.5503</v>
      </c>
      <c r="N4991">
        <v>2942</v>
      </c>
      <c r="O4991">
        <v>8755</v>
      </c>
      <c r="P4991">
        <v>37344</v>
      </c>
      <c r="Q4991">
        <v>2018805.46</v>
      </c>
      <c r="R4991">
        <v>1685745.64</v>
      </c>
      <c r="S4991">
        <v>1207724.17</v>
      </c>
      <c r="T4991">
        <v>573189.09699999995</v>
      </c>
      <c r="U4991">
        <v>2942</v>
      </c>
      <c r="V4991">
        <v>9930</v>
      </c>
      <c r="W4991">
        <v>32268</v>
      </c>
      <c r="X4991">
        <v>1832803.33</v>
      </c>
      <c r="Y4991">
        <v>1594971.9</v>
      </c>
      <c r="Z4991">
        <v>1450487.01</v>
      </c>
      <c r="AA4991">
        <v>453018.45329999999</v>
      </c>
      <c r="AB4991">
        <v>2792</v>
      </c>
      <c r="AC4991">
        <v>2900</v>
      </c>
      <c r="AD4991">
        <v>2107</v>
      </c>
      <c r="AE4991">
        <v>2794</v>
      </c>
      <c r="AF4991">
        <v>2792</v>
      </c>
      <c r="AG4991">
        <v>2900</v>
      </c>
      <c r="AH4991">
        <v>2107</v>
      </c>
      <c r="AI4991">
        <v>2794</v>
      </c>
      <c r="AJ4991">
        <v>2792</v>
      </c>
      <c r="AK4991">
        <v>2900</v>
      </c>
      <c r="AL4991">
        <v>2107</v>
      </c>
      <c r="AM4991">
        <v>2794</v>
      </c>
    </row>
    <row r="4992" spans="1:39" x14ac:dyDescent="0.15">
      <c r="A4992" t="s">
        <v>51</v>
      </c>
      <c r="B4992">
        <v>5</v>
      </c>
      <c r="C4992">
        <v>2</v>
      </c>
      <c r="D4992">
        <v>1</v>
      </c>
      <c r="E4992" t="s">
        <v>30</v>
      </c>
      <c r="F4992" t="s">
        <v>206</v>
      </c>
      <c r="G4992">
        <v>434</v>
      </c>
      <c r="H4992">
        <v>2932</v>
      </c>
      <c r="I4992">
        <v>10827</v>
      </c>
      <c r="J4992">
        <v>592815.37</v>
      </c>
      <c r="K4992">
        <v>496240.64000000001</v>
      </c>
      <c r="L4992">
        <v>392528.86</v>
      </c>
      <c r="M4992">
        <v>160045.76680000001</v>
      </c>
      <c r="N4992">
        <v>434</v>
      </c>
      <c r="O4992">
        <v>1343</v>
      </c>
      <c r="P4992">
        <v>5725</v>
      </c>
      <c r="Q4992">
        <v>304219.07</v>
      </c>
      <c r="R4992">
        <v>252380.56</v>
      </c>
      <c r="S4992">
        <v>176581.56</v>
      </c>
      <c r="T4992">
        <v>88124.115600000005</v>
      </c>
      <c r="U4992">
        <v>434</v>
      </c>
      <c r="V4992">
        <v>1589</v>
      </c>
      <c r="W4992">
        <v>5102</v>
      </c>
      <c r="X4992">
        <v>288596.3</v>
      </c>
      <c r="Y4992">
        <v>243860.08</v>
      </c>
      <c r="Z4992">
        <v>215947.3</v>
      </c>
      <c r="AA4992">
        <v>71921.651199999993</v>
      </c>
      <c r="AB4992">
        <v>400</v>
      </c>
      <c r="AC4992">
        <v>433</v>
      </c>
      <c r="AD4992">
        <v>296</v>
      </c>
      <c r="AE4992">
        <v>414</v>
      </c>
      <c r="AF4992">
        <v>400</v>
      </c>
      <c r="AG4992">
        <v>433</v>
      </c>
      <c r="AH4992">
        <v>296</v>
      </c>
      <c r="AI4992">
        <v>414</v>
      </c>
      <c r="AJ4992">
        <v>400</v>
      </c>
      <c r="AK4992">
        <v>433</v>
      </c>
      <c r="AL4992">
        <v>296</v>
      </c>
      <c r="AM4992">
        <v>414</v>
      </c>
    </row>
    <row r="4993" spans="1:39" x14ac:dyDescent="0.15">
      <c r="A4993" t="s">
        <v>51</v>
      </c>
      <c r="B4993">
        <v>5</v>
      </c>
      <c r="C4993">
        <v>2</v>
      </c>
      <c r="D4993">
        <v>1</v>
      </c>
      <c r="E4993" t="s">
        <v>29</v>
      </c>
      <c r="F4993" t="s">
        <v>206</v>
      </c>
      <c r="G4993">
        <v>8800</v>
      </c>
      <c r="H4993">
        <v>65128</v>
      </c>
      <c r="I4993">
        <v>238947</v>
      </c>
      <c r="J4993">
        <v>13004504.039999999</v>
      </c>
      <c r="K4993">
        <v>10313622.310000001</v>
      </c>
      <c r="L4993">
        <v>8348889.7699999996</v>
      </c>
      <c r="M4993">
        <v>3504945.2264999999</v>
      </c>
      <c r="N4993">
        <v>8800</v>
      </c>
      <c r="O4993">
        <v>26883</v>
      </c>
      <c r="P4993">
        <v>112595</v>
      </c>
      <c r="Q4993">
        <v>5954377.8600000003</v>
      </c>
      <c r="R4993">
        <v>4620429.12</v>
      </c>
      <c r="S4993">
        <v>3294739.97</v>
      </c>
      <c r="T4993">
        <v>1740745.5615000001</v>
      </c>
      <c r="U4993">
        <v>8800</v>
      </c>
      <c r="V4993">
        <v>38245</v>
      </c>
      <c r="W4993">
        <v>126352</v>
      </c>
      <c r="X4993">
        <v>7050126.1799999997</v>
      </c>
      <c r="Y4993">
        <v>5693193.1900000004</v>
      </c>
      <c r="Z4993">
        <v>5054149.8</v>
      </c>
      <c r="AA4993">
        <v>1764199.665</v>
      </c>
      <c r="AB4993">
        <v>8278</v>
      </c>
      <c r="AC4993">
        <v>8751</v>
      </c>
      <c r="AD4993">
        <v>6733</v>
      </c>
      <c r="AE4993">
        <v>8467</v>
      </c>
      <c r="AF4993">
        <v>8278</v>
      </c>
      <c r="AG4993">
        <v>8751</v>
      </c>
      <c r="AH4993">
        <v>6733</v>
      </c>
      <c r="AI4993">
        <v>8467</v>
      </c>
      <c r="AJ4993">
        <v>8278</v>
      </c>
      <c r="AK4993">
        <v>8751</v>
      </c>
      <c r="AL4993">
        <v>6733</v>
      </c>
      <c r="AM4993">
        <v>8467</v>
      </c>
    </row>
    <row r="4994" spans="1:39" x14ac:dyDescent="0.15">
      <c r="A4994" t="s">
        <v>51</v>
      </c>
      <c r="B4994">
        <v>5</v>
      </c>
      <c r="C4994">
        <v>2</v>
      </c>
      <c r="D4994">
        <v>1</v>
      </c>
      <c r="E4994" t="s">
        <v>31</v>
      </c>
      <c r="F4994" t="s">
        <v>206</v>
      </c>
      <c r="G4994">
        <v>10</v>
      </c>
      <c r="H4994">
        <v>88</v>
      </c>
      <c r="I4994">
        <v>272</v>
      </c>
      <c r="J4994">
        <v>14717.05</v>
      </c>
      <c r="K4994">
        <v>12749.8</v>
      </c>
      <c r="L4994">
        <v>10571.06</v>
      </c>
      <c r="M4994">
        <v>4022.2366000000002</v>
      </c>
      <c r="N4994">
        <v>10</v>
      </c>
      <c r="O4994">
        <v>45</v>
      </c>
      <c r="P4994">
        <v>161</v>
      </c>
      <c r="Q4994">
        <v>8807.39</v>
      </c>
      <c r="R4994">
        <v>7516.05</v>
      </c>
      <c r="S4994">
        <v>5549.29</v>
      </c>
      <c r="T4994">
        <v>2492.6406000000002</v>
      </c>
      <c r="U4994">
        <v>10</v>
      </c>
      <c r="V4994">
        <v>43</v>
      </c>
      <c r="W4994">
        <v>111</v>
      </c>
      <c r="X4994">
        <v>5909.66</v>
      </c>
      <c r="Y4994">
        <v>5233.75</v>
      </c>
      <c r="Z4994">
        <v>5021.7700000000004</v>
      </c>
      <c r="AA4994">
        <v>1529.596</v>
      </c>
      <c r="AB4994">
        <v>10</v>
      </c>
      <c r="AC4994">
        <v>10</v>
      </c>
      <c r="AD4994">
        <v>6</v>
      </c>
      <c r="AE4994">
        <v>10</v>
      </c>
      <c r="AF4994">
        <v>10</v>
      </c>
      <c r="AG4994">
        <v>10</v>
      </c>
      <c r="AH4994">
        <v>6</v>
      </c>
      <c r="AI4994">
        <v>10</v>
      </c>
      <c r="AJ4994">
        <v>10</v>
      </c>
      <c r="AK4994">
        <v>10</v>
      </c>
      <c r="AL4994">
        <v>6</v>
      </c>
      <c r="AM4994">
        <v>10</v>
      </c>
    </row>
    <row r="4995" spans="1:39" x14ac:dyDescent="0.15">
      <c r="A4995" t="s">
        <v>51</v>
      </c>
      <c r="B4995">
        <v>5</v>
      </c>
      <c r="C4995">
        <v>2</v>
      </c>
      <c r="D4995">
        <v>1</v>
      </c>
      <c r="E4995" t="s">
        <v>32</v>
      </c>
      <c r="F4995" t="s">
        <v>206</v>
      </c>
      <c r="G4995">
        <v>616</v>
      </c>
      <c r="H4995">
        <v>4187</v>
      </c>
      <c r="I4995">
        <v>16589</v>
      </c>
      <c r="J4995">
        <v>903964.29</v>
      </c>
      <c r="K4995">
        <v>721583.76</v>
      </c>
      <c r="L4995">
        <v>602528.36</v>
      </c>
      <c r="M4995">
        <v>244245.2127</v>
      </c>
      <c r="N4995">
        <v>616</v>
      </c>
      <c r="O4995">
        <v>1732</v>
      </c>
      <c r="P4995">
        <v>7480</v>
      </c>
      <c r="Q4995">
        <v>389739.47</v>
      </c>
      <c r="R4995">
        <v>308894.92</v>
      </c>
      <c r="S4995">
        <v>227803.95</v>
      </c>
      <c r="T4995">
        <v>115646.9411</v>
      </c>
      <c r="U4995">
        <v>616</v>
      </c>
      <c r="V4995">
        <v>2455</v>
      </c>
      <c r="W4995">
        <v>9109</v>
      </c>
      <c r="X4995">
        <v>514224.82</v>
      </c>
      <c r="Y4995">
        <v>412688.84</v>
      </c>
      <c r="Z4995">
        <v>374724.41</v>
      </c>
      <c r="AA4995">
        <v>128598.27159999999</v>
      </c>
      <c r="AB4995">
        <v>596</v>
      </c>
      <c r="AC4995">
        <v>612</v>
      </c>
      <c r="AD4995">
        <v>483</v>
      </c>
      <c r="AE4995">
        <v>588</v>
      </c>
      <c r="AF4995">
        <v>596</v>
      </c>
      <c r="AG4995">
        <v>612</v>
      </c>
      <c r="AH4995">
        <v>483</v>
      </c>
      <c r="AI4995">
        <v>588</v>
      </c>
      <c r="AJ4995">
        <v>596</v>
      </c>
      <c r="AK4995">
        <v>612</v>
      </c>
      <c r="AL4995">
        <v>483</v>
      </c>
      <c r="AM4995">
        <v>588</v>
      </c>
    </row>
    <row r="4996" spans="1:39" x14ac:dyDescent="0.15">
      <c r="A4996" t="s">
        <v>51</v>
      </c>
      <c r="B4996">
        <v>5</v>
      </c>
      <c r="C4996">
        <v>2</v>
      </c>
      <c r="D4996">
        <v>2</v>
      </c>
      <c r="E4996" t="s">
        <v>28</v>
      </c>
      <c r="F4996" t="s">
        <v>206</v>
      </c>
      <c r="G4996">
        <v>351</v>
      </c>
      <c r="H4996">
        <v>1653</v>
      </c>
      <c r="I4996">
        <v>7402</v>
      </c>
      <c r="J4996">
        <v>426992.26</v>
      </c>
      <c r="K4996">
        <v>363568.94</v>
      </c>
      <c r="L4996">
        <v>280603.68</v>
      </c>
      <c r="M4996">
        <v>111121.6755</v>
      </c>
      <c r="N4996">
        <v>351</v>
      </c>
      <c r="O4996">
        <v>740</v>
      </c>
      <c r="P4996">
        <v>3819</v>
      </c>
      <c r="Q4996">
        <v>218842.13</v>
      </c>
      <c r="R4996">
        <v>179591.73</v>
      </c>
      <c r="S4996">
        <v>115383.47</v>
      </c>
      <c r="T4996">
        <v>59856.7929</v>
      </c>
      <c r="U4996">
        <v>351</v>
      </c>
      <c r="V4996">
        <v>913</v>
      </c>
      <c r="W4996">
        <v>3583</v>
      </c>
      <c r="X4996">
        <v>208150.13</v>
      </c>
      <c r="Y4996">
        <v>183977.21</v>
      </c>
      <c r="Z4996">
        <v>165220.21</v>
      </c>
      <c r="AA4996">
        <v>51264.882599999997</v>
      </c>
      <c r="AB4996">
        <v>335</v>
      </c>
      <c r="AC4996">
        <v>346</v>
      </c>
      <c r="AD4996">
        <v>210</v>
      </c>
      <c r="AE4996">
        <v>329</v>
      </c>
      <c r="AF4996">
        <v>335</v>
      </c>
      <c r="AG4996">
        <v>346</v>
      </c>
      <c r="AH4996">
        <v>210</v>
      </c>
      <c r="AI4996">
        <v>329</v>
      </c>
      <c r="AJ4996">
        <v>335</v>
      </c>
      <c r="AK4996">
        <v>346</v>
      </c>
      <c r="AL4996">
        <v>210</v>
      </c>
      <c r="AM4996">
        <v>329</v>
      </c>
    </row>
    <row r="4997" spans="1:39" x14ac:dyDescent="0.15">
      <c r="A4997" t="s">
        <v>51</v>
      </c>
      <c r="B4997">
        <v>5</v>
      </c>
      <c r="C4997">
        <v>2</v>
      </c>
      <c r="D4997">
        <v>2</v>
      </c>
      <c r="E4997" t="s">
        <v>30</v>
      </c>
      <c r="F4997" t="s">
        <v>206</v>
      </c>
      <c r="G4997">
        <v>54</v>
      </c>
      <c r="H4997">
        <v>267</v>
      </c>
      <c r="I4997">
        <v>1113</v>
      </c>
      <c r="J4997">
        <v>64823.94</v>
      </c>
      <c r="K4997">
        <v>54300.01</v>
      </c>
      <c r="L4997">
        <v>38916.480000000003</v>
      </c>
      <c r="M4997">
        <v>17677.574199999999</v>
      </c>
      <c r="N4997">
        <v>54</v>
      </c>
      <c r="O4997">
        <v>127</v>
      </c>
      <c r="P4997">
        <v>594</v>
      </c>
      <c r="Q4997">
        <v>34634.269999999997</v>
      </c>
      <c r="R4997">
        <v>28992.53</v>
      </c>
      <c r="S4997">
        <v>15744.05</v>
      </c>
      <c r="T4997">
        <v>10125.8068</v>
      </c>
      <c r="U4997">
        <v>54</v>
      </c>
      <c r="V4997">
        <v>140</v>
      </c>
      <c r="W4997">
        <v>519</v>
      </c>
      <c r="X4997">
        <v>30189.67</v>
      </c>
      <c r="Y4997">
        <v>25307.48</v>
      </c>
      <c r="Z4997">
        <v>23172.43</v>
      </c>
      <c r="AA4997">
        <v>7551.7673999999997</v>
      </c>
      <c r="AB4997">
        <v>50</v>
      </c>
      <c r="AC4997">
        <v>54</v>
      </c>
      <c r="AD4997">
        <v>36</v>
      </c>
      <c r="AE4997">
        <v>52</v>
      </c>
      <c r="AF4997">
        <v>50</v>
      </c>
      <c r="AG4997">
        <v>54</v>
      </c>
      <c r="AH4997">
        <v>36</v>
      </c>
      <c r="AI4997">
        <v>52</v>
      </c>
      <c r="AJ4997">
        <v>50</v>
      </c>
      <c r="AK4997">
        <v>54</v>
      </c>
      <c r="AL4997">
        <v>36</v>
      </c>
      <c r="AM4997">
        <v>52</v>
      </c>
    </row>
    <row r="4998" spans="1:39" x14ac:dyDescent="0.15">
      <c r="A4998" t="s">
        <v>51</v>
      </c>
      <c r="B4998">
        <v>5</v>
      </c>
      <c r="C4998">
        <v>2</v>
      </c>
      <c r="D4998">
        <v>2</v>
      </c>
      <c r="E4998" t="s">
        <v>29</v>
      </c>
      <c r="F4998" t="s">
        <v>206</v>
      </c>
      <c r="G4998">
        <v>346</v>
      </c>
      <c r="H4998">
        <v>1850</v>
      </c>
      <c r="I4998">
        <v>8676</v>
      </c>
      <c r="J4998">
        <v>487944.04</v>
      </c>
      <c r="K4998">
        <v>394666.65</v>
      </c>
      <c r="L4998">
        <v>315268.3</v>
      </c>
      <c r="M4998">
        <v>127928.6232</v>
      </c>
      <c r="N4998">
        <v>346</v>
      </c>
      <c r="O4998">
        <v>725</v>
      </c>
      <c r="P4998">
        <v>3834</v>
      </c>
      <c r="Q4998">
        <v>213478.72</v>
      </c>
      <c r="R4998">
        <v>169048.3</v>
      </c>
      <c r="S4998">
        <v>112702.23</v>
      </c>
      <c r="T4998">
        <v>59707.413099999998</v>
      </c>
      <c r="U4998">
        <v>346</v>
      </c>
      <c r="V4998">
        <v>1125</v>
      </c>
      <c r="W4998">
        <v>4842</v>
      </c>
      <c r="X4998">
        <v>274465.32</v>
      </c>
      <c r="Y4998">
        <v>225618.35</v>
      </c>
      <c r="Z4998">
        <v>202566.07</v>
      </c>
      <c r="AA4998">
        <v>68221.210099999997</v>
      </c>
      <c r="AB4998">
        <v>322</v>
      </c>
      <c r="AC4998">
        <v>342</v>
      </c>
      <c r="AD4998">
        <v>228</v>
      </c>
      <c r="AE4998">
        <v>336</v>
      </c>
      <c r="AF4998">
        <v>322</v>
      </c>
      <c r="AG4998">
        <v>342</v>
      </c>
      <c r="AH4998">
        <v>228</v>
      </c>
      <c r="AI4998">
        <v>336</v>
      </c>
      <c r="AJ4998">
        <v>322</v>
      </c>
      <c r="AK4998">
        <v>342</v>
      </c>
      <c r="AL4998">
        <v>228</v>
      </c>
      <c r="AM4998">
        <v>336</v>
      </c>
    </row>
    <row r="4999" spans="1:39" x14ac:dyDescent="0.15">
      <c r="A4999" t="s">
        <v>51</v>
      </c>
      <c r="B4999">
        <v>5</v>
      </c>
      <c r="C4999">
        <v>2</v>
      </c>
      <c r="D4999">
        <v>2</v>
      </c>
      <c r="E4999" t="s">
        <v>32</v>
      </c>
      <c r="F4999" t="s">
        <v>206</v>
      </c>
      <c r="G4999">
        <v>149</v>
      </c>
      <c r="H4999">
        <v>856</v>
      </c>
      <c r="I4999">
        <v>3753</v>
      </c>
      <c r="J4999">
        <v>210538.19</v>
      </c>
      <c r="K4999">
        <v>168142.95</v>
      </c>
      <c r="L4999">
        <v>139432.99</v>
      </c>
      <c r="M4999">
        <v>55776.062599999997</v>
      </c>
      <c r="N4999">
        <v>149</v>
      </c>
      <c r="O4999">
        <v>324</v>
      </c>
      <c r="P4999">
        <v>1461</v>
      </c>
      <c r="Q4999">
        <v>79372.960000000006</v>
      </c>
      <c r="R4999">
        <v>62556.31</v>
      </c>
      <c r="S4999">
        <v>41421.39</v>
      </c>
      <c r="T4999">
        <v>23615.525099999999</v>
      </c>
      <c r="U4999">
        <v>149</v>
      </c>
      <c r="V4999">
        <v>532</v>
      </c>
      <c r="W4999">
        <v>2292</v>
      </c>
      <c r="X4999">
        <v>131165.23000000001</v>
      </c>
      <c r="Y4999">
        <v>105586.64</v>
      </c>
      <c r="Z4999">
        <v>98011.6</v>
      </c>
      <c r="AA4999">
        <v>32160.537499999999</v>
      </c>
      <c r="AB4999">
        <v>143</v>
      </c>
      <c r="AC4999">
        <v>149</v>
      </c>
      <c r="AD4999">
        <v>114</v>
      </c>
      <c r="AE4999">
        <v>144</v>
      </c>
      <c r="AF4999">
        <v>143</v>
      </c>
      <c r="AG4999">
        <v>149</v>
      </c>
      <c r="AH4999">
        <v>114</v>
      </c>
      <c r="AI4999">
        <v>144</v>
      </c>
      <c r="AJ4999">
        <v>143</v>
      </c>
      <c r="AK4999">
        <v>149</v>
      </c>
      <c r="AL4999">
        <v>114</v>
      </c>
      <c r="AM4999">
        <v>144</v>
      </c>
    </row>
    <row r="5000" spans="1:39" x14ac:dyDescent="0.15">
      <c r="A5000" t="s">
        <v>51</v>
      </c>
      <c r="B5000">
        <v>30</v>
      </c>
      <c r="C5000">
        <v>1</v>
      </c>
      <c r="D5000">
        <v>0</v>
      </c>
      <c r="E5000" t="s">
        <v>28</v>
      </c>
      <c r="F5000" t="s">
        <v>206</v>
      </c>
      <c r="G5000">
        <v>8885</v>
      </c>
      <c r="H5000">
        <v>17075</v>
      </c>
      <c r="I5000">
        <v>68827</v>
      </c>
      <c r="J5000">
        <v>4010546.27</v>
      </c>
      <c r="K5000">
        <v>3371591.98</v>
      </c>
      <c r="L5000">
        <v>2897527.74</v>
      </c>
      <c r="M5000">
        <v>1044973.0424</v>
      </c>
      <c r="N5000">
        <v>3896</v>
      </c>
      <c r="O5000">
        <v>7101</v>
      </c>
      <c r="P5000">
        <v>31219</v>
      </c>
      <c r="Q5000">
        <v>1824179.6</v>
      </c>
      <c r="R5000">
        <v>1488889.52</v>
      </c>
      <c r="S5000">
        <v>1143907.8500000001</v>
      </c>
      <c r="T5000">
        <v>503157.46289999998</v>
      </c>
      <c r="U5000">
        <v>4989</v>
      </c>
      <c r="V5000">
        <v>9974</v>
      </c>
      <c r="W5000">
        <v>37608</v>
      </c>
      <c r="X5000">
        <v>2186366.67</v>
      </c>
      <c r="Y5000">
        <v>1882702.46</v>
      </c>
      <c r="Z5000">
        <v>1753619.89</v>
      </c>
      <c r="AA5000">
        <v>541815.57949999999</v>
      </c>
      <c r="AB5000">
        <v>8654</v>
      </c>
      <c r="AC5000">
        <v>7312</v>
      </c>
      <c r="AD5000">
        <v>5967</v>
      </c>
      <c r="AE5000">
        <v>5495</v>
      </c>
      <c r="AF5000">
        <v>3845</v>
      </c>
      <c r="AG5000">
        <v>3692</v>
      </c>
      <c r="AH5000">
        <v>3119</v>
      </c>
      <c r="AI5000">
        <v>2622</v>
      </c>
      <c r="AJ5000">
        <v>4809</v>
      </c>
      <c r="AK5000">
        <v>3620</v>
      </c>
      <c r="AL5000">
        <v>2848</v>
      </c>
      <c r="AM5000">
        <v>2873</v>
      </c>
    </row>
    <row r="5001" spans="1:39" x14ac:dyDescent="0.15">
      <c r="A5001" t="s">
        <v>51</v>
      </c>
      <c r="B5001">
        <v>30</v>
      </c>
      <c r="C5001">
        <v>1</v>
      </c>
      <c r="D5001">
        <v>0</v>
      </c>
      <c r="E5001" t="s">
        <v>30</v>
      </c>
      <c r="F5001" t="s">
        <v>206</v>
      </c>
      <c r="G5001">
        <v>15</v>
      </c>
      <c r="H5001">
        <v>22</v>
      </c>
      <c r="I5001">
        <v>124</v>
      </c>
      <c r="J5001">
        <v>6731.64</v>
      </c>
      <c r="K5001">
        <v>5926.49</v>
      </c>
      <c r="L5001">
        <v>5491.49</v>
      </c>
      <c r="M5001">
        <v>1754.8420000000001</v>
      </c>
      <c r="N5001">
        <v>7</v>
      </c>
      <c r="O5001">
        <v>11</v>
      </c>
      <c r="P5001">
        <v>75</v>
      </c>
      <c r="Q5001">
        <v>3864.7</v>
      </c>
      <c r="R5001">
        <v>3310.69</v>
      </c>
      <c r="S5001">
        <v>2924.69</v>
      </c>
      <c r="T5001">
        <v>1058.192</v>
      </c>
      <c r="U5001">
        <v>8</v>
      </c>
      <c r="V5001">
        <v>11</v>
      </c>
      <c r="W5001">
        <v>49</v>
      </c>
      <c r="X5001">
        <v>2866.94</v>
      </c>
      <c r="Y5001">
        <v>2615.8000000000002</v>
      </c>
      <c r="Z5001">
        <v>2566.8000000000002</v>
      </c>
      <c r="AA5001">
        <v>696.65</v>
      </c>
      <c r="AB5001">
        <v>15</v>
      </c>
      <c r="AC5001">
        <v>11</v>
      </c>
      <c r="AD5001">
        <v>4</v>
      </c>
      <c r="AE5001">
        <v>10</v>
      </c>
      <c r="AF5001">
        <v>7</v>
      </c>
      <c r="AG5001">
        <v>6</v>
      </c>
      <c r="AH5001">
        <v>4</v>
      </c>
      <c r="AI5001">
        <v>7</v>
      </c>
      <c r="AJ5001">
        <v>8</v>
      </c>
      <c r="AK5001">
        <v>5</v>
      </c>
      <c r="AL5001">
        <v>0</v>
      </c>
      <c r="AM5001">
        <v>3</v>
      </c>
    </row>
    <row r="5002" spans="1:39" x14ac:dyDescent="0.15">
      <c r="A5002" t="s">
        <v>51</v>
      </c>
      <c r="B5002">
        <v>30</v>
      </c>
      <c r="C5002">
        <v>1</v>
      </c>
      <c r="D5002">
        <v>0</v>
      </c>
      <c r="E5002" t="s">
        <v>29</v>
      </c>
      <c r="F5002" t="s">
        <v>206</v>
      </c>
      <c r="G5002">
        <v>120</v>
      </c>
      <c r="H5002">
        <v>245</v>
      </c>
      <c r="I5002">
        <v>1093</v>
      </c>
      <c r="J5002">
        <v>59925.45</v>
      </c>
      <c r="K5002">
        <v>46302.6</v>
      </c>
      <c r="L5002">
        <v>40223.33</v>
      </c>
      <c r="M5002">
        <v>16909.562600000001</v>
      </c>
      <c r="N5002">
        <v>68</v>
      </c>
      <c r="O5002">
        <v>144</v>
      </c>
      <c r="P5002">
        <v>644</v>
      </c>
      <c r="Q5002">
        <v>34237.46</v>
      </c>
      <c r="R5002">
        <v>25532.18</v>
      </c>
      <c r="S5002">
        <v>21344.25</v>
      </c>
      <c r="T5002">
        <v>10531.5877</v>
      </c>
      <c r="U5002">
        <v>52</v>
      </c>
      <c r="V5002">
        <v>101</v>
      </c>
      <c r="W5002">
        <v>449</v>
      </c>
      <c r="X5002">
        <v>25687.99</v>
      </c>
      <c r="Y5002">
        <v>20770.419999999998</v>
      </c>
      <c r="Z5002">
        <v>18879.080000000002</v>
      </c>
      <c r="AA5002">
        <v>6377.9749000000002</v>
      </c>
      <c r="AB5002">
        <v>120</v>
      </c>
      <c r="AC5002">
        <v>102</v>
      </c>
      <c r="AD5002">
        <v>90</v>
      </c>
      <c r="AE5002">
        <v>78</v>
      </c>
      <c r="AF5002">
        <v>68</v>
      </c>
      <c r="AG5002">
        <v>65</v>
      </c>
      <c r="AH5002">
        <v>60</v>
      </c>
      <c r="AI5002">
        <v>51</v>
      </c>
      <c r="AJ5002">
        <v>52</v>
      </c>
      <c r="AK5002">
        <v>37</v>
      </c>
      <c r="AL5002">
        <v>30</v>
      </c>
      <c r="AM5002">
        <v>27</v>
      </c>
    </row>
    <row r="5003" spans="1:39" x14ac:dyDescent="0.15">
      <c r="A5003" t="s">
        <v>51</v>
      </c>
      <c r="B5003">
        <v>30</v>
      </c>
      <c r="C5003">
        <v>1</v>
      </c>
      <c r="D5003">
        <v>0</v>
      </c>
      <c r="E5003" t="s">
        <v>32</v>
      </c>
      <c r="F5003" t="s">
        <v>206</v>
      </c>
      <c r="G5003">
        <v>2701</v>
      </c>
      <c r="H5003">
        <v>5853</v>
      </c>
      <c r="I5003">
        <v>24476</v>
      </c>
      <c r="J5003">
        <v>1412612.83</v>
      </c>
      <c r="K5003">
        <v>1091275.3799999999</v>
      </c>
      <c r="L5003">
        <v>1013535.97</v>
      </c>
      <c r="M5003">
        <v>355788.47710000002</v>
      </c>
      <c r="N5003">
        <v>387</v>
      </c>
      <c r="O5003">
        <v>847</v>
      </c>
      <c r="P5003">
        <v>3495</v>
      </c>
      <c r="Q5003">
        <v>210572.53</v>
      </c>
      <c r="R5003">
        <v>155299.06</v>
      </c>
      <c r="S5003">
        <v>124919.93</v>
      </c>
      <c r="T5003">
        <v>56512.6391</v>
      </c>
      <c r="U5003">
        <v>2314</v>
      </c>
      <c r="V5003">
        <v>5006</v>
      </c>
      <c r="W5003">
        <v>20981</v>
      </c>
      <c r="X5003">
        <v>1202040.3</v>
      </c>
      <c r="Y5003">
        <v>935976.32</v>
      </c>
      <c r="Z5003">
        <v>888616.04</v>
      </c>
      <c r="AA5003">
        <v>299275.83799999999</v>
      </c>
      <c r="AB5003">
        <v>2679</v>
      </c>
      <c r="AC5003">
        <v>2144</v>
      </c>
      <c r="AD5003">
        <v>1842</v>
      </c>
      <c r="AE5003">
        <v>1917</v>
      </c>
      <c r="AF5003">
        <v>386</v>
      </c>
      <c r="AG5003">
        <v>336</v>
      </c>
      <c r="AH5003">
        <v>298</v>
      </c>
      <c r="AI5003">
        <v>327</v>
      </c>
      <c r="AJ5003">
        <v>2293</v>
      </c>
      <c r="AK5003">
        <v>1808</v>
      </c>
      <c r="AL5003">
        <v>1544</v>
      </c>
      <c r="AM5003">
        <v>1590</v>
      </c>
    </row>
    <row r="5004" spans="1:39" x14ac:dyDescent="0.15">
      <c r="A5004" t="s">
        <v>51</v>
      </c>
      <c r="B5004">
        <v>30</v>
      </c>
      <c r="C5004">
        <v>1</v>
      </c>
      <c r="D5004">
        <v>1</v>
      </c>
      <c r="E5004" t="s">
        <v>28</v>
      </c>
      <c r="F5004" t="s">
        <v>206</v>
      </c>
      <c r="G5004">
        <v>36332</v>
      </c>
      <c r="H5004">
        <v>87966</v>
      </c>
      <c r="I5004">
        <v>298421</v>
      </c>
      <c r="J5004">
        <v>16645270.91</v>
      </c>
      <c r="K5004">
        <v>14222575.970000001</v>
      </c>
      <c r="L5004">
        <v>12492037.83</v>
      </c>
      <c r="M5004">
        <v>4437926.7037000004</v>
      </c>
      <c r="N5004">
        <v>17703</v>
      </c>
      <c r="O5004">
        <v>38741</v>
      </c>
      <c r="P5004">
        <v>148951</v>
      </c>
      <c r="Q5004">
        <v>8257406.1799999997</v>
      </c>
      <c r="R5004">
        <v>7007361.7699999996</v>
      </c>
      <c r="S5004">
        <v>5776174.5</v>
      </c>
      <c r="T5004">
        <v>2350953.6255999999</v>
      </c>
      <c r="U5004">
        <v>18629</v>
      </c>
      <c r="V5004">
        <v>49225</v>
      </c>
      <c r="W5004">
        <v>149470</v>
      </c>
      <c r="X5004">
        <v>8387864.7300000004</v>
      </c>
      <c r="Y5004">
        <v>7215214.2000000002</v>
      </c>
      <c r="Z5004">
        <v>6715863.3300000001</v>
      </c>
      <c r="AA5004">
        <v>2086973.0781</v>
      </c>
      <c r="AB5004">
        <v>34617</v>
      </c>
      <c r="AC5004">
        <v>34287</v>
      </c>
      <c r="AD5004">
        <v>21735</v>
      </c>
      <c r="AE5004">
        <v>32297</v>
      </c>
      <c r="AF5004">
        <v>17133</v>
      </c>
      <c r="AG5004">
        <v>17113</v>
      </c>
      <c r="AH5004">
        <v>11640</v>
      </c>
      <c r="AI5004">
        <v>16159</v>
      </c>
      <c r="AJ5004">
        <v>17484</v>
      </c>
      <c r="AK5004">
        <v>17174</v>
      </c>
      <c r="AL5004">
        <v>10095</v>
      </c>
      <c r="AM5004">
        <v>16138</v>
      </c>
    </row>
    <row r="5005" spans="1:39" x14ac:dyDescent="0.15">
      <c r="A5005" t="s">
        <v>51</v>
      </c>
      <c r="B5005">
        <v>30</v>
      </c>
      <c r="C5005">
        <v>1</v>
      </c>
      <c r="D5005">
        <v>1</v>
      </c>
      <c r="E5005" t="s">
        <v>30</v>
      </c>
      <c r="F5005" t="s">
        <v>206</v>
      </c>
      <c r="G5005">
        <v>4180</v>
      </c>
      <c r="H5005">
        <v>10375</v>
      </c>
      <c r="I5005">
        <v>34518</v>
      </c>
      <c r="J5005">
        <v>1938975.11</v>
      </c>
      <c r="K5005">
        <v>1654821.58</v>
      </c>
      <c r="L5005">
        <v>1430739.07</v>
      </c>
      <c r="M5005">
        <v>512026.26</v>
      </c>
      <c r="N5005">
        <v>1874</v>
      </c>
      <c r="O5005">
        <v>4225</v>
      </c>
      <c r="P5005">
        <v>15973</v>
      </c>
      <c r="Q5005">
        <v>893282.19</v>
      </c>
      <c r="R5005">
        <v>752926.25</v>
      </c>
      <c r="S5005">
        <v>603202.24</v>
      </c>
      <c r="T5005">
        <v>250412.2219</v>
      </c>
      <c r="U5005">
        <v>2306</v>
      </c>
      <c r="V5005">
        <v>6150</v>
      </c>
      <c r="W5005">
        <v>18545</v>
      </c>
      <c r="X5005">
        <v>1045692.92</v>
      </c>
      <c r="Y5005">
        <v>901895.33</v>
      </c>
      <c r="Z5005">
        <v>827536.83</v>
      </c>
      <c r="AA5005">
        <v>261614.03810000001</v>
      </c>
      <c r="AB5005">
        <v>3937</v>
      </c>
      <c r="AC5005">
        <v>4030</v>
      </c>
      <c r="AD5005">
        <v>2263</v>
      </c>
      <c r="AE5005">
        <v>4019</v>
      </c>
      <c r="AF5005">
        <v>1762</v>
      </c>
      <c r="AG5005">
        <v>1819</v>
      </c>
      <c r="AH5005">
        <v>1146</v>
      </c>
      <c r="AI5005">
        <v>1817</v>
      </c>
      <c r="AJ5005">
        <v>2175</v>
      </c>
      <c r="AK5005">
        <v>2211</v>
      </c>
      <c r="AL5005">
        <v>1117</v>
      </c>
      <c r="AM5005">
        <v>2202</v>
      </c>
    </row>
    <row r="5006" spans="1:39" x14ac:dyDescent="0.15">
      <c r="A5006" t="s">
        <v>51</v>
      </c>
      <c r="B5006">
        <v>30</v>
      </c>
      <c r="C5006">
        <v>1</v>
      </c>
      <c r="D5006">
        <v>1</v>
      </c>
      <c r="E5006" t="s">
        <v>29</v>
      </c>
      <c r="F5006" t="s">
        <v>206</v>
      </c>
      <c r="G5006">
        <v>52653</v>
      </c>
      <c r="H5006">
        <v>144652</v>
      </c>
      <c r="I5006">
        <v>475188</v>
      </c>
      <c r="J5006">
        <v>26297038.050000001</v>
      </c>
      <c r="K5006">
        <v>21224024.100000001</v>
      </c>
      <c r="L5006">
        <v>18945383.469999999</v>
      </c>
      <c r="M5006">
        <v>6909020.4245999996</v>
      </c>
      <c r="N5006">
        <v>16561</v>
      </c>
      <c r="O5006">
        <v>39735</v>
      </c>
      <c r="P5006">
        <v>153560</v>
      </c>
      <c r="Q5006">
        <v>8351906.0899999999</v>
      </c>
      <c r="R5006">
        <v>6673052.8200000003</v>
      </c>
      <c r="S5006">
        <v>5547707.2400000002</v>
      </c>
      <c r="T5006">
        <v>2411607.6713999999</v>
      </c>
      <c r="U5006">
        <v>36092</v>
      </c>
      <c r="V5006">
        <v>104917</v>
      </c>
      <c r="W5006">
        <v>321628</v>
      </c>
      <c r="X5006">
        <v>17945131.960000001</v>
      </c>
      <c r="Y5006">
        <v>14550971.279999999</v>
      </c>
      <c r="Z5006">
        <v>13397676.23</v>
      </c>
      <c r="AA5006">
        <v>4497412.7532000002</v>
      </c>
      <c r="AB5006">
        <v>50697</v>
      </c>
      <c r="AC5006">
        <v>51140</v>
      </c>
      <c r="AD5006">
        <v>33383</v>
      </c>
      <c r="AE5006">
        <v>50544</v>
      </c>
      <c r="AF5006">
        <v>15932</v>
      </c>
      <c r="AG5006">
        <v>16013</v>
      </c>
      <c r="AH5006">
        <v>11582</v>
      </c>
      <c r="AI5006">
        <v>15951</v>
      </c>
      <c r="AJ5006">
        <v>34765</v>
      </c>
      <c r="AK5006">
        <v>35127</v>
      </c>
      <c r="AL5006">
        <v>21801</v>
      </c>
      <c r="AM5006">
        <v>34593</v>
      </c>
    </row>
    <row r="5007" spans="1:39" x14ac:dyDescent="0.15">
      <c r="A5007" t="s">
        <v>51</v>
      </c>
      <c r="B5007">
        <v>30</v>
      </c>
      <c r="C5007">
        <v>1</v>
      </c>
      <c r="D5007">
        <v>1</v>
      </c>
      <c r="E5007" t="s">
        <v>31</v>
      </c>
      <c r="F5007" t="s">
        <v>206</v>
      </c>
      <c r="G5007">
        <v>42</v>
      </c>
      <c r="H5007">
        <v>156</v>
      </c>
      <c r="I5007">
        <v>409</v>
      </c>
      <c r="J5007">
        <v>22530.36</v>
      </c>
      <c r="K5007">
        <v>18410.54</v>
      </c>
      <c r="L5007">
        <v>16986.27</v>
      </c>
      <c r="M5007">
        <v>5850.3032000000003</v>
      </c>
      <c r="N5007">
        <v>7</v>
      </c>
      <c r="O5007">
        <v>28</v>
      </c>
      <c r="P5007">
        <v>74</v>
      </c>
      <c r="Q5007">
        <v>3943.6</v>
      </c>
      <c r="R5007">
        <v>3212.65</v>
      </c>
      <c r="S5007">
        <v>2766.66</v>
      </c>
      <c r="T5007">
        <v>1200.2683</v>
      </c>
      <c r="U5007">
        <v>35</v>
      </c>
      <c r="V5007">
        <v>128</v>
      </c>
      <c r="W5007">
        <v>335</v>
      </c>
      <c r="X5007">
        <v>18586.759999999998</v>
      </c>
      <c r="Y5007">
        <v>15197.89</v>
      </c>
      <c r="Z5007">
        <v>14219.61</v>
      </c>
      <c r="AA5007">
        <v>4650.0348999999997</v>
      </c>
      <c r="AB5007">
        <v>36</v>
      </c>
      <c r="AC5007">
        <v>42</v>
      </c>
      <c r="AD5007">
        <v>25</v>
      </c>
      <c r="AE5007">
        <v>38</v>
      </c>
      <c r="AF5007">
        <v>7</v>
      </c>
      <c r="AG5007">
        <v>7</v>
      </c>
      <c r="AH5007">
        <v>6</v>
      </c>
      <c r="AI5007">
        <v>7</v>
      </c>
      <c r="AJ5007">
        <v>29</v>
      </c>
      <c r="AK5007">
        <v>35</v>
      </c>
      <c r="AL5007">
        <v>19</v>
      </c>
      <c r="AM5007">
        <v>31</v>
      </c>
    </row>
    <row r="5008" spans="1:39" x14ac:dyDescent="0.15">
      <c r="A5008" t="s">
        <v>51</v>
      </c>
      <c r="B5008">
        <v>30</v>
      </c>
      <c r="C5008">
        <v>1</v>
      </c>
      <c r="D5008">
        <v>1</v>
      </c>
      <c r="E5008" t="s">
        <v>32</v>
      </c>
      <c r="F5008" t="s">
        <v>206</v>
      </c>
      <c r="G5008">
        <v>3073</v>
      </c>
      <c r="H5008">
        <v>8022</v>
      </c>
      <c r="I5008">
        <v>28250</v>
      </c>
      <c r="J5008">
        <v>1599311.27</v>
      </c>
      <c r="K5008">
        <v>1264688.27</v>
      </c>
      <c r="L5008">
        <v>1167759.51</v>
      </c>
      <c r="M5008">
        <v>406999.5148</v>
      </c>
      <c r="N5008">
        <v>481</v>
      </c>
      <c r="O5008">
        <v>1181</v>
      </c>
      <c r="P5008">
        <v>4503</v>
      </c>
      <c r="Q5008">
        <v>251754.66</v>
      </c>
      <c r="R5008">
        <v>196333.99</v>
      </c>
      <c r="S5008">
        <v>160599.43</v>
      </c>
      <c r="T5008">
        <v>71549.672300000006</v>
      </c>
      <c r="U5008">
        <v>2592</v>
      </c>
      <c r="V5008">
        <v>6841</v>
      </c>
      <c r="W5008">
        <v>23747</v>
      </c>
      <c r="X5008">
        <v>1347556.61</v>
      </c>
      <c r="Y5008">
        <v>1068354.28</v>
      </c>
      <c r="Z5008">
        <v>1007160.08</v>
      </c>
      <c r="AA5008">
        <v>335449.84250000003</v>
      </c>
      <c r="AB5008">
        <v>3005</v>
      </c>
      <c r="AC5008">
        <v>2895</v>
      </c>
      <c r="AD5008">
        <v>1876</v>
      </c>
      <c r="AE5008">
        <v>2773</v>
      </c>
      <c r="AF5008">
        <v>470</v>
      </c>
      <c r="AG5008">
        <v>437</v>
      </c>
      <c r="AH5008">
        <v>314</v>
      </c>
      <c r="AI5008">
        <v>441</v>
      </c>
      <c r="AJ5008">
        <v>2535</v>
      </c>
      <c r="AK5008">
        <v>2458</v>
      </c>
      <c r="AL5008">
        <v>1562</v>
      </c>
      <c r="AM5008">
        <v>2332</v>
      </c>
    </row>
    <row r="5009" spans="1:39" x14ac:dyDescent="0.15">
      <c r="A5009" t="s">
        <v>51</v>
      </c>
      <c r="B5009">
        <v>30</v>
      </c>
      <c r="C5009">
        <v>1</v>
      </c>
      <c r="D5009">
        <v>2</v>
      </c>
      <c r="E5009" t="s">
        <v>28</v>
      </c>
      <c r="F5009" t="s">
        <v>206</v>
      </c>
      <c r="G5009">
        <v>10950</v>
      </c>
      <c r="H5009">
        <v>20087</v>
      </c>
      <c r="I5009">
        <v>81660</v>
      </c>
      <c r="J5009">
        <v>4778690.71</v>
      </c>
      <c r="K5009">
        <v>4121715.97</v>
      </c>
      <c r="L5009">
        <v>3584016.14</v>
      </c>
      <c r="M5009">
        <v>1228116.0471000001</v>
      </c>
      <c r="N5009">
        <v>4549</v>
      </c>
      <c r="O5009">
        <v>7737</v>
      </c>
      <c r="P5009">
        <v>35235</v>
      </c>
      <c r="Q5009">
        <v>2066573.55</v>
      </c>
      <c r="R5009">
        <v>1738968.27</v>
      </c>
      <c r="S5009">
        <v>1342233.94</v>
      </c>
      <c r="T5009">
        <v>564796.71279999998</v>
      </c>
      <c r="U5009">
        <v>6401</v>
      </c>
      <c r="V5009">
        <v>12350</v>
      </c>
      <c r="W5009">
        <v>46425</v>
      </c>
      <c r="X5009">
        <v>2712117.16</v>
      </c>
      <c r="Y5009">
        <v>2382747.7000000002</v>
      </c>
      <c r="Z5009">
        <v>2241782.2000000002</v>
      </c>
      <c r="AA5009">
        <v>663319.33429999999</v>
      </c>
      <c r="AB5009">
        <v>10511</v>
      </c>
      <c r="AC5009">
        <v>9754</v>
      </c>
      <c r="AD5009">
        <v>4848</v>
      </c>
      <c r="AE5009">
        <v>9392</v>
      </c>
      <c r="AF5009">
        <v>4363</v>
      </c>
      <c r="AG5009">
        <v>4325</v>
      </c>
      <c r="AH5009">
        <v>2334</v>
      </c>
      <c r="AI5009">
        <v>4114</v>
      </c>
      <c r="AJ5009">
        <v>6148</v>
      </c>
      <c r="AK5009">
        <v>5429</v>
      </c>
      <c r="AL5009">
        <v>2514</v>
      </c>
      <c r="AM5009">
        <v>5278</v>
      </c>
    </row>
    <row r="5010" spans="1:39" x14ac:dyDescent="0.15">
      <c r="A5010" t="s">
        <v>51</v>
      </c>
      <c r="B5010">
        <v>30</v>
      </c>
      <c r="C5010">
        <v>1</v>
      </c>
      <c r="D5010">
        <v>2</v>
      </c>
      <c r="E5010" t="s">
        <v>30</v>
      </c>
      <c r="F5010" t="s">
        <v>206</v>
      </c>
      <c r="G5010">
        <v>1349</v>
      </c>
      <c r="H5010">
        <v>2542</v>
      </c>
      <c r="I5010">
        <v>10172</v>
      </c>
      <c r="J5010">
        <v>594428.30000000005</v>
      </c>
      <c r="K5010">
        <v>507984.9</v>
      </c>
      <c r="L5010">
        <v>434166.84</v>
      </c>
      <c r="M5010">
        <v>152903.62270000001</v>
      </c>
      <c r="N5010">
        <v>533</v>
      </c>
      <c r="O5010">
        <v>907</v>
      </c>
      <c r="P5010">
        <v>4119</v>
      </c>
      <c r="Q5010">
        <v>243807.07</v>
      </c>
      <c r="R5010">
        <v>204018.71</v>
      </c>
      <c r="S5010">
        <v>152710.06</v>
      </c>
      <c r="T5010">
        <v>66499.881200000003</v>
      </c>
      <c r="U5010">
        <v>816</v>
      </c>
      <c r="V5010">
        <v>1635</v>
      </c>
      <c r="W5010">
        <v>6053</v>
      </c>
      <c r="X5010">
        <v>350621.23</v>
      </c>
      <c r="Y5010">
        <v>303966.19</v>
      </c>
      <c r="Z5010">
        <v>281456.78000000003</v>
      </c>
      <c r="AA5010">
        <v>86403.741500000004</v>
      </c>
      <c r="AB5010">
        <v>1266</v>
      </c>
      <c r="AC5010">
        <v>1214</v>
      </c>
      <c r="AD5010">
        <v>507</v>
      </c>
      <c r="AE5010">
        <v>1310</v>
      </c>
      <c r="AF5010">
        <v>502</v>
      </c>
      <c r="AG5010">
        <v>507</v>
      </c>
      <c r="AH5010">
        <v>264</v>
      </c>
      <c r="AI5010">
        <v>522</v>
      </c>
      <c r="AJ5010">
        <v>764</v>
      </c>
      <c r="AK5010">
        <v>707</v>
      </c>
      <c r="AL5010">
        <v>243</v>
      </c>
      <c r="AM5010">
        <v>788</v>
      </c>
    </row>
    <row r="5011" spans="1:39" x14ac:dyDescent="0.15">
      <c r="A5011" t="s">
        <v>51</v>
      </c>
      <c r="B5011">
        <v>30</v>
      </c>
      <c r="C5011">
        <v>1</v>
      </c>
      <c r="D5011">
        <v>2</v>
      </c>
      <c r="E5011" t="s">
        <v>29</v>
      </c>
      <c r="F5011" t="s">
        <v>206</v>
      </c>
      <c r="G5011">
        <v>5716</v>
      </c>
      <c r="H5011">
        <v>11291</v>
      </c>
      <c r="I5011">
        <v>46967</v>
      </c>
      <c r="J5011">
        <v>2710735.26</v>
      </c>
      <c r="K5011">
        <v>2197488.69</v>
      </c>
      <c r="L5011">
        <v>1962217.63</v>
      </c>
      <c r="M5011">
        <v>693584.52170000004</v>
      </c>
      <c r="N5011">
        <v>1638</v>
      </c>
      <c r="O5011">
        <v>2895</v>
      </c>
      <c r="P5011">
        <v>13939</v>
      </c>
      <c r="Q5011">
        <v>798513.8</v>
      </c>
      <c r="R5011">
        <v>635472.18000000005</v>
      </c>
      <c r="S5011">
        <v>500621.12</v>
      </c>
      <c r="T5011">
        <v>220694.33009999999</v>
      </c>
      <c r="U5011">
        <v>4078</v>
      </c>
      <c r="V5011">
        <v>8396</v>
      </c>
      <c r="W5011">
        <v>33028</v>
      </c>
      <c r="X5011">
        <v>1912221.46</v>
      </c>
      <c r="Y5011">
        <v>1562016.51</v>
      </c>
      <c r="Z5011">
        <v>1461596.51</v>
      </c>
      <c r="AA5011">
        <v>472890.19160000002</v>
      </c>
      <c r="AB5011">
        <v>5516</v>
      </c>
      <c r="AC5011">
        <v>5302</v>
      </c>
      <c r="AD5011">
        <v>2482</v>
      </c>
      <c r="AE5011">
        <v>5536</v>
      </c>
      <c r="AF5011">
        <v>1587</v>
      </c>
      <c r="AG5011">
        <v>1526</v>
      </c>
      <c r="AH5011">
        <v>835</v>
      </c>
      <c r="AI5011">
        <v>1585</v>
      </c>
      <c r="AJ5011">
        <v>3929</v>
      </c>
      <c r="AK5011">
        <v>3776</v>
      </c>
      <c r="AL5011">
        <v>1647</v>
      </c>
      <c r="AM5011">
        <v>3951</v>
      </c>
    </row>
    <row r="5012" spans="1:39" x14ac:dyDescent="0.15">
      <c r="A5012" t="s">
        <v>51</v>
      </c>
      <c r="B5012">
        <v>30</v>
      </c>
      <c r="C5012">
        <v>1</v>
      </c>
      <c r="D5012">
        <v>2</v>
      </c>
      <c r="E5012" t="s">
        <v>32</v>
      </c>
      <c r="F5012" t="s">
        <v>206</v>
      </c>
      <c r="G5012">
        <v>1797</v>
      </c>
      <c r="H5012">
        <v>3883</v>
      </c>
      <c r="I5012">
        <v>15785</v>
      </c>
      <c r="J5012">
        <v>917109.24</v>
      </c>
      <c r="K5012">
        <v>712573.68</v>
      </c>
      <c r="L5012">
        <v>657855.49</v>
      </c>
      <c r="M5012">
        <v>229385.2438</v>
      </c>
      <c r="N5012">
        <v>239</v>
      </c>
      <c r="O5012">
        <v>462</v>
      </c>
      <c r="P5012">
        <v>2108</v>
      </c>
      <c r="Q5012">
        <v>125766.42</v>
      </c>
      <c r="R5012">
        <v>95324.29</v>
      </c>
      <c r="S5012">
        <v>74622.98</v>
      </c>
      <c r="T5012">
        <v>33016.858</v>
      </c>
      <c r="U5012">
        <v>1558</v>
      </c>
      <c r="V5012">
        <v>3421</v>
      </c>
      <c r="W5012">
        <v>13677</v>
      </c>
      <c r="X5012">
        <v>791342.82</v>
      </c>
      <c r="Y5012">
        <v>617249.39</v>
      </c>
      <c r="Z5012">
        <v>583232.51</v>
      </c>
      <c r="AA5012">
        <v>196368.38579999999</v>
      </c>
      <c r="AB5012">
        <v>1746</v>
      </c>
      <c r="AC5012">
        <v>1565</v>
      </c>
      <c r="AD5012">
        <v>867</v>
      </c>
      <c r="AE5012">
        <v>1578</v>
      </c>
      <c r="AF5012">
        <v>233</v>
      </c>
      <c r="AG5012">
        <v>188</v>
      </c>
      <c r="AH5012">
        <v>116</v>
      </c>
      <c r="AI5012">
        <v>231</v>
      </c>
      <c r="AJ5012">
        <v>1513</v>
      </c>
      <c r="AK5012">
        <v>1377</v>
      </c>
      <c r="AL5012">
        <v>751</v>
      </c>
      <c r="AM5012">
        <v>1347</v>
      </c>
    </row>
    <row r="5013" spans="1:39" x14ac:dyDescent="0.15">
      <c r="A5013" t="s">
        <v>51</v>
      </c>
      <c r="B5013">
        <v>30</v>
      </c>
      <c r="C5013">
        <v>2</v>
      </c>
      <c r="D5013">
        <v>0</v>
      </c>
      <c r="E5013" t="s">
        <v>28</v>
      </c>
      <c r="F5013" t="s">
        <v>206</v>
      </c>
      <c r="G5013">
        <v>1509</v>
      </c>
      <c r="H5013">
        <v>4733</v>
      </c>
      <c r="I5013">
        <v>14132</v>
      </c>
      <c r="J5013">
        <v>768341.4</v>
      </c>
      <c r="K5013">
        <v>619665.38</v>
      </c>
      <c r="L5013">
        <v>501681.27</v>
      </c>
      <c r="M5013">
        <v>213465.9106</v>
      </c>
      <c r="N5013">
        <v>1509</v>
      </c>
      <c r="O5013">
        <v>2160</v>
      </c>
      <c r="P5013">
        <v>7348</v>
      </c>
      <c r="Q5013">
        <v>386790.91</v>
      </c>
      <c r="R5013">
        <v>300126.93</v>
      </c>
      <c r="S5013">
        <v>201874.21</v>
      </c>
      <c r="T5013">
        <v>114637.79670000001</v>
      </c>
      <c r="U5013">
        <v>1509</v>
      </c>
      <c r="V5013">
        <v>2573</v>
      </c>
      <c r="W5013">
        <v>6784</v>
      </c>
      <c r="X5013">
        <v>381550.49</v>
      </c>
      <c r="Y5013">
        <v>319538.45</v>
      </c>
      <c r="Z5013">
        <v>299807.06</v>
      </c>
      <c r="AA5013">
        <v>98828.113899999997</v>
      </c>
      <c r="AB5013">
        <v>1488</v>
      </c>
      <c r="AC5013">
        <v>1477</v>
      </c>
      <c r="AD5013">
        <v>1282</v>
      </c>
      <c r="AE5013">
        <v>1230</v>
      </c>
      <c r="AF5013">
        <v>1488</v>
      </c>
      <c r="AG5013">
        <v>1477</v>
      </c>
      <c r="AH5013">
        <v>1282</v>
      </c>
      <c r="AI5013">
        <v>1230</v>
      </c>
      <c r="AJ5013">
        <v>1488</v>
      </c>
      <c r="AK5013">
        <v>1477</v>
      </c>
      <c r="AL5013">
        <v>1282</v>
      </c>
      <c r="AM5013">
        <v>1230</v>
      </c>
    </row>
    <row r="5014" spans="1:39" x14ac:dyDescent="0.15">
      <c r="A5014" t="s">
        <v>51</v>
      </c>
      <c r="B5014">
        <v>30</v>
      </c>
      <c r="C5014">
        <v>2</v>
      </c>
      <c r="D5014">
        <v>0</v>
      </c>
      <c r="E5014" t="s">
        <v>30</v>
      </c>
      <c r="F5014" t="s">
        <v>206</v>
      </c>
      <c r="G5014">
        <v>2</v>
      </c>
      <c r="H5014">
        <v>8</v>
      </c>
      <c r="I5014">
        <v>20</v>
      </c>
      <c r="J5014">
        <v>835.94</v>
      </c>
      <c r="K5014">
        <v>706.1</v>
      </c>
      <c r="L5014">
        <v>634.29999999999995</v>
      </c>
      <c r="M5014">
        <v>204.619</v>
      </c>
      <c r="N5014">
        <v>2</v>
      </c>
      <c r="O5014">
        <v>3</v>
      </c>
      <c r="P5014">
        <v>5</v>
      </c>
      <c r="Q5014">
        <v>265.99</v>
      </c>
      <c r="R5014">
        <v>201.74</v>
      </c>
      <c r="S5014">
        <v>152.74</v>
      </c>
      <c r="T5014">
        <v>63.548999999999999</v>
      </c>
      <c r="U5014">
        <v>2</v>
      </c>
      <c r="V5014">
        <v>5</v>
      </c>
      <c r="W5014">
        <v>15</v>
      </c>
      <c r="X5014">
        <v>569.95000000000005</v>
      </c>
      <c r="Y5014">
        <v>504.36</v>
      </c>
      <c r="Z5014">
        <v>481.56</v>
      </c>
      <c r="AA5014">
        <v>141.07</v>
      </c>
      <c r="AB5014">
        <v>2</v>
      </c>
      <c r="AC5014">
        <v>2</v>
      </c>
      <c r="AD5014">
        <v>1</v>
      </c>
      <c r="AE5014">
        <v>2</v>
      </c>
      <c r="AF5014">
        <v>2</v>
      </c>
      <c r="AG5014">
        <v>2</v>
      </c>
      <c r="AH5014">
        <v>1</v>
      </c>
      <c r="AI5014">
        <v>2</v>
      </c>
      <c r="AJ5014">
        <v>2</v>
      </c>
      <c r="AK5014">
        <v>2</v>
      </c>
      <c r="AL5014">
        <v>1</v>
      </c>
      <c r="AM5014">
        <v>2</v>
      </c>
    </row>
    <row r="5015" spans="1:39" x14ac:dyDescent="0.15">
      <c r="A5015" t="s">
        <v>51</v>
      </c>
      <c r="B5015">
        <v>30</v>
      </c>
      <c r="C5015">
        <v>2</v>
      </c>
      <c r="D5015">
        <v>0</v>
      </c>
      <c r="E5015" t="s">
        <v>29</v>
      </c>
      <c r="F5015" t="s">
        <v>206</v>
      </c>
      <c r="G5015">
        <v>26</v>
      </c>
      <c r="H5015">
        <v>100</v>
      </c>
      <c r="I5015">
        <v>289</v>
      </c>
      <c r="J5015">
        <v>15798.67</v>
      </c>
      <c r="K5015">
        <v>11713.83</v>
      </c>
      <c r="L5015">
        <v>9486.0400000000009</v>
      </c>
      <c r="M5015">
        <v>4396.4380000000001</v>
      </c>
      <c r="N5015">
        <v>26</v>
      </c>
      <c r="O5015">
        <v>46</v>
      </c>
      <c r="P5015">
        <v>152</v>
      </c>
      <c r="Q5015">
        <v>8126.16</v>
      </c>
      <c r="R5015">
        <v>5708.39</v>
      </c>
      <c r="S5015">
        <v>3825.41</v>
      </c>
      <c r="T5015">
        <v>2420.8431</v>
      </c>
      <c r="U5015">
        <v>26</v>
      </c>
      <c r="V5015">
        <v>54</v>
      </c>
      <c r="W5015">
        <v>137</v>
      </c>
      <c r="X5015">
        <v>7672.51</v>
      </c>
      <c r="Y5015">
        <v>6005.44</v>
      </c>
      <c r="Z5015">
        <v>5660.63</v>
      </c>
      <c r="AA5015">
        <v>1975.5949000000001</v>
      </c>
      <c r="AB5015">
        <v>26</v>
      </c>
      <c r="AC5015">
        <v>26</v>
      </c>
      <c r="AD5015">
        <v>25</v>
      </c>
      <c r="AE5015">
        <v>24</v>
      </c>
      <c r="AF5015">
        <v>26</v>
      </c>
      <c r="AG5015">
        <v>26</v>
      </c>
      <c r="AH5015">
        <v>25</v>
      </c>
      <c r="AI5015">
        <v>24</v>
      </c>
      <c r="AJ5015">
        <v>26</v>
      </c>
      <c r="AK5015">
        <v>26</v>
      </c>
      <c r="AL5015">
        <v>25</v>
      </c>
      <c r="AM5015">
        <v>24</v>
      </c>
    </row>
    <row r="5016" spans="1:39" x14ac:dyDescent="0.15">
      <c r="A5016" t="s">
        <v>51</v>
      </c>
      <c r="B5016">
        <v>30</v>
      </c>
      <c r="C5016">
        <v>2</v>
      </c>
      <c r="D5016">
        <v>0</v>
      </c>
      <c r="E5016" t="s">
        <v>32</v>
      </c>
      <c r="F5016" t="s">
        <v>206</v>
      </c>
      <c r="G5016">
        <v>604</v>
      </c>
      <c r="H5016">
        <v>2132</v>
      </c>
      <c r="I5016">
        <v>6655</v>
      </c>
      <c r="J5016">
        <v>360841.13</v>
      </c>
      <c r="K5016">
        <v>267321.53000000003</v>
      </c>
      <c r="L5016">
        <v>230150.9</v>
      </c>
      <c r="M5016">
        <v>98186.639200000005</v>
      </c>
      <c r="N5016">
        <v>604</v>
      </c>
      <c r="O5016">
        <v>874</v>
      </c>
      <c r="P5016">
        <v>2749</v>
      </c>
      <c r="Q5016">
        <v>139871.39000000001</v>
      </c>
      <c r="R5016">
        <v>100905.12</v>
      </c>
      <c r="S5016">
        <v>74601.070000000007</v>
      </c>
      <c r="T5016">
        <v>42360.873699999996</v>
      </c>
      <c r="U5016">
        <v>604</v>
      </c>
      <c r="V5016">
        <v>1258</v>
      </c>
      <c r="W5016">
        <v>3906</v>
      </c>
      <c r="X5016">
        <v>220969.74</v>
      </c>
      <c r="Y5016">
        <v>166416.41</v>
      </c>
      <c r="Z5016">
        <v>155549.82999999999</v>
      </c>
      <c r="AA5016">
        <v>55825.765500000001</v>
      </c>
      <c r="AB5016">
        <v>598</v>
      </c>
      <c r="AC5016">
        <v>586</v>
      </c>
      <c r="AD5016">
        <v>544</v>
      </c>
      <c r="AE5016">
        <v>534</v>
      </c>
      <c r="AF5016">
        <v>598</v>
      </c>
      <c r="AG5016">
        <v>586</v>
      </c>
      <c r="AH5016">
        <v>544</v>
      </c>
      <c r="AI5016">
        <v>534</v>
      </c>
      <c r="AJ5016">
        <v>598</v>
      </c>
      <c r="AK5016">
        <v>586</v>
      </c>
      <c r="AL5016">
        <v>544</v>
      </c>
      <c r="AM5016">
        <v>534</v>
      </c>
    </row>
    <row r="5017" spans="1:39" x14ac:dyDescent="0.15">
      <c r="A5017" t="s">
        <v>51</v>
      </c>
      <c r="B5017">
        <v>30</v>
      </c>
      <c r="C5017">
        <v>2</v>
      </c>
      <c r="D5017">
        <v>1</v>
      </c>
      <c r="E5017" t="s">
        <v>28</v>
      </c>
      <c r="F5017" t="s">
        <v>206</v>
      </c>
      <c r="G5017">
        <v>10427</v>
      </c>
      <c r="H5017">
        <v>36154</v>
      </c>
      <c r="I5017">
        <v>100038</v>
      </c>
      <c r="J5017">
        <v>5265857.28</v>
      </c>
      <c r="K5017">
        <v>4400974.32</v>
      </c>
      <c r="L5017">
        <v>3715815.51</v>
      </c>
      <c r="M5017">
        <v>1473141.3655000001</v>
      </c>
      <c r="N5017">
        <v>10427</v>
      </c>
      <c r="O5017">
        <v>16730</v>
      </c>
      <c r="P5017">
        <v>52117</v>
      </c>
      <c r="Q5017">
        <v>2659847.0499999998</v>
      </c>
      <c r="R5017">
        <v>2154421.36</v>
      </c>
      <c r="S5017">
        <v>1603510.84</v>
      </c>
      <c r="T5017">
        <v>804070.26049999997</v>
      </c>
      <c r="U5017">
        <v>10427</v>
      </c>
      <c r="V5017">
        <v>19424</v>
      </c>
      <c r="W5017">
        <v>47921</v>
      </c>
      <c r="X5017">
        <v>2606010.23</v>
      </c>
      <c r="Y5017">
        <v>2246552.96</v>
      </c>
      <c r="Z5017">
        <v>2112304.67</v>
      </c>
      <c r="AA5017">
        <v>669071.10499999998</v>
      </c>
      <c r="AB5017">
        <v>10061</v>
      </c>
      <c r="AC5017">
        <v>10306</v>
      </c>
      <c r="AD5017">
        <v>7482</v>
      </c>
      <c r="AE5017">
        <v>9901</v>
      </c>
      <c r="AF5017">
        <v>10061</v>
      </c>
      <c r="AG5017">
        <v>10306</v>
      </c>
      <c r="AH5017">
        <v>7482</v>
      </c>
      <c r="AI5017">
        <v>9901</v>
      </c>
      <c r="AJ5017">
        <v>10061</v>
      </c>
      <c r="AK5017">
        <v>10306</v>
      </c>
      <c r="AL5017">
        <v>7482</v>
      </c>
      <c r="AM5017">
        <v>9901</v>
      </c>
    </row>
    <row r="5018" spans="1:39" x14ac:dyDescent="0.15">
      <c r="A5018" t="s">
        <v>51</v>
      </c>
      <c r="B5018">
        <v>30</v>
      </c>
      <c r="C5018">
        <v>2</v>
      </c>
      <c r="D5018">
        <v>1</v>
      </c>
      <c r="E5018" t="s">
        <v>30</v>
      </c>
      <c r="F5018" t="s">
        <v>206</v>
      </c>
      <c r="G5018">
        <v>1312</v>
      </c>
      <c r="H5018">
        <v>4734</v>
      </c>
      <c r="I5018">
        <v>12812</v>
      </c>
      <c r="J5018">
        <v>675848.49</v>
      </c>
      <c r="K5018">
        <v>562137.65</v>
      </c>
      <c r="L5018">
        <v>463289.17</v>
      </c>
      <c r="M5018">
        <v>187320.8284</v>
      </c>
      <c r="N5018">
        <v>1312</v>
      </c>
      <c r="O5018">
        <v>2068</v>
      </c>
      <c r="P5018">
        <v>6461</v>
      </c>
      <c r="Q5018">
        <v>331540.84000000003</v>
      </c>
      <c r="R5018">
        <v>268522.77</v>
      </c>
      <c r="S5018">
        <v>189379.92</v>
      </c>
      <c r="T5018">
        <v>99406.796900000001</v>
      </c>
      <c r="U5018">
        <v>1312</v>
      </c>
      <c r="V5018">
        <v>2666</v>
      </c>
      <c r="W5018">
        <v>6351</v>
      </c>
      <c r="X5018">
        <v>344307.65</v>
      </c>
      <c r="Y5018">
        <v>293614.88</v>
      </c>
      <c r="Z5018">
        <v>273909.25</v>
      </c>
      <c r="AA5018">
        <v>87914.031499999997</v>
      </c>
      <c r="AB5018">
        <v>1243</v>
      </c>
      <c r="AC5018">
        <v>1297</v>
      </c>
      <c r="AD5018">
        <v>868</v>
      </c>
      <c r="AE5018">
        <v>1268</v>
      </c>
      <c r="AF5018">
        <v>1243</v>
      </c>
      <c r="AG5018">
        <v>1297</v>
      </c>
      <c r="AH5018">
        <v>868</v>
      </c>
      <c r="AI5018">
        <v>1268</v>
      </c>
      <c r="AJ5018">
        <v>1243</v>
      </c>
      <c r="AK5018">
        <v>1297</v>
      </c>
      <c r="AL5018">
        <v>868</v>
      </c>
      <c r="AM5018">
        <v>1268</v>
      </c>
    </row>
    <row r="5019" spans="1:39" x14ac:dyDescent="0.15">
      <c r="A5019" t="s">
        <v>51</v>
      </c>
      <c r="B5019">
        <v>30</v>
      </c>
      <c r="C5019">
        <v>2</v>
      </c>
      <c r="D5019">
        <v>1</v>
      </c>
      <c r="E5019" t="s">
        <v>29</v>
      </c>
      <c r="F5019" t="s">
        <v>206</v>
      </c>
      <c r="G5019">
        <v>21501</v>
      </c>
      <c r="H5019">
        <v>81849</v>
      </c>
      <c r="I5019">
        <v>230945</v>
      </c>
      <c r="J5019">
        <v>11998073.800000001</v>
      </c>
      <c r="K5019">
        <v>9433016.7799999993</v>
      </c>
      <c r="L5019">
        <v>8001122.7800000003</v>
      </c>
      <c r="M5019">
        <v>3372539.5247</v>
      </c>
      <c r="N5019">
        <v>21501</v>
      </c>
      <c r="O5019">
        <v>35082</v>
      </c>
      <c r="P5019">
        <v>110673</v>
      </c>
      <c r="Q5019">
        <v>5551672.3899999997</v>
      </c>
      <c r="R5019">
        <v>4258383.6500000004</v>
      </c>
      <c r="S5019">
        <v>3179595.27</v>
      </c>
      <c r="T5019">
        <v>1705597.7888</v>
      </c>
      <c r="U5019">
        <v>21501</v>
      </c>
      <c r="V5019">
        <v>46767</v>
      </c>
      <c r="W5019">
        <v>120272</v>
      </c>
      <c r="X5019">
        <v>6446401.4100000001</v>
      </c>
      <c r="Y5019">
        <v>5174633.13</v>
      </c>
      <c r="Z5019">
        <v>4821527.51</v>
      </c>
      <c r="AA5019">
        <v>1666941.7359</v>
      </c>
      <c r="AB5019">
        <v>20727</v>
      </c>
      <c r="AC5019">
        <v>21366</v>
      </c>
      <c r="AD5019">
        <v>16062</v>
      </c>
      <c r="AE5019">
        <v>20926</v>
      </c>
      <c r="AF5019">
        <v>20727</v>
      </c>
      <c r="AG5019">
        <v>21366</v>
      </c>
      <c r="AH5019">
        <v>16062</v>
      </c>
      <c r="AI5019">
        <v>20926</v>
      </c>
      <c r="AJ5019">
        <v>20727</v>
      </c>
      <c r="AK5019">
        <v>21366</v>
      </c>
      <c r="AL5019">
        <v>16062</v>
      </c>
      <c r="AM5019">
        <v>20926</v>
      </c>
    </row>
    <row r="5020" spans="1:39" x14ac:dyDescent="0.15">
      <c r="A5020" t="s">
        <v>51</v>
      </c>
      <c r="B5020">
        <v>30</v>
      </c>
      <c r="C5020">
        <v>2</v>
      </c>
      <c r="D5020">
        <v>1</v>
      </c>
      <c r="E5020" t="s">
        <v>31</v>
      </c>
      <c r="F5020" t="s">
        <v>206</v>
      </c>
      <c r="G5020">
        <v>18</v>
      </c>
      <c r="H5020">
        <v>80</v>
      </c>
      <c r="I5020">
        <v>186</v>
      </c>
      <c r="J5020">
        <v>9752.16</v>
      </c>
      <c r="K5020">
        <v>8033.16</v>
      </c>
      <c r="L5020">
        <v>6664</v>
      </c>
      <c r="M5020">
        <v>2907.9773</v>
      </c>
      <c r="N5020">
        <v>18</v>
      </c>
      <c r="O5020">
        <v>34</v>
      </c>
      <c r="P5020">
        <v>90</v>
      </c>
      <c r="Q5020">
        <v>4562.54</v>
      </c>
      <c r="R5020">
        <v>3524.1</v>
      </c>
      <c r="S5020">
        <v>2456.4899999999998</v>
      </c>
      <c r="T5020">
        <v>1444.0329999999999</v>
      </c>
      <c r="U5020">
        <v>18</v>
      </c>
      <c r="V5020">
        <v>46</v>
      </c>
      <c r="W5020">
        <v>96</v>
      </c>
      <c r="X5020">
        <v>5189.62</v>
      </c>
      <c r="Y5020">
        <v>4509.0600000000004</v>
      </c>
      <c r="Z5020">
        <v>4207.51</v>
      </c>
      <c r="AA5020">
        <v>1463.9443000000001</v>
      </c>
      <c r="AB5020">
        <v>17</v>
      </c>
      <c r="AC5020">
        <v>18</v>
      </c>
      <c r="AD5020">
        <v>10</v>
      </c>
      <c r="AE5020">
        <v>18</v>
      </c>
      <c r="AF5020">
        <v>17</v>
      </c>
      <c r="AG5020">
        <v>18</v>
      </c>
      <c r="AH5020">
        <v>10</v>
      </c>
      <c r="AI5020">
        <v>18</v>
      </c>
      <c r="AJ5020">
        <v>17</v>
      </c>
      <c r="AK5020">
        <v>18</v>
      </c>
      <c r="AL5020">
        <v>10</v>
      </c>
      <c r="AM5020">
        <v>18</v>
      </c>
    </row>
    <row r="5021" spans="1:39" x14ac:dyDescent="0.15">
      <c r="A5021" t="s">
        <v>51</v>
      </c>
      <c r="B5021">
        <v>30</v>
      </c>
      <c r="C5021">
        <v>2</v>
      </c>
      <c r="D5021">
        <v>1</v>
      </c>
      <c r="E5021" t="s">
        <v>32</v>
      </c>
      <c r="F5021" t="s">
        <v>206</v>
      </c>
      <c r="G5021">
        <v>1228</v>
      </c>
      <c r="H5021">
        <v>4526</v>
      </c>
      <c r="I5021">
        <v>13315</v>
      </c>
      <c r="J5021">
        <v>706407.6</v>
      </c>
      <c r="K5021">
        <v>550495.26</v>
      </c>
      <c r="L5021">
        <v>477056.02</v>
      </c>
      <c r="M5021">
        <v>195309.31520000001</v>
      </c>
      <c r="N5021">
        <v>1228</v>
      </c>
      <c r="O5021">
        <v>1914</v>
      </c>
      <c r="P5021">
        <v>5663</v>
      </c>
      <c r="Q5021">
        <v>285021.52</v>
      </c>
      <c r="R5021">
        <v>221250.88</v>
      </c>
      <c r="S5021">
        <v>165525.53</v>
      </c>
      <c r="T5021">
        <v>86899.68</v>
      </c>
      <c r="U5021">
        <v>1228</v>
      </c>
      <c r="V5021">
        <v>2612</v>
      </c>
      <c r="W5021">
        <v>7652</v>
      </c>
      <c r="X5021">
        <v>421386.08</v>
      </c>
      <c r="Y5021">
        <v>329244.38</v>
      </c>
      <c r="Z5021">
        <v>311530.49</v>
      </c>
      <c r="AA5021">
        <v>108409.6352</v>
      </c>
      <c r="AB5021">
        <v>1202</v>
      </c>
      <c r="AC5021">
        <v>1212</v>
      </c>
      <c r="AD5021">
        <v>935</v>
      </c>
      <c r="AE5021">
        <v>1183</v>
      </c>
      <c r="AF5021">
        <v>1202</v>
      </c>
      <c r="AG5021">
        <v>1212</v>
      </c>
      <c r="AH5021">
        <v>935</v>
      </c>
      <c r="AI5021">
        <v>1183</v>
      </c>
      <c r="AJ5021">
        <v>1202</v>
      </c>
      <c r="AK5021">
        <v>1212</v>
      </c>
      <c r="AL5021">
        <v>935</v>
      </c>
      <c r="AM5021">
        <v>1183</v>
      </c>
    </row>
    <row r="5022" spans="1:39" x14ac:dyDescent="0.15">
      <c r="A5022" t="s">
        <v>51</v>
      </c>
      <c r="B5022">
        <v>30</v>
      </c>
      <c r="C5022">
        <v>2</v>
      </c>
      <c r="D5022">
        <v>2</v>
      </c>
      <c r="E5022" t="s">
        <v>28</v>
      </c>
      <c r="F5022" t="s">
        <v>206</v>
      </c>
      <c r="G5022">
        <v>1999</v>
      </c>
      <c r="H5022">
        <v>6107</v>
      </c>
      <c r="I5022">
        <v>17888</v>
      </c>
      <c r="J5022">
        <v>983157.82</v>
      </c>
      <c r="K5022">
        <v>817242.09</v>
      </c>
      <c r="L5022">
        <v>660717.46</v>
      </c>
      <c r="M5022">
        <v>266829.84399999998</v>
      </c>
      <c r="N5022">
        <v>1999</v>
      </c>
      <c r="O5022">
        <v>2783</v>
      </c>
      <c r="P5022">
        <v>9173</v>
      </c>
      <c r="Q5022">
        <v>493652.03</v>
      </c>
      <c r="R5022">
        <v>397492.49</v>
      </c>
      <c r="S5022">
        <v>266210.21000000002</v>
      </c>
      <c r="T5022">
        <v>142496.7298</v>
      </c>
      <c r="U5022">
        <v>1999</v>
      </c>
      <c r="V5022">
        <v>3324</v>
      </c>
      <c r="W5022">
        <v>8715</v>
      </c>
      <c r="X5022">
        <v>489505.79</v>
      </c>
      <c r="Y5022">
        <v>419749.6</v>
      </c>
      <c r="Z5022">
        <v>394507.25</v>
      </c>
      <c r="AA5022">
        <v>124333.1142</v>
      </c>
      <c r="AB5022">
        <v>1910</v>
      </c>
      <c r="AC5022">
        <v>1966</v>
      </c>
      <c r="AD5022">
        <v>1235</v>
      </c>
      <c r="AE5022">
        <v>1862</v>
      </c>
      <c r="AF5022">
        <v>1910</v>
      </c>
      <c r="AG5022">
        <v>1966</v>
      </c>
      <c r="AH5022">
        <v>1235</v>
      </c>
      <c r="AI5022">
        <v>1862</v>
      </c>
      <c r="AJ5022">
        <v>1910</v>
      </c>
      <c r="AK5022">
        <v>1966</v>
      </c>
      <c r="AL5022">
        <v>1235</v>
      </c>
      <c r="AM5022">
        <v>1862</v>
      </c>
    </row>
    <row r="5023" spans="1:39" x14ac:dyDescent="0.15">
      <c r="A5023" t="s">
        <v>51</v>
      </c>
      <c r="B5023">
        <v>30</v>
      </c>
      <c r="C5023">
        <v>2</v>
      </c>
      <c r="D5023">
        <v>2</v>
      </c>
      <c r="E5023" t="s">
        <v>30</v>
      </c>
      <c r="F5023" t="s">
        <v>206</v>
      </c>
      <c r="G5023">
        <v>253</v>
      </c>
      <c r="H5023">
        <v>765</v>
      </c>
      <c r="I5023">
        <v>2212</v>
      </c>
      <c r="J5023">
        <v>124528.41</v>
      </c>
      <c r="K5023">
        <v>104311.82</v>
      </c>
      <c r="L5023">
        <v>80694.69</v>
      </c>
      <c r="M5023">
        <v>33141.571600000003</v>
      </c>
      <c r="N5023">
        <v>253</v>
      </c>
      <c r="O5023">
        <v>355</v>
      </c>
      <c r="P5023">
        <v>1144</v>
      </c>
      <c r="Q5023">
        <v>64066.239999999998</v>
      </c>
      <c r="R5023">
        <v>51790.11</v>
      </c>
      <c r="S5023">
        <v>31916.84</v>
      </c>
      <c r="T5023">
        <v>17800.564200000001</v>
      </c>
      <c r="U5023">
        <v>253</v>
      </c>
      <c r="V5023">
        <v>410</v>
      </c>
      <c r="W5023">
        <v>1068</v>
      </c>
      <c r="X5023">
        <v>60462.17</v>
      </c>
      <c r="Y5023">
        <v>52521.71</v>
      </c>
      <c r="Z5023">
        <v>48777.85</v>
      </c>
      <c r="AA5023">
        <v>15341.0074</v>
      </c>
      <c r="AB5023">
        <v>236</v>
      </c>
      <c r="AC5023">
        <v>250</v>
      </c>
      <c r="AD5023">
        <v>148</v>
      </c>
      <c r="AE5023">
        <v>247</v>
      </c>
      <c r="AF5023">
        <v>236</v>
      </c>
      <c r="AG5023">
        <v>250</v>
      </c>
      <c r="AH5023">
        <v>148</v>
      </c>
      <c r="AI5023">
        <v>247</v>
      </c>
      <c r="AJ5023">
        <v>236</v>
      </c>
      <c r="AK5023">
        <v>250</v>
      </c>
      <c r="AL5023">
        <v>148</v>
      </c>
      <c r="AM5023">
        <v>247</v>
      </c>
    </row>
    <row r="5024" spans="1:39" x14ac:dyDescent="0.15">
      <c r="A5024" t="s">
        <v>51</v>
      </c>
      <c r="B5024">
        <v>30</v>
      </c>
      <c r="C5024">
        <v>2</v>
      </c>
      <c r="D5024">
        <v>2</v>
      </c>
      <c r="E5024" t="s">
        <v>29</v>
      </c>
      <c r="F5024" t="s">
        <v>206</v>
      </c>
      <c r="G5024">
        <v>1213</v>
      </c>
      <c r="H5024">
        <v>3821</v>
      </c>
      <c r="I5024">
        <v>11975</v>
      </c>
      <c r="J5024">
        <v>647441.22</v>
      </c>
      <c r="K5024">
        <v>507956.79</v>
      </c>
      <c r="L5024">
        <v>416158.61</v>
      </c>
      <c r="M5024">
        <v>175446.52340000001</v>
      </c>
      <c r="N5024">
        <v>1213</v>
      </c>
      <c r="O5024">
        <v>1625</v>
      </c>
      <c r="P5024">
        <v>5600</v>
      </c>
      <c r="Q5024">
        <v>295783.98</v>
      </c>
      <c r="R5024">
        <v>225822.34</v>
      </c>
      <c r="S5024">
        <v>150520.20000000001</v>
      </c>
      <c r="T5024">
        <v>85476.231400000004</v>
      </c>
      <c r="U5024">
        <v>1213</v>
      </c>
      <c r="V5024">
        <v>2196</v>
      </c>
      <c r="W5024">
        <v>6375</v>
      </c>
      <c r="X5024">
        <v>351657.24</v>
      </c>
      <c r="Y5024">
        <v>282134.45</v>
      </c>
      <c r="Z5024">
        <v>265638.40999999997</v>
      </c>
      <c r="AA5024">
        <v>89970.292000000001</v>
      </c>
      <c r="AB5024">
        <v>1161</v>
      </c>
      <c r="AC5024">
        <v>1192</v>
      </c>
      <c r="AD5024">
        <v>711</v>
      </c>
      <c r="AE5024">
        <v>1173</v>
      </c>
      <c r="AF5024">
        <v>1161</v>
      </c>
      <c r="AG5024">
        <v>1192</v>
      </c>
      <c r="AH5024">
        <v>711</v>
      </c>
      <c r="AI5024">
        <v>1173</v>
      </c>
      <c r="AJ5024">
        <v>1161</v>
      </c>
      <c r="AK5024">
        <v>1192</v>
      </c>
      <c r="AL5024">
        <v>711</v>
      </c>
      <c r="AM5024">
        <v>1173</v>
      </c>
    </row>
    <row r="5025" spans="1:39" x14ac:dyDescent="0.15">
      <c r="A5025" t="s">
        <v>51</v>
      </c>
      <c r="B5025">
        <v>30</v>
      </c>
      <c r="C5025">
        <v>2</v>
      </c>
      <c r="D5025">
        <v>2</v>
      </c>
      <c r="E5025" t="s">
        <v>32</v>
      </c>
      <c r="F5025" t="s">
        <v>206</v>
      </c>
      <c r="G5025">
        <v>425</v>
      </c>
      <c r="H5025">
        <v>1477</v>
      </c>
      <c r="I5025">
        <v>4449</v>
      </c>
      <c r="J5025">
        <v>243112.72</v>
      </c>
      <c r="K5025">
        <v>185191.03</v>
      </c>
      <c r="L5025">
        <v>158044.63</v>
      </c>
      <c r="M5025">
        <v>65905.587400000004</v>
      </c>
      <c r="N5025">
        <v>425</v>
      </c>
      <c r="O5025">
        <v>588</v>
      </c>
      <c r="P5025">
        <v>1752</v>
      </c>
      <c r="Q5025">
        <v>89432.43</v>
      </c>
      <c r="R5025">
        <v>67752.100000000006</v>
      </c>
      <c r="S5025">
        <v>48098.58</v>
      </c>
      <c r="T5025">
        <v>27086.482199999999</v>
      </c>
      <c r="U5025">
        <v>425</v>
      </c>
      <c r="V5025">
        <v>889</v>
      </c>
      <c r="W5025">
        <v>2697</v>
      </c>
      <c r="X5025">
        <v>153680.29</v>
      </c>
      <c r="Y5025">
        <v>117438.93</v>
      </c>
      <c r="Z5025">
        <v>109946.05</v>
      </c>
      <c r="AA5025">
        <v>38819.105199999998</v>
      </c>
      <c r="AB5025">
        <v>411</v>
      </c>
      <c r="AC5025">
        <v>414</v>
      </c>
      <c r="AD5025">
        <v>294</v>
      </c>
      <c r="AE5025">
        <v>402</v>
      </c>
      <c r="AF5025">
        <v>411</v>
      </c>
      <c r="AG5025">
        <v>414</v>
      </c>
      <c r="AH5025">
        <v>294</v>
      </c>
      <c r="AI5025">
        <v>402</v>
      </c>
      <c r="AJ5025">
        <v>411</v>
      </c>
      <c r="AK5025">
        <v>414</v>
      </c>
      <c r="AL5025">
        <v>294</v>
      </c>
      <c r="AM5025">
        <v>402</v>
      </c>
    </row>
    <row r="5026" spans="1:39" x14ac:dyDescent="0.15">
      <c r="A5026" t="s">
        <v>51</v>
      </c>
      <c r="B5026">
        <v>70</v>
      </c>
      <c r="C5026">
        <v>1</v>
      </c>
      <c r="D5026">
        <v>0</v>
      </c>
      <c r="E5026" t="s">
        <v>28</v>
      </c>
      <c r="F5026" t="s">
        <v>206</v>
      </c>
      <c r="G5026">
        <v>27706</v>
      </c>
      <c r="H5026">
        <v>34755</v>
      </c>
      <c r="I5026">
        <v>92534</v>
      </c>
      <c r="J5026">
        <v>5123363.45</v>
      </c>
      <c r="K5026">
        <v>4199635.29</v>
      </c>
      <c r="L5026">
        <v>3741292.66</v>
      </c>
      <c r="M5026">
        <v>1389336.5284</v>
      </c>
      <c r="N5026">
        <v>10903</v>
      </c>
      <c r="O5026">
        <v>13031</v>
      </c>
      <c r="P5026">
        <v>38050</v>
      </c>
      <c r="Q5026">
        <v>2094747.85</v>
      </c>
      <c r="R5026">
        <v>1657764.76</v>
      </c>
      <c r="S5026">
        <v>1314743.79</v>
      </c>
      <c r="T5026">
        <v>606381.7916</v>
      </c>
      <c r="U5026">
        <v>16803</v>
      </c>
      <c r="V5026">
        <v>21724</v>
      </c>
      <c r="W5026">
        <v>54484</v>
      </c>
      <c r="X5026">
        <v>3028615.6</v>
      </c>
      <c r="Y5026">
        <v>2541870.5299999998</v>
      </c>
      <c r="Z5026">
        <v>2426548.87</v>
      </c>
      <c r="AA5026">
        <v>782954.73679999996</v>
      </c>
      <c r="AB5026">
        <v>27286</v>
      </c>
      <c r="AC5026">
        <v>21204</v>
      </c>
      <c r="AD5026">
        <v>16660</v>
      </c>
      <c r="AE5026">
        <v>14801</v>
      </c>
      <c r="AF5026">
        <v>10788</v>
      </c>
      <c r="AG5026">
        <v>10080</v>
      </c>
      <c r="AH5026">
        <v>8109</v>
      </c>
      <c r="AI5026">
        <v>6849</v>
      </c>
      <c r="AJ5026">
        <v>16498</v>
      </c>
      <c r="AK5026">
        <v>11124</v>
      </c>
      <c r="AL5026">
        <v>8551</v>
      </c>
      <c r="AM5026">
        <v>7952</v>
      </c>
    </row>
    <row r="5027" spans="1:39" x14ac:dyDescent="0.15">
      <c r="A5027" t="s">
        <v>51</v>
      </c>
      <c r="B5027">
        <v>70</v>
      </c>
      <c r="C5027">
        <v>1</v>
      </c>
      <c r="D5027">
        <v>0</v>
      </c>
      <c r="E5027" t="s">
        <v>30</v>
      </c>
      <c r="F5027" t="s">
        <v>206</v>
      </c>
      <c r="G5027">
        <v>56</v>
      </c>
      <c r="H5027">
        <v>71</v>
      </c>
      <c r="I5027">
        <v>178</v>
      </c>
      <c r="J5027">
        <v>10222.36</v>
      </c>
      <c r="K5027">
        <v>8634.0499999999993</v>
      </c>
      <c r="L5027">
        <v>7085.17</v>
      </c>
      <c r="M5027">
        <v>2759.5716000000002</v>
      </c>
      <c r="N5027">
        <v>26</v>
      </c>
      <c r="O5027">
        <v>35</v>
      </c>
      <c r="P5027">
        <v>80</v>
      </c>
      <c r="Q5027">
        <v>4860.7299999999996</v>
      </c>
      <c r="R5027">
        <v>4098.8500000000004</v>
      </c>
      <c r="S5027">
        <v>2688.95</v>
      </c>
      <c r="T5027">
        <v>1275.3282999999999</v>
      </c>
      <c r="U5027">
        <v>30</v>
      </c>
      <c r="V5027">
        <v>36</v>
      </c>
      <c r="W5027">
        <v>98</v>
      </c>
      <c r="X5027">
        <v>5361.63</v>
      </c>
      <c r="Y5027">
        <v>4535.2</v>
      </c>
      <c r="Z5027">
        <v>4396.22</v>
      </c>
      <c r="AA5027">
        <v>1484.2433000000001</v>
      </c>
      <c r="AB5027">
        <v>55</v>
      </c>
      <c r="AC5027">
        <v>45</v>
      </c>
      <c r="AD5027">
        <v>31</v>
      </c>
      <c r="AE5027">
        <v>44</v>
      </c>
      <c r="AF5027">
        <v>25</v>
      </c>
      <c r="AG5027">
        <v>25</v>
      </c>
      <c r="AH5027">
        <v>16</v>
      </c>
      <c r="AI5027">
        <v>23</v>
      </c>
      <c r="AJ5027">
        <v>30</v>
      </c>
      <c r="AK5027">
        <v>20</v>
      </c>
      <c r="AL5027">
        <v>15</v>
      </c>
      <c r="AM5027">
        <v>21</v>
      </c>
    </row>
    <row r="5028" spans="1:39" x14ac:dyDescent="0.15">
      <c r="A5028" t="s">
        <v>51</v>
      </c>
      <c r="B5028">
        <v>70</v>
      </c>
      <c r="C5028">
        <v>1</v>
      </c>
      <c r="D5028">
        <v>0</v>
      </c>
      <c r="E5028" t="s">
        <v>29</v>
      </c>
      <c r="F5028" t="s">
        <v>206</v>
      </c>
      <c r="G5028">
        <v>276</v>
      </c>
      <c r="H5028">
        <v>386</v>
      </c>
      <c r="I5028">
        <v>1156</v>
      </c>
      <c r="J5028">
        <v>60543.519999999997</v>
      </c>
      <c r="K5028">
        <v>44709.93</v>
      </c>
      <c r="L5028">
        <v>39716.559999999998</v>
      </c>
      <c r="M5028">
        <v>17763.435300000001</v>
      </c>
      <c r="N5028">
        <v>136</v>
      </c>
      <c r="O5028">
        <v>181</v>
      </c>
      <c r="P5028">
        <v>597</v>
      </c>
      <c r="Q5028">
        <v>30991.75</v>
      </c>
      <c r="R5028">
        <v>22437.77</v>
      </c>
      <c r="S5028">
        <v>19197.05</v>
      </c>
      <c r="T5028">
        <v>9860.0182999999997</v>
      </c>
      <c r="U5028">
        <v>140</v>
      </c>
      <c r="V5028">
        <v>205</v>
      </c>
      <c r="W5028">
        <v>559</v>
      </c>
      <c r="X5028">
        <v>29551.77</v>
      </c>
      <c r="Y5028">
        <v>22272.16</v>
      </c>
      <c r="Z5028">
        <v>20519.509999999998</v>
      </c>
      <c r="AA5028">
        <v>7903.4170000000004</v>
      </c>
      <c r="AB5028">
        <v>275</v>
      </c>
      <c r="AC5028">
        <v>208</v>
      </c>
      <c r="AD5028">
        <v>174</v>
      </c>
      <c r="AE5028">
        <v>174</v>
      </c>
      <c r="AF5028">
        <v>135</v>
      </c>
      <c r="AG5028">
        <v>134</v>
      </c>
      <c r="AH5028">
        <v>120</v>
      </c>
      <c r="AI5028">
        <v>103</v>
      </c>
      <c r="AJ5028">
        <v>140</v>
      </c>
      <c r="AK5028">
        <v>74</v>
      </c>
      <c r="AL5028">
        <v>54</v>
      </c>
      <c r="AM5028">
        <v>71</v>
      </c>
    </row>
    <row r="5029" spans="1:39" x14ac:dyDescent="0.15">
      <c r="A5029" t="s">
        <v>51</v>
      </c>
      <c r="B5029">
        <v>70</v>
      </c>
      <c r="C5029">
        <v>1</v>
      </c>
      <c r="D5029">
        <v>0</v>
      </c>
      <c r="E5029" t="s">
        <v>32</v>
      </c>
      <c r="F5029" t="s">
        <v>206</v>
      </c>
      <c r="G5029">
        <v>3928</v>
      </c>
      <c r="H5029">
        <v>5379</v>
      </c>
      <c r="I5029">
        <v>15482</v>
      </c>
      <c r="J5029">
        <v>856479.92</v>
      </c>
      <c r="K5029">
        <v>634427.96</v>
      </c>
      <c r="L5029">
        <v>599670.87</v>
      </c>
      <c r="M5029">
        <v>225857.70430000001</v>
      </c>
      <c r="N5029">
        <v>712</v>
      </c>
      <c r="O5029">
        <v>905</v>
      </c>
      <c r="P5029">
        <v>2745</v>
      </c>
      <c r="Q5029">
        <v>157487.01</v>
      </c>
      <c r="R5029">
        <v>113240.43</v>
      </c>
      <c r="S5029">
        <v>91802.35</v>
      </c>
      <c r="T5029">
        <v>43242.252399999998</v>
      </c>
      <c r="U5029">
        <v>3216</v>
      </c>
      <c r="V5029">
        <v>4474</v>
      </c>
      <c r="W5029">
        <v>12737</v>
      </c>
      <c r="X5029">
        <v>698992.91</v>
      </c>
      <c r="Y5029">
        <v>521187.53</v>
      </c>
      <c r="Z5029">
        <v>507868.52</v>
      </c>
      <c r="AA5029">
        <v>182615.45189999999</v>
      </c>
      <c r="AB5029">
        <v>3899</v>
      </c>
      <c r="AC5029">
        <v>2765</v>
      </c>
      <c r="AD5029">
        <v>2306</v>
      </c>
      <c r="AE5029">
        <v>2559</v>
      </c>
      <c r="AF5029">
        <v>706</v>
      </c>
      <c r="AG5029">
        <v>533</v>
      </c>
      <c r="AH5029">
        <v>472</v>
      </c>
      <c r="AI5029">
        <v>578</v>
      </c>
      <c r="AJ5029">
        <v>3193</v>
      </c>
      <c r="AK5029">
        <v>2232</v>
      </c>
      <c r="AL5029">
        <v>1834</v>
      </c>
      <c r="AM5029">
        <v>1981</v>
      </c>
    </row>
    <row r="5030" spans="1:39" x14ac:dyDescent="0.15">
      <c r="A5030" t="s">
        <v>51</v>
      </c>
      <c r="B5030">
        <v>70</v>
      </c>
      <c r="C5030">
        <v>1</v>
      </c>
      <c r="D5030">
        <v>1</v>
      </c>
      <c r="E5030" t="s">
        <v>28</v>
      </c>
      <c r="F5030" t="s">
        <v>206</v>
      </c>
      <c r="G5030">
        <v>72371</v>
      </c>
      <c r="H5030">
        <v>102432</v>
      </c>
      <c r="I5030">
        <v>263196</v>
      </c>
      <c r="J5030">
        <v>13692901.289999999</v>
      </c>
      <c r="K5030">
        <v>11392007.279999999</v>
      </c>
      <c r="L5030">
        <v>10301839.34</v>
      </c>
      <c r="M5030">
        <v>3862966.4550000001</v>
      </c>
      <c r="N5030">
        <v>33664</v>
      </c>
      <c r="O5030">
        <v>44217</v>
      </c>
      <c r="P5030">
        <v>128591</v>
      </c>
      <c r="Q5030">
        <v>6516510.1200000001</v>
      </c>
      <c r="R5030">
        <v>5300023.12</v>
      </c>
      <c r="S5030">
        <v>4505455.55</v>
      </c>
      <c r="T5030">
        <v>1997564.1684999999</v>
      </c>
      <c r="U5030">
        <v>38707</v>
      </c>
      <c r="V5030">
        <v>58215</v>
      </c>
      <c r="W5030">
        <v>134605</v>
      </c>
      <c r="X5030">
        <v>7176391.1699999999</v>
      </c>
      <c r="Y5030">
        <v>6091984.1600000001</v>
      </c>
      <c r="Z5030">
        <v>5796383.79</v>
      </c>
      <c r="AA5030">
        <v>1865402.2864999999</v>
      </c>
      <c r="AB5030">
        <v>69921</v>
      </c>
      <c r="AC5030">
        <v>67616</v>
      </c>
      <c r="AD5030">
        <v>42160</v>
      </c>
      <c r="AE5030">
        <v>63424</v>
      </c>
      <c r="AF5030">
        <v>32698</v>
      </c>
      <c r="AG5030">
        <v>32461</v>
      </c>
      <c r="AH5030">
        <v>22228</v>
      </c>
      <c r="AI5030">
        <v>30219</v>
      </c>
      <c r="AJ5030">
        <v>37223</v>
      </c>
      <c r="AK5030">
        <v>35155</v>
      </c>
      <c r="AL5030">
        <v>19932</v>
      </c>
      <c r="AM5030">
        <v>33205</v>
      </c>
    </row>
    <row r="5031" spans="1:39" x14ac:dyDescent="0.15">
      <c r="A5031" t="s">
        <v>51</v>
      </c>
      <c r="B5031">
        <v>70</v>
      </c>
      <c r="C5031">
        <v>1</v>
      </c>
      <c r="D5031">
        <v>1</v>
      </c>
      <c r="E5031" t="s">
        <v>30</v>
      </c>
      <c r="F5031" t="s">
        <v>206</v>
      </c>
      <c r="G5031">
        <v>7727</v>
      </c>
      <c r="H5031">
        <v>11214</v>
      </c>
      <c r="I5031">
        <v>27928</v>
      </c>
      <c r="J5031">
        <v>1465223.77</v>
      </c>
      <c r="K5031">
        <v>1223800.1000000001</v>
      </c>
      <c r="L5031">
        <v>1100832.04</v>
      </c>
      <c r="M5031">
        <v>409694.85800000001</v>
      </c>
      <c r="N5031">
        <v>3248</v>
      </c>
      <c r="O5031">
        <v>4270</v>
      </c>
      <c r="P5031">
        <v>12219</v>
      </c>
      <c r="Q5031">
        <v>625659.07999999996</v>
      </c>
      <c r="R5031">
        <v>511480.81</v>
      </c>
      <c r="S5031">
        <v>426595.48</v>
      </c>
      <c r="T5031">
        <v>190857.25339999999</v>
      </c>
      <c r="U5031">
        <v>4479</v>
      </c>
      <c r="V5031">
        <v>6944</v>
      </c>
      <c r="W5031">
        <v>15709</v>
      </c>
      <c r="X5031">
        <v>839564.69</v>
      </c>
      <c r="Y5031">
        <v>712319.29</v>
      </c>
      <c r="Z5031">
        <v>674236.56</v>
      </c>
      <c r="AA5031">
        <v>218837.60459999999</v>
      </c>
      <c r="AB5031">
        <v>7325</v>
      </c>
      <c r="AC5031">
        <v>7419</v>
      </c>
      <c r="AD5031">
        <v>4004</v>
      </c>
      <c r="AE5031">
        <v>7514</v>
      </c>
      <c r="AF5031">
        <v>3091</v>
      </c>
      <c r="AG5031">
        <v>3153</v>
      </c>
      <c r="AH5031">
        <v>1957</v>
      </c>
      <c r="AI5031">
        <v>3162</v>
      </c>
      <c r="AJ5031">
        <v>4234</v>
      </c>
      <c r="AK5031">
        <v>4266</v>
      </c>
      <c r="AL5031">
        <v>2047</v>
      </c>
      <c r="AM5031">
        <v>4352</v>
      </c>
    </row>
    <row r="5032" spans="1:39" x14ac:dyDescent="0.15">
      <c r="A5032" t="s">
        <v>51</v>
      </c>
      <c r="B5032">
        <v>70</v>
      </c>
      <c r="C5032">
        <v>1</v>
      </c>
      <c r="D5032">
        <v>1</v>
      </c>
      <c r="E5032" t="s">
        <v>29</v>
      </c>
      <c r="F5032" t="s">
        <v>206</v>
      </c>
      <c r="G5032">
        <v>78847</v>
      </c>
      <c r="H5032">
        <v>121270</v>
      </c>
      <c r="I5032">
        <v>310944</v>
      </c>
      <c r="J5032">
        <v>16108253.15</v>
      </c>
      <c r="K5032">
        <v>12710228.810000001</v>
      </c>
      <c r="L5032">
        <v>11647831.779999999</v>
      </c>
      <c r="M5032">
        <v>4471027.6810999997</v>
      </c>
      <c r="N5032">
        <v>26904</v>
      </c>
      <c r="O5032">
        <v>36746</v>
      </c>
      <c r="P5032">
        <v>110393</v>
      </c>
      <c r="Q5032">
        <v>5536524.4800000004</v>
      </c>
      <c r="R5032">
        <v>4290823</v>
      </c>
      <c r="S5032">
        <v>3673787.15</v>
      </c>
      <c r="T5032">
        <v>1704384.2666</v>
      </c>
      <c r="U5032">
        <v>51943</v>
      </c>
      <c r="V5032">
        <v>84524</v>
      </c>
      <c r="W5032">
        <v>200551</v>
      </c>
      <c r="X5032">
        <v>10571728.67</v>
      </c>
      <c r="Y5032">
        <v>8419405.8100000005</v>
      </c>
      <c r="Z5032">
        <v>7974044.6299999999</v>
      </c>
      <c r="AA5032">
        <v>2766643.4145</v>
      </c>
      <c r="AB5032">
        <v>76307</v>
      </c>
      <c r="AC5032">
        <v>75929</v>
      </c>
      <c r="AD5032">
        <v>48040</v>
      </c>
      <c r="AE5032">
        <v>75626</v>
      </c>
      <c r="AF5032">
        <v>26052</v>
      </c>
      <c r="AG5032">
        <v>25985</v>
      </c>
      <c r="AH5032">
        <v>18557</v>
      </c>
      <c r="AI5032">
        <v>25926</v>
      </c>
      <c r="AJ5032">
        <v>50255</v>
      </c>
      <c r="AK5032">
        <v>49944</v>
      </c>
      <c r="AL5032">
        <v>29483</v>
      </c>
      <c r="AM5032">
        <v>49700</v>
      </c>
    </row>
    <row r="5033" spans="1:39" x14ac:dyDescent="0.15">
      <c r="A5033" t="s">
        <v>51</v>
      </c>
      <c r="B5033">
        <v>70</v>
      </c>
      <c r="C5033">
        <v>1</v>
      </c>
      <c r="D5033">
        <v>1</v>
      </c>
      <c r="E5033" t="s">
        <v>31</v>
      </c>
      <c r="F5033" t="s">
        <v>206</v>
      </c>
      <c r="G5033">
        <v>22</v>
      </c>
      <c r="H5033">
        <v>49</v>
      </c>
      <c r="I5033">
        <v>100</v>
      </c>
      <c r="J5033">
        <v>4944.43</v>
      </c>
      <c r="K5033">
        <v>4062.4</v>
      </c>
      <c r="L5033">
        <v>3333.6</v>
      </c>
      <c r="M5033">
        <v>1474.3563999999999</v>
      </c>
      <c r="N5033">
        <v>8</v>
      </c>
      <c r="O5033">
        <v>19</v>
      </c>
      <c r="P5033">
        <v>33</v>
      </c>
      <c r="Q5033">
        <v>1741.83</v>
      </c>
      <c r="R5033">
        <v>1407.94</v>
      </c>
      <c r="S5033">
        <v>912.7</v>
      </c>
      <c r="T5033">
        <v>541.55809999999997</v>
      </c>
      <c r="U5033">
        <v>14</v>
      </c>
      <c r="V5033">
        <v>30</v>
      </c>
      <c r="W5033">
        <v>67</v>
      </c>
      <c r="X5033">
        <v>3202.6</v>
      </c>
      <c r="Y5033">
        <v>2654.46</v>
      </c>
      <c r="Z5033">
        <v>2420.9</v>
      </c>
      <c r="AA5033">
        <v>932.79830000000004</v>
      </c>
      <c r="AB5033">
        <v>21</v>
      </c>
      <c r="AC5033">
        <v>21</v>
      </c>
      <c r="AD5033">
        <v>13</v>
      </c>
      <c r="AE5033">
        <v>20</v>
      </c>
      <c r="AF5033">
        <v>8</v>
      </c>
      <c r="AG5033">
        <v>8</v>
      </c>
      <c r="AH5033">
        <v>6</v>
      </c>
      <c r="AI5033">
        <v>7</v>
      </c>
      <c r="AJ5033">
        <v>13</v>
      </c>
      <c r="AK5033">
        <v>13</v>
      </c>
      <c r="AL5033">
        <v>7</v>
      </c>
      <c r="AM5033">
        <v>13</v>
      </c>
    </row>
    <row r="5034" spans="1:39" x14ac:dyDescent="0.15">
      <c r="A5034" t="s">
        <v>51</v>
      </c>
      <c r="B5034">
        <v>70</v>
      </c>
      <c r="C5034">
        <v>1</v>
      </c>
      <c r="D5034">
        <v>1</v>
      </c>
      <c r="E5034" t="s">
        <v>32</v>
      </c>
      <c r="F5034" t="s">
        <v>206</v>
      </c>
      <c r="G5034">
        <v>2989</v>
      </c>
      <c r="H5034">
        <v>4690</v>
      </c>
      <c r="I5034">
        <v>12647</v>
      </c>
      <c r="J5034">
        <v>676605.59</v>
      </c>
      <c r="K5034">
        <v>510652.04</v>
      </c>
      <c r="L5034">
        <v>483106.94</v>
      </c>
      <c r="M5034">
        <v>181240.94080000001</v>
      </c>
      <c r="N5034">
        <v>554</v>
      </c>
      <c r="O5034">
        <v>826</v>
      </c>
      <c r="P5034">
        <v>2341</v>
      </c>
      <c r="Q5034">
        <v>122961.99</v>
      </c>
      <c r="R5034">
        <v>92736.15</v>
      </c>
      <c r="S5034">
        <v>77933.67</v>
      </c>
      <c r="T5034">
        <v>36052.083599999998</v>
      </c>
      <c r="U5034">
        <v>2435</v>
      </c>
      <c r="V5034">
        <v>3864</v>
      </c>
      <c r="W5034">
        <v>10306</v>
      </c>
      <c r="X5034">
        <v>553643.6</v>
      </c>
      <c r="Y5034">
        <v>417915.89</v>
      </c>
      <c r="Z5034">
        <v>405173.27</v>
      </c>
      <c r="AA5034">
        <v>145188.8572</v>
      </c>
      <c r="AB5034">
        <v>2920</v>
      </c>
      <c r="AC5034">
        <v>2745</v>
      </c>
      <c r="AD5034">
        <v>1713</v>
      </c>
      <c r="AE5034">
        <v>2665</v>
      </c>
      <c r="AF5034">
        <v>542</v>
      </c>
      <c r="AG5034">
        <v>502</v>
      </c>
      <c r="AH5034">
        <v>342</v>
      </c>
      <c r="AI5034">
        <v>513</v>
      </c>
      <c r="AJ5034">
        <v>2378</v>
      </c>
      <c r="AK5034">
        <v>2243</v>
      </c>
      <c r="AL5034">
        <v>1371</v>
      </c>
      <c r="AM5034">
        <v>2152</v>
      </c>
    </row>
    <row r="5035" spans="1:39" x14ac:dyDescent="0.15">
      <c r="A5035" t="s">
        <v>51</v>
      </c>
      <c r="B5035">
        <v>70</v>
      </c>
      <c r="C5035">
        <v>1</v>
      </c>
      <c r="D5035">
        <v>2</v>
      </c>
      <c r="E5035" t="s">
        <v>28</v>
      </c>
      <c r="F5035" t="s">
        <v>206</v>
      </c>
      <c r="G5035">
        <v>34265</v>
      </c>
      <c r="H5035">
        <v>43203</v>
      </c>
      <c r="I5035">
        <v>115754</v>
      </c>
      <c r="J5035">
        <v>6277164.4500000002</v>
      </c>
      <c r="K5035">
        <v>5218557.2699999996</v>
      </c>
      <c r="L5035">
        <v>4713802.1100000003</v>
      </c>
      <c r="M5035">
        <v>1702652.5094999999</v>
      </c>
      <c r="N5035">
        <v>13075</v>
      </c>
      <c r="O5035">
        <v>15605</v>
      </c>
      <c r="P5035">
        <v>46327</v>
      </c>
      <c r="Q5035">
        <v>2492931.48</v>
      </c>
      <c r="R5035">
        <v>2005208.1</v>
      </c>
      <c r="S5035">
        <v>1615281.95</v>
      </c>
      <c r="T5035">
        <v>725625.75009999995</v>
      </c>
      <c r="U5035">
        <v>21190</v>
      </c>
      <c r="V5035">
        <v>27598</v>
      </c>
      <c r="W5035">
        <v>69427</v>
      </c>
      <c r="X5035">
        <v>3784232.97</v>
      </c>
      <c r="Y5035">
        <v>3213349.17</v>
      </c>
      <c r="Z5035">
        <v>3098520.16</v>
      </c>
      <c r="AA5035">
        <v>977026.75939999998</v>
      </c>
      <c r="AB5035">
        <v>32924</v>
      </c>
      <c r="AC5035">
        <v>29357</v>
      </c>
      <c r="AD5035">
        <v>13594</v>
      </c>
      <c r="AE5035">
        <v>28140</v>
      </c>
      <c r="AF5035">
        <v>12553</v>
      </c>
      <c r="AG5035">
        <v>12305</v>
      </c>
      <c r="AH5035">
        <v>6597</v>
      </c>
      <c r="AI5035">
        <v>11681</v>
      </c>
      <c r="AJ5035">
        <v>20371</v>
      </c>
      <c r="AK5035">
        <v>17052</v>
      </c>
      <c r="AL5035">
        <v>6997</v>
      </c>
      <c r="AM5035">
        <v>16459</v>
      </c>
    </row>
    <row r="5036" spans="1:39" x14ac:dyDescent="0.15">
      <c r="A5036" t="s">
        <v>51</v>
      </c>
      <c r="B5036">
        <v>70</v>
      </c>
      <c r="C5036">
        <v>1</v>
      </c>
      <c r="D5036">
        <v>2</v>
      </c>
      <c r="E5036" t="s">
        <v>30</v>
      </c>
      <c r="F5036" t="s">
        <v>206</v>
      </c>
      <c r="G5036">
        <v>3949</v>
      </c>
      <c r="H5036">
        <v>5029</v>
      </c>
      <c r="I5036">
        <v>13398</v>
      </c>
      <c r="J5036">
        <v>727004.28</v>
      </c>
      <c r="K5036">
        <v>603352.01</v>
      </c>
      <c r="L5036">
        <v>538424.18000000005</v>
      </c>
      <c r="M5036">
        <v>197154.82060000001</v>
      </c>
      <c r="N5036">
        <v>1414</v>
      </c>
      <c r="O5036">
        <v>1686</v>
      </c>
      <c r="P5036">
        <v>5007</v>
      </c>
      <c r="Q5036">
        <v>272069.53000000003</v>
      </c>
      <c r="R5036">
        <v>217108.92</v>
      </c>
      <c r="S5036">
        <v>168721.88</v>
      </c>
      <c r="T5036">
        <v>79650.8079</v>
      </c>
      <c r="U5036">
        <v>2535</v>
      </c>
      <c r="V5036">
        <v>3343</v>
      </c>
      <c r="W5036">
        <v>8391</v>
      </c>
      <c r="X5036">
        <v>454934.75</v>
      </c>
      <c r="Y5036">
        <v>386243.09</v>
      </c>
      <c r="Z5036">
        <v>369702.3</v>
      </c>
      <c r="AA5036">
        <v>117504.01270000001</v>
      </c>
      <c r="AB5036">
        <v>3699</v>
      </c>
      <c r="AC5036">
        <v>3514</v>
      </c>
      <c r="AD5036">
        <v>1428</v>
      </c>
      <c r="AE5036">
        <v>3843</v>
      </c>
      <c r="AF5036">
        <v>1331</v>
      </c>
      <c r="AG5036">
        <v>1345</v>
      </c>
      <c r="AH5036">
        <v>678</v>
      </c>
      <c r="AI5036">
        <v>1388</v>
      </c>
      <c r="AJ5036">
        <v>2368</v>
      </c>
      <c r="AK5036">
        <v>2169</v>
      </c>
      <c r="AL5036">
        <v>750</v>
      </c>
      <c r="AM5036">
        <v>2455</v>
      </c>
    </row>
    <row r="5037" spans="1:39" x14ac:dyDescent="0.15">
      <c r="A5037" t="s">
        <v>51</v>
      </c>
      <c r="B5037">
        <v>70</v>
      </c>
      <c r="C5037">
        <v>1</v>
      </c>
      <c r="D5037">
        <v>2</v>
      </c>
      <c r="E5037" t="s">
        <v>29</v>
      </c>
      <c r="F5037" t="s">
        <v>206</v>
      </c>
      <c r="G5037">
        <v>13347</v>
      </c>
      <c r="H5037">
        <v>17592</v>
      </c>
      <c r="I5037">
        <v>49090</v>
      </c>
      <c r="J5037">
        <v>2623261.2799999998</v>
      </c>
      <c r="K5037">
        <v>2074761.9</v>
      </c>
      <c r="L5037">
        <v>1907731.6</v>
      </c>
      <c r="M5037">
        <v>711456.66630000004</v>
      </c>
      <c r="N5037">
        <v>4093</v>
      </c>
      <c r="O5037">
        <v>4895</v>
      </c>
      <c r="P5037">
        <v>15578</v>
      </c>
      <c r="Q5037">
        <v>819106.71</v>
      </c>
      <c r="R5037">
        <v>631719.81000000006</v>
      </c>
      <c r="S5037">
        <v>514325.61</v>
      </c>
      <c r="T5037">
        <v>241303.57190000001</v>
      </c>
      <c r="U5037">
        <v>9254</v>
      </c>
      <c r="V5037">
        <v>12697</v>
      </c>
      <c r="W5037">
        <v>33512</v>
      </c>
      <c r="X5037">
        <v>1804154.57</v>
      </c>
      <c r="Y5037">
        <v>1443042.09</v>
      </c>
      <c r="Z5037">
        <v>1393405.99</v>
      </c>
      <c r="AA5037">
        <v>470153.0944</v>
      </c>
      <c r="AB5037">
        <v>12793</v>
      </c>
      <c r="AC5037">
        <v>12314</v>
      </c>
      <c r="AD5037">
        <v>5268</v>
      </c>
      <c r="AE5037">
        <v>12841</v>
      </c>
      <c r="AF5037">
        <v>3917</v>
      </c>
      <c r="AG5037">
        <v>3868</v>
      </c>
      <c r="AH5037">
        <v>2070</v>
      </c>
      <c r="AI5037">
        <v>3946</v>
      </c>
      <c r="AJ5037">
        <v>8876</v>
      </c>
      <c r="AK5037">
        <v>8446</v>
      </c>
      <c r="AL5037">
        <v>3198</v>
      </c>
      <c r="AM5037">
        <v>8895</v>
      </c>
    </row>
    <row r="5038" spans="1:39" x14ac:dyDescent="0.15">
      <c r="A5038" t="s">
        <v>51</v>
      </c>
      <c r="B5038">
        <v>70</v>
      </c>
      <c r="C5038">
        <v>1</v>
      </c>
      <c r="D5038">
        <v>2</v>
      </c>
      <c r="E5038" t="s">
        <v>31</v>
      </c>
      <c r="F5038" t="s">
        <v>206</v>
      </c>
      <c r="G5038">
        <v>1</v>
      </c>
      <c r="H5038">
        <v>4</v>
      </c>
      <c r="I5038">
        <v>6</v>
      </c>
      <c r="J5038">
        <v>234.94</v>
      </c>
      <c r="K5038">
        <v>182.8</v>
      </c>
      <c r="L5038">
        <v>182.8</v>
      </c>
      <c r="M5038">
        <v>69.81</v>
      </c>
      <c r="N5038">
        <v>0</v>
      </c>
      <c r="O5038">
        <v>0</v>
      </c>
      <c r="P5038">
        <v>0</v>
      </c>
      <c r="Q5038">
        <v>0</v>
      </c>
      <c r="R5038">
        <v>0</v>
      </c>
      <c r="S5038">
        <v>0</v>
      </c>
      <c r="T5038">
        <v>0</v>
      </c>
      <c r="U5038">
        <v>1</v>
      </c>
      <c r="V5038">
        <v>4</v>
      </c>
      <c r="W5038">
        <v>6</v>
      </c>
      <c r="X5038">
        <v>234.94</v>
      </c>
      <c r="Y5038">
        <v>182.8</v>
      </c>
      <c r="Z5038">
        <v>182.8</v>
      </c>
      <c r="AA5038">
        <v>69.81</v>
      </c>
      <c r="AB5038">
        <v>1</v>
      </c>
      <c r="AC5038">
        <v>0</v>
      </c>
      <c r="AD5038">
        <v>0</v>
      </c>
      <c r="AE5038">
        <v>1</v>
      </c>
      <c r="AF5038">
        <v>0</v>
      </c>
      <c r="AG5038">
        <v>0</v>
      </c>
      <c r="AH5038">
        <v>0</v>
      </c>
      <c r="AI5038">
        <v>0</v>
      </c>
      <c r="AJ5038">
        <v>1</v>
      </c>
      <c r="AK5038">
        <v>0</v>
      </c>
      <c r="AL5038">
        <v>0</v>
      </c>
      <c r="AM5038">
        <v>1</v>
      </c>
    </row>
    <row r="5039" spans="1:39" x14ac:dyDescent="0.15">
      <c r="A5039" t="s">
        <v>51</v>
      </c>
      <c r="B5039">
        <v>70</v>
      </c>
      <c r="C5039">
        <v>1</v>
      </c>
      <c r="D5039">
        <v>2</v>
      </c>
      <c r="E5039" t="s">
        <v>32</v>
      </c>
      <c r="F5039" t="s">
        <v>206</v>
      </c>
      <c r="G5039">
        <v>2432</v>
      </c>
      <c r="H5039">
        <v>3461</v>
      </c>
      <c r="I5039">
        <v>9931</v>
      </c>
      <c r="J5039">
        <v>542186.36</v>
      </c>
      <c r="K5039">
        <v>401753.99</v>
      </c>
      <c r="L5039">
        <v>380299.38</v>
      </c>
      <c r="M5039">
        <v>142653.9596</v>
      </c>
      <c r="N5039">
        <v>393</v>
      </c>
      <c r="O5039">
        <v>516</v>
      </c>
      <c r="P5039">
        <v>1602</v>
      </c>
      <c r="Q5039">
        <v>89171.74</v>
      </c>
      <c r="R5039">
        <v>64272.94</v>
      </c>
      <c r="S5039">
        <v>52393.54</v>
      </c>
      <c r="T5039">
        <v>24649.268899999999</v>
      </c>
      <c r="U5039">
        <v>2039</v>
      </c>
      <c r="V5039">
        <v>2945</v>
      </c>
      <c r="W5039">
        <v>8329</v>
      </c>
      <c r="X5039">
        <v>453014.62</v>
      </c>
      <c r="Y5039">
        <v>337481.05</v>
      </c>
      <c r="Z5039">
        <v>327905.84000000003</v>
      </c>
      <c r="AA5039">
        <v>118004.69070000001</v>
      </c>
      <c r="AB5039">
        <v>2356</v>
      </c>
      <c r="AC5039">
        <v>2026</v>
      </c>
      <c r="AD5039">
        <v>1038</v>
      </c>
      <c r="AE5039">
        <v>2049</v>
      </c>
      <c r="AF5039">
        <v>375</v>
      </c>
      <c r="AG5039">
        <v>322</v>
      </c>
      <c r="AH5039">
        <v>176</v>
      </c>
      <c r="AI5039">
        <v>378</v>
      </c>
      <c r="AJ5039">
        <v>1981</v>
      </c>
      <c r="AK5039">
        <v>1704</v>
      </c>
      <c r="AL5039">
        <v>862</v>
      </c>
      <c r="AM5039">
        <v>1671</v>
      </c>
    </row>
    <row r="5040" spans="1:39" x14ac:dyDescent="0.15">
      <c r="A5040" t="s">
        <v>51</v>
      </c>
      <c r="B5040">
        <v>70</v>
      </c>
      <c r="C5040">
        <v>2</v>
      </c>
      <c r="D5040">
        <v>0</v>
      </c>
      <c r="E5040" t="s">
        <v>28</v>
      </c>
      <c r="F5040" t="s">
        <v>206</v>
      </c>
      <c r="G5040">
        <v>1224</v>
      </c>
      <c r="H5040">
        <v>2803</v>
      </c>
      <c r="I5040">
        <v>5540</v>
      </c>
      <c r="J5040">
        <v>279868.96999999997</v>
      </c>
      <c r="K5040">
        <v>218334.76</v>
      </c>
      <c r="L5040">
        <v>180337.97</v>
      </c>
      <c r="M5040">
        <v>82461.331600000005</v>
      </c>
      <c r="N5040">
        <v>1224</v>
      </c>
      <c r="O5040">
        <v>1345</v>
      </c>
      <c r="P5040">
        <v>3086</v>
      </c>
      <c r="Q5040">
        <v>151369.49</v>
      </c>
      <c r="R5040">
        <v>113394.13</v>
      </c>
      <c r="S5040">
        <v>80640.45</v>
      </c>
      <c r="T5040">
        <v>47361.342299999997</v>
      </c>
      <c r="U5040">
        <v>1224</v>
      </c>
      <c r="V5040">
        <v>1458</v>
      </c>
      <c r="W5040">
        <v>2454</v>
      </c>
      <c r="X5040">
        <v>128499.48</v>
      </c>
      <c r="Y5040">
        <v>104940.63</v>
      </c>
      <c r="Z5040">
        <v>99697.52</v>
      </c>
      <c r="AA5040">
        <v>35099.989300000001</v>
      </c>
      <c r="AB5040">
        <v>1212</v>
      </c>
      <c r="AC5040">
        <v>1190</v>
      </c>
      <c r="AD5040">
        <v>1001</v>
      </c>
      <c r="AE5040">
        <v>923</v>
      </c>
      <c r="AF5040">
        <v>1212</v>
      </c>
      <c r="AG5040">
        <v>1190</v>
      </c>
      <c r="AH5040">
        <v>1001</v>
      </c>
      <c r="AI5040">
        <v>923</v>
      </c>
      <c r="AJ5040">
        <v>1212</v>
      </c>
      <c r="AK5040">
        <v>1190</v>
      </c>
      <c r="AL5040">
        <v>1001</v>
      </c>
      <c r="AM5040">
        <v>923</v>
      </c>
    </row>
    <row r="5041" spans="1:39" x14ac:dyDescent="0.15">
      <c r="A5041" t="s">
        <v>51</v>
      </c>
      <c r="B5041">
        <v>70</v>
      </c>
      <c r="C5041">
        <v>2</v>
      </c>
      <c r="D5041">
        <v>0</v>
      </c>
      <c r="E5041" t="s">
        <v>29</v>
      </c>
      <c r="F5041" t="s">
        <v>206</v>
      </c>
      <c r="G5041">
        <v>18</v>
      </c>
      <c r="H5041">
        <v>46</v>
      </c>
      <c r="I5041">
        <v>90</v>
      </c>
      <c r="J5041">
        <v>4167.43</v>
      </c>
      <c r="K5041">
        <v>2967.1</v>
      </c>
      <c r="L5041">
        <v>2319.09</v>
      </c>
      <c r="M5041">
        <v>1314.3154</v>
      </c>
      <c r="N5041">
        <v>18</v>
      </c>
      <c r="O5041">
        <v>24</v>
      </c>
      <c r="P5041">
        <v>55</v>
      </c>
      <c r="Q5041">
        <v>2686.64</v>
      </c>
      <c r="R5041">
        <v>1906.74</v>
      </c>
      <c r="S5041">
        <v>1285.32</v>
      </c>
      <c r="T5041">
        <v>893.33640000000003</v>
      </c>
      <c r="U5041">
        <v>18</v>
      </c>
      <c r="V5041">
        <v>22</v>
      </c>
      <c r="W5041">
        <v>35</v>
      </c>
      <c r="X5041">
        <v>1480.79</v>
      </c>
      <c r="Y5041">
        <v>1060.3599999999999</v>
      </c>
      <c r="Z5041">
        <v>1033.77</v>
      </c>
      <c r="AA5041">
        <v>420.97899999999998</v>
      </c>
      <c r="AB5041">
        <v>18</v>
      </c>
      <c r="AC5041">
        <v>16</v>
      </c>
      <c r="AD5041">
        <v>15</v>
      </c>
      <c r="AE5041">
        <v>17</v>
      </c>
      <c r="AF5041">
        <v>18</v>
      </c>
      <c r="AG5041">
        <v>16</v>
      </c>
      <c r="AH5041">
        <v>15</v>
      </c>
      <c r="AI5041">
        <v>17</v>
      </c>
      <c r="AJ5041">
        <v>18</v>
      </c>
      <c r="AK5041">
        <v>16</v>
      </c>
      <c r="AL5041">
        <v>15</v>
      </c>
      <c r="AM5041">
        <v>17</v>
      </c>
    </row>
    <row r="5042" spans="1:39" x14ac:dyDescent="0.15">
      <c r="A5042" t="s">
        <v>51</v>
      </c>
      <c r="B5042">
        <v>70</v>
      </c>
      <c r="C5042">
        <v>2</v>
      </c>
      <c r="D5042">
        <v>0</v>
      </c>
      <c r="E5042" t="s">
        <v>32</v>
      </c>
      <c r="F5042" t="s">
        <v>206</v>
      </c>
      <c r="G5042">
        <v>224</v>
      </c>
      <c r="H5042">
        <v>529</v>
      </c>
      <c r="I5042">
        <v>1176</v>
      </c>
      <c r="J5042">
        <v>58812.46</v>
      </c>
      <c r="K5042">
        <v>42214.21</v>
      </c>
      <c r="L5042">
        <v>36648.21</v>
      </c>
      <c r="M5042">
        <v>17080.5101</v>
      </c>
      <c r="N5042">
        <v>224</v>
      </c>
      <c r="O5042">
        <v>243</v>
      </c>
      <c r="P5042">
        <v>537</v>
      </c>
      <c r="Q5042">
        <v>25880.720000000001</v>
      </c>
      <c r="R5042">
        <v>17950.009999999998</v>
      </c>
      <c r="S5042">
        <v>13030.75</v>
      </c>
      <c r="T5042">
        <v>7989.9694</v>
      </c>
      <c r="U5042">
        <v>224</v>
      </c>
      <c r="V5042">
        <v>286</v>
      </c>
      <c r="W5042">
        <v>639</v>
      </c>
      <c r="X5042">
        <v>32931.74</v>
      </c>
      <c r="Y5042">
        <v>24264.2</v>
      </c>
      <c r="Z5042">
        <v>23617.46</v>
      </c>
      <c r="AA5042">
        <v>9090.5406999999996</v>
      </c>
      <c r="AB5042">
        <v>221</v>
      </c>
      <c r="AC5042">
        <v>214</v>
      </c>
      <c r="AD5042">
        <v>186</v>
      </c>
      <c r="AE5042">
        <v>190</v>
      </c>
      <c r="AF5042">
        <v>221</v>
      </c>
      <c r="AG5042">
        <v>214</v>
      </c>
      <c r="AH5042">
        <v>186</v>
      </c>
      <c r="AI5042">
        <v>190</v>
      </c>
      <c r="AJ5042">
        <v>221</v>
      </c>
      <c r="AK5042">
        <v>214</v>
      </c>
      <c r="AL5042">
        <v>186</v>
      </c>
      <c r="AM5042">
        <v>190</v>
      </c>
    </row>
    <row r="5043" spans="1:39" x14ac:dyDescent="0.15">
      <c r="A5043" t="s">
        <v>51</v>
      </c>
      <c r="B5043">
        <v>70</v>
      </c>
      <c r="C5043">
        <v>2</v>
      </c>
      <c r="D5043">
        <v>1</v>
      </c>
      <c r="E5043" t="s">
        <v>28</v>
      </c>
      <c r="F5043" t="s">
        <v>206</v>
      </c>
      <c r="G5043">
        <v>6427</v>
      </c>
      <c r="H5043">
        <v>15575</v>
      </c>
      <c r="I5043">
        <v>30242</v>
      </c>
      <c r="J5043">
        <v>1426475.8</v>
      </c>
      <c r="K5043">
        <v>1157279.54</v>
      </c>
      <c r="L5043">
        <v>982585.71</v>
      </c>
      <c r="M5043">
        <v>436533.62390000001</v>
      </c>
      <c r="N5043">
        <v>6427</v>
      </c>
      <c r="O5043">
        <v>7525</v>
      </c>
      <c r="P5043">
        <v>16749</v>
      </c>
      <c r="Q5043">
        <v>763875.73</v>
      </c>
      <c r="R5043">
        <v>596699.6</v>
      </c>
      <c r="S5043">
        <v>447976.05</v>
      </c>
      <c r="T5043">
        <v>252749.00459999999</v>
      </c>
      <c r="U5043">
        <v>6427</v>
      </c>
      <c r="V5043">
        <v>8050</v>
      </c>
      <c r="W5043">
        <v>13493</v>
      </c>
      <c r="X5043">
        <v>662600.06999999995</v>
      </c>
      <c r="Y5043">
        <v>560579.93999999994</v>
      </c>
      <c r="Z5043">
        <v>534609.66</v>
      </c>
      <c r="AA5043">
        <v>183784.61929999999</v>
      </c>
      <c r="AB5043">
        <v>6254</v>
      </c>
      <c r="AC5043">
        <v>6324</v>
      </c>
      <c r="AD5043">
        <v>4542</v>
      </c>
      <c r="AE5043">
        <v>6061</v>
      </c>
      <c r="AF5043">
        <v>6254</v>
      </c>
      <c r="AG5043">
        <v>6324</v>
      </c>
      <c r="AH5043">
        <v>4542</v>
      </c>
      <c r="AI5043">
        <v>6061</v>
      </c>
      <c r="AJ5043">
        <v>6254</v>
      </c>
      <c r="AK5043">
        <v>6324</v>
      </c>
      <c r="AL5043">
        <v>4542</v>
      </c>
      <c r="AM5043">
        <v>6061</v>
      </c>
    </row>
    <row r="5044" spans="1:39" x14ac:dyDescent="0.15">
      <c r="A5044" t="s">
        <v>51</v>
      </c>
      <c r="B5044">
        <v>70</v>
      </c>
      <c r="C5044">
        <v>2</v>
      </c>
      <c r="D5044">
        <v>1</v>
      </c>
      <c r="E5044" t="s">
        <v>30</v>
      </c>
      <c r="F5044" t="s">
        <v>206</v>
      </c>
      <c r="G5044">
        <v>755</v>
      </c>
      <c r="H5044">
        <v>1845</v>
      </c>
      <c r="I5044">
        <v>3630</v>
      </c>
      <c r="J5044">
        <v>169431.96</v>
      </c>
      <c r="K5044">
        <v>136184.76</v>
      </c>
      <c r="L5044">
        <v>112464.67</v>
      </c>
      <c r="M5044">
        <v>52430.113299999997</v>
      </c>
      <c r="N5044">
        <v>755</v>
      </c>
      <c r="O5044">
        <v>884</v>
      </c>
      <c r="P5044">
        <v>2007</v>
      </c>
      <c r="Q5044">
        <v>92028.71</v>
      </c>
      <c r="R5044">
        <v>71266.64</v>
      </c>
      <c r="S5044">
        <v>51903.67</v>
      </c>
      <c r="T5044">
        <v>30720.816800000001</v>
      </c>
      <c r="U5044">
        <v>755</v>
      </c>
      <c r="V5044">
        <v>961</v>
      </c>
      <c r="W5044">
        <v>1623</v>
      </c>
      <c r="X5044">
        <v>77403.25</v>
      </c>
      <c r="Y5044">
        <v>64918.12</v>
      </c>
      <c r="Z5044">
        <v>60561</v>
      </c>
      <c r="AA5044">
        <v>21709.2965</v>
      </c>
      <c r="AB5044">
        <v>710</v>
      </c>
      <c r="AC5044">
        <v>743</v>
      </c>
      <c r="AD5044">
        <v>499</v>
      </c>
      <c r="AE5044">
        <v>738</v>
      </c>
      <c r="AF5044">
        <v>710</v>
      </c>
      <c r="AG5044">
        <v>743</v>
      </c>
      <c r="AH5044">
        <v>499</v>
      </c>
      <c r="AI5044">
        <v>738</v>
      </c>
      <c r="AJ5044">
        <v>710</v>
      </c>
      <c r="AK5044">
        <v>743</v>
      </c>
      <c r="AL5044">
        <v>499</v>
      </c>
      <c r="AM5044">
        <v>738</v>
      </c>
    </row>
    <row r="5045" spans="1:39" x14ac:dyDescent="0.15">
      <c r="A5045" t="s">
        <v>51</v>
      </c>
      <c r="B5045">
        <v>70</v>
      </c>
      <c r="C5045">
        <v>2</v>
      </c>
      <c r="D5045">
        <v>1</v>
      </c>
      <c r="E5045" t="s">
        <v>29</v>
      </c>
      <c r="F5045" t="s">
        <v>206</v>
      </c>
      <c r="G5045">
        <v>9467</v>
      </c>
      <c r="H5045">
        <v>23989</v>
      </c>
      <c r="I5045">
        <v>48746</v>
      </c>
      <c r="J5045">
        <v>2275789.08</v>
      </c>
      <c r="K5045">
        <v>1744103.64</v>
      </c>
      <c r="L5045">
        <v>1495510.77</v>
      </c>
      <c r="M5045">
        <v>698808.51370000001</v>
      </c>
      <c r="N5045">
        <v>9467</v>
      </c>
      <c r="O5045">
        <v>11186</v>
      </c>
      <c r="P5045">
        <v>25776</v>
      </c>
      <c r="Q5045">
        <v>1165132.06</v>
      </c>
      <c r="R5045">
        <v>866669.85</v>
      </c>
      <c r="S5045">
        <v>663693.6</v>
      </c>
      <c r="T5045">
        <v>389388.0624</v>
      </c>
      <c r="U5045">
        <v>9467</v>
      </c>
      <c r="V5045">
        <v>12803</v>
      </c>
      <c r="W5045">
        <v>22970</v>
      </c>
      <c r="X5045">
        <v>1110657.02</v>
      </c>
      <c r="Y5045">
        <v>877433.79</v>
      </c>
      <c r="Z5045">
        <v>831817.17</v>
      </c>
      <c r="AA5045">
        <v>309420.45130000002</v>
      </c>
      <c r="AB5045">
        <v>9119</v>
      </c>
      <c r="AC5045">
        <v>9356</v>
      </c>
      <c r="AD5045">
        <v>6977</v>
      </c>
      <c r="AE5045">
        <v>9197</v>
      </c>
      <c r="AF5045">
        <v>9119</v>
      </c>
      <c r="AG5045">
        <v>9356</v>
      </c>
      <c r="AH5045">
        <v>6977</v>
      </c>
      <c r="AI5045">
        <v>9197</v>
      </c>
      <c r="AJ5045">
        <v>9119</v>
      </c>
      <c r="AK5045">
        <v>9356</v>
      </c>
      <c r="AL5045">
        <v>6977</v>
      </c>
      <c r="AM5045">
        <v>9197</v>
      </c>
    </row>
    <row r="5046" spans="1:39" x14ac:dyDescent="0.15">
      <c r="A5046" t="s">
        <v>51</v>
      </c>
      <c r="B5046">
        <v>70</v>
      </c>
      <c r="C5046">
        <v>2</v>
      </c>
      <c r="D5046">
        <v>1</v>
      </c>
      <c r="E5046" t="s">
        <v>31</v>
      </c>
      <c r="F5046" t="s">
        <v>206</v>
      </c>
      <c r="G5046">
        <v>7</v>
      </c>
      <c r="H5046">
        <v>19</v>
      </c>
      <c r="I5046">
        <v>36</v>
      </c>
      <c r="J5046">
        <v>1672.43</v>
      </c>
      <c r="K5046">
        <v>1333.25</v>
      </c>
      <c r="L5046">
        <v>755.13</v>
      </c>
      <c r="M5046">
        <v>490.11559999999997</v>
      </c>
      <c r="N5046">
        <v>7</v>
      </c>
      <c r="O5046">
        <v>9</v>
      </c>
      <c r="P5046">
        <v>25</v>
      </c>
      <c r="Q5046">
        <v>1123.8599999999999</v>
      </c>
      <c r="R5046">
        <v>855.43</v>
      </c>
      <c r="S5046">
        <v>487.59</v>
      </c>
      <c r="T5046">
        <v>348.84559999999999</v>
      </c>
      <c r="U5046">
        <v>7</v>
      </c>
      <c r="V5046">
        <v>10</v>
      </c>
      <c r="W5046">
        <v>11</v>
      </c>
      <c r="X5046">
        <v>548.57000000000005</v>
      </c>
      <c r="Y5046">
        <v>477.82</v>
      </c>
      <c r="Z5046">
        <v>267.54000000000002</v>
      </c>
      <c r="AA5046">
        <v>141.27000000000001</v>
      </c>
      <c r="AB5046">
        <v>7</v>
      </c>
      <c r="AC5046">
        <v>7</v>
      </c>
      <c r="AD5046">
        <v>3</v>
      </c>
      <c r="AE5046">
        <v>7</v>
      </c>
      <c r="AF5046">
        <v>7</v>
      </c>
      <c r="AG5046">
        <v>7</v>
      </c>
      <c r="AH5046">
        <v>3</v>
      </c>
      <c r="AI5046">
        <v>7</v>
      </c>
      <c r="AJ5046">
        <v>7</v>
      </c>
      <c r="AK5046">
        <v>7</v>
      </c>
      <c r="AL5046">
        <v>3</v>
      </c>
      <c r="AM5046">
        <v>7</v>
      </c>
    </row>
    <row r="5047" spans="1:39" x14ac:dyDescent="0.15">
      <c r="A5047" t="s">
        <v>51</v>
      </c>
      <c r="B5047">
        <v>70</v>
      </c>
      <c r="C5047">
        <v>2</v>
      </c>
      <c r="D5047">
        <v>1</v>
      </c>
      <c r="E5047" t="s">
        <v>32</v>
      </c>
      <c r="F5047" t="s">
        <v>206</v>
      </c>
      <c r="G5047">
        <v>404</v>
      </c>
      <c r="H5047">
        <v>1071</v>
      </c>
      <c r="I5047">
        <v>2140</v>
      </c>
      <c r="J5047">
        <v>102349.03</v>
      </c>
      <c r="K5047">
        <v>76187.8</v>
      </c>
      <c r="L5047">
        <v>66571.850000000006</v>
      </c>
      <c r="M5047">
        <v>30931.7369</v>
      </c>
      <c r="N5047">
        <v>404</v>
      </c>
      <c r="O5047">
        <v>480</v>
      </c>
      <c r="P5047">
        <v>1017</v>
      </c>
      <c r="Q5047">
        <v>45658.98</v>
      </c>
      <c r="R5047">
        <v>33621.980000000003</v>
      </c>
      <c r="S5047">
        <v>25696.9</v>
      </c>
      <c r="T5047">
        <v>15318.918799999999</v>
      </c>
      <c r="U5047">
        <v>404</v>
      </c>
      <c r="V5047">
        <v>591</v>
      </c>
      <c r="W5047">
        <v>1123</v>
      </c>
      <c r="X5047">
        <v>56690.05</v>
      </c>
      <c r="Y5047">
        <v>42565.82</v>
      </c>
      <c r="Z5047">
        <v>40874.949999999997</v>
      </c>
      <c r="AA5047">
        <v>15612.8181</v>
      </c>
      <c r="AB5047">
        <v>397</v>
      </c>
      <c r="AC5047">
        <v>397</v>
      </c>
      <c r="AD5047">
        <v>285</v>
      </c>
      <c r="AE5047">
        <v>383</v>
      </c>
      <c r="AF5047">
        <v>397</v>
      </c>
      <c r="AG5047">
        <v>397</v>
      </c>
      <c r="AH5047">
        <v>285</v>
      </c>
      <c r="AI5047">
        <v>383</v>
      </c>
      <c r="AJ5047">
        <v>397</v>
      </c>
      <c r="AK5047">
        <v>397</v>
      </c>
      <c r="AL5047">
        <v>285</v>
      </c>
      <c r="AM5047">
        <v>383</v>
      </c>
    </row>
    <row r="5048" spans="1:39" x14ac:dyDescent="0.15">
      <c r="A5048" t="s">
        <v>51</v>
      </c>
      <c r="B5048">
        <v>70</v>
      </c>
      <c r="C5048">
        <v>2</v>
      </c>
      <c r="D5048">
        <v>2</v>
      </c>
      <c r="E5048" t="s">
        <v>28</v>
      </c>
      <c r="F5048" t="s">
        <v>206</v>
      </c>
      <c r="G5048">
        <v>1721</v>
      </c>
      <c r="H5048">
        <v>3977</v>
      </c>
      <c r="I5048">
        <v>7535</v>
      </c>
      <c r="J5048">
        <v>376579.99</v>
      </c>
      <c r="K5048">
        <v>301170.27</v>
      </c>
      <c r="L5048">
        <v>243060.13</v>
      </c>
      <c r="M5048">
        <v>110257.2545</v>
      </c>
      <c r="N5048">
        <v>1721</v>
      </c>
      <c r="O5048">
        <v>1904</v>
      </c>
      <c r="P5048">
        <v>4176</v>
      </c>
      <c r="Q5048">
        <v>204347.87</v>
      </c>
      <c r="R5048">
        <v>156938.45000000001</v>
      </c>
      <c r="S5048">
        <v>105698.38</v>
      </c>
      <c r="T5048">
        <v>62877.084799999997</v>
      </c>
      <c r="U5048">
        <v>1721</v>
      </c>
      <c r="V5048">
        <v>2073</v>
      </c>
      <c r="W5048">
        <v>3359</v>
      </c>
      <c r="X5048">
        <v>172232.12</v>
      </c>
      <c r="Y5048">
        <v>144231.82</v>
      </c>
      <c r="Z5048">
        <v>137361.75</v>
      </c>
      <c r="AA5048">
        <v>47380.169699999999</v>
      </c>
      <c r="AB5048">
        <v>1646</v>
      </c>
      <c r="AC5048">
        <v>1684</v>
      </c>
      <c r="AD5048">
        <v>1019</v>
      </c>
      <c r="AE5048">
        <v>1580</v>
      </c>
      <c r="AF5048">
        <v>1646</v>
      </c>
      <c r="AG5048">
        <v>1684</v>
      </c>
      <c r="AH5048">
        <v>1019</v>
      </c>
      <c r="AI5048">
        <v>1580</v>
      </c>
      <c r="AJ5048">
        <v>1646</v>
      </c>
      <c r="AK5048">
        <v>1684</v>
      </c>
      <c r="AL5048">
        <v>1019</v>
      </c>
      <c r="AM5048">
        <v>1580</v>
      </c>
    </row>
    <row r="5049" spans="1:39" x14ac:dyDescent="0.15">
      <c r="A5049" t="s">
        <v>51</v>
      </c>
      <c r="B5049">
        <v>70</v>
      </c>
      <c r="C5049">
        <v>2</v>
      </c>
      <c r="D5049">
        <v>2</v>
      </c>
      <c r="E5049" t="s">
        <v>30</v>
      </c>
      <c r="F5049" t="s">
        <v>206</v>
      </c>
      <c r="G5049">
        <v>190</v>
      </c>
      <c r="H5049">
        <v>452</v>
      </c>
      <c r="I5049">
        <v>818</v>
      </c>
      <c r="J5049">
        <v>40940.69</v>
      </c>
      <c r="K5049">
        <v>32944.35</v>
      </c>
      <c r="L5049">
        <v>26015.9</v>
      </c>
      <c r="M5049">
        <v>12126.128000000001</v>
      </c>
      <c r="N5049">
        <v>190</v>
      </c>
      <c r="O5049">
        <v>213</v>
      </c>
      <c r="P5049">
        <v>456</v>
      </c>
      <c r="Q5049">
        <v>22021.51</v>
      </c>
      <c r="R5049">
        <v>17330.75</v>
      </c>
      <c r="S5049">
        <v>11384.02</v>
      </c>
      <c r="T5049">
        <v>6864.9237999999996</v>
      </c>
      <c r="U5049">
        <v>190</v>
      </c>
      <c r="V5049">
        <v>239</v>
      </c>
      <c r="W5049">
        <v>362</v>
      </c>
      <c r="X5049">
        <v>18919.18</v>
      </c>
      <c r="Y5049">
        <v>15613.6</v>
      </c>
      <c r="Z5049">
        <v>14631.88</v>
      </c>
      <c r="AA5049">
        <v>5261.2042000000001</v>
      </c>
      <c r="AB5049">
        <v>179</v>
      </c>
      <c r="AC5049">
        <v>186</v>
      </c>
      <c r="AD5049">
        <v>98</v>
      </c>
      <c r="AE5049">
        <v>187</v>
      </c>
      <c r="AF5049">
        <v>179</v>
      </c>
      <c r="AG5049">
        <v>186</v>
      </c>
      <c r="AH5049">
        <v>98</v>
      </c>
      <c r="AI5049">
        <v>187</v>
      </c>
      <c r="AJ5049">
        <v>179</v>
      </c>
      <c r="AK5049">
        <v>186</v>
      </c>
      <c r="AL5049">
        <v>98</v>
      </c>
      <c r="AM5049">
        <v>187</v>
      </c>
    </row>
    <row r="5050" spans="1:39" x14ac:dyDescent="0.15">
      <c r="A5050" t="s">
        <v>51</v>
      </c>
      <c r="B5050">
        <v>70</v>
      </c>
      <c r="C5050">
        <v>2</v>
      </c>
      <c r="D5050">
        <v>2</v>
      </c>
      <c r="E5050" t="s">
        <v>29</v>
      </c>
      <c r="F5050" t="s">
        <v>206</v>
      </c>
      <c r="G5050">
        <v>826</v>
      </c>
      <c r="H5050">
        <v>1959</v>
      </c>
      <c r="I5050">
        <v>3929</v>
      </c>
      <c r="J5050">
        <v>190898.45</v>
      </c>
      <c r="K5050">
        <v>145948.01999999999</v>
      </c>
      <c r="L5050">
        <v>119278.39</v>
      </c>
      <c r="M5050">
        <v>55559.825700000001</v>
      </c>
      <c r="N5050">
        <v>826</v>
      </c>
      <c r="O5050">
        <v>914</v>
      </c>
      <c r="P5050">
        <v>2051</v>
      </c>
      <c r="Q5050">
        <v>99394.74</v>
      </c>
      <c r="R5050">
        <v>74040.84</v>
      </c>
      <c r="S5050">
        <v>50191.44</v>
      </c>
      <c r="T5050">
        <v>30162.069800000001</v>
      </c>
      <c r="U5050">
        <v>826</v>
      </c>
      <c r="V5050">
        <v>1045</v>
      </c>
      <c r="W5050">
        <v>1878</v>
      </c>
      <c r="X5050">
        <v>91503.71</v>
      </c>
      <c r="Y5050">
        <v>71907.179999999993</v>
      </c>
      <c r="Z5050">
        <v>69086.95</v>
      </c>
      <c r="AA5050">
        <v>25397.7559</v>
      </c>
      <c r="AB5050">
        <v>788</v>
      </c>
      <c r="AC5050">
        <v>799</v>
      </c>
      <c r="AD5050">
        <v>438</v>
      </c>
      <c r="AE5050">
        <v>802</v>
      </c>
      <c r="AF5050">
        <v>788</v>
      </c>
      <c r="AG5050">
        <v>799</v>
      </c>
      <c r="AH5050">
        <v>438</v>
      </c>
      <c r="AI5050">
        <v>802</v>
      </c>
      <c r="AJ5050">
        <v>788</v>
      </c>
      <c r="AK5050">
        <v>799</v>
      </c>
      <c r="AL5050">
        <v>438</v>
      </c>
      <c r="AM5050">
        <v>802</v>
      </c>
    </row>
    <row r="5051" spans="1:39" x14ac:dyDescent="0.15">
      <c r="A5051" t="s">
        <v>51</v>
      </c>
      <c r="B5051">
        <v>70</v>
      </c>
      <c r="C5051">
        <v>2</v>
      </c>
      <c r="D5051">
        <v>2</v>
      </c>
      <c r="E5051" t="s">
        <v>32</v>
      </c>
      <c r="F5051" t="s">
        <v>206</v>
      </c>
      <c r="G5051">
        <v>151</v>
      </c>
      <c r="H5051">
        <v>374</v>
      </c>
      <c r="I5051">
        <v>744</v>
      </c>
      <c r="J5051">
        <v>37576.79</v>
      </c>
      <c r="K5051">
        <v>27456.880000000001</v>
      </c>
      <c r="L5051">
        <v>23199.83</v>
      </c>
      <c r="M5051">
        <v>10997.7215</v>
      </c>
      <c r="N5051">
        <v>151</v>
      </c>
      <c r="O5051">
        <v>176</v>
      </c>
      <c r="P5051">
        <v>366</v>
      </c>
      <c r="Q5051">
        <v>17555.66</v>
      </c>
      <c r="R5051">
        <v>12721.59</v>
      </c>
      <c r="S5051">
        <v>9053.84</v>
      </c>
      <c r="T5051">
        <v>5605.1463999999996</v>
      </c>
      <c r="U5051">
        <v>151</v>
      </c>
      <c r="V5051">
        <v>198</v>
      </c>
      <c r="W5051">
        <v>378</v>
      </c>
      <c r="X5051">
        <v>20021.13</v>
      </c>
      <c r="Y5051">
        <v>14735.29</v>
      </c>
      <c r="Z5051">
        <v>14145.99</v>
      </c>
      <c r="AA5051">
        <v>5392.5751</v>
      </c>
      <c r="AB5051">
        <v>148</v>
      </c>
      <c r="AC5051">
        <v>143</v>
      </c>
      <c r="AD5051">
        <v>93</v>
      </c>
      <c r="AE5051">
        <v>146</v>
      </c>
      <c r="AF5051">
        <v>148</v>
      </c>
      <c r="AG5051">
        <v>143</v>
      </c>
      <c r="AH5051">
        <v>93</v>
      </c>
      <c r="AI5051">
        <v>146</v>
      </c>
      <c r="AJ5051">
        <v>148</v>
      </c>
      <c r="AK5051">
        <v>143</v>
      </c>
      <c r="AL5051">
        <v>93</v>
      </c>
      <c r="AM5051">
        <v>146</v>
      </c>
    </row>
    <row r="5052" spans="1:39" x14ac:dyDescent="0.15">
      <c r="A5052" t="s">
        <v>51</v>
      </c>
      <c r="B5052">
        <v>100</v>
      </c>
      <c r="C5052">
        <v>1</v>
      </c>
      <c r="D5052">
        <v>0</v>
      </c>
      <c r="E5052" t="s">
        <v>28</v>
      </c>
      <c r="F5052" t="s">
        <v>206</v>
      </c>
      <c r="G5052">
        <v>34746</v>
      </c>
      <c r="H5052">
        <v>35987</v>
      </c>
      <c r="I5052">
        <v>49546</v>
      </c>
      <c r="J5052">
        <v>2248842.54</v>
      </c>
      <c r="K5052">
        <v>1815646.81</v>
      </c>
      <c r="L5052">
        <v>1676131.74</v>
      </c>
      <c r="M5052">
        <v>693201.85149999999</v>
      </c>
      <c r="N5052">
        <v>9666</v>
      </c>
      <c r="O5052">
        <v>9925</v>
      </c>
      <c r="P5052">
        <v>14497</v>
      </c>
      <c r="Q5052">
        <v>694064.46</v>
      </c>
      <c r="R5052">
        <v>546873.93000000005</v>
      </c>
      <c r="S5052">
        <v>460132.64</v>
      </c>
      <c r="T5052">
        <v>220351.19690000001</v>
      </c>
      <c r="U5052">
        <v>25080</v>
      </c>
      <c r="V5052">
        <v>26062</v>
      </c>
      <c r="W5052">
        <v>35049</v>
      </c>
      <c r="X5052">
        <v>1554778.08</v>
      </c>
      <c r="Y5052">
        <v>1268772.8799999999</v>
      </c>
      <c r="Z5052">
        <v>1215999.1000000001</v>
      </c>
      <c r="AA5052">
        <v>472850.65460000001</v>
      </c>
      <c r="AB5052">
        <v>34244</v>
      </c>
      <c r="AC5052">
        <v>23930</v>
      </c>
      <c r="AD5052">
        <v>18167</v>
      </c>
      <c r="AE5052">
        <v>15169</v>
      </c>
      <c r="AF5052">
        <v>9563</v>
      </c>
      <c r="AG5052">
        <v>8757</v>
      </c>
      <c r="AH5052">
        <v>6772</v>
      </c>
      <c r="AI5052">
        <v>5658</v>
      </c>
      <c r="AJ5052">
        <v>24681</v>
      </c>
      <c r="AK5052">
        <v>15173</v>
      </c>
      <c r="AL5052">
        <v>11395</v>
      </c>
      <c r="AM5052">
        <v>9511</v>
      </c>
    </row>
    <row r="5053" spans="1:39" x14ac:dyDescent="0.15">
      <c r="A5053" t="s">
        <v>51</v>
      </c>
      <c r="B5053">
        <v>100</v>
      </c>
      <c r="C5053">
        <v>1</v>
      </c>
      <c r="D5053">
        <v>0</v>
      </c>
      <c r="E5053" t="s">
        <v>30</v>
      </c>
      <c r="F5053" t="s">
        <v>206</v>
      </c>
      <c r="G5053">
        <v>61</v>
      </c>
      <c r="H5053">
        <v>64</v>
      </c>
      <c r="I5053">
        <v>78</v>
      </c>
      <c r="J5053">
        <v>3616.69</v>
      </c>
      <c r="K5053">
        <v>3136.19</v>
      </c>
      <c r="L5053">
        <v>2850.21</v>
      </c>
      <c r="M5053">
        <v>1042.4747</v>
      </c>
      <c r="N5053">
        <v>19</v>
      </c>
      <c r="O5053">
        <v>20</v>
      </c>
      <c r="P5053">
        <v>24</v>
      </c>
      <c r="Q5053">
        <v>1149.92</v>
      </c>
      <c r="R5053">
        <v>965.52</v>
      </c>
      <c r="S5053">
        <v>790.79</v>
      </c>
      <c r="T5053">
        <v>345.80079999999998</v>
      </c>
      <c r="U5053">
        <v>42</v>
      </c>
      <c r="V5053">
        <v>44</v>
      </c>
      <c r="W5053">
        <v>54</v>
      </c>
      <c r="X5053">
        <v>2466.77</v>
      </c>
      <c r="Y5053">
        <v>2170.67</v>
      </c>
      <c r="Z5053">
        <v>2059.42</v>
      </c>
      <c r="AA5053">
        <v>696.6739</v>
      </c>
      <c r="AB5053">
        <v>61</v>
      </c>
      <c r="AC5053">
        <v>42</v>
      </c>
      <c r="AD5053">
        <v>23</v>
      </c>
      <c r="AE5053">
        <v>39</v>
      </c>
      <c r="AF5053">
        <v>19</v>
      </c>
      <c r="AG5053">
        <v>19</v>
      </c>
      <c r="AH5053">
        <v>13</v>
      </c>
      <c r="AI5053">
        <v>13</v>
      </c>
      <c r="AJ5053">
        <v>42</v>
      </c>
      <c r="AK5053">
        <v>23</v>
      </c>
      <c r="AL5053">
        <v>10</v>
      </c>
      <c r="AM5053">
        <v>26</v>
      </c>
    </row>
    <row r="5054" spans="1:39" x14ac:dyDescent="0.15">
      <c r="A5054" t="s">
        <v>51</v>
      </c>
      <c r="B5054">
        <v>100</v>
      </c>
      <c r="C5054">
        <v>1</v>
      </c>
      <c r="D5054">
        <v>0</v>
      </c>
      <c r="E5054" t="s">
        <v>29</v>
      </c>
      <c r="F5054" t="s">
        <v>206</v>
      </c>
      <c r="G5054">
        <v>207</v>
      </c>
      <c r="H5054">
        <v>219</v>
      </c>
      <c r="I5054">
        <v>339</v>
      </c>
      <c r="J5054">
        <v>15159.32</v>
      </c>
      <c r="K5054">
        <v>11343.68</v>
      </c>
      <c r="L5054">
        <v>10591.86</v>
      </c>
      <c r="M5054">
        <v>4494.5946999999996</v>
      </c>
      <c r="N5054">
        <v>54</v>
      </c>
      <c r="O5054">
        <v>54</v>
      </c>
      <c r="P5054">
        <v>99</v>
      </c>
      <c r="Q5054">
        <v>3867.35</v>
      </c>
      <c r="R5054">
        <v>2729.51</v>
      </c>
      <c r="S5054">
        <v>2331.83</v>
      </c>
      <c r="T5054">
        <v>1364.8780999999999</v>
      </c>
      <c r="U5054">
        <v>153</v>
      </c>
      <c r="V5054">
        <v>165</v>
      </c>
      <c r="W5054">
        <v>240</v>
      </c>
      <c r="X5054">
        <v>11291.97</v>
      </c>
      <c r="Y5054">
        <v>8614.17</v>
      </c>
      <c r="Z5054">
        <v>8260.0300000000007</v>
      </c>
      <c r="AA5054">
        <v>3129.7166000000002</v>
      </c>
      <c r="AB5054">
        <v>206</v>
      </c>
      <c r="AC5054">
        <v>126</v>
      </c>
      <c r="AD5054">
        <v>107</v>
      </c>
      <c r="AE5054">
        <v>109</v>
      </c>
      <c r="AF5054">
        <v>54</v>
      </c>
      <c r="AG5054">
        <v>54</v>
      </c>
      <c r="AH5054">
        <v>48</v>
      </c>
      <c r="AI5054">
        <v>36</v>
      </c>
      <c r="AJ5054">
        <v>152</v>
      </c>
      <c r="AK5054">
        <v>72</v>
      </c>
      <c r="AL5054">
        <v>59</v>
      </c>
      <c r="AM5054">
        <v>73</v>
      </c>
    </row>
    <row r="5055" spans="1:39" x14ac:dyDescent="0.15">
      <c r="A5055" t="s">
        <v>51</v>
      </c>
      <c r="B5055">
        <v>100</v>
      </c>
      <c r="C5055">
        <v>1</v>
      </c>
      <c r="D5055">
        <v>0</v>
      </c>
      <c r="E5055" t="s">
        <v>32</v>
      </c>
      <c r="F5055" t="s">
        <v>206</v>
      </c>
      <c r="G5055">
        <v>2123</v>
      </c>
      <c r="H5055">
        <v>2306</v>
      </c>
      <c r="I5055">
        <v>3631</v>
      </c>
      <c r="J5055">
        <v>176650.57</v>
      </c>
      <c r="K5055">
        <v>125298.56</v>
      </c>
      <c r="L5055">
        <v>119856.5</v>
      </c>
      <c r="M5055">
        <v>52103.104399999997</v>
      </c>
      <c r="N5055">
        <v>377</v>
      </c>
      <c r="O5055">
        <v>401</v>
      </c>
      <c r="P5055">
        <v>607</v>
      </c>
      <c r="Q5055">
        <v>30924.25</v>
      </c>
      <c r="R5055">
        <v>21915.3</v>
      </c>
      <c r="S5055">
        <v>18141.7</v>
      </c>
      <c r="T5055">
        <v>9263.4390999999996</v>
      </c>
      <c r="U5055">
        <v>1746</v>
      </c>
      <c r="V5055">
        <v>1905</v>
      </c>
      <c r="W5055">
        <v>3024</v>
      </c>
      <c r="X5055">
        <v>145726.32</v>
      </c>
      <c r="Y5055">
        <v>103383.26</v>
      </c>
      <c r="Z5055">
        <v>101714.8</v>
      </c>
      <c r="AA5055">
        <v>42839.665300000001</v>
      </c>
      <c r="AB5055">
        <v>2107</v>
      </c>
      <c r="AC5055">
        <v>1374</v>
      </c>
      <c r="AD5055">
        <v>1110</v>
      </c>
      <c r="AE5055">
        <v>1294</v>
      </c>
      <c r="AF5055">
        <v>371</v>
      </c>
      <c r="AG5055">
        <v>267</v>
      </c>
      <c r="AH5055">
        <v>231</v>
      </c>
      <c r="AI5055">
        <v>315</v>
      </c>
      <c r="AJ5055">
        <v>1736</v>
      </c>
      <c r="AK5055">
        <v>1107</v>
      </c>
      <c r="AL5055">
        <v>879</v>
      </c>
      <c r="AM5055">
        <v>979</v>
      </c>
    </row>
    <row r="5056" spans="1:39" x14ac:dyDescent="0.15">
      <c r="A5056" t="s">
        <v>51</v>
      </c>
      <c r="B5056">
        <v>100</v>
      </c>
      <c r="C5056">
        <v>1</v>
      </c>
      <c r="D5056">
        <v>1</v>
      </c>
      <c r="E5056" t="s">
        <v>28</v>
      </c>
      <c r="F5056" t="s">
        <v>206</v>
      </c>
      <c r="G5056">
        <v>53666</v>
      </c>
      <c r="H5056">
        <v>57560</v>
      </c>
      <c r="I5056">
        <v>83434</v>
      </c>
      <c r="J5056">
        <v>3624552.5</v>
      </c>
      <c r="K5056">
        <v>2994149.42</v>
      </c>
      <c r="L5056">
        <v>2763082.43</v>
      </c>
      <c r="M5056">
        <v>1148619.1327</v>
      </c>
      <c r="N5056">
        <v>20264</v>
      </c>
      <c r="O5056">
        <v>21490</v>
      </c>
      <c r="P5056">
        <v>34551</v>
      </c>
      <c r="Q5056">
        <v>1472110.93</v>
      </c>
      <c r="R5056">
        <v>1161808.75</v>
      </c>
      <c r="S5056">
        <v>1023243.6</v>
      </c>
      <c r="T5056">
        <v>513379.64419999998</v>
      </c>
      <c r="U5056">
        <v>33402</v>
      </c>
      <c r="V5056">
        <v>36070</v>
      </c>
      <c r="W5056">
        <v>48883</v>
      </c>
      <c r="X5056">
        <v>2152441.5699999998</v>
      </c>
      <c r="Y5056">
        <v>1832340.67</v>
      </c>
      <c r="Z5056">
        <v>1739838.83</v>
      </c>
      <c r="AA5056">
        <v>635239.48849999998</v>
      </c>
      <c r="AB5056">
        <v>51868</v>
      </c>
      <c r="AC5056">
        <v>49055</v>
      </c>
      <c r="AD5056">
        <v>29081</v>
      </c>
      <c r="AE5056">
        <v>46025</v>
      </c>
      <c r="AF5056">
        <v>19657</v>
      </c>
      <c r="AG5056">
        <v>19391</v>
      </c>
      <c r="AH5056">
        <v>13034</v>
      </c>
      <c r="AI5056">
        <v>18151</v>
      </c>
      <c r="AJ5056">
        <v>32211</v>
      </c>
      <c r="AK5056">
        <v>29664</v>
      </c>
      <c r="AL5056">
        <v>16047</v>
      </c>
      <c r="AM5056">
        <v>27874</v>
      </c>
    </row>
    <row r="5057" spans="1:39" x14ac:dyDescent="0.15">
      <c r="A5057" t="s">
        <v>51</v>
      </c>
      <c r="B5057">
        <v>100</v>
      </c>
      <c r="C5057">
        <v>1</v>
      </c>
      <c r="D5057">
        <v>1</v>
      </c>
      <c r="E5057" t="s">
        <v>30</v>
      </c>
      <c r="F5057" t="s">
        <v>206</v>
      </c>
      <c r="G5057">
        <v>5595</v>
      </c>
      <c r="H5057">
        <v>6051</v>
      </c>
      <c r="I5057">
        <v>8675</v>
      </c>
      <c r="J5057">
        <v>378651.24</v>
      </c>
      <c r="K5057">
        <v>312522.53000000003</v>
      </c>
      <c r="L5057">
        <v>288488.8</v>
      </c>
      <c r="M5057">
        <v>118469.5851</v>
      </c>
      <c r="N5057">
        <v>2008</v>
      </c>
      <c r="O5057">
        <v>2159</v>
      </c>
      <c r="P5057">
        <v>3378</v>
      </c>
      <c r="Q5057">
        <v>144783.19</v>
      </c>
      <c r="R5057">
        <v>114775.02</v>
      </c>
      <c r="S5057">
        <v>99358.98</v>
      </c>
      <c r="T5057">
        <v>50030.180899999999</v>
      </c>
      <c r="U5057">
        <v>3587</v>
      </c>
      <c r="V5057">
        <v>3892</v>
      </c>
      <c r="W5057">
        <v>5297</v>
      </c>
      <c r="X5057">
        <v>233868.05</v>
      </c>
      <c r="Y5057">
        <v>197747.51</v>
      </c>
      <c r="Z5057">
        <v>189129.82</v>
      </c>
      <c r="AA5057">
        <v>68439.404200000004</v>
      </c>
      <c r="AB5057">
        <v>5294</v>
      </c>
      <c r="AC5057">
        <v>5305</v>
      </c>
      <c r="AD5057">
        <v>2772</v>
      </c>
      <c r="AE5057">
        <v>5424</v>
      </c>
      <c r="AF5057">
        <v>1915</v>
      </c>
      <c r="AG5057">
        <v>1931</v>
      </c>
      <c r="AH5057">
        <v>1243</v>
      </c>
      <c r="AI5057">
        <v>1961</v>
      </c>
      <c r="AJ5057">
        <v>3379</v>
      </c>
      <c r="AK5057">
        <v>3374</v>
      </c>
      <c r="AL5057">
        <v>1529</v>
      </c>
      <c r="AM5057">
        <v>3463</v>
      </c>
    </row>
    <row r="5058" spans="1:39" x14ac:dyDescent="0.15">
      <c r="A5058" t="s">
        <v>51</v>
      </c>
      <c r="B5058">
        <v>100</v>
      </c>
      <c r="C5058">
        <v>1</v>
      </c>
      <c r="D5058">
        <v>1</v>
      </c>
      <c r="E5058" t="s">
        <v>29</v>
      </c>
      <c r="F5058" t="s">
        <v>206</v>
      </c>
      <c r="G5058">
        <v>46600</v>
      </c>
      <c r="H5058">
        <v>51049</v>
      </c>
      <c r="I5058">
        <v>76877</v>
      </c>
      <c r="J5058">
        <v>3343185.22</v>
      </c>
      <c r="K5058">
        <v>2616808.94</v>
      </c>
      <c r="L5058">
        <v>2436288.75</v>
      </c>
      <c r="M5058">
        <v>1043075.2983</v>
      </c>
      <c r="N5058">
        <v>13830</v>
      </c>
      <c r="O5058">
        <v>14778</v>
      </c>
      <c r="P5058">
        <v>24821</v>
      </c>
      <c r="Q5058">
        <v>1045272.31</v>
      </c>
      <c r="R5058">
        <v>789075.66</v>
      </c>
      <c r="S5058">
        <v>695467.31</v>
      </c>
      <c r="T5058">
        <v>364790.40279999998</v>
      </c>
      <c r="U5058">
        <v>32770</v>
      </c>
      <c r="V5058">
        <v>36271</v>
      </c>
      <c r="W5058">
        <v>52056</v>
      </c>
      <c r="X5058">
        <v>2297912.91</v>
      </c>
      <c r="Y5058">
        <v>1827733.28</v>
      </c>
      <c r="Z5058">
        <v>1740821.44</v>
      </c>
      <c r="AA5058">
        <v>678284.89549999998</v>
      </c>
      <c r="AB5058">
        <v>45002</v>
      </c>
      <c r="AC5058">
        <v>44488</v>
      </c>
      <c r="AD5058">
        <v>26565</v>
      </c>
      <c r="AE5058">
        <v>44547</v>
      </c>
      <c r="AF5058">
        <v>13335</v>
      </c>
      <c r="AG5058">
        <v>13263</v>
      </c>
      <c r="AH5058">
        <v>9189</v>
      </c>
      <c r="AI5058">
        <v>13325</v>
      </c>
      <c r="AJ5058">
        <v>31667</v>
      </c>
      <c r="AK5058">
        <v>31225</v>
      </c>
      <c r="AL5058">
        <v>17376</v>
      </c>
      <c r="AM5058">
        <v>31222</v>
      </c>
    </row>
    <row r="5059" spans="1:39" x14ac:dyDescent="0.15">
      <c r="A5059" t="s">
        <v>51</v>
      </c>
      <c r="B5059">
        <v>100</v>
      </c>
      <c r="C5059">
        <v>1</v>
      </c>
      <c r="D5059">
        <v>1</v>
      </c>
      <c r="E5059" t="s">
        <v>31</v>
      </c>
      <c r="F5059" t="s">
        <v>206</v>
      </c>
      <c r="G5059">
        <v>2</v>
      </c>
      <c r="H5059">
        <v>4</v>
      </c>
      <c r="I5059">
        <v>5</v>
      </c>
      <c r="J5059">
        <v>198.97</v>
      </c>
      <c r="K5059">
        <v>158.97</v>
      </c>
      <c r="L5059">
        <v>99.97</v>
      </c>
      <c r="M5059">
        <v>50.373199999999997</v>
      </c>
      <c r="N5059">
        <v>1</v>
      </c>
      <c r="O5059">
        <v>2</v>
      </c>
      <c r="P5059">
        <v>3</v>
      </c>
      <c r="Q5059">
        <v>119.98</v>
      </c>
      <c r="R5059">
        <v>79.98</v>
      </c>
      <c r="S5059">
        <v>79.98</v>
      </c>
      <c r="T5059">
        <v>32.430799999999998</v>
      </c>
      <c r="U5059">
        <v>1</v>
      </c>
      <c r="V5059">
        <v>2</v>
      </c>
      <c r="W5059">
        <v>2</v>
      </c>
      <c r="X5059">
        <v>78.989999999999995</v>
      </c>
      <c r="Y5059">
        <v>78.989999999999995</v>
      </c>
      <c r="Z5059">
        <v>19.989999999999998</v>
      </c>
      <c r="AA5059">
        <v>17.942399999999999</v>
      </c>
      <c r="AB5059">
        <v>2</v>
      </c>
      <c r="AC5059">
        <v>1</v>
      </c>
      <c r="AD5059">
        <v>0</v>
      </c>
      <c r="AE5059">
        <v>2</v>
      </c>
      <c r="AF5059">
        <v>1</v>
      </c>
      <c r="AG5059">
        <v>0</v>
      </c>
      <c r="AH5059">
        <v>0</v>
      </c>
      <c r="AI5059">
        <v>1</v>
      </c>
      <c r="AJ5059">
        <v>1</v>
      </c>
      <c r="AK5059">
        <v>1</v>
      </c>
      <c r="AL5059">
        <v>0</v>
      </c>
      <c r="AM5059">
        <v>1</v>
      </c>
    </row>
    <row r="5060" spans="1:39" x14ac:dyDescent="0.15">
      <c r="A5060" t="s">
        <v>51</v>
      </c>
      <c r="B5060">
        <v>100</v>
      </c>
      <c r="C5060">
        <v>1</v>
      </c>
      <c r="D5060">
        <v>1</v>
      </c>
      <c r="E5060" t="s">
        <v>32</v>
      </c>
      <c r="F5060" t="s">
        <v>206</v>
      </c>
      <c r="G5060">
        <v>920</v>
      </c>
      <c r="H5060">
        <v>1027</v>
      </c>
      <c r="I5060">
        <v>1649</v>
      </c>
      <c r="J5060">
        <v>79402.78</v>
      </c>
      <c r="K5060">
        <v>57923.05</v>
      </c>
      <c r="L5060">
        <v>55642.43</v>
      </c>
      <c r="M5060">
        <v>23223.7222</v>
      </c>
      <c r="N5060">
        <v>210</v>
      </c>
      <c r="O5060">
        <v>229</v>
      </c>
      <c r="P5060">
        <v>368</v>
      </c>
      <c r="Q5060">
        <v>17978.86</v>
      </c>
      <c r="R5060">
        <v>13027.65</v>
      </c>
      <c r="S5060">
        <v>11096.55</v>
      </c>
      <c r="T5060">
        <v>5695.8450000000003</v>
      </c>
      <c r="U5060">
        <v>710</v>
      </c>
      <c r="V5060">
        <v>798</v>
      </c>
      <c r="W5060">
        <v>1281</v>
      </c>
      <c r="X5060">
        <v>61423.92</v>
      </c>
      <c r="Y5060">
        <v>44895.4</v>
      </c>
      <c r="Z5060">
        <v>44545.88</v>
      </c>
      <c r="AA5060">
        <v>17527.877199999999</v>
      </c>
      <c r="AB5060">
        <v>901</v>
      </c>
      <c r="AC5060">
        <v>822</v>
      </c>
      <c r="AD5060">
        <v>504</v>
      </c>
      <c r="AE5060">
        <v>807</v>
      </c>
      <c r="AF5060">
        <v>202</v>
      </c>
      <c r="AG5060">
        <v>184</v>
      </c>
      <c r="AH5060">
        <v>128</v>
      </c>
      <c r="AI5060">
        <v>201</v>
      </c>
      <c r="AJ5060">
        <v>699</v>
      </c>
      <c r="AK5060">
        <v>638</v>
      </c>
      <c r="AL5060">
        <v>376</v>
      </c>
      <c r="AM5060">
        <v>606</v>
      </c>
    </row>
    <row r="5061" spans="1:39" x14ac:dyDescent="0.15">
      <c r="A5061" t="s">
        <v>51</v>
      </c>
      <c r="B5061">
        <v>100</v>
      </c>
      <c r="C5061">
        <v>1</v>
      </c>
      <c r="D5061">
        <v>2</v>
      </c>
      <c r="E5061" t="s">
        <v>28</v>
      </c>
      <c r="F5061" t="s">
        <v>206</v>
      </c>
      <c r="G5061">
        <v>38342</v>
      </c>
      <c r="H5061">
        <v>39921</v>
      </c>
      <c r="I5061">
        <v>56090</v>
      </c>
      <c r="J5061">
        <v>2500869.29</v>
      </c>
      <c r="K5061">
        <v>2039039.13</v>
      </c>
      <c r="L5061">
        <v>1908706.47</v>
      </c>
      <c r="M5061">
        <v>763979.66570000001</v>
      </c>
      <c r="N5061">
        <v>10460</v>
      </c>
      <c r="O5061">
        <v>10791</v>
      </c>
      <c r="P5061">
        <v>16529</v>
      </c>
      <c r="Q5061">
        <v>760817.77</v>
      </c>
      <c r="R5061">
        <v>592602.47</v>
      </c>
      <c r="S5061">
        <v>503292.15999999997</v>
      </c>
      <c r="T5061">
        <v>244379.3045</v>
      </c>
      <c r="U5061">
        <v>27882</v>
      </c>
      <c r="V5061">
        <v>29130</v>
      </c>
      <c r="W5061">
        <v>39561</v>
      </c>
      <c r="X5061">
        <v>1740051.52</v>
      </c>
      <c r="Y5061">
        <v>1446436.66</v>
      </c>
      <c r="Z5061">
        <v>1405414.31</v>
      </c>
      <c r="AA5061">
        <v>519600.36119999998</v>
      </c>
      <c r="AB5061">
        <v>36841</v>
      </c>
      <c r="AC5061">
        <v>31213</v>
      </c>
      <c r="AD5061">
        <v>13645</v>
      </c>
      <c r="AE5061">
        <v>29899</v>
      </c>
      <c r="AF5061">
        <v>10038</v>
      </c>
      <c r="AG5061">
        <v>9793</v>
      </c>
      <c r="AH5061">
        <v>5342</v>
      </c>
      <c r="AI5061">
        <v>9328</v>
      </c>
      <c r="AJ5061">
        <v>26803</v>
      </c>
      <c r="AK5061">
        <v>21420</v>
      </c>
      <c r="AL5061">
        <v>8303</v>
      </c>
      <c r="AM5061">
        <v>20571</v>
      </c>
    </row>
    <row r="5062" spans="1:39" x14ac:dyDescent="0.15">
      <c r="A5062" t="s">
        <v>51</v>
      </c>
      <c r="B5062">
        <v>100</v>
      </c>
      <c r="C5062">
        <v>1</v>
      </c>
      <c r="D5062">
        <v>2</v>
      </c>
      <c r="E5062" t="s">
        <v>30</v>
      </c>
      <c r="F5062" t="s">
        <v>206</v>
      </c>
      <c r="G5062">
        <v>4388</v>
      </c>
      <c r="H5062">
        <v>4563</v>
      </c>
      <c r="I5062">
        <v>6404</v>
      </c>
      <c r="J5062">
        <v>286591.62</v>
      </c>
      <c r="K5062">
        <v>233754.28</v>
      </c>
      <c r="L5062">
        <v>218812.31</v>
      </c>
      <c r="M5062">
        <v>87406.694300000003</v>
      </c>
      <c r="N5062">
        <v>1119</v>
      </c>
      <c r="O5062">
        <v>1159</v>
      </c>
      <c r="P5062">
        <v>1777</v>
      </c>
      <c r="Q5062">
        <v>81153.59</v>
      </c>
      <c r="R5062">
        <v>63181.26</v>
      </c>
      <c r="S5062">
        <v>52458.31</v>
      </c>
      <c r="T5062">
        <v>26303.559799999999</v>
      </c>
      <c r="U5062">
        <v>3269</v>
      </c>
      <c r="V5062">
        <v>3404</v>
      </c>
      <c r="W5062">
        <v>4627</v>
      </c>
      <c r="X5062">
        <v>205438.03</v>
      </c>
      <c r="Y5062">
        <v>170573.02</v>
      </c>
      <c r="Z5062">
        <v>166354</v>
      </c>
      <c r="AA5062">
        <v>61103.1345</v>
      </c>
      <c r="AB5062">
        <v>4102</v>
      </c>
      <c r="AC5062">
        <v>3774</v>
      </c>
      <c r="AD5062">
        <v>1447</v>
      </c>
      <c r="AE5062">
        <v>4257</v>
      </c>
      <c r="AF5062">
        <v>1039</v>
      </c>
      <c r="AG5062">
        <v>1058</v>
      </c>
      <c r="AH5062">
        <v>540</v>
      </c>
      <c r="AI5062">
        <v>1091</v>
      </c>
      <c r="AJ5062">
        <v>3063</v>
      </c>
      <c r="AK5062">
        <v>2716</v>
      </c>
      <c r="AL5062">
        <v>907</v>
      </c>
      <c r="AM5062">
        <v>3166</v>
      </c>
    </row>
    <row r="5063" spans="1:39" x14ac:dyDescent="0.15">
      <c r="A5063" t="s">
        <v>51</v>
      </c>
      <c r="B5063">
        <v>100</v>
      </c>
      <c r="C5063">
        <v>1</v>
      </c>
      <c r="D5063">
        <v>2</v>
      </c>
      <c r="E5063" t="s">
        <v>29</v>
      </c>
      <c r="F5063" t="s">
        <v>206</v>
      </c>
      <c r="G5063">
        <v>12108</v>
      </c>
      <c r="H5063">
        <v>12831</v>
      </c>
      <c r="I5063">
        <v>18904</v>
      </c>
      <c r="J5063">
        <v>842267.35</v>
      </c>
      <c r="K5063">
        <v>653126.59</v>
      </c>
      <c r="L5063">
        <v>618971.87</v>
      </c>
      <c r="M5063">
        <v>255208.20550000001</v>
      </c>
      <c r="N5063">
        <v>2900</v>
      </c>
      <c r="O5063">
        <v>3013</v>
      </c>
      <c r="P5063">
        <v>4852</v>
      </c>
      <c r="Q5063">
        <v>221429.15</v>
      </c>
      <c r="R5063">
        <v>165339.32999999999</v>
      </c>
      <c r="S5063">
        <v>141534.45000000001</v>
      </c>
      <c r="T5063">
        <v>70424.050900000002</v>
      </c>
      <c r="U5063">
        <v>9208</v>
      </c>
      <c r="V5063">
        <v>9818</v>
      </c>
      <c r="W5063">
        <v>14052</v>
      </c>
      <c r="X5063">
        <v>620838.19999999995</v>
      </c>
      <c r="Y5063">
        <v>487787.26</v>
      </c>
      <c r="Z5063">
        <v>477437.42</v>
      </c>
      <c r="AA5063">
        <v>184784.15460000001</v>
      </c>
      <c r="AB5063">
        <v>11603</v>
      </c>
      <c r="AC5063">
        <v>10973</v>
      </c>
      <c r="AD5063">
        <v>4423</v>
      </c>
      <c r="AE5063">
        <v>11619</v>
      </c>
      <c r="AF5063">
        <v>2781</v>
      </c>
      <c r="AG5063">
        <v>2720</v>
      </c>
      <c r="AH5063">
        <v>1455</v>
      </c>
      <c r="AI5063">
        <v>2806</v>
      </c>
      <c r="AJ5063">
        <v>8822</v>
      </c>
      <c r="AK5063">
        <v>8253</v>
      </c>
      <c r="AL5063">
        <v>2968</v>
      </c>
      <c r="AM5063">
        <v>8813</v>
      </c>
    </row>
    <row r="5064" spans="1:39" x14ac:dyDescent="0.15">
      <c r="A5064" t="s">
        <v>51</v>
      </c>
      <c r="B5064">
        <v>100</v>
      </c>
      <c r="C5064">
        <v>1</v>
      </c>
      <c r="D5064">
        <v>2</v>
      </c>
      <c r="E5064" t="s">
        <v>32</v>
      </c>
      <c r="F5064" t="s">
        <v>206</v>
      </c>
      <c r="G5064">
        <v>1105</v>
      </c>
      <c r="H5064">
        <v>1178</v>
      </c>
      <c r="I5064">
        <v>1915</v>
      </c>
      <c r="J5064">
        <v>92008.37</v>
      </c>
      <c r="K5064">
        <v>65984.91</v>
      </c>
      <c r="L5064">
        <v>63562.78</v>
      </c>
      <c r="M5064">
        <v>27284.187999999998</v>
      </c>
      <c r="N5064">
        <v>187</v>
      </c>
      <c r="O5064">
        <v>191</v>
      </c>
      <c r="P5064">
        <v>311</v>
      </c>
      <c r="Q5064">
        <v>15310.45</v>
      </c>
      <c r="R5064">
        <v>10803.56</v>
      </c>
      <c r="S5064">
        <v>8925.9</v>
      </c>
      <c r="T5064">
        <v>4379.7221</v>
      </c>
      <c r="U5064">
        <v>918</v>
      </c>
      <c r="V5064">
        <v>987</v>
      </c>
      <c r="W5064">
        <v>1604</v>
      </c>
      <c r="X5064">
        <v>76697.919999999998</v>
      </c>
      <c r="Y5064">
        <v>55181.35</v>
      </c>
      <c r="Z5064">
        <v>54636.88</v>
      </c>
      <c r="AA5064">
        <v>22904.465899999999</v>
      </c>
      <c r="AB5064">
        <v>1075</v>
      </c>
      <c r="AC5064">
        <v>883</v>
      </c>
      <c r="AD5064">
        <v>450</v>
      </c>
      <c r="AE5064">
        <v>907</v>
      </c>
      <c r="AF5064">
        <v>185</v>
      </c>
      <c r="AG5064">
        <v>146</v>
      </c>
      <c r="AH5064">
        <v>92</v>
      </c>
      <c r="AI5064">
        <v>178</v>
      </c>
      <c r="AJ5064">
        <v>890</v>
      </c>
      <c r="AK5064">
        <v>737</v>
      </c>
      <c r="AL5064">
        <v>358</v>
      </c>
      <c r="AM5064">
        <v>729</v>
      </c>
    </row>
    <row r="5065" spans="1:39" x14ac:dyDescent="0.15">
      <c r="A5065" t="s">
        <v>51</v>
      </c>
      <c r="B5065">
        <v>100</v>
      </c>
      <c r="C5065">
        <v>2</v>
      </c>
      <c r="D5065">
        <v>0</v>
      </c>
      <c r="E5065" t="s">
        <v>28</v>
      </c>
      <c r="F5065" t="s">
        <v>206</v>
      </c>
      <c r="G5065">
        <v>161</v>
      </c>
      <c r="H5065">
        <v>332</v>
      </c>
      <c r="I5065">
        <v>394</v>
      </c>
      <c r="J5065">
        <v>15505.73</v>
      </c>
      <c r="K5065">
        <v>11752.69</v>
      </c>
      <c r="L5065">
        <v>9612.6299999999992</v>
      </c>
      <c r="M5065">
        <v>5267.9566999999997</v>
      </c>
      <c r="N5065">
        <v>161</v>
      </c>
      <c r="O5065">
        <v>164</v>
      </c>
      <c r="P5065">
        <v>203</v>
      </c>
      <c r="Q5065">
        <v>8006.5</v>
      </c>
      <c r="R5065">
        <v>5983.9</v>
      </c>
      <c r="S5065">
        <v>4270.18</v>
      </c>
      <c r="T5065">
        <v>2799.1649000000002</v>
      </c>
      <c r="U5065">
        <v>161</v>
      </c>
      <c r="V5065">
        <v>168</v>
      </c>
      <c r="W5065">
        <v>191</v>
      </c>
      <c r="X5065">
        <v>7499.23</v>
      </c>
      <c r="Y5065">
        <v>5768.79</v>
      </c>
      <c r="Z5065">
        <v>5342.45</v>
      </c>
      <c r="AA5065">
        <v>2468.7918</v>
      </c>
      <c r="AB5065">
        <v>158</v>
      </c>
      <c r="AC5065">
        <v>151</v>
      </c>
      <c r="AD5065">
        <v>116</v>
      </c>
      <c r="AE5065">
        <v>125</v>
      </c>
      <c r="AF5065">
        <v>158</v>
      </c>
      <c r="AG5065">
        <v>151</v>
      </c>
      <c r="AH5065">
        <v>116</v>
      </c>
      <c r="AI5065">
        <v>125</v>
      </c>
      <c r="AJ5065">
        <v>158</v>
      </c>
      <c r="AK5065">
        <v>151</v>
      </c>
      <c r="AL5065">
        <v>116</v>
      </c>
      <c r="AM5065">
        <v>125</v>
      </c>
    </row>
    <row r="5066" spans="1:39" x14ac:dyDescent="0.15">
      <c r="A5066" t="s">
        <v>51</v>
      </c>
      <c r="B5066">
        <v>100</v>
      </c>
      <c r="C5066">
        <v>2</v>
      </c>
      <c r="D5066">
        <v>0</v>
      </c>
      <c r="E5066" t="s">
        <v>29</v>
      </c>
      <c r="F5066" t="s">
        <v>206</v>
      </c>
      <c r="G5066">
        <v>2</v>
      </c>
      <c r="H5066">
        <v>4</v>
      </c>
      <c r="I5066">
        <v>4</v>
      </c>
      <c r="J5066">
        <v>141.99</v>
      </c>
      <c r="K5066">
        <v>128.34</v>
      </c>
      <c r="L5066">
        <v>128.34</v>
      </c>
      <c r="M5066">
        <v>36.592500000000001</v>
      </c>
      <c r="N5066">
        <v>2</v>
      </c>
      <c r="O5066">
        <v>2</v>
      </c>
      <c r="P5066">
        <v>2</v>
      </c>
      <c r="Q5066">
        <v>58.99</v>
      </c>
      <c r="R5066">
        <v>46.54</v>
      </c>
      <c r="S5066">
        <v>46.54</v>
      </c>
      <c r="T5066">
        <v>16.91</v>
      </c>
      <c r="U5066">
        <v>2</v>
      </c>
      <c r="V5066">
        <v>2</v>
      </c>
      <c r="W5066">
        <v>2</v>
      </c>
      <c r="X5066">
        <v>83</v>
      </c>
      <c r="Y5066">
        <v>81.8</v>
      </c>
      <c r="Z5066">
        <v>81.8</v>
      </c>
      <c r="AA5066">
        <v>19.682500000000001</v>
      </c>
      <c r="AB5066">
        <v>2</v>
      </c>
      <c r="AC5066">
        <v>2</v>
      </c>
      <c r="AD5066">
        <v>1</v>
      </c>
      <c r="AE5066">
        <v>2</v>
      </c>
      <c r="AF5066">
        <v>2</v>
      </c>
      <c r="AG5066">
        <v>2</v>
      </c>
      <c r="AH5066">
        <v>1</v>
      </c>
      <c r="AI5066">
        <v>2</v>
      </c>
      <c r="AJ5066">
        <v>2</v>
      </c>
      <c r="AK5066">
        <v>2</v>
      </c>
      <c r="AL5066">
        <v>1</v>
      </c>
      <c r="AM5066">
        <v>2</v>
      </c>
    </row>
    <row r="5067" spans="1:39" x14ac:dyDescent="0.15">
      <c r="A5067" t="s">
        <v>51</v>
      </c>
      <c r="B5067">
        <v>100</v>
      </c>
      <c r="C5067">
        <v>2</v>
      </c>
      <c r="D5067">
        <v>0</v>
      </c>
      <c r="E5067" t="s">
        <v>32</v>
      </c>
      <c r="F5067" t="s">
        <v>206</v>
      </c>
      <c r="G5067">
        <v>25</v>
      </c>
      <c r="H5067">
        <v>52</v>
      </c>
      <c r="I5067">
        <v>65</v>
      </c>
      <c r="J5067">
        <v>2497.5700000000002</v>
      </c>
      <c r="K5067">
        <v>1729.77</v>
      </c>
      <c r="L5067">
        <v>1530.6</v>
      </c>
      <c r="M5067">
        <v>912.67359999999996</v>
      </c>
      <c r="N5067">
        <v>25</v>
      </c>
      <c r="O5067">
        <v>25</v>
      </c>
      <c r="P5067">
        <v>32</v>
      </c>
      <c r="Q5067">
        <v>1236.76</v>
      </c>
      <c r="R5067">
        <v>873.75</v>
      </c>
      <c r="S5067">
        <v>687.17</v>
      </c>
      <c r="T5067">
        <v>524.52279999999996</v>
      </c>
      <c r="U5067">
        <v>25</v>
      </c>
      <c r="V5067">
        <v>27</v>
      </c>
      <c r="W5067">
        <v>33</v>
      </c>
      <c r="X5067">
        <v>1260.81</v>
      </c>
      <c r="Y5067">
        <v>856.02</v>
      </c>
      <c r="Z5067">
        <v>843.43</v>
      </c>
      <c r="AA5067">
        <v>388.1508</v>
      </c>
      <c r="AB5067">
        <v>25</v>
      </c>
      <c r="AC5067">
        <v>25</v>
      </c>
      <c r="AD5067">
        <v>21</v>
      </c>
      <c r="AE5067">
        <v>21</v>
      </c>
      <c r="AF5067">
        <v>25</v>
      </c>
      <c r="AG5067">
        <v>25</v>
      </c>
      <c r="AH5067">
        <v>21</v>
      </c>
      <c r="AI5067">
        <v>21</v>
      </c>
      <c r="AJ5067">
        <v>25</v>
      </c>
      <c r="AK5067">
        <v>25</v>
      </c>
      <c r="AL5067">
        <v>21</v>
      </c>
      <c r="AM5067">
        <v>21</v>
      </c>
    </row>
    <row r="5068" spans="1:39" x14ac:dyDescent="0.15">
      <c r="A5068" t="s">
        <v>51</v>
      </c>
      <c r="B5068">
        <v>100</v>
      </c>
      <c r="C5068">
        <v>2</v>
      </c>
      <c r="D5068">
        <v>1</v>
      </c>
      <c r="E5068" t="s">
        <v>28</v>
      </c>
      <c r="F5068" t="s">
        <v>206</v>
      </c>
      <c r="G5068">
        <v>634</v>
      </c>
      <c r="H5068">
        <v>1317</v>
      </c>
      <c r="I5068">
        <v>1659</v>
      </c>
      <c r="J5068">
        <v>59847.07</v>
      </c>
      <c r="K5068">
        <v>46142.52</v>
      </c>
      <c r="L5068">
        <v>40207.050000000003</v>
      </c>
      <c r="M5068">
        <v>21615.812600000001</v>
      </c>
      <c r="N5068">
        <v>634</v>
      </c>
      <c r="O5068">
        <v>653</v>
      </c>
      <c r="P5068">
        <v>902</v>
      </c>
      <c r="Q5068">
        <v>31614.74</v>
      </c>
      <c r="R5068">
        <v>23186.52</v>
      </c>
      <c r="S5068">
        <v>18296.400000000001</v>
      </c>
      <c r="T5068">
        <v>12384.7942</v>
      </c>
      <c r="U5068">
        <v>634</v>
      </c>
      <c r="V5068">
        <v>664</v>
      </c>
      <c r="W5068">
        <v>757</v>
      </c>
      <c r="X5068">
        <v>28232.33</v>
      </c>
      <c r="Y5068">
        <v>22956</v>
      </c>
      <c r="Z5068">
        <v>21910.65</v>
      </c>
      <c r="AA5068">
        <v>9231.0184000000008</v>
      </c>
      <c r="AB5068">
        <v>608</v>
      </c>
      <c r="AC5068">
        <v>623</v>
      </c>
      <c r="AD5068">
        <v>464</v>
      </c>
      <c r="AE5068">
        <v>592</v>
      </c>
      <c r="AF5068">
        <v>608</v>
      </c>
      <c r="AG5068">
        <v>623</v>
      </c>
      <c r="AH5068">
        <v>464</v>
      </c>
      <c r="AI5068">
        <v>592</v>
      </c>
      <c r="AJ5068">
        <v>608</v>
      </c>
      <c r="AK5068">
        <v>623</v>
      </c>
      <c r="AL5068">
        <v>464</v>
      </c>
      <c r="AM5068">
        <v>592</v>
      </c>
    </row>
    <row r="5069" spans="1:39" x14ac:dyDescent="0.15">
      <c r="A5069" t="s">
        <v>51</v>
      </c>
      <c r="B5069">
        <v>100</v>
      </c>
      <c r="C5069">
        <v>2</v>
      </c>
      <c r="D5069">
        <v>1</v>
      </c>
      <c r="E5069" t="s">
        <v>30</v>
      </c>
      <c r="F5069" t="s">
        <v>206</v>
      </c>
      <c r="G5069">
        <v>77</v>
      </c>
      <c r="H5069">
        <v>158</v>
      </c>
      <c r="I5069">
        <v>211</v>
      </c>
      <c r="J5069">
        <v>7101.17</v>
      </c>
      <c r="K5069">
        <v>5457.69</v>
      </c>
      <c r="L5069">
        <v>4667.17</v>
      </c>
      <c r="M5069">
        <v>2700.8235</v>
      </c>
      <c r="N5069">
        <v>77</v>
      </c>
      <c r="O5069">
        <v>80</v>
      </c>
      <c r="P5069">
        <v>118</v>
      </c>
      <c r="Q5069">
        <v>4017.05</v>
      </c>
      <c r="R5069">
        <v>2953.27</v>
      </c>
      <c r="S5069">
        <v>2211.75</v>
      </c>
      <c r="T5069">
        <v>1617.6477</v>
      </c>
      <c r="U5069">
        <v>77</v>
      </c>
      <c r="V5069">
        <v>78</v>
      </c>
      <c r="W5069">
        <v>93</v>
      </c>
      <c r="X5069">
        <v>3084.12</v>
      </c>
      <c r="Y5069">
        <v>2504.42</v>
      </c>
      <c r="Z5069">
        <v>2455.42</v>
      </c>
      <c r="AA5069">
        <v>1083.1758</v>
      </c>
      <c r="AB5069">
        <v>71</v>
      </c>
      <c r="AC5069">
        <v>76</v>
      </c>
      <c r="AD5069">
        <v>53</v>
      </c>
      <c r="AE5069">
        <v>74</v>
      </c>
      <c r="AF5069">
        <v>71</v>
      </c>
      <c r="AG5069">
        <v>76</v>
      </c>
      <c r="AH5069">
        <v>53</v>
      </c>
      <c r="AI5069">
        <v>74</v>
      </c>
      <c r="AJ5069">
        <v>71</v>
      </c>
      <c r="AK5069">
        <v>76</v>
      </c>
      <c r="AL5069">
        <v>53</v>
      </c>
      <c r="AM5069">
        <v>74</v>
      </c>
    </row>
    <row r="5070" spans="1:39" x14ac:dyDescent="0.15">
      <c r="A5070" t="s">
        <v>51</v>
      </c>
      <c r="B5070">
        <v>100</v>
      </c>
      <c r="C5070">
        <v>2</v>
      </c>
      <c r="D5070">
        <v>1</v>
      </c>
      <c r="E5070" t="s">
        <v>29</v>
      </c>
      <c r="F5070" t="s">
        <v>206</v>
      </c>
      <c r="G5070">
        <v>832</v>
      </c>
      <c r="H5070">
        <v>1764</v>
      </c>
      <c r="I5070">
        <v>2253</v>
      </c>
      <c r="J5070">
        <v>83278.13</v>
      </c>
      <c r="K5070">
        <v>61680.86</v>
      </c>
      <c r="L5070">
        <v>53199.07</v>
      </c>
      <c r="M5070">
        <v>29824.658500000001</v>
      </c>
      <c r="N5070">
        <v>832</v>
      </c>
      <c r="O5070">
        <v>867</v>
      </c>
      <c r="P5070">
        <v>1172</v>
      </c>
      <c r="Q5070">
        <v>42782.67</v>
      </c>
      <c r="R5070">
        <v>30568.67</v>
      </c>
      <c r="S5070">
        <v>23484.26</v>
      </c>
      <c r="T5070">
        <v>16529.126400000001</v>
      </c>
      <c r="U5070">
        <v>832</v>
      </c>
      <c r="V5070">
        <v>897</v>
      </c>
      <c r="W5070">
        <v>1081</v>
      </c>
      <c r="X5070">
        <v>40495.46</v>
      </c>
      <c r="Y5070">
        <v>31112.19</v>
      </c>
      <c r="Z5070">
        <v>29714.81</v>
      </c>
      <c r="AA5070">
        <v>13295.5321</v>
      </c>
      <c r="AB5070">
        <v>806</v>
      </c>
      <c r="AC5070">
        <v>823</v>
      </c>
      <c r="AD5070">
        <v>611</v>
      </c>
      <c r="AE5070">
        <v>813</v>
      </c>
      <c r="AF5070">
        <v>806</v>
      </c>
      <c r="AG5070">
        <v>823</v>
      </c>
      <c r="AH5070">
        <v>611</v>
      </c>
      <c r="AI5070">
        <v>813</v>
      </c>
      <c r="AJ5070">
        <v>806</v>
      </c>
      <c r="AK5070">
        <v>823</v>
      </c>
      <c r="AL5070">
        <v>611</v>
      </c>
      <c r="AM5070">
        <v>813</v>
      </c>
    </row>
    <row r="5071" spans="1:39" x14ac:dyDescent="0.15">
      <c r="A5071" t="s">
        <v>51</v>
      </c>
      <c r="B5071">
        <v>100</v>
      </c>
      <c r="C5071">
        <v>2</v>
      </c>
      <c r="D5071">
        <v>1</v>
      </c>
      <c r="E5071" t="s">
        <v>32</v>
      </c>
      <c r="F5071" t="s">
        <v>206</v>
      </c>
      <c r="G5071">
        <v>20</v>
      </c>
      <c r="H5071">
        <v>42</v>
      </c>
      <c r="I5071">
        <v>51</v>
      </c>
      <c r="J5071">
        <v>2224.67</v>
      </c>
      <c r="K5071">
        <v>1591.07</v>
      </c>
      <c r="L5071">
        <v>1461.99</v>
      </c>
      <c r="M5071">
        <v>732.86300000000006</v>
      </c>
      <c r="N5071">
        <v>20</v>
      </c>
      <c r="O5071">
        <v>20</v>
      </c>
      <c r="P5071">
        <v>24</v>
      </c>
      <c r="Q5071">
        <v>1080.8</v>
      </c>
      <c r="R5071">
        <v>740.7</v>
      </c>
      <c r="S5071">
        <v>611.62</v>
      </c>
      <c r="T5071">
        <v>389.59300000000002</v>
      </c>
      <c r="U5071">
        <v>20</v>
      </c>
      <c r="V5071">
        <v>22</v>
      </c>
      <c r="W5071">
        <v>27</v>
      </c>
      <c r="X5071">
        <v>1143.8699999999999</v>
      </c>
      <c r="Y5071">
        <v>850.37</v>
      </c>
      <c r="Z5071">
        <v>850.37</v>
      </c>
      <c r="AA5071">
        <v>343.27</v>
      </c>
      <c r="AB5071">
        <v>20</v>
      </c>
      <c r="AC5071">
        <v>20</v>
      </c>
      <c r="AD5071">
        <v>15</v>
      </c>
      <c r="AE5071">
        <v>17</v>
      </c>
      <c r="AF5071">
        <v>20</v>
      </c>
      <c r="AG5071">
        <v>20</v>
      </c>
      <c r="AH5071">
        <v>15</v>
      </c>
      <c r="AI5071">
        <v>17</v>
      </c>
      <c r="AJ5071">
        <v>20</v>
      </c>
      <c r="AK5071">
        <v>20</v>
      </c>
      <c r="AL5071">
        <v>15</v>
      </c>
      <c r="AM5071">
        <v>17</v>
      </c>
    </row>
    <row r="5072" spans="1:39" x14ac:dyDescent="0.15">
      <c r="A5072" t="s">
        <v>51</v>
      </c>
      <c r="B5072">
        <v>100</v>
      </c>
      <c r="C5072">
        <v>2</v>
      </c>
      <c r="D5072">
        <v>2</v>
      </c>
      <c r="E5072" t="s">
        <v>28</v>
      </c>
      <c r="F5072" t="s">
        <v>206</v>
      </c>
      <c r="G5072">
        <v>238</v>
      </c>
      <c r="H5072">
        <v>495</v>
      </c>
      <c r="I5072">
        <v>609</v>
      </c>
      <c r="J5072">
        <v>22670.35</v>
      </c>
      <c r="K5072">
        <v>17494.43</v>
      </c>
      <c r="L5072">
        <v>15182.87</v>
      </c>
      <c r="M5072">
        <v>7721.6767</v>
      </c>
      <c r="N5072">
        <v>238</v>
      </c>
      <c r="O5072">
        <v>248</v>
      </c>
      <c r="P5072">
        <v>330</v>
      </c>
      <c r="Q5072">
        <v>11665.54</v>
      </c>
      <c r="R5072">
        <v>8628.58</v>
      </c>
      <c r="S5072">
        <v>6692.95</v>
      </c>
      <c r="T5072">
        <v>4275.6680999999999</v>
      </c>
      <c r="U5072">
        <v>238</v>
      </c>
      <c r="V5072">
        <v>247</v>
      </c>
      <c r="W5072">
        <v>279</v>
      </c>
      <c r="X5072">
        <v>11004.81</v>
      </c>
      <c r="Y5072">
        <v>8865.85</v>
      </c>
      <c r="Z5072">
        <v>8489.92</v>
      </c>
      <c r="AA5072">
        <v>3446.0086000000001</v>
      </c>
      <c r="AB5072">
        <v>234</v>
      </c>
      <c r="AC5072">
        <v>234</v>
      </c>
      <c r="AD5072">
        <v>140</v>
      </c>
      <c r="AE5072">
        <v>215</v>
      </c>
      <c r="AF5072">
        <v>234</v>
      </c>
      <c r="AG5072">
        <v>234</v>
      </c>
      <c r="AH5072">
        <v>140</v>
      </c>
      <c r="AI5072">
        <v>215</v>
      </c>
      <c r="AJ5072">
        <v>234</v>
      </c>
      <c r="AK5072">
        <v>234</v>
      </c>
      <c r="AL5072">
        <v>140</v>
      </c>
      <c r="AM5072">
        <v>215</v>
      </c>
    </row>
    <row r="5073" spans="1:39" x14ac:dyDescent="0.15">
      <c r="A5073" t="s">
        <v>51</v>
      </c>
      <c r="B5073">
        <v>100</v>
      </c>
      <c r="C5073">
        <v>2</v>
      </c>
      <c r="D5073">
        <v>2</v>
      </c>
      <c r="E5073" t="s">
        <v>30</v>
      </c>
      <c r="F5073" t="s">
        <v>206</v>
      </c>
      <c r="G5073">
        <v>43</v>
      </c>
      <c r="H5073">
        <v>87</v>
      </c>
      <c r="I5073">
        <v>109</v>
      </c>
      <c r="J5073">
        <v>4412.28</v>
      </c>
      <c r="K5073">
        <v>3315.61</v>
      </c>
      <c r="L5073">
        <v>2787.36</v>
      </c>
      <c r="M5073">
        <v>1368.5271</v>
      </c>
      <c r="N5073">
        <v>43</v>
      </c>
      <c r="O5073">
        <v>43</v>
      </c>
      <c r="P5073">
        <v>60</v>
      </c>
      <c r="Q5073">
        <v>2318.63</v>
      </c>
      <c r="R5073">
        <v>1659.37</v>
      </c>
      <c r="S5073">
        <v>1180.52</v>
      </c>
      <c r="T5073">
        <v>772.76779999999997</v>
      </c>
      <c r="U5073">
        <v>43</v>
      </c>
      <c r="V5073">
        <v>44</v>
      </c>
      <c r="W5073">
        <v>49</v>
      </c>
      <c r="X5073">
        <v>2093.65</v>
      </c>
      <c r="Y5073">
        <v>1656.24</v>
      </c>
      <c r="Z5073">
        <v>1606.84</v>
      </c>
      <c r="AA5073">
        <v>595.75930000000005</v>
      </c>
      <c r="AB5073">
        <v>39</v>
      </c>
      <c r="AC5073">
        <v>43</v>
      </c>
      <c r="AD5073">
        <v>24</v>
      </c>
      <c r="AE5073">
        <v>42</v>
      </c>
      <c r="AF5073">
        <v>39</v>
      </c>
      <c r="AG5073">
        <v>43</v>
      </c>
      <c r="AH5073">
        <v>24</v>
      </c>
      <c r="AI5073">
        <v>42</v>
      </c>
      <c r="AJ5073">
        <v>39</v>
      </c>
      <c r="AK5073">
        <v>43</v>
      </c>
      <c r="AL5073">
        <v>24</v>
      </c>
      <c r="AM5073">
        <v>42</v>
      </c>
    </row>
    <row r="5074" spans="1:39" x14ac:dyDescent="0.15">
      <c r="A5074" t="s">
        <v>51</v>
      </c>
      <c r="B5074">
        <v>100</v>
      </c>
      <c r="C5074">
        <v>2</v>
      </c>
      <c r="D5074">
        <v>2</v>
      </c>
      <c r="E5074" t="s">
        <v>29</v>
      </c>
      <c r="F5074" t="s">
        <v>206</v>
      </c>
      <c r="G5074">
        <v>91</v>
      </c>
      <c r="H5074">
        <v>188</v>
      </c>
      <c r="I5074">
        <v>248</v>
      </c>
      <c r="J5074">
        <v>8926.0300000000007</v>
      </c>
      <c r="K5074">
        <v>6582.14</v>
      </c>
      <c r="L5074">
        <v>5702.58</v>
      </c>
      <c r="M5074">
        <v>3218.4901</v>
      </c>
      <c r="N5074">
        <v>91</v>
      </c>
      <c r="O5074">
        <v>91</v>
      </c>
      <c r="P5074">
        <v>126</v>
      </c>
      <c r="Q5074">
        <v>4376.03</v>
      </c>
      <c r="R5074">
        <v>3160.18</v>
      </c>
      <c r="S5074">
        <v>2438.1999999999998</v>
      </c>
      <c r="T5074">
        <v>1698.3615</v>
      </c>
      <c r="U5074">
        <v>91</v>
      </c>
      <c r="V5074">
        <v>97</v>
      </c>
      <c r="W5074">
        <v>122</v>
      </c>
      <c r="X5074">
        <v>4550</v>
      </c>
      <c r="Y5074">
        <v>3421.96</v>
      </c>
      <c r="Z5074">
        <v>3264.38</v>
      </c>
      <c r="AA5074">
        <v>1520.1286</v>
      </c>
      <c r="AB5074">
        <v>87</v>
      </c>
      <c r="AC5074">
        <v>89</v>
      </c>
      <c r="AD5074">
        <v>45</v>
      </c>
      <c r="AE5074">
        <v>91</v>
      </c>
      <c r="AF5074">
        <v>87</v>
      </c>
      <c r="AG5074">
        <v>89</v>
      </c>
      <c r="AH5074">
        <v>45</v>
      </c>
      <c r="AI5074">
        <v>91</v>
      </c>
      <c r="AJ5074">
        <v>87</v>
      </c>
      <c r="AK5074">
        <v>89</v>
      </c>
      <c r="AL5074">
        <v>45</v>
      </c>
      <c r="AM5074">
        <v>91</v>
      </c>
    </row>
    <row r="5075" spans="1:39" x14ac:dyDescent="0.15">
      <c r="A5075" t="s">
        <v>51</v>
      </c>
      <c r="B5075">
        <v>100</v>
      </c>
      <c r="C5075">
        <v>2</v>
      </c>
      <c r="D5075">
        <v>2</v>
      </c>
      <c r="E5075" t="s">
        <v>32</v>
      </c>
      <c r="F5075" t="s">
        <v>206</v>
      </c>
      <c r="G5075">
        <v>10</v>
      </c>
      <c r="H5075">
        <v>22</v>
      </c>
      <c r="I5075">
        <v>26</v>
      </c>
      <c r="J5075">
        <v>1100.83</v>
      </c>
      <c r="K5075">
        <v>753.77</v>
      </c>
      <c r="L5075">
        <v>596.88</v>
      </c>
      <c r="M5075">
        <v>424.31650000000002</v>
      </c>
      <c r="N5075">
        <v>10</v>
      </c>
      <c r="O5075">
        <v>11</v>
      </c>
      <c r="P5075">
        <v>14</v>
      </c>
      <c r="Q5075">
        <v>521.89</v>
      </c>
      <c r="R5075">
        <v>342.23</v>
      </c>
      <c r="S5075">
        <v>185.34</v>
      </c>
      <c r="T5075">
        <v>239.34649999999999</v>
      </c>
      <c r="U5075">
        <v>10</v>
      </c>
      <c r="V5075">
        <v>11</v>
      </c>
      <c r="W5075">
        <v>12</v>
      </c>
      <c r="X5075">
        <v>578.94000000000005</v>
      </c>
      <c r="Y5075">
        <v>411.54</v>
      </c>
      <c r="Z5075">
        <v>411.54</v>
      </c>
      <c r="AA5075">
        <v>184.97</v>
      </c>
      <c r="AB5075">
        <v>10</v>
      </c>
      <c r="AC5075">
        <v>10</v>
      </c>
      <c r="AD5075">
        <v>9</v>
      </c>
      <c r="AE5075">
        <v>10</v>
      </c>
      <c r="AF5075">
        <v>10</v>
      </c>
      <c r="AG5075">
        <v>10</v>
      </c>
      <c r="AH5075">
        <v>9</v>
      </c>
      <c r="AI5075">
        <v>10</v>
      </c>
      <c r="AJ5075">
        <v>10</v>
      </c>
      <c r="AK5075">
        <v>10</v>
      </c>
      <c r="AL5075">
        <v>9</v>
      </c>
      <c r="AM5075">
        <v>10</v>
      </c>
    </row>
    <row r="5076" spans="1:39" x14ac:dyDescent="0.15">
      <c r="A5076" t="s">
        <v>52</v>
      </c>
      <c r="B5076">
        <v>-1</v>
      </c>
      <c r="C5076">
        <v>0</v>
      </c>
      <c r="D5076">
        <v>0</v>
      </c>
      <c r="E5076" t="s">
        <v>28</v>
      </c>
      <c r="F5076" t="s">
        <v>206</v>
      </c>
      <c r="G5076">
        <v>0</v>
      </c>
      <c r="H5076">
        <v>48264</v>
      </c>
      <c r="I5076">
        <v>97852</v>
      </c>
      <c r="J5076">
        <v>5615358.4100000001</v>
      </c>
      <c r="K5076">
        <v>4856738.43</v>
      </c>
      <c r="L5076">
        <v>4750704.93</v>
      </c>
      <c r="M5076">
        <v>1451670.7649999999</v>
      </c>
      <c r="N5076">
        <v>0</v>
      </c>
      <c r="O5076">
        <v>403</v>
      </c>
      <c r="P5076">
        <v>1359</v>
      </c>
      <c r="Q5076">
        <v>78073.23</v>
      </c>
      <c r="R5076">
        <v>64292.27</v>
      </c>
      <c r="S5076">
        <v>59538.55</v>
      </c>
      <c r="T5076">
        <v>24108.7448</v>
      </c>
      <c r="U5076">
        <v>0</v>
      </c>
      <c r="V5076">
        <v>47861</v>
      </c>
      <c r="W5076">
        <v>96493</v>
      </c>
      <c r="X5076">
        <v>5537285.1799999997</v>
      </c>
      <c r="Y5076">
        <v>4792446.16</v>
      </c>
      <c r="Z5076">
        <v>4691166.38</v>
      </c>
      <c r="AA5076">
        <v>1427562.0201999999</v>
      </c>
      <c r="AB5076">
        <v>0</v>
      </c>
      <c r="AC5076">
        <v>0</v>
      </c>
      <c r="AD5076">
        <v>0</v>
      </c>
      <c r="AE5076">
        <v>0</v>
      </c>
      <c r="AF5076">
        <v>0</v>
      </c>
      <c r="AG5076">
        <v>0</v>
      </c>
      <c r="AH5076">
        <v>0</v>
      </c>
      <c r="AI5076">
        <v>0</v>
      </c>
      <c r="AJ5076">
        <v>0</v>
      </c>
      <c r="AK5076">
        <v>0</v>
      </c>
      <c r="AL5076">
        <v>0</v>
      </c>
      <c r="AM5076">
        <v>0</v>
      </c>
    </row>
    <row r="5077" spans="1:39" x14ac:dyDescent="0.15">
      <c r="A5077" t="s">
        <v>52</v>
      </c>
      <c r="B5077">
        <v>5</v>
      </c>
      <c r="C5077">
        <v>1</v>
      </c>
      <c r="D5077">
        <v>0</v>
      </c>
      <c r="E5077" t="s">
        <v>28</v>
      </c>
      <c r="F5077" t="s">
        <v>206</v>
      </c>
      <c r="G5077">
        <v>607</v>
      </c>
      <c r="H5077">
        <v>2405</v>
      </c>
      <c r="I5077">
        <v>12651</v>
      </c>
      <c r="J5077">
        <v>843656.37</v>
      </c>
      <c r="K5077">
        <v>684172.51</v>
      </c>
      <c r="L5077">
        <v>579621.18999999994</v>
      </c>
      <c r="M5077">
        <v>215687.05619999999</v>
      </c>
      <c r="N5077">
        <v>314</v>
      </c>
      <c r="O5077">
        <v>976</v>
      </c>
      <c r="P5077">
        <v>6309</v>
      </c>
      <c r="Q5077">
        <v>427849.57</v>
      </c>
      <c r="R5077">
        <v>359713.59</v>
      </c>
      <c r="S5077">
        <v>286595.59999999998</v>
      </c>
      <c r="T5077">
        <v>118041.9335</v>
      </c>
      <c r="U5077">
        <v>293</v>
      </c>
      <c r="V5077">
        <v>1429</v>
      </c>
      <c r="W5077">
        <v>6342</v>
      </c>
      <c r="X5077">
        <v>415806.8</v>
      </c>
      <c r="Y5077">
        <v>324458.92</v>
      </c>
      <c r="Z5077">
        <v>293025.59000000003</v>
      </c>
      <c r="AA5077">
        <v>97645.122700000007</v>
      </c>
      <c r="AB5077">
        <v>530</v>
      </c>
      <c r="AC5077">
        <v>523</v>
      </c>
      <c r="AD5077">
        <v>437</v>
      </c>
      <c r="AE5077">
        <v>369</v>
      </c>
      <c r="AF5077">
        <v>307</v>
      </c>
      <c r="AG5077">
        <v>305</v>
      </c>
      <c r="AH5077">
        <v>256</v>
      </c>
      <c r="AI5077">
        <v>211</v>
      </c>
      <c r="AJ5077">
        <v>223</v>
      </c>
      <c r="AK5077">
        <v>218</v>
      </c>
      <c r="AL5077">
        <v>181</v>
      </c>
      <c r="AM5077">
        <v>158</v>
      </c>
    </row>
    <row r="5078" spans="1:39" x14ac:dyDescent="0.15">
      <c r="A5078" t="s">
        <v>52</v>
      </c>
      <c r="B5078">
        <v>5</v>
      </c>
      <c r="C5078">
        <v>1</v>
      </c>
      <c r="D5078">
        <v>0</v>
      </c>
      <c r="E5078" t="s">
        <v>30</v>
      </c>
      <c r="F5078" t="s">
        <v>206</v>
      </c>
      <c r="G5078">
        <v>2</v>
      </c>
      <c r="H5078">
        <v>6</v>
      </c>
      <c r="I5078">
        <v>33</v>
      </c>
      <c r="J5078">
        <v>1996.8</v>
      </c>
      <c r="K5078">
        <v>1673</v>
      </c>
      <c r="L5078">
        <v>928.13</v>
      </c>
      <c r="M5078">
        <v>613.53520000000003</v>
      </c>
      <c r="N5078">
        <v>2</v>
      </c>
      <c r="O5078">
        <v>6</v>
      </c>
      <c r="P5078">
        <v>33</v>
      </c>
      <c r="Q5078">
        <v>1996.8</v>
      </c>
      <c r="R5078">
        <v>1673</v>
      </c>
      <c r="S5078">
        <v>928.13</v>
      </c>
      <c r="T5078">
        <v>613.53520000000003</v>
      </c>
      <c r="U5078">
        <v>0</v>
      </c>
      <c r="V5078">
        <v>0</v>
      </c>
      <c r="W5078">
        <v>0</v>
      </c>
      <c r="X5078">
        <v>0</v>
      </c>
      <c r="Y5078">
        <v>0</v>
      </c>
      <c r="Z5078">
        <v>0</v>
      </c>
      <c r="AA5078">
        <v>0</v>
      </c>
      <c r="AB5078">
        <v>1</v>
      </c>
      <c r="AC5078">
        <v>2</v>
      </c>
      <c r="AD5078">
        <v>2</v>
      </c>
      <c r="AE5078">
        <v>1</v>
      </c>
      <c r="AF5078">
        <v>1</v>
      </c>
      <c r="AG5078">
        <v>2</v>
      </c>
      <c r="AH5078">
        <v>2</v>
      </c>
      <c r="AI5078">
        <v>1</v>
      </c>
      <c r="AJ5078">
        <v>0</v>
      </c>
      <c r="AK5078">
        <v>0</v>
      </c>
      <c r="AL5078">
        <v>0</v>
      </c>
      <c r="AM5078">
        <v>0</v>
      </c>
    </row>
    <row r="5079" spans="1:39" x14ac:dyDescent="0.15">
      <c r="A5079" t="s">
        <v>52</v>
      </c>
      <c r="B5079">
        <v>5</v>
      </c>
      <c r="C5079">
        <v>1</v>
      </c>
      <c r="D5079">
        <v>0</v>
      </c>
      <c r="E5079" t="s">
        <v>29</v>
      </c>
      <c r="F5079" t="s">
        <v>206</v>
      </c>
      <c r="G5079">
        <v>8</v>
      </c>
      <c r="H5079">
        <v>49</v>
      </c>
      <c r="I5079">
        <v>218</v>
      </c>
      <c r="J5079">
        <v>12279.81</v>
      </c>
      <c r="K5079">
        <v>8704.74</v>
      </c>
      <c r="L5079">
        <v>7427.5</v>
      </c>
      <c r="M5079">
        <v>3709.8602999999998</v>
      </c>
      <c r="N5079">
        <v>4</v>
      </c>
      <c r="O5079">
        <v>26</v>
      </c>
      <c r="P5079">
        <v>128</v>
      </c>
      <c r="Q5079">
        <v>6410.93</v>
      </c>
      <c r="R5079">
        <v>4320.0600000000004</v>
      </c>
      <c r="S5079">
        <v>3281.84</v>
      </c>
      <c r="T5079">
        <v>2352.5203000000001</v>
      </c>
      <c r="U5079">
        <v>4</v>
      </c>
      <c r="V5079">
        <v>23</v>
      </c>
      <c r="W5079">
        <v>90</v>
      </c>
      <c r="X5079">
        <v>5868.88</v>
      </c>
      <c r="Y5079">
        <v>4384.68</v>
      </c>
      <c r="Z5079">
        <v>4145.66</v>
      </c>
      <c r="AA5079">
        <v>1357.34</v>
      </c>
      <c r="AB5079">
        <v>8</v>
      </c>
      <c r="AC5079">
        <v>8</v>
      </c>
      <c r="AD5079">
        <v>8</v>
      </c>
      <c r="AE5079">
        <v>5</v>
      </c>
      <c r="AF5079">
        <v>4</v>
      </c>
      <c r="AG5079">
        <v>4</v>
      </c>
      <c r="AH5079">
        <v>4</v>
      </c>
      <c r="AI5079">
        <v>1</v>
      </c>
      <c r="AJ5079">
        <v>4</v>
      </c>
      <c r="AK5079">
        <v>4</v>
      </c>
      <c r="AL5079">
        <v>4</v>
      </c>
      <c r="AM5079">
        <v>4</v>
      </c>
    </row>
    <row r="5080" spans="1:39" x14ac:dyDescent="0.15">
      <c r="A5080" t="s">
        <v>52</v>
      </c>
      <c r="B5080">
        <v>5</v>
      </c>
      <c r="C5080">
        <v>1</v>
      </c>
      <c r="D5080">
        <v>0</v>
      </c>
      <c r="E5080" t="s">
        <v>32</v>
      </c>
      <c r="F5080" t="s">
        <v>206</v>
      </c>
      <c r="G5080">
        <v>333</v>
      </c>
      <c r="H5080">
        <v>1316</v>
      </c>
      <c r="I5080">
        <v>7291</v>
      </c>
      <c r="J5080">
        <v>478295.19</v>
      </c>
      <c r="K5080">
        <v>370866.34</v>
      </c>
      <c r="L5080">
        <v>332063.77</v>
      </c>
      <c r="M5080">
        <v>115734.9473</v>
      </c>
      <c r="N5080">
        <v>28</v>
      </c>
      <c r="O5080">
        <v>119</v>
      </c>
      <c r="P5080">
        <v>680</v>
      </c>
      <c r="Q5080">
        <v>42133.05</v>
      </c>
      <c r="R5080">
        <v>30805.17</v>
      </c>
      <c r="S5080">
        <v>25897.759999999998</v>
      </c>
      <c r="T5080">
        <v>12662.831099999999</v>
      </c>
      <c r="U5080">
        <v>305</v>
      </c>
      <c r="V5080">
        <v>1197</v>
      </c>
      <c r="W5080">
        <v>6611</v>
      </c>
      <c r="X5080">
        <v>436162.14</v>
      </c>
      <c r="Y5080">
        <v>340061.17</v>
      </c>
      <c r="Z5080">
        <v>306166.01</v>
      </c>
      <c r="AA5080">
        <v>103072.1162</v>
      </c>
      <c r="AB5080">
        <v>324</v>
      </c>
      <c r="AC5080">
        <v>298</v>
      </c>
      <c r="AD5080">
        <v>266</v>
      </c>
      <c r="AE5080">
        <v>271</v>
      </c>
      <c r="AF5080">
        <v>27</v>
      </c>
      <c r="AG5080">
        <v>26</v>
      </c>
      <c r="AH5080">
        <v>25</v>
      </c>
      <c r="AI5080">
        <v>22</v>
      </c>
      <c r="AJ5080">
        <v>297</v>
      </c>
      <c r="AK5080">
        <v>272</v>
      </c>
      <c r="AL5080">
        <v>241</v>
      </c>
      <c r="AM5080">
        <v>249</v>
      </c>
    </row>
    <row r="5081" spans="1:39" x14ac:dyDescent="0.15">
      <c r="A5081" t="s">
        <v>52</v>
      </c>
      <c r="B5081">
        <v>5</v>
      </c>
      <c r="C5081">
        <v>1</v>
      </c>
      <c r="D5081">
        <v>1</v>
      </c>
      <c r="E5081" t="s">
        <v>28</v>
      </c>
      <c r="F5081" t="s">
        <v>206</v>
      </c>
      <c r="G5081">
        <v>4865</v>
      </c>
      <c r="H5081">
        <v>25615</v>
      </c>
      <c r="I5081">
        <v>104497</v>
      </c>
      <c r="J5081">
        <v>6993987.8300000001</v>
      </c>
      <c r="K5081">
        <v>5836171.1399999997</v>
      </c>
      <c r="L5081">
        <v>5036092.1399999997</v>
      </c>
      <c r="M5081">
        <v>1757140.9435000001</v>
      </c>
      <c r="N5081">
        <v>2673</v>
      </c>
      <c r="O5081">
        <v>11124</v>
      </c>
      <c r="P5081">
        <v>55355</v>
      </c>
      <c r="Q5081">
        <v>3784343.64</v>
      </c>
      <c r="R5081">
        <v>3327641.12</v>
      </c>
      <c r="S5081">
        <v>2752259.61</v>
      </c>
      <c r="T5081">
        <v>1001317.6999</v>
      </c>
      <c r="U5081">
        <v>2192</v>
      </c>
      <c r="V5081">
        <v>14491</v>
      </c>
      <c r="W5081">
        <v>49142</v>
      </c>
      <c r="X5081">
        <v>3209644.19</v>
      </c>
      <c r="Y5081">
        <v>2508530.02</v>
      </c>
      <c r="Z5081">
        <v>2283832.5299999998</v>
      </c>
      <c r="AA5081">
        <v>755823.24360000005</v>
      </c>
      <c r="AB5081">
        <v>4258</v>
      </c>
      <c r="AC5081">
        <v>4613</v>
      </c>
      <c r="AD5081">
        <v>3063</v>
      </c>
      <c r="AE5081">
        <v>4099</v>
      </c>
      <c r="AF5081">
        <v>2571</v>
      </c>
      <c r="AG5081">
        <v>2614</v>
      </c>
      <c r="AH5081">
        <v>1763</v>
      </c>
      <c r="AI5081">
        <v>2455</v>
      </c>
      <c r="AJ5081">
        <v>1687</v>
      </c>
      <c r="AK5081">
        <v>1999</v>
      </c>
      <c r="AL5081">
        <v>1300</v>
      </c>
      <c r="AM5081">
        <v>1644</v>
      </c>
    </row>
    <row r="5082" spans="1:39" x14ac:dyDescent="0.15">
      <c r="A5082" t="s">
        <v>52</v>
      </c>
      <c r="B5082">
        <v>5</v>
      </c>
      <c r="C5082">
        <v>1</v>
      </c>
      <c r="D5082">
        <v>1</v>
      </c>
      <c r="E5082" t="s">
        <v>30</v>
      </c>
      <c r="F5082" t="s">
        <v>206</v>
      </c>
      <c r="G5082">
        <v>596</v>
      </c>
      <c r="H5082">
        <v>2979</v>
      </c>
      <c r="I5082">
        <v>12456</v>
      </c>
      <c r="J5082">
        <v>848533.66</v>
      </c>
      <c r="K5082">
        <v>715637.28</v>
      </c>
      <c r="L5082">
        <v>604801.04</v>
      </c>
      <c r="M5082">
        <v>213700.965</v>
      </c>
      <c r="N5082">
        <v>336</v>
      </c>
      <c r="O5082">
        <v>1423</v>
      </c>
      <c r="P5082">
        <v>6955</v>
      </c>
      <c r="Q5082">
        <v>489322.14</v>
      </c>
      <c r="R5082">
        <v>425561.82</v>
      </c>
      <c r="S5082">
        <v>347095.43</v>
      </c>
      <c r="T5082">
        <v>129323.8535</v>
      </c>
      <c r="U5082">
        <v>260</v>
      </c>
      <c r="V5082">
        <v>1556</v>
      </c>
      <c r="W5082">
        <v>5501</v>
      </c>
      <c r="X5082">
        <v>359211.52000000002</v>
      </c>
      <c r="Y5082">
        <v>290075.46000000002</v>
      </c>
      <c r="Z5082">
        <v>257705.61</v>
      </c>
      <c r="AA5082">
        <v>84377.111499999999</v>
      </c>
      <c r="AB5082">
        <v>538</v>
      </c>
      <c r="AC5082">
        <v>583</v>
      </c>
      <c r="AD5082">
        <v>353</v>
      </c>
      <c r="AE5082">
        <v>542</v>
      </c>
      <c r="AF5082">
        <v>317</v>
      </c>
      <c r="AG5082">
        <v>330</v>
      </c>
      <c r="AH5082">
        <v>217</v>
      </c>
      <c r="AI5082">
        <v>324</v>
      </c>
      <c r="AJ5082">
        <v>221</v>
      </c>
      <c r="AK5082">
        <v>253</v>
      </c>
      <c r="AL5082">
        <v>136</v>
      </c>
      <c r="AM5082">
        <v>218</v>
      </c>
    </row>
    <row r="5083" spans="1:39" x14ac:dyDescent="0.15">
      <c r="A5083" t="s">
        <v>52</v>
      </c>
      <c r="B5083">
        <v>5</v>
      </c>
      <c r="C5083">
        <v>1</v>
      </c>
      <c r="D5083">
        <v>1</v>
      </c>
      <c r="E5083" t="s">
        <v>29</v>
      </c>
      <c r="F5083" t="s">
        <v>206</v>
      </c>
      <c r="G5083">
        <v>10346</v>
      </c>
      <c r="H5083">
        <v>58856</v>
      </c>
      <c r="I5083">
        <v>234702</v>
      </c>
      <c r="J5083">
        <v>15580029.01</v>
      </c>
      <c r="K5083">
        <v>12323847.439999999</v>
      </c>
      <c r="L5083">
        <v>10623983.039999999</v>
      </c>
      <c r="M5083">
        <v>3860226.5981000001</v>
      </c>
      <c r="N5083">
        <v>3251</v>
      </c>
      <c r="O5083">
        <v>15489</v>
      </c>
      <c r="P5083">
        <v>74614</v>
      </c>
      <c r="Q5083">
        <v>5009744.9000000004</v>
      </c>
      <c r="R5083">
        <v>4047602.01</v>
      </c>
      <c r="S5083">
        <v>3303943</v>
      </c>
      <c r="T5083">
        <v>1360757.9044999999</v>
      </c>
      <c r="U5083">
        <v>7095</v>
      </c>
      <c r="V5083">
        <v>43367</v>
      </c>
      <c r="W5083">
        <v>160088</v>
      </c>
      <c r="X5083">
        <v>10570284.109999999</v>
      </c>
      <c r="Y5083">
        <v>8276245.4299999997</v>
      </c>
      <c r="Z5083">
        <v>7320040.04</v>
      </c>
      <c r="AA5083">
        <v>2499468.6935999999</v>
      </c>
      <c r="AB5083">
        <v>9715</v>
      </c>
      <c r="AC5083">
        <v>10171</v>
      </c>
      <c r="AD5083">
        <v>6996</v>
      </c>
      <c r="AE5083">
        <v>9748</v>
      </c>
      <c r="AF5083">
        <v>3119</v>
      </c>
      <c r="AG5083">
        <v>3151</v>
      </c>
      <c r="AH5083">
        <v>2324</v>
      </c>
      <c r="AI5083">
        <v>3122</v>
      </c>
      <c r="AJ5083">
        <v>6596</v>
      </c>
      <c r="AK5083">
        <v>7020</v>
      </c>
      <c r="AL5083">
        <v>4672</v>
      </c>
      <c r="AM5083">
        <v>6626</v>
      </c>
    </row>
    <row r="5084" spans="1:39" x14ac:dyDescent="0.15">
      <c r="A5084" t="s">
        <v>52</v>
      </c>
      <c r="B5084">
        <v>5</v>
      </c>
      <c r="C5084">
        <v>1</v>
      </c>
      <c r="D5084">
        <v>1</v>
      </c>
      <c r="E5084" t="s">
        <v>31</v>
      </c>
      <c r="F5084" t="s">
        <v>206</v>
      </c>
      <c r="G5084">
        <v>10</v>
      </c>
      <c r="H5084">
        <v>59</v>
      </c>
      <c r="I5084">
        <v>218</v>
      </c>
      <c r="J5084">
        <v>13398.05</v>
      </c>
      <c r="K5084">
        <v>11476.18</v>
      </c>
      <c r="L5084">
        <v>10012.11</v>
      </c>
      <c r="M5084">
        <v>3346.5219000000002</v>
      </c>
      <c r="N5084">
        <v>3</v>
      </c>
      <c r="O5084">
        <v>17</v>
      </c>
      <c r="P5084">
        <v>58</v>
      </c>
      <c r="Q5084">
        <v>3822.78</v>
      </c>
      <c r="R5084">
        <v>3276.69</v>
      </c>
      <c r="S5084">
        <v>2368.44</v>
      </c>
      <c r="T5084">
        <v>1025.1477</v>
      </c>
      <c r="U5084">
        <v>7</v>
      </c>
      <c r="V5084">
        <v>42</v>
      </c>
      <c r="W5084">
        <v>160</v>
      </c>
      <c r="X5084">
        <v>9575.27</v>
      </c>
      <c r="Y5084">
        <v>8199.49</v>
      </c>
      <c r="Z5084">
        <v>7643.67</v>
      </c>
      <c r="AA5084">
        <v>2321.3742000000002</v>
      </c>
      <c r="AB5084">
        <v>9</v>
      </c>
      <c r="AC5084">
        <v>10</v>
      </c>
      <c r="AD5084">
        <v>7</v>
      </c>
      <c r="AE5084">
        <v>7</v>
      </c>
      <c r="AF5084">
        <v>3</v>
      </c>
      <c r="AG5084">
        <v>3</v>
      </c>
      <c r="AH5084">
        <v>2</v>
      </c>
      <c r="AI5084">
        <v>3</v>
      </c>
      <c r="AJ5084">
        <v>6</v>
      </c>
      <c r="AK5084">
        <v>7</v>
      </c>
      <c r="AL5084">
        <v>5</v>
      </c>
      <c r="AM5084">
        <v>4</v>
      </c>
    </row>
    <row r="5085" spans="1:39" x14ac:dyDescent="0.15">
      <c r="A5085" t="s">
        <v>52</v>
      </c>
      <c r="B5085">
        <v>5</v>
      </c>
      <c r="C5085">
        <v>1</v>
      </c>
      <c r="D5085">
        <v>1</v>
      </c>
      <c r="E5085" t="s">
        <v>32</v>
      </c>
      <c r="F5085" t="s">
        <v>206</v>
      </c>
      <c r="G5085">
        <v>680</v>
      </c>
      <c r="H5085">
        <v>3346</v>
      </c>
      <c r="I5085">
        <v>14614</v>
      </c>
      <c r="J5085">
        <v>960378.39</v>
      </c>
      <c r="K5085">
        <v>772668.14</v>
      </c>
      <c r="L5085">
        <v>694203.82</v>
      </c>
      <c r="M5085">
        <v>230698.02129999999</v>
      </c>
      <c r="N5085">
        <v>89</v>
      </c>
      <c r="O5085">
        <v>451</v>
      </c>
      <c r="P5085">
        <v>2290</v>
      </c>
      <c r="Q5085">
        <v>147705.1</v>
      </c>
      <c r="R5085">
        <v>120666.69</v>
      </c>
      <c r="S5085">
        <v>97992.93</v>
      </c>
      <c r="T5085">
        <v>39503.014799999997</v>
      </c>
      <c r="U5085">
        <v>591</v>
      </c>
      <c r="V5085">
        <v>2895</v>
      </c>
      <c r="W5085">
        <v>12324</v>
      </c>
      <c r="X5085">
        <v>812673.29</v>
      </c>
      <c r="Y5085">
        <v>652001.44999999995</v>
      </c>
      <c r="Z5085">
        <v>596210.89</v>
      </c>
      <c r="AA5085">
        <v>191195.00649999999</v>
      </c>
      <c r="AB5085">
        <v>658</v>
      </c>
      <c r="AC5085">
        <v>658</v>
      </c>
      <c r="AD5085">
        <v>457</v>
      </c>
      <c r="AE5085">
        <v>628</v>
      </c>
      <c r="AF5085">
        <v>89</v>
      </c>
      <c r="AG5085">
        <v>81</v>
      </c>
      <c r="AH5085">
        <v>58</v>
      </c>
      <c r="AI5085">
        <v>87</v>
      </c>
      <c r="AJ5085">
        <v>569</v>
      </c>
      <c r="AK5085">
        <v>577</v>
      </c>
      <c r="AL5085">
        <v>399</v>
      </c>
      <c r="AM5085">
        <v>541</v>
      </c>
    </row>
    <row r="5086" spans="1:39" x14ac:dyDescent="0.15">
      <c r="A5086" t="s">
        <v>52</v>
      </c>
      <c r="B5086">
        <v>5</v>
      </c>
      <c r="C5086">
        <v>1</v>
      </c>
      <c r="D5086">
        <v>2</v>
      </c>
      <c r="E5086" t="s">
        <v>28</v>
      </c>
      <c r="F5086" t="s">
        <v>206</v>
      </c>
      <c r="G5086">
        <v>657</v>
      </c>
      <c r="H5086">
        <v>1889</v>
      </c>
      <c r="I5086">
        <v>12179</v>
      </c>
      <c r="J5086">
        <v>847054.84</v>
      </c>
      <c r="K5086">
        <v>737051.99</v>
      </c>
      <c r="L5086">
        <v>607622.05000000005</v>
      </c>
      <c r="M5086">
        <v>214387.101</v>
      </c>
      <c r="N5086">
        <v>361</v>
      </c>
      <c r="O5086">
        <v>973</v>
      </c>
      <c r="P5086">
        <v>6970</v>
      </c>
      <c r="Q5086">
        <v>493143.9</v>
      </c>
      <c r="R5086">
        <v>427615.75</v>
      </c>
      <c r="S5086">
        <v>327122.11</v>
      </c>
      <c r="T5086">
        <v>132632.6972</v>
      </c>
      <c r="U5086">
        <v>296</v>
      </c>
      <c r="V5086">
        <v>916</v>
      </c>
      <c r="W5086">
        <v>5209</v>
      </c>
      <c r="X5086">
        <v>353910.94</v>
      </c>
      <c r="Y5086">
        <v>309436.24</v>
      </c>
      <c r="Z5086">
        <v>280499.94</v>
      </c>
      <c r="AA5086">
        <v>81754.4038</v>
      </c>
      <c r="AB5086">
        <v>627</v>
      </c>
      <c r="AC5086">
        <v>620</v>
      </c>
      <c r="AD5086">
        <v>322</v>
      </c>
      <c r="AE5086">
        <v>595</v>
      </c>
      <c r="AF5086">
        <v>345</v>
      </c>
      <c r="AG5086">
        <v>348</v>
      </c>
      <c r="AH5086">
        <v>183</v>
      </c>
      <c r="AI5086">
        <v>334</v>
      </c>
      <c r="AJ5086">
        <v>282</v>
      </c>
      <c r="AK5086">
        <v>272</v>
      </c>
      <c r="AL5086">
        <v>139</v>
      </c>
      <c r="AM5086">
        <v>261</v>
      </c>
    </row>
    <row r="5087" spans="1:39" x14ac:dyDescent="0.15">
      <c r="A5087" t="s">
        <v>52</v>
      </c>
      <c r="B5087">
        <v>5</v>
      </c>
      <c r="C5087">
        <v>1</v>
      </c>
      <c r="D5087">
        <v>2</v>
      </c>
      <c r="E5087" t="s">
        <v>30</v>
      </c>
      <c r="F5087" t="s">
        <v>206</v>
      </c>
      <c r="G5087">
        <v>78</v>
      </c>
      <c r="H5087">
        <v>252</v>
      </c>
      <c r="I5087">
        <v>1459</v>
      </c>
      <c r="J5087">
        <v>101610.54</v>
      </c>
      <c r="K5087">
        <v>85313.49</v>
      </c>
      <c r="L5087">
        <v>67547.19</v>
      </c>
      <c r="M5087">
        <v>26090.719000000001</v>
      </c>
      <c r="N5087">
        <v>41</v>
      </c>
      <c r="O5087">
        <v>117</v>
      </c>
      <c r="P5087">
        <v>852</v>
      </c>
      <c r="Q5087">
        <v>60097.59</v>
      </c>
      <c r="R5087">
        <v>49779.05</v>
      </c>
      <c r="S5087">
        <v>35318.92</v>
      </c>
      <c r="T5087">
        <v>16240.216899999999</v>
      </c>
      <c r="U5087">
        <v>37</v>
      </c>
      <c r="V5087">
        <v>135</v>
      </c>
      <c r="W5087">
        <v>607</v>
      </c>
      <c r="X5087">
        <v>41512.949999999997</v>
      </c>
      <c r="Y5087">
        <v>35534.44</v>
      </c>
      <c r="Z5087">
        <v>32228.27</v>
      </c>
      <c r="AA5087">
        <v>9850.5020999999997</v>
      </c>
      <c r="AB5087">
        <v>72</v>
      </c>
      <c r="AC5087">
        <v>72</v>
      </c>
      <c r="AD5087">
        <v>31</v>
      </c>
      <c r="AE5087">
        <v>73</v>
      </c>
      <c r="AF5087">
        <v>41</v>
      </c>
      <c r="AG5087">
        <v>41</v>
      </c>
      <c r="AH5087">
        <v>21</v>
      </c>
      <c r="AI5087">
        <v>39</v>
      </c>
      <c r="AJ5087">
        <v>31</v>
      </c>
      <c r="AK5087">
        <v>31</v>
      </c>
      <c r="AL5087">
        <v>10</v>
      </c>
      <c r="AM5087">
        <v>34</v>
      </c>
    </row>
    <row r="5088" spans="1:39" x14ac:dyDescent="0.15">
      <c r="A5088" t="s">
        <v>52</v>
      </c>
      <c r="B5088">
        <v>5</v>
      </c>
      <c r="C5088">
        <v>1</v>
      </c>
      <c r="D5088">
        <v>2</v>
      </c>
      <c r="E5088" t="s">
        <v>29</v>
      </c>
      <c r="F5088" t="s">
        <v>206</v>
      </c>
      <c r="G5088">
        <v>497</v>
      </c>
      <c r="H5088">
        <v>1625</v>
      </c>
      <c r="I5088">
        <v>10252</v>
      </c>
      <c r="J5088">
        <v>680388.52</v>
      </c>
      <c r="K5088">
        <v>544592.46</v>
      </c>
      <c r="L5088">
        <v>456138.99</v>
      </c>
      <c r="M5088">
        <v>168800.1054</v>
      </c>
      <c r="N5088">
        <v>160</v>
      </c>
      <c r="O5088">
        <v>422</v>
      </c>
      <c r="P5088">
        <v>3303</v>
      </c>
      <c r="Q5088">
        <v>219368.56</v>
      </c>
      <c r="R5088">
        <v>178041</v>
      </c>
      <c r="S5088">
        <v>142423.69</v>
      </c>
      <c r="T5088">
        <v>61033.8649</v>
      </c>
      <c r="U5088">
        <v>337</v>
      </c>
      <c r="V5088">
        <v>1203</v>
      </c>
      <c r="W5088">
        <v>6949</v>
      </c>
      <c r="X5088">
        <v>461019.96</v>
      </c>
      <c r="Y5088">
        <v>366551.46</v>
      </c>
      <c r="Z5088">
        <v>313715.3</v>
      </c>
      <c r="AA5088">
        <v>107766.2405</v>
      </c>
      <c r="AB5088">
        <v>478</v>
      </c>
      <c r="AC5088">
        <v>479</v>
      </c>
      <c r="AD5088">
        <v>254</v>
      </c>
      <c r="AE5088">
        <v>481</v>
      </c>
      <c r="AF5088">
        <v>155</v>
      </c>
      <c r="AG5088">
        <v>156</v>
      </c>
      <c r="AH5088">
        <v>87</v>
      </c>
      <c r="AI5088">
        <v>155</v>
      </c>
      <c r="AJ5088">
        <v>323</v>
      </c>
      <c r="AK5088">
        <v>323</v>
      </c>
      <c r="AL5088">
        <v>167</v>
      </c>
      <c r="AM5088">
        <v>326</v>
      </c>
    </row>
    <row r="5089" spans="1:39" x14ac:dyDescent="0.15">
      <c r="A5089" t="s">
        <v>52</v>
      </c>
      <c r="B5089">
        <v>5</v>
      </c>
      <c r="C5089">
        <v>1</v>
      </c>
      <c r="D5089">
        <v>2</v>
      </c>
      <c r="E5089" t="s">
        <v>32</v>
      </c>
      <c r="F5089" t="s">
        <v>206</v>
      </c>
      <c r="G5089">
        <v>197</v>
      </c>
      <c r="H5089">
        <v>766</v>
      </c>
      <c r="I5089">
        <v>4125</v>
      </c>
      <c r="J5089">
        <v>277071.53999999998</v>
      </c>
      <c r="K5089">
        <v>219212.64</v>
      </c>
      <c r="L5089">
        <v>191998.63</v>
      </c>
      <c r="M5089">
        <v>65340.406600000002</v>
      </c>
      <c r="N5089">
        <v>16</v>
      </c>
      <c r="O5089">
        <v>65</v>
      </c>
      <c r="P5089">
        <v>342</v>
      </c>
      <c r="Q5089">
        <v>22664.99</v>
      </c>
      <c r="R5089">
        <v>18316.810000000001</v>
      </c>
      <c r="S5089">
        <v>14201.23</v>
      </c>
      <c r="T5089">
        <v>6096.8720999999996</v>
      </c>
      <c r="U5089">
        <v>181</v>
      </c>
      <c r="V5089">
        <v>701</v>
      </c>
      <c r="W5089">
        <v>3783</v>
      </c>
      <c r="X5089">
        <v>254406.55</v>
      </c>
      <c r="Y5089">
        <v>200895.83</v>
      </c>
      <c r="Z5089">
        <v>177797.4</v>
      </c>
      <c r="AA5089">
        <v>59243.534500000002</v>
      </c>
      <c r="AB5089">
        <v>188</v>
      </c>
      <c r="AC5089">
        <v>190</v>
      </c>
      <c r="AD5089">
        <v>113</v>
      </c>
      <c r="AE5089">
        <v>186</v>
      </c>
      <c r="AF5089">
        <v>15</v>
      </c>
      <c r="AG5089">
        <v>14</v>
      </c>
      <c r="AH5089">
        <v>10</v>
      </c>
      <c r="AI5089">
        <v>15</v>
      </c>
      <c r="AJ5089">
        <v>173</v>
      </c>
      <c r="AK5089">
        <v>176</v>
      </c>
      <c r="AL5089">
        <v>103</v>
      </c>
      <c r="AM5089">
        <v>171</v>
      </c>
    </row>
    <row r="5090" spans="1:39" x14ac:dyDescent="0.15">
      <c r="A5090" t="s">
        <v>52</v>
      </c>
      <c r="B5090">
        <v>5</v>
      </c>
      <c r="C5090">
        <v>2</v>
      </c>
      <c r="D5090">
        <v>0</v>
      </c>
      <c r="E5090" t="s">
        <v>28</v>
      </c>
      <c r="F5090" t="s">
        <v>206</v>
      </c>
      <c r="G5090">
        <v>198</v>
      </c>
      <c r="H5090">
        <v>1008</v>
      </c>
      <c r="I5090">
        <v>4362</v>
      </c>
      <c r="J5090">
        <v>274411.53999999998</v>
      </c>
      <c r="K5090">
        <v>226707.51</v>
      </c>
      <c r="L5090">
        <v>182945.63</v>
      </c>
      <c r="M5090">
        <v>73363.9666</v>
      </c>
      <c r="N5090">
        <v>198</v>
      </c>
      <c r="O5090">
        <v>448</v>
      </c>
      <c r="P5090">
        <v>2102</v>
      </c>
      <c r="Q5090">
        <v>127189.08</v>
      </c>
      <c r="R5090">
        <v>101124.54</v>
      </c>
      <c r="S5090">
        <v>68375.38</v>
      </c>
      <c r="T5090">
        <v>37547.476499999997</v>
      </c>
      <c r="U5090">
        <v>198</v>
      </c>
      <c r="V5090">
        <v>560</v>
      </c>
      <c r="W5090">
        <v>2260</v>
      </c>
      <c r="X5090">
        <v>147222.46</v>
      </c>
      <c r="Y5090">
        <v>125582.97</v>
      </c>
      <c r="Z5090">
        <v>114570.25</v>
      </c>
      <c r="AA5090">
        <v>35816.490100000003</v>
      </c>
      <c r="AB5090">
        <v>193</v>
      </c>
      <c r="AC5090">
        <v>197</v>
      </c>
      <c r="AD5090">
        <v>178</v>
      </c>
      <c r="AE5090">
        <v>176</v>
      </c>
      <c r="AF5090">
        <v>193</v>
      </c>
      <c r="AG5090">
        <v>197</v>
      </c>
      <c r="AH5090">
        <v>178</v>
      </c>
      <c r="AI5090">
        <v>176</v>
      </c>
      <c r="AJ5090">
        <v>193</v>
      </c>
      <c r="AK5090">
        <v>197</v>
      </c>
      <c r="AL5090">
        <v>178</v>
      </c>
      <c r="AM5090">
        <v>176</v>
      </c>
    </row>
    <row r="5091" spans="1:39" x14ac:dyDescent="0.15">
      <c r="A5091" t="s">
        <v>52</v>
      </c>
      <c r="B5091">
        <v>5</v>
      </c>
      <c r="C5091">
        <v>2</v>
      </c>
      <c r="D5091">
        <v>0</v>
      </c>
      <c r="E5091" t="s">
        <v>29</v>
      </c>
      <c r="F5091" t="s">
        <v>206</v>
      </c>
      <c r="G5091">
        <v>3</v>
      </c>
      <c r="H5091">
        <v>11</v>
      </c>
      <c r="I5091">
        <v>73</v>
      </c>
      <c r="J5091">
        <v>4659.17</v>
      </c>
      <c r="K5091">
        <v>3958.85</v>
      </c>
      <c r="L5091">
        <v>3279.75</v>
      </c>
      <c r="M5091">
        <v>1405.4106999999999</v>
      </c>
      <c r="N5091">
        <v>3</v>
      </c>
      <c r="O5091">
        <v>5</v>
      </c>
      <c r="P5091">
        <v>47</v>
      </c>
      <c r="Q5091">
        <v>3178.84</v>
      </c>
      <c r="R5091">
        <v>2607.38</v>
      </c>
      <c r="S5091">
        <v>1969.58</v>
      </c>
      <c r="T5091">
        <v>996.4067</v>
      </c>
      <c r="U5091">
        <v>3</v>
      </c>
      <c r="V5091">
        <v>6</v>
      </c>
      <c r="W5091">
        <v>26</v>
      </c>
      <c r="X5091">
        <v>1480.33</v>
      </c>
      <c r="Y5091">
        <v>1351.47</v>
      </c>
      <c r="Z5091">
        <v>1310.17</v>
      </c>
      <c r="AA5091">
        <v>409.00400000000002</v>
      </c>
      <c r="AB5091">
        <v>3</v>
      </c>
      <c r="AC5091">
        <v>3</v>
      </c>
      <c r="AD5091">
        <v>1</v>
      </c>
      <c r="AE5091">
        <v>3</v>
      </c>
      <c r="AF5091">
        <v>3</v>
      </c>
      <c r="AG5091">
        <v>3</v>
      </c>
      <c r="AH5091">
        <v>1</v>
      </c>
      <c r="AI5091">
        <v>3</v>
      </c>
      <c r="AJ5091">
        <v>3</v>
      </c>
      <c r="AK5091">
        <v>3</v>
      </c>
      <c r="AL5091">
        <v>1</v>
      </c>
      <c r="AM5091">
        <v>3</v>
      </c>
    </row>
    <row r="5092" spans="1:39" x14ac:dyDescent="0.15">
      <c r="A5092" t="s">
        <v>52</v>
      </c>
      <c r="B5092">
        <v>5</v>
      </c>
      <c r="C5092">
        <v>2</v>
      </c>
      <c r="D5092">
        <v>0</v>
      </c>
      <c r="E5092" t="s">
        <v>32</v>
      </c>
      <c r="F5092" t="s">
        <v>206</v>
      </c>
      <c r="G5092">
        <v>214</v>
      </c>
      <c r="H5092">
        <v>1234</v>
      </c>
      <c r="I5092">
        <v>5567</v>
      </c>
      <c r="J5092">
        <v>340819.11</v>
      </c>
      <c r="K5092">
        <v>260120.14</v>
      </c>
      <c r="L5092">
        <v>222743.25</v>
      </c>
      <c r="M5092">
        <v>89634.653000000006</v>
      </c>
      <c r="N5092">
        <v>214</v>
      </c>
      <c r="O5092">
        <v>477</v>
      </c>
      <c r="P5092">
        <v>2116</v>
      </c>
      <c r="Q5092">
        <v>120527.58</v>
      </c>
      <c r="R5092">
        <v>90436.38</v>
      </c>
      <c r="S5092">
        <v>67516.47</v>
      </c>
      <c r="T5092">
        <v>36836.627099999998</v>
      </c>
      <c r="U5092">
        <v>214</v>
      </c>
      <c r="V5092">
        <v>757</v>
      </c>
      <c r="W5092">
        <v>3451</v>
      </c>
      <c r="X5092">
        <v>220291.53</v>
      </c>
      <c r="Y5092">
        <v>169683.76</v>
      </c>
      <c r="Z5092">
        <v>155226.78</v>
      </c>
      <c r="AA5092">
        <v>52798.025900000001</v>
      </c>
      <c r="AB5092">
        <v>213</v>
      </c>
      <c r="AC5092">
        <v>210</v>
      </c>
      <c r="AD5092">
        <v>195</v>
      </c>
      <c r="AE5092">
        <v>202</v>
      </c>
      <c r="AF5092">
        <v>213</v>
      </c>
      <c r="AG5092">
        <v>210</v>
      </c>
      <c r="AH5092">
        <v>195</v>
      </c>
      <c r="AI5092">
        <v>202</v>
      </c>
      <c r="AJ5092">
        <v>213</v>
      </c>
      <c r="AK5092">
        <v>210</v>
      </c>
      <c r="AL5092">
        <v>195</v>
      </c>
      <c r="AM5092">
        <v>202</v>
      </c>
    </row>
    <row r="5093" spans="1:39" x14ac:dyDescent="0.15">
      <c r="A5093" t="s">
        <v>52</v>
      </c>
      <c r="B5093">
        <v>5</v>
      </c>
      <c r="C5093">
        <v>2</v>
      </c>
      <c r="D5093">
        <v>1</v>
      </c>
      <c r="E5093" t="s">
        <v>28</v>
      </c>
      <c r="F5093" t="s">
        <v>206</v>
      </c>
      <c r="G5093">
        <v>2521</v>
      </c>
      <c r="H5093">
        <v>15684</v>
      </c>
      <c r="I5093">
        <v>57729</v>
      </c>
      <c r="J5093">
        <v>3677591.6</v>
      </c>
      <c r="K5093">
        <v>3110598.57</v>
      </c>
      <c r="L5093">
        <v>2541992.89</v>
      </c>
      <c r="M5093">
        <v>950413.80090000003</v>
      </c>
      <c r="N5093">
        <v>2521</v>
      </c>
      <c r="O5093">
        <v>7305</v>
      </c>
      <c r="P5093">
        <v>29615</v>
      </c>
      <c r="Q5093">
        <v>1852219.29</v>
      </c>
      <c r="R5093">
        <v>1537883.76</v>
      </c>
      <c r="S5093">
        <v>1099236.6299999999</v>
      </c>
      <c r="T5093">
        <v>516391.69990000001</v>
      </c>
      <c r="U5093">
        <v>2521</v>
      </c>
      <c r="V5093">
        <v>8379</v>
      </c>
      <c r="W5093">
        <v>28114</v>
      </c>
      <c r="X5093">
        <v>1825372.31</v>
      </c>
      <c r="Y5093">
        <v>1572714.81</v>
      </c>
      <c r="Z5093">
        <v>1442756.26</v>
      </c>
      <c r="AA5093">
        <v>434022.10100000002</v>
      </c>
      <c r="AB5093">
        <v>2395</v>
      </c>
      <c r="AC5093">
        <v>2487</v>
      </c>
      <c r="AD5093">
        <v>1826</v>
      </c>
      <c r="AE5093">
        <v>2406</v>
      </c>
      <c r="AF5093">
        <v>2395</v>
      </c>
      <c r="AG5093">
        <v>2487</v>
      </c>
      <c r="AH5093">
        <v>1826</v>
      </c>
      <c r="AI5093">
        <v>2406</v>
      </c>
      <c r="AJ5093">
        <v>2395</v>
      </c>
      <c r="AK5093">
        <v>2487</v>
      </c>
      <c r="AL5093">
        <v>1826</v>
      </c>
      <c r="AM5093">
        <v>2406</v>
      </c>
    </row>
    <row r="5094" spans="1:39" x14ac:dyDescent="0.15">
      <c r="A5094" t="s">
        <v>52</v>
      </c>
      <c r="B5094">
        <v>5</v>
      </c>
      <c r="C5094">
        <v>2</v>
      </c>
      <c r="D5094">
        <v>1</v>
      </c>
      <c r="E5094" t="s">
        <v>30</v>
      </c>
      <c r="F5094" t="s">
        <v>206</v>
      </c>
      <c r="G5094">
        <v>369</v>
      </c>
      <c r="H5094">
        <v>2415</v>
      </c>
      <c r="I5094">
        <v>8975</v>
      </c>
      <c r="J5094">
        <v>584454.41</v>
      </c>
      <c r="K5094">
        <v>486499.76</v>
      </c>
      <c r="L5094">
        <v>397366.2</v>
      </c>
      <c r="M5094">
        <v>150553.77119999999</v>
      </c>
      <c r="N5094">
        <v>369</v>
      </c>
      <c r="O5094">
        <v>1049</v>
      </c>
      <c r="P5094">
        <v>4410</v>
      </c>
      <c r="Q5094">
        <v>286418.51</v>
      </c>
      <c r="R5094">
        <v>238584.16</v>
      </c>
      <c r="S5094">
        <v>170713.4</v>
      </c>
      <c r="T5094">
        <v>79842.093099999998</v>
      </c>
      <c r="U5094">
        <v>369</v>
      </c>
      <c r="V5094">
        <v>1366</v>
      </c>
      <c r="W5094">
        <v>4565</v>
      </c>
      <c r="X5094">
        <v>298035.90000000002</v>
      </c>
      <c r="Y5094">
        <v>247915.6</v>
      </c>
      <c r="Z5094">
        <v>226652.79999999999</v>
      </c>
      <c r="AA5094">
        <v>70711.678100000005</v>
      </c>
      <c r="AB5094">
        <v>343</v>
      </c>
      <c r="AC5094">
        <v>368</v>
      </c>
      <c r="AD5094">
        <v>255</v>
      </c>
      <c r="AE5094">
        <v>351</v>
      </c>
      <c r="AF5094">
        <v>343</v>
      </c>
      <c r="AG5094">
        <v>368</v>
      </c>
      <c r="AH5094">
        <v>255</v>
      </c>
      <c r="AI5094">
        <v>351</v>
      </c>
      <c r="AJ5094">
        <v>343</v>
      </c>
      <c r="AK5094">
        <v>368</v>
      </c>
      <c r="AL5094">
        <v>255</v>
      </c>
      <c r="AM5094">
        <v>351</v>
      </c>
    </row>
    <row r="5095" spans="1:39" x14ac:dyDescent="0.15">
      <c r="A5095" t="s">
        <v>52</v>
      </c>
      <c r="B5095">
        <v>5</v>
      </c>
      <c r="C5095">
        <v>2</v>
      </c>
      <c r="D5095">
        <v>1</v>
      </c>
      <c r="E5095" t="s">
        <v>29</v>
      </c>
      <c r="F5095" t="s">
        <v>206</v>
      </c>
      <c r="G5095">
        <v>8686</v>
      </c>
      <c r="H5095">
        <v>62726</v>
      </c>
      <c r="I5095">
        <v>226990</v>
      </c>
      <c r="J5095">
        <v>14407625.6</v>
      </c>
      <c r="K5095">
        <v>11287483.539999999</v>
      </c>
      <c r="L5095">
        <v>9299486.5099999998</v>
      </c>
      <c r="M5095">
        <v>3729160.2066000002</v>
      </c>
      <c r="N5095">
        <v>8686</v>
      </c>
      <c r="O5095">
        <v>24930</v>
      </c>
      <c r="P5095">
        <v>99372</v>
      </c>
      <c r="Q5095">
        <v>6171052.0599999996</v>
      </c>
      <c r="R5095">
        <v>4772719.62</v>
      </c>
      <c r="S5095">
        <v>3457196.65</v>
      </c>
      <c r="T5095">
        <v>1754796.5475000001</v>
      </c>
      <c r="U5095">
        <v>8686</v>
      </c>
      <c r="V5095">
        <v>37796</v>
      </c>
      <c r="W5095">
        <v>127618</v>
      </c>
      <c r="X5095">
        <v>8236573.54</v>
      </c>
      <c r="Y5095">
        <v>6514763.9199999999</v>
      </c>
      <c r="Z5095">
        <v>5842289.8600000003</v>
      </c>
      <c r="AA5095">
        <v>1974363.6591</v>
      </c>
      <c r="AB5095">
        <v>8260</v>
      </c>
      <c r="AC5095">
        <v>8650</v>
      </c>
      <c r="AD5095">
        <v>6663</v>
      </c>
      <c r="AE5095">
        <v>8379</v>
      </c>
      <c r="AF5095">
        <v>8260</v>
      </c>
      <c r="AG5095">
        <v>8650</v>
      </c>
      <c r="AH5095">
        <v>6663</v>
      </c>
      <c r="AI5095">
        <v>8379</v>
      </c>
      <c r="AJ5095">
        <v>8260</v>
      </c>
      <c r="AK5095">
        <v>8650</v>
      </c>
      <c r="AL5095">
        <v>6663</v>
      </c>
      <c r="AM5095">
        <v>8379</v>
      </c>
    </row>
    <row r="5096" spans="1:39" x14ac:dyDescent="0.15">
      <c r="A5096" t="s">
        <v>52</v>
      </c>
      <c r="B5096">
        <v>5</v>
      </c>
      <c r="C5096">
        <v>2</v>
      </c>
      <c r="D5096">
        <v>1</v>
      </c>
      <c r="E5096" t="s">
        <v>31</v>
      </c>
      <c r="F5096" t="s">
        <v>206</v>
      </c>
      <c r="G5096">
        <v>6</v>
      </c>
      <c r="H5096">
        <v>33</v>
      </c>
      <c r="I5096">
        <v>120</v>
      </c>
      <c r="J5096">
        <v>6788.49</v>
      </c>
      <c r="K5096">
        <v>5235.03</v>
      </c>
      <c r="L5096">
        <v>4115.99</v>
      </c>
      <c r="M5096">
        <v>1915.5491999999999</v>
      </c>
      <c r="N5096">
        <v>6</v>
      </c>
      <c r="O5096">
        <v>16</v>
      </c>
      <c r="P5096">
        <v>60</v>
      </c>
      <c r="Q5096">
        <v>2848.64</v>
      </c>
      <c r="R5096">
        <v>2049.6799999999998</v>
      </c>
      <c r="S5096">
        <v>1051.93</v>
      </c>
      <c r="T5096">
        <v>944.66660000000002</v>
      </c>
      <c r="U5096">
        <v>6</v>
      </c>
      <c r="V5096">
        <v>17</v>
      </c>
      <c r="W5096">
        <v>60</v>
      </c>
      <c r="X5096">
        <v>3939.85</v>
      </c>
      <c r="Y5096">
        <v>3185.35</v>
      </c>
      <c r="Z5096">
        <v>3064.06</v>
      </c>
      <c r="AA5096">
        <v>970.88260000000002</v>
      </c>
      <c r="AB5096">
        <v>6</v>
      </c>
      <c r="AC5096">
        <v>6</v>
      </c>
      <c r="AD5096">
        <v>4</v>
      </c>
      <c r="AE5096">
        <v>6</v>
      </c>
      <c r="AF5096">
        <v>6</v>
      </c>
      <c r="AG5096">
        <v>6</v>
      </c>
      <c r="AH5096">
        <v>4</v>
      </c>
      <c r="AI5096">
        <v>6</v>
      </c>
      <c r="AJ5096">
        <v>6</v>
      </c>
      <c r="AK5096">
        <v>6</v>
      </c>
      <c r="AL5096">
        <v>4</v>
      </c>
      <c r="AM5096">
        <v>6</v>
      </c>
    </row>
    <row r="5097" spans="1:39" x14ac:dyDescent="0.15">
      <c r="A5097" t="s">
        <v>52</v>
      </c>
      <c r="B5097">
        <v>5</v>
      </c>
      <c r="C5097">
        <v>2</v>
      </c>
      <c r="D5097">
        <v>1</v>
      </c>
      <c r="E5097" t="s">
        <v>32</v>
      </c>
      <c r="F5097" t="s">
        <v>206</v>
      </c>
      <c r="G5097">
        <v>721</v>
      </c>
      <c r="H5097">
        <v>4856</v>
      </c>
      <c r="I5097">
        <v>18875</v>
      </c>
      <c r="J5097">
        <v>1183996.99</v>
      </c>
      <c r="K5097">
        <v>938149.34</v>
      </c>
      <c r="L5097">
        <v>794624.08</v>
      </c>
      <c r="M5097">
        <v>305971.63429999998</v>
      </c>
      <c r="N5097">
        <v>721</v>
      </c>
      <c r="O5097">
        <v>2042</v>
      </c>
      <c r="P5097">
        <v>8273</v>
      </c>
      <c r="Q5097">
        <v>496526.01</v>
      </c>
      <c r="R5097">
        <v>391350.08</v>
      </c>
      <c r="S5097">
        <v>285616.06</v>
      </c>
      <c r="T5097">
        <v>142258.96290000001</v>
      </c>
      <c r="U5097">
        <v>721</v>
      </c>
      <c r="V5097">
        <v>2814</v>
      </c>
      <c r="W5097">
        <v>10602</v>
      </c>
      <c r="X5097">
        <v>687470.98</v>
      </c>
      <c r="Y5097">
        <v>546799.26</v>
      </c>
      <c r="Z5097">
        <v>509008.02</v>
      </c>
      <c r="AA5097">
        <v>163712.67139999999</v>
      </c>
      <c r="AB5097">
        <v>699</v>
      </c>
      <c r="AC5097">
        <v>716</v>
      </c>
      <c r="AD5097">
        <v>552</v>
      </c>
      <c r="AE5097">
        <v>700</v>
      </c>
      <c r="AF5097">
        <v>699</v>
      </c>
      <c r="AG5097">
        <v>716</v>
      </c>
      <c r="AH5097">
        <v>552</v>
      </c>
      <c r="AI5097">
        <v>700</v>
      </c>
      <c r="AJ5097">
        <v>699</v>
      </c>
      <c r="AK5097">
        <v>716</v>
      </c>
      <c r="AL5097">
        <v>552</v>
      </c>
      <c r="AM5097">
        <v>700</v>
      </c>
    </row>
    <row r="5098" spans="1:39" x14ac:dyDescent="0.15">
      <c r="A5098" t="s">
        <v>52</v>
      </c>
      <c r="B5098">
        <v>5</v>
      </c>
      <c r="C5098">
        <v>2</v>
      </c>
      <c r="D5098">
        <v>2</v>
      </c>
      <c r="E5098" t="s">
        <v>28</v>
      </c>
      <c r="F5098" t="s">
        <v>206</v>
      </c>
      <c r="G5098">
        <v>239</v>
      </c>
      <c r="H5098">
        <v>1121</v>
      </c>
      <c r="I5098">
        <v>4849</v>
      </c>
      <c r="J5098">
        <v>317612.43</v>
      </c>
      <c r="K5098">
        <v>268735.86</v>
      </c>
      <c r="L5098">
        <v>208656.35</v>
      </c>
      <c r="M5098">
        <v>82298.757899999997</v>
      </c>
      <c r="N5098">
        <v>239</v>
      </c>
      <c r="O5098">
        <v>516</v>
      </c>
      <c r="P5098">
        <v>2465</v>
      </c>
      <c r="Q5098">
        <v>157667.88</v>
      </c>
      <c r="R5098">
        <v>131468.62</v>
      </c>
      <c r="S5098">
        <v>84761.87</v>
      </c>
      <c r="T5098">
        <v>45043.8606</v>
      </c>
      <c r="U5098">
        <v>239</v>
      </c>
      <c r="V5098">
        <v>605</v>
      </c>
      <c r="W5098">
        <v>2384</v>
      </c>
      <c r="X5098">
        <v>159944.54999999999</v>
      </c>
      <c r="Y5098">
        <v>137267.24</v>
      </c>
      <c r="Z5098">
        <v>123894.48</v>
      </c>
      <c r="AA5098">
        <v>37254.897299999997</v>
      </c>
      <c r="AB5098">
        <v>215</v>
      </c>
      <c r="AC5098">
        <v>237</v>
      </c>
      <c r="AD5098">
        <v>152</v>
      </c>
      <c r="AE5098">
        <v>228</v>
      </c>
      <c r="AF5098">
        <v>215</v>
      </c>
      <c r="AG5098">
        <v>237</v>
      </c>
      <c r="AH5098">
        <v>152</v>
      </c>
      <c r="AI5098">
        <v>228</v>
      </c>
      <c r="AJ5098">
        <v>215</v>
      </c>
      <c r="AK5098">
        <v>237</v>
      </c>
      <c r="AL5098">
        <v>152</v>
      </c>
      <c r="AM5098">
        <v>228</v>
      </c>
    </row>
    <row r="5099" spans="1:39" x14ac:dyDescent="0.15">
      <c r="A5099" t="s">
        <v>52</v>
      </c>
      <c r="B5099">
        <v>5</v>
      </c>
      <c r="C5099">
        <v>2</v>
      </c>
      <c r="D5099">
        <v>2</v>
      </c>
      <c r="E5099" t="s">
        <v>30</v>
      </c>
      <c r="F5099" t="s">
        <v>206</v>
      </c>
      <c r="G5099">
        <v>28</v>
      </c>
      <c r="H5099">
        <v>132</v>
      </c>
      <c r="I5099">
        <v>552</v>
      </c>
      <c r="J5099">
        <v>37678.33</v>
      </c>
      <c r="K5099">
        <v>32314.86</v>
      </c>
      <c r="L5099">
        <v>26817.07</v>
      </c>
      <c r="M5099">
        <v>9584.5933999999997</v>
      </c>
      <c r="N5099">
        <v>28</v>
      </c>
      <c r="O5099">
        <v>56</v>
      </c>
      <c r="P5099">
        <v>241</v>
      </c>
      <c r="Q5099">
        <v>16205.12</v>
      </c>
      <c r="R5099">
        <v>13612.09</v>
      </c>
      <c r="S5099">
        <v>10092.790000000001</v>
      </c>
      <c r="T5099">
        <v>4602.6985000000004</v>
      </c>
      <c r="U5099">
        <v>28</v>
      </c>
      <c r="V5099">
        <v>76</v>
      </c>
      <c r="W5099">
        <v>311</v>
      </c>
      <c r="X5099">
        <v>21473.21</v>
      </c>
      <c r="Y5099">
        <v>18702.77</v>
      </c>
      <c r="Z5099">
        <v>16724.28</v>
      </c>
      <c r="AA5099">
        <v>4981.8949000000002</v>
      </c>
      <c r="AB5099">
        <v>25</v>
      </c>
      <c r="AC5099">
        <v>28</v>
      </c>
      <c r="AD5099">
        <v>17</v>
      </c>
      <c r="AE5099">
        <v>28</v>
      </c>
      <c r="AF5099">
        <v>25</v>
      </c>
      <c r="AG5099">
        <v>28</v>
      </c>
      <c r="AH5099">
        <v>17</v>
      </c>
      <c r="AI5099">
        <v>28</v>
      </c>
      <c r="AJ5099">
        <v>25</v>
      </c>
      <c r="AK5099">
        <v>28</v>
      </c>
      <c r="AL5099">
        <v>17</v>
      </c>
      <c r="AM5099">
        <v>28</v>
      </c>
    </row>
    <row r="5100" spans="1:39" x14ac:dyDescent="0.15">
      <c r="A5100" t="s">
        <v>52</v>
      </c>
      <c r="B5100">
        <v>5</v>
      </c>
      <c r="C5100">
        <v>2</v>
      </c>
      <c r="D5100">
        <v>2</v>
      </c>
      <c r="E5100" t="s">
        <v>29</v>
      </c>
      <c r="F5100" t="s">
        <v>206</v>
      </c>
      <c r="G5100">
        <v>217</v>
      </c>
      <c r="H5100">
        <v>1125</v>
      </c>
      <c r="I5100">
        <v>5151</v>
      </c>
      <c r="J5100">
        <v>324287.77</v>
      </c>
      <c r="K5100">
        <v>255951.62</v>
      </c>
      <c r="L5100">
        <v>204529.74</v>
      </c>
      <c r="M5100">
        <v>85234.578500000003</v>
      </c>
      <c r="N5100">
        <v>217</v>
      </c>
      <c r="O5100">
        <v>465</v>
      </c>
      <c r="P5100">
        <v>2344</v>
      </c>
      <c r="Q5100">
        <v>143675.32</v>
      </c>
      <c r="R5100">
        <v>112652.16</v>
      </c>
      <c r="S5100">
        <v>76722.17</v>
      </c>
      <c r="T5100">
        <v>41917.0337</v>
      </c>
      <c r="U5100">
        <v>217</v>
      </c>
      <c r="V5100">
        <v>660</v>
      </c>
      <c r="W5100">
        <v>2807</v>
      </c>
      <c r="X5100">
        <v>180612.45</v>
      </c>
      <c r="Y5100">
        <v>143299.46</v>
      </c>
      <c r="Z5100">
        <v>127807.57</v>
      </c>
      <c r="AA5100">
        <v>43317.544800000003</v>
      </c>
      <c r="AB5100">
        <v>207</v>
      </c>
      <c r="AC5100">
        <v>214</v>
      </c>
      <c r="AD5100">
        <v>136</v>
      </c>
      <c r="AE5100">
        <v>210</v>
      </c>
      <c r="AF5100">
        <v>207</v>
      </c>
      <c r="AG5100">
        <v>214</v>
      </c>
      <c r="AH5100">
        <v>136</v>
      </c>
      <c r="AI5100">
        <v>210</v>
      </c>
      <c r="AJ5100">
        <v>207</v>
      </c>
      <c r="AK5100">
        <v>214</v>
      </c>
      <c r="AL5100">
        <v>136</v>
      </c>
      <c r="AM5100">
        <v>210</v>
      </c>
    </row>
    <row r="5101" spans="1:39" x14ac:dyDescent="0.15">
      <c r="A5101" t="s">
        <v>52</v>
      </c>
      <c r="B5101">
        <v>5</v>
      </c>
      <c r="C5101">
        <v>2</v>
      </c>
      <c r="D5101">
        <v>2</v>
      </c>
      <c r="E5101" t="s">
        <v>32</v>
      </c>
      <c r="F5101" t="s">
        <v>206</v>
      </c>
      <c r="G5101">
        <v>117</v>
      </c>
      <c r="H5101">
        <v>635</v>
      </c>
      <c r="I5101">
        <v>2747</v>
      </c>
      <c r="J5101">
        <v>171284.65</v>
      </c>
      <c r="K5101">
        <v>137218.38</v>
      </c>
      <c r="L5101">
        <v>119063.27</v>
      </c>
      <c r="M5101">
        <v>43948.576999999997</v>
      </c>
      <c r="N5101">
        <v>117</v>
      </c>
      <c r="O5101">
        <v>230</v>
      </c>
      <c r="P5101">
        <v>930</v>
      </c>
      <c r="Q5101">
        <v>54812.75</v>
      </c>
      <c r="R5101">
        <v>42645.29</v>
      </c>
      <c r="S5101">
        <v>32348.18</v>
      </c>
      <c r="T5101">
        <v>16257.154200000001</v>
      </c>
      <c r="U5101">
        <v>117</v>
      </c>
      <c r="V5101">
        <v>405</v>
      </c>
      <c r="W5101">
        <v>1817</v>
      </c>
      <c r="X5101">
        <v>116471.9</v>
      </c>
      <c r="Y5101">
        <v>94573.09</v>
      </c>
      <c r="Z5101">
        <v>86715.09</v>
      </c>
      <c r="AA5101">
        <v>27691.4228</v>
      </c>
      <c r="AB5101">
        <v>113</v>
      </c>
      <c r="AC5101">
        <v>116</v>
      </c>
      <c r="AD5101">
        <v>83</v>
      </c>
      <c r="AE5101">
        <v>113</v>
      </c>
      <c r="AF5101">
        <v>113</v>
      </c>
      <c r="AG5101">
        <v>116</v>
      </c>
      <c r="AH5101">
        <v>83</v>
      </c>
      <c r="AI5101">
        <v>113</v>
      </c>
      <c r="AJ5101">
        <v>113</v>
      </c>
      <c r="AK5101">
        <v>116</v>
      </c>
      <c r="AL5101">
        <v>83</v>
      </c>
      <c r="AM5101">
        <v>113</v>
      </c>
    </row>
    <row r="5102" spans="1:39" x14ac:dyDescent="0.15">
      <c r="A5102" t="s">
        <v>52</v>
      </c>
      <c r="B5102">
        <v>30</v>
      </c>
      <c r="C5102">
        <v>1</v>
      </c>
      <c r="D5102">
        <v>0</v>
      </c>
      <c r="E5102" t="s">
        <v>28</v>
      </c>
      <c r="F5102" t="s">
        <v>206</v>
      </c>
      <c r="G5102">
        <v>7033</v>
      </c>
      <c r="H5102">
        <v>13099</v>
      </c>
      <c r="I5102">
        <v>52603</v>
      </c>
      <c r="J5102">
        <v>3464168.1</v>
      </c>
      <c r="K5102">
        <v>2876594.47</v>
      </c>
      <c r="L5102">
        <v>2553173.39</v>
      </c>
      <c r="M5102">
        <v>889726.2966</v>
      </c>
      <c r="N5102">
        <v>3062</v>
      </c>
      <c r="O5102">
        <v>5312</v>
      </c>
      <c r="P5102">
        <v>23474</v>
      </c>
      <c r="Q5102">
        <v>1540007.25</v>
      </c>
      <c r="R5102">
        <v>1257743.19</v>
      </c>
      <c r="S5102">
        <v>1026477.11</v>
      </c>
      <c r="T5102">
        <v>435824.91930000001</v>
      </c>
      <c r="U5102">
        <v>3971</v>
      </c>
      <c r="V5102">
        <v>7787</v>
      </c>
      <c r="W5102">
        <v>29129</v>
      </c>
      <c r="X5102">
        <v>1924160.85</v>
      </c>
      <c r="Y5102">
        <v>1618851.28</v>
      </c>
      <c r="Z5102">
        <v>1526696.28</v>
      </c>
      <c r="AA5102">
        <v>453901.37729999999</v>
      </c>
      <c r="AB5102">
        <v>6794</v>
      </c>
      <c r="AC5102">
        <v>6026</v>
      </c>
      <c r="AD5102">
        <v>5071</v>
      </c>
      <c r="AE5102">
        <v>4310</v>
      </c>
      <c r="AF5102">
        <v>3026</v>
      </c>
      <c r="AG5102">
        <v>2944</v>
      </c>
      <c r="AH5102">
        <v>2523</v>
      </c>
      <c r="AI5102">
        <v>1955</v>
      </c>
      <c r="AJ5102">
        <v>3768</v>
      </c>
      <c r="AK5102">
        <v>3082</v>
      </c>
      <c r="AL5102">
        <v>2548</v>
      </c>
      <c r="AM5102">
        <v>2355</v>
      </c>
    </row>
    <row r="5103" spans="1:39" x14ac:dyDescent="0.15">
      <c r="A5103" t="s">
        <v>52</v>
      </c>
      <c r="B5103">
        <v>30</v>
      </c>
      <c r="C5103">
        <v>1</v>
      </c>
      <c r="D5103">
        <v>0</v>
      </c>
      <c r="E5103" t="s">
        <v>30</v>
      </c>
      <c r="F5103" t="s">
        <v>206</v>
      </c>
      <c r="G5103">
        <v>13</v>
      </c>
      <c r="H5103">
        <v>19</v>
      </c>
      <c r="I5103">
        <v>86</v>
      </c>
      <c r="J5103">
        <v>6514.88</v>
      </c>
      <c r="K5103">
        <v>5428.63</v>
      </c>
      <c r="L5103">
        <v>4825.62</v>
      </c>
      <c r="M5103">
        <v>1688.5776000000001</v>
      </c>
      <c r="N5103">
        <v>6</v>
      </c>
      <c r="O5103">
        <v>9</v>
      </c>
      <c r="P5103">
        <v>40</v>
      </c>
      <c r="Q5103">
        <v>3265.88</v>
      </c>
      <c r="R5103">
        <v>2746.08</v>
      </c>
      <c r="S5103">
        <v>2277.4699999999998</v>
      </c>
      <c r="T5103">
        <v>969.4076</v>
      </c>
      <c r="U5103">
        <v>7</v>
      </c>
      <c r="V5103">
        <v>10</v>
      </c>
      <c r="W5103">
        <v>46</v>
      </c>
      <c r="X5103">
        <v>3249</v>
      </c>
      <c r="Y5103">
        <v>2682.55</v>
      </c>
      <c r="Z5103">
        <v>2548.15</v>
      </c>
      <c r="AA5103">
        <v>719.17</v>
      </c>
      <c r="AB5103">
        <v>13</v>
      </c>
      <c r="AC5103">
        <v>11</v>
      </c>
      <c r="AD5103">
        <v>8</v>
      </c>
      <c r="AE5103">
        <v>10</v>
      </c>
      <c r="AF5103">
        <v>6</v>
      </c>
      <c r="AG5103">
        <v>5</v>
      </c>
      <c r="AH5103">
        <v>4</v>
      </c>
      <c r="AI5103">
        <v>5</v>
      </c>
      <c r="AJ5103">
        <v>7</v>
      </c>
      <c r="AK5103">
        <v>6</v>
      </c>
      <c r="AL5103">
        <v>4</v>
      </c>
      <c r="AM5103">
        <v>5</v>
      </c>
    </row>
    <row r="5104" spans="1:39" x14ac:dyDescent="0.15">
      <c r="A5104" t="s">
        <v>52</v>
      </c>
      <c r="B5104">
        <v>30</v>
      </c>
      <c r="C5104">
        <v>1</v>
      </c>
      <c r="D5104">
        <v>0</v>
      </c>
      <c r="E5104" t="s">
        <v>29</v>
      </c>
      <c r="F5104" t="s">
        <v>206</v>
      </c>
      <c r="G5104">
        <v>92</v>
      </c>
      <c r="H5104">
        <v>179</v>
      </c>
      <c r="I5104">
        <v>801</v>
      </c>
      <c r="J5104">
        <v>52453.5</v>
      </c>
      <c r="K5104">
        <v>39476.86</v>
      </c>
      <c r="L5104">
        <v>35116.120000000003</v>
      </c>
      <c r="M5104">
        <v>14369.8577</v>
      </c>
      <c r="N5104">
        <v>45</v>
      </c>
      <c r="O5104">
        <v>92</v>
      </c>
      <c r="P5104">
        <v>429</v>
      </c>
      <c r="Q5104">
        <v>26780.04</v>
      </c>
      <c r="R5104">
        <v>19763.580000000002</v>
      </c>
      <c r="S5104">
        <v>16083.88</v>
      </c>
      <c r="T5104">
        <v>8277.884</v>
      </c>
      <c r="U5104">
        <v>47</v>
      </c>
      <c r="V5104">
        <v>87</v>
      </c>
      <c r="W5104">
        <v>372</v>
      </c>
      <c r="X5104">
        <v>25673.46</v>
      </c>
      <c r="Y5104">
        <v>19713.28</v>
      </c>
      <c r="Z5104">
        <v>19032.240000000002</v>
      </c>
      <c r="AA5104">
        <v>6091.9736999999996</v>
      </c>
      <c r="AB5104">
        <v>92</v>
      </c>
      <c r="AC5104">
        <v>74</v>
      </c>
      <c r="AD5104">
        <v>60</v>
      </c>
      <c r="AE5104">
        <v>58</v>
      </c>
      <c r="AF5104">
        <v>45</v>
      </c>
      <c r="AG5104">
        <v>42</v>
      </c>
      <c r="AH5104">
        <v>37</v>
      </c>
      <c r="AI5104">
        <v>33</v>
      </c>
      <c r="AJ5104">
        <v>47</v>
      </c>
      <c r="AK5104">
        <v>32</v>
      </c>
      <c r="AL5104">
        <v>23</v>
      </c>
      <c r="AM5104">
        <v>25</v>
      </c>
    </row>
    <row r="5105" spans="1:39" x14ac:dyDescent="0.15">
      <c r="A5105" t="s">
        <v>52</v>
      </c>
      <c r="B5105">
        <v>30</v>
      </c>
      <c r="C5105">
        <v>1</v>
      </c>
      <c r="D5105">
        <v>0</v>
      </c>
      <c r="E5105" t="s">
        <v>32</v>
      </c>
      <c r="F5105" t="s">
        <v>206</v>
      </c>
      <c r="G5105">
        <v>2484</v>
      </c>
      <c r="H5105">
        <v>5180</v>
      </c>
      <c r="I5105">
        <v>21335</v>
      </c>
      <c r="J5105">
        <v>1415390.23</v>
      </c>
      <c r="K5105">
        <v>1080563.4099999999</v>
      </c>
      <c r="L5105">
        <v>1022510.36</v>
      </c>
      <c r="M5105">
        <v>339475.57089999999</v>
      </c>
      <c r="N5105">
        <v>179</v>
      </c>
      <c r="O5105">
        <v>367</v>
      </c>
      <c r="P5105">
        <v>1496</v>
      </c>
      <c r="Q5105">
        <v>105274.76</v>
      </c>
      <c r="R5105">
        <v>78178.210000000006</v>
      </c>
      <c r="S5105">
        <v>65657.81</v>
      </c>
      <c r="T5105">
        <v>28615.793399999999</v>
      </c>
      <c r="U5105">
        <v>2305</v>
      </c>
      <c r="V5105">
        <v>4813</v>
      </c>
      <c r="W5105">
        <v>19839</v>
      </c>
      <c r="X5105">
        <v>1310115.47</v>
      </c>
      <c r="Y5105">
        <v>1002385.2</v>
      </c>
      <c r="Z5105">
        <v>956852.55</v>
      </c>
      <c r="AA5105">
        <v>310859.77750000003</v>
      </c>
      <c r="AB5105">
        <v>2472</v>
      </c>
      <c r="AC5105">
        <v>2096</v>
      </c>
      <c r="AD5105">
        <v>1842</v>
      </c>
      <c r="AE5105">
        <v>1866</v>
      </c>
      <c r="AF5105">
        <v>178</v>
      </c>
      <c r="AG5105">
        <v>139</v>
      </c>
      <c r="AH5105">
        <v>124</v>
      </c>
      <c r="AI5105">
        <v>157</v>
      </c>
      <c r="AJ5105">
        <v>2294</v>
      </c>
      <c r="AK5105">
        <v>1957</v>
      </c>
      <c r="AL5105">
        <v>1718</v>
      </c>
      <c r="AM5105">
        <v>1709</v>
      </c>
    </row>
    <row r="5106" spans="1:39" x14ac:dyDescent="0.15">
      <c r="A5106" t="s">
        <v>52</v>
      </c>
      <c r="B5106">
        <v>30</v>
      </c>
      <c r="C5106">
        <v>1</v>
      </c>
      <c r="D5106">
        <v>1</v>
      </c>
      <c r="E5106" t="s">
        <v>28</v>
      </c>
      <c r="F5106" t="s">
        <v>206</v>
      </c>
      <c r="G5106">
        <v>34205</v>
      </c>
      <c r="H5106">
        <v>81609</v>
      </c>
      <c r="I5106">
        <v>269418</v>
      </c>
      <c r="J5106">
        <v>17157572.379999999</v>
      </c>
      <c r="K5106">
        <v>14536669.68</v>
      </c>
      <c r="L5106">
        <v>12977126.869999999</v>
      </c>
      <c r="M5106">
        <v>4465477.2643999998</v>
      </c>
      <c r="N5106">
        <v>16383</v>
      </c>
      <c r="O5106">
        <v>35057</v>
      </c>
      <c r="P5106">
        <v>131230</v>
      </c>
      <c r="Q5106">
        <v>8281568.7999999998</v>
      </c>
      <c r="R5106">
        <v>6991299.5999999996</v>
      </c>
      <c r="S5106">
        <v>5883378.1299999999</v>
      </c>
      <c r="T5106">
        <v>2339242.7264</v>
      </c>
      <c r="U5106">
        <v>17822</v>
      </c>
      <c r="V5106">
        <v>46552</v>
      </c>
      <c r="W5106">
        <v>138188</v>
      </c>
      <c r="X5106">
        <v>8876003.5800000001</v>
      </c>
      <c r="Y5106">
        <v>7545370.0800000001</v>
      </c>
      <c r="Z5106">
        <v>7093748.7400000002</v>
      </c>
      <c r="AA5106">
        <v>2126234.5380000002</v>
      </c>
      <c r="AB5106">
        <v>32522</v>
      </c>
      <c r="AC5106">
        <v>32489</v>
      </c>
      <c r="AD5106">
        <v>20620</v>
      </c>
      <c r="AE5106">
        <v>30421</v>
      </c>
      <c r="AF5106">
        <v>15854</v>
      </c>
      <c r="AG5106">
        <v>15879</v>
      </c>
      <c r="AH5106">
        <v>10754</v>
      </c>
      <c r="AI5106">
        <v>14876</v>
      </c>
      <c r="AJ5106">
        <v>16668</v>
      </c>
      <c r="AK5106">
        <v>16610</v>
      </c>
      <c r="AL5106">
        <v>9866</v>
      </c>
      <c r="AM5106">
        <v>15545</v>
      </c>
    </row>
    <row r="5107" spans="1:39" x14ac:dyDescent="0.15">
      <c r="A5107" t="s">
        <v>52</v>
      </c>
      <c r="B5107">
        <v>30</v>
      </c>
      <c r="C5107">
        <v>1</v>
      </c>
      <c r="D5107">
        <v>1</v>
      </c>
      <c r="E5107" t="s">
        <v>30</v>
      </c>
      <c r="F5107" t="s">
        <v>206</v>
      </c>
      <c r="G5107">
        <v>3880</v>
      </c>
      <c r="H5107">
        <v>9560</v>
      </c>
      <c r="I5107">
        <v>30306</v>
      </c>
      <c r="J5107">
        <v>1941654.31</v>
      </c>
      <c r="K5107">
        <v>1646608.52</v>
      </c>
      <c r="L5107">
        <v>1450718.1</v>
      </c>
      <c r="M5107">
        <v>501270.41820000001</v>
      </c>
      <c r="N5107">
        <v>1655</v>
      </c>
      <c r="O5107">
        <v>3622</v>
      </c>
      <c r="P5107">
        <v>13166</v>
      </c>
      <c r="Q5107">
        <v>830620.04</v>
      </c>
      <c r="R5107">
        <v>706032.61</v>
      </c>
      <c r="S5107">
        <v>578393.29</v>
      </c>
      <c r="T5107">
        <v>234343.95819999999</v>
      </c>
      <c r="U5107">
        <v>2225</v>
      </c>
      <c r="V5107">
        <v>5938</v>
      </c>
      <c r="W5107">
        <v>17140</v>
      </c>
      <c r="X5107">
        <v>1111034.27</v>
      </c>
      <c r="Y5107">
        <v>940575.91</v>
      </c>
      <c r="Z5107">
        <v>872324.81</v>
      </c>
      <c r="AA5107">
        <v>266926.46000000002</v>
      </c>
      <c r="AB5107">
        <v>3661</v>
      </c>
      <c r="AC5107">
        <v>3759</v>
      </c>
      <c r="AD5107">
        <v>2142</v>
      </c>
      <c r="AE5107">
        <v>3747</v>
      </c>
      <c r="AF5107">
        <v>1560</v>
      </c>
      <c r="AG5107">
        <v>1605</v>
      </c>
      <c r="AH5107">
        <v>993</v>
      </c>
      <c r="AI5107">
        <v>1609</v>
      </c>
      <c r="AJ5107">
        <v>2101</v>
      </c>
      <c r="AK5107">
        <v>2154</v>
      </c>
      <c r="AL5107">
        <v>1149</v>
      </c>
      <c r="AM5107">
        <v>2138</v>
      </c>
    </row>
    <row r="5108" spans="1:39" x14ac:dyDescent="0.15">
      <c r="A5108" t="s">
        <v>52</v>
      </c>
      <c r="B5108">
        <v>30</v>
      </c>
      <c r="C5108">
        <v>1</v>
      </c>
      <c r="D5108">
        <v>1</v>
      </c>
      <c r="E5108" t="s">
        <v>29</v>
      </c>
      <c r="F5108" t="s">
        <v>206</v>
      </c>
      <c r="G5108">
        <v>55126</v>
      </c>
      <c r="H5108">
        <v>150198</v>
      </c>
      <c r="I5108">
        <v>485587</v>
      </c>
      <c r="J5108">
        <v>30800389.010000002</v>
      </c>
      <c r="K5108">
        <v>24308578.199999999</v>
      </c>
      <c r="L5108">
        <v>22077501.91</v>
      </c>
      <c r="M5108">
        <v>7900798.9611999998</v>
      </c>
      <c r="N5108">
        <v>16813</v>
      </c>
      <c r="O5108">
        <v>40373</v>
      </c>
      <c r="P5108">
        <v>150879</v>
      </c>
      <c r="Q5108">
        <v>9364030.5600000005</v>
      </c>
      <c r="R5108">
        <v>7390014.3799999999</v>
      </c>
      <c r="S5108">
        <v>6308557.0199999996</v>
      </c>
      <c r="T5108">
        <v>2727203.2607999998</v>
      </c>
      <c r="U5108">
        <v>38313</v>
      </c>
      <c r="V5108">
        <v>109825</v>
      </c>
      <c r="W5108">
        <v>334708</v>
      </c>
      <c r="X5108">
        <v>21436358.449999999</v>
      </c>
      <c r="Y5108">
        <v>16918563.82</v>
      </c>
      <c r="Z5108">
        <v>15768944.890000001</v>
      </c>
      <c r="AA5108">
        <v>5173595.7004000004</v>
      </c>
      <c r="AB5108">
        <v>53300</v>
      </c>
      <c r="AC5108">
        <v>53813</v>
      </c>
      <c r="AD5108">
        <v>35268</v>
      </c>
      <c r="AE5108">
        <v>53058</v>
      </c>
      <c r="AF5108">
        <v>16277</v>
      </c>
      <c r="AG5108">
        <v>16301</v>
      </c>
      <c r="AH5108">
        <v>11861</v>
      </c>
      <c r="AI5108">
        <v>16223</v>
      </c>
      <c r="AJ5108">
        <v>37023</v>
      </c>
      <c r="AK5108">
        <v>37512</v>
      </c>
      <c r="AL5108">
        <v>23407</v>
      </c>
      <c r="AM5108">
        <v>36835</v>
      </c>
    </row>
    <row r="5109" spans="1:39" x14ac:dyDescent="0.15">
      <c r="A5109" t="s">
        <v>52</v>
      </c>
      <c r="B5109">
        <v>30</v>
      </c>
      <c r="C5109">
        <v>1</v>
      </c>
      <c r="D5109">
        <v>1</v>
      </c>
      <c r="E5109" t="s">
        <v>31</v>
      </c>
      <c r="F5109" t="s">
        <v>206</v>
      </c>
      <c r="G5109">
        <v>22</v>
      </c>
      <c r="H5109">
        <v>94</v>
      </c>
      <c r="I5109">
        <v>219</v>
      </c>
      <c r="J5109">
        <v>13549.26</v>
      </c>
      <c r="K5109">
        <v>10653.35</v>
      </c>
      <c r="L5109">
        <v>9712.81</v>
      </c>
      <c r="M5109">
        <v>3383.9893999999999</v>
      </c>
      <c r="N5109">
        <v>5</v>
      </c>
      <c r="O5109">
        <v>18</v>
      </c>
      <c r="P5109">
        <v>48</v>
      </c>
      <c r="Q5109">
        <v>2656.8</v>
      </c>
      <c r="R5109">
        <v>2260.4</v>
      </c>
      <c r="S5109">
        <v>1877.08</v>
      </c>
      <c r="T5109">
        <v>778.87540000000001</v>
      </c>
      <c r="U5109">
        <v>17</v>
      </c>
      <c r="V5109">
        <v>76</v>
      </c>
      <c r="W5109">
        <v>171</v>
      </c>
      <c r="X5109">
        <v>10892.46</v>
      </c>
      <c r="Y5109">
        <v>8392.9500000000007</v>
      </c>
      <c r="Z5109">
        <v>7835.73</v>
      </c>
      <c r="AA5109">
        <v>2605.114</v>
      </c>
      <c r="AB5109">
        <v>20</v>
      </c>
      <c r="AC5109">
        <v>22</v>
      </c>
      <c r="AD5109">
        <v>12</v>
      </c>
      <c r="AE5109">
        <v>19</v>
      </c>
      <c r="AF5109">
        <v>5</v>
      </c>
      <c r="AG5109">
        <v>5</v>
      </c>
      <c r="AH5109">
        <v>4</v>
      </c>
      <c r="AI5109">
        <v>4</v>
      </c>
      <c r="AJ5109">
        <v>15</v>
      </c>
      <c r="AK5109">
        <v>17</v>
      </c>
      <c r="AL5109">
        <v>8</v>
      </c>
      <c r="AM5109">
        <v>15</v>
      </c>
    </row>
    <row r="5110" spans="1:39" x14ac:dyDescent="0.15">
      <c r="A5110" t="s">
        <v>52</v>
      </c>
      <c r="B5110">
        <v>30</v>
      </c>
      <c r="C5110">
        <v>1</v>
      </c>
      <c r="D5110">
        <v>1</v>
      </c>
      <c r="E5110" t="s">
        <v>32</v>
      </c>
      <c r="F5110" t="s">
        <v>206</v>
      </c>
      <c r="G5110">
        <v>3590</v>
      </c>
      <c r="H5110">
        <v>9291</v>
      </c>
      <c r="I5110">
        <v>31798</v>
      </c>
      <c r="J5110">
        <v>2069157</v>
      </c>
      <c r="K5110">
        <v>1609745.49</v>
      </c>
      <c r="L5110">
        <v>1502199.14</v>
      </c>
      <c r="M5110">
        <v>500474.43670000002</v>
      </c>
      <c r="N5110">
        <v>382</v>
      </c>
      <c r="O5110">
        <v>954</v>
      </c>
      <c r="P5110">
        <v>3466</v>
      </c>
      <c r="Q5110">
        <v>222659.63</v>
      </c>
      <c r="R5110">
        <v>176395.23</v>
      </c>
      <c r="S5110">
        <v>145168.32999999999</v>
      </c>
      <c r="T5110">
        <v>60908.885799999996</v>
      </c>
      <c r="U5110">
        <v>3208</v>
      </c>
      <c r="V5110">
        <v>8337</v>
      </c>
      <c r="W5110">
        <v>28332</v>
      </c>
      <c r="X5110">
        <v>1846497.37</v>
      </c>
      <c r="Y5110">
        <v>1433350.26</v>
      </c>
      <c r="Z5110">
        <v>1357030.81</v>
      </c>
      <c r="AA5110">
        <v>439565.55089999997</v>
      </c>
      <c r="AB5110">
        <v>3516</v>
      </c>
      <c r="AC5110">
        <v>3424</v>
      </c>
      <c r="AD5110">
        <v>2191</v>
      </c>
      <c r="AE5110">
        <v>3283</v>
      </c>
      <c r="AF5110">
        <v>377</v>
      </c>
      <c r="AG5110">
        <v>340</v>
      </c>
      <c r="AH5110">
        <v>229</v>
      </c>
      <c r="AI5110">
        <v>364</v>
      </c>
      <c r="AJ5110">
        <v>3139</v>
      </c>
      <c r="AK5110">
        <v>3084</v>
      </c>
      <c r="AL5110">
        <v>1962</v>
      </c>
      <c r="AM5110">
        <v>2919</v>
      </c>
    </row>
    <row r="5111" spans="1:39" x14ac:dyDescent="0.15">
      <c r="A5111" t="s">
        <v>52</v>
      </c>
      <c r="B5111">
        <v>30</v>
      </c>
      <c r="C5111">
        <v>1</v>
      </c>
      <c r="D5111">
        <v>2</v>
      </c>
      <c r="E5111" t="s">
        <v>28</v>
      </c>
      <c r="F5111" t="s">
        <v>206</v>
      </c>
      <c r="G5111">
        <v>8927</v>
      </c>
      <c r="H5111">
        <v>15503</v>
      </c>
      <c r="I5111">
        <v>63176</v>
      </c>
      <c r="J5111">
        <v>4218062.09</v>
      </c>
      <c r="K5111">
        <v>3596845.16</v>
      </c>
      <c r="L5111">
        <v>3175312.15</v>
      </c>
      <c r="M5111">
        <v>1068086.8658</v>
      </c>
      <c r="N5111">
        <v>3744</v>
      </c>
      <c r="O5111">
        <v>6044</v>
      </c>
      <c r="P5111">
        <v>27384</v>
      </c>
      <c r="Q5111">
        <v>1837182.06</v>
      </c>
      <c r="R5111">
        <v>1526132.19</v>
      </c>
      <c r="S5111">
        <v>1223968.26</v>
      </c>
      <c r="T5111">
        <v>507276.20890000003</v>
      </c>
      <c r="U5111">
        <v>5183</v>
      </c>
      <c r="V5111">
        <v>9459</v>
      </c>
      <c r="W5111">
        <v>35792</v>
      </c>
      <c r="X5111">
        <v>2380880.0299999998</v>
      </c>
      <c r="Y5111">
        <v>2070712.97</v>
      </c>
      <c r="Z5111">
        <v>1951343.89</v>
      </c>
      <c r="AA5111">
        <v>560810.65689999994</v>
      </c>
      <c r="AB5111">
        <v>8534</v>
      </c>
      <c r="AC5111">
        <v>8071</v>
      </c>
      <c r="AD5111">
        <v>3964</v>
      </c>
      <c r="AE5111">
        <v>7644</v>
      </c>
      <c r="AF5111">
        <v>3585</v>
      </c>
      <c r="AG5111">
        <v>3587</v>
      </c>
      <c r="AH5111">
        <v>1885</v>
      </c>
      <c r="AI5111">
        <v>3385</v>
      </c>
      <c r="AJ5111">
        <v>4949</v>
      </c>
      <c r="AK5111">
        <v>4484</v>
      </c>
      <c r="AL5111">
        <v>2079</v>
      </c>
      <c r="AM5111">
        <v>4259</v>
      </c>
    </row>
    <row r="5112" spans="1:39" x14ac:dyDescent="0.15">
      <c r="A5112" t="s">
        <v>52</v>
      </c>
      <c r="B5112">
        <v>30</v>
      </c>
      <c r="C5112">
        <v>1</v>
      </c>
      <c r="D5112">
        <v>2</v>
      </c>
      <c r="E5112" t="s">
        <v>30</v>
      </c>
      <c r="F5112" t="s">
        <v>206</v>
      </c>
      <c r="G5112">
        <v>1006</v>
      </c>
      <c r="H5112">
        <v>1821</v>
      </c>
      <c r="I5112">
        <v>7362</v>
      </c>
      <c r="J5112">
        <v>486762.71</v>
      </c>
      <c r="K5112">
        <v>410039.47</v>
      </c>
      <c r="L5112">
        <v>358300</v>
      </c>
      <c r="M5112">
        <v>125067.1461</v>
      </c>
      <c r="N5112">
        <v>396</v>
      </c>
      <c r="O5112">
        <v>657</v>
      </c>
      <c r="P5112">
        <v>3025</v>
      </c>
      <c r="Q5112">
        <v>197998.6</v>
      </c>
      <c r="R5112">
        <v>163793.48000000001</v>
      </c>
      <c r="S5112">
        <v>126786.27</v>
      </c>
      <c r="T5112">
        <v>56530.108</v>
      </c>
      <c r="U5112">
        <v>610</v>
      </c>
      <c r="V5112">
        <v>1164</v>
      </c>
      <c r="W5112">
        <v>4337</v>
      </c>
      <c r="X5112">
        <v>288764.11</v>
      </c>
      <c r="Y5112">
        <v>246245.99</v>
      </c>
      <c r="Z5112">
        <v>231513.73</v>
      </c>
      <c r="AA5112">
        <v>68537.038100000005</v>
      </c>
      <c r="AB5112">
        <v>939</v>
      </c>
      <c r="AC5112">
        <v>924</v>
      </c>
      <c r="AD5112">
        <v>429</v>
      </c>
      <c r="AE5112">
        <v>971</v>
      </c>
      <c r="AF5112">
        <v>369</v>
      </c>
      <c r="AG5112">
        <v>370</v>
      </c>
      <c r="AH5112">
        <v>210</v>
      </c>
      <c r="AI5112">
        <v>384</v>
      </c>
      <c r="AJ5112">
        <v>570</v>
      </c>
      <c r="AK5112">
        <v>554</v>
      </c>
      <c r="AL5112">
        <v>219</v>
      </c>
      <c r="AM5112">
        <v>587</v>
      </c>
    </row>
    <row r="5113" spans="1:39" x14ac:dyDescent="0.15">
      <c r="A5113" t="s">
        <v>52</v>
      </c>
      <c r="B5113">
        <v>30</v>
      </c>
      <c r="C5113">
        <v>1</v>
      </c>
      <c r="D5113">
        <v>2</v>
      </c>
      <c r="E5113" t="s">
        <v>29</v>
      </c>
      <c r="F5113" t="s">
        <v>206</v>
      </c>
      <c r="G5113">
        <v>5114</v>
      </c>
      <c r="H5113">
        <v>9854</v>
      </c>
      <c r="I5113">
        <v>40952</v>
      </c>
      <c r="J5113">
        <v>2707786.93</v>
      </c>
      <c r="K5113">
        <v>2138294.27</v>
      </c>
      <c r="L5113">
        <v>1939071.59</v>
      </c>
      <c r="M5113">
        <v>678151.88199999998</v>
      </c>
      <c r="N5113">
        <v>1465</v>
      </c>
      <c r="O5113">
        <v>2415</v>
      </c>
      <c r="P5113">
        <v>11430</v>
      </c>
      <c r="Q5113">
        <v>767906.58</v>
      </c>
      <c r="R5113">
        <v>602270.43999999994</v>
      </c>
      <c r="S5113">
        <v>503374</v>
      </c>
      <c r="T5113">
        <v>216632.46859999999</v>
      </c>
      <c r="U5113">
        <v>3649</v>
      </c>
      <c r="V5113">
        <v>7439</v>
      </c>
      <c r="W5113">
        <v>29522</v>
      </c>
      <c r="X5113">
        <v>1939880.35</v>
      </c>
      <c r="Y5113">
        <v>1536023.83</v>
      </c>
      <c r="Z5113">
        <v>1435697.59</v>
      </c>
      <c r="AA5113">
        <v>461519.41340000002</v>
      </c>
      <c r="AB5113">
        <v>4917</v>
      </c>
      <c r="AC5113">
        <v>4853</v>
      </c>
      <c r="AD5113">
        <v>2291</v>
      </c>
      <c r="AE5113">
        <v>4917</v>
      </c>
      <c r="AF5113">
        <v>1420</v>
      </c>
      <c r="AG5113">
        <v>1384</v>
      </c>
      <c r="AH5113">
        <v>747</v>
      </c>
      <c r="AI5113">
        <v>1415</v>
      </c>
      <c r="AJ5113">
        <v>3497</v>
      </c>
      <c r="AK5113">
        <v>3469</v>
      </c>
      <c r="AL5113">
        <v>1544</v>
      </c>
      <c r="AM5113">
        <v>3502</v>
      </c>
    </row>
    <row r="5114" spans="1:39" x14ac:dyDescent="0.15">
      <c r="A5114" t="s">
        <v>52</v>
      </c>
      <c r="B5114">
        <v>30</v>
      </c>
      <c r="C5114">
        <v>1</v>
      </c>
      <c r="D5114">
        <v>2</v>
      </c>
      <c r="E5114" t="s">
        <v>31</v>
      </c>
      <c r="F5114" t="s">
        <v>206</v>
      </c>
      <c r="G5114">
        <v>1</v>
      </c>
      <c r="H5114">
        <v>5</v>
      </c>
      <c r="I5114">
        <v>13</v>
      </c>
      <c r="J5114">
        <v>1044.98</v>
      </c>
      <c r="K5114">
        <v>758.32</v>
      </c>
      <c r="L5114">
        <v>97.49</v>
      </c>
      <c r="M5114">
        <v>324.15039999999999</v>
      </c>
      <c r="N5114">
        <v>1</v>
      </c>
      <c r="O5114">
        <v>5</v>
      </c>
      <c r="P5114">
        <v>13</v>
      </c>
      <c r="Q5114">
        <v>1044.98</v>
      </c>
      <c r="R5114">
        <v>758.32</v>
      </c>
      <c r="S5114">
        <v>97.49</v>
      </c>
      <c r="T5114">
        <v>324.15039999999999</v>
      </c>
      <c r="U5114">
        <v>0</v>
      </c>
      <c r="V5114">
        <v>0</v>
      </c>
      <c r="W5114">
        <v>0</v>
      </c>
      <c r="X5114">
        <v>0</v>
      </c>
      <c r="Y5114">
        <v>0</v>
      </c>
      <c r="Z5114">
        <v>0</v>
      </c>
      <c r="AA5114">
        <v>0</v>
      </c>
      <c r="AB5114">
        <v>1</v>
      </c>
      <c r="AC5114">
        <v>1</v>
      </c>
      <c r="AD5114">
        <v>1</v>
      </c>
      <c r="AE5114">
        <v>1</v>
      </c>
      <c r="AF5114">
        <v>1</v>
      </c>
      <c r="AG5114">
        <v>1</v>
      </c>
      <c r="AH5114">
        <v>1</v>
      </c>
      <c r="AI5114">
        <v>1</v>
      </c>
      <c r="AJ5114">
        <v>0</v>
      </c>
      <c r="AK5114">
        <v>0</v>
      </c>
      <c r="AL5114">
        <v>0</v>
      </c>
      <c r="AM5114">
        <v>0</v>
      </c>
    </row>
    <row r="5115" spans="1:39" x14ac:dyDescent="0.15">
      <c r="A5115" t="s">
        <v>52</v>
      </c>
      <c r="B5115">
        <v>30</v>
      </c>
      <c r="C5115">
        <v>1</v>
      </c>
      <c r="D5115">
        <v>2</v>
      </c>
      <c r="E5115" t="s">
        <v>32</v>
      </c>
      <c r="F5115" t="s">
        <v>206</v>
      </c>
      <c r="G5115">
        <v>1705</v>
      </c>
      <c r="H5115">
        <v>3522</v>
      </c>
      <c r="I5115">
        <v>14806</v>
      </c>
      <c r="J5115">
        <v>978071.48</v>
      </c>
      <c r="K5115">
        <v>749233.35</v>
      </c>
      <c r="L5115">
        <v>708632.16</v>
      </c>
      <c r="M5115">
        <v>232716.29639999999</v>
      </c>
      <c r="N5115">
        <v>137</v>
      </c>
      <c r="O5115">
        <v>240</v>
      </c>
      <c r="P5115">
        <v>1120</v>
      </c>
      <c r="Q5115">
        <v>78847.19</v>
      </c>
      <c r="R5115">
        <v>59471.68</v>
      </c>
      <c r="S5115">
        <v>48540.87</v>
      </c>
      <c r="T5115">
        <v>20756.7281</v>
      </c>
      <c r="U5115">
        <v>1568</v>
      </c>
      <c r="V5115">
        <v>3282</v>
      </c>
      <c r="W5115">
        <v>13686</v>
      </c>
      <c r="X5115">
        <v>899224.29</v>
      </c>
      <c r="Y5115">
        <v>689761.67</v>
      </c>
      <c r="Z5115">
        <v>660091.29</v>
      </c>
      <c r="AA5115">
        <v>211959.56830000001</v>
      </c>
      <c r="AB5115">
        <v>1650</v>
      </c>
      <c r="AC5115">
        <v>1559</v>
      </c>
      <c r="AD5115">
        <v>868</v>
      </c>
      <c r="AE5115">
        <v>1516</v>
      </c>
      <c r="AF5115">
        <v>131</v>
      </c>
      <c r="AG5115">
        <v>112</v>
      </c>
      <c r="AH5115">
        <v>59</v>
      </c>
      <c r="AI5115">
        <v>134</v>
      </c>
      <c r="AJ5115">
        <v>1519</v>
      </c>
      <c r="AK5115">
        <v>1447</v>
      </c>
      <c r="AL5115">
        <v>809</v>
      </c>
      <c r="AM5115">
        <v>1382</v>
      </c>
    </row>
    <row r="5116" spans="1:39" x14ac:dyDescent="0.15">
      <c r="A5116" t="s">
        <v>52</v>
      </c>
      <c r="B5116">
        <v>30</v>
      </c>
      <c r="C5116">
        <v>2</v>
      </c>
      <c r="D5116">
        <v>0</v>
      </c>
      <c r="E5116" t="s">
        <v>28</v>
      </c>
      <c r="F5116" t="s">
        <v>206</v>
      </c>
      <c r="G5116">
        <v>1141</v>
      </c>
      <c r="H5116">
        <v>3500</v>
      </c>
      <c r="I5116">
        <v>10654</v>
      </c>
      <c r="J5116">
        <v>637205.98</v>
      </c>
      <c r="K5116">
        <v>512137.76</v>
      </c>
      <c r="L5116">
        <v>421009.81</v>
      </c>
      <c r="M5116">
        <v>176992.2764</v>
      </c>
      <c r="N5116">
        <v>1141</v>
      </c>
      <c r="O5116">
        <v>1642</v>
      </c>
      <c r="P5116">
        <v>5703</v>
      </c>
      <c r="Q5116">
        <v>323189.62</v>
      </c>
      <c r="R5116">
        <v>248182.29</v>
      </c>
      <c r="S5116">
        <v>169179.47</v>
      </c>
      <c r="T5116">
        <v>99852.307799999995</v>
      </c>
      <c r="U5116">
        <v>1141</v>
      </c>
      <c r="V5116">
        <v>1858</v>
      </c>
      <c r="W5116">
        <v>4951</v>
      </c>
      <c r="X5116">
        <v>314016.36</v>
      </c>
      <c r="Y5116">
        <v>263955.46999999997</v>
      </c>
      <c r="Z5116">
        <v>251830.34</v>
      </c>
      <c r="AA5116">
        <v>77139.968599999993</v>
      </c>
      <c r="AB5116">
        <v>1129</v>
      </c>
      <c r="AC5116">
        <v>1127</v>
      </c>
      <c r="AD5116">
        <v>1001</v>
      </c>
      <c r="AE5116">
        <v>925</v>
      </c>
      <c r="AF5116">
        <v>1129</v>
      </c>
      <c r="AG5116">
        <v>1127</v>
      </c>
      <c r="AH5116">
        <v>1001</v>
      </c>
      <c r="AI5116">
        <v>925</v>
      </c>
      <c r="AJ5116">
        <v>1129</v>
      </c>
      <c r="AK5116">
        <v>1127</v>
      </c>
      <c r="AL5116">
        <v>1001</v>
      </c>
      <c r="AM5116">
        <v>925</v>
      </c>
    </row>
    <row r="5117" spans="1:39" x14ac:dyDescent="0.15">
      <c r="A5117" t="s">
        <v>52</v>
      </c>
      <c r="B5117">
        <v>30</v>
      </c>
      <c r="C5117">
        <v>2</v>
      </c>
      <c r="D5117">
        <v>0</v>
      </c>
      <c r="E5117" t="s">
        <v>30</v>
      </c>
      <c r="F5117" t="s">
        <v>206</v>
      </c>
      <c r="G5117">
        <v>1</v>
      </c>
      <c r="H5117">
        <v>2</v>
      </c>
      <c r="I5117">
        <v>13</v>
      </c>
      <c r="J5117">
        <v>693.93</v>
      </c>
      <c r="K5117">
        <v>673.93</v>
      </c>
      <c r="L5117">
        <v>673.93</v>
      </c>
      <c r="M5117">
        <v>187.04</v>
      </c>
      <c r="N5117">
        <v>1</v>
      </c>
      <c r="O5117">
        <v>1</v>
      </c>
      <c r="P5117">
        <v>9</v>
      </c>
      <c r="Q5117">
        <v>483.97</v>
      </c>
      <c r="R5117">
        <v>483.97</v>
      </c>
      <c r="S5117">
        <v>483.97</v>
      </c>
      <c r="T5117">
        <v>116.1</v>
      </c>
      <c r="U5117">
        <v>1</v>
      </c>
      <c r="V5117">
        <v>1</v>
      </c>
      <c r="W5117">
        <v>4</v>
      </c>
      <c r="X5117">
        <v>209.96</v>
      </c>
      <c r="Y5117">
        <v>189.96</v>
      </c>
      <c r="Z5117">
        <v>189.96</v>
      </c>
      <c r="AA5117">
        <v>70.94</v>
      </c>
      <c r="AB5117">
        <v>1</v>
      </c>
      <c r="AC5117">
        <v>1</v>
      </c>
      <c r="AD5117">
        <v>0</v>
      </c>
      <c r="AE5117">
        <v>1</v>
      </c>
      <c r="AF5117">
        <v>1</v>
      </c>
      <c r="AG5117">
        <v>1</v>
      </c>
      <c r="AH5117">
        <v>0</v>
      </c>
      <c r="AI5117">
        <v>1</v>
      </c>
      <c r="AJ5117">
        <v>1</v>
      </c>
      <c r="AK5117">
        <v>1</v>
      </c>
      <c r="AL5117">
        <v>0</v>
      </c>
      <c r="AM5117">
        <v>1</v>
      </c>
    </row>
    <row r="5118" spans="1:39" x14ac:dyDescent="0.15">
      <c r="A5118" t="s">
        <v>52</v>
      </c>
      <c r="B5118">
        <v>30</v>
      </c>
      <c r="C5118">
        <v>2</v>
      </c>
      <c r="D5118">
        <v>0</v>
      </c>
      <c r="E5118" t="s">
        <v>29</v>
      </c>
      <c r="F5118" t="s">
        <v>206</v>
      </c>
      <c r="G5118">
        <v>25</v>
      </c>
      <c r="H5118">
        <v>85</v>
      </c>
      <c r="I5118">
        <v>247</v>
      </c>
      <c r="J5118">
        <v>15408.16</v>
      </c>
      <c r="K5118">
        <v>11014</v>
      </c>
      <c r="L5118">
        <v>9087.09</v>
      </c>
      <c r="M5118">
        <v>4299.0627999999997</v>
      </c>
      <c r="N5118">
        <v>25</v>
      </c>
      <c r="O5118">
        <v>42</v>
      </c>
      <c r="P5118">
        <v>131</v>
      </c>
      <c r="Q5118">
        <v>8186.45</v>
      </c>
      <c r="R5118">
        <v>5803.95</v>
      </c>
      <c r="S5118">
        <v>4275.09</v>
      </c>
      <c r="T5118">
        <v>2539.5001000000002</v>
      </c>
      <c r="U5118">
        <v>25</v>
      </c>
      <c r="V5118">
        <v>43</v>
      </c>
      <c r="W5118">
        <v>116</v>
      </c>
      <c r="X5118">
        <v>7221.71</v>
      </c>
      <c r="Y5118">
        <v>5210.05</v>
      </c>
      <c r="Z5118">
        <v>4812</v>
      </c>
      <c r="AA5118">
        <v>1759.5626999999999</v>
      </c>
      <c r="AB5118">
        <v>25</v>
      </c>
      <c r="AC5118">
        <v>25</v>
      </c>
      <c r="AD5118">
        <v>24</v>
      </c>
      <c r="AE5118">
        <v>23</v>
      </c>
      <c r="AF5118">
        <v>25</v>
      </c>
      <c r="AG5118">
        <v>25</v>
      </c>
      <c r="AH5118">
        <v>24</v>
      </c>
      <c r="AI5118">
        <v>23</v>
      </c>
      <c r="AJ5118">
        <v>25</v>
      </c>
      <c r="AK5118">
        <v>25</v>
      </c>
      <c r="AL5118">
        <v>24</v>
      </c>
      <c r="AM5118">
        <v>23</v>
      </c>
    </row>
    <row r="5119" spans="1:39" x14ac:dyDescent="0.15">
      <c r="A5119" t="s">
        <v>52</v>
      </c>
      <c r="B5119">
        <v>30</v>
      </c>
      <c r="C5119">
        <v>2</v>
      </c>
      <c r="D5119">
        <v>0</v>
      </c>
      <c r="E5119" t="s">
        <v>32</v>
      </c>
      <c r="F5119" t="s">
        <v>206</v>
      </c>
      <c r="G5119">
        <v>516</v>
      </c>
      <c r="H5119">
        <v>1787</v>
      </c>
      <c r="I5119">
        <v>5529</v>
      </c>
      <c r="J5119">
        <v>332345.37</v>
      </c>
      <c r="K5119">
        <v>247734.26</v>
      </c>
      <c r="L5119">
        <v>219055.6</v>
      </c>
      <c r="M5119">
        <v>89571.509099999996</v>
      </c>
      <c r="N5119">
        <v>516</v>
      </c>
      <c r="O5119">
        <v>747</v>
      </c>
      <c r="P5119">
        <v>2212</v>
      </c>
      <c r="Q5119">
        <v>123345.85</v>
      </c>
      <c r="R5119">
        <v>90606.84</v>
      </c>
      <c r="S5119">
        <v>67630.33</v>
      </c>
      <c r="T5119">
        <v>38718.107900000003</v>
      </c>
      <c r="U5119">
        <v>516</v>
      </c>
      <c r="V5119">
        <v>1040</v>
      </c>
      <c r="W5119">
        <v>3317</v>
      </c>
      <c r="X5119">
        <v>208999.52</v>
      </c>
      <c r="Y5119">
        <v>157127.42000000001</v>
      </c>
      <c r="Z5119">
        <v>151425.26999999999</v>
      </c>
      <c r="AA5119">
        <v>50853.4012</v>
      </c>
      <c r="AB5119">
        <v>512</v>
      </c>
      <c r="AC5119">
        <v>509</v>
      </c>
      <c r="AD5119">
        <v>475</v>
      </c>
      <c r="AE5119">
        <v>454</v>
      </c>
      <c r="AF5119">
        <v>512</v>
      </c>
      <c r="AG5119">
        <v>509</v>
      </c>
      <c r="AH5119">
        <v>475</v>
      </c>
      <c r="AI5119">
        <v>454</v>
      </c>
      <c r="AJ5119">
        <v>512</v>
      </c>
      <c r="AK5119">
        <v>509</v>
      </c>
      <c r="AL5119">
        <v>475</v>
      </c>
      <c r="AM5119">
        <v>454</v>
      </c>
    </row>
    <row r="5120" spans="1:39" x14ac:dyDescent="0.15">
      <c r="A5120" t="s">
        <v>52</v>
      </c>
      <c r="B5120">
        <v>30</v>
      </c>
      <c r="C5120">
        <v>2</v>
      </c>
      <c r="D5120">
        <v>1</v>
      </c>
      <c r="E5120" t="s">
        <v>28</v>
      </c>
      <c r="F5120" t="s">
        <v>206</v>
      </c>
      <c r="G5120">
        <v>9343</v>
      </c>
      <c r="H5120">
        <v>32110</v>
      </c>
      <c r="I5120">
        <v>88155</v>
      </c>
      <c r="J5120">
        <v>5213072.5999999996</v>
      </c>
      <c r="K5120">
        <v>4312710.37</v>
      </c>
      <c r="L5120">
        <v>3659944.42</v>
      </c>
      <c r="M5120">
        <v>1436089.5133</v>
      </c>
      <c r="N5120">
        <v>9343</v>
      </c>
      <c r="O5120">
        <v>14714</v>
      </c>
      <c r="P5120">
        <v>45600</v>
      </c>
      <c r="Q5120">
        <v>2581709.86</v>
      </c>
      <c r="R5120">
        <v>2070567.1</v>
      </c>
      <c r="S5120">
        <v>1533751.57</v>
      </c>
      <c r="T5120">
        <v>786591.31519999995</v>
      </c>
      <c r="U5120">
        <v>9343</v>
      </c>
      <c r="V5120">
        <v>17396</v>
      </c>
      <c r="W5120">
        <v>42555</v>
      </c>
      <c r="X5120">
        <v>2631362.7400000002</v>
      </c>
      <c r="Y5120">
        <v>2242143.27</v>
      </c>
      <c r="Z5120">
        <v>2126192.85</v>
      </c>
      <c r="AA5120">
        <v>649498.19810000004</v>
      </c>
      <c r="AB5120">
        <v>9022</v>
      </c>
      <c r="AC5120">
        <v>9252</v>
      </c>
      <c r="AD5120">
        <v>6701</v>
      </c>
      <c r="AE5120">
        <v>8879</v>
      </c>
      <c r="AF5120">
        <v>9022</v>
      </c>
      <c r="AG5120">
        <v>9252</v>
      </c>
      <c r="AH5120">
        <v>6701</v>
      </c>
      <c r="AI5120">
        <v>8879</v>
      </c>
      <c r="AJ5120">
        <v>9022</v>
      </c>
      <c r="AK5120">
        <v>9252</v>
      </c>
      <c r="AL5120">
        <v>6701</v>
      </c>
      <c r="AM5120">
        <v>8879</v>
      </c>
    </row>
    <row r="5121" spans="1:39" x14ac:dyDescent="0.15">
      <c r="A5121" t="s">
        <v>52</v>
      </c>
      <c r="B5121">
        <v>30</v>
      </c>
      <c r="C5121">
        <v>2</v>
      </c>
      <c r="D5121">
        <v>1</v>
      </c>
      <c r="E5121" t="s">
        <v>30</v>
      </c>
      <c r="F5121" t="s">
        <v>206</v>
      </c>
      <c r="G5121">
        <v>1175</v>
      </c>
      <c r="H5121">
        <v>4214</v>
      </c>
      <c r="I5121">
        <v>11191</v>
      </c>
      <c r="J5121">
        <v>663545.59</v>
      </c>
      <c r="K5121">
        <v>542253.24</v>
      </c>
      <c r="L5121">
        <v>452443.24</v>
      </c>
      <c r="M5121">
        <v>183397.0148</v>
      </c>
      <c r="N5121">
        <v>1175</v>
      </c>
      <c r="O5121">
        <v>1874</v>
      </c>
      <c r="P5121">
        <v>5689</v>
      </c>
      <c r="Q5121">
        <v>321981.18</v>
      </c>
      <c r="R5121">
        <v>256681.94</v>
      </c>
      <c r="S5121">
        <v>185262.61</v>
      </c>
      <c r="T5121">
        <v>98720.896500000003</v>
      </c>
      <c r="U5121">
        <v>1175</v>
      </c>
      <c r="V5121">
        <v>2340</v>
      </c>
      <c r="W5121">
        <v>5502</v>
      </c>
      <c r="X5121">
        <v>341564.41</v>
      </c>
      <c r="Y5121">
        <v>285571.3</v>
      </c>
      <c r="Z5121">
        <v>267180.63</v>
      </c>
      <c r="AA5121">
        <v>84676.118300000002</v>
      </c>
      <c r="AB5121">
        <v>1100</v>
      </c>
      <c r="AC5121">
        <v>1167</v>
      </c>
      <c r="AD5121">
        <v>772</v>
      </c>
      <c r="AE5121">
        <v>1138</v>
      </c>
      <c r="AF5121">
        <v>1100</v>
      </c>
      <c r="AG5121">
        <v>1167</v>
      </c>
      <c r="AH5121">
        <v>772</v>
      </c>
      <c r="AI5121">
        <v>1138</v>
      </c>
      <c r="AJ5121">
        <v>1100</v>
      </c>
      <c r="AK5121">
        <v>1167</v>
      </c>
      <c r="AL5121">
        <v>772</v>
      </c>
      <c r="AM5121">
        <v>1138</v>
      </c>
    </row>
    <row r="5122" spans="1:39" x14ac:dyDescent="0.15">
      <c r="A5122" t="s">
        <v>52</v>
      </c>
      <c r="B5122">
        <v>30</v>
      </c>
      <c r="C5122">
        <v>2</v>
      </c>
      <c r="D5122">
        <v>1</v>
      </c>
      <c r="E5122" t="s">
        <v>29</v>
      </c>
      <c r="F5122" t="s">
        <v>206</v>
      </c>
      <c r="G5122">
        <v>21184</v>
      </c>
      <c r="H5122">
        <v>80715</v>
      </c>
      <c r="I5122">
        <v>225126</v>
      </c>
      <c r="J5122">
        <v>13215546.75</v>
      </c>
      <c r="K5122">
        <v>10166463.9</v>
      </c>
      <c r="L5122">
        <v>8687909.3100000005</v>
      </c>
      <c r="M5122">
        <v>3673504.6809999999</v>
      </c>
      <c r="N5122">
        <v>21184</v>
      </c>
      <c r="O5122">
        <v>35129</v>
      </c>
      <c r="P5122">
        <v>108112</v>
      </c>
      <c r="Q5122">
        <v>6055794.8200000003</v>
      </c>
      <c r="R5122">
        <v>4551720.93</v>
      </c>
      <c r="S5122">
        <v>3402879.05</v>
      </c>
      <c r="T5122">
        <v>1888476.3662</v>
      </c>
      <c r="U5122">
        <v>21184</v>
      </c>
      <c r="V5122">
        <v>45586</v>
      </c>
      <c r="W5122">
        <v>117014</v>
      </c>
      <c r="X5122">
        <v>7159751.9299999997</v>
      </c>
      <c r="Y5122">
        <v>5614742.9699999997</v>
      </c>
      <c r="Z5122">
        <v>5285030.26</v>
      </c>
      <c r="AA5122">
        <v>1785028.3148000001</v>
      </c>
      <c r="AB5122">
        <v>20324</v>
      </c>
      <c r="AC5122">
        <v>21075</v>
      </c>
      <c r="AD5122">
        <v>16095</v>
      </c>
      <c r="AE5122">
        <v>20551</v>
      </c>
      <c r="AF5122">
        <v>20324</v>
      </c>
      <c r="AG5122">
        <v>21075</v>
      </c>
      <c r="AH5122">
        <v>16095</v>
      </c>
      <c r="AI5122">
        <v>20551</v>
      </c>
      <c r="AJ5122">
        <v>20324</v>
      </c>
      <c r="AK5122">
        <v>21075</v>
      </c>
      <c r="AL5122">
        <v>16095</v>
      </c>
      <c r="AM5122">
        <v>20551</v>
      </c>
    </row>
    <row r="5123" spans="1:39" x14ac:dyDescent="0.15">
      <c r="A5123" t="s">
        <v>52</v>
      </c>
      <c r="B5123">
        <v>30</v>
      </c>
      <c r="C5123">
        <v>2</v>
      </c>
      <c r="D5123">
        <v>1</v>
      </c>
      <c r="E5123" t="s">
        <v>31</v>
      </c>
      <c r="F5123" t="s">
        <v>206</v>
      </c>
      <c r="G5123">
        <v>10</v>
      </c>
      <c r="H5123">
        <v>53</v>
      </c>
      <c r="I5123">
        <v>128</v>
      </c>
      <c r="J5123">
        <v>7235.58</v>
      </c>
      <c r="K5123">
        <v>5914</v>
      </c>
      <c r="L5123">
        <v>5558.85</v>
      </c>
      <c r="M5123">
        <v>1913.0852</v>
      </c>
      <c r="N5123">
        <v>10</v>
      </c>
      <c r="O5123">
        <v>22</v>
      </c>
      <c r="P5123">
        <v>49</v>
      </c>
      <c r="Q5123">
        <v>2238.7199999999998</v>
      </c>
      <c r="R5123">
        <v>1674.11</v>
      </c>
      <c r="S5123">
        <v>1466.66</v>
      </c>
      <c r="T5123">
        <v>717.16729999999995</v>
      </c>
      <c r="U5123">
        <v>10</v>
      </c>
      <c r="V5123">
        <v>31</v>
      </c>
      <c r="W5123">
        <v>79</v>
      </c>
      <c r="X5123">
        <v>4996.8599999999997</v>
      </c>
      <c r="Y5123">
        <v>4239.8900000000003</v>
      </c>
      <c r="Z5123">
        <v>4092.19</v>
      </c>
      <c r="AA5123">
        <v>1195.9178999999999</v>
      </c>
      <c r="AB5123">
        <v>9</v>
      </c>
      <c r="AC5123">
        <v>10</v>
      </c>
      <c r="AD5123">
        <v>7</v>
      </c>
      <c r="AE5123">
        <v>8</v>
      </c>
      <c r="AF5123">
        <v>9</v>
      </c>
      <c r="AG5123">
        <v>10</v>
      </c>
      <c r="AH5123">
        <v>7</v>
      </c>
      <c r="AI5123">
        <v>8</v>
      </c>
      <c r="AJ5123">
        <v>9</v>
      </c>
      <c r="AK5123">
        <v>10</v>
      </c>
      <c r="AL5123">
        <v>7</v>
      </c>
      <c r="AM5123">
        <v>8</v>
      </c>
    </row>
    <row r="5124" spans="1:39" x14ac:dyDescent="0.15">
      <c r="A5124" t="s">
        <v>52</v>
      </c>
      <c r="B5124">
        <v>30</v>
      </c>
      <c r="C5124">
        <v>2</v>
      </c>
      <c r="D5124">
        <v>1</v>
      </c>
      <c r="E5124" t="s">
        <v>32</v>
      </c>
      <c r="F5124" t="s">
        <v>206</v>
      </c>
      <c r="G5124">
        <v>1438</v>
      </c>
      <c r="H5124">
        <v>5302</v>
      </c>
      <c r="I5124">
        <v>15205</v>
      </c>
      <c r="J5124">
        <v>912853.7</v>
      </c>
      <c r="K5124">
        <v>702765.03</v>
      </c>
      <c r="L5124">
        <v>610630.88</v>
      </c>
      <c r="M5124">
        <v>245289.07829999999</v>
      </c>
      <c r="N5124">
        <v>1438</v>
      </c>
      <c r="O5124">
        <v>2181</v>
      </c>
      <c r="P5124">
        <v>6335</v>
      </c>
      <c r="Q5124">
        <v>354852.08</v>
      </c>
      <c r="R5124">
        <v>276347.40000000002</v>
      </c>
      <c r="S5124">
        <v>201604.09</v>
      </c>
      <c r="T5124">
        <v>109120.2444</v>
      </c>
      <c r="U5124">
        <v>1438</v>
      </c>
      <c r="V5124">
        <v>3121</v>
      </c>
      <c r="W5124">
        <v>8870</v>
      </c>
      <c r="X5124">
        <v>558001.62</v>
      </c>
      <c r="Y5124">
        <v>426417.63</v>
      </c>
      <c r="Z5124">
        <v>409026.79</v>
      </c>
      <c r="AA5124">
        <v>136168.8339</v>
      </c>
      <c r="AB5124">
        <v>1400</v>
      </c>
      <c r="AC5124">
        <v>1425</v>
      </c>
      <c r="AD5124">
        <v>1072</v>
      </c>
      <c r="AE5124">
        <v>1383</v>
      </c>
      <c r="AF5124">
        <v>1400</v>
      </c>
      <c r="AG5124">
        <v>1425</v>
      </c>
      <c r="AH5124">
        <v>1072</v>
      </c>
      <c r="AI5124">
        <v>1383</v>
      </c>
      <c r="AJ5124">
        <v>1400</v>
      </c>
      <c r="AK5124">
        <v>1425</v>
      </c>
      <c r="AL5124">
        <v>1072</v>
      </c>
      <c r="AM5124">
        <v>1383</v>
      </c>
    </row>
    <row r="5125" spans="1:39" x14ac:dyDescent="0.15">
      <c r="A5125" t="s">
        <v>52</v>
      </c>
      <c r="B5125">
        <v>30</v>
      </c>
      <c r="C5125">
        <v>2</v>
      </c>
      <c r="D5125">
        <v>2</v>
      </c>
      <c r="E5125" t="s">
        <v>28</v>
      </c>
      <c r="F5125" t="s">
        <v>206</v>
      </c>
      <c r="G5125">
        <v>1493</v>
      </c>
      <c r="H5125">
        <v>4407</v>
      </c>
      <c r="I5125">
        <v>13091</v>
      </c>
      <c r="J5125">
        <v>800563.03</v>
      </c>
      <c r="K5125">
        <v>659821.93000000005</v>
      </c>
      <c r="L5125">
        <v>537888.74</v>
      </c>
      <c r="M5125">
        <v>216337.6005</v>
      </c>
      <c r="N5125">
        <v>1493</v>
      </c>
      <c r="O5125">
        <v>2031</v>
      </c>
      <c r="P5125">
        <v>6683</v>
      </c>
      <c r="Q5125">
        <v>396798.81</v>
      </c>
      <c r="R5125">
        <v>315776.17</v>
      </c>
      <c r="S5125">
        <v>212098.88</v>
      </c>
      <c r="T5125">
        <v>117607.8746</v>
      </c>
      <c r="U5125">
        <v>1493</v>
      </c>
      <c r="V5125">
        <v>2376</v>
      </c>
      <c r="W5125">
        <v>6408</v>
      </c>
      <c r="X5125">
        <v>403764.22</v>
      </c>
      <c r="Y5125">
        <v>344045.76</v>
      </c>
      <c r="Z5125">
        <v>325789.86</v>
      </c>
      <c r="AA5125">
        <v>98729.725900000005</v>
      </c>
      <c r="AB5125">
        <v>1422</v>
      </c>
      <c r="AC5125">
        <v>1470</v>
      </c>
      <c r="AD5125">
        <v>933</v>
      </c>
      <c r="AE5125">
        <v>1389</v>
      </c>
      <c r="AF5125">
        <v>1422</v>
      </c>
      <c r="AG5125">
        <v>1470</v>
      </c>
      <c r="AH5125">
        <v>933</v>
      </c>
      <c r="AI5125">
        <v>1389</v>
      </c>
      <c r="AJ5125">
        <v>1422</v>
      </c>
      <c r="AK5125">
        <v>1470</v>
      </c>
      <c r="AL5125">
        <v>933</v>
      </c>
      <c r="AM5125">
        <v>1389</v>
      </c>
    </row>
    <row r="5126" spans="1:39" x14ac:dyDescent="0.15">
      <c r="A5126" t="s">
        <v>52</v>
      </c>
      <c r="B5126">
        <v>30</v>
      </c>
      <c r="C5126">
        <v>2</v>
      </c>
      <c r="D5126">
        <v>2</v>
      </c>
      <c r="E5126" t="s">
        <v>30</v>
      </c>
      <c r="F5126" t="s">
        <v>206</v>
      </c>
      <c r="G5126">
        <v>181</v>
      </c>
      <c r="H5126">
        <v>526</v>
      </c>
      <c r="I5126">
        <v>1635</v>
      </c>
      <c r="J5126">
        <v>98833.81</v>
      </c>
      <c r="K5126">
        <v>80952.740000000005</v>
      </c>
      <c r="L5126">
        <v>65621.759999999995</v>
      </c>
      <c r="M5126">
        <v>26674.728599999999</v>
      </c>
      <c r="N5126">
        <v>181</v>
      </c>
      <c r="O5126">
        <v>224</v>
      </c>
      <c r="P5126">
        <v>825</v>
      </c>
      <c r="Q5126">
        <v>49467.61</v>
      </c>
      <c r="R5126">
        <v>39477.96</v>
      </c>
      <c r="S5126">
        <v>25819.200000000001</v>
      </c>
      <c r="T5126">
        <v>14533.9771</v>
      </c>
      <c r="U5126">
        <v>181</v>
      </c>
      <c r="V5126">
        <v>302</v>
      </c>
      <c r="W5126">
        <v>810</v>
      </c>
      <c r="X5126">
        <v>49366.2</v>
      </c>
      <c r="Y5126">
        <v>41474.78</v>
      </c>
      <c r="Z5126">
        <v>39802.559999999998</v>
      </c>
      <c r="AA5126">
        <v>12140.7515</v>
      </c>
      <c r="AB5126">
        <v>172</v>
      </c>
      <c r="AC5126">
        <v>179</v>
      </c>
      <c r="AD5126">
        <v>113</v>
      </c>
      <c r="AE5126">
        <v>177</v>
      </c>
      <c r="AF5126">
        <v>172</v>
      </c>
      <c r="AG5126">
        <v>179</v>
      </c>
      <c r="AH5126">
        <v>113</v>
      </c>
      <c r="AI5126">
        <v>177</v>
      </c>
      <c r="AJ5126">
        <v>172</v>
      </c>
      <c r="AK5126">
        <v>179</v>
      </c>
      <c r="AL5126">
        <v>113</v>
      </c>
      <c r="AM5126">
        <v>177</v>
      </c>
    </row>
    <row r="5127" spans="1:39" x14ac:dyDescent="0.15">
      <c r="A5127" t="s">
        <v>52</v>
      </c>
      <c r="B5127">
        <v>30</v>
      </c>
      <c r="C5127">
        <v>2</v>
      </c>
      <c r="D5127">
        <v>2</v>
      </c>
      <c r="E5127" t="s">
        <v>29</v>
      </c>
      <c r="F5127" t="s">
        <v>206</v>
      </c>
      <c r="G5127">
        <v>898</v>
      </c>
      <c r="H5127">
        <v>2789</v>
      </c>
      <c r="I5127">
        <v>8739</v>
      </c>
      <c r="J5127">
        <v>540852.53</v>
      </c>
      <c r="K5127">
        <v>416295.34</v>
      </c>
      <c r="L5127">
        <v>340297.87</v>
      </c>
      <c r="M5127">
        <v>144433.31349999999</v>
      </c>
      <c r="N5127">
        <v>898</v>
      </c>
      <c r="O5127">
        <v>1186</v>
      </c>
      <c r="P5127">
        <v>4027</v>
      </c>
      <c r="Q5127">
        <v>243965.42</v>
      </c>
      <c r="R5127">
        <v>183961.22</v>
      </c>
      <c r="S5127">
        <v>123010.26</v>
      </c>
      <c r="T5127">
        <v>71418.090400000001</v>
      </c>
      <c r="U5127">
        <v>898</v>
      </c>
      <c r="V5127">
        <v>1603</v>
      </c>
      <c r="W5127">
        <v>4712</v>
      </c>
      <c r="X5127">
        <v>296887.11</v>
      </c>
      <c r="Y5127">
        <v>232334.12</v>
      </c>
      <c r="Z5127">
        <v>217287.61</v>
      </c>
      <c r="AA5127">
        <v>73015.223100000003</v>
      </c>
      <c r="AB5127">
        <v>847</v>
      </c>
      <c r="AC5127">
        <v>884</v>
      </c>
      <c r="AD5127">
        <v>514</v>
      </c>
      <c r="AE5127">
        <v>874</v>
      </c>
      <c r="AF5127">
        <v>847</v>
      </c>
      <c r="AG5127">
        <v>884</v>
      </c>
      <c r="AH5127">
        <v>514</v>
      </c>
      <c r="AI5127">
        <v>874</v>
      </c>
      <c r="AJ5127">
        <v>847</v>
      </c>
      <c r="AK5127">
        <v>884</v>
      </c>
      <c r="AL5127">
        <v>514</v>
      </c>
      <c r="AM5127">
        <v>874</v>
      </c>
    </row>
    <row r="5128" spans="1:39" x14ac:dyDescent="0.15">
      <c r="A5128" t="s">
        <v>52</v>
      </c>
      <c r="B5128">
        <v>30</v>
      </c>
      <c r="C5128">
        <v>2</v>
      </c>
      <c r="D5128">
        <v>2</v>
      </c>
      <c r="E5128" t="s">
        <v>31</v>
      </c>
      <c r="F5128" t="s">
        <v>206</v>
      </c>
      <c r="G5128">
        <v>1</v>
      </c>
      <c r="H5128">
        <v>3</v>
      </c>
      <c r="I5128">
        <v>8</v>
      </c>
      <c r="J5128">
        <v>453.93</v>
      </c>
      <c r="K5128">
        <v>355.89</v>
      </c>
      <c r="L5128">
        <v>355.89</v>
      </c>
      <c r="M5128">
        <v>136.3203</v>
      </c>
      <c r="N5128">
        <v>1</v>
      </c>
      <c r="O5128">
        <v>1</v>
      </c>
      <c r="P5128">
        <v>2</v>
      </c>
      <c r="Q5128">
        <v>99.98</v>
      </c>
      <c r="R5128">
        <v>99.98</v>
      </c>
      <c r="S5128">
        <v>99.98</v>
      </c>
      <c r="T5128">
        <v>29.600300000000001</v>
      </c>
      <c r="U5128">
        <v>1</v>
      </c>
      <c r="V5128">
        <v>2</v>
      </c>
      <c r="W5128">
        <v>6</v>
      </c>
      <c r="X5128">
        <v>353.95</v>
      </c>
      <c r="Y5128">
        <v>255.91</v>
      </c>
      <c r="Z5128">
        <v>255.91</v>
      </c>
      <c r="AA5128">
        <v>106.72</v>
      </c>
      <c r="AB5128">
        <v>1</v>
      </c>
      <c r="AC5128">
        <v>1</v>
      </c>
      <c r="AD5128">
        <v>0</v>
      </c>
      <c r="AE5128">
        <v>1</v>
      </c>
      <c r="AF5128">
        <v>1</v>
      </c>
      <c r="AG5128">
        <v>1</v>
      </c>
      <c r="AH5128">
        <v>0</v>
      </c>
      <c r="AI5128">
        <v>1</v>
      </c>
      <c r="AJ5128">
        <v>1</v>
      </c>
      <c r="AK5128">
        <v>1</v>
      </c>
      <c r="AL5128">
        <v>0</v>
      </c>
      <c r="AM5128">
        <v>1</v>
      </c>
    </row>
    <row r="5129" spans="1:39" x14ac:dyDescent="0.15">
      <c r="A5129" t="s">
        <v>52</v>
      </c>
      <c r="B5129">
        <v>30</v>
      </c>
      <c r="C5129">
        <v>2</v>
      </c>
      <c r="D5129">
        <v>2</v>
      </c>
      <c r="E5129" t="s">
        <v>32</v>
      </c>
      <c r="F5129" t="s">
        <v>206</v>
      </c>
      <c r="G5129">
        <v>366</v>
      </c>
      <c r="H5129">
        <v>1252</v>
      </c>
      <c r="I5129">
        <v>3804</v>
      </c>
      <c r="J5129">
        <v>234504.22</v>
      </c>
      <c r="K5129">
        <v>177556.06</v>
      </c>
      <c r="L5129">
        <v>151822.54999999999</v>
      </c>
      <c r="M5129">
        <v>62271.489300000001</v>
      </c>
      <c r="N5129">
        <v>366</v>
      </c>
      <c r="O5129">
        <v>517</v>
      </c>
      <c r="P5129">
        <v>1506</v>
      </c>
      <c r="Q5129">
        <v>87920.85</v>
      </c>
      <c r="R5129">
        <v>66052.789999999994</v>
      </c>
      <c r="S5129">
        <v>45374.41</v>
      </c>
      <c r="T5129">
        <v>26528.674900000002</v>
      </c>
      <c r="U5129">
        <v>366</v>
      </c>
      <c r="V5129">
        <v>735</v>
      </c>
      <c r="W5129">
        <v>2298</v>
      </c>
      <c r="X5129">
        <v>146583.37</v>
      </c>
      <c r="Y5129">
        <v>111503.27</v>
      </c>
      <c r="Z5129">
        <v>106448.14</v>
      </c>
      <c r="AA5129">
        <v>35742.814400000003</v>
      </c>
      <c r="AB5129">
        <v>356</v>
      </c>
      <c r="AC5129">
        <v>362</v>
      </c>
      <c r="AD5129">
        <v>253</v>
      </c>
      <c r="AE5129">
        <v>350</v>
      </c>
      <c r="AF5129">
        <v>356</v>
      </c>
      <c r="AG5129">
        <v>362</v>
      </c>
      <c r="AH5129">
        <v>253</v>
      </c>
      <c r="AI5129">
        <v>350</v>
      </c>
      <c r="AJ5129">
        <v>356</v>
      </c>
      <c r="AK5129">
        <v>362</v>
      </c>
      <c r="AL5129">
        <v>253</v>
      </c>
      <c r="AM5129">
        <v>350</v>
      </c>
    </row>
    <row r="5130" spans="1:39" x14ac:dyDescent="0.15">
      <c r="A5130" t="s">
        <v>52</v>
      </c>
      <c r="B5130">
        <v>70</v>
      </c>
      <c r="C5130">
        <v>1</v>
      </c>
      <c r="D5130">
        <v>0</v>
      </c>
      <c r="E5130" t="s">
        <v>28</v>
      </c>
      <c r="F5130" t="s">
        <v>206</v>
      </c>
      <c r="G5130">
        <v>23751</v>
      </c>
      <c r="H5130">
        <v>28929</v>
      </c>
      <c r="I5130">
        <v>76808</v>
      </c>
      <c r="J5130">
        <v>4763504.5999999996</v>
      </c>
      <c r="K5130">
        <v>3838730.56</v>
      </c>
      <c r="L5130">
        <v>3490535.68</v>
      </c>
      <c r="M5130">
        <v>1293083.0351</v>
      </c>
      <c r="N5130">
        <v>10124</v>
      </c>
      <c r="O5130">
        <v>11813</v>
      </c>
      <c r="P5130">
        <v>34159</v>
      </c>
      <c r="Q5130">
        <v>2089177.75</v>
      </c>
      <c r="R5130">
        <v>1621030.29</v>
      </c>
      <c r="S5130">
        <v>1359975.02</v>
      </c>
      <c r="T5130">
        <v>630820.44960000005</v>
      </c>
      <c r="U5130">
        <v>13627</v>
      </c>
      <c r="V5130">
        <v>17116</v>
      </c>
      <c r="W5130">
        <v>42649</v>
      </c>
      <c r="X5130">
        <v>2674326.85</v>
      </c>
      <c r="Y5130">
        <v>2217700.27</v>
      </c>
      <c r="Z5130">
        <v>2130560.66</v>
      </c>
      <c r="AA5130">
        <v>662262.58550000004</v>
      </c>
      <c r="AB5130">
        <v>23380</v>
      </c>
      <c r="AC5130">
        <v>19285</v>
      </c>
      <c r="AD5130">
        <v>15653</v>
      </c>
      <c r="AE5130">
        <v>12913</v>
      </c>
      <c r="AF5130">
        <v>10019</v>
      </c>
      <c r="AG5130">
        <v>9461</v>
      </c>
      <c r="AH5130">
        <v>7825</v>
      </c>
      <c r="AI5130">
        <v>6173</v>
      </c>
      <c r="AJ5130">
        <v>13361</v>
      </c>
      <c r="AK5130">
        <v>9824</v>
      </c>
      <c r="AL5130">
        <v>7828</v>
      </c>
      <c r="AM5130">
        <v>6740</v>
      </c>
    </row>
    <row r="5131" spans="1:39" x14ac:dyDescent="0.15">
      <c r="A5131" t="s">
        <v>52</v>
      </c>
      <c r="B5131">
        <v>70</v>
      </c>
      <c r="C5131">
        <v>1</v>
      </c>
      <c r="D5131">
        <v>0</v>
      </c>
      <c r="E5131" t="s">
        <v>30</v>
      </c>
      <c r="F5131" t="s">
        <v>206</v>
      </c>
      <c r="G5131">
        <v>36</v>
      </c>
      <c r="H5131">
        <v>45</v>
      </c>
      <c r="I5131">
        <v>118</v>
      </c>
      <c r="J5131">
        <v>7331.22</v>
      </c>
      <c r="K5131">
        <v>5861.28</v>
      </c>
      <c r="L5131">
        <v>5132.2</v>
      </c>
      <c r="M5131">
        <v>1848.9429</v>
      </c>
      <c r="N5131">
        <v>14</v>
      </c>
      <c r="O5131">
        <v>16</v>
      </c>
      <c r="P5131">
        <v>50</v>
      </c>
      <c r="Q5131">
        <v>3069.84</v>
      </c>
      <c r="R5131">
        <v>2398.7399999999998</v>
      </c>
      <c r="S5131">
        <v>1993.66</v>
      </c>
      <c r="T5131">
        <v>875.28639999999996</v>
      </c>
      <c r="U5131">
        <v>22</v>
      </c>
      <c r="V5131">
        <v>29</v>
      </c>
      <c r="W5131">
        <v>68</v>
      </c>
      <c r="X5131">
        <v>4261.38</v>
      </c>
      <c r="Y5131">
        <v>3462.54</v>
      </c>
      <c r="Z5131">
        <v>3138.54</v>
      </c>
      <c r="AA5131">
        <v>973.65650000000005</v>
      </c>
      <c r="AB5131">
        <v>35</v>
      </c>
      <c r="AC5131">
        <v>23</v>
      </c>
      <c r="AD5131">
        <v>19</v>
      </c>
      <c r="AE5131">
        <v>30</v>
      </c>
      <c r="AF5131">
        <v>14</v>
      </c>
      <c r="AG5131">
        <v>8</v>
      </c>
      <c r="AH5131">
        <v>8</v>
      </c>
      <c r="AI5131">
        <v>12</v>
      </c>
      <c r="AJ5131">
        <v>21</v>
      </c>
      <c r="AK5131">
        <v>15</v>
      </c>
      <c r="AL5131">
        <v>11</v>
      </c>
      <c r="AM5131">
        <v>18</v>
      </c>
    </row>
    <row r="5132" spans="1:39" x14ac:dyDescent="0.15">
      <c r="A5132" t="s">
        <v>52</v>
      </c>
      <c r="B5132">
        <v>70</v>
      </c>
      <c r="C5132">
        <v>1</v>
      </c>
      <c r="D5132">
        <v>0</v>
      </c>
      <c r="E5132" t="s">
        <v>29</v>
      </c>
      <c r="F5132" t="s">
        <v>206</v>
      </c>
      <c r="G5132">
        <v>253</v>
      </c>
      <c r="H5132">
        <v>321</v>
      </c>
      <c r="I5132">
        <v>932</v>
      </c>
      <c r="J5132">
        <v>57477.67</v>
      </c>
      <c r="K5132">
        <v>42931.94</v>
      </c>
      <c r="L5132">
        <v>39368.97</v>
      </c>
      <c r="M5132">
        <v>17416.4067</v>
      </c>
      <c r="N5132">
        <v>141</v>
      </c>
      <c r="O5132">
        <v>163</v>
      </c>
      <c r="P5132">
        <v>522</v>
      </c>
      <c r="Q5132">
        <v>31727.06</v>
      </c>
      <c r="R5132">
        <v>23420.31</v>
      </c>
      <c r="S5132">
        <v>20942.330000000002</v>
      </c>
      <c r="T5132">
        <v>10691.617399999999</v>
      </c>
      <c r="U5132">
        <v>112</v>
      </c>
      <c r="V5132">
        <v>158</v>
      </c>
      <c r="W5132">
        <v>410</v>
      </c>
      <c r="X5132">
        <v>25750.61</v>
      </c>
      <c r="Y5132">
        <v>19511.63</v>
      </c>
      <c r="Z5132">
        <v>18426.64</v>
      </c>
      <c r="AA5132">
        <v>6724.7893000000004</v>
      </c>
      <c r="AB5132">
        <v>252</v>
      </c>
      <c r="AC5132">
        <v>213</v>
      </c>
      <c r="AD5132">
        <v>193</v>
      </c>
      <c r="AE5132">
        <v>158</v>
      </c>
      <c r="AF5132">
        <v>140</v>
      </c>
      <c r="AG5132">
        <v>135</v>
      </c>
      <c r="AH5132">
        <v>124</v>
      </c>
      <c r="AI5132">
        <v>99</v>
      </c>
      <c r="AJ5132">
        <v>112</v>
      </c>
      <c r="AK5132">
        <v>78</v>
      </c>
      <c r="AL5132">
        <v>69</v>
      </c>
      <c r="AM5132">
        <v>59</v>
      </c>
    </row>
    <row r="5133" spans="1:39" x14ac:dyDescent="0.15">
      <c r="A5133" t="s">
        <v>52</v>
      </c>
      <c r="B5133">
        <v>70</v>
      </c>
      <c r="C5133">
        <v>1</v>
      </c>
      <c r="D5133">
        <v>0</v>
      </c>
      <c r="E5133" t="s">
        <v>32</v>
      </c>
      <c r="F5133" t="s">
        <v>206</v>
      </c>
      <c r="G5133">
        <v>3593</v>
      </c>
      <c r="H5133">
        <v>4873</v>
      </c>
      <c r="I5133">
        <v>13355</v>
      </c>
      <c r="J5133">
        <v>855179.42</v>
      </c>
      <c r="K5133">
        <v>628994.59</v>
      </c>
      <c r="L5133">
        <v>605703.66</v>
      </c>
      <c r="M5133">
        <v>212597.39249999999</v>
      </c>
      <c r="N5133">
        <v>394</v>
      </c>
      <c r="O5133">
        <v>496</v>
      </c>
      <c r="P5133">
        <v>1298</v>
      </c>
      <c r="Q5133">
        <v>91762.13</v>
      </c>
      <c r="R5133">
        <v>66179.31</v>
      </c>
      <c r="S5133">
        <v>55224.29</v>
      </c>
      <c r="T5133">
        <v>24210.074400000001</v>
      </c>
      <c r="U5133">
        <v>3199</v>
      </c>
      <c r="V5133">
        <v>4377</v>
      </c>
      <c r="W5133">
        <v>12057</v>
      </c>
      <c r="X5133">
        <v>763417.29</v>
      </c>
      <c r="Y5133">
        <v>562815.28</v>
      </c>
      <c r="Z5133">
        <v>550479.37</v>
      </c>
      <c r="AA5133">
        <v>188387.3181</v>
      </c>
      <c r="AB5133">
        <v>3564</v>
      </c>
      <c r="AC5133">
        <v>2750</v>
      </c>
      <c r="AD5133">
        <v>2358</v>
      </c>
      <c r="AE5133">
        <v>2493</v>
      </c>
      <c r="AF5133">
        <v>391</v>
      </c>
      <c r="AG5133">
        <v>268</v>
      </c>
      <c r="AH5133">
        <v>237</v>
      </c>
      <c r="AI5133">
        <v>358</v>
      </c>
      <c r="AJ5133">
        <v>3173</v>
      </c>
      <c r="AK5133">
        <v>2482</v>
      </c>
      <c r="AL5133">
        <v>2121</v>
      </c>
      <c r="AM5133">
        <v>2135</v>
      </c>
    </row>
    <row r="5134" spans="1:39" x14ac:dyDescent="0.15">
      <c r="A5134" t="s">
        <v>52</v>
      </c>
      <c r="B5134">
        <v>70</v>
      </c>
      <c r="C5134">
        <v>1</v>
      </c>
      <c r="D5134">
        <v>1</v>
      </c>
      <c r="E5134" t="s">
        <v>28</v>
      </c>
      <c r="F5134" t="s">
        <v>206</v>
      </c>
      <c r="G5134">
        <v>70970</v>
      </c>
      <c r="H5134">
        <v>98618</v>
      </c>
      <c r="I5134">
        <v>256272</v>
      </c>
      <c r="J5134">
        <v>14636808.060000001</v>
      </c>
      <c r="K5134">
        <v>11937540.52</v>
      </c>
      <c r="L5134">
        <v>10880860.33</v>
      </c>
      <c r="M5134">
        <v>4156711.2755999998</v>
      </c>
      <c r="N5134">
        <v>34653</v>
      </c>
      <c r="O5134">
        <v>44834</v>
      </c>
      <c r="P5134">
        <v>133637</v>
      </c>
      <c r="Q5134">
        <v>7280761.0700000003</v>
      </c>
      <c r="R5134">
        <v>5777513.8300000001</v>
      </c>
      <c r="S5134">
        <v>4949585.1100000003</v>
      </c>
      <c r="T5134">
        <v>2313398.2727000001</v>
      </c>
      <c r="U5134">
        <v>36317</v>
      </c>
      <c r="V5134">
        <v>53784</v>
      </c>
      <c r="W5134">
        <v>122635</v>
      </c>
      <c r="X5134">
        <v>7356046.9900000002</v>
      </c>
      <c r="Y5134">
        <v>6160026.6900000004</v>
      </c>
      <c r="Z5134">
        <v>5931275.2199999997</v>
      </c>
      <c r="AA5134">
        <v>1843313.0029</v>
      </c>
      <c r="AB5134">
        <v>68717</v>
      </c>
      <c r="AC5134">
        <v>67090</v>
      </c>
      <c r="AD5134">
        <v>42677</v>
      </c>
      <c r="AE5134">
        <v>62362</v>
      </c>
      <c r="AF5134">
        <v>33683</v>
      </c>
      <c r="AG5134">
        <v>33556</v>
      </c>
      <c r="AH5134">
        <v>23445</v>
      </c>
      <c r="AI5134">
        <v>30928</v>
      </c>
      <c r="AJ5134">
        <v>35034</v>
      </c>
      <c r="AK5134">
        <v>33534</v>
      </c>
      <c r="AL5134">
        <v>19232</v>
      </c>
      <c r="AM5134">
        <v>31434</v>
      </c>
    </row>
    <row r="5135" spans="1:39" x14ac:dyDescent="0.15">
      <c r="A5135" t="s">
        <v>52</v>
      </c>
      <c r="B5135">
        <v>70</v>
      </c>
      <c r="C5135">
        <v>1</v>
      </c>
      <c r="D5135">
        <v>1</v>
      </c>
      <c r="E5135" t="s">
        <v>30</v>
      </c>
      <c r="F5135" t="s">
        <v>206</v>
      </c>
      <c r="G5135">
        <v>7290</v>
      </c>
      <c r="H5135">
        <v>10439</v>
      </c>
      <c r="I5135">
        <v>26158</v>
      </c>
      <c r="J5135">
        <v>1503603.2</v>
      </c>
      <c r="K5135">
        <v>1229900.6599999999</v>
      </c>
      <c r="L5135">
        <v>1116172.26</v>
      </c>
      <c r="M5135">
        <v>420001.71360000002</v>
      </c>
      <c r="N5135">
        <v>3189</v>
      </c>
      <c r="O5135">
        <v>4223</v>
      </c>
      <c r="P5135">
        <v>12084</v>
      </c>
      <c r="Q5135">
        <v>668988.46</v>
      </c>
      <c r="R5135">
        <v>535762.42000000004</v>
      </c>
      <c r="S5135">
        <v>451282.93</v>
      </c>
      <c r="T5135">
        <v>209977.6618</v>
      </c>
      <c r="U5135">
        <v>4101</v>
      </c>
      <c r="V5135">
        <v>6216</v>
      </c>
      <c r="W5135">
        <v>14074</v>
      </c>
      <c r="X5135">
        <v>834614.74</v>
      </c>
      <c r="Y5135">
        <v>694138.24</v>
      </c>
      <c r="Z5135">
        <v>664889.32999999996</v>
      </c>
      <c r="AA5135">
        <v>210024.05179999999</v>
      </c>
      <c r="AB5135">
        <v>6981</v>
      </c>
      <c r="AC5135">
        <v>7063</v>
      </c>
      <c r="AD5135">
        <v>3903</v>
      </c>
      <c r="AE5135">
        <v>7075</v>
      </c>
      <c r="AF5135">
        <v>3067</v>
      </c>
      <c r="AG5135">
        <v>3111</v>
      </c>
      <c r="AH5135">
        <v>1982</v>
      </c>
      <c r="AI5135">
        <v>3108</v>
      </c>
      <c r="AJ5135">
        <v>3914</v>
      </c>
      <c r="AK5135">
        <v>3952</v>
      </c>
      <c r="AL5135">
        <v>1921</v>
      </c>
      <c r="AM5135">
        <v>3967</v>
      </c>
    </row>
    <row r="5136" spans="1:39" x14ac:dyDescent="0.15">
      <c r="A5136" t="s">
        <v>52</v>
      </c>
      <c r="B5136">
        <v>70</v>
      </c>
      <c r="C5136">
        <v>1</v>
      </c>
      <c r="D5136">
        <v>1</v>
      </c>
      <c r="E5136" t="s">
        <v>29</v>
      </c>
      <c r="F5136" t="s">
        <v>206</v>
      </c>
      <c r="G5136">
        <v>79265</v>
      </c>
      <c r="H5136">
        <v>120549</v>
      </c>
      <c r="I5136">
        <v>309250</v>
      </c>
      <c r="J5136">
        <v>17857687.109999999</v>
      </c>
      <c r="K5136">
        <v>13726286.65</v>
      </c>
      <c r="L5136">
        <v>12760838.039999999</v>
      </c>
      <c r="M5136">
        <v>4928110.4293</v>
      </c>
      <c r="N5136">
        <v>27704</v>
      </c>
      <c r="O5136">
        <v>37974</v>
      </c>
      <c r="P5136">
        <v>113860</v>
      </c>
      <c r="Q5136">
        <v>6239576</v>
      </c>
      <c r="R5136">
        <v>4719219.8600000003</v>
      </c>
      <c r="S5136">
        <v>4098331.52</v>
      </c>
      <c r="T5136">
        <v>1985832.3803000001</v>
      </c>
      <c r="U5136">
        <v>51561</v>
      </c>
      <c r="V5136">
        <v>82575</v>
      </c>
      <c r="W5136">
        <v>195390</v>
      </c>
      <c r="X5136">
        <v>11618111.109999999</v>
      </c>
      <c r="Y5136">
        <v>9007066.7899999991</v>
      </c>
      <c r="Z5136">
        <v>8662506.5199999996</v>
      </c>
      <c r="AA5136">
        <v>2942278.0490000001</v>
      </c>
      <c r="AB5136">
        <v>76729</v>
      </c>
      <c r="AC5136">
        <v>76882</v>
      </c>
      <c r="AD5136">
        <v>49063</v>
      </c>
      <c r="AE5136">
        <v>76069</v>
      </c>
      <c r="AF5136">
        <v>26796</v>
      </c>
      <c r="AG5136">
        <v>26851</v>
      </c>
      <c r="AH5136">
        <v>19553</v>
      </c>
      <c r="AI5136">
        <v>26597</v>
      </c>
      <c r="AJ5136">
        <v>49933</v>
      </c>
      <c r="AK5136">
        <v>50031</v>
      </c>
      <c r="AL5136">
        <v>29510</v>
      </c>
      <c r="AM5136">
        <v>49472</v>
      </c>
    </row>
    <row r="5137" spans="1:39" x14ac:dyDescent="0.15">
      <c r="A5137" t="s">
        <v>52</v>
      </c>
      <c r="B5137">
        <v>70</v>
      </c>
      <c r="C5137">
        <v>1</v>
      </c>
      <c r="D5137">
        <v>1</v>
      </c>
      <c r="E5137" t="s">
        <v>31</v>
      </c>
      <c r="F5137" t="s">
        <v>206</v>
      </c>
      <c r="G5137">
        <v>14</v>
      </c>
      <c r="H5137">
        <v>36</v>
      </c>
      <c r="I5137">
        <v>64</v>
      </c>
      <c r="J5137">
        <v>3685.72</v>
      </c>
      <c r="K5137">
        <v>3067.65</v>
      </c>
      <c r="L5137">
        <v>2720.19</v>
      </c>
      <c r="M5137">
        <v>1050.6208999999999</v>
      </c>
      <c r="N5137">
        <v>4</v>
      </c>
      <c r="O5137">
        <v>9</v>
      </c>
      <c r="P5137">
        <v>17</v>
      </c>
      <c r="Q5137">
        <v>886.88</v>
      </c>
      <c r="R5137">
        <v>748.99</v>
      </c>
      <c r="S5137">
        <v>549.53</v>
      </c>
      <c r="T5137">
        <v>321.01240000000001</v>
      </c>
      <c r="U5137">
        <v>10</v>
      </c>
      <c r="V5137">
        <v>27</v>
      </c>
      <c r="W5137">
        <v>47</v>
      </c>
      <c r="X5137">
        <v>2798.84</v>
      </c>
      <c r="Y5137">
        <v>2318.66</v>
      </c>
      <c r="Z5137">
        <v>2170.66</v>
      </c>
      <c r="AA5137">
        <v>729.60850000000005</v>
      </c>
      <c r="AB5137">
        <v>13</v>
      </c>
      <c r="AC5137">
        <v>13</v>
      </c>
      <c r="AD5137">
        <v>9</v>
      </c>
      <c r="AE5137">
        <v>14</v>
      </c>
      <c r="AF5137">
        <v>4</v>
      </c>
      <c r="AG5137">
        <v>4</v>
      </c>
      <c r="AH5137">
        <v>3</v>
      </c>
      <c r="AI5137">
        <v>4</v>
      </c>
      <c r="AJ5137">
        <v>9</v>
      </c>
      <c r="AK5137">
        <v>9</v>
      </c>
      <c r="AL5137">
        <v>6</v>
      </c>
      <c r="AM5137">
        <v>10</v>
      </c>
    </row>
    <row r="5138" spans="1:39" x14ac:dyDescent="0.15">
      <c r="A5138" t="s">
        <v>52</v>
      </c>
      <c r="B5138">
        <v>70</v>
      </c>
      <c r="C5138">
        <v>1</v>
      </c>
      <c r="D5138">
        <v>1</v>
      </c>
      <c r="E5138" t="s">
        <v>32</v>
      </c>
      <c r="F5138" t="s">
        <v>206</v>
      </c>
      <c r="G5138">
        <v>3600</v>
      </c>
      <c r="H5138">
        <v>5535</v>
      </c>
      <c r="I5138">
        <v>14237</v>
      </c>
      <c r="J5138">
        <v>879246.71</v>
      </c>
      <c r="K5138">
        <v>656056.66</v>
      </c>
      <c r="L5138">
        <v>630779.61</v>
      </c>
      <c r="M5138">
        <v>221538.0496</v>
      </c>
      <c r="N5138">
        <v>388</v>
      </c>
      <c r="O5138">
        <v>563</v>
      </c>
      <c r="P5138">
        <v>1498</v>
      </c>
      <c r="Q5138">
        <v>92346.34</v>
      </c>
      <c r="R5138">
        <v>70385.600000000006</v>
      </c>
      <c r="S5138">
        <v>60062.77</v>
      </c>
      <c r="T5138">
        <v>25975.589599999999</v>
      </c>
      <c r="U5138">
        <v>3212</v>
      </c>
      <c r="V5138">
        <v>4972</v>
      </c>
      <c r="W5138">
        <v>12739</v>
      </c>
      <c r="X5138">
        <v>786900.37</v>
      </c>
      <c r="Y5138">
        <v>585671.06000000006</v>
      </c>
      <c r="Z5138">
        <v>570716.84</v>
      </c>
      <c r="AA5138">
        <v>195562.46</v>
      </c>
      <c r="AB5138">
        <v>3536</v>
      </c>
      <c r="AC5138">
        <v>3371</v>
      </c>
      <c r="AD5138">
        <v>2139</v>
      </c>
      <c r="AE5138">
        <v>3235</v>
      </c>
      <c r="AF5138">
        <v>382</v>
      </c>
      <c r="AG5138">
        <v>337</v>
      </c>
      <c r="AH5138">
        <v>230</v>
      </c>
      <c r="AI5138">
        <v>367</v>
      </c>
      <c r="AJ5138">
        <v>3154</v>
      </c>
      <c r="AK5138">
        <v>3034</v>
      </c>
      <c r="AL5138">
        <v>1909</v>
      </c>
      <c r="AM5138">
        <v>2868</v>
      </c>
    </row>
    <row r="5139" spans="1:39" x14ac:dyDescent="0.15">
      <c r="A5139" t="s">
        <v>52</v>
      </c>
      <c r="B5139">
        <v>70</v>
      </c>
      <c r="C5139">
        <v>1</v>
      </c>
      <c r="D5139">
        <v>2</v>
      </c>
      <c r="E5139" t="s">
        <v>28</v>
      </c>
      <c r="F5139" t="s">
        <v>206</v>
      </c>
      <c r="G5139">
        <v>29959</v>
      </c>
      <c r="H5139">
        <v>36836</v>
      </c>
      <c r="I5139">
        <v>97710</v>
      </c>
      <c r="J5139">
        <v>5969833.9400000004</v>
      </c>
      <c r="K5139">
        <v>4870666.17</v>
      </c>
      <c r="L5139">
        <v>4457279.17</v>
      </c>
      <c r="M5139">
        <v>1610816.9217999999</v>
      </c>
      <c r="N5139">
        <v>12517</v>
      </c>
      <c r="O5139">
        <v>14558</v>
      </c>
      <c r="P5139">
        <v>43007</v>
      </c>
      <c r="Q5139">
        <v>2576647.08</v>
      </c>
      <c r="R5139">
        <v>2023551.98</v>
      </c>
      <c r="S5139">
        <v>1703559.72</v>
      </c>
      <c r="T5139">
        <v>771314.98030000005</v>
      </c>
      <c r="U5139">
        <v>17442</v>
      </c>
      <c r="V5139">
        <v>22278</v>
      </c>
      <c r="W5139">
        <v>54703</v>
      </c>
      <c r="X5139">
        <v>3393186.86</v>
      </c>
      <c r="Y5139">
        <v>2847114.19</v>
      </c>
      <c r="Z5139">
        <v>2753719.45</v>
      </c>
      <c r="AA5139">
        <v>839501.94149999996</v>
      </c>
      <c r="AB5139">
        <v>28872</v>
      </c>
      <c r="AC5139">
        <v>26403</v>
      </c>
      <c r="AD5139">
        <v>12944</v>
      </c>
      <c r="AE5139">
        <v>25052</v>
      </c>
      <c r="AF5139">
        <v>12092</v>
      </c>
      <c r="AG5139">
        <v>11852</v>
      </c>
      <c r="AH5139">
        <v>6574</v>
      </c>
      <c r="AI5139">
        <v>11167</v>
      </c>
      <c r="AJ5139">
        <v>16780</v>
      </c>
      <c r="AK5139">
        <v>14551</v>
      </c>
      <c r="AL5139">
        <v>6370</v>
      </c>
      <c r="AM5139">
        <v>13885</v>
      </c>
    </row>
    <row r="5140" spans="1:39" x14ac:dyDescent="0.15">
      <c r="A5140" t="s">
        <v>52</v>
      </c>
      <c r="B5140">
        <v>70</v>
      </c>
      <c r="C5140">
        <v>1</v>
      </c>
      <c r="D5140">
        <v>2</v>
      </c>
      <c r="E5140" t="s">
        <v>30</v>
      </c>
      <c r="F5140" t="s">
        <v>206</v>
      </c>
      <c r="G5140">
        <v>3413</v>
      </c>
      <c r="H5140">
        <v>4224</v>
      </c>
      <c r="I5140">
        <v>11181</v>
      </c>
      <c r="J5140">
        <v>685262.91</v>
      </c>
      <c r="K5140">
        <v>559099.61</v>
      </c>
      <c r="L5140">
        <v>507138.84</v>
      </c>
      <c r="M5140">
        <v>185849.6482</v>
      </c>
      <c r="N5140">
        <v>1409</v>
      </c>
      <c r="O5140">
        <v>1637</v>
      </c>
      <c r="P5140">
        <v>4808</v>
      </c>
      <c r="Q5140">
        <v>289461.05</v>
      </c>
      <c r="R5140">
        <v>228773.8</v>
      </c>
      <c r="S5140">
        <v>188584.77</v>
      </c>
      <c r="T5140">
        <v>87710.765899999999</v>
      </c>
      <c r="U5140">
        <v>2004</v>
      </c>
      <c r="V5140">
        <v>2587</v>
      </c>
      <c r="W5140">
        <v>6373</v>
      </c>
      <c r="X5140">
        <v>395801.86</v>
      </c>
      <c r="Y5140">
        <v>330325.81</v>
      </c>
      <c r="Z5140">
        <v>318554.07</v>
      </c>
      <c r="AA5140">
        <v>98138.882299999997</v>
      </c>
      <c r="AB5140">
        <v>3244</v>
      </c>
      <c r="AC5140">
        <v>3092</v>
      </c>
      <c r="AD5140">
        <v>1391</v>
      </c>
      <c r="AE5140">
        <v>3316</v>
      </c>
      <c r="AF5140">
        <v>1339</v>
      </c>
      <c r="AG5140">
        <v>1356</v>
      </c>
      <c r="AH5140">
        <v>744</v>
      </c>
      <c r="AI5140">
        <v>1377</v>
      </c>
      <c r="AJ5140">
        <v>1905</v>
      </c>
      <c r="AK5140">
        <v>1736</v>
      </c>
      <c r="AL5140">
        <v>647</v>
      </c>
      <c r="AM5140">
        <v>1939</v>
      </c>
    </row>
    <row r="5141" spans="1:39" x14ac:dyDescent="0.15">
      <c r="A5141" t="s">
        <v>52</v>
      </c>
      <c r="B5141">
        <v>70</v>
      </c>
      <c r="C5141">
        <v>1</v>
      </c>
      <c r="D5141">
        <v>2</v>
      </c>
      <c r="E5141" t="s">
        <v>29</v>
      </c>
      <c r="F5141" t="s">
        <v>206</v>
      </c>
      <c r="G5141">
        <v>12538</v>
      </c>
      <c r="H5141">
        <v>16311</v>
      </c>
      <c r="I5141">
        <v>44496</v>
      </c>
      <c r="J5141">
        <v>2725892.41</v>
      </c>
      <c r="K5141">
        <v>2087676.67</v>
      </c>
      <c r="L5141">
        <v>1933842.8</v>
      </c>
      <c r="M5141">
        <v>726345.72450000001</v>
      </c>
      <c r="N5141">
        <v>4145</v>
      </c>
      <c r="O5141">
        <v>4841</v>
      </c>
      <c r="P5141">
        <v>14828</v>
      </c>
      <c r="Q5141">
        <v>903294.4</v>
      </c>
      <c r="R5141">
        <v>678585.81</v>
      </c>
      <c r="S5141">
        <v>570560.18000000005</v>
      </c>
      <c r="T5141">
        <v>270181.86810000002</v>
      </c>
      <c r="U5141">
        <v>8393</v>
      </c>
      <c r="V5141">
        <v>11470</v>
      </c>
      <c r="W5141">
        <v>29668</v>
      </c>
      <c r="X5141">
        <v>1822598.01</v>
      </c>
      <c r="Y5141">
        <v>1409090.86</v>
      </c>
      <c r="Z5141">
        <v>1363282.62</v>
      </c>
      <c r="AA5141">
        <v>456163.85639999999</v>
      </c>
      <c r="AB5141">
        <v>12087</v>
      </c>
      <c r="AC5141">
        <v>11736</v>
      </c>
      <c r="AD5141">
        <v>5333</v>
      </c>
      <c r="AE5141">
        <v>12074</v>
      </c>
      <c r="AF5141">
        <v>4014</v>
      </c>
      <c r="AG5141">
        <v>3914</v>
      </c>
      <c r="AH5141">
        <v>2099</v>
      </c>
      <c r="AI5141">
        <v>4003</v>
      </c>
      <c r="AJ5141">
        <v>8073</v>
      </c>
      <c r="AK5141">
        <v>7822</v>
      </c>
      <c r="AL5141">
        <v>3234</v>
      </c>
      <c r="AM5141">
        <v>8071</v>
      </c>
    </row>
    <row r="5142" spans="1:39" x14ac:dyDescent="0.15">
      <c r="A5142" t="s">
        <v>52</v>
      </c>
      <c r="B5142">
        <v>70</v>
      </c>
      <c r="C5142">
        <v>1</v>
      </c>
      <c r="D5142">
        <v>2</v>
      </c>
      <c r="E5142" t="s">
        <v>31</v>
      </c>
      <c r="F5142" t="s">
        <v>206</v>
      </c>
      <c r="G5142">
        <v>1</v>
      </c>
      <c r="H5142">
        <v>3</v>
      </c>
      <c r="I5142">
        <v>6</v>
      </c>
      <c r="J5142">
        <v>239.94</v>
      </c>
      <c r="K5142">
        <v>206.64</v>
      </c>
      <c r="L5142">
        <v>206.64</v>
      </c>
      <c r="M5142">
        <v>100.39019999999999</v>
      </c>
      <c r="N5142">
        <v>0</v>
      </c>
      <c r="O5142">
        <v>0</v>
      </c>
      <c r="P5142">
        <v>0</v>
      </c>
      <c r="Q5142">
        <v>0</v>
      </c>
      <c r="R5142">
        <v>0</v>
      </c>
      <c r="S5142">
        <v>0</v>
      </c>
      <c r="T5142">
        <v>0</v>
      </c>
      <c r="U5142">
        <v>1</v>
      </c>
      <c r="V5142">
        <v>3</v>
      </c>
      <c r="W5142">
        <v>6</v>
      </c>
      <c r="X5142">
        <v>239.94</v>
      </c>
      <c r="Y5142">
        <v>206.64</v>
      </c>
      <c r="Z5142">
        <v>206.64</v>
      </c>
      <c r="AA5142">
        <v>100.39019999999999</v>
      </c>
      <c r="AB5142">
        <v>0</v>
      </c>
      <c r="AC5142">
        <v>1</v>
      </c>
      <c r="AD5142">
        <v>1</v>
      </c>
      <c r="AE5142">
        <v>0</v>
      </c>
      <c r="AF5142">
        <v>0</v>
      </c>
      <c r="AG5142">
        <v>0</v>
      </c>
      <c r="AH5142">
        <v>0</v>
      </c>
      <c r="AI5142">
        <v>0</v>
      </c>
      <c r="AJ5142">
        <v>0</v>
      </c>
      <c r="AK5142">
        <v>1</v>
      </c>
      <c r="AL5142">
        <v>1</v>
      </c>
      <c r="AM5142">
        <v>0</v>
      </c>
    </row>
    <row r="5143" spans="1:39" x14ac:dyDescent="0.15">
      <c r="A5143" t="s">
        <v>52</v>
      </c>
      <c r="B5143">
        <v>70</v>
      </c>
      <c r="C5143">
        <v>1</v>
      </c>
      <c r="D5143">
        <v>2</v>
      </c>
      <c r="E5143" t="s">
        <v>32</v>
      </c>
      <c r="F5143" t="s">
        <v>206</v>
      </c>
      <c r="G5143">
        <v>2522</v>
      </c>
      <c r="H5143">
        <v>3471</v>
      </c>
      <c r="I5143">
        <v>9448</v>
      </c>
      <c r="J5143">
        <v>603938.17000000004</v>
      </c>
      <c r="K5143">
        <v>444762.03</v>
      </c>
      <c r="L5143">
        <v>429799.36</v>
      </c>
      <c r="M5143">
        <v>149730.99660000001</v>
      </c>
      <c r="N5143">
        <v>306</v>
      </c>
      <c r="O5143">
        <v>383</v>
      </c>
      <c r="P5143">
        <v>1071</v>
      </c>
      <c r="Q5143">
        <v>73375.740000000005</v>
      </c>
      <c r="R5143">
        <v>52869.9</v>
      </c>
      <c r="S5143">
        <v>45806.81</v>
      </c>
      <c r="T5143">
        <v>18888.518499999998</v>
      </c>
      <c r="U5143">
        <v>2216</v>
      </c>
      <c r="V5143">
        <v>3088</v>
      </c>
      <c r="W5143">
        <v>8377</v>
      </c>
      <c r="X5143">
        <v>530562.43000000005</v>
      </c>
      <c r="Y5143">
        <v>391892.13</v>
      </c>
      <c r="Z5143">
        <v>383992.55</v>
      </c>
      <c r="AA5143">
        <v>130842.47809999999</v>
      </c>
      <c r="AB5143">
        <v>2449</v>
      </c>
      <c r="AC5143">
        <v>2190</v>
      </c>
      <c r="AD5143">
        <v>1135</v>
      </c>
      <c r="AE5143">
        <v>2189</v>
      </c>
      <c r="AF5143">
        <v>301</v>
      </c>
      <c r="AG5143">
        <v>226</v>
      </c>
      <c r="AH5143">
        <v>118</v>
      </c>
      <c r="AI5143">
        <v>302</v>
      </c>
      <c r="AJ5143">
        <v>2148</v>
      </c>
      <c r="AK5143">
        <v>1964</v>
      </c>
      <c r="AL5143">
        <v>1017</v>
      </c>
      <c r="AM5143">
        <v>1887</v>
      </c>
    </row>
    <row r="5144" spans="1:39" x14ac:dyDescent="0.15">
      <c r="A5144" t="s">
        <v>52</v>
      </c>
      <c r="B5144">
        <v>70</v>
      </c>
      <c r="C5144">
        <v>2</v>
      </c>
      <c r="D5144">
        <v>0</v>
      </c>
      <c r="E5144" t="s">
        <v>28</v>
      </c>
      <c r="F5144" t="s">
        <v>206</v>
      </c>
      <c r="G5144">
        <v>1005</v>
      </c>
      <c r="H5144">
        <v>2281</v>
      </c>
      <c r="I5144">
        <v>4606</v>
      </c>
      <c r="J5144">
        <v>247620.69</v>
      </c>
      <c r="K5144">
        <v>191224.22</v>
      </c>
      <c r="L5144">
        <v>156174.04999999999</v>
      </c>
      <c r="M5144">
        <v>75920.199699999997</v>
      </c>
      <c r="N5144">
        <v>1005</v>
      </c>
      <c r="O5144">
        <v>1096</v>
      </c>
      <c r="P5144">
        <v>2646</v>
      </c>
      <c r="Q5144">
        <v>134916.99</v>
      </c>
      <c r="R5144">
        <v>99473.5</v>
      </c>
      <c r="S5144">
        <v>67838.350000000006</v>
      </c>
      <c r="T5144">
        <v>45641.706599999998</v>
      </c>
      <c r="U5144">
        <v>1005</v>
      </c>
      <c r="V5144">
        <v>1185</v>
      </c>
      <c r="W5144">
        <v>1960</v>
      </c>
      <c r="X5144">
        <v>112703.7</v>
      </c>
      <c r="Y5144">
        <v>91750.720000000001</v>
      </c>
      <c r="Z5144">
        <v>88335.7</v>
      </c>
      <c r="AA5144">
        <v>30278.4931</v>
      </c>
      <c r="AB5144">
        <v>990</v>
      </c>
      <c r="AC5144">
        <v>979</v>
      </c>
      <c r="AD5144">
        <v>811</v>
      </c>
      <c r="AE5144">
        <v>779</v>
      </c>
      <c r="AF5144">
        <v>990</v>
      </c>
      <c r="AG5144">
        <v>979</v>
      </c>
      <c r="AH5144">
        <v>811</v>
      </c>
      <c r="AI5144">
        <v>779</v>
      </c>
      <c r="AJ5144">
        <v>990</v>
      </c>
      <c r="AK5144">
        <v>979</v>
      </c>
      <c r="AL5144">
        <v>811</v>
      </c>
      <c r="AM5144">
        <v>779</v>
      </c>
    </row>
    <row r="5145" spans="1:39" x14ac:dyDescent="0.15">
      <c r="A5145" t="s">
        <v>52</v>
      </c>
      <c r="B5145">
        <v>70</v>
      </c>
      <c r="C5145">
        <v>2</v>
      </c>
      <c r="D5145">
        <v>0</v>
      </c>
      <c r="E5145" t="s">
        <v>29</v>
      </c>
      <c r="F5145" t="s">
        <v>206</v>
      </c>
      <c r="G5145">
        <v>16</v>
      </c>
      <c r="H5145">
        <v>39</v>
      </c>
      <c r="I5145">
        <v>91</v>
      </c>
      <c r="J5145">
        <v>4737.45</v>
      </c>
      <c r="K5145">
        <v>3379.44</v>
      </c>
      <c r="L5145">
        <v>3161.71</v>
      </c>
      <c r="M5145">
        <v>1561.4704999999999</v>
      </c>
      <c r="N5145">
        <v>16</v>
      </c>
      <c r="O5145">
        <v>18</v>
      </c>
      <c r="P5145">
        <v>53</v>
      </c>
      <c r="Q5145">
        <v>2609.61</v>
      </c>
      <c r="R5145">
        <v>1787.59</v>
      </c>
      <c r="S5145">
        <v>1569.86</v>
      </c>
      <c r="T5145">
        <v>1006.4274</v>
      </c>
      <c r="U5145">
        <v>16</v>
      </c>
      <c r="V5145">
        <v>21</v>
      </c>
      <c r="W5145">
        <v>38</v>
      </c>
      <c r="X5145">
        <v>2127.84</v>
      </c>
      <c r="Y5145">
        <v>1591.85</v>
      </c>
      <c r="Z5145">
        <v>1591.85</v>
      </c>
      <c r="AA5145">
        <v>555.04309999999998</v>
      </c>
      <c r="AB5145">
        <v>15</v>
      </c>
      <c r="AC5145">
        <v>16</v>
      </c>
      <c r="AD5145">
        <v>16</v>
      </c>
      <c r="AE5145">
        <v>12</v>
      </c>
      <c r="AF5145">
        <v>15</v>
      </c>
      <c r="AG5145">
        <v>16</v>
      </c>
      <c r="AH5145">
        <v>16</v>
      </c>
      <c r="AI5145">
        <v>12</v>
      </c>
      <c r="AJ5145">
        <v>15</v>
      </c>
      <c r="AK5145">
        <v>16</v>
      </c>
      <c r="AL5145">
        <v>16</v>
      </c>
      <c r="AM5145">
        <v>12</v>
      </c>
    </row>
    <row r="5146" spans="1:39" x14ac:dyDescent="0.15">
      <c r="A5146" t="s">
        <v>52</v>
      </c>
      <c r="B5146">
        <v>70</v>
      </c>
      <c r="C5146">
        <v>2</v>
      </c>
      <c r="D5146">
        <v>0</v>
      </c>
      <c r="E5146" t="s">
        <v>32</v>
      </c>
      <c r="F5146" t="s">
        <v>206</v>
      </c>
      <c r="G5146">
        <v>182</v>
      </c>
      <c r="H5146">
        <v>443</v>
      </c>
      <c r="I5146">
        <v>972</v>
      </c>
      <c r="J5146">
        <v>52859.22</v>
      </c>
      <c r="K5146">
        <v>36774.76</v>
      </c>
      <c r="L5146">
        <v>32161.42</v>
      </c>
      <c r="M5146">
        <v>15943.834699999999</v>
      </c>
      <c r="N5146">
        <v>182</v>
      </c>
      <c r="O5146">
        <v>207</v>
      </c>
      <c r="P5146">
        <v>482</v>
      </c>
      <c r="Q5146">
        <v>24656.86</v>
      </c>
      <c r="R5146">
        <v>16734.689999999999</v>
      </c>
      <c r="S5146">
        <v>12838.84</v>
      </c>
      <c r="T5146">
        <v>8466.0113000000001</v>
      </c>
      <c r="U5146">
        <v>182</v>
      </c>
      <c r="V5146">
        <v>236</v>
      </c>
      <c r="W5146">
        <v>490</v>
      </c>
      <c r="X5146">
        <v>28202.36</v>
      </c>
      <c r="Y5146">
        <v>20040.07</v>
      </c>
      <c r="Z5146">
        <v>19322.580000000002</v>
      </c>
      <c r="AA5146">
        <v>7477.8234000000002</v>
      </c>
      <c r="AB5146">
        <v>180</v>
      </c>
      <c r="AC5146">
        <v>172</v>
      </c>
      <c r="AD5146">
        <v>162</v>
      </c>
      <c r="AE5146">
        <v>155</v>
      </c>
      <c r="AF5146">
        <v>180</v>
      </c>
      <c r="AG5146">
        <v>172</v>
      </c>
      <c r="AH5146">
        <v>162</v>
      </c>
      <c r="AI5146">
        <v>155</v>
      </c>
      <c r="AJ5146">
        <v>180</v>
      </c>
      <c r="AK5146">
        <v>172</v>
      </c>
      <c r="AL5146">
        <v>162</v>
      </c>
      <c r="AM5146">
        <v>155</v>
      </c>
    </row>
    <row r="5147" spans="1:39" x14ac:dyDescent="0.15">
      <c r="A5147" t="s">
        <v>52</v>
      </c>
      <c r="B5147">
        <v>70</v>
      </c>
      <c r="C5147">
        <v>2</v>
      </c>
      <c r="D5147">
        <v>1</v>
      </c>
      <c r="E5147" t="s">
        <v>28</v>
      </c>
      <c r="F5147" t="s">
        <v>206</v>
      </c>
      <c r="G5147">
        <v>6190</v>
      </c>
      <c r="H5147">
        <v>14887</v>
      </c>
      <c r="I5147">
        <v>29828</v>
      </c>
      <c r="J5147">
        <v>1512914.61</v>
      </c>
      <c r="K5147">
        <v>1194870.31</v>
      </c>
      <c r="L5147">
        <v>1015788.12</v>
      </c>
      <c r="M5147">
        <v>473645.34019999998</v>
      </c>
      <c r="N5147">
        <v>6190</v>
      </c>
      <c r="O5147">
        <v>7221</v>
      </c>
      <c r="P5147">
        <v>16996</v>
      </c>
      <c r="Q5147">
        <v>818763.78</v>
      </c>
      <c r="R5147">
        <v>620873.35</v>
      </c>
      <c r="S5147">
        <v>463135.38</v>
      </c>
      <c r="T5147">
        <v>285284.51199999999</v>
      </c>
      <c r="U5147">
        <v>6190</v>
      </c>
      <c r="V5147">
        <v>7666</v>
      </c>
      <c r="W5147">
        <v>12832</v>
      </c>
      <c r="X5147">
        <v>694150.83</v>
      </c>
      <c r="Y5147">
        <v>573996.96</v>
      </c>
      <c r="Z5147">
        <v>552652.74</v>
      </c>
      <c r="AA5147">
        <v>188360.82819999999</v>
      </c>
      <c r="AB5147">
        <v>5990</v>
      </c>
      <c r="AC5147">
        <v>6111</v>
      </c>
      <c r="AD5147">
        <v>4453</v>
      </c>
      <c r="AE5147">
        <v>5855</v>
      </c>
      <c r="AF5147">
        <v>5990</v>
      </c>
      <c r="AG5147">
        <v>6111</v>
      </c>
      <c r="AH5147">
        <v>4453</v>
      </c>
      <c r="AI5147">
        <v>5855</v>
      </c>
      <c r="AJ5147">
        <v>5990</v>
      </c>
      <c r="AK5147">
        <v>6111</v>
      </c>
      <c r="AL5147">
        <v>4453</v>
      </c>
      <c r="AM5147">
        <v>5855</v>
      </c>
    </row>
    <row r="5148" spans="1:39" x14ac:dyDescent="0.15">
      <c r="A5148" t="s">
        <v>52</v>
      </c>
      <c r="B5148">
        <v>70</v>
      </c>
      <c r="C5148">
        <v>2</v>
      </c>
      <c r="D5148">
        <v>1</v>
      </c>
      <c r="E5148" t="s">
        <v>30</v>
      </c>
      <c r="F5148" t="s">
        <v>206</v>
      </c>
      <c r="G5148">
        <v>646</v>
      </c>
      <c r="H5148">
        <v>1561</v>
      </c>
      <c r="I5148">
        <v>2945</v>
      </c>
      <c r="J5148">
        <v>153531.79999999999</v>
      </c>
      <c r="K5148">
        <v>122872.41</v>
      </c>
      <c r="L5148">
        <v>102492.72</v>
      </c>
      <c r="M5148">
        <v>46504.894</v>
      </c>
      <c r="N5148">
        <v>646</v>
      </c>
      <c r="O5148">
        <v>761</v>
      </c>
      <c r="P5148">
        <v>1627</v>
      </c>
      <c r="Q5148">
        <v>80022.210000000006</v>
      </c>
      <c r="R5148">
        <v>61884.47</v>
      </c>
      <c r="S5148">
        <v>44278.22</v>
      </c>
      <c r="T5148">
        <v>27019.172200000001</v>
      </c>
      <c r="U5148">
        <v>646</v>
      </c>
      <c r="V5148">
        <v>800</v>
      </c>
      <c r="W5148">
        <v>1318</v>
      </c>
      <c r="X5148">
        <v>73509.59</v>
      </c>
      <c r="Y5148">
        <v>60987.94</v>
      </c>
      <c r="Z5148">
        <v>58214.5</v>
      </c>
      <c r="AA5148">
        <v>19485.721799999999</v>
      </c>
      <c r="AB5148">
        <v>612</v>
      </c>
      <c r="AC5148">
        <v>642</v>
      </c>
      <c r="AD5148">
        <v>422</v>
      </c>
      <c r="AE5148">
        <v>629</v>
      </c>
      <c r="AF5148">
        <v>612</v>
      </c>
      <c r="AG5148">
        <v>642</v>
      </c>
      <c r="AH5148">
        <v>422</v>
      </c>
      <c r="AI5148">
        <v>629</v>
      </c>
      <c r="AJ5148">
        <v>612</v>
      </c>
      <c r="AK5148">
        <v>642</v>
      </c>
      <c r="AL5148">
        <v>422</v>
      </c>
      <c r="AM5148">
        <v>629</v>
      </c>
    </row>
    <row r="5149" spans="1:39" x14ac:dyDescent="0.15">
      <c r="A5149" t="s">
        <v>52</v>
      </c>
      <c r="B5149">
        <v>70</v>
      </c>
      <c r="C5149">
        <v>2</v>
      </c>
      <c r="D5149">
        <v>1</v>
      </c>
      <c r="E5149" t="s">
        <v>29</v>
      </c>
      <c r="F5149" t="s">
        <v>206</v>
      </c>
      <c r="G5149">
        <v>9448</v>
      </c>
      <c r="H5149">
        <v>23766</v>
      </c>
      <c r="I5149">
        <v>49230</v>
      </c>
      <c r="J5149">
        <v>2500387.09</v>
      </c>
      <c r="K5149">
        <v>1859085.05</v>
      </c>
      <c r="L5149">
        <v>1599178.47</v>
      </c>
      <c r="M5149">
        <v>778881.50340000005</v>
      </c>
      <c r="N5149">
        <v>9448</v>
      </c>
      <c r="O5149">
        <v>11251</v>
      </c>
      <c r="P5149">
        <v>26768</v>
      </c>
      <c r="Q5149">
        <v>1289559.0900000001</v>
      </c>
      <c r="R5149">
        <v>930913.39</v>
      </c>
      <c r="S5149">
        <v>705706.24</v>
      </c>
      <c r="T5149">
        <v>449522.87929999997</v>
      </c>
      <c r="U5149">
        <v>9448</v>
      </c>
      <c r="V5149">
        <v>12515</v>
      </c>
      <c r="W5149">
        <v>22462</v>
      </c>
      <c r="X5149">
        <v>1210828</v>
      </c>
      <c r="Y5149">
        <v>928171.66</v>
      </c>
      <c r="Z5149">
        <v>893472.23</v>
      </c>
      <c r="AA5149">
        <v>329358.62410000002</v>
      </c>
      <c r="AB5149">
        <v>9095</v>
      </c>
      <c r="AC5149">
        <v>9378</v>
      </c>
      <c r="AD5149">
        <v>7086</v>
      </c>
      <c r="AE5149">
        <v>9200</v>
      </c>
      <c r="AF5149">
        <v>9095</v>
      </c>
      <c r="AG5149">
        <v>9378</v>
      </c>
      <c r="AH5149">
        <v>7086</v>
      </c>
      <c r="AI5149">
        <v>9200</v>
      </c>
      <c r="AJ5149">
        <v>9095</v>
      </c>
      <c r="AK5149">
        <v>9378</v>
      </c>
      <c r="AL5149">
        <v>7086</v>
      </c>
      <c r="AM5149">
        <v>9200</v>
      </c>
    </row>
    <row r="5150" spans="1:39" x14ac:dyDescent="0.15">
      <c r="A5150" t="s">
        <v>52</v>
      </c>
      <c r="B5150">
        <v>70</v>
      </c>
      <c r="C5150">
        <v>2</v>
      </c>
      <c r="D5150">
        <v>1</v>
      </c>
      <c r="E5150" t="s">
        <v>31</v>
      </c>
      <c r="F5150" t="s">
        <v>206</v>
      </c>
      <c r="G5150">
        <v>7</v>
      </c>
      <c r="H5150">
        <v>16</v>
      </c>
      <c r="I5150">
        <v>21</v>
      </c>
      <c r="J5150">
        <v>1413.95</v>
      </c>
      <c r="K5150">
        <v>1217.4100000000001</v>
      </c>
      <c r="L5150">
        <v>1168.42</v>
      </c>
      <c r="M5150">
        <v>382.31420000000003</v>
      </c>
      <c r="N5150">
        <v>7</v>
      </c>
      <c r="O5150">
        <v>8</v>
      </c>
      <c r="P5150">
        <v>9</v>
      </c>
      <c r="Q5150">
        <v>495.95</v>
      </c>
      <c r="R5150">
        <v>422.95</v>
      </c>
      <c r="S5150">
        <v>373.96</v>
      </c>
      <c r="T5150">
        <v>163.95419999999999</v>
      </c>
      <c r="U5150">
        <v>7</v>
      </c>
      <c r="V5150">
        <v>8</v>
      </c>
      <c r="W5150">
        <v>12</v>
      </c>
      <c r="X5150">
        <v>918</v>
      </c>
      <c r="Y5150">
        <v>794.46</v>
      </c>
      <c r="Z5150">
        <v>794.46</v>
      </c>
      <c r="AA5150">
        <v>218.36</v>
      </c>
      <c r="AB5150">
        <v>7</v>
      </c>
      <c r="AC5150">
        <v>7</v>
      </c>
      <c r="AD5150">
        <v>4</v>
      </c>
      <c r="AE5150">
        <v>7</v>
      </c>
      <c r="AF5150">
        <v>7</v>
      </c>
      <c r="AG5150">
        <v>7</v>
      </c>
      <c r="AH5150">
        <v>4</v>
      </c>
      <c r="AI5150">
        <v>7</v>
      </c>
      <c r="AJ5150">
        <v>7</v>
      </c>
      <c r="AK5150">
        <v>7</v>
      </c>
      <c r="AL5150">
        <v>4</v>
      </c>
      <c r="AM5150">
        <v>7</v>
      </c>
    </row>
    <row r="5151" spans="1:39" x14ac:dyDescent="0.15">
      <c r="A5151" t="s">
        <v>52</v>
      </c>
      <c r="B5151">
        <v>70</v>
      </c>
      <c r="C5151">
        <v>2</v>
      </c>
      <c r="D5151">
        <v>1</v>
      </c>
      <c r="E5151" t="s">
        <v>32</v>
      </c>
      <c r="F5151" t="s">
        <v>206</v>
      </c>
      <c r="G5151">
        <v>426</v>
      </c>
      <c r="H5151">
        <v>1101</v>
      </c>
      <c r="I5151">
        <v>2181</v>
      </c>
      <c r="J5151">
        <v>117768.08</v>
      </c>
      <c r="K5151">
        <v>87004.98</v>
      </c>
      <c r="L5151">
        <v>76231.649999999994</v>
      </c>
      <c r="M5151">
        <v>35008.262499999997</v>
      </c>
      <c r="N5151">
        <v>426</v>
      </c>
      <c r="O5151">
        <v>498</v>
      </c>
      <c r="P5151">
        <v>1017</v>
      </c>
      <c r="Q5151">
        <v>50737.03</v>
      </c>
      <c r="R5151">
        <v>37831.269999999997</v>
      </c>
      <c r="S5151">
        <v>27884.720000000001</v>
      </c>
      <c r="T5151">
        <v>17293.4984</v>
      </c>
      <c r="U5151">
        <v>426</v>
      </c>
      <c r="V5151">
        <v>603</v>
      </c>
      <c r="W5151">
        <v>1164</v>
      </c>
      <c r="X5151">
        <v>67031.05</v>
      </c>
      <c r="Y5151">
        <v>49173.71</v>
      </c>
      <c r="Z5151">
        <v>48346.93</v>
      </c>
      <c r="AA5151">
        <v>17714.7641</v>
      </c>
      <c r="AB5151">
        <v>419</v>
      </c>
      <c r="AC5151">
        <v>417</v>
      </c>
      <c r="AD5151">
        <v>345</v>
      </c>
      <c r="AE5151">
        <v>401</v>
      </c>
      <c r="AF5151">
        <v>419</v>
      </c>
      <c r="AG5151">
        <v>417</v>
      </c>
      <c r="AH5151">
        <v>345</v>
      </c>
      <c r="AI5151">
        <v>401</v>
      </c>
      <c r="AJ5151">
        <v>419</v>
      </c>
      <c r="AK5151">
        <v>417</v>
      </c>
      <c r="AL5151">
        <v>345</v>
      </c>
      <c r="AM5151">
        <v>401</v>
      </c>
    </row>
    <row r="5152" spans="1:39" x14ac:dyDescent="0.15">
      <c r="A5152" t="s">
        <v>52</v>
      </c>
      <c r="B5152">
        <v>70</v>
      </c>
      <c r="C5152">
        <v>2</v>
      </c>
      <c r="D5152">
        <v>2</v>
      </c>
      <c r="E5152" t="s">
        <v>28</v>
      </c>
      <c r="F5152" t="s">
        <v>206</v>
      </c>
      <c r="G5152">
        <v>1402</v>
      </c>
      <c r="H5152">
        <v>3194</v>
      </c>
      <c r="I5152">
        <v>6282</v>
      </c>
      <c r="J5152">
        <v>337319.96</v>
      </c>
      <c r="K5152">
        <v>266574.34999999998</v>
      </c>
      <c r="L5152">
        <v>216417.63</v>
      </c>
      <c r="M5152">
        <v>101196.28909999999</v>
      </c>
      <c r="N5152">
        <v>1402</v>
      </c>
      <c r="O5152">
        <v>1530</v>
      </c>
      <c r="P5152">
        <v>3584</v>
      </c>
      <c r="Q5152">
        <v>185249.48</v>
      </c>
      <c r="R5152">
        <v>140651.25</v>
      </c>
      <c r="S5152">
        <v>95154.11</v>
      </c>
      <c r="T5152">
        <v>60432.8076</v>
      </c>
      <c r="U5152">
        <v>1402</v>
      </c>
      <c r="V5152">
        <v>1664</v>
      </c>
      <c r="W5152">
        <v>2698</v>
      </c>
      <c r="X5152">
        <v>152070.48000000001</v>
      </c>
      <c r="Y5152">
        <v>125923.1</v>
      </c>
      <c r="Z5152">
        <v>121263.52</v>
      </c>
      <c r="AA5152">
        <v>40763.481500000002</v>
      </c>
      <c r="AB5152">
        <v>1341</v>
      </c>
      <c r="AC5152">
        <v>1376</v>
      </c>
      <c r="AD5152">
        <v>853</v>
      </c>
      <c r="AE5152">
        <v>1306</v>
      </c>
      <c r="AF5152">
        <v>1341</v>
      </c>
      <c r="AG5152">
        <v>1376</v>
      </c>
      <c r="AH5152">
        <v>853</v>
      </c>
      <c r="AI5152">
        <v>1306</v>
      </c>
      <c r="AJ5152">
        <v>1341</v>
      </c>
      <c r="AK5152">
        <v>1376</v>
      </c>
      <c r="AL5152">
        <v>853</v>
      </c>
      <c r="AM5152">
        <v>1306</v>
      </c>
    </row>
    <row r="5153" spans="1:39" x14ac:dyDescent="0.15">
      <c r="A5153" t="s">
        <v>52</v>
      </c>
      <c r="B5153">
        <v>70</v>
      </c>
      <c r="C5153">
        <v>2</v>
      </c>
      <c r="D5153">
        <v>2</v>
      </c>
      <c r="E5153" t="s">
        <v>30</v>
      </c>
      <c r="F5153" t="s">
        <v>206</v>
      </c>
      <c r="G5153">
        <v>146</v>
      </c>
      <c r="H5153">
        <v>327</v>
      </c>
      <c r="I5153">
        <v>588</v>
      </c>
      <c r="J5153">
        <v>32846.720000000001</v>
      </c>
      <c r="K5153">
        <v>25952.34</v>
      </c>
      <c r="L5153">
        <v>20928.580000000002</v>
      </c>
      <c r="M5153">
        <v>9462.7931000000008</v>
      </c>
      <c r="N5153">
        <v>146</v>
      </c>
      <c r="O5153">
        <v>163</v>
      </c>
      <c r="P5153">
        <v>343</v>
      </c>
      <c r="Q5153">
        <v>18426.98</v>
      </c>
      <c r="R5153">
        <v>14065.81</v>
      </c>
      <c r="S5153">
        <v>9432.5499999999993</v>
      </c>
      <c r="T5153">
        <v>5787.9717000000001</v>
      </c>
      <c r="U5153">
        <v>146</v>
      </c>
      <c r="V5153">
        <v>164</v>
      </c>
      <c r="W5153">
        <v>245</v>
      </c>
      <c r="X5153">
        <v>14419.74</v>
      </c>
      <c r="Y5153">
        <v>11886.53</v>
      </c>
      <c r="Z5153">
        <v>11496.03</v>
      </c>
      <c r="AA5153">
        <v>3674.8213999999998</v>
      </c>
      <c r="AB5153">
        <v>137</v>
      </c>
      <c r="AC5153">
        <v>143</v>
      </c>
      <c r="AD5153">
        <v>87</v>
      </c>
      <c r="AE5153">
        <v>139</v>
      </c>
      <c r="AF5153">
        <v>137</v>
      </c>
      <c r="AG5153">
        <v>143</v>
      </c>
      <c r="AH5153">
        <v>87</v>
      </c>
      <c r="AI5153">
        <v>139</v>
      </c>
      <c r="AJ5153">
        <v>137</v>
      </c>
      <c r="AK5153">
        <v>143</v>
      </c>
      <c r="AL5153">
        <v>87</v>
      </c>
      <c r="AM5153">
        <v>139</v>
      </c>
    </row>
    <row r="5154" spans="1:39" x14ac:dyDescent="0.15">
      <c r="A5154" t="s">
        <v>52</v>
      </c>
      <c r="B5154">
        <v>70</v>
      </c>
      <c r="C5154">
        <v>2</v>
      </c>
      <c r="D5154">
        <v>2</v>
      </c>
      <c r="E5154" t="s">
        <v>29</v>
      </c>
      <c r="F5154" t="s">
        <v>206</v>
      </c>
      <c r="G5154">
        <v>735</v>
      </c>
      <c r="H5154">
        <v>1713</v>
      </c>
      <c r="I5154">
        <v>3489</v>
      </c>
      <c r="J5154">
        <v>188913</v>
      </c>
      <c r="K5154">
        <v>141826.54999999999</v>
      </c>
      <c r="L5154">
        <v>116322.84</v>
      </c>
      <c r="M5154">
        <v>55931.039799999999</v>
      </c>
      <c r="N5154">
        <v>735</v>
      </c>
      <c r="O5154">
        <v>817</v>
      </c>
      <c r="P5154">
        <v>1855</v>
      </c>
      <c r="Q5154">
        <v>97293.86</v>
      </c>
      <c r="R5154">
        <v>71483.27</v>
      </c>
      <c r="S5154">
        <v>48192.1</v>
      </c>
      <c r="T5154">
        <v>31426.801800000001</v>
      </c>
      <c r="U5154">
        <v>735</v>
      </c>
      <c r="V5154">
        <v>896</v>
      </c>
      <c r="W5154">
        <v>1634</v>
      </c>
      <c r="X5154">
        <v>91619.14</v>
      </c>
      <c r="Y5154">
        <v>70343.28</v>
      </c>
      <c r="Z5154">
        <v>68130.740000000005</v>
      </c>
      <c r="AA5154">
        <v>24504.238000000001</v>
      </c>
      <c r="AB5154">
        <v>698</v>
      </c>
      <c r="AC5154">
        <v>716</v>
      </c>
      <c r="AD5154">
        <v>417</v>
      </c>
      <c r="AE5154">
        <v>716</v>
      </c>
      <c r="AF5154">
        <v>698</v>
      </c>
      <c r="AG5154">
        <v>716</v>
      </c>
      <c r="AH5154">
        <v>417</v>
      </c>
      <c r="AI5154">
        <v>716</v>
      </c>
      <c r="AJ5154">
        <v>698</v>
      </c>
      <c r="AK5154">
        <v>716</v>
      </c>
      <c r="AL5154">
        <v>417</v>
      </c>
      <c r="AM5154">
        <v>716</v>
      </c>
    </row>
    <row r="5155" spans="1:39" x14ac:dyDescent="0.15">
      <c r="A5155" t="s">
        <v>52</v>
      </c>
      <c r="B5155">
        <v>70</v>
      </c>
      <c r="C5155">
        <v>2</v>
      </c>
      <c r="D5155">
        <v>2</v>
      </c>
      <c r="E5155" t="s">
        <v>32</v>
      </c>
      <c r="F5155" t="s">
        <v>206</v>
      </c>
      <c r="G5155">
        <v>145</v>
      </c>
      <c r="H5155">
        <v>356</v>
      </c>
      <c r="I5155">
        <v>689</v>
      </c>
      <c r="J5155">
        <v>39847.24</v>
      </c>
      <c r="K5155">
        <v>29058.99</v>
      </c>
      <c r="L5155">
        <v>24255.67</v>
      </c>
      <c r="M5155">
        <v>11284.582200000001</v>
      </c>
      <c r="N5155">
        <v>145</v>
      </c>
      <c r="O5155">
        <v>162</v>
      </c>
      <c r="P5155">
        <v>323</v>
      </c>
      <c r="Q5155">
        <v>17801.18</v>
      </c>
      <c r="R5155">
        <v>13076.29</v>
      </c>
      <c r="S5155">
        <v>8704.17</v>
      </c>
      <c r="T5155">
        <v>5624.4389000000001</v>
      </c>
      <c r="U5155">
        <v>145</v>
      </c>
      <c r="V5155">
        <v>194</v>
      </c>
      <c r="W5155">
        <v>366</v>
      </c>
      <c r="X5155">
        <v>22046.06</v>
      </c>
      <c r="Y5155">
        <v>15982.7</v>
      </c>
      <c r="Z5155">
        <v>15551.5</v>
      </c>
      <c r="AA5155">
        <v>5660.1432999999997</v>
      </c>
      <c r="AB5155">
        <v>140</v>
      </c>
      <c r="AC5155">
        <v>139</v>
      </c>
      <c r="AD5155">
        <v>92</v>
      </c>
      <c r="AE5155">
        <v>137</v>
      </c>
      <c r="AF5155">
        <v>140</v>
      </c>
      <c r="AG5155">
        <v>139</v>
      </c>
      <c r="AH5155">
        <v>92</v>
      </c>
      <c r="AI5155">
        <v>137</v>
      </c>
      <c r="AJ5155">
        <v>140</v>
      </c>
      <c r="AK5155">
        <v>139</v>
      </c>
      <c r="AL5155">
        <v>92</v>
      </c>
      <c r="AM5155">
        <v>137</v>
      </c>
    </row>
    <row r="5156" spans="1:39" x14ac:dyDescent="0.15">
      <c r="A5156" t="s">
        <v>52</v>
      </c>
      <c r="B5156">
        <v>100</v>
      </c>
      <c r="C5156">
        <v>1</v>
      </c>
      <c r="D5156">
        <v>0</v>
      </c>
      <c r="E5156" t="s">
        <v>28</v>
      </c>
      <c r="F5156" t="s">
        <v>206</v>
      </c>
      <c r="G5156">
        <v>29635</v>
      </c>
      <c r="H5156">
        <v>30521</v>
      </c>
      <c r="I5156">
        <v>41495</v>
      </c>
      <c r="J5156">
        <v>2099924.14</v>
      </c>
      <c r="K5156">
        <v>1672607.63</v>
      </c>
      <c r="L5156">
        <v>1562821.11</v>
      </c>
      <c r="M5156">
        <v>639965.26789999998</v>
      </c>
      <c r="N5156">
        <v>9018</v>
      </c>
      <c r="O5156">
        <v>9240</v>
      </c>
      <c r="P5156">
        <v>13322</v>
      </c>
      <c r="Q5156">
        <v>695914.61</v>
      </c>
      <c r="R5156">
        <v>546216.42000000004</v>
      </c>
      <c r="S5156">
        <v>470401.88</v>
      </c>
      <c r="T5156">
        <v>229729.4442</v>
      </c>
      <c r="U5156">
        <v>20617</v>
      </c>
      <c r="V5156">
        <v>21281</v>
      </c>
      <c r="W5156">
        <v>28173</v>
      </c>
      <c r="X5156">
        <v>1404009.53</v>
      </c>
      <c r="Y5156">
        <v>1126391.21</v>
      </c>
      <c r="Z5156">
        <v>1092419.23</v>
      </c>
      <c r="AA5156">
        <v>410235.82370000001</v>
      </c>
      <c r="AB5156">
        <v>29192</v>
      </c>
      <c r="AC5156">
        <v>22134</v>
      </c>
      <c r="AD5156">
        <v>16977</v>
      </c>
      <c r="AE5156">
        <v>13860</v>
      </c>
      <c r="AF5156">
        <v>8911</v>
      </c>
      <c r="AG5156">
        <v>8305</v>
      </c>
      <c r="AH5156">
        <v>6453</v>
      </c>
      <c r="AI5156">
        <v>5302</v>
      </c>
      <c r="AJ5156">
        <v>20281</v>
      </c>
      <c r="AK5156">
        <v>13829</v>
      </c>
      <c r="AL5156">
        <v>10524</v>
      </c>
      <c r="AM5156">
        <v>8558</v>
      </c>
    </row>
    <row r="5157" spans="1:39" x14ac:dyDescent="0.15">
      <c r="A5157" t="s">
        <v>52</v>
      </c>
      <c r="B5157">
        <v>100</v>
      </c>
      <c r="C5157">
        <v>1</v>
      </c>
      <c r="D5157">
        <v>0</v>
      </c>
      <c r="E5157" t="s">
        <v>30</v>
      </c>
      <c r="F5157" t="s">
        <v>206</v>
      </c>
      <c r="G5157">
        <v>49</v>
      </c>
      <c r="H5157">
        <v>51</v>
      </c>
      <c r="I5157">
        <v>63</v>
      </c>
      <c r="J5157">
        <v>3459.64</v>
      </c>
      <c r="K5157">
        <v>2655.55</v>
      </c>
      <c r="L5157">
        <v>2283.85</v>
      </c>
      <c r="M5157">
        <v>1045.6937</v>
      </c>
      <c r="N5157">
        <v>14</v>
      </c>
      <c r="O5157">
        <v>14</v>
      </c>
      <c r="P5157">
        <v>15</v>
      </c>
      <c r="Q5157">
        <v>847.92</v>
      </c>
      <c r="R5157">
        <v>638.19000000000005</v>
      </c>
      <c r="S5157">
        <v>428.22</v>
      </c>
      <c r="T5157">
        <v>286.79939999999999</v>
      </c>
      <c r="U5157">
        <v>35</v>
      </c>
      <c r="V5157">
        <v>37</v>
      </c>
      <c r="W5157">
        <v>48</v>
      </c>
      <c r="X5157">
        <v>2611.7199999999998</v>
      </c>
      <c r="Y5157">
        <v>2017.36</v>
      </c>
      <c r="Z5157">
        <v>1855.63</v>
      </c>
      <c r="AA5157">
        <v>758.89430000000004</v>
      </c>
      <c r="AB5157">
        <v>48</v>
      </c>
      <c r="AC5157">
        <v>36</v>
      </c>
      <c r="AD5157">
        <v>22</v>
      </c>
      <c r="AE5157">
        <v>34</v>
      </c>
      <c r="AF5157">
        <v>14</v>
      </c>
      <c r="AG5157">
        <v>11</v>
      </c>
      <c r="AH5157">
        <v>7</v>
      </c>
      <c r="AI5157">
        <v>12</v>
      </c>
      <c r="AJ5157">
        <v>34</v>
      </c>
      <c r="AK5157">
        <v>25</v>
      </c>
      <c r="AL5157">
        <v>15</v>
      </c>
      <c r="AM5157">
        <v>22</v>
      </c>
    </row>
    <row r="5158" spans="1:39" x14ac:dyDescent="0.15">
      <c r="A5158" t="s">
        <v>52</v>
      </c>
      <c r="B5158">
        <v>100</v>
      </c>
      <c r="C5158">
        <v>1</v>
      </c>
      <c r="D5158">
        <v>0</v>
      </c>
      <c r="E5158" t="s">
        <v>29</v>
      </c>
      <c r="F5158" t="s">
        <v>206</v>
      </c>
      <c r="G5158">
        <v>183</v>
      </c>
      <c r="H5158">
        <v>191</v>
      </c>
      <c r="I5158">
        <v>334</v>
      </c>
      <c r="J5158">
        <v>15589.89</v>
      </c>
      <c r="K5158">
        <v>11258.06</v>
      </c>
      <c r="L5158">
        <v>10569.31</v>
      </c>
      <c r="M5158">
        <v>4962.7803999999996</v>
      </c>
      <c r="N5158">
        <v>47</v>
      </c>
      <c r="O5158">
        <v>49</v>
      </c>
      <c r="P5158">
        <v>95</v>
      </c>
      <c r="Q5158">
        <v>4284.26</v>
      </c>
      <c r="R5158">
        <v>2959.35</v>
      </c>
      <c r="S5158">
        <v>2519.79</v>
      </c>
      <c r="T5158">
        <v>1665.6822</v>
      </c>
      <c r="U5158">
        <v>136</v>
      </c>
      <c r="V5158">
        <v>142</v>
      </c>
      <c r="W5158">
        <v>239</v>
      </c>
      <c r="X5158">
        <v>11305.63</v>
      </c>
      <c r="Y5158">
        <v>8298.7099999999991</v>
      </c>
      <c r="Z5158">
        <v>8049.52</v>
      </c>
      <c r="AA5158">
        <v>3297.0981999999999</v>
      </c>
      <c r="AB5158">
        <v>183</v>
      </c>
      <c r="AC5158">
        <v>99</v>
      </c>
      <c r="AD5158">
        <v>77</v>
      </c>
      <c r="AE5158">
        <v>84</v>
      </c>
      <c r="AF5158">
        <v>47</v>
      </c>
      <c r="AG5158">
        <v>42</v>
      </c>
      <c r="AH5158">
        <v>31</v>
      </c>
      <c r="AI5158">
        <v>31</v>
      </c>
      <c r="AJ5158">
        <v>136</v>
      </c>
      <c r="AK5158">
        <v>57</v>
      </c>
      <c r="AL5158">
        <v>46</v>
      </c>
      <c r="AM5158">
        <v>53</v>
      </c>
    </row>
    <row r="5159" spans="1:39" x14ac:dyDescent="0.15">
      <c r="A5159" t="s">
        <v>52</v>
      </c>
      <c r="B5159">
        <v>100</v>
      </c>
      <c r="C5159">
        <v>1</v>
      </c>
      <c r="D5159">
        <v>0</v>
      </c>
      <c r="E5159" t="s">
        <v>32</v>
      </c>
      <c r="F5159" t="s">
        <v>206</v>
      </c>
      <c r="G5159">
        <v>1986</v>
      </c>
      <c r="H5159">
        <v>2105</v>
      </c>
      <c r="I5159">
        <v>3325</v>
      </c>
      <c r="J5159">
        <v>180351.12</v>
      </c>
      <c r="K5159">
        <v>126227.03</v>
      </c>
      <c r="L5159">
        <v>123155.11</v>
      </c>
      <c r="M5159">
        <v>50568.198199999999</v>
      </c>
      <c r="N5159">
        <v>215</v>
      </c>
      <c r="O5159">
        <v>221</v>
      </c>
      <c r="P5159">
        <v>334</v>
      </c>
      <c r="Q5159">
        <v>21077.94</v>
      </c>
      <c r="R5159">
        <v>14958.57</v>
      </c>
      <c r="S5159">
        <v>13218.65</v>
      </c>
      <c r="T5159">
        <v>5629.6873999999998</v>
      </c>
      <c r="U5159">
        <v>1771</v>
      </c>
      <c r="V5159">
        <v>1884</v>
      </c>
      <c r="W5159">
        <v>2991</v>
      </c>
      <c r="X5159">
        <v>159273.18</v>
      </c>
      <c r="Y5159">
        <v>111268.46</v>
      </c>
      <c r="Z5159">
        <v>109936.46</v>
      </c>
      <c r="AA5159">
        <v>44938.510799999996</v>
      </c>
      <c r="AB5159">
        <v>1971</v>
      </c>
      <c r="AC5159">
        <v>1376</v>
      </c>
      <c r="AD5159">
        <v>1126</v>
      </c>
      <c r="AE5159">
        <v>1259</v>
      </c>
      <c r="AF5159">
        <v>213</v>
      </c>
      <c r="AG5159">
        <v>125</v>
      </c>
      <c r="AH5159">
        <v>107</v>
      </c>
      <c r="AI5159">
        <v>201</v>
      </c>
      <c r="AJ5159">
        <v>1758</v>
      </c>
      <c r="AK5159">
        <v>1251</v>
      </c>
      <c r="AL5159">
        <v>1019</v>
      </c>
      <c r="AM5159">
        <v>1058</v>
      </c>
    </row>
    <row r="5160" spans="1:39" x14ac:dyDescent="0.15">
      <c r="A5160" t="s">
        <v>52</v>
      </c>
      <c r="B5160">
        <v>100</v>
      </c>
      <c r="C5160">
        <v>1</v>
      </c>
      <c r="D5160">
        <v>1</v>
      </c>
      <c r="E5160" t="s">
        <v>28</v>
      </c>
      <c r="F5160" t="s">
        <v>206</v>
      </c>
      <c r="G5160">
        <v>54397</v>
      </c>
      <c r="H5160">
        <v>57974</v>
      </c>
      <c r="I5160">
        <v>84852</v>
      </c>
      <c r="J5160">
        <v>4012472.74</v>
      </c>
      <c r="K5160">
        <v>3264078.13</v>
      </c>
      <c r="L5160">
        <v>3045006.28</v>
      </c>
      <c r="M5160">
        <v>1264913.7941000001</v>
      </c>
      <c r="N5160">
        <v>21361</v>
      </c>
      <c r="O5160">
        <v>22509</v>
      </c>
      <c r="P5160">
        <v>36695</v>
      </c>
      <c r="Q5160">
        <v>1678636.81</v>
      </c>
      <c r="R5160">
        <v>1325447.79</v>
      </c>
      <c r="S5160">
        <v>1170675.76</v>
      </c>
      <c r="T5160">
        <v>595281.66709999996</v>
      </c>
      <c r="U5160">
        <v>33036</v>
      </c>
      <c r="V5160">
        <v>35465</v>
      </c>
      <c r="W5160">
        <v>48157</v>
      </c>
      <c r="X5160">
        <v>2333835.9300000002</v>
      </c>
      <c r="Y5160">
        <v>1938630.34</v>
      </c>
      <c r="Z5160">
        <v>1874330.52</v>
      </c>
      <c r="AA5160">
        <v>669632.12699999998</v>
      </c>
      <c r="AB5160">
        <v>52544</v>
      </c>
      <c r="AC5160">
        <v>50442</v>
      </c>
      <c r="AD5160">
        <v>30717</v>
      </c>
      <c r="AE5160">
        <v>46843</v>
      </c>
      <c r="AF5160">
        <v>20703</v>
      </c>
      <c r="AG5160">
        <v>20572</v>
      </c>
      <c r="AH5160">
        <v>14136</v>
      </c>
      <c r="AI5160">
        <v>19098</v>
      </c>
      <c r="AJ5160">
        <v>31841</v>
      </c>
      <c r="AK5160">
        <v>29870</v>
      </c>
      <c r="AL5160">
        <v>16581</v>
      </c>
      <c r="AM5160">
        <v>27745</v>
      </c>
    </row>
    <row r="5161" spans="1:39" x14ac:dyDescent="0.15">
      <c r="A5161" t="s">
        <v>52</v>
      </c>
      <c r="B5161">
        <v>100</v>
      </c>
      <c r="C5161">
        <v>1</v>
      </c>
      <c r="D5161">
        <v>1</v>
      </c>
      <c r="E5161" t="s">
        <v>30</v>
      </c>
      <c r="F5161" t="s">
        <v>206</v>
      </c>
      <c r="G5161">
        <v>5438</v>
      </c>
      <c r="H5161">
        <v>5816</v>
      </c>
      <c r="I5161">
        <v>8472</v>
      </c>
      <c r="J5161">
        <v>400981.16</v>
      </c>
      <c r="K5161">
        <v>326319.61</v>
      </c>
      <c r="L5161">
        <v>303723.59999999998</v>
      </c>
      <c r="M5161">
        <v>125322.90300000001</v>
      </c>
      <c r="N5161">
        <v>1946</v>
      </c>
      <c r="O5161">
        <v>2073</v>
      </c>
      <c r="P5161">
        <v>3323</v>
      </c>
      <c r="Q5161">
        <v>152107.14000000001</v>
      </c>
      <c r="R5161">
        <v>120355.71</v>
      </c>
      <c r="S5161">
        <v>104645.66</v>
      </c>
      <c r="T5161">
        <v>54083.054199999999</v>
      </c>
      <c r="U5161">
        <v>3492</v>
      </c>
      <c r="V5161">
        <v>3743</v>
      </c>
      <c r="W5161">
        <v>5149</v>
      </c>
      <c r="X5161">
        <v>248874.02</v>
      </c>
      <c r="Y5161">
        <v>205963.9</v>
      </c>
      <c r="Z5161">
        <v>199077.94</v>
      </c>
      <c r="AA5161">
        <v>71239.848800000007</v>
      </c>
      <c r="AB5161">
        <v>5137</v>
      </c>
      <c r="AC5161">
        <v>5175</v>
      </c>
      <c r="AD5161">
        <v>2694</v>
      </c>
      <c r="AE5161">
        <v>5288</v>
      </c>
      <c r="AF5161">
        <v>1846</v>
      </c>
      <c r="AG5161">
        <v>1885</v>
      </c>
      <c r="AH5161">
        <v>1178</v>
      </c>
      <c r="AI5161">
        <v>1910</v>
      </c>
      <c r="AJ5161">
        <v>3291</v>
      </c>
      <c r="AK5161">
        <v>3290</v>
      </c>
      <c r="AL5161">
        <v>1516</v>
      </c>
      <c r="AM5161">
        <v>3378</v>
      </c>
    </row>
    <row r="5162" spans="1:39" x14ac:dyDescent="0.15">
      <c r="A5162" t="s">
        <v>52</v>
      </c>
      <c r="B5162">
        <v>100</v>
      </c>
      <c r="C5162">
        <v>1</v>
      </c>
      <c r="D5162">
        <v>1</v>
      </c>
      <c r="E5162" t="s">
        <v>29</v>
      </c>
      <c r="F5162" t="s">
        <v>206</v>
      </c>
      <c r="G5162">
        <v>48497</v>
      </c>
      <c r="H5162">
        <v>53014</v>
      </c>
      <c r="I5162">
        <v>81691</v>
      </c>
      <c r="J5162">
        <v>3865271</v>
      </c>
      <c r="K5162">
        <v>2947473.01</v>
      </c>
      <c r="L5162">
        <v>2773831.66</v>
      </c>
      <c r="M5162">
        <v>1203708.8907000001</v>
      </c>
      <c r="N5162">
        <v>15032</v>
      </c>
      <c r="O5162">
        <v>16081</v>
      </c>
      <c r="P5162">
        <v>28101</v>
      </c>
      <c r="Q5162">
        <v>1274340.6499999999</v>
      </c>
      <c r="R5162">
        <v>949605.51</v>
      </c>
      <c r="S5162">
        <v>844062.07</v>
      </c>
      <c r="T5162">
        <v>459886.3346</v>
      </c>
      <c r="U5162">
        <v>33465</v>
      </c>
      <c r="V5162">
        <v>36933</v>
      </c>
      <c r="W5162">
        <v>53590</v>
      </c>
      <c r="X5162">
        <v>2590930.35</v>
      </c>
      <c r="Y5162">
        <v>1997867.5</v>
      </c>
      <c r="Z5162">
        <v>1929769.59</v>
      </c>
      <c r="AA5162">
        <v>743822.55610000005</v>
      </c>
      <c r="AB5162">
        <v>46817</v>
      </c>
      <c r="AC5162">
        <v>46628</v>
      </c>
      <c r="AD5162">
        <v>28506</v>
      </c>
      <c r="AE5162">
        <v>46554</v>
      </c>
      <c r="AF5162">
        <v>14494</v>
      </c>
      <c r="AG5162">
        <v>14516</v>
      </c>
      <c r="AH5162">
        <v>10367</v>
      </c>
      <c r="AI5162">
        <v>14471</v>
      </c>
      <c r="AJ5162">
        <v>32323</v>
      </c>
      <c r="AK5162">
        <v>32112</v>
      </c>
      <c r="AL5162">
        <v>18139</v>
      </c>
      <c r="AM5162">
        <v>32083</v>
      </c>
    </row>
    <row r="5163" spans="1:39" x14ac:dyDescent="0.15">
      <c r="A5163" t="s">
        <v>52</v>
      </c>
      <c r="B5163">
        <v>100</v>
      </c>
      <c r="C5163">
        <v>1</v>
      </c>
      <c r="D5163">
        <v>1</v>
      </c>
      <c r="E5163" t="s">
        <v>31</v>
      </c>
      <c r="F5163" t="s">
        <v>206</v>
      </c>
      <c r="G5163">
        <v>4</v>
      </c>
      <c r="H5163">
        <v>8</v>
      </c>
      <c r="I5163">
        <v>13</v>
      </c>
      <c r="J5163">
        <v>433.88</v>
      </c>
      <c r="K5163">
        <v>313.75</v>
      </c>
      <c r="L5163">
        <v>285.76</v>
      </c>
      <c r="M5163">
        <v>157.67269999999999</v>
      </c>
      <c r="N5163">
        <v>1</v>
      </c>
      <c r="O5163">
        <v>2</v>
      </c>
      <c r="P5163">
        <v>3</v>
      </c>
      <c r="Q5163">
        <v>109.97</v>
      </c>
      <c r="R5163">
        <v>71.77</v>
      </c>
      <c r="S5163">
        <v>71.77</v>
      </c>
      <c r="T5163">
        <v>50.512700000000002</v>
      </c>
      <c r="U5163">
        <v>3</v>
      </c>
      <c r="V5163">
        <v>6</v>
      </c>
      <c r="W5163">
        <v>10</v>
      </c>
      <c r="X5163">
        <v>323.91000000000003</v>
      </c>
      <c r="Y5163">
        <v>241.98</v>
      </c>
      <c r="Z5163">
        <v>213.99</v>
      </c>
      <c r="AA5163">
        <v>107.16</v>
      </c>
      <c r="AB5163">
        <v>4</v>
      </c>
      <c r="AC5163">
        <v>4</v>
      </c>
      <c r="AD5163">
        <v>1</v>
      </c>
      <c r="AE5163">
        <v>4</v>
      </c>
      <c r="AF5163">
        <v>1</v>
      </c>
      <c r="AG5163">
        <v>1</v>
      </c>
      <c r="AH5163">
        <v>0</v>
      </c>
      <c r="AI5163">
        <v>1</v>
      </c>
      <c r="AJ5163">
        <v>3</v>
      </c>
      <c r="AK5163">
        <v>3</v>
      </c>
      <c r="AL5163">
        <v>1</v>
      </c>
      <c r="AM5163">
        <v>3</v>
      </c>
    </row>
    <row r="5164" spans="1:39" x14ac:dyDescent="0.15">
      <c r="A5164" t="s">
        <v>52</v>
      </c>
      <c r="B5164">
        <v>100</v>
      </c>
      <c r="C5164">
        <v>1</v>
      </c>
      <c r="D5164">
        <v>1</v>
      </c>
      <c r="E5164" t="s">
        <v>32</v>
      </c>
      <c r="F5164" t="s">
        <v>206</v>
      </c>
      <c r="G5164">
        <v>1142</v>
      </c>
      <c r="H5164">
        <v>1255</v>
      </c>
      <c r="I5164">
        <v>2020</v>
      </c>
      <c r="J5164">
        <v>108508.37</v>
      </c>
      <c r="K5164">
        <v>77616.52</v>
      </c>
      <c r="L5164">
        <v>75644.350000000006</v>
      </c>
      <c r="M5164">
        <v>29849.060600000001</v>
      </c>
      <c r="N5164">
        <v>139</v>
      </c>
      <c r="O5164">
        <v>151</v>
      </c>
      <c r="P5164">
        <v>241</v>
      </c>
      <c r="Q5164">
        <v>12703.76</v>
      </c>
      <c r="R5164">
        <v>9454.32</v>
      </c>
      <c r="S5164">
        <v>8243.58</v>
      </c>
      <c r="T5164">
        <v>3802.6273000000001</v>
      </c>
      <c r="U5164">
        <v>1003</v>
      </c>
      <c r="V5164">
        <v>1104</v>
      </c>
      <c r="W5164">
        <v>1779</v>
      </c>
      <c r="X5164">
        <v>95804.61</v>
      </c>
      <c r="Y5164">
        <v>68162.2</v>
      </c>
      <c r="Z5164">
        <v>67400.77</v>
      </c>
      <c r="AA5164">
        <v>26046.433300000001</v>
      </c>
      <c r="AB5164">
        <v>1127</v>
      </c>
      <c r="AC5164">
        <v>1045</v>
      </c>
      <c r="AD5164">
        <v>656</v>
      </c>
      <c r="AE5164">
        <v>992</v>
      </c>
      <c r="AF5164">
        <v>136</v>
      </c>
      <c r="AG5164">
        <v>119</v>
      </c>
      <c r="AH5164">
        <v>78</v>
      </c>
      <c r="AI5164">
        <v>134</v>
      </c>
      <c r="AJ5164">
        <v>991</v>
      </c>
      <c r="AK5164">
        <v>926</v>
      </c>
      <c r="AL5164">
        <v>578</v>
      </c>
      <c r="AM5164">
        <v>858</v>
      </c>
    </row>
    <row r="5165" spans="1:39" x14ac:dyDescent="0.15">
      <c r="A5165" t="s">
        <v>52</v>
      </c>
      <c r="B5165">
        <v>100</v>
      </c>
      <c r="C5165">
        <v>1</v>
      </c>
      <c r="D5165">
        <v>2</v>
      </c>
      <c r="E5165" t="s">
        <v>28</v>
      </c>
      <c r="F5165" t="s">
        <v>206</v>
      </c>
      <c r="G5165">
        <v>33488</v>
      </c>
      <c r="H5165">
        <v>34585</v>
      </c>
      <c r="I5165">
        <v>48698</v>
      </c>
      <c r="J5165">
        <v>2410792.73</v>
      </c>
      <c r="K5165">
        <v>1948561.95</v>
      </c>
      <c r="L5165">
        <v>1837794.1</v>
      </c>
      <c r="M5165">
        <v>725694.52240000002</v>
      </c>
      <c r="N5165">
        <v>10243</v>
      </c>
      <c r="O5165">
        <v>10520</v>
      </c>
      <c r="P5165">
        <v>16211</v>
      </c>
      <c r="Q5165">
        <v>814014.68</v>
      </c>
      <c r="R5165">
        <v>635719.42000000004</v>
      </c>
      <c r="S5165">
        <v>554842.06999999995</v>
      </c>
      <c r="T5165">
        <v>267677.53200000001</v>
      </c>
      <c r="U5165">
        <v>23245</v>
      </c>
      <c r="V5165">
        <v>24065</v>
      </c>
      <c r="W5165">
        <v>32487</v>
      </c>
      <c r="X5165">
        <v>1596778.05</v>
      </c>
      <c r="Y5165">
        <v>1312842.53</v>
      </c>
      <c r="Z5165">
        <v>1282952.03</v>
      </c>
      <c r="AA5165">
        <v>458016.99040000001</v>
      </c>
      <c r="AB5165">
        <v>32237</v>
      </c>
      <c r="AC5165">
        <v>28128</v>
      </c>
      <c r="AD5165">
        <v>12466</v>
      </c>
      <c r="AE5165">
        <v>26564</v>
      </c>
      <c r="AF5165">
        <v>9826</v>
      </c>
      <c r="AG5165">
        <v>9548</v>
      </c>
      <c r="AH5165">
        <v>5035</v>
      </c>
      <c r="AI5165">
        <v>9104</v>
      </c>
      <c r="AJ5165">
        <v>22411</v>
      </c>
      <c r="AK5165">
        <v>18580</v>
      </c>
      <c r="AL5165">
        <v>7431</v>
      </c>
      <c r="AM5165">
        <v>17460</v>
      </c>
    </row>
    <row r="5166" spans="1:39" x14ac:dyDescent="0.15">
      <c r="A5166" t="s">
        <v>52</v>
      </c>
      <c r="B5166">
        <v>100</v>
      </c>
      <c r="C5166">
        <v>1</v>
      </c>
      <c r="D5166">
        <v>2</v>
      </c>
      <c r="E5166" t="s">
        <v>30</v>
      </c>
      <c r="F5166" t="s">
        <v>206</v>
      </c>
      <c r="G5166">
        <v>3843</v>
      </c>
      <c r="H5166">
        <v>3988</v>
      </c>
      <c r="I5166">
        <v>5462</v>
      </c>
      <c r="J5166">
        <v>276281.34999999998</v>
      </c>
      <c r="K5166">
        <v>222594.36</v>
      </c>
      <c r="L5166">
        <v>208734.75</v>
      </c>
      <c r="M5166">
        <v>80812.377399999998</v>
      </c>
      <c r="N5166">
        <v>1072</v>
      </c>
      <c r="O5166">
        <v>1105</v>
      </c>
      <c r="P5166">
        <v>1683</v>
      </c>
      <c r="Q5166">
        <v>87397.02</v>
      </c>
      <c r="R5166">
        <v>67984.600000000006</v>
      </c>
      <c r="S5166">
        <v>57248.54</v>
      </c>
      <c r="T5166">
        <v>27453.237799999999</v>
      </c>
      <c r="U5166">
        <v>2771</v>
      </c>
      <c r="V5166">
        <v>2883</v>
      </c>
      <c r="W5166">
        <v>3779</v>
      </c>
      <c r="X5166">
        <v>188884.33</v>
      </c>
      <c r="Y5166">
        <v>154609.76</v>
      </c>
      <c r="Z5166">
        <v>151486.21</v>
      </c>
      <c r="AA5166">
        <v>53359.139600000002</v>
      </c>
      <c r="AB5166">
        <v>3617</v>
      </c>
      <c r="AC5166">
        <v>3329</v>
      </c>
      <c r="AD5166">
        <v>1347</v>
      </c>
      <c r="AE5166">
        <v>3744</v>
      </c>
      <c r="AF5166">
        <v>1018</v>
      </c>
      <c r="AG5166">
        <v>1014</v>
      </c>
      <c r="AH5166">
        <v>519</v>
      </c>
      <c r="AI5166">
        <v>1047</v>
      </c>
      <c r="AJ5166">
        <v>2599</v>
      </c>
      <c r="AK5166">
        <v>2315</v>
      </c>
      <c r="AL5166">
        <v>828</v>
      </c>
      <c r="AM5166">
        <v>2697</v>
      </c>
    </row>
    <row r="5167" spans="1:39" x14ac:dyDescent="0.15">
      <c r="A5167" t="s">
        <v>52</v>
      </c>
      <c r="B5167">
        <v>100</v>
      </c>
      <c r="C5167">
        <v>1</v>
      </c>
      <c r="D5167">
        <v>2</v>
      </c>
      <c r="E5167" t="s">
        <v>29</v>
      </c>
      <c r="F5167" t="s">
        <v>206</v>
      </c>
      <c r="G5167">
        <v>11413</v>
      </c>
      <c r="H5167">
        <v>11990</v>
      </c>
      <c r="I5167">
        <v>17737</v>
      </c>
      <c r="J5167">
        <v>889738.3</v>
      </c>
      <c r="K5167">
        <v>675043.54</v>
      </c>
      <c r="L5167">
        <v>641613.5</v>
      </c>
      <c r="M5167">
        <v>260770.5863</v>
      </c>
      <c r="N5167">
        <v>3064</v>
      </c>
      <c r="O5167">
        <v>3151</v>
      </c>
      <c r="P5167">
        <v>5172</v>
      </c>
      <c r="Q5167">
        <v>257034.73</v>
      </c>
      <c r="R5167">
        <v>190372.54</v>
      </c>
      <c r="S5167">
        <v>165846.95000000001</v>
      </c>
      <c r="T5167">
        <v>82858.766199999998</v>
      </c>
      <c r="U5167">
        <v>8349</v>
      </c>
      <c r="V5167">
        <v>8839</v>
      </c>
      <c r="W5167">
        <v>12565</v>
      </c>
      <c r="X5167">
        <v>632703.56999999995</v>
      </c>
      <c r="Y5167">
        <v>484671</v>
      </c>
      <c r="Z5167">
        <v>475766.55</v>
      </c>
      <c r="AA5167">
        <v>177911.82010000001</v>
      </c>
      <c r="AB5167">
        <v>10936</v>
      </c>
      <c r="AC5167">
        <v>10503</v>
      </c>
      <c r="AD5167">
        <v>4326</v>
      </c>
      <c r="AE5167">
        <v>10990</v>
      </c>
      <c r="AF5167">
        <v>2943</v>
      </c>
      <c r="AG5167">
        <v>2888</v>
      </c>
      <c r="AH5167">
        <v>1499</v>
      </c>
      <c r="AI5167">
        <v>2973</v>
      </c>
      <c r="AJ5167">
        <v>7993</v>
      </c>
      <c r="AK5167">
        <v>7615</v>
      </c>
      <c r="AL5167">
        <v>2827</v>
      </c>
      <c r="AM5167">
        <v>8017</v>
      </c>
    </row>
    <row r="5168" spans="1:39" x14ac:dyDescent="0.15">
      <c r="A5168" t="s">
        <v>52</v>
      </c>
      <c r="B5168">
        <v>100</v>
      </c>
      <c r="C5168">
        <v>1</v>
      </c>
      <c r="D5168">
        <v>2</v>
      </c>
      <c r="E5168" t="s">
        <v>32</v>
      </c>
      <c r="F5168" t="s">
        <v>206</v>
      </c>
      <c r="G5168">
        <v>1195</v>
      </c>
      <c r="H5168">
        <v>1280</v>
      </c>
      <c r="I5168">
        <v>2002</v>
      </c>
      <c r="J5168">
        <v>112057.62</v>
      </c>
      <c r="K5168">
        <v>78778.64</v>
      </c>
      <c r="L5168">
        <v>76304.95</v>
      </c>
      <c r="M5168">
        <v>30672.841</v>
      </c>
      <c r="N5168">
        <v>186</v>
      </c>
      <c r="O5168">
        <v>193</v>
      </c>
      <c r="P5168">
        <v>291</v>
      </c>
      <c r="Q5168">
        <v>19155.34</v>
      </c>
      <c r="R5168">
        <v>13344.51</v>
      </c>
      <c r="S5168">
        <v>11653.91</v>
      </c>
      <c r="T5168">
        <v>5049.6655000000001</v>
      </c>
      <c r="U5168">
        <v>1009</v>
      </c>
      <c r="V5168">
        <v>1087</v>
      </c>
      <c r="W5168">
        <v>1711</v>
      </c>
      <c r="X5168">
        <v>92902.28</v>
      </c>
      <c r="Y5168">
        <v>65434.13</v>
      </c>
      <c r="Z5168">
        <v>64651.040000000001</v>
      </c>
      <c r="AA5168">
        <v>25623.175500000001</v>
      </c>
      <c r="AB5168">
        <v>1156</v>
      </c>
      <c r="AC5168">
        <v>977</v>
      </c>
      <c r="AD5168">
        <v>482</v>
      </c>
      <c r="AE5168">
        <v>1004</v>
      </c>
      <c r="AF5168">
        <v>183</v>
      </c>
      <c r="AG5168">
        <v>118</v>
      </c>
      <c r="AH5168">
        <v>54</v>
      </c>
      <c r="AI5168">
        <v>180</v>
      </c>
      <c r="AJ5168">
        <v>973</v>
      </c>
      <c r="AK5168">
        <v>859</v>
      </c>
      <c r="AL5168">
        <v>428</v>
      </c>
      <c r="AM5168">
        <v>824</v>
      </c>
    </row>
    <row r="5169" spans="1:39" x14ac:dyDescent="0.15">
      <c r="A5169" t="s">
        <v>52</v>
      </c>
      <c r="B5169">
        <v>100</v>
      </c>
      <c r="C5169">
        <v>2</v>
      </c>
      <c r="D5169">
        <v>0</v>
      </c>
      <c r="E5169" t="s">
        <v>28</v>
      </c>
      <c r="F5169" t="s">
        <v>206</v>
      </c>
      <c r="G5169">
        <v>107</v>
      </c>
      <c r="H5169">
        <v>220</v>
      </c>
      <c r="I5169">
        <v>282</v>
      </c>
      <c r="J5169">
        <v>10295.64</v>
      </c>
      <c r="K5169">
        <v>7888.01</v>
      </c>
      <c r="L5169">
        <v>6354.67</v>
      </c>
      <c r="M5169">
        <v>3872.4663</v>
      </c>
      <c r="N5169">
        <v>107</v>
      </c>
      <c r="O5169">
        <v>110</v>
      </c>
      <c r="P5169">
        <v>146</v>
      </c>
      <c r="Q5169">
        <v>5218.82</v>
      </c>
      <c r="R5169">
        <v>4014.9</v>
      </c>
      <c r="S5169">
        <v>2603.5300000000002</v>
      </c>
      <c r="T5169">
        <v>2100.8670000000002</v>
      </c>
      <c r="U5169">
        <v>107</v>
      </c>
      <c r="V5169">
        <v>110</v>
      </c>
      <c r="W5169">
        <v>136</v>
      </c>
      <c r="X5169">
        <v>5076.82</v>
      </c>
      <c r="Y5169">
        <v>3873.11</v>
      </c>
      <c r="Z5169">
        <v>3751.14</v>
      </c>
      <c r="AA5169">
        <v>1771.5993000000001</v>
      </c>
      <c r="AB5169">
        <v>106</v>
      </c>
      <c r="AC5169">
        <v>106</v>
      </c>
      <c r="AD5169">
        <v>87</v>
      </c>
      <c r="AE5169">
        <v>79</v>
      </c>
      <c r="AF5169">
        <v>106</v>
      </c>
      <c r="AG5169">
        <v>106</v>
      </c>
      <c r="AH5169">
        <v>87</v>
      </c>
      <c r="AI5169">
        <v>79</v>
      </c>
      <c r="AJ5169">
        <v>106</v>
      </c>
      <c r="AK5169">
        <v>106</v>
      </c>
      <c r="AL5169">
        <v>87</v>
      </c>
      <c r="AM5169">
        <v>79</v>
      </c>
    </row>
    <row r="5170" spans="1:39" x14ac:dyDescent="0.15">
      <c r="A5170" t="s">
        <v>52</v>
      </c>
      <c r="B5170">
        <v>100</v>
      </c>
      <c r="C5170">
        <v>2</v>
      </c>
      <c r="D5170">
        <v>0</v>
      </c>
      <c r="E5170" t="s">
        <v>29</v>
      </c>
      <c r="F5170" t="s">
        <v>206</v>
      </c>
      <c r="G5170">
        <v>2</v>
      </c>
      <c r="H5170">
        <v>4</v>
      </c>
      <c r="I5170">
        <v>4</v>
      </c>
      <c r="J5170">
        <v>149.96</v>
      </c>
      <c r="K5170">
        <v>113.66</v>
      </c>
      <c r="L5170">
        <v>113.66</v>
      </c>
      <c r="M5170">
        <v>76.202500000000001</v>
      </c>
      <c r="N5170">
        <v>2</v>
      </c>
      <c r="O5170">
        <v>2</v>
      </c>
      <c r="P5170">
        <v>2</v>
      </c>
      <c r="Q5170">
        <v>69.98</v>
      </c>
      <c r="R5170">
        <v>56.68</v>
      </c>
      <c r="S5170">
        <v>56.68</v>
      </c>
      <c r="T5170">
        <v>40.622500000000002</v>
      </c>
      <c r="U5170">
        <v>2</v>
      </c>
      <c r="V5170">
        <v>2</v>
      </c>
      <c r="W5170">
        <v>2</v>
      </c>
      <c r="X5170">
        <v>79.98</v>
      </c>
      <c r="Y5170">
        <v>56.98</v>
      </c>
      <c r="Z5170">
        <v>56.98</v>
      </c>
      <c r="AA5170">
        <v>35.58</v>
      </c>
      <c r="AB5170">
        <v>2</v>
      </c>
      <c r="AC5170">
        <v>2</v>
      </c>
      <c r="AD5170">
        <v>2</v>
      </c>
      <c r="AE5170">
        <v>2</v>
      </c>
      <c r="AF5170">
        <v>2</v>
      </c>
      <c r="AG5170">
        <v>2</v>
      </c>
      <c r="AH5170">
        <v>2</v>
      </c>
      <c r="AI5170">
        <v>2</v>
      </c>
      <c r="AJ5170">
        <v>2</v>
      </c>
      <c r="AK5170">
        <v>2</v>
      </c>
      <c r="AL5170">
        <v>2</v>
      </c>
      <c r="AM5170">
        <v>2</v>
      </c>
    </row>
    <row r="5171" spans="1:39" x14ac:dyDescent="0.15">
      <c r="A5171" t="s">
        <v>52</v>
      </c>
      <c r="B5171">
        <v>100</v>
      </c>
      <c r="C5171">
        <v>2</v>
      </c>
      <c r="D5171">
        <v>0</v>
      </c>
      <c r="E5171" t="s">
        <v>32</v>
      </c>
      <c r="F5171" t="s">
        <v>206</v>
      </c>
      <c r="G5171">
        <v>12</v>
      </c>
      <c r="H5171">
        <v>24</v>
      </c>
      <c r="I5171">
        <v>27</v>
      </c>
      <c r="J5171">
        <v>1392.8</v>
      </c>
      <c r="K5171">
        <v>985.5</v>
      </c>
      <c r="L5171">
        <v>826.97</v>
      </c>
      <c r="M5171">
        <v>445.49040000000002</v>
      </c>
      <c r="N5171">
        <v>12</v>
      </c>
      <c r="O5171">
        <v>12</v>
      </c>
      <c r="P5171">
        <v>13</v>
      </c>
      <c r="Q5171">
        <v>611.9</v>
      </c>
      <c r="R5171">
        <v>452.72</v>
      </c>
      <c r="S5171">
        <v>294.19</v>
      </c>
      <c r="T5171">
        <v>198.35669999999999</v>
      </c>
      <c r="U5171">
        <v>12</v>
      </c>
      <c r="V5171">
        <v>12</v>
      </c>
      <c r="W5171">
        <v>14</v>
      </c>
      <c r="X5171">
        <v>780.9</v>
      </c>
      <c r="Y5171">
        <v>532.78</v>
      </c>
      <c r="Z5171">
        <v>532.78</v>
      </c>
      <c r="AA5171">
        <v>247.1337</v>
      </c>
      <c r="AB5171">
        <v>12</v>
      </c>
      <c r="AC5171">
        <v>12</v>
      </c>
      <c r="AD5171">
        <v>11</v>
      </c>
      <c r="AE5171">
        <v>11</v>
      </c>
      <c r="AF5171">
        <v>12</v>
      </c>
      <c r="AG5171">
        <v>12</v>
      </c>
      <c r="AH5171">
        <v>11</v>
      </c>
      <c r="AI5171">
        <v>11</v>
      </c>
      <c r="AJ5171">
        <v>12</v>
      </c>
      <c r="AK5171">
        <v>12</v>
      </c>
      <c r="AL5171">
        <v>11</v>
      </c>
      <c r="AM5171">
        <v>11</v>
      </c>
    </row>
    <row r="5172" spans="1:39" x14ac:dyDescent="0.15">
      <c r="A5172" t="s">
        <v>52</v>
      </c>
      <c r="B5172">
        <v>100</v>
      </c>
      <c r="C5172">
        <v>2</v>
      </c>
      <c r="D5172">
        <v>1</v>
      </c>
      <c r="E5172" t="s">
        <v>28</v>
      </c>
      <c r="F5172" t="s">
        <v>206</v>
      </c>
      <c r="G5172">
        <v>574</v>
      </c>
      <c r="H5172">
        <v>1187</v>
      </c>
      <c r="I5172">
        <v>1540</v>
      </c>
      <c r="J5172">
        <v>58268.32</v>
      </c>
      <c r="K5172">
        <v>44418.01</v>
      </c>
      <c r="L5172">
        <v>38812.480000000003</v>
      </c>
      <c r="M5172">
        <v>22178.1351</v>
      </c>
      <c r="N5172">
        <v>574</v>
      </c>
      <c r="O5172">
        <v>591</v>
      </c>
      <c r="P5172">
        <v>844</v>
      </c>
      <c r="Q5172">
        <v>30351.57</v>
      </c>
      <c r="R5172">
        <v>22313.14</v>
      </c>
      <c r="S5172">
        <v>17335.669999999998</v>
      </c>
      <c r="T5172">
        <v>12981.2826</v>
      </c>
      <c r="U5172">
        <v>574</v>
      </c>
      <c r="V5172">
        <v>596</v>
      </c>
      <c r="W5172">
        <v>696</v>
      </c>
      <c r="X5172">
        <v>27916.75</v>
      </c>
      <c r="Y5172">
        <v>22104.87</v>
      </c>
      <c r="Z5172">
        <v>21476.81</v>
      </c>
      <c r="AA5172">
        <v>9196.8525000000009</v>
      </c>
      <c r="AB5172">
        <v>551</v>
      </c>
      <c r="AC5172">
        <v>569</v>
      </c>
      <c r="AD5172">
        <v>427</v>
      </c>
      <c r="AE5172">
        <v>537</v>
      </c>
      <c r="AF5172">
        <v>551</v>
      </c>
      <c r="AG5172">
        <v>569</v>
      </c>
      <c r="AH5172">
        <v>427</v>
      </c>
      <c r="AI5172">
        <v>537</v>
      </c>
      <c r="AJ5172">
        <v>551</v>
      </c>
      <c r="AK5172">
        <v>569</v>
      </c>
      <c r="AL5172">
        <v>427</v>
      </c>
      <c r="AM5172">
        <v>537</v>
      </c>
    </row>
    <row r="5173" spans="1:39" x14ac:dyDescent="0.15">
      <c r="A5173" t="s">
        <v>52</v>
      </c>
      <c r="B5173">
        <v>100</v>
      </c>
      <c r="C5173">
        <v>2</v>
      </c>
      <c r="D5173">
        <v>1</v>
      </c>
      <c r="E5173" t="s">
        <v>30</v>
      </c>
      <c r="F5173" t="s">
        <v>206</v>
      </c>
      <c r="G5173">
        <v>77</v>
      </c>
      <c r="H5173">
        <v>162</v>
      </c>
      <c r="I5173">
        <v>210</v>
      </c>
      <c r="J5173">
        <v>7657.7</v>
      </c>
      <c r="K5173">
        <v>5778.13</v>
      </c>
      <c r="L5173">
        <v>4859.26</v>
      </c>
      <c r="M5173">
        <v>2847.8307</v>
      </c>
      <c r="N5173">
        <v>77</v>
      </c>
      <c r="O5173">
        <v>82</v>
      </c>
      <c r="P5173">
        <v>115</v>
      </c>
      <c r="Q5173">
        <v>4013.99</v>
      </c>
      <c r="R5173">
        <v>2938.48</v>
      </c>
      <c r="S5173">
        <v>2047.4</v>
      </c>
      <c r="T5173">
        <v>1698.6803</v>
      </c>
      <c r="U5173">
        <v>77</v>
      </c>
      <c r="V5173">
        <v>80</v>
      </c>
      <c r="W5173">
        <v>95</v>
      </c>
      <c r="X5173">
        <v>3643.71</v>
      </c>
      <c r="Y5173">
        <v>2839.65</v>
      </c>
      <c r="Z5173">
        <v>2811.86</v>
      </c>
      <c r="AA5173">
        <v>1149.1504</v>
      </c>
      <c r="AB5173">
        <v>73</v>
      </c>
      <c r="AC5173">
        <v>77</v>
      </c>
      <c r="AD5173">
        <v>55</v>
      </c>
      <c r="AE5173">
        <v>74</v>
      </c>
      <c r="AF5173">
        <v>73</v>
      </c>
      <c r="AG5173">
        <v>77</v>
      </c>
      <c r="AH5173">
        <v>55</v>
      </c>
      <c r="AI5173">
        <v>74</v>
      </c>
      <c r="AJ5173">
        <v>73</v>
      </c>
      <c r="AK5173">
        <v>77</v>
      </c>
      <c r="AL5173">
        <v>55</v>
      </c>
      <c r="AM5173">
        <v>74</v>
      </c>
    </row>
    <row r="5174" spans="1:39" x14ac:dyDescent="0.15">
      <c r="A5174" t="s">
        <v>52</v>
      </c>
      <c r="B5174">
        <v>100</v>
      </c>
      <c r="C5174">
        <v>2</v>
      </c>
      <c r="D5174">
        <v>1</v>
      </c>
      <c r="E5174" t="s">
        <v>29</v>
      </c>
      <c r="F5174" t="s">
        <v>206</v>
      </c>
      <c r="G5174">
        <v>843</v>
      </c>
      <c r="H5174">
        <v>1771</v>
      </c>
      <c r="I5174">
        <v>2356</v>
      </c>
      <c r="J5174">
        <v>91520.22</v>
      </c>
      <c r="K5174">
        <v>65987.929999999993</v>
      </c>
      <c r="L5174">
        <v>57355.57</v>
      </c>
      <c r="M5174">
        <v>33952.3923</v>
      </c>
      <c r="N5174">
        <v>843</v>
      </c>
      <c r="O5174">
        <v>881</v>
      </c>
      <c r="P5174">
        <v>1271</v>
      </c>
      <c r="Q5174">
        <v>47295.15</v>
      </c>
      <c r="R5174">
        <v>33290.14</v>
      </c>
      <c r="S5174">
        <v>25844.28</v>
      </c>
      <c r="T5174">
        <v>19637.713599999999</v>
      </c>
      <c r="U5174">
        <v>843</v>
      </c>
      <c r="V5174">
        <v>890</v>
      </c>
      <c r="W5174">
        <v>1085</v>
      </c>
      <c r="X5174">
        <v>44225.07</v>
      </c>
      <c r="Y5174">
        <v>32697.79</v>
      </c>
      <c r="Z5174">
        <v>31511.29</v>
      </c>
      <c r="AA5174">
        <v>14314.6787</v>
      </c>
      <c r="AB5174">
        <v>801</v>
      </c>
      <c r="AC5174">
        <v>834</v>
      </c>
      <c r="AD5174">
        <v>645</v>
      </c>
      <c r="AE5174">
        <v>819</v>
      </c>
      <c r="AF5174">
        <v>801</v>
      </c>
      <c r="AG5174">
        <v>834</v>
      </c>
      <c r="AH5174">
        <v>645</v>
      </c>
      <c r="AI5174">
        <v>819</v>
      </c>
      <c r="AJ5174">
        <v>801</v>
      </c>
      <c r="AK5174">
        <v>834</v>
      </c>
      <c r="AL5174">
        <v>645</v>
      </c>
      <c r="AM5174">
        <v>819</v>
      </c>
    </row>
    <row r="5175" spans="1:39" x14ac:dyDescent="0.15">
      <c r="A5175" t="s">
        <v>52</v>
      </c>
      <c r="B5175">
        <v>100</v>
      </c>
      <c r="C5175">
        <v>2</v>
      </c>
      <c r="D5175">
        <v>1</v>
      </c>
      <c r="E5175" t="s">
        <v>32</v>
      </c>
      <c r="F5175" t="s">
        <v>206</v>
      </c>
      <c r="G5175">
        <v>17</v>
      </c>
      <c r="H5175">
        <v>37</v>
      </c>
      <c r="I5175">
        <v>52</v>
      </c>
      <c r="J5175">
        <v>2027.67</v>
      </c>
      <c r="K5175">
        <v>1418.94</v>
      </c>
      <c r="L5175">
        <v>1258.57</v>
      </c>
      <c r="M5175">
        <v>689.12789999999995</v>
      </c>
      <c r="N5175">
        <v>17</v>
      </c>
      <c r="O5175">
        <v>19</v>
      </c>
      <c r="P5175">
        <v>25</v>
      </c>
      <c r="Q5175">
        <v>994.8</v>
      </c>
      <c r="R5175">
        <v>680.68</v>
      </c>
      <c r="S5175">
        <v>544.04999999999995</v>
      </c>
      <c r="T5175">
        <v>389.03219999999999</v>
      </c>
      <c r="U5175">
        <v>17</v>
      </c>
      <c r="V5175">
        <v>18</v>
      </c>
      <c r="W5175">
        <v>27</v>
      </c>
      <c r="X5175">
        <v>1032.8699999999999</v>
      </c>
      <c r="Y5175">
        <v>738.26</v>
      </c>
      <c r="Z5175">
        <v>714.52</v>
      </c>
      <c r="AA5175">
        <v>300.09570000000002</v>
      </c>
      <c r="AB5175">
        <v>15</v>
      </c>
      <c r="AC5175">
        <v>17</v>
      </c>
      <c r="AD5175">
        <v>12</v>
      </c>
      <c r="AE5175">
        <v>17</v>
      </c>
      <c r="AF5175">
        <v>15</v>
      </c>
      <c r="AG5175">
        <v>17</v>
      </c>
      <c r="AH5175">
        <v>12</v>
      </c>
      <c r="AI5175">
        <v>17</v>
      </c>
      <c r="AJ5175">
        <v>15</v>
      </c>
      <c r="AK5175">
        <v>17</v>
      </c>
      <c r="AL5175">
        <v>12</v>
      </c>
      <c r="AM5175">
        <v>17</v>
      </c>
    </row>
    <row r="5176" spans="1:39" x14ac:dyDescent="0.15">
      <c r="A5176" t="s">
        <v>52</v>
      </c>
      <c r="B5176">
        <v>100</v>
      </c>
      <c r="C5176">
        <v>2</v>
      </c>
      <c r="D5176">
        <v>2</v>
      </c>
      <c r="E5176" t="s">
        <v>28</v>
      </c>
      <c r="F5176" t="s">
        <v>206</v>
      </c>
      <c r="G5176">
        <v>150</v>
      </c>
      <c r="H5176">
        <v>307</v>
      </c>
      <c r="I5176">
        <v>396</v>
      </c>
      <c r="J5176">
        <v>15460.64</v>
      </c>
      <c r="K5176">
        <v>11627.95</v>
      </c>
      <c r="L5176">
        <v>9790.02</v>
      </c>
      <c r="M5176">
        <v>5861.2860000000001</v>
      </c>
      <c r="N5176">
        <v>150</v>
      </c>
      <c r="O5176">
        <v>153</v>
      </c>
      <c r="P5176">
        <v>211</v>
      </c>
      <c r="Q5176">
        <v>7830.23</v>
      </c>
      <c r="R5176">
        <v>5783.69</v>
      </c>
      <c r="S5176">
        <v>4010.74</v>
      </c>
      <c r="T5176">
        <v>3233.8341999999998</v>
      </c>
      <c r="U5176">
        <v>150</v>
      </c>
      <c r="V5176">
        <v>154</v>
      </c>
      <c r="W5176">
        <v>185</v>
      </c>
      <c r="X5176">
        <v>7630.41</v>
      </c>
      <c r="Y5176">
        <v>5844.26</v>
      </c>
      <c r="Z5176">
        <v>5779.28</v>
      </c>
      <c r="AA5176">
        <v>2627.4517999999998</v>
      </c>
      <c r="AB5176">
        <v>144</v>
      </c>
      <c r="AC5176">
        <v>147</v>
      </c>
      <c r="AD5176">
        <v>90</v>
      </c>
      <c r="AE5176">
        <v>134</v>
      </c>
      <c r="AF5176">
        <v>144</v>
      </c>
      <c r="AG5176">
        <v>147</v>
      </c>
      <c r="AH5176">
        <v>90</v>
      </c>
      <c r="AI5176">
        <v>134</v>
      </c>
      <c r="AJ5176">
        <v>144</v>
      </c>
      <c r="AK5176">
        <v>147</v>
      </c>
      <c r="AL5176">
        <v>90</v>
      </c>
      <c r="AM5176">
        <v>134</v>
      </c>
    </row>
    <row r="5177" spans="1:39" x14ac:dyDescent="0.15">
      <c r="A5177" t="s">
        <v>52</v>
      </c>
      <c r="B5177">
        <v>100</v>
      </c>
      <c r="C5177">
        <v>2</v>
      </c>
      <c r="D5177">
        <v>2</v>
      </c>
      <c r="E5177" t="s">
        <v>30</v>
      </c>
      <c r="F5177" t="s">
        <v>206</v>
      </c>
      <c r="G5177">
        <v>22</v>
      </c>
      <c r="H5177">
        <v>45</v>
      </c>
      <c r="I5177">
        <v>58</v>
      </c>
      <c r="J5177">
        <v>2414.6</v>
      </c>
      <c r="K5177">
        <v>1783.68</v>
      </c>
      <c r="L5177">
        <v>1404.92</v>
      </c>
      <c r="M5177">
        <v>871.13</v>
      </c>
      <c r="N5177">
        <v>22</v>
      </c>
      <c r="O5177">
        <v>22</v>
      </c>
      <c r="P5177">
        <v>30</v>
      </c>
      <c r="Q5177">
        <v>1313.79</v>
      </c>
      <c r="R5177">
        <v>929.69</v>
      </c>
      <c r="S5177">
        <v>632.91999999999996</v>
      </c>
      <c r="T5177">
        <v>472.05349999999999</v>
      </c>
      <c r="U5177">
        <v>22</v>
      </c>
      <c r="V5177">
        <v>23</v>
      </c>
      <c r="W5177">
        <v>28</v>
      </c>
      <c r="X5177">
        <v>1100.81</v>
      </c>
      <c r="Y5177">
        <v>853.99</v>
      </c>
      <c r="Z5177">
        <v>772</v>
      </c>
      <c r="AA5177">
        <v>399.07650000000001</v>
      </c>
      <c r="AB5177">
        <v>22</v>
      </c>
      <c r="AC5177">
        <v>22</v>
      </c>
      <c r="AD5177">
        <v>13</v>
      </c>
      <c r="AE5177">
        <v>22</v>
      </c>
      <c r="AF5177">
        <v>22</v>
      </c>
      <c r="AG5177">
        <v>22</v>
      </c>
      <c r="AH5177">
        <v>13</v>
      </c>
      <c r="AI5177">
        <v>22</v>
      </c>
      <c r="AJ5177">
        <v>22</v>
      </c>
      <c r="AK5177">
        <v>22</v>
      </c>
      <c r="AL5177">
        <v>13</v>
      </c>
      <c r="AM5177">
        <v>22</v>
      </c>
    </row>
    <row r="5178" spans="1:39" x14ac:dyDescent="0.15">
      <c r="A5178" t="s">
        <v>52</v>
      </c>
      <c r="B5178">
        <v>100</v>
      </c>
      <c r="C5178">
        <v>2</v>
      </c>
      <c r="D5178">
        <v>2</v>
      </c>
      <c r="E5178" t="s">
        <v>29</v>
      </c>
      <c r="F5178" t="s">
        <v>206</v>
      </c>
      <c r="G5178">
        <v>75</v>
      </c>
      <c r="H5178">
        <v>156</v>
      </c>
      <c r="I5178">
        <v>211</v>
      </c>
      <c r="J5178">
        <v>7810.49</v>
      </c>
      <c r="K5178">
        <v>5656.26</v>
      </c>
      <c r="L5178">
        <v>4855.8599999999997</v>
      </c>
      <c r="M5178">
        <v>2854.6325999999999</v>
      </c>
      <c r="N5178">
        <v>75</v>
      </c>
      <c r="O5178">
        <v>79</v>
      </c>
      <c r="P5178">
        <v>112</v>
      </c>
      <c r="Q5178">
        <v>3910.02</v>
      </c>
      <c r="R5178">
        <v>2877.89</v>
      </c>
      <c r="S5178">
        <v>2149.73</v>
      </c>
      <c r="T5178">
        <v>1519.3439000000001</v>
      </c>
      <c r="U5178">
        <v>75</v>
      </c>
      <c r="V5178">
        <v>77</v>
      </c>
      <c r="W5178">
        <v>99</v>
      </c>
      <c r="X5178">
        <v>3900.47</v>
      </c>
      <c r="Y5178">
        <v>2778.37</v>
      </c>
      <c r="Z5178">
        <v>2706.13</v>
      </c>
      <c r="AA5178">
        <v>1335.2887000000001</v>
      </c>
      <c r="AB5178">
        <v>69</v>
      </c>
      <c r="AC5178">
        <v>73</v>
      </c>
      <c r="AD5178">
        <v>45</v>
      </c>
      <c r="AE5178">
        <v>72</v>
      </c>
      <c r="AF5178">
        <v>69</v>
      </c>
      <c r="AG5178">
        <v>73</v>
      </c>
      <c r="AH5178">
        <v>45</v>
      </c>
      <c r="AI5178">
        <v>72</v>
      </c>
      <c r="AJ5178">
        <v>69</v>
      </c>
      <c r="AK5178">
        <v>73</v>
      </c>
      <c r="AL5178">
        <v>45</v>
      </c>
      <c r="AM5178">
        <v>72</v>
      </c>
    </row>
    <row r="5179" spans="1:39" x14ac:dyDescent="0.15">
      <c r="A5179" t="s">
        <v>52</v>
      </c>
      <c r="B5179">
        <v>100</v>
      </c>
      <c r="C5179">
        <v>2</v>
      </c>
      <c r="D5179">
        <v>2</v>
      </c>
      <c r="E5179" t="s">
        <v>32</v>
      </c>
      <c r="F5179" t="s">
        <v>206</v>
      </c>
      <c r="G5179">
        <v>15</v>
      </c>
      <c r="H5179">
        <v>31</v>
      </c>
      <c r="I5179">
        <v>40</v>
      </c>
      <c r="J5179">
        <v>1872.99</v>
      </c>
      <c r="K5179">
        <v>1247.46</v>
      </c>
      <c r="L5179">
        <v>1102.47</v>
      </c>
      <c r="M5179">
        <v>661.17309999999998</v>
      </c>
      <c r="N5179">
        <v>15</v>
      </c>
      <c r="O5179">
        <v>15</v>
      </c>
      <c r="P5179">
        <v>19</v>
      </c>
      <c r="Q5179">
        <v>811.84</v>
      </c>
      <c r="R5179">
        <v>536.03</v>
      </c>
      <c r="S5179">
        <v>415.53</v>
      </c>
      <c r="T5179">
        <v>336.25420000000003</v>
      </c>
      <c r="U5179">
        <v>15</v>
      </c>
      <c r="V5179">
        <v>16</v>
      </c>
      <c r="W5179">
        <v>21</v>
      </c>
      <c r="X5179">
        <v>1061.1500000000001</v>
      </c>
      <c r="Y5179">
        <v>711.43</v>
      </c>
      <c r="Z5179">
        <v>686.94</v>
      </c>
      <c r="AA5179">
        <v>324.91890000000001</v>
      </c>
      <c r="AB5179">
        <v>15</v>
      </c>
      <c r="AC5179">
        <v>13</v>
      </c>
      <c r="AD5179">
        <v>10</v>
      </c>
      <c r="AE5179">
        <v>13</v>
      </c>
      <c r="AF5179">
        <v>15</v>
      </c>
      <c r="AG5179">
        <v>13</v>
      </c>
      <c r="AH5179">
        <v>10</v>
      </c>
      <c r="AI5179">
        <v>13</v>
      </c>
      <c r="AJ5179">
        <v>15</v>
      </c>
      <c r="AK5179">
        <v>13</v>
      </c>
      <c r="AL5179">
        <v>10</v>
      </c>
      <c r="AM5179">
        <v>13</v>
      </c>
    </row>
    <row r="5180" spans="1:39" x14ac:dyDescent="0.15">
      <c r="A5180" t="s">
        <v>53</v>
      </c>
      <c r="B5180">
        <v>-1</v>
      </c>
      <c r="C5180">
        <v>0</v>
      </c>
      <c r="D5180">
        <v>0</v>
      </c>
      <c r="E5180" t="s">
        <v>28</v>
      </c>
      <c r="F5180" t="s">
        <v>206</v>
      </c>
      <c r="G5180">
        <v>0</v>
      </c>
      <c r="H5180">
        <v>68129</v>
      </c>
      <c r="I5180">
        <v>131656</v>
      </c>
      <c r="J5180">
        <v>7192061.3899999997</v>
      </c>
      <c r="K5180">
        <v>5464192.71</v>
      </c>
      <c r="L5180">
        <v>5301783.09</v>
      </c>
      <c r="M5180">
        <v>1925164.9275</v>
      </c>
      <c r="N5180">
        <v>0</v>
      </c>
      <c r="O5180">
        <v>781</v>
      </c>
      <c r="P5180">
        <v>2720</v>
      </c>
      <c r="Q5180">
        <v>163013.16</v>
      </c>
      <c r="R5180">
        <v>119823.18</v>
      </c>
      <c r="S5180">
        <v>108287.5</v>
      </c>
      <c r="T5180">
        <v>48289.043100000003</v>
      </c>
      <c r="U5180">
        <v>0</v>
      </c>
      <c r="V5180">
        <v>67348</v>
      </c>
      <c r="W5180">
        <v>128936</v>
      </c>
      <c r="X5180">
        <v>7029048.2300000004</v>
      </c>
      <c r="Y5180">
        <v>5344369.53</v>
      </c>
      <c r="Z5180">
        <v>5193495.59</v>
      </c>
      <c r="AA5180">
        <v>1876875.8844000001</v>
      </c>
      <c r="AB5180">
        <v>0</v>
      </c>
      <c r="AC5180">
        <v>0</v>
      </c>
      <c r="AD5180">
        <v>0</v>
      </c>
      <c r="AE5180">
        <v>0</v>
      </c>
      <c r="AF5180">
        <v>0</v>
      </c>
      <c r="AG5180">
        <v>0</v>
      </c>
      <c r="AH5180">
        <v>0</v>
      </c>
      <c r="AI5180">
        <v>0</v>
      </c>
      <c r="AJ5180">
        <v>0</v>
      </c>
      <c r="AK5180">
        <v>0</v>
      </c>
      <c r="AL5180">
        <v>0</v>
      </c>
      <c r="AM5180">
        <v>0</v>
      </c>
    </row>
    <row r="5181" spans="1:39" x14ac:dyDescent="0.15">
      <c r="A5181" t="s">
        <v>53</v>
      </c>
      <c r="B5181">
        <v>5</v>
      </c>
      <c r="C5181">
        <v>1</v>
      </c>
      <c r="D5181">
        <v>0</v>
      </c>
      <c r="E5181" t="s">
        <v>28</v>
      </c>
      <c r="F5181" t="s">
        <v>206</v>
      </c>
      <c r="G5181">
        <v>749</v>
      </c>
      <c r="H5181">
        <v>2871</v>
      </c>
      <c r="I5181">
        <v>14519</v>
      </c>
      <c r="J5181">
        <v>928394.39</v>
      </c>
      <c r="K5181">
        <v>695267.83</v>
      </c>
      <c r="L5181">
        <v>569872.74</v>
      </c>
      <c r="M5181">
        <v>251315.4944</v>
      </c>
      <c r="N5181">
        <v>457</v>
      </c>
      <c r="O5181">
        <v>1486</v>
      </c>
      <c r="P5181">
        <v>8799</v>
      </c>
      <c r="Q5181">
        <v>569289.16</v>
      </c>
      <c r="R5181">
        <v>428123.97</v>
      </c>
      <c r="S5181">
        <v>327987.53999999998</v>
      </c>
      <c r="T5181">
        <v>162753.42819999999</v>
      </c>
      <c r="U5181">
        <v>292</v>
      </c>
      <c r="V5181">
        <v>1385</v>
      </c>
      <c r="W5181">
        <v>5720</v>
      </c>
      <c r="X5181">
        <v>359105.23</v>
      </c>
      <c r="Y5181">
        <v>267143.86</v>
      </c>
      <c r="Z5181">
        <v>241885.2</v>
      </c>
      <c r="AA5181">
        <v>88562.066200000001</v>
      </c>
      <c r="AB5181">
        <v>683</v>
      </c>
      <c r="AC5181">
        <v>663</v>
      </c>
      <c r="AD5181">
        <v>563</v>
      </c>
      <c r="AE5181">
        <v>481</v>
      </c>
      <c r="AF5181">
        <v>449</v>
      </c>
      <c r="AG5181">
        <v>444</v>
      </c>
      <c r="AH5181">
        <v>381</v>
      </c>
      <c r="AI5181">
        <v>322</v>
      </c>
      <c r="AJ5181">
        <v>234</v>
      </c>
      <c r="AK5181">
        <v>219</v>
      </c>
      <c r="AL5181">
        <v>182</v>
      </c>
      <c r="AM5181">
        <v>159</v>
      </c>
    </row>
    <row r="5182" spans="1:39" x14ac:dyDescent="0.15">
      <c r="A5182" t="s">
        <v>53</v>
      </c>
      <c r="B5182">
        <v>5</v>
      </c>
      <c r="C5182">
        <v>1</v>
      </c>
      <c r="D5182">
        <v>0</v>
      </c>
      <c r="E5182" t="s">
        <v>30</v>
      </c>
      <c r="F5182" t="s">
        <v>206</v>
      </c>
      <c r="G5182">
        <v>3</v>
      </c>
      <c r="H5182">
        <v>12</v>
      </c>
      <c r="I5182">
        <v>49</v>
      </c>
      <c r="J5182">
        <v>2808.89</v>
      </c>
      <c r="K5182">
        <v>2249.4</v>
      </c>
      <c r="L5182">
        <v>2249.4</v>
      </c>
      <c r="M5182">
        <v>669.94560000000001</v>
      </c>
      <c r="N5182">
        <v>2</v>
      </c>
      <c r="O5182">
        <v>11</v>
      </c>
      <c r="P5182">
        <v>32</v>
      </c>
      <c r="Q5182">
        <v>1815.89</v>
      </c>
      <c r="R5182">
        <v>1541.89</v>
      </c>
      <c r="S5182">
        <v>1541.89</v>
      </c>
      <c r="T5182">
        <v>467.57560000000001</v>
      </c>
      <c r="U5182">
        <v>1</v>
      </c>
      <c r="V5182">
        <v>1</v>
      </c>
      <c r="W5182">
        <v>17</v>
      </c>
      <c r="X5182">
        <v>993</v>
      </c>
      <c r="Y5182">
        <v>707.51</v>
      </c>
      <c r="Z5182">
        <v>707.51</v>
      </c>
      <c r="AA5182">
        <v>202.37</v>
      </c>
      <c r="AB5182">
        <v>3</v>
      </c>
      <c r="AC5182">
        <v>2</v>
      </c>
      <c r="AD5182">
        <v>2</v>
      </c>
      <c r="AE5182">
        <v>1</v>
      </c>
      <c r="AF5182">
        <v>2</v>
      </c>
      <c r="AG5182">
        <v>2</v>
      </c>
      <c r="AH5182">
        <v>2</v>
      </c>
      <c r="AI5182">
        <v>1</v>
      </c>
      <c r="AJ5182">
        <v>1</v>
      </c>
      <c r="AK5182">
        <v>0</v>
      </c>
      <c r="AL5182">
        <v>0</v>
      </c>
      <c r="AM5182">
        <v>0</v>
      </c>
    </row>
    <row r="5183" spans="1:39" x14ac:dyDescent="0.15">
      <c r="A5183" t="s">
        <v>53</v>
      </c>
      <c r="B5183">
        <v>5</v>
      </c>
      <c r="C5183">
        <v>1</v>
      </c>
      <c r="D5183">
        <v>0</v>
      </c>
      <c r="E5183" t="s">
        <v>29</v>
      </c>
      <c r="F5183" t="s">
        <v>206</v>
      </c>
      <c r="G5183">
        <v>11</v>
      </c>
      <c r="H5183">
        <v>40</v>
      </c>
      <c r="I5183">
        <v>185</v>
      </c>
      <c r="J5183">
        <v>11830.02</v>
      </c>
      <c r="K5183">
        <v>8884.35</v>
      </c>
      <c r="L5183">
        <v>7361.84</v>
      </c>
      <c r="M5183">
        <v>3312.2105999999999</v>
      </c>
      <c r="N5183">
        <v>7</v>
      </c>
      <c r="O5183">
        <v>32</v>
      </c>
      <c r="P5183">
        <v>137</v>
      </c>
      <c r="Q5183">
        <v>8526.19</v>
      </c>
      <c r="R5183">
        <v>6138.95</v>
      </c>
      <c r="S5183">
        <v>4695.4399999999996</v>
      </c>
      <c r="T5183">
        <v>2503.7806</v>
      </c>
      <c r="U5183">
        <v>4</v>
      </c>
      <c r="V5183">
        <v>8</v>
      </c>
      <c r="W5183">
        <v>48</v>
      </c>
      <c r="X5183">
        <v>3303.83</v>
      </c>
      <c r="Y5183">
        <v>2745.4</v>
      </c>
      <c r="Z5183">
        <v>2666.4</v>
      </c>
      <c r="AA5183">
        <v>808.43</v>
      </c>
      <c r="AB5183">
        <v>11</v>
      </c>
      <c r="AC5183">
        <v>9</v>
      </c>
      <c r="AD5183">
        <v>8</v>
      </c>
      <c r="AE5183">
        <v>7</v>
      </c>
      <c r="AF5183">
        <v>7</v>
      </c>
      <c r="AG5183">
        <v>6</v>
      </c>
      <c r="AH5183">
        <v>6</v>
      </c>
      <c r="AI5183">
        <v>5</v>
      </c>
      <c r="AJ5183">
        <v>4</v>
      </c>
      <c r="AK5183">
        <v>3</v>
      </c>
      <c r="AL5183">
        <v>2</v>
      </c>
      <c r="AM5183">
        <v>2</v>
      </c>
    </row>
    <row r="5184" spans="1:39" x14ac:dyDescent="0.15">
      <c r="A5184" t="s">
        <v>53</v>
      </c>
      <c r="B5184">
        <v>5</v>
      </c>
      <c r="C5184">
        <v>1</v>
      </c>
      <c r="D5184">
        <v>0</v>
      </c>
      <c r="E5184" t="s">
        <v>32</v>
      </c>
      <c r="F5184" t="s">
        <v>206</v>
      </c>
      <c r="G5184">
        <v>298</v>
      </c>
      <c r="H5184">
        <v>1089</v>
      </c>
      <c r="I5184">
        <v>6032</v>
      </c>
      <c r="J5184">
        <v>389514.37</v>
      </c>
      <c r="K5184">
        <v>283661.71999999997</v>
      </c>
      <c r="L5184">
        <v>248545.97</v>
      </c>
      <c r="M5184">
        <v>98788.340599999996</v>
      </c>
      <c r="N5184">
        <v>44</v>
      </c>
      <c r="O5184">
        <v>191</v>
      </c>
      <c r="P5184">
        <v>985</v>
      </c>
      <c r="Q5184">
        <v>65006.34</v>
      </c>
      <c r="R5184">
        <v>46124.21</v>
      </c>
      <c r="S5184">
        <v>33831.269999999997</v>
      </c>
      <c r="T5184">
        <v>18838.1486</v>
      </c>
      <c r="U5184">
        <v>254</v>
      </c>
      <c r="V5184">
        <v>898</v>
      </c>
      <c r="W5184">
        <v>5047</v>
      </c>
      <c r="X5184">
        <v>324508.03000000003</v>
      </c>
      <c r="Y5184">
        <v>237537.51</v>
      </c>
      <c r="Z5184">
        <v>214714.7</v>
      </c>
      <c r="AA5184">
        <v>79950.191999999995</v>
      </c>
      <c r="AB5184">
        <v>294</v>
      </c>
      <c r="AC5184">
        <v>266</v>
      </c>
      <c r="AD5184">
        <v>234</v>
      </c>
      <c r="AE5184">
        <v>241</v>
      </c>
      <c r="AF5184">
        <v>41</v>
      </c>
      <c r="AG5184">
        <v>37</v>
      </c>
      <c r="AH5184">
        <v>31</v>
      </c>
      <c r="AI5184">
        <v>36</v>
      </c>
      <c r="AJ5184">
        <v>253</v>
      </c>
      <c r="AK5184">
        <v>229</v>
      </c>
      <c r="AL5184">
        <v>203</v>
      </c>
      <c r="AM5184">
        <v>205</v>
      </c>
    </row>
    <row r="5185" spans="1:39" x14ac:dyDescent="0.15">
      <c r="A5185" t="s">
        <v>53</v>
      </c>
      <c r="B5185">
        <v>5</v>
      </c>
      <c r="C5185">
        <v>1</v>
      </c>
      <c r="D5185">
        <v>1</v>
      </c>
      <c r="E5185" t="s">
        <v>28</v>
      </c>
      <c r="F5185" t="s">
        <v>206</v>
      </c>
      <c r="G5185">
        <v>6195</v>
      </c>
      <c r="H5185">
        <v>32200</v>
      </c>
      <c r="I5185">
        <v>130364</v>
      </c>
      <c r="J5185">
        <v>8257501.4000000004</v>
      </c>
      <c r="K5185">
        <v>6184557.2400000002</v>
      </c>
      <c r="L5185">
        <v>5159841.45</v>
      </c>
      <c r="M5185">
        <v>2209949.2426</v>
      </c>
      <c r="N5185">
        <v>4013</v>
      </c>
      <c r="O5185">
        <v>17119</v>
      </c>
      <c r="P5185">
        <v>80681</v>
      </c>
      <c r="Q5185">
        <v>5325052.24</v>
      </c>
      <c r="R5185">
        <v>4097207.39</v>
      </c>
      <c r="S5185">
        <v>3287247.79</v>
      </c>
      <c r="T5185">
        <v>1472583.1344000001</v>
      </c>
      <c r="U5185">
        <v>2182</v>
      </c>
      <c r="V5185">
        <v>15081</v>
      </c>
      <c r="W5185">
        <v>49683</v>
      </c>
      <c r="X5185">
        <v>2932449.16</v>
      </c>
      <c r="Y5185">
        <v>2087349.85</v>
      </c>
      <c r="Z5185">
        <v>1872593.66</v>
      </c>
      <c r="AA5185">
        <v>737366.10820000002</v>
      </c>
      <c r="AB5185">
        <v>5403</v>
      </c>
      <c r="AC5185">
        <v>5892</v>
      </c>
      <c r="AD5185">
        <v>4092</v>
      </c>
      <c r="AE5185">
        <v>5150</v>
      </c>
      <c r="AF5185">
        <v>3852</v>
      </c>
      <c r="AG5185">
        <v>3946</v>
      </c>
      <c r="AH5185">
        <v>2874</v>
      </c>
      <c r="AI5185">
        <v>3664</v>
      </c>
      <c r="AJ5185">
        <v>1551</v>
      </c>
      <c r="AK5185">
        <v>1946</v>
      </c>
      <c r="AL5185">
        <v>1218</v>
      </c>
      <c r="AM5185">
        <v>1486</v>
      </c>
    </row>
    <row r="5186" spans="1:39" x14ac:dyDescent="0.15">
      <c r="A5186" t="s">
        <v>53</v>
      </c>
      <c r="B5186">
        <v>5</v>
      </c>
      <c r="C5186">
        <v>1</v>
      </c>
      <c r="D5186">
        <v>1</v>
      </c>
      <c r="E5186" t="s">
        <v>30</v>
      </c>
      <c r="F5186" t="s">
        <v>206</v>
      </c>
      <c r="G5186">
        <v>750</v>
      </c>
      <c r="H5186">
        <v>4013</v>
      </c>
      <c r="I5186">
        <v>15616</v>
      </c>
      <c r="J5186">
        <v>1005602.89</v>
      </c>
      <c r="K5186">
        <v>756264.3</v>
      </c>
      <c r="L5186">
        <v>629863.56000000006</v>
      </c>
      <c r="M5186">
        <v>272092.15889999998</v>
      </c>
      <c r="N5186">
        <v>463</v>
      </c>
      <c r="O5186">
        <v>2050</v>
      </c>
      <c r="P5186">
        <v>9420</v>
      </c>
      <c r="Q5186">
        <v>623819.5</v>
      </c>
      <c r="R5186">
        <v>476865.66</v>
      </c>
      <c r="S5186">
        <v>383913.98</v>
      </c>
      <c r="T5186">
        <v>175671.53150000001</v>
      </c>
      <c r="U5186">
        <v>287</v>
      </c>
      <c r="V5186">
        <v>1963</v>
      </c>
      <c r="W5186">
        <v>6196</v>
      </c>
      <c r="X5186">
        <v>381783.39</v>
      </c>
      <c r="Y5186">
        <v>279398.64</v>
      </c>
      <c r="Z5186">
        <v>245949.58</v>
      </c>
      <c r="AA5186">
        <v>96420.627399999998</v>
      </c>
      <c r="AB5186">
        <v>665</v>
      </c>
      <c r="AC5186">
        <v>736</v>
      </c>
      <c r="AD5186">
        <v>483</v>
      </c>
      <c r="AE5186">
        <v>679</v>
      </c>
      <c r="AF5186">
        <v>432</v>
      </c>
      <c r="AG5186">
        <v>457</v>
      </c>
      <c r="AH5186">
        <v>331</v>
      </c>
      <c r="AI5186">
        <v>444</v>
      </c>
      <c r="AJ5186">
        <v>233</v>
      </c>
      <c r="AK5186">
        <v>279</v>
      </c>
      <c r="AL5186">
        <v>152</v>
      </c>
      <c r="AM5186">
        <v>235</v>
      </c>
    </row>
    <row r="5187" spans="1:39" x14ac:dyDescent="0.15">
      <c r="A5187" t="s">
        <v>53</v>
      </c>
      <c r="B5187">
        <v>5</v>
      </c>
      <c r="C5187">
        <v>1</v>
      </c>
      <c r="D5187">
        <v>1</v>
      </c>
      <c r="E5187" t="s">
        <v>29</v>
      </c>
      <c r="F5187" t="s">
        <v>206</v>
      </c>
      <c r="G5187">
        <v>9782</v>
      </c>
      <c r="H5187">
        <v>52249</v>
      </c>
      <c r="I5187">
        <v>213882</v>
      </c>
      <c r="J5187">
        <v>13401868.140000001</v>
      </c>
      <c r="K5187">
        <v>9707956.8100000005</v>
      </c>
      <c r="L5187">
        <v>8150229.0199999996</v>
      </c>
      <c r="M5187">
        <v>3593428.1285999999</v>
      </c>
      <c r="N5187">
        <v>4739</v>
      </c>
      <c r="O5187">
        <v>23135</v>
      </c>
      <c r="P5187">
        <v>107676</v>
      </c>
      <c r="Q5187">
        <v>6829092.0599999996</v>
      </c>
      <c r="R5187">
        <v>4915661.4000000004</v>
      </c>
      <c r="S5187">
        <v>3918132.52</v>
      </c>
      <c r="T5187">
        <v>1950087.0311</v>
      </c>
      <c r="U5187">
        <v>5043</v>
      </c>
      <c r="V5187">
        <v>29114</v>
      </c>
      <c r="W5187">
        <v>106206</v>
      </c>
      <c r="X5187">
        <v>6572776.0800000001</v>
      </c>
      <c r="Y5187">
        <v>4792295.41</v>
      </c>
      <c r="Z5187">
        <v>4232096.5</v>
      </c>
      <c r="AA5187">
        <v>1643341.0974999999</v>
      </c>
      <c r="AB5187">
        <v>9131</v>
      </c>
      <c r="AC5187">
        <v>9273</v>
      </c>
      <c r="AD5187">
        <v>6630</v>
      </c>
      <c r="AE5187">
        <v>9162</v>
      </c>
      <c r="AF5187">
        <v>4511</v>
      </c>
      <c r="AG5187">
        <v>4515</v>
      </c>
      <c r="AH5187">
        <v>3493</v>
      </c>
      <c r="AI5187">
        <v>4537</v>
      </c>
      <c r="AJ5187">
        <v>4620</v>
      </c>
      <c r="AK5187">
        <v>4758</v>
      </c>
      <c r="AL5187">
        <v>3137</v>
      </c>
      <c r="AM5187">
        <v>4625</v>
      </c>
    </row>
    <row r="5188" spans="1:39" x14ac:dyDescent="0.15">
      <c r="A5188" t="s">
        <v>53</v>
      </c>
      <c r="B5188">
        <v>5</v>
      </c>
      <c r="C5188">
        <v>1</v>
      </c>
      <c r="D5188">
        <v>1</v>
      </c>
      <c r="E5188" t="s">
        <v>31</v>
      </c>
      <c r="F5188" t="s">
        <v>206</v>
      </c>
      <c r="G5188">
        <v>10</v>
      </c>
      <c r="H5188">
        <v>75</v>
      </c>
      <c r="I5188">
        <v>178</v>
      </c>
      <c r="J5188">
        <v>10723.69</v>
      </c>
      <c r="K5188">
        <v>7804.78</v>
      </c>
      <c r="L5188">
        <v>6965.06</v>
      </c>
      <c r="M5188">
        <v>2626.4708999999998</v>
      </c>
      <c r="N5188">
        <v>2</v>
      </c>
      <c r="O5188">
        <v>9</v>
      </c>
      <c r="P5188">
        <v>30</v>
      </c>
      <c r="Q5188">
        <v>1787.92</v>
      </c>
      <c r="R5188">
        <v>1606.67</v>
      </c>
      <c r="S5188">
        <v>1606.67</v>
      </c>
      <c r="T5188">
        <v>426.37430000000001</v>
      </c>
      <c r="U5188">
        <v>8</v>
      </c>
      <c r="V5188">
        <v>66</v>
      </c>
      <c r="W5188">
        <v>148</v>
      </c>
      <c r="X5188">
        <v>8935.77</v>
      </c>
      <c r="Y5188">
        <v>6198.11</v>
      </c>
      <c r="Z5188">
        <v>5358.39</v>
      </c>
      <c r="AA5188">
        <v>2200.0965999999999</v>
      </c>
      <c r="AB5188">
        <v>8</v>
      </c>
      <c r="AC5188">
        <v>10</v>
      </c>
      <c r="AD5188">
        <v>6</v>
      </c>
      <c r="AE5188">
        <v>8</v>
      </c>
      <c r="AF5188">
        <v>2</v>
      </c>
      <c r="AG5188">
        <v>2</v>
      </c>
      <c r="AH5188">
        <v>1</v>
      </c>
      <c r="AI5188">
        <v>2</v>
      </c>
      <c r="AJ5188">
        <v>6</v>
      </c>
      <c r="AK5188">
        <v>8</v>
      </c>
      <c r="AL5188">
        <v>5</v>
      </c>
      <c r="AM5188">
        <v>6</v>
      </c>
    </row>
    <row r="5189" spans="1:39" x14ac:dyDescent="0.15">
      <c r="A5189" t="s">
        <v>53</v>
      </c>
      <c r="B5189">
        <v>5</v>
      </c>
      <c r="C5189">
        <v>1</v>
      </c>
      <c r="D5189">
        <v>1</v>
      </c>
      <c r="E5189" t="s">
        <v>32</v>
      </c>
      <c r="F5189" t="s">
        <v>206</v>
      </c>
      <c r="G5189">
        <v>393</v>
      </c>
      <c r="H5189">
        <v>1819</v>
      </c>
      <c r="I5189">
        <v>7782</v>
      </c>
      <c r="J5189">
        <v>501532.68</v>
      </c>
      <c r="K5189">
        <v>366097.65</v>
      </c>
      <c r="L5189">
        <v>329407.25</v>
      </c>
      <c r="M5189">
        <v>126962.49619999999</v>
      </c>
      <c r="N5189">
        <v>66</v>
      </c>
      <c r="O5189">
        <v>357</v>
      </c>
      <c r="P5189">
        <v>1495</v>
      </c>
      <c r="Q5189">
        <v>97592.23</v>
      </c>
      <c r="R5189">
        <v>70903.66</v>
      </c>
      <c r="S5189">
        <v>58756.23</v>
      </c>
      <c r="T5189">
        <v>27621.4827</v>
      </c>
      <c r="U5189">
        <v>327</v>
      </c>
      <c r="V5189">
        <v>1462</v>
      </c>
      <c r="W5189">
        <v>6287</v>
      </c>
      <c r="X5189">
        <v>403940.45</v>
      </c>
      <c r="Y5189">
        <v>295193.99</v>
      </c>
      <c r="Z5189">
        <v>270651.02</v>
      </c>
      <c r="AA5189">
        <v>99341.013500000001</v>
      </c>
      <c r="AB5189">
        <v>379</v>
      </c>
      <c r="AC5189">
        <v>378</v>
      </c>
      <c r="AD5189">
        <v>255</v>
      </c>
      <c r="AE5189">
        <v>371</v>
      </c>
      <c r="AF5189">
        <v>64</v>
      </c>
      <c r="AG5189">
        <v>63</v>
      </c>
      <c r="AH5189">
        <v>48</v>
      </c>
      <c r="AI5189">
        <v>63</v>
      </c>
      <c r="AJ5189">
        <v>315</v>
      </c>
      <c r="AK5189">
        <v>315</v>
      </c>
      <c r="AL5189">
        <v>207</v>
      </c>
      <c r="AM5189">
        <v>308</v>
      </c>
    </row>
    <row r="5190" spans="1:39" x14ac:dyDescent="0.15">
      <c r="A5190" t="s">
        <v>53</v>
      </c>
      <c r="B5190">
        <v>5</v>
      </c>
      <c r="C5190">
        <v>1</v>
      </c>
      <c r="D5190">
        <v>2</v>
      </c>
      <c r="E5190" t="s">
        <v>28</v>
      </c>
      <c r="F5190" t="s">
        <v>206</v>
      </c>
      <c r="G5190">
        <v>850</v>
      </c>
      <c r="H5190">
        <v>2555</v>
      </c>
      <c r="I5190">
        <v>15197</v>
      </c>
      <c r="J5190">
        <v>997060.35</v>
      </c>
      <c r="K5190">
        <v>780077.95</v>
      </c>
      <c r="L5190">
        <v>625759.23</v>
      </c>
      <c r="M5190">
        <v>271045.04609999998</v>
      </c>
      <c r="N5190">
        <v>528</v>
      </c>
      <c r="O5190">
        <v>1539</v>
      </c>
      <c r="P5190">
        <v>9746</v>
      </c>
      <c r="Q5190">
        <v>638349.62</v>
      </c>
      <c r="R5190">
        <v>495480.78</v>
      </c>
      <c r="S5190">
        <v>371951.06</v>
      </c>
      <c r="T5190">
        <v>182542.91209999999</v>
      </c>
      <c r="U5190">
        <v>322</v>
      </c>
      <c r="V5190">
        <v>1016</v>
      </c>
      <c r="W5190">
        <v>5451</v>
      </c>
      <c r="X5190">
        <v>358710.73</v>
      </c>
      <c r="Y5190">
        <v>284597.17</v>
      </c>
      <c r="Z5190">
        <v>253808.17</v>
      </c>
      <c r="AA5190">
        <v>88502.134000000005</v>
      </c>
      <c r="AB5190">
        <v>801</v>
      </c>
      <c r="AC5190">
        <v>810</v>
      </c>
      <c r="AD5190">
        <v>467</v>
      </c>
      <c r="AE5190">
        <v>770</v>
      </c>
      <c r="AF5190">
        <v>497</v>
      </c>
      <c r="AG5190">
        <v>519</v>
      </c>
      <c r="AH5190">
        <v>319</v>
      </c>
      <c r="AI5190">
        <v>484</v>
      </c>
      <c r="AJ5190">
        <v>304</v>
      </c>
      <c r="AK5190">
        <v>291</v>
      </c>
      <c r="AL5190">
        <v>148</v>
      </c>
      <c r="AM5190">
        <v>286</v>
      </c>
    </row>
    <row r="5191" spans="1:39" x14ac:dyDescent="0.15">
      <c r="A5191" t="s">
        <v>53</v>
      </c>
      <c r="B5191">
        <v>5</v>
      </c>
      <c r="C5191">
        <v>1</v>
      </c>
      <c r="D5191">
        <v>2</v>
      </c>
      <c r="E5191" t="s">
        <v>30</v>
      </c>
      <c r="F5191" t="s">
        <v>206</v>
      </c>
      <c r="G5191">
        <v>107</v>
      </c>
      <c r="H5191">
        <v>364</v>
      </c>
      <c r="I5191">
        <v>2085</v>
      </c>
      <c r="J5191">
        <v>138911.10999999999</v>
      </c>
      <c r="K5191">
        <v>106618.34</v>
      </c>
      <c r="L5191">
        <v>84718.94</v>
      </c>
      <c r="M5191">
        <v>38613.8989</v>
      </c>
      <c r="N5191">
        <v>69</v>
      </c>
      <c r="O5191">
        <v>231</v>
      </c>
      <c r="P5191">
        <v>1511</v>
      </c>
      <c r="Q5191">
        <v>99540.6</v>
      </c>
      <c r="R5191">
        <v>74650.570000000007</v>
      </c>
      <c r="S5191">
        <v>57219.15</v>
      </c>
      <c r="T5191">
        <v>29093.667000000001</v>
      </c>
      <c r="U5191">
        <v>38</v>
      </c>
      <c r="V5191">
        <v>133</v>
      </c>
      <c r="W5191">
        <v>574</v>
      </c>
      <c r="X5191">
        <v>39370.51</v>
      </c>
      <c r="Y5191">
        <v>31967.77</v>
      </c>
      <c r="Z5191">
        <v>27499.79</v>
      </c>
      <c r="AA5191">
        <v>9520.2319000000007</v>
      </c>
      <c r="AB5191">
        <v>98</v>
      </c>
      <c r="AC5191">
        <v>103</v>
      </c>
      <c r="AD5191">
        <v>61</v>
      </c>
      <c r="AE5191">
        <v>107</v>
      </c>
      <c r="AF5191">
        <v>61</v>
      </c>
      <c r="AG5191">
        <v>66</v>
      </c>
      <c r="AH5191">
        <v>40</v>
      </c>
      <c r="AI5191">
        <v>69</v>
      </c>
      <c r="AJ5191">
        <v>37</v>
      </c>
      <c r="AK5191">
        <v>37</v>
      </c>
      <c r="AL5191">
        <v>21</v>
      </c>
      <c r="AM5191">
        <v>38</v>
      </c>
    </row>
    <row r="5192" spans="1:39" x14ac:dyDescent="0.15">
      <c r="A5192" t="s">
        <v>53</v>
      </c>
      <c r="B5192">
        <v>5</v>
      </c>
      <c r="C5192">
        <v>1</v>
      </c>
      <c r="D5192">
        <v>2</v>
      </c>
      <c r="E5192" t="s">
        <v>29</v>
      </c>
      <c r="F5192" t="s">
        <v>206</v>
      </c>
      <c r="G5192">
        <v>496</v>
      </c>
      <c r="H5192">
        <v>1498</v>
      </c>
      <c r="I5192">
        <v>9431</v>
      </c>
      <c r="J5192">
        <v>616026.48</v>
      </c>
      <c r="K5192">
        <v>455215.56</v>
      </c>
      <c r="L5192">
        <v>377216.37</v>
      </c>
      <c r="M5192">
        <v>164853.14569999999</v>
      </c>
      <c r="N5192">
        <v>254</v>
      </c>
      <c r="O5192">
        <v>720</v>
      </c>
      <c r="P5192">
        <v>4978</v>
      </c>
      <c r="Q5192">
        <v>335707.46</v>
      </c>
      <c r="R5192">
        <v>246113.77</v>
      </c>
      <c r="S5192">
        <v>190691.92</v>
      </c>
      <c r="T5192">
        <v>96054.010299999994</v>
      </c>
      <c r="U5192">
        <v>242</v>
      </c>
      <c r="V5192">
        <v>778</v>
      </c>
      <c r="W5192">
        <v>4453</v>
      </c>
      <c r="X5192">
        <v>280319.02</v>
      </c>
      <c r="Y5192">
        <v>209101.79</v>
      </c>
      <c r="Z5192">
        <v>186524.45</v>
      </c>
      <c r="AA5192">
        <v>68799.135399999999</v>
      </c>
      <c r="AB5192">
        <v>466</v>
      </c>
      <c r="AC5192">
        <v>465</v>
      </c>
      <c r="AD5192">
        <v>248</v>
      </c>
      <c r="AE5192">
        <v>475</v>
      </c>
      <c r="AF5192">
        <v>241</v>
      </c>
      <c r="AG5192">
        <v>236</v>
      </c>
      <c r="AH5192">
        <v>146</v>
      </c>
      <c r="AI5192">
        <v>246</v>
      </c>
      <c r="AJ5192">
        <v>225</v>
      </c>
      <c r="AK5192">
        <v>229</v>
      </c>
      <c r="AL5192">
        <v>102</v>
      </c>
      <c r="AM5192">
        <v>229</v>
      </c>
    </row>
    <row r="5193" spans="1:39" x14ac:dyDescent="0.15">
      <c r="A5193" t="s">
        <v>53</v>
      </c>
      <c r="B5193">
        <v>5</v>
      </c>
      <c r="C5193">
        <v>1</v>
      </c>
      <c r="D5193">
        <v>2</v>
      </c>
      <c r="E5193" t="s">
        <v>32</v>
      </c>
      <c r="F5193" t="s">
        <v>206</v>
      </c>
      <c r="G5193">
        <v>159</v>
      </c>
      <c r="H5193">
        <v>562</v>
      </c>
      <c r="I5193">
        <v>2949</v>
      </c>
      <c r="J5193">
        <v>190576.72</v>
      </c>
      <c r="K5193">
        <v>142427.21</v>
      </c>
      <c r="L5193">
        <v>127349.9</v>
      </c>
      <c r="M5193">
        <v>47296.888800000001</v>
      </c>
      <c r="N5193">
        <v>16</v>
      </c>
      <c r="O5193">
        <v>48</v>
      </c>
      <c r="P5193">
        <v>342</v>
      </c>
      <c r="Q5193">
        <v>22698.07</v>
      </c>
      <c r="R5193">
        <v>17604.259999999998</v>
      </c>
      <c r="S5193">
        <v>14127.23</v>
      </c>
      <c r="T5193">
        <v>6235.7101000000002</v>
      </c>
      <c r="U5193">
        <v>143</v>
      </c>
      <c r="V5193">
        <v>514</v>
      </c>
      <c r="W5193">
        <v>2607</v>
      </c>
      <c r="X5193">
        <v>167878.65</v>
      </c>
      <c r="Y5193">
        <v>124822.95</v>
      </c>
      <c r="Z5193">
        <v>113222.67</v>
      </c>
      <c r="AA5193">
        <v>41061.178699999997</v>
      </c>
      <c r="AB5193">
        <v>149</v>
      </c>
      <c r="AC5193">
        <v>139</v>
      </c>
      <c r="AD5193">
        <v>90</v>
      </c>
      <c r="AE5193">
        <v>143</v>
      </c>
      <c r="AF5193">
        <v>14</v>
      </c>
      <c r="AG5193">
        <v>12</v>
      </c>
      <c r="AH5193">
        <v>5</v>
      </c>
      <c r="AI5193">
        <v>15</v>
      </c>
      <c r="AJ5193">
        <v>135</v>
      </c>
      <c r="AK5193">
        <v>127</v>
      </c>
      <c r="AL5193">
        <v>85</v>
      </c>
      <c r="AM5193">
        <v>128</v>
      </c>
    </row>
    <row r="5194" spans="1:39" x14ac:dyDescent="0.15">
      <c r="A5194" t="s">
        <v>53</v>
      </c>
      <c r="B5194">
        <v>5</v>
      </c>
      <c r="C5194">
        <v>2</v>
      </c>
      <c r="D5194">
        <v>0</v>
      </c>
      <c r="E5194" t="s">
        <v>28</v>
      </c>
      <c r="F5194" t="s">
        <v>206</v>
      </c>
      <c r="G5194">
        <v>359</v>
      </c>
      <c r="H5194">
        <v>2024</v>
      </c>
      <c r="I5194">
        <v>8349</v>
      </c>
      <c r="J5194">
        <v>502612.51</v>
      </c>
      <c r="K5194">
        <v>363528.31</v>
      </c>
      <c r="L5194">
        <v>286861.89</v>
      </c>
      <c r="M5194">
        <v>140427.40640000001</v>
      </c>
      <c r="N5194">
        <v>359</v>
      </c>
      <c r="O5194">
        <v>1003</v>
      </c>
      <c r="P5194">
        <v>4703</v>
      </c>
      <c r="Q5194">
        <v>277738.73</v>
      </c>
      <c r="R5194">
        <v>194688.67</v>
      </c>
      <c r="S5194">
        <v>131407.29</v>
      </c>
      <c r="T5194">
        <v>82829.412599999996</v>
      </c>
      <c r="U5194">
        <v>359</v>
      </c>
      <c r="V5194">
        <v>1021</v>
      </c>
      <c r="W5194">
        <v>3646</v>
      </c>
      <c r="X5194">
        <v>224873.78</v>
      </c>
      <c r="Y5194">
        <v>168839.64</v>
      </c>
      <c r="Z5194">
        <v>155454.6</v>
      </c>
      <c r="AA5194">
        <v>57597.993799999997</v>
      </c>
      <c r="AB5194">
        <v>353</v>
      </c>
      <c r="AC5194">
        <v>356</v>
      </c>
      <c r="AD5194">
        <v>328</v>
      </c>
      <c r="AE5194">
        <v>318</v>
      </c>
      <c r="AF5194">
        <v>353</v>
      </c>
      <c r="AG5194">
        <v>356</v>
      </c>
      <c r="AH5194">
        <v>328</v>
      </c>
      <c r="AI5194">
        <v>318</v>
      </c>
      <c r="AJ5194">
        <v>353</v>
      </c>
      <c r="AK5194">
        <v>356</v>
      </c>
      <c r="AL5194">
        <v>328</v>
      </c>
      <c r="AM5194">
        <v>318</v>
      </c>
    </row>
    <row r="5195" spans="1:39" x14ac:dyDescent="0.15">
      <c r="A5195" t="s">
        <v>53</v>
      </c>
      <c r="B5195">
        <v>5</v>
      </c>
      <c r="C5195">
        <v>2</v>
      </c>
      <c r="D5195">
        <v>0</v>
      </c>
      <c r="E5195" t="s">
        <v>30</v>
      </c>
      <c r="F5195" t="s">
        <v>206</v>
      </c>
      <c r="G5195">
        <v>1</v>
      </c>
      <c r="H5195">
        <v>7</v>
      </c>
      <c r="I5195">
        <v>26</v>
      </c>
      <c r="J5195">
        <v>1164.79</v>
      </c>
      <c r="K5195">
        <v>871.84</v>
      </c>
      <c r="L5195">
        <v>596.87</v>
      </c>
      <c r="M5195">
        <v>383.44619999999998</v>
      </c>
      <c r="N5195">
        <v>1</v>
      </c>
      <c r="O5195">
        <v>1</v>
      </c>
      <c r="P5195">
        <v>1</v>
      </c>
      <c r="Q5195">
        <v>79</v>
      </c>
      <c r="R5195">
        <v>47.4</v>
      </c>
      <c r="S5195">
        <v>47.4</v>
      </c>
      <c r="T5195">
        <v>20.356200000000001</v>
      </c>
      <c r="U5195">
        <v>1</v>
      </c>
      <c r="V5195">
        <v>6</v>
      </c>
      <c r="W5195">
        <v>25</v>
      </c>
      <c r="X5195">
        <v>1085.79</v>
      </c>
      <c r="Y5195">
        <v>824.44</v>
      </c>
      <c r="Z5195">
        <v>549.47</v>
      </c>
      <c r="AA5195">
        <v>363.09</v>
      </c>
      <c r="AB5195">
        <v>1</v>
      </c>
      <c r="AC5195">
        <v>1</v>
      </c>
      <c r="AD5195">
        <v>1</v>
      </c>
      <c r="AE5195">
        <v>1</v>
      </c>
      <c r="AF5195">
        <v>1</v>
      </c>
      <c r="AG5195">
        <v>1</v>
      </c>
      <c r="AH5195">
        <v>1</v>
      </c>
      <c r="AI5195">
        <v>1</v>
      </c>
      <c r="AJ5195">
        <v>1</v>
      </c>
      <c r="AK5195">
        <v>1</v>
      </c>
      <c r="AL5195">
        <v>1</v>
      </c>
      <c r="AM5195">
        <v>1</v>
      </c>
    </row>
    <row r="5196" spans="1:39" x14ac:dyDescent="0.15">
      <c r="A5196" t="s">
        <v>53</v>
      </c>
      <c r="B5196">
        <v>5</v>
      </c>
      <c r="C5196">
        <v>2</v>
      </c>
      <c r="D5196">
        <v>0</v>
      </c>
      <c r="E5196" t="s">
        <v>29</v>
      </c>
      <c r="F5196" t="s">
        <v>206</v>
      </c>
      <c r="G5196">
        <v>9</v>
      </c>
      <c r="H5196">
        <v>49</v>
      </c>
      <c r="I5196">
        <v>198</v>
      </c>
      <c r="J5196">
        <v>12994.45</v>
      </c>
      <c r="K5196">
        <v>9356.8700000000008</v>
      </c>
      <c r="L5196">
        <v>7455.12</v>
      </c>
      <c r="M5196">
        <v>3761.5776000000001</v>
      </c>
      <c r="N5196">
        <v>9</v>
      </c>
      <c r="O5196">
        <v>21</v>
      </c>
      <c r="P5196">
        <v>109</v>
      </c>
      <c r="Q5196">
        <v>6846.34</v>
      </c>
      <c r="R5196">
        <v>4721.4799999999996</v>
      </c>
      <c r="S5196">
        <v>3655.47</v>
      </c>
      <c r="T5196">
        <v>2217.8453</v>
      </c>
      <c r="U5196">
        <v>9</v>
      </c>
      <c r="V5196">
        <v>28</v>
      </c>
      <c r="W5196">
        <v>89</v>
      </c>
      <c r="X5196">
        <v>6148.11</v>
      </c>
      <c r="Y5196">
        <v>4635.3900000000003</v>
      </c>
      <c r="Z5196">
        <v>3799.65</v>
      </c>
      <c r="AA5196">
        <v>1543.7322999999999</v>
      </c>
      <c r="AB5196">
        <v>9</v>
      </c>
      <c r="AC5196">
        <v>9</v>
      </c>
      <c r="AD5196">
        <v>9</v>
      </c>
      <c r="AE5196">
        <v>9</v>
      </c>
      <c r="AF5196">
        <v>9</v>
      </c>
      <c r="AG5196">
        <v>9</v>
      </c>
      <c r="AH5196">
        <v>9</v>
      </c>
      <c r="AI5196">
        <v>9</v>
      </c>
      <c r="AJ5196">
        <v>9</v>
      </c>
      <c r="AK5196">
        <v>9</v>
      </c>
      <c r="AL5196">
        <v>9</v>
      </c>
      <c r="AM5196">
        <v>9</v>
      </c>
    </row>
    <row r="5197" spans="1:39" x14ac:dyDescent="0.15">
      <c r="A5197" t="s">
        <v>53</v>
      </c>
      <c r="B5197">
        <v>5</v>
      </c>
      <c r="C5197">
        <v>2</v>
      </c>
      <c r="D5197">
        <v>0</v>
      </c>
      <c r="E5197" t="s">
        <v>32</v>
      </c>
      <c r="F5197" t="s">
        <v>206</v>
      </c>
      <c r="G5197">
        <v>249</v>
      </c>
      <c r="H5197">
        <v>1462</v>
      </c>
      <c r="I5197">
        <v>5957</v>
      </c>
      <c r="J5197">
        <v>362905.1</v>
      </c>
      <c r="K5197">
        <v>250407.26</v>
      </c>
      <c r="L5197">
        <v>205857.41</v>
      </c>
      <c r="M5197">
        <v>100023.91559999999</v>
      </c>
      <c r="N5197">
        <v>249</v>
      </c>
      <c r="O5197">
        <v>609</v>
      </c>
      <c r="P5197">
        <v>2589</v>
      </c>
      <c r="Q5197">
        <v>155490.62</v>
      </c>
      <c r="R5197">
        <v>103122.72</v>
      </c>
      <c r="S5197">
        <v>69221.34</v>
      </c>
      <c r="T5197">
        <v>47391.2791</v>
      </c>
      <c r="U5197">
        <v>249</v>
      </c>
      <c r="V5197">
        <v>853</v>
      </c>
      <c r="W5197">
        <v>3368</v>
      </c>
      <c r="X5197">
        <v>207414.48</v>
      </c>
      <c r="Y5197">
        <v>147284.54</v>
      </c>
      <c r="Z5197">
        <v>136636.07</v>
      </c>
      <c r="AA5197">
        <v>52632.636500000001</v>
      </c>
      <c r="AB5197">
        <v>249</v>
      </c>
      <c r="AC5197">
        <v>245</v>
      </c>
      <c r="AD5197">
        <v>229</v>
      </c>
      <c r="AE5197">
        <v>226</v>
      </c>
      <c r="AF5197">
        <v>249</v>
      </c>
      <c r="AG5197">
        <v>245</v>
      </c>
      <c r="AH5197">
        <v>229</v>
      </c>
      <c r="AI5197">
        <v>226</v>
      </c>
      <c r="AJ5197">
        <v>249</v>
      </c>
      <c r="AK5197">
        <v>245</v>
      </c>
      <c r="AL5197">
        <v>229</v>
      </c>
      <c r="AM5197">
        <v>226</v>
      </c>
    </row>
    <row r="5198" spans="1:39" x14ac:dyDescent="0.15">
      <c r="A5198" t="s">
        <v>53</v>
      </c>
      <c r="B5198">
        <v>5</v>
      </c>
      <c r="C5198">
        <v>2</v>
      </c>
      <c r="D5198">
        <v>1</v>
      </c>
      <c r="E5198" t="s">
        <v>28</v>
      </c>
      <c r="F5198" t="s">
        <v>206</v>
      </c>
      <c r="G5198">
        <v>3952</v>
      </c>
      <c r="H5198">
        <v>24515</v>
      </c>
      <c r="I5198">
        <v>87446</v>
      </c>
      <c r="J5198">
        <v>5313617.6500000004</v>
      </c>
      <c r="K5198">
        <v>3943916.26</v>
      </c>
      <c r="L5198">
        <v>3162012.65</v>
      </c>
      <c r="M5198">
        <v>1460988.523</v>
      </c>
      <c r="N5198">
        <v>3952</v>
      </c>
      <c r="O5198">
        <v>12308</v>
      </c>
      <c r="P5198">
        <v>50196</v>
      </c>
      <c r="Q5198">
        <v>3056864.57</v>
      </c>
      <c r="R5198">
        <v>2215557.02</v>
      </c>
      <c r="S5198">
        <v>1592033.72</v>
      </c>
      <c r="T5198">
        <v>884525.82350000006</v>
      </c>
      <c r="U5198">
        <v>3952</v>
      </c>
      <c r="V5198">
        <v>12207</v>
      </c>
      <c r="W5198">
        <v>37250</v>
      </c>
      <c r="X5198">
        <v>2256753.08</v>
      </c>
      <c r="Y5198">
        <v>1728359.24</v>
      </c>
      <c r="Z5198">
        <v>1569978.93</v>
      </c>
      <c r="AA5198">
        <v>576462.69949999999</v>
      </c>
      <c r="AB5198">
        <v>3730</v>
      </c>
      <c r="AC5198">
        <v>3919</v>
      </c>
      <c r="AD5198">
        <v>3005</v>
      </c>
      <c r="AE5198">
        <v>3748</v>
      </c>
      <c r="AF5198">
        <v>3730</v>
      </c>
      <c r="AG5198">
        <v>3919</v>
      </c>
      <c r="AH5198">
        <v>3005</v>
      </c>
      <c r="AI5198">
        <v>3748</v>
      </c>
      <c r="AJ5198">
        <v>3730</v>
      </c>
      <c r="AK5198">
        <v>3919</v>
      </c>
      <c r="AL5198">
        <v>3005</v>
      </c>
      <c r="AM5198">
        <v>3748</v>
      </c>
    </row>
    <row r="5199" spans="1:39" x14ac:dyDescent="0.15">
      <c r="A5199" t="s">
        <v>53</v>
      </c>
      <c r="B5199">
        <v>5</v>
      </c>
      <c r="C5199">
        <v>2</v>
      </c>
      <c r="D5199">
        <v>1</v>
      </c>
      <c r="E5199" t="s">
        <v>30</v>
      </c>
      <c r="F5199" t="s">
        <v>206</v>
      </c>
      <c r="G5199">
        <v>647</v>
      </c>
      <c r="H5199">
        <v>4299</v>
      </c>
      <c r="I5199">
        <v>14822</v>
      </c>
      <c r="J5199">
        <v>911236.63</v>
      </c>
      <c r="K5199">
        <v>670105.68000000005</v>
      </c>
      <c r="L5199">
        <v>523384.86</v>
      </c>
      <c r="M5199">
        <v>249877.89480000001</v>
      </c>
      <c r="N5199">
        <v>647</v>
      </c>
      <c r="O5199">
        <v>2048</v>
      </c>
      <c r="P5199">
        <v>8146</v>
      </c>
      <c r="Q5199">
        <v>503257.05</v>
      </c>
      <c r="R5199">
        <v>362720.96</v>
      </c>
      <c r="S5199">
        <v>252132.82</v>
      </c>
      <c r="T5199">
        <v>145304.3106</v>
      </c>
      <c r="U5199">
        <v>647</v>
      </c>
      <c r="V5199">
        <v>2251</v>
      </c>
      <c r="W5199">
        <v>6676</v>
      </c>
      <c r="X5199">
        <v>407979.58</v>
      </c>
      <c r="Y5199">
        <v>307384.71999999997</v>
      </c>
      <c r="Z5199">
        <v>271252.03999999998</v>
      </c>
      <c r="AA5199">
        <v>104573.5842</v>
      </c>
      <c r="AB5199">
        <v>582</v>
      </c>
      <c r="AC5199">
        <v>647</v>
      </c>
      <c r="AD5199">
        <v>464</v>
      </c>
      <c r="AE5199">
        <v>616</v>
      </c>
      <c r="AF5199">
        <v>582</v>
      </c>
      <c r="AG5199">
        <v>647</v>
      </c>
      <c r="AH5199">
        <v>464</v>
      </c>
      <c r="AI5199">
        <v>616</v>
      </c>
      <c r="AJ5199">
        <v>582</v>
      </c>
      <c r="AK5199">
        <v>647</v>
      </c>
      <c r="AL5199">
        <v>464</v>
      </c>
      <c r="AM5199">
        <v>616</v>
      </c>
    </row>
    <row r="5200" spans="1:39" x14ac:dyDescent="0.15">
      <c r="A5200" t="s">
        <v>53</v>
      </c>
      <c r="B5200">
        <v>5</v>
      </c>
      <c r="C5200">
        <v>2</v>
      </c>
      <c r="D5200">
        <v>1</v>
      </c>
      <c r="E5200" t="s">
        <v>29</v>
      </c>
      <c r="F5200" t="s">
        <v>206</v>
      </c>
      <c r="G5200">
        <v>11894</v>
      </c>
      <c r="H5200">
        <v>84907</v>
      </c>
      <c r="I5200">
        <v>298765</v>
      </c>
      <c r="J5200">
        <v>17977235.440000001</v>
      </c>
      <c r="K5200">
        <v>12665489.199999999</v>
      </c>
      <c r="L5200">
        <v>10058748.689999999</v>
      </c>
      <c r="M5200">
        <v>4964733.6503999997</v>
      </c>
      <c r="N5200">
        <v>11894</v>
      </c>
      <c r="O5200">
        <v>39612</v>
      </c>
      <c r="P5200">
        <v>157411</v>
      </c>
      <c r="Q5200">
        <v>9519470.6699999999</v>
      </c>
      <c r="R5200">
        <v>6533241.6200000001</v>
      </c>
      <c r="S5200">
        <v>4592516.54</v>
      </c>
      <c r="T5200">
        <v>2791062.8853000002</v>
      </c>
      <c r="U5200">
        <v>11894</v>
      </c>
      <c r="V5200">
        <v>45295</v>
      </c>
      <c r="W5200">
        <v>141354</v>
      </c>
      <c r="X5200">
        <v>8457764.7699999996</v>
      </c>
      <c r="Y5200">
        <v>6132247.5800000001</v>
      </c>
      <c r="Z5200">
        <v>5466232.1500000004</v>
      </c>
      <c r="AA5200">
        <v>2173670.7651</v>
      </c>
      <c r="AB5200">
        <v>11245</v>
      </c>
      <c r="AC5200">
        <v>11246</v>
      </c>
      <c r="AD5200">
        <v>8932</v>
      </c>
      <c r="AE5200">
        <v>11501</v>
      </c>
      <c r="AF5200">
        <v>11245</v>
      </c>
      <c r="AG5200">
        <v>11246</v>
      </c>
      <c r="AH5200">
        <v>8932</v>
      </c>
      <c r="AI5200">
        <v>11501</v>
      </c>
      <c r="AJ5200">
        <v>11245</v>
      </c>
      <c r="AK5200">
        <v>11246</v>
      </c>
      <c r="AL5200">
        <v>8932</v>
      </c>
      <c r="AM5200">
        <v>11501</v>
      </c>
    </row>
    <row r="5201" spans="1:39" x14ac:dyDescent="0.15">
      <c r="A5201" t="s">
        <v>53</v>
      </c>
      <c r="B5201">
        <v>5</v>
      </c>
      <c r="C5201">
        <v>2</v>
      </c>
      <c r="D5201">
        <v>1</v>
      </c>
      <c r="E5201" t="s">
        <v>31</v>
      </c>
      <c r="F5201" t="s">
        <v>206</v>
      </c>
      <c r="G5201">
        <v>16</v>
      </c>
      <c r="H5201">
        <v>108</v>
      </c>
      <c r="I5201">
        <v>375</v>
      </c>
      <c r="J5201">
        <v>21226.880000000001</v>
      </c>
      <c r="K5201">
        <v>15856.97</v>
      </c>
      <c r="L5201">
        <v>13100.9</v>
      </c>
      <c r="M5201">
        <v>6051.3836000000001</v>
      </c>
      <c r="N5201">
        <v>16</v>
      </c>
      <c r="O5201">
        <v>57</v>
      </c>
      <c r="P5201">
        <v>207</v>
      </c>
      <c r="Q5201">
        <v>12057.12</v>
      </c>
      <c r="R5201">
        <v>9010.2099999999991</v>
      </c>
      <c r="S5201">
        <v>6632.26</v>
      </c>
      <c r="T5201">
        <v>3532.1165999999998</v>
      </c>
      <c r="U5201">
        <v>16</v>
      </c>
      <c r="V5201">
        <v>51</v>
      </c>
      <c r="W5201">
        <v>168</v>
      </c>
      <c r="X5201">
        <v>9169.76</v>
      </c>
      <c r="Y5201">
        <v>6846.76</v>
      </c>
      <c r="Z5201">
        <v>6468.64</v>
      </c>
      <c r="AA5201">
        <v>2519.2669999999998</v>
      </c>
      <c r="AB5201">
        <v>15</v>
      </c>
      <c r="AC5201">
        <v>16</v>
      </c>
      <c r="AD5201">
        <v>11</v>
      </c>
      <c r="AE5201">
        <v>15</v>
      </c>
      <c r="AF5201">
        <v>15</v>
      </c>
      <c r="AG5201">
        <v>16</v>
      </c>
      <c r="AH5201">
        <v>11</v>
      </c>
      <c r="AI5201">
        <v>15</v>
      </c>
      <c r="AJ5201">
        <v>15</v>
      </c>
      <c r="AK5201">
        <v>16</v>
      </c>
      <c r="AL5201">
        <v>11</v>
      </c>
      <c r="AM5201">
        <v>15</v>
      </c>
    </row>
    <row r="5202" spans="1:39" x14ac:dyDescent="0.15">
      <c r="A5202" t="s">
        <v>53</v>
      </c>
      <c r="B5202">
        <v>5</v>
      </c>
      <c r="C5202">
        <v>2</v>
      </c>
      <c r="D5202">
        <v>1</v>
      </c>
      <c r="E5202" t="s">
        <v>32</v>
      </c>
      <c r="F5202" t="s">
        <v>206</v>
      </c>
      <c r="G5202">
        <v>569</v>
      </c>
      <c r="H5202">
        <v>3705</v>
      </c>
      <c r="I5202">
        <v>13453</v>
      </c>
      <c r="J5202">
        <v>809975.34</v>
      </c>
      <c r="K5202">
        <v>578091.72</v>
      </c>
      <c r="L5202">
        <v>473675.62</v>
      </c>
      <c r="M5202">
        <v>218862.16769999999</v>
      </c>
      <c r="N5202">
        <v>569</v>
      </c>
      <c r="O5202">
        <v>1647</v>
      </c>
      <c r="P5202">
        <v>6235</v>
      </c>
      <c r="Q5202">
        <v>369102.99</v>
      </c>
      <c r="R5202">
        <v>260676.79</v>
      </c>
      <c r="S5202">
        <v>185776.22</v>
      </c>
      <c r="T5202">
        <v>107563.12179999999</v>
      </c>
      <c r="U5202">
        <v>569</v>
      </c>
      <c r="V5202">
        <v>2058</v>
      </c>
      <c r="W5202">
        <v>7218</v>
      </c>
      <c r="X5202">
        <v>440872.35</v>
      </c>
      <c r="Y5202">
        <v>317414.93</v>
      </c>
      <c r="Z5202">
        <v>287899.40000000002</v>
      </c>
      <c r="AA5202">
        <v>111299.0459</v>
      </c>
      <c r="AB5202">
        <v>551</v>
      </c>
      <c r="AC5202">
        <v>556</v>
      </c>
      <c r="AD5202">
        <v>464</v>
      </c>
      <c r="AE5202">
        <v>555</v>
      </c>
      <c r="AF5202">
        <v>551</v>
      </c>
      <c r="AG5202">
        <v>556</v>
      </c>
      <c r="AH5202">
        <v>464</v>
      </c>
      <c r="AI5202">
        <v>555</v>
      </c>
      <c r="AJ5202">
        <v>551</v>
      </c>
      <c r="AK5202">
        <v>556</v>
      </c>
      <c r="AL5202">
        <v>464</v>
      </c>
      <c r="AM5202">
        <v>555</v>
      </c>
    </row>
    <row r="5203" spans="1:39" x14ac:dyDescent="0.15">
      <c r="A5203" t="s">
        <v>53</v>
      </c>
      <c r="B5203">
        <v>5</v>
      </c>
      <c r="C5203">
        <v>2</v>
      </c>
      <c r="D5203">
        <v>2</v>
      </c>
      <c r="E5203" t="s">
        <v>28</v>
      </c>
      <c r="F5203" t="s">
        <v>206</v>
      </c>
      <c r="G5203">
        <v>378</v>
      </c>
      <c r="H5203">
        <v>1811</v>
      </c>
      <c r="I5203">
        <v>7750</v>
      </c>
      <c r="J5203">
        <v>476729.16</v>
      </c>
      <c r="K5203">
        <v>355070.7</v>
      </c>
      <c r="L5203">
        <v>269807.93</v>
      </c>
      <c r="M5203">
        <v>130033.19259999999</v>
      </c>
      <c r="N5203">
        <v>378</v>
      </c>
      <c r="O5203">
        <v>908</v>
      </c>
      <c r="P5203">
        <v>4510</v>
      </c>
      <c r="Q5203">
        <v>274720.89</v>
      </c>
      <c r="R5203">
        <v>198340.86</v>
      </c>
      <c r="S5203">
        <v>124190.24</v>
      </c>
      <c r="T5203">
        <v>78737.625499999995</v>
      </c>
      <c r="U5203">
        <v>378</v>
      </c>
      <c r="V5203">
        <v>903</v>
      </c>
      <c r="W5203">
        <v>3240</v>
      </c>
      <c r="X5203">
        <v>202008.27</v>
      </c>
      <c r="Y5203">
        <v>156729.84</v>
      </c>
      <c r="Z5203">
        <v>145617.69</v>
      </c>
      <c r="AA5203">
        <v>51295.5671</v>
      </c>
      <c r="AB5203">
        <v>363</v>
      </c>
      <c r="AC5203">
        <v>374</v>
      </c>
      <c r="AD5203">
        <v>253</v>
      </c>
      <c r="AE5203">
        <v>367</v>
      </c>
      <c r="AF5203">
        <v>363</v>
      </c>
      <c r="AG5203">
        <v>374</v>
      </c>
      <c r="AH5203">
        <v>253</v>
      </c>
      <c r="AI5203">
        <v>367</v>
      </c>
      <c r="AJ5203">
        <v>363</v>
      </c>
      <c r="AK5203">
        <v>374</v>
      </c>
      <c r="AL5203">
        <v>253</v>
      </c>
      <c r="AM5203">
        <v>367</v>
      </c>
    </row>
    <row r="5204" spans="1:39" x14ac:dyDescent="0.15">
      <c r="A5204" t="s">
        <v>53</v>
      </c>
      <c r="B5204">
        <v>5</v>
      </c>
      <c r="C5204">
        <v>2</v>
      </c>
      <c r="D5204">
        <v>2</v>
      </c>
      <c r="E5204" t="s">
        <v>30</v>
      </c>
      <c r="F5204" t="s">
        <v>206</v>
      </c>
      <c r="G5204">
        <v>51</v>
      </c>
      <c r="H5204">
        <v>272</v>
      </c>
      <c r="I5204">
        <v>1138</v>
      </c>
      <c r="J5204">
        <v>67186.75</v>
      </c>
      <c r="K5204">
        <v>49314.83</v>
      </c>
      <c r="L5204">
        <v>37313.019999999997</v>
      </c>
      <c r="M5204">
        <v>18478.412499999999</v>
      </c>
      <c r="N5204">
        <v>51</v>
      </c>
      <c r="O5204">
        <v>114</v>
      </c>
      <c r="P5204">
        <v>565</v>
      </c>
      <c r="Q5204">
        <v>34183.1</v>
      </c>
      <c r="R5204">
        <v>24592.3</v>
      </c>
      <c r="S5204">
        <v>15890.31</v>
      </c>
      <c r="T5204">
        <v>9791.9112999999998</v>
      </c>
      <c r="U5204">
        <v>51</v>
      </c>
      <c r="V5204">
        <v>158</v>
      </c>
      <c r="W5204">
        <v>573</v>
      </c>
      <c r="X5204">
        <v>33003.65</v>
      </c>
      <c r="Y5204">
        <v>24722.53</v>
      </c>
      <c r="Z5204">
        <v>21422.71</v>
      </c>
      <c r="AA5204">
        <v>8686.5012000000006</v>
      </c>
      <c r="AB5204">
        <v>49</v>
      </c>
      <c r="AC5204">
        <v>51</v>
      </c>
      <c r="AD5204">
        <v>33</v>
      </c>
      <c r="AE5204">
        <v>51</v>
      </c>
      <c r="AF5204">
        <v>49</v>
      </c>
      <c r="AG5204">
        <v>51</v>
      </c>
      <c r="AH5204">
        <v>33</v>
      </c>
      <c r="AI5204">
        <v>51</v>
      </c>
      <c r="AJ5204">
        <v>49</v>
      </c>
      <c r="AK5204">
        <v>51</v>
      </c>
      <c r="AL5204">
        <v>33</v>
      </c>
      <c r="AM5204">
        <v>51</v>
      </c>
    </row>
    <row r="5205" spans="1:39" x14ac:dyDescent="0.15">
      <c r="A5205" t="s">
        <v>53</v>
      </c>
      <c r="B5205">
        <v>5</v>
      </c>
      <c r="C5205">
        <v>2</v>
      </c>
      <c r="D5205">
        <v>2</v>
      </c>
      <c r="E5205" t="s">
        <v>29</v>
      </c>
      <c r="F5205" t="s">
        <v>206</v>
      </c>
      <c r="G5205">
        <v>320</v>
      </c>
      <c r="H5205">
        <v>1619</v>
      </c>
      <c r="I5205">
        <v>7267</v>
      </c>
      <c r="J5205">
        <v>458532.92</v>
      </c>
      <c r="K5205">
        <v>329178.90999999997</v>
      </c>
      <c r="L5205">
        <v>247761.47</v>
      </c>
      <c r="M5205">
        <v>127750.99890000001</v>
      </c>
      <c r="N5205">
        <v>320</v>
      </c>
      <c r="O5205">
        <v>712</v>
      </c>
      <c r="P5205">
        <v>3679</v>
      </c>
      <c r="Q5205">
        <v>236068.49</v>
      </c>
      <c r="R5205">
        <v>165446.21</v>
      </c>
      <c r="S5205">
        <v>105494.09</v>
      </c>
      <c r="T5205">
        <v>70350.067200000005</v>
      </c>
      <c r="U5205">
        <v>320</v>
      </c>
      <c r="V5205">
        <v>907</v>
      </c>
      <c r="W5205">
        <v>3588</v>
      </c>
      <c r="X5205">
        <v>222464.43</v>
      </c>
      <c r="Y5205">
        <v>163732.70000000001</v>
      </c>
      <c r="Z5205">
        <v>142267.38</v>
      </c>
      <c r="AA5205">
        <v>57400.931700000001</v>
      </c>
      <c r="AB5205">
        <v>298</v>
      </c>
      <c r="AC5205">
        <v>305</v>
      </c>
      <c r="AD5205">
        <v>204</v>
      </c>
      <c r="AE5205">
        <v>312</v>
      </c>
      <c r="AF5205">
        <v>298</v>
      </c>
      <c r="AG5205">
        <v>305</v>
      </c>
      <c r="AH5205">
        <v>204</v>
      </c>
      <c r="AI5205">
        <v>312</v>
      </c>
      <c r="AJ5205">
        <v>298</v>
      </c>
      <c r="AK5205">
        <v>305</v>
      </c>
      <c r="AL5205">
        <v>204</v>
      </c>
      <c r="AM5205">
        <v>312</v>
      </c>
    </row>
    <row r="5206" spans="1:39" x14ac:dyDescent="0.15">
      <c r="A5206" t="s">
        <v>53</v>
      </c>
      <c r="B5206">
        <v>5</v>
      </c>
      <c r="C5206">
        <v>2</v>
      </c>
      <c r="D5206">
        <v>2</v>
      </c>
      <c r="E5206" t="s">
        <v>32</v>
      </c>
      <c r="F5206" t="s">
        <v>206</v>
      </c>
      <c r="G5206">
        <v>139</v>
      </c>
      <c r="H5206">
        <v>840</v>
      </c>
      <c r="I5206">
        <v>3547</v>
      </c>
      <c r="J5206">
        <v>218654.24</v>
      </c>
      <c r="K5206">
        <v>154034.92000000001</v>
      </c>
      <c r="L5206">
        <v>126046.52</v>
      </c>
      <c r="M5206">
        <v>59355.887300000002</v>
      </c>
      <c r="N5206">
        <v>139</v>
      </c>
      <c r="O5206">
        <v>343</v>
      </c>
      <c r="P5206">
        <v>1479</v>
      </c>
      <c r="Q5206">
        <v>87964.7</v>
      </c>
      <c r="R5206">
        <v>61564.43</v>
      </c>
      <c r="S5206">
        <v>44256.87</v>
      </c>
      <c r="T5206">
        <v>26373.019199999999</v>
      </c>
      <c r="U5206">
        <v>139</v>
      </c>
      <c r="V5206">
        <v>497</v>
      </c>
      <c r="W5206">
        <v>2068</v>
      </c>
      <c r="X5206">
        <v>130689.54</v>
      </c>
      <c r="Y5206">
        <v>92470.49</v>
      </c>
      <c r="Z5206">
        <v>81789.649999999994</v>
      </c>
      <c r="AA5206">
        <v>32982.8681</v>
      </c>
      <c r="AB5206">
        <v>129</v>
      </c>
      <c r="AC5206">
        <v>136</v>
      </c>
      <c r="AD5206">
        <v>111</v>
      </c>
      <c r="AE5206">
        <v>132</v>
      </c>
      <c r="AF5206">
        <v>129</v>
      </c>
      <c r="AG5206">
        <v>136</v>
      </c>
      <c r="AH5206">
        <v>111</v>
      </c>
      <c r="AI5206">
        <v>132</v>
      </c>
      <c r="AJ5206">
        <v>129</v>
      </c>
      <c r="AK5206">
        <v>136</v>
      </c>
      <c r="AL5206">
        <v>111</v>
      </c>
      <c r="AM5206">
        <v>132</v>
      </c>
    </row>
    <row r="5207" spans="1:39" x14ac:dyDescent="0.15">
      <c r="A5207" t="s">
        <v>53</v>
      </c>
      <c r="B5207">
        <v>30</v>
      </c>
      <c r="C5207">
        <v>1</v>
      </c>
      <c r="D5207">
        <v>0</v>
      </c>
      <c r="E5207" t="s">
        <v>28</v>
      </c>
      <c r="F5207" t="s">
        <v>206</v>
      </c>
      <c r="G5207">
        <v>9150</v>
      </c>
      <c r="H5207">
        <v>17286</v>
      </c>
      <c r="I5207">
        <v>65568</v>
      </c>
      <c r="J5207">
        <v>4187867.99</v>
      </c>
      <c r="K5207">
        <v>3105590.78</v>
      </c>
      <c r="L5207">
        <v>2661960.36</v>
      </c>
      <c r="M5207">
        <v>1139917.2316999999</v>
      </c>
      <c r="N5207">
        <v>4709</v>
      </c>
      <c r="O5207">
        <v>8620</v>
      </c>
      <c r="P5207">
        <v>34979</v>
      </c>
      <c r="Q5207">
        <v>2246143.4700000002</v>
      </c>
      <c r="R5207">
        <v>1615530.91</v>
      </c>
      <c r="S5207">
        <v>1280121.68</v>
      </c>
      <c r="T5207">
        <v>651311.7672</v>
      </c>
      <c r="U5207">
        <v>4441</v>
      </c>
      <c r="V5207">
        <v>8666</v>
      </c>
      <c r="W5207">
        <v>30589</v>
      </c>
      <c r="X5207">
        <v>1941724.52</v>
      </c>
      <c r="Y5207">
        <v>1490059.87</v>
      </c>
      <c r="Z5207">
        <v>1381838.68</v>
      </c>
      <c r="AA5207">
        <v>488605.4645</v>
      </c>
      <c r="AB5207">
        <v>8955</v>
      </c>
      <c r="AC5207">
        <v>8015</v>
      </c>
      <c r="AD5207">
        <v>6507</v>
      </c>
      <c r="AE5207">
        <v>5636</v>
      </c>
      <c r="AF5207">
        <v>4646</v>
      </c>
      <c r="AG5207">
        <v>4559</v>
      </c>
      <c r="AH5207">
        <v>3781</v>
      </c>
      <c r="AI5207">
        <v>3144</v>
      </c>
      <c r="AJ5207">
        <v>4309</v>
      </c>
      <c r="AK5207">
        <v>3456</v>
      </c>
      <c r="AL5207">
        <v>2726</v>
      </c>
      <c r="AM5207">
        <v>2492</v>
      </c>
    </row>
    <row r="5208" spans="1:39" x14ac:dyDescent="0.15">
      <c r="A5208" t="s">
        <v>53</v>
      </c>
      <c r="B5208">
        <v>30</v>
      </c>
      <c r="C5208">
        <v>1</v>
      </c>
      <c r="D5208">
        <v>0</v>
      </c>
      <c r="E5208" t="s">
        <v>30</v>
      </c>
      <c r="F5208" t="s">
        <v>206</v>
      </c>
      <c r="G5208">
        <v>9</v>
      </c>
      <c r="H5208">
        <v>16</v>
      </c>
      <c r="I5208">
        <v>54</v>
      </c>
      <c r="J5208">
        <v>4027.83</v>
      </c>
      <c r="K5208">
        <v>3118.83</v>
      </c>
      <c r="L5208">
        <v>3118.83</v>
      </c>
      <c r="M5208">
        <v>971.21349999999995</v>
      </c>
      <c r="N5208">
        <v>5</v>
      </c>
      <c r="O5208">
        <v>8</v>
      </c>
      <c r="P5208">
        <v>38</v>
      </c>
      <c r="Q5208">
        <v>2422.84</v>
      </c>
      <c r="R5208">
        <v>1912.54</v>
      </c>
      <c r="S5208">
        <v>1912.54</v>
      </c>
      <c r="T5208">
        <v>610.12350000000004</v>
      </c>
      <c r="U5208">
        <v>4</v>
      </c>
      <c r="V5208">
        <v>8</v>
      </c>
      <c r="W5208">
        <v>16</v>
      </c>
      <c r="X5208">
        <v>1604.99</v>
      </c>
      <c r="Y5208">
        <v>1206.29</v>
      </c>
      <c r="Z5208">
        <v>1206.29</v>
      </c>
      <c r="AA5208">
        <v>361.09</v>
      </c>
      <c r="AB5208">
        <v>9</v>
      </c>
      <c r="AC5208">
        <v>9</v>
      </c>
      <c r="AD5208">
        <v>6</v>
      </c>
      <c r="AE5208">
        <v>7</v>
      </c>
      <c r="AF5208">
        <v>5</v>
      </c>
      <c r="AG5208">
        <v>5</v>
      </c>
      <c r="AH5208">
        <v>4</v>
      </c>
      <c r="AI5208">
        <v>3</v>
      </c>
      <c r="AJ5208">
        <v>4</v>
      </c>
      <c r="AK5208">
        <v>4</v>
      </c>
      <c r="AL5208">
        <v>2</v>
      </c>
      <c r="AM5208">
        <v>4</v>
      </c>
    </row>
    <row r="5209" spans="1:39" x14ac:dyDescent="0.15">
      <c r="A5209" t="s">
        <v>53</v>
      </c>
      <c r="B5209">
        <v>30</v>
      </c>
      <c r="C5209">
        <v>1</v>
      </c>
      <c r="D5209">
        <v>0</v>
      </c>
      <c r="E5209" t="s">
        <v>29</v>
      </c>
      <c r="F5209" t="s">
        <v>206</v>
      </c>
      <c r="G5209">
        <v>133</v>
      </c>
      <c r="H5209">
        <v>304</v>
      </c>
      <c r="I5209">
        <v>1146</v>
      </c>
      <c r="J5209">
        <v>66294.83</v>
      </c>
      <c r="K5209">
        <v>45556.959999999999</v>
      </c>
      <c r="L5209">
        <v>40662.589999999997</v>
      </c>
      <c r="M5209">
        <v>19918.3649</v>
      </c>
      <c r="N5209">
        <v>86</v>
      </c>
      <c r="O5209">
        <v>219</v>
      </c>
      <c r="P5209">
        <v>790</v>
      </c>
      <c r="Q5209">
        <v>44536.08</v>
      </c>
      <c r="R5209">
        <v>30050.05</v>
      </c>
      <c r="S5209">
        <v>25642.33</v>
      </c>
      <c r="T5209">
        <v>14585.2508</v>
      </c>
      <c r="U5209">
        <v>47</v>
      </c>
      <c r="V5209">
        <v>85</v>
      </c>
      <c r="W5209">
        <v>356</v>
      </c>
      <c r="X5209">
        <v>21758.75</v>
      </c>
      <c r="Y5209">
        <v>15506.91</v>
      </c>
      <c r="Z5209">
        <v>15020.26</v>
      </c>
      <c r="AA5209">
        <v>5333.1140999999998</v>
      </c>
      <c r="AB5209">
        <v>132</v>
      </c>
      <c r="AC5209">
        <v>116</v>
      </c>
      <c r="AD5209">
        <v>101</v>
      </c>
      <c r="AE5209">
        <v>96</v>
      </c>
      <c r="AF5209">
        <v>86</v>
      </c>
      <c r="AG5209">
        <v>83</v>
      </c>
      <c r="AH5209">
        <v>78</v>
      </c>
      <c r="AI5209">
        <v>65</v>
      </c>
      <c r="AJ5209">
        <v>46</v>
      </c>
      <c r="AK5209">
        <v>33</v>
      </c>
      <c r="AL5209">
        <v>23</v>
      </c>
      <c r="AM5209">
        <v>31</v>
      </c>
    </row>
    <row r="5210" spans="1:39" x14ac:dyDescent="0.15">
      <c r="A5210" t="s">
        <v>53</v>
      </c>
      <c r="B5210">
        <v>30</v>
      </c>
      <c r="C5210">
        <v>1</v>
      </c>
      <c r="D5210">
        <v>0</v>
      </c>
      <c r="E5210" t="s">
        <v>32</v>
      </c>
      <c r="F5210" t="s">
        <v>206</v>
      </c>
      <c r="G5210">
        <v>1880</v>
      </c>
      <c r="H5210">
        <v>3997</v>
      </c>
      <c r="I5210">
        <v>15646</v>
      </c>
      <c r="J5210">
        <v>993270.93</v>
      </c>
      <c r="K5210">
        <v>687032.56</v>
      </c>
      <c r="L5210">
        <v>641589.74</v>
      </c>
      <c r="M5210">
        <v>255925.82860000001</v>
      </c>
      <c r="N5210">
        <v>168</v>
      </c>
      <c r="O5210">
        <v>377</v>
      </c>
      <c r="P5210">
        <v>1388</v>
      </c>
      <c r="Q5210">
        <v>90734.16</v>
      </c>
      <c r="R5210">
        <v>61532.41</v>
      </c>
      <c r="S5210">
        <v>48864.62</v>
      </c>
      <c r="T5210">
        <v>26918.985700000001</v>
      </c>
      <c r="U5210">
        <v>1712</v>
      </c>
      <c r="V5210">
        <v>3620</v>
      </c>
      <c r="W5210">
        <v>14258</v>
      </c>
      <c r="X5210">
        <v>902536.77</v>
      </c>
      <c r="Y5210">
        <v>625500.15</v>
      </c>
      <c r="Z5210">
        <v>592725.12</v>
      </c>
      <c r="AA5210">
        <v>229006.84289999999</v>
      </c>
      <c r="AB5210">
        <v>1868</v>
      </c>
      <c r="AC5210">
        <v>1611</v>
      </c>
      <c r="AD5210">
        <v>1389</v>
      </c>
      <c r="AE5210">
        <v>1417</v>
      </c>
      <c r="AF5210">
        <v>165</v>
      </c>
      <c r="AG5210">
        <v>135</v>
      </c>
      <c r="AH5210">
        <v>120</v>
      </c>
      <c r="AI5210">
        <v>157</v>
      </c>
      <c r="AJ5210">
        <v>1703</v>
      </c>
      <c r="AK5210">
        <v>1476</v>
      </c>
      <c r="AL5210">
        <v>1269</v>
      </c>
      <c r="AM5210">
        <v>1260</v>
      </c>
    </row>
    <row r="5211" spans="1:39" x14ac:dyDescent="0.15">
      <c r="A5211" t="s">
        <v>53</v>
      </c>
      <c r="B5211">
        <v>30</v>
      </c>
      <c r="C5211">
        <v>1</v>
      </c>
      <c r="D5211">
        <v>1</v>
      </c>
      <c r="E5211" t="s">
        <v>28</v>
      </c>
      <c r="F5211" t="s">
        <v>206</v>
      </c>
      <c r="G5211">
        <v>42155</v>
      </c>
      <c r="H5211">
        <v>100151</v>
      </c>
      <c r="I5211">
        <v>326461</v>
      </c>
      <c r="J5211">
        <v>19946079.210000001</v>
      </c>
      <c r="K5211">
        <v>15014308.439999999</v>
      </c>
      <c r="L5211">
        <v>13184290.140000001</v>
      </c>
      <c r="M5211">
        <v>5455499.5602000002</v>
      </c>
      <c r="N5211">
        <v>23944</v>
      </c>
      <c r="O5211">
        <v>53125</v>
      </c>
      <c r="P5211">
        <v>188951</v>
      </c>
      <c r="Q5211">
        <v>11589800.25</v>
      </c>
      <c r="R5211">
        <v>8621861.6199999992</v>
      </c>
      <c r="S5211">
        <v>7238616.75</v>
      </c>
      <c r="T5211">
        <v>3345802.4042000002</v>
      </c>
      <c r="U5211">
        <v>18211</v>
      </c>
      <c r="V5211">
        <v>47026</v>
      </c>
      <c r="W5211">
        <v>137510</v>
      </c>
      <c r="X5211">
        <v>8356278.96</v>
      </c>
      <c r="Y5211">
        <v>6392446.8200000003</v>
      </c>
      <c r="Z5211">
        <v>5945673.3899999997</v>
      </c>
      <c r="AA5211">
        <v>2109697.156</v>
      </c>
      <c r="AB5211">
        <v>40156</v>
      </c>
      <c r="AC5211">
        <v>40358</v>
      </c>
      <c r="AD5211">
        <v>26695</v>
      </c>
      <c r="AE5211">
        <v>37415</v>
      </c>
      <c r="AF5211">
        <v>23143</v>
      </c>
      <c r="AG5211">
        <v>23405</v>
      </c>
      <c r="AH5211">
        <v>16922</v>
      </c>
      <c r="AI5211">
        <v>21702</v>
      </c>
      <c r="AJ5211">
        <v>17013</v>
      </c>
      <c r="AK5211">
        <v>16953</v>
      </c>
      <c r="AL5211">
        <v>9773</v>
      </c>
      <c r="AM5211">
        <v>15713</v>
      </c>
    </row>
    <row r="5212" spans="1:39" x14ac:dyDescent="0.15">
      <c r="A5212" t="s">
        <v>53</v>
      </c>
      <c r="B5212">
        <v>30</v>
      </c>
      <c r="C5212">
        <v>1</v>
      </c>
      <c r="D5212">
        <v>1</v>
      </c>
      <c r="E5212" t="s">
        <v>30</v>
      </c>
      <c r="F5212" t="s">
        <v>206</v>
      </c>
      <c r="G5212">
        <v>4674</v>
      </c>
      <c r="H5212">
        <v>11327</v>
      </c>
      <c r="I5212">
        <v>36477</v>
      </c>
      <c r="J5212">
        <v>2235517.96</v>
      </c>
      <c r="K5212">
        <v>1684213.05</v>
      </c>
      <c r="L5212">
        <v>1454520.07</v>
      </c>
      <c r="M5212">
        <v>607466.94979999994</v>
      </c>
      <c r="N5212">
        <v>2415</v>
      </c>
      <c r="O5212">
        <v>5364</v>
      </c>
      <c r="P5212">
        <v>19187</v>
      </c>
      <c r="Q5212">
        <v>1182771.58</v>
      </c>
      <c r="R5212">
        <v>879219.56</v>
      </c>
      <c r="S5212">
        <v>712769.68</v>
      </c>
      <c r="T5212">
        <v>341860.57049999997</v>
      </c>
      <c r="U5212">
        <v>2259</v>
      </c>
      <c r="V5212">
        <v>5963</v>
      </c>
      <c r="W5212">
        <v>17290</v>
      </c>
      <c r="X5212">
        <v>1052746.3799999999</v>
      </c>
      <c r="Y5212">
        <v>804993.49</v>
      </c>
      <c r="Z5212">
        <v>741750.39</v>
      </c>
      <c r="AA5212">
        <v>265606.37929999997</v>
      </c>
      <c r="AB5212">
        <v>4385</v>
      </c>
      <c r="AC5212">
        <v>4551</v>
      </c>
      <c r="AD5212">
        <v>2710</v>
      </c>
      <c r="AE5212">
        <v>4504</v>
      </c>
      <c r="AF5212">
        <v>2275</v>
      </c>
      <c r="AG5212">
        <v>2366</v>
      </c>
      <c r="AH5212">
        <v>1604</v>
      </c>
      <c r="AI5212">
        <v>2350</v>
      </c>
      <c r="AJ5212">
        <v>2110</v>
      </c>
      <c r="AK5212">
        <v>2185</v>
      </c>
      <c r="AL5212">
        <v>1106</v>
      </c>
      <c r="AM5212">
        <v>2154</v>
      </c>
    </row>
    <row r="5213" spans="1:39" x14ac:dyDescent="0.15">
      <c r="A5213" t="s">
        <v>53</v>
      </c>
      <c r="B5213">
        <v>30</v>
      </c>
      <c r="C5213">
        <v>1</v>
      </c>
      <c r="D5213">
        <v>1</v>
      </c>
      <c r="E5213" t="s">
        <v>29</v>
      </c>
      <c r="F5213" t="s">
        <v>206</v>
      </c>
      <c r="G5213">
        <v>56696</v>
      </c>
      <c r="H5213">
        <v>148486</v>
      </c>
      <c r="I5213">
        <v>475925</v>
      </c>
      <c r="J5213">
        <v>28744774.489999998</v>
      </c>
      <c r="K5213">
        <v>20724568.57</v>
      </c>
      <c r="L5213">
        <v>18467361.539999999</v>
      </c>
      <c r="M5213">
        <v>7830046.4232000001</v>
      </c>
      <c r="N5213">
        <v>23584</v>
      </c>
      <c r="O5213">
        <v>57241</v>
      </c>
      <c r="P5213">
        <v>202382</v>
      </c>
      <c r="Q5213">
        <v>12219555.369999999</v>
      </c>
      <c r="R5213">
        <v>8669904.4199999999</v>
      </c>
      <c r="S5213">
        <v>7283160.4800000004</v>
      </c>
      <c r="T5213">
        <v>3620672.7299000002</v>
      </c>
      <c r="U5213">
        <v>33112</v>
      </c>
      <c r="V5213">
        <v>91245</v>
      </c>
      <c r="W5213">
        <v>273543</v>
      </c>
      <c r="X5213">
        <v>16525219.119999999</v>
      </c>
      <c r="Y5213">
        <v>12054664.15</v>
      </c>
      <c r="Z5213">
        <v>11184201.060000001</v>
      </c>
      <c r="AA5213">
        <v>4209373.6933000004</v>
      </c>
      <c r="AB5213">
        <v>54691</v>
      </c>
      <c r="AC5213">
        <v>53882</v>
      </c>
      <c r="AD5213">
        <v>35560</v>
      </c>
      <c r="AE5213">
        <v>54532</v>
      </c>
      <c r="AF5213">
        <v>22777</v>
      </c>
      <c r="AG5213">
        <v>22501</v>
      </c>
      <c r="AH5213">
        <v>16896</v>
      </c>
      <c r="AI5213">
        <v>22730</v>
      </c>
      <c r="AJ5213">
        <v>31914</v>
      </c>
      <c r="AK5213">
        <v>31381</v>
      </c>
      <c r="AL5213">
        <v>18664</v>
      </c>
      <c r="AM5213">
        <v>31802</v>
      </c>
    </row>
    <row r="5214" spans="1:39" x14ac:dyDescent="0.15">
      <c r="A5214" t="s">
        <v>53</v>
      </c>
      <c r="B5214">
        <v>30</v>
      </c>
      <c r="C5214">
        <v>1</v>
      </c>
      <c r="D5214">
        <v>1</v>
      </c>
      <c r="E5214" t="s">
        <v>31</v>
      </c>
      <c r="F5214" t="s">
        <v>206</v>
      </c>
      <c r="G5214">
        <v>34</v>
      </c>
      <c r="H5214">
        <v>119</v>
      </c>
      <c r="I5214">
        <v>288</v>
      </c>
      <c r="J5214">
        <v>16346.69</v>
      </c>
      <c r="K5214">
        <v>12460.33</v>
      </c>
      <c r="L5214">
        <v>11030.5</v>
      </c>
      <c r="M5214">
        <v>4497.5955999999996</v>
      </c>
      <c r="N5214">
        <v>13</v>
      </c>
      <c r="O5214">
        <v>38</v>
      </c>
      <c r="P5214">
        <v>99</v>
      </c>
      <c r="Q5214">
        <v>5665.47</v>
      </c>
      <c r="R5214">
        <v>4331.8900000000003</v>
      </c>
      <c r="S5214">
        <v>3712.39</v>
      </c>
      <c r="T5214">
        <v>1606.6368</v>
      </c>
      <c r="U5214">
        <v>21</v>
      </c>
      <c r="V5214">
        <v>81</v>
      </c>
      <c r="W5214">
        <v>189</v>
      </c>
      <c r="X5214">
        <v>10681.22</v>
      </c>
      <c r="Y5214">
        <v>8128.44</v>
      </c>
      <c r="Z5214">
        <v>7318.11</v>
      </c>
      <c r="AA5214">
        <v>2890.9587999999999</v>
      </c>
      <c r="AB5214">
        <v>32</v>
      </c>
      <c r="AC5214">
        <v>34</v>
      </c>
      <c r="AD5214">
        <v>21</v>
      </c>
      <c r="AE5214">
        <v>33</v>
      </c>
      <c r="AF5214">
        <v>12</v>
      </c>
      <c r="AG5214">
        <v>13</v>
      </c>
      <c r="AH5214">
        <v>9</v>
      </c>
      <c r="AI5214">
        <v>13</v>
      </c>
      <c r="AJ5214">
        <v>20</v>
      </c>
      <c r="AK5214">
        <v>21</v>
      </c>
      <c r="AL5214">
        <v>12</v>
      </c>
      <c r="AM5214">
        <v>20</v>
      </c>
    </row>
    <row r="5215" spans="1:39" x14ac:dyDescent="0.15">
      <c r="A5215" t="s">
        <v>53</v>
      </c>
      <c r="B5215">
        <v>30</v>
      </c>
      <c r="C5215">
        <v>1</v>
      </c>
      <c r="D5215">
        <v>1</v>
      </c>
      <c r="E5215" t="s">
        <v>32</v>
      </c>
      <c r="F5215" t="s">
        <v>206</v>
      </c>
      <c r="G5215">
        <v>2223</v>
      </c>
      <c r="H5215">
        <v>5608</v>
      </c>
      <c r="I5215">
        <v>18657</v>
      </c>
      <c r="J5215">
        <v>1165749.32</v>
      </c>
      <c r="K5215">
        <v>822281.02</v>
      </c>
      <c r="L5215">
        <v>760186.92</v>
      </c>
      <c r="M5215">
        <v>299688.364</v>
      </c>
      <c r="N5215">
        <v>283</v>
      </c>
      <c r="O5215">
        <v>683</v>
      </c>
      <c r="P5215">
        <v>2297</v>
      </c>
      <c r="Q5215">
        <v>147187.37</v>
      </c>
      <c r="R5215">
        <v>105316.74</v>
      </c>
      <c r="S5215">
        <v>86430.83</v>
      </c>
      <c r="T5215">
        <v>41295.029300000002</v>
      </c>
      <c r="U5215">
        <v>1940</v>
      </c>
      <c r="V5215">
        <v>4925</v>
      </c>
      <c r="W5215">
        <v>16360</v>
      </c>
      <c r="X5215">
        <v>1018561.95</v>
      </c>
      <c r="Y5215">
        <v>716964.28</v>
      </c>
      <c r="Z5215">
        <v>673756.09</v>
      </c>
      <c r="AA5215">
        <v>258393.33470000001</v>
      </c>
      <c r="AB5215">
        <v>2165</v>
      </c>
      <c r="AC5215">
        <v>2092</v>
      </c>
      <c r="AD5215">
        <v>1354</v>
      </c>
      <c r="AE5215">
        <v>2025</v>
      </c>
      <c r="AF5215">
        <v>276</v>
      </c>
      <c r="AG5215">
        <v>254</v>
      </c>
      <c r="AH5215">
        <v>174</v>
      </c>
      <c r="AI5215">
        <v>268</v>
      </c>
      <c r="AJ5215">
        <v>1889</v>
      </c>
      <c r="AK5215">
        <v>1838</v>
      </c>
      <c r="AL5215">
        <v>1180</v>
      </c>
      <c r="AM5215">
        <v>1757</v>
      </c>
    </row>
    <row r="5216" spans="1:39" x14ac:dyDescent="0.15">
      <c r="A5216" t="s">
        <v>53</v>
      </c>
      <c r="B5216">
        <v>30</v>
      </c>
      <c r="C5216">
        <v>1</v>
      </c>
      <c r="D5216">
        <v>2</v>
      </c>
      <c r="E5216" t="s">
        <v>28</v>
      </c>
      <c r="F5216" t="s">
        <v>206</v>
      </c>
      <c r="G5216">
        <v>11533</v>
      </c>
      <c r="H5216">
        <v>20768</v>
      </c>
      <c r="I5216">
        <v>80618</v>
      </c>
      <c r="J5216">
        <v>5131243.54</v>
      </c>
      <c r="K5216">
        <v>3891036.58</v>
      </c>
      <c r="L5216">
        <v>3344516.7</v>
      </c>
      <c r="M5216">
        <v>1381857.487</v>
      </c>
      <c r="N5216">
        <v>5752</v>
      </c>
      <c r="O5216">
        <v>9873</v>
      </c>
      <c r="P5216">
        <v>41463</v>
      </c>
      <c r="Q5216">
        <v>2667761.7000000002</v>
      </c>
      <c r="R5216">
        <v>1975556.44</v>
      </c>
      <c r="S5216">
        <v>1561090.1</v>
      </c>
      <c r="T5216">
        <v>762240.60290000006</v>
      </c>
      <c r="U5216">
        <v>5781</v>
      </c>
      <c r="V5216">
        <v>10895</v>
      </c>
      <c r="W5216">
        <v>39155</v>
      </c>
      <c r="X5216">
        <v>2463481.84</v>
      </c>
      <c r="Y5216">
        <v>1915480.14</v>
      </c>
      <c r="Z5216">
        <v>1783426.6</v>
      </c>
      <c r="AA5216">
        <v>619616.88410000002</v>
      </c>
      <c r="AB5216">
        <v>11084</v>
      </c>
      <c r="AC5216">
        <v>10551</v>
      </c>
      <c r="AD5216">
        <v>5482</v>
      </c>
      <c r="AE5216">
        <v>9942</v>
      </c>
      <c r="AF5216">
        <v>5518</v>
      </c>
      <c r="AG5216">
        <v>5561</v>
      </c>
      <c r="AH5216">
        <v>3224</v>
      </c>
      <c r="AI5216">
        <v>5184</v>
      </c>
      <c r="AJ5216">
        <v>5566</v>
      </c>
      <c r="AK5216">
        <v>4990</v>
      </c>
      <c r="AL5216">
        <v>2258</v>
      </c>
      <c r="AM5216">
        <v>4758</v>
      </c>
    </row>
    <row r="5217" spans="1:39" x14ac:dyDescent="0.15">
      <c r="A5217" t="s">
        <v>53</v>
      </c>
      <c r="B5217">
        <v>30</v>
      </c>
      <c r="C5217">
        <v>1</v>
      </c>
      <c r="D5217">
        <v>2</v>
      </c>
      <c r="E5217" t="s">
        <v>30</v>
      </c>
      <c r="F5217" t="s">
        <v>206</v>
      </c>
      <c r="G5217">
        <v>1333</v>
      </c>
      <c r="H5217">
        <v>2384</v>
      </c>
      <c r="I5217">
        <v>9474</v>
      </c>
      <c r="J5217">
        <v>597655.43000000005</v>
      </c>
      <c r="K5217">
        <v>453447.61</v>
      </c>
      <c r="L5217">
        <v>388426.14</v>
      </c>
      <c r="M5217">
        <v>160746.39780000001</v>
      </c>
      <c r="N5217">
        <v>642</v>
      </c>
      <c r="O5217">
        <v>1072</v>
      </c>
      <c r="P5217">
        <v>4796</v>
      </c>
      <c r="Q5217">
        <v>304250.56</v>
      </c>
      <c r="R5217">
        <v>224697.3</v>
      </c>
      <c r="S5217">
        <v>173056.49</v>
      </c>
      <c r="T5217">
        <v>87054.025299999994</v>
      </c>
      <c r="U5217">
        <v>691</v>
      </c>
      <c r="V5217">
        <v>1312</v>
      </c>
      <c r="W5217">
        <v>4678</v>
      </c>
      <c r="X5217">
        <v>293404.87</v>
      </c>
      <c r="Y5217">
        <v>228750.31</v>
      </c>
      <c r="Z5217">
        <v>215369.65</v>
      </c>
      <c r="AA5217">
        <v>73692.372499999998</v>
      </c>
      <c r="AB5217">
        <v>1256</v>
      </c>
      <c r="AC5217">
        <v>1247</v>
      </c>
      <c r="AD5217">
        <v>619</v>
      </c>
      <c r="AE5217">
        <v>1290</v>
      </c>
      <c r="AF5217">
        <v>606</v>
      </c>
      <c r="AG5217">
        <v>620</v>
      </c>
      <c r="AH5217">
        <v>371</v>
      </c>
      <c r="AI5217">
        <v>619</v>
      </c>
      <c r="AJ5217">
        <v>650</v>
      </c>
      <c r="AK5217">
        <v>627</v>
      </c>
      <c r="AL5217">
        <v>248</v>
      </c>
      <c r="AM5217">
        <v>671</v>
      </c>
    </row>
    <row r="5218" spans="1:39" x14ac:dyDescent="0.15">
      <c r="A5218" t="s">
        <v>53</v>
      </c>
      <c r="B5218">
        <v>30</v>
      </c>
      <c r="C5218">
        <v>1</v>
      </c>
      <c r="D5218">
        <v>2</v>
      </c>
      <c r="E5218" t="s">
        <v>29</v>
      </c>
      <c r="F5218" t="s">
        <v>206</v>
      </c>
      <c r="G5218">
        <v>5408</v>
      </c>
      <c r="H5218">
        <v>10160</v>
      </c>
      <c r="I5218">
        <v>41215</v>
      </c>
      <c r="J5218">
        <v>2597904.59</v>
      </c>
      <c r="K5218">
        <v>1887195.19</v>
      </c>
      <c r="L5218">
        <v>1669075.01</v>
      </c>
      <c r="M5218">
        <v>701494.56169999996</v>
      </c>
      <c r="N5218">
        <v>2096</v>
      </c>
      <c r="O5218">
        <v>3604</v>
      </c>
      <c r="P5218">
        <v>16113</v>
      </c>
      <c r="Q5218">
        <v>1022024.01</v>
      </c>
      <c r="R5218">
        <v>736261.02</v>
      </c>
      <c r="S5218">
        <v>588549.80000000005</v>
      </c>
      <c r="T5218">
        <v>303015.11359999998</v>
      </c>
      <c r="U5218">
        <v>3312</v>
      </c>
      <c r="V5218">
        <v>6556</v>
      </c>
      <c r="W5218">
        <v>25102</v>
      </c>
      <c r="X5218">
        <v>1575880.58</v>
      </c>
      <c r="Y5218">
        <v>1150934.17</v>
      </c>
      <c r="Z5218">
        <v>1080525.21</v>
      </c>
      <c r="AA5218">
        <v>398479.44809999998</v>
      </c>
      <c r="AB5218">
        <v>5179</v>
      </c>
      <c r="AC5218">
        <v>5067</v>
      </c>
      <c r="AD5218">
        <v>2480</v>
      </c>
      <c r="AE5218">
        <v>5198</v>
      </c>
      <c r="AF5218">
        <v>2014</v>
      </c>
      <c r="AG5218">
        <v>1980</v>
      </c>
      <c r="AH5218">
        <v>1184</v>
      </c>
      <c r="AI5218">
        <v>2017</v>
      </c>
      <c r="AJ5218">
        <v>3165</v>
      </c>
      <c r="AK5218">
        <v>3087</v>
      </c>
      <c r="AL5218">
        <v>1296</v>
      </c>
      <c r="AM5218">
        <v>3181</v>
      </c>
    </row>
    <row r="5219" spans="1:39" x14ac:dyDescent="0.15">
      <c r="A5219" t="s">
        <v>53</v>
      </c>
      <c r="B5219">
        <v>30</v>
      </c>
      <c r="C5219">
        <v>1</v>
      </c>
      <c r="D5219">
        <v>2</v>
      </c>
      <c r="E5219" t="s">
        <v>32</v>
      </c>
      <c r="F5219" t="s">
        <v>206</v>
      </c>
      <c r="G5219">
        <v>1215</v>
      </c>
      <c r="H5219">
        <v>2564</v>
      </c>
      <c r="I5219">
        <v>9650</v>
      </c>
      <c r="J5219">
        <v>616043.15</v>
      </c>
      <c r="K5219">
        <v>435060.49</v>
      </c>
      <c r="L5219">
        <v>401410.97</v>
      </c>
      <c r="M5219">
        <v>156703.14859999999</v>
      </c>
      <c r="N5219">
        <v>156</v>
      </c>
      <c r="O5219">
        <v>318</v>
      </c>
      <c r="P5219">
        <v>1125</v>
      </c>
      <c r="Q5219">
        <v>77390.81</v>
      </c>
      <c r="R5219">
        <v>55335.68</v>
      </c>
      <c r="S5219">
        <v>41517.410000000003</v>
      </c>
      <c r="T5219">
        <v>21160.986199999999</v>
      </c>
      <c r="U5219">
        <v>1059</v>
      </c>
      <c r="V5219">
        <v>2246</v>
      </c>
      <c r="W5219">
        <v>8525</v>
      </c>
      <c r="X5219">
        <v>538652.34</v>
      </c>
      <c r="Y5219">
        <v>379724.81</v>
      </c>
      <c r="Z5219">
        <v>359893.56</v>
      </c>
      <c r="AA5219">
        <v>135542.1624</v>
      </c>
      <c r="AB5219">
        <v>1172</v>
      </c>
      <c r="AC5219">
        <v>1099</v>
      </c>
      <c r="AD5219">
        <v>580</v>
      </c>
      <c r="AE5219">
        <v>1072</v>
      </c>
      <c r="AF5219">
        <v>150</v>
      </c>
      <c r="AG5219">
        <v>135</v>
      </c>
      <c r="AH5219">
        <v>71</v>
      </c>
      <c r="AI5219">
        <v>150</v>
      </c>
      <c r="AJ5219">
        <v>1022</v>
      </c>
      <c r="AK5219">
        <v>964</v>
      </c>
      <c r="AL5219">
        <v>509</v>
      </c>
      <c r="AM5219">
        <v>922</v>
      </c>
    </row>
    <row r="5220" spans="1:39" x14ac:dyDescent="0.15">
      <c r="A5220" t="s">
        <v>53</v>
      </c>
      <c r="B5220">
        <v>30</v>
      </c>
      <c r="C5220">
        <v>2</v>
      </c>
      <c r="D5220">
        <v>0</v>
      </c>
      <c r="E5220" t="s">
        <v>28</v>
      </c>
      <c r="F5220" t="s">
        <v>206</v>
      </c>
      <c r="G5220">
        <v>2266</v>
      </c>
      <c r="H5220">
        <v>6967</v>
      </c>
      <c r="I5220">
        <v>20212</v>
      </c>
      <c r="J5220">
        <v>1184618.57</v>
      </c>
      <c r="K5220">
        <v>833374.21</v>
      </c>
      <c r="L5220">
        <v>661153.36</v>
      </c>
      <c r="M5220">
        <v>338974.63699999999</v>
      </c>
      <c r="N5220">
        <v>2266</v>
      </c>
      <c r="O5220">
        <v>3381</v>
      </c>
      <c r="P5220">
        <v>11211</v>
      </c>
      <c r="Q5220">
        <v>648869.75</v>
      </c>
      <c r="R5220">
        <v>433172.98</v>
      </c>
      <c r="S5220">
        <v>284746.62</v>
      </c>
      <c r="T5220">
        <v>195765.92980000001</v>
      </c>
      <c r="U5220">
        <v>2266</v>
      </c>
      <c r="V5220">
        <v>3586</v>
      </c>
      <c r="W5220">
        <v>9001</v>
      </c>
      <c r="X5220">
        <v>535748.81999999995</v>
      </c>
      <c r="Y5220">
        <v>400201.23</v>
      </c>
      <c r="Z5220">
        <v>376406.74</v>
      </c>
      <c r="AA5220">
        <v>143208.7072</v>
      </c>
      <c r="AB5220">
        <v>2227</v>
      </c>
      <c r="AC5220">
        <v>2238</v>
      </c>
      <c r="AD5220">
        <v>1926</v>
      </c>
      <c r="AE5220">
        <v>1811</v>
      </c>
      <c r="AF5220">
        <v>2227</v>
      </c>
      <c r="AG5220">
        <v>2238</v>
      </c>
      <c r="AH5220">
        <v>1926</v>
      </c>
      <c r="AI5220">
        <v>1811</v>
      </c>
      <c r="AJ5220">
        <v>2227</v>
      </c>
      <c r="AK5220">
        <v>2238</v>
      </c>
      <c r="AL5220">
        <v>1926</v>
      </c>
      <c r="AM5220">
        <v>1811</v>
      </c>
    </row>
    <row r="5221" spans="1:39" x14ac:dyDescent="0.15">
      <c r="A5221" t="s">
        <v>53</v>
      </c>
      <c r="B5221">
        <v>30</v>
      </c>
      <c r="C5221">
        <v>2</v>
      </c>
      <c r="D5221">
        <v>0</v>
      </c>
      <c r="E5221" t="s">
        <v>30</v>
      </c>
      <c r="F5221" t="s">
        <v>206</v>
      </c>
      <c r="G5221">
        <v>3</v>
      </c>
      <c r="H5221">
        <v>7</v>
      </c>
      <c r="I5221">
        <v>23</v>
      </c>
      <c r="J5221">
        <v>1240.8599999999999</v>
      </c>
      <c r="K5221">
        <v>855.87</v>
      </c>
      <c r="L5221">
        <v>583.29999999999995</v>
      </c>
      <c r="M5221">
        <v>365.96910000000003</v>
      </c>
      <c r="N5221">
        <v>3</v>
      </c>
      <c r="O5221">
        <v>4</v>
      </c>
      <c r="P5221">
        <v>16</v>
      </c>
      <c r="Q5221">
        <v>809.89</v>
      </c>
      <c r="R5221">
        <v>545.49</v>
      </c>
      <c r="S5221">
        <v>272.92</v>
      </c>
      <c r="T5221">
        <v>248.80189999999999</v>
      </c>
      <c r="U5221">
        <v>3</v>
      </c>
      <c r="V5221">
        <v>3</v>
      </c>
      <c r="W5221">
        <v>7</v>
      </c>
      <c r="X5221">
        <v>430.97</v>
      </c>
      <c r="Y5221">
        <v>310.38</v>
      </c>
      <c r="Z5221">
        <v>310.38</v>
      </c>
      <c r="AA5221">
        <v>117.16719999999999</v>
      </c>
      <c r="AB5221">
        <v>3</v>
      </c>
      <c r="AC5221">
        <v>3</v>
      </c>
      <c r="AD5221">
        <v>2</v>
      </c>
      <c r="AE5221">
        <v>3</v>
      </c>
      <c r="AF5221">
        <v>3</v>
      </c>
      <c r="AG5221">
        <v>3</v>
      </c>
      <c r="AH5221">
        <v>2</v>
      </c>
      <c r="AI5221">
        <v>3</v>
      </c>
      <c r="AJ5221">
        <v>3</v>
      </c>
      <c r="AK5221">
        <v>3</v>
      </c>
      <c r="AL5221">
        <v>2</v>
      </c>
      <c r="AM5221">
        <v>3</v>
      </c>
    </row>
    <row r="5222" spans="1:39" x14ac:dyDescent="0.15">
      <c r="A5222" t="s">
        <v>53</v>
      </c>
      <c r="B5222">
        <v>30</v>
      </c>
      <c r="C5222">
        <v>2</v>
      </c>
      <c r="D5222">
        <v>0</v>
      </c>
      <c r="E5222" t="s">
        <v>29</v>
      </c>
      <c r="F5222" t="s">
        <v>206</v>
      </c>
      <c r="G5222">
        <v>31</v>
      </c>
      <c r="H5222">
        <v>101</v>
      </c>
      <c r="I5222">
        <v>299</v>
      </c>
      <c r="J5222">
        <v>17787.34</v>
      </c>
      <c r="K5222">
        <v>12262.52</v>
      </c>
      <c r="L5222">
        <v>10283.469999999999</v>
      </c>
      <c r="M5222">
        <v>5569.3455000000004</v>
      </c>
      <c r="N5222">
        <v>31</v>
      </c>
      <c r="O5222">
        <v>50</v>
      </c>
      <c r="P5222">
        <v>166</v>
      </c>
      <c r="Q5222">
        <v>9735.99</v>
      </c>
      <c r="R5222">
        <v>6517.7</v>
      </c>
      <c r="S5222">
        <v>4847.25</v>
      </c>
      <c r="T5222">
        <v>3363.0214000000001</v>
      </c>
      <c r="U5222">
        <v>31</v>
      </c>
      <c r="V5222">
        <v>51</v>
      </c>
      <c r="W5222">
        <v>133</v>
      </c>
      <c r="X5222">
        <v>8051.35</v>
      </c>
      <c r="Y5222">
        <v>5744.82</v>
      </c>
      <c r="Z5222">
        <v>5436.22</v>
      </c>
      <c r="AA5222">
        <v>2206.3240999999998</v>
      </c>
      <c r="AB5222">
        <v>31</v>
      </c>
      <c r="AC5222">
        <v>30</v>
      </c>
      <c r="AD5222">
        <v>30</v>
      </c>
      <c r="AE5222">
        <v>28</v>
      </c>
      <c r="AF5222">
        <v>31</v>
      </c>
      <c r="AG5222">
        <v>30</v>
      </c>
      <c r="AH5222">
        <v>30</v>
      </c>
      <c r="AI5222">
        <v>28</v>
      </c>
      <c r="AJ5222">
        <v>31</v>
      </c>
      <c r="AK5222">
        <v>30</v>
      </c>
      <c r="AL5222">
        <v>30</v>
      </c>
      <c r="AM5222">
        <v>28</v>
      </c>
    </row>
    <row r="5223" spans="1:39" x14ac:dyDescent="0.15">
      <c r="A5223" t="s">
        <v>53</v>
      </c>
      <c r="B5223">
        <v>30</v>
      </c>
      <c r="C5223">
        <v>2</v>
      </c>
      <c r="D5223">
        <v>0</v>
      </c>
      <c r="E5223" t="s">
        <v>32</v>
      </c>
      <c r="F5223" t="s">
        <v>206</v>
      </c>
      <c r="G5223">
        <v>557</v>
      </c>
      <c r="H5223">
        <v>1931</v>
      </c>
      <c r="I5223">
        <v>5886</v>
      </c>
      <c r="J5223">
        <v>339575.28</v>
      </c>
      <c r="K5223">
        <v>224851.86</v>
      </c>
      <c r="L5223">
        <v>194039.22</v>
      </c>
      <c r="M5223">
        <v>95866.714000000007</v>
      </c>
      <c r="N5223">
        <v>557</v>
      </c>
      <c r="O5223">
        <v>824</v>
      </c>
      <c r="P5223">
        <v>2565</v>
      </c>
      <c r="Q5223">
        <v>143142.07</v>
      </c>
      <c r="R5223">
        <v>91511.51</v>
      </c>
      <c r="S5223">
        <v>67117.850000000006</v>
      </c>
      <c r="T5223">
        <v>44207.016199999998</v>
      </c>
      <c r="U5223">
        <v>557</v>
      </c>
      <c r="V5223">
        <v>1107</v>
      </c>
      <c r="W5223">
        <v>3321</v>
      </c>
      <c r="X5223">
        <v>196433.21</v>
      </c>
      <c r="Y5223">
        <v>133340.35</v>
      </c>
      <c r="Z5223">
        <v>126921.37</v>
      </c>
      <c r="AA5223">
        <v>51659.697800000002</v>
      </c>
      <c r="AB5223">
        <v>552</v>
      </c>
      <c r="AC5223">
        <v>540</v>
      </c>
      <c r="AD5223">
        <v>500</v>
      </c>
      <c r="AE5223">
        <v>495</v>
      </c>
      <c r="AF5223">
        <v>552</v>
      </c>
      <c r="AG5223">
        <v>540</v>
      </c>
      <c r="AH5223">
        <v>500</v>
      </c>
      <c r="AI5223">
        <v>495</v>
      </c>
      <c r="AJ5223">
        <v>552</v>
      </c>
      <c r="AK5223">
        <v>540</v>
      </c>
      <c r="AL5223">
        <v>500</v>
      </c>
      <c r="AM5223">
        <v>495</v>
      </c>
    </row>
    <row r="5224" spans="1:39" x14ac:dyDescent="0.15">
      <c r="A5224" t="s">
        <v>53</v>
      </c>
      <c r="B5224">
        <v>30</v>
      </c>
      <c r="C5224">
        <v>2</v>
      </c>
      <c r="D5224">
        <v>1</v>
      </c>
      <c r="E5224" t="s">
        <v>28</v>
      </c>
      <c r="F5224" t="s">
        <v>206</v>
      </c>
      <c r="G5224">
        <v>15210</v>
      </c>
      <c r="H5224">
        <v>52302</v>
      </c>
      <c r="I5224">
        <v>139666</v>
      </c>
      <c r="J5224">
        <v>8007186.4400000004</v>
      </c>
      <c r="K5224">
        <v>5860934.04</v>
      </c>
      <c r="L5224">
        <v>4888466.5599999996</v>
      </c>
      <c r="M5224">
        <v>2257010.7250000001</v>
      </c>
      <c r="N5224">
        <v>15210</v>
      </c>
      <c r="O5224">
        <v>25256</v>
      </c>
      <c r="P5224">
        <v>76045</v>
      </c>
      <c r="Q5224">
        <v>4339680.9000000004</v>
      </c>
      <c r="R5224">
        <v>3073030.5</v>
      </c>
      <c r="S5224">
        <v>2268543.5</v>
      </c>
      <c r="T5224">
        <v>1296273.0617</v>
      </c>
      <c r="U5224">
        <v>15210</v>
      </c>
      <c r="V5224">
        <v>27046</v>
      </c>
      <c r="W5224">
        <v>63621</v>
      </c>
      <c r="X5224">
        <v>3667505.54</v>
      </c>
      <c r="Y5224">
        <v>2787903.54</v>
      </c>
      <c r="Z5224">
        <v>2619923.06</v>
      </c>
      <c r="AA5224">
        <v>960737.66330000001</v>
      </c>
      <c r="AB5224">
        <v>14689</v>
      </c>
      <c r="AC5224">
        <v>15091</v>
      </c>
      <c r="AD5224">
        <v>11309</v>
      </c>
      <c r="AE5224">
        <v>14471</v>
      </c>
      <c r="AF5224">
        <v>14689</v>
      </c>
      <c r="AG5224">
        <v>15091</v>
      </c>
      <c r="AH5224">
        <v>11309</v>
      </c>
      <c r="AI5224">
        <v>14471</v>
      </c>
      <c r="AJ5224">
        <v>14689</v>
      </c>
      <c r="AK5224">
        <v>15091</v>
      </c>
      <c r="AL5224">
        <v>11309</v>
      </c>
      <c r="AM5224">
        <v>14471</v>
      </c>
    </row>
    <row r="5225" spans="1:39" x14ac:dyDescent="0.15">
      <c r="A5225" t="s">
        <v>53</v>
      </c>
      <c r="B5225">
        <v>30</v>
      </c>
      <c r="C5225">
        <v>2</v>
      </c>
      <c r="D5225">
        <v>1</v>
      </c>
      <c r="E5225" t="s">
        <v>30</v>
      </c>
      <c r="F5225" t="s">
        <v>206</v>
      </c>
      <c r="G5225">
        <v>1843</v>
      </c>
      <c r="H5225">
        <v>6513</v>
      </c>
      <c r="I5225">
        <v>17022</v>
      </c>
      <c r="J5225">
        <v>979021.15</v>
      </c>
      <c r="K5225">
        <v>714790.73</v>
      </c>
      <c r="L5225">
        <v>590752.02</v>
      </c>
      <c r="M5225">
        <v>277234.5221</v>
      </c>
      <c r="N5225">
        <v>1843</v>
      </c>
      <c r="O5225">
        <v>3033</v>
      </c>
      <c r="P5225">
        <v>8829</v>
      </c>
      <c r="Q5225">
        <v>510024.88</v>
      </c>
      <c r="R5225">
        <v>360972.62</v>
      </c>
      <c r="S5225">
        <v>263045.78999999998</v>
      </c>
      <c r="T5225">
        <v>153720.23680000001</v>
      </c>
      <c r="U5225">
        <v>1843</v>
      </c>
      <c r="V5225">
        <v>3480</v>
      </c>
      <c r="W5225">
        <v>8193</v>
      </c>
      <c r="X5225">
        <v>468996.27</v>
      </c>
      <c r="Y5225">
        <v>353818.11</v>
      </c>
      <c r="Z5225">
        <v>327706.23</v>
      </c>
      <c r="AA5225">
        <v>123514.2853</v>
      </c>
      <c r="AB5225">
        <v>1733</v>
      </c>
      <c r="AC5225">
        <v>1830</v>
      </c>
      <c r="AD5225">
        <v>1278</v>
      </c>
      <c r="AE5225">
        <v>1787</v>
      </c>
      <c r="AF5225">
        <v>1733</v>
      </c>
      <c r="AG5225">
        <v>1830</v>
      </c>
      <c r="AH5225">
        <v>1278</v>
      </c>
      <c r="AI5225">
        <v>1787</v>
      </c>
      <c r="AJ5225">
        <v>1733</v>
      </c>
      <c r="AK5225">
        <v>1830</v>
      </c>
      <c r="AL5225">
        <v>1278</v>
      </c>
      <c r="AM5225">
        <v>1787</v>
      </c>
    </row>
    <row r="5226" spans="1:39" x14ac:dyDescent="0.15">
      <c r="A5226" t="s">
        <v>53</v>
      </c>
      <c r="B5226">
        <v>30</v>
      </c>
      <c r="C5226">
        <v>2</v>
      </c>
      <c r="D5226">
        <v>1</v>
      </c>
      <c r="E5226" t="s">
        <v>29</v>
      </c>
      <c r="F5226" t="s">
        <v>206</v>
      </c>
      <c r="G5226">
        <v>29643</v>
      </c>
      <c r="H5226">
        <v>111319</v>
      </c>
      <c r="I5226">
        <v>298255</v>
      </c>
      <c r="J5226">
        <v>16970158.210000001</v>
      </c>
      <c r="K5226">
        <v>11835166.35</v>
      </c>
      <c r="L5226">
        <v>9909803.4100000001</v>
      </c>
      <c r="M5226">
        <v>4824863.2385999998</v>
      </c>
      <c r="N5226">
        <v>29643</v>
      </c>
      <c r="O5226">
        <v>51604</v>
      </c>
      <c r="P5226">
        <v>153584</v>
      </c>
      <c r="Q5226">
        <v>8736816.5700000003</v>
      </c>
      <c r="R5226">
        <v>5929792.71</v>
      </c>
      <c r="S5226">
        <v>4394102.37</v>
      </c>
      <c r="T5226">
        <v>2655446.2382</v>
      </c>
      <c r="U5226">
        <v>29643</v>
      </c>
      <c r="V5226">
        <v>59715</v>
      </c>
      <c r="W5226">
        <v>144671</v>
      </c>
      <c r="X5226">
        <v>8233341.6399999997</v>
      </c>
      <c r="Y5226">
        <v>5905373.6399999997</v>
      </c>
      <c r="Z5226">
        <v>5515701.04</v>
      </c>
      <c r="AA5226">
        <v>2169417.0003999998</v>
      </c>
      <c r="AB5226">
        <v>28544</v>
      </c>
      <c r="AC5226">
        <v>28467</v>
      </c>
      <c r="AD5226">
        <v>21993</v>
      </c>
      <c r="AE5226">
        <v>28866</v>
      </c>
      <c r="AF5226">
        <v>28544</v>
      </c>
      <c r="AG5226">
        <v>28467</v>
      </c>
      <c r="AH5226">
        <v>21993</v>
      </c>
      <c r="AI5226">
        <v>28866</v>
      </c>
      <c r="AJ5226">
        <v>28544</v>
      </c>
      <c r="AK5226">
        <v>28467</v>
      </c>
      <c r="AL5226">
        <v>21993</v>
      </c>
      <c r="AM5226">
        <v>28866</v>
      </c>
    </row>
    <row r="5227" spans="1:39" x14ac:dyDescent="0.15">
      <c r="A5227" t="s">
        <v>53</v>
      </c>
      <c r="B5227">
        <v>30</v>
      </c>
      <c r="C5227">
        <v>2</v>
      </c>
      <c r="D5227">
        <v>1</v>
      </c>
      <c r="E5227" t="s">
        <v>31</v>
      </c>
      <c r="F5227" t="s">
        <v>206</v>
      </c>
      <c r="G5227">
        <v>21</v>
      </c>
      <c r="H5227">
        <v>82</v>
      </c>
      <c r="I5227">
        <v>175</v>
      </c>
      <c r="J5227">
        <v>10429.17</v>
      </c>
      <c r="K5227">
        <v>7628.63</v>
      </c>
      <c r="L5227">
        <v>6396.82</v>
      </c>
      <c r="M5227">
        <v>3095.3090000000002</v>
      </c>
      <c r="N5227">
        <v>21</v>
      </c>
      <c r="O5227">
        <v>37</v>
      </c>
      <c r="P5227">
        <v>86</v>
      </c>
      <c r="Q5227">
        <v>5056.45</v>
      </c>
      <c r="R5227">
        <v>3656.64</v>
      </c>
      <c r="S5227">
        <v>2752.8</v>
      </c>
      <c r="T5227">
        <v>1707.6074000000001</v>
      </c>
      <c r="U5227">
        <v>21</v>
      </c>
      <c r="V5227">
        <v>45</v>
      </c>
      <c r="W5227">
        <v>89</v>
      </c>
      <c r="X5227">
        <v>5372.72</v>
      </c>
      <c r="Y5227">
        <v>3971.99</v>
      </c>
      <c r="Z5227">
        <v>3644.02</v>
      </c>
      <c r="AA5227">
        <v>1387.7016000000001</v>
      </c>
      <c r="AB5227">
        <v>20</v>
      </c>
      <c r="AC5227">
        <v>19</v>
      </c>
      <c r="AD5227">
        <v>14</v>
      </c>
      <c r="AE5227">
        <v>21</v>
      </c>
      <c r="AF5227">
        <v>20</v>
      </c>
      <c r="AG5227">
        <v>19</v>
      </c>
      <c r="AH5227">
        <v>14</v>
      </c>
      <c r="AI5227">
        <v>21</v>
      </c>
      <c r="AJ5227">
        <v>20</v>
      </c>
      <c r="AK5227">
        <v>19</v>
      </c>
      <c r="AL5227">
        <v>14</v>
      </c>
      <c r="AM5227">
        <v>21</v>
      </c>
    </row>
    <row r="5228" spans="1:39" x14ac:dyDescent="0.15">
      <c r="A5228" t="s">
        <v>53</v>
      </c>
      <c r="B5228">
        <v>30</v>
      </c>
      <c r="C5228">
        <v>2</v>
      </c>
      <c r="D5228">
        <v>1</v>
      </c>
      <c r="E5228" t="s">
        <v>32</v>
      </c>
      <c r="F5228" t="s">
        <v>206</v>
      </c>
      <c r="G5228">
        <v>1151</v>
      </c>
      <c r="H5228">
        <v>4221</v>
      </c>
      <c r="I5228">
        <v>11877</v>
      </c>
      <c r="J5228">
        <v>675873.76</v>
      </c>
      <c r="K5228">
        <v>467218.83</v>
      </c>
      <c r="L5228">
        <v>407813.47</v>
      </c>
      <c r="M5228">
        <v>190693.05790000001</v>
      </c>
      <c r="N5228">
        <v>1151</v>
      </c>
      <c r="O5228">
        <v>1881</v>
      </c>
      <c r="P5228">
        <v>5225</v>
      </c>
      <c r="Q5228">
        <v>286612.89</v>
      </c>
      <c r="R5228">
        <v>194852.76</v>
      </c>
      <c r="S5228">
        <v>149689.31</v>
      </c>
      <c r="T5228">
        <v>88610.623099999997</v>
      </c>
      <c r="U5228">
        <v>1151</v>
      </c>
      <c r="V5228">
        <v>2340</v>
      </c>
      <c r="W5228">
        <v>6652</v>
      </c>
      <c r="X5228">
        <v>389260.87</v>
      </c>
      <c r="Y5228">
        <v>272366.07</v>
      </c>
      <c r="Z5228">
        <v>258124.16</v>
      </c>
      <c r="AA5228">
        <v>102082.4348</v>
      </c>
      <c r="AB5228">
        <v>1135</v>
      </c>
      <c r="AC5228">
        <v>1117</v>
      </c>
      <c r="AD5228">
        <v>906</v>
      </c>
      <c r="AE5228">
        <v>1091</v>
      </c>
      <c r="AF5228">
        <v>1135</v>
      </c>
      <c r="AG5228">
        <v>1117</v>
      </c>
      <c r="AH5228">
        <v>906</v>
      </c>
      <c r="AI5228">
        <v>1091</v>
      </c>
      <c r="AJ5228">
        <v>1135</v>
      </c>
      <c r="AK5228">
        <v>1117</v>
      </c>
      <c r="AL5228">
        <v>906</v>
      </c>
      <c r="AM5228">
        <v>1091</v>
      </c>
    </row>
    <row r="5229" spans="1:39" x14ac:dyDescent="0.15">
      <c r="A5229" t="s">
        <v>53</v>
      </c>
      <c r="B5229">
        <v>30</v>
      </c>
      <c r="C5229">
        <v>2</v>
      </c>
      <c r="D5229">
        <v>2</v>
      </c>
      <c r="E5229" t="s">
        <v>28</v>
      </c>
      <c r="F5229" t="s">
        <v>206</v>
      </c>
      <c r="G5229">
        <v>2620</v>
      </c>
      <c r="H5229">
        <v>7859</v>
      </c>
      <c r="I5229">
        <v>22527</v>
      </c>
      <c r="J5229">
        <v>1320471.94</v>
      </c>
      <c r="K5229">
        <v>959162.59</v>
      </c>
      <c r="L5229">
        <v>767193.16</v>
      </c>
      <c r="M5229">
        <v>371288.61560000002</v>
      </c>
      <c r="N5229">
        <v>2620</v>
      </c>
      <c r="O5229">
        <v>3674</v>
      </c>
      <c r="P5229">
        <v>12116</v>
      </c>
      <c r="Q5229">
        <v>707525.62</v>
      </c>
      <c r="R5229">
        <v>495591.38</v>
      </c>
      <c r="S5229">
        <v>327535.51</v>
      </c>
      <c r="T5229">
        <v>209885.18659999999</v>
      </c>
      <c r="U5229">
        <v>2620</v>
      </c>
      <c r="V5229">
        <v>4185</v>
      </c>
      <c r="W5229">
        <v>10411</v>
      </c>
      <c r="X5229">
        <v>612946.31999999995</v>
      </c>
      <c r="Y5229">
        <v>463571.21</v>
      </c>
      <c r="Z5229">
        <v>439657.65</v>
      </c>
      <c r="AA5229">
        <v>161403.429</v>
      </c>
      <c r="AB5229">
        <v>2533</v>
      </c>
      <c r="AC5229">
        <v>2586</v>
      </c>
      <c r="AD5229">
        <v>1725</v>
      </c>
      <c r="AE5229">
        <v>2418</v>
      </c>
      <c r="AF5229">
        <v>2533</v>
      </c>
      <c r="AG5229">
        <v>2586</v>
      </c>
      <c r="AH5229">
        <v>1725</v>
      </c>
      <c r="AI5229">
        <v>2418</v>
      </c>
      <c r="AJ5229">
        <v>2533</v>
      </c>
      <c r="AK5229">
        <v>2586</v>
      </c>
      <c r="AL5229">
        <v>1725</v>
      </c>
      <c r="AM5229">
        <v>2418</v>
      </c>
    </row>
    <row r="5230" spans="1:39" x14ac:dyDescent="0.15">
      <c r="A5230" t="s">
        <v>53</v>
      </c>
      <c r="B5230">
        <v>30</v>
      </c>
      <c r="C5230">
        <v>2</v>
      </c>
      <c r="D5230">
        <v>2</v>
      </c>
      <c r="E5230" t="s">
        <v>30</v>
      </c>
      <c r="F5230" t="s">
        <v>206</v>
      </c>
      <c r="G5230">
        <v>312</v>
      </c>
      <c r="H5230">
        <v>938</v>
      </c>
      <c r="I5230">
        <v>2717</v>
      </c>
      <c r="J5230">
        <v>157156.59</v>
      </c>
      <c r="K5230">
        <v>113143.22</v>
      </c>
      <c r="L5230">
        <v>91802.61</v>
      </c>
      <c r="M5230">
        <v>45117.538999999997</v>
      </c>
      <c r="N5230">
        <v>312</v>
      </c>
      <c r="O5230">
        <v>428</v>
      </c>
      <c r="P5230">
        <v>1452</v>
      </c>
      <c r="Q5230">
        <v>83905.75</v>
      </c>
      <c r="R5230">
        <v>57863.23</v>
      </c>
      <c r="S5230">
        <v>39228.25</v>
      </c>
      <c r="T5230">
        <v>25255.091700000001</v>
      </c>
      <c r="U5230">
        <v>312</v>
      </c>
      <c r="V5230">
        <v>510</v>
      </c>
      <c r="W5230">
        <v>1265</v>
      </c>
      <c r="X5230">
        <v>73250.84</v>
      </c>
      <c r="Y5230">
        <v>55279.99</v>
      </c>
      <c r="Z5230">
        <v>52574.36</v>
      </c>
      <c r="AA5230">
        <v>19862.4473</v>
      </c>
      <c r="AB5230">
        <v>294</v>
      </c>
      <c r="AC5230">
        <v>308</v>
      </c>
      <c r="AD5230">
        <v>195</v>
      </c>
      <c r="AE5230">
        <v>307</v>
      </c>
      <c r="AF5230">
        <v>294</v>
      </c>
      <c r="AG5230">
        <v>308</v>
      </c>
      <c r="AH5230">
        <v>195</v>
      </c>
      <c r="AI5230">
        <v>307</v>
      </c>
      <c r="AJ5230">
        <v>294</v>
      </c>
      <c r="AK5230">
        <v>308</v>
      </c>
      <c r="AL5230">
        <v>195</v>
      </c>
      <c r="AM5230">
        <v>307</v>
      </c>
    </row>
    <row r="5231" spans="1:39" x14ac:dyDescent="0.15">
      <c r="A5231" t="s">
        <v>53</v>
      </c>
      <c r="B5231">
        <v>30</v>
      </c>
      <c r="C5231">
        <v>2</v>
      </c>
      <c r="D5231">
        <v>2</v>
      </c>
      <c r="E5231" t="s">
        <v>29</v>
      </c>
      <c r="F5231" t="s">
        <v>206</v>
      </c>
      <c r="G5231">
        <v>1464</v>
      </c>
      <c r="H5231">
        <v>4437</v>
      </c>
      <c r="I5231">
        <v>13514</v>
      </c>
      <c r="J5231">
        <v>785788.43</v>
      </c>
      <c r="K5231">
        <v>548646.99</v>
      </c>
      <c r="L5231">
        <v>441998.81</v>
      </c>
      <c r="M5231">
        <v>222932.62719999999</v>
      </c>
      <c r="N5231">
        <v>1464</v>
      </c>
      <c r="O5231">
        <v>2013</v>
      </c>
      <c r="P5231">
        <v>6871</v>
      </c>
      <c r="Q5231">
        <v>398378.89</v>
      </c>
      <c r="R5231">
        <v>272279.51</v>
      </c>
      <c r="S5231">
        <v>180818.39</v>
      </c>
      <c r="T5231">
        <v>120724.6902</v>
      </c>
      <c r="U5231">
        <v>1464</v>
      </c>
      <c r="V5231">
        <v>2424</v>
      </c>
      <c r="W5231">
        <v>6643</v>
      </c>
      <c r="X5231">
        <v>387409.54</v>
      </c>
      <c r="Y5231">
        <v>276367.48</v>
      </c>
      <c r="Z5231">
        <v>261180.42</v>
      </c>
      <c r="AA5231">
        <v>102207.93700000001</v>
      </c>
      <c r="AB5231">
        <v>1385</v>
      </c>
      <c r="AC5231">
        <v>1414</v>
      </c>
      <c r="AD5231">
        <v>879</v>
      </c>
      <c r="AE5231">
        <v>1429</v>
      </c>
      <c r="AF5231">
        <v>1385</v>
      </c>
      <c r="AG5231">
        <v>1414</v>
      </c>
      <c r="AH5231">
        <v>879</v>
      </c>
      <c r="AI5231">
        <v>1429</v>
      </c>
      <c r="AJ5231">
        <v>1385</v>
      </c>
      <c r="AK5231">
        <v>1414</v>
      </c>
      <c r="AL5231">
        <v>879</v>
      </c>
      <c r="AM5231">
        <v>1429</v>
      </c>
    </row>
    <row r="5232" spans="1:39" x14ac:dyDescent="0.15">
      <c r="A5232" t="s">
        <v>53</v>
      </c>
      <c r="B5232">
        <v>30</v>
      </c>
      <c r="C5232">
        <v>2</v>
      </c>
      <c r="D5232">
        <v>2</v>
      </c>
      <c r="E5232" t="s">
        <v>32</v>
      </c>
      <c r="F5232" t="s">
        <v>206</v>
      </c>
      <c r="G5232">
        <v>371</v>
      </c>
      <c r="H5232">
        <v>1239</v>
      </c>
      <c r="I5232">
        <v>3686</v>
      </c>
      <c r="J5232">
        <v>213797.61</v>
      </c>
      <c r="K5232">
        <v>146501.01</v>
      </c>
      <c r="L5232">
        <v>126269.24</v>
      </c>
      <c r="M5232">
        <v>58700.907700000003</v>
      </c>
      <c r="N5232">
        <v>371</v>
      </c>
      <c r="O5232">
        <v>528</v>
      </c>
      <c r="P5232">
        <v>1549</v>
      </c>
      <c r="Q5232">
        <v>86850.27</v>
      </c>
      <c r="R5232">
        <v>58754.44</v>
      </c>
      <c r="S5232">
        <v>43281.7</v>
      </c>
      <c r="T5232">
        <v>25973.4323</v>
      </c>
      <c r="U5232">
        <v>371</v>
      </c>
      <c r="V5232">
        <v>711</v>
      </c>
      <c r="W5232">
        <v>2137</v>
      </c>
      <c r="X5232">
        <v>126947.34</v>
      </c>
      <c r="Y5232">
        <v>87746.57</v>
      </c>
      <c r="Z5232">
        <v>82987.539999999994</v>
      </c>
      <c r="AA5232">
        <v>32727.475399999999</v>
      </c>
      <c r="AB5232">
        <v>362</v>
      </c>
      <c r="AC5232">
        <v>355</v>
      </c>
      <c r="AD5232">
        <v>251</v>
      </c>
      <c r="AE5232">
        <v>341</v>
      </c>
      <c r="AF5232">
        <v>362</v>
      </c>
      <c r="AG5232">
        <v>355</v>
      </c>
      <c r="AH5232">
        <v>251</v>
      </c>
      <c r="AI5232">
        <v>341</v>
      </c>
      <c r="AJ5232">
        <v>362</v>
      </c>
      <c r="AK5232">
        <v>355</v>
      </c>
      <c r="AL5232">
        <v>251</v>
      </c>
      <c r="AM5232">
        <v>341</v>
      </c>
    </row>
    <row r="5233" spans="1:39" x14ac:dyDescent="0.15">
      <c r="A5233" t="s">
        <v>53</v>
      </c>
      <c r="B5233">
        <v>70</v>
      </c>
      <c r="C5233">
        <v>1</v>
      </c>
      <c r="D5233">
        <v>0</v>
      </c>
      <c r="E5233" t="s">
        <v>28</v>
      </c>
      <c r="F5233" t="s">
        <v>206</v>
      </c>
      <c r="G5233">
        <v>35454</v>
      </c>
      <c r="H5233">
        <v>42926</v>
      </c>
      <c r="I5233">
        <v>110136</v>
      </c>
      <c r="J5233">
        <v>6713715.1900000004</v>
      </c>
      <c r="K5233">
        <v>4825487.9800000004</v>
      </c>
      <c r="L5233">
        <v>4290505.83</v>
      </c>
      <c r="M5233">
        <v>1874052.9820999999</v>
      </c>
      <c r="N5233">
        <v>16665</v>
      </c>
      <c r="O5233">
        <v>19292</v>
      </c>
      <c r="P5233">
        <v>53301</v>
      </c>
      <c r="Q5233">
        <v>3287108.53</v>
      </c>
      <c r="R5233">
        <v>2284930.86</v>
      </c>
      <c r="S5233">
        <v>1892726.33</v>
      </c>
      <c r="T5233">
        <v>971223.44209999999</v>
      </c>
      <c r="U5233">
        <v>18789</v>
      </c>
      <c r="V5233">
        <v>23634</v>
      </c>
      <c r="W5233">
        <v>56835</v>
      </c>
      <c r="X5233">
        <v>3426606.66</v>
      </c>
      <c r="Y5233">
        <v>2540557.12</v>
      </c>
      <c r="Z5233">
        <v>2397779.5</v>
      </c>
      <c r="AA5233">
        <v>902829.54</v>
      </c>
      <c r="AB5233">
        <v>35011</v>
      </c>
      <c r="AC5233">
        <v>29256</v>
      </c>
      <c r="AD5233">
        <v>22643</v>
      </c>
      <c r="AE5233">
        <v>18864</v>
      </c>
      <c r="AF5233">
        <v>16492</v>
      </c>
      <c r="AG5233">
        <v>15929</v>
      </c>
      <c r="AH5233">
        <v>12392</v>
      </c>
      <c r="AI5233">
        <v>10150</v>
      </c>
      <c r="AJ5233">
        <v>18519</v>
      </c>
      <c r="AK5233">
        <v>13327</v>
      </c>
      <c r="AL5233">
        <v>10251</v>
      </c>
      <c r="AM5233">
        <v>8714</v>
      </c>
    </row>
    <row r="5234" spans="1:39" x14ac:dyDescent="0.15">
      <c r="A5234" t="s">
        <v>53</v>
      </c>
      <c r="B5234">
        <v>70</v>
      </c>
      <c r="C5234">
        <v>1</v>
      </c>
      <c r="D5234">
        <v>0</v>
      </c>
      <c r="E5234" t="s">
        <v>30</v>
      </c>
      <c r="F5234" t="s">
        <v>206</v>
      </c>
      <c r="G5234">
        <v>35</v>
      </c>
      <c r="H5234">
        <v>44</v>
      </c>
      <c r="I5234">
        <v>120</v>
      </c>
      <c r="J5234">
        <v>6902.42</v>
      </c>
      <c r="K5234">
        <v>4722.29</v>
      </c>
      <c r="L5234">
        <v>3746.88</v>
      </c>
      <c r="M5234">
        <v>1980.2045000000001</v>
      </c>
      <c r="N5234">
        <v>20</v>
      </c>
      <c r="O5234">
        <v>26</v>
      </c>
      <c r="P5234">
        <v>74</v>
      </c>
      <c r="Q5234">
        <v>4413.67</v>
      </c>
      <c r="R5234">
        <v>2955.22</v>
      </c>
      <c r="S5234">
        <v>2084.79</v>
      </c>
      <c r="T5234">
        <v>1294.2668000000001</v>
      </c>
      <c r="U5234">
        <v>15</v>
      </c>
      <c r="V5234">
        <v>18</v>
      </c>
      <c r="W5234">
        <v>46</v>
      </c>
      <c r="X5234">
        <v>2488.75</v>
      </c>
      <c r="Y5234">
        <v>1767.07</v>
      </c>
      <c r="Z5234">
        <v>1662.09</v>
      </c>
      <c r="AA5234">
        <v>685.93769999999995</v>
      </c>
      <c r="AB5234">
        <v>34</v>
      </c>
      <c r="AC5234">
        <v>29</v>
      </c>
      <c r="AD5234">
        <v>23</v>
      </c>
      <c r="AE5234">
        <v>25</v>
      </c>
      <c r="AF5234">
        <v>19</v>
      </c>
      <c r="AG5234">
        <v>18</v>
      </c>
      <c r="AH5234">
        <v>13</v>
      </c>
      <c r="AI5234">
        <v>14</v>
      </c>
      <c r="AJ5234">
        <v>15</v>
      </c>
      <c r="AK5234">
        <v>11</v>
      </c>
      <c r="AL5234">
        <v>10</v>
      </c>
      <c r="AM5234">
        <v>11</v>
      </c>
    </row>
    <row r="5235" spans="1:39" x14ac:dyDescent="0.15">
      <c r="A5235" t="s">
        <v>53</v>
      </c>
      <c r="B5235">
        <v>70</v>
      </c>
      <c r="C5235">
        <v>1</v>
      </c>
      <c r="D5235">
        <v>0</v>
      </c>
      <c r="E5235" t="s">
        <v>29</v>
      </c>
      <c r="F5235" t="s">
        <v>206</v>
      </c>
      <c r="G5235">
        <v>276</v>
      </c>
      <c r="H5235">
        <v>340</v>
      </c>
      <c r="I5235">
        <v>1103</v>
      </c>
      <c r="J5235">
        <v>61177.59</v>
      </c>
      <c r="K5235">
        <v>40518.300000000003</v>
      </c>
      <c r="L5235">
        <v>36379.25</v>
      </c>
      <c r="M5235">
        <v>19255.471799999999</v>
      </c>
      <c r="N5235">
        <v>156</v>
      </c>
      <c r="O5235">
        <v>195</v>
      </c>
      <c r="P5235">
        <v>672</v>
      </c>
      <c r="Q5235">
        <v>36177.83</v>
      </c>
      <c r="R5235">
        <v>23346.27</v>
      </c>
      <c r="S5235">
        <v>19928.37</v>
      </c>
      <c r="T5235">
        <v>12778.6839</v>
      </c>
      <c r="U5235">
        <v>120</v>
      </c>
      <c r="V5235">
        <v>145</v>
      </c>
      <c r="W5235">
        <v>431</v>
      </c>
      <c r="X5235">
        <v>24999.759999999998</v>
      </c>
      <c r="Y5235">
        <v>17172.03</v>
      </c>
      <c r="Z5235">
        <v>16450.88</v>
      </c>
      <c r="AA5235">
        <v>6476.7879000000003</v>
      </c>
      <c r="AB5235">
        <v>275</v>
      </c>
      <c r="AC5235">
        <v>223</v>
      </c>
      <c r="AD5235">
        <v>190</v>
      </c>
      <c r="AE5235">
        <v>162</v>
      </c>
      <c r="AF5235">
        <v>156</v>
      </c>
      <c r="AG5235">
        <v>156</v>
      </c>
      <c r="AH5235">
        <v>139</v>
      </c>
      <c r="AI5235">
        <v>107</v>
      </c>
      <c r="AJ5235">
        <v>119</v>
      </c>
      <c r="AK5235">
        <v>67</v>
      </c>
      <c r="AL5235">
        <v>51</v>
      </c>
      <c r="AM5235">
        <v>55</v>
      </c>
    </row>
    <row r="5236" spans="1:39" x14ac:dyDescent="0.15">
      <c r="A5236" t="s">
        <v>53</v>
      </c>
      <c r="B5236">
        <v>70</v>
      </c>
      <c r="C5236">
        <v>1</v>
      </c>
      <c r="D5236">
        <v>0</v>
      </c>
      <c r="E5236" t="s">
        <v>32</v>
      </c>
      <c r="F5236" t="s">
        <v>206</v>
      </c>
      <c r="G5236">
        <v>2823</v>
      </c>
      <c r="H5236">
        <v>3843</v>
      </c>
      <c r="I5236">
        <v>10431</v>
      </c>
      <c r="J5236">
        <v>632223.43999999994</v>
      </c>
      <c r="K5236">
        <v>416588.89</v>
      </c>
      <c r="L5236">
        <v>397588.26</v>
      </c>
      <c r="M5236">
        <v>170458.90890000001</v>
      </c>
      <c r="N5236">
        <v>300</v>
      </c>
      <c r="O5236">
        <v>386</v>
      </c>
      <c r="P5236">
        <v>1035</v>
      </c>
      <c r="Q5236">
        <v>65637.11</v>
      </c>
      <c r="R5236">
        <v>43766.7</v>
      </c>
      <c r="S5236">
        <v>36027.39</v>
      </c>
      <c r="T5236">
        <v>19785.925599999999</v>
      </c>
      <c r="U5236">
        <v>2523</v>
      </c>
      <c r="V5236">
        <v>3457</v>
      </c>
      <c r="W5236">
        <v>9396</v>
      </c>
      <c r="X5236">
        <v>566586.32999999996</v>
      </c>
      <c r="Y5236">
        <v>372822.19</v>
      </c>
      <c r="Z5236">
        <v>361560.87</v>
      </c>
      <c r="AA5236">
        <v>150672.98329999999</v>
      </c>
      <c r="AB5236">
        <v>2805</v>
      </c>
      <c r="AC5236">
        <v>2196</v>
      </c>
      <c r="AD5236">
        <v>1861</v>
      </c>
      <c r="AE5236">
        <v>1918</v>
      </c>
      <c r="AF5236">
        <v>296</v>
      </c>
      <c r="AG5236">
        <v>211</v>
      </c>
      <c r="AH5236">
        <v>185</v>
      </c>
      <c r="AI5236">
        <v>277</v>
      </c>
      <c r="AJ5236">
        <v>2509</v>
      </c>
      <c r="AK5236">
        <v>1985</v>
      </c>
      <c r="AL5236">
        <v>1676</v>
      </c>
      <c r="AM5236">
        <v>1641</v>
      </c>
    </row>
    <row r="5237" spans="1:39" x14ac:dyDescent="0.15">
      <c r="A5237" t="s">
        <v>53</v>
      </c>
      <c r="B5237">
        <v>70</v>
      </c>
      <c r="C5237">
        <v>1</v>
      </c>
      <c r="D5237">
        <v>1</v>
      </c>
      <c r="E5237" t="s">
        <v>28</v>
      </c>
      <c r="F5237" t="s">
        <v>206</v>
      </c>
      <c r="G5237">
        <v>84155</v>
      </c>
      <c r="H5237">
        <v>116741</v>
      </c>
      <c r="I5237">
        <v>291026</v>
      </c>
      <c r="J5237">
        <v>16434709.630000001</v>
      </c>
      <c r="K5237">
        <v>12092104.18</v>
      </c>
      <c r="L5237">
        <v>10958233.98</v>
      </c>
      <c r="M5237">
        <v>4671580.8052000003</v>
      </c>
      <c r="N5237">
        <v>44791</v>
      </c>
      <c r="O5237">
        <v>58405</v>
      </c>
      <c r="P5237">
        <v>160956</v>
      </c>
      <c r="Q5237">
        <v>8974632.75</v>
      </c>
      <c r="R5237">
        <v>6462582.7000000002</v>
      </c>
      <c r="S5237">
        <v>5590601.54</v>
      </c>
      <c r="T5237">
        <v>2718654.6631</v>
      </c>
      <c r="U5237">
        <v>39364</v>
      </c>
      <c r="V5237">
        <v>58336</v>
      </c>
      <c r="W5237">
        <v>130070</v>
      </c>
      <c r="X5237">
        <v>7460076.8799999999</v>
      </c>
      <c r="Y5237">
        <v>5629521.4800000004</v>
      </c>
      <c r="Z5237">
        <v>5367632.4400000004</v>
      </c>
      <c r="AA5237">
        <v>1952926.1421000001</v>
      </c>
      <c r="AB5237">
        <v>81587</v>
      </c>
      <c r="AC5237">
        <v>80035</v>
      </c>
      <c r="AD5237">
        <v>50987</v>
      </c>
      <c r="AE5237">
        <v>73711</v>
      </c>
      <c r="AF5237">
        <v>43555</v>
      </c>
      <c r="AG5237">
        <v>43658</v>
      </c>
      <c r="AH5237">
        <v>30776</v>
      </c>
      <c r="AI5237">
        <v>40044</v>
      </c>
      <c r="AJ5237">
        <v>38032</v>
      </c>
      <c r="AK5237">
        <v>36377</v>
      </c>
      <c r="AL5237">
        <v>20211</v>
      </c>
      <c r="AM5237">
        <v>33667</v>
      </c>
    </row>
    <row r="5238" spans="1:39" x14ac:dyDescent="0.15">
      <c r="A5238" t="s">
        <v>53</v>
      </c>
      <c r="B5238">
        <v>70</v>
      </c>
      <c r="C5238">
        <v>1</v>
      </c>
      <c r="D5238">
        <v>1</v>
      </c>
      <c r="E5238" t="s">
        <v>30</v>
      </c>
      <c r="F5238" t="s">
        <v>206</v>
      </c>
      <c r="G5238">
        <v>8585</v>
      </c>
      <c r="H5238">
        <v>12135</v>
      </c>
      <c r="I5238">
        <v>29660</v>
      </c>
      <c r="J5238">
        <v>1671089.6</v>
      </c>
      <c r="K5238">
        <v>1232606.1499999999</v>
      </c>
      <c r="L5238">
        <v>1105499</v>
      </c>
      <c r="M5238">
        <v>472441.3848</v>
      </c>
      <c r="N5238">
        <v>4173</v>
      </c>
      <c r="O5238">
        <v>5456</v>
      </c>
      <c r="P5238">
        <v>14812</v>
      </c>
      <c r="Q5238">
        <v>830971.6</v>
      </c>
      <c r="R5238">
        <v>599964.92000000004</v>
      </c>
      <c r="S5238">
        <v>508260.14</v>
      </c>
      <c r="T5238">
        <v>251848.89850000001</v>
      </c>
      <c r="U5238">
        <v>4412</v>
      </c>
      <c r="V5238">
        <v>6679</v>
      </c>
      <c r="W5238">
        <v>14848</v>
      </c>
      <c r="X5238">
        <v>840118</v>
      </c>
      <c r="Y5238">
        <v>632641.23</v>
      </c>
      <c r="Z5238">
        <v>597238.86</v>
      </c>
      <c r="AA5238">
        <v>220592.48629999999</v>
      </c>
      <c r="AB5238">
        <v>8190</v>
      </c>
      <c r="AC5238">
        <v>8326</v>
      </c>
      <c r="AD5238">
        <v>4683</v>
      </c>
      <c r="AE5238">
        <v>8341</v>
      </c>
      <c r="AF5238">
        <v>4007</v>
      </c>
      <c r="AG5238">
        <v>4085</v>
      </c>
      <c r="AH5238">
        <v>2692</v>
      </c>
      <c r="AI5238">
        <v>4077</v>
      </c>
      <c r="AJ5238">
        <v>4183</v>
      </c>
      <c r="AK5238">
        <v>4241</v>
      </c>
      <c r="AL5238">
        <v>1991</v>
      </c>
      <c r="AM5238">
        <v>4264</v>
      </c>
    </row>
    <row r="5239" spans="1:39" x14ac:dyDescent="0.15">
      <c r="A5239" t="s">
        <v>53</v>
      </c>
      <c r="B5239">
        <v>70</v>
      </c>
      <c r="C5239">
        <v>1</v>
      </c>
      <c r="D5239">
        <v>1</v>
      </c>
      <c r="E5239" t="s">
        <v>29</v>
      </c>
      <c r="F5239" t="s">
        <v>206</v>
      </c>
      <c r="G5239">
        <v>83737</v>
      </c>
      <c r="H5239">
        <v>124537</v>
      </c>
      <c r="I5239">
        <v>310796</v>
      </c>
      <c r="J5239">
        <v>17425553.420000002</v>
      </c>
      <c r="K5239">
        <v>12286291.300000001</v>
      </c>
      <c r="L5239">
        <v>11254231.939999999</v>
      </c>
      <c r="M5239">
        <v>4910231.5261000004</v>
      </c>
      <c r="N5239">
        <v>34472</v>
      </c>
      <c r="O5239">
        <v>46969</v>
      </c>
      <c r="P5239">
        <v>131823</v>
      </c>
      <c r="Q5239">
        <v>7297350.2999999998</v>
      </c>
      <c r="R5239">
        <v>5041653.51</v>
      </c>
      <c r="S5239">
        <v>4356690.76</v>
      </c>
      <c r="T5239">
        <v>2237851.0521999998</v>
      </c>
      <c r="U5239">
        <v>49265</v>
      </c>
      <c r="V5239">
        <v>77568</v>
      </c>
      <c r="W5239">
        <v>178973</v>
      </c>
      <c r="X5239">
        <v>10128203.119999999</v>
      </c>
      <c r="Y5239">
        <v>7244637.79</v>
      </c>
      <c r="Z5239">
        <v>6897541.1799999997</v>
      </c>
      <c r="AA5239">
        <v>2672380.4739000001</v>
      </c>
      <c r="AB5239">
        <v>81084</v>
      </c>
      <c r="AC5239">
        <v>79488</v>
      </c>
      <c r="AD5239">
        <v>50272</v>
      </c>
      <c r="AE5239">
        <v>80397</v>
      </c>
      <c r="AF5239">
        <v>33418</v>
      </c>
      <c r="AG5239">
        <v>32941</v>
      </c>
      <c r="AH5239">
        <v>24036</v>
      </c>
      <c r="AI5239">
        <v>33195</v>
      </c>
      <c r="AJ5239">
        <v>47666</v>
      </c>
      <c r="AK5239">
        <v>46547</v>
      </c>
      <c r="AL5239">
        <v>26236</v>
      </c>
      <c r="AM5239">
        <v>47202</v>
      </c>
    </row>
    <row r="5240" spans="1:39" x14ac:dyDescent="0.15">
      <c r="A5240" t="s">
        <v>53</v>
      </c>
      <c r="B5240">
        <v>70</v>
      </c>
      <c r="C5240">
        <v>1</v>
      </c>
      <c r="D5240">
        <v>1</v>
      </c>
      <c r="E5240" t="s">
        <v>31</v>
      </c>
      <c r="F5240" t="s">
        <v>206</v>
      </c>
      <c r="G5240">
        <v>19</v>
      </c>
      <c r="H5240">
        <v>51</v>
      </c>
      <c r="I5240">
        <v>89</v>
      </c>
      <c r="J5240">
        <v>4335.76</v>
      </c>
      <c r="K5240">
        <v>2990.84</v>
      </c>
      <c r="L5240">
        <v>2544.7399999999998</v>
      </c>
      <c r="M5240">
        <v>1270.8988999999999</v>
      </c>
      <c r="N5240">
        <v>4</v>
      </c>
      <c r="O5240">
        <v>10</v>
      </c>
      <c r="P5240">
        <v>24</v>
      </c>
      <c r="Q5240">
        <v>1025.8</v>
      </c>
      <c r="R5240">
        <v>642.55999999999995</v>
      </c>
      <c r="S5240">
        <v>642.55999999999995</v>
      </c>
      <c r="T5240">
        <v>334.81909999999999</v>
      </c>
      <c r="U5240">
        <v>15</v>
      </c>
      <c r="V5240">
        <v>41</v>
      </c>
      <c r="W5240">
        <v>65</v>
      </c>
      <c r="X5240">
        <v>3309.96</v>
      </c>
      <c r="Y5240">
        <v>2348.2800000000002</v>
      </c>
      <c r="Z5240">
        <v>1902.18</v>
      </c>
      <c r="AA5240">
        <v>936.07979999999998</v>
      </c>
      <c r="AB5240">
        <v>19</v>
      </c>
      <c r="AC5240">
        <v>17</v>
      </c>
      <c r="AD5240">
        <v>9</v>
      </c>
      <c r="AE5240">
        <v>16</v>
      </c>
      <c r="AF5240">
        <v>4</v>
      </c>
      <c r="AG5240">
        <v>3</v>
      </c>
      <c r="AH5240">
        <v>2</v>
      </c>
      <c r="AI5240">
        <v>3</v>
      </c>
      <c r="AJ5240">
        <v>15</v>
      </c>
      <c r="AK5240">
        <v>14</v>
      </c>
      <c r="AL5240">
        <v>7</v>
      </c>
      <c r="AM5240">
        <v>13</v>
      </c>
    </row>
    <row r="5241" spans="1:39" x14ac:dyDescent="0.15">
      <c r="A5241" t="s">
        <v>53</v>
      </c>
      <c r="B5241">
        <v>70</v>
      </c>
      <c r="C5241">
        <v>1</v>
      </c>
      <c r="D5241">
        <v>1</v>
      </c>
      <c r="E5241" t="s">
        <v>32</v>
      </c>
      <c r="F5241" t="s">
        <v>206</v>
      </c>
      <c r="G5241">
        <v>2108</v>
      </c>
      <c r="H5241">
        <v>3246</v>
      </c>
      <c r="I5241">
        <v>8166</v>
      </c>
      <c r="J5241">
        <v>480235.06</v>
      </c>
      <c r="K5241">
        <v>326272.64000000001</v>
      </c>
      <c r="L5241">
        <v>312200.64</v>
      </c>
      <c r="M5241">
        <v>126745.754</v>
      </c>
      <c r="N5241">
        <v>294</v>
      </c>
      <c r="O5241">
        <v>424</v>
      </c>
      <c r="P5241">
        <v>1072</v>
      </c>
      <c r="Q5241">
        <v>62791.01</v>
      </c>
      <c r="R5241">
        <v>44260.38</v>
      </c>
      <c r="S5241">
        <v>38467.51</v>
      </c>
      <c r="T5241">
        <v>17677.772099999998</v>
      </c>
      <c r="U5241">
        <v>1814</v>
      </c>
      <c r="V5241">
        <v>2822</v>
      </c>
      <c r="W5241">
        <v>7094</v>
      </c>
      <c r="X5241">
        <v>417444.05</v>
      </c>
      <c r="Y5241">
        <v>282012.26</v>
      </c>
      <c r="Z5241">
        <v>273733.13</v>
      </c>
      <c r="AA5241">
        <v>109067.9819</v>
      </c>
      <c r="AB5241">
        <v>2075</v>
      </c>
      <c r="AC5241">
        <v>1916</v>
      </c>
      <c r="AD5241">
        <v>1190</v>
      </c>
      <c r="AE5241">
        <v>1841</v>
      </c>
      <c r="AF5241">
        <v>291</v>
      </c>
      <c r="AG5241">
        <v>243</v>
      </c>
      <c r="AH5241">
        <v>152</v>
      </c>
      <c r="AI5241">
        <v>284</v>
      </c>
      <c r="AJ5241">
        <v>1784</v>
      </c>
      <c r="AK5241">
        <v>1673</v>
      </c>
      <c r="AL5241">
        <v>1038</v>
      </c>
      <c r="AM5241">
        <v>1557</v>
      </c>
    </row>
    <row r="5242" spans="1:39" x14ac:dyDescent="0.15">
      <c r="A5242" t="s">
        <v>53</v>
      </c>
      <c r="B5242">
        <v>70</v>
      </c>
      <c r="C5242">
        <v>1</v>
      </c>
      <c r="D5242">
        <v>2</v>
      </c>
      <c r="E5242" t="s">
        <v>28</v>
      </c>
      <c r="F5242" t="s">
        <v>206</v>
      </c>
      <c r="G5242">
        <v>40903</v>
      </c>
      <c r="H5242">
        <v>50463</v>
      </c>
      <c r="I5242">
        <v>132380</v>
      </c>
      <c r="J5242">
        <v>7733708.2999999998</v>
      </c>
      <c r="K5242">
        <v>5635117.0599999996</v>
      </c>
      <c r="L5242">
        <v>5069045.67</v>
      </c>
      <c r="M5242">
        <v>2164371.8514</v>
      </c>
      <c r="N5242">
        <v>18488</v>
      </c>
      <c r="O5242">
        <v>21650</v>
      </c>
      <c r="P5242">
        <v>62634</v>
      </c>
      <c r="Q5242">
        <v>3636773.42</v>
      </c>
      <c r="R5242">
        <v>2566474.0299999998</v>
      </c>
      <c r="S5242">
        <v>2134951.4900000002</v>
      </c>
      <c r="T5242">
        <v>1088322.5655</v>
      </c>
      <c r="U5242">
        <v>22415</v>
      </c>
      <c r="V5242">
        <v>28813</v>
      </c>
      <c r="W5242">
        <v>69746</v>
      </c>
      <c r="X5242">
        <v>4096934.88</v>
      </c>
      <c r="Y5242">
        <v>3068643.03</v>
      </c>
      <c r="Z5242">
        <v>2934094.18</v>
      </c>
      <c r="AA5242">
        <v>1076049.2859</v>
      </c>
      <c r="AB5242">
        <v>39407</v>
      </c>
      <c r="AC5242">
        <v>36359</v>
      </c>
      <c r="AD5242">
        <v>17893</v>
      </c>
      <c r="AE5242">
        <v>33496</v>
      </c>
      <c r="AF5242">
        <v>17741</v>
      </c>
      <c r="AG5242">
        <v>17758</v>
      </c>
      <c r="AH5242">
        <v>10144</v>
      </c>
      <c r="AI5242">
        <v>16318</v>
      </c>
      <c r="AJ5242">
        <v>21666</v>
      </c>
      <c r="AK5242">
        <v>18601</v>
      </c>
      <c r="AL5242">
        <v>7749</v>
      </c>
      <c r="AM5242">
        <v>17178</v>
      </c>
    </row>
    <row r="5243" spans="1:39" x14ac:dyDescent="0.15">
      <c r="A5243" t="s">
        <v>53</v>
      </c>
      <c r="B5243">
        <v>70</v>
      </c>
      <c r="C5243">
        <v>1</v>
      </c>
      <c r="D5243">
        <v>2</v>
      </c>
      <c r="E5243" t="s">
        <v>30</v>
      </c>
      <c r="F5243" t="s">
        <v>206</v>
      </c>
      <c r="G5243">
        <v>4382</v>
      </c>
      <c r="H5243">
        <v>5437</v>
      </c>
      <c r="I5243">
        <v>14192</v>
      </c>
      <c r="J5243">
        <v>828512.43</v>
      </c>
      <c r="K5243">
        <v>604400.36</v>
      </c>
      <c r="L5243">
        <v>542003.68000000005</v>
      </c>
      <c r="M5243">
        <v>233693.80050000001</v>
      </c>
      <c r="N5243">
        <v>1829</v>
      </c>
      <c r="O5243">
        <v>2156</v>
      </c>
      <c r="P5243">
        <v>6240</v>
      </c>
      <c r="Q5243">
        <v>360157.3</v>
      </c>
      <c r="R5243">
        <v>255122.12</v>
      </c>
      <c r="S5243">
        <v>209674.98</v>
      </c>
      <c r="T5243">
        <v>110697.7693</v>
      </c>
      <c r="U5243">
        <v>2553</v>
      </c>
      <c r="V5243">
        <v>3281</v>
      </c>
      <c r="W5243">
        <v>7952</v>
      </c>
      <c r="X5243">
        <v>468355.13</v>
      </c>
      <c r="Y5243">
        <v>349278.24</v>
      </c>
      <c r="Z5243">
        <v>332328.7</v>
      </c>
      <c r="AA5243">
        <v>122996.0312</v>
      </c>
      <c r="AB5243">
        <v>4096</v>
      </c>
      <c r="AC5243">
        <v>3989</v>
      </c>
      <c r="AD5243">
        <v>1764</v>
      </c>
      <c r="AE5243">
        <v>4263</v>
      </c>
      <c r="AF5243">
        <v>1721</v>
      </c>
      <c r="AG5243">
        <v>1758</v>
      </c>
      <c r="AH5243">
        <v>986</v>
      </c>
      <c r="AI5243">
        <v>1788</v>
      </c>
      <c r="AJ5243">
        <v>2375</v>
      </c>
      <c r="AK5243">
        <v>2231</v>
      </c>
      <c r="AL5243">
        <v>778</v>
      </c>
      <c r="AM5243">
        <v>2475</v>
      </c>
    </row>
    <row r="5244" spans="1:39" x14ac:dyDescent="0.15">
      <c r="A5244" t="s">
        <v>53</v>
      </c>
      <c r="B5244">
        <v>70</v>
      </c>
      <c r="C5244">
        <v>1</v>
      </c>
      <c r="D5244">
        <v>2</v>
      </c>
      <c r="E5244" t="s">
        <v>29</v>
      </c>
      <c r="F5244" t="s">
        <v>206</v>
      </c>
      <c r="G5244">
        <v>14442</v>
      </c>
      <c r="H5244">
        <v>18475</v>
      </c>
      <c r="I5244">
        <v>50501</v>
      </c>
      <c r="J5244">
        <v>2908087.71</v>
      </c>
      <c r="K5244">
        <v>2034989.52</v>
      </c>
      <c r="L5244">
        <v>1855397.84</v>
      </c>
      <c r="M5244">
        <v>819175.39130000002</v>
      </c>
      <c r="N5244">
        <v>5718</v>
      </c>
      <c r="O5244">
        <v>6739</v>
      </c>
      <c r="P5244">
        <v>20717</v>
      </c>
      <c r="Q5244">
        <v>1174544.7</v>
      </c>
      <c r="R5244">
        <v>802033.64</v>
      </c>
      <c r="S5244">
        <v>670554.54</v>
      </c>
      <c r="T5244">
        <v>361822.16970000003</v>
      </c>
      <c r="U5244">
        <v>8724</v>
      </c>
      <c r="V5244">
        <v>11736</v>
      </c>
      <c r="W5244">
        <v>29784</v>
      </c>
      <c r="X5244">
        <v>1733543.01</v>
      </c>
      <c r="Y5244">
        <v>1232955.8799999999</v>
      </c>
      <c r="Z5244">
        <v>1184843.3</v>
      </c>
      <c r="AA5244">
        <v>457353.22159999999</v>
      </c>
      <c r="AB5244">
        <v>13896</v>
      </c>
      <c r="AC5244">
        <v>13357</v>
      </c>
      <c r="AD5244">
        <v>6278</v>
      </c>
      <c r="AE5244">
        <v>13856</v>
      </c>
      <c r="AF5244">
        <v>5503</v>
      </c>
      <c r="AG5244">
        <v>5431</v>
      </c>
      <c r="AH5244">
        <v>3229</v>
      </c>
      <c r="AI5244">
        <v>5506</v>
      </c>
      <c r="AJ5244">
        <v>8393</v>
      </c>
      <c r="AK5244">
        <v>7926</v>
      </c>
      <c r="AL5244">
        <v>3049</v>
      </c>
      <c r="AM5244">
        <v>8350</v>
      </c>
    </row>
    <row r="5245" spans="1:39" x14ac:dyDescent="0.15">
      <c r="A5245" t="s">
        <v>53</v>
      </c>
      <c r="B5245">
        <v>70</v>
      </c>
      <c r="C5245">
        <v>1</v>
      </c>
      <c r="D5245">
        <v>2</v>
      </c>
      <c r="E5245" t="s">
        <v>32</v>
      </c>
      <c r="F5245" t="s">
        <v>206</v>
      </c>
      <c r="G5245">
        <v>1724</v>
      </c>
      <c r="H5245">
        <v>2350</v>
      </c>
      <c r="I5245">
        <v>6343</v>
      </c>
      <c r="J5245">
        <v>379892.2</v>
      </c>
      <c r="K5245">
        <v>254114.44</v>
      </c>
      <c r="L5245">
        <v>241519.35</v>
      </c>
      <c r="M5245">
        <v>100966.81909999999</v>
      </c>
      <c r="N5245">
        <v>247</v>
      </c>
      <c r="O5245">
        <v>304</v>
      </c>
      <c r="P5245">
        <v>828</v>
      </c>
      <c r="Q5245">
        <v>51673.919999999998</v>
      </c>
      <c r="R5245">
        <v>35178.42</v>
      </c>
      <c r="S5245">
        <v>29731.94</v>
      </c>
      <c r="T5245">
        <v>14259.631600000001</v>
      </c>
      <c r="U5245">
        <v>1477</v>
      </c>
      <c r="V5245">
        <v>2046</v>
      </c>
      <c r="W5245">
        <v>5515</v>
      </c>
      <c r="X5245">
        <v>328218.28000000003</v>
      </c>
      <c r="Y5245">
        <v>218936.02</v>
      </c>
      <c r="Z5245">
        <v>211787.41</v>
      </c>
      <c r="AA5245">
        <v>86707.1875</v>
      </c>
      <c r="AB5245">
        <v>1669</v>
      </c>
      <c r="AC5245">
        <v>1473</v>
      </c>
      <c r="AD5245">
        <v>744</v>
      </c>
      <c r="AE5245">
        <v>1487</v>
      </c>
      <c r="AF5245">
        <v>240</v>
      </c>
      <c r="AG5245">
        <v>179</v>
      </c>
      <c r="AH5245">
        <v>89</v>
      </c>
      <c r="AI5245">
        <v>239</v>
      </c>
      <c r="AJ5245">
        <v>1429</v>
      </c>
      <c r="AK5245">
        <v>1294</v>
      </c>
      <c r="AL5245">
        <v>655</v>
      </c>
      <c r="AM5245">
        <v>1248</v>
      </c>
    </row>
    <row r="5246" spans="1:39" x14ac:dyDescent="0.15">
      <c r="A5246" t="s">
        <v>53</v>
      </c>
      <c r="B5246">
        <v>70</v>
      </c>
      <c r="C5246">
        <v>2</v>
      </c>
      <c r="D5246">
        <v>0</v>
      </c>
      <c r="E5246" t="s">
        <v>28</v>
      </c>
      <c r="F5246" t="s">
        <v>206</v>
      </c>
      <c r="G5246">
        <v>2111</v>
      </c>
      <c r="H5246">
        <v>4737</v>
      </c>
      <c r="I5246">
        <v>9379</v>
      </c>
      <c r="J5246">
        <v>491030.67</v>
      </c>
      <c r="K5246">
        <v>336427.96</v>
      </c>
      <c r="L5246">
        <v>264416.56</v>
      </c>
      <c r="M5246">
        <v>147317.51920000001</v>
      </c>
      <c r="N5246">
        <v>2111</v>
      </c>
      <c r="O5246">
        <v>2324</v>
      </c>
      <c r="P5246">
        <v>5382</v>
      </c>
      <c r="Q5246">
        <v>280729.59999999998</v>
      </c>
      <c r="R5246">
        <v>184580.47</v>
      </c>
      <c r="S5246">
        <v>120701.83</v>
      </c>
      <c r="T5246">
        <v>87510.212899999999</v>
      </c>
      <c r="U5246">
        <v>2111</v>
      </c>
      <c r="V5246">
        <v>2413</v>
      </c>
      <c r="W5246">
        <v>3997</v>
      </c>
      <c r="X5246">
        <v>210301.07</v>
      </c>
      <c r="Y5246">
        <v>151847.49</v>
      </c>
      <c r="Z5246">
        <v>143714.73000000001</v>
      </c>
      <c r="AA5246">
        <v>59807.306299999997</v>
      </c>
      <c r="AB5246">
        <v>2089</v>
      </c>
      <c r="AC5246">
        <v>2080</v>
      </c>
      <c r="AD5246">
        <v>1685</v>
      </c>
      <c r="AE5246">
        <v>1582</v>
      </c>
      <c r="AF5246">
        <v>2089</v>
      </c>
      <c r="AG5246">
        <v>2080</v>
      </c>
      <c r="AH5246">
        <v>1685</v>
      </c>
      <c r="AI5246">
        <v>1582</v>
      </c>
      <c r="AJ5246">
        <v>2089</v>
      </c>
      <c r="AK5246">
        <v>2080</v>
      </c>
      <c r="AL5246">
        <v>1685</v>
      </c>
      <c r="AM5246">
        <v>1582</v>
      </c>
    </row>
    <row r="5247" spans="1:39" x14ac:dyDescent="0.15">
      <c r="A5247" t="s">
        <v>53</v>
      </c>
      <c r="B5247">
        <v>70</v>
      </c>
      <c r="C5247">
        <v>2</v>
      </c>
      <c r="D5247">
        <v>0</v>
      </c>
      <c r="E5247" t="s">
        <v>30</v>
      </c>
      <c r="F5247" t="s">
        <v>206</v>
      </c>
      <c r="G5247">
        <v>1</v>
      </c>
      <c r="H5247">
        <v>2</v>
      </c>
      <c r="I5247">
        <v>5</v>
      </c>
      <c r="J5247">
        <v>163.96</v>
      </c>
      <c r="K5247">
        <v>138.76</v>
      </c>
      <c r="L5247">
        <v>118.77</v>
      </c>
      <c r="M5247">
        <v>60.104999999999997</v>
      </c>
      <c r="N5247">
        <v>1</v>
      </c>
      <c r="O5247">
        <v>1</v>
      </c>
      <c r="P5247">
        <v>4</v>
      </c>
      <c r="Q5247">
        <v>103.97</v>
      </c>
      <c r="R5247">
        <v>93.77</v>
      </c>
      <c r="S5247">
        <v>73.78</v>
      </c>
      <c r="T5247">
        <v>42.055</v>
      </c>
      <c r="U5247">
        <v>1</v>
      </c>
      <c r="V5247">
        <v>1</v>
      </c>
      <c r="W5247">
        <v>1</v>
      </c>
      <c r="X5247">
        <v>59.99</v>
      </c>
      <c r="Y5247">
        <v>44.99</v>
      </c>
      <c r="Z5247">
        <v>44.99</v>
      </c>
      <c r="AA5247">
        <v>18.05</v>
      </c>
      <c r="AB5247">
        <v>1</v>
      </c>
      <c r="AC5247">
        <v>1</v>
      </c>
      <c r="AD5247">
        <v>1</v>
      </c>
      <c r="AE5247">
        <v>0</v>
      </c>
      <c r="AF5247">
        <v>1</v>
      </c>
      <c r="AG5247">
        <v>1</v>
      </c>
      <c r="AH5247">
        <v>1</v>
      </c>
      <c r="AI5247">
        <v>0</v>
      </c>
      <c r="AJ5247">
        <v>1</v>
      </c>
      <c r="AK5247">
        <v>1</v>
      </c>
      <c r="AL5247">
        <v>1</v>
      </c>
      <c r="AM5247">
        <v>0</v>
      </c>
    </row>
    <row r="5248" spans="1:39" x14ac:dyDescent="0.15">
      <c r="A5248" t="s">
        <v>53</v>
      </c>
      <c r="B5248">
        <v>70</v>
      </c>
      <c r="C5248">
        <v>2</v>
      </c>
      <c r="D5248">
        <v>0</v>
      </c>
      <c r="E5248" t="s">
        <v>29</v>
      </c>
      <c r="F5248" t="s">
        <v>206</v>
      </c>
      <c r="G5248">
        <v>20</v>
      </c>
      <c r="H5248">
        <v>51</v>
      </c>
      <c r="I5248">
        <v>116</v>
      </c>
      <c r="J5248">
        <v>5666.28</v>
      </c>
      <c r="K5248">
        <v>3532.42</v>
      </c>
      <c r="L5248">
        <v>3070.32</v>
      </c>
      <c r="M5248">
        <v>1736.453</v>
      </c>
      <c r="N5248">
        <v>20</v>
      </c>
      <c r="O5248">
        <v>26</v>
      </c>
      <c r="P5248">
        <v>68</v>
      </c>
      <c r="Q5248">
        <v>3122.57</v>
      </c>
      <c r="R5248">
        <v>1943.43</v>
      </c>
      <c r="S5248">
        <v>1514.58</v>
      </c>
      <c r="T5248">
        <v>1004.0089</v>
      </c>
      <c r="U5248">
        <v>20</v>
      </c>
      <c r="V5248">
        <v>25</v>
      </c>
      <c r="W5248">
        <v>48</v>
      </c>
      <c r="X5248">
        <v>2543.71</v>
      </c>
      <c r="Y5248">
        <v>1588.99</v>
      </c>
      <c r="Z5248">
        <v>1555.74</v>
      </c>
      <c r="AA5248">
        <v>732.44410000000005</v>
      </c>
      <c r="AB5248">
        <v>20</v>
      </c>
      <c r="AC5248">
        <v>20</v>
      </c>
      <c r="AD5248">
        <v>18</v>
      </c>
      <c r="AE5248">
        <v>13</v>
      </c>
      <c r="AF5248">
        <v>20</v>
      </c>
      <c r="AG5248">
        <v>20</v>
      </c>
      <c r="AH5248">
        <v>18</v>
      </c>
      <c r="AI5248">
        <v>13</v>
      </c>
      <c r="AJ5248">
        <v>20</v>
      </c>
      <c r="AK5248">
        <v>20</v>
      </c>
      <c r="AL5248">
        <v>18</v>
      </c>
      <c r="AM5248">
        <v>13</v>
      </c>
    </row>
    <row r="5249" spans="1:39" x14ac:dyDescent="0.15">
      <c r="A5249" t="s">
        <v>53</v>
      </c>
      <c r="B5249">
        <v>70</v>
      </c>
      <c r="C5249">
        <v>2</v>
      </c>
      <c r="D5249">
        <v>0</v>
      </c>
      <c r="E5249" t="s">
        <v>32</v>
      </c>
      <c r="F5249" t="s">
        <v>206</v>
      </c>
      <c r="G5249">
        <v>182</v>
      </c>
      <c r="H5249">
        <v>449</v>
      </c>
      <c r="I5249">
        <v>924</v>
      </c>
      <c r="J5249">
        <v>47269.1</v>
      </c>
      <c r="K5249">
        <v>30342.560000000001</v>
      </c>
      <c r="L5249">
        <v>27310.16</v>
      </c>
      <c r="M5249">
        <v>14138.823899999999</v>
      </c>
      <c r="N5249">
        <v>182</v>
      </c>
      <c r="O5249">
        <v>212</v>
      </c>
      <c r="P5249">
        <v>445</v>
      </c>
      <c r="Q5249">
        <v>21393.78</v>
      </c>
      <c r="R5249">
        <v>13461.64</v>
      </c>
      <c r="S5249">
        <v>11001.1</v>
      </c>
      <c r="T5249">
        <v>7139.6016</v>
      </c>
      <c r="U5249">
        <v>182</v>
      </c>
      <c r="V5249">
        <v>237</v>
      </c>
      <c r="W5249">
        <v>479</v>
      </c>
      <c r="X5249">
        <v>25875.32</v>
      </c>
      <c r="Y5249">
        <v>16880.919999999998</v>
      </c>
      <c r="Z5249">
        <v>16309.06</v>
      </c>
      <c r="AA5249">
        <v>6999.2223000000004</v>
      </c>
      <c r="AB5249">
        <v>178</v>
      </c>
      <c r="AC5249">
        <v>175</v>
      </c>
      <c r="AD5249">
        <v>153</v>
      </c>
      <c r="AE5249">
        <v>159</v>
      </c>
      <c r="AF5249">
        <v>178</v>
      </c>
      <c r="AG5249">
        <v>175</v>
      </c>
      <c r="AH5249">
        <v>153</v>
      </c>
      <c r="AI5249">
        <v>159</v>
      </c>
      <c r="AJ5249">
        <v>178</v>
      </c>
      <c r="AK5249">
        <v>175</v>
      </c>
      <c r="AL5249">
        <v>153</v>
      </c>
      <c r="AM5249">
        <v>159</v>
      </c>
    </row>
    <row r="5250" spans="1:39" x14ac:dyDescent="0.15">
      <c r="A5250" t="s">
        <v>53</v>
      </c>
      <c r="B5250">
        <v>70</v>
      </c>
      <c r="C5250">
        <v>2</v>
      </c>
      <c r="D5250">
        <v>1</v>
      </c>
      <c r="E5250" t="s">
        <v>28</v>
      </c>
      <c r="F5250" t="s">
        <v>206</v>
      </c>
      <c r="G5250">
        <v>8733</v>
      </c>
      <c r="H5250">
        <v>20782</v>
      </c>
      <c r="I5250">
        <v>39447</v>
      </c>
      <c r="J5250">
        <v>2005288.06</v>
      </c>
      <c r="K5250">
        <v>1438385.32</v>
      </c>
      <c r="L5250">
        <v>1212654.8899999999</v>
      </c>
      <c r="M5250">
        <v>601666.36210000003</v>
      </c>
      <c r="N5250">
        <v>8733</v>
      </c>
      <c r="O5250">
        <v>10081</v>
      </c>
      <c r="P5250">
        <v>21855</v>
      </c>
      <c r="Q5250">
        <v>1110944.29</v>
      </c>
      <c r="R5250">
        <v>770504.3</v>
      </c>
      <c r="S5250">
        <v>572829.35</v>
      </c>
      <c r="T5250">
        <v>353236.32329999999</v>
      </c>
      <c r="U5250">
        <v>8733</v>
      </c>
      <c r="V5250">
        <v>10701</v>
      </c>
      <c r="W5250">
        <v>17592</v>
      </c>
      <c r="X5250">
        <v>894343.77</v>
      </c>
      <c r="Y5250">
        <v>667881.02</v>
      </c>
      <c r="Z5250">
        <v>639825.54</v>
      </c>
      <c r="AA5250">
        <v>248430.03880000001</v>
      </c>
      <c r="AB5250">
        <v>8508</v>
      </c>
      <c r="AC5250">
        <v>8656</v>
      </c>
      <c r="AD5250">
        <v>6423</v>
      </c>
      <c r="AE5250">
        <v>8233</v>
      </c>
      <c r="AF5250">
        <v>8508</v>
      </c>
      <c r="AG5250">
        <v>8656</v>
      </c>
      <c r="AH5250">
        <v>6423</v>
      </c>
      <c r="AI5250">
        <v>8233</v>
      </c>
      <c r="AJ5250">
        <v>8508</v>
      </c>
      <c r="AK5250">
        <v>8656</v>
      </c>
      <c r="AL5250">
        <v>6423</v>
      </c>
      <c r="AM5250">
        <v>8233</v>
      </c>
    </row>
    <row r="5251" spans="1:39" x14ac:dyDescent="0.15">
      <c r="A5251" t="s">
        <v>53</v>
      </c>
      <c r="B5251">
        <v>70</v>
      </c>
      <c r="C5251">
        <v>2</v>
      </c>
      <c r="D5251">
        <v>1</v>
      </c>
      <c r="E5251" t="s">
        <v>30</v>
      </c>
      <c r="F5251" t="s">
        <v>206</v>
      </c>
      <c r="G5251">
        <v>1061</v>
      </c>
      <c r="H5251">
        <v>2548</v>
      </c>
      <c r="I5251">
        <v>4713</v>
      </c>
      <c r="J5251">
        <v>244539.43</v>
      </c>
      <c r="K5251">
        <v>175079.84</v>
      </c>
      <c r="L5251">
        <v>145634.29999999999</v>
      </c>
      <c r="M5251">
        <v>74014.089300000007</v>
      </c>
      <c r="N5251">
        <v>1061</v>
      </c>
      <c r="O5251">
        <v>1225</v>
      </c>
      <c r="P5251">
        <v>2550</v>
      </c>
      <c r="Q5251">
        <v>135039.79999999999</v>
      </c>
      <c r="R5251">
        <v>93866.34</v>
      </c>
      <c r="S5251">
        <v>69085.59</v>
      </c>
      <c r="T5251">
        <v>43154.376700000001</v>
      </c>
      <c r="U5251">
        <v>1061</v>
      </c>
      <c r="V5251">
        <v>1323</v>
      </c>
      <c r="W5251">
        <v>2163</v>
      </c>
      <c r="X5251">
        <v>109499.63</v>
      </c>
      <c r="Y5251">
        <v>81213.5</v>
      </c>
      <c r="Z5251">
        <v>76548.710000000006</v>
      </c>
      <c r="AA5251">
        <v>30859.712599999999</v>
      </c>
      <c r="AB5251">
        <v>999</v>
      </c>
      <c r="AC5251">
        <v>1052</v>
      </c>
      <c r="AD5251">
        <v>710</v>
      </c>
      <c r="AE5251">
        <v>1037</v>
      </c>
      <c r="AF5251">
        <v>999</v>
      </c>
      <c r="AG5251">
        <v>1052</v>
      </c>
      <c r="AH5251">
        <v>710</v>
      </c>
      <c r="AI5251">
        <v>1037</v>
      </c>
      <c r="AJ5251">
        <v>999</v>
      </c>
      <c r="AK5251">
        <v>1052</v>
      </c>
      <c r="AL5251">
        <v>710</v>
      </c>
      <c r="AM5251">
        <v>1037</v>
      </c>
    </row>
    <row r="5252" spans="1:39" x14ac:dyDescent="0.15">
      <c r="A5252" t="s">
        <v>53</v>
      </c>
      <c r="B5252">
        <v>70</v>
      </c>
      <c r="C5252">
        <v>2</v>
      </c>
      <c r="D5252">
        <v>1</v>
      </c>
      <c r="E5252" t="s">
        <v>29</v>
      </c>
      <c r="F5252" t="s">
        <v>206</v>
      </c>
      <c r="G5252">
        <v>12187</v>
      </c>
      <c r="H5252">
        <v>30140</v>
      </c>
      <c r="I5252">
        <v>58413</v>
      </c>
      <c r="J5252">
        <v>2961079.02</v>
      </c>
      <c r="K5252">
        <v>2034561.45</v>
      </c>
      <c r="L5252">
        <v>1724053.36</v>
      </c>
      <c r="M5252">
        <v>890074.9682</v>
      </c>
      <c r="N5252">
        <v>12187</v>
      </c>
      <c r="O5252">
        <v>14380</v>
      </c>
      <c r="P5252">
        <v>31357</v>
      </c>
      <c r="Q5252">
        <v>1586772.4</v>
      </c>
      <c r="R5252">
        <v>1060520.02</v>
      </c>
      <c r="S5252">
        <v>799053.18</v>
      </c>
      <c r="T5252">
        <v>507957.70640000002</v>
      </c>
      <c r="U5252">
        <v>12187</v>
      </c>
      <c r="V5252">
        <v>15760</v>
      </c>
      <c r="W5252">
        <v>27056</v>
      </c>
      <c r="X5252">
        <v>1374306.62</v>
      </c>
      <c r="Y5252">
        <v>974041.43</v>
      </c>
      <c r="Z5252">
        <v>925000.18</v>
      </c>
      <c r="AA5252">
        <v>382117.26179999998</v>
      </c>
      <c r="AB5252">
        <v>11771</v>
      </c>
      <c r="AC5252">
        <v>11755</v>
      </c>
      <c r="AD5252">
        <v>8895</v>
      </c>
      <c r="AE5252">
        <v>11838</v>
      </c>
      <c r="AF5252">
        <v>11771</v>
      </c>
      <c r="AG5252">
        <v>11755</v>
      </c>
      <c r="AH5252">
        <v>8895</v>
      </c>
      <c r="AI5252">
        <v>11838</v>
      </c>
      <c r="AJ5252">
        <v>11771</v>
      </c>
      <c r="AK5252">
        <v>11755</v>
      </c>
      <c r="AL5252">
        <v>8895</v>
      </c>
      <c r="AM5252">
        <v>11838</v>
      </c>
    </row>
    <row r="5253" spans="1:39" x14ac:dyDescent="0.15">
      <c r="A5253" t="s">
        <v>53</v>
      </c>
      <c r="B5253">
        <v>70</v>
      </c>
      <c r="C5253">
        <v>2</v>
      </c>
      <c r="D5253">
        <v>1</v>
      </c>
      <c r="E5253" t="s">
        <v>31</v>
      </c>
      <c r="F5253" t="s">
        <v>206</v>
      </c>
      <c r="G5253">
        <v>10</v>
      </c>
      <c r="H5253">
        <v>26</v>
      </c>
      <c r="I5253">
        <v>42</v>
      </c>
      <c r="J5253">
        <v>2270.71</v>
      </c>
      <c r="K5253">
        <v>1657.02</v>
      </c>
      <c r="L5253">
        <v>1184.8900000000001</v>
      </c>
      <c r="M5253">
        <v>765.32010000000002</v>
      </c>
      <c r="N5253">
        <v>10</v>
      </c>
      <c r="O5253">
        <v>12</v>
      </c>
      <c r="P5253">
        <v>23</v>
      </c>
      <c r="Q5253">
        <v>1204.8399999999999</v>
      </c>
      <c r="R5253">
        <v>866.28</v>
      </c>
      <c r="S5253">
        <v>443.15</v>
      </c>
      <c r="T5253">
        <v>438.31009999999998</v>
      </c>
      <c r="U5253">
        <v>10</v>
      </c>
      <c r="V5253">
        <v>14</v>
      </c>
      <c r="W5253">
        <v>19</v>
      </c>
      <c r="X5253">
        <v>1065.8699999999999</v>
      </c>
      <c r="Y5253">
        <v>790.74</v>
      </c>
      <c r="Z5253">
        <v>741.74</v>
      </c>
      <c r="AA5253">
        <v>327.01</v>
      </c>
      <c r="AB5253">
        <v>7</v>
      </c>
      <c r="AC5253">
        <v>10</v>
      </c>
      <c r="AD5253">
        <v>5</v>
      </c>
      <c r="AE5253">
        <v>9</v>
      </c>
      <c r="AF5253">
        <v>7</v>
      </c>
      <c r="AG5253">
        <v>10</v>
      </c>
      <c r="AH5253">
        <v>5</v>
      </c>
      <c r="AI5253">
        <v>9</v>
      </c>
      <c r="AJ5253">
        <v>7</v>
      </c>
      <c r="AK5253">
        <v>10</v>
      </c>
      <c r="AL5253">
        <v>5</v>
      </c>
      <c r="AM5253">
        <v>9</v>
      </c>
    </row>
    <row r="5254" spans="1:39" x14ac:dyDescent="0.15">
      <c r="A5254" t="s">
        <v>53</v>
      </c>
      <c r="B5254">
        <v>70</v>
      </c>
      <c r="C5254">
        <v>2</v>
      </c>
      <c r="D5254">
        <v>1</v>
      </c>
      <c r="E5254" t="s">
        <v>32</v>
      </c>
      <c r="F5254" t="s">
        <v>206</v>
      </c>
      <c r="G5254">
        <v>297</v>
      </c>
      <c r="H5254">
        <v>739</v>
      </c>
      <c r="I5254">
        <v>1433</v>
      </c>
      <c r="J5254">
        <v>76335.960000000006</v>
      </c>
      <c r="K5254">
        <v>51039.11</v>
      </c>
      <c r="L5254">
        <v>44941.599999999999</v>
      </c>
      <c r="M5254">
        <v>23172.712599999999</v>
      </c>
      <c r="N5254">
        <v>297</v>
      </c>
      <c r="O5254">
        <v>354</v>
      </c>
      <c r="P5254">
        <v>718</v>
      </c>
      <c r="Q5254">
        <v>36185.89</v>
      </c>
      <c r="R5254">
        <v>24223.34</v>
      </c>
      <c r="S5254">
        <v>18614.009999999998</v>
      </c>
      <c r="T5254">
        <v>11913.087799999999</v>
      </c>
      <c r="U5254">
        <v>297</v>
      </c>
      <c r="V5254">
        <v>385</v>
      </c>
      <c r="W5254">
        <v>715</v>
      </c>
      <c r="X5254">
        <v>40150.07</v>
      </c>
      <c r="Y5254">
        <v>26815.77</v>
      </c>
      <c r="Z5254">
        <v>26327.59</v>
      </c>
      <c r="AA5254">
        <v>11259.6248</v>
      </c>
      <c r="AB5254">
        <v>291</v>
      </c>
      <c r="AC5254">
        <v>292</v>
      </c>
      <c r="AD5254">
        <v>215</v>
      </c>
      <c r="AE5254">
        <v>283</v>
      </c>
      <c r="AF5254">
        <v>291</v>
      </c>
      <c r="AG5254">
        <v>292</v>
      </c>
      <c r="AH5254">
        <v>215</v>
      </c>
      <c r="AI5254">
        <v>283</v>
      </c>
      <c r="AJ5254">
        <v>291</v>
      </c>
      <c r="AK5254">
        <v>292</v>
      </c>
      <c r="AL5254">
        <v>215</v>
      </c>
      <c r="AM5254">
        <v>283</v>
      </c>
    </row>
    <row r="5255" spans="1:39" x14ac:dyDescent="0.15">
      <c r="A5255" t="s">
        <v>53</v>
      </c>
      <c r="B5255">
        <v>70</v>
      </c>
      <c r="C5255">
        <v>2</v>
      </c>
      <c r="D5255">
        <v>2</v>
      </c>
      <c r="E5255" t="s">
        <v>28</v>
      </c>
      <c r="F5255" t="s">
        <v>206</v>
      </c>
      <c r="G5255">
        <v>2423</v>
      </c>
      <c r="H5255">
        <v>5472</v>
      </c>
      <c r="I5255">
        <v>10599</v>
      </c>
      <c r="J5255">
        <v>547196.27</v>
      </c>
      <c r="K5255">
        <v>388048.07</v>
      </c>
      <c r="L5255">
        <v>313123.17</v>
      </c>
      <c r="M5255">
        <v>162100.0791</v>
      </c>
      <c r="N5255">
        <v>2423</v>
      </c>
      <c r="O5255">
        <v>2664</v>
      </c>
      <c r="P5255">
        <v>5925</v>
      </c>
      <c r="Q5255">
        <v>308463.40999999997</v>
      </c>
      <c r="R5255">
        <v>210976.77</v>
      </c>
      <c r="S5255">
        <v>143861.53</v>
      </c>
      <c r="T5255">
        <v>95412.640199999994</v>
      </c>
      <c r="U5255">
        <v>2423</v>
      </c>
      <c r="V5255">
        <v>2808</v>
      </c>
      <c r="W5255">
        <v>4674</v>
      </c>
      <c r="X5255">
        <v>238732.86</v>
      </c>
      <c r="Y5255">
        <v>177071.3</v>
      </c>
      <c r="Z5255">
        <v>169261.64</v>
      </c>
      <c r="AA5255">
        <v>66687.438899999994</v>
      </c>
      <c r="AB5255">
        <v>2320</v>
      </c>
      <c r="AC5255">
        <v>2386</v>
      </c>
      <c r="AD5255">
        <v>1497</v>
      </c>
      <c r="AE5255">
        <v>2221</v>
      </c>
      <c r="AF5255">
        <v>2320</v>
      </c>
      <c r="AG5255">
        <v>2386</v>
      </c>
      <c r="AH5255">
        <v>1497</v>
      </c>
      <c r="AI5255">
        <v>2221</v>
      </c>
      <c r="AJ5255">
        <v>2320</v>
      </c>
      <c r="AK5255">
        <v>2386</v>
      </c>
      <c r="AL5255">
        <v>1497</v>
      </c>
      <c r="AM5255">
        <v>2221</v>
      </c>
    </row>
    <row r="5256" spans="1:39" x14ac:dyDescent="0.15">
      <c r="A5256" t="s">
        <v>53</v>
      </c>
      <c r="B5256">
        <v>70</v>
      </c>
      <c r="C5256">
        <v>2</v>
      </c>
      <c r="D5256">
        <v>2</v>
      </c>
      <c r="E5256" t="s">
        <v>30</v>
      </c>
      <c r="F5256" t="s">
        <v>206</v>
      </c>
      <c r="G5256">
        <v>279</v>
      </c>
      <c r="H5256">
        <v>647</v>
      </c>
      <c r="I5256">
        <v>1224</v>
      </c>
      <c r="J5256">
        <v>62791.62</v>
      </c>
      <c r="K5256">
        <v>43999.65</v>
      </c>
      <c r="L5256">
        <v>35430.29</v>
      </c>
      <c r="M5256">
        <v>18620.555700000001</v>
      </c>
      <c r="N5256">
        <v>279</v>
      </c>
      <c r="O5256">
        <v>310</v>
      </c>
      <c r="P5256">
        <v>677</v>
      </c>
      <c r="Q5256">
        <v>34852.78</v>
      </c>
      <c r="R5256">
        <v>23223.23</v>
      </c>
      <c r="S5256">
        <v>15406.79</v>
      </c>
      <c r="T5256">
        <v>10940.099200000001</v>
      </c>
      <c r="U5256">
        <v>279</v>
      </c>
      <c r="V5256">
        <v>337</v>
      </c>
      <c r="W5256">
        <v>547</v>
      </c>
      <c r="X5256">
        <v>27938.84</v>
      </c>
      <c r="Y5256">
        <v>20776.419999999998</v>
      </c>
      <c r="Z5256">
        <v>20023.5</v>
      </c>
      <c r="AA5256">
        <v>7680.4565000000002</v>
      </c>
      <c r="AB5256">
        <v>252</v>
      </c>
      <c r="AC5256">
        <v>278</v>
      </c>
      <c r="AD5256">
        <v>168</v>
      </c>
      <c r="AE5256">
        <v>271</v>
      </c>
      <c r="AF5256">
        <v>252</v>
      </c>
      <c r="AG5256">
        <v>278</v>
      </c>
      <c r="AH5256">
        <v>168</v>
      </c>
      <c r="AI5256">
        <v>271</v>
      </c>
      <c r="AJ5256">
        <v>252</v>
      </c>
      <c r="AK5256">
        <v>278</v>
      </c>
      <c r="AL5256">
        <v>168</v>
      </c>
      <c r="AM5256">
        <v>271</v>
      </c>
    </row>
    <row r="5257" spans="1:39" x14ac:dyDescent="0.15">
      <c r="A5257" t="s">
        <v>53</v>
      </c>
      <c r="B5257">
        <v>70</v>
      </c>
      <c r="C5257">
        <v>2</v>
      </c>
      <c r="D5257">
        <v>2</v>
      </c>
      <c r="E5257" t="s">
        <v>29</v>
      </c>
      <c r="F5257" t="s">
        <v>206</v>
      </c>
      <c r="G5257">
        <v>1007</v>
      </c>
      <c r="H5257">
        <v>2323</v>
      </c>
      <c r="I5257">
        <v>4663</v>
      </c>
      <c r="J5257">
        <v>239857.98</v>
      </c>
      <c r="K5257">
        <v>163242.12</v>
      </c>
      <c r="L5257">
        <v>133096.21</v>
      </c>
      <c r="M5257">
        <v>71727.347099999999</v>
      </c>
      <c r="N5257">
        <v>1007</v>
      </c>
      <c r="O5257">
        <v>1114</v>
      </c>
      <c r="P5257">
        <v>2534</v>
      </c>
      <c r="Q5257">
        <v>130649.1</v>
      </c>
      <c r="R5257">
        <v>86187.82</v>
      </c>
      <c r="S5257">
        <v>59013.74</v>
      </c>
      <c r="T5257">
        <v>41103.150999999998</v>
      </c>
      <c r="U5257">
        <v>1007</v>
      </c>
      <c r="V5257">
        <v>1209</v>
      </c>
      <c r="W5257">
        <v>2129</v>
      </c>
      <c r="X5257">
        <v>109208.88</v>
      </c>
      <c r="Y5257">
        <v>77054.3</v>
      </c>
      <c r="Z5257">
        <v>74082.47</v>
      </c>
      <c r="AA5257">
        <v>30624.196100000001</v>
      </c>
      <c r="AB5257">
        <v>959</v>
      </c>
      <c r="AC5257">
        <v>975</v>
      </c>
      <c r="AD5257">
        <v>584</v>
      </c>
      <c r="AE5257">
        <v>979</v>
      </c>
      <c r="AF5257">
        <v>959</v>
      </c>
      <c r="AG5257">
        <v>975</v>
      </c>
      <c r="AH5257">
        <v>584</v>
      </c>
      <c r="AI5257">
        <v>979</v>
      </c>
      <c r="AJ5257">
        <v>959</v>
      </c>
      <c r="AK5257">
        <v>975</v>
      </c>
      <c r="AL5257">
        <v>584</v>
      </c>
      <c r="AM5257">
        <v>979</v>
      </c>
    </row>
    <row r="5258" spans="1:39" x14ac:dyDescent="0.15">
      <c r="A5258" t="s">
        <v>53</v>
      </c>
      <c r="B5258">
        <v>70</v>
      </c>
      <c r="C5258">
        <v>2</v>
      </c>
      <c r="D5258">
        <v>2</v>
      </c>
      <c r="E5258" t="s">
        <v>32</v>
      </c>
      <c r="F5258" t="s">
        <v>206</v>
      </c>
      <c r="G5258">
        <v>142</v>
      </c>
      <c r="H5258">
        <v>335</v>
      </c>
      <c r="I5258">
        <v>701</v>
      </c>
      <c r="J5258">
        <v>36917.25</v>
      </c>
      <c r="K5258">
        <v>24244.31</v>
      </c>
      <c r="L5258">
        <v>21272.22</v>
      </c>
      <c r="M5258">
        <v>11128.592699999999</v>
      </c>
      <c r="N5258">
        <v>142</v>
      </c>
      <c r="O5258">
        <v>159</v>
      </c>
      <c r="P5258">
        <v>332</v>
      </c>
      <c r="Q5258">
        <v>16883.7</v>
      </c>
      <c r="R5258">
        <v>10829.23</v>
      </c>
      <c r="S5258">
        <v>8157.1</v>
      </c>
      <c r="T5258">
        <v>5546.2758999999996</v>
      </c>
      <c r="U5258">
        <v>142</v>
      </c>
      <c r="V5258">
        <v>176</v>
      </c>
      <c r="W5258">
        <v>369</v>
      </c>
      <c r="X5258">
        <v>20033.55</v>
      </c>
      <c r="Y5258">
        <v>13415.08</v>
      </c>
      <c r="Z5258">
        <v>13115.12</v>
      </c>
      <c r="AA5258">
        <v>5582.3167999999996</v>
      </c>
      <c r="AB5258">
        <v>135</v>
      </c>
      <c r="AC5258">
        <v>138</v>
      </c>
      <c r="AD5258">
        <v>96</v>
      </c>
      <c r="AE5258">
        <v>136</v>
      </c>
      <c r="AF5258">
        <v>135</v>
      </c>
      <c r="AG5258">
        <v>138</v>
      </c>
      <c r="AH5258">
        <v>96</v>
      </c>
      <c r="AI5258">
        <v>136</v>
      </c>
      <c r="AJ5258">
        <v>135</v>
      </c>
      <c r="AK5258">
        <v>138</v>
      </c>
      <c r="AL5258">
        <v>96</v>
      </c>
      <c r="AM5258">
        <v>136</v>
      </c>
    </row>
    <row r="5259" spans="1:39" x14ac:dyDescent="0.15">
      <c r="A5259" t="s">
        <v>53</v>
      </c>
      <c r="B5259">
        <v>100</v>
      </c>
      <c r="C5259">
        <v>1</v>
      </c>
      <c r="D5259">
        <v>0</v>
      </c>
      <c r="E5259" t="s">
        <v>28</v>
      </c>
      <c r="F5259" t="s">
        <v>206</v>
      </c>
      <c r="G5259">
        <v>47174</v>
      </c>
      <c r="H5259">
        <v>48576</v>
      </c>
      <c r="I5259">
        <v>68268</v>
      </c>
      <c r="J5259">
        <v>3270161.23</v>
      </c>
      <c r="K5259">
        <v>2289517.7599999998</v>
      </c>
      <c r="L5259">
        <v>2094630.82</v>
      </c>
      <c r="M5259">
        <v>969828.83299999998</v>
      </c>
      <c r="N5259">
        <v>16203</v>
      </c>
      <c r="O5259">
        <v>16525</v>
      </c>
      <c r="P5259">
        <v>23495</v>
      </c>
      <c r="Q5259">
        <v>1172903.6599999999</v>
      </c>
      <c r="R5259">
        <v>826429.33</v>
      </c>
      <c r="S5259">
        <v>717310.07</v>
      </c>
      <c r="T5259">
        <v>368943.48139999999</v>
      </c>
      <c r="U5259">
        <v>30971</v>
      </c>
      <c r="V5259">
        <v>32051</v>
      </c>
      <c r="W5259">
        <v>44773</v>
      </c>
      <c r="X5259">
        <v>2097257.5699999998</v>
      </c>
      <c r="Y5259">
        <v>1463088.43</v>
      </c>
      <c r="Z5259">
        <v>1377320.75</v>
      </c>
      <c r="AA5259">
        <v>600885.35160000005</v>
      </c>
      <c r="AB5259">
        <v>46671</v>
      </c>
      <c r="AC5259">
        <v>36370</v>
      </c>
      <c r="AD5259">
        <v>26463</v>
      </c>
      <c r="AE5259">
        <v>21133</v>
      </c>
      <c r="AF5259">
        <v>16009</v>
      </c>
      <c r="AG5259">
        <v>15475</v>
      </c>
      <c r="AH5259">
        <v>10852</v>
      </c>
      <c r="AI5259">
        <v>9304</v>
      </c>
      <c r="AJ5259">
        <v>30662</v>
      </c>
      <c r="AK5259">
        <v>20895</v>
      </c>
      <c r="AL5259">
        <v>15611</v>
      </c>
      <c r="AM5259">
        <v>11829</v>
      </c>
    </row>
    <row r="5260" spans="1:39" x14ac:dyDescent="0.15">
      <c r="A5260" t="s">
        <v>53</v>
      </c>
      <c r="B5260">
        <v>100</v>
      </c>
      <c r="C5260">
        <v>1</v>
      </c>
      <c r="D5260">
        <v>0</v>
      </c>
      <c r="E5260" t="s">
        <v>30</v>
      </c>
      <c r="F5260" t="s">
        <v>206</v>
      </c>
      <c r="G5260">
        <v>45</v>
      </c>
      <c r="H5260">
        <v>46</v>
      </c>
      <c r="I5260">
        <v>64</v>
      </c>
      <c r="J5260">
        <v>3168.59</v>
      </c>
      <c r="K5260">
        <v>2232.0100000000002</v>
      </c>
      <c r="L5260">
        <v>2112.65</v>
      </c>
      <c r="M5260">
        <v>951.05399999999997</v>
      </c>
      <c r="N5260">
        <v>14</v>
      </c>
      <c r="O5260">
        <v>14</v>
      </c>
      <c r="P5260">
        <v>20</v>
      </c>
      <c r="Q5260">
        <v>1036.9000000000001</v>
      </c>
      <c r="R5260">
        <v>729.33</v>
      </c>
      <c r="S5260">
        <v>609.97</v>
      </c>
      <c r="T5260">
        <v>303.41579999999999</v>
      </c>
      <c r="U5260">
        <v>31</v>
      </c>
      <c r="V5260">
        <v>32</v>
      </c>
      <c r="W5260">
        <v>44</v>
      </c>
      <c r="X5260">
        <v>2131.69</v>
      </c>
      <c r="Y5260">
        <v>1502.68</v>
      </c>
      <c r="Z5260">
        <v>1502.68</v>
      </c>
      <c r="AA5260">
        <v>647.63819999999998</v>
      </c>
      <c r="AB5260">
        <v>44</v>
      </c>
      <c r="AC5260">
        <v>29</v>
      </c>
      <c r="AD5260">
        <v>17</v>
      </c>
      <c r="AE5260">
        <v>30</v>
      </c>
      <c r="AF5260">
        <v>13</v>
      </c>
      <c r="AG5260">
        <v>10</v>
      </c>
      <c r="AH5260">
        <v>7</v>
      </c>
      <c r="AI5260">
        <v>10</v>
      </c>
      <c r="AJ5260">
        <v>31</v>
      </c>
      <c r="AK5260">
        <v>19</v>
      </c>
      <c r="AL5260">
        <v>10</v>
      </c>
      <c r="AM5260">
        <v>20</v>
      </c>
    </row>
    <row r="5261" spans="1:39" x14ac:dyDescent="0.15">
      <c r="A5261" t="s">
        <v>53</v>
      </c>
      <c r="B5261">
        <v>100</v>
      </c>
      <c r="C5261">
        <v>1</v>
      </c>
      <c r="D5261">
        <v>0</v>
      </c>
      <c r="E5261" t="s">
        <v>29</v>
      </c>
      <c r="F5261" t="s">
        <v>206</v>
      </c>
      <c r="G5261">
        <v>174</v>
      </c>
      <c r="H5261">
        <v>187</v>
      </c>
      <c r="I5261">
        <v>312</v>
      </c>
      <c r="J5261">
        <v>13344.72</v>
      </c>
      <c r="K5261">
        <v>9051.51</v>
      </c>
      <c r="L5261">
        <v>8147.08</v>
      </c>
      <c r="M5261">
        <v>4385.5452999999998</v>
      </c>
      <c r="N5261">
        <v>59</v>
      </c>
      <c r="O5261">
        <v>60</v>
      </c>
      <c r="P5261">
        <v>124</v>
      </c>
      <c r="Q5261">
        <v>4923.04</v>
      </c>
      <c r="R5261">
        <v>3174.7</v>
      </c>
      <c r="S5261">
        <v>2692.92</v>
      </c>
      <c r="T5261">
        <v>1937.7438999999999</v>
      </c>
      <c r="U5261">
        <v>115</v>
      </c>
      <c r="V5261">
        <v>127</v>
      </c>
      <c r="W5261">
        <v>188</v>
      </c>
      <c r="X5261">
        <v>8421.68</v>
      </c>
      <c r="Y5261">
        <v>5876.81</v>
      </c>
      <c r="Z5261">
        <v>5454.16</v>
      </c>
      <c r="AA5261">
        <v>2447.8013999999998</v>
      </c>
      <c r="AB5261">
        <v>174</v>
      </c>
      <c r="AC5261">
        <v>127</v>
      </c>
      <c r="AD5261">
        <v>98</v>
      </c>
      <c r="AE5261">
        <v>91</v>
      </c>
      <c r="AF5261">
        <v>59</v>
      </c>
      <c r="AG5261">
        <v>57</v>
      </c>
      <c r="AH5261">
        <v>49</v>
      </c>
      <c r="AI5261">
        <v>39</v>
      </c>
      <c r="AJ5261">
        <v>115</v>
      </c>
      <c r="AK5261">
        <v>70</v>
      </c>
      <c r="AL5261">
        <v>49</v>
      </c>
      <c r="AM5261">
        <v>52</v>
      </c>
    </row>
    <row r="5262" spans="1:39" x14ac:dyDescent="0.15">
      <c r="A5262" t="s">
        <v>53</v>
      </c>
      <c r="B5262">
        <v>100</v>
      </c>
      <c r="C5262">
        <v>1</v>
      </c>
      <c r="D5262">
        <v>0</v>
      </c>
      <c r="E5262" t="s">
        <v>32</v>
      </c>
      <c r="F5262" t="s">
        <v>206</v>
      </c>
      <c r="G5262">
        <v>1411</v>
      </c>
      <c r="H5262">
        <v>1503</v>
      </c>
      <c r="I5262">
        <v>2367</v>
      </c>
      <c r="J5262">
        <v>121804.17</v>
      </c>
      <c r="K5262">
        <v>76307.08</v>
      </c>
      <c r="L5262">
        <v>74285.7</v>
      </c>
      <c r="M5262">
        <v>35344.434200000003</v>
      </c>
      <c r="N5262">
        <v>144</v>
      </c>
      <c r="O5262">
        <v>149</v>
      </c>
      <c r="P5262">
        <v>233</v>
      </c>
      <c r="Q5262">
        <v>12414.92</v>
      </c>
      <c r="R5262">
        <v>7974.63</v>
      </c>
      <c r="S5262">
        <v>7305.3</v>
      </c>
      <c r="T5262">
        <v>3563.0369999999998</v>
      </c>
      <c r="U5262">
        <v>1267</v>
      </c>
      <c r="V5262">
        <v>1354</v>
      </c>
      <c r="W5262">
        <v>2134</v>
      </c>
      <c r="X5262">
        <v>109389.25</v>
      </c>
      <c r="Y5262">
        <v>68332.45</v>
      </c>
      <c r="Z5262">
        <v>66980.399999999994</v>
      </c>
      <c r="AA5262">
        <v>31781.397199999999</v>
      </c>
      <c r="AB5262">
        <v>1394</v>
      </c>
      <c r="AC5262">
        <v>1018</v>
      </c>
      <c r="AD5262">
        <v>840</v>
      </c>
      <c r="AE5262">
        <v>894</v>
      </c>
      <c r="AF5262">
        <v>137</v>
      </c>
      <c r="AG5262">
        <v>86</v>
      </c>
      <c r="AH5262">
        <v>66</v>
      </c>
      <c r="AI5262">
        <v>132</v>
      </c>
      <c r="AJ5262">
        <v>1257</v>
      </c>
      <c r="AK5262">
        <v>932</v>
      </c>
      <c r="AL5262">
        <v>774</v>
      </c>
      <c r="AM5262">
        <v>762</v>
      </c>
    </row>
    <row r="5263" spans="1:39" x14ac:dyDescent="0.15">
      <c r="A5263" t="s">
        <v>53</v>
      </c>
      <c r="B5263">
        <v>100</v>
      </c>
      <c r="C5263">
        <v>1</v>
      </c>
      <c r="D5263">
        <v>1</v>
      </c>
      <c r="E5263" t="s">
        <v>28</v>
      </c>
      <c r="F5263" t="s">
        <v>206</v>
      </c>
      <c r="G5263">
        <v>59770</v>
      </c>
      <c r="H5263">
        <v>63440</v>
      </c>
      <c r="I5263">
        <v>93045</v>
      </c>
      <c r="J5263">
        <v>4370033.05</v>
      </c>
      <c r="K5263">
        <v>3166941.16</v>
      </c>
      <c r="L5263">
        <v>2940912.23</v>
      </c>
      <c r="M5263">
        <v>1330122.3629999999</v>
      </c>
      <c r="N5263">
        <v>25098</v>
      </c>
      <c r="O5263">
        <v>26302</v>
      </c>
      <c r="P5263">
        <v>41208</v>
      </c>
      <c r="Q5263">
        <v>1932364.83</v>
      </c>
      <c r="R5263">
        <v>1372518.05</v>
      </c>
      <c r="S5263">
        <v>1225802.1100000001</v>
      </c>
      <c r="T5263">
        <v>643676.27949999995</v>
      </c>
      <c r="U5263">
        <v>34672</v>
      </c>
      <c r="V5263">
        <v>37138</v>
      </c>
      <c r="W5263">
        <v>51837</v>
      </c>
      <c r="X5263">
        <v>2437668.2200000002</v>
      </c>
      <c r="Y5263">
        <v>1794423.11</v>
      </c>
      <c r="Z5263">
        <v>1715110.12</v>
      </c>
      <c r="AA5263">
        <v>686446.08349999995</v>
      </c>
      <c r="AB5263">
        <v>57863</v>
      </c>
      <c r="AC5263">
        <v>55765</v>
      </c>
      <c r="AD5263">
        <v>33584</v>
      </c>
      <c r="AE5263">
        <v>51091</v>
      </c>
      <c r="AF5263">
        <v>24344</v>
      </c>
      <c r="AG5263">
        <v>24283</v>
      </c>
      <c r="AH5263">
        <v>16652</v>
      </c>
      <c r="AI5263">
        <v>22319</v>
      </c>
      <c r="AJ5263">
        <v>33519</v>
      </c>
      <c r="AK5263">
        <v>31482</v>
      </c>
      <c r="AL5263">
        <v>16932</v>
      </c>
      <c r="AM5263">
        <v>28772</v>
      </c>
    </row>
    <row r="5264" spans="1:39" x14ac:dyDescent="0.15">
      <c r="A5264" t="s">
        <v>53</v>
      </c>
      <c r="B5264">
        <v>100</v>
      </c>
      <c r="C5264">
        <v>1</v>
      </c>
      <c r="D5264">
        <v>1</v>
      </c>
      <c r="E5264" t="s">
        <v>30</v>
      </c>
      <c r="F5264" t="s">
        <v>206</v>
      </c>
      <c r="G5264">
        <v>5884</v>
      </c>
      <c r="H5264">
        <v>6223</v>
      </c>
      <c r="I5264">
        <v>9066</v>
      </c>
      <c r="J5264">
        <v>424436.39</v>
      </c>
      <c r="K5264">
        <v>310013.15000000002</v>
      </c>
      <c r="L5264">
        <v>285104.93</v>
      </c>
      <c r="M5264">
        <v>128410.95699999999</v>
      </c>
      <c r="N5264">
        <v>2309</v>
      </c>
      <c r="O5264">
        <v>2427</v>
      </c>
      <c r="P5264">
        <v>3732</v>
      </c>
      <c r="Q5264">
        <v>175402.13</v>
      </c>
      <c r="R5264">
        <v>125605.94</v>
      </c>
      <c r="S5264">
        <v>109478.91</v>
      </c>
      <c r="T5264">
        <v>57915.280400000003</v>
      </c>
      <c r="U5264">
        <v>3575</v>
      </c>
      <c r="V5264">
        <v>3796</v>
      </c>
      <c r="W5264">
        <v>5334</v>
      </c>
      <c r="X5264">
        <v>249034.26</v>
      </c>
      <c r="Y5264">
        <v>184407.21</v>
      </c>
      <c r="Z5264">
        <v>175626.02</v>
      </c>
      <c r="AA5264">
        <v>70495.676600000006</v>
      </c>
      <c r="AB5264">
        <v>5564</v>
      </c>
      <c r="AC5264">
        <v>5649</v>
      </c>
      <c r="AD5264">
        <v>2899</v>
      </c>
      <c r="AE5264">
        <v>5728</v>
      </c>
      <c r="AF5264">
        <v>2181</v>
      </c>
      <c r="AG5264">
        <v>2247</v>
      </c>
      <c r="AH5264">
        <v>1381</v>
      </c>
      <c r="AI5264">
        <v>2258</v>
      </c>
      <c r="AJ5264">
        <v>3383</v>
      </c>
      <c r="AK5264">
        <v>3402</v>
      </c>
      <c r="AL5264">
        <v>1518</v>
      </c>
      <c r="AM5264">
        <v>3470</v>
      </c>
    </row>
    <row r="5265" spans="1:39" x14ac:dyDescent="0.15">
      <c r="A5265" t="s">
        <v>53</v>
      </c>
      <c r="B5265">
        <v>100</v>
      </c>
      <c r="C5265">
        <v>1</v>
      </c>
      <c r="D5265">
        <v>1</v>
      </c>
      <c r="E5265" t="s">
        <v>29</v>
      </c>
      <c r="F5265" t="s">
        <v>206</v>
      </c>
      <c r="G5265">
        <v>49656</v>
      </c>
      <c r="H5265">
        <v>53417</v>
      </c>
      <c r="I5265">
        <v>80634</v>
      </c>
      <c r="J5265">
        <v>3760574.96</v>
      </c>
      <c r="K5265">
        <v>2639892.6</v>
      </c>
      <c r="L5265">
        <v>2449621.85</v>
      </c>
      <c r="M5265">
        <v>1127838.6346</v>
      </c>
      <c r="N5265">
        <v>16432</v>
      </c>
      <c r="O5265">
        <v>17409</v>
      </c>
      <c r="P5265">
        <v>28389</v>
      </c>
      <c r="Q5265">
        <v>1314845.24</v>
      </c>
      <c r="R5265">
        <v>899698.25</v>
      </c>
      <c r="S5265">
        <v>799190.95</v>
      </c>
      <c r="T5265">
        <v>441665.01329999999</v>
      </c>
      <c r="U5265">
        <v>33224</v>
      </c>
      <c r="V5265">
        <v>36008</v>
      </c>
      <c r="W5265">
        <v>52245</v>
      </c>
      <c r="X5265">
        <v>2445729.7200000002</v>
      </c>
      <c r="Y5265">
        <v>1740194.35</v>
      </c>
      <c r="Z5265">
        <v>1650430.9</v>
      </c>
      <c r="AA5265">
        <v>686173.6213</v>
      </c>
      <c r="AB5265">
        <v>47994</v>
      </c>
      <c r="AC5265">
        <v>46906</v>
      </c>
      <c r="AD5265">
        <v>28034</v>
      </c>
      <c r="AE5265">
        <v>47682</v>
      </c>
      <c r="AF5265">
        <v>15882</v>
      </c>
      <c r="AG5265">
        <v>15709</v>
      </c>
      <c r="AH5265">
        <v>11078</v>
      </c>
      <c r="AI5265">
        <v>15867</v>
      </c>
      <c r="AJ5265">
        <v>32112</v>
      </c>
      <c r="AK5265">
        <v>31197</v>
      </c>
      <c r="AL5265">
        <v>16956</v>
      </c>
      <c r="AM5265">
        <v>31815</v>
      </c>
    </row>
    <row r="5266" spans="1:39" x14ac:dyDescent="0.15">
      <c r="A5266" t="s">
        <v>53</v>
      </c>
      <c r="B5266">
        <v>100</v>
      </c>
      <c r="C5266">
        <v>1</v>
      </c>
      <c r="D5266">
        <v>1</v>
      </c>
      <c r="E5266" t="s">
        <v>31</v>
      </c>
      <c r="F5266" t="s">
        <v>206</v>
      </c>
      <c r="G5266">
        <v>3</v>
      </c>
      <c r="H5266">
        <v>7</v>
      </c>
      <c r="I5266">
        <v>7</v>
      </c>
      <c r="J5266">
        <v>288.94</v>
      </c>
      <c r="K5266">
        <v>229.19</v>
      </c>
      <c r="L5266">
        <v>191.2</v>
      </c>
      <c r="M5266">
        <v>104.54430000000001</v>
      </c>
      <c r="N5266">
        <v>1</v>
      </c>
      <c r="O5266">
        <v>2</v>
      </c>
      <c r="P5266">
        <v>2</v>
      </c>
      <c r="Q5266">
        <v>78.989999999999995</v>
      </c>
      <c r="R5266">
        <v>78.989999999999995</v>
      </c>
      <c r="S5266">
        <v>78.989999999999995</v>
      </c>
      <c r="T5266">
        <v>30.13</v>
      </c>
      <c r="U5266">
        <v>2</v>
      </c>
      <c r="V5266">
        <v>5</v>
      </c>
      <c r="W5266">
        <v>5</v>
      </c>
      <c r="X5266">
        <v>209.95</v>
      </c>
      <c r="Y5266">
        <v>150.19999999999999</v>
      </c>
      <c r="Z5266">
        <v>112.21</v>
      </c>
      <c r="AA5266">
        <v>74.414299999999997</v>
      </c>
      <c r="AB5266">
        <v>3</v>
      </c>
      <c r="AC5266">
        <v>2</v>
      </c>
      <c r="AD5266">
        <v>1</v>
      </c>
      <c r="AE5266">
        <v>3</v>
      </c>
      <c r="AF5266">
        <v>1</v>
      </c>
      <c r="AG5266">
        <v>1</v>
      </c>
      <c r="AH5266">
        <v>1</v>
      </c>
      <c r="AI5266">
        <v>1</v>
      </c>
      <c r="AJ5266">
        <v>2</v>
      </c>
      <c r="AK5266">
        <v>1</v>
      </c>
      <c r="AL5266">
        <v>0</v>
      </c>
      <c r="AM5266">
        <v>2</v>
      </c>
    </row>
    <row r="5267" spans="1:39" x14ac:dyDescent="0.15">
      <c r="A5267" t="s">
        <v>53</v>
      </c>
      <c r="B5267">
        <v>100</v>
      </c>
      <c r="C5267">
        <v>1</v>
      </c>
      <c r="D5267">
        <v>1</v>
      </c>
      <c r="E5267" t="s">
        <v>32</v>
      </c>
      <c r="F5267" t="s">
        <v>206</v>
      </c>
      <c r="G5267">
        <v>636</v>
      </c>
      <c r="H5267">
        <v>704</v>
      </c>
      <c r="I5267">
        <v>1118</v>
      </c>
      <c r="J5267">
        <v>56604.56</v>
      </c>
      <c r="K5267">
        <v>36729.5</v>
      </c>
      <c r="L5267">
        <v>35689.56</v>
      </c>
      <c r="M5267">
        <v>16353.6577</v>
      </c>
      <c r="N5267">
        <v>115</v>
      </c>
      <c r="O5267">
        <v>120</v>
      </c>
      <c r="P5267">
        <v>188</v>
      </c>
      <c r="Q5267">
        <v>9555.92</v>
      </c>
      <c r="R5267">
        <v>6331.32</v>
      </c>
      <c r="S5267">
        <v>5597</v>
      </c>
      <c r="T5267">
        <v>2950.5073000000002</v>
      </c>
      <c r="U5267">
        <v>521</v>
      </c>
      <c r="V5267">
        <v>584</v>
      </c>
      <c r="W5267">
        <v>930</v>
      </c>
      <c r="X5267">
        <v>47048.639999999999</v>
      </c>
      <c r="Y5267">
        <v>30398.18</v>
      </c>
      <c r="Z5267">
        <v>30092.560000000001</v>
      </c>
      <c r="AA5267">
        <v>13403.1504</v>
      </c>
      <c r="AB5267">
        <v>621</v>
      </c>
      <c r="AC5267">
        <v>569</v>
      </c>
      <c r="AD5267">
        <v>351</v>
      </c>
      <c r="AE5267">
        <v>559</v>
      </c>
      <c r="AF5267">
        <v>114</v>
      </c>
      <c r="AG5267">
        <v>97</v>
      </c>
      <c r="AH5267">
        <v>60</v>
      </c>
      <c r="AI5267">
        <v>111</v>
      </c>
      <c r="AJ5267">
        <v>507</v>
      </c>
      <c r="AK5267">
        <v>472</v>
      </c>
      <c r="AL5267">
        <v>291</v>
      </c>
      <c r="AM5267">
        <v>448</v>
      </c>
    </row>
    <row r="5268" spans="1:39" x14ac:dyDescent="0.15">
      <c r="A5268" t="s">
        <v>53</v>
      </c>
      <c r="B5268">
        <v>100</v>
      </c>
      <c r="C5268">
        <v>1</v>
      </c>
      <c r="D5268">
        <v>2</v>
      </c>
      <c r="E5268" t="s">
        <v>28</v>
      </c>
      <c r="F5268" t="s">
        <v>206</v>
      </c>
      <c r="G5268">
        <v>44949</v>
      </c>
      <c r="H5268">
        <v>46633</v>
      </c>
      <c r="I5268">
        <v>67295</v>
      </c>
      <c r="J5268">
        <v>3161399.64</v>
      </c>
      <c r="K5268">
        <v>2262122.87</v>
      </c>
      <c r="L5268">
        <v>2108540.1800000002</v>
      </c>
      <c r="M5268">
        <v>939697.15740000003</v>
      </c>
      <c r="N5268">
        <v>14026</v>
      </c>
      <c r="O5268">
        <v>14391</v>
      </c>
      <c r="P5268">
        <v>21868</v>
      </c>
      <c r="Q5268">
        <v>1055691.6399999999</v>
      </c>
      <c r="R5268">
        <v>747202.15</v>
      </c>
      <c r="S5268">
        <v>651454.71999999997</v>
      </c>
      <c r="T5268">
        <v>340687.18729999999</v>
      </c>
      <c r="U5268">
        <v>30923</v>
      </c>
      <c r="V5268">
        <v>32242</v>
      </c>
      <c r="W5268">
        <v>45427</v>
      </c>
      <c r="X5268">
        <v>2105708</v>
      </c>
      <c r="Y5268">
        <v>1514920.72</v>
      </c>
      <c r="Z5268">
        <v>1457085.46</v>
      </c>
      <c r="AA5268">
        <v>599009.97010000004</v>
      </c>
      <c r="AB5268">
        <v>43260</v>
      </c>
      <c r="AC5268">
        <v>38191</v>
      </c>
      <c r="AD5268">
        <v>17152</v>
      </c>
      <c r="AE5268">
        <v>34784</v>
      </c>
      <c r="AF5268">
        <v>13447</v>
      </c>
      <c r="AG5268">
        <v>13393</v>
      </c>
      <c r="AH5268">
        <v>7219</v>
      </c>
      <c r="AI5268">
        <v>12229</v>
      </c>
      <c r="AJ5268">
        <v>29813</v>
      </c>
      <c r="AK5268">
        <v>24798</v>
      </c>
      <c r="AL5268">
        <v>9933</v>
      </c>
      <c r="AM5268">
        <v>22555</v>
      </c>
    </row>
    <row r="5269" spans="1:39" x14ac:dyDescent="0.15">
      <c r="A5269" t="s">
        <v>53</v>
      </c>
      <c r="B5269">
        <v>100</v>
      </c>
      <c r="C5269">
        <v>1</v>
      </c>
      <c r="D5269">
        <v>2</v>
      </c>
      <c r="E5269" t="s">
        <v>30</v>
      </c>
      <c r="F5269" t="s">
        <v>206</v>
      </c>
      <c r="G5269">
        <v>4786</v>
      </c>
      <c r="H5269">
        <v>4975</v>
      </c>
      <c r="I5269">
        <v>7251</v>
      </c>
      <c r="J5269">
        <v>335515.75</v>
      </c>
      <c r="K5269">
        <v>242393.46</v>
      </c>
      <c r="L5269">
        <v>224626.43</v>
      </c>
      <c r="M5269">
        <v>99674.251699999993</v>
      </c>
      <c r="N5269">
        <v>1329</v>
      </c>
      <c r="O5269">
        <v>1371</v>
      </c>
      <c r="P5269">
        <v>2093</v>
      </c>
      <c r="Q5269">
        <v>101430.13</v>
      </c>
      <c r="R5269">
        <v>72333.67</v>
      </c>
      <c r="S5269">
        <v>61060.66</v>
      </c>
      <c r="T5269">
        <v>32786.048499999997</v>
      </c>
      <c r="U5269">
        <v>3457</v>
      </c>
      <c r="V5269">
        <v>3604</v>
      </c>
      <c r="W5269">
        <v>5158</v>
      </c>
      <c r="X5269">
        <v>234085.62</v>
      </c>
      <c r="Y5269">
        <v>170059.79</v>
      </c>
      <c r="Z5269">
        <v>163565.76999999999</v>
      </c>
      <c r="AA5269">
        <v>66888.203200000004</v>
      </c>
      <c r="AB5269">
        <v>4513</v>
      </c>
      <c r="AC5269">
        <v>4232</v>
      </c>
      <c r="AD5269">
        <v>1634</v>
      </c>
      <c r="AE5269">
        <v>4637</v>
      </c>
      <c r="AF5269">
        <v>1258</v>
      </c>
      <c r="AG5269">
        <v>1274</v>
      </c>
      <c r="AH5269">
        <v>660</v>
      </c>
      <c r="AI5269">
        <v>1298</v>
      </c>
      <c r="AJ5269">
        <v>3255</v>
      </c>
      <c r="AK5269">
        <v>2958</v>
      </c>
      <c r="AL5269">
        <v>974</v>
      </c>
      <c r="AM5269">
        <v>3339</v>
      </c>
    </row>
    <row r="5270" spans="1:39" x14ac:dyDescent="0.15">
      <c r="A5270" t="s">
        <v>53</v>
      </c>
      <c r="B5270">
        <v>100</v>
      </c>
      <c r="C5270">
        <v>1</v>
      </c>
      <c r="D5270">
        <v>2</v>
      </c>
      <c r="E5270" t="s">
        <v>29</v>
      </c>
      <c r="F5270" t="s">
        <v>206</v>
      </c>
      <c r="G5270">
        <v>12705</v>
      </c>
      <c r="H5270">
        <v>13315</v>
      </c>
      <c r="I5270">
        <v>19833</v>
      </c>
      <c r="J5270">
        <v>930480.95</v>
      </c>
      <c r="K5270">
        <v>649779.21</v>
      </c>
      <c r="L5270">
        <v>613493.42000000004</v>
      </c>
      <c r="M5270">
        <v>276608.33039999998</v>
      </c>
      <c r="N5270">
        <v>3476</v>
      </c>
      <c r="O5270">
        <v>3592</v>
      </c>
      <c r="P5270">
        <v>5779</v>
      </c>
      <c r="Q5270">
        <v>272246.28999999998</v>
      </c>
      <c r="R5270">
        <v>186691.36</v>
      </c>
      <c r="S5270">
        <v>162976.56</v>
      </c>
      <c r="T5270">
        <v>89618.64</v>
      </c>
      <c r="U5270">
        <v>9229</v>
      </c>
      <c r="V5270">
        <v>9723</v>
      </c>
      <c r="W5270">
        <v>14054</v>
      </c>
      <c r="X5270">
        <v>658234.66</v>
      </c>
      <c r="Y5270">
        <v>463087.85</v>
      </c>
      <c r="Z5270">
        <v>450516.86</v>
      </c>
      <c r="AA5270">
        <v>186989.69039999999</v>
      </c>
      <c r="AB5270">
        <v>12174</v>
      </c>
      <c r="AC5270">
        <v>11608</v>
      </c>
      <c r="AD5270">
        <v>4761</v>
      </c>
      <c r="AE5270">
        <v>12166</v>
      </c>
      <c r="AF5270">
        <v>3315</v>
      </c>
      <c r="AG5270">
        <v>3279</v>
      </c>
      <c r="AH5270">
        <v>1837</v>
      </c>
      <c r="AI5270">
        <v>3357</v>
      </c>
      <c r="AJ5270">
        <v>8859</v>
      </c>
      <c r="AK5270">
        <v>8329</v>
      </c>
      <c r="AL5270">
        <v>2924</v>
      </c>
      <c r="AM5270">
        <v>8809</v>
      </c>
    </row>
    <row r="5271" spans="1:39" x14ac:dyDescent="0.15">
      <c r="A5271" t="s">
        <v>53</v>
      </c>
      <c r="B5271">
        <v>100</v>
      </c>
      <c r="C5271">
        <v>1</v>
      </c>
      <c r="D5271">
        <v>2</v>
      </c>
      <c r="E5271" t="s">
        <v>32</v>
      </c>
      <c r="F5271" t="s">
        <v>206</v>
      </c>
      <c r="G5271">
        <v>784</v>
      </c>
      <c r="H5271">
        <v>855</v>
      </c>
      <c r="I5271">
        <v>1391</v>
      </c>
      <c r="J5271">
        <v>69451.11</v>
      </c>
      <c r="K5271">
        <v>44215.31</v>
      </c>
      <c r="L5271">
        <v>43164.57</v>
      </c>
      <c r="M5271">
        <v>20072.427199999998</v>
      </c>
      <c r="N5271">
        <v>116</v>
      </c>
      <c r="O5271">
        <v>126</v>
      </c>
      <c r="P5271">
        <v>190</v>
      </c>
      <c r="Q5271">
        <v>9936.0499999999993</v>
      </c>
      <c r="R5271">
        <v>6451</v>
      </c>
      <c r="S5271">
        <v>5784.73</v>
      </c>
      <c r="T5271">
        <v>2980.7469999999998</v>
      </c>
      <c r="U5271">
        <v>668</v>
      </c>
      <c r="V5271">
        <v>729</v>
      </c>
      <c r="W5271">
        <v>1201</v>
      </c>
      <c r="X5271">
        <v>59515.06</v>
      </c>
      <c r="Y5271">
        <v>37764.31</v>
      </c>
      <c r="Z5271">
        <v>37379.839999999997</v>
      </c>
      <c r="AA5271">
        <v>17091.680199999999</v>
      </c>
      <c r="AB5271">
        <v>767</v>
      </c>
      <c r="AC5271">
        <v>659</v>
      </c>
      <c r="AD5271">
        <v>313</v>
      </c>
      <c r="AE5271">
        <v>648</v>
      </c>
      <c r="AF5271">
        <v>112</v>
      </c>
      <c r="AG5271">
        <v>84</v>
      </c>
      <c r="AH5271">
        <v>37</v>
      </c>
      <c r="AI5271">
        <v>114</v>
      </c>
      <c r="AJ5271">
        <v>655</v>
      </c>
      <c r="AK5271">
        <v>575</v>
      </c>
      <c r="AL5271">
        <v>276</v>
      </c>
      <c r="AM5271">
        <v>534</v>
      </c>
    </row>
    <row r="5272" spans="1:39" x14ac:dyDescent="0.15">
      <c r="A5272" t="s">
        <v>53</v>
      </c>
      <c r="B5272">
        <v>100</v>
      </c>
      <c r="C5272">
        <v>2</v>
      </c>
      <c r="D5272">
        <v>0</v>
      </c>
      <c r="E5272" t="s">
        <v>28</v>
      </c>
      <c r="F5272" t="s">
        <v>206</v>
      </c>
      <c r="G5272">
        <v>249</v>
      </c>
      <c r="H5272">
        <v>506</v>
      </c>
      <c r="I5272">
        <v>608</v>
      </c>
      <c r="J5272">
        <v>24171.79</v>
      </c>
      <c r="K5272">
        <v>16773.96</v>
      </c>
      <c r="L5272">
        <v>13283.01</v>
      </c>
      <c r="M5272">
        <v>8196.8376000000007</v>
      </c>
      <c r="N5272">
        <v>249</v>
      </c>
      <c r="O5272">
        <v>249</v>
      </c>
      <c r="P5272">
        <v>305</v>
      </c>
      <c r="Q5272">
        <v>11987.82</v>
      </c>
      <c r="R5272">
        <v>8349.44</v>
      </c>
      <c r="S5272">
        <v>5162.49</v>
      </c>
      <c r="T5272">
        <v>4329.0427</v>
      </c>
      <c r="U5272">
        <v>249</v>
      </c>
      <c r="V5272">
        <v>257</v>
      </c>
      <c r="W5272">
        <v>303</v>
      </c>
      <c r="X5272">
        <v>12183.97</v>
      </c>
      <c r="Y5272">
        <v>8424.52</v>
      </c>
      <c r="Z5272">
        <v>8120.52</v>
      </c>
      <c r="AA5272">
        <v>3867.7948999999999</v>
      </c>
      <c r="AB5272">
        <v>245</v>
      </c>
      <c r="AC5272">
        <v>244</v>
      </c>
      <c r="AD5272">
        <v>203</v>
      </c>
      <c r="AE5272">
        <v>190</v>
      </c>
      <c r="AF5272">
        <v>245</v>
      </c>
      <c r="AG5272">
        <v>244</v>
      </c>
      <c r="AH5272">
        <v>203</v>
      </c>
      <c r="AI5272">
        <v>190</v>
      </c>
      <c r="AJ5272">
        <v>245</v>
      </c>
      <c r="AK5272">
        <v>244</v>
      </c>
      <c r="AL5272">
        <v>203</v>
      </c>
      <c r="AM5272">
        <v>190</v>
      </c>
    </row>
    <row r="5273" spans="1:39" x14ac:dyDescent="0.15">
      <c r="A5273" t="s">
        <v>53</v>
      </c>
      <c r="B5273">
        <v>100</v>
      </c>
      <c r="C5273">
        <v>2</v>
      </c>
      <c r="D5273">
        <v>0</v>
      </c>
      <c r="E5273" t="s">
        <v>29</v>
      </c>
      <c r="F5273" t="s">
        <v>206</v>
      </c>
      <c r="G5273">
        <v>1</v>
      </c>
      <c r="H5273">
        <v>2</v>
      </c>
      <c r="I5273">
        <v>3</v>
      </c>
      <c r="J5273">
        <v>139.97</v>
      </c>
      <c r="K5273">
        <v>82.2</v>
      </c>
      <c r="L5273">
        <v>82.2</v>
      </c>
      <c r="M5273">
        <v>40.5762</v>
      </c>
      <c r="N5273">
        <v>1</v>
      </c>
      <c r="O5273">
        <v>1</v>
      </c>
      <c r="P5273">
        <v>2</v>
      </c>
      <c r="Q5273">
        <v>89.98</v>
      </c>
      <c r="R5273">
        <v>53.71</v>
      </c>
      <c r="S5273">
        <v>53.71</v>
      </c>
      <c r="T5273">
        <v>24.8062</v>
      </c>
      <c r="U5273">
        <v>1</v>
      </c>
      <c r="V5273">
        <v>1</v>
      </c>
      <c r="W5273">
        <v>1</v>
      </c>
      <c r="X5273">
        <v>49.99</v>
      </c>
      <c r="Y5273">
        <v>28.49</v>
      </c>
      <c r="Z5273">
        <v>28.49</v>
      </c>
      <c r="AA5273">
        <v>15.77</v>
      </c>
      <c r="AB5273">
        <v>1</v>
      </c>
      <c r="AC5273">
        <v>1</v>
      </c>
      <c r="AD5273">
        <v>1</v>
      </c>
      <c r="AE5273">
        <v>1</v>
      </c>
      <c r="AF5273">
        <v>1</v>
      </c>
      <c r="AG5273">
        <v>1</v>
      </c>
      <c r="AH5273">
        <v>1</v>
      </c>
      <c r="AI5273">
        <v>1</v>
      </c>
      <c r="AJ5273">
        <v>1</v>
      </c>
      <c r="AK5273">
        <v>1</v>
      </c>
      <c r="AL5273">
        <v>1</v>
      </c>
      <c r="AM5273">
        <v>1</v>
      </c>
    </row>
    <row r="5274" spans="1:39" x14ac:dyDescent="0.15">
      <c r="A5274" t="s">
        <v>53</v>
      </c>
      <c r="B5274">
        <v>100</v>
      </c>
      <c r="C5274">
        <v>2</v>
      </c>
      <c r="D5274">
        <v>0</v>
      </c>
      <c r="E5274" t="s">
        <v>32</v>
      </c>
      <c r="F5274" t="s">
        <v>206</v>
      </c>
      <c r="G5274">
        <v>13</v>
      </c>
      <c r="H5274">
        <v>30</v>
      </c>
      <c r="I5274">
        <v>45</v>
      </c>
      <c r="J5274">
        <v>1436.74</v>
      </c>
      <c r="K5274">
        <v>891.77</v>
      </c>
      <c r="L5274">
        <v>721.81</v>
      </c>
      <c r="M5274">
        <v>467.89139999999998</v>
      </c>
      <c r="N5274">
        <v>13</v>
      </c>
      <c r="O5274">
        <v>15</v>
      </c>
      <c r="P5274">
        <v>18</v>
      </c>
      <c r="Q5274">
        <v>685.86</v>
      </c>
      <c r="R5274">
        <v>457.61</v>
      </c>
      <c r="S5274">
        <v>287.64999999999998</v>
      </c>
      <c r="T5274">
        <v>247.84139999999999</v>
      </c>
      <c r="U5274">
        <v>13</v>
      </c>
      <c r="V5274">
        <v>15</v>
      </c>
      <c r="W5274">
        <v>27</v>
      </c>
      <c r="X5274">
        <v>750.88</v>
      </c>
      <c r="Y5274">
        <v>434.16</v>
      </c>
      <c r="Z5274">
        <v>434.16</v>
      </c>
      <c r="AA5274">
        <v>220.05</v>
      </c>
      <c r="AB5274">
        <v>13</v>
      </c>
      <c r="AC5274">
        <v>10</v>
      </c>
      <c r="AD5274">
        <v>8</v>
      </c>
      <c r="AE5274">
        <v>12</v>
      </c>
      <c r="AF5274">
        <v>13</v>
      </c>
      <c r="AG5274">
        <v>10</v>
      </c>
      <c r="AH5274">
        <v>8</v>
      </c>
      <c r="AI5274">
        <v>12</v>
      </c>
      <c r="AJ5274">
        <v>13</v>
      </c>
      <c r="AK5274">
        <v>10</v>
      </c>
      <c r="AL5274">
        <v>8</v>
      </c>
      <c r="AM5274">
        <v>12</v>
      </c>
    </row>
    <row r="5275" spans="1:39" x14ac:dyDescent="0.15">
      <c r="A5275" t="s">
        <v>53</v>
      </c>
      <c r="B5275">
        <v>100</v>
      </c>
      <c r="C5275">
        <v>2</v>
      </c>
      <c r="D5275">
        <v>1</v>
      </c>
      <c r="E5275" t="s">
        <v>28</v>
      </c>
      <c r="F5275" t="s">
        <v>206</v>
      </c>
      <c r="G5275">
        <v>743</v>
      </c>
      <c r="H5275">
        <v>1528</v>
      </c>
      <c r="I5275">
        <v>1927</v>
      </c>
      <c r="J5275">
        <v>72333.91</v>
      </c>
      <c r="K5275">
        <v>50539.69</v>
      </c>
      <c r="L5275">
        <v>43363.06</v>
      </c>
      <c r="M5275">
        <v>25009.639899999998</v>
      </c>
      <c r="N5275">
        <v>743</v>
      </c>
      <c r="O5275">
        <v>758</v>
      </c>
      <c r="P5275">
        <v>988</v>
      </c>
      <c r="Q5275">
        <v>37238.54</v>
      </c>
      <c r="R5275">
        <v>25556.73</v>
      </c>
      <c r="S5275">
        <v>19426.7</v>
      </c>
      <c r="T5275">
        <v>13989.939200000001</v>
      </c>
      <c r="U5275">
        <v>743</v>
      </c>
      <c r="V5275">
        <v>770</v>
      </c>
      <c r="W5275">
        <v>939</v>
      </c>
      <c r="X5275">
        <v>35095.370000000003</v>
      </c>
      <c r="Y5275">
        <v>24982.959999999999</v>
      </c>
      <c r="Z5275">
        <v>23936.36</v>
      </c>
      <c r="AA5275">
        <v>11019.700699999999</v>
      </c>
      <c r="AB5275">
        <v>721</v>
      </c>
      <c r="AC5275">
        <v>735</v>
      </c>
      <c r="AD5275">
        <v>537</v>
      </c>
      <c r="AE5275">
        <v>693</v>
      </c>
      <c r="AF5275">
        <v>721</v>
      </c>
      <c r="AG5275">
        <v>735</v>
      </c>
      <c r="AH5275">
        <v>537</v>
      </c>
      <c r="AI5275">
        <v>693</v>
      </c>
      <c r="AJ5275">
        <v>721</v>
      </c>
      <c r="AK5275">
        <v>735</v>
      </c>
      <c r="AL5275">
        <v>537</v>
      </c>
      <c r="AM5275">
        <v>693</v>
      </c>
    </row>
    <row r="5276" spans="1:39" x14ac:dyDescent="0.15">
      <c r="A5276" t="s">
        <v>53</v>
      </c>
      <c r="B5276">
        <v>100</v>
      </c>
      <c r="C5276">
        <v>2</v>
      </c>
      <c r="D5276">
        <v>1</v>
      </c>
      <c r="E5276" t="s">
        <v>30</v>
      </c>
      <c r="F5276" t="s">
        <v>206</v>
      </c>
      <c r="G5276">
        <v>91</v>
      </c>
      <c r="H5276">
        <v>189</v>
      </c>
      <c r="I5276">
        <v>230</v>
      </c>
      <c r="J5276">
        <v>8863.67</v>
      </c>
      <c r="K5276">
        <v>6194.26</v>
      </c>
      <c r="L5276">
        <v>5041.9399999999996</v>
      </c>
      <c r="M5276">
        <v>3075.7419</v>
      </c>
      <c r="N5276">
        <v>91</v>
      </c>
      <c r="O5276">
        <v>94</v>
      </c>
      <c r="P5276">
        <v>115</v>
      </c>
      <c r="Q5276">
        <v>4564.12</v>
      </c>
      <c r="R5276">
        <v>3167.12</v>
      </c>
      <c r="S5276">
        <v>2135.77</v>
      </c>
      <c r="T5276">
        <v>1725.3711000000001</v>
      </c>
      <c r="U5276">
        <v>91</v>
      </c>
      <c r="V5276">
        <v>95</v>
      </c>
      <c r="W5276">
        <v>115</v>
      </c>
      <c r="X5276">
        <v>4299.55</v>
      </c>
      <c r="Y5276">
        <v>3027.14</v>
      </c>
      <c r="Z5276">
        <v>2906.17</v>
      </c>
      <c r="AA5276">
        <v>1350.3707999999999</v>
      </c>
      <c r="AB5276">
        <v>87</v>
      </c>
      <c r="AC5276">
        <v>90</v>
      </c>
      <c r="AD5276">
        <v>60</v>
      </c>
      <c r="AE5276">
        <v>88</v>
      </c>
      <c r="AF5276">
        <v>87</v>
      </c>
      <c r="AG5276">
        <v>90</v>
      </c>
      <c r="AH5276">
        <v>60</v>
      </c>
      <c r="AI5276">
        <v>88</v>
      </c>
      <c r="AJ5276">
        <v>87</v>
      </c>
      <c r="AK5276">
        <v>90</v>
      </c>
      <c r="AL5276">
        <v>60</v>
      </c>
      <c r="AM5276">
        <v>88</v>
      </c>
    </row>
    <row r="5277" spans="1:39" x14ac:dyDescent="0.15">
      <c r="A5277" t="s">
        <v>53</v>
      </c>
      <c r="B5277">
        <v>100</v>
      </c>
      <c r="C5277">
        <v>2</v>
      </c>
      <c r="D5277">
        <v>1</v>
      </c>
      <c r="E5277" t="s">
        <v>29</v>
      </c>
      <c r="F5277" t="s">
        <v>206</v>
      </c>
      <c r="G5277">
        <v>852</v>
      </c>
      <c r="H5277">
        <v>1780</v>
      </c>
      <c r="I5277">
        <v>2228</v>
      </c>
      <c r="J5277">
        <v>85272.53</v>
      </c>
      <c r="K5277">
        <v>57552</v>
      </c>
      <c r="L5277">
        <v>49837.03</v>
      </c>
      <c r="M5277">
        <v>29581.233899999999</v>
      </c>
      <c r="N5277">
        <v>852</v>
      </c>
      <c r="O5277">
        <v>880</v>
      </c>
      <c r="P5277">
        <v>1147</v>
      </c>
      <c r="Q5277">
        <v>43941.45</v>
      </c>
      <c r="R5277">
        <v>29082.81</v>
      </c>
      <c r="S5277">
        <v>23094.36</v>
      </c>
      <c r="T5277">
        <v>16498.982</v>
      </c>
      <c r="U5277">
        <v>852</v>
      </c>
      <c r="V5277">
        <v>900</v>
      </c>
      <c r="W5277">
        <v>1081</v>
      </c>
      <c r="X5277">
        <v>41331.08</v>
      </c>
      <c r="Y5277">
        <v>28469.19</v>
      </c>
      <c r="Z5277">
        <v>26742.67</v>
      </c>
      <c r="AA5277">
        <v>13082.251899999999</v>
      </c>
      <c r="AB5277">
        <v>823</v>
      </c>
      <c r="AC5277">
        <v>825</v>
      </c>
      <c r="AD5277">
        <v>586</v>
      </c>
      <c r="AE5277">
        <v>834</v>
      </c>
      <c r="AF5277">
        <v>823</v>
      </c>
      <c r="AG5277">
        <v>825</v>
      </c>
      <c r="AH5277">
        <v>586</v>
      </c>
      <c r="AI5277">
        <v>834</v>
      </c>
      <c r="AJ5277">
        <v>823</v>
      </c>
      <c r="AK5277">
        <v>825</v>
      </c>
      <c r="AL5277">
        <v>586</v>
      </c>
      <c r="AM5277">
        <v>834</v>
      </c>
    </row>
    <row r="5278" spans="1:39" x14ac:dyDescent="0.15">
      <c r="A5278" t="s">
        <v>53</v>
      </c>
      <c r="B5278">
        <v>100</v>
      </c>
      <c r="C5278">
        <v>2</v>
      </c>
      <c r="D5278">
        <v>1</v>
      </c>
      <c r="E5278" t="s">
        <v>32</v>
      </c>
      <c r="F5278" t="s">
        <v>206</v>
      </c>
      <c r="G5278">
        <v>10</v>
      </c>
      <c r="H5278">
        <v>21</v>
      </c>
      <c r="I5278">
        <v>24</v>
      </c>
      <c r="J5278">
        <v>962.88</v>
      </c>
      <c r="K5278">
        <v>659.38</v>
      </c>
      <c r="L5278">
        <v>591.9</v>
      </c>
      <c r="M5278">
        <v>302.39100000000002</v>
      </c>
      <c r="N5278">
        <v>10</v>
      </c>
      <c r="O5278">
        <v>11</v>
      </c>
      <c r="P5278">
        <v>12</v>
      </c>
      <c r="Q5278">
        <v>436.91</v>
      </c>
      <c r="R5278">
        <v>299.06</v>
      </c>
      <c r="S5278">
        <v>231.58</v>
      </c>
      <c r="T5278">
        <v>164.65100000000001</v>
      </c>
      <c r="U5278">
        <v>10</v>
      </c>
      <c r="V5278">
        <v>10</v>
      </c>
      <c r="W5278">
        <v>12</v>
      </c>
      <c r="X5278">
        <v>525.97</v>
      </c>
      <c r="Y5278">
        <v>360.32</v>
      </c>
      <c r="Z5278">
        <v>360.32</v>
      </c>
      <c r="AA5278">
        <v>137.74</v>
      </c>
      <c r="AB5278">
        <v>9</v>
      </c>
      <c r="AC5278">
        <v>9</v>
      </c>
      <c r="AD5278">
        <v>5</v>
      </c>
      <c r="AE5278">
        <v>10</v>
      </c>
      <c r="AF5278">
        <v>9</v>
      </c>
      <c r="AG5278">
        <v>9</v>
      </c>
      <c r="AH5278">
        <v>5</v>
      </c>
      <c r="AI5278">
        <v>10</v>
      </c>
      <c r="AJ5278">
        <v>9</v>
      </c>
      <c r="AK5278">
        <v>9</v>
      </c>
      <c r="AL5278">
        <v>5</v>
      </c>
      <c r="AM5278">
        <v>10</v>
      </c>
    </row>
    <row r="5279" spans="1:39" x14ac:dyDescent="0.15">
      <c r="A5279" t="s">
        <v>53</v>
      </c>
      <c r="B5279">
        <v>100</v>
      </c>
      <c r="C5279">
        <v>2</v>
      </c>
      <c r="D5279">
        <v>2</v>
      </c>
      <c r="E5279" t="s">
        <v>28</v>
      </c>
      <c r="F5279" t="s">
        <v>206</v>
      </c>
      <c r="G5279">
        <v>255</v>
      </c>
      <c r="H5279">
        <v>525</v>
      </c>
      <c r="I5279">
        <v>642</v>
      </c>
      <c r="J5279">
        <v>24912.49</v>
      </c>
      <c r="K5279">
        <v>17347.97</v>
      </c>
      <c r="L5279">
        <v>13802.03</v>
      </c>
      <c r="M5279">
        <v>8399.6365000000005</v>
      </c>
      <c r="N5279">
        <v>255</v>
      </c>
      <c r="O5279">
        <v>264</v>
      </c>
      <c r="P5279">
        <v>335</v>
      </c>
      <c r="Q5279">
        <v>13119.52</v>
      </c>
      <c r="R5279">
        <v>9036.0400000000009</v>
      </c>
      <c r="S5279">
        <v>6053.84</v>
      </c>
      <c r="T5279">
        <v>4657.8599999999997</v>
      </c>
      <c r="U5279">
        <v>255</v>
      </c>
      <c r="V5279">
        <v>261</v>
      </c>
      <c r="W5279">
        <v>307</v>
      </c>
      <c r="X5279">
        <v>11792.97</v>
      </c>
      <c r="Y5279">
        <v>8311.93</v>
      </c>
      <c r="Z5279">
        <v>7748.19</v>
      </c>
      <c r="AA5279">
        <v>3741.7764999999999</v>
      </c>
      <c r="AB5279">
        <v>246</v>
      </c>
      <c r="AC5279">
        <v>253</v>
      </c>
      <c r="AD5279">
        <v>151</v>
      </c>
      <c r="AE5279">
        <v>230</v>
      </c>
      <c r="AF5279">
        <v>246</v>
      </c>
      <c r="AG5279">
        <v>253</v>
      </c>
      <c r="AH5279">
        <v>151</v>
      </c>
      <c r="AI5279">
        <v>230</v>
      </c>
      <c r="AJ5279">
        <v>246</v>
      </c>
      <c r="AK5279">
        <v>253</v>
      </c>
      <c r="AL5279">
        <v>151</v>
      </c>
      <c r="AM5279">
        <v>230</v>
      </c>
    </row>
    <row r="5280" spans="1:39" x14ac:dyDescent="0.15">
      <c r="A5280" t="s">
        <v>53</v>
      </c>
      <c r="B5280">
        <v>100</v>
      </c>
      <c r="C5280">
        <v>2</v>
      </c>
      <c r="D5280">
        <v>2</v>
      </c>
      <c r="E5280" t="s">
        <v>30</v>
      </c>
      <c r="F5280" t="s">
        <v>206</v>
      </c>
      <c r="G5280">
        <v>25</v>
      </c>
      <c r="H5280">
        <v>50</v>
      </c>
      <c r="I5280">
        <v>61</v>
      </c>
      <c r="J5280">
        <v>2361.31</v>
      </c>
      <c r="K5280">
        <v>1685.06</v>
      </c>
      <c r="L5280">
        <v>1279.8699999999999</v>
      </c>
      <c r="M5280">
        <v>783.70389999999998</v>
      </c>
      <c r="N5280">
        <v>25</v>
      </c>
      <c r="O5280">
        <v>25</v>
      </c>
      <c r="P5280">
        <v>28</v>
      </c>
      <c r="Q5280">
        <v>1215.8</v>
      </c>
      <c r="R5280">
        <v>824.04</v>
      </c>
      <c r="S5280">
        <v>458.84</v>
      </c>
      <c r="T5280">
        <v>412.79090000000002</v>
      </c>
      <c r="U5280">
        <v>25</v>
      </c>
      <c r="V5280">
        <v>25</v>
      </c>
      <c r="W5280">
        <v>33</v>
      </c>
      <c r="X5280">
        <v>1145.51</v>
      </c>
      <c r="Y5280">
        <v>861.02</v>
      </c>
      <c r="Z5280">
        <v>821.03</v>
      </c>
      <c r="AA5280">
        <v>370.91300000000001</v>
      </c>
      <c r="AB5280">
        <v>23</v>
      </c>
      <c r="AC5280">
        <v>24</v>
      </c>
      <c r="AD5280">
        <v>11</v>
      </c>
      <c r="AE5280">
        <v>25</v>
      </c>
      <c r="AF5280">
        <v>23</v>
      </c>
      <c r="AG5280">
        <v>24</v>
      </c>
      <c r="AH5280">
        <v>11</v>
      </c>
      <c r="AI5280">
        <v>25</v>
      </c>
      <c r="AJ5280">
        <v>23</v>
      </c>
      <c r="AK5280">
        <v>24</v>
      </c>
      <c r="AL5280">
        <v>11</v>
      </c>
      <c r="AM5280">
        <v>25</v>
      </c>
    </row>
    <row r="5281" spans="1:39" x14ac:dyDescent="0.15">
      <c r="A5281" t="s">
        <v>53</v>
      </c>
      <c r="B5281">
        <v>100</v>
      </c>
      <c r="C5281">
        <v>2</v>
      </c>
      <c r="D5281">
        <v>2</v>
      </c>
      <c r="E5281" t="s">
        <v>29</v>
      </c>
      <c r="F5281" t="s">
        <v>206</v>
      </c>
      <c r="G5281">
        <v>96</v>
      </c>
      <c r="H5281">
        <v>195</v>
      </c>
      <c r="I5281">
        <v>251</v>
      </c>
      <c r="J5281">
        <v>9338.5300000000007</v>
      </c>
      <c r="K5281">
        <v>6172.41</v>
      </c>
      <c r="L5281">
        <v>4913.5200000000004</v>
      </c>
      <c r="M5281">
        <v>3323.0093000000002</v>
      </c>
      <c r="N5281">
        <v>96</v>
      </c>
      <c r="O5281">
        <v>98</v>
      </c>
      <c r="P5281">
        <v>130</v>
      </c>
      <c r="Q5281">
        <v>4936.08</v>
      </c>
      <c r="R5281">
        <v>3242.37</v>
      </c>
      <c r="S5281">
        <v>2068.77</v>
      </c>
      <c r="T5281">
        <v>1902.5220999999999</v>
      </c>
      <c r="U5281">
        <v>96</v>
      </c>
      <c r="V5281">
        <v>97</v>
      </c>
      <c r="W5281">
        <v>121</v>
      </c>
      <c r="X5281">
        <v>4402.45</v>
      </c>
      <c r="Y5281">
        <v>2930.04</v>
      </c>
      <c r="Z5281">
        <v>2844.75</v>
      </c>
      <c r="AA5281">
        <v>1420.4872</v>
      </c>
      <c r="AB5281">
        <v>91</v>
      </c>
      <c r="AC5281">
        <v>94</v>
      </c>
      <c r="AD5281">
        <v>46</v>
      </c>
      <c r="AE5281">
        <v>94</v>
      </c>
      <c r="AF5281">
        <v>91</v>
      </c>
      <c r="AG5281">
        <v>94</v>
      </c>
      <c r="AH5281">
        <v>46</v>
      </c>
      <c r="AI5281">
        <v>94</v>
      </c>
      <c r="AJ5281">
        <v>91</v>
      </c>
      <c r="AK5281">
        <v>94</v>
      </c>
      <c r="AL5281">
        <v>46</v>
      </c>
      <c r="AM5281">
        <v>94</v>
      </c>
    </row>
    <row r="5282" spans="1:39" x14ac:dyDescent="0.15">
      <c r="A5282" t="s">
        <v>53</v>
      </c>
      <c r="B5282">
        <v>100</v>
      </c>
      <c r="C5282">
        <v>2</v>
      </c>
      <c r="D5282">
        <v>2</v>
      </c>
      <c r="E5282" t="s">
        <v>32</v>
      </c>
      <c r="F5282" t="s">
        <v>206</v>
      </c>
      <c r="G5282">
        <v>9</v>
      </c>
      <c r="H5282">
        <v>19</v>
      </c>
      <c r="I5282">
        <v>25</v>
      </c>
      <c r="J5282">
        <v>1015.84</v>
      </c>
      <c r="K5282">
        <v>646.30999999999995</v>
      </c>
      <c r="L5282">
        <v>609.14</v>
      </c>
      <c r="M5282">
        <v>296.23149999999998</v>
      </c>
      <c r="N5282">
        <v>9</v>
      </c>
      <c r="O5282">
        <v>9</v>
      </c>
      <c r="P5282">
        <v>12</v>
      </c>
      <c r="Q5282">
        <v>450.92</v>
      </c>
      <c r="R5282">
        <v>279.13</v>
      </c>
      <c r="S5282">
        <v>241.96</v>
      </c>
      <c r="T5282">
        <v>137.1225</v>
      </c>
      <c r="U5282">
        <v>9</v>
      </c>
      <c r="V5282">
        <v>10</v>
      </c>
      <c r="W5282">
        <v>13</v>
      </c>
      <c r="X5282">
        <v>564.91999999999996</v>
      </c>
      <c r="Y5282">
        <v>367.18</v>
      </c>
      <c r="Z5282">
        <v>367.18</v>
      </c>
      <c r="AA5282">
        <v>159.10900000000001</v>
      </c>
      <c r="AB5282">
        <v>9</v>
      </c>
      <c r="AC5282">
        <v>9</v>
      </c>
      <c r="AD5282">
        <v>7</v>
      </c>
      <c r="AE5282">
        <v>9</v>
      </c>
      <c r="AF5282">
        <v>9</v>
      </c>
      <c r="AG5282">
        <v>9</v>
      </c>
      <c r="AH5282">
        <v>7</v>
      </c>
      <c r="AI5282">
        <v>9</v>
      </c>
      <c r="AJ5282">
        <v>9</v>
      </c>
      <c r="AK5282">
        <v>9</v>
      </c>
      <c r="AL5282">
        <v>7</v>
      </c>
      <c r="AM5282">
        <v>9</v>
      </c>
    </row>
    <row r="5283" spans="1:39" x14ac:dyDescent="0.15">
      <c r="A5283" t="s">
        <v>54</v>
      </c>
      <c r="B5283">
        <v>-1</v>
      </c>
      <c r="C5283">
        <v>0</v>
      </c>
      <c r="D5283">
        <v>0</v>
      </c>
      <c r="E5283" t="s">
        <v>28</v>
      </c>
      <c r="F5283" t="s">
        <v>206</v>
      </c>
      <c r="G5283">
        <v>0</v>
      </c>
      <c r="H5283">
        <v>39609</v>
      </c>
      <c r="I5283">
        <v>82291</v>
      </c>
      <c r="J5283">
        <v>5007153.8</v>
      </c>
      <c r="K5283">
        <v>4264778.4400000004</v>
      </c>
      <c r="L5283">
        <v>4160545.25</v>
      </c>
      <c r="M5283">
        <v>1224959.2837</v>
      </c>
      <c r="N5283">
        <v>0</v>
      </c>
      <c r="O5283">
        <v>972</v>
      </c>
      <c r="P5283">
        <v>3619</v>
      </c>
      <c r="Q5283">
        <v>225169.96</v>
      </c>
      <c r="R5283">
        <v>181834.94</v>
      </c>
      <c r="S5283">
        <v>170047.69</v>
      </c>
      <c r="T5283">
        <v>61345.986700000001</v>
      </c>
      <c r="U5283">
        <v>0</v>
      </c>
      <c r="V5283">
        <v>38637</v>
      </c>
      <c r="W5283">
        <v>78672</v>
      </c>
      <c r="X5283">
        <v>4781983.84</v>
      </c>
      <c r="Y5283">
        <v>4082943.5</v>
      </c>
      <c r="Z5283">
        <v>3990497.56</v>
      </c>
      <c r="AA5283">
        <v>1163613.297</v>
      </c>
      <c r="AB5283">
        <v>0</v>
      </c>
      <c r="AC5283">
        <v>0</v>
      </c>
      <c r="AD5283">
        <v>0</v>
      </c>
      <c r="AE5283">
        <v>0</v>
      </c>
      <c r="AF5283">
        <v>0</v>
      </c>
      <c r="AG5283">
        <v>0</v>
      </c>
      <c r="AH5283">
        <v>0</v>
      </c>
      <c r="AI5283">
        <v>0</v>
      </c>
      <c r="AJ5283">
        <v>0</v>
      </c>
      <c r="AK5283">
        <v>0</v>
      </c>
      <c r="AL5283">
        <v>0</v>
      </c>
      <c r="AM5283">
        <v>0</v>
      </c>
    </row>
    <row r="5284" spans="1:39" x14ac:dyDescent="0.15">
      <c r="A5284" t="s">
        <v>54</v>
      </c>
      <c r="B5284">
        <v>5</v>
      </c>
      <c r="C5284">
        <v>1</v>
      </c>
      <c r="D5284">
        <v>0</v>
      </c>
      <c r="E5284" t="s">
        <v>28</v>
      </c>
      <c r="F5284" t="s">
        <v>206</v>
      </c>
      <c r="G5284">
        <v>679</v>
      </c>
      <c r="H5284">
        <v>2339</v>
      </c>
      <c r="I5284">
        <v>14410</v>
      </c>
      <c r="J5284">
        <v>951153.88</v>
      </c>
      <c r="K5284">
        <v>778948.38</v>
      </c>
      <c r="L5284">
        <v>642308.07999999996</v>
      </c>
      <c r="M5284">
        <v>229545.9013</v>
      </c>
      <c r="N5284">
        <v>381</v>
      </c>
      <c r="O5284">
        <v>1214</v>
      </c>
      <c r="P5284">
        <v>8322</v>
      </c>
      <c r="Q5284">
        <v>550331.65</v>
      </c>
      <c r="R5284">
        <v>456474.24</v>
      </c>
      <c r="S5284">
        <v>357226.94</v>
      </c>
      <c r="T5284">
        <v>139755.95809999999</v>
      </c>
      <c r="U5284">
        <v>298</v>
      </c>
      <c r="V5284">
        <v>1125</v>
      </c>
      <c r="W5284">
        <v>6088</v>
      </c>
      <c r="X5284">
        <v>400822.23</v>
      </c>
      <c r="Y5284">
        <v>322474.14</v>
      </c>
      <c r="Z5284">
        <v>285081.14</v>
      </c>
      <c r="AA5284">
        <v>89789.943199999994</v>
      </c>
      <c r="AB5284">
        <v>627</v>
      </c>
      <c r="AC5284">
        <v>611</v>
      </c>
      <c r="AD5284">
        <v>539</v>
      </c>
      <c r="AE5284">
        <v>472</v>
      </c>
      <c r="AF5284">
        <v>372</v>
      </c>
      <c r="AG5284">
        <v>369</v>
      </c>
      <c r="AH5284">
        <v>331</v>
      </c>
      <c r="AI5284">
        <v>263</v>
      </c>
      <c r="AJ5284">
        <v>255</v>
      </c>
      <c r="AK5284">
        <v>242</v>
      </c>
      <c r="AL5284">
        <v>208</v>
      </c>
      <c r="AM5284">
        <v>209</v>
      </c>
    </row>
    <row r="5285" spans="1:39" x14ac:dyDescent="0.15">
      <c r="A5285" t="s">
        <v>54</v>
      </c>
      <c r="B5285">
        <v>5</v>
      </c>
      <c r="C5285">
        <v>1</v>
      </c>
      <c r="D5285">
        <v>0</v>
      </c>
      <c r="E5285" t="s">
        <v>30</v>
      </c>
      <c r="F5285" t="s">
        <v>206</v>
      </c>
      <c r="G5285">
        <v>2</v>
      </c>
      <c r="H5285">
        <v>4</v>
      </c>
      <c r="I5285">
        <v>57</v>
      </c>
      <c r="J5285">
        <v>4024.85</v>
      </c>
      <c r="K5285">
        <v>3466.65</v>
      </c>
      <c r="L5285">
        <v>2629.47</v>
      </c>
      <c r="M5285">
        <v>913.38250000000005</v>
      </c>
      <c r="N5285">
        <v>1</v>
      </c>
      <c r="O5285">
        <v>2</v>
      </c>
      <c r="P5285">
        <v>28</v>
      </c>
      <c r="Q5285">
        <v>1711.85</v>
      </c>
      <c r="R5285">
        <v>1323.65</v>
      </c>
      <c r="S5285">
        <v>486.47</v>
      </c>
      <c r="T5285">
        <v>470.95170000000002</v>
      </c>
      <c r="U5285">
        <v>1</v>
      </c>
      <c r="V5285">
        <v>2</v>
      </c>
      <c r="W5285">
        <v>29</v>
      </c>
      <c r="X5285">
        <v>2313</v>
      </c>
      <c r="Y5285">
        <v>2143</v>
      </c>
      <c r="Z5285">
        <v>2143</v>
      </c>
      <c r="AA5285">
        <v>442.43079999999998</v>
      </c>
      <c r="AB5285">
        <v>2</v>
      </c>
      <c r="AC5285">
        <v>2</v>
      </c>
      <c r="AD5285">
        <v>2</v>
      </c>
      <c r="AE5285">
        <v>2</v>
      </c>
      <c r="AF5285">
        <v>1</v>
      </c>
      <c r="AG5285">
        <v>1</v>
      </c>
      <c r="AH5285">
        <v>1</v>
      </c>
      <c r="AI5285">
        <v>1</v>
      </c>
      <c r="AJ5285">
        <v>1</v>
      </c>
      <c r="AK5285">
        <v>1</v>
      </c>
      <c r="AL5285">
        <v>1</v>
      </c>
      <c r="AM5285">
        <v>1</v>
      </c>
    </row>
    <row r="5286" spans="1:39" x14ac:dyDescent="0.15">
      <c r="A5286" t="s">
        <v>54</v>
      </c>
      <c r="B5286">
        <v>5</v>
      </c>
      <c r="C5286">
        <v>1</v>
      </c>
      <c r="D5286">
        <v>0</v>
      </c>
      <c r="E5286" t="s">
        <v>29</v>
      </c>
      <c r="F5286" t="s">
        <v>206</v>
      </c>
      <c r="G5286">
        <v>6</v>
      </c>
      <c r="H5286">
        <v>13</v>
      </c>
      <c r="I5286">
        <v>106</v>
      </c>
      <c r="J5286">
        <v>7491.88</v>
      </c>
      <c r="K5286">
        <v>5746.07</v>
      </c>
      <c r="L5286">
        <v>5612.59</v>
      </c>
      <c r="M5286">
        <v>1945.5604000000001</v>
      </c>
      <c r="N5286">
        <v>5</v>
      </c>
      <c r="O5286">
        <v>12</v>
      </c>
      <c r="P5286">
        <v>96</v>
      </c>
      <c r="Q5286">
        <v>6581.88</v>
      </c>
      <c r="R5286">
        <v>4881.57</v>
      </c>
      <c r="S5286">
        <v>4748.09</v>
      </c>
      <c r="T5286">
        <v>1735.4903999999999</v>
      </c>
      <c r="U5286">
        <v>1</v>
      </c>
      <c r="V5286">
        <v>1</v>
      </c>
      <c r="W5286">
        <v>10</v>
      </c>
      <c r="X5286">
        <v>910</v>
      </c>
      <c r="Y5286">
        <v>864.5</v>
      </c>
      <c r="Z5286">
        <v>864.5</v>
      </c>
      <c r="AA5286">
        <v>210.07</v>
      </c>
      <c r="AB5286">
        <v>6</v>
      </c>
      <c r="AC5286">
        <v>5</v>
      </c>
      <c r="AD5286">
        <v>5</v>
      </c>
      <c r="AE5286">
        <v>6</v>
      </c>
      <c r="AF5286">
        <v>5</v>
      </c>
      <c r="AG5286">
        <v>4</v>
      </c>
      <c r="AH5286">
        <v>4</v>
      </c>
      <c r="AI5286">
        <v>5</v>
      </c>
      <c r="AJ5286">
        <v>1</v>
      </c>
      <c r="AK5286">
        <v>1</v>
      </c>
      <c r="AL5286">
        <v>1</v>
      </c>
      <c r="AM5286">
        <v>1</v>
      </c>
    </row>
    <row r="5287" spans="1:39" x14ac:dyDescent="0.15">
      <c r="A5287" t="s">
        <v>54</v>
      </c>
      <c r="B5287">
        <v>5</v>
      </c>
      <c r="C5287">
        <v>1</v>
      </c>
      <c r="D5287">
        <v>0</v>
      </c>
      <c r="E5287" t="s">
        <v>32</v>
      </c>
      <c r="F5287" t="s">
        <v>206</v>
      </c>
      <c r="G5287">
        <v>304</v>
      </c>
      <c r="H5287">
        <v>1202</v>
      </c>
      <c r="I5287">
        <v>7055</v>
      </c>
      <c r="J5287">
        <v>468073.62</v>
      </c>
      <c r="K5287">
        <v>359884.06</v>
      </c>
      <c r="L5287">
        <v>315500.02</v>
      </c>
      <c r="M5287">
        <v>107271.3643</v>
      </c>
      <c r="N5287">
        <v>37</v>
      </c>
      <c r="O5287">
        <v>181</v>
      </c>
      <c r="P5287">
        <v>967</v>
      </c>
      <c r="Q5287">
        <v>64625.88</v>
      </c>
      <c r="R5287">
        <v>48941.08</v>
      </c>
      <c r="S5287">
        <v>36504.870000000003</v>
      </c>
      <c r="T5287">
        <v>16631.921399999999</v>
      </c>
      <c r="U5287">
        <v>267</v>
      </c>
      <c r="V5287">
        <v>1021</v>
      </c>
      <c r="W5287">
        <v>6088</v>
      </c>
      <c r="X5287">
        <v>403447.74</v>
      </c>
      <c r="Y5287">
        <v>310942.98</v>
      </c>
      <c r="Z5287">
        <v>278995.15000000002</v>
      </c>
      <c r="AA5287">
        <v>90639.442899999995</v>
      </c>
      <c r="AB5287">
        <v>300</v>
      </c>
      <c r="AC5287">
        <v>274</v>
      </c>
      <c r="AD5287">
        <v>257</v>
      </c>
      <c r="AE5287">
        <v>255</v>
      </c>
      <c r="AF5287">
        <v>37</v>
      </c>
      <c r="AG5287">
        <v>32</v>
      </c>
      <c r="AH5287">
        <v>31</v>
      </c>
      <c r="AI5287">
        <v>35</v>
      </c>
      <c r="AJ5287">
        <v>263</v>
      </c>
      <c r="AK5287">
        <v>242</v>
      </c>
      <c r="AL5287">
        <v>226</v>
      </c>
      <c r="AM5287">
        <v>220</v>
      </c>
    </row>
    <row r="5288" spans="1:39" x14ac:dyDescent="0.15">
      <c r="A5288" t="s">
        <v>54</v>
      </c>
      <c r="B5288">
        <v>5</v>
      </c>
      <c r="C5288">
        <v>1</v>
      </c>
      <c r="D5288">
        <v>1</v>
      </c>
      <c r="E5288" t="s">
        <v>28</v>
      </c>
      <c r="F5288" t="s">
        <v>206</v>
      </c>
      <c r="G5288">
        <v>5460</v>
      </c>
      <c r="H5288">
        <v>28934</v>
      </c>
      <c r="I5288">
        <v>124139</v>
      </c>
      <c r="J5288">
        <v>8108532.6500000004</v>
      </c>
      <c r="K5288">
        <v>6607674.2800000003</v>
      </c>
      <c r="L5288">
        <v>5562954.79</v>
      </c>
      <c r="M5288">
        <v>1940790.9883000001</v>
      </c>
      <c r="N5288">
        <v>3441</v>
      </c>
      <c r="O5288">
        <v>14850</v>
      </c>
      <c r="P5288">
        <v>75410</v>
      </c>
      <c r="Q5288">
        <v>4988268.26</v>
      </c>
      <c r="R5288">
        <v>4261069.4800000004</v>
      </c>
      <c r="S5288">
        <v>3443251.26</v>
      </c>
      <c r="T5288">
        <v>1237054.8991</v>
      </c>
      <c r="U5288">
        <v>2019</v>
      </c>
      <c r="V5288">
        <v>14084</v>
      </c>
      <c r="W5288">
        <v>48729</v>
      </c>
      <c r="X5288">
        <v>3120264.39</v>
      </c>
      <c r="Y5288">
        <v>2346604.7999999998</v>
      </c>
      <c r="Z5288">
        <v>2119703.5299999998</v>
      </c>
      <c r="AA5288">
        <v>703736.08920000005</v>
      </c>
      <c r="AB5288">
        <v>4759</v>
      </c>
      <c r="AC5288">
        <v>5193</v>
      </c>
      <c r="AD5288">
        <v>3534</v>
      </c>
      <c r="AE5288">
        <v>4563</v>
      </c>
      <c r="AF5288">
        <v>3302</v>
      </c>
      <c r="AG5288">
        <v>3352</v>
      </c>
      <c r="AH5288">
        <v>2373</v>
      </c>
      <c r="AI5288">
        <v>3151</v>
      </c>
      <c r="AJ5288">
        <v>1457</v>
      </c>
      <c r="AK5288">
        <v>1841</v>
      </c>
      <c r="AL5288">
        <v>1161</v>
      </c>
      <c r="AM5288">
        <v>1412</v>
      </c>
    </row>
    <row r="5289" spans="1:39" x14ac:dyDescent="0.15">
      <c r="A5289" t="s">
        <v>54</v>
      </c>
      <c r="B5289">
        <v>5</v>
      </c>
      <c r="C5289">
        <v>1</v>
      </c>
      <c r="D5289">
        <v>1</v>
      </c>
      <c r="E5289" t="s">
        <v>30</v>
      </c>
      <c r="F5289" t="s">
        <v>206</v>
      </c>
      <c r="G5289">
        <v>643</v>
      </c>
      <c r="H5289">
        <v>3276</v>
      </c>
      <c r="I5289">
        <v>14092</v>
      </c>
      <c r="J5289">
        <v>924107.13</v>
      </c>
      <c r="K5289">
        <v>761536.19</v>
      </c>
      <c r="L5289">
        <v>620756.61</v>
      </c>
      <c r="M5289">
        <v>221570.18299999999</v>
      </c>
      <c r="N5289">
        <v>377</v>
      </c>
      <c r="O5289">
        <v>1599</v>
      </c>
      <c r="P5289">
        <v>8095</v>
      </c>
      <c r="Q5289">
        <v>536453.49</v>
      </c>
      <c r="R5289">
        <v>454087.16</v>
      </c>
      <c r="S5289">
        <v>355436.69</v>
      </c>
      <c r="T5289">
        <v>133243.79269999999</v>
      </c>
      <c r="U5289">
        <v>266</v>
      </c>
      <c r="V5289">
        <v>1677</v>
      </c>
      <c r="W5289">
        <v>5997</v>
      </c>
      <c r="X5289">
        <v>387653.64</v>
      </c>
      <c r="Y5289">
        <v>307449.03000000003</v>
      </c>
      <c r="Z5289">
        <v>265319.92</v>
      </c>
      <c r="AA5289">
        <v>88326.390299999999</v>
      </c>
      <c r="AB5289">
        <v>583</v>
      </c>
      <c r="AC5289">
        <v>627</v>
      </c>
      <c r="AD5289">
        <v>389</v>
      </c>
      <c r="AE5289">
        <v>585</v>
      </c>
      <c r="AF5289">
        <v>356</v>
      </c>
      <c r="AG5289">
        <v>367</v>
      </c>
      <c r="AH5289">
        <v>245</v>
      </c>
      <c r="AI5289">
        <v>355</v>
      </c>
      <c r="AJ5289">
        <v>227</v>
      </c>
      <c r="AK5289">
        <v>260</v>
      </c>
      <c r="AL5289">
        <v>144</v>
      </c>
      <c r="AM5289">
        <v>230</v>
      </c>
    </row>
    <row r="5290" spans="1:39" x14ac:dyDescent="0.15">
      <c r="A5290" t="s">
        <v>54</v>
      </c>
      <c r="B5290">
        <v>5</v>
      </c>
      <c r="C5290">
        <v>1</v>
      </c>
      <c r="D5290">
        <v>1</v>
      </c>
      <c r="E5290" t="s">
        <v>29</v>
      </c>
      <c r="F5290" t="s">
        <v>206</v>
      </c>
      <c r="G5290">
        <v>9924</v>
      </c>
      <c r="H5290">
        <v>55395</v>
      </c>
      <c r="I5290">
        <v>233225</v>
      </c>
      <c r="J5290">
        <v>15217984.609999999</v>
      </c>
      <c r="K5290">
        <v>11842926.33</v>
      </c>
      <c r="L5290">
        <v>9994186</v>
      </c>
      <c r="M5290">
        <v>3617144.6195999999</v>
      </c>
      <c r="N5290">
        <v>3881</v>
      </c>
      <c r="O5290">
        <v>19397</v>
      </c>
      <c r="P5290">
        <v>95183</v>
      </c>
      <c r="Q5290">
        <v>6161303.5999999996</v>
      </c>
      <c r="R5290">
        <v>4847325.5599999996</v>
      </c>
      <c r="S5290">
        <v>3872776.39</v>
      </c>
      <c r="T5290">
        <v>1568234.3128</v>
      </c>
      <c r="U5290">
        <v>6043</v>
      </c>
      <c r="V5290">
        <v>35998</v>
      </c>
      <c r="W5290">
        <v>138042</v>
      </c>
      <c r="X5290">
        <v>9056681.0099999998</v>
      </c>
      <c r="Y5290">
        <v>6995600.7699999996</v>
      </c>
      <c r="Z5290">
        <v>6121409.6100000003</v>
      </c>
      <c r="AA5290">
        <v>2048910.3067999999</v>
      </c>
      <c r="AB5290">
        <v>9271</v>
      </c>
      <c r="AC5290">
        <v>9446</v>
      </c>
      <c r="AD5290">
        <v>6362</v>
      </c>
      <c r="AE5290">
        <v>9305</v>
      </c>
      <c r="AF5290">
        <v>3718</v>
      </c>
      <c r="AG5290">
        <v>3726</v>
      </c>
      <c r="AH5290">
        <v>2689</v>
      </c>
      <c r="AI5290">
        <v>3728</v>
      </c>
      <c r="AJ5290">
        <v>5553</v>
      </c>
      <c r="AK5290">
        <v>5720</v>
      </c>
      <c r="AL5290">
        <v>3673</v>
      </c>
      <c r="AM5290">
        <v>5577</v>
      </c>
    </row>
    <row r="5291" spans="1:39" x14ac:dyDescent="0.15">
      <c r="A5291" t="s">
        <v>54</v>
      </c>
      <c r="B5291">
        <v>5</v>
      </c>
      <c r="C5291">
        <v>1</v>
      </c>
      <c r="D5291">
        <v>1</v>
      </c>
      <c r="E5291" t="s">
        <v>31</v>
      </c>
      <c r="F5291" t="s">
        <v>206</v>
      </c>
      <c r="G5291">
        <v>10</v>
      </c>
      <c r="H5291">
        <v>91</v>
      </c>
      <c r="I5291">
        <v>325</v>
      </c>
      <c r="J5291">
        <v>19869.169999999998</v>
      </c>
      <c r="K5291">
        <v>14010.95</v>
      </c>
      <c r="L5291">
        <v>9946.6200000000008</v>
      </c>
      <c r="M5291">
        <v>4857.4332000000004</v>
      </c>
      <c r="N5291">
        <v>5</v>
      </c>
      <c r="O5291">
        <v>34</v>
      </c>
      <c r="P5291">
        <v>134</v>
      </c>
      <c r="Q5291">
        <v>8076.53</v>
      </c>
      <c r="R5291">
        <v>6092.75</v>
      </c>
      <c r="S5291">
        <v>4947.49</v>
      </c>
      <c r="T5291">
        <v>2164.5704999999998</v>
      </c>
      <c r="U5291">
        <v>5</v>
      </c>
      <c r="V5291">
        <v>57</v>
      </c>
      <c r="W5291">
        <v>191</v>
      </c>
      <c r="X5291">
        <v>11792.64</v>
      </c>
      <c r="Y5291">
        <v>7918.2</v>
      </c>
      <c r="Z5291">
        <v>4999.13</v>
      </c>
      <c r="AA5291">
        <v>2692.8627000000001</v>
      </c>
      <c r="AB5291">
        <v>7</v>
      </c>
      <c r="AC5291">
        <v>8</v>
      </c>
      <c r="AD5291">
        <v>4</v>
      </c>
      <c r="AE5291">
        <v>8</v>
      </c>
      <c r="AF5291">
        <v>5</v>
      </c>
      <c r="AG5291">
        <v>5</v>
      </c>
      <c r="AH5291">
        <v>3</v>
      </c>
      <c r="AI5291">
        <v>5</v>
      </c>
      <c r="AJ5291">
        <v>2</v>
      </c>
      <c r="AK5291">
        <v>3</v>
      </c>
      <c r="AL5291">
        <v>1</v>
      </c>
      <c r="AM5291">
        <v>3</v>
      </c>
    </row>
    <row r="5292" spans="1:39" x14ac:dyDescent="0.15">
      <c r="A5292" t="s">
        <v>54</v>
      </c>
      <c r="B5292">
        <v>5</v>
      </c>
      <c r="C5292">
        <v>1</v>
      </c>
      <c r="D5292">
        <v>1</v>
      </c>
      <c r="E5292" t="s">
        <v>32</v>
      </c>
      <c r="F5292" t="s">
        <v>206</v>
      </c>
      <c r="G5292">
        <v>545</v>
      </c>
      <c r="H5292">
        <v>2560</v>
      </c>
      <c r="I5292">
        <v>11812</v>
      </c>
      <c r="J5292">
        <v>773432.87</v>
      </c>
      <c r="K5292">
        <v>609170.30000000005</v>
      </c>
      <c r="L5292">
        <v>536958.14</v>
      </c>
      <c r="M5292">
        <v>177272.13039999999</v>
      </c>
      <c r="N5292">
        <v>84</v>
      </c>
      <c r="O5292">
        <v>390</v>
      </c>
      <c r="P5292">
        <v>2005</v>
      </c>
      <c r="Q5292">
        <v>126326.62</v>
      </c>
      <c r="R5292">
        <v>100209.46</v>
      </c>
      <c r="S5292">
        <v>82234.09</v>
      </c>
      <c r="T5292">
        <v>32217.6666</v>
      </c>
      <c r="U5292">
        <v>461</v>
      </c>
      <c r="V5292">
        <v>2170</v>
      </c>
      <c r="W5292">
        <v>9807</v>
      </c>
      <c r="X5292">
        <v>647106.25</v>
      </c>
      <c r="Y5292">
        <v>508960.84</v>
      </c>
      <c r="Z5292">
        <v>454724.05</v>
      </c>
      <c r="AA5292">
        <v>145054.4638</v>
      </c>
      <c r="AB5292">
        <v>518</v>
      </c>
      <c r="AC5292">
        <v>520</v>
      </c>
      <c r="AD5292">
        <v>355</v>
      </c>
      <c r="AE5292">
        <v>517</v>
      </c>
      <c r="AF5292">
        <v>80</v>
      </c>
      <c r="AG5292">
        <v>82</v>
      </c>
      <c r="AH5292">
        <v>63</v>
      </c>
      <c r="AI5292">
        <v>80</v>
      </c>
      <c r="AJ5292">
        <v>438</v>
      </c>
      <c r="AK5292">
        <v>438</v>
      </c>
      <c r="AL5292">
        <v>292</v>
      </c>
      <c r="AM5292">
        <v>437</v>
      </c>
    </row>
    <row r="5293" spans="1:39" x14ac:dyDescent="0.15">
      <c r="A5293" t="s">
        <v>54</v>
      </c>
      <c r="B5293">
        <v>5</v>
      </c>
      <c r="C5293">
        <v>1</v>
      </c>
      <c r="D5293">
        <v>2</v>
      </c>
      <c r="E5293" t="s">
        <v>28</v>
      </c>
      <c r="F5293" t="s">
        <v>206</v>
      </c>
      <c r="G5293">
        <v>699</v>
      </c>
      <c r="H5293">
        <v>1929</v>
      </c>
      <c r="I5293">
        <v>13518</v>
      </c>
      <c r="J5293">
        <v>914083.35</v>
      </c>
      <c r="K5293">
        <v>784206.36</v>
      </c>
      <c r="L5293">
        <v>646495.05000000005</v>
      </c>
      <c r="M5293">
        <v>220328.61840000001</v>
      </c>
      <c r="N5293">
        <v>440</v>
      </c>
      <c r="O5293">
        <v>1202</v>
      </c>
      <c r="P5293">
        <v>9058</v>
      </c>
      <c r="Q5293">
        <v>610408.75</v>
      </c>
      <c r="R5293">
        <v>517228.47</v>
      </c>
      <c r="S5293">
        <v>406882.09</v>
      </c>
      <c r="T5293">
        <v>152580.91740000001</v>
      </c>
      <c r="U5293">
        <v>259</v>
      </c>
      <c r="V5293">
        <v>727</v>
      </c>
      <c r="W5293">
        <v>4460</v>
      </c>
      <c r="X5293">
        <v>303674.59999999998</v>
      </c>
      <c r="Y5293">
        <v>266977.89</v>
      </c>
      <c r="Z5293">
        <v>239612.96</v>
      </c>
      <c r="AA5293">
        <v>67747.701000000001</v>
      </c>
      <c r="AB5293">
        <v>663</v>
      </c>
      <c r="AC5293">
        <v>656</v>
      </c>
      <c r="AD5293">
        <v>369</v>
      </c>
      <c r="AE5293">
        <v>622</v>
      </c>
      <c r="AF5293">
        <v>418</v>
      </c>
      <c r="AG5293">
        <v>428</v>
      </c>
      <c r="AH5293">
        <v>251</v>
      </c>
      <c r="AI5293">
        <v>400</v>
      </c>
      <c r="AJ5293">
        <v>245</v>
      </c>
      <c r="AK5293">
        <v>228</v>
      </c>
      <c r="AL5293">
        <v>118</v>
      </c>
      <c r="AM5293">
        <v>222</v>
      </c>
    </row>
    <row r="5294" spans="1:39" x14ac:dyDescent="0.15">
      <c r="A5294" t="s">
        <v>54</v>
      </c>
      <c r="B5294">
        <v>5</v>
      </c>
      <c r="C5294">
        <v>1</v>
      </c>
      <c r="D5294">
        <v>2</v>
      </c>
      <c r="E5294" t="s">
        <v>30</v>
      </c>
      <c r="F5294" t="s">
        <v>206</v>
      </c>
      <c r="G5294">
        <v>67</v>
      </c>
      <c r="H5294">
        <v>197</v>
      </c>
      <c r="I5294">
        <v>1233</v>
      </c>
      <c r="J5294">
        <v>87539.76</v>
      </c>
      <c r="K5294">
        <v>74288.31</v>
      </c>
      <c r="L5294">
        <v>58850.93</v>
      </c>
      <c r="M5294">
        <v>20795.3289</v>
      </c>
      <c r="N5294">
        <v>43</v>
      </c>
      <c r="O5294">
        <v>141</v>
      </c>
      <c r="P5294">
        <v>849</v>
      </c>
      <c r="Q5294">
        <v>59858.02</v>
      </c>
      <c r="R5294">
        <v>50607.86</v>
      </c>
      <c r="S5294">
        <v>36610.28</v>
      </c>
      <c r="T5294">
        <v>14650.3045</v>
      </c>
      <c r="U5294">
        <v>24</v>
      </c>
      <c r="V5294">
        <v>56</v>
      </c>
      <c r="W5294">
        <v>384</v>
      </c>
      <c r="X5294">
        <v>27681.74</v>
      </c>
      <c r="Y5294">
        <v>23680.45</v>
      </c>
      <c r="Z5294">
        <v>22240.65</v>
      </c>
      <c r="AA5294">
        <v>6145.0244000000002</v>
      </c>
      <c r="AB5294">
        <v>64</v>
      </c>
      <c r="AC5294">
        <v>65</v>
      </c>
      <c r="AD5294">
        <v>37</v>
      </c>
      <c r="AE5294">
        <v>65</v>
      </c>
      <c r="AF5294">
        <v>41</v>
      </c>
      <c r="AG5294">
        <v>42</v>
      </c>
      <c r="AH5294">
        <v>25</v>
      </c>
      <c r="AI5294">
        <v>43</v>
      </c>
      <c r="AJ5294">
        <v>23</v>
      </c>
      <c r="AK5294">
        <v>23</v>
      </c>
      <c r="AL5294">
        <v>12</v>
      </c>
      <c r="AM5294">
        <v>22</v>
      </c>
    </row>
    <row r="5295" spans="1:39" x14ac:dyDescent="0.15">
      <c r="A5295" t="s">
        <v>54</v>
      </c>
      <c r="B5295">
        <v>5</v>
      </c>
      <c r="C5295">
        <v>1</v>
      </c>
      <c r="D5295">
        <v>2</v>
      </c>
      <c r="E5295" t="s">
        <v>29</v>
      </c>
      <c r="F5295" t="s">
        <v>206</v>
      </c>
      <c r="G5295">
        <v>482</v>
      </c>
      <c r="H5295">
        <v>1487</v>
      </c>
      <c r="I5295">
        <v>9595</v>
      </c>
      <c r="J5295">
        <v>645749.93000000005</v>
      </c>
      <c r="K5295">
        <v>517879.45</v>
      </c>
      <c r="L5295">
        <v>438713.05</v>
      </c>
      <c r="M5295">
        <v>151210.93950000001</v>
      </c>
      <c r="N5295">
        <v>171</v>
      </c>
      <c r="O5295">
        <v>435</v>
      </c>
      <c r="P5295">
        <v>3393</v>
      </c>
      <c r="Q5295">
        <v>230692.38</v>
      </c>
      <c r="R5295">
        <v>183966.07999999999</v>
      </c>
      <c r="S5295">
        <v>143436.96</v>
      </c>
      <c r="T5295">
        <v>58537.333700000003</v>
      </c>
      <c r="U5295">
        <v>311</v>
      </c>
      <c r="V5295">
        <v>1052</v>
      </c>
      <c r="W5295">
        <v>6202</v>
      </c>
      <c r="X5295">
        <v>415057.55</v>
      </c>
      <c r="Y5295">
        <v>333913.37</v>
      </c>
      <c r="Z5295">
        <v>295276.09000000003</v>
      </c>
      <c r="AA5295">
        <v>92673.605800000005</v>
      </c>
      <c r="AB5295">
        <v>462</v>
      </c>
      <c r="AC5295">
        <v>448</v>
      </c>
      <c r="AD5295">
        <v>223</v>
      </c>
      <c r="AE5295">
        <v>456</v>
      </c>
      <c r="AF5295">
        <v>163</v>
      </c>
      <c r="AG5295">
        <v>161</v>
      </c>
      <c r="AH5295">
        <v>85</v>
      </c>
      <c r="AI5295">
        <v>160</v>
      </c>
      <c r="AJ5295">
        <v>299</v>
      </c>
      <c r="AK5295">
        <v>287</v>
      </c>
      <c r="AL5295">
        <v>138</v>
      </c>
      <c r="AM5295">
        <v>296</v>
      </c>
    </row>
    <row r="5296" spans="1:39" x14ac:dyDescent="0.15">
      <c r="A5296" t="s">
        <v>54</v>
      </c>
      <c r="B5296">
        <v>5</v>
      </c>
      <c r="C5296">
        <v>1</v>
      </c>
      <c r="D5296">
        <v>2</v>
      </c>
      <c r="E5296" t="s">
        <v>32</v>
      </c>
      <c r="F5296" t="s">
        <v>206</v>
      </c>
      <c r="G5296">
        <v>171</v>
      </c>
      <c r="H5296">
        <v>642</v>
      </c>
      <c r="I5296">
        <v>3760</v>
      </c>
      <c r="J5296">
        <v>244188.59</v>
      </c>
      <c r="K5296">
        <v>191387.66</v>
      </c>
      <c r="L5296">
        <v>172072.23</v>
      </c>
      <c r="M5296">
        <v>56257.750399999997</v>
      </c>
      <c r="N5296">
        <v>18</v>
      </c>
      <c r="O5296">
        <v>87</v>
      </c>
      <c r="P5296">
        <v>494</v>
      </c>
      <c r="Q5296">
        <v>28218.01</v>
      </c>
      <c r="R5296">
        <v>21655.15</v>
      </c>
      <c r="S5296">
        <v>17970.310000000001</v>
      </c>
      <c r="T5296">
        <v>7798.5201999999999</v>
      </c>
      <c r="U5296">
        <v>153</v>
      </c>
      <c r="V5296">
        <v>555</v>
      </c>
      <c r="W5296">
        <v>3266</v>
      </c>
      <c r="X5296">
        <v>215970.58</v>
      </c>
      <c r="Y5296">
        <v>169732.51</v>
      </c>
      <c r="Z5296">
        <v>154101.92000000001</v>
      </c>
      <c r="AA5296">
        <v>48459.230199999998</v>
      </c>
      <c r="AB5296">
        <v>164</v>
      </c>
      <c r="AC5296">
        <v>162</v>
      </c>
      <c r="AD5296">
        <v>98</v>
      </c>
      <c r="AE5296">
        <v>158</v>
      </c>
      <c r="AF5296">
        <v>18</v>
      </c>
      <c r="AG5296">
        <v>17</v>
      </c>
      <c r="AH5296">
        <v>14</v>
      </c>
      <c r="AI5296">
        <v>18</v>
      </c>
      <c r="AJ5296">
        <v>146</v>
      </c>
      <c r="AK5296">
        <v>145</v>
      </c>
      <c r="AL5296">
        <v>84</v>
      </c>
      <c r="AM5296">
        <v>140</v>
      </c>
    </row>
    <row r="5297" spans="1:39" x14ac:dyDescent="0.15">
      <c r="A5297" t="s">
        <v>54</v>
      </c>
      <c r="B5297">
        <v>5</v>
      </c>
      <c r="C5297">
        <v>2</v>
      </c>
      <c r="D5297">
        <v>0</v>
      </c>
      <c r="E5297" t="s">
        <v>28</v>
      </c>
      <c r="F5297" t="s">
        <v>206</v>
      </c>
      <c r="G5297">
        <v>226</v>
      </c>
      <c r="H5297">
        <v>1138</v>
      </c>
      <c r="I5297">
        <v>5365</v>
      </c>
      <c r="J5297">
        <v>336651.47</v>
      </c>
      <c r="K5297">
        <v>272593.45</v>
      </c>
      <c r="L5297">
        <v>207440.96</v>
      </c>
      <c r="M5297">
        <v>82887.991500000004</v>
      </c>
      <c r="N5297">
        <v>226</v>
      </c>
      <c r="O5297">
        <v>531</v>
      </c>
      <c r="P5297">
        <v>2862</v>
      </c>
      <c r="Q5297">
        <v>176433.36</v>
      </c>
      <c r="R5297">
        <v>138753.93</v>
      </c>
      <c r="S5297">
        <v>86152.71</v>
      </c>
      <c r="T5297">
        <v>45931.801200000002</v>
      </c>
      <c r="U5297">
        <v>226</v>
      </c>
      <c r="V5297">
        <v>607</v>
      </c>
      <c r="W5297">
        <v>2503</v>
      </c>
      <c r="X5297">
        <v>160218.10999999999</v>
      </c>
      <c r="Y5297">
        <v>133839.51999999999</v>
      </c>
      <c r="Z5297">
        <v>121288.25</v>
      </c>
      <c r="AA5297">
        <v>36956.190300000002</v>
      </c>
      <c r="AB5297">
        <v>222</v>
      </c>
      <c r="AC5297">
        <v>220</v>
      </c>
      <c r="AD5297">
        <v>203</v>
      </c>
      <c r="AE5297">
        <v>203</v>
      </c>
      <c r="AF5297">
        <v>222</v>
      </c>
      <c r="AG5297">
        <v>220</v>
      </c>
      <c r="AH5297">
        <v>203</v>
      </c>
      <c r="AI5297">
        <v>203</v>
      </c>
      <c r="AJ5297">
        <v>222</v>
      </c>
      <c r="AK5297">
        <v>220</v>
      </c>
      <c r="AL5297">
        <v>203</v>
      </c>
      <c r="AM5297">
        <v>203</v>
      </c>
    </row>
    <row r="5298" spans="1:39" x14ac:dyDescent="0.15">
      <c r="A5298" t="s">
        <v>54</v>
      </c>
      <c r="B5298">
        <v>5</v>
      </c>
      <c r="C5298">
        <v>2</v>
      </c>
      <c r="D5298">
        <v>0</v>
      </c>
      <c r="E5298" t="s">
        <v>29</v>
      </c>
      <c r="F5298" t="s">
        <v>206</v>
      </c>
      <c r="G5298">
        <v>11</v>
      </c>
      <c r="H5298">
        <v>67</v>
      </c>
      <c r="I5298">
        <v>315</v>
      </c>
      <c r="J5298">
        <v>18842.38</v>
      </c>
      <c r="K5298">
        <v>13895.23</v>
      </c>
      <c r="L5298">
        <v>9955.09</v>
      </c>
      <c r="M5298">
        <v>5427.9519</v>
      </c>
      <c r="N5298">
        <v>11</v>
      </c>
      <c r="O5298">
        <v>43</v>
      </c>
      <c r="P5298">
        <v>232</v>
      </c>
      <c r="Q5298">
        <v>13299.43</v>
      </c>
      <c r="R5298">
        <v>9508.1200000000008</v>
      </c>
      <c r="S5298">
        <v>6000.8</v>
      </c>
      <c r="T5298">
        <v>4174.9318999999996</v>
      </c>
      <c r="U5298">
        <v>11</v>
      </c>
      <c r="V5298">
        <v>24</v>
      </c>
      <c r="W5298">
        <v>83</v>
      </c>
      <c r="X5298">
        <v>5542.95</v>
      </c>
      <c r="Y5298">
        <v>4387.1099999999997</v>
      </c>
      <c r="Z5298">
        <v>3954.29</v>
      </c>
      <c r="AA5298">
        <v>1253.02</v>
      </c>
      <c r="AB5298">
        <v>11</v>
      </c>
      <c r="AC5298">
        <v>11</v>
      </c>
      <c r="AD5298">
        <v>10</v>
      </c>
      <c r="AE5298">
        <v>8</v>
      </c>
      <c r="AF5298">
        <v>11</v>
      </c>
      <c r="AG5298">
        <v>11</v>
      </c>
      <c r="AH5298">
        <v>10</v>
      </c>
      <c r="AI5298">
        <v>8</v>
      </c>
      <c r="AJ5298">
        <v>11</v>
      </c>
      <c r="AK5298">
        <v>11</v>
      </c>
      <c r="AL5298">
        <v>10</v>
      </c>
      <c r="AM5298">
        <v>8</v>
      </c>
    </row>
    <row r="5299" spans="1:39" x14ac:dyDescent="0.15">
      <c r="A5299" t="s">
        <v>54</v>
      </c>
      <c r="B5299">
        <v>5</v>
      </c>
      <c r="C5299">
        <v>2</v>
      </c>
      <c r="D5299">
        <v>0</v>
      </c>
      <c r="E5299" t="s">
        <v>32</v>
      </c>
      <c r="F5299" t="s">
        <v>206</v>
      </c>
      <c r="G5299">
        <v>201</v>
      </c>
      <c r="H5299">
        <v>1236</v>
      </c>
      <c r="I5299">
        <v>5700</v>
      </c>
      <c r="J5299">
        <v>354457.4</v>
      </c>
      <c r="K5299">
        <v>267992.67</v>
      </c>
      <c r="L5299">
        <v>220540.85</v>
      </c>
      <c r="M5299">
        <v>88544.6682</v>
      </c>
      <c r="N5299">
        <v>201</v>
      </c>
      <c r="O5299">
        <v>462</v>
      </c>
      <c r="P5299">
        <v>2217</v>
      </c>
      <c r="Q5299">
        <v>130292.49</v>
      </c>
      <c r="R5299">
        <v>98193.55</v>
      </c>
      <c r="S5299">
        <v>65446.43</v>
      </c>
      <c r="T5299">
        <v>37092.206400000003</v>
      </c>
      <c r="U5299">
        <v>201</v>
      </c>
      <c r="V5299">
        <v>774</v>
      </c>
      <c r="W5299">
        <v>3483</v>
      </c>
      <c r="X5299">
        <v>224164.91</v>
      </c>
      <c r="Y5299">
        <v>169799.12</v>
      </c>
      <c r="Z5299">
        <v>155094.42000000001</v>
      </c>
      <c r="AA5299">
        <v>51452.461799999997</v>
      </c>
      <c r="AB5299">
        <v>200</v>
      </c>
      <c r="AC5299">
        <v>196</v>
      </c>
      <c r="AD5299">
        <v>185</v>
      </c>
      <c r="AE5299">
        <v>187</v>
      </c>
      <c r="AF5299">
        <v>200</v>
      </c>
      <c r="AG5299">
        <v>196</v>
      </c>
      <c r="AH5299">
        <v>185</v>
      </c>
      <c r="AI5299">
        <v>187</v>
      </c>
      <c r="AJ5299">
        <v>200</v>
      </c>
      <c r="AK5299">
        <v>196</v>
      </c>
      <c r="AL5299">
        <v>185</v>
      </c>
      <c r="AM5299">
        <v>187</v>
      </c>
    </row>
    <row r="5300" spans="1:39" x14ac:dyDescent="0.15">
      <c r="A5300" t="s">
        <v>54</v>
      </c>
      <c r="B5300">
        <v>5</v>
      </c>
      <c r="C5300">
        <v>2</v>
      </c>
      <c r="D5300">
        <v>1</v>
      </c>
      <c r="E5300" t="s">
        <v>28</v>
      </c>
      <c r="F5300" t="s">
        <v>206</v>
      </c>
      <c r="G5300">
        <v>2818</v>
      </c>
      <c r="H5300">
        <v>17608</v>
      </c>
      <c r="I5300">
        <v>66796</v>
      </c>
      <c r="J5300">
        <v>4227160.82</v>
      </c>
      <c r="K5300">
        <v>3474920.1</v>
      </c>
      <c r="L5300">
        <v>2816030.32</v>
      </c>
      <c r="M5300">
        <v>1036316.5015</v>
      </c>
      <c r="N5300">
        <v>2818</v>
      </c>
      <c r="O5300">
        <v>8586</v>
      </c>
      <c r="P5300">
        <v>36595</v>
      </c>
      <c r="Q5300">
        <v>2260045.66</v>
      </c>
      <c r="R5300">
        <v>1809155.45</v>
      </c>
      <c r="S5300">
        <v>1300755.53</v>
      </c>
      <c r="T5300">
        <v>585799.97880000004</v>
      </c>
      <c r="U5300">
        <v>2818</v>
      </c>
      <c r="V5300">
        <v>9022</v>
      </c>
      <c r="W5300">
        <v>30201</v>
      </c>
      <c r="X5300">
        <v>1967115.16</v>
      </c>
      <c r="Y5300">
        <v>1665764.65</v>
      </c>
      <c r="Z5300">
        <v>1515274.79</v>
      </c>
      <c r="AA5300">
        <v>450516.52269999997</v>
      </c>
      <c r="AB5300">
        <v>2691</v>
      </c>
      <c r="AC5300">
        <v>2789</v>
      </c>
      <c r="AD5300">
        <v>2019</v>
      </c>
      <c r="AE5300">
        <v>2682</v>
      </c>
      <c r="AF5300">
        <v>2691</v>
      </c>
      <c r="AG5300">
        <v>2789</v>
      </c>
      <c r="AH5300">
        <v>2019</v>
      </c>
      <c r="AI5300">
        <v>2682</v>
      </c>
      <c r="AJ5300">
        <v>2691</v>
      </c>
      <c r="AK5300">
        <v>2789</v>
      </c>
      <c r="AL5300">
        <v>2019</v>
      </c>
      <c r="AM5300">
        <v>2682</v>
      </c>
    </row>
    <row r="5301" spans="1:39" x14ac:dyDescent="0.15">
      <c r="A5301" t="s">
        <v>54</v>
      </c>
      <c r="B5301">
        <v>5</v>
      </c>
      <c r="C5301">
        <v>2</v>
      </c>
      <c r="D5301">
        <v>1</v>
      </c>
      <c r="E5301" t="s">
        <v>30</v>
      </c>
      <c r="F5301" t="s">
        <v>206</v>
      </c>
      <c r="G5301">
        <v>413</v>
      </c>
      <c r="H5301">
        <v>2830</v>
      </c>
      <c r="I5301">
        <v>10731</v>
      </c>
      <c r="J5301">
        <v>670778.46</v>
      </c>
      <c r="K5301">
        <v>542638.06000000006</v>
      </c>
      <c r="L5301">
        <v>436549.04</v>
      </c>
      <c r="M5301">
        <v>165543.39449999999</v>
      </c>
      <c r="N5301">
        <v>413</v>
      </c>
      <c r="O5301">
        <v>1303</v>
      </c>
      <c r="P5301">
        <v>5777</v>
      </c>
      <c r="Q5301">
        <v>354337.88</v>
      </c>
      <c r="R5301">
        <v>281302.83</v>
      </c>
      <c r="S5301">
        <v>203565.23</v>
      </c>
      <c r="T5301">
        <v>91881.052899999995</v>
      </c>
      <c r="U5301">
        <v>413</v>
      </c>
      <c r="V5301">
        <v>1527</v>
      </c>
      <c r="W5301">
        <v>4954</v>
      </c>
      <c r="X5301">
        <v>316440.58</v>
      </c>
      <c r="Y5301">
        <v>261335.23</v>
      </c>
      <c r="Z5301">
        <v>232983.81</v>
      </c>
      <c r="AA5301">
        <v>73662.3416</v>
      </c>
      <c r="AB5301">
        <v>374</v>
      </c>
      <c r="AC5301">
        <v>412</v>
      </c>
      <c r="AD5301">
        <v>281</v>
      </c>
      <c r="AE5301">
        <v>394</v>
      </c>
      <c r="AF5301">
        <v>374</v>
      </c>
      <c r="AG5301">
        <v>412</v>
      </c>
      <c r="AH5301">
        <v>281</v>
      </c>
      <c r="AI5301">
        <v>394</v>
      </c>
      <c r="AJ5301">
        <v>374</v>
      </c>
      <c r="AK5301">
        <v>412</v>
      </c>
      <c r="AL5301">
        <v>281</v>
      </c>
      <c r="AM5301">
        <v>394</v>
      </c>
    </row>
    <row r="5302" spans="1:39" x14ac:dyDescent="0.15">
      <c r="A5302" t="s">
        <v>54</v>
      </c>
      <c r="B5302">
        <v>5</v>
      </c>
      <c r="C5302">
        <v>2</v>
      </c>
      <c r="D5302">
        <v>1</v>
      </c>
      <c r="E5302" t="s">
        <v>29</v>
      </c>
      <c r="F5302" t="s">
        <v>206</v>
      </c>
      <c r="G5302">
        <v>9494</v>
      </c>
      <c r="H5302">
        <v>68623</v>
      </c>
      <c r="I5302">
        <v>253928</v>
      </c>
      <c r="J5302">
        <v>15953139.99</v>
      </c>
      <c r="K5302">
        <v>12203103.51</v>
      </c>
      <c r="L5302">
        <v>9778135.0199999996</v>
      </c>
      <c r="M5302">
        <v>3932070.0131999999</v>
      </c>
      <c r="N5302">
        <v>9494</v>
      </c>
      <c r="O5302">
        <v>30130</v>
      </c>
      <c r="P5302">
        <v>124136</v>
      </c>
      <c r="Q5302">
        <v>7577972.3700000001</v>
      </c>
      <c r="R5302">
        <v>5668646.9000000004</v>
      </c>
      <c r="S5302">
        <v>3974958.84</v>
      </c>
      <c r="T5302">
        <v>2004280.8208999999</v>
      </c>
      <c r="U5302">
        <v>9494</v>
      </c>
      <c r="V5302">
        <v>38493</v>
      </c>
      <c r="W5302">
        <v>129792</v>
      </c>
      <c r="X5302">
        <v>8375167.6200000001</v>
      </c>
      <c r="Y5302">
        <v>6534456.6100000003</v>
      </c>
      <c r="Z5302">
        <v>5803176.1799999997</v>
      </c>
      <c r="AA5302">
        <v>1927789.1923</v>
      </c>
      <c r="AB5302">
        <v>8976</v>
      </c>
      <c r="AC5302">
        <v>9142</v>
      </c>
      <c r="AD5302">
        <v>7003</v>
      </c>
      <c r="AE5302">
        <v>9156</v>
      </c>
      <c r="AF5302">
        <v>8976</v>
      </c>
      <c r="AG5302">
        <v>9142</v>
      </c>
      <c r="AH5302">
        <v>7003</v>
      </c>
      <c r="AI5302">
        <v>9156</v>
      </c>
      <c r="AJ5302">
        <v>8976</v>
      </c>
      <c r="AK5302">
        <v>9142</v>
      </c>
      <c r="AL5302">
        <v>7003</v>
      </c>
      <c r="AM5302">
        <v>9156</v>
      </c>
    </row>
    <row r="5303" spans="1:39" x14ac:dyDescent="0.15">
      <c r="A5303" t="s">
        <v>54</v>
      </c>
      <c r="B5303">
        <v>5</v>
      </c>
      <c r="C5303">
        <v>2</v>
      </c>
      <c r="D5303">
        <v>1</v>
      </c>
      <c r="E5303" t="s">
        <v>31</v>
      </c>
      <c r="F5303" t="s">
        <v>206</v>
      </c>
      <c r="G5303">
        <v>9</v>
      </c>
      <c r="H5303">
        <v>90</v>
      </c>
      <c r="I5303">
        <v>315</v>
      </c>
      <c r="J5303">
        <v>19739.02</v>
      </c>
      <c r="K5303">
        <v>15950.66</v>
      </c>
      <c r="L5303">
        <v>9258.4500000000007</v>
      </c>
      <c r="M5303">
        <v>5333.2335000000003</v>
      </c>
      <c r="N5303">
        <v>9</v>
      </c>
      <c r="O5303">
        <v>46</v>
      </c>
      <c r="P5303">
        <v>180</v>
      </c>
      <c r="Q5303">
        <v>11184.15</v>
      </c>
      <c r="R5303">
        <v>8914.57</v>
      </c>
      <c r="S5303">
        <v>3706.51</v>
      </c>
      <c r="T5303">
        <v>3302.1599000000001</v>
      </c>
      <c r="U5303">
        <v>9</v>
      </c>
      <c r="V5303">
        <v>44</v>
      </c>
      <c r="W5303">
        <v>135</v>
      </c>
      <c r="X5303">
        <v>8554.8700000000008</v>
      </c>
      <c r="Y5303">
        <v>7036.09</v>
      </c>
      <c r="Z5303">
        <v>5551.94</v>
      </c>
      <c r="AA5303">
        <v>2031.0735999999999</v>
      </c>
      <c r="AB5303">
        <v>9</v>
      </c>
      <c r="AC5303">
        <v>8</v>
      </c>
      <c r="AD5303">
        <v>6</v>
      </c>
      <c r="AE5303">
        <v>9</v>
      </c>
      <c r="AF5303">
        <v>9</v>
      </c>
      <c r="AG5303">
        <v>8</v>
      </c>
      <c r="AH5303">
        <v>6</v>
      </c>
      <c r="AI5303">
        <v>9</v>
      </c>
      <c r="AJ5303">
        <v>9</v>
      </c>
      <c r="AK5303">
        <v>8</v>
      </c>
      <c r="AL5303">
        <v>6</v>
      </c>
      <c r="AM5303">
        <v>9</v>
      </c>
    </row>
    <row r="5304" spans="1:39" x14ac:dyDescent="0.15">
      <c r="A5304" t="s">
        <v>54</v>
      </c>
      <c r="B5304">
        <v>5</v>
      </c>
      <c r="C5304">
        <v>2</v>
      </c>
      <c r="D5304">
        <v>1</v>
      </c>
      <c r="E5304" t="s">
        <v>32</v>
      </c>
      <c r="F5304" t="s">
        <v>206</v>
      </c>
      <c r="G5304">
        <v>697</v>
      </c>
      <c r="H5304">
        <v>4656</v>
      </c>
      <c r="I5304">
        <v>18202</v>
      </c>
      <c r="J5304">
        <v>1129228.33</v>
      </c>
      <c r="K5304">
        <v>874212.62</v>
      </c>
      <c r="L5304">
        <v>724887.6</v>
      </c>
      <c r="M5304">
        <v>278320.78810000001</v>
      </c>
      <c r="N5304">
        <v>697</v>
      </c>
      <c r="O5304">
        <v>2055</v>
      </c>
      <c r="P5304">
        <v>8366</v>
      </c>
      <c r="Q5304">
        <v>497612.15</v>
      </c>
      <c r="R5304">
        <v>380570.01</v>
      </c>
      <c r="S5304">
        <v>272643.44</v>
      </c>
      <c r="T5304">
        <v>132363.7133</v>
      </c>
      <c r="U5304">
        <v>697</v>
      </c>
      <c r="V5304">
        <v>2601</v>
      </c>
      <c r="W5304">
        <v>9836</v>
      </c>
      <c r="X5304">
        <v>631616.18000000005</v>
      </c>
      <c r="Y5304">
        <v>493642.61</v>
      </c>
      <c r="Z5304">
        <v>452244.16</v>
      </c>
      <c r="AA5304">
        <v>145957.0748</v>
      </c>
      <c r="AB5304">
        <v>677</v>
      </c>
      <c r="AC5304">
        <v>680</v>
      </c>
      <c r="AD5304">
        <v>530</v>
      </c>
      <c r="AE5304">
        <v>671</v>
      </c>
      <c r="AF5304">
        <v>677</v>
      </c>
      <c r="AG5304">
        <v>680</v>
      </c>
      <c r="AH5304">
        <v>530</v>
      </c>
      <c r="AI5304">
        <v>671</v>
      </c>
      <c r="AJ5304">
        <v>677</v>
      </c>
      <c r="AK5304">
        <v>680</v>
      </c>
      <c r="AL5304">
        <v>530</v>
      </c>
      <c r="AM5304">
        <v>671</v>
      </c>
    </row>
    <row r="5305" spans="1:39" x14ac:dyDescent="0.15">
      <c r="A5305" t="s">
        <v>54</v>
      </c>
      <c r="B5305">
        <v>5</v>
      </c>
      <c r="C5305">
        <v>2</v>
      </c>
      <c r="D5305">
        <v>2</v>
      </c>
      <c r="E5305" t="s">
        <v>28</v>
      </c>
      <c r="F5305" t="s">
        <v>206</v>
      </c>
      <c r="G5305">
        <v>272</v>
      </c>
      <c r="H5305">
        <v>1342</v>
      </c>
      <c r="I5305">
        <v>6160</v>
      </c>
      <c r="J5305">
        <v>390784.77</v>
      </c>
      <c r="K5305">
        <v>323266.17</v>
      </c>
      <c r="L5305">
        <v>235619.7</v>
      </c>
      <c r="M5305">
        <v>95740.204299999998</v>
      </c>
      <c r="N5305">
        <v>272</v>
      </c>
      <c r="O5305">
        <v>606</v>
      </c>
      <c r="P5305">
        <v>3300</v>
      </c>
      <c r="Q5305">
        <v>207193.12</v>
      </c>
      <c r="R5305">
        <v>167969.16</v>
      </c>
      <c r="S5305">
        <v>103043.69</v>
      </c>
      <c r="T5305">
        <v>53962.088100000001</v>
      </c>
      <c r="U5305">
        <v>272</v>
      </c>
      <c r="V5305">
        <v>736</v>
      </c>
      <c r="W5305">
        <v>2860</v>
      </c>
      <c r="X5305">
        <v>183591.65</v>
      </c>
      <c r="Y5305">
        <v>155297.01</v>
      </c>
      <c r="Z5305">
        <v>132576.01</v>
      </c>
      <c r="AA5305">
        <v>41778.116199999997</v>
      </c>
      <c r="AB5305">
        <v>254</v>
      </c>
      <c r="AC5305">
        <v>270</v>
      </c>
      <c r="AD5305">
        <v>178</v>
      </c>
      <c r="AE5305">
        <v>266</v>
      </c>
      <c r="AF5305">
        <v>254</v>
      </c>
      <c r="AG5305">
        <v>270</v>
      </c>
      <c r="AH5305">
        <v>178</v>
      </c>
      <c r="AI5305">
        <v>266</v>
      </c>
      <c r="AJ5305">
        <v>254</v>
      </c>
      <c r="AK5305">
        <v>270</v>
      </c>
      <c r="AL5305">
        <v>178</v>
      </c>
      <c r="AM5305">
        <v>266</v>
      </c>
    </row>
    <row r="5306" spans="1:39" x14ac:dyDescent="0.15">
      <c r="A5306" t="s">
        <v>54</v>
      </c>
      <c r="B5306">
        <v>5</v>
      </c>
      <c r="C5306">
        <v>2</v>
      </c>
      <c r="D5306">
        <v>2</v>
      </c>
      <c r="E5306" t="s">
        <v>30</v>
      </c>
      <c r="F5306" t="s">
        <v>206</v>
      </c>
      <c r="G5306">
        <v>38</v>
      </c>
      <c r="H5306">
        <v>181</v>
      </c>
      <c r="I5306">
        <v>786</v>
      </c>
      <c r="J5306">
        <v>54005.08</v>
      </c>
      <c r="K5306">
        <v>45272.76</v>
      </c>
      <c r="L5306">
        <v>34228.29</v>
      </c>
      <c r="M5306">
        <v>13325.793900000001</v>
      </c>
      <c r="N5306">
        <v>38</v>
      </c>
      <c r="O5306">
        <v>74</v>
      </c>
      <c r="P5306">
        <v>400</v>
      </c>
      <c r="Q5306">
        <v>27413.87</v>
      </c>
      <c r="R5306">
        <v>22523.13</v>
      </c>
      <c r="S5306">
        <v>13620.97</v>
      </c>
      <c r="T5306">
        <v>7222.1082999999999</v>
      </c>
      <c r="U5306">
        <v>38</v>
      </c>
      <c r="V5306">
        <v>107</v>
      </c>
      <c r="W5306">
        <v>386</v>
      </c>
      <c r="X5306">
        <v>26591.21</v>
      </c>
      <c r="Y5306">
        <v>22749.63</v>
      </c>
      <c r="Z5306">
        <v>20607.32</v>
      </c>
      <c r="AA5306">
        <v>6103.6855999999998</v>
      </c>
      <c r="AB5306">
        <v>33</v>
      </c>
      <c r="AC5306">
        <v>38</v>
      </c>
      <c r="AD5306">
        <v>20</v>
      </c>
      <c r="AE5306">
        <v>38</v>
      </c>
      <c r="AF5306">
        <v>33</v>
      </c>
      <c r="AG5306">
        <v>38</v>
      </c>
      <c r="AH5306">
        <v>20</v>
      </c>
      <c r="AI5306">
        <v>38</v>
      </c>
      <c r="AJ5306">
        <v>33</v>
      </c>
      <c r="AK5306">
        <v>38</v>
      </c>
      <c r="AL5306">
        <v>20</v>
      </c>
      <c r="AM5306">
        <v>38</v>
      </c>
    </row>
    <row r="5307" spans="1:39" x14ac:dyDescent="0.15">
      <c r="A5307" t="s">
        <v>54</v>
      </c>
      <c r="B5307">
        <v>5</v>
      </c>
      <c r="C5307">
        <v>2</v>
      </c>
      <c r="D5307">
        <v>2</v>
      </c>
      <c r="E5307" t="s">
        <v>29</v>
      </c>
      <c r="F5307" t="s">
        <v>206</v>
      </c>
      <c r="G5307">
        <v>216</v>
      </c>
      <c r="H5307">
        <v>1109</v>
      </c>
      <c r="I5307">
        <v>5491</v>
      </c>
      <c r="J5307">
        <v>346908.93</v>
      </c>
      <c r="K5307">
        <v>267192.75</v>
      </c>
      <c r="L5307">
        <v>207454.68</v>
      </c>
      <c r="M5307">
        <v>85747.579800000007</v>
      </c>
      <c r="N5307">
        <v>216</v>
      </c>
      <c r="O5307">
        <v>481</v>
      </c>
      <c r="P5307">
        <v>2651</v>
      </c>
      <c r="Q5307">
        <v>163089.85</v>
      </c>
      <c r="R5307">
        <v>123759.54</v>
      </c>
      <c r="S5307">
        <v>78870.84</v>
      </c>
      <c r="T5307">
        <v>43432.701399999998</v>
      </c>
      <c r="U5307">
        <v>216</v>
      </c>
      <c r="V5307">
        <v>628</v>
      </c>
      <c r="W5307">
        <v>2840</v>
      </c>
      <c r="X5307">
        <v>183819.08</v>
      </c>
      <c r="Y5307">
        <v>143433.21</v>
      </c>
      <c r="Z5307">
        <v>128583.84</v>
      </c>
      <c r="AA5307">
        <v>42314.878400000001</v>
      </c>
      <c r="AB5307">
        <v>203</v>
      </c>
      <c r="AC5307">
        <v>210</v>
      </c>
      <c r="AD5307">
        <v>143</v>
      </c>
      <c r="AE5307">
        <v>214</v>
      </c>
      <c r="AF5307">
        <v>203</v>
      </c>
      <c r="AG5307">
        <v>210</v>
      </c>
      <c r="AH5307">
        <v>143</v>
      </c>
      <c r="AI5307">
        <v>214</v>
      </c>
      <c r="AJ5307">
        <v>203</v>
      </c>
      <c r="AK5307">
        <v>210</v>
      </c>
      <c r="AL5307">
        <v>143</v>
      </c>
      <c r="AM5307">
        <v>214</v>
      </c>
    </row>
    <row r="5308" spans="1:39" x14ac:dyDescent="0.15">
      <c r="A5308" t="s">
        <v>54</v>
      </c>
      <c r="B5308">
        <v>5</v>
      </c>
      <c r="C5308">
        <v>2</v>
      </c>
      <c r="D5308">
        <v>2</v>
      </c>
      <c r="E5308" t="s">
        <v>32</v>
      </c>
      <c r="F5308" t="s">
        <v>206</v>
      </c>
      <c r="G5308">
        <v>126</v>
      </c>
      <c r="H5308">
        <v>733</v>
      </c>
      <c r="I5308">
        <v>3347</v>
      </c>
      <c r="J5308">
        <v>211660.44</v>
      </c>
      <c r="K5308">
        <v>163145.32</v>
      </c>
      <c r="L5308">
        <v>131628</v>
      </c>
      <c r="M5308">
        <v>52445.247300000003</v>
      </c>
      <c r="N5308">
        <v>126</v>
      </c>
      <c r="O5308">
        <v>297</v>
      </c>
      <c r="P5308">
        <v>1492</v>
      </c>
      <c r="Q5308">
        <v>90263.25</v>
      </c>
      <c r="R5308">
        <v>69509.94</v>
      </c>
      <c r="S5308">
        <v>48400.43</v>
      </c>
      <c r="T5308">
        <v>24157.402600000001</v>
      </c>
      <c r="U5308">
        <v>126</v>
      </c>
      <c r="V5308">
        <v>436</v>
      </c>
      <c r="W5308">
        <v>1855</v>
      </c>
      <c r="X5308">
        <v>121397.19</v>
      </c>
      <c r="Y5308">
        <v>93635.38</v>
      </c>
      <c r="Z5308">
        <v>83227.570000000007</v>
      </c>
      <c r="AA5308">
        <v>28287.844700000001</v>
      </c>
      <c r="AB5308">
        <v>118</v>
      </c>
      <c r="AC5308">
        <v>124</v>
      </c>
      <c r="AD5308">
        <v>96</v>
      </c>
      <c r="AE5308">
        <v>117</v>
      </c>
      <c r="AF5308">
        <v>118</v>
      </c>
      <c r="AG5308">
        <v>124</v>
      </c>
      <c r="AH5308">
        <v>96</v>
      </c>
      <c r="AI5308">
        <v>117</v>
      </c>
      <c r="AJ5308">
        <v>118</v>
      </c>
      <c r="AK5308">
        <v>124</v>
      </c>
      <c r="AL5308">
        <v>96</v>
      </c>
      <c r="AM5308">
        <v>117</v>
      </c>
    </row>
    <row r="5309" spans="1:39" x14ac:dyDescent="0.15">
      <c r="A5309" t="s">
        <v>54</v>
      </c>
      <c r="B5309">
        <v>30</v>
      </c>
      <c r="C5309">
        <v>1</v>
      </c>
      <c r="D5309">
        <v>0</v>
      </c>
      <c r="E5309" t="s">
        <v>28</v>
      </c>
      <c r="F5309" t="s">
        <v>206</v>
      </c>
      <c r="G5309">
        <v>7183</v>
      </c>
      <c r="H5309">
        <v>12894</v>
      </c>
      <c r="I5309">
        <v>54855</v>
      </c>
      <c r="J5309">
        <v>3626620.56</v>
      </c>
      <c r="K5309">
        <v>2962397.71</v>
      </c>
      <c r="L5309">
        <v>2571268.94</v>
      </c>
      <c r="M5309">
        <v>875836.78319999995</v>
      </c>
      <c r="N5309">
        <v>3588</v>
      </c>
      <c r="O5309">
        <v>6228</v>
      </c>
      <c r="P5309">
        <v>28436</v>
      </c>
      <c r="Q5309">
        <v>1870328.94</v>
      </c>
      <c r="R5309">
        <v>1488960.74</v>
      </c>
      <c r="S5309">
        <v>1190021.92</v>
      </c>
      <c r="T5309">
        <v>478105.71090000001</v>
      </c>
      <c r="U5309">
        <v>3595</v>
      </c>
      <c r="V5309">
        <v>6666</v>
      </c>
      <c r="W5309">
        <v>26419</v>
      </c>
      <c r="X5309">
        <v>1756291.62</v>
      </c>
      <c r="Y5309">
        <v>1473436.97</v>
      </c>
      <c r="Z5309">
        <v>1381247.02</v>
      </c>
      <c r="AA5309">
        <v>397731.0723</v>
      </c>
      <c r="AB5309">
        <v>7035</v>
      </c>
      <c r="AC5309">
        <v>6334</v>
      </c>
      <c r="AD5309">
        <v>5348</v>
      </c>
      <c r="AE5309">
        <v>4293</v>
      </c>
      <c r="AF5309">
        <v>3550</v>
      </c>
      <c r="AG5309">
        <v>3439</v>
      </c>
      <c r="AH5309">
        <v>2959</v>
      </c>
      <c r="AI5309">
        <v>2217</v>
      </c>
      <c r="AJ5309">
        <v>3485</v>
      </c>
      <c r="AK5309">
        <v>2895</v>
      </c>
      <c r="AL5309">
        <v>2389</v>
      </c>
      <c r="AM5309">
        <v>2076</v>
      </c>
    </row>
    <row r="5310" spans="1:39" x14ac:dyDescent="0.15">
      <c r="A5310" t="s">
        <v>54</v>
      </c>
      <c r="B5310">
        <v>30</v>
      </c>
      <c r="C5310">
        <v>1</v>
      </c>
      <c r="D5310">
        <v>0</v>
      </c>
      <c r="E5310" t="s">
        <v>30</v>
      </c>
      <c r="F5310" t="s">
        <v>206</v>
      </c>
      <c r="G5310">
        <v>14</v>
      </c>
      <c r="H5310">
        <v>21</v>
      </c>
      <c r="I5310">
        <v>106</v>
      </c>
      <c r="J5310">
        <v>7165.7</v>
      </c>
      <c r="K5310">
        <v>5799.51</v>
      </c>
      <c r="L5310">
        <v>4761.38</v>
      </c>
      <c r="M5310">
        <v>1799.1778999999999</v>
      </c>
      <c r="N5310">
        <v>9</v>
      </c>
      <c r="O5310">
        <v>11</v>
      </c>
      <c r="P5310">
        <v>64</v>
      </c>
      <c r="Q5310">
        <v>4320.82</v>
      </c>
      <c r="R5310">
        <v>3521.37</v>
      </c>
      <c r="S5310">
        <v>2835.19</v>
      </c>
      <c r="T5310">
        <v>1124.3679</v>
      </c>
      <c r="U5310">
        <v>5</v>
      </c>
      <c r="V5310">
        <v>10</v>
      </c>
      <c r="W5310">
        <v>42</v>
      </c>
      <c r="X5310">
        <v>2844.88</v>
      </c>
      <c r="Y5310">
        <v>2278.14</v>
      </c>
      <c r="Z5310">
        <v>1926.19</v>
      </c>
      <c r="AA5310">
        <v>674.81</v>
      </c>
      <c r="AB5310">
        <v>14</v>
      </c>
      <c r="AC5310">
        <v>10</v>
      </c>
      <c r="AD5310">
        <v>6</v>
      </c>
      <c r="AE5310">
        <v>10</v>
      </c>
      <c r="AF5310">
        <v>9</v>
      </c>
      <c r="AG5310">
        <v>6</v>
      </c>
      <c r="AH5310">
        <v>3</v>
      </c>
      <c r="AI5310">
        <v>6</v>
      </c>
      <c r="AJ5310">
        <v>5</v>
      </c>
      <c r="AK5310">
        <v>4</v>
      </c>
      <c r="AL5310">
        <v>3</v>
      </c>
      <c r="AM5310">
        <v>4</v>
      </c>
    </row>
    <row r="5311" spans="1:39" x14ac:dyDescent="0.15">
      <c r="A5311" t="s">
        <v>54</v>
      </c>
      <c r="B5311">
        <v>30</v>
      </c>
      <c r="C5311">
        <v>1</v>
      </c>
      <c r="D5311">
        <v>0</v>
      </c>
      <c r="E5311" t="s">
        <v>29</v>
      </c>
      <c r="F5311" t="s">
        <v>206</v>
      </c>
      <c r="G5311">
        <v>91</v>
      </c>
      <c r="H5311">
        <v>194</v>
      </c>
      <c r="I5311">
        <v>774</v>
      </c>
      <c r="J5311">
        <v>50535.92</v>
      </c>
      <c r="K5311">
        <v>37964.449999999997</v>
      </c>
      <c r="L5311">
        <v>31873.79</v>
      </c>
      <c r="M5311">
        <v>12930.584000000001</v>
      </c>
      <c r="N5311">
        <v>58</v>
      </c>
      <c r="O5311">
        <v>120</v>
      </c>
      <c r="P5311">
        <v>500</v>
      </c>
      <c r="Q5311">
        <v>31557.1</v>
      </c>
      <c r="R5311">
        <v>23658.3</v>
      </c>
      <c r="S5311">
        <v>19517.78</v>
      </c>
      <c r="T5311">
        <v>8730.8821000000007</v>
      </c>
      <c r="U5311">
        <v>33</v>
      </c>
      <c r="V5311">
        <v>74</v>
      </c>
      <c r="W5311">
        <v>274</v>
      </c>
      <c r="X5311">
        <v>18978.82</v>
      </c>
      <c r="Y5311">
        <v>14306.15</v>
      </c>
      <c r="Z5311">
        <v>12356.01</v>
      </c>
      <c r="AA5311">
        <v>4199.7019</v>
      </c>
      <c r="AB5311">
        <v>91</v>
      </c>
      <c r="AC5311">
        <v>82</v>
      </c>
      <c r="AD5311">
        <v>62</v>
      </c>
      <c r="AE5311">
        <v>59</v>
      </c>
      <c r="AF5311">
        <v>58</v>
      </c>
      <c r="AG5311">
        <v>56</v>
      </c>
      <c r="AH5311">
        <v>45</v>
      </c>
      <c r="AI5311">
        <v>38</v>
      </c>
      <c r="AJ5311">
        <v>33</v>
      </c>
      <c r="AK5311">
        <v>26</v>
      </c>
      <c r="AL5311">
        <v>17</v>
      </c>
      <c r="AM5311">
        <v>21</v>
      </c>
    </row>
    <row r="5312" spans="1:39" x14ac:dyDescent="0.15">
      <c r="A5312" t="s">
        <v>54</v>
      </c>
      <c r="B5312">
        <v>30</v>
      </c>
      <c r="C5312">
        <v>1</v>
      </c>
      <c r="D5312">
        <v>0</v>
      </c>
      <c r="E5312" t="s">
        <v>32</v>
      </c>
      <c r="F5312" t="s">
        <v>206</v>
      </c>
      <c r="G5312">
        <v>2221</v>
      </c>
      <c r="H5312">
        <v>4465</v>
      </c>
      <c r="I5312">
        <v>19416</v>
      </c>
      <c r="J5312">
        <v>1291242.44</v>
      </c>
      <c r="K5312">
        <v>968079.08</v>
      </c>
      <c r="L5312">
        <v>910888.32</v>
      </c>
      <c r="M5312">
        <v>294681.8505</v>
      </c>
      <c r="N5312">
        <v>183</v>
      </c>
      <c r="O5312">
        <v>369</v>
      </c>
      <c r="P5312">
        <v>1609</v>
      </c>
      <c r="Q5312">
        <v>107550.53</v>
      </c>
      <c r="R5312">
        <v>78596.350000000006</v>
      </c>
      <c r="S5312">
        <v>63036.4</v>
      </c>
      <c r="T5312">
        <v>26093.070599999999</v>
      </c>
      <c r="U5312">
        <v>2038</v>
      </c>
      <c r="V5312">
        <v>4096</v>
      </c>
      <c r="W5312">
        <v>17807</v>
      </c>
      <c r="X5312">
        <v>1183691.9099999999</v>
      </c>
      <c r="Y5312">
        <v>889482.73</v>
      </c>
      <c r="Z5312">
        <v>847851.92</v>
      </c>
      <c r="AA5312">
        <v>268588.77990000002</v>
      </c>
      <c r="AB5312">
        <v>2204</v>
      </c>
      <c r="AC5312">
        <v>1932</v>
      </c>
      <c r="AD5312">
        <v>1705</v>
      </c>
      <c r="AE5312">
        <v>1681</v>
      </c>
      <c r="AF5312">
        <v>182</v>
      </c>
      <c r="AG5312">
        <v>150</v>
      </c>
      <c r="AH5312">
        <v>134</v>
      </c>
      <c r="AI5312">
        <v>161</v>
      </c>
      <c r="AJ5312">
        <v>2022</v>
      </c>
      <c r="AK5312">
        <v>1782</v>
      </c>
      <c r="AL5312">
        <v>1571</v>
      </c>
      <c r="AM5312">
        <v>1520</v>
      </c>
    </row>
    <row r="5313" spans="1:39" x14ac:dyDescent="0.15">
      <c r="A5313" t="s">
        <v>54</v>
      </c>
      <c r="B5313">
        <v>30</v>
      </c>
      <c r="C5313">
        <v>1</v>
      </c>
      <c r="D5313">
        <v>1</v>
      </c>
      <c r="E5313" t="s">
        <v>28</v>
      </c>
      <c r="F5313" t="s">
        <v>206</v>
      </c>
      <c r="G5313">
        <v>36286</v>
      </c>
      <c r="H5313">
        <v>86750</v>
      </c>
      <c r="I5313">
        <v>296360</v>
      </c>
      <c r="J5313">
        <v>18916203.140000001</v>
      </c>
      <c r="K5313">
        <v>15679745.310000001</v>
      </c>
      <c r="L5313">
        <v>13761557.73</v>
      </c>
      <c r="M5313">
        <v>4655088.9807000002</v>
      </c>
      <c r="N5313">
        <v>19385</v>
      </c>
      <c r="O5313">
        <v>43287</v>
      </c>
      <c r="P5313">
        <v>163352</v>
      </c>
      <c r="Q5313">
        <v>10288306.939999999</v>
      </c>
      <c r="R5313">
        <v>8463910.7599999998</v>
      </c>
      <c r="S5313">
        <v>7012914.6799999997</v>
      </c>
      <c r="T5313">
        <v>2677183.1461</v>
      </c>
      <c r="U5313">
        <v>16901</v>
      </c>
      <c r="V5313">
        <v>43463</v>
      </c>
      <c r="W5313">
        <v>133008</v>
      </c>
      <c r="X5313">
        <v>8627896.1999999993</v>
      </c>
      <c r="Y5313">
        <v>7215834.5499999998</v>
      </c>
      <c r="Z5313">
        <v>6748643.0499999998</v>
      </c>
      <c r="AA5313">
        <v>1977905.8345999999</v>
      </c>
      <c r="AB5313">
        <v>34558</v>
      </c>
      <c r="AC5313">
        <v>34822</v>
      </c>
      <c r="AD5313">
        <v>22384</v>
      </c>
      <c r="AE5313">
        <v>32272</v>
      </c>
      <c r="AF5313">
        <v>18776</v>
      </c>
      <c r="AG5313">
        <v>18934</v>
      </c>
      <c r="AH5313">
        <v>13144</v>
      </c>
      <c r="AI5313">
        <v>17584</v>
      </c>
      <c r="AJ5313">
        <v>15782</v>
      </c>
      <c r="AK5313">
        <v>15888</v>
      </c>
      <c r="AL5313">
        <v>9240</v>
      </c>
      <c r="AM5313">
        <v>14688</v>
      </c>
    </row>
    <row r="5314" spans="1:39" x14ac:dyDescent="0.15">
      <c r="A5314" t="s">
        <v>54</v>
      </c>
      <c r="B5314">
        <v>30</v>
      </c>
      <c r="C5314">
        <v>1</v>
      </c>
      <c r="D5314">
        <v>1</v>
      </c>
      <c r="E5314" t="s">
        <v>30</v>
      </c>
      <c r="F5314" t="s">
        <v>206</v>
      </c>
      <c r="G5314">
        <v>3824</v>
      </c>
      <c r="H5314">
        <v>9252</v>
      </c>
      <c r="I5314">
        <v>31081</v>
      </c>
      <c r="J5314">
        <v>1988351.71</v>
      </c>
      <c r="K5314">
        <v>1649945.88</v>
      </c>
      <c r="L5314">
        <v>1437260.95</v>
      </c>
      <c r="M5314">
        <v>485006.74369999999</v>
      </c>
      <c r="N5314">
        <v>1792</v>
      </c>
      <c r="O5314">
        <v>4088</v>
      </c>
      <c r="P5314">
        <v>15119</v>
      </c>
      <c r="Q5314">
        <v>952947.37</v>
      </c>
      <c r="R5314">
        <v>783538.38</v>
      </c>
      <c r="S5314">
        <v>637804.54</v>
      </c>
      <c r="T5314">
        <v>247596.0037</v>
      </c>
      <c r="U5314">
        <v>2032</v>
      </c>
      <c r="V5314">
        <v>5164</v>
      </c>
      <c r="W5314">
        <v>15962</v>
      </c>
      <c r="X5314">
        <v>1035404.34</v>
      </c>
      <c r="Y5314">
        <v>866407.5</v>
      </c>
      <c r="Z5314">
        <v>799456.41</v>
      </c>
      <c r="AA5314">
        <v>237410.74</v>
      </c>
      <c r="AB5314">
        <v>3592</v>
      </c>
      <c r="AC5314">
        <v>3726</v>
      </c>
      <c r="AD5314">
        <v>2089</v>
      </c>
      <c r="AE5314">
        <v>3679</v>
      </c>
      <c r="AF5314">
        <v>1679</v>
      </c>
      <c r="AG5314">
        <v>1756</v>
      </c>
      <c r="AH5314">
        <v>1102</v>
      </c>
      <c r="AI5314">
        <v>1746</v>
      </c>
      <c r="AJ5314">
        <v>1913</v>
      </c>
      <c r="AK5314">
        <v>1970</v>
      </c>
      <c r="AL5314">
        <v>987</v>
      </c>
      <c r="AM5314">
        <v>1933</v>
      </c>
    </row>
    <row r="5315" spans="1:39" x14ac:dyDescent="0.15">
      <c r="A5315" t="s">
        <v>54</v>
      </c>
      <c r="B5315">
        <v>30</v>
      </c>
      <c r="C5315">
        <v>1</v>
      </c>
      <c r="D5315">
        <v>1</v>
      </c>
      <c r="E5315" t="s">
        <v>29</v>
      </c>
      <c r="F5315" t="s">
        <v>206</v>
      </c>
      <c r="G5315">
        <v>55613</v>
      </c>
      <c r="H5315">
        <v>149490</v>
      </c>
      <c r="I5315">
        <v>494959</v>
      </c>
      <c r="J5315">
        <v>31552680.719999999</v>
      </c>
      <c r="K5315">
        <v>24578521.050000001</v>
      </c>
      <c r="L5315">
        <v>21970243.68</v>
      </c>
      <c r="M5315">
        <v>7681820.1479000002</v>
      </c>
      <c r="N5315">
        <v>19252</v>
      </c>
      <c r="O5315">
        <v>47723</v>
      </c>
      <c r="P5315">
        <v>178812</v>
      </c>
      <c r="Q5315">
        <v>11097868.9</v>
      </c>
      <c r="R5315">
        <v>8547280.7300000004</v>
      </c>
      <c r="S5315">
        <v>7120562.8700000001</v>
      </c>
      <c r="T5315">
        <v>2955634.7544999998</v>
      </c>
      <c r="U5315">
        <v>36361</v>
      </c>
      <c r="V5315">
        <v>101767</v>
      </c>
      <c r="W5315">
        <v>316147</v>
      </c>
      <c r="X5315">
        <v>20454811.82</v>
      </c>
      <c r="Y5315">
        <v>16031240.32</v>
      </c>
      <c r="Z5315">
        <v>14849680.810000001</v>
      </c>
      <c r="AA5315">
        <v>4726185.3934000004</v>
      </c>
      <c r="AB5315">
        <v>53587</v>
      </c>
      <c r="AC5315">
        <v>52994</v>
      </c>
      <c r="AD5315">
        <v>34422</v>
      </c>
      <c r="AE5315">
        <v>53529</v>
      </c>
      <c r="AF5315">
        <v>18576</v>
      </c>
      <c r="AG5315">
        <v>18429</v>
      </c>
      <c r="AH5315">
        <v>13375</v>
      </c>
      <c r="AI5315">
        <v>18583</v>
      </c>
      <c r="AJ5315">
        <v>35011</v>
      </c>
      <c r="AK5315">
        <v>34565</v>
      </c>
      <c r="AL5315">
        <v>21047</v>
      </c>
      <c r="AM5315">
        <v>34946</v>
      </c>
    </row>
    <row r="5316" spans="1:39" x14ac:dyDescent="0.15">
      <c r="A5316" t="s">
        <v>54</v>
      </c>
      <c r="B5316">
        <v>30</v>
      </c>
      <c r="C5316">
        <v>1</v>
      </c>
      <c r="D5316">
        <v>1</v>
      </c>
      <c r="E5316" t="s">
        <v>31</v>
      </c>
      <c r="F5316" t="s">
        <v>206</v>
      </c>
      <c r="G5316">
        <v>18</v>
      </c>
      <c r="H5316">
        <v>59</v>
      </c>
      <c r="I5316">
        <v>175</v>
      </c>
      <c r="J5316">
        <v>11269.1</v>
      </c>
      <c r="K5316">
        <v>8710.9599999999991</v>
      </c>
      <c r="L5316">
        <v>7236.8</v>
      </c>
      <c r="M5316">
        <v>2762.0277999999998</v>
      </c>
      <c r="N5316">
        <v>9</v>
      </c>
      <c r="O5316">
        <v>30</v>
      </c>
      <c r="P5316">
        <v>97</v>
      </c>
      <c r="Q5316">
        <v>6042.53</v>
      </c>
      <c r="R5316">
        <v>4509.6099999999997</v>
      </c>
      <c r="S5316">
        <v>3388.59</v>
      </c>
      <c r="T5316">
        <v>1620.3478</v>
      </c>
      <c r="U5316">
        <v>9</v>
      </c>
      <c r="V5316">
        <v>29</v>
      </c>
      <c r="W5316">
        <v>78</v>
      </c>
      <c r="X5316">
        <v>5226.57</v>
      </c>
      <c r="Y5316">
        <v>4201.3500000000004</v>
      </c>
      <c r="Z5316">
        <v>3848.21</v>
      </c>
      <c r="AA5316">
        <v>1141.68</v>
      </c>
      <c r="AB5316">
        <v>16</v>
      </c>
      <c r="AC5316">
        <v>18</v>
      </c>
      <c r="AD5316">
        <v>7</v>
      </c>
      <c r="AE5316">
        <v>16</v>
      </c>
      <c r="AF5316">
        <v>8</v>
      </c>
      <c r="AG5316">
        <v>9</v>
      </c>
      <c r="AH5316">
        <v>4</v>
      </c>
      <c r="AI5316">
        <v>8</v>
      </c>
      <c r="AJ5316">
        <v>8</v>
      </c>
      <c r="AK5316">
        <v>9</v>
      </c>
      <c r="AL5316">
        <v>3</v>
      </c>
      <c r="AM5316">
        <v>8</v>
      </c>
    </row>
    <row r="5317" spans="1:39" x14ac:dyDescent="0.15">
      <c r="A5317" t="s">
        <v>54</v>
      </c>
      <c r="B5317">
        <v>30</v>
      </c>
      <c r="C5317">
        <v>1</v>
      </c>
      <c r="D5317">
        <v>1</v>
      </c>
      <c r="E5317" t="s">
        <v>32</v>
      </c>
      <c r="F5317" t="s">
        <v>206</v>
      </c>
      <c r="G5317">
        <v>3391</v>
      </c>
      <c r="H5317">
        <v>8518</v>
      </c>
      <c r="I5317">
        <v>30217</v>
      </c>
      <c r="J5317">
        <v>1971902.12</v>
      </c>
      <c r="K5317">
        <v>1508273.63</v>
      </c>
      <c r="L5317">
        <v>1397228.31</v>
      </c>
      <c r="M5317">
        <v>456078.0871</v>
      </c>
      <c r="N5317">
        <v>345</v>
      </c>
      <c r="O5317">
        <v>894</v>
      </c>
      <c r="P5317">
        <v>3230</v>
      </c>
      <c r="Q5317">
        <v>208412.73</v>
      </c>
      <c r="R5317">
        <v>162071.12</v>
      </c>
      <c r="S5317">
        <v>127765.17</v>
      </c>
      <c r="T5317">
        <v>52834.829700000002</v>
      </c>
      <c r="U5317">
        <v>3046</v>
      </c>
      <c r="V5317">
        <v>7624</v>
      </c>
      <c r="W5317">
        <v>26987</v>
      </c>
      <c r="X5317">
        <v>1763489.39</v>
      </c>
      <c r="Y5317">
        <v>1346202.51</v>
      </c>
      <c r="Z5317">
        <v>1269463.1399999999</v>
      </c>
      <c r="AA5317">
        <v>403243.2574</v>
      </c>
      <c r="AB5317">
        <v>3317</v>
      </c>
      <c r="AC5317">
        <v>3225</v>
      </c>
      <c r="AD5317">
        <v>2114</v>
      </c>
      <c r="AE5317">
        <v>3082</v>
      </c>
      <c r="AF5317">
        <v>335</v>
      </c>
      <c r="AG5317">
        <v>304</v>
      </c>
      <c r="AH5317">
        <v>229</v>
      </c>
      <c r="AI5317">
        <v>329</v>
      </c>
      <c r="AJ5317">
        <v>2982</v>
      </c>
      <c r="AK5317">
        <v>2921</v>
      </c>
      <c r="AL5317">
        <v>1885</v>
      </c>
      <c r="AM5317">
        <v>2753</v>
      </c>
    </row>
    <row r="5318" spans="1:39" x14ac:dyDescent="0.15">
      <c r="A5318" t="s">
        <v>54</v>
      </c>
      <c r="B5318">
        <v>30</v>
      </c>
      <c r="C5318">
        <v>1</v>
      </c>
      <c r="D5318">
        <v>2</v>
      </c>
      <c r="E5318" t="s">
        <v>28</v>
      </c>
      <c r="F5318" t="s">
        <v>206</v>
      </c>
      <c r="G5318">
        <v>8975</v>
      </c>
      <c r="H5318">
        <v>15590</v>
      </c>
      <c r="I5318">
        <v>66309</v>
      </c>
      <c r="J5318">
        <v>4404543.37</v>
      </c>
      <c r="K5318">
        <v>3686054.37</v>
      </c>
      <c r="L5318">
        <v>3193642.41</v>
      </c>
      <c r="M5318">
        <v>1058370.8984999999</v>
      </c>
      <c r="N5318">
        <v>4336</v>
      </c>
      <c r="O5318">
        <v>7152</v>
      </c>
      <c r="P5318">
        <v>33450</v>
      </c>
      <c r="Q5318">
        <v>2209681.79</v>
      </c>
      <c r="R5318">
        <v>1808150.64</v>
      </c>
      <c r="S5318">
        <v>1428426.25</v>
      </c>
      <c r="T5318">
        <v>562899.20079999999</v>
      </c>
      <c r="U5318">
        <v>4639</v>
      </c>
      <c r="V5318">
        <v>8438</v>
      </c>
      <c r="W5318">
        <v>32859</v>
      </c>
      <c r="X5318">
        <v>2194861.58</v>
      </c>
      <c r="Y5318">
        <v>1877903.73</v>
      </c>
      <c r="Z5318">
        <v>1765216.16</v>
      </c>
      <c r="AA5318">
        <v>495471.69770000002</v>
      </c>
      <c r="AB5318">
        <v>8582</v>
      </c>
      <c r="AC5318">
        <v>8258</v>
      </c>
      <c r="AD5318">
        <v>4204</v>
      </c>
      <c r="AE5318">
        <v>7728</v>
      </c>
      <c r="AF5318">
        <v>4151</v>
      </c>
      <c r="AG5318">
        <v>4190</v>
      </c>
      <c r="AH5318">
        <v>2336</v>
      </c>
      <c r="AI5318">
        <v>3893</v>
      </c>
      <c r="AJ5318">
        <v>4431</v>
      </c>
      <c r="AK5318">
        <v>4068</v>
      </c>
      <c r="AL5318">
        <v>1868</v>
      </c>
      <c r="AM5318">
        <v>3835</v>
      </c>
    </row>
    <row r="5319" spans="1:39" x14ac:dyDescent="0.15">
      <c r="A5319" t="s">
        <v>54</v>
      </c>
      <c r="B5319">
        <v>30</v>
      </c>
      <c r="C5319">
        <v>1</v>
      </c>
      <c r="D5319">
        <v>2</v>
      </c>
      <c r="E5319" t="s">
        <v>30</v>
      </c>
      <c r="F5319" t="s">
        <v>206</v>
      </c>
      <c r="G5319">
        <v>1018</v>
      </c>
      <c r="H5319">
        <v>1805</v>
      </c>
      <c r="I5319">
        <v>7773</v>
      </c>
      <c r="J5319">
        <v>512548.96</v>
      </c>
      <c r="K5319">
        <v>427066.4</v>
      </c>
      <c r="L5319">
        <v>366011.99</v>
      </c>
      <c r="M5319">
        <v>124632.6002</v>
      </c>
      <c r="N5319">
        <v>467</v>
      </c>
      <c r="O5319">
        <v>791</v>
      </c>
      <c r="P5319">
        <v>3699</v>
      </c>
      <c r="Q5319">
        <v>243127.2</v>
      </c>
      <c r="R5319">
        <v>198707.83</v>
      </c>
      <c r="S5319">
        <v>154957.53</v>
      </c>
      <c r="T5319">
        <v>63405.330499999996</v>
      </c>
      <c r="U5319">
        <v>551</v>
      </c>
      <c r="V5319">
        <v>1014</v>
      </c>
      <c r="W5319">
        <v>4074</v>
      </c>
      <c r="X5319">
        <v>269421.76</v>
      </c>
      <c r="Y5319">
        <v>228358.57</v>
      </c>
      <c r="Z5319">
        <v>211054.46</v>
      </c>
      <c r="AA5319">
        <v>61227.269699999997</v>
      </c>
      <c r="AB5319">
        <v>957</v>
      </c>
      <c r="AC5319">
        <v>946</v>
      </c>
      <c r="AD5319">
        <v>458</v>
      </c>
      <c r="AE5319">
        <v>993</v>
      </c>
      <c r="AF5319">
        <v>437</v>
      </c>
      <c r="AG5319">
        <v>448</v>
      </c>
      <c r="AH5319">
        <v>255</v>
      </c>
      <c r="AI5319">
        <v>459</v>
      </c>
      <c r="AJ5319">
        <v>520</v>
      </c>
      <c r="AK5319">
        <v>498</v>
      </c>
      <c r="AL5319">
        <v>203</v>
      </c>
      <c r="AM5319">
        <v>534</v>
      </c>
    </row>
    <row r="5320" spans="1:39" x14ac:dyDescent="0.15">
      <c r="A5320" t="s">
        <v>54</v>
      </c>
      <c r="B5320">
        <v>30</v>
      </c>
      <c r="C5320">
        <v>1</v>
      </c>
      <c r="D5320">
        <v>2</v>
      </c>
      <c r="E5320" t="s">
        <v>29</v>
      </c>
      <c r="F5320" t="s">
        <v>206</v>
      </c>
      <c r="G5320">
        <v>4892</v>
      </c>
      <c r="H5320">
        <v>9238</v>
      </c>
      <c r="I5320">
        <v>39826</v>
      </c>
      <c r="J5320">
        <v>2633647.38</v>
      </c>
      <c r="K5320">
        <v>2075168.36</v>
      </c>
      <c r="L5320">
        <v>1849094.56</v>
      </c>
      <c r="M5320">
        <v>622706.53670000006</v>
      </c>
      <c r="N5320">
        <v>1579</v>
      </c>
      <c r="O5320">
        <v>2656</v>
      </c>
      <c r="P5320">
        <v>12889</v>
      </c>
      <c r="Q5320">
        <v>847816.52</v>
      </c>
      <c r="R5320">
        <v>666442.30000000005</v>
      </c>
      <c r="S5320">
        <v>538508.72</v>
      </c>
      <c r="T5320">
        <v>215826.01699999999</v>
      </c>
      <c r="U5320">
        <v>3313</v>
      </c>
      <c r="V5320">
        <v>6582</v>
      </c>
      <c r="W5320">
        <v>26937</v>
      </c>
      <c r="X5320">
        <v>1785830.86</v>
      </c>
      <c r="Y5320">
        <v>1408726.06</v>
      </c>
      <c r="Z5320">
        <v>1310585.8400000001</v>
      </c>
      <c r="AA5320">
        <v>406880.5197</v>
      </c>
      <c r="AB5320">
        <v>4691</v>
      </c>
      <c r="AC5320">
        <v>4591</v>
      </c>
      <c r="AD5320">
        <v>2186</v>
      </c>
      <c r="AE5320">
        <v>4706</v>
      </c>
      <c r="AF5320">
        <v>1509</v>
      </c>
      <c r="AG5320">
        <v>1491</v>
      </c>
      <c r="AH5320">
        <v>828</v>
      </c>
      <c r="AI5320">
        <v>1512</v>
      </c>
      <c r="AJ5320">
        <v>3182</v>
      </c>
      <c r="AK5320">
        <v>3100</v>
      </c>
      <c r="AL5320">
        <v>1358</v>
      </c>
      <c r="AM5320">
        <v>3194</v>
      </c>
    </row>
    <row r="5321" spans="1:39" x14ac:dyDescent="0.15">
      <c r="A5321" t="s">
        <v>54</v>
      </c>
      <c r="B5321">
        <v>30</v>
      </c>
      <c r="C5321">
        <v>1</v>
      </c>
      <c r="D5321">
        <v>2</v>
      </c>
      <c r="E5321" t="s">
        <v>31</v>
      </c>
      <c r="F5321" t="s">
        <v>206</v>
      </c>
      <c r="G5321">
        <v>1</v>
      </c>
      <c r="H5321">
        <v>3</v>
      </c>
      <c r="I5321">
        <v>17</v>
      </c>
      <c r="J5321">
        <v>797.83</v>
      </c>
      <c r="K5321">
        <v>328.47</v>
      </c>
      <c r="L5321">
        <v>328.47</v>
      </c>
      <c r="M5321">
        <v>312.53890000000001</v>
      </c>
      <c r="N5321">
        <v>1</v>
      </c>
      <c r="O5321">
        <v>3</v>
      </c>
      <c r="P5321">
        <v>17</v>
      </c>
      <c r="Q5321">
        <v>797.83</v>
      </c>
      <c r="R5321">
        <v>328.47</v>
      </c>
      <c r="S5321">
        <v>328.47</v>
      </c>
      <c r="T5321">
        <v>312.53890000000001</v>
      </c>
      <c r="U5321">
        <v>0</v>
      </c>
      <c r="V5321">
        <v>0</v>
      </c>
      <c r="W5321">
        <v>0</v>
      </c>
      <c r="X5321">
        <v>0</v>
      </c>
      <c r="Y5321">
        <v>0</v>
      </c>
      <c r="Z5321">
        <v>0</v>
      </c>
      <c r="AA5321">
        <v>0</v>
      </c>
      <c r="AB5321">
        <v>1</v>
      </c>
      <c r="AC5321">
        <v>1</v>
      </c>
      <c r="AD5321">
        <v>1</v>
      </c>
      <c r="AE5321">
        <v>1</v>
      </c>
      <c r="AF5321">
        <v>1</v>
      </c>
      <c r="AG5321">
        <v>1</v>
      </c>
      <c r="AH5321">
        <v>1</v>
      </c>
      <c r="AI5321">
        <v>1</v>
      </c>
      <c r="AJ5321">
        <v>0</v>
      </c>
      <c r="AK5321">
        <v>0</v>
      </c>
      <c r="AL5321">
        <v>0</v>
      </c>
      <c r="AM5321">
        <v>0</v>
      </c>
    </row>
    <row r="5322" spans="1:39" x14ac:dyDescent="0.15">
      <c r="A5322" t="s">
        <v>54</v>
      </c>
      <c r="B5322">
        <v>30</v>
      </c>
      <c r="C5322">
        <v>1</v>
      </c>
      <c r="D5322">
        <v>2</v>
      </c>
      <c r="E5322" t="s">
        <v>32</v>
      </c>
      <c r="F5322" t="s">
        <v>206</v>
      </c>
      <c r="G5322">
        <v>1467</v>
      </c>
      <c r="H5322">
        <v>2915</v>
      </c>
      <c r="I5322">
        <v>12511</v>
      </c>
      <c r="J5322">
        <v>831151.61</v>
      </c>
      <c r="K5322">
        <v>630938.48</v>
      </c>
      <c r="L5322">
        <v>588447.96</v>
      </c>
      <c r="M5322">
        <v>188319.57949999999</v>
      </c>
      <c r="N5322">
        <v>134</v>
      </c>
      <c r="O5322">
        <v>258</v>
      </c>
      <c r="P5322">
        <v>1135</v>
      </c>
      <c r="Q5322">
        <v>76344.11</v>
      </c>
      <c r="R5322">
        <v>58755.73</v>
      </c>
      <c r="S5322">
        <v>45973.87</v>
      </c>
      <c r="T5322">
        <v>18064.8773</v>
      </c>
      <c r="U5322">
        <v>1333</v>
      </c>
      <c r="V5322">
        <v>2657</v>
      </c>
      <c r="W5322">
        <v>11376</v>
      </c>
      <c r="X5322">
        <v>754807.5</v>
      </c>
      <c r="Y5322">
        <v>572182.75</v>
      </c>
      <c r="Z5322">
        <v>542474.09</v>
      </c>
      <c r="AA5322">
        <v>170254.7022</v>
      </c>
      <c r="AB5322">
        <v>1423</v>
      </c>
      <c r="AC5322">
        <v>1337</v>
      </c>
      <c r="AD5322">
        <v>711</v>
      </c>
      <c r="AE5322">
        <v>1310</v>
      </c>
      <c r="AF5322">
        <v>129</v>
      </c>
      <c r="AG5322">
        <v>102</v>
      </c>
      <c r="AH5322">
        <v>58</v>
      </c>
      <c r="AI5322">
        <v>129</v>
      </c>
      <c r="AJ5322">
        <v>1294</v>
      </c>
      <c r="AK5322">
        <v>1235</v>
      </c>
      <c r="AL5322">
        <v>653</v>
      </c>
      <c r="AM5322">
        <v>1181</v>
      </c>
    </row>
    <row r="5323" spans="1:39" x14ac:dyDescent="0.15">
      <c r="A5323" t="s">
        <v>54</v>
      </c>
      <c r="B5323">
        <v>30</v>
      </c>
      <c r="C5323">
        <v>2</v>
      </c>
      <c r="D5323">
        <v>0</v>
      </c>
      <c r="E5323" t="s">
        <v>28</v>
      </c>
      <c r="F5323" t="s">
        <v>206</v>
      </c>
      <c r="G5323">
        <v>1317</v>
      </c>
      <c r="H5323">
        <v>4023</v>
      </c>
      <c r="I5323">
        <v>12101</v>
      </c>
      <c r="J5323">
        <v>749092.36</v>
      </c>
      <c r="K5323">
        <v>588414.76</v>
      </c>
      <c r="L5323">
        <v>470774.73</v>
      </c>
      <c r="M5323">
        <v>189995.0134</v>
      </c>
      <c r="N5323">
        <v>1317</v>
      </c>
      <c r="O5323">
        <v>1923</v>
      </c>
      <c r="P5323">
        <v>6630</v>
      </c>
      <c r="Q5323">
        <v>392569.33</v>
      </c>
      <c r="R5323">
        <v>295780.36</v>
      </c>
      <c r="S5323">
        <v>194908.64</v>
      </c>
      <c r="T5323">
        <v>106322.039</v>
      </c>
      <c r="U5323">
        <v>1317</v>
      </c>
      <c r="V5323">
        <v>2100</v>
      </c>
      <c r="W5323">
        <v>5471</v>
      </c>
      <c r="X5323">
        <v>356523.03</v>
      </c>
      <c r="Y5323">
        <v>292634.40000000002</v>
      </c>
      <c r="Z5323">
        <v>275866.09000000003</v>
      </c>
      <c r="AA5323">
        <v>83672.974400000006</v>
      </c>
      <c r="AB5323">
        <v>1303</v>
      </c>
      <c r="AC5323">
        <v>1302</v>
      </c>
      <c r="AD5323">
        <v>1133</v>
      </c>
      <c r="AE5323">
        <v>1060</v>
      </c>
      <c r="AF5323">
        <v>1303</v>
      </c>
      <c r="AG5323">
        <v>1302</v>
      </c>
      <c r="AH5323">
        <v>1133</v>
      </c>
      <c r="AI5323">
        <v>1060</v>
      </c>
      <c r="AJ5323">
        <v>1303</v>
      </c>
      <c r="AK5323">
        <v>1302</v>
      </c>
      <c r="AL5323">
        <v>1133</v>
      </c>
      <c r="AM5323">
        <v>1060</v>
      </c>
    </row>
    <row r="5324" spans="1:39" x14ac:dyDescent="0.15">
      <c r="A5324" t="s">
        <v>54</v>
      </c>
      <c r="B5324">
        <v>30</v>
      </c>
      <c r="C5324">
        <v>2</v>
      </c>
      <c r="D5324">
        <v>0</v>
      </c>
      <c r="E5324" t="s">
        <v>30</v>
      </c>
      <c r="F5324" t="s">
        <v>206</v>
      </c>
      <c r="G5324">
        <v>3</v>
      </c>
      <c r="H5324">
        <v>12</v>
      </c>
      <c r="I5324">
        <v>37</v>
      </c>
      <c r="J5324">
        <v>2251.91</v>
      </c>
      <c r="K5324">
        <v>1818.81</v>
      </c>
      <c r="L5324">
        <v>1579.55</v>
      </c>
      <c r="M5324">
        <v>543.69640000000004</v>
      </c>
      <c r="N5324">
        <v>3</v>
      </c>
      <c r="O5324">
        <v>5</v>
      </c>
      <c r="P5324">
        <v>19</v>
      </c>
      <c r="Q5324">
        <v>997.93</v>
      </c>
      <c r="R5324">
        <v>807.43</v>
      </c>
      <c r="S5324">
        <v>686.17</v>
      </c>
      <c r="T5324">
        <v>269.18770000000001</v>
      </c>
      <c r="U5324">
        <v>3</v>
      </c>
      <c r="V5324">
        <v>7</v>
      </c>
      <c r="W5324">
        <v>18</v>
      </c>
      <c r="X5324">
        <v>1253.98</v>
      </c>
      <c r="Y5324">
        <v>1011.38</v>
      </c>
      <c r="Z5324">
        <v>893.38</v>
      </c>
      <c r="AA5324">
        <v>274.50869999999998</v>
      </c>
      <c r="AB5324">
        <v>3</v>
      </c>
      <c r="AC5324">
        <v>3</v>
      </c>
      <c r="AD5324">
        <v>2</v>
      </c>
      <c r="AE5324">
        <v>2</v>
      </c>
      <c r="AF5324">
        <v>3</v>
      </c>
      <c r="AG5324">
        <v>3</v>
      </c>
      <c r="AH5324">
        <v>2</v>
      </c>
      <c r="AI5324">
        <v>2</v>
      </c>
      <c r="AJ5324">
        <v>3</v>
      </c>
      <c r="AK5324">
        <v>3</v>
      </c>
      <c r="AL5324">
        <v>2</v>
      </c>
      <c r="AM5324">
        <v>2</v>
      </c>
    </row>
    <row r="5325" spans="1:39" x14ac:dyDescent="0.15">
      <c r="A5325" t="s">
        <v>54</v>
      </c>
      <c r="B5325">
        <v>30</v>
      </c>
      <c r="C5325">
        <v>2</v>
      </c>
      <c r="D5325">
        <v>0</v>
      </c>
      <c r="E5325" t="s">
        <v>29</v>
      </c>
      <c r="F5325" t="s">
        <v>206</v>
      </c>
      <c r="G5325">
        <v>22</v>
      </c>
      <c r="H5325">
        <v>70</v>
      </c>
      <c r="I5325">
        <v>228</v>
      </c>
      <c r="J5325">
        <v>13483.15</v>
      </c>
      <c r="K5325">
        <v>10016.540000000001</v>
      </c>
      <c r="L5325">
        <v>7668.14</v>
      </c>
      <c r="M5325">
        <v>3443.0277000000001</v>
      </c>
      <c r="N5325">
        <v>22</v>
      </c>
      <c r="O5325">
        <v>37</v>
      </c>
      <c r="P5325">
        <v>150</v>
      </c>
      <c r="Q5325">
        <v>8023.28</v>
      </c>
      <c r="R5325">
        <v>5771.02</v>
      </c>
      <c r="S5325">
        <v>3552.9</v>
      </c>
      <c r="T5325">
        <v>2241.4679000000001</v>
      </c>
      <c r="U5325">
        <v>22</v>
      </c>
      <c r="V5325">
        <v>33</v>
      </c>
      <c r="W5325">
        <v>78</v>
      </c>
      <c r="X5325">
        <v>5459.87</v>
      </c>
      <c r="Y5325">
        <v>4245.5200000000004</v>
      </c>
      <c r="Z5325">
        <v>4115.24</v>
      </c>
      <c r="AA5325">
        <v>1201.5598</v>
      </c>
      <c r="AB5325">
        <v>22</v>
      </c>
      <c r="AC5325">
        <v>21</v>
      </c>
      <c r="AD5325">
        <v>21</v>
      </c>
      <c r="AE5325">
        <v>16</v>
      </c>
      <c r="AF5325">
        <v>22</v>
      </c>
      <c r="AG5325">
        <v>21</v>
      </c>
      <c r="AH5325">
        <v>21</v>
      </c>
      <c r="AI5325">
        <v>16</v>
      </c>
      <c r="AJ5325">
        <v>22</v>
      </c>
      <c r="AK5325">
        <v>21</v>
      </c>
      <c r="AL5325">
        <v>21</v>
      </c>
      <c r="AM5325">
        <v>16</v>
      </c>
    </row>
    <row r="5326" spans="1:39" x14ac:dyDescent="0.15">
      <c r="A5326" t="s">
        <v>54</v>
      </c>
      <c r="B5326">
        <v>30</v>
      </c>
      <c r="C5326">
        <v>2</v>
      </c>
      <c r="D5326">
        <v>0</v>
      </c>
      <c r="E5326" t="s">
        <v>32</v>
      </c>
      <c r="F5326" t="s">
        <v>206</v>
      </c>
      <c r="G5326">
        <v>497</v>
      </c>
      <c r="H5326">
        <v>1716</v>
      </c>
      <c r="I5326">
        <v>5503</v>
      </c>
      <c r="J5326">
        <v>336777.25</v>
      </c>
      <c r="K5326">
        <v>245332.05</v>
      </c>
      <c r="L5326">
        <v>207243.59</v>
      </c>
      <c r="M5326">
        <v>85913.112099999998</v>
      </c>
      <c r="N5326">
        <v>497</v>
      </c>
      <c r="O5326">
        <v>745</v>
      </c>
      <c r="P5326">
        <v>2399</v>
      </c>
      <c r="Q5326">
        <v>136702.48000000001</v>
      </c>
      <c r="R5326">
        <v>98421.49</v>
      </c>
      <c r="S5326">
        <v>68710.59</v>
      </c>
      <c r="T5326">
        <v>38863.5</v>
      </c>
      <c r="U5326">
        <v>497</v>
      </c>
      <c r="V5326">
        <v>971</v>
      </c>
      <c r="W5326">
        <v>3104</v>
      </c>
      <c r="X5326">
        <v>200074.77</v>
      </c>
      <c r="Y5326">
        <v>146910.56</v>
      </c>
      <c r="Z5326">
        <v>138533</v>
      </c>
      <c r="AA5326">
        <v>47049.612099999998</v>
      </c>
      <c r="AB5326">
        <v>493</v>
      </c>
      <c r="AC5326">
        <v>488</v>
      </c>
      <c r="AD5326">
        <v>453</v>
      </c>
      <c r="AE5326">
        <v>424</v>
      </c>
      <c r="AF5326">
        <v>493</v>
      </c>
      <c r="AG5326">
        <v>488</v>
      </c>
      <c r="AH5326">
        <v>453</v>
      </c>
      <c r="AI5326">
        <v>424</v>
      </c>
      <c r="AJ5326">
        <v>493</v>
      </c>
      <c r="AK5326">
        <v>488</v>
      </c>
      <c r="AL5326">
        <v>453</v>
      </c>
      <c r="AM5326">
        <v>424</v>
      </c>
    </row>
    <row r="5327" spans="1:39" x14ac:dyDescent="0.15">
      <c r="A5327" t="s">
        <v>54</v>
      </c>
      <c r="B5327">
        <v>30</v>
      </c>
      <c r="C5327">
        <v>2</v>
      </c>
      <c r="D5327">
        <v>1</v>
      </c>
      <c r="E5327" t="s">
        <v>28</v>
      </c>
      <c r="F5327" t="s">
        <v>206</v>
      </c>
      <c r="G5327">
        <v>10815</v>
      </c>
      <c r="H5327">
        <v>37386</v>
      </c>
      <c r="I5327">
        <v>103417</v>
      </c>
      <c r="J5327">
        <v>6214404.2000000002</v>
      </c>
      <c r="K5327">
        <v>5011876.41</v>
      </c>
      <c r="L5327">
        <v>4181594.22</v>
      </c>
      <c r="M5327">
        <v>1603363.7819999999</v>
      </c>
      <c r="N5327">
        <v>10815</v>
      </c>
      <c r="O5327">
        <v>17743</v>
      </c>
      <c r="P5327">
        <v>55850</v>
      </c>
      <c r="Q5327">
        <v>3233463.16</v>
      </c>
      <c r="R5327">
        <v>2514639.2000000002</v>
      </c>
      <c r="S5327">
        <v>1821914.76</v>
      </c>
      <c r="T5327">
        <v>896417.36880000005</v>
      </c>
      <c r="U5327">
        <v>10815</v>
      </c>
      <c r="V5327">
        <v>19643</v>
      </c>
      <c r="W5327">
        <v>47567</v>
      </c>
      <c r="X5327">
        <v>2980941.04</v>
      </c>
      <c r="Y5327">
        <v>2497237.21</v>
      </c>
      <c r="Z5327">
        <v>2359679.46</v>
      </c>
      <c r="AA5327">
        <v>706946.41319999995</v>
      </c>
      <c r="AB5327">
        <v>10431</v>
      </c>
      <c r="AC5327">
        <v>10734</v>
      </c>
      <c r="AD5327">
        <v>7856</v>
      </c>
      <c r="AE5327">
        <v>10294</v>
      </c>
      <c r="AF5327">
        <v>10431</v>
      </c>
      <c r="AG5327">
        <v>10734</v>
      </c>
      <c r="AH5327">
        <v>7856</v>
      </c>
      <c r="AI5327">
        <v>10294</v>
      </c>
      <c r="AJ5327">
        <v>10431</v>
      </c>
      <c r="AK5327">
        <v>10734</v>
      </c>
      <c r="AL5327">
        <v>7856</v>
      </c>
      <c r="AM5327">
        <v>10294</v>
      </c>
    </row>
    <row r="5328" spans="1:39" x14ac:dyDescent="0.15">
      <c r="A5328" t="s">
        <v>54</v>
      </c>
      <c r="B5328">
        <v>30</v>
      </c>
      <c r="C5328">
        <v>2</v>
      </c>
      <c r="D5328">
        <v>1</v>
      </c>
      <c r="E5328" t="s">
        <v>30</v>
      </c>
      <c r="F5328" t="s">
        <v>206</v>
      </c>
      <c r="G5328">
        <v>1252</v>
      </c>
      <c r="H5328">
        <v>4558</v>
      </c>
      <c r="I5328">
        <v>11940</v>
      </c>
      <c r="J5328">
        <v>726615.23</v>
      </c>
      <c r="K5328">
        <v>585326.11</v>
      </c>
      <c r="L5328">
        <v>477544.22</v>
      </c>
      <c r="M5328">
        <v>186762.8487</v>
      </c>
      <c r="N5328">
        <v>1252</v>
      </c>
      <c r="O5328">
        <v>2103</v>
      </c>
      <c r="P5328">
        <v>6304</v>
      </c>
      <c r="Q5328">
        <v>371143.57</v>
      </c>
      <c r="R5328">
        <v>288958.7</v>
      </c>
      <c r="S5328">
        <v>200144.42</v>
      </c>
      <c r="T5328">
        <v>102375.67690000001</v>
      </c>
      <c r="U5328">
        <v>1252</v>
      </c>
      <c r="V5328">
        <v>2455</v>
      </c>
      <c r="W5328">
        <v>5636</v>
      </c>
      <c r="X5328">
        <v>355471.66</v>
      </c>
      <c r="Y5328">
        <v>296367.40999999997</v>
      </c>
      <c r="Z5328">
        <v>277399.8</v>
      </c>
      <c r="AA5328">
        <v>84387.171799999996</v>
      </c>
      <c r="AB5328">
        <v>1179</v>
      </c>
      <c r="AC5328">
        <v>1243</v>
      </c>
      <c r="AD5328">
        <v>842</v>
      </c>
      <c r="AE5328">
        <v>1216</v>
      </c>
      <c r="AF5328">
        <v>1179</v>
      </c>
      <c r="AG5328">
        <v>1243</v>
      </c>
      <c r="AH5328">
        <v>842</v>
      </c>
      <c r="AI5328">
        <v>1216</v>
      </c>
      <c r="AJ5328">
        <v>1179</v>
      </c>
      <c r="AK5328">
        <v>1243</v>
      </c>
      <c r="AL5328">
        <v>842</v>
      </c>
      <c r="AM5328">
        <v>1216</v>
      </c>
    </row>
    <row r="5329" spans="1:39" x14ac:dyDescent="0.15">
      <c r="A5329" t="s">
        <v>54</v>
      </c>
      <c r="B5329">
        <v>30</v>
      </c>
      <c r="C5329">
        <v>2</v>
      </c>
      <c r="D5329">
        <v>1</v>
      </c>
      <c r="E5329" t="s">
        <v>29</v>
      </c>
      <c r="F5329" t="s">
        <v>206</v>
      </c>
      <c r="G5329">
        <v>23955</v>
      </c>
      <c r="H5329">
        <v>91414</v>
      </c>
      <c r="I5329">
        <v>254546</v>
      </c>
      <c r="J5329">
        <v>15284165.800000001</v>
      </c>
      <c r="K5329">
        <v>11548603.869999999</v>
      </c>
      <c r="L5329">
        <v>9634382.5199999996</v>
      </c>
      <c r="M5329">
        <v>3965021.0630999999</v>
      </c>
      <c r="N5329">
        <v>23955</v>
      </c>
      <c r="O5329">
        <v>41030</v>
      </c>
      <c r="P5329">
        <v>127533</v>
      </c>
      <c r="Q5329">
        <v>7358868.2800000003</v>
      </c>
      <c r="R5329">
        <v>5391081.4699999997</v>
      </c>
      <c r="S5329">
        <v>3883767.8</v>
      </c>
      <c r="T5329">
        <v>2072362.1516</v>
      </c>
      <c r="U5329">
        <v>23955</v>
      </c>
      <c r="V5329">
        <v>50384</v>
      </c>
      <c r="W5329">
        <v>127013</v>
      </c>
      <c r="X5329">
        <v>7925297.5199999996</v>
      </c>
      <c r="Y5329">
        <v>6157522.4000000004</v>
      </c>
      <c r="Z5329">
        <v>5750614.7199999997</v>
      </c>
      <c r="AA5329">
        <v>1892658.9114999999</v>
      </c>
      <c r="AB5329">
        <v>23076</v>
      </c>
      <c r="AC5329">
        <v>23045</v>
      </c>
      <c r="AD5329">
        <v>17542</v>
      </c>
      <c r="AE5329">
        <v>23361</v>
      </c>
      <c r="AF5329">
        <v>23076</v>
      </c>
      <c r="AG5329">
        <v>23045</v>
      </c>
      <c r="AH5329">
        <v>17542</v>
      </c>
      <c r="AI5329">
        <v>23361</v>
      </c>
      <c r="AJ5329">
        <v>23076</v>
      </c>
      <c r="AK5329">
        <v>23045</v>
      </c>
      <c r="AL5329">
        <v>17542</v>
      </c>
      <c r="AM5329">
        <v>23361</v>
      </c>
    </row>
    <row r="5330" spans="1:39" x14ac:dyDescent="0.15">
      <c r="A5330" t="s">
        <v>54</v>
      </c>
      <c r="B5330">
        <v>30</v>
      </c>
      <c r="C5330">
        <v>2</v>
      </c>
      <c r="D5330">
        <v>1</v>
      </c>
      <c r="E5330" t="s">
        <v>31</v>
      </c>
      <c r="F5330" t="s">
        <v>206</v>
      </c>
      <c r="G5330">
        <v>14</v>
      </c>
      <c r="H5330">
        <v>56</v>
      </c>
      <c r="I5330">
        <v>130</v>
      </c>
      <c r="J5330">
        <v>8469</v>
      </c>
      <c r="K5330">
        <v>6586.79</v>
      </c>
      <c r="L5330">
        <v>4986.6499999999996</v>
      </c>
      <c r="M5330">
        <v>2061.7869000000001</v>
      </c>
      <c r="N5330">
        <v>14</v>
      </c>
      <c r="O5330">
        <v>26</v>
      </c>
      <c r="P5330">
        <v>70</v>
      </c>
      <c r="Q5330">
        <v>4507.75</v>
      </c>
      <c r="R5330">
        <v>3303.03</v>
      </c>
      <c r="S5330">
        <v>2000.01</v>
      </c>
      <c r="T5330">
        <v>1160.7681</v>
      </c>
      <c r="U5330">
        <v>14</v>
      </c>
      <c r="V5330">
        <v>30</v>
      </c>
      <c r="W5330">
        <v>60</v>
      </c>
      <c r="X5330">
        <v>3961.25</v>
      </c>
      <c r="Y5330">
        <v>3283.76</v>
      </c>
      <c r="Z5330">
        <v>2986.64</v>
      </c>
      <c r="AA5330">
        <v>901.01880000000006</v>
      </c>
      <c r="AB5330">
        <v>14</v>
      </c>
      <c r="AC5330">
        <v>14</v>
      </c>
      <c r="AD5330">
        <v>9</v>
      </c>
      <c r="AE5330">
        <v>13</v>
      </c>
      <c r="AF5330">
        <v>14</v>
      </c>
      <c r="AG5330">
        <v>14</v>
      </c>
      <c r="AH5330">
        <v>9</v>
      </c>
      <c r="AI5330">
        <v>13</v>
      </c>
      <c r="AJ5330">
        <v>14</v>
      </c>
      <c r="AK5330">
        <v>14</v>
      </c>
      <c r="AL5330">
        <v>9</v>
      </c>
      <c r="AM5330">
        <v>13</v>
      </c>
    </row>
    <row r="5331" spans="1:39" x14ac:dyDescent="0.15">
      <c r="A5331" t="s">
        <v>54</v>
      </c>
      <c r="B5331">
        <v>30</v>
      </c>
      <c r="C5331">
        <v>2</v>
      </c>
      <c r="D5331">
        <v>1</v>
      </c>
      <c r="E5331" t="s">
        <v>32</v>
      </c>
      <c r="F5331" t="s">
        <v>206</v>
      </c>
      <c r="G5331">
        <v>1483</v>
      </c>
      <c r="H5331">
        <v>5620</v>
      </c>
      <c r="I5331">
        <v>16097</v>
      </c>
      <c r="J5331">
        <v>972871.59</v>
      </c>
      <c r="K5331">
        <v>731738.53</v>
      </c>
      <c r="L5331">
        <v>627362.71</v>
      </c>
      <c r="M5331">
        <v>249121.23009999999</v>
      </c>
      <c r="N5331">
        <v>1483</v>
      </c>
      <c r="O5331">
        <v>2436</v>
      </c>
      <c r="P5331">
        <v>7061</v>
      </c>
      <c r="Q5331">
        <v>401336.39</v>
      </c>
      <c r="R5331">
        <v>301146.46000000002</v>
      </c>
      <c r="S5331">
        <v>218418.26</v>
      </c>
      <c r="T5331">
        <v>113773.8224</v>
      </c>
      <c r="U5331">
        <v>1483</v>
      </c>
      <c r="V5331">
        <v>3184</v>
      </c>
      <c r="W5331">
        <v>9036</v>
      </c>
      <c r="X5331">
        <v>571535.19999999995</v>
      </c>
      <c r="Y5331">
        <v>430592.07</v>
      </c>
      <c r="Z5331">
        <v>408944.45</v>
      </c>
      <c r="AA5331">
        <v>135347.40770000001</v>
      </c>
      <c r="AB5331">
        <v>1456</v>
      </c>
      <c r="AC5331">
        <v>1441</v>
      </c>
      <c r="AD5331">
        <v>1137</v>
      </c>
      <c r="AE5331">
        <v>1410</v>
      </c>
      <c r="AF5331">
        <v>1456</v>
      </c>
      <c r="AG5331">
        <v>1441</v>
      </c>
      <c r="AH5331">
        <v>1137</v>
      </c>
      <c r="AI5331">
        <v>1410</v>
      </c>
      <c r="AJ5331">
        <v>1456</v>
      </c>
      <c r="AK5331">
        <v>1441</v>
      </c>
      <c r="AL5331">
        <v>1137</v>
      </c>
      <c r="AM5331">
        <v>1410</v>
      </c>
    </row>
    <row r="5332" spans="1:39" x14ac:dyDescent="0.15">
      <c r="A5332" t="s">
        <v>54</v>
      </c>
      <c r="B5332">
        <v>30</v>
      </c>
      <c r="C5332">
        <v>2</v>
      </c>
      <c r="D5332">
        <v>2</v>
      </c>
      <c r="E5332" t="s">
        <v>28</v>
      </c>
      <c r="F5332" t="s">
        <v>206</v>
      </c>
      <c r="G5332">
        <v>1615</v>
      </c>
      <c r="H5332">
        <v>4829</v>
      </c>
      <c r="I5332">
        <v>14076</v>
      </c>
      <c r="J5332">
        <v>892170.98</v>
      </c>
      <c r="K5332">
        <v>722915.47</v>
      </c>
      <c r="L5332">
        <v>578594.57999999996</v>
      </c>
      <c r="M5332">
        <v>222723.40040000001</v>
      </c>
      <c r="N5332">
        <v>1615</v>
      </c>
      <c r="O5332">
        <v>2237</v>
      </c>
      <c r="P5332">
        <v>7391</v>
      </c>
      <c r="Q5332">
        <v>455500.28</v>
      </c>
      <c r="R5332">
        <v>357950.29</v>
      </c>
      <c r="S5332">
        <v>233602.68</v>
      </c>
      <c r="T5332">
        <v>121517.87330000001</v>
      </c>
      <c r="U5332">
        <v>1615</v>
      </c>
      <c r="V5332">
        <v>2592</v>
      </c>
      <c r="W5332">
        <v>6685</v>
      </c>
      <c r="X5332">
        <v>436670.7</v>
      </c>
      <c r="Y5332">
        <v>364965.18</v>
      </c>
      <c r="Z5332">
        <v>344991.9</v>
      </c>
      <c r="AA5332">
        <v>101205.52710000001</v>
      </c>
      <c r="AB5332">
        <v>1528</v>
      </c>
      <c r="AC5332">
        <v>1600</v>
      </c>
      <c r="AD5332">
        <v>1019</v>
      </c>
      <c r="AE5332">
        <v>1508</v>
      </c>
      <c r="AF5332">
        <v>1528</v>
      </c>
      <c r="AG5332">
        <v>1600</v>
      </c>
      <c r="AH5332">
        <v>1019</v>
      </c>
      <c r="AI5332">
        <v>1508</v>
      </c>
      <c r="AJ5332">
        <v>1528</v>
      </c>
      <c r="AK5332">
        <v>1600</v>
      </c>
      <c r="AL5332">
        <v>1019</v>
      </c>
      <c r="AM5332">
        <v>1508</v>
      </c>
    </row>
    <row r="5333" spans="1:39" x14ac:dyDescent="0.15">
      <c r="A5333" t="s">
        <v>54</v>
      </c>
      <c r="B5333">
        <v>30</v>
      </c>
      <c r="C5333">
        <v>2</v>
      </c>
      <c r="D5333">
        <v>2</v>
      </c>
      <c r="E5333" t="s">
        <v>30</v>
      </c>
      <c r="F5333" t="s">
        <v>206</v>
      </c>
      <c r="G5333">
        <v>173</v>
      </c>
      <c r="H5333">
        <v>525</v>
      </c>
      <c r="I5333">
        <v>1517</v>
      </c>
      <c r="J5333">
        <v>96387.66</v>
      </c>
      <c r="K5333">
        <v>77467.8</v>
      </c>
      <c r="L5333">
        <v>57270.54</v>
      </c>
      <c r="M5333">
        <v>24130.072899999999</v>
      </c>
      <c r="N5333">
        <v>173</v>
      </c>
      <c r="O5333">
        <v>234</v>
      </c>
      <c r="P5333">
        <v>780</v>
      </c>
      <c r="Q5333">
        <v>49888.14</v>
      </c>
      <c r="R5333">
        <v>39141.19</v>
      </c>
      <c r="S5333">
        <v>22118.78</v>
      </c>
      <c r="T5333">
        <v>13050.311</v>
      </c>
      <c r="U5333">
        <v>173</v>
      </c>
      <c r="V5333">
        <v>291</v>
      </c>
      <c r="W5333">
        <v>737</v>
      </c>
      <c r="X5333">
        <v>46499.519999999997</v>
      </c>
      <c r="Y5333">
        <v>38326.61</v>
      </c>
      <c r="Z5333">
        <v>35151.760000000002</v>
      </c>
      <c r="AA5333">
        <v>11079.7619</v>
      </c>
      <c r="AB5333">
        <v>164</v>
      </c>
      <c r="AC5333">
        <v>171</v>
      </c>
      <c r="AD5333">
        <v>94</v>
      </c>
      <c r="AE5333">
        <v>168</v>
      </c>
      <c r="AF5333">
        <v>164</v>
      </c>
      <c r="AG5333">
        <v>171</v>
      </c>
      <c r="AH5333">
        <v>94</v>
      </c>
      <c r="AI5333">
        <v>168</v>
      </c>
      <c r="AJ5333">
        <v>164</v>
      </c>
      <c r="AK5333">
        <v>171</v>
      </c>
      <c r="AL5333">
        <v>94</v>
      </c>
      <c r="AM5333">
        <v>168</v>
      </c>
    </row>
    <row r="5334" spans="1:39" x14ac:dyDescent="0.15">
      <c r="A5334" t="s">
        <v>54</v>
      </c>
      <c r="B5334">
        <v>30</v>
      </c>
      <c r="C5334">
        <v>2</v>
      </c>
      <c r="D5334">
        <v>2</v>
      </c>
      <c r="E5334" t="s">
        <v>29</v>
      </c>
      <c r="F5334" t="s">
        <v>206</v>
      </c>
      <c r="G5334">
        <v>1034</v>
      </c>
      <c r="H5334">
        <v>3155</v>
      </c>
      <c r="I5334">
        <v>9694</v>
      </c>
      <c r="J5334">
        <v>612121.02</v>
      </c>
      <c r="K5334">
        <v>471139.82</v>
      </c>
      <c r="L5334">
        <v>383077.91</v>
      </c>
      <c r="M5334">
        <v>153086.40460000001</v>
      </c>
      <c r="N5334">
        <v>1034</v>
      </c>
      <c r="O5334">
        <v>1450</v>
      </c>
      <c r="P5334">
        <v>4710</v>
      </c>
      <c r="Q5334">
        <v>293270.59999999998</v>
      </c>
      <c r="R5334">
        <v>222574.89</v>
      </c>
      <c r="S5334">
        <v>149355.76</v>
      </c>
      <c r="T5334">
        <v>78479.438699999999</v>
      </c>
      <c r="U5334">
        <v>1034</v>
      </c>
      <c r="V5334">
        <v>1705</v>
      </c>
      <c r="W5334">
        <v>4984</v>
      </c>
      <c r="X5334">
        <v>318850.42</v>
      </c>
      <c r="Y5334">
        <v>248564.93</v>
      </c>
      <c r="Z5334">
        <v>233722.15</v>
      </c>
      <c r="AA5334">
        <v>74606.965899999996</v>
      </c>
      <c r="AB5334">
        <v>993</v>
      </c>
      <c r="AC5334">
        <v>1005</v>
      </c>
      <c r="AD5334">
        <v>589</v>
      </c>
      <c r="AE5334">
        <v>1007</v>
      </c>
      <c r="AF5334">
        <v>993</v>
      </c>
      <c r="AG5334">
        <v>1005</v>
      </c>
      <c r="AH5334">
        <v>589</v>
      </c>
      <c r="AI5334">
        <v>1007</v>
      </c>
      <c r="AJ5334">
        <v>993</v>
      </c>
      <c r="AK5334">
        <v>1005</v>
      </c>
      <c r="AL5334">
        <v>589</v>
      </c>
      <c r="AM5334">
        <v>1007</v>
      </c>
    </row>
    <row r="5335" spans="1:39" x14ac:dyDescent="0.15">
      <c r="A5335" t="s">
        <v>54</v>
      </c>
      <c r="B5335">
        <v>30</v>
      </c>
      <c r="C5335">
        <v>2</v>
      </c>
      <c r="D5335">
        <v>2</v>
      </c>
      <c r="E5335" t="s">
        <v>32</v>
      </c>
      <c r="F5335" t="s">
        <v>206</v>
      </c>
      <c r="G5335">
        <v>388</v>
      </c>
      <c r="H5335">
        <v>1285</v>
      </c>
      <c r="I5335">
        <v>3956</v>
      </c>
      <c r="J5335">
        <v>250792.2</v>
      </c>
      <c r="K5335">
        <v>189836.92</v>
      </c>
      <c r="L5335">
        <v>163723.4</v>
      </c>
      <c r="M5335">
        <v>60841.843000000001</v>
      </c>
      <c r="N5335">
        <v>388</v>
      </c>
      <c r="O5335">
        <v>531</v>
      </c>
      <c r="P5335">
        <v>1503</v>
      </c>
      <c r="Q5335">
        <v>92378.2</v>
      </c>
      <c r="R5335">
        <v>69980.160000000003</v>
      </c>
      <c r="S5335">
        <v>49185.05</v>
      </c>
      <c r="T5335">
        <v>24695.547399999999</v>
      </c>
      <c r="U5335">
        <v>388</v>
      </c>
      <c r="V5335">
        <v>754</v>
      </c>
      <c r="W5335">
        <v>2453</v>
      </c>
      <c r="X5335">
        <v>158414</v>
      </c>
      <c r="Y5335">
        <v>119856.76</v>
      </c>
      <c r="Z5335">
        <v>114538.35</v>
      </c>
      <c r="AA5335">
        <v>36146.295599999998</v>
      </c>
      <c r="AB5335">
        <v>372</v>
      </c>
      <c r="AC5335">
        <v>371</v>
      </c>
      <c r="AD5335">
        <v>264</v>
      </c>
      <c r="AE5335">
        <v>367</v>
      </c>
      <c r="AF5335">
        <v>372</v>
      </c>
      <c r="AG5335">
        <v>371</v>
      </c>
      <c r="AH5335">
        <v>264</v>
      </c>
      <c r="AI5335">
        <v>367</v>
      </c>
      <c r="AJ5335">
        <v>372</v>
      </c>
      <c r="AK5335">
        <v>371</v>
      </c>
      <c r="AL5335">
        <v>264</v>
      </c>
      <c r="AM5335">
        <v>367</v>
      </c>
    </row>
    <row r="5336" spans="1:39" x14ac:dyDescent="0.15">
      <c r="A5336" t="s">
        <v>54</v>
      </c>
      <c r="B5336">
        <v>70</v>
      </c>
      <c r="C5336">
        <v>1</v>
      </c>
      <c r="D5336">
        <v>0</v>
      </c>
      <c r="E5336" t="s">
        <v>28</v>
      </c>
      <c r="F5336" t="s">
        <v>206</v>
      </c>
      <c r="G5336">
        <v>24573</v>
      </c>
      <c r="H5336">
        <v>29671</v>
      </c>
      <c r="I5336">
        <v>80504</v>
      </c>
      <c r="J5336">
        <v>5126778.1500000004</v>
      </c>
      <c r="K5336">
        <v>4049417.81</v>
      </c>
      <c r="L5336">
        <v>3610022.68</v>
      </c>
      <c r="M5336">
        <v>1293877.8389999999</v>
      </c>
      <c r="N5336">
        <v>11795</v>
      </c>
      <c r="O5336">
        <v>13687</v>
      </c>
      <c r="P5336">
        <v>40574</v>
      </c>
      <c r="Q5336">
        <v>2548606.2599999998</v>
      </c>
      <c r="R5336">
        <v>1940852.11</v>
      </c>
      <c r="S5336">
        <v>1591006.82</v>
      </c>
      <c r="T5336">
        <v>686736.94149999996</v>
      </c>
      <c r="U5336">
        <v>12778</v>
      </c>
      <c r="V5336">
        <v>15984</v>
      </c>
      <c r="W5336">
        <v>39930</v>
      </c>
      <c r="X5336">
        <v>2578171.89</v>
      </c>
      <c r="Y5336">
        <v>2108565.7000000002</v>
      </c>
      <c r="Z5336">
        <v>2019015.86</v>
      </c>
      <c r="AA5336">
        <v>607140.89749999996</v>
      </c>
      <c r="AB5336">
        <v>24268</v>
      </c>
      <c r="AC5336">
        <v>20831</v>
      </c>
      <c r="AD5336">
        <v>17007</v>
      </c>
      <c r="AE5336">
        <v>12774</v>
      </c>
      <c r="AF5336">
        <v>11669</v>
      </c>
      <c r="AG5336">
        <v>11111</v>
      </c>
      <c r="AH5336">
        <v>9325</v>
      </c>
      <c r="AI5336">
        <v>6635</v>
      </c>
      <c r="AJ5336">
        <v>12599</v>
      </c>
      <c r="AK5336">
        <v>9720</v>
      </c>
      <c r="AL5336">
        <v>7682</v>
      </c>
      <c r="AM5336">
        <v>6139</v>
      </c>
    </row>
    <row r="5337" spans="1:39" x14ac:dyDescent="0.15">
      <c r="A5337" t="s">
        <v>54</v>
      </c>
      <c r="B5337">
        <v>70</v>
      </c>
      <c r="C5337">
        <v>1</v>
      </c>
      <c r="D5337">
        <v>0</v>
      </c>
      <c r="E5337" t="s">
        <v>30</v>
      </c>
      <c r="F5337" t="s">
        <v>206</v>
      </c>
      <c r="G5337">
        <v>34</v>
      </c>
      <c r="H5337">
        <v>40</v>
      </c>
      <c r="I5337">
        <v>122</v>
      </c>
      <c r="J5337">
        <v>7464.63</v>
      </c>
      <c r="K5337">
        <v>5912.15</v>
      </c>
      <c r="L5337">
        <v>5541.26</v>
      </c>
      <c r="M5337">
        <v>1889.9836</v>
      </c>
      <c r="N5337">
        <v>19</v>
      </c>
      <c r="O5337">
        <v>21</v>
      </c>
      <c r="P5337">
        <v>71</v>
      </c>
      <c r="Q5337">
        <v>4458.8</v>
      </c>
      <c r="R5337">
        <v>3493.08</v>
      </c>
      <c r="S5337">
        <v>3157.6</v>
      </c>
      <c r="T5337">
        <v>1173.2736</v>
      </c>
      <c r="U5337">
        <v>15</v>
      </c>
      <c r="V5337">
        <v>19</v>
      </c>
      <c r="W5337">
        <v>51</v>
      </c>
      <c r="X5337">
        <v>3005.83</v>
      </c>
      <c r="Y5337">
        <v>2419.0700000000002</v>
      </c>
      <c r="Z5337">
        <v>2383.66</v>
      </c>
      <c r="AA5337">
        <v>716.71</v>
      </c>
      <c r="AB5337">
        <v>34</v>
      </c>
      <c r="AC5337">
        <v>27</v>
      </c>
      <c r="AD5337">
        <v>20</v>
      </c>
      <c r="AE5337">
        <v>23</v>
      </c>
      <c r="AF5337">
        <v>19</v>
      </c>
      <c r="AG5337">
        <v>16</v>
      </c>
      <c r="AH5337">
        <v>11</v>
      </c>
      <c r="AI5337">
        <v>15</v>
      </c>
      <c r="AJ5337">
        <v>15</v>
      </c>
      <c r="AK5337">
        <v>11</v>
      </c>
      <c r="AL5337">
        <v>9</v>
      </c>
      <c r="AM5337">
        <v>8</v>
      </c>
    </row>
    <row r="5338" spans="1:39" x14ac:dyDescent="0.15">
      <c r="A5338" t="s">
        <v>54</v>
      </c>
      <c r="B5338">
        <v>70</v>
      </c>
      <c r="C5338">
        <v>1</v>
      </c>
      <c r="D5338">
        <v>0</v>
      </c>
      <c r="E5338" t="s">
        <v>29</v>
      </c>
      <c r="F5338" t="s">
        <v>206</v>
      </c>
      <c r="G5338">
        <v>213</v>
      </c>
      <c r="H5338">
        <v>264</v>
      </c>
      <c r="I5338">
        <v>789</v>
      </c>
      <c r="J5338">
        <v>48382.11</v>
      </c>
      <c r="K5338">
        <v>36338.879999999997</v>
      </c>
      <c r="L5338">
        <v>31915.84</v>
      </c>
      <c r="M5338">
        <v>13485.319600000001</v>
      </c>
      <c r="N5338">
        <v>125</v>
      </c>
      <c r="O5338">
        <v>148</v>
      </c>
      <c r="P5338">
        <v>481</v>
      </c>
      <c r="Q5338">
        <v>29152.7</v>
      </c>
      <c r="R5338">
        <v>21167.32</v>
      </c>
      <c r="S5338">
        <v>17978.59</v>
      </c>
      <c r="T5338">
        <v>9056.1725000000006</v>
      </c>
      <c r="U5338">
        <v>88</v>
      </c>
      <c r="V5338">
        <v>116</v>
      </c>
      <c r="W5338">
        <v>308</v>
      </c>
      <c r="X5338">
        <v>19229.41</v>
      </c>
      <c r="Y5338">
        <v>15171.56</v>
      </c>
      <c r="Z5338">
        <v>13937.25</v>
      </c>
      <c r="AA5338">
        <v>4429.1471000000001</v>
      </c>
      <c r="AB5338">
        <v>209</v>
      </c>
      <c r="AC5338">
        <v>183</v>
      </c>
      <c r="AD5338">
        <v>155</v>
      </c>
      <c r="AE5338">
        <v>129</v>
      </c>
      <c r="AF5338">
        <v>122</v>
      </c>
      <c r="AG5338">
        <v>121</v>
      </c>
      <c r="AH5338">
        <v>103</v>
      </c>
      <c r="AI5338">
        <v>81</v>
      </c>
      <c r="AJ5338">
        <v>87</v>
      </c>
      <c r="AK5338">
        <v>62</v>
      </c>
      <c r="AL5338">
        <v>52</v>
      </c>
      <c r="AM5338">
        <v>48</v>
      </c>
    </row>
    <row r="5339" spans="1:39" x14ac:dyDescent="0.15">
      <c r="A5339" t="s">
        <v>54</v>
      </c>
      <c r="B5339">
        <v>70</v>
      </c>
      <c r="C5339">
        <v>1</v>
      </c>
      <c r="D5339">
        <v>0</v>
      </c>
      <c r="E5339" t="s">
        <v>32</v>
      </c>
      <c r="F5339" t="s">
        <v>206</v>
      </c>
      <c r="G5339">
        <v>3490</v>
      </c>
      <c r="H5339">
        <v>4681</v>
      </c>
      <c r="I5339">
        <v>13526</v>
      </c>
      <c r="J5339">
        <v>873300.87</v>
      </c>
      <c r="K5339">
        <v>625414.18999999994</v>
      </c>
      <c r="L5339">
        <v>598635.89</v>
      </c>
      <c r="M5339">
        <v>207121.8787</v>
      </c>
      <c r="N5339">
        <v>412</v>
      </c>
      <c r="O5339">
        <v>520</v>
      </c>
      <c r="P5339">
        <v>1521</v>
      </c>
      <c r="Q5339">
        <v>101150.99</v>
      </c>
      <c r="R5339">
        <v>71443.92</v>
      </c>
      <c r="S5339">
        <v>60641.35</v>
      </c>
      <c r="T5339">
        <v>24585.689299999998</v>
      </c>
      <c r="U5339">
        <v>3078</v>
      </c>
      <c r="V5339">
        <v>4161</v>
      </c>
      <c r="W5339">
        <v>12005</v>
      </c>
      <c r="X5339">
        <v>772149.88</v>
      </c>
      <c r="Y5339">
        <v>553970.27</v>
      </c>
      <c r="Z5339">
        <v>537994.54</v>
      </c>
      <c r="AA5339">
        <v>182536.1894</v>
      </c>
      <c r="AB5339">
        <v>3469</v>
      </c>
      <c r="AC5339">
        <v>2747</v>
      </c>
      <c r="AD5339">
        <v>2311</v>
      </c>
      <c r="AE5339">
        <v>2467</v>
      </c>
      <c r="AF5339">
        <v>409</v>
      </c>
      <c r="AG5339">
        <v>269</v>
      </c>
      <c r="AH5339">
        <v>236</v>
      </c>
      <c r="AI5339">
        <v>377</v>
      </c>
      <c r="AJ5339">
        <v>3060</v>
      </c>
      <c r="AK5339">
        <v>2478</v>
      </c>
      <c r="AL5339">
        <v>2075</v>
      </c>
      <c r="AM5339">
        <v>2090</v>
      </c>
    </row>
    <row r="5340" spans="1:39" x14ac:dyDescent="0.15">
      <c r="A5340" t="s">
        <v>54</v>
      </c>
      <c r="B5340">
        <v>70</v>
      </c>
      <c r="C5340">
        <v>1</v>
      </c>
      <c r="D5340">
        <v>1</v>
      </c>
      <c r="E5340" t="s">
        <v>28</v>
      </c>
      <c r="F5340" t="s">
        <v>206</v>
      </c>
      <c r="G5340">
        <v>76116</v>
      </c>
      <c r="H5340">
        <v>106049</v>
      </c>
      <c r="I5340">
        <v>274639</v>
      </c>
      <c r="J5340">
        <v>16331765.449999999</v>
      </c>
      <c r="K5340">
        <v>13140839.93</v>
      </c>
      <c r="L5340">
        <v>11868562.960000001</v>
      </c>
      <c r="M5340">
        <v>4272058.3948999997</v>
      </c>
      <c r="N5340">
        <v>38737</v>
      </c>
      <c r="O5340">
        <v>50966</v>
      </c>
      <c r="P5340">
        <v>148516</v>
      </c>
      <c r="Q5340">
        <v>8496940.6500000004</v>
      </c>
      <c r="R5340">
        <v>6653408.5499999998</v>
      </c>
      <c r="S5340">
        <v>5637116.96</v>
      </c>
      <c r="T5340">
        <v>2404076.5205999999</v>
      </c>
      <c r="U5340">
        <v>37379</v>
      </c>
      <c r="V5340">
        <v>55083</v>
      </c>
      <c r="W5340">
        <v>126123</v>
      </c>
      <c r="X5340">
        <v>7834824.7999999998</v>
      </c>
      <c r="Y5340">
        <v>6487431.3799999999</v>
      </c>
      <c r="Z5340">
        <v>6231446</v>
      </c>
      <c r="AA5340">
        <v>1867981.8743</v>
      </c>
      <c r="AB5340">
        <v>73749</v>
      </c>
      <c r="AC5340">
        <v>72617</v>
      </c>
      <c r="AD5340">
        <v>45848</v>
      </c>
      <c r="AE5340">
        <v>67155</v>
      </c>
      <c r="AF5340">
        <v>37606</v>
      </c>
      <c r="AG5340">
        <v>37757</v>
      </c>
      <c r="AH5340">
        <v>26344</v>
      </c>
      <c r="AI5340">
        <v>34724</v>
      </c>
      <c r="AJ5340">
        <v>36143</v>
      </c>
      <c r="AK5340">
        <v>34860</v>
      </c>
      <c r="AL5340">
        <v>19504</v>
      </c>
      <c r="AM5340">
        <v>32431</v>
      </c>
    </row>
    <row r="5341" spans="1:39" x14ac:dyDescent="0.15">
      <c r="A5341" t="s">
        <v>54</v>
      </c>
      <c r="B5341">
        <v>70</v>
      </c>
      <c r="C5341">
        <v>1</v>
      </c>
      <c r="D5341">
        <v>1</v>
      </c>
      <c r="E5341" t="s">
        <v>30</v>
      </c>
      <c r="F5341" t="s">
        <v>206</v>
      </c>
      <c r="G5341">
        <v>7378</v>
      </c>
      <c r="H5341">
        <v>10511</v>
      </c>
      <c r="I5341">
        <v>26490</v>
      </c>
      <c r="J5341">
        <v>1592952.43</v>
      </c>
      <c r="K5341">
        <v>1282865.6100000001</v>
      </c>
      <c r="L5341">
        <v>1149654.44</v>
      </c>
      <c r="M5341">
        <v>413611.4093</v>
      </c>
      <c r="N5341">
        <v>3478</v>
      </c>
      <c r="O5341">
        <v>4617</v>
      </c>
      <c r="P5341">
        <v>13113</v>
      </c>
      <c r="Q5341">
        <v>760935.24</v>
      </c>
      <c r="R5341">
        <v>597373.91</v>
      </c>
      <c r="S5341">
        <v>495518.56</v>
      </c>
      <c r="T5341">
        <v>214685.51930000001</v>
      </c>
      <c r="U5341">
        <v>3900</v>
      </c>
      <c r="V5341">
        <v>5894</v>
      </c>
      <c r="W5341">
        <v>13377</v>
      </c>
      <c r="X5341">
        <v>832017.19</v>
      </c>
      <c r="Y5341">
        <v>685491.7</v>
      </c>
      <c r="Z5341">
        <v>654135.88</v>
      </c>
      <c r="AA5341">
        <v>198925.89</v>
      </c>
      <c r="AB5341">
        <v>7019</v>
      </c>
      <c r="AC5341">
        <v>7158</v>
      </c>
      <c r="AD5341">
        <v>3916</v>
      </c>
      <c r="AE5341">
        <v>7162</v>
      </c>
      <c r="AF5341">
        <v>3299</v>
      </c>
      <c r="AG5341">
        <v>3405</v>
      </c>
      <c r="AH5341">
        <v>2149</v>
      </c>
      <c r="AI5341">
        <v>3391</v>
      </c>
      <c r="AJ5341">
        <v>3720</v>
      </c>
      <c r="AK5341">
        <v>3753</v>
      </c>
      <c r="AL5341">
        <v>1767</v>
      </c>
      <c r="AM5341">
        <v>3771</v>
      </c>
    </row>
    <row r="5342" spans="1:39" x14ac:dyDescent="0.15">
      <c r="A5342" t="s">
        <v>54</v>
      </c>
      <c r="B5342">
        <v>70</v>
      </c>
      <c r="C5342">
        <v>1</v>
      </c>
      <c r="D5342">
        <v>1</v>
      </c>
      <c r="E5342" t="s">
        <v>29</v>
      </c>
      <c r="F5342" t="s">
        <v>206</v>
      </c>
      <c r="G5342">
        <v>81947</v>
      </c>
      <c r="H5342">
        <v>124397</v>
      </c>
      <c r="I5342">
        <v>317674</v>
      </c>
      <c r="J5342">
        <v>19007346.010000002</v>
      </c>
      <c r="K5342">
        <v>14492675.609999999</v>
      </c>
      <c r="L5342">
        <v>13314116.390000001</v>
      </c>
      <c r="M5342">
        <v>4897756.3535000002</v>
      </c>
      <c r="N5342">
        <v>30388</v>
      </c>
      <c r="O5342">
        <v>42497</v>
      </c>
      <c r="P5342">
        <v>125101</v>
      </c>
      <c r="Q5342">
        <v>7122942.1500000004</v>
      </c>
      <c r="R5342">
        <v>5308534.72</v>
      </c>
      <c r="S5342">
        <v>4508019.0599999996</v>
      </c>
      <c r="T5342">
        <v>2034988.6629999999</v>
      </c>
      <c r="U5342">
        <v>51559</v>
      </c>
      <c r="V5342">
        <v>81900</v>
      </c>
      <c r="W5342">
        <v>192573</v>
      </c>
      <c r="X5342">
        <v>11884403.859999999</v>
      </c>
      <c r="Y5342">
        <v>9184140.8900000006</v>
      </c>
      <c r="Z5342">
        <v>8806097.3300000001</v>
      </c>
      <c r="AA5342">
        <v>2862767.6905</v>
      </c>
      <c r="AB5342">
        <v>79353</v>
      </c>
      <c r="AC5342">
        <v>77890</v>
      </c>
      <c r="AD5342">
        <v>48883</v>
      </c>
      <c r="AE5342">
        <v>78941</v>
      </c>
      <c r="AF5342">
        <v>29397</v>
      </c>
      <c r="AG5342">
        <v>28947</v>
      </c>
      <c r="AH5342">
        <v>20699</v>
      </c>
      <c r="AI5342">
        <v>29313</v>
      </c>
      <c r="AJ5342">
        <v>49956</v>
      </c>
      <c r="AK5342">
        <v>48943</v>
      </c>
      <c r="AL5342">
        <v>28184</v>
      </c>
      <c r="AM5342">
        <v>49628</v>
      </c>
    </row>
    <row r="5343" spans="1:39" x14ac:dyDescent="0.15">
      <c r="A5343" t="s">
        <v>54</v>
      </c>
      <c r="B5343">
        <v>70</v>
      </c>
      <c r="C5343">
        <v>1</v>
      </c>
      <c r="D5343">
        <v>1</v>
      </c>
      <c r="E5343" t="s">
        <v>31</v>
      </c>
      <c r="F5343" t="s">
        <v>206</v>
      </c>
      <c r="G5343">
        <v>14</v>
      </c>
      <c r="H5343">
        <v>31</v>
      </c>
      <c r="I5343">
        <v>50</v>
      </c>
      <c r="J5343">
        <v>3038.8</v>
      </c>
      <c r="K5343">
        <v>2569.7600000000002</v>
      </c>
      <c r="L5343">
        <v>2393.77</v>
      </c>
      <c r="M5343">
        <v>756.68119999999999</v>
      </c>
      <c r="N5343">
        <v>2</v>
      </c>
      <c r="O5343">
        <v>4</v>
      </c>
      <c r="P5343">
        <v>7</v>
      </c>
      <c r="Q5343">
        <v>286.95999999999998</v>
      </c>
      <c r="R5343">
        <v>228.46</v>
      </c>
      <c r="S5343">
        <v>228.46</v>
      </c>
      <c r="T5343">
        <v>90.837400000000002</v>
      </c>
      <c r="U5343">
        <v>12</v>
      </c>
      <c r="V5343">
        <v>27</v>
      </c>
      <c r="W5343">
        <v>43</v>
      </c>
      <c r="X5343">
        <v>2751.84</v>
      </c>
      <c r="Y5343">
        <v>2341.3000000000002</v>
      </c>
      <c r="Z5343">
        <v>2165.31</v>
      </c>
      <c r="AA5343">
        <v>665.84379999999999</v>
      </c>
      <c r="AB5343">
        <v>12</v>
      </c>
      <c r="AC5343">
        <v>14</v>
      </c>
      <c r="AD5343">
        <v>8</v>
      </c>
      <c r="AE5343">
        <v>13</v>
      </c>
      <c r="AF5343">
        <v>2</v>
      </c>
      <c r="AG5343">
        <v>2</v>
      </c>
      <c r="AH5343">
        <v>0</v>
      </c>
      <c r="AI5343">
        <v>2</v>
      </c>
      <c r="AJ5343">
        <v>10</v>
      </c>
      <c r="AK5343">
        <v>12</v>
      </c>
      <c r="AL5343">
        <v>8</v>
      </c>
      <c r="AM5343">
        <v>11</v>
      </c>
    </row>
    <row r="5344" spans="1:39" x14ac:dyDescent="0.15">
      <c r="A5344" t="s">
        <v>54</v>
      </c>
      <c r="B5344">
        <v>70</v>
      </c>
      <c r="C5344">
        <v>1</v>
      </c>
      <c r="D5344">
        <v>1</v>
      </c>
      <c r="E5344" t="s">
        <v>32</v>
      </c>
      <c r="F5344" t="s">
        <v>206</v>
      </c>
      <c r="G5344">
        <v>3671</v>
      </c>
      <c r="H5344">
        <v>5627</v>
      </c>
      <c r="I5344">
        <v>14482</v>
      </c>
      <c r="J5344">
        <v>915715.53</v>
      </c>
      <c r="K5344">
        <v>676578.61</v>
      </c>
      <c r="L5344">
        <v>646205.18999999994</v>
      </c>
      <c r="M5344">
        <v>219095.80040000001</v>
      </c>
      <c r="N5344">
        <v>393</v>
      </c>
      <c r="O5344">
        <v>578</v>
      </c>
      <c r="P5344">
        <v>1417</v>
      </c>
      <c r="Q5344">
        <v>91220.81</v>
      </c>
      <c r="R5344">
        <v>71025.02</v>
      </c>
      <c r="S5344">
        <v>57998.52</v>
      </c>
      <c r="T5344">
        <v>23252.185700000002</v>
      </c>
      <c r="U5344">
        <v>3278</v>
      </c>
      <c r="V5344">
        <v>5049</v>
      </c>
      <c r="W5344">
        <v>13065</v>
      </c>
      <c r="X5344">
        <v>824494.72</v>
      </c>
      <c r="Y5344">
        <v>605553.59</v>
      </c>
      <c r="Z5344">
        <v>588206.67000000004</v>
      </c>
      <c r="AA5344">
        <v>195843.61470000001</v>
      </c>
      <c r="AB5344">
        <v>3602</v>
      </c>
      <c r="AC5344">
        <v>3414</v>
      </c>
      <c r="AD5344">
        <v>2113</v>
      </c>
      <c r="AE5344">
        <v>3281</v>
      </c>
      <c r="AF5344">
        <v>384</v>
      </c>
      <c r="AG5344">
        <v>319</v>
      </c>
      <c r="AH5344">
        <v>207</v>
      </c>
      <c r="AI5344">
        <v>383</v>
      </c>
      <c r="AJ5344">
        <v>3218</v>
      </c>
      <c r="AK5344">
        <v>3095</v>
      </c>
      <c r="AL5344">
        <v>1906</v>
      </c>
      <c r="AM5344">
        <v>2898</v>
      </c>
    </row>
    <row r="5345" spans="1:39" x14ac:dyDescent="0.15">
      <c r="A5345" t="s">
        <v>54</v>
      </c>
      <c r="B5345">
        <v>70</v>
      </c>
      <c r="C5345">
        <v>1</v>
      </c>
      <c r="D5345">
        <v>2</v>
      </c>
      <c r="E5345" t="s">
        <v>28</v>
      </c>
      <c r="F5345" t="s">
        <v>206</v>
      </c>
      <c r="G5345">
        <v>30085</v>
      </c>
      <c r="H5345">
        <v>36804</v>
      </c>
      <c r="I5345">
        <v>99861</v>
      </c>
      <c r="J5345">
        <v>6231896.4500000002</v>
      </c>
      <c r="K5345">
        <v>5010451.53</v>
      </c>
      <c r="L5345">
        <v>4507046.45</v>
      </c>
      <c r="M5345">
        <v>1562934.7522</v>
      </c>
      <c r="N5345">
        <v>13851</v>
      </c>
      <c r="O5345">
        <v>16170</v>
      </c>
      <c r="P5345">
        <v>48300</v>
      </c>
      <c r="Q5345">
        <v>2955541.74</v>
      </c>
      <c r="R5345">
        <v>2295579.42</v>
      </c>
      <c r="S5345">
        <v>1887038.24</v>
      </c>
      <c r="T5345">
        <v>793149.91220000002</v>
      </c>
      <c r="U5345">
        <v>16234</v>
      </c>
      <c r="V5345">
        <v>20634</v>
      </c>
      <c r="W5345">
        <v>51561</v>
      </c>
      <c r="X5345">
        <v>3276354.71</v>
      </c>
      <c r="Y5345">
        <v>2714872.11</v>
      </c>
      <c r="Z5345">
        <v>2620008.21</v>
      </c>
      <c r="AA5345">
        <v>769784.84</v>
      </c>
      <c r="AB5345">
        <v>28960</v>
      </c>
      <c r="AC5345">
        <v>27039</v>
      </c>
      <c r="AD5345">
        <v>13142</v>
      </c>
      <c r="AE5345">
        <v>25075</v>
      </c>
      <c r="AF5345">
        <v>13348</v>
      </c>
      <c r="AG5345">
        <v>13192</v>
      </c>
      <c r="AH5345">
        <v>7293</v>
      </c>
      <c r="AI5345">
        <v>12205</v>
      </c>
      <c r="AJ5345">
        <v>15612</v>
      </c>
      <c r="AK5345">
        <v>13847</v>
      </c>
      <c r="AL5345">
        <v>5849</v>
      </c>
      <c r="AM5345">
        <v>12870</v>
      </c>
    </row>
    <row r="5346" spans="1:39" x14ac:dyDescent="0.15">
      <c r="A5346" t="s">
        <v>54</v>
      </c>
      <c r="B5346">
        <v>70</v>
      </c>
      <c r="C5346">
        <v>1</v>
      </c>
      <c r="D5346">
        <v>2</v>
      </c>
      <c r="E5346" t="s">
        <v>30</v>
      </c>
      <c r="F5346" t="s">
        <v>206</v>
      </c>
      <c r="G5346">
        <v>3366</v>
      </c>
      <c r="H5346">
        <v>4152</v>
      </c>
      <c r="I5346">
        <v>11195</v>
      </c>
      <c r="J5346">
        <v>704704.18</v>
      </c>
      <c r="K5346">
        <v>564374.07999999996</v>
      </c>
      <c r="L5346">
        <v>502395.43</v>
      </c>
      <c r="M5346">
        <v>175634.6778</v>
      </c>
      <c r="N5346">
        <v>1464</v>
      </c>
      <c r="O5346">
        <v>1710</v>
      </c>
      <c r="P5346">
        <v>5016</v>
      </c>
      <c r="Q5346">
        <v>312391.48</v>
      </c>
      <c r="R5346">
        <v>242288.11</v>
      </c>
      <c r="S5346">
        <v>193753.8</v>
      </c>
      <c r="T5346">
        <v>83606.697799999994</v>
      </c>
      <c r="U5346">
        <v>1902</v>
      </c>
      <c r="V5346">
        <v>2442</v>
      </c>
      <c r="W5346">
        <v>6179</v>
      </c>
      <c r="X5346">
        <v>392312.7</v>
      </c>
      <c r="Y5346">
        <v>322085.96999999997</v>
      </c>
      <c r="Z5346">
        <v>308641.63</v>
      </c>
      <c r="AA5346">
        <v>92027.98</v>
      </c>
      <c r="AB5346">
        <v>3154</v>
      </c>
      <c r="AC5346">
        <v>3079</v>
      </c>
      <c r="AD5346">
        <v>1337</v>
      </c>
      <c r="AE5346">
        <v>3282</v>
      </c>
      <c r="AF5346">
        <v>1373</v>
      </c>
      <c r="AG5346">
        <v>1403</v>
      </c>
      <c r="AH5346">
        <v>731</v>
      </c>
      <c r="AI5346">
        <v>1439</v>
      </c>
      <c r="AJ5346">
        <v>1781</v>
      </c>
      <c r="AK5346">
        <v>1676</v>
      </c>
      <c r="AL5346">
        <v>606</v>
      </c>
      <c r="AM5346">
        <v>1843</v>
      </c>
    </row>
    <row r="5347" spans="1:39" x14ac:dyDescent="0.15">
      <c r="A5347" t="s">
        <v>54</v>
      </c>
      <c r="B5347">
        <v>70</v>
      </c>
      <c r="C5347">
        <v>1</v>
      </c>
      <c r="D5347">
        <v>2</v>
      </c>
      <c r="E5347" t="s">
        <v>29</v>
      </c>
      <c r="F5347" t="s">
        <v>206</v>
      </c>
      <c r="G5347">
        <v>12482</v>
      </c>
      <c r="H5347">
        <v>15992</v>
      </c>
      <c r="I5347">
        <v>44616</v>
      </c>
      <c r="J5347">
        <v>2798207.44</v>
      </c>
      <c r="K5347">
        <v>2130726.89</v>
      </c>
      <c r="L5347">
        <v>1952877.38</v>
      </c>
      <c r="M5347">
        <v>700080.22589999996</v>
      </c>
      <c r="N5347">
        <v>4694</v>
      </c>
      <c r="O5347">
        <v>5543</v>
      </c>
      <c r="P5347">
        <v>17077</v>
      </c>
      <c r="Q5347">
        <v>1056134.2</v>
      </c>
      <c r="R5347">
        <v>791190.41</v>
      </c>
      <c r="S5347">
        <v>659565.04</v>
      </c>
      <c r="T5347">
        <v>287212.10600000003</v>
      </c>
      <c r="U5347">
        <v>7788</v>
      </c>
      <c r="V5347">
        <v>10449</v>
      </c>
      <c r="W5347">
        <v>27539</v>
      </c>
      <c r="X5347">
        <v>1742073.24</v>
      </c>
      <c r="Y5347">
        <v>1339536.48</v>
      </c>
      <c r="Z5347">
        <v>1293312.3400000001</v>
      </c>
      <c r="AA5347">
        <v>412868.11989999999</v>
      </c>
      <c r="AB5347">
        <v>12032</v>
      </c>
      <c r="AC5347">
        <v>11521</v>
      </c>
      <c r="AD5347">
        <v>5293</v>
      </c>
      <c r="AE5347">
        <v>11962</v>
      </c>
      <c r="AF5347">
        <v>4546</v>
      </c>
      <c r="AG5347">
        <v>4408</v>
      </c>
      <c r="AH5347">
        <v>2435</v>
      </c>
      <c r="AI5347">
        <v>4524</v>
      </c>
      <c r="AJ5347">
        <v>7486</v>
      </c>
      <c r="AK5347">
        <v>7113</v>
      </c>
      <c r="AL5347">
        <v>2858</v>
      </c>
      <c r="AM5347">
        <v>7438</v>
      </c>
    </row>
    <row r="5348" spans="1:39" x14ac:dyDescent="0.15">
      <c r="A5348" t="s">
        <v>54</v>
      </c>
      <c r="B5348">
        <v>70</v>
      </c>
      <c r="C5348">
        <v>1</v>
      </c>
      <c r="D5348">
        <v>2</v>
      </c>
      <c r="E5348" t="s">
        <v>31</v>
      </c>
      <c r="F5348" t="s">
        <v>206</v>
      </c>
      <c r="G5348">
        <v>1</v>
      </c>
      <c r="H5348">
        <v>2</v>
      </c>
      <c r="I5348">
        <v>2</v>
      </c>
      <c r="J5348">
        <v>128.99</v>
      </c>
      <c r="K5348">
        <v>104.99</v>
      </c>
      <c r="L5348">
        <v>104.99</v>
      </c>
      <c r="M5348">
        <v>34.32</v>
      </c>
      <c r="N5348">
        <v>0</v>
      </c>
      <c r="O5348">
        <v>0</v>
      </c>
      <c r="P5348">
        <v>0</v>
      </c>
      <c r="Q5348">
        <v>0</v>
      </c>
      <c r="R5348">
        <v>0</v>
      </c>
      <c r="S5348">
        <v>0</v>
      </c>
      <c r="T5348">
        <v>0</v>
      </c>
      <c r="U5348">
        <v>1</v>
      </c>
      <c r="V5348">
        <v>2</v>
      </c>
      <c r="W5348">
        <v>2</v>
      </c>
      <c r="X5348">
        <v>128.99</v>
      </c>
      <c r="Y5348">
        <v>104.99</v>
      </c>
      <c r="Z5348">
        <v>104.99</v>
      </c>
      <c r="AA5348">
        <v>34.32</v>
      </c>
      <c r="AB5348">
        <v>1</v>
      </c>
      <c r="AC5348">
        <v>1</v>
      </c>
      <c r="AD5348">
        <v>0</v>
      </c>
      <c r="AE5348">
        <v>1</v>
      </c>
      <c r="AF5348">
        <v>0</v>
      </c>
      <c r="AG5348">
        <v>0</v>
      </c>
      <c r="AH5348">
        <v>0</v>
      </c>
      <c r="AI5348">
        <v>0</v>
      </c>
      <c r="AJ5348">
        <v>1</v>
      </c>
      <c r="AK5348">
        <v>1</v>
      </c>
      <c r="AL5348">
        <v>0</v>
      </c>
      <c r="AM5348">
        <v>1</v>
      </c>
    </row>
    <row r="5349" spans="1:39" x14ac:dyDescent="0.15">
      <c r="A5349" t="s">
        <v>54</v>
      </c>
      <c r="B5349">
        <v>70</v>
      </c>
      <c r="C5349">
        <v>1</v>
      </c>
      <c r="D5349">
        <v>2</v>
      </c>
      <c r="E5349" t="s">
        <v>32</v>
      </c>
      <c r="F5349" t="s">
        <v>206</v>
      </c>
      <c r="G5349">
        <v>2154</v>
      </c>
      <c r="H5349">
        <v>2922</v>
      </c>
      <c r="I5349">
        <v>8261</v>
      </c>
      <c r="J5349">
        <v>537469.61</v>
      </c>
      <c r="K5349">
        <v>391596.43</v>
      </c>
      <c r="L5349">
        <v>372735.81</v>
      </c>
      <c r="M5349">
        <v>126370.4068</v>
      </c>
      <c r="N5349">
        <v>272</v>
      </c>
      <c r="O5349">
        <v>330</v>
      </c>
      <c r="P5349">
        <v>980</v>
      </c>
      <c r="Q5349">
        <v>66100.509999999995</v>
      </c>
      <c r="R5349">
        <v>48863.49</v>
      </c>
      <c r="S5349">
        <v>38379.230000000003</v>
      </c>
      <c r="T5349">
        <v>15690.607</v>
      </c>
      <c r="U5349">
        <v>1882</v>
      </c>
      <c r="V5349">
        <v>2592</v>
      </c>
      <c r="W5349">
        <v>7281</v>
      </c>
      <c r="X5349">
        <v>471369.1</v>
      </c>
      <c r="Y5349">
        <v>342732.94</v>
      </c>
      <c r="Z5349">
        <v>334356.58</v>
      </c>
      <c r="AA5349">
        <v>110679.79979999999</v>
      </c>
      <c r="AB5349">
        <v>2095</v>
      </c>
      <c r="AC5349">
        <v>1886</v>
      </c>
      <c r="AD5349">
        <v>955</v>
      </c>
      <c r="AE5349">
        <v>1857</v>
      </c>
      <c r="AF5349">
        <v>263</v>
      </c>
      <c r="AG5349">
        <v>196</v>
      </c>
      <c r="AH5349">
        <v>99</v>
      </c>
      <c r="AI5349">
        <v>263</v>
      </c>
      <c r="AJ5349">
        <v>1832</v>
      </c>
      <c r="AK5349">
        <v>1690</v>
      </c>
      <c r="AL5349">
        <v>856</v>
      </c>
      <c r="AM5349">
        <v>1594</v>
      </c>
    </row>
    <row r="5350" spans="1:39" x14ac:dyDescent="0.15">
      <c r="A5350" t="s">
        <v>54</v>
      </c>
      <c r="B5350">
        <v>70</v>
      </c>
      <c r="C5350">
        <v>2</v>
      </c>
      <c r="D5350">
        <v>0</v>
      </c>
      <c r="E5350" t="s">
        <v>28</v>
      </c>
      <c r="F5350" t="s">
        <v>206</v>
      </c>
      <c r="G5350">
        <v>1126</v>
      </c>
      <c r="H5350">
        <v>2552</v>
      </c>
      <c r="I5350">
        <v>5117</v>
      </c>
      <c r="J5350">
        <v>289331.90000000002</v>
      </c>
      <c r="K5350">
        <v>220477.4</v>
      </c>
      <c r="L5350">
        <v>173418.88</v>
      </c>
      <c r="M5350">
        <v>79485.775800000003</v>
      </c>
      <c r="N5350">
        <v>1126</v>
      </c>
      <c r="O5350">
        <v>1240</v>
      </c>
      <c r="P5350">
        <v>3001</v>
      </c>
      <c r="Q5350">
        <v>161322.63</v>
      </c>
      <c r="R5350">
        <v>117439.03999999999</v>
      </c>
      <c r="S5350">
        <v>75544.91</v>
      </c>
      <c r="T5350">
        <v>47139.595200000003</v>
      </c>
      <c r="U5350">
        <v>1126</v>
      </c>
      <c r="V5350">
        <v>1312</v>
      </c>
      <c r="W5350">
        <v>2116</v>
      </c>
      <c r="X5350">
        <v>128009.27</v>
      </c>
      <c r="Y5350">
        <v>103038.36</v>
      </c>
      <c r="Z5350">
        <v>97873.97</v>
      </c>
      <c r="AA5350">
        <v>32346.1806</v>
      </c>
      <c r="AB5350">
        <v>1115</v>
      </c>
      <c r="AC5350">
        <v>1108</v>
      </c>
      <c r="AD5350">
        <v>922</v>
      </c>
      <c r="AE5350">
        <v>811</v>
      </c>
      <c r="AF5350">
        <v>1115</v>
      </c>
      <c r="AG5350">
        <v>1108</v>
      </c>
      <c r="AH5350">
        <v>922</v>
      </c>
      <c r="AI5350">
        <v>811</v>
      </c>
      <c r="AJ5350">
        <v>1115</v>
      </c>
      <c r="AK5350">
        <v>1108</v>
      </c>
      <c r="AL5350">
        <v>922</v>
      </c>
      <c r="AM5350">
        <v>811</v>
      </c>
    </row>
    <row r="5351" spans="1:39" x14ac:dyDescent="0.15">
      <c r="A5351" t="s">
        <v>54</v>
      </c>
      <c r="B5351">
        <v>70</v>
      </c>
      <c r="C5351">
        <v>2</v>
      </c>
      <c r="D5351">
        <v>0</v>
      </c>
      <c r="E5351" t="s">
        <v>30</v>
      </c>
      <c r="F5351" t="s">
        <v>206</v>
      </c>
      <c r="G5351">
        <v>3</v>
      </c>
      <c r="H5351">
        <v>7</v>
      </c>
      <c r="I5351">
        <v>19</v>
      </c>
      <c r="J5351">
        <v>1057.8800000000001</v>
      </c>
      <c r="K5351">
        <v>654.20000000000005</v>
      </c>
      <c r="L5351">
        <v>597.22</v>
      </c>
      <c r="M5351">
        <v>324.50560000000002</v>
      </c>
      <c r="N5351">
        <v>3</v>
      </c>
      <c r="O5351">
        <v>3</v>
      </c>
      <c r="P5351">
        <v>10</v>
      </c>
      <c r="Q5351">
        <v>624.95000000000005</v>
      </c>
      <c r="R5351">
        <v>417.45</v>
      </c>
      <c r="S5351">
        <v>360.47</v>
      </c>
      <c r="T5351">
        <v>185.41560000000001</v>
      </c>
      <c r="U5351">
        <v>3</v>
      </c>
      <c r="V5351">
        <v>4</v>
      </c>
      <c r="W5351">
        <v>9</v>
      </c>
      <c r="X5351">
        <v>432.93</v>
      </c>
      <c r="Y5351">
        <v>236.75</v>
      </c>
      <c r="Z5351">
        <v>236.75</v>
      </c>
      <c r="AA5351">
        <v>139.09</v>
      </c>
      <c r="AB5351">
        <v>3</v>
      </c>
      <c r="AC5351">
        <v>3</v>
      </c>
      <c r="AD5351">
        <v>3</v>
      </c>
      <c r="AE5351">
        <v>2</v>
      </c>
      <c r="AF5351">
        <v>3</v>
      </c>
      <c r="AG5351">
        <v>3</v>
      </c>
      <c r="AH5351">
        <v>3</v>
      </c>
      <c r="AI5351">
        <v>2</v>
      </c>
      <c r="AJ5351">
        <v>3</v>
      </c>
      <c r="AK5351">
        <v>3</v>
      </c>
      <c r="AL5351">
        <v>3</v>
      </c>
      <c r="AM5351">
        <v>2</v>
      </c>
    </row>
    <row r="5352" spans="1:39" x14ac:dyDescent="0.15">
      <c r="A5352" t="s">
        <v>54</v>
      </c>
      <c r="B5352">
        <v>70</v>
      </c>
      <c r="C5352">
        <v>2</v>
      </c>
      <c r="D5352">
        <v>0</v>
      </c>
      <c r="E5352" t="s">
        <v>29</v>
      </c>
      <c r="F5352" t="s">
        <v>206</v>
      </c>
      <c r="G5352">
        <v>5</v>
      </c>
      <c r="H5352">
        <v>11</v>
      </c>
      <c r="I5352">
        <v>28</v>
      </c>
      <c r="J5352">
        <v>1306.81</v>
      </c>
      <c r="K5352">
        <v>882.99</v>
      </c>
      <c r="L5352">
        <v>694.51</v>
      </c>
      <c r="M5352">
        <v>435.56110000000001</v>
      </c>
      <c r="N5352">
        <v>5</v>
      </c>
      <c r="O5352">
        <v>6</v>
      </c>
      <c r="P5352">
        <v>16</v>
      </c>
      <c r="Q5352">
        <v>756.88</v>
      </c>
      <c r="R5352">
        <v>480.87</v>
      </c>
      <c r="S5352">
        <v>381.39</v>
      </c>
      <c r="T5352">
        <v>285.89109999999999</v>
      </c>
      <c r="U5352">
        <v>5</v>
      </c>
      <c r="V5352">
        <v>5</v>
      </c>
      <c r="W5352">
        <v>12</v>
      </c>
      <c r="X5352">
        <v>549.92999999999995</v>
      </c>
      <c r="Y5352">
        <v>402.12</v>
      </c>
      <c r="Z5352">
        <v>313.12</v>
      </c>
      <c r="AA5352">
        <v>149.66999999999999</v>
      </c>
      <c r="AB5352">
        <v>5</v>
      </c>
      <c r="AC5352">
        <v>4</v>
      </c>
      <c r="AD5352">
        <v>4</v>
      </c>
      <c r="AE5352">
        <v>5</v>
      </c>
      <c r="AF5352">
        <v>5</v>
      </c>
      <c r="AG5352">
        <v>4</v>
      </c>
      <c r="AH5352">
        <v>4</v>
      </c>
      <c r="AI5352">
        <v>5</v>
      </c>
      <c r="AJ5352">
        <v>5</v>
      </c>
      <c r="AK5352">
        <v>4</v>
      </c>
      <c r="AL5352">
        <v>4</v>
      </c>
      <c r="AM5352">
        <v>5</v>
      </c>
    </row>
    <row r="5353" spans="1:39" x14ac:dyDescent="0.15">
      <c r="A5353" t="s">
        <v>54</v>
      </c>
      <c r="B5353">
        <v>70</v>
      </c>
      <c r="C5353">
        <v>2</v>
      </c>
      <c r="D5353">
        <v>0</v>
      </c>
      <c r="E5353" t="s">
        <v>32</v>
      </c>
      <c r="F5353" t="s">
        <v>206</v>
      </c>
      <c r="G5353">
        <v>180</v>
      </c>
      <c r="H5353">
        <v>444</v>
      </c>
      <c r="I5353">
        <v>892</v>
      </c>
      <c r="J5353">
        <v>52363.58</v>
      </c>
      <c r="K5353">
        <v>37133.75</v>
      </c>
      <c r="L5353">
        <v>31267.55</v>
      </c>
      <c r="M5353">
        <v>14104.8786</v>
      </c>
      <c r="N5353">
        <v>180</v>
      </c>
      <c r="O5353">
        <v>200</v>
      </c>
      <c r="P5353">
        <v>434</v>
      </c>
      <c r="Q5353">
        <v>23522.81</v>
      </c>
      <c r="R5353">
        <v>16443.060000000001</v>
      </c>
      <c r="S5353">
        <v>11435.04</v>
      </c>
      <c r="T5353">
        <v>6905.5110000000004</v>
      </c>
      <c r="U5353">
        <v>180</v>
      </c>
      <c r="V5353">
        <v>244</v>
      </c>
      <c r="W5353">
        <v>458</v>
      </c>
      <c r="X5353">
        <v>28840.77</v>
      </c>
      <c r="Y5353">
        <v>20690.689999999999</v>
      </c>
      <c r="Z5353">
        <v>19832.509999999998</v>
      </c>
      <c r="AA5353">
        <v>7199.3675999999996</v>
      </c>
      <c r="AB5353">
        <v>178</v>
      </c>
      <c r="AC5353">
        <v>176</v>
      </c>
      <c r="AD5353">
        <v>162</v>
      </c>
      <c r="AE5353">
        <v>148</v>
      </c>
      <c r="AF5353">
        <v>178</v>
      </c>
      <c r="AG5353">
        <v>176</v>
      </c>
      <c r="AH5353">
        <v>162</v>
      </c>
      <c r="AI5353">
        <v>148</v>
      </c>
      <c r="AJ5353">
        <v>178</v>
      </c>
      <c r="AK5353">
        <v>176</v>
      </c>
      <c r="AL5353">
        <v>162</v>
      </c>
      <c r="AM5353">
        <v>148</v>
      </c>
    </row>
    <row r="5354" spans="1:39" x14ac:dyDescent="0.15">
      <c r="A5354" t="s">
        <v>54</v>
      </c>
      <c r="B5354">
        <v>70</v>
      </c>
      <c r="C5354">
        <v>2</v>
      </c>
      <c r="D5354">
        <v>1</v>
      </c>
      <c r="E5354" t="s">
        <v>28</v>
      </c>
      <c r="F5354" t="s">
        <v>206</v>
      </c>
      <c r="G5354">
        <v>6938</v>
      </c>
      <c r="H5354">
        <v>16804</v>
      </c>
      <c r="I5354">
        <v>33219</v>
      </c>
      <c r="J5354">
        <v>1765715.5</v>
      </c>
      <c r="K5354">
        <v>1367348.44</v>
      </c>
      <c r="L5354">
        <v>1147308.23</v>
      </c>
      <c r="M5354">
        <v>508234.60509999999</v>
      </c>
      <c r="N5354">
        <v>6938</v>
      </c>
      <c r="O5354">
        <v>8191</v>
      </c>
      <c r="P5354">
        <v>19132</v>
      </c>
      <c r="Q5354">
        <v>971097</v>
      </c>
      <c r="R5354">
        <v>716569.97</v>
      </c>
      <c r="S5354">
        <v>522343.22</v>
      </c>
      <c r="T5354">
        <v>303302.83880000003</v>
      </c>
      <c r="U5354">
        <v>6938</v>
      </c>
      <c r="V5354">
        <v>8613</v>
      </c>
      <c r="W5354">
        <v>14087</v>
      </c>
      <c r="X5354">
        <v>794618.5</v>
      </c>
      <c r="Y5354">
        <v>650778.47</v>
      </c>
      <c r="Z5354">
        <v>624965.01</v>
      </c>
      <c r="AA5354">
        <v>204931.76629999999</v>
      </c>
      <c r="AB5354">
        <v>6724</v>
      </c>
      <c r="AC5354">
        <v>6864</v>
      </c>
      <c r="AD5354">
        <v>5073</v>
      </c>
      <c r="AE5354">
        <v>6507</v>
      </c>
      <c r="AF5354">
        <v>6724</v>
      </c>
      <c r="AG5354">
        <v>6864</v>
      </c>
      <c r="AH5354">
        <v>5073</v>
      </c>
      <c r="AI5354">
        <v>6507</v>
      </c>
      <c r="AJ5354">
        <v>6724</v>
      </c>
      <c r="AK5354">
        <v>6864</v>
      </c>
      <c r="AL5354">
        <v>5073</v>
      </c>
      <c r="AM5354">
        <v>6507</v>
      </c>
    </row>
    <row r="5355" spans="1:39" x14ac:dyDescent="0.15">
      <c r="A5355" t="s">
        <v>54</v>
      </c>
      <c r="B5355">
        <v>70</v>
      </c>
      <c r="C5355">
        <v>2</v>
      </c>
      <c r="D5355">
        <v>1</v>
      </c>
      <c r="E5355" t="s">
        <v>30</v>
      </c>
      <c r="F5355" t="s">
        <v>206</v>
      </c>
      <c r="G5355">
        <v>686</v>
      </c>
      <c r="H5355">
        <v>1650</v>
      </c>
      <c r="I5355">
        <v>3182</v>
      </c>
      <c r="J5355">
        <v>171857.94</v>
      </c>
      <c r="K5355">
        <v>132936.67000000001</v>
      </c>
      <c r="L5355">
        <v>108822.97</v>
      </c>
      <c r="M5355">
        <v>48824.513800000001</v>
      </c>
      <c r="N5355">
        <v>686</v>
      </c>
      <c r="O5355">
        <v>795</v>
      </c>
      <c r="P5355">
        <v>1804</v>
      </c>
      <c r="Q5355">
        <v>92849.99</v>
      </c>
      <c r="R5355">
        <v>68615.009999999995</v>
      </c>
      <c r="S5355">
        <v>47790.19</v>
      </c>
      <c r="T5355">
        <v>28634.829099999999</v>
      </c>
      <c r="U5355">
        <v>686</v>
      </c>
      <c r="V5355">
        <v>855</v>
      </c>
      <c r="W5355">
        <v>1378</v>
      </c>
      <c r="X5355">
        <v>79007.95</v>
      </c>
      <c r="Y5355">
        <v>64321.66</v>
      </c>
      <c r="Z5355">
        <v>61032.78</v>
      </c>
      <c r="AA5355">
        <v>20189.684700000002</v>
      </c>
      <c r="AB5355">
        <v>645</v>
      </c>
      <c r="AC5355">
        <v>679</v>
      </c>
      <c r="AD5355">
        <v>448</v>
      </c>
      <c r="AE5355">
        <v>663</v>
      </c>
      <c r="AF5355">
        <v>645</v>
      </c>
      <c r="AG5355">
        <v>679</v>
      </c>
      <c r="AH5355">
        <v>448</v>
      </c>
      <c r="AI5355">
        <v>663</v>
      </c>
      <c r="AJ5355">
        <v>645</v>
      </c>
      <c r="AK5355">
        <v>679</v>
      </c>
      <c r="AL5355">
        <v>448</v>
      </c>
      <c r="AM5355">
        <v>663</v>
      </c>
    </row>
    <row r="5356" spans="1:39" x14ac:dyDescent="0.15">
      <c r="A5356" t="s">
        <v>54</v>
      </c>
      <c r="B5356">
        <v>70</v>
      </c>
      <c r="C5356">
        <v>2</v>
      </c>
      <c r="D5356">
        <v>1</v>
      </c>
      <c r="E5356" t="s">
        <v>29</v>
      </c>
      <c r="F5356" t="s">
        <v>206</v>
      </c>
      <c r="G5356">
        <v>10569</v>
      </c>
      <c r="H5356">
        <v>26847</v>
      </c>
      <c r="I5356">
        <v>54404</v>
      </c>
      <c r="J5356">
        <v>2906373.96</v>
      </c>
      <c r="K5356">
        <v>2122960.2000000002</v>
      </c>
      <c r="L5356">
        <v>1790069.86</v>
      </c>
      <c r="M5356">
        <v>835547.29429999995</v>
      </c>
      <c r="N5356">
        <v>10569</v>
      </c>
      <c r="O5356">
        <v>12813</v>
      </c>
      <c r="P5356">
        <v>30094</v>
      </c>
      <c r="Q5356">
        <v>1527351.74</v>
      </c>
      <c r="R5356">
        <v>1073141.08</v>
      </c>
      <c r="S5356">
        <v>782089.69</v>
      </c>
      <c r="T5356">
        <v>480154.33679999999</v>
      </c>
      <c r="U5356">
        <v>10569</v>
      </c>
      <c r="V5356">
        <v>14034</v>
      </c>
      <c r="W5356">
        <v>24310</v>
      </c>
      <c r="X5356">
        <v>1379022.22</v>
      </c>
      <c r="Y5356">
        <v>1049819.1200000001</v>
      </c>
      <c r="Z5356">
        <v>1007980.17</v>
      </c>
      <c r="AA5356">
        <v>355392.95750000002</v>
      </c>
      <c r="AB5356">
        <v>10168</v>
      </c>
      <c r="AC5356">
        <v>10182</v>
      </c>
      <c r="AD5356">
        <v>7617</v>
      </c>
      <c r="AE5356">
        <v>10297</v>
      </c>
      <c r="AF5356">
        <v>10168</v>
      </c>
      <c r="AG5356">
        <v>10182</v>
      </c>
      <c r="AH5356">
        <v>7617</v>
      </c>
      <c r="AI5356">
        <v>10297</v>
      </c>
      <c r="AJ5356">
        <v>10168</v>
      </c>
      <c r="AK5356">
        <v>10182</v>
      </c>
      <c r="AL5356">
        <v>7617</v>
      </c>
      <c r="AM5356">
        <v>10297</v>
      </c>
    </row>
    <row r="5357" spans="1:39" x14ac:dyDescent="0.15">
      <c r="A5357" t="s">
        <v>54</v>
      </c>
      <c r="B5357">
        <v>70</v>
      </c>
      <c r="C5357">
        <v>2</v>
      </c>
      <c r="D5357">
        <v>1</v>
      </c>
      <c r="E5357" t="s">
        <v>31</v>
      </c>
      <c r="F5357" t="s">
        <v>206</v>
      </c>
      <c r="G5357">
        <v>4</v>
      </c>
      <c r="H5357">
        <v>11</v>
      </c>
      <c r="I5357">
        <v>21</v>
      </c>
      <c r="J5357">
        <v>1065.8800000000001</v>
      </c>
      <c r="K5357">
        <v>906.53</v>
      </c>
      <c r="L5357">
        <v>713.56</v>
      </c>
      <c r="M5357">
        <v>329.12310000000002</v>
      </c>
      <c r="N5357">
        <v>4</v>
      </c>
      <c r="O5357">
        <v>5</v>
      </c>
      <c r="P5357">
        <v>12</v>
      </c>
      <c r="Q5357">
        <v>547.9</v>
      </c>
      <c r="R5357">
        <v>388.55</v>
      </c>
      <c r="S5357">
        <v>294.58</v>
      </c>
      <c r="T5357">
        <v>215.87309999999999</v>
      </c>
      <c r="U5357">
        <v>4</v>
      </c>
      <c r="V5357">
        <v>6</v>
      </c>
      <c r="W5357">
        <v>9</v>
      </c>
      <c r="X5357">
        <v>517.98</v>
      </c>
      <c r="Y5357">
        <v>517.98</v>
      </c>
      <c r="Z5357">
        <v>418.98</v>
      </c>
      <c r="AA5357">
        <v>113.25</v>
      </c>
      <c r="AB5357">
        <v>4</v>
      </c>
      <c r="AC5357">
        <v>4</v>
      </c>
      <c r="AD5357">
        <v>2</v>
      </c>
      <c r="AE5357">
        <v>4</v>
      </c>
      <c r="AF5357">
        <v>4</v>
      </c>
      <c r="AG5357">
        <v>4</v>
      </c>
      <c r="AH5357">
        <v>2</v>
      </c>
      <c r="AI5357">
        <v>4</v>
      </c>
      <c r="AJ5357">
        <v>4</v>
      </c>
      <c r="AK5357">
        <v>4</v>
      </c>
      <c r="AL5357">
        <v>2</v>
      </c>
      <c r="AM5357">
        <v>4</v>
      </c>
    </row>
    <row r="5358" spans="1:39" x14ac:dyDescent="0.15">
      <c r="A5358" t="s">
        <v>54</v>
      </c>
      <c r="B5358">
        <v>70</v>
      </c>
      <c r="C5358">
        <v>2</v>
      </c>
      <c r="D5358">
        <v>1</v>
      </c>
      <c r="E5358" t="s">
        <v>32</v>
      </c>
      <c r="F5358" t="s">
        <v>206</v>
      </c>
      <c r="G5358">
        <v>481</v>
      </c>
      <c r="H5358">
        <v>1242</v>
      </c>
      <c r="I5358">
        <v>2490</v>
      </c>
      <c r="J5358">
        <v>135795.03</v>
      </c>
      <c r="K5358">
        <v>97925.98</v>
      </c>
      <c r="L5358">
        <v>84515.25</v>
      </c>
      <c r="M5358">
        <v>38513.364200000004</v>
      </c>
      <c r="N5358">
        <v>481</v>
      </c>
      <c r="O5358">
        <v>577</v>
      </c>
      <c r="P5358">
        <v>1180</v>
      </c>
      <c r="Q5358">
        <v>59096.2</v>
      </c>
      <c r="R5358">
        <v>42406.54</v>
      </c>
      <c r="S5358">
        <v>30522.2</v>
      </c>
      <c r="T5358">
        <v>18866.4925</v>
      </c>
      <c r="U5358">
        <v>481</v>
      </c>
      <c r="V5358">
        <v>665</v>
      </c>
      <c r="W5358">
        <v>1310</v>
      </c>
      <c r="X5358">
        <v>76698.83</v>
      </c>
      <c r="Y5358">
        <v>55519.44</v>
      </c>
      <c r="Z5358">
        <v>53993.05</v>
      </c>
      <c r="AA5358">
        <v>19646.8717</v>
      </c>
      <c r="AB5358">
        <v>469</v>
      </c>
      <c r="AC5358">
        <v>461</v>
      </c>
      <c r="AD5358">
        <v>345</v>
      </c>
      <c r="AE5358">
        <v>457</v>
      </c>
      <c r="AF5358">
        <v>469</v>
      </c>
      <c r="AG5358">
        <v>461</v>
      </c>
      <c r="AH5358">
        <v>345</v>
      </c>
      <c r="AI5358">
        <v>457</v>
      </c>
      <c r="AJ5358">
        <v>469</v>
      </c>
      <c r="AK5358">
        <v>461</v>
      </c>
      <c r="AL5358">
        <v>345</v>
      </c>
      <c r="AM5358">
        <v>457</v>
      </c>
    </row>
    <row r="5359" spans="1:39" x14ac:dyDescent="0.15">
      <c r="A5359" t="s">
        <v>54</v>
      </c>
      <c r="B5359">
        <v>70</v>
      </c>
      <c r="C5359">
        <v>2</v>
      </c>
      <c r="D5359">
        <v>2</v>
      </c>
      <c r="E5359" t="s">
        <v>28</v>
      </c>
      <c r="F5359" t="s">
        <v>206</v>
      </c>
      <c r="G5359">
        <v>1523</v>
      </c>
      <c r="H5359">
        <v>3403</v>
      </c>
      <c r="I5359">
        <v>6666</v>
      </c>
      <c r="J5359">
        <v>376702.33</v>
      </c>
      <c r="K5359">
        <v>296664.94</v>
      </c>
      <c r="L5359">
        <v>240527.52</v>
      </c>
      <c r="M5359">
        <v>101505.0086</v>
      </c>
      <c r="N5359">
        <v>1523</v>
      </c>
      <c r="O5359">
        <v>1658</v>
      </c>
      <c r="P5359">
        <v>3767</v>
      </c>
      <c r="Q5359">
        <v>204320.67</v>
      </c>
      <c r="R5359">
        <v>155648.60999999999</v>
      </c>
      <c r="S5359">
        <v>104442.73</v>
      </c>
      <c r="T5359">
        <v>58920.449399999998</v>
      </c>
      <c r="U5359">
        <v>1523</v>
      </c>
      <c r="V5359">
        <v>1745</v>
      </c>
      <c r="W5359">
        <v>2899</v>
      </c>
      <c r="X5359">
        <v>172381.66</v>
      </c>
      <c r="Y5359">
        <v>141016.32999999999</v>
      </c>
      <c r="Z5359">
        <v>136084.79</v>
      </c>
      <c r="AA5359">
        <v>42584.559200000003</v>
      </c>
      <c r="AB5359">
        <v>1477</v>
      </c>
      <c r="AC5359">
        <v>1491</v>
      </c>
      <c r="AD5359">
        <v>890</v>
      </c>
      <c r="AE5359">
        <v>1404</v>
      </c>
      <c r="AF5359">
        <v>1477</v>
      </c>
      <c r="AG5359">
        <v>1491</v>
      </c>
      <c r="AH5359">
        <v>890</v>
      </c>
      <c r="AI5359">
        <v>1404</v>
      </c>
      <c r="AJ5359">
        <v>1477</v>
      </c>
      <c r="AK5359">
        <v>1491</v>
      </c>
      <c r="AL5359">
        <v>890</v>
      </c>
      <c r="AM5359">
        <v>1404</v>
      </c>
    </row>
    <row r="5360" spans="1:39" x14ac:dyDescent="0.15">
      <c r="A5360" t="s">
        <v>54</v>
      </c>
      <c r="B5360">
        <v>70</v>
      </c>
      <c r="C5360">
        <v>2</v>
      </c>
      <c r="D5360">
        <v>2</v>
      </c>
      <c r="E5360" t="s">
        <v>30</v>
      </c>
      <c r="F5360" t="s">
        <v>206</v>
      </c>
      <c r="G5360">
        <v>189</v>
      </c>
      <c r="H5360">
        <v>420</v>
      </c>
      <c r="I5360">
        <v>827</v>
      </c>
      <c r="J5360">
        <v>45695.29</v>
      </c>
      <c r="K5360">
        <v>35561.379999999997</v>
      </c>
      <c r="L5360">
        <v>28162.7</v>
      </c>
      <c r="M5360">
        <v>12730.664199999999</v>
      </c>
      <c r="N5360">
        <v>189</v>
      </c>
      <c r="O5360">
        <v>206</v>
      </c>
      <c r="P5360">
        <v>494</v>
      </c>
      <c r="Q5360">
        <v>26670.52</v>
      </c>
      <c r="R5360">
        <v>19957.98</v>
      </c>
      <c r="S5360">
        <v>12888.28</v>
      </c>
      <c r="T5360">
        <v>7688.2199000000001</v>
      </c>
      <c r="U5360">
        <v>189</v>
      </c>
      <c r="V5360">
        <v>214</v>
      </c>
      <c r="W5360">
        <v>333</v>
      </c>
      <c r="X5360">
        <v>19024.77</v>
      </c>
      <c r="Y5360">
        <v>15603.4</v>
      </c>
      <c r="Z5360">
        <v>15274.42</v>
      </c>
      <c r="AA5360">
        <v>5042.4443000000001</v>
      </c>
      <c r="AB5360">
        <v>180</v>
      </c>
      <c r="AC5360">
        <v>185</v>
      </c>
      <c r="AD5360">
        <v>100</v>
      </c>
      <c r="AE5360">
        <v>186</v>
      </c>
      <c r="AF5360">
        <v>180</v>
      </c>
      <c r="AG5360">
        <v>185</v>
      </c>
      <c r="AH5360">
        <v>100</v>
      </c>
      <c r="AI5360">
        <v>186</v>
      </c>
      <c r="AJ5360">
        <v>180</v>
      </c>
      <c r="AK5360">
        <v>185</v>
      </c>
      <c r="AL5360">
        <v>100</v>
      </c>
      <c r="AM5360">
        <v>186</v>
      </c>
    </row>
    <row r="5361" spans="1:39" x14ac:dyDescent="0.15">
      <c r="A5361" t="s">
        <v>54</v>
      </c>
      <c r="B5361">
        <v>70</v>
      </c>
      <c r="C5361">
        <v>2</v>
      </c>
      <c r="D5361">
        <v>2</v>
      </c>
      <c r="E5361" t="s">
        <v>29</v>
      </c>
      <c r="F5361" t="s">
        <v>206</v>
      </c>
      <c r="G5361">
        <v>714</v>
      </c>
      <c r="H5361">
        <v>1635</v>
      </c>
      <c r="I5361">
        <v>3312</v>
      </c>
      <c r="J5361">
        <v>187939.15</v>
      </c>
      <c r="K5361">
        <v>140260</v>
      </c>
      <c r="L5361">
        <v>112968.59</v>
      </c>
      <c r="M5361">
        <v>50259.848100000003</v>
      </c>
      <c r="N5361">
        <v>714</v>
      </c>
      <c r="O5361">
        <v>789</v>
      </c>
      <c r="P5361">
        <v>1831</v>
      </c>
      <c r="Q5361">
        <v>100798.17</v>
      </c>
      <c r="R5361">
        <v>73068.47</v>
      </c>
      <c r="S5361">
        <v>47767.6</v>
      </c>
      <c r="T5361">
        <v>28745.034599999999</v>
      </c>
      <c r="U5361">
        <v>714</v>
      </c>
      <c r="V5361">
        <v>846</v>
      </c>
      <c r="W5361">
        <v>1481</v>
      </c>
      <c r="X5361">
        <v>87140.98</v>
      </c>
      <c r="Y5361">
        <v>67191.53</v>
      </c>
      <c r="Z5361">
        <v>65200.99</v>
      </c>
      <c r="AA5361">
        <v>21514.8135</v>
      </c>
      <c r="AB5361">
        <v>685</v>
      </c>
      <c r="AC5361">
        <v>687</v>
      </c>
      <c r="AD5361">
        <v>376</v>
      </c>
      <c r="AE5361">
        <v>696</v>
      </c>
      <c r="AF5361">
        <v>685</v>
      </c>
      <c r="AG5361">
        <v>687</v>
      </c>
      <c r="AH5361">
        <v>376</v>
      </c>
      <c r="AI5361">
        <v>696</v>
      </c>
      <c r="AJ5361">
        <v>685</v>
      </c>
      <c r="AK5361">
        <v>687</v>
      </c>
      <c r="AL5361">
        <v>376</v>
      </c>
      <c r="AM5361">
        <v>696</v>
      </c>
    </row>
    <row r="5362" spans="1:39" x14ac:dyDescent="0.15">
      <c r="A5362" t="s">
        <v>54</v>
      </c>
      <c r="B5362">
        <v>70</v>
      </c>
      <c r="C5362">
        <v>2</v>
      </c>
      <c r="D5362">
        <v>2</v>
      </c>
      <c r="E5362" t="s">
        <v>31</v>
      </c>
      <c r="F5362" t="s">
        <v>206</v>
      </c>
      <c r="G5362">
        <v>1</v>
      </c>
      <c r="H5362">
        <v>2</v>
      </c>
      <c r="I5362">
        <v>4</v>
      </c>
      <c r="J5362">
        <v>282.99</v>
      </c>
      <c r="K5362">
        <v>220.24</v>
      </c>
      <c r="L5362">
        <v>220.24</v>
      </c>
      <c r="M5362">
        <v>82.53</v>
      </c>
      <c r="N5362">
        <v>1</v>
      </c>
      <c r="O5362">
        <v>1</v>
      </c>
      <c r="P5362">
        <v>3</v>
      </c>
      <c r="Q5362">
        <v>213.99</v>
      </c>
      <c r="R5362">
        <v>168.49</v>
      </c>
      <c r="S5362">
        <v>168.49</v>
      </c>
      <c r="T5362">
        <v>71.41</v>
      </c>
      <c r="U5362">
        <v>1</v>
      </c>
      <c r="V5362">
        <v>1</v>
      </c>
      <c r="W5362">
        <v>1</v>
      </c>
      <c r="X5362">
        <v>69</v>
      </c>
      <c r="Y5362">
        <v>51.75</v>
      </c>
      <c r="Z5362">
        <v>51.75</v>
      </c>
      <c r="AA5362">
        <v>11.12</v>
      </c>
      <c r="AB5362">
        <v>0</v>
      </c>
      <c r="AC5362">
        <v>1</v>
      </c>
      <c r="AD5362">
        <v>1</v>
      </c>
      <c r="AE5362">
        <v>1</v>
      </c>
      <c r="AF5362">
        <v>0</v>
      </c>
      <c r="AG5362">
        <v>1</v>
      </c>
      <c r="AH5362">
        <v>1</v>
      </c>
      <c r="AI5362">
        <v>1</v>
      </c>
      <c r="AJ5362">
        <v>0</v>
      </c>
      <c r="AK5362">
        <v>1</v>
      </c>
      <c r="AL5362">
        <v>1</v>
      </c>
      <c r="AM5362">
        <v>1</v>
      </c>
    </row>
    <row r="5363" spans="1:39" x14ac:dyDescent="0.15">
      <c r="A5363" t="s">
        <v>54</v>
      </c>
      <c r="B5363">
        <v>70</v>
      </c>
      <c r="C5363">
        <v>2</v>
      </c>
      <c r="D5363">
        <v>2</v>
      </c>
      <c r="E5363" t="s">
        <v>32</v>
      </c>
      <c r="F5363" t="s">
        <v>206</v>
      </c>
      <c r="G5363">
        <v>157</v>
      </c>
      <c r="H5363">
        <v>381</v>
      </c>
      <c r="I5363">
        <v>786</v>
      </c>
      <c r="J5363">
        <v>45110.14</v>
      </c>
      <c r="K5363">
        <v>32408.36</v>
      </c>
      <c r="L5363">
        <v>27919.61</v>
      </c>
      <c r="M5363">
        <v>12056.956099999999</v>
      </c>
      <c r="N5363">
        <v>157</v>
      </c>
      <c r="O5363">
        <v>174</v>
      </c>
      <c r="P5363">
        <v>354</v>
      </c>
      <c r="Q5363">
        <v>19639.14</v>
      </c>
      <c r="R5363">
        <v>13942.17</v>
      </c>
      <c r="S5363">
        <v>10179.01</v>
      </c>
      <c r="T5363">
        <v>5810.2071999999998</v>
      </c>
      <c r="U5363">
        <v>157</v>
      </c>
      <c r="V5363">
        <v>207</v>
      </c>
      <c r="W5363">
        <v>432</v>
      </c>
      <c r="X5363">
        <v>25471</v>
      </c>
      <c r="Y5363">
        <v>18466.189999999999</v>
      </c>
      <c r="Z5363">
        <v>17740.599999999999</v>
      </c>
      <c r="AA5363">
        <v>6246.7488999999996</v>
      </c>
      <c r="AB5363">
        <v>153</v>
      </c>
      <c r="AC5363">
        <v>149</v>
      </c>
      <c r="AD5363">
        <v>100</v>
      </c>
      <c r="AE5363">
        <v>143</v>
      </c>
      <c r="AF5363">
        <v>153</v>
      </c>
      <c r="AG5363">
        <v>149</v>
      </c>
      <c r="AH5363">
        <v>100</v>
      </c>
      <c r="AI5363">
        <v>143</v>
      </c>
      <c r="AJ5363">
        <v>153</v>
      </c>
      <c r="AK5363">
        <v>149</v>
      </c>
      <c r="AL5363">
        <v>100</v>
      </c>
      <c r="AM5363">
        <v>143</v>
      </c>
    </row>
    <row r="5364" spans="1:39" x14ac:dyDescent="0.15">
      <c r="A5364" t="s">
        <v>54</v>
      </c>
      <c r="B5364">
        <v>100</v>
      </c>
      <c r="C5364">
        <v>1</v>
      </c>
      <c r="D5364">
        <v>0</v>
      </c>
      <c r="E5364" t="s">
        <v>28</v>
      </c>
      <c r="F5364" t="s">
        <v>206</v>
      </c>
      <c r="G5364">
        <v>29981</v>
      </c>
      <c r="H5364">
        <v>30899</v>
      </c>
      <c r="I5364">
        <v>42126</v>
      </c>
      <c r="J5364">
        <v>2252216.0499999998</v>
      </c>
      <c r="K5364">
        <v>1758788.48</v>
      </c>
      <c r="L5364">
        <v>1614379.46</v>
      </c>
      <c r="M5364">
        <v>640360.39800000004</v>
      </c>
      <c r="N5364">
        <v>10687</v>
      </c>
      <c r="O5364">
        <v>10943</v>
      </c>
      <c r="P5364">
        <v>16099</v>
      </c>
      <c r="Q5364">
        <v>854452.82</v>
      </c>
      <c r="R5364">
        <v>660090.78</v>
      </c>
      <c r="S5364">
        <v>561130.16</v>
      </c>
      <c r="T5364">
        <v>260585.538</v>
      </c>
      <c r="U5364">
        <v>19294</v>
      </c>
      <c r="V5364">
        <v>19956</v>
      </c>
      <c r="W5364">
        <v>26027</v>
      </c>
      <c r="X5364">
        <v>1397763.23</v>
      </c>
      <c r="Y5364">
        <v>1098697.7</v>
      </c>
      <c r="Z5364">
        <v>1053249.3</v>
      </c>
      <c r="AA5364">
        <v>379774.86</v>
      </c>
      <c r="AB5364">
        <v>29619</v>
      </c>
      <c r="AC5364">
        <v>23614</v>
      </c>
      <c r="AD5364">
        <v>18246</v>
      </c>
      <c r="AE5364">
        <v>13762</v>
      </c>
      <c r="AF5364">
        <v>10578</v>
      </c>
      <c r="AG5364">
        <v>9830</v>
      </c>
      <c r="AH5364">
        <v>7820</v>
      </c>
      <c r="AI5364">
        <v>5811</v>
      </c>
      <c r="AJ5364">
        <v>19041</v>
      </c>
      <c r="AK5364">
        <v>13784</v>
      </c>
      <c r="AL5364">
        <v>10426</v>
      </c>
      <c r="AM5364">
        <v>7951</v>
      </c>
    </row>
    <row r="5365" spans="1:39" x14ac:dyDescent="0.15">
      <c r="A5365" t="s">
        <v>54</v>
      </c>
      <c r="B5365">
        <v>100</v>
      </c>
      <c r="C5365">
        <v>1</v>
      </c>
      <c r="D5365">
        <v>0</v>
      </c>
      <c r="E5365" t="s">
        <v>30</v>
      </c>
      <c r="F5365" t="s">
        <v>206</v>
      </c>
      <c r="G5365">
        <v>41</v>
      </c>
      <c r="H5365">
        <v>42</v>
      </c>
      <c r="I5365">
        <v>56</v>
      </c>
      <c r="J5365">
        <v>3102.16</v>
      </c>
      <c r="K5365">
        <v>2470.3000000000002</v>
      </c>
      <c r="L5365">
        <v>2177.85</v>
      </c>
      <c r="M5365">
        <v>790.36189999999999</v>
      </c>
      <c r="N5365">
        <v>17</v>
      </c>
      <c r="O5365">
        <v>18</v>
      </c>
      <c r="P5365">
        <v>24</v>
      </c>
      <c r="Q5365">
        <v>1318.93</v>
      </c>
      <c r="R5365">
        <v>1008.76</v>
      </c>
      <c r="S5365">
        <v>760.64</v>
      </c>
      <c r="T5365">
        <v>354.80189999999999</v>
      </c>
      <c r="U5365">
        <v>24</v>
      </c>
      <c r="V5365">
        <v>24</v>
      </c>
      <c r="W5365">
        <v>32</v>
      </c>
      <c r="X5365">
        <v>1783.23</v>
      </c>
      <c r="Y5365">
        <v>1461.54</v>
      </c>
      <c r="Z5365">
        <v>1417.21</v>
      </c>
      <c r="AA5365">
        <v>435.56</v>
      </c>
      <c r="AB5365">
        <v>38</v>
      </c>
      <c r="AC5365">
        <v>25</v>
      </c>
      <c r="AD5365">
        <v>15</v>
      </c>
      <c r="AE5365">
        <v>29</v>
      </c>
      <c r="AF5365">
        <v>17</v>
      </c>
      <c r="AG5365">
        <v>12</v>
      </c>
      <c r="AH5365">
        <v>9</v>
      </c>
      <c r="AI5365">
        <v>14</v>
      </c>
      <c r="AJ5365">
        <v>21</v>
      </c>
      <c r="AK5365">
        <v>13</v>
      </c>
      <c r="AL5365">
        <v>6</v>
      </c>
      <c r="AM5365">
        <v>15</v>
      </c>
    </row>
    <row r="5366" spans="1:39" x14ac:dyDescent="0.15">
      <c r="A5366" t="s">
        <v>54</v>
      </c>
      <c r="B5366">
        <v>100</v>
      </c>
      <c r="C5366">
        <v>1</v>
      </c>
      <c r="D5366">
        <v>0</v>
      </c>
      <c r="E5366" t="s">
        <v>29</v>
      </c>
      <c r="F5366" t="s">
        <v>206</v>
      </c>
      <c r="G5366">
        <v>180</v>
      </c>
      <c r="H5366">
        <v>189</v>
      </c>
      <c r="I5366">
        <v>288</v>
      </c>
      <c r="J5366">
        <v>15362.08</v>
      </c>
      <c r="K5366">
        <v>11130.54</v>
      </c>
      <c r="L5366">
        <v>10018.35</v>
      </c>
      <c r="M5366">
        <v>4634.5761000000002</v>
      </c>
      <c r="N5366">
        <v>72</v>
      </c>
      <c r="O5366">
        <v>78</v>
      </c>
      <c r="P5366">
        <v>144</v>
      </c>
      <c r="Q5366">
        <v>6923.06</v>
      </c>
      <c r="R5366">
        <v>4800.59</v>
      </c>
      <c r="S5366">
        <v>4330.3999999999996</v>
      </c>
      <c r="T5366">
        <v>2361.663</v>
      </c>
      <c r="U5366">
        <v>108</v>
      </c>
      <c r="V5366">
        <v>111</v>
      </c>
      <c r="W5366">
        <v>144</v>
      </c>
      <c r="X5366">
        <v>8439.02</v>
      </c>
      <c r="Y5366">
        <v>6329.95</v>
      </c>
      <c r="Z5366">
        <v>5687.95</v>
      </c>
      <c r="AA5366">
        <v>2272.9131000000002</v>
      </c>
      <c r="AB5366">
        <v>179</v>
      </c>
      <c r="AC5366">
        <v>131</v>
      </c>
      <c r="AD5366">
        <v>109</v>
      </c>
      <c r="AE5366">
        <v>100</v>
      </c>
      <c r="AF5366">
        <v>72</v>
      </c>
      <c r="AG5366">
        <v>66</v>
      </c>
      <c r="AH5366">
        <v>60</v>
      </c>
      <c r="AI5366">
        <v>49</v>
      </c>
      <c r="AJ5366">
        <v>107</v>
      </c>
      <c r="AK5366">
        <v>65</v>
      </c>
      <c r="AL5366">
        <v>49</v>
      </c>
      <c r="AM5366">
        <v>51</v>
      </c>
    </row>
    <row r="5367" spans="1:39" x14ac:dyDescent="0.15">
      <c r="A5367" t="s">
        <v>54</v>
      </c>
      <c r="B5367">
        <v>100</v>
      </c>
      <c r="C5367">
        <v>1</v>
      </c>
      <c r="D5367">
        <v>0</v>
      </c>
      <c r="E5367" t="s">
        <v>32</v>
      </c>
      <c r="F5367" t="s">
        <v>206</v>
      </c>
      <c r="G5367">
        <v>1975</v>
      </c>
      <c r="H5367">
        <v>2097</v>
      </c>
      <c r="I5367">
        <v>3241</v>
      </c>
      <c r="J5367">
        <v>188092.47</v>
      </c>
      <c r="K5367">
        <v>129832.97</v>
      </c>
      <c r="L5367">
        <v>125779.92</v>
      </c>
      <c r="M5367">
        <v>48974.642399999997</v>
      </c>
      <c r="N5367">
        <v>257</v>
      </c>
      <c r="O5367">
        <v>262</v>
      </c>
      <c r="P5367">
        <v>399</v>
      </c>
      <c r="Q5367">
        <v>24859.200000000001</v>
      </c>
      <c r="R5367">
        <v>17400.54</v>
      </c>
      <c r="S5367">
        <v>15140.65</v>
      </c>
      <c r="T5367">
        <v>6162.6976999999997</v>
      </c>
      <c r="U5367">
        <v>1718</v>
      </c>
      <c r="V5367">
        <v>1835</v>
      </c>
      <c r="W5367">
        <v>2842</v>
      </c>
      <c r="X5367">
        <v>163233.26999999999</v>
      </c>
      <c r="Y5367">
        <v>112432.43</v>
      </c>
      <c r="Z5367">
        <v>110639.27</v>
      </c>
      <c r="AA5367">
        <v>42811.9447</v>
      </c>
      <c r="AB5367">
        <v>1957</v>
      </c>
      <c r="AC5367">
        <v>1471</v>
      </c>
      <c r="AD5367">
        <v>1225</v>
      </c>
      <c r="AE5367">
        <v>1314</v>
      </c>
      <c r="AF5367">
        <v>252</v>
      </c>
      <c r="AG5367">
        <v>147</v>
      </c>
      <c r="AH5367">
        <v>125</v>
      </c>
      <c r="AI5367">
        <v>240</v>
      </c>
      <c r="AJ5367">
        <v>1705</v>
      </c>
      <c r="AK5367">
        <v>1324</v>
      </c>
      <c r="AL5367">
        <v>1100</v>
      </c>
      <c r="AM5367">
        <v>1074</v>
      </c>
    </row>
    <row r="5368" spans="1:39" x14ac:dyDescent="0.15">
      <c r="A5368" t="s">
        <v>54</v>
      </c>
      <c r="B5368">
        <v>100</v>
      </c>
      <c r="C5368">
        <v>1</v>
      </c>
      <c r="D5368">
        <v>1</v>
      </c>
      <c r="E5368" t="s">
        <v>28</v>
      </c>
      <c r="F5368" t="s">
        <v>206</v>
      </c>
      <c r="G5368">
        <v>58836</v>
      </c>
      <c r="H5368">
        <v>62765</v>
      </c>
      <c r="I5368">
        <v>93746</v>
      </c>
      <c r="J5368">
        <v>4691878.42</v>
      </c>
      <c r="K5368">
        <v>3691834.4</v>
      </c>
      <c r="L5368">
        <v>3413729.01</v>
      </c>
      <c r="M5368">
        <v>1393889.4639000001</v>
      </c>
      <c r="N5368">
        <v>24537</v>
      </c>
      <c r="O5368">
        <v>26059</v>
      </c>
      <c r="P5368">
        <v>44598</v>
      </c>
      <c r="Q5368">
        <v>2107037.02</v>
      </c>
      <c r="R5368">
        <v>1574029.71</v>
      </c>
      <c r="S5368">
        <v>1369043.04</v>
      </c>
      <c r="T5368">
        <v>697850.24860000005</v>
      </c>
      <c r="U5368">
        <v>34299</v>
      </c>
      <c r="V5368">
        <v>36706</v>
      </c>
      <c r="W5368">
        <v>49148</v>
      </c>
      <c r="X5368">
        <v>2584841.4</v>
      </c>
      <c r="Y5368">
        <v>2117804.69</v>
      </c>
      <c r="Z5368">
        <v>2044685.97</v>
      </c>
      <c r="AA5368">
        <v>696039.21530000004</v>
      </c>
      <c r="AB5368">
        <v>57016</v>
      </c>
      <c r="AC5368">
        <v>55269</v>
      </c>
      <c r="AD5368">
        <v>34164</v>
      </c>
      <c r="AE5368">
        <v>50804</v>
      </c>
      <c r="AF5368">
        <v>23853</v>
      </c>
      <c r="AG5368">
        <v>23788</v>
      </c>
      <c r="AH5368">
        <v>16640</v>
      </c>
      <c r="AI5368">
        <v>21873</v>
      </c>
      <c r="AJ5368">
        <v>33163</v>
      </c>
      <c r="AK5368">
        <v>31481</v>
      </c>
      <c r="AL5368">
        <v>17524</v>
      </c>
      <c r="AM5368">
        <v>28931</v>
      </c>
    </row>
    <row r="5369" spans="1:39" x14ac:dyDescent="0.15">
      <c r="A5369" t="s">
        <v>54</v>
      </c>
      <c r="B5369">
        <v>100</v>
      </c>
      <c r="C5369">
        <v>1</v>
      </c>
      <c r="D5369">
        <v>1</v>
      </c>
      <c r="E5369" t="s">
        <v>30</v>
      </c>
      <c r="F5369" t="s">
        <v>206</v>
      </c>
      <c r="G5369">
        <v>5586</v>
      </c>
      <c r="H5369">
        <v>6011</v>
      </c>
      <c r="I5369">
        <v>8751</v>
      </c>
      <c r="J5369">
        <v>440658.69</v>
      </c>
      <c r="K5369">
        <v>350924.99</v>
      </c>
      <c r="L5369">
        <v>323527.12</v>
      </c>
      <c r="M5369">
        <v>128625.9422</v>
      </c>
      <c r="N5369">
        <v>2100</v>
      </c>
      <c r="O5369">
        <v>2257</v>
      </c>
      <c r="P5369">
        <v>3701</v>
      </c>
      <c r="Q5369">
        <v>177182.61</v>
      </c>
      <c r="R5369">
        <v>135368.93</v>
      </c>
      <c r="S5369">
        <v>117346.65</v>
      </c>
      <c r="T5369">
        <v>57769.385199999997</v>
      </c>
      <c r="U5369">
        <v>3486</v>
      </c>
      <c r="V5369">
        <v>3754</v>
      </c>
      <c r="W5369">
        <v>5050</v>
      </c>
      <c r="X5369">
        <v>263476.08</v>
      </c>
      <c r="Y5369">
        <v>215556.06</v>
      </c>
      <c r="Z5369">
        <v>206180.47</v>
      </c>
      <c r="AA5369">
        <v>70856.557000000001</v>
      </c>
      <c r="AB5369">
        <v>5289</v>
      </c>
      <c r="AC5369">
        <v>5405</v>
      </c>
      <c r="AD5369">
        <v>2878</v>
      </c>
      <c r="AE5369">
        <v>5419</v>
      </c>
      <c r="AF5369">
        <v>1982</v>
      </c>
      <c r="AG5369">
        <v>2055</v>
      </c>
      <c r="AH5369">
        <v>1320</v>
      </c>
      <c r="AI5369">
        <v>2047</v>
      </c>
      <c r="AJ5369">
        <v>3307</v>
      </c>
      <c r="AK5369">
        <v>3350</v>
      </c>
      <c r="AL5369">
        <v>1558</v>
      </c>
      <c r="AM5369">
        <v>3372</v>
      </c>
    </row>
    <row r="5370" spans="1:39" x14ac:dyDescent="0.15">
      <c r="A5370" t="s">
        <v>54</v>
      </c>
      <c r="B5370">
        <v>100</v>
      </c>
      <c r="C5370">
        <v>1</v>
      </c>
      <c r="D5370">
        <v>1</v>
      </c>
      <c r="E5370" t="s">
        <v>29</v>
      </c>
      <c r="F5370" t="s">
        <v>206</v>
      </c>
      <c r="G5370">
        <v>52371</v>
      </c>
      <c r="H5370">
        <v>56995</v>
      </c>
      <c r="I5370">
        <v>88209</v>
      </c>
      <c r="J5370">
        <v>4477574.63</v>
      </c>
      <c r="K5370">
        <v>3335149.03</v>
      </c>
      <c r="L5370">
        <v>3112216.13</v>
      </c>
      <c r="M5370">
        <v>1309082.5648000001</v>
      </c>
      <c r="N5370">
        <v>17496</v>
      </c>
      <c r="O5370">
        <v>18808</v>
      </c>
      <c r="P5370">
        <v>34263</v>
      </c>
      <c r="Q5370">
        <v>1624895.22</v>
      </c>
      <c r="R5370">
        <v>1145886.55</v>
      </c>
      <c r="S5370">
        <v>997251.66</v>
      </c>
      <c r="T5370">
        <v>542186.24650000001</v>
      </c>
      <c r="U5370">
        <v>34875</v>
      </c>
      <c r="V5370">
        <v>38187</v>
      </c>
      <c r="W5370">
        <v>53946</v>
      </c>
      <c r="X5370">
        <v>2852679.41</v>
      </c>
      <c r="Y5370">
        <v>2189262.48</v>
      </c>
      <c r="Z5370">
        <v>2114964.4700000002</v>
      </c>
      <c r="AA5370">
        <v>766896.31830000004</v>
      </c>
      <c r="AB5370">
        <v>50606</v>
      </c>
      <c r="AC5370">
        <v>49615</v>
      </c>
      <c r="AD5370">
        <v>30174</v>
      </c>
      <c r="AE5370">
        <v>50371</v>
      </c>
      <c r="AF5370">
        <v>16886</v>
      </c>
      <c r="AG5370">
        <v>16698</v>
      </c>
      <c r="AH5370">
        <v>12012</v>
      </c>
      <c r="AI5370">
        <v>16908</v>
      </c>
      <c r="AJ5370">
        <v>33720</v>
      </c>
      <c r="AK5370">
        <v>32917</v>
      </c>
      <c r="AL5370">
        <v>18162</v>
      </c>
      <c r="AM5370">
        <v>33463</v>
      </c>
    </row>
    <row r="5371" spans="1:39" x14ac:dyDescent="0.15">
      <c r="A5371" t="s">
        <v>54</v>
      </c>
      <c r="B5371">
        <v>100</v>
      </c>
      <c r="C5371">
        <v>1</v>
      </c>
      <c r="D5371">
        <v>1</v>
      </c>
      <c r="E5371" t="s">
        <v>31</v>
      </c>
      <c r="F5371" t="s">
        <v>206</v>
      </c>
      <c r="G5371">
        <v>2</v>
      </c>
      <c r="H5371">
        <v>4</v>
      </c>
      <c r="I5371">
        <v>8</v>
      </c>
      <c r="J5371">
        <v>167.92</v>
      </c>
      <c r="K5371">
        <v>131.94</v>
      </c>
      <c r="L5371">
        <v>131.94</v>
      </c>
      <c r="M5371">
        <v>56.42</v>
      </c>
      <c r="N5371">
        <v>0</v>
      </c>
      <c r="O5371">
        <v>0</v>
      </c>
      <c r="P5371">
        <v>0</v>
      </c>
      <c r="Q5371">
        <v>0</v>
      </c>
      <c r="R5371">
        <v>0</v>
      </c>
      <c r="S5371">
        <v>0</v>
      </c>
      <c r="T5371">
        <v>0</v>
      </c>
      <c r="U5371">
        <v>2</v>
      </c>
      <c r="V5371">
        <v>4</v>
      </c>
      <c r="W5371">
        <v>8</v>
      </c>
      <c r="X5371">
        <v>167.92</v>
      </c>
      <c r="Y5371">
        <v>131.94</v>
      </c>
      <c r="Z5371">
        <v>131.94</v>
      </c>
      <c r="AA5371">
        <v>56.42</v>
      </c>
      <c r="AB5371">
        <v>2</v>
      </c>
      <c r="AC5371">
        <v>2</v>
      </c>
      <c r="AD5371">
        <v>2</v>
      </c>
      <c r="AE5371">
        <v>2</v>
      </c>
      <c r="AF5371">
        <v>0</v>
      </c>
      <c r="AG5371">
        <v>0</v>
      </c>
      <c r="AH5371">
        <v>0</v>
      </c>
      <c r="AI5371">
        <v>0</v>
      </c>
      <c r="AJ5371">
        <v>2</v>
      </c>
      <c r="AK5371">
        <v>2</v>
      </c>
      <c r="AL5371">
        <v>2</v>
      </c>
      <c r="AM5371">
        <v>2</v>
      </c>
    </row>
    <row r="5372" spans="1:39" x14ac:dyDescent="0.15">
      <c r="A5372" t="s">
        <v>54</v>
      </c>
      <c r="B5372">
        <v>100</v>
      </c>
      <c r="C5372">
        <v>1</v>
      </c>
      <c r="D5372">
        <v>1</v>
      </c>
      <c r="E5372" t="s">
        <v>32</v>
      </c>
      <c r="F5372" t="s">
        <v>206</v>
      </c>
      <c r="G5372">
        <v>1250</v>
      </c>
      <c r="H5372">
        <v>1410</v>
      </c>
      <c r="I5372">
        <v>2202</v>
      </c>
      <c r="J5372">
        <v>123348.47</v>
      </c>
      <c r="K5372">
        <v>87292.17</v>
      </c>
      <c r="L5372">
        <v>84813.119999999995</v>
      </c>
      <c r="M5372">
        <v>32650.536499999998</v>
      </c>
      <c r="N5372">
        <v>161</v>
      </c>
      <c r="O5372">
        <v>180</v>
      </c>
      <c r="P5372">
        <v>252</v>
      </c>
      <c r="Q5372">
        <v>14103.81</v>
      </c>
      <c r="R5372">
        <v>10784.31</v>
      </c>
      <c r="S5372">
        <v>9198.9699999999993</v>
      </c>
      <c r="T5372">
        <v>4075.3166000000001</v>
      </c>
      <c r="U5372">
        <v>1089</v>
      </c>
      <c r="V5372">
        <v>1230</v>
      </c>
      <c r="W5372">
        <v>1950</v>
      </c>
      <c r="X5372">
        <v>109244.66</v>
      </c>
      <c r="Y5372">
        <v>76507.86</v>
      </c>
      <c r="Z5372">
        <v>75614.149999999994</v>
      </c>
      <c r="AA5372">
        <v>28575.2199</v>
      </c>
      <c r="AB5372">
        <v>1227</v>
      </c>
      <c r="AC5372">
        <v>1150</v>
      </c>
      <c r="AD5372">
        <v>723</v>
      </c>
      <c r="AE5372">
        <v>1081</v>
      </c>
      <c r="AF5372">
        <v>160</v>
      </c>
      <c r="AG5372">
        <v>126</v>
      </c>
      <c r="AH5372">
        <v>78</v>
      </c>
      <c r="AI5372">
        <v>157</v>
      </c>
      <c r="AJ5372">
        <v>1067</v>
      </c>
      <c r="AK5372">
        <v>1024</v>
      </c>
      <c r="AL5372">
        <v>645</v>
      </c>
      <c r="AM5372">
        <v>924</v>
      </c>
    </row>
    <row r="5373" spans="1:39" x14ac:dyDescent="0.15">
      <c r="A5373" t="s">
        <v>54</v>
      </c>
      <c r="B5373">
        <v>100</v>
      </c>
      <c r="C5373">
        <v>1</v>
      </c>
      <c r="D5373">
        <v>2</v>
      </c>
      <c r="E5373" t="s">
        <v>28</v>
      </c>
      <c r="F5373" t="s">
        <v>206</v>
      </c>
      <c r="G5373">
        <v>32898</v>
      </c>
      <c r="H5373">
        <v>33997</v>
      </c>
      <c r="I5373">
        <v>47969</v>
      </c>
      <c r="J5373">
        <v>2506656.25</v>
      </c>
      <c r="K5373">
        <v>1991835.68</v>
      </c>
      <c r="L5373">
        <v>1855709.25</v>
      </c>
      <c r="M5373">
        <v>707326.82140000002</v>
      </c>
      <c r="N5373">
        <v>11130</v>
      </c>
      <c r="O5373">
        <v>11432</v>
      </c>
      <c r="P5373">
        <v>18193</v>
      </c>
      <c r="Q5373">
        <v>923825.8</v>
      </c>
      <c r="R5373">
        <v>708426.45</v>
      </c>
      <c r="S5373">
        <v>607590.71</v>
      </c>
      <c r="T5373">
        <v>283720.95130000002</v>
      </c>
      <c r="U5373">
        <v>21768</v>
      </c>
      <c r="V5373">
        <v>22565</v>
      </c>
      <c r="W5373">
        <v>29776</v>
      </c>
      <c r="X5373">
        <v>1582830.45</v>
      </c>
      <c r="Y5373">
        <v>1283409.23</v>
      </c>
      <c r="Z5373">
        <v>1248118.54</v>
      </c>
      <c r="AA5373">
        <v>423605.8701</v>
      </c>
      <c r="AB5373">
        <v>31689</v>
      </c>
      <c r="AC5373">
        <v>28420</v>
      </c>
      <c r="AD5373">
        <v>12547</v>
      </c>
      <c r="AE5373">
        <v>26025</v>
      </c>
      <c r="AF5373">
        <v>10720</v>
      </c>
      <c r="AG5373">
        <v>10490</v>
      </c>
      <c r="AH5373">
        <v>5472</v>
      </c>
      <c r="AI5373">
        <v>9741</v>
      </c>
      <c r="AJ5373">
        <v>20969</v>
      </c>
      <c r="AK5373">
        <v>17930</v>
      </c>
      <c r="AL5373">
        <v>7075</v>
      </c>
      <c r="AM5373">
        <v>16284</v>
      </c>
    </row>
    <row r="5374" spans="1:39" x14ac:dyDescent="0.15">
      <c r="A5374" t="s">
        <v>54</v>
      </c>
      <c r="B5374">
        <v>100</v>
      </c>
      <c r="C5374">
        <v>1</v>
      </c>
      <c r="D5374">
        <v>2</v>
      </c>
      <c r="E5374" t="s">
        <v>30</v>
      </c>
      <c r="F5374" t="s">
        <v>206</v>
      </c>
      <c r="G5374">
        <v>3694</v>
      </c>
      <c r="H5374">
        <v>3838</v>
      </c>
      <c r="I5374">
        <v>5413</v>
      </c>
      <c r="J5374">
        <v>279522.75</v>
      </c>
      <c r="K5374">
        <v>222034.06</v>
      </c>
      <c r="L5374">
        <v>205637.18</v>
      </c>
      <c r="M5374">
        <v>78224.903200000001</v>
      </c>
      <c r="N5374">
        <v>1230</v>
      </c>
      <c r="O5374">
        <v>1271</v>
      </c>
      <c r="P5374">
        <v>2004</v>
      </c>
      <c r="Q5374">
        <v>101363.55</v>
      </c>
      <c r="R5374">
        <v>77838.22</v>
      </c>
      <c r="S5374">
        <v>66153.64</v>
      </c>
      <c r="T5374">
        <v>30198.612400000002</v>
      </c>
      <c r="U5374">
        <v>2464</v>
      </c>
      <c r="V5374">
        <v>2567</v>
      </c>
      <c r="W5374">
        <v>3409</v>
      </c>
      <c r="X5374">
        <v>178159.2</v>
      </c>
      <c r="Y5374">
        <v>144195.84</v>
      </c>
      <c r="Z5374">
        <v>139483.54</v>
      </c>
      <c r="AA5374">
        <v>48026.290800000002</v>
      </c>
      <c r="AB5374">
        <v>3480</v>
      </c>
      <c r="AC5374">
        <v>3280</v>
      </c>
      <c r="AD5374">
        <v>1305</v>
      </c>
      <c r="AE5374">
        <v>3592</v>
      </c>
      <c r="AF5374">
        <v>1161</v>
      </c>
      <c r="AG5374">
        <v>1162</v>
      </c>
      <c r="AH5374">
        <v>573</v>
      </c>
      <c r="AI5374">
        <v>1205</v>
      </c>
      <c r="AJ5374">
        <v>2319</v>
      </c>
      <c r="AK5374">
        <v>2118</v>
      </c>
      <c r="AL5374">
        <v>732</v>
      </c>
      <c r="AM5374">
        <v>2387</v>
      </c>
    </row>
    <row r="5375" spans="1:39" x14ac:dyDescent="0.15">
      <c r="A5375" t="s">
        <v>54</v>
      </c>
      <c r="B5375">
        <v>100</v>
      </c>
      <c r="C5375">
        <v>1</v>
      </c>
      <c r="D5375">
        <v>2</v>
      </c>
      <c r="E5375" t="s">
        <v>29</v>
      </c>
      <c r="F5375" t="s">
        <v>206</v>
      </c>
      <c r="G5375">
        <v>10948</v>
      </c>
      <c r="H5375">
        <v>11496</v>
      </c>
      <c r="I5375">
        <v>17033</v>
      </c>
      <c r="J5375">
        <v>900366.43</v>
      </c>
      <c r="K5375">
        <v>675671.19</v>
      </c>
      <c r="L5375">
        <v>632801.68000000005</v>
      </c>
      <c r="M5375">
        <v>248310.81649999999</v>
      </c>
      <c r="N5375">
        <v>3398</v>
      </c>
      <c r="O5375">
        <v>3506</v>
      </c>
      <c r="P5375">
        <v>5854</v>
      </c>
      <c r="Q5375">
        <v>302193.11</v>
      </c>
      <c r="R5375">
        <v>219585.56</v>
      </c>
      <c r="S5375">
        <v>186900.56</v>
      </c>
      <c r="T5375">
        <v>90207.9476</v>
      </c>
      <c r="U5375">
        <v>7550</v>
      </c>
      <c r="V5375">
        <v>7990</v>
      </c>
      <c r="W5375">
        <v>11179</v>
      </c>
      <c r="X5375">
        <v>598173.31999999995</v>
      </c>
      <c r="Y5375">
        <v>456085.63</v>
      </c>
      <c r="Z5375">
        <v>445901.12</v>
      </c>
      <c r="AA5375">
        <v>158102.8689</v>
      </c>
      <c r="AB5375">
        <v>10497</v>
      </c>
      <c r="AC5375">
        <v>10011</v>
      </c>
      <c r="AD5375">
        <v>4086</v>
      </c>
      <c r="AE5375">
        <v>10513</v>
      </c>
      <c r="AF5375">
        <v>3252</v>
      </c>
      <c r="AG5375">
        <v>3173</v>
      </c>
      <c r="AH5375">
        <v>1611</v>
      </c>
      <c r="AI5375">
        <v>3306</v>
      </c>
      <c r="AJ5375">
        <v>7245</v>
      </c>
      <c r="AK5375">
        <v>6838</v>
      </c>
      <c r="AL5375">
        <v>2475</v>
      </c>
      <c r="AM5375">
        <v>7207</v>
      </c>
    </row>
    <row r="5376" spans="1:39" x14ac:dyDescent="0.15">
      <c r="A5376" t="s">
        <v>54</v>
      </c>
      <c r="B5376">
        <v>100</v>
      </c>
      <c r="C5376">
        <v>1</v>
      </c>
      <c r="D5376">
        <v>2</v>
      </c>
      <c r="E5376" t="s">
        <v>32</v>
      </c>
      <c r="F5376" t="s">
        <v>206</v>
      </c>
      <c r="G5376">
        <v>1079</v>
      </c>
      <c r="H5376">
        <v>1156</v>
      </c>
      <c r="I5376">
        <v>1790</v>
      </c>
      <c r="J5376">
        <v>104185.45</v>
      </c>
      <c r="K5376">
        <v>72515.990000000005</v>
      </c>
      <c r="L5376">
        <v>69832.3</v>
      </c>
      <c r="M5376">
        <v>27407.134099999999</v>
      </c>
      <c r="N5376">
        <v>162</v>
      </c>
      <c r="O5376">
        <v>171</v>
      </c>
      <c r="P5376">
        <v>262</v>
      </c>
      <c r="Q5376">
        <v>16320.37</v>
      </c>
      <c r="R5376">
        <v>11580.42</v>
      </c>
      <c r="S5376">
        <v>9508.27</v>
      </c>
      <c r="T5376">
        <v>4132.7187000000004</v>
      </c>
      <c r="U5376">
        <v>917</v>
      </c>
      <c r="V5376">
        <v>985</v>
      </c>
      <c r="W5376">
        <v>1528</v>
      </c>
      <c r="X5376">
        <v>87865.08</v>
      </c>
      <c r="Y5376">
        <v>60935.57</v>
      </c>
      <c r="Z5376">
        <v>60324.03</v>
      </c>
      <c r="AA5376">
        <v>23274.415400000002</v>
      </c>
      <c r="AB5376">
        <v>1055</v>
      </c>
      <c r="AC5376">
        <v>896</v>
      </c>
      <c r="AD5376">
        <v>442</v>
      </c>
      <c r="AE5376">
        <v>929</v>
      </c>
      <c r="AF5376">
        <v>160</v>
      </c>
      <c r="AG5376">
        <v>110</v>
      </c>
      <c r="AH5376">
        <v>60</v>
      </c>
      <c r="AI5376">
        <v>162</v>
      </c>
      <c r="AJ5376">
        <v>895</v>
      </c>
      <c r="AK5376">
        <v>786</v>
      </c>
      <c r="AL5376">
        <v>382</v>
      </c>
      <c r="AM5376">
        <v>767</v>
      </c>
    </row>
    <row r="5377" spans="1:39" x14ac:dyDescent="0.15">
      <c r="A5377" t="s">
        <v>54</v>
      </c>
      <c r="B5377">
        <v>100</v>
      </c>
      <c r="C5377">
        <v>2</v>
      </c>
      <c r="D5377">
        <v>0</v>
      </c>
      <c r="E5377" t="s">
        <v>28</v>
      </c>
      <c r="F5377" t="s">
        <v>206</v>
      </c>
      <c r="G5377">
        <v>158</v>
      </c>
      <c r="H5377">
        <v>328</v>
      </c>
      <c r="I5377">
        <v>397</v>
      </c>
      <c r="J5377">
        <v>17172.919999999998</v>
      </c>
      <c r="K5377">
        <v>12747.97</v>
      </c>
      <c r="L5377">
        <v>9595.7099999999991</v>
      </c>
      <c r="M5377">
        <v>5623.0319</v>
      </c>
      <c r="N5377">
        <v>158</v>
      </c>
      <c r="O5377">
        <v>162</v>
      </c>
      <c r="P5377">
        <v>212</v>
      </c>
      <c r="Q5377">
        <v>8792.4500000000007</v>
      </c>
      <c r="R5377">
        <v>6455.98</v>
      </c>
      <c r="S5377">
        <v>3712.29</v>
      </c>
      <c r="T5377">
        <v>2992.712</v>
      </c>
      <c r="U5377">
        <v>158</v>
      </c>
      <c r="V5377">
        <v>166</v>
      </c>
      <c r="W5377">
        <v>185</v>
      </c>
      <c r="X5377">
        <v>8380.4699999999993</v>
      </c>
      <c r="Y5377">
        <v>6291.99</v>
      </c>
      <c r="Z5377">
        <v>5883.42</v>
      </c>
      <c r="AA5377">
        <v>2630.3199</v>
      </c>
      <c r="AB5377">
        <v>157</v>
      </c>
      <c r="AC5377">
        <v>156</v>
      </c>
      <c r="AD5377">
        <v>124</v>
      </c>
      <c r="AE5377">
        <v>115</v>
      </c>
      <c r="AF5377">
        <v>157</v>
      </c>
      <c r="AG5377">
        <v>156</v>
      </c>
      <c r="AH5377">
        <v>124</v>
      </c>
      <c r="AI5377">
        <v>115</v>
      </c>
      <c r="AJ5377">
        <v>157</v>
      </c>
      <c r="AK5377">
        <v>156</v>
      </c>
      <c r="AL5377">
        <v>124</v>
      </c>
      <c r="AM5377">
        <v>115</v>
      </c>
    </row>
    <row r="5378" spans="1:39" x14ac:dyDescent="0.15">
      <c r="A5378" t="s">
        <v>54</v>
      </c>
      <c r="B5378">
        <v>100</v>
      </c>
      <c r="C5378">
        <v>2</v>
      </c>
      <c r="D5378">
        <v>0</v>
      </c>
      <c r="E5378" t="s">
        <v>32</v>
      </c>
      <c r="F5378" t="s">
        <v>206</v>
      </c>
      <c r="G5378">
        <v>10</v>
      </c>
      <c r="H5378">
        <v>20</v>
      </c>
      <c r="I5378">
        <v>25</v>
      </c>
      <c r="J5378">
        <v>995.79</v>
      </c>
      <c r="K5378">
        <v>732.58</v>
      </c>
      <c r="L5378">
        <v>633.62</v>
      </c>
      <c r="M5378">
        <v>368.12119999999999</v>
      </c>
      <c r="N5378">
        <v>10</v>
      </c>
      <c r="O5378">
        <v>10</v>
      </c>
      <c r="P5378">
        <v>14</v>
      </c>
      <c r="Q5378">
        <v>424.86</v>
      </c>
      <c r="R5378">
        <v>327.49</v>
      </c>
      <c r="S5378">
        <v>228.53</v>
      </c>
      <c r="T5378">
        <v>204.5812</v>
      </c>
      <c r="U5378">
        <v>10</v>
      </c>
      <c r="V5378">
        <v>10</v>
      </c>
      <c r="W5378">
        <v>11</v>
      </c>
      <c r="X5378">
        <v>570.92999999999995</v>
      </c>
      <c r="Y5378">
        <v>405.09</v>
      </c>
      <c r="Z5378">
        <v>405.09</v>
      </c>
      <c r="AA5378">
        <v>163.54</v>
      </c>
      <c r="AB5378">
        <v>10</v>
      </c>
      <c r="AC5378">
        <v>10</v>
      </c>
      <c r="AD5378">
        <v>10</v>
      </c>
      <c r="AE5378">
        <v>9</v>
      </c>
      <c r="AF5378">
        <v>10</v>
      </c>
      <c r="AG5378">
        <v>10</v>
      </c>
      <c r="AH5378">
        <v>10</v>
      </c>
      <c r="AI5378">
        <v>9</v>
      </c>
      <c r="AJ5378">
        <v>10</v>
      </c>
      <c r="AK5378">
        <v>10</v>
      </c>
      <c r="AL5378">
        <v>10</v>
      </c>
      <c r="AM5378">
        <v>9</v>
      </c>
    </row>
    <row r="5379" spans="1:39" x14ac:dyDescent="0.15">
      <c r="A5379" t="s">
        <v>54</v>
      </c>
      <c r="B5379">
        <v>100</v>
      </c>
      <c r="C5379">
        <v>2</v>
      </c>
      <c r="D5379">
        <v>1</v>
      </c>
      <c r="E5379" t="s">
        <v>28</v>
      </c>
      <c r="F5379" t="s">
        <v>206</v>
      </c>
      <c r="G5379">
        <v>721</v>
      </c>
      <c r="H5379">
        <v>1506</v>
      </c>
      <c r="I5379">
        <v>1944</v>
      </c>
      <c r="J5379">
        <v>80408.710000000006</v>
      </c>
      <c r="K5379">
        <v>57531.35</v>
      </c>
      <c r="L5379">
        <v>50325</v>
      </c>
      <c r="M5379">
        <v>27733.7657</v>
      </c>
      <c r="N5379">
        <v>721</v>
      </c>
      <c r="O5379">
        <v>746</v>
      </c>
      <c r="P5379">
        <v>1072</v>
      </c>
      <c r="Q5379">
        <v>42403.11</v>
      </c>
      <c r="R5379">
        <v>28547.55</v>
      </c>
      <c r="S5379">
        <v>22008.16</v>
      </c>
      <c r="T5379">
        <v>16167.960300000001</v>
      </c>
      <c r="U5379">
        <v>721</v>
      </c>
      <c r="V5379">
        <v>760</v>
      </c>
      <c r="W5379">
        <v>872</v>
      </c>
      <c r="X5379">
        <v>38005.599999999999</v>
      </c>
      <c r="Y5379">
        <v>28983.8</v>
      </c>
      <c r="Z5379">
        <v>28316.84</v>
      </c>
      <c r="AA5379">
        <v>11565.805399999999</v>
      </c>
      <c r="AB5379">
        <v>698</v>
      </c>
      <c r="AC5379">
        <v>712</v>
      </c>
      <c r="AD5379">
        <v>571</v>
      </c>
      <c r="AE5379">
        <v>668</v>
      </c>
      <c r="AF5379">
        <v>698</v>
      </c>
      <c r="AG5379">
        <v>712</v>
      </c>
      <c r="AH5379">
        <v>571</v>
      </c>
      <c r="AI5379">
        <v>668</v>
      </c>
      <c r="AJ5379">
        <v>698</v>
      </c>
      <c r="AK5379">
        <v>712</v>
      </c>
      <c r="AL5379">
        <v>571</v>
      </c>
      <c r="AM5379">
        <v>668</v>
      </c>
    </row>
    <row r="5380" spans="1:39" x14ac:dyDescent="0.15">
      <c r="A5380" t="s">
        <v>54</v>
      </c>
      <c r="B5380">
        <v>100</v>
      </c>
      <c r="C5380">
        <v>2</v>
      </c>
      <c r="D5380">
        <v>1</v>
      </c>
      <c r="E5380" t="s">
        <v>30</v>
      </c>
      <c r="F5380" t="s">
        <v>206</v>
      </c>
      <c r="G5380">
        <v>83</v>
      </c>
      <c r="H5380">
        <v>176</v>
      </c>
      <c r="I5380">
        <v>225</v>
      </c>
      <c r="J5380">
        <v>9667.59</v>
      </c>
      <c r="K5380">
        <v>6747.59</v>
      </c>
      <c r="L5380">
        <v>5711.14</v>
      </c>
      <c r="M5380">
        <v>3381.2447000000002</v>
      </c>
      <c r="N5380">
        <v>83</v>
      </c>
      <c r="O5380">
        <v>90</v>
      </c>
      <c r="P5380">
        <v>126</v>
      </c>
      <c r="Q5380">
        <v>5343.95</v>
      </c>
      <c r="R5380">
        <v>3393.57</v>
      </c>
      <c r="S5380">
        <v>2497.65</v>
      </c>
      <c r="T5380">
        <v>2033.5070000000001</v>
      </c>
      <c r="U5380">
        <v>83</v>
      </c>
      <c r="V5380">
        <v>86</v>
      </c>
      <c r="W5380">
        <v>99</v>
      </c>
      <c r="X5380">
        <v>4323.6400000000003</v>
      </c>
      <c r="Y5380">
        <v>3354.02</v>
      </c>
      <c r="Z5380">
        <v>3213.49</v>
      </c>
      <c r="AA5380">
        <v>1347.7376999999999</v>
      </c>
      <c r="AB5380">
        <v>78</v>
      </c>
      <c r="AC5380">
        <v>83</v>
      </c>
      <c r="AD5380">
        <v>58</v>
      </c>
      <c r="AE5380">
        <v>81</v>
      </c>
      <c r="AF5380">
        <v>78</v>
      </c>
      <c r="AG5380">
        <v>83</v>
      </c>
      <c r="AH5380">
        <v>58</v>
      </c>
      <c r="AI5380">
        <v>81</v>
      </c>
      <c r="AJ5380">
        <v>78</v>
      </c>
      <c r="AK5380">
        <v>83</v>
      </c>
      <c r="AL5380">
        <v>58</v>
      </c>
      <c r="AM5380">
        <v>81</v>
      </c>
    </row>
    <row r="5381" spans="1:39" x14ac:dyDescent="0.15">
      <c r="A5381" t="s">
        <v>54</v>
      </c>
      <c r="B5381">
        <v>100</v>
      </c>
      <c r="C5381">
        <v>2</v>
      </c>
      <c r="D5381">
        <v>1</v>
      </c>
      <c r="E5381" t="s">
        <v>29</v>
      </c>
      <c r="F5381" t="s">
        <v>206</v>
      </c>
      <c r="G5381">
        <v>940</v>
      </c>
      <c r="H5381">
        <v>1987</v>
      </c>
      <c r="I5381">
        <v>2653</v>
      </c>
      <c r="J5381">
        <v>110084.16</v>
      </c>
      <c r="K5381">
        <v>75780.53</v>
      </c>
      <c r="L5381">
        <v>65435.79</v>
      </c>
      <c r="M5381">
        <v>38489.110399999998</v>
      </c>
      <c r="N5381">
        <v>940</v>
      </c>
      <c r="O5381">
        <v>994</v>
      </c>
      <c r="P5381">
        <v>1465</v>
      </c>
      <c r="Q5381">
        <v>58180.81</v>
      </c>
      <c r="R5381">
        <v>37583.980000000003</v>
      </c>
      <c r="S5381">
        <v>28594.62</v>
      </c>
      <c r="T5381">
        <v>22664.596399999999</v>
      </c>
      <c r="U5381">
        <v>940</v>
      </c>
      <c r="V5381">
        <v>993</v>
      </c>
      <c r="W5381">
        <v>1188</v>
      </c>
      <c r="X5381">
        <v>51903.35</v>
      </c>
      <c r="Y5381">
        <v>38196.550000000003</v>
      </c>
      <c r="Z5381">
        <v>36841.17</v>
      </c>
      <c r="AA5381">
        <v>15824.513999999999</v>
      </c>
      <c r="AB5381">
        <v>905</v>
      </c>
      <c r="AC5381">
        <v>911</v>
      </c>
      <c r="AD5381">
        <v>702</v>
      </c>
      <c r="AE5381">
        <v>923</v>
      </c>
      <c r="AF5381">
        <v>905</v>
      </c>
      <c r="AG5381">
        <v>911</v>
      </c>
      <c r="AH5381">
        <v>702</v>
      </c>
      <c r="AI5381">
        <v>923</v>
      </c>
      <c r="AJ5381">
        <v>905</v>
      </c>
      <c r="AK5381">
        <v>911</v>
      </c>
      <c r="AL5381">
        <v>702</v>
      </c>
      <c r="AM5381">
        <v>923</v>
      </c>
    </row>
    <row r="5382" spans="1:39" x14ac:dyDescent="0.15">
      <c r="A5382" t="s">
        <v>54</v>
      </c>
      <c r="B5382">
        <v>100</v>
      </c>
      <c r="C5382">
        <v>2</v>
      </c>
      <c r="D5382">
        <v>1</v>
      </c>
      <c r="E5382" t="s">
        <v>32</v>
      </c>
      <c r="F5382" t="s">
        <v>206</v>
      </c>
      <c r="G5382">
        <v>27</v>
      </c>
      <c r="H5382">
        <v>57</v>
      </c>
      <c r="I5382">
        <v>76</v>
      </c>
      <c r="J5382">
        <v>3147.65</v>
      </c>
      <c r="K5382">
        <v>2076.16</v>
      </c>
      <c r="L5382">
        <v>1842.31</v>
      </c>
      <c r="M5382">
        <v>984.07069999999999</v>
      </c>
      <c r="N5382">
        <v>27</v>
      </c>
      <c r="O5382">
        <v>30</v>
      </c>
      <c r="P5382">
        <v>43</v>
      </c>
      <c r="Q5382">
        <v>1726.65</v>
      </c>
      <c r="R5382">
        <v>1092.2</v>
      </c>
      <c r="S5382">
        <v>858.35</v>
      </c>
      <c r="T5382">
        <v>603.04070000000002</v>
      </c>
      <c r="U5382">
        <v>27</v>
      </c>
      <c r="V5382">
        <v>27</v>
      </c>
      <c r="W5382">
        <v>33</v>
      </c>
      <c r="X5382">
        <v>1421</v>
      </c>
      <c r="Y5382">
        <v>983.96</v>
      </c>
      <c r="Z5382">
        <v>983.96</v>
      </c>
      <c r="AA5382">
        <v>381.03</v>
      </c>
      <c r="AB5382">
        <v>27</v>
      </c>
      <c r="AC5382">
        <v>25</v>
      </c>
      <c r="AD5382">
        <v>18</v>
      </c>
      <c r="AE5382">
        <v>25</v>
      </c>
      <c r="AF5382">
        <v>27</v>
      </c>
      <c r="AG5382">
        <v>25</v>
      </c>
      <c r="AH5382">
        <v>18</v>
      </c>
      <c r="AI5382">
        <v>25</v>
      </c>
      <c r="AJ5382">
        <v>27</v>
      </c>
      <c r="AK5382">
        <v>25</v>
      </c>
      <c r="AL5382">
        <v>18</v>
      </c>
      <c r="AM5382">
        <v>25</v>
      </c>
    </row>
    <row r="5383" spans="1:39" x14ac:dyDescent="0.15">
      <c r="A5383" t="s">
        <v>54</v>
      </c>
      <c r="B5383">
        <v>100</v>
      </c>
      <c r="C5383">
        <v>2</v>
      </c>
      <c r="D5383">
        <v>2</v>
      </c>
      <c r="E5383" t="s">
        <v>28</v>
      </c>
      <c r="F5383" t="s">
        <v>206</v>
      </c>
      <c r="G5383">
        <v>178</v>
      </c>
      <c r="H5383">
        <v>367</v>
      </c>
      <c r="I5383">
        <v>446</v>
      </c>
      <c r="J5383">
        <v>19029.7</v>
      </c>
      <c r="K5383">
        <v>14096.77</v>
      </c>
      <c r="L5383">
        <v>11697.04</v>
      </c>
      <c r="M5383">
        <v>6337.6947</v>
      </c>
      <c r="N5383">
        <v>178</v>
      </c>
      <c r="O5383">
        <v>181</v>
      </c>
      <c r="P5383">
        <v>227</v>
      </c>
      <c r="Q5383">
        <v>9580.2999999999993</v>
      </c>
      <c r="R5383">
        <v>6876.75</v>
      </c>
      <c r="S5383">
        <v>4604.4399999999996</v>
      </c>
      <c r="T5383">
        <v>3386.1851999999999</v>
      </c>
      <c r="U5383">
        <v>178</v>
      </c>
      <c r="V5383">
        <v>186</v>
      </c>
      <c r="W5383">
        <v>219</v>
      </c>
      <c r="X5383">
        <v>9449.4</v>
      </c>
      <c r="Y5383">
        <v>7220.02</v>
      </c>
      <c r="Z5383">
        <v>7092.6</v>
      </c>
      <c r="AA5383">
        <v>2951.5095000000001</v>
      </c>
      <c r="AB5383">
        <v>169</v>
      </c>
      <c r="AC5383">
        <v>176</v>
      </c>
      <c r="AD5383">
        <v>112</v>
      </c>
      <c r="AE5383">
        <v>159</v>
      </c>
      <c r="AF5383">
        <v>169</v>
      </c>
      <c r="AG5383">
        <v>176</v>
      </c>
      <c r="AH5383">
        <v>112</v>
      </c>
      <c r="AI5383">
        <v>159</v>
      </c>
      <c r="AJ5383">
        <v>169</v>
      </c>
      <c r="AK5383">
        <v>176</v>
      </c>
      <c r="AL5383">
        <v>112</v>
      </c>
      <c r="AM5383">
        <v>159</v>
      </c>
    </row>
    <row r="5384" spans="1:39" x14ac:dyDescent="0.15">
      <c r="A5384" t="s">
        <v>54</v>
      </c>
      <c r="B5384">
        <v>100</v>
      </c>
      <c r="C5384">
        <v>2</v>
      </c>
      <c r="D5384">
        <v>2</v>
      </c>
      <c r="E5384" t="s">
        <v>30</v>
      </c>
      <c r="F5384" t="s">
        <v>206</v>
      </c>
      <c r="G5384">
        <v>17</v>
      </c>
      <c r="H5384">
        <v>36</v>
      </c>
      <c r="I5384">
        <v>56</v>
      </c>
      <c r="J5384">
        <v>2075.5700000000002</v>
      </c>
      <c r="K5384">
        <v>1411.17</v>
      </c>
      <c r="L5384">
        <v>1144.73</v>
      </c>
      <c r="M5384">
        <v>764.78430000000003</v>
      </c>
      <c r="N5384">
        <v>17</v>
      </c>
      <c r="O5384">
        <v>18</v>
      </c>
      <c r="P5384">
        <v>36</v>
      </c>
      <c r="Q5384">
        <v>1276.7</v>
      </c>
      <c r="R5384">
        <v>830.65</v>
      </c>
      <c r="S5384">
        <v>609.71</v>
      </c>
      <c r="T5384">
        <v>478.91789999999997</v>
      </c>
      <c r="U5384">
        <v>17</v>
      </c>
      <c r="V5384">
        <v>18</v>
      </c>
      <c r="W5384">
        <v>20</v>
      </c>
      <c r="X5384">
        <v>798.87</v>
      </c>
      <c r="Y5384">
        <v>580.52</v>
      </c>
      <c r="Z5384">
        <v>535.02</v>
      </c>
      <c r="AA5384">
        <v>285.8664</v>
      </c>
      <c r="AB5384">
        <v>17</v>
      </c>
      <c r="AC5384">
        <v>17</v>
      </c>
      <c r="AD5384">
        <v>10</v>
      </c>
      <c r="AE5384">
        <v>17</v>
      </c>
      <c r="AF5384">
        <v>17</v>
      </c>
      <c r="AG5384">
        <v>17</v>
      </c>
      <c r="AH5384">
        <v>10</v>
      </c>
      <c r="AI5384">
        <v>17</v>
      </c>
      <c r="AJ5384">
        <v>17</v>
      </c>
      <c r="AK5384">
        <v>17</v>
      </c>
      <c r="AL5384">
        <v>10</v>
      </c>
      <c r="AM5384">
        <v>17</v>
      </c>
    </row>
    <row r="5385" spans="1:39" x14ac:dyDescent="0.15">
      <c r="A5385" t="s">
        <v>54</v>
      </c>
      <c r="B5385">
        <v>100</v>
      </c>
      <c r="C5385">
        <v>2</v>
      </c>
      <c r="D5385">
        <v>2</v>
      </c>
      <c r="E5385" t="s">
        <v>29</v>
      </c>
      <c r="F5385" t="s">
        <v>206</v>
      </c>
      <c r="G5385">
        <v>93</v>
      </c>
      <c r="H5385">
        <v>190</v>
      </c>
      <c r="I5385">
        <v>237</v>
      </c>
      <c r="J5385">
        <v>10588.54</v>
      </c>
      <c r="K5385">
        <v>7425.07</v>
      </c>
      <c r="L5385">
        <v>6307.41</v>
      </c>
      <c r="M5385">
        <v>3392.3175000000001</v>
      </c>
      <c r="N5385">
        <v>93</v>
      </c>
      <c r="O5385">
        <v>94</v>
      </c>
      <c r="P5385">
        <v>128</v>
      </c>
      <c r="Q5385">
        <v>5500.05</v>
      </c>
      <c r="R5385">
        <v>3643.65</v>
      </c>
      <c r="S5385">
        <v>2712</v>
      </c>
      <c r="T5385">
        <v>1909.2835</v>
      </c>
      <c r="U5385">
        <v>93</v>
      </c>
      <c r="V5385">
        <v>96</v>
      </c>
      <c r="W5385">
        <v>109</v>
      </c>
      <c r="X5385">
        <v>5088.49</v>
      </c>
      <c r="Y5385">
        <v>3781.42</v>
      </c>
      <c r="Z5385">
        <v>3595.41</v>
      </c>
      <c r="AA5385">
        <v>1483.0340000000001</v>
      </c>
      <c r="AB5385">
        <v>85</v>
      </c>
      <c r="AC5385">
        <v>92</v>
      </c>
      <c r="AD5385">
        <v>58</v>
      </c>
      <c r="AE5385">
        <v>93</v>
      </c>
      <c r="AF5385">
        <v>85</v>
      </c>
      <c r="AG5385">
        <v>92</v>
      </c>
      <c r="AH5385">
        <v>58</v>
      </c>
      <c r="AI5385">
        <v>93</v>
      </c>
      <c r="AJ5385">
        <v>85</v>
      </c>
      <c r="AK5385">
        <v>92</v>
      </c>
      <c r="AL5385">
        <v>58</v>
      </c>
      <c r="AM5385">
        <v>93</v>
      </c>
    </row>
    <row r="5386" spans="1:39" x14ac:dyDescent="0.15">
      <c r="A5386" t="s">
        <v>54</v>
      </c>
      <c r="B5386">
        <v>100</v>
      </c>
      <c r="C5386">
        <v>2</v>
      </c>
      <c r="D5386">
        <v>2</v>
      </c>
      <c r="E5386" t="s">
        <v>32</v>
      </c>
      <c r="F5386" t="s">
        <v>206</v>
      </c>
      <c r="G5386">
        <v>7</v>
      </c>
      <c r="H5386">
        <v>15</v>
      </c>
      <c r="I5386">
        <v>18</v>
      </c>
      <c r="J5386">
        <v>844.87</v>
      </c>
      <c r="K5386">
        <v>585.67999999999995</v>
      </c>
      <c r="L5386">
        <v>531.70000000000005</v>
      </c>
      <c r="M5386">
        <v>271.1653</v>
      </c>
      <c r="N5386">
        <v>7</v>
      </c>
      <c r="O5386">
        <v>7</v>
      </c>
      <c r="P5386">
        <v>9</v>
      </c>
      <c r="Q5386">
        <v>383.92</v>
      </c>
      <c r="R5386">
        <v>253.96</v>
      </c>
      <c r="S5386">
        <v>199.98</v>
      </c>
      <c r="T5386">
        <v>147.64529999999999</v>
      </c>
      <c r="U5386">
        <v>7</v>
      </c>
      <c r="V5386">
        <v>8</v>
      </c>
      <c r="W5386">
        <v>9</v>
      </c>
      <c r="X5386">
        <v>460.95</v>
      </c>
      <c r="Y5386">
        <v>331.72</v>
      </c>
      <c r="Z5386">
        <v>331.72</v>
      </c>
      <c r="AA5386">
        <v>123.52</v>
      </c>
      <c r="AB5386">
        <v>7</v>
      </c>
      <c r="AC5386">
        <v>7</v>
      </c>
      <c r="AD5386">
        <v>4</v>
      </c>
      <c r="AE5386">
        <v>7</v>
      </c>
      <c r="AF5386">
        <v>7</v>
      </c>
      <c r="AG5386">
        <v>7</v>
      </c>
      <c r="AH5386">
        <v>4</v>
      </c>
      <c r="AI5386">
        <v>7</v>
      </c>
      <c r="AJ5386">
        <v>7</v>
      </c>
      <c r="AK5386">
        <v>7</v>
      </c>
      <c r="AL5386">
        <v>4</v>
      </c>
      <c r="AM5386">
        <v>7</v>
      </c>
    </row>
    <row r="5387" spans="1:39" x14ac:dyDescent="0.15">
      <c r="A5387" t="s">
        <v>139</v>
      </c>
      <c r="B5387">
        <v>-1</v>
      </c>
      <c r="C5387">
        <v>0</v>
      </c>
      <c r="D5387">
        <v>0</v>
      </c>
      <c r="E5387" t="s">
        <v>28</v>
      </c>
      <c r="F5387" t="s">
        <v>206</v>
      </c>
      <c r="G5387">
        <v>0</v>
      </c>
      <c r="H5387">
        <v>58598</v>
      </c>
      <c r="I5387">
        <v>123841</v>
      </c>
      <c r="J5387">
        <v>7036413.79</v>
      </c>
      <c r="K5387">
        <v>5837065.6399999997</v>
      </c>
      <c r="L5387">
        <v>5679386.0499999998</v>
      </c>
      <c r="M5387">
        <v>1743559.3642</v>
      </c>
      <c r="N5387">
        <v>0</v>
      </c>
      <c r="O5387">
        <v>1368</v>
      </c>
      <c r="P5387">
        <v>5134</v>
      </c>
      <c r="Q5387">
        <v>302457.31</v>
      </c>
      <c r="R5387">
        <v>243754.42</v>
      </c>
      <c r="S5387">
        <v>217877.86</v>
      </c>
      <c r="T5387">
        <v>80449.176800000001</v>
      </c>
      <c r="U5387">
        <v>0</v>
      </c>
      <c r="V5387">
        <v>57230</v>
      </c>
      <c r="W5387">
        <v>118707</v>
      </c>
      <c r="X5387">
        <v>6733956.4800000004</v>
      </c>
      <c r="Y5387">
        <v>5593311.2199999997</v>
      </c>
      <c r="Z5387">
        <v>5461508.1900000004</v>
      </c>
      <c r="AA5387">
        <v>1663110.1873999999</v>
      </c>
      <c r="AB5387">
        <v>0</v>
      </c>
      <c r="AC5387">
        <v>0</v>
      </c>
      <c r="AD5387">
        <v>0</v>
      </c>
      <c r="AE5387">
        <v>0</v>
      </c>
      <c r="AF5387">
        <v>0</v>
      </c>
      <c r="AG5387">
        <v>0</v>
      </c>
      <c r="AH5387">
        <v>0</v>
      </c>
      <c r="AI5387">
        <v>0</v>
      </c>
      <c r="AJ5387">
        <v>0</v>
      </c>
      <c r="AK5387">
        <v>0</v>
      </c>
      <c r="AL5387">
        <v>0</v>
      </c>
      <c r="AM5387">
        <v>0</v>
      </c>
    </row>
    <row r="5388" spans="1:39" x14ac:dyDescent="0.15">
      <c r="A5388" t="s">
        <v>139</v>
      </c>
      <c r="B5388">
        <v>5</v>
      </c>
      <c r="C5388">
        <v>1</v>
      </c>
      <c r="D5388">
        <v>0</v>
      </c>
      <c r="E5388" t="s">
        <v>28</v>
      </c>
      <c r="F5388" t="s">
        <v>206</v>
      </c>
      <c r="G5388">
        <v>1021</v>
      </c>
      <c r="H5388">
        <v>3507</v>
      </c>
      <c r="I5388">
        <v>21175</v>
      </c>
      <c r="J5388">
        <v>1316408.45</v>
      </c>
      <c r="K5388">
        <v>1080594.69</v>
      </c>
      <c r="L5388">
        <v>859540.01</v>
      </c>
      <c r="M5388">
        <v>318336.67249999999</v>
      </c>
      <c r="N5388">
        <v>632</v>
      </c>
      <c r="O5388">
        <v>2121</v>
      </c>
      <c r="P5388">
        <v>13864</v>
      </c>
      <c r="Q5388">
        <v>859083.7</v>
      </c>
      <c r="R5388">
        <v>697105.54</v>
      </c>
      <c r="S5388">
        <v>513946.45</v>
      </c>
      <c r="T5388">
        <v>213508.38089999999</v>
      </c>
      <c r="U5388">
        <v>389</v>
      </c>
      <c r="V5388">
        <v>1386</v>
      </c>
      <c r="W5388">
        <v>7311</v>
      </c>
      <c r="X5388">
        <v>457324.75</v>
      </c>
      <c r="Y5388">
        <v>383489.15</v>
      </c>
      <c r="Z5388">
        <v>345593.56</v>
      </c>
      <c r="AA5388">
        <v>104828.2916</v>
      </c>
      <c r="AB5388">
        <v>999</v>
      </c>
      <c r="AC5388">
        <v>947</v>
      </c>
      <c r="AD5388">
        <v>790</v>
      </c>
      <c r="AE5388">
        <v>656</v>
      </c>
      <c r="AF5388">
        <v>622</v>
      </c>
      <c r="AG5388">
        <v>614</v>
      </c>
      <c r="AH5388">
        <v>528</v>
      </c>
      <c r="AI5388">
        <v>392</v>
      </c>
      <c r="AJ5388">
        <v>377</v>
      </c>
      <c r="AK5388">
        <v>333</v>
      </c>
      <c r="AL5388">
        <v>262</v>
      </c>
      <c r="AM5388">
        <v>264</v>
      </c>
    </row>
    <row r="5389" spans="1:39" x14ac:dyDescent="0.15">
      <c r="A5389" t="s">
        <v>139</v>
      </c>
      <c r="B5389">
        <v>5</v>
      </c>
      <c r="C5389">
        <v>1</v>
      </c>
      <c r="D5389">
        <v>0</v>
      </c>
      <c r="E5389" t="s">
        <v>29</v>
      </c>
      <c r="F5389" t="s">
        <v>206</v>
      </c>
      <c r="G5389">
        <v>12</v>
      </c>
      <c r="H5389">
        <v>55</v>
      </c>
      <c r="I5389">
        <v>289</v>
      </c>
      <c r="J5389">
        <v>18613.990000000002</v>
      </c>
      <c r="K5389">
        <v>13231.44</v>
      </c>
      <c r="L5389">
        <v>9356.5499999999993</v>
      </c>
      <c r="M5389">
        <v>4792.1435000000001</v>
      </c>
      <c r="N5389">
        <v>11</v>
      </c>
      <c r="O5389">
        <v>52</v>
      </c>
      <c r="P5389">
        <v>273</v>
      </c>
      <c r="Q5389">
        <v>17516.03</v>
      </c>
      <c r="R5389">
        <v>12198.38</v>
      </c>
      <c r="S5389">
        <v>8323.49</v>
      </c>
      <c r="T5389">
        <v>4545.6935000000003</v>
      </c>
      <c r="U5389">
        <v>1</v>
      </c>
      <c r="V5389">
        <v>3</v>
      </c>
      <c r="W5389">
        <v>16</v>
      </c>
      <c r="X5389">
        <v>1097.96</v>
      </c>
      <c r="Y5389">
        <v>1033.06</v>
      </c>
      <c r="Z5389">
        <v>1033.06</v>
      </c>
      <c r="AA5389">
        <v>246.45</v>
      </c>
      <c r="AB5389">
        <v>12</v>
      </c>
      <c r="AC5389">
        <v>11</v>
      </c>
      <c r="AD5389">
        <v>11</v>
      </c>
      <c r="AE5389">
        <v>7</v>
      </c>
      <c r="AF5389">
        <v>11</v>
      </c>
      <c r="AG5389">
        <v>10</v>
      </c>
      <c r="AH5389">
        <v>10</v>
      </c>
      <c r="AI5389">
        <v>6</v>
      </c>
      <c r="AJ5389">
        <v>1</v>
      </c>
      <c r="AK5389">
        <v>1</v>
      </c>
      <c r="AL5389">
        <v>1</v>
      </c>
      <c r="AM5389">
        <v>1</v>
      </c>
    </row>
    <row r="5390" spans="1:39" x14ac:dyDescent="0.15">
      <c r="A5390" t="s">
        <v>139</v>
      </c>
      <c r="B5390">
        <v>5</v>
      </c>
      <c r="C5390">
        <v>1</v>
      </c>
      <c r="D5390">
        <v>0</v>
      </c>
      <c r="E5390" t="s">
        <v>32</v>
      </c>
      <c r="F5390" t="s">
        <v>206</v>
      </c>
      <c r="G5390">
        <v>438</v>
      </c>
      <c r="H5390">
        <v>1758</v>
      </c>
      <c r="I5390">
        <v>9944</v>
      </c>
      <c r="J5390">
        <v>613624.41</v>
      </c>
      <c r="K5390">
        <v>474226.44</v>
      </c>
      <c r="L5390">
        <v>420301.92</v>
      </c>
      <c r="M5390">
        <v>141198.5123</v>
      </c>
      <c r="N5390">
        <v>57</v>
      </c>
      <c r="O5390">
        <v>229</v>
      </c>
      <c r="P5390">
        <v>1308</v>
      </c>
      <c r="Q5390">
        <v>86618.01</v>
      </c>
      <c r="R5390">
        <v>66119.17</v>
      </c>
      <c r="S5390">
        <v>47452.82</v>
      </c>
      <c r="T5390">
        <v>20181.339100000001</v>
      </c>
      <c r="U5390">
        <v>381</v>
      </c>
      <c r="V5390">
        <v>1529</v>
      </c>
      <c r="W5390">
        <v>8636</v>
      </c>
      <c r="X5390">
        <v>527006.4</v>
      </c>
      <c r="Y5390">
        <v>408107.27</v>
      </c>
      <c r="Z5390">
        <v>372849.1</v>
      </c>
      <c r="AA5390">
        <v>121017.1732</v>
      </c>
      <c r="AB5390">
        <v>434</v>
      </c>
      <c r="AC5390">
        <v>408</v>
      </c>
      <c r="AD5390">
        <v>369</v>
      </c>
      <c r="AE5390">
        <v>368</v>
      </c>
      <c r="AF5390">
        <v>57</v>
      </c>
      <c r="AG5390">
        <v>53</v>
      </c>
      <c r="AH5390">
        <v>48</v>
      </c>
      <c r="AI5390">
        <v>51</v>
      </c>
      <c r="AJ5390">
        <v>377</v>
      </c>
      <c r="AK5390">
        <v>355</v>
      </c>
      <c r="AL5390">
        <v>321</v>
      </c>
      <c r="AM5390">
        <v>317</v>
      </c>
    </row>
    <row r="5391" spans="1:39" x14ac:dyDescent="0.15">
      <c r="A5391" t="s">
        <v>139</v>
      </c>
      <c r="B5391">
        <v>5</v>
      </c>
      <c r="C5391">
        <v>1</v>
      </c>
      <c r="D5391">
        <v>1</v>
      </c>
      <c r="E5391" t="s">
        <v>28</v>
      </c>
      <c r="F5391" t="s">
        <v>206</v>
      </c>
      <c r="G5391">
        <v>6144</v>
      </c>
      <c r="H5391">
        <v>31699</v>
      </c>
      <c r="I5391">
        <v>140096</v>
      </c>
      <c r="J5391">
        <v>8491988.9199999999</v>
      </c>
      <c r="K5391">
        <v>6951518.71</v>
      </c>
      <c r="L5391">
        <v>5755885.2400000002</v>
      </c>
      <c r="M5391">
        <v>2027230.9306000001</v>
      </c>
      <c r="N5391">
        <v>3939</v>
      </c>
      <c r="O5391">
        <v>17406</v>
      </c>
      <c r="P5391">
        <v>89922</v>
      </c>
      <c r="Q5391">
        <v>5503154.6900000004</v>
      </c>
      <c r="R5391">
        <v>4597637.05</v>
      </c>
      <c r="S5391">
        <v>3638862.57</v>
      </c>
      <c r="T5391">
        <v>1344202.8958999999</v>
      </c>
      <c r="U5391">
        <v>2205</v>
      </c>
      <c r="V5391">
        <v>14293</v>
      </c>
      <c r="W5391">
        <v>50174</v>
      </c>
      <c r="X5391">
        <v>2988834.23</v>
      </c>
      <c r="Y5391">
        <v>2353881.66</v>
      </c>
      <c r="Z5391">
        <v>2117022.67</v>
      </c>
      <c r="AA5391">
        <v>683028.03469999996</v>
      </c>
      <c r="AB5391">
        <v>5571</v>
      </c>
      <c r="AC5391">
        <v>5928</v>
      </c>
      <c r="AD5391">
        <v>3962</v>
      </c>
      <c r="AE5391">
        <v>5292</v>
      </c>
      <c r="AF5391">
        <v>3775</v>
      </c>
      <c r="AG5391">
        <v>3859</v>
      </c>
      <c r="AH5391">
        <v>2705</v>
      </c>
      <c r="AI5391">
        <v>3558</v>
      </c>
      <c r="AJ5391">
        <v>1796</v>
      </c>
      <c r="AK5391">
        <v>2069</v>
      </c>
      <c r="AL5391">
        <v>1257</v>
      </c>
      <c r="AM5391">
        <v>1734</v>
      </c>
    </row>
    <row r="5392" spans="1:39" x14ac:dyDescent="0.15">
      <c r="A5392" t="s">
        <v>139</v>
      </c>
      <c r="B5392">
        <v>5</v>
      </c>
      <c r="C5392">
        <v>1</v>
      </c>
      <c r="D5392">
        <v>1</v>
      </c>
      <c r="E5392" t="s">
        <v>30</v>
      </c>
      <c r="F5392" t="s">
        <v>206</v>
      </c>
      <c r="G5392">
        <v>725</v>
      </c>
      <c r="H5392">
        <v>3857</v>
      </c>
      <c r="I5392">
        <v>16355</v>
      </c>
      <c r="J5392">
        <v>994346.52</v>
      </c>
      <c r="K5392">
        <v>812618.63</v>
      </c>
      <c r="L5392">
        <v>648848.37</v>
      </c>
      <c r="M5392">
        <v>237713.22940000001</v>
      </c>
      <c r="N5392">
        <v>455</v>
      </c>
      <c r="O5392">
        <v>2102</v>
      </c>
      <c r="P5392">
        <v>10321</v>
      </c>
      <c r="Q5392">
        <v>634074.76</v>
      </c>
      <c r="R5392">
        <v>523862.4</v>
      </c>
      <c r="S5392">
        <v>397114.51</v>
      </c>
      <c r="T5392">
        <v>155210.18470000001</v>
      </c>
      <c r="U5392">
        <v>270</v>
      </c>
      <c r="V5392">
        <v>1755</v>
      </c>
      <c r="W5392">
        <v>6034</v>
      </c>
      <c r="X5392">
        <v>360271.76</v>
      </c>
      <c r="Y5392">
        <v>288756.23</v>
      </c>
      <c r="Z5392">
        <v>251733.86</v>
      </c>
      <c r="AA5392">
        <v>82503.044699999999</v>
      </c>
      <c r="AB5392">
        <v>666</v>
      </c>
      <c r="AC5392">
        <v>710</v>
      </c>
      <c r="AD5392">
        <v>435</v>
      </c>
      <c r="AE5392">
        <v>673</v>
      </c>
      <c r="AF5392">
        <v>434</v>
      </c>
      <c r="AG5392">
        <v>450</v>
      </c>
      <c r="AH5392">
        <v>303</v>
      </c>
      <c r="AI5392">
        <v>439</v>
      </c>
      <c r="AJ5392">
        <v>232</v>
      </c>
      <c r="AK5392">
        <v>260</v>
      </c>
      <c r="AL5392">
        <v>132</v>
      </c>
      <c r="AM5392">
        <v>234</v>
      </c>
    </row>
    <row r="5393" spans="1:39" x14ac:dyDescent="0.15">
      <c r="A5393" t="s">
        <v>139</v>
      </c>
      <c r="B5393">
        <v>5</v>
      </c>
      <c r="C5393">
        <v>1</v>
      </c>
      <c r="D5393">
        <v>1</v>
      </c>
      <c r="E5393" t="s">
        <v>29</v>
      </c>
      <c r="F5393" t="s">
        <v>206</v>
      </c>
      <c r="G5393">
        <v>10359</v>
      </c>
      <c r="H5393">
        <v>58550</v>
      </c>
      <c r="I5393">
        <v>243001</v>
      </c>
      <c r="J5393">
        <v>14560091.960000001</v>
      </c>
      <c r="K5393">
        <v>11397270.99</v>
      </c>
      <c r="L5393">
        <v>9578926.1500000004</v>
      </c>
      <c r="M5393">
        <v>3465722.4763000002</v>
      </c>
      <c r="N5393">
        <v>4137</v>
      </c>
      <c r="O5393">
        <v>20921</v>
      </c>
      <c r="P5393">
        <v>103011</v>
      </c>
      <c r="Q5393">
        <v>6178017.8700000001</v>
      </c>
      <c r="R5393">
        <v>4857808.18</v>
      </c>
      <c r="S5393">
        <v>3816662.21</v>
      </c>
      <c r="T5393">
        <v>1547500.5471999999</v>
      </c>
      <c r="U5393">
        <v>6222</v>
      </c>
      <c r="V5393">
        <v>37629</v>
      </c>
      <c r="W5393">
        <v>139990</v>
      </c>
      <c r="X5393">
        <v>8382074.0899999999</v>
      </c>
      <c r="Y5393">
        <v>6539462.8099999996</v>
      </c>
      <c r="Z5393">
        <v>5762263.9400000004</v>
      </c>
      <c r="AA5393">
        <v>1918221.9291000001</v>
      </c>
      <c r="AB5393">
        <v>9682</v>
      </c>
      <c r="AC5393">
        <v>9799</v>
      </c>
      <c r="AD5393">
        <v>6666</v>
      </c>
      <c r="AE5393">
        <v>9782</v>
      </c>
      <c r="AF5393">
        <v>3938</v>
      </c>
      <c r="AG5393">
        <v>3960</v>
      </c>
      <c r="AH5393">
        <v>2955</v>
      </c>
      <c r="AI5393">
        <v>3975</v>
      </c>
      <c r="AJ5393">
        <v>5744</v>
      </c>
      <c r="AK5393">
        <v>5839</v>
      </c>
      <c r="AL5393">
        <v>3711</v>
      </c>
      <c r="AM5393">
        <v>5807</v>
      </c>
    </row>
    <row r="5394" spans="1:39" x14ac:dyDescent="0.15">
      <c r="A5394" t="s">
        <v>139</v>
      </c>
      <c r="B5394">
        <v>5</v>
      </c>
      <c r="C5394">
        <v>1</v>
      </c>
      <c r="D5394">
        <v>1</v>
      </c>
      <c r="E5394" t="s">
        <v>31</v>
      </c>
      <c r="F5394" t="s">
        <v>206</v>
      </c>
      <c r="G5394">
        <v>18</v>
      </c>
      <c r="H5394">
        <v>151</v>
      </c>
      <c r="I5394">
        <v>497</v>
      </c>
      <c r="J5394">
        <v>29047.55</v>
      </c>
      <c r="K5394">
        <v>21551.439999999999</v>
      </c>
      <c r="L5394">
        <v>17196.310000000001</v>
      </c>
      <c r="M5394">
        <v>6972.8104999999996</v>
      </c>
      <c r="N5394">
        <v>10</v>
      </c>
      <c r="O5394">
        <v>41</v>
      </c>
      <c r="P5394">
        <v>209</v>
      </c>
      <c r="Q5394">
        <v>12567.47</v>
      </c>
      <c r="R5394">
        <v>10105</v>
      </c>
      <c r="S5394">
        <v>7111.66</v>
      </c>
      <c r="T5394">
        <v>3073.6297</v>
      </c>
      <c r="U5394">
        <v>8</v>
      </c>
      <c r="V5394">
        <v>110</v>
      </c>
      <c r="W5394">
        <v>288</v>
      </c>
      <c r="X5394">
        <v>16480.080000000002</v>
      </c>
      <c r="Y5394">
        <v>11446.44</v>
      </c>
      <c r="Z5394">
        <v>10084.65</v>
      </c>
      <c r="AA5394">
        <v>3899.1808000000001</v>
      </c>
      <c r="AB5394">
        <v>13</v>
      </c>
      <c r="AC5394">
        <v>17</v>
      </c>
      <c r="AD5394">
        <v>7</v>
      </c>
      <c r="AE5394">
        <v>14</v>
      </c>
      <c r="AF5394">
        <v>10</v>
      </c>
      <c r="AG5394">
        <v>10</v>
      </c>
      <c r="AH5394">
        <v>4</v>
      </c>
      <c r="AI5394">
        <v>10</v>
      </c>
      <c r="AJ5394">
        <v>3</v>
      </c>
      <c r="AK5394">
        <v>7</v>
      </c>
      <c r="AL5394">
        <v>3</v>
      </c>
      <c r="AM5394">
        <v>4</v>
      </c>
    </row>
    <row r="5395" spans="1:39" x14ac:dyDescent="0.15">
      <c r="A5395" t="s">
        <v>139</v>
      </c>
      <c r="B5395">
        <v>5</v>
      </c>
      <c r="C5395">
        <v>1</v>
      </c>
      <c r="D5395">
        <v>1</v>
      </c>
      <c r="E5395" t="s">
        <v>32</v>
      </c>
      <c r="F5395" t="s">
        <v>206</v>
      </c>
      <c r="G5395">
        <v>459</v>
      </c>
      <c r="H5395">
        <v>2203</v>
      </c>
      <c r="I5395">
        <v>10229</v>
      </c>
      <c r="J5395">
        <v>621616.03</v>
      </c>
      <c r="K5395">
        <v>489382.43</v>
      </c>
      <c r="L5395">
        <v>427861.84</v>
      </c>
      <c r="M5395">
        <v>144675.8628</v>
      </c>
      <c r="N5395">
        <v>75</v>
      </c>
      <c r="O5395">
        <v>363</v>
      </c>
      <c r="P5395">
        <v>1867</v>
      </c>
      <c r="Q5395">
        <v>113396.39</v>
      </c>
      <c r="R5395">
        <v>91319.76</v>
      </c>
      <c r="S5395">
        <v>69021.94</v>
      </c>
      <c r="T5395">
        <v>27582.437699999999</v>
      </c>
      <c r="U5395">
        <v>384</v>
      </c>
      <c r="V5395">
        <v>1840</v>
      </c>
      <c r="W5395">
        <v>8362</v>
      </c>
      <c r="X5395">
        <v>508219.64</v>
      </c>
      <c r="Y5395">
        <v>398062.67</v>
      </c>
      <c r="Z5395">
        <v>358839.9</v>
      </c>
      <c r="AA5395">
        <v>117093.42509999999</v>
      </c>
      <c r="AB5395">
        <v>439</v>
      </c>
      <c r="AC5395">
        <v>431</v>
      </c>
      <c r="AD5395">
        <v>296</v>
      </c>
      <c r="AE5395">
        <v>434</v>
      </c>
      <c r="AF5395">
        <v>71</v>
      </c>
      <c r="AG5395">
        <v>69</v>
      </c>
      <c r="AH5395">
        <v>54</v>
      </c>
      <c r="AI5395">
        <v>74</v>
      </c>
      <c r="AJ5395">
        <v>368</v>
      </c>
      <c r="AK5395">
        <v>362</v>
      </c>
      <c r="AL5395">
        <v>242</v>
      </c>
      <c r="AM5395">
        <v>360</v>
      </c>
    </row>
    <row r="5396" spans="1:39" x14ac:dyDescent="0.15">
      <c r="A5396" t="s">
        <v>139</v>
      </c>
      <c r="B5396">
        <v>5</v>
      </c>
      <c r="C5396">
        <v>1</v>
      </c>
      <c r="D5396">
        <v>2</v>
      </c>
      <c r="E5396" t="s">
        <v>28</v>
      </c>
      <c r="F5396" t="s">
        <v>206</v>
      </c>
      <c r="G5396">
        <v>1135</v>
      </c>
      <c r="H5396">
        <v>3518</v>
      </c>
      <c r="I5396">
        <v>22485</v>
      </c>
      <c r="J5396">
        <v>1422101.25</v>
      </c>
      <c r="K5396">
        <v>1197841.72</v>
      </c>
      <c r="L5396">
        <v>937626.79</v>
      </c>
      <c r="M5396">
        <v>338514.761</v>
      </c>
      <c r="N5396">
        <v>697</v>
      </c>
      <c r="O5396">
        <v>1965</v>
      </c>
      <c r="P5396">
        <v>14070</v>
      </c>
      <c r="Q5396">
        <v>898201.4</v>
      </c>
      <c r="R5396">
        <v>753672.52</v>
      </c>
      <c r="S5396">
        <v>544373.04</v>
      </c>
      <c r="T5396">
        <v>219407.14559999999</v>
      </c>
      <c r="U5396">
        <v>438</v>
      </c>
      <c r="V5396">
        <v>1553</v>
      </c>
      <c r="W5396">
        <v>8415</v>
      </c>
      <c r="X5396">
        <v>523899.85</v>
      </c>
      <c r="Y5396">
        <v>444169.2</v>
      </c>
      <c r="Z5396">
        <v>393253.75</v>
      </c>
      <c r="AA5396">
        <v>119107.6154</v>
      </c>
      <c r="AB5396">
        <v>1092</v>
      </c>
      <c r="AC5396">
        <v>1069</v>
      </c>
      <c r="AD5396">
        <v>564</v>
      </c>
      <c r="AE5396">
        <v>1009</v>
      </c>
      <c r="AF5396">
        <v>669</v>
      </c>
      <c r="AG5396">
        <v>676</v>
      </c>
      <c r="AH5396">
        <v>380</v>
      </c>
      <c r="AI5396">
        <v>634</v>
      </c>
      <c r="AJ5396">
        <v>423</v>
      </c>
      <c r="AK5396">
        <v>393</v>
      </c>
      <c r="AL5396">
        <v>184</v>
      </c>
      <c r="AM5396">
        <v>375</v>
      </c>
    </row>
    <row r="5397" spans="1:39" x14ac:dyDescent="0.15">
      <c r="A5397" t="s">
        <v>139</v>
      </c>
      <c r="B5397">
        <v>5</v>
      </c>
      <c r="C5397">
        <v>1</v>
      </c>
      <c r="D5397">
        <v>2</v>
      </c>
      <c r="E5397" t="s">
        <v>30</v>
      </c>
      <c r="F5397" t="s">
        <v>206</v>
      </c>
      <c r="G5397">
        <v>145</v>
      </c>
      <c r="H5397">
        <v>477</v>
      </c>
      <c r="I5397">
        <v>3115</v>
      </c>
      <c r="J5397">
        <v>189497.59</v>
      </c>
      <c r="K5397">
        <v>158027.37</v>
      </c>
      <c r="L5397">
        <v>116803.64</v>
      </c>
      <c r="M5397">
        <v>46859.5864</v>
      </c>
      <c r="N5397">
        <v>92</v>
      </c>
      <c r="O5397">
        <v>296</v>
      </c>
      <c r="P5397">
        <v>2084</v>
      </c>
      <c r="Q5397">
        <v>127121.67</v>
      </c>
      <c r="R5397">
        <v>105256.62</v>
      </c>
      <c r="S5397">
        <v>69599.5</v>
      </c>
      <c r="T5397">
        <v>32759.375499999998</v>
      </c>
      <c r="U5397">
        <v>53</v>
      </c>
      <c r="V5397">
        <v>181</v>
      </c>
      <c r="W5397">
        <v>1031</v>
      </c>
      <c r="X5397">
        <v>62375.92</v>
      </c>
      <c r="Y5397">
        <v>52770.75</v>
      </c>
      <c r="Z5397">
        <v>47204.14</v>
      </c>
      <c r="AA5397">
        <v>14100.2109</v>
      </c>
      <c r="AB5397">
        <v>132</v>
      </c>
      <c r="AC5397">
        <v>142</v>
      </c>
      <c r="AD5397">
        <v>71</v>
      </c>
      <c r="AE5397">
        <v>139</v>
      </c>
      <c r="AF5397">
        <v>80</v>
      </c>
      <c r="AG5397">
        <v>90</v>
      </c>
      <c r="AH5397">
        <v>52</v>
      </c>
      <c r="AI5397">
        <v>89</v>
      </c>
      <c r="AJ5397">
        <v>52</v>
      </c>
      <c r="AK5397">
        <v>52</v>
      </c>
      <c r="AL5397">
        <v>19</v>
      </c>
      <c r="AM5397">
        <v>50</v>
      </c>
    </row>
    <row r="5398" spans="1:39" x14ac:dyDescent="0.15">
      <c r="A5398" t="s">
        <v>139</v>
      </c>
      <c r="B5398">
        <v>5</v>
      </c>
      <c r="C5398">
        <v>1</v>
      </c>
      <c r="D5398">
        <v>2</v>
      </c>
      <c r="E5398" t="s">
        <v>29</v>
      </c>
      <c r="F5398" t="s">
        <v>206</v>
      </c>
      <c r="G5398">
        <v>620</v>
      </c>
      <c r="H5398">
        <v>2035</v>
      </c>
      <c r="I5398">
        <v>12789</v>
      </c>
      <c r="J5398">
        <v>789445.54</v>
      </c>
      <c r="K5398">
        <v>634915.64</v>
      </c>
      <c r="L5398">
        <v>521789.22</v>
      </c>
      <c r="M5398">
        <v>186076.5497</v>
      </c>
      <c r="N5398">
        <v>251</v>
      </c>
      <c r="O5398">
        <v>675</v>
      </c>
      <c r="P5398">
        <v>5248</v>
      </c>
      <c r="Q5398">
        <v>328525.34000000003</v>
      </c>
      <c r="R5398">
        <v>265890.58</v>
      </c>
      <c r="S5398">
        <v>196785.57</v>
      </c>
      <c r="T5398">
        <v>80572.113100000002</v>
      </c>
      <c r="U5398">
        <v>369</v>
      </c>
      <c r="V5398">
        <v>1360</v>
      </c>
      <c r="W5398">
        <v>7541</v>
      </c>
      <c r="X5398">
        <v>460920.2</v>
      </c>
      <c r="Y5398">
        <v>369025.06</v>
      </c>
      <c r="Z5398">
        <v>325003.65000000002</v>
      </c>
      <c r="AA5398">
        <v>105504.4366</v>
      </c>
      <c r="AB5398">
        <v>600</v>
      </c>
      <c r="AC5398">
        <v>591</v>
      </c>
      <c r="AD5398">
        <v>281</v>
      </c>
      <c r="AE5398">
        <v>600</v>
      </c>
      <c r="AF5398">
        <v>239</v>
      </c>
      <c r="AG5398">
        <v>239</v>
      </c>
      <c r="AH5398">
        <v>126</v>
      </c>
      <c r="AI5398">
        <v>242</v>
      </c>
      <c r="AJ5398">
        <v>361</v>
      </c>
      <c r="AK5398">
        <v>352</v>
      </c>
      <c r="AL5398">
        <v>155</v>
      </c>
      <c r="AM5398">
        <v>358</v>
      </c>
    </row>
    <row r="5399" spans="1:39" x14ac:dyDescent="0.15">
      <c r="A5399" t="s">
        <v>139</v>
      </c>
      <c r="B5399">
        <v>5</v>
      </c>
      <c r="C5399">
        <v>1</v>
      </c>
      <c r="D5399">
        <v>2</v>
      </c>
      <c r="E5399" t="s">
        <v>31</v>
      </c>
      <c r="F5399" t="s">
        <v>206</v>
      </c>
      <c r="G5399">
        <v>1</v>
      </c>
      <c r="H5399">
        <v>6</v>
      </c>
      <c r="I5399">
        <v>20</v>
      </c>
      <c r="J5399">
        <v>1224.98</v>
      </c>
      <c r="K5399">
        <v>1016.72</v>
      </c>
      <c r="L5399">
        <v>465.01</v>
      </c>
      <c r="M5399">
        <v>312.13929999999999</v>
      </c>
      <c r="N5399">
        <v>1</v>
      </c>
      <c r="O5399">
        <v>6</v>
      </c>
      <c r="P5399">
        <v>20</v>
      </c>
      <c r="Q5399">
        <v>1224.98</v>
      </c>
      <c r="R5399">
        <v>1016.72</v>
      </c>
      <c r="S5399">
        <v>465.01</v>
      </c>
      <c r="T5399">
        <v>312.13929999999999</v>
      </c>
      <c r="U5399">
        <v>0</v>
      </c>
      <c r="V5399">
        <v>0</v>
      </c>
      <c r="W5399">
        <v>0</v>
      </c>
      <c r="X5399">
        <v>0</v>
      </c>
      <c r="Y5399">
        <v>0</v>
      </c>
      <c r="Z5399">
        <v>0</v>
      </c>
      <c r="AA5399">
        <v>0</v>
      </c>
      <c r="AB5399">
        <v>1</v>
      </c>
      <c r="AC5399">
        <v>1</v>
      </c>
      <c r="AD5399">
        <v>1</v>
      </c>
      <c r="AE5399">
        <v>1</v>
      </c>
      <c r="AF5399">
        <v>1</v>
      </c>
      <c r="AG5399">
        <v>1</v>
      </c>
      <c r="AH5399">
        <v>1</v>
      </c>
      <c r="AI5399">
        <v>1</v>
      </c>
      <c r="AJ5399">
        <v>0</v>
      </c>
      <c r="AK5399">
        <v>0</v>
      </c>
      <c r="AL5399">
        <v>0</v>
      </c>
      <c r="AM5399">
        <v>0</v>
      </c>
    </row>
    <row r="5400" spans="1:39" x14ac:dyDescent="0.15">
      <c r="A5400" t="s">
        <v>139</v>
      </c>
      <c r="B5400">
        <v>5</v>
      </c>
      <c r="C5400">
        <v>1</v>
      </c>
      <c r="D5400">
        <v>2</v>
      </c>
      <c r="E5400" t="s">
        <v>32</v>
      </c>
      <c r="F5400" t="s">
        <v>206</v>
      </c>
      <c r="G5400">
        <v>246</v>
      </c>
      <c r="H5400">
        <v>910</v>
      </c>
      <c r="I5400">
        <v>5294</v>
      </c>
      <c r="J5400">
        <v>324741.14</v>
      </c>
      <c r="K5400">
        <v>251456.11</v>
      </c>
      <c r="L5400">
        <v>227052.69</v>
      </c>
      <c r="M5400">
        <v>74908.466799999995</v>
      </c>
      <c r="N5400">
        <v>40</v>
      </c>
      <c r="O5400">
        <v>117</v>
      </c>
      <c r="P5400">
        <v>981</v>
      </c>
      <c r="Q5400">
        <v>61995.17</v>
      </c>
      <c r="R5400">
        <v>46077.23</v>
      </c>
      <c r="S5400">
        <v>36665.019999999997</v>
      </c>
      <c r="T5400">
        <v>14844.5247</v>
      </c>
      <c r="U5400">
        <v>206</v>
      </c>
      <c r="V5400">
        <v>793</v>
      </c>
      <c r="W5400">
        <v>4313</v>
      </c>
      <c r="X5400">
        <v>262745.96999999997</v>
      </c>
      <c r="Y5400">
        <v>205378.88</v>
      </c>
      <c r="Z5400">
        <v>190387.67</v>
      </c>
      <c r="AA5400">
        <v>60063.9421</v>
      </c>
      <c r="AB5400">
        <v>238</v>
      </c>
      <c r="AC5400">
        <v>231</v>
      </c>
      <c r="AD5400">
        <v>135</v>
      </c>
      <c r="AE5400">
        <v>222</v>
      </c>
      <c r="AF5400">
        <v>40</v>
      </c>
      <c r="AG5400">
        <v>34</v>
      </c>
      <c r="AH5400">
        <v>24</v>
      </c>
      <c r="AI5400">
        <v>40</v>
      </c>
      <c r="AJ5400">
        <v>198</v>
      </c>
      <c r="AK5400">
        <v>197</v>
      </c>
      <c r="AL5400">
        <v>111</v>
      </c>
      <c r="AM5400">
        <v>182</v>
      </c>
    </row>
    <row r="5401" spans="1:39" x14ac:dyDescent="0.15">
      <c r="A5401" t="s">
        <v>139</v>
      </c>
      <c r="B5401">
        <v>5</v>
      </c>
      <c r="C5401">
        <v>2</v>
      </c>
      <c r="D5401">
        <v>0</v>
      </c>
      <c r="E5401" t="s">
        <v>28</v>
      </c>
      <c r="F5401" t="s">
        <v>206</v>
      </c>
      <c r="G5401">
        <v>488</v>
      </c>
      <c r="H5401">
        <v>2631</v>
      </c>
      <c r="I5401">
        <v>11533</v>
      </c>
      <c r="J5401">
        <v>683566.79</v>
      </c>
      <c r="K5401">
        <v>545386.54</v>
      </c>
      <c r="L5401">
        <v>417187.41</v>
      </c>
      <c r="M5401">
        <v>167686.71</v>
      </c>
      <c r="N5401">
        <v>488</v>
      </c>
      <c r="O5401">
        <v>1260</v>
      </c>
      <c r="P5401">
        <v>6205</v>
      </c>
      <c r="Q5401">
        <v>357504.75</v>
      </c>
      <c r="R5401">
        <v>274465.71000000002</v>
      </c>
      <c r="S5401">
        <v>173796.01</v>
      </c>
      <c r="T5401">
        <v>92099.45</v>
      </c>
      <c r="U5401">
        <v>488</v>
      </c>
      <c r="V5401">
        <v>1371</v>
      </c>
      <c r="W5401">
        <v>5328</v>
      </c>
      <c r="X5401">
        <v>326062.03999999998</v>
      </c>
      <c r="Y5401">
        <v>270920.83</v>
      </c>
      <c r="Z5401">
        <v>243391.4</v>
      </c>
      <c r="AA5401">
        <v>75587.259999999995</v>
      </c>
      <c r="AB5401">
        <v>483</v>
      </c>
      <c r="AC5401">
        <v>485</v>
      </c>
      <c r="AD5401">
        <v>443</v>
      </c>
      <c r="AE5401">
        <v>419</v>
      </c>
      <c r="AF5401">
        <v>483</v>
      </c>
      <c r="AG5401">
        <v>485</v>
      </c>
      <c r="AH5401">
        <v>443</v>
      </c>
      <c r="AI5401">
        <v>419</v>
      </c>
      <c r="AJ5401">
        <v>483</v>
      </c>
      <c r="AK5401">
        <v>485</v>
      </c>
      <c r="AL5401">
        <v>443</v>
      </c>
      <c r="AM5401">
        <v>419</v>
      </c>
    </row>
    <row r="5402" spans="1:39" x14ac:dyDescent="0.15">
      <c r="A5402" t="s">
        <v>139</v>
      </c>
      <c r="B5402">
        <v>5</v>
      </c>
      <c r="C5402">
        <v>2</v>
      </c>
      <c r="D5402">
        <v>0</v>
      </c>
      <c r="E5402" t="s">
        <v>29</v>
      </c>
      <c r="F5402" t="s">
        <v>206</v>
      </c>
      <c r="G5402">
        <v>10</v>
      </c>
      <c r="H5402">
        <v>44</v>
      </c>
      <c r="I5402">
        <v>268</v>
      </c>
      <c r="J5402">
        <v>15559.18</v>
      </c>
      <c r="K5402">
        <v>11715.62</v>
      </c>
      <c r="L5402">
        <v>8775.31</v>
      </c>
      <c r="M5402">
        <v>3978.6734000000001</v>
      </c>
      <c r="N5402">
        <v>10</v>
      </c>
      <c r="O5402">
        <v>24</v>
      </c>
      <c r="P5402">
        <v>174</v>
      </c>
      <c r="Q5402">
        <v>10027.11</v>
      </c>
      <c r="R5402">
        <v>7437.88</v>
      </c>
      <c r="S5402">
        <v>5205.8500000000004</v>
      </c>
      <c r="T5402">
        <v>2607.1392000000001</v>
      </c>
      <c r="U5402">
        <v>10</v>
      </c>
      <c r="V5402">
        <v>20</v>
      </c>
      <c r="W5402">
        <v>94</v>
      </c>
      <c r="X5402">
        <v>5532.07</v>
      </c>
      <c r="Y5402">
        <v>4277.74</v>
      </c>
      <c r="Z5402">
        <v>3569.46</v>
      </c>
      <c r="AA5402">
        <v>1371.5342000000001</v>
      </c>
      <c r="AB5402">
        <v>10</v>
      </c>
      <c r="AC5402">
        <v>10</v>
      </c>
      <c r="AD5402">
        <v>10</v>
      </c>
      <c r="AE5402">
        <v>9</v>
      </c>
      <c r="AF5402">
        <v>10</v>
      </c>
      <c r="AG5402">
        <v>10</v>
      </c>
      <c r="AH5402">
        <v>10</v>
      </c>
      <c r="AI5402">
        <v>9</v>
      </c>
      <c r="AJ5402">
        <v>10</v>
      </c>
      <c r="AK5402">
        <v>10</v>
      </c>
      <c r="AL5402">
        <v>10</v>
      </c>
      <c r="AM5402">
        <v>9</v>
      </c>
    </row>
    <row r="5403" spans="1:39" x14ac:dyDescent="0.15">
      <c r="A5403" t="s">
        <v>139</v>
      </c>
      <c r="B5403">
        <v>5</v>
      </c>
      <c r="C5403">
        <v>2</v>
      </c>
      <c r="D5403">
        <v>0</v>
      </c>
      <c r="E5403" t="s">
        <v>32</v>
      </c>
      <c r="F5403" t="s">
        <v>206</v>
      </c>
      <c r="G5403">
        <v>300</v>
      </c>
      <c r="H5403">
        <v>1794</v>
      </c>
      <c r="I5403">
        <v>8049</v>
      </c>
      <c r="J5403">
        <v>466170.16</v>
      </c>
      <c r="K5403">
        <v>347110.72</v>
      </c>
      <c r="L5403">
        <v>287138.03999999998</v>
      </c>
      <c r="M5403">
        <v>114185.6453</v>
      </c>
      <c r="N5403">
        <v>300</v>
      </c>
      <c r="O5403">
        <v>670</v>
      </c>
      <c r="P5403">
        <v>3041</v>
      </c>
      <c r="Q5403">
        <v>169567.14</v>
      </c>
      <c r="R5403">
        <v>123883.15</v>
      </c>
      <c r="S5403">
        <v>84237.99</v>
      </c>
      <c r="T5403">
        <v>44892.891600000003</v>
      </c>
      <c r="U5403">
        <v>300</v>
      </c>
      <c r="V5403">
        <v>1124</v>
      </c>
      <c r="W5403">
        <v>5008</v>
      </c>
      <c r="X5403">
        <v>296603.02</v>
      </c>
      <c r="Y5403">
        <v>223227.57</v>
      </c>
      <c r="Z5403">
        <v>202900.05</v>
      </c>
      <c r="AA5403">
        <v>69292.753700000001</v>
      </c>
      <c r="AB5403">
        <v>297</v>
      </c>
      <c r="AC5403">
        <v>294</v>
      </c>
      <c r="AD5403">
        <v>274</v>
      </c>
      <c r="AE5403">
        <v>265</v>
      </c>
      <c r="AF5403">
        <v>297</v>
      </c>
      <c r="AG5403">
        <v>294</v>
      </c>
      <c r="AH5403">
        <v>274</v>
      </c>
      <c r="AI5403">
        <v>265</v>
      </c>
      <c r="AJ5403">
        <v>297</v>
      </c>
      <c r="AK5403">
        <v>294</v>
      </c>
      <c r="AL5403">
        <v>274</v>
      </c>
      <c r="AM5403">
        <v>265</v>
      </c>
    </row>
    <row r="5404" spans="1:39" x14ac:dyDescent="0.15">
      <c r="A5404" t="s">
        <v>139</v>
      </c>
      <c r="B5404">
        <v>5</v>
      </c>
      <c r="C5404">
        <v>2</v>
      </c>
      <c r="D5404">
        <v>1</v>
      </c>
      <c r="E5404" t="s">
        <v>28</v>
      </c>
      <c r="F5404" t="s">
        <v>206</v>
      </c>
      <c r="G5404">
        <v>3597</v>
      </c>
      <c r="H5404">
        <v>22737</v>
      </c>
      <c r="I5404">
        <v>85237</v>
      </c>
      <c r="J5404">
        <v>4972841.75</v>
      </c>
      <c r="K5404">
        <v>4058661.75</v>
      </c>
      <c r="L5404">
        <v>3249048.87</v>
      </c>
      <c r="M5404">
        <v>1212188.3565</v>
      </c>
      <c r="N5404">
        <v>3597</v>
      </c>
      <c r="O5404">
        <v>10865</v>
      </c>
      <c r="P5404">
        <v>46565</v>
      </c>
      <c r="Q5404">
        <v>2673244.73</v>
      </c>
      <c r="R5404">
        <v>2140922.61</v>
      </c>
      <c r="S5404">
        <v>1506843.32</v>
      </c>
      <c r="T5404">
        <v>677351.13379999995</v>
      </c>
      <c r="U5404">
        <v>3597</v>
      </c>
      <c r="V5404">
        <v>11872</v>
      </c>
      <c r="W5404">
        <v>38672</v>
      </c>
      <c r="X5404">
        <v>2299597.02</v>
      </c>
      <c r="Y5404">
        <v>1917739.14</v>
      </c>
      <c r="Z5404">
        <v>1742205.55</v>
      </c>
      <c r="AA5404">
        <v>534837.22270000004</v>
      </c>
      <c r="AB5404">
        <v>3434</v>
      </c>
      <c r="AC5404">
        <v>3578</v>
      </c>
      <c r="AD5404">
        <v>2657</v>
      </c>
      <c r="AE5404">
        <v>3435</v>
      </c>
      <c r="AF5404">
        <v>3434</v>
      </c>
      <c r="AG5404">
        <v>3578</v>
      </c>
      <c r="AH5404">
        <v>2657</v>
      </c>
      <c r="AI5404">
        <v>3435</v>
      </c>
      <c r="AJ5404">
        <v>3434</v>
      </c>
      <c r="AK5404">
        <v>3578</v>
      </c>
      <c r="AL5404">
        <v>2657</v>
      </c>
      <c r="AM5404">
        <v>3435</v>
      </c>
    </row>
    <row r="5405" spans="1:39" x14ac:dyDescent="0.15">
      <c r="A5405" t="s">
        <v>139</v>
      </c>
      <c r="B5405">
        <v>5</v>
      </c>
      <c r="C5405">
        <v>2</v>
      </c>
      <c r="D5405">
        <v>1</v>
      </c>
      <c r="E5405" t="s">
        <v>30</v>
      </c>
      <c r="F5405" t="s">
        <v>206</v>
      </c>
      <c r="G5405">
        <v>505</v>
      </c>
      <c r="H5405">
        <v>3486</v>
      </c>
      <c r="I5405">
        <v>12703</v>
      </c>
      <c r="J5405">
        <v>744388.2</v>
      </c>
      <c r="K5405">
        <v>592058.73</v>
      </c>
      <c r="L5405">
        <v>458848.23</v>
      </c>
      <c r="M5405">
        <v>181556.91940000001</v>
      </c>
      <c r="N5405">
        <v>505</v>
      </c>
      <c r="O5405">
        <v>1618</v>
      </c>
      <c r="P5405">
        <v>6850</v>
      </c>
      <c r="Q5405">
        <v>398490.06</v>
      </c>
      <c r="R5405">
        <v>311413.28000000003</v>
      </c>
      <c r="S5405">
        <v>210876.46</v>
      </c>
      <c r="T5405">
        <v>101209.7006</v>
      </c>
      <c r="U5405">
        <v>505</v>
      </c>
      <c r="V5405">
        <v>1868</v>
      </c>
      <c r="W5405">
        <v>5853</v>
      </c>
      <c r="X5405">
        <v>345898.14</v>
      </c>
      <c r="Y5405">
        <v>280645.45</v>
      </c>
      <c r="Z5405">
        <v>247971.77</v>
      </c>
      <c r="AA5405">
        <v>80347.218800000002</v>
      </c>
      <c r="AB5405">
        <v>463</v>
      </c>
      <c r="AC5405">
        <v>503</v>
      </c>
      <c r="AD5405">
        <v>351</v>
      </c>
      <c r="AE5405">
        <v>477</v>
      </c>
      <c r="AF5405">
        <v>463</v>
      </c>
      <c r="AG5405">
        <v>503</v>
      </c>
      <c r="AH5405">
        <v>351</v>
      </c>
      <c r="AI5405">
        <v>477</v>
      </c>
      <c r="AJ5405">
        <v>463</v>
      </c>
      <c r="AK5405">
        <v>503</v>
      </c>
      <c r="AL5405">
        <v>351</v>
      </c>
      <c r="AM5405">
        <v>477</v>
      </c>
    </row>
    <row r="5406" spans="1:39" x14ac:dyDescent="0.15">
      <c r="A5406" t="s">
        <v>139</v>
      </c>
      <c r="B5406">
        <v>5</v>
      </c>
      <c r="C5406">
        <v>2</v>
      </c>
      <c r="D5406">
        <v>1</v>
      </c>
      <c r="E5406" t="s">
        <v>29</v>
      </c>
      <c r="F5406" t="s">
        <v>206</v>
      </c>
      <c r="G5406">
        <v>10208</v>
      </c>
      <c r="H5406">
        <v>75170</v>
      </c>
      <c r="I5406">
        <v>273825</v>
      </c>
      <c r="J5406">
        <v>15742915.289999999</v>
      </c>
      <c r="K5406">
        <v>12105059.289999999</v>
      </c>
      <c r="L5406">
        <v>9705490.9000000004</v>
      </c>
      <c r="M5406">
        <v>3862386.5786000001</v>
      </c>
      <c r="N5406">
        <v>10208</v>
      </c>
      <c r="O5406">
        <v>33221</v>
      </c>
      <c r="P5406">
        <v>136000</v>
      </c>
      <c r="Q5406">
        <v>7637663.3399999999</v>
      </c>
      <c r="R5406">
        <v>5756699.8600000003</v>
      </c>
      <c r="S5406">
        <v>4039702.44</v>
      </c>
      <c r="T5406">
        <v>1971009.3081</v>
      </c>
      <c r="U5406">
        <v>10208</v>
      </c>
      <c r="V5406">
        <v>41949</v>
      </c>
      <c r="W5406">
        <v>137825</v>
      </c>
      <c r="X5406">
        <v>8105251.9500000002</v>
      </c>
      <c r="Y5406">
        <v>6348359.4299999997</v>
      </c>
      <c r="Z5406">
        <v>5665788.46</v>
      </c>
      <c r="AA5406">
        <v>1891377.2705000001</v>
      </c>
      <c r="AB5406">
        <v>9649</v>
      </c>
      <c r="AC5406">
        <v>9695</v>
      </c>
      <c r="AD5406">
        <v>7389</v>
      </c>
      <c r="AE5406">
        <v>9894</v>
      </c>
      <c r="AF5406">
        <v>9649</v>
      </c>
      <c r="AG5406">
        <v>9695</v>
      </c>
      <c r="AH5406">
        <v>7389</v>
      </c>
      <c r="AI5406">
        <v>9894</v>
      </c>
      <c r="AJ5406">
        <v>9649</v>
      </c>
      <c r="AK5406">
        <v>9695</v>
      </c>
      <c r="AL5406">
        <v>7389</v>
      </c>
      <c r="AM5406">
        <v>9894</v>
      </c>
    </row>
    <row r="5407" spans="1:39" x14ac:dyDescent="0.15">
      <c r="A5407" t="s">
        <v>139</v>
      </c>
      <c r="B5407">
        <v>5</v>
      </c>
      <c r="C5407">
        <v>2</v>
      </c>
      <c r="D5407">
        <v>1</v>
      </c>
      <c r="E5407" t="s">
        <v>31</v>
      </c>
      <c r="F5407" t="s">
        <v>206</v>
      </c>
      <c r="G5407">
        <v>11</v>
      </c>
      <c r="H5407">
        <v>103</v>
      </c>
      <c r="I5407">
        <v>322</v>
      </c>
      <c r="J5407">
        <v>19642.060000000001</v>
      </c>
      <c r="K5407">
        <v>15912.87</v>
      </c>
      <c r="L5407">
        <v>10489.78</v>
      </c>
      <c r="M5407">
        <v>4469.8244000000004</v>
      </c>
      <c r="N5407">
        <v>11</v>
      </c>
      <c r="O5407">
        <v>52</v>
      </c>
      <c r="P5407">
        <v>205</v>
      </c>
      <c r="Q5407">
        <v>12662.23</v>
      </c>
      <c r="R5407">
        <v>10102.32</v>
      </c>
      <c r="S5407">
        <v>5379.92</v>
      </c>
      <c r="T5407">
        <v>3002.2813000000001</v>
      </c>
      <c r="U5407">
        <v>11</v>
      </c>
      <c r="V5407">
        <v>51</v>
      </c>
      <c r="W5407">
        <v>117</v>
      </c>
      <c r="X5407">
        <v>6979.83</v>
      </c>
      <c r="Y5407">
        <v>5810.55</v>
      </c>
      <c r="Z5407">
        <v>5109.8599999999997</v>
      </c>
      <c r="AA5407">
        <v>1467.5431000000001</v>
      </c>
      <c r="AB5407">
        <v>9</v>
      </c>
      <c r="AC5407">
        <v>11</v>
      </c>
      <c r="AD5407">
        <v>8</v>
      </c>
      <c r="AE5407">
        <v>11</v>
      </c>
      <c r="AF5407">
        <v>9</v>
      </c>
      <c r="AG5407">
        <v>11</v>
      </c>
      <c r="AH5407">
        <v>8</v>
      </c>
      <c r="AI5407">
        <v>11</v>
      </c>
      <c r="AJ5407">
        <v>9</v>
      </c>
      <c r="AK5407">
        <v>11</v>
      </c>
      <c r="AL5407">
        <v>8</v>
      </c>
      <c r="AM5407">
        <v>11</v>
      </c>
    </row>
    <row r="5408" spans="1:39" x14ac:dyDescent="0.15">
      <c r="A5408" t="s">
        <v>139</v>
      </c>
      <c r="B5408">
        <v>5</v>
      </c>
      <c r="C5408">
        <v>2</v>
      </c>
      <c r="D5408">
        <v>1</v>
      </c>
      <c r="E5408" t="s">
        <v>32</v>
      </c>
      <c r="F5408" t="s">
        <v>206</v>
      </c>
      <c r="G5408">
        <v>619</v>
      </c>
      <c r="H5408">
        <v>4084</v>
      </c>
      <c r="I5408">
        <v>16302</v>
      </c>
      <c r="J5408">
        <v>951572.15</v>
      </c>
      <c r="K5408">
        <v>729757.48</v>
      </c>
      <c r="L5408">
        <v>609092.67000000004</v>
      </c>
      <c r="M5408">
        <v>232723.35810000001</v>
      </c>
      <c r="N5408">
        <v>619</v>
      </c>
      <c r="O5408">
        <v>1778</v>
      </c>
      <c r="P5408">
        <v>7458</v>
      </c>
      <c r="Q5408">
        <v>414509.75</v>
      </c>
      <c r="R5408">
        <v>313361.38</v>
      </c>
      <c r="S5408">
        <v>226502.24</v>
      </c>
      <c r="T5408">
        <v>108557.5097</v>
      </c>
      <c r="U5408">
        <v>619</v>
      </c>
      <c r="V5408">
        <v>2306</v>
      </c>
      <c r="W5408">
        <v>8844</v>
      </c>
      <c r="X5408">
        <v>537062.40000000002</v>
      </c>
      <c r="Y5408">
        <v>416396.1</v>
      </c>
      <c r="Z5408">
        <v>382590.43</v>
      </c>
      <c r="AA5408">
        <v>124165.8484</v>
      </c>
      <c r="AB5408">
        <v>602</v>
      </c>
      <c r="AC5408">
        <v>605</v>
      </c>
      <c r="AD5408">
        <v>475</v>
      </c>
      <c r="AE5408">
        <v>605</v>
      </c>
      <c r="AF5408">
        <v>602</v>
      </c>
      <c r="AG5408">
        <v>605</v>
      </c>
      <c r="AH5408">
        <v>475</v>
      </c>
      <c r="AI5408">
        <v>605</v>
      </c>
      <c r="AJ5408">
        <v>602</v>
      </c>
      <c r="AK5408">
        <v>605</v>
      </c>
      <c r="AL5408">
        <v>475</v>
      </c>
      <c r="AM5408">
        <v>605</v>
      </c>
    </row>
    <row r="5409" spans="1:39" x14ac:dyDescent="0.15">
      <c r="A5409" t="s">
        <v>139</v>
      </c>
      <c r="B5409">
        <v>5</v>
      </c>
      <c r="C5409">
        <v>2</v>
      </c>
      <c r="D5409">
        <v>2</v>
      </c>
      <c r="E5409" t="s">
        <v>28</v>
      </c>
      <c r="F5409" t="s">
        <v>206</v>
      </c>
      <c r="G5409">
        <v>519</v>
      </c>
      <c r="H5409">
        <v>2737</v>
      </c>
      <c r="I5409">
        <v>12488</v>
      </c>
      <c r="J5409">
        <v>738973.37</v>
      </c>
      <c r="K5409">
        <v>603302.65</v>
      </c>
      <c r="L5409">
        <v>460086.97</v>
      </c>
      <c r="M5409">
        <v>181099.49340000001</v>
      </c>
      <c r="N5409">
        <v>519</v>
      </c>
      <c r="O5409">
        <v>1375</v>
      </c>
      <c r="P5409">
        <v>7278</v>
      </c>
      <c r="Q5409">
        <v>426552.09</v>
      </c>
      <c r="R5409">
        <v>339914.5</v>
      </c>
      <c r="S5409">
        <v>224261.97</v>
      </c>
      <c r="T5409">
        <v>108298.727</v>
      </c>
      <c r="U5409">
        <v>519</v>
      </c>
      <c r="V5409">
        <v>1362</v>
      </c>
      <c r="W5409">
        <v>5210</v>
      </c>
      <c r="X5409">
        <v>312421.28000000003</v>
      </c>
      <c r="Y5409">
        <v>263388.15000000002</v>
      </c>
      <c r="Z5409">
        <v>235825</v>
      </c>
      <c r="AA5409">
        <v>72800.766399999993</v>
      </c>
      <c r="AB5409">
        <v>479</v>
      </c>
      <c r="AC5409">
        <v>514</v>
      </c>
      <c r="AD5409">
        <v>318</v>
      </c>
      <c r="AE5409">
        <v>483</v>
      </c>
      <c r="AF5409">
        <v>479</v>
      </c>
      <c r="AG5409">
        <v>514</v>
      </c>
      <c r="AH5409">
        <v>318</v>
      </c>
      <c r="AI5409">
        <v>483</v>
      </c>
      <c r="AJ5409">
        <v>479</v>
      </c>
      <c r="AK5409">
        <v>514</v>
      </c>
      <c r="AL5409">
        <v>318</v>
      </c>
      <c r="AM5409">
        <v>483</v>
      </c>
    </row>
    <row r="5410" spans="1:39" x14ac:dyDescent="0.15">
      <c r="A5410" t="s">
        <v>139</v>
      </c>
      <c r="B5410">
        <v>5</v>
      </c>
      <c r="C5410">
        <v>2</v>
      </c>
      <c r="D5410">
        <v>2</v>
      </c>
      <c r="E5410" t="s">
        <v>30</v>
      </c>
      <c r="F5410" t="s">
        <v>206</v>
      </c>
      <c r="G5410">
        <v>66</v>
      </c>
      <c r="H5410">
        <v>338</v>
      </c>
      <c r="I5410">
        <v>1526</v>
      </c>
      <c r="J5410">
        <v>92725.38</v>
      </c>
      <c r="K5410">
        <v>74225.5</v>
      </c>
      <c r="L5410">
        <v>54736.4</v>
      </c>
      <c r="M5410">
        <v>22150.385399999999</v>
      </c>
      <c r="N5410">
        <v>66</v>
      </c>
      <c r="O5410">
        <v>138</v>
      </c>
      <c r="P5410">
        <v>811</v>
      </c>
      <c r="Q5410">
        <v>49102.93</v>
      </c>
      <c r="R5410">
        <v>38593.61</v>
      </c>
      <c r="S5410">
        <v>23316.48</v>
      </c>
      <c r="T5410">
        <v>12110.6811</v>
      </c>
      <c r="U5410">
        <v>66</v>
      </c>
      <c r="V5410">
        <v>200</v>
      </c>
      <c r="W5410">
        <v>715</v>
      </c>
      <c r="X5410">
        <v>43622.45</v>
      </c>
      <c r="Y5410">
        <v>35631.89</v>
      </c>
      <c r="Z5410">
        <v>31419.919999999998</v>
      </c>
      <c r="AA5410">
        <v>10039.704299999999</v>
      </c>
      <c r="AB5410">
        <v>60</v>
      </c>
      <c r="AC5410">
        <v>66</v>
      </c>
      <c r="AD5410">
        <v>40</v>
      </c>
      <c r="AE5410">
        <v>64</v>
      </c>
      <c r="AF5410">
        <v>60</v>
      </c>
      <c r="AG5410">
        <v>66</v>
      </c>
      <c r="AH5410">
        <v>40</v>
      </c>
      <c r="AI5410">
        <v>64</v>
      </c>
      <c r="AJ5410">
        <v>60</v>
      </c>
      <c r="AK5410">
        <v>66</v>
      </c>
      <c r="AL5410">
        <v>40</v>
      </c>
      <c r="AM5410">
        <v>64</v>
      </c>
    </row>
    <row r="5411" spans="1:39" x14ac:dyDescent="0.15">
      <c r="A5411" t="s">
        <v>139</v>
      </c>
      <c r="B5411">
        <v>5</v>
      </c>
      <c r="C5411">
        <v>2</v>
      </c>
      <c r="D5411">
        <v>2</v>
      </c>
      <c r="E5411" t="s">
        <v>29</v>
      </c>
      <c r="F5411" t="s">
        <v>206</v>
      </c>
      <c r="G5411">
        <v>406</v>
      </c>
      <c r="H5411">
        <v>2205</v>
      </c>
      <c r="I5411">
        <v>9959</v>
      </c>
      <c r="J5411">
        <v>588125.19999999995</v>
      </c>
      <c r="K5411">
        <v>457589.02</v>
      </c>
      <c r="L5411">
        <v>343001.06</v>
      </c>
      <c r="M5411">
        <v>146339.41889999999</v>
      </c>
      <c r="N5411">
        <v>406</v>
      </c>
      <c r="O5411">
        <v>921</v>
      </c>
      <c r="P5411">
        <v>4785</v>
      </c>
      <c r="Q5411">
        <v>275191.51</v>
      </c>
      <c r="R5411">
        <v>211356.17</v>
      </c>
      <c r="S5411">
        <v>123959.58</v>
      </c>
      <c r="T5411">
        <v>72266.264599999995</v>
      </c>
      <c r="U5411">
        <v>406</v>
      </c>
      <c r="V5411">
        <v>1284</v>
      </c>
      <c r="W5411">
        <v>5174</v>
      </c>
      <c r="X5411">
        <v>312933.69</v>
      </c>
      <c r="Y5411">
        <v>246232.85</v>
      </c>
      <c r="Z5411">
        <v>219041.48</v>
      </c>
      <c r="AA5411">
        <v>74073.154299999995</v>
      </c>
      <c r="AB5411">
        <v>385</v>
      </c>
      <c r="AC5411">
        <v>398</v>
      </c>
      <c r="AD5411">
        <v>243</v>
      </c>
      <c r="AE5411">
        <v>394</v>
      </c>
      <c r="AF5411">
        <v>385</v>
      </c>
      <c r="AG5411">
        <v>398</v>
      </c>
      <c r="AH5411">
        <v>243</v>
      </c>
      <c r="AI5411">
        <v>394</v>
      </c>
      <c r="AJ5411">
        <v>385</v>
      </c>
      <c r="AK5411">
        <v>398</v>
      </c>
      <c r="AL5411">
        <v>243</v>
      </c>
      <c r="AM5411">
        <v>394</v>
      </c>
    </row>
    <row r="5412" spans="1:39" x14ac:dyDescent="0.15">
      <c r="A5412" t="s">
        <v>139</v>
      </c>
      <c r="B5412">
        <v>5</v>
      </c>
      <c r="C5412">
        <v>2</v>
      </c>
      <c r="D5412">
        <v>2</v>
      </c>
      <c r="E5412" t="s">
        <v>31</v>
      </c>
      <c r="F5412" t="s">
        <v>206</v>
      </c>
      <c r="G5412">
        <v>1</v>
      </c>
      <c r="H5412">
        <v>11</v>
      </c>
      <c r="I5412">
        <v>37</v>
      </c>
      <c r="J5412">
        <v>1820.77</v>
      </c>
      <c r="K5412">
        <v>1290.54</v>
      </c>
      <c r="L5412">
        <v>865.39</v>
      </c>
      <c r="M5412">
        <v>514.65809999999999</v>
      </c>
      <c r="N5412">
        <v>1</v>
      </c>
      <c r="O5412">
        <v>2</v>
      </c>
      <c r="P5412">
        <v>4</v>
      </c>
      <c r="Q5412">
        <v>286.99</v>
      </c>
      <c r="R5412">
        <v>187.9</v>
      </c>
      <c r="S5412">
        <v>84.55</v>
      </c>
      <c r="T5412">
        <v>74.478099999999998</v>
      </c>
      <c r="U5412">
        <v>1</v>
      </c>
      <c r="V5412">
        <v>9</v>
      </c>
      <c r="W5412">
        <v>33</v>
      </c>
      <c r="X5412">
        <v>1533.78</v>
      </c>
      <c r="Y5412">
        <v>1102.6400000000001</v>
      </c>
      <c r="Z5412">
        <v>780.84</v>
      </c>
      <c r="AA5412">
        <v>440.18</v>
      </c>
      <c r="AB5412">
        <v>1</v>
      </c>
      <c r="AC5412">
        <v>1</v>
      </c>
      <c r="AD5412">
        <v>0</v>
      </c>
      <c r="AE5412">
        <v>1</v>
      </c>
      <c r="AF5412">
        <v>1</v>
      </c>
      <c r="AG5412">
        <v>1</v>
      </c>
      <c r="AH5412">
        <v>0</v>
      </c>
      <c r="AI5412">
        <v>1</v>
      </c>
      <c r="AJ5412">
        <v>1</v>
      </c>
      <c r="AK5412">
        <v>1</v>
      </c>
      <c r="AL5412">
        <v>0</v>
      </c>
      <c r="AM5412">
        <v>1</v>
      </c>
    </row>
    <row r="5413" spans="1:39" x14ac:dyDescent="0.15">
      <c r="A5413" t="s">
        <v>139</v>
      </c>
      <c r="B5413">
        <v>5</v>
      </c>
      <c r="C5413">
        <v>2</v>
      </c>
      <c r="D5413">
        <v>2</v>
      </c>
      <c r="E5413" t="s">
        <v>32</v>
      </c>
      <c r="F5413" t="s">
        <v>206</v>
      </c>
      <c r="G5413">
        <v>157</v>
      </c>
      <c r="H5413">
        <v>933</v>
      </c>
      <c r="I5413">
        <v>4105</v>
      </c>
      <c r="J5413">
        <v>241392.48</v>
      </c>
      <c r="K5413">
        <v>182713.86</v>
      </c>
      <c r="L5413">
        <v>144603.76</v>
      </c>
      <c r="M5413">
        <v>59215.713199999998</v>
      </c>
      <c r="N5413">
        <v>157</v>
      </c>
      <c r="O5413">
        <v>379</v>
      </c>
      <c r="P5413">
        <v>1828</v>
      </c>
      <c r="Q5413">
        <v>101823.02</v>
      </c>
      <c r="R5413">
        <v>76692.070000000007</v>
      </c>
      <c r="S5413">
        <v>49969.73</v>
      </c>
      <c r="T5413">
        <v>26982.4581</v>
      </c>
      <c r="U5413">
        <v>157</v>
      </c>
      <c r="V5413">
        <v>554</v>
      </c>
      <c r="W5413">
        <v>2277</v>
      </c>
      <c r="X5413">
        <v>139569.46</v>
      </c>
      <c r="Y5413">
        <v>106021.79</v>
      </c>
      <c r="Z5413">
        <v>94634.03</v>
      </c>
      <c r="AA5413">
        <v>32233.255099999998</v>
      </c>
      <c r="AB5413">
        <v>151</v>
      </c>
      <c r="AC5413">
        <v>153</v>
      </c>
      <c r="AD5413">
        <v>108</v>
      </c>
      <c r="AE5413">
        <v>148</v>
      </c>
      <c r="AF5413">
        <v>151</v>
      </c>
      <c r="AG5413">
        <v>153</v>
      </c>
      <c r="AH5413">
        <v>108</v>
      </c>
      <c r="AI5413">
        <v>148</v>
      </c>
      <c r="AJ5413">
        <v>151</v>
      </c>
      <c r="AK5413">
        <v>153</v>
      </c>
      <c r="AL5413">
        <v>108</v>
      </c>
      <c r="AM5413">
        <v>148</v>
      </c>
    </row>
    <row r="5414" spans="1:39" x14ac:dyDescent="0.15">
      <c r="A5414" t="s">
        <v>139</v>
      </c>
      <c r="B5414">
        <v>30</v>
      </c>
      <c r="C5414">
        <v>1</v>
      </c>
      <c r="D5414">
        <v>0</v>
      </c>
      <c r="E5414" t="s">
        <v>28</v>
      </c>
      <c r="F5414" t="s">
        <v>206</v>
      </c>
      <c r="G5414">
        <v>9957</v>
      </c>
      <c r="H5414">
        <v>19208</v>
      </c>
      <c r="I5414">
        <v>77492</v>
      </c>
      <c r="J5414">
        <v>4796864.87</v>
      </c>
      <c r="K5414">
        <v>3881675.61</v>
      </c>
      <c r="L5414">
        <v>3271513.94</v>
      </c>
      <c r="M5414">
        <v>1163913.3034000001</v>
      </c>
      <c r="N5414">
        <v>5027</v>
      </c>
      <c r="O5414">
        <v>9400</v>
      </c>
      <c r="P5414">
        <v>40697</v>
      </c>
      <c r="Q5414">
        <v>2543768.71</v>
      </c>
      <c r="R5414">
        <v>2002035.39</v>
      </c>
      <c r="S5414">
        <v>1525439.61</v>
      </c>
      <c r="T5414">
        <v>637243.9878</v>
      </c>
      <c r="U5414">
        <v>4930</v>
      </c>
      <c r="V5414">
        <v>9808</v>
      </c>
      <c r="W5414">
        <v>36795</v>
      </c>
      <c r="X5414">
        <v>2253096.16</v>
      </c>
      <c r="Y5414">
        <v>1879640.22</v>
      </c>
      <c r="Z5414">
        <v>1746074.33</v>
      </c>
      <c r="AA5414">
        <v>526669.31559999997</v>
      </c>
      <c r="AB5414">
        <v>9824</v>
      </c>
      <c r="AC5414">
        <v>8839</v>
      </c>
      <c r="AD5414">
        <v>7366</v>
      </c>
      <c r="AE5414">
        <v>5804</v>
      </c>
      <c r="AF5414">
        <v>4966</v>
      </c>
      <c r="AG5414">
        <v>4833</v>
      </c>
      <c r="AH5414">
        <v>4075</v>
      </c>
      <c r="AI5414">
        <v>2933</v>
      </c>
      <c r="AJ5414">
        <v>4858</v>
      </c>
      <c r="AK5414">
        <v>4006</v>
      </c>
      <c r="AL5414">
        <v>3291</v>
      </c>
      <c r="AM5414">
        <v>2871</v>
      </c>
    </row>
    <row r="5415" spans="1:39" x14ac:dyDescent="0.15">
      <c r="A5415" t="s">
        <v>139</v>
      </c>
      <c r="B5415">
        <v>30</v>
      </c>
      <c r="C5415">
        <v>1</v>
      </c>
      <c r="D5415">
        <v>0</v>
      </c>
      <c r="E5415" t="s">
        <v>30</v>
      </c>
      <c r="F5415" t="s">
        <v>206</v>
      </c>
      <c r="G5415">
        <v>18</v>
      </c>
      <c r="H5415">
        <v>35</v>
      </c>
      <c r="I5415">
        <v>136</v>
      </c>
      <c r="J5415">
        <v>8928.7099999999991</v>
      </c>
      <c r="K5415">
        <v>7062.28</v>
      </c>
      <c r="L5415">
        <v>5310.86</v>
      </c>
      <c r="M5415">
        <v>1986.4963</v>
      </c>
      <c r="N5415">
        <v>10</v>
      </c>
      <c r="O5415">
        <v>18</v>
      </c>
      <c r="P5415">
        <v>84</v>
      </c>
      <c r="Q5415">
        <v>5295.81</v>
      </c>
      <c r="R5415">
        <v>3907.9</v>
      </c>
      <c r="S5415">
        <v>2572.35</v>
      </c>
      <c r="T5415">
        <v>1181.5002999999999</v>
      </c>
      <c r="U5415">
        <v>8</v>
      </c>
      <c r="V5415">
        <v>17</v>
      </c>
      <c r="W5415">
        <v>52</v>
      </c>
      <c r="X5415">
        <v>3632.9</v>
      </c>
      <c r="Y5415">
        <v>3154.38</v>
      </c>
      <c r="Z5415">
        <v>2738.51</v>
      </c>
      <c r="AA5415">
        <v>804.99599999999998</v>
      </c>
      <c r="AB5415">
        <v>18</v>
      </c>
      <c r="AC5415">
        <v>18</v>
      </c>
      <c r="AD5415">
        <v>14</v>
      </c>
      <c r="AE5415">
        <v>14</v>
      </c>
      <c r="AF5415">
        <v>10</v>
      </c>
      <c r="AG5415">
        <v>10</v>
      </c>
      <c r="AH5415">
        <v>7</v>
      </c>
      <c r="AI5415">
        <v>7</v>
      </c>
      <c r="AJ5415">
        <v>8</v>
      </c>
      <c r="AK5415">
        <v>8</v>
      </c>
      <c r="AL5415">
        <v>7</v>
      </c>
      <c r="AM5415">
        <v>7</v>
      </c>
    </row>
    <row r="5416" spans="1:39" x14ac:dyDescent="0.15">
      <c r="A5416" t="s">
        <v>139</v>
      </c>
      <c r="B5416">
        <v>30</v>
      </c>
      <c r="C5416">
        <v>1</v>
      </c>
      <c r="D5416">
        <v>0</v>
      </c>
      <c r="E5416" t="s">
        <v>29</v>
      </c>
      <c r="F5416" t="s">
        <v>206</v>
      </c>
      <c r="G5416">
        <v>116</v>
      </c>
      <c r="H5416">
        <v>289</v>
      </c>
      <c r="I5416">
        <v>1019</v>
      </c>
      <c r="J5416">
        <v>61826.51</v>
      </c>
      <c r="K5416">
        <v>45103.26</v>
      </c>
      <c r="L5416">
        <v>37795.980000000003</v>
      </c>
      <c r="M5416">
        <v>16380.402700000001</v>
      </c>
      <c r="N5416">
        <v>64</v>
      </c>
      <c r="O5416">
        <v>143</v>
      </c>
      <c r="P5416">
        <v>530</v>
      </c>
      <c r="Q5416">
        <v>32482.06</v>
      </c>
      <c r="R5416">
        <v>23506</v>
      </c>
      <c r="S5416">
        <v>18928.86</v>
      </c>
      <c r="T5416">
        <v>9257.0648000000001</v>
      </c>
      <c r="U5416">
        <v>52</v>
      </c>
      <c r="V5416">
        <v>146</v>
      </c>
      <c r="W5416">
        <v>489</v>
      </c>
      <c r="X5416">
        <v>29344.45</v>
      </c>
      <c r="Y5416">
        <v>21597.26</v>
      </c>
      <c r="Z5416">
        <v>18867.12</v>
      </c>
      <c r="AA5416">
        <v>7123.3379000000004</v>
      </c>
      <c r="AB5416">
        <v>114</v>
      </c>
      <c r="AC5416">
        <v>100</v>
      </c>
      <c r="AD5416">
        <v>87</v>
      </c>
      <c r="AE5416">
        <v>73</v>
      </c>
      <c r="AF5416">
        <v>64</v>
      </c>
      <c r="AG5416">
        <v>62</v>
      </c>
      <c r="AH5416">
        <v>54</v>
      </c>
      <c r="AI5416">
        <v>40</v>
      </c>
      <c r="AJ5416">
        <v>50</v>
      </c>
      <c r="AK5416">
        <v>38</v>
      </c>
      <c r="AL5416">
        <v>33</v>
      </c>
      <c r="AM5416">
        <v>33</v>
      </c>
    </row>
    <row r="5417" spans="1:39" x14ac:dyDescent="0.15">
      <c r="A5417" t="s">
        <v>139</v>
      </c>
      <c r="B5417">
        <v>30</v>
      </c>
      <c r="C5417">
        <v>1</v>
      </c>
      <c r="D5417">
        <v>0</v>
      </c>
      <c r="E5417" t="s">
        <v>32</v>
      </c>
      <c r="F5417" t="s">
        <v>206</v>
      </c>
      <c r="G5417">
        <v>2624</v>
      </c>
      <c r="H5417">
        <v>5827</v>
      </c>
      <c r="I5417">
        <v>24141</v>
      </c>
      <c r="J5417">
        <v>1464513.62</v>
      </c>
      <c r="K5417">
        <v>1092262.06</v>
      </c>
      <c r="L5417">
        <v>1012148.61</v>
      </c>
      <c r="M5417">
        <v>348370.03220000002</v>
      </c>
      <c r="N5417">
        <v>261</v>
      </c>
      <c r="O5417">
        <v>585</v>
      </c>
      <c r="P5417">
        <v>2348</v>
      </c>
      <c r="Q5417">
        <v>147474.60999999999</v>
      </c>
      <c r="R5417">
        <v>108282</v>
      </c>
      <c r="S5417">
        <v>82238.539999999994</v>
      </c>
      <c r="T5417">
        <v>37326.9836</v>
      </c>
      <c r="U5417">
        <v>2363</v>
      </c>
      <c r="V5417">
        <v>5242</v>
      </c>
      <c r="W5417">
        <v>21793</v>
      </c>
      <c r="X5417">
        <v>1317039.01</v>
      </c>
      <c r="Y5417">
        <v>983980.06</v>
      </c>
      <c r="Z5417">
        <v>929910.07</v>
      </c>
      <c r="AA5417">
        <v>311043.04859999998</v>
      </c>
      <c r="AB5417">
        <v>2607</v>
      </c>
      <c r="AC5417">
        <v>2263</v>
      </c>
      <c r="AD5417">
        <v>2005</v>
      </c>
      <c r="AE5417">
        <v>1977</v>
      </c>
      <c r="AF5417">
        <v>259</v>
      </c>
      <c r="AG5417">
        <v>208</v>
      </c>
      <c r="AH5417">
        <v>197</v>
      </c>
      <c r="AI5417">
        <v>232</v>
      </c>
      <c r="AJ5417">
        <v>2348</v>
      </c>
      <c r="AK5417">
        <v>2055</v>
      </c>
      <c r="AL5417">
        <v>1808</v>
      </c>
      <c r="AM5417">
        <v>1745</v>
      </c>
    </row>
    <row r="5418" spans="1:39" x14ac:dyDescent="0.15">
      <c r="A5418" t="s">
        <v>139</v>
      </c>
      <c r="B5418">
        <v>30</v>
      </c>
      <c r="C5418">
        <v>1</v>
      </c>
      <c r="D5418">
        <v>1</v>
      </c>
      <c r="E5418" t="s">
        <v>28</v>
      </c>
      <c r="F5418" t="s">
        <v>206</v>
      </c>
      <c r="G5418">
        <v>40970</v>
      </c>
      <c r="H5418">
        <v>103029</v>
      </c>
      <c r="I5418">
        <v>343061</v>
      </c>
      <c r="J5418">
        <v>20268730.210000001</v>
      </c>
      <c r="K5418">
        <v>16590342.380000001</v>
      </c>
      <c r="L5418">
        <v>14429557.189999999</v>
      </c>
      <c r="M5418">
        <v>4925926.5169000002</v>
      </c>
      <c r="N5418">
        <v>21058</v>
      </c>
      <c r="O5418">
        <v>48428</v>
      </c>
      <c r="P5418">
        <v>180918</v>
      </c>
      <c r="Q5418">
        <v>10647212.220000001</v>
      </c>
      <c r="R5418">
        <v>8648352.3300000001</v>
      </c>
      <c r="S5418">
        <v>7072809.2000000002</v>
      </c>
      <c r="T5418">
        <v>2694511.9717999999</v>
      </c>
      <c r="U5418">
        <v>19912</v>
      </c>
      <c r="V5418">
        <v>54601</v>
      </c>
      <c r="W5418">
        <v>162143</v>
      </c>
      <c r="X5418">
        <v>9621517.9900000002</v>
      </c>
      <c r="Y5418">
        <v>7941990.0499999998</v>
      </c>
      <c r="Z5418">
        <v>7356747.9900000002</v>
      </c>
      <c r="AA5418">
        <v>2231414.5451000002</v>
      </c>
      <c r="AB5418">
        <v>39142</v>
      </c>
      <c r="AC5418">
        <v>39440</v>
      </c>
      <c r="AD5418">
        <v>25254</v>
      </c>
      <c r="AE5418">
        <v>36458</v>
      </c>
      <c r="AF5418">
        <v>20434</v>
      </c>
      <c r="AG5418">
        <v>20625</v>
      </c>
      <c r="AH5418">
        <v>14330</v>
      </c>
      <c r="AI5418">
        <v>19009</v>
      </c>
      <c r="AJ5418">
        <v>18708</v>
      </c>
      <c r="AK5418">
        <v>18815</v>
      </c>
      <c r="AL5418">
        <v>10924</v>
      </c>
      <c r="AM5418">
        <v>17449</v>
      </c>
    </row>
    <row r="5419" spans="1:39" x14ac:dyDescent="0.15">
      <c r="A5419" t="s">
        <v>139</v>
      </c>
      <c r="B5419">
        <v>30</v>
      </c>
      <c r="C5419">
        <v>1</v>
      </c>
      <c r="D5419">
        <v>1</v>
      </c>
      <c r="E5419" t="s">
        <v>30</v>
      </c>
      <c r="F5419" t="s">
        <v>206</v>
      </c>
      <c r="G5419">
        <v>4347</v>
      </c>
      <c r="H5419">
        <v>11404</v>
      </c>
      <c r="I5419">
        <v>36687</v>
      </c>
      <c r="J5419">
        <v>2164741.29</v>
      </c>
      <c r="K5419">
        <v>1772409.18</v>
      </c>
      <c r="L5419">
        <v>1525105.66</v>
      </c>
      <c r="M5419">
        <v>524619.54169999994</v>
      </c>
      <c r="N5419">
        <v>2073</v>
      </c>
      <c r="O5419">
        <v>4945</v>
      </c>
      <c r="P5419">
        <v>17917</v>
      </c>
      <c r="Q5419">
        <v>1057282.81</v>
      </c>
      <c r="R5419">
        <v>859765.17</v>
      </c>
      <c r="S5419">
        <v>683663.4</v>
      </c>
      <c r="T5419">
        <v>265741.27130000002</v>
      </c>
      <c r="U5419">
        <v>2274</v>
      </c>
      <c r="V5419">
        <v>6459</v>
      </c>
      <c r="W5419">
        <v>18770</v>
      </c>
      <c r="X5419">
        <v>1107458.48</v>
      </c>
      <c r="Y5419">
        <v>912644.01</v>
      </c>
      <c r="Z5419">
        <v>841442.26</v>
      </c>
      <c r="AA5419">
        <v>258878.27040000001</v>
      </c>
      <c r="AB5419">
        <v>4097</v>
      </c>
      <c r="AC5419">
        <v>4244</v>
      </c>
      <c r="AD5419">
        <v>2369</v>
      </c>
      <c r="AE5419">
        <v>4206</v>
      </c>
      <c r="AF5419">
        <v>1971</v>
      </c>
      <c r="AG5419">
        <v>2037</v>
      </c>
      <c r="AH5419">
        <v>1271</v>
      </c>
      <c r="AI5419">
        <v>2027</v>
      </c>
      <c r="AJ5419">
        <v>2126</v>
      </c>
      <c r="AK5419">
        <v>2207</v>
      </c>
      <c r="AL5419">
        <v>1098</v>
      </c>
      <c r="AM5419">
        <v>2179</v>
      </c>
    </row>
    <row r="5420" spans="1:39" x14ac:dyDescent="0.15">
      <c r="A5420" t="s">
        <v>139</v>
      </c>
      <c r="B5420">
        <v>30</v>
      </c>
      <c r="C5420">
        <v>1</v>
      </c>
      <c r="D5420">
        <v>1</v>
      </c>
      <c r="E5420" t="s">
        <v>29</v>
      </c>
      <c r="F5420" t="s">
        <v>206</v>
      </c>
      <c r="G5420">
        <v>59071</v>
      </c>
      <c r="H5420">
        <v>166363</v>
      </c>
      <c r="I5420">
        <v>536180</v>
      </c>
      <c r="J5420">
        <v>31292751.550000001</v>
      </c>
      <c r="K5420">
        <v>24495238.41</v>
      </c>
      <c r="L5420">
        <v>21760768.91</v>
      </c>
      <c r="M5420">
        <v>7586445.7581000002</v>
      </c>
      <c r="N5420">
        <v>19623</v>
      </c>
      <c r="O5420">
        <v>49739</v>
      </c>
      <c r="P5420">
        <v>182153</v>
      </c>
      <c r="Q5420">
        <v>10530888.220000001</v>
      </c>
      <c r="R5420">
        <v>8176436.8399999999</v>
      </c>
      <c r="S5420">
        <v>6727371.6699999999</v>
      </c>
      <c r="T5420">
        <v>2714063.8476</v>
      </c>
      <c r="U5420">
        <v>39448</v>
      </c>
      <c r="V5420">
        <v>116624</v>
      </c>
      <c r="W5420">
        <v>354027</v>
      </c>
      <c r="X5420">
        <v>20761863.329999998</v>
      </c>
      <c r="Y5420">
        <v>16318801.57</v>
      </c>
      <c r="Z5420">
        <v>15033397.24</v>
      </c>
      <c r="AA5420">
        <v>4872381.9105000002</v>
      </c>
      <c r="AB5420">
        <v>56933</v>
      </c>
      <c r="AC5420">
        <v>56236</v>
      </c>
      <c r="AD5420">
        <v>36283</v>
      </c>
      <c r="AE5420">
        <v>56846</v>
      </c>
      <c r="AF5420">
        <v>18894</v>
      </c>
      <c r="AG5420">
        <v>18727</v>
      </c>
      <c r="AH5420">
        <v>13516</v>
      </c>
      <c r="AI5420">
        <v>18937</v>
      </c>
      <c r="AJ5420">
        <v>38039</v>
      </c>
      <c r="AK5420">
        <v>37509</v>
      </c>
      <c r="AL5420">
        <v>22767</v>
      </c>
      <c r="AM5420">
        <v>37909</v>
      </c>
    </row>
    <row r="5421" spans="1:39" x14ac:dyDescent="0.15">
      <c r="A5421" t="s">
        <v>139</v>
      </c>
      <c r="B5421">
        <v>30</v>
      </c>
      <c r="C5421">
        <v>1</v>
      </c>
      <c r="D5421">
        <v>1</v>
      </c>
      <c r="E5421" t="s">
        <v>31</v>
      </c>
      <c r="F5421" t="s">
        <v>206</v>
      </c>
      <c r="G5421">
        <v>38</v>
      </c>
      <c r="H5421">
        <v>162</v>
      </c>
      <c r="I5421">
        <v>371</v>
      </c>
      <c r="J5421">
        <v>21334.98</v>
      </c>
      <c r="K5421">
        <v>16043.39</v>
      </c>
      <c r="L5421">
        <v>14050.36</v>
      </c>
      <c r="M5421">
        <v>5085.6113999999998</v>
      </c>
      <c r="N5421">
        <v>8</v>
      </c>
      <c r="O5421">
        <v>31</v>
      </c>
      <c r="P5421">
        <v>73</v>
      </c>
      <c r="Q5421">
        <v>4127.6499999999996</v>
      </c>
      <c r="R5421">
        <v>3100.29</v>
      </c>
      <c r="S5421">
        <v>2753.27</v>
      </c>
      <c r="T5421">
        <v>993.22820000000002</v>
      </c>
      <c r="U5421">
        <v>30</v>
      </c>
      <c r="V5421">
        <v>131</v>
      </c>
      <c r="W5421">
        <v>298</v>
      </c>
      <c r="X5421">
        <v>17207.330000000002</v>
      </c>
      <c r="Y5421">
        <v>12943.1</v>
      </c>
      <c r="Z5421">
        <v>11297.09</v>
      </c>
      <c r="AA5421">
        <v>4092.3832000000002</v>
      </c>
      <c r="AB5421">
        <v>34</v>
      </c>
      <c r="AC5421">
        <v>37</v>
      </c>
      <c r="AD5421">
        <v>21</v>
      </c>
      <c r="AE5421">
        <v>34</v>
      </c>
      <c r="AF5421">
        <v>8</v>
      </c>
      <c r="AG5421">
        <v>8</v>
      </c>
      <c r="AH5421">
        <v>6</v>
      </c>
      <c r="AI5421">
        <v>8</v>
      </c>
      <c r="AJ5421">
        <v>26</v>
      </c>
      <c r="AK5421">
        <v>29</v>
      </c>
      <c r="AL5421">
        <v>15</v>
      </c>
      <c r="AM5421">
        <v>26</v>
      </c>
    </row>
    <row r="5422" spans="1:39" x14ac:dyDescent="0.15">
      <c r="A5422" t="s">
        <v>139</v>
      </c>
      <c r="B5422">
        <v>30</v>
      </c>
      <c r="C5422">
        <v>1</v>
      </c>
      <c r="D5422">
        <v>1</v>
      </c>
      <c r="E5422" t="s">
        <v>32</v>
      </c>
      <c r="F5422" t="s">
        <v>206</v>
      </c>
      <c r="G5422">
        <v>2742</v>
      </c>
      <c r="H5422">
        <v>7211</v>
      </c>
      <c r="I5422">
        <v>25524</v>
      </c>
      <c r="J5422">
        <v>1524195.04</v>
      </c>
      <c r="K5422">
        <v>1162413.01</v>
      </c>
      <c r="L5422">
        <v>1074649.75</v>
      </c>
      <c r="M5422">
        <v>359002.74939999997</v>
      </c>
      <c r="N5422">
        <v>273</v>
      </c>
      <c r="O5422">
        <v>683</v>
      </c>
      <c r="P5422">
        <v>2442</v>
      </c>
      <c r="Q5422">
        <v>145967.79999999999</v>
      </c>
      <c r="R5422">
        <v>113627.17</v>
      </c>
      <c r="S5422">
        <v>91517.119999999995</v>
      </c>
      <c r="T5422">
        <v>35895.882299999997</v>
      </c>
      <c r="U5422">
        <v>2469</v>
      </c>
      <c r="V5422">
        <v>6528</v>
      </c>
      <c r="W5422">
        <v>23082</v>
      </c>
      <c r="X5422">
        <v>1378227.24</v>
      </c>
      <c r="Y5422">
        <v>1048785.8400000001</v>
      </c>
      <c r="Z5422">
        <v>983132.63</v>
      </c>
      <c r="AA5422">
        <v>323106.86709999997</v>
      </c>
      <c r="AB5422">
        <v>2700</v>
      </c>
      <c r="AC5422">
        <v>2595</v>
      </c>
      <c r="AD5422">
        <v>1704</v>
      </c>
      <c r="AE5422">
        <v>2511</v>
      </c>
      <c r="AF5422">
        <v>269</v>
      </c>
      <c r="AG5422">
        <v>247</v>
      </c>
      <c r="AH5422">
        <v>170</v>
      </c>
      <c r="AI5422">
        <v>264</v>
      </c>
      <c r="AJ5422">
        <v>2431</v>
      </c>
      <c r="AK5422">
        <v>2348</v>
      </c>
      <c r="AL5422">
        <v>1534</v>
      </c>
      <c r="AM5422">
        <v>2247</v>
      </c>
    </row>
    <row r="5423" spans="1:39" x14ac:dyDescent="0.15">
      <c r="A5423" t="s">
        <v>139</v>
      </c>
      <c r="B5423">
        <v>30</v>
      </c>
      <c r="C5423">
        <v>1</v>
      </c>
      <c r="D5423">
        <v>2</v>
      </c>
      <c r="E5423" t="s">
        <v>28</v>
      </c>
      <c r="F5423" t="s">
        <v>206</v>
      </c>
      <c r="G5423">
        <v>11929</v>
      </c>
      <c r="H5423">
        <v>22283</v>
      </c>
      <c r="I5423">
        <v>91164</v>
      </c>
      <c r="J5423">
        <v>5621807.0899999999</v>
      </c>
      <c r="K5423">
        <v>4651407.91</v>
      </c>
      <c r="L5423">
        <v>3958963.37</v>
      </c>
      <c r="M5423">
        <v>1349457.6368</v>
      </c>
      <c r="N5423">
        <v>5557</v>
      </c>
      <c r="O5423">
        <v>9800</v>
      </c>
      <c r="P5423">
        <v>43823</v>
      </c>
      <c r="Q5423">
        <v>2718680.4</v>
      </c>
      <c r="R5423">
        <v>2201984.9500000002</v>
      </c>
      <c r="S5423">
        <v>1680161.18</v>
      </c>
      <c r="T5423">
        <v>676697.84829999995</v>
      </c>
      <c r="U5423">
        <v>6372</v>
      </c>
      <c r="V5423">
        <v>12483</v>
      </c>
      <c r="W5423">
        <v>47341</v>
      </c>
      <c r="X5423">
        <v>2903126.69</v>
      </c>
      <c r="Y5423">
        <v>2449422.96</v>
      </c>
      <c r="Z5423">
        <v>2278802.19</v>
      </c>
      <c r="AA5423">
        <v>672759.78850000002</v>
      </c>
      <c r="AB5423">
        <v>11479</v>
      </c>
      <c r="AC5423">
        <v>11016</v>
      </c>
      <c r="AD5423">
        <v>5496</v>
      </c>
      <c r="AE5423">
        <v>10191</v>
      </c>
      <c r="AF5423">
        <v>5328</v>
      </c>
      <c r="AG5423">
        <v>5359</v>
      </c>
      <c r="AH5423">
        <v>2993</v>
      </c>
      <c r="AI5423">
        <v>4943</v>
      </c>
      <c r="AJ5423">
        <v>6151</v>
      </c>
      <c r="AK5423">
        <v>5657</v>
      </c>
      <c r="AL5423">
        <v>2503</v>
      </c>
      <c r="AM5423">
        <v>5248</v>
      </c>
    </row>
    <row r="5424" spans="1:39" x14ac:dyDescent="0.15">
      <c r="A5424" t="s">
        <v>139</v>
      </c>
      <c r="B5424">
        <v>30</v>
      </c>
      <c r="C5424">
        <v>1</v>
      </c>
      <c r="D5424">
        <v>2</v>
      </c>
      <c r="E5424" t="s">
        <v>30</v>
      </c>
      <c r="F5424" t="s">
        <v>206</v>
      </c>
      <c r="G5424">
        <v>1435</v>
      </c>
      <c r="H5424">
        <v>2736</v>
      </c>
      <c r="I5424">
        <v>10996</v>
      </c>
      <c r="J5424">
        <v>683362.89</v>
      </c>
      <c r="K5424">
        <v>561575.56999999995</v>
      </c>
      <c r="L5424">
        <v>481045.31</v>
      </c>
      <c r="M5424">
        <v>164283.8928</v>
      </c>
      <c r="N5424">
        <v>601</v>
      </c>
      <c r="O5424">
        <v>1028</v>
      </c>
      <c r="P5424">
        <v>4748</v>
      </c>
      <c r="Q5424">
        <v>296915.58</v>
      </c>
      <c r="R5424">
        <v>238173.8</v>
      </c>
      <c r="S5424">
        <v>179875.46</v>
      </c>
      <c r="T5424">
        <v>74750.891600000003</v>
      </c>
      <c r="U5424">
        <v>834</v>
      </c>
      <c r="V5424">
        <v>1708</v>
      </c>
      <c r="W5424">
        <v>6248</v>
      </c>
      <c r="X5424">
        <v>386447.31</v>
      </c>
      <c r="Y5424">
        <v>323401.77</v>
      </c>
      <c r="Z5424">
        <v>301169.84999999998</v>
      </c>
      <c r="AA5424">
        <v>89533.001199999999</v>
      </c>
      <c r="AB5424">
        <v>1340</v>
      </c>
      <c r="AC5424">
        <v>1346</v>
      </c>
      <c r="AD5424">
        <v>611</v>
      </c>
      <c r="AE5424">
        <v>1398</v>
      </c>
      <c r="AF5424">
        <v>559</v>
      </c>
      <c r="AG5424">
        <v>585</v>
      </c>
      <c r="AH5424">
        <v>323</v>
      </c>
      <c r="AI5424">
        <v>588</v>
      </c>
      <c r="AJ5424">
        <v>781</v>
      </c>
      <c r="AK5424">
        <v>761</v>
      </c>
      <c r="AL5424">
        <v>288</v>
      </c>
      <c r="AM5424">
        <v>810</v>
      </c>
    </row>
    <row r="5425" spans="1:39" x14ac:dyDescent="0.15">
      <c r="A5425" t="s">
        <v>139</v>
      </c>
      <c r="B5425">
        <v>30</v>
      </c>
      <c r="C5425">
        <v>1</v>
      </c>
      <c r="D5425">
        <v>2</v>
      </c>
      <c r="E5425" t="s">
        <v>29</v>
      </c>
      <c r="F5425" t="s">
        <v>206</v>
      </c>
      <c r="G5425">
        <v>6290</v>
      </c>
      <c r="H5425">
        <v>12450</v>
      </c>
      <c r="I5425">
        <v>51752</v>
      </c>
      <c r="J5425">
        <v>3143548.12</v>
      </c>
      <c r="K5425">
        <v>2487695.67</v>
      </c>
      <c r="L5425">
        <v>2199812.83</v>
      </c>
      <c r="M5425">
        <v>756052.33409999998</v>
      </c>
      <c r="N5425">
        <v>1971</v>
      </c>
      <c r="O5425">
        <v>3494</v>
      </c>
      <c r="P5425">
        <v>16255</v>
      </c>
      <c r="Q5425">
        <v>994150.28</v>
      </c>
      <c r="R5425">
        <v>777888.15</v>
      </c>
      <c r="S5425">
        <v>603235.46</v>
      </c>
      <c r="T5425">
        <v>251746.3149</v>
      </c>
      <c r="U5425">
        <v>4319</v>
      </c>
      <c r="V5425">
        <v>8956</v>
      </c>
      <c r="W5425">
        <v>35497</v>
      </c>
      <c r="X5425">
        <v>2149397.84</v>
      </c>
      <c r="Y5425">
        <v>1709807.52</v>
      </c>
      <c r="Z5425">
        <v>1596577.37</v>
      </c>
      <c r="AA5425">
        <v>504306.01919999998</v>
      </c>
      <c r="AB5425">
        <v>6051</v>
      </c>
      <c r="AC5425">
        <v>5866</v>
      </c>
      <c r="AD5425">
        <v>2691</v>
      </c>
      <c r="AE5425">
        <v>6054</v>
      </c>
      <c r="AF5425">
        <v>1895</v>
      </c>
      <c r="AG5425">
        <v>1854</v>
      </c>
      <c r="AH5425">
        <v>992</v>
      </c>
      <c r="AI5425">
        <v>1898</v>
      </c>
      <c r="AJ5425">
        <v>4156</v>
      </c>
      <c r="AK5425">
        <v>4012</v>
      </c>
      <c r="AL5425">
        <v>1699</v>
      </c>
      <c r="AM5425">
        <v>4156</v>
      </c>
    </row>
    <row r="5426" spans="1:39" x14ac:dyDescent="0.15">
      <c r="A5426" t="s">
        <v>139</v>
      </c>
      <c r="B5426">
        <v>30</v>
      </c>
      <c r="C5426">
        <v>1</v>
      </c>
      <c r="D5426">
        <v>2</v>
      </c>
      <c r="E5426" t="s">
        <v>31</v>
      </c>
      <c r="F5426" t="s">
        <v>206</v>
      </c>
      <c r="G5426">
        <v>3</v>
      </c>
      <c r="H5426">
        <v>9</v>
      </c>
      <c r="I5426">
        <v>23</v>
      </c>
      <c r="J5426">
        <v>1643.93</v>
      </c>
      <c r="K5426">
        <v>1395.8</v>
      </c>
      <c r="L5426">
        <v>1195.95</v>
      </c>
      <c r="M5426">
        <v>364.87560000000002</v>
      </c>
      <c r="N5426">
        <v>2</v>
      </c>
      <c r="O5426">
        <v>6</v>
      </c>
      <c r="P5426">
        <v>17</v>
      </c>
      <c r="Q5426">
        <v>1327.95</v>
      </c>
      <c r="R5426">
        <v>1109.71</v>
      </c>
      <c r="S5426">
        <v>909.86</v>
      </c>
      <c r="T5426">
        <v>275.35559999999998</v>
      </c>
      <c r="U5426">
        <v>1</v>
      </c>
      <c r="V5426">
        <v>3</v>
      </c>
      <c r="W5426">
        <v>6</v>
      </c>
      <c r="X5426">
        <v>315.98</v>
      </c>
      <c r="Y5426">
        <v>286.08999999999997</v>
      </c>
      <c r="Z5426">
        <v>286.08999999999997</v>
      </c>
      <c r="AA5426">
        <v>89.52</v>
      </c>
      <c r="AB5426">
        <v>2</v>
      </c>
      <c r="AC5426">
        <v>3</v>
      </c>
      <c r="AD5426">
        <v>2</v>
      </c>
      <c r="AE5426">
        <v>3</v>
      </c>
      <c r="AF5426">
        <v>1</v>
      </c>
      <c r="AG5426">
        <v>2</v>
      </c>
      <c r="AH5426">
        <v>1</v>
      </c>
      <c r="AI5426">
        <v>2</v>
      </c>
      <c r="AJ5426">
        <v>1</v>
      </c>
      <c r="AK5426">
        <v>1</v>
      </c>
      <c r="AL5426">
        <v>1</v>
      </c>
      <c r="AM5426">
        <v>1</v>
      </c>
    </row>
    <row r="5427" spans="1:39" x14ac:dyDescent="0.15">
      <c r="A5427" t="s">
        <v>139</v>
      </c>
      <c r="B5427">
        <v>30</v>
      </c>
      <c r="C5427">
        <v>1</v>
      </c>
      <c r="D5427">
        <v>2</v>
      </c>
      <c r="E5427" t="s">
        <v>32</v>
      </c>
      <c r="F5427" t="s">
        <v>206</v>
      </c>
      <c r="G5427">
        <v>1593</v>
      </c>
      <c r="H5427">
        <v>3376</v>
      </c>
      <c r="I5427">
        <v>14115</v>
      </c>
      <c r="J5427">
        <v>858655.51</v>
      </c>
      <c r="K5427">
        <v>653458.73</v>
      </c>
      <c r="L5427">
        <v>606453.04</v>
      </c>
      <c r="M5427">
        <v>201407.79860000001</v>
      </c>
      <c r="N5427">
        <v>175</v>
      </c>
      <c r="O5427">
        <v>348</v>
      </c>
      <c r="P5427">
        <v>1404</v>
      </c>
      <c r="Q5427">
        <v>91484.34</v>
      </c>
      <c r="R5427">
        <v>68012.070000000007</v>
      </c>
      <c r="S5427">
        <v>51455.05</v>
      </c>
      <c r="T5427">
        <v>21420.375599999999</v>
      </c>
      <c r="U5427">
        <v>1418</v>
      </c>
      <c r="V5427">
        <v>3028</v>
      </c>
      <c r="W5427">
        <v>12711</v>
      </c>
      <c r="X5427">
        <v>767171.17</v>
      </c>
      <c r="Y5427">
        <v>585446.66</v>
      </c>
      <c r="Z5427">
        <v>554997.99</v>
      </c>
      <c r="AA5427">
        <v>179987.42300000001</v>
      </c>
      <c r="AB5427">
        <v>1539</v>
      </c>
      <c r="AC5427">
        <v>1435</v>
      </c>
      <c r="AD5427">
        <v>791</v>
      </c>
      <c r="AE5427">
        <v>1407</v>
      </c>
      <c r="AF5427">
        <v>171</v>
      </c>
      <c r="AG5427">
        <v>137</v>
      </c>
      <c r="AH5427">
        <v>71</v>
      </c>
      <c r="AI5427">
        <v>172</v>
      </c>
      <c r="AJ5427">
        <v>1368</v>
      </c>
      <c r="AK5427">
        <v>1298</v>
      </c>
      <c r="AL5427">
        <v>720</v>
      </c>
      <c r="AM5427">
        <v>1235</v>
      </c>
    </row>
    <row r="5428" spans="1:39" x14ac:dyDescent="0.15">
      <c r="A5428" t="s">
        <v>139</v>
      </c>
      <c r="B5428">
        <v>30</v>
      </c>
      <c r="C5428">
        <v>2</v>
      </c>
      <c r="D5428">
        <v>0</v>
      </c>
      <c r="E5428" t="s">
        <v>28</v>
      </c>
      <c r="F5428" t="s">
        <v>206</v>
      </c>
      <c r="G5428">
        <v>2110</v>
      </c>
      <c r="H5428">
        <v>6733</v>
      </c>
      <c r="I5428">
        <v>19898</v>
      </c>
      <c r="J5428">
        <v>1150078.8400000001</v>
      </c>
      <c r="K5428">
        <v>892112.5</v>
      </c>
      <c r="L5428">
        <v>699017.89</v>
      </c>
      <c r="M5428">
        <v>292562.02299999999</v>
      </c>
      <c r="N5428">
        <v>2110</v>
      </c>
      <c r="O5428">
        <v>3146</v>
      </c>
      <c r="P5428">
        <v>10642</v>
      </c>
      <c r="Q5428">
        <v>602842.63</v>
      </c>
      <c r="R5428">
        <v>447150.7</v>
      </c>
      <c r="S5428">
        <v>280275.32</v>
      </c>
      <c r="T5428">
        <v>159845.2972</v>
      </c>
      <c r="U5428">
        <v>2110</v>
      </c>
      <c r="V5428">
        <v>3587</v>
      </c>
      <c r="W5428">
        <v>9256</v>
      </c>
      <c r="X5428">
        <v>547236.21</v>
      </c>
      <c r="Y5428">
        <v>444961.8</v>
      </c>
      <c r="Z5428">
        <v>418742.57</v>
      </c>
      <c r="AA5428">
        <v>132716.72579999999</v>
      </c>
      <c r="AB5428">
        <v>2092</v>
      </c>
      <c r="AC5428">
        <v>2085</v>
      </c>
      <c r="AD5428">
        <v>1820</v>
      </c>
      <c r="AE5428">
        <v>1634</v>
      </c>
      <c r="AF5428">
        <v>2092</v>
      </c>
      <c r="AG5428">
        <v>2085</v>
      </c>
      <c r="AH5428">
        <v>1820</v>
      </c>
      <c r="AI5428">
        <v>1634</v>
      </c>
      <c r="AJ5428">
        <v>2092</v>
      </c>
      <c r="AK5428">
        <v>2085</v>
      </c>
      <c r="AL5428">
        <v>1820</v>
      </c>
      <c r="AM5428">
        <v>1634</v>
      </c>
    </row>
    <row r="5429" spans="1:39" x14ac:dyDescent="0.15">
      <c r="A5429" t="s">
        <v>139</v>
      </c>
      <c r="B5429">
        <v>30</v>
      </c>
      <c r="C5429">
        <v>2</v>
      </c>
      <c r="D5429">
        <v>0</v>
      </c>
      <c r="E5429" t="s">
        <v>30</v>
      </c>
      <c r="F5429" t="s">
        <v>206</v>
      </c>
      <c r="G5429">
        <v>4</v>
      </c>
      <c r="H5429">
        <v>10</v>
      </c>
      <c r="I5429">
        <v>35</v>
      </c>
      <c r="J5429">
        <v>2365.87</v>
      </c>
      <c r="K5429">
        <v>1865.58</v>
      </c>
      <c r="L5429">
        <v>1421.41</v>
      </c>
      <c r="M5429">
        <v>634.12519999999995</v>
      </c>
      <c r="N5429">
        <v>4</v>
      </c>
      <c r="O5429">
        <v>5</v>
      </c>
      <c r="P5429">
        <v>17</v>
      </c>
      <c r="Q5429">
        <v>1114.95</v>
      </c>
      <c r="R5429">
        <v>828.55</v>
      </c>
      <c r="S5429">
        <v>603.37</v>
      </c>
      <c r="T5429">
        <v>302.96109999999999</v>
      </c>
      <c r="U5429">
        <v>4</v>
      </c>
      <c r="V5429">
        <v>5</v>
      </c>
      <c r="W5429">
        <v>18</v>
      </c>
      <c r="X5429">
        <v>1250.92</v>
      </c>
      <c r="Y5429">
        <v>1037.03</v>
      </c>
      <c r="Z5429">
        <v>818.04</v>
      </c>
      <c r="AA5429">
        <v>331.16410000000002</v>
      </c>
      <c r="AB5429">
        <v>4</v>
      </c>
      <c r="AC5429">
        <v>3</v>
      </c>
      <c r="AD5429">
        <v>2</v>
      </c>
      <c r="AE5429">
        <v>3</v>
      </c>
      <c r="AF5429">
        <v>4</v>
      </c>
      <c r="AG5429">
        <v>3</v>
      </c>
      <c r="AH5429">
        <v>2</v>
      </c>
      <c r="AI5429">
        <v>3</v>
      </c>
      <c r="AJ5429">
        <v>4</v>
      </c>
      <c r="AK5429">
        <v>3</v>
      </c>
      <c r="AL5429">
        <v>2</v>
      </c>
      <c r="AM5429">
        <v>3</v>
      </c>
    </row>
    <row r="5430" spans="1:39" x14ac:dyDescent="0.15">
      <c r="A5430" t="s">
        <v>139</v>
      </c>
      <c r="B5430">
        <v>30</v>
      </c>
      <c r="C5430">
        <v>2</v>
      </c>
      <c r="D5430">
        <v>0</v>
      </c>
      <c r="E5430" t="s">
        <v>29</v>
      </c>
      <c r="F5430" t="s">
        <v>206</v>
      </c>
      <c r="G5430">
        <v>30</v>
      </c>
      <c r="H5430">
        <v>108</v>
      </c>
      <c r="I5430">
        <v>320</v>
      </c>
      <c r="J5430">
        <v>17635.45</v>
      </c>
      <c r="K5430">
        <v>12887.48</v>
      </c>
      <c r="L5430">
        <v>10366.75</v>
      </c>
      <c r="M5430">
        <v>4849.2826999999997</v>
      </c>
      <c r="N5430">
        <v>30</v>
      </c>
      <c r="O5430">
        <v>57</v>
      </c>
      <c r="P5430">
        <v>187</v>
      </c>
      <c r="Q5430">
        <v>10342</v>
      </c>
      <c r="R5430">
        <v>7275.1</v>
      </c>
      <c r="S5430">
        <v>4845.3100000000004</v>
      </c>
      <c r="T5430">
        <v>3041.2483999999999</v>
      </c>
      <c r="U5430">
        <v>30</v>
      </c>
      <c r="V5430">
        <v>51</v>
      </c>
      <c r="W5430">
        <v>133</v>
      </c>
      <c r="X5430">
        <v>7293.45</v>
      </c>
      <c r="Y5430">
        <v>5612.38</v>
      </c>
      <c r="Z5430">
        <v>5521.44</v>
      </c>
      <c r="AA5430">
        <v>1808.0343</v>
      </c>
      <c r="AB5430">
        <v>29</v>
      </c>
      <c r="AC5430">
        <v>28</v>
      </c>
      <c r="AD5430">
        <v>24</v>
      </c>
      <c r="AE5430">
        <v>28</v>
      </c>
      <c r="AF5430">
        <v>29</v>
      </c>
      <c r="AG5430">
        <v>28</v>
      </c>
      <c r="AH5430">
        <v>24</v>
      </c>
      <c r="AI5430">
        <v>28</v>
      </c>
      <c r="AJ5430">
        <v>29</v>
      </c>
      <c r="AK5430">
        <v>28</v>
      </c>
      <c r="AL5430">
        <v>24</v>
      </c>
      <c r="AM5430">
        <v>28</v>
      </c>
    </row>
    <row r="5431" spans="1:39" x14ac:dyDescent="0.15">
      <c r="A5431" t="s">
        <v>139</v>
      </c>
      <c r="B5431">
        <v>30</v>
      </c>
      <c r="C5431">
        <v>2</v>
      </c>
      <c r="D5431">
        <v>0</v>
      </c>
      <c r="E5431" t="s">
        <v>32</v>
      </c>
      <c r="F5431" t="s">
        <v>206</v>
      </c>
      <c r="G5431">
        <v>694</v>
      </c>
      <c r="H5431">
        <v>2483</v>
      </c>
      <c r="I5431">
        <v>7699</v>
      </c>
      <c r="J5431">
        <v>439408.07</v>
      </c>
      <c r="K5431">
        <v>316136.59999999998</v>
      </c>
      <c r="L5431">
        <v>269420.14</v>
      </c>
      <c r="M5431">
        <v>110601.4185</v>
      </c>
      <c r="N5431">
        <v>694</v>
      </c>
      <c r="O5431">
        <v>1008</v>
      </c>
      <c r="P5431">
        <v>3143</v>
      </c>
      <c r="Q5431">
        <v>172013.96</v>
      </c>
      <c r="R5431">
        <v>121970.12</v>
      </c>
      <c r="S5431">
        <v>84531.39</v>
      </c>
      <c r="T5431">
        <v>46085.319600000003</v>
      </c>
      <c r="U5431">
        <v>694</v>
      </c>
      <c r="V5431">
        <v>1475</v>
      </c>
      <c r="W5431">
        <v>4556</v>
      </c>
      <c r="X5431">
        <v>267394.11</v>
      </c>
      <c r="Y5431">
        <v>194166.48</v>
      </c>
      <c r="Z5431">
        <v>184888.75</v>
      </c>
      <c r="AA5431">
        <v>64516.098899999997</v>
      </c>
      <c r="AB5431">
        <v>690</v>
      </c>
      <c r="AC5431">
        <v>675</v>
      </c>
      <c r="AD5431">
        <v>631</v>
      </c>
      <c r="AE5431">
        <v>591</v>
      </c>
      <c r="AF5431">
        <v>690</v>
      </c>
      <c r="AG5431">
        <v>675</v>
      </c>
      <c r="AH5431">
        <v>631</v>
      </c>
      <c r="AI5431">
        <v>591</v>
      </c>
      <c r="AJ5431">
        <v>690</v>
      </c>
      <c r="AK5431">
        <v>675</v>
      </c>
      <c r="AL5431">
        <v>631</v>
      </c>
      <c r="AM5431">
        <v>591</v>
      </c>
    </row>
    <row r="5432" spans="1:39" x14ac:dyDescent="0.15">
      <c r="A5432" t="s">
        <v>139</v>
      </c>
      <c r="B5432">
        <v>30</v>
      </c>
      <c r="C5432">
        <v>2</v>
      </c>
      <c r="D5432">
        <v>1</v>
      </c>
      <c r="E5432" t="s">
        <v>28</v>
      </c>
      <c r="F5432" t="s">
        <v>206</v>
      </c>
      <c r="G5432">
        <v>13039</v>
      </c>
      <c r="H5432">
        <v>46194</v>
      </c>
      <c r="I5432">
        <v>126716</v>
      </c>
      <c r="J5432">
        <v>7090859.7599999998</v>
      </c>
      <c r="K5432">
        <v>5669103.9400000004</v>
      </c>
      <c r="L5432">
        <v>4703936.34</v>
      </c>
      <c r="M5432">
        <v>1790338.2590000001</v>
      </c>
      <c r="N5432">
        <v>13039</v>
      </c>
      <c r="O5432">
        <v>21476</v>
      </c>
      <c r="P5432">
        <v>66503</v>
      </c>
      <c r="Q5432">
        <v>3627863.56</v>
      </c>
      <c r="R5432">
        <v>2810134.03</v>
      </c>
      <c r="S5432">
        <v>2022176.09</v>
      </c>
      <c r="T5432">
        <v>960953.89029999997</v>
      </c>
      <c r="U5432">
        <v>13039</v>
      </c>
      <c r="V5432">
        <v>24718</v>
      </c>
      <c r="W5432">
        <v>60213</v>
      </c>
      <c r="X5432">
        <v>3462996.2</v>
      </c>
      <c r="Y5432">
        <v>2858969.91</v>
      </c>
      <c r="Z5432">
        <v>2681760.25</v>
      </c>
      <c r="AA5432">
        <v>829384.36869999999</v>
      </c>
      <c r="AB5432">
        <v>12607</v>
      </c>
      <c r="AC5432">
        <v>12938</v>
      </c>
      <c r="AD5432">
        <v>9420</v>
      </c>
      <c r="AE5432">
        <v>12394</v>
      </c>
      <c r="AF5432">
        <v>12607</v>
      </c>
      <c r="AG5432">
        <v>12938</v>
      </c>
      <c r="AH5432">
        <v>9420</v>
      </c>
      <c r="AI5432">
        <v>12394</v>
      </c>
      <c r="AJ5432">
        <v>12607</v>
      </c>
      <c r="AK5432">
        <v>12938</v>
      </c>
      <c r="AL5432">
        <v>9420</v>
      </c>
      <c r="AM5432">
        <v>12394</v>
      </c>
    </row>
    <row r="5433" spans="1:39" x14ac:dyDescent="0.15">
      <c r="A5433" t="s">
        <v>139</v>
      </c>
      <c r="B5433">
        <v>30</v>
      </c>
      <c r="C5433">
        <v>2</v>
      </c>
      <c r="D5433">
        <v>1</v>
      </c>
      <c r="E5433" t="s">
        <v>30</v>
      </c>
      <c r="F5433" t="s">
        <v>206</v>
      </c>
      <c r="G5433">
        <v>1513</v>
      </c>
      <c r="H5433">
        <v>5610</v>
      </c>
      <c r="I5433">
        <v>15222</v>
      </c>
      <c r="J5433">
        <v>847558.35</v>
      </c>
      <c r="K5433">
        <v>671151.51</v>
      </c>
      <c r="L5433">
        <v>550749.36</v>
      </c>
      <c r="M5433">
        <v>213165.7309</v>
      </c>
      <c r="N5433">
        <v>1513</v>
      </c>
      <c r="O5433">
        <v>2590</v>
      </c>
      <c r="P5433">
        <v>7944</v>
      </c>
      <c r="Q5433">
        <v>431342.47</v>
      </c>
      <c r="R5433">
        <v>331684.31</v>
      </c>
      <c r="S5433">
        <v>235803.24</v>
      </c>
      <c r="T5433">
        <v>113561.8941</v>
      </c>
      <c r="U5433">
        <v>1513</v>
      </c>
      <c r="V5433">
        <v>3020</v>
      </c>
      <c r="W5433">
        <v>7278</v>
      </c>
      <c r="X5433">
        <v>416215.88</v>
      </c>
      <c r="Y5433">
        <v>339467.2</v>
      </c>
      <c r="Z5433">
        <v>314946.12</v>
      </c>
      <c r="AA5433">
        <v>99603.836800000005</v>
      </c>
      <c r="AB5433">
        <v>1427</v>
      </c>
      <c r="AC5433">
        <v>1503</v>
      </c>
      <c r="AD5433">
        <v>1008</v>
      </c>
      <c r="AE5433">
        <v>1474</v>
      </c>
      <c r="AF5433">
        <v>1427</v>
      </c>
      <c r="AG5433">
        <v>1503</v>
      </c>
      <c r="AH5433">
        <v>1008</v>
      </c>
      <c r="AI5433">
        <v>1474</v>
      </c>
      <c r="AJ5433">
        <v>1427</v>
      </c>
      <c r="AK5433">
        <v>1503</v>
      </c>
      <c r="AL5433">
        <v>1008</v>
      </c>
      <c r="AM5433">
        <v>1474</v>
      </c>
    </row>
    <row r="5434" spans="1:39" x14ac:dyDescent="0.15">
      <c r="A5434" t="s">
        <v>139</v>
      </c>
      <c r="B5434">
        <v>30</v>
      </c>
      <c r="C5434">
        <v>2</v>
      </c>
      <c r="D5434">
        <v>1</v>
      </c>
      <c r="E5434" t="s">
        <v>29</v>
      </c>
      <c r="F5434" t="s">
        <v>206</v>
      </c>
      <c r="G5434">
        <v>26484</v>
      </c>
      <c r="H5434">
        <v>103268</v>
      </c>
      <c r="I5434">
        <v>283768</v>
      </c>
      <c r="J5434">
        <v>15714539.689999999</v>
      </c>
      <c r="K5434">
        <v>11950912.48</v>
      </c>
      <c r="L5434">
        <v>9986828.3200000003</v>
      </c>
      <c r="M5434">
        <v>3982380.0153999999</v>
      </c>
      <c r="N5434">
        <v>26484</v>
      </c>
      <c r="O5434">
        <v>45501</v>
      </c>
      <c r="P5434">
        <v>138656</v>
      </c>
      <c r="Q5434">
        <v>7467377.4400000004</v>
      </c>
      <c r="R5434">
        <v>5543414.5700000003</v>
      </c>
      <c r="S5434">
        <v>4022867.82</v>
      </c>
      <c r="T5434">
        <v>1997676.9024</v>
      </c>
      <c r="U5434">
        <v>26484</v>
      </c>
      <c r="V5434">
        <v>57767</v>
      </c>
      <c r="W5434">
        <v>145112</v>
      </c>
      <c r="X5434">
        <v>8247162.25</v>
      </c>
      <c r="Y5434">
        <v>6407497.9100000001</v>
      </c>
      <c r="Z5434">
        <v>5963960.5</v>
      </c>
      <c r="AA5434">
        <v>1984703.1129999999</v>
      </c>
      <c r="AB5434">
        <v>25447</v>
      </c>
      <c r="AC5434">
        <v>25396</v>
      </c>
      <c r="AD5434">
        <v>19082</v>
      </c>
      <c r="AE5434">
        <v>25722</v>
      </c>
      <c r="AF5434">
        <v>25447</v>
      </c>
      <c r="AG5434">
        <v>25396</v>
      </c>
      <c r="AH5434">
        <v>19082</v>
      </c>
      <c r="AI5434">
        <v>25722</v>
      </c>
      <c r="AJ5434">
        <v>25447</v>
      </c>
      <c r="AK5434">
        <v>25396</v>
      </c>
      <c r="AL5434">
        <v>19082</v>
      </c>
      <c r="AM5434">
        <v>25722</v>
      </c>
    </row>
    <row r="5435" spans="1:39" x14ac:dyDescent="0.15">
      <c r="A5435" t="s">
        <v>139</v>
      </c>
      <c r="B5435">
        <v>30</v>
      </c>
      <c r="C5435">
        <v>2</v>
      </c>
      <c r="D5435">
        <v>1</v>
      </c>
      <c r="E5435" t="s">
        <v>31</v>
      </c>
      <c r="F5435" t="s">
        <v>206</v>
      </c>
      <c r="G5435">
        <v>27</v>
      </c>
      <c r="H5435">
        <v>137</v>
      </c>
      <c r="I5435">
        <v>331</v>
      </c>
      <c r="J5435">
        <v>17521.39</v>
      </c>
      <c r="K5435">
        <v>13511.43</v>
      </c>
      <c r="L5435">
        <v>10903.85</v>
      </c>
      <c r="M5435">
        <v>4400.8298999999997</v>
      </c>
      <c r="N5435">
        <v>27</v>
      </c>
      <c r="O5435">
        <v>60</v>
      </c>
      <c r="P5435">
        <v>169</v>
      </c>
      <c r="Q5435">
        <v>8325</v>
      </c>
      <c r="R5435">
        <v>6075.7</v>
      </c>
      <c r="S5435">
        <v>3921.88</v>
      </c>
      <c r="T5435">
        <v>2262.9521</v>
      </c>
      <c r="U5435">
        <v>27</v>
      </c>
      <c r="V5435">
        <v>77</v>
      </c>
      <c r="W5435">
        <v>162</v>
      </c>
      <c r="X5435">
        <v>9196.39</v>
      </c>
      <c r="Y5435">
        <v>7435.73</v>
      </c>
      <c r="Z5435">
        <v>6981.97</v>
      </c>
      <c r="AA5435">
        <v>2137.8778000000002</v>
      </c>
      <c r="AB5435">
        <v>25</v>
      </c>
      <c r="AC5435">
        <v>26</v>
      </c>
      <c r="AD5435">
        <v>20</v>
      </c>
      <c r="AE5435">
        <v>25</v>
      </c>
      <c r="AF5435">
        <v>25</v>
      </c>
      <c r="AG5435">
        <v>26</v>
      </c>
      <c r="AH5435">
        <v>20</v>
      </c>
      <c r="AI5435">
        <v>25</v>
      </c>
      <c r="AJ5435">
        <v>25</v>
      </c>
      <c r="AK5435">
        <v>26</v>
      </c>
      <c r="AL5435">
        <v>20</v>
      </c>
      <c r="AM5435">
        <v>25</v>
      </c>
    </row>
    <row r="5436" spans="1:39" x14ac:dyDescent="0.15">
      <c r="A5436" t="s">
        <v>139</v>
      </c>
      <c r="B5436">
        <v>30</v>
      </c>
      <c r="C5436">
        <v>2</v>
      </c>
      <c r="D5436">
        <v>1</v>
      </c>
      <c r="E5436" t="s">
        <v>32</v>
      </c>
      <c r="F5436" t="s">
        <v>206</v>
      </c>
      <c r="G5436">
        <v>1330</v>
      </c>
      <c r="H5436">
        <v>4989</v>
      </c>
      <c r="I5436">
        <v>14524</v>
      </c>
      <c r="J5436">
        <v>822645.6</v>
      </c>
      <c r="K5436">
        <v>616341.9</v>
      </c>
      <c r="L5436">
        <v>532355.13</v>
      </c>
      <c r="M5436">
        <v>207133.0484</v>
      </c>
      <c r="N5436">
        <v>1330</v>
      </c>
      <c r="O5436">
        <v>2049</v>
      </c>
      <c r="P5436">
        <v>6015</v>
      </c>
      <c r="Q5436">
        <v>323102.24</v>
      </c>
      <c r="R5436">
        <v>241475.20000000001</v>
      </c>
      <c r="S5436">
        <v>176910.23</v>
      </c>
      <c r="T5436">
        <v>87775.408500000005</v>
      </c>
      <c r="U5436">
        <v>1330</v>
      </c>
      <c r="V5436">
        <v>2940</v>
      </c>
      <c r="W5436">
        <v>8509</v>
      </c>
      <c r="X5436">
        <v>499543.36</v>
      </c>
      <c r="Y5436">
        <v>374866.7</v>
      </c>
      <c r="Z5436">
        <v>355444.9</v>
      </c>
      <c r="AA5436">
        <v>119357.63989999999</v>
      </c>
      <c r="AB5436">
        <v>1306</v>
      </c>
      <c r="AC5436">
        <v>1292</v>
      </c>
      <c r="AD5436">
        <v>1006</v>
      </c>
      <c r="AE5436">
        <v>1260</v>
      </c>
      <c r="AF5436">
        <v>1306</v>
      </c>
      <c r="AG5436">
        <v>1292</v>
      </c>
      <c r="AH5436">
        <v>1006</v>
      </c>
      <c r="AI5436">
        <v>1260</v>
      </c>
      <c r="AJ5436">
        <v>1306</v>
      </c>
      <c r="AK5436">
        <v>1292</v>
      </c>
      <c r="AL5436">
        <v>1006</v>
      </c>
      <c r="AM5436">
        <v>1260</v>
      </c>
    </row>
    <row r="5437" spans="1:39" x14ac:dyDescent="0.15">
      <c r="A5437" t="s">
        <v>139</v>
      </c>
      <c r="B5437">
        <v>30</v>
      </c>
      <c r="C5437">
        <v>2</v>
      </c>
      <c r="D5437">
        <v>2</v>
      </c>
      <c r="E5437" t="s">
        <v>28</v>
      </c>
      <c r="F5437" t="s">
        <v>206</v>
      </c>
      <c r="G5437">
        <v>2493</v>
      </c>
      <c r="H5437">
        <v>7688</v>
      </c>
      <c r="I5437">
        <v>22914</v>
      </c>
      <c r="J5437">
        <v>1320998.78</v>
      </c>
      <c r="K5437">
        <v>1051602.6399999999</v>
      </c>
      <c r="L5437">
        <v>832513.15</v>
      </c>
      <c r="M5437">
        <v>329536.48229999997</v>
      </c>
      <c r="N5437">
        <v>2493</v>
      </c>
      <c r="O5437">
        <v>3590</v>
      </c>
      <c r="P5437">
        <v>11942</v>
      </c>
      <c r="Q5437">
        <v>677669.32</v>
      </c>
      <c r="R5437">
        <v>522659.78</v>
      </c>
      <c r="S5437">
        <v>335493.71999999997</v>
      </c>
      <c r="T5437">
        <v>175221.81789999999</v>
      </c>
      <c r="U5437">
        <v>2493</v>
      </c>
      <c r="V5437">
        <v>4098</v>
      </c>
      <c r="W5437">
        <v>10972</v>
      </c>
      <c r="X5437">
        <v>643329.46</v>
      </c>
      <c r="Y5437">
        <v>528942.86</v>
      </c>
      <c r="Z5437">
        <v>497019.43</v>
      </c>
      <c r="AA5437">
        <v>154314.66440000001</v>
      </c>
      <c r="AB5437">
        <v>2395</v>
      </c>
      <c r="AC5437">
        <v>2460</v>
      </c>
      <c r="AD5437">
        <v>1532</v>
      </c>
      <c r="AE5437">
        <v>2308</v>
      </c>
      <c r="AF5437">
        <v>2395</v>
      </c>
      <c r="AG5437">
        <v>2460</v>
      </c>
      <c r="AH5437">
        <v>1532</v>
      </c>
      <c r="AI5437">
        <v>2308</v>
      </c>
      <c r="AJ5437">
        <v>2395</v>
      </c>
      <c r="AK5437">
        <v>2460</v>
      </c>
      <c r="AL5437">
        <v>1532</v>
      </c>
      <c r="AM5437">
        <v>2308</v>
      </c>
    </row>
    <row r="5438" spans="1:39" x14ac:dyDescent="0.15">
      <c r="A5438" t="s">
        <v>139</v>
      </c>
      <c r="B5438">
        <v>30</v>
      </c>
      <c r="C5438">
        <v>2</v>
      </c>
      <c r="D5438">
        <v>2</v>
      </c>
      <c r="E5438" t="s">
        <v>30</v>
      </c>
      <c r="F5438" t="s">
        <v>206</v>
      </c>
      <c r="G5438">
        <v>294</v>
      </c>
      <c r="H5438">
        <v>936</v>
      </c>
      <c r="I5438">
        <v>2660</v>
      </c>
      <c r="J5438">
        <v>154791.26999999999</v>
      </c>
      <c r="K5438">
        <v>123288.05</v>
      </c>
      <c r="L5438">
        <v>98177.8</v>
      </c>
      <c r="M5438">
        <v>38802.985000000001</v>
      </c>
      <c r="N5438">
        <v>294</v>
      </c>
      <c r="O5438">
        <v>414</v>
      </c>
      <c r="P5438">
        <v>1336</v>
      </c>
      <c r="Q5438">
        <v>77492.289999999994</v>
      </c>
      <c r="R5438">
        <v>59367.4</v>
      </c>
      <c r="S5438">
        <v>37729.17</v>
      </c>
      <c r="T5438">
        <v>20095.435000000001</v>
      </c>
      <c r="U5438">
        <v>294</v>
      </c>
      <c r="V5438">
        <v>522</v>
      </c>
      <c r="W5438">
        <v>1324</v>
      </c>
      <c r="X5438">
        <v>77298.98</v>
      </c>
      <c r="Y5438">
        <v>63920.65</v>
      </c>
      <c r="Z5438">
        <v>60448.63</v>
      </c>
      <c r="AA5438">
        <v>18707.55</v>
      </c>
      <c r="AB5438">
        <v>272</v>
      </c>
      <c r="AC5438">
        <v>289</v>
      </c>
      <c r="AD5438">
        <v>173</v>
      </c>
      <c r="AE5438">
        <v>289</v>
      </c>
      <c r="AF5438">
        <v>272</v>
      </c>
      <c r="AG5438">
        <v>289</v>
      </c>
      <c r="AH5438">
        <v>173</v>
      </c>
      <c r="AI5438">
        <v>289</v>
      </c>
      <c r="AJ5438">
        <v>272</v>
      </c>
      <c r="AK5438">
        <v>289</v>
      </c>
      <c r="AL5438">
        <v>173</v>
      </c>
      <c r="AM5438">
        <v>289</v>
      </c>
    </row>
    <row r="5439" spans="1:39" x14ac:dyDescent="0.15">
      <c r="A5439" t="s">
        <v>139</v>
      </c>
      <c r="B5439">
        <v>30</v>
      </c>
      <c r="C5439">
        <v>2</v>
      </c>
      <c r="D5439">
        <v>2</v>
      </c>
      <c r="E5439" t="s">
        <v>29</v>
      </c>
      <c r="F5439" t="s">
        <v>206</v>
      </c>
      <c r="G5439">
        <v>1472</v>
      </c>
      <c r="H5439">
        <v>4716</v>
      </c>
      <c r="I5439">
        <v>14392</v>
      </c>
      <c r="J5439">
        <v>830294.08</v>
      </c>
      <c r="K5439">
        <v>635981.71</v>
      </c>
      <c r="L5439">
        <v>513433.58</v>
      </c>
      <c r="M5439">
        <v>208220.96369999999</v>
      </c>
      <c r="N5439">
        <v>1472</v>
      </c>
      <c r="O5439">
        <v>2089</v>
      </c>
      <c r="P5439">
        <v>7058</v>
      </c>
      <c r="Q5439">
        <v>401031.5</v>
      </c>
      <c r="R5439">
        <v>299280.46999999997</v>
      </c>
      <c r="S5439">
        <v>197260.37</v>
      </c>
      <c r="T5439">
        <v>104076.6254</v>
      </c>
      <c r="U5439">
        <v>1472</v>
      </c>
      <c r="V5439">
        <v>2627</v>
      </c>
      <c r="W5439">
        <v>7334</v>
      </c>
      <c r="X5439">
        <v>429262.58</v>
      </c>
      <c r="Y5439">
        <v>336701.24</v>
      </c>
      <c r="Z5439">
        <v>316173.21000000002</v>
      </c>
      <c r="AA5439">
        <v>104144.3383</v>
      </c>
      <c r="AB5439">
        <v>1404</v>
      </c>
      <c r="AC5439">
        <v>1420</v>
      </c>
      <c r="AD5439">
        <v>840</v>
      </c>
      <c r="AE5439">
        <v>1439</v>
      </c>
      <c r="AF5439">
        <v>1404</v>
      </c>
      <c r="AG5439">
        <v>1420</v>
      </c>
      <c r="AH5439">
        <v>840</v>
      </c>
      <c r="AI5439">
        <v>1439</v>
      </c>
      <c r="AJ5439">
        <v>1404</v>
      </c>
      <c r="AK5439">
        <v>1420</v>
      </c>
      <c r="AL5439">
        <v>840</v>
      </c>
      <c r="AM5439">
        <v>1439</v>
      </c>
    </row>
    <row r="5440" spans="1:39" x14ac:dyDescent="0.15">
      <c r="A5440" t="s">
        <v>139</v>
      </c>
      <c r="B5440">
        <v>30</v>
      </c>
      <c r="C5440">
        <v>2</v>
      </c>
      <c r="D5440">
        <v>2</v>
      </c>
      <c r="E5440" t="s">
        <v>31</v>
      </c>
      <c r="F5440" t="s">
        <v>206</v>
      </c>
      <c r="G5440">
        <v>1</v>
      </c>
      <c r="H5440">
        <v>3</v>
      </c>
      <c r="I5440">
        <v>6</v>
      </c>
      <c r="J5440">
        <v>346.97</v>
      </c>
      <c r="K5440">
        <v>277.79000000000002</v>
      </c>
      <c r="L5440">
        <v>277.79000000000002</v>
      </c>
      <c r="M5440">
        <v>91.634699999999995</v>
      </c>
      <c r="N5440">
        <v>1</v>
      </c>
      <c r="O5440">
        <v>2</v>
      </c>
      <c r="P5440">
        <v>3</v>
      </c>
      <c r="Q5440">
        <v>119.97</v>
      </c>
      <c r="R5440">
        <v>101.47</v>
      </c>
      <c r="S5440">
        <v>101.47</v>
      </c>
      <c r="T5440">
        <v>39.214700000000001</v>
      </c>
      <c r="U5440">
        <v>1</v>
      </c>
      <c r="V5440">
        <v>1</v>
      </c>
      <c r="W5440">
        <v>3</v>
      </c>
      <c r="X5440">
        <v>227</v>
      </c>
      <c r="Y5440">
        <v>176.32</v>
      </c>
      <c r="Z5440">
        <v>176.32</v>
      </c>
      <c r="AA5440">
        <v>52.42</v>
      </c>
      <c r="AB5440">
        <v>1</v>
      </c>
      <c r="AC5440">
        <v>1</v>
      </c>
      <c r="AD5440">
        <v>0</v>
      </c>
      <c r="AE5440">
        <v>1</v>
      </c>
      <c r="AF5440">
        <v>1</v>
      </c>
      <c r="AG5440">
        <v>1</v>
      </c>
      <c r="AH5440">
        <v>0</v>
      </c>
      <c r="AI5440">
        <v>1</v>
      </c>
      <c r="AJ5440">
        <v>1</v>
      </c>
      <c r="AK5440">
        <v>1</v>
      </c>
      <c r="AL5440">
        <v>0</v>
      </c>
      <c r="AM5440">
        <v>1</v>
      </c>
    </row>
    <row r="5441" spans="1:39" x14ac:dyDescent="0.15">
      <c r="A5441" t="s">
        <v>139</v>
      </c>
      <c r="B5441">
        <v>30</v>
      </c>
      <c r="C5441">
        <v>2</v>
      </c>
      <c r="D5441">
        <v>2</v>
      </c>
      <c r="E5441" t="s">
        <v>32</v>
      </c>
      <c r="F5441" t="s">
        <v>206</v>
      </c>
      <c r="G5441">
        <v>422</v>
      </c>
      <c r="H5441">
        <v>1431</v>
      </c>
      <c r="I5441">
        <v>4562</v>
      </c>
      <c r="J5441">
        <v>259991.54</v>
      </c>
      <c r="K5441">
        <v>193024.19</v>
      </c>
      <c r="L5441">
        <v>163124.1</v>
      </c>
      <c r="M5441">
        <v>65128.199099999998</v>
      </c>
      <c r="N5441">
        <v>422</v>
      </c>
      <c r="O5441">
        <v>593</v>
      </c>
      <c r="P5441">
        <v>1823</v>
      </c>
      <c r="Q5441">
        <v>99562.28</v>
      </c>
      <c r="R5441">
        <v>72613.39</v>
      </c>
      <c r="S5441">
        <v>49182.21</v>
      </c>
      <c r="T5441">
        <v>26690.505399999998</v>
      </c>
      <c r="U5441">
        <v>422</v>
      </c>
      <c r="V5441">
        <v>838</v>
      </c>
      <c r="W5441">
        <v>2739</v>
      </c>
      <c r="X5441">
        <v>160429.26</v>
      </c>
      <c r="Y5441">
        <v>120410.8</v>
      </c>
      <c r="Z5441">
        <v>113941.89</v>
      </c>
      <c r="AA5441">
        <v>38437.693700000003</v>
      </c>
      <c r="AB5441">
        <v>404</v>
      </c>
      <c r="AC5441">
        <v>415</v>
      </c>
      <c r="AD5441">
        <v>303</v>
      </c>
      <c r="AE5441">
        <v>397</v>
      </c>
      <c r="AF5441">
        <v>404</v>
      </c>
      <c r="AG5441">
        <v>415</v>
      </c>
      <c r="AH5441">
        <v>303</v>
      </c>
      <c r="AI5441">
        <v>397</v>
      </c>
      <c r="AJ5441">
        <v>404</v>
      </c>
      <c r="AK5441">
        <v>415</v>
      </c>
      <c r="AL5441">
        <v>303</v>
      </c>
      <c r="AM5441">
        <v>397</v>
      </c>
    </row>
    <row r="5442" spans="1:39" x14ac:dyDescent="0.15">
      <c r="A5442" t="s">
        <v>139</v>
      </c>
      <c r="B5442">
        <v>70</v>
      </c>
      <c r="C5442">
        <v>1</v>
      </c>
      <c r="D5442">
        <v>0</v>
      </c>
      <c r="E5442" t="s">
        <v>28</v>
      </c>
      <c r="F5442" t="s">
        <v>206</v>
      </c>
      <c r="G5442">
        <v>32078</v>
      </c>
      <c r="H5442">
        <v>40364</v>
      </c>
      <c r="I5442">
        <v>107605</v>
      </c>
      <c r="J5442">
        <v>6384864.3099999996</v>
      </c>
      <c r="K5442">
        <v>5017106.42</v>
      </c>
      <c r="L5442">
        <v>4389686.45</v>
      </c>
      <c r="M5442">
        <v>1614078.4007999999</v>
      </c>
      <c r="N5442">
        <v>14681</v>
      </c>
      <c r="O5442">
        <v>17583</v>
      </c>
      <c r="P5442">
        <v>50602</v>
      </c>
      <c r="Q5442">
        <v>3008936.9</v>
      </c>
      <c r="R5442">
        <v>2284732.44</v>
      </c>
      <c r="S5442">
        <v>1791096.17</v>
      </c>
      <c r="T5442">
        <v>793750.84600000002</v>
      </c>
      <c r="U5442">
        <v>17397</v>
      </c>
      <c r="V5442">
        <v>22781</v>
      </c>
      <c r="W5442">
        <v>57003</v>
      </c>
      <c r="X5442">
        <v>3375927.41</v>
      </c>
      <c r="Y5442">
        <v>2732373.98</v>
      </c>
      <c r="Z5442">
        <v>2598590.2799999998</v>
      </c>
      <c r="AA5442">
        <v>820327.55480000004</v>
      </c>
      <c r="AB5442">
        <v>31783</v>
      </c>
      <c r="AC5442">
        <v>26862</v>
      </c>
      <c r="AD5442">
        <v>21572</v>
      </c>
      <c r="AE5442">
        <v>16109</v>
      </c>
      <c r="AF5442">
        <v>14541</v>
      </c>
      <c r="AG5442">
        <v>13821</v>
      </c>
      <c r="AH5442">
        <v>11286</v>
      </c>
      <c r="AI5442">
        <v>7830</v>
      </c>
      <c r="AJ5442">
        <v>17242</v>
      </c>
      <c r="AK5442">
        <v>13041</v>
      </c>
      <c r="AL5442">
        <v>10286</v>
      </c>
      <c r="AM5442">
        <v>8279</v>
      </c>
    </row>
    <row r="5443" spans="1:39" x14ac:dyDescent="0.15">
      <c r="A5443" t="s">
        <v>139</v>
      </c>
      <c r="B5443">
        <v>70</v>
      </c>
      <c r="C5443">
        <v>1</v>
      </c>
      <c r="D5443">
        <v>0</v>
      </c>
      <c r="E5443" t="s">
        <v>30</v>
      </c>
      <c r="F5443" t="s">
        <v>206</v>
      </c>
      <c r="G5443">
        <v>56</v>
      </c>
      <c r="H5443">
        <v>77</v>
      </c>
      <c r="I5443">
        <v>189</v>
      </c>
      <c r="J5443">
        <v>10838.34</v>
      </c>
      <c r="K5443">
        <v>8697.66</v>
      </c>
      <c r="L5443">
        <v>7726.51</v>
      </c>
      <c r="M5443">
        <v>2516.3452000000002</v>
      </c>
      <c r="N5443">
        <v>31</v>
      </c>
      <c r="O5443">
        <v>37</v>
      </c>
      <c r="P5443">
        <v>102</v>
      </c>
      <c r="Q5443">
        <v>6078.61</v>
      </c>
      <c r="R5443">
        <v>4924.41</v>
      </c>
      <c r="S5443">
        <v>4449.54</v>
      </c>
      <c r="T5443">
        <v>1493.8751999999999</v>
      </c>
      <c r="U5443">
        <v>25</v>
      </c>
      <c r="V5443">
        <v>40</v>
      </c>
      <c r="W5443">
        <v>87</v>
      </c>
      <c r="X5443">
        <v>4759.7299999999996</v>
      </c>
      <c r="Y5443">
        <v>3773.25</v>
      </c>
      <c r="Z5443">
        <v>3276.97</v>
      </c>
      <c r="AA5443">
        <v>1022.47</v>
      </c>
      <c r="AB5443">
        <v>56</v>
      </c>
      <c r="AC5443">
        <v>42</v>
      </c>
      <c r="AD5443">
        <v>30</v>
      </c>
      <c r="AE5443">
        <v>40</v>
      </c>
      <c r="AF5443">
        <v>31</v>
      </c>
      <c r="AG5443">
        <v>25</v>
      </c>
      <c r="AH5443">
        <v>20</v>
      </c>
      <c r="AI5443">
        <v>22</v>
      </c>
      <c r="AJ5443">
        <v>25</v>
      </c>
      <c r="AK5443">
        <v>17</v>
      </c>
      <c r="AL5443">
        <v>10</v>
      </c>
      <c r="AM5443">
        <v>18</v>
      </c>
    </row>
    <row r="5444" spans="1:39" x14ac:dyDescent="0.15">
      <c r="A5444" t="s">
        <v>139</v>
      </c>
      <c r="B5444">
        <v>70</v>
      </c>
      <c r="C5444">
        <v>1</v>
      </c>
      <c r="D5444">
        <v>0</v>
      </c>
      <c r="E5444" t="s">
        <v>29</v>
      </c>
      <c r="F5444" t="s">
        <v>206</v>
      </c>
      <c r="G5444">
        <v>266</v>
      </c>
      <c r="H5444">
        <v>339</v>
      </c>
      <c r="I5444">
        <v>1083</v>
      </c>
      <c r="J5444">
        <v>60954.98</v>
      </c>
      <c r="K5444">
        <v>44668.11</v>
      </c>
      <c r="L5444">
        <v>40335.15</v>
      </c>
      <c r="M5444">
        <v>16531.393199999999</v>
      </c>
      <c r="N5444">
        <v>146</v>
      </c>
      <c r="O5444">
        <v>188</v>
      </c>
      <c r="P5444">
        <v>645</v>
      </c>
      <c r="Q5444">
        <v>34945.4</v>
      </c>
      <c r="R5444">
        <v>24814.97</v>
      </c>
      <c r="S5444">
        <v>21109.1</v>
      </c>
      <c r="T5444">
        <v>10300.5478</v>
      </c>
      <c r="U5444">
        <v>120</v>
      </c>
      <c r="V5444">
        <v>151</v>
      </c>
      <c r="W5444">
        <v>438</v>
      </c>
      <c r="X5444">
        <v>26009.58</v>
      </c>
      <c r="Y5444">
        <v>19853.14</v>
      </c>
      <c r="Z5444">
        <v>19226.05</v>
      </c>
      <c r="AA5444">
        <v>6230.8454000000002</v>
      </c>
      <c r="AB5444">
        <v>264</v>
      </c>
      <c r="AC5444">
        <v>202</v>
      </c>
      <c r="AD5444">
        <v>172</v>
      </c>
      <c r="AE5444">
        <v>140</v>
      </c>
      <c r="AF5444">
        <v>145</v>
      </c>
      <c r="AG5444">
        <v>138</v>
      </c>
      <c r="AH5444">
        <v>120</v>
      </c>
      <c r="AI5444">
        <v>91</v>
      </c>
      <c r="AJ5444">
        <v>119</v>
      </c>
      <c r="AK5444">
        <v>64</v>
      </c>
      <c r="AL5444">
        <v>52</v>
      </c>
      <c r="AM5444">
        <v>49</v>
      </c>
    </row>
    <row r="5445" spans="1:39" x14ac:dyDescent="0.15">
      <c r="A5445" t="s">
        <v>139</v>
      </c>
      <c r="B5445">
        <v>70</v>
      </c>
      <c r="C5445">
        <v>1</v>
      </c>
      <c r="D5445">
        <v>0</v>
      </c>
      <c r="E5445" t="s">
        <v>32</v>
      </c>
      <c r="F5445" t="s">
        <v>206</v>
      </c>
      <c r="G5445">
        <v>3721</v>
      </c>
      <c r="H5445">
        <v>5328</v>
      </c>
      <c r="I5445">
        <v>14957</v>
      </c>
      <c r="J5445">
        <v>881007.57</v>
      </c>
      <c r="K5445">
        <v>630370.54</v>
      </c>
      <c r="L5445">
        <v>601914.21</v>
      </c>
      <c r="M5445">
        <v>218584.76029999999</v>
      </c>
      <c r="N5445">
        <v>464</v>
      </c>
      <c r="O5445">
        <v>617</v>
      </c>
      <c r="P5445">
        <v>1661</v>
      </c>
      <c r="Q5445">
        <v>106243.37</v>
      </c>
      <c r="R5445">
        <v>76554.19</v>
      </c>
      <c r="S5445">
        <v>62650.7</v>
      </c>
      <c r="T5445">
        <v>26218.6685</v>
      </c>
      <c r="U5445">
        <v>3257</v>
      </c>
      <c r="V5445">
        <v>4711</v>
      </c>
      <c r="W5445">
        <v>13296</v>
      </c>
      <c r="X5445">
        <v>774764.2</v>
      </c>
      <c r="Y5445">
        <v>553816.35</v>
      </c>
      <c r="Z5445">
        <v>539263.51</v>
      </c>
      <c r="AA5445">
        <v>192366.09179999999</v>
      </c>
      <c r="AB5445">
        <v>3699</v>
      </c>
      <c r="AC5445">
        <v>2909</v>
      </c>
      <c r="AD5445">
        <v>2461</v>
      </c>
      <c r="AE5445">
        <v>2531</v>
      </c>
      <c r="AF5445">
        <v>459</v>
      </c>
      <c r="AG5445">
        <v>310</v>
      </c>
      <c r="AH5445">
        <v>274</v>
      </c>
      <c r="AI5445">
        <v>421</v>
      </c>
      <c r="AJ5445">
        <v>3240</v>
      </c>
      <c r="AK5445">
        <v>2599</v>
      </c>
      <c r="AL5445">
        <v>2187</v>
      </c>
      <c r="AM5445">
        <v>2110</v>
      </c>
    </row>
    <row r="5446" spans="1:39" x14ac:dyDescent="0.15">
      <c r="A5446" t="s">
        <v>139</v>
      </c>
      <c r="B5446">
        <v>70</v>
      </c>
      <c r="C5446">
        <v>1</v>
      </c>
      <c r="D5446">
        <v>1</v>
      </c>
      <c r="E5446" t="s">
        <v>28</v>
      </c>
      <c r="F5446" t="s">
        <v>206</v>
      </c>
      <c r="G5446">
        <v>83652</v>
      </c>
      <c r="H5446">
        <v>120459</v>
      </c>
      <c r="I5446">
        <v>306390</v>
      </c>
      <c r="J5446">
        <v>17082521.469999999</v>
      </c>
      <c r="K5446">
        <v>13602630.359999999</v>
      </c>
      <c r="L5446">
        <v>12217896.050000001</v>
      </c>
      <c r="M5446">
        <v>4348463.4897999996</v>
      </c>
      <c r="N5446">
        <v>41298</v>
      </c>
      <c r="O5446">
        <v>54975</v>
      </c>
      <c r="P5446">
        <v>156713</v>
      </c>
      <c r="Q5446">
        <v>8587107.7200000007</v>
      </c>
      <c r="R5446">
        <v>6696358.8899999997</v>
      </c>
      <c r="S5446">
        <v>5643385.0499999998</v>
      </c>
      <c r="T5446">
        <v>2299531.6551999999</v>
      </c>
      <c r="U5446">
        <v>42354</v>
      </c>
      <c r="V5446">
        <v>65484</v>
      </c>
      <c r="W5446">
        <v>149677</v>
      </c>
      <c r="X5446">
        <v>8495413.75</v>
      </c>
      <c r="Y5446">
        <v>6906271.4699999997</v>
      </c>
      <c r="Z5446">
        <v>6574511</v>
      </c>
      <c r="AA5446">
        <v>2048931.8345999999</v>
      </c>
      <c r="AB5446">
        <v>80951</v>
      </c>
      <c r="AC5446">
        <v>79904</v>
      </c>
      <c r="AD5446">
        <v>50257</v>
      </c>
      <c r="AE5446">
        <v>73372</v>
      </c>
      <c r="AF5446">
        <v>40110</v>
      </c>
      <c r="AG5446">
        <v>40257</v>
      </c>
      <c r="AH5446">
        <v>27937</v>
      </c>
      <c r="AI5446">
        <v>36778</v>
      </c>
      <c r="AJ5446">
        <v>40841</v>
      </c>
      <c r="AK5446">
        <v>39647</v>
      </c>
      <c r="AL5446">
        <v>22320</v>
      </c>
      <c r="AM5446">
        <v>36594</v>
      </c>
    </row>
    <row r="5447" spans="1:39" x14ac:dyDescent="0.15">
      <c r="A5447" t="s">
        <v>139</v>
      </c>
      <c r="B5447">
        <v>70</v>
      </c>
      <c r="C5447">
        <v>1</v>
      </c>
      <c r="D5447">
        <v>1</v>
      </c>
      <c r="E5447" t="s">
        <v>30</v>
      </c>
      <c r="F5447" t="s">
        <v>206</v>
      </c>
      <c r="G5447">
        <v>8224</v>
      </c>
      <c r="H5447">
        <v>12121</v>
      </c>
      <c r="I5447">
        <v>30172</v>
      </c>
      <c r="J5447">
        <v>1680720.61</v>
      </c>
      <c r="K5447">
        <v>1343323.09</v>
      </c>
      <c r="L5447">
        <v>1196096.51</v>
      </c>
      <c r="M5447">
        <v>423128.93400000001</v>
      </c>
      <c r="N5447">
        <v>3691</v>
      </c>
      <c r="O5447">
        <v>4983</v>
      </c>
      <c r="P5447">
        <v>13856</v>
      </c>
      <c r="Q5447">
        <v>761551.31</v>
      </c>
      <c r="R5447">
        <v>598394.59</v>
      </c>
      <c r="S5447">
        <v>490433.14</v>
      </c>
      <c r="T5447">
        <v>201435.58730000001</v>
      </c>
      <c r="U5447">
        <v>4533</v>
      </c>
      <c r="V5447">
        <v>7138</v>
      </c>
      <c r="W5447">
        <v>16316</v>
      </c>
      <c r="X5447">
        <v>919169.3</v>
      </c>
      <c r="Y5447">
        <v>744928.5</v>
      </c>
      <c r="Z5447">
        <v>705663.37</v>
      </c>
      <c r="AA5447">
        <v>221693.34669999999</v>
      </c>
      <c r="AB5447">
        <v>7804</v>
      </c>
      <c r="AC5447">
        <v>7976</v>
      </c>
      <c r="AD5447">
        <v>4244</v>
      </c>
      <c r="AE5447">
        <v>8007</v>
      </c>
      <c r="AF5447">
        <v>3496</v>
      </c>
      <c r="AG5447">
        <v>3596</v>
      </c>
      <c r="AH5447">
        <v>2190</v>
      </c>
      <c r="AI5447">
        <v>3605</v>
      </c>
      <c r="AJ5447">
        <v>4308</v>
      </c>
      <c r="AK5447">
        <v>4380</v>
      </c>
      <c r="AL5447">
        <v>2054</v>
      </c>
      <c r="AM5447">
        <v>4402</v>
      </c>
    </row>
    <row r="5448" spans="1:39" x14ac:dyDescent="0.15">
      <c r="A5448" t="s">
        <v>139</v>
      </c>
      <c r="B5448">
        <v>70</v>
      </c>
      <c r="C5448">
        <v>1</v>
      </c>
      <c r="D5448">
        <v>1</v>
      </c>
      <c r="E5448" t="s">
        <v>29</v>
      </c>
      <c r="F5448" t="s">
        <v>206</v>
      </c>
      <c r="G5448">
        <v>89071</v>
      </c>
      <c r="H5448">
        <v>140460</v>
      </c>
      <c r="I5448">
        <v>352918</v>
      </c>
      <c r="J5448">
        <v>19491136.600000001</v>
      </c>
      <c r="K5448">
        <v>14884876.17</v>
      </c>
      <c r="L5448">
        <v>13599757.48</v>
      </c>
      <c r="M5448">
        <v>4932233.4417000003</v>
      </c>
      <c r="N5448">
        <v>31358</v>
      </c>
      <c r="O5448">
        <v>44064</v>
      </c>
      <c r="P5448">
        <v>127573</v>
      </c>
      <c r="Q5448">
        <v>6889804.7300000004</v>
      </c>
      <c r="R5448">
        <v>5171461.0999999996</v>
      </c>
      <c r="S5448">
        <v>4393155.75</v>
      </c>
      <c r="T5448">
        <v>1863436.5504999999</v>
      </c>
      <c r="U5448">
        <v>57713</v>
      </c>
      <c r="V5448">
        <v>96396</v>
      </c>
      <c r="W5448">
        <v>225345</v>
      </c>
      <c r="X5448">
        <v>12601331.869999999</v>
      </c>
      <c r="Y5448">
        <v>9713415.0700000003</v>
      </c>
      <c r="Z5448">
        <v>9206601.7300000004</v>
      </c>
      <c r="AA5448">
        <v>3068796.8912</v>
      </c>
      <c r="AB5448">
        <v>86348</v>
      </c>
      <c r="AC5448">
        <v>84656</v>
      </c>
      <c r="AD5448">
        <v>52744</v>
      </c>
      <c r="AE5448">
        <v>85779</v>
      </c>
      <c r="AF5448">
        <v>30390</v>
      </c>
      <c r="AG5448">
        <v>29892</v>
      </c>
      <c r="AH5448">
        <v>21235</v>
      </c>
      <c r="AI5448">
        <v>30302</v>
      </c>
      <c r="AJ5448">
        <v>55958</v>
      </c>
      <c r="AK5448">
        <v>54764</v>
      </c>
      <c r="AL5448">
        <v>31509</v>
      </c>
      <c r="AM5448">
        <v>55477</v>
      </c>
    </row>
    <row r="5449" spans="1:39" x14ac:dyDescent="0.15">
      <c r="A5449" t="s">
        <v>139</v>
      </c>
      <c r="B5449">
        <v>70</v>
      </c>
      <c r="C5449">
        <v>1</v>
      </c>
      <c r="D5449">
        <v>1</v>
      </c>
      <c r="E5449" t="s">
        <v>31</v>
      </c>
      <c r="F5449" t="s">
        <v>206</v>
      </c>
      <c r="G5449">
        <v>28</v>
      </c>
      <c r="H5449">
        <v>74</v>
      </c>
      <c r="I5449">
        <v>124</v>
      </c>
      <c r="J5449">
        <v>6306.3</v>
      </c>
      <c r="K5449">
        <v>4869.33</v>
      </c>
      <c r="L5449">
        <v>4440.8599999999997</v>
      </c>
      <c r="M5449">
        <v>1742.5187000000001</v>
      </c>
      <c r="N5449">
        <v>15</v>
      </c>
      <c r="O5449">
        <v>41</v>
      </c>
      <c r="P5449">
        <v>67</v>
      </c>
      <c r="Q5449">
        <v>3272.56</v>
      </c>
      <c r="R5449">
        <v>2561.5100000000002</v>
      </c>
      <c r="S5449">
        <v>2189.33</v>
      </c>
      <c r="T5449">
        <v>960.77639999999997</v>
      </c>
      <c r="U5449">
        <v>13</v>
      </c>
      <c r="V5449">
        <v>33</v>
      </c>
      <c r="W5449">
        <v>57</v>
      </c>
      <c r="X5449">
        <v>3033.74</v>
      </c>
      <c r="Y5449">
        <v>2307.8200000000002</v>
      </c>
      <c r="Z5449">
        <v>2251.5300000000002</v>
      </c>
      <c r="AA5449">
        <v>781.7423</v>
      </c>
      <c r="AB5449">
        <v>26</v>
      </c>
      <c r="AC5449">
        <v>26</v>
      </c>
      <c r="AD5449">
        <v>15</v>
      </c>
      <c r="AE5449">
        <v>23</v>
      </c>
      <c r="AF5449">
        <v>14</v>
      </c>
      <c r="AG5449">
        <v>14</v>
      </c>
      <c r="AH5449">
        <v>5</v>
      </c>
      <c r="AI5449">
        <v>12</v>
      </c>
      <c r="AJ5449">
        <v>12</v>
      </c>
      <c r="AK5449">
        <v>12</v>
      </c>
      <c r="AL5449">
        <v>10</v>
      </c>
      <c r="AM5449">
        <v>11</v>
      </c>
    </row>
    <row r="5450" spans="1:39" x14ac:dyDescent="0.15">
      <c r="A5450" t="s">
        <v>139</v>
      </c>
      <c r="B5450">
        <v>70</v>
      </c>
      <c r="C5450">
        <v>1</v>
      </c>
      <c r="D5450">
        <v>1</v>
      </c>
      <c r="E5450" t="s">
        <v>32</v>
      </c>
      <c r="F5450" t="s">
        <v>206</v>
      </c>
      <c r="G5450">
        <v>2828</v>
      </c>
      <c r="H5450">
        <v>4562</v>
      </c>
      <c r="I5450">
        <v>11925</v>
      </c>
      <c r="J5450">
        <v>688226.65</v>
      </c>
      <c r="K5450">
        <v>498896.22</v>
      </c>
      <c r="L5450">
        <v>474142.33</v>
      </c>
      <c r="M5450">
        <v>167491.85560000001</v>
      </c>
      <c r="N5450">
        <v>353</v>
      </c>
      <c r="O5450">
        <v>502</v>
      </c>
      <c r="P5450">
        <v>1384</v>
      </c>
      <c r="Q5450">
        <v>81720.09</v>
      </c>
      <c r="R5450">
        <v>60995.13</v>
      </c>
      <c r="S5450">
        <v>50672.72</v>
      </c>
      <c r="T5450">
        <v>20475.229599999999</v>
      </c>
      <c r="U5450">
        <v>2475</v>
      </c>
      <c r="V5450">
        <v>4060</v>
      </c>
      <c r="W5450">
        <v>10541</v>
      </c>
      <c r="X5450">
        <v>606506.56000000006</v>
      </c>
      <c r="Y5450">
        <v>437901.09</v>
      </c>
      <c r="Z5450">
        <v>423469.61</v>
      </c>
      <c r="AA5450">
        <v>147016.62599999999</v>
      </c>
      <c r="AB5450">
        <v>2771</v>
      </c>
      <c r="AC5450">
        <v>2636</v>
      </c>
      <c r="AD5450">
        <v>1664</v>
      </c>
      <c r="AE5450">
        <v>2487</v>
      </c>
      <c r="AF5450">
        <v>345</v>
      </c>
      <c r="AG5450">
        <v>292</v>
      </c>
      <c r="AH5450">
        <v>201</v>
      </c>
      <c r="AI5450">
        <v>343</v>
      </c>
      <c r="AJ5450">
        <v>2426</v>
      </c>
      <c r="AK5450">
        <v>2344</v>
      </c>
      <c r="AL5450">
        <v>1463</v>
      </c>
      <c r="AM5450">
        <v>2144</v>
      </c>
    </row>
    <row r="5451" spans="1:39" x14ac:dyDescent="0.15">
      <c r="A5451" t="s">
        <v>139</v>
      </c>
      <c r="B5451">
        <v>70</v>
      </c>
      <c r="C5451">
        <v>1</v>
      </c>
      <c r="D5451">
        <v>2</v>
      </c>
      <c r="E5451" t="s">
        <v>28</v>
      </c>
      <c r="F5451" t="s">
        <v>206</v>
      </c>
      <c r="G5451">
        <v>37187</v>
      </c>
      <c r="H5451">
        <v>47076</v>
      </c>
      <c r="I5451">
        <v>126701</v>
      </c>
      <c r="J5451">
        <v>7344794.6299999999</v>
      </c>
      <c r="K5451">
        <v>5861026.8499999996</v>
      </c>
      <c r="L5451">
        <v>5234964.03</v>
      </c>
      <c r="M5451">
        <v>1841950.8056999999</v>
      </c>
      <c r="N5451">
        <v>15717</v>
      </c>
      <c r="O5451">
        <v>18883</v>
      </c>
      <c r="P5451">
        <v>55652</v>
      </c>
      <c r="Q5451">
        <v>3208891.74</v>
      </c>
      <c r="R5451">
        <v>2480328.5299999998</v>
      </c>
      <c r="S5451">
        <v>1980225.68</v>
      </c>
      <c r="T5451">
        <v>839739.83640000003</v>
      </c>
      <c r="U5451">
        <v>21470</v>
      </c>
      <c r="V5451">
        <v>28193</v>
      </c>
      <c r="W5451">
        <v>71049</v>
      </c>
      <c r="X5451">
        <v>4135902.89</v>
      </c>
      <c r="Y5451">
        <v>3380698.32</v>
      </c>
      <c r="Z5451">
        <v>3254738.35</v>
      </c>
      <c r="AA5451">
        <v>1002210.9693</v>
      </c>
      <c r="AB5451">
        <v>35720</v>
      </c>
      <c r="AC5451">
        <v>33140</v>
      </c>
      <c r="AD5451">
        <v>15549</v>
      </c>
      <c r="AE5451">
        <v>30513</v>
      </c>
      <c r="AF5451">
        <v>15066</v>
      </c>
      <c r="AG5451">
        <v>15041</v>
      </c>
      <c r="AH5451">
        <v>8197</v>
      </c>
      <c r="AI5451">
        <v>13755</v>
      </c>
      <c r="AJ5451">
        <v>20654</v>
      </c>
      <c r="AK5451">
        <v>18099</v>
      </c>
      <c r="AL5451">
        <v>7352</v>
      </c>
      <c r="AM5451">
        <v>16758</v>
      </c>
    </row>
    <row r="5452" spans="1:39" x14ac:dyDescent="0.15">
      <c r="A5452" t="s">
        <v>139</v>
      </c>
      <c r="B5452">
        <v>70</v>
      </c>
      <c r="C5452">
        <v>1</v>
      </c>
      <c r="D5452">
        <v>2</v>
      </c>
      <c r="E5452" t="s">
        <v>30</v>
      </c>
      <c r="F5452" t="s">
        <v>206</v>
      </c>
      <c r="G5452">
        <v>4230</v>
      </c>
      <c r="H5452">
        <v>5476</v>
      </c>
      <c r="I5452">
        <v>14612</v>
      </c>
      <c r="J5452">
        <v>845488.38</v>
      </c>
      <c r="K5452">
        <v>672569.58</v>
      </c>
      <c r="L5452">
        <v>599764.86</v>
      </c>
      <c r="M5452">
        <v>213179.8573</v>
      </c>
      <c r="N5452">
        <v>1647</v>
      </c>
      <c r="O5452">
        <v>1978</v>
      </c>
      <c r="P5452">
        <v>5880</v>
      </c>
      <c r="Q5452">
        <v>338370.03</v>
      </c>
      <c r="R5452">
        <v>261526.22</v>
      </c>
      <c r="S5452">
        <v>205706.16</v>
      </c>
      <c r="T5452">
        <v>89428.423999999999</v>
      </c>
      <c r="U5452">
        <v>2583</v>
      </c>
      <c r="V5452">
        <v>3498</v>
      </c>
      <c r="W5452">
        <v>8732</v>
      </c>
      <c r="X5452">
        <v>507118.35</v>
      </c>
      <c r="Y5452">
        <v>411043.36</v>
      </c>
      <c r="Z5452">
        <v>394058.7</v>
      </c>
      <c r="AA5452">
        <v>123751.4333</v>
      </c>
      <c r="AB5452">
        <v>3968</v>
      </c>
      <c r="AC5452">
        <v>3873</v>
      </c>
      <c r="AD5452">
        <v>1619</v>
      </c>
      <c r="AE5452">
        <v>4098</v>
      </c>
      <c r="AF5452">
        <v>1559</v>
      </c>
      <c r="AG5452">
        <v>1582</v>
      </c>
      <c r="AH5452">
        <v>817</v>
      </c>
      <c r="AI5452">
        <v>1618</v>
      </c>
      <c r="AJ5452">
        <v>2409</v>
      </c>
      <c r="AK5452">
        <v>2291</v>
      </c>
      <c r="AL5452">
        <v>802</v>
      </c>
      <c r="AM5452">
        <v>2480</v>
      </c>
    </row>
    <row r="5453" spans="1:39" x14ac:dyDescent="0.15">
      <c r="A5453" t="s">
        <v>139</v>
      </c>
      <c r="B5453">
        <v>70</v>
      </c>
      <c r="C5453">
        <v>1</v>
      </c>
      <c r="D5453">
        <v>2</v>
      </c>
      <c r="E5453" t="s">
        <v>29</v>
      </c>
      <c r="F5453" t="s">
        <v>206</v>
      </c>
      <c r="G5453">
        <v>14762</v>
      </c>
      <c r="H5453">
        <v>19647</v>
      </c>
      <c r="I5453">
        <v>54746</v>
      </c>
      <c r="J5453">
        <v>3122718.6</v>
      </c>
      <c r="K5453">
        <v>2384935.44</v>
      </c>
      <c r="L5453">
        <v>2172434.11</v>
      </c>
      <c r="M5453">
        <v>785035.12309999997</v>
      </c>
      <c r="N5453">
        <v>5060</v>
      </c>
      <c r="O5453">
        <v>6093</v>
      </c>
      <c r="P5453">
        <v>19103</v>
      </c>
      <c r="Q5453">
        <v>1076903.04</v>
      </c>
      <c r="R5453">
        <v>804785.98</v>
      </c>
      <c r="S5453">
        <v>652297.68999999994</v>
      </c>
      <c r="T5453">
        <v>284071.28330000001</v>
      </c>
      <c r="U5453">
        <v>9702</v>
      </c>
      <c r="V5453">
        <v>13554</v>
      </c>
      <c r="W5453">
        <v>35643</v>
      </c>
      <c r="X5453">
        <v>2045815.56</v>
      </c>
      <c r="Y5453">
        <v>1580149.46</v>
      </c>
      <c r="Z5453">
        <v>1520136.42</v>
      </c>
      <c r="AA5453">
        <v>500963.83980000002</v>
      </c>
      <c r="AB5453">
        <v>14184</v>
      </c>
      <c r="AC5453">
        <v>13627</v>
      </c>
      <c r="AD5453">
        <v>6012</v>
      </c>
      <c r="AE5453">
        <v>14190</v>
      </c>
      <c r="AF5453">
        <v>4891</v>
      </c>
      <c r="AG5453">
        <v>4757</v>
      </c>
      <c r="AH5453">
        <v>2584</v>
      </c>
      <c r="AI5453">
        <v>4890</v>
      </c>
      <c r="AJ5453">
        <v>9293</v>
      </c>
      <c r="AK5453">
        <v>8870</v>
      </c>
      <c r="AL5453">
        <v>3428</v>
      </c>
      <c r="AM5453">
        <v>9300</v>
      </c>
    </row>
    <row r="5454" spans="1:39" x14ac:dyDescent="0.15">
      <c r="A5454" t="s">
        <v>139</v>
      </c>
      <c r="B5454">
        <v>70</v>
      </c>
      <c r="C5454">
        <v>1</v>
      </c>
      <c r="D5454">
        <v>2</v>
      </c>
      <c r="E5454" t="s">
        <v>31</v>
      </c>
      <c r="F5454" t="s">
        <v>206</v>
      </c>
      <c r="G5454">
        <v>1</v>
      </c>
      <c r="H5454">
        <v>2</v>
      </c>
      <c r="I5454">
        <v>3</v>
      </c>
      <c r="J5454">
        <v>169.97</v>
      </c>
      <c r="K5454">
        <v>108.63</v>
      </c>
      <c r="L5454">
        <v>108.63</v>
      </c>
      <c r="M5454">
        <v>52.06</v>
      </c>
      <c r="N5454">
        <v>0</v>
      </c>
      <c r="O5454">
        <v>0</v>
      </c>
      <c r="P5454">
        <v>0</v>
      </c>
      <c r="Q5454">
        <v>0</v>
      </c>
      <c r="R5454">
        <v>0</v>
      </c>
      <c r="S5454">
        <v>0</v>
      </c>
      <c r="T5454">
        <v>0</v>
      </c>
      <c r="U5454">
        <v>1</v>
      </c>
      <c r="V5454">
        <v>2</v>
      </c>
      <c r="W5454">
        <v>3</v>
      </c>
      <c r="X5454">
        <v>169.97</v>
      </c>
      <c r="Y5454">
        <v>108.63</v>
      </c>
      <c r="Z5454">
        <v>108.63</v>
      </c>
      <c r="AA5454">
        <v>52.06</v>
      </c>
      <c r="AB5454">
        <v>1</v>
      </c>
      <c r="AC5454">
        <v>0</v>
      </c>
      <c r="AD5454">
        <v>0</v>
      </c>
      <c r="AE5454">
        <v>1</v>
      </c>
      <c r="AF5454">
        <v>0</v>
      </c>
      <c r="AG5454">
        <v>0</v>
      </c>
      <c r="AH5454">
        <v>0</v>
      </c>
      <c r="AI5454">
        <v>0</v>
      </c>
      <c r="AJ5454">
        <v>1</v>
      </c>
      <c r="AK5454">
        <v>0</v>
      </c>
      <c r="AL5454">
        <v>0</v>
      </c>
      <c r="AM5454">
        <v>1</v>
      </c>
    </row>
    <row r="5455" spans="1:39" x14ac:dyDescent="0.15">
      <c r="A5455" t="s">
        <v>139</v>
      </c>
      <c r="B5455">
        <v>70</v>
      </c>
      <c r="C5455">
        <v>1</v>
      </c>
      <c r="D5455">
        <v>2</v>
      </c>
      <c r="E5455" t="s">
        <v>32</v>
      </c>
      <c r="F5455" t="s">
        <v>206</v>
      </c>
      <c r="G5455">
        <v>2165</v>
      </c>
      <c r="H5455">
        <v>3136</v>
      </c>
      <c r="I5455">
        <v>8753</v>
      </c>
      <c r="J5455">
        <v>512165.23</v>
      </c>
      <c r="K5455">
        <v>369698.91</v>
      </c>
      <c r="L5455">
        <v>349746.26</v>
      </c>
      <c r="M5455">
        <v>125519.08620000001</v>
      </c>
      <c r="N5455">
        <v>293</v>
      </c>
      <c r="O5455">
        <v>393</v>
      </c>
      <c r="P5455">
        <v>1166</v>
      </c>
      <c r="Q5455">
        <v>70221.55</v>
      </c>
      <c r="R5455">
        <v>50307.51</v>
      </c>
      <c r="S5455">
        <v>39189.18</v>
      </c>
      <c r="T5455">
        <v>17469.900399999999</v>
      </c>
      <c r="U5455">
        <v>1872</v>
      </c>
      <c r="V5455">
        <v>2743</v>
      </c>
      <c r="W5455">
        <v>7587</v>
      </c>
      <c r="X5455">
        <v>441943.68</v>
      </c>
      <c r="Y5455">
        <v>319391.40000000002</v>
      </c>
      <c r="Z5455">
        <v>310557.08</v>
      </c>
      <c r="AA5455">
        <v>108049.18580000001</v>
      </c>
      <c r="AB5455">
        <v>2123</v>
      </c>
      <c r="AC5455">
        <v>1894</v>
      </c>
      <c r="AD5455">
        <v>980</v>
      </c>
      <c r="AE5455">
        <v>1853</v>
      </c>
      <c r="AF5455">
        <v>291</v>
      </c>
      <c r="AG5455">
        <v>215</v>
      </c>
      <c r="AH5455">
        <v>122</v>
      </c>
      <c r="AI5455">
        <v>290</v>
      </c>
      <c r="AJ5455">
        <v>1832</v>
      </c>
      <c r="AK5455">
        <v>1679</v>
      </c>
      <c r="AL5455">
        <v>858</v>
      </c>
      <c r="AM5455">
        <v>1563</v>
      </c>
    </row>
    <row r="5456" spans="1:39" x14ac:dyDescent="0.15">
      <c r="A5456" t="s">
        <v>139</v>
      </c>
      <c r="B5456">
        <v>70</v>
      </c>
      <c r="C5456">
        <v>2</v>
      </c>
      <c r="D5456">
        <v>0</v>
      </c>
      <c r="E5456" t="s">
        <v>28</v>
      </c>
      <c r="F5456" t="s">
        <v>206</v>
      </c>
      <c r="G5456">
        <v>1773</v>
      </c>
      <c r="H5456">
        <v>4109</v>
      </c>
      <c r="I5456">
        <v>8120</v>
      </c>
      <c r="J5456">
        <v>439843.34</v>
      </c>
      <c r="K5456">
        <v>329966.14</v>
      </c>
      <c r="L5456">
        <v>261491.94</v>
      </c>
      <c r="M5456">
        <v>117427.97840000001</v>
      </c>
      <c r="N5456">
        <v>1773</v>
      </c>
      <c r="O5456">
        <v>1965</v>
      </c>
      <c r="P5456">
        <v>4514</v>
      </c>
      <c r="Q5456">
        <v>241259.05</v>
      </c>
      <c r="R5456">
        <v>173333.42</v>
      </c>
      <c r="S5456">
        <v>112487.1</v>
      </c>
      <c r="T5456">
        <v>66514.148000000001</v>
      </c>
      <c r="U5456">
        <v>1773</v>
      </c>
      <c r="V5456">
        <v>2144</v>
      </c>
      <c r="W5456">
        <v>3606</v>
      </c>
      <c r="X5456">
        <v>198584.29</v>
      </c>
      <c r="Y5456">
        <v>156632.72</v>
      </c>
      <c r="Z5456">
        <v>149004.84</v>
      </c>
      <c r="AA5456">
        <v>50913.830399999999</v>
      </c>
      <c r="AB5456">
        <v>1761</v>
      </c>
      <c r="AC5456">
        <v>1729</v>
      </c>
      <c r="AD5456">
        <v>1460</v>
      </c>
      <c r="AE5456">
        <v>1233</v>
      </c>
      <c r="AF5456">
        <v>1761</v>
      </c>
      <c r="AG5456">
        <v>1729</v>
      </c>
      <c r="AH5456">
        <v>1460</v>
      </c>
      <c r="AI5456">
        <v>1233</v>
      </c>
      <c r="AJ5456">
        <v>1761</v>
      </c>
      <c r="AK5456">
        <v>1729</v>
      </c>
      <c r="AL5456">
        <v>1460</v>
      </c>
      <c r="AM5456">
        <v>1233</v>
      </c>
    </row>
    <row r="5457" spans="1:39" x14ac:dyDescent="0.15">
      <c r="A5457" t="s">
        <v>139</v>
      </c>
      <c r="B5457">
        <v>70</v>
      </c>
      <c r="C5457">
        <v>2</v>
      </c>
      <c r="D5457">
        <v>0</v>
      </c>
      <c r="E5457" t="s">
        <v>30</v>
      </c>
      <c r="F5457" t="s">
        <v>206</v>
      </c>
      <c r="G5457">
        <v>2</v>
      </c>
      <c r="H5457">
        <v>5</v>
      </c>
      <c r="I5457">
        <v>7</v>
      </c>
      <c r="J5457">
        <v>395.98</v>
      </c>
      <c r="K5457">
        <v>312.88</v>
      </c>
      <c r="L5457">
        <v>226.08</v>
      </c>
      <c r="M5457">
        <v>85.266599999999997</v>
      </c>
      <c r="N5457">
        <v>2</v>
      </c>
      <c r="O5457">
        <v>3</v>
      </c>
      <c r="P5457">
        <v>5</v>
      </c>
      <c r="Q5457">
        <v>276.99</v>
      </c>
      <c r="R5457">
        <v>193.89</v>
      </c>
      <c r="S5457">
        <v>107.09</v>
      </c>
      <c r="T5457">
        <v>57.066600000000001</v>
      </c>
      <c r="U5457">
        <v>2</v>
      </c>
      <c r="V5457">
        <v>2</v>
      </c>
      <c r="W5457">
        <v>2</v>
      </c>
      <c r="X5457">
        <v>118.99</v>
      </c>
      <c r="Y5457">
        <v>118.99</v>
      </c>
      <c r="Z5457">
        <v>118.99</v>
      </c>
      <c r="AA5457">
        <v>28.2</v>
      </c>
      <c r="AB5457">
        <v>2</v>
      </c>
      <c r="AC5457">
        <v>2</v>
      </c>
      <c r="AD5457">
        <v>1</v>
      </c>
      <c r="AE5457">
        <v>2</v>
      </c>
      <c r="AF5457">
        <v>2</v>
      </c>
      <c r="AG5457">
        <v>2</v>
      </c>
      <c r="AH5457">
        <v>1</v>
      </c>
      <c r="AI5457">
        <v>2</v>
      </c>
      <c r="AJ5457">
        <v>2</v>
      </c>
      <c r="AK5457">
        <v>2</v>
      </c>
      <c r="AL5457">
        <v>1</v>
      </c>
      <c r="AM5457">
        <v>2</v>
      </c>
    </row>
    <row r="5458" spans="1:39" x14ac:dyDescent="0.15">
      <c r="A5458" t="s">
        <v>139</v>
      </c>
      <c r="B5458">
        <v>70</v>
      </c>
      <c r="C5458">
        <v>2</v>
      </c>
      <c r="D5458">
        <v>0</v>
      </c>
      <c r="E5458" t="s">
        <v>29</v>
      </c>
      <c r="F5458" t="s">
        <v>206</v>
      </c>
      <c r="G5458">
        <v>26</v>
      </c>
      <c r="H5458">
        <v>57</v>
      </c>
      <c r="I5458">
        <v>132</v>
      </c>
      <c r="J5458">
        <v>7085.29</v>
      </c>
      <c r="K5458">
        <v>5294.26</v>
      </c>
      <c r="L5458">
        <v>4679.62</v>
      </c>
      <c r="M5458">
        <v>2006.0177000000001</v>
      </c>
      <c r="N5458">
        <v>26</v>
      </c>
      <c r="O5458">
        <v>28</v>
      </c>
      <c r="P5458">
        <v>67</v>
      </c>
      <c r="Q5458">
        <v>3710.59</v>
      </c>
      <c r="R5458">
        <v>2676.05</v>
      </c>
      <c r="S5458">
        <v>2103.21</v>
      </c>
      <c r="T5458">
        <v>1184.4576999999999</v>
      </c>
      <c r="U5458">
        <v>26</v>
      </c>
      <c r="V5458">
        <v>29</v>
      </c>
      <c r="W5458">
        <v>65</v>
      </c>
      <c r="X5458">
        <v>3374.7</v>
      </c>
      <c r="Y5458">
        <v>2618.21</v>
      </c>
      <c r="Z5458">
        <v>2576.41</v>
      </c>
      <c r="AA5458">
        <v>821.56</v>
      </c>
      <c r="AB5458">
        <v>26</v>
      </c>
      <c r="AC5458">
        <v>26</v>
      </c>
      <c r="AD5458">
        <v>21</v>
      </c>
      <c r="AE5458">
        <v>18</v>
      </c>
      <c r="AF5458">
        <v>26</v>
      </c>
      <c r="AG5458">
        <v>26</v>
      </c>
      <c r="AH5458">
        <v>21</v>
      </c>
      <c r="AI5458">
        <v>18</v>
      </c>
      <c r="AJ5458">
        <v>26</v>
      </c>
      <c r="AK5458">
        <v>26</v>
      </c>
      <c r="AL5458">
        <v>21</v>
      </c>
      <c r="AM5458">
        <v>18</v>
      </c>
    </row>
    <row r="5459" spans="1:39" x14ac:dyDescent="0.15">
      <c r="A5459" t="s">
        <v>139</v>
      </c>
      <c r="B5459">
        <v>70</v>
      </c>
      <c r="C5459">
        <v>2</v>
      </c>
      <c r="D5459">
        <v>0</v>
      </c>
      <c r="E5459" t="s">
        <v>32</v>
      </c>
      <c r="F5459" t="s">
        <v>206</v>
      </c>
      <c r="G5459">
        <v>233</v>
      </c>
      <c r="H5459">
        <v>571</v>
      </c>
      <c r="I5459">
        <v>1197</v>
      </c>
      <c r="J5459">
        <v>64572.67</v>
      </c>
      <c r="K5459">
        <v>45181.03</v>
      </c>
      <c r="L5459">
        <v>39723.629999999997</v>
      </c>
      <c r="M5459">
        <v>17377.952499999999</v>
      </c>
      <c r="N5459">
        <v>233</v>
      </c>
      <c r="O5459">
        <v>259</v>
      </c>
      <c r="P5459">
        <v>575</v>
      </c>
      <c r="Q5459">
        <v>29681.29</v>
      </c>
      <c r="R5459">
        <v>20540.419999999998</v>
      </c>
      <c r="S5459">
        <v>15619.29</v>
      </c>
      <c r="T5459">
        <v>8518.991</v>
      </c>
      <c r="U5459">
        <v>233</v>
      </c>
      <c r="V5459">
        <v>312</v>
      </c>
      <c r="W5459">
        <v>622</v>
      </c>
      <c r="X5459">
        <v>34891.379999999997</v>
      </c>
      <c r="Y5459">
        <v>24640.61</v>
      </c>
      <c r="Z5459">
        <v>24104.34</v>
      </c>
      <c r="AA5459">
        <v>8858.9614999999994</v>
      </c>
      <c r="AB5459">
        <v>233</v>
      </c>
      <c r="AC5459">
        <v>224</v>
      </c>
      <c r="AD5459">
        <v>194</v>
      </c>
      <c r="AE5459">
        <v>197</v>
      </c>
      <c r="AF5459">
        <v>233</v>
      </c>
      <c r="AG5459">
        <v>224</v>
      </c>
      <c r="AH5459">
        <v>194</v>
      </c>
      <c r="AI5459">
        <v>197</v>
      </c>
      <c r="AJ5459">
        <v>233</v>
      </c>
      <c r="AK5459">
        <v>224</v>
      </c>
      <c r="AL5459">
        <v>194</v>
      </c>
      <c r="AM5459">
        <v>197</v>
      </c>
    </row>
    <row r="5460" spans="1:39" x14ac:dyDescent="0.15">
      <c r="A5460" t="s">
        <v>139</v>
      </c>
      <c r="B5460">
        <v>70</v>
      </c>
      <c r="C5460">
        <v>2</v>
      </c>
      <c r="D5460">
        <v>1</v>
      </c>
      <c r="E5460" t="s">
        <v>28</v>
      </c>
      <c r="F5460" t="s">
        <v>206</v>
      </c>
      <c r="G5460">
        <v>8357</v>
      </c>
      <c r="H5460">
        <v>20368</v>
      </c>
      <c r="I5460">
        <v>39664</v>
      </c>
      <c r="J5460">
        <v>2030588.49</v>
      </c>
      <c r="K5460">
        <v>1568127.64</v>
      </c>
      <c r="L5460">
        <v>1306106.03</v>
      </c>
      <c r="M5460">
        <v>544893.56669999997</v>
      </c>
      <c r="N5460">
        <v>8357</v>
      </c>
      <c r="O5460">
        <v>9773</v>
      </c>
      <c r="P5460">
        <v>22135</v>
      </c>
      <c r="Q5460">
        <v>1107773.45</v>
      </c>
      <c r="R5460">
        <v>830163.4</v>
      </c>
      <c r="S5460">
        <v>602298.77</v>
      </c>
      <c r="T5460">
        <v>310659.14020000002</v>
      </c>
      <c r="U5460">
        <v>8357</v>
      </c>
      <c r="V5460">
        <v>10595</v>
      </c>
      <c r="W5460">
        <v>17529</v>
      </c>
      <c r="X5460">
        <v>922815.04</v>
      </c>
      <c r="Y5460">
        <v>737964.24</v>
      </c>
      <c r="Z5460">
        <v>703807.26</v>
      </c>
      <c r="AA5460">
        <v>234234.4265</v>
      </c>
      <c r="AB5460">
        <v>8098</v>
      </c>
      <c r="AC5460">
        <v>8277</v>
      </c>
      <c r="AD5460">
        <v>5952</v>
      </c>
      <c r="AE5460">
        <v>7856</v>
      </c>
      <c r="AF5460">
        <v>8098</v>
      </c>
      <c r="AG5460">
        <v>8277</v>
      </c>
      <c r="AH5460">
        <v>5952</v>
      </c>
      <c r="AI5460">
        <v>7856</v>
      </c>
      <c r="AJ5460">
        <v>8098</v>
      </c>
      <c r="AK5460">
        <v>8277</v>
      </c>
      <c r="AL5460">
        <v>5952</v>
      </c>
      <c r="AM5460">
        <v>7856</v>
      </c>
    </row>
    <row r="5461" spans="1:39" x14ac:dyDescent="0.15">
      <c r="A5461" t="s">
        <v>139</v>
      </c>
      <c r="B5461">
        <v>70</v>
      </c>
      <c r="C5461">
        <v>2</v>
      </c>
      <c r="D5461">
        <v>1</v>
      </c>
      <c r="E5461" t="s">
        <v>30</v>
      </c>
      <c r="F5461" t="s">
        <v>206</v>
      </c>
      <c r="G5461">
        <v>899</v>
      </c>
      <c r="H5461">
        <v>2193</v>
      </c>
      <c r="I5461">
        <v>4169</v>
      </c>
      <c r="J5461">
        <v>216045.04</v>
      </c>
      <c r="K5461">
        <v>168199.79</v>
      </c>
      <c r="L5461">
        <v>138609.26</v>
      </c>
      <c r="M5461">
        <v>57943.0478</v>
      </c>
      <c r="N5461">
        <v>899</v>
      </c>
      <c r="O5461">
        <v>1034</v>
      </c>
      <c r="P5461">
        <v>2255</v>
      </c>
      <c r="Q5461">
        <v>115154.57</v>
      </c>
      <c r="R5461">
        <v>86942.62</v>
      </c>
      <c r="S5461">
        <v>61759.3</v>
      </c>
      <c r="T5461">
        <v>32432.754400000002</v>
      </c>
      <c r="U5461">
        <v>899</v>
      </c>
      <c r="V5461">
        <v>1159</v>
      </c>
      <c r="W5461">
        <v>1914</v>
      </c>
      <c r="X5461">
        <v>100890.47</v>
      </c>
      <c r="Y5461">
        <v>81257.17</v>
      </c>
      <c r="Z5461">
        <v>76849.960000000006</v>
      </c>
      <c r="AA5461">
        <v>25510.293399999999</v>
      </c>
      <c r="AB5461">
        <v>850</v>
      </c>
      <c r="AC5461">
        <v>894</v>
      </c>
      <c r="AD5461">
        <v>574</v>
      </c>
      <c r="AE5461">
        <v>878</v>
      </c>
      <c r="AF5461">
        <v>850</v>
      </c>
      <c r="AG5461">
        <v>894</v>
      </c>
      <c r="AH5461">
        <v>574</v>
      </c>
      <c r="AI5461">
        <v>878</v>
      </c>
      <c r="AJ5461">
        <v>850</v>
      </c>
      <c r="AK5461">
        <v>894</v>
      </c>
      <c r="AL5461">
        <v>574</v>
      </c>
      <c r="AM5461">
        <v>878</v>
      </c>
    </row>
    <row r="5462" spans="1:39" x14ac:dyDescent="0.15">
      <c r="A5462" t="s">
        <v>139</v>
      </c>
      <c r="B5462">
        <v>70</v>
      </c>
      <c r="C5462">
        <v>2</v>
      </c>
      <c r="D5462">
        <v>1</v>
      </c>
      <c r="E5462" t="s">
        <v>29</v>
      </c>
      <c r="F5462" t="s">
        <v>206</v>
      </c>
      <c r="G5462">
        <v>12179</v>
      </c>
      <c r="H5462">
        <v>31096</v>
      </c>
      <c r="I5462">
        <v>62076</v>
      </c>
      <c r="J5462">
        <v>3137296.38</v>
      </c>
      <c r="K5462">
        <v>2315384.9300000002</v>
      </c>
      <c r="L5462">
        <v>1952496.76</v>
      </c>
      <c r="M5462">
        <v>851914.33250000002</v>
      </c>
      <c r="N5462">
        <v>12179</v>
      </c>
      <c r="O5462">
        <v>14547</v>
      </c>
      <c r="P5462">
        <v>33063</v>
      </c>
      <c r="Q5462">
        <v>1634955.75</v>
      </c>
      <c r="R5462">
        <v>1174707.57</v>
      </c>
      <c r="S5462">
        <v>868636.82</v>
      </c>
      <c r="T5462">
        <v>466720.9621</v>
      </c>
      <c r="U5462">
        <v>12179</v>
      </c>
      <c r="V5462">
        <v>16549</v>
      </c>
      <c r="W5462">
        <v>29013</v>
      </c>
      <c r="X5462">
        <v>1502340.63</v>
      </c>
      <c r="Y5462">
        <v>1140677.3600000001</v>
      </c>
      <c r="Z5462">
        <v>1083859.94</v>
      </c>
      <c r="AA5462">
        <v>385193.37040000001</v>
      </c>
      <c r="AB5462">
        <v>11704</v>
      </c>
      <c r="AC5462">
        <v>11751</v>
      </c>
      <c r="AD5462">
        <v>8645</v>
      </c>
      <c r="AE5462">
        <v>11852</v>
      </c>
      <c r="AF5462">
        <v>11704</v>
      </c>
      <c r="AG5462">
        <v>11751</v>
      </c>
      <c r="AH5462">
        <v>8645</v>
      </c>
      <c r="AI5462">
        <v>11852</v>
      </c>
      <c r="AJ5462">
        <v>11704</v>
      </c>
      <c r="AK5462">
        <v>11751</v>
      </c>
      <c r="AL5462">
        <v>8645</v>
      </c>
      <c r="AM5462">
        <v>11852</v>
      </c>
    </row>
    <row r="5463" spans="1:39" x14ac:dyDescent="0.15">
      <c r="A5463" t="s">
        <v>139</v>
      </c>
      <c r="B5463">
        <v>70</v>
      </c>
      <c r="C5463">
        <v>2</v>
      </c>
      <c r="D5463">
        <v>1</v>
      </c>
      <c r="E5463" t="s">
        <v>31</v>
      </c>
      <c r="F5463" t="s">
        <v>206</v>
      </c>
      <c r="G5463">
        <v>9</v>
      </c>
      <c r="H5463">
        <v>28</v>
      </c>
      <c r="I5463">
        <v>50</v>
      </c>
      <c r="J5463">
        <v>2387.7399999999998</v>
      </c>
      <c r="K5463">
        <v>1696.06</v>
      </c>
      <c r="L5463">
        <v>1213.3399999999999</v>
      </c>
      <c r="M5463">
        <v>627.24590000000001</v>
      </c>
      <c r="N5463">
        <v>9</v>
      </c>
      <c r="O5463">
        <v>16</v>
      </c>
      <c r="P5463">
        <v>30</v>
      </c>
      <c r="Q5463">
        <v>1508.84</v>
      </c>
      <c r="R5463">
        <v>1122.23</v>
      </c>
      <c r="S5463">
        <v>639.51</v>
      </c>
      <c r="T5463">
        <v>415.69659999999999</v>
      </c>
      <c r="U5463">
        <v>9</v>
      </c>
      <c r="V5463">
        <v>12</v>
      </c>
      <c r="W5463">
        <v>20</v>
      </c>
      <c r="X5463">
        <v>878.9</v>
      </c>
      <c r="Y5463">
        <v>573.83000000000004</v>
      </c>
      <c r="Z5463">
        <v>573.83000000000004</v>
      </c>
      <c r="AA5463">
        <v>211.54929999999999</v>
      </c>
      <c r="AB5463">
        <v>7</v>
      </c>
      <c r="AC5463">
        <v>9</v>
      </c>
      <c r="AD5463">
        <v>4</v>
      </c>
      <c r="AE5463">
        <v>6</v>
      </c>
      <c r="AF5463">
        <v>7</v>
      </c>
      <c r="AG5463">
        <v>9</v>
      </c>
      <c r="AH5463">
        <v>4</v>
      </c>
      <c r="AI5463">
        <v>6</v>
      </c>
      <c r="AJ5463">
        <v>7</v>
      </c>
      <c r="AK5463">
        <v>9</v>
      </c>
      <c r="AL5463">
        <v>4</v>
      </c>
      <c r="AM5463">
        <v>6</v>
      </c>
    </row>
    <row r="5464" spans="1:39" x14ac:dyDescent="0.15">
      <c r="A5464" t="s">
        <v>139</v>
      </c>
      <c r="B5464">
        <v>70</v>
      </c>
      <c r="C5464">
        <v>2</v>
      </c>
      <c r="D5464">
        <v>1</v>
      </c>
      <c r="E5464" t="s">
        <v>32</v>
      </c>
      <c r="F5464" t="s">
        <v>206</v>
      </c>
      <c r="G5464">
        <v>414</v>
      </c>
      <c r="H5464">
        <v>1060</v>
      </c>
      <c r="I5464">
        <v>2219</v>
      </c>
      <c r="J5464">
        <v>115322.63</v>
      </c>
      <c r="K5464">
        <v>81549.58</v>
      </c>
      <c r="L5464">
        <v>71405.429999999993</v>
      </c>
      <c r="M5464">
        <v>31019.8606</v>
      </c>
      <c r="N5464">
        <v>414</v>
      </c>
      <c r="O5464">
        <v>493</v>
      </c>
      <c r="P5464">
        <v>1036</v>
      </c>
      <c r="Q5464">
        <v>51897.07</v>
      </c>
      <c r="R5464">
        <v>36598.49</v>
      </c>
      <c r="S5464">
        <v>28056.36</v>
      </c>
      <c r="T5464">
        <v>14750.089400000001</v>
      </c>
      <c r="U5464">
        <v>414</v>
      </c>
      <c r="V5464">
        <v>567</v>
      </c>
      <c r="W5464">
        <v>1183</v>
      </c>
      <c r="X5464">
        <v>63425.56</v>
      </c>
      <c r="Y5464">
        <v>44951.09</v>
      </c>
      <c r="Z5464">
        <v>43349.07</v>
      </c>
      <c r="AA5464">
        <v>16269.771199999999</v>
      </c>
      <c r="AB5464">
        <v>410</v>
      </c>
      <c r="AC5464">
        <v>407</v>
      </c>
      <c r="AD5464">
        <v>304</v>
      </c>
      <c r="AE5464">
        <v>385</v>
      </c>
      <c r="AF5464">
        <v>410</v>
      </c>
      <c r="AG5464">
        <v>407</v>
      </c>
      <c r="AH5464">
        <v>304</v>
      </c>
      <c r="AI5464">
        <v>385</v>
      </c>
      <c r="AJ5464">
        <v>410</v>
      </c>
      <c r="AK5464">
        <v>407</v>
      </c>
      <c r="AL5464">
        <v>304</v>
      </c>
      <c r="AM5464">
        <v>385</v>
      </c>
    </row>
    <row r="5465" spans="1:39" x14ac:dyDescent="0.15">
      <c r="A5465" t="s">
        <v>139</v>
      </c>
      <c r="B5465">
        <v>70</v>
      </c>
      <c r="C5465">
        <v>2</v>
      </c>
      <c r="D5465">
        <v>2</v>
      </c>
      <c r="E5465" t="s">
        <v>28</v>
      </c>
      <c r="F5465" t="s">
        <v>206</v>
      </c>
      <c r="G5465">
        <v>2134</v>
      </c>
      <c r="H5465">
        <v>4904</v>
      </c>
      <c r="I5465">
        <v>9576</v>
      </c>
      <c r="J5465">
        <v>511109.17</v>
      </c>
      <c r="K5465">
        <v>390768.16</v>
      </c>
      <c r="L5465">
        <v>312502.59000000003</v>
      </c>
      <c r="M5465">
        <v>136579.64920000001</v>
      </c>
      <c r="N5465">
        <v>2134</v>
      </c>
      <c r="O5465">
        <v>2347</v>
      </c>
      <c r="P5465">
        <v>5247</v>
      </c>
      <c r="Q5465">
        <v>279136.03000000003</v>
      </c>
      <c r="R5465">
        <v>206135.54</v>
      </c>
      <c r="S5465">
        <v>134210.21</v>
      </c>
      <c r="T5465">
        <v>76829.868600000002</v>
      </c>
      <c r="U5465">
        <v>2134</v>
      </c>
      <c r="V5465">
        <v>2557</v>
      </c>
      <c r="W5465">
        <v>4329</v>
      </c>
      <c r="X5465">
        <v>231973.14</v>
      </c>
      <c r="Y5465">
        <v>184632.62</v>
      </c>
      <c r="Z5465">
        <v>178292.38</v>
      </c>
      <c r="AA5465">
        <v>59749.780599999998</v>
      </c>
      <c r="AB5465">
        <v>2050</v>
      </c>
      <c r="AC5465">
        <v>2103</v>
      </c>
      <c r="AD5465">
        <v>1296</v>
      </c>
      <c r="AE5465">
        <v>1934</v>
      </c>
      <c r="AF5465">
        <v>2050</v>
      </c>
      <c r="AG5465">
        <v>2103</v>
      </c>
      <c r="AH5465">
        <v>1296</v>
      </c>
      <c r="AI5465">
        <v>1934</v>
      </c>
      <c r="AJ5465">
        <v>2050</v>
      </c>
      <c r="AK5465">
        <v>2103</v>
      </c>
      <c r="AL5465">
        <v>1296</v>
      </c>
      <c r="AM5465">
        <v>1934</v>
      </c>
    </row>
    <row r="5466" spans="1:39" x14ac:dyDescent="0.15">
      <c r="A5466" t="s">
        <v>139</v>
      </c>
      <c r="B5466">
        <v>70</v>
      </c>
      <c r="C5466">
        <v>2</v>
      </c>
      <c r="D5466">
        <v>2</v>
      </c>
      <c r="E5466" t="s">
        <v>30</v>
      </c>
      <c r="F5466" t="s">
        <v>206</v>
      </c>
      <c r="G5466">
        <v>257</v>
      </c>
      <c r="H5466">
        <v>601</v>
      </c>
      <c r="I5466">
        <v>1193</v>
      </c>
      <c r="J5466">
        <v>62345.18</v>
      </c>
      <c r="K5466">
        <v>47901.19</v>
      </c>
      <c r="L5466">
        <v>37800.92</v>
      </c>
      <c r="M5466">
        <v>17055.224099999999</v>
      </c>
      <c r="N5466">
        <v>257</v>
      </c>
      <c r="O5466">
        <v>278</v>
      </c>
      <c r="P5466">
        <v>635</v>
      </c>
      <c r="Q5466">
        <v>33203.03</v>
      </c>
      <c r="R5466">
        <v>24380.31</v>
      </c>
      <c r="S5466">
        <v>15230.81</v>
      </c>
      <c r="T5466">
        <v>9478.6306000000004</v>
      </c>
      <c r="U5466">
        <v>257</v>
      </c>
      <c r="V5466">
        <v>323</v>
      </c>
      <c r="W5466">
        <v>558</v>
      </c>
      <c r="X5466">
        <v>29142.15</v>
      </c>
      <c r="Y5466">
        <v>23520.880000000001</v>
      </c>
      <c r="Z5466">
        <v>22570.11</v>
      </c>
      <c r="AA5466">
        <v>7576.5934999999999</v>
      </c>
      <c r="AB5466">
        <v>245</v>
      </c>
      <c r="AC5466">
        <v>253</v>
      </c>
      <c r="AD5466">
        <v>140</v>
      </c>
      <c r="AE5466">
        <v>250</v>
      </c>
      <c r="AF5466">
        <v>245</v>
      </c>
      <c r="AG5466">
        <v>253</v>
      </c>
      <c r="AH5466">
        <v>140</v>
      </c>
      <c r="AI5466">
        <v>250</v>
      </c>
      <c r="AJ5466">
        <v>245</v>
      </c>
      <c r="AK5466">
        <v>253</v>
      </c>
      <c r="AL5466">
        <v>140</v>
      </c>
      <c r="AM5466">
        <v>250</v>
      </c>
    </row>
    <row r="5467" spans="1:39" x14ac:dyDescent="0.15">
      <c r="A5467" t="s">
        <v>139</v>
      </c>
      <c r="B5467">
        <v>70</v>
      </c>
      <c r="C5467">
        <v>2</v>
      </c>
      <c r="D5467">
        <v>2</v>
      </c>
      <c r="E5467" t="s">
        <v>29</v>
      </c>
      <c r="F5467" t="s">
        <v>206</v>
      </c>
      <c r="G5467">
        <v>959</v>
      </c>
      <c r="H5467">
        <v>2234</v>
      </c>
      <c r="I5467">
        <v>4588</v>
      </c>
      <c r="J5467">
        <v>242486.8</v>
      </c>
      <c r="K5467">
        <v>178577.66</v>
      </c>
      <c r="L5467">
        <v>144944.9</v>
      </c>
      <c r="M5467">
        <v>65391.411200000002</v>
      </c>
      <c r="N5467">
        <v>959</v>
      </c>
      <c r="O5467">
        <v>1055</v>
      </c>
      <c r="P5467">
        <v>2454</v>
      </c>
      <c r="Q5467">
        <v>127382.45</v>
      </c>
      <c r="R5467">
        <v>91830.25</v>
      </c>
      <c r="S5467">
        <v>61802.6</v>
      </c>
      <c r="T5467">
        <v>35584.005899999996</v>
      </c>
      <c r="U5467">
        <v>959</v>
      </c>
      <c r="V5467">
        <v>1179</v>
      </c>
      <c r="W5467">
        <v>2134</v>
      </c>
      <c r="X5467">
        <v>115104.35</v>
      </c>
      <c r="Y5467">
        <v>86747.41</v>
      </c>
      <c r="Z5467">
        <v>83142.3</v>
      </c>
      <c r="AA5467">
        <v>29807.405299999999</v>
      </c>
      <c r="AB5467">
        <v>916</v>
      </c>
      <c r="AC5467">
        <v>930</v>
      </c>
      <c r="AD5467">
        <v>534</v>
      </c>
      <c r="AE5467">
        <v>931</v>
      </c>
      <c r="AF5467">
        <v>916</v>
      </c>
      <c r="AG5467">
        <v>930</v>
      </c>
      <c r="AH5467">
        <v>534</v>
      </c>
      <c r="AI5467">
        <v>931</v>
      </c>
      <c r="AJ5467">
        <v>916</v>
      </c>
      <c r="AK5467">
        <v>930</v>
      </c>
      <c r="AL5467">
        <v>534</v>
      </c>
      <c r="AM5467">
        <v>931</v>
      </c>
    </row>
    <row r="5468" spans="1:39" x14ac:dyDescent="0.15">
      <c r="A5468" t="s">
        <v>139</v>
      </c>
      <c r="B5468">
        <v>70</v>
      </c>
      <c r="C5468">
        <v>2</v>
      </c>
      <c r="D5468">
        <v>2</v>
      </c>
      <c r="E5468" t="s">
        <v>31</v>
      </c>
      <c r="F5468" t="s">
        <v>206</v>
      </c>
      <c r="G5468">
        <v>1</v>
      </c>
      <c r="H5468">
        <v>4</v>
      </c>
      <c r="I5468">
        <v>5</v>
      </c>
      <c r="J5468">
        <v>179.99</v>
      </c>
      <c r="K5468">
        <v>168.29</v>
      </c>
      <c r="L5468">
        <v>148.30000000000001</v>
      </c>
      <c r="M5468">
        <v>42.8172</v>
      </c>
      <c r="N5468">
        <v>1</v>
      </c>
      <c r="O5468">
        <v>3</v>
      </c>
      <c r="P5468">
        <v>4</v>
      </c>
      <c r="Q5468">
        <v>110.99</v>
      </c>
      <c r="R5468">
        <v>99.29</v>
      </c>
      <c r="S5468">
        <v>79.3</v>
      </c>
      <c r="T5468">
        <v>26.197199999999999</v>
      </c>
      <c r="U5468">
        <v>1</v>
      </c>
      <c r="V5468">
        <v>1</v>
      </c>
      <c r="W5468">
        <v>1</v>
      </c>
      <c r="X5468">
        <v>69</v>
      </c>
      <c r="Y5468">
        <v>69</v>
      </c>
      <c r="Z5468">
        <v>69</v>
      </c>
      <c r="AA5468">
        <v>16.62</v>
      </c>
      <c r="AB5468">
        <v>1</v>
      </c>
      <c r="AC5468">
        <v>1</v>
      </c>
      <c r="AD5468">
        <v>0</v>
      </c>
      <c r="AE5468">
        <v>1</v>
      </c>
      <c r="AF5468">
        <v>1</v>
      </c>
      <c r="AG5468">
        <v>1</v>
      </c>
      <c r="AH5468">
        <v>0</v>
      </c>
      <c r="AI5468">
        <v>1</v>
      </c>
      <c r="AJ5468">
        <v>1</v>
      </c>
      <c r="AK5468">
        <v>1</v>
      </c>
      <c r="AL5468">
        <v>0</v>
      </c>
      <c r="AM5468">
        <v>1</v>
      </c>
    </row>
    <row r="5469" spans="1:39" x14ac:dyDescent="0.15">
      <c r="A5469" t="s">
        <v>139</v>
      </c>
      <c r="B5469">
        <v>70</v>
      </c>
      <c r="C5469">
        <v>2</v>
      </c>
      <c r="D5469">
        <v>2</v>
      </c>
      <c r="E5469" t="s">
        <v>32</v>
      </c>
      <c r="F5469" t="s">
        <v>206</v>
      </c>
      <c r="G5469">
        <v>161</v>
      </c>
      <c r="H5469">
        <v>408</v>
      </c>
      <c r="I5469">
        <v>807</v>
      </c>
      <c r="J5469">
        <v>44317.11</v>
      </c>
      <c r="K5469">
        <v>31198.52</v>
      </c>
      <c r="L5469">
        <v>26870.19</v>
      </c>
      <c r="M5469">
        <v>11687.747100000001</v>
      </c>
      <c r="N5469">
        <v>161</v>
      </c>
      <c r="O5469">
        <v>181</v>
      </c>
      <c r="P5469">
        <v>374</v>
      </c>
      <c r="Q5469">
        <v>20023.61</v>
      </c>
      <c r="R5469">
        <v>14127.25</v>
      </c>
      <c r="S5469">
        <v>10151.52</v>
      </c>
      <c r="T5469">
        <v>5522.7888000000003</v>
      </c>
      <c r="U5469">
        <v>161</v>
      </c>
      <c r="V5469">
        <v>227</v>
      </c>
      <c r="W5469">
        <v>433</v>
      </c>
      <c r="X5469">
        <v>24293.5</v>
      </c>
      <c r="Y5469">
        <v>17071.27</v>
      </c>
      <c r="Z5469">
        <v>16718.669999999998</v>
      </c>
      <c r="AA5469">
        <v>6164.9583000000002</v>
      </c>
      <c r="AB5469">
        <v>157</v>
      </c>
      <c r="AC5469">
        <v>158</v>
      </c>
      <c r="AD5469">
        <v>118</v>
      </c>
      <c r="AE5469">
        <v>148</v>
      </c>
      <c r="AF5469">
        <v>157</v>
      </c>
      <c r="AG5469">
        <v>158</v>
      </c>
      <c r="AH5469">
        <v>118</v>
      </c>
      <c r="AI5469">
        <v>148</v>
      </c>
      <c r="AJ5469">
        <v>157</v>
      </c>
      <c r="AK5469">
        <v>158</v>
      </c>
      <c r="AL5469">
        <v>118</v>
      </c>
      <c r="AM5469">
        <v>148</v>
      </c>
    </row>
    <row r="5470" spans="1:39" x14ac:dyDescent="0.15">
      <c r="A5470" t="s">
        <v>139</v>
      </c>
      <c r="B5470">
        <v>100</v>
      </c>
      <c r="C5470">
        <v>1</v>
      </c>
      <c r="D5470">
        <v>0</v>
      </c>
      <c r="E5470" t="s">
        <v>28</v>
      </c>
      <c r="F5470" t="s">
        <v>206</v>
      </c>
      <c r="G5470">
        <v>38950</v>
      </c>
      <c r="H5470">
        <v>40383</v>
      </c>
      <c r="I5470">
        <v>54615</v>
      </c>
      <c r="J5470">
        <v>2802504.99</v>
      </c>
      <c r="K5470">
        <v>2151565.83</v>
      </c>
      <c r="L5470">
        <v>1967529.5</v>
      </c>
      <c r="M5470">
        <v>781928.24419999996</v>
      </c>
      <c r="N5470">
        <v>12233</v>
      </c>
      <c r="O5470">
        <v>12594</v>
      </c>
      <c r="P5470">
        <v>17592</v>
      </c>
      <c r="Q5470">
        <v>929462.36</v>
      </c>
      <c r="R5470">
        <v>719478.8</v>
      </c>
      <c r="S5470">
        <v>594732.21</v>
      </c>
      <c r="T5470">
        <v>270565.28869999998</v>
      </c>
      <c r="U5470">
        <v>26717</v>
      </c>
      <c r="V5470">
        <v>27789</v>
      </c>
      <c r="W5470">
        <v>37023</v>
      </c>
      <c r="X5470">
        <v>1873042.63</v>
      </c>
      <c r="Y5470">
        <v>1432087.03</v>
      </c>
      <c r="Z5470">
        <v>1372797.29</v>
      </c>
      <c r="AA5470">
        <v>511362.95549999998</v>
      </c>
      <c r="AB5470">
        <v>38547</v>
      </c>
      <c r="AC5470">
        <v>30491</v>
      </c>
      <c r="AD5470">
        <v>23451</v>
      </c>
      <c r="AE5470">
        <v>16928</v>
      </c>
      <c r="AF5470">
        <v>12098</v>
      </c>
      <c r="AG5470">
        <v>11347</v>
      </c>
      <c r="AH5470">
        <v>8723</v>
      </c>
      <c r="AI5470">
        <v>6125</v>
      </c>
      <c r="AJ5470">
        <v>26449</v>
      </c>
      <c r="AK5470">
        <v>19144</v>
      </c>
      <c r="AL5470">
        <v>14728</v>
      </c>
      <c r="AM5470">
        <v>10803</v>
      </c>
    </row>
    <row r="5471" spans="1:39" x14ac:dyDescent="0.15">
      <c r="A5471" t="s">
        <v>139</v>
      </c>
      <c r="B5471">
        <v>100</v>
      </c>
      <c r="C5471">
        <v>1</v>
      </c>
      <c r="D5471">
        <v>0</v>
      </c>
      <c r="E5471" t="s">
        <v>30</v>
      </c>
      <c r="F5471" t="s">
        <v>206</v>
      </c>
      <c r="G5471">
        <v>50</v>
      </c>
      <c r="H5471">
        <v>53</v>
      </c>
      <c r="I5471">
        <v>75</v>
      </c>
      <c r="J5471">
        <v>4073.61</v>
      </c>
      <c r="K5471">
        <v>3057.68</v>
      </c>
      <c r="L5471">
        <v>2652</v>
      </c>
      <c r="M5471">
        <v>1031.0247999999999</v>
      </c>
      <c r="N5471">
        <v>16</v>
      </c>
      <c r="O5471">
        <v>16</v>
      </c>
      <c r="P5471">
        <v>25</v>
      </c>
      <c r="Q5471">
        <v>1394.9</v>
      </c>
      <c r="R5471">
        <v>1062.05</v>
      </c>
      <c r="S5471">
        <v>817.11</v>
      </c>
      <c r="T5471">
        <v>328.97480000000002</v>
      </c>
      <c r="U5471">
        <v>34</v>
      </c>
      <c r="V5471">
        <v>37</v>
      </c>
      <c r="W5471">
        <v>50</v>
      </c>
      <c r="X5471">
        <v>2678.71</v>
      </c>
      <c r="Y5471">
        <v>1995.63</v>
      </c>
      <c r="Z5471">
        <v>1834.89</v>
      </c>
      <c r="AA5471">
        <v>702.05</v>
      </c>
      <c r="AB5471">
        <v>49</v>
      </c>
      <c r="AC5471">
        <v>33</v>
      </c>
      <c r="AD5471">
        <v>19</v>
      </c>
      <c r="AE5471">
        <v>37</v>
      </c>
      <c r="AF5471">
        <v>16</v>
      </c>
      <c r="AG5471">
        <v>9</v>
      </c>
      <c r="AH5471">
        <v>4</v>
      </c>
      <c r="AI5471">
        <v>15</v>
      </c>
      <c r="AJ5471">
        <v>33</v>
      </c>
      <c r="AK5471">
        <v>24</v>
      </c>
      <c r="AL5471">
        <v>15</v>
      </c>
      <c r="AM5471">
        <v>22</v>
      </c>
    </row>
    <row r="5472" spans="1:39" x14ac:dyDescent="0.15">
      <c r="A5472" t="s">
        <v>139</v>
      </c>
      <c r="B5472">
        <v>100</v>
      </c>
      <c r="C5472">
        <v>1</v>
      </c>
      <c r="D5472">
        <v>0</v>
      </c>
      <c r="E5472" t="s">
        <v>29</v>
      </c>
      <c r="F5472" t="s">
        <v>206</v>
      </c>
      <c r="G5472">
        <v>194</v>
      </c>
      <c r="H5472">
        <v>201</v>
      </c>
      <c r="I5472">
        <v>294</v>
      </c>
      <c r="J5472">
        <v>14876.53</v>
      </c>
      <c r="K5472">
        <v>10692.61</v>
      </c>
      <c r="L5472">
        <v>9985.23</v>
      </c>
      <c r="M5472">
        <v>4217.2103999999999</v>
      </c>
      <c r="N5472">
        <v>59</v>
      </c>
      <c r="O5472">
        <v>61</v>
      </c>
      <c r="P5472">
        <v>92</v>
      </c>
      <c r="Q5472">
        <v>4692.41</v>
      </c>
      <c r="R5472">
        <v>3352.05</v>
      </c>
      <c r="S5472">
        <v>3002.68</v>
      </c>
      <c r="T5472">
        <v>1522.0192999999999</v>
      </c>
      <c r="U5472">
        <v>135</v>
      </c>
      <c r="V5472">
        <v>140</v>
      </c>
      <c r="W5472">
        <v>202</v>
      </c>
      <c r="X5472">
        <v>10184.120000000001</v>
      </c>
      <c r="Y5472">
        <v>7340.56</v>
      </c>
      <c r="Z5472">
        <v>6982.55</v>
      </c>
      <c r="AA5472">
        <v>2695.1911</v>
      </c>
      <c r="AB5472">
        <v>193</v>
      </c>
      <c r="AC5472">
        <v>121</v>
      </c>
      <c r="AD5472">
        <v>100</v>
      </c>
      <c r="AE5472">
        <v>97</v>
      </c>
      <c r="AF5472">
        <v>58</v>
      </c>
      <c r="AG5472">
        <v>57</v>
      </c>
      <c r="AH5472">
        <v>50</v>
      </c>
      <c r="AI5472">
        <v>43</v>
      </c>
      <c r="AJ5472">
        <v>135</v>
      </c>
      <c r="AK5472">
        <v>64</v>
      </c>
      <c r="AL5472">
        <v>50</v>
      </c>
      <c r="AM5472">
        <v>54</v>
      </c>
    </row>
    <row r="5473" spans="1:39" x14ac:dyDescent="0.15">
      <c r="A5473" t="s">
        <v>139</v>
      </c>
      <c r="B5473">
        <v>100</v>
      </c>
      <c r="C5473">
        <v>1</v>
      </c>
      <c r="D5473">
        <v>0</v>
      </c>
      <c r="E5473" t="s">
        <v>32</v>
      </c>
      <c r="F5473" t="s">
        <v>206</v>
      </c>
      <c r="G5473">
        <v>1973</v>
      </c>
      <c r="H5473">
        <v>2135</v>
      </c>
      <c r="I5473">
        <v>3406</v>
      </c>
      <c r="J5473">
        <v>184678.23</v>
      </c>
      <c r="K5473">
        <v>123740.84</v>
      </c>
      <c r="L5473">
        <v>119862</v>
      </c>
      <c r="M5473">
        <v>50029.085500000001</v>
      </c>
      <c r="N5473">
        <v>242</v>
      </c>
      <c r="O5473">
        <v>258</v>
      </c>
      <c r="P5473">
        <v>377</v>
      </c>
      <c r="Q5473">
        <v>22188.400000000001</v>
      </c>
      <c r="R5473">
        <v>15792.26</v>
      </c>
      <c r="S5473">
        <v>13541.79</v>
      </c>
      <c r="T5473">
        <v>5885.0041000000001</v>
      </c>
      <c r="U5473">
        <v>1731</v>
      </c>
      <c r="V5473">
        <v>1877</v>
      </c>
      <c r="W5473">
        <v>3029</v>
      </c>
      <c r="X5473">
        <v>162489.82999999999</v>
      </c>
      <c r="Y5473">
        <v>107948.58</v>
      </c>
      <c r="Z5473">
        <v>106320.21</v>
      </c>
      <c r="AA5473">
        <v>44144.081400000003</v>
      </c>
      <c r="AB5473">
        <v>1962</v>
      </c>
      <c r="AC5473">
        <v>1436</v>
      </c>
      <c r="AD5473">
        <v>1204</v>
      </c>
      <c r="AE5473">
        <v>1262</v>
      </c>
      <c r="AF5473">
        <v>239</v>
      </c>
      <c r="AG5473">
        <v>141</v>
      </c>
      <c r="AH5473">
        <v>114</v>
      </c>
      <c r="AI5473">
        <v>225</v>
      </c>
      <c r="AJ5473">
        <v>1723</v>
      </c>
      <c r="AK5473">
        <v>1295</v>
      </c>
      <c r="AL5473">
        <v>1090</v>
      </c>
      <c r="AM5473">
        <v>1037</v>
      </c>
    </row>
    <row r="5474" spans="1:39" x14ac:dyDescent="0.15">
      <c r="A5474" t="s">
        <v>139</v>
      </c>
      <c r="B5474">
        <v>100</v>
      </c>
      <c r="C5474">
        <v>1</v>
      </c>
      <c r="D5474">
        <v>1</v>
      </c>
      <c r="E5474" t="s">
        <v>28</v>
      </c>
      <c r="F5474" t="s">
        <v>206</v>
      </c>
      <c r="G5474">
        <v>62931</v>
      </c>
      <c r="H5474">
        <v>67661</v>
      </c>
      <c r="I5474">
        <v>97584</v>
      </c>
      <c r="J5474">
        <v>4734969.3099999996</v>
      </c>
      <c r="K5474">
        <v>3696247.98</v>
      </c>
      <c r="L5474">
        <v>3418067.42</v>
      </c>
      <c r="M5474">
        <v>1302104.6810000001</v>
      </c>
      <c r="N5474">
        <v>23850</v>
      </c>
      <c r="O5474">
        <v>25287</v>
      </c>
      <c r="P5474">
        <v>40214</v>
      </c>
      <c r="Q5474">
        <v>1911782.52</v>
      </c>
      <c r="R5474">
        <v>1450063.54</v>
      </c>
      <c r="S5474">
        <v>1269555.8999999999</v>
      </c>
      <c r="T5474">
        <v>557288.78220000002</v>
      </c>
      <c r="U5474">
        <v>39081</v>
      </c>
      <c r="V5474">
        <v>42374</v>
      </c>
      <c r="W5474">
        <v>57370</v>
      </c>
      <c r="X5474">
        <v>2823186.79</v>
      </c>
      <c r="Y5474">
        <v>2246184.44</v>
      </c>
      <c r="Z5474">
        <v>2148511.52</v>
      </c>
      <c r="AA5474">
        <v>744815.89879999997</v>
      </c>
      <c r="AB5474">
        <v>60864</v>
      </c>
      <c r="AC5474">
        <v>59199</v>
      </c>
      <c r="AD5474">
        <v>35598</v>
      </c>
      <c r="AE5474">
        <v>54064</v>
      </c>
      <c r="AF5474">
        <v>23173</v>
      </c>
      <c r="AG5474">
        <v>23104</v>
      </c>
      <c r="AH5474">
        <v>15540</v>
      </c>
      <c r="AI5474">
        <v>21125</v>
      </c>
      <c r="AJ5474">
        <v>37691</v>
      </c>
      <c r="AK5474">
        <v>36095</v>
      </c>
      <c r="AL5474">
        <v>20058</v>
      </c>
      <c r="AM5474">
        <v>32939</v>
      </c>
    </row>
    <row r="5475" spans="1:39" x14ac:dyDescent="0.15">
      <c r="A5475" t="s">
        <v>139</v>
      </c>
      <c r="B5475">
        <v>100</v>
      </c>
      <c r="C5475">
        <v>1</v>
      </c>
      <c r="D5475">
        <v>1</v>
      </c>
      <c r="E5475" t="s">
        <v>30</v>
      </c>
      <c r="F5475" t="s">
        <v>206</v>
      </c>
      <c r="G5475">
        <v>5931</v>
      </c>
      <c r="H5475">
        <v>6409</v>
      </c>
      <c r="I5475">
        <v>9029</v>
      </c>
      <c r="J5475">
        <v>446099.27</v>
      </c>
      <c r="K5475">
        <v>350079.02</v>
      </c>
      <c r="L5475">
        <v>322805.86</v>
      </c>
      <c r="M5475">
        <v>121181.2104</v>
      </c>
      <c r="N5475">
        <v>2091</v>
      </c>
      <c r="O5475">
        <v>2211</v>
      </c>
      <c r="P5475">
        <v>3390</v>
      </c>
      <c r="Q5475">
        <v>166484.71</v>
      </c>
      <c r="R5475">
        <v>127645.06</v>
      </c>
      <c r="S5475">
        <v>110993.46</v>
      </c>
      <c r="T5475">
        <v>47536.584000000003</v>
      </c>
      <c r="U5475">
        <v>3840</v>
      </c>
      <c r="V5475">
        <v>4198</v>
      </c>
      <c r="W5475">
        <v>5639</v>
      </c>
      <c r="X5475">
        <v>279614.56</v>
      </c>
      <c r="Y5475">
        <v>222433.96</v>
      </c>
      <c r="Z5475">
        <v>211812.4</v>
      </c>
      <c r="AA5475">
        <v>73644.626399999994</v>
      </c>
      <c r="AB5475">
        <v>5612</v>
      </c>
      <c r="AC5475">
        <v>5732</v>
      </c>
      <c r="AD5475">
        <v>2878</v>
      </c>
      <c r="AE5475">
        <v>5779</v>
      </c>
      <c r="AF5475">
        <v>1967</v>
      </c>
      <c r="AG5475">
        <v>2038</v>
      </c>
      <c r="AH5475">
        <v>1233</v>
      </c>
      <c r="AI5475">
        <v>2043</v>
      </c>
      <c r="AJ5475">
        <v>3645</v>
      </c>
      <c r="AK5475">
        <v>3694</v>
      </c>
      <c r="AL5475">
        <v>1645</v>
      </c>
      <c r="AM5475">
        <v>3736</v>
      </c>
    </row>
    <row r="5476" spans="1:39" x14ac:dyDescent="0.15">
      <c r="A5476" t="s">
        <v>139</v>
      </c>
      <c r="B5476">
        <v>100</v>
      </c>
      <c r="C5476">
        <v>1</v>
      </c>
      <c r="D5476">
        <v>1</v>
      </c>
      <c r="E5476" t="s">
        <v>29</v>
      </c>
      <c r="F5476" t="s">
        <v>206</v>
      </c>
      <c r="G5476">
        <v>56328</v>
      </c>
      <c r="H5476">
        <v>62073</v>
      </c>
      <c r="I5476">
        <v>92332</v>
      </c>
      <c r="J5476">
        <v>4478573.33</v>
      </c>
      <c r="K5476">
        <v>3371216.26</v>
      </c>
      <c r="L5476">
        <v>3135666.33</v>
      </c>
      <c r="M5476">
        <v>1220474.7301</v>
      </c>
      <c r="N5476">
        <v>16480</v>
      </c>
      <c r="O5476">
        <v>17660</v>
      </c>
      <c r="P5476">
        <v>29393</v>
      </c>
      <c r="Q5476">
        <v>1380665.45</v>
      </c>
      <c r="R5476">
        <v>1013407.5</v>
      </c>
      <c r="S5476">
        <v>891955.92</v>
      </c>
      <c r="T5476">
        <v>406746.0613</v>
      </c>
      <c r="U5476">
        <v>39848</v>
      </c>
      <c r="V5476">
        <v>44413</v>
      </c>
      <c r="W5476">
        <v>62939</v>
      </c>
      <c r="X5476">
        <v>3097907.88</v>
      </c>
      <c r="Y5476">
        <v>2357808.7599999998</v>
      </c>
      <c r="Z5476">
        <v>2243710.41</v>
      </c>
      <c r="AA5476">
        <v>813728.66879999998</v>
      </c>
      <c r="AB5476">
        <v>54453</v>
      </c>
      <c r="AC5476">
        <v>53337</v>
      </c>
      <c r="AD5476">
        <v>31715</v>
      </c>
      <c r="AE5476">
        <v>54209</v>
      </c>
      <c r="AF5476">
        <v>15966</v>
      </c>
      <c r="AG5476">
        <v>15626</v>
      </c>
      <c r="AH5476">
        <v>10718</v>
      </c>
      <c r="AI5476">
        <v>15935</v>
      </c>
      <c r="AJ5476">
        <v>38487</v>
      </c>
      <c r="AK5476">
        <v>37711</v>
      </c>
      <c r="AL5476">
        <v>20997</v>
      </c>
      <c r="AM5476">
        <v>38274</v>
      </c>
    </row>
    <row r="5477" spans="1:39" x14ac:dyDescent="0.15">
      <c r="A5477" t="s">
        <v>139</v>
      </c>
      <c r="B5477">
        <v>100</v>
      </c>
      <c r="C5477">
        <v>1</v>
      </c>
      <c r="D5477">
        <v>1</v>
      </c>
      <c r="E5477" t="s">
        <v>31</v>
      </c>
      <c r="F5477" t="s">
        <v>206</v>
      </c>
      <c r="G5477">
        <v>6</v>
      </c>
      <c r="H5477">
        <v>13</v>
      </c>
      <c r="I5477">
        <v>14</v>
      </c>
      <c r="J5477">
        <v>567.92999999999995</v>
      </c>
      <c r="K5477">
        <v>457.54</v>
      </c>
      <c r="L5477">
        <v>436.88</v>
      </c>
      <c r="M5477">
        <v>142.52930000000001</v>
      </c>
      <c r="N5477">
        <v>1</v>
      </c>
      <c r="O5477">
        <v>2</v>
      </c>
      <c r="P5477">
        <v>3</v>
      </c>
      <c r="Q5477">
        <v>138.97999999999999</v>
      </c>
      <c r="R5477">
        <v>94.86</v>
      </c>
      <c r="S5477">
        <v>94.86</v>
      </c>
      <c r="T5477">
        <v>39.985700000000001</v>
      </c>
      <c r="U5477">
        <v>5</v>
      </c>
      <c r="V5477">
        <v>11</v>
      </c>
      <c r="W5477">
        <v>11</v>
      </c>
      <c r="X5477">
        <v>428.95</v>
      </c>
      <c r="Y5477">
        <v>362.68</v>
      </c>
      <c r="Z5477">
        <v>342.02</v>
      </c>
      <c r="AA5477">
        <v>102.5436</v>
      </c>
      <c r="AB5477">
        <v>6</v>
      </c>
      <c r="AC5477">
        <v>5</v>
      </c>
      <c r="AD5477">
        <v>5</v>
      </c>
      <c r="AE5477">
        <v>5</v>
      </c>
      <c r="AF5477">
        <v>1</v>
      </c>
      <c r="AG5477">
        <v>1</v>
      </c>
      <c r="AH5477">
        <v>1</v>
      </c>
      <c r="AI5477">
        <v>1</v>
      </c>
      <c r="AJ5477">
        <v>5</v>
      </c>
      <c r="AK5477">
        <v>4</v>
      </c>
      <c r="AL5477">
        <v>4</v>
      </c>
      <c r="AM5477">
        <v>4</v>
      </c>
    </row>
    <row r="5478" spans="1:39" x14ac:dyDescent="0.15">
      <c r="A5478" t="s">
        <v>139</v>
      </c>
      <c r="B5478">
        <v>100</v>
      </c>
      <c r="C5478">
        <v>1</v>
      </c>
      <c r="D5478">
        <v>1</v>
      </c>
      <c r="E5478" t="s">
        <v>32</v>
      </c>
      <c r="F5478" t="s">
        <v>206</v>
      </c>
      <c r="G5478">
        <v>966</v>
      </c>
      <c r="H5478">
        <v>1089</v>
      </c>
      <c r="I5478">
        <v>1800</v>
      </c>
      <c r="J5478">
        <v>92422.48</v>
      </c>
      <c r="K5478">
        <v>63399.14</v>
      </c>
      <c r="L5478">
        <v>60832.51</v>
      </c>
      <c r="M5478">
        <v>24638.151000000002</v>
      </c>
      <c r="N5478">
        <v>161</v>
      </c>
      <c r="O5478">
        <v>171</v>
      </c>
      <c r="P5478">
        <v>265</v>
      </c>
      <c r="Q5478">
        <v>14596.44</v>
      </c>
      <c r="R5478">
        <v>10524.38</v>
      </c>
      <c r="S5478">
        <v>8530.82</v>
      </c>
      <c r="T5478">
        <v>4031.1233000000002</v>
      </c>
      <c r="U5478">
        <v>805</v>
      </c>
      <c r="V5478">
        <v>918</v>
      </c>
      <c r="W5478">
        <v>1535</v>
      </c>
      <c r="X5478">
        <v>77826.039999999994</v>
      </c>
      <c r="Y5478">
        <v>52874.76</v>
      </c>
      <c r="Z5478">
        <v>52301.69</v>
      </c>
      <c r="AA5478">
        <v>20607.027699999999</v>
      </c>
      <c r="AB5478">
        <v>941</v>
      </c>
      <c r="AC5478">
        <v>879</v>
      </c>
      <c r="AD5478">
        <v>558</v>
      </c>
      <c r="AE5478">
        <v>839</v>
      </c>
      <c r="AF5478">
        <v>158</v>
      </c>
      <c r="AG5478">
        <v>135</v>
      </c>
      <c r="AH5478">
        <v>85</v>
      </c>
      <c r="AI5478">
        <v>153</v>
      </c>
      <c r="AJ5478">
        <v>783</v>
      </c>
      <c r="AK5478">
        <v>744</v>
      </c>
      <c r="AL5478">
        <v>473</v>
      </c>
      <c r="AM5478">
        <v>686</v>
      </c>
    </row>
    <row r="5479" spans="1:39" x14ac:dyDescent="0.15">
      <c r="A5479" t="s">
        <v>139</v>
      </c>
      <c r="B5479">
        <v>100</v>
      </c>
      <c r="C5479">
        <v>1</v>
      </c>
      <c r="D5479">
        <v>2</v>
      </c>
      <c r="E5479" t="s">
        <v>28</v>
      </c>
      <c r="F5479" t="s">
        <v>206</v>
      </c>
      <c r="G5479">
        <v>40408</v>
      </c>
      <c r="H5479">
        <v>42162</v>
      </c>
      <c r="I5479">
        <v>58622</v>
      </c>
      <c r="J5479">
        <v>2918556.1</v>
      </c>
      <c r="K5479">
        <v>2277691.84</v>
      </c>
      <c r="L5479">
        <v>2123822.04</v>
      </c>
      <c r="M5479">
        <v>799914.90969999996</v>
      </c>
      <c r="N5479">
        <v>11345</v>
      </c>
      <c r="O5479">
        <v>11699</v>
      </c>
      <c r="P5479">
        <v>17648</v>
      </c>
      <c r="Q5479">
        <v>885137.96</v>
      </c>
      <c r="R5479">
        <v>677450.16</v>
      </c>
      <c r="S5479">
        <v>568491.02</v>
      </c>
      <c r="T5479">
        <v>252180.77369999999</v>
      </c>
      <c r="U5479">
        <v>29063</v>
      </c>
      <c r="V5479">
        <v>30463</v>
      </c>
      <c r="W5479">
        <v>40974</v>
      </c>
      <c r="X5479">
        <v>2033418.14</v>
      </c>
      <c r="Y5479">
        <v>1600241.68</v>
      </c>
      <c r="Z5479">
        <v>1555331.02</v>
      </c>
      <c r="AA5479">
        <v>547734.13600000006</v>
      </c>
      <c r="AB5479">
        <v>38858</v>
      </c>
      <c r="AC5479">
        <v>34382</v>
      </c>
      <c r="AD5479">
        <v>14936</v>
      </c>
      <c r="AE5479">
        <v>31403</v>
      </c>
      <c r="AF5479">
        <v>10872</v>
      </c>
      <c r="AG5479">
        <v>10718</v>
      </c>
      <c r="AH5479">
        <v>5519</v>
      </c>
      <c r="AI5479">
        <v>9842</v>
      </c>
      <c r="AJ5479">
        <v>27986</v>
      </c>
      <c r="AK5479">
        <v>23664</v>
      </c>
      <c r="AL5479">
        <v>9417</v>
      </c>
      <c r="AM5479">
        <v>21561</v>
      </c>
    </row>
    <row r="5480" spans="1:39" x14ac:dyDescent="0.15">
      <c r="A5480" t="s">
        <v>139</v>
      </c>
      <c r="B5480">
        <v>100</v>
      </c>
      <c r="C5480">
        <v>1</v>
      </c>
      <c r="D5480">
        <v>2</v>
      </c>
      <c r="E5480" t="s">
        <v>30</v>
      </c>
      <c r="F5480" t="s">
        <v>206</v>
      </c>
      <c r="G5480">
        <v>4633</v>
      </c>
      <c r="H5480">
        <v>4843</v>
      </c>
      <c r="I5480">
        <v>6701</v>
      </c>
      <c r="J5480">
        <v>334810.09999999998</v>
      </c>
      <c r="K5480">
        <v>262523.81</v>
      </c>
      <c r="L5480">
        <v>247442.07</v>
      </c>
      <c r="M5480">
        <v>90284.154500000004</v>
      </c>
      <c r="N5480">
        <v>1217</v>
      </c>
      <c r="O5480">
        <v>1256</v>
      </c>
      <c r="P5480">
        <v>1863</v>
      </c>
      <c r="Q5480">
        <v>94292.63</v>
      </c>
      <c r="R5480">
        <v>72519.070000000007</v>
      </c>
      <c r="S5480">
        <v>61705.52</v>
      </c>
      <c r="T5480">
        <v>26390.635900000001</v>
      </c>
      <c r="U5480">
        <v>3416</v>
      </c>
      <c r="V5480">
        <v>3587</v>
      </c>
      <c r="W5480">
        <v>4838</v>
      </c>
      <c r="X5480">
        <v>240517.47</v>
      </c>
      <c r="Y5480">
        <v>190004.74</v>
      </c>
      <c r="Z5480">
        <v>185736.55</v>
      </c>
      <c r="AA5480">
        <v>63893.518600000003</v>
      </c>
      <c r="AB5480">
        <v>4344</v>
      </c>
      <c r="AC5480">
        <v>4060</v>
      </c>
      <c r="AD5480">
        <v>1520</v>
      </c>
      <c r="AE5480">
        <v>4501</v>
      </c>
      <c r="AF5480">
        <v>1147</v>
      </c>
      <c r="AG5480">
        <v>1156</v>
      </c>
      <c r="AH5480">
        <v>552</v>
      </c>
      <c r="AI5480">
        <v>1185</v>
      </c>
      <c r="AJ5480">
        <v>3197</v>
      </c>
      <c r="AK5480">
        <v>2904</v>
      </c>
      <c r="AL5480">
        <v>968</v>
      </c>
      <c r="AM5480">
        <v>3316</v>
      </c>
    </row>
    <row r="5481" spans="1:39" x14ac:dyDescent="0.15">
      <c r="A5481" t="s">
        <v>139</v>
      </c>
      <c r="B5481">
        <v>100</v>
      </c>
      <c r="C5481">
        <v>1</v>
      </c>
      <c r="D5481">
        <v>2</v>
      </c>
      <c r="E5481" t="s">
        <v>29</v>
      </c>
      <c r="F5481" t="s">
        <v>206</v>
      </c>
      <c r="G5481">
        <v>13175</v>
      </c>
      <c r="H5481">
        <v>13896</v>
      </c>
      <c r="I5481">
        <v>20252</v>
      </c>
      <c r="J5481">
        <v>1012355.64</v>
      </c>
      <c r="K5481">
        <v>764472.64</v>
      </c>
      <c r="L5481">
        <v>721369.14</v>
      </c>
      <c r="M5481">
        <v>275877.22039999999</v>
      </c>
      <c r="N5481">
        <v>3319</v>
      </c>
      <c r="O5481">
        <v>3423</v>
      </c>
      <c r="P5481">
        <v>5485</v>
      </c>
      <c r="Q5481">
        <v>276667.46999999997</v>
      </c>
      <c r="R5481">
        <v>205002.87</v>
      </c>
      <c r="S5481">
        <v>173962.1</v>
      </c>
      <c r="T5481">
        <v>77527.565600000002</v>
      </c>
      <c r="U5481">
        <v>9856</v>
      </c>
      <c r="V5481">
        <v>10473</v>
      </c>
      <c r="W5481">
        <v>14767</v>
      </c>
      <c r="X5481">
        <v>735688.17</v>
      </c>
      <c r="Y5481">
        <v>559469.77</v>
      </c>
      <c r="Z5481">
        <v>547407.04</v>
      </c>
      <c r="AA5481">
        <v>198349.65479999999</v>
      </c>
      <c r="AB5481">
        <v>12625</v>
      </c>
      <c r="AC5481">
        <v>11943</v>
      </c>
      <c r="AD5481">
        <v>4728</v>
      </c>
      <c r="AE5481">
        <v>12583</v>
      </c>
      <c r="AF5481">
        <v>3181</v>
      </c>
      <c r="AG5481">
        <v>3084</v>
      </c>
      <c r="AH5481">
        <v>1584</v>
      </c>
      <c r="AI5481">
        <v>3203</v>
      </c>
      <c r="AJ5481">
        <v>9444</v>
      </c>
      <c r="AK5481">
        <v>8859</v>
      </c>
      <c r="AL5481">
        <v>3144</v>
      </c>
      <c r="AM5481">
        <v>9380</v>
      </c>
    </row>
    <row r="5482" spans="1:39" x14ac:dyDescent="0.15">
      <c r="A5482" t="s">
        <v>139</v>
      </c>
      <c r="B5482">
        <v>100</v>
      </c>
      <c r="C5482">
        <v>1</v>
      </c>
      <c r="D5482">
        <v>2</v>
      </c>
      <c r="E5482" t="s">
        <v>32</v>
      </c>
      <c r="F5482" t="s">
        <v>206</v>
      </c>
      <c r="G5482">
        <v>1041</v>
      </c>
      <c r="H5482">
        <v>1137</v>
      </c>
      <c r="I5482">
        <v>1864</v>
      </c>
      <c r="J5482">
        <v>98007.19</v>
      </c>
      <c r="K5482">
        <v>67119.3</v>
      </c>
      <c r="L5482">
        <v>64860.45</v>
      </c>
      <c r="M5482">
        <v>26559.7068</v>
      </c>
      <c r="N5482">
        <v>139</v>
      </c>
      <c r="O5482">
        <v>155</v>
      </c>
      <c r="P5482">
        <v>226</v>
      </c>
      <c r="Q5482">
        <v>12297.88</v>
      </c>
      <c r="R5482">
        <v>8767.34</v>
      </c>
      <c r="S5482">
        <v>7035.84</v>
      </c>
      <c r="T5482">
        <v>3299.1994</v>
      </c>
      <c r="U5482">
        <v>902</v>
      </c>
      <c r="V5482">
        <v>982</v>
      </c>
      <c r="W5482">
        <v>1638</v>
      </c>
      <c r="X5482">
        <v>85709.31</v>
      </c>
      <c r="Y5482">
        <v>58351.96</v>
      </c>
      <c r="Z5482">
        <v>57824.61</v>
      </c>
      <c r="AA5482">
        <v>23260.507399999999</v>
      </c>
      <c r="AB5482">
        <v>1017</v>
      </c>
      <c r="AC5482">
        <v>858</v>
      </c>
      <c r="AD5482">
        <v>416</v>
      </c>
      <c r="AE5482">
        <v>856</v>
      </c>
      <c r="AF5482">
        <v>138</v>
      </c>
      <c r="AG5482">
        <v>97</v>
      </c>
      <c r="AH5482">
        <v>49</v>
      </c>
      <c r="AI5482">
        <v>135</v>
      </c>
      <c r="AJ5482">
        <v>879</v>
      </c>
      <c r="AK5482">
        <v>761</v>
      </c>
      <c r="AL5482">
        <v>367</v>
      </c>
      <c r="AM5482">
        <v>721</v>
      </c>
    </row>
    <row r="5483" spans="1:39" x14ac:dyDescent="0.15">
      <c r="A5483" t="s">
        <v>139</v>
      </c>
      <c r="B5483">
        <v>100</v>
      </c>
      <c r="C5483">
        <v>2</v>
      </c>
      <c r="D5483">
        <v>0</v>
      </c>
      <c r="E5483" t="s">
        <v>28</v>
      </c>
      <c r="F5483" t="s">
        <v>206</v>
      </c>
      <c r="G5483">
        <v>247</v>
      </c>
      <c r="H5483">
        <v>512</v>
      </c>
      <c r="I5483">
        <v>607</v>
      </c>
      <c r="J5483">
        <v>25719.52</v>
      </c>
      <c r="K5483">
        <v>18828.330000000002</v>
      </c>
      <c r="L5483">
        <v>14973.5</v>
      </c>
      <c r="M5483">
        <v>7914.3939</v>
      </c>
      <c r="N5483">
        <v>247</v>
      </c>
      <c r="O5483">
        <v>255</v>
      </c>
      <c r="P5483">
        <v>321</v>
      </c>
      <c r="Q5483">
        <v>13093.61</v>
      </c>
      <c r="R5483">
        <v>9471.02</v>
      </c>
      <c r="S5483">
        <v>5915.44</v>
      </c>
      <c r="T5483">
        <v>4160.8503000000001</v>
      </c>
      <c r="U5483">
        <v>247</v>
      </c>
      <c r="V5483">
        <v>257</v>
      </c>
      <c r="W5483">
        <v>286</v>
      </c>
      <c r="X5483">
        <v>12625.91</v>
      </c>
      <c r="Y5483">
        <v>9357.31</v>
      </c>
      <c r="Z5483">
        <v>9058.06</v>
      </c>
      <c r="AA5483">
        <v>3753.5436</v>
      </c>
      <c r="AB5483">
        <v>242</v>
      </c>
      <c r="AC5483">
        <v>239</v>
      </c>
      <c r="AD5483">
        <v>198</v>
      </c>
      <c r="AE5483">
        <v>175</v>
      </c>
      <c r="AF5483">
        <v>242</v>
      </c>
      <c r="AG5483">
        <v>239</v>
      </c>
      <c r="AH5483">
        <v>198</v>
      </c>
      <c r="AI5483">
        <v>175</v>
      </c>
      <c r="AJ5483">
        <v>242</v>
      </c>
      <c r="AK5483">
        <v>239</v>
      </c>
      <c r="AL5483">
        <v>198</v>
      </c>
      <c r="AM5483">
        <v>175</v>
      </c>
    </row>
    <row r="5484" spans="1:39" x14ac:dyDescent="0.15">
      <c r="A5484" t="s">
        <v>139</v>
      </c>
      <c r="B5484">
        <v>100</v>
      </c>
      <c r="C5484">
        <v>2</v>
      </c>
      <c r="D5484">
        <v>0</v>
      </c>
      <c r="E5484" t="s">
        <v>29</v>
      </c>
      <c r="F5484" t="s">
        <v>206</v>
      </c>
      <c r="G5484">
        <v>2</v>
      </c>
      <c r="H5484">
        <v>4</v>
      </c>
      <c r="I5484">
        <v>10</v>
      </c>
      <c r="J5484">
        <v>298.91000000000003</v>
      </c>
      <c r="K5484">
        <v>168.28</v>
      </c>
      <c r="L5484">
        <v>168.28</v>
      </c>
      <c r="M5484">
        <v>85.216700000000003</v>
      </c>
      <c r="N5484">
        <v>2</v>
      </c>
      <c r="O5484">
        <v>2</v>
      </c>
      <c r="P5484">
        <v>8</v>
      </c>
      <c r="Q5484">
        <v>169.92</v>
      </c>
      <c r="R5484">
        <v>95.77</v>
      </c>
      <c r="S5484">
        <v>95.77</v>
      </c>
      <c r="T5484">
        <v>50.906700000000001</v>
      </c>
      <c r="U5484">
        <v>2</v>
      </c>
      <c r="V5484">
        <v>2</v>
      </c>
      <c r="W5484">
        <v>2</v>
      </c>
      <c r="X5484">
        <v>128.99</v>
      </c>
      <c r="Y5484">
        <v>72.510000000000005</v>
      </c>
      <c r="Z5484">
        <v>72.510000000000005</v>
      </c>
      <c r="AA5484">
        <v>34.31</v>
      </c>
      <c r="AB5484">
        <v>2</v>
      </c>
      <c r="AC5484">
        <v>2</v>
      </c>
      <c r="AD5484">
        <v>2</v>
      </c>
      <c r="AE5484">
        <v>2</v>
      </c>
      <c r="AF5484">
        <v>2</v>
      </c>
      <c r="AG5484">
        <v>2</v>
      </c>
      <c r="AH5484">
        <v>2</v>
      </c>
      <c r="AI5484">
        <v>2</v>
      </c>
      <c r="AJ5484">
        <v>2</v>
      </c>
      <c r="AK5484">
        <v>2</v>
      </c>
      <c r="AL5484">
        <v>2</v>
      </c>
      <c r="AM5484">
        <v>2</v>
      </c>
    </row>
    <row r="5485" spans="1:39" x14ac:dyDescent="0.15">
      <c r="A5485" t="s">
        <v>139</v>
      </c>
      <c r="B5485">
        <v>100</v>
      </c>
      <c r="C5485">
        <v>2</v>
      </c>
      <c r="D5485">
        <v>0</v>
      </c>
      <c r="E5485" t="s">
        <v>32</v>
      </c>
      <c r="F5485" t="s">
        <v>206</v>
      </c>
      <c r="G5485">
        <v>14</v>
      </c>
      <c r="H5485">
        <v>28</v>
      </c>
      <c r="I5485">
        <v>36</v>
      </c>
      <c r="J5485">
        <v>1527.8</v>
      </c>
      <c r="K5485">
        <v>1099.8699999999999</v>
      </c>
      <c r="L5485">
        <v>917.17</v>
      </c>
      <c r="M5485">
        <v>442.83370000000002</v>
      </c>
      <c r="N5485">
        <v>14</v>
      </c>
      <c r="O5485">
        <v>14</v>
      </c>
      <c r="P5485">
        <v>16</v>
      </c>
      <c r="Q5485">
        <v>660.88</v>
      </c>
      <c r="R5485">
        <v>495.68</v>
      </c>
      <c r="S5485">
        <v>312.98</v>
      </c>
      <c r="T5485">
        <v>211.98150000000001</v>
      </c>
      <c r="U5485">
        <v>14</v>
      </c>
      <c r="V5485">
        <v>14</v>
      </c>
      <c r="W5485">
        <v>20</v>
      </c>
      <c r="X5485">
        <v>866.92</v>
      </c>
      <c r="Y5485">
        <v>604.19000000000005</v>
      </c>
      <c r="Z5485">
        <v>604.19000000000005</v>
      </c>
      <c r="AA5485">
        <v>230.85220000000001</v>
      </c>
      <c r="AB5485">
        <v>14</v>
      </c>
      <c r="AC5485">
        <v>14</v>
      </c>
      <c r="AD5485">
        <v>13</v>
      </c>
      <c r="AE5485">
        <v>14</v>
      </c>
      <c r="AF5485">
        <v>14</v>
      </c>
      <c r="AG5485">
        <v>14</v>
      </c>
      <c r="AH5485">
        <v>13</v>
      </c>
      <c r="AI5485">
        <v>14</v>
      </c>
      <c r="AJ5485">
        <v>14</v>
      </c>
      <c r="AK5485">
        <v>14</v>
      </c>
      <c r="AL5485">
        <v>13</v>
      </c>
      <c r="AM5485">
        <v>14</v>
      </c>
    </row>
    <row r="5486" spans="1:39" x14ac:dyDescent="0.15">
      <c r="A5486" t="s">
        <v>139</v>
      </c>
      <c r="B5486">
        <v>100</v>
      </c>
      <c r="C5486">
        <v>2</v>
      </c>
      <c r="D5486">
        <v>1</v>
      </c>
      <c r="E5486" t="s">
        <v>28</v>
      </c>
      <c r="F5486" t="s">
        <v>206</v>
      </c>
      <c r="G5486">
        <v>816</v>
      </c>
      <c r="H5486">
        <v>1699</v>
      </c>
      <c r="I5486">
        <v>2110</v>
      </c>
      <c r="J5486">
        <v>86616.57</v>
      </c>
      <c r="K5486">
        <v>63684.34</v>
      </c>
      <c r="L5486">
        <v>54323.5</v>
      </c>
      <c r="M5486">
        <v>26231.2559</v>
      </c>
      <c r="N5486">
        <v>816</v>
      </c>
      <c r="O5486">
        <v>837</v>
      </c>
      <c r="P5486">
        <v>1140</v>
      </c>
      <c r="Q5486">
        <v>45611.94</v>
      </c>
      <c r="R5486">
        <v>32364.76</v>
      </c>
      <c r="S5486">
        <v>24681.13</v>
      </c>
      <c r="T5486">
        <v>14411.2628</v>
      </c>
      <c r="U5486">
        <v>816</v>
      </c>
      <c r="V5486">
        <v>862</v>
      </c>
      <c r="W5486">
        <v>970</v>
      </c>
      <c r="X5486">
        <v>41004.629999999997</v>
      </c>
      <c r="Y5486">
        <v>31319.58</v>
      </c>
      <c r="Z5486">
        <v>29642.37</v>
      </c>
      <c r="AA5486">
        <v>11819.9931</v>
      </c>
      <c r="AB5486">
        <v>796</v>
      </c>
      <c r="AC5486">
        <v>812</v>
      </c>
      <c r="AD5486">
        <v>578</v>
      </c>
      <c r="AE5486">
        <v>767</v>
      </c>
      <c r="AF5486">
        <v>796</v>
      </c>
      <c r="AG5486">
        <v>812</v>
      </c>
      <c r="AH5486">
        <v>578</v>
      </c>
      <c r="AI5486">
        <v>767</v>
      </c>
      <c r="AJ5486">
        <v>796</v>
      </c>
      <c r="AK5486">
        <v>812</v>
      </c>
      <c r="AL5486">
        <v>578</v>
      </c>
      <c r="AM5486">
        <v>767</v>
      </c>
    </row>
    <row r="5487" spans="1:39" x14ac:dyDescent="0.15">
      <c r="A5487" t="s">
        <v>139</v>
      </c>
      <c r="B5487">
        <v>100</v>
      </c>
      <c r="C5487">
        <v>2</v>
      </c>
      <c r="D5487">
        <v>1</v>
      </c>
      <c r="E5487" t="s">
        <v>30</v>
      </c>
      <c r="F5487" t="s">
        <v>206</v>
      </c>
      <c r="G5487">
        <v>93</v>
      </c>
      <c r="H5487">
        <v>190</v>
      </c>
      <c r="I5487">
        <v>231</v>
      </c>
      <c r="J5487">
        <v>10119.370000000001</v>
      </c>
      <c r="K5487">
        <v>7341.87</v>
      </c>
      <c r="L5487">
        <v>6283.53</v>
      </c>
      <c r="M5487">
        <v>2945.4272999999998</v>
      </c>
      <c r="N5487">
        <v>93</v>
      </c>
      <c r="O5487">
        <v>95</v>
      </c>
      <c r="P5487">
        <v>118</v>
      </c>
      <c r="Q5487">
        <v>5121.1099999999997</v>
      </c>
      <c r="R5487">
        <v>3603.13</v>
      </c>
      <c r="S5487">
        <v>2792.09</v>
      </c>
      <c r="T5487">
        <v>1604.8121000000001</v>
      </c>
      <c r="U5487">
        <v>93</v>
      </c>
      <c r="V5487">
        <v>95</v>
      </c>
      <c r="W5487">
        <v>113</v>
      </c>
      <c r="X5487">
        <v>4998.26</v>
      </c>
      <c r="Y5487">
        <v>3738.74</v>
      </c>
      <c r="Z5487">
        <v>3491.44</v>
      </c>
      <c r="AA5487">
        <v>1340.6152</v>
      </c>
      <c r="AB5487">
        <v>89</v>
      </c>
      <c r="AC5487">
        <v>93</v>
      </c>
      <c r="AD5487">
        <v>61</v>
      </c>
      <c r="AE5487">
        <v>88</v>
      </c>
      <c r="AF5487">
        <v>89</v>
      </c>
      <c r="AG5487">
        <v>93</v>
      </c>
      <c r="AH5487">
        <v>61</v>
      </c>
      <c r="AI5487">
        <v>88</v>
      </c>
      <c r="AJ5487">
        <v>89</v>
      </c>
      <c r="AK5487">
        <v>93</v>
      </c>
      <c r="AL5487">
        <v>61</v>
      </c>
      <c r="AM5487">
        <v>88</v>
      </c>
    </row>
    <row r="5488" spans="1:39" x14ac:dyDescent="0.15">
      <c r="A5488" t="s">
        <v>139</v>
      </c>
      <c r="B5488">
        <v>100</v>
      </c>
      <c r="C5488">
        <v>2</v>
      </c>
      <c r="D5488">
        <v>1</v>
      </c>
      <c r="E5488" t="s">
        <v>29</v>
      </c>
      <c r="F5488" t="s">
        <v>206</v>
      </c>
      <c r="G5488">
        <v>1039</v>
      </c>
      <c r="H5488">
        <v>2192</v>
      </c>
      <c r="I5488">
        <v>2756</v>
      </c>
      <c r="J5488">
        <v>113965.27</v>
      </c>
      <c r="K5488">
        <v>80580.58</v>
      </c>
      <c r="L5488">
        <v>69066</v>
      </c>
      <c r="M5488">
        <v>34836.766199999998</v>
      </c>
      <c r="N5488">
        <v>1039</v>
      </c>
      <c r="O5488">
        <v>1080</v>
      </c>
      <c r="P5488">
        <v>1449</v>
      </c>
      <c r="Q5488">
        <v>57813.15</v>
      </c>
      <c r="R5488">
        <v>39596.11</v>
      </c>
      <c r="S5488">
        <v>30438.42</v>
      </c>
      <c r="T5488">
        <v>18749.399799999999</v>
      </c>
      <c r="U5488">
        <v>1039</v>
      </c>
      <c r="V5488">
        <v>1112</v>
      </c>
      <c r="W5488">
        <v>1307</v>
      </c>
      <c r="X5488">
        <v>56152.12</v>
      </c>
      <c r="Y5488">
        <v>40984.47</v>
      </c>
      <c r="Z5488">
        <v>38627.58</v>
      </c>
      <c r="AA5488">
        <v>16087.366400000001</v>
      </c>
      <c r="AB5488">
        <v>994</v>
      </c>
      <c r="AC5488">
        <v>1002</v>
      </c>
      <c r="AD5488">
        <v>721</v>
      </c>
      <c r="AE5488">
        <v>1014</v>
      </c>
      <c r="AF5488">
        <v>994</v>
      </c>
      <c r="AG5488">
        <v>1002</v>
      </c>
      <c r="AH5488">
        <v>721</v>
      </c>
      <c r="AI5488">
        <v>1014</v>
      </c>
      <c r="AJ5488">
        <v>994</v>
      </c>
      <c r="AK5488">
        <v>1002</v>
      </c>
      <c r="AL5488">
        <v>721</v>
      </c>
      <c r="AM5488">
        <v>1014</v>
      </c>
    </row>
    <row r="5489" spans="1:39" x14ac:dyDescent="0.15">
      <c r="A5489" t="s">
        <v>139</v>
      </c>
      <c r="B5489">
        <v>100</v>
      </c>
      <c r="C5489">
        <v>2</v>
      </c>
      <c r="D5489">
        <v>1</v>
      </c>
      <c r="E5489" t="s">
        <v>31</v>
      </c>
      <c r="F5489" t="s">
        <v>206</v>
      </c>
      <c r="G5489">
        <v>1</v>
      </c>
      <c r="H5489">
        <v>2</v>
      </c>
      <c r="I5489">
        <v>2</v>
      </c>
      <c r="J5489">
        <v>63.99</v>
      </c>
      <c r="K5489">
        <v>49.59</v>
      </c>
      <c r="L5489">
        <v>49.59</v>
      </c>
      <c r="M5489">
        <v>15.4</v>
      </c>
      <c r="N5489">
        <v>1</v>
      </c>
      <c r="O5489">
        <v>1</v>
      </c>
      <c r="P5489">
        <v>1</v>
      </c>
      <c r="Q5489">
        <v>24</v>
      </c>
      <c r="R5489">
        <v>21.6</v>
      </c>
      <c r="S5489">
        <v>21.6</v>
      </c>
      <c r="T5489">
        <v>0</v>
      </c>
      <c r="U5489">
        <v>1</v>
      </c>
      <c r="V5489">
        <v>1</v>
      </c>
      <c r="W5489">
        <v>1</v>
      </c>
      <c r="X5489">
        <v>39.99</v>
      </c>
      <c r="Y5489">
        <v>27.99</v>
      </c>
      <c r="Z5489">
        <v>27.99</v>
      </c>
      <c r="AA5489">
        <v>15.4</v>
      </c>
      <c r="AB5489">
        <v>1</v>
      </c>
      <c r="AC5489">
        <v>1</v>
      </c>
      <c r="AD5489">
        <v>0</v>
      </c>
      <c r="AE5489">
        <v>1</v>
      </c>
      <c r="AF5489">
        <v>1</v>
      </c>
      <c r="AG5489">
        <v>1</v>
      </c>
      <c r="AH5489">
        <v>0</v>
      </c>
      <c r="AI5489">
        <v>1</v>
      </c>
      <c r="AJ5489">
        <v>1</v>
      </c>
      <c r="AK5489">
        <v>1</v>
      </c>
      <c r="AL5489">
        <v>0</v>
      </c>
      <c r="AM5489">
        <v>1</v>
      </c>
    </row>
    <row r="5490" spans="1:39" x14ac:dyDescent="0.15">
      <c r="A5490" t="s">
        <v>139</v>
      </c>
      <c r="B5490">
        <v>100</v>
      </c>
      <c r="C5490">
        <v>2</v>
      </c>
      <c r="D5490">
        <v>1</v>
      </c>
      <c r="E5490" t="s">
        <v>32</v>
      </c>
      <c r="F5490" t="s">
        <v>206</v>
      </c>
      <c r="G5490">
        <v>23</v>
      </c>
      <c r="H5490">
        <v>49</v>
      </c>
      <c r="I5490">
        <v>62</v>
      </c>
      <c r="J5490">
        <v>2722.45</v>
      </c>
      <c r="K5490">
        <v>1831.14</v>
      </c>
      <c r="L5490">
        <v>1584.96</v>
      </c>
      <c r="M5490">
        <v>916.92849999999999</v>
      </c>
      <c r="N5490">
        <v>23</v>
      </c>
      <c r="O5490">
        <v>24</v>
      </c>
      <c r="P5490">
        <v>33</v>
      </c>
      <c r="Q5490">
        <v>1372.69</v>
      </c>
      <c r="R5490">
        <v>921.45</v>
      </c>
      <c r="S5490">
        <v>711.08</v>
      </c>
      <c r="T5490">
        <v>465.38990000000001</v>
      </c>
      <c r="U5490">
        <v>23</v>
      </c>
      <c r="V5490">
        <v>25</v>
      </c>
      <c r="W5490">
        <v>29</v>
      </c>
      <c r="X5490">
        <v>1349.76</v>
      </c>
      <c r="Y5490">
        <v>909.69</v>
      </c>
      <c r="Z5490">
        <v>873.88</v>
      </c>
      <c r="AA5490">
        <v>451.53859999999997</v>
      </c>
      <c r="AB5490">
        <v>23</v>
      </c>
      <c r="AC5490">
        <v>23</v>
      </c>
      <c r="AD5490">
        <v>21</v>
      </c>
      <c r="AE5490">
        <v>23</v>
      </c>
      <c r="AF5490">
        <v>23</v>
      </c>
      <c r="AG5490">
        <v>23</v>
      </c>
      <c r="AH5490">
        <v>21</v>
      </c>
      <c r="AI5490">
        <v>23</v>
      </c>
      <c r="AJ5490">
        <v>23</v>
      </c>
      <c r="AK5490">
        <v>23</v>
      </c>
      <c r="AL5490">
        <v>21</v>
      </c>
      <c r="AM5490">
        <v>23</v>
      </c>
    </row>
    <row r="5491" spans="1:39" x14ac:dyDescent="0.15">
      <c r="A5491" t="s">
        <v>139</v>
      </c>
      <c r="B5491">
        <v>100</v>
      </c>
      <c r="C5491">
        <v>2</v>
      </c>
      <c r="D5491">
        <v>2</v>
      </c>
      <c r="E5491" t="s">
        <v>28</v>
      </c>
      <c r="F5491" t="s">
        <v>206</v>
      </c>
      <c r="G5491">
        <v>261</v>
      </c>
      <c r="H5491">
        <v>536</v>
      </c>
      <c r="I5491">
        <v>648</v>
      </c>
      <c r="J5491">
        <v>27671.15</v>
      </c>
      <c r="K5491">
        <v>20399.53</v>
      </c>
      <c r="L5491">
        <v>17228.16</v>
      </c>
      <c r="M5491">
        <v>8396.2389000000003</v>
      </c>
      <c r="N5491">
        <v>261</v>
      </c>
      <c r="O5491">
        <v>269</v>
      </c>
      <c r="P5491">
        <v>342</v>
      </c>
      <c r="Q5491">
        <v>14472.44</v>
      </c>
      <c r="R5491">
        <v>10466.280000000001</v>
      </c>
      <c r="S5491">
        <v>7630.47</v>
      </c>
      <c r="T5491">
        <v>4540.8469999999998</v>
      </c>
      <c r="U5491">
        <v>261</v>
      </c>
      <c r="V5491">
        <v>267</v>
      </c>
      <c r="W5491">
        <v>306</v>
      </c>
      <c r="X5491">
        <v>13198.71</v>
      </c>
      <c r="Y5491">
        <v>9933.25</v>
      </c>
      <c r="Z5491">
        <v>9597.69</v>
      </c>
      <c r="AA5491">
        <v>3855.3919000000001</v>
      </c>
      <c r="AB5491">
        <v>246</v>
      </c>
      <c r="AC5491">
        <v>259</v>
      </c>
      <c r="AD5491">
        <v>153</v>
      </c>
      <c r="AE5491">
        <v>230</v>
      </c>
      <c r="AF5491">
        <v>246</v>
      </c>
      <c r="AG5491">
        <v>259</v>
      </c>
      <c r="AH5491">
        <v>153</v>
      </c>
      <c r="AI5491">
        <v>230</v>
      </c>
      <c r="AJ5491">
        <v>246</v>
      </c>
      <c r="AK5491">
        <v>259</v>
      </c>
      <c r="AL5491">
        <v>153</v>
      </c>
      <c r="AM5491">
        <v>230</v>
      </c>
    </row>
    <row r="5492" spans="1:39" x14ac:dyDescent="0.15">
      <c r="A5492" t="s">
        <v>139</v>
      </c>
      <c r="B5492">
        <v>100</v>
      </c>
      <c r="C5492">
        <v>2</v>
      </c>
      <c r="D5492">
        <v>2</v>
      </c>
      <c r="E5492" t="s">
        <v>30</v>
      </c>
      <c r="F5492" t="s">
        <v>206</v>
      </c>
      <c r="G5492">
        <v>38</v>
      </c>
      <c r="H5492">
        <v>79</v>
      </c>
      <c r="I5492">
        <v>90</v>
      </c>
      <c r="J5492">
        <v>3737.32</v>
      </c>
      <c r="K5492">
        <v>2832.99</v>
      </c>
      <c r="L5492">
        <v>2389.64</v>
      </c>
      <c r="M5492">
        <v>1059.8794</v>
      </c>
      <c r="N5492">
        <v>38</v>
      </c>
      <c r="O5492">
        <v>39</v>
      </c>
      <c r="P5492">
        <v>49</v>
      </c>
      <c r="Q5492">
        <v>1903.62</v>
      </c>
      <c r="R5492">
        <v>1424.86</v>
      </c>
      <c r="S5492">
        <v>1007.44</v>
      </c>
      <c r="T5492">
        <v>552.21889999999996</v>
      </c>
      <c r="U5492">
        <v>38</v>
      </c>
      <c r="V5492">
        <v>40</v>
      </c>
      <c r="W5492">
        <v>41</v>
      </c>
      <c r="X5492">
        <v>1833.7</v>
      </c>
      <c r="Y5492">
        <v>1408.13</v>
      </c>
      <c r="Z5492">
        <v>1382.2</v>
      </c>
      <c r="AA5492">
        <v>507.66050000000001</v>
      </c>
      <c r="AB5492">
        <v>37</v>
      </c>
      <c r="AC5492">
        <v>38</v>
      </c>
      <c r="AD5492">
        <v>19</v>
      </c>
      <c r="AE5492">
        <v>38</v>
      </c>
      <c r="AF5492">
        <v>37</v>
      </c>
      <c r="AG5492">
        <v>38</v>
      </c>
      <c r="AH5492">
        <v>19</v>
      </c>
      <c r="AI5492">
        <v>38</v>
      </c>
      <c r="AJ5492">
        <v>37</v>
      </c>
      <c r="AK5492">
        <v>38</v>
      </c>
      <c r="AL5492">
        <v>19</v>
      </c>
      <c r="AM5492">
        <v>38</v>
      </c>
    </row>
    <row r="5493" spans="1:39" x14ac:dyDescent="0.15">
      <c r="A5493" t="s">
        <v>139</v>
      </c>
      <c r="B5493">
        <v>100</v>
      </c>
      <c r="C5493">
        <v>2</v>
      </c>
      <c r="D5493">
        <v>2</v>
      </c>
      <c r="E5493" t="s">
        <v>29</v>
      </c>
      <c r="F5493" t="s">
        <v>206</v>
      </c>
      <c r="G5493">
        <v>124</v>
      </c>
      <c r="H5493">
        <v>256</v>
      </c>
      <c r="I5493">
        <v>323</v>
      </c>
      <c r="J5493">
        <v>13378.95</v>
      </c>
      <c r="K5493">
        <v>9568.7800000000007</v>
      </c>
      <c r="L5493">
        <v>7874.4</v>
      </c>
      <c r="M5493">
        <v>3921.2851000000001</v>
      </c>
      <c r="N5493">
        <v>124</v>
      </c>
      <c r="O5493">
        <v>128</v>
      </c>
      <c r="P5493">
        <v>168</v>
      </c>
      <c r="Q5493">
        <v>7068.84</v>
      </c>
      <c r="R5493">
        <v>4931.88</v>
      </c>
      <c r="S5493">
        <v>3559.95</v>
      </c>
      <c r="T5493">
        <v>2069.9385000000002</v>
      </c>
      <c r="U5493">
        <v>124</v>
      </c>
      <c r="V5493">
        <v>128</v>
      </c>
      <c r="W5493">
        <v>155</v>
      </c>
      <c r="X5493">
        <v>6310.11</v>
      </c>
      <c r="Y5493">
        <v>4636.8999999999996</v>
      </c>
      <c r="Z5493">
        <v>4314.45</v>
      </c>
      <c r="AA5493">
        <v>1851.3466000000001</v>
      </c>
      <c r="AB5493">
        <v>115</v>
      </c>
      <c r="AC5493">
        <v>118</v>
      </c>
      <c r="AD5493">
        <v>67</v>
      </c>
      <c r="AE5493">
        <v>120</v>
      </c>
      <c r="AF5493">
        <v>115</v>
      </c>
      <c r="AG5493">
        <v>118</v>
      </c>
      <c r="AH5493">
        <v>67</v>
      </c>
      <c r="AI5493">
        <v>120</v>
      </c>
      <c r="AJ5493">
        <v>115</v>
      </c>
      <c r="AK5493">
        <v>118</v>
      </c>
      <c r="AL5493">
        <v>67</v>
      </c>
      <c r="AM5493">
        <v>120</v>
      </c>
    </row>
    <row r="5494" spans="1:39" x14ac:dyDescent="0.15">
      <c r="A5494" t="s">
        <v>139</v>
      </c>
      <c r="B5494">
        <v>100</v>
      </c>
      <c r="C5494">
        <v>2</v>
      </c>
      <c r="D5494">
        <v>2</v>
      </c>
      <c r="E5494" t="s">
        <v>32</v>
      </c>
      <c r="F5494" t="s">
        <v>206</v>
      </c>
      <c r="G5494">
        <v>11</v>
      </c>
      <c r="H5494">
        <v>26</v>
      </c>
      <c r="I5494">
        <v>35</v>
      </c>
      <c r="J5494">
        <v>1365.98</v>
      </c>
      <c r="K5494">
        <v>926.72</v>
      </c>
      <c r="L5494">
        <v>860.51</v>
      </c>
      <c r="M5494">
        <v>422.74419999999998</v>
      </c>
      <c r="N5494">
        <v>11</v>
      </c>
      <c r="O5494">
        <v>12</v>
      </c>
      <c r="P5494">
        <v>16</v>
      </c>
      <c r="Q5494">
        <v>640.88</v>
      </c>
      <c r="R5494">
        <v>453.88</v>
      </c>
      <c r="S5494">
        <v>397.9</v>
      </c>
      <c r="T5494">
        <v>209.905</v>
      </c>
      <c r="U5494">
        <v>11</v>
      </c>
      <c r="V5494">
        <v>14</v>
      </c>
      <c r="W5494">
        <v>19</v>
      </c>
      <c r="X5494">
        <v>725.1</v>
      </c>
      <c r="Y5494">
        <v>472.84</v>
      </c>
      <c r="Z5494">
        <v>462.61</v>
      </c>
      <c r="AA5494">
        <v>212.83920000000001</v>
      </c>
      <c r="AB5494">
        <v>11</v>
      </c>
      <c r="AC5494">
        <v>8</v>
      </c>
      <c r="AD5494">
        <v>7</v>
      </c>
      <c r="AE5494">
        <v>10</v>
      </c>
      <c r="AF5494">
        <v>11</v>
      </c>
      <c r="AG5494">
        <v>8</v>
      </c>
      <c r="AH5494">
        <v>7</v>
      </c>
      <c r="AI5494">
        <v>10</v>
      </c>
      <c r="AJ5494">
        <v>11</v>
      </c>
      <c r="AK5494">
        <v>8</v>
      </c>
      <c r="AL5494">
        <v>7</v>
      </c>
      <c r="AM5494">
        <v>10</v>
      </c>
    </row>
    <row r="5495" spans="1:39" x14ac:dyDescent="0.15">
      <c r="A5495" t="s">
        <v>140</v>
      </c>
      <c r="B5495">
        <v>-1</v>
      </c>
      <c r="C5495">
        <v>0</v>
      </c>
      <c r="D5495">
        <v>0</v>
      </c>
      <c r="E5495" t="s">
        <v>28</v>
      </c>
      <c r="F5495" t="s">
        <v>206</v>
      </c>
      <c r="G5495">
        <v>0</v>
      </c>
      <c r="H5495">
        <v>45505</v>
      </c>
      <c r="I5495">
        <v>94908</v>
      </c>
      <c r="J5495">
        <v>5707209.2000000002</v>
      </c>
      <c r="K5495">
        <v>4624926.3899999997</v>
      </c>
      <c r="L5495">
        <v>4532709.2300000004</v>
      </c>
      <c r="M5495">
        <v>1396055.7046000001</v>
      </c>
      <c r="N5495">
        <v>0</v>
      </c>
      <c r="O5495">
        <v>1131</v>
      </c>
      <c r="P5495">
        <v>4167</v>
      </c>
      <c r="Q5495">
        <v>253145.42</v>
      </c>
      <c r="R5495">
        <v>199018.32</v>
      </c>
      <c r="S5495">
        <v>189743.93</v>
      </c>
      <c r="T5495">
        <v>70297.692999999999</v>
      </c>
      <c r="U5495">
        <v>0</v>
      </c>
      <c r="V5495">
        <v>44374</v>
      </c>
      <c r="W5495">
        <v>90741</v>
      </c>
      <c r="X5495">
        <v>5454063.7800000003</v>
      </c>
      <c r="Y5495">
        <v>4425908.07</v>
      </c>
      <c r="Z5495">
        <v>4342965.3</v>
      </c>
      <c r="AA5495">
        <v>1325758.0116000001</v>
      </c>
      <c r="AB5495">
        <v>0</v>
      </c>
      <c r="AC5495">
        <v>0</v>
      </c>
      <c r="AD5495">
        <v>0</v>
      </c>
      <c r="AE5495">
        <v>0</v>
      </c>
      <c r="AF5495">
        <v>0</v>
      </c>
      <c r="AG5495">
        <v>0</v>
      </c>
      <c r="AH5495">
        <v>0</v>
      </c>
      <c r="AI5495">
        <v>0</v>
      </c>
      <c r="AJ5495">
        <v>0</v>
      </c>
      <c r="AK5495">
        <v>0</v>
      </c>
      <c r="AL5495">
        <v>0</v>
      </c>
      <c r="AM5495">
        <v>0</v>
      </c>
    </row>
    <row r="5496" spans="1:39" x14ac:dyDescent="0.15">
      <c r="A5496" t="s">
        <v>140</v>
      </c>
      <c r="B5496">
        <v>5</v>
      </c>
      <c r="C5496">
        <v>1</v>
      </c>
      <c r="D5496">
        <v>0</v>
      </c>
      <c r="E5496" t="s">
        <v>28</v>
      </c>
      <c r="F5496" t="s">
        <v>206</v>
      </c>
      <c r="G5496">
        <v>630</v>
      </c>
      <c r="H5496">
        <v>2321</v>
      </c>
      <c r="I5496">
        <v>12948</v>
      </c>
      <c r="J5496">
        <v>880685.95</v>
      </c>
      <c r="K5496">
        <v>701010.32</v>
      </c>
      <c r="L5496">
        <v>580600.87</v>
      </c>
      <c r="M5496">
        <v>220274.57740000001</v>
      </c>
      <c r="N5496">
        <v>381</v>
      </c>
      <c r="O5496">
        <v>1273</v>
      </c>
      <c r="P5496">
        <v>8089</v>
      </c>
      <c r="Q5496">
        <v>548726.56000000006</v>
      </c>
      <c r="R5496">
        <v>435348.99</v>
      </c>
      <c r="S5496">
        <v>342063.68</v>
      </c>
      <c r="T5496">
        <v>145487.49650000001</v>
      </c>
      <c r="U5496">
        <v>249</v>
      </c>
      <c r="V5496">
        <v>1048</v>
      </c>
      <c r="W5496">
        <v>4859</v>
      </c>
      <c r="X5496">
        <v>331959.39</v>
      </c>
      <c r="Y5496">
        <v>265661.33</v>
      </c>
      <c r="Z5496">
        <v>238537.19</v>
      </c>
      <c r="AA5496">
        <v>74787.080900000001</v>
      </c>
      <c r="AB5496">
        <v>609</v>
      </c>
      <c r="AC5496">
        <v>596</v>
      </c>
      <c r="AD5496">
        <v>525</v>
      </c>
      <c r="AE5496">
        <v>416</v>
      </c>
      <c r="AF5496">
        <v>377</v>
      </c>
      <c r="AG5496">
        <v>372</v>
      </c>
      <c r="AH5496">
        <v>338</v>
      </c>
      <c r="AI5496">
        <v>247</v>
      </c>
      <c r="AJ5496">
        <v>232</v>
      </c>
      <c r="AK5496">
        <v>224</v>
      </c>
      <c r="AL5496">
        <v>187</v>
      </c>
      <c r="AM5496">
        <v>169</v>
      </c>
    </row>
    <row r="5497" spans="1:39" x14ac:dyDescent="0.15">
      <c r="A5497" t="s">
        <v>140</v>
      </c>
      <c r="B5497">
        <v>5</v>
      </c>
      <c r="C5497">
        <v>1</v>
      </c>
      <c r="D5497">
        <v>0</v>
      </c>
      <c r="E5497" t="s">
        <v>29</v>
      </c>
      <c r="F5497" t="s">
        <v>206</v>
      </c>
      <c r="G5497">
        <v>10</v>
      </c>
      <c r="H5497">
        <v>69</v>
      </c>
      <c r="I5497">
        <v>250</v>
      </c>
      <c r="J5497">
        <v>17415.5</v>
      </c>
      <c r="K5497">
        <v>12433.02</v>
      </c>
      <c r="L5497">
        <v>10017.01</v>
      </c>
      <c r="M5497">
        <v>4083.3787000000002</v>
      </c>
      <c r="N5497">
        <v>6</v>
      </c>
      <c r="O5497">
        <v>27</v>
      </c>
      <c r="P5497">
        <v>119</v>
      </c>
      <c r="Q5497">
        <v>8165.61</v>
      </c>
      <c r="R5497">
        <v>6620.04</v>
      </c>
      <c r="S5497">
        <v>4753.7</v>
      </c>
      <c r="T5497">
        <v>2112.7188999999998</v>
      </c>
      <c r="U5497">
        <v>4</v>
      </c>
      <c r="V5497">
        <v>42</v>
      </c>
      <c r="W5497">
        <v>131</v>
      </c>
      <c r="X5497">
        <v>9249.89</v>
      </c>
      <c r="Y5497">
        <v>5812.98</v>
      </c>
      <c r="Z5497">
        <v>5263.31</v>
      </c>
      <c r="AA5497">
        <v>1970.6597999999999</v>
      </c>
      <c r="AB5497">
        <v>10</v>
      </c>
      <c r="AC5497">
        <v>9</v>
      </c>
      <c r="AD5497">
        <v>9</v>
      </c>
      <c r="AE5497">
        <v>6</v>
      </c>
      <c r="AF5497">
        <v>6</v>
      </c>
      <c r="AG5497">
        <v>6</v>
      </c>
      <c r="AH5497">
        <v>6</v>
      </c>
      <c r="AI5497">
        <v>3</v>
      </c>
      <c r="AJ5497">
        <v>4</v>
      </c>
      <c r="AK5497">
        <v>3</v>
      </c>
      <c r="AL5497">
        <v>3</v>
      </c>
      <c r="AM5497">
        <v>3</v>
      </c>
    </row>
    <row r="5498" spans="1:39" x14ac:dyDescent="0.15">
      <c r="A5498" t="s">
        <v>140</v>
      </c>
      <c r="B5498">
        <v>5</v>
      </c>
      <c r="C5498">
        <v>1</v>
      </c>
      <c r="D5498">
        <v>0</v>
      </c>
      <c r="E5498" t="s">
        <v>32</v>
      </c>
      <c r="F5498" t="s">
        <v>206</v>
      </c>
      <c r="G5498">
        <v>363</v>
      </c>
      <c r="H5498">
        <v>1377</v>
      </c>
      <c r="I5498">
        <v>7570</v>
      </c>
      <c r="J5498">
        <v>512735.06</v>
      </c>
      <c r="K5498">
        <v>384339.21</v>
      </c>
      <c r="L5498">
        <v>351512.15</v>
      </c>
      <c r="M5498">
        <v>117137.7141</v>
      </c>
      <c r="N5498">
        <v>44</v>
      </c>
      <c r="O5498">
        <v>191</v>
      </c>
      <c r="P5498">
        <v>919</v>
      </c>
      <c r="Q5498">
        <v>63978.64</v>
      </c>
      <c r="R5498">
        <v>47937.68</v>
      </c>
      <c r="S5498">
        <v>40227.589999999997</v>
      </c>
      <c r="T5498">
        <v>16936.2323</v>
      </c>
      <c r="U5498">
        <v>319</v>
      </c>
      <c r="V5498">
        <v>1186</v>
      </c>
      <c r="W5498">
        <v>6651</v>
      </c>
      <c r="X5498">
        <v>448756.42</v>
      </c>
      <c r="Y5498">
        <v>336401.53</v>
      </c>
      <c r="Z5498">
        <v>311284.56</v>
      </c>
      <c r="AA5498">
        <v>100201.48179999999</v>
      </c>
      <c r="AB5498">
        <v>358</v>
      </c>
      <c r="AC5498">
        <v>324</v>
      </c>
      <c r="AD5498">
        <v>291</v>
      </c>
      <c r="AE5498">
        <v>293</v>
      </c>
      <c r="AF5498">
        <v>43</v>
      </c>
      <c r="AG5498">
        <v>39</v>
      </c>
      <c r="AH5498">
        <v>35</v>
      </c>
      <c r="AI5498">
        <v>37</v>
      </c>
      <c r="AJ5498">
        <v>315</v>
      </c>
      <c r="AK5498">
        <v>285</v>
      </c>
      <c r="AL5498">
        <v>256</v>
      </c>
      <c r="AM5498">
        <v>256</v>
      </c>
    </row>
    <row r="5499" spans="1:39" x14ac:dyDescent="0.15">
      <c r="A5499" t="s">
        <v>140</v>
      </c>
      <c r="B5499">
        <v>5</v>
      </c>
      <c r="C5499">
        <v>1</v>
      </c>
      <c r="D5499">
        <v>1</v>
      </c>
      <c r="E5499" t="s">
        <v>28</v>
      </c>
      <c r="F5499" t="s">
        <v>206</v>
      </c>
      <c r="G5499">
        <v>5881</v>
      </c>
      <c r="H5499">
        <v>33136</v>
      </c>
      <c r="I5499">
        <v>132595</v>
      </c>
      <c r="J5499">
        <v>8993580.7100000009</v>
      </c>
      <c r="K5499">
        <v>7206793.6299999999</v>
      </c>
      <c r="L5499">
        <v>6177842.5</v>
      </c>
      <c r="M5499">
        <v>2169829.6395</v>
      </c>
      <c r="N5499">
        <v>3635</v>
      </c>
      <c r="O5499">
        <v>16874</v>
      </c>
      <c r="P5499">
        <v>79787</v>
      </c>
      <c r="Q5499">
        <v>5491979.0899999999</v>
      </c>
      <c r="R5499">
        <v>4570994.08</v>
      </c>
      <c r="S5499">
        <v>3784556</v>
      </c>
      <c r="T5499">
        <v>1376897.3570000001</v>
      </c>
      <c r="U5499">
        <v>2246</v>
      </c>
      <c r="V5499">
        <v>16262</v>
      </c>
      <c r="W5499">
        <v>52808</v>
      </c>
      <c r="X5499">
        <v>3501601.62</v>
      </c>
      <c r="Y5499">
        <v>2635799.5499999998</v>
      </c>
      <c r="Z5499">
        <v>2393286.5</v>
      </c>
      <c r="AA5499">
        <v>792932.28249999997</v>
      </c>
      <c r="AB5499">
        <v>5249</v>
      </c>
      <c r="AC5499">
        <v>5682</v>
      </c>
      <c r="AD5499">
        <v>3938</v>
      </c>
      <c r="AE5499">
        <v>4974</v>
      </c>
      <c r="AF5499">
        <v>3497</v>
      </c>
      <c r="AG5499">
        <v>3582</v>
      </c>
      <c r="AH5499">
        <v>2586</v>
      </c>
      <c r="AI5499">
        <v>3297</v>
      </c>
      <c r="AJ5499">
        <v>1752</v>
      </c>
      <c r="AK5499">
        <v>2100</v>
      </c>
      <c r="AL5499">
        <v>1352</v>
      </c>
      <c r="AM5499">
        <v>1677</v>
      </c>
    </row>
    <row r="5500" spans="1:39" x14ac:dyDescent="0.15">
      <c r="A5500" t="s">
        <v>140</v>
      </c>
      <c r="B5500">
        <v>5</v>
      </c>
      <c r="C5500">
        <v>1</v>
      </c>
      <c r="D5500">
        <v>1</v>
      </c>
      <c r="E5500" t="s">
        <v>30</v>
      </c>
      <c r="F5500" t="s">
        <v>206</v>
      </c>
      <c r="G5500">
        <v>709</v>
      </c>
      <c r="H5500">
        <v>4083</v>
      </c>
      <c r="I5500">
        <v>15980</v>
      </c>
      <c r="J5500">
        <v>1095864.68</v>
      </c>
      <c r="K5500">
        <v>876764.77</v>
      </c>
      <c r="L5500">
        <v>736687.47</v>
      </c>
      <c r="M5500">
        <v>263245.84409999999</v>
      </c>
      <c r="N5500">
        <v>414</v>
      </c>
      <c r="O5500">
        <v>2049</v>
      </c>
      <c r="P5500">
        <v>9292</v>
      </c>
      <c r="Q5500">
        <v>647171.87</v>
      </c>
      <c r="R5500">
        <v>533605.13</v>
      </c>
      <c r="S5500">
        <v>436141.09</v>
      </c>
      <c r="T5500">
        <v>161706.1341</v>
      </c>
      <c r="U5500">
        <v>295</v>
      </c>
      <c r="V5500">
        <v>2034</v>
      </c>
      <c r="W5500">
        <v>6688</v>
      </c>
      <c r="X5500">
        <v>448692.81</v>
      </c>
      <c r="Y5500">
        <v>343159.64</v>
      </c>
      <c r="Z5500">
        <v>300546.38</v>
      </c>
      <c r="AA5500">
        <v>101539.71</v>
      </c>
      <c r="AB5500">
        <v>628</v>
      </c>
      <c r="AC5500">
        <v>701</v>
      </c>
      <c r="AD5500">
        <v>455</v>
      </c>
      <c r="AE5500">
        <v>652</v>
      </c>
      <c r="AF5500">
        <v>384</v>
      </c>
      <c r="AG5500">
        <v>412</v>
      </c>
      <c r="AH5500">
        <v>283</v>
      </c>
      <c r="AI5500">
        <v>398</v>
      </c>
      <c r="AJ5500">
        <v>244</v>
      </c>
      <c r="AK5500">
        <v>289</v>
      </c>
      <c r="AL5500">
        <v>172</v>
      </c>
      <c r="AM5500">
        <v>254</v>
      </c>
    </row>
    <row r="5501" spans="1:39" x14ac:dyDescent="0.15">
      <c r="A5501" t="s">
        <v>140</v>
      </c>
      <c r="B5501">
        <v>5</v>
      </c>
      <c r="C5501">
        <v>1</v>
      </c>
      <c r="D5501">
        <v>1</v>
      </c>
      <c r="E5501" t="s">
        <v>29</v>
      </c>
      <c r="F5501" t="s">
        <v>206</v>
      </c>
      <c r="G5501">
        <v>10852</v>
      </c>
      <c r="H5501">
        <v>64416</v>
      </c>
      <c r="I5501">
        <v>249443</v>
      </c>
      <c r="J5501">
        <v>16910884.850000001</v>
      </c>
      <c r="K5501">
        <v>12847537.33</v>
      </c>
      <c r="L5501">
        <v>10993946.15</v>
      </c>
      <c r="M5501">
        <v>4008357.8876999998</v>
      </c>
      <c r="N5501">
        <v>3990</v>
      </c>
      <c r="O5501">
        <v>20791</v>
      </c>
      <c r="P5501">
        <v>94560</v>
      </c>
      <c r="Q5501">
        <v>6454551.8499999996</v>
      </c>
      <c r="R5501">
        <v>5007650.93</v>
      </c>
      <c r="S5501">
        <v>4055927.67</v>
      </c>
      <c r="T5501">
        <v>1648048.9479</v>
      </c>
      <c r="U5501">
        <v>6862</v>
      </c>
      <c r="V5501">
        <v>43625</v>
      </c>
      <c r="W5501">
        <v>154883</v>
      </c>
      <c r="X5501">
        <v>10456333</v>
      </c>
      <c r="Y5501">
        <v>7839886.4000000004</v>
      </c>
      <c r="Z5501">
        <v>6938018.4800000004</v>
      </c>
      <c r="AA5501">
        <v>2360308.9397999998</v>
      </c>
      <c r="AB5501">
        <v>10126</v>
      </c>
      <c r="AC5501">
        <v>10286</v>
      </c>
      <c r="AD5501">
        <v>7044</v>
      </c>
      <c r="AE5501">
        <v>10181</v>
      </c>
      <c r="AF5501">
        <v>3804</v>
      </c>
      <c r="AG5501">
        <v>3822</v>
      </c>
      <c r="AH5501">
        <v>2841</v>
      </c>
      <c r="AI5501">
        <v>3852</v>
      </c>
      <c r="AJ5501">
        <v>6322</v>
      </c>
      <c r="AK5501">
        <v>6464</v>
      </c>
      <c r="AL5501">
        <v>4203</v>
      </c>
      <c r="AM5501">
        <v>6329</v>
      </c>
    </row>
    <row r="5502" spans="1:39" x14ac:dyDescent="0.15">
      <c r="A5502" t="s">
        <v>140</v>
      </c>
      <c r="B5502">
        <v>5</v>
      </c>
      <c r="C5502">
        <v>1</v>
      </c>
      <c r="D5502">
        <v>1</v>
      </c>
      <c r="E5502" t="s">
        <v>31</v>
      </c>
      <c r="F5502" t="s">
        <v>206</v>
      </c>
      <c r="G5502">
        <v>10</v>
      </c>
      <c r="H5502">
        <v>81</v>
      </c>
      <c r="I5502">
        <v>242</v>
      </c>
      <c r="J5502">
        <v>15122.84</v>
      </c>
      <c r="K5502">
        <v>11134.28</v>
      </c>
      <c r="L5502">
        <v>9916.0499999999993</v>
      </c>
      <c r="M5502">
        <v>3521.7125000000001</v>
      </c>
      <c r="N5502">
        <v>0</v>
      </c>
      <c r="O5502">
        <v>0</v>
      </c>
      <c r="P5502">
        <v>0</v>
      </c>
      <c r="Q5502">
        <v>0</v>
      </c>
      <c r="R5502">
        <v>0</v>
      </c>
      <c r="S5502">
        <v>0</v>
      </c>
      <c r="T5502">
        <v>0</v>
      </c>
      <c r="U5502">
        <v>10</v>
      </c>
      <c r="V5502">
        <v>81</v>
      </c>
      <c r="W5502">
        <v>242</v>
      </c>
      <c r="X5502">
        <v>15122.84</v>
      </c>
      <c r="Y5502">
        <v>11134.28</v>
      </c>
      <c r="Z5502">
        <v>9916.0499999999993</v>
      </c>
      <c r="AA5502">
        <v>3521.7125000000001</v>
      </c>
      <c r="AB5502">
        <v>6</v>
      </c>
      <c r="AC5502">
        <v>10</v>
      </c>
      <c r="AD5502">
        <v>5</v>
      </c>
      <c r="AE5502">
        <v>6</v>
      </c>
      <c r="AF5502">
        <v>0</v>
      </c>
      <c r="AG5502">
        <v>0</v>
      </c>
      <c r="AH5502">
        <v>0</v>
      </c>
      <c r="AI5502">
        <v>0</v>
      </c>
      <c r="AJ5502">
        <v>6</v>
      </c>
      <c r="AK5502">
        <v>10</v>
      </c>
      <c r="AL5502">
        <v>5</v>
      </c>
      <c r="AM5502">
        <v>6</v>
      </c>
    </row>
    <row r="5503" spans="1:39" x14ac:dyDescent="0.15">
      <c r="A5503" t="s">
        <v>140</v>
      </c>
      <c r="B5503">
        <v>5</v>
      </c>
      <c r="C5503">
        <v>1</v>
      </c>
      <c r="D5503">
        <v>1</v>
      </c>
      <c r="E5503" t="s">
        <v>32</v>
      </c>
      <c r="F5503" t="s">
        <v>206</v>
      </c>
      <c r="G5503">
        <v>546</v>
      </c>
      <c r="H5503">
        <v>2809</v>
      </c>
      <c r="I5503">
        <v>12220</v>
      </c>
      <c r="J5503">
        <v>816932.02</v>
      </c>
      <c r="K5503">
        <v>620898.18999999994</v>
      </c>
      <c r="L5503">
        <v>550867.55000000005</v>
      </c>
      <c r="M5503">
        <v>189356.2524</v>
      </c>
      <c r="N5503">
        <v>97</v>
      </c>
      <c r="O5503">
        <v>517</v>
      </c>
      <c r="P5503">
        <v>2357</v>
      </c>
      <c r="Q5503">
        <v>159287.04000000001</v>
      </c>
      <c r="R5503">
        <v>124653.43</v>
      </c>
      <c r="S5503">
        <v>104034.45</v>
      </c>
      <c r="T5503">
        <v>40700.756999999998</v>
      </c>
      <c r="U5503">
        <v>449</v>
      </c>
      <c r="V5503">
        <v>2292</v>
      </c>
      <c r="W5503">
        <v>9863</v>
      </c>
      <c r="X5503">
        <v>657644.98</v>
      </c>
      <c r="Y5503">
        <v>496244.76</v>
      </c>
      <c r="Z5503">
        <v>446833.1</v>
      </c>
      <c r="AA5503">
        <v>148655.49540000001</v>
      </c>
      <c r="AB5503">
        <v>521</v>
      </c>
      <c r="AC5503">
        <v>524</v>
      </c>
      <c r="AD5503">
        <v>378</v>
      </c>
      <c r="AE5503">
        <v>502</v>
      </c>
      <c r="AF5503">
        <v>92</v>
      </c>
      <c r="AG5503">
        <v>92</v>
      </c>
      <c r="AH5503">
        <v>73</v>
      </c>
      <c r="AI5503">
        <v>92</v>
      </c>
      <c r="AJ5503">
        <v>429</v>
      </c>
      <c r="AK5503">
        <v>432</v>
      </c>
      <c r="AL5503">
        <v>305</v>
      </c>
      <c r="AM5503">
        <v>410</v>
      </c>
    </row>
    <row r="5504" spans="1:39" x14ac:dyDescent="0.15">
      <c r="A5504" t="s">
        <v>140</v>
      </c>
      <c r="B5504">
        <v>5</v>
      </c>
      <c r="C5504">
        <v>1</v>
      </c>
      <c r="D5504">
        <v>2</v>
      </c>
      <c r="E5504" t="s">
        <v>28</v>
      </c>
      <c r="F5504" t="s">
        <v>206</v>
      </c>
      <c r="G5504">
        <v>683</v>
      </c>
      <c r="H5504">
        <v>2093</v>
      </c>
      <c r="I5504">
        <v>12485</v>
      </c>
      <c r="J5504">
        <v>869761.33</v>
      </c>
      <c r="K5504">
        <v>727910.61</v>
      </c>
      <c r="L5504">
        <v>590568.59</v>
      </c>
      <c r="M5504">
        <v>209862.52369999999</v>
      </c>
      <c r="N5504">
        <v>398</v>
      </c>
      <c r="O5504">
        <v>1117</v>
      </c>
      <c r="P5504">
        <v>7436</v>
      </c>
      <c r="Q5504">
        <v>522958.89</v>
      </c>
      <c r="R5504">
        <v>433900.54</v>
      </c>
      <c r="S5504">
        <v>330728.40999999997</v>
      </c>
      <c r="T5504">
        <v>131820.8455</v>
      </c>
      <c r="U5504">
        <v>285</v>
      </c>
      <c r="V5504">
        <v>976</v>
      </c>
      <c r="W5504">
        <v>5049</v>
      </c>
      <c r="X5504">
        <v>346802.44</v>
      </c>
      <c r="Y5504">
        <v>294010.07</v>
      </c>
      <c r="Z5504">
        <v>259840.18</v>
      </c>
      <c r="AA5504">
        <v>78041.678199999995</v>
      </c>
      <c r="AB5504">
        <v>649</v>
      </c>
      <c r="AC5504">
        <v>650</v>
      </c>
      <c r="AD5504">
        <v>344</v>
      </c>
      <c r="AE5504">
        <v>615</v>
      </c>
      <c r="AF5504">
        <v>381</v>
      </c>
      <c r="AG5504">
        <v>388</v>
      </c>
      <c r="AH5504">
        <v>215</v>
      </c>
      <c r="AI5504">
        <v>362</v>
      </c>
      <c r="AJ5504">
        <v>268</v>
      </c>
      <c r="AK5504">
        <v>262</v>
      </c>
      <c r="AL5504">
        <v>129</v>
      </c>
      <c r="AM5504">
        <v>253</v>
      </c>
    </row>
    <row r="5505" spans="1:39" x14ac:dyDescent="0.15">
      <c r="A5505" t="s">
        <v>140</v>
      </c>
      <c r="B5505">
        <v>5</v>
      </c>
      <c r="C5505">
        <v>1</v>
      </c>
      <c r="D5505">
        <v>2</v>
      </c>
      <c r="E5505" t="s">
        <v>30</v>
      </c>
      <c r="F5505" t="s">
        <v>206</v>
      </c>
      <c r="G5505">
        <v>79</v>
      </c>
      <c r="H5505">
        <v>244</v>
      </c>
      <c r="I5505">
        <v>1600</v>
      </c>
      <c r="J5505">
        <v>114085.15</v>
      </c>
      <c r="K5505">
        <v>95156.93</v>
      </c>
      <c r="L5505">
        <v>77895.39</v>
      </c>
      <c r="M5505">
        <v>28063.252899999999</v>
      </c>
      <c r="N5505">
        <v>47</v>
      </c>
      <c r="O5505">
        <v>140</v>
      </c>
      <c r="P5505">
        <v>1034</v>
      </c>
      <c r="Q5505">
        <v>73842.92</v>
      </c>
      <c r="R5505">
        <v>61148.42</v>
      </c>
      <c r="S5505">
        <v>46985.14</v>
      </c>
      <c r="T5505">
        <v>19010.630700000002</v>
      </c>
      <c r="U5505">
        <v>32</v>
      </c>
      <c r="V5505">
        <v>104</v>
      </c>
      <c r="W5505">
        <v>566</v>
      </c>
      <c r="X5505">
        <v>40242.230000000003</v>
      </c>
      <c r="Y5505">
        <v>34008.51</v>
      </c>
      <c r="Z5505">
        <v>30910.25</v>
      </c>
      <c r="AA5505">
        <v>9052.6221999999998</v>
      </c>
      <c r="AB5505">
        <v>74</v>
      </c>
      <c r="AC5505">
        <v>75</v>
      </c>
      <c r="AD5505">
        <v>39</v>
      </c>
      <c r="AE5505">
        <v>77</v>
      </c>
      <c r="AF5505">
        <v>45</v>
      </c>
      <c r="AG5505">
        <v>47</v>
      </c>
      <c r="AH5505">
        <v>27</v>
      </c>
      <c r="AI5505">
        <v>46</v>
      </c>
      <c r="AJ5505">
        <v>29</v>
      </c>
      <c r="AK5505">
        <v>28</v>
      </c>
      <c r="AL5505">
        <v>12</v>
      </c>
      <c r="AM5505">
        <v>31</v>
      </c>
    </row>
    <row r="5506" spans="1:39" x14ac:dyDescent="0.15">
      <c r="A5506" t="s">
        <v>140</v>
      </c>
      <c r="B5506">
        <v>5</v>
      </c>
      <c r="C5506">
        <v>1</v>
      </c>
      <c r="D5506">
        <v>2</v>
      </c>
      <c r="E5506" t="s">
        <v>29</v>
      </c>
      <c r="F5506" t="s">
        <v>206</v>
      </c>
      <c r="G5506">
        <v>439</v>
      </c>
      <c r="H5506">
        <v>1553</v>
      </c>
      <c r="I5506">
        <v>8926</v>
      </c>
      <c r="J5506">
        <v>605323.52000000002</v>
      </c>
      <c r="K5506">
        <v>478004.66</v>
      </c>
      <c r="L5506">
        <v>409143.87</v>
      </c>
      <c r="M5506">
        <v>145420.74059999999</v>
      </c>
      <c r="N5506">
        <v>158</v>
      </c>
      <c r="O5506">
        <v>471</v>
      </c>
      <c r="P5506">
        <v>3254</v>
      </c>
      <c r="Q5506">
        <v>222369.16</v>
      </c>
      <c r="R5506">
        <v>178183</v>
      </c>
      <c r="S5506">
        <v>140310.06</v>
      </c>
      <c r="T5506">
        <v>58912.9853</v>
      </c>
      <c r="U5506">
        <v>281</v>
      </c>
      <c r="V5506">
        <v>1082</v>
      </c>
      <c r="W5506">
        <v>5672</v>
      </c>
      <c r="X5506">
        <v>382954.36</v>
      </c>
      <c r="Y5506">
        <v>299821.65999999997</v>
      </c>
      <c r="Z5506">
        <v>268833.81</v>
      </c>
      <c r="AA5506">
        <v>86507.755300000004</v>
      </c>
      <c r="AB5506">
        <v>420</v>
      </c>
      <c r="AC5506">
        <v>415</v>
      </c>
      <c r="AD5506">
        <v>219</v>
      </c>
      <c r="AE5506">
        <v>420</v>
      </c>
      <c r="AF5506">
        <v>152</v>
      </c>
      <c r="AG5506">
        <v>154</v>
      </c>
      <c r="AH5506">
        <v>95</v>
      </c>
      <c r="AI5506">
        <v>152</v>
      </c>
      <c r="AJ5506">
        <v>268</v>
      </c>
      <c r="AK5506">
        <v>261</v>
      </c>
      <c r="AL5506">
        <v>124</v>
      </c>
      <c r="AM5506">
        <v>268</v>
      </c>
    </row>
    <row r="5507" spans="1:39" x14ac:dyDescent="0.15">
      <c r="A5507" t="s">
        <v>140</v>
      </c>
      <c r="B5507">
        <v>5</v>
      </c>
      <c r="C5507">
        <v>1</v>
      </c>
      <c r="D5507">
        <v>2</v>
      </c>
      <c r="E5507" t="s">
        <v>31</v>
      </c>
      <c r="F5507" t="s">
        <v>206</v>
      </c>
      <c r="G5507">
        <v>2</v>
      </c>
      <c r="H5507">
        <v>7</v>
      </c>
      <c r="I5507">
        <v>49</v>
      </c>
      <c r="J5507">
        <v>2785.75</v>
      </c>
      <c r="K5507">
        <v>1816.7</v>
      </c>
      <c r="L5507">
        <v>1816.7</v>
      </c>
      <c r="M5507">
        <v>693.41660000000002</v>
      </c>
      <c r="N5507">
        <v>1</v>
      </c>
      <c r="O5507">
        <v>4</v>
      </c>
      <c r="P5507">
        <v>28</v>
      </c>
      <c r="Q5507">
        <v>1326.75</v>
      </c>
      <c r="R5507">
        <v>825.65</v>
      </c>
      <c r="S5507">
        <v>825.65</v>
      </c>
      <c r="T5507">
        <v>381.17840000000001</v>
      </c>
      <c r="U5507">
        <v>1</v>
      </c>
      <c r="V5507">
        <v>3</v>
      </c>
      <c r="W5507">
        <v>21</v>
      </c>
      <c r="X5507">
        <v>1459</v>
      </c>
      <c r="Y5507">
        <v>991.05</v>
      </c>
      <c r="Z5507">
        <v>991.05</v>
      </c>
      <c r="AA5507">
        <v>312.23820000000001</v>
      </c>
      <c r="AB5507">
        <v>2</v>
      </c>
      <c r="AC5507">
        <v>2</v>
      </c>
      <c r="AD5507">
        <v>1</v>
      </c>
      <c r="AE5507">
        <v>1</v>
      </c>
      <c r="AF5507">
        <v>1</v>
      </c>
      <c r="AG5507">
        <v>1</v>
      </c>
      <c r="AH5507">
        <v>1</v>
      </c>
      <c r="AI5507">
        <v>0</v>
      </c>
      <c r="AJ5507">
        <v>1</v>
      </c>
      <c r="AK5507">
        <v>1</v>
      </c>
      <c r="AL5507">
        <v>0</v>
      </c>
      <c r="AM5507">
        <v>1</v>
      </c>
    </row>
    <row r="5508" spans="1:39" x14ac:dyDescent="0.15">
      <c r="A5508" t="s">
        <v>140</v>
      </c>
      <c r="B5508">
        <v>5</v>
      </c>
      <c r="C5508">
        <v>1</v>
      </c>
      <c r="D5508">
        <v>2</v>
      </c>
      <c r="E5508" t="s">
        <v>32</v>
      </c>
      <c r="F5508" t="s">
        <v>206</v>
      </c>
      <c r="G5508">
        <v>172</v>
      </c>
      <c r="H5508">
        <v>709</v>
      </c>
      <c r="I5508">
        <v>3564</v>
      </c>
      <c r="J5508">
        <v>241431.11</v>
      </c>
      <c r="K5508">
        <v>185470.32</v>
      </c>
      <c r="L5508">
        <v>168815.78</v>
      </c>
      <c r="M5508">
        <v>55986.619100000004</v>
      </c>
      <c r="N5508">
        <v>19</v>
      </c>
      <c r="O5508">
        <v>92</v>
      </c>
      <c r="P5508">
        <v>471</v>
      </c>
      <c r="Q5508">
        <v>32391.53</v>
      </c>
      <c r="R5508">
        <v>24167.31</v>
      </c>
      <c r="S5508">
        <v>18967.599999999999</v>
      </c>
      <c r="T5508">
        <v>8151.6517000000003</v>
      </c>
      <c r="U5508">
        <v>153</v>
      </c>
      <c r="V5508">
        <v>617</v>
      </c>
      <c r="W5508">
        <v>3093</v>
      </c>
      <c r="X5508">
        <v>209039.58</v>
      </c>
      <c r="Y5508">
        <v>161303.01</v>
      </c>
      <c r="Z5508">
        <v>149848.18</v>
      </c>
      <c r="AA5508">
        <v>47834.967400000001</v>
      </c>
      <c r="AB5508">
        <v>169</v>
      </c>
      <c r="AC5508">
        <v>163</v>
      </c>
      <c r="AD5508">
        <v>94</v>
      </c>
      <c r="AE5508">
        <v>158</v>
      </c>
      <c r="AF5508">
        <v>19</v>
      </c>
      <c r="AG5508">
        <v>18</v>
      </c>
      <c r="AH5508">
        <v>10</v>
      </c>
      <c r="AI5508">
        <v>18</v>
      </c>
      <c r="AJ5508">
        <v>150</v>
      </c>
      <c r="AK5508">
        <v>145</v>
      </c>
      <c r="AL5508">
        <v>84</v>
      </c>
      <c r="AM5508">
        <v>140</v>
      </c>
    </row>
    <row r="5509" spans="1:39" x14ac:dyDescent="0.15">
      <c r="A5509" t="s">
        <v>140</v>
      </c>
      <c r="B5509">
        <v>5</v>
      </c>
      <c r="C5509">
        <v>2</v>
      </c>
      <c r="D5509">
        <v>0</v>
      </c>
      <c r="E5509" t="s">
        <v>28</v>
      </c>
      <c r="F5509" t="s">
        <v>206</v>
      </c>
      <c r="G5509">
        <v>306</v>
      </c>
      <c r="H5509">
        <v>1567</v>
      </c>
      <c r="I5509">
        <v>6853</v>
      </c>
      <c r="J5509">
        <v>447318.5</v>
      </c>
      <c r="K5509">
        <v>349880.01</v>
      </c>
      <c r="L5509">
        <v>281302.45</v>
      </c>
      <c r="M5509">
        <v>112336.97990000001</v>
      </c>
      <c r="N5509">
        <v>306</v>
      </c>
      <c r="O5509">
        <v>799</v>
      </c>
      <c r="P5509">
        <v>3866</v>
      </c>
      <c r="Q5509">
        <v>247035.1</v>
      </c>
      <c r="R5509">
        <v>188648.95</v>
      </c>
      <c r="S5509">
        <v>128910.95</v>
      </c>
      <c r="T5509">
        <v>66425.217499999999</v>
      </c>
      <c r="U5509">
        <v>306</v>
      </c>
      <c r="V5509">
        <v>768</v>
      </c>
      <c r="W5509">
        <v>2987</v>
      </c>
      <c r="X5509">
        <v>200283.4</v>
      </c>
      <c r="Y5509">
        <v>161231.06</v>
      </c>
      <c r="Z5509">
        <v>152391.5</v>
      </c>
      <c r="AA5509">
        <v>45911.7624</v>
      </c>
      <c r="AB5509">
        <v>297</v>
      </c>
      <c r="AC5509">
        <v>305</v>
      </c>
      <c r="AD5509">
        <v>280</v>
      </c>
      <c r="AE5509">
        <v>264</v>
      </c>
      <c r="AF5509">
        <v>297</v>
      </c>
      <c r="AG5509">
        <v>305</v>
      </c>
      <c r="AH5509">
        <v>280</v>
      </c>
      <c r="AI5509">
        <v>264</v>
      </c>
      <c r="AJ5509">
        <v>297</v>
      </c>
      <c r="AK5509">
        <v>305</v>
      </c>
      <c r="AL5509">
        <v>280</v>
      </c>
      <c r="AM5509">
        <v>264</v>
      </c>
    </row>
    <row r="5510" spans="1:39" x14ac:dyDescent="0.15">
      <c r="A5510" t="s">
        <v>140</v>
      </c>
      <c r="B5510">
        <v>5</v>
      </c>
      <c r="C5510">
        <v>2</v>
      </c>
      <c r="D5510">
        <v>0</v>
      </c>
      <c r="E5510" t="s">
        <v>29</v>
      </c>
      <c r="F5510" t="s">
        <v>206</v>
      </c>
      <c r="G5510">
        <v>9</v>
      </c>
      <c r="H5510">
        <v>43</v>
      </c>
      <c r="I5510">
        <v>226</v>
      </c>
      <c r="J5510">
        <v>13867.21</v>
      </c>
      <c r="K5510">
        <v>10135.86</v>
      </c>
      <c r="L5510">
        <v>7738.66</v>
      </c>
      <c r="M5510">
        <v>3560.9495000000002</v>
      </c>
      <c r="N5510">
        <v>9</v>
      </c>
      <c r="O5510">
        <v>26</v>
      </c>
      <c r="P5510">
        <v>170</v>
      </c>
      <c r="Q5510">
        <v>10125.26</v>
      </c>
      <c r="R5510">
        <v>7264.68</v>
      </c>
      <c r="S5510">
        <v>4867.4799999999996</v>
      </c>
      <c r="T5510">
        <v>2745.7696999999998</v>
      </c>
      <c r="U5510">
        <v>9</v>
      </c>
      <c r="V5510">
        <v>17</v>
      </c>
      <c r="W5510">
        <v>56</v>
      </c>
      <c r="X5510">
        <v>3741.95</v>
      </c>
      <c r="Y5510">
        <v>2871.18</v>
      </c>
      <c r="Z5510">
        <v>2871.18</v>
      </c>
      <c r="AA5510">
        <v>815.1798</v>
      </c>
      <c r="AB5510">
        <v>9</v>
      </c>
      <c r="AC5510">
        <v>9</v>
      </c>
      <c r="AD5510">
        <v>9</v>
      </c>
      <c r="AE5510">
        <v>7</v>
      </c>
      <c r="AF5510">
        <v>9</v>
      </c>
      <c r="AG5510">
        <v>9</v>
      </c>
      <c r="AH5510">
        <v>9</v>
      </c>
      <c r="AI5510">
        <v>7</v>
      </c>
      <c r="AJ5510">
        <v>9</v>
      </c>
      <c r="AK5510">
        <v>9</v>
      </c>
      <c r="AL5510">
        <v>9</v>
      </c>
      <c r="AM5510">
        <v>7</v>
      </c>
    </row>
    <row r="5511" spans="1:39" x14ac:dyDescent="0.15">
      <c r="A5511" t="s">
        <v>140</v>
      </c>
      <c r="B5511">
        <v>5</v>
      </c>
      <c r="C5511">
        <v>2</v>
      </c>
      <c r="D5511">
        <v>0</v>
      </c>
      <c r="E5511" t="s">
        <v>32</v>
      </c>
      <c r="F5511" t="s">
        <v>206</v>
      </c>
      <c r="G5511">
        <v>242</v>
      </c>
      <c r="H5511">
        <v>1500</v>
      </c>
      <c r="I5511">
        <v>6382</v>
      </c>
      <c r="J5511">
        <v>406368.78</v>
      </c>
      <c r="K5511">
        <v>298973.74</v>
      </c>
      <c r="L5511">
        <v>255986.98</v>
      </c>
      <c r="M5511">
        <v>99651.168399999995</v>
      </c>
      <c r="N5511">
        <v>242</v>
      </c>
      <c r="O5511">
        <v>606</v>
      </c>
      <c r="P5511">
        <v>2566</v>
      </c>
      <c r="Q5511">
        <v>156551.09</v>
      </c>
      <c r="R5511">
        <v>113981.66</v>
      </c>
      <c r="S5511">
        <v>84505.46</v>
      </c>
      <c r="T5511">
        <v>42289.747000000003</v>
      </c>
      <c r="U5511">
        <v>242</v>
      </c>
      <c r="V5511">
        <v>894</v>
      </c>
      <c r="W5511">
        <v>3816</v>
      </c>
      <c r="X5511">
        <v>249817.69</v>
      </c>
      <c r="Y5511">
        <v>184992.08</v>
      </c>
      <c r="Z5511">
        <v>171481.52</v>
      </c>
      <c r="AA5511">
        <v>57361.421399999999</v>
      </c>
      <c r="AB5511">
        <v>239</v>
      </c>
      <c r="AC5511">
        <v>237</v>
      </c>
      <c r="AD5511">
        <v>226</v>
      </c>
      <c r="AE5511">
        <v>219</v>
      </c>
      <c r="AF5511">
        <v>239</v>
      </c>
      <c r="AG5511">
        <v>237</v>
      </c>
      <c r="AH5511">
        <v>226</v>
      </c>
      <c r="AI5511">
        <v>219</v>
      </c>
      <c r="AJ5511">
        <v>239</v>
      </c>
      <c r="AK5511">
        <v>237</v>
      </c>
      <c r="AL5511">
        <v>226</v>
      </c>
      <c r="AM5511">
        <v>219</v>
      </c>
    </row>
    <row r="5512" spans="1:39" x14ac:dyDescent="0.15">
      <c r="A5512" t="s">
        <v>140</v>
      </c>
      <c r="B5512">
        <v>5</v>
      </c>
      <c r="C5512">
        <v>2</v>
      </c>
      <c r="D5512">
        <v>1</v>
      </c>
      <c r="E5512" t="s">
        <v>28</v>
      </c>
      <c r="F5512" t="s">
        <v>206</v>
      </c>
      <c r="G5512">
        <v>3255</v>
      </c>
      <c r="H5512">
        <v>21415</v>
      </c>
      <c r="I5512">
        <v>76887</v>
      </c>
      <c r="J5512">
        <v>5055122.1100000003</v>
      </c>
      <c r="K5512">
        <v>4040725.37</v>
      </c>
      <c r="L5512">
        <v>3305913.9</v>
      </c>
      <c r="M5512">
        <v>1235100.2132999999</v>
      </c>
      <c r="N5512">
        <v>3255</v>
      </c>
      <c r="O5512">
        <v>10284</v>
      </c>
      <c r="P5512">
        <v>41260</v>
      </c>
      <c r="Q5512">
        <v>2665188.46</v>
      </c>
      <c r="R5512">
        <v>2092640.53</v>
      </c>
      <c r="S5512">
        <v>1527702.44</v>
      </c>
      <c r="T5512">
        <v>690917.43279999995</v>
      </c>
      <c r="U5512">
        <v>3255</v>
      </c>
      <c r="V5512">
        <v>11131</v>
      </c>
      <c r="W5512">
        <v>35627</v>
      </c>
      <c r="X5512">
        <v>2389933.65</v>
      </c>
      <c r="Y5512">
        <v>1948084.84</v>
      </c>
      <c r="Z5512">
        <v>1778211.46</v>
      </c>
      <c r="AA5512">
        <v>544182.78049999999</v>
      </c>
      <c r="AB5512">
        <v>3105</v>
      </c>
      <c r="AC5512">
        <v>3233</v>
      </c>
      <c r="AD5512">
        <v>2407</v>
      </c>
      <c r="AE5512">
        <v>3107</v>
      </c>
      <c r="AF5512">
        <v>3105</v>
      </c>
      <c r="AG5512">
        <v>3233</v>
      </c>
      <c r="AH5512">
        <v>2407</v>
      </c>
      <c r="AI5512">
        <v>3107</v>
      </c>
      <c r="AJ5512">
        <v>3105</v>
      </c>
      <c r="AK5512">
        <v>3233</v>
      </c>
      <c r="AL5512">
        <v>2407</v>
      </c>
      <c r="AM5512">
        <v>3107</v>
      </c>
    </row>
    <row r="5513" spans="1:39" x14ac:dyDescent="0.15">
      <c r="A5513" t="s">
        <v>140</v>
      </c>
      <c r="B5513">
        <v>5</v>
      </c>
      <c r="C5513">
        <v>2</v>
      </c>
      <c r="D5513">
        <v>1</v>
      </c>
      <c r="E5513" t="s">
        <v>30</v>
      </c>
      <c r="F5513" t="s">
        <v>206</v>
      </c>
      <c r="G5513">
        <v>454</v>
      </c>
      <c r="H5513">
        <v>3108</v>
      </c>
      <c r="I5513">
        <v>10605</v>
      </c>
      <c r="J5513">
        <v>699274.33</v>
      </c>
      <c r="K5513">
        <v>556496.36</v>
      </c>
      <c r="L5513">
        <v>445977.23</v>
      </c>
      <c r="M5513">
        <v>170268.6366</v>
      </c>
      <c r="N5513">
        <v>454</v>
      </c>
      <c r="O5513">
        <v>1397</v>
      </c>
      <c r="P5513">
        <v>5415</v>
      </c>
      <c r="Q5513">
        <v>354115.93</v>
      </c>
      <c r="R5513">
        <v>279762.40000000002</v>
      </c>
      <c r="S5513">
        <v>198507.44</v>
      </c>
      <c r="T5513">
        <v>91801.299499999994</v>
      </c>
      <c r="U5513">
        <v>454</v>
      </c>
      <c r="V5513">
        <v>1711</v>
      </c>
      <c r="W5513">
        <v>5190</v>
      </c>
      <c r="X5513">
        <v>345158.40000000002</v>
      </c>
      <c r="Y5513">
        <v>276733.96000000002</v>
      </c>
      <c r="Z5513">
        <v>247469.79</v>
      </c>
      <c r="AA5513">
        <v>78467.337100000004</v>
      </c>
      <c r="AB5513">
        <v>413</v>
      </c>
      <c r="AC5513">
        <v>452</v>
      </c>
      <c r="AD5513">
        <v>310</v>
      </c>
      <c r="AE5513">
        <v>432</v>
      </c>
      <c r="AF5513">
        <v>413</v>
      </c>
      <c r="AG5513">
        <v>452</v>
      </c>
      <c r="AH5513">
        <v>310</v>
      </c>
      <c r="AI5513">
        <v>432</v>
      </c>
      <c r="AJ5513">
        <v>413</v>
      </c>
      <c r="AK5513">
        <v>452</v>
      </c>
      <c r="AL5513">
        <v>310</v>
      </c>
      <c r="AM5513">
        <v>432</v>
      </c>
    </row>
    <row r="5514" spans="1:39" x14ac:dyDescent="0.15">
      <c r="A5514" t="s">
        <v>140</v>
      </c>
      <c r="B5514">
        <v>5</v>
      </c>
      <c r="C5514">
        <v>2</v>
      </c>
      <c r="D5514">
        <v>1</v>
      </c>
      <c r="E5514" t="s">
        <v>29</v>
      </c>
      <c r="F5514" t="s">
        <v>206</v>
      </c>
      <c r="G5514">
        <v>10330</v>
      </c>
      <c r="H5514">
        <v>78393</v>
      </c>
      <c r="I5514">
        <v>277609</v>
      </c>
      <c r="J5514">
        <v>17963302.870000001</v>
      </c>
      <c r="K5514">
        <v>13433199.460000001</v>
      </c>
      <c r="L5514">
        <v>11049471.939999999</v>
      </c>
      <c r="M5514">
        <v>4411555.4989999998</v>
      </c>
      <c r="N5514">
        <v>10330</v>
      </c>
      <c r="O5514">
        <v>33122</v>
      </c>
      <c r="P5514">
        <v>128636</v>
      </c>
      <c r="Q5514">
        <v>8106545.1299999999</v>
      </c>
      <c r="R5514">
        <v>5971448.3300000001</v>
      </c>
      <c r="S5514">
        <v>4336503.84</v>
      </c>
      <c r="T5514">
        <v>2152324.1362000001</v>
      </c>
      <c r="U5514">
        <v>10330</v>
      </c>
      <c r="V5514">
        <v>45271</v>
      </c>
      <c r="W5514">
        <v>148973</v>
      </c>
      <c r="X5514">
        <v>9856757.7400000002</v>
      </c>
      <c r="Y5514">
        <v>7461751.1299999999</v>
      </c>
      <c r="Z5514">
        <v>6712968.0999999996</v>
      </c>
      <c r="AA5514">
        <v>2259231.3627999998</v>
      </c>
      <c r="AB5514">
        <v>9792</v>
      </c>
      <c r="AC5514">
        <v>9816</v>
      </c>
      <c r="AD5514">
        <v>7624</v>
      </c>
      <c r="AE5514">
        <v>9978</v>
      </c>
      <c r="AF5514">
        <v>9792</v>
      </c>
      <c r="AG5514">
        <v>9816</v>
      </c>
      <c r="AH5514">
        <v>7624</v>
      </c>
      <c r="AI5514">
        <v>9978</v>
      </c>
      <c r="AJ5514">
        <v>9792</v>
      </c>
      <c r="AK5514">
        <v>9816</v>
      </c>
      <c r="AL5514">
        <v>7624</v>
      </c>
      <c r="AM5514">
        <v>9978</v>
      </c>
    </row>
    <row r="5515" spans="1:39" x14ac:dyDescent="0.15">
      <c r="A5515" t="s">
        <v>140</v>
      </c>
      <c r="B5515">
        <v>5</v>
      </c>
      <c r="C5515">
        <v>2</v>
      </c>
      <c r="D5515">
        <v>1</v>
      </c>
      <c r="E5515" t="s">
        <v>31</v>
      </c>
      <c r="F5515" t="s">
        <v>206</v>
      </c>
      <c r="G5515">
        <v>6</v>
      </c>
      <c r="H5515">
        <v>58</v>
      </c>
      <c r="I5515">
        <v>170</v>
      </c>
      <c r="J5515">
        <v>12569.25</v>
      </c>
      <c r="K5515">
        <v>11010.69</v>
      </c>
      <c r="L5515">
        <v>9301.65</v>
      </c>
      <c r="M5515">
        <v>3224.7312000000002</v>
      </c>
      <c r="N5515">
        <v>6</v>
      </c>
      <c r="O5515">
        <v>33</v>
      </c>
      <c r="P5515">
        <v>85</v>
      </c>
      <c r="Q5515">
        <v>6340.77</v>
      </c>
      <c r="R5515">
        <v>5584.15</v>
      </c>
      <c r="S5515">
        <v>4520.87</v>
      </c>
      <c r="T5515">
        <v>1698.6030000000001</v>
      </c>
      <c r="U5515">
        <v>6</v>
      </c>
      <c r="V5515">
        <v>25</v>
      </c>
      <c r="W5515">
        <v>85</v>
      </c>
      <c r="X5515">
        <v>6228.48</v>
      </c>
      <c r="Y5515">
        <v>5426.54</v>
      </c>
      <c r="Z5515">
        <v>4780.78</v>
      </c>
      <c r="AA5515">
        <v>1526.1282000000001</v>
      </c>
      <c r="AB5515">
        <v>6</v>
      </c>
      <c r="AC5515">
        <v>6</v>
      </c>
      <c r="AD5515">
        <v>3</v>
      </c>
      <c r="AE5515">
        <v>6</v>
      </c>
      <c r="AF5515">
        <v>6</v>
      </c>
      <c r="AG5515">
        <v>6</v>
      </c>
      <c r="AH5515">
        <v>3</v>
      </c>
      <c r="AI5515">
        <v>6</v>
      </c>
      <c r="AJ5515">
        <v>6</v>
      </c>
      <c r="AK5515">
        <v>6</v>
      </c>
      <c r="AL5515">
        <v>3</v>
      </c>
      <c r="AM5515">
        <v>6</v>
      </c>
    </row>
    <row r="5516" spans="1:39" x14ac:dyDescent="0.15">
      <c r="A5516" t="s">
        <v>140</v>
      </c>
      <c r="B5516">
        <v>5</v>
      </c>
      <c r="C5516">
        <v>2</v>
      </c>
      <c r="D5516">
        <v>1</v>
      </c>
      <c r="E5516" t="s">
        <v>32</v>
      </c>
      <c r="F5516" t="s">
        <v>206</v>
      </c>
      <c r="G5516">
        <v>747</v>
      </c>
      <c r="H5516">
        <v>5230</v>
      </c>
      <c r="I5516">
        <v>19493</v>
      </c>
      <c r="J5516">
        <v>1253342.3999999999</v>
      </c>
      <c r="K5516">
        <v>940953.27</v>
      </c>
      <c r="L5516">
        <v>794048.05</v>
      </c>
      <c r="M5516">
        <v>310505.60070000001</v>
      </c>
      <c r="N5516">
        <v>747</v>
      </c>
      <c r="O5516">
        <v>2229</v>
      </c>
      <c r="P5516">
        <v>8662</v>
      </c>
      <c r="Q5516">
        <v>528889.29</v>
      </c>
      <c r="R5516">
        <v>393918.18</v>
      </c>
      <c r="S5516">
        <v>294724.76</v>
      </c>
      <c r="T5516">
        <v>145515.36929999999</v>
      </c>
      <c r="U5516">
        <v>747</v>
      </c>
      <c r="V5516">
        <v>3001</v>
      </c>
      <c r="W5516">
        <v>10831</v>
      </c>
      <c r="X5516">
        <v>724453.11</v>
      </c>
      <c r="Y5516">
        <v>547035.09</v>
      </c>
      <c r="Z5516">
        <v>499323.29</v>
      </c>
      <c r="AA5516">
        <v>164990.23139999999</v>
      </c>
      <c r="AB5516">
        <v>727</v>
      </c>
      <c r="AC5516">
        <v>732</v>
      </c>
      <c r="AD5516">
        <v>591</v>
      </c>
      <c r="AE5516">
        <v>712</v>
      </c>
      <c r="AF5516">
        <v>727</v>
      </c>
      <c r="AG5516">
        <v>732</v>
      </c>
      <c r="AH5516">
        <v>591</v>
      </c>
      <c r="AI5516">
        <v>712</v>
      </c>
      <c r="AJ5516">
        <v>727</v>
      </c>
      <c r="AK5516">
        <v>732</v>
      </c>
      <c r="AL5516">
        <v>591</v>
      </c>
      <c r="AM5516">
        <v>712</v>
      </c>
    </row>
    <row r="5517" spans="1:39" x14ac:dyDescent="0.15">
      <c r="A5517" t="s">
        <v>140</v>
      </c>
      <c r="B5517">
        <v>5</v>
      </c>
      <c r="C5517">
        <v>2</v>
      </c>
      <c r="D5517">
        <v>2</v>
      </c>
      <c r="E5517" t="s">
        <v>28</v>
      </c>
      <c r="F5517" t="s">
        <v>206</v>
      </c>
      <c r="G5517">
        <v>283</v>
      </c>
      <c r="H5517">
        <v>1442</v>
      </c>
      <c r="I5517">
        <v>6150</v>
      </c>
      <c r="J5517">
        <v>401450.67</v>
      </c>
      <c r="K5517">
        <v>324662.94</v>
      </c>
      <c r="L5517">
        <v>259808.46</v>
      </c>
      <c r="M5517">
        <v>98667.22</v>
      </c>
      <c r="N5517">
        <v>283</v>
      </c>
      <c r="O5517">
        <v>628</v>
      </c>
      <c r="P5517">
        <v>2915</v>
      </c>
      <c r="Q5517">
        <v>187841.92000000001</v>
      </c>
      <c r="R5517">
        <v>148980.60999999999</v>
      </c>
      <c r="S5517">
        <v>98494.3</v>
      </c>
      <c r="T5517">
        <v>50101.282500000001</v>
      </c>
      <c r="U5517">
        <v>283</v>
      </c>
      <c r="V5517">
        <v>814</v>
      </c>
      <c r="W5517">
        <v>3235</v>
      </c>
      <c r="X5517">
        <v>213608.75</v>
      </c>
      <c r="Y5517">
        <v>175682.33</v>
      </c>
      <c r="Z5517">
        <v>161314.16</v>
      </c>
      <c r="AA5517">
        <v>48565.9375</v>
      </c>
      <c r="AB5517">
        <v>267</v>
      </c>
      <c r="AC5517">
        <v>281</v>
      </c>
      <c r="AD5517">
        <v>180</v>
      </c>
      <c r="AE5517">
        <v>267</v>
      </c>
      <c r="AF5517">
        <v>267</v>
      </c>
      <c r="AG5517">
        <v>281</v>
      </c>
      <c r="AH5517">
        <v>180</v>
      </c>
      <c r="AI5517">
        <v>267</v>
      </c>
      <c r="AJ5517">
        <v>267</v>
      </c>
      <c r="AK5517">
        <v>281</v>
      </c>
      <c r="AL5517">
        <v>180</v>
      </c>
      <c r="AM5517">
        <v>267</v>
      </c>
    </row>
    <row r="5518" spans="1:39" x14ac:dyDescent="0.15">
      <c r="A5518" t="s">
        <v>140</v>
      </c>
      <c r="B5518">
        <v>5</v>
      </c>
      <c r="C5518">
        <v>2</v>
      </c>
      <c r="D5518">
        <v>2</v>
      </c>
      <c r="E5518" t="s">
        <v>30</v>
      </c>
      <c r="F5518" t="s">
        <v>206</v>
      </c>
      <c r="G5518">
        <v>27</v>
      </c>
      <c r="H5518">
        <v>181</v>
      </c>
      <c r="I5518">
        <v>737</v>
      </c>
      <c r="J5518">
        <v>48242.18</v>
      </c>
      <c r="K5518">
        <v>38959.78</v>
      </c>
      <c r="L5518">
        <v>32706</v>
      </c>
      <c r="M5518">
        <v>12293.7096</v>
      </c>
      <c r="N5518">
        <v>27</v>
      </c>
      <c r="O5518">
        <v>84</v>
      </c>
      <c r="P5518">
        <v>363</v>
      </c>
      <c r="Q5518">
        <v>23926.31</v>
      </c>
      <c r="R5518">
        <v>18560.400000000001</v>
      </c>
      <c r="S5518">
        <v>13812.86</v>
      </c>
      <c r="T5518">
        <v>6795.1695</v>
      </c>
      <c r="U5518">
        <v>27</v>
      </c>
      <c r="V5518">
        <v>97</v>
      </c>
      <c r="W5518">
        <v>374</v>
      </c>
      <c r="X5518">
        <v>24315.87</v>
      </c>
      <c r="Y5518">
        <v>20399.38</v>
      </c>
      <c r="Z5518">
        <v>18893.14</v>
      </c>
      <c r="AA5518">
        <v>5498.5401000000002</v>
      </c>
      <c r="AB5518">
        <v>25</v>
      </c>
      <c r="AC5518">
        <v>27</v>
      </c>
      <c r="AD5518">
        <v>20</v>
      </c>
      <c r="AE5518">
        <v>27</v>
      </c>
      <c r="AF5518">
        <v>25</v>
      </c>
      <c r="AG5518">
        <v>27</v>
      </c>
      <c r="AH5518">
        <v>20</v>
      </c>
      <c r="AI5518">
        <v>27</v>
      </c>
      <c r="AJ5518">
        <v>25</v>
      </c>
      <c r="AK5518">
        <v>27</v>
      </c>
      <c r="AL5518">
        <v>20</v>
      </c>
      <c r="AM5518">
        <v>27</v>
      </c>
    </row>
    <row r="5519" spans="1:39" x14ac:dyDescent="0.15">
      <c r="A5519" t="s">
        <v>140</v>
      </c>
      <c r="B5519">
        <v>5</v>
      </c>
      <c r="C5519">
        <v>2</v>
      </c>
      <c r="D5519">
        <v>2</v>
      </c>
      <c r="E5519" t="s">
        <v>29</v>
      </c>
      <c r="F5519" t="s">
        <v>206</v>
      </c>
      <c r="G5519">
        <v>246</v>
      </c>
      <c r="H5519">
        <v>1244</v>
      </c>
      <c r="I5519">
        <v>5700</v>
      </c>
      <c r="J5519">
        <v>383761.43</v>
      </c>
      <c r="K5519">
        <v>292528.14</v>
      </c>
      <c r="L5519">
        <v>234043.89</v>
      </c>
      <c r="M5519">
        <v>94127.265899999999</v>
      </c>
      <c r="N5519">
        <v>246</v>
      </c>
      <c r="O5519">
        <v>550</v>
      </c>
      <c r="P5519">
        <v>2690</v>
      </c>
      <c r="Q5519">
        <v>180585.47</v>
      </c>
      <c r="R5519">
        <v>136535.57</v>
      </c>
      <c r="S5519">
        <v>90811.18</v>
      </c>
      <c r="T5519">
        <v>47487.993300000002</v>
      </c>
      <c r="U5519">
        <v>246</v>
      </c>
      <c r="V5519">
        <v>694</v>
      </c>
      <c r="W5519">
        <v>3010</v>
      </c>
      <c r="X5519">
        <v>203175.96</v>
      </c>
      <c r="Y5519">
        <v>155992.57</v>
      </c>
      <c r="Z5519">
        <v>143232.71</v>
      </c>
      <c r="AA5519">
        <v>46639.272599999997</v>
      </c>
      <c r="AB5519">
        <v>236</v>
      </c>
      <c r="AC5519">
        <v>240</v>
      </c>
      <c r="AD5519">
        <v>157</v>
      </c>
      <c r="AE5519">
        <v>240</v>
      </c>
      <c r="AF5519">
        <v>236</v>
      </c>
      <c r="AG5519">
        <v>240</v>
      </c>
      <c r="AH5519">
        <v>157</v>
      </c>
      <c r="AI5519">
        <v>240</v>
      </c>
      <c r="AJ5519">
        <v>236</v>
      </c>
      <c r="AK5519">
        <v>240</v>
      </c>
      <c r="AL5519">
        <v>157</v>
      </c>
      <c r="AM5519">
        <v>240</v>
      </c>
    </row>
    <row r="5520" spans="1:39" x14ac:dyDescent="0.15">
      <c r="A5520" t="s">
        <v>140</v>
      </c>
      <c r="B5520">
        <v>5</v>
      </c>
      <c r="C5520">
        <v>2</v>
      </c>
      <c r="D5520">
        <v>2</v>
      </c>
      <c r="E5520" t="s">
        <v>32</v>
      </c>
      <c r="F5520" t="s">
        <v>206</v>
      </c>
      <c r="G5520">
        <v>145</v>
      </c>
      <c r="H5520">
        <v>849</v>
      </c>
      <c r="I5520">
        <v>3819</v>
      </c>
      <c r="J5520">
        <v>242087.2</v>
      </c>
      <c r="K5520">
        <v>179530.51</v>
      </c>
      <c r="L5520">
        <v>148885.85999999999</v>
      </c>
      <c r="M5520">
        <v>60104.1685</v>
      </c>
      <c r="N5520">
        <v>145</v>
      </c>
      <c r="O5520">
        <v>314</v>
      </c>
      <c r="P5520">
        <v>1516</v>
      </c>
      <c r="Q5520">
        <v>89821.72</v>
      </c>
      <c r="R5520">
        <v>66342.87</v>
      </c>
      <c r="S5520">
        <v>44371.839999999997</v>
      </c>
      <c r="T5520">
        <v>24928.5471</v>
      </c>
      <c r="U5520">
        <v>145</v>
      </c>
      <c r="V5520">
        <v>535</v>
      </c>
      <c r="W5520">
        <v>2303</v>
      </c>
      <c r="X5520">
        <v>152265.48000000001</v>
      </c>
      <c r="Y5520">
        <v>113187.64</v>
      </c>
      <c r="Z5520">
        <v>104514.02</v>
      </c>
      <c r="AA5520">
        <v>35175.621400000004</v>
      </c>
      <c r="AB5520">
        <v>140</v>
      </c>
      <c r="AC5520">
        <v>140</v>
      </c>
      <c r="AD5520">
        <v>105</v>
      </c>
      <c r="AE5520">
        <v>139</v>
      </c>
      <c r="AF5520">
        <v>140</v>
      </c>
      <c r="AG5520">
        <v>140</v>
      </c>
      <c r="AH5520">
        <v>105</v>
      </c>
      <c r="AI5520">
        <v>139</v>
      </c>
      <c r="AJ5520">
        <v>140</v>
      </c>
      <c r="AK5520">
        <v>140</v>
      </c>
      <c r="AL5520">
        <v>105</v>
      </c>
      <c r="AM5520">
        <v>139</v>
      </c>
    </row>
    <row r="5521" spans="1:39" x14ac:dyDescent="0.15">
      <c r="A5521" t="s">
        <v>140</v>
      </c>
      <c r="B5521">
        <v>30</v>
      </c>
      <c r="C5521">
        <v>1</v>
      </c>
      <c r="D5521">
        <v>0</v>
      </c>
      <c r="E5521" t="s">
        <v>28</v>
      </c>
      <c r="F5521" t="s">
        <v>206</v>
      </c>
      <c r="G5521">
        <v>7744</v>
      </c>
      <c r="H5521">
        <v>14195</v>
      </c>
      <c r="I5521">
        <v>57279</v>
      </c>
      <c r="J5521">
        <v>3885934.48</v>
      </c>
      <c r="K5521">
        <v>3098234.56</v>
      </c>
      <c r="L5521">
        <v>2698698.94</v>
      </c>
      <c r="M5521">
        <v>957986.74860000005</v>
      </c>
      <c r="N5521">
        <v>3962</v>
      </c>
      <c r="O5521">
        <v>7103</v>
      </c>
      <c r="P5521">
        <v>30240</v>
      </c>
      <c r="Q5521">
        <v>2053965.17</v>
      </c>
      <c r="R5521">
        <v>1601297.2</v>
      </c>
      <c r="S5521">
        <v>1291504.49</v>
      </c>
      <c r="T5521">
        <v>540993.09909999999</v>
      </c>
      <c r="U5521">
        <v>3782</v>
      </c>
      <c r="V5521">
        <v>7092</v>
      </c>
      <c r="W5521">
        <v>27039</v>
      </c>
      <c r="X5521">
        <v>1831969.31</v>
      </c>
      <c r="Y5521">
        <v>1496937.36</v>
      </c>
      <c r="Z5521">
        <v>1407194.45</v>
      </c>
      <c r="AA5521">
        <v>416993.6495</v>
      </c>
      <c r="AB5521">
        <v>7642</v>
      </c>
      <c r="AC5521">
        <v>6997</v>
      </c>
      <c r="AD5521">
        <v>5948</v>
      </c>
      <c r="AE5521">
        <v>4465</v>
      </c>
      <c r="AF5521">
        <v>3925</v>
      </c>
      <c r="AG5521">
        <v>3818</v>
      </c>
      <c r="AH5521">
        <v>3315</v>
      </c>
      <c r="AI5521">
        <v>2262</v>
      </c>
      <c r="AJ5521">
        <v>3717</v>
      </c>
      <c r="AK5521">
        <v>3179</v>
      </c>
      <c r="AL5521">
        <v>2633</v>
      </c>
      <c r="AM5521">
        <v>2203</v>
      </c>
    </row>
    <row r="5522" spans="1:39" x14ac:dyDescent="0.15">
      <c r="A5522" t="s">
        <v>140</v>
      </c>
      <c r="B5522">
        <v>30</v>
      </c>
      <c r="C5522">
        <v>1</v>
      </c>
      <c r="D5522">
        <v>0</v>
      </c>
      <c r="E5522" t="s">
        <v>30</v>
      </c>
      <c r="F5522" t="s">
        <v>206</v>
      </c>
      <c r="G5522">
        <v>9</v>
      </c>
      <c r="H5522">
        <v>15</v>
      </c>
      <c r="I5522">
        <v>64</v>
      </c>
      <c r="J5522">
        <v>4441.8500000000004</v>
      </c>
      <c r="K5522">
        <v>3628.33</v>
      </c>
      <c r="L5522">
        <v>3297.88</v>
      </c>
      <c r="M5522">
        <v>1032.0043000000001</v>
      </c>
      <c r="N5522">
        <v>3</v>
      </c>
      <c r="O5522">
        <v>4</v>
      </c>
      <c r="P5522">
        <v>21</v>
      </c>
      <c r="Q5522">
        <v>1376.93</v>
      </c>
      <c r="R5522">
        <v>1043.95</v>
      </c>
      <c r="S5522">
        <v>755.7</v>
      </c>
      <c r="T5522">
        <v>350.30459999999999</v>
      </c>
      <c r="U5522">
        <v>6</v>
      </c>
      <c r="V5522">
        <v>11</v>
      </c>
      <c r="W5522">
        <v>43</v>
      </c>
      <c r="X5522">
        <v>3064.92</v>
      </c>
      <c r="Y5522">
        <v>2584.38</v>
      </c>
      <c r="Z5522">
        <v>2542.1799999999998</v>
      </c>
      <c r="AA5522">
        <v>681.69970000000001</v>
      </c>
      <c r="AB5522">
        <v>9</v>
      </c>
      <c r="AC5522">
        <v>9</v>
      </c>
      <c r="AD5522">
        <v>4</v>
      </c>
      <c r="AE5522">
        <v>9</v>
      </c>
      <c r="AF5522">
        <v>3</v>
      </c>
      <c r="AG5522">
        <v>3</v>
      </c>
      <c r="AH5522">
        <v>2</v>
      </c>
      <c r="AI5522">
        <v>3</v>
      </c>
      <c r="AJ5522">
        <v>6</v>
      </c>
      <c r="AK5522">
        <v>6</v>
      </c>
      <c r="AL5522">
        <v>2</v>
      </c>
      <c r="AM5522">
        <v>6</v>
      </c>
    </row>
    <row r="5523" spans="1:39" x14ac:dyDescent="0.15">
      <c r="A5523" t="s">
        <v>140</v>
      </c>
      <c r="B5523">
        <v>30</v>
      </c>
      <c r="C5523">
        <v>1</v>
      </c>
      <c r="D5523">
        <v>0</v>
      </c>
      <c r="E5523" t="s">
        <v>29</v>
      </c>
      <c r="F5523" t="s">
        <v>206</v>
      </c>
      <c r="G5523">
        <v>106</v>
      </c>
      <c r="H5523">
        <v>252</v>
      </c>
      <c r="I5523">
        <v>1000</v>
      </c>
      <c r="J5523">
        <v>65056.81</v>
      </c>
      <c r="K5523">
        <v>46436.480000000003</v>
      </c>
      <c r="L5523">
        <v>41063.699999999997</v>
      </c>
      <c r="M5523">
        <v>17226.211800000001</v>
      </c>
      <c r="N5523">
        <v>63</v>
      </c>
      <c r="O5523">
        <v>147</v>
      </c>
      <c r="P5523">
        <v>570</v>
      </c>
      <c r="Q5523">
        <v>38864.74</v>
      </c>
      <c r="R5523">
        <v>28031.98</v>
      </c>
      <c r="S5523">
        <v>23875.96</v>
      </c>
      <c r="T5523">
        <v>10836.1731</v>
      </c>
      <c r="U5523">
        <v>43</v>
      </c>
      <c r="V5523">
        <v>105</v>
      </c>
      <c r="W5523">
        <v>430</v>
      </c>
      <c r="X5523">
        <v>26192.07</v>
      </c>
      <c r="Y5523">
        <v>18404.5</v>
      </c>
      <c r="Z5523">
        <v>17187.740000000002</v>
      </c>
      <c r="AA5523">
        <v>6390.0387000000001</v>
      </c>
      <c r="AB5523">
        <v>106</v>
      </c>
      <c r="AC5523">
        <v>90</v>
      </c>
      <c r="AD5523">
        <v>79</v>
      </c>
      <c r="AE5523">
        <v>60</v>
      </c>
      <c r="AF5523">
        <v>63</v>
      </c>
      <c r="AG5523">
        <v>60</v>
      </c>
      <c r="AH5523">
        <v>52</v>
      </c>
      <c r="AI5523">
        <v>37</v>
      </c>
      <c r="AJ5523">
        <v>43</v>
      </c>
      <c r="AK5523">
        <v>30</v>
      </c>
      <c r="AL5523">
        <v>27</v>
      </c>
      <c r="AM5523">
        <v>23</v>
      </c>
    </row>
    <row r="5524" spans="1:39" x14ac:dyDescent="0.15">
      <c r="A5524" t="s">
        <v>140</v>
      </c>
      <c r="B5524">
        <v>30</v>
      </c>
      <c r="C5524">
        <v>1</v>
      </c>
      <c r="D5524">
        <v>0</v>
      </c>
      <c r="E5524" t="s">
        <v>32</v>
      </c>
      <c r="F5524" t="s">
        <v>206</v>
      </c>
      <c r="G5524">
        <v>2496</v>
      </c>
      <c r="H5524">
        <v>5233</v>
      </c>
      <c r="I5524">
        <v>21959</v>
      </c>
      <c r="J5524">
        <v>1465278.43</v>
      </c>
      <c r="K5524">
        <v>1065844.52</v>
      </c>
      <c r="L5524">
        <v>1006565.77</v>
      </c>
      <c r="M5524">
        <v>341900.88500000001</v>
      </c>
      <c r="N5524">
        <v>242</v>
      </c>
      <c r="O5524">
        <v>535</v>
      </c>
      <c r="P5524">
        <v>2019</v>
      </c>
      <c r="Q5524">
        <v>138842.81</v>
      </c>
      <c r="R5524">
        <v>101300.68</v>
      </c>
      <c r="S5524">
        <v>85718.14</v>
      </c>
      <c r="T5524">
        <v>37235.323700000001</v>
      </c>
      <c r="U5524">
        <v>2254</v>
      </c>
      <c r="V5524">
        <v>4698</v>
      </c>
      <c r="W5524">
        <v>19940</v>
      </c>
      <c r="X5524">
        <v>1326435.6200000001</v>
      </c>
      <c r="Y5524">
        <v>964543.84</v>
      </c>
      <c r="Z5524">
        <v>920847.63</v>
      </c>
      <c r="AA5524">
        <v>304665.5613</v>
      </c>
      <c r="AB5524">
        <v>2475</v>
      </c>
      <c r="AC5524">
        <v>2158</v>
      </c>
      <c r="AD5524">
        <v>1928</v>
      </c>
      <c r="AE5524">
        <v>1817</v>
      </c>
      <c r="AF5524">
        <v>238</v>
      </c>
      <c r="AG5524">
        <v>199</v>
      </c>
      <c r="AH5524">
        <v>186</v>
      </c>
      <c r="AI5524">
        <v>206</v>
      </c>
      <c r="AJ5524">
        <v>2237</v>
      </c>
      <c r="AK5524">
        <v>1959</v>
      </c>
      <c r="AL5524">
        <v>1742</v>
      </c>
      <c r="AM5524">
        <v>1611</v>
      </c>
    </row>
    <row r="5525" spans="1:39" x14ac:dyDescent="0.15">
      <c r="A5525" t="s">
        <v>140</v>
      </c>
      <c r="B5525">
        <v>30</v>
      </c>
      <c r="C5525">
        <v>1</v>
      </c>
      <c r="D5525">
        <v>1</v>
      </c>
      <c r="E5525" t="s">
        <v>28</v>
      </c>
      <c r="F5525" t="s">
        <v>206</v>
      </c>
      <c r="G5525">
        <v>39943</v>
      </c>
      <c r="H5525">
        <v>98728</v>
      </c>
      <c r="I5525">
        <v>321059</v>
      </c>
      <c r="J5525">
        <v>20918808.989999998</v>
      </c>
      <c r="K5525">
        <v>16822399.23</v>
      </c>
      <c r="L5525">
        <v>14946773.84</v>
      </c>
      <c r="M5525">
        <v>5172683.5012999997</v>
      </c>
      <c r="N5525">
        <v>21008</v>
      </c>
      <c r="O5525">
        <v>48284</v>
      </c>
      <c r="P5525">
        <v>173475</v>
      </c>
      <c r="Q5525">
        <v>11181537.1</v>
      </c>
      <c r="R5525">
        <v>8958834.8000000007</v>
      </c>
      <c r="S5525">
        <v>7569419.6299999999</v>
      </c>
      <c r="T5525">
        <v>2947751.3207999999</v>
      </c>
      <c r="U5525">
        <v>18935</v>
      </c>
      <c r="V5525">
        <v>50444</v>
      </c>
      <c r="W5525">
        <v>147584</v>
      </c>
      <c r="X5525">
        <v>9737271.8900000006</v>
      </c>
      <c r="Y5525">
        <v>7863564.4299999997</v>
      </c>
      <c r="Z5525">
        <v>7377354.21</v>
      </c>
      <c r="AA5525">
        <v>2224932.1804999998</v>
      </c>
      <c r="AB5525">
        <v>38138</v>
      </c>
      <c r="AC5525">
        <v>38546</v>
      </c>
      <c r="AD5525">
        <v>24943</v>
      </c>
      <c r="AE5525">
        <v>35380</v>
      </c>
      <c r="AF5525">
        <v>20359</v>
      </c>
      <c r="AG5525">
        <v>20624</v>
      </c>
      <c r="AH5525">
        <v>14533</v>
      </c>
      <c r="AI5525">
        <v>18831</v>
      </c>
      <c r="AJ5525">
        <v>17779</v>
      </c>
      <c r="AK5525">
        <v>17922</v>
      </c>
      <c r="AL5525">
        <v>10410</v>
      </c>
      <c r="AM5525">
        <v>16549</v>
      </c>
    </row>
    <row r="5526" spans="1:39" x14ac:dyDescent="0.15">
      <c r="A5526" t="s">
        <v>140</v>
      </c>
      <c r="B5526">
        <v>30</v>
      </c>
      <c r="C5526">
        <v>1</v>
      </c>
      <c r="D5526">
        <v>1</v>
      </c>
      <c r="E5526" t="s">
        <v>30</v>
      </c>
      <c r="F5526" t="s">
        <v>206</v>
      </c>
      <c r="G5526">
        <v>4031</v>
      </c>
      <c r="H5526">
        <v>10334</v>
      </c>
      <c r="I5526">
        <v>32456</v>
      </c>
      <c r="J5526">
        <v>2128755.9300000002</v>
      </c>
      <c r="K5526">
        <v>1708306.77</v>
      </c>
      <c r="L5526">
        <v>1512893.73</v>
      </c>
      <c r="M5526">
        <v>521649.04149999999</v>
      </c>
      <c r="N5526">
        <v>1867</v>
      </c>
      <c r="O5526">
        <v>4369</v>
      </c>
      <c r="P5526">
        <v>15373</v>
      </c>
      <c r="Q5526">
        <v>1003062.44</v>
      </c>
      <c r="R5526">
        <v>803233.42</v>
      </c>
      <c r="S5526">
        <v>667853.53</v>
      </c>
      <c r="T5526">
        <v>263294.18489999999</v>
      </c>
      <c r="U5526">
        <v>2164</v>
      </c>
      <c r="V5526">
        <v>5965</v>
      </c>
      <c r="W5526">
        <v>17083</v>
      </c>
      <c r="X5526">
        <v>1125693.49</v>
      </c>
      <c r="Y5526">
        <v>905073.35</v>
      </c>
      <c r="Z5526">
        <v>845040.2</v>
      </c>
      <c r="AA5526">
        <v>258354.8566</v>
      </c>
      <c r="AB5526">
        <v>3842</v>
      </c>
      <c r="AC5526">
        <v>3949</v>
      </c>
      <c r="AD5526">
        <v>2272</v>
      </c>
      <c r="AE5526">
        <v>3901</v>
      </c>
      <c r="AF5526">
        <v>1786</v>
      </c>
      <c r="AG5526">
        <v>1843</v>
      </c>
      <c r="AH5526">
        <v>1178</v>
      </c>
      <c r="AI5526">
        <v>1821</v>
      </c>
      <c r="AJ5526">
        <v>2056</v>
      </c>
      <c r="AK5526">
        <v>2106</v>
      </c>
      <c r="AL5526">
        <v>1094</v>
      </c>
      <c r="AM5526">
        <v>2080</v>
      </c>
    </row>
    <row r="5527" spans="1:39" x14ac:dyDescent="0.15">
      <c r="A5527" t="s">
        <v>140</v>
      </c>
      <c r="B5527">
        <v>30</v>
      </c>
      <c r="C5527">
        <v>1</v>
      </c>
      <c r="D5527">
        <v>1</v>
      </c>
      <c r="E5527" t="s">
        <v>29</v>
      </c>
      <c r="F5527" t="s">
        <v>206</v>
      </c>
      <c r="G5527">
        <v>60504</v>
      </c>
      <c r="H5527">
        <v>168279</v>
      </c>
      <c r="I5527">
        <v>530705</v>
      </c>
      <c r="J5527">
        <v>34498443.359999999</v>
      </c>
      <c r="K5527">
        <v>26171453.940000001</v>
      </c>
      <c r="L5527">
        <v>23650665.98</v>
      </c>
      <c r="M5527">
        <v>8392012.1592999995</v>
      </c>
      <c r="N5527">
        <v>19942</v>
      </c>
      <c r="O5527">
        <v>50410</v>
      </c>
      <c r="P5527">
        <v>177183</v>
      </c>
      <c r="Q5527">
        <v>11378969.75</v>
      </c>
      <c r="R5527">
        <v>8624050.0600000005</v>
      </c>
      <c r="S5527">
        <v>7298305.8600000003</v>
      </c>
      <c r="T5527">
        <v>3060028.4065999999</v>
      </c>
      <c r="U5527">
        <v>40562</v>
      </c>
      <c r="V5527">
        <v>117869</v>
      </c>
      <c r="W5527">
        <v>353522</v>
      </c>
      <c r="X5527">
        <v>23119473.609999999</v>
      </c>
      <c r="Y5527">
        <v>17547403.879999999</v>
      </c>
      <c r="Z5527">
        <v>16352360.119999999</v>
      </c>
      <c r="AA5527">
        <v>5331983.7527000001</v>
      </c>
      <c r="AB5527">
        <v>58332</v>
      </c>
      <c r="AC5527">
        <v>57692</v>
      </c>
      <c r="AD5527">
        <v>37289</v>
      </c>
      <c r="AE5527">
        <v>58231</v>
      </c>
      <c r="AF5527">
        <v>19193</v>
      </c>
      <c r="AG5527">
        <v>19052</v>
      </c>
      <c r="AH5527">
        <v>13764</v>
      </c>
      <c r="AI5527">
        <v>19203</v>
      </c>
      <c r="AJ5527">
        <v>39139</v>
      </c>
      <c r="AK5527">
        <v>38640</v>
      </c>
      <c r="AL5527">
        <v>23525</v>
      </c>
      <c r="AM5527">
        <v>39028</v>
      </c>
    </row>
    <row r="5528" spans="1:39" x14ac:dyDescent="0.15">
      <c r="A5528" t="s">
        <v>140</v>
      </c>
      <c r="B5528">
        <v>30</v>
      </c>
      <c r="C5528">
        <v>1</v>
      </c>
      <c r="D5528">
        <v>1</v>
      </c>
      <c r="E5528" t="s">
        <v>31</v>
      </c>
      <c r="F5528" t="s">
        <v>206</v>
      </c>
      <c r="G5528">
        <v>30</v>
      </c>
      <c r="H5528">
        <v>101</v>
      </c>
      <c r="I5528">
        <v>258</v>
      </c>
      <c r="J5528">
        <v>16209.39</v>
      </c>
      <c r="K5528">
        <v>13199.96</v>
      </c>
      <c r="L5528">
        <v>12183.56</v>
      </c>
      <c r="M5528">
        <v>3718.2433999999998</v>
      </c>
      <c r="N5528">
        <v>7</v>
      </c>
      <c r="O5528">
        <v>20</v>
      </c>
      <c r="P5528">
        <v>58</v>
      </c>
      <c r="Q5528">
        <v>3613.77</v>
      </c>
      <c r="R5528">
        <v>2986.5</v>
      </c>
      <c r="S5528">
        <v>2493.4299999999998</v>
      </c>
      <c r="T5528">
        <v>919.39319999999998</v>
      </c>
      <c r="U5528">
        <v>23</v>
      </c>
      <c r="V5528">
        <v>81</v>
      </c>
      <c r="W5528">
        <v>200</v>
      </c>
      <c r="X5528">
        <v>12595.62</v>
      </c>
      <c r="Y5528">
        <v>10213.459999999999</v>
      </c>
      <c r="Z5528">
        <v>9690.1299999999992</v>
      </c>
      <c r="AA5528">
        <v>2798.8501999999999</v>
      </c>
      <c r="AB5528">
        <v>27</v>
      </c>
      <c r="AC5528">
        <v>28</v>
      </c>
      <c r="AD5528">
        <v>16</v>
      </c>
      <c r="AE5528">
        <v>26</v>
      </c>
      <c r="AF5528">
        <v>7</v>
      </c>
      <c r="AG5528">
        <v>6</v>
      </c>
      <c r="AH5528">
        <v>3</v>
      </c>
      <c r="AI5528">
        <v>7</v>
      </c>
      <c r="AJ5528">
        <v>20</v>
      </c>
      <c r="AK5528">
        <v>22</v>
      </c>
      <c r="AL5528">
        <v>13</v>
      </c>
      <c r="AM5528">
        <v>19</v>
      </c>
    </row>
    <row r="5529" spans="1:39" x14ac:dyDescent="0.15">
      <c r="A5529" t="s">
        <v>140</v>
      </c>
      <c r="B5529">
        <v>30</v>
      </c>
      <c r="C5529">
        <v>1</v>
      </c>
      <c r="D5529">
        <v>1</v>
      </c>
      <c r="E5529" t="s">
        <v>32</v>
      </c>
      <c r="F5529" t="s">
        <v>206</v>
      </c>
      <c r="G5529">
        <v>3249</v>
      </c>
      <c r="H5529">
        <v>8568</v>
      </c>
      <c r="I5529">
        <v>28873</v>
      </c>
      <c r="J5529">
        <v>1921273.26</v>
      </c>
      <c r="K5529">
        <v>1434728.78</v>
      </c>
      <c r="L5529">
        <v>1347787.8</v>
      </c>
      <c r="M5529">
        <v>446852.0147</v>
      </c>
      <c r="N5529">
        <v>331</v>
      </c>
      <c r="O5529">
        <v>871</v>
      </c>
      <c r="P5529">
        <v>2920</v>
      </c>
      <c r="Q5529">
        <v>195538.25</v>
      </c>
      <c r="R5529">
        <v>147828.42000000001</v>
      </c>
      <c r="S5529">
        <v>121980.52</v>
      </c>
      <c r="T5529">
        <v>52107.943700000003</v>
      </c>
      <c r="U5529">
        <v>2918</v>
      </c>
      <c r="V5529">
        <v>7697</v>
      </c>
      <c r="W5529">
        <v>25953</v>
      </c>
      <c r="X5529">
        <v>1725735.01</v>
      </c>
      <c r="Y5529">
        <v>1286900.3600000001</v>
      </c>
      <c r="Z5529">
        <v>1225807.28</v>
      </c>
      <c r="AA5529">
        <v>394744.071</v>
      </c>
      <c r="AB5529">
        <v>3189</v>
      </c>
      <c r="AC5529">
        <v>3093</v>
      </c>
      <c r="AD5529">
        <v>2070</v>
      </c>
      <c r="AE5529">
        <v>2964</v>
      </c>
      <c r="AF5529">
        <v>326</v>
      </c>
      <c r="AG5529">
        <v>297</v>
      </c>
      <c r="AH5529">
        <v>223</v>
      </c>
      <c r="AI5529">
        <v>308</v>
      </c>
      <c r="AJ5529">
        <v>2863</v>
      </c>
      <c r="AK5529">
        <v>2796</v>
      </c>
      <c r="AL5529">
        <v>1847</v>
      </c>
      <c r="AM5529">
        <v>2656</v>
      </c>
    </row>
    <row r="5530" spans="1:39" x14ac:dyDescent="0.15">
      <c r="A5530" t="s">
        <v>140</v>
      </c>
      <c r="B5530">
        <v>30</v>
      </c>
      <c r="C5530">
        <v>1</v>
      </c>
      <c r="D5530">
        <v>2</v>
      </c>
      <c r="E5530" t="s">
        <v>28</v>
      </c>
      <c r="F5530" t="s">
        <v>206</v>
      </c>
      <c r="G5530">
        <v>9518</v>
      </c>
      <c r="H5530">
        <v>17061</v>
      </c>
      <c r="I5530">
        <v>67729</v>
      </c>
      <c r="J5530">
        <v>4610777.1500000004</v>
      </c>
      <c r="K5530">
        <v>3762678.51</v>
      </c>
      <c r="L5530">
        <v>3288904.56</v>
      </c>
      <c r="M5530">
        <v>1120234.2982999999</v>
      </c>
      <c r="N5530">
        <v>4468</v>
      </c>
      <c r="O5530">
        <v>7544</v>
      </c>
      <c r="P5530">
        <v>32553</v>
      </c>
      <c r="Q5530">
        <v>2237024.5499999998</v>
      </c>
      <c r="R5530">
        <v>1794124.51</v>
      </c>
      <c r="S5530">
        <v>1439941.22</v>
      </c>
      <c r="T5530">
        <v>580928.62650000001</v>
      </c>
      <c r="U5530">
        <v>5050</v>
      </c>
      <c r="V5530">
        <v>9517</v>
      </c>
      <c r="W5530">
        <v>35176</v>
      </c>
      <c r="X5530">
        <v>2373752.6</v>
      </c>
      <c r="Y5530">
        <v>1968554</v>
      </c>
      <c r="Z5530">
        <v>1848963.34</v>
      </c>
      <c r="AA5530">
        <v>539305.67180000001</v>
      </c>
      <c r="AB5530">
        <v>9113</v>
      </c>
      <c r="AC5530">
        <v>8811</v>
      </c>
      <c r="AD5530">
        <v>4451</v>
      </c>
      <c r="AE5530">
        <v>8154</v>
      </c>
      <c r="AF5530">
        <v>4273</v>
      </c>
      <c r="AG5530">
        <v>4305</v>
      </c>
      <c r="AH5530">
        <v>2472</v>
      </c>
      <c r="AI5530">
        <v>3978</v>
      </c>
      <c r="AJ5530">
        <v>4840</v>
      </c>
      <c r="AK5530">
        <v>4506</v>
      </c>
      <c r="AL5530">
        <v>1979</v>
      </c>
      <c r="AM5530">
        <v>4176</v>
      </c>
    </row>
    <row r="5531" spans="1:39" x14ac:dyDescent="0.15">
      <c r="A5531" t="s">
        <v>140</v>
      </c>
      <c r="B5531">
        <v>30</v>
      </c>
      <c r="C5531">
        <v>1</v>
      </c>
      <c r="D5531">
        <v>2</v>
      </c>
      <c r="E5531" t="s">
        <v>30</v>
      </c>
      <c r="F5531" t="s">
        <v>206</v>
      </c>
      <c r="G5531">
        <v>1126</v>
      </c>
      <c r="H5531">
        <v>2061</v>
      </c>
      <c r="I5531">
        <v>8186</v>
      </c>
      <c r="J5531">
        <v>559185.39</v>
      </c>
      <c r="K5531">
        <v>453438.37</v>
      </c>
      <c r="L5531">
        <v>394854.97</v>
      </c>
      <c r="M5531">
        <v>136341.64439999999</v>
      </c>
      <c r="N5531">
        <v>509</v>
      </c>
      <c r="O5531">
        <v>887</v>
      </c>
      <c r="P5531">
        <v>3759</v>
      </c>
      <c r="Q5531">
        <v>259700.07</v>
      </c>
      <c r="R5531">
        <v>206334.76</v>
      </c>
      <c r="S5531">
        <v>162835.88</v>
      </c>
      <c r="T5531">
        <v>68659.798200000005</v>
      </c>
      <c r="U5531">
        <v>617</v>
      </c>
      <c r="V5531">
        <v>1174</v>
      </c>
      <c r="W5531">
        <v>4427</v>
      </c>
      <c r="X5531">
        <v>299485.32</v>
      </c>
      <c r="Y5531">
        <v>247103.61</v>
      </c>
      <c r="Z5531">
        <v>232019.09</v>
      </c>
      <c r="AA5531">
        <v>67681.8462</v>
      </c>
      <c r="AB5531">
        <v>1064</v>
      </c>
      <c r="AC5531">
        <v>1072</v>
      </c>
      <c r="AD5531">
        <v>477</v>
      </c>
      <c r="AE5531">
        <v>1096</v>
      </c>
      <c r="AF5531">
        <v>481</v>
      </c>
      <c r="AG5531">
        <v>488</v>
      </c>
      <c r="AH5531">
        <v>253</v>
      </c>
      <c r="AI5531">
        <v>499</v>
      </c>
      <c r="AJ5531">
        <v>583</v>
      </c>
      <c r="AK5531">
        <v>584</v>
      </c>
      <c r="AL5531">
        <v>224</v>
      </c>
      <c r="AM5531">
        <v>597</v>
      </c>
    </row>
    <row r="5532" spans="1:39" x14ac:dyDescent="0.15">
      <c r="A5532" t="s">
        <v>140</v>
      </c>
      <c r="B5532">
        <v>30</v>
      </c>
      <c r="C5532">
        <v>1</v>
      </c>
      <c r="D5532">
        <v>2</v>
      </c>
      <c r="E5532" t="s">
        <v>29</v>
      </c>
      <c r="F5532" t="s">
        <v>206</v>
      </c>
      <c r="G5532">
        <v>5040</v>
      </c>
      <c r="H5532">
        <v>9711</v>
      </c>
      <c r="I5532">
        <v>39617</v>
      </c>
      <c r="J5532">
        <v>2662062.31</v>
      </c>
      <c r="K5532">
        <v>2058259.34</v>
      </c>
      <c r="L5532">
        <v>1843134.49</v>
      </c>
      <c r="M5532">
        <v>644087.24769999995</v>
      </c>
      <c r="N5532">
        <v>1621</v>
      </c>
      <c r="O5532">
        <v>2699</v>
      </c>
      <c r="P5532">
        <v>12364</v>
      </c>
      <c r="Q5532">
        <v>845197.24</v>
      </c>
      <c r="R5532">
        <v>652642.44999999995</v>
      </c>
      <c r="S5532">
        <v>518811.41</v>
      </c>
      <c r="T5532">
        <v>227465.7598</v>
      </c>
      <c r="U5532">
        <v>3419</v>
      </c>
      <c r="V5532">
        <v>7012</v>
      </c>
      <c r="W5532">
        <v>27253</v>
      </c>
      <c r="X5532">
        <v>1816865.07</v>
      </c>
      <c r="Y5532">
        <v>1405616.89</v>
      </c>
      <c r="Z5532">
        <v>1324323.08</v>
      </c>
      <c r="AA5532">
        <v>416621.48790000001</v>
      </c>
      <c r="AB5532">
        <v>4844</v>
      </c>
      <c r="AC5532">
        <v>4750</v>
      </c>
      <c r="AD5532">
        <v>2251</v>
      </c>
      <c r="AE5532">
        <v>4818</v>
      </c>
      <c r="AF5532">
        <v>1566</v>
      </c>
      <c r="AG5532">
        <v>1535</v>
      </c>
      <c r="AH5532">
        <v>812</v>
      </c>
      <c r="AI5532">
        <v>1542</v>
      </c>
      <c r="AJ5532">
        <v>3278</v>
      </c>
      <c r="AK5532">
        <v>3215</v>
      </c>
      <c r="AL5532">
        <v>1439</v>
      </c>
      <c r="AM5532">
        <v>3276</v>
      </c>
    </row>
    <row r="5533" spans="1:39" x14ac:dyDescent="0.15">
      <c r="A5533" t="s">
        <v>140</v>
      </c>
      <c r="B5533">
        <v>30</v>
      </c>
      <c r="C5533">
        <v>1</v>
      </c>
      <c r="D5533">
        <v>2</v>
      </c>
      <c r="E5533" t="s">
        <v>31</v>
      </c>
      <c r="F5533" t="s">
        <v>206</v>
      </c>
      <c r="G5533">
        <v>1</v>
      </c>
      <c r="H5533">
        <v>2</v>
      </c>
      <c r="I5533">
        <v>9</v>
      </c>
      <c r="J5533">
        <v>627.98</v>
      </c>
      <c r="K5533">
        <v>406.41</v>
      </c>
      <c r="L5533">
        <v>406.41</v>
      </c>
      <c r="M5533">
        <v>139.86000000000001</v>
      </c>
      <c r="N5533">
        <v>0</v>
      </c>
      <c r="O5533">
        <v>0</v>
      </c>
      <c r="P5533">
        <v>0</v>
      </c>
      <c r="Q5533">
        <v>0</v>
      </c>
      <c r="R5533">
        <v>0</v>
      </c>
      <c r="S5533">
        <v>0</v>
      </c>
      <c r="T5533">
        <v>0</v>
      </c>
      <c r="U5533">
        <v>1</v>
      </c>
      <c r="V5533">
        <v>2</v>
      </c>
      <c r="W5533">
        <v>9</v>
      </c>
      <c r="X5533">
        <v>627.98</v>
      </c>
      <c r="Y5533">
        <v>406.41</v>
      </c>
      <c r="Z5533">
        <v>406.41</v>
      </c>
      <c r="AA5533">
        <v>139.86000000000001</v>
      </c>
      <c r="AB5533">
        <v>1</v>
      </c>
      <c r="AC5533">
        <v>1</v>
      </c>
      <c r="AD5533">
        <v>1</v>
      </c>
      <c r="AE5533">
        <v>1</v>
      </c>
      <c r="AF5533">
        <v>0</v>
      </c>
      <c r="AG5533">
        <v>0</v>
      </c>
      <c r="AH5533">
        <v>0</v>
      </c>
      <c r="AI5533">
        <v>0</v>
      </c>
      <c r="AJ5533">
        <v>1</v>
      </c>
      <c r="AK5533">
        <v>1</v>
      </c>
      <c r="AL5533">
        <v>1</v>
      </c>
      <c r="AM5533">
        <v>1</v>
      </c>
    </row>
    <row r="5534" spans="1:39" x14ac:dyDescent="0.15">
      <c r="A5534" t="s">
        <v>140</v>
      </c>
      <c r="B5534">
        <v>30</v>
      </c>
      <c r="C5534">
        <v>1</v>
      </c>
      <c r="D5534">
        <v>2</v>
      </c>
      <c r="E5534" t="s">
        <v>32</v>
      </c>
      <c r="F5534" t="s">
        <v>206</v>
      </c>
      <c r="G5534">
        <v>1504</v>
      </c>
      <c r="H5534">
        <v>3218</v>
      </c>
      <c r="I5534">
        <v>12744</v>
      </c>
      <c r="J5534">
        <v>856047.02</v>
      </c>
      <c r="K5534">
        <v>631059.74</v>
      </c>
      <c r="L5534">
        <v>593219.72</v>
      </c>
      <c r="M5534">
        <v>198244.4038</v>
      </c>
      <c r="N5534">
        <v>146</v>
      </c>
      <c r="O5534">
        <v>267</v>
      </c>
      <c r="P5534">
        <v>1137</v>
      </c>
      <c r="Q5534">
        <v>82005.84</v>
      </c>
      <c r="R5534">
        <v>60141.08</v>
      </c>
      <c r="S5534">
        <v>48783.17</v>
      </c>
      <c r="T5534">
        <v>21175.746200000001</v>
      </c>
      <c r="U5534">
        <v>1358</v>
      </c>
      <c r="V5534">
        <v>2951</v>
      </c>
      <c r="W5534">
        <v>11607</v>
      </c>
      <c r="X5534">
        <v>774041.18</v>
      </c>
      <c r="Y5534">
        <v>570918.66</v>
      </c>
      <c r="Z5534">
        <v>544436.55000000005</v>
      </c>
      <c r="AA5534">
        <v>177068.65760000001</v>
      </c>
      <c r="AB5534">
        <v>1459</v>
      </c>
      <c r="AC5534">
        <v>1380</v>
      </c>
      <c r="AD5534">
        <v>733</v>
      </c>
      <c r="AE5534">
        <v>1317</v>
      </c>
      <c r="AF5534">
        <v>143</v>
      </c>
      <c r="AG5534">
        <v>114</v>
      </c>
      <c r="AH5534">
        <v>69</v>
      </c>
      <c r="AI5534">
        <v>141</v>
      </c>
      <c r="AJ5534">
        <v>1316</v>
      </c>
      <c r="AK5534">
        <v>1266</v>
      </c>
      <c r="AL5534">
        <v>664</v>
      </c>
      <c r="AM5534">
        <v>1176</v>
      </c>
    </row>
    <row r="5535" spans="1:39" x14ac:dyDescent="0.15">
      <c r="A5535" t="s">
        <v>140</v>
      </c>
      <c r="B5535">
        <v>30</v>
      </c>
      <c r="C5535">
        <v>2</v>
      </c>
      <c r="D5535">
        <v>0</v>
      </c>
      <c r="E5535" t="s">
        <v>28</v>
      </c>
      <c r="F5535" t="s">
        <v>206</v>
      </c>
      <c r="G5535">
        <v>1679</v>
      </c>
      <c r="H5535">
        <v>5155</v>
      </c>
      <c r="I5535">
        <v>15384</v>
      </c>
      <c r="J5535">
        <v>961787.4</v>
      </c>
      <c r="K5535">
        <v>739593.74</v>
      </c>
      <c r="L5535">
        <v>603900.04</v>
      </c>
      <c r="M5535">
        <v>248022.76209999999</v>
      </c>
      <c r="N5535">
        <v>1679</v>
      </c>
      <c r="O5535">
        <v>2462</v>
      </c>
      <c r="P5535">
        <v>8174</v>
      </c>
      <c r="Q5535">
        <v>490481.91</v>
      </c>
      <c r="R5535">
        <v>362002.27</v>
      </c>
      <c r="S5535">
        <v>244008.89</v>
      </c>
      <c r="T5535">
        <v>136724.65210000001</v>
      </c>
      <c r="U5535">
        <v>1679</v>
      </c>
      <c r="V5535">
        <v>2693</v>
      </c>
      <c r="W5535">
        <v>7210</v>
      </c>
      <c r="X5535">
        <v>471305.49</v>
      </c>
      <c r="Y5535">
        <v>377591.47</v>
      </c>
      <c r="Z5535">
        <v>359891.15</v>
      </c>
      <c r="AA5535">
        <v>111298.11</v>
      </c>
      <c r="AB5535">
        <v>1662</v>
      </c>
      <c r="AC5535">
        <v>1663</v>
      </c>
      <c r="AD5535">
        <v>1497</v>
      </c>
      <c r="AE5535">
        <v>1313</v>
      </c>
      <c r="AF5535">
        <v>1662</v>
      </c>
      <c r="AG5535">
        <v>1663</v>
      </c>
      <c r="AH5535">
        <v>1497</v>
      </c>
      <c r="AI5535">
        <v>1313</v>
      </c>
      <c r="AJ5535">
        <v>1662</v>
      </c>
      <c r="AK5535">
        <v>1663</v>
      </c>
      <c r="AL5535">
        <v>1497</v>
      </c>
      <c r="AM5535">
        <v>1313</v>
      </c>
    </row>
    <row r="5536" spans="1:39" x14ac:dyDescent="0.15">
      <c r="A5536" t="s">
        <v>140</v>
      </c>
      <c r="B5536">
        <v>30</v>
      </c>
      <c r="C5536">
        <v>2</v>
      </c>
      <c r="D5536">
        <v>0</v>
      </c>
      <c r="E5536" t="s">
        <v>30</v>
      </c>
      <c r="F5536" t="s">
        <v>206</v>
      </c>
      <c r="G5536">
        <v>2</v>
      </c>
      <c r="H5536">
        <v>7</v>
      </c>
      <c r="I5536">
        <v>21</v>
      </c>
      <c r="J5536">
        <v>1119.94</v>
      </c>
      <c r="K5536">
        <v>864.05</v>
      </c>
      <c r="L5536">
        <v>810.17</v>
      </c>
      <c r="M5536">
        <v>272.39620000000002</v>
      </c>
      <c r="N5536">
        <v>2</v>
      </c>
      <c r="O5536">
        <v>5</v>
      </c>
      <c r="P5536">
        <v>13</v>
      </c>
      <c r="Q5536">
        <v>680.96</v>
      </c>
      <c r="R5536">
        <v>494.96</v>
      </c>
      <c r="S5536">
        <v>441.08</v>
      </c>
      <c r="T5536">
        <v>172.52619999999999</v>
      </c>
      <c r="U5536">
        <v>2</v>
      </c>
      <c r="V5536">
        <v>2</v>
      </c>
      <c r="W5536">
        <v>8</v>
      </c>
      <c r="X5536">
        <v>438.98</v>
      </c>
      <c r="Y5536">
        <v>369.09</v>
      </c>
      <c r="Z5536">
        <v>369.09</v>
      </c>
      <c r="AA5536">
        <v>99.87</v>
      </c>
      <c r="AB5536">
        <v>2</v>
      </c>
      <c r="AC5536">
        <v>2</v>
      </c>
      <c r="AD5536">
        <v>2</v>
      </c>
      <c r="AE5536">
        <v>2</v>
      </c>
      <c r="AF5536">
        <v>2</v>
      </c>
      <c r="AG5536">
        <v>2</v>
      </c>
      <c r="AH5536">
        <v>2</v>
      </c>
      <c r="AI5536">
        <v>2</v>
      </c>
      <c r="AJ5536">
        <v>2</v>
      </c>
      <c r="AK5536">
        <v>2</v>
      </c>
      <c r="AL5536">
        <v>2</v>
      </c>
      <c r="AM5536">
        <v>2</v>
      </c>
    </row>
    <row r="5537" spans="1:39" x14ac:dyDescent="0.15">
      <c r="A5537" t="s">
        <v>140</v>
      </c>
      <c r="B5537">
        <v>30</v>
      </c>
      <c r="C5537">
        <v>2</v>
      </c>
      <c r="D5537">
        <v>0</v>
      </c>
      <c r="E5537" t="s">
        <v>29</v>
      </c>
      <c r="F5537" t="s">
        <v>206</v>
      </c>
      <c r="G5537">
        <v>18</v>
      </c>
      <c r="H5537">
        <v>63</v>
      </c>
      <c r="I5537">
        <v>207</v>
      </c>
      <c r="J5537">
        <v>12310.83</v>
      </c>
      <c r="K5537">
        <v>8643.0300000000007</v>
      </c>
      <c r="L5537">
        <v>6919.98</v>
      </c>
      <c r="M5537">
        <v>3383.9605000000001</v>
      </c>
      <c r="N5537">
        <v>18</v>
      </c>
      <c r="O5537">
        <v>35</v>
      </c>
      <c r="P5537">
        <v>122</v>
      </c>
      <c r="Q5537">
        <v>7460.35</v>
      </c>
      <c r="R5537">
        <v>5145.3100000000004</v>
      </c>
      <c r="S5537">
        <v>3544.81</v>
      </c>
      <c r="T5537">
        <v>2211.4477000000002</v>
      </c>
      <c r="U5537">
        <v>18</v>
      </c>
      <c r="V5537">
        <v>28</v>
      </c>
      <c r="W5537">
        <v>85</v>
      </c>
      <c r="X5537">
        <v>4850.4799999999996</v>
      </c>
      <c r="Y5537">
        <v>3497.72</v>
      </c>
      <c r="Z5537">
        <v>3375.17</v>
      </c>
      <c r="AA5537">
        <v>1172.5128</v>
      </c>
      <c r="AB5537">
        <v>18</v>
      </c>
      <c r="AC5537">
        <v>17</v>
      </c>
      <c r="AD5537">
        <v>16</v>
      </c>
      <c r="AE5537">
        <v>17</v>
      </c>
      <c r="AF5537">
        <v>18</v>
      </c>
      <c r="AG5537">
        <v>17</v>
      </c>
      <c r="AH5537">
        <v>16</v>
      </c>
      <c r="AI5537">
        <v>17</v>
      </c>
      <c r="AJ5537">
        <v>18</v>
      </c>
      <c r="AK5537">
        <v>17</v>
      </c>
      <c r="AL5537">
        <v>16</v>
      </c>
      <c r="AM5537">
        <v>17</v>
      </c>
    </row>
    <row r="5538" spans="1:39" x14ac:dyDescent="0.15">
      <c r="A5538" t="s">
        <v>140</v>
      </c>
      <c r="B5538">
        <v>30</v>
      </c>
      <c r="C5538">
        <v>2</v>
      </c>
      <c r="D5538">
        <v>0</v>
      </c>
      <c r="E5538" t="s">
        <v>32</v>
      </c>
      <c r="F5538" t="s">
        <v>206</v>
      </c>
      <c r="G5538">
        <v>626</v>
      </c>
      <c r="H5538">
        <v>2154</v>
      </c>
      <c r="I5538">
        <v>6800</v>
      </c>
      <c r="J5538">
        <v>420338.89</v>
      </c>
      <c r="K5538">
        <v>299013.42</v>
      </c>
      <c r="L5538">
        <v>258639.7</v>
      </c>
      <c r="M5538">
        <v>107475.7453</v>
      </c>
      <c r="N5538">
        <v>626</v>
      </c>
      <c r="O5538">
        <v>898</v>
      </c>
      <c r="P5538">
        <v>2806</v>
      </c>
      <c r="Q5538">
        <v>166343.89000000001</v>
      </c>
      <c r="R5538">
        <v>115754.19</v>
      </c>
      <c r="S5538">
        <v>81759.899999999994</v>
      </c>
      <c r="T5538">
        <v>47420.855199999998</v>
      </c>
      <c r="U5538">
        <v>626</v>
      </c>
      <c r="V5538">
        <v>1256</v>
      </c>
      <c r="W5538">
        <v>3994</v>
      </c>
      <c r="X5538">
        <v>253995</v>
      </c>
      <c r="Y5538">
        <v>183259.23</v>
      </c>
      <c r="Z5538">
        <v>176879.8</v>
      </c>
      <c r="AA5538">
        <v>60054.890099999997</v>
      </c>
      <c r="AB5538">
        <v>618</v>
      </c>
      <c r="AC5538">
        <v>614</v>
      </c>
      <c r="AD5538">
        <v>582</v>
      </c>
      <c r="AE5538">
        <v>536</v>
      </c>
      <c r="AF5538">
        <v>618</v>
      </c>
      <c r="AG5538">
        <v>614</v>
      </c>
      <c r="AH5538">
        <v>582</v>
      </c>
      <c r="AI5538">
        <v>536</v>
      </c>
      <c r="AJ5538">
        <v>618</v>
      </c>
      <c r="AK5538">
        <v>614</v>
      </c>
      <c r="AL5538">
        <v>582</v>
      </c>
      <c r="AM5538">
        <v>536</v>
      </c>
    </row>
    <row r="5539" spans="1:39" x14ac:dyDescent="0.15">
      <c r="A5539" t="s">
        <v>140</v>
      </c>
      <c r="B5539">
        <v>30</v>
      </c>
      <c r="C5539">
        <v>2</v>
      </c>
      <c r="D5539">
        <v>1</v>
      </c>
      <c r="E5539" t="s">
        <v>28</v>
      </c>
      <c r="F5539" t="s">
        <v>206</v>
      </c>
      <c r="G5539">
        <v>12160</v>
      </c>
      <c r="H5539">
        <v>42754</v>
      </c>
      <c r="I5539">
        <v>115705</v>
      </c>
      <c r="J5539">
        <v>7036446.1500000004</v>
      </c>
      <c r="K5539">
        <v>5499410.2999999998</v>
      </c>
      <c r="L5539">
        <v>4652843.3099999996</v>
      </c>
      <c r="M5539">
        <v>1812779.2201</v>
      </c>
      <c r="N5539">
        <v>12160</v>
      </c>
      <c r="O5539">
        <v>20075</v>
      </c>
      <c r="P5539">
        <v>61564</v>
      </c>
      <c r="Q5539">
        <v>3595303.22</v>
      </c>
      <c r="R5539">
        <v>2724150.57</v>
      </c>
      <c r="S5539">
        <v>2019816.2</v>
      </c>
      <c r="T5539">
        <v>1002861.302</v>
      </c>
      <c r="U5539">
        <v>12160</v>
      </c>
      <c r="V5539">
        <v>22679</v>
      </c>
      <c r="W5539">
        <v>54141</v>
      </c>
      <c r="X5539">
        <v>3441142.93</v>
      </c>
      <c r="Y5539">
        <v>2775259.73</v>
      </c>
      <c r="Z5539">
        <v>2633027.11</v>
      </c>
      <c r="AA5539">
        <v>809917.91810000001</v>
      </c>
      <c r="AB5539">
        <v>11770</v>
      </c>
      <c r="AC5539">
        <v>12077</v>
      </c>
      <c r="AD5539">
        <v>8935</v>
      </c>
      <c r="AE5539">
        <v>11504</v>
      </c>
      <c r="AF5539">
        <v>11770</v>
      </c>
      <c r="AG5539">
        <v>12077</v>
      </c>
      <c r="AH5539">
        <v>8935</v>
      </c>
      <c r="AI5539">
        <v>11504</v>
      </c>
      <c r="AJ5539">
        <v>11770</v>
      </c>
      <c r="AK5539">
        <v>12077</v>
      </c>
      <c r="AL5539">
        <v>8935</v>
      </c>
      <c r="AM5539">
        <v>11504</v>
      </c>
    </row>
    <row r="5540" spans="1:39" x14ac:dyDescent="0.15">
      <c r="A5540" t="s">
        <v>140</v>
      </c>
      <c r="B5540">
        <v>30</v>
      </c>
      <c r="C5540">
        <v>2</v>
      </c>
      <c r="D5540">
        <v>1</v>
      </c>
      <c r="E5540" t="s">
        <v>30</v>
      </c>
      <c r="F5540" t="s">
        <v>206</v>
      </c>
      <c r="G5540">
        <v>1392</v>
      </c>
      <c r="H5540">
        <v>5142</v>
      </c>
      <c r="I5540">
        <v>13541</v>
      </c>
      <c r="J5540">
        <v>820599.53</v>
      </c>
      <c r="K5540">
        <v>636582.92000000004</v>
      </c>
      <c r="L5540">
        <v>528594.09</v>
      </c>
      <c r="M5540">
        <v>212253.28909999999</v>
      </c>
      <c r="N5540">
        <v>1392</v>
      </c>
      <c r="O5540">
        <v>2409</v>
      </c>
      <c r="P5540">
        <v>7016</v>
      </c>
      <c r="Q5540">
        <v>414815.91</v>
      </c>
      <c r="R5540">
        <v>313814.77</v>
      </c>
      <c r="S5540">
        <v>225785.57</v>
      </c>
      <c r="T5540">
        <v>115565.147</v>
      </c>
      <c r="U5540">
        <v>1392</v>
      </c>
      <c r="V5540">
        <v>2733</v>
      </c>
      <c r="W5540">
        <v>6525</v>
      </c>
      <c r="X5540">
        <v>405783.62</v>
      </c>
      <c r="Y5540">
        <v>322768.15000000002</v>
      </c>
      <c r="Z5540">
        <v>302808.52</v>
      </c>
      <c r="AA5540">
        <v>96688.142099999997</v>
      </c>
      <c r="AB5540">
        <v>1310</v>
      </c>
      <c r="AC5540">
        <v>1385</v>
      </c>
      <c r="AD5540">
        <v>920</v>
      </c>
      <c r="AE5540">
        <v>1356</v>
      </c>
      <c r="AF5540">
        <v>1310</v>
      </c>
      <c r="AG5540">
        <v>1385</v>
      </c>
      <c r="AH5540">
        <v>920</v>
      </c>
      <c r="AI5540">
        <v>1356</v>
      </c>
      <c r="AJ5540">
        <v>1310</v>
      </c>
      <c r="AK5540">
        <v>1385</v>
      </c>
      <c r="AL5540">
        <v>920</v>
      </c>
      <c r="AM5540">
        <v>1356</v>
      </c>
    </row>
    <row r="5541" spans="1:39" x14ac:dyDescent="0.15">
      <c r="A5541" t="s">
        <v>140</v>
      </c>
      <c r="B5541">
        <v>30</v>
      </c>
      <c r="C5541">
        <v>2</v>
      </c>
      <c r="D5541">
        <v>1</v>
      </c>
      <c r="E5541" t="s">
        <v>29</v>
      </c>
      <c r="F5541" t="s">
        <v>206</v>
      </c>
      <c r="G5541">
        <v>26011</v>
      </c>
      <c r="H5541">
        <v>101132</v>
      </c>
      <c r="I5541">
        <v>276142</v>
      </c>
      <c r="J5541">
        <v>16725370.07</v>
      </c>
      <c r="K5541">
        <v>12318390.560000001</v>
      </c>
      <c r="L5541">
        <v>10447294.439999999</v>
      </c>
      <c r="M5541">
        <v>4316974.6003999999</v>
      </c>
      <c r="N5541">
        <v>26011</v>
      </c>
      <c r="O5541">
        <v>45168</v>
      </c>
      <c r="P5541">
        <v>135626</v>
      </c>
      <c r="Q5541">
        <v>7918877.8600000003</v>
      </c>
      <c r="R5541">
        <v>5690972.3899999997</v>
      </c>
      <c r="S5541">
        <v>4213778.01</v>
      </c>
      <c r="T5541">
        <v>2229215.8492000001</v>
      </c>
      <c r="U5541">
        <v>26011</v>
      </c>
      <c r="V5541">
        <v>55964</v>
      </c>
      <c r="W5541">
        <v>140516</v>
      </c>
      <c r="X5541">
        <v>8806492.2100000009</v>
      </c>
      <c r="Y5541">
        <v>6627418.1699999999</v>
      </c>
      <c r="Z5541">
        <v>6233516.4299999997</v>
      </c>
      <c r="AA5541">
        <v>2087758.7512000001</v>
      </c>
      <c r="AB5541">
        <v>25023</v>
      </c>
      <c r="AC5541">
        <v>25018</v>
      </c>
      <c r="AD5541">
        <v>18853</v>
      </c>
      <c r="AE5541">
        <v>25313</v>
      </c>
      <c r="AF5541">
        <v>25023</v>
      </c>
      <c r="AG5541">
        <v>25018</v>
      </c>
      <c r="AH5541">
        <v>18853</v>
      </c>
      <c r="AI5541">
        <v>25313</v>
      </c>
      <c r="AJ5541">
        <v>25023</v>
      </c>
      <c r="AK5541">
        <v>25018</v>
      </c>
      <c r="AL5541">
        <v>18853</v>
      </c>
      <c r="AM5541">
        <v>25313</v>
      </c>
    </row>
    <row r="5542" spans="1:39" x14ac:dyDescent="0.15">
      <c r="A5542" t="s">
        <v>140</v>
      </c>
      <c r="B5542">
        <v>30</v>
      </c>
      <c r="C5542">
        <v>2</v>
      </c>
      <c r="D5542">
        <v>1</v>
      </c>
      <c r="E5542" t="s">
        <v>31</v>
      </c>
      <c r="F5542" t="s">
        <v>206</v>
      </c>
      <c r="G5542">
        <v>20</v>
      </c>
      <c r="H5542">
        <v>79</v>
      </c>
      <c r="I5542">
        <v>213</v>
      </c>
      <c r="J5542">
        <v>12568.17</v>
      </c>
      <c r="K5542">
        <v>9827.58</v>
      </c>
      <c r="L5542">
        <v>8622.77</v>
      </c>
      <c r="M5542">
        <v>3321.0317</v>
      </c>
      <c r="N5542">
        <v>20</v>
      </c>
      <c r="O5542">
        <v>30</v>
      </c>
      <c r="P5542">
        <v>89</v>
      </c>
      <c r="Q5542">
        <v>5257.57</v>
      </c>
      <c r="R5542">
        <v>4098.47</v>
      </c>
      <c r="S5542">
        <v>3260.54</v>
      </c>
      <c r="T5542">
        <v>1482.8783000000001</v>
      </c>
      <c r="U5542">
        <v>20</v>
      </c>
      <c r="V5542">
        <v>49</v>
      </c>
      <c r="W5542">
        <v>124</v>
      </c>
      <c r="X5542">
        <v>7310.6</v>
      </c>
      <c r="Y5542">
        <v>5729.11</v>
      </c>
      <c r="Z5542">
        <v>5362.23</v>
      </c>
      <c r="AA5542">
        <v>1838.1533999999999</v>
      </c>
      <c r="AB5542">
        <v>19</v>
      </c>
      <c r="AC5542">
        <v>19</v>
      </c>
      <c r="AD5542">
        <v>13</v>
      </c>
      <c r="AE5542">
        <v>20</v>
      </c>
      <c r="AF5542">
        <v>19</v>
      </c>
      <c r="AG5542">
        <v>19</v>
      </c>
      <c r="AH5542">
        <v>13</v>
      </c>
      <c r="AI5542">
        <v>20</v>
      </c>
      <c r="AJ5542">
        <v>19</v>
      </c>
      <c r="AK5542">
        <v>19</v>
      </c>
      <c r="AL5542">
        <v>13</v>
      </c>
      <c r="AM5542">
        <v>20</v>
      </c>
    </row>
    <row r="5543" spans="1:39" x14ac:dyDescent="0.15">
      <c r="A5543" t="s">
        <v>140</v>
      </c>
      <c r="B5543">
        <v>30</v>
      </c>
      <c r="C5543">
        <v>2</v>
      </c>
      <c r="D5543">
        <v>1</v>
      </c>
      <c r="E5543" t="s">
        <v>32</v>
      </c>
      <c r="F5543" t="s">
        <v>206</v>
      </c>
      <c r="G5543">
        <v>1506</v>
      </c>
      <c r="H5543">
        <v>5647</v>
      </c>
      <c r="I5543">
        <v>16414</v>
      </c>
      <c r="J5543">
        <v>1004483.48</v>
      </c>
      <c r="K5543">
        <v>738843.01</v>
      </c>
      <c r="L5543">
        <v>647889.99</v>
      </c>
      <c r="M5543">
        <v>255464.45759999999</v>
      </c>
      <c r="N5543">
        <v>1506</v>
      </c>
      <c r="O5543">
        <v>2463</v>
      </c>
      <c r="P5543">
        <v>7069</v>
      </c>
      <c r="Q5543">
        <v>400986.01</v>
      </c>
      <c r="R5543">
        <v>293998.13</v>
      </c>
      <c r="S5543">
        <v>222555.04</v>
      </c>
      <c r="T5543">
        <v>113541.1743</v>
      </c>
      <c r="U5543">
        <v>1506</v>
      </c>
      <c r="V5543">
        <v>3184</v>
      </c>
      <c r="W5543">
        <v>9345</v>
      </c>
      <c r="X5543">
        <v>603497.47</v>
      </c>
      <c r="Y5543">
        <v>444844.88</v>
      </c>
      <c r="Z5543">
        <v>425334.95</v>
      </c>
      <c r="AA5543">
        <v>141923.28330000001</v>
      </c>
      <c r="AB5543">
        <v>1472</v>
      </c>
      <c r="AC5543">
        <v>1467</v>
      </c>
      <c r="AD5543">
        <v>1175</v>
      </c>
      <c r="AE5543">
        <v>1418</v>
      </c>
      <c r="AF5543">
        <v>1472</v>
      </c>
      <c r="AG5543">
        <v>1467</v>
      </c>
      <c r="AH5543">
        <v>1175</v>
      </c>
      <c r="AI5543">
        <v>1418</v>
      </c>
      <c r="AJ5543">
        <v>1472</v>
      </c>
      <c r="AK5543">
        <v>1467</v>
      </c>
      <c r="AL5543">
        <v>1175</v>
      </c>
      <c r="AM5543">
        <v>1418</v>
      </c>
    </row>
    <row r="5544" spans="1:39" x14ac:dyDescent="0.15">
      <c r="A5544" t="s">
        <v>140</v>
      </c>
      <c r="B5544">
        <v>30</v>
      </c>
      <c r="C5544">
        <v>2</v>
      </c>
      <c r="D5544">
        <v>2</v>
      </c>
      <c r="E5544" t="s">
        <v>28</v>
      </c>
      <c r="F5544" t="s">
        <v>206</v>
      </c>
      <c r="G5544">
        <v>1741</v>
      </c>
      <c r="H5544">
        <v>5238</v>
      </c>
      <c r="I5544">
        <v>15047</v>
      </c>
      <c r="J5544">
        <v>955723.79</v>
      </c>
      <c r="K5544">
        <v>751060.45</v>
      </c>
      <c r="L5544">
        <v>611326.17000000004</v>
      </c>
      <c r="M5544">
        <v>242431.78769999999</v>
      </c>
      <c r="N5544">
        <v>1741</v>
      </c>
      <c r="O5544">
        <v>2398</v>
      </c>
      <c r="P5544">
        <v>7756</v>
      </c>
      <c r="Q5544">
        <v>482364</v>
      </c>
      <c r="R5544">
        <v>368103.77</v>
      </c>
      <c r="S5544">
        <v>246898.32</v>
      </c>
      <c r="T5544">
        <v>131426.908</v>
      </c>
      <c r="U5544">
        <v>1741</v>
      </c>
      <c r="V5544">
        <v>2840</v>
      </c>
      <c r="W5544">
        <v>7291</v>
      </c>
      <c r="X5544">
        <v>473359.79</v>
      </c>
      <c r="Y5544">
        <v>382956.68</v>
      </c>
      <c r="Z5544">
        <v>364427.85</v>
      </c>
      <c r="AA5544">
        <v>111004.8797</v>
      </c>
      <c r="AB5544">
        <v>1660</v>
      </c>
      <c r="AC5544">
        <v>1727</v>
      </c>
      <c r="AD5544">
        <v>1097</v>
      </c>
      <c r="AE5544">
        <v>1595</v>
      </c>
      <c r="AF5544">
        <v>1660</v>
      </c>
      <c r="AG5544">
        <v>1727</v>
      </c>
      <c r="AH5544">
        <v>1097</v>
      </c>
      <c r="AI5544">
        <v>1595</v>
      </c>
      <c r="AJ5544">
        <v>1660</v>
      </c>
      <c r="AK5544">
        <v>1727</v>
      </c>
      <c r="AL5544">
        <v>1097</v>
      </c>
      <c r="AM5544">
        <v>1595</v>
      </c>
    </row>
    <row r="5545" spans="1:39" x14ac:dyDescent="0.15">
      <c r="A5545" t="s">
        <v>140</v>
      </c>
      <c r="B5545">
        <v>30</v>
      </c>
      <c r="C5545">
        <v>2</v>
      </c>
      <c r="D5545">
        <v>2</v>
      </c>
      <c r="E5545" t="s">
        <v>30</v>
      </c>
      <c r="F5545" t="s">
        <v>206</v>
      </c>
      <c r="G5545">
        <v>220</v>
      </c>
      <c r="H5545">
        <v>672</v>
      </c>
      <c r="I5545">
        <v>1901</v>
      </c>
      <c r="J5545">
        <v>124526.76</v>
      </c>
      <c r="K5545">
        <v>98590.97</v>
      </c>
      <c r="L5545">
        <v>76941.210000000006</v>
      </c>
      <c r="M5545">
        <v>31596.629499999999</v>
      </c>
      <c r="N5545">
        <v>220</v>
      </c>
      <c r="O5545">
        <v>311</v>
      </c>
      <c r="P5545">
        <v>969</v>
      </c>
      <c r="Q5545">
        <v>62711.73</v>
      </c>
      <c r="R5545">
        <v>48555.23</v>
      </c>
      <c r="S5545">
        <v>30919.58</v>
      </c>
      <c r="T5545">
        <v>16997.052500000002</v>
      </c>
      <c r="U5545">
        <v>220</v>
      </c>
      <c r="V5545">
        <v>361</v>
      </c>
      <c r="W5545">
        <v>932</v>
      </c>
      <c r="X5545">
        <v>61815.03</v>
      </c>
      <c r="Y5545">
        <v>50035.74</v>
      </c>
      <c r="Z5545">
        <v>46021.63</v>
      </c>
      <c r="AA5545">
        <v>14599.576999999999</v>
      </c>
      <c r="AB5545">
        <v>205</v>
      </c>
      <c r="AC5545">
        <v>219</v>
      </c>
      <c r="AD5545">
        <v>122</v>
      </c>
      <c r="AE5545">
        <v>214</v>
      </c>
      <c r="AF5545">
        <v>205</v>
      </c>
      <c r="AG5545">
        <v>219</v>
      </c>
      <c r="AH5545">
        <v>122</v>
      </c>
      <c r="AI5545">
        <v>214</v>
      </c>
      <c r="AJ5545">
        <v>205</v>
      </c>
      <c r="AK5545">
        <v>219</v>
      </c>
      <c r="AL5545">
        <v>122</v>
      </c>
      <c r="AM5545">
        <v>214</v>
      </c>
    </row>
    <row r="5546" spans="1:39" x14ac:dyDescent="0.15">
      <c r="A5546" t="s">
        <v>140</v>
      </c>
      <c r="B5546">
        <v>30</v>
      </c>
      <c r="C5546">
        <v>2</v>
      </c>
      <c r="D5546">
        <v>2</v>
      </c>
      <c r="E5546" t="s">
        <v>29</v>
      </c>
      <c r="F5546" t="s">
        <v>206</v>
      </c>
      <c r="G5546">
        <v>1091</v>
      </c>
      <c r="H5546">
        <v>3433</v>
      </c>
      <c r="I5546">
        <v>10320</v>
      </c>
      <c r="J5546">
        <v>652075.79</v>
      </c>
      <c r="K5546">
        <v>487893.64</v>
      </c>
      <c r="L5546">
        <v>396818.12</v>
      </c>
      <c r="M5546">
        <v>166513.99479999999</v>
      </c>
      <c r="N5546">
        <v>1091</v>
      </c>
      <c r="O5546">
        <v>1504</v>
      </c>
      <c r="P5546">
        <v>4981</v>
      </c>
      <c r="Q5546">
        <v>305715.94</v>
      </c>
      <c r="R5546">
        <v>223703.46</v>
      </c>
      <c r="S5546">
        <v>148045.65</v>
      </c>
      <c r="T5546">
        <v>84982.941900000005</v>
      </c>
      <c r="U5546">
        <v>1091</v>
      </c>
      <c r="V5546">
        <v>1929</v>
      </c>
      <c r="W5546">
        <v>5339</v>
      </c>
      <c r="X5546">
        <v>346359.85</v>
      </c>
      <c r="Y5546">
        <v>264190.18</v>
      </c>
      <c r="Z5546">
        <v>248772.47</v>
      </c>
      <c r="AA5546">
        <v>81531.052899999995</v>
      </c>
      <c r="AB5546">
        <v>1045</v>
      </c>
      <c r="AC5546">
        <v>1053</v>
      </c>
      <c r="AD5546">
        <v>640</v>
      </c>
      <c r="AE5546">
        <v>1068</v>
      </c>
      <c r="AF5546">
        <v>1045</v>
      </c>
      <c r="AG5546">
        <v>1053</v>
      </c>
      <c r="AH5546">
        <v>640</v>
      </c>
      <c r="AI5546">
        <v>1068</v>
      </c>
      <c r="AJ5546">
        <v>1045</v>
      </c>
      <c r="AK5546">
        <v>1053</v>
      </c>
      <c r="AL5546">
        <v>640</v>
      </c>
      <c r="AM5546">
        <v>1068</v>
      </c>
    </row>
    <row r="5547" spans="1:39" x14ac:dyDescent="0.15">
      <c r="A5547" t="s">
        <v>140</v>
      </c>
      <c r="B5547">
        <v>30</v>
      </c>
      <c r="C5547">
        <v>2</v>
      </c>
      <c r="D5547">
        <v>2</v>
      </c>
      <c r="E5547" t="s">
        <v>31</v>
      </c>
      <c r="F5547" t="s">
        <v>206</v>
      </c>
      <c r="G5547">
        <v>1</v>
      </c>
      <c r="H5547">
        <v>2</v>
      </c>
      <c r="I5547">
        <v>6</v>
      </c>
      <c r="J5547">
        <v>394.99</v>
      </c>
      <c r="K5547">
        <v>375.24</v>
      </c>
      <c r="L5547">
        <v>375.24</v>
      </c>
      <c r="M5547">
        <v>83.07</v>
      </c>
      <c r="N5547">
        <v>1</v>
      </c>
      <c r="O5547">
        <v>1</v>
      </c>
      <c r="P5547">
        <v>4</v>
      </c>
      <c r="Q5547">
        <v>316</v>
      </c>
      <c r="R5547">
        <v>316</v>
      </c>
      <c r="S5547">
        <v>316</v>
      </c>
      <c r="T5547">
        <v>59.18</v>
      </c>
      <c r="U5547">
        <v>1</v>
      </c>
      <c r="V5547">
        <v>1</v>
      </c>
      <c r="W5547">
        <v>2</v>
      </c>
      <c r="X5547">
        <v>78.989999999999995</v>
      </c>
      <c r="Y5547">
        <v>59.24</v>
      </c>
      <c r="Z5547">
        <v>59.24</v>
      </c>
      <c r="AA5547">
        <v>23.89</v>
      </c>
      <c r="AB5547">
        <v>1</v>
      </c>
      <c r="AC5547">
        <v>1</v>
      </c>
      <c r="AD5547">
        <v>1</v>
      </c>
      <c r="AE5547">
        <v>1</v>
      </c>
      <c r="AF5547">
        <v>1</v>
      </c>
      <c r="AG5547">
        <v>1</v>
      </c>
      <c r="AH5547">
        <v>1</v>
      </c>
      <c r="AI5547">
        <v>1</v>
      </c>
      <c r="AJ5547">
        <v>1</v>
      </c>
      <c r="AK5547">
        <v>1</v>
      </c>
      <c r="AL5547">
        <v>1</v>
      </c>
      <c r="AM5547">
        <v>1</v>
      </c>
    </row>
    <row r="5548" spans="1:39" x14ac:dyDescent="0.15">
      <c r="A5548" t="s">
        <v>140</v>
      </c>
      <c r="B5548">
        <v>30</v>
      </c>
      <c r="C5548">
        <v>2</v>
      </c>
      <c r="D5548">
        <v>2</v>
      </c>
      <c r="E5548" t="s">
        <v>32</v>
      </c>
      <c r="F5548" t="s">
        <v>206</v>
      </c>
      <c r="G5548">
        <v>358</v>
      </c>
      <c r="H5548">
        <v>1192</v>
      </c>
      <c r="I5548">
        <v>3685</v>
      </c>
      <c r="J5548">
        <v>230770.15</v>
      </c>
      <c r="K5548">
        <v>167088.97</v>
      </c>
      <c r="L5548">
        <v>145889.46</v>
      </c>
      <c r="M5548">
        <v>57871.621700000003</v>
      </c>
      <c r="N5548">
        <v>358</v>
      </c>
      <c r="O5548">
        <v>483</v>
      </c>
      <c r="P5548">
        <v>1468</v>
      </c>
      <c r="Q5548">
        <v>88292.67</v>
      </c>
      <c r="R5548">
        <v>63787.64</v>
      </c>
      <c r="S5548">
        <v>46306.559999999998</v>
      </c>
      <c r="T5548">
        <v>24446.133300000001</v>
      </c>
      <c r="U5548">
        <v>358</v>
      </c>
      <c r="V5548">
        <v>709</v>
      </c>
      <c r="W5548">
        <v>2217</v>
      </c>
      <c r="X5548">
        <v>142477.48000000001</v>
      </c>
      <c r="Y5548">
        <v>103301.33</v>
      </c>
      <c r="Z5548">
        <v>99582.9</v>
      </c>
      <c r="AA5548">
        <v>33425.488400000002</v>
      </c>
      <c r="AB5548">
        <v>345</v>
      </c>
      <c r="AC5548">
        <v>347</v>
      </c>
      <c r="AD5548">
        <v>244</v>
      </c>
      <c r="AE5548">
        <v>332</v>
      </c>
      <c r="AF5548">
        <v>345</v>
      </c>
      <c r="AG5548">
        <v>347</v>
      </c>
      <c r="AH5548">
        <v>244</v>
      </c>
      <c r="AI5548">
        <v>332</v>
      </c>
      <c r="AJ5548">
        <v>345</v>
      </c>
      <c r="AK5548">
        <v>347</v>
      </c>
      <c r="AL5548">
        <v>244</v>
      </c>
      <c r="AM5548">
        <v>332</v>
      </c>
    </row>
    <row r="5549" spans="1:39" x14ac:dyDescent="0.15">
      <c r="A5549" t="s">
        <v>140</v>
      </c>
      <c r="B5549">
        <v>70</v>
      </c>
      <c r="C5549">
        <v>1</v>
      </c>
      <c r="D5549">
        <v>0</v>
      </c>
      <c r="E5549" t="s">
        <v>28</v>
      </c>
      <c r="F5549" t="s">
        <v>206</v>
      </c>
      <c r="G5549">
        <v>27575</v>
      </c>
      <c r="H5549">
        <v>33524</v>
      </c>
      <c r="I5549">
        <v>89587</v>
      </c>
      <c r="J5549">
        <v>5727844.2999999998</v>
      </c>
      <c r="K5549">
        <v>4371441.63</v>
      </c>
      <c r="L5549">
        <v>3921548.62</v>
      </c>
      <c r="M5549">
        <v>1486522.8426999999</v>
      </c>
      <c r="N5549">
        <v>13573</v>
      </c>
      <c r="O5549">
        <v>15931</v>
      </c>
      <c r="P5549">
        <v>45865</v>
      </c>
      <c r="Q5549">
        <v>2894426.18</v>
      </c>
      <c r="R5549">
        <v>2143083.17</v>
      </c>
      <c r="S5549">
        <v>1775400.29</v>
      </c>
      <c r="T5549">
        <v>815178.02989999996</v>
      </c>
      <c r="U5549">
        <v>14002</v>
      </c>
      <c r="V5549">
        <v>17593</v>
      </c>
      <c r="W5549">
        <v>43722</v>
      </c>
      <c r="X5549">
        <v>2833418.12</v>
      </c>
      <c r="Y5549">
        <v>2228358.46</v>
      </c>
      <c r="Z5549">
        <v>2146148.33</v>
      </c>
      <c r="AA5549">
        <v>671344.81279999996</v>
      </c>
      <c r="AB5549">
        <v>27279</v>
      </c>
      <c r="AC5549">
        <v>23849</v>
      </c>
      <c r="AD5549">
        <v>19617</v>
      </c>
      <c r="AE5549">
        <v>13901</v>
      </c>
      <c r="AF5549">
        <v>13436</v>
      </c>
      <c r="AG5549">
        <v>12879</v>
      </c>
      <c r="AH5549">
        <v>10846</v>
      </c>
      <c r="AI5549">
        <v>7029</v>
      </c>
      <c r="AJ5549">
        <v>13843</v>
      </c>
      <c r="AK5549">
        <v>10970</v>
      </c>
      <c r="AL5549">
        <v>8771</v>
      </c>
      <c r="AM5549">
        <v>6872</v>
      </c>
    </row>
    <row r="5550" spans="1:39" x14ac:dyDescent="0.15">
      <c r="A5550" t="s">
        <v>140</v>
      </c>
      <c r="B5550">
        <v>70</v>
      </c>
      <c r="C5550">
        <v>1</v>
      </c>
      <c r="D5550">
        <v>0</v>
      </c>
      <c r="E5550" t="s">
        <v>30</v>
      </c>
      <c r="F5550" t="s">
        <v>206</v>
      </c>
      <c r="G5550">
        <v>35</v>
      </c>
      <c r="H5550">
        <v>41</v>
      </c>
      <c r="I5550">
        <v>129</v>
      </c>
      <c r="J5550">
        <v>7763.38</v>
      </c>
      <c r="K5550">
        <v>5732.21</v>
      </c>
      <c r="L5550">
        <v>5193.42</v>
      </c>
      <c r="M5550">
        <v>2103.3171000000002</v>
      </c>
      <c r="N5550">
        <v>18</v>
      </c>
      <c r="O5550">
        <v>20</v>
      </c>
      <c r="P5550">
        <v>66</v>
      </c>
      <c r="Q5550">
        <v>4192.62</v>
      </c>
      <c r="R5550">
        <v>2974.32</v>
      </c>
      <c r="S5550">
        <v>2435.5300000000002</v>
      </c>
      <c r="T5550">
        <v>1219.3271</v>
      </c>
      <c r="U5550">
        <v>17</v>
      </c>
      <c r="V5550">
        <v>21</v>
      </c>
      <c r="W5550">
        <v>63</v>
      </c>
      <c r="X5550">
        <v>3570.76</v>
      </c>
      <c r="Y5550">
        <v>2757.89</v>
      </c>
      <c r="Z5550">
        <v>2757.89</v>
      </c>
      <c r="AA5550">
        <v>883.99</v>
      </c>
      <c r="AB5550">
        <v>34</v>
      </c>
      <c r="AC5550">
        <v>27</v>
      </c>
      <c r="AD5550">
        <v>20</v>
      </c>
      <c r="AE5550">
        <v>23</v>
      </c>
      <c r="AF5550">
        <v>17</v>
      </c>
      <c r="AG5550">
        <v>17</v>
      </c>
      <c r="AH5550">
        <v>13</v>
      </c>
      <c r="AI5550">
        <v>13</v>
      </c>
      <c r="AJ5550">
        <v>17</v>
      </c>
      <c r="AK5550">
        <v>10</v>
      </c>
      <c r="AL5550">
        <v>7</v>
      </c>
      <c r="AM5550">
        <v>10</v>
      </c>
    </row>
    <row r="5551" spans="1:39" x14ac:dyDescent="0.15">
      <c r="A5551" t="s">
        <v>140</v>
      </c>
      <c r="B5551">
        <v>70</v>
      </c>
      <c r="C5551">
        <v>1</v>
      </c>
      <c r="D5551">
        <v>0</v>
      </c>
      <c r="E5551" t="s">
        <v>29</v>
      </c>
      <c r="F5551" t="s">
        <v>206</v>
      </c>
      <c r="G5551">
        <v>232</v>
      </c>
      <c r="H5551">
        <v>298</v>
      </c>
      <c r="I5551">
        <v>866</v>
      </c>
      <c r="J5551">
        <v>55465.5</v>
      </c>
      <c r="K5551">
        <v>39932.67</v>
      </c>
      <c r="L5551">
        <v>36424.22</v>
      </c>
      <c r="M5551">
        <v>15420.8339</v>
      </c>
      <c r="N5551">
        <v>128</v>
      </c>
      <c r="O5551">
        <v>160</v>
      </c>
      <c r="P5551">
        <v>484</v>
      </c>
      <c r="Q5551">
        <v>30301.4</v>
      </c>
      <c r="R5551">
        <v>21892.32</v>
      </c>
      <c r="S5551">
        <v>19129.86</v>
      </c>
      <c r="T5551">
        <v>9639.5447999999997</v>
      </c>
      <c r="U5551">
        <v>104</v>
      </c>
      <c r="V5551">
        <v>138</v>
      </c>
      <c r="W5551">
        <v>382</v>
      </c>
      <c r="X5551">
        <v>25164.1</v>
      </c>
      <c r="Y5551">
        <v>18040.349999999999</v>
      </c>
      <c r="Z5551">
        <v>17294.36</v>
      </c>
      <c r="AA5551">
        <v>5781.2891</v>
      </c>
      <c r="AB5551">
        <v>231</v>
      </c>
      <c r="AC5551">
        <v>192</v>
      </c>
      <c r="AD5551">
        <v>150</v>
      </c>
      <c r="AE5551">
        <v>131</v>
      </c>
      <c r="AF5551">
        <v>128</v>
      </c>
      <c r="AG5551">
        <v>124</v>
      </c>
      <c r="AH5551">
        <v>102</v>
      </c>
      <c r="AI5551">
        <v>79</v>
      </c>
      <c r="AJ5551">
        <v>103</v>
      </c>
      <c r="AK5551">
        <v>68</v>
      </c>
      <c r="AL5551">
        <v>48</v>
      </c>
      <c r="AM5551">
        <v>52</v>
      </c>
    </row>
    <row r="5552" spans="1:39" x14ac:dyDescent="0.15">
      <c r="A5552" t="s">
        <v>140</v>
      </c>
      <c r="B5552">
        <v>70</v>
      </c>
      <c r="C5552">
        <v>1</v>
      </c>
      <c r="D5552">
        <v>0</v>
      </c>
      <c r="E5552" t="s">
        <v>32</v>
      </c>
      <c r="F5552" t="s">
        <v>206</v>
      </c>
      <c r="G5552">
        <v>3594</v>
      </c>
      <c r="H5552">
        <v>4933</v>
      </c>
      <c r="I5552">
        <v>13771</v>
      </c>
      <c r="J5552">
        <v>897569.18</v>
      </c>
      <c r="K5552">
        <v>621121.29</v>
      </c>
      <c r="L5552">
        <v>595538.1</v>
      </c>
      <c r="M5552">
        <v>218015.75640000001</v>
      </c>
      <c r="N5552">
        <v>484</v>
      </c>
      <c r="O5552">
        <v>633</v>
      </c>
      <c r="P5552">
        <v>1732</v>
      </c>
      <c r="Q5552">
        <v>119241.18</v>
      </c>
      <c r="R5552">
        <v>81955.11</v>
      </c>
      <c r="S5552">
        <v>69954.41</v>
      </c>
      <c r="T5552">
        <v>31905.464400000001</v>
      </c>
      <c r="U5552">
        <v>3110</v>
      </c>
      <c r="V5552">
        <v>4300</v>
      </c>
      <c r="W5552">
        <v>12039</v>
      </c>
      <c r="X5552">
        <v>778328</v>
      </c>
      <c r="Y5552">
        <v>539166.18000000005</v>
      </c>
      <c r="Z5552">
        <v>525583.68999999994</v>
      </c>
      <c r="AA5552">
        <v>186110.29199999999</v>
      </c>
      <c r="AB5552">
        <v>3562</v>
      </c>
      <c r="AC5552">
        <v>2944</v>
      </c>
      <c r="AD5552">
        <v>2571</v>
      </c>
      <c r="AE5552">
        <v>2522</v>
      </c>
      <c r="AF5552">
        <v>482</v>
      </c>
      <c r="AG5552">
        <v>361</v>
      </c>
      <c r="AH5552">
        <v>328</v>
      </c>
      <c r="AI5552">
        <v>417</v>
      </c>
      <c r="AJ5552">
        <v>3080</v>
      </c>
      <c r="AK5552">
        <v>2583</v>
      </c>
      <c r="AL5552">
        <v>2243</v>
      </c>
      <c r="AM5552">
        <v>2105</v>
      </c>
    </row>
    <row r="5553" spans="1:39" x14ac:dyDescent="0.15">
      <c r="A5553" t="s">
        <v>140</v>
      </c>
      <c r="B5553">
        <v>70</v>
      </c>
      <c r="C5553">
        <v>1</v>
      </c>
      <c r="D5553">
        <v>1</v>
      </c>
      <c r="E5553" t="s">
        <v>28</v>
      </c>
      <c r="F5553" t="s">
        <v>206</v>
      </c>
      <c r="G5553">
        <v>83207</v>
      </c>
      <c r="H5553">
        <v>116978</v>
      </c>
      <c r="I5553">
        <v>299855</v>
      </c>
      <c r="J5553">
        <v>17816329.850000001</v>
      </c>
      <c r="K5553">
        <v>13824624.51</v>
      </c>
      <c r="L5553">
        <v>12611702.4</v>
      </c>
      <c r="M5553">
        <v>4674697.3715000004</v>
      </c>
      <c r="N5553">
        <v>42469</v>
      </c>
      <c r="O5553">
        <v>56479</v>
      </c>
      <c r="P5553">
        <v>161491</v>
      </c>
      <c r="Q5553">
        <v>9242584.4800000004</v>
      </c>
      <c r="R5553">
        <v>7005160.5999999996</v>
      </c>
      <c r="S5553">
        <v>6045834.3200000003</v>
      </c>
      <c r="T5553">
        <v>2639507.4369999999</v>
      </c>
      <c r="U5553">
        <v>40738</v>
      </c>
      <c r="V5553">
        <v>60499</v>
      </c>
      <c r="W5553">
        <v>138364</v>
      </c>
      <c r="X5553">
        <v>8573745.3699999992</v>
      </c>
      <c r="Y5553">
        <v>6819463.9100000001</v>
      </c>
      <c r="Z5553">
        <v>6565868.0800000001</v>
      </c>
      <c r="AA5553">
        <v>2035189.9345</v>
      </c>
      <c r="AB5553">
        <v>80785</v>
      </c>
      <c r="AC5553">
        <v>79875</v>
      </c>
      <c r="AD5553">
        <v>51440</v>
      </c>
      <c r="AE5553">
        <v>72782</v>
      </c>
      <c r="AF5553">
        <v>41328</v>
      </c>
      <c r="AG5553">
        <v>41534</v>
      </c>
      <c r="AH5553">
        <v>29696</v>
      </c>
      <c r="AI5553">
        <v>37398</v>
      </c>
      <c r="AJ5553">
        <v>39457</v>
      </c>
      <c r="AK5553">
        <v>38341</v>
      </c>
      <c r="AL5553">
        <v>21744</v>
      </c>
      <c r="AM5553">
        <v>35384</v>
      </c>
    </row>
    <row r="5554" spans="1:39" x14ac:dyDescent="0.15">
      <c r="A5554" t="s">
        <v>140</v>
      </c>
      <c r="B5554">
        <v>70</v>
      </c>
      <c r="C5554">
        <v>1</v>
      </c>
      <c r="D5554">
        <v>1</v>
      </c>
      <c r="E5554" t="s">
        <v>30</v>
      </c>
      <c r="F5554" t="s">
        <v>206</v>
      </c>
      <c r="G5554">
        <v>7905</v>
      </c>
      <c r="H5554">
        <v>11361</v>
      </c>
      <c r="I5554">
        <v>28047</v>
      </c>
      <c r="J5554">
        <v>1690310.91</v>
      </c>
      <c r="K5554">
        <v>1323564.31</v>
      </c>
      <c r="L5554">
        <v>1197706.31</v>
      </c>
      <c r="M5554">
        <v>437446.23349999997</v>
      </c>
      <c r="N5554">
        <v>3595</v>
      </c>
      <c r="O5554">
        <v>4798</v>
      </c>
      <c r="P5554">
        <v>13311</v>
      </c>
      <c r="Q5554">
        <v>780626.93</v>
      </c>
      <c r="R5554">
        <v>598465.35</v>
      </c>
      <c r="S5554">
        <v>504597.16</v>
      </c>
      <c r="T5554">
        <v>220992.44459999999</v>
      </c>
      <c r="U5554">
        <v>4310</v>
      </c>
      <c r="V5554">
        <v>6563</v>
      </c>
      <c r="W5554">
        <v>14736</v>
      </c>
      <c r="X5554">
        <v>909683.98</v>
      </c>
      <c r="Y5554">
        <v>725098.96</v>
      </c>
      <c r="Z5554">
        <v>693109.15</v>
      </c>
      <c r="AA5554">
        <v>216453.78890000001</v>
      </c>
      <c r="AB5554">
        <v>7522</v>
      </c>
      <c r="AC5554">
        <v>7691</v>
      </c>
      <c r="AD5554">
        <v>4160</v>
      </c>
      <c r="AE5554">
        <v>7676</v>
      </c>
      <c r="AF5554">
        <v>3421</v>
      </c>
      <c r="AG5554">
        <v>3520</v>
      </c>
      <c r="AH5554">
        <v>2192</v>
      </c>
      <c r="AI5554">
        <v>3515</v>
      </c>
      <c r="AJ5554">
        <v>4101</v>
      </c>
      <c r="AK5554">
        <v>4171</v>
      </c>
      <c r="AL5554">
        <v>1968</v>
      </c>
      <c r="AM5554">
        <v>4161</v>
      </c>
    </row>
    <row r="5555" spans="1:39" x14ac:dyDescent="0.15">
      <c r="A5555" t="s">
        <v>140</v>
      </c>
      <c r="B5555">
        <v>70</v>
      </c>
      <c r="C5555">
        <v>1</v>
      </c>
      <c r="D5555">
        <v>1</v>
      </c>
      <c r="E5555" t="s">
        <v>29</v>
      </c>
      <c r="F5555" t="s">
        <v>206</v>
      </c>
      <c r="G5555">
        <v>88468</v>
      </c>
      <c r="H5555">
        <v>136036</v>
      </c>
      <c r="I5555">
        <v>343449</v>
      </c>
      <c r="J5555">
        <v>20514288.82</v>
      </c>
      <c r="K5555">
        <v>15142344.34</v>
      </c>
      <c r="L5555">
        <v>14040049.630000001</v>
      </c>
      <c r="M5555">
        <v>5277204.4330000002</v>
      </c>
      <c r="N5555">
        <v>32229</v>
      </c>
      <c r="O5555">
        <v>45476</v>
      </c>
      <c r="P5555">
        <v>130924</v>
      </c>
      <c r="Q5555">
        <v>7498007.1600000001</v>
      </c>
      <c r="R5555">
        <v>5430138.0099999998</v>
      </c>
      <c r="S5555">
        <v>4704179.25</v>
      </c>
      <c r="T5555">
        <v>2157613.9032000001</v>
      </c>
      <c r="U5555">
        <v>56239</v>
      </c>
      <c r="V5555">
        <v>90560</v>
      </c>
      <c r="W5555">
        <v>212525</v>
      </c>
      <c r="X5555">
        <v>13016281.66</v>
      </c>
      <c r="Y5555">
        <v>9712206.3300000001</v>
      </c>
      <c r="Z5555">
        <v>9335870.3800000008</v>
      </c>
      <c r="AA5555">
        <v>3119590.5298000001</v>
      </c>
      <c r="AB5555">
        <v>85671</v>
      </c>
      <c r="AC5555">
        <v>84294</v>
      </c>
      <c r="AD5555">
        <v>52459</v>
      </c>
      <c r="AE5555">
        <v>85211</v>
      </c>
      <c r="AF5555">
        <v>31217</v>
      </c>
      <c r="AG5555">
        <v>30761</v>
      </c>
      <c r="AH5555">
        <v>21983</v>
      </c>
      <c r="AI5555">
        <v>31060</v>
      </c>
      <c r="AJ5555">
        <v>54454</v>
      </c>
      <c r="AK5555">
        <v>53533</v>
      </c>
      <c r="AL5555">
        <v>30476</v>
      </c>
      <c r="AM5555">
        <v>54151</v>
      </c>
    </row>
    <row r="5556" spans="1:39" x14ac:dyDescent="0.15">
      <c r="A5556" t="s">
        <v>140</v>
      </c>
      <c r="B5556">
        <v>70</v>
      </c>
      <c r="C5556">
        <v>1</v>
      </c>
      <c r="D5556">
        <v>1</v>
      </c>
      <c r="E5556" t="s">
        <v>31</v>
      </c>
      <c r="F5556" t="s">
        <v>206</v>
      </c>
      <c r="G5556">
        <v>18</v>
      </c>
      <c r="H5556">
        <v>50</v>
      </c>
      <c r="I5556">
        <v>85</v>
      </c>
      <c r="J5556">
        <v>4312.49</v>
      </c>
      <c r="K5556">
        <v>3325.12</v>
      </c>
      <c r="L5556">
        <v>3149.42</v>
      </c>
      <c r="M5556">
        <v>1189.671</v>
      </c>
      <c r="N5556">
        <v>8</v>
      </c>
      <c r="O5556">
        <v>26</v>
      </c>
      <c r="P5556">
        <v>39</v>
      </c>
      <c r="Q5556">
        <v>2110.77</v>
      </c>
      <c r="R5556">
        <v>1635.91</v>
      </c>
      <c r="S5556">
        <v>1495.31</v>
      </c>
      <c r="T5556">
        <v>585.38670000000002</v>
      </c>
      <c r="U5556">
        <v>10</v>
      </c>
      <c r="V5556">
        <v>24</v>
      </c>
      <c r="W5556">
        <v>46</v>
      </c>
      <c r="X5556">
        <v>2201.7199999999998</v>
      </c>
      <c r="Y5556">
        <v>1689.21</v>
      </c>
      <c r="Z5556">
        <v>1654.11</v>
      </c>
      <c r="AA5556">
        <v>604.28430000000003</v>
      </c>
      <c r="AB5556">
        <v>16</v>
      </c>
      <c r="AC5556">
        <v>17</v>
      </c>
      <c r="AD5556">
        <v>9</v>
      </c>
      <c r="AE5556">
        <v>18</v>
      </c>
      <c r="AF5556">
        <v>8</v>
      </c>
      <c r="AG5556">
        <v>8</v>
      </c>
      <c r="AH5556">
        <v>6</v>
      </c>
      <c r="AI5556">
        <v>8</v>
      </c>
      <c r="AJ5556">
        <v>8</v>
      </c>
      <c r="AK5556">
        <v>9</v>
      </c>
      <c r="AL5556">
        <v>3</v>
      </c>
      <c r="AM5556">
        <v>10</v>
      </c>
    </row>
    <row r="5557" spans="1:39" x14ac:dyDescent="0.15">
      <c r="A5557" t="s">
        <v>140</v>
      </c>
      <c r="B5557">
        <v>70</v>
      </c>
      <c r="C5557">
        <v>1</v>
      </c>
      <c r="D5557">
        <v>1</v>
      </c>
      <c r="E5557" t="s">
        <v>32</v>
      </c>
      <c r="F5557" t="s">
        <v>206</v>
      </c>
      <c r="G5557">
        <v>3280</v>
      </c>
      <c r="H5557">
        <v>5028</v>
      </c>
      <c r="I5557">
        <v>13139</v>
      </c>
      <c r="J5557">
        <v>829111.72</v>
      </c>
      <c r="K5557">
        <v>588442.62</v>
      </c>
      <c r="L5557">
        <v>563469.79</v>
      </c>
      <c r="M5557">
        <v>200722.8512</v>
      </c>
      <c r="N5557">
        <v>391</v>
      </c>
      <c r="O5557">
        <v>589</v>
      </c>
      <c r="P5557">
        <v>1511</v>
      </c>
      <c r="Q5557">
        <v>93610.82</v>
      </c>
      <c r="R5557">
        <v>68428.95</v>
      </c>
      <c r="S5557">
        <v>58109.83</v>
      </c>
      <c r="T5557">
        <v>25643.308400000002</v>
      </c>
      <c r="U5557">
        <v>2889</v>
      </c>
      <c r="V5557">
        <v>4439</v>
      </c>
      <c r="W5557">
        <v>11628</v>
      </c>
      <c r="X5557">
        <v>735500.9</v>
      </c>
      <c r="Y5557">
        <v>520013.67</v>
      </c>
      <c r="Z5557">
        <v>505359.96</v>
      </c>
      <c r="AA5557">
        <v>175079.5428</v>
      </c>
      <c r="AB5557">
        <v>3214</v>
      </c>
      <c r="AC5557">
        <v>3051</v>
      </c>
      <c r="AD5557">
        <v>1966</v>
      </c>
      <c r="AE5557">
        <v>2900</v>
      </c>
      <c r="AF5557">
        <v>383</v>
      </c>
      <c r="AG5557">
        <v>334</v>
      </c>
      <c r="AH5557">
        <v>235</v>
      </c>
      <c r="AI5557">
        <v>369</v>
      </c>
      <c r="AJ5557">
        <v>2831</v>
      </c>
      <c r="AK5557">
        <v>2717</v>
      </c>
      <c r="AL5557">
        <v>1731</v>
      </c>
      <c r="AM5557">
        <v>2531</v>
      </c>
    </row>
    <row r="5558" spans="1:39" x14ac:dyDescent="0.15">
      <c r="A5558" t="s">
        <v>140</v>
      </c>
      <c r="B5558">
        <v>70</v>
      </c>
      <c r="C5558">
        <v>1</v>
      </c>
      <c r="D5558">
        <v>2</v>
      </c>
      <c r="E5558" t="s">
        <v>28</v>
      </c>
      <c r="F5558" t="s">
        <v>206</v>
      </c>
      <c r="G5558">
        <v>32781</v>
      </c>
      <c r="H5558">
        <v>40259</v>
      </c>
      <c r="I5558">
        <v>107059</v>
      </c>
      <c r="J5558">
        <v>6758946.4699999997</v>
      </c>
      <c r="K5558">
        <v>5251349.71</v>
      </c>
      <c r="L5558">
        <v>4771116.21</v>
      </c>
      <c r="M5558">
        <v>1719728.9123</v>
      </c>
      <c r="N5558">
        <v>14775</v>
      </c>
      <c r="O5558">
        <v>17264</v>
      </c>
      <c r="P5558">
        <v>49833</v>
      </c>
      <c r="Q5558">
        <v>3117907.9</v>
      </c>
      <c r="R5558">
        <v>2355014.81</v>
      </c>
      <c r="S5558">
        <v>1966591.55</v>
      </c>
      <c r="T5558">
        <v>861559.02370000002</v>
      </c>
      <c r="U5558">
        <v>18006</v>
      </c>
      <c r="V5558">
        <v>22995</v>
      </c>
      <c r="W5558">
        <v>57226</v>
      </c>
      <c r="X5558">
        <v>3641038.57</v>
      </c>
      <c r="Y5558">
        <v>2896334.9</v>
      </c>
      <c r="Z5558">
        <v>2804524.66</v>
      </c>
      <c r="AA5558">
        <v>858169.88859999995</v>
      </c>
      <c r="AB5558">
        <v>31610</v>
      </c>
      <c r="AC5558">
        <v>29699</v>
      </c>
      <c r="AD5558">
        <v>14318</v>
      </c>
      <c r="AE5558">
        <v>26978</v>
      </c>
      <c r="AF5558">
        <v>14237</v>
      </c>
      <c r="AG5558">
        <v>14144</v>
      </c>
      <c r="AH5558">
        <v>7843</v>
      </c>
      <c r="AI5558">
        <v>12903</v>
      </c>
      <c r="AJ5558">
        <v>17373</v>
      </c>
      <c r="AK5558">
        <v>15555</v>
      </c>
      <c r="AL5558">
        <v>6475</v>
      </c>
      <c r="AM5558">
        <v>14075</v>
      </c>
    </row>
    <row r="5559" spans="1:39" x14ac:dyDescent="0.15">
      <c r="A5559" t="s">
        <v>140</v>
      </c>
      <c r="B5559">
        <v>70</v>
      </c>
      <c r="C5559">
        <v>1</v>
      </c>
      <c r="D5559">
        <v>2</v>
      </c>
      <c r="E5559" t="s">
        <v>30</v>
      </c>
      <c r="F5559" t="s">
        <v>206</v>
      </c>
      <c r="G5559">
        <v>3560</v>
      </c>
      <c r="H5559">
        <v>4435</v>
      </c>
      <c r="I5559">
        <v>11632</v>
      </c>
      <c r="J5559">
        <v>733095.49</v>
      </c>
      <c r="K5559">
        <v>570590.37</v>
      </c>
      <c r="L5559">
        <v>518751.12</v>
      </c>
      <c r="M5559">
        <v>184622.69820000001</v>
      </c>
      <c r="N5559">
        <v>1522</v>
      </c>
      <c r="O5559">
        <v>1794</v>
      </c>
      <c r="P5559">
        <v>5101</v>
      </c>
      <c r="Q5559">
        <v>321348.05</v>
      </c>
      <c r="R5559">
        <v>242277.41</v>
      </c>
      <c r="S5559">
        <v>202012.56</v>
      </c>
      <c r="T5559">
        <v>87443.924899999998</v>
      </c>
      <c r="U5559">
        <v>2038</v>
      </c>
      <c r="V5559">
        <v>2641</v>
      </c>
      <c r="W5559">
        <v>6531</v>
      </c>
      <c r="X5559">
        <v>411747.44</v>
      </c>
      <c r="Y5559">
        <v>328312.96000000002</v>
      </c>
      <c r="Z5559">
        <v>316738.56</v>
      </c>
      <c r="AA5559">
        <v>97178.773300000001</v>
      </c>
      <c r="AB5559">
        <v>3342</v>
      </c>
      <c r="AC5559">
        <v>3276</v>
      </c>
      <c r="AD5559">
        <v>1358</v>
      </c>
      <c r="AE5559">
        <v>3455</v>
      </c>
      <c r="AF5559">
        <v>1447</v>
      </c>
      <c r="AG5559">
        <v>1464</v>
      </c>
      <c r="AH5559">
        <v>759</v>
      </c>
      <c r="AI5559">
        <v>1481</v>
      </c>
      <c r="AJ5559">
        <v>1895</v>
      </c>
      <c r="AK5559">
        <v>1812</v>
      </c>
      <c r="AL5559">
        <v>599</v>
      </c>
      <c r="AM5559">
        <v>1974</v>
      </c>
    </row>
    <row r="5560" spans="1:39" x14ac:dyDescent="0.15">
      <c r="A5560" t="s">
        <v>140</v>
      </c>
      <c r="B5560">
        <v>70</v>
      </c>
      <c r="C5560">
        <v>1</v>
      </c>
      <c r="D5560">
        <v>2</v>
      </c>
      <c r="E5560" t="s">
        <v>29</v>
      </c>
      <c r="F5560" t="s">
        <v>206</v>
      </c>
      <c r="G5560">
        <v>13289</v>
      </c>
      <c r="H5560">
        <v>17066</v>
      </c>
      <c r="I5560">
        <v>46487</v>
      </c>
      <c r="J5560">
        <v>2933183.18</v>
      </c>
      <c r="K5560">
        <v>2178315.35</v>
      </c>
      <c r="L5560">
        <v>2001600.94</v>
      </c>
      <c r="M5560">
        <v>743511.32189999998</v>
      </c>
      <c r="N5560">
        <v>4670</v>
      </c>
      <c r="O5560">
        <v>5550</v>
      </c>
      <c r="P5560">
        <v>16298</v>
      </c>
      <c r="Q5560">
        <v>1032634.83</v>
      </c>
      <c r="R5560">
        <v>756600.6</v>
      </c>
      <c r="S5560">
        <v>624255.19999999995</v>
      </c>
      <c r="T5560">
        <v>289789.31569999998</v>
      </c>
      <c r="U5560">
        <v>8619</v>
      </c>
      <c r="V5560">
        <v>11516</v>
      </c>
      <c r="W5560">
        <v>30189</v>
      </c>
      <c r="X5560">
        <v>1900548.35</v>
      </c>
      <c r="Y5560">
        <v>1421714.75</v>
      </c>
      <c r="Z5560">
        <v>1377345.74</v>
      </c>
      <c r="AA5560">
        <v>453722.0062</v>
      </c>
      <c r="AB5560">
        <v>12752</v>
      </c>
      <c r="AC5560">
        <v>12340</v>
      </c>
      <c r="AD5560">
        <v>5420</v>
      </c>
      <c r="AE5560">
        <v>12742</v>
      </c>
      <c r="AF5560">
        <v>4495</v>
      </c>
      <c r="AG5560">
        <v>4408</v>
      </c>
      <c r="AH5560">
        <v>2390</v>
      </c>
      <c r="AI5560">
        <v>4497</v>
      </c>
      <c r="AJ5560">
        <v>8257</v>
      </c>
      <c r="AK5560">
        <v>7932</v>
      </c>
      <c r="AL5560">
        <v>3030</v>
      </c>
      <c r="AM5560">
        <v>8245</v>
      </c>
    </row>
    <row r="5561" spans="1:39" x14ac:dyDescent="0.15">
      <c r="A5561" t="s">
        <v>140</v>
      </c>
      <c r="B5561">
        <v>70</v>
      </c>
      <c r="C5561">
        <v>1</v>
      </c>
      <c r="D5561">
        <v>2</v>
      </c>
      <c r="E5561" t="s">
        <v>31</v>
      </c>
      <c r="F5561" t="s">
        <v>206</v>
      </c>
      <c r="G5561">
        <v>1</v>
      </c>
      <c r="H5561">
        <v>2</v>
      </c>
      <c r="I5561">
        <v>6</v>
      </c>
      <c r="J5561">
        <v>349.94</v>
      </c>
      <c r="K5561">
        <v>219.39</v>
      </c>
      <c r="L5561">
        <v>124.42</v>
      </c>
      <c r="M5561">
        <v>145.33580000000001</v>
      </c>
      <c r="N5561">
        <v>1</v>
      </c>
      <c r="O5561">
        <v>2</v>
      </c>
      <c r="P5561">
        <v>6</v>
      </c>
      <c r="Q5561">
        <v>349.94</v>
      </c>
      <c r="R5561">
        <v>219.39</v>
      </c>
      <c r="S5561">
        <v>124.42</v>
      </c>
      <c r="T5561">
        <v>145.33580000000001</v>
      </c>
      <c r="U5561">
        <v>0</v>
      </c>
      <c r="V5561">
        <v>0</v>
      </c>
      <c r="W5561">
        <v>0</v>
      </c>
      <c r="X5561">
        <v>0</v>
      </c>
      <c r="Y5561">
        <v>0</v>
      </c>
      <c r="Z5561">
        <v>0</v>
      </c>
      <c r="AA5561">
        <v>0</v>
      </c>
      <c r="AB5561">
        <v>0</v>
      </c>
      <c r="AC5561">
        <v>1</v>
      </c>
      <c r="AD5561">
        <v>0</v>
      </c>
      <c r="AE5561">
        <v>1</v>
      </c>
      <c r="AF5561">
        <v>0</v>
      </c>
      <c r="AG5561">
        <v>1</v>
      </c>
      <c r="AH5561">
        <v>0</v>
      </c>
      <c r="AI5561">
        <v>1</v>
      </c>
      <c r="AJ5561">
        <v>0</v>
      </c>
      <c r="AK5561">
        <v>0</v>
      </c>
      <c r="AL5561">
        <v>0</v>
      </c>
      <c r="AM5561">
        <v>0</v>
      </c>
    </row>
    <row r="5562" spans="1:39" x14ac:dyDescent="0.15">
      <c r="A5562" t="s">
        <v>140</v>
      </c>
      <c r="B5562">
        <v>70</v>
      </c>
      <c r="C5562">
        <v>1</v>
      </c>
      <c r="D5562">
        <v>2</v>
      </c>
      <c r="E5562" t="s">
        <v>32</v>
      </c>
      <c r="F5562" t="s">
        <v>206</v>
      </c>
      <c r="G5562">
        <v>2224</v>
      </c>
      <c r="H5562">
        <v>3025</v>
      </c>
      <c r="I5562">
        <v>8502</v>
      </c>
      <c r="J5562">
        <v>552094.03</v>
      </c>
      <c r="K5562">
        <v>387941.93</v>
      </c>
      <c r="L5562">
        <v>369773.35</v>
      </c>
      <c r="M5562">
        <v>132351.25320000001</v>
      </c>
      <c r="N5562">
        <v>340</v>
      </c>
      <c r="O5562">
        <v>415</v>
      </c>
      <c r="P5562">
        <v>1152</v>
      </c>
      <c r="Q5562">
        <v>83035.05</v>
      </c>
      <c r="R5562">
        <v>58440.84</v>
      </c>
      <c r="S5562">
        <v>49322.14</v>
      </c>
      <c r="T5562">
        <v>21255.409100000001</v>
      </c>
      <c r="U5562">
        <v>1884</v>
      </c>
      <c r="V5562">
        <v>2610</v>
      </c>
      <c r="W5562">
        <v>7350</v>
      </c>
      <c r="X5562">
        <v>469058.98</v>
      </c>
      <c r="Y5562">
        <v>329501.09000000003</v>
      </c>
      <c r="Z5562">
        <v>320451.21000000002</v>
      </c>
      <c r="AA5562">
        <v>111095.8441</v>
      </c>
      <c r="AB5562">
        <v>2178</v>
      </c>
      <c r="AC5562">
        <v>1946</v>
      </c>
      <c r="AD5562">
        <v>1012</v>
      </c>
      <c r="AE5562">
        <v>1877</v>
      </c>
      <c r="AF5562">
        <v>332</v>
      </c>
      <c r="AG5562">
        <v>265</v>
      </c>
      <c r="AH5562">
        <v>140</v>
      </c>
      <c r="AI5562">
        <v>322</v>
      </c>
      <c r="AJ5562">
        <v>1846</v>
      </c>
      <c r="AK5562">
        <v>1681</v>
      </c>
      <c r="AL5562">
        <v>872</v>
      </c>
      <c r="AM5562">
        <v>1555</v>
      </c>
    </row>
    <row r="5563" spans="1:39" x14ac:dyDescent="0.15">
      <c r="A5563" t="s">
        <v>140</v>
      </c>
      <c r="B5563">
        <v>70</v>
      </c>
      <c r="C5563">
        <v>2</v>
      </c>
      <c r="D5563">
        <v>0</v>
      </c>
      <c r="E5563" t="s">
        <v>28</v>
      </c>
      <c r="F5563" t="s">
        <v>206</v>
      </c>
      <c r="G5563">
        <v>1380</v>
      </c>
      <c r="H5563">
        <v>3152</v>
      </c>
      <c r="I5563">
        <v>6274</v>
      </c>
      <c r="J5563">
        <v>352736.68</v>
      </c>
      <c r="K5563">
        <v>259822.38</v>
      </c>
      <c r="L5563">
        <v>206276.37</v>
      </c>
      <c r="M5563">
        <v>99190.350699999995</v>
      </c>
      <c r="N5563">
        <v>1380</v>
      </c>
      <c r="O5563">
        <v>1528</v>
      </c>
      <c r="P5563">
        <v>3613</v>
      </c>
      <c r="Q5563">
        <v>193540.02</v>
      </c>
      <c r="R5563">
        <v>136885.85999999999</v>
      </c>
      <c r="S5563">
        <v>88551.67</v>
      </c>
      <c r="T5563">
        <v>58490.617400000003</v>
      </c>
      <c r="U5563">
        <v>1380</v>
      </c>
      <c r="V5563">
        <v>1624</v>
      </c>
      <c r="W5563">
        <v>2661</v>
      </c>
      <c r="X5563">
        <v>159196.66</v>
      </c>
      <c r="Y5563">
        <v>122936.52</v>
      </c>
      <c r="Z5563">
        <v>117724.7</v>
      </c>
      <c r="AA5563">
        <v>40699.7333</v>
      </c>
      <c r="AB5563">
        <v>1372</v>
      </c>
      <c r="AC5563">
        <v>1361</v>
      </c>
      <c r="AD5563">
        <v>1195</v>
      </c>
      <c r="AE5563">
        <v>1005</v>
      </c>
      <c r="AF5563">
        <v>1372</v>
      </c>
      <c r="AG5563">
        <v>1361</v>
      </c>
      <c r="AH5563">
        <v>1195</v>
      </c>
      <c r="AI5563">
        <v>1005</v>
      </c>
      <c r="AJ5563">
        <v>1372</v>
      </c>
      <c r="AK5563">
        <v>1361</v>
      </c>
      <c r="AL5563">
        <v>1195</v>
      </c>
      <c r="AM5563">
        <v>1005</v>
      </c>
    </row>
    <row r="5564" spans="1:39" x14ac:dyDescent="0.15">
      <c r="A5564" t="s">
        <v>140</v>
      </c>
      <c r="B5564">
        <v>70</v>
      </c>
      <c r="C5564">
        <v>2</v>
      </c>
      <c r="D5564">
        <v>0</v>
      </c>
      <c r="E5564" t="s">
        <v>30</v>
      </c>
      <c r="F5564" t="s">
        <v>206</v>
      </c>
      <c r="G5564">
        <v>1</v>
      </c>
      <c r="H5564">
        <v>2</v>
      </c>
      <c r="I5564">
        <v>2</v>
      </c>
      <c r="J5564">
        <v>128</v>
      </c>
      <c r="K5564">
        <v>128</v>
      </c>
      <c r="L5564">
        <v>128</v>
      </c>
      <c r="M5564">
        <v>24.6157</v>
      </c>
      <c r="N5564">
        <v>1</v>
      </c>
      <c r="O5564">
        <v>1</v>
      </c>
      <c r="P5564">
        <v>1</v>
      </c>
      <c r="Q5564">
        <v>69</v>
      </c>
      <c r="R5564">
        <v>69</v>
      </c>
      <c r="S5564">
        <v>69</v>
      </c>
      <c r="T5564">
        <v>15.245699999999999</v>
      </c>
      <c r="U5564">
        <v>1</v>
      </c>
      <c r="V5564">
        <v>1</v>
      </c>
      <c r="W5564">
        <v>1</v>
      </c>
      <c r="X5564">
        <v>59</v>
      </c>
      <c r="Y5564">
        <v>59</v>
      </c>
      <c r="Z5564">
        <v>59</v>
      </c>
      <c r="AA5564">
        <v>9.3699999999999992</v>
      </c>
      <c r="AB5564">
        <v>1</v>
      </c>
      <c r="AC5564">
        <v>1</v>
      </c>
      <c r="AD5564">
        <v>1</v>
      </c>
      <c r="AE5564">
        <v>1</v>
      </c>
      <c r="AF5564">
        <v>1</v>
      </c>
      <c r="AG5564">
        <v>1</v>
      </c>
      <c r="AH5564">
        <v>1</v>
      </c>
      <c r="AI5564">
        <v>1</v>
      </c>
      <c r="AJ5564">
        <v>1</v>
      </c>
      <c r="AK5564">
        <v>1</v>
      </c>
      <c r="AL5564">
        <v>1</v>
      </c>
      <c r="AM5564">
        <v>1</v>
      </c>
    </row>
    <row r="5565" spans="1:39" x14ac:dyDescent="0.15">
      <c r="A5565" t="s">
        <v>140</v>
      </c>
      <c r="B5565">
        <v>70</v>
      </c>
      <c r="C5565">
        <v>2</v>
      </c>
      <c r="D5565">
        <v>0</v>
      </c>
      <c r="E5565" t="s">
        <v>29</v>
      </c>
      <c r="F5565" t="s">
        <v>206</v>
      </c>
      <c r="G5565">
        <v>13</v>
      </c>
      <c r="H5565">
        <v>29</v>
      </c>
      <c r="I5565">
        <v>73</v>
      </c>
      <c r="J5565">
        <v>3819.61</v>
      </c>
      <c r="K5565">
        <v>2585.4</v>
      </c>
      <c r="L5565">
        <v>2071.58</v>
      </c>
      <c r="M5565">
        <v>1124.0308</v>
      </c>
      <c r="N5565">
        <v>13</v>
      </c>
      <c r="O5565">
        <v>16</v>
      </c>
      <c r="P5565">
        <v>43</v>
      </c>
      <c r="Q5565">
        <v>2170.7399999999998</v>
      </c>
      <c r="R5565">
        <v>1410.68</v>
      </c>
      <c r="S5565">
        <v>896.86</v>
      </c>
      <c r="T5565">
        <v>729.27080000000001</v>
      </c>
      <c r="U5565">
        <v>13</v>
      </c>
      <c r="V5565">
        <v>13</v>
      </c>
      <c r="W5565">
        <v>30</v>
      </c>
      <c r="X5565">
        <v>1648.87</v>
      </c>
      <c r="Y5565">
        <v>1174.72</v>
      </c>
      <c r="Z5565">
        <v>1174.72</v>
      </c>
      <c r="AA5565">
        <v>394.76</v>
      </c>
      <c r="AB5565">
        <v>13</v>
      </c>
      <c r="AC5565">
        <v>11</v>
      </c>
      <c r="AD5565">
        <v>8</v>
      </c>
      <c r="AE5565">
        <v>9</v>
      </c>
      <c r="AF5565">
        <v>13</v>
      </c>
      <c r="AG5565">
        <v>11</v>
      </c>
      <c r="AH5565">
        <v>8</v>
      </c>
      <c r="AI5565">
        <v>9</v>
      </c>
      <c r="AJ5565">
        <v>13</v>
      </c>
      <c r="AK5565">
        <v>11</v>
      </c>
      <c r="AL5565">
        <v>8</v>
      </c>
      <c r="AM5565">
        <v>9</v>
      </c>
    </row>
    <row r="5566" spans="1:39" x14ac:dyDescent="0.15">
      <c r="A5566" t="s">
        <v>140</v>
      </c>
      <c r="B5566">
        <v>70</v>
      </c>
      <c r="C5566">
        <v>2</v>
      </c>
      <c r="D5566">
        <v>0</v>
      </c>
      <c r="E5566" t="s">
        <v>32</v>
      </c>
      <c r="F5566" t="s">
        <v>206</v>
      </c>
      <c r="G5566">
        <v>213</v>
      </c>
      <c r="H5566">
        <v>531</v>
      </c>
      <c r="I5566">
        <v>1056</v>
      </c>
      <c r="J5566">
        <v>60336.02</v>
      </c>
      <c r="K5566">
        <v>42032.03</v>
      </c>
      <c r="L5566">
        <v>36618.660000000003</v>
      </c>
      <c r="M5566">
        <v>16326.406300000001</v>
      </c>
      <c r="N5566">
        <v>213</v>
      </c>
      <c r="O5566">
        <v>253</v>
      </c>
      <c r="P5566">
        <v>527</v>
      </c>
      <c r="Q5566">
        <v>27854.799999999999</v>
      </c>
      <c r="R5566">
        <v>19351.23</v>
      </c>
      <c r="S5566">
        <v>14856.22</v>
      </c>
      <c r="T5566">
        <v>8348.8307999999997</v>
      </c>
      <c r="U5566">
        <v>213</v>
      </c>
      <c r="V5566">
        <v>278</v>
      </c>
      <c r="W5566">
        <v>529</v>
      </c>
      <c r="X5566">
        <v>32481.22</v>
      </c>
      <c r="Y5566">
        <v>22680.799999999999</v>
      </c>
      <c r="Z5566">
        <v>21762.44</v>
      </c>
      <c r="AA5566">
        <v>7977.5754999999999</v>
      </c>
      <c r="AB5566">
        <v>213</v>
      </c>
      <c r="AC5566">
        <v>207</v>
      </c>
      <c r="AD5566">
        <v>187</v>
      </c>
      <c r="AE5566">
        <v>188</v>
      </c>
      <c r="AF5566">
        <v>213</v>
      </c>
      <c r="AG5566">
        <v>207</v>
      </c>
      <c r="AH5566">
        <v>187</v>
      </c>
      <c r="AI5566">
        <v>188</v>
      </c>
      <c r="AJ5566">
        <v>213</v>
      </c>
      <c r="AK5566">
        <v>207</v>
      </c>
      <c r="AL5566">
        <v>187</v>
      </c>
      <c r="AM5566">
        <v>188</v>
      </c>
    </row>
    <row r="5567" spans="1:39" x14ac:dyDescent="0.15">
      <c r="A5567" t="s">
        <v>140</v>
      </c>
      <c r="B5567">
        <v>70</v>
      </c>
      <c r="C5567">
        <v>2</v>
      </c>
      <c r="D5567">
        <v>1</v>
      </c>
      <c r="E5567" t="s">
        <v>28</v>
      </c>
      <c r="F5567" t="s">
        <v>206</v>
      </c>
      <c r="G5567">
        <v>7950</v>
      </c>
      <c r="H5567">
        <v>19404</v>
      </c>
      <c r="I5567">
        <v>38739</v>
      </c>
      <c r="J5567">
        <v>2044904.55</v>
      </c>
      <c r="K5567">
        <v>1527925.85</v>
      </c>
      <c r="L5567">
        <v>1289655.96</v>
      </c>
      <c r="M5567">
        <v>581601.54579999996</v>
      </c>
      <c r="N5567">
        <v>7950</v>
      </c>
      <c r="O5567">
        <v>9405</v>
      </c>
      <c r="P5567">
        <v>22082</v>
      </c>
      <c r="Q5567">
        <v>1113533.73</v>
      </c>
      <c r="R5567">
        <v>797739.94</v>
      </c>
      <c r="S5567">
        <v>587172</v>
      </c>
      <c r="T5567">
        <v>343747.30969999998</v>
      </c>
      <c r="U5567">
        <v>7950</v>
      </c>
      <c r="V5567">
        <v>9999</v>
      </c>
      <c r="W5567">
        <v>16657</v>
      </c>
      <c r="X5567">
        <v>931370.82</v>
      </c>
      <c r="Y5567">
        <v>730185.91</v>
      </c>
      <c r="Z5567">
        <v>702483.96</v>
      </c>
      <c r="AA5567">
        <v>237854.23610000001</v>
      </c>
      <c r="AB5567">
        <v>7680</v>
      </c>
      <c r="AC5567">
        <v>7884</v>
      </c>
      <c r="AD5567">
        <v>5819</v>
      </c>
      <c r="AE5567">
        <v>7467</v>
      </c>
      <c r="AF5567">
        <v>7680</v>
      </c>
      <c r="AG5567">
        <v>7884</v>
      </c>
      <c r="AH5567">
        <v>5819</v>
      </c>
      <c r="AI5567">
        <v>7467</v>
      </c>
      <c r="AJ5567">
        <v>7680</v>
      </c>
      <c r="AK5567">
        <v>7884</v>
      </c>
      <c r="AL5567">
        <v>5819</v>
      </c>
      <c r="AM5567">
        <v>7467</v>
      </c>
    </row>
    <row r="5568" spans="1:39" x14ac:dyDescent="0.15">
      <c r="A5568" t="s">
        <v>140</v>
      </c>
      <c r="B5568">
        <v>70</v>
      </c>
      <c r="C5568">
        <v>2</v>
      </c>
      <c r="D5568">
        <v>1</v>
      </c>
      <c r="E5568" t="s">
        <v>30</v>
      </c>
      <c r="F5568" t="s">
        <v>206</v>
      </c>
      <c r="G5568">
        <v>787</v>
      </c>
      <c r="H5568">
        <v>1934</v>
      </c>
      <c r="I5568">
        <v>3786</v>
      </c>
      <c r="J5568">
        <v>199463.67</v>
      </c>
      <c r="K5568">
        <v>149711.65</v>
      </c>
      <c r="L5568">
        <v>124798.19</v>
      </c>
      <c r="M5568">
        <v>56740.586199999998</v>
      </c>
      <c r="N5568">
        <v>787</v>
      </c>
      <c r="O5568">
        <v>927</v>
      </c>
      <c r="P5568">
        <v>2121</v>
      </c>
      <c r="Q5568">
        <v>106893.21</v>
      </c>
      <c r="R5568">
        <v>77251.899999999994</v>
      </c>
      <c r="S5568">
        <v>55257.37</v>
      </c>
      <c r="T5568">
        <v>33307.739200000004</v>
      </c>
      <c r="U5568">
        <v>787</v>
      </c>
      <c r="V5568">
        <v>1007</v>
      </c>
      <c r="W5568">
        <v>1665</v>
      </c>
      <c r="X5568">
        <v>92570.46</v>
      </c>
      <c r="Y5568">
        <v>72459.75</v>
      </c>
      <c r="Z5568">
        <v>69540.820000000007</v>
      </c>
      <c r="AA5568">
        <v>23432.847000000002</v>
      </c>
      <c r="AB5568">
        <v>749</v>
      </c>
      <c r="AC5568">
        <v>782</v>
      </c>
      <c r="AD5568">
        <v>520</v>
      </c>
      <c r="AE5568">
        <v>759</v>
      </c>
      <c r="AF5568">
        <v>749</v>
      </c>
      <c r="AG5568">
        <v>782</v>
      </c>
      <c r="AH5568">
        <v>520</v>
      </c>
      <c r="AI5568">
        <v>759</v>
      </c>
      <c r="AJ5568">
        <v>749</v>
      </c>
      <c r="AK5568">
        <v>782</v>
      </c>
      <c r="AL5568">
        <v>520</v>
      </c>
      <c r="AM5568">
        <v>759</v>
      </c>
    </row>
    <row r="5569" spans="1:39" x14ac:dyDescent="0.15">
      <c r="A5569" t="s">
        <v>140</v>
      </c>
      <c r="B5569">
        <v>70</v>
      </c>
      <c r="C5569">
        <v>2</v>
      </c>
      <c r="D5569">
        <v>1</v>
      </c>
      <c r="E5569" t="s">
        <v>29</v>
      </c>
      <c r="F5569" t="s">
        <v>206</v>
      </c>
      <c r="G5569">
        <v>11696</v>
      </c>
      <c r="H5569">
        <v>29814</v>
      </c>
      <c r="I5569">
        <v>60575</v>
      </c>
      <c r="J5569">
        <v>3196217.62</v>
      </c>
      <c r="K5569">
        <v>2266106.14</v>
      </c>
      <c r="L5569">
        <v>1942611.96</v>
      </c>
      <c r="M5569">
        <v>907155.19350000005</v>
      </c>
      <c r="N5569">
        <v>11696</v>
      </c>
      <c r="O5569">
        <v>14229</v>
      </c>
      <c r="P5569">
        <v>32871</v>
      </c>
      <c r="Q5569">
        <v>1656340.24</v>
      </c>
      <c r="R5569">
        <v>1135602.8400000001</v>
      </c>
      <c r="S5569">
        <v>856468.07</v>
      </c>
      <c r="T5569">
        <v>513195.86959999998</v>
      </c>
      <c r="U5569">
        <v>11696</v>
      </c>
      <c r="V5569">
        <v>15585</v>
      </c>
      <c r="W5569">
        <v>27704</v>
      </c>
      <c r="X5569">
        <v>1539877.38</v>
      </c>
      <c r="Y5569">
        <v>1130503.3</v>
      </c>
      <c r="Z5569">
        <v>1086143.8899999999</v>
      </c>
      <c r="AA5569">
        <v>393959.32390000002</v>
      </c>
      <c r="AB5569">
        <v>11255</v>
      </c>
      <c r="AC5569">
        <v>11252</v>
      </c>
      <c r="AD5569">
        <v>8376</v>
      </c>
      <c r="AE5569">
        <v>11390</v>
      </c>
      <c r="AF5569">
        <v>11255</v>
      </c>
      <c r="AG5569">
        <v>11252</v>
      </c>
      <c r="AH5569">
        <v>8376</v>
      </c>
      <c r="AI5569">
        <v>11390</v>
      </c>
      <c r="AJ5569">
        <v>11255</v>
      </c>
      <c r="AK5569">
        <v>11252</v>
      </c>
      <c r="AL5569">
        <v>8376</v>
      </c>
      <c r="AM5569">
        <v>11390</v>
      </c>
    </row>
    <row r="5570" spans="1:39" x14ac:dyDescent="0.15">
      <c r="A5570" t="s">
        <v>140</v>
      </c>
      <c r="B5570">
        <v>70</v>
      </c>
      <c r="C5570">
        <v>2</v>
      </c>
      <c r="D5570">
        <v>1</v>
      </c>
      <c r="E5570" t="s">
        <v>31</v>
      </c>
      <c r="F5570" t="s">
        <v>206</v>
      </c>
      <c r="G5570">
        <v>8</v>
      </c>
      <c r="H5570">
        <v>20</v>
      </c>
      <c r="I5570">
        <v>29</v>
      </c>
      <c r="J5570">
        <v>1575.9</v>
      </c>
      <c r="K5570">
        <v>1258.33</v>
      </c>
      <c r="L5570">
        <v>1076.06</v>
      </c>
      <c r="M5570">
        <v>387.99610000000001</v>
      </c>
      <c r="N5570">
        <v>8</v>
      </c>
      <c r="O5570">
        <v>10</v>
      </c>
      <c r="P5570">
        <v>15</v>
      </c>
      <c r="Q5570">
        <v>775.94</v>
      </c>
      <c r="R5570">
        <v>633.08000000000004</v>
      </c>
      <c r="S5570">
        <v>450.81</v>
      </c>
      <c r="T5570">
        <v>201.0061</v>
      </c>
      <c r="U5570">
        <v>8</v>
      </c>
      <c r="V5570">
        <v>10</v>
      </c>
      <c r="W5570">
        <v>14</v>
      </c>
      <c r="X5570">
        <v>799.96</v>
      </c>
      <c r="Y5570">
        <v>625.25</v>
      </c>
      <c r="Z5570">
        <v>625.25</v>
      </c>
      <c r="AA5570">
        <v>186.99</v>
      </c>
      <c r="AB5570">
        <v>8</v>
      </c>
      <c r="AC5570">
        <v>8</v>
      </c>
      <c r="AD5570">
        <v>4</v>
      </c>
      <c r="AE5570">
        <v>8</v>
      </c>
      <c r="AF5570">
        <v>8</v>
      </c>
      <c r="AG5570">
        <v>8</v>
      </c>
      <c r="AH5570">
        <v>4</v>
      </c>
      <c r="AI5570">
        <v>8</v>
      </c>
      <c r="AJ5570">
        <v>8</v>
      </c>
      <c r="AK5570">
        <v>8</v>
      </c>
      <c r="AL5570">
        <v>4</v>
      </c>
      <c r="AM5570">
        <v>8</v>
      </c>
    </row>
    <row r="5571" spans="1:39" x14ac:dyDescent="0.15">
      <c r="A5571" t="s">
        <v>140</v>
      </c>
      <c r="B5571">
        <v>70</v>
      </c>
      <c r="C5571">
        <v>2</v>
      </c>
      <c r="D5571">
        <v>1</v>
      </c>
      <c r="E5571" t="s">
        <v>32</v>
      </c>
      <c r="F5571" t="s">
        <v>206</v>
      </c>
      <c r="G5571">
        <v>489</v>
      </c>
      <c r="H5571">
        <v>1263</v>
      </c>
      <c r="I5571">
        <v>2609</v>
      </c>
      <c r="J5571">
        <v>139726.07999999999</v>
      </c>
      <c r="K5571">
        <v>97329.7</v>
      </c>
      <c r="L5571">
        <v>86601.72</v>
      </c>
      <c r="M5571">
        <v>39092.173900000002</v>
      </c>
      <c r="N5571">
        <v>489</v>
      </c>
      <c r="O5571">
        <v>587</v>
      </c>
      <c r="P5571">
        <v>1230</v>
      </c>
      <c r="Q5571">
        <v>59854.28</v>
      </c>
      <c r="R5571">
        <v>40988.230000000003</v>
      </c>
      <c r="S5571">
        <v>32384.44</v>
      </c>
      <c r="T5571">
        <v>19102.184700000002</v>
      </c>
      <c r="U5571">
        <v>489</v>
      </c>
      <c r="V5571">
        <v>676</v>
      </c>
      <c r="W5571">
        <v>1379</v>
      </c>
      <c r="X5571">
        <v>79871.8</v>
      </c>
      <c r="Y5571">
        <v>56341.47</v>
      </c>
      <c r="Z5571">
        <v>54217.279999999999</v>
      </c>
      <c r="AA5571">
        <v>19989.9892</v>
      </c>
      <c r="AB5571">
        <v>477</v>
      </c>
      <c r="AC5571">
        <v>480</v>
      </c>
      <c r="AD5571">
        <v>372</v>
      </c>
      <c r="AE5571">
        <v>458</v>
      </c>
      <c r="AF5571">
        <v>477</v>
      </c>
      <c r="AG5571">
        <v>480</v>
      </c>
      <c r="AH5571">
        <v>372</v>
      </c>
      <c r="AI5571">
        <v>458</v>
      </c>
      <c r="AJ5571">
        <v>477</v>
      </c>
      <c r="AK5571">
        <v>480</v>
      </c>
      <c r="AL5571">
        <v>372</v>
      </c>
      <c r="AM5571">
        <v>458</v>
      </c>
    </row>
    <row r="5572" spans="1:39" x14ac:dyDescent="0.15">
      <c r="A5572" t="s">
        <v>140</v>
      </c>
      <c r="B5572">
        <v>70</v>
      </c>
      <c r="C5572">
        <v>2</v>
      </c>
      <c r="D5572">
        <v>2</v>
      </c>
      <c r="E5572" t="s">
        <v>28</v>
      </c>
      <c r="F5572" t="s">
        <v>206</v>
      </c>
      <c r="G5572">
        <v>1627</v>
      </c>
      <c r="H5572">
        <v>3715</v>
      </c>
      <c r="I5572">
        <v>7371</v>
      </c>
      <c r="J5572">
        <v>412399.8</v>
      </c>
      <c r="K5572">
        <v>308132.40999999997</v>
      </c>
      <c r="L5572">
        <v>249293.06</v>
      </c>
      <c r="M5572">
        <v>114609.96189999999</v>
      </c>
      <c r="N5572">
        <v>1627</v>
      </c>
      <c r="O5572">
        <v>1794</v>
      </c>
      <c r="P5572">
        <v>4160</v>
      </c>
      <c r="Q5572">
        <v>226477.19</v>
      </c>
      <c r="R5572">
        <v>162552.26</v>
      </c>
      <c r="S5572">
        <v>108951.99</v>
      </c>
      <c r="T5572">
        <v>67153.25</v>
      </c>
      <c r="U5572">
        <v>1627</v>
      </c>
      <c r="V5572">
        <v>1921</v>
      </c>
      <c r="W5572">
        <v>3211</v>
      </c>
      <c r="X5572">
        <v>185922.61</v>
      </c>
      <c r="Y5572">
        <v>145580.15</v>
      </c>
      <c r="Z5572">
        <v>140341.07</v>
      </c>
      <c r="AA5572">
        <v>47456.711900000002</v>
      </c>
      <c r="AB5572">
        <v>1571</v>
      </c>
      <c r="AC5572">
        <v>1599</v>
      </c>
      <c r="AD5572">
        <v>952</v>
      </c>
      <c r="AE5572">
        <v>1488</v>
      </c>
      <c r="AF5572">
        <v>1571</v>
      </c>
      <c r="AG5572">
        <v>1599</v>
      </c>
      <c r="AH5572">
        <v>952</v>
      </c>
      <c r="AI5572">
        <v>1488</v>
      </c>
      <c r="AJ5572">
        <v>1571</v>
      </c>
      <c r="AK5572">
        <v>1599</v>
      </c>
      <c r="AL5572">
        <v>952</v>
      </c>
      <c r="AM5572">
        <v>1488</v>
      </c>
    </row>
    <row r="5573" spans="1:39" x14ac:dyDescent="0.15">
      <c r="A5573" t="s">
        <v>140</v>
      </c>
      <c r="B5573">
        <v>70</v>
      </c>
      <c r="C5573">
        <v>2</v>
      </c>
      <c r="D5573">
        <v>2</v>
      </c>
      <c r="E5573" t="s">
        <v>30</v>
      </c>
      <c r="F5573" t="s">
        <v>206</v>
      </c>
      <c r="G5573">
        <v>173</v>
      </c>
      <c r="H5573">
        <v>393</v>
      </c>
      <c r="I5573">
        <v>747</v>
      </c>
      <c r="J5573">
        <v>43209.39</v>
      </c>
      <c r="K5573">
        <v>32886.71</v>
      </c>
      <c r="L5573">
        <v>25241.27</v>
      </c>
      <c r="M5573">
        <v>11497.4115</v>
      </c>
      <c r="N5573">
        <v>173</v>
      </c>
      <c r="O5573">
        <v>191</v>
      </c>
      <c r="P5573">
        <v>421</v>
      </c>
      <c r="Q5573">
        <v>24459.81</v>
      </c>
      <c r="R5573">
        <v>17969.62</v>
      </c>
      <c r="S5573">
        <v>11083.45</v>
      </c>
      <c r="T5573">
        <v>6872.5209000000004</v>
      </c>
      <c r="U5573">
        <v>173</v>
      </c>
      <c r="V5573">
        <v>202</v>
      </c>
      <c r="W5573">
        <v>326</v>
      </c>
      <c r="X5573">
        <v>18749.580000000002</v>
      </c>
      <c r="Y5573">
        <v>14917.09</v>
      </c>
      <c r="Z5573">
        <v>14157.82</v>
      </c>
      <c r="AA5573">
        <v>4624.8905999999997</v>
      </c>
      <c r="AB5573">
        <v>161</v>
      </c>
      <c r="AC5573">
        <v>170</v>
      </c>
      <c r="AD5573">
        <v>90</v>
      </c>
      <c r="AE5573">
        <v>170</v>
      </c>
      <c r="AF5573">
        <v>161</v>
      </c>
      <c r="AG5573">
        <v>170</v>
      </c>
      <c r="AH5573">
        <v>90</v>
      </c>
      <c r="AI5573">
        <v>170</v>
      </c>
      <c r="AJ5573">
        <v>161</v>
      </c>
      <c r="AK5573">
        <v>170</v>
      </c>
      <c r="AL5573">
        <v>90</v>
      </c>
      <c r="AM5573">
        <v>170</v>
      </c>
    </row>
    <row r="5574" spans="1:39" x14ac:dyDescent="0.15">
      <c r="A5574" t="s">
        <v>140</v>
      </c>
      <c r="B5574">
        <v>70</v>
      </c>
      <c r="C5574">
        <v>2</v>
      </c>
      <c r="D5574">
        <v>2</v>
      </c>
      <c r="E5574" t="s">
        <v>29</v>
      </c>
      <c r="F5574" t="s">
        <v>206</v>
      </c>
      <c r="G5574">
        <v>759</v>
      </c>
      <c r="H5574">
        <v>1764</v>
      </c>
      <c r="I5574">
        <v>3574</v>
      </c>
      <c r="J5574">
        <v>198923.56</v>
      </c>
      <c r="K5574">
        <v>142770.85999999999</v>
      </c>
      <c r="L5574">
        <v>113952.49</v>
      </c>
      <c r="M5574">
        <v>55382.106500000002</v>
      </c>
      <c r="N5574">
        <v>759</v>
      </c>
      <c r="O5574">
        <v>834</v>
      </c>
      <c r="P5574">
        <v>1935</v>
      </c>
      <c r="Q5574">
        <v>105338.3</v>
      </c>
      <c r="R5574">
        <v>73025.3</v>
      </c>
      <c r="S5574">
        <v>46148.68</v>
      </c>
      <c r="T5574">
        <v>31527.1361</v>
      </c>
      <c r="U5574">
        <v>759</v>
      </c>
      <c r="V5574">
        <v>930</v>
      </c>
      <c r="W5574">
        <v>1639</v>
      </c>
      <c r="X5574">
        <v>93585.26</v>
      </c>
      <c r="Y5574">
        <v>69745.56</v>
      </c>
      <c r="Z5574">
        <v>67803.81</v>
      </c>
      <c r="AA5574">
        <v>23854.970399999998</v>
      </c>
      <c r="AB5574">
        <v>734</v>
      </c>
      <c r="AC5574">
        <v>731</v>
      </c>
      <c r="AD5574">
        <v>418</v>
      </c>
      <c r="AE5574">
        <v>733</v>
      </c>
      <c r="AF5574">
        <v>734</v>
      </c>
      <c r="AG5574">
        <v>731</v>
      </c>
      <c r="AH5574">
        <v>418</v>
      </c>
      <c r="AI5574">
        <v>733</v>
      </c>
      <c r="AJ5574">
        <v>734</v>
      </c>
      <c r="AK5574">
        <v>731</v>
      </c>
      <c r="AL5574">
        <v>418</v>
      </c>
      <c r="AM5574">
        <v>733</v>
      </c>
    </row>
    <row r="5575" spans="1:39" x14ac:dyDescent="0.15">
      <c r="A5575" t="s">
        <v>140</v>
      </c>
      <c r="B5575">
        <v>70</v>
      </c>
      <c r="C5575">
        <v>2</v>
      </c>
      <c r="D5575">
        <v>2</v>
      </c>
      <c r="E5575" t="s">
        <v>31</v>
      </c>
      <c r="F5575" t="s">
        <v>206</v>
      </c>
      <c r="G5575">
        <v>1</v>
      </c>
      <c r="H5575">
        <v>2</v>
      </c>
      <c r="I5575">
        <v>4</v>
      </c>
      <c r="J5575">
        <v>223.97</v>
      </c>
      <c r="K5575">
        <v>163.97</v>
      </c>
      <c r="L5575">
        <v>163.97</v>
      </c>
      <c r="M5575">
        <v>71.707099999999997</v>
      </c>
      <c r="N5575">
        <v>1</v>
      </c>
      <c r="O5575">
        <v>1</v>
      </c>
      <c r="P5575">
        <v>3</v>
      </c>
      <c r="Q5575">
        <v>188.98</v>
      </c>
      <c r="R5575">
        <v>128.97999999999999</v>
      </c>
      <c r="S5575">
        <v>128.97999999999999</v>
      </c>
      <c r="T5575">
        <v>59.537100000000002</v>
      </c>
      <c r="U5575">
        <v>1</v>
      </c>
      <c r="V5575">
        <v>1</v>
      </c>
      <c r="W5575">
        <v>1</v>
      </c>
      <c r="X5575">
        <v>34.99</v>
      </c>
      <c r="Y5575">
        <v>34.99</v>
      </c>
      <c r="Z5575">
        <v>34.99</v>
      </c>
      <c r="AA5575">
        <v>12.17</v>
      </c>
      <c r="AB5575">
        <v>1</v>
      </c>
      <c r="AC5575">
        <v>1</v>
      </c>
      <c r="AD5575">
        <v>1</v>
      </c>
      <c r="AE5575">
        <v>1</v>
      </c>
      <c r="AF5575">
        <v>1</v>
      </c>
      <c r="AG5575">
        <v>1</v>
      </c>
      <c r="AH5575">
        <v>1</v>
      </c>
      <c r="AI5575">
        <v>1</v>
      </c>
      <c r="AJ5575">
        <v>1</v>
      </c>
      <c r="AK5575">
        <v>1</v>
      </c>
      <c r="AL5575">
        <v>1</v>
      </c>
      <c r="AM5575">
        <v>1</v>
      </c>
    </row>
    <row r="5576" spans="1:39" x14ac:dyDescent="0.15">
      <c r="A5576" t="s">
        <v>140</v>
      </c>
      <c r="B5576">
        <v>70</v>
      </c>
      <c r="C5576">
        <v>2</v>
      </c>
      <c r="D5576">
        <v>2</v>
      </c>
      <c r="E5576" t="s">
        <v>32</v>
      </c>
      <c r="F5576" t="s">
        <v>206</v>
      </c>
      <c r="G5576">
        <v>135</v>
      </c>
      <c r="H5576">
        <v>335</v>
      </c>
      <c r="I5576">
        <v>710</v>
      </c>
      <c r="J5576">
        <v>38771.83</v>
      </c>
      <c r="K5576">
        <v>26623.07</v>
      </c>
      <c r="L5576">
        <v>23297.96</v>
      </c>
      <c r="M5576">
        <v>10826.3272</v>
      </c>
      <c r="N5576">
        <v>135</v>
      </c>
      <c r="O5576">
        <v>158</v>
      </c>
      <c r="P5576">
        <v>358</v>
      </c>
      <c r="Q5576">
        <v>18220.580000000002</v>
      </c>
      <c r="R5576">
        <v>12362.13</v>
      </c>
      <c r="S5576">
        <v>9240.32</v>
      </c>
      <c r="T5576">
        <v>5646.6445000000003</v>
      </c>
      <c r="U5576">
        <v>135</v>
      </c>
      <c r="V5576">
        <v>177</v>
      </c>
      <c r="W5576">
        <v>352</v>
      </c>
      <c r="X5576">
        <v>20551.25</v>
      </c>
      <c r="Y5576">
        <v>14260.94</v>
      </c>
      <c r="Z5576">
        <v>14057.64</v>
      </c>
      <c r="AA5576">
        <v>5179.6827000000003</v>
      </c>
      <c r="AB5576">
        <v>132</v>
      </c>
      <c r="AC5576">
        <v>126</v>
      </c>
      <c r="AD5576">
        <v>97</v>
      </c>
      <c r="AE5576">
        <v>126</v>
      </c>
      <c r="AF5576">
        <v>132</v>
      </c>
      <c r="AG5576">
        <v>126</v>
      </c>
      <c r="AH5576">
        <v>97</v>
      </c>
      <c r="AI5576">
        <v>126</v>
      </c>
      <c r="AJ5576">
        <v>132</v>
      </c>
      <c r="AK5576">
        <v>126</v>
      </c>
      <c r="AL5576">
        <v>97</v>
      </c>
      <c r="AM5576">
        <v>126</v>
      </c>
    </row>
    <row r="5577" spans="1:39" x14ac:dyDescent="0.15">
      <c r="A5577" t="s">
        <v>140</v>
      </c>
      <c r="B5577">
        <v>100</v>
      </c>
      <c r="C5577">
        <v>1</v>
      </c>
      <c r="D5577">
        <v>0</v>
      </c>
      <c r="E5577" t="s">
        <v>28</v>
      </c>
      <c r="F5577" t="s">
        <v>206</v>
      </c>
      <c r="G5577">
        <v>34308</v>
      </c>
      <c r="H5577">
        <v>35441</v>
      </c>
      <c r="I5577">
        <v>48459</v>
      </c>
      <c r="J5577">
        <v>2556724.31</v>
      </c>
      <c r="K5577">
        <v>1925477.59</v>
      </c>
      <c r="L5577">
        <v>1781988.22</v>
      </c>
      <c r="M5577">
        <v>731058.36060000001</v>
      </c>
      <c r="N5577">
        <v>12588</v>
      </c>
      <c r="O5577">
        <v>12963</v>
      </c>
      <c r="P5577">
        <v>18423</v>
      </c>
      <c r="Q5577">
        <v>980105.8</v>
      </c>
      <c r="R5577">
        <v>739180.29</v>
      </c>
      <c r="S5577">
        <v>635756.94999999995</v>
      </c>
      <c r="T5577">
        <v>305618.91749999998</v>
      </c>
      <c r="U5577">
        <v>21720</v>
      </c>
      <c r="V5577">
        <v>22478</v>
      </c>
      <c r="W5577">
        <v>30036</v>
      </c>
      <c r="X5577">
        <v>1576618.51</v>
      </c>
      <c r="Y5577">
        <v>1186297.3</v>
      </c>
      <c r="Z5577">
        <v>1146231.27</v>
      </c>
      <c r="AA5577">
        <v>425439.44309999997</v>
      </c>
      <c r="AB5577">
        <v>33946</v>
      </c>
      <c r="AC5577">
        <v>27736</v>
      </c>
      <c r="AD5577">
        <v>21418</v>
      </c>
      <c r="AE5577">
        <v>15078</v>
      </c>
      <c r="AF5577">
        <v>12454</v>
      </c>
      <c r="AG5577">
        <v>11772</v>
      </c>
      <c r="AH5577">
        <v>9254</v>
      </c>
      <c r="AI5577">
        <v>6229</v>
      </c>
      <c r="AJ5577">
        <v>21492</v>
      </c>
      <c r="AK5577">
        <v>15964</v>
      </c>
      <c r="AL5577">
        <v>12164</v>
      </c>
      <c r="AM5577">
        <v>8849</v>
      </c>
    </row>
    <row r="5578" spans="1:39" x14ac:dyDescent="0.15">
      <c r="A5578" t="s">
        <v>140</v>
      </c>
      <c r="B5578">
        <v>100</v>
      </c>
      <c r="C5578">
        <v>1</v>
      </c>
      <c r="D5578">
        <v>0</v>
      </c>
      <c r="E5578" t="s">
        <v>30</v>
      </c>
      <c r="F5578" t="s">
        <v>206</v>
      </c>
      <c r="G5578">
        <v>36</v>
      </c>
      <c r="H5578">
        <v>38</v>
      </c>
      <c r="I5578">
        <v>51</v>
      </c>
      <c r="J5578">
        <v>2812.74</v>
      </c>
      <c r="K5578">
        <v>2219.64</v>
      </c>
      <c r="L5578">
        <v>1926.54</v>
      </c>
      <c r="M5578">
        <v>813.88879999999995</v>
      </c>
      <c r="N5578">
        <v>13</v>
      </c>
      <c r="O5578">
        <v>13</v>
      </c>
      <c r="P5578">
        <v>17</v>
      </c>
      <c r="Q5578">
        <v>1042.9000000000001</v>
      </c>
      <c r="R5578">
        <v>849.75</v>
      </c>
      <c r="S5578">
        <v>727.76</v>
      </c>
      <c r="T5578">
        <v>322.99740000000003</v>
      </c>
      <c r="U5578">
        <v>23</v>
      </c>
      <c r="V5578">
        <v>25</v>
      </c>
      <c r="W5578">
        <v>34</v>
      </c>
      <c r="X5578">
        <v>1769.84</v>
      </c>
      <c r="Y5578">
        <v>1369.89</v>
      </c>
      <c r="Z5578">
        <v>1198.78</v>
      </c>
      <c r="AA5578">
        <v>490.89139999999998</v>
      </c>
      <c r="AB5578">
        <v>33</v>
      </c>
      <c r="AC5578">
        <v>30</v>
      </c>
      <c r="AD5578">
        <v>19</v>
      </c>
      <c r="AE5578">
        <v>24</v>
      </c>
      <c r="AF5578">
        <v>12</v>
      </c>
      <c r="AG5578">
        <v>12</v>
      </c>
      <c r="AH5578">
        <v>6</v>
      </c>
      <c r="AI5578">
        <v>9</v>
      </c>
      <c r="AJ5578">
        <v>21</v>
      </c>
      <c r="AK5578">
        <v>18</v>
      </c>
      <c r="AL5578">
        <v>13</v>
      </c>
      <c r="AM5578">
        <v>15</v>
      </c>
    </row>
    <row r="5579" spans="1:39" x14ac:dyDescent="0.15">
      <c r="A5579" t="s">
        <v>140</v>
      </c>
      <c r="B5579">
        <v>100</v>
      </c>
      <c r="C5579">
        <v>1</v>
      </c>
      <c r="D5579">
        <v>0</v>
      </c>
      <c r="E5579" t="s">
        <v>29</v>
      </c>
      <c r="F5579" t="s">
        <v>206</v>
      </c>
      <c r="G5579">
        <v>179</v>
      </c>
      <c r="H5579">
        <v>182</v>
      </c>
      <c r="I5579">
        <v>309</v>
      </c>
      <c r="J5579">
        <v>15821.34</v>
      </c>
      <c r="K5579">
        <v>10804.75</v>
      </c>
      <c r="L5579">
        <v>10032.34</v>
      </c>
      <c r="M5579">
        <v>4694.4267</v>
      </c>
      <c r="N5579">
        <v>66</v>
      </c>
      <c r="O5579">
        <v>67</v>
      </c>
      <c r="P5579">
        <v>132</v>
      </c>
      <c r="Q5579">
        <v>6116.07</v>
      </c>
      <c r="R5579">
        <v>4093.1</v>
      </c>
      <c r="S5579">
        <v>3649.67</v>
      </c>
      <c r="T5579">
        <v>2134.9133000000002</v>
      </c>
      <c r="U5579">
        <v>113</v>
      </c>
      <c r="V5579">
        <v>115</v>
      </c>
      <c r="W5579">
        <v>177</v>
      </c>
      <c r="X5579">
        <v>9705.27</v>
      </c>
      <c r="Y5579">
        <v>6711.65</v>
      </c>
      <c r="Z5579">
        <v>6382.67</v>
      </c>
      <c r="AA5579">
        <v>2559.5133999999998</v>
      </c>
      <c r="AB5579">
        <v>178</v>
      </c>
      <c r="AC5579">
        <v>121</v>
      </c>
      <c r="AD5579">
        <v>101</v>
      </c>
      <c r="AE5579">
        <v>79</v>
      </c>
      <c r="AF5579">
        <v>66</v>
      </c>
      <c r="AG5579">
        <v>64</v>
      </c>
      <c r="AH5579">
        <v>60</v>
      </c>
      <c r="AI5579">
        <v>36</v>
      </c>
      <c r="AJ5579">
        <v>112</v>
      </c>
      <c r="AK5579">
        <v>57</v>
      </c>
      <c r="AL5579">
        <v>41</v>
      </c>
      <c r="AM5579">
        <v>43</v>
      </c>
    </row>
    <row r="5580" spans="1:39" x14ac:dyDescent="0.15">
      <c r="A5580" t="s">
        <v>140</v>
      </c>
      <c r="B5580">
        <v>100</v>
      </c>
      <c r="C5580">
        <v>1</v>
      </c>
      <c r="D5580">
        <v>0</v>
      </c>
      <c r="E5580" t="s">
        <v>32</v>
      </c>
      <c r="F5580" t="s">
        <v>206</v>
      </c>
      <c r="G5580">
        <v>1994</v>
      </c>
      <c r="H5580">
        <v>2109</v>
      </c>
      <c r="I5580">
        <v>3391</v>
      </c>
      <c r="J5580">
        <v>195922.1</v>
      </c>
      <c r="K5580">
        <v>127530.68</v>
      </c>
      <c r="L5580">
        <v>123650.55</v>
      </c>
      <c r="M5580">
        <v>51328.941400000003</v>
      </c>
      <c r="N5580">
        <v>306</v>
      </c>
      <c r="O5580">
        <v>312</v>
      </c>
      <c r="P5580">
        <v>467</v>
      </c>
      <c r="Q5580">
        <v>30487.54</v>
      </c>
      <c r="R5580">
        <v>20414.5</v>
      </c>
      <c r="S5580">
        <v>18052.64</v>
      </c>
      <c r="T5580">
        <v>8070.3536999999997</v>
      </c>
      <c r="U5580">
        <v>1688</v>
      </c>
      <c r="V5580">
        <v>1797</v>
      </c>
      <c r="W5580">
        <v>2924</v>
      </c>
      <c r="X5580">
        <v>165434.56</v>
      </c>
      <c r="Y5580">
        <v>107116.18</v>
      </c>
      <c r="Z5580">
        <v>105597.91</v>
      </c>
      <c r="AA5580">
        <v>43258.587699999996</v>
      </c>
      <c r="AB5580">
        <v>1985</v>
      </c>
      <c r="AC5580">
        <v>1510</v>
      </c>
      <c r="AD5580">
        <v>1267</v>
      </c>
      <c r="AE5580">
        <v>1306</v>
      </c>
      <c r="AF5580">
        <v>303</v>
      </c>
      <c r="AG5580">
        <v>207</v>
      </c>
      <c r="AH5580">
        <v>176</v>
      </c>
      <c r="AI5580">
        <v>271</v>
      </c>
      <c r="AJ5580">
        <v>1682</v>
      </c>
      <c r="AK5580">
        <v>1303</v>
      </c>
      <c r="AL5580">
        <v>1091</v>
      </c>
      <c r="AM5580">
        <v>1035</v>
      </c>
    </row>
    <row r="5581" spans="1:39" x14ac:dyDescent="0.15">
      <c r="A5581" t="s">
        <v>140</v>
      </c>
      <c r="B5581">
        <v>100</v>
      </c>
      <c r="C5581">
        <v>1</v>
      </c>
      <c r="D5581">
        <v>1</v>
      </c>
      <c r="E5581" t="s">
        <v>28</v>
      </c>
      <c r="F5581" t="s">
        <v>206</v>
      </c>
      <c r="G5581">
        <v>63534</v>
      </c>
      <c r="H5581">
        <v>67991</v>
      </c>
      <c r="I5581">
        <v>101220</v>
      </c>
      <c r="J5581">
        <v>4973169.71</v>
      </c>
      <c r="K5581">
        <v>3799528.65</v>
      </c>
      <c r="L5581">
        <v>3540507.77</v>
      </c>
      <c r="M5581">
        <v>1435380.9715</v>
      </c>
      <c r="N5581">
        <v>26098</v>
      </c>
      <c r="O5581">
        <v>27798</v>
      </c>
      <c r="P5581">
        <v>46284</v>
      </c>
      <c r="Q5581">
        <v>2171634.81</v>
      </c>
      <c r="R5581">
        <v>1596435.9</v>
      </c>
      <c r="S5581">
        <v>1416480.17</v>
      </c>
      <c r="T5581">
        <v>694511.94209999999</v>
      </c>
      <c r="U5581">
        <v>37436</v>
      </c>
      <c r="V5581">
        <v>40193</v>
      </c>
      <c r="W5581">
        <v>54936</v>
      </c>
      <c r="X5581">
        <v>2801534.9</v>
      </c>
      <c r="Y5581">
        <v>2203092.75</v>
      </c>
      <c r="Z5581">
        <v>2124027.6</v>
      </c>
      <c r="AA5581">
        <v>740869.0294</v>
      </c>
      <c r="AB5581">
        <v>61555</v>
      </c>
      <c r="AC5581">
        <v>60320</v>
      </c>
      <c r="AD5581">
        <v>37042</v>
      </c>
      <c r="AE5581">
        <v>54267</v>
      </c>
      <c r="AF5581">
        <v>25335</v>
      </c>
      <c r="AG5581">
        <v>25427</v>
      </c>
      <c r="AH5581">
        <v>17783</v>
      </c>
      <c r="AI5581">
        <v>22737</v>
      </c>
      <c r="AJ5581">
        <v>36220</v>
      </c>
      <c r="AK5581">
        <v>34893</v>
      </c>
      <c r="AL5581">
        <v>19259</v>
      </c>
      <c r="AM5581">
        <v>31530</v>
      </c>
    </row>
    <row r="5582" spans="1:39" x14ac:dyDescent="0.15">
      <c r="A5582" t="s">
        <v>140</v>
      </c>
      <c r="B5582">
        <v>100</v>
      </c>
      <c r="C5582">
        <v>1</v>
      </c>
      <c r="D5582">
        <v>1</v>
      </c>
      <c r="E5582" t="s">
        <v>30</v>
      </c>
      <c r="F5582" t="s">
        <v>206</v>
      </c>
      <c r="G5582">
        <v>5816</v>
      </c>
      <c r="H5582">
        <v>6230</v>
      </c>
      <c r="I5582">
        <v>9042</v>
      </c>
      <c r="J5582">
        <v>451303.28</v>
      </c>
      <c r="K5582">
        <v>348556.92</v>
      </c>
      <c r="L5582">
        <v>324434.94</v>
      </c>
      <c r="M5582">
        <v>126412.40300000001</v>
      </c>
      <c r="N5582">
        <v>2231</v>
      </c>
      <c r="O5582">
        <v>2371</v>
      </c>
      <c r="P5582">
        <v>3728</v>
      </c>
      <c r="Q5582">
        <v>182343.88</v>
      </c>
      <c r="R5582">
        <v>137276.60999999999</v>
      </c>
      <c r="S5582">
        <v>121080.35</v>
      </c>
      <c r="T5582">
        <v>56341.996599999999</v>
      </c>
      <c r="U5582">
        <v>3585</v>
      </c>
      <c r="V5582">
        <v>3859</v>
      </c>
      <c r="W5582">
        <v>5314</v>
      </c>
      <c r="X5582">
        <v>268959.40000000002</v>
      </c>
      <c r="Y5582">
        <v>211280.31</v>
      </c>
      <c r="Z5582">
        <v>203354.59</v>
      </c>
      <c r="AA5582">
        <v>70070.406400000007</v>
      </c>
      <c r="AB5582">
        <v>5488</v>
      </c>
      <c r="AC5582">
        <v>5626</v>
      </c>
      <c r="AD5582">
        <v>2891</v>
      </c>
      <c r="AE5582">
        <v>5642</v>
      </c>
      <c r="AF5582">
        <v>2107</v>
      </c>
      <c r="AG5582">
        <v>2185</v>
      </c>
      <c r="AH5582">
        <v>1378</v>
      </c>
      <c r="AI5582">
        <v>2172</v>
      </c>
      <c r="AJ5582">
        <v>3381</v>
      </c>
      <c r="AK5582">
        <v>3441</v>
      </c>
      <c r="AL5582">
        <v>1513</v>
      </c>
      <c r="AM5582">
        <v>3470</v>
      </c>
    </row>
    <row r="5583" spans="1:39" x14ac:dyDescent="0.15">
      <c r="A5583" t="s">
        <v>140</v>
      </c>
      <c r="B5583">
        <v>100</v>
      </c>
      <c r="C5583">
        <v>1</v>
      </c>
      <c r="D5583">
        <v>1</v>
      </c>
      <c r="E5583" t="s">
        <v>29</v>
      </c>
      <c r="F5583" t="s">
        <v>206</v>
      </c>
      <c r="G5583">
        <v>55625</v>
      </c>
      <c r="H5583">
        <v>60766</v>
      </c>
      <c r="I5583">
        <v>93982</v>
      </c>
      <c r="J5583">
        <v>4670648.8</v>
      </c>
      <c r="K5583">
        <v>3388109.39</v>
      </c>
      <c r="L5583">
        <v>3178640.79</v>
      </c>
      <c r="M5583">
        <v>1323079.0061999999</v>
      </c>
      <c r="N5583">
        <v>18057</v>
      </c>
      <c r="O5583">
        <v>19506</v>
      </c>
      <c r="P5583">
        <v>34129</v>
      </c>
      <c r="Q5583">
        <v>1614601.28</v>
      </c>
      <c r="R5583">
        <v>1129141.32</v>
      </c>
      <c r="S5583">
        <v>997721.57</v>
      </c>
      <c r="T5583">
        <v>517467.17460000003</v>
      </c>
      <c r="U5583">
        <v>37568</v>
      </c>
      <c r="V5583">
        <v>41260</v>
      </c>
      <c r="W5583">
        <v>59853</v>
      </c>
      <c r="X5583">
        <v>3056047.52</v>
      </c>
      <c r="Y5583">
        <v>2258968.0699999998</v>
      </c>
      <c r="Z5583">
        <v>2180919.2200000002</v>
      </c>
      <c r="AA5583">
        <v>805611.83160000003</v>
      </c>
      <c r="AB5583">
        <v>53764</v>
      </c>
      <c r="AC5583">
        <v>52821</v>
      </c>
      <c r="AD5583">
        <v>31461</v>
      </c>
      <c r="AE5583">
        <v>53472</v>
      </c>
      <c r="AF5583">
        <v>17417</v>
      </c>
      <c r="AG5583">
        <v>17256</v>
      </c>
      <c r="AH5583">
        <v>12028</v>
      </c>
      <c r="AI5583">
        <v>17449</v>
      </c>
      <c r="AJ5583">
        <v>36347</v>
      </c>
      <c r="AK5583">
        <v>35565</v>
      </c>
      <c r="AL5583">
        <v>19433</v>
      </c>
      <c r="AM5583">
        <v>36023</v>
      </c>
    </row>
    <row r="5584" spans="1:39" x14ac:dyDescent="0.15">
      <c r="A5584" t="s">
        <v>140</v>
      </c>
      <c r="B5584">
        <v>100</v>
      </c>
      <c r="C5584">
        <v>1</v>
      </c>
      <c r="D5584">
        <v>1</v>
      </c>
      <c r="E5584" t="s">
        <v>31</v>
      </c>
      <c r="F5584" t="s">
        <v>206</v>
      </c>
      <c r="G5584">
        <v>1</v>
      </c>
      <c r="H5584">
        <v>2</v>
      </c>
      <c r="I5584">
        <v>2</v>
      </c>
      <c r="J5584">
        <v>128.99</v>
      </c>
      <c r="K5584">
        <v>73.459999999999994</v>
      </c>
      <c r="L5584">
        <v>73.459999999999994</v>
      </c>
      <c r="M5584">
        <v>34.74</v>
      </c>
      <c r="N5584">
        <v>0</v>
      </c>
      <c r="O5584">
        <v>0</v>
      </c>
      <c r="P5584">
        <v>0</v>
      </c>
      <c r="Q5584">
        <v>0</v>
      </c>
      <c r="R5584">
        <v>0</v>
      </c>
      <c r="S5584">
        <v>0</v>
      </c>
      <c r="T5584">
        <v>0</v>
      </c>
      <c r="U5584">
        <v>1</v>
      </c>
      <c r="V5584">
        <v>2</v>
      </c>
      <c r="W5584">
        <v>2</v>
      </c>
      <c r="X5584">
        <v>128.99</v>
      </c>
      <c r="Y5584">
        <v>73.459999999999994</v>
      </c>
      <c r="Z5584">
        <v>73.459999999999994</v>
      </c>
      <c r="AA5584">
        <v>34.74</v>
      </c>
      <c r="AB5584">
        <v>0</v>
      </c>
      <c r="AC5584">
        <v>1</v>
      </c>
      <c r="AD5584">
        <v>1</v>
      </c>
      <c r="AE5584">
        <v>0</v>
      </c>
      <c r="AF5584">
        <v>0</v>
      </c>
      <c r="AG5584">
        <v>0</v>
      </c>
      <c r="AH5584">
        <v>0</v>
      </c>
      <c r="AI5584">
        <v>0</v>
      </c>
      <c r="AJ5584">
        <v>0</v>
      </c>
      <c r="AK5584">
        <v>1</v>
      </c>
      <c r="AL5584">
        <v>1</v>
      </c>
      <c r="AM5584">
        <v>0</v>
      </c>
    </row>
    <row r="5585" spans="1:39" x14ac:dyDescent="0.15">
      <c r="A5585" t="s">
        <v>140</v>
      </c>
      <c r="B5585">
        <v>100</v>
      </c>
      <c r="C5585">
        <v>1</v>
      </c>
      <c r="D5585">
        <v>1</v>
      </c>
      <c r="E5585" t="s">
        <v>32</v>
      </c>
      <c r="F5585" t="s">
        <v>206</v>
      </c>
      <c r="G5585">
        <v>1082</v>
      </c>
      <c r="H5585">
        <v>1198</v>
      </c>
      <c r="I5585">
        <v>1987</v>
      </c>
      <c r="J5585">
        <v>109919.62</v>
      </c>
      <c r="K5585">
        <v>74363.87</v>
      </c>
      <c r="L5585">
        <v>72928.25</v>
      </c>
      <c r="M5585">
        <v>28904.053899999999</v>
      </c>
      <c r="N5585">
        <v>153</v>
      </c>
      <c r="O5585">
        <v>166</v>
      </c>
      <c r="P5585">
        <v>244</v>
      </c>
      <c r="Q5585">
        <v>14259.84</v>
      </c>
      <c r="R5585">
        <v>10277.1</v>
      </c>
      <c r="S5585">
        <v>9508.4599999999991</v>
      </c>
      <c r="T5585">
        <v>3886.0590999999999</v>
      </c>
      <c r="U5585">
        <v>929</v>
      </c>
      <c r="V5585">
        <v>1032</v>
      </c>
      <c r="W5585">
        <v>1743</v>
      </c>
      <c r="X5585">
        <v>95659.78</v>
      </c>
      <c r="Y5585">
        <v>64086.77</v>
      </c>
      <c r="Z5585">
        <v>63419.79</v>
      </c>
      <c r="AA5585">
        <v>25017.9948</v>
      </c>
      <c r="AB5585">
        <v>1067</v>
      </c>
      <c r="AC5585">
        <v>1000</v>
      </c>
      <c r="AD5585">
        <v>639</v>
      </c>
      <c r="AE5585">
        <v>937</v>
      </c>
      <c r="AF5585">
        <v>148</v>
      </c>
      <c r="AG5585">
        <v>123</v>
      </c>
      <c r="AH5585">
        <v>81</v>
      </c>
      <c r="AI5585">
        <v>149</v>
      </c>
      <c r="AJ5585">
        <v>919</v>
      </c>
      <c r="AK5585">
        <v>877</v>
      </c>
      <c r="AL5585">
        <v>558</v>
      </c>
      <c r="AM5585">
        <v>788</v>
      </c>
    </row>
    <row r="5586" spans="1:39" x14ac:dyDescent="0.15">
      <c r="A5586" t="s">
        <v>140</v>
      </c>
      <c r="B5586">
        <v>100</v>
      </c>
      <c r="C5586">
        <v>1</v>
      </c>
      <c r="D5586">
        <v>2</v>
      </c>
      <c r="E5586" t="s">
        <v>28</v>
      </c>
      <c r="F5586" t="s">
        <v>206</v>
      </c>
      <c r="G5586">
        <v>36394</v>
      </c>
      <c r="H5586">
        <v>37677</v>
      </c>
      <c r="I5586">
        <v>52936</v>
      </c>
      <c r="J5586">
        <v>2749406.22</v>
      </c>
      <c r="K5586">
        <v>2115197.11</v>
      </c>
      <c r="L5586">
        <v>1987534.93</v>
      </c>
      <c r="M5586">
        <v>761676.61040000001</v>
      </c>
      <c r="N5586">
        <v>11978</v>
      </c>
      <c r="O5586">
        <v>12321</v>
      </c>
      <c r="P5586">
        <v>18543</v>
      </c>
      <c r="Q5586">
        <v>970661.48</v>
      </c>
      <c r="R5586">
        <v>730740.77</v>
      </c>
      <c r="S5586">
        <v>632392.81000000006</v>
      </c>
      <c r="T5586">
        <v>289777.18689999997</v>
      </c>
      <c r="U5586">
        <v>24416</v>
      </c>
      <c r="V5586">
        <v>25356</v>
      </c>
      <c r="W5586">
        <v>34393</v>
      </c>
      <c r="X5586">
        <v>1778744.74</v>
      </c>
      <c r="Y5586">
        <v>1384456.34</v>
      </c>
      <c r="Z5586">
        <v>1355142.12</v>
      </c>
      <c r="AA5586">
        <v>471899.42349999998</v>
      </c>
      <c r="AB5586">
        <v>34945</v>
      </c>
      <c r="AC5586">
        <v>31410</v>
      </c>
      <c r="AD5586">
        <v>13840</v>
      </c>
      <c r="AE5586">
        <v>28645</v>
      </c>
      <c r="AF5586">
        <v>11491</v>
      </c>
      <c r="AG5586">
        <v>11332</v>
      </c>
      <c r="AH5586">
        <v>5956</v>
      </c>
      <c r="AI5586">
        <v>10378</v>
      </c>
      <c r="AJ5586">
        <v>23454</v>
      </c>
      <c r="AK5586">
        <v>20078</v>
      </c>
      <c r="AL5586">
        <v>7884</v>
      </c>
      <c r="AM5586">
        <v>18267</v>
      </c>
    </row>
    <row r="5587" spans="1:39" x14ac:dyDescent="0.15">
      <c r="A5587" t="s">
        <v>140</v>
      </c>
      <c r="B5587">
        <v>100</v>
      </c>
      <c r="C5587">
        <v>1</v>
      </c>
      <c r="D5587">
        <v>2</v>
      </c>
      <c r="E5587" t="s">
        <v>30</v>
      </c>
      <c r="F5587" t="s">
        <v>206</v>
      </c>
      <c r="G5587">
        <v>3925</v>
      </c>
      <c r="H5587">
        <v>4059</v>
      </c>
      <c r="I5587">
        <v>5701</v>
      </c>
      <c r="J5587">
        <v>294716.53999999998</v>
      </c>
      <c r="K5587">
        <v>226187.33</v>
      </c>
      <c r="L5587">
        <v>211774.33</v>
      </c>
      <c r="M5587">
        <v>80681.218200000003</v>
      </c>
      <c r="N5587">
        <v>1205</v>
      </c>
      <c r="O5587">
        <v>1237</v>
      </c>
      <c r="P5587">
        <v>1847</v>
      </c>
      <c r="Q5587">
        <v>98088.44</v>
      </c>
      <c r="R5587">
        <v>73410.19</v>
      </c>
      <c r="S5587">
        <v>61780.19</v>
      </c>
      <c r="T5587">
        <v>28551.47</v>
      </c>
      <c r="U5587">
        <v>2720</v>
      </c>
      <c r="V5587">
        <v>2822</v>
      </c>
      <c r="W5587">
        <v>3854</v>
      </c>
      <c r="X5587">
        <v>196628.1</v>
      </c>
      <c r="Y5587">
        <v>152777.14000000001</v>
      </c>
      <c r="Z5587">
        <v>149994.14000000001</v>
      </c>
      <c r="AA5587">
        <v>52129.748200000002</v>
      </c>
      <c r="AB5587">
        <v>3682</v>
      </c>
      <c r="AC5587">
        <v>3486</v>
      </c>
      <c r="AD5587">
        <v>1292</v>
      </c>
      <c r="AE5587">
        <v>3804</v>
      </c>
      <c r="AF5587">
        <v>1136</v>
      </c>
      <c r="AG5587">
        <v>1134</v>
      </c>
      <c r="AH5587">
        <v>524</v>
      </c>
      <c r="AI5587">
        <v>1170</v>
      </c>
      <c r="AJ5587">
        <v>2546</v>
      </c>
      <c r="AK5587">
        <v>2352</v>
      </c>
      <c r="AL5587">
        <v>768</v>
      </c>
      <c r="AM5587">
        <v>2634</v>
      </c>
    </row>
    <row r="5588" spans="1:39" x14ac:dyDescent="0.15">
      <c r="A5588" t="s">
        <v>140</v>
      </c>
      <c r="B5588">
        <v>100</v>
      </c>
      <c r="C5588">
        <v>1</v>
      </c>
      <c r="D5588">
        <v>2</v>
      </c>
      <c r="E5588" t="s">
        <v>29</v>
      </c>
      <c r="F5588" t="s">
        <v>206</v>
      </c>
      <c r="G5588">
        <v>12078</v>
      </c>
      <c r="H5588">
        <v>12642</v>
      </c>
      <c r="I5588">
        <v>18612</v>
      </c>
      <c r="J5588">
        <v>972920.06</v>
      </c>
      <c r="K5588">
        <v>714978.42</v>
      </c>
      <c r="L5588">
        <v>674890.82</v>
      </c>
      <c r="M5588">
        <v>265615.83120000002</v>
      </c>
      <c r="N5588">
        <v>3412</v>
      </c>
      <c r="O5588">
        <v>3515</v>
      </c>
      <c r="P5588">
        <v>5623</v>
      </c>
      <c r="Q5588">
        <v>298141.7</v>
      </c>
      <c r="R5588">
        <v>213931.35</v>
      </c>
      <c r="S5588">
        <v>183184.87</v>
      </c>
      <c r="T5588">
        <v>88019.436799999996</v>
      </c>
      <c r="U5588">
        <v>8666</v>
      </c>
      <c r="V5588">
        <v>9127</v>
      </c>
      <c r="W5588">
        <v>12989</v>
      </c>
      <c r="X5588">
        <v>674778.36</v>
      </c>
      <c r="Y5588">
        <v>501047.07</v>
      </c>
      <c r="Z5588">
        <v>491705.95</v>
      </c>
      <c r="AA5588">
        <v>177596.39439999999</v>
      </c>
      <c r="AB5588">
        <v>11587</v>
      </c>
      <c r="AC5588">
        <v>11145</v>
      </c>
      <c r="AD5588">
        <v>4370</v>
      </c>
      <c r="AE5588">
        <v>11563</v>
      </c>
      <c r="AF5588">
        <v>3279</v>
      </c>
      <c r="AG5588">
        <v>3214</v>
      </c>
      <c r="AH5588">
        <v>1625</v>
      </c>
      <c r="AI5588">
        <v>3306</v>
      </c>
      <c r="AJ5588">
        <v>8308</v>
      </c>
      <c r="AK5588">
        <v>7931</v>
      </c>
      <c r="AL5588">
        <v>2745</v>
      </c>
      <c r="AM5588">
        <v>8257</v>
      </c>
    </row>
    <row r="5589" spans="1:39" x14ac:dyDescent="0.15">
      <c r="A5589" t="s">
        <v>140</v>
      </c>
      <c r="B5589">
        <v>100</v>
      </c>
      <c r="C5589">
        <v>1</v>
      </c>
      <c r="D5589">
        <v>2</v>
      </c>
      <c r="E5589" t="s">
        <v>32</v>
      </c>
      <c r="F5589" t="s">
        <v>206</v>
      </c>
      <c r="G5589">
        <v>1037</v>
      </c>
      <c r="H5589">
        <v>1124</v>
      </c>
      <c r="I5589">
        <v>1783</v>
      </c>
      <c r="J5589">
        <v>101529.88</v>
      </c>
      <c r="K5589">
        <v>67781.97</v>
      </c>
      <c r="L5589">
        <v>65150.19</v>
      </c>
      <c r="M5589">
        <v>26841.195</v>
      </c>
      <c r="N5589">
        <v>186</v>
      </c>
      <c r="O5589">
        <v>192</v>
      </c>
      <c r="P5589">
        <v>272</v>
      </c>
      <c r="Q5589">
        <v>18066.150000000001</v>
      </c>
      <c r="R5589">
        <v>12505.1</v>
      </c>
      <c r="S5589">
        <v>10492.9</v>
      </c>
      <c r="T5589">
        <v>4756.1601000000001</v>
      </c>
      <c r="U5589">
        <v>851</v>
      </c>
      <c r="V5589">
        <v>932</v>
      </c>
      <c r="W5589">
        <v>1511</v>
      </c>
      <c r="X5589">
        <v>83463.73</v>
      </c>
      <c r="Y5589">
        <v>55276.87</v>
      </c>
      <c r="Z5589">
        <v>54657.29</v>
      </c>
      <c r="AA5589">
        <v>22085.034899999999</v>
      </c>
      <c r="AB5589">
        <v>1018</v>
      </c>
      <c r="AC5589">
        <v>875</v>
      </c>
      <c r="AD5589">
        <v>437</v>
      </c>
      <c r="AE5589">
        <v>866</v>
      </c>
      <c r="AF5589">
        <v>179</v>
      </c>
      <c r="AG5589">
        <v>136</v>
      </c>
      <c r="AH5589">
        <v>65</v>
      </c>
      <c r="AI5589">
        <v>185</v>
      </c>
      <c r="AJ5589">
        <v>839</v>
      </c>
      <c r="AK5589">
        <v>739</v>
      </c>
      <c r="AL5589">
        <v>372</v>
      </c>
      <c r="AM5589">
        <v>681</v>
      </c>
    </row>
    <row r="5590" spans="1:39" x14ac:dyDescent="0.15">
      <c r="A5590" t="s">
        <v>140</v>
      </c>
      <c r="B5590">
        <v>100</v>
      </c>
      <c r="C5590">
        <v>2</v>
      </c>
      <c r="D5590">
        <v>0</v>
      </c>
      <c r="E5590" t="s">
        <v>28</v>
      </c>
      <c r="F5590" t="s">
        <v>206</v>
      </c>
      <c r="G5590">
        <v>174</v>
      </c>
      <c r="H5590">
        <v>358</v>
      </c>
      <c r="I5590">
        <v>470</v>
      </c>
      <c r="J5590">
        <v>18725.22</v>
      </c>
      <c r="K5590">
        <v>13212.51</v>
      </c>
      <c r="L5590">
        <v>10867.53</v>
      </c>
      <c r="M5590">
        <v>6735.2138000000004</v>
      </c>
      <c r="N5590">
        <v>174</v>
      </c>
      <c r="O5590">
        <v>181</v>
      </c>
      <c r="P5590">
        <v>258</v>
      </c>
      <c r="Q5590">
        <v>9856.75</v>
      </c>
      <c r="R5590">
        <v>6698.67</v>
      </c>
      <c r="S5590">
        <v>4523.6499999999996</v>
      </c>
      <c r="T5590">
        <v>3898.9376999999999</v>
      </c>
      <c r="U5590">
        <v>174</v>
      </c>
      <c r="V5590">
        <v>177</v>
      </c>
      <c r="W5590">
        <v>212</v>
      </c>
      <c r="X5590">
        <v>8868.4699999999993</v>
      </c>
      <c r="Y5590">
        <v>6513.84</v>
      </c>
      <c r="Z5590">
        <v>6343.88</v>
      </c>
      <c r="AA5590">
        <v>2836.2761</v>
      </c>
      <c r="AB5590">
        <v>172</v>
      </c>
      <c r="AC5590">
        <v>172</v>
      </c>
      <c r="AD5590">
        <v>139</v>
      </c>
      <c r="AE5590">
        <v>121</v>
      </c>
      <c r="AF5590">
        <v>172</v>
      </c>
      <c r="AG5590">
        <v>172</v>
      </c>
      <c r="AH5590">
        <v>139</v>
      </c>
      <c r="AI5590">
        <v>121</v>
      </c>
      <c r="AJ5590">
        <v>172</v>
      </c>
      <c r="AK5590">
        <v>172</v>
      </c>
      <c r="AL5590">
        <v>139</v>
      </c>
      <c r="AM5590">
        <v>121</v>
      </c>
    </row>
    <row r="5591" spans="1:39" x14ac:dyDescent="0.15">
      <c r="A5591" t="s">
        <v>140</v>
      </c>
      <c r="B5591">
        <v>100</v>
      </c>
      <c r="C5591">
        <v>2</v>
      </c>
      <c r="D5591">
        <v>0</v>
      </c>
      <c r="E5591" t="s">
        <v>32</v>
      </c>
      <c r="F5591" t="s">
        <v>206</v>
      </c>
      <c r="G5591">
        <v>8</v>
      </c>
      <c r="H5591">
        <v>18</v>
      </c>
      <c r="I5591">
        <v>26</v>
      </c>
      <c r="J5591">
        <v>1068.8</v>
      </c>
      <c r="K5591">
        <v>649.49</v>
      </c>
      <c r="L5591">
        <v>563.27</v>
      </c>
      <c r="M5591">
        <v>294.6576</v>
      </c>
      <c r="N5591">
        <v>8</v>
      </c>
      <c r="O5591">
        <v>9</v>
      </c>
      <c r="P5591">
        <v>15</v>
      </c>
      <c r="Q5591">
        <v>556.88</v>
      </c>
      <c r="R5591">
        <v>345.97</v>
      </c>
      <c r="S5591">
        <v>259.75</v>
      </c>
      <c r="T5591">
        <v>146.25839999999999</v>
      </c>
      <c r="U5591">
        <v>8</v>
      </c>
      <c r="V5591">
        <v>9</v>
      </c>
      <c r="W5591">
        <v>11</v>
      </c>
      <c r="X5591">
        <v>511.92</v>
      </c>
      <c r="Y5591">
        <v>303.52</v>
      </c>
      <c r="Z5591">
        <v>303.52</v>
      </c>
      <c r="AA5591">
        <v>148.39920000000001</v>
      </c>
      <c r="AB5591">
        <v>8</v>
      </c>
      <c r="AC5591">
        <v>8</v>
      </c>
      <c r="AD5591">
        <v>7</v>
      </c>
      <c r="AE5591">
        <v>7</v>
      </c>
      <c r="AF5591">
        <v>8</v>
      </c>
      <c r="AG5591">
        <v>8</v>
      </c>
      <c r="AH5591">
        <v>7</v>
      </c>
      <c r="AI5591">
        <v>7</v>
      </c>
      <c r="AJ5591">
        <v>8</v>
      </c>
      <c r="AK5591">
        <v>8</v>
      </c>
      <c r="AL5591">
        <v>7</v>
      </c>
      <c r="AM5591">
        <v>7</v>
      </c>
    </row>
    <row r="5592" spans="1:39" x14ac:dyDescent="0.15">
      <c r="A5592" t="s">
        <v>140</v>
      </c>
      <c r="B5592">
        <v>100</v>
      </c>
      <c r="C5592">
        <v>2</v>
      </c>
      <c r="D5592">
        <v>1</v>
      </c>
      <c r="E5592" t="s">
        <v>28</v>
      </c>
      <c r="F5592" t="s">
        <v>206</v>
      </c>
      <c r="G5592">
        <v>894</v>
      </c>
      <c r="H5592">
        <v>1876</v>
      </c>
      <c r="I5592">
        <v>2506</v>
      </c>
      <c r="J5592">
        <v>98143.91</v>
      </c>
      <c r="K5592">
        <v>69172.259999999995</v>
      </c>
      <c r="L5592">
        <v>60081.58</v>
      </c>
      <c r="M5592">
        <v>32735.296200000001</v>
      </c>
      <c r="N5592">
        <v>894</v>
      </c>
      <c r="O5592">
        <v>945</v>
      </c>
      <c r="P5592">
        <v>1394</v>
      </c>
      <c r="Q5592">
        <v>52615.63</v>
      </c>
      <c r="R5592">
        <v>35062.839999999997</v>
      </c>
      <c r="S5592">
        <v>27060.99</v>
      </c>
      <c r="T5592">
        <v>19215.527900000001</v>
      </c>
      <c r="U5592">
        <v>894</v>
      </c>
      <c r="V5592">
        <v>931</v>
      </c>
      <c r="W5592">
        <v>1112</v>
      </c>
      <c r="X5592">
        <v>45528.28</v>
      </c>
      <c r="Y5592">
        <v>34109.42</v>
      </c>
      <c r="Z5592">
        <v>33020.589999999997</v>
      </c>
      <c r="AA5592">
        <v>13519.7683</v>
      </c>
      <c r="AB5592">
        <v>862</v>
      </c>
      <c r="AC5592">
        <v>889</v>
      </c>
      <c r="AD5592">
        <v>680</v>
      </c>
      <c r="AE5592">
        <v>828</v>
      </c>
      <c r="AF5592">
        <v>862</v>
      </c>
      <c r="AG5592">
        <v>889</v>
      </c>
      <c r="AH5592">
        <v>680</v>
      </c>
      <c r="AI5592">
        <v>828</v>
      </c>
      <c r="AJ5592">
        <v>862</v>
      </c>
      <c r="AK5592">
        <v>889</v>
      </c>
      <c r="AL5592">
        <v>680</v>
      </c>
      <c r="AM5592">
        <v>828</v>
      </c>
    </row>
    <row r="5593" spans="1:39" x14ac:dyDescent="0.15">
      <c r="A5593" t="s">
        <v>140</v>
      </c>
      <c r="B5593">
        <v>100</v>
      </c>
      <c r="C5593">
        <v>2</v>
      </c>
      <c r="D5593">
        <v>1</v>
      </c>
      <c r="E5593" t="s">
        <v>30</v>
      </c>
      <c r="F5593" t="s">
        <v>206</v>
      </c>
      <c r="G5593">
        <v>94</v>
      </c>
      <c r="H5593">
        <v>203</v>
      </c>
      <c r="I5593">
        <v>260</v>
      </c>
      <c r="J5593">
        <v>9977.58</v>
      </c>
      <c r="K5593">
        <v>7095.32</v>
      </c>
      <c r="L5593">
        <v>5970.46</v>
      </c>
      <c r="M5593">
        <v>3302.9564999999998</v>
      </c>
      <c r="N5593">
        <v>94</v>
      </c>
      <c r="O5593">
        <v>104</v>
      </c>
      <c r="P5593">
        <v>148</v>
      </c>
      <c r="Q5593">
        <v>5320.74</v>
      </c>
      <c r="R5593">
        <v>3595.23</v>
      </c>
      <c r="S5593">
        <v>2727.59</v>
      </c>
      <c r="T5593">
        <v>1961.8317999999999</v>
      </c>
      <c r="U5593">
        <v>94</v>
      </c>
      <c r="V5593">
        <v>99</v>
      </c>
      <c r="W5593">
        <v>112</v>
      </c>
      <c r="X5593">
        <v>4656.84</v>
      </c>
      <c r="Y5593">
        <v>3500.09</v>
      </c>
      <c r="Z5593">
        <v>3242.87</v>
      </c>
      <c r="AA5593">
        <v>1341.1247000000001</v>
      </c>
      <c r="AB5593">
        <v>90</v>
      </c>
      <c r="AC5593">
        <v>94</v>
      </c>
      <c r="AD5593">
        <v>60</v>
      </c>
      <c r="AE5593">
        <v>93</v>
      </c>
      <c r="AF5593">
        <v>90</v>
      </c>
      <c r="AG5593">
        <v>94</v>
      </c>
      <c r="AH5593">
        <v>60</v>
      </c>
      <c r="AI5593">
        <v>93</v>
      </c>
      <c r="AJ5593">
        <v>90</v>
      </c>
      <c r="AK5593">
        <v>94</v>
      </c>
      <c r="AL5593">
        <v>60</v>
      </c>
      <c r="AM5593">
        <v>93</v>
      </c>
    </row>
    <row r="5594" spans="1:39" x14ac:dyDescent="0.15">
      <c r="A5594" t="s">
        <v>140</v>
      </c>
      <c r="B5594">
        <v>100</v>
      </c>
      <c r="C5594">
        <v>2</v>
      </c>
      <c r="D5594">
        <v>1</v>
      </c>
      <c r="E5594" t="s">
        <v>29</v>
      </c>
      <c r="F5594" t="s">
        <v>206</v>
      </c>
      <c r="G5594">
        <v>1046</v>
      </c>
      <c r="H5594">
        <v>2216</v>
      </c>
      <c r="I5594">
        <v>2983</v>
      </c>
      <c r="J5594">
        <v>120587.54</v>
      </c>
      <c r="K5594">
        <v>80842.289999999994</v>
      </c>
      <c r="L5594">
        <v>70568.100000000006</v>
      </c>
      <c r="M5594">
        <v>39130.968800000002</v>
      </c>
      <c r="N5594">
        <v>1046</v>
      </c>
      <c r="O5594">
        <v>1103</v>
      </c>
      <c r="P5594">
        <v>1593</v>
      </c>
      <c r="Q5594">
        <v>61541.09</v>
      </c>
      <c r="R5594">
        <v>39213.46</v>
      </c>
      <c r="S5594">
        <v>30316.71</v>
      </c>
      <c r="T5594">
        <v>21994.3181</v>
      </c>
      <c r="U5594">
        <v>1046</v>
      </c>
      <c r="V5594">
        <v>1113</v>
      </c>
      <c r="W5594">
        <v>1390</v>
      </c>
      <c r="X5594">
        <v>59046.45</v>
      </c>
      <c r="Y5594">
        <v>41628.83</v>
      </c>
      <c r="Z5594">
        <v>40251.39</v>
      </c>
      <c r="AA5594">
        <v>17136.650699999998</v>
      </c>
      <c r="AB5594">
        <v>1007</v>
      </c>
      <c r="AC5594">
        <v>1009</v>
      </c>
      <c r="AD5594">
        <v>752</v>
      </c>
      <c r="AE5594">
        <v>1020</v>
      </c>
      <c r="AF5594">
        <v>1007</v>
      </c>
      <c r="AG5594">
        <v>1009</v>
      </c>
      <c r="AH5594">
        <v>752</v>
      </c>
      <c r="AI5594">
        <v>1020</v>
      </c>
      <c r="AJ5594">
        <v>1007</v>
      </c>
      <c r="AK5594">
        <v>1009</v>
      </c>
      <c r="AL5594">
        <v>752</v>
      </c>
      <c r="AM5594">
        <v>1020</v>
      </c>
    </row>
    <row r="5595" spans="1:39" x14ac:dyDescent="0.15">
      <c r="A5595" t="s">
        <v>140</v>
      </c>
      <c r="B5595">
        <v>100</v>
      </c>
      <c r="C5595">
        <v>2</v>
      </c>
      <c r="D5595">
        <v>1</v>
      </c>
      <c r="E5595" t="s">
        <v>32</v>
      </c>
      <c r="F5595" t="s">
        <v>206</v>
      </c>
      <c r="G5595">
        <v>27</v>
      </c>
      <c r="H5595">
        <v>59</v>
      </c>
      <c r="I5595">
        <v>79</v>
      </c>
      <c r="J5595">
        <v>3293.36</v>
      </c>
      <c r="K5595">
        <v>2090.69</v>
      </c>
      <c r="L5595">
        <v>1925.77</v>
      </c>
      <c r="M5595">
        <v>1114.0608999999999</v>
      </c>
      <c r="N5595">
        <v>27</v>
      </c>
      <c r="O5595">
        <v>29</v>
      </c>
      <c r="P5595">
        <v>42</v>
      </c>
      <c r="Q5595">
        <v>1507.64</v>
      </c>
      <c r="R5595">
        <v>975.33</v>
      </c>
      <c r="S5595">
        <v>810.41</v>
      </c>
      <c r="T5595">
        <v>627.93089999999995</v>
      </c>
      <c r="U5595">
        <v>27</v>
      </c>
      <c r="V5595">
        <v>30</v>
      </c>
      <c r="W5595">
        <v>37</v>
      </c>
      <c r="X5595">
        <v>1785.72</v>
      </c>
      <c r="Y5595">
        <v>1115.3599999999999</v>
      </c>
      <c r="Z5595">
        <v>1115.3599999999999</v>
      </c>
      <c r="AA5595">
        <v>486.13</v>
      </c>
      <c r="AB5595">
        <v>25</v>
      </c>
      <c r="AC5595">
        <v>27</v>
      </c>
      <c r="AD5595">
        <v>20</v>
      </c>
      <c r="AE5595">
        <v>25</v>
      </c>
      <c r="AF5595">
        <v>25</v>
      </c>
      <c r="AG5595">
        <v>27</v>
      </c>
      <c r="AH5595">
        <v>20</v>
      </c>
      <c r="AI5595">
        <v>25</v>
      </c>
      <c r="AJ5595">
        <v>25</v>
      </c>
      <c r="AK5595">
        <v>27</v>
      </c>
      <c r="AL5595">
        <v>20</v>
      </c>
      <c r="AM5595">
        <v>25</v>
      </c>
    </row>
    <row r="5596" spans="1:39" x14ac:dyDescent="0.15">
      <c r="A5596" t="s">
        <v>140</v>
      </c>
      <c r="B5596">
        <v>100</v>
      </c>
      <c r="C5596">
        <v>2</v>
      </c>
      <c r="D5596">
        <v>2</v>
      </c>
      <c r="E5596" t="s">
        <v>28</v>
      </c>
      <c r="F5596" t="s">
        <v>206</v>
      </c>
      <c r="G5596">
        <v>197</v>
      </c>
      <c r="H5596">
        <v>402</v>
      </c>
      <c r="I5596">
        <v>507</v>
      </c>
      <c r="J5596">
        <v>20981.25</v>
      </c>
      <c r="K5596">
        <v>14937.32</v>
      </c>
      <c r="L5596">
        <v>12744</v>
      </c>
      <c r="M5596">
        <v>6913.067</v>
      </c>
      <c r="N5596">
        <v>197</v>
      </c>
      <c r="O5596">
        <v>200</v>
      </c>
      <c r="P5596">
        <v>281</v>
      </c>
      <c r="Q5596">
        <v>11055.62</v>
      </c>
      <c r="R5596">
        <v>7650.11</v>
      </c>
      <c r="S5596">
        <v>5702.24</v>
      </c>
      <c r="T5596">
        <v>3933.1729999999998</v>
      </c>
      <c r="U5596">
        <v>197</v>
      </c>
      <c r="V5596">
        <v>202</v>
      </c>
      <c r="W5596">
        <v>226</v>
      </c>
      <c r="X5596">
        <v>9925.6299999999992</v>
      </c>
      <c r="Y5596">
        <v>7287.21</v>
      </c>
      <c r="Z5596">
        <v>7041.76</v>
      </c>
      <c r="AA5596">
        <v>2979.8939999999998</v>
      </c>
      <c r="AB5596">
        <v>192</v>
      </c>
      <c r="AC5596">
        <v>194</v>
      </c>
      <c r="AD5596">
        <v>124</v>
      </c>
      <c r="AE5596">
        <v>176</v>
      </c>
      <c r="AF5596">
        <v>192</v>
      </c>
      <c r="AG5596">
        <v>194</v>
      </c>
      <c r="AH5596">
        <v>124</v>
      </c>
      <c r="AI5596">
        <v>176</v>
      </c>
      <c r="AJ5596">
        <v>192</v>
      </c>
      <c r="AK5596">
        <v>194</v>
      </c>
      <c r="AL5596">
        <v>124</v>
      </c>
      <c r="AM5596">
        <v>176</v>
      </c>
    </row>
    <row r="5597" spans="1:39" x14ac:dyDescent="0.15">
      <c r="A5597" t="s">
        <v>140</v>
      </c>
      <c r="B5597">
        <v>100</v>
      </c>
      <c r="C5597">
        <v>2</v>
      </c>
      <c r="D5597">
        <v>2</v>
      </c>
      <c r="E5597" t="s">
        <v>30</v>
      </c>
      <c r="F5597" t="s">
        <v>206</v>
      </c>
      <c r="G5597">
        <v>20</v>
      </c>
      <c r="H5597">
        <v>40</v>
      </c>
      <c r="I5597">
        <v>57</v>
      </c>
      <c r="J5597">
        <v>2127.58</v>
      </c>
      <c r="K5597">
        <v>1569.53</v>
      </c>
      <c r="L5597">
        <v>1381.08</v>
      </c>
      <c r="M5597">
        <v>653.98429999999996</v>
      </c>
      <c r="N5597">
        <v>20</v>
      </c>
      <c r="O5597">
        <v>20</v>
      </c>
      <c r="P5597">
        <v>35</v>
      </c>
      <c r="Q5597">
        <v>1295.72</v>
      </c>
      <c r="R5597">
        <v>889.12</v>
      </c>
      <c r="S5597">
        <v>700.67</v>
      </c>
      <c r="T5597">
        <v>421.19229999999999</v>
      </c>
      <c r="U5597">
        <v>20</v>
      </c>
      <c r="V5597">
        <v>20</v>
      </c>
      <c r="W5597">
        <v>22</v>
      </c>
      <c r="X5597">
        <v>831.86</v>
      </c>
      <c r="Y5597">
        <v>680.41</v>
      </c>
      <c r="Z5597">
        <v>680.41</v>
      </c>
      <c r="AA5597">
        <v>232.792</v>
      </c>
      <c r="AB5597">
        <v>17</v>
      </c>
      <c r="AC5597">
        <v>20</v>
      </c>
      <c r="AD5597">
        <v>9</v>
      </c>
      <c r="AE5597">
        <v>19</v>
      </c>
      <c r="AF5597">
        <v>17</v>
      </c>
      <c r="AG5597">
        <v>20</v>
      </c>
      <c r="AH5597">
        <v>9</v>
      </c>
      <c r="AI5597">
        <v>19</v>
      </c>
      <c r="AJ5597">
        <v>17</v>
      </c>
      <c r="AK5597">
        <v>20</v>
      </c>
      <c r="AL5597">
        <v>9</v>
      </c>
      <c r="AM5597">
        <v>19</v>
      </c>
    </row>
    <row r="5598" spans="1:39" x14ac:dyDescent="0.15">
      <c r="A5598" t="s">
        <v>140</v>
      </c>
      <c r="B5598">
        <v>100</v>
      </c>
      <c r="C5598">
        <v>2</v>
      </c>
      <c r="D5598">
        <v>2</v>
      </c>
      <c r="E5598" t="s">
        <v>29</v>
      </c>
      <c r="F5598" t="s">
        <v>206</v>
      </c>
      <c r="G5598">
        <v>75</v>
      </c>
      <c r="H5598">
        <v>160</v>
      </c>
      <c r="I5598">
        <v>213</v>
      </c>
      <c r="J5598">
        <v>8649.44</v>
      </c>
      <c r="K5598">
        <v>5891.6</v>
      </c>
      <c r="L5598">
        <v>4597.42</v>
      </c>
      <c r="M5598">
        <v>2803.1821</v>
      </c>
      <c r="N5598">
        <v>75</v>
      </c>
      <c r="O5598">
        <v>78</v>
      </c>
      <c r="P5598">
        <v>110</v>
      </c>
      <c r="Q5598">
        <v>4303.1099999999997</v>
      </c>
      <c r="R5598">
        <v>2826.42</v>
      </c>
      <c r="S5598">
        <v>1650.64</v>
      </c>
      <c r="T5598">
        <v>1507.6851999999999</v>
      </c>
      <c r="U5598">
        <v>75</v>
      </c>
      <c r="V5598">
        <v>82</v>
      </c>
      <c r="W5598">
        <v>103</v>
      </c>
      <c r="X5598">
        <v>4346.33</v>
      </c>
      <c r="Y5598">
        <v>3065.18</v>
      </c>
      <c r="Z5598">
        <v>2946.78</v>
      </c>
      <c r="AA5598">
        <v>1295.4969000000001</v>
      </c>
      <c r="AB5598">
        <v>71</v>
      </c>
      <c r="AC5598">
        <v>71</v>
      </c>
      <c r="AD5598">
        <v>42</v>
      </c>
      <c r="AE5598">
        <v>74</v>
      </c>
      <c r="AF5598">
        <v>71</v>
      </c>
      <c r="AG5598">
        <v>71</v>
      </c>
      <c r="AH5598">
        <v>42</v>
      </c>
      <c r="AI5598">
        <v>74</v>
      </c>
      <c r="AJ5598">
        <v>71</v>
      </c>
      <c r="AK5598">
        <v>71</v>
      </c>
      <c r="AL5598">
        <v>42</v>
      </c>
      <c r="AM5598">
        <v>74</v>
      </c>
    </row>
    <row r="5599" spans="1:39" x14ac:dyDescent="0.15">
      <c r="A5599" t="s">
        <v>140</v>
      </c>
      <c r="B5599">
        <v>100</v>
      </c>
      <c r="C5599">
        <v>2</v>
      </c>
      <c r="D5599">
        <v>2</v>
      </c>
      <c r="E5599" t="s">
        <v>32</v>
      </c>
      <c r="F5599" t="s">
        <v>206</v>
      </c>
      <c r="G5599">
        <v>7</v>
      </c>
      <c r="H5599">
        <v>14</v>
      </c>
      <c r="I5599">
        <v>18</v>
      </c>
      <c r="J5599">
        <v>826.85</v>
      </c>
      <c r="K5599">
        <v>510.27</v>
      </c>
      <c r="L5599">
        <v>475.49</v>
      </c>
      <c r="M5599">
        <v>285.98849999999999</v>
      </c>
      <c r="N5599">
        <v>7</v>
      </c>
      <c r="O5599">
        <v>7</v>
      </c>
      <c r="P5599">
        <v>8</v>
      </c>
      <c r="Q5599">
        <v>358.93</v>
      </c>
      <c r="R5599">
        <v>204.82</v>
      </c>
      <c r="S5599">
        <v>170.04</v>
      </c>
      <c r="T5599">
        <v>143.77850000000001</v>
      </c>
      <c r="U5599">
        <v>7</v>
      </c>
      <c r="V5599">
        <v>7</v>
      </c>
      <c r="W5599">
        <v>10</v>
      </c>
      <c r="X5599">
        <v>467.92</v>
      </c>
      <c r="Y5599">
        <v>305.45</v>
      </c>
      <c r="Z5599">
        <v>305.45</v>
      </c>
      <c r="AA5599">
        <v>142.21</v>
      </c>
      <c r="AB5599">
        <v>7</v>
      </c>
      <c r="AC5599">
        <v>5</v>
      </c>
      <c r="AD5599">
        <v>3</v>
      </c>
      <c r="AE5599">
        <v>5</v>
      </c>
      <c r="AF5599">
        <v>7</v>
      </c>
      <c r="AG5599">
        <v>5</v>
      </c>
      <c r="AH5599">
        <v>3</v>
      </c>
      <c r="AI5599">
        <v>5</v>
      </c>
      <c r="AJ5599">
        <v>7</v>
      </c>
      <c r="AK5599">
        <v>5</v>
      </c>
      <c r="AL5599">
        <v>3</v>
      </c>
      <c r="AM5599">
        <v>5</v>
      </c>
    </row>
    <row r="5600" spans="1:39" x14ac:dyDescent="0.15">
      <c r="A5600" t="s">
        <v>141</v>
      </c>
      <c r="B5600">
        <v>-1</v>
      </c>
      <c r="C5600">
        <v>0</v>
      </c>
      <c r="D5600">
        <v>0</v>
      </c>
      <c r="E5600" t="s">
        <v>28</v>
      </c>
      <c r="F5600" t="s">
        <v>206</v>
      </c>
      <c r="G5600">
        <v>0</v>
      </c>
      <c r="H5600">
        <v>67954</v>
      </c>
      <c r="I5600">
        <v>132707</v>
      </c>
      <c r="J5600">
        <v>7365294.5300000003</v>
      </c>
      <c r="K5600">
        <v>5330612.0999999996</v>
      </c>
      <c r="L5600">
        <v>5180588.03</v>
      </c>
      <c r="M5600">
        <v>1905263.6239</v>
      </c>
      <c r="N5600">
        <v>0</v>
      </c>
      <c r="O5600">
        <v>1352</v>
      </c>
      <c r="P5600">
        <v>4580</v>
      </c>
      <c r="Q5600">
        <v>288585.15000000002</v>
      </c>
      <c r="R5600">
        <v>206785.88</v>
      </c>
      <c r="S5600">
        <v>191341.48</v>
      </c>
      <c r="T5600">
        <v>79812.320999999996</v>
      </c>
      <c r="U5600">
        <v>0</v>
      </c>
      <c r="V5600">
        <v>66602</v>
      </c>
      <c r="W5600">
        <v>128127</v>
      </c>
      <c r="X5600">
        <v>7076709.3799999999</v>
      </c>
      <c r="Y5600">
        <v>5123826.22</v>
      </c>
      <c r="Z5600">
        <v>4989246.55</v>
      </c>
      <c r="AA5600">
        <v>1825451.3029</v>
      </c>
      <c r="AB5600">
        <v>0</v>
      </c>
      <c r="AC5600">
        <v>0</v>
      </c>
      <c r="AD5600">
        <v>0</v>
      </c>
      <c r="AE5600">
        <v>0</v>
      </c>
      <c r="AF5600">
        <v>0</v>
      </c>
      <c r="AG5600">
        <v>0</v>
      </c>
      <c r="AH5600">
        <v>0</v>
      </c>
      <c r="AI5600">
        <v>0</v>
      </c>
      <c r="AJ5600">
        <v>0</v>
      </c>
      <c r="AK5600">
        <v>0</v>
      </c>
      <c r="AL5600">
        <v>0</v>
      </c>
      <c r="AM5600">
        <v>0</v>
      </c>
    </row>
    <row r="5601" spans="1:39" x14ac:dyDescent="0.15">
      <c r="A5601" t="s">
        <v>141</v>
      </c>
      <c r="B5601">
        <v>5</v>
      </c>
      <c r="C5601">
        <v>1</v>
      </c>
      <c r="D5601">
        <v>0</v>
      </c>
      <c r="E5601" t="s">
        <v>28</v>
      </c>
      <c r="F5601" t="s">
        <v>206</v>
      </c>
      <c r="G5601">
        <v>805</v>
      </c>
      <c r="H5601">
        <v>2919</v>
      </c>
      <c r="I5601">
        <v>15568</v>
      </c>
      <c r="J5601">
        <v>1030178.89</v>
      </c>
      <c r="K5601">
        <v>753556.74</v>
      </c>
      <c r="L5601">
        <v>605907.73</v>
      </c>
      <c r="M5601">
        <v>266833.69620000001</v>
      </c>
      <c r="N5601">
        <v>521</v>
      </c>
      <c r="O5601">
        <v>1756</v>
      </c>
      <c r="P5601">
        <v>10146</v>
      </c>
      <c r="Q5601">
        <v>683547.16</v>
      </c>
      <c r="R5601">
        <v>498711.22</v>
      </c>
      <c r="S5601">
        <v>378416.22</v>
      </c>
      <c r="T5601">
        <v>184739.98670000001</v>
      </c>
      <c r="U5601">
        <v>284</v>
      </c>
      <c r="V5601">
        <v>1163</v>
      </c>
      <c r="W5601">
        <v>5422</v>
      </c>
      <c r="X5601">
        <v>346631.73</v>
      </c>
      <c r="Y5601">
        <v>254845.52</v>
      </c>
      <c r="Z5601">
        <v>227491.51</v>
      </c>
      <c r="AA5601">
        <v>82093.709499999997</v>
      </c>
      <c r="AB5601">
        <v>769</v>
      </c>
      <c r="AC5601">
        <v>742</v>
      </c>
      <c r="AD5601">
        <v>643</v>
      </c>
      <c r="AE5601">
        <v>535</v>
      </c>
      <c r="AF5601">
        <v>514</v>
      </c>
      <c r="AG5601">
        <v>515</v>
      </c>
      <c r="AH5601">
        <v>451</v>
      </c>
      <c r="AI5601">
        <v>353</v>
      </c>
      <c r="AJ5601">
        <v>255</v>
      </c>
      <c r="AK5601">
        <v>227</v>
      </c>
      <c r="AL5601">
        <v>192</v>
      </c>
      <c r="AM5601">
        <v>182</v>
      </c>
    </row>
    <row r="5602" spans="1:39" x14ac:dyDescent="0.15">
      <c r="A5602" t="s">
        <v>141</v>
      </c>
      <c r="B5602">
        <v>5</v>
      </c>
      <c r="C5602">
        <v>1</v>
      </c>
      <c r="D5602">
        <v>0</v>
      </c>
      <c r="E5602" t="s">
        <v>30</v>
      </c>
      <c r="F5602" t="s">
        <v>206</v>
      </c>
      <c r="G5602">
        <v>1</v>
      </c>
      <c r="H5602">
        <v>3</v>
      </c>
      <c r="I5602">
        <v>20</v>
      </c>
      <c r="J5602">
        <v>2090.9899999999998</v>
      </c>
      <c r="K5602">
        <v>1463.69</v>
      </c>
      <c r="L5602">
        <v>587.29</v>
      </c>
      <c r="M5602">
        <v>460.5772</v>
      </c>
      <c r="N5602">
        <v>0</v>
      </c>
      <c r="O5602">
        <v>0</v>
      </c>
      <c r="P5602">
        <v>0</v>
      </c>
      <c r="Q5602">
        <v>0</v>
      </c>
      <c r="R5602">
        <v>0</v>
      </c>
      <c r="S5602">
        <v>0</v>
      </c>
      <c r="T5602">
        <v>0</v>
      </c>
      <c r="U5602">
        <v>1</v>
      </c>
      <c r="V5602">
        <v>3</v>
      </c>
      <c r="W5602">
        <v>20</v>
      </c>
      <c r="X5602">
        <v>2090.9899999999998</v>
      </c>
      <c r="Y5602">
        <v>1463.69</v>
      </c>
      <c r="Z5602">
        <v>587.29</v>
      </c>
      <c r="AA5602">
        <v>460.5772</v>
      </c>
      <c r="AB5602">
        <v>1</v>
      </c>
      <c r="AC5602">
        <v>1</v>
      </c>
      <c r="AD5602">
        <v>0</v>
      </c>
      <c r="AE5602">
        <v>1</v>
      </c>
      <c r="AF5602">
        <v>0</v>
      </c>
      <c r="AG5602">
        <v>0</v>
      </c>
      <c r="AH5602">
        <v>0</v>
      </c>
      <c r="AI5602">
        <v>0</v>
      </c>
      <c r="AJ5602">
        <v>1</v>
      </c>
      <c r="AK5602">
        <v>1</v>
      </c>
      <c r="AL5602">
        <v>0</v>
      </c>
      <c r="AM5602">
        <v>1</v>
      </c>
    </row>
    <row r="5603" spans="1:39" x14ac:dyDescent="0.15">
      <c r="A5603" t="s">
        <v>141</v>
      </c>
      <c r="B5603">
        <v>5</v>
      </c>
      <c r="C5603">
        <v>1</v>
      </c>
      <c r="D5603">
        <v>0</v>
      </c>
      <c r="E5603" t="s">
        <v>29</v>
      </c>
      <c r="F5603" t="s">
        <v>206</v>
      </c>
      <c r="G5603">
        <v>14</v>
      </c>
      <c r="H5603">
        <v>59</v>
      </c>
      <c r="I5603">
        <v>267</v>
      </c>
      <c r="J5603">
        <v>18920.18</v>
      </c>
      <c r="K5603">
        <v>13041.91</v>
      </c>
      <c r="L5603">
        <v>10604.61</v>
      </c>
      <c r="M5603">
        <v>5274.3370999999997</v>
      </c>
      <c r="N5603">
        <v>11</v>
      </c>
      <c r="O5603">
        <v>46</v>
      </c>
      <c r="P5603">
        <v>225</v>
      </c>
      <c r="Q5603">
        <v>15145.2</v>
      </c>
      <c r="R5603">
        <v>10193.34</v>
      </c>
      <c r="S5603">
        <v>7987.17</v>
      </c>
      <c r="T5603">
        <v>4425.0231999999996</v>
      </c>
      <c r="U5603">
        <v>3</v>
      </c>
      <c r="V5603">
        <v>13</v>
      </c>
      <c r="W5603">
        <v>42</v>
      </c>
      <c r="X5603">
        <v>3774.98</v>
      </c>
      <c r="Y5603">
        <v>2848.57</v>
      </c>
      <c r="Z5603">
        <v>2617.44</v>
      </c>
      <c r="AA5603">
        <v>849.31389999999999</v>
      </c>
      <c r="AB5603">
        <v>14</v>
      </c>
      <c r="AC5603">
        <v>13</v>
      </c>
      <c r="AD5603">
        <v>10</v>
      </c>
      <c r="AE5603">
        <v>12</v>
      </c>
      <c r="AF5603">
        <v>11</v>
      </c>
      <c r="AG5603">
        <v>11</v>
      </c>
      <c r="AH5603">
        <v>8</v>
      </c>
      <c r="AI5603">
        <v>9</v>
      </c>
      <c r="AJ5603">
        <v>3</v>
      </c>
      <c r="AK5603">
        <v>2</v>
      </c>
      <c r="AL5603">
        <v>2</v>
      </c>
      <c r="AM5603">
        <v>3</v>
      </c>
    </row>
    <row r="5604" spans="1:39" x14ac:dyDescent="0.15">
      <c r="A5604" t="s">
        <v>141</v>
      </c>
      <c r="B5604">
        <v>5</v>
      </c>
      <c r="C5604">
        <v>1</v>
      </c>
      <c r="D5604">
        <v>0</v>
      </c>
      <c r="E5604" t="s">
        <v>32</v>
      </c>
      <c r="F5604" t="s">
        <v>206</v>
      </c>
      <c r="G5604">
        <v>269</v>
      </c>
      <c r="H5604">
        <v>1058</v>
      </c>
      <c r="I5604">
        <v>5460</v>
      </c>
      <c r="J5604">
        <v>351856.31</v>
      </c>
      <c r="K5604">
        <v>247439.31</v>
      </c>
      <c r="L5604">
        <v>220501.18</v>
      </c>
      <c r="M5604">
        <v>85645.383499999996</v>
      </c>
      <c r="N5604">
        <v>38</v>
      </c>
      <c r="O5604">
        <v>183</v>
      </c>
      <c r="P5604">
        <v>887</v>
      </c>
      <c r="Q5604">
        <v>57147.06</v>
      </c>
      <c r="R5604">
        <v>40028.35</v>
      </c>
      <c r="S5604">
        <v>28654.66</v>
      </c>
      <c r="T5604">
        <v>15359.2562</v>
      </c>
      <c r="U5604">
        <v>231</v>
      </c>
      <c r="V5604">
        <v>875</v>
      </c>
      <c r="W5604">
        <v>4573</v>
      </c>
      <c r="X5604">
        <v>294709.25</v>
      </c>
      <c r="Y5604">
        <v>207410.96</v>
      </c>
      <c r="Z5604">
        <v>191846.52</v>
      </c>
      <c r="AA5604">
        <v>70286.127299999993</v>
      </c>
      <c r="AB5604">
        <v>265</v>
      </c>
      <c r="AC5604">
        <v>246</v>
      </c>
      <c r="AD5604">
        <v>221</v>
      </c>
      <c r="AE5604">
        <v>222</v>
      </c>
      <c r="AF5604">
        <v>38</v>
      </c>
      <c r="AG5604">
        <v>34</v>
      </c>
      <c r="AH5604">
        <v>33</v>
      </c>
      <c r="AI5604">
        <v>31</v>
      </c>
      <c r="AJ5604">
        <v>227</v>
      </c>
      <c r="AK5604">
        <v>212</v>
      </c>
      <c r="AL5604">
        <v>188</v>
      </c>
      <c r="AM5604">
        <v>191</v>
      </c>
    </row>
    <row r="5605" spans="1:39" x14ac:dyDescent="0.15">
      <c r="A5605" t="s">
        <v>141</v>
      </c>
      <c r="B5605">
        <v>5</v>
      </c>
      <c r="C5605">
        <v>1</v>
      </c>
      <c r="D5605">
        <v>1</v>
      </c>
      <c r="E5605" t="s">
        <v>28</v>
      </c>
      <c r="F5605" t="s">
        <v>206</v>
      </c>
      <c r="G5605">
        <v>6912</v>
      </c>
      <c r="H5605">
        <v>36783</v>
      </c>
      <c r="I5605">
        <v>151320</v>
      </c>
      <c r="J5605">
        <v>9795247.9499999993</v>
      </c>
      <c r="K5605">
        <v>7069907.4199999999</v>
      </c>
      <c r="L5605">
        <v>5905209.9900000002</v>
      </c>
      <c r="M5605">
        <v>2506817.1324</v>
      </c>
      <c r="N5605">
        <v>4888</v>
      </c>
      <c r="O5605">
        <v>22037</v>
      </c>
      <c r="P5605">
        <v>102544</v>
      </c>
      <c r="Q5605">
        <v>6900549.46</v>
      </c>
      <c r="R5605">
        <v>5058138.4400000004</v>
      </c>
      <c r="S5605">
        <v>4105010.82</v>
      </c>
      <c r="T5605">
        <v>1804792.3414</v>
      </c>
      <c r="U5605">
        <v>2024</v>
      </c>
      <c r="V5605">
        <v>14746</v>
      </c>
      <c r="W5605">
        <v>48776</v>
      </c>
      <c r="X5605">
        <v>2894698.49</v>
      </c>
      <c r="Y5605">
        <v>2011768.98</v>
      </c>
      <c r="Z5605">
        <v>1800199.17</v>
      </c>
      <c r="AA5605">
        <v>702024.79099999997</v>
      </c>
      <c r="AB5605">
        <v>6102</v>
      </c>
      <c r="AC5605">
        <v>6686</v>
      </c>
      <c r="AD5605">
        <v>4743</v>
      </c>
      <c r="AE5605">
        <v>5801</v>
      </c>
      <c r="AF5605">
        <v>4665</v>
      </c>
      <c r="AG5605">
        <v>4839</v>
      </c>
      <c r="AH5605">
        <v>3618</v>
      </c>
      <c r="AI5605">
        <v>4407</v>
      </c>
      <c r="AJ5605">
        <v>1437</v>
      </c>
      <c r="AK5605">
        <v>1847</v>
      </c>
      <c r="AL5605">
        <v>1125</v>
      </c>
      <c r="AM5605">
        <v>1394</v>
      </c>
    </row>
    <row r="5606" spans="1:39" x14ac:dyDescent="0.15">
      <c r="A5606" t="s">
        <v>141</v>
      </c>
      <c r="B5606">
        <v>5</v>
      </c>
      <c r="C5606">
        <v>1</v>
      </c>
      <c r="D5606">
        <v>1</v>
      </c>
      <c r="E5606" t="s">
        <v>30</v>
      </c>
      <c r="F5606" t="s">
        <v>206</v>
      </c>
      <c r="G5606">
        <v>789</v>
      </c>
      <c r="H5606">
        <v>4279</v>
      </c>
      <c r="I5606">
        <v>16720</v>
      </c>
      <c r="J5606">
        <v>1106164.1200000001</v>
      </c>
      <c r="K5606">
        <v>801018.78</v>
      </c>
      <c r="L5606">
        <v>656745.47</v>
      </c>
      <c r="M5606">
        <v>283840.71059999999</v>
      </c>
      <c r="N5606">
        <v>542</v>
      </c>
      <c r="O5606">
        <v>2631</v>
      </c>
      <c r="P5606">
        <v>11402</v>
      </c>
      <c r="Q5606">
        <v>777363.59</v>
      </c>
      <c r="R5606">
        <v>565388.36</v>
      </c>
      <c r="S5606">
        <v>448986.21</v>
      </c>
      <c r="T5606">
        <v>205574.82139999999</v>
      </c>
      <c r="U5606">
        <v>247</v>
      </c>
      <c r="V5606">
        <v>1648</v>
      </c>
      <c r="W5606">
        <v>5318</v>
      </c>
      <c r="X5606">
        <v>328800.53000000003</v>
      </c>
      <c r="Y5606">
        <v>235630.42</v>
      </c>
      <c r="Z5606">
        <v>207759.26</v>
      </c>
      <c r="AA5606">
        <v>78265.889200000005</v>
      </c>
      <c r="AB5606">
        <v>715</v>
      </c>
      <c r="AC5606">
        <v>778</v>
      </c>
      <c r="AD5606">
        <v>483</v>
      </c>
      <c r="AE5606">
        <v>739</v>
      </c>
      <c r="AF5606">
        <v>504</v>
      </c>
      <c r="AG5606">
        <v>537</v>
      </c>
      <c r="AH5606">
        <v>365</v>
      </c>
      <c r="AI5606">
        <v>525</v>
      </c>
      <c r="AJ5606">
        <v>211</v>
      </c>
      <c r="AK5606">
        <v>241</v>
      </c>
      <c r="AL5606">
        <v>118</v>
      </c>
      <c r="AM5606">
        <v>214</v>
      </c>
    </row>
    <row r="5607" spans="1:39" x14ac:dyDescent="0.15">
      <c r="A5607" t="s">
        <v>141</v>
      </c>
      <c r="B5607">
        <v>5</v>
      </c>
      <c r="C5607">
        <v>1</v>
      </c>
      <c r="D5607">
        <v>1</v>
      </c>
      <c r="E5607" t="s">
        <v>29</v>
      </c>
      <c r="F5607" t="s">
        <v>206</v>
      </c>
      <c r="G5607">
        <v>10896</v>
      </c>
      <c r="H5607">
        <v>61244</v>
      </c>
      <c r="I5607">
        <v>246334</v>
      </c>
      <c r="J5607">
        <v>15827741.5</v>
      </c>
      <c r="K5607">
        <v>10977827.1</v>
      </c>
      <c r="L5607">
        <v>9156918.4000000004</v>
      </c>
      <c r="M5607">
        <v>4033362.6134000001</v>
      </c>
      <c r="N5607">
        <v>5662</v>
      </c>
      <c r="O5607">
        <v>29002</v>
      </c>
      <c r="P5607">
        <v>131286</v>
      </c>
      <c r="Q5607">
        <v>8672587.0500000007</v>
      </c>
      <c r="R5607">
        <v>5977522.3600000003</v>
      </c>
      <c r="S5607">
        <v>4751987.91</v>
      </c>
      <c r="T5607">
        <v>2319067.6065000002</v>
      </c>
      <c r="U5607">
        <v>5234</v>
      </c>
      <c r="V5607">
        <v>32242</v>
      </c>
      <c r="W5607">
        <v>115048</v>
      </c>
      <c r="X5607">
        <v>7155154.4500000002</v>
      </c>
      <c r="Y5607">
        <v>5000304.74</v>
      </c>
      <c r="Z5607">
        <v>4404930.49</v>
      </c>
      <c r="AA5607">
        <v>1714295.0068999999</v>
      </c>
      <c r="AB5607">
        <v>10108</v>
      </c>
      <c r="AC5607">
        <v>10407</v>
      </c>
      <c r="AD5607">
        <v>7284</v>
      </c>
      <c r="AE5607">
        <v>10188</v>
      </c>
      <c r="AF5607">
        <v>5383</v>
      </c>
      <c r="AG5607">
        <v>5460</v>
      </c>
      <c r="AH5607">
        <v>4173</v>
      </c>
      <c r="AI5607">
        <v>5449</v>
      </c>
      <c r="AJ5607">
        <v>4725</v>
      </c>
      <c r="AK5607">
        <v>4947</v>
      </c>
      <c r="AL5607">
        <v>3111</v>
      </c>
      <c r="AM5607">
        <v>4739</v>
      </c>
    </row>
    <row r="5608" spans="1:39" x14ac:dyDescent="0.15">
      <c r="A5608" t="s">
        <v>141</v>
      </c>
      <c r="B5608">
        <v>5</v>
      </c>
      <c r="C5608">
        <v>1</v>
      </c>
      <c r="D5608">
        <v>1</v>
      </c>
      <c r="E5608" t="s">
        <v>31</v>
      </c>
      <c r="F5608" t="s">
        <v>206</v>
      </c>
      <c r="G5608">
        <v>12</v>
      </c>
      <c r="H5608">
        <v>88</v>
      </c>
      <c r="I5608">
        <v>302</v>
      </c>
      <c r="J5608">
        <v>18735.43</v>
      </c>
      <c r="K5608">
        <v>12508.33</v>
      </c>
      <c r="L5608">
        <v>11179.14</v>
      </c>
      <c r="M5608">
        <v>4821.4521999999997</v>
      </c>
      <c r="N5608">
        <v>6</v>
      </c>
      <c r="O5608">
        <v>38</v>
      </c>
      <c r="P5608">
        <v>136</v>
      </c>
      <c r="Q5608">
        <v>9072.18</v>
      </c>
      <c r="R5608">
        <v>6542.64</v>
      </c>
      <c r="S5608">
        <v>6156.65</v>
      </c>
      <c r="T5608">
        <v>2535.6406999999999</v>
      </c>
      <c r="U5608">
        <v>6</v>
      </c>
      <c r="V5608">
        <v>50</v>
      </c>
      <c r="W5608">
        <v>166</v>
      </c>
      <c r="X5608">
        <v>9663.25</v>
      </c>
      <c r="Y5608">
        <v>5965.69</v>
      </c>
      <c r="Z5608">
        <v>5022.49</v>
      </c>
      <c r="AA5608">
        <v>2285.8114999999998</v>
      </c>
      <c r="AB5608">
        <v>9</v>
      </c>
      <c r="AC5608">
        <v>12</v>
      </c>
      <c r="AD5608">
        <v>8</v>
      </c>
      <c r="AE5608">
        <v>9</v>
      </c>
      <c r="AF5608">
        <v>5</v>
      </c>
      <c r="AG5608">
        <v>6</v>
      </c>
      <c r="AH5608">
        <v>4</v>
      </c>
      <c r="AI5608">
        <v>5</v>
      </c>
      <c r="AJ5608">
        <v>4</v>
      </c>
      <c r="AK5608">
        <v>6</v>
      </c>
      <c r="AL5608">
        <v>4</v>
      </c>
      <c r="AM5608">
        <v>4</v>
      </c>
    </row>
    <row r="5609" spans="1:39" x14ac:dyDescent="0.15">
      <c r="A5609" t="s">
        <v>141</v>
      </c>
      <c r="B5609">
        <v>5</v>
      </c>
      <c r="C5609">
        <v>1</v>
      </c>
      <c r="D5609">
        <v>1</v>
      </c>
      <c r="E5609" t="s">
        <v>32</v>
      </c>
      <c r="F5609" t="s">
        <v>206</v>
      </c>
      <c r="G5609">
        <v>450</v>
      </c>
      <c r="H5609">
        <v>2378</v>
      </c>
      <c r="I5609">
        <v>9541</v>
      </c>
      <c r="J5609">
        <v>609931.37</v>
      </c>
      <c r="K5609">
        <v>431247.14</v>
      </c>
      <c r="L5609">
        <v>373384.24</v>
      </c>
      <c r="M5609">
        <v>152417.1593</v>
      </c>
      <c r="N5609">
        <v>131</v>
      </c>
      <c r="O5609">
        <v>720</v>
      </c>
      <c r="P5609">
        <v>3001</v>
      </c>
      <c r="Q5609">
        <v>199218.78</v>
      </c>
      <c r="R5609">
        <v>141529.56</v>
      </c>
      <c r="S5609">
        <v>117863.67</v>
      </c>
      <c r="T5609">
        <v>53426.402099999999</v>
      </c>
      <c r="U5609">
        <v>319</v>
      </c>
      <c r="V5609">
        <v>1658</v>
      </c>
      <c r="W5609">
        <v>6540</v>
      </c>
      <c r="X5609">
        <v>410712.59</v>
      </c>
      <c r="Y5609">
        <v>289717.58</v>
      </c>
      <c r="Z5609">
        <v>255520.57</v>
      </c>
      <c r="AA5609">
        <v>98990.757199999993</v>
      </c>
      <c r="AB5609">
        <v>431</v>
      </c>
      <c r="AC5609">
        <v>435</v>
      </c>
      <c r="AD5609">
        <v>287</v>
      </c>
      <c r="AE5609">
        <v>411</v>
      </c>
      <c r="AF5609">
        <v>127</v>
      </c>
      <c r="AG5609">
        <v>127</v>
      </c>
      <c r="AH5609">
        <v>104</v>
      </c>
      <c r="AI5609">
        <v>120</v>
      </c>
      <c r="AJ5609">
        <v>304</v>
      </c>
      <c r="AK5609">
        <v>308</v>
      </c>
      <c r="AL5609">
        <v>183</v>
      </c>
      <c r="AM5609">
        <v>291</v>
      </c>
    </row>
    <row r="5610" spans="1:39" x14ac:dyDescent="0.15">
      <c r="A5610" t="s">
        <v>141</v>
      </c>
      <c r="B5610">
        <v>5</v>
      </c>
      <c r="C5610">
        <v>1</v>
      </c>
      <c r="D5610">
        <v>2</v>
      </c>
      <c r="E5610" t="s">
        <v>28</v>
      </c>
      <c r="F5610" t="s">
        <v>206</v>
      </c>
      <c r="G5610">
        <v>827</v>
      </c>
      <c r="H5610">
        <v>2605</v>
      </c>
      <c r="I5610">
        <v>14809</v>
      </c>
      <c r="J5610">
        <v>1008889.78</v>
      </c>
      <c r="K5610">
        <v>760874.81</v>
      </c>
      <c r="L5610">
        <v>599671.35</v>
      </c>
      <c r="M5610">
        <v>255886.01939999999</v>
      </c>
      <c r="N5610">
        <v>578</v>
      </c>
      <c r="O5610">
        <v>1753</v>
      </c>
      <c r="P5610">
        <v>10556</v>
      </c>
      <c r="Q5610">
        <v>729791.62</v>
      </c>
      <c r="R5610">
        <v>546232.93999999994</v>
      </c>
      <c r="S5610">
        <v>412425.45</v>
      </c>
      <c r="T5610">
        <v>190522.6686</v>
      </c>
      <c r="U5610">
        <v>249</v>
      </c>
      <c r="V5610">
        <v>852</v>
      </c>
      <c r="W5610">
        <v>4253</v>
      </c>
      <c r="X5610">
        <v>279098.15999999997</v>
      </c>
      <c r="Y5610">
        <v>214641.87</v>
      </c>
      <c r="Z5610">
        <v>187245.9</v>
      </c>
      <c r="AA5610">
        <v>65363.3508</v>
      </c>
      <c r="AB5610">
        <v>783</v>
      </c>
      <c r="AC5610">
        <v>798</v>
      </c>
      <c r="AD5610">
        <v>467</v>
      </c>
      <c r="AE5610">
        <v>735</v>
      </c>
      <c r="AF5610">
        <v>545</v>
      </c>
      <c r="AG5610">
        <v>566</v>
      </c>
      <c r="AH5610">
        <v>339</v>
      </c>
      <c r="AI5610">
        <v>521</v>
      </c>
      <c r="AJ5610">
        <v>238</v>
      </c>
      <c r="AK5610">
        <v>232</v>
      </c>
      <c r="AL5610">
        <v>128</v>
      </c>
      <c r="AM5610">
        <v>214</v>
      </c>
    </row>
    <row r="5611" spans="1:39" x14ac:dyDescent="0.15">
      <c r="A5611" t="s">
        <v>141</v>
      </c>
      <c r="B5611">
        <v>5</v>
      </c>
      <c r="C5611">
        <v>1</v>
      </c>
      <c r="D5611">
        <v>2</v>
      </c>
      <c r="E5611" t="s">
        <v>30</v>
      </c>
      <c r="F5611" t="s">
        <v>206</v>
      </c>
      <c r="G5611">
        <v>108</v>
      </c>
      <c r="H5611">
        <v>352</v>
      </c>
      <c r="I5611">
        <v>2062</v>
      </c>
      <c r="J5611">
        <v>140943.20000000001</v>
      </c>
      <c r="K5611">
        <v>105446.55</v>
      </c>
      <c r="L5611">
        <v>78548.91</v>
      </c>
      <c r="M5611">
        <v>34828.862500000003</v>
      </c>
      <c r="N5611">
        <v>59</v>
      </c>
      <c r="O5611">
        <v>164</v>
      </c>
      <c r="P5611">
        <v>1128</v>
      </c>
      <c r="Q5611">
        <v>81594.149999999994</v>
      </c>
      <c r="R5611">
        <v>60059.44</v>
      </c>
      <c r="S5611">
        <v>40896.19</v>
      </c>
      <c r="T5611">
        <v>21294.599600000001</v>
      </c>
      <c r="U5611">
        <v>49</v>
      </c>
      <c r="V5611">
        <v>188</v>
      </c>
      <c r="W5611">
        <v>934</v>
      </c>
      <c r="X5611">
        <v>59349.05</v>
      </c>
      <c r="Y5611">
        <v>45387.11</v>
      </c>
      <c r="Z5611">
        <v>37652.720000000001</v>
      </c>
      <c r="AA5611">
        <v>13534.2629</v>
      </c>
      <c r="AB5611">
        <v>93</v>
      </c>
      <c r="AC5611">
        <v>107</v>
      </c>
      <c r="AD5611">
        <v>62</v>
      </c>
      <c r="AE5611">
        <v>105</v>
      </c>
      <c r="AF5611">
        <v>50</v>
      </c>
      <c r="AG5611">
        <v>59</v>
      </c>
      <c r="AH5611">
        <v>33</v>
      </c>
      <c r="AI5611">
        <v>58</v>
      </c>
      <c r="AJ5611">
        <v>43</v>
      </c>
      <c r="AK5611">
        <v>48</v>
      </c>
      <c r="AL5611">
        <v>29</v>
      </c>
      <c r="AM5611">
        <v>47</v>
      </c>
    </row>
    <row r="5612" spans="1:39" x14ac:dyDescent="0.15">
      <c r="A5612" t="s">
        <v>141</v>
      </c>
      <c r="B5612">
        <v>5</v>
      </c>
      <c r="C5612">
        <v>1</v>
      </c>
      <c r="D5612">
        <v>2</v>
      </c>
      <c r="E5612" t="s">
        <v>29</v>
      </c>
      <c r="F5612" t="s">
        <v>206</v>
      </c>
      <c r="G5612">
        <v>531</v>
      </c>
      <c r="H5612">
        <v>1747</v>
      </c>
      <c r="I5612">
        <v>10357</v>
      </c>
      <c r="J5612">
        <v>693610.12</v>
      </c>
      <c r="K5612">
        <v>503401.47</v>
      </c>
      <c r="L5612">
        <v>409512.3</v>
      </c>
      <c r="M5612">
        <v>177532.98300000001</v>
      </c>
      <c r="N5612">
        <v>261</v>
      </c>
      <c r="O5612">
        <v>726</v>
      </c>
      <c r="P5612">
        <v>5128</v>
      </c>
      <c r="Q5612">
        <v>353047.93</v>
      </c>
      <c r="R5612">
        <v>252604.75</v>
      </c>
      <c r="S5612">
        <v>190637.59</v>
      </c>
      <c r="T5612">
        <v>97764.178100000005</v>
      </c>
      <c r="U5612">
        <v>270</v>
      </c>
      <c r="V5612">
        <v>1021</v>
      </c>
      <c r="W5612">
        <v>5229</v>
      </c>
      <c r="X5612">
        <v>340562.19</v>
      </c>
      <c r="Y5612">
        <v>250796.72</v>
      </c>
      <c r="Z5612">
        <v>218874.71</v>
      </c>
      <c r="AA5612">
        <v>79768.804900000003</v>
      </c>
      <c r="AB5612">
        <v>497</v>
      </c>
      <c r="AC5612">
        <v>503</v>
      </c>
      <c r="AD5612">
        <v>255</v>
      </c>
      <c r="AE5612">
        <v>503</v>
      </c>
      <c r="AF5612">
        <v>243</v>
      </c>
      <c r="AG5612">
        <v>251</v>
      </c>
      <c r="AH5612">
        <v>149</v>
      </c>
      <c r="AI5612">
        <v>246</v>
      </c>
      <c r="AJ5612">
        <v>254</v>
      </c>
      <c r="AK5612">
        <v>252</v>
      </c>
      <c r="AL5612">
        <v>106</v>
      </c>
      <c r="AM5612">
        <v>257</v>
      </c>
    </row>
    <row r="5613" spans="1:39" x14ac:dyDescent="0.15">
      <c r="A5613" t="s">
        <v>141</v>
      </c>
      <c r="B5613">
        <v>5</v>
      </c>
      <c r="C5613">
        <v>1</v>
      </c>
      <c r="D5613">
        <v>2</v>
      </c>
      <c r="E5613" t="s">
        <v>31</v>
      </c>
      <c r="F5613" t="s">
        <v>206</v>
      </c>
      <c r="G5613">
        <v>1</v>
      </c>
      <c r="H5613">
        <v>3</v>
      </c>
      <c r="I5613">
        <v>17</v>
      </c>
      <c r="J5613">
        <v>1744.98</v>
      </c>
      <c r="K5613">
        <v>1241.32</v>
      </c>
      <c r="L5613">
        <v>1241.32</v>
      </c>
      <c r="M5613">
        <v>387.47</v>
      </c>
      <c r="N5613">
        <v>0</v>
      </c>
      <c r="O5613">
        <v>0</v>
      </c>
      <c r="P5613">
        <v>0</v>
      </c>
      <c r="Q5613">
        <v>0</v>
      </c>
      <c r="R5613">
        <v>0</v>
      </c>
      <c r="S5613">
        <v>0</v>
      </c>
      <c r="T5613">
        <v>0</v>
      </c>
      <c r="U5613">
        <v>1</v>
      </c>
      <c r="V5613">
        <v>3</v>
      </c>
      <c r="W5613">
        <v>17</v>
      </c>
      <c r="X5613">
        <v>1744.98</v>
      </c>
      <c r="Y5613">
        <v>1241.32</v>
      </c>
      <c r="Z5613">
        <v>1241.32</v>
      </c>
      <c r="AA5613">
        <v>387.47</v>
      </c>
      <c r="AB5613">
        <v>1</v>
      </c>
      <c r="AC5613">
        <v>1</v>
      </c>
      <c r="AD5613">
        <v>0</v>
      </c>
      <c r="AE5613">
        <v>1</v>
      </c>
      <c r="AF5613">
        <v>0</v>
      </c>
      <c r="AG5613">
        <v>0</v>
      </c>
      <c r="AH5613">
        <v>0</v>
      </c>
      <c r="AI5613">
        <v>0</v>
      </c>
      <c r="AJ5613">
        <v>1</v>
      </c>
      <c r="AK5613">
        <v>1</v>
      </c>
      <c r="AL5613">
        <v>0</v>
      </c>
      <c r="AM5613">
        <v>1</v>
      </c>
    </row>
    <row r="5614" spans="1:39" x14ac:dyDescent="0.15">
      <c r="A5614" t="s">
        <v>141</v>
      </c>
      <c r="B5614">
        <v>5</v>
      </c>
      <c r="C5614">
        <v>1</v>
      </c>
      <c r="D5614">
        <v>2</v>
      </c>
      <c r="E5614" t="s">
        <v>32</v>
      </c>
      <c r="F5614" t="s">
        <v>206</v>
      </c>
      <c r="G5614">
        <v>155</v>
      </c>
      <c r="H5614">
        <v>576</v>
      </c>
      <c r="I5614">
        <v>3082</v>
      </c>
      <c r="J5614">
        <v>203128.07</v>
      </c>
      <c r="K5614">
        <v>142310.76</v>
      </c>
      <c r="L5614">
        <v>127416.97</v>
      </c>
      <c r="M5614">
        <v>48001.786500000002</v>
      </c>
      <c r="N5614">
        <v>24</v>
      </c>
      <c r="O5614">
        <v>87</v>
      </c>
      <c r="P5614">
        <v>540</v>
      </c>
      <c r="Q5614">
        <v>35038.58</v>
      </c>
      <c r="R5614">
        <v>23570.5</v>
      </c>
      <c r="S5614">
        <v>18898.93</v>
      </c>
      <c r="T5614">
        <v>9173.9166999999998</v>
      </c>
      <c r="U5614">
        <v>131</v>
      </c>
      <c r="V5614">
        <v>489</v>
      </c>
      <c r="W5614">
        <v>2542</v>
      </c>
      <c r="X5614">
        <v>168089.49</v>
      </c>
      <c r="Y5614">
        <v>118740.26</v>
      </c>
      <c r="Z5614">
        <v>108518.04</v>
      </c>
      <c r="AA5614">
        <v>38827.8698</v>
      </c>
      <c r="AB5614">
        <v>149</v>
      </c>
      <c r="AC5614">
        <v>142</v>
      </c>
      <c r="AD5614">
        <v>93</v>
      </c>
      <c r="AE5614">
        <v>138</v>
      </c>
      <c r="AF5614">
        <v>23</v>
      </c>
      <c r="AG5614">
        <v>22</v>
      </c>
      <c r="AH5614">
        <v>21</v>
      </c>
      <c r="AI5614">
        <v>21</v>
      </c>
      <c r="AJ5614">
        <v>126</v>
      </c>
      <c r="AK5614">
        <v>120</v>
      </c>
      <c r="AL5614">
        <v>72</v>
      </c>
      <c r="AM5614">
        <v>117</v>
      </c>
    </row>
    <row r="5615" spans="1:39" x14ac:dyDescent="0.15">
      <c r="A5615" t="s">
        <v>141</v>
      </c>
      <c r="B5615">
        <v>5</v>
      </c>
      <c r="C5615">
        <v>2</v>
      </c>
      <c r="D5615">
        <v>0</v>
      </c>
      <c r="E5615" t="s">
        <v>28</v>
      </c>
      <c r="F5615" t="s">
        <v>206</v>
      </c>
      <c r="G5615">
        <v>448</v>
      </c>
      <c r="H5615">
        <v>2403</v>
      </c>
      <c r="I5615">
        <v>10312</v>
      </c>
      <c r="J5615">
        <v>632961.18999999994</v>
      </c>
      <c r="K5615">
        <v>444912.2</v>
      </c>
      <c r="L5615">
        <v>339329.63</v>
      </c>
      <c r="M5615">
        <v>168759.51509999999</v>
      </c>
      <c r="N5615">
        <v>448</v>
      </c>
      <c r="O5615">
        <v>1261</v>
      </c>
      <c r="P5615">
        <v>6209</v>
      </c>
      <c r="Q5615">
        <v>370701.86</v>
      </c>
      <c r="R5615">
        <v>252619.88</v>
      </c>
      <c r="S5615">
        <v>165505.75</v>
      </c>
      <c r="T5615">
        <v>105142.42720000001</v>
      </c>
      <c r="U5615">
        <v>448</v>
      </c>
      <c r="V5615">
        <v>1142</v>
      </c>
      <c r="W5615">
        <v>4103</v>
      </c>
      <c r="X5615">
        <v>262259.33</v>
      </c>
      <c r="Y5615">
        <v>192292.32</v>
      </c>
      <c r="Z5615">
        <v>173823.88</v>
      </c>
      <c r="AA5615">
        <v>63617.087899999999</v>
      </c>
      <c r="AB5615">
        <v>437</v>
      </c>
      <c r="AC5615">
        <v>444</v>
      </c>
      <c r="AD5615">
        <v>391</v>
      </c>
      <c r="AE5615">
        <v>386</v>
      </c>
      <c r="AF5615">
        <v>437</v>
      </c>
      <c r="AG5615">
        <v>444</v>
      </c>
      <c r="AH5615">
        <v>391</v>
      </c>
      <c r="AI5615">
        <v>386</v>
      </c>
      <c r="AJ5615">
        <v>437</v>
      </c>
      <c r="AK5615">
        <v>444</v>
      </c>
      <c r="AL5615">
        <v>391</v>
      </c>
      <c r="AM5615">
        <v>386</v>
      </c>
    </row>
    <row r="5616" spans="1:39" x14ac:dyDescent="0.15">
      <c r="A5616" t="s">
        <v>141</v>
      </c>
      <c r="B5616">
        <v>5</v>
      </c>
      <c r="C5616">
        <v>2</v>
      </c>
      <c r="D5616">
        <v>0</v>
      </c>
      <c r="E5616" t="s">
        <v>30</v>
      </c>
      <c r="F5616" t="s">
        <v>206</v>
      </c>
      <c r="G5616">
        <v>1</v>
      </c>
      <c r="H5616">
        <v>5</v>
      </c>
      <c r="I5616">
        <v>17</v>
      </c>
      <c r="J5616">
        <v>1024.93</v>
      </c>
      <c r="K5616">
        <v>721.64</v>
      </c>
      <c r="L5616">
        <v>300.24</v>
      </c>
      <c r="M5616">
        <v>229.3955</v>
      </c>
      <c r="N5616">
        <v>1</v>
      </c>
      <c r="O5616">
        <v>1</v>
      </c>
      <c r="P5616">
        <v>8</v>
      </c>
      <c r="Q5616">
        <v>602</v>
      </c>
      <c r="R5616">
        <v>421.4</v>
      </c>
      <c r="S5616">
        <v>0</v>
      </c>
      <c r="T5616">
        <v>116.9569</v>
      </c>
      <c r="U5616">
        <v>1</v>
      </c>
      <c r="V5616">
        <v>4</v>
      </c>
      <c r="W5616">
        <v>9</v>
      </c>
      <c r="X5616">
        <v>422.93</v>
      </c>
      <c r="Y5616">
        <v>300.24</v>
      </c>
      <c r="Z5616">
        <v>300.24</v>
      </c>
      <c r="AA5616">
        <v>112.43859999999999</v>
      </c>
      <c r="AB5616">
        <v>1</v>
      </c>
      <c r="AC5616">
        <v>1</v>
      </c>
      <c r="AD5616">
        <v>1</v>
      </c>
      <c r="AE5616">
        <v>1</v>
      </c>
      <c r="AF5616">
        <v>1</v>
      </c>
      <c r="AG5616">
        <v>1</v>
      </c>
      <c r="AH5616">
        <v>1</v>
      </c>
      <c r="AI5616">
        <v>1</v>
      </c>
      <c r="AJ5616">
        <v>1</v>
      </c>
      <c r="AK5616">
        <v>1</v>
      </c>
      <c r="AL5616">
        <v>1</v>
      </c>
      <c r="AM5616">
        <v>1</v>
      </c>
    </row>
    <row r="5617" spans="1:39" x14ac:dyDescent="0.15">
      <c r="A5617" t="s">
        <v>141</v>
      </c>
      <c r="B5617">
        <v>5</v>
      </c>
      <c r="C5617">
        <v>2</v>
      </c>
      <c r="D5617">
        <v>0</v>
      </c>
      <c r="E5617" t="s">
        <v>29</v>
      </c>
      <c r="F5617" t="s">
        <v>206</v>
      </c>
      <c r="G5617">
        <v>10</v>
      </c>
      <c r="H5617">
        <v>65</v>
      </c>
      <c r="I5617">
        <v>305</v>
      </c>
      <c r="J5617">
        <v>17631.79</v>
      </c>
      <c r="K5617">
        <v>11655.79</v>
      </c>
      <c r="L5617">
        <v>7613.61</v>
      </c>
      <c r="M5617">
        <v>5071.4261999999999</v>
      </c>
      <c r="N5617">
        <v>10</v>
      </c>
      <c r="O5617">
        <v>38</v>
      </c>
      <c r="P5617">
        <v>217</v>
      </c>
      <c r="Q5617">
        <v>11517.51</v>
      </c>
      <c r="R5617">
        <v>6957.26</v>
      </c>
      <c r="S5617">
        <v>3276.25</v>
      </c>
      <c r="T5617">
        <v>3561.5147999999999</v>
      </c>
      <c r="U5617">
        <v>10</v>
      </c>
      <c r="V5617">
        <v>27</v>
      </c>
      <c r="W5617">
        <v>88</v>
      </c>
      <c r="X5617">
        <v>6114.28</v>
      </c>
      <c r="Y5617">
        <v>4698.53</v>
      </c>
      <c r="Z5617">
        <v>4337.3599999999997</v>
      </c>
      <c r="AA5617">
        <v>1509.9114</v>
      </c>
      <c r="AB5617">
        <v>10</v>
      </c>
      <c r="AC5617">
        <v>8</v>
      </c>
      <c r="AD5617">
        <v>8</v>
      </c>
      <c r="AE5617">
        <v>10</v>
      </c>
      <c r="AF5617">
        <v>10</v>
      </c>
      <c r="AG5617">
        <v>8</v>
      </c>
      <c r="AH5617">
        <v>8</v>
      </c>
      <c r="AI5617">
        <v>10</v>
      </c>
      <c r="AJ5617">
        <v>10</v>
      </c>
      <c r="AK5617">
        <v>8</v>
      </c>
      <c r="AL5617">
        <v>8</v>
      </c>
      <c r="AM5617">
        <v>10</v>
      </c>
    </row>
    <row r="5618" spans="1:39" x14ac:dyDescent="0.15">
      <c r="A5618" t="s">
        <v>141</v>
      </c>
      <c r="B5618">
        <v>5</v>
      </c>
      <c r="C5618">
        <v>2</v>
      </c>
      <c r="D5618">
        <v>0</v>
      </c>
      <c r="E5618" t="s">
        <v>32</v>
      </c>
      <c r="F5618" t="s">
        <v>206</v>
      </c>
      <c r="G5618">
        <v>293</v>
      </c>
      <c r="H5618">
        <v>1890</v>
      </c>
      <c r="I5618">
        <v>7682</v>
      </c>
      <c r="J5618">
        <v>467204.52</v>
      </c>
      <c r="K5618">
        <v>310786.46000000002</v>
      </c>
      <c r="L5618">
        <v>250767.32</v>
      </c>
      <c r="M5618">
        <v>124841.825</v>
      </c>
      <c r="N5618">
        <v>293</v>
      </c>
      <c r="O5618">
        <v>802</v>
      </c>
      <c r="P5618">
        <v>3478</v>
      </c>
      <c r="Q5618">
        <v>205578.86</v>
      </c>
      <c r="R5618">
        <v>132398.51</v>
      </c>
      <c r="S5618">
        <v>87299.08</v>
      </c>
      <c r="T5618">
        <v>61430.967900000003</v>
      </c>
      <c r="U5618">
        <v>293</v>
      </c>
      <c r="V5618">
        <v>1088</v>
      </c>
      <c r="W5618">
        <v>4204</v>
      </c>
      <c r="X5618">
        <v>261625.66</v>
      </c>
      <c r="Y5618">
        <v>178387.95</v>
      </c>
      <c r="Z5618">
        <v>163468.24</v>
      </c>
      <c r="AA5618">
        <v>63410.857100000001</v>
      </c>
      <c r="AB5618">
        <v>289</v>
      </c>
      <c r="AC5618">
        <v>288</v>
      </c>
      <c r="AD5618">
        <v>267</v>
      </c>
      <c r="AE5618">
        <v>260</v>
      </c>
      <c r="AF5618">
        <v>289</v>
      </c>
      <c r="AG5618">
        <v>288</v>
      </c>
      <c r="AH5618">
        <v>267</v>
      </c>
      <c r="AI5618">
        <v>260</v>
      </c>
      <c r="AJ5618">
        <v>289</v>
      </c>
      <c r="AK5618">
        <v>288</v>
      </c>
      <c r="AL5618">
        <v>267</v>
      </c>
      <c r="AM5618">
        <v>260</v>
      </c>
    </row>
    <row r="5619" spans="1:39" x14ac:dyDescent="0.15">
      <c r="A5619" t="s">
        <v>141</v>
      </c>
      <c r="B5619">
        <v>5</v>
      </c>
      <c r="C5619">
        <v>2</v>
      </c>
      <c r="D5619">
        <v>1</v>
      </c>
      <c r="E5619" t="s">
        <v>28</v>
      </c>
      <c r="F5619" t="s">
        <v>206</v>
      </c>
      <c r="G5619">
        <v>4511</v>
      </c>
      <c r="H5619">
        <v>28827</v>
      </c>
      <c r="I5619">
        <v>104772</v>
      </c>
      <c r="J5619">
        <v>6604163.0800000001</v>
      </c>
      <c r="K5619">
        <v>4716662.76</v>
      </c>
      <c r="L5619">
        <v>3704172.32</v>
      </c>
      <c r="M5619">
        <v>1703552.6618999999</v>
      </c>
      <c r="N5619">
        <v>4511</v>
      </c>
      <c r="O5619">
        <v>15028</v>
      </c>
      <c r="P5619">
        <v>62504</v>
      </c>
      <c r="Q5619">
        <v>3973717.41</v>
      </c>
      <c r="R5619">
        <v>2769200.26</v>
      </c>
      <c r="S5619">
        <v>1943136.88</v>
      </c>
      <c r="T5619">
        <v>1067440.8892000001</v>
      </c>
      <c r="U5619">
        <v>4511</v>
      </c>
      <c r="V5619">
        <v>13799</v>
      </c>
      <c r="W5619">
        <v>42268</v>
      </c>
      <c r="X5619">
        <v>2630445.67</v>
      </c>
      <c r="Y5619">
        <v>1947462.5</v>
      </c>
      <c r="Z5619">
        <v>1761035.44</v>
      </c>
      <c r="AA5619">
        <v>636111.77269999997</v>
      </c>
      <c r="AB5619">
        <v>4305</v>
      </c>
      <c r="AC5619">
        <v>4489</v>
      </c>
      <c r="AD5619">
        <v>3442</v>
      </c>
      <c r="AE5619">
        <v>4326</v>
      </c>
      <c r="AF5619">
        <v>4305</v>
      </c>
      <c r="AG5619">
        <v>4489</v>
      </c>
      <c r="AH5619">
        <v>3442</v>
      </c>
      <c r="AI5619">
        <v>4326</v>
      </c>
      <c r="AJ5619">
        <v>4305</v>
      </c>
      <c r="AK5619">
        <v>4489</v>
      </c>
      <c r="AL5619">
        <v>3442</v>
      </c>
      <c r="AM5619">
        <v>4326</v>
      </c>
    </row>
    <row r="5620" spans="1:39" x14ac:dyDescent="0.15">
      <c r="A5620" t="s">
        <v>141</v>
      </c>
      <c r="B5620">
        <v>5</v>
      </c>
      <c r="C5620">
        <v>2</v>
      </c>
      <c r="D5620">
        <v>1</v>
      </c>
      <c r="E5620" t="s">
        <v>30</v>
      </c>
      <c r="F5620" t="s">
        <v>206</v>
      </c>
      <c r="G5620">
        <v>677</v>
      </c>
      <c r="H5620">
        <v>4533</v>
      </c>
      <c r="I5620">
        <v>15930</v>
      </c>
      <c r="J5620">
        <v>1001750.02</v>
      </c>
      <c r="K5620">
        <v>711127.29</v>
      </c>
      <c r="L5620">
        <v>557648.57999999996</v>
      </c>
      <c r="M5620">
        <v>260020.80290000001</v>
      </c>
      <c r="N5620">
        <v>677</v>
      </c>
      <c r="O5620">
        <v>2188</v>
      </c>
      <c r="P5620">
        <v>8944</v>
      </c>
      <c r="Q5620">
        <v>569788.46</v>
      </c>
      <c r="R5620">
        <v>396947.20000000001</v>
      </c>
      <c r="S5620">
        <v>280319.93</v>
      </c>
      <c r="T5620">
        <v>154914.07120000001</v>
      </c>
      <c r="U5620">
        <v>677</v>
      </c>
      <c r="V5620">
        <v>2345</v>
      </c>
      <c r="W5620">
        <v>6986</v>
      </c>
      <c r="X5620">
        <v>431961.56</v>
      </c>
      <c r="Y5620">
        <v>314180.09000000003</v>
      </c>
      <c r="Z5620">
        <v>277328.65000000002</v>
      </c>
      <c r="AA5620">
        <v>105106.7317</v>
      </c>
      <c r="AB5620">
        <v>598</v>
      </c>
      <c r="AC5620">
        <v>675</v>
      </c>
      <c r="AD5620">
        <v>488</v>
      </c>
      <c r="AE5620">
        <v>637</v>
      </c>
      <c r="AF5620">
        <v>598</v>
      </c>
      <c r="AG5620">
        <v>675</v>
      </c>
      <c r="AH5620">
        <v>488</v>
      </c>
      <c r="AI5620">
        <v>637</v>
      </c>
      <c r="AJ5620">
        <v>598</v>
      </c>
      <c r="AK5620">
        <v>675</v>
      </c>
      <c r="AL5620">
        <v>488</v>
      </c>
      <c r="AM5620">
        <v>637</v>
      </c>
    </row>
    <row r="5621" spans="1:39" x14ac:dyDescent="0.15">
      <c r="A5621" t="s">
        <v>141</v>
      </c>
      <c r="B5621">
        <v>5</v>
      </c>
      <c r="C5621">
        <v>2</v>
      </c>
      <c r="D5621">
        <v>1</v>
      </c>
      <c r="E5621" t="s">
        <v>29</v>
      </c>
      <c r="F5621" t="s">
        <v>206</v>
      </c>
      <c r="G5621">
        <v>14064</v>
      </c>
      <c r="H5621">
        <v>103786</v>
      </c>
      <c r="I5621">
        <v>365572</v>
      </c>
      <c r="J5621">
        <v>22573227</v>
      </c>
      <c r="K5621">
        <v>15214550.6</v>
      </c>
      <c r="L5621">
        <v>11968004.529999999</v>
      </c>
      <c r="M5621">
        <v>5899523.1354999999</v>
      </c>
      <c r="N5621">
        <v>14064</v>
      </c>
      <c r="O5621">
        <v>49180</v>
      </c>
      <c r="P5621">
        <v>196899</v>
      </c>
      <c r="Q5621">
        <v>12281794.68</v>
      </c>
      <c r="R5621">
        <v>8052232.79</v>
      </c>
      <c r="S5621">
        <v>5628395.5899999999</v>
      </c>
      <c r="T5621">
        <v>3383703.4890999999</v>
      </c>
      <c r="U5621">
        <v>14064</v>
      </c>
      <c r="V5621">
        <v>54606</v>
      </c>
      <c r="W5621">
        <v>168673</v>
      </c>
      <c r="X5621">
        <v>10291432.32</v>
      </c>
      <c r="Y5621">
        <v>7162317.8099999996</v>
      </c>
      <c r="Z5621">
        <v>6339608.9400000004</v>
      </c>
      <c r="AA5621">
        <v>2515819.6464</v>
      </c>
      <c r="AB5621">
        <v>13266</v>
      </c>
      <c r="AC5621">
        <v>13337</v>
      </c>
      <c r="AD5621">
        <v>10456</v>
      </c>
      <c r="AE5621">
        <v>13565</v>
      </c>
      <c r="AF5621">
        <v>13266</v>
      </c>
      <c r="AG5621">
        <v>13337</v>
      </c>
      <c r="AH5621">
        <v>10456</v>
      </c>
      <c r="AI5621">
        <v>13565</v>
      </c>
      <c r="AJ5621">
        <v>13266</v>
      </c>
      <c r="AK5621">
        <v>13337</v>
      </c>
      <c r="AL5621">
        <v>10456</v>
      </c>
      <c r="AM5621">
        <v>13565</v>
      </c>
    </row>
    <row r="5622" spans="1:39" x14ac:dyDescent="0.15">
      <c r="A5622" t="s">
        <v>141</v>
      </c>
      <c r="B5622">
        <v>5</v>
      </c>
      <c r="C5622">
        <v>2</v>
      </c>
      <c r="D5622">
        <v>1</v>
      </c>
      <c r="E5622" t="s">
        <v>31</v>
      </c>
      <c r="F5622" t="s">
        <v>206</v>
      </c>
      <c r="G5622">
        <v>13</v>
      </c>
      <c r="H5622">
        <v>111</v>
      </c>
      <c r="I5622">
        <v>380</v>
      </c>
      <c r="J5622">
        <v>23191.19</v>
      </c>
      <c r="K5622">
        <v>16682.59</v>
      </c>
      <c r="L5622">
        <v>13120.94</v>
      </c>
      <c r="M5622">
        <v>6710.0168000000003</v>
      </c>
      <c r="N5622">
        <v>13</v>
      </c>
      <c r="O5622">
        <v>48</v>
      </c>
      <c r="P5622">
        <v>188</v>
      </c>
      <c r="Q5622">
        <v>12511.09</v>
      </c>
      <c r="R5622">
        <v>9230.33</v>
      </c>
      <c r="S5622">
        <v>6048.24</v>
      </c>
      <c r="T5622">
        <v>3943.9155999999998</v>
      </c>
      <c r="U5622">
        <v>13</v>
      </c>
      <c r="V5622">
        <v>63</v>
      </c>
      <c r="W5622">
        <v>192</v>
      </c>
      <c r="X5622">
        <v>10680.1</v>
      </c>
      <c r="Y5622">
        <v>7452.26</v>
      </c>
      <c r="Z5622">
        <v>7072.7</v>
      </c>
      <c r="AA5622">
        <v>2766.1012000000001</v>
      </c>
      <c r="AB5622">
        <v>10</v>
      </c>
      <c r="AC5622">
        <v>13</v>
      </c>
      <c r="AD5622">
        <v>9</v>
      </c>
      <c r="AE5622">
        <v>11</v>
      </c>
      <c r="AF5622">
        <v>10</v>
      </c>
      <c r="AG5622">
        <v>13</v>
      </c>
      <c r="AH5622">
        <v>9</v>
      </c>
      <c r="AI5622">
        <v>11</v>
      </c>
      <c r="AJ5622">
        <v>10</v>
      </c>
      <c r="AK5622">
        <v>13</v>
      </c>
      <c r="AL5622">
        <v>9</v>
      </c>
      <c r="AM5622">
        <v>11</v>
      </c>
    </row>
    <row r="5623" spans="1:39" x14ac:dyDescent="0.15">
      <c r="A5623" t="s">
        <v>141</v>
      </c>
      <c r="B5623">
        <v>5</v>
      </c>
      <c r="C5623">
        <v>2</v>
      </c>
      <c r="D5623">
        <v>1</v>
      </c>
      <c r="E5623" t="s">
        <v>32</v>
      </c>
      <c r="F5623" t="s">
        <v>206</v>
      </c>
      <c r="G5623">
        <v>695</v>
      </c>
      <c r="H5623">
        <v>4743</v>
      </c>
      <c r="I5623">
        <v>17457</v>
      </c>
      <c r="J5623">
        <v>1076062.21</v>
      </c>
      <c r="K5623">
        <v>731738.42</v>
      </c>
      <c r="L5623">
        <v>608546.9</v>
      </c>
      <c r="M5623">
        <v>279690.6299</v>
      </c>
      <c r="N5623">
        <v>695</v>
      </c>
      <c r="O5623">
        <v>2224</v>
      </c>
      <c r="P5623">
        <v>8529</v>
      </c>
      <c r="Q5623">
        <v>518976.32</v>
      </c>
      <c r="R5623">
        <v>346403.29</v>
      </c>
      <c r="S5623">
        <v>258678.45</v>
      </c>
      <c r="T5623">
        <v>143933.6544</v>
      </c>
      <c r="U5623">
        <v>695</v>
      </c>
      <c r="V5623">
        <v>2519</v>
      </c>
      <c r="W5623">
        <v>8928</v>
      </c>
      <c r="X5623">
        <v>557085.89</v>
      </c>
      <c r="Y5623">
        <v>385335.13</v>
      </c>
      <c r="Z5623">
        <v>349868.45</v>
      </c>
      <c r="AA5623">
        <v>135756.9755</v>
      </c>
      <c r="AB5623">
        <v>680</v>
      </c>
      <c r="AC5623">
        <v>671</v>
      </c>
      <c r="AD5623">
        <v>543</v>
      </c>
      <c r="AE5623">
        <v>669</v>
      </c>
      <c r="AF5623">
        <v>680</v>
      </c>
      <c r="AG5623">
        <v>671</v>
      </c>
      <c r="AH5623">
        <v>543</v>
      </c>
      <c r="AI5623">
        <v>669</v>
      </c>
      <c r="AJ5623">
        <v>680</v>
      </c>
      <c r="AK5623">
        <v>671</v>
      </c>
      <c r="AL5623">
        <v>543</v>
      </c>
      <c r="AM5623">
        <v>669</v>
      </c>
    </row>
    <row r="5624" spans="1:39" x14ac:dyDescent="0.15">
      <c r="A5624" t="s">
        <v>141</v>
      </c>
      <c r="B5624">
        <v>5</v>
      </c>
      <c r="C5624">
        <v>2</v>
      </c>
      <c r="D5624">
        <v>2</v>
      </c>
      <c r="E5624" t="s">
        <v>28</v>
      </c>
      <c r="F5624" t="s">
        <v>206</v>
      </c>
      <c r="G5624">
        <v>440</v>
      </c>
      <c r="H5624">
        <v>2212</v>
      </c>
      <c r="I5624">
        <v>9380</v>
      </c>
      <c r="J5624">
        <v>591388.27</v>
      </c>
      <c r="K5624">
        <v>428433.55</v>
      </c>
      <c r="L5624">
        <v>331062.15999999997</v>
      </c>
      <c r="M5624">
        <v>151394.80420000001</v>
      </c>
      <c r="N5624">
        <v>440</v>
      </c>
      <c r="O5624">
        <v>1134</v>
      </c>
      <c r="P5624">
        <v>5483</v>
      </c>
      <c r="Q5624">
        <v>346965.82</v>
      </c>
      <c r="R5624">
        <v>244554</v>
      </c>
      <c r="S5624">
        <v>163168.14000000001</v>
      </c>
      <c r="T5624">
        <v>92743.607699999993</v>
      </c>
      <c r="U5624">
        <v>440</v>
      </c>
      <c r="V5624">
        <v>1078</v>
      </c>
      <c r="W5624">
        <v>3897</v>
      </c>
      <c r="X5624">
        <v>244422.45</v>
      </c>
      <c r="Y5624">
        <v>183879.55</v>
      </c>
      <c r="Z5624">
        <v>167894.02</v>
      </c>
      <c r="AA5624">
        <v>58651.196499999998</v>
      </c>
      <c r="AB5624">
        <v>419</v>
      </c>
      <c r="AC5624">
        <v>438</v>
      </c>
      <c r="AD5624">
        <v>294</v>
      </c>
      <c r="AE5624">
        <v>413</v>
      </c>
      <c r="AF5624">
        <v>419</v>
      </c>
      <c r="AG5624">
        <v>438</v>
      </c>
      <c r="AH5624">
        <v>294</v>
      </c>
      <c r="AI5624">
        <v>413</v>
      </c>
      <c r="AJ5624">
        <v>419</v>
      </c>
      <c r="AK5624">
        <v>438</v>
      </c>
      <c r="AL5624">
        <v>294</v>
      </c>
      <c r="AM5624">
        <v>413</v>
      </c>
    </row>
    <row r="5625" spans="1:39" x14ac:dyDescent="0.15">
      <c r="A5625" t="s">
        <v>141</v>
      </c>
      <c r="B5625">
        <v>5</v>
      </c>
      <c r="C5625">
        <v>2</v>
      </c>
      <c r="D5625">
        <v>2</v>
      </c>
      <c r="E5625" t="s">
        <v>30</v>
      </c>
      <c r="F5625" t="s">
        <v>206</v>
      </c>
      <c r="G5625">
        <v>44</v>
      </c>
      <c r="H5625">
        <v>237</v>
      </c>
      <c r="I5625">
        <v>1069</v>
      </c>
      <c r="J5625">
        <v>65935.97</v>
      </c>
      <c r="K5625">
        <v>46891.83</v>
      </c>
      <c r="L5625">
        <v>34925.230000000003</v>
      </c>
      <c r="M5625">
        <v>18025.4336</v>
      </c>
      <c r="N5625">
        <v>44</v>
      </c>
      <c r="O5625">
        <v>129</v>
      </c>
      <c r="P5625">
        <v>651</v>
      </c>
      <c r="Q5625">
        <v>40024.25</v>
      </c>
      <c r="R5625">
        <v>27718.959999999999</v>
      </c>
      <c r="S5625">
        <v>17705.45</v>
      </c>
      <c r="T5625">
        <v>11858.266600000001</v>
      </c>
      <c r="U5625">
        <v>44</v>
      </c>
      <c r="V5625">
        <v>108</v>
      </c>
      <c r="W5625">
        <v>418</v>
      </c>
      <c r="X5625">
        <v>25911.72</v>
      </c>
      <c r="Y5625">
        <v>19172.87</v>
      </c>
      <c r="Z5625">
        <v>17219.78</v>
      </c>
      <c r="AA5625">
        <v>6167.1670000000004</v>
      </c>
      <c r="AB5625">
        <v>42</v>
      </c>
      <c r="AC5625">
        <v>44</v>
      </c>
      <c r="AD5625">
        <v>30</v>
      </c>
      <c r="AE5625">
        <v>43</v>
      </c>
      <c r="AF5625">
        <v>42</v>
      </c>
      <c r="AG5625">
        <v>44</v>
      </c>
      <c r="AH5625">
        <v>30</v>
      </c>
      <c r="AI5625">
        <v>43</v>
      </c>
      <c r="AJ5625">
        <v>42</v>
      </c>
      <c r="AK5625">
        <v>44</v>
      </c>
      <c r="AL5625">
        <v>30</v>
      </c>
      <c r="AM5625">
        <v>43</v>
      </c>
    </row>
    <row r="5626" spans="1:39" x14ac:dyDescent="0.15">
      <c r="A5626" t="s">
        <v>141</v>
      </c>
      <c r="B5626">
        <v>5</v>
      </c>
      <c r="C5626">
        <v>2</v>
      </c>
      <c r="D5626">
        <v>2</v>
      </c>
      <c r="E5626" t="s">
        <v>29</v>
      </c>
      <c r="F5626" t="s">
        <v>206</v>
      </c>
      <c r="G5626">
        <v>329</v>
      </c>
      <c r="H5626">
        <v>1779</v>
      </c>
      <c r="I5626">
        <v>7977</v>
      </c>
      <c r="J5626">
        <v>488546.73</v>
      </c>
      <c r="K5626">
        <v>334906.31</v>
      </c>
      <c r="L5626">
        <v>258205.29</v>
      </c>
      <c r="M5626">
        <v>130905.8262</v>
      </c>
      <c r="N5626">
        <v>329</v>
      </c>
      <c r="O5626">
        <v>828</v>
      </c>
      <c r="P5626">
        <v>4242</v>
      </c>
      <c r="Q5626">
        <v>254813.15</v>
      </c>
      <c r="R5626">
        <v>170439.15</v>
      </c>
      <c r="S5626">
        <v>109896.42</v>
      </c>
      <c r="T5626">
        <v>74095.343800000002</v>
      </c>
      <c r="U5626">
        <v>329</v>
      </c>
      <c r="V5626">
        <v>951</v>
      </c>
      <c r="W5626">
        <v>3735</v>
      </c>
      <c r="X5626">
        <v>233733.58</v>
      </c>
      <c r="Y5626">
        <v>164467.16</v>
      </c>
      <c r="Z5626">
        <v>148308.87</v>
      </c>
      <c r="AA5626">
        <v>56810.482400000001</v>
      </c>
      <c r="AB5626">
        <v>305</v>
      </c>
      <c r="AC5626">
        <v>315</v>
      </c>
      <c r="AD5626">
        <v>207</v>
      </c>
      <c r="AE5626">
        <v>318</v>
      </c>
      <c r="AF5626">
        <v>305</v>
      </c>
      <c r="AG5626">
        <v>315</v>
      </c>
      <c r="AH5626">
        <v>207</v>
      </c>
      <c r="AI5626">
        <v>318</v>
      </c>
      <c r="AJ5626">
        <v>305</v>
      </c>
      <c r="AK5626">
        <v>315</v>
      </c>
      <c r="AL5626">
        <v>207</v>
      </c>
      <c r="AM5626">
        <v>318</v>
      </c>
    </row>
    <row r="5627" spans="1:39" x14ac:dyDescent="0.15">
      <c r="A5627" t="s">
        <v>141</v>
      </c>
      <c r="B5627">
        <v>5</v>
      </c>
      <c r="C5627">
        <v>2</v>
      </c>
      <c r="D5627">
        <v>2</v>
      </c>
      <c r="E5627" t="s">
        <v>32</v>
      </c>
      <c r="F5627" t="s">
        <v>206</v>
      </c>
      <c r="G5627">
        <v>156</v>
      </c>
      <c r="H5627">
        <v>907</v>
      </c>
      <c r="I5627">
        <v>3711</v>
      </c>
      <c r="J5627">
        <v>227116.7</v>
      </c>
      <c r="K5627">
        <v>152345.29999999999</v>
      </c>
      <c r="L5627">
        <v>129041.44</v>
      </c>
      <c r="M5627">
        <v>57589.350400000003</v>
      </c>
      <c r="N5627">
        <v>156</v>
      </c>
      <c r="O5627">
        <v>381</v>
      </c>
      <c r="P5627">
        <v>1502</v>
      </c>
      <c r="Q5627">
        <v>90510.9</v>
      </c>
      <c r="R5627">
        <v>59506.27</v>
      </c>
      <c r="S5627">
        <v>41608.22</v>
      </c>
      <c r="T5627">
        <v>25065.009399999999</v>
      </c>
      <c r="U5627">
        <v>156</v>
      </c>
      <c r="V5627">
        <v>526</v>
      </c>
      <c r="W5627">
        <v>2209</v>
      </c>
      <c r="X5627">
        <v>136605.79999999999</v>
      </c>
      <c r="Y5627">
        <v>92839.03</v>
      </c>
      <c r="Z5627">
        <v>87433.22</v>
      </c>
      <c r="AA5627">
        <v>32524.341</v>
      </c>
      <c r="AB5627">
        <v>153</v>
      </c>
      <c r="AC5627">
        <v>152</v>
      </c>
      <c r="AD5627">
        <v>111</v>
      </c>
      <c r="AE5627">
        <v>149</v>
      </c>
      <c r="AF5627">
        <v>153</v>
      </c>
      <c r="AG5627">
        <v>152</v>
      </c>
      <c r="AH5627">
        <v>111</v>
      </c>
      <c r="AI5627">
        <v>149</v>
      </c>
      <c r="AJ5627">
        <v>153</v>
      </c>
      <c r="AK5627">
        <v>152</v>
      </c>
      <c r="AL5627">
        <v>111</v>
      </c>
      <c r="AM5627">
        <v>149</v>
      </c>
    </row>
    <row r="5628" spans="1:39" x14ac:dyDescent="0.15">
      <c r="A5628" t="s">
        <v>141</v>
      </c>
      <c r="B5628">
        <v>30</v>
      </c>
      <c r="C5628">
        <v>1</v>
      </c>
      <c r="D5628">
        <v>0</v>
      </c>
      <c r="E5628" t="s">
        <v>28</v>
      </c>
      <c r="F5628" t="s">
        <v>206</v>
      </c>
      <c r="G5628">
        <v>10242</v>
      </c>
      <c r="H5628">
        <v>19539</v>
      </c>
      <c r="I5628">
        <v>73893</v>
      </c>
      <c r="J5628">
        <v>4817458.25</v>
      </c>
      <c r="K5628">
        <v>3494625.78</v>
      </c>
      <c r="L5628">
        <v>2967429.26</v>
      </c>
      <c r="M5628">
        <v>1240681.7990999999</v>
      </c>
      <c r="N5628">
        <v>5603</v>
      </c>
      <c r="O5628">
        <v>10343</v>
      </c>
      <c r="P5628">
        <v>41051</v>
      </c>
      <c r="Q5628">
        <v>2721834.77</v>
      </c>
      <c r="R5628">
        <v>1943484.7</v>
      </c>
      <c r="S5628">
        <v>1528145.13</v>
      </c>
      <c r="T5628">
        <v>735419.03940000001</v>
      </c>
      <c r="U5628">
        <v>4639</v>
      </c>
      <c r="V5628">
        <v>9196</v>
      </c>
      <c r="W5628">
        <v>32842</v>
      </c>
      <c r="X5628">
        <v>2095623.48</v>
      </c>
      <c r="Y5628">
        <v>1551141.08</v>
      </c>
      <c r="Z5628">
        <v>1439284.13</v>
      </c>
      <c r="AA5628">
        <v>505262.7597</v>
      </c>
      <c r="AB5628">
        <v>10077</v>
      </c>
      <c r="AC5628">
        <v>9286</v>
      </c>
      <c r="AD5628">
        <v>7637</v>
      </c>
      <c r="AE5628">
        <v>6065</v>
      </c>
      <c r="AF5628">
        <v>5536</v>
      </c>
      <c r="AG5628">
        <v>5457</v>
      </c>
      <c r="AH5628">
        <v>4553</v>
      </c>
      <c r="AI5628">
        <v>3369</v>
      </c>
      <c r="AJ5628">
        <v>4541</v>
      </c>
      <c r="AK5628">
        <v>3829</v>
      </c>
      <c r="AL5628">
        <v>3084</v>
      </c>
      <c r="AM5628">
        <v>2696</v>
      </c>
    </row>
    <row r="5629" spans="1:39" x14ac:dyDescent="0.15">
      <c r="A5629" t="s">
        <v>141</v>
      </c>
      <c r="B5629">
        <v>30</v>
      </c>
      <c r="C5629">
        <v>1</v>
      </c>
      <c r="D5629">
        <v>0</v>
      </c>
      <c r="E5629" t="s">
        <v>30</v>
      </c>
      <c r="F5629" t="s">
        <v>206</v>
      </c>
      <c r="G5629">
        <v>15</v>
      </c>
      <c r="H5629">
        <v>27</v>
      </c>
      <c r="I5629">
        <v>109</v>
      </c>
      <c r="J5629">
        <v>7286.63</v>
      </c>
      <c r="K5629">
        <v>5309.77</v>
      </c>
      <c r="L5629">
        <v>4600.8500000000004</v>
      </c>
      <c r="M5629">
        <v>1749.1514</v>
      </c>
      <c r="N5629">
        <v>8</v>
      </c>
      <c r="O5629">
        <v>16</v>
      </c>
      <c r="P5629">
        <v>55</v>
      </c>
      <c r="Q5629">
        <v>3858.85</v>
      </c>
      <c r="R5629">
        <v>2760.75</v>
      </c>
      <c r="S5629">
        <v>2220.06</v>
      </c>
      <c r="T5629">
        <v>918.53229999999996</v>
      </c>
      <c r="U5629">
        <v>7</v>
      </c>
      <c r="V5629">
        <v>11</v>
      </c>
      <c r="W5629">
        <v>54</v>
      </c>
      <c r="X5629">
        <v>3427.78</v>
      </c>
      <c r="Y5629">
        <v>2549.02</v>
      </c>
      <c r="Z5629">
        <v>2380.79</v>
      </c>
      <c r="AA5629">
        <v>830.6191</v>
      </c>
      <c r="AB5629">
        <v>15</v>
      </c>
      <c r="AC5629">
        <v>14</v>
      </c>
      <c r="AD5629">
        <v>12</v>
      </c>
      <c r="AE5629">
        <v>13</v>
      </c>
      <c r="AF5629">
        <v>8</v>
      </c>
      <c r="AG5629">
        <v>8</v>
      </c>
      <c r="AH5629">
        <v>7</v>
      </c>
      <c r="AI5629">
        <v>8</v>
      </c>
      <c r="AJ5629">
        <v>7</v>
      </c>
      <c r="AK5629">
        <v>6</v>
      </c>
      <c r="AL5629">
        <v>5</v>
      </c>
      <c r="AM5629">
        <v>5</v>
      </c>
    </row>
    <row r="5630" spans="1:39" x14ac:dyDescent="0.15">
      <c r="A5630" t="s">
        <v>141</v>
      </c>
      <c r="B5630">
        <v>30</v>
      </c>
      <c r="C5630">
        <v>1</v>
      </c>
      <c r="D5630">
        <v>0</v>
      </c>
      <c r="E5630" t="s">
        <v>29</v>
      </c>
      <c r="F5630" t="s">
        <v>206</v>
      </c>
      <c r="G5630">
        <v>134</v>
      </c>
      <c r="H5630">
        <v>296</v>
      </c>
      <c r="I5630">
        <v>1108</v>
      </c>
      <c r="J5630">
        <v>70504.14</v>
      </c>
      <c r="K5630">
        <v>46526.12</v>
      </c>
      <c r="L5630">
        <v>41019.760000000002</v>
      </c>
      <c r="M5630">
        <v>20097.369200000001</v>
      </c>
      <c r="N5630">
        <v>86</v>
      </c>
      <c r="O5630">
        <v>197</v>
      </c>
      <c r="P5630">
        <v>697</v>
      </c>
      <c r="Q5630">
        <v>45925.37</v>
      </c>
      <c r="R5630">
        <v>30373.95</v>
      </c>
      <c r="S5630">
        <v>25851.13</v>
      </c>
      <c r="T5630">
        <v>13861.0296</v>
      </c>
      <c r="U5630">
        <v>48</v>
      </c>
      <c r="V5630">
        <v>99</v>
      </c>
      <c r="W5630">
        <v>411</v>
      </c>
      <c r="X5630">
        <v>24578.77</v>
      </c>
      <c r="Y5630">
        <v>16152.17</v>
      </c>
      <c r="Z5630">
        <v>15168.63</v>
      </c>
      <c r="AA5630">
        <v>6236.3396000000002</v>
      </c>
      <c r="AB5630">
        <v>129</v>
      </c>
      <c r="AC5630">
        <v>115</v>
      </c>
      <c r="AD5630">
        <v>103</v>
      </c>
      <c r="AE5630">
        <v>75</v>
      </c>
      <c r="AF5630">
        <v>84</v>
      </c>
      <c r="AG5630">
        <v>82</v>
      </c>
      <c r="AH5630">
        <v>75</v>
      </c>
      <c r="AI5630">
        <v>52</v>
      </c>
      <c r="AJ5630">
        <v>45</v>
      </c>
      <c r="AK5630">
        <v>33</v>
      </c>
      <c r="AL5630">
        <v>28</v>
      </c>
      <c r="AM5630">
        <v>23</v>
      </c>
    </row>
    <row r="5631" spans="1:39" x14ac:dyDescent="0.15">
      <c r="A5631" t="s">
        <v>141</v>
      </c>
      <c r="B5631">
        <v>30</v>
      </c>
      <c r="C5631">
        <v>1</v>
      </c>
      <c r="D5631">
        <v>0</v>
      </c>
      <c r="E5631" t="s">
        <v>32</v>
      </c>
      <c r="F5631" t="s">
        <v>206</v>
      </c>
      <c r="G5631">
        <v>2172</v>
      </c>
      <c r="H5631">
        <v>4750</v>
      </c>
      <c r="I5631">
        <v>18667</v>
      </c>
      <c r="J5631">
        <v>1177141.6299999999</v>
      </c>
      <c r="K5631">
        <v>786175.36</v>
      </c>
      <c r="L5631">
        <v>731816.95999999996</v>
      </c>
      <c r="M5631">
        <v>292143.239</v>
      </c>
      <c r="N5631">
        <v>272</v>
      </c>
      <c r="O5631">
        <v>616</v>
      </c>
      <c r="P5631">
        <v>2123</v>
      </c>
      <c r="Q5631">
        <v>143608.95999999999</v>
      </c>
      <c r="R5631">
        <v>97526.93</v>
      </c>
      <c r="S5631">
        <v>76706.399999999994</v>
      </c>
      <c r="T5631">
        <v>39315.617200000001</v>
      </c>
      <c r="U5631">
        <v>1900</v>
      </c>
      <c r="V5631">
        <v>4134</v>
      </c>
      <c r="W5631">
        <v>16544</v>
      </c>
      <c r="X5631">
        <v>1033532.67</v>
      </c>
      <c r="Y5631">
        <v>688648.43</v>
      </c>
      <c r="Z5631">
        <v>655110.56000000006</v>
      </c>
      <c r="AA5631">
        <v>252827.62179999999</v>
      </c>
      <c r="AB5631">
        <v>2153</v>
      </c>
      <c r="AC5631">
        <v>1917</v>
      </c>
      <c r="AD5631">
        <v>1682</v>
      </c>
      <c r="AE5631">
        <v>1622</v>
      </c>
      <c r="AF5631">
        <v>268</v>
      </c>
      <c r="AG5631">
        <v>238</v>
      </c>
      <c r="AH5631">
        <v>215</v>
      </c>
      <c r="AI5631">
        <v>223</v>
      </c>
      <c r="AJ5631">
        <v>1885</v>
      </c>
      <c r="AK5631">
        <v>1679</v>
      </c>
      <c r="AL5631">
        <v>1467</v>
      </c>
      <c r="AM5631">
        <v>1399</v>
      </c>
    </row>
    <row r="5632" spans="1:39" x14ac:dyDescent="0.15">
      <c r="A5632" t="s">
        <v>141</v>
      </c>
      <c r="B5632">
        <v>30</v>
      </c>
      <c r="C5632">
        <v>1</v>
      </c>
      <c r="D5632">
        <v>1</v>
      </c>
      <c r="E5632" t="s">
        <v>28</v>
      </c>
      <c r="F5632" t="s">
        <v>206</v>
      </c>
      <c r="G5632">
        <v>48291</v>
      </c>
      <c r="H5632">
        <v>117378</v>
      </c>
      <c r="I5632">
        <v>384296</v>
      </c>
      <c r="J5632">
        <v>24016248.539999999</v>
      </c>
      <c r="K5632">
        <v>17276731.989999998</v>
      </c>
      <c r="L5632">
        <v>15063629.59</v>
      </c>
      <c r="M5632">
        <v>6215705.6984000001</v>
      </c>
      <c r="N5632">
        <v>29478</v>
      </c>
      <c r="O5632">
        <v>66637</v>
      </c>
      <c r="P5632">
        <v>237339</v>
      </c>
      <c r="Q5632">
        <v>15013191.890000001</v>
      </c>
      <c r="R5632">
        <v>10668461.18</v>
      </c>
      <c r="S5632">
        <v>8939983.4800000004</v>
      </c>
      <c r="T5632">
        <v>4041482.2297999999</v>
      </c>
      <c r="U5632">
        <v>18813</v>
      </c>
      <c r="V5632">
        <v>50741</v>
      </c>
      <c r="W5632">
        <v>146957</v>
      </c>
      <c r="X5632">
        <v>9003056.6500000004</v>
      </c>
      <c r="Y5632">
        <v>6608270.8099999996</v>
      </c>
      <c r="Z5632">
        <v>6123646.1100000003</v>
      </c>
      <c r="AA5632">
        <v>2174223.4685999998</v>
      </c>
      <c r="AB5632">
        <v>46126</v>
      </c>
      <c r="AC5632">
        <v>46844</v>
      </c>
      <c r="AD5632">
        <v>31274</v>
      </c>
      <c r="AE5632">
        <v>42476</v>
      </c>
      <c r="AF5632">
        <v>28541</v>
      </c>
      <c r="AG5632">
        <v>29048</v>
      </c>
      <c r="AH5632">
        <v>21121</v>
      </c>
      <c r="AI5632">
        <v>26277</v>
      </c>
      <c r="AJ5632">
        <v>17585</v>
      </c>
      <c r="AK5632">
        <v>17796</v>
      </c>
      <c r="AL5632">
        <v>10153</v>
      </c>
      <c r="AM5632">
        <v>16199</v>
      </c>
    </row>
    <row r="5633" spans="1:39" x14ac:dyDescent="0.15">
      <c r="A5633" t="s">
        <v>141</v>
      </c>
      <c r="B5633">
        <v>30</v>
      </c>
      <c r="C5633">
        <v>1</v>
      </c>
      <c r="D5633">
        <v>1</v>
      </c>
      <c r="E5633" t="s">
        <v>30</v>
      </c>
      <c r="F5633" t="s">
        <v>206</v>
      </c>
      <c r="G5633">
        <v>4676</v>
      </c>
      <c r="H5633">
        <v>11749</v>
      </c>
      <c r="I5633">
        <v>37267</v>
      </c>
      <c r="J5633">
        <v>2337764.56</v>
      </c>
      <c r="K5633">
        <v>1687505.04</v>
      </c>
      <c r="L5633">
        <v>1448902.43</v>
      </c>
      <c r="M5633">
        <v>600933.60049999994</v>
      </c>
      <c r="N5633">
        <v>2609</v>
      </c>
      <c r="O5633">
        <v>6093</v>
      </c>
      <c r="P5633">
        <v>20950</v>
      </c>
      <c r="Q5633">
        <v>1337581.79</v>
      </c>
      <c r="R5633">
        <v>952395.23</v>
      </c>
      <c r="S5633">
        <v>780232.12</v>
      </c>
      <c r="T5633">
        <v>359598.3995</v>
      </c>
      <c r="U5633">
        <v>2067</v>
      </c>
      <c r="V5633">
        <v>5656</v>
      </c>
      <c r="W5633">
        <v>16317</v>
      </c>
      <c r="X5633">
        <v>1000182.77</v>
      </c>
      <c r="Y5633">
        <v>735109.81</v>
      </c>
      <c r="Z5633">
        <v>668670.31000000006</v>
      </c>
      <c r="AA5633">
        <v>241335.201</v>
      </c>
      <c r="AB5633">
        <v>4404</v>
      </c>
      <c r="AC5633">
        <v>4584</v>
      </c>
      <c r="AD5633">
        <v>2641</v>
      </c>
      <c r="AE5633">
        <v>4519</v>
      </c>
      <c r="AF5633">
        <v>2467</v>
      </c>
      <c r="AG5633">
        <v>2570</v>
      </c>
      <c r="AH5633">
        <v>1716</v>
      </c>
      <c r="AI5633">
        <v>2543</v>
      </c>
      <c r="AJ5633">
        <v>1937</v>
      </c>
      <c r="AK5633">
        <v>2014</v>
      </c>
      <c r="AL5633">
        <v>925</v>
      </c>
      <c r="AM5633">
        <v>1976</v>
      </c>
    </row>
    <row r="5634" spans="1:39" x14ac:dyDescent="0.15">
      <c r="A5634" t="s">
        <v>141</v>
      </c>
      <c r="B5634">
        <v>30</v>
      </c>
      <c r="C5634">
        <v>1</v>
      </c>
      <c r="D5634">
        <v>1</v>
      </c>
      <c r="E5634" t="s">
        <v>29</v>
      </c>
      <c r="F5634" t="s">
        <v>206</v>
      </c>
      <c r="G5634">
        <v>63109</v>
      </c>
      <c r="H5634">
        <v>171361</v>
      </c>
      <c r="I5634">
        <v>543973</v>
      </c>
      <c r="J5634">
        <v>33556966.210000001</v>
      </c>
      <c r="K5634">
        <v>23135403.850000001</v>
      </c>
      <c r="L5634">
        <v>20498696.52</v>
      </c>
      <c r="M5634">
        <v>8625738.3460000008</v>
      </c>
      <c r="N5634">
        <v>27543</v>
      </c>
      <c r="O5634">
        <v>68735</v>
      </c>
      <c r="P5634">
        <v>241623</v>
      </c>
      <c r="Q5634">
        <v>15093445.609999999</v>
      </c>
      <c r="R5634">
        <v>10215923.050000001</v>
      </c>
      <c r="S5634">
        <v>8583377.9700000007</v>
      </c>
      <c r="T5634">
        <v>4132524.4898999999</v>
      </c>
      <c r="U5634">
        <v>35566</v>
      </c>
      <c r="V5634">
        <v>102626</v>
      </c>
      <c r="W5634">
        <v>302350</v>
      </c>
      <c r="X5634">
        <v>18463520.600000001</v>
      </c>
      <c r="Y5634">
        <v>12919480.800000001</v>
      </c>
      <c r="Z5634">
        <v>11915318.550000001</v>
      </c>
      <c r="AA5634">
        <v>4493213.8561000004</v>
      </c>
      <c r="AB5634">
        <v>60822</v>
      </c>
      <c r="AC5634">
        <v>60452</v>
      </c>
      <c r="AD5634">
        <v>39396</v>
      </c>
      <c r="AE5634">
        <v>60605</v>
      </c>
      <c r="AF5634">
        <v>26552</v>
      </c>
      <c r="AG5634">
        <v>26451</v>
      </c>
      <c r="AH5634">
        <v>19722</v>
      </c>
      <c r="AI5634">
        <v>26498</v>
      </c>
      <c r="AJ5634">
        <v>34270</v>
      </c>
      <c r="AK5634">
        <v>34001</v>
      </c>
      <c r="AL5634">
        <v>19674</v>
      </c>
      <c r="AM5634">
        <v>34107</v>
      </c>
    </row>
    <row r="5635" spans="1:39" x14ac:dyDescent="0.15">
      <c r="A5635" t="s">
        <v>141</v>
      </c>
      <c r="B5635">
        <v>30</v>
      </c>
      <c r="C5635">
        <v>1</v>
      </c>
      <c r="D5635">
        <v>1</v>
      </c>
      <c r="E5635" t="s">
        <v>31</v>
      </c>
      <c r="F5635" t="s">
        <v>206</v>
      </c>
      <c r="G5635">
        <v>35</v>
      </c>
      <c r="H5635">
        <v>140</v>
      </c>
      <c r="I5635">
        <v>369</v>
      </c>
      <c r="J5635">
        <v>20637.45</v>
      </c>
      <c r="K5635">
        <v>14469.33</v>
      </c>
      <c r="L5635">
        <v>12745.16</v>
      </c>
      <c r="M5635">
        <v>5233.5365000000002</v>
      </c>
      <c r="N5635">
        <v>11</v>
      </c>
      <c r="O5635">
        <v>35</v>
      </c>
      <c r="P5635">
        <v>118</v>
      </c>
      <c r="Q5635">
        <v>6486.34</v>
      </c>
      <c r="R5635">
        <v>4642.3</v>
      </c>
      <c r="S5635">
        <v>3668.01</v>
      </c>
      <c r="T5635">
        <v>1718.9101000000001</v>
      </c>
      <c r="U5635">
        <v>24</v>
      </c>
      <c r="V5635">
        <v>105</v>
      </c>
      <c r="W5635">
        <v>251</v>
      </c>
      <c r="X5635">
        <v>14151.11</v>
      </c>
      <c r="Y5635">
        <v>9827.0300000000007</v>
      </c>
      <c r="Z5635">
        <v>9077.15</v>
      </c>
      <c r="AA5635">
        <v>3514.6264000000001</v>
      </c>
      <c r="AB5635">
        <v>30</v>
      </c>
      <c r="AC5635">
        <v>32</v>
      </c>
      <c r="AD5635">
        <v>21</v>
      </c>
      <c r="AE5635">
        <v>31</v>
      </c>
      <c r="AF5635">
        <v>9</v>
      </c>
      <c r="AG5635">
        <v>10</v>
      </c>
      <c r="AH5635">
        <v>8</v>
      </c>
      <c r="AI5635">
        <v>10</v>
      </c>
      <c r="AJ5635">
        <v>21</v>
      </c>
      <c r="AK5635">
        <v>22</v>
      </c>
      <c r="AL5635">
        <v>13</v>
      </c>
      <c r="AM5635">
        <v>21</v>
      </c>
    </row>
    <row r="5636" spans="1:39" x14ac:dyDescent="0.15">
      <c r="A5636" t="s">
        <v>141</v>
      </c>
      <c r="B5636">
        <v>30</v>
      </c>
      <c r="C5636">
        <v>1</v>
      </c>
      <c r="D5636">
        <v>1</v>
      </c>
      <c r="E5636" t="s">
        <v>32</v>
      </c>
      <c r="F5636" t="s">
        <v>206</v>
      </c>
      <c r="G5636">
        <v>2618</v>
      </c>
      <c r="H5636">
        <v>6805</v>
      </c>
      <c r="I5636">
        <v>22635</v>
      </c>
      <c r="J5636">
        <v>1429245.8</v>
      </c>
      <c r="K5636">
        <v>961456.7</v>
      </c>
      <c r="L5636">
        <v>888631.42</v>
      </c>
      <c r="M5636">
        <v>350484.39020000002</v>
      </c>
      <c r="N5636">
        <v>415</v>
      </c>
      <c r="O5636">
        <v>1071</v>
      </c>
      <c r="P5636">
        <v>3499</v>
      </c>
      <c r="Q5636">
        <v>227696.44</v>
      </c>
      <c r="R5636">
        <v>153537</v>
      </c>
      <c r="S5636">
        <v>129636.99</v>
      </c>
      <c r="T5636">
        <v>60659.662499999999</v>
      </c>
      <c r="U5636">
        <v>2203</v>
      </c>
      <c r="V5636">
        <v>5734</v>
      </c>
      <c r="W5636">
        <v>19136</v>
      </c>
      <c r="X5636">
        <v>1201549.3600000001</v>
      </c>
      <c r="Y5636">
        <v>807919.7</v>
      </c>
      <c r="Z5636">
        <v>758994.43</v>
      </c>
      <c r="AA5636">
        <v>289824.72769999999</v>
      </c>
      <c r="AB5636">
        <v>2574</v>
      </c>
      <c r="AC5636">
        <v>2496</v>
      </c>
      <c r="AD5636">
        <v>1629</v>
      </c>
      <c r="AE5636">
        <v>2352</v>
      </c>
      <c r="AF5636">
        <v>410</v>
      </c>
      <c r="AG5636">
        <v>381</v>
      </c>
      <c r="AH5636">
        <v>287</v>
      </c>
      <c r="AI5636">
        <v>389</v>
      </c>
      <c r="AJ5636">
        <v>2164</v>
      </c>
      <c r="AK5636">
        <v>2115</v>
      </c>
      <c r="AL5636">
        <v>1342</v>
      </c>
      <c r="AM5636">
        <v>1963</v>
      </c>
    </row>
    <row r="5637" spans="1:39" x14ac:dyDescent="0.15">
      <c r="A5637" t="s">
        <v>141</v>
      </c>
      <c r="B5637">
        <v>30</v>
      </c>
      <c r="C5637">
        <v>1</v>
      </c>
      <c r="D5637">
        <v>2</v>
      </c>
      <c r="E5637" t="s">
        <v>28</v>
      </c>
      <c r="F5637" t="s">
        <v>206</v>
      </c>
      <c r="G5637">
        <v>12050</v>
      </c>
      <c r="H5637">
        <v>22064</v>
      </c>
      <c r="I5637">
        <v>85121</v>
      </c>
      <c r="J5637">
        <v>5544924.0499999998</v>
      </c>
      <c r="K5637">
        <v>4091820.99</v>
      </c>
      <c r="L5637">
        <v>3495494.83</v>
      </c>
      <c r="M5637">
        <v>1412603.0837000001</v>
      </c>
      <c r="N5637">
        <v>6315</v>
      </c>
      <c r="O5637">
        <v>11017</v>
      </c>
      <c r="P5637">
        <v>45498</v>
      </c>
      <c r="Q5637">
        <v>3017427.64</v>
      </c>
      <c r="R5637">
        <v>2191349.7599999998</v>
      </c>
      <c r="S5637">
        <v>1721709.94</v>
      </c>
      <c r="T5637">
        <v>807767.31610000005</v>
      </c>
      <c r="U5637">
        <v>5735</v>
      </c>
      <c r="V5637">
        <v>11047</v>
      </c>
      <c r="W5637">
        <v>39623</v>
      </c>
      <c r="X5637">
        <v>2527496.41</v>
      </c>
      <c r="Y5637">
        <v>1900471.23</v>
      </c>
      <c r="Z5637">
        <v>1773784.89</v>
      </c>
      <c r="AA5637">
        <v>604835.76760000002</v>
      </c>
      <c r="AB5637">
        <v>11543</v>
      </c>
      <c r="AC5637">
        <v>11208</v>
      </c>
      <c r="AD5637">
        <v>5655</v>
      </c>
      <c r="AE5637">
        <v>10207</v>
      </c>
      <c r="AF5637">
        <v>6016</v>
      </c>
      <c r="AG5637">
        <v>6153</v>
      </c>
      <c r="AH5637">
        <v>3527</v>
      </c>
      <c r="AI5637">
        <v>5567</v>
      </c>
      <c r="AJ5637">
        <v>5527</v>
      </c>
      <c r="AK5637">
        <v>5055</v>
      </c>
      <c r="AL5637">
        <v>2128</v>
      </c>
      <c r="AM5637">
        <v>4640</v>
      </c>
    </row>
    <row r="5638" spans="1:39" x14ac:dyDescent="0.15">
      <c r="A5638" t="s">
        <v>141</v>
      </c>
      <c r="B5638">
        <v>30</v>
      </c>
      <c r="C5638">
        <v>1</v>
      </c>
      <c r="D5638">
        <v>2</v>
      </c>
      <c r="E5638" t="s">
        <v>30</v>
      </c>
      <c r="F5638" t="s">
        <v>206</v>
      </c>
      <c r="G5638">
        <v>1333</v>
      </c>
      <c r="H5638">
        <v>2583</v>
      </c>
      <c r="I5638">
        <v>9630</v>
      </c>
      <c r="J5638">
        <v>614565.5</v>
      </c>
      <c r="K5638">
        <v>451068.56</v>
      </c>
      <c r="L5638">
        <v>386441.04</v>
      </c>
      <c r="M5638">
        <v>157761.4019</v>
      </c>
      <c r="N5638">
        <v>669</v>
      </c>
      <c r="O5638">
        <v>1222</v>
      </c>
      <c r="P5638">
        <v>4856</v>
      </c>
      <c r="Q5638">
        <v>321184.09999999998</v>
      </c>
      <c r="R5638">
        <v>233784.44</v>
      </c>
      <c r="S5638">
        <v>184378.95</v>
      </c>
      <c r="T5638">
        <v>86398.4323</v>
      </c>
      <c r="U5638">
        <v>664</v>
      </c>
      <c r="V5638">
        <v>1361</v>
      </c>
      <c r="W5638">
        <v>4774</v>
      </c>
      <c r="X5638">
        <v>293381.40000000002</v>
      </c>
      <c r="Y5638">
        <v>217284.12</v>
      </c>
      <c r="Z5638">
        <v>202062.09</v>
      </c>
      <c r="AA5638">
        <v>71362.969599999997</v>
      </c>
      <c r="AB5638">
        <v>1238</v>
      </c>
      <c r="AC5638">
        <v>1262</v>
      </c>
      <c r="AD5638">
        <v>598</v>
      </c>
      <c r="AE5638">
        <v>1298</v>
      </c>
      <c r="AF5638">
        <v>619</v>
      </c>
      <c r="AG5638">
        <v>652</v>
      </c>
      <c r="AH5638">
        <v>362</v>
      </c>
      <c r="AI5638">
        <v>649</v>
      </c>
      <c r="AJ5638">
        <v>619</v>
      </c>
      <c r="AK5638">
        <v>610</v>
      </c>
      <c r="AL5638">
        <v>236</v>
      </c>
      <c r="AM5638">
        <v>649</v>
      </c>
    </row>
    <row r="5639" spans="1:39" x14ac:dyDescent="0.15">
      <c r="A5639" t="s">
        <v>141</v>
      </c>
      <c r="B5639">
        <v>30</v>
      </c>
      <c r="C5639">
        <v>1</v>
      </c>
      <c r="D5639">
        <v>2</v>
      </c>
      <c r="E5639" t="s">
        <v>29</v>
      </c>
      <c r="F5639" t="s">
        <v>206</v>
      </c>
      <c r="G5639">
        <v>5711</v>
      </c>
      <c r="H5639">
        <v>10949</v>
      </c>
      <c r="I5639">
        <v>44076</v>
      </c>
      <c r="J5639">
        <v>2812089.02</v>
      </c>
      <c r="K5639">
        <v>1990087.43</v>
      </c>
      <c r="L5639">
        <v>1750492.85</v>
      </c>
      <c r="M5639">
        <v>718650.61109999998</v>
      </c>
      <c r="N5639">
        <v>2248</v>
      </c>
      <c r="O5639">
        <v>3924</v>
      </c>
      <c r="P5639">
        <v>17128</v>
      </c>
      <c r="Q5639">
        <v>1126196.5</v>
      </c>
      <c r="R5639">
        <v>791374.66</v>
      </c>
      <c r="S5639">
        <v>630295.47</v>
      </c>
      <c r="T5639">
        <v>311557.66190000001</v>
      </c>
      <c r="U5639">
        <v>3463</v>
      </c>
      <c r="V5639">
        <v>7025</v>
      </c>
      <c r="W5639">
        <v>26948</v>
      </c>
      <c r="X5639">
        <v>1685892.52</v>
      </c>
      <c r="Y5639">
        <v>1198712.77</v>
      </c>
      <c r="Z5639">
        <v>1120197.3799999999</v>
      </c>
      <c r="AA5639">
        <v>407092.94919999997</v>
      </c>
      <c r="AB5639">
        <v>5470</v>
      </c>
      <c r="AC5639">
        <v>5395</v>
      </c>
      <c r="AD5639">
        <v>2648</v>
      </c>
      <c r="AE5639">
        <v>5466</v>
      </c>
      <c r="AF5639">
        <v>2149</v>
      </c>
      <c r="AG5639">
        <v>2145</v>
      </c>
      <c r="AH5639">
        <v>1290</v>
      </c>
      <c r="AI5639">
        <v>2171</v>
      </c>
      <c r="AJ5639">
        <v>3321</v>
      </c>
      <c r="AK5639">
        <v>3250</v>
      </c>
      <c r="AL5639">
        <v>1358</v>
      </c>
      <c r="AM5639">
        <v>3295</v>
      </c>
    </row>
    <row r="5640" spans="1:39" x14ac:dyDescent="0.15">
      <c r="A5640" t="s">
        <v>141</v>
      </c>
      <c r="B5640">
        <v>30</v>
      </c>
      <c r="C5640">
        <v>1</v>
      </c>
      <c r="D5640">
        <v>2</v>
      </c>
      <c r="E5640" t="s">
        <v>31</v>
      </c>
      <c r="F5640" t="s">
        <v>206</v>
      </c>
      <c r="G5640">
        <v>1</v>
      </c>
      <c r="H5640">
        <v>2</v>
      </c>
      <c r="I5640">
        <v>4</v>
      </c>
      <c r="J5640">
        <v>266</v>
      </c>
      <c r="K5640">
        <v>266</v>
      </c>
      <c r="L5640">
        <v>266</v>
      </c>
      <c r="M5640">
        <v>52.290399999999998</v>
      </c>
      <c r="N5640">
        <v>1</v>
      </c>
      <c r="O5640">
        <v>2</v>
      </c>
      <c r="P5640">
        <v>4</v>
      </c>
      <c r="Q5640">
        <v>266</v>
      </c>
      <c r="R5640">
        <v>266</v>
      </c>
      <c r="S5640">
        <v>266</v>
      </c>
      <c r="T5640">
        <v>52.290399999999998</v>
      </c>
      <c r="U5640">
        <v>0</v>
      </c>
      <c r="V5640">
        <v>0</v>
      </c>
      <c r="W5640">
        <v>0</v>
      </c>
      <c r="X5640">
        <v>0</v>
      </c>
      <c r="Y5640">
        <v>0</v>
      </c>
      <c r="Z5640">
        <v>0</v>
      </c>
      <c r="AA5640">
        <v>0</v>
      </c>
      <c r="AB5640">
        <v>1</v>
      </c>
      <c r="AC5640">
        <v>1</v>
      </c>
      <c r="AD5640">
        <v>0</v>
      </c>
      <c r="AE5640">
        <v>1</v>
      </c>
      <c r="AF5640">
        <v>1</v>
      </c>
      <c r="AG5640">
        <v>1</v>
      </c>
      <c r="AH5640">
        <v>0</v>
      </c>
      <c r="AI5640">
        <v>1</v>
      </c>
      <c r="AJ5640">
        <v>0</v>
      </c>
      <c r="AK5640">
        <v>0</v>
      </c>
      <c r="AL5640">
        <v>0</v>
      </c>
      <c r="AM5640">
        <v>0</v>
      </c>
    </row>
    <row r="5641" spans="1:39" x14ac:dyDescent="0.15">
      <c r="A5641" t="s">
        <v>141</v>
      </c>
      <c r="B5641">
        <v>30</v>
      </c>
      <c r="C5641">
        <v>1</v>
      </c>
      <c r="D5641">
        <v>2</v>
      </c>
      <c r="E5641" t="s">
        <v>32</v>
      </c>
      <c r="F5641" t="s">
        <v>206</v>
      </c>
      <c r="G5641">
        <v>1300</v>
      </c>
      <c r="H5641">
        <v>2828</v>
      </c>
      <c r="I5641">
        <v>11026</v>
      </c>
      <c r="J5641">
        <v>705247.54</v>
      </c>
      <c r="K5641">
        <v>476201.18</v>
      </c>
      <c r="L5641">
        <v>438356.34</v>
      </c>
      <c r="M5641">
        <v>172466.56419999999</v>
      </c>
      <c r="N5641">
        <v>161</v>
      </c>
      <c r="O5641">
        <v>333</v>
      </c>
      <c r="P5641">
        <v>1244</v>
      </c>
      <c r="Q5641">
        <v>84855.9</v>
      </c>
      <c r="R5641">
        <v>58304.44</v>
      </c>
      <c r="S5641">
        <v>45305.06</v>
      </c>
      <c r="T5641">
        <v>22412.5236</v>
      </c>
      <c r="U5641">
        <v>1139</v>
      </c>
      <c r="V5641">
        <v>2495</v>
      </c>
      <c r="W5641">
        <v>9782</v>
      </c>
      <c r="X5641">
        <v>620391.64</v>
      </c>
      <c r="Y5641">
        <v>417896.74</v>
      </c>
      <c r="Z5641">
        <v>393051.28</v>
      </c>
      <c r="AA5641">
        <v>150054.04060000001</v>
      </c>
      <c r="AB5641">
        <v>1259</v>
      </c>
      <c r="AC5641">
        <v>1189</v>
      </c>
      <c r="AD5641">
        <v>623</v>
      </c>
      <c r="AE5641">
        <v>1122</v>
      </c>
      <c r="AF5641">
        <v>159</v>
      </c>
      <c r="AG5641">
        <v>141</v>
      </c>
      <c r="AH5641">
        <v>85</v>
      </c>
      <c r="AI5641">
        <v>151</v>
      </c>
      <c r="AJ5641">
        <v>1100</v>
      </c>
      <c r="AK5641">
        <v>1048</v>
      </c>
      <c r="AL5641">
        <v>538</v>
      </c>
      <c r="AM5641">
        <v>971</v>
      </c>
    </row>
    <row r="5642" spans="1:39" x14ac:dyDescent="0.15">
      <c r="A5642" t="s">
        <v>141</v>
      </c>
      <c r="B5642">
        <v>30</v>
      </c>
      <c r="C5642">
        <v>2</v>
      </c>
      <c r="D5642">
        <v>0</v>
      </c>
      <c r="E5642" t="s">
        <v>28</v>
      </c>
      <c r="F5642" t="s">
        <v>206</v>
      </c>
      <c r="G5642">
        <v>2732</v>
      </c>
      <c r="H5642">
        <v>8522</v>
      </c>
      <c r="I5642">
        <v>24116</v>
      </c>
      <c r="J5642">
        <v>1455916.58</v>
      </c>
      <c r="K5642">
        <v>1005484.1</v>
      </c>
      <c r="L5642">
        <v>787679.79</v>
      </c>
      <c r="M5642">
        <v>392263.11190000002</v>
      </c>
      <c r="N5642">
        <v>2732</v>
      </c>
      <c r="O5642">
        <v>4049</v>
      </c>
      <c r="P5642">
        <v>13236</v>
      </c>
      <c r="Q5642">
        <v>794703.57</v>
      </c>
      <c r="R5642">
        <v>532822.11</v>
      </c>
      <c r="S5642">
        <v>343370.73</v>
      </c>
      <c r="T5642">
        <v>224263.3603</v>
      </c>
      <c r="U5642">
        <v>2732</v>
      </c>
      <c r="V5642">
        <v>4473</v>
      </c>
      <c r="W5642">
        <v>10880</v>
      </c>
      <c r="X5642">
        <v>661213.01</v>
      </c>
      <c r="Y5642">
        <v>472661.99</v>
      </c>
      <c r="Z5642">
        <v>444309.06</v>
      </c>
      <c r="AA5642">
        <v>167999.75159999999</v>
      </c>
      <c r="AB5642">
        <v>2704</v>
      </c>
      <c r="AC5642">
        <v>2714</v>
      </c>
      <c r="AD5642">
        <v>2381</v>
      </c>
      <c r="AE5642">
        <v>2114</v>
      </c>
      <c r="AF5642">
        <v>2704</v>
      </c>
      <c r="AG5642">
        <v>2714</v>
      </c>
      <c r="AH5642">
        <v>2381</v>
      </c>
      <c r="AI5642">
        <v>2114</v>
      </c>
      <c r="AJ5642">
        <v>2704</v>
      </c>
      <c r="AK5642">
        <v>2714</v>
      </c>
      <c r="AL5642">
        <v>2381</v>
      </c>
      <c r="AM5642">
        <v>2114</v>
      </c>
    </row>
    <row r="5643" spans="1:39" x14ac:dyDescent="0.15">
      <c r="A5643" t="s">
        <v>141</v>
      </c>
      <c r="B5643">
        <v>30</v>
      </c>
      <c r="C5643">
        <v>2</v>
      </c>
      <c r="D5643">
        <v>0</v>
      </c>
      <c r="E5643" t="s">
        <v>30</v>
      </c>
      <c r="F5643" t="s">
        <v>206</v>
      </c>
      <c r="G5643">
        <v>3</v>
      </c>
      <c r="H5643">
        <v>7</v>
      </c>
      <c r="I5643">
        <v>30</v>
      </c>
      <c r="J5643">
        <v>1435.92</v>
      </c>
      <c r="K5643">
        <v>1003.83</v>
      </c>
      <c r="L5643">
        <v>796.63</v>
      </c>
      <c r="M5643">
        <v>350.11489999999998</v>
      </c>
      <c r="N5643">
        <v>3</v>
      </c>
      <c r="O5643">
        <v>4</v>
      </c>
      <c r="P5643">
        <v>17</v>
      </c>
      <c r="Q5643">
        <v>902.96</v>
      </c>
      <c r="R5643">
        <v>640.76</v>
      </c>
      <c r="S5643">
        <v>433.56</v>
      </c>
      <c r="T5643">
        <v>225.2749</v>
      </c>
      <c r="U5643">
        <v>3</v>
      </c>
      <c r="V5643">
        <v>3</v>
      </c>
      <c r="W5643">
        <v>13</v>
      </c>
      <c r="X5643">
        <v>532.96</v>
      </c>
      <c r="Y5643">
        <v>363.07</v>
      </c>
      <c r="Z5643">
        <v>363.07</v>
      </c>
      <c r="AA5643">
        <v>124.84</v>
      </c>
      <c r="AB5643">
        <v>2</v>
      </c>
      <c r="AC5643">
        <v>3</v>
      </c>
      <c r="AD5643">
        <v>3</v>
      </c>
      <c r="AE5643">
        <v>1</v>
      </c>
      <c r="AF5643">
        <v>2</v>
      </c>
      <c r="AG5643">
        <v>3</v>
      </c>
      <c r="AH5643">
        <v>3</v>
      </c>
      <c r="AI5643">
        <v>1</v>
      </c>
      <c r="AJ5643">
        <v>2</v>
      </c>
      <c r="AK5643">
        <v>3</v>
      </c>
      <c r="AL5643">
        <v>3</v>
      </c>
      <c r="AM5643">
        <v>1</v>
      </c>
    </row>
    <row r="5644" spans="1:39" x14ac:dyDescent="0.15">
      <c r="A5644" t="s">
        <v>141</v>
      </c>
      <c r="B5644">
        <v>30</v>
      </c>
      <c r="C5644">
        <v>2</v>
      </c>
      <c r="D5644">
        <v>0</v>
      </c>
      <c r="E5644" t="s">
        <v>29</v>
      </c>
      <c r="F5644" t="s">
        <v>206</v>
      </c>
      <c r="G5644">
        <v>46</v>
      </c>
      <c r="H5644">
        <v>152</v>
      </c>
      <c r="I5644">
        <v>459</v>
      </c>
      <c r="J5644">
        <v>26458.48</v>
      </c>
      <c r="K5644">
        <v>17395.53</v>
      </c>
      <c r="L5644">
        <v>14657.44</v>
      </c>
      <c r="M5644">
        <v>7309.5722999999998</v>
      </c>
      <c r="N5644">
        <v>46</v>
      </c>
      <c r="O5644">
        <v>73</v>
      </c>
      <c r="P5644">
        <v>247</v>
      </c>
      <c r="Q5644">
        <v>14475.53</v>
      </c>
      <c r="R5644">
        <v>9220.83</v>
      </c>
      <c r="S5644">
        <v>7114.83</v>
      </c>
      <c r="T5644">
        <v>4301.4916999999996</v>
      </c>
      <c r="U5644">
        <v>46</v>
      </c>
      <c r="V5644">
        <v>79</v>
      </c>
      <c r="W5644">
        <v>212</v>
      </c>
      <c r="X5644">
        <v>11982.95</v>
      </c>
      <c r="Y5644">
        <v>8174.7</v>
      </c>
      <c r="Z5644">
        <v>7542.61</v>
      </c>
      <c r="AA5644">
        <v>3008.0805999999998</v>
      </c>
      <c r="AB5644">
        <v>46</v>
      </c>
      <c r="AC5644">
        <v>46</v>
      </c>
      <c r="AD5644">
        <v>38</v>
      </c>
      <c r="AE5644">
        <v>40</v>
      </c>
      <c r="AF5644">
        <v>46</v>
      </c>
      <c r="AG5644">
        <v>46</v>
      </c>
      <c r="AH5644">
        <v>38</v>
      </c>
      <c r="AI5644">
        <v>40</v>
      </c>
      <c r="AJ5644">
        <v>46</v>
      </c>
      <c r="AK5644">
        <v>46</v>
      </c>
      <c r="AL5644">
        <v>38</v>
      </c>
      <c r="AM5644">
        <v>40</v>
      </c>
    </row>
    <row r="5645" spans="1:39" x14ac:dyDescent="0.15">
      <c r="A5645" t="s">
        <v>141</v>
      </c>
      <c r="B5645">
        <v>30</v>
      </c>
      <c r="C5645">
        <v>2</v>
      </c>
      <c r="D5645">
        <v>0</v>
      </c>
      <c r="E5645" t="s">
        <v>32</v>
      </c>
      <c r="F5645" t="s">
        <v>206</v>
      </c>
      <c r="G5645">
        <v>782</v>
      </c>
      <c r="H5645">
        <v>2729</v>
      </c>
      <c r="I5645">
        <v>8253</v>
      </c>
      <c r="J5645">
        <v>493653.18</v>
      </c>
      <c r="K5645">
        <v>321508.02</v>
      </c>
      <c r="L5645">
        <v>275307.37</v>
      </c>
      <c r="M5645">
        <v>130795.02469999999</v>
      </c>
      <c r="N5645">
        <v>782</v>
      </c>
      <c r="O5645">
        <v>1153</v>
      </c>
      <c r="P5645">
        <v>3582</v>
      </c>
      <c r="Q5645">
        <v>205254.32</v>
      </c>
      <c r="R5645">
        <v>131685.38</v>
      </c>
      <c r="S5645">
        <v>93699.26</v>
      </c>
      <c r="T5645">
        <v>60049.299800000001</v>
      </c>
      <c r="U5645">
        <v>782</v>
      </c>
      <c r="V5645">
        <v>1576</v>
      </c>
      <c r="W5645">
        <v>4671</v>
      </c>
      <c r="X5645">
        <v>288398.86</v>
      </c>
      <c r="Y5645">
        <v>189822.64</v>
      </c>
      <c r="Z5645">
        <v>181608.11</v>
      </c>
      <c r="AA5645">
        <v>70745.724900000001</v>
      </c>
      <c r="AB5645">
        <v>774</v>
      </c>
      <c r="AC5645">
        <v>760</v>
      </c>
      <c r="AD5645">
        <v>701</v>
      </c>
      <c r="AE5645">
        <v>662</v>
      </c>
      <c r="AF5645">
        <v>774</v>
      </c>
      <c r="AG5645">
        <v>760</v>
      </c>
      <c r="AH5645">
        <v>701</v>
      </c>
      <c r="AI5645">
        <v>662</v>
      </c>
      <c r="AJ5645">
        <v>774</v>
      </c>
      <c r="AK5645">
        <v>760</v>
      </c>
      <c r="AL5645">
        <v>701</v>
      </c>
      <c r="AM5645">
        <v>662</v>
      </c>
    </row>
    <row r="5646" spans="1:39" x14ac:dyDescent="0.15">
      <c r="A5646" t="s">
        <v>141</v>
      </c>
      <c r="B5646">
        <v>30</v>
      </c>
      <c r="C5646">
        <v>2</v>
      </c>
      <c r="D5646">
        <v>1</v>
      </c>
      <c r="E5646" t="s">
        <v>28</v>
      </c>
      <c r="F5646" t="s">
        <v>206</v>
      </c>
      <c r="G5646">
        <v>17972</v>
      </c>
      <c r="H5646">
        <v>62808</v>
      </c>
      <c r="I5646">
        <v>167754</v>
      </c>
      <c r="J5646">
        <v>9897864.4600000009</v>
      </c>
      <c r="K5646">
        <v>6932337.4500000002</v>
      </c>
      <c r="L5646">
        <v>5724097.8499999996</v>
      </c>
      <c r="M5646">
        <v>2628278.6628999999</v>
      </c>
      <c r="N5646">
        <v>17972</v>
      </c>
      <c r="O5646">
        <v>30355</v>
      </c>
      <c r="P5646">
        <v>93412</v>
      </c>
      <c r="Q5646">
        <v>5520616.9199999999</v>
      </c>
      <c r="R5646">
        <v>3751834.43</v>
      </c>
      <c r="S5646">
        <v>2731145.56</v>
      </c>
      <c r="T5646">
        <v>1533594.8816</v>
      </c>
      <c r="U5646">
        <v>17972</v>
      </c>
      <c r="V5646">
        <v>32453</v>
      </c>
      <c r="W5646">
        <v>74342</v>
      </c>
      <c r="X5646">
        <v>4377247.54</v>
      </c>
      <c r="Y5646">
        <v>3180503.02</v>
      </c>
      <c r="Z5646">
        <v>2992952.29</v>
      </c>
      <c r="AA5646">
        <v>1094683.7812999999</v>
      </c>
      <c r="AB5646">
        <v>17366</v>
      </c>
      <c r="AC5646">
        <v>17884</v>
      </c>
      <c r="AD5646">
        <v>13384</v>
      </c>
      <c r="AE5646">
        <v>16943</v>
      </c>
      <c r="AF5646">
        <v>17366</v>
      </c>
      <c r="AG5646">
        <v>17884</v>
      </c>
      <c r="AH5646">
        <v>13384</v>
      </c>
      <c r="AI5646">
        <v>16943</v>
      </c>
      <c r="AJ5646">
        <v>17366</v>
      </c>
      <c r="AK5646">
        <v>17884</v>
      </c>
      <c r="AL5646">
        <v>13384</v>
      </c>
      <c r="AM5646">
        <v>16943</v>
      </c>
    </row>
    <row r="5647" spans="1:39" x14ac:dyDescent="0.15">
      <c r="A5647" t="s">
        <v>141</v>
      </c>
      <c r="B5647">
        <v>30</v>
      </c>
      <c r="C5647">
        <v>2</v>
      </c>
      <c r="D5647">
        <v>1</v>
      </c>
      <c r="E5647" t="s">
        <v>30</v>
      </c>
      <c r="F5647" t="s">
        <v>206</v>
      </c>
      <c r="G5647">
        <v>1848</v>
      </c>
      <c r="H5647">
        <v>6708</v>
      </c>
      <c r="I5647">
        <v>17837</v>
      </c>
      <c r="J5647">
        <v>1053435.93</v>
      </c>
      <c r="K5647">
        <v>738176.08</v>
      </c>
      <c r="L5647">
        <v>601371.68999999994</v>
      </c>
      <c r="M5647">
        <v>280926.21980000002</v>
      </c>
      <c r="N5647">
        <v>1848</v>
      </c>
      <c r="O5647">
        <v>3116</v>
      </c>
      <c r="P5647">
        <v>9544</v>
      </c>
      <c r="Q5647">
        <v>570146.81000000006</v>
      </c>
      <c r="R5647">
        <v>388720.4</v>
      </c>
      <c r="S5647">
        <v>274918.05</v>
      </c>
      <c r="T5647">
        <v>159244.5949</v>
      </c>
      <c r="U5647">
        <v>1848</v>
      </c>
      <c r="V5647">
        <v>3592</v>
      </c>
      <c r="W5647">
        <v>8293</v>
      </c>
      <c r="X5647">
        <v>483289.12</v>
      </c>
      <c r="Y5647">
        <v>349455.68</v>
      </c>
      <c r="Z5647">
        <v>326453.64</v>
      </c>
      <c r="AA5647">
        <v>121681.6249</v>
      </c>
      <c r="AB5647">
        <v>1752</v>
      </c>
      <c r="AC5647">
        <v>1839</v>
      </c>
      <c r="AD5647">
        <v>1231</v>
      </c>
      <c r="AE5647">
        <v>1797</v>
      </c>
      <c r="AF5647">
        <v>1752</v>
      </c>
      <c r="AG5647">
        <v>1839</v>
      </c>
      <c r="AH5647">
        <v>1231</v>
      </c>
      <c r="AI5647">
        <v>1797</v>
      </c>
      <c r="AJ5647">
        <v>1752</v>
      </c>
      <c r="AK5647">
        <v>1839</v>
      </c>
      <c r="AL5647">
        <v>1231</v>
      </c>
      <c r="AM5647">
        <v>1797</v>
      </c>
    </row>
    <row r="5648" spans="1:39" x14ac:dyDescent="0.15">
      <c r="A5648" t="s">
        <v>141</v>
      </c>
      <c r="B5648">
        <v>30</v>
      </c>
      <c r="C5648">
        <v>2</v>
      </c>
      <c r="D5648">
        <v>1</v>
      </c>
      <c r="E5648" t="s">
        <v>29</v>
      </c>
      <c r="F5648" t="s">
        <v>206</v>
      </c>
      <c r="G5648">
        <v>35304</v>
      </c>
      <c r="H5648">
        <v>134699</v>
      </c>
      <c r="I5648">
        <v>362453</v>
      </c>
      <c r="J5648">
        <v>21273834.309999999</v>
      </c>
      <c r="K5648">
        <v>14191535.5</v>
      </c>
      <c r="L5648">
        <v>11801291.51</v>
      </c>
      <c r="M5648">
        <v>5658701.1085999999</v>
      </c>
      <c r="N5648">
        <v>35304</v>
      </c>
      <c r="O5648">
        <v>62575</v>
      </c>
      <c r="P5648">
        <v>189834</v>
      </c>
      <c r="Q5648">
        <v>11226855.720000001</v>
      </c>
      <c r="R5648">
        <v>7279664.0099999998</v>
      </c>
      <c r="S5648">
        <v>5346336.0999999996</v>
      </c>
      <c r="T5648">
        <v>3134469.8983</v>
      </c>
      <c r="U5648">
        <v>35304</v>
      </c>
      <c r="V5648">
        <v>72124</v>
      </c>
      <c r="W5648">
        <v>172619</v>
      </c>
      <c r="X5648">
        <v>10046978.59</v>
      </c>
      <c r="Y5648">
        <v>6911871.4900000002</v>
      </c>
      <c r="Z5648">
        <v>6454955.4100000001</v>
      </c>
      <c r="AA5648">
        <v>2524231.2102999999</v>
      </c>
      <c r="AB5648">
        <v>33965</v>
      </c>
      <c r="AC5648">
        <v>34006</v>
      </c>
      <c r="AD5648">
        <v>25992</v>
      </c>
      <c r="AE5648">
        <v>34361</v>
      </c>
      <c r="AF5648">
        <v>33965</v>
      </c>
      <c r="AG5648">
        <v>34006</v>
      </c>
      <c r="AH5648">
        <v>25992</v>
      </c>
      <c r="AI5648">
        <v>34361</v>
      </c>
      <c r="AJ5648">
        <v>33965</v>
      </c>
      <c r="AK5648">
        <v>34006</v>
      </c>
      <c r="AL5648">
        <v>25992</v>
      </c>
      <c r="AM5648">
        <v>34361</v>
      </c>
    </row>
    <row r="5649" spans="1:39" x14ac:dyDescent="0.15">
      <c r="A5649" t="s">
        <v>141</v>
      </c>
      <c r="B5649">
        <v>30</v>
      </c>
      <c r="C5649">
        <v>2</v>
      </c>
      <c r="D5649">
        <v>1</v>
      </c>
      <c r="E5649" t="s">
        <v>31</v>
      </c>
      <c r="F5649" t="s">
        <v>206</v>
      </c>
      <c r="G5649">
        <v>27</v>
      </c>
      <c r="H5649">
        <v>116</v>
      </c>
      <c r="I5649">
        <v>309</v>
      </c>
      <c r="J5649">
        <v>17461.66</v>
      </c>
      <c r="K5649">
        <v>11584.16</v>
      </c>
      <c r="L5649">
        <v>10217.870000000001</v>
      </c>
      <c r="M5649">
        <v>4681.1418999999996</v>
      </c>
      <c r="N5649">
        <v>27</v>
      </c>
      <c r="O5649">
        <v>45</v>
      </c>
      <c r="P5649">
        <v>133</v>
      </c>
      <c r="Q5649">
        <v>7240.11</v>
      </c>
      <c r="R5649">
        <v>4541.55</v>
      </c>
      <c r="S5649">
        <v>3611.71</v>
      </c>
      <c r="T5649">
        <v>2102.9267</v>
      </c>
      <c r="U5649">
        <v>27</v>
      </c>
      <c r="V5649">
        <v>71</v>
      </c>
      <c r="W5649">
        <v>176</v>
      </c>
      <c r="X5649">
        <v>10221.549999999999</v>
      </c>
      <c r="Y5649">
        <v>7042.61</v>
      </c>
      <c r="Z5649">
        <v>6606.16</v>
      </c>
      <c r="AA5649">
        <v>2578.2152000000001</v>
      </c>
      <c r="AB5649">
        <v>27</v>
      </c>
      <c r="AC5649">
        <v>26</v>
      </c>
      <c r="AD5649">
        <v>21</v>
      </c>
      <c r="AE5649">
        <v>25</v>
      </c>
      <c r="AF5649">
        <v>27</v>
      </c>
      <c r="AG5649">
        <v>26</v>
      </c>
      <c r="AH5649">
        <v>21</v>
      </c>
      <c r="AI5649">
        <v>25</v>
      </c>
      <c r="AJ5649">
        <v>27</v>
      </c>
      <c r="AK5649">
        <v>26</v>
      </c>
      <c r="AL5649">
        <v>21</v>
      </c>
      <c r="AM5649">
        <v>25</v>
      </c>
    </row>
    <row r="5650" spans="1:39" x14ac:dyDescent="0.15">
      <c r="A5650" t="s">
        <v>141</v>
      </c>
      <c r="B5650">
        <v>30</v>
      </c>
      <c r="C5650">
        <v>2</v>
      </c>
      <c r="D5650">
        <v>1</v>
      </c>
      <c r="E5650" t="s">
        <v>32</v>
      </c>
      <c r="F5650" t="s">
        <v>206</v>
      </c>
      <c r="G5650">
        <v>1596</v>
      </c>
      <c r="H5650">
        <v>6013</v>
      </c>
      <c r="I5650">
        <v>17063</v>
      </c>
      <c r="J5650">
        <v>1012303.06</v>
      </c>
      <c r="K5650">
        <v>667592.79</v>
      </c>
      <c r="L5650">
        <v>574031.26</v>
      </c>
      <c r="M5650">
        <v>267687.16989999998</v>
      </c>
      <c r="N5650">
        <v>1596</v>
      </c>
      <c r="O5650">
        <v>2664</v>
      </c>
      <c r="P5650">
        <v>7643</v>
      </c>
      <c r="Q5650">
        <v>443984.33</v>
      </c>
      <c r="R5650">
        <v>290621.18</v>
      </c>
      <c r="S5650">
        <v>214828.67</v>
      </c>
      <c r="T5650">
        <v>125478.0687</v>
      </c>
      <c r="U5650">
        <v>1596</v>
      </c>
      <c r="V5650">
        <v>3349</v>
      </c>
      <c r="W5650">
        <v>9420</v>
      </c>
      <c r="X5650">
        <v>568318.73</v>
      </c>
      <c r="Y5650">
        <v>376971.61</v>
      </c>
      <c r="Z5650">
        <v>359202.59</v>
      </c>
      <c r="AA5650">
        <v>142209.1012</v>
      </c>
      <c r="AB5650">
        <v>1565</v>
      </c>
      <c r="AC5650">
        <v>1565</v>
      </c>
      <c r="AD5650">
        <v>1235</v>
      </c>
      <c r="AE5650">
        <v>1510</v>
      </c>
      <c r="AF5650">
        <v>1565</v>
      </c>
      <c r="AG5650">
        <v>1565</v>
      </c>
      <c r="AH5650">
        <v>1235</v>
      </c>
      <c r="AI5650">
        <v>1510</v>
      </c>
      <c r="AJ5650">
        <v>1565</v>
      </c>
      <c r="AK5650">
        <v>1565</v>
      </c>
      <c r="AL5650">
        <v>1235</v>
      </c>
      <c r="AM5650">
        <v>1510</v>
      </c>
    </row>
    <row r="5651" spans="1:39" x14ac:dyDescent="0.15">
      <c r="A5651" t="s">
        <v>141</v>
      </c>
      <c r="B5651">
        <v>30</v>
      </c>
      <c r="C5651">
        <v>2</v>
      </c>
      <c r="D5651">
        <v>2</v>
      </c>
      <c r="E5651" t="s">
        <v>28</v>
      </c>
      <c r="F5651" t="s">
        <v>206</v>
      </c>
      <c r="G5651">
        <v>2833</v>
      </c>
      <c r="H5651">
        <v>8524</v>
      </c>
      <c r="I5651">
        <v>24250</v>
      </c>
      <c r="J5651">
        <v>1479784.13</v>
      </c>
      <c r="K5651">
        <v>1039265.56</v>
      </c>
      <c r="L5651">
        <v>829402.06</v>
      </c>
      <c r="M5651">
        <v>390008.05650000001</v>
      </c>
      <c r="N5651">
        <v>2833</v>
      </c>
      <c r="O5651">
        <v>4074</v>
      </c>
      <c r="P5651">
        <v>13329</v>
      </c>
      <c r="Q5651">
        <v>817165.27</v>
      </c>
      <c r="R5651">
        <v>558118.47</v>
      </c>
      <c r="S5651">
        <v>370845.46</v>
      </c>
      <c r="T5651">
        <v>224288.05420000001</v>
      </c>
      <c r="U5651">
        <v>2833</v>
      </c>
      <c r="V5651">
        <v>4450</v>
      </c>
      <c r="W5651">
        <v>10921</v>
      </c>
      <c r="X5651">
        <v>662618.86</v>
      </c>
      <c r="Y5651">
        <v>481147.09</v>
      </c>
      <c r="Z5651">
        <v>458556.6</v>
      </c>
      <c r="AA5651">
        <v>165720.00229999999</v>
      </c>
      <c r="AB5651">
        <v>2710</v>
      </c>
      <c r="AC5651">
        <v>2808</v>
      </c>
      <c r="AD5651">
        <v>1795</v>
      </c>
      <c r="AE5651">
        <v>2591</v>
      </c>
      <c r="AF5651">
        <v>2710</v>
      </c>
      <c r="AG5651">
        <v>2808</v>
      </c>
      <c r="AH5651">
        <v>1795</v>
      </c>
      <c r="AI5651">
        <v>2591</v>
      </c>
      <c r="AJ5651">
        <v>2710</v>
      </c>
      <c r="AK5651">
        <v>2808</v>
      </c>
      <c r="AL5651">
        <v>1795</v>
      </c>
      <c r="AM5651">
        <v>2591</v>
      </c>
    </row>
    <row r="5652" spans="1:39" x14ac:dyDescent="0.15">
      <c r="A5652" t="s">
        <v>141</v>
      </c>
      <c r="B5652">
        <v>30</v>
      </c>
      <c r="C5652">
        <v>2</v>
      </c>
      <c r="D5652">
        <v>2</v>
      </c>
      <c r="E5652" t="s">
        <v>30</v>
      </c>
      <c r="F5652" t="s">
        <v>206</v>
      </c>
      <c r="G5652">
        <v>365</v>
      </c>
      <c r="H5652">
        <v>1111</v>
      </c>
      <c r="I5652">
        <v>3002</v>
      </c>
      <c r="J5652">
        <v>186203.74</v>
      </c>
      <c r="K5652">
        <v>134244.51</v>
      </c>
      <c r="L5652">
        <v>105024.29</v>
      </c>
      <c r="M5652">
        <v>48730.017699999997</v>
      </c>
      <c r="N5652">
        <v>365</v>
      </c>
      <c r="O5652">
        <v>520</v>
      </c>
      <c r="P5652">
        <v>1651</v>
      </c>
      <c r="Q5652">
        <v>102620.32</v>
      </c>
      <c r="R5652">
        <v>72391.78</v>
      </c>
      <c r="S5652">
        <v>46003.13</v>
      </c>
      <c r="T5652">
        <v>27892.86</v>
      </c>
      <c r="U5652">
        <v>365</v>
      </c>
      <c r="V5652">
        <v>591</v>
      </c>
      <c r="W5652">
        <v>1351</v>
      </c>
      <c r="X5652">
        <v>83583.42</v>
      </c>
      <c r="Y5652">
        <v>61852.73</v>
      </c>
      <c r="Z5652">
        <v>59021.16</v>
      </c>
      <c r="AA5652">
        <v>20837.1577</v>
      </c>
      <c r="AB5652">
        <v>343</v>
      </c>
      <c r="AC5652">
        <v>359</v>
      </c>
      <c r="AD5652">
        <v>230</v>
      </c>
      <c r="AE5652">
        <v>356</v>
      </c>
      <c r="AF5652">
        <v>343</v>
      </c>
      <c r="AG5652">
        <v>359</v>
      </c>
      <c r="AH5652">
        <v>230</v>
      </c>
      <c r="AI5652">
        <v>356</v>
      </c>
      <c r="AJ5652">
        <v>343</v>
      </c>
      <c r="AK5652">
        <v>359</v>
      </c>
      <c r="AL5652">
        <v>230</v>
      </c>
      <c r="AM5652">
        <v>356</v>
      </c>
    </row>
    <row r="5653" spans="1:39" x14ac:dyDescent="0.15">
      <c r="A5653" t="s">
        <v>141</v>
      </c>
      <c r="B5653">
        <v>30</v>
      </c>
      <c r="C5653">
        <v>2</v>
      </c>
      <c r="D5653">
        <v>2</v>
      </c>
      <c r="E5653" t="s">
        <v>29</v>
      </c>
      <c r="F5653" t="s">
        <v>206</v>
      </c>
      <c r="G5653">
        <v>1587</v>
      </c>
      <c r="H5653">
        <v>4861</v>
      </c>
      <c r="I5653">
        <v>14808</v>
      </c>
      <c r="J5653">
        <v>886426.57</v>
      </c>
      <c r="K5653">
        <v>597720.19999999995</v>
      </c>
      <c r="L5653">
        <v>480320.86</v>
      </c>
      <c r="M5653">
        <v>236599.65349999999</v>
      </c>
      <c r="N5653">
        <v>1587</v>
      </c>
      <c r="O5653">
        <v>2211</v>
      </c>
      <c r="P5653">
        <v>7620</v>
      </c>
      <c r="Q5653">
        <v>458614.1</v>
      </c>
      <c r="R5653">
        <v>303271.67999999999</v>
      </c>
      <c r="S5653">
        <v>201988.65</v>
      </c>
      <c r="T5653">
        <v>128636.8556</v>
      </c>
      <c r="U5653">
        <v>1587</v>
      </c>
      <c r="V5653">
        <v>2650</v>
      </c>
      <c r="W5653">
        <v>7188</v>
      </c>
      <c r="X5653">
        <v>427812.47</v>
      </c>
      <c r="Y5653">
        <v>294448.52</v>
      </c>
      <c r="Z5653">
        <v>278332.21000000002</v>
      </c>
      <c r="AA5653">
        <v>107962.79790000001</v>
      </c>
      <c r="AB5653">
        <v>1499</v>
      </c>
      <c r="AC5653">
        <v>1537</v>
      </c>
      <c r="AD5653">
        <v>978</v>
      </c>
      <c r="AE5653">
        <v>1547</v>
      </c>
      <c r="AF5653">
        <v>1499</v>
      </c>
      <c r="AG5653">
        <v>1537</v>
      </c>
      <c r="AH5653">
        <v>978</v>
      </c>
      <c r="AI5653">
        <v>1547</v>
      </c>
      <c r="AJ5653">
        <v>1499</v>
      </c>
      <c r="AK5653">
        <v>1537</v>
      </c>
      <c r="AL5653">
        <v>978</v>
      </c>
      <c r="AM5653">
        <v>1547</v>
      </c>
    </row>
    <row r="5654" spans="1:39" x14ac:dyDescent="0.15">
      <c r="A5654" t="s">
        <v>141</v>
      </c>
      <c r="B5654">
        <v>30</v>
      </c>
      <c r="C5654">
        <v>2</v>
      </c>
      <c r="D5654">
        <v>2</v>
      </c>
      <c r="E5654" t="s">
        <v>31</v>
      </c>
      <c r="F5654" t="s">
        <v>206</v>
      </c>
      <c r="G5654">
        <v>2</v>
      </c>
      <c r="H5654">
        <v>8</v>
      </c>
      <c r="I5654">
        <v>17</v>
      </c>
      <c r="J5654">
        <v>849.88</v>
      </c>
      <c r="K5654">
        <v>570.5</v>
      </c>
      <c r="L5654">
        <v>436.75</v>
      </c>
      <c r="M5654">
        <v>316.98329999999999</v>
      </c>
      <c r="N5654">
        <v>2</v>
      </c>
      <c r="O5654">
        <v>3</v>
      </c>
      <c r="P5654">
        <v>9</v>
      </c>
      <c r="Q5654">
        <v>431.94</v>
      </c>
      <c r="R5654">
        <v>266.55</v>
      </c>
      <c r="S5654">
        <v>132.80000000000001</v>
      </c>
      <c r="T5654">
        <v>175.3733</v>
      </c>
      <c r="U5654">
        <v>2</v>
      </c>
      <c r="V5654">
        <v>5</v>
      </c>
      <c r="W5654">
        <v>8</v>
      </c>
      <c r="X5654">
        <v>417.94</v>
      </c>
      <c r="Y5654">
        <v>303.95</v>
      </c>
      <c r="Z5654">
        <v>303.95</v>
      </c>
      <c r="AA5654">
        <v>141.61000000000001</v>
      </c>
      <c r="AB5654">
        <v>2</v>
      </c>
      <c r="AC5654">
        <v>2</v>
      </c>
      <c r="AD5654">
        <v>1</v>
      </c>
      <c r="AE5654">
        <v>2</v>
      </c>
      <c r="AF5654">
        <v>2</v>
      </c>
      <c r="AG5654">
        <v>2</v>
      </c>
      <c r="AH5654">
        <v>1</v>
      </c>
      <c r="AI5654">
        <v>2</v>
      </c>
      <c r="AJ5654">
        <v>2</v>
      </c>
      <c r="AK5654">
        <v>2</v>
      </c>
      <c r="AL5654">
        <v>1</v>
      </c>
      <c r="AM5654">
        <v>2</v>
      </c>
    </row>
    <row r="5655" spans="1:39" x14ac:dyDescent="0.15">
      <c r="A5655" t="s">
        <v>141</v>
      </c>
      <c r="B5655">
        <v>30</v>
      </c>
      <c r="C5655">
        <v>2</v>
      </c>
      <c r="D5655">
        <v>2</v>
      </c>
      <c r="E5655" t="s">
        <v>32</v>
      </c>
      <c r="F5655" t="s">
        <v>206</v>
      </c>
      <c r="G5655">
        <v>468</v>
      </c>
      <c r="H5655">
        <v>1606</v>
      </c>
      <c r="I5655">
        <v>4707</v>
      </c>
      <c r="J5655">
        <v>285848.90000000002</v>
      </c>
      <c r="K5655">
        <v>187284.83</v>
      </c>
      <c r="L5655">
        <v>162418.75</v>
      </c>
      <c r="M5655">
        <v>73993.297500000001</v>
      </c>
      <c r="N5655">
        <v>468</v>
      </c>
      <c r="O5655">
        <v>680</v>
      </c>
      <c r="P5655">
        <v>1965</v>
      </c>
      <c r="Q5655">
        <v>114362.4</v>
      </c>
      <c r="R5655">
        <v>74438</v>
      </c>
      <c r="S5655">
        <v>54427.83</v>
      </c>
      <c r="T5655">
        <v>32351.884300000002</v>
      </c>
      <c r="U5655">
        <v>468</v>
      </c>
      <c r="V5655">
        <v>926</v>
      </c>
      <c r="W5655">
        <v>2742</v>
      </c>
      <c r="X5655">
        <v>171486.5</v>
      </c>
      <c r="Y5655">
        <v>112846.83</v>
      </c>
      <c r="Z5655">
        <v>107990.92</v>
      </c>
      <c r="AA5655">
        <v>41641.413200000003</v>
      </c>
      <c r="AB5655">
        <v>450</v>
      </c>
      <c r="AC5655">
        <v>453</v>
      </c>
      <c r="AD5655">
        <v>310</v>
      </c>
      <c r="AE5655">
        <v>440</v>
      </c>
      <c r="AF5655">
        <v>450</v>
      </c>
      <c r="AG5655">
        <v>453</v>
      </c>
      <c r="AH5655">
        <v>310</v>
      </c>
      <c r="AI5655">
        <v>440</v>
      </c>
      <c r="AJ5655">
        <v>450</v>
      </c>
      <c r="AK5655">
        <v>453</v>
      </c>
      <c r="AL5655">
        <v>310</v>
      </c>
      <c r="AM5655">
        <v>440</v>
      </c>
    </row>
    <row r="5656" spans="1:39" x14ac:dyDescent="0.15">
      <c r="A5656" t="s">
        <v>141</v>
      </c>
      <c r="B5656">
        <v>70</v>
      </c>
      <c r="C5656">
        <v>1</v>
      </c>
      <c r="D5656">
        <v>0</v>
      </c>
      <c r="E5656" t="s">
        <v>28</v>
      </c>
      <c r="F5656" t="s">
        <v>206</v>
      </c>
      <c r="G5656">
        <v>39754</v>
      </c>
      <c r="H5656">
        <v>48370</v>
      </c>
      <c r="I5656">
        <v>122746</v>
      </c>
      <c r="J5656">
        <v>7637332.5099999998</v>
      </c>
      <c r="K5656">
        <v>5369881.9299999997</v>
      </c>
      <c r="L5656">
        <v>4745654.6900000004</v>
      </c>
      <c r="M5656">
        <v>2044570.9812</v>
      </c>
      <c r="N5656">
        <v>19983</v>
      </c>
      <c r="O5656">
        <v>23069</v>
      </c>
      <c r="P5656">
        <v>61691</v>
      </c>
      <c r="Q5656">
        <v>3911750.15</v>
      </c>
      <c r="R5656">
        <v>2723076.45</v>
      </c>
      <c r="S5656">
        <v>2237030.2999999998</v>
      </c>
      <c r="T5656">
        <v>1099770.0611</v>
      </c>
      <c r="U5656">
        <v>19771</v>
      </c>
      <c r="V5656">
        <v>25301</v>
      </c>
      <c r="W5656">
        <v>61055</v>
      </c>
      <c r="X5656">
        <v>3725582.36</v>
      </c>
      <c r="Y5656">
        <v>2646805.48</v>
      </c>
      <c r="Z5656">
        <v>2508624.39</v>
      </c>
      <c r="AA5656">
        <v>944800.92009999999</v>
      </c>
      <c r="AB5656">
        <v>39337</v>
      </c>
      <c r="AC5656">
        <v>34595</v>
      </c>
      <c r="AD5656">
        <v>27143</v>
      </c>
      <c r="AE5656">
        <v>19461</v>
      </c>
      <c r="AF5656">
        <v>19795</v>
      </c>
      <c r="AG5656">
        <v>19350</v>
      </c>
      <c r="AH5656">
        <v>15264</v>
      </c>
      <c r="AI5656">
        <v>10290</v>
      </c>
      <c r="AJ5656">
        <v>19542</v>
      </c>
      <c r="AK5656">
        <v>15245</v>
      </c>
      <c r="AL5656">
        <v>11879</v>
      </c>
      <c r="AM5656">
        <v>9171</v>
      </c>
    </row>
    <row r="5657" spans="1:39" x14ac:dyDescent="0.15">
      <c r="A5657" t="s">
        <v>141</v>
      </c>
      <c r="B5657">
        <v>70</v>
      </c>
      <c r="C5657">
        <v>1</v>
      </c>
      <c r="D5657">
        <v>0</v>
      </c>
      <c r="E5657" t="s">
        <v>30</v>
      </c>
      <c r="F5657" t="s">
        <v>206</v>
      </c>
      <c r="G5657">
        <v>40</v>
      </c>
      <c r="H5657">
        <v>50</v>
      </c>
      <c r="I5657">
        <v>128</v>
      </c>
      <c r="J5657">
        <v>7699.4</v>
      </c>
      <c r="K5657">
        <v>5255.31</v>
      </c>
      <c r="L5657">
        <v>4700.32</v>
      </c>
      <c r="M5657">
        <v>1991.2321999999999</v>
      </c>
      <c r="N5657">
        <v>17</v>
      </c>
      <c r="O5657">
        <v>20</v>
      </c>
      <c r="P5657">
        <v>59</v>
      </c>
      <c r="Q5657">
        <v>3597.73</v>
      </c>
      <c r="R5657">
        <v>2411.88</v>
      </c>
      <c r="S5657">
        <v>1976.28</v>
      </c>
      <c r="T5657">
        <v>936.1386</v>
      </c>
      <c r="U5657">
        <v>23</v>
      </c>
      <c r="V5657">
        <v>30</v>
      </c>
      <c r="W5657">
        <v>69</v>
      </c>
      <c r="X5657">
        <v>4101.67</v>
      </c>
      <c r="Y5657">
        <v>2843.43</v>
      </c>
      <c r="Z5657">
        <v>2724.04</v>
      </c>
      <c r="AA5657">
        <v>1055.0935999999999</v>
      </c>
      <c r="AB5657">
        <v>38</v>
      </c>
      <c r="AC5657">
        <v>32</v>
      </c>
      <c r="AD5657">
        <v>19</v>
      </c>
      <c r="AE5657">
        <v>28</v>
      </c>
      <c r="AF5657">
        <v>16</v>
      </c>
      <c r="AG5657">
        <v>15</v>
      </c>
      <c r="AH5657">
        <v>8</v>
      </c>
      <c r="AI5657">
        <v>10</v>
      </c>
      <c r="AJ5657">
        <v>22</v>
      </c>
      <c r="AK5657">
        <v>17</v>
      </c>
      <c r="AL5657">
        <v>11</v>
      </c>
      <c r="AM5657">
        <v>18</v>
      </c>
    </row>
    <row r="5658" spans="1:39" x14ac:dyDescent="0.15">
      <c r="A5658" t="s">
        <v>141</v>
      </c>
      <c r="B5658">
        <v>70</v>
      </c>
      <c r="C5658">
        <v>1</v>
      </c>
      <c r="D5658">
        <v>0</v>
      </c>
      <c r="E5658" t="s">
        <v>29</v>
      </c>
      <c r="F5658" t="s">
        <v>206</v>
      </c>
      <c r="G5658">
        <v>319</v>
      </c>
      <c r="H5658">
        <v>415</v>
      </c>
      <c r="I5658">
        <v>1185</v>
      </c>
      <c r="J5658">
        <v>70273.210000000006</v>
      </c>
      <c r="K5658">
        <v>45953.39</v>
      </c>
      <c r="L5658">
        <v>41672.82</v>
      </c>
      <c r="M5658">
        <v>20935.025900000001</v>
      </c>
      <c r="N5658">
        <v>189</v>
      </c>
      <c r="O5658">
        <v>241</v>
      </c>
      <c r="P5658">
        <v>726</v>
      </c>
      <c r="Q5658">
        <v>42677.21</v>
      </c>
      <c r="R5658">
        <v>27657.88</v>
      </c>
      <c r="S5658">
        <v>24813.45</v>
      </c>
      <c r="T5658">
        <v>14108.4449</v>
      </c>
      <c r="U5658">
        <v>130</v>
      </c>
      <c r="V5658">
        <v>174</v>
      </c>
      <c r="W5658">
        <v>459</v>
      </c>
      <c r="X5658">
        <v>27596</v>
      </c>
      <c r="Y5658">
        <v>18295.509999999998</v>
      </c>
      <c r="Z5658">
        <v>16859.37</v>
      </c>
      <c r="AA5658">
        <v>6826.5810000000001</v>
      </c>
      <c r="AB5658">
        <v>319</v>
      </c>
      <c r="AC5658">
        <v>247</v>
      </c>
      <c r="AD5658">
        <v>212</v>
      </c>
      <c r="AE5658">
        <v>172</v>
      </c>
      <c r="AF5658">
        <v>189</v>
      </c>
      <c r="AG5658">
        <v>181</v>
      </c>
      <c r="AH5658">
        <v>162</v>
      </c>
      <c r="AI5658">
        <v>116</v>
      </c>
      <c r="AJ5658">
        <v>130</v>
      </c>
      <c r="AK5658">
        <v>66</v>
      </c>
      <c r="AL5658">
        <v>50</v>
      </c>
      <c r="AM5658">
        <v>56</v>
      </c>
    </row>
    <row r="5659" spans="1:39" x14ac:dyDescent="0.15">
      <c r="A5659" t="s">
        <v>141</v>
      </c>
      <c r="B5659">
        <v>70</v>
      </c>
      <c r="C5659">
        <v>1</v>
      </c>
      <c r="D5659">
        <v>0</v>
      </c>
      <c r="E5659" t="s">
        <v>32</v>
      </c>
      <c r="F5659" t="s">
        <v>206</v>
      </c>
      <c r="G5659">
        <v>3498</v>
      </c>
      <c r="H5659">
        <v>4882</v>
      </c>
      <c r="I5659">
        <v>13172</v>
      </c>
      <c r="J5659">
        <v>805715.48</v>
      </c>
      <c r="K5659">
        <v>512913.58</v>
      </c>
      <c r="L5659">
        <v>486569.85</v>
      </c>
      <c r="M5659">
        <v>207917.8027</v>
      </c>
      <c r="N5659">
        <v>455</v>
      </c>
      <c r="O5659">
        <v>603</v>
      </c>
      <c r="P5659">
        <v>1476</v>
      </c>
      <c r="Q5659">
        <v>99049.56</v>
      </c>
      <c r="R5659">
        <v>65181.02</v>
      </c>
      <c r="S5659">
        <v>53124.959999999999</v>
      </c>
      <c r="T5659">
        <v>27950.031299999999</v>
      </c>
      <c r="U5659">
        <v>3043</v>
      </c>
      <c r="V5659">
        <v>4279</v>
      </c>
      <c r="W5659">
        <v>11696</v>
      </c>
      <c r="X5659">
        <v>706665.92</v>
      </c>
      <c r="Y5659">
        <v>447732.56</v>
      </c>
      <c r="Z5659">
        <v>433444.89</v>
      </c>
      <c r="AA5659">
        <v>179967.7714</v>
      </c>
      <c r="AB5659">
        <v>3475</v>
      </c>
      <c r="AC5659">
        <v>2851</v>
      </c>
      <c r="AD5659">
        <v>2421</v>
      </c>
      <c r="AE5659">
        <v>2322</v>
      </c>
      <c r="AF5659">
        <v>449</v>
      </c>
      <c r="AG5659">
        <v>355</v>
      </c>
      <c r="AH5659">
        <v>305</v>
      </c>
      <c r="AI5659">
        <v>375</v>
      </c>
      <c r="AJ5659">
        <v>3026</v>
      </c>
      <c r="AK5659">
        <v>2496</v>
      </c>
      <c r="AL5659">
        <v>2116</v>
      </c>
      <c r="AM5659">
        <v>1947</v>
      </c>
    </row>
    <row r="5660" spans="1:39" x14ac:dyDescent="0.15">
      <c r="A5660" t="s">
        <v>141</v>
      </c>
      <c r="B5660">
        <v>70</v>
      </c>
      <c r="C5660">
        <v>1</v>
      </c>
      <c r="D5660">
        <v>1</v>
      </c>
      <c r="E5660" t="s">
        <v>28</v>
      </c>
      <c r="F5660" t="s">
        <v>206</v>
      </c>
      <c r="G5660">
        <v>97641</v>
      </c>
      <c r="H5660">
        <v>137261</v>
      </c>
      <c r="I5660">
        <v>342340</v>
      </c>
      <c r="J5660">
        <v>19888091.649999999</v>
      </c>
      <c r="K5660">
        <v>13971621.960000001</v>
      </c>
      <c r="L5660">
        <v>12651916.060000001</v>
      </c>
      <c r="M5660">
        <v>5305094.8989000004</v>
      </c>
      <c r="N5660">
        <v>53997</v>
      </c>
      <c r="O5660">
        <v>70420</v>
      </c>
      <c r="P5660">
        <v>194875</v>
      </c>
      <c r="Q5660">
        <v>11271835.85</v>
      </c>
      <c r="R5660">
        <v>7765310.8700000001</v>
      </c>
      <c r="S5660">
        <v>6730061.6900000004</v>
      </c>
      <c r="T5660">
        <v>3155771.0641999999</v>
      </c>
      <c r="U5660">
        <v>43644</v>
      </c>
      <c r="V5660">
        <v>66841</v>
      </c>
      <c r="W5660">
        <v>147465</v>
      </c>
      <c r="X5660">
        <v>8616255.8000000007</v>
      </c>
      <c r="Y5660">
        <v>6206311.0899999999</v>
      </c>
      <c r="Z5660">
        <v>5921854.3700000001</v>
      </c>
      <c r="AA5660">
        <v>2149323.8347</v>
      </c>
      <c r="AB5660">
        <v>94785</v>
      </c>
      <c r="AC5660">
        <v>94150</v>
      </c>
      <c r="AD5660">
        <v>59889</v>
      </c>
      <c r="AE5660">
        <v>84558</v>
      </c>
      <c r="AF5660">
        <v>52560</v>
      </c>
      <c r="AG5660">
        <v>53028</v>
      </c>
      <c r="AH5660">
        <v>37461</v>
      </c>
      <c r="AI5660">
        <v>47213</v>
      </c>
      <c r="AJ5660">
        <v>42225</v>
      </c>
      <c r="AK5660">
        <v>41122</v>
      </c>
      <c r="AL5660">
        <v>22428</v>
      </c>
      <c r="AM5660">
        <v>37345</v>
      </c>
    </row>
    <row r="5661" spans="1:39" x14ac:dyDescent="0.15">
      <c r="A5661" t="s">
        <v>141</v>
      </c>
      <c r="B5661">
        <v>70</v>
      </c>
      <c r="C5661">
        <v>1</v>
      </c>
      <c r="D5661">
        <v>1</v>
      </c>
      <c r="E5661" t="s">
        <v>30</v>
      </c>
      <c r="F5661" t="s">
        <v>206</v>
      </c>
      <c r="G5661">
        <v>8574</v>
      </c>
      <c r="H5661">
        <v>12326</v>
      </c>
      <c r="I5661">
        <v>29756</v>
      </c>
      <c r="J5661">
        <v>1748478.49</v>
      </c>
      <c r="K5661">
        <v>1233043.26</v>
      </c>
      <c r="L5661">
        <v>1100994.5600000001</v>
      </c>
      <c r="M5661">
        <v>462669.11979999999</v>
      </c>
      <c r="N5661">
        <v>4370</v>
      </c>
      <c r="O5661">
        <v>5752</v>
      </c>
      <c r="P5661">
        <v>15341</v>
      </c>
      <c r="Q5661">
        <v>910804.26</v>
      </c>
      <c r="R5661">
        <v>632261.53</v>
      </c>
      <c r="S5661">
        <v>533168.62</v>
      </c>
      <c r="T5661">
        <v>253373.68780000001</v>
      </c>
      <c r="U5661">
        <v>4204</v>
      </c>
      <c r="V5661">
        <v>6574</v>
      </c>
      <c r="W5661">
        <v>14415</v>
      </c>
      <c r="X5661">
        <v>837674.23</v>
      </c>
      <c r="Y5661">
        <v>600781.73</v>
      </c>
      <c r="Z5661">
        <v>567825.93999999994</v>
      </c>
      <c r="AA5661">
        <v>209295.432</v>
      </c>
      <c r="AB5661">
        <v>8151</v>
      </c>
      <c r="AC5661">
        <v>8374</v>
      </c>
      <c r="AD5661">
        <v>4522</v>
      </c>
      <c r="AE5661">
        <v>8326</v>
      </c>
      <c r="AF5661">
        <v>4175</v>
      </c>
      <c r="AG5661">
        <v>4307</v>
      </c>
      <c r="AH5661">
        <v>2736</v>
      </c>
      <c r="AI5661">
        <v>4268</v>
      </c>
      <c r="AJ5661">
        <v>3976</v>
      </c>
      <c r="AK5661">
        <v>4067</v>
      </c>
      <c r="AL5661">
        <v>1786</v>
      </c>
      <c r="AM5661">
        <v>4058</v>
      </c>
    </row>
    <row r="5662" spans="1:39" x14ac:dyDescent="0.15">
      <c r="A5662" t="s">
        <v>141</v>
      </c>
      <c r="B5662">
        <v>70</v>
      </c>
      <c r="C5662">
        <v>1</v>
      </c>
      <c r="D5662">
        <v>1</v>
      </c>
      <c r="E5662" t="s">
        <v>29</v>
      </c>
      <c r="F5662" t="s">
        <v>206</v>
      </c>
      <c r="G5662">
        <v>96312</v>
      </c>
      <c r="H5662">
        <v>146812</v>
      </c>
      <c r="I5662">
        <v>360768</v>
      </c>
      <c r="J5662">
        <v>20796519.739999998</v>
      </c>
      <c r="K5662">
        <v>14047639.560000001</v>
      </c>
      <c r="L5662">
        <v>12877927.27</v>
      </c>
      <c r="M5662">
        <v>5483595.4856000002</v>
      </c>
      <c r="N5662">
        <v>39961</v>
      </c>
      <c r="O5662">
        <v>54938</v>
      </c>
      <c r="P5662">
        <v>151659</v>
      </c>
      <c r="Q5662">
        <v>8772930.6099999994</v>
      </c>
      <c r="R5662">
        <v>5806641.5</v>
      </c>
      <c r="S5662">
        <v>5027714.99</v>
      </c>
      <c r="T5662">
        <v>2465009.4696</v>
      </c>
      <c r="U5662">
        <v>56351</v>
      </c>
      <c r="V5662">
        <v>91874</v>
      </c>
      <c r="W5662">
        <v>209109</v>
      </c>
      <c r="X5662">
        <v>12023589.130000001</v>
      </c>
      <c r="Y5662">
        <v>8240998.0599999996</v>
      </c>
      <c r="Z5662">
        <v>7850212.2800000003</v>
      </c>
      <c r="AA5662">
        <v>3018586.0159999998</v>
      </c>
      <c r="AB5662">
        <v>93246</v>
      </c>
      <c r="AC5662">
        <v>92225</v>
      </c>
      <c r="AD5662">
        <v>57284</v>
      </c>
      <c r="AE5662">
        <v>92505</v>
      </c>
      <c r="AF5662">
        <v>38618</v>
      </c>
      <c r="AG5662">
        <v>38425</v>
      </c>
      <c r="AH5662">
        <v>27614</v>
      </c>
      <c r="AI5662">
        <v>38507</v>
      </c>
      <c r="AJ5662">
        <v>54628</v>
      </c>
      <c r="AK5662">
        <v>53800</v>
      </c>
      <c r="AL5662">
        <v>29670</v>
      </c>
      <c r="AM5662">
        <v>53998</v>
      </c>
    </row>
    <row r="5663" spans="1:39" x14ac:dyDescent="0.15">
      <c r="A5663" t="s">
        <v>141</v>
      </c>
      <c r="B5663">
        <v>70</v>
      </c>
      <c r="C5663">
        <v>1</v>
      </c>
      <c r="D5663">
        <v>1</v>
      </c>
      <c r="E5663" t="s">
        <v>31</v>
      </c>
      <c r="F5663" t="s">
        <v>206</v>
      </c>
      <c r="G5663">
        <v>22</v>
      </c>
      <c r="H5663">
        <v>57</v>
      </c>
      <c r="I5663">
        <v>84</v>
      </c>
      <c r="J5663">
        <v>4878.53</v>
      </c>
      <c r="K5663">
        <v>3296.41</v>
      </c>
      <c r="L5663">
        <v>2843.31</v>
      </c>
      <c r="M5663">
        <v>1319.4455</v>
      </c>
      <c r="N5663">
        <v>8</v>
      </c>
      <c r="O5663">
        <v>21</v>
      </c>
      <c r="P5663">
        <v>31</v>
      </c>
      <c r="Q5663">
        <v>1830.78</v>
      </c>
      <c r="R5663">
        <v>1229.9100000000001</v>
      </c>
      <c r="S5663">
        <v>953.42</v>
      </c>
      <c r="T5663">
        <v>519.76310000000001</v>
      </c>
      <c r="U5663">
        <v>14</v>
      </c>
      <c r="V5663">
        <v>36</v>
      </c>
      <c r="W5663">
        <v>53</v>
      </c>
      <c r="X5663">
        <v>3047.75</v>
      </c>
      <c r="Y5663">
        <v>2066.5</v>
      </c>
      <c r="Z5663">
        <v>1889.89</v>
      </c>
      <c r="AA5663">
        <v>799.68240000000003</v>
      </c>
      <c r="AB5663">
        <v>21</v>
      </c>
      <c r="AC5663">
        <v>22</v>
      </c>
      <c r="AD5663">
        <v>12</v>
      </c>
      <c r="AE5663">
        <v>22</v>
      </c>
      <c r="AF5663">
        <v>7</v>
      </c>
      <c r="AG5663">
        <v>8</v>
      </c>
      <c r="AH5663">
        <v>7</v>
      </c>
      <c r="AI5663">
        <v>8</v>
      </c>
      <c r="AJ5663">
        <v>14</v>
      </c>
      <c r="AK5663">
        <v>14</v>
      </c>
      <c r="AL5663">
        <v>5</v>
      </c>
      <c r="AM5663">
        <v>14</v>
      </c>
    </row>
    <row r="5664" spans="1:39" x14ac:dyDescent="0.15">
      <c r="A5664" t="s">
        <v>141</v>
      </c>
      <c r="B5664">
        <v>70</v>
      </c>
      <c r="C5664">
        <v>1</v>
      </c>
      <c r="D5664">
        <v>1</v>
      </c>
      <c r="E5664" t="s">
        <v>32</v>
      </c>
      <c r="F5664" t="s">
        <v>206</v>
      </c>
      <c r="G5664">
        <v>2786</v>
      </c>
      <c r="H5664">
        <v>4335</v>
      </c>
      <c r="I5664">
        <v>10943</v>
      </c>
      <c r="J5664">
        <v>656155.39</v>
      </c>
      <c r="K5664">
        <v>424154.63</v>
      </c>
      <c r="L5664">
        <v>404610.36</v>
      </c>
      <c r="M5664">
        <v>166109.8394</v>
      </c>
      <c r="N5664">
        <v>454</v>
      </c>
      <c r="O5664">
        <v>664</v>
      </c>
      <c r="P5664">
        <v>1652</v>
      </c>
      <c r="Q5664">
        <v>103487.19</v>
      </c>
      <c r="R5664">
        <v>68355.42</v>
      </c>
      <c r="S5664">
        <v>57926.53</v>
      </c>
      <c r="T5664">
        <v>27518.523399999998</v>
      </c>
      <c r="U5664">
        <v>2332</v>
      </c>
      <c r="V5664">
        <v>3671</v>
      </c>
      <c r="W5664">
        <v>9291</v>
      </c>
      <c r="X5664">
        <v>552668.19999999995</v>
      </c>
      <c r="Y5664">
        <v>355799.21</v>
      </c>
      <c r="Z5664">
        <v>346683.83</v>
      </c>
      <c r="AA5664">
        <v>138591.31599999999</v>
      </c>
      <c r="AB5664">
        <v>2725</v>
      </c>
      <c r="AC5664">
        <v>2609</v>
      </c>
      <c r="AD5664">
        <v>1649</v>
      </c>
      <c r="AE5664">
        <v>2404</v>
      </c>
      <c r="AF5664">
        <v>444</v>
      </c>
      <c r="AG5664">
        <v>404</v>
      </c>
      <c r="AH5664">
        <v>287</v>
      </c>
      <c r="AI5664">
        <v>433</v>
      </c>
      <c r="AJ5664">
        <v>2281</v>
      </c>
      <c r="AK5664">
        <v>2205</v>
      </c>
      <c r="AL5664">
        <v>1362</v>
      </c>
      <c r="AM5664">
        <v>1971</v>
      </c>
    </row>
    <row r="5665" spans="1:39" x14ac:dyDescent="0.15">
      <c r="A5665" t="s">
        <v>141</v>
      </c>
      <c r="B5665">
        <v>70</v>
      </c>
      <c r="C5665">
        <v>1</v>
      </c>
      <c r="D5665">
        <v>2</v>
      </c>
      <c r="E5665" t="s">
        <v>28</v>
      </c>
      <c r="F5665" t="s">
        <v>206</v>
      </c>
      <c r="G5665">
        <v>43233</v>
      </c>
      <c r="H5665">
        <v>53652</v>
      </c>
      <c r="I5665">
        <v>138804</v>
      </c>
      <c r="J5665">
        <v>8333728.1299999999</v>
      </c>
      <c r="K5665">
        <v>5914986.4800000004</v>
      </c>
      <c r="L5665">
        <v>5314648.78</v>
      </c>
      <c r="M5665">
        <v>2205607.3443999998</v>
      </c>
      <c r="N5665">
        <v>19838</v>
      </c>
      <c r="O5665">
        <v>23059</v>
      </c>
      <c r="P5665">
        <v>64992</v>
      </c>
      <c r="Q5665">
        <v>3945852.24</v>
      </c>
      <c r="R5665">
        <v>2747311.26</v>
      </c>
      <c r="S5665">
        <v>2276648.63</v>
      </c>
      <c r="T5665">
        <v>1100639.7768000001</v>
      </c>
      <c r="U5665">
        <v>23395</v>
      </c>
      <c r="V5665">
        <v>30593</v>
      </c>
      <c r="W5665">
        <v>73812</v>
      </c>
      <c r="X5665">
        <v>4387875.8899999997</v>
      </c>
      <c r="Y5665">
        <v>3167675.22</v>
      </c>
      <c r="Z5665">
        <v>3038000.15</v>
      </c>
      <c r="AA5665">
        <v>1104967.5676</v>
      </c>
      <c r="AB5665">
        <v>41544</v>
      </c>
      <c r="AC5665">
        <v>39346</v>
      </c>
      <c r="AD5665">
        <v>18831</v>
      </c>
      <c r="AE5665">
        <v>34826</v>
      </c>
      <c r="AF5665">
        <v>18977</v>
      </c>
      <c r="AG5665">
        <v>19290</v>
      </c>
      <c r="AH5665">
        <v>10886</v>
      </c>
      <c r="AI5665">
        <v>16991</v>
      </c>
      <c r="AJ5665">
        <v>22567</v>
      </c>
      <c r="AK5665">
        <v>20056</v>
      </c>
      <c r="AL5665">
        <v>7945</v>
      </c>
      <c r="AM5665">
        <v>17835</v>
      </c>
    </row>
    <row r="5666" spans="1:39" x14ac:dyDescent="0.15">
      <c r="A5666" t="s">
        <v>141</v>
      </c>
      <c r="B5666">
        <v>70</v>
      </c>
      <c r="C5666">
        <v>1</v>
      </c>
      <c r="D5666">
        <v>2</v>
      </c>
      <c r="E5666" t="s">
        <v>30</v>
      </c>
      <c r="F5666" t="s">
        <v>206</v>
      </c>
      <c r="G5666">
        <v>4492</v>
      </c>
      <c r="H5666">
        <v>5612</v>
      </c>
      <c r="I5666">
        <v>14574</v>
      </c>
      <c r="J5666">
        <v>872538.41</v>
      </c>
      <c r="K5666">
        <v>616289.74</v>
      </c>
      <c r="L5666">
        <v>554284.79</v>
      </c>
      <c r="M5666">
        <v>230611.6599</v>
      </c>
      <c r="N5666">
        <v>1919</v>
      </c>
      <c r="O5666">
        <v>2265</v>
      </c>
      <c r="P5666">
        <v>6343</v>
      </c>
      <c r="Q5666">
        <v>385447.47</v>
      </c>
      <c r="R5666">
        <v>267509.19</v>
      </c>
      <c r="S5666">
        <v>219975.02</v>
      </c>
      <c r="T5666">
        <v>108899.49860000001</v>
      </c>
      <c r="U5666">
        <v>2573</v>
      </c>
      <c r="V5666">
        <v>3347</v>
      </c>
      <c r="W5666">
        <v>8231</v>
      </c>
      <c r="X5666">
        <v>487090.94</v>
      </c>
      <c r="Y5666">
        <v>348780.55</v>
      </c>
      <c r="Z5666">
        <v>334309.77</v>
      </c>
      <c r="AA5666">
        <v>121712.16130000001</v>
      </c>
      <c r="AB5666">
        <v>4235</v>
      </c>
      <c r="AC5666">
        <v>4146</v>
      </c>
      <c r="AD5666">
        <v>1772</v>
      </c>
      <c r="AE5666">
        <v>4358</v>
      </c>
      <c r="AF5666">
        <v>1798</v>
      </c>
      <c r="AG5666">
        <v>1867</v>
      </c>
      <c r="AH5666">
        <v>998</v>
      </c>
      <c r="AI5666">
        <v>1868</v>
      </c>
      <c r="AJ5666">
        <v>2437</v>
      </c>
      <c r="AK5666">
        <v>2279</v>
      </c>
      <c r="AL5666">
        <v>774</v>
      </c>
      <c r="AM5666">
        <v>2490</v>
      </c>
    </row>
    <row r="5667" spans="1:39" x14ac:dyDescent="0.15">
      <c r="A5667" t="s">
        <v>141</v>
      </c>
      <c r="B5667">
        <v>70</v>
      </c>
      <c r="C5667">
        <v>1</v>
      </c>
      <c r="D5667">
        <v>2</v>
      </c>
      <c r="E5667" t="s">
        <v>29</v>
      </c>
      <c r="F5667" t="s">
        <v>206</v>
      </c>
      <c r="G5667">
        <v>15612</v>
      </c>
      <c r="H5667">
        <v>20328</v>
      </c>
      <c r="I5667">
        <v>53755</v>
      </c>
      <c r="J5667">
        <v>3194630.04</v>
      </c>
      <c r="K5667">
        <v>2185857.88</v>
      </c>
      <c r="L5667">
        <v>1999180.98</v>
      </c>
      <c r="M5667">
        <v>848066.91009999998</v>
      </c>
      <c r="N5667">
        <v>5971</v>
      </c>
      <c r="O5667">
        <v>7054</v>
      </c>
      <c r="P5667">
        <v>20787</v>
      </c>
      <c r="Q5667">
        <v>1237228.53</v>
      </c>
      <c r="R5667">
        <v>835202.77</v>
      </c>
      <c r="S5667">
        <v>698899.69</v>
      </c>
      <c r="T5667">
        <v>352247.72389999998</v>
      </c>
      <c r="U5667">
        <v>9641</v>
      </c>
      <c r="V5667">
        <v>13274</v>
      </c>
      <c r="W5667">
        <v>32968</v>
      </c>
      <c r="X5667">
        <v>1957401.51</v>
      </c>
      <c r="Y5667">
        <v>1350655.11</v>
      </c>
      <c r="Z5667">
        <v>1300281.29</v>
      </c>
      <c r="AA5667">
        <v>495819.1862</v>
      </c>
      <c r="AB5667">
        <v>14972</v>
      </c>
      <c r="AC5667">
        <v>14653</v>
      </c>
      <c r="AD5667">
        <v>6563</v>
      </c>
      <c r="AE5667">
        <v>14914</v>
      </c>
      <c r="AF5667">
        <v>5741</v>
      </c>
      <c r="AG5667">
        <v>5715</v>
      </c>
      <c r="AH5667">
        <v>3280</v>
      </c>
      <c r="AI5667">
        <v>5727</v>
      </c>
      <c r="AJ5667">
        <v>9231</v>
      </c>
      <c r="AK5667">
        <v>8938</v>
      </c>
      <c r="AL5667">
        <v>3283</v>
      </c>
      <c r="AM5667">
        <v>9187</v>
      </c>
    </row>
    <row r="5668" spans="1:39" x14ac:dyDescent="0.15">
      <c r="A5668" t="s">
        <v>141</v>
      </c>
      <c r="B5668">
        <v>70</v>
      </c>
      <c r="C5668">
        <v>1</v>
      </c>
      <c r="D5668">
        <v>2</v>
      </c>
      <c r="E5668" t="s">
        <v>32</v>
      </c>
      <c r="F5668" t="s">
        <v>206</v>
      </c>
      <c r="G5668">
        <v>1978</v>
      </c>
      <c r="H5668">
        <v>2768</v>
      </c>
      <c r="I5668">
        <v>7450</v>
      </c>
      <c r="J5668">
        <v>455639.02</v>
      </c>
      <c r="K5668">
        <v>291677.38</v>
      </c>
      <c r="L5668">
        <v>276612.40000000002</v>
      </c>
      <c r="M5668">
        <v>116255.51</v>
      </c>
      <c r="N5668">
        <v>269</v>
      </c>
      <c r="O5668">
        <v>353</v>
      </c>
      <c r="P5668">
        <v>856</v>
      </c>
      <c r="Q5668">
        <v>58873.34</v>
      </c>
      <c r="R5668">
        <v>38678.080000000002</v>
      </c>
      <c r="S5668">
        <v>31375.95</v>
      </c>
      <c r="T5668">
        <v>15747.4548</v>
      </c>
      <c r="U5668">
        <v>1709</v>
      </c>
      <c r="V5668">
        <v>2415</v>
      </c>
      <c r="W5668">
        <v>6594</v>
      </c>
      <c r="X5668">
        <v>396765.68</v>
      </c>
      <c r="Y5668">
        <v>252999.3</v>
      </c>
      <c r="Z5668">
        <v>245236.45</v>
      </c>
      <c r="AA5668">
        <v>100508.0552</v>
      </c>
      <c r="AB5668">
        <v>1919</v>
      </c>
      <c r="AC5668">
        <v>1772</v>
      </c>
      <c r="AD5668">
        <v>872</v>
      </c>
      <c r="AE5668">
        <v>1665</v>
      </c>
      <c r="AF5668">
        <v>260</v>
      </c>
      <c r="AG5668">
        <v>214</v>
      </c>
      <c r="AH5668">
        <v>113</v>
      </c>
      <c r="AI5668">
        <v>261</v>
      </c>
      <c r="AJ5668">
        <v>1659</v>
      </c>
      <c r="AK5668">
        <v>1558</v>
      </c>
      <c r="AL5668">
        <v>759</v>
      </c>
      <c r="AM5668">
        <v>1404</v>
      </c>
    </row>
    <row r="5669" spans="1:39" x14ac:dyDescent="0.15">
      <c r="A5669" t="s">
        <v>141</v>
      </c>
      <c r="B5669">
        <v>70</v>
      </c>
      <c r="C5669">
        <v>2</v>
      </c>
      <c r="D5669">
        <v>0</v>
      </c>
      <c r="E5669" t="s">
        <v>28</v>
      </c>
      <c r="F5669" t="s">
        <v>206</v>
      </c>
      <c r="G5669">
        <v>2388</v>
      </c>
      <c r="H5669">
        <v>5461</v>
      </c>
      <c r="I5669">
        <v>10559</v>
      </c>
      <c r="J5669">
        <v>572169.09</v>
      </c>
      <c r="K5669">
        <v>382447.8</v>
      </c>
      <c r="L5669">
        <v>301303.90999999997</v>
      </c>
      <c r="M5669">
        <v>163197.87030000001</v>
      </c>
      <c r="N5669">
        <v>2388</v>
      </c>
      <c r="O5669">
        <v>2629</v>
      </c>
      <c r="P5669">
        <v>6019</v>
      </c>
      <c r="Q5669">
        <v>322415.59000000003</v>
      </c>
      <c r="R5669">
        <v>210542.58</v>
      </c>
      <c r="S5669">
        <v>138385.56</v>
      </c>
      <c r="T5669">
        <v>95755.548999999999</v>
      </c>
      <c r="U5669">
        <v>2388</v>
      </c>
      <c r="V5669">
        <v>2832</v>
      </c>
      <c r="W5669">
        <v>4540</v>
      </c>
      <c r="X5669">
        <v>249753.5</v>
      </c>
      <c r="Y5669">
        <v>171905.22</v>
      </c>
      <c r="Z5669">
        <v>162918.35</v>
      </c>
      <c r="AA5669">
        <v>67442.321299999996</v>
      </c>
      <c r="AB5669">
        <v>2373</v>
      </c>
      <c r="AC5669">
        <v>2358</v>
      </c>
      <c r="AD5669">
        <v>1975</v>
      </c>
      <c r="AE5669">
        <v>1665</v>
      </c>
      <c r="AF5669">
        <v>2373</v>
      </c>
      <c r="AG5669">
        <v>2358</v>
      </c>
      <c r="AH5669">
        <v>1975</v>
      </c>
      <c r="AI5669">
        <v>1665</v>
      </c>
      <c r="AJ5669">
        <v>2373</v>
      </c>
      <c r="AK5669">
        <v>2358</v>
      </c>
      <c r="AL5669">
        <v>1975</v>
      </c>
      <c r="AM5669">
        <v>1665</v>
      </c>
    </row>
    <row r="5670" spans="1:39" x14ac:dyDescent="0.15">
      <c r="A5670" t="s">
        <v>141</v>
      </c>
      <c r="B5670">
        <v>70</v>
      </c>
      <c r="C5670">
        <v>2</v>
      </c>
      <c r="D5670">
        <v>0</v>
      </c>
      <c r="E5670" t="s">
        <v>30</v>
      </c>
      <c r="F5670" t="s">
        <v>206</v>
      </c>
      <c r="G5670">
        <v>2</v>
      </c>
      <c r="H5670">
        <v>6</v>
      </c>
      <c r="I5670">
        <v>10</v>
      </c>
      <c r="J5670">
        <v>506.93</v>
      </c>
      <c r="K5670">
        <v>312.52999999999997</v>
      </c>
      <c r="L5670">
        <v>165.95</v>
      </c>
      <c r="M5670">
        <v>168.8432</v>
      </c>
      <c r="N5670">
        <v>2</v>
      </c>
      <c r="O5670">
        <v>3</v>
      </c>
      <c r="P5670">
        <v>5</v>
      </c>
      <c r="Q5670">
        <v>287.97000000000003</v>
      </c>
      <c r="R5670">
        <v>188.57</v>
      </c>
      <c r="S5670">
        <v>41.99</v>
      </c>
      <c r="T5670">
        <v>95.383200000000002</v>
      </c>
      <c r="U5670">
        <v>2</v>
      </c>
      <c r="V5670">
        <v>3</v>
      </c>
      <c r="W5670">
        <v>5</v>
      </c>
      <c r="X5670">
        <v>218.96</v>
      </c>
      <c r="Y5670">
        <v>123.96</v>
      </c>
      <c r="Z5670">
        <v>123.96</v>
      </c>
      <c r="AA5670">
        <v>73.459999999999994</v>
      </c>
      <c r="AB5670">
        <v>2</v>
      </c>
      <c r="AC5670">
        <v>2</v>
      </c>
      <c r="AD5670">
        <v>2</v>
      </c>
      <c r="AE5670">
        <v>2</v>
      </c>
      <c r="AF5670">
        <v>2</v>
      </c>
      <c r="AG5670">
        <v>2</v>
      </c>
      <c r="AH5670">
        <v>2</v>
      </c>
      <c r="AI5670">
        <v>2</v>
      </c>
      <c r="AJ5670">
        <v>2</v>
      </c>
      <c r="AK5670">
        <v>2</v>
      </c>
      <c r="AL5670">
        <v>2</v>
      </c>
      <c r="AM5670">
        <v>2</v>
      </c>
    </row>
    <row r="5671" spans="1:39" x14ac:dyDescent="0.15">
      <c r="A5671" t="s">
        <v>141</v>
      </c>
      <c r="B5671">
        <v>70</v>
      </c>
      <c r="C5671">
        <v>2</v>
      </c>
      <c r="D5671">
        <v>0</v>
      </c>
      <c r="E5671" t="s">
        <v>29</v>
      </c>
      <c r="F5671" t="s">
        <v>206</v>
      </c>
      <c r="G5671">
        <v>18</v>
      </c>
      <c r="H5671">
        <v>40</v>
      </c>
      <c r="I5671">
        <v>90</v>
      </c>
      <c r="J5671">
        <v>4744.45</v>
      </c>
      <c r="K5671">
        <v>3013.22</v>
      </c>
      <c r="L5671">
        <v>2378.14</v>
      </c>
      <c r="M5671">
        <v>1407.6768999999999</v>
      </c>
      <c r="N5671">
        <v>18</v>
      </c>
      <c r="O5671">
        <v>19</v>
      </c>
      <c r="P5671">
        <v>48</v>
      </c>
      <c r="Q5671">
        <v>2709.69</v>
      </c>
      <c r="R5671">
        <v>1692.37</v>
      </c>
      <c r="S5671">
        <v>1080.08</v>
      </c>
      <c r="T5671">
        <v>817.80690000000004</v>
      </c>
      <c r="U5671">
        <v>18</v>
      </c>
      <c r="V5671">
        <v>21</v>
      </c>
      <c r="W5671">
        <v>42</v>
      </c>
      <c r="X5671">
        <v>2034.76</v>
      </c>
      <c r="Y5671">
        <v>1320.85</v>
      </c>
      <c r="Z5671">
        <v>1298.06</v>
      </c>
      <c r="AA5671">
        <v>589.87</v>
      </c>
      <c r="AB5671">
        <v>18</v>
      </c>
      <c r="AC5671">
        <v>17</v>
      </c>
      <c r="AD5671">
        <v>13</v>
      </c>
      <c r="AE5671">
        <v>14</v>
      </c>
      <c r="AF5671">
        <v>18</v>
      </c>
      <c r="AG5671">
        <v>17</v>
      </c>
      <c r="AH5671">
        <v>13</v>
      </c>
      <c r="AI5671">
        <v>14</v>
      </c>
      <c r="AJ5671">
        <v>18</v>
      </c>
      <c r="AK5671">
        <v>17</v>
      </c>
      <c r="AL5671">
        <v>13</v>
      </c>
      <c r="AM5671">
        <v>14</v>
      </c>
    </row>
    <row r="5672" spans="1:39" x14ac:dyDescent="0.15">
      <c r="A5672" t="s">
        <v>141</v>
      </c>
      <c r="B5672">
        <v>70</v>
      </c>
      <c r="C5672">
        <v>2</v>
      </c>
      <c r="D5672">
        <v>0</v>
      </c>
      <c r="E5672" t="s">
        <v>32</v>
      </c>
      <c r="F5672" t="s">
        <v>206</v>
      </c>
      <c r="G5672">
        <v>256</v>
      </c>
      <c r="H5672">
        <v>615</v>
      </c>
      <c r="I5672">
        <v>1267</v>
      </c>
      <c r="J5672">
        <v>69795.759999999995</v>
      </c>
      <c r="K5672">
        <v>43458.720000000001</v>
      </c>
      <c r="L5672">
        <v>37337.54</v>
      </c>
      <c r="M5672">
        <v>19718.225600000002</v>
      </c>
      <c r="N5672">
        <v>256</v>
      </c>
      <c r="O5672">
        <v>293</v>
      </c>
      <c r="P5672">
        <v>618</v>
      </c>
      <c r="Q5672">
        <v>32808.550000000003</v>
      </c>
      <c r="R5672">
        <v>20275.97</v>
      </c>
      <c r="S5672">
        <v>14580.68</v>
      </c>
      <c r="T5672">
        <v>10152.151900000001</v>
      </c>
      <c r="U5672">
        <v>256</v>
      </c>
      <c r="V5672">
        <v>322</v>
      </c>
      <c r="W5672">
        <v>649</v>
      </c>
      <c r="X5672">
        <v>36987.21</v>
      </c>
      <c r="Y5672">
        <v>23182.75</v>
      </c>
      <c r="Z5672">
        <v>22756.86</v>
      </c>
      <c r="AA5672">
        <v>9566.0737000000008</v>
      </c>
      <c r="AB5672">
        <v>255</v>
      </c>
      <c r="AC5672">
        <v>253</v>
      </c>
      <c r="AD5672">
        <v>231</v>
      </c>
      <c r="AE5672">
        <v>214</v>
      </c>
      <c r="AF5672">
        <v>255</v>
      </c>
      <c r="AG5672">
        <v>253</v>
      </c>
      <c r="AH5672">
        <v>231</v>
      </c>
      <c r="AI5672">
        <v>214</v>
      </c>
      <c r="AJ5672">
        <v>255</v>
      </c>
      <c r="AK5672">
        <v>253</v>
      </c>
      <c r="AL5672">
        <v>231</v>
      </c>
      <c r="AM5672">
        <v>214</v>
      </c>
    </row>
    <row r="5673" spans="1:39" x14ac:dyDescent="0.15">
      <c r="A5673" t="s">
        <v>141</v>
      </c>
      <c r="B5673">
        <v>70</v>
      </c>
      <c r="C5673">
        <v>2</v>
      </c>
      <c r="D5673">
        <v>1</v>
      </c>
      <c r="E5673" t="s">
        <v>28</v>
      </c>
      <c r="F5673" t="s">
        <v>206</v>
      </c>
      <c r="G5673">
        <v>10586</v>
      </c>
      <c r="H5673">
        <v>25518</v>
      </c>
      <c r="I5673">
        <v>48828</v>
      </c>
      <c r="J5673">
        <v>2568052.6800000002</v>
      </c>
      <c r="K5673">
        <v>1748612.07</v>
      </c>
      <c r="L5673">
        <v>1472723.49</v>
      </c>
      <c r="M5673">
        <v>723326.5037</v>
      </c>
      <c r="N5673">
        <v>10586</v>
      </c>
      <c r="O5673">
        <v>12367</v>
      </c>
      <c r="P5673">
        <v>27706</v>
      </c>
      <c r="Q5673">
        <v>1452355.74</v>
      </c>
      <c r="R5673">
        <v>962093.02</v>
      </c>
      <c r="S5673">
        <v>720873.74</v>
      </c>
      <c r="T5673">
        <v>427016.5846</v>
      </c>
      <c r="U5673">
        <v>10586</v>
      </c>
      <c r="V5673">
        <v>13151</v>
      </c>
      <c r="W5673">
        <v>21122</v>
      </c>
      <c r="X5673">
        <v>1115696.94</v>
      </c>
      <c r="Y5673">
        <v>786519.05</v>
      </c>
      <c r="Z5673">
        <v>751849.75</v>
      </c>
      <c r="AA5673">
        <v>296309.9191</v>
      </c>
      <c r="AB5673">
        <v>10285</v>
      </c>
      <c r="AC5673">
        <v>10504</v>
      </c>
      <c r="AD5673">
        <v>7673</v>
      </c>
      <c r="AE5673">
        <v>9891</v>
      </c>
      <c r="AF5673">
        <v>10285</v>
      </c>
      <c r="AG5673">
        <v>10504</v>
      </c>
      <c r="AH5673">
        <v>7673</v>
      </c>
      <c r="AI5673">
        <v>9891</v>
      </c>
      <c r="AJ5673">
        <v>10285</v>
      </c>
      <c r="AK5673">
        <v>10504</v>
      </c>
      <c r="AL5673">
        <v>7673</v>
      </c>
      <c r="AM5673">
        <v>9891</v>
      </c>
    </row>
    <row r="5674" spans="1:39" x14ac:dyDescent="0.15">
      <c r="A5674" t="s">
        <v>141</v>
      </c>
      <c r="B5674">
        <v>70</v>
      </c>
      <c r="C5674">
        <v>2</v>
      </c>
      <c r="D5674">
        <v>1</v>
      </c>
      <c r="E5674" t="s">
        <v>30</v>
      </c>
      <c r="F5674" t="s">
        <v>206</v>
      </c>
      <c r="G5674">
        <v>1049</v>
      </c>
      <c r="H5674">
        <v>2564</v>
      </c>
      <c r="I5674">
        <v>4771</v>
      </c>
      <c r="J5674">
        <v>253133.38</v>
      </c>
      <c r="K5674">
        <v>173274.92</v>
      </c>
      <c r="L5674">
        <v>144824.81</v>
      </c>
      <c r="M5674">
        <v>71157.447799999994</v>
      </c>
      <c r="N5674">
        <v>1049</v>
      </c>
      <c r="O5674">
        <v>1238</v>
      </c>
      <c r="P5674">
        <v>2634</v>
      </c>
      <c r="Q5674">
        <v>140900.63</v>
      </c>
      <c r="R5674">
        <v>94015.58</v>
      </c>
      <c r="S5674">
        <v>68908.92</v>
      </c>
      <c r="T5674">
        <v>41435.746899999998</v>
      </c>
      <c r="U5674">
        <v>1049</v>
      </c>
      <c r="V5674">
        <v>1326</v>
      </c>
      <c r="W5674">
        <v>2137</v>
      </c>
      <c r="X5674">
        <v>112232.75</v>
      </c>
      <c r="Y5674">
        <v>79259.34</v>
      </c>
      <c r="Z5674">
        <v>75915.89</v>
      </c>
      <c r="AA5674">
        <v>29721.7009</v>
      </c>
      <c r="AB5674">
        <v>982</v>
      </c>
      <c r="AC5674">
        <v>1043</v>
      </c>
      <c r="AD5674">
        <v>705</v>
      </c>
      <c r="AE5674">
        <v>1021</v>
      </c>
      <c r="AF5674">
        <v>982</v>
      </c>
      <c r="AG5674">
        <v>1043</v>
      </c>
      <c r="AH5674">
        <v>705</v>
      </c>
      <c r="AI5674">
        <v>1021</v>
      </c>
      <c r="AJ5674">
        <v>982</v>
      </c>
      <c r="AK5674">
        <v>1043</v>
      </c>
      <c r="AL5674">
        <v>705</v>
      </c>
      <c r="AM5674">
        <v>1021</v>
      </c>
    </row>
    <row r="5675" spans="1:39" x14ac:dyDescent="0.15">
      <c r="A5675" t="s">
        <v>141</v>
      </c>
      <c r="B5675">
        <v>70</v>
      </c>
      <c r="C5675">
        <v>2</v>
      </c>
      <c r="D5675">
        <v>1</v>
      </c>
      <c r="E5675" t="s">
        <v>29</v>
      </c>
      <c r="F5675" t="s">
        <v>206</v>
      </c>
      <c r="G5675">
        <v>14432</v>
      </c>
      <c r="H5675">
        <v>36268</v>
      </c>
      <c r="I5675">
        <v>70479</v>
      </c>
      <c r="J5675">
        <v>3699910.93</v>
      </c>
      <c r="K5675">
        <v>2415555.1800000002</v>
      </c>
      <c r="L5675">
        <v>2042833.9</v>
      </c>
      <c r="M5675">
        <v>1041649.1936999999</v>
      </c>
      <c r="N5675">
        <v>14432</v>
      </c>
      <c r="O5675">
        <v>17333</v>
      </c>
      <c r="P5675">
        <v>38307</v>
      </c>
      <c r="Q5675">
        <v>2029221.81</v>
      </c>
      <c r="R5675">
        <v>1290752.28</v>
      </c>
      <c r="S5675">
        <v>967876.49</v>
      </c>
      <c r="T5675">
        <v>596959.66350000002</v>
      </c>
      <c r="U5675">
        <v>14432</v>
      </c>
      <c r="V5675">
        <v>18935</v>
      </c>
      <c r="W5675">
        <v>32172</v>
      </c>
      <c r="X5675">
        <v>1670689.12</v>
      </c>
      <c r="Y5675">
        <v>1124802.8999999999</v>
      </c>
      <c r="Z5675">
        <v>1074957.4099999999</v>
      </c>
      <c r="AA5675">
        <v>444689.53019999998</v>
      </c>
      <c r="AB5675">
        <v>13925</v>
      </c>
      <c r="AC5675">
        <v>13986</v>
      </c>
      <c r="AD5675">
        <v>10371</v>
      </c>
      <c r="AE5675">
        <v>14044</v>
      </c>
      <c r="AF5675">
        <v>13925</v>
      </c>
      <c r="AG5675">
        <v>13986</v>
      </c>
      <c r="AH5675">
        <v>10371</v>
      </c>
      <c r="AI5675">
        <v>14044</v>
      </c>
      <c r="AJ5675">
        <v>13925</v>
      </c>
      <c r="AK5675">
        <v>13986</v>
      </c>
      <c r="AL5675">
        <v>10371</v>
      </c>
      <c r="AM5675">
        <v>14044</v>
      </c>
    </row>
    <row r="5676" spans="1:39" x14ac:dyDescent="0.15">
      <c r="A5676" t="s">
        <v>141</v>
      </c>
      <c r="B5676">
        <v>70</v>
      </c>
      <c r="C5676">
        <v>2</v>
      </c>
      <c r="D5676">
        <v>1</v>
      </c>
      <c r="E5676" t="s">
        <v>31</v>
      </c>
      <c r="F5676" t="s">
        <v>206</v>
      </c>
      <c r="G5676">
        <v>8</v>
      </c>
      <c r="H5676">
        <v>19</v>
      </c>
      <c r="I5676">
        <v>38</v>
      </c>
      <c r="J5676">
        <v>2046.2</v>
      </c>
      <c r="K5676">
        <v>1351.31</v>
      </c>
      <c r="L5676">
        <v>1176.1099999999999</v>
      </c>
      <c r="M5676">
        <v>531.31129999999996</v>
      </c>
      <c r="N5676">
        <v>8</v>
      </c>
      <c r="O5676">
        <v>8</v>
      </c>
      <c r="P5676">
        <v>19</v>
      </c>
      <c r="Q5676">
        <v>1092.93</v>
      </c>
      <c r="R5676">
        <v>718.09</v>
      </c>
      <c r="S5676">
        <v>542.89</v>
      </c>
      <c r="T5676">
        <v>262.24130000000002</v>
      </c>
      <c r="U5676">
        <v>8</v>
      </c>
      <c r="V5676">
        <v>11</v>
      </c>
      <c r="W5676">
        <v>19</v>
      </c>
      <c r="X5676">
        <v>953.27</v>
      </c>
      <c r="Y5676">
        <v>633.22</v>
      </c>
      <c r="Z5676">
        <v>633.22</v>
      </c>
      <c r="AA5676">
        <v>269.07</v>
      </c>
      <c r="AB5676">
        <v>8</v>
      </c>
      <c r="AC5676">
        <v>7</v>
      </c>
      <c r="AD5676">
        <v>6</v>
      </c>
      <c r="AE5676">
        <v>8</v>
      </c>
      <c r="AF5676">
        <v>8</v>
      </c>
      <c r="AG5676">
        <v>7</v>
      </c>
      <c r="AH5676">
        <v>6</v>
      </c>
      <c r="AI5676">
        <v>8</v>
      </c>
      <c r="AJ5676">
        <v>8</v>
      </c>
      <c r="AK5676">
        <v>7</v>
      </c>
      <c r="AL5676">
        <v>6</v>
      </c>
      <c r="AM5676">
        <v>8</v>
      </c>
    </row>
    <row r="5677" spans="1:39" x14ac:dyDescent="0.15">
      <c r="A5677" t="s">
        <v>141</v>
      </c>
      <c r="B5677">
        <v>70</v>
      </c>
      <c r="C5677">
        <v>2</v>
      </c>
      <c r="D5677">
        <v>1</v>
      </c>
      <c r="E5677" t="s">
        <v>32</v>
      </c>
      <c r="F5677" t="s">
        <v>206</v>
      </c>
      <c r="G5677">
        <v>420</v>
      </c>
      <c r="H5677">
        <v>1060</v>
      </c>
      <c r="I5677">
        <v>2123</v>
      </c>
      <c r="J5677">
        <v>113799.23</v>
      </c>
      <c r="K5677">
        <v>72244.14</v>
      </c>
      <c r="L5677">
        <v>63695.95</v>
      </c>
      <c r="M5677">
        <v>32153.623100000001</v>
      </c>
      <c r="N5677">
        <v>420</v>
      </c>
      <c r="O5677">
        <v>499</v>
      </c>
      <c r="P5677">
        <v>1030</v>
      </c>
      <c r="Q5677">
        <v>53399.8</v>
      </c>
      <c r="R5677">
        <v>34055.410000000003</v>
      </c>
      <c r="S5677">
        <v>26561.91</v>
      </c>
      <c r="T5677">
        <v>16323.299499999999</v>
      </c>
      <c r="U5677">
        <v>420</v>
      </c>
      <c r="V5677">
        <v>561</v>
      </c>
      <c r="W5677">
        <v>1093</v>
      </c>
      <c r="X5677">
        <v>60399.43</v>
      </c>
      <c r="Y5677">
        <v>38188.730000000003</v>
      </c>
      <c r="Z5677">
        <v>37134.04</v>
      </c>
      <c r="AA5677">
        <v>15830.3236</v>
      </c>
      <c r="AB5677">
        <v>412</v>
      </c>
      <c r="AC5677">
        <v>409</v>
      </c>
      <c r="AD5677">
        <v>303</v>
      </c>
      <c r="AE5677">
        <v>392</v>
      </c>
      <c r="AF5677">
        <v>412</v>
      </c>
      <c r="AG5677">
        <v>409</v>
      </c>
      <c r="AH5677">
        <v>303</v>
      </c>
      <c r="AI5677">
        <v>392</v>
      </c>
      <c r="AJ5677">
        <v>412</v>
      </c>
      <c r="AK5677">
        <v>409</v>
      </c>
      <c r="AL5677">
        <v>303</v>
      </c>
      <c r="AM5677">
        <v>392</v>
      </c>
    </row>
    <row r="5678" spans="1:39" x14ac:dyDescent="0.15">
      <c r="A5678" t="s">
        <v>141</v>
      </c>
      <c r="B5678">
        <v>70</v>
      </c>
      <c r="C5678">
        <v>2</v>
      </c>
      <c r="D5678">
        <v>2</v>
      </c>
      <c r="E5678" t="s">
        <v>28</v>
      </c>
      <c r="F5678" t="s">
        <v>206</v>
      </c>
      <c r="G5678">
        <v>2608</v>
      </c>
      <c r="H5678">
        <v>5928</v>
      </c>
      <c r="I5678">
        <v>11582</v>
      </c>
      <c r="J5678">
        <v>617385.63</v>
      </c>
      <c r="K5678">
        <v>420567.23</v>
      </c>
      <c r="L5678">
        <v>335919.6</v>
      </c>
      <c r="M5678">
        <v>174688.01259999999</v>
      </c>
      <c r="N5678">
        <v>2608</v>
      </c>
      <c r="O5678">
        <v>2871</v>
      </c>
      <c r="P5678">
        <v>6594</v>
      </c>
      <c r="Q5678">
        <v>350434.57</v>
      </c>
      <c r="R5678">
        <v>232959.09</v>
      </c>
      <c r="S5678">
        <v>156261.9</v>
      </c>
      <c r="T5678">
        <v>103433.9188</v>
      </c>
      <c r="U5678">
        <v>2608</v>
      </c>
      <c r="V5678">
        <v>3057</v>
      </c>
      <c r="W5678">
        <v>4988</v>
      </c>
      <c r="X5678">
        <v>266951.06</v>
      </c>
      <c r="Y5678">
        <v>187608.14</v>
      </c>
      <c r="Z5678">
        <v>179657.7</v>
      </c>
      <c r="AA5678">
        <v>71254.093800000002</v>
      </c>
      <c r="AB5678">
        <v>2512</v>
      </c>
      <c r="AC5678">
        <v>2584</v>
      </c>
      <c r="AD5678">
        <v>1593</v>
      </c>
      <c r="AE5678">
        <v>2319</v>
      </c>
      <c r="AF5678">
        <v>2512</v>
      </c>
      <c r="AG5678">
        <v>2584</v>
      </c>
      <c r="AH5678">
        <v>1593</v>
      </c>
      <c r="AI5678">
        <v>2319</v>
      </c>
      <c r="AJ5678">
        <v>2512</v>
      </c>
      <c r="AK5678">
        <v>2584</v>
      </c>
      <c r="AL5678">
        <v>1593</v>
      </c>
      <c r="AM5678">
        <v>2319</v>
      </c>
    </row>
    <row r="5679" spans="1:39" x14ac:dyDescent="0.15">
      <c r="A5679" t="s">
        <v>141</v>
      </c>
      <c r="B5679">
        <v>70</v>
      </c>
      <c r="C5679">
        <v>2</v>
      </c>
      <c r="D5679">
        <v>2</v>
      </c>
      <c r="E5679" t="s">
        <v>30</v>
      </c>
      <c r="F5679" t="s">
        <v>206</v>
      </c>
      <c r="G5679">
        <v>289</v>
      </c>
      <c r="H5679">
        <v>677</v>
      </c>
      <c r="I5679">
        <v>1296</v>
      </c>
      <c r="J5679">
        <v>70728.69</v>
      </c>
      <c r="K5679">
        <v>47638.47</v>
      </c>
      <c r="L5679">
        <v>39487.980000000003</v>
      </c>
      <c r="M5679">
        <v>20072.183000000001</v>
      </c>
      <c r="N5679">
        <v>289</v>
      </c>
      <c r="O5679">
        <v>330</v>
      </c>
      <c r="P5679">
        <v>727</v>
      </c>
      <c r="Q5679">
        <v>40382.46</v>
      </c>
      <c r="R5679">
        <v>26627.45</v>
      </c>
      <c r="S5679">
        <v>19249.259999999998</v>
      </c>
      <c r="T5679">
        <v>11833.353300000001</v>
      </c>
      <c r="U5679">
        <v>289</v>
      </c>
      <c r="V5679">
        <v>347</v>
      </c>
      <c r="W5679">
        <v>569</v>
      </c>
      <c r="X5679">
        <v>30346.23</v>
      </c>
      <c r="Y5679">
        <v>21011.02</v>
      </c>
      <c r="Z5679">
        <v>20238.72</v>
      </c>
      <c r="AA5679">
        <v>8238.8297000000002</v>
      </c>
      <c r="AB5679">
        <v>274</v>
      </c>
      <c r="AC5679">
        <v>288</v>
      </c>
      <c r="AD5679">
        <v>169</v>
      </c>
      <c r="AE5679">
        <v>282</v>
      </c>
      <c r="AF5679">
        <v>274</v>
      </c>
      <c r="AG5679">
        <v>288</v>
      </c>
      <c r="AH5679">
        <v>169</v>
      </c>
      <c r="AI5679">
        <v>282</v>
      </c>
      <c r="AJ5679">
        <v>274</v>
      </c>
      <c r="AK5679">
        <v>288</v>
      </c>
      <c r="AL5679">
        <v>169</v>
      </c>
      <c r="AM5679">
        <v>282</v>
      </c>
    </row>
    <row r="5680" spans="1:39" x14ac:dyDescent="0.15">
      <c r="A5680" t="s">
        <v>141</v>
      </c>
      <c r="B5680">
        <v>70</v>
      </c>
      <c r="C5680">
        <v>2</v>
      </c>
      <c r="D5680">
        <v>2</v>
      </c>
      <c r="E5680" t="s">
        <v>29</v>
      </c>
      <c r="F5680" t="s">
        <v>206</v>
      </c>
      <c r="G5680">
        <v>1126</v>
      </c>
      <c r="H5680">
        <v>2644</v>
      </c>
      <c r="I5680">
        <v>5236</v>
      </c>
      <c r="J5680">
        <v>282691.05</v>
      </c>
      <c r="K5680">
        <v>185239.77</v>
      </c>
      <c r="L5680">
        <v>150550.60999999999</v>
      </c>
      <c r="M5680">
        <v>80150.891799999998</v>
      </c>
      <c r="N5680">
        <v>1126</v>
      </c>
      <c r="O5680">
        <v>1276</v>
      </c>
      <c r="P5680">
        <v>2842</v>
      </c>
      <c r="Q5680">
        <v>155108.18</v>
      </c>
      <c r="R5680">
        <v>98939.77</v>
      </c>
      <c r="S5680">
        <v>67069.95</v>
      </c>
      <c r="T5680">
        <v>45669.037100000001</v>
      </c>
      <c r="U5680">
        <v>1126</v>
      </c>
      <c r="V5680">
        <v>1368</v>
      </c>
      <c r="W5680">
        <v>2394</v>
      </c>
      <c r="X5680">
        <v>127582.87</v>
      </c>
      <c r="Y5680">
        <v>86300</v>
      </c>
      <c r="Z5680">
        <v>83480.66</v>
      </c>
      <c r="AA5680">
        <v>34481.854700000004</v>
      </c>
      <c r="AB5680">
        <v>1065</v>
      </c>
      <c r="AC5680">
        <v>1085</v>
      </c>
      <c r="AD5680">
        <v>655</v>
      </c>
      <c r="AE5680">
        <v>1094</v>
      </c>
      <c r="AF5680">
        <v>1065</v>
      </c>
      <c r="AG5680">
        <v>1085</v>
      </c>
      <c r="AH5680">
        <v>655</v>
      </c>
      <c r="AI5680">
        <v>1094</v>
      </c>
      <c r="AJ5680">
        <v>1065</v>
      </c>
      <c r="AK5680">
        <v>1085</v>
      </c>
      <c r="AL5680">
        <v>655</v>
      </c>
      <c r="AM5680">
        <v>1094</v>
      </c>
    </row>
    <row r="5681" spans="1:39" x14ac:dyDescent="0.15">
      <c r="A5681" t="s">
        <v>141</v>
      </c>
      <c r="B5681">
        <v>70</v>
      </c>
      <c r="C5681">
        <v>2</v>
      </c>
      <c r="D5681">
        <v>2</v>
      </c>
      <c r="E5681" t="s">
        <v>32</v>
      </c>
      <c r="F5681" t="s">
        <v>206</v>
      </c>
      <c r="G5681">
        <v>161</v>
      </c>
      <c r="H5681">
        <v>394</v>
      </c>
      <c r="I5681">
        <v>775</v>
      </c>
      <c r="J5681">
        <v>43270.55</v>
      </c>
      <c r="K5681">
        <v>27316.67</v>
      </c>
      <c r="L5681">
        <v>23727.15</v>
      </c>
      <c r="M5681">
        <v>11827.5774</v>
      </c>
      <c r="N5681">
        <v>161</v>
      </c>
      <c r="O5681">
        <v>178</v>
      </c>
      <c r="P5681">
        <v>332</v>
      </c>
      <c r="Q5681">
        <v>17907.7</v>
      </c>
      <c r="R5681">
        <v>11433.96</v>
      </c>
      <c r="S5681">
        <v>8347.9599999999991</v>
      </c>
      <c r="T5681">
        <v>5307.4929000000002</v>
      </c>
      <c r="U5681">
        <v>161</v>
      </c>
      <c r="V5681">
        <v>216</v>
      </c>
      <c r="W5681">
        <v>443</v>
      </c>
      <c r="X5681">
        <v>25362.85</v>
      </c>
      <c r="Y5681">
        <v>15882.71</v>
      </c>
      <c r="Z5681">
        <v>15379.19</v>
      </c>
      <c r="AA5681">
        <v>6520.0844999999999</v>
      </c>
      <c r="AB5681">
        <v>152</v>
      </c>
      <c r="AC5681">
        <v>157</v>
      </c>
      <c r="AD5681">
        <v>108</v>
      </c>
      <c r="AE5681">
        <v>150</v>
      </c>
      <c r="AF5681">
        <v>152</v>
      </c>
      <c r="AG5681">
        <v>157</v>
      </c>
      <c r="AH5681">
        <v>108</v>
      </c>
      <c r="AI5681">
        <v>150</v>
      </c>
      <c r="AJ5681">
        <v>152</v>
      </c>
      <c r="AK5681">
        <v>157</v>
      </c>
      <c r="AL5681">
        <v>108</v>
      </c>
      <c r="AM5681">
        <v>150</v>
      </c>
    </row>
    <row r="5682" spans="1:39" x14ac:dyDescent="0.15">
      <c r="A5682" t="s">
        <v>141</v>
      </c>
      <c r="B5682">
        <v>100</v>
      </c>
      <c r="C5682">
        <v>1</v>
      </c>
      <c r="D5682">
        <v>0</v>
      </c>
      <c r="E5682" t="s">
        <v>28</v>
      </c>
      <c r="F5682" t="s">
        <v>206</v>
      </c>
      <c r="G5682">
        <v>53961</v>
      </c>
      <c r="H5682">
        <v>55773</v>
      </c>
      <c r="I5682">
        <v>76980</v>
      </c>
      <c r="J5682">
        <v>3768665.25</v>
      </c>
      <c r="K5682">
        <v>2523565.09</v>
      </c>
      <c r="L5682">
        <v>2311061.5699999998</v>
      </c>
      <c r="M5682">
        <v>1080749.7239999999</v>
      </c>
      <c r="N5682">
        <v>19719</v>
      </c>
      <c r="O5682">
        <v>20210</v>
      </c>
      <c r="P5682">
        <v>27772</v>
      </c>
      <c r="Q5682">
        <v>1403856.63</v>
      </c>
      <c r="R5682">
        <v>969925.44</v>
      </c>
      <c r="S5682">
        <v>843617.97</v>
      </c>
      <c r="T5682">
        <v>421828.01909999998</v>
      </c>
      <c r="U5682">
        <v>34242</v>
      </c>
      <c r="V5682">
        <v>35563</v>
      </c>
      <c r="W5682">
        <v>49208</v>
      </c>
      <c r="X5682">
        <v>2364808.62</v>
      </c>
      <c r="Y5682">
        <v>1553639.65</v>
      </c>
      <c r="Z5682">
        <v>1467443.6</v>
      </c>
      <c r="AA5682">
        <v>658921.70490000001</v>
      </c>
      <c r="AB5682">
        <v>53444</v>
      </c>
      <c r="AC5682">
        <v>43978</v>
      </c>
      <c r="AD5682">
        <v>32938</v>
      </c>
      <c r="AE5682">
        <v>22431</v>
      </c>
      <c r="AF5682">
        <v>19540</v>
      </c>
      <c r="AG5682">
        <v>19051</v>
      </c>
      <c r="AH5682">
        <v>13863</v>
      </c>
      <c r="AI5682">
        <v>9289</v>
      </c>
      <c r="AJ5682">
        <v>33904</v>
      </c>
      <c r="AK5682">
        <v>24927</v>
      </c>
      <c r="AL5682">
        <v>19075</v>
      </c>
      <c r="AM5682">
        <v>13142</v>
      </c>
    </row>
    <row r="5683" spans="1:39" x14ac:dyDescent="0.15">
      <c r="A5683" t="s">
        <v>141</v>
      </c>
      <c r="B5683">
        <v>100</v>
      </c>
      <c r="C5683">
        <v>1</v>
      </c>
      <c r="D5683">
        <v>0</v>
      </c>
      <c r="E5683" t="s">
        <v>30</v>
      </c>
      <c r="F5683" t="s">
        <v>206</v>
      </c>
      <c r="G5683">
        <v>53</v>
      </c>
      <c r="H5683">
        <v>55</v>
      </c>
      <c r="I5683">
        <v>83</v>
      </c>
      <c r="J5683">
        <v>3860.46</v>
      </c>
      <c r="K5683">
        <v>2660.11</v>
      </c>
      <c r="L5683">
        <v>2597.13</v>
      </c>
      <c r="M5683">
        <v>1090.8672999999999</v>
      </c>
      <c r="N5683">
        <v>20</v>
      </c>
      <c r="O5683">
        <v>21</v>
      </c>
      <c r="P5683">
        <v>28</v>
      </c>
      <c r="Q5683">
        <v>1477.79</v>
      </c>
      <c r="R5683">
        <v>1018.24</v>
      </c>
      <c r="S5683">
        <v>955.26</v>
      </c>
      <c r="T5683">
        <v>483.12650000000002</v>
      </c>
      <c r="U5683">
        <v>33</v>
      </c>
      <c r="V5683">
        <v>34</v>
      </c>
      <c r="W5683">
        <v>55</v>
      </c>
      <c r="X5683">
        <v>2382.67</v>
      </c>
      <c r="Y5683">
        <v>1641.87</v>
      </c>
      <c r="Z5683">
        <v>1641.87</v>
      </c>
      <c r="AA5683">
        <v>607.74080000000004</v>
      </c>
      <c r="AB5683">
        <v>53</v>
      </c>
      <c r="AC5683">
        <v>36</v>
      </c>
      <c r="AD5683">
        <v>27</v>
      </c>
      <c r="AE5683">
        <v>34</v>
      </c>
      <c r="AF5683">
        <v>20</v>
      </c>
      <c r="AG5683">
        <v>16</v>
      </c>
      <c r="AH5683">
        <v>15</v>
      </c>
      <c r="AI5683">
        <v>14</v>
      </c>
      <c r="AJ5683">
        <v>33</v>
      </c>
      <c r="AK5683">
        <v>20</v>
      </c>
      <c r="AL5683">
        <v>12</v>
      </c>
      <c r="AM5683">
        <v>20</v>
      </c>
    </row>
    <row r="5684" spans="1:39" x14ac:dyDescent="0.15">
      <c r="A5684" t="s">
        <v>141</v>
      </c>
      <c r="B5684">
        <v>100</v>
      </c>
      <c r="C5684">
        <v>1</v>
      </c>
      <c r="D5684">
        <v>0</v>
      </c>
      <c r="E5684" t="s">
        <v>29</v>
      </c>
      <c r="F5684" t="s">
        <v>206</v>
      </c>
      <c r="G5684">
        <v>207</v>
      </c>
      <c r="H5684">
        <v>215</v>
      </c>
      <c r="I5684">
        <v>355</v>
      </c>
      <c r="J5684">
        <v>16692.849999999999</v>
      </c>
      <c r="K5684">
        <v>10652.28</v>
      </c>
      <c r="L5684">
        <v>9663.7900000000009</v>
      </c>
      <c r="M5684">
        <v>5247.7946000000002</v>
      </c>
      <c r="N5684">
        <v>63</v>
      </c>
      <c r="O5684">
        <v>66</v>
      </c>
      <c r="P5684">
        <v>122</v>
      </c>
      <c r="Q5684">
        <v>5579.1</v>
      </c>
      <c r="R5684">
        <v>3405.93</v>
      </c>
      <c r="S5684">
        <v>3065.82</v>
      </c>
      <c r="T5684">
        <v>1969.4159999999999</v>
      </c>
      <c r="U5684">
        <v>144</v>
      </c>
      <c r="V5684">
        <v>149</v>
      </c>
      <c r="W5684">
        <v>233</v>
      </c>
      <c r="X5684">
        <v>11113.75</v>
      </c>
      <c r="Y5684">
        <v>7246.35</v>
      </c>
      <c r="Z5684">
        <v>6597.97</v>
      </c>
      <c r="AA5684">
        <v>3278.3786</v>
      </c>
      <c r="AB5684">
        <v>207</v>
      </c>
      <c r="AC5684">
        <v>139</v>
      </c>
      <c r="AD5684">
        <v>111</v>
      </c>
      <c r="AE5684">
        <v>88</v>
      </c>
      <c r="AF5684">
        <v>63</v>
      </c>
      <c r="AG5684">
        <v>62</v>
      </c>
      <c r="AH5684">
        <v>53</v>
      </c>
      <c r="AI5684">
        <v>27</v>
      </c>
      <c r="AJ5684">
        <v>144</v>
      </c>
      <c r="AK5684">
        <v>77</v>
      </c>
      <c r="AL5684">
        <v>58</v>
      </c>
      <c r="AM5684">
        <v>61</v>
      </c>
    </row>
    <row r="5685" spans="1:39" x14ac:dyDescent="0.15">
      <c r="A5685" t="s">
        <v>141</v>
      </c>
      <c r="B5685">
        <v>100</v>
      </c>
      <c r="C5685">
        <v>1</v>
      </c>
      <c r="D5685">
        <v>0</v>
      </c>
      <c r="E5685" t="s">
        <v>32</v>
      </c>
      <c r="F5685" t="s">
        <v>206</v>
      </c>
      <c r="G5685">
        <v>1870</v>
      </c>
      <c r="H5685">
        <v>2029</v>
      </c>
      <c r="I5685">
        <v>3201</v>
      </c>
      <c r="J5685">
        <v>169975.97</v>
      </c>
      <c r="K5685">
        <v>101588.01</v>
      </c>
      <c r="L5685">
        <v>98122.11</v>
      </c>
      <c r="M5685">
        <v>47865.181900000003</v>
      </c>
      <c r="N5685">
        <v>211</v>
      </c>
      <c r="O5685">
        <v>222</v>
      </c>
      <c r="P5685">
        <v>320</v>
      </c>
      <c r="Q5685">
        <v>17879.330000000002</v>
      </c>
      <c r="R5685">
        <v>11640.51</v>
      </c>
      <c r="S5685">
        <v>9873.23</v>
      </c>
      <c r="T5685">
        <v>5181.8176999999996</v>
      </c>
      <c r="U5685">
        <v>1659</v>
      </c>
      <c r="V5685">
        <v>1807</v>
      </c>
      <c r="W5685">
        <v>2881</v>
      </c>
      <c r="X5685">
        <v>152096.64000000001</v>
      </c>
      <c r="Y5685">
        <v>89947.5</v>
      </c>
      <c r="Z5685">
        <v>88248.88</v>
      </c>
      <c r="AA5685">
        <v>42683.364200000004</v>
      </c>
      <c r="AB5685">
        <v>1858</v>
      </c>
      <c r="AC5685">
        <v>1429</v>
      </c>
      <c r="AD5685">
        <v>1214</v>
      </c>
      <c r="AE5685">
        <v>1207</v>
      </c>
      <c r="AF5685">
        <v>202</v>
      </c>
      <c r="AG5685">
        <v>143</v>
      </c>
      <c r="AH5685">
        <v>121</v>
      </c>
      <c r="AI5685">
        <v>185</v>
      </c>
      <c r="AJ5685">
        <v>1656</v>
      </c>
      <c r="AK5685">
        <v>1286</v>
      </c>
      <c r="AL5685">
        <v>1093</v>
      </c>
      <c r="AM5685">
        <v>1022</v>
      </c>
    </row>
    <row r="5686" spans="1:39" x14ac:dyDescent="0.15">
      <c r="A5686" t="s">
        <v>141</v>
      </c>
      <c r="B5686">
        <v>100</v>
      </c>
      <c r="C5686">
        <v>1</v>
      </c>
      <c r="D5686">
        <v>1</v>
      </c>
      <c r="E5686" t="s">
        <v>28</v>
      </c>
      <c r="F5686" t="s">
        <v>206</v>
      </c>
      <c r="G5686">
        <v>68942</v>
      </c>
      <c r="H5686">
        <v>73896</v>
      </c>
      <c r="I5686">
        <v>107340</v>
      </c>
      <c r="J5686">
        <v>5175717.88</v>
      </c>
      <c r="K5686">
        <v>3556590.73</v>
      </c>
      <c r="L5686">
        <v>3319594.95</v>
      </c>
      <c r="M5686">
        <v>1474971.4889</v>
      </c>
      <c r="N5686">
        <v>27969</v>
      </c>
      <c r="O5686">
        <v>29630</v>
      </c>
      <c r="P5686">
        <v>45891</v>
      </c>
      <c r="Q5686">
        <v>2214353.4900000002</v>
      </c>
      <c r="R5686">
        <v>1494181.87</v>
      </c>
      <c r="S5686">
        <v>1338118.72</v>
      </c>
      <c r="T5686">
        <v>678037.47629999998</v>
      </c>
      <c r="U5686">
        <v>40973</v>
      </c>
      <c r="V5686">
        <v>44266</v>
      </c>
      <c r="W5686">
        <v>61449</v>
      </c>
      <c r="X5686">
        <v>2961364.39</v>
      </c>
      <c r="Y5686">
        <v>2062408.86</v>
      </c>
      <c r="Z5686">
        <v>1981476.23</v>
      </c>
      <c r="AA5686">
        <v>796934.01260000002</v>
      </c>
      <c r="AB5686">
        <v>66881</v>
      </c>
      <c r="AC5686">
        <v>65428</v>
      </c>
      <c r="AD5686">
        <v>38733</v>
      </c>
      <c r="AE5686">
        <v>58320</v>
      </c>
      <c r="AF5686">
        <v>27179</v>
      </c>
      <c r="AG5686">
        <v>27327</v>
      </c>
      <c r="AH5686">
        <v>18431</v>
      </c>
      <c r="AI5686">
        <v>24297</v>
      </c>
      <c r="AJ5686">
        <v>39702</v>
      </c>
      <c r="AK5686">
        <v>38101</v>
      </c>
      <c r="AL5686">
        <v>20302</v>
      </c>
      <c r="AM5686">
        <v>34023</v>
      </c>
    </row>
    <row r="5687" spans="1:39" x14ac:dyDescent="0.15">
      <c r="A5687" t="s">
        <v>141</v>
      </c>
      <c r="B5687">
        <v>100</v>
      </c>
      <c r="C5687">
        <v>1</v>
      </c>
      <c r="D5687">
        <v>1</v>
      </c>
      <c r="E5687" t="s">
        <v>30</v>
      </c>
      <c r="F5687" t="s">
        <v>206</v>
      </c>
      <c r="G5687">
        <v>5993</v>
      </c>
      <c r="H5687">
        <v>6457</v>
      </c>
      <c r="I5687">
        <v>9315</v>
      </c>
      <c r="J5687">
        <v>448867.19</v>
      </c>
      <c r="K5687">
        <v>309882.09999999998</v>
      </c>
      <c r="L5687">
        <v>286966.67</v>
      </c>
      <c r="M5687">
        <v>126580.56909999999</v>
      </c>
      <c r="N5687">
        <v>2232</v>
      </c>
      <c r="O5687">
        <v>2367</v>
      </c>
      <c r="P5687">
        <v>3651</v>
      </c>
      <c r="Q5687">
        <v>176202.8</v>
      </c>
      <c r="R5687">
        <v>120199.96</v>
      </c>
      <c r="S5687">
        <v>106007.94</v>
      </c>
      <c r="T5687">
        <v>52989.7788</v>
      </c>
      <c r="U5687">
        <v>3761</v>
      </c>
      <c r="V5687">
        <v>4090</v>
      </c>
      <c r="W5687">
        <v>5664</v>
      </c>
      <c r="X5687">
        <v>272664.39</v>
      </c>
      <c r="Y5687">
        <v>189682.14</v>
      </c>
      <c r="Z5687">
        <v>180958.73</v>
      </c>
      <c r="AA5687">
        <v>73590.790299999993</v>
      </c>
      <c r="AB5687">
        <v>5687</v>
      </c>
      <c r="AC5687">
        <v>5806</v>
      </c>
      <c r="AD5687">
        <v>2844</v>
      </c>
      <c r="AE5687">
        <v>5815</v>
      </c>
      <c r="AF5687">
        <v>2124</v>
      </c>
      <c r="AG5687">
        <v>2168</v>
      </c>
      <c r="AH5687">
        <v>1300</v>
      </c>
      <c r="AI5687">
        <v>2174</v>
      </c>
      <c r="AJ5687">
        <v>3563</v>
      </c>
      <c r="AK5687">
        <v>3638</v>
      </c>
      <c r="AL5687">
        <v>1544</v>
      </c>
      <c r="AM5687">
        <v>3641</v>
      </c>
    </row>
    <row r="5688" spans="1:39" x14ac:dyDescent="0.15">
      <c r="A5688" t="s">
        <v>141</v>
      </c>
      <c r="B5688">
        <v>100</v>
      </c>
      <c r="C5688">
        <v>1</v>
      </c>
      <c r="D5688">
        <v>1</v>
      </c>
      <c r="E5688" t="s">
        <v>29</v>
      </c>
      <c r="F5688" t="s">
        <v>206</v>
      </c>
      <c r="G5688">
        <v>55657</v>
      </c>
      <c r="H5688">
        <v>60845</v>
      </c>
      <c r="I5688">
        <v>90994</v>
      </c>
      <c r="J5688">
        <v>4338403.57</v>
      </c>
      <c r="K5688">
        <v>2869795.51</v>
      </c>
      <c r="L5688">
        <v>2687962.44</v>
      </c>
      <c r="M5688">
        <v>1224822.4953999999</v>
      </c>
      <c r="N5688">
        <v>17479</v>
      </c>
      <c r="O5688">
        <v>18810</v>
      </c>
      <c r="P5688">
        <v>30042</v>
      </c>
      <c r="Q5688">
        <v>1434776.81</v>
      </c>
      <c r="R5688">
        <v>929264.46</v>
      </c>
      <c r="S5688">
        <v>829088.41</v>
      </c>
      <c r="T5688">
        <v>438830.67670000001</v>
      </c>
      <c r="U5688">
        <v>38178</v>
      </c>
      <c r="V5688">
        <v>42035</v>
      </c>
      <c r="W5688">
        <v>60952</v>
      </c>
      <c r="X5688">
        <v>2903626.76</v>
      </c>
      <c r="Y5688">
        <v>1940531.05</v>
      </c>
      <c r="Z5688">
        <v>1858874.03</v>
      </c>
      <c r="AA5688">
        <v>785991.81869999995</v>
      </c>
      <c r="AB5688">
        <v>53785</v>
      </c>
      <c r="AC5688">
        <v>53028</v>
      </c>
      <c r="AD5688">
        <v>30521</v>
      </c>
      <c r="AE5688">
        <v>53438</v>
      </c>
      <c r="AF5688">
        <v>16877</v>
      </c>
      <c r="AG5688">
        <v>16765</v>
      </c>
      <c r="AH5688">
        <v>11410</v>
      </c>
      <c r="AI5688">
        <v>16902</v>
      </c>
      <c r="AJ5688">
        <v>36908</v>
      </c>
      <c r="AK5688">
        <v>36263</v>
      </c>
      <c r="AL5688">
        <v>19111</v>
      </c>
      <c r="AM5688">
        <v>36536</v>
      </c>
    </row>
    <row r="5689" spans="1:39" x14ac:dyDescent="0.15">
      <c r="A5689" t="s">
        <v>141</v>
      </c>
      <c r="B5689">
        <v>100</v>
      </c>
      <c r="C5689">
        <v>1</v>
      </c>
      <c r="D5689">
        <v>1</v>
      </c>
      <c r="E5689" t="s">
        <v>31</v>
      </c>
      <c r="F5689" t="s">
        <v>206</v>
      </c>
      <c r="G5689">
        <v>2</v>
      </c>
      <c r="H5689">
        <v>4</v>
      </c>
      <c r="I5689">
        <v>5</v>
      </c>
      <c r="J5689">
        <v>159.94999999999999</v>
      </c>
      <c r="K5689">
        <v>103.34</v>
      </c>
      <c r="L5689">
        <v>103.34</v>
      </c>
      <c r="M5689">
        <v>61.455199999999998</v>
      </c>
      <c r="N5689">
        <v>1</v>
      </c>
      <c r="O5689">
        <v>2</v>
      </c>
      <c r="P5689">
        <v>2</v>
      </c>
      <c r="Q5689">
        <v>49.98</v>
      </c>
      <c r="R5689">
        <v>34.11</v>
      </c>
      <c r="S5689">
        <v>34.11</v>
      </c>
      <c r="T5689">
        <v>16.955200000000001</v>
      </c>
      <c r="U5689">
        <v>1</v>
      </c>
      <c r="V5689">
        <v>2</v>
      </c>
      <c r="W5689">
        <v>3</v>
      </c>
      <c r="X5689">
        <v>109.97</v>
      </c>
      <c r="Y5689">
        <v>69.23</v>
      </c>
      <c r="Z5689">
        <v>69.23</v>
      </c>
      <c r="AA5689">
        <v>44.5</v>
      </c>
      <c r="AB5689">
        <v>1</v>
      </c>
      <c r="AC5689">
        <v>2</v>
      </c>
      <c r="AD5689">
        <v>0</v>
      </c>
      <c r="AE5689">
        <v>2</v>
      </c>
      <c r="AF5689">
        <v>0</v>
      </c>
      <c r="AG5689">
        <v>1</v>
      </c>
      <c r="AH5689">
        <v>0</v>
      </c>
      <c r="AI5689">
        <v>1</v>
      </c>
      <c r="AJ5689">
        <v>1</v>
      </c>
      <c r="AK5689">
        <v>1</v>
      </c>
      <c r="AL5689">
        <v>0</v>
      </c>
      <c r="AM5689">
        <v>1</v>
      </c>
    </row>
    <row r="5690" spans="1:39" x14ac:dyDescent="0.15">
      <c r="A5690" t="s">
        <v>141</v>
      </c>
      <c r="B5690">
        <v>100</v>
      </c>
      <c r="C5690">
        <v>1</v>
      </c>
      <c r="D5690">
        <v>1</v>
      </c>
      <c r="E5690" t="s">
        <v>32</v>
      </c>
      <c r="F5690" t="s">
        <v>206</v>
      </c>
      <c r="G5690">
        <v>863</v>
      </c>
      <c r="H5690">
        <v>944</v>
      </c>
      <c r="I5690">
        <v>1464</v>
      </c>
      <c r="J5690">
        <v>78314.58</v>
      </c>
      <c r="K5690">
        <v>48473.55</v>
      </c>
      <c r="L5690">
        <v>46826.83</v>
      </c>
      <c r="M5690">
        <v>21034.193800000001</v>
      </c>
      <c r="N5690">
        <v>135</v>
      </c>
      <c r="O5690">
        <v>155</v>
      </c>
      <c r="P5690">
        <v>220</v>
      </c>
      <c r="Q5690">
        <v>11991.68</v>
      </c>
      <c r="R5690">
        <v>7578.43</v>
      </c>
      <c r="S5690">
        <v>6584.72</v>
      </c>
      <c r="T5690">
        <v>3379.6538999999998</v>
      </c>
      <c r="U5690">
        <v>728</v>
      </c>
      <c r="V5690">
        <v>789</v>
      </c>
      <c r="W5690">
        <v>1244</v>
      </c>
      <c r="X5690">
        <v>66322.899999999994</v>
      </c>
      <c r="Y5690">
        <v>40895.120000000003</v>
      </c>
      <c r="Z5690">
        <v>40242.11</v>
      </c>
      <c r="AA5690">
        <v>17654.5399</v>
      </c>
      <c r="AB5690">
        <v>852</v>
      </c>
      <c r="AC5690">
        <v>799</v>
      </c>
      <c r="AD5690">
        <v>481</v>
      </c>
      <c r="AE5690">
        <v>720</v>
      </c>
      <c r="AF5690">
        <v>133</v>
      </c>
      <c r="AG5690">
        <v>114</v>
      </c>
      <c r="AH5690">
        <v>84</v>
      </c>
      <c r="AI5690">
        <v>130</v>
      </c>
      <c r="AJ5690">
        <v>719</v>
      </c>
      <c r="AK5690">
        <v>685</v>
      </c>
      <c r="AL5690">
        <v>397</v>
      </c>
      <c r="AM5690">
        <v>590</v>
      </c>
    </row>
    <row r="5691" spans="1:39" x14ac:dyDescent="0.15">
      <c r="A5691" t="s">
        <v>141</v>
      </c>
      <c r="B5691">
        <v>100</v>
      </c>
      <c r="C5691">
        <v>1</v>
      </c>
      <c r="D5691">
        <v>2</v>
      </c>
      <c r="E5691" t="s">
        <v>28</v>
      </c>
      <c r="F5691" t="s">
        <v>206</v>
      </c>
      <c r="G5691">
        <v>49942</v>
      </c>
      <c r="H5691">
        <v>52066</v>
      </c>
      <c r="I5691">
        <v>74049</v>
      </c>
      <c r="J5691">
        <v>3572173.5</v>
      </c>
      <c r="K5691">
        <v>2443482.8199999998</v>
      </c>
      <c r="L5691">
        <v>2282090.15</v>
      </c>
      <c r="M5691">
        <v>1009791.7845</v>
      </c>
      <c r="N5691">
        <v>15171</v>
      </c>
      <c r="O5691">
        <v>15637</v>
      </c>
      <c r="P5691">
        <v>23249</v>
      </c>
      <c r="Q5691">
        <v>1162738.8600000001</v>
      </c>
      <c r="R5691">
        <v>796524.94</v>
      </c>
      <c r="S5691">
        <v>693352.2</v>
      </c>
      <c r="T5691">
        <v>345010.99329999997</v>
      </c>
      <c r="U5691">
        <v>34771</v>
      </c>
      <c r="V5691">
        <v>36429</v>
      </c>
      <c r="W5691">
        <v>50800</v>
      </c>
      <c r="X5691">
        <v>2409434.64</v>
      </c>
      <c r="Y5691">
        <v>1646957.88</v>
      </c>
      <c r="Z5691">
        <v>1588737.95</v>
      </c>
      <c r="AA5691">
        <v>664780.79119999998</v>
      </c>
      <c r="AB5691">
        <v>47962</v>
      </c>
      <c r="AC5691">
        <v>43101</v>
      </c>
      <c r="AD5691">
        <v>18307</v>
      </c>
      <c r="AE5691">
        <v>38121</v>
      </c>
      <c r="AF5691">
        <v>14484</v>
      </c>
      <c r="AG5691">
        <v>14684</v>
      </c>
      <c r="AH5691">
        <v>7551</v>
      </c>
      <c r="AI5691">
        <v>12810</v>
      </c>
      <c r="AJ5691">
        <v>33478</v>
      </c>
      <c r="AK5691">
        <v>28417</v>
      </c>
      <c r="AL5691">
        <v>10756</v>
      </c>
      <c r="AM5691">
        <v>25311</v>
      </c>
    </row>
    <row r="5692" spans="1:39" x14ac:dyDescent="0.15">
      <c r="A5692" t="s">
        <v>141</v>
      </c>
      <c r="B5692">
        <v>100</v>
      </c>
      <c r="C5692">
        <v>1</v>
      </c>
      <c r="D5692">
        <v>2</v>
      </c>
      <c r="E5692" t="s">
        <v>30</v>
      </c>
      <c r="F5692" t="s">
        <v>206</v>
      </c>
      <c r="G5692">
        <v>5121</v>
      </c>
      <c r="H5692">
        <v>5355</v>
      </c>
      <c r="I5692">
        <v>7586</v>
      </c>
      <c r="J5692">
        <v>360656.71</v>
      </c>
      <c r="K5692">
        <v>246797.91</v>
      </c>
      <c r="L5692">
        <v>233172.31</v>
      </c>
      <c r="M5692">
        <v>102834.9347</v>
      </c>
      <c r="N5692">
        <v>1304</v>
      </c>
      <c r="O5692">
        <v>1341</v>
      </c>
      <c r="P5692">
        <v>1954</v>
      </c>
      <c r="Q5692">
        <v>98144.34</v>
      </c>
      <c r="R5692">
        <v>67223.87</v>
      </c>
      <c r="S5692">
        <v>58793.11</v>
      </c>
      <c r="T5692">
        <v>29968.663</v>
      </c>
      <c r="U5692">
        <v>3817</v>
      </c>
      <c r="V5692">
        <v>4014</v>
      </c>
      <c r="W5692">
        <v>5632</v>
      </c>
      <c r="X5692">
        <v>262512.37</v>
      </c>
      <c r="Y5692">
        <v>179574.04</v>
      </c>
      <c r="Z5692">
        <v>174379.2</v>
      </c>
      <c r="AA5692">
        <v>72866.271699999998</v>
      </c>
      <c r="AB5692">
        <v>4805</v>
      </c>
      <c r="AC5692">
        <v>4543</v>
      </c>
      <c r="AD5692">
        <v>1725</v>
      </c>
      <c r="AE5692">
        <v>4972</v>
      </c>
      <c r="AF5692">
        <v>1209</v>
      </c>
      <c r="AG5692">
        <v>1270</v>
      </c>
      <c r="AH5692">
        <v>658</v>
      </c>
      <c r="AI5692">
        <v>1270</v>
      </c>
      <c r="AJ5692">
        <v>3596</v>
      </c>
      <c r="AK5692">
        <v>3273</v>
      </c>
      <c r="AL5692">
        <v>1067</v>
      </c>
      <c r="AM5692">
        <v>3702</v>
      </c>
    </row>
    <row r="5693" spans="1:39" x14ac:dyDescent="0.15">
      <c r="A5693" t="s">
        <v>141</v>
      </c>
      <c r="B5693">
        <v>100</v>
      </c>
      <c r="C5693">
        <v>1</v>
      </c>
      <c r="D5693">
        <v>2</v>
      </c>
      <c r="E5693" t="s">
        <v>29</v>
      </c>
      <c r="F5693" t="s">
        <v>206</v>
      </c>
      <c r="G5693">
        <v>14296</v>
      </c>
      <c r="H5693">
        <v>15006</v>
      </c>
      <c r="I5693">
        <v>22103</v>
      </c>
      <c r="J5693">
        <v>1064935.29</v>
      </c>
      <c r="K5693">
        <v>710414.7</v>
      </c>
      <c r="L5693">
        <v>673471.81</v>
      </c>
      <c r="M5693">
        <v>301981.77510000003</v>
      </c>
      <c r="N5693">
        <v>3672</v>
      </c>
      <c r="O5693">
        <v>3793</v>
      </c>
      <c r="P5693">
        <v>5939</v>
      </c>
      <c r="Q5693">
        <v>291471.90999999997</v>
      </c>
      <c r="R5693">
        <v>194106.55</v>
      </c>
      <c r="S5693">
        <v>169681.21</v>
      </c>
      <c r="T5693">
        <v>87682.855100000001</v>
      </c>
      <c r="U5693">
        <v>10624</v>
      </c>
      <c r="V5693">
        <v>11213</v>
      </c>
      <c r="W5693">
        <v>16164</v>
      </c>
      <c r="X5693">
        <v>773463.38</v>
      </c>
      <c r="Y5693">
        <v>516308.15</v>
      </c>
      <c r="Z5693">
        <v>503790.6</v>
      </c>
      <c r="AA5693">
        <v>214298.92</v>
      </c>
      <c r="AB5693">
        <v>13698</v>
      </c>
      <c r="AC5693">
        <v>13243</v>
      </c>
      <c r="AD5693">
        <v>5217</v>
      </c>
      <c r="AE5693">
        <v>13617</v>
      </c>
      <c r="AF5693">
        <v>3517</v>
      </c>
      <c r="AG5693">
        <v>3524</v>
      </c>
      <c r="AH5693">
        <v>1854</v>
      </c>
      <c r="AI5693">
        <v>3517</v>
      </c>
      <c r="AJ5693">
        <v>10181</v>
      </c>
      <c r="AK5693">
        <v>9719</v>
      </c>
      <c r="AL5693">
        <v>3363</v>
      </c>
      <c r="AM5693">
        <v>10100</v>
      </c>
    </row>
    <row r="5694" spans="1:39" x14ac:dyDescent="0.15">
      <c r="A5694" t="s">
        <v>141</v>
      </c>
      <c r="B5694">
        <v>100</v>
      </c>
      <c r="C5694">
        <v>1</v>
      </c>
      <c r="D5694">
        <v>2</v>
      </c>
      <c r="E5694" t="s">
        <v>32</v>
      </c>
      <c r="F5694" t="s">
        <v>206</v>
      </c>
      <c r="G5694">
        <v>948</v>
      </c>
      <c r="H5694">
        <v>1017</v>
      </c>
      <c r="I5694">
        <v>1581</v>
      </c>
      <c r="J5694">
        <v>84550.15</v>
      </c>
      <c r="K5694">
        <v>52168.65</v>
      </c>
      <c r="L5694">
        <v>50232.89</v>
      </c>
      <c r="M5694">
        <v>23380.778399999999</v>
      </c>
      <c r="N5694">
        <v>127</v>
      </c>
      <c r="O5694">
        <v>131</v>
      </c>
      <c r="P5694">
        <v>182</v>
      </c>
      <c r="Q5694">
        <v>10902.18</v>
      </c>
      <c r="R5694">
        <v>7099.37</v>
      </c>
      <c r="S5694">
        <v>5942.13</v>
      </c>
      <c r="T5694">
        <v>3059.8489</v>
      </c>
      <c r="U5694">
        <v>821</v>
      </c>
      <c r="V5694">
        <v>886</v>
      </c>
      <c r="W5694">
        <v>1399</v>
      </c>
      <c r="X5694">
        <v>73647.97</v>
      </c>
      <c r="Y5694">
        <v>45069.279999999999</v>
      </c>
      <c r="Z5694">
        <v>44290.76</v>
      </c>
      <c r="AA5694">
        <v>20320.929499999998</v>
      </c>
      <c r="AB5694">
        <v>929</v>
      </c>
      <c r="AC5694">
        <v>813</v>
      </c>
      <c r="AD5694">
        <v>396</v>
      </c>
      <c r="AE5694">
        <v>741</v>
      </c>
      <c r="AF5694">
        <v>121</v>
      </c>
      <c r="AG5694">
        <v>99</v>
      </c>
      <c r="AH5694">
        <v>49</v>
      </c>
      <c r="AI5694">
        <v>121</v>
      </c>
      <c r="AJ5694">
        <v>808</v>
      </c>
      <c r="AK5694">
        <v>714</v>
      </c>
      <c r="AL5694">
        <v>347</v>
      </c>
      <c r="AM5694">
        <v>620</v>
      </c>
    </row>
    <row r="5695" spans="1:39" x14ac:dyDescent="0.15">
      <c r="A5695" t="s">
        <v>141</v>
      </c>
      <c r="B5695">
        <v>100</v>
      </c>
      <c r="C5695">
        <v>2</v>
      </c>
      <c r="D5695">
        <v>0</v>
      </c>
      <c r="E5695" t="s">
        <v>28</v>
      </c>
      <c r="F5695" t="s">
        <v>206</v>
      </c>
      <c r="G5695">
        <v>296</v>
      </c>
      <c r="H5695">
        <v>603</v>
      </c>
      <c r="I5695">
        <v>730</v>
      </c>
      <c r="J5695">
        <v>29890.61</v>
      </c>
      <c r="K5695">
        <v>19180.53</v>
      </c>
      <c r="L5695">
        <v>15431.18</v>
      </c>
      <c r="M5695">
        <v>9640.6661000000004</v>
      </c>
      <c r="N5695">
        <v>296</v>
      </c>
      <c r="O5695">
        <v>301</v>
      </c>
      <c r="P5695">
        <v>382</v>
      </c>
      <c r="Q5695">
        <v>15493.01</v>
      </c>
      <c r="R5695">
        <v>9831.42</v>
      </c>
      <c r="S5695">
        <v>6718.43</v>
      </c>
      <c r="T5695">
        <v>5292.4084999999995</v>
      </c>
      <c r="U5695">
        <v>296</v>
      </c>
      <c r="V5695">
        <v>302</v>
      </c>
      <c r="W5695">
        <v>348</v>
      </c>
      <c r="X5695">
        <v>14397.6</v>
      </c>
      <c r="Y5695">
        <v>9349.11</v>
      </c>
      <c r="Z5695">
        <v>8712.75</v>
      </c>
      <c r="AA5695">
        <v>4348.2575999999999</v>
      </c>
      <c r="AB5695">
        <v>293</v>
      </c>
      <c r="AC5695">
        <v>294</v>
      </c>
      <c r="AD5695">
        <v>235</v>
      </c>
      <c r="AE5695">
        <v>196</v>
      </c>
      <c r="AF5695">
        <v>293</v>
      </c>
      <c r="AG5695">
        <v>294</v>
      </c>
      <c r="AH5695">
        <v>235</v>
      </c>
      <c r="AI5695">
        <v>196</v>
      </c>
      <c r="AJ5695">
        <v>293</v>
      </c>
      <c r="AK5695">
        <v>294</v>
      </c>
      <c r="AL5695">
        <v>235</v>
      </c>
      <c r="AM5695">
        <v>196</v>
      </c>
    </row>
    <row r="5696" spans="1:39" x14ac:dyDescent="0.15">
      <c r="A5696" t="s">
        <v>141</v>
      </c>
      <c r="B5696">
        <v>100</v>
      </c>
      <c r="C5696">
        <v>2</v>
      </c>
      <c r="D5696">
        <v>0</v>
      </c>
      <c r="E5696" t="s">
        <v>29</v>
      </c>
      <c r="F5696" t="s">
        <v>206</v>
      </c>
      <c r="G5696">
        <v>1</v>
      </c>
      <c r="H5696">
        <v>2</v>
      </c>
      <c r="I5696">
        <v>3</v>
      </c>
      <c r="J5696">
        <v>124.97</v>
      </c>
      <c r="K5696">
        <v>78.099999999999994</v>
      </c>
      <c r="L5696">
        <v>78.099999999999994</v>
      </c>
      <c r="M5696">
        <v>37.212000000000003</v>
      </c>
      <c r="N5696">
        <v>1</v>
      </c>
      <c r="O5696">
        <v>1</v>
      </c>
      <c r="P5696">
        <v>2</v>
      </c>
      <c r="Q5696">
        <v>69.98</v>
      </c>
      <c r="R5696">
        <v>46.53</v>
      </c>
      <c r="S5696">
        <v>46.53</v>
      </c>
      <c r="T5696">
        <v>19.782</v>
      </c>
      <c r="U5696">
        <v>1</v>
      </c>
      <c r="V5696">
        <v>1</v>
      </c>
      <c r="W5696">
        <v>1</v>
      </c>
      <c r="X5696">
        <v>54.99</v>
      </c>
      <c r="Y5696">
        <v>31.57</v>
      </c>
      <c r="Z5696">
        <v>31.57</v>
      </c>
      <c r="AA5696">
        <v>17.43</v>
      </c>
      <c r="AB5696">
        <v>1</v>
      </c>
      <c r="AC5696">
        <v>1</v>
      </c>
      <c r="AD5696">
        <v>1</v>
      </c>
      <c r="AE5696">
        <v>1</v>
      </c>
      <c r="AF5696">
        <v>1</v>
      </c>
      <c r="AG5696">
        <v>1</v>
      </c>
      <c r="AH5696">
        <v>1</v>
      </c>
      <c r="AI5696">
        <v>1</v>
      </c>
      <c r="AJ5696">
        <v>1</v>
      </c>
      <c r="AK5696">
        <v>1</v>
      </c>
      <c r="AL5696">
        <v>1</v>
      </c>
      <c r="AM5696">
        <v>1</v>
      </c>
    </row>
    <row r="5697" spans="1:39" x14ac:dyDescent="0.15">
      <c r="A5697" t="s">
        <v>141</v>
      </c>
      <c r="B5697">
        <v>100</v>
      </c>
      <c r="C5697">
        <v>2</v>
      </c>
      <c r="D5697">
        <v>0</v>
      </c>
      <c r="E5697" t="s">
        <v>32</v>
      </c>
      <c r="F5697" t="s">
        <v>206</v>
      </c>
      <c r="G5697">
        <v>11</v>
      </c>
      <c r="H5697">
        <v>23</v>
      </c>
      <c r="I5697">
        <v>33</v>
      </c>
      <c r="J5697">
        <v>1325.77</v>
      </c>
      <c r="K5697">
        <v>757.21</v>
      </c>
      <c r="L5697">
        <v>608.58000000000004</v>
      </c>
      <c r="M5697">
        <v>372.38690000000003</v>
      </c>
      <c r="N5697">
        <v>11</v>
      </c>
      <c r="O5697">
        <v>11</v>
      </c>
      <c r="P5697">
        <v>14</v>
      </c>
      <c r="Q5697">
        <v>595.91</v>
      </c>
      <c r="R5697">
        <v>346.46</v>
      </c>
      <c r="S5697">
        <v>197.83</v>
      </c>
      <c r="T5697">
        <v>177.80369999999999</v>
      </c>
      <c r="U5697">
        <v>11</v>
      </c>
      <c r="V5697">
        <v>12</v>
      </c>
      <c r="W5697">
        <v>19</v>
      </c>
      <c r="X5697">
        <v>729.86</v>
      </c>
      <c r="Y5697">
        <v>410.75</v>
      </c>
      <c r="Z5697">
        <v>410.75</v>
      </c>
      <c r="AA5697">
        <v>194.58320000000001</v>
      </c>
      <c r="AB5697">
        <v>11</v>
      </c>
      <c r="AC5697">
        <v>11</v>
      </c>
      <c r="AD5697">
        <v>9</v>
      </c>
      <c r="AE5697">
        <v>11</v>
      </c>
      <c r="AF5697">
        <v>11</v>
      </c>
      <c r="AG5697">
        <v>11</v>
      </c>
      <c r="AH5697">
        <v>9</v>
      </c>
      <c r="AI5697">
        <v>11</v>
      </c>
      <c r="AJ5697">
        <v>11</v>
      </c>
      <c r="AK5697">
        <v>11</v>
      </c>
      <c r="AL5697">
        <v>9</v>
      </c>
      <c r="AM5697">
        <v>11</v>
      </c>
    </row>
    <row r="5698" spans="1:39" x14ac:dyDescent="0.15">
      <c r="A5698" t="s">
        <v>141</v>
      </c>
      <c r="B5698">
        <v>100</v>
      </c>
      <c r="C5698">
        <v>2</v>
      </c>
      <c r="D5698">
        <v>1</v>
      </c>
      <c r="E5698" t="s">
        <v>28</v>
      </c>
      <c r="F5698" t="s">
        <v>206</v>
      </c>
      <c r="G5698">
        <v>945</v>
      </c>
      <c r="H5698">
        <v>1960</v>
      </c>
      <c r="I5698">
        <v>2454</v>
      </c>
      <c r="J5698">
        <v>97327.21</v>
      </c>
      <c r="K5698">
        <v>63578.77</v>
      </c>
      <c r="L5698">
        <v>54949.41</v>
      </c>
      <c r="M5698">
        <v>31734.7788</v>
      </c>
      <c r="N5698">
        <v>945</v>
      </c>
      <c r="O5698">
        <v>974</v>
      </c>
      <c r="P5698">
        <v>1290</v>
      </c>
      <c r="Q5698">
        <v>51174.74</v>
      </c>
      <c r="R5698">
        <v>32597.279999999999</v>
      </c>
      <c r="S5698">
        <v>25204.68</v>
      </c>
      <c r="T5698">
        <v>17854.005700000002</v>
      </c>
      <c r="U5698">
        <v>945</v>
      </c>
      <c r="V5698">
        <v>986</v>
      </c>
      <c r="W5698">
        <v>1164</v>
      </c>
      <c r="X5698">
        <v>46152.47</v>
      </c>
      <c r="Y5698">
        <v>30981.49</v>
      </c>
      <c r="Z5698">
        <v>29744.73</v>
      </c>
      <c r="AA5698">
        <v>13880.7731</v>
      </c>
      <c r="AB5698">
        <v>915</v>
      </c>
      <c r="AC5698">
        <v>938</v>
      </c>
      <c r="AD5698">
        <v>660</v>
      </c>
      <c r="AE5698">
        <v>867</v>
      </c>
      <c r="AF5698">
        <v>915</v>
      </c>
      <c r="AG5698">
        <v>938</v>
      </c>
      <c r="AH5698">
        <v>660</v>
      </c>
      <c r="AI5698">
        <v>867</v>
      </c>
      <c r="AJ5698">
        <v>915</v>
      </c>
      <c r="AK5698">
        <v>938</v>
      </c>
      <c r="AL5698">
        <v>660</v>
      </c>
      <c r="AM5698">
        <v>867</v>
      </c>
    </row>
    <row r="5699" spans="1:39" x14ac:dyDescent="0.15">
      <c r="A5699" t="s">
        <v>141</v>
      </c>
      <c r="B5699">
        <v>100</v>
      </c>
      <c r="C5699">
        <v>2</v>
      </c>
      <c r="D5699">
        <v>1</v>
      </c>
      <c r="E5699" t="s">
        <v>30</v>
      </c>
      <c r="F5699" t="s">
        <v>206</v>
      </c>
      <c r="G5699">
        <v>91</v>
      </c>
      <c r="H5699">
        <v>190</v>
      </c>
      <c r="I5699">
        <v>230</v>
      </c>
      <c r="J5699">
        <v>9021.83</v>
      </c>
      <c r="K5699">
        <v>5895.88</v>
      </c>
      <c r="L5699">
        <v>5405.35</v>
      </c>
      <c r="M5699">
        <v>2736.0810000000001</v>
      </c>
      <c r="N5699">
        <v>91</v>
      </c>
      <c r="O5699">
        <v>97</v>
      </c>
      <c r="P5699">
        <v>122</v>
      </c>
      <c r="Q5699">
        <v>4826.1499999999996</v>
      </c>
      <c r="R5699">
        <v>3049.04</v>
      </c>
      <c r="S5699">
        <v>2558.5100000000002</v>
      </c>
      <c r="T5699">
        <v>1506.5565999999999</v>
      </c>
      <c r="U5699">
        <v>91</v>
      </c>
      <c r="V5699">
        <v>93</v>
      </c>
      <c r="W5699">
        <v>108</v>
      </c>
      <c r="X5699">
        <v>4195.68</v>
      </c>
      <c r="Y5699">
        <v>2846.84</v>
      </c>
      <c r="Z5699">
        <v>2846.84</v>
      </c>
      <c r="AA5699">
        <v>1229.5244</v>
      </c>
      <c r="AB5699">
        <v>86</v>
      </c>
      <c r="AC5699">
        <v>91</v>
      </c>
      <c r="AD5699">
        <v>65</v>
      </c>
      <c r="AE5699">
        <v>89</v>
      </c>
      <c r="AF5699">
        <v>86</v>
      </c>
      <c r="AG5699">
        <v>91</v>
      </c>
      <c r="AH5699">
        <v>65</v>
      </c>
      <c r="AI5699">
        <v>89</v>
      </c>
      <c r="AJ5699">
        <v>86</v>
      </c>
      <c r="AK5699">
        <v>91</v>
      </c>
      <c r="AL5699">
        <v>65</v>
      </c>
      <c r="AM5699">
        <v>89</v>
      </c>
    </row>
    <row r="5700" spans="1:39" x14ac:dyDescent="0.15">
      <c r="A5700" t="s">
        <v>141</v>
      </c>
      <c r="B5700">
        <v>100</v>
      </c>
      <c r="C5700">
        <v>2</v>
      </c>
      <c r="D5700">
        <v>1</v>
      </c>
      <c r="E5700" t="s">
        <v>29</v>
      </c>
      <c r="F5700" t="s">
        <v>206</v>
      </c>
      <c r="G5700">
        <v>1031</v>
      </c>
      <c r="H5700">
        <v>2163</v>
      </c>
      <c r="I5700">
        <v>2775</v>
      </c>
      <c r="J5700">
        <v>108697.23</v>
      </c>
      <c r="K5700">
        <v>68547.210000000006</v>
      </c>
      <c r="L5700">
        <v>60398.23</v>
      </c>
      <c r="M5700">
        <v>35441.932500000003</v>
      </c>
      <c r="N5700">
        <v>1031</v>
      </c>
      <c r="O5700">
        <v>1073</v>
      </c>
      <c r="P5700">
        <v>1401</v>
      </c>
      <c r="Q5700">
        <v>55478.98</v>
      </c>
      <c r="R5700">
        <v>34303.94</v>
      </c>
      <c r="S5700">
        <v>27621.53</v>
      </c>
      <c r="T5700">
        <v>19697.789499999999</v>
      </c>
      <c r="U5700">
        <v>1031</v>
      </c>
      <c r="V5700">
        <v>1090</v>
      </c>
      <c r="W5700">
        <v>1374</v>
      </c>
      <c r="X5700">
        <v>53218.25</v>
      </c>
      <c r="Y5700">
        <v>34243.269999999997</v>
      </c>
      <c r="Z5700">
        <v>32776.699999999997</v>
      </c>
      <c r="AA5700">
        <v>15744.143</v>
      </c>
      <c r="AB5700">
        <v>984</v>
      </c>
      <c r="AC5700">
        <v>990</v>
      </c>
      <c r="AD5700">
        <v>720</v>
      </c>
      <c r="AE5700">
        <v>988</v>
      </c>
      <c r="AF5700">
        <v>984</v>
      </c>
      <c r="AG5700">
        <v>990</v>
      </c>
      <c r="AH5700">
        <v>720</v>
      </c>
      <c r="AI5700">
        <v>988</v>
      </c>
      <c r="AJ5700">
        <v>984</v>
      </c>
      <c r="AK5700">
        <v>990</v>
      </c>
      <c r="AL5700">
        <v>720</v>
      </c>
      <c r="AM5700">
        <v>988</v>
      </c>
    </row>
    <row r="5701" spans="1:39" x14ac:dyDescent="0.15">
      <c r="A5701" t="s">
        <v>141</v>
      </c>
      <c r="B5701">
        <v>100</v>
      </c>
      <c r="C5701">
        <v>2</v>
      </c>
      <c r="D5701">
        <v>1</v>
      </c>
      <c r="E5701" t="s">
        <v>32</v>
      </c>
      <c r="F5701" t="s">
        <v>206</v>
      </c>
      <c r="G5701">
        <v>19</v>
      </c>
      <c r="H5701">
        <v>39</v>
      </c>
      <c r="I5701">
        <v>51</v>
      </c>
      <c r="J5701">
        <v>2285.63</v>
      </c>
      <c r="K5701">
        <v>1318.99</v>
      </c>
      <c r="L5701">
        <v>1075.78</v>
      </c>
      <c r="M5701">
        <v>795.4443</v>
      </c>
      <c r="N5701">
        <v>19</v>
      </c>
      <c r="O5701">
        <v>20</v>
      </c>
      <c r="P5701">
        <v>30</v>
      </c>
      <c r="Q5701">
        <v>1239.75</v>
      </c>
      <c r="R5701">
        <v>709.2</v>
      </c>
      <c r="S5701">
        <v>500.98</v>
      </c>
      <c r="T5701">
        <v>477.38139999999999</v>
      </c>
      <c r="U5701">
        <v>19</v>
      </c>
      <c r="V5701">
        <v>19</v>
      </c>
      <c r="W5701">
        <v>21</v>
      </c>
      <c r="X5701">
        <v>1045.8800000000001</v>
      </c>
      <c r="Y5701">
        <v>609.79</v>
      </c>
      <c r="Z5701">
        <v>574.79999999999995</v>
      </c>
      <c r="AA5701">
        <v>318.06290000000001</v>
      </c>
      <c r="AB5701">
        <v>19</v>
      </c>
      <c r="AC5701">
        <v>19</v>
      </c>
      <c r="AD5701">
        <v>15</v>
      </c>
      <c r="AE5701">
        <v>14</v>
      </c>
      <c r="AF5701">
        <v>19</v>
      </c>
      <c r="AG5701">
        <v>19</v>
      </c>
      <c r="AH5701">
        <v>15</v>
      </c>
      <c r="AI5701">
        <v>14</v>
      </c>
      <c r="AJ5701">
        <v>19</v>
      </c>
      <c r="AK5701">
        <v>19</v>
      </c>
      <c r="AL5701">
        <v>15</v>
      </c>
      <c r="AM5701">
        <v>14</v>
      </c>
    </row>
    <row r="5702" spans="1:39" x14ac:dyDescent="0.15">
      <c r="A5702" t="s">
        <v>141</v>
      </c>
      <c r="B5702">
        <v>100</v>
      </c>
      <c r="C5702">
        <v>2</v>
      </c>
      <c r="D5702">
        <v>2</v>
      </c>
      <c r="E5702" t="s">
        <v>28</v>
      </c>
      <c r="F5702" t="s">
        <v>206</v>
      </c>
      <c r="G5702">
        <v>300</v>
      </c>
      <c r="H5702">
        <v>619</v>
      </c>
      <c r="I5702">
        <v>742</v>
      </c>
      <c r="J5702">
        <v>30158.79</v>
      </c>
      <c r="K5702">
        <v>19754.23</v>
      </c>
      <c r="L5702">
        <v>16569.36</v>
      </c>
      <c r="M5702">
        <v>9843.7392</v>
      </c>
      <c r="N5702">
        <v>300</v>
      </c>
      <c r="O5702">
        <v>306</v>
      </c>
      <c r="P5702">
        <v>387</v>
      </c>
      <c r="Q5702">
        <v>15477.95</v>
      </c>
      <c r="R5702">
        <v>9986.67</v>
      </c>
      <c r="S5702">
        <v>7063.41</v>
      </c>
      <c r="T5702">
        <v>5360.5907999999999</v>
      </c>
      <c r="U5702">
        <v>300</v>
      </c>
      <c r="V5702">
        <v>313</v>
      </c>
      <c r="W5702">
        <v>355</v>
      </c>
      <c r="X5702">
        <v>14680.84</v>
      </c>
      <c r="Y5702">
        <v>9767.56</v>
      </c>
      <c r="Z5702">
        <v>9505.9500000000007</v>
      </c>
      <c r="AA5702">
        <v>4483.1484</v>
      </c>
      <c r="AB5702">
        <v>293</v>
      </c>
      <c r="AC5702">
        <v>295</v>
      </c>
      <c r="AD5702">
        <v>174</v>
      </c>
      <c r="AE5702">
        <v>265</v>
      </c>
      <c r="AF5702">
        <v>293</v>
      </c>
      <c r="AG5702">
        <v>295</v>
      </c>
      <c r="AH5702">
        <v>174</v>
      </c>
      <c r="AI5702">
        <v>265</v>
      </c>
      <c r="AJ5702">
        <v>293</v>
      </c>
      <c r="AK5702">
        <v>295</v>
      </c>
      <c r="AL5702">
        <v>174</v>
      </c>
      <c r="AM5702">
        <v>265</v>
      </c>
    </row>
    <row r="5703" spans="1:39" x14ac:dyDescent="0.15">
      <c r="A5703" t="s">
        <v>141</v>
      </c>
      <c r="B5703">
        <v>100</v>
      </c>
      <c r="C5703">
        <v>2</v>
      </c>
      <c r="D5703">
        <v>2</v>
      </c>
      <c r="E5703" t="s">
        <v>30</v>
      </c>
      <c r="F5703" t="s">
        <v>206</v>
      </c>
      <c r="G5703">
        <v>34</v>
      </c>
      <c r="H5703">
        <v>72</v>
      </c>
      <c r="I5703">
        <v>90</v>
      </c>
      <c r="J5703">
        <v>3402.28</v>
      </c>
      <c r="K5703">
        <v>2281.46</v>
      </c>
      <c r="L5703">
        <v>1852.11</v>
      </c>
      <c r="M5703">
        <v>1178.9631999999999</v>
      </c>
      <c r="N5703">
        <v>34</v>
      </c>
      <c r="O5703">
        <v>35</v>
      </c>
      <c r="P5703">
        <v>49</v>
      </c>
      <c r="Q5703">
        <v>1774.61</v>
      </c>
      <c r="R5703">
        <v>1187.71</v>
      </c>
      <c r="S5703">
        <v>772.35</v>
      </c>
      <c r="T5703">
        <v>660.31359999999995</v>
      </c>
      <c r="U5703">
        <v>34</v>
      </c>
      <c r="V5703">
        <v>37</v>
      </c>
      <c r="W5703">
        <v>41</v>
      </c>
      <c r="X5703">
        <v>1627.67</v>
      </c>
      <c r="Y5703">
        <v>1093.75</v>
      </c>
      <c r="Z5703">
        <v>1079.76</v>
      </c>
      <c r="AA5703">
        <v>518.64959999999996</v>
      </c>
      <c r="AB5703">
        <v>32</v>
      </c>
      <c r="AC5703">
        <v>34</v>
      </c>
      <c r="AD5703">
        <v>16</v>
      </c>
      <c r="AE5703">
        <v>34</v>
      </c>
      <c r="AF5703">
        <v>32</v>
      </c>
      <c r="AG5703">
        <v>34</v>
      </c>
      <c r="AH5703">
        <v>16</v>
      </c>
      <c r="AI5703">
        <v>34</v>
      </c>
      <c r="AJ5703">
        <v>32</v>
      </c>
      <c r="AK5703">
        <v>34</v>
      </c>
      <c r="AL5703">
        <v>16</v>
      </c>
      <c r="AM5703">
        <v>34</v>
      </c>
    </row>
    <row r="5704" spans="1:39" x14ac:dyDescent="0.15">
      <c r="A5704" t="s">
        <v>141</v>
      </c>
      <c r="B5704">
        <v>100</v>
      </c>
      <c r="C5704">
        <v>2</v>
      </c>
      <c r="D5704">
        <v>2</v>
      </c>
      <c r="E5704" t="s">
        <v>29</v>
      </c>
      <c r="F5704" t="s">
        <v>206</v>
      </c>
      <c r="G5704">
        <v>112</v>
      </c>
      <c r="H5704">
        <v>233</v>
      </c>
      <c r="I5704">
        <v>297</v>
      </c>
      <c r="J5704">
        <v>11469.58</v>
      </c>
      <c r="K5704">
        <v>7396.19</v>
      </c>
      <c r="L5704">
        <v>6124.17</v>
      </c>
      <c r="M5704">
        <v>3727.9715000000001</v>
      </c>
      <c r="N5704">
        <v>112</v>
      </c>
      <c r="O5704">
        <v>116</v>
      </c>
      <c r="P5704">
        <v>157</v>
      </c>
      <c r="Q5704">
        <v>6330.8</v>
      </c>
      <c r="R5704">
        <v>4040.64</v>
      </c>
      <c r="S5704">
        <v>2792.02</v>
      </c>
      <c r="T5704">
        <v>2114.0700999999999</v>
      </c>
      <c r="U5704">
        <v>112</v>
      </c>
      <c r="V5704">
        <v>117</v>
      </c>
      <c r="W5704">
        <v>140</v>
      </c>
      <c r="X5704">
        <v>5138.78</v>
      </c>
      <c r="Y5704">
        <v>3355.55</v>
      </c>
      <c r="Z5704">
        <v>3332.15</v>
      </c>
      <c r="AA5704">
        <v>1613.9014</v>
      </c>
      <c r="AB5704">
        <v>107</v>
      </c>
      <c r="AC5704">
        <v>106</v>
      </c>
      <c r="AD5704">
        <v>62</v>
      </c>
      <c r="AE5704">
        <v>106</v>
      </c>
      <c r="AF5704">
        <v>107</v>
      </c>
      <c r="AG5704">
        <v>106</v>
      </c>
      <c r="AH5704">
        <v>62</v>
      </c>
      <c r="AI5704">
        <v>106</v>
      </c>
      <c r="AJ5704">
        <v>107</v>
      </c>
      <c r="AK5704">
        <v>106</v>
      </c>
      <c r="AL5704">
        <v>62</v>
      </c>
      <c r="AM5704">
        <v>106</v>
      </c>
    </row>
    <row r="5705" spans="1:39" x14ac:dyDescent="0.15">
      <c r="A5705" t="s">
        <v>141</v>
      </c>
      <c r="B5705">
        <v>100</v>
      </c>
      <c r="C5705">
        <v>2</v>
      </c>
      <c r="D5705">
        <v>2</v>
      </c>
      <c r="E5705" t="s">
        <v>32</v>
      </c>
      <c r="F5705" t="s">
        <v>206</v>
      </c>
      <c r="G5705">
        <v>8</v>
      </c>
      <c r="H5705">
        <v>18</v>
      </c>
      <c r="I5705">
        <v>19</v>
      </c>
      <c r="J5705">
        <v>974.86</v>
      </c>
      <c r="K5705">
        <v>588.36</v>
      </c>
      <c r="L5705">
        <v>493.58</v>
      </c>
      <c r="M5705">
        <v>335.08679999999998</v>
      </c>
      <c r="N5705">
        <v>8</v>
      </c>
      <c r="O5705">
        <v>9</v>
      </c>
      <c r="P5705">
        <v>10</v>
      </c>
      <c r="Q5705">
        <v>463.91</v>
      </c>
      <c r="R5705">
        <v>283.22000000000003</v>
      </c>
      <c r="S5705">
        <v>188.44</v>
      </c>
      <c r="T5705">
        <v>176.04499999999999</v>
      </c>
      <c r="U5705">
        <v>8</v>
      </c>
      <c r="V5705">
        <v>9</v>
      </c>
      <c r="W5705">
        <v>9</v>
      </c>
      <c r="X5705">
        <v>510.95</v>
      </c>
      <c r="Y5705">
        <v>305.14</v>
      </c>
      <c r="Z5705">
        <v>305.14</v>
      </c>
      <c r="AA5705">
        <v>159.04179999999999</v>
      </c>
      <c r="AB5705">
        <v>8</v>
      </c>
      <c r="AC5705">
        <v>8</v>
      </c>
      <c r="AD5705">
        <v>6</v>
      </c>
      <c r="AE5705">
        <v>8</v>
      </c>
      <c r="AF5705">
        <v>8</v>
      </c>
      <c r="AG5705">
        <v>8</v>
      </c>
      <c r="AH5705">
        <v>6</v>
      </c>
      <c r="AI5705">
        <v>8</v>
      </c>
      <c r="AJ5705">
        <v>8</v>
      </c>
      <c r="AK5705">
        <v>8</v>
      </c>
      <c r="AL5705">
        <v>6</v>
      </c>
      <c r="AM5705">
        <v>8</v>
      </c>
    </row>
    <row r="5706" spans="1:39" x14ac:dyDescent="0.15">
      <c r="A5706" t="s">
        <v>213</v>
      </c>
      <c r="B5706">
        <v>-1</v>
      </c>
      <c r="C5706">
        <v>0</v>
      </c>
      <c r="D5706">
        <v>0</v>
      </c>
      <c r="E5706" t="s">
        <v>28</v>
      </c>
      <c r="F5706" t="s">
        <v>206</v>
      </c>
      <c r="G5706">
        <v>0</v>
      </c>
      <c r="H5706">
        <v>296608</v>
      </c>
      <c r="I5706">
        <v>601620</v>
      </c>
      <c r="J5706">
        <v>32188483.68</v>
      </c>
      <c r="K5706">
        <v>27823522.210000001</v>
      </c>
      <c r="L5706">
        <v>27013278.07</v>
      </c>
      <c r="M5706">
        <v>8912279.4263000004</v>
      </c>
      <c r="N5706">
        <v>0</v>
      </c>
      <c r="O5706">
        <v>1023</v>
      </c>
      <c r="P5706">
        <v>3975</v>
      </c>
      <c r="Q5706">
        <v>193345.85</v>
      </c>
      <c r="R5706">
        <v>158136.43</v>
      </c>
      <c r="S5706">
        <v>142351.82</v>
      </c>
      <c r="T5706">
        <v>67647.470199999996</v>
      </c>
      <c r="U5706">
        <v>0</v>
      </c>
      <c r="V5706">
        <v>295585</v>
      </c>
      <c r="W5706">
        <v>597645</v>
      </c>
      <c r="X5706">
        <v>31995137.829999998</v>
      </c>
      <c r="Y5706">
        <v>27665385.780000001</v>
      </c>
      <c r="Z5706">
        <v>26870926.25</v>
      </c>
      <c r="AA5706">
        <v>8844631.9561000001</v>
      </c>
      <c r="AB5706">
        <v>0</v>
      </c>
      <c r="AC5706">
        <v>0</v>
      </c>
      <c r="AD5706">
        <v>0</v>
      </c>
      <c r="AE5706">
        <v>0</v>
      </c>
      <c r="AF5706">
        <v>0</v>
      </c>
      <c r="AG5706">
        <v>0</v>
      </c>
      <c r="AH5706">
        <v>0</v>
      </c>
      <c r="AI5706">
        <v>0</v>
      </c>
      <c r="AJ5706">
        <v>0</v>
      </c>
      <c r="AK5706">
        <v>0</v>
      </c>
      <c r="AL5706">
        <v>0</v>
      </c>
      <c r="AM5706">
        <v>0</v>
      </c>
    </row>
    <row r="5707" spans="1:39" x14ac:dyDescent="0.15">
      <c r="A5707" t="s">
        <v>213</v>
      </c>
      <c r="B5707">
        <v>5</v>
      </c>
      <c r="C5707">
        <v>1</v>
      </c>
      <c r="D5707">
        <v>0</v>
      </c>
      <c r="E5707" t="s">
        <v>28</v>
      </c>
      <c r="F5707" t="s">
        <v>206</v>
      </c>
      <c r="G5707">
        <v>1092</v>
      </c>
      <c r="H5707">
        <v>13190</v>
      </c>
      <c r="I5707">
        <v>51799</v>
      </c>
      <c r="J5707">
        <v>2922026.97</v>
      </c>
      <c r="K5707">
        <v>2273079.2599999998</v>
      </c>
      <c r="L5707">
        <v>1949286.83</v>
      </c>
      <c r="M5707">
        <v>816719.27500000002</v>
      </c>
      <c r="N5707">
        <v>545</v>
      </c>
      <c r="O5707">
        <v>4396</v>
      </c>
      <c r="P5707">
        <v>23010</v>
      </c>
      <c r="Q5707">
        <v>1317430.51</v>
      </c>
      <c r="R5707">
        <v>1112269.97</v>
      </c>
      <c r="S5707">
        <v>866437.34</v>
      </c>
      <c r="T5707">
        <v>398383.0907</v>
      </c>
      <c r="U5707">
        <v>547</v>
      </c>
      <c r="V5707">
        <v>8794</v>
      </c>
      <c r="W5707">
        <v>28789</v>
      </c>
      <c r="X5707">
        <v>1604596.46</v>
      </c>
      <c r="Y5707">
        <v>1160809.29</v>
      </c>
      <c r="Z5707">
        <v>1082849.49</v>
      </c>
      <c r="AA5707">
        <v>418336.18430000002</v>
      </c>
      <c r="AB5707">
        <v>857</v>
      </c>
      <c r="AC5707">
        <v>886</v>
      </c>
      <c r="AD5707">
        <v>694</v>
      </c>
      <c r="AE5707">
        <v>682</v>
      </c>
      <c r="AF5707">
        <v>533</v>
      </c>
      <c r="AG5707">
        <v>525</v>
      </c>
      <c r="AH5707">
        <v>417</v>
      </c>
      <c r="AI5707">
        <v>406</v>
      </c>
      <c r="AJ5707">
        <v>324</v>
      </c>
      <c r="AK5707">
        <v>361</v>
      </c>
      <c r="AL5707">
        <v>277</v>
      </c>
      <c r="AM5707">
        <v>276</v>
      </c>
    </row>
    <row r="5708" spans="1:39" x14ac:dyDescent="0.15">
      <c r="A5708" t="s">
        <v>213</v>
      </c>
      <c r="B5708">
        <v>5</v>
      </c>
      <c r="C5708">
        <v>1</v>
      </c>
      <c r="D5708">
        <v>0</v>
      </c>
      <c r="E5708" t="s">
        <v>30</v>
      </c>
      <c r="F5708" t="s">
        <v>206</v>
      </c>
      <c r="G5708">
        <v>1</v>
      </c>
      <c r="H5708">
        <v>8</v>
      </c>
      <c r="I5708">
        <v>46</v>
      </c>
      <c r="J5708">
        <v>2764.89</v>
      </c>
      <c r="K5708">
        <v>2103.16</v>
      </c>
      <c r="L5708">
        <v>1968.79</v>
      </c>
      <c r="M5708">
        <v>708.9</v>
      </c>
      <c r="N5708">
        <v>0</v>
      </c>
      <c r="O5708">
        <v>0</v>
      </c>
      <c r="P5708">
        <v>0</v>
      </c>
      <c r="Q5708">
        <v>0</v>
      </c>
      <c r="R5708">
        <v>0</v>
      </c>
      <c r="S5708">
        <v>0</v>
      </c>
      <c r="T5708">
        <v>0</v>
      </c>
      <c r="U5708">
        <v>1</v>
      </c>
      <c r="V5708">
        <v>8</v>
      </c>
      <c r="W5708">
        <v>46</v>
      </c>
      <c r="X5708">
        <v>2764.89</v>
      </c>
      <c r="Y5708">
        <v>2103.16</v>
      </c>
      <c r="Z5708">
        <v>1968.79</v>
      </c>
      <c r="AA5708">
        <v>708.9</v>
      </c>
      <c r="AB5708">
        <v>1</v>
      </c>
      <c r="AC5708">
        <v>1</v>
      </c>
      <c r="AD5708">
        <v>1</v>
      </c>
      <c r="AE5708">
        <v>1</v>
      </c>
      <c r="AF5708">
        <v>0</v>
      </c>
      <c r="AG5708">
        <v>0</v>
      </c>
      <c r="AH5708">
        <v>0</v>
      </c>
      <c r="AI5708">
        <v>0</v>
      </c>
      <c r="AJ5708">
        <v>1</v>
      </c>
      <c r="AK5708">
        <v>1</v>
      </c>
      <c r="AL5708">
        <v>1</v>
      </c>
      <c r="AM5708">
        <v>1</v>
      </c>
    </row>
    <row r="5709" spans="1:39" x14ac:dyDescent="0.15">
      <c r="A5709" t="s">
        <v>213</v>
      </c>
      <c r="B5709">
        <v>5</v>
      </c>
      <c r="C5709">
        <v>1</v>
      </c>
      <c r="D5709">
        <v>0</v>
      </c>
      <c r="E5709" t="s">
        <v>29</v>
      </c>
      <c r="F5709" t="s">
        <v>206</v>
      </c>
      <c r="G5709">
        <v>20</v>
      </c>
      <c r="H5709">
        <v>207</v>
      </c>
      <c r="I5709">
        <v>863</v>
      </c>
      <c r="J5709">
        <v>51145.94</v>
      </c>
      <c r="K5709">
        <v>38810.67</v>
      </c>
      <c r="L5709">
        <v>31034.29</v>
      </c>
      <c r="M5709">
        <v>13572.2817</v>
      </c>
      <c r="N5709">
        <v>7</v>
      </c>
      <c r="O5709">
        <v>33</v>
      </c>
      <c r="P5709">
        <v>244</v>
      </c>
      <c r="Q5709">
        <v>16064.43</v>
      </c>
      <c r="R5709">
        <v>13445.5</v>
      </c>
      <c r="S5709">
        <v>9473.3799999999992</v>
      </c>
      <c r="T5709">
        <v>4486.2263000000003</v>
      </c>
      <c r="U5709">
        <v>13</v>
      </c>
      <c r="V5709">
        <v>174</v>
      </c>
      <c r="W5709">
        <v>619</v>
      </c>
      <c r="X5709">
        <v>35081.51</v>
      </c>
      <c r="Y5709">
        <v>25365.17</v>
      </c>
      <c r="Z5709">
        <v>21560.91</v>
      </c>
      <c r="AA5709">
        <v>9086.0553999999993</v>
      </c>
      <c r="AB5709">
        <v>17</v>
      </c>
      <c r="AC5709">
        <v>18</v>
      </c>
      <c r="AD5709">
        <v>15</v>
      </c>
      <c r="AE5709">
        <v>13</v>
      </c>
      <c r="AF5709">
        <v>7</v>
      </c>
      <c r="AG5709">
        <v>7</v>
      </c>
      <c r="AH5709">
        <v>5</v>
      </c>
      <c r="AI5709">
        <v>6</v>
      </c>
      <c r="AJ5709">
        <v>10</v>
      </c>
      <c r="AK5709">
        <v>11</v>
      </c>
      <c r="AL5709">
        <v>10</v>
      </c>
      <c r="AM5709">
        <v>7</v>
      </c>
    </row>
    <row r="5710" spans="1:39" x14ac:dyDescent="0.15">
      <c r="A5710" t="s">
        <v>213</v>
      </c>
      <c r="B5710">
        <v>5</v>
      </c>
      <c r="C5710">
        <v>1</v>
      </c>
      <c r="D5710">
        <v>0</v>
      </c>
      <c r="E5710" t="s">
        <v>32</v>
      </c>
      <c r="F5710" t="s">
        <v>206</v>
      </c>
      <c r="G5710">
        <v>683</v>
      </c>
      <c r="H5710">
        <v>6659</v>
      </c>
      <c r="I5710">
        <v>29392</v>
      </c>
      <c r="J5710">
        <v>1716719.46</v>
      </c>
      <c r="K5710">
        <v>1378368.89</v>
      </c>
      <c r="L5710">
        <v>1228348.28</v>
      </c>
      <c r="M5710">
        <v>463468.52399999998</v>
      </c>
      <c r="N5710">
        <v>179</v>
      </c>
      <c r="O5710">
        <v>1877</v>
      </c>
      <c r="P5710">
        <v>8542</v>
      </c>
      <c r="Q5710">
        <v>474588.59</v>
      </c>
      <c r="R5710">
        <v>375403.38</v>
      </c>
      <c r="S5710">
        <v>304645.76000000001</v>
      </c>
      <c r="T5710">
        <v>145997.7286</v>
      </c>
      <c r="U5710">
        <v>504</v>
      </c>
      <c r="V5710">
        <v>4782</v>
      </c>
      <c r="W5710">
        <v>20850</v>
      </c>
      <c r="X5710">
        <v>1242130.8700000001</v>
      </c>
      <c r="Y5710">
        <v>1002965.51</v>
      </c>
      <c r="Z5710">
        <v>923702.52</v>
      </c>
      <c r="AA5710">
        <v>317470.7954</v>
      </c>
      <c r="AB5710">
        <v>671</v>
      </c>
      <c r="AC5710">
        <v>618</v>
      </c>
      <c r="AD5710">
        <v>504</v>
      </c>
      <c r="AE5710">
        <v>606</v>
      </c>
      <c r="AF5710">
        <v>178</v>
      </c>
      <c r="AG5710">
        <v>162</v>
      </c>
      <c r="AH5710">
        <v>146</v>
      </c>
      <c r="AI5710">
        <v>156</v>
      </c>
      <c r="AJ5710">
        <v>493</v>
      </c>
      <c r="AK5710">
        <v>456</v>
      </c>
      <c r="AL5710">
        <v>358</v>
      </c>
      <c r="AM5710">
        <v>450</v>
      </c>
    </row>
    <row r="5711" spans="1:39" x14ac:dyDescent="0.15">
      <c r="A5711" t="s">
        <v>213</v>
      </c>
      <c r="B5711">
        <v>5</v>
      </c>
      <c r="C5711">
        <v>1</v>
      </c>
      <c r="D5711">
        <v>1</v>
      </c>
      <c r="E5711" t="s">
        <v>28</v>
      </c>
      <c r="F5711" t="s">
        <v>206</v>
      </c>
      <c r="G5711">
        <v>7816</v>
      </c>
      <c r="H5711">
        <v>104322</v>
      </c>
      <c r="I5711">
        <v>369151</v>
      </c>
      <c r="J5711">
        <v>21657155.920000002</v>
      </c>
      <c r="K5711">
        <v>17996428.43</v>
      </c>
      <c r="L5711">
        <v>15206744.970000001</v>
      </c>
      <c r="M5711">
        <v>5954977.2736999998</v>
      </c>
      <c r="N5711">
        <v>4794</v>
      </c>
      <c r="O5711">
        <v>50329</v>
      </c>
      <c r="P5711">
        <v>214415</v>
      </c>
      <c r="Q5711">
        <v>12903217.98</v>
      </c>
      <c r="R5711">
        <v>11264748.140000001</v>
      </c>
      <c r="S5711">
        <v>8998659.3900000006</v>
      </c>
      <c r="T5711">
        <v>3687561.5691999998</v>
      </c>
      <c r="U5711">
        <v>3022</v>
      </c>
      <c r="V5711">
        <v>53993</v>
      </c>
      <c r="W5711">
        <v>154736</v>
      </c>
      <c r="X5711">
        <v>8753937.9399999995</v>
      </c>
      <c r="Y5711">
        <v>6731680.29</v>
      </c>
      <c r="Z5711">
        <v>6208085.5800000001</v>
      </c>
      <c r="AA5711">
        <v>2267415.7045</v>
      </c>
      <c r="AB5711">
        <v>6848</v>
      </c>
      <c r="AC5711">
        <v>7379</v>
      </c>
      <c r="AD5711">
        <v>4846</v>
      </c>
      <c r="AE5711">
        <v>6695</v>
      </c>
      <c r="AF5711">
        <v>4588</v>
      </c>
      <c r="AG5711">
        <v>4651</v>
      </c>
      <c r="AH5711">
        <v>3300</v>
      </c>
      <c r="AI5711">
        <v>4489</v>
      </c>
      <c r="AJ5711">
        <v>2260</v>
      </c>
      <c r="AK5711">
        <v>2728</v>
      </c>
      <c r="AL5711">
        <v>1546</v>
      </c>
      <c r="AM5711">
        <v>2206</v>
      </c>
    </row>
    <row r="5712" spans="1:39" x14ac:dyDescent="0.15">
      <c r="A5712" t="s">
        <v>213</v>
      </c>
      <c r="B5712">
        <v>5</v>
      </c>
      <c r="C5712">
        <v>1</v>
      </c>
      <c r="D5712">
        <v>1</v>
      </c>
      <c r="E5712" t="s">
        <v>30</v>
      </c>
      <c r="F5712" t="s">
        <v>206</v>
      </c>
      <c r="G5712">
        <v>953</v>
      </c>
      <c r="H5712">
        <v>12243</v>
      </c>
      <c r="I5712">
        <v>43912</v>
      </c>
      <c r="J5712">
        <v>2600840.9500000002</v>
      </c>
      <c r="K5712">
        <v>2197148.35</v>
      </c>
      <c r="L5712">
        <v>1786856.46</v>
      </c>
      <c r="M5712">
        <v>715982.24129999999</v>
      </c>
      <c r="N5712">
        <v>547</v>
      </c>
      <c r="O5712">
        <v>6007</v>
      </c>
      <c r="P5712">
        <v>24875</v>
      </c>
      <c r="Q5712">
        <v>1491523.9</v>
      </c>
      <c r="R5712">
        <v>1294216.92</v>
      </c>
      <c r="S5712">
        <v>974861.46</v>
      </c>
      <c r="T5712">
        <v>430215.89990000002</v>
      </c>
      <c r="U5712">
        <v>406</v>
      </c>
      <c r="V5712">
        <v>6236</v>
      </c>
      <c r="W5712">
        <v>19037</v>
      </c>
      <c r="X5712">
        <v>1109317.05</v>
      </c>
      <c r="Y5712">
        <v>902931.43</v>
      </c>
      <c r="Z5712">
        <v>811995</v>
      </c>
      <c r="AA5712">
        <v>285766.34139999998</v>
      </c>
      <c r="AB5712">
        <v>864</v>
      </c>
      <c r="AC5712">
        <v>917</v>
      </c>
      <c r="AD5712">
        <v>556</v>
      </c>
      <c r="AE5712">
        <v>883</v>
      </c>
      <c r="AF5712">
        <v>510</v>
      </c>
      <c r="AG5712">
        <v>533</v>
      </c>
      <c r="AH5712">
        <v>368</v>
      </c>
      <c r="AI5712">
        <v>526</v>
      </c>
      <c r="AJ5712">
        <v>354</v>
      </c>
      <c r="AK5712">
        <v>384</v>
      </c>
      <c r="AL5712">
        <v>188</v>
      </c>
      <c r="AM5712">
        <v>357</v>
      </c>
    </row>
    <row r="5713" spans="1:39" x14ac:dyDescent="0.15">
      <c r="A5713" t="s">
        <v>213</v>
      </c>
      <c r="B5713">
        <v>5</v>
      </c>
      <c r="C5713">
        <v>1</v>
      </c>
      <c r="D5713">
        <v>1</v>
      </c>
      <c r="E5713" t="s">
        <v>29</v>
      </c>
      <c r="F5713" t="s">
        <v>206</v>
      </c>
      <c r="G5713">
        <v>13251</v>
      </c>
      <c r="H5713">
        <v>178630</v>
      </c>
      <c r="I5713">
        <v>623412</v>
      </c>
      <c r="J5713">
        <v>36649238.390000001</v>
      </c>
      <c r="K5713">
        <v>29626282.739999998</v>
      </c>
      <c r="L5713">
        <v>25540374.34</v>
      </c>
      <c r="M5713">
        <v>9935578.2991000004</v>
      </c>
      <c r="N5713">
        <v>4725</v>
      </c>
      <c r="O5713">
        <v>55445</v>
      </c>
      <c r="P5713">
        <v>231890</v>
      </c>
      <c r="Q5713">
        <v>13563229.619999999</v>
      </c>
      <c r="R5713">
        <v>11098778.15</v>
      </c>
      <c r="S5713">
        <v>8769276.2599999998</v>
      </c>
      <c r="T5713">
        <v>3999378.6554</v>
      </c>
      <c r="U5713">
        <v>8526</v>
      </c>
      <c r="V5713">
        <v>123185</v>
      </c>
      <c r="W5713">
        <v>391522</v>
      </c>
      <c r="X5713">
        <v>23086008.77</v>
      </c>
      <c r="Y5713">
        <v>18527504.59</v>
      </c>
      <c r="Z5713">
        <v>16771098.08</v>
      </c>
      <c r="AA5713">
        <v>5936199.6436999999</v>
      </c>
      <c r="AB5713">
        <v>12459</v>
      </c>
      <c r="AC5713">
        <v>12917</v>
      </c>
      <c r="AD5713">
        <v>8469</v>
      </c>
      <c r="AE5713">
        <v>12528</v>
      </c>
      <c r="AF5713">
        <v>4522</v>
      </c>
      <c r="AG5713">
        <v>4571</v>
      </c>
      <c r="AH5713">
        <v>3460</v>
      </c>
      <c r="AI5713">
        <v>4542</v>
      </c>
      <c r="AJ5713">
        <v>7937</v>
      </c>
      <c r="AK5713">
        <v>8346</v>
      </c>
      <c r="AL5713">
        <v>5009</v>
      </c>
      <c r="AM5713">
        <v>7986</v>
      </c>
    </row>
    <row r="5714" spans="1:39" x14ac:dyDescent="0.15">
      <c r="A5714" t="s">
        <v>213</v>
      </c>
      <c r="B5714">
        <v>5</v>
      </c>
      <c r="C5714">
        <v>1</v>
      </c>
      <c r="D5714">
        <v>1</v>
      </c>
      <c r="E5714" t="s">
        <v>31</v>
      </c>
      <c r="F5714" t="s">
        <v>206</v>
      </c>
      <c r="G5714">
        <v>72</v>
      </c>
      <c r="H5714">
        <v>1087</v>
      </c>
      <c r="I5714">
        <v>3592</v>
      </c>
      <c r="J5714">
        <v>207354.38</v>
      </c>
      <c r="K5714">
        <v>167898.35</v>
      </c>
      <c r="L5714">
        <v>146978.51999999999</v>
      </c>
      <c r="M5714">
        <v>56670.084699999999</v>
      </c>
      <c r="N5714">
        <v>25</v>
      </c>
      <c r="O5714">
        <v>313</v>
      </c>
      <c r="P5714">
        <v>1329</v>
      </c>
      <c r="Q5714">
        <v>75993.2</v>
      </c>
      <c r="R5714">
        <v>63821.19</v>
      </c>
      <c r="S5714">
        <v>50641.61</v>
      </c>
      <c r="T5714">
        <v>22877.750899999999</v>
      </c>
      <c r="U5714">
        <v>47</v>
      </c>
      <c r="V5714">
        <v>774</v>
      </c>
      <c r="W5714">
        <v>2263</v>
      </c>
      <c r="X5714">
        <v>131361.18</v>
      </c>
      <c r="Y5714">
        <v>104077.16</v>
      </c>
      <c r="Z5714">
        <v>96336.91</v>
      </c>
      <c r="AA5714">
        <v>33792.3338</v>
      </c>
      <c r="AB5714">
        <v>63</v>
      </c>
      <c r="AC5714">
        <v>68</v>
      </c>
      <c r="AD5714">
        <v>41</v>
      </c>
      <c r="AE5714">
        <v>64</v>
      </c>
      <c r="AF5714">
        <v>24</v>
      </c>
      <c r="AG5714">
        <v>25</v>
      </c>
      <c r="AH5714">
        <v>15</v>
      </c>
      <c r="AI5714">
        <v>23</v>
      </c>
      <c r="AJ5714">
        <v>39</v>
      </c>
      <c r="AK5714">
        <v>43</v>
      </c>
      <c r="AL5714">
        <v>26</v>
      </c>
      <c r="AM5714">
        <v>41</v>
      </c>
    </row>
    <row r="5715" spans="1:39" x14ac:dyDescent="0.15">
      <c r="A5715" t="s">
        <v>213</v>
      </c>
      <c r="B5715">
        <v>5</v>
      </c>
      <c r="C5715">
        <v>1</v>
      </c>
      <c r="D5715">
        <v>1</v>
      </c>
      <c r="E5715" t="s">
        <v>32</v>
      </c>
      <c r="F5715" t="s">
        <v>206</v>
      </c>
      <c r="G5715">
        <v>1533</v>
      </c>
      <c r="H5715">
        <v>19861</v>
      </c>
      <c r="I5715">
        <v>69529</v>
      </c>
      <c r="J5715">
        <v>4099338.01</v>
      </c>
      <c r="K5715">
        <v>3357788.36</v>
      </c>
      <c r="L5715">
        <v>2954820.95</v>
      </c>
      <c r="M5715">
        <v>1094421.4727</v>
      </c>
      <c r="N5715">
        <v>420</v>
      </c>
      <c r="O5715">
        <v>5130</v>
      </c>
      <c r="P5715">
        <v>20571</v>
      </c>
      <c r="Q5715">
        <v>1220220.8600000001</v>
      </c>
      <c r="R5715">
        <v>1007058.11</v>
      </c>
      <c r="S5715">
        <v>795228.16000000003</v>
      </c>
      <c r="T5715">
        <v>357523.65840000001</v>
      </c>
      <c r="U5715">
        <v>1113</v>
      </c>
      <c r="V5715">
        <v>14731</v>
      </c>
      <c r="W5715">
        <v>48958</v>
      </c>
      <c r="X5715">
        <v>2879117.15</v>
      </c>
      <c r="Y5715">
        <v>2350730.25</v>
      </c>
      <c r="Z5715">
        <v>2159592.79</v>
      </c>
      <c r="AA5715">
        <v>736897.81429999997</v>
      </c>
      <c r="AB5715">
        <v>1457</v>
      </c>
      <c r="AC5715">
        <v>1470</v>
      </c>
      <c r="AD5715">
        <v>925</v>
      </c>
      <c r="AE5715">
        <v>1429</v>
      </c>
      <c r="AF5715">
        <v>408</v>
      </c>
      <c r="AG5715">
        <v>396</v>
      </c>
      <c r="AH5715">
        <v>294</v>
      </c>
      <c r="AI5715">
        <v>396</v>
      </c>
      <c r="AJ5715">
        <v>1049</v>
      </c>
      <c r="AK5715">
        <v>1074</v>
      </c>
      <c r="AL5715">
        <v>631</v>
      </c>
      <c r="AM5715">
        <v>1033</v>
      </c>
    </row>
    <row r="5716" spans="1:39" x14ac:dyDescent="0.15">
      <c r="A5716" t="s">
        <v>213</v>
      </c>
      <c r="B5716">
        <v>5</v>
      </c>
      <c r="C5716">
        <v>1</v>
      </c>
      <c r="D5716">
        <v>2</v>
      </c>
      <c r="E5716" t="s">
        <v>28</v>
      </c>
      <c r="F5716" t="s">
        <v>206</v>
      </c>
      <c r="G5716">
        <v>1045</v>
      </c>
      <c r="H5716">
        <v>7688</v>
      </c>
      <c r="I5716">
        <v>38406</v>
      </c>
      <c r="J5716">
        <v>2370914.83</v>
      </c>
      <c r="K5716">
        <v>2069245.65</v>
      </c>
      <c r="L5716">
        <v>1650192.03</v>
      </c>
      <c r="M5716">
        <v>645501.69590000005</v>
      </c>
      <c r="N5716">
        <v>664</v>
      </c>
      <c r="O5716">
        <v>4309</v>
      </c>
      <c r="P5716">
        <v>25050</v>
      </c>
      <c r="Q5716">
        <v>1571053.45</v>
      </c>
      <c r="R5716">
        <v>1371588</v>
      </c>
      <c r="S5716">
        <v>1010163.28</v>
      </c>
      <c r="T5716">
        <v>443637.67080000002</v>
      </c>
      <c r="U5716">
        <v>381</v>
      </c>
      <c r="V5716">
        <v>3379</v>
      </c>
      <c r="W5716">
        <v>13356</v>
      </c>
      <c r="X5716">
        <v>799861.38</v>
      </c>
      <c r="Y5716">
        <v>697657.65</v>
      </c>
      <c r="Z5716">
        <v>640028.75</v>
      </c>
      <c r="AA5716">
        <v>201864.0251</v>
      </c>
      <c r="AB5716">
        <v>967</v>
      </c>
      <c r="AC5716">
        <v>980</v>
      </c>
      <c r="AD5716">
        <v>533</v>
      </c>
      <c r="AE5716">
        <v>947</v>
      </c>
      <c r="AF5716">
        <v>614</v>
      </c>
      <c r="AG5716">
        <v>637</v>
      </c>
      <c r="AH5716">
        <v>358</v>
      </c>
      <c r="AI5716">
        <v>616</v>
      </c>
      <c r="AJ5716">
        <v>353</v>
      </c>
      <c r="AK5716">
        <v>343</v>
      </c>
      <c r="AL5716">
        <v>175</v>
      </c>
      <c r="AM5716">
        <v>331</v>
      </c>
    </row>
    <row r="5717" spans="1:39" x14ac:dyDescent="0.15">
      <c r="A5717" t="s">
        <v>213</v>
      </c>
      <c r="B5717">
        <v>5</v>
      </c>
      <c r="C5717">
        <v>1</v>
      </c>
      <c r="D5717">
        <v>2</v>
      </c>
      <c r="E5717" t="s">
        <v>30</v>
      </c>
      <c r="F5717" t="s">
        <v>206</v>
      </c>
      <c r="G5717">
        <v>127</v>
      </c>
      <c r="H5717">
        <v>859</v>
      </c>
      <c r="I5717">
        <v>4466</v>
      </c>
      <c r="J5717">
        <v>273774.2</v>
      </c>
      <c r="K5717">
        <v>234536.61</v>
      </c>
      <c r="L5717">
        <v>185662.69</v>
      </c>
      <c r="M5717">
        <v>76473.022599999997</v>
      </c>
      <c r="N5717">
        <v>78</v>
      </c>
      <c r="O5717">
        <v>504</v>
      </c>
      <c r="P5717">
        <v>2810</v>
      </c>
      <c r="Q5717">
        <v>173795.82</v>
      </c>
      <c r="R5717">
        <v>146660.59</v>
      </c>
      <c r="S5717">
        <v>109957.42</v>
      </c>
      <c r="T5717">
        <v>51587.589099999997</v>
      </c>
      <c r="U5717">
        <v>49</v>
      </c>
      <c r="V5717">
        <v>355</v>
      </c>
      <c r="W5717">
        <v>1656</v>
      </c>
      <c r="X5717">
        <v>99978.38</v>
      </c>
      <c r="Y5717">
        <v>87876.02</v>
      </c>
      <c r="Z5717">
        <v>75705.27</v>
      </c>
      <c r="AA5717">
        <v>24885.433499999999</v>
      </c>
      <c r="AB5717">
        <v>117</v>
      </c>
      <c r="AC5717">
        <v>118</v>
      </c>
      <c r="AD5717">
        <v>64</v>
      </c>
      <c r="AE5717">
        <v>125</v>
      </c>
      <c r="AF5717">
        <v>70</v>
      </c>
      <c r="AG5717">
        <v>75</v>
      </c>
      <c r="AH5717">
        <v>46</v>
      </c>
      <c r="AI5717">
        <v>77</v>
      </c>
      <c r="AJ5717">
        <v>47</v>
      </c>
      <c r="AK5717">
        <v>43</v>
      </c>
      <c r="AL5717">
        <v>18</v>
      </c>
      <c r="AM5717">
        <v>48</v>
      </c>
    </row>
    <row r="5718" spans="1:39" x14ac:dyDescent="0.15">
      <c r="A5718" t="s">
        <v>213</v>
      </c>
      <c r="B5718">
        <v>5</v>
      </c>
      <c r="C5718">
        <v>1</v>
      </c>
      <c r="D5718">
        <v>2</v>
      </c>
      <c r="E5718" t="s">
        <v>29</v>
      </c>
      <c r="F5718" t="s">
        <v>206</v>
      </c>
      <c r="G5718">
        <v>858</v>
      </c>
      <c r="H5718">
        <v>6874</v>
      </c>
      <c r="I5718">
        <v>33762</v>
      </c>
      <c r="J5718">
        <v>2062131.53</v>
      </c>
      <c r="K5718">
        <v>1699898.36</v>
      </c>
      <c r="L5718">
        <v>1409813.36</v>
      </c>
      <c r="M5718">
        <v>549783.78830000001</v>
      </c>
      <c r="N5718">
        <v>315</v>
      </c>
      <c r="O5718">
        <v>2146</v>
      </c>
      <c r="P5718">
        <v>12406</v>
      </c>
      <c r="Q5718">
        <v>770576.99</v>
      </c>
      <c r="R5718">
        <v>638918.26</v>
      </c>
      <c r="S5718">
        <v>472802.62</v>
      </c>
      <c r="T5718">
        <v>222411.66620000001</v>
      </c>
      <c r="U5718">
        <v>543</v>
      </c>
      <c r="V5718">
        <v>4728</v>
      </c>
      <c r="W5718">
        <v>21356</v>
      </c>
      <c r="X5718">
        <v>1291554.54</v>
      </c>
      <c r="Y5718">
        <v>1060980.1000000001</v>
      </c>
      <c r="Z5718">
        <v>937010.74</v>
      </c>
      <c r="AA5718">
        <v>327372.12209999998</v>
      </c>
      <c r="AB5718">
        <v>809</v>
      </c>
      <c r="AC5718">
        <v>822</v>
      </c>
      <c r="AD5718">
        <v>426</v>
      </c>
      <c r="AE5718">
        <v>838</v>
      </c>
      <c r="AF5718">
        <v>295</v>
      </c>
      <c r="AG5718">
        <v>300</v>
      </c>
      <c r="AH5718">
        <v>178</v>
      </c>
      <c r="AI5718">
        <v>306</v>
      </c>
      <c r="AJ5718">
        <v>514</v>
      </c>
      <c r="AK5718">
        <v>522</v>
      </c>
      <c r="AL5718">
        <v>248</v>
      </c>
      <c r="AM5718">
        <v>532</v>
      </c>
    </row>
    <row r="5719" spans="1:39" x14ac:dyDescent="0.15">
      <c r="A5719" t="s">
        <v>213</v>
      </c>
      <c r="B5719">
        <v>5</v>
      </c>
      <c r="C5719">
        <v>1</v>
      </c>
      <c r="D5719">
        <v>2</v>
      </c>
      <c r="E5719" t="s">
        <v>31</v>
      </c>
      <c r="F5719" t="s">
        <v>206</v>
      </c>
      <c r="G5719">
        <v>2</v>
      </c>
      <c r="H5719">
        <v>18</v>
      </c>
      <c r="I5719">
        <v>52</v>
      </c>
      <c r="J5719">
        <v>3369.95</v>
      </c>
      <c r="K5719">
        <v>3051.28</v>
      </c>
      <c r="L5719">
        <v>2963.03</v>
      </c>
      <c r="M5719">
        <v>835.42</v>
      </c>
      <c r="N5719">
        <v>0</v>
      </c>
      <c r="O5719">
        <v>0</v>
      </c>
      <c r="P5719">
        <v>0</v>
      </c>
      <c r="Q5719">
        <v>0</v>
      </c>
      <c r="R5719">
        <v>0</v>
      </c>
      <c r="S5719">
        <v>0</v>
      </c>
      <c r="T5719">
        <v>0</v>
      </c>
      <c r="U5719">
        <v>2</v>
      </c>
      <c r="V5719">
        <v>18</v>
      </c>
      <c r="W5719">
        <v>52</v>
      </c>
      <c r="X5719">
        <v>3369.95</v>
      </c>
      <c r="Y5719">
        <v>3051.28</v>
      </c>
      <c r="Z5719">
        <v>2963.03</v>
      </c>
      <c r="AA5719">
        <v>835.42</v>
      </c>
      <c r="AB5719">
        <v>2</v>
      </c>
      <c r="AC5719">
        <v>2</v>
      </c>
      <c r="AD5719">
        <v>2</v>
      </c>
      <c r="AE5719">
        <v>2</v>
      </c>
      <c r="AF5719">
        <v>0</v>
      </c>
      <c r="AG5719">
        <v>0</v>
      </c>
      <c r="AH5719">
        <v>0</v>
      </c>
      <c r="AI5719">
        <v>0</v>
      </c>
      <c r="AJ5719">
        <v>2</v>
      </c>
      <c r="AK5719">
        <v>2</v>
      </c>
      <c r="AL5719">
        <v>2</v>
      </c>
      <c r="AM5719">
        <v>2</v>
      </c>
    </row>
    <row r="5720" spans="1:39" x14ac:dyDescent="0.15">
      <c r="A5720" t="s">
        <v>213</v>
      </c>
      <c r="B5720">
        <v>5</v>
      </c>
      <c r="C5720">
        <v>1</v>
      </c>
      <c r="D5720">
        <v>2</v>
      </c>
      <c r="E5720" t="s">
        <v>32</v>
      </c>
      <c r="F5720" t="s">
        <v>206</v>
      </c>
      <c r="G5720">
        <v>482</v>
      </c>
      <c r="H5720">
        <v>4486</v>
      </c>
      <c r="I5720">
        <v>19599</v>
      </c>
      <c r="J5720">
        <v>1184834.76</v>
      </c>
      <c r="K5720">
        <v>965135.25</v>
      </c>
      <c r="L5720">
        <v>833223.76</v>
      </c>
      <c r="M5720">
        <v>314093.35600000003</v>
      </c>
      <c r="N5720">
        <v>140</v>
      </c>
      <c r="O5720">
        <v>1151</v>
      </c>
      <c r="P5720">
        <v>6012</v>
      </c>
      <c r="Q5720">
        <v>361233.54</v>
      </c>
      <c r="R5720">
        <v>292129.11</v>
      </c>
      <c r="S5720">
        <v>225827.04</v>
      </c>
      <c r="T5720">
        <v>105469.6395</v>
      </c>
      <c r="U5720">
        <v>342</v>
      </c>
      <c r="V5720">
        <v>3335</v>
      </c>
      <c r="W5720">
        <v>13587</v>
      </c>
      <c r="X5720">
        <v>823601.22</v>
      </c>
      <c r="Y5720">
        <v>673006.14</v>
      </c>
      <c r="Z5720">
        <v>607396.72</v>
      </c>
      <c r="AA5720">
        <v>208623.71650000001</v>
      </c>
      <c r="AB5720">
        <v>460</v>
      </c>
      <c r="AC5720">
        <v>451</v>
      </c>
      <c r="AD5720">
        <v>259</v>
      </c>
      <c r="AE5720">
        <v>442</v>
      </c>
      <c r="AF5720">
        <v>136</v>
      </c>
      <c r="AG5720">
        <v>128</v>
      </c>
      <c r="AH5720">
        <v>74</v>
      </c>
      <c r="AI5720">
        <v>133</v>
      </c>
      <c r="AJ5720">
        <v>324</v>
      </c>
      <c r="AK5720">
        <v>323</v>
      </c>
      <c r="AL5720">
        <v>185</v>
      </c>
      <c r="AM5720">
        <v>309</v>
      </c>
    </row>
    <row r="5721" spans="1:39" x14ac:dyDescent="0.15">
      <c r="A5721" t="s">
        <v>213</v>
      </c>
      <c r="B5721">
        <v>5</v>
      </c>
      <c r="C5721">
        <v>2</v>
      </c>
      <c r="D5721">
        <v>0</v>
      </c>
      <c r="E5721" t="s">
        <v>28</v>
      </c>
      <c r="F5721" t="s">
        <v>206</v>
      </c>
      <c r="G5721">
        <v>724</v>
      </c>
      <c r="H5721">
        <v>8303</v>
      </c>
      <c r="I5721">
        <v>32146</v>
      </c>
      <c r="J5721">
        <v>1813063.98</v>
      </c>
      <c r="K5721">
        <v>1494776.96</v>
      </c>
      <c r="L5721">
        <v>1236233.77</v>
      </c>
      <c r="M5721">
        <v>521134.8247</v>
      </c>
      <c r="N5721">
        <v>724</v>
      </c>
      <c r="O5721">
        <v>3728</v>
      </c>
      <c r="P5721">
        <v>16231</v>
      </c>
      <c r="Q5721">
        <v>875839.34</v>
      </c>
      <c r="R5721">
        <v>707060.19</v>
      </c>
      <c r="S5721">
        <v>509056.1</v>
      </c>
      <c r="T5721">
        <v>278015.24060000002</v>
      </c>
      <c r="U5721">
        <v>724</v>
      </c>
      <c r="V5721">
        <v>4575</v>
      </c>
      <c r="W5721">
        <v>15915</v>
      </c>
      <c r="X5721">
        <v>937224.64</v>
      </c>
      <c r="Y5721">
        <v>787716.77</v>
      </c>
      <c r="Z5721">
        <v>727177.67</v>
      </c>
      <c r="AA5721">
        <v>243119.58410000001</v>
      </c>
      <c r="AB5721">
        <v>703</v>
      </c>
      <c r="AC5721">
        <v>712</v>
      </c>
      <c r="AD5721">
        <v>610</v>
      </c>
      <c r="AE5721">
        <v>659</v>
      </c>
      <c r="AF5721">
        <v>703</v>
      </c>
      <c r="AG5721">
        <v>712</v>
      </c>
      <c r="AH5721">
        <v>610</v>
      </c>
      <c r="AI5721">
        <v>659</v>
      </c>
      <c r="AJ5721">
        <v>703</v>
      </c>
      <c r="AK5721">
        <v>712</v>
      </c>
      <c r="AL5721">
        <v>610</v>
      </c>
      <c r="AM5721">
        <v>659</v>
      </c>
    </row>
    <row r="5722" spans="1:39" x14ac:dyDescent="0.15">
      <c r="A5722" t="s">
        <v>213</v>
      </c>
      <c r="B5722">
        <v>5</v>
      </c>
      <c r="C5722">
        <v>2</v>
      </c>
      <c r="D5722">
        <v>0</v>
      </c>
      <c r="E5722" t="s">
        <v>29</v>
      </c>
      <c r="F5722" t="s">
        <v>206</v>
      </c>
      <c r="G5722">
        <v>31</v>
      </c>
      <c r="H5722">
        <v>380</v>
      </c>
      <c r="I5722">
        <v>1529</v>
      </c>
      <c r="J5722">
        <v>83161.39</v>
      </c>
      <c r="K5722">
        <v>63826.27</v>
      </c>
      <c r="L5722">
        <v>50099.27</v>
      </c>
      <c r="M5722">
        <v>24891.7601</v>
      </c>
      <c r="N5722">
        <v>31</v>
      </c>
      <c r="O5722">
        <v>204</v>
      </c>
      <c r="P5722">
        <v>861</v>
      </c>
      <c r="Q5722">
        <v>43539.14</v>
      </c>
      <c r="R5722">
        <v>32788.82</v>
      </c>
      <c r="S5722">
        <v>23257.47</v>
      </c>
      <c r="T5722">
        <v>14453.0494</v>
      </c>
      <c r="U5722">
        <v>31</v>
      </c>
      <c r="V5722">
        <v>176</v>
      </c>
      <c r="W5722">
        <v>668</v>
      </c>
      <c r="X5722">
        <v>39622.25</v>
      </c>
      <c r="Y5722">
        <v>31037.45</v>
      </c>
      <c r="Z5722">
        <v>26841.8</v>
      </c>
      <c r="AA5722">
        <v>10438.7107</v>
      </c>
      <c r="AB5722">
        <v>29</v>
      </c>
      <c r="AC5722">
        <v>31</v>
      </c>
      <c r="AD5722">
        <v>26</v>
      </c>
      <c r="AE5722">
        <v>30</v>
      </c>
      <c r="AF5722">
        <v>29</v>
      </c>
      <c r="AG5722">
        <v>31</v>
      </c>
      <c r="AH5722">
        <v>26</v>
      </c>
      <c r="AI5722">
        <v>30</v>
      </c>
      <c r="AJ5722">
        <v>29</v>
      </c>
      <c r="AK5722">
        <v>31</v>
      </c>
      <c r="AL5722">
        <v>26</v>
      </c>
      <c r="AM5722">
        <v>30</v>
      </c>
    </row>
    <row r="5723" spans="1:39" x14ac:dyDescent="0.15">
      <c r="A5723" t="s">
        <v>213</v>
      </c>
      <c r="B5723">
        <v>5</v>
      </c>
      <c r="C5723">
        <v>2</v>
      </c>
      <c r="D5723">
        <v>0</v>
      </c>
      <c r="E5723" t="s">
        <v>32</v>
      </c>
      <c r="F5723" t="s">
        <v>206</v>
      </c>
      <c r="G5723">
        <v>1147</v>
      </c>
      <c r="H5723">
        <v>15051</v>
      </c>
      <c r="I5723">
        <v>58313</v>
      </c>
      <c r="J5723">
        <v>3270412.24</v>
      </c>
      <c r="K5723">
        <v>2576650.66</v>
      </c>
      <c r="L5723">
        <v>2186044.0499999998</v>
      </c>
      <c r="M5723">
        <v>929976.51450000005</v>
      </c>
      <c r="N5723">
        <v>1147</v>
      </c>
      <c r="O5723">
        <v>5980</v>
      </c>
      <c r="P5723">
        <v>24320</v>
      </c>
      <c r="Q5723">
        <v>1286852.8999999999</v>
      </c>
      <c r="R5723">
        <v>987494.77</v>
      </c>
      <c r="S5723">
        <v>734438.76</v>
      </c>
      <c r="T5723">
        <v>414044.72470000002</v>
      </c>
      <c r="U5723">
        <v>1147</v>
      </c>
      <c r="V5723">
        <v>9071</v>
      </c>
      <c r="W5723">
        <v>33993</v>
      </c>
      <c r="X5723">
        <v>1983559.34</v>
      </c>
      <c r="Y5723">
        <v>1589155.89</v>
      </c>
      <c r="Z5723">
        <v>1451605.29</v>
      </c>
      <c r="AA5723">
        <v>515931.78980000003</v>
      </c>
      <c r="AB5723">
        <v>1132</v>
      </c>
      <c r="AC5723">
        <v>1139</v>
      </c>
      <c r="AD5723">
        <v>1018</v>
      </c>
      <c r="AE5723">
        <v>1096</v>
      </c>
      <c r="AF5723">
        <v>1132</v>
      </c>
      <c r="AG5723">
        <v>1139</v>
      </c>
      <c r="AH5723">
        <v>1018</v>
      </c>
      <c r="AI5723">
        <v>1096</v>
      </c>
      <c r="AJ5723">
        <v>1132</v>
      </c>
      <c r="AK5723">
        <v>1139</v>
      </c>
      <c r="AL5723">
        <v>1018</v>
      </c>
      <c r="AM5723">
        <v>1096</v>
      </c>
    </row>
    <row r="5724" spans="1:39" x14ac:dyDescent="0.15">
      <c r="A5724" t="s">
        <v>213</v>
      </c>
      <c r="B5724">
        <v>5</v>
      </c>
      <c r="C5724">
        <v>2</v>
      </c>
      <c r="D5724">
        <v>1</v>
      </c>
      <c r="E5724" t="s">
        <v>28</v>
      </c>
      <c r="F5724" t="s">
        <v>206</v>
      </c>
      <c r="G5724">
        <v>7255</v>
      </c>
      <c r="H5724">
        <v>99863</v>
      </c>
      <c r="I5724">
        <v>339081</v>
      </c>
      <c r="J5724">
        <v>19368734.579999998</v>
      </c>
      <c r="K5724">
        <v>16430900.23</v>
      </c>
      <c r="L5724">
        <v>13604817.060000001</v>
      </c>
      <c r="M5724">
        <v>5449775.8859999999</v>
      </c>
      <c r="N5724">
        <v>7255</v>
      </c>
      <c r="O5724">
        <v>47223</v>
      </c>
      <c r="P5724">
        <v>177841</v>
      </c>
      <c r="Q5724">
        <v>9853797.5700000003</v>
      </c>
      <c r="R5724">
        <v>8208521.54</v>
      </c>
      <c r="S5724">
        <v>6033694.2300000004</v>
      </c>
      <c r="T5724">
        <v>2997937.2122999998</v>
      </c>
      <c r="U5724">
        <v>7255</v>
      </c>
      <c r="V5724">
        <v>52640</v>
      </c>
      <c r="W5724">
        <v>161240</v>
      </c>
      <c r="X5724">
        <v>9514937.0099999998</v>
      </c>
      <c r="Y5724">
        <v>8222378.6900000004</v>
      </c>
      <c r="Z5724">
        <v>7571122.8300000001</v>
      </c>
      <c r="AA5724">
        <v>2451838.6737000002</v>
      </c>
      <c r="AB5724">
        <v>6830</v>
      </c>
      <c r="AC5724">
        <v>7163</v>
      </c>
      <c r="AD5724">
        <v>5212</v>
      </c>
      <c r="AE5724">
        <v>6897</v>
      </c>
      <c r="AF5724">
        <v>6830</v>
      </c>
      <c r="AG5724">
        <v>7163</v>
      </c>
      <c r="AH5724">
        <v>5212</v>
      </c>
      <c r="AI5724">
        <v>6897</v>
      </c>
      <c r="AJ5724">
        <v>6830</v>
      </c>
      <c r="AK5724">
        <v>7163</v>
      </c>
      <c r="AL5724">
        <v>5212</v>
      </c>
      <c r="AM5724">
        <v>6897</v>
      </c>
    </row>
    <row r="5725" spans="1:39" x14ac:dyDescent="0.15">
      <c r="A5725" t="s">
        <v>213</v>
      </c>
      <c r="B5725">
        <v>5</v>
      </c>
      <c r="C5725">
        <v>2</v>
      </c>
      <c r="D5725">
        <v>1</v>
      </c>
      <c r="E5725" t="s">
        <v>30</v>
      </c>
      <c r="F5725" t="s">
        <v>206</v>
      </c>
      <c r="G5725">
        <v>1211</v>
      </c>
      <c r="H5725">
        <v>17300</v>
      </c>
      <c r="I5725">
        <v>57752</v>
      </c>
      <c r="J5725">
        <v>3335059.81</v>
      </c>
      <c r="K5725">
        <v>2825374.02</v>
      </c>
      <c r="L5725">
        <v>2300264.06</v>
      </c>
      <c r="M5725">
        <v>925886.3014</v>
      </c>
      <c r="N5725">
        <v>1211</v>
      </c>
      <c r="O5725">
        <v>7413</v>
      </c>
      <c r="P5725">
        <v>28230</v>
      </c>
      <c r="Q5725">
        <v>1598007.77</v>
      </c>
      <c r="R5725">
        <v>1335723.1100000001</v>
      </c>
      <c r="S5725">
        <v>947463.32</v>
      </c>
      <c r="T5725">
        <v>478482.39140000002</v>
      </c>
      <c r="U5725">
        <v>1211</v>
      </c>
      <c r="V5725">
        <v>9887</v>
      </c>
      <c r="W5725">
        <v>29522</v>
      </c>
      <c r="X5725">
        <v>1737052.04</v>
      </c>
      <c r="Y5725">
        <v>1489650.91</v>
      </c>
      <c r="Z5725">
        <v>1352800.74</v>
      </c>
      <c r="AA5725">
        <v>447403.91</v>
      </c>
      <c r="AB5725">
        <v>1116</v>
      </c>
      <c r="AC5725">
        <v>1204</v>
      </c>
      <c r="AD5725">
        <v>843</v>
      </c>
      <c r="AE5725">
        <v>1153</v>
      </c>
      <c r="AF5725">
        <v>1116</v>
      </c>
      <c r="AG5725">
        <v>1204</v>
      </c>
      <c r="AH5725">
        <v>843</v>
      </c>
      <c r="AI5725">
        <v>1153</v>
      </c>
      <c r="AJ5725">
        <v>1116</v>
      </c>
      <c r="AK5725">
        <v>1204</v>
      </c>
      <c r="AL5725">
        <v>843</v>
      </c>
      <c r="AM5725">
        <v>1153</v>
      </c>
    </row>
    <row r="5726" spans="1:39" x14ac:dyDescent="0.15">
      <c r="A5726" t="s">
        <v>213</v>
      </c>
      <c r="B5726">
        <v>5</v>
      </c>
      <c r="C5726">
        <v>2</v>
      </c>
      <c r="D5726">
        <v>1</v>
      </c>
      <c r="E5726" t="s">
        <v>29</v>
      </c>
      <c r="F5726" t="s">
        <v>206</v>
      </c>
      <c r="G5726">
        <v>24927</v>
      </c>
      <c r="H5726">
        <v>408274</v>
      </c>
      <c r="I5726">
        <v>1351739</v>
      </c>
      <c r="J5726">
        <v>77006851.989999995</v>
      </c>
      <c r="K5726">
        <v>61466894.219999999</v>
      </c>
      <c r="L5726">
        <v>51172308.840000004</v>
      </c>
      <c r="M5726">
        <v>21612527.3002</v>
      </c>
      <c r="N5726">
        <v>24927</v>
      </c>
      <c r="O5726">
        <v>155997</v>
      </c>
      <c r="P5726">
        <v>576291</v>
      </c>
      <c r="Q5726">
        <v>31548722.07</v>
      </c>
      <c r="R5726">
        <v>24636041.629999999</v>
      </c>
      <c r="S5726">
        <v>17801948.699999999</v>
      </c>
      <c r="T5726">
        <v>9802364.4856000002</v>
      </c>
      <c r="U5726">
        <v>24927</v>
      </c>
      <c r="V5726">
        <v>252277</v>
      </c>
      <c r="W5726">
        <v>775448</v>
      </c>
      <c r="X5726">
        <v>45458129.920000002</v>
      </c>
      <c r="Y5726">
        <v>36830852.590000004</v>
      </c>
      <c r="Z5726">
        <v>33370360.140000001</v>
      </c>
      <c r="AA5726">
        <v>11810162.8146</v>
      </c>
      <c r="AB5726">
        <v>23592</v>
      </c>
      <c r="AC5726">
        <v>24802</v>
      </c>
      <c r="AD5726">
        <v>19050</v>
      </c>
      <c r="AE5726">
        <v>24051</v>
      </c>
      <c r="AF5726">
        <v>23592</v>
      </c>
      <c r="AG5726">
        <v>24802</v>
      </c>
      <c r="AH5726">
        <v>19050</v>
      </c>
      <c r="AI5726">
        <v>24051</v>
      </c>
      <c r="AJ5726">
        <v>23592</v>
      </c>
      <c r="AK5726">
        <v>24802</v>
      </c>
      <c r="AL5726">
        <v>19050</v>
      </c>
      <c r="AM5726">
        <v>24051</v>
      </c>
    </row>
    <row r="5727" spans="1:39" x14ac:dyDescent="0.15">
      <c r="A5727" t="s">
        <v>213</v>
      </c>
      <c r="B5727">
        <v>5</v>
      </c>
      <c r="C5727">
        <v>2</v>
      </c>
      <c r="D5727">
        <v>1</v>
      </c>
      <c r="E5727" t="s">
        <v>31</v>
      </c>
      <c r="F5727" t="s">
        <v>206</v>
      </c>
      <c r="G5727">
        <v>112</v>
      </c>
      <c r="H5727">
        <v>2108</v>
      </c>
      <c r="I5727">
        <v>6528</v>
      </c>
      <c r="J5727">
        <v>361297.52</v>
      </c>
      <c r="K5727">
        <v>294990.89</v>
      </c>
      <c r="L5727">
        <v>239570.98</v>
      </c>
      <c r="M5727">
        <v>102426.6235</v>
      </c>
      <c r="N5727">
        <v>112</v>
      </c>
      <c r="O5727">
        <v>839</v>
      </c>
      <c r="P5727">
        <v>2719</v>
      </c>
      <c r="Q5727">
        <v>147606.97</v>
      </c>
      <c r="R5727">
        <v>120053.57</v>
      </c>
      <c r="S5727">
        <v>83124.710000000006</v>
      </c>
      <c r="T5727">
        <v>46139.381099999999</v>
      </c>
      <c r="U5727">
        <v>112</v>
      </c>
      <c r="V5727">
        <v>1269</v>
      </c>
      <c r="W5727">
        <v>3809</v>
      </c>
      <c r="X5727">
        <v>213690.55</v>
      </c>
      <c r="Y5727">
        <v>174937.32</v>
      </c>
      <c r="Z5727">
        <v>156446.26999999999</v>
      </c>
      <c r="AA5727">
        <v>56287.242400000003</v>
      </c>
      <c r="AB5727">
        <v>103</v>
      </c>
      <c r="AC5727">
        <v>111</v>
      </c>
      <c r="AD5727">
        <v>73</v>
      </c>
      <c r="AE5727">
        <v>105</v>
      </c>
      <c r="AF5727">
        <v>103</v>
      </c>
      <c r="AG5727">
        <v>111</v>
      </c>
      <c r="AH5727">
        <v>73</v>
      </c>
      <c r="AI5727">
        <v>105</v>
      </c>
      <c r="AJ5727">
        <v>103</v>
      </c>
      <c r="AK5727">
        <v>111</v>
      </c>
      <c r="AL5727">
        <v>73</v>
      </c>
      <c r="AM5727">
        <v>105</v>
      </c>
    </row>
    <row r="5728" spans="1:39" x14ac:dyDescent="0.15">
      <c r="A5728" t="s">
        <v>213</v>
      </c>
      <c r="B5728">
        <v>5</v>
      </c>
      <c r="C5728">
        <v>2</v>
      </c>
      <c r="D5728">
        <v>1</v>
      </c>
      <c r="E5728" t="s">
        <v>32</v>
      </c>
      <c r="F5728" t="s">
        <v>206</v>
      </c>
      <c r="G5728">
        <v>3135</v>
      </c>
      <c r="H5728">
        <v>47884</v>
      </c>
      <c r="I5728">
        <v>160508</v>
      </c>
      <c r="J5728">
        <v>9154491.4100000001</v>
      </c>
      <c r="K5728">
        <v>7442580.0099999998</v>
      </c>
      <c r="L5728">
        <v>6330532.7599999998</v>
      </c>
      <c r="M5728">
        <v>2556749.9608</v>
      </c>
      <c r="N5728">
        <v>3135</v>
      </c>
      <c r="O5728">
        <v>18465</v>
      </c>
      <c r="P5728">
        <v>66282</v>
      </c>
      <c r="Q5728">
        <v>3603012.95</v>
      </c>
      <c r="R5728">
        <v>2871474.32</v>
      </c>
      <c r="S5728">
        <v>2143056.85</v>
      </c>
      <c r="T5728">
        <v>1118064.2901000001</v>
      </c>
      <c r="U5728">
        <v>3135</v>
      </c>
      <c r="V5728">
        <v>29419</v>
      </c>
      <c r="W5728">
        <v>94226</v>
      </c>
      <c r="X5728">
        <v>5551478.46</v>
      </c>
      <c r="Y5728">
        <v>4571105.6900000004</v>
      </c>
      <c r="Z5728">
        <v>4187475.91</v>
      </c>
      <c r="AA5728">
        <v>1438685.6706999999</v>
      </c>
      <c r="AB5728">
        <v>3046</v>
      </c>
      <c r="AC5728">
        <v>3110</v>
      </c>
      <c r="AD5728">
        <v>2451</v>
      </c>
      <c r="AE5728">
        <v>3054</v>
      </c>
      <c r="AF5728">
        <v>3046</v>
      </c>
      <c r="AG5728">
        <v>3110</v>
      </c>
      <c r="AH5728">
        <v>2451</v>
      </c>
      <c r="AI5728">
        <v>3054</v>
      </c>
      <c r="AJ5728">
        <v>3046</v>
      </c>
      <c r="AK5728">
        <v>3110</v>
      </c>
      <c r="AL5728">
        <v>2451</v>
      </c>
      <c r="AM5728">
        <v>3054</v>
      </c>
    </row>
    <row r="5729" spans="1:39" x14ac:dyDescent="0.15">
      <c r="A5729" t="s">
        <v>213</v>
      </c>
      <c r="B5729">
        <v>5</v>
      </c>
      <c r="C5729">
        <v>2</v>
      </c>
      <c r="D5729">
        <v>2</v>
      </c>
      <c r="E5729" t="s">
        <v>28</v>
      </c>
      <c r="F5729" t="s">
        <v>206</v>
      </c>
      <c r="G5729">
        <v>896</v>
      </c>
      <c r="H5729">
        <v>9082</v>
      </c>
      <c r="I5729">
        <v>35566</v>
      </c>
      <c r="J5729">
        <v>2079226.95</v>
      </c>
      <c r="K5729">
        <v>1773139.94</v>
      </c>
      <c r="L5729">
        <v>1433345.29</v>
      </c>
      <c r="M5729">
        <v>579144.11690000002</v>
      </c>
      <c r="N5729">
        <v>896</v>
      </c>
      <c r="O5729">
        <v>3876</v>
      </c>
      <c r="P5729">
        <v>17209</v>
      </c>
      <c r="Q5729">
        <v>982480.48</v>
      </c>
      <c r="R5729">
        <v>815692.09</v>
      </c>
      <c r="S5729">
        <v>560450.65</v>
      </c>
      <c r="T5729">
        <v>297660.60979999998</v>
      </c>
      <c r="U5729">
        <v>896</v>
      </c>
      <c r="V5729">
        <v>5206</v>
      </c>
      <c r="W5729">
        <v>18357</v>
      </c>
      <c r="X5729">
        <v>1096746.47</v>
      </c>
      <c r="Y5729">
        <v>957447.85</v>
      </c>
      <c r="Z5729">
        <v>872894.64</v>
      </c>
      <c r="AA5729">
        <v>281483.50709999999</v>
      </c>
      <c r="AB5729">
        <v>830</v>
      </c>
      <c r="AC5729">
        <v>889</v>
      </c>
      <c r="AD5729">
        <v>621</v>
      </c>
      <c r="AE5729">
        <v>855</v>
      </c>
      <c r="AF5729">
        <v>830</v>
      </c>
      <c r="AG5729">
        <v>889</v>
      </c>
      <c r="AH5729">
        <v>621</v>
      </c>
      <c r="AI5729">
        <v>855</v>
      </c>
      <c r="AJ5729">
        <v>830</v>
      </c>
      <c r="AK5729">
        <v>889</v>
      </c>
      <c r="AL5729">
        <v>621</v>
      </c>
      <c r="AM5729">
        <v>855</v>
      </c>
    </row>
    <row r="5730" spans="1:39" x14ac:dyDescent="0.15">
      <c r="A5730" t="s">
        <v>213</v>
      </c>
      <c r="B5730">
        <v>5</v>
      </c>
      <c r="C5730">
        <v>2</v>
      </c>
      <c r="D5730">
        <v>2</v>
      </c>
      <c r="E5730" t="s">
        <v>30</v>
      </c>
      <c r="F5730" t="s">
        <v>206</v>
      </c>
      <c r="G5730">
        <v>134</v>
      </c>
      <c r="H5730">
        <v>1305</v>
      </c>
      <c r="I5730">
        <v>5369</v>
      </c>
      <c r="J5730">
        <v>312027.83</v>
      </c>
      <c r="K5730">
        <v>270124.11</v>
      </c>
      <c r="L5730">
        <v>217351.77</v>
      </c>
      <c r="M5730">
        <v>86445.124899999995</v>
      </c>
      <c r="N5730">
        <v>134</v>
      </c>
      <c r="O5730">
        <v>557</v>
      </c>
      <c r="P5730">
        <v>2566</v>
      </c>
      <c r="Q5730">
        <v>141190.51999999999</v>
      </c>
      <c r="R5730">
        <v>118865.08</v>
      </c>
      <c r="S5730">
        <v>82930.600000000006</v>
      </c>
      <c r="T5730">
        <v>43115.657899999998</v>
      </c>
      <c r="U5730">
        <v>134</v>
      </c>
      <c r="V5730">
        <v>748</v>
      </c>
      <c r="W5730">
        <v>2803</v>
      </c>
      <c r="X5730">
        <v>170837.31</v>
      </c>
      <c r="Y5730">
        <v>151259.03</v>
      </c>
      <c r="Z5730">
        <v>134421.17000000001</v>
      </c>
      <c r="AA5730">
        <v>43329.466999999997</v>
      </c>
      <c r="AB5730">
        <v>126</v>
      </c>
      <c r="AC5730">
        <v>133</v>
      </c>
      <c r="AD5730">
        <v>79</v>
      </c>
      <c r="AE5730">
        <v>130</v>
      </c>
      <c r="AF5730">
        <v>126</v>
      </c>
      <c r="AG5730">
        <v>133</v>
      </c>
      <c r="AH5730">
        <v>79</v>
      </c>
      <c r="AI5730">
        <v>130</v>
      </c>
      <c r="AJ5730">
        <v>126</v>
      </c>
      <c r="AK5730">
        <v>133</v>
      </c>
      <c r="AL5730">
        <v>79</v>
      </c>
      <c r="AM5730">
        <v>130</v>
      </c>
    </row>
    <row r="5731" spans="1:39" x14ac:dyDescent="0.15">
      <c r="A5731" t="s">
        <v>213</v>
      </c>
      <c r="B5731">
        <v>5</v>
      </c>
      <c r="C5731">
        <v>2</v>
      </c>
      <c r="D5731">
        <v>2</v>
      </c>
      <c r="E5731" t="s">
        <v>29</v>
      </c>
      <c r="F5731" t="s">
        <v>206</v>
      </c>
      <c r="G5731">
        <v>1046</v>
      </c>
      <c r="H5731">
        <v>11460</v>
      </c>
      <c r="I5731">
        <v>46724</v>
      </c>
      <c r="J5731">
        <v>2723222.95</v>
      </c>
      <c r="K5731">
        <v>2178923.27</v>
      </c>
      <c r="L5731">
        <v>1766584.62</v>
      </c>
      <c r="M5731">
        <v>759747.30469999998</v>
      </c>
      <c r="N5731">
        <v>1046</v>
      </c>
      <c r="O5731">
        <v>4435</v>
      </c>
      <c r="P5731">
        <v>20045</v>
      </c>
      <c r="Q5731">
        <v>1126071.74</v>
      </c>
      <c r="R5731">
        <v>878306.45</v>
      </c>
      <c r="S5731">
        <v>592702.1</v>
      </c>
      <c r="T5731">
        <v>345705.55430000002</v>
      </c>
      <c r="U5731">
        <v>1046</v>
      </c>
      <c r="V5731">
        <v>7025</v>
      </c>
      <c r="W5731">
        <v>26679</v>
      </c>
      <c r="X5731">
        <v>1597151.21</v>
      </c>
      <c r="Y5731">
        <v>1300616.82</v>
      </c>
      <c r="Z5731">
        <v>1173882.52</v>
      </c>
      <c r="AA5731">
        <v>414041.75040000002</v>
      </c>
      <c r="AB5731">
        <v>1006</v>
      </c>
      <c r="AC5731">
        <v>1036</v>
      </c>
      <c r="AD5731">
        <v>742</v>
      </c>
      <c r="AE5731">
        <v>1024</v>
      </c>
      <c r="AF5731">
        <v>1006</v>
      </c>
      <c r="AG5731">
        <v>1036</v>
      </c>
      <c r="AH5731">
        <v>742</v>
      </c>
      <c r="AI5731">
        <v>1024</v>
      </c>
      <c r="AJ5731">
        <v>1006</v>
      </c>
      <c r="AK5731">
        <v>1036</v>
      </c>
      <c r="AL5731">
        <v>742</v>
      </c>
      <c r="AM5731">
        <v>1024</v>
      </c>
    </row>
    <row r="5732" spans="1:39" x14ac:dyDescent="0.15">
      <c r="A5732" t="s">
        <v>213</v>
      </c>
      <c r="B5732">
        <v>5</v>
      </c>
      <c r="C5732">
        <v>2</v>
      </c>
      <c r="D5732">
        <v>2</v>
      </c>
      <c r="E5732" t="s">
        <v>31</v>
      </c>
      <c r="F5732" t="s">
        <v>206</v>
      </c>
      <c r="G5732">
        <v>4</v>
      </c>
      <c r="H5732">
        <v>50</v>
      </c>
      <c r="I5732">
        <v>253</v>
      </c>
      <c r="J5732">
        <v>10550.47</v>
      </c>
      <c r="K5732">
        <v>8451.43</v>
      </c>
      <c r="L5732">
        <v>5889.12</v>
      </c>
      <c r="M5732">
        <v>3319.4438</v>
      </c>
      <c r="N5732">
        <v>4</v>
      </c>
      <c r="O5732">
        <v>32</v>
      </c>
      <c r="P5732">
        <v>172</v>
      </c>
      <c r="Q5732">
        <v>7686</v>
      </c>
      <c r="R5732">
        <v>5876.42</v>
      </c>
      <c r="S5732">
        <v>3314.11</v>
      </c>
      <c r="T5732">
        <v>2501.6134000000002</v>
      </c>
      <c r="U5732">
        <v>4</v>
      </c>
      <c r="V5732">
        <v>18</v>
      </c>
      <c r="W5732">
        <v>81</v>
      </c>
      <c r="X5732">
        <v>2864.47</v>
      </c>
      <c r="Y5732">
        <v>2575.0100000000002</v>
      </c>
      <c r="Z5732">
        <v>2575.0100000000002</v>
      </c>
      <c r="AA5732">
        <v>817.83040000000005</v>
      </c>
      <c r="AB5732">
        <v>4</v>
      </c>
      <c r="AC5732">
        <v>4</v>
      </c>
      <c r="AD5732">
        <v>3</v>
      </c>
      <c r="AE5732">
        <v>3</v>
      </c>
      <c r="AF5732">
        <v>4</v>
      </c>
      <c r="AG5732">
        <v>4</v>
      </c>
      <c r="AH5732">
        <v>3</v>
      </c>
      <c r="AI5732">
        <v>3</v>
      </c>
      <c r="AJ5732">
        <v>4</v>
      </c>
      <c r="AK5732">
        <v>4</v>
      </c>
      <c r="AL5732">
        <v>3</v>
      </c>
      <c r="AM5732">
        <v>3</v>
      </c>
    </row>
    <row r="5733" spans="1:39" x14ac:dyDescent="0.15">
      <c r="A5733" t="s">
        <v>213</v>
      </c>
      <c r="B5733">
        <v>5</v>
      </c>
      <c r="C5733">
        <v>2</v>
      </c>
      <c r="D5733">
        <v>2</v>
      </c>
      <c r="E5733" t="s">
        <v>32</v>
      </c>
      <c r="F5733" t="s">
        <v>206</v>
      </c>
      <c r="G5733">
        <v>819</v>
      </c>
      <c r="H5733">
        <v>9838</v>
      </c>
      <c r="I5733">
        <v>37792</v>
      </c>
      <c r="J5733">
        <v>2206501.41</v>
      </c>
      <c r="K5733">
        <v>1767645.71</v>
      </c>
      <c r="L5733">
        <v>1478660.89</v>
      </c>
      <c r="M5733">
        <v>612132.29280000005</v>
      </c>
      <c r="N5733">
        <v>819</v>
      </c>
      <c r="O5733">
        <v>3658</v>
      </c>
      <c r="P5733">
        <v>14951</v>
      </c>
      <c r="Q5733">
        <v>834275.29</v>
      </c>
      <c r="R5733">
        <v>651073.47</v>
      </c>
      <c r="S5733">
        <v>459462.15</v>
      </c>
      <c r="T5733">
        <v>259505.07149999999</v>
      </c>
      <c r="U5733">
        <v>819</v>
      </c>
      <c r="V5733">
        <v>6180</v>
      </c>
      <c r="W5733">
        <v>22841</v>
      </c>
      <c r="X5733">
        <v>1372226.12</v>
      </c>
      <c r="Y5733">
        <v>1116572.24</v>
      </c>
      <c r="Z5733">
        <v>1019198.74</v>
      </c>
      <c r="AA5733">
        <v>352627.22129999998</v>
      </c>
      <c r="AB5733">
        <v>784</v>
      </c>
      <c r="AC5733">
        <v>813</v>
      </c>
      <c r="AD5733">
        <v>622</v>
      </c>
      <c r="AE5733">
        <v>791</v>
      </c>
      <c r="AF5733">
        <v>784</v>
      </c>
      <c r="AG5733">
        <v>813</v>
      </c>
      <c r="AH5733">
        <v>622</v>
      </c>
      <c r="AI5733">
        <v>791</v>
      </c>
      <c r="AJ5733">
        <v>784</v>
      </c>
      <c r="AK5733">
        <v>813</v>
      </c>
      <c r="AL5733">
        <v>622</v>
      </c>
      <c r="AM5733">
        <v>791</v>
      </c>
    </row>
    <row r="5734" spans="1:39" x14ac:dyDescent="0.15">
      <c r="A5734" t="s">
        <v>213</v>
      </c>
      <c r="B5734">
        <v>30</v>
      </c>
      <c r="C5734">
        <v>1</v>
      </c>
      <c r="D5734">
        <v>0</v>
      </c>
      <c r="E5734" t="s">
        <v>28</v>
      </c>
      <c r="F5734" t="s">
        <v>206</v>
      </c>
      <c r="G5734">
        <v>18213</v>
      </c>
      <c r="H5734">
        <v>60362</v>
      </c>
      <c r="I5734">
        <v>220952</v>
      </c>
      <c r="J5734">
        <v>12963243.460000001</v>
      </c>
      <c r="K5734">
        <v>10851549.85</v>
      </c>
      <c r="L5734">
        <v>9294079.4900000002</v>
      </c>
      <c r="M5734">
        <v>3638700.1891999999</v>
      </c>
      <c r="N5734">
        <v>8299</v>
      </c>
      <c r="O5734">
        <v>26539</v>
      </c>
      <c r="P5734">
        <v>105417</v>
      </c>
      <c r="Q5734">
        <v>6106504.8399999999</v>
      </c>
      <c r="R5734">
        <v>5021157.75</v>
      </c>
      <c r="S5734">
        <v>3877569.38</v>
      </c>
      <c r="T5734">
        <v>1858409.5377</v>
      </c>
      <c r="U5734">
        <v>9914</v>
      </c>
      <c r="V5734">
        <v>33823</v>
      </c>
      <c r="W5734">
        <v>115535</v>
      </c>
      <c r="X5734">
        <v>6856738.6200000001</v>
      </c>
      <c r="Y5734">
        <v>5830392.0999999996</v>
      </c>
      <c r="Z5734">
        <v>5416510.1100000003</v>
      </c>
      <c r="AA5734">
        <v>1780290.6514999999</v>
      </c>
      <c r="AB5734">
        <v>17542</v>
      </c>
      <c r="AC5734">
        <v>14607</v>
      </c>
      <c r="AD5734">
        <v>10674</v>
      </c>
      <c r="AE5734">
        <v>11651</v>
      </c>
      <c r="AF5734">
        <v>8191</v>
      </c>
      <c r="AG5734">
        <v>7921</v>
      </c>
      <c r="AH5734">
        <v>6021</v>
      </c>
      <c r="AI5734">
        <v>5666</v>
      </c>
      <c r="AJ5734">
        <v>9351</v>
      </c>
      <c r="AK5734">
        <v>6686</v>
      </c>
      <c r="AL5734">
        <v>4653</v>
      </c>
      <c r="AM5734">
        <v>5985</v>
      </c>
    </row>
    <row r="5735" spans="1:39" x14ac:dyDescent="0.15">
      <c r="A5735" t="s">
        <v>213</v>
      </c>
      <c r="B5735">
        <v>30</v>
      </c>
      <c r="C5735">
        <v>1</v>
      </c>
      <c r="D5735">
        <v>0</v>
      </c>
      <c r="E5735" t="s">
        <v>30</v>
      </c>
      <c r="F5735" t="s">
        <v>206</v>
      </c>
      <c r="G5735">
        <v>21</v>
      </c>
      <c r="H5735">
        <v>85</v>
      </c>
      <c r="I5735">
        <v>286</v>
      </c>
      <c r="J5735">
        <v>15875.88</v>
      </c>
      <c r="K5735">
        <v>13523.9</v>
      </c>
      <c r="L5735">
        <v>10766.55</v>
      </c>
      <c r="M5735">
        <v>4648.2857000000004</v>
      </c>
      <c r="N5735">
        <v>10</v>
      </c>
      <c r="O5735">
        <v>44</v>
      </c>
      <c r="P5735">
        <v>137</v>
      </c>
      <c r="Q5735">
        <v>7474.36</v>
      </c>
      <c r="R5735">
        <v>6426.84</v>
      </c>
      <c r="S5735">
        <v>4130.72</v>
      </c>
      <c r="T5735">
        <v>2348.5088999999998</v>
      </c>
      <c r="U5735">
        <v>11</v>
      </c>
      <c r="V5735">
        <v>41</v>
      </c>
      <c r="W5735">
        <v>149</v>
      </c>
      <c r="X5735">
        <v>8401.52</v>
      </c>
      <c r="Y5735">
        <v>7097.06</v>
      </c>
      <c r="Z5735">
        <v>6635.83</v>
      </c>
      <c r="AA5735">
        <v>2299.7768000000001</v>
      </c>
      <c r="AB5735">
        <v>20</v>
      </c>
      <c r="AC5735">
        <v>19</v>
      </c>
      <c r="AD5735">
        <v>14</v>
      </c>
      <c r="AE5735">
        <v>19</v>
      </c>
      <c r="AF5735">
        <v>9</v>
      </c>
      <c r="AG5735">
        <v>10</v>
      </c>
      <c r="AH5735">
        <v>7</v>
      </c>
      <c r="AI5735">
        <v>9</v>
      </c>
      <c r="AJ5735">
        <v>11</v>
      </c>
      <c r="AK5735">
        <v>9</v>
      </c>
      <c r="AL5735">
        <v>7</v>
      </c>
      <c r="AM5735">
        <v>10</v>
      </c>
    </row>
    <row r="5736" spans="1:39" x14ac:dyDescent="0.15">
      <c r="A5736" t="s">
        <v>213</v>
      </c>
      <c r="B5736">
        <v>30</v>
      </c>
      <c r="C5736">
        <v>1</v>
      </c>
      <c r="D5736">
        <v>0</v>
      </c>
      <c r="E5736" t="s">
        <v>29</v>
      </c>
      <c r="F5736" t="s">
        <v>206</v>
      </c>
      <c r="G5736">
        <v>339</v>
      </c>
      <c r="H5736">
        <v>1277</v>
      </c>
      <c r="I5736">
        <v>4882</v>
      </c>
      <c r="J5736">
        <v>279373.17</v>
      </c>
      <c r="K5736">
        <v>216810.46</v>
      </c>
      <c r="L5736">
        <v>182431.84</v>
      </c>
      <c r="M5736">
        <v>86659.795700000002</v>
      </c>
      <c r="N5736">
        <v>199</v>
      </c>
      <c r="O5736">
        <v>733</v>
      </c>
      <c r="P5736">
        <v>2989</v>
      </c>
      <c r="Q5736">
        <v>165614.43</v>
      </c>
      <c r="R5736">
        <v>125637.28</v>
      </c>
      <c r="S5736">
        <v>98660.19</v>
      </c>
      <c r="T5736">
        <v>56479.464899999999</v>
      </c>
      <c r="U5736">
        <v>140</v>
      </c>
      <c r="V5736">
        <v>544</v>
      </c>
      <c r="W5736">
        <v>1893</v>
      </c>
      <c r="X5736">
        <v>113758.74</v>
      </c>
      <c r="Y5736">
        <v>91173.18</v>
      </c>
      <c r="Z5736">
        <v>83771.649999999994</v>
      </c>
      <c r="AA5736">
        <v>30180.3308</v>
      </c>
      <c r="AB5736">
        <v>333</v>
      </c>
      <c r="AC5736">
        <v>284</v>
      </c>
      <c r="AD5736">
        <v>220</v>
      </c>
      <c r="AE5736">
        <v>245</v>
      </c>
      <c r="AF5736">
        <v>197</v>
      </c>
      <c r="AG5736">
        <v>198</v>
      </c>
      <c r="AH5736">
        <v>164</v>
      </c>
      <c r="AI5736">
        <v>165</v>
      </c>
      <c r="AJ5736">
        <v>136</v>
      </c>
      <c r="AK5736">
        <v>86</v>
      </c>
      <c r="AL5736">
        <v>56</v>
      </c>
      <c r="AM5736">
        <v>80</v>
      </c>
    </row>
    <row r="5737" spans="1:39" x14ac:dyDescent="0.15">
      <c r="A5737" t="s">
        <v>213</v>
      </c>
      <c r="B5737">
        <v>30</v>
      </c>
      <c r="C5737">
        <v>1</v>
      </c>
      <c r="D5737">
        <v>0</v>
      </c>
      <c r="E5737" t="s">
        <v>32</v>
      </c>
      <c r="F5737" t="s">
        <v>206</v>
      </c>
      <c r="G5737">
        <v>7550</v>
      </c>
      <c r="H5737">
        <v>27748</v>
      </c>
      <c r="I5737">
        <v>104769</v>
      </c>
      <c r="J5737">
        <v>6208162.9400000004</v>
      </c>
      <c r="K5737">
        <v>4903628.47</v>
      </c>
      <c r="L5737">
        <v>4487338.6900000004</v>
      </c>
      <c r="M5737">
        <v>1673127.9856</v>
      </c>
      <c r="N5737">
        <v>1512</v>
      </c>
      <c r="O5737">
        <v>5946</v>
      </c>
      <c r="P5737">
        <v>22561</v>
      </c>
      <c r="Q5737">
        <v>1314874.99</v>
      </c>
      <c r="R5737">
        <v>1010844.36</v>
      </c>
      <c r="S5737">
        <v>815082.05</v>
      </c>
      <c r="T5737">
        <v>397915.99859999999</v>
      </c>
      <c r="U5737">
        <v>6038</v>
      </c>
      <c r="V5737">
        <v>21802</v>
      </c>
      <c r="W5737">
        <v>82208</v>
      </c>
      <c r="X5737">
        <v>4893287.95</v>
      </c>
      <c r="Y5737">
        <v>3892784.11</v>
      </c>
      <c r="Z5737">
        <v>3672256.64</v>
      </c>
      <c r="AA5737">
        <v>1275211.987</v>
      </c>
      <c r="AB5737">
        <v>7485</v>
      </c>
      <c r="AC5737">
        <v>5866</v>
      </c>
      <c r="AD5737">
        <v>4427</v>
      </c>
      <c r="AE5737">
        <v>5604</v>
      </c>
      <c r="AF5737">
        <v>1502</v>
      </c>
      <c r="AG5737">
        <v>1336</v>
      </c>
      <c r="AH5737">
        <v>1112</v>
      </c>
      <c r="AI5737">
        <v>1232</v>
      </c>
      <c r="AJ5737">
        <v>5983</v>
      </c>
      <c r="AK5737">
        <v>4530</v>
      </c>
      <c r="AL5737">
        <v>3315</v>
      </c>
      <c r="AM5737">
        <v>4372</v>
      </c>
    </row>
    <row r="5738" spans="1:39" x14ac:dyDescent="0.15">
      <c r="A5738" t="s">
        <v>213</v>
      </c>
      <c r="B5738">
        <v>30</v>
      </c>
      <c r="C5738">
        <v>1</v>
      </c>
      <c r="D5738">
        <v>1</v>
      </c>
      <c r="E5738" t="s">
        <v>28</v>
      </c>
      <c r="F5738" t="s">
        <v>206</v>
      </c>
      <c r="G5738">
        <v>54231</v>
      </c>
      <c r="H5738">
        <v>252782</v>
      </c>
      <c r="I5738">
        <v>755530</v>
      </c>
      <c r="J5738">
        <v>42194499.640000001</v>
      </c>
      <c r="K5738">
        <v>36070073.369999997</v>
      </c>
      <c r="L5738">
        <v>31278007.91</v>
      </c>
      <c r="M5738">
        <v>12083022.328299999</v>
      </c>
      <c r="N5738">
        <v>28044</v>
      </c>
      <c r="O5738">
        <v>123803</v>
      </c>
      <c r="P5738">
        <v>413862</v>
      </c>
      <c r="Q5738">
        <v>22479576.120000001</v>
      </c>
      <c r="R5738">
        <v>19003406.260000002</v>
      </c>
      <c r="S5738">
        <v>15282619.59</v>
      </c>
      <c r="T5738">
        <v>6939941.3598999996</v>
      </c>
      <c r="U5738">
        <v>26187</v>
      </c>
      <c r="V5738">
        <v>128979</v>
      </c>
      <c r="W5738">
        <v>341668</v>
      </c>
      <c r="X5738">
        <v>19714923.52</v>
      </c>
      <c r="Y5738">
        <v>17066667.109999999</v>
      </c>
      <c r="Z5738">
        <v>15995388.32</v>
      </c>
      <c r="AA5738">
        <v>5143080.9683999997</v>
      </c>
      <c r="AB5738">
        <v>52083</v>
      </c>
      <c r="AC5738">
        <v>50801</v>
      </c>
      <c r="AD5738">
        <v>30117</v>
      </c>
      <c r="AE5738">
        <v>48915</v>
      </c>
      <c r="AF5738">
        <v>27134</v>
      </c>
      <c r="AG5738">
        <v>26990</v>
      </c>
      <c r="AH5738">
        <v>18231</v>
      </c>
      <c r="AI5738">
        <v>25736</v>
      </c>
      <c r="AJ5738">
        <v>24949</v>
      </c>
      <c r="AK5738">
        <v>23811</v>
      </c>
      <c r="AL5738">
        <v>11886</v>
      </c>
      <c r="AM5738">
        <v>23179</v>
      </c>
    </row>
    <row r="5739" spans="1:39" x14ac:dyDescent="0.15">
      <c r="A5739" t="s">
        <v>213</v>
      </c>
      <c r="B5739">
        <v>30</v>
      </c>
      <c r="C5739">
        <v>1</v>
      </c>
      <c r="D5739">
        <v>1</v>
      </c>
      <c r="E5739" t="s">
        <v>30</v>
      </c>
      <c r="F5739" t="s">
        <v>206</v>
      </c>
      <c r="G5739">
        <v>6586</v>
      </c>
      <c r="H5739">
        <v>31276</v>
      </c>
      <c r="I5739">
        <v>90477</v>
      </c>
      <c r="J5739">
        <v>5135230.3600000003</v>
      </c>
      <c r="K5739">
        <v>4425749.49</v>
      </c>
      <c r="L5739">
        <v>3823146.77</v>
      </c>
      <c r="M5739">
        <v>1443327.3086000001</v>
      </c>
      <c r="N5739">
        <v>2980</v>
      </c>
      <c r="O5739">
        <v>13010</v>
      </c>
      <c r="P5739">
        <v>42888</v>
      </c>
      <c r="Q5739">
        <v>2371391.86</v>
      </c>
      <c r="R5739">
        <v>2024808.66</v>
      </c>
      <c r="S5739">
        <v>1598660.92</v>
      </c>
      <c r="T5739">
        <v>719705.88179999997</v>
      </c>
      <c r="U5739">
        <v>3606</v>
      </c>
      <c r="V5739">
        <v>18266</v>
      </c>
      <c r="W5739">
        <v>47589</v>
      </c>
      <c r="X5739">
        <v>2763838.5</v>
      </c>
      <c r="Y5739">
        <v>2400940.83</v>
      </c>
      <c r="Z5739">
        <v>2224485.85</v>
      </c>
      <c r="AA5739">
        <v>723621.42680000002</v>
      </c>
      <c r="AB5739">
        <v>6267</v>
      </c>
      <c r="AC5739">
        <v>6321</v>
      </c>
      <c r="AD5739">
        <v>3350</v>
      </c>
      <c r="AE5739">
        <v>6366</v>
      </c>
      <c r="AF5739">
        <v>2841</v>
      </c>
      <c r="AG5739">
        <v>2870</v>
      </c>
      <c r="AH5739">
        <v>1798</v>
      </c>
      <c r="AI5739">
        <v>2901</v>
      </c>
      <c r="AJ5739">
        <v>3426</v>
      </c>
      <c r="AK5739">
        <v>3451</v>
      </c>
      <c r="AL5739">
        <v>1552</v>
      </c>
      <c r="AM5739">
        <v>3465</v>
      </c>
    </row>
    <row r="5740" spans="1:39" x14ac:dyDescent="0.15">
      <c r="A5740" t="s">
        <v>213</v>
      </c>
      <c r="B5740">
        <v>30</v>
      </c>
      <c r="C5740">
        <v>1</v>
      </c>
      <c r="D5740">
        <v>1</v>
      </c>
      <c r="E5740" t="s">
        <v>29</v>
      </c>
      <c r="F5740" t="s">
        <v>206</v>
      </c>
      <c r="G5740">
        <v>65805</v>
      </c>
      <c r="H5740">
        <v>348571</v>
      </c>
      <c r="I5740">
        <v>1015242</v>
      </c>
      <c r="J5740">
        <v>57070273.479999997</v>
      </c>
      <c r="K5740">
        <v>46384171.469999999</v>
      </c>
      <c r="L5740">
        <v>41558952.909999996</v>
      </c>
      <c r="M5740">
        <v>16025615.3824</v>
      </c>
      <c r="N5740">
        <v>20958</v>
      </c>
      <c r="O5740">
        <v>102142</v>
      </c>
      <c r="P5740">
        <v>346598</v>
      </c>
      <c r="Q5740">
        <v>18606076.789999999</v>
      </c>
      <c r="R5740">
        <v>14920479.76</v>
      </c>
      <c r="S5740">
        <v>12215026.32</v>
      </c>
      <c r="T5740">
        <v>5905014.5788000003</v>
      </c>
      <c r="U5740">
        <v>44847</v>
      </c>
      <c r="V5740">
        <v>246429</v>
      </c>
      <c r="W5740">
        <v>668644</v>
      </c>
      <c r="X5740">
        <v>38464196.689999998</v>
      </c>
      <c r="Y5740">
        <v>31463691.710000001</v>
      </c>
      <c r="Z5740">
        <v>29343926.59</v>
      </c>
      <c r="AA5740">
        <v>10120600.8036</v>
      </c>
      <c r="AB5740">
        <v>63487</v>
      </c>
      <c r="AC5740">
        <v>63051</v>
      </c>
      <c r="AD5740">
        <v>37189</v>
      </c>
      <c r="AE5740">
        <v>63508</v>
      </c>
      <c r="AF5740">
        <v>20196</v>
      </c>
      <c r="AG5740">
        <v>20034</v>
      </c>
      <c r="AH5740">
        <v>14445</v>
      </c>
      <c r="AI5740">
        <v>20229</v>
      </c>
      <c r="AJ5740">
        <v>43291</v>
      </c>
      <c r="AK5740">
        <v>43017</v>
      </c>
      <c r="AL5740">
        <v>22744</v>
      </c>
      <c r="AM5740">
        <v>43279</v>
      </c>
    </row>
    <row r="5741" spans="1:39" x14ac:dyDescent="0.15">
      <c r="A5741" t="s">
        <v>213</v>
      </c>
      <c r="B5741">
        <v>30</v>
      </c>
      <c r="C5741">
        <v>1</v>
      </c>
      <c r="D5741">
        <v>1</v>
      </c>
      <c r="E5741" t="s">
        <v>31</v>
      </c>
      <c r="F5741" t="s">
        <v>206</v>
      </c>
      <c r="G5741">
        <v>297</v>
      </c>
      <c r="H5741">
        <v>1768</v>
      </c>
      <c r="I5741">
        <v>4594</v>
      </c>
      <c r="J5741">
        <v>253180.49</v>
      </c>
      <c r="K5741">
        <v>213731.17</v>
      </c>
      <c r="L5741">
        <v>187081.06</v>
      </c>
      <c r="M5741">
        <v>71869.313299999994</v>
      </c>
      <c r="N5741">
        <v>113</v>
      </c>
      <c r="O5741">
        <v>655</v>
      </c>
      <c r="P5741">
        <v>1802</v>
      </c>
      <c r="Q5741">
        <v>98353.18</v>
      </c>
      <c r="R5741">
        <v>81853.27</v>
      </c>
      <c r="S5741">
        <v>66409.490000000005</v>
      </c>
      <c r="T5741">
        <v>30484.2248</v>
      </c>
      <c r="U5741">
        <v>184</v>
      </c>
      <c r="V5741">
        <v>1113</v>
      </c>
      <c r="W5741">
        <v>2792</v>
      </c>
      <c r="X5741">
        <v>154827.31</v>
      </c>
      <c r="Y5741">
        <v>131877.9</v>
      </c>
      <c r="Z5741">
        <v>120671.57</v>
      </c>
      <c r="AA5741">
        <v>41385.088499999998</v>
      </c>
      <c r="AB5741">
        <v>287</v>
      </c>
      <c r="AC5741">
        <v>281</v>
      </c>
      <c r="AD5741">
        <v>153</v>
      </c>
      <c r="AE5741">
        <v>291</v>
      </c>
      <c r="AF5741">
        <v>112</v>
      </c>
      <c r="AG5741">
        <v>105</v>
      </c>
      <c r="AH5741">
        <v>67</v>
      </c>
      <c r="AI5741">
        <v>111</v>
      </c>
      <c r="AJ5741">
        <v>175</v>
      </c>
      <c r="AK5741">
        <v>176</v>
      </c>
      <c r="AL5741">
        <v>86</v>
      </c>
      <c r="AM5741">
        <v>180</v>
      </c>
    </row>
    <row r="5742" spans="1:39" x14ac:dyDescent="0.15">
      <c r="A5742" t="s">
        <v>213</v>
      </c>
      <c r="B5742">
        <v>30</v>
      </c>
      <c r="C5742">
        <v>1</v>
      </c>
      <c r="D5742">
        <v>1</v>
      </c>
      <c r="E5742" t="s">
        <v>32</v>
      </c>
      <c r="F5742" t="s">
        <v>206</v>
      </c>
      <c r="G5742">
        <v>7648</v>
      </c>
      <c r="H5742">
        <v>39357</v>
      </c>
      <c r="I5742">
        <v>117032</v>
      </c>
      <c r="J5742">
        <v>6754508.3899999997</v>
      </c>
      <c r="K5742">
        <v>5477888.9199999999</v>
      </c>
      <c r="L5742">
        <v>5018194.41</v>
      </c>
      <c r="M5742">
        <v>1831887.6821000001</v>
      </c>
      <c r="N5742">
        <v>1735</v>
      </c>
      <c r="O5742">
        <v>8365</v>
      </c>
      <c r="P5742">
        <v>27412</v>
      </c>
      <c r="Q5742">
        <v>1529163.77</v>
      </c>
      <c r="R5742">
        <v>1240420.6100000001</v>
      </c>
      <c r="S5742">
        <v>1018809.33</v>
      </c>
      <c r="T5742">
        <v>466077.18979999999</v>
      </c>
      <c r="U5742">
        <v>5913</v>
      </c>
      <c r="V5742">
        <v>30992</v>
      </c>
      <c r="W5742">
        <v>89620</v>
      </c>
      <c r="X5742">
        <v>5225344.62</v>
      </c>
      <c r="Y5742">
        <v>4237468.3099999996</v>
      </c>
      <c r="Z5742">
        <v>3999385.08</v>
      </c>
      <c r="AA5742">
        <v>1365810.4923</v>
      </c>
      <c r="AB5742">
        <v>7482</v>
      </c>
      <c r="AC5742">
        <v>7038</v>
      </c>
      <c r="AD5742">
        <v>4078</v>
      </c>
      <c r="AE5742">
        <v>7020</v>
      </c>
      <c r="AF5742">
        <v>1702</v>
      </c>
      <c r="AG5742">
        <v>1536</v>
      </c>
      <c r="AH5742">
        <v>1049</v>
      </c>
      <c r="AI5742">
        <v>1631</v>
      </c>
      <c r="AJ5742">
        <v>5780</v>
      </c>
      <c r="AK5742">
        <v>5502</v>
      </c>
      <c r="AL5742">
        <v>3029</v>
      </c>
      <c r="AM5742">
        <v>5389</v>
      </c>
    </row>
    <row r="5743" spans="1:39" x14ac:dyDescent="0.15">
      <c r="A5743" t="s">
        <v>213</v>
      </c>
      <c r="B5743">
        <v>30</v>
      </c>
      <c r="C5743">
        <v>1</v>
      </c>
      <c r="D5743">
        <v>2</v>
      </c>
      <c r="E5743" t="s">
        <v>28</v>
      </c>
      <c r="F5743" t="s">
        <v>206</v>
      </c>
      <c r="G5743">
        <v>25549</v>
      </c>
      <c r="H5743">
        <v>79639</v>
      </c>
      <c r="I5743">
        <v>291739</v>
      </c>
      <c r="J5743">
        <v>17481851.760000002</v>
      </c>
      <c r="K5743">
        <v>15047538.15</v>
      </c>
      <c r="L5743">
        <v>12754778.880000001</v>
      </c>
      <c r="M5743">
        <v>4809395.2249999996</v>
      </c>
      <c r="N5743">
        <v>11648</v>
      </c>
      <c r="O5743">
        <v>34343</v>
      </c>
      <c r="P5743">
        <v>138470</v>
      </c>
      <c r="Q5743">
        <v>8312120.7999999998</v>
      </c>
      <c r="R5743">
        <v>7032373.1399999997</v>
      </c>
      <c r="S5743">
        <v>5322778.5599999996</v>
      </c>
      <c r="T5743">
        <v>2446839.9194</v>
      </c>
      <c r="U5743">
        <v>13901</v>
      </c>
      <c r="V5743">
        <v>45296</v>
      </c>
      <c r="W5743">
        <v>153269</v>
      </c>
      <c r="X5743">
        <v>9169730.9600000009</v>
      </c>
      <c r="Y5743">
        <v>8015165.0099999998</v>
      </c>
      <c r="Z5743">
        <v>7432000.3200000003</v>
      </c>
      <c r="AA5743">
        <v>2362555.3056000001</v>
      </c>
      <c r="AB5743">
        <v>24459</v>
      </c>
      <c r="AC5743">
        <v>22830</v>
      </c>
      <c r="AD5743">
        <v>11119</v>
      </c>
      <c r="AE5743">
        <v>22451</v>
      </c>
      <c r="AF5743">
        <v>11141</v>
      </c>
      <c r="AG5743">
        <v>11111</v>
      </c>
      <c r="AH5743">
        <v>6130</v>
      </c>
      <c r="AI5743">
        <v>10653</v>
      </c>
      <c r="AJ5743">
        <v>13318</v>
      </c>
      <c r="AK5743">
        <v>11719</v>
      </c>
      <c r="AL5743">
        <v>4989</v>
      </c>
      <c r="AM5743">
        <v>11798</v>
      </c>
    </row>
    <row r="5744" spans="1:39" x14ac:dyDescent="0.15">
      <c r="A5744" t="s">
        <v>213</v>
      </c>
      <c r="B5744">
        <v>30</v>
      </c>
      <c r="C5744">
        <v>1</v>
      </c>
      <c r="D5744">
        <v>2</v>
      </c>
      <c r="E5744" t="s">
        <v>30</v>
      </c>
      <c r="F5744" t="s">
        <v>206</v>
      </c>
      <c r="G5744">
        <v>3299</v>
      </c>
      <c r="H5744">
        <v>10176</v>
      </c>
      <c r="I5744">
        <v>37693</v>
      </c>
      <c r="J5744">
        <v>2264889.1</v>
      </c>
      <c r="K5744">
        <v>1939631.81</v>
      </c>
      <c r="L5744">
        <v>1629292.49</v>
      </c>
      <c r="M5744">
        <v>618965.6594</v>
      </c>
      <c r="N5744">
        <v>1408</v>
      </c>
      <c r="O5744">
        <v>3957</v>
      </c>
      <c r="P5744">
        <v>16653</v>
      </c>
      <c r="Q5744">
        <v>998961.29</v>
      </c>
      <c r="R5744">
        <v>839396.59</v>
      </c>
      <c r="S5744">
        <v>614085.06000000006</v>
      </c>
      <c r="T5744">
        <v>293112.09009999997</v>
      </c>
      <c r="U5744">
        <v>1891</v>
      </c>
      <c r="V5744">
        <v>6219</v>
      </c>
      <c r="W5744">
        <v>21040</v>
      </c>
      <c r="X5744">
        <v>1265927.81</v>
      </c>
      <c r="Y5744">
        <v>1100235.22</v>
      </c>
      <c r="Z5744">
        <v>1015207.43</v>
      </c>
      <c r="AA5744">
        <v>325853.56929999997</v>
      </c>
      <c r="AB5744">
        <v>3119</v>
      </c>
      <c r="AC5744">
        <v>2986</v>
      </c>
      <c r="AD5744">
        <v>1330</v>
      </c>
      <c r="AE5744">
        <v>3212</v>
      </c>
      <c r="AF5744">
        <v>1337</v>
      </c>
      <c r="AG5744">
        <v>1339</v>
      </c>
      <c r="AH5744">
        <v>698</v>
      </c>
      <c r="AI5744">
        <v>1378</v>
      </c>
      <c r="AJ5744">
        <v>1782</v>
      </c>
      <c r="AK5744">
        <v>1647</v>
      </c>
      <c r="AL5744">
        <v>632</v>
      </c>
      <c r="AM5744">
        <v>1834</v>
      </c>
    </row>
    <row r="5745" spans="1:39" x14ac:dyDescent="0.15">
      <c r="A5745" t="s">
        <v>213</v>
      </c>
      <c r="B5745">
        <v>30</v>
      </c>
      <c r="C5745">
        <v>1</v>
      </c>
      <c r="D5745">
        <v>2</v>
      </c>
      <c r="E5745" t="s">
        <v>29</v>
      </c>
      <c r="F5745" t="s">
        <v>206</v>
      </c>
      <c r="G5745">
        <v>15451</v>
      </c>
      <c r="H5745">
        <v>52402</v>
      </c>
      <c r="I5745">
        <v>195386</v>
      </c>
      <c r="J5745">
        <v>11679188.210000001</v>
      </c>
      <c r="K5745">
        <v>9497297.2799999993</v>
      </c>
      <c r="L5745">
        <v>8357652.8200000003</v>
      </c>
      <c r="M5745">
        <v>3178225.3771000002</v>
      </c>
      <c r="N5745">
        <v>4722</v>
      </c>
      <c r="O5745">
        <v>14264</v>
      </c>
      <c r="P5745">
        <v>60595</v>
      </c>
      <c r="Q5745">
        <v>3620763.43</v>
      </c>
      <c r="R5745">
        <v>2910001.76</v>
      </c>
      <c r="S5745">
        <v>2251532.08</v>
      </c>
      <c r="T5745">
        <v>1090830.0522</v>
      </c>
      <c r="U5745">
        <v>10729</v>
      </c>
      <c r="V5745">
        <v>38138</v>
      </c>
      <c r="W5745">
        <v>134791</v>
      </c>
      <c r="X5745">
        <v>8058424.7800000003</v>
      </c>
      <c r="Y5745">
        <v>6587295.5199999996</v>
      </c>
      <c r="Z5745">
        <v>6106120.7400000002</v>
      </c>
      <c r="AA5745">
        <v>2087395.3248999999</v>
      </c>
      <c r="AB5745">
        <v>14826</v>
      </c>
      <c r="AC5745">
        <v>14438</v>
      </c>
      <c r="AD5745">
        <v>6892</v>
      </c>
      <c r="AE5745">
        <v>15032</v>
      </c>
      <c r="AF5745">
        <v>4520</v>
      </c>
      <c r="AG5745">
        <v>4466</v>
      </c>
      <c r="AH5745">
        <v>2594</v>
      </c>
      <c r="AI5745">
        <v>4587</v>
      </c>
      <c r="AJ5745">
        <v>10306</v>
      </c>
      <c r="AK5745">
        <v>9972</v>
      </c>
      <c r="AL5745">
        <v>4298</v>
      </c>
      <c r="AM5745">
        <v>10445</v>
      </c>
    </row>
    <row r="5746" spans="1:39" x14ac:dyDescent="0.15">
      <c r="A5746" t="s">
        <v>213</v>
      </c>
      <c r="B5746">
        <v>30</v>
      </c>
      <c r="C5746">
        <v>1</v>
      </c>
      <c r="D5746">
        <v>2</v>
      </c>
      <c r="E5746" t="s">
        <v>31</v>
      </c>
      <c r="F5746" t="s">
        <v>206</v>
      </c>
      <c r="G5746">
        <v>42</v>
      </c>
      <c r="H5746">
        <v>171</v>
      </c>
      <c r="I5746">
        <v>550</v>
      </c>
      <c r="J5746">
        <v>32457.62</v>
      </c>
      <c r="K5746">
        <v>26881.63</v>
      </c>
      <c r="L5746">
        <v>22681.4</v>
      </c>
      <c r="M5746">
        <v>9070.1586000000007</v>
      </c>
      <c r="N5746">
        <v>10</v>
      </c>
      <c r="O5746">
        <v>37</v>
      </c>
      <c r="P5746">
        <v>134</v>
      </c>
      <c r="Q5746">
        <v>8642.41</v>
      </c>
      <c r="R5746">
        <v>7074.8</v>
      </c>
      <c r="S5746">
        <v>3940.71</v>
      </c>
      <c r="T5746">
        <v>2761.0409</v>
      </c>
      <c r="U5746">
        <v>32</v>
      </c>
      <c r="V5746">
        <v>134</v>
      </c>
      <c r="W5746">
        <v>416</v>
      </c>
      <c r="X5746">
        <v>23815.21</v>
      </c>
      <c r="Y5746">
        <v>19806.830000000002</v>
      </c>
      <c r="Z5746">
        <v>18740.689999999999</v>
      </c>
      <c r="AA5746">
        <v>6309.1176999999998</v>
      </c>
      <c r="AB5746">
        <v>39</v>
      </c>
      <c r="AC5746">
        <v>41</v>
      </c>
      <c r="AD5746">
        <v>13</v>
      </c>
      <c r="AE5746">
        <v>41</v>
      </c>
      <c r="AF5746">
        <v>8</v>
      </c>
      <c r="AG5746">
        <v>10</v>
      </c>
      <c r="AH5746">
        <v>4</v>
      </c>
      <c r="AI5746">
        <v>10</v>
      </c>
      <c r="AJ5746">
        <v>31</v>
      </c>
      <c r="AK5746">
        <v>31</v>
      </c>
      <c r="AL5746">
        <v>9</v>
      </c>
      <c r="AM5746">
        <v>31</v>
      </c>
    </row>
    <row r="5747" spans="1:39" x14ac:dyDescent="0.15">
      <c r="A5747" t="s">
        <v>213</v>
      </c>
      <c r="B5747">
        <v>30</v>
      </c>
      <c r="C5747">
        <v>1</v>
      </c>
      <c r="D5747">
        <v>2</v>
      </c>
      <c r="E5747" t="s">
        <v>32</v>
      </c>
      <c r="F5747" t="s">
        <v>206</v>
      </c>
      <c r="G5747">
        <v>5749</v>
      </c>
      <c r="H5747">
        <v>21654</v>
      </c>
      <c r="I5747">
        <v>78811</v>
      </c>
      <c r="J5747">
        <v>4704386.75</v>
      </c>
      <c r="K5747">
        <v>3749113.73</v>
      </c>
      <c r="L5747">
        <v>3411429.06</v>
      </c>
      <c r="M5747">
        <v>1254535.1804</v>
      </c>
      <c r="N5747">
        <v>1183</v>
      </c>
      <c r="O5747">
        <v>4519</v>
      </c>
      <c r="P5747">
        <v>16877</v>
      </c>
      <c r="Q5747">
        <v>1009106.73</v>
      </c>
      <c r="R5747">
        <v>790445.13</v>
      </c>
      <c r="S5747">
        <v>630550.75</v>
      </c>
      <c r="T5747">
        <v>298172.31099999999</v>
      </c>
      <c r="U5747">
        <v>4566</v>
      </c>
      <c r="V5747">
        <v>17135</v>
      </c>
      <c r="W5747">
        <v>61934</v>
      </c>
      <c r="X5747">
        <v>3695280.02</v>
      </c>
      <c r="Y5747">
        <v>2958668.6</v>
      </c>
      <c r="Z5747">
        <v>2780878.31</v>
      </c>
      <c r="AA5747">
        <v>956362.86939999997</v>
      </c>
      <c r="AB5747">
        <v>5565</v>
      </c>
      <c r="AC5747">
        <v>5017</v>
      </c>
      <c r="AD5747">
        <v>2624</v>
      </c>
      <c r="AE5747">
        <v>5104</v>
      </c>
      <c r="AF5747">
        <v>1157</v>
      </c>
      <c r="AG5747">
        <v>1048</v>
      </c>
      <c r="AH5747">
        <v>670</v>
      </c>
      <c r="AI5747">
        <v>1116</v>
      </c>
      <c r="AJ5747">
        <v>4408</v>
      </c>
      <c r="AK5747">
        <v>3969</v>
      </c>
      <c r="AL5747">
        <v>1954</v>
      </c>
      <c r="AM5747">
        <v>3988</v>
      </c>
    </row>
    <row r="5748" spans="1:39" x14ac:dyDescent="0.15">
      <c r="A5748" t="s">
        <v>213</v>
      </c>
      <c r="B5748">
        <v>30</v>
      </c>
      <c r="C5748">
        <v>2</v>
      </c>
      <c r="D5748">
        <v>0</v>
      </c>
      <c r="E5748" t="s">
        <v>28</v>
      </c>
      <c r="F5748" t="s">
        <v>206</v>
      </c>
      <c r="G5748">
        <v>6795</v>
      </c>
      <c r="H5748">
        <v>32907</v>
      </c>
      <c r="I5748">
        <v>100148</v>
      </c>
      <c r="J5748">
        <v>5538288.1500000004</v>
      </c>
      <c r="K5748">
        <v>4502529.28</v>
      </c>
      <c r="L5748">
        <v>3725698.78</v>
      </c>
      <c r="M5748">
        <v>1637651.412</v>
      </c>
      <c r="N5748">
        <v>6795</v>
      </c>
      <c r="O5748">
        <v>15615</v>
      </c>
      <c r="P5748">
        <v>52715</v>
      </c>
      <c r="Q5748">
        <v>2776268.63</v>
      </c>
      <c r="R5748">
        <v>2169495.52</v>
      </c>
      <c r="S5748">
        <v>1545671.9</v>
      </c>
      <c r="T5748">
        <v>901652.1409</v>
      </c>
      <c r="U5748">
        <v>6795</v>
      </c>
      <c r="V5748">
        <v>17292</v>
      </c>
      <c r="W5748">
        <v>47433</v>
      </c>
      <c r="X5748">
        <v>2762019.52</v>
      </c>
      <c r="Y5748">
        <v>2333033.7599999998</v>
      </c>
      <c r="Z5748">
        <v>2180026.88</v>
      </c>
      <c r="AA5748">
        <v>735999.27110000001</v>
      </c>
      <c r="AB5748">
        <v>6686</v>
      </c>
      <c r="AC5748">
        <v>6688</v>
      </c>
      <c r="AD5748">
        <v>5369</v>
      </c>
      <c r="AE5748">
        <v>5537</v>
      </c>
      <c r="AF5748">
        <v>6686</v>
      </c>
      <c r="AG5748">
        <v>6688</v>
      </c>
      <c r="AH5748">
        <v>5369</v>
      </c>
      <c r="AI5748">
        <v>5537</v>
      </c>
      <c r="AJ5748">
        <v>6686</v>
      </c>
      <c r="AK5748">
        <v>6688</v>
      </c>
      <c r="AL5748">
        <v>5369</v>
      </c>
      <c r="AM5748">
        <v>5537</v>
      </c>
    </row>
    <row r="5749" spans="1:39" x14ac:dyDescent="0.15">
      <c r="A5749" t="s">
        <v>213</v>
      </c>
      <c r="B5749">
        <v>30</v>
      </c>
      <c r="C5749">
        <v>2</v>
      </c>
      <c r="D5749">
        <v>0</v>
      </c>
      <c r="E5749" t="s">
        <v>30</v>
      </c>
      <c r="F5749" t="s">
        <v>206</v>
      </c>
      <c r="G5749">
        <v>11</v>
      </c>
      <c r="H5749">
        <v>53</v>
      </c>
      <c r="I5749">
        <v>120</v>
      </c>
      <c r="J5749">
        <v>7769.6</v>
      </c>
      <c r="K5749">
        <v>6590.37</v>
      </c>
      <c r="L5749">
        <v>5083.6099999999997</v>
      </c>
      <c r="M5749">
        <v>2236.6183000000001</v>
      </c>
      <c r="N5749">
        <v>11</v>
      </c>
      <c r="O5749">
        <v>21</v>
      </c>
      <c r="P5749">
        <v>61</v>
      </c>
      <c r="Q5749">
        <v>3733.75</v>
      </c>
      <c r="R5749">
        <v>3085.85</v>
      </c>
      <c r="S5749">
        <v>2117.58</v>
      </c>
      <c r="T5749">
        <v>1143.7207000000001</v>
      </c>
      <c r="U5749">
        <v>11</v>
      </c>
      <c r="V5749">
        <v>32</v>
      </c>
      <c r="W5749">
        <v>59</v>
      </c>
      <c r="X5749">
        <v>4035.85</v>
      </c>
      <c r="Y5749">
        <v>3504.52</v>
      </c>
      <c r="Z5749">
        <v>2966.03</v>
      </c>
      <c r="AA5749">
        <v>1092.8976</v>
      </c>
      <c r="AB5749">
        <v>11</v>
      </c>
      <c r="AC5749">
        <v>11</v>
      </c>
      <c r="AD5749">
        <v>9</v>
      </c>
      <c r="AE5749">
        <v>10</v>
      </c>
      <c r="AF5749">
        <v>11</v>
      </c>
      <c r="AG5749">
        <v>11</v>
      </c>
      <c r="AH5749">
        <v>9</v>
      </c>
      <c r="AI5749">
        <v>10</v>
      </c>
      <c r="AJ5749">
        <v>11</v>
      </c>
      <c r="AK5749">
        <v>11</v>
      </c>
      <c r="AL5749">
        <v>9</v>
      </c>
      <c r="AM5749">
        <v>10</v>
      </c>
    </row>
    <row r="5750" spans="1:39" x14ac:dyDescent="0.15">
      <c r="A5750" t="s">
        <v>213</v>
      </c>
      <c r="B5750">
        <v>30</v>
      </c>
      <c r="C5750">
        <v>2</v>
      </c>
      <c r="D5750">
        <v>0</v>
      </c>
      <c r="E5750" t="s">
        <v>29</v>
      </c>
      <c r="F5750" t="s">
        <v>206</v>
      </c>
      <c r="G5750">
        <v>167</v>
      </c>
      <c r="H5750">
        <v>934</v>
      </c>
      <c r="I5750">
        <v>2890</v>
      </c>
      <c r="J5750">
        <v>157923.07999999999</v>
      </c>
      <c r="K5750">
        <v>119464.62</v>
      </c>
      <c r="L5750">
        <v>98242.28</v>
      </c>
      <c r="M5750">
        <v>48616.258099999999</v>
      </c>
      <c r="N5750">
        <v>167</v>
      </c>
      <c r="O5750">
        <v>469</v>
      </c>
      <c r="P5750">
        <v>1607</v>
      </c>
      <c r="Q5750">
        <v>84968.62</v>
      </c>
      <c r="R5750">
        <v>61853.83</v>
      </c>
      <c r="S5750">
        <v>46272.74</v>
      </c>
      <c r="T5750">
        <v>28602.9218</v>
      </c>
      <c r="U5750">
        <v>167</v>
      </c>
      <c r="V5750">
        <v>465</v>
      </c>
      <c r="W5750">
        <v>1283</v>
      </c>
      <c r="X5750">
        <v>72954.460000000006</v>
      </c>
      <c r="Y5750">
        <v>57610.79</v>
      </c>
      <c r="Z5750">
        <v>51969.54</v>
      </c>
      <c r="AA5750">
        <v>20013.336299999999</v>
      </c>
      <c r="AB5750">
        <v>166</v>
      </c>
      <c r="AC5750">
        <v>164</v>
      </c>
      <c r="AD5750">
        <v>138</v>
      </c>
      <c r="AE5750">
        <v>148</v>
      </c>
      <c r="AF5750">
        <v>166</v>
      </c>
      <c r="AG5750">
        <v>164</v>
      </c>
      <c r="AH5750">
        <v>138</v>
      </c>
      <c r="AI5750">
        <v>148</v>
      </c>
      <c r="AJ5750">
        <v>166</v>
      </c>
      <c r="AK5750">
        <v>164</v>
      </c>
      <c r="AL5750">
        <v>138</v>
      </c>
      <c r="AM5750">
        <v>148</v>
      </c>
    </row>
    <row r="5751" spans="1:39" x14ac:dyDescent="0.15">
      <c r="A5751" t="s">
        <v>213</v>
      </c>
      <c r="B5751">
        <v>30</v>
      </c>
      <c r="C5751">
        <v>2</v>
      </c>
      <c r="D5751">
        <v>0</v>
      </c>
      <c r="E5751" t="s">
        <v>32</v>
      </c>
      <c r="F5751" t="s">
        <v>206</v>
      </c>
      <c r="G5751">
        <v>4013</v>
      </c>
      <c r="H5751">
        <v>22719</v>
      </c>
      <c r="I5751">
        <v>70718</v>
      </c>
      <c r="J5751">
        <v>3910248.71</v>
      </c>
      <c r="K5751">
        <v>3004038.91</v>
      </c>
      <c r="L5751">
        <v>2604284.1</v>
      </c>
      <c r="M5751">
        <v>1141502.2392</v>
      </c>
      <c r="N5751">
        <v>4013</v>
      </c>
      <c r="O5751">
        <v>9390</v>
      </c>
      <c r="P5751">
        <v>29899</v>
      </c>
      <c r="Q5751">
        <v>1548351.51</v>
      </c>
      <c r="R5751">
        <v>1149586.6599999999</v>
      </c>
      <c r="S5751">
        <v>860124.63</v>
      </c>
      <c r="T5751">
        <v>509761.37170000002</v>
      </c>
      <c r="U5751">
        <v>4013</v>
      </c>
      <c r="V5751">
        <v>13329</v>
      </c>
      <c r="W5751">
        <v>40819</v>
      </c>
      <c r="X5751">
        <v>2361897.2000000002</v>
      </c>
      <c r="Y5751">
        <v>1854452.25</v>
      </c>
      <c r="Z5751">
        <v>1744159.47</v>
      </c>
      <c r="AA5751">
        <v>631740.86750000005</v>
      </c>
      <c r="AB5751">
        <v>3969</v>
      </c>
      <c r="AC5751">
        <v>3945</v>
      </c>
      <c r="AD5751">
        <v>3383</v>
      </c>
      <c r="AE5751">
        <v>3548</v>
      </c>
      <c r="AF5751">
        <v>3969</v>
      </c>
      <c r="AG5751">
        <v>3945</v>
      </c>
      <c r="AH5751">
        <v>3383</v>
      </c>
      <c r="AI5751">
        <v>3548</v>
      </c>
      <c r="AJ5751">
        <v>3969</v>
      </c>
      <c r="AK5751">
        <v>3945</v>
      </c>
      <c r="AL5751">
        <v>3383</v>
      </c>
      <c r="AM5751">
        <v>3548</v>
      </c>
    </row>
    <row r="5752" spans="1:39" x14ac:dyDescent="0.15">
      <c r="A5752" t="s">
        <v>213</v>
      </c>
      <c r="B5752">
        <v>30</v>
      </c>
      <c r="C5752">
        <v>2</v>
      </c>
      <c r="D5752">
        <v>1</v>
      </c>
      <c r="E5752" t="s">
        <v>28</v>
      </c>
      <c r="F5752" t="s">
        <v>206</v>
      </c>
      <c r="G5752">
        <v>33176</v>
      </c>
      <c r="H5752">
        <v>199006</v>
      </c>
      <c r="I5752">
        <v>531210</v>
      </c>
      <c r="J5752">
        <v>28501462.559999999</v>
      </c>
      <c r="K5752">
        <v>23907185.850000001</v>
      </c>
      <c r="L5752">
        <v>20274144.530000001</v>
      </c>
      <c r="M5752">
        <v>8445494.5415000003</v>
      </c>
      <c r="N5752">
        <v>33176</v>
      </c>
      <c r="O5752">
        <v>91880</v>
      </c>
      <c r="P5752">
        <v>275081</v>
      </c>
      <c r="Q5752">
        <v>13974104.24</v>
      </c>
      <c r="R5752">
        <v>11331730.49</v>
      </c>
      <c r="S5752">
        <v>8425514.5600000005</v>
      </c>
      <c r="T5752">
        <v>4569410.4425999997</v>
      </c>
      <c r="U5752">
        <v>33176</v>
      </c>
      <c r="V5752">
        <v>107126</v>
      </c>
      <c r="W5752">
        <v>256129</v>
      </c>
      <c r="X5752">
        <v>14527358.32</v>
      </c>
      <c r="Y5752">
        <v>12575455.359999999</v>
      </c>
      <c r="Z5752">
        <v>11848629.970000001</v>
      </c>
      <c r="AA5752">
        <v>3876084.0989000001</v>
      </c>
      <c r="AB5752">
        <v>32035</v>
      </c>
      <c r="AC5752">
        <v>32778</v>
      </c>
      <c r="AD5752">
        <v>22754</v>
      </c>
      <c r="AE5752">
        <v>31515</v>
      </c>
      <c r="AF5752">
        <v>32035</v>
      </c>
      <c r="AG5752">
        <v>32778</v>
      </c>
      <c r="AH5752">
        <v>22754</v>
      </c>
      <c r="AI5752">
        <v>31515</v>
      </c>
      <c r="AJ5752">
        <v>32035</v>
      </c>
      <c r="AK5752">
        <v>32778</v>
      </c>
      <c r="AL5752">
        <v>22754</v>
      </c>
      <c r="AM5752">
        <v>31515</v>
      </c>
    </row>
    <row r="5753" spans="1:39" x14ac:dyDescent="0.15">
      <c r="A5753" t="s">
        <v>213</v>
      </c>
      <c r="B5753">
        <v>30</v>
      </c>
      <c r="C5753">
        <v>2</v>
      </c>
      <c r="D5753">
        <v>1</v>
      </c>
      <c r="E5753" t="s">
        <v>30</v>
      </c>
      <c r="F5753" t="s">
        <v>206</v>
      </c>
      <c r="G5753">
        <v>4330</v>
      </c>
      <c r="H5753">
        <v>27147</v>
      </c>
      <c r="I5753">
        <v>70689</v>
      </c>
      <c r="J5753">
        <v>3823306.4</v>
      </c>
      <c r="K5753">
        <v>3191007.9</v>
      </c>
      <c r="L5753">
        <v>2664203.31</v>
      </c>
      <c r="M5753">
        <v>1130779.2571</v>
      </c>
      <c r="N5753">
        <v>4330</v>
      </c>
      <c r="O5753">
        <v>11741</v>
      </c>
      <c r="P5753">
        <v>34330</v>
      </c>
      <c r="Q5753">
        <v>1768742.21</v>
      </c>
      <c r="R5753">
        <v>1433872.22</v>
      </c>
      <c r="S5753">
        <v>1035992.5</v>
      </c>
      <c r="T5753">
        <v>578277.01580000005</v>
      </c>
      <c r="U5753">
        <v>4330</v>
      </c>
      <c r="V5753">
        <v>15406</v>
      </c>
      <c r="W5753">
        <v>36359</v>
      </c>
      <c r="X5753">
        <v>2054564.19</v>
      </c>
      <c r="Y5753">
        <v>1757135.68</v>
      </c>
      <c r="Z5753">
        <v>1628210.81</v>
      </c>
      <c r="AA5753">
        <v>552502.24129999999</v>
      </c>
      <c r="AB5753">
        <v>4113</v>
      </c>
      <c r="AC5753">
        <v>4281</v>
      </c>
      <c r="AD5753">
        <v>2814</v>
      </c>
      <c r="AE5753">
        <v>4201</v>
      </c>
      <c r="AF5753">
        <v>4113</v>
      </c>
      <c r="AG5753">
        <v>4281</v>
      </c>
      <c r="AH5753">
        <v>2814</v>
      </c>
      <c r="AI5753">
        <v>4201</v>
      </c>
      <c r="AJ5753">
        <v>4113</v>
      </c>
      <c r="AK5753">
        <v>4281</v>
      </c>
      <c r="AL5753">
        <v>2814</v>
      </c>
      <c r="AM5753">
        <v>4201</v>
      </c>
    </row>
    <row r="5754" spans="1:39" x14ac:dyDescent="0.15">
      <c r="A5754" t="s">
        <v>213</v>
      </c>
      <c r="B5754">
        <v>30</v>
      </c>
      <c r="C5754">
        <v>2</v>
      </c>
      <c r="D5754">
        <v>1</v>
      </c>
      <c r="E5754" t="s">
        <v>29</v>
      </c>
      <c r="F5754" t="s">
        <v>206</v>
      </c>
      <c r="G5754">
        <v>56513</v>
      </c>
      <c r="H5754">
        <v>385129</v>
      </c>
      <c r="I5754">
        <v>1043324</v>
      </c>
      <c r="J5754">
        <v>55757636.509999998</v>
      </c>
      <c r="K5754">
        <v>44170664.189999998</v>
      </c>
      <c r="L5754">
        <v>37879722.469999999</v>
      </c>
      <c r="M5754">
        <v>16599690.836999999</v>
      </c>
      <c r="N5754">
        <v>56513</v>
      </c>
      <c r="O5754">
        <v>158250</v>
      </c>
      <c r="P5754">
        <v>477333</v>
      </c>
      <c r="Q5754">
        <v>24054082.949999999</v>
      </c>
      <c r="R5754">
        <v>18478649.940000001</v>
      </c>
      <c r="S5754">
        <v>13786134.02</v>
      </c>
      <c r="T5754">
        <v>8049261.3115999997</v>
      </c>
      <c r="U5754">
        <v>56513</v>
      </c>
      <c r="V5754">
        <v>226879</v>
      </c>
      <c r="W5754">
        <v>565991</v>
      </c>
      <c r="X5754">
        <v>31703553.559999999</v>
      </c>
      <c r="Y5754">
        <v>25692014.25</v>
      </c>
      <c r="Z5754">
        <v>24093588.449999999</v>
      </c>
      <c r="AA5754">
        <v>8550429.5253999997</v>
      </c>
      <c r="AB5754">
        <v>54348</v>
      </c>
      <c r="AC5754">
        <v>56032</v>
      </c>
      <c r="AD5754">
        <v>40869</v>
      </c>
      <c r="AE5754">
        <v>54997</v>
      </c>
      <c r="AF5754">
        <v>54348</v>
      </c>
      <c r="AG5754">
        <v>56032</v>
      </c>
      <c r="AH5754">
        <v>40869</v>
      </c>
      <c r="AI5754">
        <v>54997</v>
      </c>
      <c r="AJ5754">
        <v>54348</v>
      </c>
      <c r="AK5754">
        <v>56032</v>
      </c>
      <c r="AL5754">
        <v>40869</v>
      </c>
      <c r="AM5754">
        <v>54997</v>
      </c>
    </row>
    <row r="5755" spans="1:39" x14ac:dyDescent="0.15">
      <c r="A5755" t="s">
        <v>213</v>
      </c>
      <c r="B5755">
        <v>30</v>
      </c>
      <c r="C5755">
        <v>2</v>
      </c>
      <c r="D5755">
        <v>1</v>
      </c>
      <c r="E5755" t="s">
        <v>31</v>
      </c>
      <c r="F5755" t="s">
        <v>206</v>
      </c>
      <c r="G5755">
        <v>249</v>
      </c>
      <c r="H5755">
        <v>1721</v>
      </c>
      <c r="I5755">
        <v>4563</v>
      </c>
      <c r="J5755">
        <v>240867.39</v>
      </c>
      <c r="K5755">
        <v>197762.74</v>
      </c>
      <c r="L5755">
        <v>164985.14000000001</v>
      </c>
      <c r="M5755">
        <v>73746.383900000001</v>
      </c>
      <c r="N5755">
        <v>249</v>
      </c>
      <c r="O5755">
        <v>728</v>
      </c>
      <c r="P5755">
        <v>2152</v>
      </c>
      <c r="Q5755">
        <v>103744.64</v>
      </c>
      <c r="R5755">
        <v>82613.75</v>
      </c>
      <c r="S5755">
        <v>58662.95</v>
      </c>
      <c r="T5755">
        <v>36749.498</v>
      </c>
      <c r="U5755">
        <v>249</v>
      </c>
      <c r="V5755">
        <v>993</v>
      </c>
      <c r="W5755">
        <v>2411</v>
      </c>
      <c r="X5755">
        <v>137122.75</v>
      </c>
      <c r="Y5755">
        <v>115148.99</v>
      </c>
      <c r="Z5755">
        <v>106322.19</v>
      </c>
      <c r="AA5755">
        <v>36996.885900000001</v>
      </c>
      <c r="AB5755">
        <v>230</v>
      </c>
      <c r="AC5755">
        <v>246</v>
      </c>
      <c r="AD5755">
        <v>145</v>
      </c>
      <c r="AE5755">
        <v>242</v>
      </c>
      <c r="AF5755">
        <v>230</v>
      </c>
      <c r="AG5755">
        <v>246</v>
      </c>
      <c r="AH5755">
        <v>145</v>
      </c>
      <c r="AI5755">
        <v>242</v>
      </c>
      <c r="AJ5755">
        <v>230</v>
      </c>
      <c r="AK5755">
        <v>246</v>
      </c>
      <c r="AL5755">
        <v>145</v>
      </c>
      <c r="AM5755">
        <v>242</v>
      </c>
    </row>
    <row r="5756" spans="1:39" x14ac:dyDescent="0.15">
      <c r="A5756" t="s">
        <v>213</v>
      </c>
      <c r="B5756">
        <v>30</v>
      </c>
      <c r="C5756">
        <v>2</v>
      </c>
      <c r="D5756">
        <v>1</v>
      </c>
      <c r="E5756" t="s">
        <v>32</v>
      </c>
      <c r="F5756" t="s">
        <v>206</v>
      </c>
      <c r="G5756">
        <v>7018</v>
      </c>
      <c r="H5756">
        <v>47988</v>
      </c>
      <c r="I5756">
        <v>131389</v>
      </c>
      <c r="J5756">
        <v>7116783.9699999997</v>
      </c>
      <c r="K5756">
        <v>5651380.5</v>
      </c>
      <c r="L5756">
        <v>4932125.1399999997</v>
      </c>
      <c r="M5756">
        <v>2084134.5554</v>
      </c>
      <c r="N5756">
        <v>7018</v>
      </c>
      <c r="O5756">
        <v>19080</v>
      </c>
      <c r="P5756">
        <v>55471</v>
      </c>
      <c r="Q5756">
        <v>2788873.81</v>
      </c>
      <c r="R5756">
        <v>2164857.9900000002</v>
      </c>
      <c r="S5756">
        <v>1648191.03</v>
      </c>
      <c r="T5756">
        <v>926013.02890000003</v>
      </c>
      <c r="U5756">
        <v>7018</v>
      </c>
      <c r="V5756">
        <v>28908</v>
      </c>
      <c r="W5756">
        <v>75918</v>
      </c>
      <c r="X5756">
        <v>4327910.16</v>
      </c>
      <c r="Y5756">
        <v>3486522.51</v>
      </c>
      <c r="Z5756">
        <v>3283934.11</v>
      </c>
      <c r="AA5756">
        <v>1158121.5264999999</v>
      </c>
      <c r="AB5756">
        <v>6869</v>
      </c>
      <c r="AC5756">
        <v>6892</v>
      </c>
      <c r="AD5756">
        <v>5116</v>
      </c>
      <c r="AE5756">
        <v>6703</v>
      </c>
      <c r="AF5756">
        <v>6869</v>
      </c>
      <c r="AG5756">
        <v>6892</v>
      </c>
      <c r="AH5756">
        <v>5116</v>
      </c>
      <c r="AI5756">
        <v>6703</v>
      </c>
      <c r="AJ5756">
        <v>6869</v>
      </c>
      <c r="AK5756">
        <v>6892</v>
      </c>
      <c r="AL5756">
        <v>5116</v>
      </c>
      <c r="AM5756">
        <v>6703</v>
      </c>
    </row>
    <row r="5757" spans="1:39" x14ac:dyDescent="0.15">
      <c r="A5757" t="s">
        <v>213</v>
      </c>
      <c r="B5757">
        <v>30</v>
      </c>
      <c r="C5757">
        <v>2</v>
      </c>
      <c r="D5757">
        <v>2</v>
      </c>
      <c r="E5757" t="s">
        <v>28</v>
      </c>
      <c r="F5757" t="s">
        <v>206</v>
      </c>
      <c r="G5757">
        <v>10891</v>
      </c>
      <c r="H5757">
        <v>49773</v>
      </c>
      <c r="I5757">
        <v>147768</v>
      </c>
      <c r="J5757">
        <v>8432333.2200000007</v>
      </c>
      <c r="K5757">
        <v>7048168.8099999996</v>
      </c>
      <c r="L5757">
        <v>5829984.6200000001</v>
      </c>
      <c r="M5757">
        <v>2419350.9163000002</v>
      </c>
      <c r="N5757">
        <v>10891</v>
      </c>
      <c r="O5757">
        <v>22379</v>
      </c>
      <c r="P5757">
        <v>73494</v>
      </c>
      <c r="Q5757">
        <v>4072317.08</v>
      </c>
      <c r="R5757">
        <v>3290168.56</v>
      </c>
      <c r="S5757">
        <v>2305972.11</v>
      </c>
      <c r="T5757">
        <v>1270056.6322000001</v>
      </c>
      <c r="U5757">
        <v>10891</v>
      </c>
      <c r="V5757">
        <v>27394</v>
      </c>
      <c r="W5757">
        <v>74274</v>
      </c>
      <c r="X5757">
        <v>4360016.1399999997</v>
      </c>
      <c r="Y5757">
        <v>3758000.25</v>
      </c>
      <c r="Z5757">
        <v>3524012.51</v>
      </c>
      <c r="AA5757">
        <v>1149294.2841</v>
      </c>
      <c r="AB5757">
        <v>10450</v>
      </c>
      <c r="AC5757">
        <v>10699</v>
      </c>
      <c r="AD5757">
        <v>6775</v>
      </c>
      <c r="AE5757">
        <v>10141</v>
      </c>
      <c r="AF5757">
        <v>10450</v>
      </c>
      <c r="AG5757">
        <v>10699</v>
      </c>
      <c r="AH5757">
        <v>6775</v>
      </c>
      <c r="AI5757">
        <v>10141</v>
      </c>
      <c r="AJ5757">
        <v>10450</v>
      </c>
      <c r="AK5757">
        <v>10699</v>
      </c>
      <c r="AL5757">
        <v>6775</v>
      </c>
      <c r="AM5757">
        <v>10141</v>
      </c>
    </row>
    <row r="5758" spans="1:39" x14ac:dyDescent="0.15">
      <c r="A5758" t="s">
        <v>213</v>
      </c>
      <c r="B5758">
        <v>30</v>
      </c>
      <c r="C5758">
        <v>2</v>
      </c>
      <c r="D5758">
        <v>2</v>
      </c>
      <c r="E5758" t="s">
        <v>30</v>
      </c>
      <c r="F5758" t="s">
        <v>206</v>
      </c>
      <c r="G5758">
        <v>1386</v>
      </c>
      <c r="H5758">
        <v>6533</v>
      </c>
      <c r="I5758">
        <v>19366</v>
      </c>
      <c r="J5758">
        <v>1107777.79</v>
      </c>
      <c r="K5758">
        <v>921420.01</v>
      </c>
      <c r="L5758">
        <v>746227.87</v>
      </c>
      <c r="M5758">
        <v>317131.34210000001</v>
      </c>
      <c r="N5758">
        <v>1386</v>
      </c>
      <c r="O5758">
        <v>2869</v>
      </c>
      <c r="P5758">
        <v>9628</v>
      </c>
      <c r="Q5758">
        <v>532523.27</v>
      </c>
      <c r="R5758">
        <v>429134.47</v>
      </c>
      <c r="S5758">
        <v>290779.90000000002</v>
      </c>
      <c r="T5758">
        <v>165120.91459999999</v>
      </c>
      <c r="U5758">
        <v>1386</v>
      </c>
      <c r="V5758">
        <v>3664</v>
      </c>
      <c r="W5758">
        <v>9738</v>
      </c>
      <c r="X5758">
        <v>575254.52</v>
      </c>
      <c r="Y5758">
        <v>492285.54</v>
      </c>
      <c r="Z5758">
        <v>455447.97</v>
      </c>
      <c r="AA5758">
        <v>152010.42749999999</v>
      </c>
      <c r="AB5758">
        <v>1309</v>
      </c>
      <c r="AC5758">
        <v>1361</v>
      </c>
      <c r="AD5758">
        <v>786</v>
      </c>
      <c r="AE5758">
        <v>1350</v>
      </c>
      <c r="AF5758">
        <v>1309</v>
      </c>
      <c r="AG5758">
        <v>1361</v>
      </c>
      <c r="AH5758">
        <v>786</v>
      </c>
      <c r="AI5758">
        <v>1350</v>
      </c>
      <c r="AJ5758">
        <v>1309</v>
      </c>
      <c r="AK5758">
        <v>1361</v>
      </c>
      <c r="AL5758">
        <v>786</v>
      </c>
      <c r="AM5758">
        <v>1350</v>
      </c>
    </row>
    <row r="5759" spans="1:39" x14ac:dyDescent="0.15">
      <c r="A5759" t="s">
        <v>213</v>
      </c>
      <c r="B5759">
        <v>30</v>
      </c>
      <c r="C5759">
        <v>2</v>
      </c>
      <c r="D5759">
        <v>2</v>
      </c>
      <c r="E5759" t="s">
        <v>29</v>
      </c>
      <c r="F5759" t="s">
        <v>206</v>
      </c>
      <c r="G5759">
        <v>8139</v>
      </c>
      <c r="H5759">
        <v>39168</v>
      </c>
      <c r="I5759">
        <v>122570</v>
      </c>
      <c r="J5759">
        <v>6983402.9400000004</v>
      </c>
      <c r="K5759">
        <v>5529181.5499999998</v>
      </c>
      <c r="L5759">
        <v>4572552.8499999996</v>
      </c>
      <c r="M5759">
        <v>2005511.4787000001</v>
      </c>
      <c r="N5759">
        <v>8139</v>
      </c>
      <c r="O5759">
        <v>16255</v>
      </c>
      <c r="P5759">
        <v>55187</v>
      </c>
      <c r="Q5759">
        <v>3043100.49</v>
      </c>
      <c r="R5759">
        <v>2345130.71</v>
      </c>
      <c r="S5759">
        <v>1612755.15</v>
      </c>
      <c r="T5759">
        <v>962545.07259999996</v>
      </c>
      <c r="U5759">
        <v>8139</v>
      </c>
      <c r="V5759">
        <v>22913</v>
      </c>
      <c r="W5759">
        <v>67383</v>
      </c>
      <c r="X5759">
        <v>3940302.45</v>
      </c>
      <c r="Y5759">
        <v>3184050.84</v>
      </c>
      <c r="Z5759">
        <v>2959797.7</v>
      </c>
      <c r="AA5759">
        <v>1042966.4061</v>
      </c>
      <c r="AB5759">
        <v>7794</v>
      </c>
      <c r="AC5759">
        <v>8029</v>
      </c>
      <c r="AD5759">
        <v>5120</v>
      </c>
      <c r="AE5759">
        <v>7970</v>
      </c>
      <c r="AF5759">
        <v>7794</v>
      </c>
      <c r="AG5759">
        <v>8029</v>
      </c>
      <c r="AH5759">
        <v>5120</v>
      </c>
      <c r="AI5759">
        <v>7970</v>
      </c>
      <c r="AJ5759">
        <v>7794</v>
      </c>
      <c r="AK5759">
        <v>8029</v>
      </c>
      <c r="AL5759">
        <v>5120</v>
      </c>
      <c r="AM5759">
        <v>7970</v>
      </c>
    </row>
    <row r="5760" spans="1:39" x14ac:dyDescent="0.15">
      <c r="A5760" t="s">
        <v>213</v>
      </c>
      <c r="B5760">
        <v>30</v>
      </c>
      <c r="C5760">
        <v>2</v>
      </c>
      <c r="D5760">
        <v>2</v>
      </c>
      <c r="E5760" t="s">
        <v>31</v>
      </c>
      <c r="F5760" t="s">
        <v>206</v>
      </c>
      <c r="G5760">
        <v>27</v>
      </c>
      <c r="H5760">
        <v>150</v>
      </c>
      <c r="I5760">
        <v>428</v>
      </c>
      <c r="J5760">
        <v>22583.95</v>
      </c>
      <c r="K5760">
        <v>18560.330000000002</v>
      </c>
      <c r="L5760">
        <v>14547.64</v>
      </c>
      <c r="M5760">
        <v>6966.9313000000002</v>
      </c>
      <c r="N5760">
        <v>27</v>
      </c>
      <c r="O5760">
        <v>61</v>
      </c>
      <c r="P5760">
        <v>197</v>
      </c>
      <c r="Q5760">
        <v>9687.85</v>
      </c>
      <c r="R5760">
        <v>7374.47</v>
      </c>
      <c r="S5760">
        <v>4618.5</v>
      </c>
      <c r="T5760">
        <v>3357.5536000000002</v>
      </c>
      <c r="U5760">
        <v>27</v>
      </c>
      <c r="V5760">
        <v>89</v>
      </c>
      <c r="W5760">
        <v>231</v>
      </c>
      <c r="X5760">
        <v>12896.1</v>
      </c>
      <c r="Y5760">
        <v>11185.86</v>
      </c>
      <c r="Z5760">
        <v>9929.14</v>
      </c>
      <c r="AA5760">
        <v>3609.3777</v>
      </c>
      <c r="AB5760">
        <v>27</v>
      </c>
      <c r="AC5760">
        <v>27</v>
      </c>
      <c r="AD5760">
        <v>17</v>
      </c>
      <c r="AE5760">
        <v>24</v>
      </c>
      <c r="AF5760">
        <v>27</v>
      </c>
      <c r="AG5760">
        <v>27</v>
      </c>
      <c r="AH5760">
        <v>17</v>
      </c>
      <c r="AI5760">
        <v>24</v>
      </c>
      <c r="AJ5760">
        <v>27</v>
      </c>
      <c r="AK5760">
        <v>27</v>
      </c>
      <c r="AL5760">
        <v>17</v>
      </c>
      <c r="AM5760">
        <v>24</v>
      </c>
    </row>
    <row r="5761" spans="1:39" x14ac:dyDescent="0.15">
      <c r="A5761" t="s">
        <v>213</v>
      </c>
      <c r="B5761">
        <v>30</v>
      </c>
      <c r="C5761">
        <v>2</v>
      </c>
      <c r="D5761">
        <v>2</v>
      </c>
      <c r="E5761" t="s">
        <v>32</v>
      </c>
      <c r="F5761" t="s">
        <v>206</v>
      </c>
      <c r="G5761">
        <v>3380</v>
      </c>
      <c r="H5761">
        <v>18444</v>
      </c>
      <c r="I5761">
        <v>56538</v>
      </c>
      <c r="J5761">
        <v>3196176.3</v>
      </c>
      <c r="K5761">
        <v>2502646.1800000002</v>
      </c>
      <c r="L5761">
        <v>2146022.13</v>
      </c>
      <c r="M5761">
        <v>911602.92610000004</v>
      </c>
      <c r="N5761">
        <v>3380</v>
      </c>
      <c r="O5761">
        <v>7444</v>
      </c>
      <c r="P5761">
        <v>22984</v>
      </c>
      <c r="Q5761">
        <v>1233351.8999999999</v>
      </c>
      <c r="R5761">
        <v>941795.81</v>
      </c>
      <c r="S5761">
        <v>678778.44</v>
      </c>
      <c r="T5761">
        <v>395013.5589</v>
      </c>
      <c r="U5761">
        <v>3380</v>
      </c>
      <c r="V5761">
        <v>11000</v>
      </c>
      <c r="W5761">
        <v>33554</v>
      </c>
      <c r="X5761">
        <v>1962824.4</v>
      </c>
      <c r="Y5761">
        <v>1560850.37</v>
      </c>
      <c r="Z5761">
        <v>1467243.69</v>
      </c>
      <c r="AA5761">
        <v>516589.36719999998</v>
      </c>
      <c r="AB5761">
        <v>3283</v>
      </c>
      <c r="AC5761">
        <v>3321</v>
      </c>
      <c r="AD5761">
        <v>2327</v>
      </c>
      <c r="AE5761">
        <v>3208</v>
      </c>
      <c r="AF5761">
        <v>3283</v>
      </c>
      <c r="AG5761">
        <v>3321</v>
      </c>
      <c r="AH5761">
        <v>2327</v>
      </c>
      <c r="AI5761">
        <v>3208</v>
      </c>
      <c r="AJ5761">
        <v>3283</v>
      </c>
      <c r="AK5761">
        <v>3321</v>
      </c>
      <c r="AL5761">
        <v>2327</v>
      </c>
      <c r="AM5761">
        <v>3208</v>
      </c>
    </row>
    <row r="5762" spans="1:39" x14ac:dyDescent="0.15">
      <c r="A5762" t="s">
        <v>213</v>
      </c>
      <c r="B5762">
        <v>70</v>
      </c>
      <c r="C5762">
        <v>1</v>
      </c>
      <c r="D5762">
        <v>0</v>
      </c>
      <c r="E5762" t="s">
        <v>28</v>
      </c>
      <c r="F5762" t="s">
        <v>206</v>
      </c>
      <c r="G5762">
        <v>90815</v>
      </c>
      <c r="H5762">
        <v>135015</v>
      </c>
      <c r="I5762">
        <v>360720</v>
      </c>
      <c r="J5762">
        <v>20655034.719999999</v>
      </c>
      <c r="K5762">
        <v>17057529.75</v>
      </c>
      <c r="L5762">
        <v>14971174.890000001</v>
      </c>
      <c r="M5762">
        <v>5951348.9271999998</v>
      </c>
      <c r="N5762">
        <v>34471</v>
      </c>
      <c r="O5762">
        <v>50833</v>
      </c>
      <c r="P5762">
        <v>146602</v>
      </c>
      <c r="Q5762">
        <v>8245569.6900000004</v>
      </c>
      <c r="R5762">
        <v>6571209.8399999999</v>
      </c>
      <c r="S5762">
        <v>5053550.6100000003</v>
      </c>
      <c r="T5762">
        <v>2588100.0573999998</v>
      </c>
      <c r="U5762">
        <v>56344</v>
      </c>
      <c r="V5762">
        <v>84182</v>
      </c>
      <c r="W5762">
        <v>214118</v>
      </c>
      <c r="X5762">
        <v>12409465.029999999</v>
      </c>
      <c r="Y5762">
        <v>10486319.91</v>
      </c>
      <c r="Z5762">
        <v>9917624.2799999993</v>
      </c>
      <c r="AA5762">
        <v>3363248.8698</v>
      </c>
      <c r="AB5762">
        <v>89246</v>
      </c>
      <c r="AC5762">
        <v>62643</v>
      </c>
      <c r="AD5762">
        <v>41703</v>
      </c>
      <c r="AE5762">
        <v>45156</v>
      </c>
      <c r="AF5762">
        <v>33946</v>
      </c>
      <c r="AG5762">
        <v>32101</v>
      </c>
      <c r="AH5762">
        <v>21994</v>
      </c>
      <c r="AI5762">
        <v>19842</v>
      </c>
      <c r="AJ5762">
        <v>55300</v>
      </c>
      <c r="AK5762">
        <v>30542</v>
      </c>
      <c r="AL5762">
        <v>19709</v>
      </c>
      <c r="AM5762">
        <v>25314</v>
      </c>
    </row>
    <row r="5763" spans="1:39" x14ac:dyDescent="0.15">
      <c r="A5763" t="s">
        <v>213</v>
      </c>
      <c r="B5763">
        <v>70</v>
      </c>
      <c r="C5763">
        <v>1</v>
      </c>
      <c r="D5763">
        <v>0</v>
      </c>
      <c r="E5763" t="s">
        <v>30</v>
      </c>
      <c r="F5763" t="s">
        <v>206</v>
      </c>
      <c r="G5763">
        <v>144</v>
      </c>
      <c r="H5763">
        <v>199</v>
      </c>
      <c r="I5763">
        <v>540</v>
      </c>
      <c r="J5763">
        <v>32345.97</v>
      </c>
      <c r="K5763">
        <v>27871.8</v>
      </c>
      <c r="L5763">
        <v>24626.82</v>
      </c>
      <c r="M5763">
        <v>8889.1316999999999</v>
      </c>
      <c r="N5763">
        <v>57</v>
      </c>
      <c r="O5763">
        <v>76</v>
      </c>
      <c r="P5763">
        <v>228</v>
      </c>
      <c r="Q5763">
        <v>12804.87</v>
      </c>
      <c r="R5763">
        <v>11061.02</v>
      </c>
      <c r="S5763">
        <v>8437.49</v>
      </c>
      <c r="T5763">
        <v>3870.8807999999999</v>
      </c>
      <c r="U5763">
        <v>87</v>
      </c>
      <c r="V5763">
        <v>123</v>
      </c>
      <c r="W5763">
        <v>312</v>
      </c>
      <c r="X5763">
        <v>19541.099999999999</v>
      </c>
      <c r="Y5763">
        <v>16810.78</v>
      </c>
      <c r="Z5763">
        <v>16189.33</v>
      </c>
      <c r="AA5763">
        <v>5018.2509</v>
      </c>
      <c r="AB5763">
        <v>139</v>
      </c>
      <c r="AC5763">
        <v>88</v>
      </c>
      <c r="AD5763">
        <v>48</v>
      </c>
      <c r="AE5763">
        <v>94</v>
      </c>
      <c r="AF5763">
        <v>56</v>
      </c>
      <c r="AG5763">
        <v>49</v>
      </c>
      <c r="AH5763">
        <v>30</v>
      </c>
      <c r="AI5763">
        <v>42</v>
      </c>
      <c r="AJ5763">
        <v>83</v>
      </c>
      <c r="AK5763">
        <v>39</v>
      </c>
      <c r="AL5763">
        <v>18</v>
      </c>
      <c r="AM5763">
        <v>52</v>
      </c>
    </row>
    <row r="5764" spans="1:39" x14ac:dyDescent="0.15">
      <c r="A5764" t="s">
        <v>213</v>
      </c>
      <c r="B5764">
        <v>70</v>
      </c>
      <c r="C5764">
        <v>1</v>
      </c>
      <c r="D5764">
        <v>0</v>
      </c>
      <c r="E5764" t="s">
        <v>29</v>
      </c>
      <c r="F5764" t="s">
        <v>206</v>
      </c>
      <c r="G5764">
        <v>1000</v>
      </c>
      <c r="H5764">
        <v>1664</v>
      </c>
      <c r="I5764">
        <v>4878</v>
      </c>
      <c r="J5764">
        <v>267829.68</v>
      </c>
      <c r="K5764">
        <v>204008.01</v>
      </c>
      <c r="L5764">
        <v>183414.2</v>
      </c>
      <c r="M5764">
        <v>83852.499400000001</v>
      </c>
      <c r="N5764">
        <v>452</v>
      </c>
      <c r="O5764">
        <v>799</v>
      </c>
      <c r="P5764">
        <v>2451</v>
      </c>
      <c r="Q5764">
        <v>130737.9</v>
      </c>
      <c r="R5764">
        <v>94611.49</v>
      </c>
      <c r="S5764">
        <v>78761.58</v>
      </c>
      <c r="T5764">
        <v>46024.691800000001</v>
      </c>
      <c r="U5764">
        <v>548</v>
      </c>
      <c r="V5764">
        <v>865</v>
      </c>
      <c r="W5764">
        <v>2427</v>
      </c>
      <c r="X5764">
        <v>137091.78</v>
      </c>
      <c r="Y5764">
        <v>109396.52</v>
      </c>
      <c r="Z5764">
        <v>104652.62</v>
      </c>
      <c r="AA5764">
        <v>37827.8076</v>
      </c>
      <c r="AB5764">
        <v>996</v>
      </c>
      <c r="AC5764">
        <v>654</v>
      </c>
      <c r="AD5764">
        <v>501</v>
      </c>
      <c r="AE5764">
        <v>518</v>
      </c>
      <c r="AF5764">
        <v>451</v>
      </c>
      <c r="AG5764">
        <v>441</v>
      </c>
      <c r="AH5764">
        <v>364</v>
      </c>
      <c r="AI5764">
        <v>318</v>
      </c>
      <c r="AJ5764">
        <v>545</v>
      </c>
      <c r="AK5764">
        <v>213</v>
      </c>
      <c r="AL5764">
        <v>137</v>
      </c>
      <c r="AM5764">
        <v>200</v>
      </c>
    </row>
    <row r="5765" spans="1:39" x14ac:dyDescent="0.15">
      <c r="A5765" t="s">
        <v>213</v>
      </c>
      <c r="B5765">
        <v>70</v>
      </c>
      <c r="C5765">
        <v>1</v>
      </c>
      <c r="D5765">
        <v>0</v>
      </c>
      <c r="E5765" t="s">
        <v>31</v>
      </c>
      <c r="F5765" t="s">
        <v>206</v>
      </c>
      <c r="G5765">
        <v>2</v>
      </c>
      <c r="H5765">
        <v>6</v>
      </c>
      <c r="I5765">
        <v>14</v>
      </c>
      <c r="J5765">
        <v>696.94</v>
      </c>
      <c r="K5765">
        <v>544.98</v>
      </c>
      <c r="L5765">
        <v>544.98</v>
      </c>
      <c r="M5765">
        <v>214.28</v>
      </c>
      <c r="N5765">
        <v>1</v>
      </c>
      <c r="O5765">
        <v>4</v>
      </c>
      <c r="P5765">
        <v>10</v>
      </c>
      <c r="Q5765">
        <v>419.95</v>
      </c>
      <c r="R5765">
        <v>346.7</v>
      </c>
      <c r="S5765">
        <v>346.7</v>
      </c>
      <c r="T5765">
        <v>147.09</v>
      </c>
      <c r="U5765">
        <v>1</v>
      </c>
      <c r="V5765">
        <v>2</v>
      </c>
      <c r="W5765">
        <v>4</v>
      </c>
      <c r="X5765">
        <v>276.99</v>
      </c>
      <c r="Y5765">
        <v>198.28</v>
      </c>
      <c r="Z5765">
        <v>198.28</v>
      </c>
      <c r="AA5765">
        <v>67.19</v>
      </c>
      <c r="AB5765">
        <v>2</v>
      </c>
      <c r="AC5765">
        <v>1</v>
      </c>
      <c r="AD5765">
        <v>1</v>
      </c>
      <c r="AE5765">
        <v>2</v>
      </c>
      <c r="AF5765">
        <v>1</v>
      </c>
      <c r="AG5765">
        <v>1</v>
      </c>
      <c r="AH5765">
        <v>1</v>
      </c>
      <c r="AI5765">
        <v>1</v>
      </c>
      <c r="AJ5765">
        <v>1</v>
      </c>
      <c r="AK5765">
        <v>0</v>
      </c>
      <c r="AL5765">
        <v>0</v>
      </c>
      <c r="AM5765">
        <v>1</v>
      </c>
    </row>
    <row r="5766" spans="1:39" x14ac:dyDescent="0.15">
      <c r="A5766" t="s">
        <v>213</v>
      </c>
      <c r="B5766">
        <v>70</v>
      </c>
      <c r="C5766">
        <v>1</v>
      </c>
      <c r="D5766">
        <v>0</v>
      </c>
      <c r="E5766" t="s">
        <v>32</v>
      </c>
      <c r="F5766" t="s">
        <v>206</v>
      </c>
      <c r="G5766">
        <v>13708</v>
      </c>
      <c r="H5766">
        <v>23180</v>
      </c>
      <c r="I5766">
        <v>67348</v>
      </c>
      <c r="J5766">
        <v>3867145.41</v>
      </c>
      <c r="K5766">
        <v>2922656.57</v>
      </c>
      <c r="L5766">
        <v>2734321.52</v>
      </c>
      <c r="M5766">
        <v>1077209.1346</v>
      </c>
      <c r="N5766">
        <v>2483</v>
      </c>
      <c r="O5766">
        <v>4310</v>
      </c>
      <c r="P5766">
        <v>12422</v>
      </c>
      <c r="Q5766">
        <v>714567.95</v>
      </c>
      <c r="R5766">
        <v>523693.82</v>
      </c>
      <c r="S5766">
        <v>414031.32</v>
      </c>
      <c r="T5766">
        <v>218989.14</v>
      </c>
      <c r="U5766">
        <v>11225</v>
      </c>
      <c r="V5766">
        <v>18870</v>
      </c>
      <c r="W5766">
        <v>54926</v>
      </c>
      <c r="X5766">
        <v>3152577.46</v>
      </c>
      <c r="Y5766">
        <v>2398962.75</v>
      </c>
      <c r="Z5766">
        <v>2320290.2000000002</v>
      </c>
      <c r="AA5766">
        <v>858219.99459999998</v>
      </c>
      <c r="AB5766">
        <v>13599</v>
      </c>
      <c r="AC5766">
        <v>8328</v>
      </c>
      <c r="AD5766">
        <v>6024</v>
      </c>
      <c r="AE5766">
        <v>8246</v>
      </c>
      <c r="AF5766">
        <v>2452</v>
      </c>
      <c r="AG5766">
        <v>1979</v>
      </c>
      <c r="AH5766">
        <v>1568</v>
      </c>
      <c r="AI5766">
        <v>1961</v>
      </c>
      <c r="AJ5766">
        <v>11147</v>
      </c>
      <c r="AK5766">
        <v>6349</v>
      </c>
      <c r="AL5766">
        <v>4456</v>
      </c>
      <c r="AM5766">
        <v>6285</v>
      </c>
    </row>
    <row r="5767" spans="1:39" x14ac:dyDescent="0.15">
      <c r="A5767" t="s">
        <v>213</v>
      </c>
      <c r="B5767">
        <v>70</v>
      </c>
      <c r="C5767">
        <v>1</v>
      </c>
      <c r="D5767">
        <v>1</v>
      </c>
      <c r="E5767" t="s">
        <v>28</v>
      </c>
      <c r="F5767" t="s">
        <v>206</v>
      </c>
      <c r="G5767">
        <v>95670</v>
      </c>
      <c r="H5767">
        <v>196720</v>
      </c>
      <c r="I5767">
        <v>467084</v>
      </c>
      <c r="J5767">
        <v>23983055.129999999</v>
      </c>
      <c r="K5767">
        <v>20222822.719999999</v>
      </c>
      <c r="L5767">
        <v>17906489.91</v>
      </c>
      <c r="M5767">
        <v>7267025.0743000004</v>
      </c>
      <c r="N5767">
        <v>44396</v>
      </c>
      <c r="O5767">
        <v>87895</v>
      </c>
      <c r="P5767">
        <v>237400</v>
      </c>
      <c r="Q5767">
        <v>11453589.890000001</v>
      </c>
      <c r="R5767">
        <v>9446500.4399999995</v>
      </c>
      <c r="S5767">
        <v>7615792.0700000003</v>
      </c>
      <c r="T5767">
        <v>3861214.5468000001</v>
      </c>
      <c r="U5767">
        <v>51274</v>
      </c>
      <c r="V5767">
        <v>108825</v>
      </c>
      <c r="W5767">
        <v>229684</v>
      </c>
      <c r="X5767">
        <v>12529465.24</v>
      </c>
      <c r="Y5767">
        <v>10776322.279999999</v>
      </c>
      <c r="Z5767">
        <v>10290697.84</v>
      </c>
      <c r="AA5767">
        <v>3405810.5274999999</v>
      </c>
      <c r="AB5767">
        <v>92452</v>
      </c>
      <c r="AC5767">
        <v>86403</v>
      </c>
      <c r="AD5767">
        <v>46181</v>
      </c>
      <c r="AE5767">
        <v>82294</v>
      </c>
      <c r="AF5767">
        <v>42922</v>
      </c>
      <c r="AG5767">
        <v>42469</v>
      </c>
      <c r="AH5767">
        <v>26516</v>
      </c>
      <c r="AI5767">
        <v>39498</v>
      </c>
      <c r="AJ5767">
        <v>49530</v>
      </c>
      <c r="AK5767">
        <v>43934</v>
      </c>
      <c r="AL5767">
        <v>19665</v>
      </c>
      <c r="AM5767">
        <v>42796</v>
      </c>
    </row>
    <row r="5768" spans="1:39" x14ac:dyDescent="0.15">
      <c r="A5768" t="s">
        <v>213</v>
      </c>
      <c r="B5768">
        <v>70</v>
      </c>
      <c r="C5768">
        <v>1</v>
      </c>
      <c r="D5768">
        <v>1</v>
      </c>
      <c r="E5768" t="s">
        <v>30</v>
      </c>
      <c r="F5768" t="s">
        <v>206</v>
      </c>
      <c r="G5768">
        <v>9998</v>
      </c>
      <c r="H5768">
        <v>20979</v>
      </c>
      <c r="I5768">
        <v>48559</v>
      </c>
      <c r="J5768">
        <v>2520411.2400000002</v>
      </c>
      <c r="K5768">
        <v>2141411.7799999998</v>
      </c>
      <c r="L5768">
        <v>1880257.99</v>
      </c>
      <c r="M5768">
        <v>754086.65280000004</v>
      </c>
      <c r="N5768">
        <v>4242</v>
      </c>
      <c r="O5768">
        <v>8483</v>
      </c>
      <c r="P5768">
        <v>22438</v>
      </c>
      <c r="Q5768">
        <v>1102157.3999999999</v>
      </c>
      <c r="R5768">
        <v>915617.54</v>
      </c>
      <c r="S5768">
        <v>718374.24</v>
      </c>
      <c r="T5768">
        <v>367683.56550000003</v>
      </c>
      <c r="U5768">
        <v>5756</v>
      </c>
      <c r="V5768">
        <v>12496</v>
      </c>
      <c r="W5768">
        <v>26121</v>
      </c>
      <c r="X5768">
        <v>1418253.84</v>
      </c>
      <c r="Y5768">
        <v>1225794.24</v>
      </c>
      <c r="Z5768">
        <v>1161883.75</v>
      </c>
      <c r="AA5768">
        <v>386403.08730000001</v>
      </c>
      <c r="AB5768">
        <v>9476</v>
      </c>
      <c r="AC5768">
        <v>9414</v>
      </c>
      <c r="AD5768">
        <v>4368</v>
      </c>
      <c r="AE5768">
        <v>9739</v>
      </c>
      <c r="AF5768">
        <v>4022</v>
      </c>
      <c r="AG5768">
        <v>4083</v>
      </c>
      <c r="AH5768">
        <v>2355</v>
      </c>
      <c r="AI5768">
        <v>4131</v>
      </c>
      <c r="AJ5768">
        <v>5454</v>
      </c>
      <c r="AK5768">
        <v>5331</v>
      </c>
      <c r="AL5768">
        <v>2013</v>
      </c>
      <c r="AM5768">
        <v>5608</v>
      </c>
    </row>
    <row r="5769" spans="1:39" x14ac:dyDescent="0.15">
      <c r="A5769" t="s">
        <v>213</v>
      </c>
      <c r="B5769">
        <v>70</v>
      </c>
      <c r="C5769">
        <v>1</v>
      </c>
      <c r="D5769">
        <v>1</v>
      </c>
      <c r="E5769" t="s">
        <v>29</v>
      </c>
      <c r="F5769" t="s">
        <v>206</v>
      </c>
      <c r="G5769">
        <v>68526</v>
      </c>
      <c r="H5769">
        <v>156512</v>
      </c>
      <c r="I5769">
        <v>366749</v>
      </c>
      <c r="J5769">
        <v>18976241.440000001</v>
      </c>
      <c r="K5769">
        <v>15263076.67</v>
      </c>
      <c r="L5769">
        <v>13854618.4</v>
      </c>
      <c r="M5769">
        <v>5639043.534</v>
      </c>
      <c r="N5769">
        <v>22547</v>
      </c>
      <c r="O5769">
        <v>47153</v>
      </c>
      <c r="P5769">
        <v>130833</v>
      </c>
      <c r="Q5769">
        <v>6278641.6399999997</v>
      </c>
      <c r="R5769">
        <v>4969499.7699999996</v>
      </c>
      <c r="S5769">
        <v>4024778.47</v>
      </c>
      <c r="T5769">
        <v>2146539.3100999999</v>
      </c>
      <c r="U5769">
        <v>45979</v>
      </c>
      <c r="V5769">
        <v>109359</v>
      </c>
      <c r="W5769">
        <v>235916</v>
      </c>
      <c r="X5769">
        <v>12697599.800000001</v>
      </c>
      <c r="Y5769">
        <v>10293576.9</v>
      </c>
      <c r="Z5769">
        <v>9829839.9299999997</v>
      </c>
      <c r="AA5769">
        <v>3492504.2239000001</v>
      </c>
      <c r="AB5769">
        <v>66085</v>
      </c>
      <c r="AC5769">
        <v>64471</v>
      </c>
      <c r="AD5769">
        <v>33792</v>
      </c>
      <c r="AE5769">
        <v>65872</v>
      </c>
      <c r="AF5769">
        <v>21728</v>
      </c>
      <c r="AG5769">
        <v>21454</v>
      </c>
      <c r="AH5769">
        <v>14049</v>
      </c>
      <c r="AI5769">
        <v>21798</v>
      </c>
      <c r="AJ5769">
        <v>44357</v>
      </c>
      <c r="AK5769">
        <v>43017</v>
      </c>
      <c r="AL5769">
        <v>19743</v>
      </c>
      <c r="AM5769">
        <v>44074</v>
      </c>
    </row>
    <row r="5770" spans="1:39" x14ac:dyDescent="0.15">
      <c r="A5770" t="s">
        <v>213</v>
      </c>
      <c r="B5770">
        <v>70</v>
      </c>
      <c r="C5770">
        <v>1</v>
      </c>
      <c r="D5770">
        <v>1</v>
      </c>
      <c r="E5770" t="s">
        <v>31</v>
      </c>
      <c r="F5770" t="s">
        <v>206</v>
      </c>
      <c r="G5770">
        <v>175</v>
      </c>
      <c r="H5770">
        <v>521</v>
      </c>
      <c r="I5770">
        <v>1104</v>
      </c>
      <c r="J5770">
        <v>51454.69</v>
      </c>
      <c r="K5770">
        <v>41606.14</v>
      </c>
      <c r="L5770">
        <v>36768.61</v>
      </c>
      <c r="M5770">
        <v>16914.701099999998</v>
      </c>
      <c r="N5770">
        <v>66</v>
      </c>
      <c r="O5770">
        <v>193</v>
      </c>
      <c r="P5770">
        <v>483</v>
      </c>
      <c r="Q5770">
        <v>20535.52</v>
      </c>
      <c r="R5770">
        <v>15986.54</v>
      </c>
      <c r="S5770">
        <v>12619.83</v>
      </c>
      <c r="T5770">
        <v>7892.2548999999999</v>
      </c>
      <c r="U5770">
        <v>109</v>
      </c>
      <c r="V5770">
        <v>328</v>
      </c>
      <c r="W5770">
        <v>621</v>
      </c>
      <c r="X5770">
        <v>30919.17</v>
      </c>
      <c r="Y5770">
        <v>25619.599999999999</v>
      </c>
      <c r="Z5770">
        <v>24148.78</v>
      </c>
      <c r="AA5770">
        <v>9022.4462000000003</v>
      </c>
      <c r="AB5770">
        <v>162</v>
      </c>
      <c r="AC5770">
        <v>171</v>
      </c>
      <c r="AD5770">
        <v>79</v>
      </c>
      <c r="AE5770">
        <v>170</v>
      </c>
      <c r="AF5770">
        <v>64</v>
      </c>
      <c r="AG5770">
        <v>65</v>
      </c>
      <c r="AH5770">
        <v>39</v>
      </c>
      <c r="AI5770">
        <v>65</v>
      </c>
      <c r="AJ5770">
        <v>98</v>
      </c>
      <c r="AK5770">
        <v>106</v>
      </c>
      <c r="AL5770">
        <v>40</v>
      </c>
      <c r="AM5770">
        <v>105</v>
      </c>
    </row>
    <row r="5771" spans="1:39" x14ac:dyDescent="0.15">
      <c r="A5771" t="s">
        <v>213</v>
      </c>
      <c r="B5771">
        <v>70</v>
      </c>
      <c r="C5771">
        <v>1</v>
      </c>
      <c r="D5771">
        <v>1</v>
      </c>
      <c r="E5771" t="s">
        <v>32</v>
      </c>
      <c r="F5771" t="s">
        <v>206</v>
      </c>
      <c r="G5771">
        <v>5379</v>
      </c>
      <c r="H5771">
        <v>12595</v>
      </c>
      <c r="I5771">
        <v>30354</v>
      </c>
      <c r="J5771">
        <v>1635827.68</v>
      </c>
      <c r="K5771">
        <v>1276144.6499999999</v>
      </c>
      <c r="L5771">
        <v>1180416.56</v>
      </c>
      <c r="M5771">
        <v>468274.52750000003</v>
      </c>
      <c r="N5771">
        <v>1406</v>
      </c>
      <c r="O5771">
        <v>3076</v>
      </c>
      <c r="P5771">
        <v>8084</v>
      </c>
      <c r="Q5771">
        <v>413236.93</v>
      </c>
      <c r="R5771">
        <v>324029.01</v>
      </c>
      <c r="S5771">
        <v>262898.71000000002</v>
      </c>
      <c r="T5771">
        <v>132506.55739999999</v>
      </c>
      <c r="U5771">
        <v>3973</v>
      </c>
      <c r="V5771">
        <v>9519</v>
      </c>
      <c r="W5771">
        <v>22270</v>
      </c>
      <c r="X5771">
        <v>1222590.75</v>
      </c>
      <c r="Y5771">
        <v>952115.64</v>
      </c>
      <c r="Z5771">
        <v>917517.85</v>
      </c>
      <c r="AA5771">
        <v>335767.97009999998</v>
      </c>
      <c r="AB5771">
        <v>5275</v>
      </c>
      <c r="AC5771">
        <v>4676</v>
      </c>
      <c r="AD5771">
        <v>2489</v>
      </c>
      <c r="AE5771">
        <v>4741</v>
      </c>
      <c r="AF5771">
        <v>1381</v>
      </c>
      <c r="AG5771">
        <v>1220</v>
      </c>
      <c r="AH5771">
        <v>750</v>
      </c>
      <c r="AI5771">
        <v>1324</v>
      </c>
      <c r="AJ5771">
        <v>3894</v>
      </c>
      <c r="AK5771">
        <v>3456</v>
      </c>
      <c r="AL5771">
        <v>1739</v>
      </c>
      <c r="AM5771">
        <v>3417</v>
      </c>
    </row>
    <row r="5772" spans="1:39" x14ac:dyDescent="0.15">
      <c r="A5772" t="s">
        <v>213</v>
      </c>
      <c r="B5772">
        <v>70</v>
      </c>
      <c r="C5772">
        <v>1</v>
      </c>
      <c r="D5772">
        <v>2</v>
      </c>
      <c r="E5772" t="s">
        <v>28</v>
      </c>
      <c r="F5772" t="s">
        <v>206</v>
      </c>
      <c r="G5772">
        <v>119495</v>
      </c>
      <c r="H5772">
        <v>186077</v>
      </c>
      <c r="I5772">
        <v>488067</v>
      </c>
      <c r="J5772">
        <v>27628891.91</v>
      </c>
      <c r="K5772">
        <v>22967462.68</v>
      </c>
      <c r="L5772">
        <v>20287046.850000001</v>
      </c>
      <c r="M5772">
        <v>7954266.7231999999</v>
      </c>
      <c r="N5772">
        <v>47813</v>
      </c>
      <c r="O5772">
        <v>71271</v>
      </c>
      <c r="P5772">
        <v>206949</v>
      </c>
      <c r="Q5772">
        <v>11486124.33</v>
      </c>
      <c r="R5772">
        <v>9258155.0999999996</v>
      </c>
      <c r="S5772">
        <v>7212786.3600000003</v>
      </c>
      <c r="T5772">
        <v>3613358.2036000001</v>
      </c>
      <c r="U5772">
        <v>71682</v>
      </c>
      <c r="V5772">
        <v>114806</v>
      </c>
      <c r="W5772">
        <v>281118</v>
      </c>
      <c r="X5772">
        <v>16142767.58</v>
      </c>
      <c r="Y5772">
        <v>13709307.58</v>
      </c>
      <c r="Z5772">
        <v>13074260.49</v>
      </c>
      <c r="AA5772">
        <v>4340908.5196000002</v>
      </c>
      <c r="AB5772">
        <v>114811</v>
      </c>
      <c r="AC5772">
        <v>100237</v>
      </c>
      <c r="AD5772">
        <v>43896</v>
      </c>
      <c r="AE5772">
        <v>98416</v>
      </c>
      <c r="AF5772">
        <v>45896</v>
      </c>
      <c r="AG5772">
        <v>45187</v>
      </c>
      <c r="AH5772">
        <v>23973</v>
      </c>
      <c r="AI5772">
        <v>42398</v>
      </c>
      <c r="AJ5772">
        <v>68915</v>
      </c>
      <c r="AK5772">
        <v>55050</v>
      </c>
      <c r="AL5772">
        <v>19923</v>
      </c>
      <c r="AM5772">
        <v>56018</v>
      </c>
    </row>
    <row r="5773" spans="1:39" x14ac:dyDescent="0.15">
      <c r="A5773" t="s">
        <v>213</v>
      </c>
      <c r="B5773">
        <v>70</v>
      </c>
      <c r="C5773">
        <v>1</v>
      </c>
      <c r="D5773">
        <v>2</v>
      </c>
      <c r="E5773" t="s">
        <v>30</v>
      </c>
      <c r="F5773" t="s">
        <v>206</v>
      </c>
      <c r="G5773">
        <v>14609</v>
      </c>
      <c r="H5773">
        <v>23074</v>
      </c>
      <c r="I5773">
        <v>60032</v>
      </c>
      <c r="J5773">
        <v>3400506.28</v>
      </c>
      <c r="K5773">
        <v>2829319.16</v>
      </c>
      <c r="L5773">
        <v>2497620.86</v>
      </c>
      <c r="M5773">
        <v>968988.20030000003</v>
      </c>
      <c r="N5773">
        <v>5176</v>
      </c>
      <c r="O5773">
        <v>7769</v>
      </c>
      <c r="P5773">
        <v>22530</v>
      </c>
      <c r="Q5773">
        <v>1253150.22</v>
      </c>
      <c r="R5773">
        <v>1008652.37</v>
      </c>
      <c r="S5773">
        <v>764447.45</v>
      </c>
      <c r="T5773">
        <v>392347.73229999997</v>
      </c>
      <c r="U5773">
        <v>9433</v>
      </c>
      <c r="V5773">
        <v>15305</v>
      </c>
      <c r="W5773">
        <v>37502</v>
      </c>
      <c r="X5773">
        <v>2147356.06</v>
      </c>
      <c r="Y5773">
        <v>1820666.79</v>
      </c>
      <c r="Z5773">
        <v>1733173.41</v>
      </c>
      <c r="AA5773">
        <v>576640.46799999999</v>
      </c>
      <c r="AB5773">
        <v>13751</v>
      </c>
      <c r="AC5773">
        <v>12737</v>
      </c>
      <c r="AD5773">
        <v>4890</v>
      </c>
      <c r="AE5773">
        <v>14215</v>
      </c>
      <c r="AF5773">
        <v>4865</v>
      </c>
      <c r="AG5773">
        <v>4936</v>
      </c>
      <c r="AH5773">
        <v>2484</v>
      </c>
      <c r="AI5773">
        <v>5050</v>
      </c>
      <c r="AJ5773">
        <v>8886</v>
      </c>
      <c r="AK5773">
        <v>7801</v>
      </c>
      <c r="AL5773">
        <v>2406</v>
      </c>
      <c r="AM5773">
        <v>9165</v>
      </c>
    </row>
    <row r="5774" spans="1:39" x14ac:dyDescent="0.15">
      <c r="A5774" t="s">
        <v>213</v>
      </c>
      <c r="B5774">
        <v>70</v>
      </c>
      <c r="C5774">
        <v>1</v>
      </c>
      <c r="D5774">
        <v>2</v>
      </c>
      <c r="E5774" t="s">
        <v>29</v>
      </c>
      <c r="F5774" t="s">
        <v>206</v>
      </c>
      <c r="G5774">
        <v>47570</v>
      </c>
      <c r="H5774">
        <v>80286</v>
      </c>
      <c r="I5774">
        <v>215838</v>
      </c>
      <c r="J5774">
        <v>12153846.84</v>
      </c>
      <c r="K5774">
        <v>9584474.4499999993</v>
      </c>
      <c r="L5774">
        <v>8630871.8000000007</v>
      </c>
      <c r="M5774">
        <v>3493946.9034000002</v>
      </c>
      <c r="N5774">
        <v>15395</v>
      </c>
      <c r="O5774">
        <v>23600</v>
      </c>
      <c r="P5774">
        <v>72683</v>
      </c>
      <c r="Q5774">
        <v>3986131.62</v>
      </c>
      <c r="R5774">
        <v>3065153.46</v>
      </c>
      <c r="S5774">
        <v>2415094.83</v>
      </c>
      <c r="T5774">
        <v>1276269.2757000001</v>
      </c>
      <c r="U5774">
        <v>32175</v>
      </c>
      <c r="V5774">
        <v>56686</v>
      </c>
      <c r="W5774">
        <v>143155</v>
      </c>
      <c r="X5774">
        <v>8167715.2199999997</v>
      </c>
      <c r="Y5774">
        <v>6519320.9900000002</v>
      </c>
      <c r="Z5774">
        <v>6215776.9699999997</v>
      </c>
      <c r="AA5774">
        <v>2217677.6277000001</v>
      </c>
      <c r="AB5774">
        <v>45597</v>
      </c>
      <c r="AC5774">
        <v>43366</v>
      </c>
      <c r="AD5774">
        <v>18499</v>
      </c>
      <c r="AE5774">
        <v>46013</v>
      </c>
      <c r="AF5774">
        <v>14817</v>
      </c>
      <c r="AG5774">
        <v>14492</v>
      </c>
      <c r="AH5774">
        <v>8122</v>
      </c>
      <c r="AI5774">
        <v>14943</v>
      </c>
      <c r="AJ5774">
        <v>30780</v>
      </c>
      <c r="AK5774">
        <v>28874</v>
      </c>
      <c r="AL5774">
        <v>10377</v>
      </c>
      <c r="AM5774">
        <v>31070</v>
      </c>
    </row>
    <row r="5775" spans="1:39" x14ac:dyDescent="0.15">
      <c r="A5775" t="s">
        <v>213</v>
      </c>
      <c r="B5775">
        <v>70</v>
      </c>
      <c r="C5775">
        <v>1</v>
      </c>
      <c r="D5775">
        <v>2</v>
      </c>
      <c r="E5775" t="s">
        <v>31</v>
      </c>
      <c r="F5775" t="s">
        <v>206</v>
      </c>
      <c r="G5775">
        <v>41</v>
      </c>
      <c r="H5775">
        <v>114</v>
      </c>
      <c r="I5775">
        <v>231</v>
      </c>
      <c r="J5775">
        <v>12346.04</v>
      </c>
      <c r="K5775">
        <v>9654.7199999999993</v>
      </c>
      <c r="L5775">
        <v>7431.07</v>
      </c>
      <c r="M5775">
        <v>3532.1588999999999</v>
      </c>
      <c r="N5775">
        <v>19</v>
      </c>
      <c r="O5775">
        <v>50</v>
      </c>
      <c r="P5775">
        <v>114</v>
      </c>
      <c r="Q5775">
        <v>5904.47</v>
      </c>
      <c r="R5775">
        <v>4400.9399999999996</v>
      </c>
      <c r="S5775">
        <v>2682.38</v>
      </c>
      <c r="T5775">
        <v>1782.0744</v>
      </c>
      <c r="U5775">
        <v>22</v>
      </c>
      <c r="V5775">
        <v>64</v>
      </c>
      <c r="W5775">
        <v>117</v>
      </c>
      <c r="X5775">
        <v>6441.57</v>
      </c>
      <c r="Y5775">
        <v>5253.78</v>
      </c>
      <c r="Z5775">
        <v>4748.6899999999996</v>
      </c>
      <c r="AA5775">
        <v>1750.0844999999999</v>
      </c>
      <c r="AB5775">
        <v>36</v>
      </c>
      <c r="AC5775">
        <v>36</v>
      </c>
      <c r="AD5775">
        <v>16</v>
      </c>
      <c r="AE5775">
        <v>41</v>
      </c>
      <c r="AF5775">
        <v>18</v>
      </c>
      <c r="AG5775">
        <v>16</v>
      </c>
      <c r="AH5775">
        <v>8</v>
      </c>
      <c r="AI5775">
        <v>19</v>
      </c>
      <c r="AJ5775">
        <v>18</v>
      </c>
      <c r="AK5775">
        <v>20</v>
      </c>
      <c r="AL5775">
        <v>8</v>
      </c>
      <c r="AM5775">
        <v>22</v>
      </c>
    </row>
    <row r="5776" spans="1:39" x14ac:dyDescent="0.15">
      <c r="A5776" t="s">
        <v>213</v>
      </c>
      <c r="B5776">
        <v>70</v>
      </c>
      <c r="C5776">
        <v>1</v>
      </c>
      <c r="D5776">
        <v>2</v>
      </c>
      <c r="E5776" t="s">
        <v>32</v>
      </c>
      <c r="F5776" t="s">
        <v>206</v>
      </c>
      <c r="G5776">
        <v>9075</v>
      </c>
      <c r="H5776">
        <v>16436</v>
      </c>
      <c r="I5776">
        <v>45907</v>
      </c>
      <c r="J5776">
        <v>2639955.0499999998</v>
      </c>
      <c r="K5776">
        <v>1998544.09</v>
      </c>
      <c r="L5776">
        <v>1846161.74</v>
      </c>
      <c r="M5776">
        <v>734317.70059999998</v>
      </c>
      <c r="N5776">
        <v>2033</v>
      </c>
      <c r="O5776">
        <v>3492</v>
      </c>
      <c r="P5776">
        <v>10108</v>
      </c>
      <c r="Q5776">
        <v>585585.18999999994</v>
      </c>
      <c r="R5776">
        <v>436072.57</v>
      </c>
      <c r="S5776">
        <v>343963.42</v>
      </c>
      <c r="T5776">
        <v>176866.43770000001</v>
      </c>
      <c r="U5776">
        <v>7042</v>
      </c>
      <c r="V5776">
        <v>12944</v>
      </c>
      <c r="W5776">
        <v>35799</v>
      </c>
      <c r="X5776">
        <v>2054369.86</v>
      </c>
      <c r="Y5776">
        <v>1562471.52</v>
      </c>
      <c r="Z5776">
        <v>1502198.32</v>
      </c>
      <c r="AA5776">
        <v>557451.26289999997</v>
      </c>
      <c r="AB5776">
        <v>8789</v>
      </c>
      <c r="AC5776">
        <v>7306</v>
      </c>
      <c r="AD5776">
        <v>3316</v>
      </c>
      <c r="AE5776">
        <v>7677</v>
      </c>
      <c r="AF5776">
        <v>1981</v>
      </c>
      <c r="AG5776">
        <v>1674</v>
      </c>
      <c r="AH5776">
        <v>955</v>
      </c>
      <c r="AI5776">
        <v>1905</v>
      </c>
      <c r="AJ5776">
        <v>6808</v>
      </c>
      <c r="AK5776">
        <v>5632</v>
      </c>
      <c r="AL5776">
        <v>2361</v>
      </c>
      <c r="AM5776">
        <v>5772</v>
      </c>
    </row>
    <row r="5777" spans="1:39" x14ac:dyDescent="0.15">
      <c r="A5777" t="s">
        <v>213</v>
      </c>
      <c r="B5777">
        <v>70</v>
      </c>
      <c r="C5777">
        <v>2</v>
      </c>
      <c r="D5777">
        <v>0</v>
      </c>
      <c r="E5777" t="s">
        <v>28</v>
      </c>
      <c r="F5777" t="s">
        <v>206</v>
      </c>
      <c r="G5777">
        <v>8403</v>
      </c>
      <c r="H5777">
        <v>22413</v>
      </c>
      <c r="I5777">
        <v>47399</v>
      </c>
      <c r="J5777">
        <v>2465729.56</v>
      </c>
      <c r="K5777">
        <v>1938314.88</v>
      </c>
      <c r="L5777">
        <v>1592130.13</v>
      </c>
      <c r="M5777">
        <v>769053.67550000001</v>
      </c>
      <c r="N5777">
        <v>8403</v>
      </c>
      <c r="O5777">
        <v>10831</v>
      </c>
      <c r="P5777">
        <v>25970</v>
      </c>
      <c r="Q5777">
        <v>1293183.58</v>
      </c>
      <c r="R5777">
        <v>974578.22</v>
      </c>
      <c r="S5777">
        <v>681133.86</v>
      </c>
      <c r="T5777">
        <v>435699.7941</v>
      </c>
      <c r="U5777">
        <v>8403</v>
      </c>
      <c r="V5777">
        <v>11582</v>
      </c>
      <c r="W5777">
        <v>21429</v>
      </c>
      <c r="X5777">
        <v>1172545.98</v>
      </c>
      <c r="Y5777">
        <v>963736.66</v>
      </c>
      <c r="Z5777">
        <v>910996.27</v>
      </c>
      <c r="AA5777">
        <v>333353.88140000001</v>
      </c>
      <c r="AB5777">
        <v>8292</v>
      </c>
      <c r="AC5777">
        <v>8167</v>
      </c>
      <c r="AD5777">
        <v>6020</v>
      </c>
      <c r="AE5777">
        <v>6102</v>
      </c>
      <c r="AF5777">
        <v>8292</v>
      </c>
      <c r="AG5777">
        <v>8167</v>
      </c>
      <c r="AH5777">
        <v>6020</v>
      </c>
      <c r="AI5777">
        <v>6102</v>
      </c>
      <c r="AJ5777">
        <v>8292</v>
      </c>
      <c r="AK5777">
        <v>8167</v>
      </c>
      <c r="AL5777">
        <v>6020</v>
      </c>
      <c r="AM5777">
        <v>6102</v>
      </c>
    </row>
    <row r="5778" spans="1:39" x14ac:dyDescent="0.15">
      <c r="A5778" t="s">
        <v>213</v>
      </c>
      <c r="B5778">
        <v>70</v>
      </c>
      <c r="C5778">
        <v>2</v>
      </c>
      <c r="D5778">
        <v>0</v>
      </c>
      <c r="E5778" t="s">
        <v>30</v>
      </c>
      <c r="F5778" t="s">
        <v>206</v>
      </c>
      <c r="G5778">
        <v>16</v>
      </c>
      <c r="H5778">
        <v>47</v>
      </c>
      <c r="I5778">
        <v>94</v>
      </c>
      <c r="J5778">
        <v>4868.53</v>
      </c>
      <c r="K5778">
        <v>3960.24</v>
      </c>
      <c r="L5778">
        <v>3062.13</v>
      </c>
      <c r="M5778">
        <v>1639.8087</v>
      </c>
      <c r="N5778">
        <v>16</v>
      </c>
      <c r="O5778">
        <v>24</v>
      </c>
      <c r="P5778">
        <v>52</v>
      </c>
      <c r="Q5778">
        <v>2812.71</v>
      </c>
      <c r="R5778">
        <v>2136.4</v>
      </c>
      <c r="S5778">
        <v>1278.17</v>
      </c>
      <c r="T5778">
        <v>947.41849999999999</v>
      </c>
      <c r="U5778">
        <v>16</v>
      </c>
      <c r="V5778">
        <v>23</v>
      </c>
      <c r="W5778">
        <v>42</v>
      </c>
      <c r="X5778">
        <v>2055.8200000000002</v>
      </c>
      <c r="Y5778">
        <v>1823.84</v>
      </c>
      <c r="Z5778">
        <v>1783.96</v>
      </c>
      <c r="AA5778">
        <v>692.39020000000005</v>
      </c>
      <c r="AB5778">
        <v>16</v>
      </c>
      <c r="AC5778">
        <v>13</v>
      </c>
      <c r="AD5778">
        <v>10</v>
      </c>
      <c r="AE5778">
        <v>12</v>
      </c>
      <c r="AF5778">
        <v>16</v>
      </c>
      <c r="AG5778">
        <v>13</v>
      </c>
      <c r="AH5778">
        <v>10</v>
      </c>
      <c r="AI5778">
        <v>12</v>
      </c>
      <c r="AJ5778">
        <v>16</v>
      </c>
      <c r="AK5778">
        <v>13</v>
      </c>
      <c r="AL5778">
        <v>10</v>
      </c>
      <c r="AM5778">
        <v>12</v>
      </c>
    </row>
    <row r="5779" spans="1:39" x14ac:dyDescent="0.15">
      <c r="A5779" t="s">
        <v>213</v>
      </c>
      <c r="B5779">
        <v>70</v>
      </c>
      <c r="C5779">
        <v>2</v>
      </c>
      <c r="D5779">
        <v>0</v>
      </c>
      <c r="E5779" t="s">
        <v>29</v>
      </c>
      <c r="F5779" t="s">
        <v>206</v>
      </c>
      <c r="G5779">
        <v>96</v>
      </c>
      <c r="H5779">
        <v>278</v>
      </c>
      <c r="I5779">
        <v>624</v>
      </c>
      <c r="J5779">
        <v>32805.68</v>
      </c>
      <c r="K5779">
        <v>24216.43</v>
      </c>
      <c r="L5779">
        <v>20090.009999999998</v>
      </c>
      <c r="M5779">
        <v>10609.805899999999</v>
      </c>
      <c r="N5779">
        <v>96</v>
      </c>
      <c r="O5779">
        <v>132</v>
      </c>
      <c r="P5779">
        <v>330</v>
      </c>
      <c r="Q5779">
        <v>16805.080000000002</v>
      </c>
      <c r="R5779">
        <v>11889.7</v>
      </c>
      <c r="S5779">
        <v>8268.81</v>
      </c>
      <c r="T5779">
        <v>5969.5378000000001</v>
      </c>
      <c r="U5779">
        <v>96</v>
      </c>
      <c r="V5779">
        <v>146</v>
      </c>
      <c r="W5779">
        <v>294</v>
      </c>
      <c r="X5779">
        <v>16000.6</v>
      </c>
      <c r="Y5779">
        <v>12326.73</v>
      </c>
      <c r="Z5779">
        <v>11821.2</v>
      </c>
      <c r="AA5779">
        <v>4640.2681000000002</v>
      </c>
      <c r="AB5779">
        <v>94</v>
      </c>
      <c r="AC5779">
        <v>93</v>
      </c>
      <c r="AD5779">
        <v>79</v>
      </c>
      <c r="AE5779">
        <v>81</v>
      </c>
      <c r="AF5779">
        <v>94</v>
      </c>
      <c r="AG5779">
        <v>93</v>
      </c>
      <c r="AH5779">
        <v>79</v>
      </c>
      <c r="AI5779">
        <v>81</v>
      </c>
      <c r="AJ5779">
        <v>94</v>
      </c>
      <c r="AK5779">
        <v>93</v>
      </c>
      <c r="AL5779">
        <v>79</v>
      </c>
      <c r="AM5779">
        <v>81</v>
      </c>
    </row>
    <row r="5780" spans="1:39" x14ac:dyDescent="0.15">
      <c r="A5780" t="s">
        <v>213</v>
      </c>
      <c r="B5780">
        <v>70</v>
      </c>
      <c r="C5780">
        <v>2</v>
      </c>
      <c r="D5780">
        <v>0</v>
      </c>
      <c r="E5780" t="s">
        <v>31</v>
      </c>
      <c r="F5780" t="s">
        <v>206</v>
      </c>
      <c r="G5780">
        <v>1</v>
      </c>
      <c r="H5780">
        <v>2</v>
      </c>
      <c r="I5780">
        <v>8</v>
      </c>
      <c r="J5780">
        <v>442</v>
      </c>
      <c r="K5780">
        <v>280.66000000000003</v>
      </c>
      <c r="L5780">
        <v>280.66000000000003</v>
      </c>
      <c r="M5780">
        <v>100.7306</v>
      </c>
      <c r="N5780">
        <v>1</v>
      </c>
      <c r="O5780">
        <v>1</v>
      </c>
      <c r="P5780">
        <v>5</v>
      </c>
      <c r="Q5780">
        <v>235</v>
      </c>
      <c r="R5780">
        <v>135.76</v>
      </c>
      <c r="S5780">
        <v>135.76</v>
      </c>
      <c r="T5780">
        <v>50.460599999999999</v>
      </c>
      <c r="U5780">
        <v>1</v>
      </c>
      <c r="V5780">
        <v>1</v>
      </c>
      <c r="W5780">
        <v>3</v>
      </c>
      <c r="X5780">
        <v>207</v>
      </c>
      <c r="Y5780">
        <v>144.9</v>
      </c>
      <c r="Z5780">
        <v>144.9</v>
      </c>
      <c r="AA5780">
        <v>50.27</v>
      </c>
      <c r="AB5780">
        <v>1</v>
      </c>
      <c r="AC5780">
        <v>1</v>
      </c>
      <c r="AD5780">
        <v>1</v>
      </c>
      <c r="AE5780">
        <v>1</v>
      </c>
      <c r="AF5780">
        <v>1</v>
      </c>
      <c r="AG5780">
        <v>1</v>
      </c>
      <c r="AH5780">
        <v>1</v>
      </c>
      <c r="AI5780">
        <v>1</v>
      </c>
      <c r="AJ5780">
        <v>1</v>
      </c>
      <c r="AK5780">
        <v>1</v>
      </c>
      <c r="AL5780">
        <v>1</v>
      </c>
      <c r="AM5780">
        <v>1</v>
      </c>
    </row>
    <row r="5781" spans="1:39" x14ac:dyDescent="0.15">
      <c r="A5781" t="s">
        <v>213</v>
      </c>
      <c r="B5781">
        <v>70</v>
      </c>
      <c r="C5781">
        <v>2</v>
      </c>
      <c r="D5781">
        <v>0</v>
      </c>
      <c r="E5781" t="s">
        <v>32</v>
      </c>
      <c r="F5781" t="s">
        <v>206</v>
      </c>
      <c r="G5781">
        <v>1714</v>
      </c>
      <c r="H5781">
        <v>5135</v>
      </c>
      <c r="I5781">
        <v>11609</v>
      </c>
      <c r="J5781">
        <v>597981.82999999996</v>
      </c>
      <c r="K5781">
        <v>437966.59</v>
      </c>
      <c r="L5781">
        <v>383826.17</v>
      </c>
      <c r="M5781">
        <v>187705.3597</v>
      </c>
      <c r="N5781">
        <v>1714</v>
      </c>
      <c r="O5781">
        <v>2323</v>
      </c>
      <c r="P5781">
        <v>5466</v>
      </c>
      <c r="Q5781">
        <v>262606.78000000003</v>
      </c>
      <c r="R5781">
        <v>186284.25</v>
      </c>
      <c r="S5781">
        <v>140470</v>
      </c>
      <c r="T5781">
        <v>91784.401400000002</v>
      </c>
      <c r="U5781">
        <v>1714</v>
      </c>
      <c r="V5781">
        <v>2812</v>
      </c>
      <c r="W5781">
        <v>6143</v>
      </c>
      <c r="X5781">
        <v>335375.05</v>
      </c>
      <c r="Y5781">
        <v>251682.34</v>
      </c>
      <c r="Z5781">
        <v>243356.17</v>
      </c>
      <c r="AA5781">
        <v>95920.958299999998</v>
      </c>
      <c r="AB5781">
        <v>1696</v>
      </c>
      <c r="AC5781">
        <v>1647</v>
      </c>
      <c r="AD5781">
        <v>1396</v>
      </c>
      <c r="AE5781">
        <v>1420</v>
      </c>
      <c r="AF5781">
        <v>1696</v>
      </c>
      <c r="AG5781">
        <v>1647</v>
      </c>
      <c r="AH5781">
        <v>1396</v>
      </c>
      <c r="AI5781">
        <v>1420</v>
      </c>
      <c r="AJ5781">
        <v>1696</v>
      </c>
      <c r="AK5781">
        <v>1647</v>
      </c>
      <c r="AL5781">
        <v>1396</v>
      </c>
      <c r="AM5781">
        <v>1420</v>
      </c>
    </row>
    <row r="5782" spans="1:39" x14ac:dyDescent="0.15">
      <c r="A5782" t="s">
        <v>213</v>
      </c>
      <c r="B5782">
        <v>70</v>
      </c>
      <c r="C5782">
        <v>2</v>
      </c>
      <c r="D5782">
        <v>1</v>
      </c>
      <c r="E5782" t="s">
        <v>28</v>
      </c>
      <c r="F5782" t="s">
        <v>206</v>
      </c>
      <c r="G5782">
        <v>20462</v>
      </c>
      <c r="H5782">
        <v>63313</v>
      </c>
      <c r="I5782">
        <v>128301</v>
      </c>
      <c r="J5782">
        <v>6158514.4199999999</v>
      </c>
      <c r="K5782">
        <v>5041578.28</v>
      </c>
      <c r="L5782">
        <v>4313939.8899999997</v>
      </c>
      <c r="M5782">
        <v>1990284.7823000001</v>
      </c>
      <c r="N5782">
        <v>20462</v>
      </c>
      <c r="O5782">
        <v>30262</v>
      </c>
      <c r="P5782">
        <v>70553</v>
      </c>
      <c r="Q5782">
        <v>3196744.94</v>
      </c>
      <c r="R5782">
        <v>2525082.4300000002</v>
      </c>
      <c r="S5782">
        <v>1903099.76</v>
      </c>
      <c r="T5782">
        <v>1138694.0083999999</v>
      </c>
      <c r="U5782">
        <v>20462</v>
      </c>
      <c r="V5782">
        <v>33051</v>
      </c>
      <c r="W5782">
        <v>57748</v>
      </c>
      <c r="X5782">
        <v>2961769.48</v>
      </c>
      <c r="Y5782">
        <v>2516495.85</v>
      </c>
      <c r="Z5782">
        <v>2410840.13</v>
      </c>
      <c r="AA5782">
        <v>851590.77390000003</v>
      </c>
      <c r="AB5782">
        <v>19806</v>
      </c>
      <c r="AC5782">
        <v>20093</v>
      </c>
      <c r="AD5782">
        <v>13229</v>
      </c>
      <c r="AE5782">
        <v>18940</v>
      </c>
      <c r="AF5782">
        <v>19806</v>
      </c>
      <c r="AG5782">
        <v>20093</v>
      </c>
      <c r="AH5782">
        <v>13229</v>
      </c>
      <c r="AI5782">
        <v>18940</v>
      </c>
      <c r="AJ5782">
        <v>19806</v>
      </c>
      <c r="AK5782">
        <v>20093</v>
      </c>
      <c r="AL5782">
        <v>13229</v>
      </c>
      <c r="AM5782">
        <v>18940</v>
      </c>
    </row>
    <row r="5783" spans="1:39" x14ac:dyDescent="0.15">
      <c r="A5783" t="s">
        <v>213</v>
      </c>
      <c r="B5783">
        <v>70</v>
      </c>
      <c r="C5783">
        <v>2</v>
      </c>
      <c r="D5783">
        <v>1</v>
      </c>
      <c r="E5783" t="s">
        <v>30</v>
      </c>
      <c r="F5783" t="s">
        <v>206</v>
      </c>
      <c r="G5783">
        <v>2260</v>
      </c>
      <c r="H5783">
        <v>7107</v>
      </c>
      <c r="I5783">
        <v>13991</v>
      </c>
      <c r="J5783">
        <v>683937.46</v>
      </c>
      <c r="K5783">
        <v>562881.07999999996</v>
      </c>
      <c r="L5783">
        <v>471157.2</v>
      </c>
      <c r="M5783">
        <v>217481.5312</v>
      </c>
      <c r="N5783">
        <v>2260</v>
      </c>
      <c r="O5783">
        <v>3400</v>
      </c>
      <c r="P5783">
        <v>7638</v>
      </c>
      <c r="Q5783">
        <v>353584.82</v>
      </c>
      <c r="R5783">
        <v>280845.53999999998</v>
      </c>
      <c r="S5783">
        <v>205514.75</v>
      </c>
      <c r="T5783">
        <v>124198.607</v>
      </c>
      <c r="U5783">
        <v>2260</v>
      </c>
      <c r="V5783">
        <v>3707</v>
      </c>
      <c r="W5783">
        <v>6353</v>
      </c>
      <c r="X5783">
        <v>330352.64000000001</v>
      </c>
      <c r="Y5783">
        <v>282035.53999999998</v>
      </c>
      <c r="Z5783">
        <v>265642.45</v>
      </c>
      <c r="AA5783">
        <v>93282.924199999994</v>
      </c>
      <c r="AB5783">
        <v>2157</v>
      </c>
      <c r="AC5783">
        <v>2230</v>
      </c>
      <c r="AD5783">
        <v>1327</v>
      </c>
      <c r="AE5783">
        <v>2201</v>
      </c>
      <c r="AF5783">
        <v>2157</v>
      </c>
      <c r="AG5783">
        <v>2230</v>
      </c>
      <c r="AH5783">
        <v>1327</v>
      </c>
      <c r="AI5783">
        <v>2201</v>
      </c>
      <c r="AJ5783">
        <v>2157</v>
      </c>
      <c r="AK5783">
        <v>2230</v>
      </c>
      <c r="AL5783">
        <v>1327</v>
      </c>
      <c r="AM5783">
        <v>2201</v>
      </c>
    </row>
    <row r="5784" spans="1:39" x14ac:dyDescent="0.15">
      <c r="A5784" t="s">
        <v>213</v>
      </c>
      <c r="B5784">
        <v>70</v>
      </c>
      <c r="C5784">
        <v>2</v>
      </c>
      <c r="D5784">
        <v>1</v>
      </c>
      <c r="E5784" t="s">
        <v>29</v>
      </c>
      <c r="F5784" t="s">
        <v>206</v>
      </c>
      <c r="G5784">
        <v>19308</v>
      </c>
      <c r="H5784">
        <v>64262</v>
      </c>
      <c r="I5784">
        <v>133229</v>
      </c>
      <c r="J5784">
        <v>6324650.3700000001</v>
      </c>
      <c r="K5784">
        <v>4923937.51</v>
      </c>
      <c r="L5784">
        <v>4234337.09</v>
      </c>
      <c r="M5784">
        <v>2059365.2098999999</v>
      </c>
      <c r="N5784">
        <v>19308</v>
      </c>
      <c r="O5784">
        <v>29325</v>
      </c>
      <c r="P5784">
        <v>69286</v>
      </c>
      <c r="Q5784">
        <v>3084045.87</v>
      </c>
      <c r="R5784">
        <v>2332373.9300000002</v>
      </c>
      <c r="S5784">
        <v>1753201.62</v>
      </c>
      <c r="T5784">
        <v>1121817.6732999999</v>
      </c>
      <c r="U5784">
        <v>19308</v>
      </c>
      <c r="V5784">
        <v>34937</v>
      </c>
      <c r="W5784">
        <v>63943</v>
      </c>
      <c r="X5784">
        <v>3240604.5</v>
      </c>
      <c r="Y5784">
        <v>2591563.58</v>
      </c>
      <c r="Z5784">
        <v>2481135.4700000002</v>
      </c>
      <c r="AA5784">
        <v>937547.53659999999</v>
      </c>
      <c r="AB5784">
        <v>18615</v>
      </c>
      <c r="AC5784">
        <v>19042</v>
      </c>
      <c r="AD5784">
        <v>12869</v>
      </c>
      <c r="AE5784">
        <v>18808</v>
      </c>
      <c r="AF5784">
        <v>18615</v>
      </c>
      <c r="AG5784">
        <v>19042</v>
      </c>
      <c r="AH5784">
        <v>12869</v>
      </c>
      <c r="AI5784">
        <v>18808</v>
      </c>
      <c r="AJ5784">
        <v>18615</v>
      </c>
      <c r="AK5784">
        <v>19042</v>
      </c>
      <c r="AL5784">
        <v>12869</v>
      </c>
      <c r="AM5784">
        <v>18808</v>
      </c>
    </row>
    <row r="5785" spans="1:39" x14ac:dyDescent="0.15">
      <c r="A5785" t="s">
        <v>213</v>
      </c>
      <c r="B5785">
        <v>70</v>
      </c>
      <c r="C5785">
        <v>2</v>
      </c>
      <c r="D5785">
        <v>1</v>
      </c>
      <c r="E5785" t="s">
        <v>31</v>
      </c>
      <c r="F5785" t="s">
        <v>206</v>
      </c>
      <c r="G5785">
        <v>91</v>
      </c>
      <c r="H5785">
        <v>325</v>
      </c>
      <c r="I5785">
        <v>633</v>
      </c>
      <c r="J5785">
        <v>29657.27</v>
      </c>
      <c r="K5785">
        <v>23346.01</v>
      </c>
      <c r="L5785">
        <v>19530.21</v>
      </c>
      <c r="M5785">
        <v>9769.2716999999993</v>
      </c>
      <c r="N5785">
        <v>91</v>
      </c>
      <c r="O5785">
        <v>151</v>
      </c>
      <c r="P5785">
        <v>345</v>
      </c>
      <c r="Q5785">
        <v>15312.68</v>
      </c>
      <c r="R5785">
        <v>11781.9</v>
      </c>
      <c r="S5785">
        <v>8983.7000000000007</v>
      </c>
      <c r="T5785">
        <v>5652.1850999999997</v>
      </c>
      <c r="U5785">
        <v>91</v>
      </c>
      <c r="V5785">
        <v>174</v>
      </c>
      <c r="W5785">
        <v>288</v>
      </c>
      <c r="X5785">
        <v>14344.59</v>
      </c>
      <c r="Y5785">
        <v>11564.11</v>
      </c>
      <c r="Z5785">
        <v>10546.51</v>
      </c>
      <c r="AA5785">
        <v>4117.0865999999996</v>
      </c>
      <c r="AB5785">
        <v>86</v>
      </c>
      <c r="AC5785">
        <v>90</v>
      </c>
      <c r="AD5785">
        <v>59</v>
      </c>
      <c r="AE5785">
        <v>88</v>
      </c>
      <c r="AF5785">
        <v>86</v>
      </c>
      <c r="AG5785">
        <v>90</v>
      </c>
      <c r="AH5785">
        <v>59</v>
      </c>
      <c r="AI5785">
        <v>88</v>
      </c>
      <c r="AJ5785">
        <v>86</v>
      </c>
      <c r="AK5785">
        <v>90</v>
      </c>
      <c r="AL5785">
        <v>59</v>
      </c>
      <c r="AM5785">
        <v>88</v>
      </c>
    </row>
    <row r="5786" spans="1:39" x14ac:dyDescent="0.15">
      <c r="A5786" t="s">
        <v>213</v>
      </c>
      <c r="B5786">
        <v>70</v>
      </c>
      <c r="C5786">
        <v>2</v>
      </c>
      <c r="D5786">
        <v>1</v>
      </c>
      <c r="E5786" t="s">
        <v>32</v>
      </c>
      <c r="F5786" t="s">
        <v>206</v>
      </c>
      <c r="G5786">
        <v>1605</v>
      </c>
      <c r="H5786">
        <v>5476</v>
      </c>
      <c r="I5786">
        <v>11353</v>
      </c>
      <c r="J5786">
        <v>561619.15</v>
      </c>
      <c r="K5786">
        <v>429813.31</v>
      </c>
      <c r="L5786">
        <v>377427.42</v>
      </c>
      <c r="M5786">
        <v>178297.9596</v>
      </c>
      <c r="N5786">
        <v>1605</v>
      </c>
      <c r="O5786">
        <v>2471</v>
      </c>
      <c r="P5786">
        <v>5355</v>
      </c>
      <c r="Q5786">
        <v>244543.13</v>
      </c>
      <c r="R5786">
        <v>183894.78</v>
      </c>
      <c r="S5786">
        <v>140725.94</v>
      </c>
      <c r="T5786">
        <v>87759.025399999999</v>
      </c>
      <c r="U5786">
        <v>1605</v>
      </c>
      <c r="V5786">
        <v>3005</v>
      </c>
      <c r="W5786">
        <v>5998</v>
      </c>
      <c r="X5786">
        <v>317076.02</v>
      </c>
      <c r="Y5786">
        <v>245918.53</v>
      </c>
      <c r="Z5786">
        <v>236701.48</v>
      </c>
      <c r="AA5786">
        <v>90538.934200000003</v>
      </c>
      <c r="AB5786">
        <v>1576</v>
      </c>
      <c r="AC5786">
        <v>1561</v>
      </c>
      <c r="AD5786">
        <v>1089</v>
      </c>
      <c r="AE5786">
        <v>1505</v>
      </c>
      <c r="AF5786">
        <v>1576</v>
      </c>
      <c r="AG5786">
        <v>1561</v>
      </c>
      <c r="AH5786">
        <v>1089</v>
      </c>
      <c r="AI5786">
        <v>1505</v>
      </c>
      <c r="AJ5786">
        <v>1576</v>
      </c>
      <c r="AK5786">
        <v>1561</v>
      </c>
      <c r="AL5786">
        <v>1089</v>
      </c>
      <c r="AM5786">
        <v>1505</v>
      </c>
    </row>
    <row r="5787" spans="1:39" x14ac:dyDescent="0.15">
      <c r="A5787" t="s">
        <v>213</v>
      </c>
      <c r="B5787">
        <v>70</v>
      </c>
      <c r="C5787">
        <v>2</v>
      </c>
      <c r="D5787">
        <v>2</v>
      </c>
      <c r="E5787" t="s">
        <v>28</v>
      </c>
      <c r="F5787" t="s">
        <v>206</v>
      </c>
      <c r="G5787">
        <v>14223</v>
      </c>
      <c r="H5787">
        <v>38212</v>
      </c>
      <c r="I5787">
        <v>78589</v>
      </c>
      <c r="J5787">
        <v>4123363.13</v>
      </c>
      <c r="K5787">
        <v>3318948.8</v>
      </c>
      <c r="L5787">
        <v>2749808.32</v>
      </c>
      <c r="M5787">
        <v>1267575.8839</v>
      </c>
      <c r="N5787">
        <v>14223</v>
      </c>
      <c r="O5787">
        <v>18153</v>
      </c>
      <c r="P5787">
        <v>41967</v>
      </c>
      <c r="Q5787">
        <v>2134667.5299999998</v>
      </c>
      <c r="R5787">
        <v>1657937.18</v>
      </c>
      <c r="S5787">
        <v>1165445.45</v>
      </c>
      <c r="T5787">
        <v>709431.75529999996</v>
      </c>
      <c r="U5787">
        <v>14223</v>
      </c>
      <c r="V5787">
        <v>20059</v>
      </c>
      <c r="W5787">
        <v>36622</v>
      </c>
      <c r="X5787">
        <v>1988695.6</v>
      </c>
      <c r="Y5787">
        <v>1661011.62</v>
      </c>
      <c r="Z5787">
        <v>1584362.87</v>
      </c>
      <c r="AA5787">
        <v>558144.12860000005</v>
      </c>
      <c r="AB5787">
        <v>13710</v>
      </c>
      <c r="AC5787">
        <v>13908</v>
      </c>
      <c r="AD5787">
        <v>8219</v>
      </c>
      <c r="AE5787">
        <v>13026</v>
      </c>
      <c r="AF5787">
        <v>13710</v>
      </c>
      <c r="AG5787">
        <v>13908</v>
      </c>
      <c r="AH5787">
        <v>8219</v>
      </c>
      <c r="AI5787">
        <v>13026</v>
      </c>
      <c r="AJ5787">
        <v>13710</v>
      </c>
      <c r="AK5787">
        <v>13908</v>
      </c>
      <c r="AL5787">
        <v>8219</v>
      </c>
      <c r="AM5787">
        <v>13026</v>
      </c>
    </row>
    <row r="5788" spans="1:39" x14ac:dyDescent="0.15">
      <c r="A5788" t="s">
        <v>213</v>
      </c>
      <c r="B5788">
        <v>70</v>
      </c>
      <c r="C5788">
        <v>2</v>
      </c>
      <c r="D5788">
        <v>2</v>
      </c>
      <c r="E5788" t="s">
        <v>30</v>
      </c>
      <c r="F5788" t="s">
        <v>206</v>
      </c>
      <c r="G5788">
        <v>1760</v>
      </c>
      <c r="H5788">
        <v>4804</v>
      </c>
      <c r="I5788">
        <v>9828</v>
      </c>
      <c r="J5788">
        <v>507269.64</v>
      </c>
      <c r="K5788">
        <v>409918.07</v>
      </c>
      <c r="L5788">
        <v>335886.18</v>
      </c>
      <c r="M5788">
        <v>155800.79209999999</v>
      </c>
      <c r="N5788">
        <v>1760</v>
      </c>
      <c r="O5788">
        <v>2258</v>
      </c>
      <c r="P5788">
        <v>5187</v>
      </c>
      <c r="Q5788">
        <v>258804.08</v>
      </c>
      <c r="R5788">
        <v>202995.54</v>
      </c>
      <c r="S5788">
        <v>139699.68</v>
      </c>
      <c r="T5788">
        <v>85201.8802</v>
      </c>
      <c r="U5788">
        <v>1760</v>
      </c>
      <c r="V5788">
        <v>2546</v>
      </c>
      <c r="W5788">
        <v>4641</v>
      </c>
      <c r="X5788">
        <v>248465.56</v>
      </c>
      <c r="Y5788">
        <v>206922.53</v>
      </c>
      <c r="Z5788">
        <v>196186.5</v>
      </c>
      <c r="AA5788">
        <v>70598.911900000006</v>
      </c>
      <c r="AB5788">
        <v>1646</v>
      </c>
      <c r="AC5788">
        <v>1716</v>
      </c>
      <c r="AD5788">
        <v>974</v>
      </c>
      <c r="AE5788">
        <v>1713</v>
      </c>
      <c r="AF5788">
        <v>1646</v>
      </c>
      <c r="AG5788">
        <v>1716</v>
      </c>
      <c r="AH5788">
        <v>974</v>
      </c>
      <c r="AI5788">
        <v>1713</v>
      </c>
      <c r="AJ5788">
        <v>1646</v>
      </c>
      <c r="AK5788">
        <v>1716</v>
      </c>
      <c r="AL5788">
        <v>974</v>
      </c>
      <c r="AM5788">
        <v>1713</v>
      </c>
    </row>
    <row r="5789" spans="1:39" x14ac:dyDescent="0.15">
      <c r="A5789" t="s">
        <v>213</v>
      </c>
      <c r="B5789">
        <v>70</v>
      </c>
      <c r="C5789">
        <v>2</v>
      </c>
      <c r="D5789">
        <v>2</v>
      </c>
      <c r="E5789" t="s">
        <v>29</v>
      </c>
      <c r="F5789" t="s">
        <v>206</v>
      </c>
      <c r="G5789">
        <v>7353</v>
      </c>
      <c r="H5789">
        <v>20372</v>
      </c>
      <c r="I5789">
        <v>44144</v>
      </c>
      <c r="J5789">
        <v>2302126.63</v>
      </c>
      <c r="K5789">
        <v>1764490.82</v>
      </c>
      <c r="L5789">
        <v>1467008.55</v>
      </c>
      <c r="M5789">
        <v>712390.29070000001</v>
      </c>
      <c r="N5789">
        <v>7353</v>
      </c>
      <c r="O5789">
        <v>9414</v>
      </c>
      <c r="P5789">
        <v>22539</v>
      </c>
      <c r="Q5789">
        <v>1142122.3799999999</v>
      </c>
      <c r="R5789">
        <v>850440.17</v>
      </c>
      <c r="S5789">
        <v>593471.76</v>
      </c>
      <c r="T5789">
        <v>383143.42</v>
      </c>
      <c r="U5789">
        <v>7353</v>
      </c>
      <c r="V5789">
        <v>10958</v>
      </c>
      <c r="W5789">
        <v>21605</v>
      </c>
      <c r="X5789">
        <v>1160004.25</v>
      </c>
      <c r="Y5789">
        <v>914050.65</v>
      </c>
      <c r="Z5789">
        <v>873536.79</v>
      </c>
      <c r="AA5789">
        <v>329246.87070000003</v>
      </c>
      <c r="AB5789">
        <v>7061</v>
      </c>
      <c r="AC5789">
        <v>7189</v>
      </c>
      <c r="AD5789">
        <v>4227</v>
      </c>
      <c r="AE5789">
        <v>7180</v>
      </c>
      <c r="AF5789">
        <v>7061</v>
      </c>
      <c r="AG5789">
        <v>7189</v>
      </c>
      <c r="AH5789">
        <v>4227</v>
      </c>
      <c r="AI5789">
        <v>7180</v>
      </c>
      <c r="AJ5789">
        <v>7061</v>
      </c>
      <c r="AK5789">
        <v>7189</v>
      </c>
      <c r="AL5789">
        <v>4227</v>
      </c>
      <c r="AM5789">
        <v>7180</v>
      </c>
    </row>
    <row r="5790" spans="1:39" x14ac:dyDescent="0.15">
      <c r="A5790" t="s">
        <v>213</v>
      </c>
      <c r="B5790">
        <v>70</v>
      </c>
      <c r="C5790">
        <v>2</v>
      </c>
      <c r="D5790">
        <v>2</v>
      </c>
      <c r="E5790" t="s">
        <v>31</v>
      </c>
      <c r="F5790" t="s">
        <v>206</v>
      </c>
      <c r="G5790">
        <v>16</v>
      </c>
      <c r="H5790">
        <v>51</v>
      </c>
      <c r="I5790">
        <v>86</v>
      </c>
      <c r="J5790">
        <v>4843.66</v>
      </c>
      <c r="K5790">
        <v>3958.54</v>
      </c>
      <c r="L5790">
        <v>2758.69</v>
      </c>
      <c r="M5790">
        <v>1575.2559000000001</v>
      </c>
      <c r="N5790">
        <v>16</v>
      </c>
      <c r="O5790">
        <v>20</v>
      </c>
      <c r="P5790">
        <v>45</v>
      </c>
      <c r="Q5790">
        <v>2397.7399999999998</v>
      </c>
      <c r="R5790">
        <v>2016.25</v>
      </c>
      <c r="S5790">
        <v>926.07</v>
      </c>
      <c r="T5790">
        <v>894.88919999999996</v>
      </c>
      <c r="U5790">
        <v>16</v>
      </c>
      <c r="V5790">
        <v>31</v>
      </c>
      <c r="W5790">
        <v>41</v>
      </c>
      <c r="X5790">
        <v>2445.92</v>
      </c>
      <c r="Y5790">
        <v>1942.29</v>
      </c>
      <c r="Z5790">
        <v>1832.62</v>
      </c>
      <c r="AA5790">
        <v>680.36670000000004</v>
      </c>
      <c r="AB5790">
        <v>15</v>
      </c>
      <c r="AC5790">
        <v>16</v>
      </c>
      <c r="AD5790">
        <v>7</v>
      </c>
      <c r="AE5790">
        <v>16</v>
      </c>
      <c r="AF5790">
        <v>15</v>
      </c>
      <c r="AG5790">
        <v>16</v>
      </c>
      <c r="AH5790">
        <v>7</v>
      </c>
      <c r="AI5790">
        <v>16</v>
      </c>
      <c r="AJ5790">
        <v>15</v>
      </c>
      <c r="AK5790">
        <v>16</v>
      </c>
      <c r="AL5790">
        <v>7</v>
      </c>
      <c r="AM5790">
        <v>16</v>
      </c>
    </row>
    <row r="5791" spans="1:39" x14ac:dyDescent="0.15">
      <c r="A5791" t="s">
        <v>213</v>
      </c>
      <c r="B5791">
        <v>70</v>
      </c>
      <c r="C5791">
        <v>2</v>
      </c>
      <c r="D5791">
        <v>2</v>
      </c>
      <c r="E5791" t="s">
        <v>32</v>
      </c>
      <c r="F5791" t="s">
        <v>206</v>
      </c>
      <c r="G5791">
        <v>1487</v>
      </c>
      <c r="H5791">
        <v>4442</v>
      </c>
      <c r="I5791">
        <v>9667</v>
      </c>
      <c r="J5791">
        <v>511708.98</v>
      </c>
      <c r="K5791">
        <v>384744.64</v>
      </c>
      <c r="L5791">
        <v>330842.96999999997</v>
      </c>
      <c r="M5791">
        <v>155799.60380000001</v>
      </c>
      <c r="N5791">
        <v>1487</v>
      </c>
      <c r="O5791">
        <v>1969</v>
      </c>
      <c r="P5791">
        <v>4456</v>
      </c>
      <c r="Q5791">
        <v>225056.93</v>
      </c>
      <c r="R5791">
        <v>165733.97</v>
      </c>
      <c r="S5791">
        <v>121012.36</v>
      </c>
      <c r="T5791">
        <v>75586.934099999999</v>
      </c>
      <c r="U5791">
        <v>1487</v>
      </c>
      <c r="V5791">
        <v>2473</v>
      </c>
      <c r="W5791">
        <v>5211</v>
      </c>
      <c r="X5791">
        <v>286652.05</v>
      </c>
      <c r="Y5791">
        <v>219010.67</v>
      </c>
      <c r="Z5791">
        <v>209830.61</v>
      </c>
      <c r="AA5791">
        <v>80212.669699999999</v>
      </c>
      <c r="AB5791">
        <v>1443</v>
      </c>
      <c r="AC5791">
        <v>1425</v>
      </c>
      <c r="AD5791">
        <v>943</v>
      </c>
      <c r="AE5791">
        <v>1392</v>
      </c>
      <c r="AF5791">
        <v>1443</v>
      </c>
      <c r="AG5791">
        <v>1425</v>
      </c>
      <c r="AH5791">
        <v>943</v>
      </c>
      <c r="AI5791">
        <v>1392</v>
      </c>
      <c r="AJ5791">
        <v>1443</v>
      </c>
      <c r="AK5791">
        <v>1425</v>
      </c>
      <c r="AL5791">
        <v>943</v>
      </c>
      <c r="AM5791">
        <v>1392</v>
      </c>
    </row>
    <row r="5792" spans="1:39" x14ac:dyDescent="0.15">
      <c r="A5792" t="s">
        <v>213</v>
      </c>
      <c r="B5792">
        <v>100</v>
      </c>
      <c r="C5792">
        <v>1</v>
      </c>
      <c r="D5792">
        <v>0</v>
      </c>
      <c r="E5792" t="s">
        <v>28</v>
      </c>
      <c r="F5792" t="s">
        <v>206</v>
      </c>
      <c r="G5792">
        <v>124942</v>
      </c>
      <c r="H5792">
        <v>131625</v>
      </c>
      <c r="I5792">
        <v>188461</v>
      </c>
      <c r="J5792">
        <v>8865351.5800000001</v>
      </c>
      <c r="K5792">
        <v>7094084.1900000004</v>
      </c>
      <c r="L5792">
        <v>6452870.2800000003</v>
      </c>
      <c r="M5792">
        <v>2834215.7689999999</v>
      </c>
      <c r="N5792">
        <v>35101</v>
      </c>
      <c r="O5792">
        <v>36895</v>
      </c>
      <c r="P5792">
        <v>57041</v>
      </c>
      <c r="Q5792">
        <v>2740853.1</v>
      </c>
      <c r="R5792">
        <v>2121356.2400000002</v>
      </c>
      <c r="S5792">
        <v>1736913.71</v>
      </c>
      <c r="T5792">
        <v>929327.00520000001</v>
      </c>
      <c r="U5792">
        <v>89841</v>
      </c>
      <c r="V5792">
        <v>94730</v>
      </c>
      <c r="W5792">
        <v>131420</v>
      </c>
      <c r="X5792">
        <v>6124498.4800000004</v>
      </c>
      <c r="Y5792">
        <v>4972727.95</v>
      </c>
      <c r="Z5792">
        <v>4715956.57</v>
      </c>
      <c r="AA5792">
        <v>1904888.7638000001</v>
      </c>
      <c r="AB5792">
        <v>123146</v>
      </c>
      <c r="AC5792">
        <v>73235</v>
      </c>
      <c r="AD5792">
        <v>45648</v>
      </c>
      <c r="AE5792">
        <v>48902</v>
      </c>
      <c r="AF5792">
        <v>34567</v>
      </c>
      <c r="AG5792">
        <v>32502</v>
      </c>
      <c r="AH5792">
        <v>20122</v>
      </c>
      <c r="AI5792">
        <v>17670</v>
      </c>
      <c r="AJ5792">
        <v>88579</v>
      </c>
      <c r="AK5792">
        <v>40733</v>
      </c>
      <c r="AL5792">
        <v>25526</v>
      </c>
      <c r="AM5792">
        <v>31232</v>
      </c>
    </row>
    <row r="5793" spans="1:39" x14ac:dyDescent="0.15">
      <c r="A5793" t="s">
        <v>213</v>
      </c>
      <c r="B5793">
        <v>100</v>
      </c>
      <c r="C5793">
        <v>1</v>
      </c>
      <c r="D5793">
        <v>0</v>
      </c>
      <c r="E5793" t="s">
        <v>30</v>
      </c>
      <c r="F5793" t="s">
        <v>206</v>
      </c>
      <c r="G5793">
        <v>152</v>
      </c>
      <c r="H5793">
        <v>158</v>
      </c>
      <c r="I5793">
        <v>217</v>
      </c>
      <c r="J5793">
        <v>11164.92</v>
      </c>
      <c r="K5793">
        <v>8953.5300000000007</v>
      </c>
      <c r="L5793">
        <v>8037.64</v>
      </c>
      <c r="M5793">
        <v>3313.1475</v>
      </c>
      <c r="N5793">
        <v>40</v>
      </c>
      <c r="O5793">
        <v>42</v>
      </c>
      <c r="P5793">
        <v>64</v>
      </c>
      <c r="Q5793">
        <v>3225.67</v>
      </c>
      <c r="R5793">
        <v>2426.8000000000002</v>
      </c>
      <c r="S5793">
        <v>1783.31</v>
      </c>
      <c r="T5793">
        <v>1044.8167000000001</v>
      </c>
      <c r="U5793">
        <v>112</v>
      </c>
      <c r="V5793">
        <v>116</v>
      </c>
      <c r="W5793">
        <v>153</v>
      </c>
      <c r="X5793">
        <v>7939.25</v>
      </c>
      <c r="Y5793">
        <v>6526.73</v>
      </c>
      <c r="Z5793">
        <v>6254.33</v>
      </c>
      <c r="AA5793">
        <v>2268.3308000000002</v>
      </c>
      <c r="AB5793">
        <v>148</v>
      </c>
      <c r="AC5793">
        <v>95</v>
      </c>
      <c r="AD5793">
        <v>37</v>
      </c>
      <c r="AE5793">
        <v>92</v>
      </c>
      <c r="AF5793">
        <v>38</v>
      </c>
      <c r="AG5793">
        <v>39</v>
      </c>
      <c r="AH5793">
        <v>21</v>
      </c>
      <c r="AI5793">
        <v>32</v>
      </c>
      <c r="AJ5793">
        <v>110</v>
      </c>
      <c r="AK5793">
        <v>56</v>
      </c>
      <c r="AL5793">
        <v>16</v>
      </c>
      <c r="AM5793">
        <v>60</v>
      </c>
    </row>
    <row r="5794" spans="1:39" x14ac:dyDescent="0.15">
      <c r="A5794" t="s">
        <v>213</v>
      </c>
      <c r="B5794">
        <v>100</v>
      </c>
      <c r="C5794">
        <v>1</v>
      </c>
      <c r="D5794">
        <v>0</v>
      </c>
      <c r="E5794" t="s">
        <v>29</v>
      </c>
      <c r="F5794" t="s">
        <v>206</v>
      </c>
      <c r="G5794">
        <v>716</v>
      </c>
      <c r="H5794">
        <v>805</v>
      </c>
      <c r="I5794">
        <v>1266</v>
      </c>
      <c r="J5794">
        <v>57253.33</v>
      </c>
      <c r="K5794">
        <v>42682.14</v>
      </c>
      <c r="L5794">
        <v>39216.910000000003</v>
      </c>
      <c r="M5794">
        <v>19374.346000000001</v>
      </c>
      <c r="N5794">
        <v>217</v>
      </c>
      <c r="O5794">
        <v>244</v>
      </c>
      <c r="P5794">
        <v>447</v>
      </c>
      <c r="Q5794">
        <v>19064.46</v>
      </c>
      <c r="R5794">
        <v>13415.87</v>
      </c>
      <c r="S5794">
        <v>11504.23</v>
      </c>
      <c r="T5794">
        <v>7817.7148999999999</v>
      </c>
      <c r="U5794">
        <v>499</v>
      </c>
      <c r="V5794">
        <v>561</v>
      </c>
      <c r="W5794">
        <v>819</v>
      </c>
      <c r="X5794">
        <v>38188.870000000003</v>
      </c>
      <c r="Y5794">
        <v>29266.27</v>
      </c>
      <c r="Z5794">
        <v>27712.68</v>
      </c>
      <c r="AA5794">
        <v>11556.631100000001</v>
      </c>
      <c r="AB5794">
        <v>712</v>
      </c>
      <c r="AC5794">
        <v>354</v>
      </c>
      <c r="AD5794">
        <v>242</v>
      </c>
      <c r="AE5794">
        <v>296</v>
      </c>
      <c r="AF5794">
        <v>214</v>
      </c>
      <c r="AG5794">
        <v>212</v>
      </c>
      <c r="AH5794">
        <v>158</v>
      </c>
      <c r="AI5794">
        <v>152</v>
      </c>
      <c r="AJ5794">
        <v>498</v>
      </c>
      <c r="AK5794">
        <v>142</v>
      </c>
      <c r="AL5794">
        <v>84</v>
      </c>
      <c r="AM5794">
        <v>144</v>
      </c>
    </row>
    <row r="5795" spans="1:39" x14ac:dyDescent="0.15">
      <c r="A5795" t="s">
        <v>213</v>
      </c>
      <c r="B5795">
        <v>100</v>
      </c>
      <c r="C5795">
        <v>1</v>
      </c>
      <c r="D5795">
        <v>0</v>
      </c>
      <c r="E5795" t="s">
        <v>32</v>
      </c>
      <c r="F5795" t="s">
        <v>206</v>
      </c>
      <c r="G5795">
        <v>6334</v>
      </c>
      <c r="H5795">
        <v>6910</v>
      </c>
      <c r="I5795">
        <v>11676</v>
      </c>
      <c r="J5795">
        <v>587024.32999999996</v>
      </c>
      <c r="K5795">
        <v>415059.31</v>
      </c>
      <c r="L5795">
        <v>393030.32</v>
      </c>
      <c r="M5795">
        <v>181176.33549999999</v>
      </c>
      <c r="N5795">
        <v>1220</v>
      </c>
      <c r="O5795">
        <v>1313</v>
      </c>
      <c r="P5795">
        <v>2236</v>
      </c>
      <c r="Q5795">
        <v>114259.89</v>
      </c>
      <c r="R5795">
        <v>80657.78</v>
      </c>
      <c r="S5795">
        <v>63390.99</v>
      </c>
      <c r="T5795">
        <v>36897.961000000003</v>
      </c>
      <c r="U5795">
        <v>5114</v>
      </c>
      <c r="V5795">
        <v>5597</v>
      </c>
      <c r="W5795">
        <v>9440</v>
      </c>
      <c r="X5795">
        <v>472764.44</v>
      </c>
      <c r="Y5795">
        <v>334401.53000000003</v>
      </c>
      <c r="Z5795">
        <v>329639.33</v>
      </c>
      <c r="AA5795">
        <v>144278.37450000001</v>
      </c>
      <c r="AB5795">
        <v>6266</v>
      </c>
      <c r="AC5795">
        <v>3265</v>
      </c>
      <c r="AD5795">
        <v>2271</v>
      </c>
      <c r="AE5795">
        <v>3380</v>
      </c>
      <c r="AF5795">
        <v>1199</v>
      </c>
      <c r="AG5795">
        <v>892</v>
      </c>
      <c r="AH5795">
        <v>653</v>
      </c>
      <c r="AI5795">
        <v>926</v>
      </c>
      <c r="AJ5795">
        <v>5067</v>
      </c>
      <c r="AK5795">
        <v>2373</v>
      </c>
      <c r="AL5795">
        <v>1618</v>
      </c>
      <c r="AM5795">
        <v>2454</v>
      </c>
    </row>
    <row r="5796" spans="1:39" x14ac:dyDescent="0.15">
      <c r="A5796" t="s">
        <v>213</v>
      </c>
      <c r="B5796">
        <v>100</v>
      </c>
      <c r="C5796">
        <v>1</v>
      </c>
      <c r="D5796">
        <v>1</v>
      </c>
      <c r="E5796" t="s">
        <v>28</v>
      </c>
      <c r="F5796" t="s">
        <v>206</v>
      </c>
      <c r="G5796">
        <v>56627</v>
      </c>
      <c r="H5796">
        <v>65188</v>
      </c>
      <c r="I5796">
        <v>98099</v>
      </c>
      <c r="J5796">
        <v>4105801.38</v>
      </c>
      <c r="K5796">
        <v>3447291.56</v>
      </c>
      <c r="L5796">
        <v>3145612.17</v>
      </c>
      <c r="M5796">
        <v>1382670.6291</v>
      </c>
      <c r="N5796">
        <v>21683</v>
      </c>
      <c r="O5796">
        <v>24885</v>
      </c>
      <c r="P5796">
        <v>42956</v>
      </c>
      <c r="Q5796">
        <v>1667051.07</v>
      </c>
      <c r="R5796">
        <v>1359439.21</v>
      </c>
      <c r="S5796">
        <v>1129468.25</v>
      </c>
      <c r="T5796">
        <v>637675.39930000005</v>
      </c>
      <c r="U5796">
        <v>34944</v>
      </c>
      <c r="V5796">
        <v>40303</v>
      </c>
      <c r="W5796">
        <v>55143</v>
      </c>
      <c r="X5796">
        <v>2438750.31</v>
      </c>
      <c r="Y5796">
        <v>2087852.35</v>
      </c>
      <c r="Z5796">
        <v>2016143.92</v>
      </c>
      <c r="AA5796">
        <v>744995.22979999997</v>
      </c>
      <c r="AB5796">
        <v>54660</v>
      </c>
      <c r="AC5796">
        <v>48728</v>
      </c>
      <c r="AD5796">
        <v>23916</v>
      </c>
      <c r="AE5796">
        <v>45612</v>
      </c>
      <c r="AF5796">
        <v>20886</v>
      </c>
      <c r="AG5796">
        <v>20644</v>
      </c>
      <c r="AH5796">
        <v>12220</v>
      </c>
      <c r="AI5796">
        <v>18738</v>
      </c>
      <c r="AJ5796">
        <v>33774</v>
      </c>
      <c r="AK5796">
        <v>28084</v>
      </c>
      <c r="AL5796">
        <v>11696</v>
      </c>
      <c r="AM5796">
        <v>26874</v>
      </c>
    </row>
    <row r="5797" spans="1:39" x14ac:dyDescent="0.15">
      <c r="A5797" t="s">
        <v>213</v>
      </c>
      <c r="B5797">
        <v>100</v>
      </c>
      <c r="C5797">
        <v>1</v>
      </c>
      <c r="D5797">
        <v>1</v>
      </c>
      <c r="E5797" t="s">
        <v>30</v>
      </c>
      <c r="F5797" t="s">
        <v>206</v>
      </c>
      <c r="G5797">
        <v>5374</v>
      </c>
      <c r="H5797">
        <v>6206</v>
      </c>
      <c r="I5797">
        <v>9234</v>
      </c>
      <c r="J5797">
        <v>391568.09</v>
      </c>
      <c r="K5797">
        <v>332694.86</v>
      </c>
      <c r="L5797">
        <v>300307.38</v>
      </c>
      <c r="M5797">
        <v>128816.6784</v>
      </c>
      <c r="N5797">
        <v>1961</v>
      </c>
      <c r="O5797">
        <v>2240</v>
      </c>
      <c r="P5797">
        <v>3801</v>
      </c>
      <c r="Q5797">
        <v>148618.46</v>
      </c>
      <c r="R5797">
        <v>123741.22</v>
      </c>
      <c r="S5797">
        <v>100165.09</v>
      </c>
      <c r="T5797">
        <v>55313.809800000003</v>
      </c>
      <c r="U5797">
        <v>3413</v>
      </c>
      <c r="V5797">
        <v>3966</v>
      </c>
      <c r="W5797">
        <v>5433</v>
      </c>
      <c r="X5797">
        <v>242949.63</v>
      </c>
      <c r="Y5797">
        <v>208953.64</v>
      </c>
      <c r="Z5797">
        <v>200142.29</v>
      </c>
      <c r="AA5797">
        <v>73502.868600000002</v>
      </c>
      <c r="AB5797">
        <v>5027</v>
      </c>
      <c r="AC5797">
        <v>4929</v>
      </c>
      <c r="AD5797">
        <v>2037</v>
      </c>
      <c r="AE5797">
        <v>5210</v>
      </c>
      <c r="AF5797">
        <v>1850</v>
      </c>
      <c r="AG5797">
        <v>1879</v>
      </c>
      <c r="AH5797">
        <v>1013</v>
      </c>
      <c r="AI5797">
        <v>1904</v>
      </c>
      <c r="AJ5797">
        <v>3177</v>
      </c>
      <c r="AK5797">
        <v>3050</v>
      </c>
      <c r="AL5797">
        <v>1024</v>
      </c>
      <c r="AM5797">
        <v>3306</v>
      </c>
    </row>
    <row r="5798" spans="1:39" x14ac:dyDescent="0.15">
      <c r="A5798" t="s">
        <v>213</v>
      </c>
      <c r="B5798">
        <v>100</v>
      </c>
      <c r="C5798">
        <v>1</v>
      </c>
      <c r="D5798">
        <v>1</v>
      </c>
      <c r="E5798" t="s">
        <v>29</v>
      </c>
      <c r="F5798" t="s">
        <v>206</v>
      </c>
      <c r="G5798">
        <v>28572</v>
      </c>
      <c r="H5798">
        <v>33907</v>
      </c>
      <c r="I5798">
        <v>52700</v>
      </c>
      <c r="J5798">
        <v>2222766.77</v>
      </c>
      <c r="K5798">
        <v>1786098.85</v>
      </c>
      <c r="L5798">
        <v>1661013.22</v>
      </c>
      <c r="M5798">
        <v>736812.78119999997</v>
      </c>
      <c r="N5798">
        <v>8772</v>
      </c>
      <c r="O5798">
        <v>10168</v>
      </c>
      <c r="P5798">
        <v>18667</v>
      </c>
      <c r="Q5798">
        <v>719224.03</v>
      </c>
      <c r="R5798">
        <v>564990.57999999996</v>
      </c>
      <c r="S5798">
        <v>472730.36</v>
      </c>
      <c r="T5798">
        <v>275407.24430000002</v>
      </c>
      <c r="U5798">
        <v>19800</v>
      </c>
      <c r="V5798">
        <v>23739</v>
      </c>
      <c r="W5798">
        <v>34033</v>
      </c>
      <c r="X5798">
        <v>1503542.74</v>
      </c>
      <c r="Y5798">
        <v>1221108.27</v>
      </c>
      <c r="Z5798">
        <v>1188282.8600000001</v>
      </c>
      <c r="AA5798">
        <v>461405.53690000001</v>
      </c>
      <c r="AB5798">
        <v>27420</v>
      </c>
      <c r="AC5798">
        <v>26395</v>
      </c>
      <c r="AD5798">
        <v>12554</v>
      </c>
      <c r="AE5798">
        <v>27284</v>
      </c>
      <c r="AF5798">
        <v>8419</v>
      </c>
      <c r="AG5798">
        <v>8360</v>
      </c>
      <c r="AH5798">
        <v>5092</v>
      </c>
      <c r="AI5798">
        <v>8446</v>
      </c>
      <c r="AJ5798">
        <v>19001</v>
      </c>
      <c r="AK5798">
        <v>18035</v>
      </c>
      <c r="AL5798">
        <v>7462</v>
      </c>
      <c r="AM5798">
        <v>18838</v>
      </c>
    </row>
    <row r="5799" spans="1:39" x14ac:dyDescent="0.15">
      <c r="A5799" t="s">
        <v>213</v>
      </c>
      <c r="B5799">
        <v>100</v>
      </c>
      <c r="C5799">
        <v>1</v>
      </c>
      <c r="D5799">
        <v>1</v>
      </c>
      <c r="E5799" t="s">
        <v>31</v>
      </c>
      <c r="F5799" t="s">
        <v>206</v>
      </c>
      <c r="G5799">
        <v>19</v>
      </c>
      <c r="H5799">
        <v>41</v>
      </c>
      <c r="I5799">
        <v>59</v>
      </c>
      <c r="J5799">
        <v>1830.48</v>
      </c>
      <c r="K5799">
        <v>1438.4</v>
      </c>
      <c r="L5799">
        <v>1320.95</v>
      </c>
      <c r="M5799">
        <v>853.37090000000001</v>
      </c>
      <c r="N5799">
        <v>8</v>
      </c>
      <c r="O5799">
        <v>18</v>
      </c>
      <c r="P5799">
        <v>26</v>
      </c>
      <c r="Q5799">
        <v>859.75</v>
      </c>
      <c r="R5799">
        <v>697.78</v>
      </c>
      <c r="S5799">
        <v>580.33000000000004</v>
      </c>
      <c r="T5799">
        <v>463.20440000000002</v>
      </c>
      <c r="U5799">
        <v>11</v>
      </c>
      <c r="V5799">
        <v>23</v>
      </c>
      <c r="W5799">
        <v>33</v>
      </c>
      <c r="X5799">
        <v>970.73</v>
      </c>
      <c r="Y5799">
        <v>740.62</v>
      </c>
      <c r="Z5799">
        <v>740.62</v>
      </c>
      <c r="AA5799">
        <v>390.16649999999998</v>
      </c>
      <c r="AB5799">
        <v>17</v>
      </c>
      <c r="AC5799">
        <v>17</v>
      </c>
      <c r="AD5799">
        <v>8</v>
      </c>
      <c r="AE5799">
        <v>18</v>
      </c>
      <c r="AF5799">
        <v>7</v>
      </c>
      <c r="AG5799">
        <v>8</v>
      </c>
      <c r="AH5799">
        <v>6</v>
      </c>
      <c r="AI5799">
        <v>8</v>
      </c>
      <c r="AJ5799">
        <v>10</v>
      </c>
      <c r="AK5799">
        <v>9</v>
      </c>
      <c r="AL5799">
        <v>2</v>
      </c>
      <c r="AM5799">
        <v>10</v>
      </c>
    </row>
    <row r="5800" spans="1:39" x14ac:dyDescent="0.15">
      <c r="A5800" t="s">
        <v>213</v>
      </c>
      <c r="B5800">
        <v>100</v>
      </c>
      <c r="C5800">
        <v>1</v>
      </c>
      <c r="D5800">
        <v>1</v>
      </c>
      <c r="E5800" t="s">
        <v>32</v>
      </c>
      <c r="F5800" t="s">
        <v>206</v>
      </c>
      <c r="G5800">
        <v>1137</v>
      </c>
      <c r="H5800">
        <v>1378</v>
      </c>
      <c r="I5800">
        <v>2323</v>
      </c>
      <c r="J5800">
        <v>106086.73</v>
      </c>
      <c r="K5800">
        <v>78528.37</v>
      </c>
      <c r="L5800">
        <v>73594.14</v>
      </c>
      <c r="M5800">
        <v>33128.244700000003</v>
      </c>
      <c r="N5800">
        <v>365</v>
      </c>
      <c r="O5800">
        <v>430</v>
      </c>
      <c r="P5800">
        <v>748</v>
      </c>
      <c r="Q5800">
        <v>32747.73</v>
      </c>
      <c r="R5800">
        <v>24642.13</v>
      </c>
      <c r="S5800">
        <v>20503.04</v>
      </c>
      <c r="T5800">
        <v>11258.558300000001</v>
      </c>
      <c r="U5800">
        <v>772</v>
      </c>
      <c r="V5800">
        <v>948</v>
      </c>
      <c r="W5800">
        <v>1575</v>
      </c>
      <c r="X5800">
        <v>73339</v>
      </c>
      <c r="Y5800">
        <v>53886.239999999998</v>
      </c>
      <c r="Z5800">
        <v>53091.1</v>
      </c>
      <c r="AA5800">
        <v>21869.686399999999</v>
      </c>
      <c r="AB5800">
        <v>1115</v>
      </c>
      <c r="AC5800">
        <v>943</v>
      </c>
      <c r="AD5800">
        <v>465</v>
      </c>
      <c r="AE5800">
        <v>957</v>
      </c>
      <c r="AF5800">
        <v>357</v>
      </c>
      <c r="AG5800">
        <v>304</v>
      </c>
      <c r="AH5800">
        <v>181</v>
      </c>
      <c r="AI5800">
        <v>339</v>
      </c>
      <c r="AJ5800">
        <v>758</v>
      </c>
      <c r="AK5800">
        <v>639</v>
      </c>
      <c r="AL5800">
        <v>284</v>
      </c>
      <c r="AM5800">
        <v>618</v>
      </c>
    </row>
    <row r="5801" spans="1:39" x14ac:dyDescent="0.15">
      <c r="A5801" t="s">
        <v>213</v>
      </c>
      <c r="B5801">
        <v>100</v>
      </c>
      <c r="C5801">
        <v>1</v>
      </c>
      <c r="D5801">
        <v>2</v>
      </c>
      <c r="E5801" t="s">
        <v>28</v>
      </c>
      <c r="F5801" t="s">
        <v>206</v>
      </c>
      <c r="G5801">
        <v>129332</v>
      </c>
      <c r="H5801">
        <v>138110</v>
      </c>
      <c r="I5801">
        <v>202909</v>
      </c>
      <c r="J5801">
        <v>9409390.1500000004</v>
      </c>
      <c r="K5801">
        <v>7563689.0300000003</v>
      </c>
      <c r="L5801">
        <v>6968653.3499999996</v>
      </c>
      <c r="M5801">
        <v>2986694.0784</v>
      </c>
      <c r="N5801">
        <v>38994</v>
      </c>
      <c r="O5801">
        <v>41459</v>
      </c>
      <c r="P5801">
        <v>67960</v>
      </c>
      <c r="Q5801">
        <v>3138496.23</v>
      </c>
      <c r="R5801">
        <v>2422564.79</v>
      </c>
      <c r="S5801">
        <v>2003468.62</v>
      </c>
      <c r="T5801">
        <v>1080304.1832999999</v>
      </c>
      <c r="U5801">
        <v>90338</v>
      </c>
      <c r="V5801">
        <v>96651</v>
      </c>
      <c r="W5801">
        <v>134949</v>
      </c>
      <c r="X5801">
        <v>6270893.9199999999</v>
      </c>
      <c r="Y5801">
        <v>5141124.24</v>
      </c>
      <c r="Z5801">
        <v>4965184.7300000004</v>
      </c>
      <c r="AA5801">
        <v>1906389.8951000001</v>
      </c>
      <c r="AB5801">
        <v>123857</v>
      </c>
      <c r="AC5801">
        <v>100726</v>
      </c>
      <c r="AD5801">
        <v>39095</v>
      </c>
      <c r="AE5801">
        <v>99390</v>
      </c>
      <c r="AF5801">
        <v>37211</v>
      </c>
      <c r="AG5801">
        <v>36817</v>
      </c>
      <c r="AH5801">
        <v>18722</v>
      </c>
      <c r="AI5801">
        <v>33806</v>
      </c>
      <c r="AJ5801">
        <v>86646</v>
      </c>
      <c r="AK5801">
        <v>63909</v>
      </c>
      <c r="AL5801">
        <v>20373</v>
      </c>
      <c r="AM5801">
        <v>65584</v>
      </c>
    </row>
    <row r="5802" spans="1:39" x14ac:dyDescent="0.15">
      <c r="A5802" t="s">
        <v>213</v>
      </c>
      <c r="B5802">
        <v>100</v>
      </c>
      <c r="C5802">
        <v>1</v>
      </c>
      <c r="D5802">
        <v>2</v>
      </c>
      <c r="E5802" t="s">
        <v>30</v>
      </c>
      <c r="F5802" t="s">
        <v>206</v>
      </c>
      <c r="G5802">
        <v>15352</v>
      </c>
      <c r="H5802">
        <v>16425</v>
      </c>
      <c r="I5802">
        <v>23885</v>
      </c>
      <c r="J5802">
        <v>1109599.02</v>
      </c>
      <c r="K5802">
        <v>897569.1</v>
      </c>
      <c r="L5802">
        <v>827188.9</v>
      </c>
      <c r="M5802">
        <v>347819.0405</v>
      </c>
      <c r="N5802">
        <v>4057</v>
      </c>
      <c r="O5802">
        <v>4319</v>
      </c>
      <c r="P5802">
        <v>7027</v>
      </c>
      <c r="Q5802">
        <v>323243.36</v>
      </c>
      <c r="R5802">
        <v>252536.01</v>
      </c>
      <c r="S5802">
        <v>205092.45</v>
      </c>
      <c r="T5802">
        <v>110293.1694</v>
      </c>
      <c r="U5802">
        <v>11295</v>
      </c>
      <c r="V5802">
        <v>12106</v>
      </c>
      <c r="W5802">
        <v>16858</v>
      </c>
      <c r="X5802">
        <v>786355.66</v>
      </c>
      <c r="Y5802">
        <v>645033.09</v>
      </c>
      <c r="Z5802">
        <v>622096.44999999995</v>
      </c>
      <c r="AA5802">
        <v>237525.87109999999</v>
      </c>
      <c r="AB5802">
        <v>14389</v>
      </c>
      <c r="AC5802">
        <v>12626</v>
      </c>
      <c r="AD5802">
        <v>4169</v>
      </c>
      <c r="AE5802">
        <v>14924</v>
      </c>
      <c r="AF5802">
        <v>3790</v>
      </c>
      <c r="AG5802">
        <v>3872</v>
      </c>
      <c r="AH5802">
        <v>1841</v>
      </c>
      <c r="AI5802">
        <v>3964</v>
      </c>
      <c r="AJ5802">
        <v>10599</v>
      </c>
      <c r="AK5802">
        <v>8754</v>
      </c>
      <c r="AL5802">
        <v>2328</v>
      </c>
      <c r="AM5802">
        <v>10960</v>
      </c>
    </row>
    <row r="5803" spans="1:39" x14ac:dyDescent="0.15">
      <c r="A5803" t="s">
        <v>213</v>
      </c>
      <c r="B5803">
        <v>100</v>
      </c>
      <c r="C5803">
        <v>1</v>
      </c>
      <c r="D5803">
        <v>2</v>
      </c>
      <c r="E5803" t="s">
        <v>29</v>
      </c>
      <c r="F5803" t="s">
        <v>206</v>
      </c>
      <c r="G5803">
        <v>38056</v>
      </c>
      <c r="H5803">
        <v>41644</v>
      </c>
      <c r="I5803">
        <v>64144</v>
      </c>
      <c r="J5803">
        <v>2983362.85</v>
      </c>
      <c r="K5803">
        <v>2282943.37</v>
      </c>
      <c r="L5803">
        <v>2127764.9300000002</v>
      </c>
      <c r="M5803">
        <v>944357.46019999997</v>
      </c>
      <c r="N5803">
        <v>10424</v>
      </c>
      <c r="O5803">
        <v>11150</v>
      </c>
      <c r="P5803">
        <v>19555</v>
      </c>
      <c r="Q5803">
        <v>890149.82</v>
      </c>
      <c r="R5803">
        <v>655295.49</v>
      </c>
      <c r="S5803">
        <v>542762.52</v>
      </c>
      <c r="T5803">
        <v>308621.60950000002</v>
      </c>
      <c r="U5803">
        <v>27632</v>
      </c>
      <c r="V5803">
        <v>30494</v>
      </c>
      <c r="W5803">
        <v>44589</v>
      </c>
      <c r="X5803">
        <v>2093213.03</v>
      </c>
      <c r="Y5803">
        <v>1627647.88</v>
      </c>
      <c r="Z5803">
        <v>1585002.41</v>
      </c>
      <c r="AA5803">
        <v>635735.85069999995</v>
      </c>
      <c r="AB5803">
        <v>36454</v>
      </c>
      <c r="AC5803">
        <v>33995</v>
      </c>
      <c r="AD5803">
        <v>12842</v>
      </c>
      <c r="AE5803">
        <v>36820</v>
      </c>
      <c r="AF5803">
        <v>10015</v>
      </c>
      <c r="AG5803">
        <v>9907</v>
      </c>
      <c r="AH5803">
        <v>5332</v>
      </c>
      <c r="AI5803">
        <v>10128</v>
      </c>
      <c r="AJ5803">
        <v>26439</v>
      </c>
      <c r="AK5803">
        <v>24088</v>
      </c>
      <c r="AL5803">
        <v>7510</v>
      </c>
      <c r="AM5803">
        <v>26692</v>
      </c>
    </row>
    <row r="5804" spans="1:39" x14ac:dyDescent="0.15">
      <c r="A5804" t="s">
        <v>213</v>
      </c>
      <c r="B5804">
        <v>100</v>
      </c>
      <c r="C5804">
        <v>1</v>
      </c>
      <c r="D5804">
        <v>2</v>
      </c>
      <c r="E5804" t="s">
        <v>31</v>
      </c>
      <c r="F5804" t="s">
        <v>206</v>
      </c>
      <c r="G5804">
        <v>6</v>
      </c>
      <c r="H5804">
        <v>12</v>
      </c>
      <c r="I5804">
        <v>14</v>
      </c>
      <c r="J5804">
        <v>525.9</v>
      </c>
      <c r="K5804">
        <v>451.61</v>
      </c>
      <c r="L5804">
        <v>451.61</v>
      </c>
      <c r="M5804">
        <v>179.37729999999999</v>
      </c>
      <c r="N5804">
        <v>0</v>
      </c>
      <c r="O5804">
        <v>0</v>
      </c>
      <c r="P5804">
        <v>0</v>
      </c>
      <c r="Q5804">
        <v>0</v>
      </c>
      <c r="R5804">
        <v>0</v>
      </c>
      <c r="S5804">
        <v>0</v>
      </c>
      <c r="T5804">
        <v>0</v>
      </c>
      <c r="U5804">
        <v>6</v>
      </c>
      <c r="V5804">
        <v>12</v>
      </c>
      <c r="W5804">
        <v>14</v>
      </c>
      <c r="X5804">
        <v>525.9</v>
      </c>
      <c r="Y5804">
        <v>451.61</v>
      </c>
      <c r="Z5804">
        <v>451.61</v>
      </c>
      <c r="AA5804">
        <v>179.37729999999999</v>
      </c>
      <c r="AB5804">
        <v>6</v>
      </c>
      <c r="AC5804">
        <v>6</v>
      </c>
      <c r="AD5804">
        <v>1</v>
      </c>
      <c r="AE5804">
        <v>6</v>
      </c>
      <c r="AF5804">
        <v>0</v>
      </c>
      <c r="AG5804">
        <v>0</v>
      </c>
      <c r="AH5804">
        <v>0</v>
      </c>
      <c r="AI5804">
        <v>0</v>
      </c>
      <c r="AJ5804">
        <v>6</v>
      </c>
      <c r="AK5804">
        <v>6</v>
      </c>
      <c r="AL5804">
        <v>1</v>
      </c>
      <c r="AM5804">
        <v>6</v>
      </c>
    </row>
    <row r="5805" spans="1:39" x14ac:dyDescent="0.15">
      <c r="A5805" t="s">
        <v>213</v>
      </c>
      <c r="B5805">
        <v>100</v>
      </c>
      <c r="C5805">
        <v>1</v>
      </c>
      <c r="D5805">
        <v>2</v>
      </c>
      <c r="E5805" t="s">
        <v>32</v>
      </c>
      <c r="F5805" t="s">
        <v>206</v>
      </c>
      <c r="G5805">
        <v>3389</v>
      </c>
      <c r="H5805">
        <v>3768</v>
      </c>
      <c r="I5805">
        <v>6317</v>
      </c>
      <c r="J5805">
        <v>321132.38</v>
      </c>
      <c r="K5805">
        <v>227349.07</v>
      </c>
      <c r="L5805">
        <v>214596.79</v>
      </c>
      <c r="M5805">
        <v>98019.018100000001</v>
      </c>
      <c r="N5805">
        <v>902</v>
      </c>
      <c r="O5805">
        <v>971</v>
      </c>
      <c r="P5805">
        <v>1719</v>
      </c>
      <c r="Q5805">
        <v>86981.83</v>
      </c>
      <c r="R5805">
        <v>61161.87</v>
      </c>
      <c r="S5805">
        <v>50725.4</v>
      </c>
      <c r="T5805">
        <v>28397.161199999999</v>
      </c>
      <c r="U5805">
        <v>2487</v>
      </c>
      <c r="V5805">
        <v>2797</v>
      </c>
      <c r="W5805">
        <v>4598</v>
      </c>
      <c r="X5805">
        <v>234150.55</v>
      </c>
      <c r="Y5805">
        <v>166187.20000000001</v>
      </c>
      <c r="Z5805">
        <v>163871.39000000001</v>
      </c>
      <c r="AA5805">
        <v>69621.856899999999</v>
      </c>
      <c r="AB5805">
        <v>3290</v>
      </c>
      <c r="AC5805">
        <v>2514</v>
      </c>
      <c r="AD5805">
        <v>1070</v>
      </c>
      <c r="AE5805">
        <v>2742</v>
      </c>
      <c r="AF5805">
        <v>874</v>
      </c>
      <c r="AG5805">
        <v>740</v>
      </c>
      <c r="AH5805">
        <v>407</v>
      </c>
      <c r="AI5805">
        <v>835</v>
      </c>
      <c r="AJ5805">
        <v>2416</v>
      </c>
      <c r="AK5805">
        <v>1774</v>
      </c>
      <c r="AL5805">
        <v>663</v>
      </c>
      <c r="AM5805">
        <v>1907</v>
      </c>
    </row>
    <row r="5806" spans="1:39" x14ac:dyDescent="0.15">
      <c r="A5806" t="s">
        <v>213</v>
      </c>
      <c r="B5806">
        <v>100</v>
      </c>
      <c r="C5806">
        <v>2</v>
      </c>
      <c r="D5806">
        <v>0</v>
      </c>
      <c r="E5806" t="s">
        <v>28</v>
      </c>
      <c r="F5806" t="s">
        <v>206</v>
      </c>
      <c r="G5806">
        <v>971</v>
      </c>
      <c r="H5806">
        <v>2029</v>
      </c>
      <c r="I5806">
        <v>2634</v>
      </c>
      <c r="J5806">
        <v>100704.6</v>
      </c>
      <c r="K5806">
        <v>77054.42</v>
      </c>
      <c r="L5806">
        <v>63560.19</v>
      </c>
      <c r="M5806">
        <v>36761.1633</v>
      </c>
      <c r="N5806">
        <v>971</v>
      </c>
      <c r="O5806">
        <v>1011</v>
      </c>
      <c r="P5806">
        <v>1416</v>
      </c>
      <c r="Q5806">
        <v>52753.38</v>
      </c>
      <c r="R5806">
        <v>39220.43</v>
      </c>
      <c r="S5806">
        <v>28164.43</v>
      </c>
      <c r="T5806">
        <v>20525.961800000001</v>
      </c>
      <c r="U5806">
        <v>971</v>
      </c>
      <c r="V5806">
        <v>1018</v>
      </c>
      <c r="W5806">
        <v>1218</v>
      </c>
      <c r="X5806">
        <v>47951.22</v>
      </c>
      <c r="Y5806">
        <v>37833.99</v>
      </c>
      <c r="Z5806">
        <v>35395.760000000002</v>
      </c>
      <c r="AA5806">
        <v>16235.201499999999</v>
      </c>
      <c r="AB5806">
        <v>963</v>
      </c>
      <c r="AC5806">
        <v>945</v>
      </c>
      <c r="AD5806">
        <v>670</v>
      </c>
      <c r="AE5806">
        <v>651</v>
      </c>
      <c r="AF5806">
        <v>963</v>
      </c>
      <c r="AG5806">
        <v>945</v>
      </c>
      <c r="AH5806">
        <v>670</v>
      </c>
      <c r="AI5806">
        <v>651</v>
      </c>
      <c r="AJ5806">
        <v>963</v>
      </c>
      <c r="AK5806">
        <v>945</v>
      </c>
      <c r="AL5806">
        <v>670</v>
      </c>
      <c r="AM5806">
        <v>651</v>
      </c>
    </row>
    <row r="5807" spans="1:39" x14ac:dyDescent="0.15">
      <c r="A5807" t="s">
        <v>213</v>
      </c>
      <c r="B5807">
        <v>100</v>
      </c>
      <c r="C5807">
        <v>2</v>
      </c>
      <c r="D5807">
        <v>0</v>
      </c>
      <c r="E5807" t="s">
        <v>30</v>
      </c>
      <c r="F5807" t="s">
        <v>206</v>
      </c>
      <c r="G5807">
        <v>1</v>
      </c>
      <c r="H5807">
        <v>2</v>
      </c>
      <c r="I5807">
        <v>2</v>
      </c>
      <c r="J5807">
        <v>79.98</v>
      </c>
      <c r="K5807">
        <v>59.98</v>
      </c>
      <c r="L5807">
        <v>59.98</v>
      </c>
      <c r="M5807">
        <v>32.479999999999997</v>
      </c>
      <c r="N5807">
        <v>1</v>
      </c>
      <c r="O5807">
        <v>1</v>
      </c>
      <c r="P5807">
        <v>1</v>
      </c>
      <c r="Q5807">
        <v>39.99</v>
      </c>
      <c r="R5807">
        <v>27.99</v>
      </c>
      <c r="S5807">
        <v>27.99</v>
      </c>
      <c r="T5807">
        <v>13.41</v>
      </c>
      <c r="U5807">
        <v>1</v>
      </c>
      <c r="V5807">
        <v>1</v>
      </c>
      <c r="W5807">
        <v>1</v>
      </c>
      <c r="X5807">
        <v>39.99</v>
      </c>
      <c r="Y5807">
        <v>31.99</v>
      </c>
      <c r="Z5807">
        <v>31.99</v>
      </c>
      <c r="AA5807">
        <v>19.07</v>
      </c>
      <c r="AB5807">
        <v>1</v>
      </c>
      <c r="AC5807">
        <v>1</v>
      </c>
      <c r="AD5807">
        <v>0</v>
      </c>
      <c r="AE5807">
        <v>0</v>
      </c>
      <c r="AF5807">
        <v>1</v>
      </c>
      <c r="AG5807">
        <v>1</v>
      </c>
      <c r="AH5807">
        <v>0</v>
      </c>
      <c r="AI5807">
        <v>0</v>
      </c>
      <c r="AJ5807">
        <v>1</v>
      </c>
      <c r="AK5807">
        <v>1</v>
      </c>
      <c r="AL5807">
        <v>0</v>
      </c>
      <c r="AM5807">
        <v>0</v>
      </c>
    </row>
    <row r="5808" spans="1:39" x14ac:dyDescent="0.15">
      <c r="A5808" t="s">
        <v>213</v>
      </c>
      <c r="B5808">
        <v>100</v>
      </c>
      <c r="C5808">
        <v>2</v>
      </c>
      <c r="D5808">
        <v>0</v>
      </c>
      <c r="E5808" t="s">
        <v>29</v>
      </c>
      <c r="F5808" t="s">
        <v>206</v>
      </c>
      <c r="G5808">
        <v>7</v>
      </c>
      <c r="H5808">
        <v>15</v>
      </c>
      <c r="I5808">
        <v>22</v>
      </c>
      <c r="J5808">
        <v>885.87</v>
      </c>
      <c r="K5808">
        <v>627.11</v>
      </c>
      <c r="L5808">
        <v>555.91999999999996</v>
      </c>
      <c r="M5808">
        <v>310.77999999999997</v>
      </c>
      <c r="N5808">
        <v>7</v>
      </c>
      <c r="O5808">
        <v>8</v>
      </c>
      <c r="P5808">
        <v>14</v>
      </c>
      <c r="Q5808">
        <v>468.9</v>
      </c>
      <c r="R5808">
        <v>327.42</v>
      </c>
      <c r="S5808">
        <v>256.23</v>
      </c>
      <c r="T5808">
        <v>195.27</v>
      </c>
      <c r="U5808">
        <v>7</v>
      </c>
      <c r="V5808">
        <v>7</v>
      </c>
      <c r="W5808">
        <v>8</v>
      </c>
      <c r="X5808">
        <v>416.97</v>
      </c>
      <c r="Y5808">
        <v>299.69</v>
      </c>
      <c r="Z5808">
        <v>299.69</v>
      </c>
      <c r="AA5808">
        <v>115.51</v>
      </c>
      <c r="AB5808">
        <v>7</v>
      </c>
      <c r="AC5808">
        <v>6</v>
      </c>
      <c r="AD5808">
        <v>5</v>
      </c>
      <c r="AE5808">
        <v>6</v>
      </c>
      <c r="AF5808">
        <v>7</v>
      </c>
      <c r="AG5808">
        <v>6</v>
      </c>
      <c r="AH5808">
        <v>5</v>
      </c>
      <c r="AI5808">
        <v>6</v>
      </c>
      <c r="AJ5808">
        <v>7</v>
      </c>
      <c r="AK5808">
        <v>6</v>
      </c>
      <c r="AL5808">
        <v>5</v>
      </c>
      <c r="AM5808">
        <v>6</v>
      </c>
    </row>
    <row r="5809" spans="1:39" x14ac:dyDescent="0.15">
      <c r="A5809" t="s">
        <v>213</v>
      </c>
      <c r="B5809">
        <v>100</v>
      </c>
      <c r="C5809">
        <v>2</v>
      </c>
      <c r="D5809">
        <v>0</v>
      </c>
      <c r="E5809" t="s">
        <v>32</v>
      </c>
      <c r="F5809" t="s">
        <v>206</v>
      </c>
      <c r="G5809">
        <v>86</v>
      </c>
      <c r="H5809">
        <v>183</v>
      </c>
      <c r="I5809">
        <v>253</v>
      </c>
      <c r="J5809">
        <v>9770.14</v>
      </c>
      <c r="K5809">
        <v>6866.24</v>
      </c>
      <c r="L5809">
        <v>6098.77</v>
      </c>
      <c r="M5809">
        <v>3606.4607000000001</v>
      </c>
      <c r="N5809">
        <v>86</v>
      </c>
      <c r="O5809">
        <v>90</v>
      </c>
      <c r="P5809">
        <v>132</v>
      </c>
      <c r="Q5809">
        <v>4449.91</v>
      </c>
      <c r="R5809">
        <v>3153.18</v>
      </c>
      <c r="S5809">
        <v>2485.84</v>
      </c>
      <c r="T5809">
        <v>1899.1867999999999</v>
      </c>
      <c r="U5809">
        <v>86</v>
      </c>
      <c r="V5809">
        <v>93</v>
      </c>
      <c r="W5809">
        <v>121</v>
      </c>
      <c r="X5809">
        <v>5320.23</v>
      </c>
      <c r="Y5809">
        <v>3713.06</v>
      </c>
      <c r="Z5809">
        <v>3612.93</v>
      </c>
      <c r="AA5809">
        <v>1707.2738999999999</v>
      </c>
      <c r="AB5809">
        <v>85</v>
      </c>
      <c r="AC5809">
        <v>84</v>
      </c>
      <c r="AD5809">
        <v>72</v>
      </c>
      <c r="AE5809">
        <v>55</v>
      </c>
      <c r="AF5809">
        <v>85</v>
      </c>
      <c r="AG5809">
        <v>84</v>
      </c>
      <c r="AH5809">
        <v>72</v>
      </c>
      <c r="AI5809">
        <v>55</v>
      </c>
      <c r="AJ5809">
        <v>85</v>
      </c>
      <c r="AK5809">
        <v>84</v>
      </c>
      <c r="AL5809">
        <v>72</v>
      </c>
      <c r="AM5809">
        <v>55</v>
      </c>
    </row>
    <row r="5810" spans="1:39" x14ac:dyDescent="0.15">
      <c r="A5810" t="s">
        <v>213</v>
      </c>
      <c r="B5810">
        <v>100</v>
      </c>
      <c r="C5810">
        <v>2</v>
      </c>
      <c r="D5810">
        <v>1</v>
      </c>
      <c r="E5810" t="s">
        <v>28</v>
      </c>
      <c r="F5810" t="s">
        <v>206</v>
      </c>
      <c r="G5810">
        <v>1490</v>
      </c>
      <c r="H5810">
        <v>3229</v>
      </c>
      <c r="I5810">
        <v>4307</v>
      </c>
      <c r="J5810">
        <v>150691.23000000001</v>
      </c>
      <c r="K5810">
        <v>118962.79</v>
      </c>
      <c r="L5810">
        <v>103880.5</v>
      </c>
      <c r="M5810">
        <v>58317.7713</v>
      </c>
      <c r="N5810">
        <v>1490</v>
      </c>
      <c r="O5810">
        <v>1593</v>
      </c>
      <c r="P5810">
        <v>2362</v>
      </c>
      <c r="Q5810">
        <v>78129.61</v>
      </c>
      <c r="R5810">
        <v>59677.11</v>
      </c>
      <c r="S5810">
        <v>46374.28</v>
      </c>
      <c r="T5810">
        <v>33454.216500000002</v>
      </c>
      <c r="U5810">
        <v>1490</v>
      </c>
      <c r="V5810">
        <v>1636</v>
      </c>
      <c r="W5810">
        <v>1945</v>
      </c>
      <c r="X5810">
        <v>72561.62</v>
      </c>
      <c r="Y5810">
        <v>59285.68</v>
      </c>
      <c r="Z5810">
        <v>57506.22</v>
      </c>
      <c r="AA5810">
        <v>24863.554800000002</v>
      </c>
      <c r="AB5810">
        <v>1444</v>
      </c>
      <c r="AC5810">
        <v>1458</v>
      </c>
      <c r="AD5810">
        <v>939</v>
      </c>
      <c r="AE5810">
        <v>1354</v>
      </c>
      <c r="AF5810">
        <v>1444</v>
      </c>
      <c r="AG5810">
        <v>1458</v>
      </c>
      <c r="AH5810">
        <v>939</v>
      </c>
      <c r="AI5810">
        <v>1354</v>
      </c>
      <c r="AJ5810">
        <v>1444</v>
      </c>
      <c r="AK5810">
        <v>1458</v>
      </c>
      <c r="AL5810">
        <v>939</v>
      </c>
      <c r="AM5810">
        <v>1354</v>
      </c>
    </row>
    <row r="5811" spans="1:39" x14ac:dyDescent="0.15">
      <c r="A5811" t="s">
        <v>213</v>
      </c>
      <c r="B5811">
        <v>100</v>
      </c>
      <c r="C5811">
        <v>2</v>
      </c>
      <c r="D5811">
        <v>1</v>
      </c>
      <c r="E5811" t="s">
        <v>30</v>
      </c>
      <c r="F5811" t="s">
        <v>206</v>
      </c>
      <c r="G5811">
        <v>164</v>
      </c>
      <c r="H5811">
        <v>354</v>
      </c>
      <c r="I5811">
        <v>472</v>
      </c>
      <c r="J5811">
        <v>15955.11</v>
      </c>
      <c r="K5811">
        <v>12821</v>
      </c>
      <c r="L5811">
        <v>11185.38</v>
      </c>
      <c r="M5811">
        <v>6058.2741999999998</v>
      </c>
      <c r="N5811">
        <v>164</v>
      </c>
      <c r="O5811">
        <v>175</v>
      </c>
      <c r="P5811">
        <v>260</v>
      </c>
      <c r="Q5811">
        <v>8361.9699999999993</v>
      </c>
      <c r="R5811">
        <v>6509.64</v>
      </c>
      <c r="S5811">
        <v>5202.95</v>
      </c>
      <c r="T5811">
        <v>3522.1898000000001</v>
      </c>
      <c r="U5811">
        <v>164</v>
      </c>
      <c r="V5811">
        <v>179</v>
      </c>
      <c r="W5811">
        <v>212</v>
      </c>
      <c r="X5811">
        <v>7593.14</v>
      </c>
      <c r="Y5811">
        <v>6311.36</v>
      </c>
      <c r="Z5811">
        <v>5982.43</v>
      </c>
      <c r="AA5811">
        <v>2536.0844000000002</v>
      </c>
      <c r="AB5811">
        <v>151</v>
      </c>
      <c r="AC5811">
        <v>162</v>
      </c>
      <c r="AD5811">
        <v>95</v>
      </c>
      <c r="AE5811">
        <v>157</v>
      </c>
      <c r="AF5811">
        <v>151</v>
      </c>
      <c r="AG5811">
        <v>162</v>
      </c>
      <c r="AH5811">
        <v>95</v>
      </c>
      <c r="AI5811">
        <v>157</v>
      </c>
      <c r="AJ5811">
        <v>151</v>
      </c>
      <c r="AK5811">
        <v>162</v>
      </c>
      <c r="AL5811">
        <v>95</v>
      </c>
      <c r="AM5811">
        <v>157</v>
      </c>
    </row>
    <row r="5812" spans="1:39" x14ac:dyDescent="0.15">
      <c r="A5812" t="s">
        <v>213</v>
      </c>
      <c r="B5812">
        <v>100</v>
      </c>
      <c r="C5812">
        <v>2</v>
      </c>
      <c r="D5812">
        <v>1</v>
      </c>
      <c r="E5812" t="s">
        <v>29</v>
      </c>
      <c r="F5812" t="s">
        <v>206</v>
      </c>
      <c r="G5812">
        <v>1066</v>
      </c>
      <c r="H5812">
        <v>2360</v>
      </c>
      <c r="I5812">
        <v>3184</v>
      </c>
      <c r="J5812">
        <v>112052.37</v>
      </c>
      <c r="K5812">
        <v>85558.71</v>
      </c>
      <c r="L5812">
        <v>75338.210000000006</v>
      </c>
      <c r="M5812">
        <v>43309.263400000003</v>
      </c>
      <c r="N5812">
        <v>1066</v>
      </c>
      <c r="O5812">
        <v>1169</v>
      </c>
      <c r="P5812">
        <v>1743</v>
      </c>
      <c r="Q5812">
        <v>57810.14</v>
      </c>
      <c r="R5812">
        <v>42842.99</v>
      </c>
      <c r="S5812">
        <v>34010.870000000003</v>
      </c>
      <c r="T5812">
        <v>24948.4653</v>
      </c>
      <c r="U5812">
        <v>1066</v>
      </c>
      <c r="V5812">
        <v>1191</v>
      </c>
      <c r="W5812">
        <v>1441</v>
      </c>
      <c r="X5812">
        <v>54242.23</v>
      </c>
      <c r="Y5812">
        <v>42715.72</v>
      </c>
      <c r="Z5812">
        <v>41327.339999999997</v>
      </c>
      <c r="AA5812">
        <v>18360.7981</v>
      </c>
      <c r="AB5812">
        <v>1006</v>
      </c>
      <c r="AC5812">
        <v>1048</v>
      </c>
      <c r="AD5812">
        <v>666</v>
      </c>
      <c r="AE5812">
        <v>1029</v>
      </c>
      <c r="AF5812">
        <v>1006</v>
      </c>
      <c r="AG5812">
        <v>1048</v>
      </c>
      <c r="AH5812">
        <v>666</v>
      </c>
      <c r="AI5812">
        <v>1029</v>
      </c>
      <c r="AJ5812">
        <v>1006</v>
      </c>
      <c r="AK5812">
        <v>1048</v>
      </c>
      <c r="AL5812">
        <v>666</v>
      </c>
      <c r="AM5812">
        <v>1029</v>
      </c>
    </row>
    <row r="5813" spans="1:39" x14ac:dyDescent="0.15">
      <c r="A5813" t="s">
        <v>213</v>
      </c>
      <c r="B5813">
        <v>100</v>
      </c>
      <c r="C5813">
        <v>2</v>
      </c>
      <c r="D5813">
        <v>1</v>
      </c>
      <c r="E5813" t="s">
        <v>31</v>
      </c>
      <c r="F5813" t="s">
        <v>206</v>
      </c>
      <c r="G5813">
        <v>1</v>
      </c>
      <c r="H5813">
        <v>2</v>
      </c>
      <c r="I5813">
        <v>2</v>
      </c>
      <c r="J5813">
        <v>98.99</v>
      </c>
      <c r="K5813">
        <v>98.99</v>
      </c>
      <c r="L5813">
        <v>98.99</v>
      </c>
      <c r="M5813">
        <v>30.802</v>
      </c>
      <c r="N5813">
        <v>1</v>
      </c>
      <c r="O5813">
        <v>1</v>
      </c>
      <c r="P5813">
        <v>1</v>
      </c>
      <c r="Q5813">
        <v>39.99</v>
      </c>
      <c r="R5813">
        <v>39.99</v>
      </c>
      <c r="S5813">
        <v>39.99</v>
      </c>
      <c r="T5813">
        <v>17.582000000000001</v>
      </c>
      <c r="U5813">
        <v>1</v>
      </c>
      <c r="V5813">
        <v>1</v>
      </c>
      <c r="W5813">
        <v>1</v>
      </c>
      <c r="X5813">
        <v>59</v>
      </c>
      <c r="Y5813">
        <v>59</v>
      </c>
      <c r="Z5813">
        <v>59</v>
      </c>
      <c r="AA5813">
        <v>13.22</v>
      </c>
      <c r="AB5813">
        <v>1</v>
      </c>
      <c r="AC5813">
        <v>1</v>
      </c>
      <c r="AD5813">
        <v>0</v>
      </c>
      <c r="AE5813">
        <v>1</v>
      </c>
      <c r="AF5813">
        <v>1</v>
      </c>
      <c r="AG5813">
        <v>1</v>
      </c>
      <c r="AH5813">
        <v>0</v>
      </c>
      <c r="AI5813">
        <v>1</v>
      </c>
      <c r="AJ5813">
        <v>1</v>
      </c>
      <c r="AK5813">
        <v>1</v>
      </c>
      <c r="AL5813">
        <v>0</v>
      </c>
      <c r="AM5813">
        <v>1</v>
      </c>
    </row>
    <row r="5814" spans="1:39" x14ac:dyDescent="0.15">
      <c r="A5814" t="s">
        <v>213</v>
      </c>
      <c r="B5814">
        <v>100</v>
      </c>
      <c r="C5814">
        <v>2</v>
      </c>
      <c r="D5814">
        <v>1</v>
      </c>
      <c r="E5814" t="s">
        <v>32</v>
      </c>
      <c r="F5814" t="s">
        <v>206</v>
      </c>
      <c r="G5814">
        <v>48</v>
      </c>
      <c r="H5814">
        <v>107</v>
      </c>
      <c r="I5814">
        <v>140</v>
      </c>
      <c r="J5814">
        <v>5379.98</v>
      </c>
      <c r="K5814">
        <v>4111.5</v>
      </c>
      <c r="L5814">
        <v>3663.42</v>
      </c>
      <c r="M5814">
        <v>1926.4232999999999</v>
      </c>
      <c r="N5814">
        <v>48</v>
      </c>
      <c r="O5814">
        <v>53</v>
      </c>
      <c r="P5814">
        <v>70</v>
      </c>
      <c r="Q5814">
        <v>2581.46</v>
      </c>
      <c r="R5814">
        <v>1984.69</v>
      </c>
      <c r="S5814">
        <v>1536.61</v>
      </c>
      <c r="T5814">
        <v>993.83</v>
      </c>
      <c r="U5814">
        <v>48</v>
      </c>
      <c r="V5814">
        <v>54</v>
      </c>
      <c r="W5814">
        <v>70</v>
      </c>
      <c r="X5814">
        <v>2798.52</v>
      </c>
      <c r="Y5814">
        <v>2126.81</v>
      </c>
      <c r="Z5814">
        <v>2126.81</v>
      </c>
      <c r="AA5814">
        <v>932.5933</v>
      </c>
      <c r="AB5814">
        <v>47</v>
      </c>
      <c r="AC5814">
        <v>47</v>
      </c>
      <c r="AD5814">
        <v>29</v>
      </c>
      <c r="AE5814">
        <v>42</v>
      </c>
      <c r="AF5814">
        <v>47</v>
      </c>
      <c r="AG5814">
        <v>47</v>
      </c>
      <c r="AH5814">
        <v>29</v>
      </c>
      <c r="AI5814">
        <v>42</v>
      </c>
      <c r="AJ5814">
        <v>47</v>
      </c>
      <c r="AK5814">
        <v>47</v>
      </c>
      <c r="AL5814">
        <v>29</v>
      </c>
      <c r="AM5814">
        <v>42</v>
      </c>
    </row>
    <row r="5815" spans="1:39" x14ac:dyDescent="0.15">
      <c r="A5815" t="s">
        <v>213</v>
      </c>
      <c r="B5815">
        <v>100</v>
      </c>
      <c r="C5815">
        <v>2</v>
      </c>
      <c r="D5815">
        <v>2</v>
      </c>
      <c r="E5815" t="s">
        <v>28</v>
      </c>
      <c r="F5815" t="s">
        <v>206</v>
      </c>
      <c r="G5815">
        <v>1546</v>
      </c>
      <c r="H5815">
        <v>3224</v>
      </c>
      <c r="I5815">
        <v>4154</v>
      </c>
      <c r="J5815">
        <v>162189.12</v>
      </c>
      <c r="K5815">
        <v>123892.64</v>
      </c>
      <c r="L5815">
        <v>105503.52</v>
      </c>
      <c r="M5815">
        <v>58244.1345</v>
      </c>
      <c r="N5815">
        <v>1546</v>
      </c>
      <c r="O5815">
        <v>1609</v>
      </c>
      <c r="P5815">
        <v>2243</v>
      </c>
      <c r="Q5815">
        <v>85319.61</v>
      </c>
      <c r="R5815">
        <v>63159.71</v>
      </c>
      <c r="S5815">
        <v>47803.79</v>
      </c>
      <c r="T5815">
        <v>32937.953600000001</v>
      </c>
      <c r="U5815">
        <v>1546</v>
      </c>
      <c r="V5815">
        <v>1615</v>
      </c>
      <c r="W5815">
        <v>1911</v>
      </c>
      <c r="X5815">
        <v>76869.509999999995</v>
      </c>
      <c r="Y5815">
        <v>60732.93</v>
      </c>
      <c r="Z5815">
        <v>57699.73</v>
      </c>
      <c r="AA5815">
        <v>25306.180899999999</v>
      </c>
      <c r="AB5815">
        <v>1481</v>
      </c>
      <c r="AC5815">
        <v>1509</v>
      </c>
      <c r="AD5815">
        <v>896</v>
      </c>
      <c r="AE5815">
        <v>1358</v>
      </c>
      <c r="AF5815">
        <v>1481</v>
      </c>
      <c r="AG5815">
        <v>1509</v>
      </c>
      <c r="AH5815">
        <v>896</v>
      </c>
      <c r="AI5815">
        <v>1358</v>
      </c>
      <c r="AJ5815">
        <v>1481</v>
      </c>
      <c r="AK5815">
        <v>1509</v>
      </c>
      <c r="AL5815">
        <v>896</v>
      </c>
      <c r="AM5815">
        <v>1358</v>
      </c>
    </row>
    <row r="5816" spans="1:39" x14ac:dyDescent="0.15">
      <c r="A5816" t="s">
        <v>213</v>
      </c>
      <c r="B5816">
        <v>100</v>
      </c>
      <c r="C5816">
        <v>2</v>
      </c>
      <c r="D5816">
        <v>2</v>
      </c>
      <c r="E5816" t="s">
        <v>30</v>
      </c>
      <c r="F5816" t="s">
        <v>206</v>
      </c>
      <c r="G5816">
        <v>175</v>
      </c>
      <c r="H5816">
        <v>369</v>
      </c>
      <c r="I5816">
        <v>493</v>
      </c>
      <c r="J5816">
        <v>18446.5</v>
      </c>
      <c r="K5816">
        <v>14245.14</v>
      </c>
      <c r="L5816">
        <v>12221.02</v>
      </c>
      <c r="M5816">
        <v>6660.7748000000001</v>
      </c>
      <c r="N5816">
        <v>175</v>
      </c>
      <c r="O5816">
        <v>181</v>
      </c>
      <c r="P5816">
        <v>258</v>
      </c>
      <c r="Q5816">
        <v>9480.06</v>
      </c>
      <c r="R5816">
        <v>7121.28</v>
      </c>
      <c r="S5816">
        <v>5214.63</v>
      </c>
      <c r="T5816">
        <v>3689.0787999999998</v>
      </c>
      <c r="U5816">
        <v>175</v>
      </c>
      <c r="V5816">
        <v>188</v>
      </c>
      <c r="W5816">
        <v>235</v>
      </c>
      <c r="X5816">
        <v>8966.44</v>
      </c>
      <c r="Y5816">
        <v>7123.86</v>
      </c>
      <c r="Z5816">
        <v>7006.39</v>
      </c>
      <c r="AA5816">
        <v>2971.6959999999999</v>
      </c>
      <c r="AB5816">
        <v>161</v>
      </c>
      <c r="AC5816">
        <v>171</v>
      </c>
      <c r="AD5816">
        <v>99</v>
      </c>
      <c r="AE5816">
        <v>172</v>
      </c>
      <c r="AF5816">
        <v>161</v>
      </c>
      <c r="AG5816">
        <v>171</v>
      </c>
      <c r="AH5816">
        <v>99</v>
      </c>
      <c r="AI5816">
        <v>172</v>
      </c>
      <c r="AJ5816">
        <v>161</v>
      </c>
      <c r="AK5816">
        <v>171</v>
      </c>
      <c r="AL5816">
        <v>99</v>
      </c>
      <c r="AM5816">
        <v>172</v>
      </c>
    </row>
    <row r="5817" spans="1:39" x14ac:dyDescent="0.15">
      <c r="A5817" t="s">
        <v>213</v>
      </c>
      <c r="B5817">
        <v>100</v>
      </c>
      <c r="C5817">
        <v>2</v>
      </c>
      <c r="D5817">
        <v>2</v>
      </c>
      <c r="E5817" t="s">
        <v>29</v>
      </c>
      <c r="F5817" t="s">
        <v>206</v>
      </c>
      <c r="G5817">
        <v>612</v>
      </c>
      <c r="H5817">
        <v>1296</v>
      </c>
      <c r="I5817">
        <v>1664</v>
      </c>
      <c r="J5817">
        <v>66454.87</v>
      </c>
      <c r="K5817">
        <v>49155.81</v>
      </c>
      <c r="L5817">
        <v>41707.699999999997</v>
      </c>
      <c r="M5817">
        <v>23841.250199999999</v>
      </c>
      <c r="N5817">
        <v>612</v>
      </c>
      <c r="O5817">
        <v>642</v>
      </c>
      <c r="P5817">
        <v>889</v>
      </c>
      <c r="Q5817">
        <v>33941.379999999997</v>
      </c>
      <c r="R5817">
        <v>24473.43</v>
      </c>
      <c r="S5817">
        <v>17777.66</v>
      </c>
      <c r="T5817">
        <v>13384.320100000001</v>
      </c>
      <c r="U5817">
        <v>612</v>
      </c>
      <c r="V5817">
        <v>654</v>
      </c>
      <c r="W5817">
        <v>775</v>
      </c>
      <c r="X5817">
        <v>32513.49</v>
      </c>
      <c r="Y5817">
        <v>24682.38</v>
      </c>
      <c r="Z5817">
        <v>23930.04</v>
      </c>
      <c r="AA5817">
        <v>10456.9301</v>
      </c>
      <c r="AB5817">
        <v>576</v>
      </c>
      <c r="AC5817">
        <v>595</v>
      </c>
      <c r="AD5817">
        <v>364</v>
      </c>
      <c r="AE5817">
        <v>601</v>
      </c>
      <c r="AF5817">
        <v>576</v>
      </c>
      <c r="AG5817">
        <v>595</v>
      </c>
      <c r="AH5817">
        <v>364</v>
      </c>
      <c r="AI5817">
        <v>601</v>
      </c>
      <c r="AJ5817">
        <v>576</v>
      </c>
      <c r="AK5817">
        <v>595</v>
      </c>
      <c r="AL5817">
        <v>364</v>
      </c>
      <c r="AM5817">
        <v>601</v>
      </c>
    </row>
    <row r="5818" spans="1:39" x14ac:dyDescent="0.15">
      <c r="A5818" t="s">
        <v>213</v>
      </c>
      <c r="B5818">
        <v>100</v>
      </c>
      <c r="C5818">
        <v>2</v>
      </c>
      <c r="D5818">
        <v>2</v>
      </c>
      <c r="E5818" t="s">
        <v>31</v>
      </c>
      <c r="F5818" t="s">
        <v>206</v>
      </c>
      <c r="G5818">
        <v>1</v>
      </c>
      <c r="H5818">
        <v>2</v>
      </c>
      <c r="I5818">
        <v>2</v>
      </c>
      <c r="J5818">
        <v>98.99</v>
      </c>
      <c r="K5818">
        <v>91.77</v>
      </c>
      <c r="L5818">
        <v>91.77</v>
      </c>
      <c r="M5818">
        <v>42.556899999999999</v>
      </c>
      <c r="N5818">
        <v>1</v>
      </c>
      <c r="O5818">
        <v>1</v>
      </c>
      <c r="P5818">
        <v>1</v>
      </c>
      <c r="Q5818">
        <v>39.99</v>
      </c>
      <c r="R5818">
        <v>32.770000000000003</v>
      </c>
      <c r="S5818">
        <v>32.770000000000003</v>
      </c>
      <c r="T5818">
        <v>29.3169</v>
      </c>
      <c r="U5818">
        <v>1</v>
      </c>
      <c r="V5818">
        <v>1</v>
      </c>
      <c r="W5818">
        <v>1</v>
      </c>
      <c r="X5818">
        <v>59</v>
      </c>
      <c r="Y5818">
        <v>59</v>
      </c>
      <c r="Z5818">
        <v>59</v>
      </c>
      <c r="AA5818">
        <v>13.24</v>
      </c>
      <c r="AB5818">
        <v>1</v>
      </c>
      <c r="AC5818">
        <v>1</v>
      </c>
      <c r="AD5818">
        <v>0</v>
      </c>
      <c r="AE5818">
        <v>1</v>
      </c>
      <c r="AF5818">
        <v>1</v>
      </c>
      <c r="AG5818">
        <v>1</v>
      </c>
      <c r="AH5818">
        <v>0</v>
      </c>
      <c r="AI5818">
        <v>1</v>
      </c>
      <c r="AJ5818">
        <v>1</v>
      </c>
      <c r="AK5818">
        <v>1</v>
      </c>
      <c r="AL5818">
        <v>0</v>
      </c>
      <c r="AM5818">
        <v>1</v>
      </c>
    </row>
    <row r="5819" spans="1:39" x14ac:dyDescent="0.15">
      <c r="A5819" t="s">
        <v>213</v>
      </c>
      <c r="B5819">
        <v>100</v>
      </c>
      <c r="C5819">
        <v>2</v>
      </c>
      <c r="D5819">
        <v>2</v>
      </c>
      <c r="E5819" t="s">
        <v>32</v>
      </c>
      <c r="F5819" t="s">
        <v>206</v>
      </c>
      <c r="G5819">
        <v>74</v>
      </c>
      <c r="H5819">
        <v>154</v>
      </c>
      <c r="I5819">
        <v>201</v>
      </c>
      <c r="J5819">
        <v>8276.85</v>
      </c>
      <c r="K5819">
        <v>6030.2</v>
      </c>
      <c r="L5819">
        <v>5032.13</v>
      </c>
      <c r="M5819">
        <v>3022.5567999999998</v>
      </c>
      <c r="N5819">
        <v>74</v>
      </c>
      <c r="O5819">
        <v>76</v>
      </c>
      <c r="P5819">
        <v>105</v>
      </c>
      <c r="Q5819">
        <v>4175.22</v>
      </c>
      <c r="R5819">
        <v>2994.88</v>
      </c>
      <c r="S5819">
        <v>2268.87</v>
      </c>
      <c r="T5819">
        <v>1701.1811</v>
      </c>
      <c r="U5819">
        <v>74</v>
      </c>
      <c r="V5819">
        <v>78</v>
      </c>
      <c r="W5819">
        <v>96</v>
      </c>
      <c r="X5819">
        <v>4101.63</v>
      </c>
      <c r="Y5819">
        <v>3035.32</v>
      </c>
      <c r="Z5819">
        <v>2763.26</v>
      </c>
      <c r="AA5819">
        <v>1321.3757000000001</v>
      </c>
      <c r="AB5819">
        <v>72</v>
      </c>
      <c r="AC5819">
        <v>69</v>
      </c>
      <c r="AD5819">
        <v>39</v>
      </c>
      <c r="AE5819">
        <v>70</v>
      </c>
      <c r="AF5819">
        <v>72</v>
      </c>
      <c r="AG5819">
        <v>69</v>
      </c>
      <c r="AH5819">
        <v>39</v>
      </c>
      <c r="AI5819">
        <v>70</v>
      </c>
      <c r="AJ5819">
        <v>72</v>
      </c>
      <c r="AK5819">
        <v>69</v>
      </c>
      <c r="AL5819">
        <v>39</v>
      </c>
      <c r="AM5819">
        <v>70</v>
      </c>
    </row>
    <row r="5820" spans="1:39" x14ac:dyDescent="0.15">
      <c r="A5820" t="s">
        <v>214</v>
      </c>
      <c r="B5820">
        <v>-1</v>
      </c>
      <c r="C5820">
        <v>0</v>
      </c>
      <c r="D5820">
        <v>0</v>
      </c>
      <c r="E5820" t="s">
        <v>28</v>
      </c>
      <c r="F5820" t="s">
        <v>28</v>
      </c>
      <c r="G5820">
        <v>0</v>
      </c>
      <c r="H5820">
        <v>444557</v>
      </c>
      <c r="I5820">
        <v>953851</v>
      </c>
      <c r="J5820">
        <v>46708814.640000001</v>
      </c>
      <c r="K5820">
        <v>40449080.229999997</v>
      </c>
      <c r="L5820">
        <v>38968494.07</v>
      </c>
      <c r="M5820">
        <v>13031412.857000001</v>
      </c>
      <c r="N5820">
        <v>0</v>
      </c>
      <c r="O5820">
        <v>915</v>
      </c>
      <c r="P5820">
        <v>3785</v>
      </c>
      <c r="Q5820">
        <v>158936.35</v>
      </c>
      <c r="R5820">
        <v>130360</v>
      </c>
      <c r="S5820">
        <v>117817.31</v>
      </c>
      <c r="T5820">
        <v>60961.867899999997</v>
      </c>
      <c r="U5820">
        <v>0</v>
      </c>
      <c r="V5820">
        <v>443642</v>
      </c>
      <c r="W5820">
        <v>950066</v>
      </c>
      <c r="X5820">
        <v>46549878.289999999</v>
      </c>
      <c r="Y5820">
        <v>40318720.229999997</v>
      </c>
      <c r="Z5820">
        <v>38850676.759999998</v>
      </c>
      <c r="AA5820">
        <v>12970450.9891</v>
      </c>
      <c r="AB5820">
        <v>0</v>
      </c>
      <c r="AC5820">
        <v>0</v>
      </c>
      <c r="AD5820">
        <v>0</v>
      </c>
      <c r="AE5820">
        <v>0</v>
      </c>
      <c r="AF5820">
        <v>0</v>
      </c>
      <c r="AG5820">
        <v>0</v>
      </c>
      <c r="AH5820">
        <v>0</v>
      </c>
      <c r="AI5820">
        <v>0</v>
      </c>
      <c r="AJ5820">
        <v>0</v>
      </c>
      <c r="AK5820">
        <v>0</v>
      </c>
      <c r="AL5820">
        <v>0</v>
      </c>
      <c r="AM5820">
        <v>0</v>
      </c>
    </row>
    <row r="5821" spans="1:39" x14ac:dyDescent="0.15">
      <c r="A5821" t="s">
        <v>214</v>
      </c>
      <c r="B5821">
        <v>5</v>
      </c>
      <c r="C5821">
        <v>1</v>
      </c>
      <c r="D5821">
        <v>0</v>
      </c>
      <c r="E5821" t="s">
        <v>28</v>
      </c>
      <c r="F5821" t="s">
        <v>28</v>
      </c>
      <c r="G5821">
        <v>324</v>
      </c>
      <c r="H5821">
        <v>2311</v>
      </c>
      <c r="I5821">
        <v>13015</v>
      </c>
      <c r="J5821">
        <v>689131.39</v>
      </c>
      <c r="K5821">
        <v>577766.80000000005</v>
      </c>
      <c r="L5821">
        <v>464024.27</v>
      </c>
      <c r="M5821">
        <v>187180.89240000001</v>
      </c>
      <c r="N5821">
        <v>176</v>
      </c>
      <c r="O5821">
        <v>934</v>
      </c>
      <c r="P5821">
        <v>6944</v>
      </c>
      <c r="Q5821">
        <v>364141.34</v>
      </c>
      <c r="R5821">
        <v>314914.61</v>
      </c>
      <c r="S5821">
        <v>222850.03</v>
      </c>
      <c r="T5821">
        <v>104557.4719</v>
      </c>
      <c r="U5821">
        <v>148</v>
      </c>
      <c r="V5821">
        <v>1377</v>
      </c>
      <c r="W5821">
        <v>6071</v>
      </c>
      <c r="X5821">
        <v>324990.05</v>
      </c>
      <c r="Y5821">
        <v>262852.19</v>
      </c>
      <c r="Z5821">
        <v>241174.24</v>
      </c>
      <c r="AA5821">
        <v>82623.420499999993</v>
      </c>
      <c r="AB5821">
        <v>288</v>
      </c>
      <c r="AC5821">
        <v>247</v>
      </c>
      <c r="AD5821">
        <v>117</v>
      </c>
      <c r="AE5821">
        <v>232</v>
      </c>
      <c r="AF5821">
        <v>169</v>
      </c>
      <c r="AG5821">
        <v>158</v>
      </c>
      <c r="AH5821">
        <v>78</v>
      </c>
      <c r="AI5821">
        <v>145</v>
      </c>
      <c r="AJ5821">
        <v>119</v>
      </c>
      <c r="AK5821">
        <v>89</v>
      </c>
      <c r="AL5821">
        <v>39</v>
      </c>
      <c r="AM5821">
        <v>87</v>
      </c>
    </row>
    <row r="5822" spans="1:39" x14ac:dyDescent="0.15">
      <c r="A5822" t="s">
        <v>214</v>
      </c>
      <c r="B5822">
        <v>5</v>
      </c>
      <c r="C5822">
        <v>1</v>
      </c>
      <c r="D5822">
        <v>0</v>
      </c>
      <c r="E5822" t="s">
        <v>28</v>
      </c>
      <c r="F5822" t="s">
        <v>29</v>
      </c>
      <c r="G5822">
        <v>989</v>
      </c>
      <c r="H5822">
        <v>11822</v>
      </c>
      <c r="I5822">
        <v>46832</v>
      </c>
      <c r="J5822">
        <v>2412575.52</v>
      </c>
      <c r="K5822">
        <v>1907170.89</v>
      </c>
      <c r="L5822">
        <v>1617050.79</v>
      </c>
      <c r="M5822">
        <v>704467.26390000002</v>
      </c>
      <c r="N5822">
        <v>544</v>
      </c>
      <c r="O5822">
        <v>4654</v>
      </c>
      <c r="P5822">
        <v>23587</v>
      </c>
      <c r="Q5822">
        <v>1243083.48</v>
      </c>
      <c r="R5822">
        <v>1052332.01</v>
      </c>
      <c r="S5822">
        <v>831951.29</v>
      </c>
      <c r="T5822">
        <v>385951.24119999999</v>
      </c>
      <c r="U5822">
        <v>445</v>
      </c>
      <c r="V5822">
        <v>7168</v>
      </c>
      <c r="W5822">
        <v>23245</v>
      </c>
      <c r="X5822">
        <v>1169492.04</v>
      </c>
      <c r="Y5822">
        <v>854838.88</v>
      </c>
      <c r="Z5822">
        <v>785099.5</v>
      </c>
      <c r="AA5822">
        <v>318516.02269999997</v>
      </c>
      <c r="AB5822">
        <v>821</v>
      </c>
      <c r="AC5822">
        <v>876</v>
      </c>
      <c r="AD5822">
        <v>617</v>
      </c>
      <c r="AE5822">
        <v>711</v>
      </c>
      <c r="AF5822">
        <v>530</v>
      </c>
      <c r="AG5822">
        <v>519</v>
      </c>
      <c r="AH5822">
        <v>392</v>
      </c>
      <c r="AI5822">
        <v>452</v>
      </c>
      <c r="AJ5822">
        <v>291</v>
      </c>
      <c r="AK5822">
        <v>357</v>
      </c>
      <c r="AL5822">
        <v>225</v>
      </c>
      <c r="AM5822">
        <v>259</v>
      </c>
    </row>
    <row r="5823" spans="1:39" x14ac:dyDescent="0.15">
      <c r="A5823" t="s">
        <v>214</v>
      </c>
      <c r="B5823">
        <v>5</v>
      </c>
      <c r="C5823">
        <v>1</v>
      </c>
      <c r="D5823">
        <v>0</v>
      </c>
      <c r="E5823" t="s">
        <v>30</v>
      </c>
      <c r="F5823" t="s">
        <v>28</v>
      </c>
      <c r="G5823">
        <v>1</v>
      </c>
      <c r="H5823">
        <v>6</v>
      </c>
      <c r="I5823">
        <v>36</v>
      </c>
      <c r="J5823">
        <v>1725.75</v>
      </c>
      <c r="K5823">
        <v>1506.75</v>
      </c>
      <c r="L5823">
        <v>641.92999999999995</v>
      </c>
      <c r="M5823">
        <v>671.41840000000002</v>
      </c>
      <c r="N5823">
        <v>1</v>
      </c>
      <c r="O5823">
        <v>6</v>
      </c>
      <c r="P5823">
        <v>36</v>
      </c>
      <c r="Q5823">
        <v>1725.75</v>
      </c>
      <c r="R5823">
        <v>1506.75</v>
      </c>
      <c r="S5823">
        <v>641.92999999999995</v>
      </c>
      <c r="T5823">
        <v>671.41840000000002</v>
      </c>
      <c r="U5823">
        <v>0</v>
      </c>
      <c r="V5823">
        <v>0</v>
      </c>
      <c r="W5823">
        <v>0</v>
      </c>
      <c r="X5823">
        <v>0</v>
      </c>
      <c r="Y5823">
        <v>0</v>
      </c>
      <c r="Z5823">
        <v>0</v>
      </c>
      <c r="AA5823">
        <v>0</v>
      </c>
      <c r="AB5823">
        <v>1</v>
      </c>
      <c r="AC5823">
        <v>1</v>
      </c>
      <c r="AD5823">
        <v>0</v>
      </c>
      <c r="AE5823">
        <v>1</v>
      </c>
      <c r="AF5823">
        <v>1</v>
      </c>
      <c r="AG5823">
        <v>1</v>
      </c>
      <c r="AH5823">
        <v>0</v>
      </c>
      <c r="AI5823">
        <v>1</v>
      </c>
      <c r="AJ5823">
        <v>0</v>
      </c>
      <c r="AK5823">
        <v>0</v>
      </c>
      <c r="AL5823">
        <v>0</v>
      </c>
      <c r="AM5823">
        <v>0</v>
      </c>
    </row>
    <row r="5824" spans="1:39" x14ac:dyDescent="0.15">
      <c r="A5824" t="s">
        <v>214</v>
      </c>
      <c r="B5824">
        <v>5</v>
      </c>
      <c r="C5824">
        <v>1</v>
      </c>
      <c r="D5824">
        <v>0</v>
      </c>
      <c r="E5824" t="s">
        <v>29</v>
      </c>
      <c r="F5824" t="s">
        <v>28</v>
      </c>
      <c r="G5824">
        <v>6</v>
      </c>
      <c r="H5824">
        <v>78</v>
      </c>
      <c r="I5824">
        <v>334</v>
      </c>
      <c r="J5824">
        <v>16779.64</v>
      </c>
      <c r="K5824">
        <v>12836.08</v>
      </c>
      <c r="L5824">
        <v>9912.49</v>
      </c>
      <c r="M5824">
        <v>5022.4751999999999</v>
      </c>
      <c r="N5824">
        <v>3</v>
      </c>
      <c r="O5824">
        <v>34</v>
      </c>
      <c r="P5824">
        <v>143</v>
      </c>
      <c r="Q5824">
        <v>7755.42</v>
      </c>
      <c r="R5824">
        <v>6191.31</v>
      </c>
      <c r="S5824">
        <v>4590.21</v>
      </c>
      <c r="T5824">
        <v>2385.5594999999998</v>
      </c>
      <c r="U5824">
        <v>3</v>
      </c>
      <c r="V5824">
        <v>44</v>
      </c>
      <c r="W5824">
        <v>191</v>
      </c>
      <c r="X5824">
        <v>9024.2199999999993</v>
      </c>
      <c r="Y5824">
        <v>6644.77</v>
      </c>
      <c r="Z5824">
        <v>5322.28</v>
      </c>
      <c r="AA5824">
        <v>2636.9157</v>
      </c>
      <c r="AB5824">
        <v>4</v>
      </c>
      <c r="AC5824">
        <v>5</v>
      </c>
      <c r="AD5824">
        <v>2</v>
      </c>
      <c r="AE5824">
        <v>4</v>
      </c>
      <c r="AF5824">
        <v>2</v>
      </c>
      <c r="AG5824">
        <v>3</v>
      </c>
      <c r="AH5824">
        <v>1</v>
      </c>
      <c r="AI5824">
        <v>3</v>
      </c>
      <c r="AJ5824">
        <v>2</v>
      </c>
      <c r="AK5824">
        <v>2</v>
      </c>
      <c r="AL5824">
        <v>1</v>
      </c>
      <c r="AM5824">
        <v>1</v>
      </c>
    </row>
    <row r="5825" spans="1:39" x14ac:dyDescent="0.15">
      <c r="A5825" t="s">
        <v>214</v>
      </c>
      <c r="B5825">
        <v>5</v>
      </c>
      <c r="C5825">
        <v>1</v>
      </c>
      <c r="D5825">
        <v>0</v>
      </c>
      <c r="E5825" t="s">
        <v>29</v>
      </c>
      <c r="F5825" t="s">
        <v>29</v>
      </c>
      <c r="G5825">
        <v>35</v>
      </c>
      <c r="H5825">
        <v>512</v>
      </c>
      <c r="I5825">
        <v>2003</v>
      </c>
      <c r="J5825">
        <v>91350.62</v>
      </c>
      <c r="K5825">
        <v>66984</v>
      </c>
      <c r="L5825">
        <v>59009.09</v>
      </c>
      <c r="M5825">
        <v>30967.6901</v>
      </c>
      <c r="N5825">
        <v>19</v>
      </c>
      <c r="O5825">
        <v>220</v>
      </c>
      <c r="P5825">
        <v>1114</v>
      </c>
      <c r="Q5825">
        <v>46794.58</v>
      </c>
      <c r="R5825">
        <v>34346.35</v>
      </c>
      <c r="S5825">
        <v>28527.26</v>
      </c>
      <c r="T5825">
        <v>18715.096000000001</v>
      </c>
      <c r="U5825">
        <v>16</v>
      </c>
      <c r="V5825">
        <v>292</v>
      </c>
      <c r="W5825">
        <v>889</v>
      </c>
      <c r="X5825">
        <v>44556.04</v>
      </c>
      <c r="Y5825">
        <v>32637.65</v>
      </c>
      <c r="Z5825">
        <v>30481.83</v>
      </c>
      <c r="AA5825">
        <v>12252.5941</v>
      </c>
      <c r="AB5825">
        <v>32</v>
      </c>
      <c r="AC5825">
        <v>26</v>
      </c>
      <c r="AD5825">
        <v>23</v>
      </c>
      <c r="AE5825">
        <v>23</v>
      </c>
      <c r="AF5825">
        <v>18</v>
      </c>
      <c r="AG5825">
        <v>19</v>
      </c>
      <c r="AH5825">
        <v>17</v>
      </c>
      <c r="AI5825">
        <v>18</v>
      </c>
      <c r="AJ5825">
        <v>14</v>
      </c>
      <c r="AK5825">
        <v>7</v>
      </c>
      <c r="AL5825">
        <v>6</v>
      </c>
      <c r="AM5825">
        <v>5</v>
      </c>
    </row>
    <row r="5826" spans="1:39" x14ac:dyDescent="0.15">
      <c r="A5826" t="s">
        <v>214</v>
      </c>
      <c r="B5826">
        <v>5</v>
      </c>
      <c r="C5826">
        <v>1</v>
      </c>
      <c r="D5826">
        <v>0</v>
      </c>
      <c r="E5826" t="s">
        <v>32</v>
      </c>
      <c r="F5826" t="s">
        <v>28</v>
      </c>
      <c r="G5826">
        <v>138</v>
      </c>
      <c r="H5826">
        <v>733</v>
      </c>
      <c r="I5826">
        <v>4809</v>
      </c>
      <c r="J5826">
        <v>270556.65999999997</v>
      </c>
      <c r="K5826">
        <v>223723.84</v>
      </c>
      <c r="L5826">
        <v>191421.09</v>
      </c>
      <c r="M5826">
        <v>72049.8606</v>
      </c>
      <c r="N5826">
        <v>34</v>
      </c>
      <c r="O5826">
        <v>190</v>
      </c>
      <c r="P5826">
        <v>1378</v>
      </c>
      <c r="Q5826">
        <v>75142.95</v>
      </c>
      <c r="R5826">
        <v>60963.78</v>
      </c>
      <c r="S5826">
        <v>41987.22</v>
      </c>
      <c r="T5826">
        <v>23372.811900000001</v>
      </c>
      <c r="U5826">
        <v>104</v>
      </c>
      <c r="V5826">
        <v>543</v>
      </c>
      <c r="W5826">
        <v>3431</v>
      </c>
      <c r="X5826">
        <v>195413.71</v>
      </c>
      <c r="Y5826">
        <v>162760.06</v>
      </c>
      <c r="Z5826">
        <v>149433.87</v>
      </c>
      <c r="AA5826">
        <v>48677.048699999999</v>
      </c>
      <c r="AB5826">
        <v>135</v>
      </c>
      <c r="AC5826">
        <v>112</v>
      </c>
      <c r="AD5826">
        <v>59</v>
      </c>
      <c r="AE5826">
        <v>112</v>
      </c>
      <c r="AF5826">
        <v>32</v>
      </c>
      <c r="AG5826">
        <v>30</v>
      </c>
      <c r="AH5826">
        <v>21</v>
      </c>
      <c r="AI5826">
        <v>29</v>
      </c>
      <c r="AJ5826">
        <v>103</v>
      </c>
      <c r="AK5826">
        <v>82</v>
      </c>
      <c r="AL5826">
        <v>38</v>
      </c>
      <c r="AM5826">
        <v>83</v>
      </c>
    </row>
    <row r="5827" spans="1:39" x14ac:dyDescent="0.15">
      <c r="A5827" t="s">
        <v>214</v>
      </c>
      <c r="B5827">
        <v>5</v>
      </c>
      <c r="C5827">
        <v>1</v>
      </c>
      <c r="D5827">
        <v>0</v>
      </c>
      <c r="E5827" t="s">
        <v>32</v>
      </c>
      <c r="F5827" t="s">
        <v>29</v>
      </c>
      <c r="G5827">
        <v>702</v>
      </c>
      <c r="H5827">
        <v>7206</v>
      </c>
      <c r="I5827">
        <v>30595</v>
      </c>
      <c r="J5827">
        <v>1643801.93</v>
      </c>
      <c r="K5827">
        <v>1312726.52</v>
      </c>
      <c r="L5827">
        <v>1158667.76</v>
      </c>
      <c r="M5827">
        <v>453676.66879999998</v>
      </c>
      <c r="N5827">
        <v>199</v>
      </c>
      <c r="O5827">
        <v>2056</v>
      </c>
      <c r="P5827">
        <v>9333</v>
      </c>
      <c r="Q5827">
        <v>492499.08</v>
      </c>
      <c r="R5827">
        <v>392079.27</v>
      </c>
      <c r="S5827">
        <v>319981.03999999998</v>
      </c>
      <c r="T5827">
        <v>153068.18979999999</v>
      </c>
      <c r="U5827">
        <v>503</v>
      </c>
      <c r="V5827">
        <v>5150</v>
      </c>
      <c r="W5827">
        <v>21262</v>
      </c>
      <c r="X5827">
        <v>1151302.8500000001</v>
      </c>
      <c r="Y5827">
        <v>920647.25</v>
      </c>
      <c r="Z5827">
        <v>838686.71999999997</v>
      </c>
      <c r="AA5827">
        <v>300608.47899999999</v>
      </c>
      <c r="AB5827">
        <v>678</v>
      </c>
      <c r="AC5827">
        <v>657</v>
      </c>
      <c r="AD5827">
        <v>513</v>
      </c>
      <c r="AE5827">
        <v>642</v>
      </c>
      <c r="AF5827">
        <v>194</v>
      </c>
      <c r="AG5827">
        <v>183</v>
      </c>
      <c r="AH5827">
        <v>154</v>
      </c>
      <c r="AI5827">
        <v>175</v>
      </c>
      <c r="AJ5827">
        <v>484</v>
      </c>
      <c r="AK5827">
        <v>474</v>
      </c>
      <c r="AL5827">
        <v>359</v>
      </c>
      <c r="AM5827">
        <v>467</v>
      </c>
    </row>
    <row r="5828" spans="1:39" x14ac:dyDescent="0.15">
      <c r="A5828" t="s">
        <v>214</v>
      </c>
      <c r="B5828">
        <v>5</v>
      </c>
      <c r="C5828">
        <v>1</v>
      </c>
      <c r="D5828">
        <v>1</v>
      </c>
      <c r="E5828" t="s">
        <v>28</v>
      </c>
      <c r="F5828" t="s">
        <v>28</v>
      </c>
      <c r="G5828">
        <v>690</v>
      </c>
      <c r="H5828">
        <v>7078</v>
      </c>
      <c r="I5828">
        <v>28982</v>
      </c>
      <c r="J5828">
        <v>1527238.07</v>
      </c>
      <c r="K5828">
        <v>1255285.69</v>
      </c>
      <c r="L5828">
        <v>1002956.42</v>
      </c>
      <c r="M5828">
        <v>430607.4559</v>
      </c>
      <c r="N5828">
        <v>419</v>
      </c>
      <c r="O5828">
        <v>3050</v>
      </c>
      <c r="P5828">
        <v>16123</v>
      </c>
      <c r="Q5828">
        <v>858268.55</v>
      </c>
      <c r="R5828">
        <v>765488.18</v>
      </c>
      <c r="S5828">
        <v>556821.65</v>
      </c>
      <c r="T5828">
        <v>259423.89490000001</v>
      </c>
      <c r="U5828">
        <v>271</v>
      </c>
      <c r="V5828">
        <v>4028</v>
      </c>
      <c r="W5828">
        <v>12859</v>
      </c>
      <c r="X5828">
        <v>668969.52</v>
      </c>
      <c r="Y5828">
        <v>489797.51</v>
      </c>
      <c r="Z5828">
        <v>446134.77</v>
      </c>
      <c r="AA5828">
        <v>171183.56099999999</v>
      </c>
      <c r="AB5828">
        <v>554</v>
      </c>
      <c r="AC5828">
        <v>627</v>
      </c>
      <c r="AD5828">
        <v>290</v>
      </c>
      <c r="AE5828">
        <v>544</v>
      </c>
      <c r="AF5828">
        <v>386</v>
      </c>
      <c r="AG5828">
        <v>394</v>
      </c>
      <c r="AH5828">
        <v>198</v>
      </c>
      <c r="AI5828">
        <v>384</v>
      </c>
      <c r="AJ5828">
        <v>168</v>
      </c>
      <c r="AK5828">
        <v>233</v>
      </c>
      <c r="AL5828">
        <v>92</v>
      </c>
      <c r="AM5828">
        <v>160</v>
      </c>
    </row>
    <row r="5829" spans="1:39" x14ac:dyDescent="0.15">
      <c r="A5829" t="s">
        <v>214</v>
      </c>
      <c r="B5829">
        <v>5</v>
      </c>
      <c r="C5829">
        <v>1</v>
      </c>
      <c r="D5829">
        <v>1</v>
      </c>
      <c r="E5829" t="s">
        <v>28</v>
      </c>
      <c r="F5829" t="s">
        <v>29</v>
      </c>
      <c r="G5829">
        <v>8029</v>
      </c>
      <c r="H5829">
        <v>104524</v>
      </c>
      <c r="I5829">
        <v>374368</v>
      </c>
      <c r="J5829">
        <v>19988798.670000002</v>
      </c>
      <c r="K5829">
        <v>16694129.59</v>
      </c>
      <c r="L5829">
        <v>13814861.73</v>
      </c>
      <c r="M5829">
        <v>5630171.3761</v>
      </c>
      <c r="N5829">
        <v>5073</v>
      </c>
      <c r="O5829">
        <v>51475</v>
      </c>
      <c r="P5829">
        <v>220964</v>
      </c>
      <c r="Q5829">
        <v>12139094.18</v>
      </c>
      <c r="R5829">
        <v>10660380.880000001</v>
      </c>
      <c r="S5829">
        <v>8273178.6900000004</v>
      </c>
      <c r="T5829">
        <v>3564868.6275999998</v>
      </c>
      <c r="U5829">
        <v>2956</v>
      </c>
      <c r="V5829">
        <v>53049</v>
      </c>
      <c r="W5829">
        <v>153404</v>
      </c>
      <c r="X5829">
        <v>7849704.4900000002</v>
      </c>
      <c r="Y5829">
        <v>6033748.71</v>
      </c>
      <c r="Z5829">
        <v>5541683.04</v>
      </c>
      <c r="AA5829">
        <v>2065302.7485</v>
      </c>
      <c r="AB5829">
        <v>7066</v>
      </c>
      <c r="AC5829">
        <v>7657</v>
      </c>
      <c r="AD5829">
        <v>4913</v>
      </c>
      <c r="AE5829">
        <v>7003</v>
      </c>
      <c r="AF5829">
        <v>4821</v>
      </c>
      <c r="AG5829">
        <v>4898</v>
      </c>
      <c r="AH5829">
        <v>3402</v>
      </c>
      <c r="AI5829">
        <v>4788</v>
      </c>
      <c r="AJ5829">
        <v>2245</v>
      </c>
      <c r="AK5829">
        <v>2759</v>
      </c>
      <c r="AL5829">
        <v>1511</v>
      </c>
      <c r="AM5829">
        <v>2215</v>
      </c>
    </row>
    <row r="5830" spans="1:39" x14ac:dyDescent="0.15">
      <c r="A5830" t="s">
        <v>214</v>
      </c>
      <c r="B5830">
        <v>5</v>
      </c>
      <c r="C5830">
        <v>1</v>
      </c>
      <c r="D5830">
        <v>1</v>
      </c>
      <c r="E5830" t="s">
        <v>30</v>
      </c>
      <c r="F5830" t="s">
        <v>28</v>
      </c>
      <c r="G5830">
        <v>62</v>
      </c>
      <c r="H5830">
        <v>448</v>
      </c>
      <c r="I5830">
        <v>2342</v>
      </c>
      <c r="J5830">
        <v>127706.08</v>
      </c>
      <c r="K5830">
        <v>112866.94</v>
      </c>
      <c r="L5830">
        <v>83141.279999999999</v>
      </c>
      <c r="M5830">
        <v>37551.126300000004</v>
      </c>
      <c r="N5830">
        <v>41</v>
      </c>
      <c r="O5830">
        <v>270</v>
      </c>
      <c r="P5830">
        <v>1670</v>
      </c>
      <c r="Q5830">
        <v>89487.43</v>
      </c>
      <c r="R5830">
        <v>78667.7</v>
      </c>
      <c r="S5830">
        <v>51356.14</v>
      </c>
      <c r="T5830">
        <v>27976.9522</v>
      </c>
      <c r="U5830">
        <v>21</v>
      </c>
      <c r="V5830">
        <v>178</v>
      </c>
      <c r="W5830">
        <v>672</v>
      </c>
      <c r="X5830">
        <v>38218.65</v>
      </c>
      <c r="Y5830">
        <v>34199.24</v>
      </c>
      <c r="Z5830">
        <v>31785.14</v>
      </c>
      <c r="AA5830">
        <v>9574.1741000000002</v>
      </c>
      <c r="AB5830">
        <v>56</v>
      </c>
      <c r="AC5830">
        <v>59</v>
      </c>
      <c r="AD5830">
        <v>22</v>
      </c>
      <c r="AE5830">
        <v>57</v>
      </c>
      <c r="AF5830">
        <v>37</v>
      </c>
      <c r="AG5830">
        <v>39</v>
      </c>
      <c r="AH5830">
        <v>15</v>
      </c>
      <c r="AI5830">
        <v>38</v>
      </c>
      <c r="AJ5830">
        <v>19</v>
      </c>
      <c r="AK5830">
        <v>20</v>
      </c>
      <c r="AL5830">
        <v>7</v>
      </c>
      <c r="AM5830">
        <v>19</v>
      </c>
    </row>
    <row r="5831" spans="1:39" x14ac:dyDescent="0.15">
      <c r="A5831" t="s">
        <v>214</v>
      </c>
      <c r="B5831">
        <v>5</v>
      </c>
      <c r="C5831">
        <v>1</v>
      </c>
      <c r="D5831">
        <v>1</v>
      </c>
      <c r="E5831" t="s">
        <v>30</v>
      </c>
      <c r="F5831" t="s">
        <v>29</v>
      </c>
      <c r="G5831">
        <v>1027</v>
      </c>
      <c r="H5831">
        <v>12667</v>
      </c>
      <c r="I5831">
        <v>45117</v>
      </c>
      <c r="J5831">
        <v>2475941.42</v>
      </c>
      <c r="K5831">
        <v>2110091.9900000002</v>
      </c>
      <c r="L5831">
        <v>1712470.07</v>
      </c>
      <c r="M5831">
        <v>692742.13359999994</v>
      </c>
      <c r="N5831">
        <v>605</v>
      </c>
      <c r="O5831">
        <v>6295</v>
      </c>
      <c r="P5831">
        <v>26217</v>
      </c>
      <c r="Q5831">
        <v>1467857.46</v>
      </c>
      <c r="R5831">
        <v>1293390.24</v>
      </c>
      <c r="S5831">
        <v>970939.23</v>
      </c>
      <c r="T5831">
        <v>428139.26870000002</v>
      </c>
      <c r="U5831">
        <v>422</v>
      </c>
      <c r="V5831">
        <v>6372</v>
      </c>
      <c r="W5831">
        <v>18900</v>
      </c>
      <c r="X5831">
        <v>1008083.96</v>
      </c>
      <c r="Y5831">
        <v>816701.75</v>
      </c>
      <c r="Z5831">
        <v>741530.84</v>
      </c>
      <c r="AA5831">
        <v>264602.86489999999</v>
      </c>
      <c r="AB5831">
        <v>934</v>
      </c>
      <c r="AC5831">
        <v>1000</v>
      </c>
      <c r="AD5831">
        <v>595</v>
      </c>
      <c r="AE5831">
        <v>954</v>
      </c>
      <c r="AF5831">
        <v>567</v>
      </c>
      <c r="AG5831">
        <v>590</v>
      </c>
      <c r="AH5831">
        <v>380</v>
      </c>
      <c r="AI5831">
        <v>584</v>
      </c>
      <c r="AJ5831">
        <v>367</v>
      </c>
      <c r="AK5831">
        <v>410</v>
      </c>
      <c r="AL5831">
        <v>215</v>
      </c>
      <c r="AM5831">
        <v>370</v>
      </c>
    </row>
    <row r="5832" spans="1:39" x14ac:dyDescent="0.15">
      <c r="A5832" t="s">
        <v>214</v>
      </c>
      <c r="B5832">
        <v>5</v>
      </c>
      <c r="C5832">
        <v>1</v>
      </c>
      <c r="D5832">
        <v>1</v>
      </c>
      <c r="E5832" t="s">
        <v>29</v>
      </c>
      <c r="F5832" t="s">
        <v>28</v>
      </c>
      <c r="G5832">
        <v>562</v>
      </c>
      <c r="H5832">
        <v>4578</v>
      </c>
      <c r="I5832">
        <v>22562</v>
      </c>
      <c r="J5832">
        <v>1206963.3700000001</v>
      </c>
      <c r="K5832">
        <v>1010522.81</v>
      </c>
      <c r="L5832">
        <v>842121.44</v>
      </c>
      <c r="M5832">
        <v>339895.40470000001</v>
      </c>
      <c r="N5832">
        <v>242</v>
      </c>
      <c r="O5832">
        <v>1782</v>
      </c>
      <c r="P5832">
        <v>10779</v>
      </c>
      <c r="Q5832">
        <v>559462.73</v>
      </c>
      <c r="R5832">
        <v>475929.8</v>
      </c>
      <c r="S5832">
        <v>361608</v>
      </c>
      <c r="T5832">
        <v>174145.7389</v>
      </c>
      <c r="U5832">
        <v>320</v>
      </c>
      <c r="V5832">
        <v>2796</v>
      </c>
      <c r="W5832">
        <v>11783</v>
      </c>
      <c r="X5832">
        <v>647500.64</v>
      </c>
      <c r="Y5832">
        <v>534593.01</v>
      </c>
      <c r="Z5832">
        <v>480513.44</v>
      </c>
      <c r="AA5832">
        <v>165749.66579999999</v>
      </c>
      <c r="AB5832">
        <v>510</v>
      </c>
      <c r="AC5832">
        <v>530</v>
      </c>
      <c r="AD5832">
        <v>228</v>
      </c>
      <c r="AE5832">
        <v>525</v>
      </c>
      <c r="AF5832">
        <v>219</v>
      </c>
      <c r="AG5832">
        <v>225</v>
      </c>
      <c r="AH5832">
        <v>97</v>
      </c>
      <c r="AI5832">
        <v>232</v>
      </c>
      <c r="AJ5832">
        <v>291</v>
      </c>
      <c r="AK5832">
        <v>305</v>
      </c>
      <c r="AL5832">
        <v>131</v>
      </c>
      <c r="AM5832">
        <v>293</v>
      </c>
    </row>
    <row r="5833" spans="1:39" x14ac:dyDescent="0.15">
      <c r="A5833" t="s">
        <v>214</v>
      </c>
      <c r="B5833">
        <v>5</v>
      </c>
      <c r="C5833">
        <v>1</v>
      </c>
      <c r="D5833">
        <v>1</v>
      </c>
      <c r="E5833" t="s">
        <v>29</v>
      </c>
      <c r="F5833" t="s">
        <v>29</v>
      </c>
      <c r="G5833">
        <v>12668</v>
      </c>
      <c r="H5833">
        <v>167534</v>
      </c>
      <c r="I5833">
        <v>585590</v>
      </c>
      <c r="J5833">
        <v>31505705.690000001</v>
      </c>
      <c r="K5833">
        <v>25592619.039999999</v>
      </c>
      <c r="L5833">
        <v>21784091.359999999</v>
      </c>
      <c r="M5833">
        <v>8721052.3092999998</v>
      </c>
      <c r="N5833">
        <v>4572</v>
      </c>
      <c r="O5833">
        <v>51648</v>
      </c>
      <c r="P5833">
        <v>220201</v>
      </c>
      <c r="Q5833">
        <v>11719206.91</v>
      </c>
      <c r="R5833">
        <v>9731994.6199999992</v>
      </c>
      <c r="S5833">
        <v>7429049.54</v>
      </c>
      <c r="T5833">
        <v>3588816.2873</v>
      </c>
      <c r="U5833">
        <v>8096</v>
      </c>
      <c r="V5833">
        <v>115886</v>
      </c>
      <c r="W5833">
        <v>365389</v>
      </c>
      <c r="X5833">
        <v>19786498.780000001</v>
      </c>
      <c r="Y5833">
        <v>15860624.42</v>
      </c>
      <c r="Z5833">
        <v>14355041.82</v>
      </c>
      <c r="AA5833">
        <v>5132236.0219999999</v>
      </c>
      <c r="AB5833">
        <v>11874</v>
      </c>
      <c r="AC5833">
        <v>12355</v>
      </c>
      <c r="AD5833">
        <v>7996</v>
      </c>
      <c r="AE5833">
        <v>11943</v>
      </c>
      <c r="AF5833">
        <v>4362</v>
      </c>
      <c r="AG5833">
        <v>4422</v>
      </c>
      <c r="AH5833">
        <v>3239</v>
      </c>
      <c r="AI5833">
        <v>4406</v>
      </c>
      <c r="AJ5833">
        <v>7512</v>
      </c>
      <c r="AK5833">
        <v>7933</v>
      </c>
      <c r="AL5833">
        <v>4757</v>
      </c>
      <c r="AM5833">
        <v>7537</v>
      </c>
    </row>
    <row r="5834" spans="1:39" x14ac:dyDescent="0.15">
      <c r="A5834" t="s">
        <v>214</v>
      </c>
      <c r="B5834">
        <v>5</v>
      </c>
      <c r="C5834">
        <v>1</v>
      </c>
      <c r="D5834">
        <v>1</v>
      </c>
      <c r="E5834" t="s">
        <v>31</v>
      </c>
      <c r="F5834" t="s">
        <v>28</v>
      </c>
      <c r="G5834">
        <v>9</v>
      </c>
      <c r="H5834">
        <v>93</v>
      </c>
      <c r="I5834">
        <v>488</v>
      </c>
      <c r="J5834">
        <v>26783.24</v>
      </c>
      <c r="K5834">
        <v>22792.91</v>
      </c>
      <c r="L5834">
        <v>20957.97</v>
      </c>
      <c r="M5834">
        <v>7806.8406999999997</v>
      </c>
      <c r="N5834">
        <v>6</v>
      </c>
      <c r="O5834">
        <v>66</v>
      </c>
      <c r="P5834">
        <v>267</v>
      </c>
      <c r="Q5834">
        <v>15382.91</v>
      </c>
      <c r="R5834">
        <v>13870.16</v>
      </c>
      <c r="S5834">
        <v>12779.41</v>
      </c>
      <c r="T5834">
        <v>4791.8729999999996</v>
      </c>
      <c r="U5834">
        <v>3</v>
      </c>
      <c r="V5834">
        <v>27</v>
      </c>
      <c r="W5834">
        <v>221</v>
      </c>
      <c r="X5834">
        <v>11400.33</v>
      </c>
      <c r="Y5834">
        <v>8922.75</v>
      </c>
      <c r="Z5834">
        <v>8178.56</v>
      </c>
      <c r="AA5834">
        <v>3014.9677000000001</v>
      </c>
      <c r="AB5834">
        <v>8</v>
      </c>
      <c r="AC5834">
        <v>8</v>
      </c>
      <c r="AD5834">
        <v>4</v>
      </c>
      <c r="AE5834">
        <v>9</v>
      </c>
      <c r="AF5834">
        <v>5</v>
      </c>
      <c r="AG5834">
        <v>5</v>
      </c>
      <c r="AH5834">
        <v>4</v>
      </c>
      <c r="AI5834">
        <v>6</v>
      </c>
      <c r="AJ5834">
        <v>3</v>
      </c>
      <c r="AK5834">
        <v>3</v>
      </c>
      <c r="AL5834">
        <v>0</v>
      </c>
      <c r="AM5834">
        <v>3</v>
      </c>
    </row>
    <row r="5835" spans="1:39" x14ac:dyDescent="0.15">
      <c r="A5835" t="s">
        <v>214</v>
      </c>
      <c r="B5835">
        <v>5</v>
      </c>
      <c r="C5835">
        <v>1</v>
      </c>
      <c r="D5835">
        <v>1</v>
      </c>
      <c r="E5835" t="s">
        <v>31</v>
      </c>
      <c r="F5835" t="s">
        <v>29</v>
      </c>
      <c r="G5835">
        <v>27</v>
      </c>
      <c r="H5835">
        <v>391</v>
      </c>
      <c r="I5835">
        <v>1310</v>
      </c>
      <c r="J5835">
        <v>66877.55</v>
      </c>
      <c r="K5835">
        <v>54223.25</v>
      </c>
      <c r="L5835">
        <v>42214.91</v>
      </c>
      <c r="M5835">
        <v>19313.276000000002</v>
      </c>
      <c r="N5835">
        <v>10</v>
      </c>
      <c r="O5835">
        <v>126</v>
      </c>
      <c r="P5835">
        <v>575</v>
      </c>
      <c r="Q5835">
        <v>27162.65</v>
      </c>
      <c r="R5835">
        <v>22053.93</v>
      </c>
      <c r="S5835">
        <v>12449.65</v>
      </c>
      <c r="T5835">
        <v>9145.0987000000005</v>
      </c>
      <c r="U5835">
        <v>17</v>
      </c>
      <c r="V5835">
        <v>265</v>
      </c>
      <c r="W5835">
        <v>735</v>
      </c>
      <c r="X5835">
        <v>39714.9</v>
      </c>
      <c r="Y5835">
        <v>32169.32</v>
      </c>
      <c r="Z5835">
        <v>29765.26</v>
      </c>
      <c r="AA5835">
        <v>10168.177299999999</v>
      </c>
      <c r="AB5835">
        <v>23</v>
      </c>
      <c r="AC5835">
        <v>25</v>
      </c>
      <c r="AD5835">
        <v>11</v>
      </c>
      <c r="AE5835">
        <v>26</v>
      </c>
      <c r="AF5835">
        <v>9</v>
      </c>
      <c r="AG5835">
        <v>9</v>
      </c>
      <c r="AH5835">
        <v>4</v>
      </c>
      <c r="AI5835">
        <v>10</v>
      </c>
      <c r="AJ5835">
        <v>14</v>
      </c>
      <c r="AK5835">
        <v>16</v>
      </c>
      <c r="AL5835">
        <v>7</v>
      </c>
      <c r="AM5835">
        <v>16</v>
      </c>
    </row>
    <row r="5836" spans="1:39" x14ac:dyDescent="0.15">
      <c r="A5836" t="s">
        <v>214</v>
      </c>
      <c r="B5836">
        <v>5</v>
      </c>
      <c r="C5836">
        <v>1</v>
      </c>
      <c r="D5836">
        <v>1</v>
      </c>
      <c r="E5836" t="s">
        <v>32</v>
      </c>
      <c r="F5836" t="s">
        <v>28</v>
      </c>
      <c r="G5836">
        <v>76</v>
      </c>
      <c r="H5836">
        <v>553</v>
      </c>
      <c r="I5836">
        <v>2653</v>
      </c>
      <c r="J5836">
        <v>150708.53</v>
      </c>
      <c r="K5836">
        <v>128652.78</v>
      </c>
      <c r="L5836">
        <v>106567.96</v>
      </c>
      <c r="M5836">
        <v>39022.108899999999</v>
      </c>
      <c r="N5836">
        <v>26</v>
      </c>
      <c r="O5836">
        <v>167</v>
      </c>
      <c r="P5836">
        <v>991</v>
      </c>
      <c r="Q5836">
        <v>56013.06</v>
      </c>
      <c r="R5836">
        <v>49347.29</v>
      </c>
      <c r="S5836">
        <v>36314.85</v>
      </c>
      <c r="T5836">
        <v>15577.541499999999</v>
      </c>
      <c r="U5836">
        <v>50</v>
      </c>
      <c r="V5836">
        <v>386</v>
      </c>
      <c r="W5836">
        <v>1662</v>
      </c>
      <c r="X5836">
        <v>94695.47</v>
      </c>
      <c r="Y5836">
        <v>79305.490000000005</v>
      </c>
      <c r="Z5836">
        <v>70253.11</v>
      </c>
      <c r="AA5836">
        <v>23444.5674</v>
      </c>
      <c r="AB5836">
        <v>70</v>
      </c>
      <c r="AC5836">
        <v>69</v>
      </c>
      <c r="AD5836">
        <v>31</v>
      </c>
      <c r="AE5836">
        <v>71</v>
      </c>
      <c r="AF5836">
        <v>25</v>
      </c>
      <c r="AG5836">
        <v>24</v>
      </c>
      <c r="AH5836">
        <v>8</v>
      </c>
      <c r="AI5836">
        <v>25</v>
      </c>
      <c r="AJ5836">
        <v>45</v>
      </c>
      <c r="AK5836">
        <v>45</v>
      </c>
      <c r="AL5836">
        <v>23</v>
      </c>
      <c r="AM5836">
        <v>46</v>
      </c>
    </row>
    <row r="5837" spans="1:39" x14ac:dyDescent="0.15">
      <c r="A5837" t="s">
        <v>214</v>
      </c>
      <c r="B5837">
        <v>5</v>
      </c>
      <c r="C5837">
        <v>1</v>
      </c>
      <c r="D5837">
        <v>1</v>
      </c>
      <c r="E5837" t="s">
        <v>32</v>
      </c>
      <c r="F5837" t="s">
        <v>29</v>
      </c>
      <c r="G5837">
        <v>1193</v>
      </c>
      <c r="H5837">
        <v>14414</v>
      </c>
      <c r="I5837">
        <v>53066</v>
      </c>
      <c r="J5837">
        <v>2837921.96</v>
      </c>
      <c r="K5837">
        <v>2334862.9900000002</v>
      </c>
      <c r="L5837">
        <v>2013349.17</v>
      </c>
      <c r="M5837">
        <v>785013.84860000003</v>
      </c>
      <c r="N5837">
        <v>399</v>
      </c>
      <c r="O5837">
        <v>4400</v>
      </c>
      <c r="P5837">
        <v>19582</v>
      </c>
      <c r="Q5837">
        <v>1011557.88</v>
      </c>
      <c r="R5837">
        <v>839446.64</v>
      </c>
      <c r="S5837">
        <v>648941.07999999996</v>
      </c>
      <c r="T5837">
        <v>315279.79060000001</v>
      </c>
      <c r="U5837">
        <v>794</v>
      </c>
      <c r="V5837">
        <v>10014</v>
      </c>
      <c r="W5837">
        <v>33484</v>
      </c>
      <c r="X5837">
        <v>1826364.08</v>
      </c>
      <c r="Y5837">
        <v>1495416.35</v>
      </c>
      <c r="Z5837">
        <v>1364408.09</v>
      </c>
      <c r="AA5837">
        <v>469734.05800000002</v>
      </c>
      <c r="AB5837">
        <v>1140</v>
      </c>
      <c r="AC5837">
        <v>1160</v>
      </c>
      <c r="AD5837">
        <v>770</v>
      </c>
      <c r="AE5837">
        <v>1136</v>
      </c>
      <c r="AF5837">
        <v>384</v>
      </c>
      <c r="AG5837">
        <v>380</v>
      </c>
      <c r="AH5837">
        <v>277</v>
      </c>
      <c r="AI5837">
        <v>383</v>
      </c>
      <c r="AJ5837">
        <v>756</v>
      </c>
      <c r="AK5837">
        <v>780</v>
      </c>
      <c r="AL5837">
        <v>493</v>
      </c>
      <c r="AM5837">
        <v>753</v>
      </c>
    </row>
    <row r="5838" spans="1:39" x14ac:dyDescent="0.15">
      <c r="A5838" t="s">
        <v>214</v>
      </c>
      <c r="B5838">
        <v>5</v>
      </c>
      <c r="C5838">
        <v>1</v>
      </c>
      <c r="D5838">
        <v>2</v>
      </c>
      <c r="E5838" t="s">
        <v>28</v>
      </c>
      <c r="F5838" t="s">
        <v>28</v>
      </c>
      <c r="G5838">
        <v>314</v>
      </c>
      <c r="H5838">
        <v>1526</v>
      </c>
      <c r="I5838">
        <v>10473</v>
      </c>
      <c r="J5838">
        <v>602623.98</v>
      </c>
      <c r="K5838">
        <v>536240.73</v>
      </c>
      <c r="L5838">
        <v>402397.3</v>
      </c>
      <c r="M5838">
        <v>168042.3898</v>
      </c>
      <c r="N5838">
        <v>218</v>
      </c>
      <c r="O5838">
        <v>1034</v>
      </c>
      <c r="P5838">
        <v>7548</v>
      </c>
      <c r="Q5838">
        <v>431140.64</v>
      </c>
      <c r="R5838">
        <v>385274.77</v>
      </c>
      <c r="S5838">
        <v>265468.99</v>
      </c>
      <c r="T5838">
        <v>125144.27039999999</v>
      </c>
      <c r="U5838">
        <v>96</v>
      </c>
      <c r="V5838">
        <v>492</v>
      </c>
      <c r="W5838">
        <v>2925</v>
      </c>
      <c r="X5838">
        <v>171483.34</v>
      </c>
      <c r="Y5838">
        <v>150965.96</v>
      </c>
      <c r="Z5838">
        <v>136928.31</v>
      </c>
      <c r="AA5838">
        <v>42898.119400000003</v>
      </c>
      <c r="AB5838">
        <v>291</v>
      </c>
      <c r="AC5838">
        <v>287</v>
      </c>
      <c r="AD5838">
        <v>121</v>
      </c>
      <c r="AE5838">
        <v>280</v>
      </c>
      <c r="AF5838">
        <v>200</v>
      </c>
      <c r="AG5838">
        <v>208</v>
      </c>
      <c r="AH5838">
        <v>93</v>
      </c>
      <c r="AI5838">
        <v>200</v>
      </c>
      <c r="AJ5838">
        <v>91</v>
      </c>
      <c r="AK5838">
        <v>79</v>
      </c>
      <c r="AL5838">
        <v>28</v>
      </c>
      <c r="AM5838">
        <v>80</v>
      </c>
    </row>
    <row r="5839" spans="1:39" x14ac:dyDescent="0.15">
      <c r="A5839" t="s">
        <v>214</v>
      </c>
      <c r="B5839">
        <v>5</v>
      </c>
      <c r="C5839">
        <v>1</v>
      </c>
      <c r="D5839">
        <v>2</v>
      </c>
      <c r="E5839" t="s">
        <v>28</v>
      </c>
      <c r="F5839" t="s">
        <v>29</v>
      </c>
      <c r="G5839">
        <v>1206</v>
      </c>
      <c r="H5839">
        <v>9551</v>
      </c>
      <c r="I5839">
        <v>46840</v>
      </c>
      <c r="J5839">
        <v>2583561.66</v>
      </c>
      <c r="K5839">
        <v>2236511.67</v>
      </c>
      <c r="L5839">
        <v>1780885.32</v>
      </c>
      <c r="M5839">
        <v>736325.99789999996</v>
      </c>
      <c r="N5839">
        <v>868</v>
      </c>
      <c r="O5839">
        <v>6505</v>
      </c>
      <c r="P5839">
        <v>34638</v>
      </c>
      <c r="Q5839">
        <v>1906409.28</v>
      </c>
      <c r="R5839">
        <v>1663449</v>
      </c>
      <c r="S5839">
        <v>1264133.6299999999</v>
      </c>
      <c r="T5839">
        <v>561197.67980000004</v>
      </c>
      <c r="U5839">
        <v>338</v>
      </c>
      <c r="V5839">
        <v>3046</v>
      </c>
      <c r="W5839">
        <v>12202</v>
      </c>
      <c r="X5839">
        <v>677152.38</v>
      </c>
      <c r="Y5839">
        <v>573062.67000000004</v>
      </c>
      <c r="Z5839">
        <v>516751.69</v>
      </c>
      <c r="AA5839">
        <v>175128.3181</v>
      </c>
      <c r="AB5839">
        <v>1109</v>
      </c>
      <c r="AC5839">
        <v>1152</v>
      </c>
      <c r="AD5839">
        <v>711</v>
      </c>
      <c r="AE5839">
        <v>1124</v>
      </c>
      <c r="AF5839">
        <v>815</v>
      </c>
      <c r="AG5839">
        <v>841</v>
      </c>
      <c r="AH5839">
        <v>538</v>
      </c>
      <c r="AI5839">
        <v>828</v>
      </c>
      <c r="AJ5839">
        <v>294</v>
      </c>
      <c r="AK5839">
        <v>311</v>
      </c>
      <c r="AL5839">
        <v>173</v>
      </c>
      <c r="AM5839">
        <v>296</v>
      </c>
    </row>
    <row r="5840" spans="1:39" x14ac:dyDescent="0.15">
      <c r="A5840" t="s">
        <v>214</v>
      </c>
      <c r="B5840">
        <v>5</v>
      </c>
      <c r="C5840">
        <v>1</v>
      </c>
      <c r="D5840">
        <v>2</v>
      </c>
      <c r="E5840" t="s">
        <v>30</v>
      </c>
      <c r="F5840" t="s">
        <v>28</v>
      </c>
      <c r="G5840">
        <v>37</v>
      </c>
      <c r="H5840">
        <v>168</v>
      </c>
      <c r="I5840">
        <v>1115</v>
      </c>
      <c r="J5840">
        <v>65291.96</v>
      </c>
      <c r="K5840">
        <v>58634.33</v>
      </c>
      <c r="L5840">
        <v>43825.33</v>
      </c>
      <c r="M5840">
        <v>17582.9882</v>
      </c>
      <c r="N5840">
        <v>24</v>
      </c>
      <c r="O5840">
        <v>109</v>
      </c>
      <c r="P5840">
        <v>733</v>
      </c>
      <c r="Q5840">
        <v>43259.62</v>
      </c>
      <c r="R5840">
        <v>39513.9</v>
      </c>
      <c r="S5840">
        <v>28602.78</v>
      </c>
      <c r="T5840">
        <v>12178.2765</v>
      </c>
      <c r="U5840">
        <v>13</v>
      </c>
      <c r="V5840">
        <v>59</v>
      </c>
      <c r="W5840">
        <v>382</v>
      </c>
      <c r="X5840">
        <v>22032.34</v>
      </c>
      <c r="Y5840">
        <v>19120.43</v>
      </c>
      <c r="Z5840">
        <v>15222.55</v>
      </c>
      <c r="AA5840">
        <v>5404.7116999999998</v>
      </c>
      <c r="AB5840">
        <v>33</v>
      </c>
      <c r="AC5840">
        <v>32</v>
      </c>
      <c r="AD5840">
        <v>8</v>
      </c>
      <c r="AE5840">
        <v>35</v>
      </c>
      <c r="AF5840">
        <v>23</v>
      </c>
      <c r="AG5840">
        <v>20</v>
      </c>
      <c r="AH5840">
        <v>5</v>
      </c>
      <c r="AI5840">
        <v>23</v>
      </c>
      <c r="AJ5840">
        <v>10</v>
      </c>
      <c r="AK5840">
        <v>12</v>
      </c>
      <c r="AL5840">
        <v>3</v>
      </c>
      <c r="AM5840">
        <v>12</v>
      </c>
    </row>
    <row r="5841" spans="1:39" x14ac:dyDescent="0.15">
      <c r="A5841" t="s">
        <v>214</v>
      </c>
      <c r="B5841">
        <v>5</v>
      </c>
      <c r="C5841">
        <v>1</v>
      </c>
      <c r="D5841">
        <v>2</v>
      </c>
      <c r="E5841" t="s">
        <v>30</v>
      </c>
      <c r="F5841" t="s">
        <v>29</v>
      </c>
      <c r="G5841">
        <v>145</v>
      </c>
      <c r="H5841">
        <v>1059</v>
      </c>
      <c r="I5841">
        <v>5209</v>
      </c>
      <c r="J5841">
        <v>295326.61</v>
      </c>
      <c r="K5841">
        <v>257139.36</v>
      </c>
      <c r="L5841">
        <v>195537.51</v>
      </c>
      <c r="M5841">
        <v>83697.024000000005</v>
      </c>
      <c r="N5841">
        <v>99</v>
      </c>
      <c r="O5841">
        <v>697</v>
      </c>
      <c r="P5841">
        <v>3740</v>
      </c>
      <c r="Q5841">
        <v>212010.21</v>
      </c>
      <c r="R5841">
        <v>183634.85</v>
      </c>
      <c r="S5841">
        <v>129197.73</v>
      </c>
      <c r="T5841">
        <v>62931.015399999997</v>
      </c>
      <c r="U5841">
        <v>46</v>
      </c>
      <c r="V5841">
        <v>362</v>
      </c>
      <c r="W5841">
        <v>1469</v>
      </c>
      <c r="X5841">
        <v>83316.399999999994</v>
      </c>
      <c r="Y5841">
        <v>73504.509999999995</v>
      </c>
      <c r="Z5841">
        <v>66339.78</v>
      </c>
      <c r="AA5841">
        <v>20766.008600000001</v>
      </c>
      <c r="AB5841">
        <v>129</v>
      </c>
      <c r="AC5841">
        <v>137</v>
      </c>
      <c r="AD5841">
        <v>83</v>
      </c>
      <c r="AE5841">
        <v>139</v>
      </c>
      <c r="AF5841">
        <v>88</v>
      </c>
      <c r="AG5841">
        <v>96</v>
      </c>
      <c r="AH5841">
        <v>63</v>
      </c>
      <c r="AI5841">
        <v>97</v>
      </c>
      <c r="AJ5841">
        <v>41</v>
      </c>
      <c r="AK5841">
        <v>41</v>
      </c>
      <c r="AL5841">
        <v>20</v>
      </c>
      <c r="AM5841">
        <v>42</v>
      </c>
    </row>
    <row r="5842" spans="1:39" x14ac:dyDescent="0.15">
      <c r="A5842" t="s">
        <v>214</v>
      </c>
      <c r="B5842">
        <v>5</v>
      </c>
      <c r="C5842">
        <v>1</v>
      </c>
      <c r="D5842">
        <v>2</v>
      </c>
      <c r="E5842" t="s">
        <v>29</v>
      </c>
      <c r="F5842" t="s">
        <v>28</v>
      </c>
      <c r="G5842">
        <v>193</v>
      </c>
      <c r="H5842">
        <v>1034</v>
      </c>
      <c r="I5842">
        <v>6593</v>
      </c>
      <c r="J5842">
        <v>373193.21</v>
      </c>
      <c r="K5842">
        <v>317591.58</v>
      </c>
      <c r="L5842">
        <v>257983.39</v>
      </c>
      <c r="M5842">
        <v>99059.646099999998</v>
      </c>
      <c r="N5842">
        <v>82</v>
      </c>
      <c r="O5842">
        <v>388</v>
      </c>
      <c r="P5842">
        <v>2855</v>
      </c>
      <c r="Q5842">
        <v>158112.93</v>
      </c>
      <c r="R5842">
        <v>134731.57</v>
      </c>
      <c r="S5842">
        <v>100337.66</v>
      </c>
      <c r="T5842">
        <v>45566.930999999997</v>
      </c>
      <c r="U5842">
        <v>111</v>
      </c>
      <c r="V5842">
        <v>646</v>
      </c>
      <c r="W5842">
        <v>3738</v>
      </c>
      <c r="X5842">
        <v>215080.28</v>
      </c>
      <c r="Y5842">
        <v>182860.01</v>
      </c>
      <c r="Z5842">
        <v>157645.73000000001</v>
      </c>
      <c r="AA5842">
        <v>53492.715100000001</v>
      </c>
      <c r="AB5842">
        <v>184</v>
      </c>
      <c r="AC5842">
        <v>179</v>
      </c>
      <c r="AD5842">
        <v>61</v>
      </c>
      <c r="AE5842">
        <v>186</v>
      </c>
      <c r="AF5842">
        <v>81</v>
      </c>
      <c r="AG5842">
        <v>74</v>
      </c>
      <c r="AH5842">
        <v>29</v>
      </c>
      <c r="AI5842">
        <v>80</v>
      </c>
      <c r="AJ5842">
        <v>103</v>
      </c>
      <c r="AK5842">
        <v>105</v>
      </c>
      <c r="AL5842">
        <v>32</v>
      </c>
      <c r="AM5842">
        <v>106</v>
      </c>
    </row>
    <row r="5843" spans="1:39" x14ac:dyDescent="0.15">
      <c r="A5843" t="s">
        <v>214</v>
      </c>
      <c r="B5843">
        <v>5</v>
      </c>
      <c r="C5843">
        <v>1</v>
      </c>
      <c r="D5843">
        <v>2</v>
      </c>
      <c r="E5843" t="s">
        <v>29</v>
      </c>
      <c r="F5843" t="s">
        <v>29</v>
      </c>
      <c r="G5843">
        <v>768</v>
      </c>
      <c r="H5843">
        <v>6365</v>
      </c>
      <c r="I5843">
        <v>30192</v>
      </c>
      <c r="J5843">
        <v>1643409.91</v>
      </c>
      <c r="K5843">
        <v>1347438.44</v>
      </c>
      <c r="L5843">
        <v>1109208.1299999999</v>
      </c>
      <c r="M5843">
        <v>462538.79229999997</v>
      </c>
      <c r="N5843">
        <v>315</v>
      </c>
      <c r="O5843">
        <v>2378</v>
      </c>
      <c r="P5843">
        <v>13399</v>
      </c>
      <c r="Q5843">
        <v>697651.36</v>
      </c>
      <c r="R5843">
        <v>572021.64</v>
      </c>
      <c r="S5843">
        <v>410334</v>
      </c>
      <c r="T5843">
        <v>219912.1974</v>
      </c>
      <c r="U5843">
        <v>453</v>
      </c>
      <c r="V5843">
        <v>3987</v>
      </c>
      <c r="W5843">
        <v>16793</v>
      </c>
      <c r="X5843">
        <v>945758.55</v>
      </c>
      <c r="Y5843">
        <v>775416.8</v>
      </c>
      <c r="Z5843">
        <v>698874.13</v>
      </c>
      <c r="AA5843">
        <v>242626.5949</v>
      </c>
      <c r="AB5843">
        <v>720</v>
      </c>
      <c r="AC5843">
        <v>735</v>
      </c>
      <c r="AD5843">
        <v>421</v>
      </c>
      <c r="AE5843">
        <v>726</v>
      </c>
      <c r="AF5843">
        <v>297</v>
      </c>
      <c r="AG5843">
        <v>300</v>
      </c>
      <c r="AH5843">
        <v>195</v>
      </c>
      <c r="AI5843">
        <v>303</v>
      </c>
      <c r="AJ5843">
        <v>423</v>
      </c>
      <c r="AK5843">
        <v>435</v>
      </c>
      <c r="AL5843">
        <v>226</v>
      </c>
      <c r="AM5843">
        <v>423</v>
      </c>
    </row>
    <row r="5844" spans="1:39" x14ac:dyDescent="0.15">
      <c r="A5844" t="s">
        <v>214</v>
      </c>
      <c r="B5844">
        <v>5</v>
      </c>
      <c r="C5844">
        <v>1</v>
      </c>
      <c r="D5844">
        <v>2</v>
      </c>
      <c r="E5844" t="s">
        <v>31</v>
      </c>
      <c r="F5844" t="s">
        <v>29</v>
      </c>
      <c r="G5844">
        <v>2</v>
      </c>
      <c r="H5844">
        <v>13</v>
      </c>
      <c r="I5844">
        <v>66</v>
      </c>
      <c r="J5844">
        <v>3894.81</v>
      </c>
      <c r="K5844">
        <v>3484.21</v>
      </c>
      <c r="L5844">
        <v>3415.21</v>
      </c>
      <c r="M5844">
        <v>1089.7882</v>
      </c>
      <c r="N5844">
        <v>1</v>
      </c>
      <c r="O5844">
        <v>7</v>
      </c>
      <c r="P5844">
        <v>44</v>
      </c>
      <c r="Q5844">
        <v>2427.81</v>
      </c>
      <c r="R5844">
        <v>2159.0100000000002</v>
      </c>
      <c r="S5844">
        <v>2159.0100000000002</v>
      </c>
      <c r="T5844">
        <v>727.06820000000005</v>
      </c>
      <c r="U5844">
        <v>1</v>
      </c>
      <c r="V5844">
        <v>6</v>
      </c>
      <c r="W5844">
        <v>22</v>
      </c>
      <c r="X5844">
        <v>1467</v>
      </c>
      <c r="Y5844">
        <v>1325.2</v>
      </c>
      <c r="Z5844">
        <v>1256.2</v>
      </c>
      <c r="AA5844">
        <v>362.72</v>
      </c>
      <c r="AB5844">
        <v>2</v>
      </c>
      <c r="AC5844">
        <v>2</v>
      </c>
      <c r="AD5844">
        <v>0</v>
      </c>
      <c r="AE5844">
        <v>2</v>
      </c>
      <c r="AF5844">
        <v>1</v>
      </c>
      <c r="AG5844">
        <v>1</v>
      </c>
      <c r="AH5844">
        <v>0</v>
      </c>
      <c r="AI5844">
        <v>1</v>
      </c>
      <c r="AJ5844">
        <v>1</v>
      </c>
      <c r="AK5844">
        <v>1</v>
      </c>
      <c r="AL5844">
        <v>0</v>
      </c>
      <c r="AM5844">
        <v>1</v>
      </c>
    </row>
    <row r="5845" spans="1:39" x14ac:dyDescent="0.15">
      <c r="A5845" t="s">
        <v>214</v>
      </c>
      <c r="B5845">
        <v>5</v>
      </c>
      <c r="C5845">
        <v>1</v>
      </c>
      <c r="D5845">
        <v>2</v>
      </c>
      <c r="E5845" t="s">
        <v>32</v>
      </c>
      <c r="F5845" t="s">
        <v>28</v>
      </c>
      <c r="G5845">
        <v>73</v>
      </c>
      <c r="H5845">
        <v>398</v>
      </c>
      <c r="I5845">
        <v>2568</v>
      </c>
      <c r="J5845">
        <v>144637.22</v>
      </c>
      <c r="K5845">
        <v>119815.17</v>
      </c>
      <c r="L5845">
        <v>100583.76</v>
      </c>
      <c r="M5845">
        <v>38188.828600000001</v>
      </c>
      <c r="N5845">
        <v>29</v>
      </c>
      <c r="O5845">
        <v>153</v>
      </c>
      <c r="P5845">
        <v>1079</v>
      </c>
      <c r="Q5845">
        <v>59946.13</v>
      </c>
      <c r="R5845">
        <v>49180.65</v>
      </c>
      <c r="S5845">
        <v>35620.82</v>
      </c>
      <c r="T5845">
        <v>17092.1891</v>
      </c>
      <c r="U5845">
        <v>44</v>
      </c>
      <c r="V5845">
        <v>245</v>
      </c>
      <c r="W5845">
        <v>1489</v>
      </c>
      <c r="X5845">
        <v>84691.09</v>
      </c>
      <c r="Y5845">
        <v>70634.52</v>
      </c>
      <c r="Z5845">
        <v>64962.94</v>
      </c>
      <c r="AA5845">
        <v>21096.639500000001</v>
      </c>
      <c r="AB5845">
        <v>68</v>
      </c>
      <c r="AC5845">
        <v>67</v>
      </c>
      <c r="AD5845">
        <v>29</v>
      </c>
      <c r="AE5845">
        <v>69</v>
      </c>
      <c r="AF5845">
        <v>27</v>
      </c>
      <c r="AG5845">
        <v>27</v>
      </c>
      <c r="AH5845">
        <v>12</v>
      </c>
      <c r="AI5845">
        <v>29</v>
      </c>
      <c r="AJ5845">
        <v>41</v>
      </c>
      <c r="AK5845">
        <v>40</v>
      </c>
      <c r="AL5845">
        <v>17</v>
      </c>
      <c r="AM5845">
        <v>40</v>
      </c>
    </row>
    <row r="5846" spans="1:39" x14ac:dyDescent="0.15">
      <c r="A5846" t="s">
        <v>214</v>
      </c>
      <c r="B5846">
        <v>5</v>
      </c>
      <c r="C5846">
        <v>1</v>
      </c>
      <c r="D5846">
        <v>2</v>
      </c>
      <c r="E5846" t="s">
        <v>32</v>
      </c>
      <c r="F5846" t="s">
        <v>29</v>
      </c>
      <c r="G5846">
        <v>389</v>
      </c>
      <c r="H5846">
        <v>3490</v>
      </c>
      <c r="I5846">
        <v>15357</v>
      </c>
      <c r="J5846">
        <v>845561.84</v>
      </c>
      <c r="K5846">
        <v>690092.32</v>
      </c>
      <c r="L5846">
        <v>599508.56000000006</v>
      </c>
      <c r="M5846">
        <v>231505.24960000001</v>
      </c>
      <c r="N5846">
        <v>120</v>
      </c>
      <c r="O5846">
        <v>1020</v>
      </c>
      <c r="P5846">
        <v>5127</v>
      </c>
      <c r="Q5846">
        <v>273220.42</v>
      </c>
      <c r="R5846">
        <v>221972.1</v>
      </c>
      <c r="S5846">
        <v>171578.78</v>
      </c>
      <c r="T5846">
        <v>85156.224400000006</v>
      </c>
      <c r="U5846">
        <v>269</v>
      </c>
      <c r="V5846">
        <v>2470</v>
      </c>
      <c r="W5846">
        <v>10230</v>
      </c>
      <c r="X5846">
        <v>572341.42000000004</v>
      </c>
      <c r="Y5846">
        <v>468120.22</v>
      </c>
      <c r="Z5846">
        <v>427929.78</v>
      </c>
      <c r="AA5846">
        <v>146349.0252</v>
      </c>
      <c r="AB5846">
        <v>373</v>
      </c>
      <c r="AC5846">
        <v>373</v>
      </c>
      <c r="AD5846">
        <v>239</v>
      </c>
      <c r="AE5846">
        <v>379</v>
      </c>
      <c r="AF5846">
        <v>118</v>
      </c>
      <c r="AG5846">
        <v>116</v>
      </c>
      <c r="AH5846">
        <v>82</v>
      </c>
      <c r="AI5846">
        <v>118</v>
      </c>
      <c r="AJ5846">
        <v>255</v>
      </c>
      <c r="AK5846">
        <v>257</v>
      </c>
      <c r="AL5846">
        <v>157</v>
      </c>
      <c r="AM5846">
        <v>261</v>
      </c>
    </row>
    <row r="5847" spans="1:39" x14ac:dyDescent="0.15">
      <c r="A5847" t="s">
        <v>214</v>
      </c>
      <c r="B5847">
        <v>5</v>
      </c>
      <c r="C5847">
        <v>2</v>
      </c>
      <c r="D5847">
        <v>0</v>
      </c>
      <c r="E5847" t="s">
        <v>28</v>
      </c>
      <c r="F5847" t="s">
        <v>28</v>
      </c>
      <c r="G5847">
        <v>137</v>
      </c>
      <c r="H5847">
        <v>1035</v>
      </c>
      <c r="I5847">
        <v>5026</v>
      </c>
      <c r="J5847">
        <v>266348.76</v>
      </c>
      <c r="K5847">
        <v>221557.59</v>
      </c>
      <c r="L5847">
        <v>173641.94</v>
      </c>
      <c r="M5847">
        <v>74759.227400000003</v>
      </c>
      <c r="N5847">
        <v>137</v>
      </c>
      <c r="O5847">
        <v>445</v>
      </c>
      <c r="P5847">
        <v>2585</v>
      </c>
      <c r="Q5847">
        <v>134889.95000000001</v>
      </c>
      <c r="R5847">
        <v>108915.75</v>
      </c>
      <c r="S5847">
        <v>71981.39</v>
      </c>
      <c r="T5847">
        <v>40381.788200000003</v>
      </c>
      <c r="U5847">
        <v>137</v>
      </c>
      <c r="V5847">
        <v>590</v>
      </c>
      <c r="W5847">
        <v>2441</v>
      </c>
      <c r="X5847">
        <v>131458.81</v>
      </c>
      <c r="Y5847">
        <v>112641.84</v>
      </c>
      <c r="Z5847">
        <v>101660.55</v>
      </c>
      <c r="AA5847">
        <v>34377.439200000001</v>
      </c>
      <c r="AB5847">
        <v>131</v>
      </c>
      <c r="AC5847">
        <v>135</v>
      </c>
      <c r="AD5847">
        <v>68</v>
      </c>
      <c r="AE5847">
        <v>125</v>
      </c>
      <c r="AF5847">
        <v>131</v>
      </c>
      <c r="AG5847">
        <v>135</v>
      </c>
      <c r="AH5847">
        <v>68</v>
      </c>
      <c r="AI5847">
        <v>125</v>
      </c>
      <c r="AJ5847">
        <v>131</v>
      </c>
      <c r="AK5847">
        <v>135</v>
      </c>
      <c r="AL5847">
        <v>68</v>
      </c>
      <c r="AM5847">
        <v>125</v>
      </c>
    </row>
    <row r="5848" spans="1:39" x14ac:dyDescent="0.15">
      <c r="A5848" t="s">
        <v>214</v>
      </c>
      <c r="B5848">
        <v>5</v>
      </c>
      <c r="C5848">
        <v>2</v>
      </c>
      <c r="D5848">
        <v>0</v>
      </c>
      <c r="E5848" t="s">
        <v>28</v>
      </c>
      <c r="F5848" t="s">
        <v>29</v>
      </c>
      <c r="G5848">
        <v>839</v>
      </c>
      <c r="H5848">
        <v>9808</v>
      </c>
      <c r="I5848">
        <v>40891</v>
      </c>
      <c r="J5848">
        <v>2081434.21</v>
      </c>
      <c r="K5848">
        <v>1722187.28</v>
      </c>
      <c r="L5848">
        <v>1437066.86</v>
      </c>
      <c r="M5848">
        <v>631086.65709999995</v>
      </c>
      <c r="N5848">
        <v>839</v>
      </c>
      <c r="O5848">
        <v>4921</v>
      </c>
      <c r="P5848">
        <v>23265</v>
      </c>
      <c r="Q5848">
        <v>1120153.4099999999</v>
      </c>
      <c r="R5848">
        <v>908051.02</v>
      </c>
      <c r="S5848">
        <v>688086.82</v>
      </c>
      <c r="T5848">
        <v>378719.1164</v>
      </c>
      <c r="U5848">
        <v>839</v>
      </c>
      <c r="V5848">
        <v>4887</v>
      </c>
      <c r="W5848">
        <v>17626</v>
      </c>
      <c r="X5848">
        <v>961280.8</v>
      </c>
      <c r="Y5848">
        <v>814136.26</v>
      </c>
      <c r="Z5848">
        <v>748980.04</v>
      </c>
      <c r="AA5848">
        <v>252367.54070000001</v>
      </c>
      <c r="AB5848">
        <v>803</v>
      </c>
      <c r="AC5848">
        <v>826</v>
      </c>
      <c r="AD5848">
        <v>630</v>
      </c>
      <c r="AE5848">
        <v>787</v>
      </c>
      <c r="AF5848">
        <v>803</v>
      </c>
      <c r="AG5848">
        <v>826</v>
      </c>
      <c r="AH5848">
        <v>630</v>
      </c>
      <c r="AI5848">
        <v>787</v>
      </c>
      <c r="AJ5848">
        <v>803</v>
      </c>
      <c r="AK5848">
        <v>826</v>
      </c>
      <c r="AL5848">
        <v>630</v>
      </c>
      <c r="AM5848">
        <v>787</v>
      </c>
    </row>
    <row r="5849" spans="1:39" x14ac:dyDescent="0.15">
      <c r="A5849" t="s">
        <v>214</v>
      </c>
      <c r="B5849">
        <v>5</v>
      </c>
      <c r="C5849">
        <v>2</v>
      </c>
      <c r="D5849">
        <v>0</v>
      </c>
      <c r="E5849" t="s">
        <v>30</v>
      </c>
      <c r="F5849" t="s">
        <v>28</v>
      </c>
      <c r="G5849">
        <v>1</v>
      </c>
      <c r="H5849">
        <v>2</v>
      </c>
      <c r="I5849">
        <v>21</v>
      </c>
      <c r="J5849">
        <v>1268.98</v>
      </c>
      <c r="K5849">
        <v>1268.98</v>
      </c>
      <c r="L5849">
        <v>982.98</v>
      </c>
      <c r="M5849">
        <v>299.26139999999998</v>
      </c>
      <c r="N5849">
        <v>1</v>
      </c>
      <c r="O5849">
        <v>1</v>
      </c>
      <c r="P5849">
        <v>9</v>
      </c>
      <c r="Q5849">
        <v>570.98</v>
      </c>
      <c r="R5849">
        <v>570.98</v>
      </c>
      <c r="S5849">
        <v>284.98</v>
      </c>
      <c r="T5849">
        <v>142.48249999999999</v>
      </c>
      <c r="U5849">
        <v>1</v>
      </c>
      <c r="V5849">
        <v>1</v>
      </c>
      <c r="W5849">
        <v>12</v>
      </c>
      <c r="X5849">
        <v>698</v>
      </c>
      <c r="Y5849">
        <v>698</v>
      </c>
      <c r="Z5849">
        <v>698</v>
      </c>
      <c r="AA5849">
        <v>156.77889999999999</v>
      </c>
      <c r="AB5849">
        <v>1</v>
      </c>
      <c r="AC5849">
        <v>1</v>
      </c>
      <c r="AD5849">
        <v>0</v>
      </c>
      <c r="AE5849">
        <v>1</v>
      </c>
      <c r="AF5849">
        <v>1</v>
      </c>
      <c r="AG5849">
        <v>1</v>
      </c>
      <c r="AH5849">
        <v>0</v>
      </c>
      <c r="AI5849">
        <v>1</v>
      </c>
      <c r="AJ5849">
        <v>1</v>
      </c>
      <c r="AK5849">
        <v>1</v>
      </c>
      <c r="AL5849">
        <v>0</v>
      </c>
      <c r="AM5849">
        <v>1</v>
      </c>
    </row>
    <row r="5850" spans="1:39" x14ac:dyDescent="0.15">
      <c r="A5850" t="s">
        <v>214</v>
      </c>
      <c r="B5850">
        <v>5</v>
      </c>
      <c r="C5850">
        <v>2</v>
      </c>
      <c r="D5850">
        <v>0</v>
      </c>
      <c r="E5850" t="s">
        <v>29</v>
      </c>
      <c r="F5850" t="s">
        <v>28</v>
      </c>
      <c r="G5850">
        <v>10</v>
      </c>
      <c r="H5850">
        <v>67</v>
      </c>
      <c r="I5850">
        <v>441</v>
      </c>
      <c r="J5850">
        <v>22292.54</v>
      </c>
      <c r="K5850">
        <v>16515.310000000001</v>
      </c>
      <c r="L5850">
        <v>11451.52</v>
      </c>
      <c r="M5850">
        <v>7825.5964000000004</v>
      </c>
      <c r="N5850">
        <v>10</v>
      </c>
      <c r="O5850">
        <v>43</v>
      </c>
      <c r="P5850">
        <v>308</v>
      </c>
      <c r="Q5850">
        <v>15322.95</v>
      </c>
      <c r="R5850">
        <v>10941.11</v>
      </c>
      <c r="S5850">
        <v>6585.55</v>
      </c>
      <c r="T5850">
        <v>5918.39</v>
      </c>
      <c r="U5850">
        <v>10</v>
      </c>
      <c r="V5850">
        <v>24</v>
      </c>
      <c r="W5850">
        <v>133</v>
      </c>
      <c r="X5850">
        <v>6969.59</v>
      </c>
      <c r="Y5850">
        <v>5574.2</v>
      </c>
      <c r="Z5850">
        <v>4865.97</v>
      </c>
      <c r="AA5850">
        <v>1907.2064</v>
      </c>
      <c r="AB5850">
        <v>9</v>
      </c>
      <c r="AC5850">
        <v>10</v>
      </c>
      <c r="AD5850">
        <v>5</v>
      </c>
      <c r="AE5850">
        <v>7</v>
      </c>
      <c r="AF5850">
        <v>9</v>
      </c>
      <c r="AG5850">
        <v>10</v>
      </c>
      <c r="AH5850">
        <v>5</v>
      </c>
      <c r="AI5850">
        <v>7</v>
      </c>
      <c r="AJ5850">
        <v>9</v>
      </c>
      <c r="AK5850">
        <v>10</v>
      </c>
      <c r="AL5850">
        <v>5</v>
      </c>
      <c r="AM5850">
        <v>7</v>
      </c>
    </row>
    <row r="5851" spans="1:39" x14ac:dyDescent="0.15">
      <c r="A5851" t="s">
        <v>214</v>
      </c>
      <c r="B5851">
        <v>5</v>
      </c>
      <c r="C5851">
        <v>2</v>
      </c>
      <c r="D5851">
        <v>0</v>
      </c>
      <c r="E5851" t="s">
        <v>29</v>
      </c>
      <c r="F5851" t="s">
        <v>29</v>
      </c>
      <c r="G5851">
        <v>33</v>
      </c>
      <c r="H5851">
        <v>525</v>
      </c>
      <c r="I5851">
        <v>2074</v>
      </c>
      <c r="J5851">
        <v>95431.59</v>
      </c>
      <c r="K5851">
        <v>71707.62</v>
      </c>
      <c r="L5851">
        <v>57025.03</v>
      </c>
      <c r="M5851">
        <v>31832.112499999999</v>
      </c>
      <c r="N5851">
        <v>33</v>
      </c>
      <c r="O5851">
        <v>261</v>
      </c>
      <c r="P5851">
        <v>1252</v>
      </c>
      <c r="Q5851">
        <v>55245.36</v>
      </c>
      <c r="R5851">
        <v>40008.720000000001</v>
      </c>
      <c r="S5851">
        <v>27734.69</v>
      </c>
      <c r="T5851">
        <v>20511.378199999999</v>
      </c>
      <c r="U5851">
        <v>33</v>
      </c>
      <c r="V5851">
        <v>264</v>
      </c>
      <c r="W5851">
        <v>822</v>
      </c>
      <c r="X5851">
        <v>40186.230000000003</v>
      </c>
      <c r="Y5851">
        <v>31698.9</v>
      </c>
      <c r="Z5851">
        <v>29290.34</v>
      </c>
      <c r="AA5851">
        <v>11320.7343</v>
      </c>
      <c r="AB5851">
        <v>33</v>
      </c>
      <c r="AC5851">
        <v>33</v>
      </c>
      <c r="AD5851">
        <v>25</v>
      </c>
      <c r="AE5851">
        <v>31</v>
      </c>
      <c r="AF5851">
        <v>33</v>
      </c>
      <c r="AG5851">
        <v>33</v>
      </c>
      <c r="AH5851">
        <v>25</v>
      </c>
      <c r="AI5851">
        <v>31</v>
      </c>
      <c r="AJ5851">
        <v>33</v>
      </c>
      <c r="AK5851">
        <v>33</v>
      </c>
      <c r="AL5851">
        <v>25</v>
      </c>
      <c r="AM5851">
        <v>31</v>
      </c>
    </row>
    <row r="5852" spans="1:39" x14ac:dyDescent="0.15">
      <c r="A5852" t="s">
        <v>214</v>
      </c>
      <c r="B5852">
        <v>5</v>
      </c>
      <c r="C5852">
        <v>2</v>
      </c>
      <c r="D5852">
        <v>0</v>
      </c>
      <c r="E5852" t="s">
        <v>32</v>
      </c>
      <c r="F5852" t="s">
        <v>28</v>
      </c>
      <c r="G5852">
        <v>127</v>
      </c>
      <c r="H5852">
        <v>1223</v>
      </c>
      <c r="I5852">
        <v>6136</v>
      </c>
      <c r="J5852">
        <v>321000.98</v>
      </c>
      <c r="K5852">
        <v>256955.64</v>
      </c>
      <c r="L5852">
        <v>206396.58</v>
      </c>
      <c r="M5852">
        <v>93777.280599999998</v>
      </c>
      <c r="N5852">
        <v>127</v>
      </c>
      <c r="O5852">
        <v>498</v>
      </c>
      <c r="P5852">
        <v>2707</v>
      </c>
      <c r="Q5852">
        <v>133062.31</v>
      </c>
      <c r="R5852">
        <v>104332.13</v>
      </c>
      <c r="S5852">
        <v>69902.78</v>
      </c>
      <c r="T5852">
        <v>45061.497900000002</v>
      </c>
      <c r="U5852">
        <v>127</v>
      </c>
      <c r="V5852">
        <v>725</v>
      </c>
      <c r="W5852">
        <v>3429</v>
      </c>
      <c r="X5852">
        <v>187938.67</v>
      </c>
      <c r="Y5852">
        <v>152623.51</v>
      </c>
      <c r="Z5852">
        <v>136493.79999999999</v>
      </c>
      <c r="AA5852">
        <v>48715.782700000003</v>
      </c>
      <c r="AB5852">
        <v>121</v>
      </c>
      <c r="AC5852">
        <v>126</v>
      </c>
      <c r="AD5852">
        <v>71</v>
      </c>
      <c r="AE5852">
        <v>122</v>
      </c>
      <c r="AF5852">
        <v>121</v>
      </c>
      <c r="AG5852">
        <v>126</v>
      </c>
      <c r="AH5852">
        <v>71</v>
      </c>
      <c r="AI5852">
        <v>122</v>
      </c>
      <c r="AJ5852">
        <v>121</v>
      </c>
      <c r="AK5852">
        <v>126</v>
      </c>
      <c r="AL5852">
        <v>71</v>
      </c>
      <c r="AM5852">
        <v>122</v>
      </c>
    </row>
    <row r="5853" spans="1:39" x14ac:dyDescent="0.15">
      <c r="A5853" t="s">
        <v>214</v>
      </c>
      <c r="B5853">
        <v>5</v>
      </c>
      <c r="C5853">
        <v>2</v>
      </c>
      <c r="D5853">
        <v>0</v>
      </c>
      <c r="E5853" t="s">
        <v>32</v>
      </c>
      <c r="F5853" t="s">
        <v>29</v>
      </c>
      <c r="G5853">
        <v>1075</v>
      </c>
      <c r="H5853">
        <v>14942</v>
      </c>
      <c r="I5853">
        <v>57420</v>
      </c>
      <c r="J5853">
        <v>2870565.29</v>
      </c>
      <c r="K5853">
        <v>2231173.42</v>
      </c>
      <c r="L5853">
        <v>1861876.77</v>
      </c>
      <c r="M5853">
        <v>864853.94319999998</v>
      </c>
      <c r="N5853">
        <v>1075</v>
      </c>
      <c r="O5853">
        <v>6439</v>
      </c>
      <c r="P5853">
        <v>26280</v>
      </c>
      <c r="Q5853">
        <v>1193690.97</v>
      </c>
      <c r="R5853">
        <v>899621.12</v>
      </c>
      <c r="S5853">
        <v>653080.05000000005</v>
      </c>
      <c r="T5853">
        <v>418592.79460000002</v>
      </c>
      <c r="U5853">
        <v>1075</v>
      </c>
      <c r="V5853">
        <v>8503</v>
      </c>
      <c r="W5853">
        <v>31140</v>
      </c>
      <c r="X5853">
        <v>1676874.32</v>
      </c>
      <c r="Y5853">
        <v>1331552.3</v>
      </c>
      <c r="Z5853">
        <v>1208796.72</v>
      </c>
      <c r="AA5853">
        <v>446261.14860000001</v>
      </c>
      <c r="AB5853">
        <v>1053</v>
      </c>
      <c r="AC5853">
        <v>1069</v>
      </c>
      <c r="AD5853">
        <v>841</v>
      </c>
      <c r="AE5853">
        <v>1052</v>
      </c>
      <c r="AF5853">
        <v>1053</v>
      </c>
      <c r="AG5853">
        <v>1069</v>
      </c>
      <c r="AH5853">
        <v>841</v>
      </c>
      <c r="AI5853">
        <v>1052</v>
      </c>
      <c r="AJ5853">
        <v>1053</v>
      </c>
      <c r="AK5853">
        <v>1069</v>
      </c>
      <c r="AL5853">
        <v>841</v>
      </c>
      <c r="AM5853">
        <v>1052</v>
      </c>
    </row>
    <row r="5854" spans="1:39" x14ac:dyDescent="0.15">
      <c r="A5854" t="s">
        <v>214</v>
      </c>
      <c r="B5854">
        <v>5</v>
      </c>
      <c r="C5854">
        <v>2</v>
      </c>
      <c r="D5854">
        <v>1</v>
      </c>
      <c r="E5854" t="s">
        <v>28</v>
      </c>
      <c r="F5854" t="s">
        <v>28</v>
      </c>
      <c r="G5854">
        <v>365</v>
      </c>
      <c r="H5854">
        <v>3356</v>
      </c>
      <c r="I5854">
        <v>14377</v>
      </c>
      <c r="J5854">
        <v>755232.87</v>
      </c>
      <c r="K5854">
        <v>657506.85</v>
      </c>
      <c r="L5854">
        <v>518130.84</v>
      </c>
      <c r="M5854">
        <v>220277.8743</v>
      </c>
      <c r="N5854">
        <v>365</v>
      </c>
      <c r="O5854">
        <v>1579</v>
      </c>
      <c r="P5854">
        <v>7961</v>
      </c>
      <c r="Q5854">
        <v>402548.18</v>
      </c>
      <c r="R5854">
        <v>346702.91</v>
      </c>
      <c r="S5854">
        <v>235978.52</v>
      </c>
      <c r="T5854">
        <v>128667.57859999999</v>
      </c>
      <c r="U5854">
        <v>365</v>
      </c>
      <c r="V5854">
        <v>1777</v>
      </c>
      <c r="W5854">
        <v>6416</v>
      </c>
      <c r="X5854">
        <v>352684.69</v>
      </c>
      <c r="Y5854">
        <v>310803.94</v>
      </c>
      <c r="Z5854">
        <v>282152.32000000001</v>
      </c>
      <c r="AA5854">
        <v>91610.295700000002</v>
      </c>
      <c r="AB5854">
        <v>336</v>
      </c>
      <c r="AC5854">
        <v>358</v>
      </c>
      <c r="AD5854">
        <v>169</v>
      </c>
      <c r="AE5854">
        <v>347</v>
      </c>
      <c r="AF5854">
        <v>336</v>
      </c>
      <c r="AG5854">
        <v>358</v>
      </c>
      <c r="AH5854">
        <v>169</v>
      </c>
      <c r="AI5854">
        <v>347</v>
      </c>
      <c r="AJ5854">
        <v>336</v>
      </c>
      <c r="AK5854">
        <v>358</v>
      </c>
      <c r="AL5854">
        <v>169</v>
      </c>
      <c r="AM5854">
        <v>347</v>
      </c>
    </row>
    <row r="5855" spans="1:39" x14ac:dyDescent="0.15">
      <c r="A5855" t="s">
        <v>214</v>
      </c>
      <c r="B5855">
        <v>5</v>
      </c>
      <c r="C5855">
        <v>2</v>
      </c>
      <c r="D5855">
        <v>1</v>
      </c>
      <c r="E5855" t="s">
        <v>28</v>
      </c>
      <c r="F5855" t="s">
        <v>29</v>
      </c>
      <c r="G5855">
        <v>7444</v>
      </c>
      <c r="H5855">
        <v>100367</v>
      </c>
      <c r="I5855">
        <v>344897</v>
      </c>
      <c r="J5855">
        <v>17883540.239999998</v>
      </c>
      <c r="K5855">
        <v>15254302.15</v>
      </c>
      <c r="L5855">
        <v>12512373.35</v>
      </c>
      <c r="M5855">
        <v>5185877.5011999998</v>
      </c>
      <c r="N5855">
        <v>7444</v>
      </c>
      <c r="O5855">
        <v>47376</v>
      </c>
      <c r="P5855">
        <v>183431</v>
      </c>
      <c r="Q5855">
        <v>9182576.8300000001</v>
      </c>
      <c r="R5855">
        <v>7744026.0599999996</v>
      </c>
      <c r="S5855">
        <v>5630502.0899999999</v>
      </c>
      <c r="T5855">
        <v>2915039.9315999998</v>
      </c>
      <c r="U5855">
        <v>7444</v>
      </c>
      <c r="V5855">
        <v>52991</v>
      </c>
      <c r="W5855">
        <v>161466</v>
      </c>
      <c r="X5855">
        <v>8700963.4100000001</v>
      </c>
      <c r="Y5855">
        <v>7510276.0899999999</v>
      </c>
      <c r="Z5855">
        <v>6881871.2599999998</v>
      </c>
      <c r="AA5855">
        <v>2270837.5696</v>
      </c>
      <c r="AB5855">
        <v>6983</v>
      </c>
      <c r="AC5855">
        <v>7353</v>
      </c>
      <c r="AD5855">
        <v>5101</v>
      </c>
      <c r="AE5855">
        <v>7081</v>
      </c>
      <c r="AF5855">
        <v>6983</v>
      </c>
      <c r="AG5855">
        <v>7353</v>
      </c>
      <c r="AH5855">
        <v>5101</v>
      </c>
      <c r="AI5855">
        <v>7081</v>
      </c>
      <c r="AJ5855">
        <v>6983</v>
      </c>
      <c r="AK5855">
        <v>7353</v>
      </c>
      <c r="AL5855">
        <v>5101</v>
      </c>
      <c r="AM5855">
        <v>7081</v>
      </c>
    </row>
    <row r="5856" spans="1:39" x14ac:dyDescent="0.15">
      <c r="A5856" t="s">
        <v>214</v>
      </c>
      <c r="B5856">
        <v>5</v>
      </c>
      <c r="C5856">
        <v>2</v>
      </c>
      <c r="D5856">
        <v>1</v>
      </c>
      <c r="E5856" t="s">
        <v>30</v>
      </c>
      <c r="F5856" t="s">
        <v>28</v>
      </c>
      <c r="G5856">
        <v>51</v>
      </c>
      <c r="H5856">
        <v>460</v>
      </c>
      <c r="I5856">
        <v>1836</v>
      </c>
      <c r="J5856">
        <v>96179.51</v>
      </c>
      <c r="K5856">
        <v>83477.539999999994</v>
      </c>
      <c r="L5856">
        <v>61721.04</v>
      </c>
      <c r="M5856">
        <v>27828.246500000001</v>
      </c>
      <c r="N5856">
        <v>51</v>
      </c>
      <c r="O5856">
        <v>172</v>
      </c>
      <c r="P5856">
        <v>919</v>
      </c>
      <c r="Q5856">
        <v>44672.21</v>
      </c>
      <c r="R5856">
        <v>38495.629999999997</v>
      </c>
      <c r="S5856">
        <v>22338.86</v>
      </c>
      <c r="T5856">
        <v>14377.4823</v>
      </c>
      <c r="U5856">
        <v>51</v>
      </c>
      <c r="V5856">
        <v>288</v>
      </c>
      <c r="W5856">
        <v>917</v>
      </c>
      <c r="X5856">
        <v>51507.3</v>
      </c>
      <c r="Y5856">
        <v>44981.91</v>
      </c>
      <c r="Z5856">
        <v>39382.18</v>
      </c>
      <c r="AA5856">
        <v>13450.7642</v>
      </c>
      <c r="AB5856">
        <v>46</v>
      </c>
      <c r="AC5856">
        <v>49</v>
      </c>
      <c r="AD5856">
        <v>27</v>
      </c>
      <c r="AE5856">
        <v>47</v>
      </c>
      <c r="AF5856">
        <v>46</v>
      </c>
      <c r="AG5856">
        <v>49</v>
      </c>
      <c r="AH5856">
        <v>27</v>
      </c>
      <c r="AI5856">
        <v>47</v>
      </c>
      <c r="AJ5856">
        <v>46</v>
      </c>
      <c r="AK5856">
        <v>49</v>
      </c>
      <c r="AL5856">
        <v>27</v>
      </c>
      <c r="AM5856">
        <v>47</v>
      </c>
    </row>
    <row r="5857" spans="1:39" x14ac:dyDescent="0.15">
      <c r="A5857" t="s">
        <v>214</v>
      </c>
      <c r="B5857">
        <v>5</v>
      </c>
      <c r="C5857">
        <v>2</v>
      </c>
      <c r="D5857">
        <v>1</v>
      </c>
      <c r="E5857" t="s">
        <v>30</v>
      </c>
      <c r="F5857" t="s">
        <v>29</v>
      </c>
      <c r="G5857">
        <v>1102</v>
      </c>
      <c r="H5857">
        <v>15550</v>
      </c>
      <c r="I5857">
        <v>53905</v>
      </c>
      <c r="J5857">
        <v>2796211.6</v>
      </c>
      <c r="K5857">
        <v>2358598.63</v>
      </c>
      <c r="L5857">
        <v>1899470.98</v>
      </c>
      <c r="M5857">
        <v>810874.73529999994</v>
      </c>
      <c r="N5857">
        <v>1102</v>
      </c>
      <c r="O5857">
        <v>6695</v>
      </c>
      <c r="P5857">
        <v>26791</v>
      </c>
      <c r="Q5857">
        <v>1331928.29</v>
      </c>
      <c r="R5857">
        <v>1114530.44</v>
      </c>
      <c r="S5857">
        <v>776445.35</v>
      </c>
      <c r="T5857">
        <v>426953.2072</v>
      </c>
      <c r="U5857">
        <v>1102</v>
      </c>
      <c r="V5857">
        <v>8855</v>
      </c>
      <c r="W5857">
        <v>27114</v>
      </c>
      <c r="X5857">
        <v>1464283.31</v>
      </c>
      <c r="Y5857">
        <v>1244068.19</v>
      </c>
      <c r="Z5857">
        <v>1123025.6299999999</v>
      </c>
      <c r="AA5857">
        <v>383921.5281</v>
      </c>
      <c r="AB5857">
        <v>1017</v>
      </c>
      <c r="AC5857">
        <v>1093</v>
      </c>
      <c r="AD5857">
        <v>769</v>
      </c>
      <c r="AE5857">
        <v>1049</v>
      </c>
      <c r="AF5857">
        <v>1017</v>
      </c>
      <c r="AG5857">
        <v>1093</v>
      </c>
      <c r="AH5857">
        <v>769</v>
      </c>
      <c r="AI5857">
        <v>1049</v>
      </c>
      <c r="AJ5857">
        <v>1017</v>
      </c>
      <c r="AK5857">
        <v>1093</v>
      </c>
      <c r="AL5857">
        <v>769</v>
      </c>
      <c r="AM5857">
        <v>1049</v>
      </c>
    </row>
    <row r="5858" spans="1:39" x14ac:dyDescent="0.15">
      <c r="A5858" t="s">
        <v>214</v>
      </c>
      <c r="B5858">
        <v>5</v>
      </c>
      <c r="C5858">
        <v>2</v>
      </c>
      <c r="D5858">
        <v>1</v>
      </c>
      <c r="E5858" t="s">
        <v>29</v>
      </c>
      <c r="F5858" t="s">
        <v>28</v>
      </c>
      <c r="G5858">
        <v>572</v>
      </c>
      <c r="H5858">
        <v>5873</v>
      </c>
      <c r="I5858">
        <v>25303</v>
      </c>
      <c r="J5858">
        <v>1316870.1599999999</v>
      </c>
      <c r="K5858">
        <v>1088604.1599999999</v>
      </c>
      <c r="L5858">
        <v>855775.71</v>
      </c>
      <c r="M5858">
        <v>388300.95679999999</v>
      </c>
      <c r="N5858">
        <v>572</v>
      </c>
      <c r="O5858">
        <v>2227</v>
      </c>
      <c r="P5858">
        <v>11624</v>
      </c>
      <c r="Q5858">
        <v>572426.93000000005</v>
      </c>
      <c r="R5858">
        <v>472080.97</v>
      </c>
      <c r="S5858">
        <v>305081.21999999997</v>
      </c>
      <c r="T5858">
        <v>191766.4081</v>
      </c>
      <c r="U5858">
        <v>572</v>
      </c>
      <c r="V5858">
        <v>3646</v>
      </c>
      <c r="W5858">
        <v>13679</v>
      </c>
      <c r="X5858">
        <v>744443.23</v>
      </c>
      <c r="Y5858">
        <v>616523.18999999994</v>
      </c>
      <c r="Z5858">
        <v>550694.49</v>
      </c>
      <c r="AA5858">
        <v>196534.54870000001</v>
      </c>
      <c r="AB5858">
        <v>528</v>
      </c>
      <c r="AC5858">
        <v>565</v>
      </c>
      <c r="AD5858">
        <v>284</v>
      </c>
      <c r="AE5858">
        <v>551</v>
      </c>
      <c r="AF5858">
        <v>528</v>
      </c>
      <c r="AG5858">
        <v>565</v>
      </c>
      <c r="AH5858">
        <v>284</v>
      </c>
      <c r="AI5858">
        <v>551</v>
      </c>
      <c r="AJ5858">
        <v>528</v>
      </c>
      <c r="AK5858">
        <v>565</v>
      </c>
      <c r="AL5858">
        <v>284</v>
      </c>
      <c r="AM5858">
        <v>551</v>
      </c>
    </row>
    <row r="5859" spans="1:39" x14ac:dyDescent="0.15">
      <c r="A5859" t="s">
        <v>214</v>
      </c>
      <c r="B5859">
        <v>5</v>
      </c>
      <c r="C5859">
        <v>2</v>
      </c>
      <c r="D5859">
        <v>1</v>
      </c>
      <c r="E5859" t="s">
        <v>29</v>
      </c>
      <c r="F5859" t="s">
        <v>29</v>
      </c>
      <c r="G5859">
        <v>23106</v>
      </c>
      <c r="H5859">
        <v>372371</v>
      </c>
      <c r="I5859">
        <v>1245201</v>
      </c>
      <c r="J5859">
        <v>63963180.950000003</v>
      </c>
      <c r="K5859">
        <v>51487122.619999997</v>
      </c>
      <c r="L5859">
        <v>42536161.390000001</v>
      </c>
      <c r="M5859">
        <v>18613387.833000001</v>
      </c>
      <c r="N5859">
        <v>23106</v>
      </c>
      <c r="O5859">
        <v>140769</v>
      </c>
      <c r="P5859">
        <v>539825</v>
      </c>
      <c r="Q5859">
        <v>26351877.82</v>
      </c>
      <c r="R5859">
        <v>20883934.640000001</v>
      </c>
      <c r="S5859">
        <v>14930630.66</v>
      </c>
      <c r="T5859">
        <v>8663109.4461000003</v>
      </c>
      <c r="U5859">
        <v>23106</v>
      </c>
      <c r="V5859">
        <v>231602</v>
      </c>
      <c r="W5859">
        <v>705376</v>
      </c>
      <c r="X5859">
        <v>37611303.130000003</v>
      </c>
      <c r="Y5859">
        <v>30603187.98</v>
      </c>
      <c r="Z5859">
        <v>27605530.73</v>
      </c>
      <c r="AA5859">
        <v>9950278.3869000003</v>
      </c>
      <c r="AB5859">
        <v>21651</v>
      </c>
      <c r="AC5859">
        <v>23003</v>
      </c>
      <c r="AD5859">
        <v>17099</v>
      </c>
      <c r="AE5859">
        <v>22214</v>
      </c>
      <c r="AF5859">
        <v>21651</v>
      </c>
      <c r="AG5859">
        <v>23003</v>
      </c>
      <c r="AH5859">
        <v>17099</v>
      </c>
      <c r="AI5859">
        <v>22214</v>
      </c>
      <c r="AJ5859">
        <v>21651</v>
      </c>
      <c r="AK5859">
        <v>23003</v>
      </c>
      <c r="AL5859">
        <v>17099</v>
      </c>
      <c r="AM5859">
        <v>22214</v>
      </c>
    </row>
    <row r="5860" spans="1:39" x14ac:dyDescent="0.15">
      <c r="A5860" t="s">
        <v>214</v>
      </c>
      <c r="B5860">
        <v>5</v>
      </c>
      <c r="C5860">
        <v>2</v>
      </c>
      <c r="D5860">
        <v>1</v>
      </c>
      <c r="E5860" t="s">
        <v>31</v>
      </c>
      <c r="F5860" t="s">
        <v>28</v>
      </c>
      <c r="G5860">
        <v>7</v>
      </c>
      <c r="H5860">
        <v>69</v>
      </c>
      <c r="I5860">
        <v>241</v>
      </c>
      <c r="J5860">
        <v>11480.09</v>
      </c>
      <c r="K5860">
        <v>10043.84</v>
      </c>
      <c r="L5860">
        <v>7074.63</v>
      </c>
      <c r="M5860">
        <v>3385.2130999999999</v>
      </c>
      <c r="N5860">
        <v>7</v>
      </c>
      <c r="O5860">
        <v>37</v>
      </c>
      <c r="P5860">
        <v>139</v>
      </c>
      <c r="Q5860">
        <v>6197.35</v>
      </c>
      <c r="R5860">
        <v>5235.62</v>
      </c>
      <c r="S5860">
        <v>3028.63</v>
      </c>
      <c r="T5860">
        <v>2028.1323</v>
      </c>
      <c r="U5860">
        <v>7</v>
      </c>
      <c r="V5860">
        <v>32</v>
      </c>
      <c r="W5860">
        <v>102</v>
      </c>
      <c r="X5860">
        <v>5282.74</v>
      </c>
      <c r="Y5860">
        <v>4808.22</v>
      </c>
      <c r="Z5860">
        <v>4046</v>
      </c>
      <c r="AA5860">
        <v>1357.0808</v>
      </c>
      <c r="AB5860">
        <v>5</v>
      </c>
      <c r="AC5860">
        <v>7</v>
      </c>
      <c r="AD5860">
        <v>3</v>
      </c>
      <c r="AE5860">
        <v>6</v>
      </c>
      <c r="AF5860">
        <v>5</v>
      </c>
      <c r="AG5860">
        <v>7</v>
      </c>
      <c r="AH5860">
        <v>3</v>
      </c>
      <c r="AI5860">
        <v>6</v>
      </c>
      <c r="AJ5860">
        <v>5</v>
      </c>
      <c r="AK5860">
        <v>7</v>
      </c>
      <c r="AL5860">
        <v>3</v>
      </c>
      <c r="AM5860">
        <v>6</v>
      </c>
    </row>
    <row r="5861" spans="1:39" x14ac:dyDescent="0.15">
      <c r="A5861" t="s">
        <v>214</v>
      </c>
      <c r="B5861">
        <v>5</v>
      </c>
      <c r="C5861">
        <v>2</v>
      </c>
      <c r="D5861">
        <v>1</v>
      </c>
      <c r="E5861" t="s">
        <v>31</v>
      </c>
      <c r="F5861" t="s">
        <v>29</v>
      </c>
      <c r="G5861">
        <v>51</v>
      </c>
      <c r="H5861">
        <v>795</v>
      </c>
      <c r="I5861">
        <v>2540</v>
      </c>
      <c r="J5861">
        <v>131454.35999999999</v>
      </c>
      <c r="K5861">
        <v>107925.64</v>
      </c>
      <c r="L5861">
        <v>86138.63</v>
      </c>
      <c r="M5861">
        <v>39122.85</v>
      </c>
      <c r="N5861">
        <v>51</v>
      </c>
      <c r="O5861">
        <v>299</v>
      </c>
      <c r="P5861">
        <v>1161</v>
      </c>
      <c r="Q5861">
        <v>59760.24</v>
      </c>
      <c r="R5861">
        <v>49536.72</v>
      </c>
      <c r="S5861">
        <v>33065.769999999997</v>
      </c>
      <c r="T5861">
        <v>19860.105299999999</v>
      </c>
      <c r="U5861">
        <v>51</v>
      </c>
      <c r="V5861">
        <v>496</v>
      </c>
      <c r="W5861">
        <v>1379</v>
      </c>
      <c r="X5861">
        <v>71694.12</v>
      </c>
      <c r="Y5861">
        <v>58388.92</v>
      </c>
      <c r="Z5861">
        <v>53072.86</v>
      </c>
      <c r="AA5861">
        <v>19262.744699999999</v>
      </c>
      <c r="AB5861">
        <v>45</v>
      </c>
      <c r="AC5861">
        <v>51</v>
      </c>
      <c r="AD5861">
        <v>34</v>
      </c>
      <c r="AE5861">
        <v>48</v>
      </c>
      <c r="AF5861">
        <v>45</v>
      </c>
      <c r="AG5861">
        <v>51</v>
      </c>
      <c r="AH5861">
        <v>34</v>
      </c>
      <c r="AI5861">
        <v>48</v>
      </c>
      <c r="AJ5861">
        <v>45</v>
      </c>
      <c r="AK5861">
        <v>51</v>
      </c>
      <c r="AL5861">
        <v>34</v>
      </c>
      <c r="AM5861">
        <v>48</v>
      </c>
    </row>
    <row r="5862" spans="1:39" x14ac:dyDescent="0.15">
      <c r="A5862" t="s">
        <v>214</v>
      </c>
      <c r="B5862">
        <v>5</v>
      </c>
      <c r="C5862">
        <v>2</v>
      </c>
      <c r="D5862">
        <v>1</v>
      </c>
      <c r="E5862" t="s">
        <v>32</v>
      </c>
      <c r="F5862" t="s">
        <v>28</v>
      </c>
      <c r="G5862">
        <v>98</v>
      </c>
      <c r="H5862">
        <v>909</v>
      </c>
      <c r="I5862">
        <v>4177</v>
      </c>
      <c r="J5862">
        <v>215746.03</v>
      </c>
      <c r="K5862">
        <v>180704.87</v>
      </c>
      <c r="L5862">
        <v>144966.53</v>
      </c>
      <c r="M5862">
        <v>62651.449800000002</v>
      </c>
      <c r="N5862">
        <v>98</v>
      </c>
      <c r="O5862">
        <v>416</v>
      </c>
      <c r="P5862">
        <v>2004</v>
      </c>
      <c r="Q5862">
        <v>98617.36</v>
      </c>
      <c r="R5862">
        <v>82100.679999999993</v>
      </c>
      <c r="S5862">
        <v>56586.1</v>
      </c>
      <c r="T5862">
        <v>32036.2179</v>
      </c>
      <c r="U5862">
        <v>98</v>
      </c>
      <c r="V5862">
        <v>493</v>
      </c>
      <c r="W5862">
        <v>2173</v>
      </c>
      <c r="X5862">
        <v>117128.67</v>
      </c>
      <c r="Y5862">
        <v>98604.19</v>
      </c>
      <c r="Z5862">
        <v>88380.43</v>
      </c>
      <c r="AA5862">
        <v>30615.231899999999</v>
      </c>
      <c r="AB5862">
        <v>92</v>
      </c>
      <c r="AC5862">
        <v>96</v>
      </c>
      <c r="AD5862">
        <v>49</v>
      </c>
      <c r="AE5862">
        <v>94</v>
      </c>
      <c r="AF5862">
        <v>92</v>
      </c>
      <c r="AG5862">
        <v>96</v>
      </c>
      <c r="AH5862">
        <v>49</v>
      </c>
      <c r="AI5862">
        <v>94</v>
      </c>
      <c r="AJ5862">
        <v>92</v>
      </c>
      <c r="AK5862">
        <v>96</v>
      </c>
      <c r="AL5862">
        <v>49</v>
      </c>
      <c r="AM5862">
        <v>94</v>
      </c>
    </row>
    <row r="5863" spans="1:39" x14ac:dyDescent="0.15">
      <c r="A5863" t="s">
        <v>214</v>
      </c>
      <c r="B5863">
        <v>5</v>
      </c>
      <c r="C5863">
        <v>2</v>
      </c>
      <c r="D5863">
        <v>1</v>
      </c>
      <c r="E5863" t="s">
        <v>32</v>
      </c>
      <c r="F5863" t="s">
        <v>29</v>
      </c>
      <c r="G5863">
        <v>2635</v>
      </c>
      <c r="H5863">
        <v>39792</v>
      </c>
      <c r="I5863">
        <v>136021</v>
      </c>
      <c r="J5863">
        <v>6968538.3799999999</v>
      </c>
      <c r="K5863">
        <v>5670866.0099999998</v>
      </c>
      <c r="L5863">
        <v>4774964.21</v>
      </c>
      <c r="M5863">
        <v>2027841.8456999999</v>
      </c>
      <c r="N5863">
        <v>2635</v>
      </c>
      <c r="O5863">
        <v>15791</v>
      </c>
      <c r="P5863">
        <v>59491</v>
      </c>
      <c r="Q5863">
        <v>2858616.12</v>
      </c>
      <c r="R5863">
        <v>2296265.75</v>
      </c>
      <c r="S5863">
        <v>1677009.81</v>
      </c>
      <c r="T5863">
        <v>948449.95360000001</v>
      </c>
      <c r="U5863">
        <v>2635</v>
      </c>
      <c r="V5863">
        <v>24001</v>
      </c>
      <c r="W5863">
        <v>76530</v>
      </c>
      <c r="X5863">
        <v>4109922.26</v>
      </c>
      <c r="Y5863">
        <v>3374600.26</v>
      </c>
      <c r="Z5863">
        <v>3097954.4</v>
      </c>
      <c r="AA5863">
        <v>1079391.8921000001</v>
      </c>
      <c r="AB5863">
        <v>2538</v>
      </c>
      <c r="AC5863">
        <v>2621</v>
      </c>
      <c r="AD5863">
        <v>2010</v>
      </c>
      <c r="AE5863">
        <v>2585</v>
      </c>
      <c r="AF5863">
        <v>2538</v>
      </c>
      <c r="AG5863">
        <v>2621</v>
      </c>
      <c r="AH5863">
        <v>2010</v>
      </c>
      <c r="AI5863">
        <v>2585</v>
      </c>
      <c r="AJ5863">
        <v>2538</v>
      </c>
      <c r="AK5863">
        <v>2621</v>
      </c>
      <c r="AL5863">
        <v>2010</v>
      </c>
      <c r="AM5863">
        <v>2585</v>
      </c>
    </row>
    <row r="5864" spans="1:39" x14ac:dyDescent="0.15">
      <c r="A5864" t="s">
        <v>214</v>
      </c>
      <c r="B5864">
        <v>5</v>
      </c>
      <c r="C5864">
        <v>2</v>
      </c>
      <c r="D5864">
        <v>2</v>
      </c>
      <c r="E5864" t="s">
        <v>28</v>
      </c>
      <c r="F5864" t="s">
        <v>28</v>
      </c>
      <c r="G5864">
        <v>148</v>
      </c>
      <c r="H5864">
        <v>1223</v>
      </c>
      <c r="I5864">
        <v>6015</v>
      </c>
      <c r="J5864">
        <v>318293.39</v>
      </c>
      <c r="K5864">
        <v>273581.39</v>
      </c>
      <c r="L5864">
        <v>203001.72</v>
      </c>
      <c r="M5864">
        <v>91274.246700000003</v>
      </c>
      <c r="N5864">
        <v>148</v>
      </c>
      <c r="O5864">
        <v>607</v>
      </c>
      <c r="P5864">
        <v>3494</v>
      </c>
      <c r="Q5864">
        <v>177804.87</v>
      </c>
      <c r="R5864">
        <v>152468.4</v>
      </c>
      <c r="S5864">
        <v>98368.74</v>
      </c>
      <c r="T5864">
        <v>55665.311399999999</v>
      </c>
      <c r="U5864">
        <v>148</v>
      </c>
      <c r="V5864">
        <v>616</v>
      </c>
      <c r="W5864">
        <v>2521</v>
      </c>
      <c r="X5864">
        <v>140488.51999999999</v>
      </c>
      <c r="Y5864">
        <v>121112.99</v>
      </c>
      <c r="Z5864">
        <v>104632.98</v>
      </c>
      <c r="AA5864">
        <v>35608.935299999997</v>
      </c>
      <c r="AB5864">
        <v>136</v>
      </c>
      <c r="AC5864">
        <v>145</v>
      </c>
      <c r="AD5864">
        <v>59</v>
      </c>
      <c r="AE5864">
        <v>137</v>
      </c>
      <c r="AF5864">
        <v>136</v>
      </c>
      <c r="AG5864">
        <v>145</v>
      </c>
      <c r="AH5864">
        <v>59</v>
      </c>
      <c r="AI5864">
        <v>137</v>
      </c>
      <c r="AJ5864">
        <v>136</v>
      </c>
      <c r="AK5864">
        <v>145</v>
      </c>
      <c r="AL5864">
        <v>59</v>
      </c>
      <c r="AM5864">
        <v>137</v>
      </c>
    </row>
    <row r="5865" spans="1:39" x14ac:dyDescent="0.15">
      <c r="A5865" t="s">
        <v>214</v>
      </c>
      <c r="B5865">
        <v>5</v>
      </c>
      <c r="C5865">
        <v>2</v>
      </c>
      <c r="D5865">
        <v>2</v>
      </c>
      <c r="E5865" t="s">
        <v>28</v>
      </c>
      <c r="F5865" t="s">
        <v>29</v>
      </c>
      <c r="G5865">
        <v>933</v>
      </c>
      <c r="H5865">
        <v>9410</v>
      </c>
      <c r="I5865">
        <v>38539</v>
      </c>
      <c r="J5865">
        <v>2027244.84</v>
      </c>
      <c r="K5865">
        <v>1721011.83</v>
      </c>
      <c r="L5865">
        <v>1356233.23</v>
      </c>
      <c r="M5865">
        <v>585703.70860000001</v>
      </c>
      <c r="N5865">
        <v>933</v>
      </c>
      <c r="O5865">
        <v>4518</v>
      </c>
      <c r="P5865">
        <v>21142</v>
      </c>
      <c r="Q5865">
        <v>1062523.21</v>
      </c>
      <c r="R5865">
        <v>884449.79</v>
      </c>
      <c r="S5865">
        <v>597132.49</v>
      </c>
      <c r="T5865">
        <v>335889.6924</v>
      </c>
      <c r="U5865">
        <v>933</v>
      </c>
      <c r="V5865">
        <v>4892</v>
      </c>
      <c r="W5865">
        <v>17397</v>
      </c>
      <c r="X5865">
        <v>964721.63</v>
      </c>
      <c r="Y5865">
        <v>836562.04</v>
      </c>
      <c r="Z5865">
        <v>759100.74</v>
      </c>
      <c r="AA5865">
        <v>249814.01620000001</v>
      </c>
      <c r="AB5865">
        <v>887</v>
      </c>
      <c r="AC5865">
        <v>923</v>
      </c>
      <c r="AD5865">
        <v>633</v>
      </c>
      <c r="AE5865">
        <v>903</v>
      </c>
      <c r="AF5865">
        <v>887</v>
      </c>
      <c r="AG5865">
        <v>923</v>
      </c>
      <c r="AH5865">
        <v>633</v>
      </c>
      <c r="AI5865">
        <v>903</v>
      </c>
      <c r="AJ5865">
        <v>887</v>
      </c>
      <c r="AK5865">
        <v>923</v>
      </c>
      <c r="AL5865">
        <v>633</v>
      </c>
      <c r="AM5865">
        <v>903</v>
      </c>
    </row>
    <row r="5866" spans="1:39" x14ac:dyDescent="0.15">
      <c r="A5866" t="s">
        <v>214</v>
      </c>
      <c r="B5866">
        <v>5</v>
      </c>
      <c r="C5866">
        <v>2</v>
      </c>
      <c r="D5866">
        <v>2</v>
      </c>
      <c r="E5866" t="s">
        <v>30</v>
      </c>
      <c r="F5866" t="s">
        <v>28</v>
      </c>
      <c r="G5866">
        <v>24</v>
      </c>
      <c r="H5866">
        <v>184</v>
      </c>
      <c r="I5866">
        <v>881</v>
      </c>
      <c r="J5866">
        <v>46656.84</v>
      </c>
      <c r="K5866">
        <v>38802.239999999998</v>
      </c>
      <c r="L5866">
        <v>28429.35</v>
      </c>
      <c r="M5866">
        <v>13261.3379</v>
      </c>
      <c r="N5866">
        <v>24</v>
      </c>
      <c r="O5866">
        <v>61</v>
      </c>
      <c r="P5866">
        <v>438</v>
      </c>
      <c r="Q5866">
        <v>24245.63</v>
      </c>
      <c r="R5866">
        <v>20346.75</v>
      </c>
      <c r="S5866">
        <v>11920.04</v>
      </c>
      <c r="T5866">
        <v>6864.0024999999996</v>
      </c>
      <c r="U5866">
        <v>24</v>
      </c>
      <c r="V5866">
        <v>123</v>
      </c>
      <c r="W5866">
        <v>443</v>
      </c>
      <c r="X5866">
        <v>22411.21</v>
      </c>
      <c r="Y5866">
        <v>18455.490000000002</v>
      </c>
      <c r="Z5866">
        <v>16509.310000000001</v>
      </c>
      <c r="AA5866">
        <v>6397.3353999999999</v>
      </c>
      <c r="AB5866">
        <v>22</v>
      </c>
      <c r="AC5866">
        <v>24</v>
      </c>
      <c r="AD5866">
        <v>12</v>
      </c>
      <c r="AE5866">
        <v>23</v>
      </c>
      <c r="AF5866">
        <v>22</v>
      </c>
      <c r="AG5866">
        <v>24</v>
      </c>
      <c r="AH5866">
        <v>12</v>
      </c>
      <c r="AI5866">
        <v>23</v>
      </c>
      <c r="AJ5866">
        <v>22</v>
      </c>
      <c r="AK5866">
        <v>24</v>
      </c>
      <c r="AL5866">
        <v>12</v>
      </c>
      <c r="AM5866">
        <v>23</v>
      </c>
    </row>
    <row r="5867" spans="1:39" x14ac:dyDescent="0.15">
      <c r="A5867" t="s">
        <v>214</v>
      </c>
      <c r="B5867">
        <v>5</v>
      </c>
      <c r="C5867">
        <v>2</v>
      </c>
      <c r="D5867">
        <v>2</v>
      </c>
      <c r="E5867" t="s">
        <v>30</v>
      </c>
      <c r="F5867" t="s">
        <v>29</v>
      </c>
      <c r="G5867">
        <v>122</v>
      </c>
      <c r="H5867">
        <v>1251</v>
      </c>
      <c r="I5867">
        <v>5575</v>
      </c>
      <c r="J5867">
        <v>289441.46999999997</v>
      </c>
      <c r="K5867">
        <v>242563.32</v>
      </c>
      <c r="L5867">
        <v>193222.84</v>
      </c>
      <c r="M5867">
        <v>82102.363299999997</v>
      </c>
      <c r="N5867">
        <v>122</v>
      </c>
      <c r="O5867">
        <v>642</v>
      </c>
      <c r="P5867">
        <v>3259</v>
      </c>
      <c r="Q5867">
        <v>162732.38</v>
      </c>
      <c r="R5867">
        <v>133967.76</v>
      </c>
      <c r="S5867">
        <v>94293.79</v>
      </c>
      <c r="T5867">
        <v>49731.143799999998</v>
      </c>
      <c r="U5867">
        <v>122</v>
      </c>
      <c r="V5867">
        <v>609</v>
      </c>
      <c r="W5867">
        <v>2316</v>
      </c>
      <c r="X5867">
        <v>126709.09</v>
      </c>
      <c r="Y5867">
        <v>108595.56</v>
      </c>
      <c r="Z5867">
        <v>98929.05</v>
      </c>
      <c r="AA5867">
        <v>32371.219499999999</v>
      </c>
      <c r="AB5867">
        <v>111</v>
      </c>
      <c r="AC5867">
        <v>122</v>
      </c>
      <c r="AD5867">
        <v>78</v>
      </c>
      <c r="AE5867">
        <v>114</v>
      </c>
      <c r="AF5867">
        <v>111</v>
      </c>
      <c r="AG5867">
        <v>122</v>
      </c>
      <c r="AH5867">
        <v>78</v>
      </c>
      <c r="AI5867">
        <v>114</v>
      </c>
      <c r="AJ5867">
        <v>111</v>
      </c>
      <c r="AK5867">
        <v>122</v>
      </c>
      <c r="AL5867">
        <v>78</v>
      </c>
      <c r="AM5867">
        <v>114</v>
      </c>
    </row>
    <row r="5868" spans="1:39" x14ac:dyDescent="0.15">
      <c r="A5868" t="s">
        <v>214</v>
      </c>
      <c r="B5868">
        <v>5</v>
      </c>
      <c r="C5868">
        <v>2</v>
      </c>
      <c r="D5868">
        <v>2</v>
      </c>
      <c r="E5868" t="s">
        <v>29</v>
      </c>
      <c r="F5868" t="s">
        <v>28</v>
      </c>
      <c r="G5868">
        <v>148</v>
      </c>
      <c r="H5868">
        <v>1202</v>
      </c>
      <c r="I5868">
        <v>6344</v>
      </c>
      <c r="J5868">
        <v>332027.05</v>
      </c>
      <c r="K5868">
        <v>272867.96000000002</v>
      </c>
      <c r="L5868">
        <v>205734.02</v>
      </c>
      <c r="M5868">
        <v>95742.956300000005</v>
      </c>
      <c r="N5868">
        <v>148</v>
      </c>
      <c r="O5868">
        <v>465</v>
      </c>
      <c r="P5868">
        <v>2862</v>
      </c>
      <c r="Q5868">
        <v>140885.07999999999</v>
      </c>
      <c r="R5868">
        <v>115197.42</v>
      </c>
      <c r="S5868">
        <v>65809.259999999995</v>
      </c>
      <c r="T5868">
        <v>45986.208500000001</v>
      </c>
      <c r="U5868">
        <v>148</v>
      </c>
      <c r="V5868">
        <v>737</v>
      </c>
      <c r="W5868">
        <v>3482</v>
      </c>
      <c r="X5868">
        <v>191141.97</v>
      </c>
      <c r="Y5868">
        <v>157670.54</v>
      </c>
      <c r="Z5868">
        <v>139924.76</v>
      </c>
      <c r="AA5868">
        <v>49756.747799999997</v>
      </c>
      <c r="AB5868">
        <v>136</v>
      </c>
      <c r="AC5868">
        <v>143</v>
      </c>
      <c r="AD5868">
        <v>75</v>
      </c>
      <c r="AE5868">
        <v>145</v>
      </c>
      <c r="AF5868">
        <v>136</v>
      </c>
      <c r="AG5868">
        <v>143</v>
      </c>
      <c r="AH5868">
        <v>75</v>
      </c>
      <c r="AI5868">
        <v>145</v>
      </c>
      <c r="AJ5868">
        <v>136</v>
      </c>
      <c r="AK5868">
        <v>143</v>
      </c>
      <c r="AL5868">
        <v>75</v>
      </c>
      <c r="AM5868">
        <v>145</v>
      </c>
    </row>
    <row r="5869" spans="1:39" x14ac:dyDescent="0.15">
      <c r="A5869" t="s">
        <v>214</v>
      </c>
      <c r="B5869">
        <v>5</v>
      </c>
      <c r="C5869">
        <v>2</v>
      </c>
      <c r="D5869">
        <v>2</v>
      </c>
      <c r="E5869" t="s">
        <v>29</v>
      </c>
      <c r="F5869" t="s">
        <v>29</v>
      </c>
      <c r="G5869">
        <v>1073</v>
      </c>
      <c r="H5869">
        <v>11929</v>
      </c>
      <c r="I5869">
        <v>49135</v>
      </c>
      <c r="J5869">
        <v>2577044.17</v>
      </c>
      <c r="K5869">
        <v>2072106.39</v>
      </c>
      <c r="L5869">
        <v>1665160.32</v>
      </c>
      <c r="M5869">
        <v>747644.07909999997</v>
      </c>
      <c r="N5869">
        <v>1073</v>
      </c>
      <c r="O5869">
        <v>4681</v>
      </c>
      <c r="P5869">
        <v>22234</v>
      </c>
      <c r="Q5869">
        <v>1112740.1200000001</v>
      </c>
      <c r="R5869">
        <v>883390.73</v>
      </c>
      <c r="S5869">
        <v>604961.48</v>
      </c>
      <c r="T5869">
        <v>363029.94469999999</v>
      </c>
      <c r="U5869">
        <v>1073</v>
      </c>
      <c r="V5869">
        <v>7248</v>
      </c>
      <c r="W5869">
        <v>26901</v>
      </c>
      <c r="X5869">
        <v>1464304.05</v>
      </c>
      <c r="Y5869">
        <v>1188715.6599999999</v>
      </c>
      <c r="Z5869">
        <v>1060198.8400000001</v>
      </c>
      <c r="AA5869">
        <v>384614.13439999998</v>
      </c>
      <c r="AB5869">
        <v>1001</v>
      </c>
      <c r="AC5869">
        <v>1056</v>
      </c>
      <c r="AD5869">
        <v>740</v>
      </c>
      <c r="AE5869">
        <v>1037</v>
      </c>
      <c r="AF5869">
        <v>1001</v>
      </c>
      <c r="AG5869">
        <v>1056</v>
      </c>
      <c r="AH5869">
        <v>740</v>
      </c>
      <c r="AI5869">
        <v>1037</v>
      </c>
      <c r="AJ5869">
        <v>1001</v>
      </c>
      <c r="AK5869">
        <v>1056</v>
      </c>
      <c r="AL5869">
        <v>740</v>
      </c>
      <c r="AM5869">
        <v>1037</v>
      </c>
    </row>
    <row r="5870" spans="1:39" x14ac:dyDescent="0.15">
      <c r="A5870" t="s">
        <v>214</v>
      </c>
      <c r="B5870">
        <v>5</v>
      </c>
      <c r="C5870">
        <v>2</v>
      </c>
      <c r="D5870">
        <v>2</v>
      </c>
      <c r="E5870" t="s">
        <v>31</v>
      </c>
      <c r="F5870" t="s">
        <v>28</v>
      </c>
      <c r="G5870">
        <v>1</v>
      </c>
      <c r="H5870">
        <v>9</v>
      </c>
      <c r="I5870">
        <v>37</v>
      </c>
      <c r="J5870">
        <v>1498.95</v>
      </c>
      <c r="K5870">
        <v>1293.9000000000001</v>
      </c>
      <c r="L5870">
        <v>1191.08</v>
      </c>
      <c r="M5870">
        <v>374.06509999999997</v>
      </c>
      <c r="N5870">
        <v>1</v>
      </c>
      <c r="O5870">
        <v>4</v>
      </c>
      <c r="P5870">
        <v>21</v>
      </c>
      <c r="Q5870">
        <v>761.99</v>
      </c>
      <c r="R5870">
        <v>670.93</v>
      </c>
      <c r="S5870">
        <v>568.11</v>
      </c>
      <c r="T5870">
        <v>185.10509999999999</v>
      </c>
      <c r="U5870">
        <v>1</v>
      </c>
      <c r="V5870">
        <v>5</v>
      </c>
      <c r="W5870">
        <v>16</v>
      </c>
      <c r="X5870">
        <v>736.96</v>
      </c>
      <c r="Y5870">
        <v>622.97</v>
      </c>
      <c r="Z5870">
        <v>622.97</v>
      </c>
      <c r="AA5870">
        <v>188.96</v>
      </c>
      <c r="AB5870">
        <v>1</v>
      </c>
      <c r="AC5870">
        <v>1</v>
      </c>
      <c r="AD5870">
        <v>1</v>
      </c>
      <c r="AE5870">
        <v>1</v>
      </c>
      <c r="AF5870">
        <v>1</v>
      </c>
      <c r="AG5870">
        <v>1</v>
      </c>
      <c r="AH5870">
        <v>1</v>
      </c>
      <c r="AI5870">
        <v>1</v>
      </c>
      <c r="AJ5870">
        <v>1</v>
      </c>
      <c r="AK5870">
        <v>1</v>
      </c>
      <c r="AL5870">
        <v>1</v>
      </c>
      <c r="AM5870">
        <v>1</v>
      </c>
    </row>
    <row r="5871" spans="1:39" x14ac:dyDescent="0.15">
      <c r="A5871" t="s">
        <v>214</v>
      </c>
      <c r="B5871">
        <v>5</v>
      </c>
      <c r="C5871">
        <v>2</v>
      </c>
      <c r="D5871">
        <v>2</v>
      </c>
      <c r="E5871" t="s">
        <v>31</v>
      </c>
      <c r="F5871" t="s">
        <v>29</v>
      </c>
      <c r="G5871">
        <v>3</v>
      </c>
      <c r="H5871">
        <v>44</v>
      </c>
      <c r="I5871">
        <v>166</v>
      </c>
      <c r="J5871">
        <v>7721.95</v>
      </c>
      <c r="K5871">
        <v>6130.45</v>
      </c>
      <c r="L5871">
        <v>4925.1899999999996</v>
      </c>
      <c r="M5871">
        <v>2682.3598999999999</v>
      </c>
      <c r="N5871">
        <v>3</v>
      </c>
      <c r="O5871">
        <v>24</v>
      </c>
      <c r="P5871">
        <v>94</v>
      </c>
      <c r="Q5871">
        <v>3829.21</v>
      </c>
      <c r="R5871">
        <v>2951.38</v>
      </c>
      <c r="S5871">
        <v>1997.2</v>
      </c>
      <c r="T5871">
        <v>1638.9661000000001</v>
      </c>
      <c r="U5871">
        <v>3</v>
      </c>
      <c r="V5871">
        <v>20</v>
      </c>
      <c r="W5871">
        <v>72</v>
      </c>
      <c r="X5871">
        <v>3892.74</v>
      </c>
      <c r="Y5871">
        <v>3179.07</v>
      </c>
      <c r="Z5871">
        <v>2927.99</v>
      </c>
      <c r="AA5871">
        <v>1043.3938000000001</v>
      </c>
      <c r="AB5871">
        <v>2</v>
      </c>
      <c r="AC5871">
        <v>2</v>
      </c>
      <c r="AD5871">
        <v>1</v>
      </c>
      <c r="AE5871">
        <v>3</v>
      </c>
      <c r="AF5871">
        <v>2</v>
      </c>
      <c r="AG5871">
        <v>2</v>
      </c>
      <c r="AH5871">
        <v>1</v>
      </c>
      <c r="AI5871">
        <v>3</v>
      </c>
      <c r="AJ5871">
        <v>2</v>
      </c>
      <c r="AK5871">
        <v>2</v>
      </c>
      <c r="AL5871">
        <v>1</v>
      </c>
      <c r="AM5871">
        <v>3</v>
      </c>
    </row>
    <row r="5872" spans="1:39" x14ac:dyDescent="0.15">
      <c r="A5872" t="s">
        <v>214</v>
      </c>
      <c r="B5872">
        <v>5</v>
      </c>
      <c r="C5872">
        <v>2</v>
      </c>
      <c r="D5872">
        <v>2</v>
      </c>
      <c r="E5872" t="s">
        <v>32</v>
      </c>
      <c r="F5872" t="s">
        <v>28</v>
      </c>
      <c r="G5872">
        <v>56</v>
      </c>
      <c r="H5872">
        <v>501</v>
      </c>
      <c r="I5872">
        <v>2602</v>
      </c>
      <c r="J5872">
        <v>139892.76</v>
      </c>
      <c r="K5872">
        <v>115747.98</v>
      </c>
      <c r="L5872">
        <v>89512.75</v>
      </c>
      <c r="M5872">
        <v>37848.476699999999</v>
      </c>
      <c r="N5872">
        <v>56</v>
      </c>
      <c r="O5872">
        <v>193</v>
      </c>
      <c r="P5872">
        <v>1208</v>
      </c>
      <c r="Q5872">
        <v>61797.22</v>
      </c>
      <c r="R5872">
        <v>50689.279999999999</v>
      </c>
      <c r="S5872">
        <v>30072.62</v>
      </c>
      <c r="T5872">
        <v>18601.373200000002</v>
      </c>
      <c r="U5872">
        <v>56</v>
      </c>
      <c r="V5872">
        <v>308</v>
      </c>
      <c r="W5872">
        <v>1394</v>
      </c>
      <c r="X5872">
        <v>78095.539999999994</v>
      </c>
      <c r="Y5872">
        <v>65058.7</v>
      </c>
      <c r="Z5872">
        <v>59440.13</v>
      </c>
      <c r="AA5872">
        <v>19247.103500000001</v>
      </c>
      <c r="AB5872">
        <v>50</v>
      </c>
      <c r="AC5872">
        <v>56</v>
      </c>
      <c r="AD5872">
        <v>26</v>
      </c>
      <c r="AE5872">
        <v>56</v>
      </c>
      <c r="AF5872">
        <v>50</v>
      </c>
      <c r="AG5872">
        <v>56</v>
      </c>
      <c r="AH5872">
        <v>26</v>
      </c>
      <c r="AI5872">
        <v>56</v>
      </c>
      <c r="AJ5872">
        <v>50</v>
      </c>
      <c r="AK5872">
        <v>56</v>
      </c>
      <c r="AL5872">
        <v>26</v>
      </c>
      <c r="AM5872">
        <v>56</v>
      </c>
    </row>
    <row r="5873" spans="1:39" x14ac:dyDescent="0.15">
      <c r="A5873" t="s">
        <v>214</v>
      </c>
      <c r="B5873">
        <v>5</v>
      </c>
      <c r="C5873">
        <v>2</v>
      </c>
      <c r="D5873">
        <v>2</v>
      </c>
      <c r="E5873" t="s">
        <v>32</v>
      </c>
      <c r="F5873" t="s">
        <v>29</v>
      </c>
      <c r="G5873">
        <v>728</v>
      </c>
      <c r="H5873">
        <v>8727</v>
      </c>
      <c r="I5873">
        <v>33662</v>
      </c>
      <c r="J5873">
        <v>1752511.51</v>
      </c>
      <c r="K5873">
        <v>1409970.56</v>
      </c>
      <c r="L5873">
        <v>1178974.54</v>
      </c>
      <c r="M5873">
        <v>502297.9817</v>
      </c>
      <c r="N5873">
        <v>728</v>
      </c>
      <c r="O5873">
        <v>3456</v>
      </c>
      <c r="P5873">
        <v>14160</v>
      </c>
      <c r="Q5873">
        <v>694104.18</v>
      </c>
      <c r="R5873">
        <v>548534.43999999994</v>
      </c>
      <c r="S5873">
        <v>391843.72</v>
      </c>
      <c r="T5873">
        <v>227570.5331</v>
      </c>
      <c r="U5873">
        <v>728</v>
      </c>
      <c r="V5873">
        <v>5271</v>
      </c>
      <c r="W5873">
        <v>19502</v>
      </c>
      <c r="X5873">
        <v>1058407.33</v>
      </c>
      <c r="Y5873">
        <v>861436.12</v>
      </c>
      <c r="Z5873">
        <v>787130.82</v>
      </c>
      <c r="AA5873">
        <v>274727.4486</v>
      </c>
      <c r="AB5873">
        <v>697</v>
      </c>
      <c r="AC5873">
        <v>714</v>
      </c>
      <c r="AD5873">
        <v>538</v>
      </c>
      <c r="AE5873">
        <v>715</v>
      </c>
      <c r="AF5873">
        <v>697</v>
      </c>
      <c r="AG5873">
        <v>714</v>
      </c>
      <c r="AH5873">
        <v>538</v>
      </c>
      <c r="AI5873">
        <v>715</v>
      </c>
      <c r="AJ5873">
        <v>697</v>
      </c>
      <c r="AK5873">
        <v>714</v>
      </c>
      <c r="AL5873">
        <v>538</v>
      </c>
      <c r="AM5873">
        <v>715</v>
      </c>
    </row>
    <row r="5874" spans="1:39" x14ac:dyDescent="0.15">
      <c r="A5874" t="s">
        <v>214</v>
      </c>
      <c r="B5874">
        <v>30</v>
      </c>
      <c r="C5874">
        <v>1</v>
      </c>
      <c r="D5874">
        <v>0</v>
      </c>
      <c r="E5874" t="s">
        <v>28</v>
      </c>
      <c r="F5874" t="s">
        <v>28</v>
      </c>
      <c r="G5874">
        <v>10437</v>
      </c>
      <c r="H5874">
        <v>25384</v>
      </c>
      <c r="I5874">
        <v>112356</v>
      </c>
      <c r="J5874">
        <v>6220469.04</v>
      </c>
      <c r="K5874">
        <v>5314786.5599999996</v>
      </c>
      <c r="L5874">
        <v>4392333.5599999996</v>
      </c>
      <c r="M5874">
        <v>1753171.5092</v>
      </c>
      <c r="N5874">
        <v>4787</v>
      </c>
      <c r="O5874">
        <v>11621</v>
      </c>
      <c r="P5874">
        <v>54779</v>
      </c>
      <c r="Q5874">
        <v>2977050.19</v>
      </c>
      <c r="R5874">
        <v>2491150.41</v>
      </c>
      <c r="S5874">
        <v>1775443.77</v>
      </c>
      <c r="T5874">
        <v>920541.28890000004</v>
      </c>
      <c r="U5874">
        <v>5650</v>
      </c>
      <c r="V5874">
        <v>13763</v>
      </c>
      <c r="W5874">
        <v>57577</v>
      </c>
      <c r="X5874">
        <v>3243418.85</v>
      </c>
      <c r="Y5874">
        <v>2823636.15</v>
      </c>
      <c r="Z5874">
        <v>2616889.79</v>
      </c>
      <c r="AA5874">
        <v>832630.22030000004</v>
      </c>
      <c r="AB5874">
        <v>10069</v>
      </c>
      <c r="AC5874">
        <v>7728</v>
      </c>
      <c r="AD5874">
        <v>3212</v>
      </c>
      <c r="AE5874">
        <v>6426</v>
      </c>
      <c r="AF5874">
        <v>4607</v>
      </c>
      <c r="AG5874">
        <v>4457</v>
      </c>
      <c r="AH5874">
        <v>1938</v>
      </c>
      <c r="AI5874">
        <v>3195</v>
      </c>
      <c r="AJ5874">
        <v>5462</v>
      </c>
      <c r="AK5874">
        <v>3271</v>
      </c>
      <c r="AL5874">
        <v>1274</v>
      </c>
      <c r="AM5874">
        <v>3231</v>
      </c>
    </row>
    <row r="5875" spans="1:39" x14ac:dyDescent="0.15">
      <c r="A5875" t="s">
        <v>214</v>
      </c>
      <c r="B5875">
        <v>30</v>
      </c>
      <c r="C5875">
        <v>1</v>
      </c>
      <c r="D5875">
        <v>0</v>
      </c>
      <c r="E5875" t="s">
        <v>28</v>
      </c>
      <c r="F5875" t="s">
        <v>29</v>
      </c>
      <c r="G5875">
        <v>11310</v>
      </c>
      <c r="H5875">
        <v>43708</v>
      </c>
      <c r="I5875">
        <v>151225</v>
      </c>
      <c r="J5875">
        <v>7816194.3600000003</v>
      </c>
      <c r="K5875">
        <v>6407936.3499999996</v>
      </c>
      <c r="L5875">
        <v>5516011.6100000003</v>
      </c>
      <c r="M5875">
        <v>2314064.9186</v>
      </c>
      <c r="N5875">
        <v>5684</v>
      </c>
      <c r="O5875">
        <v>21103</v>
      </c>
      <c r="P5875">
        <v>80186</v>
      </c>
      <c r="Q5875">
        <v>4016701.78</v>
      </c>
      <c r="R5875">
        <v>3249953.34</v>
      </c>
      <c r="S5875">
        <v>2574908.94</v>
      </c>
      <c r="T5875">
        <v>1298763.2886999999</v>
      </c>
      <c r="U5875">
        <v>5626</v>
      </c>
      <c r="V5875">
        <v>22605</v>
      </c>
      <c r="W5875">
        <v>71039</v>
      </c>
      <c r="X5875">
        <v>3799492.58</v>
      </c>
      <c r="Y5875">
        <v>3157983.01</v>
      </c>
      <c r="Z5875">
        <v>2941102.67</v>
      </c>
      <c r="AA5875">
        <v>1015301.6299000001</v>
      </c>
      <c r="AB5875">
        <v>10880</v>
      </c>
      <c r="AC5875">
        <v>10056</v>
      </c>
      <c r="AD5875">
        <v>6770</v>
      </c>
      <c r="AE5875">
        <v>8566</v>
      </c>
      <c r="AF5875">
        <v>5590</v>
      </c>
      <c r="AG5875">
        <v>5478</v>
      </c>
      <c r="AH5875">
        <v>3858</v>
      </c>
      <c r="AI5875">
        <v>4319</v>
      </c>
      <c r="AJ5875">
        <v>5290</v>
      </c>
      <c r="AK5875">
        <v>4578</v>
      </c>
      <c r="AL5875">
        <v>2912</v>
      </c>
      <c r="AM5875">
        <v>4247</v>
      </c>
    </row>
    <row r="5876" spans="1:39" x14ac:dyDescent="0.15">
      <c r="A5876" t="s">
        <v>214</v>
      </c>
      <c r="B5876">
        <v>30</v>
      </c>
      <c r="C5876">
        <v>1</v>
      </c>
      <c r="D5876">
        <v>0</v>
      </c>
      <c r="E5876" t="s">
        <v>30</v>
      </c>
      <c r="F5876" t="s">
        <v>28</v>
      </c>
      <c r="G5876">
        <v>21</v>
      </c>
      <c r="H5876">
        <v>44</v>
      </c>
      <c r="I5876">
        <v>203</v>
      </c>
      <c r="J5876">
        <v>11782.54</v>
      </c>
      <c r="K5876">
        <v>10547.83</v>
      </c>
      <c r="L5876">
        <v>9066.42</v>
      </c>
      <c r="M5876">
        <v>3077.9621999999999</v>
      </c>
      <c r="N5876">
        <v>7</v>
      </c>
      <c r="O5876">
        <v>14</v>
      </c>
      <c r="P5876">
        <v>75</v>
      </c>
      <c r="Q5876">
        <v>4385.8100000000004</v>
      </c>
      <c r="R5876">
        <v>3711.06</v>
      </c>
      <c r="S5876">
        <v>2698.64</v>
      </c>
      <c r="T5876">
        <v>1211.1075000000001</v>
      </c>
      <c r="U5876">
        <v>14</v>
      </c>
      <c r="V5876">
        <v>30</v>
      </c>
      <c r="W5876">
        <v>128</v>
      </c>
      <c r="X5876">
        <v>7396.73</v>
      </c>
      <c r="Y5876">
        <v>6836.77</v>
      </c>
      <c r="Z5876">
        <v>6367.78</v>
      </c>
      <c r="AA5876">
        <v>1866.8547000000001</v>
      </c>
      <c r="AB5876">
        <v>18</v>
      </c>
      <c r="AC5876">
        <v>15</v>
      </c>
      <c r="AD5876">
        <v>4</v>
      </c>
      <c r="AE5876">
        <v>14</v>
      </c>
      <c r="AF5876">
        <v>7</v>
      </c>
      <c r="AG5876">
        <v>6</v>
      </c>
      <c r="AH5876">
        <v>3</v>
      </c>
      <c r="AI5876">
        <v>4</v>
      </c>
      <c r="AJ5876">
        <v>11</v>
      </c>
      <c r="AK5876">
        <v>9</v>
      </c>
      <c r="AL5876">
        <v>1</v>
      </c>
      <c r="AM5876">
        <v>10</v>
      </c>
    </row>
    <row r="5877" spans="1:39" x14ac:dyDescent="0.15">
      <c r="A5877" t="s">
        <v>214</v>
      </c>
      <c r="B5877">
        <v>30</v>
      </c>
      <c r="C5877">
        <v>1</v>
      </c>
      <c r="D5877">
        <v>0</v>
      </c>
      <c r="E5877" t="s">
        <v>30</v>
      </c>
      <c r="F5877" t="s">
        <v>29</v>
      </c>
      <c r="G5877">
        <v>20</v>
      </c>
      <c r="H5877">
        <v>69</v>
      </c>
      <c r="I5877">
        <v>263</v>
      </c>
      <c r="J5877">
        <v>14707.96</v>
      </c>
      <c r="K5877">
        <v>12544.53</v>
      </c>
      <c r="L5877">
        <v>9764.82</v>
      </c>
      <c r="M5877">
        <v>4045.8782999999999</v>
      </c>
      <c r="N5877">
        <v>12</v>
      </c>
      <c r="O5877">
        <v>37</v>
      </c>
      <c r="P5877">
        <v>147</v>
      </c>
      <c r="Q5877">
        <v>8252.52</v>
      </c>
      <c r="R5877">
        <v>6947.12</v>
      </c>
      <c r="S5877">
        <v>4931.34</v>
      </c>
      <c r="T5877">
        <v>2230.8103000000001</v>
      </c>
      <c r="U5877">
        <v>8</v>
      </c>
      <c r="V5877">
        <v>32</v>
      </c>
      <c r="W5877">
        <v>116</v>
      </c>
      <c r="X5877">
        <v>6455.44</v>
      </c>
      <c r="Y5877">
        <v>5597.41</v>
      </c>
      <c r="Z5877">
        <v>4833.4799999999996</v>
      </c>
      <c r="AA5877">
        <v>1815.068</v>
      </c>
      <c r="AB5877">
        <v>20</v>
      </c>
      <c r="AC5877">
        <v>18</v>
      </c>
      <c r="AD5877">
        <v>10</v>
      </c>
      <c r="AE5877">
        <v>17</v>
      </c>
      <c r="AF5877">
        <v>12</v>
      </c>
      <c r="AG5877">
        <v>12</v>
      </c>
      <c r="AH5877">
        <v>7</v>
      </c>
      <c r="AI5877">
        <v>10</v>
      </c>
      <c r="AJ5877">
        <v>8</v>
      </c>
      <c r="AK5877">
        <v>6</v>
      </c>
      <c r="AL5877">
        <v>3</v>
      </c>
      <c r="AM5877">
        <v>7</v>
      </c>
    </row>
    <row r="5878" spans="1:39" x14ac:dyDescent="0.15">
      <c r="A5878" t="s">
        <v>214</v>
      </c>
      <c r="B5878">
        <v>30</v>
      </c>
      <c r="C5878">
        <v>1</v>
      </c>
      <c r="D5878">
        <v>0</v>
      </c>
      <c r="E5878" t="s">
        <v>29</v>
      </c>
      <c r="F5878" t="s">
        <v>28</v>
      </c>
      <c r="G5878">
        <v>151</v>
      </c>
      <c r="H5878">
        <v>418</v>
      </c>
      <c r="I5878">
        <v>1969</v>
      </c>
      <c r="J5878">
        <v>100734.9</v>
      </c>
      <c r="K5878">
        <v>80775.37</v>
      </c>
      <c r="L5878">
        <v>70486.95</v>
      </c>
      <c r="M5878">
        <v>31591.26</v>
      </c>
      <c r="N5878">
        <v>82</v>
      </c>
      <c r="O5878">
        <v>243</v>
      </c>
      <c r="P5878">
        <v>1193</v>
      </c>
      <c r="Q5878">
        <v>58733.5</v>
      </c>
      <c r="R5878">
        <v>45694.47</v>
      </c>
      <c r="S5878">
        <v>37307.040000000001</v>
      </c>
      <c r="T5878">
        <v>20325.574499999999</v>
      </c>
      <c r="U5878">
        <v>69</v>
      </c>
      <c r="V5878">
        <v>175</v>
      </c>
      <c r="W5878">
        <v>776</v>
      </c>
      <c r="X5878">
        <v>42001.4</v>
      </c>
      <c r="Y5878">
        <v>35080.9</v>
      </c>
      <c r="Z5878">
        <v>33179.910000000003</v>
      </c>
      <c r="AA5878">
        <v>11265.6855</v>
      </c>
      <c r="AB5878">
        <v>148</v>
      </c>
      <c r="AC5878">
        <v>105</v>
      </c>
      <c r="AD5878">
        <v>47</v>
      </c>
      <c r="AE5878">
        <v>90</v>
      </c>
      <c r="AF5878">
        <v>79</v>
      </c>
      <c r="AG5878">
        <v>80</v>
      </c>
      <c r="AH5878">
        <v>38</v>
      </c>
      <c r="AI5878">
        <v>67</v>
      </c>
      <c r="AJ5878">
        <v>69</v>
      </c>
      <c r="AK5878">
        <v>25</v>
      </c>
      <c r="AL5878">
        <v>9</v>
      </c>
      <c r="AM5878">
        <v>23</v>
      </c>
    </row>
    <row r="5879" spans="1:39" x14ac:dyDescent="0.15">
      <c r="A5879" t="s">
        <v>214</v>
      </c>
      <c r="B5879">
        <v>30</v>
      </c>
      <c r="C5879">
        <v>1</v>
      </c>
      <c r="D5879">
        <v>0</v>
      </c>
      <c r="E5879" t="s">
        <v>29</v>
      </c>
      <c r="F5879" t="s">
        <v>29</v>
      </c>
      <c r="G5879">
        <v>354</v>
      </c>
      <c r="H5879">
        <v>1518</v>
      </c>
      <c r="I5879">
        <v>5507</v>
      </c>
      <c r="J5879">
        <v>274419.84000000003</v>
      </c>
      <c r="K5879">
        <v>214311.42</v>
      </c>
      <c r="L5879">
        <v>193745.06</v>
      </c>
      <c r="M5879">
        <v>85522.990399999995</v>
      </c>
      <c r="N5879">
        <v>161</v>
      </c>
      <c r="O5879">
        <v>660</v>
      </c>
      <c r="P5879">
        <v>2653</v>
      </c>
      <c r="Q5879">
        <v>127946.62</v>
      </c>
      <c r="R5879">
        <v>97638.31</v>
      </c>
      <c r="S5879">
        <v>82575.070000000007</v>
      </c>
      <c r="T5879">
        <v>45438.123899999999</v>
      </c>
      <c r="U5879">
        <v>193</v>
      </c>
      <c r="V5879">
        <v>858</v>
      </c>
      <c r="W5879">
        <v>2854</v>
      </c>
      <c r="X5879">
        <v>146473.22</v>
      </c>
      <c r="Y5879">
        <v>116673.11</v>
      </c>
      <c r="Z5879">
        <v>111169.99</v>
      </c>
      <c r="AA5879">
        <v>40084.866499999996</v>
      </c>
      <c r="AB5879">
        <v>349</v>
      </c>
      <c r="AC5879">
        <v>257</v>
      </c>
      <c r="AD5879">
        <v>188</v>
      </c>
      <c r="AE5879">
        <v>228</v>
      </c>
      <c r="AF5879">
        <v>158</v>
      </c>
      <c r="AG5879">
        <v>160</v>
      </c>
      <c r="AH5879">
        <v>124</v>
      </c>
      <c r="AI5879">
        <v>136</v>
      </c>
      <c r="AJ5879">
        <v>191</v>
      </c>
      <c r="AK5879">
        <v>97</v>
      </c>
      <c r="AL5879">
        <v>64</v>
      </c>
      <c r="AM5879">
        <v>92</v>
      </c>
    </row>
    <row r="5880" spans="1:39" x14ac:dyDescent="0.15">
      <c r="A5880" t="s">
        <v>214</v>
      </c>
      <c r="B5880">
        <v>30</v>
      </c>
      <c r="C5880">
        <v>1</v>
      </c>
      <c r="D5880">
        <v>0</v>
      </c>
      <c r="E5880" t="s">
        <v>31</v>
      </c>
      <c r="F5880" t="s">
        <v>28</v>
      </c>
      <c r="G5880">
        <v>1</v>
      </c>
      <c r="H5880">
        <v>2</v>
      </c>
      <c r="I5880">
        <v>8</v>
      </c>
      <c r="J5880">
        <v>650.96</v>
      </c>
      <c r="K5880">
        <v>520.96</v>
      </c>
      <c r="L5880">
        <v>46.55</v>
      </c>
      <c r="M5880">
        <v>161.4023</v>
      </c>
      <c r="N5880">
        <v>1</v>
      </c>
      <c r="O5880">
        <v>2</v>
      </c>
      <c r="P5880">
        <v>8</v>
      </c>
      <c r="Q5880">
        <v>650.96</v>
      </c>
      <c r="R5880">
        <v>520.96</v>
      </c>
      <c r="S5880">
        <v>46.55</v>
      </c>
      <c r="T5880">
        <v>161.4023</v>
      </c>
      <c r="U5880">
        <v>0</v>
      </c>
      <c r="V5880">
        <v>0</v>
      </c>
      <c r="W5880">
        <v>0</v>
      </c>
      <c r="X5880">
        <v>0</v>
      </c>
      <c r="Y5880">
        <v>0</v>
      </c>
      <c r="Z5880">
        <v>0</v>
      </c>
      <c r="AA5880">
        <v>0</v>
      </c>
      <c r="AB5880">
        <v>1</v>
      </c>
      <c r="AC5880">
        <v>1</v>
      </c>
      <c r="AD5880">
        <v>0</v>
      </c>
      <c r="AE5880">
        <v>1</v>
      </c>
      <c r="AF5880">
        <v>1</v>
      </c>
      <c r="AG5880">
        <v>1</v>
      </c>
      <c r="AH5880">
        <v>0</v>
      </c>
      <c r="AI5880">
        <v>1</v>
      </c>
      <c r="AJ5880">
        <v>0</v>
      </c>
      <c r="AK5880">
        <v>0</v>
      </c>
      <c r="AL5880">
        <v>0</v>
      </c>
      <c r="AM5880">
        <v>0</v>
      </c>
    </row>
    <row r="5881" spans="1:39" x14ac:dyDescent="0.15">
      <c r="A5881" t="s">
        <v>214</v>
      </c>
      <c r="B5881">
        <v>30</v>
      </c>
      <c r="C5881">
        <v>1</v>
      </c>
      <c r="D5881">
        <v>0</v>
      </c>
      <c r="E5881" t="s">
        <v>31</v>
      </c>
      <c r="F5881" t="s">
        <v>29</v>
      </c>
      <c r="G5881">
        <v>1</v>
      </c>
      <c r="H5881">
        <v>33</v>
      </c>
      <c r="I5881">
        <v>59</v>
      </c>
      <c r="J5881">
        <v>1816.62</v>
      </c>
      <c r="K5881">
        <v>1164.68</v>
      </c>
      <c r="L5881">
        <v>1081.8800000000001</v>
      </c>
      <c r="M5881">
        <v>600.89459999999997</v>
      </c>
      <c r="N5881">
        <v>0</v>
      </c>
      <c r="O5881">
        <v>0</v>
      </c>
      <c r="P5881">
        <v>0</v>
      </c>
      <c r="Q5881">
        <v>0</v>
      </c>
      <c r="R5881">
        <v>0</v>
      </c>
      <c r="S5881">
        <v>0</v>
      </c>
      <c r="T5881">
        <v>0</v>
      </c>
      <c r="U5881">
        <v>1</v>
      </c>
      <c r="V5881">
        <v>33</v>
      </c>
      <c r="W5881">
        <v>59</v>
      </c>
      <c r="X5881">
        <v>1816.62</v>
      </c>
      <c r="Y5881">
        <v>1164.68</v>
      </c>
      <c r="Z5881">
        <v>1081.8800000000001</v>
      </c>
      <c r="AA5881">
        <v>600.89459999999997</v>
      </c>
      <c r="AB5881">
        <v>0</v>
      </c>
      <c r="AC5881">
        <v>1</v>
      </c>
      <c r="AD5881">
        <v>0</v>
      </c>
      <c r="AE5881">
        <v>0</v>
      </c>
      <c r="AF5881">
        <v>0</v>
      </c>
      <c r="AG5881">
        <v>0</v>
      </c>
      <c r="AH5881">
        <v>0</v>
      </c>
      <c r="AI5881">
        <v>0</v>
      </c>
      <c r="AJ5881">
        <v>0</v>
      </c>
      <c r="AK5881">
        <v>1</v>
      </c>
      <c r="AL5881">
        <v>0</v>
      </c>
      <c r="AM5881">
        <v>0</v>
      </c>
    </row>
    <row r="5882" spans="1:39" x14ac:dyDescent="0.15">
      <c r="A5882" t="s">
        <v>214</v>
      </c>
      <c r="B5882">
        <v>30</v>
      </c>
      <c r="C5882">
        <v>1</v>
      </c>
      <c r="D5882">
        <v>0</v>
      </c>
      <c r="E5882" t="s">
        <v>32</v>
      </c>
      <c r="F5882" t="s">
        <v>28</v>
      </c>
      <c r="G5882">
        <v>2672</v>
      </c>
      <c r="H5882">
        <v>7081</v>
      </c>
      <c r="I5882">
        <v>32330</v>
      </c>
      <c r="J5882">
        <v>1815958.35</v>
      </c>
      <c r="K5882">
        <v>1454595.98</v>
      </c>
      <c r="L5882">
        <v>1318744.17</v>
      </c>
      <c r="M5882">
        <v>483007.44</v>
      </c>
      <c r="N5882">
        <v>481</v>
      </c>
      <c r="O5882">
        <v>1354</v>
      </c>
      <c r="P5882">
        <v>6204</v>
      </c>
      <c r="Q5882">
        <v>341933.81</v>
      </c>
      <c r="R5882">
        <v>265146.31</v>
      </c>
      <c r="S5882">
        <v>194260.3</v>
      </c>
      <c r="T5882">
        <v>104782.20450000001</v>
      </c>
      <c r="U5882">
        <v>2191</v>
      </c>
      <c r="V5882">
        <v>5727</v>
      </c>
      <c r="W5882">
        <v>26126</v>
      </c>
      <c r="X5882">
        <v>1474024.54</v>
      </c>
      <c r="Y5882">
        <v>1189449.67</v>
      </c>
      <c r="Z5882">
        <v>1124483.8700000001</v>
      </c>
      <c r="AA5882">
        <v>378225.23550000001</v>
      </c>
      <c r="AB5882">
        <v>2632</v>
      </c>
      <c r="AC5882">
        <v>1844</v>
      </c>
      <c r="AD5882">
        <v>769</v>
      </c>
      <c r="AE5882">
        <v>2037</v>
      </c>
      <c r="AF5882">
        <v>472</v>
      </c>
      <c r="AG5882">
        <v>402</v>
      </c>
      <c r="AH5882">
        <v>198</v>
      </c>
      <c r="AI5882">
        <v>389</v>
      </c>
      <c r="AJ5882">
        <v>2160</v>
      </c>
      <c r="AK5882">
        <v>1442</v>
      </c>
      <c r="AL5882">
        <v>571</v>
      </c>
      <c r="AM5882">
        <v>1648</v>
      </c>
    </row>
    <row r="5883" spans="1:39" x14ac:dyDescent="0.15">
      <c r="A5883" t="s">
        <v>214</v>
      </c>
      <c r="B5883">
        <v>30</v>
      </c>
      <c r="C5883">
        <v>1</v>
      </c>
      <c r="D5883">
        <v>0</v>
      </c>
      <c r="E5883" t="s">
        <v>32</v>
      </c>
      <c r="F5883" t="s">
        <v>29</v>
      </c>
      <c r="G5883">
        <v>4399</v>
      </c>
      <c r="H5883">
        <v>18157</v>
      </c>
      <c r="I5883">
        <v>63682</v>
      </c>
      <c r="J5883">
        <v>3408523.95</v>
      </c>
      <c r="K5883">
        <v>2667134.4700000002</v>
      </c>
      <c r="L5883">
        <v>2429037.6800000002</v>
      </c>
      <c r="M5883">
        <v>957755.10250000004</v>
      </c>
      <c r="N5883">
        <v>1055</v>
      </c>
      <c r="O5883">
        <v>4544</v>
      </c>
      <c r="P5883">
        <v>16748</v>
      </c>
      <c r="Q5883">
        <v>855324.02</v>
      </c>
      <c r="R5883">
        <v>655669.19999999995</v>
      </c>
      <c r="S5883">
        <v>528404.80000000005</v>
      </c>
      <c r="T5883">
        <v>280252.93780000001</v>
      </c>
      <c r="U5883">
        <v>3344</v>
      </c>
      <c r="V5883">
        <v>13613</v>
      </c>
      <c r="W5883">
        <v>46934</v>
      </c>
      <c r="X5883">
        <v>2553199.9300000002</v>
      </c>
      <c r="Y5883">
        <v>2011465.27</v>
      </c>
      <c r="Z5883">
        <v>1900632.88</v>
      </c>
      <c r="AA5883">
        <v>677502.16469999996</v>
      </c>
      <c r="AB5883">
        <v>4345</v>
      </c>
      <c r="AC5883">
        <v>3891</v>
      </c>
      <c r="AD5883">
        <v>2604</v>
      </c>
      <c r="AE5883">
        <v>3902</v>
      </c>
      <c r="AF5883">
        <v>1046</v>
      </c>
      <c r="AG5883">
        <v>977</v>
      </c>
      <c r="AH5883">
        <v>737</v>
      </c>
      <c r="AI5883">
        <v>914</v>
      </c>
      <c r="AJ5883">
        <v>3299</v>
      </c>
      <c r="AK5883">
        <v>2914</v>
      </c>
      <c r="AL5883">
        <v>1867</v>
      </c>
      <c r="AM5883">
        <v>2988</v>
      </c>
    </row>
    <row r="5884" spans="1:39" x14ac:dyDescent="0.15">
      <c r="A5884" t="s">
        <v>214</v>
      </c>
      <c r="B5884">
        <v>30</v>
      </c>
      <c r="C5884">
        <v>1</v>
      </c>
      <c r="D5884">
        <v>1</v>
      </c>
      <c r="E5884" t="s">
        <v>28</v>
      </c>
      <c r="F5884" t="s">
        <v>28</v>
      </c>
      <c r="G5884">
        <v>12695</v>
      </c>
      <c r="H5884">
        <v>42708</v>
      </c>
      <c r="I5884">
        <v>151295</v>
      </c>
      <c r="J5884">
        <v>7826829.8499999996</v>
      </c>
      <c r="K5884">
        <v>6858549.4500000002</v>
      </c>
      <c r="L5884">
        <v>5711508.2699999996</v>
      </c>
      <c r="M5884">
        <v>2298783.9369999999</v>
      </c>
      <c r="N5884">
        <v>6756</v>
      </c>
      <c r="O5884">
        <v>21370</v>
      </c>
      <c r="P5884">
        <v>84926</v>
      </c>
      <c r="Q5884">
        <v>4236624.1399999997</v>
      </c>
      <c r="R5884">
        <v>3721834.56</v>
      </c>
      <c r="S5884">
        <v>2795635.04</v>
      </c>
      <c r="T5884">
        <v>1370986.5560999999</v>
      </c>
      <c r="U5884">
        <v>5939</v>
      </c>
      <c r="V5884">
        <v>21338</v>
      </c>
      <c r="W5884">
        <v>66369</v>
      </c>
      <c r="X5884">
        <v>3590205.71</v>
      </c>
      <c r="Y5884">
        <v>3136714.89</v>
      </c>
      <c r="Z5884">
        <v>2915873.23</v>
      </c>
      <c r="AA5884">
        <v>927797.38089999999</v>
      </c>
      <c r="AB5884">
        <v>11953</v>
      </c>
      <c r="AC5884">
        <v>11587</v>
      </c>
      <c r="AD5884">
        <v>4469</v>
      </c>
      <c r="AE5884">
        <v>11130</v>
      </c>
      <c r="AF5884">
        <v>6390</v>
      </c>
      <c r="AG5884">
        <v>6346</v>
      </c>
      <c r="AH5884">
        <v>2821</v>
      </c>
      <c r="AI5884">
        <v>6150</v>
      </c>
      <c r="AJ5884">
        <v>5563</v>
      </c>
      <c r="AK5884">
        <v>5241</v>
      </c>
      <c r="AL5884">
        <v>1648</v>
      </c>
      <c r="AM5884">
        <v>4980</v>
      </c>
    </row>
    <row r="5885" spans="1:39" x14ac:dyDescent="0.15">
      <c r="A5885" t="s">
        <v>214</v>
      </c>
      <c r="B5885">
        <v>30</v>
      </c>
      <c r="C5885">
        <v>1</v>
      </c>
      <c r="D5885">
        <v>1</v>
      </c>
      <c r="E5885" t="s">
        <v>28</v>
      </c>
      <c r="F5885" t="s">
        <v>29</v>
      </c>
      <c r="G5885">
        <v>45661</v>
      </c>
      <c r="H5885">
        <v>219481</v>
      </c>
      <c r="I5885">
        <v>644300</v>
      </c>
      <c r="J5885">
        <v>32593927.02</v>
      </c>
      <c r="K5885">
        <v>27974277.379999999</v>
      </c>
      <c r="L5885">
        <v>24012957.640000001</v>
      </c>
      <c r="M5885">
        <v>9688249.1375999991</v>
      </c>
      <c r="N5885">
        <v>24101</v>
      </c>
      <c r="O5885">
        <v>109856</v>
      </c>
      <c r="P5885">
        <v>360909</v>
      </c>
      <c r="Q5885">
        <v>17626529.949999999</v>
      </c>
      <c r="R5885">
        <v>15086162.26</v>
      </c>
      <c r="S5885">
        <v>11955990.029999999</v>
      </c>
      <c r="T5885">
        <v>5735023.7494999999</v>
      </c>
      <c r="U5885">
        <v>21560</v>
      </c>
      <c r="V5885">
        <v>109625</v>
      </c>
      <c r="W5885">
        <v>283391</v>
      </c>
      <c r="X5885">
        <v>14967397.07</v>
      </c>
      <c r="Y5885">
        <v>12888115.119999999</v>
      </c>
      <c r="Z5885">
        <v>12056967.609999999</v>
      </c>
      <c r="AA5885">
        <v>3953225.3881000001</v>
      </c>
      <c r="AB5885">
        <v>43844</v>
      </c>
      <c r="AC5885">
        <v>43469</v>
      </c>
      <c r="AD5885">
        <v>24985</v>
      </c>
      <c r="AE5885">
        <v>42528</v>
      </c>
      <c r="AF5885">
        <v>23225</v>
      </c>
      <c r="AG5885">
        <v>23051</v>
      </c>
      <c r="AH5885">
        <v>15084</v>
      </c>
      <c r="AI5885">
        <v>22671</v>
      </c>
      <c r="AJ5885">
        <v>20619</v>
      </c>
      <c r="AK5885">
        <v>20418</v>
      </c>
      <c r="AL5885">
        <v>9901</v>
      </c>
      <c r="AM5885">
        <v>19857</v>
      </c>
    </row>
    <row r="5886" spans="1:39" x14ac:dyDescent="0.15">
      <c r="A5886" t="s">
        <v>214</v>
      </c>
      <c r="B5886">
        <v>30</v>
      </c>
      <c r="C5886">
        <v>1</v>
      </c>
      <c r="D5886">
        <v>1</v>
      </c>
      <c r="E5886" t="s">
        <v>30</v>
      </c>
      <c r="F5886" t="s">
        <v>28</v>
      </c>
      <c r="G5886">
        <v>1449</v>
      </c>
      <c r="H5886">
        <v>4995</v>
      </c>
      <c r="I5886">
        <v>17230</v>
      </c>
      <c r="J5886">
        <v>895685.79</v>
      </c>
      <c r="K5886">
        <v>788721.14</v>
      </c>
      <c r="L5886">
        <v>637410.05000000005</v>
      </c>
      <c r="M5886">
        <v>261960.06200000001</v>
      </c>
      <c r="N5886">
        <v>770</v>
      </c>
      <c r="O5886">
        <v>2458</v>
      </c>
      <c r="P5886">
        <v>9616</v>
      </c>
      <c r="Q5886">
        <v>484476.68</v>
      </c>
      <c r="R5886">
        <v>427146.42</v>
      </c>
      <c r="S5886">
        <v>303959.24</v>
      </c>
      <c r="T5886">
        <v>154974.85750000001</v>
      </c>
      <c r="U5886">
        <v>679</v>
      </c>
      <c r="V5886">
        <v>2537</v>
      </c>
      <c r="W5886">
        <v>7614</v>
      </c>
      <c r="X5886">
        <v>411209.11</v>
      </c>
      <c r="Y5886">
        <v>361574.72</v>
      </c>
      <c r="Z5886">
        <v>333450.81</v>
      </c>
      <c r="AA5886">
        <v>106985.20450000001</v>
      </c>
      <c r="AB5886">
        <v>1334</v>
      </c>
      <c r="AC5886">
        <v>1350</v>
      </c>
      <c r="AD5886">
        <v>482</v>
      </c>
      <c r="AE5886">
        <v>1406</v>
      </c>
      <c r="AF5886">
        <v>718</v>
      </c>
      <c r="AG5886">
        <v>716</v>
      </c>
      <c r="AH5886">
        <v>317</v>
      </c>
      <c r="AI5886">
        <v>757</v>
      </c>
      <c r="AJ5886">
        <v>616</v>
      </c>
      <c r="AK5886">
        <v>634</v>
      </c>
      <c r="AL5886">
        <v>165</v>
      </c>
      <c r="AM5886">
        <v>649</v>
      </c>
    </row>
    <row r="5887" spans="1:39" x14ac:dyDescent="0.15">
      <c r="A5887" t="s">
        <v>214</v>
      </c>
      <c r="B5887">
        <v>30</v>
      </c>
      <c r="C5887">
        <v>1</v>
      </c>
      <c r="D5887">
        <v>1</v>
      </c>
      <c r="E5887" t="s">
        <v>30</v>
      </c>
      <c r="F5887" t="s">
        <v>29</v>
      </c>
      <c r="G5887">
        <v>5426</v>
      </c>
      <c r="H5887">
        <v>26614</v>
      </c>
      <c r="I5887">
        <v>75793</v>
      </c>
      <c r="J5887">
        <v>3894651.76</v>
      </c>
      <c r="K5887">
        <v>3353540.5</v>
      </c>
      <c r="L5887">
        <v>2835618.42</v>
      </c>
      <c r="M5887">
        <v>1132666.4376000001</v>
      </c>
      <c r="N5887">
        <v>2522</v>
      </c>
      <c r="O5887">
        <v>11578</v>
      </c>
      <c r="P5887">
        <v>37189</v>
      </c>
      <c r="Q5887">
        <v>1844834.5</v>
      </c>
      <c r="R5887">
        <v>1589082.25</v>
      </c>
      <c r="S5887">
        <v>1202630.27</v>
      </c>
      <c r="T5887">
        <v>593405.625</v>
      </c>
      <c r="U5887">
        <v>2904</v>
      </c>
      <c r="V5887">
        <v>15036</v>
      </c>
      <c r="W5887">
        <v>38604</v>
      </c>
      <c r="X5887">
        <v>2049817.26</v>
      </c>
      <c r="Y5887">
        <v>1764458.25</v>
      </c>
      <c r="Z5887">
        <v>1632988.15</v>
      </c>
      <c r="AA5887">
        <v>539260.81259999995</v>
      </c>
      <c r="AB5887">
        <v>5140</v>
      </c>
      <c r="AC5887">
        <v>5250</v>
      </c>
      <c r="AD5887">
        <v>2752</v>
      </c>
      <c r="AE5887">
        <v>5258</v>
      </c>
      <c r="AF5887">
        <v>2399</v>
      </c>
      <c r="AG5887">
        <v>2430</v>
      </c>
      <c r="AH5887">
        <v>1486</v>
      </c>
      <c r="AI5887">
        <v>2457</v>
      </c>
      <c r="AJ5887">
        <v>2741</v>
      </c>
      <c r="AK5887">
        <v>2820</v>
      </c>
      <c r="AL5887">
        <v>1266</v>
      </c>
      <c r="AM5887">
        <v>2801</v>
      </c>
    </row>
    <row r="5888" spans="1:39" x14ac:dyDescent="0.15">
      <c r="A5888" t="s">
        <v>214</v>
      </c>
      <c r="B5888">
        <v>30</v>
      </c>
      <c r="C5888">
        <v>1</v>
      </c>
      <c r="D5888">
        <v>1</v>
      </c>
      <c r="E5888" t="s">
        <v>29</v>
      </c>
      <c r="F5888" t="s">
        <v>28</v>
      </c>
      <c r="G5888">
        <v>8902</v>
      </c>
      <c r="H5888">
        <v>32495</v>
      </c>
      <c r="I5888">
        <v>113591</v>
      </c>
      <c r="J5888">
        <v>5938772.8700000001</v>
      </c>
      <c r="K5888">
        <v>4982195.4800000004</v>
      </c>
      <c r="L5888">
        <v>4294881.18</v>
      </c>
      <c r="M5888">
        <v>1697641.9386</v>
      </c>
      <c r="N5888">
        <v>3126</v>
      </c>
      <c r="O5888">
        <v>10289</v>
      </c>
      <c r="P5888">
        <v>42557</v>
      </c>
      <c r="Q5888">
        <v>2111505.9</v>
      </c>
      <c r="R5888">
        <v>1779227</v>
      </c>
      <c r="S5888">
        <v>1333899.96</v>
      </c>
      <c r="T5888">
        <v>697896.30420000001</v>
      </c>
      <c r="U5888">
        <v>5776</v>
      </c>
      <c r="V5888">
        <v>22206</v>
      </c>
      <c r="W5888">
        <v>71034</v>
      </c>
      <c r="X5888">
        <v>3827266.97</v>
      </c>
      <c r="Y5888">
        <v>3202968.48</v>
      </c>
      <c r="Z5888">
        <v>2960981.22</v>
      </c>
      <c r="AA5888">
        <v>999745.63439999998</v>
      </c>
      <c r="AB5888">
        <v>8459</v>
      </c>
      <c r="AC5888">
        <v>8287</v>
      </c>
      <c r="AD5888">
        <v>3184</v>
      </c>
      <c r="AE5888">
        <v>8571</v>
      </c>
      <c r="AF5888">
        <v>2961</v>
      </c>
      <c r="AG5888">
        <v>2915</v>
      </c>
      <c r="AH5888">
        <v>1357</v>
      </c>
      <c r="AI5888">
        <v>3034</v>
      </c>
      <c r="AJ5888">
        <v>5498</v>
      </c>
      <c r="AK5888">
        <v>5372</v>
      </c>
      <c r="AL5888">
        <v>1827</v>
      </c>
      <c r="AM5888">
        <v>5537</v>
      </c>
    </row>
    <row r="5889" spans="1:39" x14ac:dyDescent="0.15">
      <c r="A5889" t="s">
        <v>214</v>
      </c>
      <c r="B5889">
        <v>30</v>
      </c>
      <c r="C5889">
        <v>1</v>
      </c>
      <c r="D5889">
        <v>1</v>
      </c>
      <c r="E5889" t="s">
        <v>29</v>
      </c>
      <c r="F5889" t="s">
        <v>29</v>
      </c>
      <c r="G5889">
        <v>55558</v>
      </c>
      <c r="H5889">
        <v>298442</v>
      </c>
      <c r="I5889">
        <v>855868</v>
      </c>
      <c r="J5889">
        <v>43758802.950000003</v>
      </c>
      <c r="K5889">
        <v>35713285.270000003</v>
      </c>
      <c r="L5889">
        <v>31788067.620000001</v>
      </c>
      <c r="M5889">
        <v>12614540.317600001</v>
      </c>
      <c r="N5889">
        <v>17010</v>
      </c>
      <c r="O5889">
        <v>82374</v>
      </c>
      <c r="P5889">
        <v>280112</v>
      </c>
      <c r="Q5889">
        <v>13520079.08</v>
      </c>
      <c r="R5889">
        <v>11009284.51</v>
      </c>
      <c r="S5889">
        <v>8791930.2699999996</v>
      </c>
      <c r="T5889">
        <v>4541191.4820999997</v>
      </c>
      <c r="U5889">
        <v>38548</v>
      </c>
      <c r="V5889">
        <v>216068</v>
      </c>
      <c r="W5889">
        <v>575756</v>
      </c>
      <c r="X5889">
        <v>30238723.870000001</v>
      </c>
      <c r="Y5889">
        <v>24704000.760000002</v>
      </c>
      <c r="Z5889">
        <v>22996137.350000001</v>
      </c>
      <c r="AA5889">
        <v>8073348.8355</v>
      </c>
      <c r="AB5889">
        <v>53419</v>
      </c>
      <c r="AC5889">
        <v>53592</v>
      </c>
      <c r="AD5889">
        <v>31140</v>
      </c>
      <c r="AE5889">
        <v>54012</v>
      </c>
      <c r="AF5889">
        <v>16322</v>
      </c>
      <c r="AG5889">
        <v>16242</v>
      </c>
      <c r="AH5889">
        <v>11302</v>
      </c>
      <c r="AI5889">
        <v>16532</v>
      </c>
      <c r="AJ5889">
        <v>37097</v>
      </c>
      <c r="AK5889">
        <v>37350</v>
      </c>
      <c r="AL5889">
        <v>19838</v>
      </c>
      <c r="AM5889">
        <v>37480</v>
      </c>
    </row>
    <row r="5890" spans="1:39" x14ac:dyDescent="0.15">
      <c r="A5890" t="s">
        <v>214</v>
      </c>
      <c r="B5890">
        <v>30</v>
      </c>
      <c r="C5890">
        <v>1</v>
      </c>
      <c r="D5890">
        <v>1</v>
      </c>
      <c r="E5890" t="s">
        <v>31</v>
      </c>
      <c r="F5890" t="s">
        <v>28</v>
      </c>
      <c r="G5890">
        <v>34</v>
      </c>
      <c r="H5890">
        <v>165</v>
      </c>
      <c r="I5890">
        <v>476</v>
      </c>
      <c r="J5890">
        <v>25007.16</v>
      </c>
      <c r="K5890">
        <v>21481.360000000001</v>
      </c>
      <c r="L5890">
        <v>18329.349999999999</v>
      </c>
      <c r="M5890">
        <v>6962.8806000000004</v>
      </c>
      <c r="N5890">
        <v>10</v>
      </c>
      <c r="O5890">
        <v>47</v>
      </c>
      <c r="P5890">
        <v>155</v>
      </c>
      <c r="Q5890">
        <v>7091.22</v>
      </c>
      <c r="R5890">
        <v>6235.87</v>
      </c>
      <c r="S5890">
        <v>4628.5</v>
      </c>
      <c r="T5890">
        <v>2356.4290000000001</v>
      </c>
      <c r="U5890">
        <v>24</v>
      </c>
      <c r="V5890">
        <v>118</v>
      </c>
      <c r="W5890">
        <v>321</v>
      </c>
      <c r="X5890">
        <v>17915.939999999999</v>
      </c>
      <c r="Y5890">
        <v>15245.49</v>
      </c>
      <c r="Z5890">
        <v>13700.85</v>
      </c>
      <c r="AA5890">
        <v>4606.4516000000003</v>
      </c>
      <c r="AB5890">
        <v>32</v>
      </c>
      <c r="AC5890">
        <v>34</v>
      </c>
      <c r="AD5890">
        <v>7</v>
      </c>
      <c r="AE5890">
        <v>34</v>
      </c>
      <c r="AF5890">
        <v>9</v>
      </c>
      <c r="AG5890">
        <v>10</v>
      </c>
      <c r="AH5890">
        <v>1</v>
      </c>
      <c r="AI5890">
        <v>10</v>
      </c>
      <c r="AJ5890">
        <v>23</v>
      </c>
      <c r="AK5890">
        <v>24</v>
      </c>
      <c r="AL5890">
        <v>6</v>
      </c>
      <c r="AM5890">
        <v>24</v>
      </c>
    </row>
    <row r="5891" spans="1:39" x14ac:dyDescent="0.15">
      <c r="A5891" t="s">
        <v>214</v>
      </c>
      <c r="B5891">
        <v>30</v>
      </c>
      <c r="C5891">
        <v>1</v>
      </c>
      <c r="D5891">
        <v>1</v>
      </c>
      <c r="E5891" t="s">
        <v>31</v>
      </c>
      <c r="F5891" t="s">
        <v>29</v>
      </c>
      <c r="G5891">
        <v>143</v>
      </c>
      <c r="H5891">
        <v>879</v>
      </c>
      <c r="I5891">
        <v>2429</v>
      </c>
      <c r="J5891">
        <v>118109.29</v>
      </c>
      <c r="K5891">
        <v>98636.79</v>
      </c>
      <c r="L5891">
        <v>86375.12</v>
      </c>
      <c r="M5891">
        <v>35938.460200000001</v>
      </c>
      <c r="N5891">
        <v>58</v>
      </c>
      <c r="O5891">
        <v>331</v>
      </c>
      <c r="P5891">
        <v>1086</v>
      </c>
      <c r="Q5891">
        <v>49803.53</v>
      </c>
      <c r="R5891">
        <v>40492.07</v>
      </c>
      <c r="S5891">
        <v>33205.379999999997</v>
      </c>
      <c r="T5891">
        <v>17214.02</v>
      </c>
      <c r="U5891">
        <v>85</v>
      </c>
      <c r="V5891">
        <v>548</v>
      </c>
      <c r="W5891">
        <v>1343</v>
      </c>
      <c r="X5891">
        <v>68305.759999999995</v>
      </c>
      <c r="Y5891">
        <v>58144.72</v>
      </c>
      <c r="Z5891">
        <v>53169.74</v>
      </c>
      <c r="AA5891">
        <v>18724.440200000001</v>
      </c>
      <c r="AB5891">
        <v>128</v>
      </c>
      <c r="AC5891">
        <v>140</v>
      </c>
      <c r="AD5891">
        <v>71</v>
      </c>
      <c r="AE5891">
        <v>138</v>
      </c>
      <c r="AF5891">
        <v>51</v>
      </c>
      <c r="AG5891">
        <v>57</v>
      </c>
      <c r="AH5891">
        <v>41</v>
      </c>
      <c r="AI5891">
        <v>57</v>
      </c>
      <c r="AJ5891">
        <v>77</v>
      </c>
      <c r="AK5891">
        <v>83</v>
      </c>
      <c r="AL5891">
        <v>30</v>
      </c>
      <c r="AM5891">
        <v>81</v>
      </c>
    </row>
    <row r="5892" spans="1:39" x14ac:dyDescent="0.15">
      <c r="A5892" t="s">
        <v>214</v>
      </c>
      <c r="B5892">
        <v>30</v>
      </c>
      <c r="C5892">
        <v>1</v>
      </c>
      <c r="D5892">
        <v>1</v>
      </c>
      <c r="E5892" t="s">
        <v>32</v>
      </c>
      <c r="F5892" t="s">
        <v>28</v>
      </c>
      <c r="G5892">
        <v>979</v>
      </c>
      <c r="H5892">
        <v>3647</v>
      </c>
      <c r="I5892">
        <v>12894</v>
      </c>
      <c r="J5892">
        <v>695696.04</v>
      </c>
      <c r="K5892">
        <v>571578.48</v>
      </c>
      <c r="L5892">
        <v>508778.86</v>
      </c>
      <c r="M5892">
        <v>190987.4578</v>
      </c>
      <c r="N5892">
        <v>270</v>
      </c>
      <c r="O5892">
        <v>1010</v>
      </c>
      <c r="P5892">
        <v>3701</v>
      </c>
      <c r="Q5892">
        <v>191007.64</v>
      </c>
      <c r="R5892">
        <v>157165.06</v>
      </c>
      <c r="S5892">
        <v>121182.93</v>
      </c>
      <c r="T5892">
        <v>61428.106899999999</v>
      </c>
      <c r="U5892">
        <v>709</v>
      </c>
      <c r="V5892">
        <v>2637</v>
      </c>
      <c r="W5892">
        <v>9193</v>
      </c>
      <c r="X5892">
        <v>504688.4</v>
      </c>
      <c r="Y5892">
        <v>414413.42</v>
      </c>
      <c r="Z5892">
        <v>387595.93</v>
      </c>
      <c r="AA5892">
        <v>129559.3509</v>
      </c>
      <c r="AB5892">
        <v>933</v>
      </c>
      <c r="AC5892">
        <v>879</v>
      </c>
      <c r="AD5892">
        <v>327</v>
      </c>
      <c r="AE5892">
        <v>904</v>
      </c>
      <c r="AF5892">
        <v>258</v>
      </c>
      <c r="AG5892">
        <v>236</v>
      </c>
      <c r="AH5892">
        <v>113</v>
      </c>
      <c r="AI5892">
        <v>251</v>
      </c>
      <c r="AJ5892">
        <v>675</v>
      </c>
      <c r="AK5892">
        <v>643</v>
      </c>
      <c r="AL5892">
        <v>214</v>
      </c>
      <c r="AM5892">
        <v>653</v>
      </c>
    </row>
    <row r="5893" spans="1:39" x14ac:dyDescent="0.15">
      <c r="A5893" t="s">
        <v>214</v>
      </c>
      <c r="B5893">
        <v>30</v>
      </c>
      <c r="C5893">
        <v>1</v>
      </c>
      <c r="D5893">
        <v>1</v>
      </c>
      <c r="E5893" t="s">
        <v>32</v>
      </c>
      <c r="F5893" t="s">
        <v>29</v>
      </c>
      <c r="G5893">
        <v>4808</v>
      </c>
      <c r="H5893">
        <v>25384</v>
      </c>
      <c r="I5893">
        <v>74873</v>
      </c>
      <c r="J5893">
        <v>3913496.91</v>
      </c>
      <c r="K5893">
        <v>3172181.38</v>
      </c>
      <c r="L5893">
        <v>2884213.21</v>
      </c>
      <c r="M5893">
        <v>1099215.8288</v>
      </c>
      <c r="N5893">
        <v>1234</v>
      </c>
      <c r="O5893">
        <v>6325</v>
      </c>
      <c r="P5893">
        <v>20596</v>
      </c>
      <c r="Q5893">
        <v>1018592.06</v>
      </c>
      <c r="R5893">
        <v>824101.81</v>
      </c>
      <c r="S5893">
        <v>675355.71</v>
      </c>
      <c r="T5893">
        <v>333194.60989999998</v>
      </c>
      <c r="U5893">
        <v>3574</v>
      </c>
      <c r="V5893">
        <v>19059</v>
      </c>
      <c r="W5893">
        <v>54277</v>
      </c>
      <c r="X5893">
        <v>2894904.85</v>
      </c>
      <c r="Y5893">
        <v>2348079.5699999998</v>
      </c>
      <c r="Z5893">
        <v>2208857.5</v>
      </c>
      <c r="AA5893">
        <v>766021.21889999998</v>
      </c>
      <c r="AB5893">
        <v>4690</v>
      </c>
      <c r="AC5893">
        <v>4600</v>
      </c>
      <c r="AD5893">
        <v>2692</v>
      </c>
      <c r="AE5893">
        <v>4598</v>
      </c>
      <c r="AF5893">
        <v>1213</v>
      </c>
      <c r="AG5893">
        <v>1145</v>
      </c>
      <c r="AH5893">
        <v>792</v>
      </c>
      <c r="AI5893">
        <v>1176</v>
      </c>
      <c r="AJ5893">
        <v>3477</v>
      </c>
      <c r="AK5893">
        <v>3455</v>
      </c>
      <c r="AL5893">
        <v>1900</v>
      </c>
      <c r="AM5893">
        <v>3422</v>
      </c>
    </row>
    <row r="5894" spans="1:39" x14ac:dyDescent="0.15">
      <c r="A5894" t="s">
        <v>214</v>
      </c>
      <c r="B5894">
        <v>30</v>
      </c>
      <c r="C5894">
        <v>1</v>
      </c>
      <c r="D5894">
        <v>2</v>
      </c>
      <c r="E5894" t="s">
        <v>28</v>
      </c>
      <c r="F5894" t="s">
        <v>28</v>
      </c>
      <c r="G5894">
        <v>12130</v>
      </c>
      <c r="H5894">
        <v>29783</v>
      </c>
      <c r="I5894">
        <v>127446</v>
      </c>
      <c r="J5894">
        <v>7042183.2400000002</v>
      </c>
      <c r="K5894">
        <v>6158859.6799999997</v>
      </c>
      <c r="L5894">
        <v>5043194.96</v>
      </c>
      <c r="M5894">
        <v>1978755.3725999999</v>
      </c>
      <c r="N5894">
        <v>5881</v>
      </c>
      <c r="O5894">
        <v>14271</v>
      </c>
      <c r="P5894">
        <v>65663</v>
      </c>
      <c r="Q5894">
        <v>3555364.88</v>
      </c>
      <c r="R5894">
        <v>3072361.72</v>
      </c>
      <c r="S5894">
        <v>2174483.94</v>
      </c>
      <c r="T5894">
        <v>1089104.4742999999</v>
      </c>
      <c r="U5894">
        <v>6249</v>
      </c>
      <c r="V5894">
        <v>15512</v>
      </c>
      <c r="W5894">
        <v>61783</v>
      </c>
      <c r="X5894">
        <v>3486818.36</v>
      </c>
      <c r="Y5894">
        <v>3086497.96</v>
      </c>
      <c r="Z5894">
        <v>2868711.02</v>
      </c>
      <c r="AA5894">
        <v>889650.8983</v>
      </c>
      <c r="AB5894">
        <v>11481</v>
      </c>
      <c r="AC5894">
        <v>10196</v>
      </c>
      <c r="AD5894">
        <v>3498</v>
      </c>
      <c r="AE5894">
        <v>10397</v>
      </c>
      <c r="AF5894">
        <v>5533</v>
      </c>
      <c r="AG5894">
        <v>5455</v>
      </c>
      <c r="AH5894">
        <v>2217</v>
      </c>
      <c r="AI5894">
        <v>5367</v>
      </c>
      <c r="AJ5894">
        <v>5948</v>
      </c>
      <c r="AK5894">
        <v>4741</v>
      </c>
      <c r="AL5894">
        <v>1281</v>
      </c>
      <c r="AM5894">
        <v>5030</v>
      </c>
    </row>
    <row r="5895" spans="1:39" x14ac:dyDescent="0.15">
      <c r="A5895" t="s">
        <v>214</v>
      </c>
      <c r="B5895">
        <v>30</v>
      </c>
      <c r="C5895">
        <v>1</v>
      </c>
      <c r="D5895">
        <v>2</v>
      </c>
      <c r="E5895" t="s">
        <v>28</v>
      </c>
      <c r="F5895" t="s">
        <v>29</v>
      </c>
      <c r="G5895">
        <v>18373</v>
      </c>
      <c r="H5895">
        <v>63458</v>
      </c>
      <c r="I5895">
        <v>221363</v>
      </c>
      <c r="J5895">
        <v>11887048.52</v>
      </c>
      <c r="K5895">
        <v>10148260.699999999</v>
      </c>
      <c r="L5895">
        <v>8522114.6199999992</v>
      </c>
      <c r="M5895">
        <v>3417383.5422999999</v>
      </c>
      <c r="N5895">
        <v>9385</v>
      </c>
      <c r="O5895">
        <v>31602</v>
      </c>
      <c r="P5895">
        <v>120975</v>
      </c>
      <c r="Q5895">
        <v>6324774.2800000003</v>
      </c>
      <c r="R5895">
        <v>5339330.22</v>
      </c>
      <c r="S5895">
        <v>4050645.09</v>
      </c>
      <c r="T5895">
        <v>1969519.4602999999</v>
      </c>
      <c r="U5895">
        <v>8988</v>
      </c>
      <c r="V5895">
        <v>31856</v>
      </c>
      <c r="W5895">
        <v>100388</v>
      </c>
      <c r="X5895">
        <v>5562274.2400000002</v>
      </c>
      <c r="Y5895">
        <v>4808930.4800000004</v>
      </c>
      <c r="Z5895">
        <v>4471469.53</v>
      </c>
      <c r="AA5895">
        <v>1447864.0819999999</v>
      </c>
      <c r="AB5895">
        <v>17702</v>
      </c>
      <c r="AC5895">
        <v>17063</v>
      </c>
      <c r="AD5895">
        <v>9243</v>
      </c>
      <c r="AE5895">
        <v>16914</v>
      </c>
      <c r="AF5895">
        <v>9016</v>
      </c>
      <c r="AG5895">
        <v>8991</v>
      </c>
      <c r="AH5895">
        <v>5456</v>
      </c>
      <c r="AI5895">
        <v>8814</v>
      </c>
      <c r="AJ5895">
        <v>8686</v>
      </c>
      <c r="AK5895">
        <v>8072</v>
      </c>
      <c r="AL5895">
        <v>3787</v>
      </c>
      <c r="AM5895">
        <v>8100</v>
      </c>
    </row>
    <row r="5896" spans="1:39" x14ac:dyDescent="0.15">
      <c r="A5896" t="s">
        <v>214</v>
      </c>
      <c r="B5896">
        <v>30</v>
      </c>
      <c r="C5896">
        <v>1</v>
      </c>
      <c r="D5896">
        <v>2</v>
      </c>
      <c r="E5896" t="s">
        <v>30</v>
      </c>
      <c r="F5896" t="s">
        <v>28</v>
      </c>
      <c r="G5896">
        <v>1663</v>
      </c>
      <c r="H5896">
        <v>4230</v>
      </c>
      <c r="I5896">
        <v>17674</v>
      </c>
      <c r="J5896">
        <v>972736.9</v>
      </c>
      <c r="K5896">
        <v>847125.61</v>
      </c>
      <c r="L5896">
        <v>687055.62</v>
      </c>
      <c r="M5896">
        <v>275377.56559999997</v>
      </c>
      <c r="N5896">
        <v>758</v>
      </c>
      <c r="O5896">
        <v>1920</v>
      </c>
      <c r="P5896">
        <v>8716</v>
      </c>
      <c r="Q5896">
        <v>467998.95</v>
      </c>
      <c r="R5896">
        <v>401535.25</v>
      </c>
      <c r="S5896">
        <v>272766.38</v>
      </c>
      <c r="T5896">
        <v>145948.04199999999</v>
      </c>
      <c r="U5896">
        <v>905</v>
      </c>
      <c r="V5896">
        <v>2310</v>
      </c>
      <c r="W5896">
        <v>8958</v>
      </c>
      <c r="X5896">
        <v>504737.95</v>
      </c>
      <c r="Y5896">
        <v>445590.36</v>
      </c>
      <c r="Z5896">
        <v>414289.24</v>
      </c>
      <c r="AA5896">
        <v>129429.5236</v>
      </c>
      <c r="AB5896">
        <v>1534</v>
      </c>
      <c r="AC5896">
        <v>1451</v>
      </c>
      <c r="AD5896">
        <v>431</v>
      </c>
      <c r="AE5896">
        <v>1615</v>
      </c>
      <c r="AF5896">
        <v>691</v>
      </c>
      <c r="AG5896">
        <v>718</v>
      </c>
      <c r="AH5896">
        <v>283</v>
      </c>
      <c r="AI5896">
        <v>739</v>
      </c>
      <c r="AJ5896">
        <v>843</v>
      </c>
      <c r="AK5896">
        <v>733</v>
      </c>
      <c r="AL5896">
        <v>148</v>
      </c>
      <c r="AM5896">
        <v>876</v>
      </c>
    </row>
    <row r="5897" spans="1:39" x14ac:dyDescent="0.15">
      <c r="A5897" t="s">
        <v>214</v>
      </c>
      <c r="B5897">
        <v>30</v>
      </c>
      <c r="C5897">
        <v>1</v>
      </c>
      <c r="D5897">
        <v>2</v>
      </c>
      <c r="E5897" t="s">
        <v>30</v>
      </c>
      <c r="F5897" t="s">
        <v>29</v>
      </c>
      <c r="G5897">
        <v>2155</v>
      </c>
      <c r="H5897">
        <v>7467</v>
      </c>
      <c r="I5897">
        <v>26139</v>
      </c>
      <c r="J5897">
        <v>1411205.44</v>
      </c>
      <c r="K5897">
        <v>1204723.53</v>
      </c>
      <c r="L5897">
        <v>995840.45</v>
      </c>
      <c r="M5897">
        <v>403582.80900000001</v>
      </c>
      <c r="N5897">
        <v>1089</v>
      </c>
      <c r="O5897">
        <v>3629</v>
      </c>
      <c r="P5897">
        <v>13858</v>
      </c>
      <c r="Q5897">
        <v>741152.52</v>
      </c>
      <c r="R5897">
        <v>628801.38</v>
      </c>
      <c r="S5897">
        <v>462620.71</v>
      </c>
      <c r="T5897">
        <v>227495.50630000001</v>
      </c>
      <c r="U5897">
        <v>1066</v>
      </c>
      <c r="V5897">
        <v>3838</v>
      </c>
      <c r="W5897">
        <v>12281</v>
      </c>
      <c r="X5897">
        <v>670052.92000000004</v>
      </c>
      <c r="Y5897">
        <v>575922.15</v>
      </c>
      <c r="Z5897">
        <v>533219.74</v>
      </c>
      <c r="AA5897">
        <v>176087.3027</v>
      </c>
      <c r="AB5897">
        <v>2040</v>
      </c>
      <c r="AC5897">
        <v>2032</v>
      </c>
      <c r="AD5897">
        <v>1012</v>
      </c>
      <c r="AE5897">
        <v>2102</v>
      </c>
      <c r="AF5897">
        <v>1028</v>
      </c>
      <c r="AG5897">
        <v>1050</v>
      </c>
      <c r="AH5897">
        <v>593</v>
      </c>
      <c r="AI5897">
        <v>1065</v>
      </c>
      <c r="AJ5897">
        <v>1012</v>
      </c>
      <c r="AK5897">
        <v>982</v>
      </c>
      <c r="AL5897">
        <v>419</v>
      </c>
      <c r="AM5897">
        <v>1037</v>
      </c>
    </row>
    <row r="5898" spans="1:39" x14ac:dyDescent="0.15">
      <c r="A5898" t="s">
        <v>214</v>
      </c>
      <c r="B5898">
        <v>30</v>
      </c>
      <c r="C5898">
        <v>1</v>
      </c>
      <c r="D5898">
        <v>2</v>
      </c>
      <c r="E5898" t="s">
        <v>29</v>
      </c>
      <c r="F5898" t="s">
        <v>28</v>
      </c>
      <c r="G5898">
        <v>5038</v>
      </c>
      <c r="H5898">
        <v>13658</v>
      </c>
      <c r="I5898">
        <v>57876</v>
      </c>
      <c r="J5898">
        <v>3174950.18</v>
      </c>
      <c r="K5898">
        <v>2626901.44</v>
      </c>
      <c r="L5898">
        <v>2238799.71</v>
      </c>
      <c r="M5898">
        <v>879444.6814</v>
      </c>
      <c r="N5898">
        <v>1617</v>
      </c>
      <c r="O5898">
        <v>3982</v>
      </c>
      <c r="P5898">
        <v>19396</v>
      </c>
      <c r="Q5898">
        <v>1037219.71</v>
      </c>
      <c r="R5898">
        <v>852271.38</v>
      </c>
      <c r="S5898">
        <v>607264.44999999995</v>
      </c>
      <c r="T5898">
        <v>327302.53470000002</v>
      </c>
      <c r="U5898">
        <v>3421</v>
      </c>
      <c r="V5898">
        <v>9676</v>
      </c>
      <c r="W5898">
        <v>38480</v>
      </c>
      <c r="X5898">
        <v>2137730.4700000002</v>
      </c>
      <c r="Y5898">
        <v>1774630.06</v>
      </c>
      <c r="Z5898">
        <v>1631535.26</v>
      </c>
      <c r="AA5898">
        <v>552142.14670000004</v>
      </c>
      <c r="AB5898">
        <v>4792</v>
      </c>
      <c r="AC5898">
        <v>4525</v>
      </c>
      <c r="AD5898">
        <v>1533</v>
      </c>
      <c r="AE5898">
        <v>4883</v>
      </c>
      <c r="AF5898">
        <v>1540</v>
      </c>
      <c r="AG5898">
        <v>1513</v>
      </c>
      <c r="AH5898">
        <v>631</v>
      </c>
      <c r="AI5898">
        <v>1573</v>
      </c>
      <c r="AJ5898">
        <v>3252</v>
      </c>
      <c r="AK5898">
        <v>3012</v>
      </c>
      <c r="AL5898">
        <v>902</v>
      </c>
      <c r="AM5898">
        <v>3310</v>
      </c>
    </row>
    <row r="5899" spans="1:39" x14ac:dyDescent="0.15">
      <c r="A5899" t="s">
        <v>214</v>
      </c>
      <c r="B5899">
        <v>30</v>
      </c>
      <c r="C5899">
        <v>1</v>
      </c>
      <c r="D5899">
        <v>2</v>
      </c>
      <c r="E5899" t="s">
        <v>29</v>
      </c>
      <c r="F5899" t="s">
        <v>29</v>
      </c>
      <c r="G5899">
        <v>11447</v>
      </c>
      <c r="H5899">
        <v>41220</v>
      </c>
      <c r="I5899">
        <v>147937</v>
      </c>
      <c r="J5899">
        <v>7982762.2699999996</v>
      </c>
      <c r="K5899">
        <v>6479205.8399999999</v>
      </c>
      <c r="L5899">
        <v>5655109.2300000004</v>
      </c>
      <c r="M5899">
        <v>2249214.6826999998</v>
      </c>
      <c r="N5899">
        <v>3653</v>
      </c>
      <c r="O5899">
        <v>12281</v>
      </c>
      <c r="P5899">
        <v>49685</v>
      </c>
      <c r="Q5899">
        <v>2610383.25</v>
      </c>
      <c r="R5899">
        <v>2099493.58</v>
      </c>
      <c r="S5899">
        <v>1607506.14</v>
      </c>
      <c r="T5899">
        <v>836568.71400000004</v>
      </c>
      <c r="U5899">
        <v>7794</v>
      </c>
      <c r="V5899">
        <v>28939</v>
      </c>
      <c r="W5899">
        <v>98252</v>
      </c>
      <c r="X5899">
        <v>5372379.0199999996</v>
      </c>
      <c r="Y5899">
        <v>4379712.26</v>
      </c>
      <c r="Z5899">
        <v>4047603.09</v>
      </c>
      <c r="AA5899">
        <v>1412645.9687000001</v>
      </c>
      <c r="AB5899">
        <v>10988</v>
      </c>
      <c r="AC5899">
        <v>10816</v>
      </c>
      <c r="AD5899">
        <v>5720</v>
      </c>
      <c r="AE5899">
        <v>11186</v>
      </c>
      <c r="AF5899">
        <v>3488</v>
      </c>
      <c r="AG5899">
        <v>3481</v>
      </c>
      <c r="AH5899">
        <v>2206</v>
      </c>
      <c r="AI5899">
        <v>3579</v>
      </c>
      <c r="AJ5899">
        <v>7500</v>
      </c>
      <c r="AK5899">
        <v>7335</v>
      </c>
      <c r="AL5899">
        <v>3514</v>
      </c>
      <c r="AM5899">
        <v>7607</v>
      </c>
    </row>
    <row r="5900" spans="1:39" x14ac:dyDescent="0.15">
      <c r="A5900" t="s">
        <v>214</v>
      </c>
      <c r="B5900">
        <v>30</v>
      </c>
      <c r="C5900">
        <v>1</v>
      </c>
      <c r="D5900">
        <v>2</v>
      </c>
      <c r="E5900" t="s">
        <v>31</v>
      </c>
      <c r="F5900" t="s">
        <v>28</v>
      </c>
      <c r="G5900">
        <v>13</v>
      </c>
      <c r="H5900">
        <v>50</v>
      </c>
      <c r="I5900">
        <v>173</v>
      </c>
      <c r="J5900">
        <v>8156.87</v>
      </c>
      <c r="K5900">
        <v>7010.42</v>
      </c>
      <c r="L5900">
        <v>5334.56</v>
      </c>
      <c r="M5900">
        <v>2293.1691999999998</v>
      </c>
      <c r="N5900">
        <v>5</v>
      </c>
      <c r="O5900">
        <v>19</v>
      </c>
      <c r="P5900">
        <v>70</v>
      </c>
      <c r="Q5900">
        <v>2909.6</v>
      </c>
      <c r="R5900">
        <v>2523.85</v>
      </c>
      <c r="S5900">
        <v>1373.97</v>
      </c>
      <c r="T5900">
        <v>944.83330000000001</v>
      </c>
      <c r="U5900">
        <v>8</v>
      </c>
      <c r="V5900">
        <v>31</v>
      </c>
      <c r="W5900">
        <v>103</v>
      </c>
      <c r="X5900">
        <v>5247.27</v>
      </c>
      <c r="Y5900">
        <v>4486.57</v>
      </c>
      <c r="Z5900">
        <v>3960.59</v>
      </c>
      <c r="AA5900">
        <v>1348.3359</v>
      </c>
      <c r="AB5900">
        <v>12</v>
      </c>
      <c r="AC5900">
        <v>12</v>
      </c>
      <c r="AD5900">
        <v>3</v>
      </c>
      <c r="AE5900">
        <v>12</v>
      </c>
      <c r="AF5900">
        <v>4</v>
      </c>
      <c r="AG5900">
        <v>4</v>
      </c>
      <c r="AH5900">
        <v>3</v>
      </c>
      <c r="AI5900">
        <v>5</v>
      </c>
      <c r="AJ5900">
        <v>8</v>
      </c>
      <c r="AK5900">
        <v>8</v>
      </c>
      <c r="AL5900">
        <v>0</v>
      </c>
      <c r="AM5900">
        <v>7</v>
      </c>
    </row>
    <row r="5901" spans="1:39" x14ac:dyDescent="0.15">
      <c r="A5901" t="s">
        <v>214</v>
      </c>
      <c r="B5901">
        <v>30</v>
      </c>
      <c r="C5901">
        <v>1</v>
      </c>
      <c r="D5901">
        <v>2</v>
      </c>
      <c r="E5901" t="s">
        <v>31</v>
      </c>
      <c r="F5901" t="s">
        <v>29</v>
      </c>
      <c r="G5901">
        <v>16</v>
      </c>
      <c r="H5901">
        <v>94</v>
      </c>
      <c r="I5901">
        <v>240</v>
      </c>
      <c r="J5901">
        <v>11482.89</v>
      </c>
      <c r="K5901">
        <v>9394.89</v>
      </c>
      <c r="L5901">
        <v>8503.4500000000007</v>
      </c>
      <c r="M5901">
        <v>3525.9016000000001</v>
      </c>
      <c r="N5901">
        <v>4</v>
      </c>
      <c r="O5901">
        <v>17</v>
      </c>
      <c r="P5901">
        <v>69</v>
      </c>
      <c r="Q5901">
        <v>2782.45</v>
      </c>
      <c r="R5901">
        <v>2223.17</v>
      </c>
      <c r="S5901">
        <v>1842.15</v>
      </c>
      <c r="T5901">
        <v>1242.4655</v>
      </c>
      <c r="U5901">
        <v>12</v>
      </c>
      <c r="V5901">
        <v>77</v>
      </c>
      <c r="W5901">
        <v>171</v>
      </c>
      <c r="X5901">
        <v>8700.44</v>
      </c>
      <c r="Y5901">
        <v>7171.72</v>
      </c>
      <c r="Z5901">
        <v>6661.3</v>
      </c>
      <c r="AA5901">
        <v>2283.4360999999999</v>
      </c>
      <c r="AB5901">
        <v>16</v>
      </c>
      <c r="AC5901">
        <v>15</v>
      </c>
      <c r="AD5901">
        <v>9</v>
      </c>
      <c r="AE5901">
        <v>16</v>
      </c>
      <c r="AF5901">
        <v>4</v>
      </c>
      <c r="AG5901">
        <v>4</v>
      </c>
      <c r="AH5901">
        <v>4</v>
      </c>
      <c r="AI5901">
        <v>4</v>
      </c>
      <c r="AJ5901">
        <v>12</v>
      </c>
      <c r="AK5901">
        <v>11</v>
      </c>
      <c r="AL5901">
        <v>5</v>
      </c>
      <c r="AM5901">
        <v>12</v>
      </c>
    </row>
    <row r="5902" spans="1:39" x14ac:dyDescent="0.15">
      <c r="A5902" t="s">
        <v>214</v>
      </c>
      <c r="B5902">
        <v>30</v>
      </c>
      <c r="C5902">
        <v>1</v>
      </c>
      <c r="D5902">
        <v>2</v>
      </c>
      <c r="E5902" t="s">
        <v>32</v>
      </c>
      <c r="F5902" t="s">
        <v>28</v>
      </c>
      <c r="G5902">
        <v>1522</v>
      </c>
      <c r="H5902">
        <v>4256</v>
      </c>
      <c r="I5902">
        <v>18466</v>
      </c>
      <c r="J5902">
        <v>1020440.53</v>
      </c>
      <c r="K5902">
        <v>823605.91</v>
      </c>
      <c r="L5902">
        <v>730022.12</v>
      </c>
      <c r="M5902">
        <v>275139.4031</v>
      </c>
      <c r="N5902">
        <v>365</v>
      </c>
      <c r="O5902">
        <v>1045</v>
      </c>
      <c r="P5902">
        <v>4739</v>
      </c>
      <c r="Q5902">
        <v>254048.48</v>
      </c>
      <c r="R5902">
        <v>201654.93</v>
      </c>
      <c r="S5902">
        <v>145066.22</v>
      </c>
      <c r="T5902">
        <v>79150.396399999998</v>
      </c>
      <c r="U5902">
        <v>1157</v>
      </c>
      <c r="V5902">
        <v>3211</v>
      </c>
      <c r="W5902">
        <v>13727</v>
      </c>
      <c r="X5902">
        <v>766392.05</v>
      </c>
      <c r="Y5902">
        <v>621950.98</v>
      </c>
      <c r="Z5902">
        <v>584955.9</v>
      </c>
      <c r="AA5902">
        <v>195989.0067</v>
      </c>
      <c r="AB5902">
        <v>1448</v>
      </c>
      <c r="AC5902">
        <v>1268</v>
      </c>
      <c r="AD5902">
        <v>405</v>
      </c>
      <c r="AE5902">
        <v>1358</v>
      </c>
      <c r="AF5902">
        <v>347</v>
      </c>
      <c r="AG5902">
        <v>304</v>
      </c>
      <c r="AH5902">
        <v>129</v>
      </c>
      <c r="AI5902">
        <v>343</v>
      </c>
      <c r="AJ5902">
        <v>1101</v>
      </c>
      <c r="AK5902">
        <v>964</v>
      </c>
      <c r="AL5902">
        <v>276</v>
      </c>
      <c r="AM5902">
        <v>1015</v>
      </c>
    </row>
    <row r="5903" spans="1:39" x14ac:dyDescent="0.15">
      <c r="A5903" t="s">
        <v>214</v>
      </c>
      <c r="B5903">
        <v>30</v>
      </c>
      <c r="C5903">
        <v>1</v>
      </c>
      <c r="D5903">
        <v>2</v>
      </c>
      <c r="E5903" t="s">
        <v>32</v>
      </c>
      <c r="F5903" t="s">
        <v>29</v>
      </c>
      <c r="G5903">
        <v>3553</v>
      </c>
      <c r="H5903">
        <v>14228</v>
      </c>
      <c r="I5903">
        <v>49759</v>
      </c>
      <c r="J5903">
        <v>2687431.64</v>
      </c>
      <c r="K5903">
        <v>2139941.84</v>
      </c>
      <c r="L5903">
        <v>1935622.37</v>
      </c>
      <c r="M5903">
        <v>742985.56160000002</v>
      </c>
      <c r="N5903">
        <v>877</v>
      </c>
      <c r="O5903">
        <v>3502</v>
      </c>
      <c r="P5903">
        <v>12900</v>
      </c>
      <c r="Q5903">
        <v>673735.1</v>
      </c>
      <c r="R5903">
        <v>530575.44999999995</v>
      </c>
      <c r="S5903">
        <v>420353.94</v>
      </c>
      <c r="T5903">
        <v>214056.95749999999</v>
      </c>
      <c r="U5903">
        <v>2676</v>
      </c>
      <c r="V5903">
        <v>10726</v>
      </c>
      <c r="W5903">
        <v>36859</v>
      </c>
      <c r="X5903">
        <v>2013696.54</v>
      </c>
      <c r="Y5903">
        <v>1609366.39</v>
      </c>
      <c r="Z5903">
        <v>1515268.43</v>
      </c>
      <c r="AA5903">
        <v>528928.6041</v>
      </c>
      <c r="AB5903">
        <v>3427</v>
      </c>
      <c r="AC5903">
        <v>3279</v>
      </c>
      <c r="AD5903">
        <v>1838</v>
      </c>
      <c r="AE5903">
        <v>3356</v>
      </c>
      <c r="AF5903">
        <v>854</v>
      </c>
      <c r="AG5903">
        <v>799</v>
      </c>
      <c r="AH5903">
        <v>556</v>
      </c>
      <c r="AI5903">
        <v>849</v>
      </c>
      <c r="AJ5903">
        <v>2573</v>
      </c>
      <c r="AK5903">
        <v>2480</v>
      </c>
      <c r="AL5903">
        <v>1282</v>
      </c>
      <c r="AM5903">
        <v>2507</v>
      </c>
    </row>
    <row r="5904" spans="1:39" x14ac:dyDescent="0.15">
      <c r="A5904" t="s">
        <v>214</v>
      </c>
      <c r="B5904">
        <v>30</v>
      </c>
      <c r="C5904">
        <v>2</v>
      </c>
      <c r="D5904">
        <v>0</v>
      </c>
      <c r="E5904" t="s">
        <v>28</v>
      </c>
      <c r="F5904" t="s">
        <v>28</v>
      </c>
      <c r="G5904">
        <v>2467</v>
      </c>
      <c r="H5904">
        <v>9656</v>
      </c>
      <c r="I5904">
        <v>32081</v>
      </c>
      <c r="J5904">
        <v>1626613.04</v>
      </c>
      <c r="K5904">
        <v>1348567.34</v>
      </c>
      <c r="L5904">
        <v>1068235.58</v>
      </c>
      <c r="M5904">
        <v>497700.63010000001</v>
      </c>
      <c r="N5904">
        <v>2467</v>
      </c>
      <c r="O5904">
        <v>4636</v>
      </c>
      <c r="P5904">
        <v>17629</v>
      </c>
      <c r="Q5904">
        <v>843875.76</v>
      </c>
      <c r="R5904">
        <v>678328.19</v>
      </c>
      <c r="S5904">
        <v>449026.71</v>
      </c>
      <c r="T5904">
        <v>288047.13770000002</v>
      </c>
      <c r="U5904">
        <v>2467</v>
      </c>
      <c r="V5904">
        <v>5020</v>
      </c>
      <c r="W5904">
        <v>14452</v>
      </c>
      <c r="X5904">
        <v>782737.28</v>
      </c>
      <c r="Y5904">
        <v>670239.15</v>
      </c>
      <c r="Z5904">
        <v>619208.87</v>
      </c>
      <c r="AA5904">
        <v>209653.49239999999</v>
      </c>
      <c r="AB5904">
        <v>2409</v>
      </c>
      <c r="AC5904">
        <v>2388</v>
      </c>
      <c r="AD5904">
        <v>1235</v>
      </c>
      <c r="AE5904">
        <v>1963</v>
      </c>
      <c r="AF5904">
        <v>2409</v>
      </c>
      <c r="AG5904">
        <v>2388</v>
      </c>
      <c r="AH5904">
        <v>1235</v>
      </c>
      <c r="AI5904">
        <v>1963</v>
      </c>
      <c r="AJ5904">
        <v>2409</v>
      </c>
      <c r="AK5904">
        <v>2388</v>
      </c>
      <c r="AL5904">
        <v>1235</v>
      </c>
      <c r="AM5904">
        <v>1963</v>
      </c>
    </row>
    <row r="5905" spans="1:39" x14ac:dyDescent="0.15">
      <c r="A5905" t="s">
        <v>214</v>
      </c>
      <c r="B5905">
        <v>30</v>
      </c>
      <c r="C5905">
        <v>2</v>
      </c>
      <c r="D5905">
        <v>0</v>
      </c>
      <c r="E5905" t="s">
        <v>28</v>
      </c>
      <c r="F5905" t="s">
        <v>29</v>
      </c>
      <c r="G5905">
        <v>5373</v>
      </c>
      <c r="H5905">
        <v>28171</v>
      </c>
      <c r="I5905">
        <v>85485</v>
      </c>
      <c r="J5905">
        <v>4140399.93</v>
      </c>
      <c r="K5905">
        <v>3338178.79</v>
      </c>
      <c r="L5905">
        <v>2789300.01</v>
      </c>
      <c r="M5905">
        <v>1293694.5226</v>
      </c>
      <c r="N5905">
        <v>5373</v>
      </c>
      <c r="O5905">
        <v>13451</v>
      </c>
      <c r="P5905">
        <v>46183</v>
      </c>
      <c r="Q5905">
        <v>2076856.42</v>
      </c>
      <c r="R5905">
        <v>1614208.88</v>
      </c>
      <c r="S5905">
        <v>1183884.47</v>
      </c>
      <c r="T5905">
        <v>728886.91449999996</v>
      </c>
      <c r="U5905">
        <v>5373</v>
      </c>
      <c r="V5905">
        <v>14720</v>
      </c>
      <c r="W5905">
        <v>39302</v>
      </c>
      <c r="X5905">
        <v>2063543.51</v>
      </c>
      <c r="Y5905">
        <v>1723969.91</v>
      </c>
      <c r="Z5905">
        <v>1605415.54</v>
      </c>
      <c r="AA5905">
        <v>564807.60809999995</v>
      </c>
      <c r="AB5905">
        <v>5302</v>
      </c>
      <c r="AC5905">
        <v>5295</v>
      </c>
      <c r="AD5905">
        <v>3900</v>
      </c>
      <c r="AE5905">
        <v>4820</v>
      </c>
      <c r="AF5905">
        <v>5302</v>
      </c>
      <c r="AG5905">
        <v>5295</v>
      </c>
      <c r="AH5905">
        <v>3900</v>
      </c>
      <c r="AI5905">
        <v>4820</v>
      </c>
      <c r="AJ5905">
        <v>5302</v>
      </c>
      <c r="AK5905">
        <v>5295</v>
      </c>
      <c r="AL5905">
        <v>3900</v>
      </c>
      <c r="AM5905">
        <v>4820</v>
      </c>
    </row>
    <row r="5906" spans="1:39" x14ac:dyDescent="0.15">
      <c r="A5906" t="s">
        <v>214</v>
      </c>
      <c r="B5906">
        <v>30</v>
      </c>
      <c r="C5906">
        <v>2</v>
      </c>
      <c r="D5906">
        <v>0</v>
      </c>
      <c r="E5906" t="s">
        <v>30</v>
      </c>
      <c r="F5906" t="s">
        <v>28</v>
      </c>
      <c r="G5906">
        <v>5</v>
      </c>
      <c r="H5906">
        <v>17</v>
      </c>
      <c r="I5906">
        <v>51</v>
      </c>
      <c r="J5906">
        <v>2867.77</v>
      </c>
      <c r="K5906">
        <v>2167.6999999999998</v>
      </c>
      <c r="L5906">
        <v>2167.6999999999998</v>
      </c>
      <c r="M5906">
        <v>780.34720000000004</v>
      </c>
      <c r="N5906">
        <v>5</v>
      </c>
      <c r="O5906">
        <v>7</v>
      </c>
      <c r="P5906">
        <v>11</v>
      </c>
      <c r="Q5906">
        <v>818.98</v>
      </c>
      <c r="R5906">
        <v>627.33000000000004</v>
      </c>
      <c r="S5906">
        <v>627.33000000000004</v>
      </c>
      <c r="T5906">
        <v>208.0772</v>
      </c>
      <c r="U5906">
        <v>5</v>
      </c>
      <c r="V5906">
        <v>10</v>
      </c>
      <c r="W5906">
        <v>40</v>
      </c>
      <c r="X5906">
        <v>2048.79</v>
      </c>
      <c r="Y5906">
        <v>1540.37</v>
      </c>
      <c r="Z5906">
        <v>1540.37</v>
      </c>
      <c r="AA5906">
        <v>572.27</v>
      </c>
      <c r="AB5906">
        <v>5</v>
      </c>
      <c r="AC5906">
        <v>5</v>
      </c>
      <c r="AD5906">
        <v>2</v>
      </c>
      <c r="AE5906">
        <v>5</v>
      </c>
      <c r="AF5906">
        <v>5</v>
      </c>
      <c r="AG5906">
        <v>5</v>
      </c>
      <c r="AH5906">
        <v>2</v>
      </c>
      <c r="AI5906">
        <v>5</v>
      </c>
      <c r="AJ5906">
        <v>5</v>
      </c>
      <c r="AK5906">
        <v>5</v>
      </c>
      <c r="AL5906">
        <v>2</v>
      </c>
      <c r="AM5906">
        <v>5</v>
      </c>
    </row>
    <row r="5907" spans="1:39" x14ac:dyDescent="0.15">
      <c r="A5907" t="s">
        <v>214</v>
      </c>
      <c r="B5907">
        <v>30</v>
      </c>
      <c r="C5907">
        <v>2</v>
      </c>
      <c r="D5907">
        <v>0</v>
      </c>
      <c r="E5907" t="s">
        <v>30</v>
      </c>
      <c r="F5907" t="s">
        <v>29</v>
      </c>
      <c r="G5907">
        <v>5</v>
      </c>
      <c r="H5907">
        <v>22</v>
      </c>
      <c r="I5907">
        <v>87</v>
      </c>
      <c r="J5907">
        <v>3343.48</v>
      </c>
      <c r="K5907">
        <v>2718.96</v>
      </c>
      <c r="L5907">
        <v>2230.4499999999998</v>
      </c>
      <c r="M5907">
        <v>1154.5053</v>
      </c>
      <c r="N5907">
        <v>5</v>
      </c>
      <c r="O5907">
        <v>10</v>
      </c>
      <c r="P5907">
        <v>44</v>
      </c>
      <c r="Q5907">
        <v>1400.67</v>
      </c>
      <c r="R5907">
        <v>1069.52</v>
      </c>
      <c r="S5907">
        <v>719.59</v>
      </c>
      <c r="T5907">
        <v>598.73249999999996</v>
      </c>
      <c r="U5907">
        <v>5</v>
      </c>
      <c r="V5907">
        <v>12</v>
      </c>
      <c r="W5907">
        <v>43</v>
      </c>
      <c r="X5907">
        <v>1942.81</v>
      </c>
      <c r="Y5907">
        <v>1649.44</v>
      </c>
      <c r="Z5907">
        <v>1510.86</v>
      </c>
      <c r="AA5907">
        <v>555.77279999999996</v>
      </c>
      <c r="AB5907">
        <v>5</v>
      </c>
      <c r="AC5907">
        <v>5</v>
      </c>
      <c r="AD5907">
        <v>5</v>
      </c>
      <c r="AE5907">
        <v>5</v>
      </c>
      <c r="AF5907">
        <v>5</v>
      </c>
      <c r="AG5907">
        <v>5</v>
      </c>
      <c r="AH5907">
        <v>5</v>
      </c>
      <c r="AI5907">
        <v>5</v>
      </c>
      <c r="AJ5907">
        <v>5</v>
      </c>
      <c r="AK5907">
        <v>5</v>
      </c>
      <c r="AL5907">
        <v>5</v>
      </c>
      <c r="AM5907">
        <v>5</v>
      </c>
    </row>
    <row r="5908" spans="1:39" x14ac:dyDescent="0.15">
      <c r="A5908" t="s">
        <v>214</v>
      </c>
      <c r="B5908">
        <v>30</v>
      </c>
      <c r="C5908">
        <v>2</v>
      </c>
      <c r="D5908">
        <v>0</v>
      </c>
      <c r="E5908" t="s">
        <v>29</v>
      </c>
      <c r="F5908" t="s">
        <v>28</v>
      </c>
      <c r="G5908">
        <v>42</v>
      </c>
      <c r="H5908">
        <v>207</v>
      </c>
      <c r="I5908">
        <v>712</v>
      </c>
      <c r="J5908">
        <v>31179.79</v>
      </c>
      <c r="K5908">
        <v>24621.95</v>
      </c>
      <c r="L5908">
        <v>20028.2</v>
      </c>
      <c r="M5908">
        <v>11042.8004</v>
      </c>
      <c r="N5908">
        <v>42</v>
      </c>
      <c r="O5908">
        <v>113</v>
      </c>
      <c r="P5908">
        <v>425</v>
      </c>
      <c r="Q5908">
        <v>17249.919999999998</v>
      </c>
      <c r="R5908">
        <v>12972.68</v>
      </c>
      <c r="S5908">
        <v>9045.5</v>
      </c>
      <c r="T5908">
        <v>7007.6018000000004</v>
      </c>
      <c r="U5908">
        <v>42</v>
      </c>
      <c r="V5908">
        <v>94</v>
      </c>
      <c r="W5908">
        <v>287</v>
      </c>
      <c r="X5908">
        <v>13929.87</v>
      </c>
      <c r="Y5908">
        <v>11649.27</v>
      </c>
      <c r="Z5908">
        <v>10982.7</v>
      </c>
      <c r="AA5908">
        <v>4035.1986000000002</v>
      </c>
      <c r="AB5908">
        <v>42</v>
      </c>
      <c r="AC5908">
        <v>42</v>
      </c>
      <c r="AD5908">
        <v>22</v>
      </c>
      <c r="AE5908">
        <v>35</v>
      </c>
      <c r="AF5908">
        <v>42</v>
      </c>
      <c r="AG5908">
        <v>42</v>
      </c>
      <c r="AH5908">
        <v>22</v>
      </c>
      <c r="AI5908">
        <v>35</v>
      </c>
      <c r="AJ5908">
        <v>42</v>
      </c>
      <c r="AK5908">
        <v>42</v>
      </c>
      <c r="AL5908">
        <v>22</v>
      </c>
      <c r="AM5908">
        <v>35</v>
      </c>
    </row>
    <row r="5909" spans="1:39" x14ac:dyDescent="0.15">
      <c r="A5909" t="s">
        <v>214</v>
      </c>
      <c r="B5909">
        <v>30</v>
      </c>
      <c r="C5909">
        <v>2</v>
      </c>
      <c r="D5909">
        <v>0</v>
      </c>
      <c r="E5909" t="s">
        <v>29</v>
      </c>
      <c r="F5909" t="s">
        <v>29</v>
      </c>
      <c r="G5909">
        <v>142</v>
      </c>
      <c r="H5909">
        <v>800</v>
      </c>
      <c r="I5909">
        <v>2517</v>
      </c>
      <c r="J5909">
        <v>121852.28</v>
      </c>
      <c r="K5909">
        <v>92849.82</v>
      </c>
      <c r="L5909">
        <v>78153.03</v>
      </c>
      <c r="M5909">
        <v>39929.524899999997</v>
      </c>
      <c r="N5909">
        <v>142</v>
      </c>
      <c r="O5909">
        <v>403</v>
      </c>
      <c r="P5909">
        <v>1372</v>
      </c>
      <c r="Q5909">
        <v>61716.46</v>
      </c>
      <c r="R5909">
        <v>45372.2</v>
      </c>
      <c r="S5909">
        <v>33131.370000000003</v>
      </c>
      <c r="T5909">
        <v>23304.427500000002</v>
      </c>
      <c r="U5909">
        <v>142</v>
      </c>
      <c r="V5909">
        <v>397</v>
      </c>
      <c r="W5909">
        <v>1145</v>
      </c>
      <c r="X5909">
        <v>60135.82</v>
      </c>
      <c r="Y5909">
        <v>47477.62</v>
      </c>
      <c r="Z5909">
        <v>45021.66</v>
      </c>
      <c r="AA5909">
        <v>16625.097399999999</v>
      </c>
      <c r="AB5909">
        <v>142</v>
      </c>
      <c r="AC5909">
        <v>140</v>
      </c>
      <c r="AD5909">
        <v>115</v>
      </c>
      <c r="AE5909">
        <v>125</v>
      </c>
      <c r="AF5909">
        <v>142</v>
      </c>
      <c r="AG5909">
        <v>140</v>
      </c>
      <c r="AH5909">
        <v>115</v>
      </c>
      <c r="AI5909">
        <v>125</v>
      </c>
      <c r="AJ5909">
        <v>142</v>
      </c>
      <c r="AK5909">
        <v>140</v>
      </c>
      <c r="AL5909">
        <v>115</v>
      </c>
      <c r="AM5909">
        <v>125</v>
      </c>
    </row>
    <row r="5910" spans="1:39" x14ac:dyDescent="0.15">
      <c r="A5910" t="s">
        <v>214</v>
      </c>
      <c r="B5910">
        <v>30</v>
      </c>
      <c r="C5910">
        <v>2</v>
      </c>
      <c r="D5910">
        <v>0</v>
      </c>
      <c r="E5910" t="s">
        <v>31</v>
      </c>
      <c r="F5910" t="s">
        <v>29</v>
      </c>
      <c r="G5910">
        <v>1</v>
      </c>
      <c r="H5910">
        <v>3</v>
      </c>
      <c r="I5910">
        <v>10</v>
      </c>
      <c r="J5910">
        <v>422.92</v>
      </c>
      <c r="K5910">
        <v>372.27</v>
      </c>
      <c r="L5910">
        <v>372.27</v>
      </c>
      <c r="M5910">
        <v>156.90530000000001</v>
      </c>
      <c r="N5910">
        <v>1</v>
      </c>
      <c r="O5910">
        <v>1</v>
      </c>
      <c r="P5910">
        <v>4</v>
      </c>
      <c r="Q5910">
        <v>189.96</v>
      </c>
      <c r="R5910">
        <v>189.96</v>
      </c>
      <c r="S5910">
        <v>189.96</v>
      </c>
      <c r="T5910">
        <v>89.325299999999999</v>
      </c>
      <c r="U5910">
        <v>1</v>
      </c>
      <c r="V5910">
        <v>2</v>
      </c>
      <c r="W5910">
        <v>6</v>
      </c>
      <c r="X5910">
        <v>232.96</v>
      </c>
      <c r="Y5910">
        <v>182.31</v>
      </c>
      <c r="Z5910">
        <v>182.31</v>
      </c>
      <c r="AA5910">
        <v>67.58</v>
      </c>
      <c r="AB5910">
        <v>1</v>
      </c>
      <c r="AC5910">
        <v>1</v>
      </c>
      <c r="AD5910">
        <v>0</v>
      </c>
      <c r="AE5910">
        <v>1</v>
      </c>
      <c r="AF5910">
        <v>1</v>
      </c>
      <c r="AG5910">
        <v>1</v>
      </c>
      <c r="AH5910">
        <v>0</v>
      </c>
      <c r="AI5910">
        <v>1</v>
      </c>
      <c r="AJ5910">
        <v>1</v>
      </c>
      <c r="AK5910">
        <v>1</v>
      </c>
      <c r="AL5910">
        <v>0</v>
      </c>
      <c r="AM5910">
        <v>1</v>
      </c>
    </row>
    <row r="5911" spans="1:39" x14ac:dyDescent="0.15">
      <c r="A5911" t="s">
        <v>214</v>
      </c>
      <c r="B5911">
        <v>30</v>
      </c>
      <c r="C5911">
        <v>2</v>
      </c>
      <c r="D5911">
        <v>0</v>
      </c>
      <c r="E5911" t="s">
        <v>32</v>
      </c>
      <c r="F5911" t="s">
        <v>28</v>
      </c>
      <c r="G5911">
        <v>795</v>
      </c>
      <c r="H5911">
        <v>3642</v>
      </c>
      <c r="I5911">
        <v>12919</v>
      </c>
      <c r="J5911">
        <v>646289.92000000004</v>
      </c>
      <c r="K5911">
        <v>503962.91</v>
      </c>
      <c r="L5911">
        <v>424835</v>
      </c>
      <c r="M5911">
        <v>196921.46580000001</v>
      </c>
      <c r="N5911">
        <v>795</v>
      </c>
      <c r="O5911">
        <v>1532</v>
      </c>
      <c r="P5911">
        <v>5733</v>
      </c>
      <c r="Q5911">
        <v>260589.79</v>
      </c>
      <c r="R5911">
        <v>195047.24</v>
      </c>
      <c r="S5911">
        <v>136055.81</v>
      </c>
      <c r="T5911">
        <v>94103.271699999998</v>
      </c>
      <c r="U5911">
        <v>795</v>
      </c>
      <c r="V5911">
        <v>2110</v>
      </c>
      <c r="W5911">
        <v>7186</v>
      </c>
      <c r="X5911">
        <v>385700.13</v>
      </c>
      <c r="Y5911">
        <v>308915.67</v>
      </c>
      <c r="Z5911">
        <v>288779.19</v>
      </c>
      <c r="AA5911">
        <v>102818.19409999999</v>
      </c>
      <c r="AB5911">
        <v>770</v>
      </c>
      <c r="AC5911">
        <v>769</v>
      </c>
      <c r="AD5911">
        <v>404</v>
      </c>
      <c r="AE5911">
        <v>721</v>
      </c>
      <c r="AF5911">
        <v>770</v>
      </c>
      <c r="AG5911">
        <v>769</v>
      </c>
      <c r="AH5911">
        <v>404</v>
      </c>
      <c r="AI5911">
        <v>721</v>
      </c>
      <c r="AJ5911">
        <v>770</v>
      </c>
      <c r="AK5911">
        <v>769</v>
      </c>
      <c r="AL5911">
        <v>404</v>
      </c>
      <c r="AM5911">
        <v>721</v>
      </c>
    </row>
    <row r="5912" spans="1:39" x14ac:dyDescent="0.15">
      <c r="A5912" t="s">
        <v>214</v>
      </c>
      <c r="B5912">
        <v>30</v>
      </c>
      <c r="C5912">
        <v>2</v>
      </c>
      <c r="D5912">
        <v>0</v>
      </c>
      <c r="E5912" t="s">
        <v>32</v>
      </c>
      <c r="F5912" t="s">
        <v>29</v>
      </c>
      <c r="G5912">
        <v>2831</v>
      </c>
      <c r="H5912">
        <v>16759</v>
      </c>
      <c r="I5912">
        <v>52842</v>
      </c>
      <c r="J5912">
        <v>2556311.14</v>
      </c>
      <c r="K5912">
        <v>1956153.82</v>
      </c>
      <c r="L5912">
        <v>1704372.34</v>
      </c>
      <c r="M5912">
        <v>788361.72030000004</v>
      </c>
      <c r="N5912">
        <v>2831</v>
      </c>
      <c r="O5912">
        <v>7036</v>
      </c>
      <c r="P5912">
        <v>23578</v>
      </c>
      <c r="Q5912">
        <v>1030834.43</v>
      </c>
      <c r="R5912">
        <v>764864.95</v>
      </c>
      <c r="S5912">
        <v>581108.82999999996</v>
      </c>
      <c r="T5912">
        <v>371386.60619999998</v>
      </c>
      <c r="U5912">
        <v>2831</v>
      </c>
      <c r="V5912">
        <v>9723</v>
      </c>
      <c r="W5912">
        <v>29264</v>
      </c>
      <c r="X5912">
        <v>1525476.71</v>
      </c>
      <c r="Y5912">
        <v>1191288.8700000001</v>
      </c>
      <c r="Z5912">
        <v>1123263.51</v>
      </c>
      <c r="AA5912">
        <v>416975.11410000001</v>
      </c>
      <c r="AB5912">
        <v>2800</v>
      </c>
      <c r="AC5912">
        <v>2788</v>
      </c>
      <c r="AD5912">
        <v>2134</v>
      </c>
      <c r="AE5912">
        <v>2678</v>
      </c>
      <c r="AF5912">
        <v>2800</v>
      </c>
      <c r="AG5912">
        <v>2788</v>
      </c>
      <c r="AH5912">
        <v>2134</v>
      </c>
      <c r="AI5912">
        <v>2678</v>
      </c>
      <c r="AJ5912">
        <v>2800</v>
      </c>
      <c r="AK5912">
        <v>2788</v>
      </c>
      <c r="AL5912">
        <v>2134</v>
      </c>
      <c r="AM5912">
        <v>2678</v>
      </c>
    </row>
    <row r="5913" spans="1:39" x14ac:dyDescent="0.15">
      <c r="A5913" t="s">
        <v>214</v>
      </c>
      <c r="B5913">
        <v>30</v>
      </c>
      <c r="C5913">
        <v>2</v>
      </c>
      <c r="D5913">
        <v>1</v>
      </c>
      <c r="E5913" t="s">
        <v>28</v>
      </c>
      <c r="F5913" t="s">
        <v>28</v>
      </c>
      <c r="G5913">
        <v>5049</v>
      </c>
      <c r="H5913">
        <v>23094</v>
      </c>
      <c r="I5913">
        <v>69236</v>
      </c>
      <c r="J5913">
        <v>3409062.14</v>
      </c>
      <c r="K5913">
        <v>2924666.12</v>
      </c>
      <c r="L5913">
        <v>2347495.75</v>
      </c>
      <c r="M5913">
        <v>1053495.2603</v>
      </c>
      <c r="N5913">
        <v>5049</v>
      </c>
      <c r="O5913">
        <v>11056</v>
      </c>
      <c r="P5913">
        <v>38116</v>
      </c>
      <c r="Q5913">
        <v>1768960.06</v>
      </c>
      <c r="R5913">
        <v>1486329.91</v>
      </c>
      <c r="S5913">
        <v>1018048.49</v>
      </c>
      <c r="T5913">
        <v>615032.97739999997</v>
      </c>
      <c r="U5913">
        <v>5049</v>
      </c>
      <c r="V5913">
        <v>12038</v>
      </c>
      <c r="W5913">
        <v>31120</v>
      </c>
      <c r="X5913">
        <v>1640102.08</v>
      </c>
      <c r="Y5913">
        <v>1438336.21</v>
      </c>
      <c r="Z5913">
        <v>1329447.26</v>
      </c>
      <c r="AA5913">
        <v>438462.28289999999</v>
      </c>
      <c r="AB5913">
        <v>4796</v>
      </c>
      <c r="AC5913">
        <v>4938</v>
      </c>
      <c r="AD5913">
        <v>2332</v>
      </c>
      <c r="AE5913">
        <v>4743</v>
      </c>
      <c r="AF5913">
        <v>4796</v>
      </c>
      <c r="AG5913">
        <v>4938</v>
      </c>
      <c r="AH5913">
        <v>2332</v>
      </c>
      <c r="AI5913">
        <v>4743</v>
      </c>
      <c r="AJ5913">
        <v>4796</v>
      </c>
      <c r="AK5913">
        <v>4938</v>
      </c>
      <c r="AL5913">
        <v>2332</v>
      </c>
      <c r="AM5913">
        <v>4743</v>
      </c>
    </row>
    <row r="5914" spans="1:39" x14ac:dyDescent="0.15">
      <c r="A5914" t="s">
        <v>214</v>
      </c>
      <c r="B5914">
        <v>30</v>
      </c>
      <c r="C5914">
        <v>2</v>
      </c>
      <c r="D5914">
        <v>1</v>
      </c>
      <c r="E5914" t="s">
        <v>28</v>
      </c>
      <c r="F5914" t="s">
        <v>29</v>
      </c>
      <c r="G5914">
        <v>28299</v>
      </c>
      <c r="H5914">
        <v>173628</v>
      </c>
      <c r="I5914">
        <v>461199</v>
      </c>
      <c r="J5914">
        <v>22193789.690000001</v>
      </c>
      <c r="K5914">
        <v>18685379.739999998</v>
      </c>
      <c r="L5914">
        <v>15710813.310000001</v>
      </c>
      <c r="M5914">
        <v>6887778.3002000004</v>
      </c>
      <c r="N5914">
        <v>28299</v>
      </c>
      <c r="O5914">
        <v>79988</v>
      </c>
      <c r="P5914">
        <v>241847</v>
      </c>
      <c r="Q5914">
        <v>10926040.59</v>
      </c>
      <c r="R5914">
        <v>8972158.1600000001</v>
      </c>
      <c r="S5914">
        <v>6608314.5700000003</v>
      </c>
      <c r="T5914">
        <v>3816110.3374999999</v>
      </c>
      <c r="U5914">
        <v>28299</v>
      </c>
      <c r="V5914">
        <v>93640</v>
      </c>
      <c r="W5914">
        <v>219352</v>
      </c>
      <c r="X5914">
        <v>11267749.1</v>
      </c>
      <c r="Y5914">
        <v>9713221.5800000001</v>
      </c>
      <c r="Z5914">
        <v>9102498.7400000002</v>
      </c>
      <c r="AA5914">
        <v>3071667.9627</v>
      </c>
      <c r="AB5914">
        <v>27202</v>
      </c>
      <c r="AC5914">
        <v>27955</v>
      </c>
      <c r="AD5914">
        <v>18521</v>
      </c>
      <c r="AE5914">
        <v>27183</v>
      </c>
      <c r="AF5914">
        <v>27202</v>
      </c>
      <c r="AG5914">
        <v>27955</v>
      </c>
      <c r="AH5914">
        <v>18521</v>
      </c>
      <c r="AI5914">
        <v>27183</v>
      </c>
      <c r="AJ5914">
        <v>27202</v>
      </c>
      <c r="AK5914">
        <v>27955</v>
      </c>
      <c r="AL5914">
        <v>18521</v>
      </c>
      <c r="AM5914">
        <v>27183</v>
      </c>
    </row>
    <row r="5915" spans="1:39" x14ac:dyDescent="0.15">
      <c r="A5915" t="s">
        <v>214</v>
      </c>
      <c r="B5915">
        <v>30</v>
      </c>
      <c r="C5915">
        <v>2</v>
      </c>
      <c r="D5915">
        <v>1</v>
      </c>
      <c r="E5915" t="s">
        <v>30</v>
      </c>
      <c r="F5915" t="s">
        <v>28</v>
      </c>
      <c r="G5915">
        <v>658</v>
      </c>
      <c r="H5915">
        <v>2966</v>
      </c>
      <c r="I5915">
        <v>9010</v>
      </c>
      <c r="J5915">
        <v>439666.31</v>
      </c>
      <c r="K5915">
        <v>374830.23</v>
      </c>
      <c r="L5915">
        <v>298391.67</v>
      </c>
      <c r="M5915">
        <v>136887.57120000001</v>
      </c>
      <c r="N5915">
        <v>658</v>
      </c>
      <c r="O5915">
        <v>1358</v>
      </c>
      <c r="P5915">
        <v>4836</v>
      </c>
      <c r="Q5915">
        <v>222088.94</v>
      </c>
      <c r="R5915">
        <v>185762.49</v>
      </c>
      <c r="S5915">
        <v>122928.27</v>
      </c>
      <c r="T5915">
        <v>77500.775200000004</v>
      </c>
      <c r="U5915">
        <v>658</v>
      </c>
      <c r="V5915">
        <v>1608</v>
      </c>
      <c r="W5915">
        <v>4174</v>
      </c>
      <c r="X5915">
        <v>217577.37</v>
      </c>
      <c r="Y5915">
        <v>189067.74</v>
      </c>
      <c r="Z5915">
        <v>175463.4</v>
      </c>
      <c r="AA5915">
        <v>59386.796000000002</v>
      </c>
      <c r="AB5915">
        <v>611</v>
      </c>
      <c r="AC5915">
        <v>646</v>
      </c>
      <c r="AD5915">
        <v>293</v>
      </c>
      <c r="AE5915">
        <v>640</v>
      </c>
      <c r="AF5915">
        <v>611</v>
      </c>
      <c r="AG5915">
        <v>646</v>
      </c>
      <c r="AH5915">
        <v>293</v>
      </c>
      <c r="AI5915">
        <v>640</v>
      </c>
      <c r="AJ5915">
        <v>611</v>
      </c>
      <c r="AK5915">
        <v>646</v>
      </c>
      <c r="AL5915">
        <v>293</v>
      </c>
      <c r="AM5915">
        <v>640</v>
      </c>
    </row>
    <row r="5916" spans="1:39" x14ac:dyDescent="0.15">
      <c r="A5916" t="s">
        <v>214</v>
      </c>
      <c r="B5916">
        <v>30</v>
      </c>
      <c r="C5916">
        <v>2</v>
      </c>
      <c r="D5916">
        <v>1</v>
      </c>
      <c r="E5916" t="s">
        <v>30</v>
      </c>
      <c r="F5916" t="s">
        <v>29</v>
      </c>
      <c r="G5916">
        <v>3538</v>
      </c>
      <c r="H5916">
        <v>22193</v>
      </c>
      <c r="I5916">
        <v>58105</v>
      </c>
      <c r="J5916">
        <v>2820114.77</v>
      </c>
      <c r="K5916">
        <v>2366203.27</v>
      </c>
      <c r="L5916">
        <v>1950759.8</v>
      </c>
      <c r="M5916">
        <v>869163.91220000002</v>
      </c>
      <c r="N5916">
        <v>3538</v>
      </c>
      <c r="O5916">
        <v>9741</v>
      </c>
      <c r="P5916">
        <v>29044</v>
      </c>
      <c r="Q5916">
        <v>1323602.01</v>
      </c>
      <c r="R5916">
        <v>1087935.1499999999</v>
      </c>
      <c r="S5916">
        <v>772374.04</v>
      </c>
      <c r="T5916">
        <v>460917.56099999999</v>
      </c>
      <c r="U5916">
        <v>3538</v>
      </c>
      <c r="V5916">
        <v>12452</v>
      </c>
      <c r="W5916">
        <v>29061</v>
      </c>
      <c r="X5916">
        <v>1496512.76</v>
      </c>
      <c r="Y5916">
        <v>1278268.1200000001</v>
      </c>
      <c r="Z5916">
        <v>1178385.76</v>
      </c>
      <c r="AA5916">
        <v>408246.35119999998</v>
      </c>
      <c r="AB5916">
        <v>3366</v>
      </c>
      <c r="AC5916">
        <v>3508</v>
      </c>
      <c r="AD5916">
        <v>2191</v>
      </c>
      <c r="AE5916">
        <v>3438</v>
      </c>
      <c r="AF5916">
        <v>3366</v>
      </c>
      <c r="AG5916">
        <v>3508</v>
      </c>
      <c r="AH5916">
        <v>2191</v>
      </c>
      <c r="AI5916">
        <v>3438</v>
      </c>
      <c r="AJ5916">
        <v>3366</v>
      </c>
      <c r="AK5916">
        <v>3508</v>
      </c>
      <c r="AL5916">
        <v>2191</v>
      </c>
      <c r="AM5916">
        <v>3438</v>
      </c>
    </row>
    <row r="5917" spans="1:39" x14ac:dyDescent="0.15">
      <c r="A5917" t="s">
        <v>214</v>
      </c>
      <c r="B5917">
        <v>30</v>
      </c>
      <c r="C5917">
        <v>2</v>
      </c>
      <c r="D5917">
        <v>1</v>
      </c>
      <c r="E5917" t="s">
        <v>29</v>
      </c>
      <c r="F5917" t="s">
        <v>28</v>
      </c>
      <c r="G5917">
        <v>4907</v>
      </c>
      <c r="H5917">
        <v>24742</v>
      </c>
      <c r="I5917">
        <v>74964</v>
      </c>
      <c r="J5917">
        <v>3653038.9</v>
      </c>
      <c r="K5917">
        <v>2989089.42</v>
      </c>
      <c r="L5917">
        <v>2415647.9500000002</v>
      </c>
      <c r="M5917">
        <v>1134827.388</v>
      </c>
      <c r="N5917">
        <v>4907</v>
      </c>
      <c r="O5917">
        <v>10635</v>
      </c>
      <c r="P5917">
        <v>36866</v>
      </c>
      <c r="Q5917">
        <v>1679076.55</v>
      </c>
      <c r="R5917">
        <v>1351923.39</v>
      </c>
      <c r="S5917">
        <v>904802.72</v>
      </c>
      <c r="T5917">
        <v>601176.70929999999</v>
      </c>
      <c r="U5917">
        <v>4907</v>
      </c>
      <c r="V5917">
        <v>14107</v>
      </c>
      <c r="W5917">
        <v>38098</v>
      </c>
      <c r="X5917">
        <v>1973962.35</v>
      </c>
      <c r="Y5917">
        <v>1637166.03</v>
      </c>
      <c r="Z5917">
        <v>1510845.23</v>
      </c>
      <c r="AA5917">
        <v>533650.67870000005</v>
      </c>
      <c r="AB5917">
        <v>4662</v>
      </c>
      <c r="AC5917">
        <v>4838</v>
      </c>
      <c r="AD5917">
        <v>2459</v>
      </c>
      <c r="AE5917">
        <v>4771</v>
      </c>
      <c r="AF5917">
        <v>4662</v>
      </c>
      <c r="AG5917">
        <v>4838</v>
      </c>
      <c r="AH5917">
        <v>2459</v>
      </c>
      <c r="AI5917">
        <v>4771</v>
      </c>
      <c r="AJ5917">
        <v>4662</v>
      </c>
      <c r="AK5917">
        <v>4838</v>
      </c>
      <c r="AL5917">
        <v>2459</v>
      </c>
      <c r="AM5917">
        <v>4771</v>
      </c>
    </row>
    <row r="5918" spans="1:39" x14ac:dyDescent="0.15">
      <c r="A5918" t="s">
        <v>214</v>
      </c>
      <c r="B5918">
        <v>30</v>
      </c>
      <c r="C5918">
        <v>2</v>
      </c>
      <c r="D5918">
        <v>1</v>
      </c>
      <c r="E5918" t="s">
        <v>29</v>
      </c>
      <c r="F5918" t="s">
        <v>29</v>
      </c>
      <c r="G5918">
        <v>47781</v>
      </c>
      <c r="H5918">
        <v>329193</v>
      </c>
      <c r="I5918">
        <v>888858</v>
      </c>
      <c r="J5918">
        <v>42546187.159999996</v>
      </c>
      <c r="K5918">
        <v>33914337.759999998</v>
      </c>
      <c r="L5918">
        <v>28913456.510000002</v>
      </c>
      <c r="M5918">
        <v>13237124.715</v>
      </c>
      <c r="N5918">
        <v>47781</v>
      </c>
      <c r="O5918">
        <v>132875</v>
      </c>
      <c r="P5918">
        <v>405069</v>
      </c>
      <c r="Q5918">
        <v>18146470.699999999</v>
      </c>
      <c r="R5918">
        <v>14107848.199999999</v>
      </c>
      <c r="S5918">
        <v>10417736</v>
      </c>
      <c r="T5918">
        <v>6502860.8768999996</v>
      </c>
      <c r="U5918">
        <v>47781</v>
      </c>
      <c r="V5918">
        <v>196318</v>
      </c>
      <c r="W5918">
        <v>483789</v>
      </c>
      <c r="X5918">
        <v>24399716.460000001</v>
      </c>
      <c r="Y5918">
        <v>19806489.559999999</v>
      </c>
      <c r="Z5918">
        <v>18495720.510000002</v>
      </c>
      <c r="AA5918">
        <v>6734263.8381000003</v>
      </c>
      <c r="AB5918">
        <v>45719</v>
      </c>
      <c r="AC5918">
        <v>47372</v>
      </c>
      <c r="AD5918">
        <v>33248</v>
      </c>
      <c r="AE5918">
        <v>46543</v>
      </c>
      <c r="AF5918">
        <v>45719</v>
      </c>
      <c r="AG5918">
        <v>47372</v>
      </c>
      <c r="AH5918">
        <v>33248</v>
      </c>
      <c r="AI5918">
        <v>46543</v>
      </c>
      <c r="AJ5918">
        <v>45719</v>
      </c>
      <c r="AK5918">
        <v>47372</v>
      </c>
      <c r="AL5918">
        <v>33248</v>
      </c>
      <c r="AM5918">
        <v>46543</v>
      </c>
    </row>
    <row r="5919" spans="1:39" x14ac:dyDescent="0.15">
      <c r="A5919" t="s">
        <v>214</v>
      </c>
      <c r="B5919">
        <v>30</v>
      </c>
      <c r="C5919">
        <v>2</v>
      </c>
      <c r="D5919">
        <v>1</v>
      </c>
      <c r="E5919" t="s">
        <v>31</v>
      </c>
      <c r="F5919" t="s">
        <v>28</v>
      </c>
      <c r="G5919">
        <v>34</v>
      </c>
      <c r="H5919">
        <v>184</v>
      </c>
      <c r="I5919">
        <v>499</v>
      </c>
      <c r="J5919">
        <v>24203.279999999999</v>
      </c>
      <c r="K5919">
        <v>20568.28</v>
      </c>
      <c r="L5919">
        <v>17113.71</v>
      </c>
      <c r="M5919">
        <v>7265.7797</v>
      </c>
      <c r="N5919">
        <v>34</v>
      </c>
      <c r="O5919">
        <v>76</v>
      </c>
      <c r="P5919">
        <v>210</v>
      </c>
      <c r="Q5919">
        <v>9212.77</v>
      </c>
      <c r="R5919">
        <v>7823.17</v>
      </c>
      <c r="S5919">
        <v>5213.47</v>
      </c>
      <c r="T5919">
        <v>3365.1365999999998</v>
      </c>
      <c r="U5919">
        <v>34</v>
      </c>
      <c r="V5919">
        <v>108</v>
      </c>
      <c r="W5919">
        <v>289</v>
      </c>
      <c r="X5919">
        <v>14990.51</v>
      </c>
      <c r="Y5919">
        <v>12745.11</v>
      </c>
      <c r="Z5919">
        <v>11900.24</v>
      </c>
      <c r="AA5919">
        <v>3900.6430999999998</v>
      </c>
      <c r="AB5919">
        <v>29</v>
      </c>
      <c r="AC5919">
        <v>33</v>
      </c>
      <c r="AD5919">
        <v>8</v>
      </c>
      <c r="AE5919">
        <v>33</v>
      </c>
      <c r="AF5919">
        <v>29</v>
      </c>
      <c r="AG5919">
        <v>33</v>
      </c>
      <c r="AH5919">
        <v>8</v>
      </c>
      <c r="AI5919">
        <v>33</v>
      </c>
      <c r="AJ5919">
        <v>29</v>
      </c>
      <c r="AK5919">
        <v>33</v>
      </c>
      <c r="AL5919">
        <v>8</v>
      </c>
      <c r="AM5919">
        <v>33</v>
      </c>
    </row>
    <row r="5920" spans="1:39" x14ac:dyDescent="0.15">
      <c r="A5920" t="s">
        <v>214</v>
      </c>
      <c r="B5920">
        <v>30</v>
      </c>
      <c r="C5920">
        <v>2</v>
      </c>
      <c r="D5920">
        <v>1</v>
      </c>
      <c r="E5920" t="s">
        <v>31</v>
      </c>
      <c r="F5920" t="s">
        <v>29</v>
      </c>
      <c r="G5920">
        <v>142</v>
      </c>
      <c r="H5920">
        <v>1047</v>
      </c>
      <c r="I5920">
        <v>2511</v>
      </c>
      <c r="J5920">
        <v>120237.73</v>
      </c>
      <c r="K5920">
        <v>99084.55</v>
      </c>
      <c r="L5920">
        <v>81529.3</v>
      </c>
      <c r="M5920">
        <v>38073.129300000001</v>
      </c>
      <c r="N5920">
        <v>142</v>
      </c>
      <c r="O5920">
        <v>435</v>
      </c>
      <c r="P5920">
        <v>1116</v>
      </c>
      <c r="Q5920">
        <v>52215.56</v>
      </c>
      <c r="R5920">
        <v>42394.49</v>
      </c>
      <c r="S5920">
        <v>29670.15</v>
      </c>
      <c r="T5920">
        <v>18609.9228</v>
      </c>
      <c r="U5920">
        <v>142</v>
      </c>
      <c r="V5920">
        <v>612</v>
      </c>
      <c r="W5920">
        <v>1395</v>
      </c>
      <c r="X5920">
        <v>68022.17</v>
      </c>
      <c r="Y5920">
        <v>56690.06</v>
      </c>
      <c r="Z5920">
        <v>51859.15</v>
      </c>
      <c r="AA5920">
        <v>19463.2065</v>
      </c>
      <c r="AB5920">
        <v>139</v>
      </c>
      <c r="AC5920">
        <v>142</v>
      </c>
      <c r="AD5920">
        <v>76</v>
      </c>
      <c r="AE5920">
        <v>139</v>
      </c>
      <c r="AF5920">
        <v>139</v>
      </c>
      <c r="AG5920">
        <v>142</v>
      </c>
      <c r="AH5920">
        <v>76</v>
      </c>
      <c r="AI5920">
        <v>139</v>
      </c>
      <c r="AJ5920">
        <v>139</v>
      </c>
      <c r="AK5920">
        <v>142</v>
      </c>
      <c r="AL5920">
        <v>76</v>
      </c>
      <c r="AM5920">
        <v>139</v>
      </c>
    </row>
    <row r="5921" spans="1:39" x14ac:dyDescent="0.15">
      <c r="A5921" t="s">
        <v>214</v>
      </c>
      <c r="B5921">
        <v>30</v>
      </c>
      <c r="C5921">
        <v>2</v>
      </c>
      <c r="D5921">
        <v>1</v>
      </c>
      <c r="E5921" t="s">
        <v>32</v>
      </c>
      <c r="F5921" t="s">
        <v>28</v>
      </c>
      <c r="G5921">
        <v>579</v>
      </c>
      <c r="H5921">
        <v>2919</v>
      </c>
      <c r="I5921">
        <v>8704</v>
      </c>
      <c r="J5921">
        <v>440384.65</v>
      </c>
      <c r="K5921">
        <v>360977.47</v>
      </c>
      <c r="L5921">
        <v>301083.74</v>
      </c>
      <c r="M5921">
        <v>129721.0797</v>
      </c>
      <c r="N5921">
        <v>579</v>
      </c>
      <c r="O5921">
        <v>1244</v>
      </c>
      <c r="P5921">
        <v>3834</v>
      </c>
      <c r="Q5921">
        <v>177367.06</v>
      </c>
      <c r="R5921">
        <v>145423.92000000001</v>
      </c>
      <c r="S5921">
        <v>99048.89</v>
      </c>
      <c r="T5921">
        <v>60410.626499999998</v>
      </c>
      <c r="U5921">
        <v>579</v>
      </c>
      <c r="V5921">
        <v>1675</v>
      </c>
      <c r="W5921">
        <v>4870</v>
      </c>
      <c r="X5921">
        <v>263017.59000000003</v>
      </c>
      <c r="Y5921">
        <v>215553.55</v>
      </c>
      <c r="Z5921">
        <v>202034.85</v>
      </c>
      <c r="AA5921">
        <v>69310.453200000004</v>
      </c>
      <c r="AB5921">
        <v>555</v>
      </c>
      <c r="AC5921">
        <v>567</v>
      </c>
      <c r="AD5921">
        <v>290</v>
      </c>
      <c r="AE5921">
        <v>552</v>
      </c>
      <c r="AF5921">
        <v>555</v>
      </c>
      <c r="AG5921">
        <v>567</v>
      </c>
      <c r="AH5921">
        <v>290</v>
      </c>
      <c r="AI5921">
        <v>552</v>
      </c>
      <c r="AJ5921">
        <v>555</v>
      </c>
      <c r="AK5921">
        <v>567</v>
      </c>
      <c r="AL5921">
        <v>290</v>
      </c>
      <c r="AM5921">
        <v>552</v>
      </c>
    </row>
    <row r="5922" spans="1:39" x14ac:dyDescent="0.15">
      <c r="A5922" t="s">
        <v>214</v>
      </c>
      <c r="B5922">
        <v>30</v>
      </c>
      <c r="C5922">
        <v>2</v>
      </c>
      <c r="D5922">
        <v>1</v>
      </c>
      <c r="E5922" t="s">
        <v>32</v>
      </c>
      <c r="F5922" t="s">
        <v>29</v>
      </c>
      <c r="G5922">
        <v>4636</v>
      </c>
      <c r="H5922">
        <v>31889</v>
      </c>
      <c r="I5922">
        <v>87446</v>
      </c>
      <c r="J5922">
        <v>4229499.57</v>
      </c>
      <c r="K5922">
        <v>3376202.54</v>
      </c>
      <c r="L5922">
        <v>2925007.78</v>
      </c>
      <c r="M5922">
        <v>1302887.4154999999</v>
      </c>
      <c r="N5922">
        <v>4636</v>
      </c>
      <c r="O5922">
        <v>13111</v>
      </c>
      <c r="P5922">
        <v>38809</v>
      </c>
      <c r="Q5922">
        <v>1710085.34</v>
      </c>
      <c r="R5922">
        <v>1340617.6200000001</v>
      </c>
      <c r="S5922">
        <v>1007601.46</v>
      </c>
      <c r="T5922">
        <v>615375.14320000005</v>
      </c>
      <c r="U5922">
        <v>4636</v>
      </c>
      <c r="V5922">
        <v>18778</v>
      </c>
      <c r="W5922">
        <v>48637</v>
      </c>
      <c r="X5922">
        <v>2519414.23</v>
      </c>
      <c r="Y5922">
        <v>2035584.92</v>
      </c>
      <c r="Z5922">
        <v>1917406.32</v>
      </c>
      <c r="AA5922">
        <v>687512.27229999995</v>
      </c>
      <c r="AB5922">
        <v>4503</v>
      </c>
      <c r="AC5922">
        <v>4572</v>
      </c>
      <c r="AD5922">
        <v>3193</v>
      </c>
      <c r="AE5922">
        <v>4524</v>
      </c>
      <c r="AF5922">
        <v>4503</v>
      </c>
      <c r="AG5922">
        <v>4572</v>
      </c>
      <c r="AH5922">
        <v>3193</v>
      </c>
      <c r="AI5922">
        <v>4524</v>
      </c>
      <c r="AJ5922">
        <v>4503</v>
      </c>
      <c r="AK5922">
        <v>4572</v>
      </c>
      <c r="AL5922">
        <v>3193</v>
      </c>
      <c r="AM5922">
        <v>4524</v>
      </c>
    </row>
    <row r="5923" spans="1:39" x14ac:dyDescent="0.15">
      <c r="A5923" t="s">
        <v>214</v>
      </c>
      <c r="B5923">
        <v>30</v>
      </c>
      <c r="C5923">
        <v>2</v>
      </c>
      <c r="D5923">
        <v>2</v>
      </c>
      <c r="E5923" t="s">
        <v>28</v>
      </c>
      <c r="F5923" t="s">
        <v>28</v>
      </c>
      <c r="G5923">
        <v>3354</v>
      </c>
      <c r="H5923">
        <v>13100</v>
      </c>
      <c r="I5923">
        <v>42230</v>
      </c>
      <c r="J5923">
        <v>2166135.2999999998</v>
      </c>
      <c r="K5923">
        <v>1834209.88</v>
      </c>
      <c r="L5923">
        <v>1433275.39</v>
      </c>
      <c r="M5923">
        <v>652212.11540000001</v>
      </c>
      <c r="N5923">
        <v>3354</v>
      </c>
      <c r="O5923">
        <v>6234</v>
      </c>
      <c r="P5923">
        <v>23025</v>
      </c>
      <c r="Q5923">
        <v>1133749.33</v>
      </c>
      <c r="R5923">
        <v>939800.98</v>
      </c>
      <c r="S5923">
        <v>602233.63</v>
      </c>
      <c r="T5923">
        <v>375604.63299999997</v>
      </c>
      <c r="U5923">
        <v>3354</v>
      </c>
      <c r="V5923">
        <v>6866</v>
      </c>
      <c r="W5923">
        <v>19205</v>
      </c>
      <c r="X5923">
        <v>1032385.97</v>
      </c>
      <c r="Y5923">
        <v>894408.9</v>
      </c>
      <c r="Z5923">
        <v>831041.76</v>
      </c>
      <c r="AA5923">
        <v>276607.48239999998</v>
      </c>
      <c r="AB5923">
        <v>3184</v>
      </c>
      <c r="AC5923">
        <v>3266</v>
      </c>
      <c r="AD5923">
        <v>1493</v>
      </c>
      <c r="AE5923">
        <v>3146</v>
      </c>
      <c r="AF5923">
        <v>3184</v>
      </c>
      <c r="AG5923">
        <v>3266</v>
      </c>
      <c r="AH5923">
        <v>1493</v>
      </c>
      <c r="AI5923">
        <v>3146</v>
      </c>
      <c r="AJ5923">
        <v>3184</v>
      </c>
      <c r="AK5923">
        <v>3266</v>
      </c>
      <c r="AL5923">
        <v>1493</v>
      </c>
      <c r="AM5923">
        <v>3146</v>
      </c>
    </row>
    <row r="5924" spans="1:39" x14ac:dyDescent="0.15">
      <c r="A5924" t="s">
        <v>214</v>
      </c>
      <c r="B5924">
        <v>30</v>
      </c>
      <c r="C5924">
        <v>2</v>
      </c>
      <c r="D5924">
        <v>2</v>
      </c>
      <c r="E5924" t="s">
        <v>28</v>
      </c>
      <c r="F5924" t="s">
        <v>29</v>
      </c>
      <c r="G5924">
        <v>8563</v>
      </c>
      <c r="H5924">
        <v>41974</v>
      </c>
      <c r="I5924">
        <v>123597</v>
      </c>
      <c r="J5924">
        <v>6224570.8300000001</v>
      </c>
      <c r="K5924">
        <v>5182557.45</v>
      </c>
      <c r="L5924">
        <v>4274865.54</v>
      </c>
      <c r="M5924">
        <v>1874106.9194</v>
      </c>
      <c r="N5924">
        <v>8563</v>
      </c>
      <c r="O5924">
        <v>19545</v>
      </c>
      <c r="P5924">
        <v>64451</v>
      </c>
      <c r="Q5924">
        <v>3068298.15</v>
      </c>
      <c r="R5924">
        <v>2486001.62</v>
      </c>
      <c r="S5924">
        <v>1753817.54</v>
      </c>
      <c r="T5924">
        <v>1024530.6172</v>
      </c>
      <c r="U5924">
        <v>8563</v>
      </c>
      <c r="V5924">
        <v>22429</v>
      </c>
      <c r="W5924">
        <v>59146</v>
      </c>
      <c r="X5924">
        <v>3156272.68</v>
      </c>
      <c r="Y5924">
        <v>2696555.83</v>
      </c>
      <c r="Z5924">
        <v>2521048</v>
      </c>
      <c r="AA5924">
        <v>849576.30220000003</v>
      </c>
      <c r="AB5924">
        <v>8240</v>
      </c>
      <c r="AC5924">
        <v>8432</v>
      </c>
      <c r="AD5924">
        <v>5329</v>
      </c>
      <c r="AE5924">
        <v>8190</v>
      </c>
      <c r="AF5924">
        <v>8240</v>
      </c>
      <c r="AG5924">
        <v>8432</v>
      </c>
      <c r="AH5924">
        <v>5329</v>
      </c>
      <c r="AI5924">
        <v>8190</v>
      </c>
      <c r="AJ5924">
        <v>8240</v>
      </c>
      <c r="AK5924">
        <v>8432</v>
      </c>
      <c r="AL5924">
        <v>5329</v>
      </c>
      <c r="AM5924">
        <v>8190</v>
      </c>
    </row>
    <row r="5925" spans="1:39" x14ac:dyDescent="0.15">
      <c r="A5925" t="s">
        <v>214</v>
      </c>
      <c r="B5925">
        <v>30</v>
      </c>
      <c r="C5925">
        <v>2</v>
      </c>
      <c r="D5925">
        <v>2</v>
      </c>
      <c r="E5925" t="s">
        <v>30</v>
      </c>
      <c r="F5925" t="s">
        <v>28</v>
      </c>
      <c r="G5925">
        <v>486</v>
      </c>
      <c r="H5925">
        <v>1840</v>
      </c>
      <c r="I5925">
        <v>5999</v>
      </c>
      <c r="J5925">
        <v>317348.84999999998</v>
      </c>
      <c r="K5925">
        <v>271351.15999999997</v>
      </c>
      <c r="L5925">
        <v>210063.4</v>
      </c>
      <c r="M5925">
        <v>92674.173200000005</v>
      </c>
      <c r="N5925">
        <v>486</v>
      </c>
      <c r="O5925">
        <v>872</v>
      </c>
      <c r="P5925">
        <v>3226</v>
      </c>
      <c r="Q5925">
        <v>165413.59</v>
      </c>
      <c r="R5925">
        <v>140199.88</v>
      </c>
      <c r="S5925">
        <v>89314.72</v>
      </c>
      <c r="T5925">
        <v>52264.1878</v>
      </c>
      <c r="U5925">
        <v>486</v>
      </c>
      <c r="V5925">
        <v>968</v>
      </c>
      <c r="W5925">
        <v>2773</v>
      </c>
      <c r="X5925">
        <v>151935.26</v>
      </c>
      <c r="Y5925">
        <v>131151.28</v>
      </c>
      <c r="Z5925">
        <v>120748.68</v>
      </c>
      <c r="AA5925">
        <v>40409.985399999998</v>
      </c>
      <c r="AB5925">
        <v>455</v>
      </c>
      <c r="AC5925">
        <v>475</v>
      </c>
      <c r="AD5925">
        <v>190</v>
      </c>
      <c r="AE5925">
        <v>478</v>
      </c>
      <c r="AF5925">
        <v>455</v>
      </c>
      <c r="AG5925">
        <v>475</v>
      </c>
      <c r="AH5925">
        <v>190</v>
      </c>
      <c r="AI5925">
        <v>478</v>
      </c>
      <c r="AJ5925">
        <v>455</v>
      </c>
      <c r="AK5925">
        <v>475</v>
      </c>
      <c r="AL5925">
        <v>190</v>
      </c>
      <c r="AM5925">
        <v>478</v>
      </c>
    </row>
    <row r="5926" spans="1:39" x14ac:dyDescent="0.15">
      <c r="A5926" t="s">
        <v>214</v>
      </c>
      <c r="B5926">
        <v>30</v>
      </c>
      <c r="C5926">
        <v>2</v>
      </c>
      <c r="D5926">
        <v>2</v>
      </c>
      <c r="E5926" t="s">
        <v>30</v>
      </c>
      <c r="F5926" t="s">
        <v>29</v>
      </c>
      <c r="G5926">
        <v>1004</v>
      </c>
      <c r="H5926">
        <v>4695</v>
      </c>
      <c r="I5926">
        <v>14222</v>
      </c>
      <c r="J5926">
        <v>715183.22</v>
      </c>
      <c r="K5926">
        <v>593046.88</v>
      </c>
      <c r="L5926">
        <v>479641.89</v>
      </c>
      <c r="M5926">
        <v>218024.1251</v>
      </c>
      <c r="N5926">
        <v>1004</v>
      </c>
      <c r="O5926">
        <v>2163</v>
      </c>
      <c r="P5926">
        <v>7396</v>
      </c>
      <c r="Q5926">
        <v>351649.49</v>
      </c>
      <c r="R5926">
        <v>284191.75</v>
      </c>
      <c r="S5926">
        <v>193545.85</v>
      </c>
      <c r="T5926">
        <v>118877.1816</v>
      </c>
      <c r="U5926">
        <v>1004</v>
      </c>
      <c r="V5926">
        <v>2532</v>
      </c>
      <c r="W5926">
        <v>6826</v>
      </c>
      <c r="X5926">
        <v>363533.73</v>
      </c>
      <c r="Y5926">
        <v>308855.13</v>
      </c>
      <c r="Z5926">
        <v>286096.03999999998</v>
      </c>
      <c r="AA5926">
        <v>99146.943499999994</v>
      </c>
      <c r="AB5926">
        <v>943</v>
      </c>
      <c r="AC5926">
        <v>992</v>
      </c>
      <c r="AD5926">
        <v>594</v>
      </c>
      <c r="AE5926">
        <v>976</v>
      </c>
      <c r="AF5926">
        <v>943</v>
      </c>
      <c r="AG5926">
        <v>992</v>
      </c>
      <c r="AH5926">
        <v>594</v>
      </c>
      <c r="AI5926">
        <v>976</v>
      </c>
      <c r="AJ5926">
        <v>943</v>
      </c>
      <c r="AK5926">
        <v>992</v>
      </c>
      <c r="AL5926">
        <v>594</v>
      </c>
      <c r="AM5926">
        <v>976</v>
      </c>
    </row>
    <row r="5927" spans="1:39" x14ac:dyDescent="0.15">
      <c r="A5927" t="s">
        <v>214</v>
      </c>
      <c r="B5927">
        <v>30</v>
      </c>
      <c r="C5927">
        <v>2</v>
      </c>
      <c r="D5927">
        <v>2</v>
      </c>
      <c r="E5927" t="s">
        <v>29</v>
      </c>
      <c r="F5927" t="s">
        <v>28</v>
      </c>
      <c r="G5927">
        <v>1796</v>
      </c>
      <c r="H5927">
        <v>7365</v>
      </c>
      <c r="I5927">
        <v>25294</v>
      </c>
      <c r="J5927">
        <v>1288205.42</v>
      </c>
      <c r="K5927">
        <v>1038780.82</v>
      </c>
      <c r="L5927">
        <v>823485.27</v>
      </c>
      <c r="M5927">
        <v>388123.62699999998</v>
      </c>
      <c r="N5927">
        <v>1796</v>
      </c>
      <c r="O5927">
        <v>3181</v>
      </c>
      <c r="P5927">
        <v>12529</v>
      </c>
      <c r="Q5927">
        <v>605225.46</v>
      </c>
      <c r="R5927">
        <v>479346.77</v>
      </c>
      <c r="S5927">
        <v>304188.96999999997</v>
      </c>
      <c r="T5927">
        <v>204192.0367</v>
      </c>
      <c r="U5927">
        <v>1796</v>
      </c>
      <c r="V5927">
        <v>4184</v>
      </c>
      <c r="W5927">
        <v>12765</v>
      </c>
      <c r="X5927">
        <v>682979.96</v>
      </c>
      <c r="Y5927">
        <v>559434.05000000005</v>
      </c>
      <c r="Z5927">
        <v>519296.3</v>
      </c>
      <c r="AA5927">
        <v>183931.59030000001</v>
      </c>
      <c r="AB5927">
        <v>1695</v>
      </c>
      <c r="AC5927">
        <v>1760</v>
      </c>
      <c r="AD5927">
        <v>796</v>
      </c>
      <c r="AE5927">
        <v>1751</v>
      </c>
      <c r="AF5927">
        <v>1695</v>
      </c>
      <c r="AG5927">
        <v>1760</v>
      </c>
      <c r="AH5927">
        <v>796</v>
      </c>
      <c r="AI5927">
        <v>1751</v>
      </c>
      <c r="AJ5927">
        <v>1695</v>
      </c>
      <c r="AK5927">
        <v>1760</v>
      </c>
      <c r="AL5927">
        <v>796</v>
      </c>
      <c r="AM5927">
        <v>1751</v>
      </c>
    </row>
    <row r="5928" spans="1:39" x14ac:dyDescent="0.15">
      <c r="A5928" t="s">
        <v>214</v>
      </c>
      <c r="B5928">
        <v>30</v>
      </c>
      <c r="C5928">
        <v>2</v>
      </c>
      <c r="D5928">
        <v>2</v>
      </c>
      <c r="E5928" t="s">
        <v>29</v>
      </c>
      <c r="F5928" t="s">
        <v>29</v>
      </c>
      <c r="G5928">
        <v>6409</v>
      </c>
      <c r="H5928">
        <v>32629</v>
      </c>
      <c r="I5928">
        <v>102309</v>
      </c>
      <c r="J5928">
        <v>5108285.12</v>
      </c>
      <c r="K5928">
        <v>4052769.9</v>
      </c>
      <c r="L5928">
        <v>3356677.64</v>
      </c>
      <c r="M5928">
        <v>1553696.8565</v>
      </c>
      <c r="N5928">
        <v>6409</v>
      </c>
      <c r="O5928">
        <v>13892</v>
      </c>
      <c r="P5928">
        <v>48538</v>
      </c>
      <c r="Q5928">
        <v>2273119.6800000002</v>
      </c>
      <c r="R5928">
        <v>1761262.77</v>
      </c>
      <c r="S5928">
        <v>1225760.42</v>
      </c>
      <c r="T5928">
        <v>782854.31790000002</v>
      </c>
      <c r="U5928">
        <v>6409</v>
      </c>
      <c r="V5928">
        <v>18737</v>
      </c>
      <c r="W5928">
        <v>53771</v>
      </c>
      <c r="X5928">
        <v>2835165.44</v>
      </c>
      <c r="Y5928">
        <v>2291507.13</v>
      </c>
      <c r="Z5928">
        <v>2130917.2200000002</v>
      </c>
      <c r="AA5928">
        <v>770842.53859999997</v>
      </c>
      <c r="AB5928">
        <v>6159</v>
      </c>
      <c r="AC5928">
        <v>6333</v>
      </c>
      <c r="AD5928">
        <v>4073</v>
      </c>
      <c r="AE5928">
        <v>6252</v>
      </c>
      <c r="AF5928">
        <v>6159</v>
      </c>
      <c r="AG5928">
        <v>6333</v>
      </c>
      <c r="AH5928">
        <v>4073</v>
      </c>
      <c r="AI5928">
        <v>6252</v>
      </c>
      <c r="AJ5928">
        <v>6159</v>
      </c>
      <c r="AK5928">
        <v>6333</v>
      </c>
      <c r="AL5928">
        <v>4073</v>
      </c>
      <c r="AM5928">
        <v>6252</v>
      </c>
    </row>
    <row r="5929" spans="1:39" x14ac:dyDescent="0.15">
      <c r="A5929" t="s">
        <v>214</v>
      </c>
      <c r="B5929">
        <v>30</v>
      </c>
      <c r="C5929">
        <v>2</v>
      </c>
      <c r="D5929">
        <v>2</v>
      </c>
      <c r="E5929" t="s">
        <v>31</v>
      </c>
      <c r="F5929" t="s">
        <v>28</v>
      </c>
      <c r="G5929">
        <v>7</v>
      </c>
      <c r="H5929">
        <v>28</v>
      </c>
      <c r="I5929">
        <v>106</v>
      </c>
      <c r="J5929">
        <v>4830.4799999999996</v>
      </c>
      <c r="K5929">
        <v>4233.99</v>
      </c>
      <c r="L5929">
        <v>3231.53</v>
      </c>
      <c r="M5929">
        <v>1421.3262999999999</v>
      </c>
      <c r="N5929">
        <v>7</v>
      </c>
      <c r="O5929">
        <v>11</v>
      </c>
      <c r="P5929">
        <v>41</v>
      </c>
      <c r="Q5929">
        <v>1777.78</v>
      </c>
      <c r="R5929">
        <v>1647.88</v>
      </c>
      <c r="S5929">
        <v>803.15</v>
      </c>
      <c r="T5929">
        <v>605.15629999999999</v>
      </c>
      <c r="U5929">
        <v>7</v>
      </c>
      <c r="V5929">
        <v>17</v>
      </c>
      <c r="W5929">
        <v>65</v>
      </c>
      <c r="X5929">
        <v>3052.7</v>
      </c>
      <c r="Y5929">
        <v>2586.11</v>
      </c>
      <c r="Z5929">
        <v>2428.38</v>
      </c>
      <c r="AA5929">
        <v>816.17</v>
      </c>
      <c r="AB5929">
        <v>7</v>
      </c>
      <c r="AC5929">
        <v>7</v>
      </c>
      <c r="AD5929">
        <v>2</v>
      </c>
      <c r="AE5929">
        <v>7</v>
      </c>
      <c r="AF5929">
        <v>7</v>
      </c>
      <c r="AG5929">
        <v>7</v>
      </c>
      <c r="AH5929">
        <v>2</v>
      </c>
      <c r="AI5929">
        <v>7</v>
      </c>
      <c r="AJ5929">
        <v>7</v>
      </c>
      <c r="AK5929">
        <v>7</v>
      </c>
      <c r="AL5929">
        <v>2</v>
      </c>
      <c r="AM5929">
        <v>7</v>
      </c>
    </row>
    <row r="5930" spans="1:39" x14ac:dyDescent="0.15">
      <c r="A5930" t="s">
        <v>214</v>
      </c>
      <c r="B5930">
        <v>30</v>
      </c>
      <c r="C5930">
        <v>2</v>
      </c>
      <c r="D5930">
        <v>2</v>
      </c>
      <c r="E5930" t="s">
        <v>31</v>
      </c>
      <c r="F5930" t="s">
        <v>29</v>
      </c>
      <c r="G5930">
        <v>13</v>
      </c>
      <c r="H5930">
        <v>61</v>
      </c>
      <c r="I5930">
        <v>191</v>
      </c>
      <c r="J5930">
        <v>10098.36</v>
      </c>
      <c r="K5930">
        <v>8617.44</v>
      </c>
      <c r="L5930">
        <v>7759.7</v>
      </c>
      <c r="M5930">
        <v>2779.3490000000002</v>
      </c>
      <c r="N5930">
        <v>13</v>
      </c>
      <c r="O5930">
        <v>20</v>
      </c>
      <c r="P5930">
        <v>88</v>
      </c>
      <c r="Q5930">
        <v>4512.6400000000003</v>
      </c>
      <c r="R5930">
        <v>3798.32</v>
      </c>
      <c r="S5930">
        <v>3003.78</v>
      </c>
      <c r="T5930">
        <v>1341.0627999999999</v>
      </c>
      <c r="U5930">
        <v>13</v>
      </c>
      <c r="V5930">
        <v>41</v>
      </c>
      <c r="W5930">
        <v>103</v>
      </c>
      <c r="X5930">
        <v>5585.72</v>
      </c>
      <c r="Y5930">
        <v>4819.12</v>
      </c>
      <c r="Z5930">
        <v>4755.92</v>
      </c>
      <c r="AA5930">
        <v>1438.2862</v>
      </c>
      <c r="AB5930">
        <v>9</v>
      </c>
      <c r="AC5930">
        <v>13</v>
      </c>
      <c r="AD5930">
        <v>4</v>
      </c>
      <c r="AE5930">
        <v>13</v>
      </c>
      <c r="AF5930">
        <v>9</v>
      </c>
      <c r="AG5930">
        <v>13</v>
      </c>
      <c r="AH5930">
        <v>4</v>
      </c>
      <c r="AI5930">
        <v>13</v>
      </c>
      <c r="AJ5930">
        <v>9</v>
      </c>
      <c r="AK5930">
        <v>13</v>
      </c>
      <c r="AL5930">
        <v>4</v>
      </c>
      <c r="AM5930">
        <v>13</v>
      </c>
    </row>
    <row r="5931" spans="1:39" x14ac:dyDescent="0.15">
      <c r="A5931" t="s">
        <v>214</v>
      </c>
      <c r="B5931">
        <v>30</v>
      </c>
      <c r="C5931">
        <v>2</v>
      </c>
      <c r="D5931">
        <v>2</v>
      </c>
      <c r="E5931" t="s">
        <v>32</v>
      </c>
      <c r="F5931" t="s">
        <v>28</v>
      </c>
      <c r="G5931">
        <v>593</v>
      </c>
      <c r="H5931">
        <v>2660</v>
      </c>
      <c r="I5931">
        <v>9066</v>
      </c>
      <c r="J5931">
        <v>469942.22</v>
      </c>
      <c r="K5931">
        <v>376242.52</v>
      </c>
      <c r="L5931">
        <v>308532.49</v>
      </c>
      <c r="M5931">
        <v>137322.3302</v>
      </c>
      <c r="N5931">
        <v>593</v>
      </c>
      <c r="O5931">
        <v>1086</v>
      </c>
      <c r="P5931">
        <v>3842</v>
      </c>
      <c r="Q5931">
        <v>188503.47</v>
      </c>
      <c r="R5931">
        <v>148315.88</v>
      </c>
      <c r="S5931">
        <v>95746.41</v>
      </c>
      <c r="T5931">
        <v>62984.406199999998</v>
      </c>
      <c r="U5931">
        <v>593</v>
      </c>
      <c r="V5931">
        <v>1574</v>
      </c>
      <c r="W5931">
        <v>5224</v>
      </c>
      <c r="X5931">
        <v>281438.75</v>
      </c>
      <c r="Y5931">
        <v>227926.64</v>
      </c>
      <c r="Z5931">
        <v>212786.08</v>
      </c>
      <c r="AA5931">
        <v>74337.923999999999</v>
      </c>
      <c r="AB5931">
        <v>560</v>
      </c>
      <c r="AC5931">
        <v>569</v>
      </c>
      <c r="AD5931">
        <v>282</v>
      </c>
      <c r="AE5931">
        <v>563</v>
      </c>
      <c r="AF5931">
        <v>560</v>
      </c>
      <c r="AG5931">
        <v>569</v>
      </c>
      <c r="AH5931">
        <v>282</v>
      </c>
      <c r="AI5931">
        <v>563</v>
      </c>
      <c r="AJ5931">
        <v>560</v>
      </c>
      <c r="AK5931">
        <v>569</v>
      </c>
      <c r="AL5931">
        <v>282</v>
      </c>
      <c r="AM5931">
        <v>563</v>
      </c>
    </row>
    <row r="5932" spans="1:39" x14ac:dyDescent="0.15">
      <c r="A5932" t="s">
        <v>214</v>
      </c>
      <c r="B5932">
        <v>30</v>
      </c>
      <c r="C5932">
        <v>2</v>
      </c>
      <c r="D5932">
        <v>2</v>
      </c>
      <c r="E5932" t="s">
        <v>32</v>
      </c>
      <c r="F5932" t="s">
        <v>29</v>
      </c>
      <c r="G5932">
        <v>2330</v>
      </c>
      <c r="H5932">
        <v>13131</v>
      </c>
      <c r="I5932">
        <v>39685</v>
      </c>
      <c r="J5932">
        <v>1998728.54</v>
      </c>
      <c r="K5932">
        <v>1561063.32</v>
      </c>
      <c r="L5932">
        <v>1349394.79</v>
      </c>
      <c r="M5932">
        <v>596664.35439999995</v>
      </c>
      <c r="N5932">
        <v>2330</v>
      </c>
      <c r="O5932">
        <v>5552</v>
      </c>
      <c r="P5932">
        <v>17269</v>
      </c>
      <c r="Q5932">
        <v>803792.14</v>
      </c>
      <c r="R5932">
        <v>614397.84</v>
      </c>
      <c r="S5932">
        <v>456063.99</v>
      </c>
      <c r="T5932">
        <v>276296.19569999998</v>
      </c>
      <c r="U5932">
        <v>2330</v>
      </c>
      <c r="V5932">
        <v>7579</v>
      </c>
      <c r="W5932">
        <v>22416</v>
      </c>
      <c r="X5932">
        <v>1194936.3999999999</v>
      </c>
      <c r="Y5932">
        <v>946665.48</v>
      </c>
      <c r="Z5932">
        <v>893330.8</v>
      </c>
      <c r="AA5932">
        <v>320368.15870000003</v>
      </c>
      <c r="AB5932">
        <v>2254</v>
      </c>
      <c r="AC5932">
        <v>2291</v>
      </c>
      <c r="AD5932">
        <v>1589</v>
      </c>
      <c r="AE5932">
        <v>2241</v>
      </c>
      <c r="AF5932">
        <v>2254</v>
      </c>
      <c r="AG5932">
        <v>2291</v>
      </c>
      <c r="AH5932">
        <v>1589</v>
      </c>
      <c r="AI5932">
        <v>2241</v>
      </c>
      <c r="AJ5932">
        <v>2254</v>
      </c>
      <c r="AK5932">
        <v>2291</v>
      </c>
      <c r="AL5932">
        <v>1589</v>
      </c>
      <c r="AM5932">
        <v>2241</v>
      </c>
    </row>
    <row r="5933" spans="1:39" x14ac:dyDescent="0.15">
      <c r="A5933" t="s">
        <v>214</v>
      </c>
      <c r="B5933">
        <v>70</v>
      </c>
      <c r="C5933">
        <v>1</v>
      </c>
      <c r="D5933">
        <v>0</v>
      </c>
      <c r="E5933" t="s">
        <v>28</v>
      </c>
      <c r="F5933" t="s">
        <v>28</v>
      </c>
      <c r="G5933">
        <v>71068</v>
      </c>
      <c r="H5933">
        <v>97092</v>
      </c>
      <c r="I5933">
        <v>267861</v>
      </c>
      <c r="J5933">
        <v>14163310.77</v>
      </c>
      <c r="K5933">
        <v>11828381.310000001</v>
      </c>
      <c r="L5933">
        <v>10206123.43</v>
      </c>
      <c r="M5933">
        <v>4206798.8657999998</v>
      </c>
      <c r="N5933">
        <v>26993</v>
      </c>
      <c r="O5933">
        <v>36520</v>
      </c>
      <c r="P5933">
        <v>110068</v>
      </c>
      <c r="Q5933">
        <v>5621977.75</v>
      </c>
      <c r="R5933">
        <v>4556660.9800000004</v>
      </c>
      <c r="S5933">
        <v>3334515.03</v>
      </c>
      <c r="T5933">
        <v>1875066.7823000001</v>
      </c>
      <c r="U5933">
        <v>44075</v>
      </c>
      <c r="V5933">
        <v>60572</v>
      </c>
      <c r="W5933">
        <v>157793</v>
      </c>
      <c r="X5933">
        <v>8541333.0199999996</v>
      </c>
      <c r="Y5933">
        <v>7271720.3300000001</v>
      </c>
      <c r="Z5933">
        <v>6871608.4000000004</v>
      </c>
      <c r="AA5933">
        <v>2331732.0835000002</v>
      </c>
      <c r="AB5933">
        <v>69256</v>
      </c>
      <c r="AC5933">
        <v>44964</v>
      </c>
      <c r="AD5933">
        <v>17500</v>
      </c>
      <c r="AE5933">
        <v>34473</v>
      </c>
      <c r="AF5933">
        <v>26213</v>
      </c>
      <c r="AG5933">
        <v>24708</v>
      </c>
      <c r="AH5933">
        <v>10179</v>
      </c>
      <c r="AI5933">
        <v>15452</v>
      </c>
      <c r="AJ5933">
        <v>43043</v>
      </c>
      <c r="AK5933">
        <v>20256</v>
      </c>
      <c r="AL5933">
        <v>7321</v>
      </c>
      <c r="AM5933">
        <v>19021</v>
      </c>
    </row>
    <row r="5934" spans="1:39" x14ac:dyDescent="0.15">
      <c r="A5934" t="s">
        <v>214</v>
      </c>
      <c r="B5934">
        <v>70</v>
      </c>
      <c r="C5934">
        <v>1</v>
      </c>
      <c r="D5934">
        <v>0</v>
      </c>
      <c r="E5934" t="s">
        <v>28</v>
      </c>
      <c r="F5934" t="s">
        <v>29</v>
      </c>
      <c r="G5934">
        <v>28434</v>
      </c>
      <c r="H5934">
        <v>50074</v>
      </c>
      <c r="I5934">
        <v>130292</v>
      </c>
      <c r="J5934">
        <v>6428072.1200000001</v>
      </c>
      <c r="K5934">
        <v>5197563.25</v>
      </c>
      <c r="L5934">
        <v>4601470.74</v>
      </c>
      <c r="M5934">
        <v>1984760.1301</v>
      </c>
      <c r="N5934">
        <v>11781</v>
      </c>
      <c r="O5934">
        <v>20569</v>
      </c>
      <c r="P5934">
        <v>59376</v>
      </c>
      <c r="Q5934">
        <v>2784523.59</v>
      </c>
      <c r="R5934">
        <v>2188106.0299999998</v>
      </c>
      <c r="S5934">
        <v>1749964.19</v>
      </c>
      <c r="T5934">
        <v>952983.3996</v>
      </c>
      <c r="U5934">
        <v>16653</v>
      </c>
      <c r="V5934">
        <v>29505</v>
      </c>
      <c r="W5934">
        <v>70916</v>
      </c>
      <c r="X5934">
        <v>3643548.53</v>
      </c>
      <c r="Y5934">
        <v>3009457.22</v>
      </c>
      <c r="Z5934">
        <v>2851506.55</v>
      </c>
      <c r="AA5934">
        <v>1031776.7304999999</v>
      </c>
      <c r="AB5934">
        <v>27916</v>
      </c>
      <c r="AC5934">
        <v>23640</v>
      </c>
      <c r="AD5934">
        <v>14911</v>
      </c>
      <c r="AE5934">
        <v>19595</v>
      </c>
      <c r="AF5934">
        <v>11608</v>
      </c>
      <c r="AG5934">
        <v>11203</v>
      </c>
      <c r="AH5934">
        <v>7325</v>
      </c>
      <c r="AI5934">
        <v>8446</v>
      </c>
      <c r="AJ5934">
        <v>16308</v>
      </c>
      <c r="AK5934">
        <v>12437</v>
      </c>
      <c r="AL5934">
        <v>7586</v>
      </c>
      <c r="AM5934">
        <v>11149</v>
      </c>
    </row>
    <row r="5935" spans="1:39" x14ac:dyDescent="0.15">
      <c r="A5935" t="s">
        <v>214</v>
      </c>
      <c r="B5935">
        <v>70</v>
      </c>
      <c r="C5935">
        <v>1</v>
      </c>
      <c r="D5935">
        <v>0</v>
      </c>
      <c r="E5935" t="s">
        <v>30</v>
      </c>
      <c r="F5935" t="s">
        <v>28</v>
      </c>
      <c r="G5935">
        <v>125</v>
      </c>
      <c r="H5935">
        <v>179</v>
      </c>
      <c r="I5935">
        <v>475</v>
      </c>
      <c r="J5935">
        <v>23902.49</v>
      </c>
      <c r="K5935">
        <v>20030.77</v>
      </c>
      <c r="L5935">
        <v>17698.2</v>
      </c>
      <c r="M5935">
        <v>6928.0141000000003</v>
      </c>
      <c r="N5935">
        <v>42</v>
      </c>
      <c r="O5935">
        <v>57</v>
      </c>
      <c r="P5935">
        <v>151</v>
      </c>
      <c r="Q5935">
        <v>7818.37</v>
      </c>
      <c r="R5935">
        <v>6560.82</v>
      </c>
      <c r="S5935">
        <v>4999.49</v>
      </c>
      <c r="T5935">
        <v>2326.3362999999999</v>
      </c>
      <c r="U5935">
        <v>83</v>
      </c>
      <c r="V5935">
        <v>122</v>
      </c>
      <c r="W5935">
        <v>324</v>
      </c>
      <c r="X5935">
        <v>16084.12</v>
      </c>
      <c r="Y5935">
        <v>13469.95</v>
      </c>
      <c r="Z5935">
        <v>12698.71</v>
      </c>
      <c r="AA5935">
        <v>4601.6778000000004</v>
      </c>
      <c r="AB5935">
        <v>123</v>
      </c>
      <c r="AC5935">
        <v>67</v>
      </c>
      <c r="AD5935">
        <v>23</v>
      </c>
      <c r="AE5935">
        <v>83</v>
      </c>
      <c r="AF5935">
        <v>41</v>
      </c>
      <c r="AG5935">
        <v>33</v>
      </c>
      <c r="AH5935">
        <v>14</v>
      </c>
      <c r="AI5935">
        <v>36</v>
      </c>
      <c r="AJ5935">
        <v>82</v>
      </c>
      <c r="AK5935">
        <v>34</v>
      </c>
      <c r="AL5935">
        <v>9</v>
      </c>
      <c r="AM5935">
        <v>47</v>
      </c>
    </row>
    <row r="5936" spans="1:39" x14ac:dyDescent="0.15">
      <c r="A5936" t="s">
        <v>214</v>
      </c>
      <c r="B5936">
        <v>70</v>
      </c>
      <c r="C5936">
        <v>1</v>
      </c>
      <c r="D5936">
        <v>0</v>
      </c>
      <c r="E5936" t="s">
        <v>30</v>
      </c>
      <c r="F5936" t="s">
        <v>29</v>
      </c>
      <c r="G5936">
        <v>56</v>
      </c>
      <c r="H5936">
        <v>88</v>
      </c>
      <c r="I5936">
        <v>232</v>
      </c>
      <c r="J5936">
        <v>12215.14</v>
      </c>
      <c r="K5936">
        <v>10072.57</v>
      </c>
      <c r="L5936">
        <v>8611.01</v>
      </c>
      <c r="M5936">
        <v>3435.1749</v>
      </c>
      <c r="N5936">
        <v>26</v>
      </c>
      <c r="O5936">
        <v>34</v>
      </c>
      <c r="P5936">
        <v>103</v>
      </c>
      <c r="Q5936">
        <v>5726.61</v>
      </c>
      <c r="R5936">
        <v>4620.8599999999997</v>
      </c>
      <c r="S5936">
        <v>3253.47</v>
      </c>
      <c r="T5936">
        <v>1665.5029999999999</v>
      </c>
      <c r="U5936">
        <v>30</v>
      </c>
      <c r="V5936">
        <v>54</v>
      </c>
      <c r="W5936">
        <v>129</v>
      </c>
      <c r="X5936">
        <v>6488.53</v>
      </c>
      <c r="Y5936">
        <v>5451.71</v>
      </c>
      <c r="Z5936">
        <v>5357.54</v>
      </c>
      <c r="AA5936">
        <v>1769.6719000000001</v>
      </c>
      <c r="AB5936">
        <v>55</v>
      </c>
      <c r="AC5936">
        <v>45</v>
      </c>
      <c r="AD5936">
        <v>26</v>
      </c>
      <c r="AE5936">
        <v>43</v>
      </c>
      <c r="AF5936">
        <v>25</v>
      </c>
      <c r="AG5936">
        <v>23</v>
      </c>
      <c r="AH5936">
        <v>14</v>
      </c>
      <c r="AI5936">
        <v>21</v>
      </c>
      <c r="AJ5936">
        <v>30</v>
      </c>
      <c r="AK5936">
        <v>22</v>
      </c>
      <c r="AL5936">
        <v>12</v>
      </c>
      <c r="AM5936">
        <v>22</v>
      </c>
    </row>
    <row r="5937" spans="1:39" x14ac:dyDescent="0.15">
      <c r="A5937" t="s">
        <v>214</v>
      </c>
      <c r="B5937">
        <v>70</v>
      </c>
      <c r="C5937">
        <v>1</v>
      </c>
      <c r="D5937">
        <v>0</v>
      </c>
      <c r="E5937" t="s">
        <v>29</v>
      </c>
      <c r="F5937" t="s">
        <v>28</v>
      </c>
      <c r="G5937">
        <v>559</v>
      </c>
      <c r="H5937">
        <v>871</v>
      </c>
      <c r="I5937">
        <v>2703</v>
      </c>
      <c r="J5937">
        <v>129528.46</v>
      </c>
      <c r="K5937">
        <v>100771.19</v>
      </c>
      <c r="L5937">
        <v>88611.89</v>
      </c>
      <c r="M5937">
        <v>42601.6679</v>
      </c>
      <c r="N5937">
        <v>205</v>
      </c>
      <c r="O5937">
        <v>327</v>
      </c>
      <c r="P5937">
        <v>1184</v>
      </c>
      <c r="Q5937">
        <v>50461.98</v>
      </c>
      <c r="R5937">
        <v>37577.94</v>
      </c>
      <c r="S5937">
        <v>28456.28</v>
      </c>
      <c r="T5937">
        <v>20372.945500000002</v>
      </c>
      <c r="U5937">
        <v>354</v>
      </c>
      <c r="V5937">
        <v>544</v>
      </c>
      <c r="W5937">
        <v>1519</v>
      </c>
      <c r="X5937">
        <v>79066.48</v>
      </c>
      <c r="Y5937">
        <v>63193.25</v>
      </c>
      <c r="Z5937">
        <v>60155.61</v>
      </c>
      <c r="AA5937">
        <v>22228.722399999999</v>
      </c>
      <c r="AB5937">
        <v>544</v>
      </c>
      <c r="AC5937">
        <v>288</v>
      </c>
      <c r="AD5937">
        <v>152</v>
      </c>
      <c r="AE5937">
        <v>244</v>
      </c>
      <c r="AF5937">
        <v>193</v>
      </c>
      <c r="AG5937">
        <v>200</v>
      </c>
      <c r="AH5937">
        <v>114</v>
      </c>
      <c r="AI5937">
        <v>151</v>
      </c>
      <c r="AJ5937">
        <v>351</v>
      </c>
      <c r="AK5937">
        <v>88</v>
      </c>
      <c r="AL5937">
        <v>38</v>
      </c>
      <c r="AM5937">
        <v>93</v>
      </c>
    </row>
    <row r="5938" spans="1:39" x14ac:dyDescent="0.15">
      <c r="A5938" t="s">
        <v>214</v>
      </c>
      <c r="B5938">
        <v>70</v>
      </c>
      <c r="C5938">
        <v>1</v>
      </c>
      <c r="D5938">
        <v>0</v>
      </c>
      <c r="E5938" t="s">
        <v>29</v>
      </c>
      <c r="F5938" t="s">
        <v>29</v>
      </c>
      <c r="G5938">
        <v>469</v>
      </c>
      <c r="H5938">
        <v>926</v>
      </c>
      <c r="I5938">
        <v>2687</v>
      </c>
      <c r="J5938">
        <v>122135.97</v>
      </c>
      <c r="K5938">
        <v>92285.6</v>
      </c>
      <c r="L5938">
        <v>82689.33</v>
      </c>
      <c r="M5938">
        <v>40915.7788</v>
      </c>
      <c r="N5938">
        <v>218</v>
      </c>
      <c r="O5938">
        <v>414</v>
      </c>
      <c r="P5938">
        <v>1414</v>
      </c>
      <c r="Q5938">
        <v>59819.46</v>
      </c>
      <c r="R5938">
        <v>43511.3</v>
      </c>
      <c r="S5938">
        <v>36071.11</v>
      </c>
      <c r="T5938">
        <v>23043.4323</v>
      </c>
      <c r="U5938">
        <v>251</v>
      </c>
      <c r="V5938">
        <v>512</v>
      </c>
      <c r="W5938">
        <v>1273</v>
      </c>
      <c r="X5938">
        <v>62316.51</v>
      </c>
      <c r="Y5938">
        <v>48774.3</v>
      </c>
      <c r="Z5938">
        <v>46618.22</v>
      </c>
      <c r="AA5938">
        <v>17872.3465</v>
      </c>
      <c r="AB5938">
        <v>462</v>
      </c>
      <c r="AC5938">
        <v>347</v>
      </c>
      <c r="AD5938">
        <v>240</v>
      </c>
      <c r="AE5938">
        <v>291</v>
      </c>
      <c r="AF5938">
        <v>216</v>
      </c>
      <c r="AG5938">
        <v>215</v>
      </c>
      <c r="AH5938">
        <v>163</v>
      </c>
      <c r="AI5938">
        <v>167</v>
      </c>
      <c r="AJ5938">
        <v>246</v>
      </c>
      <c r="AK5938">
        <v>132</v>
      </c>
      <c r="AL5938">
        <v>77</v>
      </c>
      <c r="AM5938">
        <v>124</v>
      </c>
    </row>
    <row r="5939" spans="1:39" x14ac:dyDescent="0.15">
      <c r="A5939" t="s">
        <v>214</v>
      </c>
      <c r="B5939">
        <v>70</v>
      </c>
      <c r="C5939">
        <v>1</v>
      </c>
      <c r="D5939">
        <v>0</v>
      </c>
      <c r="E5939" t="s">
        <v>32</v>
      </c>
      <c r="F5939" t="s">
        <v>28</v>
      </c>
      <c r="G5939">
        <v>6720</v>
      </c>
      <c r="H5939">
        <v>10221</v>
      </c>
      <c r="I5939">
        <v>31422</v>
      </c>
      <c r="J5939">
        <v>1662512.33</v>
      </c>
      <c r="K5939">
        <v>1273403.5900000001</v>
      </c>
      <c r="L5939">
        <v>1177529.01</v>
      </c>
      <c r="M5939">
        <v>470349.95510000002</v>
      </c>
      <c r="N5939">
        <v>1277</v>
      </c>
      <c r="O5939">
        <v>1968</v>
      </c>
      <c r="P5939">
        <v>6088</v>
      </c>
      <c r="Q5939">
        <v>313642.63</v>
      </c>
      <c r="R5939">
        <v>232812.65</v>
      </c>
      <c r="S5939">
        <v>169679.73</v>
      </c>
      <c r="T5939">
        <v>103030.6023</v>
      </c>
      <c r="U5939">
        <v>5443</v>
      </c>
      <c r="V5939">
        <v>8253</v>
      </c>
      <c r="W5939">
        <v>25334</v>
      </c>
      <c r="X5939">
        <v>1348869.7</v>
      </c>
      <c r="Y5939">
        <v>1040590.94</v>
      </c>
      <c r="Z5939">
        <v>1007849.28</v>
      </c>
      <c r="AA5939">
        <v>367319.35279999999</v>
      </c>
      <c r="AB5939">
        <v>6624</v>
      </c>
      <c r="AC5939">
        <v>3850</v>
      </c>
      <c r="AD5939">
        <v>1546</v>
      </c>
      <c r="AE5939">
        <v>4497</v>
      </c>
      <c r="AF5939">
        <v>1242</v>
      </c>
      <c r="AG5939">
        <v>1009</v>
      </c>
      <c r="AH5939">
        <v>466</v>
      </c>
      <c r="AI5939">
        <v>1018</v>
      </c>
      <c r="AJ5939">
        <v>5382</v>
      </c>
      <c r="AK5939">
        <v>2841</v>
      </c>
      <c r="AL5939">
        <v>1080</v>
      </c>
      <c r="AM5939">
        <v>3479</v>
      </c>
    </row>
    <row r="5940" spans="1:39" x14ac:dyDescent="0.15">
      <c r="A5940" t="s">
        <v>214</v>
      </c>
      <c r="B5940">
        <v>70</v>
      </c>
      <c r="C5940">
        <v>1</v>
      </c>
      <c r="D5940">
        <v>0</v>
      </c>
      <c r="E5940" t="s">
        <v>32</v>
      </c>
      <c r="F5940" t="s">
        <v>29</v>
      </c>
      <c r="G5940">
        <v>4489</v>
      </c>
      <c r="H5940">
        <v>8852</v>
      </c>
      <c r="I5940">
        <v>24392</v>
      </c>
      <c r="J5940">
        <v>1238069.0900000001</v>
      </c>
      <c r="K5940">
        <v>927306.14</v>
      </c>
      <c r="L5940">
        <v>868767.51</v>
      </c>
      <c r="M5940">
        <v>367728.57089999999</v>
      </c>
      <c r="N5940">
        <v>1007</v>
      </c>
      <c r="O5940">
        <v>2050</v>
      </c>
      <c r="P5940">
        <v>5851</v>
      </c>
      <c r="Q5940">
        <v>279454.7</v>
      </c>
      <c r="R5940">
        <v>203337.54</v>
      </c>
      <c r="S5940">
        <v>166545.70000000001</v>
      </c>
      <c r="T5940">
        <v>97030.218900000007</v>
      </c>
      <c r="U5940">
        <v>3482</v>
      </c>
      <c r="V5940">
        <v>6802</v>
      </c>
      <c r="W5940">
        <v>18541</v>
      </c>
      <c r="X5940">
        <v>958614.39</v>
      </c>
      <c r="Y5940">
        <v>723968.6</v>
      </c>
      <c r="Z5940">
        <v>702221.81</v>
      </c>
      <c r="AA5940">
        <v>270698.35200000001</v>
      </c>
      <c r="AB5940">
        <v>4453</v>
      </c>
      <c r="AC5940">
        <v>3628</v>
      </c>
      <c r="AD5940">
        <v>2370</v>
      </c>
      <c r="AE5940">
        <v>3707</v>
      </c>
      <c r="AF5940">
        <v>999</v>
      </c>
      <c r="AG5940">
        <v>907</v>
      </c>
      <c r="AH5940">
        <v>639</v>
      </c>
      <c r="AI5940">
        <v>858</v>
      </c>
      <c r="AJ5940">
        <v>3454</v>
      </c>
      <c r="AK5940">
        <v>2721</v>
      </c>
      <c r="AL5940">
        <v>1731</v>
      </c>
      <c r="AM5940">
        <v>2849</v>
      </c>
    </row>
    <row r="5941" spans="1:39" x14ac:dyDescent="0.15">
      <c r="A5941" t="s">
        <v>214</v>
      </c>
      <c r="B5941">
        <v>70</v>
      </c>
      <c r="C5941">
        <v>1</v>
      </c>
      <c r="D5941">
        <v>1</v>
      </c>
      <c r="E5941" t="s">
        <v>28</v>
      </c>
      <c r="F5941" t="s">
        <v>28</v>
      </c>
      <c r="G5941">
        <v>41494</v>
      </c>
      <c r="H5941">
        <v>73477</v>
      </c>
      <c r="I5941">
        <v>184858</v>
      </c>
      <c r="J5941">
        <v>8730912.5299999993</v>
      </c>
      <c r="K5941">
        <v>7526632.1100000003</v>
      </c>
      <c r="L5941">
        <v>6473153.7800000003</v>
      </c>
      <c r="M5941">
        <v>2777253.1582999998</v>
      </c>
      <c r="N5941">
        <v>19500</v>
      </c>
      <c r="O5941">
        <v>33012</v>
      </c>
      <c r="P5941">
        <v>94870</v>
      </c>
      <c r="Q5941">
        <v>4161962.23</v>
      </c>
      <c r="R5941">
        <v>3558803.22</v>
      </c>
      <c r="S5941">
        <v>2711290.49</v>
      </c>
      <c r="T5941">
        <v>1526596.605</v>
      </c>
      <c r="U5941">
        <v>21994</v>
      </c>
      <c r="V5941">
        <v>40465</v>
      </c>
      <c r="W5941">
        <v>89988</v>
      </c>
      <c r="X5941">
        <v>4568950.3</v>
      </c>
      <c r="Y5941">
        <v>3967828.89</v>
      </c>
      <c r="Z5941">
        <v>3761863.29</v>
      </c>
      <c r="AA5941">
        <v>1250656.5533</v>
      </c>
      <c r="AB5941">
        <v>39615</v>
      </c>
      <c r="AC5941">
        <v>36804</v>
      </c>
      <c r="AD5941">
        <v>13139</v>
      </c>
      <c r="AE5941">
        <v>34829</v>
      </c>
      <c r="AF5941">
        <v>18596</v>
      </c>
      <c r="AG5941">
        <v>18144</v>
      </c>
      <c r="AH5941">
        <v>7781</v>
      </c>
      <c r="AI5941">
        <v>17251</v>
      </c>
      <c r="AJ5941">
        <v>21019</v>
      </c>
      <c r="AK5941">
        <v>18660</v>
      </c>
      <c r="AL5941">
        <v>5358</v>
      </c>
      <c r="AM5941">
        <v>17578</v>
      </c>
    </row>
    <row r="5942" spans="1:39" x14ac:dyDescent="0.15">
      <c r="A5942" t="s">
        <v>214</v>
      </c>
      <c r="B5942">
        <v>70</v>
      </c>
      <c r="C5942">
        <v>1</v>
      </c>
      <c r="D5942">
        <v>1</v>
      </c>
      <c r="E5942" t="s">
        <v>28</v>
      </c>
      <c r="F5942" t="s">
        <v>29</v>
      </c>
      <c r="G5942">
        <v>58383</v>
      </c>
      <c r="H5942">
        <v>129536</v>
      </c>
      <c r="I5942">
        <v>298466</v>
      </c>
      <c r="J5942">
        <v>13685058.390000001</v>
      </c>
      <c r="K5942">
        <v>11578896.279999999</v>
      </c>
      <c r="L5942">
        <v>10213375.970000001</v>
      </c>
      <c r="M5942">
        <v>4364009.1623</v>
      </c>
      <c r="N5942">
        <v>27288</v>
      </c>
      <c r="O5942">
        <v>57744</v>
      </c>
      <c r="P5942">
        <v>151588</v>
      </c>
      <c r="Q5942">
        <v>6494768.3399999999</v>
      </c>
      <c r="R5942">
        <v>5440128.04</v>
      </c>
      <c r="S5942">
        <v>4353488.43</v>
      </c>
      <c r="T5942">
        <v>2362462.9201000002</v>
      </c>
      <c r="U5942">
        <v>31095</v>
      </c>
      <c r="V5942">
        <v>71792</v>
      </c>
      <c r="W5942">
        <v>146878</v>
      </c>
      <c r="X5942">
        <v>7190290.0499999998</v>
      </c>
      <c r="Y5942">
        <v>6138768.2400000002</v>
      </c>
      <c r="Z5942">
        <v>5859887.54</v>
      </c>
      <c r="AA5942">
        <v>2001546.2422</v>
      </c>
      <c r="AB5942">
        <v>56483</v>
      </c>
      <c r="AC5942">
        <v>54727</v>
      </c>
      <c r="AD5942">
        <v>28645</v>
      </c>
      <c r="AE5942">
        <v>53302</v>
      </c>
      <c r="AF5942">
        <v>26394</v>
      </c>
      <c r="AG5942">
        <v>25913</v>
      </c>
      <c r="AH5942">
        <v>15854</v>
      </c>
      <c r="AI5942">
        <v>25347</v>
      </c>
      <c r="AJ5942">
        <v>30089</v>
      </c>
      <c r="AK5942">
        <v>28814</v>
      </c>
      <c r="AL5942">
        <v>12791</v>
      </c>
      <c r="AM5942">
        <v>27955</v>
      </c>
    </row>
    <row r="5943" spans="1:39" x14ac:dyDescent="0.15">
      <c r="A5943" t="s">
        <v>214</v>
      </c>
      <c r="B5943">
        <v>70</v>
      </c>
      <c r="C5943">
        <v>1</v>
      </c>
      <c r="D5943">
        <v>1</v>
      </c>
      <c r="E5943" t="s">
        <v>30</v>
      </c>
      <c r="F5943" t="s">
        <v>28</v>
      </c>
      <c r="G5943">
        <v>4039</v>
      </c>
      <c r="H5943">
        <v>7290</v>
      </c>
      <c r="I5943">
        <v>17692</v>
      </c>
      <c r="J5943">
        <v>853001.65</v>
      </c>
      <c r="K5943">
        <v>741067.87</v>
      </c>
      <c r="L5943">
        <v>629002.43000000005</v>
      </c>
      <c r="M5943">
        <v>264348.28379999998</v>
      </c>
      <c r="N5943">
        <v>1808</v>
      </c>
      <c r="O5943">
        <v>3093</v>
      </c>
      <c r="P5943">
        <v>8424</v>
      </c>
      <c r="Q5943">
        <v>385557.1</v>
      </c>
      <c r="R5943">
        <v>334388.89</v>
      </c>
      <c r="S5943">
        <v>244854.39999999999</v>
      </c>
      <c r="T5943">
        <v>136833.55470000001</v>
      </c>
      <c r="U5943">
        <v>2231</v>
      </c>
      <c r="V5943">
        <v>4197</v>
      </c>
      <c r="W5943">
        <v>9268</v>
      </c>
      <c r="X5943">
        <v>467444.55</v>
      </c>
      <c r="Y5943">
        <v>406678.98</v>
      </c>
      <c r="Z5943">
        <v>384148.03</v>
      </c>
      <c r="AA5943">
        <v>127514.7291</v>
      </c>
      <c r="AB5943">
        <v>3787</v>
      </c>
      <c r="AC5943">
        <v>3702</v>
      </c>
      <c r="AD5943">
        <v>1074</v>
      </c>
      <c r="AE5943">
        <v>3940</v>
      </c>
      <c r="AF5943">
        <v>1701</v>
      </c>
      <c r="AG5943">
        <v>1672</v>
      </c>
      <c r="AH5943">
        <v>630</v>
      </c>
      <c r="AI5943">
        <v>1772</v>
      </c>
      <c r="AJ5943">
        <v>2086</v>
      </c>
      <c r="AK5943">
        <v>2030</v>
      </c>
      <c r="AL5943">
        <v>444</v>
      </c>
      <c r="AM5943">
        <v>2168</v>
      </c>
    </row>
    <row r="5944" spans="1:39" x14ac:dyDescent="0.15">
      <c r="A5944" t="s">
        <v>214</v>
      </c>
      <c r="B5944">
        <v>70</v>
      </c>
      <c r="C5944">
        <v>1</v>
      </c>
      <c r="D5944">
        <v>1</v>
      </c>
      <c r="E5944" t="s">
        <v>30</v>
      </c>
      <c r="F5944" t="s">
        <v>29</v>
      </c>
      <c r="G5944">
        <v>6425</v>
      </c>
      <c r="H5944">
        <v>14187</v>
      </c>
      <c r="I5944">
        <v>31687</v>
      </c>
      <c r="J5944">
        <v>1485618.26</v>
      </c>
      <c r="K5944">
        <v>1264557.83</v>
      </c>
      <c r="L5944">
        <v>1113451.42</v>
      </c>
      <c r="M5944">
        <v>463915.99129999999</v>
      </c>
      <c r="N5944">
        <v>2733</v>
      </c>
      <c r="O5944">
        <v>5741</v>
      </c>
      <c r="P5944">
        <v>14697</v>
      </c>
      <c r="Q5944">
        <v>645968.99</v>
      </c>
      <c r="R5944">
        <v>546282.87</v>
      </c>
      <c r="S5944">
        <v>431048.72</v>
      </c>
      <c r="T5944">
        <v>230426.87409999999</v>
      </c>
      <c r="U5944">
        <v>3692</v>
      </c>
      <c r="V5944">
        <v>8446</v>
      </c>
      <c r="W5944">
        <v>16990</v>
      </c>
      <c r="X5944">
        <v>839649.27</v>
      </c>
      <c r="Y5944">
        <v>718274.96</v>
      </c>
      <c r="Z5944">
        <v>682402.7</v>
      </c>
      <c r="AA5944">
        <v>233489.11720000001</v>
      </c>
      <c r="AB5944">
        <v>6084</v>
      </c>
      <c r="AC5944">
        <v>6141</v>
      </c>
      <c r="AD5944">
        <v>2888</v>
      </c>
      <c r="AE5944">
        <v>6256</v>
      </c>
      <c r="AF5944">
        <v>2607</v>
      </c>
      <c r="AG5944">
        <v>2623</v>
      </c>
      <c r="AH5944">
        <v>1523</v>
      </c>
      <c r="AI5944">
        <v>2660</v>
      </c>
      <c r="AJ5944">
        <v>3477</v>
      </c>
      <c r="AK5944">
        <v>3518</v>
      </c>
      <c r="AL5944">
        <v>1365</v>
      </c>
      <c r="AM5944">
        <v>3596</v>
      </c>
    </row>
    <row r="5945" spans="1:39" x14ac:dyDescent="0.15">
      <c r="A5945" t="s">
        <v>214</v>
      </c>
      <c r="B5945">
        <v>70</v>
      </c>
      <c r="C5945">
        <v>1</v>
      </c>
      <c r="D5945">
        <v>1</v>
      </c>
      <c r="E5945" t="s">
        <v>29</v>
      </c>
      <c r="F5945" t="s">
        <v>28</v>
      </c>
      <c r="G5945">
        <v>19995</v>
      </c>
      <c r="H5945">
        <v>37919</v>
      </c>
      <c r="I5945">
        <v>96091</v>
      </c>
      <c r="J5945">
        <v>4552511.04</v>
      </c>
      <c r="K5945">
        <v>3760151.98</v>
      </c>
      <c r="L5945">
        <v>3328324.06</v>
      </c>
      <c r="M5945">
        <v>1415570.9502999999</v>
      </c>
      <c r="N5945">
        <v>6940</v>
      </c>
      <c r="O5945">
        <v>12000</v>
      </c>
      <c r="P5945">
        <v>36593</v>
      </c>
      <c r="Q5945">
        <v>1576324.12</v>
      </c>
      <c r="R5945">
        <v>1300006.2</v>
      </c>
      <c r="S5945">
        <v>987607.35</v>
      </c>
      <c r="T5945">
        <v>592707.06299999997</v>
      </c>
      <c r="U5945">
        <v>13055</v>
      </c>
      <c r="V5945">
        <v>25919</v>
      </c>
      <c r="W5945">
        <v>59498</v>
      </c>
      <c r="X5945">
        <v>2976186.92</v>
      </c>
      <c r="Y5945">
        <v>2460145.7799999998</v>
      </c>
      <c r="Z5945">
        <v>2340716.71</v>
      </c>
      <c r="AA5945">
        <v>822863.88729999994</v>
      </c>
      <c r="AB5945">
        <v>19041</v>
      </c>
      <c r="AC5945">
        <v>18425</v>
      </c>
      <c r="AD5945">
        <v>6556</v>
      </c>
      <c r="AE5945">
        <v>19226</v>
      </c>
      <c r="AF5945">
        <v>6600</v>
      </c>
      <c r="AG5945">
        <v>6447</v>
      </c>
      <c r="AH5945">
        <v>2911</v>
      </c>
      <c r="AI5945">
        <v>6696</v>
      </c>
      <c r="AJ5945">
        <v>12441</v>
      </c>
      <c r="AK5945">
        <v>11978</v>
      </c>
      <c r="AL5945">
        <v>3645</v>
      </c>
      <c r="AM5945">
        <v>12530</v>
      </c>
    </row>
    <row r="5946" spans="1:39" x14ac:dyDescent="0.15">
      <c r="A5946" t="s">
        <v>214</v>
      </c>
      <c r="B5946">
        <v>70</v>
      </c>
      <c r="C5946">
        <v>1</v>
      </c>
      <c r="D5946">
        <v>1</v>
      </c>
      <c r="E5946" t="s">
        <v>29</v>
      </c>
      <c r="F5946" t="s">
        <v>29</v>
      </c>
      <c r="G5946">
        <v>46456</v>
      </c>
      <c r="H5946">
        <v>110894</v>
      </c>
      <c r="I5946">
        <v>253459</v>
      </c>
      <c r="J5946">
        <v>11792744.800000001</v>
      </c>
      <c r="K5946">
        <v>9533206.3399999999</v>
      </c>
      <c r="L5946">
        <v>8683326.1799999997</v>
      </c>
      <c r="M5946">
        <v>3634494.8245999999</v>
      </c>
      <c r="N5946">
        <v>14333</v>
      </c>
      <c r="O5946">
        <v>30913</v>
      </c>
      <c r="P5946">
        <v>84508</v>
      </c>
      <c r="Q5946">
        <v>3629073.52</v>
      </c>
      <c r="R5946">
        <v>2923249.15</v>
      </c>
      <c r="S5946">
        <v>2358214.98</v>
      </c>
      <c r="T5946">
        <v>1335742.0745999999</v>
      </c>
      <c r="U5946">
        <v>32123</v>
      </c>
      <c r="V5946">
        <v>79981</v>
      </c>
      <c r="W5946">
        <v>168951</v>
      </c>
      <c r="X5946">
        <v>8163671.2800000003</v>
      </c>
      <c r="Y5946">
        <v>6609957.1900000004</v>
      </c>
      <c r="Z5946">
        <v>6325111.2000000002</v>
      </c>
      <c r="AA5946">
        <v>2298752.75</v>
      </c>
      <c r="AB5946">
        <v>44802</v>
      </c>
      <c r="AC5946">
        <v>44341</v>
      </c>
      <c r="AD5946">
        <v>22925</v>
      </c>
      <c r="AE5946">
        <v>45274</v>
      </c>
      <c r="AF5946">
        <v>13826</v>
      </c>
      <c r="AG5946">
        <v>13629</v>
      </c>
      <c r="AH5946">
        <v>8712</v>
      </c>
      <c r="AI5946">
        <v>14004</v>
      </c>
      <c r="AJ5946">
        <v>30976</v>
      </c>
      <c r="AK5946">
        <v>30712</v>
      </c>
      <c r="AL5946">
        <v>14213</v>
      </c>
      <c r="AM5946">
        <v>31270</v>
      </c>
    </row>
    <row r="5947" spans="1:39" x14ac:dyDescent="0.15">
      <c r="A5947" t="s">
        <v>214</v>
      </c>
      <c r="B5947">
        <v>70</v>
      </c>
      <c r="C5947">
        <v>1</v>
      </c>
      <c r="D5947">
        <v>1</v>
      </c>
      <c r="E5947" t="s">
        <v>31</v>
      </c>
      <c r="F5947" t="s">
        <v>28</v>
      </c>
      <c r="G5947">
        <v>47</v>
      </c>
      <c r="H5947">
        <v>130</v>
      </c>
      <c r="I5947">
        <v>292</v>
      </c>
      <c r="J5947">
        <v>12418.29</v>
      </c>
      <c r="K5947">
        <v>10129.23</v>
      </c>
      <c r="L5947">
        <v>8976.09</v>
      </c>
      <c r="M5947">
        <v>3976.3175000000001</v>
      </c>
      <c r="N5947">
        <v>15</v>
      </c>
      <c r="O5947">
        <v>39</v>
      </c>
      <c r="P5947">
        <v>98</v>
      </c>
      <c r="Q5947">
        <v>3693.29</v>
      </c>
      <c r="R5947">
        <v>3044.95</v>
      </c>
      <c r="S5947">
        <v>2427.56</v>
      </c>
      <c r="T5947">
        <v>1425.9349999999999</v>
      </c>
      <c r="U5947">
        <v>32</v>
      </c>
      <c r="V5947">
        <v>91</v>
      </c>
      <c r="W5947">
        <v>194</v>
      </c>
      <c r="X5947">
        <v>8725</v>
      </c>
      <c r="Y5947">
        <v>7084.28</v>
      </c>
      <c r="Z5947">
        <v>6548.53</v>
      </c>
      <c r="AA5947">
        <v>2550.3825000000002</v>
      </c>
      <c r="AB5947">
        <v>45</v>
      </c>
      <c r="AC5947">
        <v>45</v>
      </c>
      <c r="AD5947">
        <v>14</v>
      </c>
      <c r="AE5947">
        <v>45</v>
      </c>
      <c r="AF5947">
        <v>14</v>
      </c>
      <c r="AG5947">
        <v>14</v>
      </c>
      <c r="AH5947">
        <v>10</v>
      </c>
      <c r="AI5947">
        <v>15</v>
      </c>
      <c r="AJ5947">
        <v>31</v>
      </c>
      <c r="AK5947">
        <v>31</v>
      </c>
      <c r="AL5947">
        <v>4</v>
      </c>
      <c r="AM5947">
        <v>30</v>
      </c>
    </row>
    <row r="5948" spans="1:39" x14ac:dyDescent="0.15">
      <c r="A5948" t="s">
        <v>214</v>
      </c>
      <c r="B5948">
        <v>70</v>
      </c>
      <c r="C5948">
        <v>1</v>
      </c>
      <c r="D5948">
        <v>1</v>
      </c>
      <c r="E5948" t="s">
        <v>31</v>
      </c>
      <c r="F5948" t="s">
        <v>29</v>
      </c>
      <c r="G5948">
        <v>65</v>
      </c>
      <c r="H5948">
        <v>199</v>
      </c>
      <c r="I5948">
        <v>399</v>
      </c>
      <c r="J5948">
        <v>18433.95</v>
      </c>
      <c r="K5948">
        <v>14952.32</v>
      </c>
      <c r="L5948">
        <v>13318.98</v>
      </c>
      <c r="M5948">
        <v>5970.0823</v>
      </c>
      <c r="N5948">
        <v>20</v>
      </c>
      <c r="O5948">
        <v>51</v>
      </c>
      <c r="P5948">
        <v>143</v>
      </c>
      <c r="Q5948">
        <v>6150.93</v>
      </c>
      <c r="R5948">
        <v>4786.84</v>
      </c>
      <c r="S5948">
        <v>3684.79</v>
      </c>
      <c r="T5948">
        <v>2498.0185999999999</v>
      </c>
      <c r="U5948">
        <v>45</v>
      </c>
      <c r="V5948">
        <v>148</v>
      </c>
      <c r="W5948">
        <v>256</v>
      </c>
      <c r="X5948">
        <v>12283.02</v>
      </c>
      <c r="Y5948">
        <v>10165.48</v>
      </c>
      <c r="Z5948">
        <v>9634.19</v>
      </c>
      <c r="AA5948">
        <v>3472.0637000000002</v>
      </c>
      <c r="AB5948">
        <v>59</v>
      </c>
      <c r="AC5948">
        <v>63</v>
      </c>
      <c r="AD5948">
        <v>33</v>
      </c>
      <c r="AE5948">
        <v>64</v>
      </c>
      <c r="AF5948">
        <v>18</v>
      </c>
      <c r="AG5948">
        <v>19</v>
      </c>
      <c r="AH5948">
        <v>15</v>
      </c>
      <c r="AI5948">
        <v>19</v>
      </c>
      <c r="AJ5948">
        <v>41</v>
      </c>
      <c r="AK5948">
        <v>44</v>
      </c>
      <c r="AL5948">
        <v>18</v>
      </c>
      <c r="AM5948">
        <v>45</v>
      </c>
    </row>
    <row r="5949" spans="1:39" x14ac:dyDescent="0.15">
      <c r="A5949" t="s">
        <v>214</v>
      </c>
      <c r="B5949">
        <v>70</v>
      </c>
      <c r="C5949">
        <v>1</v>
      </c>
      <c r="D5949">
        <v>1</v>
      </c>
      <c r="E5949" t="s">
        <v>32</v>
      </c>
      <c r="F5949" t="s">
        <v>28</v>
      </c>
      <c r="G5949">
        <v>1434</v>
      </c>
      <c r="H5949">
        <v>2824</v>
      </c>
      <c r="I5949">
        <v>7327</v>
      </c>
      <c r="J5949">
        <v>367977.24</v>
      </c>
      <c r="K5949">
        <v>292952.37</v>
      </c>
      <c r="L5949">
        <v>266204.13</v>
      </c>
      <c r="M5949">
        <v>106608.32610000001</v>
      </c>
      <c r="N5949">
        <v>414</v>
      </c>
      <c r="O5949">
        <v>835</v>
      </c>
      <c r="P5949">
        <v>2307</v>
      </c>
      <c r="Q5949">
        <v>103687.36</v>
      </c>
      <c r="R5949">
        <v>82035.61</v>
      </c>
      <c r="S5949">
        <v>63930.559999999998</v>
      </c>
      <c r="T5949">
        <v>36424.366999999998</v>
      </c>
      <c r="U5949">
        <v>1020</v>
      </c>
      <c r="V5949">
        <v>1989</v>
      </c>
      <c r="W5949">
        <v>5020</v>
      </c>
      <c r="X5949">
        <v>264289.88</v>
      </c>
      <c r="Y5949">
        <v>210916.76</v>
      </c>
      <c r="Z5949">
        <v>202273.57</v>
      </c>
      <c r="AA5949">
        <v>70183.959099999993</v>
      </c>
      <c r="AB5949">
        <v>1388</v>
      </c>
      <c r="AC5949">
        <v>1277</v>
      </c>
      <c r="AD5949">
        <v>450</v>
      </c>
      <c r="AE5949">
        <v>1298</v>
      </c>
      <c r="AF5949">
        <v>397</v>
      </c>
      <c r="AG5949">
        <v>359</v>
      </c>
      <c r="AH5949">
        <v>153</v>
      </c>
      <c r="AI5949">
        <v>380</v>
      </c>
      <c r="AJ5949">
        <v>991</v>
      </c>
      <c r="AK5949">
        <v>918</v>
      </c>
      <c r="AL5949">
        <v>297</v>
      </c>
      <c r="AM5949">
        <v>918</v>
      </c>
    </row>
    <row r="5950" spans="1:39" x14ac:dyDescent="0.15">
      <c r="A5950" t="s">
        <v>214</v>
      </c>
      <c r="B5950">
        <v>70</v>
      </c>
      <c r="C5950">
        <v>1</v>
      </c>
      <c r="D5950">
        <v>1</v>
      </c>
      <c r="E5950" t="s">
        <v>32</v>
      </c>
      <c r="F5950" t="s">
        <v>29</v>
      </c>
      <c r="G5950">
        <v>2439</v>
      </c>
      <c r="H5950">
        <v>5972</v>
      </c>
      <c r="I5950">
        <v>14386</v>
      </c>
      <c r="J5950">
        <v>692545.14</v>
      </c>
      <c r="K5950">
        <v>538828.72</v>
      </c>
      <c r="L5950">
        <v>497802.41</v>
      </c>
      <c r="M5950">
        <v>210093.43890000001</v>
      </c>
      <c r="N5950">
        <v>706</v>
      </c>
      <c r="O5950">
        <v>1698</v>
      </c>
      <c r="P5950">
        <v>4468</v>
      </c>
      <c r="Q5950">
        <v>198719.89</v>
      </c>
      <c r="R5950">
        <v>155157.29999999999</v>
      </c>
      <c r="S5950">
        <v>127972.33</v>
      </c>
      <c r="T5950">
        <v>72418.024300000005</v>
      </c>
      <c r="U5950">
        <v>1733</v>
      </c>
      <c r="V5950">
        <v>4274</v>
      </c>
      <c r="W5950">
        <v>9918</v>
      </c>
      <c r="X5950">
        <v>493825.25</v>
      </c>
      <c r="Y5950">
        <v>383671.42</v>
      </c>
      <c r="Z5950">
        <v>369830.08</v>
      </c>
      <c r="AA5950">
        <v>137675.41459999999</v>
      </c>
      <c r="AB5950">
        <v>2378</v>
      </c>
      <c r="AC5950">
        <v>2274</v>
      </c>
      <c r="AD5950">
        <v>1204</v>
      </c>
      <c r="AE5950">
        <v>2279</v>
      </c>
      <c r="AF5950">
        <v>688</v>
      </c>
      <c r="AG5950">
        <v>633</v>
      </c>
      <c r="AH5950">
        <v>407</v>
      </c>
      <c r="AI5950">
        <v>662</v>
      </c>
      <c r="AJ5950">
        <v>1690</v>
      </c>
      <c r="AK5950">
        <v>1641</v>
      </c>
      <c r="AL5950">
        <v>797</v>
      </c>
      <c r="AM5950">
        <v>1617</v>
      </c>
    </row>
    <row r="5951" spans="1:39" x14ac:dyDescent="0.15">
      <c r="A5951" t="s">
        <v>214</v>
      </c>
      <c r="B5951">
        <v>70</v>
      </c>
      <c r="C5951">
        <v>1</v>
      </c>
      <c r="D5951">
        <v>2</v>
      </c>
      <c r="E5951" t="s">
        <v>28</v>
      </c>
      <c r="F5951" t="s">
        <v>28</v>
      </c>
      <c r="G5951">
        <v>73312</v>
      </c>
      <c r="H5951">
        <v>104877</v>
      </c>
      <c r="I5951">
        <v>287454</v>
      </c>
      <c r="J5951">
        <v>14654460.08</v>
      </c>
      <c r="K5951">
        <v>12433971.619999999</v>
      </c>
      <c r="L5951">
        <v>10798685.67</v>
      </c>
      <c r="M5951">
        <v>4380483.1036999999</v>
      </c>
      <c r="N5951">
        <v>28379</v>
      </c>
      <c r="O5951">
        <v>39800</v>
      </c>
      <c r="P5951">
        <v>122305</v>
      </c>
      <c r="Q5951">
        <v>5913247.0700000003</v>
      </c>
      <c r="R5951">
        <v>4886600.3899999997</v>
      </c>
      <c r="S5951">
        <v>3599787.38</v>
      </c>
      <c r="T5951">
        <v>2016308.4146</v>
      </c>
      <c r="U5951">
        <v>44933</v>
      </c>
      <c r="V5951">
        <v>65077</v>
      </c>
      <c r="W5951">
        <v>165149</v>
      </c>
      <c r="X5951">
        <v>8741213.0099999998</v>
      </c>
      <c r="Y5951">
        <v>7547371.2300000004</v>
      </c>
      <c r="Z5951">
        <v>7198898.29</v>
      </c>
      <c r="AA5951">
        <v>2364174.6891000001</v>
      </c>
      <c r="AB5951">
        <v>69573</v>
      </c>
      <c r="AC5951">
        <v>57079</v>
      </c>
      <c r="AD5951">
        <v>16995</v>
      </c>
      <c r="AE5951">
        <v>58344</v>
      </c>
      <c r="AF5951">
        <v>26854</v>
      </c>
      <c r="AG5951">
        <v>26418</v>
      </c>
      <c r="AH5951">
        <v>10236</v>
      </c>
      <c r="AI5951">
        <v>25277</v>
      </c>
      <c r="AJ5951">
        <v>42719</v>
      </c>
      <c r="AK5951">
        <v>30661</v>
      </c>
      <c r="AL5951">
        <v>6759</v>
      </c>
      <c r="AM5951">
        <v>33067</v>
      </c>
    </row>
    <row r="5952" spans="1:39" x14ac:dyDescent="0.15">
      <c r="A5952" t="s">
        <v>214</v>
      </c>
      <c r="B5952">
        <v>70</v>
      </c>
      <c r="C5952">
        <v>1</v>
      </c>
      <c r="D5952">
        <v>2</v>
      </c>
      <c r="E5952" t="s">
        <v>28</v>
      </c>
      <c r="F5952" t="s">
        <v>29</v>
      </c>
      <c r="G5952">
        <v>53947</v>
      </c>
      <c r="H5952">
        <v>92619</v>
      </c>
      <c r="I5952">
        <v>240078</v>
      </c>
      <c r="J5952">
        <v>11860447.83</v>
      </c>
      <c r="K5952">
        <v>9840917.1300000008</v>
      </c>
      <c r="L5952">
        <v>8652750.2400000002</v>
      </c>
      <c r="M5952">
        <v>3634099.1061999998</v>
      </c>
      <c r="N5952">
        <v>23415</v>
      </c>
      <c r="O5952">
        <v>38642</v>
      </c>
      <c r="P5952">
        <v>113320</v>
      </c>
      <c r="Q5952">
        <v>5325972.47</v>
      </c>
      <c r="R5952">
        <v>4327610.87</v>
      </c>
      <c r="S5952">
        <v>3392778.83</v>
      </c>
      <c r="T5952">
        <v>1819341.6767</v>
      </c>
      <c r="U5952">
        <v>30532</v>
      </c>
      <c r="V5952">
        <v>53977</v>
      </c>
      <c r="W5952">
        <v>126758</v>
      </c>
      <c r="X5952">
        <v>6534475.3600000003</v>
      </c>
      <c r="Y5952">
        <v>5513306.2599999998</v>
      </c>
      <c r="Z5952">
        <v>5259971.41</v>
      </c>
      <c r="AA5952">
        <v>1814757.4295000001</v>
      </c>
      <c r="AB5952">
        <v>52101</v>
      </c>
      <c r="AC5952">
        <v>48589</v>
      </c>
      <c r="AD5952">
        <v>23958</v>
      </c>
      <c r="AE5952">
        <v>47901</v>
      </c>
      <c r="AF5952">
        <v>22548</v>
      </c>
      <c r="AG5952">
        <v>22320</v>
      </c>
      <c r="AH5952">
        <v>12669</v>
      </c>
      <c r="AI5952">
        <v>21718</v>
      </c>
      <c r="AJ5952">
        <v>29553</v>
      </c>
      <c r="AK5952">
        <v>26269</v>
      </c>
      <c r="AL5952">
        <v>11289</v>
      </c>
      <c r="AM5952">
        <v>26183</v>
      </c>
    </row>
    <row r="5953" spans="1:39" x14ac:dyDescent="0.15">
      <c r="A5953" t="s">
        <v>214</v>
      </c>
      <c r="B5953">
        <v>70</v>
      </c>
      <c r="C5953">
        <v>1</v>
      </c>
      <c r="D5953">
        <v>2</v>
      </c>
      <c r="E5953" t="s">
        <v>30</v>
      </c>
      <c r="F5953" t="s">
        <v>28</v>
      </c>
      <c r="G5953">
        <v>8994</v>
      </c>
      <c r="H5953">
        <v>12858</v>
      </c>
      <c r="I5953">
        <v>35332</v>
      </c>
      <c r="J5953">
        <v>1811693.92</v>
      </c>
      <c r="K5953">
        <v>1539840.15</v>
      </c>
      <c r="L5953">
        <v>1327100.67</v>
      </c>
      <c r="M5953">
        <v>540306.14549999998</v>
      </c>
      <c r="N5953">
        <v>3291</v>
      </c>
      <c r="O5953">
        <v>4597</v>
      </c>
      <c r="P5953">
        <v>14129</v>
      </c>
      <c r="Q5953">
        <v>693290.81</v>
      </c>
      <c r="R5953">
        <v>574482.6</v>
      </c>
      <c r="S5953">
        <v>406055.98</v>
      </c>
      <c r="T5953">
        <v>234869.8358</v>
      </c>
      <c r="U5953">
        <v>5703</v>
      </c>
      <c r="V5953">
        <v>8261</v>
      </c>
      <c r="W5953">
        <v>21203</v>
      </c>
      <c r="X5953">
        <v>1118403.1100000001</v>
      </c>
      <c r="Y5953">
        <v>965357.55</v>
      </c>
      <c r="Z5953">
        <v>921044.69</v>
      </c>
      <c r="AA5953">
        <v>305436.30969999998</v>
      </c>
      <c r="AB5953">
        <v>8374</v>
      </c>
      <c r="AC5953">
        <v>7425</v>
      </c>
      <c r="AD5953">
        <v>1878</v>
      </c>
      <c r="AE5953">
        <v>8760</v>
      </c>
      <c r="AF5953">
        <v>3070</v>
      </c>
      <c r="AG5953">
        <v>3068</v>
      </c>
      <c r="AH5953">
        <v>1133</v>
      </c>
      <c r="AI5953">
        <v>3229</v>
      </c>
      <c r="AJ5953">
        <v>5304</v>
      </c>
      <c r="AK5953">
        <v>4357</v>
      </c>
      <c r="AL5953">
        <v>745</v>
      </c>
      <c r="AM5953">
        <v>5531</v>
      </c>
    </row>
    <row r="5954" spans="1:39" x14ac:dyDescent="0.15">
      <c r="A5954" t="s">
        <v>214</v>
      </c>
      <c r="B5954">
        <v>70</v>
      </c>
      <c r="C5954">
        <v>1</v>
      </c>
      <c r="D5954">
        <v>2</v>
      </c>
      <c r="E5954" t="s">
        <v>30</v>
      </c>
      <c r="F5954" t="s">
        <v>29</v>
      </c>
      <c r="G5954">
        <v>6086</v>
      </c>
      <c r="H5954">
        <v>10362</v>
      </c>
      <c r="I5954">
        <v>26788</v>
      </c>
      <c r="J5954">
        <v>1343329.5</v>
      </c>
      <c r="K5954">
        <v>1116927.26</v>
      </c>
      <c r="L5954">
        <v>977085.53</v>
      </c>
      <c r="M5954">
        <v>407324.73800000001</v>
      </c>
      <c r="N5954">
        <v>2532</v>
      </c>
      <c r="O5954">
        <v>4171</v>
      </c>
      <c r="P5954">
        <v>11987</v>
      </c>
      <c r="Q5954">
        <v>578663.73</v>
      </c>
      <c r="R5954">
        <v>472155.72</v>
      </c>
      <c r="S5954">
        <v>363549.15</v>
      </c>
      <c r="T5954">
        <v>194360.14499999999</v>
      </c>
      <c r="U5954">
        <v>3554</v>
      </c>
      <c r="V5954">
        <v>6191</v>
      </c>
      <c r="W5954">
        <v>14801</v>
      </c>
      <c r="X5954">
        <v>764665.77</v>
      </c>
      <c r="Y5954">
        <v>644771.54</v>
      </c>
      <c r="Z5954">
        <v>613536.38</v>
      </c>
      <c r="AA5954">
        <v>212964.59299999999</v>
      </c>
      <c r="AB5954">
        <v>5777</v>
      </c>
      <c r="AC5954">
        <v>5598</v>
      </c>
      <c r="AD5954">
        <v>2526</v>
      </c>
      <c r="AE5954">
        <v>5956</v>
      </c>
      <c r="AF5954">
        <v>2408</v>
      </c>
      <c r="AG5954">
        <v>2434</v>
      </c>
      <c r="AH5954">
        <v>1330</v>
      </c>
      <c r="AI5954">
        <v>2484</v>
      </c>
      <c r="AJ5954">
        <v>3369</v>
      </c>
      <c r="AK5954">
        <v>3164</v>
      </c>
      <c r="AL5954">
        <v>1196</v>
      </c>
      <c r="AM5954">
        <v>3472</v>
      </c>
    </row>
    <row r="5955" spans="1:39" x14ac:dyDescent="0.15">
      <c r="A5955" t="s">
        <v>214</v>
      </c>
      <c r="B5955">
        <v>70</v>
      </c>
      <c r="C5955">
        <v>1</v>
      </c>
      <c r="D5955">
        <v>2</v>
      </c>
      <c r="E5955" t="s">
        <v>29</v>
      </c>
      <c r="F5955" t="s">
        <v>28</v>
      </c>
      <c r="G5955">
        <v>20780</v>
      </c>
      <c r="H5955">
        <v>31868</v>
      </c>
      <c r="I5955">
        <v>89981</v>
      </c>
      <c r="J5955">
        <v>4538819.37</v>
      </c>
      <c r="K5955">
        <v>3655692.88</v>
      </c>
      <c r="L5955">
        <v>3227571</v>
      </c>
      <c r="M5955">
        <v>1358313.156</v>
      </c>
      <c r="N5955">
        <v>6702</v>
      </c>
      <c r="O5955">
        <v>9440</v>
      </c>
      <c r="P5955">
        <v>31089</v>
      </c>
      <c r="Q5955">
        <v>1477308.19</v>
      </c>
      <c r="R5955">
        <v>1174680.3999999999</v>
      </c>
      <c r="S5955">
        <v>861338.64</v>
      </c>
      <c r="T5955">
        <v>516735.60190000001</v>
      </c>
      <c r="U5955">
        <v>14078</v>
      </c>
      <c r="V5955">
        <v>22428</v>
      </c>
      <c r="W5955">
        <v>58892</v>
      </c>
      <c r="X5955">
        <v>3061511.18</v>
      </c>
      <c r="Y5955">
        <v>2481012.48</v>
      </c>
      <c r="Z5955">
        <v>2366232.36</v>
      </c>
      <c r="AA5955">
        <v>841577.55409999995</v>
      </c>
      <c r="AB5955">
        <v>19786</v>
      </c>
      <c r="AC5955">
        <v>18203</v>
      </c>
      <c r="AD5955">
        <v>5420</v>
      </c>
      <c r="AE5955">
        <v>20125</v>
      </c>
      <c r="AF5955">
        <v>6362</v>
      </c>
      <c r="AG5955">
        <v>6220</v>
      </c>
      <c r="AH5955">
        <v>2531</v>
      </c>
      <c r="AI5955">
        <v>6512</v>
      </c>
      <c r="AJ5955">
        <v>13424</v>
      </c>
      <c r="AK5955">
        <v>11983</v>
      </c>
      <c r="AL5955">
        <v>2889</v>
      </c>
      <c r="AM5955">
        <v>13613</v>
      </c>
    </row>
    <row r="5956" spans="1:39" x14ac:dyDescent="0.15">
      <c r="A5956" t="s">
        <v>214</v>
      </c>
      <c r="B5956">
        <v>70</v>
      </c>
      <c r="C5956">
        <v>1</v>
      </c>
      <c r="D5956">
        <v>2</v>
      </c>
      <c r="E5956" t="s">
        <v>29</v>
      </c>
      <c r="F5956" t="s">
        <v>29</v>
      </c>
      <c r="G5956">
        <v>25551</v>
      </c>
      <c r="H5956">
        <v>45543</v>
      </c>
      <c r="I5956">
        <v>120911</v>
      </c>
      <c r="J5956">
        <v>6012048.2300000004</v>
      </c>
      <c r="K5956">
        <v>4771421.47</v>
      </c>
      <c r="L5956">
        <v>4292232.12</v>
      </c>
      <c r="M5956">
        <v>1815385.4598999999</v>
      </c>
      <c r="N5956">
        <v>8219</v>
      </c>
      <c r="O5956">
        <v>13364</v>
      </c>
      <c r="P5956">
        <v>41766</v>
      </c>
      <c r="Q5956">
        <v>1940940.55</v>
      </c>
      <c r="R5956">
        <v>1513646.34</v>
      </c>
      <c r="S5956">
        <v>1176532.03</v>
      </c>
      <c r="T5956">
        <v>681391.45830000006</v>
      </c>
      <c r="U5956">
        <v>17332</v>
      </c>
      <c r="V5956">
        <v>32179</v>
      </c>
      <c r="W5956">
        <v>79145</v>
      </c>
      <c r="X5956">
        <v>4071107.68</v>
      </c>
      <c r="Y5956">
        <v>3257775.13</v>
      </c>
      <c r="Z5956">
        <v>3115700.09</v>
      </c>
      <c r="AA5956">
        <v>1133994.0016000001</v>
      </c>
      <c r="AB5956">
        <v>24633</v>
      </c>
      <c r="AC5956">
        <v>23862</v>
      </c>
      <c r="AD5956">
        <v>11485</v>
      </c>
      <c r="AE5956">
        <v>24878</v>
      </c>
      <c r="AF5956">
        <v>7955</v>
      </c>
      <c r="AG5956">
        <v>7823</v>
      </c>
      <c r="AH5956">
        <v>4604</v>
      </c>
      <c r="AI5956">
        <v>8004</v>
      </c>
      <c r="AJ5956">
        <v>16678</v>
      </c>
      <c r="AK5956">
        <v>16039</v>
      </c>
      <c r="AL5956">
        <v>6881</v>
      </c>
      <c r="AM5956">
        <v>16874</v>
      </c>
    </row>
    <row r="5957" spans="1:39" x14ac:dyDescent="0.15">
      <c r="A5957" t="s">
        <v>214</v>
      </c>
      <c r="B5957">
        <v>70</v>
      </c>
      <c r="C5957">
        <v>1</v>
      </c>
      <c r="D5957">
        <v>2</v>
      </c>
      <c r="E5957" t="s">
        <v>31</v>
      </c>
      <c r="F5957" t="s">
        <v>28</v>
      </c>
      <c r="G5957">
        <v>12</v>
      </c>
      <c r="H5957">
        <v>28</v>
      </c>
      <c r="I5957">
        <v>58</v>
      </c>
      <c r="J5957">
        <v>2833.82</v>
      </c>
      <c r="K5957">
        <v>2534.98</v>
      </c>
      <c r="L5957">
        <v>1834.37</v>
      </c>
      <c r="M5957">
        <v>894.42679999999996</v>
      </c>
      <c r="N5957">
        <v>4</v>
      </c>
      <c r="O5957">
        <v>10</v>
      </c>
      <c r="P5957">
        <v>21</v>
      </c>
      <c r="Q5957">
        <v>1038.9000000000001</v>
      </c>
      <c r="R5957">
        <v>905.47</v>
      </c>
      <c r="S5957">
        <v>306.39999999999998</v>
      </c>
      <c r="T5957">
        <v>419.66680000000002</v>
      </c>
      <c r="U5957">
        <v>8</v>
      </c>
      <c r="V5957">
        <v>18</v>
      </c>
      <c r="W5957">
        <v>37</v>
      </c>
      <c r="X5957">
        <v>1794.92</v>
      </c>
      <c r="Y5957">
        <v>1629.51</v>
      </c>
      <c r="Z5957">
        <v>1527.97</v>
      </c>
      <c r="AA5957">
        <v>474.76</v>
      </c>
      <c r="AB5957">
        <v>11</v>
      </c>
      <c r="AC5957">
        <v>9</v>
      </c>
      <c r="AD5957">
        <v>0</v>
      </c>
      <c r="AE5957">
        <v>11</v>
      </c>
      <c r="AF5957">
        <v>4</v>
      </c>
      <c r="AG5957">
        <v>3</v>
      </c>
      <c r="AH5957">
        <v>0</v>
      </c>
      <c r="AI5957">
        <v>4</v>
      </c>
      <c r="AJ5957">
        <v>7</v>
      </c>
      <c r="AK5957">
        <v>6</v>
      </c>
      <c r="AL5957">
        <v>0</v>
      </c>
      <c r="AM5957">
        <v>7</v>
      </c>
    </row>
    <row r="5958" spans="1:39" x14ac:dyDescent="0.15">
      <c r="A5958" t="s">
        <v>214</v>
      </c>
      <c r="B5958">
        <v>70</v>
      </c>
      <c r="C5958">
        <v>1</v>
      </c>
      <c r="D5958">
        <v>2</v>
      </c>
      <c r="E5958" t="s">
        <v>31</v>
      </c>
      <c r="F5958" t="s">
        <v>29</v>
      </c>
      <c r="G5958">
        <v>8</v>
      </c>
      <c r="H5958">
        <v>21</v>
      </c>
      <c r="I5958">
        <v>50</v>
      </c>
      <c r="J5958">
        <v>2366.75</v>
      </c>
      <c r="K5958">
        <v>1967.87</v>
      </c>
      <c r="L5958">
        <v>1901.87</v>
      </c>
      <c r="M5958">
        <v>723.28250000000003</v>
      </c>
      <c r="N5958">
        <v>3</v>
      </c>
      <c r="O5958">
        <v>7</v>
      </c>
      <c r="P5958">
        <v>18</v>
      </c>
      <c r="Q5958">
        <v>995.94</v>
      </c>
      <c r="R5958">
        <v>791.29</v>
      </c>
      <c r="S5958">
        <v>725.29</v>
      </c>
      <c r="T5958">
        <v>306.58210000000003</v>
      </c>
      <c r="U5958">
        <v>5</v>
      </c>
      <c r="V5958">
        <v>14</v>
      </c>
      <c r="W5958">
        <v>32</v>
      </c>
      <c r="X5958">
        <v>1370.81</v>
      </c>
      <c r="Y5958">
        <v>1176.58</v>
      </c>
      <c r="Z5958">
        <v>1176.58</v>
      </c>
      <c r="AA5958">
        <v>416.7004</v>
      </c>
      <c r="AB5958">
        <v>8</v>
      </c>
      <c r="AC5958">
        <v>8</v>
      </c>
      <c r="AD5958">
        <v>3</v>
      </c>
      <c r="AE5958">
        <v>8</v>
      </c>
      <c r="AF5958">
        <v>3</v>
      </c>
      <c r="AG5958">
        <v>3</v>
      </c>
      <c r="AH5958">
        <v>2</v>
      </c>
      <c r="AI5958">
        <v>3</v>
      </c>
      <c r="AJ5958">
        <v>5</v>
      </c>
      <c r="AK5958">
        <v>5</v>
      </c>
      <c r="AL5958">
        <v>1</v>
      </c>
      <c r="AM5958">
        <v>5</v>
      </c>
    </row>
    <row r="5959" spans="1:39" x14ac:dyDescent="0.15">
      <c r="A5959" t="s">
        <v>214</v>
      </c>
      <c r="B5959">
        <v>70</v>
      </c>
      <c r="C5959">
        <v>1</v>
      </c>
      <c r="D5959">
        <v>2</v>
      </c>
      <c r="E5959" t="s">
        <v>32</v>
      </c>
      <c r="F5959" t="s">
        <v>28</v>
      </c>
      <c r="G5959">
        <v>3422</v>
      </c>
      <c r="H5959">
        <v>5492</v>
      </c>
      <c r="I5959">
        <v>16318</v>
      </c>
      <c r="J5959">
        <v>855909.42</v>
      </c>
      <c r="K5959">
        <v>657248.6</v>
      </c>
      <c r="L5959">
        <v>597893.26</v>
      </c>
      <c r="M5959">
        <v>244970.80239999999</v>
      </c>
      <c r="N5959">
        <v>877</v>
      </c>
      <c r="O5959">
        <v>1354</v>
      </c>
      <c r="P5959">
        <v>4250</v>
      </c>
      <c r="Q5959">
        <v>216923.23</v>
      </c>
      <c r="R5959">
        <v>164228.29</v>
      </c>
      <c r="S5959">
        <v>121251.66</v>
      </c>
      <c r="T5959">
        <v>72605.801800000001</v>
      </c>
      <c r="U5959">
        <v>2545</v>
      </c>
      <c r="V5959">
        <v>4138</v>
      </c>
      <c r="W5959">
        <v>12068</v>
      </c>
      <c r="X5959">
        <v>638986.18999999994</v>
      </c>
      <c r="Y5959">
        <v>493020.31</v>
      </c>
      <c r="Z5959">
        <v>476641.6</v>
      </c>
      <c r="AA5959">
        <v>172365.0006</v>
      </c>
      <c r="AB5959">
        <v>3272</v>
      </c>
      <c r="AC5959">
        <v>2657</v>
      </c>
      <c r="AD5959">
        <v>790</v>
      </c>
      <c r="AE5959">
        <v>2979</v>
      </c>
      <c r="AF5959">
        <v>843</v>
      </c>
      <c r="AG5959">
        <v>738</v>
      </c>
      <c r="AH5959">
        <v>288</v>
      </c>
      <c r="AI5959">
        <v>823</v>
      </c>
      <c r="AJ5959">
        <v>2429</v>
      </c>
      <c r="AK5959">
        <v>1919</v>
      </c>
      <c r="AL5959">
        <v>502</v>
      </c>
      <c r="AM5959">
        <v>2156</v>
      </c>
    </row>
    <row r="5960" spans="1:39" x14ac:dyDescent="0.15">
      <c r="A5960" t="s">
        <v>214</v>
      </c>
      <c r="B5960">
        <v>70</v>
      </c>
      <c r="C5960">
        <v>1</v>
      </c>
      <c r="D5960">
        <v>2</v>
      </c>
      <c r="E5960" t="s">
        <v>32</v>
      </c>
      <c r="F5960" t="s">
        <v>29</v>
      </c>
      <c r="G5960">
        <v>3719</v>
      </c>
      <c r="H5960">
        <v>7347</v>
      </c>
      <c r="I5960">
        <v>19790</v>
      </c>
      <c r="J5960">
        <v>1011149.03</v>
      </c>
      <c r="K5960">
        <v>768668.69</v>
      </c>
      <c r="L5960">
        <v>707805.06</v>
      </c>
      <c r="M5960">
        <v>294388.1421</v>
      </c>
      <c r="N5960">
        <v>985</v>
      </c>
      <c r="O5960">
        <v>1940</v>
      </c>
      <c r="P5960">
        <v>5460</v>
      </c>
      <c r="Q5960">
        <v>267410.08</v>
      </c>
      <c r="R5960">
        <v>198658.64</v>
      </c>
      <c r="S5960">
        <v>158263.5</v>
      </c>
      <c r="T5960">
        <v>89077.466899999999</v>
      </c>
      <c r="U5960">
        <v>2734</v>
      </c>
      <c r="V5960">
        <v>5407</v>
      </c>
      <c r="W5960">
        <v>14330</v>
      </c>
      <c r="X5960">
        <v>743738.95</v>
      </c>
      <c r="Y5960">
        <v>570010.05000000005</v>
      </c>
      <c r="Z5960">
        <v>549541.56000000006</v>
      </c>
      <c r="AA5960">
        <v>205310.6752</v>
      </c>
      <c r="AB5960">
        <v>3605</v>
      </c>
      <c r="AC5960">
        <v>3304</v>
      </c>
      <c r="AD5960">
        <v>1765</v>
      </c>
      <c r="AE5960">
        <v>3463</v>
      </c>
      <c r="AF5960">
        <v>962</v>
      </c>
      <c r="AG5960">
        <v>892</v>
      </c>
      <c r="AH5960">
        <v>553</v>
      </c>
      <c r="AI5960">
        <v>937</v>
      </c>
      <c r="AJ5960">
        <v>2643</v>
      </c>
      <c r="AK5960">
        <v>2412</v>
      </c>
      <c r="AL5960">
        <v>1212</v>
      </c>
      <c r="AM5960">
        <v>2526</v>
      </c>
    </row>
    <row r="5961" spans="1:39" x14ac:dyDescent="0.15">
      <c r="A5961" t="s">
        <v>214</v>
      </c>
      <c r="B5961">
        <v>70</v>
      </c>
      <c r="C5961">
        <v>2</v>
      </c>
      <c r="D5961">
        <v>0</v>
      </c>
      <c r="E5961" t="s">
        <v>28</v>
      </c>
      <c r="F5961" t="s">
        <v>28</v>
      </c>
      <c r="G5961">
        <v>4515</v>
      </c>
      <c r="H5961">
        <v>11686</v>
      </c>
      <c r="I5961">
        <v>25543</v>
      </c>
      <c r="J5961">
        <v>1156075.46</v>
      </c>
      <c r="K5961">
        <v>919457.01</v>
      </c>
      <c r="L5961">
        <v>726723.43</v>
      </c>
      <c r="M5961">
        <v>389416.8039</v>
      </c>
      <c r="N5961">
        <v>4515</v>
      </c>
      <c r="O5961">
        <v>5666</v>
      </c>
      <c r="P5961">
        <v>14398</v>
      </c>
      <c r="Q5961">
        <v>616471.52</v>
      </c>
      <c r="R5961">
        <v>475009.93</v>
      </c>
      <c r="S5961">
        <v>309754.28000000003</v>
      </c>
      <c r="T5961">
        <v>229080.3216</v>
      </c>
      <c r="U5961">
        <v>4515</v>
      </c>
      <c r="V5961">
        <v>6020</v>
      </c>
      <c r="W5961">
        <v>11145</v>
      </c>
      <c r="X5961">
        <v>539603.93999999994</v>
      </c>
      <c r="Y5961">
        <v>444447.08</v>
      </c>
      <c r="Z5961">
        <v>416969.15</v>
      </c>
      <c r="AA5961">
        <v>160336.4823</v>
      </c>
      <c r="AB5961">
        <v>4387</v>
      </c>
      <c r="AC5961">
        <v>4350</v>
      </c>
      <c r="AD5961">
        <v>2086</v>
      </c>
      <c r="AE5961">
        <v>3270</v>
      </c>
      <c r="AF5961">
        <v>4387</v>
      </c>
      <c r="AG5961">
        <v>4350</v>
      </c>
      <c r="AH5961">
        <v>2086</v>
      </c>
      <c r="AI5961">
        <v>3270</v>
      </c>
      <c r="AJ5961">
        <v>4387</v>
      </c>
      <c r="AK5961">
        <v>4350</v>
      </c>
      <c r="AL5961">
        <v>2086</v>
      </c>
      <c r="AM5961">
        <v>3270</v>
      </c>
    </row>
    <row r="5962" spans="1:39" x14ac:dyDescent="0.15">
      <c r="A5962" t="s">
        <v>214</v>
      </c>
      <c r="B5962">
        <v>70</v>
      </c>
      <c r="C5962">
        <v>2</v>
      </c>
      <c r="D5962">
        <v>0</v>
      </c>
      <c r="E5962" t="s">
        <v>28</v>
      </c>
      <c r="F5962" t="s">
        <v>29</v>
      </c>
      <c r="G5962">
        <v>4240</v>
      </c>
      <c r="H5962">
        <v>12557</v>
      </c>
      <c r="I5962">
        <v>27098</v>
      </c>
      <c r="J5962">
        <v>1180708.33</v>
      </c>
      <c r="K5962">
        <v>922238.78</v>
      </c>
      <c r="L5962">
        <v>780342.11</v>
      </c>
      <c r="M5962">
        <v>402951.70860000001</v>
      </c>
      <c r="N5962">
        <v>4240</v>
      </c>
      <c r="O5962">
        <v>6121</v>
      </c>
      <c r="P5962">
        <v>15084</v>
      </c>
      <c r="Q5962">
        <v>610267.25</v>
      </c>
      <c r="R5962">
        <v>459271.95</v>
      </c>
      <c r="S5962">
        <v>340771.61</v>
      </c>
      <c r="T5962">
        <v>232169.56779999999</v>
      </c>
      <c r="U5962">
        <v>4240</v>
      </c>
      <c r="V5962">
        <v>6436</v>
      </c>
      <c r="W5962">
        <v>12014</v>
      </c>
      <c r="X5962">
        <v>570441.07999999996</v>
      </c>
      <c r="Y5962">
        <v>462966.83</v>
      </c>
      <c r="Z5962">
        <v>439570.5</v>
      </c>
      <c r="AA5962">
        <v>170782.14079999999</v>
      </c>
      <c r="AB5962">
        <v>4167</v>
      </c>
      <c r="AC5962">
        <v>4164</v>
      </c>
      <c r="AD5962">
        <v>2812</v>
      </c>
      <c r="AE5962">
        <v>3455</v>
      </c>
      <c r="AF5962">
        <v>4167</v>
      </c>
      <c r="AG5962">
        <v>4164</v>
      </c>
      <c r="AH5962">
        <v>2812</v>
      </c>
      <c r="AI5962">
        <v>3455</v>
      </c>
      <c r="AJ5962">
        <v>4167</v>
      </c>
      <c r="AK5962">
        <v>4164</v>
      </c>
      <c r="AL5962">
        <v>2812</v>
      </c>
      <c r="AM5962">
        <v>3455</v>
      </c>
    </row>
    <row r="5963" spans="1:39" x14ac:dyDescent="0.15">
      <c r="A5963" t="s">
        <v>214</v>
      </c>
      <c r="B5963">
        <v>70</v>
      </c>
      <c r="C5963">
        <v>2</v>
      </c>
      <c r="D5963">
        <v>0</v>
      </c>
      <c r="E5963" t="s">
        <v>30</v>
      </c>
      <c r="F5963" t="s">
        <v>28</v>
      </c>
      <c r="G5963">
        <v>11</v>
      </c>
      <c r="H5963">
        <v>26</v>
      </c>
      <c r="I5963">
        <v>45</v>
      </c>
      <c r="J5963">
        <v>2382.89</v>
      </c>
      <c r="K5963">
        <v>1902.29</v>
      </c>
      <c r="L5963">
        <v>1231.6400000000001</v>
      </c>
      <c r="M5963">
        <v>625.90419999999995</v>
      </c>
      <c r="N5963">
        <v>11</v>
      </c>
      <c r="O5963">
        <v>11</v>
      </c>
      <c r="P5963">
        <v>24</v>
      </c>
      <c r="Q5963">
        <v>1415.95</v>
      </c>
      <c r="R5963">
        <v>1121.95</v>
      </c>
      <c r="S5963">
        <v>530.29</v>
      </c>
      <c r="T5963">
        <v>368.2842</v>
      </c>
      <c r="U5963">
        <v>11</v>
      </c>
      <c r="V5963">
        <v>15</v>
      </c>
      <c r="W5963">
        <v>21</v>
      </c>
      <c r="X5963">
        <v>966.94</v>
      </c>
      <c r="Y5963">
        <v>780.34</v>
      </c>
      <c r="Z5963">
        <v>701.35</v>
      </c>
      <c r="AA5963">
        <v>257.62</v>
      </c>
      <c r="AB5963">
        <v>11</v>
      </c>
      <c r="AC5963">
        <v>9</v>
      </c>
      <c r="AD5963">
        <v>5</v>
      </c>
      <c r="AE5963">
        <v>9</v>
      </c>
      <c r="AF5963">
        <v>11</v>
      </c>
      <c r="AG5963">
        <v>9</v>
      </c>
      <c r="AH5963">
        <v>5</v>
      </c>
      <c r="AI5963">
        <v>9</v>
      </c>
      <c r="AJ5963">
        <v>11</v>
      </c>
      <c r="AK5963">
        <v>9</v>
      </c>
      <c r="AL5963">
        <v>5</v>
      </c>
      <c r="AM5963">
        <v>9</v>
      </c>
    </row>
    <row r="5964" spans="1:39" x14ac:dyDescent="0.15">
      <c r="A5964" t="s">
        <v>214</v>
      </c>
      <c r="B5964">
        <v>70</v>
      </c>
      <c r="C5964">
        <v>2</v>
      </c>
      <c r="D5964">
        <v>0</v>
      </c>
      <c r="E5964" t="s">
        <v>30</v>
      </c>
      <c r="F5964" t="s">
        <v>29</v>
      </c>
      <c r="G5964">
        <v>10</v>
      </c>
      <c r="H5964">
        <v>30</v>
      </c>
      <c r="I5964">
        <v>64</v>
      </c>
      <c r="J5964">
        <v>3287.93</v>
      </c>
      <c r="K5964">
        <v>2599.91</v>
      </c>
      <c r="L5964">
        <v>2099.75</v>
      </c>
      <c r="M5964">
        <v>997.86659999999995</v>
      </c>
      <c r="N5964">
        <v>10</v>
      </c>
      <c r="O5964">
        <v>15</v>
      </c>
      <c r="P5964">
        <v>32</v>
      </c>
      <c r="Q5964">
        <v>1731.81</v>
      </c>
      <c r="R5964">
        <v>1310.88</v>
      </c>
      <c r="S5964">
        <v>870.71</v>
      </c>
      <c r="T5964">
        <v>545.13499999999999</v>
      </c>
      <c r="U5964">
        <v>10</v>
      </c>
      <c r="V5964">
        <v>15</v>
      </c>
      <c r="W5964">
        <v>32</v>
      </c>
      <c r="X5964">
        <v>1556.12</v>
      </c>
      <c r="Y5964">
        <v>1289.03</v>
      </c>
      <c r="Z5964">
        <v>1229.04</v>
      </c>
      <c r="AA5964">
        <v>452.73160000000001</v>
      </c>
      <c r="AB5964">
        <v>9</v>
      </c>
      <c r="AC5964">
        <v>10</v>
      </c>
      <c r="AD5964">
        <v>6</v>
      </c>
      <c r="AE5964">
        <v>8</v>
      </c>
      <c r="AF5964">
        <v>9</v>
      </c>
      <c r="AG5964">
        <v>10</v>
      </c>
      <c r="AH5964">
        <v>6</v>
      </c>
      <c r="AI5964">
        <v>8</v>
      </c>
      <c r="AJ5964">
        <v>9</v>
      </c>
      <c r="AK5964">
        <v>10</v>
      </c>
      <c r="AL5964">
        <v>6</v>
      </c>
      <c r="AM5964">
        <v>8</v>
      </c>
    </row>
    <row r="5965" spans="1:39" x14ac:dyDescent="0.15">
      <c r="A5965" t="s">
        <v>214</v>
      </c>
      <c r="B5965">
        <v>70</v>
      </c>
      <c r="C5965">
        <v>2</v>
      </c>
      <c r="D5965">
        <v>0</v>
      </c>
      <c r="E5965" t="s">
        <v>29</v>
      </c>
      <c r="F5965" t="s">
        <v>28</v>
      </c>
      <c r="G5965">
        <v>44</v>
      </c>
      <c r="H5965">
        <v>119</v>
      </c>
      <c r="I5965">
        <v>313</v>
      </c>
      <c r="J5965">
        <v>12631.2</v>
      </c>
      <c r="K5965">
        <v>9758.0499999999993</v>
      </c>
      <c r="L5965">
        <v>7838.07</v>
      </c>
      <c r="M5965">
        <v>4761.7812000000004</v>
      </c>
      <c r="N5965">
        <v>44</v>
      </c>
      <c r="O5965">
        <v>59</v>
      </c>
      <c r="P5965">
        <v>189</v>
      </c>
      <c r="Q5965">
        <v>7282.63</v>
      </c>
      <c r="R5965">
        <v>5478.61</v>
      </c>
      <c r="S5965">
        <v>4046.94</v>
      </c>
      <c r="T5965">
        <v>3128.9205999999999</v>
      </c>
      <c r="U5965">
        <v>44</v>
      </c>
      <c r="V5965">
        <v>60</v>
      </c>
      <c r="W5965">
        <v>124</v>
      </c>
      <c r="X5965">
        <v>5348.57</v>
      </c>
      <c r="Y5965">
        <v>4279.4399999999996</v>
      </c>
      <c r="Z5965">
        <v>3791.13</v>
      </c>
      <c r="AA5965">
        <v>1632.8606</v>
      </c>
      <c r="AB5965">
        <v>44</v>
      </c>
      <c r="AC5965">
        <v>43</v>
      </c>
      <c r="AD5965">
        <v>20</v>
      </c>
      <c r="AE5965">
        <v>36</v>
      </c>
      <c r="AF5965">
        <v>44</v>
      </c>
      <c r="AG5965">
        <v>43</v>
      </c>
      <c r="AH5965">
        <v>20</v>
      </c>
      <c r="AI5965">
        <v>36</v>
      </c>
      <c r="AJ5965">
        <v>44</v>
      </c>
      <c r="AK5965">
        <v>43</v>
      </c>
      <c r="AL5965">
        <v>20</v>
      </c>
      <c r="AM5965">
        <v>36</v>
      </c>
    </row>
    <row r="5966" spans="1:39" x14ac:dyDescent="0.15">
      <c r="A5966" t="s">
        <v>214</v>
      </c>
      <c r="B5966">
        <v>70</v>
      </c>
      <c r="C5966">
        <v>2</v>
      </c>
      <c r="D5966">
        <v>0</v>
      </c>
      <c r="E5966" t="s">
        <v>29</v>
      </c>
      <c r="F5966" t="s">
        <v>29</v>
      </c>
      <c r="G5966">
        <v>62</v>
      </c>
      <c r="H5966">
        <v>171</v>
      </c>
      <c r="I5966">
        <v>416</v>
      </c>
      <c r="J5966">
        <v>19387.09</v>
      </c>
      <c r="K5966">
        <v>13929.81</v>
      </c>
      <c r="L5966">
        <v>11755.53</v>
      </c>
      <c r="M5966">
        <v>7069.3284000000003</v>
      </c>
      <c r="N5966">
        <v>62</v>
      </c>
      <c r="O5966">
        <v>92</v>
      </c>
      <c r="P5966">
        <v>240</v>
      </c>
      <c r="Q5966">
        <v>10667.22</v>
      </c>
      <c r="R5966">
        <v>7450.31</v>
      </c>
      <c r="S5966">
        <v>5419.97</v>
      </c>
      <c r="T5966">
        <v>4388.6342000000004</v>
      </c>
      <c r="U5966">
        <v>62</v>
      </c>
      <c r="V5966">
        <v>79</v>
      </c>
      <c r="W5966">
        <v>176</v>
      </c>
      <c r="X5966">
        <v>8719.8700000000008</v>
      </c>
      <c r="Y5966">
        <v>6479.5</v>
      </c>
      <c r="Z5966">
        <v>6335.56</v>
      </c>
      <c r="AA5966">
        <v>2680.6941999999999</v>
      </c>
      <c r="AB5966">
        <v>61</v>
      </c>
      <c r="AC5966">
        <v>61</v>
      </c>
      <c r="AD5966">
        <v>40</v>
      </c>
      <c r="AE5966">
        <v>56</v>
      </c>
      <c r="AF5966">
        <v>61</v>
      </c>
      <c r="AG5966">
        <v>61</v>
      </c>
      <c r="AH5966">
        <v>40</v>
      </c>
      <c r="AI5966">
        <v>56</v>
      </c>
      <c r="AJ5966">
        <v>61</v>
      </c>
      <c r="AK5966">
        <v>61</v>
      </c>
      <c r="AL5966">
        <v>40</v>
      </c>
      <c r="AM5966">
        <v>56</v>
      </c>
    </row>
    <row r="5967" spans="1:39" x14ac:dyDescent="0.15">
      <c r="A5967" t="s">
        <v>214</v>
      </c>
      <c r="B5967">
        <v>70</v>
      </c>
      <c r="C5967">
        <v>2</v>
      </c>
      <c r="D5967">
        <v>0</v>
      </c>
      <c r="E5967" t="s">
        <v>31</v>
      </c>
      <c r="F5967" t="s">
        <v>28</v>
      </c>
      <c r="G5967">
        <v>2</v>
      </c>
      <c r="H5967">
        <v>8</v>
      </c>
      <c r="I5967">
        <v>11</v>
      </c>
      <c r="J5967">
        <v>444.94</v>
      </c>
      <c r="K5967">
        <v>360.69</v>
      </c>
      <c r="L5967">
        <v>269.91000000000003</v>
      </c>
      <c r="M5967">
        <v>186.26230000000001</v>
      </c>
      <c r="N5967">
        <v>2</v>
      </c>
      <c r="O5967">
        <v>2</v>
      </c>
      <c r="P5967">
        <v>3</v>
      </c>
      <c r="Q5967">
        <v>64.97</v>
      </c>
      <c r="R5967">
        <v>61.32</v>
      </c>
      <c r="S5967">
        <v>12.34</v>
      </c>
      <c r="T5967">
        <v>87.032300000000006</v>
      </c>
      <c r="U5967">
        <v>2</v>
      </c>
      <c r="V5967">
        <v>6</v>
      </c>
      <c r="W5967">
        <v>8</v>
      </c>
      <c r="X5967">
        <v>379.97</v>
      </c>
      <c r="Y5967">
        <v>299.37</v>
      </c>
      <c r="Z5967">
        <v>257.57</v>
      </c>
      <c r="AA5967">
        <v>99.23</v>
      </c>
      <c r="AB5967">
        <v>2</v>
      </c>
      <c r="AC5967">
        <v>2</v>
      </c>
      <c r="AD5967">
        <v>1</v>
      </c>
      <c r="AE5967">
        <v>2</v>
      </c>
      <c r="AF5967">
        <v>2</v>
      </c>
      <c r="AG5967">
        <v>2</v>
      </c>
      <c r="AH5967">
        <v>1</v>
      </c>
      <c r="AI5967">
        <v>2</v>
      </c>
      <c r="AJ5967">
        <v>2</v>
      </c>
      <c r="AK5967">
        <v>2</v>
      </c>
      <c r="AL5967">
        <v>1</v>
      </c>
      <c r="AM5967">
        <v>2</v>
      </c>
    </row>
    <row r="5968" spans="1:39" x14ac:dyDescent="0.15">
      <c r="A5968" t="s">
        <v>214</v>
      </c>
      <c r="B5968">
        <v>70</v>
      </c>
      <c r="C5968">
        <v>2</v>
      </c>
      <c r="D5968">
        <v>0</v>
      </c>
      <c r="E5968" t="s">
        <v>32</v>
      </c>
      <c r="F5968" t="s">
        <v>28</v>
      </c>
      <c r="G5968">
        <v>588</v>
      </c>
      <c r="H5968">
        <v>1628</v>
      </c>
      <c r="I5968">
        <v>3909</v>
      </c>
      <c r="J5968">
        <v>173404.92</v>
      </c>
      <c r="K5968">
        <v>130098.39</v>
      </c>
      <c r="L5968">
        <v>109686.47</v>
      </c>
      <c r="M5968">
        <v>57668.627399999998</v>
      </c>
      <c r="N5968">
        <v>588</v>
      </c>
      <c r="O5968">
        <v>769</v>
      </c>
      <c r="P5968">
        <v>2004</v>
      </c>
      <c r="Q5968">
        <v>79333.88</v>
      </c>
      <c r="R5968">
        <v>57773.39</v>
      </c>
      <c r="S5968">
        <v>40601.14</v>
      </c>
      <c r="T5968">
        <v>30684.967100000002</v>
      </c>
      <c r="U5968">
        <v>588</v>
      </c>
      <c r="V5968">
        <v>859</v>
      </c>
      <c r="W5968">
        <v>1905</v>
      </c>
      <c r="X5968">
        <v>94071.039999999994</v>
      </c>
      <c r="Y5968">
        <v>72325</v>
      </c>
      <c r="Z5968">
        <v>69085.33</v>
      </c>
      <c r="AA5968">
        <v>26983.6603</v>
      </c>
      <c r="AB5968">
        <v>573</v>
      </c>
      <c r="AC5968">
        <v>544</v>
      </c>
      <c r="AD5968">
        <v>282</v>
      </c>
      <c r="AE5968">
        <v>508</v>
      </c>
      <c r="AF5968">
        <v>573</v>
      </c>
      <c r="AG5968">
        <v>544</v>
      </c>
      <c r="AH5968">
        <v>282</v>
      </c>
      <c r="AI5968">
        <v>508</v>
      </c>
      <c r="AJ5968">
        <v>573</v>
      </c>
      <c r="AK5968">
        <v>544</v>
      </c>
      <c r="AL5968">
        <v>282</v>
      </c>
      <c r="AM5968">
        <v>508</v>
      </c>
    </row>
    <row r="5969" spans="1:39" x14ac:dyDescent="0.15">
      <c r="A5969" t="s">
        <v>214</v>
      </c>
      <c r="B5969">
        <v>70</v>
      </c>
      <c r="C5969">
        <v>2</v>
      </c>
      <c r="D5969">
        <v>0</v>
      </c>
      <c r="E5969" t="s">
        <v>32</v>
      </c>
      <c r="F5969" t="s">
        <v>29</v>
      </c>
      <c r="G5969">
        <v>841</v>
      </c>
      <c r="H5969">
        <v>2725</v>
      </c>
      <c r="I5969">
        <v>6371</v>
      </c>
      <c r="J5969">
        <v>275987.57</v>
      </c>
      <c r="K5969">
        <v>201324.74</v>
      </c>
      <c r="L5969">
        <v>175999.23</v>
      </c>
      <c r="M5969">
        <v>93380.306400000001</v>
      </c>
      <c r="N5969">
        <v>841</v>
      </c>
      <c r="O5969">
        <v>1263</v>
      </c>
      <c r="P5969">
        <v>3146</v>
      </c>
      <c r="Q5969">
        <v>123320.58</v>
      </c>
      <c r="R5969">
        <v>87544.79</v>
      </c>
      <c r="S5969">
        <v>66131.62</v>
      </c>
      <c r="T5969">
        <v>48116.062299999998</v>
      </c>
      <c r="U5969">
        <v>841</v>
      </c>
      <c r="V5969">
        <v>1462</v>
      </c>
      <c r="W5969">
        <v>3225</v>
      </c>
      <c r="X5969">
        <v>152666.99</v>
      </c>
      <c r="Y5969">
        <v>113779.95</v>
      </c>
      <c r="Z5969">
        <v>109867.61</v>
      </c>
      <c r="AA5969">
        <v>45264.244100000004</v>
      </c>
      <c r="AB5969">
        <v>835</v>
      </c>
      <c r="AC5969">
        <v>827</v>
      </c>
      <c r="AD5969">
        <v>611</v>
      </c>
      <c r="AE5969">
        <v>768</v>
      </c>
      <c r="AF5969">
        <v>835</v>
      </c>
      <c r="AG5969">
        <v>827</v>
      </c>
      <c r="AH5969">
        <v>611</v>
      </c>
      <c r="AI5969">
        <v>768</v>
      </c>
      <c r="AJ5969">
        <v>835</v>
      </c>
      <c r="AK5969">
        <v>827</v>
      </c>
      <c r="AL5969">
        <v>611</v>
      </c>
      <c r="AM5969">
        <v>768</v>
      </c>
    </row>
    <row r="5970" spans="1:39" x14ac:dyDescent="0.15">
      <c r="A5970" t="s">
        <v>214</v>
      </c>
      <c r="B5970">
        <v>70</v>
      </c>
      <c r="C5970">
        <v>2</v>
      </c>
      <c r="D5970">
        <v>1</v>
      </c>
      <c r="E5970" t="s">
        <v>28</v>
      </c>
      <c r="F5970" t="s">
        <v>28</v>
      </c>
      <c r="G5970">
        <v>6057</v>
      </c>
      <c r="H5970">
        <v>17094</v>
      </c>
      <c r="I5970">
        <v>36113</v>
      </c>
      <c r="J5970">
        <v>1529046.69</v>
      </c>
      <c r="K5970">
        <v>1273784.8700000001</v>
      </c>
      <c r="L5970">
        <v>1048553.73</v>
      </c>
      <c r="M5970">
        <v>535891.12430000002</v>
      </c>
      <c r="N5970">
        <v>6057</v>
      </c>
      <c r="O5970">
        <v>8319</v>
      </c>
      <c r="P5970">
        <v>20497</v>
      </c>
      <c r="Q5970">
        <v>806400.13</v>
      </c>
      <c r="R5970">
        <v>655468.94999999995</v>
      </c>
      <c r="S5970">
        <v>463749.76</v>
      </c>
      <c r="T5970">
        <v>322400.54330000002</v>
      </c>
      <c r="U5970">
        <v>6057</v>
      </c>
      <c r="V5970">
        <v>8775</v>
      </c>
      <c r="W5970">
        <v>15616</v>
      </c>
      <c r="X5970">
        <v>722646.56</v>
      </c>
      <c r="Y5970">
        <v>618315.92000000004</v>
      </c>
      <c r="Z5970">
        <v>584803.97</v>
      </c>
      <c r="AA5970">
        <v>213490.58100000001</v>
      </c>
      <c r="AB5970">
        <v>5769</v>
      </c>
      <c r="AC5970">
        <v>5899</v>
      </c>
      <c r="AD5970">
        <v>2719</v>
      </c>
      <c r="AE5970">
        <v>5531</v>
      </c>
      <c r="AF5970">
        <v>5769</v>
      </c>
      <c r="AG5970">
        <v>5899</v>
      </c>
      <c r="AH5970">
        <v>2719</v>
      </c>
      <c r="AI5970">
        <v>5531</v>
      </c>
      <c r="AJ5970">
        <v>5769</v>
      </c>
      <c r="AK5970">
        <v>5899</v>
      </c>
      <c r="AL5970">
        <v>2719</v>
      </c>
      <c r="AM5970">
        <v>5531</v>
      </c>
    </row>
    <row r="5971" spans="1:39" x14ac:dyDescent="0.15">
      <c r="A5971" t="s">
        <v>214</v>
      </c>
      <c r="B5971">
        <v>70</v>
      </c>
      <c r="C5971">
        <v>2</v>
      </c>
      <c r="D5971">
        <v>1</v>
      </c>
      <c r="E5971" t="s">
        <v>28</v>
      </c>
      <c r="F5971" t="s">
        <v>29</v>
      </c>
      <c r="G5971">
        <v>14152</v>
      </c>
      <c r="H5971">
        <v>45899</v>
      </c>
      <c r="I5971">
        <v>92965</v>
      </c>
      <c r="J5971">
        <v>3894377.02</v>
      </c>
      <c r="K5971">
        <v>3192958.32</v>
      </c>
      <c r="L5971">
        <v>2726825.94</v>
      </c>
      <c r="M5971">
        <v>1348729.4254000001</v>
      </c>
      <c r="N5971">
        <v>14152</v>
      </c>
      <c r="O5971">
        <v>22097</v>
      </c>
      <c r="P5971">
        <v>51108</v>
      </c>
      <c r="Q5971">
        <v>1989908.18</v>
      </c>
      <c r="R5971">
        <v>1590380.87</v>
      </c>
      <c r="S5971">
        <v>1196918.3600000001</v>
      </c>
      <c r="T5971">
        <v>784605.87040000001</v>
      </c>
      <c r="U5971">
        <v>14152</v>
      </c>
      <c r="V5971">
        <v>23802</v>
      </c>
      <c r="W5971">
        <v>41857</v>
      </c>
      <c r="X5971">
        <v>1904468.84</v>
      </c>
      <c r="Y5971">
        <v>1602577.45</v>
      </c>
      <c r="Z5971">
        <v>1529907.58</v>
      </c>
      <c r="AA5971">
        <v>564123.55500000005</v>
      </c>
      <c r="AB5971">
        <v>13701</v>
      </c>
      <c r="AC5971">
        <v>13910</v>
      </c>
      <c r="AD5971">
        <v>8666</v>
      </c>
      <c r="AE5971">
        <v>13479</v>
      </c>
      <c r="AF5971">
        <v>13701</v>
      </c>
      <c r="AG5971">
        <v>13910</v>
      </c>
      <c r="AH5971">
        <v>8666</v>
      </c>
      <c r="AI5971">
        <v>13479</v>
      </c>
      <c r="AJ5971">
        <v>13701</v>
      </c>
      <c r="AK5971">
        <v>13910</v>
      </c>
      <c r="AL5971">
        <v>8666</v>
      </c>
      <c r="AM5971">
        <v>13479</v>
      </c>
    </row>
    <row r="5972" spans="1:39" x14ac:dyDescent="0.15">
      <c r="A5972" t="s">
        <v>214</v>
      </c>
      <c r="B5972">
        <v>70</v>
      </c>
      <c r="C5972">
        <v>2</v>
      </c>
      <c r="D5972">
        <v>1</v>
      </c>
      <c r="E5972" t="s">
        <v>30</v>
      </c>
      <c r="F5972" t="s">
        <v>28</v>
      </c>
      <c r="G5972">
        <v>703</v>
      </c>
      <c r="H5972">
        <v>1967</v>
      </c>
      <c r="I5972">
        <v>4067</v>
      </c>
      <c r="J5972">
        <v>175802.54</v>
      </c>
      <c r="K5972">
        <v>148637.45000000001</v>
      </c>
      <c r="L5972">
        <v>120167.18</v>
      </c>
      <c r="M5972">
        <v>60015.851600000002</v>
      </c>
      <c r="N5972">
        <v>703</v>
      </c>
      <c r="O5972">
        <v>939</v>
      </c>
      <c r="P5972">
        <v>2237</v>
      </c>
      <c r="Q5972">
        <v>91429.34</v>
      </c>
      <c r="R5972">
        <v>76798.86</v>
      </c>
      <c r="S5972">
        <v>53352.88</v>
      </c>
      <c r="T5972">
        <v>35415.323299999996</v>
      </c>
      <c r="U5972">
        <v>703</v>
      </c>
      <c r="V5972">
        <v>1028</v>
      </c>
      <c r="W5972">
        <v>1830</v>
      </c>
      <c r="X5972">
        <v>84373.2</v>
      </c>
      <c r="Y5972">
        <v>71838.59</v>
      </c>
      <c r="Z5972">
        <v>66814.3</v>
      </c>
      <c r="AA5972">
        <v>24600.528300000002</v>
      </c>
      <c r="AB5972">
        <v>668</v>
      </c>
      <c r="AC5972">
        <v>680</v>
      </c>
      <c r="AD5972">
        <v>263</v>
      </c>
      <c r="AE5972">
        <v>689</v>
      </c>
      <c r="AF5972">
        <v>668</v>
      </c>
      <c r="AG5972">
        <v>680</v>
      </c>
      <c r="AH5972">
        <v>263</v>
      </c>
      <c r="AI5972">
        <v>689</v>
      </c>
      <c r="AJ5972">
        <v>668</v>
      </c>
      <c r="AK5972">
        <v>680</v>
      </c>
      <c r="AL5972">
        <v>263</v>
      </c>
      <c r="AM5972">
        <v>689</v>
      </c>
    </row>
    <row r="5973" spans="1:39" x14ac:dyDescent="0.15">
      <c r="A5973" t="s">
        <v>214</v>
      </c>
      <c r="B5973">
        <v>70</v>
      </c>
      <c r="C5973">
        <v>2</v>
      </c>
      <c r="D5973">
        <v>1</v>
      </c>
      <c r="E5973" t="s">
        <v>30</v>
      </c>
      <c r="F5973" t="s">
        <v>29</v>
      </c>
      <c r="G5973">
        <v>1598</v>
      </c>
      <c r="H5973">
        <v>5220</v>
      </c>
      <c r="I5973">
        <v>10602</v>
      </c>
      <c r="J5973">
        <v>443405.06</v>
      </c>
      <c r="K5973">
        <v>363501.23</v>
      </c>
      <c r="L5973">
        <v>304426.36</v>
      </c>
      <c r="M5973">
        <v>153168.0171</v>
      </c>
      <c r="N5973">
        <v>1598</v>
      </c>
      <c r="O5973">
        <v>2454</v>
      </c>
      <c r="P5973">
        <v>5658</v>
      </c>
      <c r="Q5973">
        <v>219698.8</v>
      </c>
      <c r="R5973">
        <v>176180.49</v>
      </c>
      <c r="S5973">
        <v>128465.86</v>
      </c>
      <c r="T5973">
        <v>86532.452000000005</v>
      </c>
      <c r="U5973">
        <v>1598</v>
      </c>
      <c r="V5973">
        <v>2766</v>
      </c>
      <c r="W5973">
        <v>4944</v>
      </c>
      <c r="X5973">
        <v>223706.26</v>
      </c>
      <c r="Y5973">
        <v>187320.74</v>
      </c>
      <c r="Z5973">
        <v>175960.5</v>
      </c>
      <c r="AA5973">
        <v>66635.565100000007</v>
      </c>
      <c r="AB5973">
        <v>1532</v>
      </c>
      <c r="AC5973">
        <v>1582</v>
      </c>
      <c r="AD5973">
        <v>915</v>
      </c>
      <c r="AE5973">
        <v>1557</v>
      </c>
      <c r="AF5973">
        <v>1532</v>
      </c>
      <c r="AG5973">
        <v>1582</v>
      </c>
      <c r="AH5973">
        <v>915</v>
      </c>
      <c r="AI5973">
        <v>1557</v>
      </c>
      <c r="AJ5973">
        <v>1532</v>
      </c>
      <c r="AK5973">
        <v>1582</v>
      </c>
      <c r="AL5973">
        <v>915</v>
      </c>
      <c r="AM5973">
        <v>1557</v>
      </c>
    </row>
    <row r="5974" spans="1:39" x14ac:dyDescent="0.15">
      <c r="A5974" t="s">
        <v>214</v>
      </c>
      <c r="B5974">
        <v>70</v>
      </c>
      <c r="C5974">
        <v>2</v>
      </c>
      <c r="D5974">
        <v>1</v>
      </c>
      <c r="E5974" t="s">
        <v>29</v>
      </c>
      <c r="F5974" t="s">
        <v>28</v>
      </c>
      <c r="G5974">
        <v>3935</v>
      </c>
      <c r="H5974">
        <v>11609</v>
      </c>
      <c r="I5974">
        <v>25491</v>
      </c>
      <c r="J5974">
        <v>1062992.73</v>
      </c>
      <c r="K5974">
        <v>850363.03</v>
      </c>
      <c r="L5974">
        <v>704546.56</v>
      </c>
      <c r="M5974">
        <v>374881.0992</v>
      </c>
      <c r="N5974">
        <v>3935</v>
      </c>
      <c r="O5974">
        <v>5342</v>
      </c>
      <c r="P5974">
        <v>13712</v>
      </c>
      <c r="Q5974">
        <v>528264.75</v>
      </c>
      <c r="R5974">
        <v>414661.28</v>
      </c>
      <c r="S5974">
        <v>291648.75</v>
      </c>
      <c r="T5974">
        <v>215885.26329999999</v>
      </c>
      <c r="U5974">
        <v>3935</v>
      </c>
      <c r="V5974">
        <v>6267</v>
      </c>
      <c r="W5974">
        <v>11779</v>
      </c>
      <c r="X5974">
        <v>534727.98</v>
      </c>
      <c r="Y5974">
        <v>435701.75</v>
      </c>
      <c r="Z5974">
        <v>412897.81</v>
      </c>
      <c r="AA5974">
        <v>158995.83590000001</v>
      </c>
      <c r="AB5974">
        <v>3732</v>
      </c>
      <c r="AC5974">
        <v>3826</v>
      </c>
      <c r="AD5974">
        <v>1784</v>
      </c>
      <c r="AE5974">
        <v>3838</v>
      </c>
      <c r="AF5974">
        <v>3732</v>
      </c>
      <c r="AG5974">
        <v>3826</v>
      </c>
      <c r="AH5974">
        <v>1784</v>
      </c>
      <c r="AI5974">
        <v>3838</v>
      </c>
      <c r="AJ5974">
        <v>3732</v>
      </c>
      <c r="AK5974">
        <v>3826</v>
      </c>
      <c r="AL5974">
        <v>1784</v>
      </c>
      <c r="AM5974">
        <v>3838</v>
      </c>
    </row>
    <row r="5975" spans="1:39" x14ac:dyDescent="0.15">
      <c r="A5975" t="s">
        <v>214</v>
      </c>
      <c r="B5975">
        <v>70</v>
      </c>
      <c r="C5975">
        <v>2</v>
      </c>
      <c r="D5975">
        <v>1</v>
      </c>
      <c r="E5975" t="s">
        <v>29</v>
      </c>
      <c r="F5975" t="s">
        <v>29</v>
      </c>
      <c r="G5975">
        <v>14238</v>
      </c>
      <c r="H5975">
        <v>49183</v>
      </c>
      <c r="I5975">
        <v>102409</v>
      </c>
      <c r="J5975">
        <v>4223258.97</v>
      </c>
      <c r="K5975">
        <v>3307443.88</v>
      </c>
      <c r="L5975">
        <v>2835920.17</v>
      </c>
      <c r="M5975">
        <v>1486783.4121000001</v>
      </c>
      <c r="N5975">
        <v>14238</v>
      </c>
      <c r="O5975">
        <v>22347</v>
      </c>
      <c r="P5975">
        <v>52908</v>
      </c>
      <c r="Q5975">
        <v>2017202.44</v>
      </c>
      <c r="R5975">
        <v>1549100.42</v>
      </c>
      <c r="S5975">
        <v>1152889.32</v>
      </c>
      <c r="T5975">
        <v>824297.42980000004</v>
      </c>
      <c r="U5975">
        <v>14238</v>
      </c>
      <c r="V5975">
        <v>26836</v>
      </c>
      <c r="W5975">
        <v>49501</v>
      </c>
      <c r="X5975">
        <v>2206056.5299999998</v>
      </c>
      <c r="Y5975">
        <v>1758343.46</v>
      </c>
      <c r="Z5975">
        <v>1683030.85</v>
      </c>
      <c r="AA5975">
        <v>662485.98230000003</v>
      </c>
      <c r="AB5975">
        <v>13679</v>
      </c>
      <c r="AC5975">
        <v>14031</v>
      </c>
      <c r="AD5975">
        <v>9043</v>
      </c>
      <c r="AE5975">
        <v>13921</v>
      </c>
      <c r="AF5975">
        <v>13679</v>
      </c>
      <c r="AG5975">
        <v>14031</v>
      </c>
      <c r="AH5975">
        <v>9043</v>
      </c>
      <c r="AI5975">
        <v>13921</v>
      </c>
      <c r="AJ5975">
        <v>13679</v>
      </c>
      <c r="AK5975">
        <v>14031</v>
      </c>
      <c r="AL5975">
        <v>9043</v>
      </c>
      <c r="AM5975">
        <v>13921</v>
      </c>
    </row>
    <row r="5976" spans="1:39" x14ac:dyDescent="0.15">
      <c r="A5976" t="s">
        <v>214</v>
      </c>
      <c r="B5976">
        <v>70</v>
      </c>
      <c r="C5976">
        <v>2</v>
      </c>
      <c r="D5976">
        <v>1</v>
      </c>
      <c r="E5976" t="s">
        <v>31</v>
      </c>
      <c r="F5976" t="s">
        <v>28</v>
      </c>
      <c r="G5976">
        <v>12</v>
      </c>
      <c r="H5976">
        <v>32</v>
      </c>
      <c r="I5976">
        <v>69</v>
      </c>
      <c r="J5976">
        <v>2902.09</v>
      </c>
      <c r="K5976">
        <v>2350.41</v>
      </c>
      <c r="L5976">
        <v>1833.51</v>
      </c>
      <c r="M5976">
        <v>1112.9399000000001</v>
      </c>
      <c r="N5976">
        <v>12</v>
      </c>
      <c r="O5976">
        <v>14</v>
      </c>
      <c r="P5976">
        <v>38</v>
      </c>
      <c r="Q5976">
        <v>1599.72</v>
      </c>
      <c r="R5976">
        <v>1283.3900000000001</v>
      </c>
      <c r="S5976">
        <v>910.98</v>
      </c>
      <c r="T5976">
        <v>686.29430000000002</v>
      </c>
      <c r="U5976">
        <v>12</v>
      </c>
      <c r="V5976">
        <v>18</v>
      </c>
      <c r="W5976">
        <v>31</v>
      </c>
      <c r="X5976">
        <v>1302.3699999999999</v>
      </c>
      <c r="Y5976">
        <v>1067.02</v>
      </c>
      <c r="Z5976">
        <v>922.53</v>
      </c>
      <c r="AA5976">
        <v>426.6456</v>
      </c>
      <c r="AB5976">
        <v>10</v>
      </c>
      <c r="AC5976">
        <v>12</v>
      </c>
      <c r="AD5976">
        <v>5</v>
      </c>
      <c r="AE5976">
        <v>11</v>
      </c>
      <c r="AF5976">
        <v>10</v>
      </c>
      <c r="AG5976">
        <v>12</v>
      </c>
      <c r="AH5976">
        <v>5</v>
      </c>
      <c r="AI5976">
        <v>11</v>
      </c>
      <c r="AJ5976">
        <v>10</v>
      </c>
      <c r="AK5976">
        <v>12</v>
      </c>
      <c r="AL5976">
        <v>5</v>
      </c>
      <c r="AM5976">
        <v>11</v>
      </c>
    </row>
    <row r="5977" spans="1:39" x14ac:dyDescent="0.15">
      <c r="A5977" t="s">
        <v>214</v>
      </c>
      <c r="B5977">
        <v>70</v>
      </c>
      <c r="C5977">
        <v>2</v>
      </c>
      <c r="D5977">
        <v>1</v>
      </c>
      <c r="E5977" t="s">
        <v>31</v>
      </c>
      <c r="F5977" t="s">
        <v>29</v>
      </c>
      <c r="G5977">
        <v>41</v>
      </c>
      <c r="H5977">
        <v>141</v>
      </c>
      <c r="I5977">
        <v>279</v>
      </c>
      <c r="J5977">
        <v>11661.29</v>
      </c>
      <c r="K5977">
        <v>9454.16</v>
      </c>
      <c r="L5977">
        <v>7943.73</v>
      </c>
      <c r="M5977">
        <v>3911.3193000000001</v>
      </c>
      <c r="N5977">
        <v>41</v>
      </c>
      <c r="O5977">
        <v>49</v>
      </c>
      <c r="P5977">
        <v>126</v>
      </c>
      <c r="Q5977">
        <v>4797.04</v>
      </c>
      <c r="R5977">
        <v>3842.45</v>
      </c>
      <c r="S5977">
        <v>2934.28</v>
      </c>
      <c r="T5977">
        <v>1893.6628000000001</v>
      </c>
      <c r="U5977">
        <v>41</v>
      </c>
      <c r="V5977">
        <v>92</v>
      </c>
      <c r="W5977">
        <v>153</v>
      </c>
      <c r="X5977">
        <v>6864.25</v>
      </c>
      <c r="Y5977">
        <v>5611.71</v>
      </c>
      <c r="Z5977">
        <v>5009.45</v>
      </c>
      <c r="AA5977">
        <v>2017.6565000000001</v>
      </c>
      <c r="AB5977">
        <v>36</v>
      </c>
      <c r="AC5977">
        <v>41</v>
      </c>
      <c r="AD5977">
        <v>23</v>
      </c>
      <c r="AE5977">
        <v>40</v>
      </c>
      <c r="AF5977">
        <v>36</v>
      </c>
      <c r="AG5977">
        <v>41</v>
      </c>
      <c r="AH5977">
        <v>23</v>
      </c>
      <c r="AI5977">
        <v>40</v>
      </c>
      <c r="AJ5977">
        <v>36</v>
      </c>
      <c r="AK5977">
        <v>41</v>
      </c>
      <c r="AL5977">
        <v>23</v>
      </c>
      <c r="AM5977">
        <v>40</v>
      </c>
    </row>
    <row r="5978" spans="1:39" x14ac:dyDescent="0.15">
      <c r="A5978" t="s">
        <v>214</v>
      </c>
      <c r="B5978">
        <v>70</v>
      </c>
      <c r="C5978">
        <v>2</v>
      </c>
      <c r="D5978">
        <v>1</v>
      </c>
      <c r="E5978" t="s">
        <v>32</v>
      </c>
      <c r="F5978" t="s">
        <v>28</v>
      </c>
      <c r="G5978">
        <v>265</v>
      </c>
      <c r="H5978">
        <v>782</v>
      </c>
      <c r="I5978">
        <v>1695</v>
      </c>
      <c r="J5978">
        <v>78296.820000000007</v>
      </c>
      <c r="K5978">
        <v>61638.81</v>
      </c>
      <c r="L5978">
        <v>51035.29</v>
      </c>
      <c r="M5978">
        <v>25578.0867</v>
      </c>
      <c r="N5978">
        <v>265</v>
      </c>
      <c r="O5978">
        <v>376</v>
      </c>
      <c r="P5978">
        <v>853</v>
      </c>
      <c r="Q5978">
        <v>36280.620000000003</v>
      </c>
      <c r="R5978">
        <v>28550.02</v>
      </c>
      <c r="S5978">
        <v>19285.14</v>
      </c>
      <c r="T5978">
        <v>13592.503000000001</v>
      </c>
      <c r="U5978">
        <v>265</v>
      </c>
      <c r="V5978">
        <v>406</v>
      </c>
      <c r="W5978">
        <v>842</v>
      </c>
      <c r="X5978">
        <v>42016.2</v>
      </c>
      <c r="Y5978">
        <v>33088.79</v>
      </c>
      <c r="Z5978">
        <v>31750.15</v>
      </c>
      <c r="AA5978">
        <v>11985.583699999999</v>
      </c>
      <c r="AB5978">
        <v>258</v>
      </c>
      <c r="AC5978">
        <v>257</v>
      </c>
      <c r="AD5978">
        <v>114</v>
      </c>
      <c r="AE5978">
        <v>254</v>
      </c>
      <c r="AF5978">
        <v>258</v>
      </c>
      <c r="AG5978">
        <v>257</v>
      </c>
      <c r="AH5978">
        <v>114</v>
      </c>
      <c r="AI5978">
        <v>254</v>
      </c>
      <c r="AJ5978">
        <v>258</v>
      </c>
      <c r="AK5978">
        <v>257</v>
      </c>
      <c r="AL5978">
        <v>114</v>
      </c>
      <c r="AM5978">
        <v>254</v>
      </c>
    </row>
    <row r="5979" spans="1:39" x14ac:dyDescent="0.15">
      <c r="A5979" t="s">
        <v>214</v>
      </c>
      <c r="B5979">
        <v>70</v>
      </c>
      <c r="C5979">
        <v>2</v>
      </c>
      <c r="D5979">
        <v>1</v>
      </c>
      <c r="E5979" t="s">
        <v>32</v>
      </c>
      <c r="F5979" t="s">
        <v>29</v>
      </c>
      <c r="G5979">
        <v>845</v>
      </c>
      <c r="H5979">
        <v>2966</v>
      </c>
      <c r="I5979">
        <v>6262</v>
      </c>
      <c r="J5979">
        <v>264030.86</v>
      </c>
      <c r="K5979">
        <v>203540.82</v>
      </c>
      <c r="L5979">
        <v>181580.06</v>
      </c>
      <c r="M5979">
        <v>90990.272800000006</v>
      </c>
      <c r="N5979">
        <v>845</v>
      </c>
      <c r="O5979">
        <v>1398</v>
      </c>
      <c r="P5979">
        <v>3056</v>
      </c>
      <c r="Q5979">
        <v>118237.08</v>
      </c>
      <c r="R5979">
        <v>90512.03</v>
      </c>
      <c r="S5979">
        <v>72448.02</v>
      </c>
      <c r="T5979">
        <v>46982.664299999997</v>
      </c>
      <c r="U5979">
        <v>845</v>
      </c>
      <c r="V5979">
        <v>1568</v>
      </c>
      <c r="W5979">
        <v>3206</v>
      </c>
      <c r="X5979">
        <v>145793.78</v>
      </c>
      <c r="Y5979">
        <v>113028.79</v>
      </c>
      <c r="Z5979">
        <v>109132.04</v>
      </c>
      <c r="AA5979">
        <v>44007.608500000002</v>
      </c>
      <c r="AB5979">
        <v>817</v>
      </c>
      <c r="AC5979">
        <v>826</v>
      </c>
      <c r="AD5979">
        <v>527</v>
      </c>
      <c r="AE5979">
        <v>817</v>
      </c>
      <c r="AF5979">
        <v>817</v>
      </c>
      <c r="AG5979">
        <v>826</v>
      </c>
      <c r="AH5979">
        <v>527</v>
      </c>
      <c r="AI5979">
        <v>817</v>
      </c>
      <c r="AJ5979">
        <v>817</v>
      </c>
      <c r="AK5979">
        <v>826</v>
      </c>
      <c r="AL5979">
        <v>527</v>
      </c>
      <c r="AM5979">
        <v>817</v>
      </c>
    </row>
    <row r="5980" spans="1:39" x14ac:dyDescent="0.15">
      <c r="A5980" t="s">
        <v>214</v>
      </c>
      <c r="B5980">
        <v>70</v>
      </c>
      <c r="C5980">
        <v>2</v>
      </c>
      <c r="D5980">
        <v>2</v>
      </c>
      <c r="E5980" t="s">
        <v>28</v>
      </c>
      <c r="F5980" t="s">
        <v>28</v>
      </c>
      <c r="G5980">
        <v>5959</v>
      </c>
      <c r="H5980">
        <v>15480</v>
      </c>
      <c r="I5980">
        <v>32938</v>
      </c>
      <c r="J5980">
        <v>1488235.97</v>
      </c>
      <c r="K5980">
        <v>1216052.8500000001</v>
      </c>
      <c r="L5980">
        <v>980227.28</v>
      </c>
      <c r="M5980">
        <v>494382.99070000002</v>
      </c>
      <c r="N5980">
        <v>5959</v>
      </c>
      <c r="O5980">
        <v>7514</v>
      </c>
      <c r="P5980">
        <v>18291</v>
      </c>
      <c r="Q5980">
        <v>784625.88</v>
      </c>
      <c r="R5980">
        <v>623592.79</v>
      </c>
      <c r="S5980">
        <v>418962.8</v>
      </c>
      <c r="T5980">
        <v>289616.53289999999</v>
      </c>
      <c r="U5980">
        <v>5959</v>
      </c>
      <c r="V5980">
        <v>7966</v>
      </c>
      <c r="W5980">
        <v>14647</v>
      </c>
      <c r="X5980">
        <v>703610.09</v>
      </c>
      <c r="Y5980">
        <v>592460.06000000006</v>
      </c>
      <c r="Z5980">
        <v>561264.48</v>
      </c>
      <c r="AA5980">
        <v>204766.4578</v>
      </c>
      <c r="AB5980">
        <v>5648</v>
      </c>
      <c r="AC5980">
        <v>5766</v>
      </c>
      <c r="AD5980">
        <v>2466</v>
      </c>
      <c r="AE5980">
        <v>5348</v>
      </c>
      <c r="AF5980">
        <v>5648</v>
      </c>
      <c r="AG5980">
        <v>5766</v>
      </c>
      <c r="AH5980">
        <v>2466</v>
      </c>
      <c r="AI5980">
        <v>5348</v>
      </c>
      <c r="AJ5980">
        <v>5648</v>
      </c>
      <c r="AK5980">
        <v>5766</v>
      </c>
      <c r="AL5980">
        <v>2466</v>
      </c>
      <c r="AM5980">
        <v>5348</v>
      </c>
    </row>
    <row r="5981" spans="1:39" x14ac:dyDescent="0.15">
      <c r="A5981" t="s">
        <v>214</v>
      </c>
      <c r="B5981">
        <v>70</v>
      </c>
      <c r="C5981">
        <v>2</v>
      </c>
      <c r="D5981">
        <v>2</v>
      </c>
      <c r="E5981" t="s">
        <v>28</v>
      </c>
      <c r="F5981" t="s">
        <v>29</v>
      </c>
      <c r="G5981">
        <v>7993</v>
      </c>
      <c r="H5981">
        <v>22797</v>
      </c>
      <c r="I5981">
        <v>47923</v>
      </c>
      <c r="J5981">
        <v>2137606.7799999998</v>
      </c>
      <c r="K5981">
        <v>1721434.98</v>
      </c>
      <c r="L5981">
        <v>1444199.15</v>
      </c>
      <c r="M5981">
        <v>710500.41299999994</v>
      </c>
      <c r="N5981">
        <v>7993</v>
      </c>
      <c r="O5981">
        <v>10970</v>
      </c>
      <c r="P5981">
        <v>26063</v>
      </c>
      <c r="Q5981">
        <v>1094732.95</v>
      </c>
      <c r="R5981">
        <v>856324.02</v>
      </c>
      <c r="S5981">
        <v>617928.46</v>
      </c>
      <c r="T5981">
        <v>404309.41090000002</v>
      </c>
      <c r="U5981">
        <v>7993</v>
      </c>
      <c r="V5981">
        <v>11827</v>
      </c>
      <c r="W5981">
        <v>21860</v>
      </c>
      <c r="X5981">
        <v>1042873.83</v>
      </c>
      <c r="Y5981">
        <v>865110.96</v>
      </c>
      <c r="Z5981">
        <v>826270.69</v>
      </c>
      <c r="AA5981">
        <v>306191.00209999998</v>
      </c>
      <c r="AB5981">
        <v>7726</v>
      </c>
      <c r="AC5981">
        <v>7853</v>
      </c>
      <c r="AD5981">
        <v>4680</v>
      </c>
      <c r="AE5981">
        <v>7502</v>
      </c>
      <c r="AF5981">
        <v>7726</v>
      </c>
      <c r="AG5981">
        <v>7853</v>
      </c>
      <c r="AH5981">
        <v>4680</v>
      </c>
      <c r="AI5981">
        <v>7502</v>
      </c>
      <c r="AJ5981">
        <v>7726</v>
      </c>
      <c r="AK5981">
        <v>7853</v>
      </c>
      <c r="AL5981">
        <v>4680</v>
      </c>
      <c r="AM5981">
        <v>7502</v>
      </c>
    </row>
    <row r="5982" spans="1:39" x14ac:dyDescent="0.15">
      <c r="A5982" t="s">
        <v>214</v>
      </c>
      <c r="B5982">
        <v>70</v>
      </c>
      <c r="C5982">
        <v>2</v>
      </c>
      <c r="D5982">
        <v>2</v>
      </c>
      <c r="E5982" t="s">
        <v>30</v>
      </c>
      <c r="F5982" t="s">
        <v>28</v>
      </c>
      <c r="G5982">
        <v>805</v>
      </c>
      <c r="H5982">
        <v>2069</v>
      </c>
      <c r="I5982">
        <v>4444</v>
      </c>
      <c r="J5982">
        <v>199509.65</v>
      </c>
      <c r="K5982">
        <v>163190.06</v>
      </c>
      <c r="L5982">
        <v>129942.37</v>
      </c>
      <c r="M5982">
        <v>67179.316399999996</v>
      </c>
      <c r="N5982">
        <v>805</v>
      </c>
      <c r="O5982">
        <v>1002</v>
      </c>
      <c r="P5982">
        <v>2465</v>
      </c>
      <c r="Q5982">
        <v>104993.73</v>
      </c>
      <c r="R5982">
        <v>84283.73</v>
      </c>
      <c r="S5982">
        <v>55844.7</v>
      </c>
      <c r="T5982">
        <v>39527.447099999998</v>
      </c>
      <c r="U5982">
        <v>805</v>
      </c>
      <c r="V5982">
        <v>1067</v>
      </c>
      <c r="W5982">
        <v>1979</v>
      </c>
      <c r="X5982">
        <v>94515.92</v>
      </c>
      <c r="Y5982">
        <v>78906.33</v>
      </c>
      <c r="Z5982">
        <v>74097.67</v>
      </c>
      <c r="AA5982">
        <v>27651.869299999998</v>
      </c>
      <c r="AB5982">
        <v>752</v>
      </c>
      <c r="AC5982">
        <v>773</v>
      </c>
      <c r="AD5982">
        <v>322</v>
      </c>
      <c r="AE5982">
        <v>779</v>
      </c>
      <c r="AF5982">
        <v>752</v>
      </c>
      <c r="AG5982">
        <v>773</v>
      </c>
      <c r="AH5982">
        <v>322</v>
      </c>
      <c r="AI5982">
        <v>779</v>
      </c>
      <c r="AJ5982">
        <v>752</v>
      </c>
      <c r="AK5982">
        <v>773</v>
      </c>
      <c r="AL5982">
        <v>322</v>
      </c>
      <c r="AM5982">
        <v>779</v>
      </c>
    </row>
    <row r="5983" spans="1:39" x14ac:dyDescent="0.15">
      <c r="A5983" t="s">
        <v>214</v>
      </c>
      <c r="B5983">
        <v>70</v>
      </c>
      <c r="C5983">
        <v>2</v>
      </c>
      <c r="D5983">
        <v>2</v>
      </c>
      <c r="E5983" t="s">
        <v>30</v>
      </c>
      <c r="F5983" t="s">
        <v>29</v>
      </c>
      <c r="G5983">
        <v>918</v>
      </c>
      <c r="H5983">
        <v>2572</v>
      </c>
      <c r="I5983">
        <v>5431</v>
      </c>
      <c r="J5983">
        <v>244304.49</v>
      </c>
      <c r="K5983">
        <v>197395.57</v>
      </c>
      <c r="L5983">
        <v>162830.34</v>
      </c>
      <c r="M5983">
        <v>81323.340500000006</v>
      </c>
      <c r="N5983">
        <v>918</v>
      </c>
      <c r="O5983">
        <v>1247</v>
      </c>
      <c r="P5983">
        <v>2962</v>
      </c>
      <c r="Q5983">
        <v>126794.87</v>
      </c>
      <c r="R5983">
        <v>99854.02</v>
      </c>
      <c r="S5983">
        <v>70353.600000000006</v>
      </c>
      <c r="T5983">
        <v>46577.895799999998</v>
      </c>
      <c r="U5983">
        <v>918</v>
      </c>
      <c r="V5983">
        <v>1325</v>
      </c>
      <c r="W5983">
        <v>2469</v>
      </c>
      <c r="X5983">
        <v>117509.62</v>
      </c>
      <c r="Y5983">
        <v>97541.55</v>
      </c>
      <c r="Z5983">
        <v>92476.74</v>
      </c>
      <c r="AA5983">
        <v>34745.4447</v>
      </c>
      <c r="AB5983">
        <v>871</v>
      </c>
      <c r="AC5983">
        <v>891</v>
      </c>
      <c r="AD5983">
        <v>481</v>
      </c>
      <c r="AE5983">
        <v>899</v>
      </c>
      <c r="AF5983">
        <v>871</v>
      </c>
      <c r="AG5983">
        <v>891</v>
      </c>
      <c r="AH5983">
        <v>481</v>
      </c>
      <c r="AI5983">
        <v>899</v>
      </c>
      <c r="AJ5983">
        <v>871</v>
      </c>
      <c r="AK5983">
        <v>891</v>
      </c>
      <c r="AL5983">
        <v>481</v>
      </c>
      <c r="AM5983">
        <v>899</v>
      </c>
    </row>
    <row r="5984" spans="1:39" x14ac:dyDescent="0.15">
      <c r="A5984" t="s">
        <v>214</v>
      </c>
      <c r="B5984">
        <v>70</v>
      </c>
      <c r="C5984">
        <v>2</v>
      </c>
      <c r="D5984">
        <v>2</v>
      </c>
      <c r="E5984" t="s">
        <v>29</v>
      </c>
      <c r="F5984" t="s">
        <v>28</v>
      </c>
      <c r="G5984">
        <v>2390</v>
      </c>
      <c r="H5984">
        <v>6407</v>
      </c>
      <c r="I5984">
        <v>14343</v>
      </c>
      <c r="J5984">
        <v>636876.32999999996</v>
      </c>
      <c r="K5984">
        <v>497740.02</v>
      </c>
      <c r="L5984">
        <v>405754.01</v>
      </c>
      <c r="M5984">
        <v>214513.10370000001</v>
      </c>
      <c r="N5984">
        <v>2390</v>
      </c>
      <c r="O5984">
        <v>2953</v>
      </c>
      <c r="P5984">
        <v>7603</v>
      </c>
      <c r="Q5984">
        <v>316657.43</v>
      </c>
      <c r="R5984">
        <v>243688.95999999999</v>
      </c>
      <c r="S5984">
        <v>162911.64000000001</v>
      </c>
      <c r="T5984">
        <v>120061.5102</v>
      </c>
      <c r="U5984">
        <v>2390</v>
      </c>
      <c r="V5984">
        <v>3454</v>
      </c>
      <c r="W5984">
        <v>6740</v>
      </c>
      <c r="X5984">
        <v>320218.90000000002</v>
      </c>
      <c r="Y5984">
        <v>254051.06</v>
      </c>
      <c r="Z5984">
        <v>242842.37</v>
      </c>
      <c r="AA5984">
        <v>94451.593500000003</v>
      </c>
      <c r="AB5984">
        <v>2282</v>
      </c>
      <c r="AC5984">
        <v>2311</v>
      </c>
      <c r="AD5984">
        <v>1044</v>
      </c>
      <c r="AE5984">
        <v>2349</v>
      </c>
      <c r="AF5984">
        <v>2282</v>
      </c>
      <c r="AG5984">
        <v>2311</v>
      </c>
      <c r="AH5984">
        <v>1044</v>
      </c>
      <c r="AI5984">
        <v>2349</v>
      </c>
      <c r="AJ5984">
        <v>2282</v>
      </c>
      <c r="AK5984">
        <v>2311</v>
      </c>
      <c r="AL5984">
        <v>1044</v>
      </c>
      <c r="AM5984">
        <v>2349</v>
      </c>
    </row>
    <row r="5985" spans="1:39" x14ac:dyDescent="0.15">
      <c r="A5985" t="s">
        <v>214</v>
      </c>
      <c r="B5985">
        <v>70</v>
      </c>
      <c r="C5985">
        <v>2</v>
      </c>
      <c r="D5985">
        <v>2</v>
      </c>
      <c r="E5985" t="s">
        <v>29</v>
      </c>
      <c r="F5985" t="s">
        <v>29</v>
      </c>
      <c r="G5985">
        <v>4506</v>
      </c>
      <c r="H5985">
        <v>13083</v>
      </c>
      <c r="I5985">
        <v>29047</v>
      </c>
      <c r="J5985">
        <v>1278305.04</v>
      </c>
      <c r="K5985">
        <v>985027.12</v>
      </c>
      <c r="L5985">
        <v>827288.35</v>
      </c>
      <c r="M5985">
        <v>431690.07189999998</v>
      </c>
      <c r="N5985">
        <v>4506</v>
      </c>
      <c r="O5985">
        <v>6083</v>
      </c>
      <c r="P5985">
        <v>15181</v>
      </c>
      <c r="Q5985">
        <v>625206.24</v>
      </c>
      <c r="R5985">
        <v>471830</v>
      </c>
      <c r="S5985">
        <v>335350.53999999998</v>
      </c>
      <c r="T5985">
        <v>237614.15119999999</v>
      </c>
      <c r="U5985">
        <v>4506</v>
      </c>
      <c r="V5985">
        <v>7000</v>
      </c>
      <c r="W5985">
        <v>13866</v>
      </c>
      <c r="X5985">
        <v>653098.80000000005</v>
      </c>
      <c r="Y5985">
        <v>513197.12</v>
      </c>
      <c r="Z5985">
        <v>491937.81</v>
      </c>
      <c r="AA5985">
        <v>194075.92069999999</v>
      </c>
      <c r="AB5985">
        <v>4345</v>
      </c>
      <c r="AC5985">
        <v>4422</v>
      </c>
      <c r="AD5985">
        <v>2700</v>
      </c>
      <c r="AE5985">
        <v>4412</v>
      </c>
      <c r="AF5985">
        <v>4345</v>
      </c>
      <c r="AG5985">
        <v>4422</v>
      </c>
      <c r="AH5985">
        <v>2700</v>
      </c>
      <c r="AI5985">
        <v>4412</v>
      </c>
      <c r="AJ5985">
        <v>4345</v>
      </c>
      <c r="AK5985">
        <v>4422</v>
      </c>
      <c r="AL5985">
        <v>2700</v>
      </c>
      <c r="AM5985">
        <v>4412</v>
      </c>
    </row>
    <row r="5986" spans="1:39" x14ac:dyDescent="0.15">
      <c r="A5986" t="s">
        <v>214</v>
      </c>
      <c r="B5986">
        <v>70</v>
      </c>
      <c r="C5986">
        <v>2</v>
      </c>
      <c r="D5986">
        <v>2</v>
      </c>
      <c r="E5986" t="s">
        <v>31</v>
      </c>
      <c r="F5986" t="s">
        <v>28</v>
      </c>
      <c r="G5986">
        <v>5</v>
      </c>
      <c r="H5986">
        <v>10</v>
      </c>
      <c r="I5986">
        <v>27</v>
      </c>
      <c r="J5986">
        <v>1402.94</v>
      </c>
      <c r="K5986">
        <v>1096.29</v>
      </c>
      <c r="L5986">
        <v>745.08</v>
      </c>
      <c r="M5986">
        <v>373.85449999999997</v>
      </c>
      <c r="N5986">
        <v>5</v>
      </c>
      <c r="O5986">
        <v>5</v>
      </c>
      <c r="P5986">
        <v>15</v>
      </c>
      <c r="Q5986">
        <v>859.95</v>
      </c>
      <c r="R5986">
        <v>591.26</v>
      </c>
      <c r="S5986">
        <v>240.05</v>
      </c>
      <c r="T5986">
        <v>252.64449999999999</v>
      </c>
      <c r="U5986">
        <v>5</v>
      </c>
      <c r="V5986">
        <v>5</v>
      </c>
      <c r="W5986">
        <v>12</v>
      </c>
      <c r="X5986">
        <v>542.99</v>
      </c>
      <c r="Y5986">
        <v>505.03</v>
      </c>
      <c r="Z5986">
        <v>505.03</v>
      </c>
      <c r="AA5986">
        <v>121.21</v>
      </c>
      <c r="AB5986">
        <v>4</v>
      </c>
      <c r="AC5986">
        <v>5</v>
      </c>
      <c r="AD5986">
        <v>0</v>
      </c>
      <c r="AE5986">
        <v>4</v>
      </c>
      <c r="AF5986">
        <v>4</v>
      </c>
      <c r="AG5986">
        <v>5</v>
      </c>
      <c r="AH5986">
        <v>0</v>
      </c>
      <c r="AI5986">
        <v>4</v>
      </c>
      <c r="AJ5986">
        <v>4</v>
      </c>
      <c r="AK5986">
        <v>5</v>
      </c>
      <c r="AL5986">
        <v>0</v>
      </c>
      <c r="AM5986">
        <v>4</v>
      </c>
    </row>
    <row r="5987" spans="1:39" x14ac:dyDescent="0.15">
      <c r="A5987" t="s">
        <v>214</v>
      </c>
      <c r="B5987">
        <v>70</v>
      </c>
      <c r="C5987">
        <v>2</v>
      </c>
      <c r="D5987">
        <v>2</v>
      </c>
      <c r="E5987" t="s">
        <v>31</v>
      </c>
      <c r="F5987" t="s">
        <v>29</v>
      </c>
      <c r="G5987">
        <v>5</v>
      </c>
      <c r="H5987">
        <v>27</v>
      </c>
      <c r="I5987">
        <v>46</v>
      </c>
      <c r="J5987">
        <v>1790.66</v>
      </c>
      <c r="K5987">
        <v>1359.72</v>
      </c>
      <c r="L5987">
        <v>1225.1500000000001</v>
      </c>
      <c r="M5987">
        <v>721.37109999999996</v>
      </c>
      <c r="N5987">
        <v>5</v>
      </c>
      <c r="O5987">
        <v>12</v>
      </c>
      <c r="P5987">
        <v>22</v>
      </c>
      <c r="Q5987">
        <v>788.79</v>
      </c>
      <c r="R5987">
        <v>644.09</v>
      </c>
      <c r="S5987">
        <v>509.52</v>
      </c>
      <c r="T5987">
        <v>447.99279999999999</v>
      </c>
      <c r="U5987">
        <v>5</v>
      </c>
      <c r="V5987">
        <v>15</v>
      </c>
      <c r="W5987">
        <v>24</v>
      </c>
      <c r="X5987">
        <v>1001.87</v>
      </c>
      <c r="Y5987">
        <v>715.63</v>
      </c>
      <c r="Z5987">
        <v>715.63</v>
      </c>
      <c r="AA5987">
        <v>273.37830000000002</v>
      </c>
      <c r="AB5987">
        <v>5</v>
      </c>
      <c r="AC5987">
        <v>5</v>
      </c>
      <c r="AD5987">
        <v>1</v>
      </c>
      <c r="AE5987">
        <v>4</v>
      </c>
      <c r="AF5987">
        <v>5</v>
      </c>
      <c r="AG5987">
        <v>5</v>
      </c>
      <c r="AH5987">
        <v>1</v>
      </c>
      <c r="AI5987">
        <v>4</v>
      </c>
      <c r="AJ5987">
        <v>5</v>
      </c>
      <c r="AK5987">
        <v>5</v>
      </c>
      <c r="AL5987">
        <v>1</v>
      </c>
      <c r="AM5987">
        <v>4</v>
      </c>
    </row>
    <row r="5988" spans="1:39" x14ac:dyDescent="0.15">
      <c r="A5988" t="s">
        <v>214</v>
      </c>
      <c r="B5988">
        <v>70</v>
      </c>
      <c r="C5988">
        <v>2</v>
      </c>
      <c r="D5988">
        <v>2</v>
      </c>
      <c r="E5988" t="s">
        <v>32</v>
      </c>
      <c r="F5988" t="s">
        <v>28</v>
      </c>
      <c r="G5988">
        <v>403</v>
      </c>
      <c r="H5988">
        <v>1137</v>
      </c>
      <c r="I5988">
        <v>2574</v>
      </c>
      <c r="J5988">
        <v>119997.34</v>
      </c>
      <c r="K5988">
        <v>92392.36</v>
      </c>
      <c r="L5988">
        <v>76125.440000000002</v>
      </c>
      <c r="M5988">
        <v>38904.284299999999</v>
      </c>
      <c r="N5988">
        <v>403</v>
      </c>
      <c r="O5988">
        <v>515</v>
      </c>
      <c r="P5988">
        <v>1287</v>
      </c>
      <c r="Q5988">
        <v>54741.39</v>
      </c>
      <c r="R5988">
        <v>40903.83</v>
      </c>
      <c r="S5988">
        <v>27449.13</v>
      </c>
      <c r="T5988">
        <v>20608.581600000001</v>
      </c>
      <c r="U5988">
        <v>403</v>
      </c>
      <c r="V5988">
        <v>622</v>
      </c>
      <c r="W5988">
        <v>1287</v>
      </c>
      <c r="X5988">
        <v>65255.95</v>
      </c>
      <c r="Y5988">
        <v>51488.53</v>
      </c>
      <c r="Z5988">
        <v>48676.31</v>
      </c>
      <c r="AA5988">
        <v>18295.702700000002</v>
      </c>
      <c r="AB5988">
        <v>375</v>
      </c>
      <c r="AC5988">
        <v>369</v>
      </c>
      <c r="AD5988">
        <v>184</v>
      </c>
      <c r="AE5988">
        <v>378</v>
      </c>
      <c r="AF5988">
        <v>375</v>
      </c>
      <c r="AG5988">
        <v>369</v>
      </c>
      <c r="AH5988">
        <v>184</v>
      </c>
      <c r="AI5988">
        <v>378</v>
      </c>
      <c r="AJ5988">
        <v>375</v>
      </c>
      <c r="AK5988">
        <v>369</v>
      </c>
      <c r="AL5988">
        <v>184</v>
      </c>
      <c r="AM5988">
        <v>378</v>
      </c>
    </row>
    <row r="5989" spans="1:39" x14ac:dyDescent="0.15">
      <c r="A5989" t="s">
        <v>214</v>
      </c>
      <c r="B5989">
        <v>70</v>
      </c>
      <c r="C5989">
        <v>2</v>
      </c>
      <c r="D5989">
        <v>2</v>
      </c>
      <c r="E5989" t="s">
        <v>32</v>
      </c>
      <c r="F5989" t="s">
        <v>29</v>
      </c>
      <c r="G5989">
        <v>761</v>
      </c>
      <c r="H5989">
        <v>2384</v>
      </c>
      <c r="I5989">
        <v>5206</v>
      </c>
      <c r="J5989">
        <v>232710.72</v>
      </c>
      <c r="K5989">
        <v>175532.9</v>
      </c>
      <c r="L5989">
        <v>153867.78</v>
      </c>
      <c r="M5989">
        <v>77303.752099999998</v>
      </c>
      <c r="N5989">
        <v>761</v>
      </c>
      <c r="O5989">
        <v>1085</v>
      </c>
      <c r="P5989">
        <v>2498</v>
      </c>
      <c r="Q5989">
        <v>102331.59</v>
      </c>
      <c r="R5989">
        <v>76090.960000000006</v>
      </c>
      <c r="S5989">
        <v>57542.64</v>
      </c>
      <c r="T5989">
        <v>38676.646800000002</v>
      </c>
      <c r="U5989">
        <v>761</v>
      </c>
      <c r="V5989">
        <v>1299</v>
      </c>
      <c r="W5989">
        <v>2708</v>
      </c>
      <c r="X5989">
        <v>130379.13</v>
      </c>
      <c r="Y5989">
        <v>99441.94</v>
      </c>
      <c r="Z5989">
        <v>96325.14</v>
      </c>
      <c r="AA5989">
        <v>38627.105300000003</v>
      </c>
      <c r="AB5989">
        <v>745</v>
      </c>
      <c r="AC5989">
        <v>741</v>
      </c>
      <c r="AD5989">
        <v>462</v>
      </c>
      <c r="AE5989">
        <v>732</v>
      </c>
      <c r="AF5989">
        <v>745</v>
      </c>
      <c r="AG5989">
        <v>741</v>
      </c>
      <c r="AH5989">
        <v>462</v>
      </c>
      <c r="AI5989">
        <v>732</v>
      </c>
      <c r="AJ5989">
        <v>745</v>
      </c>
      <c r="AK5989">
        <v>741</v>
      </c>
      <c r="AL5989">
        <v>462</v>
      </c>
      <c r="AM5989">
        <v>732</v>
      </c>
    </row>
    <row r="5990" spans="1:39" x14ac:dyDescent="0.15">
      <c r="A5990" t="s">
        <v>214</v>
      </c>
      <c r="B5990">
        <v>100</v>
      </c>
      <c r="C5990">
        <v>1</v>
      </c>
      <c r="D5990">
        <v>0</v>
      </c>
      <c r="E5990" t="s">
        <v>28</v>
      </c>
      <c r="F5990" t="s">
        <v>28</v>
      </c>
      <c r="G5990">
        <v>110733</v>
      </c>
      <c r="H5990">
        <v>116722</v>
      </c>
      <c r="I5990">
        <v>173198</v>
      </c>
      <c r="J5990">
        <v>6789654.6299999999</v>
      </c>
      <c r="K5990">
        <v>5421117.3300000001</v>
      </c>
      <c r="L5990">
        <v>4943816.49</v>
      </c>
      <c r="M5990">
        <v>2405399.5619999999</v>
      </c>
      <c r="N5990">
        <v>28778</v>
      </c>
      <c r="O5990">
        <v>30873</v>
      </c>
      <c r="P5990">
        <v>49587</v>
      </c>
      <c r="Q5990">
        <v>1908627.22</v>
      </c>
      <c r="R5990">
        <v>1498874.9</v>
      </c>
      <c r="S5990">
        <v>1211731.96</v>
      </c>
      <c r="T5990">
        <v>776552.03619999997</v>
      </c>
      <c r="U5990">
        <v>81955</v>
      </c>
      <c r="V5990">
        <v>85849</v>
      </c>
      <c r="W5990">
        <v>123611</v>
      </c>
      <c r="X5990">
        <v>4881027.41</v>
      </c>
      <c r="Y5990">
        <v>3922242.43</v>
      </c>
      <c r="Z5990">
        <v>3732084.53</v>
      </c>
      <c r="AA5990">
        <v>1628847.5257999999</v>
      </c>
      <c r="AB5990">
        <v>108512</v>
      </c>
      <c r="AC5990">
        <v>58121</v>
      </c>
      <c r="AD5990">
        <v>20877</v>
      </c>
      <c r="AE5990">
        <v>41563</v>
      </c>
      <c r="AF5990">
        <v>28061</v>
      </c>
      <c r="AG5990">
        <v>26441</v>
      </c>
      <c r="AH5990">
        <v>10052</v>
      </c>
      <c r="AI5990">
        <v>14178</v>
      </c>
      <c r="AJ5990">
        <v>80451</v>
      </c>
      <c r="AK5990">
        <v>31680</v>
      </c>
      <c r="AL5990">
        <v>10825</v>
      </c>
      <c r="AM5990">
        <v>27385</v>
      </c>
    </row>
    <row r="5991" spans="1:39" x14ac:dyDescent="0.15">
      <c r="A5991" t="s">
        <v>214</v>
      </c>
      <c r="B5991">
        <v>100</v>
      </c>
      <c r="C5991">
        <v>1</v>
      </c>
      <c r="D5991">
        <v>0</v>
      </c>
      <c r="E5991" t="s">
        <v>28</v>
      </c>
      <c r="F5991" t="s">
        <v>29</v>
      </c>
      <c r="G5991">
        <v>21372</v>
      </c>
      <c r="H5991">
        <v>23884</v>
      </c>
      <c r="I5991">
        <v>36994</v>
      </c>
      <c r="J5991">
        <v>1468953.91</v>
      </c>
      <c r="K5991">
        <v>1149056.3400000001</v>
      </c>
      <c r="L5991">
        <v>1053912.7</v>
      </c>
      <c r="M5991">
        <v>515009.1</v>
      </c>
      <c r="N5991">
        <v>6631</v>
      </c>
      <c r="O5991">
        <v>7540</v>
      </c>
      <c r="P5991">
        <v>12649</v>
      </c>
      <c r="Q5991">
        <v>490469.34</v>
      </c>
      <c r="R5991">
        <v>374116.82</v>
      </c>
      <c r="S5991">
        <v>318276.36</v>
      </c>
      <c r="T5991">
        <v>190133.69810000001</v>
      </c>
      <c r="U5991">
        <v>14741</v>
      </c>
      <c r="V5991">
        <v>16344</v>
      </c>
      <c r="W5991">
        <v>24345</v>
      </c>
      <c r="X5991">
        <v>978484.57</v>
      </c>
      <c r="Y5991">
        <v>774939.52</v>
      </c>
      <c r="Z5991">
        <v>735636.34</v>
      </c>
      <c r="AA5991">
        <v>324875.4019</v>
      </c>
      <c r="AB5991">
        <v>21013</v>
      </c>
      <c r="AC5991">
        <v>16395</v>
      </c>
      <c r="AD5991">
        <v>10022</v>
      </c>
      <c r="AE5991">
        <v>13253</v>
      </c>
      <c r="AF5991">
        <v>6517</v>
      </c>
      <c r="AG5991">
        <v>6307</v>
      </c>
      <c r="AH5991">
        <v>3923</v>
      </c>
      <c r="AI5991">
        <v>4505</v>
      </c>
      <c r="AJ5991">
        <v>14496</v>
      </c>
      <c r="AK5991">
        <v>10088</v>
      </c>
      <c r="AL5991">
        <v>6099</v>
      </c>
      <c r="AM5991">
        <v>8748</v>
      </c>
    </row>
    <row r="5992" spans="1:39" x14ac:dyDescent="0.15">
      <c r="A5992" t="s">
        <v>214</v>
      </c>
      <c r="B5992">
        <v>100</v>
      </c>
      <c r="C5992">
        <v>1</v>
      </c>
      <c r="D5992">
        <v>0</v>
      </c>
      <c r="E5992" t="s">
        <v>30</v>
      </c>
      <c r="F5992" t="s">
        <v>28</v>
      </c>
      <c r="G5992">
        <v>173</v>
      </c>
      <c r="H5992">
        <v>179</v>
      </c>
      <c r="I5992">
        <v>234</v>
      </c>
      <c r="J5992">
        <v>10442.77</v>
      </c>
      <c r="K5992">
        <v>8514.42</v>
      </c>
      <c r="L5992">
        <v>7458.17</v>
      </c>
      <c r="M5992">
        <v>3441.7235000000001</v>
      </c>
      <c r="N5992">
        <v>44</v>
      </c>
      <c r="O5992">
        <v>47</v>
      </c>
      <c r="P5992">
        <v>65</v>
      </c>
      <c r="Q5992">
        <v>2960.65</v>
      </c>
      <c r="R5992">
        <v>2312.4499999999998</v>
      </c>
      <c r="S5992">
        <v>1765.45</v>
      </c>
      <c r="T5992">
        <v>1116.9034999999999</v>
      </c>
      <c r="U5992">
        <v>129</v>
      </c>
      <c r="V5992">
        <v>132</v>
      </c>
      <c r="W5992">
        <v>169</v>
      </c>
      <c r="X5992">
        <v>7482.12</v>
      </c>
      <c r="Y5992">
        <v>6201.97</v>
      </c>
      <c r="Z5992">
        <v>5692.72</v>
      </c>
      <c r="AA5992">
        <v>2324.8200000000002</v>
      </c>
      <c r="AB5992">
        <v>166</v>
      </c>
      <c r="AC5992">
        <v>87</v>
      </c>
      <c r="AD5992">
        <v>29</v>
      </c>
      <c r="AE5992">
        <v>109</v>
      </c>
      <c r="AF5992">
        <v>41</v>
      </c>
      <c r="AG5992">
        <v>37</v>
      </c>
      <c r="AH5992">
        <v>15</v>
      </c>
      <c r="AI5992">
        <v>31</v>
      </c>
      <c r="AJ5992">
        <v>125</v>
      </c>
      <c r="AK5992">
        <v>50</v>
      </c>
      <c r="AL5992">
        <v>14</v>
      </c>
      <c r="AM5992">
        <v>78</v>
      </c>
    </row>
    <row r="5993" spans="1:39" x14ac:dyDescent="0.15">
      <c r="A5993" t="s">
        <v>214</v>
      </c>
      <c r="B5993">
        <v>100</v>
      </c>
      <c r="C5993">
        <v>1</v>
      </c>
      <c r="D5993">
        <v>0</v>
      </c>
      <c r="E5993" t="s">
        <v>30</v>
      </c>
      <c r="F5993" t="s">
        <v>29</v>
      </c>
      <c r="G5993">
        <v>33</v>
      </c>
      <c r="H5993">
        <v>34</v>
      </c>
      <c r="I5993">
        <v>55</v>
      </c>
      <c r="J5993">
        <v>2016.65</v>
      </c>
      <c r="K5993">
        <v>1608.58</v>
      </c>
      <c r="L5993">
        <v>1397.98</v>
      </c>
      <c r="M5993">
        <v>667.3537</v>
      </c>
      <c r="N5993">
        <v>13</v>
      </c>
      <c r="O5993">
        <v>14</v>
      </c>
      <c r="P5993">
        <v>23</v>
      </c>
      <c r="Q5993">
        <v>959.88</v>
      </c>
      <c r="R5993">
        <v>740.78</v>
      </c>
      <c r="S5993">
        <v>530.17999999999995</v>
      </c>
      <c r="T5993">
        <v>315.8734</v>
      </c>
      <c r="U5993">
        <v>20</v>
      </c>
      <c r="V5993">
        <v>20</v>
      </c>
      <c r="W5993">
        <v>32</v>
      </c>
      <c r="X5993">
        <v>1056.77</v>
      </c>
      <c r="Y5993">
        <v>867.8</v>
      </c>
      <c r="Z5993">
        <v>867.8</v>
      </c>
      <c r="AA5993">
        <v>351.4803</v>
      </c>
      <c r="AB5993">
        <v>30</v>
      </c>
      <c r="AC5993">
        <v>29</v>
      </c>
      <c r="AD5993">
        <v>19</v>
      </c>
      <c r="AE5993">
        <v>22</v>
      </c>
      <c r="AF5993">
        <v>13</v>
      </c>
      <c r="AG5993">
        <v>13</v>
      </c>
      <c r="AH5993">
        <v>9</v>
      </c>
      <c r="AI5993">
        <v>9</v>
      </c>
      <c r="AJ5993">
        <v>17</v>
      </c>
      <c r="AK5993">
        <v>16</v>
      </c>
      <c r="AL5993">
        <v>10</v>
      </c>
      <c r="AM5993">
        <v>13</v>
      </c>
    </row>
    <row r="5994" spans="1:39" x14ac:dyDescent="0.15">
      <c r="A5994" t="s">
        <v>214</v>
      </c>
      <c r="B5994">
        <v>100</v>
      </c>
      <c r="C5994">
        <v>1</v>
      </c>
      <c r="D5994">
        <v>0</v>
      </c>
      <c r="E5994" t="s">
        <v>29</v>
      </c>
      <c r="F5994" t="s">
        <v>28</v>
      </c>
      <c r="G5994">
        <v>382</v>
      </c>
      <c r="H5994">
        <v>416</v>
      </c>
      <c r="I5994">
        <v>668</v>
      </c>
      <c r="J5994">
        <v>26384.26</v>
      </c>
      <c r="K5994">
        <v>19709.82</v>
      </c>
      <c r="L5994">
        <v>18233.71</v>
      </c>
      <c r="M5994">
        <v>9855.7304000000004</v>
      </c>
      <c r="N5994">
        <v>92</v>
      </c>
      <c r="O5994">
        <v>101</v>
      </c>
      <c r="P5994">
        <v>171</v>
      </c>
      <c r="Q5994">
        <v>6422.65</v>
      </c>
      <c r="R5994">
        <v>4672.88</v>
      </c>
      <c r="S5994">
        <v>3656.16</v>
      </c>
      <c r="T5994">
        <v>3301.4596999999999</v>
      </c>
      <c r="U5994">
        <v>290</v>
      </c>
      <c r="V5994">
        <v>315</v>
      </c>
      <c r="W5994">
        <v>497</v>
      </c>
      <c r="X5994">
        <v>19961.61</v>
      </c>
      <c r="Y5994">
        <v>15036.94</v>
      </c>
      <c r="Z5994">
        <v>14577.55</v>
      </c>
      <c r="AA5994">
        <v>6554.2707</v>
      </c>
      <c r="AB5994">
        <v>376</v>
      </c>
      <c r="AC5994">
        <v>150</v>
      </c>
      <c r="AD5994">
        <v>68</v>
      </c>
      <c r="AE5994">
        <v>123</v>
      </c>
      <c r="AF5994">
        <v>89</v>
      </c>
      <c r="AG5994">
        <v>89</v>
      </c>
      <c r="AH5994">
        <v>46</v>
      </c>
      <c r="AI5994">
        <v>63</v>
      </c>
      <c r="AJ5994">
        <v>287</v>
      </c>
      <c r="AK5994">
        <v>61</v>
      </c>
      <c r="AL5994">
        <v>22</v>
      </c>
      <c r="AM5994">
        <v>60</v>
      </c>
    </row>
    <row r="5995" spans="1:39" x14ac:dyDescent="0.15">
      <c r="A5995" t="s">
        <v>214</v>
      </c>
      <c r="B5995">
        <v>100</v>
      </c>
      <c r="C5995">
        <v>1</v>
      </c>
      <c r="D5995">
        <v>0</v>
      </c>
      <c r="E5995" t="s">
        <v>29</v>
      </c>
      <c r="F5995" t="s">
        <v>29</v>
      </c>
      <c r="G5995">
        <v>200</v>
      </c>
      <c r="H5995">
        <v>236</v>
      </c>
      <c r="I5995">
        <v>387</v>
      </c>
      <c r="J5995">
        <v>15934</v>
      </c>
      <c r="K5995">
        <v>11951.38</v>
      </c>
      <c r="L5995">
        <v>10946.32</v>
      </c>
      <c r="M5995">
        <v>5709.3182999999999</v>
      </c>
      <c r="N5995">
        <v>56</v>
      </c>
      <c r="O5995">
        <v>66</v>
      </c>
      <c r="P5995">
        <v>123</v>
      </c>
      <c r="Q5995">
        <v>4779.09</v>
      </c>
      <c r="R5995">
        <v>3524.6</v>
      </c>
      <c r="S5995">
        <v>2913.76</v>
      </c>
      <c r="T5995">
        <v>1996.8792000000001</v>
      </c>
      <c r="U5995">
        <v>144</v>
      </c>
      <c r="V5995">
        <v>170</v>
      </c>
      <c r="W5995">
        <v>264</v>
      </c>
      <c r="X5995">
        <v>11154.91</v>
      </c>
      <c r="Y5995">
        <v>8426.7800000000007</v>
      </c>
      <c r="Z5995">
        <v>8032.56</v>
      </c>
      <c r="AA5995">
        <v>3712.4391000000001</v>
      </c>
      <c r="AB5995">
        <v>200</v>
      </c>
      <c r="AC5995">
        <v>123</v>
      </c>
      <c r="AD5995">
        <v>87</v>
      </c>
      <c r="AE5995">
        <v>112</v>
      </c>
      <c r="AF5995">
        <v>56</v>
      </c>
      <c r="AG5995">
        <v>55</v>
      </c>
      <c r="AH5995">
        <v>43</v>
      </c>
      <c r="AI5995">
        <v>41</v>
      </c>
      <c r="AJ5995">
        <v>144</v>
      </c>
      <c r="AK5995">
        <v>68</v>
      </c>
      <c r="AL5995">
        <v>44</v>
      </c>
      <c r="AM5995">
        <v>71</v>
      </c>
    </row>
    <row r="5996" spans="1:39" x14ac:dyDescent="0.15">
      <c r="A5996" t="s">
        <v>214</v>
      </c>
      <c r="B5996">
        <v>100</v>
      </c>
      <c r="C5996">
        <v>1</v>
      </c>
      <c r="D5996">
        <v>0</v>
      </c>
      <c r="E5996" t="s">
        <v>32</v>
      </c>
      <c r="F5996" t="s">
        <v>28</v>
      </c>
      <c r="G5996">
        <v>3306</v>
      </c>
      <c r="H5996">
        <v>3619</v>
      </c>
      <c r="I5996">
        <v>6187</v>
      </c>
      <c r="J5996">
        <v>271226.48</v>
      </c>
      <c r="K5996">
        <v>195396.12</v>
      </c>
      <c r="L5996">
        <v>185202.12</v>
      </c>
      <c r="M5996">
        <v>90316.434899999993</v>
      </c>
      <c r="N5996">
        <v>734</v>
      </c>
      <c r="O5996">
        <v>806</v>
      </c>
      <c r="P5996">
        <v>1421</v>
      </c>
      <c r="Q5996">
        <v>60596.5</v>
      </c>
      <c r="R5996">
        <v>43660.53</v>
      </c>
      <c r="S5996">
        <v>35065.24</v>
      </c>
      <c r="T5996">
        <v>23188.306499999999</v>
      </c>
      <c r="U5996">
        <v>2572</v>
      </c>
      <c r="V5996">
        <v>2813</v>
      </c>
      <c r="W5996">
        <v>4766</v>
      </c>
      <c r="X5996">
        <v>210629.98</v>
      </c>
      <c r="Y5996">
        <v>151735.59</v>
      </c>
      <c r="Z5996">
        <v>150136.88</v>
      </c>
      <c r="AA5996">
        <v>67128.128400000001</v>
      </c>
      <c r="AB5996">
        <v>3263</v>
      </c>
      <c r="AC5996">
        <v>1625</v>
      </c>
      <c r="AD5996">
        <v>654</v>
      </c>
      <c r="AE5996">
        <v>1933</v>
      </c>
      <c r="AF5996">
        <v>723</v>
      </c>
      <c r="AG5996">
        <v>580</v>
      </c>
      <c r="AH5996">
        <v>275</v>
      </c>
      <c r="AI5996">
        <v>531</v>
      </c>
      <c r="AJ5996">
        <v>2540</v>
      </c>
      <c r="AK5996">
        <v>1045</v>
      </c>
      <c r="AL5996">
        <v>379</v>
      </c>
      <c r="AM5996">
        <v>1402</v>
      </c>
    </row>
    <row r="5997" spans="1:39" x14ac:dyDescent="0.15">
      <c r="A5997" t="s">
        <v>214</v>
      </c>
      <c r="B5997">
        <v>100</v>
      </c>
      <c r="C5997">
        <v>1</v>
      </c>
      <c r="D5997">
        <v>0</v>
      </c>
      <c r="E5997" t="s">
        <v>32</v>
      </c>
      <c r="F5997" t="s">
        <v>29</v>
      </c>
      <c r="G5997">
        <v>1161</v>
      </c>
      <c r="H5997">
        <v>1388</v>
      </c>
      <c r="I5997">
        <v>2452</v>
      </c>
      <c r="J5997">
        <v>103043.39</v>
      </c>
      <c r="K5997">
        <v>72147.600000000006</v>
      </c>
      <c r="L5997">
        <v>68530.789999999994</v>
      </c>
      <c r="M5997">
        <v>35103.7961</v>
      </c>
      <c r="N5997">
        <v>302</v>
      </c>
      <c r="O5997">
        <v>369</v>
      </c>
      <c r="P5997">
        <v>660</v>
      </c>
      <c r="Q5997">
        <v>26955.56</v>
      </c>
      <c r="R5997">
        <v>18589.29</v>
      </c>
      <c r="S5997">
        <v>15562.28</v>
      </c>
      <c r="T5997">
        <v>10426.4588</v>
      </c>
      <c r="U5997">
        <v>859</v>
      </c>
      <c r="V5997">
        <v>1019</v>
      </c>
      <c r="W5997">
        <v>1792</v>
      </c>
      <c r="X5997">
        <v>76087.83</v>
      </c>
      <c r="Y5997">
        <v>53558.31</v>
      </c>
      <c r="Z5997">
        <v>52968.51</v>
      </c>
      <c r="AA5997">
        <v>24677.337299999999</v>
      </c>
      <c r="AB5997">
        <v>1155</v>
      </c>
      <c r="AC5997">
        <v>863</v>
      </c>
      <c r="AD5997">
        <v>577</v>
      </c>
      <c r="AE5997">
        <v>890</v>
      </c>
      <c r="AF5997">
        <v>301</v>
      </c>
      <c r="AG5997">
        <v>259</v>
      </c>
      <c r="AH5997">
        <v>188</v>
      </c>
      <c r="AI5997">
        <v>247</v>
      </c>
      <c r="AJ5997">
        <v>854</v>
      </c>
      <c r="AK5997">
        <v>604</v>
      </c>
      <c r="AL5997">
        <v>389</v>
      </c>
      <c r="AM5997">
        <v>643</v>
      </c>
    </row>
    <row r="5998" spans="1:39" x14ac:dyDescent="0.15">
      <c r="A5998" t="s">
        <v>214</v>
      </c>
      <c r="B5998">
        <v>100</v>
      </c>
      <c r="C5998">
        <v>1</v>
      </c>
      <c r="D5998">
        <v>1</v>
      </c>
      <c r="E5998" t="s">
        <v>28</v>
      </c>
      <c r="F5998" t="s">
        <v>28</v>
      </c>
      <c r="G5998">
        <v>33103</v>
      </c>
      <c r="H5998">
        <v>37470</v>
      </c>
      <c r="I5998">
        <v>57114</v>
      </c>
      <c r="J5998">
        <v>2098538.5</v>
      </c>
      <c r="K5998">
        <v>1762636.52</v>
      </c>
      <c r="L5998">
        <v>1590691.24</v>
      </c>
      <c r="M5998">
        <v>787482.36609999998</v>
      </c>
      <c r="N5998">
        <v>12473</v>
      </c>
      <c r="O5998">
        <v>14231</v>
      </c>
      <c r="P5998">
        <v>24258</v>
      </c>
      <c r="Q5998">
        <v>819301.58</v>
      </c>
      <c r="R5998">
        <v>684548.52</v>
      </c>
      <c r="S5998">
        <v>557346.15</v>
      </c>
      <c r="T5998">
        <v>375296.95730000001</v>
      </c>
      <c r="U5998">
        <v>20630</v>
      </c>
      <c r="V5998">
        <v>23239</v>
      </c>
      <c r="W5998">
        <v>32856</v>
      </c>
      <c r="X5998">
        <v>1279236.92</v>
      </c>
      <c r="Y5998">
        <v>1078088</v>
      </c>
      <c r="Z5998">
        <v>1033345.09</v>
      </c>
      <c r="AA5998">
        <v>412185.40879999998</v>
      </c>
      <c r="AB5998">
        <v>31634</v>
      </c>
      <c r="AC5998">
        <v>28376</v>
      </c>
      <c r="AD5998">
        <v>9103</v>
      </c>
      <c r="AE5998">
        <v>26074</v>
      </c>
      <c r="AF5998">
        <v>11890</v>
      </c>
      <c r="AG5998">
        <v>11501</v>
      </c>
      <c r="AH5998">
        <v>4675</v>
      </c>
      <c r="AI5998">
        <v>10719</v>
      </c>
      <c r="AJ5998">
        <v>19744</v>
      </c>
      <c r="AK5998">
        <v>16875</v>
      </c>
      <c r="AL5998">
        <v>4428</v>
      </c>
      <c r="AM5998">
        <v>15355</v>
      </c>
    </row>
    <row r="5999" spans="1:39" x14ac:dyDescent="0.15">
      <c r="A5999" t="s">
        <v>214</v>
      </c>
      <c r="B5999">
        <v>100</v>
      </c>
      <c r="C5999">
        <v>1</v>
      </c>
      <c r="D5999">
        <v>1</v>
      </c>
      <c r="E5999" t="s">
        <v>28</v>
      </c>
      <c r="F5999" t="s">
        <v>29</v>
      </c>
      <c r="G5999">
        <v>24622</v>
      </c>
      <c r="H5999">
        <v>29446</v>
      </c>
      <c r="I5999">
        <v>44799</v>
      </c>
      <c r="J5999">
        <v>1670551.01</v>
      </c>
      <c r="K5999">
        <v>1387716.19</v>
      </c>
      <c r="L5999">
        <v>1272046.1399999999</v>
      </c>
      <c r="M5999">
        <v>600913.19990000001</v>
      </c>
      <c r="N5999">
        <v>9461</v>
      </c>
      <c r="O5999">
        <v>11336</v>
      </c>
      <c r="P5999">
        <v>19200</v>
      </c>
      <c r="Q5999">
        <v>665619.66</v>
      </c>
      <c r="R5999">
        <v>547650.96</v>
      </c>
      <c r="S5999">
        <v>458407.95</v>
      </c>
      <c r="T5999">
        <v>284555.16330000001</v>
      </c>
      <c r="U5999">
        <v>15161</v>
      </c>
      <c r="V5999">
        <v>18110</v>
      </c>
      <c r="W5999">
        <v>25599</v>
      </c>
      <c r="X5999">
        <v>1004931.35</v>
      </c>
      <c r="Y5999">
        <v>840065.23</v>
      </c>
      <c r="Z5999">
        <v>813638.19</v>
      </c>
      <c r="AA5999">
        <v>316358.03659999999</v>
      </c>
      <c r="AB5999">
        <v>23749</v>
      </c>
      <c r="AC5999">
        <v>22736</v>
      </c>
      <c r="AD5999">
        <v>10975</v>
      </c>
      <c r="AE5999">
        <v>21859</v>
      </c>
      <c r="AF5999">
        <v>9105</v>
      </c>
      <c r="AG5999">
        <v>8986</v>
      </c>
      <c r="AH5999">
        <v>5205</v>
      </c>
      <c r="AI5999">
        <v>8705</v>
      </c>
      <c r="AJ5999">
        <v>14644</v>
      </c>
      <c r="AK5999">
        <v>13750</v>
      </c>
      <c r="AL5999">
        <v>5770</v>
      </c>
      <c r="AM5999">
        <v>13154</v>
      </c>
    </row>
    <row r="6000" spans="1:39" x14ac:dyDescent="0.15">
      <c r="A6000" t="s">
        <v>214</v>
      </c>
      <c r="B6000">
        <v>100</v>
      </c>
      <c r="C6000">
        <v>1</v>
      </c>
      <c r="D6000">
        <v>1</v>
      </c>
      <c r="E6000" t="s">
        <v>30</v>
      </c>
      <c r="F6000" t="s">
        <v>28</v>
      </c>
      <c r="G6000">
        <v>3116</v>
      </c>
      <c r="H6000">
        <v>3479</v>
      </c>
      <c r="I6000">
        <v>5232</v>
      </c>
      <c r="J6000">
        <v>197795.78</v>
      </c>
      <c r="K6000">
        <v>168142.35</v>
      </c>
      <c r="L6000">
        <v>150741.75</v>
      </c>
      <c r="M6000">
        <v>70738.238700000002</v>
      </c>
      <c r="N6000">
        <v>1121</v>
      </c>
      <c r="O6000">
        <v>1262</v>
      </c>
      <c r="P6000">
        <v>2084</v>
      </c>
      <c r="Q6000">
        <v>72801.899999999994</v>
      </c>
      <c r="R6000">
        <v>61825.94</v>
      </c>
      <c r="S6000">
        <v>48988.62</v>
      </c>
      <c r="T6000">
        <v>31622.020499999999</v>
      </c>
      <c r="U6000">
        <v>1995</v>
      </c>
      <c r="V6000">
        <v>2217</v>
      </c>
      <c r="W6000">
        <v>3148</v>
      </c>
      <c r="X6000">
        <v>124993.88</v>
      </c>
      <c r="Y6000">
        <v>106316.41</v>
      </c>
      <c r="Z6000">
        <v>101753.13</v>
      </c>
      <c r="AA6000">
        <v>39116.218200000003</v>
      </c>
      <c r="AB6000">
        <v>2902</v>
      </c>
      <c r="AC6000">
        <v>2816</v>
      </c>
      <c r="AD6000">
        <v>740</v>
      </c>
      <c r="AE6000">
        <v>3019</v>
      </c>
      <c r="AF6000">
        <v>1052</v>
      </c>
      <c r="AG6000">
        <v>1029</v>
      </c>
      <c r="AH6000">
        <v>371</v>
      </c>
      <c r="AI6000">
        <v>1088</v>
      </c>
      <c r="AJ6000">
        <v>1850</v>
      </c>
      <c r="AK6000">
        <v>1787</v>
      </c>
      <c r="AL6000">
        <v>369</v>
      </c>
      <c r="AM6000">
        <v>1931</v>
      </c>
    </row>
    <row r="6001" spans="1:39" x14ac:dyDescent="0.15">
      <c r="A6001" t="s">
        <v>214</v>
      </c>
      <c r="B6001">
        <v>100</v>
      </c>
      <c r="C6001">
        <v>1</v>
      </c>
      <c r="D6001">
        <v>1</v>
      </c>
      <c r="E6001" t="s">
        <v>30</v>
      </c>
      <c r="F6001" t="s">
        <v>29</v>
      </c>
      <c r="G6001">
        <v>2721</v>
      </c>
      <c r="H6001">
        <v>3280</v>
      </c>
      <c r="I6001">
        <v>4852</v>
      </c>
      <c r="J6001">
        <v>184734.49</v>
      </c>
      <c r="K6001">
        <v>154722.67000000001</v>
      </c>
      <c r="L6001">
        <v>139925.6</v>
      </c>
      <c r="M6001">
        <v>64631.581599999998</v>
      </c>
      <c r="N6001">
        <v>954</v>
      </c>
      <c r="O6001">
        <v>1143</v>
      </c>
      <c r="P6001">
        <v>1883</v>
      </c>
      <c r="Q6001">
        <v>65644.7</v>
      </c>
      <c r="R6001">
        <v>54874.06</v>
      </c>
      <c r="S6001">
        <v>43927.32</v>
      </c>
      <c r="T6001">
        <v>27562.034100000001</v>
      </c>
      <c r="U6001">
        <v>1767</v>
      </c>
      <c r="V6001">
        <v>2137</v>
      </c>
      <c r="W6001">
        <v>2969</v>
      </c>
      <c r="X6001">
        <v>119089.79</v>
      </c>
      <c r="Y6001">
        <v>99848.61</v>
      </c>
      <c r="Z6001">
        <v>95998.28</v>
      </c>
      <c r="AA6001">
        <v>37069.547500000001</v>
      </c>
      <c r="AB6001">
        <v>2543</v>
      </c>
      <c r="AC6001">
        <v>2575</v>
      </c>
      <c r="AD6001">
        <v>1117</v>
      </c>
      <c r="AE6001">
        <v>2652</v>
      </c>
      <c r="AF6001">
        <v>901</v>
      </c>
      <c r="AG6001">
        <v>919</v>
      </c>
      <c r="AH6001">
        <v>495</v>
      </c>
      <c r="AI6001">
        <v>935</v>
      </c>
      <c r="AJ6001">
        <v>1642</v>
      </c>
      <c r="AK6001">
        <v>1656</v>
      </c>
      <c r="AL6001">
        <v>622</v>
      </c>
      <c r="AM6001">
        <v>1717</v>
      </c>
    </row>
    <row r="6002" spans="1:39" x14ac:dyDescent="0.15">
      <c r="A6002" t="s">
        <v>214</v>
      </c>
      <c r="B6002">
        <v>100</v>
      </c>
      <c r="C6002">
        <v>1</v>
      </c>
      <c r="D6002">
        <v>1</v>
      </c>
      <c r="E6002" t="s">
        <v>29</v>
      </c>
      <c r="F6002" t="s">
        <v>28</v>
      </c>
      <c r="G6002">
        <v>12364</v>
      </c>
      <c r="H6002">
        <v>14156</v>
      </c>
      <c r="I6002">
        <v>22083</v>
      </c>
      <c r="J6002">
        <v>824960.55</v>
      </c>
      <c r="K6002">
        <v>671732.28</v>
      </c>
      <c r="L6002">
        <v>614732.16</v>
      </c>
      <c r="M6002">
        <v>299189.07280000002</v>
      </c>
      <c r="N6002">
        <v>3872</v>
      </c>
      <c r="O6002">
        <v>4368</v>
      </c>
      <c r="P6002">
        <v>7852</v>
      </c>
      <c r="Q6002">
        <v>262077.59</v>
      </c>
      <c r="R6002">
        <v>213995.97</v>
      </c>
      <c r="S6002">
        <v>171162.56</v>
      </c>
      <c r="T6002">
        <v>121041.2185</v>
      </c>
      <c r="U6002">
        <v>8492</v>
      </c>
      <c r="V6002">
        <v>9788</v>
      </c>
      <c r="W6002">
        <v>14231</v>
      </c>
      <c r="X6002">
        <v>562882.96</v>
      </c>
      <c r="Y6002">
        <v>457736.31</v>
      </c>
      <c r="Z6002">
        <v>443569.6</v>
      </c>
      <c r="AA6002">
        <v>178147.85430000001</v>
      </c>
      <c r="AB6002">
        <v>11707</v>
      </c>
      <c r="AC6002">
        <v>11264</v>
      </c>
      <c r="AD6002">
        <v>3715</v>
      </c>
      <c r="AE6002">
        <v>11888</v>
      </c>
      <c r="AF6002">
        <v>3679</v>
      </c>
      <c r="AG6002">
        <v>3564</v>
      </c>
      <c r="AH6002">
        <v>1536</v>
      </c>
      <c r="AI6002">
        <v>3749</v>
      </c>
      <c r="AJ6002">
        <v>8028</v>
      </c>
      <c r="AK6002">
        <v>7700</v>
      </c>
      <c r="AL6002">
        <v>2179</v>
      </c>
      <c r="AM6002">
        <v>8139</v>
      </c>
    </row>
    <row r="6003" spans="1:39" x14ac:dyDescent="0.15">
      <c r="A6003" t="s">
        <v>214</v>
      </c>
      <c r="B6003">
        <v>100</v>
      </c>
      <c r="C6003">
        <v>1</v>
      </c>
      <c r="D6003">
        <v>1</v>
      </c>
      <c r="E6003" t="s">
        <v>29</v>
      </c>
      <c r="F6003" t="s">
        <v>29</v>
      </c>
      <c r="G6003">
        <v>15569</v>
      </c>
      <c r="H6003">
        <v>18880</v>
      </c>
      <c r="I6003">
        <v>29063</v>
      </c>
      <c r="J6003">
        <v>1107940.29</v>
      </c>
      <c r="K6003">
        <v>887627.9</v>
      </c>
      <c r="L6003">
        <v>824858.34</v>
      </c>
      <c r="M6003">
        <v>383382.0955</v>
      </c>
      <c r="N6003">
        <v>4427</v>
      </c>
      <c r="O6003">
        <v>5239</v>
      </c>
      <c r="P6003">
        <v>9217</v>
      </c>
      <c r="Q6003">
        <v>323182.67</v>
      </c>
      <c r="R6003">
        <v>258856.35</v>
      </c>
      <c r="S6003">
        <v>214315.64</v>
      </c>
      <c r="T6003">
        <v>137654.43599999999</v>
      </c>
      <c r="U6003">
        <v>11142</v>
      </c>
      <c r="V6003">
        <v>13641</v>
      </c>
      <c r="W6003">
        <v>19846</v>
      </c>
      <c r="X6003">
        <v>784757.62</v>
      </c>
      <c r="Y6003">
        <v>628771.55000000005</v>
      </c>
      <c r="Z6003">
        <v>610542.69999999995</v>
      </c>
      <c r="AA6003">
        <v>245727.65950000001</v>
      </c>
      <c r="AB6003">
        <v>14989</v>
      </c>
      <c r="AC6003">
        <v>14828</v>
      </c>
      <c r="AD6003">
        <v>7126</v>
      </c>
      <c r="AE6003">
        <v>15168</v>
      </c>
      <c r="AF6003">
        <v>4269</v>
      </c>
      <c r="AG6003">
        <v>4208</v>
      </c>
      <c r="AH6003">
        <v>2477</v>
      </c>
      <c r="AI6003">
        <v>4321</v>
      </c>
      <c r="AJ6003">
        <v>10720</v>
      </c>
      <c r="AK6003">
        <v>10620</v>
      </c>
      <c r="AL6003">
        <v>4649</v>
      </c>
      <c r="AM6003">
        <v>10847</v>
      </c>
    </row>
    <row r="6004" spans="1:39" x14ac:dyDescent="0.15">
      <c r="A6004" t="s">
        <v>214</v>
      </c>
      <c r="B6004">
        <v>100</v>
      </c>
      <c r="C6004">
        <v>1</v>
      </c>
      <c r="D6004">
        <v>1</v>
      </c>
      <c r="E6004" t="s">
        <v>31</v>
      </c>
      <c r="F6004" t="s">
        <v>28</v>
      </c>
      <c r="G6004">
        <v>6</v>
      </c>
      <c r="H6004">
        <v>12</v>
      </c>
      <c r="I6004">
        <v>14</v>
      </c>
      <c r="J6004">
        <v>486.97</v>
      </c>
      <c r="K6004">
        <v>452.72</v>
      </c>
      <c r="L6004">
        <v>154.43</v>
      </c>
      <c r="M6004">
        <v>143.79</v>
      </c>
      <c r="N6004">
        <v>0</v>
      </c>
      <c r="O6004">
        <v>0</v>
      </c>
      <c r="P6004">
        <v>0</v>
      </c>
      <c r="Q6004">
        <v>0</v>
      </c>
      <c r="R6004">
        <v>0</v>
      </c>
      <c r="S6004">
        <v>0</v>
      </c>
      <c r="T6004">
        <v>0</v>
      </c>
      <c r="U6004">
        <v>6</v>
      </c>
      <c r="V6004">
        <v>12</v>
      </c>
      <c r="W6004">
        <v>14</v>
      </c>
      <c r="X6004">
        <v>486.97</v>
      </c>
      <c r="Y6004">
        <v>452.72</v>
      </c>
      <c r="Z6004">
        <v>154.43</v>
      </c>
      <c r="AA6004">
        <v>143.79</v>
      </c>
      <c r="AB6004">
        <v>5</v>
      </c>
      <c r="AC6004">
        <v>5</v>
      </c>
      <c r="AD6004">
        <v>1</v>
      </c>
      <c r="AE6004">
        <v>6</v>
      </c>
      <c r="AF6004">
        <v>0</v>
      </c>
      <c r="AG6004">
        <v>0</v>
      </c>
      <c r="AH6004">
        <v>0</v>
      </c>
      <c r="AI6004">
        <v>0</v>
      </c>
      <c r="AJ6004">
        <v>5</v>
      </c>
      <c r="AK6004">
        <v>5</v>
      </c>
      <c r="AL6004">
        <v>1</v>
      </c>
      <c r="AM6004">
        <v>6</v>
      </c>
    </row>
    <row r="6005" spans="1:39" x14ac:dyDescent="0.15">
      <c r="A6005" t="s">
        <v>214</v>
      </c>
      <c r="B6005">
        <v>100</v>
      </c>
      <c r="C6005">
        <v>1</v>
      </c>
      <c r="D6005">
        <v>1</v>
      </c>
      <c r="E6005" t="s">
        <v>31</v>
      </c>
      <c r="F6005" t="s">
        <v>29</v>
      </c>
      <c r="G6005">
        <v>8</v>
      </c>
      <c r="H6005">
        <v>17</v>
      </c>
      <c r="I6005">
        <v>20</v>
      </c>
      <c r="J6005">
        <v>711.84</v>
      </c>
      <c r="K6005">
        <v>596.67999999999995</v>
      </c>
      <c r="L6005">
        <v>484.72</v>
      </c>
      <c r="M6005">
        <v>320.59809999999999</v>
      </c>
      <c r="N6005">
        <v>6</v>
      </c>
      <c r="O6005">
        <v>13</v>
      </c>
      <c r="P6005">
        <v>16</v>
      </c>
      <c r="Q6005">
        <v>504.85</v>
      </c>
      <c r="R6005">
        <v>440.4</v>
      </c>
      <c r="S6005">
        <v>328.44</v>
      </c>
      <c r="T6005">
        <v>261.61810000000003</v>
      </c>
      <c r="U6005">
        <v>2</v>
      </c>
      <c r="V6005">
        <v>4</v>
      </c>
      <c r="W6005">
        <v>4</v>
      </c>
      <c r="X6005">
        <v>206.99</v>
      </c>
      <c r="Y6005">
        <v>156.28</v>
      </c>
      <c r="Z6005">
        <v>156.28</v>
      </c>
      <c r="AA6005">
        <v>58.98</v>
      </c>
      <c r="AB6005">
        <v>7</v>
      </c>
      <c r="AC6005">
        <v>7</v>
      </c>
      <c r="AD6005">
        <v>3</v>
      </c>
      <c r="AE6005">
        <v>7</v>
      </c>
      <c r="AF6005">
        <v>5</v>
      </c>
      <c r="AG6005">
        <v>6</v>
      </c>
      <c r="AH6005">
        <v>3</v>
      </c>
      <c r="AI6005">
        <v>5</v>
      </c>
      <c r="AJ6005">
        <v>2</v>
      </c>
      <c r="AK6005">
        <v>1</v>
      </c>
      <c r="AL6005">
        <v>0</v>
      </c>
      <c r="AM6005">
        <v>2</v>
      </c>
    </row>
    <row r="6006" spans="1:39" x14ac:dyDescent="0.15">
      <c r="A6006" t="s">
        <v>214</v>
      </c>
      <c r="B6006">
        <v>100</v>
      </c>
      <c r="C6006">
        <v>1</v>
      </c>
      <c r="D6006">
        <v>1</v>
      </c>
      <c r="E6006" t="s">
        <v>32</v>
      </c>
      <c r="F6006" t="s">
        <v>28</v>
      </c>
      <c r="G6006">
        <v>380</v>
      </c>
      <c r="H6006">
        <v>450</v>
      </c>
      <c r="I6006">
        <v>738</v>
      </c>
      <c r="J6006">
        <v>31329.27</v>
      </c>
      <c r="K6006">
        <v>23987.439999999999</v>
      </c>
      <c r="L6006">
        <v>21823.18</v>
      </c>
      <c r="M6006">
        <v>10891.137199999999</v>
      </c>
      <c r="N6006">
        <v>132</v>
      </c>
      <c r="O6006">
        <v>150</v>
      </c>
      <c r="P6006">
        <v>274</v>
      </c>
      <c r="Q6006">
        <v>10560.11</v>
      </c>
      <c r="R6006">
        <v>8266</v>
      </c>
      <c r="S6006">
        <v>6360.7</v>
      </c>
      <c r="T6006">
        <v>4655.2739000000001</v>
      </c>
      <c r="U6006">
        <v>248</v>
      </c>
      <c r="V6006">
        <v>300</v>
      </c>
      <c r="W6006">
        <v>464</v>
      </c>
      <c r="X6006">
        <v>20769.16</v>
      </c>
      <c r="Y6006">
        <v>15721.44</v>
      </c>
      <c r="Z6006">
        <v>15462.48</v>
      </c>
      <c r="AA6006">
        <v>6235.8633</v>
      </c>
      <c r="AB6006">
        <v>365</v>
      </c>
      <c r="AC6006">
        <v>325</v>
      </c>
      <c r="AD6006">
        <v>98</v>
      </c>
      <c r="AE6006">
        <v>335</v>
      </c>
      <c r="AF6006">
        <v>124</v>
      </c>
      <c r="AG6006">
        <v>115</v>
      </c>
      <c r="AH6006">
        <v>43</v>
      </c>
      <c r="AI6006">
        <v>127</v>
      </c>
      <c r="AJ6006">
        <v>241</v>
      </c>
      <c r="AK6006">
        <v>210</v>
      </c>
      <c r="AL6006">
        <v>55</v>
      </c>
      <c r="AM6006">
        <v>208</v>
      </c>
    </row>
    <row r="6007" spans="1:39" x14ac:dyDescent="0.15">
      <c r="A6007" t="s">
        <v>214</v>
      </c>
      <c r="B6007">
        <v>100</v>
      </c>
      <c r="C6007">
        <v>1</v>
      </c>
      <c r="D6007">
        <v>1</v>
      </c>
      <c r="E6007" t="s">
        <v>32</v>
      </c>
      <c r="F6007" t="s">
        <v>29</v>
      </c>
      <c r="G6007">
        <v>344</v>
      </c>
      <c r="H6007">
        <v>442</v>
      </c>
      <c r="I6007">
        <v>727</v>
      </c>
      <c r="J6007">
        <v>28541.66</v>
      </c>
      <c r="K6007">
        <v>21555.55</v>
      </c>
      <c r="L6007">
        <v>20179.63</v>
      </c>
      <c r="M6007">
        <v>10198.7466</v>
      </c>
      <c r="N6007">
        <v>132</v>
      </c>
      <c r="O6007">
        <v>168</v>
      </c>
      <c r="P6007">
        <v>314</v>
      </c>
      <c r="Q6007">
        <v>10653.56</v>
      </c>
      <c r="R6007">
        <v>8098.19</v>
      </c>
      <c r="S6007">
        <v>6879.06</v>
      </c>
      <c r="T6007">
        <v>4834.2479999999996</v>
      </c>
      <c r="U6007">
        <v>212</v>
      </c>
      <c r="V6007">
        <v>274</v>
      </c>
      <c r="W6007">
        <v>413</v>
      </c>
      <c r="X6007">
        <v>17888.099999999999</v>
      </c>
      <c r="Y6007">
        <v>13457.36</v>
      </c>
      <c r="Z6007">
        <v>13300.57</v>
      </c>
      <c r="AA6007">
        <v>5364.4985999999999</v>
      </c>
      <c r="AB6007">
        <v>336</v>
      </c>
      <c r="AC6007">
        <v>316</v>
      </c>
      <c r="AD6007">
        <v>169</v>
      </c>
      <c r="AE6007">
        <v>319</v>
      </c>
      <c r="AF6007">
        <v>128</v>
      </c>
      <c r="AG6007">
        <v>122</v>
      </c>
      <c r="AH6007">
        <v>77</v>
      </c>
      <c r="AI6007">
        <v>128</v>
      </c>
      <c r="AJ6007">
        <v>208</v>
      </c>
      <c r="AK6007">
        <v>194</v>
      </c>
      <c r="AL6007">
        <v>92</v>
      </c>
      <c r="AM6007">
        <v>191</v>
      </c>
    </row>
    <row r="6008" spans="1:39" x14ac:dyDescent="0.15">
      <c r="A6008" t="s">
        <v>214</v>
      </c>
      <c r="B6008">
        <v>100</v>
      </c>
      <c r="C6008">
        <v>1</v>
      </c>
      <c r="D6008">
        <v>2</v>
      </c>
      <c r="E6008" t="s">
        <v>28</v>
      </c>
      <c r="F6008" t="s">
        <v>28</v>
      </c>
      <c r="G6008">
        <v>93851</v>
      </c>
      <c r="H6008">
        <v>99796</v>
      </c>
      <c r="I6008">
        <v>150474</v>
      </c>
      <c r="J6008">
        <v>5826785.4500000002</v>
      </c>
      <c r="K6008">
        <v>4751225.78</v>
      </c>
      <c r="L6008">
        <v>4375671.4400000004</v>
      </c>
      <c r="M6008">
        <v>2041512.4878</v>
      </c>
      <c r="N6008">
        <v>24930</v>
      </c>
      <c r="O6008">
        <v>26676</v>
      </c>
      <c r="P6008">
        <v>46002</v>
      </c>
      <c r="Q6008">
        <v>1677092.57</v>
      </c>
      <c r="R6008">
        <v>1335897.93</v>
      </c>
      <c r="S6008">
        <v>1073413.32</v>
      </c>
      <c r="T6008">
        <v>700782.11499999999</v>
      </c>
      <c r="U6008">
        <v>68921</v>
      </c>
      <c r="V6008">
        <v>73120</v>
      </c>
      <c r="W6008">
        <v>104472</v>
      </c>
      <c r="X6008">
        <v>4149692.88</v>
      </c>
      <c r="Y6008">
        <v>3415327.85</v>
      </c>
      <c r="Z6008">
        <v>3302258.12</v>
      </c>
      <c r="AA6008">
        <v>1340730.3728</v>
      </c>
      <c r="AB6008">
        <v>89339</v>
      </c>
      <c r="AC6008">
        <v>66672</v>
      </c>
      <c r="AD6008">
        <v>17242</v>
      </c>
      <c r="AE6008">
        <v>68848</v>
      </c>
      <c r="AF6008">
        <v>23580</v>
      </c>
      <c r="AG6008">
        <v>23246</v>
      </c>
      <c r="AH6008">
        <v>8796</v>
      </c>
      <c r="AI6008">
        <v>21574</v>
      </c>
      <c r="AJ6008">
        <v>65759</v>
      </c>
      <c r="AK6008">
        <v>43426</v>
      </c>
      <c r="AL6008">
        <v>8446</v>
      </c>
      <c r="AM6008">
        <v>47274</v>
      </c>
    </row>
    <row r="6009" spans="1:39" x14ac:dyDescent="0.15">
      <c r="A6009" t="s">
        <v>214</v>
      </c>
      <c r="B6009">
        <v>100</v>
      </c>
      <c r="C6009">
        <v>1</v>
      </c>
      <c r="D6009">
        <v>2</v>
      </c>
      <c r="E6009" t="s">
        <v>28</v>
      </c>
      <c r="F6009" t="s">
        <v>29</v>
      </c>
      <c r="G6009">
        <v>39403</v>
      </c>
      <c r="H6009">
        <v>43544</v>
      </c>
      <c r="I6009">
        <v>67824</v>
      </c>
      <c r="J6009">
        <v>2663387.56</v>
      </c>
      <c r="K6009">
        <v>2134552.65</v>
      </c>
      <c r="L6009">
        <v>1962216.98</v>
      </c>
      <c r="M6009">
        <v>933261.83970000001</v>
      </c>
      <c r="N6009">
        <v>13070</v>
      </c>
      <c r="O6009">
        <v>14497</v>
      </c>
      <c r="P6009">
        <v>25428</v>
      </c>
      <c r="Q6009">
        <v>941957.31</v>
      </c>
      <c r="R6009">
        <v>739264.57</v>
      </c>
      <c r="S6009">
        <v>613324.66</v>
      </c>
      <c r="T6009">
        <v>378992.18810000003</v>
      </c>
      <c r="U6009">
        <v>26333</v>
      </c>
      <c r="V6009">
        <v>29047</v>
      </c>
      <c r="W6009">
        <v>42396</v>
      </c>
      <c r="X6009">
        <v>1721430.25</v>
      </c>
      <c r="Y6009">
        <v>1395288.08</v>
      </c>
      <c r="Z6009">
        <v>1348892.32</v>
      </c>
      <c r="AA6009">
        <v>554269.65159999998</v>
      </c>
      <c r="AB6009">
        <v>37964</v>
      </c>
      <c r="AC6009">
        <v>34224</v>
      </c>
      <c r="AD6009">
        <v>15706</v>
      </c>
      <c r="AE6009">
        <v>33682</v>
      </c>
      <c r="AF6009">
        <v>12556</v>
      </c>
      <c r="AG6009">
        <v>12415</v>
      </c>
      <c r="AH6009">
        <v>6779</v>
      </c>
      <c r="AI6009">
        <v>11979</v>
      </c>
      <c r="AJ6009">
        <v>25408</v>
      </c>
      <c r="AK6009">
        <v>21809</v>
      </c>
      <c r="AL6009">
        <v>8927</v>
      </c>
      <c r="AM6009">
        <v>21703</v>
      </c>
    </row>
    <row r="6010" spans="1:39" x14ac:dyDescent="0.15">
      <c r="A6010" t="s">
        <v>214</v>
      </c>
      <c r="B6010">
        <v>100</v>
      </c>
      <c r="C6010">
        <v>1</v>
      </c>
      <c r="D6010">
        <v>2</v>
      </c>
      <c r="E6010" t="s">
        <v>30</v>
      </c>
      <c r="F6010" t="s">
        <v>28</v>
      </c>
      <c r="G6010">
        <v>11228</v>
      </c>
      <c r="H6010">
        <v>12003</v>
      </c>
      <c r="I6010">
        <v>17909</v>
      </c>
      <c r="J6010">
        <v>698189.28</v>
      </c>
      <c r="K6010">
        <v>571611.28</v>
      </c>
      <c r="L6010">
        <v>527267.76</v>
      </c>
      <c r="M6010">
        <v>242391.93659999999</v>
      </c>
      <c r="N6010">
        <v>2820</v>
      </c>
      <c r="O6010">
        <v>3044</v>
      </c>
      <c r="P6010">
        <v>5136</v>
      </c>
      <c r="Q6010">
        <v>190705.1</v>
      </c>
      <c r="R6010">
        <v>153569.37</v>
      </c>
      <c r="S6010">
        <v>120947.28</v>
      </c>
      <c r="T6010">
        <v>79129.098899999997</v>
      </c>
      <c r="U6010">
        <v>8408</v>
      </c>
      <c r="V6010">
        <v>8959</v>
      </c>
      <c r="W6010">
        <v>12773</v>
      </c>
      <c r="X6010">
        <v>507484.18</v>
      </c>
      <c r="Y6010">
        <v>418041.91</v>
      </c>
      <c r="Z6010">
        <v>406320.48</v>
      </c>
      <c r="AA6010">
        <v>163262.8377</v>
      </c>
      <c r="AB6010">
        <v>10443</v>
      </c>
      <c r="AC6010">
        <v>8705</v>
      </c>
      <c r="AD6010">
        <v>1831</v>
      </c>
      <c r="AE6010">
        <v>10833</v>
      </c>
      <c r="AF6010">
        <v>2599</v>
      </c>
      <c r="AG6010">
        <v>2636</v>
      </c>
      <c r="AH6010">
        <v>908</v>
      </c>
      <c r="AI6010">
        <v>2731</v>
      </c>
      <c r="AJ6010">
        <v>7844</v>
      </c>
      <c r="AK6010">
        <v>6069</v>
      </c>
      <c r="AL6010">
        <v>923</v>
      </c>
      <c r="AM6010">
        <v>8102</v>
      </c>
    </row>
    <row r="6011" spans="1:39" x14ac:dyDescent="0.15">
      <c r="A6011" t="s">
        <v>214</v>
      </c>
      <c r="B6011">
        <v>100</v>
      </c>
      <c r="C6011">
        <v>1</v>
      </c>
      <c r="D6011">
        <v>2</v>
      </c>
      <c r="E6011" t="s">
        <v>30</v>
      </c>
      <c r="F6011" t="s">
        <v>29</v>
      </c>
      <c r="G6011">
        <v>4594</v>
      </c>
      <c r="H6011">
        <v>5047</v>
      </c>
      <c r="I6011">
        <v>7792</v>
      </c>
      <c r="J6011">
        <v>310026.15999999997</v>
      </c>
      <c r="K6011">
        <v>249397.78</v>
      </c>
      <c r="L6011">
        <v>226174.07</v>
      </c>
      <c r="M6011">
        <v>106897.3254</v>
      </c>
      <c r="N6011">
        <v>1469</v>
      </c>
      <c r="O6011">
        <v>1605</v>
      </c>
      <c r="P6011">
        <v>2768</v>
      </c>
      <c r="Q6011">
        <v>104938.71</v>
      </c>
      <c r="R6011">
        <v>83183.38</v>
      </c>
      <c r="S6011">
        <v>67097.27</v>
      </c>
      <c r="T6011">
        <v>41215.530899999998</v>
      </c>
      <c r="U6011">
        <v>3125</v>
      </c>
      <c r="V6011">
        <v>3442</v>
      </c>
      <c r="W6011">
        <v>5024</v>
      </c>
      <c r="X6011">
        <v>205087.45</v>
      </c>
      <c r="Y6011">
        <v>166214.39999999999</v>
      </c>
      <c r="Z6011">
        <v>159076.79999999999</v>
      </c>
      <c r="AA6011">
        <v>65681.794500000004</v>
      </c>
      <c r="AB6011">
        <v>4354</v>
      </c>
      <c r="AC6011">
        <v>4104</v>
      </c>
      <c r="AD6011">
        <v>1684</v>
      </c>
      <c r="AE6011">
        <v>4477</v>
      </c>
      <c r="AF6011">
        <v>1404</v>
      </c>
      <c r="AG6011">
        <v>1395</v>
      </c>
      <c r="AH6011">
        <v>727</v>
      </c>
      <c r="AI6011">
        <v>1442</v>
      </c>
      <c r="AJ6011">
        <v>2950</v>
      </c>
      <c r="AK6011">
        <v>2709</v>
      </c>
      <c r="AL6011">
        <v>957</v>
      </c>
      <c r="AM6011">
        <v>3035</v>
      </c>
    </row>
    <row r="6012" spans="1:39" x14ac:dyDescent="0.15">
      <c r="A6012" t="s">
        <v>214</v>
      </c>
      <c r="B6012">
        <v>100</v>
      </c>
      <c r="C6012">
        <v>1</v>
      </c>
      <c r="D6012">
        <v>2</v>
      </c>
      <c r="E6012" t="s">
        <v>29</v>
      </c>
      <c r="F6012" t="s">
        <v>28</v>
      </c>
      <c r="G6012">
        <v>19840</v>
      </c>
      <c r="H6012">
        <v>21511</v>
      </c>
      <c r="I6012">
        <v>34424</v>
      </c>
      <c r="J6012">
        <v>1315067.94</v>
      </c>
      <c r="K6012">
        <v>1030428.95</v>
      </c>
      <c r="L6012">
        <v>954859.35</v>
      </c>
      <c r="M6012">
        <v>461764.33549999999</v>
      </c>
      <c r="N6012">
        <v>5051</v>
      </c>
      <c r="O6012">
        <v>5430</v>
      </c>
      <c r="P6012">
        <v>10190</v>
      </c>
      <c r="Q6012">
        <v>354812.7</v>
      </c>
      <c r="R6012">
        <v>274428.87</v>
      </c>
      <c r="S6012">
        <v>216063.93</v>
      </c>
      <c r="T6012">
        <v>150222.55439999999</v>
      </c>
      <c r="U6012">
        <v>14789</v>
      </c>
      <c r="V6012">
        <v>16081</v>
      </c>
      <c r="W6012">
        <v>24234</v>
      </c>
      <c r="X6012">
        <v>960255.24</v>
      </c>
      <c r="Y6012">
        <v>756000.08</v>
      </c>
      <c r="Z6012">
        <v>738795.42</v>
      </c>
      <c r="AA6012">
        <v>311541.78110000002</v>
      </c>
      <c r="AB6012">
        <v>18882</v>
      </c>
      <c r="AC6012">
        <v>16942</v>
      </c>
      <c r="AD6012">
        <v>4408</v>
      </c>
      <c r="AE6012">
        <v>19255</v>
      </c>
      <c r="AF6012">
        <v>4797</v>
      </c>
      <c r="AG6012">
        <v>4706</v>
      </c>
      <c r="AH6012">
        <v>1844</v>
      </c>
      <c r="AI6012">
        <v>4916</v>
      </c>
      <c r="AJ6012">
        <v>14085</v>
      </c>
      <c r="AK6012">
        <v>12236</v>
      </c>
      <c r="AL6012">
        <v>2564</v>
      </c>
      <c r="AM6012">
        <v>14339</v>
      </c>
    </row>
    <row r="6013" spans="1:39" x14ac:dyDescent="0.15">
      <c r="A6013" t="s">
        <v>214</v>
      </c>
      <c r="B6013">
        <v>100</v>
      </c>
      <c r="C6013">
        <v>1</v>
      </c>
      <c r="D6013">
        <v>2</v>
      </c>
      <c r="E6013" t="s">
        <v>29</v>
      </c>
      <c r="F6013" t="s">
        <v>29</v>
      </c>
      <c r="G6013">
        <v>15687</v>
      </c>
      <c r="H6013">
        <v>17606</v>
      </c>
      <c r="I6013">
        <v>28518</v>
      </c>
      <c r="J6013">
        <v>1114921.72</v>
      </c>
      <c r="K6013">
        <v>858939.56</v>
      </c>
      <c r="L6013">
        <v>799989.96</v>
      </c>
      <c r="M6013">
        <v>388546.91800000001</v>
      </c>
      <c r="N6013">
        <v>4327</v>
      </c>
      <c r="O6013">
        <v>4796</v>
      </c>
      <c r="P6013">
        <v>8953</v>
      </c>
      <c r="Q6013">
        <v>323970.06</v>
      </c>
      <c r="R6013">
        <v>244977.48</v>
      </c>
      <c r="S6013">
        <v>201476.34</v>
      </c>
      <c r="T6013">
        <v>132597.42939999999</v>
      </c>
      <c r="U6013">
        <v>11360</v>
      </c>
      <c r="V6013">
        <v>12810</v>
      </c>
      <c r="W6013">
        <v>19565</v>
      </c>
      <c r="X6013">
        <v>790951.66</v>
      </c>
      <c r="Y6013">
        <v>613962.07999999996</v>
      </c>
      <c r="Z6013">
        <v>598513.62</v>
      </c>
      <c r="AA6013">
        <v>255949.48860000001</v>
      </c>
      <c r="AB6013">
        <v>15095</v>
      </c>
      <c r="AC6013">
        <v>14451</v>
      </c>
      <c r="AD6013">
        <v>6374</v>
      </c>
      <c r="AE6013">
        <v>15333</v>
      </c>
      <c r="AF6013">
        <v>4197</v>
      </c>
      <c r="AG6013">
        <v>4082</v>
      </c>
      <c r="AH6013">
        <v>2283</v>
      </c>
      <c r="AI6013">
        <v>4244</v>
      </c>
      <c r="AJ6013">
        <v>10898</v>
      </c>
      <c r="AK6013">
        <v>10369</v>
      </c>
      <c r="AL6013">
        <v>4091</v>
      </c>
      <c r="AM6013">
        <v>11089</v>
      </c>
    </row>
    <row r="6014" spans="1:39" x14ac:dyDescent="0.15">
      <c r="A6014" t="s">
        <v>214</v>
      </c>
      <c r="B6014">
        <v>100</v>
      </c>
      <c r="C6014">
        <v>1</v>
      </c>
      <c r="D6014">
        <v>2</v>
      </c>
      <c r="E6014" t="s">
        <v>31</v>
      </c>
      <c r="F6014" t="s">
        <v>29</v>
      </c>
      <c r="G6014">
        <v>3</v>
      </c>
      <c r="H6014">
        <v>6</v>
      </c>
      <c r="I6014">
        <v>8</v>
      </c>
      <c r="J6014">
        <v>270.93</v>
      </c>
      <c r="K6014">
        <v>189.84</v>
      </c>
      <c r="L6014">
        <v>98.44</v>
      </c>
      <c r="M6014">
        <v>94.749799999999993</v>
      </c>
      <c r="N6014">
        <v>2</v>
      </c>
      <c r="O6014">
        <v>4</v>
      </c>
      <c r="P6014">
        <v>6</v>
      </c>
      <c r="Q6014">
        <v>180.95</v>
      </c>
      <c r="R6014">
        <v>131.36000000000001</v>
      </c>
      <c r="S6014">
        <v>39.96</v>
      </c>
      <c r="T6014">
        <v>64.409800000000004</v>
      </c>
      <c r="U6014">
        <v>1</v>
      </c>
      <c r="V6014">
        <v>2</v>
      </c>
      <c r="W6014">
        <v>2</v>
      </c>
      <c r="X6014">
        <v>89.98</v>
      </c>
      <c r="Y6014">
        <v>58.48</v>
      </c>
      <c r="Z6014">
        <v>58.48</v>
      </c>
      <c r="AA6014">
        <v>30.34</v>
      </c>
      <c r="AB6014">
        <v>2</v>
      </c>
      <c r="AC6014">
        <v>2</v>
      </c>
      <c r="AD6014">
        <v>0</v>
      </c>
      <c r="AE6014">
        <v>3</v>
      </c>
      <c r="AF6014">
        <v>1</v>
      </c>
      <c r="AG6014">
        <v>1</v>
      </c>
      <c r="AH6014">
        <v>0</v>
      </c>
      <c r="AI6014">
        <v>2</v>
      </c>
      <c r="AJ6014">
        <v>1</v>
      </c>
      <c r="AK6014">
        <v>1</v>
      </c>
      <c r="AL6014">
        <v>0</v>
      </c>
      <c r="AM6014">
        <v>1</v>
      </c>
    </row>
    <row r="6015" spans="1:39" x14ac:dyDescent="0.15">
      <c r="A6015" t="s">
        <v>214</v>
      </c>
      <c r="B6015">
        <v>100</v>
      </c>
      <c r="C6015">
        <v>1</v>
      </c>
      <c r="D6015">
        <v>2</v>
      </c>
      <c r="E6015" t="s">
        <v>32</v>
      </c>
      <c r="F6015" t="s">
        <v>28</v>
      </c>
      <c r="G6015">
        <v>1454</v>
      </c>
      <c r="H6015">
        <v>1597</v>
      </c>
      <c r="I6015">
        <v>2715</v>
      </c>
      <c r="J6015">
        <v>120198.65</v>
      </c>
      <c r="K6015">
        <v>87192.93</v>
      </c>
      <c r="L6015">
        <v>81594.84</v>
      </c>
      <c r="M6015">
        <v>39129.771099999998</v>
      </c>
      <c r="N6015">
        <v>427</v>
      </c>
      <c r="O6015">
        <v>464</v>
      </c>
      <c r="P6015">
        <v>817</v>
      </c>
      <c r="Q6015">
        <v>34275.919999999998</v>
      </c>
      <c r="R6015">
        <v>25096.99</v>
      </c>
      <c r="S6015">
        <v>20065.11</v>
      </c>
      <c r="T6015">
        <v>12968.6026</v>
      </c>
      <c r="U6015">
        <v>1027</v>
      </c>
      <c r="V6015">
        <v>1133</v>
      </c>
      <c r="W6015">
        <v>1898</v>
      </c>
      <c r="X6015">
        <v>85922.73</v>
      </c>
      <c r="Y6015">
        <v>62095.94</v>
      </c>
      <c r="Z6015">
        <v>61529.73</v>
      </c>
      <c r="AA6015">
        <v>26161.1685</v>
      </c>
      <c r="AB6015">
        <v>1381</v>
      </c>
      <c r="AC6015">
        <v>1059</v>
      </c>
      <c r="AD6015">
        <v>313</v>
      </c>
      <c r="AE6015">
        <v>1213</v>
      </c>
      <c r="AF6015">
        <v>404</v>
      </c>
      <c r="AG6015">
        <v>345</v>
      </c>
      <c r="AH6015">
        <v>152</v>
      </c>
      <c r="AI6015">
        <v>402</v>
      </c>
      <c r="AJ6015">
        <v>977</v>
      </c>
      <c r="AK6015">
        <v>714</v>
      </c>
      <c r="AL6015">
        <v>161</v>
      </c>
      <c r="AM6015">
        <v>811</v>
      </c>
    </row>
    <row r="6016" spans="1:39" x14ac:dyDescent="0.15">
      <c r="A6016" t="s">
        <v>214</v>
      </c>
      <c r="B6016">
        <v>100</v>
      </c>
      <c r="C6016">
        <v>1</v>
      </c>
      <c r="D6016">
        <v>2</v>
      </c>
      <c r="E6016" t="s">
        <v>32</v>
      </c>
      <c r="F6016" t="s">
        <v>29</v>
      </c>
      <c r="G6016">
        <v>916</v>
      </c>
      <c r="H6016">
        <v>1041</v>
      </c>
      <c r="I6016">
        <v>1871</v>
      </c>
      <c r="J6016">
        <v>79893.149999999994</v>
      </c>
      <c r="K6016">
        <v>56881.55</v>
      </c>
      <c r="L6016">
        <v>53124.65</v>
      </c>
      <c r="M6016">
        <v>27691.626</v>
      </c>
      <c r="N6016">
        <v>357</v>
      </c>
      <c r="O6016">
        <v>415</v>
      </c>
      <c r="P6016">
        <v>756</v>
      </c>
      <c r="Q6016">
        <v>30118.76</v>
      </c>
      <c r="R6016">
        <v>21433.02</v>
      </c>
      <c r="S6016">
        <v>18073.62</v>
      </c>
      <c r="T6016">
        <v>12033.463400000001</v>
      </c>
      <c r="U6016">
        <v>559</v>
      </c>
      <c r="V6016">
        <v>626</v>
      </c>
      <c r="W6016">
        <v>1115</v>
      </c>
      <c r="X6016">
        <v>49774.39</v>
      </c>
      <c r="Y6016">
        <v>35448.53</v>
      </c>
      <c r="Z6016">
        <v>35051.03</v>
      </c>
      <c r="AA6016">
        <v>15658.1626</v>
      </c>
      <c r="AB6016">
        <v>887</v>
      </c>
      <c r="AC6016">
        <v>785</v>
      </c>
      <c r="AD6016">
        <v>410</v>
      </c>
      <c r="AE6016">
        <v>820</v>
      </c>
      <c r="AF6016">
        <v>344</v>
      </c>
      <c r="AG6016">
        <v>320</v>
      </c>
      <c r="AH6016">
        <v>200</v>
      </c>
      <c r="AI6016">
        <v>344</v>
      </c>
      <c r="AJ6016">
        <v>543</v>
      </c>
      <c r="AK6016">
        <v>465</v>
      </c>
      <c r="AL6016">
        <v>210</v>
      </c>
      <c r="AM6016">
        <v>476</v>
      </c>
    </row>
    <row r="6017" spans="1:39" x14ac:dyDescent="0.15">
      <c r="A6017" t="s">
        <v>214</v>
      </c>
      <c r="B6017">
        <v>100</v>
      </c>
      <c r="C6017">
        <v>2</v>
      </c>
      <c r="D6017">
        <v>0</v>
      </c>
      <c r="E6017" t="s">
        <v>28</v>
      </c>
      <c r="F6017" t="s">
        <v>28</v>
      </c>
      <c r="G6017">
        <v>733</v>
      </c>
      <c r="H6017">
        <v>1584</v>
      </c>
      <c r="I6017">
        <v>2231</v>
      </c>
      <c r="J6017">
        <v>65633.5</v>
      </c>
      <c r="K6017">
        <v>48477.93</v>
      </c>
      <c r="L6017">
        <v>39102.19</v>
      </c>
      <c r="M6017">
        <v>29706.304800000002</v>
      </c>
      <c r="N6017">
        <v>733</v>
      </c>
      <c r="O6017">
        <v>809</v>
      </c>
      <c r="P6017">
        <v>1254</v>
      </c>
      <c r="Q6017">
        <v>34815.21</v>
      </c>
      <c r="R6017">
        <v>25213.66</v>
      </c>
      <c r="S6017">
        <v>17371.66</v>
      </c>
      <c r="T6017">
        <v>17550.246299999999</v>
      </c>
      <c r="U6017">
        <v>733</v>
      </c>
      <c r="V6017">
        <v>775</v>
      </c>
      <c r="W6017">
        <v>977</v>
      </c>
      <c r="X6017">
        <v>30818.29</v>
      </c>
      <c r="Y6017">
        <v>23264.27</v>
      </c>
      <c r="Z6017">
        <v>21730.53</v>
      </c>
      <c r="AA6017">
        <v>12156.058499999999</v>
      </c>
      <c r="AB6017">
        <v>719</v>
      </c>
      <c r="AC6017">
        <v>713</v>
      </c>
      <c r="AD6017">
        <v>314</v>
      </c>
      <c r="AE6017">
        <v>488</v>
      </c>
      <c r="AF6017">
        <v>719</v>
      </c>
      <c r="AG6017">
        <v>713</v>
      </c>
      <c r="AH6017">
        <v>314</v>
      </c>
      <c r="AI6017">
        <v>488</v>
      </c>
      <c r="AJ6017">
        <v>719</v>
      </c>
      <c r="AK6017">
        <v>713</v>
      </c>
      <c r="AL6017">
        <v>314</v>
      </c>
      <c r="AM6017">
        <v>488</v>
      </c>
    </row>
    <row r="6018" spans="1:39" x14ac:dyDescent="0.15">
      <c r="A6018" t="s">
        <v>214</v>
      </c>
      <c r="B6018">
        <v>100</v>
      </c>
      <c r="C6018">
        <v>2</v>
      </c>
      <c r="D6018">
        <v>0</v>
      </c>
      <c r="E6018" t="s">
        <v>28</v>
      </c>
      <c r="F6018" t="s">
        <v>29</v>
      </c>
      <c r="G6018">
        <v>417</v>
      </c>
      <c r="H6018">
        <v>925</v>
      </c>
      <c r="I6018">
        <v>1284</v>
      </c>
      <c r="J6018">
        <v>39205.35</v>
      </c>
      <c r="K6018">
        <v>28539.26</v>
      </c>
      <c r="L6018">
        <v>25545.62</v>
      </c>
      <c r="M6018">
        <v>17055.1914</v>
      </c>
      <c r="N6018">
        <v>417</v>
      </c>
      <c r="O6018">
        <v>474</v>
      </c>
      <c r="P6018">
        <v>710</v>
      </c>
      <c r="Q6018">
        <v>19954.87</v>
      </c>
      <c r="R6018">
        <v>14150.31</v>
      </c>
      <c r="S6018">
        <v>11670.79</v>
      </c>
      <c r="T6018">
        <v>9869.6069000000007</v>
      </c>
      <c r="U6018">
        <v>417</v>
      </c>
      <c r="V6018">
        <v>451</v>
      </c>
      <c r="W6018">
        <v>574</v>
      </c>
      <c r="X6018">
        <v>19250.48</v>
      </c>
      <c r="Y6018">
        <v>14388.95</v>
      </c>
      <c r="Z6018">
        <v>13874.83</v>
      </c>
      <c r="AA6018">
        <v>7185.5844999999999</v>
      </c>
      <c r="AB6018">
        <v>413</v>
      </c>
      <c r="AC6018">
        <v>413</v>
      </c>
      <c r="AD6018">
        <v>291</v>
      </c>
      <c r="AE6018">
        <v>315</v>
      </c>
      <c r="AF6018">
        <v>413</v>
      </c>
      <c r="AG6018">
        <v>413</v>
      </c>
      <c r="AH6018">
        <v>291</v>
      </c>
      <c r="AI6018">
        <v>315</v>
      </c>
      <c r="AJ6018">
        <v>413</v>
      </c>
      <c r="AK6018">
        <v>413</v>
      </c>
      <c r="AL6018">
        <v>291</v>
      </c>
      <c r="AM6018">
        <v>315</v>
      </c>
    </row>
    <row r="6019" spans="1:39" x14ac:dyDescent="0.15">
      <c r="A6019" t="s">
        <v>214</v>
      </c>
      <c r="B6019">
        <v>100</v>
      </c>
      <c r="C6019">
        <v>2</v>
      </c>
      <c r="D6019">
        <v>0</v>
      </c>
      <c r="E6019" t="s">
        <v>30</v>
      </c>
      <c r="F6019" t="s">
        <v>28</v>
      </c>
      <c r="G6019">
        <v>1</v>
      </c>
      <c r="H6019">
        <v>3</v>
      </c>
      <c r="I6019">
        <v>5</v>
      </c>
      <c r="J6019">
        <v>144.94999999999999</v>
      </c>
      <c r="K6019">
        <v>89.95</v>
      </c>
      <c r="L6019">
        <v>89.95</v>
      </c>
      <c r="M6019">
        <v>58.534700000000001</v>
      </c>
      <c r="N6019">
        <v>1</v>
      </c>
      <c r="O6019">
        <v>2</v>
      </c>
      <c r="P6019">
        <v>4</v>
      </c>
      <c r="Q6019">
        <v>74.959999999999994</v>
      </c>
      <c r="R6019">
        <v>47.96</v>
      </c>
      <c r="S6019">
        <v>47.96</v>
      </c>
      <c r="T6019">
        <v>40.424700000000001</v>
      </c>
      <c r="U6019">
        <v>1</v>
      </c>
      <c r="V6019">
        <v>1</v>
      </c>
      <c r="W6019">
        <v>1</v>
      </c>
      <c r="X6019">
        <v>69.989999999999995</v>
      </c>
      <c r="Y6019">
        <v>41.99</v>
      </c>
      <c r="Z6019">
        <v>41.99</v>
      </c>
      <c r="AA6019">
        <v>18.11</v>
      </c>
      <c r="AB6019">
        <v>1</v>
      </c>
      <c r="AC6019">
        <v>1</v>
      </c>
      <c r="AD6019">
        <v>1</v>
      </c>
      <c r="AE6019">
        <v>1</v>
      </c>
      <c r="AF6019">
        <v>1</v>
      </c>
      <c r="AG6019">
        <v>1</v>
      </c>
      <c r="AH6019">
        <v>1</v>
      </c>
      <c r="AI6019">
        <v>1</v>
      </c>
      <c r="AJ6019">
        <v>1</v>
      </c>
      <c r="AK6019">
        <v>1</v>
      </c>
      <c r="AL6019">
        <v>1</v>
      </c>
      <c r="AM6019">
        <v>1</v>
      </c>
    </row>
    <row r="6020" spans="1:39" x14ac:dyDescent="0.15">
      <c r="A6020" t="s">
        <v>214</v>
      </c>
      <c r="B6020">
        <v>100</v>
      </c>
      <c r="C6020">
        <v>2</v>
      </c>
      <c r="D6020">
        <v>0</v>
      </c>
      <c r="E6020" t="s">
        <v>29</v>
      </c>
      <c r="F6020" t="s">
        <v>28</v>
      </c>
      <c r="G6020">
        <v>4</v>
      </c>
      <c r="H6020">
        <v>8</v>
      </c>
      <c r="I6020">
        <v>19</v>
      </c>
      <c r="J6020">
        <v>437.83</v>
      </c>
      <c r="K6020">
        <v>315.42</v>
      </c>
      <c r="L6020">
        <v>221.03</v>
      </c>
      <c r="M6020">
        <v>304.38799999999998</v>
      </c>
      <c r="N6020">
        <v>4</v>
      </c>
      <c r="O6020">
        <v>4</v>
      </c>
      <c r="P6020">
        <v>12</v>
      </c>
      <c r="Q6020">
        <v>233.89</v>
      </c>
      <c r="R6020">
        <v>172.43</v>
      </c>
      <c r="S6020">
        <v>108.01</v>
      </c>
      <c r="T6020">
        <v>189.0719</v>
      </c>
      <c r="U6020">
        <v>4</v>
      </c>
      <c r="V6020">
        <v>4</v>
      </c>
      <c r="W6020">
        <v>7</v>
      </c>
      <c r="X6020">
        <v>203.94</v>
      </c>
      <c r="Y6020">
        <v>142.99</v>
      </c>
      <c r="Z6020">
        <v>113.02</v>
      </c>
      <c r="AA6020">
        <v>115.31610000000001</v>
      </c>
      <c r="AB6020">
        <v>4</v>
      </c>
      <c r="AC6020">
        <v>4</v>
      </c>
      <c r="AD6020">
        <v>2</v>
      </c>
      <c r="AE6020">
        <v>4</v>
      </c>
      <c r="AF6020">
        <v>4</v>
      </c>
      <c r="AG6020">
        <v>4</v>
      </c>
      <c r="AH6020">
        <v>2</v>
      </c>
      <c r="AI6020">
        <v>4</v>
      </c>
      <c r="AJ6020">
        <v>4</v>
      </c>
      <c r="AK6020">
        <v>4</v>
      </c>
      <c r="AL6020">
        <v>2</v>
      </c>
      <c r="AM6020">
        <v>4</v>
      </c>
    </row>
    <row r="6021" spans="1:39" x14ac:dyDescent="0.15">
      <c r="A6021" t="s">
        <v>214</v>
      </c>
      <c r="B6021">
        <v>100</v>
      </c>
      <c r="C6021">
        <v>2</v>
      </c>
      <c r="D6021">
        <v>0</v>
      </c>
      <c r="E6021" t="s">
        <v>29</v>
      </c>
      <c r="F6021" t="s">
        <v>29</v>
      </c>
      <c r="G6021">
        <v>6</v>
      </c>
      <c r="H6021">
        <v>13</v>
      </c>
      <c r="I6021">
        <v>20</v>
      </c>
      <c r="J6021">
        <v>671.85</v>
      </c>
      <c r="K6021">
        <v>451.23</v>
      </c>
      <c r="L6021">
        <v>381.89</v>
      </c>
      <c r="M6021">
        <v>273.3279</v>
      </c>
      <c r="N6021">
        <v>6</v>
      </c>
      <c r="O6021">
        <v>6</v>
      </c>
      <c r="P6021">
        <v>12</v>
      </c>
      <c r="Q6021">
        <v>355.9</v>
      </c>
      <c r="R6021">
        <v>256.87</v>
      </c>
      <c r="S6021">
        <v>232.51</v>
      </c>
      <c r="T6021">
        <v>172.77789999999999</v>
      </c>
      <c r="U6021">
        <v>6</v>
      </c>
      <c r="V6021">
        <v>7</v>
      </c>
      <c r="W6021">
        <v>8</v>
      </c>
      <c r="X6021">
        <v>315.95</v>
      </c>
      <c r="Y6021">
        <v>194.36</v>
      </c>
      <c r="Z6021">
        <v>149.38</v>
      </c>
      <c r="AA6021">
        <v>100.55</v>
      </c>
      <c r="AB6021">
        <v>6</v>
      </c>
      <c r="AC6021">
        <v>6</v>
      </c>
      <c r="AD6021">
        <v>5</v>
      </c>
      <c r="AE6021">
        <v>5</v>
      </c>
      <c r="AF6021">
        <v>6</v>
      </c>
      <c r="AG6021">
        <v>6</v>
      </c>
      <c r="AH6021">
        <v>5</v>
      </c>
      <c r="AI6021">
        <v>5</v>
      </c>
      <c r="AJ6021">
        <v>6</v>
      </c>
      <c r="AK6021">
        <v>6</v>
      </c>
      <c r="AL6021">
        <v>5</v>
      </c>
      <c r="AM6021">
        <v>5</v>
      </c>
    </row>
    <row r="6022" spans="1:39" x14ac:dyDescent="0.15">
      <c r="A6022" t="s">
        <v>214</v>
      </c>
      <c r="B6022">
        <v>100</v>
      </c>
      <c r="C6022">
        <v>2</v>
      </c>
      <c r="D6022">
        <v>0</v>
      </c>
      <c r="E6022" t="s">
        <v>32</v>
      </c>
      <c r="F6022" t="s">
        <v>28</v>
      </c>
      <c r="G6022">
        <v>39</v>
      </c>
      <c r="H6022">
        <v>84</v>
      </c>
      <c r="I6022">
        <v>126</v>
      </c>
      <c r="J6022">
        <v>3902.58</v>
      </c>
      <c r="K6022">
        <v>2718.51</v>
      </c>
      <c r="L6022">
        <v>2455.31</v>
      </c>
      <c r="M6022">
        <v>1722.3802000000001</v>
      </c>
      <c r="N6022">
        <v>39</v>
      </c>
      <c r="O6022">
        <v>44</v>
      </c>
      <c r="P6022">
        <v>68</v>
      </c>
      <c r="Q6022">
        <v>1894.39</v>
      </c>
      <c r="R6022">
        <v>1254.53</v>
      </c>
      <c r="S6022">
        <v>1029.82</v>
      </c>
      <c r="T6022">
        <v>986.30449999999996</v>
      </c>
      <c r="U6022">
        <v>39</v>
      </c>
      <c r="V6022">
        <v>40</v>
      </c>
      <c r="W6022">
        <v>58</v>
      </c>
      <c r="X6022">
        <v>2008.19</v>
      </c>
      <c r="Y6022">
        <v>1463.98</v>
      </c>
      <c r="Z6022">
        <v>1425.49</v>
      </c>
      <c r="AA6022">
        <v>736.07569999999998</v>
      </c>
      <c r="AB6022">
        <v>37</v>
      </c>
      <c r="AC6022">
        <v>34</v>
      </c>
      <c r="AD6022">
        <v>18</v>
      </c>
      <c r="AE6022">
        <v>30</v>
      </c>
      <c r="AF6022">
        <v>37</v>
      </c>
      <c r="AG6022">
        <v>34</v>
      </c>
      <c r="AH6022">
        <v>18</v>
      </c>
      <c r="AI6022">
        <v>30</v>
      </c>
      <c r="AJ6022">
        <v>37</v>
      </c>
      <c r="AK6022">
        <v>34</v>
      </c>
      <c r="AL6022">
        <v>18</v>
      </c>
      <c r="AM6022">
        <v>30</v>
      </c>
    </row>
    <row r="6023" spans="1:39" x14ac:dyDescent="0.15">
      <c r="A6023" t="s">
        <v>214</v>
      </c>
      <c r="B6023">
        <v>100</v>
      </c>
      <c r="C6023">
        <v>2</v>
      </c>
      <c r="D6023">
        <v>0</v>
      </c>
      <c r="E6023" t="s">
        <v>32</v>
      </c>
      <c r="F6023" t="s">
        <v>29</v>
      </c>
      <c r="G6023">
        <v>30</v>
      </c>
      <c r="H6023">
        <v>69</v>
      </c>
      <c r="I6023">
        <v>97</v>
      </c>
      <c r="J6023">
        <v>3129.23</v>
      </c>
      <c r="K6023">
        <v>2134.67</v>
      </c>
      <c r="L6023">
        <v>1942.5</v>
      </c>
      <c r="M6023">
        <v>1336.1280999999999</v>
      </c>
      <c r="N6023">
        <v>30</v>
      </c>
      <c r="O6023">
        <v>35</v>
      </c>
      <c r="P6023">
        <v>53</v>
      </c>
      <c r="Q6023">
        <v>1561.54</v>
      </c>
      <c r="R6023">
        <v>1038.48</v>
      </c>
      <c r="S6023">
        <v>863.4</v>
      </c>
      <c r="T6023">
        <v>740.19380000000001</v>
      </c>
      <c r="U6023">
        <v>30</v>
      </c>
      <c r="V6023">
        <v>34</v>
      </c>
      <c r="W6023">
        <v>44</v>
      </c>
      <c r="X6023">
        <v>1567.69</v>
      </c>
      <c r="Y6023">
        <v>1096.19</v>
      </c>
      <c r="Z6023">
        <v>1079.0999999999999</v>
      </c>
      <c r="AA6023">
        <v>595.93430000000001</v>
      </c>
      <c r="AB6023">
        <v>30</v>
      </c>
      <c r="AC6023">
        <v>29</v>
      </c>
      <c r="AD6023">
        <v>24</v>
      </c>
      <c r="AE6023">
        <v>27</v>
      </c>
      <c r="AF6023">
        <v>30</v>
      </c>
      <c r="AG6023">
        <v>29</v>
      </c>
      <c r="AH6023">
        <v>24</v>
      </c>
      <c r="AI6023">
        <v>27</v>
      </c>
      <c r="AJ6023">
        <v>30</v>
      </c>
      <c r="AK6023">
        <v>29</v>
      </c>
      <c r="AL6023">
        <v>24</v>
      </c>
      <c r="AM6023">
        <v>27</v>
      </c>
    </row>
    <row r="6024" spans="1:39" x14ac:dyDescent="0.15">
      <c r="A6024" t="s">
        <v>214</v>
      </c>
      <c r="B6024">
        <v>100</v>
      </c>
      <c r="C6024">
        <v>2</v>
      </c>
      <c r="D6024">
        <v>1</v>
      </c>
      <c r="E6024" t="s">
        <v>28</v>
      </c>
      <c r="F6024" t="s">
        <v>28</v>
      </c>
      <c r="G6024">
        <v>724</v>
      </c>
      <c r="H6024">
        <v>1599</v>
      </c>
      <c r="I6024">
        <v>2271</v>
      </c>
      <c r="J6024">
        <v>65018.27</v>
      </c>
      <c r="K6024">
        <v>50735.63</v>
      </c>
      <c r="L6024">
        <v>42812.26</v>
      </c>
      <c r="M6024">
        <v>30281.6731</v>
      </c>
      <c r="N6024">
        <v>724</v>
      </c>
      <c r="O6024">
        <v>804</v>
      </c>
      <c r="P6024">
        <v>1277</v>
      </c>
      <c r="Q6024">
        <v>34373.01</v>
      </c>
      <c r="R6024">
        <v>26273.65</v>
      </c>
      <c r="S6024">
        <v>19299.34</v>
      </c>
      <c r="T6024">
        <v>18577.876400000001</v>
      </c>
      <c r="U6024">
        <v>724</v>
      </c>
      <c r="V6024">
        <v>795</v>
      </c>
      <c r="W6024">
        <v>994</v>
      </c>
      <c r="X6024">
        <v>30645.26</v>
      </c>
      <c r="Y6024">
        <v>24461.98</v>
      </c>
      <c r="Z6024">
        <v>23512.92</v>
      </c>
      <c r="AA6024">
        <v>11703.796700000001</v>
      </c>
      <c r="AB6024">
        <v>691</v>
      </c>
      <c r="AC6024">
        <v>708</v>
      </c>
      <c r="AD6024">
        <v>317</v>
      </c>
      <c r="AE6024">
        <v>658</v>
      </c>
      <c r="AF6024">
        <v>691</v>
      </c>
      <c r="AG6024">
        <v>708</v>
      </c>
      <c r="AH6024">
        <v>317</v>
      </c>
      <c r="AI6024">
        <v>658</v>
      </c>
      <c r="AJ6024">
        <v>691</v>
      </c>
      <c r="AK6024">
        <v>708</v>
      </c>
      <c r="AL6024">
        <v>317</v>
      </c>
      <c r="AM6024">
        <v>658</v>
      </c>
    </row>
    <row r="6025" spans="1:39" x14ac:dyDescent="0.15">
      <c r="A6025" t="s">
        <v>214</v>
      </c>
      <c r="B6025">
        <v>100</v>
      </c>
      <c r="C6025">
        <v>2</v>
      </c>
      <c r="D6025">
        <v>1</v>
      </c>
      <c r="E6025" t="s">
        <v>28</v>
      </c>
      <c r="F6025" t="s">
        <v>29</v>
      </c>
      <c r="G6025">
        <v>889</v>
      </c>
      <c r="H6025">
        <v>2030</v>
      </c>
      <c r="I6025">
        <v>2865</v>
      </c>
      <c r="J6025">
        <v>82081.429999999993</v>
      </c>
      <c r="K6025">
        <v>63229.72</v>
      </c>
      <c r="L6025">
        <v>56107.79</v>
      </c>
      <c r="M6025">
        <v>37276.770900000003</v>
      </c>
      <c r="N6025">
        <v>889</v>
      </c>
      <c r="O6025">
        <v>1034</v>
      </c>
      <c r="P6025">
        <v>1598</v>
      </c>
      <c r="Q6025">
        <v>42354.09</v>
      </c>
      <c r="R6025">
        <v>31617.08</v>
      </c>
      <c r="S6025">
        <v>25294.74</v>
      </c>
      <c r="T6025">
        <v>22521.728599999999</v>
      </c>
      <c r="U6025">
        <v>889</v>
      </c>
      <c r="V6025">
        <v>996</v>
      </c>
      <c r="W6025">
        <v>1267</v>
      </c>
      <c r="X6025">
        <v>39727.339999999997</v>
      </c>
      <c r="Y6025">
        <v>31612.639999999999</v>
      </c>
      <c r="Z6025">
        <v>30813.05</v>
      </c>
      <c r="AA6025">
        <v>14755.042299999999</v>
      </c>
      <c r="AB6025">
        <v>861</v>
      </c>
      <c r="AC6025">
        <v>877</v>
      </c>
      <c r="AD6025">
        <v>536</v>
      </c>
      <c r="AE6025">
        <v>821</v>
      </c>
      <c r="AF6025">
        <v>861</v>
      </c>
      <c r="AG6025">
        <v>877</v>
      </c>
      <c r="AH6025">
        <v>536</v>
      </c>
      <c r="AI6025">
        <v>821</v>
      </c>
      <c r="AJ6025">
        <v>861</v>
      </c>
      <c r="AK6025">
        <v>877</v>
      </c>
      <c r="AL6025">
        <v>536</v>
      </c>
      <c r="AM6025">
        <v>821</v>
      </c>
    </row>
    <row r="6026" spans="1:39" x14ac:dyDescent="0.15">
      <c r="A6026" t="s">
        <v>214</v>
      </c>
      <c r="B6026">
        <v>100</v>
      </c>
      <c r="C6026">
        <v>2</v>
      </c>
      <c r="D6026">
        <v>1</v>
      </c>
      <c r="E6026" t="s">
        <v>30</v>
      </c>
      <c r="F6026" t="s">
        <v>28</v>
      </c>
      <c r="G6026">
        <v>63</v>
      </c>
      <c r="H6026">
        <v>138</v>
      </c>
      <c r="I6026">
        <v>199</v>
      </c>
      <c r="J6026">
        <v>5777.5</v>
      </c>
      <c r="K6026">
        <v>4533.49</v>
      </c>
      <c r="L6026">
        <v>3768.16</v>
      </c>
      <c r="M6026">
        <v>2577.1266000000001</v>
      </c>
      <c r="N6026">
        <v>63</v>
      </c>
      <c r="O6026">
        <v>70</v>
      </c>
      <c r="P6026">
        <v>112</v>
      </c>
      <c r="Q6026">
        <v>2977.08</v>
      </c>
      <c r="R6026">
        <v>2275.39</v>
      </c>
      <c r="S6026">
        <v>1726.86</v>
      </c>
      <c r="T6026">
        <v>1612.5885000000001</v>
      </c>
      <c r="U6026">
        <v>63</v>
      </c>
      <c r="V6026">
        <v>68</v>
      </c>
      <c r="W6026">
        <v>87</v>
      </c>
      <c r="X6026">
        <v>2800.42</v>
      </c>
      <c r="Y6026">
        <v>2258.1</v>
      </c>
      <c r="Z6026">
        <v>2041.3</v>
      </c>
      <c r="AA6026">
        <v>964.53809999999999</v>
      </c>
      <c r="AB6026">
        <v>57</v>
      </c>
      <c r="AC6026">
        <v>62</v>
      </c>
      <c r="AD6026">
        <v>26</v>
      </c>
      <c r="AE6026">
        <v>62</v>
      </c>
      <c r="AF6026">
        <v>57</v>
      </c>
      <c r="AG6026">
        <v>62</v>
      </c>
      <c r="AH6026">
        <v>26</v>
      </c>
      <c r="AI6026">
        <v>62</v>
      </c>
      <c r="AJ6026">
        <v>57</v>
      </c>
      <c r="AK6026">
        <v>62</v>
      </c>
      <c r="AL6026">
        <v>26</v>
      </c>
      <c r="AM6026">
        <v>62</v>
      </c>
    </row>
    <row r="6027" spans="1:39" x14ac:dyDescent="0.15">
      <c r="A6027" t="s">
        <v>214</v>
      </c>
      <c r="B6027">
        <v>100</v>
      </c>
      <c r="C6027">
        <v>2</v>
      </c>
      <c r="D6027">
        <v>1</v>
      </c>
      <c r="E6027" t="s">
        <v>30</v>
      </c>
      <c r="F6027" t="s">
        <v>29</v>
      </c>
      <c r="G6027">
        <v>116</v>
      </c>
      <c r="H6027">
        <v>255</v>
      </c>
      <c r="I6027">
        <v>356</v>
      </c>
      <c r="J6027">
        <v>10353.35</v>
      </c>
      <c r="K6027">
        <v>8152.41</v>
      </c>
      <c r="L6027">
        <v>7034.58</v>
      </c>
      <c r="M6027">
        <v>4399.8639999999996</v>
      </c>
      <c r="N6027">
        <v>116</v>
      </c>
      <c r="O6027">
        <v>129</v>
      </c>
      <c r="P6027">
        <v>201</v>
      </c>
      <c r="Q6027">
        <v>5507.37</v>
      </c>
      <c r="R6027">
        <v>4275.28</v>
      </c>
      <c r="S6027">
        <v>3390.38</v>
      </c>
      <c r="T6027">
        <v>2659.2433999999998</v>
      </c>
      <c r="U6027">
        <v>116</v>
      </c>
      <c r="V6027">
        <v>126</v>
      </c>
      <c r="W6027">
        <v>155</v>
      </c>
      <c r="X6027">
        <v>4845.9799999999996</v>
      </c>
      <c r="Y6027">
        <v>3877.13</v>
      </c>
      <c r="Z6027">
        <v>3644.2</v>
      </c>
      <c r="AA6027">
        <v>1740.6206</v>
      </c>
      <c r="AB6027">
        <v>111</v>
      </c>
      <c r="AC6027">
        <v>114</v>
      </c>
      <c r="AD6027">
        <v>61</v>
      </c>
      <c r="AE6027">
        <v>113</v>
      </c>
      <c r="AF6027">
        <v>111</v>
      </c>
      <c r="AG6027">
        <v>114</v>
      </c>
      <c r="AH6027">
        <v>61</v>
      </c>
      <c r="AI6027">
        <v>113</v>
      </c>
      <c r="AJ6027">
        <v>111</v>
      </c>
      <c r="AK6027">
        <v>114</v>
      </c>
      <c r="AL6027">
        <v>61</v>
      </c>
      <c r="AM6027">
        <v>113</v>
      </c>
    </row>
    <row r="6028" spans="1:39" x14ac:dyDescent="0.15">
      <c r="A6028" t="s">
        <v>214</v>
      </c>
      <c r="B6028">
        <v>100</v>
      </c>
      <c r="C6028">
        <v>2</v>
      </c>
      <c r="D6028">
        <v>1</v>
      </c>
      <c r="E6028" t="s">
        <v>29</v>
      </c>
      <c r="F6028" t="s">
        <v>28</v>
      </c>
      <c r="G6028">
        <v>377</v>
      </c>
      <c r="H6028">
        <v>840</v>
      </c>
      <c r="I6028">
        <v>1231</v>
      </c>
      <c r="J6028">
        <v>34536.36</v>
      </c>
      <c r="K6028">
        <v>26364.959999999999</v>
      </c>
      <c r="L6028">
        <v>22659.42</v>
      </c>
      <c r="M6028">
        <v>15711.637199999999</v>
      </c>
      <c r="N6028">
        <v>377</v>
      </c>
      <c r="O6028">
        <v>412</v>
      </c>
      <c r="P6028">
        <v>675</v>
      </c>
      <c r="Q6028">
        <v>17615.97</v>
      </c>
      <c r="R6028">
        <v>13331.06</v>
      </c>
      <c r="S6028">
        <v>10000.17</v>
      </c>
      <c r="T6028">
        <v>9305.7991000000002</v>
      </c>
      <c r="U6028">
        <v>377</v>
      </c>
      <c r="V6028">
        <v>428</v>
      </c>
      <c r="W6028">
        <v>556</v>
      </c>
      <c r="X6028">
        <v>16920.39</v>
      </c>
      <c r="Y6028">
        <v>13033.9</v>
      </c>
      <c r="Z6028">
        <v>12659.25</v>
      </c>
      <c r="AA6028">
        <v>6405.8380999999999</v>
      </c>
      <c r="AB6028">
        <v>361</v>
      </c>
      <c r="AC6028">
        <v>367</v>
      </c>
      <c r="AD6028">
        <v>160</v>
      </c>
      <c r="AE6028">
        <v>369</v>
      </c>
      <c r="AF6028">
        <v>361</v>
      </c>
      <c r="AG6028">
        <v>367</v>
      </c>
      <c r="AH6028">
        <v>160</v>
      </c>
      <c r="AI6028">
        <v>369</v>
      </c>
      <c r="AJ6028">
        <v>361</v>
      </c>
      <c r="AK6028">
        <v>367</v>
      </c>
      <c r="AL6028">
        <v>160</v>
      </c>
      <c r="AM6028">
        <v>369</v>
      </c>
    </row>
    <row r="6029" spans="1:39" x14ac:dyDescent="0.15">
      <c r="A6029" t="s">
        <v>214</v>
      </c>
      <c r="B6029">
        <v>100</v>
      </c>
      <c r="C6029">
        <v>2</v>
      </c>
      <c r="D6029">
        <v>1</v>
      </c>
      <c r="E6029" t="s">
        <v>29</v>
      </c>
      <c r="F6029" t="s">
        <v>29</v>
      </c>
      <c r="G6029">
        <v>730</v>
      </c>
      <c r="H6029">
        <v>1644</v>
      </c>
      <c r="I6029">
        <v>2308</v>
      </c>
      <c r="J6029">
        <v>68613.009999999995</v>
      </c>
      <c r="K6029">
        <v>52147.33</v>
      </c>
      <c r="L6029">
        <v>46315.57</v>
      </c>
      <c r="M6029">
        <v>30367.718099999998</v>
      </c>
      <c r="N6029">
        <v>730</v>
      </c>
      <c r="O6029">
        <v>808</v>
      </c>
      <c r="P6029">
        <v>1249</v>
      </c>
      <c r="Q6029">
        <v>34690.239999999998</v>
      </c>
      <c r="R6029">
        <v>26022.41</v>
      </c>
      <c r="S6029">
        <v>20826.439999999999</v>
      </c>
      <c r="T6029">
        <v>17892.5226</v>
      </c>
      <c r="U6029">
        <v>730</v>
      </c>
      <c r="V6029">
        <v>836</v>
      </c>
      <c r="W6029">
        <v>1059</v>
      </c>
      <c r="X6029">
        <v>33922.769999999997</v>
      </c>
      <c r="Y6029">
        <v>26124.92</v>
      </c>
      <c r="Z6029">
        <v>25489.13</v>
      </c>
      <c r="AA6029">
        <v>12475.1955</v>
      </c>
      <c r="AB6029">
        <v>697</v>
      </c>
      <c r="AC6029">
        <v>721</v>
      </c>
      <c r="AD6029">
        <v>410</v>
      </c>
      <c r="AE6029">
        <v>713</v>
      </c>
      <c r="AF6029">
        <v>697</v>
      </c>
      <c r="AG6029">
        <v>721</v>
      </c>
      <c r="AH6029">
        <v>410</v>
      </c>
      <c r="AI6029">
        <v>713</v>
      </c>
      <c r="AJ6029">
        <v>697</v>
      </c>
      <c r="AK6029">
        <v>721</v>
      </c>
      <c r="AL6029">
        <v>410</v>
      </c>
      <c r="AM6029">
        <v>713</v>
      </c>
    </row>
    <row r="6030" spans="1:39" x14ac:dyDescent="0.15">
      <c r="A6030" t="s">
        <v>214</v>
      </c>
      <c r="B6030">
        <v>100</v>
      </c>
      <c r="C6030">
        <v>2</v>
      </c>
      <c r="D6030">
        <v>1</v>
      </c>
      <c r="E6030" t="s">
        <v>31</v>
      </c>
      <c r="F6030" t="s">
        <v>28</v>
      </c>
      <c r="G6030">
        <v>1</v>
      </c>
      <c r="H6030">
        <v>2</v>
      </c>
      <c r="I6030">
        <v>2</v>
      </c>
      <c r="J6030">
        <v>53.99</v>
      </c>
      <c r="K6030">
        <v>48.29</v>
      </c>
      <c r="L6030">
        <v>11.24</v>
      </c>
      <c r="M6030">
        <v>14.9</v>
      </c>
      <c r="N6030">
        <v>1</v>
      </c>
      <c r="O6030">
        <v>1</v>
      </c>
      <c r="P6030">
        <v>1</v>
      </c>
      <c r="Q6030">
        <v>14.99</v>
      </c>
      <c r="R6030">
        <v>11.24</v>
      </c>
      <c r="S6030">
        <v>11.24</v>
      </c>
      <c r="T6030">
        <v>8.0500000000000007</v>
      </c>
      <c r="U6030">
        <v>1</v>
      </c>
      <c r="V6030">
        <v>1</v>
      </c>
      <c r="W6030">
        <v>1</v>
      </c>
      <c r="X6030">
        <v>39</v>
      </c>
      <c r="Y6030">
        <v>37.049999999999997</v>
      </c>
      <c r="Z6030">
        <v>0</v>
      </c>
      <c r="AA6030">
        <v>6.85</v>
      </c>
      <c r="AB6030">
        <v>0</v>
      </c>
      <c r="AC6030">
        <v>1</v>
      </c>
      <c r="AD6030">
        <v>0</v>
      </c>
      <c r="AE6030">
        <v>1</v>
      </c>
      <c r="AF6030">
        <v>0</v>
      </c>
      <c r="AG6030">
        <v>1</v>
      </c>
      <c r="AH6030">
        <v>0</v>
      </c>
      <c r="AI6030">
        <v>1</v>
      </c>
      <c r="AJ6030">
        <v>0</v>
      </c>
      <c r="AK6030">
        <v>1</v>
      </c>
      <c r="AL6030">
        <v>0</v>
      </c>
      <c r="AM6030">
        <v>1</v>
      </c>
    </row>
    <row r="6031" spans="1:39" x14ac:dyDescent="0.15">
      <c r="A6031" t="s">
        <v>214</v>
      </c>
      <c r="B6031">
        <v>100</v>
      </c>
      <c r="C6031">
        <v>2</v>
      </c>
      <c r="D6031">
        <v>1</v>
      </c>
      <c r="E6031" t="s">
        <v>31</v>
      </c>
      <c r="F6031" t="s">
        <v>29</v>
      </c>
      <c r="G6031">
        <v>3</v>
      </c>
      <c r="H6031">
        <v>6</v>
      </c>
      <c r="I6031">
        <v>6</v>
      </c>
      <c r="J6031">
        <v>183.95</v>
      </c>
      <c r="K6031">
        <v>166.8</v>
      </c>
      <c r="L6031">
        <v>138.31</v>
      </c>
      <c r="M6031">
        <v>88.64</v>
      </c>
      <c r="N6031">
        <v>3</v>
      </c>
      <c r="O6031">
        <v>3</v>
      </c>
      <c r="P6031">
        <v>3</v>
      </c>
      <c r="Q6031">
        <v>74.97</v>
      </c>
      <c r="R6031">
        <v>71.22</v>
      </c>
      <c r="S6031">
        <v>42.73</v>
      </c>
      <c r="T6031">
        <v>54.43</v>
      </c>
      <c r="U6031">
        <v>3</v>
      </c>
      <c r="V6031">
        <v>3</v>
      </c>
      <c r="W6031">
        <v>3</v>
      </c>
      <c r="X6031">
        <v>108.98</v>
      </c>
      <c r="Y6031">
        <v>95.58</v>
      </c>
      <c r="Z6031">
        <v>95.58</v>
      </c>
      <c r="AA6031">
        <v>34.21</v>
      </c>
      <c r="AB6031">
        <v>3</v>
      </c>
      <c r="AC6031">
        <v>3</v>
      </c>
      <c r="AD6031">
        <v>1</v>
      </c>
      <c r="AE6031">
        <v>3</v>
      </c>
      <c r="AF6031">
        <v>3</v>
      </c>
      <c r="AG6031">
        <v>3</v>
      </c>
      <c r="AH6031">
        <v>1</v>
      </c>
      <c r="AI6031">
        <v>3</v>
      </c>
      <c r="AJ6031">
        <v>3</v>
      </c>
      <c r="AK6031">
        <v>3</v>
      </c>
      <c r="AL6031">
        <v>1</v>
      </c>
      <c r="AM6031">
        <v>3</v>
      </c>
    </row>
    <row r="6032" spans="1:39" x14ac:dyDescent="0.15">
      <c r="A6032" t="s">
        <v>214</v>
      </c>
      <c r="B6032">
        <v>100</v>
      </c>
      <c r="C6032">
        <v>2</v>
      </c>
      <c r="D6032">
        <v>1</v>
      </c>
      <c r="E6032" t="s">
        <v>32</v>
      </c>
      <c r="F6032" t="s">
        <v>28</v>
      </c>
      <c r="G6032">
        <v>8</v>
      </c>
      <c r="H6032">
        <v>22</v>
      </c>
      <c r="I6032">
        <v>29</v>
      </c>
      <c r="J6032">
        <v>970.8</v>
      </c>
      <c r="K6032">
        <v>617.41</v>
      </c>
      <c r="L6032">
        <v>585.95000000000005</v>
      </c>
      <c r="M6032">
        <v>408.80869999999999</v>
      </c>
      <c r="N6032">
        <v>8</v>
      </c>
      <c r="O6032">
        <v>13</v>
      </c>
      <c r="P6032">
        <v>17</v>
      </c>
      <c r="Q6032">
        <v>492.85</v>
      </c>
      <c r="R6032">
        <v>306.73</v>
      </c>
      <c r="S6032">
        <v>282.76</v>
      </c>
      <c r="T6032">
        <v>274.36950000000002</v>
      </c>
      <c r="U6032">
        <v>8</v>
      </c>
      <c r="V6032">
        <v>9</v>
      </c>
      <c r="W6032">
        <v>12</v>
      </c>
      <c r="X6032">
        <v>477.95</v>
      </c>
      <c r="Y6032">
        <v>310.68</v>
      </c>
      <c r="Z6032">
        <v>303.19</v>
      </c>
      <c r="AA6032">
        <v>134.4392</v>
      </c>
      <c r="AB6032">
        <v>8</v>
      </c>
      <c r="AC6032">
        <v>8</v>
      </c>
      <c r="AD6032">
        <v>5</v>
      </c>
      <c r="AE6032">
        <v>8</v>
      </c>
      <c r="AF6032">
        <v>8</v>
      </c>
      <c r="AG6032">
        <v>8</v>
      </c>
      <c r="AH6032">
        <v>5</v>
      </c>
      <c r="AI6032">
        <v>8</v>
      </c>
      <c r="AJ6032">
        <v>8</v>
      </c>
      <c r="AK6032">
        <v>8</v>
      </c>
      <c r="AL6032">
        <v>5</v>
      </c>
      <c r="AM6032">
        <v>8</v>
      </c>
    </row>
    <row r="6033" spans="1:39" x14ac:dyDescent="0.15">
      <c r="A6033" t="s">
        <v>214</v>
      </c>
      <c r="B6033">
        <v>100</v>
      </c>
      <c r="C6033">
        <v>2</v>
      </c>
      <c r="D6033">
        <v>1</v>
      </c>
      <c r="E6033" t="s">
        <v>32</v>
      </c>
      <c r="F6033" t="s">
        <v>29</v>
      </c>
      <c r="G6033">
        <v>36</v>
      </c>
      <c r="H6033">
        <v>81</v>
      </c>
      <c r="I6033">
        <v>117</v>
      </c>
      <c r="J6033">
        <v>3634.14</v>
      </c>
      <c r="K6033">
        <v>2669.95</v>
      </c>
      <c r="L6033">
        <v>2408.48</v>
      </c>
      <c r="M6033">
        <v>1490.7936</v>
      </c>
      <c r="N6033">
        <v>36</v>
      </c>
      <c r="O6033">
        <v>41</v>
      </c>
      <c r="P6033">
        <v>53</v>
      </c>
      <c r="Q6033">
        <v>1670.6</v>
      </c>
      <c r="R6033">
        <v>1221.48</v>
      </c>
      <c r="S6033">
        <v>990</v>
      </c>
      <c r="T6033">
        <v>730.3972</v>
      </c>
      <c r="U6033">
        <v>36</v>
      </c>
      <c r="V6033">
        <v>40</v>
      </c>
      <c r="W6033">
        <v>64</v>
      </c>
      <c r="X6033">
        <v>1963.54</v>
      </c>
      <c r="Y6033">
        <v>1448.47</v>
      </c>
      <c r="Z6033">
        <v>1418.48</v>
      </c>
      <c r="AA6033">
        <v>760.39639999999997</v>
      </c>
      <c r="AB6033">
        <v>36</v>
      </c>
      <c r="AC6033">
        <v>34</v>
      </c>
      <c r="AD6033">
        <v>21</v>
      </c>
      <c r="AE6033">
        <v>35</v>
      </c>
      <c r="AF6033">
        <v>36</v>
      </c>
      <c r="AG6033">
        <v>34</v>
      </c>
      <c r="AH6033">
        <v>21</v>
      </c>
      <c r="AI6033">
        <v>35</v>
      </c>
      <c r="AJ6033">
        <v>36</v>
      </c>
      <c r="AK6033">
        <v>34</v>
      </c>
      <c r="AL6033">
        <v>21</v>
      </c>
      <c r="AM6033">
        <v>35</v>
      </c>
    </row>
    <row r="6034" spans="1:39" x14ac:dyDescent="0.15">
      <c r="A6034" t="s">
        <v>214</v>
      </c>
      <c r="B6034">
        <v>100</v>
      </c>
      <c r="C6034">
        <v>2</v>
      </c>
      <c r="D6034">
        <v>2</v>
      </c>
      <c r="E6034" t="s">
        <v>28</v>
      </c>
      <c r="F6034" t="s">
        <v>28</v>
      </c>
      <c r="G6034">
        <v>891</v>
      </c>
      <c r="H6034">
        <v>1938</v>
      </c>
      <c r="I6034">
        <v>2785</v>
      </c>
      <c r="J6034">
        <v>81111.42</v>
      </c>
      <c r="K6034">
        <v>61651.13</v>
      </c>
      <c r="L6034">
        <v>51427.66</v>
      </c>
      <c r="M6034">
        <v>36168.0311</v>
      </c>
      <c r="N6034">
        <v>891</v>
      </c>
      <c r="O6034">
        <v>965</v>
      </c>
      <c r="P6034">
        <v>1564</v>
      </c>
      <c r="Q6034">
        <v>42818.53</v>
      </c>
      <c r="R6034">
        <v>31772</v>
      </c>
      <c r="S6034">
        <v>22923.4</v>
      </c>
      <c r="T6034">
        <v>21886.207200000001</v>
      </c>
      <c r="U6034">
        <v>891</v>
      </c>
      <c r="V6034">
        <v>973</v>
      </c>
      <c r="W6034">
        <v>1221</v>
      </c>
      <c r="X6034">
        <v>38292.89</v>
      </c>
      <c r="Y6034">
        <v>29879.13</v>
      </c>
      <c r="Z6034">
        <v>28504.26</v>
      </c>
      <c r="AA6034">
        <v>14281.823899999999</v>
      </c>
      <c r="AB6034">
        <v>852</v>
      </c>
      <c r="AC6034">
        <v>871</v>
      </c>
      <c r="AD6034">
        <v>377</v>
      </c>
      <c r="AE6034">
        <v>763</v>
      </c>
      <c r="AF6034">
        <v>852</v>
      </c>
      <c r="AG6034">
        <v>871</v>
      </c>
      <c r="AH6034">
        <v>377</v>
      </c>
      <c r="AI6034">
        <v>763</v>
      </c>
      <c r="AJ6034">
        <v>852</v>
      </c>
      <c r="AK6034">
        <v>871</v>
      </c>
      <c r="AL6034">
        <v>377</v>
      </c>
      <c r="AM6034">
        <v>763</v>
      </c>
    </row>
    <row r="6035" spans="1:39" x14ac:dyDescent="0.15">
      <c r="A6035" t="s">
        <v>214</v>
      </c>
      <c r="B6035">
        <v>100</v>
      </c>
      <c r="C6035">
        <v>2</v>
      </c>
      <c r="D6035">
        <v>2</v>
      </c>
      <c r="E6035" t="s">
        <v>28</v>
      </c>
      <c r="F6035" t="s">
        <v>29</v>
      </c>
      <c r="G6035">
        <v>743</v>
      </c>
      <c r="H6035">
        <v>1608</v>
      </c>
      <c r="I6035">
        <v>2347</v>
      </c>
      <c r="J6035">
        <v>70141.87</v>
      </c>
      <c r="K6035">
        <v>53161.67</v>
      </c>
      <c r="L6035">
        <v>46795.74</v>
      </c>
      <c r="M6035">
        <v>30081.0501</v>
      </c>
      <c r="N6035">
        <v>743</v>
      </c>
      <c r="O6035">
        <v>793</v>
      </c>
      <c r="P6035">
        <v>1287</v>
      </c>
      <c r="Q6035">
        <v>35732.629999999997</v>
      </c>
      <c r="R6035">
        <v>26354.06</v>
      </c>
      <c r="S6035">
        <v>21086.53</v>
      </c>
      <c r="T6035">
        <v>17458.9342</v>
      </c>
      <c r="U6035">
        <v>743</v>
      </c>
      <c r="V6035">
        <v>815</v>
      </c>
      <c r="W6035">
        <v>1060</v>
      </c>
      <c r="X6035">
        <v>34409.24</v>
      </c>
      <c r="Y6035">
        <v>26807.61</v>
      </c>
      <c r="Z6035">
        <v>25709.21</v>
      </c>
      <c r="AA6035">
        <v>12622.115900000001</v>
      </c>
      <c r="AB6035">
        <v>714</v>
      </c>
      <c r="AC6035">
        <v>730</v>
      </c>
      <c r="AD6035">
        <v>424</v>
      </c>
      <c r="AE6035">
        <v>694</v>
      </c>
      <c r="AF6035">
        <v>714</v>
      </c>
      <c r="AG6035">
        <v>730</v>
      </c>
      <c r="AH6035">
        <v>424</v>
      </c>
      <c r="AI6035">
        <v>694</v>
      </c>
      <c r="AJ6035">
        <v>714</v>
      </c>
      <c r="AK6035">
        <v>730</v>
      </c>
      <c r="AL6035">
        <v>424</v>
      </c>
      <c r="AM6035">
        <v>694</v>
      </c>
    </row>
    <row r="6036" spans="1:39" x14ac:dyDescent="0.15">
      <c r="A6036" t="s">
        <v>214</v>
      </c>
      <c r="B6036">
        <v>100</v>
      </c>
      <c r="C6036">
        <v>2</v>
      </c>
      <c r="D6036">
        <v>2</v>
      </c>
      <c r="E6036" t="s">
        <v>30</v>
      </c>
      <c r="F6036" t="s">
        <v>28</v>
      </c>
      <c r="G6036">
        <v>102</v>
      </c>
      <c r="H6036">
        <v>220</v>
      </c>
      <c r="I6036">
        <v>305</v>
      </c>
      <c r="J6036">
        <v>9152.5400000000009</v>
      </c>
      <c r="K6036">
        <v>7060.44</v>
      </c>
      <c r="L6036">
        <v>6035.21</v>
      </c>
      <c r="M6036">
        <v>4093.9731000000002</v>
      </c>
      <c r="N6036">
        <v>102</v>
      </c>
      <c r="O6036">
        <v>109</v>
      </c>
      <c r="P6036">
        <v>167</v>
      </c>
      <c r="Q6036">
        <v>4679.55</v>
      </c>
      <c r="R6036">
        <v>3570.7</v>
      </c>
      <c r="S6036">
        <v>2545.4699999999998</v>
      </c>
      <c r="T6036">
        <v>2478.5399000000002</v>
      </c>
      <c r="U6036">
        <v>102</v>
      </c>
      <c r="V6036">
        <v>111</v>
      </c>
      <c r="W6036">
        <v>138</v>
      </c>
      <c r="X6036">
        <v>4472.99</v>
      </c>
      <c r="Y6036">
        <v>3489.74</v>
      </c>
      <c r="Z6036">
        <v>3489.74</v>
      </c>
      <c r="AA6036">
        <v>1615.4331999999999</v>
      </c>
      <c r="AB6036">
        <v>96</v>
      </c>
      <c r="AC6036">
        <v>101</v>
      </c>
      <c r="AD6036">
        <v>38</v>
      </c>
      <c r="AE6036">
        <v>100</v>
      </c>
      <c r="AF6036">
        <v>96</v>
      </c>
      <c r="AG6036">
        <v>101</v>
      </c>
      <c r="AH6036">
        <v>38</v>
      </c>
      <c r="AI6036">
        <v>100</v>
      </c>
      <c r="AJ6036">
        <v>96</v>
      </c>
      <c r="AK6036">
        <v>101</v>
      </c>
      <c r="AL6036">
        <v>38</v>
      </c>
      <c r="AM6036">
        <v>100</v>
      </c>
    </row>
    <row r="6037" spans="1:39" x14ac:dyDescent="0.15">
      <c r="A6037" t="s">
        <v>214</v>
      </c>
      <c r="B6037">
        <v>100</v>
      </c>
      <c r="C6037">
        <v>2</v>
      </c>
      <c r="D6037">
        <v>2</v>
      </c>
      <c r="E6037" t="s">
        <v>30</v>
      </c>
      <c r="F6037" t="s">
        <v>29</v>
      </c>
      <c r="G6037">
        <v>82</v>
      </c>
      <c r="H6037">
        <v>176</v>
      </c>
      <c r="I6037">
        <v>246</v>
      </c>
      <c r="J6037">
        <v>7803.01</v>
      </c>
      <c r="K6037">
        <v>5998.99</v>
      </c>
      <c r="L6037">
        <v>5257.65</v>
      </c>
      <c r="M6037">
        <v>3288.3078</v>
      </c>
      <c r="N6037">
        <v>82</v>
      </c>
      <c r="O6037">
        <v>84</v>
      </c>
      <c r="P6037">
        <v>125</v>
      </c>
      <c r="Q6037">
        <v>3803.92</v>
      </c>
      <c r="R6037">
        <v>2785.3</v>
      </c>
      <c r="S6037">
        <v>2105.19</v>
      </c>
      <c r="T6037">
        <v>1807.0540000000001</v>
      </c>
      <c r="U6037">
        <v>82</v>
      </c>
      <c r="V6037">
        <v>92</v>
      </c>
      <c r="W6037">
        <v>121</v>
      </c>
      <c r="X6037">
        <v>3999.09</v>
      </c>
      <c r="Y6037">
        <v>3213.69</v>
      </c>
      <c r="Z6037">
        <v>3152.46</v>
      </c>
      <c r="AA6037">
        <v>1481.2538</v>
      </c>
      <c r="AB6037">
        <v>79</v>
      </c>
      <c r="AC6037">
        <v>82</v>
      </c>
      <c r="AD6037">
        <v>42</v>
      </c>
      <c r="AE6037">
        <v>82</v>
      </c>
      <c r="AF6037">
        <v>79</v>
      </c>
      <c r="AG6037">
        <v>82</v>
      </c>
      <c r="AH6037">
        <v>42</v>
      </c>
      <c r="AI6037">
        <v>82</v>
      </c>
      <c r="AJ6037">
        <v>79</v>
      </c>
      <c r="AK6037">
        <v>82</v>
      </c>
      <c r="AL6037">
        <v>42</v>
      </c>
      <c r="AM6037">
        <v>82</v>
      </c>
    </row>
    <row r="6038" spans="1:39" x14ac:dyDescent="0.15">
      <c r="A6038" t="s">
        <v>214</v>
      </c>
      <c r="B6038">
        <v>100</v>
      </c>
      <c r="C6038">
        <v>2</v>
      </c>
      <c r="D6038">
        <v>2</v>
      </c>
      <c r="E6038" t="s">
        <v>29</v>
      </c>
      <c r="F6038" t="s">
        <v>28</v>
      </c>
      <c r="G6038">
        <v>310</v>
      </c>
      <c r="H6038">
        <v>655</v>
      </c>
      <c r="I6038">
        <v>972</v>
      </c>
      <c r="J6038">
        <v>28663.29</v>
      </c>
      <c r="K6038">
        <v>21465.42</v>
      </c>
      <c r="L6038">
        <v>17739.57</v>
      </c>
      <c r="M6038">
        <v>12597.119500000001</v>
      </c>
      <c r="N6038">
        <v>310</v>
      </c>
      <c r="O6038">
        <v>327</v>
      </c>
      <c r="P6038">
        <v>538</v>
      </c>
      <c r="Q6038">
        <v>14619.36</v>
      </c>
      <c r="R6038">
        <v>10795.9</v>
      </c>
      <c r="S6038">
        <v>7421.23</v>
      </c>
      <c r="T6038">
        <v>7242.9778999999999</v>
      </c>
      <c r="U6038">
        <v>310</v>
      </c>
      <c r="V6038">
        <v>328</v>
      </c>
      <c r="W6038">
        <v>434</v>
      </c>
      <c r="X6038">
        <v>14043.93</v>
      </c>
      <c r="Y6038">
        <v>10669.52</v>
      </c>
      <c r="Z6038">
        <v>10318.34</v>
      </c>
      <c r="AA6038">
        <v>5354.1415999999999</v>
      </c>
      <c r="AB6038">
        <v>297</v>
      </c>
      <c r="AC6038">
        <v>301</v>
      </c>
      <c r="AD6038">
        <v>139</v>
      </c>
      <c r="AE6038">
        <v>303</v>
      </c>
      <c r="AF6038">
        <v>297</v>
      </c>
      <c r="AG6038">
        <v>301</v>
      </c>
      <c r="AH6038">
        <v>139</v>
      </c>
      <c r="AI6038">
        <v>303</v>
      </c>
      <c r="AJ6038">
        <v>297</v>
      </c>
      <c r="AK6038">
        <v>301</v>
      </c>
      <c r="AL6038">
        <v>139</v>
      </c>
      <c r="AM6038">
        <v>303</v>
      </c>
    </row>
    <row r="6039" spans="1:39" x14ac:dyDescent="0.15">
      <c r="A6039" t="s">
        <v>214</v>
      </c>
      <c r="B6039">
        <v>100</v>
      </c>
      <c r="C6039">
        <v>2</v>
      </c>
      <c r="D6039">
        <v>2</v>
      </c>
      <c r="E6039" t="s">
        <v>29</v>
      </c>
      <c r="F6039" t="s">
        <v>29</v>
      </c>
      <c r="G6039">
        <v>386</v>
      </c>
      <c r="H6039">
        <v>843</v>
      </c>
      <c r="I6039">
        <v>1295</v>
      </c>
      <c r="J6039">
        <v>37882.61</v>
      </c>
      <c r="K6039">
        <v>27485.29</v>
      </c>
      <c r="L6039">
        <v>24448.23</v>
      </c>
      <c r="M6039">
        <v>16114.068499999999</v>
      </c>
      <c r="N6039">
        <v>386</v>
      </c>
      <c r="O6039">
        <v>423</v>
      </c>
      <c r="P6039">
        <v>717</v>
      </c>
      <c r="Q6039">
        <v>19776.8</v>
      </c>
      <c r="R6039">
        <v>13856.5</v>
      </c>
      <c r="S6039">
        <v>11132.9</v>
      </c>
      <c r="T6039">
        <v>9472.3754000000008</v>
      </c>
      <c r="U6039">
        <v>386</v>
      </c>
      <c r="V6039">
        <v>420</v>
      </c>
      <c r="W6039">
        <v>578</v>
      </c>
      <c r="X6039">
        <v>18105.810000000001</v>
      </c>
      <c r="Y6039">
        <v>13628.79</v>
      </c>
      <c r="Z6039">
        <v>13315.33</v>
      </c>
      <c r="AA6039">
        <v>6641.6931000000004</v>
      </c>
      <c r="AB6039">
        <v>364</v>
      </c>
      <c r="AC6039">
        <v>377</v>
      </c>
      <c r="AD6039">
        <v>223</v>
      </c>
      <c r="AE6039">
        <v>378</v>
      </c>
      <c r="AF6039">
        <v>364</v>
      </c>
      <c r="AG6039">
        <v>377</v>
      </c>
      <c r="AH6039">
        <v>223</v>
      </c>
      <c r="AI6039">
        <v>378</v>
      </c>
      <c r="AJ6039">
        <v>364</v>
      </c>
      <c r="AK6039">
        <v>377</v>
      </c>
      <c r="AL6039">
        <v>223</v>
      </c>
      <c r="AM6039">
        <v>378</v>
      </c>
    </row>
    <row r="6040" spans="1:39" x14ac:dyDescent="0.15">
      <c r="A6040" t="s">
        <v>214</v>
      </c>
      <c r="B6040">
        <v>100</v>
      </c>
      <c r="C6040">
        <v>2</v>
      </c>
      <c r="D6040">
        <v>2</v>
      </c>
      <c r="E6040" t="s">
        <v>32</v>
      </c>
      <c r="F6040" t="s">
        <v>28</v>
      </c>
      <c r="G6040">
        <v>23</v>
      </c>
      <c r="H6040">
        <v>48</v>
      </c>
      <c r="I6040">
        <v>75</v>
      </c>
      <c r="J6040">
        <v>2577.4</v>
      </c>
      <c r="K6040">
        <v>1839.19</v>
      </c>
      <c r="L6040">
        <v>1575.05</v>
      </c>
      <c r="M6040">
        <v>1017.0512</v>
      </c>
      <c r="N6040">
        <v>23</v>
      </c>
      <c r="O6040">
        <v>23</v>
      </c>
      <c r="P6040">
        <v>37</v>
      </c>
      <c r="Q6040">
        <v>1042.7</v>
      </c>
      <c r="R6040">
        <v>767.06</v>
      </c>
      <c r="S6040">
        <v>547.76</v>
      </c>
      <c r="T6040">
        <v>503.55939999999998</v>
      </c>
      <c r="U6040">
        <v>23</v>
      </c>
      <c r="V6040">
        <v>25</v>
      </c>
      <c r="W6040">
        <v>38</v>
      </c>
      <c r="X6040">
        <v>1534.7</v>
      </c>
      <c r="Y6040">
        <v>1072.1300000000001</v>
      </c>
      <c r="Z6040">
        <v>1027.29</v>
      </c>
      <c r="AA6040">
        <v>513.49180000000001</v>
      </c>
      <c r="AB6040">
        <v>22</v>
      </c>
      <c r="AC6040">
        <v>23</v>
      </c>
      <c r="AD6040">
        <v>5</v>
      </c>
      <c r="AE6040">
        <v>20</v>
      </c>
      <c r="AF6040">
        <v>22</v>
      </c>
      <c r="AG6040">
        <v>23</v>
      </c>
      <c r="AH6040">
        <v>5</v>
      </c>
      <c r="AI6040">
        <v>20</v>
      </c>
      <c r="AJ6040">
        <v>22</v>
      </c>
      <c r="AK6040">
        <v>23</v>
      </c>
      <c r="AL6040">
        <v>5</v>
      </c>
      <c r="AM6040">
        <v>20</v>
      </c>
    </row>
    <row r="6041" spans="1:39" x14ac:dyDescent="0.15">
      <c r="A6041" t="s">
        <v>214</v>
      </c>
      <c r="B6041">
        <v>100</v>
      </c>
      <c r="C6041">
        <v>2</v>
      </c>
      <c r="D6041">
        <v>2</v>
      </c>
      <c r="E6041" t="s">
        <v>32</v>
      </c>
      <c r="F6041" t="s">
        <v>29</v>
      </c>
      <c r="G6041">
        <v>40</v>
      </c>
      <c r="H6041">
        <v>86</v>
      </c>
      <c r="I6041">
        <v>127</v>
      </c>
      <c r="J6041">
        <v>4381.05</v>
      </c>
      <c r="K6041">
        <v>3107.63</v>
      </c>
      <c r="L6041">
        <v>2846.12</v>
      </c>
      <c r="M6041">
        <v>1699.0659000000001</v>
      </c>
      <c r="N6041">
        <v>40</v>
      </c>
      <c r="O6041">
        <v>41</v>
      </c>
      <c r="P6041">
        <v>58</v>
      </c>
      <c r="Q6041">
        <v>2176.54</v>
      </c>
      <c r="R6041">
        <v>1532.69</v>
      </c>
      <c r="S6041">
        <v>1330.18</v>
      </c>
      <c r="T6041">
        <v>876.01909999999998</v>
      </c>
      <c r="U6041">
        <v>40</v>
      </c>
      <c r="V6041">
        <v>45</v>
      </c>
      <c r="W6041">
        <v>69</v>
      </c>
      <c r="X6041">
        <v>2204.5100000000002</v>
      </c>
      <c r="Y6041">
        <v>1574.94</v>
      </c>
      <c r="Z6041">
        <v>1515.94</v>
      </c>
      <c r="AA6041">
        <v>823.04679999999996</v>
      </c>
      <c r="AB6041">
        <v>39</v>
      </c>
      <c r="AC6041">
        <v>40</v>
      </c>
      <c r="AD6041">
        <v>23</v>
      </c>
      <c r="AE6041">
        <v>40</v>
      </c>
      <c r="AF6041">
        <v>39</v>
      </c>
      <c r="AG6041">
        <v>40</v>
      </c>
      <c r="AH6041">
        <v>23</v>
      </c>
      <c r="AI6041">
        <v>40</v>
      </c>
      <c r="AJ6041">
        <v>39</v>
      </c>
      <c r="AK6041">
        <v>40</v>
      </c>
      <c r="AL6041">
        <v>23</v>
      </c>
      <c r="AM6041">
        <v>40</v>
      </c>
    </row>
    <row r="6042" spans="1:39" x14ac:dyDescent="0.15">
      <c r="A6042" t="s">
        <v>55</v>
      </c>
      <c r="B6042">
        <v>-1</v>
      </c>
      <c r="C6042">
        <v>0</v>
      </c>
      <c r="D6042">
        <v>0</v>
      </c>
      <c r="E6042" t="s">
        <v>28</v>
      </c>
      <c r="F6042" t="s">
        <v>206</v>
      </c>
      <c r="G6042">
        <v>0</v>
      </c>
      <c r="H6042">
        <v>236175</v>
      </c>
      <c r="I6042">
        <v>475829</v>
      </c>
      <c r="J6042">
        <v>26140078.920000002</v>
      </c>
      <c r="K6042">
        <v>22202909.100000001</v>
      </c>
      <c r="L6042">
        <v>21626868.23</v>
      </c>
      <c r="M6042">
        <v>6906185.8349000001</v>
      </c>
      <c r="N6042">
        <v>0</v>
      </c>
      <c r="O6042">
        <v>1720</v>
      </c>
      <c r="P6042">
        <v>6131</v>
      </c>
      <c r="Q6042">
        <v>350986.87</v>
      </c>
      <c r="R6042">
        <v>276751.33</v>
      </c>
      <c r="S6042">
        <v>244037.85</v>
      </c>
      <c r="T6042">
        <v>107299.4323</v>
      </c>
      <c r="U6042">
        <v>0</v>
      </c>
      <c r="V6042">
        <v>234455</v>
      </c>
      <c r="W6042">
        <v>469698</v>
      </c>
      <c r="X6042">
        <v>25789092.050000001</v>
      </c>
      <c r="Y6042">
        <v>21926157.77</v>
      </c>
      <c r="Z6042">
        <v>21382830.379999999</v>
      </c>
      <c r="AA6042">
        <v>6798886.4025999997</v>
      </c>
      <c r="AB6042">
        <v>0</v>
      </c>
      <c r="AC6042">
        <v>0</v>
      </c>
      <c r="AD6042">
        <v>0</v>
      </c>
      <c r="AE6042">
        <v>0</v>
      </c>
      <c r="AF6042">
        <v>0</v>
      </c>
      <c r="AG6042">
        <v>0</v>
      </c>
      <c r="AH6042">
        <v>0</v>
      </c>
      <c r="AI6042">
        <v>0</v>
      </c>
      <c r="AJ6042">
        <v>0</v>
      </c>
      <c r="AK6042">
        <v>0</v>
      </c>
      <c r="AL6042">
        <v>0</v>
      </c>
      <c r="AM6042">
        <v>0</v>
      </c>
    </row>
    <row r="6043" spans="1:39" x14ac:dyDescent="0.15">
      <c r="A6043" t="s">
        <v>55</v>
      </c>
      <c r="B6043">
        <v>5</v>
      </c>
      <c r="C6043">
        <v>1</v>
      </c>
      <c r="D6043">
        <v>0</v>
      </c>
      <c r="E6043" t="s">
        <v>28</v>
      </c>
      <c r="F6043" t="s">
        <v>206</v>
      </c>
      <c r="G6043">
        <v>1184</v>
      </c>
      <c r="H6043">
        <v>15623</v>
      </c>
      <c r="I6043">
        <v>60357</v>
      </c>
      <c r="J6043">
        <v>3580417.36</v>
      </c>
      <c r="K6043">
        <v>2686203.11</v>
      </c>
      <c r="L6043">
        <v>2272018.6</v>
      </c>
      <c r="M6043">
        <v>944638.96200000006</v>
      </c>
      <c r="N6043">
        <v>657</v>
      </c>
      <c r="O6043">
        <v>5564</v>
      </c>
      <c r="P6043">
        <v>29064</v>
      </c>
      <c r="Q6043">
        <v>1774984.68</v>
      </c>
      <c r="R6043">
        <v>1445375.29</v>
      </c>
      <c r="S6043">
        <v>1125278.8</v>
      </c>
      <c r="T6043">
        <v>498761.51909999998</v>
      </c>
      <c r="U6043">
        <v>527</v>
      </c>
      <c r="V6043">
        <v>10059</v>
      </c>
      <c r="W6043">
        <v>31293</v>
      </c>
      <c r="X6043">
        <v>1805432.68</v>
      </c>
      <c r="Y6043">
        <v>1240827.82</v>
      </c>
      <c r="Z6043">
        <v>1146739.8</v>
      </c>
      <c r="AA6043">
        <v>445877.44290000002</v>
      </c>
      <c r="AB6043">
        <v>923</v>
      </c>
      <c r="AC6043">
        <v>1024</v>
      </c>
      <c r="AD6043">
        <v>832</v>
      </c>
      <c r="AE6043">
        <v>753</v>
      </c>
      <c r="AF6043">
        <v>644</v>
      </c>
      <c r="AG6043">
        <v>637</v>
      </c>
      <c r="AH6043">
        <v>527</v>
      </c>
      <c r="AI6043">
        <v>517</v>
      </c>
      <c r="AJ6043">
        <v>279</v>
      </c>
      <c r="AK6043">
        <v>387</v>
      </c>
      <c r="AL6043">
        <v>305</v>
      </c>
      <c r="AM6043">
        <v>236</v>
      </c>
    </row>
    <row r="6044" spans="1:39" x14ac:dyDescent="0.15">
      <c r="A6044" t="s">
        <v>55</v>
      </c>
      <c r="B6044">
        <v>5</v>
      </c>
      <c r="C6044">
        <v>1</v>
      </c>
      <c r="D6044">
        <v>0</v>
      </c>
      <c r="E6044" t="s">
        <v>29</v>
      </c>
      <c r="F6044" t="s">
        <v>206</v>
      </c>
      <c r="G6044">
        <v>21</v>
      </c>
      <c r="H6044">
        <v>236</v>
      </c>
      <c r="I6044">
        <v>1157</v>
      </c>
      <c r="J6044">
        <v>65189.97</v>
      </c>
      <c r="K6044">
        <v>47477.16</v>
      </c>
      <c r="L6044">
        <v>36527.43</v>
      </c>
      <c r="M6044">
        <v>19770.641800000001</v>
      </c>
      <c r="N6044">
        <v>15</v>
      </c>
      <c r="O6044">
        <v>177</v>
      </c>
      <c r="P6044">
        <v>892</v>
      </c>
      <c r="Q6044">
        <v>50093.82</v>
      </c>
      <c r="R6044">
        <v>35855.56</v>
      </c>
      <c r="S6044">
        <v>25470.6</v>
      </c>
      <c r="T6044">
        <v>16027.5581</v>
      </c>
      <c r="U6044">
        <v>6</v>
      </c>
      <c r="V6044">
        <v>59</v>
      </c>
      <c r="W6044">
        <v>265</v>
      </c>
      <c r="X6044">
        <v>15096.15</v>
      </c>
      <c r="Y6044">
        <v>11621.6</v>
      </c>
      <c r="Z6044">
        <v>11056.83</v>
      </c>
      <c r="AA6044">
        <v>3743.0837000000001</v>
      </c>
      <c r="AB6044">
        <v>21</v>
      </c>
      <c r="AC6044">
        <v>21</v>
      </c>
      <c r="AD6044">
        <v>18</v>
      </c>
      <c r="AE6044">
        <v>14</v>
      </c>
      <c r="AF6044">
        <v>15</v>
      </c>
      <c r="AG6044">
        <v>15</v>
      </c>
      <c r="AH6044">
        <v>12</v>
      </c>
      <c r="AI6044">
        <v>10</v>
      </c>
      <c r="AJ6044">
        <v>6</v>
      </c>
      <c r="AK6044">
        <v>6</v>
      </c>
      <c r="AL6044">
        <v>6</v>
      </c>
      <c r="AM6044">
        <v>4</v>
      </c>
    </row>
    <row r="6045" spans="1:39" x14ac:dyDescent="0.15">
      <c r="A6045" t="s">
        <v>55</v>
      </c>
      <c r="B6045">
        <v>5</v>
      </c>
      <c r="C6045">
        <v>1</v>
      </c>
      <c r="D6045">
        <v>0</v>
      </c>
      <c r="E6045" t="s">
        <v>32</v>
      </c>
      <c r="F6045" t="s">
        <v>206</v>
      </c>
      <c r="G6045">
        <v>649</v>
      </c>
      <c r="H6045">
        <v>7078</v>
      </c>
      <c r="I6045">
        <v>29673</v>
      </c>
      <c r="J6045">
        <v>1831424.08</v>
      </c>
      <c r="K6045">
        <v>1418396.27</v>
      </c>
      <c r="L6045">
        <v>1251498.05</v>
      </c>
      <c r="M6045">
        <v>463458.1102</v>
      </c>
      <c r="N6045">
        <v>152</v>
      </c>
      <c r="O6045">
        <v>1680</v>
      </c>
      <c r="P6045">
        <v>7609</v>
      </c>
      <c r="Q6045">
        <v>470096.07</v>
      </c>
      <c r="R6045">
        <v>364797.23</v>
      </c>
      <c r="S6045">
        <v>295574.84999999998</v>
      </c>
      <c r="T6045">
        <v>132479.68419999999</v>
      </c>
      <c r="U6045">
        <v>497</v>
      </c>
      <c r="V6045">
        <v>5398</v>
      </c>
      <c r="W6045">
        <v>22064</v>
      </c>
      <c r="X6045">
        <v>1361328.01</v>
      </c>
      <c r="Y6045">
        <v>1053599.04</v>
      </c>
      <c r="Z6045">
        <v>955923.2</v>
      </c>
      <c r="AA6045">
        <v>330978.42599999998</v>
      </c>
      <c r="AB6045">
        <v>622</v>
      </c>
      <c r="AC6045">
        <v>604</v>
      </c>
      <c r="AD6045">
        <v>516</v>
      </c>
      <c r="AE6045">
        <v>564</v>
      </c>
      <c r="AF6045">
        <v>150</v>
      </c>
      <c r="AG6045">
        <v>135</v>
      </c>
      <c r="AH6045">
        <v>118</v>
      </c>
      <c r="AI6045">
        <v>132</v>
      </c>
      <c r="AJ6045">
        <v>472</v>
      </c>
      <c r="AK6045">
        <v>469</v>
      </c>
      <c r="AL6045">
        <v>398</v>
      </c>
      <c r="AM6045">
        <v>432</v>
      </c>
    </row>
    <row r="6046" spans="1:39" x14ac:dyDescent="0.15">
      <c r="A6046" t="s">
        <v>55</v>
      </c>
      <c r="B6046">
        <v>5</v>
      </c>
      <c r="C6046">
        <v>1</v>
      </c>
      <c r="D6046">
        <v>1</v>
      </c>
      <c r="E6046" t="s">
        <v>28</v>
      </c>
      <c r="F6046" t="s">
        <v>206</v>
      </c>
      <c r="G6046">
        <v>7997</v>
      </c>
      <c r="H6046">
        <v>108805</v>
      </c>
      <c r="I6046">
        <v>393154</v>
      </c>
      <c r="J6046">
        <v>24182452.739999998</v>
      </c>
      <c r="K6046">
        <v>19638000.510000002</v>
      </c>
      <c r="L6046">
        <v>16404840.880000001</v>
      </c>
      <c r="M6046">
        <v>6314324.0862999996</v>
      </c>
      <c r="N6046">
        <v>5100</v>
      </c>
      <c r="O6046">
        <v>54157</v>
      </c>
      <c r="P6046">
        <v>233107</v>
      </c>
      <c r="Q6046">
        <v>14806582.93</v>
      </c>
      <c r="R6046">
        <v>12680131.41</v>
      </c>
      <c r="S6046">
        <v>9978409.8800000008</v>
      </c>
      <c r="T6046">
        <v>4012429.0348</v>
      </c>
      <c r="U6046">
        <v>2897</v>
      </c>
      <c r="V6046">
        <v>54648</v>
      </c>
      <c r="W6046">
        <v>160047</v>
      </c>
      <c r="X6046">
        <v>9375869.8100000005</v>
      </c>
      <c r="Y6046">
        <v>6957869.0999999996</v>
      </c>
      <c r="Z6046">
        <v>6426431</v>
      </c>
      <c r="AA6046">
        <v>2301895.0515000001</v>
      </c>
      <c r="AB6046">
        <v>6946</v>
      </c>
      <c r="AC6046">
        <v>7615</v>
      </c>
      <c r="AD6046">
        <v>4924</v>
      </c>
      <c r="AE6046">
        <v>6791</v>
      </c>
      <c r="AF6046">
        <v>4870</v>
      </c>
      <c r="AG6046">
        <v>4968</v>
      </c>
      <c r="AH6046">
        <v>3387</v>
      </c>
      <c r="AI6046">
        <v>4747</v>
      </c>
      <c r="AJ6046">
        <v>2076</v>
      </c>
      <c r="AK6046">
        <v>2647</v>
      </c>
      <c r="AL6046">
        <v>1537</v>
      </c>
      <c r="AM6046">
        <v>2044</v>
      </c>
    </row>
    <row r="6047" spans="1:39" x14ac:dyDescent="0.15">
      <c r="A6047" t="s">
        <v>55</v>
      </c>
      <c r="B6047">
        <v>5</v>
      </c>
      <c r="C6047">
        <v>1</v>
      </c>
      <c r="D6047">
        <v>1</v>
      </c>
      <c r="E6047" t="s">
        <v>30</v>
      </c>
      <c r="F6047" t="s">
        <v>206</v>
      </c>
      <c r="G6047">
        <v>1057</v>
      </c>
      <c r="H6047">
        <v>14238</v>
      </c>
      <c r="I6047">
        <v>50359</v>
      </c>
      <c r="J6047">
        <v>3157188.65</v>
      </c>
      <c r="K6047">
        <v>2579680.61</v>
      </c>
      <c r="L6047">
        <v>2114911.4700000002</v>
      </c>
      <c r="M6047">
        <v>819911.75690000004</v>
      </c>
      <c r="N6047">
        <v>636</v>
      </c>
      <c r="O6047">
        <v>6717</v>
      </c>
      <c r="P6047">
        <v>28460</v>
      </c>
      <c r="Q6047">
        <v>1841407.31</v>
      </c>
      <c r="R6047">
        <v>1563224.81</v>
      </c>
      <c r="S6047">
        <v>1199257.3700000001</v>
      </c>
      <c r="T6047">
        <v>498175.17349999998</v>
      </c>
      <c r="U6047">
        <v>421</v>
      </c>
      <c r="V6047">
        <v>7521</v>
      </c>
      <c r="W6047">
        <v>21899</v>
      </c>
      <c r="X6047">
        <v>1315781.3400000001</v>
      </c>
      <c r="Y6047">
        <v>1016455.8</v>
      </c>
      <c r="Z6047">
        <v>915654.1</v>
      </c>
      <c r="AA6047">
        <v>321736.5834</v>
      </c>
      <c r="AB6047">
        <v>934</v>
      </c>
      <c r="AC6047">
        <v>1032</v>
      </c>
      <c r="AD6047">
        <v>648</v>
      </c>
      <c r="AE6047">
        <v>950</v>
      </c>
      <c r="AF6047">
        <v>592</v>
      </c>
      <c r="AG6047">
        <v>619</v>
      </c>
      <c r="AH6047">
        <v>428</v>
      </c>
      <c r="AI6047">
        <v>606</v>
      </c>
      <c r="AJ6047">
        <v>342</v>
      </c>
      <c r="AK6047">
        <v>413</v>
      </c>
      <c r="AL6047">
        <v>220</v>
      </c>
      <c r="AM6047">
        <v>344</v>
      </c>
    </row>
    <row r="6048" spans="1:39" x14ac:dyDescent="0.15">
      <c r="A6048" t="s">
        <v>55</v>
      </c>
      <c r="B6048">
        <v>5</v>
      </c>
      <c r="C6048">
        <v>1</v>
      </c>
      <c r="D6048">
        <v>1</v>
      </c>
      <c r="E6048" t="s">
        <v>29</v>
      </c>
      <c r="F6048" t="s">
        <v>206</v>
      </c>
      <c r="G6048">
        <v>14162</v>
      </c>
      <c r="H6048">
        <v>196992</v>
      </c>
      <c r="I6048">
        <v>701743</v>
      </c>
      <c r="J6048">
        <v>42837138.75</v>
      </c>
      <c r="K6048">
        <v>33640481.460000001</v>
      </c>
      <c r="L6048">
        <v>28656493.32</v>
      </c>
      <c r="M6048">
        <v>11104471.423900001</v>
      </c>
      <c r="N6048">
        <v>5560</v>
      </c>
      <c r="O6048">
        <v>67446</v>
      </c>
      <c r="P6048">
        <v>283538</v>
      </c>
      <c r="Q6048">
        <v>17475038.510000002</v>
      </c>
      <c r="R6048">
        <v>13834472.560000001</v>
      </c>
      <c r="S6048">
        <v>10759642.49</v>
      </c>
      <c r="T6048">
        <v>4885661.4331999999</v>
      </c>
      <c r="U6048">
        <v>8602</v>
      </c>
      <c r="V6048">
        <v>129546</v>
      </c>
      <c r="W6048">
        <v>418205</v>
      </c>
      <c r="X6048">
        <v>25362100.239999998</v>
      </c>
      <c r="Y6048">
        <v>19806008.899999999</v>
      </c>
      <c r="Z6048">
        <v>17896850.829999998</v>
      </c>
      <c r="AA6048">
        <v>6218809.9907</v>
      </c>
      <c r="AB6048">
        <v>13306</v>
      </c>
      <c r="AC6048">
        <v>13363</v>
      </c>
      <c r="AD6048">
        <v>8744</v>
      </c>
      <c r="AE6048">
        <v>13432</v>
      </c>
      <c r="AF6048">
        <v>5315</v>
      </c>
      <c r="AG6048">
        <v>5276</v>
      </c>
      <c r="AH6048">
        <v>3890</v>
      </c>
      <c r="AI6048">
        <v>5366</v>
      </c>
      <c r="AJ6048">
        <v>7991</v>
      </c>
      <c r="AK6048">
        <v>8087</v>
      </c>
      <c r="AL6048">
        <v>4854</v>
      </c>
      <c r="AM6048">
        <v>8066</v>
      </c>
    </row>
    <row r="6049" spans="1:39" x14ac:dyDescent="0.15">
      <c r="A6049" t="s">
        <v>55</v>
      </c>
      <c r="B6049">
        <v>5</v>
      </c>
      <c r="C6049">
        <v>1</v>
      </c>
      <c r="D6049">
        <v>1</v>
      </c>
      <c r="E6049" t="s">
        <v>31</v>
      </c>
      <c r="F6049" t="s">
        <v>206</v>
      </c>
      <c r="G6049">
        <v>63</v>
      </c>
      <c r="H6049">
        <v>1115</v>
      </c>
      <c r="I6049">
        <v>3595</v>
      </c>
      <c r="J6049">
        <v>216656.41</v>
      </c>
      <c r="K6049">
        <v>168331.71</v>
      </c>
      <c r="L6049">
        <v>144986.51</v>
      </c>
      <c r="M6049">
        <v>54346.091899999999</v>
      </c>
      <c r="N6049">
        <v>21</v>
      </c>
      <c r="O6049">
        <v>272</v>
      </c>
      <c r="P6049">
        <v>1289</v>
      </c>
      <c r="Q6049">
        <v>81335.320000000007</v>
      </c>
      <c r="R6049">
        <v>69192.490000000005</v>
      </c>
      <c r="S6049">
        <v>54001.15</v>
      </c>
      <c r="T6049">
        <v>21601.004099999998</v>
      </c>
      <c r="U6049">
        <v>42</v>
      </c>
      <c r="V6049">
        <v>843</v>
      </c>
      <c r="W6049">
        <v>2306</v>
      </c>
      <c r="X6049">
        <v>135321.09</v>
      </c>
      <c r="Y6049">
        <v>99139.22</v>
      </c>
      <c r="Z6049">
        <v>90985.36</v>
      </c>
      <c r="AA6049">
        <v>32745.087800000001</v>
      </c>
      <c r="AB6049">
        <v>49</v>
      </c>
      <c r="AC6049">
        <v>61</v>
      </c>
      <c r="AD6049">
        <v>37</v>
      </c>
      <c r="AE6049">
        <v>47</v>
      </c>
      <c r="AF6049">
        <v>19</v>
      </c>
      <c r="AG6049">
        <v>20</v>
      </c>
      <c r="AH6049">
        <v>14</v>
      </c>
      <c r="AI6049">
        <v>20</v>
      </c>
      <c r="AJ6049">
        <v>30</v>
      </c>
      <c r="AK6049">
        <v>41</v>
      </c>
      <c r="AL6049">
        <v>23</v>
      </c>
      <c r="AM6049">
        <v>27</v>
      </c>
    </row>
    <row r="6050" spans="1:39" x14ac:dyDescent="0.15">
      <c r="A6050" t="s">
        <v>55</v>
      </c>
      <c r="B6050">
        <v>5</v>
      </c>
      <c r="C6050">
        <v>1</v>
      </c>
      <c r="D6050">
        <v>1</v>
      </c>
      <c r="E6050" t="s">
        <v>32</v>
      </c>
      <c r="F6050" t="s">
        <v>206</v>
      </c>
      <c r="G6050">
        <v>1573</v>
      </c>
      <c r="H6050">
        <v>20304</v>
      </c>
      <c r="I6050">
        <v>71832</v>
      </c>
      <c r="J6050">
        <v>4463760.5599999996</v>
      </c>
      <c r="K6050">
        <v>3601146.38</v>
      </c>
      <c r="L6050">
        <v>3129520.66</v>
      </c>
      <c r="M6050">
        <v>1125362.4513000001</v>
      </c>
      <c r="N6050">
        <v>453</v>
      </c>
      <c r="O6050">
        <v>5769</v>
      </c>
      <c r="P6050">
        <v>22903</v>
      </c>
      <c r="Q6050">
        <v>1437831.18</v>
      </c>
      <c r="R6050">
        <v>1158714.52</v>
      </c>
      <c r="S6050">
        <v>901735.4</v>
      </c>
      <c r="T6050">
        <v>393588.13439999998</v>
      </c>
      <c r="U6050">
        <v>1120</v>
      </c>
      <c r="V6050">
        <v>14535</v>
      </c>
      <c r="W6050">
        <v>48929</v>
      </c>
      <c r="X6050">
        <v>3025929.38</v>
      </c>
      <c r="Y6050">
        <v>2442431.86</v>
      </c>
      <c r="Z6050">
        <v>2227785.2599999998</v>
      </c>
      <c r="AA6050">
        <v>731774.31689999998</v>
      </c>
      <c r="AB6050">
        <v>1529</v>
      </c>
      <c r="AC6050">
        <v>1492</v>
      </c>
      <c r="AD6050">
        <v>973</v>
      </c>
      <c r="AE6050">
        <v>1506</v>
      </c>
      <c r="AF6050">
        <v>443</v>
      </c>
      <c r="AG6050">
        <v>433</v>
      </c>
      <c r="AH6050">
        <v>299</v>
      </c>
      <c r="AI6050">
        <v>435</v>
      </c>
      <c r="AJ6050">
        <v>1086</v>
      </c>
      <c r="AK6050">
        <v>1059</v>
      </c>
      <c r="AL6050">
        <v>674</v>
      </c>
      <c r="AM6050">
        <v>1071</v>
      </c>
    </row>
    <row r="6051" spans="1:39" x14ac:dyDescent="0.15">
      <c r="A6051" t="s">
        <v>55</v>
      </c>
      <c r="B6051">
        <v>5</v>
      </c>
      <c r="C6051">
        <v>1</v>
      </c>
      <c r="D6051">
        <v>2</v>
      </c>
      <c r="E6051" t="s">
        <v>28</v>
      </c>
      <c r="F6051" t="s">
        <v>206</v>
      </c>
      <c r="G6051">
        <v>1082</v>
      </c>
      <c r="H6051">
        <v>8238</v>
      </c>
      <c r="I6051">
        <v>41254</v>
      </c>
      <c r="J6051">
        <v>2637048.4500000002</v>
      </c>
      <c r="K6051">
        <v>2226626.5</v>
      </c>
      <c r="L6051">
        <v>1760354.86</v>
      </c>
      <c r="M6051">
        <v>694461.4362</v>
      </c>
      <c r="N6051">
        <v>724</v>
      </c>
      <c r="O6051">
        <v>5061</v>
      </c>
      <c r="P6051">
        <v>27894</v>
      </c>
      <c r="Q6051">
        <v>1798319.9</v>
      </c>
      <c r="R6051">
        <v>1520179.97</v>
      </c>
      <c r="S6051">
        <v>1118753.73</v>
      </c>
      <c r="T6051">
        <v>491835.75760000001</v>
      </c>
      <c r="U6051">
        <v>358</v>
      </c>
      <c r="V6051">
        <v>3177</v>
      </c>
      <c r="W6051">
        <v>13360</v>
      </c>
      <c r="X6051">
        <v>838728.55</v>
      </c>
      <c r="Y6051">
        <v>706446.53</v>
      </c>
      <c r="Z6051">
        <v>641601.13</v>
      </c>
      <c r="AA6051">
        <v>202625.67860000001</v>
      </c>
      <c r="AB6051">
        <v>1008</v>
      </c>
      <c r="AC6051">
        <v>1040</v>
      </c>
      <c r="AD6051">
        <v>550</v>
      </c>
      <c r="AE6051">
        <v>997</v>
      </c>
      <c r="AF6051">
        <v>685</v>
      </c>
      <c r="AG6051">
        <v>705</v>
      </c>
      <c r="AH6051">
        <v>382</v>
      </c>
      <c r="AI6051">
        <v>686</v>
      </c>
      <c r="AJ6051">
        <v>323</v>
      </c>
      <c r="AK6051">
        <v>335</v>
      </c>
      <c r="AL6051">
        <v>168</v>
      </c>
      <c r="AM6051">
        <v>311</v>
      </c>
    </row>
    <row r="6052" spans="1:39" x14ac:dyDescent="0.15">
      <c r="A6052" t="s">
        <v>55</v>
      </c>
      <c r="B6052">
        <v>5</v>
      </c>
      <c r="C6052">
        <v>1</v>
      </c>
      <c r="D6052">
        <v>2</v>
      </c>
      <c r="E6052" t="s">
        <v>30</v>
      </c>
      <c r="F6052" t="s">
        <v>206</v>
      </c>
      <c r="G6052">
        <v>142</v>
      </c>
      <c r="H6052">
        <v>1200</v>
      </c>
      <c r="I6052">
        <v>5745</v>
      </c>
      <c r="J6052">
        <v>369903.94</v>
      </c>
      <c r="K6052">
        <v>307307.7</v>
      </c>
      <c r="L6052">
        <v>245065</v>
      </c>
      <c r="M6052">
        <v>96310.256299999994</v>
      </c>
      <c r="N6052">
        <v>85</v>
      </c>
      <c r="O6052">
        <v>620</v>
      </c>
      <c r="P6052">
        <v>3533</v>
      </c>
      <c r="Q6052">
        <v>233573.67</v>
      </c>
      <c r="R6052">
        <v>193252.03</v>
      </c>
      <c r="S6052">
        <v>145558.20000000001</v>
      </c>
      <c r="T6052">
        <v>62717.461900000002</v>
      </c>
      <c r="U6052">
        <v>57</v>
      </c>
      <c r="V6052">
        <v>580</v>
      </c>
      <c r="W6052">
        <v>2212</v>
      </c>
      <c r="X6052">
        <v>136330.26999999999</v>
      </c>
      <c r="Y6052">
        <v>114055.67</v>
      </c>
      <c r="Z6052">
        <v>99506.8</v>
      </c>
      <c r="AA6052">
        <v>33592.794399999999</v>
      </c>
      <c r="AB6052">
        <v>133</v>
      </c>
      <c r="AC6052">
        <v>139</v>
      </c>
      <c r="AD6052">
        <v>82</v>
      </c>
      <c r="AE6052">
        <v>137</v>
      </c>
      <c r="AF6052">
        <v>80</v>
      </c>
      <c r="AG6052">
        <v>84</v>
      </c>
      <c r="AH6052">
        <v>50</v>
      </c>
      <c r="AI6052">
        <v>85</v>
      </c>
      <c r="AJ6052">
        <v>53</v>
      </c>
      <c r="AK6052">
        <v>55</v>
      </c>
      <c r="AL6052">
        <v>32</v>
      </c>
      <c r="AM6052">
        <v>52</v>
      </c>
    </row>
    <row r="6053" spans="1:39" x14ac:dyDescent="0.15">
      <c r="A6053" t="s">
        <v>55</v>
      </c>
      <c r="B6053">
        <v>5</v>
      </c>
      <c r="C6053">
        <v>1</v>
      </c>
      <c r="D6053">
        <v>2</v>
      </c>
      <c r="E6053" t="s">
        <v>29</v>
      </c>
      <c r="F6053" t="s">
        <v>206</v>
      </c>
      <c r="G6053">
        <v>780</v>
      </c>
      <c r="H6053">
        <v>6297</v>
      </c>
      <c r="I6053">
        <v>32005</v>
      </c>
      <c r="J6053">
        <v>1977479.54</v>
      </c>
      <c r="K6053">
        <v>1570108.28</v>
      </c>
      <c r="L6053">
        <v>1299042.73</v>
      </c>
      <c r="M6053">
        <v>513114.30499999999</v>
      </c>
      <c r="N6053">
        <v>313</v>
      </c>
      <c r="O6053">
        <v>2187</v>
      </c>
      <c r="P6053">
        <v>13512</v>
      </c>
      <c r="Q6053">
        <v>818788.43</v>
      </c>
      <c r="R6053">
        <v>638496.30000000005</v>
      </c>
      <c r="S6053">
        <v>471582.03</v>
      </c>
      <c r="T6053">
        <v>233738.49249999999</v>
      </c>
      <c r="U6053">
        <v>467</v>
      </c>
      <c r="V6053">
        <v>4110</v>
      </c>
      <c r="W6053">
        <v>18493</v>
      </c>
      <c r="X6053">
        <v>1158691.1100000001</v>
      </c>
      <c r="Y6053">
        <v>931611.98</v>
      </c>
      <c r="Z6053">
        <v>827460.7</v>
      </c>
      <c r="AA6053">
        <v>279375.8125</v>
      </c>
      <c r="AB6053">
        <v>742</v>
      </c>
      <c r="AC6053">
        <v>751</v>
      </c>
      <c r="AD6053">
        <v>439</v>
      </c>
      <c r="AE6053">
        <v>758</v>
      </c>
      <c r="AF6053">
        <v>296</v>
      </c>
      <c r="AG6053">
        <v>301</v>
      </c>
      <c r="AH6053">
        <v>195</v>
      </c>
      <c r="AI6053">
        <v>302</v>
      </c>
      <c r="AJ6053">
        <v>446</v>
      </c>
      <c r="AK6053">
        <v>450</v>
      </c>
      <c r="AL6053">
        <v>244</v>
      </c>
      <c r="AM6053">
        <v>456</v>
      </c>
    </row>
    <row r="6054" spans="1:39" x14ac:dyDescent="0.15">
      <c r="A6054" t="s">
        <v>55</v>
      </c>
      <c r="B6054">
        <v>5</v>
      </c>
      <c r="C6054">
        <v>1</v>
      </c>
      <c r="D6054">
        <v>2</v>
      </c>
      <c r="E6054" t="s">
        <v>31</v>
      </c>
      <c r="F6054" t="s">
        <v>206</v>
      </c>
      <c r="G6054">
        <v>3</v>
      </c>
      <c r="H6054">
        <v>29</v>
      </c>
      <c r="I6054">
        <v>104</v>
      </c>
      <c r="J6054">
        <v>6305.8</v>
      </c>
      <c r="K6054">
        <v>5221.1499999999996</v>
      </c>
      <c r="L6054">
        <v>3970.84</v>
      </c>
      <c r="M6054">
        <v>1480.0021999999999</v>
      </c>
      <c r="N6054">
        <v>2</v>
      </c>
      <c r="O6054">
        <v>14</v>
      </c>
      <c r="P6054">
        <v>60</v>
      </c>
      <c r="Q6054">
        <v>3874.9</v>
      </c>
      <c r="R6054">
        <v>3084.9</v>
      </c>
      <c r="S6054">
        <v>1903.59</v>
      </c>
      <c r="T6054">
        <v>901.57219999999995</v>
      </c>
      <c r="U6054">
        <v>1</v>
      </c>
      <c r="V6054">
        <v>15</v>
      </c>
      <c r="W6054">
        <v>44</v>
      </c>
      <c r="X6054">
        <v>2430.9</v>
      </c>
      <c r="Y6054">
        <v>2136.25</v>
      </c>
      <c r="Z6054">
        <v>2067.25</v>
      </c>
      <c r="AA6054">
        <v>578.42999999999995</v>
      </c>
      <c r="AB6054">
        <v>2</v>
      </c>
      <c r="AC6054">
        <v>3</v>
      </c>
      <c r="AD6054">
        <v>1</v>
      </c>
      <c r="AE6054">
        <v>3</v>
      </c>
      <c r="AF6054">
        <v>1</v>
      </c>
      <c r="AG6054">
        <v>2</v>
      </c>
      <c r="AH6054">
        <v>1</v>
      </c>
      <c r="AI6054">
        <v>2</v>
      </c>
      <c r="AJ6054">
        <v>1</v>
      </c>
      <c r="AK6054">
        <v>1</v>
      </c>
      <c r="AL6054">
        <v>0</v>
      </c>
      <c r="AM6054">
        <v>1</v>
      </c>
    </row>
    <row r="6055" spans="1:39" x14ac:dyDescent="0.15">
      <c r="A6055" t="s">
        <v>55</v>
      </c>
      <c r="B6055">
        <v>5</v>
      </c>
      <c r="C6055">
        <v>1</v>
      </c>
      <c r="D6055">
        <v>2</v>
      </c>
      <c r="E6055" t="s">
        <v>32</v>
      </c>
      <c r="F6055" t="s">
        <v>206</v>
      </c>
      <c r="G6055">
        <v>412</v>
      </c>
      <c r="H6055">
        <v>4089</v>
      </c>
      <c r="I6055">
        <v>17565</v>
      </c>
      <c r="J6055">
        <v>1093158.03</v>
      </c>
      <c r="K6055">
        <v>867810.14</v>
      </c>
      <c r="L6055">
        <v>753561.59999999998</v>
      </c>
      <c r="M6055">
        <v>275631.0048</v>
      </c>
      <c r="N6055">
        <v>99</v>
      </c>
      <c r="O6055">
        <v>876</v>
      </c>
      <c r="P6055">
        <v>4505</v>
      </c>
      <c r="Q6055">
        <v>286615.21999999997</v>
      </c>
      <c r="R6055">
        <v>225831.25</v>
      </c>
      <c r="S6055">
        <v>171127.39</v>
      </c>
      <c r="T6055">
        <v>79935.266000000003</v>
      </c>
      <c r="U6055">
        <v>313</v>
      </c>
      <c r="V6055">
        <v>3213</v>
      </c>
      <c r="W6055">
        <v>13060</v>
      </c>
      <c r="X6055">
        <v>806542.81</v>
      </c>
      <c r="Y6055">
        <v>641978.89</v>
      </c>
      <c r="Z6055">
        <v>582434.21</v>
      </c>
      <c r="AA6055">
        <v>195695.73879999999</v>
      </c>
      <c r="AB6055">
        <v>397</v>
      </c>
      <c r="AC6055">
        <v>390</v>
      </c>
      <c r="AD6055">
        <v>254</v>
      </c>
      <c r="AE6055">
        <v>393</v>
      </c>
      <c r="AF6055">
        <v>96</v>
      </c>
      <c r="AG6055">
        <v>95</v>
      </c>
      <c r="AH6055">
        <v>68</v>
      </c>
      <c r="AI6055">
        <v>97</v>
      </c>
      <c r="AJ6055">
        <v>301</v>
      </c>
      <c r="AK6055">
        <v>295</v>
      </c>
      <c r="AL6055">
        <v>186</v>
      </c>
      <c r="AM6055">
        <v>296</v>
      </c>
    </row>
    <row r="6056" spans="1:39" x14ac:dyDescent="0.15">
      <c r="A6056" t="s">
        <v>55</v>
      </c>
      <c r="B6056">
        <v>5</v>
      </c>
      <c r="C6056">
        <v>2</v>
      </c>
      <c r="D6056">
        <v>0</v>
      </c>
      <c r="E6056" t="s">
        <v>28</v>
      </c>
      <c r="F6056" t="s">
        <v>206</v>
      </c>
      <c r="G6056">
        <v>858</v>
      </c>
      <c r="H6056">
        <v>9995</v>
      </c>
      <c r="I6056">
        <v>40062</v>
      </c>
      <c r="J6056">
        <v>2345343.79</v>
      </c>
      <c r="K6056">
        <v>1876839.57</v>
      </c>
      <c r="L6056">
        <v>1538603.72</v>
      </c>
      <c r="M6056">
        <v>636735.28060000006</v>
      </c>
      <c r="N6056">
        <v>858</v>
      </c>
      <c r="O6056">
        <v>4754</v>
      </c>
      <c r="P6056">
        <v>21345</v>
      </c>
      <c r="Q6056">
        <v>1214527.8500000001</v>
      </c>
      <c r="R6056">
        <v>948973.87</v>
      </c>
      <c r="S6056">
        <v>692850.05</v>
      </c>
      <c r="T6056">
        <v>358022.36619999999</v>
      </c>
      <c r="U6056">
        <v>858</v>
      </c>
      <c r="V6056">
        <v>5241</v>
      </c>
      <c r="W6056">
        <v>18717</v>
      </c>
      <c r="X6056">
        <v>1130815.94</v>
      </c>
      <c r="Y6056">
        <v>927865.7</v>
      </c>
      <c r="Z6056">
        <v>845753.67</v>
      </c>
      <c r="AA6056">
        <v>278712.91440000001</v>
      </c>
      <c r="AB6056">
        <v>831</v>
      </c>
      <c r="AC6056">
        <v>845</v>
      </c>
      <c r="AD6056">
        <v>733</v>
      </c>
      <c r="AE6056">
        <v>775</v>
      </c>
      <c r="AF6056">
        <v>831</v>
      </c>
      <c r="AG6056">
        <v>845</v>
      </c>
      <c r="AH6056">
        <v>733</v>
      </c>
      <c r="AI6056">
        <v>775</v>
      </c>
      <c r="AJ6056">
        <v>831</v>
      </c>
      <c r="AK6056">
        <v>845</v>
      </c>
      <c r="AL6056">
        <v>733</v>
      </c>
      <c r="AM6056">
        <v>775</v>
      </c>
    </row>
    <row r="6057" spans="1:39" x14ac:dyDescent="0.15">
      <c r="A6057" t="s">
        <v>55</v>
      </c>
      <c r="B6057">
        <v>5</v>
      </c>
      <c r="C6057">
        <v>2</v>
      </c>
      <c r="D6057">
        <v>0</v>
      </c>
      <c r="E6057" t="s">
        <v>29</v>
      </c>
      <c r="F6057" t="s">
        <v>206</v>
      </c>
      <c r="G6057">
        <v>32</v>
      </c>
      <c r="H6057">
        <v>439</v>
      </c>
      <c r="I6057">
        <v>1638</v>
      </c>
      <c r="J6057">
        <v>94907.66</v>
      </c>
      <c r="K6057">
        <v>73068.5</v>
      </c>
      <c r="L6057">
        <v>57190.52</v>
      </c>
      <c r="M6057">
        <v>27308.0972</v>
      </c>
      <c r="N6057">
        <v>32</v>
      </c>
      <c r="O6057">
        <v>241</v>
      </c>
      <c r="P6057">
        <v>937</v>
      </c>
      <c r="Q6057">
        <v>53190.67</v>
      </c>
      <c r="R6057">
        <v>39612.620000000003</v>
      </c>
      <c r="S6057">
        <v>29345.35</v>
      </c>
      <c r="T6057">
        <v>16687.895400000001</v>
      </c>
      <c r="U6057">
        <v>32</v>
      </c>
      <c r="V6057">
        <v>198</v>
      </c>
      <c r="W6057">
        <v>701</v>
      </c>
      <c r="X6057">
        <v>41716.99</v>
      </c>
      <c r="Y6057">
        <v>33455.879999999997</v>
      </c>
      <c r="Z6057">
        <v>27845.17</v>
      </c>
      <c r="AA6057">
        <v>10620.201800000001</v>
      </c>
      <c r="AB6057">
        <v>32</v>
      </c>
      <c r="AC6057">
        <v>32</v>
      </c>
      <c r="AD6057">
        <v>25</v>
      </c>
      <c r="AE6057">
        <v>31</v>
      </c>
      <c r="AF6057">
        <v>32</v>
      </c>
      <c r="AG6057">
        <v>32</v>
      </c>
      <c r="AH6057">
        <v>25</v>
      </c>
      <c r="AI6057">
        <v>31</v>
      </c>
      <c r="AJ6057">
        <v>32</v>
      </c>
      <c r="AK6057">
        <v>32</v>
      </c>
      <c r="AL6057">
        <v>25</v>
      </c>
      <c r="AM6057">
        <v>31</v>
      </c>
    </row>
    <row r="6058" spans="1:39" x14ac:dyDescent="0.15">
      <c r="A6058" t="s">
        <v>55</v>
      </c>
      <c r="B6058">
        <v>5</v>
      </c>
      <c r="C6058">
        <v>2</v>
      </c>
      <c r="D6058">
        <v>0</v>
      </c>
      <c r="E6058" t="s">
        <v>32</v>
      </c>
      <c r="F6058" t="s">
        <v>206</v>
      </c>
      <c r="G6058">
        <v>1272</v>
      </c>
      <c r="H6058">
        <v>17214</v>
      </c>
      <c r="I6058">
        <v>65720</v>
      </c>
      <c r="J6058">
        <v>3884883.04</v>
      </c>
      <c r="K6058">
        <v>2978232.84</v>
      </c>
      <c r="L6058">
        <v>2503437.77</v>
      </c>
      <c r="M6058">
        <v>1036067.9911</v>
      </c>
      <c r="N6058">
        <v>1272</v>
      </c>
      <c r="O6058">
        <v>6712</v>
      </c>
      <c r="P6058">
        <v>27315</v>
      </c>
      <c r="Q6058">
        <v>1549185.57</v>
      </c>
      <c r="R6058">
        <v>1154487.32</v>
      </c>
      <c r="S6058">
        <v>839486</v>
      </c>
      <c r="T6058">
        <v>460624.89929999999</v>
      </c>
      <c r="U6058">
        <v>1272</v>
      </c>
      <c r="V6058">
        <v>10502</v>
      </c>
      <c r="W6058">
        <v>38405</v>
      </c>
      <c r="X6058">
        <v>2335697.4700000002</v>
      </c>
      <c r="Y6058">
        <v>1823745.52</v>
      </c>
      <c r="Z6058">
        <v>1663951.77</v>
      </c>
      <c r="AA6058">
        <v>575443.09180000005</v>
      </c>
      <c r="AB6058">
        <v>1254</v>
      </c>
      <c r="AC6058">
        <v>1232</v>
      </c>
      <c r="AD6058">
        <v>1119</v>
      </c>
      <c r="AE6058">
        <v>1222</v>
      </c>
      <c r="AF6058">
        <v>1254</v>
      </c>
      <c r="AG6058">
        <v>1232</v>
      </c>
      <c r="AH6058">
        <v>1119</v>
      </c>
      <c r="AI6058">
        <v>1222</v>
      </c>
      <c r="AJ6058">
        <v>1254</v>
      </c>
      <c r="AK6058">
        <v>1232</v>
      </c>
      <c r="AL6058">
        <v>1119</v>
      </c>
      <c r="AM6058">
        <v>1222</v>
      </c>
    </row>
    <row r="6059" spans="1:39" x14ac:dyDescent="0.15">
      <c r="A6059" t="s">
        <v>55</v>
      </c>
      <c r="B6059">
        <v>5</v>
      </c>
      <c r="C6059">
        <v>2</v>
      </c>
      <c r="D6059">
        <v>1</v>
      </c>
      <c r="E6059" t="s">
        <v>28</v>
      </c>
      <c r="F6059" t="s">
        <v>206</v>
      </c>
      <c r="G6059">
        <v>8371</v>
      </c>
      <c r="H6059">
        <v>118394</v>
      </c>
      <c r="I6059">
        <v>404298</v>
      </c>
      <c r="J6059">
        <v>24179384.440000001</v>
      </c>
      <c r="K6059">
        <v>20032369.649999999</v>
      </c>
      <c r="L6059">
        <v>16481607.439999999</v>
      </c>
      <c r="M6059">
        <v>6415248.2978999997</v>
      </c>
      <c r="N6059">
        <v>8371</v>
      </c>
      <c r="O6059">
        <v>55719</v>
      </c>
      <c r="P6059">
        <v>213574</v>
      </c>
      <c r="Q6059">
        <v>12612008.1</v>
      </c>
      <c r="R6059">
        <v>10238500.23</v>
      </c>
      <c r="S6059">
        <v>7491092.2300000004</v>
      </c>
      <c r="T6059">
        <v>3569126.9981</v>
      </c>
      <c r="U6059">
        <v>8371</v>
      </c>
      <c r="V6059">
        <v>62675</v>
      </c>
      <c r="W6059">
        <v>190724</v>
      </c>
      <c r="X6059">
        <v>11567376.34</v>
      </c>
      <c r="Y6059">
        <v>9793869.4199999999</v>
      </c>
      <c r="Z6059">
        <v>8990515.2100000009</v>
      </c>
      <c r="AA6059">
        <v>2846121.2998000002</v>
      </c>
      <c r="AB6059">
        <v>7912</v>
      </c>
      <c r="AC6059">
        <v>8284</v>
      </c>
      <c r="AD6059">
        <v>5958</v>
      </c>
      <c r="AE6059">
        <v>8020</v>
      </c>
      <c r="AF6059">
        <v>7912</v>
      </c>
      <c r="AG6059">
        <v>8284</v>
      </c>
      <c r="AH6059">
        <v>5958</v>
      </c>
      <c r="AI6059">
        <v>8020</v>
      </c>
      <c r="AJ6059">
        <v>7912</v>
      </c>
      <c r="AK6059">
        <v>8284</v>
      </c>
      <c r="AL6059">
        <v>5958</v>
      </c>
      <c r="AM6059">
        <v>8020</v>
      </c>
    </row>
    <row r="6060" spans="1:39" x14ac:dyDescent="0.15">
      <c r="A6060" t="s">
        <v>55</v>
      </c>
      <c r="B6060">
        <v>5</v>
      </c>
      <c r="C6060">
        <v>2</v>
      </c>
      <c r="D6060">
        <v>1</v>
      </c>
      <c r="E6060" t="s">
        <v>30</v>
      </c>
      <c r="F6060" t="s">
        <v>206</v>
      </c>
      <c r="G6060">
        <v>1485</v>
      </c>
      <c r="H6060">
        <v>23075</v>
      </c>
      <c r="I6060">
        <v>76092</v>
      </c>
      <c r="J6060">
        <v>4564984.6500000004</v>
      </c>
      <c r="K6060">
        <v>3701354.95</v>
      </c>
      <c r="L6060">
        <v>2976500.15</v>
      </c>
      <c r="M6060">
        <v>1208252.2274</v>
      </c>
      <c r="N6060">
        <v>1485</v>
      </c>
      <c r="O6060">
        <v>9670</v>
      </c>
      <c r="P6060">
        <v>36529</v>
      </c>
      <c r="Q6060">
        <v>2162337.88</v>
      </c>
      <c r="R6060">
        <v>1738206.5</v>
      </c>
      <c r="S6060">
        <v>1224172.8</v>
      </c>
      <c r="T6060">
        <v>614566.57929999998</v>
      </c>
      <c r="U6060">
        <v>1485</v>
      </c>
      <c r="V6060">
        <v>13405</v>
      </c>
      <c r="W6060">
        <v>39563</v>
      </c>
      <c r="X6060">
        <v>2402646.77</v>
      </c>
      <c r="Y6060">
        <v>1963148.45</v>
      </c>
      <c r="Z6060">
        <v>1752327.35</v>
      </c>
      <c r="AA6060">
        <v>593685.64809999999</v>
      </c>
      <c r="AB6060">
        <v>1355</v>
      </c>
      <c r="AC6060">
        <v>1477</v>
      </c>
      <c r="AD6060">
        <v>1028</v>
      </c>
      <c r="AE6060">
        <v>1412</v>
      </c>
      <c r="AF6060">
        <v>1355</v>
      </c>
      <c r="AG6060">
        <v>1477</v>
      </c>
      <c r="AH6060">
        <v>1028</v>
      </c>
      <c r="AI6060">
        <v>1412</v>
      </c>
      <c r="AJ6060">
        <v>1355</v>
      </c>
      <c r="AK6060">
        <v>1477</v>
      </c>
      <c r="AL6060">
        <v>1028</v>
      </c>
      <c r="AM6060">
        <v>1412</v>
      </c>
    </row>
    <row r="6061" spans="1:39" x14ac:dyDescent="0.15">
      <c r="A6061" t="s">
        <v>55</v>
      </c>
      <c r="B6061">
        <v>5</v>
      </c>
      <c r="C6061">
        <v>2</v>
      </c>
      <c r="D6061">
        <v>1</v>
      </c>
      <c r="E6061" t="s">
        <v>29</v>
      </c>
      <c r="F6061" t="s">
        <v>206</v>
      </c>
      <c r="G6061">
        <v>29424</v>
      </c>
      <c r="H6061">
        <v>495507</v>
      </c>
      <c r="I6061">
        <v>1661098</v>
      </c>
      <c r="J6061">
        <v>98452322.680000007</v>
      </c>
      <c r="K6061">
        <v>76263268.650000006</v>
      </c>
      <c r="L6061">
        <v>62652904.079999998</v>
      </c>
      <c r="M6061">
        <v>26243609.918900002</v>
      </c>
      <c r="N6061">
        <v>29424</v>
      </c>
      <c r="O6061">
        <v>194022</v>
      </c>
      <c r="P6061">
        <v>732153</v>
      </c>
      <c r="Q6061">
        <v>42554049.619999997</v>
      </c>
      <c r="R6061">
        <v>32144284.379999999</v>
      </c>
      <c r="S6061">
        <v>22937090.100000001</v>
      </c>
      <c r="T6061">
        <v>12372508.986300001</v>
      </c>
      <c r="U6061">
        <v>29424</v>
      </c>
      <c r="V6061">
        <v>301485</v>
      </c>
      <c r="W6061">
        <v>928945</v>
      </c>
      <c r="X6061">
        <v>55898273.060000002</v>
      </c>
      <c r="Y6061">
        <v>44118984.270000003</v>
      </c>
      <c r="Z6061">
        <v>39715813.979999997</v>
      </c>
      <c r="AA6061">
        <v>13871100.932600001</v>
      </c>
      <c r="AB6061">
        <v>27977</v>
      </c>
      <c r="AC6061">
        <v>27879</v>
      </c>
      <c r="AD6061">
        <v>21093</v>
      </c>
      <c r="AE6061">
        <v>28437</v>
      </c>
      <c r="AF6061">
        <v>27977</v>
      </c>
      <c r="AG6061">
        <v>27879</v>
      </c>
      <c r="AH6061">
        <v>21093</v>
      </c>
      <c r="AI6061">
        <v>28437</v>
      </c>
      <c r="AJ6061">
        <v>27977</v>
      </c>
      <c r="AK6061">
        <v>27879</v>
      </c>
      <c r="AL6061">
        <v>21093</v>
      </c>
      <c r="AM6061">
        <v>28437</v>
      </c>
    </row>
    <row r="6062" spans="1:39" x14ac:dyDescent="0.15">
      <c r="A6062" t="s">
        <v>55</v>
      </c>
      <c r="B6062">
        <v>5</v>
      </c>
      <c r="C6062">
        <v>2</v>
      </c>
      <c r="D6062">
        <v>1</v>
      </c>
      <c r="E6062" t="s">
        <v>31</v>
      </c>
      <c r="F6062" t="s">
        <v>206</v>
      </c>
      <c r="G6062">
        <v>113</v>
      </c>
      <c r="H6062">
        <v>1858</v>
      </c>
      <c r="I6062">
        <v>5956</v>
      </c>
      <c r="J6062">
        <v>342237.07</v>
      </c>
      <c r="K6062">
        <v>271868.40000000002</v>
      </c>
      <c r="L6062">
        <v>217325.3</v>
      </c>
      <c r="M6062">
        <v>94276.373999999996</v>
      </c>
      <c r="N6062">
        <v>113</v>
      </c>
      <c r="O6062">
        <v>834</v>
      </c>
      <c r="P6062">
        <v>2826</v>
      </c>
      <c r="Q6062">
        <v>155399.69</v>
      </c>
      <c r="R6062">
        <v>119227.9</v>
      </c>
      <c r="S6062">
        <v>79233.899999999994</v>
      </c>
      <c r="T6062">
        <v>47605.808199999999</v>
      </c>
      <c r="U6062">
        <v>113</v>
      </c>
      <c r="V6062">
        <v>1024</v>
      </c>
      <c r="W6062">
        <v>3130</v>
      </c>
      <c r="X6062">
        <v>186837.38</v>
      </c>
      <c r="Y6062">
        <v>152640.5</v>
      </c>
      <c r="Z6062">
        <v>138091.4</v>
      </c>
      <c r="AA6062">
        <v>46670.565799999997</v>
      </c>
      <c r="AB6062">
        <v>104</v>
      </c>
      <c r="AC6062">
        <v>112</v>
      </c>
      <c r="AD6062">
        <v>67</v>
      </c>
      <c r="AE6062">
        <v>105</v>
      </c>
      <c r="AF6062">
        <v>104</v>
      </c>
      <c r="AG6062">
        <v>112</v>
      </c>
      <c r="AH6062">
        <v>67</v>
      </c>
      <c r="AI6062">
        <v>105</v>
      </c>
      <c r="AJ6062">
        <v>104</v>
      </c>
      <c r="AK6062">
        <v>112</v>
      </c>
      <c r="AL6062">
        <v>67</v>
      </c>
      <c r="AM6062">
        <v>105</v>
      </c>
    </row>
    <row r="6063" spans="1:39" x14ac:dyDescent="0.15">
      <c r="A6063" t="s">
        <v>55</v>
      </c>
      <c r="B6063">
        <v>5</v>
      </c>
      <c r="C6063">
        <v>2</v>
      </c>
      <c r="D6063">
        <v>1</v>
      </c>
      <c r="E6063" t="s">
        <v>32</v>
      </c>
      <c r="F6063" t="s">
        <v>206</v>
      </c>
      <c r="G6063">
        <v>3635</v>
      </c>
      <c r="H6063">
        <v>57682</v>
      </c>
      <c r="I6063">
        <v>194737</v>
      </c>
      <c r="J6063">
        <v>11494888.789999999</v>
      </c>
      <c r="K6063">
        <v>9061762.6899999995</v>
      </c>
      <c r="L6063">
        <v>7579769.3899999997</v>
      </c>
      <c r="M6063">
        <v>3056461.6365999999</v>
      </c>
      <c r="N6063">
        <v>3635</v>
      </c>
      <c r="O6063">
        <v>23007</v>
      </c>
      <c r="P6063">
        <v>84986</v>
      </c>
      <c r="Q6063">
        <v>4889091.6399999997</v>
      </c>
      <c r="R6063">
        <v>3773183.04</v>
      </c>
      <c r="S6063">
        <v>2763352.17</v>
      </c>
      <c r="T6063">
        <v>1423555.5562</v>
      </c>
      <c r="U6063">
        <v>3635</v>
      </c>
      <c r="V6063">
        <v>34675</v>
      </c>
      <c r="W6063">
        <v>109751</v>
      </c>
      <c r="X6063">
        <v>6605797.1500000004</v>
      </c>
      <c r="Y6063">
        <v>5288579.6500000004</v>
      </c>
      <c r="Z6063">
        <v>4816417.22</v>
      </c>
      <c r="AA6063">
        <v>1632906.0804000001</v>
      </c>
      <c r="AB6063">
        <v>3506</v>
      </c>
      <c r="AC6063">
        <v>3509</v>
      </c>
      <c r="AD6063">
        <v>2649</v>
      </c>
      <c r="AE6063">
        <v>3521</v>
      </c>
      <c r="AF6063">
        <v>3506</v>
      </c>
      <c r="AG6063">
        <v>3509</v>
      </c>
      <c r="AH6063">
        <v>2649</v>
      </c>
      <c r="AI6063">
        <v>3521</v>
      </c>
      <c r="AJ6063">
        <v>3506</v>
      </c>
      <c r="AK6063">
        <v>3509</v>
      </c>
      <c r="AL6063">
        <v>2649</v>
      </c>
      <c r="AM6063">
        <v>3521</v>
      </c>
    </row>
    <row r="6064" spans="1:39" x14ac:dyDescent="0.15">
      <c r="A6064" t="s">
        <v>55</v>
      </c>
      <c r="B6064">
        <v>5</v>
      </c>
      <c r="C6064">
        <v>2</v>
      </c>
      <c r="D6064">
        <v>2</v>
      </c>
      <c r="E6064" t="s">
        <v>28</v>
      </c>
      <c r="F6064" t="s">
        <v>206</v>
      </c>
      <c r="G6064">
        <v>1003</v>
      </c>
      <c r="H6064">
        <v>10465</v>
      </c>
      <c r="I6064">
        <v>41581</v>
      </c>
      <c r="J6064">
        <v>2536812.96</v>
      </c>
      <c r="K6064">
        <v>2106604.66</v>
      </c>
      <c r="L6064">
        <v>1670349.9</v>
      </c>
      <c r="M6064">
        <v>667177.59270000004</v>
      </c>
      <c r="N6064">
        <v>1003</v>
      </c>
      <c r="O6064">
        <v>4733</v>
      </c>
      <c r="P6064">
        <v>21543</v>
      </c>
      <c r="Q6064">
        <v>1303546.22</v>
      </c>
      <c r="R6064">
        <v>1053947.78</v>
      </c>
      <c r="S6064">
        <v>707333.74</v>
      </c>
      <c r="T6064">
        <v>366119.1434</v>
      </c>
      <c r="U6064">
        <v>1003</v>
      </c>
      <c r="V6064">
        <v>5732</v>
      </c>
      <c r="W6064">
        <v>20038</v>
      </c>
      <c r="X6064">
        <v>1233266.74</v>
      </c>
      <c r="Y6064">
        <v>1052656.8799999999</v>
      </c>
      <c r="Z6064">
        <v>963016.16</v>
      </c>
      <c r="AA6064">
        <v>301058.44929999998</v>
      </c>
      <c r="AB6064">
        <v>945</v>
      </c>
      <c r="AC6064">
        <v>989</v>
      </c>
      <c r="AD6064">
        <v>660</v>
      </c>
      <c r="AE6064">
        <v>956</v>
      </c>
      <c r="AF6064">
        <v>945</v>
      </c>
      <c r="AG6064">
        <v>989</v>
      </c>
      <c r="AH6064">
        <v>660</v>
      </c>
      <c r="AI6064">
        <v>956</v>
      </c>
      <c r="AJ6064">
        <v>945</v>
      </c>
      <c r="AK6064">
        <v>989</v>
      </c>
      <c r="AL6064">
        <v>660</v>
      </c>
      <c r="AM6064">
        <v>956</v>
      </c>
    </row>
    <row r="6065" spans="1:39" x14ac:dyDescent="0.15">
      <c r="A6065" t="s">
        <v>55</v>
      </c>
      <c r="B6065">
        <v>5</v>
      </c>
      <c r="C6065">
        <v>2</v>
      </c>
      <c r="D6065">
        <v>2</v>
      </c>
      <c r="E6065" t="s">
        <v>30</v>
      </c>
      <c r="F6065" t="s">
        <v>206</v>
      </c>
      <c r="G6065">
        <v>126</v>
      </c>
      <c r="H6065">
        <v>1351</v>
      </c>
      <c r="I6065">
        <v>5709</v>
      </c>
      <c r="J6065">
        <v>340802.16</v>
      </c>
      <c r="K6065">
        <v>277816.24</v>
      </c>
      <c r="L6065">
        <v>208972.81</v>
      </c>
      <c r="M6065">
        <v>92375.181100000002</v>
      </c>
      <c r="N6065">
        <v>126</v>
      </c>
      <c r="O6065">
        <v>580</v>
      </c>
      <c r="P6065">
        <v>2915</v>
      </c>
      <c r="Q6065">
        <v>166530.34</v>
      </c>
      <c r="R6065">
        <v>133785.91</v>
      </c>
      <c r="S6065">
        <v>82012.44</v>
      </c>
      <c r="T6065">
        <v>49627.542699999998</v>
      </c>
      <c r="U6065">
        <v>126</v>
      </c>
      <c r="V6065">
        <v>771</v>
      </c>
      <c r="W6065">
        <v>2794</v>
      </c>
      <c r="X6065">
        <v>174271.82</v>
      </c>
      <c r="Y6065">
        <v>144030.32999999999</v>
      </c>
      <c r="Z6065">
        <v>126960.37</v>
      </c>
      <c r="AA6065">
        <v>42747.638400000003</v>
      </c>
      <c r="AB6065">
        <v>113</v>
      </c>
      <c r="AC6065">
        <v>124</v>
      </c>
      <c r="AD6065">
        <v>74</v>
      </c>
      <c r="AE6065">
        <v>121</v>
      </c>
      <c r="AF6065">
        <v>113</v>
      </c>
      <c r="AG6065">
        <v>124</v>
      </c>
      <c r="AH6065">
        <v>74</v>
      </c>
      <c r="AI6065">
        <v>121</v>
      </c>
      <c r="AJ6065">
        <v>113</v>
      </c>
      <c r="AK6065">
        <v>124</v>
      </c>
      <c r="AL6065">
        <v>74</v>
      </c>
      <c r="AM6065">
        <v>121</v>
      </c>
    </row>
    <row r="6066" spans="1:39" x14ac:dyDescent="0.15">
      <c r="A6066" t="s">
        <v>55</v>
      </c>
      <c r="B6066">
        <v>5</v>
      </c>
      <c r="C6066">
        <v>2</v>
      </c>
      <c r="D6066">
        <v>2</v>
      </c>
      <c r="E6066" t="s">
        <v>29</v>
      </c>
      <c r="F6066" t="s">
        <v>206</v>
      </c>
      <c r="G6066">
        <v>1151</v>
      </c>
      <c r="H6066">
        <v>12873</v>
      </c>
      <c r="I6066">
        <v>54197</v>
      </c>
      <c r="J6066">
        <v>3262015.74</v>
      </c>
      <c r="K6066">
        <v>2536596.36</v>
      </c>
      <c r="L6066">
        <v>2011211.49</v>
      </c>
      <c r="M6066">
        <v>868635.59600000002</v>
      </c>
      <c r="N6066">
        <v>1151</v>
      </c>
      <c r="O6066">
        <v>5193</v>
      </c>
      <c r="P6066">
        <v>24611</v>
      </c>
      <c r="Q6066">
        <v>1466075.6</v>
      </c>
      <c r="R6066">
        <v>1116041.32</v>
      </c>
      <c r="S6066">
        <v>757301.88</v>
      </c>
      <c r="T6066">
        <v>426420.63929999998</v>
      </c>
      <c r="U6066">
        <v>1151</v>
      </c>
      <c r="V6066">
        <v>7680</v>
      </c>
      <c r="W6066">
        <v>29586</v>
      </c>
      <c r="X6066">
        <v>1795940.14</v>
      </c>
      <c r="Y6066">
        <v>1420555.04</v>
      </c>
      <c r="Z6066">
        <v>1253909.6100000001</v>
      </c>
      <c r="AA6066">
        <v>442214.95669999998</v>
      </c>
      <c r="AB6066">
        <v>1081</v>
      </c>
      <c r="AC6066">
        <v>1109</v>
      </c>
      <c r="AD6066">
        <v>743</v>
      </c>
      <c r="AE6066">
        <v>1109</v>
      </c>
      <c r="AF6066">
        <v>1081</v>
      </c>
      <c r="AG6066">
        <v>1109</v>
      </c>
      <c r="AH6066">
        <v>743</v>
      </c>
      <c r="AI6066">
        <v>1109</v>
      </c>
      <c r="AJ6066">
        <v>1081</v>
      </c>
      <c r="AK6066">
        <v>1109</v>
      </c>
      <c r="AL6066">
        <v>743</v>
      </c>
      <c r="AM6066">
        <v>1109</v>
      </c>
    </row>
    <row r="6067" spans="1:39" x14ac:dyDescent="0.15">
      <c r="A6067" t="s">
        <v>55</v>
      </c>
      <c r="B6067">
        <v>5</v>
      </c>
      <c r="C6067">
        <v>2</v>
      </c>
      <c r="D6067">
        <v>2</v>
      </c>
      <c r="E6067" t="s">
        <v>31</v>
      </c>
      <c r="F6067" t="s">
        <v>206</v>
      </c>
      <c r="G6067">
        <v>5</v>
      </c>
      <c r="H6067">
        <v>48</v>
      </c>
      <c r="I6067">
        <v>187</v>
      </c>
      <c r="J6067">
        <v>11580.35</v>
      </c>
      <c r="K6067">
        <v>9105.34</v>
      </c>
      <c r="L6067">
        <v>7036.43</v>
      </c>
      <c r="M6067">
        <v>3056.7566000000002</v>
      </c>
      <c r="N6067">
        <v>5</v>
      </c>
      <c r="O6067">
        <v>26</v>
      </c>
      <c r="P6067">
        <v>113</v>
      </c>
      <c r="Q6067">
        <v>6844.55</v>
      </c>
      <c r="R6067">
        <v>5204.16</v>
      </c>
      <c r="S6067">
        <v>3463.25</v>
      </c>
      <c r="T6067">
        <v>1883.2315000000001</v>
      </c>
      <c r="U6067">
        <v>5</v>
      </c>
      <c r="V6067">
        <v>22</v>
      </c>
      <c r="W6067">
        <v>74</v>
      </c>
      <c r="X6067">
        <v>4735.8</v>
      </c>
      <c r="Y6067">
        <v>3901.18</v>
      </c>
      <c r="Z6067">
        <v>3573.18</v>
      </c>
      <c r="AA6067">
        <v>1173.5251000000001</v>
      </c>
      <c r="AB6067">
        <v>5</v>
      </c>
      <c r="AC6067">
        <v>5</v>
      </c>
      <c r="AD6067">
        <v>4</v>
      </c>
      <c r="AE6067">
        <v>5</v>
      </c>
      <c r="AF6067">
        <v>5</v>
      </c>
      <c r="AG6067">
        <v>5</v>
      </c>
      <c r="AH6067">
        <v>4</v>
      </c>
      <c r="AI6067">
        <v>5</v>
      </c>
      <c r="AJ6067">
        <v>5</v>
      </c>
      <c r="AK6067">
        <v>5</v>
      </c>
      <c r="AL6067">
        <v>4</v>
      </c>
      <c r="AM6067">
        <v>5</v>
      </c>
    </row>
    <row r="6068" spans="1:39" x14ac:dyDescent="0.15">
      <c r="A6068" t="s">
        <v>55</v>
      </c>
      <c r="B6068">
        <v>5</v>
      </c>
      <c r="C6068">
        <v>2</v>
      </c>
      <c r="D6068">
        <v>2</v>
      </c>
      <c r="E6068" t="s">
        <v>32</v>
      </c>
      <c r="F6068" t="s">
        <v>206</v>
      </c>
      <c r="G6068">
        <v>843</v>
      </c>
      <c r="H6068">
        <v>10847</v>
      </c>
      <c r="I6068">
        <v>41092</v>
      </c>
      <c r="J6068">
        <v>2452040.94</v>
      </c>
      <c r="K6068">
        <v>1905455.22</v>
      </c>
      <c r="L6068">
        <v>1589826.67</v>
      </c>
      <c r="M6068">
        <v>648388.61430000002</v>
      </c>
      <c r="N6068">
        <v>843</v>
      </c>
      <c r="O6068">
        <v>4000</v>
      </c>
      <c r="P6068">
        <v>16093</v>
      </c>
      <c r="Q6068">
        <v>931354.96</v>
      </c>
      <c r="R6068">
        <v>708611.56</v>
      </c>
      <c r="S6068">
        <v>505315.35</v>
      </c>
      <c r="T6068">
        <v>273418.31890000001</v>
      </c>
      <c r="U6068">
        <v>843</v>
      </c>
      <c r="V6068">
        <v>6847</v>
      </c>
      <c r="W6068">
        <v>24999</v>
      </c>
      <c r="X6068">
        <v>1520685.98</v>
      </c>
      <c r="Y6068">
        <v>1196843.6599999999</v>
      </c>
      <c r="Z6068">
        <v>1084511.32</v>
      </c>
      <c r="AA6068">
        <v>374970.2954</v>
      </c>
      <c r="AB6068">
        <v>800</v>
      </c>
      <c r="AC6068">
        <v>821</v>
      </c>
      <c r="AD6068">
        <v>614</v>
      </c>
      <c r="AE6068">
        <v>826</v>
      </c>
      <c r="AF6068">
        <v>800</v>
      </c>
      <c r="AG6068">
        <v>821</v>
      </c>
      <c r="AH6068">
        <v>614</v>
      </c>
      <c r="AI6068">
        <v>826</v>
      </c>
      <c r="AJ6068">
        <v>800</v>
      </c>
      <c r="AK6068">
        <v>821</v>
      </c>
      <c r="AL6068">
        <v>614</v>
      </c>
      <c r="AM6068">
        <v>826</v>
      </c>
    </row>
    <row r="6069" spans="1:39" x14ac:dyDescent="0.15">
      <c r="A6069" t="s">
        <v>55</v>
      </c>
      <c r="B6069">
        <v>30</v>
      </c>
      <c r="C6069">
        <v>1</v>
      </c>
      <c r="D6069">
        <v>0</v>
      </c>
      <c r="E6069" t="s">
        <v>28</v>
      </c>
      <c r="F6069" t="s">
        <v>206</v>
      </c>
      <c r="G6069">
        <v>19259</v>
      </c>
      <c r="H6069">
        <v>67858</v>
      </c>
      <c r="I6069">
        <v>248372</v>
      </c>
      <c r="J6069">
        <v>15176157.369999999</v>
      </c>
      <c r="K6069">
        <v>12282935.77</v>
      </c>
      <c r="L6069">
        <v>10455757.970000001</v>
      </c>
      <c r="M6069">
        <v>4041053.9254999999</v>
      </c>
      <c r="N6069">
        <v>9621</v>
      </c>
      <c r="O6069">
        <v>31654</v>
      </c>
      <c r="P6069">
        <v>127982</v>
      </c>
      <c r="Q6069">
        <v>7851533.5199999996</v>
      </c>
      <c r="R6069">
        <v>6245077.5700000003</v>
      </c>
      <c r="S6069">
        <v>4843862.83</v>
      </c>
      <c r="T6069">
        <v>2238293.9364999998</v>
      </c>
      <c r="U6069">
        <v>9638</v>
      </c>
      <c r="V6069">
        <v>36204</v>
      </c>
      <c r="W6069">
        <v>120390</v>
      </c>
      <c r="X6069">
        <v>7324623.8499999996</v>
      </c>
      <c r="Y6069">
        <v>6037858.2000000002</v>
      </c>
      <c r="Z6069">
        <v>5611895.1399999997</v>
      </c>
      <c r="AA6069">
        <v>1802759.9890000001</v>
      </c>
      <c r="AB6069">
        <v>18496</v>
      </c>
      <c r="AC6069">
        <v>16934</v>
      </c>
      <c r="AD6069">
        <v>12857</v>
      </c>
      <c r="AE6069">
        <v>13255</v>
      </c>
      <c r="AF6069">
        <v>9486</v>
      </c>
      <c r="AG6069">
        <v>9256</v>
      </c>
      <c r="AH6069">
        <v>7284</v>
      </c>
      <c r="AI6069">
        <v>6901</v>
      </c>
      <c r="AJ6069">
        <v>9010</v>
      </c>
      <c r="AK6069">
        <v>7678</v>
      </c>
      <c r="AL6069">
        <v>5573</v>
      </c>
      <c r="AM6069">
        <v>6354</v>
      </c>
    </row>
    <row r="6070" spans="1:39" x14ac:dyDescent="0.15">
      <c r="A6070" t="s">
        <v>55</v>
      </c>
      <c r="B6070">
        <v>30</v>
      </c>
      <c r="C6070">
        <v>1</v>
      </c>
      <c r="D6070">
        <v>0</v>
      </c>
      <c r="E6070" t="s">
        <v>30</v>
      </c>
      <c r="F6070" t="s">
        <v>206</v>
      </c>
      <c r="G6070">
        <v>34</v>
      </c>
      <c r="H6070">
        <v>112</v>
      </c>
      <c r="I6070">
        <v>403</v>
      </c>
      <c r="J6070">
        <v>25443.75</v>
      </c>
      <c r="K6070">
        <v>20603.75</v>
      </c>
      <c r="L6070">
        <v>16626.3</v>
      </c>
      <c r="M6070">
        <v>6815.2137000000002</v>
      </c>
      <c r="N6070">
        <v>21</v>
      </c>
      <c r="O6070">
        <v>69</v>
      </c>
      <c r="P6070">
        <v>260</v>
      </c>
      <c r="Q6070">
        <v>16561.87</v>
      </c>
      <c r="R6070">
        <v>13453.54</v>
      </c>
      <c r="S6070">
        <v>10091.42</v>
      </c>
      <c r="T6070">
        <v>4732.0514999999996</v>
      </c>
      <c r="U6070">
        <v>13</v>
      </c>
      <c r="V6070">
        <v>43</v>
      </c>
      <c r="W6070">
        <v>143</v>
      </c>
      <c r="X6070">
        <v>8881.8799999999992</v>
      </c>
      <c r="Y6070">
        <v>7150.21</v>
      </c>
      <c r="Z6070">
        <v>6534.88</v>
      </c>
      <c r="AA6070">
        <v>2083.1622000000002</v>
      </c>
      <c r="AB6070">
        <v>33</v>
      </c>
      <c r="AC6070">
        <v>29</v>
      </c>
      <c r="AD6070">
        <v>20</v>
      </c>
      <c r="AE6070">
        <v>23</v>
      </c>
      <c r="AF6070">
        <v>20</v>
      </c>
      <c r="AG6070">
        <v>19</v>
      </c>
      <c r="AH6070">
        <v>14</v>
      </c>
      <c r="AI6070">
        <v>16</v>
      </c>
      <c r="AJ6070">
        <v>13</v>
      </c>
      <c r="AK6070">
        <v>10</v>
      </c>
      <c r="AL6070">
        <v>6</v>
      </c>
      <c r="AM6070">
        <v>7</v>
      </c>
    </row>
    <row r="6071" spans="1:39" x14ac:dyDescent="0.15">
      <c r="A6071" t="s">
        <v>55</v>
      </c>
      <c r="B6071">
        <v>30</v>
      </c>
      <c r="C6071">
        <v>1</v>
      </c>
      <c r="D6071">
        <v>0</v>
      </c>
      <c r="E6071" t="s">
        <v>29</v>
      </c>
      <c r="F6071" t="s">
        <v>206</v>
      </c>
      <c r="G6071">
        <v>370</v>
      </c>
      <c r="H6071">
        <v>1519</v>
      </c>
      <c r="I6071">
        <v>5612</v>
      </c>
      <c r="J6071">
        <v>331651.68</v>
      </c>
      <c r="K6071">
        <v>249332.18</v>
      </c>
      <c r="L6071">
        <v>219877.35</v>
      </c>
      <c r="M6071">
        <v>97262.725300000006</v>
      </c>
      <c r="N6071">
        <v>212</v>
      </c>
      <c r="O6071">
        <v>895</v>
      </c>
      <c r="P6071">
        <v>3397</v>
      </c>
      <c r="Q6071">
        <v>197637.67</v>
      </c>
      <c r="R6071">
        <v>145916.03</v>
      </c>
      <c r="S6071">
        <v>121514.17</v>
      </c>
      <c r="T6071">
        <v>63623.425000000003</v>
      </c>
      <c r="U6071">
        <v>158</v>
      </c>
      <c r="V6071">
        <v>624</v>
      </c>
      <c r="W6071">
        <v>2215</v>
      </c>
      <c r="X6071">
        <v>134014.01</v>
      </c>
      <c r="Y6071">
        <v>103416.15</v>
      </c>
      <c r="Z6071">
        <v>98363.18</v>
      </c>
      <c r="AA6071">
        <v>33639.300300000003</v>
      </c>
      <c r="AB6071">
        <v>366</v>
      </c>
      <c r="AC6071">
        <v>318</v>
      </c>
      <c r="AD6071">
        <v>259</v>
      </c>
      <c r="AE6071">
        <v>276</v>
      </c>
      <c r="AF6071">
        <v>211</v>
      </c>
      <c r="AG6071">
        <v>198</v>
      </c>
      <c r="AH6071">
        <v>175</v>
      </c>
      <c r="AI6071">
        <v>166</v>
      </c>
      <c r="AJ6071">
        <v>155</v>
      </c>
      <c r="AK6071">
        <v>120</v>
      </c>
      <c r="AL6071">
        <v>84</v>
      </c>
      <c r="AM6071">
        <v>110</v>
      </c>
    </row>
    <row r="6072" spans="1:39" x14ac:dyDescent="0.15">
      <c r="A6072" t="s">
        <v>55</v>
      </c>
      <c r="B6072">
        <v>30</v>
      </c>
      <c r="C6072">
        <v>1</v>
      </c>
      <c r="D6072">
        <v>0</v>
      </c>
      <c r="E6072" t="s">
        <v>32</v>
      </c>
      <c r="F6072" t="s">
        <v>206</v>
      </c>
      <c r="G6072">
        <v>7907</v>
      </c>
      <c r="H6072">
        <v>31853</v>
      </c>
      <c r="I6072">
        <v>114679</v>
      </c>
      <c r="J6072">
        <v>7048685.71</v>
      </c>
      <c r="K6072">
        <v>5412108.6100000003</v>
      </c>
      <c r="L6072">
        <v>4950116.97</v>
      </c>
      <c r="M6072">
        <v>1787009.9735000001</v>
      </c>
      <c r="N6072">
        <v>1170</v>
      </c>
      <c r="O6072">
        <v>5067</v>
      </c>
      <c r="P6072">
        <v>18425</v>
      </c>
      <c r="Q6072">
        <v>1120719.3400000001</v>
      </c>
      <c r="R6072">
        <v>840253.72</v>
      </c>
      <c r="S6072">
        <v>670382.67000000004</v>
      </c>
      <c r="T6072">
        <v>320875.5453</v>
      </c>
      <c r="U6072">
        <v>6737</v>
      </c>
      <c r="V6072">
        <v>26786</v>
      </c>
      <c r="W6072">
        <v>96254</v>
      </c>
      <c r="X6072">
        <v>5927966.3700000001</v>
      </c>
      <c r="Y6072">
        <v>4571854.8899999997</v>
      </c>
      <c r="Z6072">
        <v>4279734.3</v>
      </c>
      <c r="AA6072">
        <v>1466134.4282</v>
      </c>
      <c r="AB6072">
        <v>7822</v>
      </c>
      <c r="AC6072">
        <v>6923</v>
      </c>
      <c r="AD6072">
        <v>5488</v>
      </c>
      <c r="AE6072">
        <v>6461</v>
      </c>
      <c r="AF6072">
        <v>1156</v>
      </c>
      <c r="AG6072">
        <v>1018</v>
      </c>
      <c r="AH6072">
        <v>863</v>
      </c>
      <c r="AI6072">
        <v>1031</v>
      </c>
      <c r="AJ6072">
        <v>6666</v>
      </c>
      <c r="AK6072">
        <v>5905</v>
      </c>
      <c r="AL6072">
        <v>4625</v>
      </c>
      <c r="AM6072">
        <v>5430</v>
      </c>
    </row>
    <row r="6073" spans="1:39" x14ac:dyDescent="0.15">
      <c r="A6073" t="s">
        <v>55</v>
      </c>
      <c r="B6073">
        <v>30</v>
      </c>
      <c r="C6073">
        <v>1</v>
      </c>
      <c r="D6073">
        <v>1</v>
      </c>
      <c r="E6073" t="s">
        <v>28</v>
      </c>
      <c r="F6073" t="s">
        <v>206</v>
      </c>
      <c r="G6073">
        <v>57322</v>
      </c>
      <c r="H6073">
        <v>275834</v>
      </c>
      <c r="I6073">
        <v>822473</v>
      </c>
      <c r="J6073">
        <v>48374307.299999997</v>
      </c>
      <c r="K6073">
        <v>40557089.460000001</v>
      </c>
      <c r="L6073">
        <v>35248181.75</v>
      </c>
      <c r="M6073">
        <v>13147093.731699999</v>
      </c>
      <c r="N6073">
        <v>29537</v>
      </c>
      <c r="O6073">
        <v>133251</v>
      </c>
      <c r="P6073">
        <v>443094</v>
      </c>
      <c r="Q6073">
        <v>25833054.32</v>
      </c>
      <c r="R6073">
        <v>21391774.239999998</v>
      </c>
      <c r="S6073">
        <v>17273932.719999999</v>
      </c>
      <c r="T6073">
        <v>7503559.2068999996</v>
      </c>
      <c r="U6073">
        <v>27785</v>
      </c>
      <c r="V6073">
        <v>142583</v>
      </c>
      <c r="W6073">
        <v>379379</v>
      </c>
      <c r="X6073">
        <v>22541252.98</v>
      </c>
      <c r="Y6073">
        <v>19165315.219999999</v>
      </c>
      <c r="Z6073">
        <v>17974249.030000001</v>
      </c>
      <c r="AA6073">
        <v>5643534.5247999998</v>
      </c>
      <c r="AB6073">
        <v>55087</v>
      </c>
      <c r="AC6073">
        <v>54456</v>
      </c>
      <c r="AD6073">
        <v>31735</v>
      </c>
      <c r="AE6073">
        <v>52107</v>
      </c>
      <c r="AF6073">
        <v>28600</v>
      </c>
      <c r="AG6073">
        <v>28546</v>
      </c>
      <c r="AH6073">
        <v>18552</v>
      </c>
      <c r="AI6073">
        <v>27098</v>
      </c>
      <c r="AJ6073">
        <v>26487</v>
      </c>
      <c r="AK6073">
        <v>25910</v>
      </c>
      <c r="AL6073">
        <v>13183</v>
      </c>
      <c r="AM6073">
        <v>25009</v>
      </c>
    </row>
    <row r="6074" spans="1:39" x14ac:dyDescent="0.15">
      <c r="A6074" t="s">
        <v>55</v>
      </c>
      <c r="B6074">
        <v>30</v>
      </c>
      <c r="C6074">
        <v>1</v>
      </c>
      <c r="D6074">
        <v>1</v>
      </c>
      <c r="E6074" t="s">
        <v>30</v>
      </c>
      <c r="F6074" t="s">
        <v>206</v>
      </c>
      <c r="G6074">
        <v>6780</v>
      </c>
      <c r="H6074">
        <v>33959</v>
      </c>
      <c r="I6074">
        <v>99392</v>
      </c>
      <c r="J6074">
        <v>5873147.1100000003</v>
      </c>
      <c r="K6074">
        <v>4901432.0199999996</v>
      </c>
      <c r="L6074">
        <v>4219343.49</v>
      </c>
      <c r="M6074">
        <v>1579522.6402</v>
      </c>
      <c r="N6074">
        <v>3091</v>
      </c>
      <c r="O6074">
        <v>14043</v>
      </c>
      <c r="P6074">
        <v>46570</v>
      </c>
      <c r="Q6074">
        <v>2734745.53</v>
      </c>
      <c r="R6074">
        <v>2265548.5499999998</v>
      </c>
      <c r="S6074">
        <v>1776344.66</v>
      </c>
      <c r="T6074">
        <v>791043.23060000001</v>
      </c>
      <c r="U6074">
        <v>3689</v>
      </c>
      <c r="V6074">
        <v>19916</v>
      </c>
      <c r="W6074">
        <v>52822</v>
      </c>
      <c r="X6074">
        <v>3138401.58</v>
      </c>
      <c r="Y6074">
        <v>2635883.4700000002</v>
      </c>
      <c r="Z6074">
        <v>2442998.83</v>
      </c>
      <c r="AA6074">
        <v>788479.40960000001</v>
      </c>
      <c r="AB6074">
        <v>6428</v>
      </c>
      <c r="AC6074">
        <v>6553</v>
      </c>
      <c r="AD6074">
        <v>3391</v>
      </c>
      <c r="AE6074">
        <v>6575</v>
      </c>
      <c r="AF6074">
        <v>2934</v>
      </c>
      <c r="AG6074">
        <v>2994</v>
      </c>
      <c r="AH6074">
        <v>1802</v>
      </c>
      <c r="AI6074">
        <v>3021</v>
      </c>
      <c r="AJ6074">
        <v>3494</v>
      </c>
      <c r="AK6074">
        <v>3559</v>
      </c>
      <c r="AL6074">
        <v>1589</v>
      </c>
      <c r="AM6074">
        <v>3554</v>
      </c>
    </row>
    <row r="6075" spans="1:39" x14ac:dyDescent="0.15">
      <c r="A6075" t="s">
        <v>55</v>
      </c>
      <c r="B6075">
        <v>30</v>
      </c>
      <c r="C6075">
        <v>1</v>
      </c>
      <c r="D6075">
        <v>1</v>
      </c>
      <c r="E6075" t="s">
        <v>29</v>
      </c>
      <c r="F6075" t="s">
        <v>206</v>
      </c>
      <c r="G6075">
        <v>73571</v>
      </c>
      <c r="H6075">
        <v>408989</v>
      </c>
      <c r="I6075">
        <v>1191921</v>
      </c>
      <c r="J6075">
        <v>69927739.079999998</v>
      </c>
      <c r="K6075">
        <v>55243851.039999999</v>
      </c>
      <c r="L6075">
        <v>49429777.369999997</v>
      </c>
      <c r="M6075">
        <v>18640971.939399999</v>
      </c>
      <c r="N6075">
        <v>23227</v>
      </c>
      <c r="O6075">
        <v>117641</v>
      </c>
      <c r="P6075">
        <v>392710</v>
      </c>
      <c r="Q6075">
        <v>22662815.329999998</v>
      </c>
      <c r="R6075">
        <v>17669042.530000001</v>
      </c>
      <c r="S6075">
        <v>14440553.92</v>
      </c>
      <c r="T6075">
        <v>6731428.9694999997</v>
      </c>
      <c r="U6075">
        <v>50344</v>
      </c>
      <c r="V6075">
        <v>291348</v>
      </c>
      <c r="W6075">
        <v>799211</v>
      </c>
      <c r="X6075">
        <v>47264923.75</v>
      </c>
      <c r="Y6075">
        <v>37574808.509999998</v>
      </c>
      <c r="Z6075">
        <v>34989223.450000003</v>
      </c>
      <c r="AA6075">
        <v>11909542.969900001</v>
      </c>
      <c r="AB6075">
        <v>71152</v>
      </c>
      <c r="AC6075">
        <v>69306</v>
      </c>
      <c r="AD6075">
        <v>40117</v>
      </c>
      <c r="AE6075">
        <v>71054</v>
      </c>
      <c r="AF6075">
        <v>22447</v>
      </c>
      <c r="AG6075">
        <v>21856</v>
      </c>
      <c r="AH6075">
        <v>15069</v>
      </c>
      <c r="AI6075">
        <v>22390</v>
      </c>
      <c r="AJ6075">
        <v>48705</v>
      </c>
      <c r="AK6075">
        <v>47450</v>
      </c>
      <c r="AL6075">
        <v>25048</v>
      </c>
      <c r="AM6075">
        <v>48664</v>
      </c>
    </row>
    <row r="6076" spans="1:39" x14ac:dyDescent="0.15">
      <c r="A6076" t="s">
        <v>55</v>
      </c>
      <c r="B6076">
        <v>30</v>
      </c>
      <c r="C6076">
        <v>1</v>
      </c>
      <c r="D6076">
        <v>1</v>
      </c>
      <c r="E6076" t="s">
        <v>31</v>
      </c>
      <c r="F6076" t="s">
        <v>206</v>
      </c>
      <c r="G6076">
        <v>239</v>
      </c>
      <c r="H6076">
        <v>1373</v>
      </c>
      <c r="I6076">
        <v>3630</v>
      </c>
      <c r="J6076">
        <v>211310.66</v>
      </c>
      <c r="K6076">
        <v>174096.56</v>
      </c>
      <c r="L6076">
        <v>150921.54</v>
      </c>
      <c r="M6076">
        <v>56972.898999999998</v>
      </c>
      <c r="N6076">
        <v>88</v>
      </c>
      <c r="O6076">
        <v>442</v>
      </c>
      <c r="P6076">
        <v>1262</v>
      </c>
      <c r="Q6076">
        <v>75817.179999999993</v>
      </c>
      <c r="R6076">
        <v>61012.07</v>
      </c>
      <c r="S6076">
        <v>46403.09</v>
      </c>
      <c r="T6076">
        <v>22441.3158</v>
      </c>
      <c r="U6076">
        <v>151</v>
      </c>
      <c r="V6076">
        <v>931</v>
      </c>
      <c r="W6076">
        <v>2368</v>
      </c>
      <c r="X6076">
        <v>135493.48000000001</v>
      </c>
      <c r="Y6076">
        <v>113084.49</v>
      </c>
      <c r="Z6076">
        <v>104518.45</v>
      </c>
      <c r="AA6076">
        <v>34531.583200000001</v>
      </c>
      <c r="AB6076">
        <v>224</v>
      </c>
      <c r="AC6076">
        <v>230</v>
      </c>
      <c r="AD6076">
        <v>116</v>
      </c>
      <c r="AE6076">
        <v>232</v>
      </c>
      <c r="AF6076">
        <v>85</v>
      </c>
      <c r="AG6076">
        <v>84</v>
      </c>
      <c r="AH6076">
        <v>53</v>
      </c>
      <c r="AI6076">
        <v>85</v>
      </c>
      <c r="AJ6076">
        <v>139</v>
      </c>
      <c r="AK6076">
        <v>146</v>
      </c>
      <c r="AL6076">
        <v>63</v>
      </c>
      <c r="AM6076">
        <v>147</v>
      </c>
    </row>
    <row r="6077" spans="1:39" x14ac:dyDescent="0.15">
      <c r="A6077" t="s">
        <v>55</v>
      </c>
      <c r="B6077">
        <v>30</v>
      </c>
      <c r="C6077">
        <v>1</v>
      </c>
      <c r="D6077">
        <v>1</v>
      </c>
      <c r="E6077" t="s">
        <v>32</v>
      </c>
      <c r="F6077" t="s">
        <v>206</v>
      </c>
      <c r="G6077">
        <v>8460</v>
      </c>
      <c r="H6077">
        <v>46512</v>
      </c>
      <c r="I6077">
        <v>135026</v>
      </c>
      <c r="J6077">
        <v>8088380.5599999996</v>
      </c>
      <c r="K6077">
        <v>6421723.7599999998</v>
      </c>
      <c r="L6077">
        <v>5900698.0899999999</v>
      </c>
      <c r="M6077">
        <v>2066342.7416999999</v>
      </c>
      <c r="N6077">
        <v>1379</v>
      </c>
      <c r="O6077">
        <v>7224</v>
      </c>
      <c r="P6077">
        <v>22990</v>
      </c>
      <c r="Q6077">
        <v>1357521.12</v>
      </c>
      <c r="R6077">
        <v>1076287.1200000001</v>
      </c>
      <c r="S6077">
        <v>874427.84</v>
      </c>
      <c r="T6077">
        <v>386229.63679999998</v>
      </c>
      <c r="U6077">
        <v>7081</v>
      </c>
      <c r="V6077">
        <v>39288</v>
      </c>
      <c r="W6077">
        <v>112036</v>
      </c>
      <c r="X6077">
        <v>6730859.4400000004</v>
      </c>
      <c r="Y6077">
        <v>5345436.6399999997</v>
      </c>
      <c r="Z6077">
        <v>5026270.25</v>
      </c>
      <c r="AA6077">
        <v>1680113.1048999999</v>
      </c>
      <c r="AB6077">
        <v>8268</v>
      </c>
      <c r="AC6077">
        <v>7915</v>
      </c>
      <c r="AD6077">
        <v>4644</v>
      </c>
      <c r="AE6077">
        <v>7847</v>
      </c>
      <c r="AF6077">
        <v>1357</v>
      </c>
      <c r="AG6077">
        <v>1243</v>
      </c>
      <c r="AH6077">
        <v>853</v>
      </c>
      <c r="AI6077">
        <v>1287</v>
      </c>
      <c r="AJ6077">
        <v>6911</v>
      </c>
      <c r="AK6077">
        <v>6672</v>
      </c>
      <c r="AL6077">
        <v>3791</v>
      </c>
      <c r="AM6077">
        <v>6560</v>
      </c>
    </row>
    <row r="6078" spans="1:39" x14ac:dyDescent="0.15">
      <c r="A6078" t="s">
        <v>55</v>
      </c>
      <c r="B6078">
        <v>30</v>
      </c>
      <c r="C6078">
        <v>1</v>
      </c>
      <c r="D6078">
        <v>2</v>
      </c>
      <c r="E6078" t="s">
        <v>28</v>
      </c>
      <c r="F6078" t="s">
        <v>206</v>
      </c>
      <c r="G6078">
        <v>26173</v>
      </c>
      <c r="H6078">
        <v>84663</v>
      </c>
      <c r="I6078">
        <v>315164</v>
      </c>
      <c r="J6078">
        <v>19606402.48</v>
      </c>
      <c r="K6078">
        <v>16416769.83</v>
      </c>
      <c r="L6078">
        <v>13854584.359999999</v>
      </c>
      <c r="M6078">
        <v>5151917.8598999996</v>
      </c>
      <c r="N6078">
        <v>12895</v>
      </c>
      <c r="O6078">
        <v>39398</v>
      </c>
      <c r="P6078">
        <v>161875</v>
      </c>
      <c r="Q6078">
        <v>10118197.800000001</v>
      </c>
      <c r="R6078">
        <v>8305671</v>
      </c>
      <c r="S6078">
        <v>6317082.9299999997</v>
      </c>
      <c r="T6078">
        <v>2832170.5192999998</v>
      </c>
      <c r="U6078">
        <v>13278</v>
      </c>
      <c r="V6078">
        <v>45265</v>
      </c>
      <c r="W6078">
        <v>153289</v>
      </c>
      <c r="X6078">
        <v>9488204.6799999997</v>
      </c>
      <c r="Y6078">
        <v>8111098.8300000001</v>
      </c>
      <c r="Z6078">
        <v>7537501.4299999997</v>
      </c>
      <c r="AA6078">
        <v>2319747.3406000002</v>
      </c>
      <c r="AB6078">
        <v>25124</v>
      </c>
      <c r="AC6078">
        <v>24174</v>
      </c>
      <c r="AD6078">
        <v>12004</v>
      </c>
      <c r="AE6078">
        <v>23310</v>
      </c>
      <c r="AF6078">
        <v>12367</v>
      </c>
      <c r="AG6078">
        <v>12375</v>
      </c>
      <c r="AH6078">
        <v>6614</v>
      </c>
      <c r="AI6078">
        <v>11863</v>
      </c>
      <c r="AJ6078">
        <v>12757</v>
      </c>
      <c r="AK6078">
        <v>11799</v>
      </c>
      <c r="AL6078">
        <v>5390</v>
      </c>
      <c r="AM6078">
        <v>11447</v>
      </c>
    </row>
    <row r="6079" spans="1:39" x14ac:dyDescent="0.15">
      <c r="A6079" t="s">
        <v>55</v>
      </c>
      <c r="B6079">
        <v>30</v>
      </c>
      <c r="C6079">
        <v>1</v>
      </c>
      <c r="D6079">
        <v>2</v>
      </c>
      <c r="E6079" t="s">
        <v>30</v>
      </c>
      <c r="F6079" t="s">
        <v>206</v>
      </c>
      <c r="G6079">
        <v>3207</v>
      </c>
      <c r="H6079">
        <v>10641</v>
      </c>
      <c r="I6079">
        <v>39429</v>
      </c>
      <c r="J6079">
        <v>2442319.35</v>
      </c>
      <c r="K6079">
        <v>2021956.56</v>
      </c>
      <c r="L6079">
        <v>1687846.54</v>
      </c>
      <c r="M6079">
        <v>645482.98129999998</v>
      </c>
      <c r="N6079">
        <v>1512</v>
      </c>
      <c r="O6079">
        <v>4727</v>
      </c>
      <c r="P6079">
        <v>19483</v>
      </c>
      <c r="Q6079">
        <v>1202171.97</v>
      </c>
      <c r="R6079">
        <v>972731.9</v>
      </c>
      <c r="S6079">
        <v>716906.52</v>
      </c>
      <c r="T6079">
        <v>342520.16989999998</v>
      </c>
      <c r="U6079">
        <v>1695</v>
      </c>
      <c r="V6079">
        <v>5914</v>
      </c>
      <c r="W6079">
        <v>19946</v>
      </c>
      <c r="X6079">
        <v>1240147.3799999999</v>
      </c>
      <c r="Y6079">
        <v>1049224.6599999999</v>
      </c>
      <c r="Z6079">
        <v>970940.02</v>
      </c>
      <c r="AA6079">
        <v>302962.81140000001</v>
      </c>
      <c r="AB6079">
        <v>3013</v>
      </c>
      <c r="AC6079">
        <v>3020</v>
      </c>
      <c r="AD6079">
        <v>1421</v>
      </c>
      <c r="AE6079">
        <v>3136</v>
      </c>
      <c r="AF6079">
        <v>1422</v>
      </c>
      <c r="AG6079">
        <v>1455</v>
      </c>
      <c r="AH6079">
        <v>794</v>
      </c>
      <c r="AI6079">
        <v>1477</v>
      </c>
      <c r="AJ6079">
        <v>1591</v>
      </c>
      <c r="AK6079">
        <v>1565</v>
      </c>
      <c r="AL6079">
        <v>627</v>
      </c>
      <c r="AM6079">
        <v>1659</v>
      </c>
    </row>
    <row r="6080" spans="1:39" x14ac:dyDescent="0.15">
      <c r="A6080" t="s">
        <v>55</v>
      </c>
      <c r="B6080">
        <v>30</v>
      </c>
      <c r="C6080">
        <v>1</v>
      </c>
      <c r="D6080">
        <v>2</v>
      </c>
      <c r="E6080" t="s">
        <v>29</v>
      </c>
      <c r="F6080" t="s">
        <v>206</v>
      </c>
      <c r="G6080">
        <v>15529</v>
      </c>
      <c r="H6080">
        <v>55195</v>
      </c>
      <c r="I6080">
        <v>205073</v>
      </c>
      <c r="J6080">
        <v>12686334.279999999</v>
      </c>
      <c r="K6080">
        <v>10024519.02</v>
      </c>
      <c r="L6080">
        <v>8747732.3599999994</v>
      </c>
      <c r="M6080">
        <v>3289354.6795999999</v>
      </c>
      <c r="N6080">
        <v>4983</v>
      </c>
      <c r="O6080">
        <v>15909</v>
      </c>
      <c r="P6080">
        <v>67419</v>
      </c>
      <c r="Q6080">
        <v>4197966</v>
      </c>
      <c r="R6080">
        <v>3281951.52</v>
      </c>
      <c r="S6080">
        <v>2536310.54</v>
      </c>
      <c r="T6080">
        <v>1202159.2559</v>
      </c>
      <c r="U6080">
        <v>10546</v>
      </c>
      <c r="V6080">
        <v>39286</v>
      </c>
      <c r="W6080">
        <v>137654</v>
      </c>
      <c r="X6080">
        <v>8488368.2799999993</v>
      </c>
      <c r="Y6080">
        <v>6742567.5</v>
      </c>
      <c r="Z6080">
        <v>6211421.8200000003</v>
      </c>
      <c r="AA6080">
        <v>2087195.4236999999</v>
      </c>
      <c r="AB6080">
        <v>14959</v>
      </c>
      <c r="AC6080">
        <v>14564</v>
      </c>
      <c r="AD6080">
        <v>6929</v>
      </c>
      <c r="AE6080">
        <v>15070</v>
      </c>
      <c r="AF6080">
        <v>4833</v>
      </c>
      <c r="AG6080">
        <v>4665</v>
      </c>
      <c r="AH6080">
        <v>2610</v>
      </c>
      <c r="AI6080">
        <v>4843</v>
      </c>
      <c r="AJ6080">
        <v>10126</v>
      </c>
      <c r="AK6080">
        <v>9899</v>
      </c>
      <c r="AL6080">
        <v>4319</v>
      </c>
      <c r="AM6080">
        <v>10227</v>
      </c>
    </row>
    <row r="6081" spans="1:39" x14ac:dyDescent="0.15">
      <c r="A6081" t="s">
        <v>55</v>
      </c>
      <c r="B6081">
        <v>30</v>
      </c>
      <c r="C6081">
        <v>1</v>
      </c>
      <c r="D6081">
        <v>2</v>
      </c>
      <c r="E6081" t="s">
        <v>31</v>
      </c>
      <c r="F6081" t="s">
        <v>206</v>
      </c>
      <c r="G6081">
        <v>31</v>
      </c>
      <c r="H6081">
        <v>162</v>
      </c>
      <c r="I6081">
        <v>464</v>
      </c>
      <c r="J6081">
        <v>27031.68</v>
      </c>
      <c r="K6081">
        <v>21589.85</v>
      </c>
      <c r="L6081">
        <v>17808.150000000001</v>
      </c>
      <c r="M6081">
        <v>7244.9865</v>
      </c>
      <c r="N6081">
        <v>11</v>
      </c>
      <c r="O6081">
        <v>52</v>
      </c>
      <c r="P6081">
        <v>156</v>
      </c>
      <c r="Q6081">
        <v>9850.35</v>
      </c>
      <c r="R6081">
        <v>7453.03</v>
      </c>
      <c r="S6081">
        <v>4417.01</v>
      </c>
      <c r="T6081">
        <v>2820.7132000000001</v>
      </c>
      <c r="U6081">
        <v>20</v>
      </c>
      <c r="V6081">
        <v>110</v>
      </c>
      <c r="W6081">
        <v>308</v>
      </c>
      <c r="X6081">
        <v>17181.330000000002</v>
      </c>
      <c r="Y6081">
        <v>14136.82</v>
      </c>
      <c r="Z6081">
        <v>13391.14</v>
      </c>
      <c r="AA6081">
        <v>4424.2732999999998</v>
      </c>
      <c r="AB6081">
        <v>29</v>
      </c>
      <c r="AC6081">
        <v>28</v>
      </c>
      <c r="AD6081">
        <v>9</v>
      </c>
      <c r="AE6081">
        <v>31</v>
      </c>
      <c r="AF6081">
        <v>11</v>
      </c>
      <c r="AG6081">
        <v>9</v>
      </c>
      <c r="AH6081">
        <v>4</v>
      </c>
      <c r="AI6081">
        <v>11</v>
      </c>
      <c r="AJ6081">
        <v>18</v>
      </c>
      <c r="AK6081">
        <v>19</v>
      </c>
      <c r="AL6081">
        <v>5</v>
      </c>
      <c r="AM6081">
        <v>20</v>
      </c>
    </row>
    <row r="6082" spans="1:39" x14ac:dyDescent="0.15">
      <c r="A6082" t="s">
        <v>55</v>
      </c>
      <c r="B6082">
        <v>30</v>
      </c>
      <c r="C6082">
        <v>1</v>
      </c>
      <c r="D6082">
        <v>2</v>
      </c>
      <c r="E6082" t="s">
        <v>32</v>
      </c>
      <c r="F6082" t="s">
        <v>206</v>
      </c>
      <c r="G6082">
        <v>5986</v>
      </c>
      <c r="H6082">
        <v>24491</v>
      </c>
      <c r="I6082">
        <v>83943</v>
      </c>
      <c r="J6082">
        <v>5176281.78</v>
      </c>
      <c r="K6082">
        <v>4041811.69</v>
      </c>
      <c r="L6082">
        <v>3676052.97</v>
      </c>
      <c r="M6082">
        <v>1295800.8232</v>
      </c>
      <c r="N6082">
        <v>876</v>
      </c>
      <c r="O6082">
        <v>3624</v>
      </c>
      <c r="P6082">
        <v>12590</v>
      </c>
      <c r="Q6082">
        <v>788214.91</v>
      </c>
      <c r="R6082">
        <v>614826.71</v>
      </c>
      <c r="S6082">
        <v>471648.27</v>
      </c>
      <c r="T6082">
        <v>216294.75440000001</v>
      </c>
      <c r="U6082">
        <v>5110</v>
      </c>
      <c r="V6082">
        <v>20867</v>
      </c>
      <c r="W6082">
        <v>71353</v>
      </c>
      <c r="X6082">
        <v>4388066.87</v>
      </c>
      <c r="Y6082">
        <v>3426984.98</v>
      </c>
      <c r="Z6082">
        <v>3204404.7</v>
      </c>
      <c r="AA6082">
        <v>1079506.0688</v>
      </c>
      <c r="AB6082">
        <v>5780</v>
      </c>
      <c r="AC6082">
        <v>5462</v>
      </c>
      <c r="AD6082">
        <v>2888</v>
      </c>
      <c r="AE6082">
        <v>5464</v>
      </c>
      <c r="AF6082">
        <v>850</v>
      </c>
      <c r="AG6082">
        <v>750</v>
      </c>
      <c r="AH6082">
        <v>424</v>
      </c>
      <c r="AI6082">
        <v>845</v>
      </c>
      <c r="AJ6082">
        <v>4930</v>
      </c>
      <c r="AK6082">
        <v>4712</v>
      </c>
      <c r="AL6082">
        <v>2464</v>
      </c>
      <c r="AM6082">
        <v>4619</v>
      </c>
    </row>
    <row r="6083" spans="1:39" x14ac:dyDescent="0.15">
      <c r="A6083" t="s">
        <v>55</v>
      </c>
      <c r="B6083">
        <v>30</v>
      </c>
      <c r="C6083">
        <v>2</v>
      </c>
      <c r="D6083">
        <v>0</v>
      </c>
      <c r="E6083" t="s">
        <v>28</v>
      </c>
      <c r="F6083" t="s">
        <v>206</v>
      </c>
      <c r="G6083">
        <v>8451</v>
      </c>
      <c r="H6083">
        <v>42155</v>
      </c>
      <c r="I6083">
        <v>129141</v>
      </c>
      <c r="J6083">
        <v>7481737.2800000003</v>
      </c>
      <c r="K6083">
        <v>5889841.1399999997</v>
      </c>
      <c r="L6083">
        <v>4863445.1500000004</v>
      </c>
      <c r="M6083">
        <v>2082078.0497999999</v>
      </c>
      <c r="N6083">
        <v>8451</v>
      </c>
      <c r="O6083">
        <v>19853</v>
      </c>
      <c r="P6083">
        <v>67813</v>
      </c>
      <c r="Q6083">
        <v>3794562.71</v>
      </c>
      <c r="R6083">
        <v>2859368.39</v>
      </c>
      <c r="S6083">
        <v>2036066.25</v>
      </c>
      <c r="T6083">
        <v>1148225.1183</v>
      </c>
      <c r="U6083">
        <v>8451</v>
      </c>
      <c r="V6083">
        <v>22302</v>
      </c>
      <c r="W6083">
        <v>61328</v>
      </c>
      <c r="X6083">
        <v>3687174.57</v>
      </c>
      <c r="Y6083">
        <v>3030472.75</v>
      </c>
      <c r="Z6083">
        <v>2827378.9</v>
      </c>
      <c r="AA6083">
        <v>933852.93149999995</v>
      </c>
      <c r="AB6083">
        <v>8309</v>
      </c>
      <c r="AC6083">
        <v>8342</v>
      </c>
      <c r="AD6083">
        <v>6870</v>
      </c>
      <c r="AE6083">
        <v>7294</v>
      </c>
      <c r="AF6083">
        <v>8309</v>
      </c>
      <c r="AG6083">
        <v>8342</v>
      </c>
      <c r="AH6083">
        <v>6870</v>
      </c>
      <c r="AI6083">
        <v>7294</v>
      </c>
      <c r="AJ6083">
        <v>8309</v>
      </c>
      <c r="AK6083">
        <v>8342</v>
      </c>
      <c r="AL6083">
        <v>6870</v>
      </c>
      <c r="AM6083">
        <v>7294</v>
      </c>
    </row>
    <row r="6084" spans="1:39" x14ac:dyDescent="0.15">
      <c r="A6084" t="s">
        <v>55</v>
      </c>
      <c r="B6084">
        <v>30</v>
      </c>
      <c r="C6084">
        <v>2</v>
      </c>
      <c r="D6084">
        <v>0</v>
      </c>
      <c r="E6084" t="s">
        <v>30</v>
      </c>
      <c r="F6084" t="s">
        <v>206</v>
      </c>
      <c r="G6084">
        <v>8</v>
      </c>
      <c r="H6084">
        <v>37</v>
      </c>
      <c r="I6084">
        <v>107</v>
      </c>
      <c r="J6084">
        <v>6289.85</v>
      </c>
      <c r="K6084">
        <v>5115.9799999999996</v>
      </c>
      <c r="L6084">
        <v>4159.2</v>
      </c>
      <c r="M6084">
        <v>1732.2491</v>
      </c>
      <c r="N6084">
        <v>8</v>
      </c>
      <c r="O6084">
        <v>18</v>
      </c>
      <c r="P6084">
        <v>48</v>
      </c>
      <c r="Q6084">
        <v>3160.8</v>
      </c>
      <c r="R6084">
        <v>2528.1999999999998</v>
      </c>
      <c r="S6084">
        <v>2079.48</v>
      </c>
      <c r="T6084">
        <v>875.00480000000005</v>
      </c>
      <c r="U6084">
        <v>8</v>
      </c>
      <c r="V6084">
        <v>19</v>
      </c>
      <c r="W6084">
        <v>59</v>
      </c>
      <c r="X6084">
        <v>3129.05</v>
      </c>
      <c r="Y6084">
        <v>2587.7800000000002</v>
      </c>
      <c r="Z6084">
        <v>2079.7199999999998</v>
      </c>
      <c r="AA6084">
        <v>857.24429999999995</v>
      </c>
      <c r="AB6084">
        <v>8</v>
      </c>
      <c r="AC6084">
        <v>8</v>
      </c>
      <c r="AD6084">
        <v>4</v>
      </c>
      <c r="AE6084">
        <v>8</v>
      </c>
      <c r="AF6084">
        <v>8</v>
      </c>
      <c r="AG6084">
        <v>8</v>
      </c>
      <c r="AH6084">
        <v>4</v>
      </c>
      <c r="AI6084">
        <v>8</v>
      </c>
      <c r="AJ6084">
        <v>8</v>
      </c>
      <c r="AK6084">
        <v>8</v>
      </c>
      <c r="AL6084">
        <v>4</v>
      </c>
      <c r="AM6084">
        <v>8</v>
      </c>
    </row>
    <row r="6085" spans="1:39" x14ac:dyDescent="0.15">
      <c r="A6085" t="s">
        <v>55</v>
      </c>
      <c r="B6085">
        <v>30</v>
      </c>
      <c r="C6085">
        <v>2</v>
      </c>
      <c r="D6085">
        <v>0</v>
      </c>
      <c r="E6085" t="s">
        <v>29</v>
      </c>
      <c r="F6085" t="s">
        <v>206</v>
      </c>
      <c r="G6085">
        <v>192</v>
      </c>
      <c r="H6085">
        <v>1183</v>
      </c>
      <c r="I6085">
        <v>3395</v>
      </c>
      <c r="J6085">
        <v>201934.54</v>
      </c>
      <c r="K6085">
        <v>148109.35999999999</v>
      </c>
      <c r="L6085">
        <v>121983.3</v>
      </c>
      <c r="M6085">
        <v>59076.418899999997</v>
      </c>
      <c r="N6085">
        <v>192</v>
      </c>
      <c r="O6085">
        <v>590</v>
      </c>
      <c r="P6085">
        <v>1846</v>
      </c>
      <c r="Q6085">
        <v>107211.52</v>
      </c>
      <c r="R6085">
        <v>76397.5</v>
      </c>
      <c r="S6085">
        <v>56246.16</v>
      </c>
      <c r="T6085">
        <v>34503.783900000002</v>
      </c>
      <c r="U6085">
        <v>192</v>
      </c>
      <c r="V6085">
        <v>593</v>
      </c>
      <c r="W6085">
        <v>1549</v>
      </c>
      <c r="X6085">
        <v>94723.02</v>
      </c>
      <c r="Y6085">
        <v>71711.86</v>
      </c>
      <c r="Z6085">
        <v>65737.14</v>
      </c>
      <c r="AA6085">
        <v>24572.634999999998</v>
      </c>
      <c r="AB6085">
        <v>190</v>
      </c>
      <c r="AC6085">
        <v>190</v>
      </c>
      <c r="AD6085">
        <v>167</v>
      </c>
      <c r="AE6085">
        <v>178</v>
      </c>
      <c r="AF6085">
        <v>190</v>
      </c>
      <c r="AG6085">
        <v>190</v>
      </c>
      <c r="AH6085">
        <v>167</v>
      </c>
      <c r="AI6085">
        <v>178</v>
      </c>
      <c r="AJ6085">
        <v>190</v>
      </c>
      <c r="AK6085">
        <v>190</v>
      </c>
      <c r="AL6085">
        <v>167</v>
      </c>
      <c r="AM6085">
        <v>178</v>
      </c>
    </row>
    <row r="6086" spans="1:39" x14ac:dyDescent="0.15">
      <c r="A6086" t="s">
        <v>55</v>
      </c>
      <c r="B6086">
        <v>30</v>
      </c>
      <c r="C6086">
        <v>2</v>
      </c>
      <c r="D6086">
        <v>0</v>
      </c>
      <c r="E6086" t="s">
        <v>31</v>
      </c>
      <c r="F6086" t="s">
        <v>206</v>
      </c>
      <c r="G6086">
        <v>1</v>
      </c>
      <c r="H6086">
        <v>2</v>
      </c>
      <c r="I6086">
        <v>15</v>
      </c>
      <c r="J6086">
        <v>529.85</v>
      </c>
      <c r="K6086">
        <v>416.37</v>
      </c>
      <c r="L6086">
        <v>416.37</v>
      </c>
      <c r="M6086">
        <v>188.85550000000001</v>
      </c>
      <c r="N6086">
        <v>1</v>
      </c>
      <c r="O6086">
        <v>1</v>
      </c>
      <c r="P6086">
        <v>13</v>
      </c>
      <c r="Q6086">
        <v>429.87</v>
      </c>
      <c r="R6086">
        <v>346.38</v>
      </c>
      <c r="S6086">
        <v>346.38</v>
      </c>
      <c r="T6086">
        <v>162.87549999999999</v>
      </c>
      <c r="U6086">
        <v>1</v>
      </c>
      <c r="V6086">
        <v>1</v>
      </c>
      <c r="W6086">
        <v>2</v>
      </c>
      <c r="X6086">
        <v>99.98</v>
      </c>
      <c r="Y6086">
        <v>69.989999999999995</v>
      </c>
      <c r="Z6086">
        <v>69.989999999999995</v>
      </c>
      <c r="AA6086">
        <v>25.98</v>
      </c>
      <c r="AB6086">
        <v>1</v>
      </c>
      <c r="AC6086">
        <v>1</v>
      </c>
      <c r="AD6086">
        <v>0</v>
      </c>
      <c r="AE6086">
        <v>1</v>
      </c>
      <c r="AF6086">
        <v>1</v>
      </c>
      <c r="AG6086">
        <v>1</v>
      </c>
      <c r="AH6086">
        <v>0</v>
      </c>
      <c r="AI6086">
        <v>1</v>
      </c>
      <c r="AJ6086">
        <v>1</v>
      </c>
      <c r="AK6086">
        <v>1</v>
      </c>
      <c r="AL6086">
        <v>0</v>
      </c>
      <c r="AM6086">
        <v>1</v>
      </c>
    </row>
    <row r="6087" spans="1:39" x14ac:dyDescent="0.15">
      <c r="A6087" t="s">
        <v>55</v>
      </c>
      <c r="B6087">
        <v>30</v>
      </c>
      <c r="C6087">
        <v>2</v>
      </c>
      <c r="D6087">
        <v>0</v>
      </c>
      <c r="E6087" t="s">
        <v>32</v>
      </c>
      <c r="F6087" t="s">
        <v>206</v>
      </c>
      <c r="G6087">
        <v>5175</v>
      </c>
      <c r="H6087">
        <v>30604</v>
      </c>
      <c r="I6087">
        <v>95270</v>
      </c>
      <c r="J6087">
        <v>5480092.3899999997</v>
      </c>
      <c r="K6087">
        <v>4064392.39</v>
      </c>
      <c r="L6087">
        <v>3508183.88</v>
      </c>
      <c r="M6087">
        <v>1502898.443</v>
      </c>
      <c r="N6087">
        <v>5175</v>
      </c>
      <c r="O6087">
        <v>12082</v>
      </c>
      <c r="P6087">
        <v>38573</v>
      </c>
      <c r="Q6087">
        <v>2104452.6800000002</v>
      </c>
      <c r="R6087">
        <v>1509689.39</v>
      </c>
      <c r="S6087">
        <v>1107513.3999999999</v>
      </c>
      <c r="T6087">
        <v>649691.35389999999</v>
      </c>
      <c r="U6087">
        <v>5175</v>
      </c>
      <c r="V6087">
        <v>18522</v>
      </c>
      <c r="W6087">
        <v>56697</v>
      </c>
      <c r="X6087">
        <v>3375639.71</v>
      </c>
      <c r="Y6087">
        <v>2554703</v>
      </c>
      <c r="Z6087">
        <v>2400670.48</v>
      </c>
      <c r="AA6087">
        <v>853207.08909999998</v>
      </c>
      <c r="AB6087">
        <v>5127</v>
      </c>
      <c r="AC6087">
        <v>5046</v>
      </c>
      <c r="AD6087">
        <v>4406</v>
      </c>
      <c r="AE6087">
        <v>4784</v>
      </c>
      <c r="AF6087">
        <v>5127</v>
      </c>
      <c r="AG6087">
        <v>5046</v>
      </c>
      <c r="AH6087">
        <v>4406</v>
      </c>
      <c r="AI6087">
        <v>4784</v>
      </c>
      <c r="AJ6087">
        <v>5127</v>
      </c>
      <c r="AK6087">
        <v>5046</v>
      </c>
      <c r="AL6087">
        <v>4406</v>
      </c>
      <c r="AM6087">
        <v>4784</v>
      </c>
    </row>
    <row r="6088" spans="1:39" x14ac:dyDescent="0.15">
      <c r="A6088" t="s">
        <v>55</v>
      </c>
      <c r="B6088">
        <v>30</v>
      </c>
      <c r="C6088">
        <v>2</v>
      </c>
      <c r="D6088">
        <v>1</v>
      </c>
      <c r="E6088" t="s">
        <v>28</v>
      </c>
      <c r="F6088" t="s">
        <v>206</v>
      </c>
      <c r="G6088">
        <v>38264</v>
      </c>
      <c r="H6088">
        <v>236295</v>
      </c>
      <c r="I6088">
        <v>636815</v>
      </c>
      <c r="J6088">
        <v>35895558.560000002</v>
      </c>
      <c r="K6088">
        <v>29380530</v>
      </c>
      <c r="L6088">
        <v>24974027.870000001</v>
      </c>
      <c r="M6088">
        <v>10037660.8813</v>
      </c>
      <c r="N6088">
        <v>38264</v>
      </c>
      <c r="O6088">
        <v>107624</v>
      </c>
      <c r="P6088">
        <v>324519</v>
      </c>
      <c r="Q6088">
        <v>17759153.34</v>
      </c>
      <c r="R6088">
        <v>13994374.279999999</v>
      </c>
      <c r="S6088">
        <v>10464380.859999999</v>
      </c>
      <c r="T6088">
        <v>5409648.7493000003</v>
      </c>
      <c r="U6088">
        <v>38264</v>
      </c>
      <c r="V6088">
        <v>128671</v>
      </c>
      <c r="W6088">
        <v>312296</v>
      </c>
      <c r="X6088">
        <v>18136405.219999999</v>
      </c>
      <c r="Y6088">
        <v>15386155.720000001</v>
      </c>
      <c r="Z6088">
        <v>14509647.01</v>
      </c>
      <c r="AA6088">
        <v>4628012.1320000002</v>
      </c>
      <c r="AB6088">
        <v>37013</v>
      </c>
      <c r="AC6088">
        <v>37877</v>
      </c>
      <c r="AD6088">
        <v>25718</v>
      </c>
      <c r="AE6088">
        <v>36555</v>
      </c>
      <c r="AF6088">
        <v>37013</v>
      </c>
      <c r="AG6088">
        <v>37877</v>
      </c>
      <c r="AH6088">
        <v>25718</v>
      </c>
      <c r="AI6088">
        <v>36555</v>
      </c>
      <c r="AJ6088">
        <v>37013</v>
      </c>
      <c r="AK6088">
        <v>37877</v>
      </c>
      <c r="AL6088">
        <v>25718</v>
      </c>
      <c r="AM6088">
        <v>36555</v>
      </c>
    </row>
    <row r="6089" spans="1:39" x14ac:dyDescent="0.15">
      <c r="A6089" t="s">
        <v>55</v>
      </c>
      <c r="B6089">
        <v>30</v>
      </c>
      <c r="C6089">
        <v>2</v>
      </c>
      <c r="D6089">
        <v>1</v>
      </c>
      <c r="E6089" t="s">
        <v>30</v>
      </c>
      <c r="F6089" t="s">
        <v>206</v>
      </c>
      <c r="G6089">
        <v>5330</v>
      </c>
      <c r="H6089">
        <v>34402</v>
      </c>
      <c r="I6089">
        <v>90821</v>
      </c>
      <c r="J6089">
        <v>5166601.0999999996</v>
      </c>
      <c r="K6089">
        <v>4195379.88</v>
      </c>
      <c r="L6089">
        <v>3519452.05</v>
      </c>
      <c r="M6089">
        <v>1437174.4134</v>
      </c>
      <c r="N6089">
        <v>5330</v>
      </c>
      <c r="O6089">
        <v>14714</v>
      </c>
      <c r="P6089">
        <v>43239</v>
      </c>
      <c r="Q6089">
        <v>2392512.7200000002</v>
      </c>
      <c r="R6089">
        <v>1882567.45</v>
      </c>
      <c r="S6089">
        <v>1365167.77</v>
      </c>
      <c r="T6089">
        <v>729508.65190000006</v>
      </c>
      <c r="U6089">
        <v>5330</v>
      </c>
      <c r="V6089">
        <v>19688</v>
      </c>
      <c r="W6089">
        <v>47582</v>
      </c>
      <c r="X6089">
        <v>2774088.38</v>
      </c>
      <c r="Y6089">
        <v>2312812.4300000002</v>
      </c>
      <c r="Z6089">
        <v>2154284.2799999998</v>
      </c>
      <c r="AA6089">
        <v>707665.76150000002</v>
      </c>
      <c r="AB6089">
        <v>5033</v>
      </c>
      <c r="AC6089">
        <v>5288</v>
      </c>
      <c r="AD6089">
        <v>3357</v>
      </c>
      <c r="AE6089">
        <v>5174</v>
      </c>
      <c r="AF6089">
        <v>5033</v>
      </c>
      <c r="AG6089">
        <v>5288</v>
      </c>
      <c r="AH6089">
        <v>3357</v>
      </c>
      <c r="AI6089">
        <v>5174</v>
      </c>
      <c r="AJ6089">
        <v>5033</v>
      </c>
      <c r="AK6089">
        <v>5288</v>
      </c>
      <c r="AL6089">
        <v>3357</v>
      </c>
      <c r="AM6089">
        <v>5174</v>
      </c>
    </row>
    <row r="6090" spans="1:39" x14ac:dyDescent="0.15">
      <c r="A6090" t="s">
        <v>55</v>
      </c>
      <c r="B6090">
        <v>30</v>
      </c>
      <c r="C6090">
        <v>2</v>
      </c>
      <c r="D6090">
        <v>1</v>
      </c>
      <c r="E6090" t="s">
        <v>29</v>
      </c>
      <c r="F6090" t="s">
        <v>206</v>
      </c>
      <c r="G6090">
        <v>68547</v>
      </c>
      <c r="H6090">
        <v>485004</v>
      </c>
      <c r="I6090">
        <v>1319672</v>
      </c>
      <c r="J6090">
        <v>74183211.269999996</v>
      </c>
      <c r="K6090">
        <v>57016303.859999999</v>
      </c>
      <c r="L6090">
        <v>48848240.030000001</v>
      </c>
      <c r="M6090">
        <v>20786435.164700001</v>
      </c>
      <c r="N6090">
        <v>68547</v>
      </c>
      <c r="O6090">
        <v>196982</v>
      </c>
      <c r="P6090">
        <v>591842</v>
      </c>
      <c r="Q6090">
        <v>32210933.640000001</v>
      </c>
      <c r="R6090">
        <v>23968217.640000001</v>
      </c>
      <c r="S6090">
        <v>17924383.460000001</v>
      </c>
      <c r="T6090">
        <v>9994695.7915000003</v>
      </c>
      <c r="U6090">
        <v>68547</v>
      </c>
      <c r="V6090">
        <v>288022</v>
      </c>
      <c r="W6090">
        <v>727830</v>
      </c>
      <c r="X6090">
        <v>41972277.630000003</v>
      </c>
      <c r="Y6090">
        <v>33048086.219999999</v>
      </c>
      <c r="Z6090">
        <v>30923856.57</v>
      </c>
      <c r="AA6090">
        <v>10791739.373199999</v>
      </c>
      <c r="AB6090">
        <v>66053</v>
      </c>
      <c r="AC6090">
        <v>65995</v>
      </c>
      <c r="AD6090">
        <v>46659</v>
      </c>
      <c r="AE6090">
        <v>66735</v>
      </c>
      <c r="AF6090">
        <v>66053</v>
      </c>
      <c r="AG6090">
        <v>65995</v>
      </c>
      <c r="AH6090">
        <v>46659</v>
      </c>
      <c r="AI6090">
        <v>66735</v>
      </c>
      <c r="AJ6090">
        <v>66053</v>
      </c>
      <c r="AK6090">
        <v>65995</v>
      </c>
      <c r="AL6090">
        <v>46659</v>
      </c>
      <c r="AM6090">
        <v>66735</v>
      </c>
    </row>
    <row r="6091" spans="1:39" x14ac:dyDescent="0.15">
      <c r="A6091" t="s">
        <v>55</v>
      </c>
      <c r="B6091">
        <v>30</v>
      </c>
      <c r="C6091">
        <v>2</v>
      </c>
      <c r="D6091">
        <v>1</v>
      </c>
      <c r="E6091" t="s">
        <v>31</v>
      </c>
      <c r="F6091" t="s">
        <v>206</v>
      </c>
      <c r="G6091">
        <v>275</v>
      </c>
      <c r="H6091">
        <v>2024</v>
      </c>
      <c r="I6091">
        <v>5014</v>
      </c>
      <c r="J6091">
        <v>278226.59999999998</v>
      </c>
      <c r="K6091">
        <v>221672.44</v>
      </c>
      <c r="L6091">
        <v>183836.3</v>
      </c>
      <c r="M6091">
        <v>79170.813500000004</v>
      </c>
      <c r="N6091">
        <v>275</v>
      </c>
      <c r="O6091">
        <v>846</v>
      </c>
      <c r="P6091">
        <v>2295</v>
      </c>
      <c r="Q6091">
        <v>123326.15</v>
      </c>
      <c r="R6091">
        <v>96332.68</v>
      </c>
      <c r="S6091">
        <v>68458.19</v>
      </c>
      <c r="T6091">
        <v>38520.515700000004</v>
      </c>
      <c r="U6091">
        <v>275</v>
      </c>
      <c r="V6091">
        <v>1178</v>
      </c>
      <c r="W6091">
        <v>2719</v>
      </c>
      <c r="X6091">
        <v>154900.45000000001</v>
      </c>
      <c r="Y6091">
        <v>125339.76</v>
      </c>
      <c r="Z6091">
        <v>115378.11</v>
      </c>
      <c r="AA6091">
        <v>40650.2978</v>
      </c>
      <c r="AB6091">
        <v>261</v>
      </c>
      <c r="AC6091">
        <v>271</v>
      </c>
      <c r="AD6091">
        <v>171</v>
      </c>
      <c r="AE6091">
        <v>264</v>
      </c>
      <c r="AF6091">
        <v>261</v>
      </c>
      <c r="AG6091">
        <v>271</v>
      </c>
      <c r="AH6091">
        <v>171</v>
      </c>
      <c r="AI6091">
        <v>264</v>
      </c>
      <c r="AJ6091">
        <v>261</v>
      </c>
      <c r="AK6091">
        <v>271</v>
      </c>
      <c r="AL6091">
        <v>171</v>
      </c>
      <c r="AM6091">
        <v>264</v>
      </c>
    </row>
    <row r="6092" spans="1:39" x14ac:dyDescent="0.15">
      <c r="A6092" t="s">
        <v>55</v>
      </c>
      <c r="B6092">
        <v>30</v>
      </c>
      <c r="C6092">
        <v>2</v>
      </c>
      <c r="D6092">
        <v>1</v>
      </c>
      <c r="E6092" t="s">
        <v>32</v>
      </c>
      <c r="F6092" t="s">
        <v>206</v>
      </c>
      <c r="G6092">
        <v>8396</v>
      </c>
      <c r="H6092">
        <v>59383</v>
      </c>
      <c r="I6092">
        <v>161549</v>
      </c>
      <c r="J6092">
        <v>9185122.0700000003</v>
      </c>
      <c r="K6092">
        <v>7108862.5700000003</v>
      </c>
      <c r="L6092">
        <v>6179949.0800000001</v>
      </c>
      <c r="M6092">
        <v>2532779.1145000001</v>
      </c>
      <c r="N6092">
        <v>8396</v>
      </c>
      <c r="O6092">
        <v>23156</v>
      </c>
      <c r="P6092">
        <v>66204</v>
      </c>
      <c r="Q6092">
        <v>3579837.76</v>
      </c>
      <c r="R6092">
        <v>2704162.44</v>
      </c>
      <c r="S6092">
        <v>2027897.65</v>
      </c>
      <c r="T6092">
        <v>1105550.3147</v>
      </c>
      <c r="U6092">
        <v>8396</v>
      </c>
      <c r="V6092">
        <v>36227</v>
      </c>
      <c r="W6092">
        <v>95345</v>
      </c>
      <c r="X6092">
        <v>5605284.3099999996</v>
      </c>
      <c r="Y6092">
        <v>4404700.13</v>
      </c>
      <c r="Z6092">
        <v>4152051.43</v>
      </c>
      <c r="AA6092">
        <v>1427228.7997999999</v>
      </c>
      <c r="AB6092">
        <v>8199</v>
      </c>
      <c r="AC6092">
        <v>8162</v>
      </c>
      <c r="AD6092">
        <v>5881</v>
      </c>
      <c r="AE6092">
        <v>8145</v>
      </c>
      <c r="AF6092">
        <v>8199</v>
      </c>
      <c r="AG6092">
        <v>8162</v>
      </c>
      <c r="AH6092">
        <v>5881</v>
      </c>
      <c r="AI6092">
        <v>8145</v>
      </c>
      <c r="AJ6092">
        <v>8199</v>
      </c>
      <c r="AK6092">
        <v>8162</v>
      </c>
      <c r="AL6092">
        <v>5881</v>
      </c>
      <c r="AM6092">
        <v>8145</v>
      </c>
    </row>
    <row r="6093" spans="1:39" x14ac:dyDescent="0.15">
      <c r="A6093" t="s">
        <v>55</v>
      </c>
      <c r="B6093">
        <v>30</v>
      </c>
      <c r="C6093">
        <v>2</v>
      </c>
      <c r="D6093">
        <v>2</v>
      </c>
      <c r="E6093" t="s">
        <v>28</v>
      </c>
      <c r="F6093" t="s">
        <v>206</v>
      </c>
      <c r="G6093">
        <v>12786</v>
      </c>
      <c r="H6093">
        <v>60955</v>
      </c>
      <c r="I6093">
        <v>182235</v>
      </c>
      <c r="J6093">
        <v>10764160.73</v>
      </c>
      <c r="K6093">
        <v>8740951.1899999995</v>
      </c>
      <c r="L6093">
        <v>7170089.3600000003</v>
      </c>
      <c r="M6093">
        <v>2926602.1795000001</v>
      </c>
      <c r="N6093">
        <v>12786</v>
      </c>
      <c r="O6093">
        <v>27675</v>
      </c>
      <c r="P6093">
        <v>92695</v>
      </c>
      <c r="Q6093">
        <v>5374632.3499999996</v>
      </c>
      <c r="R6093">
        <v>4208969</v>
      </c>
      <c r="S6093">
        <v>2923687.97</v>
      </c>
      <c r="T6093">
        <v>1575977.0530999999</v>
      </c>
      <c r="U6093">
        <v>12786</v>
      </c>
      <c r="V6093">
        <v>33280</v>
      </c>
      <c r="W6093">
        <v>89540</v>
      </c>
      <c r="X6093">
        <v>5389528.3799999999</v>
      </c>
      <c r="Y6093">
        <v>4531982.1900000004</v>
      </c>
      <c r="Z6093">
        <v>4246401.3899999997</v>
      </c>
      <c r="AA6093">
        <v>1350625.1264</v>
      </c>
      <c r="AB6093">
        <v>12276</v>
      </c>
      <c r="AC6093">
        <v>12586</v>
      </c>
      <c r="AD6093">
        <v>7697</v>
      </c>
      <c r="AE6093">
        <v>12100</v>
      </c>
      <c r="AF6093">
        <v>12276</v>
      </c>
      <c r="AG6093">
        <v>12586</v>
      </c>
      <c r="AH6093">
        <v>7697</v>
      </c>
      <c r="AI6093">
        <v>12100</v>
      </c>
      <c r="AJ6093">
        <v>12276</v>
      </c>
      <c r="AK6093">
        <v>12586</v>
      </c>
      <c r="AL6093">
        <v>7697</v>
      </c>
      <c r="AM6093">
        <v>12100</v>
      </c>
    </row>
    <row r="6094" spans="1:39" x14ac:dyDescent="0.15">
      <c r="A6094" t="s">
        <v>55</v>
      </c>
      <c r="B6094">
        <v>30</v>
      </c>
      <c r="C6094">
        <v>2</v>
      </c>
      <c r="D6094">
        <v>2</v>
      </c>
      <c r="E6094" t="s">
        <v>30</v>
      </c>
      <c r="F6094" t="s">
        <v>206</v>
      </c>
      <c r="G6094">
        <v>1531</v>
      </c>
      <c r="H6094">
        <v>7353</v>
      </c>
      <c r="I6094">
        <v>22112</v>
      </c>
      <c r="J6094">
        <v>1308803.6399999999</v>
      </c>
      <c r="K6094">
        <v>1058286.79</v>
      </c>
      <c r="L6094">
        <v>853607.7</v>
      </c>
      <c r="M6094">
        <v>356842.70750000002</v>
      </c>
      <c r="N6094">
        <v>1531</v>
      </c>
      <c r="O6094">
        <v>3164</v>
      </c>
      <c r="P6094">
        <v>10979</v>
      </c>
      <c r="Q6094">
        <v>638484.81000000006</v>
      </c>
      <c r="R6094">
        <v>500381.72</v>
      </c>
      <c r="S6094">
        <v>335959.96</v>
      </c>
      <c r="T6094">
        <v>187998.25829999999</v>
      </c>
      <c r="U6094">
        <v>1531</v>
      </c>
      <c r="V6094">
        <v>4189</v>
      </c>
      <c r="W6094">
        <v>11133</v>
      </c>
      <c r="X6094">
        <v>670318.82999999996</v>
      </c>
      <c r="Y6094">
        <v>557905.06999999995</v>
      </c>
      <c r="Z6094">
        <v>517647.74</v>
      </c>
      <c r="AA6094">
        <v>168844.4492</v>
      </c>
      <c r="AB6094">
        <v>1452</v>
      </c>
      <c r="AC6094">
        <v>1516</v>
      </c>
      <c r="AD6094">
        <v>874</v>
      </c>
      <c r="AE6094">
        <v>1500</v>
      </c>
      <c r="AF6094">
        <v>1452</v>
      </c>
      <c r="AG6094">
        <v>1516</v>
      </c>
      <c r="AH6094">
        <v>874</v>
      </c>
      <c r="AI6094">
        <v>1500</v>
      </c>
      <c r="AJ6094">
        <v>1452</v>
      </c>
      <c r="AK6094">
        <v>1516</v>
      </c>
      <c r="AL6094">
        <v>874</v>
      </c>
      <c r="AM6094">
        <v>1500</v>
      </c>
    </row>
    <row r="6095" spans="1:39" x14ac:dyDescent="0.15">
      <c r="A6095" t="s">
        <v>55</v>
      </c>
      <c r="B6095">
        <v>30</v>
      </c>
      <c r="C6095">
        <v>2</v>
      </c>
      <c r="D6095">
        <v>2</v>
      </c>
      <c r="E6095" t="s">
        <v>29</v>
      </c>
      <c r="F6095" t="s">
        <v>206</v>
      </c>
      <c r="G6095">
        <v>9180</v>
      </c>
      <c r="H6095">
        <v>46746</v>
      </c>
      <c r="I6095">
        <v>147055</v>
      </c>
      <c r="J6095">
        <v>8623176.5600000005</v>
      </c>
      <c r="K6095">
        <v>6621289.8399999999</v>
      </c>
      <c r="L6095">
        <v>5487515.9299999997</v>
      </c>
      <c r="M6095">
        <v>2355198.7777999998</v>
      </c>
      <c r="N6095">
        <v>9180</v>
      </c>
      <c r="O6095">
        <v>19239</v>
      </c>
      <c r="P6095">
        <v>66273</v>
      </c>
      <c r="Q6095">
        <v>3808607.08</v>
      </c>
      <c r="R6095">
        <v>2838662.24</v>
      </c>
      <c r="S6095">
        <v>1974628.34</v>
      </c>
      <c r="T6095">
        <v>1138692.7202999999</v>
      </c>
      <c r="U6095">
        <v>9180</v>
      </c>
      <c r="V6095">
        <v>27507</v>
      </c>
      <c r="W6095">
        <v>80782</v>
      </c>
      <c r="X6095">
        <v>4814569.4800000004</v>
      </c>
      <c r="Y6095">
        <v>3782627.6</v>
      </c>
      <c r="Z6095">
        <v>3512887.59</v>
      </c>
      <c r="AA6095">
        <v>1216506.0575000001</v>
      </c>
      <c r="AB6095">
        <v>8790</v>
      </c>
      <c r="AC6095">
        <v>8921</v>
      </c>
      <c r="AD6095">
        <v>5442</v>
      </c>
      <c r="AE6095">
        <v>8987</v>
      </c>
      <c r="AF6095">
        <v>8790</v>
      </c>
      <c r="AG6095">
        <v>8921</v>
      </c>
      <c r="AH6095">
        <v>5442</v>
      </c>
      <c r="AI6095">
        <v>8987</v>
      </c>
      <c r="AJ6095">
        <v>8790</v>
      </c>
      <c r="AK6095">
        <v>8921</v>
      </c>
      <c r="AL6095">
        <v>5442</v>
      </c>
      <c r="AM6095">
        <v>8987</v>
      </c>
    </row>
    <row r="6096" spans="1:39" x14ac:dyDescent="0.15">
      <c r="A6096" t="s">
        <v>55</v>
      </c>
      <c r="B6096">
        <v>30</v>
      </c>
      <c r="C6096">
        <v>2</v>
      </c>
      <c r="D6096">
        <v>2</v>
      </c>
      <c r="E6096" t="s">
        <v>31</v>
      </c>
      <c r="F6096" t="s">
        <v>206</v>
      </c>
      <c r="G6096">
        <v>22</v>
      </c>
      <c r="H6096">
        <v>111</v>
      </c>
      <c r="I6096">
        <v>318</v>
      </c>
      <c r="J6096">
        <v>18139.689999999999</v>
      </c>
      <c r="K6096">
        <v>14296.43</v>
      </c>
      <c r="L6096">
        <v>11997.49</v>
      </c>
      <c r="M6096">
        <v>5017.7356</v>
      </c>
      <c r="N6096">
        <v>22</v>
      </c>
      <c r="O6096">
        <v>43</v>
      </c>
      <c r="P6096">
        <v>115</v>
      </c>
      <c r="Q6096">
        <v>6594.36</v>
      </c>
      <c r="R6096">
        <v>5127.37</v>
      </c>
      <c r="S6096">
        <v>3613.31</v>
      </c>
      <c r="T6096">
        <v>2068.1579999999999</v>
      </c>
      <c r="U6096">
        <v>22</v>
      </c>
      <c r="V6096">
        <v>68</v>
      </c>
      <c r="W6096">
        <v>203</v>
      </c>
      <c r="X6096">
        <v>11545.33</v>
      </c>
      <c r="Y6096">
        <v>9169.06</v>
      </c>
      <c r="Z6096">
        <v>8384.18</v>
      </c>
      <c r="AA6096">
        <v>2949.5776000000001</v>
      </c>
      <c r="AB6096">
        <v>21</v>
      </c>
      <c r="AC6096">
        <v>22</v>
      </c>
      <c r="AD6096">
        <v>13</v>
      </c>
      <c r="AE6096">
        <v>22</v>
      </c>
      <c r="AF6096">
        <v>21</v>
      </c>
      <c r="AG6096">
        <v>22</v>
      </c>
      <c r="AH6096">
        <v>13</v>
      </c>
      <c r="AI6096">
        <v>22</v>
      </c>
      <c r="AJ6096">
        <v>21</v>
      </c>
      <c r="AK6096">
        <v>22</v>
      </c>
      <c r="AL6096">
        <v>13</v>
      </c>
      <c r="AM6096">
        <v>22</v>
      </c>
    </row>
    <row r="6097" spans="1:39" x14ac:dyDescent="0.15">
      <c r="A6097" t="s">
        <v>55</v>
      </c>
      <c r="B6097">
        <v>30</v>
      </c>
      <c r="C6097">
        <v>2</v>
      </c>
      <c r="D6097">
        <v>2</v>
      </c>
      <c r="E6097" t="s">
        <v>32</v>
      </c>
      <c r="F6097" t="s">
        <v>206</v>
      </c>
      <c r="G6097">
        <v>4184</v>
      </c>
      <c r="H6097">
        <v>23877</v>
      </c>
      <c r="I6097">
        <v>72072</v>
      </c>
      <c r="J6097">
        <v>4230937.55</v>
      </c>
      <c r="K6097">
        <v>3219386.14</v>
      </c>
      <c r="L6097">
        <v>2780644.96</v>
      </c>
      <c r="M6097">
        <v>1137346.8751000001</v>
      </c>
      <c r="N6097">
        <v>4184</v>
      </c>
      <c r="O6097">
        <v>9247</v>
      </c>
      <c r="P6097">
        <v>28199</v>
      </c>
      <c r="Q6097">
        <v>1585909</v>
      </c>
      <c r="R6097">
        <v>1178185.53</v>
      </c>
      <c r="S6097">
        <v>861137.87</v>
      </c>
      <c r="T6097">
        <v>475101.0625</v>
      </c>
      <c r="U6097">
        <v>4184</v>
      </c>
      <c r="V6097">
        <v>14630</v>
      </c>
      <c r="W6097">
        <v>43873</v>
      </c>
      <c r="X6097">
        <v>2645028.5499999998</v>
      </c>
      <c r="Y6097">
        <v>2041200.61</v>
      </c>
      <c r="Z6097">
        <v>1919507.09</v>
      </c>
      <c r="AA6097">
        <v>662245.81259999995</v>
      </c>
      <c r="AB6097">
        <v>4072</v>
      </c>
      <c r="AC6097">
        <v>4092</v>
      </c>
      <c r="AD6097">
        <v>2815</v>
      </c>
      <c r="AE6097">
        <v>3992</v>
      </c>
      <c r="AF6097">
        <v>4072</v>
      </c>
      <c r="AG6097">
        <v>4092</v>
      </c>
      <c r="AH6097">
        <v>2815</v>
      </c>
      <c r="AI6097">
        <v>3992</v>
      </c>
      <c r="AJ6097">
        <v>4072</v>
      </c>
      <c r="AK6097">
        <v>4092</v>
      </c>
      <c r="AL6097">
        <v>2815</v>
      </c>
      <c r="AM6097">
        <v>3992</v>
      </c>
    </row>
    <row r="6098" spans="1:39" x14ac:dyDescent="0.15">
      <c r="A6098" t="s">
        <v>55</v>
      </c>
      <c r="B6098">
        <v>70</v>
      </c>
      <c r="C6098">
        <v>1</v>
      </c>
      <c r="D6098">
        <v>0</v>
      </c>
      <c r="E6098" t="s">
        <v>28</v>
      </c>
      <c r="F6098" t="s">
        <v>206</v>
      </c>
      <c r="G6098">
        <v>101918</v>
      </c>
      <c r="H6098">
        <v>155707</v>
      </c>
      <c r="I6098">
        <v>424443</v>
      </c>
      <c r="J6098">
        <v>25451236.68</v>
      </c>
      <c r="K6098">
        <v>20224791.219999999</v>
      </c>
      <c r="L6098">
        <v>17646832.059999999</v>
      </c>
      <c r="M6098">
        <v>6943408.5049000001</v>
      </c>
      <c r="N6098">
        <v>44046</v>
      </c>
      <c r="O6098">
        <v>64805</v>
      </c>
      <c r="P6098">
        <v>192099</v>
      </c>
      <c r="Q6098">
        <v>11531101.460000001</v>
      </c>
      <c r="R6098">
        <v>8799045.75</v>
      </c>
      <c r="S6098">
        <v>6834302.8700000001</v>
      </c>
      <c r="T6098">
        <v>3387472.7023</v>
      </c>
      <c r="U6098">
        <v>57872</v>
      </c>
      <c r="V6098">
        <v>90902</v>
      </c>
      <c r="W6098">
        <v>232344</v>
      </c>
      <c r="X6098">
        <v>13920135.220000001</v>
      </c>
      <c r="Y6098">
        <v>11425745.470000001</v>
      </c>
      <c r="Z6098">
        <v>10812529.189999999</v>
      </c>
      <c r="AA6098">
        <v>3555935.8026000001</v>
      </c>
      <c r="AB6098">
        <v>100182</v>
      </c>
      <c r="AC6098">
        <v>82164</v>
      </c>
      <c r="AD6098">
        <v>57885</v>
      </c>
      <c r="AE6098">
        <v>57747</v>
      </c>
      <c r="AF6098">
        <v>43402</v>
      </c>
      <c r="AG6098">
        <v>41360</v>
      </c>
      <c r="AH6098">
        <v>29668</v>
      </c>
      <c r="AI6098">
        <v>28317</v>
      </c>
      <c r="AJ6098">
        <v>56780</v>
      </c>
      <c r="AK6098">
        <v>40804</v>
      </c>
      <c r="AL6098">
        <v>28217</v>
      </c>
      <c r="AM6098">
        <v>29430</v>
      </c>
    </row>
    <row r="6099" spans="1:39" x14ac:dyDescent="0.15">
      <c r="A6099" t="s">
        <v>55</v>
      </c>
      <c r="B6099">
        <v>70</v>
      </c>
      <c r="C6099">
        <v>1</v>
      </c>
      <c r="D6099">
        <v>0</v>
      </c>
      <c r="E6099" t="s">
        <v>30</v>
      </c>
      <c r="F6099" t="s">
        <v>206</v>
      </c>
      <c r="G6099">
        <v>154</v>
      </c>
      <c r="H6099">
        <v>239</v>
      </c>
      <c r="I6099">
        <v>632</v>
      </c>
      <c r="J6099">
        <v>38129.22</v>
      </c>
      <c r="K6099">
        <v>30847.17</v>
      </c>
      <c r="L6099">
        <v>26198.85</v>
      </c>
      <c r="M6099">
        <v>10055.7122</v>
      </c>
      <c r="N6099">
        <v>70</v>
      </c>
      <c r="O6099">
        <v>111</v>
      </c>
      <c r="P6099">
        <v>297</v>
      </c>
      <c r="Q6099">
        <v>18125.95</v>
      </c>
      <c r="R6099">
        <v>14188.45</v>
      </c>
      <c r="S6099">
        <v>10255.23</v>
      </c>
      <c r="T6099">
        <v>5059.9695000000002</v>
      </c>
      <c r="U6099">
        <v>84</v>
      </c>
      <c r="V6099">
        <v>128</v>
      </c>
      <c r="W6099">
        <v>335</v>
      </c>
      <c r="X6099">
        <v>20003.27</v>
      </c>
      <c r="Y6099">
        <v>16658.72</v>
      </c>
      <c r="Z6099">
        <v>15943.62</v>
      </c>
      <c r="AA6099">
        <v>4995.7426999999998</v>
      </c>
      <c r="AB6099">
        <v>150</v>
      </c>
      <c r="AC6099">
        <v>117</v>
      </c>
      <c r="AD6099">
        <v>68</v>
      </c>
      <c r="AE6099">
        <v>120</v>
      </c>
      <c r="AF6099">
        <v>67</v>
      </c>
      <c r="AG6099">
        <v>59</v>
      </c>
      <c r="AH6099">
        <v>37</v>
      </c>
      <c r="AI6099">
        <v>60</v>
      </c>
      <c r="AJ6099">
        <v>83</v>
      </c>
      <c r="AK6099">
        <v>58</v>
      </c>
      <c r="AL6099">
        <v>31</v>
      </c>
      <c r="AM6099">
        <v>60</v>
      </c>
    </row>
    <row r="6100" spans="1:39" x14ac:dyDescent="0.15">
      <c r="A6100" t="s">
        <v>55</v>
      </c>
      <c r="B6100">
        <v>70</v>
      </c>
      <c r="C6100">
        <v>1</v>
      </c>
      <c r="D6100">
        <v>0</v>
      </c>
      <c r="E6100" t="s">
        <v>29</v>
      </c>
      <c r="F6100" t="s">
        <v>206</v>
      </c>
      <c r="G6100">
        <v>959</v>
      </c>
      <c r="H6100">
        <v>1667</v>
      </c>
      <c r="I6100">
        <v>4996</v>
      </c>
      <c r="J6100">
        <v>281237.51</v>
      </c>
      <c r="K6100">
        <v>203345.92000000001</v>
      </c>
      <c r="L6100">
        <v>181887.43</v>
      </c>
      <c r="M6100">
        <v>84509.761899999998</v>
      </c>
      <c r="N6100">
        <v>486</v>
      </c>
      <c r="O6100">
        <v>847</v>
      </c>
      <c r="P6100">
        <v>2706</v>
      </c>
      <c r="Q6100">
        <v>147210.29999999999</v>
      </c>
      <c r="R6100">
        <v>103834.86</v>
      </c>
      <c r="S6100">
        <v>88425.83</v>
      </c>
      <c r="T6100">
        <v>49401.5</v>
      </c>
      <c r="U6100">
        <v>473</v>
      </c>
      <c r="V6100">
        <v>820</v>
      </c>
      <c r="W6100">
        <v>2290</v>
      </c>
      <c r="X6100">
        <v>134027.21</v>
      </c>
      <c r="Y6100">
        <v>99511.06</v>
      </c>
      <c r="Z6100">
        <v>93461.6</v>
      </c>
      <c r="AA6100">
        <v>35108.261899999998</v>
      </c>
      <c r="AB6100">
        <v>955</v>
      </c>
      <c r="AC6100">
        <v>761</v>
      </c>
      <c r="AD6100">
        <v>602</v>
      </c>
      <c r="AE6100">
        <v>594</v>
      </c>
      <c r="AF6100">
        <v>484</v>
      </c>
      <c r="AG6100">
        <v>476</v>
      </c>
      <c r="AH6100">
        <v>403</v>
      </c>
      <c r="AI6100">
        <v>350</v>
      </c>
      <c r="AJ6100">
        <v>471</v>
      </c>
      <c r="AK6100">
        <v>285</v>
      </c>
      <c r="AL6100">
        <v>199</v>
      </c>
      <c r="AM6100">
        <v>244</v>
      </c>
    </row>
    <row r="6101" spans="1:39" x14ac:dyDescent="0.15">
      <c r="A6101" t="s">
        <v>55</v>
      </c>
      <c r="B6101">
        <v>70</v>
      </c>
      <c r="C6101">
        <v>1</v>
      </c>
      <c r="D6101">
        <v>0</v>
      </c>
      <c r="E6101" t="s">
        <v>31</v>
      </c>
      <c r="F6101" t="s">
        <v>206</v>
      </c>
      <c r="G6101">
        <v>1</v>
      </c>
      <c r="H6101">
        <v>5</v>
      </c>
      <c r="I6101">
        <v>8</v>
      </c>
      <c r="J6101">
        <v>442.99</v>
      </c>
      <c r="K6101">
        <v>296.14</v>
      </c>
      <c r="L6101">
        <v>170.59</v>
      </c>
      <c r="M6101">
        <v>103.3207</v>
      </c>
      <c r="N6101">
        <v>1</v>
      </c>
      <c r="O6101">
        <v>5</v>
      </c>
      <c r="P6101">
        <v>8</v>
      </c>
      <c r="Q6101">
        <v>442.99</v>
      </c>
      <c r="R6101">
        <v>296.14</v>
      </c>
      <c r="S6101">
        <v>170.59</v>
      </c>
      <c r="T6101">
        <v>103.3207</v>
      </c>
      <c r="U6101">
        <v>0</v>
      </c>
      <c r="V6101">
        <v>0</v>
      </c>
      <c r="W6101">
        <v>0</v>
      </c>
      <c r="X6101">
        <v>0</v>
      </c>
      <c r="Y6101">
        <v>0</v>
      </c>
      <c r="Z6101">
        <v>0</v>
      </c>
      <c r="AA6101">
        <v>0</v>
      </c>
      <c r="AB6101">
        <v>1</v>
      </c>
      <c r="AC6101">
        <v>1</v>
      </c>
      <c r="AD6101">
        <v>1</v>
      </c>
      <c r="AE6101">
        <v>1</v>
      </c>
      <c r="AF6101">
        <v>1</v>
      </c>
      <c r="AG6101">
        <v>1</v>
      </c>
      <c r="AH6101">
        <v>1</v>
      </c>
      <c r="AI6101">
        <v>1</v>
      </c>
      <c r="AJ6101">
        <v>0</v>
      </c>
      <c r="AK6101">
        <v>0</v>
      </c>
      <c r="AL6101">
        <v>0</v>
      </c>
      <c r="AM6101">
        <v>0</v>
      </c>
    </row>
    <row r="6102" spans="1:39" x14ac:dyDescent="0.15">
      <c r="A6102" t="s">
        <v>55</v>
      </c>
      <c r="B6102">
        <v>70</v>
      </c>
      <c r="C6102">
        <v>1</v>
      </c>
      <c r="D6102">
        <v>0</v>
      </c>
      <c r="E6102" t="s">
        <v>32</v>
      </c>
      <c r="F6102" t="s">
        <v>206</v>
      </c>
      <c r="G6102">
        <v>15339</v>
      </c>
      <c r="H6102">
        <v>27824</v>
      </c>
      <c r="I6102">
        <v>78426</v>
      </c>
      <c r="J6102">
        <v>4705016.6100000003</v>
      </c>
      <c r="K6102">
        <v>3462703.03</v>
      </c>
      <c r="L6102">
        <v>3245225.97</v>
      </c>
      <c r="M6102">
        <v>1220980.5554</v>
      </c>
      <c r="N6102">
        <v>2086</v>
      </c>
      <c r="O6102">
        <v>3707</v>
      </c>
      <c r="P6102">
        <v>10365</v>
      </c>
      <c r="Q6102">
        <v>639741.57999999996</v>
      </c>
      <c r="R6102">
        <v>463594.96</v>
      </c>
      <c r="S6102">
        <v>358949.58</v>
      </c>
      <c r="T6102">
        <v>180291.49849999999</v>
      </c>
      <c r="U6102">
        <v>13253</v>
      </c>
      <c r="V6102">
        <v>24117</v>
      </c>
      <c r="W6102">
        <v>68061</v>
      </c>
      <c r="X6102">
        <v>4065275.03</v>
      </c>
      <c r="Y6102">
        <v>2999108.07</v>
      </c>
      <c r="Z6102">
        <v>2886276.39</v>
      </c>
      <c r="AA6102">
        <v>1040689.0569</v>
      </c>
      <c r="AB6102">
        <v>15206</v>
      </c>
      <c r="AC6102">
        <v>11610</v>
      </c>
      <c r="AD6102">
        <v>8698</v>
      </c>
      <c r="AE6102">
        <v>10683</v>
      </c>
      <c r="AF6102">
        <v>2064</v>
      </c>
      <c r="AG6102">
        <v>1551</v>
      </c>
      <c r="AH6102">
        <v>1218</v>
      </c>
      <c r="AI6102">
        <v>1828</v>
      </c>
      <c r="AJ6102">
        <v>13142</v>
      </c>
      <c r="AK6102">
        <v>10059</v>
      </c>
      <c r="AL6102">
        <v>7480</v>
      </c>
      <c r="AM6102">
        <v>8855</v>
      </c>
    </row>
    <row r="6103" spans="1:39" x14ac:dyDescent="0.15">
      <c r="A6103" t="s">
        <v>55</v>
      </c>
      <c r="B6103">
        <v>70</v>
      </c>
      <c r="C6103">
        <v>1</v>
      </c>
      <c r="D6103">
        <v>1</v>
      </c>
      <c r="E6103" t="s">
        <v>28</v>
      </c>
      <c r="F6103" t="s">
        <v>206</v>
      </c>
      <c r="G6103">
        <v>100330</v>
      </c>
      <c r="H6103">
        <v>213438</v>
      </c>
      <c r="I6103">
        <v>503921</v>
      </c>
      <c r="J6103">
        <v>27511771.43</v>
      </c>
      <c r="K6103">
        <v>22681533.82</v>
      </c>
      <c r="L6103">
        <v>20216487.510000002</v>
      </c>
      <c r="M6103">
        <v>7870988.3126999997</v>
      </c>
      <c r="N6103">
        <v>45440</v>
      </c>
      <c r="O6103">
        <v>91183</v>
      </c>
      <c r="P6103">
        <v>242466</v>
      </c>
      <c r="Q6103">
        <v>12873177.960000001</v>
      </c>
      <c r="R6103">
        <v>10325530.050000001</v>
      </c>
      <c r="S6103">
        <v>8399108.3800000008</v>
      </c>
      <c r="T6103">
        <v>4040519.5595999998</v>
      </c>
      <c r="U6103">
        <v>54890</v>
      </c>
      <c r="V6103">
        <v>122255</v>
      </c>
      <c r="W6103">
        <v>261455</v>
      </c>
      <c r="X6103">
        <v>14638593.470000001</v>
      </c>
      <c r="Y6103">
        <v>12356003.77</v>
      </c>
      <c r="Z6103">
        <v>11817379.130000001</v>
      </c>
      <c r="AA6103">
        <v>3830468.7530999999</v>
      </c>
      <c r="AB6103">
        <v>96940</v>
      </c>
      <c r="AC6103">
        <v>92910</v>
      </c>
      <c r="AD6103">
        <v>48965</v>
      </c>
      <c r="AE6103">
        <v>87250</v>
      </c>
      <c r="AF6103">
        <v>43962</v>
      </c>
      <c r="AG6103">
        <v>43564</v>
      </c>
      <c r="AH6103">
        <v>26407</v>
      </c>
      <c r="AI6103">
        <v>40688</v>
      </c>
      <c r="AJ6103">
        <v>52978</v>
      </c>
      <c r="AK6103">
        <v>49346</v>
      </c>
      <c r="AL6103">
        <v>22558</v>
      </c>
      <c r="AM6103">
        <v>46562</v>
      </c>
    </row>
    <row r="6104" spans="1:39" x14ac:dyDescent="0.15">
      <c r="A6104" t="s">
        <v>55</v>
      </c>
      <c r="B6104">
        <v>70</v>
      </c>
      <c r="C6104">
        <v>1</v>
      </c>
      <c r="D6104">
        <v>1</v>
      </c>
      <c r="E6104" t="s">
        <v>30</v>
      </c>
      <c r="F6104" t="s">
        <v>206</v>
      </c>
      <c r="G6104">
        <v>10339</v>
      </c>
      <c r="H6104">
        <v>22855</v>
      </c>
      <c r="I6104">
        <v>52401</v>
      </c>
      <c r="J6104">
        <v>2875167.16</v>
      </c>
      <c r="K6104">
        <v>2374884.7999999998</v>
      </c>
      <c r="L6104">
        <v>2109065.69</v>
      </c>
      <c r="M6104">
        <v>813818.55200000003</v>
      </c>
      <c r="N6104">
        <v>4140</v>
      </c>
      <c r="O6104">
        <v>8509</v>
      </c>
      <c r="P6104">
        <v>22039</v>
      </c>
      <c r="Q6104">
        <v>1183495.49</v>
      </c>
      <c r="R6104">
        <v>953464.63</v>
      </c>
      <c r="S6104">
        <v>760195.58</v>
      </c>
      <c r="T6104">
        <v>370264.72070000001</v>
      </c>
      <c r="U6104">
        <v>6199</v>
      </c>
      <c r="V6104">
        <v>14346</v>
      </c>
      <c r="W6104">
        <v>30362</v>
      </c>
      <c r="X6104">
        <v>1691671.67</v>
      </c>
      <c r="Y6104">
        <v>1421420.17</v>
      </c>
      <c r="Z6104">
        <v>1348870.11</v>
      </c>
      <c r="AA6104">
        <v>443553.83130000002</v>
      </c>
      <c r="AB6104">
        <v>9777</v>
      </c>
      <c r="AC6104">
        <v>9855</v>
      </c>
      <c r="AD6104">
        <v>4424</v>
      </c>
      <c r="AE6104">
        <v>10040</v>
      </c>
      <c r="AF6104">
        <v>3927</v>
      </c>
      <c r="AG6104">
        <v>3995</v>
      </c>
      <c r="AH6104">
        <v>2216</v>
      </c>
      <c r="AI6104">
        <v>4024</v>
      </c>
      <c r="AJ6104">
        <v>5850</v>
      </c>
      <c r="AK6104">
        <v>5860</v>
      </c>
      <c r="AL6104">
        <v>2208</v>
      </c>
      <c r="AM6104">
        <v>6016</v>
      </c>
    </row>
    <row r="6105" spans="1:39" x14ac:dyDescent="0.15">
      <c r="A6105" t="s">
        <v>55</v>
      </c>
      <c r="B6105">
        <v>70</v>
      </c>
      <c r="C6105">
        <v>1</v>
      </c>
      <c r="D6105">
        <v>1</v>
      </c>
      <c r="E6105" t="s">
        <v>29</v>
      </c>
      <c r="F6105" t="s">
        <v>206</v>
      </c>
      <c r="G6105">
        <v>77160</v>
      </c>
      <c r="H6105">
        <v>183607</v>
      </c>
      <c r="I6105">
        <v>431723</v>
      </c>
      <c r="J6105">
        <v>23558333.699999999</v>
      </c>
      <c r="K6105">
        <v>18371578.82</v>
      </c>
      <c r="L6105">
        <v>16768284.199999999</v>
      </c>
      <c r="M6105">
        <v>6616748.3514999999</v>
      </c>
      <c r="N6105">
        <v>24620</v>
      </c>
      <c r="O6105">
        <v>52695</v>
      </c>
      <c r="P6105">
        <v>143470</v>
      </c>
      <c r="Q6105">
        <v>7566344.1699999999</v>
      </c>
      <c r="R6105">
        <v>5801313.3799999999</v>
      </c>
      <c r="S6105">
        <v>4751886.95</v>
      </c>
      <c r="T6105">
        <v>2395830.5536000002</v>
      </c>
      <c r="U6105">
        <v>52540</v>
      </c>
      <c r="V6105">
        <v>130912</v>
      </c>
      <c r="W6105">
        <v>288253</v>
      </c>
      <c r="X6105">
        <v>15991989.529999999</v>
      </c>
      <c r="Y6105">
        <v>12570265.439999999</v>
      </c>
      <c r="Z6105">
        <v>12016397.25</v>
      </c>
      <c r="AA6105">
        <v>4220917.7978999997</v>
      </c>
      <c r="AB6105">
        <v>74585</v>
      </c>
      <c r="AC6105">
        <v>72178</v>
      </c>
      <c r="AD6105">
        <v>37473</v>
      </c>
      <c r="AE6105">
        <v>73964</v>
      </c>
      <c r="AF6105">
        <v>23803</v>
      </c>
      <c r="AG6105">
        <v>23168</v>
      </c>
      <c r="AH6105">
        <v>14614</v>
      </c>
      <c r="AI6105">
        <v>23712</v>
      </c>
      <c r="AJ6105">
        <v>50782</v>
      </c>
      <c r="AK6105">
        <v>49010</v>
      </c>
      <c r="AL6105">
        <v>22859</v>
      </c>
      <c r="AM6105">
        <v>50252</v>
      </c>
    </row>
    <row r="6106" spans="1:39" x14ac:dyDescent="0.15">
      <c r="A6106" t="s">
        <v>55</v>
      </c>
      <c r="B6106">
        <v>70</v>
      </c>
      <c r="C6106">
        <v>1</v>
      </c>
      <c r="D6106">
        <v>1</v>
      </c>
      <c r="E6106" t="s">
        <v>31</v>
      </c>
      <c r="F6106" t="s">
        <v>206</v>
      </c>
      <c r="G6106">
        <v>199</v>
      </c>
      <c r="H6106">
        <v>606</v>
      </c>
      <c r="I6106">
        <v>1279</v>
      </c>
      <c r="J6106">
        <v>65309.59</v>
      </c>
      <c r="K6106">
        <v>51491.34</v>
      </c>
      <c r="L6106">
        <v>47011.85</v>
      </c>
      <c r="M6106">
        <v>18832.629199999999</v>
      </c>
      <c r="N6106">
        <v>72</v>
      </c>
      <c r="O6106">
        <v>225</v>
      </c>
      <c r="P6106">
        <v>487</v>
      </c>
      <c r="Q6106">
        <v>24428.31</v>
      </c>
      <c r="R6106">
        <v>18986.939999999999</v>
      </c>
      <c r="S6106">
        <v>16275.06</v>
      </c>
      <c r="T6106">
        <v>7706.2134999999998</v>
      </c>
      <c r="U6106">
        <v>127</v>
      </c>
      <c r="V6106">
        <v>381</v>
      </c>
      <c r="W6106">
        <v>792</v>
      </c>
      <c r="X6106">
        <v>40881.279999999999</v>
      </c>
      <c r="Y6106">
        <v>32504.400000000001</v>
      </c>
      <c r="Z6106">
        <v>30736.79</v>
      </c>
      <c r="AA6106">
        <v>11126.4157</v>
      </c>
      <c r="AB6106">
        <v>193</v>
      </c>
      <c r="AC6106">
        <v>198</v>
      </c>
      <c r="AD6106">
        <v>95</v>
      </c>
      <c r="AE6106">
        <v>188</v>
      </c>
      <c r="AF6106">
        <v>70</v>
      </c>
      <c r="AG6106">
        <v>71</v>
      </c>
      <c r="AH6106">
        <v>41</v>
      </c>
      <c r="AI6106">
        <v>68</v>
      </c>
      <c r="AJ6106">
        <v>123</v>
      </c>
      <c r="AK6106">
        <v>127</v>
      </c>
      <c r="AL6106">
        <v>54</v>
      </c>
      <c r="AM6106">
        <v>120</v>
      </c>
    </row>
    <row r="6107" spans="1:39" x14ac:dyDescent="0.15">
      <c r="A6107" t="s">
        <v>55</v>
      </c>
      <c r="B6107">
        <v>70</v>
      </c>
      <c r="C6107">
        <v>1</v>
      </c>
      <c r="D6107">
        <v>1</v>
      </c>
      <c r="E6107" t="s">
        <v>32</v>
      </c>
      <c r="F6107" t="s">
        <v>206</v>
      </c>
      <c r="G6107">
        <v>6321</v>
      </c>
      <c r="H6107">
        <v>15538</v>
      </c>
      <c r="I6107">
        <v>36281</v>
      </c>
      <c r="J6107">
        <v>2073453.9</v>
      </c>
      <c r="K6107">
        <v>1587496.26</v>
      </c>
      <c r="L6107">
        <v>1491099.99</v>
      </c>
      <c r="M6107">
        <v>548585.37250000006</v>
      </c>
      <c r="N6107">
        <v>1020</v>
      </c>
      <c r="O6107">
        <v>2361</v>
      </c>
      <c r="P6107">
        <v>5829</v>
      </c>
      <c r="Q6107">
        <v>328099.57</v>
      </c>
      <c r="R6107">
        <v>253788.29</v>
      </c>
      <c r="S6107">
        <v>205971</v>
      </c>
      <c r="T6107">
        <v>95612.780499999993</v>
      </c>
      <c r="U6107">
        <v>5301</v>
      </c>
      <c r="V6107">
        <v>13177</v>
      </c>
      <c r="W6107">
        <v>30452</v>
      </c>
      <c r="X6107">
        <v>1745354.33</v>
      </c>
      <c r="Y6107">
        <v>1333707.97</v>
      </c>
      <c r="Z6107">
        <v>1285128.99</v>
      </c>
      <c r="AA6107">
        <v>452972.592</v>
      </c>
      <c r="AB6107">
        <v>6170</v>
      </c>
      <c r="AC6107">
        <v>5751</v>
      </c>
      <c r="AD6107">
        <v>2951</v>
      </c>
      <c r="AE6107">
        <v>5672</v>
      </c>
      <c r="AF6107">
        <v>990</v>
      </c>
      <c r="AG6107">
        <v>877</v>
      </c>
      <c r="AH6107">
        <v>497</v>
      </c>
      <c r="AI6107">
        <v>954</v>
      </c>
      <c r="AJ6107">
        <v>5180</v>
      </c>
      <c r="AK6107">
        <v>4874</v>
      </c>
      <c r="AL6107">
        <v>2454</v>
      </c>
      <c r="AM6107">
        <v>4718</v>
      </c>
    </row>
    <row r="6108" spans="1:39" x14ac:dyDescent="0.15">
      <c r="A6108" t="s">
        <v>55</v>
      </c>
      <c r="B6108">
        <v>70</v>
      </c>
      <c r="C6108">
        <v>1</v>
      </c>
      <c r="D6108">
        <v>2</v>
      </c>
      <c r="E6108" t="s">
        <v>28</v>
      </c>
      <c r="F6108" t="s">
        <v>206</v>
      </c>
      <c r="G6108">
        <v>130997</v>
      </c>
      <c r="H6108">
        <v>211074</v>
      </c>
      <c r="I6108">
        <v>562389</v>
      </c>
      <c r="J6108">
        <v>32991159.25</v>
      </c>
      <c r="K6108">
        <v>26577063.199999999</v>
      </c>
      <c r="L6108">
        <v>23448474.550000001</v>
      </c>
      <c r="M6108">
        <v>8983358.1458999999</v>
      </c>
      <c r="N6108">
        <v>54791</v>
      </c>
      <c r="O6108">
        <v>83965</v>
      </c>
      <c r="P6108">
        <v>246810</v>
      </c>
      <c r="Q6108">
        <v>14419229.42</v>
      </c>
      <c r="R6108">
        <v>11201560.08</v>
      </c>
      <c r="S6108">
        <v>8775071.9399999995</v>
      </c>
      <c r="T6108">
        <v>4241546.8152999999</v>
      </c>
      <c r="U6108">
        <v>76206</v>
      </c>
      <c r="V6108">
        <v>127109</v>
      </c>
      <c r="W6108">
        <v>315579</v>
      </c>
      <c r="X6108">
        <v>18571929.829999998</v>
      </c>
      <c r="Y6108">
        <v>15375503.119999999</v>
      </c>
      <c r="Z6108">
        <v>14673402.609999999</v>
      </c>
      <c r="AA6108">
        <v>4741811.3306</v>
      </c>
      <c r="AB6108">
        <v>125883</v>
      </c>
      <c r="AC6108">
        <v>115118</v>
      </c>
      <c r="AD6108">
        <v>51069</v>
      </c>
      <c r="AE6108">
        <v>109803</v>
      </c>
      <c r="AF6108">
        <v>52601</v>
      </c>
      <c r="AG6108">
        <v>51886</v>
      </c>
      <c r="AH6108">
        <v>26666</v>
      </c>
      <c r="AI6108">
        <v>49185</v>
      </c>
      <c r="AJ6108">
        <v>73282</v>
      </c>
      <c r="AK6108">
        <v>63232</v>
      </c>
      <c r="AL6108">
        <v>24403</v>
      </c>
      <c r="AM6108">
        <v>60618</v>
      </c>
    </row>
    <row r="6109" spans="1:39" x14ac:dyDescent="0.15">
      <c r="A6109" t="s">
        <v>55</v>
      </c>
      <c r="B6109">
        <v>70</v>
      </c>
      <c r="C6109">
        <v>1</v>
      </c>
      <c r="D6109">
        <v>2</v>
      </c>
      <c r="E6109" t="s">
        <v>30</v>
      </c>
      <c r="F6109" t="s">
        <v>206</v>
      </c>
      <c r="G6109">
        <v>15006</v>
      </c>
      <c r="H6109">
        <v>24458</v>
      </c>
      <c r="I6109">
        <v>64704</v>
      </c>
      <c r="J6109">
        <v>3799923.25</v>
      </c>
      <c r="K6109">
        <v>3067228.25</v>
      </c>
      <c r="L6109">
        <v>2669366.13</v>
      </c>
      <c r="M6109">
        <v>1035139.3857</v>
      </c>
      <c r="N6109">
        <v>5889</v>
      </c>
      <c r="O6109">
        <v>8900</v>
      </c>
      <c r="P6109">
        <v>26332</v>
      </c>
      <c r="Q6109">
        <v>1548481.28</v>
      </c>
      <c r="R6109">
        <v>1208411.43</v>
      </c>
      <c r="S6109">
        <v>906774.19</v>
      </c>
      <c r="T6109">
        <v>459654.64630000002</v>
      </c>
      <c r="U6109">
        <v>9117</v>
      </c>
      <c r="V6109">
        <v>15558</v>
      </c>
      <c r="W6109">
        <v>38372</v>
      </c>
      <c r="X6109">
        <v>2251441.9700000002</v>
      </c>
      <c r="Y6109">
        <v>1858816.82</v>
      </c>
      <c r="Z6109">
        <v>1762591.94</v>
      </c>
      <c r="AA6109">
        <v>575484.73939999996</v>
      </c>
      <c r="AB6109">
        <v>14098</v>
      </c>
      <c r="AC6109">
        <v>13520</v>
      </c>
      <c r="AD6109">
        <v>5355</v>
      </c>
      <c r="AE6109">
        <v>14603</v>
      </c>
      <c r="AF6109">
        <v>5561</v>
      </c>
      <c r="AG6109">
        <v>5594</v>
      </c>
      <c r="AH6109">
        <v>2736</v>
      </c>
      <c r="AI6109">
        <v>5764</v>
      </c>
      <c r="AJ6109">
        <v>8537</v>
      </c>
      <c r="AK6109">
        <v>7926</v>
      </c>
      <c r="AL6109">
        <v>2619</v>
      </c>
      <c r="AM6109">
        <v>8839</v>
      </c>
    </row>
    <row r="6110" spans="1:39" x14ac:dyDescent="0.15">
      <c r="A6110" t="s">
        <v>55</v>
      </c>
      <c r="B6110">
        <v>70</v>
      </c>
      <c r="C6110">
        <v>1</v>
      </c>
      <c r="D6110">
        <v>2</v>
      </c>
      <c r="E6110" t="s">
        <v>29</v>
      </c>
      <c r="F6110" t="s">
        <v>206</v>
      </c>
      <c r="G6110">
        <v>52055</v>
      </c>
      <c r="H6110">
        <v>91182</v>
      </c>
      <c r="I6110">
        <v>248475</v>
      </c>
      <c r="J6110">
        <v>14477172.18</v>
      </c>
      <c r="K6110">
        <v>11059540.060000001</v>
      </c>
      <c r="L6110">
        <v>9982073.5099999998</v>
      </c>
      <c r="M6110">
        <v>3916525.4125000001</v>
      </c>
      <c r="N6110">
        <v>16890</v>
      </c>
      <c r="O6110">
        <v>26298</v>
      </c>
      <c r="P6110">
        <v>81349</v>
      </c>
      <c r="Q6110">
        <v>4729095.3600000003</v>
      </c>
      <c r="R6110">
        <v>3527091.43</v>
      </c>
      <c r="S6110">
        <v>2790022.1</v>
      </c>
      <c r="T6110">
        <v>1407117.5416000001</v>
      </c>
      <c r="U6110">
        <v>35165</v>
      </c>
      <c r="V6110">
        <v>64884</v>
      </c>
      <c r="W6110">
        <v>167126</v>
      </c>
      <c r="X6110">
        <v>9748076.8200000003</v>
      </c>
      <c r="Y6110">
        <v>7532448.6299999999</v>
      </c>
      <c r="Z6110">
        <v>7192051.4100000001</v>
      </c>
      <c r="AA6110">
        <v>2509407.8709</v>
      </c>
      <c r="AB6110">
        <v>49963</v>
      </c>
      <c r="AC6110">
        <v>47791</v>
      </c>
      <c r="AD6110">
        <v>20027</v>
      </c>
      <c r="AE6110">
        <v>50154</v>
      </c>
      <c r="AF6110">
        <v>16246</v>
      </c>
      <c r="AG6110">
        <v>15787</v>
      </c>
      <c r="AH6110">
        <v>8311</v>
      </c>
      <c r="AI6110">
        <v>16312</v>
      </c>
      <c r="AJ6110">
        <v>33717</v>
      </c>
      <c r="AK6110">
        <v>32004</v>
      </c>
      <c r="AL6110">
        <v>11716</v>
      </c>
      <c r="AM6110">
        <v>33842</v>
      </c>
    </row>
    <row r="6111" spans="1:39" x14ac:dyDescent="0.15">
      <c r="A6111" t="s">
        <v>55</v>
      </c>
      <c r="B6111">
        <v>70</v>
      </c>
      <c r="C6111">
        <v>1</v>
      </c>
      <c r="D6111">
        <v>2</v>
      </c>
      <c r="E6111" t="s">
        <v>31</v>
      </c>
      <c r="F6111" t="s">
        <v>206</v>
      </c>
      <c r="G6111">
        <v>48</v>
      </c>
      <c r="H6111">
        <v>138</v>
      </c>
      <c r="I6111">
        <v>301</v>
      </c>
      <c r="J6111">
        <v>15740.6</v>
      </c>
      <c r="K6111">
        <v>12305.71</v>
      </c>
      <c r="L6111">
        <v>10990.3</v>
      </c>
      <c r="M6111">
        <v>4536.5263999999997</v>
      </c>
      <c r="N6111">
        <v>15</v>
      </c>
      <c r="O6111">
        <v>42</v>
      </c>
      <c r="P6111">
        <v>111</v>
      </c>
      <c r="Q6111">
        <v>5926.4</v>
      </c>
      <c r="R6111">
        <v>4410.6099999999997</v>
      </c>
      <c r="S6111">
        <v>3385.29</v>
      </c>
      <c r="T6111">
        <v>1749.1070999999999</v>
      </c>
      <c r="U6111">
        <v>33</v>
      </c>
      <c r="V6111">
        <v>96</v>
      </c>
      <c r="W6111">
        <v>190</v>
      </c>
      <c r="X6111">
        <v>9814.2000000000007</v>
      </c>
      <c r="Y6111">
        <v>7895.1</v>
      </c>
      <c r="Z6111">
        <v>7605.01</v>
      </c>
      <c r="AA6111">
        <v>2787.4193</v>
      </c>
      <c r="AB6111">
        <v>44</v>
      </c>
      <c r="AC6111">
        <v>44</v>
      </c>
      <c r="AD6111">
        <v>17</v>
      </c>
      <c r="AE6111">
        <v>46</v>
      </c>
      <c r="AF6111">
        <v>14</v>
      </c>
      <c r="AG6111">
        <v>15</v>
      </c>
      <c r="AH6111">
        <v>8</v>
      </c>
      <c r="AI6111">
        <v>15</v>
      </c>
      <c r="AJ6111">
        <v>30</v>
      </c>
      <c r="AK6111">
        <v>29</v>
      </c>
      <c r="AL6111">
        <v>9</v>
      </c>
      <c r="AM6111">
        <v>31</v>
      </c>
    </row>
    <row r="6112" spans="1:39" x14ac:dyDescent="0.15">
      <c r="A6112" t="s">
        <v>55</v>
      </c>
      <c r="B6112">
        <v>70</v>
      </c>
      <c r="C6112">
        <v>1</v>
      </c>
      <c r="D6112">
        <v>2</v>
      </c>
      <c r="E6112" t="s">
        <v>32</v>
      </c>
      <c r="F6112" t="s">
        <v>206</v>
      </c>
      <c r="G6112">
        <v>10777</v>
      </c>
      <c r="H6112">
        <v>21156</v>
      </c>
      <c r="I6112">
        <v>56742</v>
      </c>
      <c r="J6112">
        <v>3380939.82</v>
      </c>
      <c r="K6112">
        <v>2502888.84</v>
      </c>
      <c r="L6112">
        <v>2346683.04</v>
      </c>
      <c r="M6112">
        <v>874692.10950000002</v>
      </c>
      <c r="N6112">
        <v>1596</v>
      </c>
      <c r="O6112">
        <v>2917</v>
      </c>
      <c r="P6112">
        <v>7993</v>
      </c>
      <c r="Q6112">
        <v>493627.54</v>
      </c>
      <c r="R6112">
        <v>364022.41</v>
      </c>
      <c r="S6112">
        <v>284779.32</v>
      </c>
      <c r="T6112">
        <v>135694.34779999999</v>
      </c>
      <c r="U6112">
        <v>9181</v>
      </c>
      <c r="V6112">
        <v>18239</v>
      </c>
      <c r="W6112">
        <v>48749</v>
      </c>
      <c r="X6112">
        <v>2887312.28</v>
      </c>
      <c r="Y6112">
        <v>2138866.4300000002</v>
      </c>
      <c r="Z6112">
        <v>2061903.72</v>
      </c>
      <c r="AA6112">
        <v>738997.76170000003</v>
      </c>
      <c r="AB6112">
        <v>10437</v>
      </c>
      <c r="AC6112">
        <v>9192</v>
      </c>
      <c r="AD6112">
        <v>4309</v>
      </c>
      <c r="AE6112">
        <v>9373</v>
      </c>
      <c r="AF6112">
        <v>1539</v>
      </c>
      <c r="AG6112">
        <v>1248</v>
      </c>
      <c r="AH6112">
        <v>613</v>
      </c>
      <c r="AI6112">
        <v>1544</v>
      </c>
      <c r="AJ6112">
        <v>8898</v>
      </c>
      <c r="AK6112">
        <v>7944</v>
      </c>
      <c r="AL6112">
        <v>3696</v>
      </c>
      <c r="AM6112">
        <v>7829</v>
      </c>
    </row>
    <row r="6113" spans="1:39" x14ac:dyDescent="0.15">
      <c r="A6113" t="s">
        <v>55</v>
      </c>
      <c r="B6113">
        <v>70</v>
      </c>
      <c r="C6113">
        <v>2</v>
      </c>
      <c r="D6113">
        <v>0</v>
      </c>
      <c r="E6113" t="s">
        <v>28</v>
      </c>
      <c r="F6113" t="s">
        <v>206</v>
      </c>
      <c r="G6113">
        <v>11725</v>
      </c>
      <c r="H6113">
        <v>31923</v>
      </c>
      <c r="I6113">
        <v>70044</v>
      </c>
      <c r="J6113">
        <v>3806249.88</v>
      </c>
      <c r="K6113">
        <v>2871678.64</v>
      </c>
      <c r="L6113">
        <v>2358078.4</v>
      </c>
      <c r="M6113">
        <v>1115764.2808000001</v>
      </c>
      <c r="N6113">
        <v>11725</v>
      </c>
      <c r="O6113">
        <v>15216</v>
      </c>
      <c r="P6113">
        <v>38238</v>
      </c>
      <c r="Q6113">
        <v>2019955.32</v>
      </c>
      <c r="R6113">
        <v>1449588.06</v>
      </c>
      <c r="S6113">
        <v>1007149.21</v>
      </c>
      <c r="T6113">
        <v>636867.70629999996</v>
      </c>
      <c r="U6113">
        <v>11725</v>
      </c>
      <c r="V6113">
        <v>16707</v>
      </c>
      <c r="W6113">
        <v>31806</v>
      </c>
      <c r="X6113">
        <v>1786294.56</v>
      </c>
      <c r="Y6113">
        <v>1422090.58</v>
      </c>
      <c r="Z6113">
        <v>1350929.19</v>
      </c>
      <c r="AA6113">
        <v>478896.57449999999</v>
      </c>
      <c r="AB6113">
        <v>11577</v>
      </c>
      <c r="AC6113">
        <v>11492</v>
      </c>
      <c r="AD6113">
        <v>8860</v>
      </c>
      <c r="AE6113">
        <v>9068</v>
      </c>
      <c r="AF6113">
        <v>11577</v>
      </c>
      <c r="AG6113">
        <v>11492</v>
      </c>
      <c r="AH6113">
        <v>8860</v>
      </c>
      <c r="AI6113">
        <v>9068</v>
      </c>
      <c r="AJ6113">
        <v>11577</v>
      </c>
      <c r="AK6113">
        <v>11492</v>
      </c>
      <c r="AL6113">
        <v>8860</v>
      </c>
      <c r="AM6113">
        <v>9068</v>
      </c>
    </row>
    <row r="6114" spans="1:39" x14ac:dyDescent="0.15">
      <c r="A6114" t="s">
        <v>55</v>
      </c>
      <c r="B6114">
        <v>70</v>
      </c>
      <c r="C6114">
        <v>2</v>
      </c>
      <c r="D6114">
        <v>0</v>
      </c>
      <c r="E6114" t="s">
        <v>30</v>
      </c>
      <c r="F6114" t="s">
        <v>206</v>
      </c>
      <c r="G6114">
        <v>13</v>
      </c>
      <c r="H6114">
        <v>35</v>
      </c>
      <c r="I6114">
        <v>91</v>
      </c>
      <c r="J6114">
        <v>4194.42</v>
      </c>
      <c r="K6114">
        <v>3206.02</v>
      </c>
      <c r="L6114">
        <v>2754.7</v>
      </c>
      <c r="M6114">
        <v>1249.4783</v>
      </c>
      <c r="N6114">
        <v>13</v>
      </c>
      <c r="O6114">
        <v>16</v>
      </c>
      <c r="P6114">
        <v>41</v>
      </c>
      <c r="Q6114">
        <v>1681.69</v>
      </c>
      <c r="R6114">
        <v>1263.54</v>
      </c>
      <c r="S6114">
        <v>812.22</v>
      </c>
      <c r="T6114">
        <v>556.96109999999999</v>
      </c>
      <c r="U6114">
        <v>13</v>
      </c>
      <c r="V6114">
        <v>19</v>
      </c>
      <c r="W6114">
        <v>50</v>
      </c>
      <c r="X6114">
        <v>2512.73</v>
      </c>
      <c r="Y6114">
        <v>1942.48</v>
      </c>
      <c r="Z6114">
        <v>1942.48</v>
      </c>
      <c r="AA6114">
        <v>692.5172</v>
      </c>
      <c r="AB6114">
        <v>13</v>
      </c>
      <c r="AC6114">
        <v>13</v>
      </c>
      <c r="AD6114">
        <v>10</v>
      </c>
      <c r="AE6114">
        <v>8</v>
      </c>
      <c r="AF6114">
        <v>13</v>
      </c>
      <c r="AG6114">
        <v>13</v>
      </c>
      <c r="AH6114">
        <v>10</v>
      </c>
      <c r="AI6114">
        <v>8</v>
      </c>
      <c r="AJ6114">
        <v>13</v>
      </c>
      <c r="AK6114">
        <v>13</v>
      </c>
      <c r="AL6114">
        <v>10</v>
      </c>
      <c r="AM6114">
        <v>8</v>
      </c>
    </row>
    <row r="6115" spans="1:39" x14ac:dyDescent="0.15">
      <c r="A6115" t="s">
        <v>55</v>
      </c>
      <c r="B6115">
        <v>70</v>
      </c>
      <c r="C6115">
        <v>2</v>
      </c>
      <c r="D6115">
        <v>0</v>
      </c>
      <c r="E6115" t="s">
        <v>29</v>
      </c>
      <c r="F6115" t="s">
        <v>206</v>
      </c>
      <c r="G6115">
        <v>137</v>
      </c>
      <c r="H6115">
        <v>435</v>
      </c>
      <c r="I6115">
        <v>1008</v>
      </c>
      <c r="J6115">
        <v>50423.61</v>
      </c>
      <c r="K6115">
        <v>35249.58</v>
      </c>
      <c r="L6115">
        <v>29221.64</v>
      </c>
      <c r="M6115">
        <v>15672.743399999999</v>
      </c>
      <c r="N6115">
        <v>137</v>
      </c>
      <c r="O6115">
        <v>203</v>
      </c>
      <c r="P6115">
        <v>558</v>
      </c>
      <c r="Q6115">
        <v>25976.31</v>
      </c>
      <c r="R6115">
        <v>17573.169999999998</v>
      </c>
      <c r="S6115">
        <v>12753.39</v>
      </c>
      <c r="T6115">
        <v>9120.5871000000006</v>
      </c>
      <c r="U6115">
        <v>137</v>
      </c>
      <c r="V6115">
        <v>232</v>
      </c>
      <c r="W6115">
        <v>450</v>
      </c>
      <c r="X6115">
        <v>24447.3</v>
      </c>
      <c r="Y6115">
        <v>17676.41</v>
      </c>
      <c r="Z6115">
        <v>16468.25</v>
      </c>
      <c r="AA6115">
        <v>6552.1562999999996</v>
      </c>
      <c r="AB6115">
        <v>135</v>
      </c>
      <c r="AC6115">
        <v>132</v>
      </c>
      <c r="AD6115">
        <v>114</v>
      </c>
      <c r="AE6115">
        <v>121</v>
      </c>
      <c r="AF6115">
        <v>135</v>
      </c>
      <c r="AG6115">
        <v>132</v>
      </c>
      <c r="AH6115">
        <v>114</v>
      </c>
      <c r="AI6115">
        <v>121</v>
      </c>
      <c r="AJ6115">
        <v>135</v>
      </c>
      <c r="AK6115">
        <v>132</v>
      </c>
      <c r="AL6115">
        <v>114</v>
      </c>
      <c r="AM6115">
        <v>121</v>
      </c>
    </row>
    <row r="6116" spans="1:39" x14ac:dyDescent="0.15">
      <c r="A6116" t="s">
        <v>55</v>
      </c>
      <c r="B6116">
        <v>70</v>
      </c>
      <c r="C6116">
        <v>2</v>
      </c>
      <c r="D6116">
        <v>0</v>
      </c>
      <c r="E6116" t="s">
        <v>32</v>
      </c>
      <c r="F6116" t="s">
        <v>206</v>
      </c>
      <c r="G6116">
        <v>2317</v>
      </c>
      <c r="H6116">
        <v>7185</v>
      </c>
      <c r="I6116">
        <v>16222</v>
      </c>
      <c r="J6116">
        <v>890377.94</v>
      </c>
      <c r="K6116">
        <v>632439.03</v>
      </c>
      <c r="L6116">
        <v>550143.39</v>
      </c>
      <c r="M6116">
        <v>256119.8682</v>
      </c>
      <c r="N6116">
        <v>2317</v>
      </c>
      <c r="O6116">
        <v>3138</v>
      </c>
      <c r="P6116">
        <v>7298</v>
      </c>
      <c r="Q6116">
        <v>381924.48</v>
      </c>
      <c r="R6116">
        <v>264755.23</v>
      </c>
      <c r="S6116">
        <v>195935.05</v>
      </c>
      <c r="T6116">
        <v>121523.9072</v>
      </c>
      <c r="U6116">
        <v>2317</v>
      </c>
      <c r="V6116">
        <v>4047</v>
      </c>
      <c r="W6116">
        <v>8924</v>
      </c>
      <c r="X6116">
        <v>508453.46</v>
      </c>
      <c r="Y6116">
        <v>367683.8</v>
      </c>
      <c r="Z6116">
        <v>354208.34</v>
      </c>
      <c r="AA6116">
        <v>134595.96100000001</v>
      </c>
      <c r="AB6116">
        <v>2290</v>
      </c>
      <c r="AC6116">
        <v>2212</v>
      </c>
      <c r="AD6116">
        <v>1814</v>
      </c>
      <c r="AE6116">
        <v>2021</v>
      </c>
      <c r="AF6116">
        <v>2290</v>
      </c>
      <c r="AG6116">
        <v>2212</v>
      </c>
      <c r="AH6116">
        <v>1814</v>
      </c>
      <c r="AI6116">
        <v>2021</v>
      </c>
      <c r="AJ6116">
        <v>2290</v>
      </c>
      <c r="AK6116">
        <v>2212</v>
      </c>
      <c r="AL6116">
        <v>1814</v>
      </c>
      <c r="AM6116">
        <v>2021</v>
      </c>
    </row>
    <row r="6117" spans="1:39" x14ac:dyDescent="0.15">
      <c r="A6117" t="s">
        <v>55</v>
      </c>
      <c r="B6117">
        <v>70</v>
      </c>
      <c r="C6117">
        <v>2</v>
      </c>
      <c r="D6117">
        <v>1</v>
      </c>
      <c r="E6117" t="s">
        <v>28</v>
      </c>
      <c r="F6117" t="s">
        <v>206</v>
      </c>
      <c r="G6117">
        <v>23867</v>
      </c>
      <c r="H6117">
        <v>75610</v>
      </c>
      <c r="I6117">
        <v>154450</v>
      </c>
      <c r="J6117">
        <v>7893104.7800000003</v>
      </c>
      <c r="K6117">
        <v>6275942.6399999997</v>
      </c>
      <c r="L6117">
        <v>5390002.1699999999</v>
      </c>
      <c r="M6117">
        <v>2396588.8705000002</v>
      </c>
      <c r="N6117">
        <v>23867</v>
      </c>
      <c r="O6117">
        <v>35858</v>
      </c>
      <c r="P6117">
        <v>83030</v>
      </c>
      <c r="Q6117">
        <v>4106483.31</v>
      </c>
      <c r="R6117">
        <v>3136117.59</v>
      </c>
      <c r="S6117">
        <v>2374596.39</v>
      </c>
      <c r="T6117">
        <v>1361399.6614999999</v>
      </c>
      <c r="U6117">
        <v>23867</v>
      </c>
      <c r="V6117">
        <v>39752</v>
      </c>
      <c r="W6117">
        <v>71420</v>
      </c>
      <c r="X6117">
        <v>3786621.47</v>
      </c>
      <c r="Y6117">
        <v>3139825.05</v>
      </c>
      <c r="Z6117">
        <v>3015405.78</v>
      </c>
      <c r="AA6117">
        <v>1035189.209</v>
      </c>
      <c r="AB6117">
        <v>23142</v>
      </c>
      <c r="AC6117">
        <v>23514</v>
      </c>
      <c r="AD6117">
        <v>15136</v>
      </c>
      <c r="AE6117">
        <v>22389</v>
      </c>
      <c r="AF6117">
        <v>23142</v>
      </c>
      <c r="AG6117">
        <v>23514</v>
      </c>
      <c r="AH6117">
        <v>15136</v>
      </c>
      <c r="AI6117">
        <v>22389</v>
      </c>
      <c r="AJ6117">
        <v>23142</v>
      </c>
      <c r="AK6117">
        <v>23514</v>
      </c>
      <c r="AL6117">
        <v>15136</v>
      </c>
      <c r="AM6117">
        <v>22389</v>
      </c>
    </row>
    <row r="6118" spans="1:39" x14ac:dyDescent="0.15">
      <c r="A6118" t="s">
        <v>55</v>
      </c>
      <c r="B6118">
        <v>70</v>
      </c>
      <c r="C6118">
        <v>2</v>
      </c>
      <c r="D6118">
        <v>1</v>
      </c>
      <c r="E6118" t="s">
        <v>30</v>
      </c>
      <c r="F6118" t="s">
        <v>206</v>
      </c>
      <c r="G6118">
        <v>2859</v>
      </c>
      <c r="H6118">
        <v>9211</v>
      </c>
      <c r="I6118">
        <v>18691</v>
      </c>
      <c r="J6118">
        <v>954982.95</v>
      </c>
      <c r="K6118">
        <v>761890</v>
      </c>
      <c r="L6118">
        <v>644679.61</v>
      </c>
      <c r="M6118">
        <v>287485.6594</v>
      </c>
      <c r="N6118">
        <v>2859</v>
      </c>
      <c r="O6118">
        <v>4224</v>
      </c>
      <c r="P6118">
        <v>9798</v>
      </c>
      <c r="Q6118">
        <v>485358.46</v>
      </c>
      <c r="R6118">
        <v>372282.11</v>
      </c>
      <c r="S6118">
        <v>272151.07</v>
      </c>
      <c r="T6118">
        <v>159678.03649999999</v>
      </c>
      <c r="U6118">
        <v>2859</v>
      </c>
      <c r="V6118">
        <v>4987</v>
      </c>
      <c r="W6118">
        <v>8893</v>
      </c>
      <c r="X6118">
        <v>469624.49</v>
      </c>
      <c r="Y6118">
        <v>389607.89</v>
      </c>
      <c r="Z6118">
        <v>372528.54</v>
      </c>
      <c r="AA6118">
        <v>127807.6229</v>
      </c>
      <c r="AB6118">
        <v>2713</v>
      </c>
      <c r="AC6118">
        <v>2827</v>
      </c>
      <c r="AD6118">
        <v>1659</v>
      </c>
      <c r="AE6118">
        <v>2800</v>
      </c>
      <c r="AF6118">
        <v>2713</v>
      </c>
      <c r="AG6118">
        <v>2827</v>
      </c>
      <c r="AH6118">
        <v>1659</v>
      </c>
      <c r="AI6118">
        <v>2800</v>
      </c>
      <c r="AJ6118">
        <v>2713</v>
      </c>
      <c r="AK6118">
        <v>2827</v>
      </c>
      <c r="AL6118">
        <v>1659</v>
      </c>
      <c r="AM6118">
        <v>2800</v>
      </c>
    </row>
    <row r="6119" spans="1:39" x14ac:dyDescent="0.15">
      <c r="A6119" t="s">
        <v>55</v>
      </c>
      <c r="B6119">
        <v>70</v>
      </c>
      <c r="C6119">
        <v>2</v>
      </c>
      <c r="D6119">
        <v>1</v>
      </c>
      <c r="E6119" t="s">
        <v>29</v>
      </c>
      <c r="F6119" t="s">
        <v>206</v>
      </c>
      <c r="G6119">
        <v>23492</v>
      </c>
      <c r="H6119">
        <v>80109</v>
      </c>
      <c r="I6119">
        <v>167545</v>
      </c>
      <c r="J6119">
        <v>8516264.8200000003</v>
      </c>
      <c r="K6119">
        <v>6410790.5800000001</v>
      </c>
      <c r="L6119">
        <v>5536123.5599999996</v>
      </c>
      <c r="M6119">
        <v>2587586.4308000002</v>
      </c>
      <c r="N6119">
        <v>23492</v>
      </c>
      <c r="O6119">
        <v>36373</v>
      </c>
      <c r="P6119">
        <v>84674</v>
      </c>
      <c r="Q6119">
        <v>4153892.06</v>
      </c>
      <c r="R6119">
        <v>3025942.51</v>
      </c>
      <c r="S6119">
        <v>2287849.4300000002</v>
      </c>
      <c r="T6119">
        <v>1387237.1396000001</v>
      </c>
      <c r="U6119">
        <v>23492</v>
      </c>
      <c r="V6119">
        <v>43736</v>
      </c>
      <c r="W6119">
        <v>82871</v>
      </c>
      <c r="X6119">
        <v>4362372.76</v>
      </c>
      <c r="Y6119">
        <v>3384848.07</v>
      </c>
      <c r="Z6119">
        <v>3248274.13</v>
      </c>
      <c r="AA6119">
        <v>1200349.2912000001</v>
      </c>
      <c r="AB6119">
        <v>22643</v>
      </c>
      <c r="AC6119">
        <v>22704</v>
      </c>
      <c r="AD6119">
        <v>15035</v>
      </c>
      <c r="AE6119">
        <v>22871</v>
      </c>
      <c r="AF6119">
        <v>22643</v>
      </c>
      <c r="AG6119">
        <v>22704</v>
      </c>
      <c r="AH6119">
        <v>15035</v>
      </c>
      <c r="AI6119">
        <v>22871</v>
      </c>
      <c r="AJ6119">
        <v>22643</v>
      </c>
      <c r="AK6119">
        <v>22704</v>
      </c>
      <c r="AL6119">
        <v>15035</v>
      </c>
      <c r="AM6119">
        <v>22871</v>
      </c>
    </row>
    <row r="6120" spans="1:39" x14ac:dyDescent="0.15">
      <c r="A6120" t="s">
        <v>55</v>
      </c>
      <c r="B6120">
        <v>70</v>
      </c>
      <c r="C6120">
        <v>2</v>
      </c>
      <c r="D6120">
        <v>1</v>
      </c>
      <c r="E6120" t="s">
        <v>31</v>
      </c>
      <c r="F6120" t="s">
        <v>206</v>
      </c>
      <c r="G6120">
        <v>93</v>
      </c>
      <c r="H6120">
        <v>340</v>
      </c>
      <c r="I6120">
        <v>622</v>
      </c>
      <c r="J6120">
        <v>32243.119999999999</v>
      </c>
      <c r="K6120">
        <v>25514.05</v>
      </c>
      <c r="L6120">
        <v>20831.13</v>
      </c>
      <c r="M6120">
        <v>9791.0224999999991</v>
      </c>
      <c r="N6120">
        <v>93</v>
      </c>
      <c r="O6120">
        <v>140</v>
      </c>
      <c r="P6120">
        <v>306</v>
      </c>
      <c r="Q6120">
        <v>15414.07</v>
      </c>
      <c r="R6120">
        <v>11854.98</v>
      </c>
      <c r="S6120">
        <v>8691.15</v>
      </c>
      <c r="T6120">
        <v>5125.1298999999999</v>
      </c>
      <c r="U6120">
        <v>93</v>
      </c>
      <c r="V6120">
        <v>200</v>
      </c>
      <c r="W6120">
        <v>316</v>
      </c>
      <c r="X6120">
        <v>16829.05</v>
      </c>
      <c r="Y6120">
        <v>13659.07</v>
      </c>
      <c r="Z6120">
        <v>12139.98</v>
      </c>
      <c r="AA6120">
        <v>4665.8926000000001</v>
      </c>
      <c r="AB6120">
        <v>87</v>
      </c>
      <c r="AC6120">
        <v>91</v>
      </c>
      <c r="AD6120">
        <v>49</v>
      </c>
      <c r="AE6120">
        <v>89</v>
      </c>
      <c r="AF6120">
        <v>87</v>
      </c>
      <c r="AG6120">
        <v>91</v>
      </c>
      <c r="AH6120">
        <v>49</v>
      </c>
      <c r="AI6120">
        <v>89</v>
      </c>
      <c r="AJ6120">
        <v>87</v>
      </c>
      <c r="AK6120">
        <v>91</v>
      </c>
      <c r="AL6120">
        <v>49</v>
      </c>
      <c r="AM6120">
        <v>89</v>
      </c>
    </row>
    <row r="6121" spans="1:39" x14ac:dyDescent="0.15">
      <c r="A6121" t="s">
        <v>55</v>
      </c>
      <c r="B6121">
        <v>70</v>
      </c>
      <c r="C6121">
        <v>2</v>
      </c>
      <c r="D6121">
        <v>1</v>
      </c>
      <c r="E6121" t="s">
        <v>32</v>
      </c>
      <c r="F6121" t="s">
        <v>206</v>
      </c>
      <c r="G6121">
        <v>1925</v>
      </c>
      <c r="H6121">
        <v>6726</v>
      </c>
      <c r="I6121">
        <v>13861</v>
      </c>
      <c r="J6121">
        <v>730113.32</v>
      </c>
      <c r="K6121">
        <v>547656.18999999994</v>
      </c>
      <c r="L6121">
        <v>481426.12</v>
      </c>
      <c r="M6121">
        <v>215029.14920000001</v>
      </c>
      <c r="N6121">
        <v>1925</v>
      </c>
      <c r="O6121">
        <v>2913</v>
      </c>
      <c r="P6121">
        <v>6100</v>
      </c>
      <c r="Q6121">
        <v>304599.52</v>
      </c>
      <c r="R6121">
        <v>227029.46</v>
      </c>
      <c r="S6121">
        <v>172853.57</v>
      </c>
      <c r="T6121">
        <v>100170.6802</v>
      </c>
      <c r="U6121">
        <v>1925</v>
      </c>
      <c r="V6121">
        <v>3813</v>
      </c>
      <c r="W6121">
        <v>7761</v>
      </c>
      <c r="X6121">
        <v>425513.8</v>
      </c>
      <c r="Y6121">
        <v>320626.73</v>
      </c>
      <c r="Z6121">
        <v>308572.55</v>
      </c>
      <c r="AA6121">
        <v>114858.469</v>
      </c>
      <c r="AB6121">
        <v>1884</v>
      </c>
      <c r="AC6121">
        <v>1865</v>
      </c>
      <c r="AD6121">
        <v>1259</v>
      </c>
      <c r="AE6121">
        <v>1831</v>
      </c>
      <c r="AF6121">
        <v>1884</v>
      </c>
      <c r="AG6121">
        <v>1865</v>
      </c>
      <c r="AH6121">
        <v>1259</v>
      </c>
      <c r="AI6121">
        <v>1831</v>
      </c>
      <c r="AJ6121">
        <v>1884</v>
      </c>
      <c r="AK6121">
        <v>1865</v>
      </c>
      <c r="AL6121">
        <v>1259</v>
      </c>
      <c r="AM6121">
        <v>1831</v>
      </c>
    </row>
    <row r="6122" spans="1:39" x14ac:dyDescent="0.15">
      <c r="A6122" t="s">
        <v>55</v>
      </c>
      <c r="B6122">
        <v>70</v>
      </c>
      <c r="C6122">
        <v>2</v>
      </c>
      <c r="D6122">
        <v>2</v>
      </c>
      <c r="E6122" t="s">
        <v>28</v>
      </c>
      <c r="F6122" t="s">
        <v>206</v>
      </c>
      <c r="G6122">
        <v>18231</v>
      </c>
      <c r="H6122">
        <v>50402</v>
      </c>
      <c r="I6122">
        <v>106003</v>
      </c>
      <c r="J6122">
        <v>5762362.75</v>
      </c>
      <c r="K6122">
        <v>4488048.4400000004</v>
      </c>
      <c r="L6122">
        <v>3711587.84</v>
      </c>
      <c r="M6122">
        <v>1668096.3049999999</v>
      </c>
      <c r="N6122">
        <v>18231</v>
      </c>
      <c r="O6122">
        <v>23905</v>
      </c>
      <c r="P6122">
        <v>56678</v>
      </c>
      <c r="Q6122">
        <v>3031942.9</v>
      </c>
      <c r="R6122">
        <v>2265529.0099999998</v>
      </c>
      <c r="S6122">
        <v>1587044.95</v>
      </c>
      <c r="T6122">
        <v>940612.25419999997</v>
      </c>
      <c r="U6122">
        <v>18231</v>
      </c>
      <c r="V6122">
        <v>26497</v>
      </c>
      <c r="W6122">
        <v>49325</v>
      </c>
      <c r="X6122">
        <v>2730419.85</v>
      </c>
      <c r="Y6122">
        <v>2222519.4300000002</v>
      </c>
      <c r="Z6122">
        <v>2124542.89</v>
      </c>
      <c r="AA6122">
        <v>727484.05079999997</v>
      </c>
      <c r="AB6122">
        <v>17518</v>
      </c>
      <c r="AC6122">
        <v>17868</v>
      </c>
      <c r="AD6122">
        <v>10471</v>
      </c>
      <c r="AE6122">
        <v>16845</v>
      </c>
      <c r="AF6122">
        <v>17518</v>
      </c>
      <c r="AG6122">
        <v>17868</v>
      </c>
      <c r="AH6122">
        <v>10471</v>
      </c>
      <c r="AI6122">
        <v>16845</v>
      </c>
      <c r="AJ6122">
        <v>17518</v>
      </c>
      <c r="AK6122">
        <v>17868</v>
      </c>
      <c r="AL6122">
        <v>10471</v>
      </c>
      <c r="AM6122">
        <v>16845</v>
      </c>
    </row>
    <row r="6123" spans="1:39" x14ac:dyDescent="0.15">
      <c r="A6123" t="s">
        <v>55</v>
      </c>
      <c r="B6123">
        <v>70</v>
      </c>
      <c r="C6123">
        <v>2</v>
      </c>
      <c r="D6123">
        <v>2</v>
      </c>
      <c r="E6123" t="s">
        <v>30</v>
      </c>
      <c r="F6123" t="s">
        <v>206</v>
      </c>
      <c r="G6123">
        <v>2203</v>
      </c>
      <c r="H6123">
        <v>6067</v>
      </c>
      <c r="I6123">
        <v>12932</v>
      </c>
      <c r="J6123">
        <v>704351.11</v>
      </c>
      <c r="K6123">
        <v>544578.38</v>
      </c>
      <c r="L6123">
        <v>447243.89</v>
      </c>
      <c r="M6123">
        <v>204981.2868</v>
      </c>
      <c r="N6123">
        <v>2203</v>
      </c>
      <c r="O6123">
        <v>2872</v>
      </c>
      <c r="P6123">
        <v>6837</v>
      </c>
      <c r="Q6123">
        <v>369493.5</v>
      </c>
      <c r="R6123">
        <v>274596.76</v>
      </c>
      <c r="S6123">
        <v>190342.5</v>
      </c>
      <c r="T6123">
        <v>114806.4678</v>
      </c>
      <c r="U6123">
        <v>2203</v>
      </c>
      <c r="V6123">
        <v>3195</v>
      </c>
      <c r="W6123">
        <v>6095</v>
      </c>
      <c r="X6123">
        <v>334857.61</v>
      </c>
      <c r="Y6123">
        <v>269981.62</v>
      </c>
      <c r="Z6123">
        <v>256901.39</v>
      </c>
      <c r="AA6123">
        <v>90174.819000000003</v>
      </c>
      <c r="AB6123">
        <v>2054</v>
      </c>
      <c r="AC6123">
        <v>2168</v>
      </c>
      <c r="AD6123">
        <v>1195</v>
      </c>
      <c r="AE6123">
        <v>2134</v>
      </c>
      <c r="AF6123">
        <v>2054</v>
      </c>
      <c r="AG6123">
        <v>2168</v>
      </c>
      <c r="AH6123">
        <v>1195</v>
      </c>
      <c r="AI6123">
        <v>2134</v>
      </c>
      <c r="AJ6123">
        <v>2054</v>
      </c>
      <c r="AK6123">
        <v>2168</v>
      </c>
      <c r="AL6123">
        <v>1195</v>
      </c>
      <c r="AM6123">
        <v>2134</v>
      </c>
    </row>
    <row r="6124" spans="1:39" x14ac:dyDescent="0.15">
      <c r="A6124" t="s">
        <v>55</v>
      </c>
      <c r="B6124">
        <v>70</v>
      </c>
      <c r="C6124">
        <v>2</v>
      </c>
      <c r="D6124">
        <v>2</v>
      </c>
      <c r="E6124" t="s">
        <v>29</v>
      </c>
      <c r="F6124" t="s">
        <v>206</v>
      </c>
      <c r="G6124">
        <v>9025</v>
      </c>
      <c r="H6124">
        <v>25832</v>
      </c>
      <c r="I6124">
        <v>57107</v>
      </c>
      <c r="J6124">
        <v>3073838.44</v>
      </c>
      <c r="K6124">
        <v>2286581.9500000002</v>
      </c>
      <c r="L6124">
        <v>1913045.95</v>
      </c>
      <c r="M6124">
        <v>887070.0932</v>
      </c>
      <c r="N6124">
        <v>9025</v>
      </c>
      <c r="O6124">
        <v>11763</v>
      </c>
      <c r="P6124">
        <v>28850</v>
      </c>
      <c r="Q6124">
        <v>1523430.42</v>
      </c>
      <c r="R6124">
        <v>1103041.27</v>
      </c>
      <c r="S6124">
        <v>776239.76</v>
      </c>
      <c r="T6124">
        <v>472974.63569999998</v>
      </c>
      <c r="U6124">
        <v>9025</v>
      </c>
      <c r="V6124">
        <v>14069</v>
      </c>
      <c r="W6124">
        <v>28257</v>
      </c>
      <c r="X6124">
        <v>1550408.02</v>
      </c>
      <c r="Y6124">
        <v>1183540.68</v>
      </c>
      <c r="Z6124">
        <v>1136806.19</v>
      </c>
      <c r="AA6124">
        <v>414095.45750000002</v>
      </c>
      <c r="AB6124">
        <v>8638</v>
      </c>
      <c r="AC6124">
        <v>8698</v>
      </c>
      <c r="AD6124">
        <v>4889</v>
      </c>
      <c r="AE6124">
        <v>8805</v>
      </c>
      <c r="AF6124">
        <v>8638</v>
      </c>
      <c r="AG6124">
        <v>8698</v>
      </c>
      <c r="AH6124">
        <v>4889</v>
      </c>
      <c r="AI6124">
        <v>8805</v>
      </c>
      <c r="AJ6124">
        <v>8638</v>
      </c>
      <c r="AK6124">
        <v>8698</v>
      </c>
      <c r="AL6124">
        <v>4889</v>
      </c>
      <c r="AM6124">
        <v>8805</v>
      </c>
    </row>
    <row r="6125" spans="1:39" x14ac:dyDescent="0.15">
      <c r="A6125" t="s">
        <v>55</v>
      </c>
      <c r="B6125">
        <v>70</v>
      </c>
      <c r="C6125">
        <v>2</v>
      </c>
      <c r="D6125">
        <v>2</v>
      </c>
      <c r="E6125" t="s">
        <v>31</v>
      </c>
      <c r="F6125" t="s">
        <v>206</v>
      </c>
      <c r="G6125">
        <v>16</v>
      </c>
      <c r="H6125">
        <v>46</v>
      </c>
      <c r="I6125">
        <v>113</v>
      </c>
      <c r="J6125">
        <v>5842.34</v>
      </c>
      <c r="K6125">
        <v>4226.1099999999997</v>
      </c>
      <c r="L6125">
        <v>3768.04</v>
      </c>
      <c r="M6125">
        <v>1856.6855</v>
      </c>
      <c r="N6125">
        <v>16</v>
      </c>
      <c r="O6125">
        <v>24</v>
      </c>
      <c r="P6125">
        <v>66</v>
      </c>
      <c r="Q6125">
        <v>3194.49</v>
      </c>
      <c r="R6125">
        <v>2259.2399999999998</v>
      </c>
      <c r="S6125">
        <v>1829.16</v>
      </c>
      <c r="T6125">
        <v>1150.1855</v>
      </c>
      <c r="U6125">
        <v>16</v>
      </c>
      <c r="V6125">
        <v>22</v>
      </c>
      <c r="W6125">
        <v>47</v>
      </c>
      <c r="X6125">
        <v>2647.85</v>
      </c>
      <c r="Y6125">
        <v>1966.87</v>
      </c>
      <c r="Z6125">
        <v>1938.88</v>
      </c>
      <c r="AA6125">
        <v>706.5</v>
      </c>
      <c r="AB6125">
        <v>16</v>
      </c>
      <c r="AC6125">
        <v>16</v>
      </c>
      <c r="AD6125">
        <v>7</v>
      </c>
      <c r="AE6125">
        <v>16</v>
      </c>
      <c r="AF6125">
        <v>16</v>
      </c>
      <c r="AG6125">
        <v>16</v>
      </c>
      <c r="AH6125">
        <v>7</v>
      </c>
      <c r="AI6125">
        <v>16</v>
      </c>
      <c r="AJ6125">
        <v>16</v>
      </c>
      <c r="AK6125">
        <v>16</v>
      </c>
      <c r="AL6125">
        <v>7</v>
      </c>
      <c r="AM6125">
        <v>16</v>
      </c>
    </row>
    <row r="6126" spans="1:39" x14ac:dyDescent="0.15">
      <c r="A6126" t="s">
        <v>55</v>
      </c>
      <c r="B6126">
        <v>70</v>
      </c>
      <c r="C6126">
        <v>2</v>
      </c>
      <c r="D6126">
        <v>2</v>
      </c>
      <c r="E6126" t="s">
        <v>32</v>
      </c>
      <c r="F6126" t="s">
        <v>206</v>
      </c>
      <c r="G6126">
        <v>2032</v>
      </c>
      <c r="H6126">
        <v>6309</v>
      </c>
      <c r="I6126">
        <v>13961</v>
      </c>
      <c r="J6126">
        <v>766825.63</v>
      </c>
      <c r="K6126">
        <v>559517.24</v>
      </c>
      <c r="L6126">
        <v>483579.58</v>
      </c>
      <c r="M6126">
        <v>218918.43</v>
      </c>
      <c r="N6126">
        <v>2032</v>
      </c>
      <c r="O6126">
        <v>2726</v>
      </c>
      <c r="P6126">
        <v>6158</v>
      </c>
      <c r="Q6126">
        <v>323040.78999999998</v>
      </c>
      <c r="R6126">
        <v>232146.5</v>
      </c>
      <c r="S6126">
        <v>168170.58</v>
      </c>
      <c r="T6126">
        <v>101936.64969999999</v>
      </c>
      <c r="U6126">
        <v>2032</v>
      </c>
      <c r="V6126">
        <v>3583</v>
      </c>
      <c r="W6126">
        <v>7803</v>
      </c>
      <c r="X6126">
        <v>443784.84</v>
      </c>
      <c r="Y6126">
        <v>327370.74</v>
      </c>
      <c r="Z6126">
        <v>315409</v>
      </c>
      <c r="AA6126">
        <v>116981.7803</v>
      </c>
      <c r="AB6126">
        <v>1979</v>
      </c>
      <c r="AC6126">
        <v>1939</v>
      </c>
      <c r="AD6126">
        <v>1196</v>
      </c>
      <c r="AE6126">
        <v>1916</v>
      </c>
      <c r="AF6126">
        <v>1979</v>
      </c>
      <c r="AG6126">
        <v>1939</v>
      </c>
      <c r="AH6126">
        <v>1196</v>
      </c>
      <c r="AI6126">
        <v>1916</v>
      </c>
      <c r="AJ6126">
        <v>1979</v>
      </c>
      <c r="AK6126">
        <v>1939</v>
      </c>
      <c r="AL6126">
        <v>1196</v>
      </c>
      <c r="AM6126">
        <v>1916</v>
      </c>
    </row>
    <row r="6127" spans="1:39" x14ac:dyDescent="0.15">
      <c r="A6127" t="s">
        <v>55</v>
      </c>
      <c r="B6127">
        <v>100</v>
      </c>
      <c r="C6127">
        <v>1</v>
      </c>
      <c r="D6127">
        <v>0</v>
      </c>
      <c r="E6127" t="s">
        <v>28</v>
      </c>
      <c r="F6127" t="s">
        <v>206</v>
      </c>
      <c r="G6127">
        <v>144409</v>
      </c>
      <c r="H6127">
        <v>152615</v>
      </c>
      <c r="I6127">
        <v>225325</v>
      </c>
      <c r="J6127">
        <v>11171899.310000001</v>
      </c>
      <c r="K6127">
        <v>8531688.8699999992</v>
      </c>
      <c r="L6127">
        <v>7738223.7199999997</v>
      </c>
      <c r="M6127">
        <v>3355769.5435000001</v>
      </c>
      <c r="N6127">
        <v>47117</v>
      </c>
      <c r="O6127">
        <v>49149</v>
      </c>
      <c r="P6127">
        <v>77698</v>
      </c>
      <c r="Q6127">
        <v>4009901.19</v>
      </c>
      <c r="R6127">
        <v>2990180.49</v>
      </c>
      <c r="S6127">
        <v>2457901.7999999998</v>
      </c>
      <c r="T6127">
        <v>1270721.8319000001</v>
      </c>
      <c r="U6127">
        <v>97292</v>
      </c>
      <c r="V6127">
        <v>103466</v>
      </c>
      <c r="W6127">
        <v>147627</v>
      </c>
      <c r="X6127">
        <v>7161998.1200000001</v>
      </c>
      <c r="Y6127">
        <v>5541508.3799999999</v>
      </c>
      <c r="Z6127">
        <v>5280321.92</v>
      </c>
      <c r="AA6127">
        <v>2085047.7116</v>
      </c>
      <c r="AB6127">
        <v>142395</v>
      </c>
      <c r="AC6127">
        <v>105759</v>
      </c>
      <c r="AD6127">
        <v>69917</v>
      </c>
      <c r="AE6127">
        <v>65771</v>
      </c>
      <c r="AF6127">
        <v>46452</v>
      </c>
      <c r="AG6127">
        <v>43860</v>
      </c>
      <c r="AH6127">
        <v>28806</v>
      </c>
      <c r="AI6127">
        <v>27497</v>
      </c>
      <c r="AJ6127">
        <v>95943</v>
      </c>
      <c r="AK6127">
        <v>61899</v>
      </c>
      <c r="AL6127">
        <v>41111</v>
      </c>
      <c r="AM6127">
        <v>38274</v>
      </c>
    </row>
    <row r="6128" spans="1:39" x14ac:dyDescent="0.15">
      <c r="A6128" t="s">
        <v>55</v>
      </c>
      <c r="B6128">
        <v>100</v>
      </c>
      <c r="C6128">
        <v>1</v>
      </c>
      <c r="D6128">
        <v>0</v>
      </c>
      <c r="E6128" t="s">
        <v>30</v>
      </c>
      <c r="F6128" t="s">
        <v>206</v>
      </c>
      <c r="G6128">
        <v>190</v>
      </c>
      <c r="H6128">
        <v>204</v>
      </c>
      <c r="I6128">
        <v>296</v>
      </c>
      <c r="J6128">
        <v>14585.36</v>
      </c>
      <c r="K6128">
        <v>11380.79</v>
      </c>
      <c r="L6128">
        <v>10050.39</v>
      </c>
      <c r="M6128">
        <v>4328.4790999999996</v>
      </c>
      <c r="N6128">
        <v>61</v>
      </c>
      <c r="O6128">
        <v>66</v>
      </c>
      <c r="P6128">
        <v>100</v>
      </c>
      <c r="Q6128">
        <v>5007.5200000000004</v>
      </c>
      <c r="R6128">
        <v>3941.97</v>
      </c>
      <c r="S6128">
        <v>3005.79</v>
      </c>
      <c r="T6128">
        <v>1484.1523999999999</v>
      </c>
      <c r="U6128">
        <v>129</v>
      </c>
      <c r="V6128">
        <v>138</v>
      </c>
      <c r="W6128">
        <v>196</v>
      </c>
      <c r="X6128">
        <v>9577.84</v>
      </c>
      <c r="Y6128">
        <v>7438.82</v>
      </c>
      <c r="Z6128">
        <v>7044.6</v>
      </c>
      <c r="AA6128">
        <v>2844.3267000000001</v>
      </c>
      <c r="AB6128">
        <v>186</v>
      </c>
      <c r="AC6128">
        <v>127</v>
      </c>
      <c r="AD6128">
        <v>69</v>
      </c>
      <c r="AE6128">
        <v>130</v>
      </c>
      <c r="AF6128">
        <v>59</v>
      </c>
      <c r="AG6128">
        <v>53</v>
      </c>
      <c r="AH6128">
        <v>34</v>
      </c>
      <c r="AI6128">
        <v>45</v>
      </c>
      <c r="AJ6128">
        <v>127</v>
      </c>
      <c r="AK6128">
        <v>74</v>
      </c>
      <c r="AL6128">
        <v>35</v>
      </c>
      <c r="AM6128">
        <v>85</v>
      </c>
    </row>
    <row r="6129" spans="1:39" x14ac:dyDescent="0.15">
      <c r="A6129" t="s">
        <v>55</v>
      </c>
      <c r="B6129">
        <v>100</v>
      </c>
      <c r="C6129">
        <v>1</v>
      </c>
      <c r="D6129">
        <v>0</v>
      </c>
      <c r="E6129" t="s">
        <v>29</v>
      </c>
      <c r="F6129" t="s">
        <v>206</v>
      </c>
      <c r="G6129">
        <v>698</v>
      </c>
      <c r="H6129">
        <v>738</v>
      </c>
      <c r="I6129">
        <v>1308</v>
      </c>
      <c r="J6129">
        <v>62075.21</v>
      </c>
      <c r="K6129">
        <v>44559.839999999997</v>
      </c>
      <c r="L6129">
        <v>40086.660000000003</v>
      </c>
      <c r="M6129">
        <v>19514.3475</v>
      </c>
      <c r="N6129">
        <v>225</v>
      </c>
      <c r="O6129">
        <v>235</v>
      </c>
      <c r="P6129">
        <v>498</v>
      </c>
      <c r="Q6129">
        <v>22847.46</v>
      </c>
      <c r="R6129">
        <v>15278.26</v>
      </c>
      <c r="S6129">
        <v>12297.74</v>
      </c>
      <c r="T6129">
        <v>8424.6851000000006</v>
      </c>
      <c r="U6129">
        <v>473</v>
      </c>
      <c r="V6129">
        <v>503</v>
      </c>
      <c r="W6129">
        <v>810</v>
      </c>
      <c r="X6129">
        <v>39227.75</v>
      </c>
      <c r="Y6129">
        <v>29281.58</v>
      </c>
      <c r="Z6129">
        <v>27788.92</v>
      </c>
      <c r="AA6129">
        <v>11089.662399999999</v>
      </c>
      <c r="AB6129">
        <v>696</v>
      </c>
      <c r="AC6129">
        <v>421</v>
      </c>
      <c r="AD6129">
        <v>313</v>
      </c>
      <c r="AE6129">
        <v>325</v>
      </c>
      <c r="AF6129">
        <v>224</v>
      </c>
      <c r="AG6129">
        <v>215</v>
      </c>
      <c r="AH6129">
        <v>173</v>
      </c>
      <c r="AI6129">
        <v>146</v>
      </c>
      <c r="AJ6129">
        <v>472</v>
      </c>
      <c r="AK6129">
        <v>206</v>
      </c>
      <c r="AL6129">
        <v>140</v>
      </c>
      <c r="AM6129">
        <v>179</v>
      </c>
    </row>
    <row r="6130" spans="1:39" x14ac:dyDescent="0.15">
      <c r="A6130" t="s">
        <v>55</v>
      </c>
      <c r="B6130">
        <v>100</v>
      </c>
      <c r="C6130">
        <v>1</v>
      </c>
      <c r="D6130">
        <v>0</v>
      </c>
      <c r="E6130" t="s">
        <v>32</v>
      </c>
      <c r="F6130" t="s">
        <v>206</v>
      </c>
      <c r="G6130">
        <v>7380</v>
      </c>
      <c r="H6130">
        <v>8233</v>
      </c>
      <c r="I6130">
        <v>13758</v>
      </c>
      <c r="J6130">
        <v>725613.75</v>
      </c>
      <c r="K6130">
        <v>500060.08</v>
      </c>
      <c r="L6130">
        <v>477120.8</v>
      </c>
      <c r="M6130">
        <v>207790.58670000001</v>
      </c>
      <c r="N6130">
        <v>1075</v>
      </c>
      <c r="O6130">
        <v>1157</v>
      </c>
      <c r="P6130">
        <v>1903</v>
      </c>
      <c r="Q6130">
        <v>107520.29</v>
      </c>
      <c r="R6130">
        <v>74961.34</v>
      </c>
      <c r="S6130">
        <v>59299.79</v>
      </c>
      <c r="T6130">
        <v>30994.1911</v>
      </c>
      <c r="U6130">
        <v>6305</v>
      </c>
      <c r="V6130">
        <v>7076</v>
      </c>
      <c r="W6130">
        <v>11855</v>
      </c>
      <c r="X6130">
        <v>618093.46</v>
      </c>
      <c r="Y6130">
        <v>425098.74</v>
      </c>
      <c r="Z6130">
        <v>417821.01</v>
      </c>
      <c r="AA6130">
        <v>176796.39559999999</v>
      </c>
      <c r="AB6130">
        <v>7293</v>
      </c>
      <c r="AC6130">
        <v>4926</v>
      </c>
      <c r="AD6130">
        <v>3476</v>
      </c>
      <c r="AE6130">
        <v>4569</v>
      </c>
      <c r="AF6130">
        <v>1044</v>
      </c>
      <c r="AG6130">
        <v>733</v>
      </c>
      <c r="AH6130">
        <v>517</v>
      </c>
      <c r="AI6130">
        <v>942</v>
      </c>
      <c r="AJ6130">
        <v>6249</v>
      </c>
      <c r="AK6130">
        <v>4193</v>
      </c>
      <c r="AL6130">
        <v>2959</v>
      </c>
      <c r="AM6130">
        <v>3627</v>
      </c>
    </row>
    <row r="6131" spans="1:39" x14ac:dyDescent="0.15">
      <c r="A6131" t="s">
        <v>55</v>
      </c>
      <c r="B6131">
        <v>100</v>
      </c>
      <c r="C6131">
        <v>1</v>
      </c>
      <c r="D6131">
        <v>1</v>
      </c>
      <c r="E6131" t="s">
        <v>28</v>
      </c>
      <c r="F6131" t="s">
        <v>206</v>
      </c>
      <c r="G6131">
        <v>56544</v>
      </c>
      <c r="H6131">
        <v>65644</v>
      </c>
      <c r="I6131">
        <v>99297</v>
      </c>
      <c r="J6131">
        <v>4571219.74</v>
      </c>
      <c r="K6131">
        <v>3685900.77</v>
      </c>
      <c r="L6131">
        <v>3388057.08</v>
      </c>
      <c r="M6131">
        <v>1455647.8651999999</v>
      </c>
      <c r="N6131">
        <v>21380</v>
      </c>
      <c r="O6131">
        <v>24374</v>
      </c>
      <c r="P6131">
        <v>41307</v>
      </c>
      <c r="Q6131">
        <v>1861230.24</v>
      </c>
      <c r="R6131">
        <v>1442121.45</v>
      </c>
      <c r="S6131">
        <v>1217679.81</v>
      </c>
      <c r="T6131">
        <v>659499.34450000001</v>
      </c>
      <c r="U6131">
        <v>35164</v>
      </c>
      <c r="V6131">
        <v>41270</v>
      </c>
      <c r="W6131">
        <v>57990</v>
      </c>
      <c r="X6131">
        <v>2709989.5</v>
      </c>
      <c r="Y6131">
        <v>2243779.3199999998</v>
      </c>
      <c r="Z6131">
        <v>2170377.27</v>
      </c>
      <c r="AA6131">
        <v>796148.52069999999</v>
      </c>
      <c r="AB6131">
        <v>54557</v>
      </c>
      <c r="AC6131">
        <v>50652</v>
      </c>
      <c r="AD6131">
        <v>24472</v>
      </c>
      <c r="AE6131">
        <v>46463</v>
      </c>
      <c r="AF6131">
        <v>20647</v>
      </c>
      <c r="AG6131">
        <v>20504</v>
      </c>
      <c r="AH6131">
        <v>11771</v>
      </c>
      <c r="AI6131">
        <v>18690</v>
      </c>
      <c r="AJ6131">
        <v>33910</v>
      </c>
      <c r="AK6131">
        <v>30148</v>
      </c>
      <c r="AL6131">
        <v>12701</v>
      </c>
      <c r="AM6131">
        <v>27773</v>
      </c>
    </row>
    <row r="6132" spans="1:39" x14ac:dyDescent="0.15">
      <c r="A6132" t="s">
        <v>55</v>
      </c>
      <c r="B6132">
        <v>100</v>
      </c>
      <c r="C6132">
        <v>1</v>
      </c>
      <c r="D6132">
        <v>1</v>
      </c>
      <c r="E6132" t="s">
        <v>30</v>
      </c>
      <c r="F6132" t="s">
        <v>206</v>
      </c>
      <c r="G6132">
        <v>5361</v>
      </c>
      <c r="H6132">
        <v>6301</v>
      </c>
      <c r="I6132">
        <v>9393</v>
      </c>
      <c r="J6132">
        <v>434105.77</v>
      </c>
      <c r="K6132">
        <v>353291.21</v>
      </c>
      <c r="L6132">
        <v>322859.77</v>
      </c>
      <c r="M6132">
        <v>136188.07029999999</v>
      </c>
      <c r="N6132">
        <v>1842</v>
      </c>
      <c r="O6132">
        <v>2115</v>
      </c>
      <c r="P6132">
        <v>3562</v>
      </c>
      <c r="Q6132">
        <v>160251.72</v>
      </c>
      <c r="R6132">
        <v>125658.1</v>
      </c>
      <c r="S6132">
        <v>103628.69</v>
      </c>
      <c r="T6132">
        <v>56482.534099999997</v>
      </c>
      <c r="U6132">
        <v>3519</v>
      </c>
      <c r="V6132">
        <v>4186</v>
      </c>
      <c r="W6132">
        <v>5831</v>
      </c>
      <c r="X6132">
        <v>273854.05</v>
      </c>
      <c r="Y6132">
        <v>227633.11</v>
      </c>
      <c r="Z6132">
        <v>219231.08</v>
      </c>
      <c r="AA6132">
        <v>79705.536200000002</v>
      </c>
      <c r="AB6132">
        <v>5040</v>
      </c>
      <c r="AC6132">
        <v>5008</v>
      </c>
      <c r="AD6132">
        <v>2029</v>
      </c>
      <c r="AE6132">
        <v>5221</v>
      </c>
      <c r="AF6132">
        <v>1738</v>
      </c>
      <c r="AG6132">
        <v>1764</v>
      </c>
      <c r="AH6132">
        <v>929</v>
      </c>
      <c r="AI6132">
        <v>1803</v>
      </c>
      <c r="AJ6132">
        <v>3302</v>
      </c>
      <c r="AK6132">
        <v>3244</v>
      </c>
      <c r="AL6132">
        <v>1100</v>
      </c>
      <c r="AM6132">
        <v>3418</v>
      </c>
    </row>
    <row r="6133" spans="1:39" x14ac:dyDescent="0.15">
      <c r="A6133" t="s">
        <v>55</v>
      </c>
      <c r="B6133">
        <v>100</v>
      </c>
      <c r="C6133">
        <v>1</v>
      </c>
      <c r="D6133">
        <v>1</v>
      </c>
      <c r="E6133" t="s">
        <v>29</v>
      </c>
      <c r="F6133" t="s">
        <v>206</v>
      </c>
      <c r="G6133">
        <v>30841</v>
      </c>
      <c r="H6133">
        <v>37111</v>
      </c>
      <c r="I6133">
        <v>57946</v>
      </c>
      <c r="J6133">
        <v>2666576.98</v>
      </c>
      <c r="K6133">
        <v>2048614.47</v>
      </c>
      <c r="L6133">
        <v>1908308.69</v>
      </c>
      <c r="M6133">
        <v>837523.8689</v>
      </c>
      <c r="N6133">
        <v>9394</v>
      </c>
      <c r="O6133">
        <v>10881</v>
      </c>
      <c r="P6133">
        <v>19406</v>
      </c>
      <c r="Q6133">
        <v>861482.85</v>
      </c>
      <c r="R6133">
        <v>642389</v>
      </c>
      <c r="S6133">
        <v>540110.52</v>
      </c>
      <c r="T6133">
        <v>305669.38079999998</v>
      </c>
      <c r="U6133">
        <v>21447</v>
      </c>
      <c r="V6133">
        <v>26230</v>
      </c>
      <c r="W6133">
        <v>38540</v>
      </c>
      <c r="X6133">
        <v>1805094.13</v>
      </c>
      <c r="Y6133">
        <v>1406225.47</v>
      </c>
      <c r="Z6133">
        <v>1368198.17</v>
      </c>
      <c r="AA6133">
        <v>531854.48809999996</v>
      </c>
      <c r="AB6133">
        <v>29659</v>
      </c>
      <c r="AC6133">
        <v>28485</v>
      </c>
      <c r="AD6133">
        <v>13438</v>
      </c>
      <c r="AE6133">
        <v>29287</v>
      </c>
      <c r="AF6133">
        <v>9040</v>
      </c>
      <c r="AG6133">
        <v>8874</v>
      </c>
      <c r="AH6133">
        <v>5257</v>
      </c>
      <c r="AI6133">
        <v>9012</v>
      </c>
      <c r="AJ6133">
        <v>20619</v>
      </c>
      <c r="AK6133">
        <v>19611</v>
      </c>
      <c r="AL6133">
        <v>8181</v>
      </c>
      <c r="AM6133">
        <v>20275</v>
      </c>
    </row>
    <row r="6134" spans="1:39" x14ac:dyDescent="0.15">
      <c r="A6134" t="s">
        <v>55</v>
      </c>
      <c r="B6134">
        <v>100</v>
      </c>
      <c r="C6134">
        <v>1</v>
      </c>
      <c r="D6134">
        <v>1</v>
      </c>
      <c r="E6134" t="s">
        <v>31</v>
      </c>
      <c r="F6134" t="s">
        <v>206</v>
      </c>
      <c r="G6134">
        <v>9</v>
      </c>
      <c r="H6134">
        <v>22</v>
      </c>
      <c r="I6134">
        <v>26</v>
      </c>
      <c r="J6134">
        <v>1042.8</v>
      </c>
      <c r="K6134">
        <v>761.89</v>
      </c>
      <c r="L6134">
        <v>721.9</v>
      </c>
      <c r="M6134">
        <v>354.15170000000001</v>
      </c>
      <c r="N6134">
        <v>5</v>
      </c>
      <c r="O6134">
        <v>12</v>
      </c>
      <c r="P6134">
        <v>12</v>
      </c>
      <c r="Q6134">
        <v>532.9</v>
      </c>
      <c r="R6134">
        <v>413.1</v>
      </c>
      <c r="S6134">
        <v>373.11</v>
      </c>
      <c r="T6134">
        <v>211.32169999999999</v>
      </c>
      <c r="U6134">
        <v>4</v>
      </c>
      <c r="V6134">
        <v>10</v>
      </c>
      <c r="W6134">
        <v>14</v>
      </c>
      <c r="X6134">
        <v>509.9</v>
      </c>
      <c r="Y6134">
        <v>348.79</v>
      </c>
      <c r="Z6134">
        <v>348.79</v>
      </c>
      <c r="AA6134">
        <v>142.83000000000001</v>
      </c>
      <c r="AB6134">
        <v>9</v>
      </c>
      <c r="AC6134">
        <v>8</v>
      </c>
      <c r="AD6134">
        <v>4</v>
      </c>
      <c r="AE6134">
        <v>9</v>
      </c>
      <c r="AF6134">
        <v>5</v>
      </c>
      <c r="AG6134">
        <v>4</v>
      </c>
      <c r="AH6134">
        <v>3</v>
      </c>
      <c r="AI6134">
        <v>5</v>
      </c>
      <c r="AJ6134">
        <v>4</v>
      </c>
      <c r="AK6134">
        <v>4</v>
      </c>
      <c r="AL6134">
        <v>1</v>
      </c>
      <c r="AM6134">
        <v>4</v>
      </c>
    </row>
    <row r="6135" spans="1:39" x14ac:dyDescent="0.15">
      <c r="A6135" t="s">
        <v>55</v>
      </c>
      <c r="B6135">
        <v>100</v>
      </c>
      <c r="C6135">
        <v>1</v>
      </c>
      <c r="D6135">
        <v>1</v>
      </c>
      <c r="E6135" t="s">
        <v>32</v>
      </c>
      <c r="F6135" t="s">
        <v>206</v>
      </c>
      <c r="G6135">
        <v>1160</v>
      </c>
      <c r="H6135">
        <v>1426</v>
      </c>
      <c r="I6135">
        <v>2366</v>
      </c>
      <c r="J6135">
        <v>119817.4</v>
      </c>
      <c r="K6135">
        <v>86595.11</v>
      </c>
      <c r="L6135">
        <v>82204.09</v>
      </c>
      <c r="M6135">
        <v>34331.4182</v>
      </c>
      <c r="N6135">
        <v>217</v>
      </c>
      <c r="O6135">
        <v>254</v>
      </c>
      <c r="P6135">
        <v>422</v>
      </c>
      <c r="Q6135">
        <v>21674.03</v>
      </c>
      <c r="R6135">
        <v>16358.41</v>
      </c>
      <c r="S6135">
        <v>13020.27</v>
      </c>
      <c r="T6135">
        <v>6562.3153000000002</v>
      </c>
      <c r="U6135">
        <v>943</v>
      </c>
      <c r="V6135">
        <v>1172</v>
      </c>
      <c r="W6135">
        <v>1944</v>
      </c>
      <c r="X6135">
        <v>98143.37</v>
      </c>
      <c r="Y6135">
        <v>70236.7</v>
      </c>
      <c r="Z6135">
        <v>69183.820000000007</v>
      </c>
      <c r="AA6135">
        <v>27769.102900000002</v>
      </c>
      <c r="AB6135">
        <v>1135</v>
      </c>
      <c r="AC6135">
        <v>1016</v>
      </c>
      <c r="AD6135">
        <v>494</v>
      </c>
      <c r="AE6135">
        <v>991</v>
      </c>
      <c r="AF6135">
        <v>208</v>
      </c>
      <c r="AG6135">
        <v>184</v>
      </c>
      <c r="AH6135">
        <v>92</v>
      </c>
      <c r="AI6135">
        <v>205</v>
      </c>
      <c r="AJ6135">
        <v>927</v>
      </c>
      <c r="AK6135">
        <v>832</v>
      </c>
      <c r="AL6135">
        <v>402</v>
      </c>
      <c r="AM6135">
        <v>786</v>
      </c>
    </row>
    <row r="6136" spans="1:39" x14ac:dyDescent="0.15">
      <c r="A6136" t="s">
        <v>55</v>
      </c>
      <c r="B6136">
        <v>100</v>
      </c>
      <c r="C6136">
        <v>1</v>
      </c>
      <c r="D6136">
        <v>2</v>
      </c>
      <c r="E6136" t="s">
        <v>28</v>
      </c>
      <c r="F6136" t="s">
        <v>206</v>
      </c>
      <c r="G6136">
        <v>146556</v>
      </c>
      <c r="H6136">
        <v>157899</v>
      </c>
      <c r="I6136">
        <v>239622</v>
      </c>
      <c r="J6136">
        <v>11580520.539999999</v>
      </c>
      <c r="K6136">
        <v>8982620.3800000008</v>
      </c>
      <c r="L6136">
        <v>8282915.5</v>
      </c>
      <c r="M6136">
        <v>3471116.0962</v>
      </c>
      <c r="N6136">
        <v>45511</v>
      </c>
      <c r="O6136">
        <v>48394</v>
      </c>
      <c r="P6136">
        <v>81420</v>
      </c>
      <c r="Q6136">
        <v>4015691.71</v>
      </c>
      <c r="R6136">
        <v>3001197.49</v>
      </c>
      <c r="S6136">
        <v>2492475.1800000002</v>
      </c>
      <c r="T6136">
        <v>1292826.3492999999</v>
      </c>
      <c r="U6136">
        <v>101045</v>
      </c>
      <c r="V6136">
        <v>109505</v>
      </c>
      <c r="W6136">
        <v>158202</v>
      </c>
      <c r="X6136">
        <v>7564828.8300000001</v>
      </c>
      <c r="Y6136">
        <v>5981422.8899999997</v>
      </c>
      <c r="Z6136">
        <v>5790440.3200000003</v>
      </c>
      <c r="AA6136">
        <v>2178289.7469000001</v>
      </c>
      <c r="AB6136">
        <v>140644</v>
      </c>
      <c r="AC6136">
        <v>122035</v>
      </c>
      <c r="AD6136">
        <v>48841</v>
      </c>
      <c r="AE6136">
        <v>114465</v>
      </c>
      <c r="AF6136">
        <v>43510</v>
      </c>
      <c r="AG6136">
        <v>42953</v>
      </c>
      <c r="AH6136">
        <v>21103</v>
      </c>
      <c r="AI6136">
        <v>40076</v>
      </c>
      <c r="AJ6136">
        <v>97134</v>
      </c>
      <c r="AK6136">
        <v>79082</v>
      </c>
      <c r="AL6136">
        <v>27738</v>
      </c>
      <c r="AM6136">
        <v>74389</v>
      </c>
    </row>
    <row r="6137" spans="1:39" x14ac:dyDescent="0.15">
      <c r="A6137" t="s">
        <v>55</v>
      </c>
      <c r="B6137">
        <v>100</v>
      </c>
      <c r="C6137">
        <v>1</v>
      </c>
      <c r="D6137">
        <v>2</v>
      </c>
      <c r="E6137" t="s">
        <v>30</v>
      </c>
      <c r="F6137" t="s">
        <v>206</v>
      </c>
      <c r="G6137">
        <v>16515</v>
      </c>
      <c r="H6137">
        <v>17827</v>
      </c>
      <c r="I6137">
        <v>26741</v>
      </c>
      <c r="J6137">
        <v>1299787.47</v>
      </c>
      <c r="K6137">
        <v>1013039.43</v>
      </c>
      <c r="L6137">
        <v>931148.75</v>
      </c>
      <c r="M6137">
        <v>384900.45699999999</v>
      </c>
      <c r="N6137">
        <v>4671</v>
      </c>
      <c r="O6137">
        <v>4991</v>
      </c>
      <c r="P6137">
        <v>8313</v>
      </c>
      <c r="Q6137">
        <v>413054.29</v>
      </c>
      <c r="R6137">
        <v>310097.65999999997</v>
      </c>
      <c r="S6137">
        <v>249431.04000000001</v>
      </c>
      <c r="T6137">
        <v>131475.94899999999</v>
      </c>
      <c r="U6137">
        <v>11844</v>
      </c>
      <c r="V6137">
        <v>12836</v>
      </c>
      <c r="W6137">
        <v>18428</v>
      </c>
      <c r="X6137">
        <v>886733.18</v>
      </c>
      <c r="Y6137">
        <v>702941.77</v>
      </c>
      <c r="Z6137">
        <v>681717.71</v>
      </c>
      <c r="AA6137">
        <v>253424.508</v>
      </c>
      <c r="AB6137">
        <v>15481</v>
      </c>
      <c r="AC6137">
        <v>14304</v>
      </c>
      <c r="AD6137">
        <v>4973</v>
      </c>
      <c r="AE6137">
        <v>16035</v>
      </c>
      <c r="AF6137">
        <v>4388</v>
      </c>
      <c r="AG6137">
        <v>4446</v>
      </c>
      <c r="AH6137">
        <v>2081</v>
      </c>
      <c r="AI6137">
        <v>4567</v>
      </c>
      <c r="AJ6137">
        <v>11093</v>
      </c>
      <c r="AK6137">
        <v>9858</v>
      </c>
      <c r="AL6137">
        <v>2892</v>
      </c>
      <c r="AM6137">
        <v>11468</v>
      </c>
    </row>
    <row r="6138" spans="1:39" x14ac:dyDescent="0.15">
      <c r="A6138" t="s">
        <v>55</v>
      </c>
      <c r="B6138">
        <v>100</v>
      </c>
      <c r="C6138">
        <v>1</v>
      </c>
      <c r="D6138">
        <v>2</v>
      </c>
      <c r="E6138" t="s">
        <v>29</v>
      </c>
      <c r="F6138" t="s">
        <v>206</v>
      </c>
      <c r="G6138">
        <v>43210</v>
      </c>
      <c r="H6138">
        <v>47738</v>
      </c>
      <c r="I6138">
        <v>75884</v>
      </c>
      <c r="J6138">
        <v>3686665.35</v>
      </c>
      <c r="K6138">
        <v>2726915.02</v>
      </c>
      <c r="L6138">
        <v>2543997.7200000002</v>
      </c>
      <c r="M6138">
        <v>1096553.8259999999</v>
      </c>
      <c r="N6138">
        <v>11910</v>
      </c>
      <c r="O6138">
        <v>12777</v>
      </c>
      <c r="P6138">
        <v>23070</v>
      </c>
      <c r="Q6138">
        <v>1123476.67</v>
      </c>
      <c r="R6138">
        <v>802662.48</v>
      </c>
      <c r="S6138">
        <v>667322.53</v>
      </c>
      <c r="T6138">
        <v>364069.5955</v>
      </c>
      <c r="U6138">
        <v>31300</v>
      </c>
      <c r="V6138">
        <v>34961</v>
      </c>
      <c r="W6138">
        <v>52814</v>
      </c>
      <c r="X6138">
        <v>2563188.6800000002</v>
      </c>
      <c r="Y6138">
        <v>1924252.54</v>
      </c>
      <c r="Z6138">
        <v>1876675.19</v>
      </c>
      <c r="AA6138">
        <v>732484.23049999995</v>
      </c>
      <c r="AB6138">
        <v>41312</v>
      </c>
      <c r="AC6138">
        <v>39069</v>
      </c>
      <c r="AD6138">
        <v>14744</v>
      </c>
      <c r="AE6138">
        <v>41478</v>
      </c>
      <c r="AF6138">
        <v>11377</v>
      </c>
      <c r="AG6138">
        <v>11157</v>
      </c>
      <c r="AH6138">
        <v>5651</v>
      </c>
      <c r="AI6138">
        <v>11517</v>
      </c>
      <c r="AJ6138">
        <v>29935</v>
      </c>
      <c r="AK6138">
        <v>27912</v>
      </c>
      <c r="AL6138">
        <v>9093</v>
      </c>
      <c r="AM6138">
        <v>29961</v>
      </c>
    </row>
    <row r="6139" spans="1:39" x14ac:dyDescent="0.15">
      <c r="A6139" t="s">
        <v>55</v>
      </c>
      <c r="B6139">
        <v>100</v>
      </c>
      <c r="C6139">
        <v>1</v>
      </c>
      <c r="D6139">
        <v>2</v>
      </c>
      <c r="E6139" t="s">
        <v>31</v>
      </c>
      <c r="F6139" t="s">
        <v>206</v>
      </c>
      <c r="G6139">
        <v>7</v>
      </c>
      <c r="H6139">
        <v>15</v>
      </c>
      <c r="I6139">
        <v>21</v>
      </c>
      <c r="J6139">
        <v>899.84</v>
      </c>
      <c r="K6139">
        <v>615.37</v>
      </c>
      <c r="L6139">
        <v>587.38</v>
      </c>
      <c r="M6139">
        <v>284.62029999999999</v>
      </c>
      <c r="N6139">
        <v>1</v>
      </c>
      <c r="O6139">
        <v>2</v>
      </c>
      <c r="P6139">
        <v>3</v>
      </c>
      <c r="Q6139">
        <v>139.97</v>
      </c>
      <c r="R6139">
        <v>93.07</v>
      </c>
      <c r="S6139">
        <v>93.07</v>
      </c>
      <c r="T6139">
        <v>47.810299999999998</v>
      </c>
      <c r="U6139">
        <v>6</v>
      </c>
      <c r="V6139">
        <v>13</v>
      </c>
      <c r="W6139">
        <v>18</v>
      </c>
      <c r="X6139">
        <v>759.87</v>
      </c>
      <c r="Y6139">
        <v>522.29999999999995</v>
      </c>
      <c r="Z6139">
        <v>494.31</v>
      </c>
      <c r="AA6139">
        <v>236.81</v>
      </c>
      <c r="AB6139">
        <v>7</v>
      </c>
      <c r="AC6139">
        <v>7</v>
      </c>
      <c r="AD6139">
        <v>1</v>
      </c>
      <c r="AE6139">
        <v>7</v>
      </c>
      <c r="AF6139">
        <v>1</v>
      </c>
      <c r="AG6139">
        <v>1</v>
      </c>
      <c r="AH6139">
        <v>0</v>
      </c>
      <c r="AI6139">
        <v>1</v>
      </c>
      <c r="AJ6139">
        <v>6</v>
      </c>
      <c r="AK6139">
        <v>6</v>
      </c>
      <c r="AL6139">
        <v>1</v>
      </c>
      <c r="AM6139">
        <v>6</v>
      </c>
    </row>
    <row r="6140" spans="1:39" x14ac:dyDescent="0.15">
      <c r="A6140" t="s">
        <v>55</v>
      </c>
      <c r="B6140">
        <v>100</v>
      </c>
      <c r="C6140">
        <v>1</v>
      </c>
      <c r="D6140">
        <v>2</v>
      </c>
      <c r="E6140" t="s">
        <v>32</v>
      </c>
      <c r="F6140" t="s">
        <v>206</v>
      </c>
      <c r="G6140">
        <v>4021</v>
      </c>
      <c r="H6140">
        <v>4612</v>
      </c>
      <c r="I6140">
        <v>7749</v>
      </c>
      <c r="J6140">
        <v>407224.35</v>
      </c>
      <c r="K6140">
        <v>283178.53999999998</v>
      </c>
      <c r="L6140">
        <v>270368</v>
      </c>
      <c r="M6140">
        <v>116416.4566</v>
      </c>
      <c r="N6140">
        <v>654</v>
      </c>
      <c r="O6140">
        <v>720</v>
      </c>
      <c r="P6140">
        <v>1213</v>
      </c>
      <c r="Q6140">
        <v>67325.61</v>
      </c>
      <c r="R6140">
        <v>47179.34</v>
      </c>
      <c r="S6140">
        <v>37875.22</v>
      </c>
      <c r="T6140">
        <v>19635.288400000001</v>
      </c>
      <c r="U6140">
        <v>3367</v>
      </c>
      <c r="V6140">
        <v>3892</v>
      </c>
      <c r="W6140">
        <v>6536</v>
      </c>
      <c r="X6140">
        <v>339898.74</v>
      </c>
      <c r="Y6140">
        <v>235999.2</v>
      </c>
      <c r="Z6140">
        <v>232492.78</v>
      </c>
      <c r="AA6140">
        <v>96781.1682</v>
      </c>
      <c r="AB6140">
        <v>3881</v>
      </c>
      <c r="AC6140">
        <v>3220</v>
      </c>
      <c r="AD6140">
        <v>1385</v>
      </c>
      <c r="AE6140">
        <v>3321</v>
      </c>
      <c r="AF6140">
        <v>635</v>
      </c>
      <c r="AG6140">
        <v>469</v>
      </c>
      <c r="AH6140">
        <v>206</v>
      </c>
      <c r="AI6140">
        <v>626</v>
      </c>
      <c r="AJ6140">
        <v>3246</v>
      </c>
      <c r="AK6140">
        <v>2751</v>
      </c>
      <c r="AL6140">
        <v>1179</v>
      </c>
      <c r="AM6140">
        <v>2695</v>
      </c>
    </row>
    <row r="6141" spans="1:39" x14ac:dyDescent="0.15">
      <c r="A6141" t="s">
        <v>55</v>
      </c>
      <c r="B6141">
        <v>100</v>
      </c>
      <c r="C6141">
        <v>2</v>
      </c>
      <c r="D6141">
        <v>0</v>
      </c>
      <c r="E6141" t="s">
        <v>28</v>
      </c>
      <c r="F6141" t="s">
        <v>206</v>
      </c>
      <c r="G6141">
        <v>1400</v>
      </c>
      <c r="H6141">
        <v>2947</v>
      </c>
      <c r="I6141">
        <v>3854</v>
      </c>
      <c r="J6141">
        <v>161683.82</v>
      </c>
      <c r="K6141">
        <v>117637.55</v>
      </c>
      <c r="L6141">
        <v>95920.34</v>
      </c>
      <c r="M6141">
        <v>53682.397400000002</v>
      </c>
      <c r="N6141">
        <v>1400</v>
      </c>
      <c r="O6141">
        <v>1459</v>
      </c>
      <c r="P6141">
        <v>2058</v>
      </c>
      <c r="Q6141">
        <v>85348.7</v>
      </c>
      <c r="R6141">
        <v>60814.559999999998</v>
      </c>
      <c r="S6141">
        <v>41959.77</v>
      </c>
      <c r="T6141">
        <v>29904.1047</v>
      </c>
      <c r="U6141">
        <v>1400</v>
      </c>
      <c r="V6141">
        <v>1488</v>
      </c>
      <c r="W6141">
        <v>1796</v>
      </c>
      <c r="X6141">
        <v>76335.12</v>
      </c>
      <c r="Y6141">
        <v>56822.99</v>
      </c>
      <c r="Z6141">
        <v>53960.57</v>
      </c>
      <c r="AA6141">
        <v>23778.292700000002</v>
      </c>
      <c r="AB6141">
        <v>1373</v>
      </c>
      <c r="AC6141">
        <v>1365</v>
      </c>
      <c r="AD6141">
        <v>980</v>
      </c>
      <c r="AE6141">
        <v>1007</v>
      </c>
      <c r="AF6141">
        <v>1373</v>
      </c>
      <c r="AG6141">
        <v>1365</v>
      </c>
      <c r="AH6141">
        <v>980</v>
      </c>
      <c r="AI6141">
        <v>1007</v>
      </c>
      <c r="AJ6141">
        <v>1373</v>
      </c>
      <c r="AK6141">
        <v>1365</v>
      </c>
      <c r="AL6141">
        <v>980</v>
      </c>
      <c r="AM6141">
        <v>1007</v>
      </c>
    </row>
    <row r="6142" spans="1:39" x14ac:dyDescent="0.15">
      <c r="A6142" t="s">
        <v>55</v>
      </c>
      <c r="B6142">
        <v>100</v>
      </c>
      <c r="C6142">
        <v>2</v>
      </c>
      <c r="D6142">
        <v>0</v>
      </c>
      <c r="E6142" t="s">
        <v>30</v>
      </c>
      <c r="F6142" t="s">
        <v>206</v>
      </c>
      <c r="G6142">
        <v>5</v>
      </c>
      <c r="H6142">
        <v>11</v>
      </c>
      <c r="I6142">
        <v>15</v>
      </c>
      <c r="J6142">
        <v>588.91</v>
      </c>
      <c r="K6142">
        <v>459.11</v>
      </c>
      <c r="L6142">
        <v>410.81</v>
      </c>
      <c r="M6142">
        <v>164.7346</v>
      </c>
      <c r="N6142">
        <v>5</v>
      </c>
      <c r="O6142">
        <v>5</v>
      </c>
      <c r="P6142">
        <v>8</v>
      </c>
      <c r="Q6142">
        <v>262.94</v>
      </c>
      <c r="R6142">
        <v>217.24</v>
      </c>
      <c r="S6142">
        <v>168.94</v>
      </c>
      <c r="T6142">
        <v>82.704599999999999</v>
      </c>
      <c r="U6142">
        <v>5</v>
      </c>
      <c r="V6142">
        <v>6</v>
      </c>
      <c r="W6142">
        <v>7</v>
      </c>
      <c r="X6142">
        <v>325.97000000000003</v>
      </c>
      <c r="Y6142">
        <v>241.87</v>
      </c>
      <c r="Z6142">
        <v>241.87</v>
      </c>
      <c r="AA6142">
        <v>82.03</v>
      </c>
      <c r="AB6142">
        <v>5</v>
      </c>
      <c r="AC6142">
        <v>5</v>
      </c>
      <c r="AD6142">
        <v>4</v>
      </c>
      <c r="AE6142">
        <v>4</v>
      </c>
      <c r="AF6142">
        <v>5</v>
      </c>
      <c r="AG6142">
        <v>5</v>
      </c>
      <c r="AH6142">
        <v>4</v>
      </c>
      <c r="AI6142">
        <v>4</v>
      </c>
      <c r="AJ6142">
        <v>5</v>
      </c>
      <c r="AK6142">
        <v>5</v>
      </c>
      <c r="AL6142">
        <v>4</v>
      </c>
      <c r="AM6142">
        <v>4</v>
      </c>
    </row>
    <row r="6143" spans="1:39" x14ac:dyDescent="0.15">
      <c r="A6143" t="s">
        <v>55</v>
      </c>
      <c r="B6143">
        <v>100</v>
      </c>
      <c r="C6143">
        <v>2</v>
      </c>
      <c r="D6143">
        <v>0</v>
      </c>
      <c r="E6143" t="s">
        <v>29</v>
      </c>
      <c r="F6143" t="s">
        <v>206</v>
      </c>
      <c r="G6143">
        <v>10</v>
      </c>
      <c r="H6143">
        <v>20</v>
      </c>
      <c r="I6143">
        <v>27</v>
      </c>
      <c r="J6143">
        <v>1179.78</v>
      </c>
      <c r="K6143">
        <v>814.08</v>
      </c>
      <c r="L6143">
        <v>776.29</v>
      </c>
      <c r="M6143">
        <v>415.91300000000001</v>
      </c>
      <c r="N6143">
        <v>10</v>
      </c>
      <c r="O6143">
        <v>10</v>
      </c>
      <c r="P6143">
        <v>14</v>
      </c>
      <c r="Q6143">
        <v>672.88</v>
      </c>
      <c r="R6143">
        <v>456.06</v>
      </c>
      <c r="S6143">
        <v>418.27</v>
      </c>
      <c r="T6143">
        <v>237.43049999999999</v>
      </c>
      <c r="U6143">
        <v>10</v>
      </c>
      <c r="V6143">
        <v>10</v>
      </c>
      <c r="W6143">
        <v>13</v>
      </c>
      <c r="X6143">
        <v>506.9</v>
      </c>
      <c r="Y6143">
        <v>358.02</v>
      </c>
      <c r="Z6143">
        <v>358.02</v>
      </c>
      <c r="AA6143">
        <v>178.48249999999999</v>
      </c>
      <c r="AB6143">
        <v>10</v>
      </c>
      <c r="AC6143">
        <v>10</v>
      </c>
      <c r="AD6143">
        <v>6</v>
      </c>
      <c r="AE6143">
        <v>7</v>
      </c>
      <c r="AF6143">
        <v>10</v>
      </c>
      <c r="AG6143">
        <v>10</v>
      </c>
      <c r="AH6143">
        <v>6</v>
      </c>
      <c r="AI6143">
        <v>7</v>
      </c>
      <c r="AJ6143">
        <v>10</v>
      </c>
      <c r="AK6143">
        <v>10</v>
      </c>
      <c r="AL6143">
        <v>6</v>
      </c>
      <c r="AM6143">
        <v>7</v>
      </c>
    </row>
    <row r="6144" spans="1:39" x14ac:dyDescent="0.15">
      <c r="A6144" t="s">
        <v>55</v>
      </c>
      <c r="B6144">
        <v>100</v>
      </c>
      <c r="C6144">
        <v>2</v>
      </c>
      <c r="D6144">
        <v>0</v>
      </c>
      <c r="E6144" t="s">
        <v>32</v>
      </c>
      <c r="F6144" t="s">
        <v>206</v>
      </c>
      <c r="G6144">
        <v>114</v>
      </c>
      <c r="H6144">
        <v>250</v>
      </c>
      <c r="I6144">
        <v>326</v>
      </c>
      <c r="J6144">
        <v>14504.1</v>
      </c>
      <c r="K6144">
        <v>10028.66</v>
      </c>
      <c r="L6144">
        <v>8812.41</v>
      </c>
      <c r="M6144">
        <v>4704.1701000000003</v>
      </c>
      <c r="N6144">
        <v>114</v>
      </c>
      <c r="O6144">
        <v>121</v>
      </c>
      <c r="P6144">
        <v>152</v>
      </c>
      <c r="Q6144">
        <v>6740.91</v>
      </c>
      <c r="R6144">
        <v>4706.1099999999997</v>
      </c>
      <c r="S6144">
        <v>3554.19</v>
      </c>
      <c r="T6144">
        <v>2373.5162999999998</v>
      </c>
      <c r="U6144">
        <v>114</v>
      </c>
      <c r="V6144">
        <v>129</v>
      </c>
      <c r="W6144">
        <v>174</v>
      </c>
      <c r="X6144">
        <v>7763.19</v>
      </c>
      <c r="Y6144">
        <v>5322.55</v>
      </c>
      <c r="Z6144">
        <v>5258.22</v>
      </c>
      <c r="AA6144">
        <v>2330.6538</v>
      </c>
      <c r="AB6144">
        <v>114</v>
      </c>
      <c r="AC6144">
        <v>105</v>
      </c>
      <c r="AD6144">
        <v>82</v>
      </c>
      <c r="AE6144">
        <v>93</v>
      </c>
      <c r="AF6144">
        <v>114</v>
      </c>
      <c r="AG6144">
        <v>105</v>
      </c>
      <c r="AH6144">
        <v>82</v>
      </c>
      <c r="AI6144">
        <v>93</v>
      </c>
      <c r="AJ6144">
        <v>114</v>
      </c>
      <c r="AK6144">
        <v>105</v>
      </c>
      <c r="AL6144">
        <v>82</v>
      </c>
      <c r="AM6144">
        <v>93</v>
      </c>
    </row>
    <row r="6145" spans="1:39" x14ac:dyDescent="0.15">
      <c r="A6145" t="s">
        <v>55</v>
      </c>
      <c r="B6145">
        <v>100</v>
      </c>
      <c r="C6145">
        <v>2</v>
      </c>
      <c r="D6145">
        <v>1</v>
      </c>
      <c r="E6145" t="s">
        <v>28</v>
      </c>
      <c r="F6145" t="s">
        <v>206</v>
      </c>
      <c r="G6145">
        <v>1673</v>
      </c>
      <c r="H6145">
        <v>3639</v>
      </c>
      <c r="I6145">
        <v>4872</v>
      </c>
      <c r="J6145">
        <v>187764.72</v>
      </c>
      <c r="K6145">
        <v>141949.15</v>
      </c>
      <c r="L6145">
        <v>124598.35</v>
      </c>
      <c r="M6145">
        <v>68897.478099999993</v>
      </c>
      <c r="N6145">
        <v>1673</v>
      </c>
      <c r="O6145">
        <v>1806</v>
      </c>
      <c r="P6145">
        <v>2633</v>
      </c>
      <c r="Q6145">
        <v>98825.8</v>
      </c>
      <c r="R6145">
        <v>71571.66</v>
      </c>
      <c r="S6145">
        <v>56178.49</v>
      </c>
      <c r="T6145">
        <v>40188.133600000001</v>
      </c>
      <c r="U6145">
        <v>1673</v>
      </c>
      <c r="V6145">
        <v>1833</v>
      </c>
      <c r="W6145">
        <v>2239</v>
      </c>
      <c r="X6145">
        <v>88938.92</v>
      </c>
      <c r="Y6145">
        <v>70377.490000000005</v>
      </c>
      <c r="Z6145">
        <v>68419.86</v>
      </c>
      <c r="AA6145">
        <v>28709.344499999999</v>
      </c>
      <c r="AB6145">
        <v>1622</v>
      </c>
      <c r="AC6145">
        <v>1651</v>
      </c>
      <c r="AD6145">
        <v>1062</v>
      </c>
      <c r="AE6145">
        <v>1553</v>
      </c>
      <c r="AF6145">
        <v>1622</v>
      </c>
      <c r="AG6145">
        <v>1651</v>
      </c>
      <c r="AH6145">
        <v>1062</v>
      </c>
      <c r="AI6145">
        <v>1553</v>
      </c>
      <c r="AJ6145">
        <v>1622</v>
      </c>
      <c r="AK6145">
        <v>1651</v>
      </c>
      <c r="AL6145">
        <v>1062</v>
      </c>
      <c r="AM6145">
        <v>1553</v>
      </c>
    </row>
    <row r="6146" spans="1:39" x14ac:dyDescent="0.15">
      <c r="A6146" t="s">
        <v>55</v>
      </c>
      <c r="B6146">
        <v>100</v>
      </c>
      <c r="C6146">
        <v>2</v>
      </c>
      <c r="D6146">
        <v>1</v>
      </c>
      <c r="E6146" t="s">
        <v>30</v>
      </c>
      <c r="F6146" t="s">
        <v>206</v>
      </c>
      <c r="G6146">
        <v>188</v>
      </c>
      <c r="H6146">
        <v>412</v>
      </c>
      <c r="I6146">
        <v>550</v>
      </c>
      <c r="J6146">
        <v>21160.38</v>
      </c>
      <c r="K6146">
        <v>16020.02</v>
      </c>
      <c r="L6146">
        <v>14032.92</v>
      </c>
      <c r="M6146">
        <v>7619.5879000000004</v>
      </c>
      <c r="N6146">
        <v>188</v>
      </c>
      <c r="O6146">
        <v>201</v>
      </c>
      <c r="P6146">
        <v>286</v>
      </c>
      <c r="Q6146">
        <v>10971.66</v>
      </c>
      <c r="R6146">
        <v>8037.74</v>
      </c>
      <c r="S6146">
        <v>6153.93</v>
      </c>
      <c r="T6146">
        <v>4350.5415000000003</v>
      </c>
      <c r="U6146">
        <v>188</v>
      </c>
      <c r="V6146">
        <v>211</v>
      </c>
      <c r="W6146">
        <v>264</v>
      </c>
      <c r="X6146">
        <v>10188.719999999999</v>
      </c>
      <c r="Y6146">
        <v>7982.28</v>
      </c>
      <c r="Z6146">
        <v>7878.99</v>
      </c>
      <c r="AA6146">
        <v>3269.0464000000002</v>
      </c>
      <c r="AB6146">
        <v>183</v>
      </c>
      <c r="AC6146">
        <v>185</v>
      </c>
      <c r="AD6146">
        <v>112</v>
      </c>
      <c r="AE6146">
        <v>188</v>
      </c>
      <c r="AF6146">
        <v>183</v>
      </c>
      <c r="AG6146">
        <v>185</v>
      </c>
      <c r="AH6146">
        <v>112</v>
      </c>
      <c r="AI6146">
        <v>188</v>
      </c>
      <c r="AJ6146">
        <v>183</v>
      </c>
      <c r="AK6146">
        <v>185</v>
      </c>
      <c r="AL6146">
        <v>112</v>
      </c>
      <c r="AM6146">
        <v>188</v>
      </c>
    </row>
    <row r="6147" spans="1:39" x14ac:dyDescent="0.15">
      <c r="A6147" t="s">
        <v>55</v>
      </c>
      <c r="B6147">
        <v>100</v>
      </c>
      <c r="C6147">
        <v>2</v>
      </c>
      <c r="D6147">
        <v>1</v>
      </c>
      <c r="E6147" t="s">
        <v>29</v>
      </c>
      <c r="F6147" t="s">
        <v>206</v>
      </c>
      <c r="G6147">
        <v>1279</v>
      </c>
      <c r="H6147">
        <v>2816</v>
      </c>
      <c r="I6147">
        <v>3763</v>
      </c>
      <c r="J6147">
        <v>148610.68</v>
      </c>
      <c r="K6147">
        <v>108750.57</v>
      </c>
      <c r="L6147">
        <v>95735.9</v>
      </c>
      <c r="M6147">
        <v>53426.029199999997</v>
      </c>
      <c r="N6147">
        <v>1279</v>
      </c>
      <c r="O6147">
        <v>1374</v>
      </c>
      <c r="P6147">
        <v>1972</v>
      </c>
      <c r="Q6147">
        <v>75560.83</v>
      </c>
      <c r="R6147">
        <v>54122.45</v>
      </c>
      <c r="S6147">
        <v>42469.7</v>
      </c>
      <c r="T6147">
        <v>29877.723000000002</v>
      </c>
      <c r="U6147">
        <v>1279</v>
      </c>
      <c r="V6147">
        <v>1442</v>
      </c>
      <c r="W6147">
        <v>1791</v>
      </c>
      <c r="X6147">
        <v>73049.850000000006</v>
      </c>
      <c r="Y6147">
        <v>54628.12</v>
      </c>
      <c r="Z6147">
        <v>53266.2</v>
      </c>
      <c r="AA6147">
        <v>23548.306199999999</v>
      </c>
      <c r="AB6147">
        <v>1214</v>
      </c>
      <c r="AC6147">
        <v>1245</v>
      </c>
      <c r="AD6147">
        <v>810</v>
      </c>
      <c r="AE6147">
        <v>1245</v>
      </c>
      <c r="AF6147">
        <v>1214</v>
      </c>
      <c r="AG6147">
        <v>1245</v>
      </c>
      <c r="AH6147">
        <v>810</v>
      </c>
      <c r="AI6147">
        <v>1245</v>
      </c>
      <c r="AJ6147">
        <v>1214</v>
      </c>
      <c r="AK6147">
        <v>1245</v>
      </c>
      <c r="AL6147">
        <v>810</v>
      </c>
      <c r="AM6147">
        <v>1245</v>
      </c>
    </row>
    <row r="6148" spans="1:39" x14ac:dyDescent="0.15">
      <c r="A6148" t="s">
        <v>55</v>
      </c>
      <c r="B6148">
        <v>100</v>
      </c>
      <c r="C6148">
        <v>2</v>
      </c>
      <c r="D6148">
        <v>1</v>
      </c>
      <c r="E6148" t="s">
        <v>31</v>
      </c>
      <c r="F6148" t="s">
        <v>206</v>
      </c>
      <c r="G6148">
        <v>6</v>
      </c>
      <c r="H6148">
        <v>12</v>
      </c>
      <c r="I6148">
        <v>15</v>
      </c>
      <c r="J6148">
        <v>683.91</v>
      </c>
      <c r="K6148">
        <v>545.01</v>
      </c>
      <c r="L6148">
        <v>314.37</v>
      </c>
      <c r="M6148">
        <v>211.36510000000001</v>
      </c>
      <c r="N6148">
        <v>6</v>
      </c>
      <c r="O6148">
        <v>6</v>
      </c>
      <c r="P6148">
        <v>9</v>
      </c>
      <c r="Q6148">
        <v>366.94</v>
      </c>
      <c r="R6148">
        <v>310.99</v>
      </c>
      <c r="S6148">
        <v>197.95</v>
      </c>
      <c r="T6148">
        <v>117.18510000000001</v>
      </c>
      <c r="U6148">
        <v>6</v>
      </c>
      <c r="V6148">
        <v>6</v>
      </c>
      <c r="W6148">
        <v>6</v>
      </c>
      <c r="X6148">
        <v>316.97000000000003</v>
      </c>
      <c r="Y6148">
        <v>234.02</v>
      </c>
      <c r="Z6148">
        <v>116.42</v>
      </c>
      <c r="AA6148">
        <v>94.18</v>
      </c>
      <c r="AB6148">
        <v>6</v>
      </c>
      <c r="AC6148">
        <v>6</v>
      </c>
      <c r="AD6148">
        <v>2</v>
      </c>
      <c r="AE6148">
        <v>5</v>
      </c>
      <c r="AF6148">
        <v>6</v>
      </c>
      <c r="AG6148">
        <v>6</v>
      </c>
      <c r="AH6148">
        <v>2</v>
      </c>
      <c r="AI6148">
        <v>5</v>
      </c>
      <c r="AJ6148">
        <v>6</v>
      </c>
      <c r="AK6148">
        <v>6</v>
      </c>
      <c r="AL6148">
        <v>2</v>
      </c>
      <c r="AM6148">
        <v>5</v>
      </c>
    </row>
    <row r="6149" spans="1:39" x14ac:dyDescent="0.15">
      <c r="A6149" t="s">
        <v>55</v>
      </c>
      <c r="B6149">
        <v>100</v>
      </c>
      <c r="C6149">
        <v>2</v>
      </c>
      <c r="D6149">
        <v>1</v>
      </c>
      <c r="E6149" t="s">
        <v>32</v>
      </c>
      <c r="F6149" t="s">
        <v>206</v>
      </c>
      <c r="G6149">
        <v>56</v>
      </c>
      <c r="H6149">
        <v>123</v>
      </c>
      <c r="I6149">
        <v>176</v>
      </c>
      <c r="J6149">
        <v>6911.84</v>
      </c>
      <c r="K6149">
        <v>5008.5200000000004</v>
      </c>
      <c r="L6149">
        <v>4600.5600000000004</v>
      </c>
      <c r="M6149">
        <v>2377.3081000000002</v>
      </c>
      <c r="N6149">
        <v>56</v>
      </c>
      <c r="O6149">
        <v>59</v>
      </c>
      <c r="P6149">
        <v>90</v>
      </c>
      <c r="Q6149">
        <v>3013.23</v>
      </c>
      <c r="R6149">
        <v>2170.4499999999998</v>
      </c>
      <c r="S6149">
        <v>1805.68</v>
      </c>
      <c r="T6149">
        <v>1195.5663999999999</v>
      </c>
      <c r="U6149">
        <v>56</v>
      </c>
      <c r="V6149">
        <v>64</v>
      </c>
      <c r="W6149">
        <v>86</v>
      </c>
      <c r="X6149">
        <v>3898.61</v>
      </c>
      <c r="Y6149">
        <v>2838.07</v>
      </c>
      <c r="Z6149">
        <v>2794.88</v>
      </c>
      <c r="AA6149">
        <v>1181.7417</v>
      </c>
      <c r="AB6149">
        <v>54</v>
      </c>
      <c r="AC6149">
        <v>52</v>
      </c>
      <c r="AD6149">
        <v>35</v>
      </c>
      <c r="AE6149">
        <v>52</v>
      </c>
      <c r="AF6149">
        <v>54</v>
      </c>
      <c r="AG6149">
        <v>52</v>
      </c>
      <c r="AH6149">
        <v>35</v>
      </c>
      <c r="AI6149">
        <v>52</v>
      </c>
      <c r="AJ6149">
        <v>54</v>
      </c>
      <c r="AK6149">
        <v>52</v>
      </c>
      <c r="AL6149">
        <v>35</v>
      </c>
      <c r="AM6149">
        <v>52</v>
      </c>
    </row>
    <row r="6150" spans="1:39" x14ac:dyDescent="0.15">
      <c r="A6150" t="s">
        <v>55</v>
      </c>
      <c r="B6150">
        <v>100</v>
      </c>
      <c r="C6150">
        <v>2</v>
      </c>
      <c r="D6150">
        <v>2</v>
      </c>
      <c r="E6150" t="s">
        <v>28</v>
      </c>
      <c r="F6150" t="s">
        <v>206</v>
      </c>
      <c r="G6150">
        <v>1882</v>
      </c>
      <c r="H6150">
        <v>3957</v>
      </c>
      <c r="I6150">
        <v>5103</v>
      </c>
      <c r="J6150">
        <v>213132.5</v>
      </c>
      <c r="K6150">
        <v>159263.92000000001</v>
      </c>
      <c r="L6150">
        <v>134963.98000000001</v>
      </c>
      <c r="M6150">
        <v>70680.3505</v>
      </c>
      <c r="N6150">
        <v>1882</v>
      </c>
      <c r="O6150">
        <v>1974</v>
      </c>
      <c r="P6150">
        <v>2716</v>
      </c>
      <c r="Q6150">
        <v>112280.09</v>
      </c>
      <c r="R6150">
        <v>81242.559999999998</v>
      </c>
      <c r="S6150">
        <v>60338.01</v>
      </c>
      <c r="T6150">
        <v>39516.450700000001</v>
      </c>
      <c r="U6150">
        <v>1882</v>
      </c>
      <c r="V6150">
        <v>1983</v>
      </c>
      <c r="W6150">
        <v>2387</v>
      </c>
      <c r="X6150">
        <v>100852.41</v>
      </c>
      <c r="Y6150">
        <v>78021.36</v>
      </c>
      <c r="Z6150">
        <v>74625.97</v>
      </c>
      <c r="AA6150">
        <v>31163.899799999999</v>
      </c>
      <c r="AB6150">
        <v>1820</v>
      </c>
      <c r="AC6150">
        <v>1840</v>
      </c>
      <c r="AD6150">
        <v>1016</v>
      </c>
      <c r="AE6150">
        <v>1703</v>
      </c>
      <c r="AF6150">
        <v>1820</v>
      </c>
      <c r="AG6150">
        <v>1840</v>
      </c>
      <c r="AH6150">
        <v>1016</v>
      </c>
      <c r="AI6150">
        <v>1703</v>
      </c>
      <c r="AJ6150">
        <v>1820</v>
      </c>
      <c r="AK6150">
        <v>1840</v>
      </c>
      <c r="AL6150">
        <v>1016</v>
      </c>
      <c r="AM6150">
        <v>1703</v>
      </c>
    </row>
    <row r="6151" spans="1:39" x14ac:dyDescent="0.15">
      <c r="A6151" t="s">
        <v>55</v>
      </c>
      <c r="B6151">
        <v>100</v>
      </c>
      <c r="C6151">
        <v>2</v>
      </c>
      <c r="D6151">
        <v>2</v>
      </c>
      <c r="E6151" t="s">
        <v>30</v>
      </c>
      <c r="F6151" t="s">
        <v>206</v>
      </c>
      <c r="G6151">
        <v>242</v>
      </c>
      <c r="H6151">
        <v>505</v>
      </c>
      <c r="I6151">
        <v>652</v>
      </c>
      <c r="J6151">
        <v>27593.97</v>
      </c>
      <c r="K6151">
        <v>20826.8</v>
      </c>
      <c r="L6151">
        <v>17807.189999999999</v>
      </c>
      <c r="M6151">
        <v>8745.2122999999992</v>
      </c>
      <c r="N6151">
        <v>242</v>
      </c>
      <c r="O6151">
        <v>251</v>
      </c>
      <c r="P6151">
        <v>345</v>
      </c>
      <c r="Q6151">
        <v>14336.6</v>
      </c>
      <c r="R6151">
        <v>10429.66</v>
      </c>
      <c r="S6151">
        <v>7604.86</v>
      </c>
      <c r="T6151">
        <v>4914.5864000000001</v>
      </c>
      <c r="U6151">
        <v>242</v>
      </c>
      <c r="V6151">
        <v>254</v>
      </c>
      <c r="W6151">
        <v>307</v>
      </c>
      <c r="X6151">
        <v>13257.37</v>
      </c>
      <c r="Y6151">
        <v>10397.14</v>
      </c>
      <c r="Z6151">
        <v>10202.33</v>
      </c>
      <c r="AA6151">
        <v>3830.6259</v>
      </c>
      <c r="AB6151">
        <v>229</v>
      </c>
      <c r="AC6151">
        <v>238</v>
      </c>
      <c r="AD6151">
        <v>117</v>
      </c>
      <c r="AE6151">
        <v>237</v>
      </c>
      <c r="AF6151">
        <v>229</v>
      </c>
      <c r="AG6151">
        <v>238</v>
      </c>
      <c r="AH6151">
        <v>117</v>
      </c>
      <c r="AI6151">
        <v>237</v>
      </c>
      <c r="AJ6151">
        <v>229</v>
      </c>
      <c r="AK6151">
        <v>238</v>
      </c>
      <c r="AL6151">
        <v>117</v>
      </c>
      <c r="AM6151">
        <v>237</v>
      </c>
    </row>
    <row r="6152" spans="1:39" x14ac:dyDescent="0.15">
      <c r="A6152" t="s">
        <v>55</v>
      </c>
      <c r="B6152">
        <v>100</v>
      </c>
      <c r="C6152">
        <v>2</v>
      </c>
      <c r="D6152">
        <v>2</v>
      </c>
      <c r="E6152" t="s">
        <v>29</v>
      </c>
      <c r="F6152" t="s">
        <v>206</v>
      </c>
      <c r="G6152">
        <v>807</v>
      </c>
      <c r="H6152">
        <v>1726</v>
      </c>
      <c r="I6152">
        <v>2336</v>
      </c>
      <c r="J6152">
        <v>93994.14</v>
      </c>
      <c r="K6152">
        <v>67304.72</v>
      </c>
      <c r="L6152">
        <v>56523.92</v>
      </c>
      <c r="M6152">
        <v>32026.769</v>
      </c>
      <c r="N6152">
        <v>807</v>
      </c>
      <c r="O6152">
        <v>849</v>
      </c>
      <c r="P6152">
        <v>1214</v>
      </c>
      <c r="Q6152">
        <v>48668.44</v>
      </c>
      <c r="R6152">
        <v>33916.74</v>
      </c>
      <c r="S6152">
        <v>24363.759999999998</v>
      </c>
      <c r="T6152">
        <v>17651.7991</v>
      </c>
      <c r="U6152">
        <v>807</v>
      </c>
      <c r="V6152">
        <v>877</v>
      </c>
      <c r="W6152">
        <v>1122</v>
      </c>
      <c r="X6152">
        <v>45325.7</v>
      </c>
      <c r="Y6152">
        <v>33387.980000000003</v>
      </c>
      <c r="Z6152">
        <v>32160.16</v>
      </c>
      <c r="AA6152">
        <v>14374.9699</v>
      </c>
      <c r="AB6152">
        <v>783</v>
      </c>
      <c r="AC6152">
        <v>783</v>
      </c>
      <c r="AD6152">
        <v>429</v>
      </c>
      <c r="AE6152">
        <v>787</v>
      </c>
      <c r="AF6152">
        <v>783</v>
      </c>
      <c r="AG6152">
        <v>783</v>
      </c>
      <c r="AH6152">
        <v>429</v>
      </c>
      <c r="AI6152">
        <v>787</v>
      </c>
      <c r="AJ6152">
        <v>783</v>
      </c>
      <c r="AK6152">
        <v>783</v>
      </c>
      <c r="AL6152">
        <v>429</v>
      </c>
      <c r="AM6152">
        <v>787</v>
      </c>
    </row>
    <row r="6153" spans="1:39" x14ac:dyDescent="0.15">
      <c r="A6153" t="s">
        <v>55</v>
      </c>
      <c r="B6153">
        <v>100</v>
      </c>
      <c r="C6153">
        <v>2</v>
      </c>
      <c r="D6153">
        <v>2</v>
      </c>
      <c r="E6153" t="s">
        <v>31</v>
      </c>
      <c r="F6153" t="s">
        <v>206</v>
      </c>
      <c r="G6153">
        <v>3</v>
      </c>
      <c r="H6153">
        <v>6</v>
      </c>
      <c r="I6153">
        <v>8</v>
      </c>
      <c r="J6153">
        <v>427.94</v>
      </c>
      <c r="K6153">
        <v>273.33999999999997</v>
      </c>
      <c r="L6153">
        <v>158.01</v>
      </c>
      <c r="M6153">
        <v>153.01589999999999</v>
      </c>
      <c r="N6153">
        <v>3</v>
      </c>
      <c r="O6153">
        <v>3</v>
      </c>
      <c r="P6153">
        <v>4</v>
      </c>
      <c r="Q6153">
        <v>267.98</v>
      </c>
      <c r="R6153">
        <v>168.73</v>
      </c>
      <c r="S6153">
        <v>53.4</v>
      </c>
      <c r="T6153">
        <v>87.736999999999995</v>
      </c>
      <c r="U6153">
        <v>3</v>
      </c>
      <c r="V6153">
        <v>3</v>
      </c>
      <c r="W6153">
        <v>4</v>
      </c>
      <c r="X6153">
        <v>159.96</v>
      </c>
      <c r="Y6153">
        <v>104.61</v>
      </c>
      <c r="Z6153">
        <v>104.61</v>
      </c>
      <c r="AA6153">
        <v>65.278899999999993</v>
      </c>
      <c r="AB6153">
        <v>3</v>
      </c>
      <c r="AC6153">
        <v>3</v>
      </c>
      <c r="AD6153">
        <v>2</v>
      </c>
      <c r="AE6153">
        <v>3</v>
      </c>
      <c r="AF6153">
        <v>3</v>
      </c>
      <c r="AG6153">
        <v>3</v>
      </c>
      <c r="AH6153">
        <v>2</v>
      </c>
      <c r="AI6153">
        <v>3</v>
      </c>
      <c r="AJ6153">
        <v>3</v>
      </c>
      <c r="AK6153">
        <v>3</v>
      </c>
      <c r="AL6153">
        <v>2</v>
      </c>
      <c r="AM6153">
        <v>3</v>
      </c>
    </row>
    <row r="6154" spans="1:39" x14ac:dyDescent="0.15">
      <c r="A6154" t="s">
        <v>55</v>
      </c>
      <c r="B6154">
        <v>100</v>
      </c>
      <c r="C6154">
        <v>2</v>
      </c>
      <c r="D6154">
        <v>2</v>
      </c>
      <c r="E6154" t="s">
        <v>32</v>
      </c>
      <c r="F6154" t="s">
        <v>206</v>
      </c>
      <c r="G6154">
        <v>86</v>
      </c>
      <c r="H6154">
        <v>185</v>
      </c>
      <c r="I6154">
        <v>239</v>
      </c>
      <c r="J6154">
        <v>11153.81</v>
      </c>
      <c r="K6154">
        <v>7610.12</v>
      </c>
      <c r="L6154">
        <v>6648.56</v>
      </c>
      <c r="M6154">
        <v>3614.9041000000002</v>
      </c>
      <c r="N6154">
        <v>86</v>
      </c>
      <c r="O6154">
        <v>92</v>
      </c>
      <c r="P6154">
        <v>118</v>
      </c>
      <c r="Q6154">
        <v>5247.19</v>
      </c>
      <c r="R6154">
        <v>3545.01</v>
      </c>
      <c r="S6154">
        <v>2670.23</v>
      </c>
      <c r="T6154">
        <v>1870.857</v>
      </c>
      <c r="U6154">
        <v>86</v>
      </c>
      <c r="V6154">
        <v>93</v>
      </c>
      <c r="W6154">
        <v>121</v>
      </c>
      <c r="X6154">
        <v>5906.62</v>
      </c>
      <c r="Y6154">
        <v>4065.11</v>
      </c>
      <c r="Z6154">
        <v>3978.33</v>
      </c>
      <c r="AA6154">
        <v>1744.0471</v>
      </c>
      <c r="AB6154">
        <v>86</v>
      </c>
      <c r="AC6154">
        <v>82</v>
      </c>
      <c r="AD6154">
        <v>49</v>
      </c>
      <c r="AE6154">
        <v>82</v>
      </c>
      <c r="AF6154">
        <v>86</v>
      </c>
      <c r="AG6154">
        <v>82</v>
      </c>
      <c r="AH6154">
        <v>49</v>
      </c>
      <c r="AI6154">
        <v>82</v>
      </c>
      <c r="AJ6154">
        <v>86</v>
      </c>
      <c r="AK6154">
        <v>82</v>
      </c>
      <c r="AL6154">
        <v>49</v>
      </c>
      <c r="AM6154">
        <v>82</v>
      </c>
    </row>
    <row r="6155" spans="1:39" x14ac:dyDescent="0.15">
      <c r="A6155" t="s">
        <v>215</v>
      </c>
      <c r="B6155">
        <v>-1</v>
      </c>
      <c r="C6155">
        <v>0</v>
      </c>
      <c r="D6155">
        <v>0</v>
      </c>
      <c r="E6155" t="s">
        <v>28</v>
      </c>
      <c r="F6155" t="s">
        <v>28</v>
      </c>
      <c r="G6155">
        <v>0</v>
      </c>
      <c r="H6155">
        <v>294672</v>
      </c>
      <c r="I6155">
        <v>596919</v>
      </c>
      <c r="J6155">
        <v>31928012.899999999</v>
      </c>
      <c r="K6155">
        <v>27600590.010000002</v>
      </c>
      <c r="L6155">
        <v>26793440.219999999</v>
      </c>
      <c r="M6155">
        <v>8840206.7960000001</v>
      </c>
      <c r="N6155">
        <v>0</v>
      </c>
      <c r="O6155">
        <v>999</v>
      </c>
      <c r="P6155">
        <v>3860</v>
      </c>
      <c r="Q6155">
        <v>187398.43</v>
      </c>
      <c r="R6155">
        <v>153440.46</v>
      </c>
      <c r="S6155">
        <v>133931.71</v>
      </c>
      <c r="T6155">
        <v>65952.816699999996</v>
      </c>
      <c r="U6155">
        <v>0</v>
      </c>
      <c r="V6155">
        <v>293673</v>
      </c>
      <c r="W6155">
        <v>593059</v>
      </c>
      <c r="X6155">
        <v>31740614.469999999</v>
      </c>
      <c r="Y6155">
        <v>27447149.550000001</v>
      </c>
      <c r="Z6155">
        <v>26659508.510000002</v>
      </c>
      <c r="AA6155">
        <v>8774253.9792999998</v>
      </c>
      <c r="AB6155">
        <v>0</v>
      </c>
      <c r="AC6155">
        <v>0</v>
      </c>
      <c r="AD6155">
        <v>0</v>
      </c>
      <c r="AE6155">
        <v>0</v>
      </c>
      <c r="AF6155">
        <v>0</v>
      </c>
      <c r="AG6155">
        <v>0</v>
      </c>
      <c r="AH6155">
        <v>0</v>
      </c>
      <c r="AI6155">
        <v>0</v>
      </c>
      <c r="AJ6155">
        <v>0</v>
      </c>
      <c r="AK6155">
        <v>0</v>
      </c>
      <c r="AL6155">
        <v>0</v>
      </c>
      <c r="AM6155">
        <v>0</v>
      </c>
    </row>
    <row r="6156" spans="1:39" x14ac:dyDescent="0.15">
      <c r="A6156" t="s">
        <v>215</v>
      </c>
      <c r="B6156">
        <v>5</v>
      </c>
      <c r="C6156">
        <v>1</v>
      </c>
      <c r="D6156">
        <v>0</v>
      </c>
      <c r="E6156" t="s">
        <v>28</v>
      </c>
      <c r="F6156" t="s">
        <v>28</v>
      </c>
      <c r="G6156">
        <v>201</v>
      </c>
      <c r="H6156">
        <v>1447</v>
      </c>
      <c r="I6156">
        <v>8246</v>
      </c>
      <c r="J6156">
        <v>487628.38</v>
      </c>
      <c r="K6156">
        <v>405048.47</v>
      </c>
      <c r="L6156">
        <v>311418.45</v>
      </c>
      <c r="M6156">
        <v>134550.2366</v>
      </c>
      <c r="N6156">
        <v>115</v>
      </c>
      <c r="O6156">
        <v>601</v>
      </c>
      <c r="P6156">
        <v>4400</v>
      </c>
      <c r="Q6156">
        <v>265088.08</v>
      </c>
      <c r="R6156">
        <v>228842.04</v>
      </c>
      <c r="S6156">
        <v>152816.39000000001</v>
      </c>
      <c r="T6156">
        <v>78112.514500000005</v>
      </c>
      <c r="U6156">
        <v>86</v>
      </c>
      <c r="V6156">
        <v>846</v>
      </c>
      <c r="W6156">
        <v>3846</v>
      </c>
      <c r="X6156">
        <v>222540.3</v>
      </c>
      <c r="Y6156">
        <v>176206.43</v>
      </c>
      <c r="Z6156">
        <v>158602.06</v>
      </c>
      <c r="AA6156">
        <v>56437.722099999999</v>
      </c>
      <c r="AB6156">
        <v>181</v>
      </c>
      <c r="AC6156">
        <v>162</v>
      </c>
      <c r="AD6156">
        <v>73</v>
      </c>
      <c r="AE6156">
        <v>132</v>
      </c>
      <c r="AF6156">
        <v>113</v>
      </c>
      <c r="AG6156">
        <v>112</v>
      </c>
      <c r="AH6156">
        <v>55</v>
      </c>
      <c r="AI6156">
        <v>85</v>
      </c>
      <c r="AJ6156">
        <v>68</v>
      </c>
      <c r="AK6156">
        <v>50</v>
      </c>
      <c r="AL6156">
        <v>18</v>
      </c>
      <c r="AM6156">
        <v>47</v>
      </c>
    </row>
    <row r="6157" spans="1:39" x14ac:dyDescent="0.15">
      <c r="A6157" t="s">
        <v>215</v>
      </c>
      <c r="B6157">
        <v>5</v>
      </c>
      <c r="C6157">
        <v>1</v>
      </c>
      <c r="D6157">
        <v>0</v>
      </c>
      <c r="E6157" t="s">
        <v>28</v>
      </c>
      <c r="F6157" t="s">
        <v>29</v>
      </c>
      <c r="G6157">
        <v>846</v>
      </c>
      <c r="H6157">
        <v>10768</v>
      </c>
      <c r="I6157">
        <v>40901</v>
      </c>
      <c r="J6157">
        <v>2290099.38</v>
      </c>
      <c r="K6157">
        <v>1781404.58</v>
      </c>
      <c r="L6157">
        <v>1528479.17</v>
      </c>
      <c r="M6157">
        <v>643820.24730000005</v>
      </c>
      <c r="N6157">
        <v>425</v>
      </c>
      <c r="O6157">
        <v>3777</v>
      </c>
      <c r="P6157">
        <v>18557</v>
      </c>
      <c r="Q6157">
        <v>1047963.69</v>
      </c>
      <c r="R6157">
        <v>879691.77</v>
      </c>
      <c r="S6157">
        <v>686054.96</v>
      </c>
      <c r="T6157">
        <v>318873.58140000002</v>
      </c>
      <c r="U6157">
        <v>421</v>
      </c>
      <c r="V6157">
        <v>6991</v>
      </c>
      <c r="W6157">
        <v>22344</v>
      </c>
      <c r="X6157">
        <v>1242135.69</v>
      </c>
      <c r="Y6157">
        <v>901712.81</v>
      </c>
      <c r="Z6157">
        <v>842424.21</v>
      </c>
      <c r="AA6157">
        <v>324946.66590000002</v>
      </c>
      <c r="AB6157">
        <v>665</v>
      </c>
      <c r="AC6157">
        <v>754</v>
      </c>
      <c r="AD6157">
        <v>543</v>
      </c>
      <c r="AE6157">
        <v>588</v>
      </c>
      <c r="AF6157">
        <v>411</v>
      </c>
      <c r="AG6157">
        <v>411</v>
      </c>
      <c r="AH6157">
        <v>307</v>
      </c>
      <c r="AI6157">
        <v>349</v>
      </c>
      <c r="AJ6157">
        <v>254</v>
      </c>
      <c r="AK6157">
        <v>343</v>
      </c>
      <c r="AL6157">
        <v>236</v>
      </c>
      <c r="AM6157">
        <v>239</v>
      </c>
    </row>
    <row r="6158" spans="1:39" x14ac:dyDescent="0.15">
      <c r="A6158" t="s">
        <v>215</v>
      </c>
      <c r="B6158">
        <v>5</v>
      </c>
      <c r="C6158">
        <v>1</v>
      </c>
      <c r="D6158">
        <v>0</v>
      </c>
      <c r="E6158" t="s">
        <v>30</v>
      </c>
      <c r="F6158" t="s">
        <v>29</v>
      </c>
      <c r="G6158">
        <v>1</v>
      </c>
      <c r="H6158">
        <v>8</v>
      </c>
      <c r="I6158">
        <v>46</v>
      </c>
      <c r="J6158">
        <v>2764.89</v>
      </c>
      <c r="K6158">
        <v>2103.16</v>
      </c>
      <c r="L6158">
        <v>1968.79</v>
      </c>
      <c r="M6158">
        <v>708.9</v>
      </c>
      <c r="N6158">
        <v>0</v>
      </c>
      <c r="O6158">
        <v>0</v>
      </c>
      <c r="P6158">
        <v>0</v>
      </c>
      <c r="Q6158">
        <v>0</v>
      </c>
      <c r="R6158">
        <v>0</v>
      </c>
      <c r="S6158">
        <v>0</v>
      </c>
      <c r="T6158">
        <v>0</v>
      </c>
      <c r="U6158">
        <v>1</v>
      </c>
      <c r="V6158">
        <v>8</v>
      </c>
      <c r="W6158">
        <v>46</v>
      </c>
      <c r="X6158">
        <v>2764.89</v>
      </c>
      <c r="Y6158">
        <v>2103.16</v>
      </c>
      <c r="Z6158">
        <v>1968.79</v>
      </c>
      <c r="AA6158">
        <v>708.9</v>
      </c>
      <c r="AB6158">
        <v>1</v>
      </c>
      <c r="AC6158">
        <v>1</v>
      </c>
      <c r="AD6158">
        <v>1</v>
      </c>
      <c r="AE6158">
        <v>1</v>
      </c>
      <c r="AF6158">
        <v>0</v>
      </c>
      <c r="AG6158">
        <v>0</v>
      </c>
      <c r="AH6158">
        <v>0</v>
      </c>
      <c r="AI6158">
        <v>0</v>
      </c>
      <c r="AJ6158">
        <v>1</v>
      </c>
      <c r="AK6158">
        <v>1</v>
      </c>
      <c r="AL6158">
        <v>1</v>
      </c>
      <c r="AM6158">
        <v>1</v>
      </c>
    </row>
    <row r="6159" spans="1:39" x14ac:dyDescent="0.15">
      <c r="A6159" t="s">
        <v>215</v>
      </c>
      <c r="B6159">
        <v>5</v>
      </c>
      <c r="C6159">
        <v>1</v>
      </c>
      <c r="D6159">
        <v>0</v>
      </c>
      <c r="E6159" t="s">
        <v>29</v>
      </c>
      <c r="F6159" t="s">
        <v>28</v>
      </c>
      <c r="G6159">
        <v>4</v>
      </c>
      <c r="H6159">
        <v>21</v>
      </c>
      <c r="I6159">
        <v>155</v>
      </c>
      <c r="J6159">
        <v>8804.2999999999993</v>
      </c>
      <c r="K6159">
        <v>7086.45</v>
      </c>
      <c r="L6159">
        <v>4267.01</v>
      </c>
      <c r="M6159">
        <v>2717.2208999999998</v>
      </c>
      <c r="N6159">
        <v>3</v>
      </c>
      <c r="O6159">
        <v>12</v>
      </c>
      <c r="P6159">
        <v>94</v>
      </c>
      <c r="Q6159">
        <v>5702.71</v>
      </c>
      <c r="R6159">
        <v>5108.5</v>
      </c>
      <c r="S6159">
        <v>3209.53</v>
      </c>
      <c r="T6159">
        <v>1767.7481</v>
      </c>
      <c r="U6159">
        <v>1</v>
      </c>
      <c r="V6159">
        <v>9</v>
      </c>
      <c r="W6159">
        <v>61</v>
      </c>
      <c r="X6159">
        <v>3101.59</v>
      </c>
      <c r="Y6159">
        <v>1977.95</v>
      </c>
      <c r="Z6159">
        <v>1057.48</v>
      </c>
      <c r="AA6159">
        <v>949.47280000000001</v>
      </c>
      <c r="AB6159">
        <v>4</v>
      </c>
      <c r="AC6159">
        <v>4</v>
      </c>
      <c r="AD6159">
        <v>0</v>
      </c>
      <c r="AE6159">
        <v>3</v>
      </c>
      <c r="AF6159">
        <v>3</v>
      </c>
      <c r="AG6159">
        <v>3</v>
      </c>
      <c r="AH6159">
        <v>0</v>
      </c>
      <c r="AI6159">
        <v>2</v>
      </c>
      <c r="AJ6159">
        <v>1</v>
      </c>
      <c r="AK6159">
        <v>1</v>
      </c>
      <c r="AL6159">
        <v>0</v>
      </c>
      <c r="AM6159">
        <v>1</v>
      </c>
    </row>
    <row r="6160" spans="1:39" x14ac:dyDescent="0.15">
      <c r="A6160" t="s">
        <v>215</v>
      </c>
      <c r="B6160">
        <v>5</v>
      </c>
      <c r="C6160">
        <v>1</v>
      </c>
      <c r="D6160">
        <v>0</v>
      </c>
      <c r="E6160" t="s">
        <v>29</v>
      </c>
      <c r="F6160" t="s">
        <v>29</v>
      </c>
      <c r="G6160">
        <v>17</v>
      </c>
      <c r="H6160">
        <v>193</v>
      </c>
      <c r="I6160">
        <v>743</v>
      </c>
      <c r="J6160">
        <v>44553.62</v>
      </c>
      <c r="K6160">
        <v>33647.120000000003</v>
      </c>
      <c r="L6160">
        <v>28370.31</v>
      </c>
      <c r="M6160">
        <v>11343.9817</v>
      </c>
      <c r="N6160">
        <v>4</v>
      </c>
      <c r="O6160">
        <v>21</v>
      </c>
      <c r="P6160">
        <v>150</v>
      </c>
      <c r="Q6160">
        <v>10361.719999999999</v>
      </c>
      <c r="R6160">
        <v>8337</v>
      </c>
      <c r="S6160">
        <v>6164.78</v>
      </c>
      <c r="T6160">
        <v>2715.3332999999998</v>
      </c>
      <c r="U6160">
        <v>13</v>
      </c>
      <c r="V6160">
        <v>172</v>
      </c>
      <c r="W6160">
        <v>593</v>
      </c>
      <c r="X6160">
        <v>34191.9</v>
      </c>
      <c r="Y6160">
        <v>25310.12</v>
      </c>
      <c r="Z6160">
        <v>22205.53</v>
      </c>
      <c r="AA6160">
        <v>8628.6484</v>
      </c>
      <c r="AB6160">
        <v>14</v>
      </c>
      <c r="AC6160">
        <v>13</v>
      </c>
      <c r="AD6160">
        <v>9</v>
      </c>
      <c r="AE6160">
        <v>12</v>
      </c>
      <c r="AF6160">
        <v>4</v>
      </c>
      <c r="AG6160">
        <v>4</v>
      </c>
      <c r="AH6160">
        <v>3</v>
      </c>
      <c r="AI6160">
        <v>4</v>
      </c>
      <c r="AJ6160">
        <v>10</v>
      </c>
      <c r="AK6160">
        <v>9</v>
      </c>
      <c r="AL6160">
        <v>6</v>
      </c>
      <c r="AM6160">
        <v>8</v>
      </c>
    </row>
    <row r="6161" spans="1:39" x14ac:dyDescent="0.15">
      <c r="A6161" t="s">
        <v>215</v>
      </c>
      <c r="B6161">
        <v>5</v>
      </c>
      <c r="C6161">
        <v>1</v>
      </c>
      <c r="D6161">
        <v>0</v>
      </c>
      <c r="E6161" t="s">
        <v>31</v>
      </c>
      <c r="F6161" t="s">
        <v>29</v>
      </c>
      <c r="G6161">
        <v>1</v>
      </c>
      <c r="H6161">
        <v>13</v>
      </c>
      <c r="I6161">
        <v>41</v>
      </c>
      <c r="J6161">
        <v>2078.86</v>
      </c>
      <c r="K6161">
        <v>1601.39</v>
      </c>
      <c r="L6161">
        <v>1601.39</v>
      </c>
      <c r="M6161">
        <v>545.66959999999995</v>
      </c>
      <c r="N6161">
        <v>0</v>
      </c>
      <c r="O6161">
        <v>0</v>
      </c>
      <c r="P6161">
        <v>0</v>
      </c>
      <c r="Q6161">
        <v>0</v>
      </c>
      <c r="R6161">
        <v>0</v>
      </c>
      <c r="S6161">
        <v>0</v>
      </c>
      <c r="T6161">
        <v>0</v>
      </c>
      <c r="U6161">
        <v>1</v>
      </c>
      <c r="V6161">
        <v>13</v>
      </c>
      <c r="W6161">
        <v>41</v>
      </c>
      <c r="X6161">
        <v>2078.86</v>
      </c>
      <c r="Y6161">
        <v>1601.39</v>
      </c>
      <c r="Z6161">
        <v>1601.39</v>
      </c>
      <c r="AA6161">
        <v>545.66959999999995</v>
      </c>
      <c r="AB6161">
        <v>1</v>
      </c>
      <c r="AC6161">
        <v>1</v>
      </c>
      <c r="AD6161">
        <v>1</v>
      </c>
      <c r="AE6161">
        <v>1</v>
      </c>
      <c r="AF6161">
        <v>0</v>
      </c>
      <c r="AG6161">
        <v>0</v>
      </c>
      <c r="AH6161">
        <v>0</v>
      </c>
      <c r="AI6161">
        <v>0</v>
      </c>
      <c r="AJ6161">
        <v>1</v>
      </c>
      <c r="AK6161">
        <v>1</v>
      </c>
      <c r="AL6161">
        <v>1</v>
      </c>
      <c r="AM6161">
        <v>1</v>
      </c>
    </row>
    <row r="6162" spans="1:39" x14ac:dyDescent="0.15">
      <c r="A6162" t="s">
        <v>215</v>
      </c>
      <c r="B6162">
        <v>5</v>
      </c>
      <c r="C6162">
        <v>1</v>
      </c>
      <c r="D6162">
        <v>0</v>
      </c>
      <c r="E6162" t="s">
        <v>32</v>
      </c>
      <c r="F6162" t="s">
        <v>28</v>
      </c>
      <c r="G6162">
        <v>85</v>
      </c>
      <c r="H6162">
        <v>523</v>
      </c>
      <c r="I6162">
        <v>3135</v>
      </c>
      <c r="J6162">
        <v>187713.6</v>
      </c>
      <c r="K6162">
        <v>153505.28</v>
      </c>
      <c r="L6162">
        <v>129658.7</v>
      </c>
      <c r="M6162">
        <v>48912.680500000002</v>
      </c>
      <c r="N6162">
        <v>24</v>
      </c>
      <c r="O6162">
        <v>157</v>
      </c>
      <c r="P6162">
        <v>938</v>
      </c>
      <c r="Q6162">
        <v>54032.46</v>
      </c>
      <c r="R6162">
        <v>43304.69</v>
      </c>
      <c r="S6162">
        <v>31806.97</v>
      </c>
      <c r="T6162">
        <v>15803.9619</v>
      </c>
      <c r="U6162">
        <v>61</v>
      </c>
      <c r="V6162">
        <v>366</v>
      </c>
      <c r="W6162">
        <v>2197</v>
      </c>
      <c r="X6162">
        <v>133681.14000000001</v>
      </c>
      <c r="Y6162">
        <v>110200.59</v>
      </c>
      <c r="Z6162">
        <v>97851.73</v>
      </c>
      <c r="AA6162">
        <v>33108.7186</v>
      </c>
      <c r="AB6162">
        <v>83</v>
      </c>
      <c r="AC6162">
        <v>70</v>
      </c>
      <c r="AD6162">
        <v>29</v>
      </c>
      <c r="AE6162">
        <v>71</v>
      </c>
      <c r="AF6162">
        <v>24</v>
      </c>
      <c r="AG6162">
        <v>21</v>
      </c>
      <c r="AH6162">
        <v>13</v>
      </c>
      <c r="AI6162">
        <v>19</v>
      </c>
      <c r="AJ6162">
        <v>59</v>
      </c>
      <c r="AK6162">
        <v>49</v>
      </c>
      <c r="AL6162">
        <v>16</v>
      </c>
      <c r="AM6162">
        <v>52</v>
      </c>
    </row>
    <row r="6163" spans="1:39" x14ac:dyDescent="0.15">
      <c r="A6163" t="s">
        <v>215</v>
      </c>
      <c r="B6163">
        <v>5</v>
      </c>
      <c r="C6163">
        <v>1</v>
      </c>
      <c r="D6163">
        <v>0</v>
      </c>
      <c r="E6163" t="s">
        <v>32</v>
      </c>
      <c r="F6163" t="s">
        <v>29</v>
      </c>
      <c r="G6163">
        <v>583</v>
      </c>
      <c r="H6163">
        <v>6049</v>
      </c>
      <c r="I6163">
        <v>25690</v>
      </c>
      <c r="J6163">
        <v>1496621.05</v>
      </c>
      <c r="K6163">
        <v>1196955.49</v>
      </c>
      <c r="L6163">
        <v>1072137.52</v>
      </c>
      <c r="M6163">
        <v>404993.3567</v>
      </c>
      <c r="N6163">
        <v>147</v>
      </c>
      <c r="O6163">
        <v>1617</v>
      </c>
      <c r="P6163">
        <v>7198</v>
      </c>
      <c r="Q6163">
        <v>399113.24</v>
      </c>
      <c r="R6163">
        <v>316356.90999999997</v>
      </c>
      <c r="S6163">
        <v>257041.38</v>
      </c>
      <c r="T6163">
        <v>123412.5595</v>
      </c>
      <c r="U6163">
        <v>436</v>
      </c>
      <c r="V6163">
        <v>4432</v>
      </c>
      <c r="W6163">
        <v>18492</v>
      </c>
      <c r="X6163">
        <v>1097507.81</v>
      </c>
      <c r="Y6163">
        <v>880598.58</v>
      </c>
      <c r="Z6163">
        <v>815096.14</v>
      </c>
      <c r="AA6163">
        <v>281580.79719999997</v>
      </c>
      <c r="AB6163">
        <v>566</v>
      </c>
      <c r="AC6163">
        <v>556</v>
      </c>
      <c r="AD6163">
        <v>416</v>
      </c>
      <c r="AE6163">
        <v>542</v>
      </c>
      <c r="AF6163">
        <v>146</v>
      </c>
      <c r="AG6163">
        <v>136</v>
      </c>
      <c r="AH6163">
        <v>110</v>
      </c>
      <c r="AI6163">
        <v>134</v>
      </c>
      <c r="AJ6163">
        <v>420</v>
      </c>
      <c r="AK6163">
        <v>420</v>
      </c>
      <c r="AL6163">
        <v>306</v>
      </c>
      <c r="AM6163">
        <v>408</v>
      </c>
    </row>
    <row r="6164" spans="1:39" x14ac:dyDescent="0.15">
      <c r="A6164" t="s">
        <v>215</v>
      </c>
      <c r="B6164">
        <v>5</v>
      </c>
      <c r="C6164">
        <v>1</v>
      </c>
      <c r="D6164">
        <v>1</v>
      </c>
      <c r="E6164" t="s">
        <v>28</v>
      </c>
      <c r="F6164" t="s">
        <v>28</v>
      </c>
      <c r="G6164">
        <v>456</v>
      </c>
      <c r="H6164">
        <v>5426</v>
      </c>
      <c r="I6164">
        <v>20462</v>
      </c>
      <c r="J6164">
        <v>1175727.24</v>
      </c>
      <c r="K6164">
        <v>937569.58</v>
      </c>
      <c r="L6164">
        <v>776624.14</v>
      </c>
      <c r="M6164">
        <v>318452.0048</v>
      </c>
      <c r="N6164">
        <v>241</v>
      </c>
      <c r="O6164">
        <v>1577</v>
      </c>
      <c r="P6164">
        <v>9204</v>
      </c>
      <c r="Q6164">
        <v>551868.56000000006</v>
      </c>
      <c r="R6164">
        <v>494746.65</v>
      </c>
      <c r="S6164">
        <v>370263.59</v>
      </c>
      <c r="T6164">
        <v>158151.61619999999</v>
      </c>
      <c r="U6164">
        <v>215</v>
      </c>
      <c r="V6164">
        <v>3849</v>
      </c>
      <c r="W6164">
        <v>11258</v>
      </c>
      <c r="X6164">
        <v>623858.68000000005</v>
      </c>
      <c r="Y6164">
        <v>442822.93</v>
      </c>
      <c r="Z6164">
        <v>406360.55</v>
      </c>
      <c r="AA6164">
        <v>160300.38860000001</v>
      </c>
      <c r="AB6164">
        <v>334</v>
      </c>
      <c r="AC6164">
        <v>399</v>
      </c>
      <c r="AD6164">
        <v>161</v>
      </c>
      <c r="AE6164">
        <v>335</v>
      </c>
      <c r="AF6164">
        <v>219</v>
      </c>
      <c r="AG6164">
        <v>231</v>
      </c>
      <c r="AH6164">
        <v>99</v>
      </c>
      <c r="AI6164">
        <v>226</v>
      </c>
      <c r="AJ6164">
        <v>115</v>
      </c>
      <c r="AK6164">
        <v>168</v>
      </c>
      <c r="AL6164">
        <v>62</v>
      </c>
      <c r="AM6164">
        <v>109</v>
      </c>
    </row>
    <row r="6165" spans="1:39" x14ac:dyDescent="0.15">
      <c r="A6165" t="s">
        <v>215</v>
      </c>
      <c r="B6165">
        <v>5</v>
      </c>
      <c r="C6165">
        <v>1</v>
      </c>
      <c r="D6165">
        <v>1</v>
      </c>
      <c r="E6165" t="s">
        <v>28</v>
      </c>
      <c r="F6165" t="s">
        <v>29</v>
      </c>
      <c r="G6165">
        <v>7389</v>
      </c>
      <c r="H6165">
        <v>98768</v>
      </c>
      <c r="I6165">
        <v>348841</v>
      </c>
      <c r="J6165">
        <v>20517689.079999998</v>
      </c>
      <c r="K6165">
        <v>17106202.359999999</v>
      </c>
      <c r="L6165">
        <v>14307841.039999999</v>
      </c>
      <c r="M6165">
        <v>5647464.9775</v>
      </c>
      <c r="N6165">
        <v>4573</v>
      </c>
      <c r="O6165">
        <v>49024</v>
      </c>
      <c r="P6165">
        <v>206414</v>
      </c>
      <c r="Q6165">
        <v>12433031.199999999</v>
      </c>
      <c r="R6165">
        <v>10835875.52</v>
      </c>
      <c r="S6165">
        <v>8528906.3599999994</v>
      </c>
      <c r="T6165">
        <v>3551767.6970000002</v>
      </c>
      <c r="U6165">
        <v>2816</v>
      </c>
      <c r="V6165">
        <v>49744</v>
      </c>
      <c r="W6165">
        <v>142427</v>
      </c>
      <c r="X6165">
        <v>8084657.8799999999</v>
      </c>
      <c r="Y6165">
        <v>6270326.8399999999</v>
      </c>
      <c r="Z6165">
        <v>5778934.6799999997</v>
      </c>
      <c r="AA6165">
        <v>2095697.2805000001</v>
      </c>
      <c r="AB6165">
        <v>6532</v>
      </c>
      <c r="AC6165">
        <v>7083</v>
      </c>
      <c r="AD6165">
        <v>4510</v>
      </c>
      <c r="AE6165">
        <v>6466</v>
      </c>
      <c r="AF6165">
        <v>4366</v>
      </c>
      <c r="AG6165">
        <v>4440</v>
      </c>
      <c r="AH6165">
        <v>3028</v>
      </c>
      <c r="AI6165">
        <v>4319</v>
      </c>
      <c r="AJ6165">
        <v>2166</v>
      </c>
      <c r="AK6165">
        <v>2643</v>
      </c>
      <c r="AL6165">
        <v>1482</v>
      </c>
      <c r="AM6165">
        <v>2147</v>
      </c>
    </row>
    <row r="6166" spans="1:39" x14ac:dyDescent="0.15">
      <c r="A6166" t="s">
        <v>215</v>
      </c>
      <c r="B6166">
        <v>5</v>
      </c>
      <c r="C6166">
        <v>1</v>
      </c>
      <c r="D6166">
        <v>1</v>
      </c>
      <c r="E6166" t="s">
        <v>30</v>
      </c>
      <c r="F6166" t="s">
        <v>28</v>
      </c>
      <c r="G6166">
        <v>52</v>
      </c>
      <c r="H6166">
        <v>457</v>
      </c>
      <c r="I6166">
        <v>2077</v>
      </c>
      <c r="J6166">
        <v>129915.51</v>
      </c>
      <c r="K6166">
        <v>113771.46</v>
      </c>
      <c r="L6166">
        <v>84802.27</v>
      </c>
      <c r="M6166">
        <v>33627.202499999999</v>
      </c>
      <c r="N6166">
        <v>29</v>
      </c>
      <c r="O6166">
        <v>182</v>
      </c>
      <c r="P6166">
        <v>1123</v>
      </c>
      <c r="Q6166">
        <v>75571.66</v>
      </c>
      <c r="R6166">
        <v>69400.350000000006</v>
      </c>
      <c r="S6166">
        <v>44916.24</v>
      </c>
      <c r="T6166">
        <v>19982.142500000002</v>
      </c>
      <c r="U6166">
        <v>23</v>
      </c>
      <c r="V6166">
        <v>275</v>
      </c>
      <c r="W6166">
        <v>954</v>
      </c>
      <c r="X6166">
        <v>54343.85</v>
      </c>
      <c r="Y6166">
        <v>44371.11</v>
      </c>
      <c r="Z6166">
        <v>39886.03</v>
      </c>
      <c r="AA6166">
        <v>13645.06</v>
      </c>
      <c r="AB6166">
        <v>45</v>
      </c>
      <c r="AC6166">
        <v>48</v>
      </c>
      <c r="AD6166">
        <v>11</v>
      </c>
      <c r="AE6166">
        <v>47</v>
      </c>
      <c r="AF6166">
        <v>26</v>
      </c>
      <c r="AG6166">
        <v>27</v>
      </c>
      <c r="AH6166">
        <v>6</v>
      </c>
      <c r="AI6166">
        <v>28</v>
      </c>
      <c r="AJ6166">
        <v>19</v>
      </c>
      <c r="AK6166">
        <v>21</v>
      </c>
      <c r="AL6166">
        <v>5</v>
      </c>
      <c r="AM6166">
        <v>19</v>
      </c>
    </row>
    <row r="6167" spans="1:39" x14ac:dyDescent="0.15">
      <c r="A6167" t="s">
        <v>215</v>
      </c>
      <c r="B6167">
        <v>5</v>
      </c>
      <c r="C6167">
        <v>1</v>
      </c>
      <c r="D6167">
        <v>1</v>
      </c>
      <c r="E6167" t="s">
        <v>30</v>
      </c>
      <c r="F6167" t="s">
        <v>29</v>
      </c>
      <c r="G6167">
        <v>949</v>
      </c>
      <c r="H6167">
        <v>13237</v>
      </c>
      <c r="I6167">
        <v>45106</v>
      </c>
      <c r="J6167">
        <v>2649339.84</v>
      </c>
      <c r="K6167">
        <v>2190397.7400000002</v>
      </c>
      <c r="L6167">
        <v>1792407.83</v>
      </c>
      <c r="M6167">
        <v>726726.08200000005</v>
      </c>
      <c r="N6167">
        <v>511</v>
      </c>
      <c r="O6167">
        <v>5744</v>
      </c>
      <c r="P6167">
        <v>23270</v>
      </c>
      <c r="Q6167">
        <v>1383192.96</v>
      </c>
      <c r="R6167">
        <v>1194087</v>
      </c>
      <c r="S6167">
        <v>898223.01</v>
      </c>
      <c r="T6167">
        <v>400080.09570000001</v>
      </c>
      <c r="U6167">
        <v>438</v>
      </c>
      <c r="V6167">
        <v>7493</v>
      </c>
      <c r="W6167">
        <v>21836</v>
      </c>
      <c r="X6167">
        <v>1266146.8799999999</v>
      </c>
      <c r="Y6167">
        <v>996310.74</v>
      </c>
      <c r="Z6167">
        <v>894184.82</v>
      </c>
      <c r="AA6167">
        <v>326645.98629999999</v>
      </c>
      <c r="AB6167">
        <v>833</v>
      </c>
      <c r="AC6167">
        <v>921</v>
      </c>
      <c r="AD6167">
        <v>556</v>
      </c>
      <c r="AE6167">
        <v>851</v>
      </c>
      <c r="AF6167">
        <v>468</v>
      </c>
      <c r="AG6167">
        <v>498</v>
      </c>
      <c r="AH6167">
        <v>338</v>
      </c>
      <c r="AI6167">
        <v>490</v>
      </c>
      <c r="AJ6167">
        <v>365</v>
      </c>
      <c r="AK6167">
        <v>423</v>
      </c>
      <c r="AL6167">
        <v>218</v>
      </c>
      <c r="AM6167">
        <v>361</v>
      </c>
    </row>
    <row r="6168" spans="1:39" x14ac:dyDescent="0.15">
      <c r="A6168" t="s">
        <v>215</v>
      </c>
      <c r="B6168">
        <v>5</v>
      </c>
      <c r="C6168">
        <v>1</v>
      </c>
      <c r="D6168">
        <v>1</v>
      </c>
      <c r="E6168" t="s">
        <v>29</v>
      </c>
      <c r="F6168" t="s">
        <v>28</v>
      </c>
      <c r="G6168">
        <v>413</v>
      </c>
      <c r="H6168">
        <v>3503</v>
      </c>
      <c r="I6168">
        <v>16688</v>
      </c>
      <c r="J6168">
        <v>969306.43</v>
      </c>
      <c r="K6168">
        <v>812400.16</v>
      </c>
      <c r="L6168">
        <v>687476.8</v>
      </c>
      <c r="M6168">
        <v>266284.86450000003</v>
      </c>
      <c r="N6168">
        <v>170</v>
      </c>
      <c r="O6168">
        <v>1306</v>
      </c>
      <c r="P6168">
        <v>7217</v>
      </c>
      <c r="Q6168">
        <v>410441.28</v>
      </c>
      <c r="R6168">
        <v>346237.45</v>
      </c>
      <c r="S6168">
        <v>269108.84000000003</v>
      </c>
      <c r="T6168">
        <v>123015.85520000001</v>
      </c>
      <c r="U6168">
        <v>243</v>
      </c>
      <c r="V6168">
        <v>2197</v>
      </c>
      <c r="W6168">
        <v>9471</v>
      </c>
      <c r="X6168">
        <v>558865.15</v>
      </c>
      <c r="Y6168">
        <v>466162.71</v>
      </c>
      <c r="Z6168">
        <v>418367.96</v>
      </c>
      <c r="AA6168">
        <v>143269.00930000001</v>
      </c>
      <c r="AB6168">
        <v>383</v>
      </c>
      <c r="AC6168">
        <v>382</v>
      </c>
      <c r="AD6168">
        <v>149</v>
      </c>
      <c r="AE6168">
        <v>387</v>
      </c>
      <c r="AF6168">
        <v>161</v>
      </c>
      <c r="AG6168">
        <v>152</v>
      </c>
      <c r="AH6168">
        <v>67</v>
      </c>
      <c r="AI6168">
        <v>161</v>
      </c>
      <c r="AJ6168">
        <v>222</v>
      </c>
      <c r="AK6168">
        <v>230</v>
      </c>
      <c r="AL6168">
        <v>82</v>
      </c>
      <c r="AM6168">
        <v>226</v>
      </c>
    </row>
    <row r="6169" spans="1:39" x14ac:dyDescent="0.15">
      <c r="A6169" t="s">
        <v>215</v>
      </c>
      <c r="B6169">
        <v>5</v>
      </c>
      <c r="C6169">
        <v>1</v>
      </c>
      <c r="D6169">
        <v>1</v>
      </c>
      <c r="E6169" t="s">
        <v>29</v>
      </c>
      <c r="F6169" t="s">
        <v>29</v>
      </c>
      <c r="G6169">
        <v>12746</v>
      </c>
      <c r="H6169">
        <v>174084</v>
      </c>
      <c r="I6169">
        <v>604267</v>
      </c>
      <c r="J6169">
        <v>35524195.93</v>
      </c>
      <c r="K6169">
        <v>28702017.68</v>
      </c>
      <c r="L6169">
        <v>24593074.920000002</v>
      </c>
      <c r="M6169">
        <v>9630206.6525999997</v>
      </c>
      <c r="N6169">
        <v>4532</v>
      </c>
      <c r="O6169">
        <v>53833</v>
      </c>
      <c r="P6169">
        <v>223962</v>
      </c>
      <c r="Q6169">
        <v>13110332.859999999</v>
      </c>
      <c r="R6169">
        <v>10723149.029999999</v>
      </c>
      <c r="S6169">
        <v>8319120.0800000001</v>
      </c>
      <c r="T6169">
        <v>3864257.8235999998</v>
      </c>
      <c r="U6169">
        <v>8214</v>
      </c>
      <c r="V6169">
        <v>120251</v>
      </c>
      <c r="W6169">
        <v>380305</v>
      </c>
      <c r="X6169">
        <v>22413863.07</v>
      </c>
      <c r="Y6169">
        <v>17978868.649999999</v>
      </c>
      <c r="Z6169">
        <v>16273954.84</v>
      </c>
      <c r="AA6169">
        <v>5765948.8289999999</v>
      </c>
      <c r="AB6169">
        <v>11935</v>
      </c>
      <c r="AC6169">
        <v>11967</v>
      </c>
      <c r="AD6169">
        <v>7557</v>
      </c>
      <c r="AE6169">
        <v>12054</v>
      </c>
      <c r="AF6169">
        <v>4322</v>
      </c>
      <c r="AG6169">
        <v>4311</v>
      </c>
      <c r="AH6169">
        <v>3069</v>
      </c>
      <c r="AI6169">
        <v>4367</v>
      </c>
      <c r="AJ6169">
        <v>7613</v>
      </c>
      <c r="AK6169">
        <v>7656</v>
      </c>
      <c r="AL6169">
        <v>4488</v>
      </c>
      <c r="AM6169">
        <v>7687</v>
      </c>
    </row>
    <row r="6170" spans="1:39" x14ac:dyDescent="0.15">
      <c r="A6170" t="s">
        <v>215</v>
      </c>
      <c r="B6170">
        <v>5</v>
      </c>
      <c r="C6170">
        <v>1</v>
      </c>
      <c r="D6170">
        <v>1</v>
      </c>
      <c r="E6170" t="s">
        <v>31</v>
      </c>
      <c r="F6170" t="s">
        <v>28</v>
      </c>
      <c r="G6170">
        <v>2</v>
      </c>
      <c r="H6170">
        <v>8</v>
      </c>
      <c r="I6170">
        <v>57</v>
      </c>
      <c r="J6170">
        <v>3490.04</v>
      </c>
      <c r="K6170">
        <v>3000.63</v>
      </c>
      <c r="L6170">
        <v>2689.04</v>
      </c>
      <c r="M6170">
        <v>870.86980000000005</v>
      </c>
      <c r="N6170">
        <v>1</v>
      </c>
      <c r="O6170">
        <v>5</v>
      </c>
      <c r="P6170">
        <v>29</v>
      </c>
      <c r="Q6170">
        <v>1897.98</v>
      </c>
      <c r="R6170">
        <v>1597.04</v>
      </c>
      <c r="S6170">
        <v>1285.45</v>
      </c>
      <c r="T6170">
        <v>463.64980000000003</v>
      </c>
      <c r="U6170">
        <v>1</v>
      </c>
      <c r="V6170">
        <v>3</v>
      </c>
      <c r="W6170">
        <v>28</v>
      </c>
      <c r="X6170">
        <v>1592.06</v>
      </c>
      <c r="Y6170">
        <v>1403.59</v>
      </c>
      <c r="Z6170">
        <v>1403.59</v>
      </c>
      <c r="AA6170">
        <v>407.22</v>
      </c>
      <c r="AB6170">
        <v>2</v>
      </c>
      <c r="AC6170">
        <v>2</v>
      </c>
      <c r="AD6170">
        <v>1</v>
      </c>
      <c r="AE6170">
        <v>2</v>
      </c>
      <c r="AF6170">
        <v>1</v>
      </c>
      <c r="AG6170">
        <v>1</v>
      </c>
      <c r="AH6170">
        <v>0</v>
      </c>
      <c r="AI6170">
        <v>1</v>
      </c>
      <c r="AJ6170">
        <v>1</v>
      </c>
      <c r="AK6170">
        <v>1</v>
      </c>
      <c r="AL6170">
        <v>1</v>
      </c>
      <c r="AM6170">
        <v>1</v>
      </c>
    </row>
    <row r="6171" spans="1:39" x14ac:dyDescent="0.15">
      <c r="A6171" t="s">
        <v>215</v>
      </c>
      <c r="B6171">
        <v>5</v>
      </c>
      <c r="C6171">
        <v>1</v>
      </c>
      <c r="D6171">
        <v>1</v>
      </c>
      <c r="E6171" t="s">
        <v>31</v>
      </c>
      <c r="F6171" t="s">
        <v>29</v>
      </c>
      <c r="G6171">
        <v>54</v>
      </c>
      <c r="H6171">
        <v>835</v>
      </c>
      <c r="I6171">
        <v>2856</v>
      </c>
      <c r="J6171">
        <v>160500.35</v>
      </c>
      <c r="K6171">
        <v>129584.07</v>
      </c>
      <c r="L6171">
        <v>116810.97</v>
      </c>
      <c r="M6171">
        <v>44358.600899999998</v>
      </c>
      <c r="N6171">
        <v>23</v>
      </c>
      <c r="O6171">
        <v>294</v>
      </c>
      <c r="P6171">
        <v>1222</v>
      </c>
      <c r="Q6171">
        <v>67483.62</v>
      </c>
      <c r="R6171">
        <v>56201.83</v>
      </c>
      <c r="S6171">
        <v>48274.78</v>
      </c>
      <c r="T6171">
        <v>20183.7114</v>
      </c>
      <c r="U6171">
        <v>31</v>
      </c>
      <c r="V6171">
        <v>541</v>
      </c>
      <c r="W6171">
        <v>1634</v>
      </c>
      <c r="X6171">
        <v>93016.73</v>
      </c>
      <c r="Y6171">
        <v>73382.240000000005</v>
      </c>
      <c r="Z6171">
        <v>68536.19</v>
      </c>
      <c r="AA6171">
        <v>24174.889500000001</v>
      </c>
      <c r="AB6171">
        <v>46</v>
      </c>
      <c r="AC6171">
        <v>53</v>
      </c>
      <c r="AD6171">
        <v>35</v>
      </c>
      <c r="AE6171">
        <v>47</v>
      </c>
      <c r="AF6171">
        <v>21</v>
      </c>
      <c r="AG6171">
        <v>23</v>
      </c>
      <c r="AH6171">
        <v>16</v>
      </c>
      <c r="AI6171">
        <v>20</v>
      </c>
      <c r="AJ6171">
        <v>25</v>
      </c>
      <c r="AK6171">
        <v>30</v>
      </c>
      <c r="AL6171">
        <v>19</v>
      </c>
      <c r="AM6171">
        <v>27</v>
      </c>
    </row>
    <row r="6172" spans="1:39" x14ac:dyDescent="0.15">
      <c r="A6172" t="s">
        <v>215</v>
      </c>
      <c r="B6172">
        <v>5</v>
      </c>
      <c r="C6172">
        <v>1</v>
      </c>
      <c r="D6172">
        <v>1</v>
      </c>
      <c r="E6172" t="s">
        <v>32</v>
      </c>
      <c r="F6172" t="s">
        <v>28</v>
      </c>
      <c r="G6172">
        <v>63</v>
      </c>
      <c r="H6172">
        <v>510</v>
      </c>
      <c r="I6172">
        <v>2545</v>
      </c>
      <c r="J6172">
        <v>156015.38</v>
      </c>
      <c r="K6172">
        <v>132345.18</v>
      </c>
      <c r="L6172">
        <v>113716.19</v>
      </c>
      <c r="M6172">
        <v>40064.167000000001</v>
      </c>
      <c r="N6172">
        <v>20</v>
      </c>
      <c r="O6172">
        <v>153</v>
      </c>
      <c r="P6172">
        <v>701</v>
      </c>
      <c r="Q6172">
        <v>44218.19</v>
      </c>
      <c r="R6172">
        <v>39096.75</v>
      </c>
      <c r="S6172">
        <v>27488.26</v>
      </c>
      <c r="T6172">
        <v>12263.1751</v>
      </c>
      <c r="U6172">
        <v>43</v>
      </c>
      <c r="V6172">
        <v>357</v>
      </c>
      <c r="W6172">
        <v>1844</v>
      </c>
      <c r="X6172">
        <v>111797.19</v>
      </c>
      <c r="Y6172">
        <v>93248.43</v>
      </c>
      <c r="Z6172">
        <v>86227.93</v>
      </c>
      <c r="AA6172">
        <v>27800.991900000001</v>
      </c>
      <c r="AB6172">
        <v>58</v>
      </c>
      <c r="AC6172">
        <v>57</v>
      </c>
      <c r="AD6172">
        <v>17</v>
      </c>
      <c r="AE6172">
        <v>58</v>
      </c>
      <c r="AF6172">
        <v>18</v>
      </c>
      <c r="AG6172">
        <v>17</v>
      </c>
      <c r="AH6172">
        <v>6</v>
      </c>
      <c r="AI6172">
        <v>19</v>
      </c>
      <c r="AJ6172">
        <v>40</v>
      </c>
      <c r="AK6172">
        <v>40</v>
      </c>
      <c r="AL6172">
        <v>11</v>
      </c>
      <c r="AM6172">
        <v>39</v>
      </c>
    </row>
    <row r="6173" spans="1:39" x14ac:dyDescent="0.15">
      <c r="A6173" t="s">
        <v>215</v>
      </c>
      <c r="B6173">
        <v>5</v>
      </c>
      <c r="C6173">
        <v>1</v>
      </c>
      <c r="D6173">
        <v>1</v>
      </c>
      <c r="E6173" t="s">
        <v>32</v>
      </c>
      <c r="F6173" t="s">
        <v>29</v>
      </c>
      <c r="G6173">
        <v>1471</v>
      </c>
      <c r="H6173">
        <v>19280</v>
      </c>
      <c r="I6173">
        <v>67159</v>
      </c>
      <c r="J6173">
        <v>3950020.13</v>
      </c>
      <c r="K6173">
        <v>3233998.7</v>
      </c>
      <c r="L6173">
        <v>2841074.15</v>
      </c>
      <c r="M6173">
        <v>1056145.2598000001</v>
      </c>
      <c r="N6173">
        <v>401</v>
      </c>
      <c r="O6173">
        <v>5000</v>
      </c>
      <c r="P6173">
        <v>19967</v>
      </c>
      <c r="Q6173">
        <v>1175974.29</v>
      </c>
      <c r="R6173">
        <v>967970.22</v>
      </c>
      <c r="S6173">
        <v>757989.39</v>
      </c>
      <c r="T6173">
        <v>346710.75679999997</v>
      </c>
      <c r="U6173">
        <v>1070</v>
      </c>
      <c r="V6173">
        <v>14280</v>
      </c>
      <c r="W6173">
        <v>47192</v>
      </c>
      <c r="X6173">
        <v>2774045.84</v>
      </c>
      <c r="Y6173">
        <v>2266028.48</v>
      </c>
      <c r="Z6173">
        <v>2083084.76</v>
      </c>
      <c r="AA6173">
        <v>709434.50300000003</v>
      </c>
      <c r="AB6173">
        <v>1399</v>
      </c>
      <c r="AC6173">
        <v>1390</v>
      </c>
      <c r="AD6173">
        <v>867</v>
      </c>
      <c r="AE6173">
        <v>1385</v>
      </c>
      <c r="AF6173">
        <v>391</v>
      </c>
      <c r="AG6173">
        <v>370</v>
      </c>
      <c r="AH6173">
        <v>264</v>
      </c>
      <c r="AI6173">
        <v>381</v>
      </c>
      <c r="AJ6173">
        <v>1008</v>
      </c>
      <c r="AK6173">
        <v>1020</v>
      </c>
      <c r="AL6173">
        <v>603</v>
      </c>
      <c r="AM6173">
        <v>1004</v>
      </c>
    </row>
    <row r="6174" spans="1:39" x14ac:dyDescent="0.15">
      <c r="A6174" t="s">
        <v>215</v>
      </c>
      <c r="B6174">
        <v>5</v>
      </c>
      <c r="C6174">
        <v>1</v>
      </c>
      <c r="D6174">
        <v>2</v>
      </c>
      <c r="E6174" t="s">
        <v>28</v>
      </c>
      <c r="F6174" t="s">
        <v>28</v>
      </c>
      <c r="G6174">
        <v>176</v>
      </c>
      <c r="H6174">
        <v>800</v>
      </c>
      <c r="I6174">
        <v>6039</v>
      </c>
      <c r="J6174">
        <v>374827.37</v>
      </c>
      <c r="K6174">
        <v>330227.34999999998</v>
      </c>
      <c r="L6174">
        <v>238357.44</v>
      </c>
      <c r="M6174">
        <v>103416.73609999999</v>
      </c>
      <c r="N6174">
        <v>108</v>
      </c>
      <c r="O6174">
        <v>445</v>
      </c>
      <c r="P6174">
        <v>3760</v>
      </c>
      <c r="Q6174">
        <v>236677.68</v>
      </c>
      <c r="R6174">
        <v>208506.9</v>
      </c>
      <c r="S6174">
        <v>128193.97</v>
      </c>
      <c r="T6174">
        <v>68819.487999999998</v>
      </c>
      <c r="U6174">
        <v>68</v>
      </c>
      <c r="V6174">
        <v>355</v>
      </c>
      <c r="W6174">
        <v>2279</v>
      </c>
      <c r="X6174">
        <v>138149.69</v>
      </c>
      <c r="Y6174">
        <v>121720.45</v>
      </c>
      <c r="Z6174">
        <v>110163.47</v>
      </c>
      <c r="AA6174">
        <v>34597.248099999997</v>
      </c>
      <c r="AB6174">
        <v>157</v>
      </c>
      <c r="AC6174">
        <v>168</v>
      </c>
      <c r="AD6174">
        <v>53</v>
      </c>
      <c r="AE6174">
        <v>156</v>
      </c>
      <c r="AF6174">
        <v>98</v>
      </c>
      <c r="AG6174">
        <v>106</v>
      </c>
      <c r="AH6174">
        <v>37</v>
      </c>
      <c r="AI6174">
        <v>101</v>
      </c>
      <c r="AJ6174">
        <v>59</v>
      </c>
      <c r="AK6174">
        <v>62</v>
      </c>
      <c r="AL6174">
        <v>16</v>
      </c>
      <c r="AM6174">
        <v>55</v>
      </c>
    </row>
    <row r="6175" spans="1:39" x14ac:dyDescent="0.15">
      <c r="A6175" t="s">
        <v>215</v>
      </c>
      <c r="B6175">
        <v>5</v>
      </c>
      <c r="C6175">
        <v>1</v>
      </c>
      <c r="D6175">
        <v>2</v>
      </c>
      <c r="E6175" t="s">
        <v>28</v>
      </c>
      <c r="F6175" t="s">
        <v>29</v>
      </c>
      <c r="G6175">
        <v>874</v>
      </c>
      <c r="H6175">
        <v>6973</v>
      </c>
      <c r="I6175">
        <v>32790</v>
      </c>
      <c r="J6175">
        <v>2020431.65</v>
      </c>
      <c r="K6175">
        <v>1754151.71</v>
      </c>
      <c r="L6175">
        <v>1394903.16</v>
      </c>
      <c r="M6175">
        <v>548425.01950000005</v>
      </c>
      <c r="N6175">
        <v>556</v>
      </c>
      <c r="O6175">
        <v>3883</v>
      </c>
      <c r="P6175">
        <v>21373</v>
      </c>
      <c r="Q6175">
        <v>1337655.97</v>
      </c>
      <c r="R6175">
        <v>1165174.79</v>
      </c>
      <c r="S6175">
        <v>850903.49</v>
      </c>
      <c r="T6175">
        <v>376245.65370000002</v>
      </c>
      <c r="U6175">
        <v>318</v>
      </c>
      <c r="V6175">
        <v>3090</v>
      </c>
      <c r="W6175">
        <v>11417</v>
      </c>
      <c r="X6175">
        <v>682775.68</v>
      </c>
      <c r="Y6175">
        <v>588976.92000000004</v>
      </c>
      <c r="Z6175">
        <v>543999.67000000004</v>
      </c>
      <c r="AA6175">
        <v>172179.3658</v>
      </c>
      <c r="AB6175">
        <v>808</v>
      </c>
      <c r="AC6175">
        <v>828</v>
      </c>
      <c r="AD6175">
        <v>456</v>
      </c>
      <c r="AE6175">
        <v>808</v>
      </c>
      <c r="AF6175">
        <v>513</v>
      </c>
      <c r="AG6175">
        <v>529</v>
      </c>
      <c r="AH6175">
        <v>291</v>
      </c>
      <c r="AI6175">
        <v>523</v>
      </c>
      <c r="AJ6175">
        <v>295</v>
      </c>
      <c r="AK6175">
        <v>299</v>
      </c>
      <c r="AL6175">
        <v>165</v>
      </c>
      <c r="AM6175">
        <v>285</v>
      </c>
    </row>
    <row r="6176" spans="1:39" x14ac:dyDescent="0.15">
      <c r="A6176" t="s">
        <v>215</v>
      </c>
      <c r="B6176">
        <v>5</v>
      </c>
      <c r="C6176">
        <v>1</v>
      </c>
      <c r="D6176">
        <v>2</v>
      </c>
      <c r="E6176" t="s">
        <v>30</v>
      </c>
      <c r="F6176" t="s">
        <v>28</v>
      </c>
      <c r="G6176">
        <v>17</v>
      </c>
      <c r="H6176">
        <v>81</v>
      </c>
      <c r="I6176">
        <v>661</v>
      </c>
      <c r="J6176">
        <v>37735.919999999998</v>
      </c>
      <c r="K6176">
        <v>33662.019999999997</v>
      </c>
      <c r="L6176">
        <v>27887.14</v>
      </c>
      <c r="M6176">
        <v>10710.7268</v>
      </c>
      <c r="N6176">
        <v>10</v>
      </c>
      <c r="O6176">
        <v>40</v>
      </c>
      <c r="P6176">
        <v>330</v>
      </c>
      <c r="Q6176">
        <v>18627.490000000002</v>
      </c>
      <c r="R6176">
        <v>16572.669999999998</v>
      </c>
      <c r="S6176">
        <v>12207.78</v>
      </c>
      <c r="T6176">
        <v>5930.6697999999997</v>
      </c>
      <c r="U6176">
        <v>7</v>
      </c>
      <c r="V6176">
        <v>41</v>
      </c>
      <c r="W6176">
        <v>331</v>
      </c>
      <c r="X6176">
        <v>19108.43</v>
      </c>
      <c r="Y6176">
        <v>17089.349999999999</v>
      </c>
      <c r="Z6176">
        <v>15679.36</v>
      </c>
      <c r="AA6176">
        <v>4780.0569999999998</v>
      </c>
      <c r="AB6176">
        <v>15</v>
      </c>
      <c r="AC6176">
        <v>13</v>
      </c>
      <c r="AD6176">
        <v>2</v>
      </c>
      <c r="AE6176">
        <v>16</v>
      </c>
      <c r="AF6176">
        <v>8</v>
      </c>
      <c r="AG6176">
        <v>9</v>
      </c>
      <c r="AH6176">
        <v>2</v>
      </c>
      <c r="AI6176">
        <v>10</v>
      </c>
      <c r="AJ6176">
        <v>7</v>
      </c>
      <c r="AK6176">
        <v>4</v>
      </c>
      <c r="AL6176">
        <v>0</v>
      </c>
      <c r="AM6176">
        <v>6</v>
      </c>
    </row>
    <row r="6177" spans="1:39" x14ac:dyDescent="0.15">
      <c r="A6177" t="s">
        <v>215</v>
      </c>
      <c r="B6177">
        <v>5</v>
      </c>
      <c r="C6177">
        <v>1</v>
      </c>
      <c r="D6177">
        <v>2</v>
      </c>
      <c r="E6177" t="s">
        <v>30</v>
      </c>
      <c r="F6177" t="s">
        <v>29</v>
      </c>
      <c r="G6177">
        <v>110</v>
      </c>
      <c r="H6177">
        <v>794</v>
      </c>
      <c r="I6177">
        <v>3978</v>
      </c>
      <c r="J6177">
        <v>244046</v>
      </c>
      <c r="K6177">
        <v>205297.82</v>
      </c>
      <c r="L6177">
        <v>161838.76999999999</v>
      </c>
      <c r="M6177">
        <v>68224.342099999994</v>
      </c>
      <c r="N6177">
        <v>63</v>
      </c>
      <c r="O6177">
        <v>414</v>
      </c>
      <c r="P6177">
        <v>2312</v>
      </c>
      <c r="Q6177">
        <v>143393.72</v>
      </c>
      <c r="R6177">
        <v>119517.22</v>
      </c>
      <c r="S6177">
        <v>86616.83</v>
      </c>
      <c r="T6177">
        <v>42981.494599999998</v>
      </c>
      <c r="U6177">
        <v>47</v>
      </c>
      <c r="V6177">
        <v>380</v>
      </c>
      <c r="W6177">
        <v>1666</v>
      </c>
      <c r="X6177">
        <v>100652.28</v>
      </c>
      <c r="Y6177">
        <v>85780.6</v>
      </c>
      <c r="Z6177">
        <v>75221.94</v>
      </c>
      <c r="AA6177">
        <v>25242.8475</v>
      </c>
      <c r="AB6177">
        <v>98</v>
      </c>
      <c r="AC6177">
        <v>107</v>
      </c>
      <c r="AD6177">
        <v>64</v>
      </c>
      <c r="AE6177">
        <v>107</v>
      </c>
      <c r="AF6177">
        <v>56</v>
      </c>
      <c r="AG6177">
        <v>61</v>
      </c>
      <c r="AH6177">
        <v>37</v>
      </c>
      <c r="AI6177">
        <v>62</v>
      </c>
      <c r="AJ6177">
        <v>42</v>
      </c>
      <c r="AK6177">
        <v>46</v>
      </c>
      <c r="AL6177">
        <v>27</v>
      </c>
      <c r="AM6177">
        <v>45</v>
      </c>
    </row>
    <row r="6178" spans="1:39" x14ac:dyDescent="0.15">
      <c r="A6178" t="s">
        <v>215</v>
      </c>
      <c r="B6178">
        <v>5</v>
      </c>
      <c r="C6178">
        <v>1</v>
      </c>
      <c r="D6178">
        <v>2</v>
      </c>
      <c r="E6178" t="s">
        <v>29</v>
      </c>
      <c r="F6178" t="s">
        <v>28</v>
      </c>
      <c r="G6178">
        <v>109</v>
      </c>
      <c r="H6178">
        <v>592</v>
      </c>
      <c r="I6178">
        <v>3924</v>
      </c>
      <c r="J6178">
        <v>245615.3</v>
      </c>
      <c r="K6178">
        <v>206387.15</v>
      </c>
      <c r="L6178">
        <v>163630.19</v>
      </c>
      <c r="M6178">
        <v>65410.063199999997</v>
      </c>
      <c r="N6178">
        <v>54</v>
      </c>
      <c r="O6178">
        <v>249</v>
      </c>
      <c r="P6178">
        <v>1773</v>
      </c>
      <c r="Q6178">
        <v>114673.60000000001</v>
      </c>
      <c r="R6178">
        <v>97838.7</v>
      </c>
      <c r="S6178">
        <v>70145.72</v>
      </c>
      <c r="T6178">
        <v>33298.821799999998</v>
      </c>
      <c r="U6178">
        <v>55</v>
      </c>
      <c r="V6178">
        <v>343</v>
      </c>
      <c r="W6178">
        <v>2151</v>
      </c>
      <c r="X6178">
        <v>130941.7</v>
      </c>
      <c r="Y6178">
        <v>108548.45</v>
      </c>
      <c r="Z6178">
        <v>93484.47</v>
      </c>
      <c r="AA6178">
        <v>32111.241399999999</v>
      </c>
      <c r="AB6178">
        <v>106</v>
      </c>
      <c r="AC6178">
        <v>102</v>
      </c>
      <c r="AD6178">
        <v>31</v>
      </c>
      <c r="AE6178">
        <v>109</v>
      </c>
      <c r="AF6178">
        <v>53</v>
      </c>
      <c r="AG6178">
        <v>51</v>
      </c>
      <c r="AH6178">
        <v>12</v>
      </c>
      <c r="AI6178">
        <v>54</v>
      </c>
      <c r="AJ6178">
        <v>53</v>
      </c>
      <c r="AK6178">
        <v>51</v>
      </c>
      <c r="AL6178">
        <v>19</v>
      </c>
      <c r="AM6178">
        <v>55</v>
      </c>
    </row>
    <row r="6179" spans="1:39" x14ac:dyDescent="0.15">
      <c r="A6179" t="s">
        <v>215</v>
      </c>
      <c r="B6179">
        <v>5</v>
      </c>
      <c r="C6179">
        <v>1</v>
      </c>
      <c r="D6179">
        <v>2</v>
      </c>
      <c r="E6179" t="s">
        <v>29</v>
      </c>
      <c r="F6179" t="s">
        <v>29</v>
      </c>
      <c r="G6179">
        <v>751</v>
      </c>
      <c r="H6179">
        <v>6427</v>
      </c>
      <c r="I6179">
        <v>30028</v>
      </c>
      <c r="J6179">
        <v>1826464.27</v>
      </c>
      <c r="K6179">
        <v>1496118.37</v>
      </c>
      <c r="L6179">
        <v>1230503.44</v>
      </c>
      <c r="M6179">
        <v>486993.83429999999</v>
      </c>
      <c r="N6179">
        <v>265</v>
      </c>
      <c r="O6179">
        <v>1932</v>
      </c>
      <c r="P6179">
        <v>10764</v>
      </c>
      <c r="Q6179">
        <v>665322.28</v>
      </c>
      <c r="R6179">
        <v>549327.17000000004</v>
      </c>
      <c r="S6179">
        <v>391684.88</v>
      </c>
      <c r="T6179">
        <v>191185.49849999999</v>
      </c>
      <c r="U6179">
        <v>486</v>
      </c>
      <c r="V6179">
        <v>4495</v>
      </c>
      <c r="W6179">
        <v>19264</v>
      </c>
      <c r="X6179">
        <v>1161141.99</v>
      </c>
      <c r="Y6179">
        <v>946791.2</v>
      </c>
      <c r="Z6179">
        <v>838818.56</v>
      </c>
      <c r="AA6179">
        <v>295808.3358</v>
      </c>
      <c r="AB6179">
        <v>698</v>
      </c>
      <c r="AC6179">
        <v>708</v>
      </c>
      <c r="AD6179">
        <v>365</v>
      </c>
      <c r="AE6179">
        <v>727</v>
      </c>
      <c r="AF6179">
        <v>245</v>
      </c>
      <c r="AG6179">
        <v>251</v>
      </c>
      <c r="AH6179">
        <v>144</v>
      </c>
      <c r="AI6179">
        <v>258</v>
      </c>
      <c r="AJ6179">
        <v>453</v>
      </c>
      <c r="AK6179">
        <v>457</v>
      </c>
      <c r="AL6179">
        <v>221</v>
      </c>
      <c r="AM6179">
        <v>469</v>
      </c>
    </row>
    <row r="6180" spans="1:39" x14ac:dyDescent="0.15">
      <c r="A6180" t="s">
        <v>215</v>
      </c>
      <c r="B6180">
        <v>5</v>
      </c>
      <c r="C6180">
        <v>1</v>
      </c>
      <c r="D6180">
        <v>2</v>
      </c>
      <c r="E6180" t="s">
        <v>31</v>
      </c>
      <c r="F6180" t="s">
        <v>29</v>
      </c>
      <c r="G6180">
        <v>1</v>
      </c>
      <c r="H6180">
        <v>5</v>
      </c>
      <c r="I6180">
        <v>28</v>
      </c>
      <c r="J6180">
        <v>1810.98</v>
      </c>
      <c r="K6180">
        <v>1657.01</v>
      </c>
      <c r="L6180">
        <v>1657.01</v>
      </c>
      <c r="M6180">
        <v>438.42</v>
      </c>
      <c r="N6180">
        <v>0</v>
      </c>
      <c r="O6180">
        <v>0</v>
      </c>
      <c r="P6180">
        <v>0</v>
      </c>
      <c r="Q6180">
        <v>0</v>
      </c>
      <c r="R6180">
        <v>0</v>
      </c>
      <c r="S6180">
        <v>0</v>
      </c>
      <c r="T6180">
        <v>0</v>
      </c>
      <c r="U6180">
        <v>1</v>
      </c>
      <c r="V6180">
        <v>5</v>
      </c>
      <c r="W6180">
        <v>28</v>
      </c>
      <c r="X6180">
        <v>1810.98</v>
      </c>
      <c r="Y6180">
        <v>1657.01</v>
      </c>
      <c r="Z6180">
        <v>1657.01</v>
      </c>
      <c r="AA6180">
        <v>438.42</v>
      </c>
      <c r="AB6180">
        <v>1</v>
      </c>
      <c r="AC6180">
        <v>1</v>
      </c>
      <c r="AD6180">
        <v>0</v>
      </c>
      <c r="AE6180">
        <v>1</v>
      </c>
      <c r="AF6180">
        <v>0</v>
      </c>
      <c r="AG6180">
        <v>0</v>
      </c>
      <c r="AH6180">
        <v>0</v>
      </c>
      <c r="AI6180">
        <v>0</v>
      </c>
      <c r="AJ6180">
        <v>1</v>
      </c>
      <c r="AK6180">
        <v>1</v>
      </c>
      <c r="AL6180">
        <v>0</v>
      </c>
      <c r="AM6180">
        <v>1</v>
      </c>
    </row>
    <row r="6181" spans="1:39" x14ac:dyDescent="0.15">
      <c r="A6181" t="s">
        <v>215</v>
      </c>
      <c r="B6181">
        <v>5</v>
      </c>
      <c r="C6181">
        <v>1</v>
      </c>
      <c r="D6181">
        <v>2</v>
      </c>
      <c r="E6181" t="s">
        <v>32</v>
      </c>
      <c r="F6181" t="s">
        <v>28</v>
      </c>
      <c r="G6181">
        <v>46</v>
      </c>
      <c r="H6181">
        <v>228</v>
      </c>
      <c r="I6181">
        <v>1619</v>
      </c>
      <c r="J6181">
        <v>99348.18</v>
      </c>
      <c r="K6181">
        <v>85658.78</v>
      </c>
      <c r="L6181">
        <v>69620.83</v>
      </c>
      <c r="M6181">
        <v>24989.3452</v>
      </c>
      <c r="N6181">
        <v>13</v>
      </c>
      <c r="O6181">
        <v>49</v>
      </c>
      <c r="P6181">
        <v>419</v>
      </c>
      <c r="Q6181">
        <v>26009.119999999999</v>
      </c>
      <c r="R6181">
        <v>22710.17</v>
      </c>
      <c r="S6181">
        <v>13518.97</v>
      </c>
      <c r="T6181">
        <v>7085.1421</v>
      </c>
      <c r="U6181">
        <v>33</v>
      </c>
      <c r="V6181">
        <v>179</v>
      </c>
      <c r="W6181">
        <v>1200</v>
      </c>
      <c r="X6181">
        <v>73339.06</v>
      </c>
      <c r="Y6181">
        <v>62948.61</v>
      </c>
      <c r="Z6181">
        <v>56101.86</v>
      </c>
      <c r="AA6181">
        <v>17904.203099999999</v>
      </c>
      <c r="AB6181">
        <v>43</v>
      </c>
      <c r="AC6181">
        <v>41</v>
      </c>
      <c r="AD6181">
        <v>11</v>
      </c>
      <c r="AE6181">
        <v>42</v>
      </c>
      <c r="AF6181">
        <v>12</v>
      </c>
      <c r="AG6181">
        <v>12</v>
      </c>
      <c r="AH6181">
        <v>1</v>
      </c>
      <c r="AI6181">
        <v>12</v>
      </c>
      <c r="AJ6181">
        <v>31</v>
      </c>
      <c r="AK6181">
        <v>29</v>
      </c>
      <c r="AL6181">
        <v>10</v>
      </c>
      <c r="AM6181">
        <v>30</v>
      </c>
    </row>
    <row r="6182" spans="1:39" x14ac:dyDescent="0.15">
      <c r="A6182" t="s">
        <v>215</v>
      </c>
      <c r="B6182">
        <v>5</v>
      </c>
      <c r="C6182">
        <v>1</v>
      </c>
      <c r="D6182">
        <v>2</v>
      </c>
      <c r="E6182" t="s">
        <v>32</v>
      </c>
      <c r="F6182" t="s">
        <v>29</v>
      </c>
      <c r="G6182">
        <v>440</v>
      </c>
      <c r="H6182">
        <v>4365</v>
      </c>
      <c r="I6182">
        <v>18221</v>
      </c>
      <c r="J6182">
        <v>1095484.77</v>
      </c>
      <c r="K6182">
        <v>886286.09</v>
      </c>
      <c r="L6182">
        <v>764373.6</v>
      </c>
      <c r="M6182">
        <v>291775.12310000003</v>
      </c>
      <c r="N6182">
        <v>125</v>
      </c>
      <c r="O6182">
        <v>1094</v>
      </c>
      <c r="P6182">
        <v>5517</v>
      </c>
      <c r="Q6182">
        <v>328803.69</v>
      </c>
      <c r="R6182">
        <v>264194.26</v>
      </c>
      <c r="S6182">
        <v>204876.56</v>
      </c>
      <c r="T6182">
        <v>96394.739300000001</v>
      </c>
      <c r="U6182">
        <v>315</v>
      </c>
      <c r="V6182">
        <v>3271</v>
      </c>
      <c r="W6182">
        <v>12704</v>
      </c>
      <c r="X6182">
        <v>766681.08</v>
      </c>
      <c r="Y6182">
        <v>622091.82999999996</v>
      </c>
      <c r="Z6182">
        <v>559497.04</v>
      </c>
      <c r="AA6182">
        <v>195380.38380000001</v>
      </c>
      <c r="AB6182">
        <v>418</v>
      </c>
      <c r="AC6182">
        <v>418</v>
      </c>
      <c r="AD6182">
        <v>257</v>
      </c>
      <c r="AE6182">
        <v>414</v>
      </c>
      <c r="AF6182">
        <v>121</v>
      </c>
      <c r="AG6182">
        <v>116</v>
      </c>
      <c r="AH6182">
        <v>74</v>
      </c>
      <c r="AI6182">
        <v>119</v>
      </c>
      <c r="AJ6182">
        <v>297</v>
      </c>
      <c r="AK6182">
        <v>302</v>
      </c>
      <c r="AL6182">
        <v>183</v>
      </c>
      <c r="AM6182">
        <v>295</v>
      </c>
    </row>
    <row r="6183" spans="1:39" x14ac:dyDescent="0.15">
      <c r="A6183" t="s">
        <v>215</v>
      </c>
      <c r="B6183">
        <v>5</v>
      </c>
      <c r="C6183">
        <v>2</v>
      </c>
      <c r="D6183">
        <v>0</v>
      </c>
      <c r="E6183" t="s">
        <v>28</v>
      </c>
      <c r="F6183" t="s">
        <v>28</v>
      </c>
      <c r="G6183">
        <v>80</v>
      </c>
      <c r="H6183">
        <v>600</v>
      </c>
      <c r="I6183">
        <v>3132</v>
      </c>
      <c r="J6183">
        <v>177907.03</v>
      </c>
      <c r="K6183">
        <v>151053.59</v>
      </c>
      <c r="L6183">
        <v>114822.16</v>
      </c>
      <c r="M6183">
        <v>50390.316599999998</v>
      </c>
      <c r="N6183">
        <v>80</v>
      </c>
      <c r="O6183">
        <v>227</v>
      </c>
      <c r="P6183">
        <v>1478</v>
      </c>
      <c r="Q6183">
        <v>78927.47</v>
      </c>
      <c r="R6183">
        <v>65134.73</v>
      </c>
      <c r="S6183">
        <v>37676.339999999997</v>
      </c>
      <c r="T6183">
        <v>25244.946400000001</v>
      </c>
      <c r="U6183">
        <v>80</v>
      </c>
      <c r="V6183">
        <v>373</v>
      </c>
      <c r="W6183">
        <v>1654</v>
      </c>
      <c r="X6183">
        <v>98979.56</v>
      </c>
      <c r="Y6183">
        <v>85918.86</v>
      </c>
      <c r="Z6183">
        <v>77145.820000000007</v>
      </c>
      <c r="AA6183">
        <v>25145.370200000001</v>
      </c>
      <c r="AB6183">
        <v>78</v>
      </c>
      <c r="AC6183">
        <v>78</v>
      </c>
      <c r="AD6183">
        <v>43</v>
      </c>
      <c r="AE6183">
        <v>75</v>
      </c>
      <c r="AF6183">
        <v>78</v>
      </c>
      <c r="AG6183">
        <v>78</v>
      </c>
      <c r="AH6183">
        <v>43</v>
      </c>
      <c r="AI6183">
        <v>75</v>
      </c>
      <c r="AJ6183">
        <v>78</v>
      </c>
      <c r="AK6183">
        <v>78</v>
      </c>
      <c r="AL6183">
        <v>43</v>
      </c>
      <c r="AM6183">
        <v>75</v>
      </c>
    </row>
    <row r="6184" spans="1:39" x14ac:dyDescent="0.15">
      <c r="A6184" t="s">
        <v>215</v>
      </c>
      <c r="B6184">
        <v>5</v>
      </c>
      <c r="C6184">
        <v>2</v>
      </c>
      <c r="D6184">
        <v>0</v>
      </c>
      <c r="E6184" t="s">
        <v>28</v>
      </c>
      <c r="F6184" t="s">
        <v>29</v>
      </c>
      <c r="G6184">
        <v>638</v>
      </c>
      <c r="H6184">
        <v>7653</v>
      </c>
      <c r="I6184">
        <v>28664</v>
      </c>
      <c r="J6184">
        <v>1612718.16</v>
      </c>
      <c r="K6184">
        <v>1327590.8799999999</v>
      </c>
      <c r="L6184">
        <v>1101437.1499999999</v>
      </c>
      <c r="M6184">
        <v>464145.52370000002</v>
      </c>
      <c r="N6184">
        <v>638</v>
      </c>
      <c r="O6184">
        <v>3465</v>
      </c>
      <c r="P6184">
        <v>14365</v>
      </c>
      <c r="Q6184">
        <v>777598.62</v>
      </c>
      <c r="R6184">
        <v>625654.39</v>
      </c>
      <c r="S6184">
        <v>451827.51</v>
      </c>
      <c r="T6184">
        <v>246501.2084</v>
      </c>
      <c r="U6184">
        <v>638</v>
      </c>
      <c r="V6184">
        <v>4188</v>
      </c>
      <c r="W6184">
        <v>14299</v>
      </c>
      <c r="X6184">
        <v>835119.54</v>
      </c>
      <c r="Y6184">
        <v>701936.49</v>
      </c>
      <c r="Z6184">
        <v>649609.64</v>
      </c>
      <c r="AA6184">
        <v>217644.31529999999</v>
      </c>
      <c r="AB6184">
        <v>613</v>
      </c>
      <c r="AC6184">
        <v>629</v>
      </c>
      <c r="AD6184">
        <v>500</v>
      </c>
      <c r="AE6184">
        <v>595</v>
      </c>
      <c r="AF6184">
        <v>613</v>
      </c>
      <c r="AG6184">
        <v>629</v>
      </c>
      <c r="AH6184">
        <v>500</v>
      </c>
      <c r="AI6184">
        <v>595</v>
      </c>
      <c r="AJ6184">
        <v>613</v>
      </c>
      <c r="AK6184">
        <v>629</v>
      </c>
      <c r="AL6184">
        <v>500</v>
      </c>
      <c r="AM6184">
        <v>595</v>
      </c>
    </row>
    <row r="6185" spans="1:39" x14ac:dyDescent="0.15">
      <c r="A6185" t="s">
        <v>215</v>
      </c>
      <c r="B6185">
        <v>5</v>
      </c>
      <c r="C6185">
        <v>2</v>
      </c>
      <c r="D6185">
        <v>0</v>
      </c>
      <c r="E6185" t="s">
        <v>29</v>
      </c>
      <c r="F6185" t="s">
        <v>28</v>
      </c>
      <c r="G6185">
        <v>5</v>
      </c>
      <c r="H6185">
        <v>56</v>
      </c>
      <c r="I6185">
        <v>186</v>
      </c>
      <c r="J6185">
        <v>10524.52</v>
      </c>
      <c r="K6185">
        <v>8025.32</v>
      </c>
      <c r="L6185">
        <v>5370.22</v>
      </c>
      <c r="M6185">
        <v>2838.277</v>
      </c>
      <c r="N6185">
        <v>5</v>
      </c>
      <c r="O6185">
        <v>26</v>
      </c>
      <c r="P6185">
        <v>102</v>
      </c>
      <c r="Q6185">
        <v>5499.44</v>
      </c>
      <c r="R6185">
        <v>4063.32</v>
      </c>
      <c r="S6185">
        <v>1666.27</v>
      </c>
      <c r="T6185">
        <v>1607.7279000000001</v>
      </c>
      <c r="U6185">
        <v>5</v>
      </c>
      <c r="V6185">
        <v>30</v>
      </c>
      <c r="W6185">
        <v>84</v>
      </c>
      <c r="X6185">
        <v>5025.08</v>
      </c>
      <c r="Y6185">
        <v>3962</v>
      </c>
      <c r="Z6185">
        <v>3703.95</v>
      </c>
      <c r="AA6185">
        <v>1230.5491</v>
      </c>
      <c r="AB6185">
        <v>4</v>
      </c>
      <c r="AC6185">
        <v>5</v>
      </c>
      <c r="AD6185">
        <v>2</v>
      </c>
      <c r="AE6185">
        <v>5</v>
      </c>
      <c r="AF6185">
        <v>4</v>
      </c>
      <c r="AG6185">
        <v>5</v>
      </c>
      <c r="AH6185">
        <v>2</v>
      </c>
      <c r="AI6185">
        <v>5</v>
      </c>
      <c r="AJ6185">
        <v>4</v>
      </c>
      <c r="AK6185">
        <v>5</v>
      </c>
      <c r="AL6185">
        <v>2</v>
      </c>
      <c r="AM6185">
        <v>5</v>
      </c>
    </row>
    <row r="6186" spans="1:39" x14ac:dyDescent="0.15">
      <c r="A6186" t="s">
        <v>215</v>
      </c>
      <c r="B6186">
        <v>5</v>
      </c>
      <c r="C6186">
        <v>2</v>
      </c>
      <c r="D6186">
        <v>0</v>
      </c>
      <c r="E6186" t="s">
        <v>29</v>
      </c>
      <c r="F6186" t="s">
        <v>29</v>
      </c>
      <c r="G6186">
        <v>28</v>
      </c>
      <c r="H6186">
        <v>352</v>
      </c>
      <c r="I6186">
        <v>1465</v>
      </c>
      <c r="J6186">
        <v>79096.56</v>
      </c>
      <c r="K6186">
        <v>60642.37</v>
      </c>
      <c r="L6186">
        <v>47849.61</v>
      </c>
      <c r="M6186">
        <v>23974.340899999999</v>
      </c>
      <c r="N6186">
        <v>28</v>
      </c>
      <c r="O6186">
        <v>189</v>
      </c>
      <c r="P6186">
        <v>814</v>
      </c>
      <c r="Q6186">
        <v>40760.44</v>
      </c>
      <c r="R6186">
        <v>30716.39</v>
      </c>
      <c r="S6186">
        <v>22105.37</v>
      </c>
      <c r="T6186">
        <v>13809.3495</v>
      </c>
      <c r="U6186">
        <v>28</v>
      </c>
      <c r="V6186">
        <v>163</v>
      </c>
      <c r="W6186">
        <v>651</v>
      </c>
      <c r="X6186">
        <v>38336.120000000003</v>
      </c>
      <c r="Y6186">
        <v>29925.98</v>
      </c>
      <c r="Z6186">
        <v>25744.240000000002</v>
      </c>
      <c r="AA6186">
        <v>10164.991400000001</v>
      </c>
      <c r="AB6186">
        <v>27</v>
      </c>
      <c r="AC6186">
        <v>26</v>
      </c>
      <c r="AD6186">
        <v>20</v>
      </c>
      <c r="AE6186">
        <v>27</v>
      </c>
      <c r="AF6186">
        <v>27</v>
      </c>
      <c r="AG6186">
        <v>26</v>
      </c>
      <c r="AH6186">
        <v>20</v>
      </c>
      <c r="AI6186">
        <v>27</v>
      </c>
      <c r="AJ6186">
        <v>27</v>
      </c>
      <c r="AK6186">
        <v>26</v>
      </c>
      <c r="AL6186">
        <v>20</v>
      </c>
      <c r="AM6186">
        <v>27</v>
      </c>
    </row>
    <row r="6187" spans="1:39" x14ac:dyDescent="0.15">
      <c r="A6187" t="s">
        <v>215</v>
      </c>
      <c r="B6187">
        <v>5</v>
      </c>
      <c r="C6187">
        <v>2</v>
      </c>
      <c r="D6187">
        <v>0</v>
      </c>
      <c r="E6187" t="s">
        <v>32</v>
      </c>
      <c r="F6187" t="s">
        <v>28</v>
      </c>
      <c r="G6187">
        <v>81</v>
      </c>
      <c r="H6187">
        <v>778</v>
      </c>
      <c r="I6187">
        <v>3549</v>
      </c>
      <c r="J6187">
        <v>201532.33</v>
      </c>
      <c r="K6187">
        <v>163908.28</v>
      </c>
      <c r="L6187">
        <v>127558.5</v>
      </c>
      <c r="M6187">
        <v>58011.122300000003</v>
      </c>
      <c r="N6187">
        <v>81</v>
      </c>
      <c r="O6187">
        <v>311</v>
      </c>
      <c r="P6187">
        <v>1545</v>
      </c>
      <c r="Q6187">
        <v>82987.679999999993</v>
      </c>
      <c r="R6187">
        <v>66526.66</v>
      </c>
      <c r="S6187">
        <v>40962.26</v>
      </c>
      <c r="T6187">
        <v>27490.911400000001</v>
      </c>
      <c r="U6187">
        <v>81</v>
      </c>
      <c r="V6187">
        <v>467</v>
      </c>
      <c r="W6187">
        <v>2004</v>
      </c>
      <c r="X6187">
        <v>118544.65</v>
      </c>
      <c r="Y6187">
        <v>97381.62</v>
      </c>
      <c r="Z6187">
        <v>86596.24</v>
      </c>
      <c r="AA6187">
        <v>30520.210899999998</v>
      </c>
      <c r="AB6187">
        <v>76</v>
      </c>
      <c r="AC6187">
        <v>80</v>
      </c>
      <c r="AD6187">
        <v>40</v>
      </c>
      <c r="AE6187">
        <v>78</v>
      </c>
      <c r="AF6187">
        <v>76</v>
      </c>
      <c r="AG6187">
        <v>80</v>
      </c>
      <c r="AH6187">
        <v>40</v>
      </c>
      <c r="AI6187">
        <v>78</v>
      </c>
      <c r="AJ6187">
        <v>76</v>
      </c>
      <c r="AK6187">
        <v>80</v>
      </c>
      <c r="AL6187">
        <v>40</v>
      </c>
      <c r="AM6187">
        <v>78</v>
      </c>
    </row>
    <row r="6188" spans="1:39" x14ac:dyDescent="0.15">
      <c r="A6188" t="s">
        <v>215</v>
      </c>
      <c r="B6188">
        <v>5</v>
      </c>
      <c r="C6188">
        <v>2</v>
      </c>
      <c r="D6188">
        <v>0</v>
      </c>
      <c r="E6188" t="s">
        <v>32</v>
      </c>
      <c r="F6188" t="s">
        <v>29</v>
      </c>
      <c r="G6188">
        <v>1048</v>
      </c>
      <c r="H6188">
        <v>14065</v>
      </c>
      <c r="I6188">
        <v>54033</v>
      </c>
      <c r="J6188">
        <v>3025164.54</v>
      </c>
      <c r="K6188">
        <v>2375293.09</v>
      </c>
      <c r="L6188">
        <v>2013166.6</v>
      </c>
      <c r="M6188">
        <v>861509.92599999998</v>
      </c>
      <c r="N6188">
        <v>1048</v>
      </c>
      <c r="O6188">
        <v>5639</v>
      </c>
      <c r="P6188">
        <v>22747</v>
      </c>
      <c r="Q6188">
        <v>1200136.73</v>
      </c>
      <c r="R6188">
        <v>917429.63</v>
      </c>
      <c r="S6188">
        <v>679787.45</v>
      </c>
      <c r="T6188">
        <v>386322.95260000002</v>
      </c>
      <c r="U6188">
        <v>1048</v>
      </c>
      <c r="V6188">
        <v>8426</v>
      </c>
      <c r="W6188">
        <v>31286</v>
      </c>
      <c r="X6188">
        <v>1825027.81</v>
      </c>
      <c r="Y6188">
        <v>1457863.46</v>
      </c>
      <c r="Z6188">
        <v>1333379.1499999999</v>
      </c>
      <c r="AA6188">
        <v>475186.97340000002</v>
      </c>
      <c r="AB6188">
        <v>1032</v>
      </c>
      <c r="AC6188">
        <v>1026</v>
      </c>
      <c r="AD6188">
        <v>819</v>
      </c>
      <c r="AE6188">
        <v>1024</v>
      </c>
      <c r="AF6188">
        <v>1032</v>
      </c>
      <c r="AG6188">
        <v>1026</v>
      </c>
      <c r="AH6188">
        <v>819</v>
      </c>
      <c r="AI6188">
        <v>1024</v>
      </c>
      <c r="AJ6188">
        <v>1032</v>
      </c>
      <c r="AK6188">
        <v>1026</v>
      </c>
      <c r="AL6188">
        <v>819</v>
      </c>
      <c r="AM6188">
        <v>1024</v>
      </c>
    </row>
    <row r="6189" spans="1:39" x14ac:dyDescent="0.15">
      <c r="A6189" t="s">
        <v>215</v>
      </c>
      <c r="B6189">
        <v>5</v>
      </c>
      <c r="C6189">
        <v>2</v>
      </c>
      <c r="D6189">
        <v>1</v>
      </c>
      <c r="E6189" t="s">
        <v>28</v>
      </c>
      <c r="F6189" t="s">
        <v>28</v>
      </c>
      <c r="G6189">
        <v>234</v>
      </c>
      <c r="H6189">
        <v>2242</v>
      </c>
      <c r="I6189">
        <v>9725</v>
      </c>
      <c r="J6189">
        <v>565818.77</v>
      </c>
      <c r="K6189">
        <v>490436.3</v>
      </c>
      <c r="L6189">
        <v>393921.44</v>
      </c>
      <c r="M6189">
        <v>155161.06390000001</v>
      </c>
      <c r="N6189">
        <v>234</v>
      </c>
      <c r="O6189">
        <v>1050</v>
      </c>
      <c r="P6189">
        <v>4946</v>
      </c>
      <c r="Q6189">
        <v>280909.74</v>
      </c>
      <c r="R6189">
        <v>243841.95</v>
      </c>
      <c r="S6189">
        <v>167031.78</v>
      </c>
      <c r="T6189">
        <v>83143.046100000007</v>
      </c>
      <c r="U6189">
        <v>234</v>
      </c>
      <c r="V6189">
        <v>1192</v>
      </c>
      <c r="W6189">
        <v>4779</v>
      </c>
      <c r="X6189">
        <v>284909.03000000003</v>
      </c>
      <c r="Y6189">
        <v>246594.35</v>
      </c>
      <c r="Z6189">
        <v>226889.66</v>
      </c>
      <c r="AA6189">
        <v>72018.017800000001</v>
      </c>
      <c r="AB6189">
        <v>213</v>
      </c>
      <c r="AC6189">
        <v>229</v>
      </c>
      <c r="AD6189">
        <v>98</v>
      </c>
      <c r="AE6189">
        <v>218</v>
      </c>
      <c r="AF6189">
        <v>213</v>
      </c>
      <c r="AG6189">
        <v>229</v>
      </c>
      <c r="AH6189">
        <v>98</v>
      </c>
      <c r="AI6189">
        <v>218</v>
      </c>
      <c r="AJ6189">
        <v>213</v>
      </c>
      <c r="AK6189">
        <v>229</v>
      </c>
      <c r="AL6189">
        <v>98</v>
      </c>
      <c r="AM6189">
        <v>218</v>
      </c>
    </row>
    <row r="6190" spans="1:39" x14ac:dyDescent="0.15">
      <c r="A6190" t="s">
        <v>215</v>
      </c>
      <c r="B6190">
        <v>5</v>
      </c>
      <c r="C6190">
        <v>2</v>
      </c>
      <c r="D6190">
        <v>1</v>
      </c>
      <c r="E6190" t="s">
        <v>28</v>
      </c>
      <c r="F6190" t="s">
        <v>29</v>
      </c>
      <c r="G6190">
        <v>7150</v>
      </c>
      <c r="H6190">
        <v>99700</v>
      </c>
      <c r="I6190">
        <v>335710</v>
      </c>
      <c r="J6190">
        <v>19172380.629999999</v>
      </c>
      <c r="K6190">
        <v>16243919.970000001</v>
      </c>
      <c r="L6190">
        <v>13363272.789999999</v>
      </c>
      <c r="M6190">
        <v>5393684.7674000002</v>
      </c>
      <c r="N6190">
        <v>7150</v>
      </c>
      <c r="O6190">
        <v>46678</v>
      </c>
      <c r="P6190">
        <v>174479</v>
      </c>
      <c r="Q6190">
        <v>9666806.6799999997</v>
      </c>
      <c r="R6190">
        <v>8047320.96</v>
      </c>
      <c r="S6190">
        <v>5833543.21</v>
      </c>
      <c r="T6190">
        <v>2942473.1053999998</v>
      </c>
      <c r="U6190">
        <v>7150</v>
      </c>
      <c r="V6190">
        <v>53022</v>
      </c>
      <c r="W6190">
        <v>161231</v>
      </c>
      <c r="X6190">
        <v>9505573.9499999993</v>
      </c>
      <c r="Y6190">
        <v>8196599.0099999998</v>
      </c>
      <c r="Z6190">
        <v>7529729.5800000001</v>
      </c>
      <c r="AA6190">
        <v>2451211.662</v>
      </c>
      <c r="AB6190">
        <v>6719</v>
      </c>
      <c r="AC6190">
        <v>7036</v>
      </c>
      <c r="AD6190">
        <v>4900</v>
      </c>
      <c r="AE6190">
        <v>6834</v>
      </c>
      <c r="AF6190">
        <v>6719</v>
      </c>
      <c r="AG6190">
        <v>7036</v>
      </c>
      <c r="AH6190">
        <v>4900</v>
      </c>
      <c r="AI6190">
        <v>6834</v>
      </c>
      <c r="AJ6190">
        <v>6719</v>
      </c>
      <c r="AK6190">
        <v>7036</v>
      </c>
      <c r="AL6190">
        <v>4900</v>
      </c>
      <c r="AM6190">
        <v>6834</v>
      </c>
    </row>
    <row r="6191" spans="1:39" x14ac:dyDescent="0.15">
      <c r="A6191" t="s">
        <v>215</v>
      </c>
      <c r="B6191">
        <v>5</v>
      </c>
      <c r="C6191">
        <v>2</v>
      </c>
      <c r="D6191">
        <v>1</v>
      </c>
      <c r="E6191" t="s">
        <v>30</v>
      </c>
      <c r="F6191" t="s">
        <v>28</v>
      </c>
      <c r="G6191">
        <v>36</v>
      </c>
      <c r="H6191">
        <v>340</v>
      </c>
      <c r="I6191">
        <v>1375</v>
      </c>
      <c r="J6191">
        <v>79037.05</v>
      </c>
      <c r="K6191">
        <v>69188.289999999994</v>
      </c>
      <c r="L6191">
        <v>55057.51</v>
      </c>
      <c r="M6191">
        <v>21902.9817</v>
      </c>
      <c r="N6191">
        <v>36</v>
      </c>
      <c r="O6191">
        <v>119</v>
      </c>
      <c r="P6191">
        <v>638</v>
      </c>
      <c r="Q6191">
        <v>35733.4</v>
      </c>
      <c r="R6191">
        <v>30178.55</v>
      </c>
      <c r="S6191">
        <v>19899.77</v>
      </c>
      <c r="T6191">
        <v>11020.3791</v>
      </c>
      <c r="U6191">
        <v>36</v>
      </c>
      <c r="V6191">
        <v>221</v>
      </c>
      <c r="W6191">
        <v>737</v>
      </c>
      <c r="X6191">
        <v>43303.65</v>
      </c>
      <c r="Y6191">
        <v>39009.74</v>
      </c>
      <c r="Z6191">
        <v>35157.74</v>
      </c>
      <c r="AA6191">
        <v>10882.6026</v>
      </c>
      <c r="AB6191">
        <v>29</v>
      </c>
      <c r="AC6191">
        <v>35</v>
      </c>
      <c r="AD6191">
        <v>20</v>
      </c>
      <c r="AE6191">
        <v>34</v>
      </c>
      <c r="AF6191">
        <v>29</v>
      </c>
      <c r="AG6191">
        <v>35</v>
      </c>
      <c r="AH6191">
        <v>20</v>
      </c>
      <c r="AI6191">
        <v>34</v>
      </c>
      <c r="AJ6191">
        <v>29</v>
      </c>
      <c r="AK6191">
        <v>35</v>
      </c>
      <c r="AL6191">
        <v>20</v>
      </c>
      <c r="AM6191">
        <v>34</v>
      </c>
    </row>
    <row r="6192" spans="1:39" x14ac:dyDescent="0.15">
      <c r="A6192" t="s">
        <v>215</v>
      </c>
      <c r="B6192">
        <v>5</v>
      </c>
      <c r="C6192">
        <v>2</v>
      </c>
      <c r="D6192">
        <v>1</v>
      </c>
      <c r="E6192" t="s">
        <v>30</v>
      </c>
      <c r="F6192" t="s">
        <v>29</v>
      </c>
      <c r="G6192">
        <v>1269</v>
      </c>
      <c r="H6192">
        <v>19200</v>
      </c>
      <c r="I6192">
        <v>63195</v>
      </c>
      <c r="J6192">
        <v>3654088.78</v>
      </c>
      <c r="K6192">
        <v>3055817.91</v>
      </c>
      <c r="L6192">
        <v>2475783.44</v>
      </c>
      <c r="M6192">
        <v>1011272.8893</v>
      </c>
      <c r="N6192">
        <v>1269</v>
      </c>
      <c r="O6192">
        <v>7849</v>
      </c>
      <c r="P6192">
        <v>29626</v>
      </c>
      <c r="Q6192">
        <v>1683261.96</v>
      </c>
      <c r="R6192">
        <v>1399070.07</v>
      </c>
      <c r="S6192">
        <v>980442.96</v>
      </c>
      <c r="T6192">
        <v>502408.30780000001</v>
      </c>
      <c r="U6192">
        <v>1269</v>
      </c>
      <c r="V6192">
        <v>11351</v>
      </c>
      <c r="W6192">
        <v>33569</v>
      </c>
      <c r="X6192">
        <v>1970826.82</v>
      </c>
      <c r="Y6192">
        <v>1656747.84</v>
      </c>
      <c r="Z6192">
        <v>1495340.48</v>
      </c>
      <c r="AA6192">
        <v>508864.58149999997</v>
      </c>
      <c r="AB6192">
        <v>1152</v>
      </c>
      <c r="AC6192">
        <v>1263</v>
      </c>
      <c r="AD6192">
        <v>846</v>
      </c>
      <c r="AE6192">
        <v>1200</v>
      </c>
      <c r="AF6192">
        <v>1152</v>
      </c>
      <c r="AG6192">
        <v>1263</v>
      </c>
      <c r="AH6192">
        <v>846</v>
      </c>
      <c r="AI6192">
        <v>1200</v>
      </c>
      <c r="AJ6192">
        <v>1152</v>
      </c>
      <c r="AK6192">
        <v>1263</v>
      </c>
      <c r="AL6192">
        <v>846</v>
      </c>
      <c r="AM6192">
        <v>1200</v>
      </c>
    </row>
    <row r="6193" spans="1:39" x14ac:dyDescent="0.15">
      <c r="A6193" t="s">
        <v>215</v>
      </c>
      <c r="B6193">
        <v>5</v>
      </c>
      <c r="C6193">
        <v>2</v>
      </c>
      <c r="D6193">
        <v>1</v>
      </c>
      <c r="E6193" t="s">
        <v>29</v>
      </c>
      <c r="F6193" t="s">
        <v>28</v>
      </c>
      <c r="G6193">
        <v>454</v>
      </c>
      <c r="H6193">
        <v>4575</v>
      </c>
      <c r="I6193">
        <v>19268</v>
      </c>
      <c r="J6193">
        <v>1106054.1499999999</v>
      </c>
      <c r="K6193">
        <v>912757.33</v>
      </c>
      <c r="L6193">
        <v>742080.02</v>
      </c>
      <c r="M6193">
        <v>309895.59629999998</v>
      </c>
      <c r="N6193">
        <v>454</v>
      </c>
      <c r="O6193">
        <v>1761</v>
      </c>
      <c r="P6193">
        <v>8463</v>
      </c>
      <c r="Q6193">
        <v>462622.6</v>
      </c>
      <c r="R6193">
        <v>376600.58</v>
      </c>
      <c r="S6193">
        <v>260030.8</v>
      </c>
      <c r="T6193">
        <v>144887.06359999999</v>
      </c>
      <c r="U6193">
        <v>454</v>
      </c>
      <c r="V6193">
        <v>2814</v>
      </c>
      <c r="W6193">
        <v>10805</v>
      </c>
      <c r="X6193">
        <v>643431.55000000005</v>
      </c>
      <c r="Y6193">
        <v>536156.75</v>
      </c>
      <c r="Z6193">
        <v>482049.22</v>
      </c>
      <c r="AA6193">
        <v>165008.53270000001</v>
      </c>
      <c r="AB6193">
        <v>423</v>
      </c>
      <c r="AC6193">
        <v>439</v>
      </c>
      <c r="AD6193">
        <v>212</v>
      </c>
      <c r="AE6193">
        <v>436</v>
      </c>
      <c r="AF6193">
        <v>423</v>
      </c>
      <c r="AG6193">
        <v>439</v>
      </c>
      <c r="AH6193">
        <v>212</v>
      </c>
      <c r="AI6193">
        <v>436</v>
      </c>
      <c r="AJ6193">
        <v>423</v>
      </c>
      <c r="AK6193">
        <v>439</v>
      </c>
      <c r="AL6193">
        <v>212</v>
      </c>
      <c r="AM6193">
        <v>436</v>
      </c>
    </row>
    <row r="6194" spans="1:39" x14ac:dyDescent="0.15">
      <c r="A6194" t="s">
        <v>215</v>
      </c>
      <c r="B6194">
        <v>5</v>
      </c>
      <c r="C6194">
        <v>2</v>
      </c>
      <c r="D6194">
        <v>1</v>
      </c>
      <c r="E6194" t="s">
        <v>29</v>
      </c>
      <c r="F6194" t="s">
        <v>29</v>
      </c>
      <c r="G6194">
        <v>24306</v>
      </c>
      <c r="H6194">
        <v>401206</v>
      </c>
      <c r="I6194">
        <v>1325082</v>
      </c>
      <c r="J6194">
        <v>75456748.540000007</v>
      </c>
      <c r="K6194">
        <v>60210245.640000001</v>
      </c>
      <c r="L6194">
        <v>49784721.369999997</v>
      </c>
      <c r="M6194">
        <v>21184718.770599999</v>
      </c>
      <c r="N6194">
        <v>24306</v>
      </c>
      <c r="O6194">
        <v>153525</v>
      </c>
      <c r="P6194">
        <v>565751</v>
      </c>
      <c r="Q6194">
        <v>30956232.600000001</v>
      </c>
      <c r="R6194">
        <v>24156360.760000002</v>
      </c>
      <c r="S6194">
        <v>17125190.460000001</v>
      </c>
      <c r="T6194">
        <v>9620266.2169000003</v>
      </c>
      <c r="U6194">
        <v>24306</v>
      </c>
      <c r="V6194">
        <v>247681</v>
      </c>
      <c r="W6194">
        <v>759331</v>
      </c>
      <c r="X6194">
        <v>44500515.939999998</v>
      </c>
      <c r="Y6194">
        <v>36053884.880000003</v>
      </c>
      <c r="Z6194">
        <v>32659530.91</v>
      </c>
      <c r="AA6194">
        <v>11564452.5537</v>
      </c>
      <c r="AB6194">
        <v>22906</v>
      </c>
      <c r="AC6194">
        <v>22937</v>
      </c>
      <c r="AD6194">
        <v>16980</v>
      </c>
      <c r="AE6194">
        <v>23422</v>
      </c>
      <c r="AF6194">
        <v>22906</v>
      </c>
      <c r="AG6194">
        <v>22937</v>
      </c>
      <c r="AH6194">
        <v>16980</v>
      </c>
      <c r="AI6194">
        <v>23422</v>
      </c>
      <c r="AJ6194">
        <v>22906</v>
      </c>
      <c r="AK6194">
        <v>22937</v>
      </c>
      <c r="AL6194">
        <v>16980</v>
      </c>
      <c r="AM6194">
        <v>23422</v>
      </c>
    </row>
    <row r="6195" spans="1:39" x14ac:dyDescent="0.15">
      <c r="A6195" t="s">
        <v>215</v>
      </c>
      <c r="B6195">
        <v>5</v>
      </c>
      <c r="C6195">
        <v>2</v>
      </c>
      <c r="D6195">
        <v>1</v>
      </c>
      <c r="E6195" t="s">
        <v>31</v>
      </c>
      <c r="F6195" t="s">
        <v>28</v>
      </c>
      <c r="G6195">
        <v>7</v>
      </c>
      <c r="H6195">
        <v>65</v>
      </c>
      <c r="I6195">
        <v>255</v>
      </c>
      <c r="J6195">
        <v>14690.8</v>
      </c>
      <c r="K6195">
        <v>12792.83</v>
      </c>
      <c r="L6195">
        <v>12120.24</v>
      </c>
      <c r="M6195">
        <v>4207.4341000000004</v>
      </c>
      <c r="N6195">
        <v>7</v>
      </c>
      <c r="O6195">
        <v>32</v>
      </c>
      <c r="P6195">
        <v>121</v>
      </c>
      <c r="Q6195">
        <v>6207.3</v>
      </c>
      <c r="R6195">
        <v>5089.2700000000004</v>
      </c>
      <c r="S6195">
        <v>4466.67</v>
      </c>
      <c r="T6195">
        <v>1908.1249</v>
      </c>
      <c r="U6195">
        <v>7</v>
      </c>
      <c r="V6195">
        <v>33</v>
      </c>
      <c r="W6195">
        <v>134</v>
      </c>
      <c r="X6195">
        <v>8483.5</v>
      </c>
      <c r="Y6195">
        <v>7703.56</v>
      </c>
      <c r="Z6195">
        <v>7653.57</v>
      </c>
      <c r="AA6195">
        <v>2299.3092000000001</v>
      </c>
      <c r="AB6195">
        <v>6</v>
      </c>
      <c r="AC6195">
        <v>7</v>
      </c>
      <c r="AD6195">
        <v>5</v>
      </c>
      <c r="AE6195">
        <v>7</v>
      </c>
      <c r="AF6195">
        <v>6</v>
      </c>
      <c r="AG6195">
        <v>7</v>
      </c>
      <c r="AH6195">
        <v>5</v>
      </c>
      <c r="AI6195">
        <v>7</v>
      </c>
      <c r="AJ6195">
        <v>6</v>
      </c>
      <c r="AK6195">
        <v>7</v>
      </c>
      <c r="AL6195">
        <v>5</v>
      </c>
      <c r="AM6195">
        <v>7</v>
      </c>
    </row>
    <row r="6196" spans="1:39" x14ac:dyDescent="0.15">
      <c r="A6196" t="s">
        <v>215</v>
      </c>
      <c r="B6196">
        <v>5</v>
      </c>
      <c r="C6196">
        <v>2</v>
      </c>
      <c r="D6196">
        <v>1</v>
      </c>
      <c r="E6196" t="s">
        <v>31</v>
      </c>
      <c r="F6196" t="s">
        <v>29</v>
      </c>
      <c r="G6196">
        <v>74</v>
      </c>
      <c r="H6196">
        <v>1644</v>
      </c>
      <c r="I6196">
        <v>4878</v>
      </c>
      <c r="J6196">
        <v>268936.53000000003</v>
      </c>
      <c r="K6196">
        <v>219209.57</v>
      </c>
      <c r="L6196">
        <v>175304.81</v>
      </c>
      <c r="M6196">
        <v>76534.393500000006</v>
      </c>
      <c r="N6196">
        <v>74</v>
      </c>
      <c r="O6196">
        <v>711</v>
      </c>
      <c r="P6196">
        <v>2223</v>
      </c>
      <c r="Q6196">
        <v>119267.15</v>
      </c>
      <c r="R6196">
        <v>97147.76</v>
      </c>
      <c r="S6196">
        <v>67080.73</v>
      </c>
      <c r="T6196">
        <v>37776.257899999997</v>
      </c>
      <c r="U6196">
        <v>74</v>
      </c>
      <c r="V6196">
        <v>933</v>
      </c>
      <c r="W6196">
        <v>2655</v>
      </c>
      <c r="X6196">
        <v>149669.38</v>
      </c>
      <c r="Y6196">
        <v>122061.81</v>
      </c>
      <c r="Z6196">
        <v>108224.08</v>
      </c>
      <c r="AA6196">
        <v>38758.135600000001</v>
      </c>
      <c r="AB6196">
        <v>65</v>
      </c>
      <c r="AC6196">
        <v>74</v>
      </c>
      <c r="AD6196">
        <v>54</v>
      </c>
      <c r="AE6196">
        <v>68</v>
      </c>
      <c r="AF6196">
        <v>65</v>
      </c>
      <c r="AG6196">
        <v>74</v>
      </c>
      <c r="AH6196">
        <v>54</v>
      </c>
      <c r="AI6196">
        <v>68</v>
      </c>
      <c r="AJ6196">
        <v>65</v>
      </c>
      <c r="AK6196">
        <v>74</v>
      </c>
      <c r="AL6196">
        <v>54</v>
      </c>
      <c r="AM6196">
        <v>68</v>
      </c>
    </row>
    <row r="6197" spans="1:39" x14ac:dyDescent="0.15">
      <c r="A6197" t="s">
        <v>215</v>
      </c>
      <c r="B6197">
        <v>5</v>
      </c>
      <c r="C6197">
        <v>2</v>
      </c>
      <c r="D6197">
        <v>1</v>
      </c>
      <c r="E6197" t="s">
        <v>32</v>
      </c>
      <c r="F6197" t="s">
        <v>28</v>
      </c>
      <c r="G6197">
        <v>77</v>
      </c>
      <c r="H6197">
        <v>803</v>
      </c>
      <c r="I6197">
        <v>3244</v>
      </c>
      <c r="J6197">
        <v>190825.75</v>
      </c>
      <c r="K6197">
        <v>158685.9</v>
      </c>
      <c r="L6197">
        <v>124309.67</v>
      </c>
      <c r="M6197">
        <v>51755.767800000001</v>
      </c>
      <c r="N6197">
        <v>77</v>
      </c>
      <c r="O6197">
        <v>332</v>
      </c>
      <c r="P6197">
        <v>1448</v>
      </c>
      <c r="Q6197">
        <v>81865.45</v>
      </c>
      <c r="R6197">
        <v>67068.429999999993</v>
      </c>
      <c r="S6197">
        <v>41710.230000000003</v>
      </c>
      <c r="T6197">
        <v>24143.246800000001</v>
      </c>
      <c r="U6197">
        <v>77</v>
      </c>
      <c r="V6197">
        <v>471</v>
      </c>
      <c r="W6197">
        <v>1796</v>
      </c>
      <c r="X6197">
        <v>108960.3</v>
      </c>
      <c r="Y6197">
        <v>91617.47</v>
      </c>
      <c r="Z6197">
        <v>82599.44</v>
      </c>
      <c r="AA6197">
        <v>27612.521000000001</v>
      </c>
      <c r="AB6197">
        <v>72</v>
      </c>
      <c r="AC6197">
        <v>74</v>
      </c>
      <c r="AD6197">
        <v>42</v>
      </c>
      <c r="AE6197">
        <v>76</v>
      </c>
      <c r="AF6197">
        <v>72</v>
      </c>
      <c r="AG6197">
        <v>74</v>
      </c>
      <c r="AH6197">
        <v>42</v>
      </c>
      <c r="AI6197">
        <v>76</v>
      </c>
      <c r="AJ6197">
        <v>72</v>
      </c>
      <c r="AK6197">
        <v>74</v>
      </c>
      <c r="AL6197">
        <v>42</v>
      </c>
      <c r="AM6197">
        <v>76</v>
      </c>
    </row>
    <row r="6198" spans="1:39" x14ac:dyDescent="0.15">
      <c r="A6198" t="s">
        <v>215</v>
      </c>
      <c r="B6198">
        <v>5</v>
      </c>
      <c r="C6198">
        <v>2</v>
      </c>
      <c r="D6198">
        <v>1</v>
      </c>
      <c r="E6198" t="s">
        <v>32</v>
      </c>
      <c r="F6198" t="s">
        <v>29</v>
      </c>
      <c r="G6198">
        <v>3059</v>
      </c>
      <c r="H6198">
        <v>47286</v>
      </c>
      <c r="I6198">
        <v>157885</v>
      </c>
      <c r="J6198">
        <v>8988566.8699999992</v>
      </c>
      <c r="K6198">
        <v>7299689.1500000004</v>
      </c>
      <c r="L6198">
        <v>6176178.1600000001</v>
      </c>
      <c r="M6198">
        <v>2513810.5359</v>
      </c>
      <c r="N6198">
        <v>3059</v>
      </c>
      <c r="O6198">
        <v>18193</v>
      </c>
      <c r="P6198">
        <v>65207</v>
      </c>
      <c r="Q6198">
        <v>3537439.05</v>
      </c>
      <c r="R6198">
        <v>2815263.41</v>
      </c>
      <c r="S6198">
        <v>2070961.49</v>
      </c>
      <c r="T6198">
        <v>1099812.5055</v>
      </c>
      <c r="U6198">
        <v>3059</v>
      </c>
      <c r="V6198">
        <v>29093</v>
      </c>
      <c r="W6198">
        <v>92678</v>
      </c>
      <c r="X6198">
        <v>5451127.8200000003</v>
      </c>
      <c r="Y6198">
        <v>4484425.74</v>
      </c>
      <c r="Z6198">
        <v>4105216.67</v>
      </c>
      <c r="AA6198">
        <v>1413998.0304</v>
      </c>
      <c r="AB6198">
        <v>2968</v>
      </c>
      <c r="AC6198">
        <v>2933</v>
      </c>
      <c r="AD6198">
        <v>2199</v>
      </c>
      <c r="AE6198">
        <v>2988</v>
      </c>
      <c r="AF6198">
        <v>2968</v>
      </c>
      <c r="AG6198">
        <v>2933</v>
      </c>
      <c r="AH6198">
        <v>2199</v>
      </c>
      <c r="AI6198">
        <v>2988</v>
      </c>
      <c r="AJ6198">
        <v>2968</v>
      </c>
      <c r="AK6198">
        <v>2933</v>
      </c>
      <c r="AL6198">
        <v>2199</v>
      </c>
      <c r="AM6198">
        <v>2988</v>
      </c>
    </row>
    <row r="6199" spans="1:39" x14ac:dyDescent="0.15">
      <c r="A6199" t="s">
        <v>215</v>
      </c>
      <c r="B6199">
        <v>5</v>
      </c>
      <c r="C6199">
        <v>2</v>
      </c>
      <c r="D6199">
        <v>2</v>
      </c>
      <c r="E6199" t="s">
        <v>28</v>
      </c>
      <c r="F6199" t="s">
        <v>28</v>
      </c>
      <c r="G6199">
        <v>90</v>
      </c>
      <c r="H6199">
        <v>637</v>
      </c>
      <c r="I6199">
        <v>3242</v>
      </c>
      <c r="J6199">
        <v>193082.79</v>
      </c>
      <c r="K6199">
        <v>167029.91</v>
      </c>
      <c r="L6199">
        <v>123571.47</v>
      </c>
      <c r="M6199">
        <v>54263.874400000001</v>
      </c>
      <c r="N6199">
        <v>90</v>
      </c>
      <c r="O6199">
        <v>281</v>
      </c>
      <c r="P6199">
        <v>1714</v>
      </c>
      <c r="Q6199">
        <v>99967.85</v>
      </c>
      <c r="R6199">
        <v>83927.63</v>
      </c>
      <c r="S6199">
        <v>49629.61</v>
      </c>
      <c r="T6199">
        <v>30757.751799999998</v>
      </c>
      <c r="U6199">
        <v>90</v>
      </c>
      <c r="V6199">
        <v>356</v>
      </c>
      <c r="W6199">
        <v>1528</v>
      </c>
      <c r="X6199">
        <v>93114.94</v>
      </c>
      <c r="Y6199">
        <v>83102.28</v>
      </c>
      <c r="Z6199">
        <v>73941.86</v>
      </c>
      <c r="AA6199">
        <v>23506.122599999999</v>
      </c>
      <c r="AB6199">
        <v>85</v>
      </c>
      <c r="AC6199">
        <v>88</v>
      </c>
      <c r="AD6199">
        <v>37</v>
      </c>
      <c r="AE6199">
        <v>86</v>
      </c>
      <c r="AF6199">
        <v>85</v>
      </c>
      <c r="AG6199">
        <v>88</v>
      </c>
      <c r="AH6199">
        <v>37</v>
      </c>
      <c r="AI6199">
        <v>86</v>
      </c>
      <c r="AJ6199">
        <v>85</v>
      </c>
      <c r="AK6199">
        <v>88</v>
      </c>
      <c r="AL6199">
        <v>37</v>
      </c>
      <c r="AM6199">
        <v>86</v>
      </c>
    </row>
    <row r="6200" spans="1:39" x14ac:dyDescent="0.15">
      <c r="A6200" t="s">
        <v>215</v>
      </c>
      <c r="B6200">
        <v>5</v>
      </c>
      <c r="C6200">
        <v>2</v>
      </c>
      <c r="D6200">
        <v>2</v>
      </c>
      <c r="E6200" t="s">
        <v>28</v>
      </c>
      <c r="F6200" t="s">
        <v>29</v>
      </c>
      <c r="G6200">
        <v>826</v>
      </c>
      <c r="H6200">
        <v>8683</v>
      </c>
      <c r="I6200">
        <v>33652</v>
      </c>
      <c r="J6200">
        <v>1963306.25</v>
      </c>
      <c r="K6200">
        <v>1666983.79</v>
      </c>
      <c r="L6200">
        <v>1342323.63</v>
      </c>
      <c r="M6200">
        <v>546266.60160000005</v>
      </c>
      <c r="N6200">
        <v>826</v>
      </c>
      <c r="O6200">
        <v>3688</v>
      </c>
      <c r="P6200">
        <v>16148</v>
      </c>
      <c r="Q6200">
        <v>920471.42</v>
      </c>
      <c r="R6200">
        <v>763504.84</v>
      </c>
      <c r="S6200">
        <v>517832.27</v>
      </c>
      <c r="T6200">
        <v>277714.90879999998</v>
      </c>
      <c r="U6200">
        <v>826</v>
      </c>
      <c r="V6200">
        <v>4995</v>
      </c>
      <c r="W6200">
        <v>17504</v>
      </c>
      <c r="X6200">
        <v>1042834.83</v>
      </c>
      <c r="Y6200">
        <v>903478.95</v>
      </c>
      <c r="Z6200">
        <v>824491.36</v>
      </c>
      <c r="AA6200">
        <v>268551.69280000002</v>
      </c>
      <c r="AB6200">
        <v>762</v>
      </c>
      <c r="AC6200">
        <v>820</v>
      </c>
      <c r="AD6200">
        <v>548</v>
      </c>
      <c r="AE6200">
        <v>796</v>
      </c>
      <c r="AF6200">
        <v>762</v>
      </c>
      <c r="AG6200">
        <v>820</v>
      </c>
      <c r="AH6200">
        <v>548</v>
      </c>
      <c r="AI6200">
        <v>796</v>
      </c>
      <c r="AJ6200">
        <v>762</v>
      </c>
      <c r="AK6200">
        <v>820</v>
      </c>
      <c r="AL6200">
        <v>548</v>
      </c>
      <c r="AM6200">
        <v>796</v>
      </c>
    </row>
    <row r="6201" spans="1:39" x14ac:dyDescent="0.15">
      <c r="A6201" t="s">
        <v>215</v>
      </c>
      <c r="B6201">
        <v>5</v>
      </c>
      <c r="C6201">
        <v>2</v>
      </c>
      <c r="D6201">
        <v>2</v>
      </c>
      <c r="E6201" t="s">
        <v>30</v>
      </c>
      <c r="F6201" t="s">
        <v>28</v>
      </c>
      <c r="G6201">
        <v>11</v>
      </c>
      <c r="H6201">
        <v>76</v>
      </c>
      <c r="I6201">
        <v>419</v>
      </c>
      <c r="J6201">
        <v>23935.119999999999</v>
      </c>
      <c r="K6201">
        <v>21428.34</v>
      </c>
      <c r="L6201">
        <v>14655.94</v>
      </c>
      <c r="M6201">
        <v>6617.8242</v>
      </c>
      <c r="N6201">
        <v>11</v>
      </c>
      <c r="O6201">
        <v>31</v>
      </c>
      <c r="P6201">
        <v>199</v>
      </c>
      <c r="Q6201">
        <v>11491.12</v>
      </c>
      <c r="R6201">
        <v>10044.17</v>
      </c>
      <c r="S6201">
        <v>3756.46</v>
      </c>
      <c r="T6201">
        <v>3438.1419000000001</v>
      </c>
      <c r="U6201">
        <v>11</v>
      </c>
      <c r="V6201">
        <v>45</v>
      </c>
      <c r="W6201">
        <v>220</v>
      </c>
      <c r="X6201">
        <v>12444</v>
      </c>
      <c r="Y6201">
        <v>11384.17</v>
      </c>
      <c r="Z6201">
        <v>10899.48</v>
      </c>
      <c r="AA6201">
        <v>3179.6822999999999</v>
      </c>
      <c r="AB6201">
        <v>9</v>
      </c>
      <c r="AC6201">
        <v>11</v>
      </c>
      <c r="AD6201">
        <v>3</v>
      </c>
      <c r="AE6201">
        <v>11</v>
      </c>
      <c r="AF6201">
        <v>9</v>
      </c>
      <c r="AG6201">
        <v>11</v>
      </c>
      <c r="AH6201">
        <v>3</v>
      </c>
      <c r="AI6201">
        <v>11</v>
      </c>
      <c r="AJ6201">
        <v>9</v>
      </c>
      <c r="AK6201">
        <v>11</v>
      </c>
      <c r="AL6201">
        <v>3</v>
      </c>
      <c r="AM6201">
        <v>11</v>
      </c>
    </row>
    <row r="6202" spans="1:39" x14ac:dyDescent="0.15">
      <c r="A6202" t="s">
        <v>215</v>
      </c>
      <c r="B6202">
        <v>5</v>
      </c>
      <c r="C6202">
        <v>2</v>
      </c>
      <c r="D6202">
        <v>2</v>
      </c>
      <c r="E6202" t="s">
        <v>30</v>
      </c>
      <c r="F6202" t="s">
        <v>29</v>
      </c>
      <c r="G6202">
        <v>110</v>
      </c>
      <c r="H6202">
        <v>1062</v>
      </c>
      <c r="I6202">
        <v>4433</v>
      </c>
      <c r="J6202">
        <v>257114.98</v>
      </c>
      <c r="K6202">
        <v>219966</v>
      </c>
      <c r="L6202">
        <v>174465.07</v>
      </c>
      <c r="M6202">
        <v>72370.765700000004</v>
      </c>
      <c r="N6202">
        <v>110</v>
      </c>
      <c r="O6202">
        <v>491</v>
      </c>
      <c r="P6202">
        <v>2309</v>
      </c>
      <c r="Q6202">
        <v>125700.29</v>
      </c>
      <c r="R6202">
        <v>104490.27</v>
      </c>
      <c r="S6202">
        <v>72803.16</v>
      </c>
      <c r="T6202">
        <v>39007.722300000001</v>
      </c>
      <c r="U6202">
        <v>110</v>
      </c>
      <c r="V6202">
        <v>571</v>
      </c>
      <c r="W6202">
        <v>2124</v>
      </c>
      <c r="X6202">
        <v>131414.69</v>
      </c>
      <c r="Y6202">
        <v>115475.73</v>
      </c>
      <c r="Z6202">
        <v>101661.91</v>
      </c>
      <c r="AA6202">
        <v>33363.043400000002</v>
      </c>
      <c r="AB6202">
        <v>101</v>
      </c>
      <c r="AC6202">
        <v>110</v>
      </c>
      <c r="AD6202">
        <v>60</v>
      </c>
      <c r="AE6202">
        <v>107</v>
      </c>
      <c r="AF6202">
        <v>101</v>
      </c>
      <c r="AG6202">
        <v>110</v>
      </c>
      <c r="AH6202">
        <v>60</v>
      </c>
      <c r="AI6202">
        <v>107</v>
      </c>
      <c r="AJ6202">
        <v>101</v>
      </c>
      <c r="AK6202">
        <v>110</v>
      </c>
      <c r="AL6202">
        <v>60</v>
      </c>
      <c r="AM6202">
        <v>107</v>
      </c>
    </row>
    <row r="6203" spans="1:39" x14ac:dyDescent="0.15">
      <c r="A6203" t="s">
        <v>215</v>
      </c>
      <c r="B6203">
        <v>5</v>
      </c>
      <c r="C6203">
        <v>2</v>
      </c>
      <c r="D6203">
        <v>2</v>
      </c>
      <c r="E6203" t="s">
        <v>29</v>
      </c>
      <c r="F6203" t="s">
        <v>28</v>
      </c>
      <c r="G6203">
        <v>82</v>
      </c>
      <c r="H6203">
        <v>720</v>
      </c>
      <c r="I6203">
        <v>3374</v>
      </c>
      <c r="J6203">
        <v>193225.77</v>
      </c>
      <c r="K6203">
        <v>153304.41</v>
      </c>
      <c r="L6203">
        <v>118865.41</v>
      </c>
      <c r="M6203">
        <v>54304.673699999999</v>
      </c>
      <c r="N6203">
        <v>82</v>
      </c>
      <c r="O6203">
        <v>276</v>
      </c>
      <c r="P6203">
        <v>1382</v>
      </c>
      <c r="Q6203">
        <v>77575.81</v>
      </c>
      <c r="R6203">
        <v>60683.1</v>
      </c>
      <c r="S6203">
        <v>38849.89</v>
      </c>
      <c r="T6203">
        <v>23692.799200000001</v>
      </c>
      <c r="U6203">
        <v>82</v>
      </c>
      <c r="V6203">
        <v>444</v>
      </c>
      <c r="W6203">
        <v>1992</v>
      </c>
      <c r="X6203">
        <v>115649.96</v>
      </c>
      <c r="Y6203">
        <v>92621.31</v>
      </c>
      <c r="Z6203">
        <v>80015.520000000004</v>
      </c>
      <c r="AA6203">
        <v>30611.874500000002</v>
      </c>
      <c r="AB6203">
        <v>78</v>
      </c>
      <c r="AC6203">
        <v>82</v>
      </c>
      <c r="AD6203">
        <v>40</v>
      </c>
      <c r="AE6203">
        <v>77</v>
      </c>
      <c r="AF6203">
        <v>78</v>
      </c>
      <c r="AG6203">
        <v>82</v>
      </c>
      <c r="AH6203">
        <v>40</v>
      </c>
      <c r="AI6203">
        <v>77</v>
      </c>
      <c r="AJ6203">
        <v>78</v>
      </c>
      <c r="AK6203">
        <v>82</v>
      </c>
      <c r="AL6203">
        <v>40</v>
      </c>
      <c r="AM6203">
        <v>77</v>
      </c>
    </row>
    <row r="6204" spans="1:39" x14ac:dyDescent="0.15">
      <c r="A6204" t="s">
        <v>215</v>
      </c>
      <c r="B6204">
        <v>5</v>
      </c>
      <c r="C6204">
        <v>2</v>
      </c>
      <c r="D6204">
        <v>2</v>
      </c>
      <c r="E6204" t="s">
        <v>29</v>
      </c>
      <c r="F6204" t="s">
        <v>29</v>
      </c>
      <c r="G6204">
        <v>975</v>
      </c>
      <c r="H6204">
        <v>10895</v>
      </c>
      <c r="I6204">
        <v>43895</v>
      </c>
      <c r="J6204">
        <v>2560911.9</v>
      </c>
      <c r="K6204">
        <v>2054880.7</v>
      </c>
      <c r="L6204">
        <v>1652880.03</v>
      </c>
      <c r="M6204">
        <v>712761.33259999997</v>
      </c>
      <c r="N6204">
        <v>975</v>
      </c>
      <c r="O6204">
        <v>4186</v>
      </c>
      <c r="P6204">
        <v>18740</v>
      </c>
      <c r="Q6204">
        <v>1053629.8999999999</v>
      </c>
      <c r="R6204">
        <v>822902.84</v>
      </c>
      <c r="S6204">
        <v>538169.44999999995</v>
      </c>
      <c r="T6204">
        <v>322791.71019999997</v>
      </c>
      <c r="U6204">
        <v>975</v>
      </c>
      <c r="V6204">
        <v>6709</v>
      </c>
      <c r="W6204">
        <v>25155</v>
      </c>
      <c r="X6204">
        <v>1507282</v>
      </c>
      <c r="Y6204">
        <v>1231977.8600000001</v>
      </c>
      <c r="Z6204">
        <v>1114710.58</v>
      </c>
      <c r="AA6204">
        <v>389969.62239999999</v>
      </c>
      <c r="AB6204">
        <v>937</v>
      </c>
      <c r="AC6204">
        <v>948</v>
      </c>
      <c r="AD6204">
        <v>627</v>
      </c>
      <c r="AE6204">
        <v>955</v>
      </c>
      <c r="AF6204">
        <v>937</v>
      </c>
      <c r="AG6204">
        <v>948</v>
      </c>
      <c r="AH6204">
        <v>627</v>
      </c>
      <c r="AI6204">
        <v>955</v>
      </c>
      <c r="AJ6204">
        <v>937</v>
      </c>
      <c r="AK6204">
        <v>948</v>
      </c>
      <c r="AL6204">
        <v>627</v>
      </c>
      <c r="AM6204">
        <v>955</v>
      </c>
    </row>
    <row r="6205" spans="1:39" x14ac:dyDescent="0.15">
      <c r="A6205" t="s">
        <v>215</v>
      </c>
      <c r="B6205">
        <v>5</v>
      </c>
      <c r="C6205">
        <v>2</v>
      </c>
      <c r="D6205">
        <v>2</v>
      </c>
      <c r="E6205" t="s">
        <v>31</v>
      </c>
      <c r="F6205" t="s">
        <v>28</v>
      </c>
      <c r="G6205">
        <v>1</v>
      </c>
      <c r="H6205">
        <v>13</v>
      </c>
      <c r="I6205">
        <v>63</v>
      </c>
      <c r="J6205">
        <v>1757.39</v>
      </c>
      <c r="K6205">
        <v>1384.54</v>
      </c>
      <c r="L6205">
        <v>922.28</v>
      </c>
      <c r="M6205">
        <v>787.2056</v>
      </c>
      <c r="N6205">
        <v>1</v>
      </c>
      <c r="O6205">
        <v>11</v>
      </c>
      <c r="P6205">
        <v>57</v>
      </c>
      <c r="Q6205">
        <v>1552.45</v>
      </c>
      <c r="R6205">
        <v>1189.8499999999999</v>
      </c>
      <c r="S6205">
        <v>727.59</v>
      </c>
      <c r="T6205">
        <v>710.89559999999994</v>
      </c>
      <c r="U6205">
        <v>1</v>
      </c>
      <c r="V6205">
        <v>2</v>
      </c>
      <c r="W6205">
        <v>6</v>
      </c>
      <c r="X6205">
        <v>204.94</v>
      </c>
      <c r="Y6205">
        <v>194.69</v>
      </c>
      <c r="Z6205">
        <v>194.69</v>
      </c>
      <c r="AA6205">
        <v>76.31</v>
      </c>
      <c r="AB6205">
        <v>1</v>
      </c>
      <c r="AC6205">
        <v>1</v>
      </c>
      <c r="AD6205">
        <v>1</v>
      </c>
      <c r="AE6205">
        <v>1</v>
      </c>
      <c r="AF6205">
        <v>1</v>
      </c>
      <c r="AG6205">
        <v>1</v>
      </c>
      <c r="AH6205">
        <v>1</v>
      </c>
      <c r="AI6205">
        <v>1</v>
      </c>
      <c r="AJ6205">
        <v>1</v>
      </c>
      <c r="AK6205">
        <v>1</v>
      </c>
      <c r="AL6205">
        <v>1</v>
      </c>
      <c r="AM6205">
        <v>1</v>
      </c>
    </row>
    <row r="6206" spans="1:39" x14ac:dyDescent="0.15">
      <c r="A6206" t="s">
        <v>215</v>
      </c>
      <c r="B6206">
        <v>5</v>
      </c>
      <c r="C6206">
        <v>2</v>
      </c>
      <c r="D6206">
        <v>2</v>
      </c>
      <c r="E6206" t="s">
        <v>31</v>
      </c>
      <c r="F6206" t="s">
        <v>29</v>
      </c>
      <c r="G6206">
        <v>1</v>
      </c>
      <c r="H6206">
        <v>17</v>
      </c>
      <c r="I6206">
        <v>65</v>
      </c>
      <c r="J6206">
        <v>2059.48</v>
      </c>
      <c r="K6206">
        <v>1538.48</v>
      </c>
      <c r="L6206">
        <v>928.15</v>
      </c>
      <c r="M6206">
        <v>737.90020000000004</v>
      </c>
      <c r="N6206">
        <v>1</v>
      </c>
      <c r="O6206">
        <v>13</v>
      </c>
      <c r="P6206">
        <v>44</v>
      </c>
      <c r="Q6206">
        <v>1661.64</v>
      </c>
      <c r="R6206">
        <v>1229.0899999999999</v>
      </c>
      <c r="S6206">
        <v>618.76</v>
      </c>
      <c r="T6206">
        <v>613.49019999999996</v>
      </c>
      <c r="U6206">
        <v>1</v>
      </c>
      <c r="V6206">
        <v>4</v>
      </c>
      <c r="W6206">
        <v>21</v>
      </c>
      <c r="X6206">
        <v>397.84</v>
      </c>
      <c r="Y6206">
        <v>309.39</v>
      </c>
      <c r="Z6206">
        <v>309.39</v>
      </c>
      <c r="AA6206">
        <v>124.41</v>
      </c>
      <c r="AB6206">
        <v>1</v>
      </c>
      <c r="AC6206">
        <v>1</v>
      </c>
      <c r="AD6206">
        <v>1</v>
      </c>
      <c r="AE6206">
        <v>1</v>
      </c>
      <c r="AF6206">
        <v>1</v>
      </c>
      <c r="AG6206">
        <v>1</v>
      </c>
      <c r="AH6206">
        <v>1</v>
      </c>
      <c r="AI6206">
        <v>1</v>
      </c>
      <c r="AJ6206">
        <v>1</v>
      </c>
      <c r="AK6206">
        <v>1</v>
      </c>
      <c r="AL6206">
        <v>1</v>
      </c>
      <c r="AM6206">
        <v>1</v>
      </c>
    </row>
    <row r="6207" spans="1:39" x14ac:dyDescent="0.15">
      <c r="A6207" t="s">
        <v>215</v>
      </c>
      <c r="B6207">
        <v>5</v>
      </c>
      <c r="C6207">
        <v>2</v>
      </c>
      <c r="D6207">
        <v>2</v>
      </c>
      <c r="E6207" t="s">
        <v>32</v>
      </c>
      <c r="F6207" t="s">
        <v>28</v>
      </c>
      <c r="G6207">
        <v>54</v>
      </c>
      <c r="H6207">
        <v>520</v>
      </c>
      <c r="I6207">
        <v>2288</v>
      </c>
      <c r="J6207">
        <v>131787.23000000001</v>
      </c>
      <c r="K6207">
        <v>105697.97</v>
      </c>
      <c r="L6207">
        <v>85641.07</v>
      </c>
      <c r="M6207">
        <v>35762.772700000001</v>
      </c>
      <c r="N6207">
        <v>54</v>
      </c>
      <c r="O6207">
        <v>192</v>
      </c>
      <c r="P6207">
        <v>909</v>
      </c>
      <c r="Q6207">
        <v>52756.41</v>
      </c>
      <c r="R6207">
        <v>41244.49</v>
      </c>
      <c r="S6207">
        <v>28147.3</v>
      </c>
      <c r="T6207">
        <v>15367.2952</v>
      </c>
      <c r="U6207">
        <v>54</v>
      </c>
      <c r="V6207">
        <v>328</v>
      </c>
      <c r="W6207">
        <v>1379</v>
      </c>
      <c r="X6207">
        <v>79030.820000000007</v>
      </c>
      <c r="Y6207">
        <v>64453.48</v>
      </c>
      <c r="Z6207">
        <v>57493.77</v>
      </c>
      <c r="AA6207">
        <v>20395.477500000001</v>
      </c>
      <c r="AB6207">
        <v>48</v>
      </c>
      <c r="AC6207">
        <v>54</v>
      </c>
      <c r="AD6207">
        <v>30</v>
      </c>
      <c r="AE6207">
        <v>52</v>
      </c>
      <c r="AF6207">
        <v>48</v>
      </c>
      <c r="AG6207">
        <v>54</v>
      </c>
      <c r="AH6207">
        <v>30</v>
      </c>
      <c r="AI6207">
        <v>52</v>
      </c>
      <c r="AJ6207">
        <v>48</v>
      </c>
      <c r="AK6207">
        <v>54</v>
      </c>
      <c r="AL6207">
        <v>30</v>
      </c>
      <c r="AM6207">
        <v>52</v>
      </c>
    </row>
    <row r="6208" spans="1:39" x14ac:dyDescent="0.15">
      <c r="A6208" t="s">
        <v>215</v>
      </c>
      <c r="B6208">
        <v>5</v>
      </c>
      <c r="C6208">
        <v>2</v>
      </c>
      <c r="D6208">
        <v>2</v>
      </c>
      <c r="E6208" t="s">
        <v>32</v>
      </c>
      <c r="F6208" t="s">
        <v>29</v>
      </c>
      <c r="G6208">
        <v>760</v>
      </c>
      <c r="H6208">
        <v>9362</v>
      </c>
      <c r="I6208">
        <v>35490</v>
      </c>
      <c r="J6208">
        <v>2070603.99</v>
      </c>
      <c r="K6208">
        <v>1654606.5</v>
      </c>
      <c r="L6208">
        <v>1381614.93</v>
      </c>
      <c r="M6208">
        <v>573841.65919999999</v>
      </c>
      <c r="N6208">
        <v>760</v>
      </c>
      <c r="O6208">
        <v>3441</v>
      </c>
      <c r="P6208">
        <v>13881</v>
      </c>
      <c r="Q6208">
        <v>772868.25</v>
      </c>
      <c r="R6208">
        <v>602553.11</v>
      </c>
      <c r="S6208">
        <v>417985.04</v>
      </c>
      <c r="T6208">
        <v>240902.5197</v>
      </c>
      <c r="U6208">
        <v>760</v>
      </c>
      <c r="V6208">
        <v>5921</v>
      </c>
      <c r="W6208">
        <v>21609</v>
      </c>
      <c r="X6208">
        <v>1297735.74</v>
      </c>
      <c r="Y6208">
        <v>1052053.3899999999</v>
      </c>
      <c r="Z6208">
        <v>963629.89</v>
      </c>
      <c r="AA6208">
        <v>332939.13949999999</v>
      </c>
      <c r="AB6208">
        <v>720</v>
      </c>
      <c r="AC6208">
        <v>730</v>
      </c>
      <c r="AD6208">
        <v>514</v>
      </c>
      <c r="AE6208">
        <v>738</v>
      </c>
      <c r="AF6208">
        <v>720</v>
      </c>
      <c r="AG6208">
        <v>730</v>
      </c>
      <c r="AH6208">
        <v>514</v>
      </c>
      <c r="AI6208">
        <v>738</v>
      </c>
      <c r="AJ6208">
        <v>720</v>
      </c>
      <c r="AK6208">
        <v>730</v>
      </c>
      <c r="AL6208">
        <v>514</v>
      </c>
      <c r="AM6208">
        <v>738</v>
      </c>
    </row>
    <row r="6209" spans="1:39" x14ac:dyDescent="0.15">
      <c r="A6209" t="s">
        <v>215</v>
      </c>
      <c r="B6209">
        <v>30</v>
      </c>
      <c r="C6209">
        <v>1</v>
      </c>
      <c r="D6209">
        <v>0</v>
      </c>
      <c r="E6209" t="s">
        <v>28</v>
      </c>
      <c r="F6209" t="s">
        <v>28</v>
      </c>
      <c r="G6209">
        <v>7644</v>
      </c>
      <c r="H6209">
        <v>18949</v>
      </c>
      <c r="I6209">
        <v>82483</v>
      </c>
      <c r="J6209">
        <v>4968771.6100000003</v>
      </c>
      <c r="K6209">
        <v>4261634.91</v>
      </c>
      <c r="L6209">
        <v>3529144.06</v>
      </c>
      <c r="M6209">
        <v>1370009.2228000001</v>
      </c>
      <c r="N6209">
        <v>3311</v>
      </c>
      <c r="O6209">
        <v>8203</v>
      </c>
      <c r="P6209">
        <v>37326</v>
      </c>
      <c r="Q6209">
        <v>2227076.67</v>
      </c>
      <c r="R6209">
        <v>1871106.03</v>
      </c>
      <c r="S6209">
        <v>1324467.67</v>
      </c>
      <c r="T6209">
        <v>669116.25730000006</v>
      </c>
      <c r="U6209">
        <v>4333</v>
      </c>
      <c r="V6209">
        <v>10746</v>
      </c>
      <c r="W6209">
        <v>45157</v>
      </c>
      <c r="X6209">
        <v>2741694.94</v>
      </c>
      <c r="Y6209">
        <v>2390528.88</v>
      </c>
      <c r="Z6209">
        <v>2204676.39</v>
      </c>
      <c r="AA6209">
        <v>700892.96550000005</v>
      </c>
      <c r="AB6209">
        <v>7339</v>
      </c>
      <c r="AC6209">
        <v>5750</v>
      </c>
      <c r="AD6209">
        <v>2401</v>
      </c>
      <c r="AE6209">
        <v>4683</v>
      </c>
      <c r="AF6209">
        <v>3220</v>
      </c>
      <c r="AG6209">
        <v>3133</v>
      </c>
      <c r="AH6209">
        <v>1372</v>
      </c>
      <c r="AI6209">
        <v>2286</v>
      </c>
      <c r="AJ6209">
        <v>4119</v>
      </c>
      <c r="AK6209">
        <v>2617</v>
      </c>
      <c r="AL6209">
        <v>1029</v>
      </c>
      <c r="AM6209">
        <v>2397</v>
      </c>
    </row>
    <row r="6210" spans="1:39" x14ac:dyDescent="0.15">
      <c r="A6210" t="s">
        <v>215</v>
      </c>
      <c r="B6210">
        <v>30</v>
      </c>
      <c r="C6210">
        <v>1</v>
      </c>
      <c r="D6210">
        <v>0</v>
      </c>
      <c r="E6210" t="s">
        <v>28</v>
      </c>
      <c r="F6210" t="s">
        <v>29</v>
      </c>
      <c r="G6210">
        <v>10342</v>
      </c>
      <c r="H6210">
        <v>40435</v>
      </c>
      <c r="I6210">
        <v>135486</v>
      </c>
      <c r="J6210">
        <v>7832541.6399999997</v>
      </c>
      <c r="K6210">
        <v>6468140.9299999997</v>
      </c>
      <c r="L6210">
        <v>5576131.5300000003</v>
      </c>
      <c r="M6210">
        <v>2223299.3656000001</v>
      </c>
      <c r="N6210">
        <v>4903</v>
      </c>
      <c r="O6210">
        <v>18157</v>
      </c>
      <c r="P6210">
        <v>67326</v>
      </c>
      <c r="Q6210">
        <v>3837381</v>
      </c>
      <c r="R6210">
        <v>3115111.87</v>
      </c>
      <c r="S6210">
        <v>2448382.5499999998</v>
      </c>
      <c r="T6210">
        <v>1175913.9042</v>
      </c>
      <c r="U6210">
        <v>5439</v>
      </c>
      <c r="V6210">
        <v>22278</v>
      </c>
      <c r="W6210">
        <v>68160</v>
      </c>
      <c r="X6210">
        <v>3995160.64</v>
      </c>
      <c r="Y6210">
        <v>3353029.06</v>
      </c>
      <c r="Z6210">
        <v>3127748.98</v>
      </c>
      <c r="AA6210">
        <v>1047385.4614</v>
      </c>
      <c r="AB6210">
        <v>9913</v>
      </c>
      <c r="AC6210">
        <v>9443</v>
      </c>
      <c r="AD6210">
        <v>6340</v>
      </c>
      <c r="AE6210">
        <v>8162</v>
      </c>
      <c r="AF6210">
        <v>4815</v>
      </c>
      <c r="AG6210">
        <v>4745</v>
      </c>
      <c r="AH6210">
        <v>3321</v>
      </c>
      <c r="AI6210">
        <v>3881</v>
      </c>
      <c r="AJ6210">
        <v>5098</v>
      </c>
      <c r="AK6210">
        <v>4698</v>
      </c>
      <c r="AL6210">
        <v>3019</v>
      </c>
      <c r="AM6210">
        <v>4281</v>
      </c>
    </row>
    <row r="6211" spans="1:39" x14ac:dyDescent="0.15">
      <c r="A6211" t="s">
        <v>215</v>
      </c>
      <c r="B6211">
        <v>30</v>
      </c>
      <c r="C6211">
        <v>1</v>
      </c>
      <c r="D6211">
        <v>0</v>
      </c>
      <c r="E6211" t="s">
        <v>30</v>
      </c>
      <c r="F6211" t="s">
        <v>28</v>
      </c>
      <c r="G6211">
        <v>6</v>
      </c>
      <c r="H6211">
        <v>24</v>
      </c>
      <c r="I6211">
        <v>84</v>
      </c>
      <c r="J6211">
        <v>4415.59</v>
      </c>
      <c r="K6211">
        <v>3382.07</v>
      </c>
      <c r="L6211">
        <v>2375.7600000000002</v>
      </c>
      <c r="M6211">
        <v>1360.2462</v>
      </c>
      <c r="N6211">
        <v>3</v>
      </c>
      <c r="O6211">
        <v>10</v>
      </c>
      <c r="P6211">
        <v>24</v>
      </c>
      <c r="Q6211">
        <v>1542.94</v>
      </c>
      <c r="R6211">
        <v>1267.94</v>
      </c>
      <c r="S6211">
        <v>429.81</v>
      </c>
      <c r="T6211">
        <v>464.07940000000002</v>
      </c>
      <c r="U6211">
        <v>3</v>
      </c>
      <c r="V6211">
        <v>14</v>
      </c>
      <c r="W6211">
        <v>60</v>
      </c>
      <c r="X6211">
        <v>2872.65</v>
      </c>
      <c r="Y6211">
        <v>2114.13</v>
      </c>
      <c r="Z6211">
        <v>1945.95</v>
      </c>
      <c r="AA6211">
        <v>896.16679999999997</v>
      </c>
      <c r="AB6211">
        <v>6</v>
      </c>
      <c r="AC6211">
        <v>5</v>
      </c>
      <c r="AD6211">
        <v>0</v>
      </c>
      <c r="AE6211">
        <v>6</v>
      </c>
      <c r="AF6211">
        <v>3</v>
      </c>
      <c r="AG6211">
        <v>3</v>
      </c>
      <c r="AH6211">
        <v>0</v>
      </c>
      <c r="AI6211">
        <v>3</v>
      </c>
      <c r="AJ6211">
        <v>3</v>
      </c>
      <c r="AK6211">
        <v>2</v>
      </c>
      <c r="AL6211">
        <v>0</v>
      </c>
      <c r="AM6211">
        <v>3</v>
      </c>
    </row>
    <row r="6212" spans="1:39" x14ac:dyDescent="0.15">
      <c r="A6212" t="s">
        <v>215</v>
      </c>
      <c r="B6212">
        <v>30</v>
      </c>
      <c r="C6212">
        <v>1</v>
      </c>
      <c r="D6212">
        <v>0</v>
      </c>
      <c r="E6212" t="s">
        <v>30</v>
      </c>
      <c r="F6212" t="s">
        <v>29</v>
      </c>
      <c r="G6212">
        <v>12</v>
      </c>
      <c r="H6212">
        <v>47</v>
      </c>
      <c r="I6212">
        <v>148</v>
      </c>
      <c r="J6212">
        <v>8792.56</v>
      </c>
      <c r="K6212">
        <v>7949.36</v>
      </c>
      <c r="L6212">
        <v>6671.71</v>
      </c>
      <c r="M6212">
        <v>2431.0812999999998</v>
      </c>
      <c r="N6212">
        <v>6</v>
      </c>
      <c r="O6212">
        <v>26</v>
      </c>
      <c r="P6212">
        <v>89</v>
      </c>
      <c r="Q6212">
        <v>5184.63</v>
      </c>
      <c r="R6212">
        <v>4597.3599999999997</v>
      </c>
      <c r="S6212">
        <v>3375.76</v>
      </c>
      <c r="T6212">
        <v>1516.5813000000001</v>
      </c>
      <c r="U6212">
        <v>6</v>
      </c>
      <c r="V6212">
        <v>21</v>
      </c>
      <c r="W6212">
        <v>59</v>
      </c>
      <c r="X6212">
        <v>3607.93</v>
      </c>
      <c r="Y6212">
        <v>3352</v>
      </c>
      <c r="Z6212">
        <v>3295.95</v>
      </c>
      <c r="AA6212">
        <v>914.5</v>
      </c>
      <c r="AB6212">
        <v>11</v>
      </c>
      <c r="AC6212">
        <v>11</v>
      </c>
      <c r="AD6212">
        <v>7</v>
      </c>
      <c r="AE6212">
        <v>12</v>
      </c>
      <c r="AF6212">
        <v>5</v>
      </c>
      <c r="AG6212">
        <v>6</v>
      </c>
      <c r="AH6212">
        <v>3</v>
      </c>
      <c r="AI6212">
        <v>6</v>
      </c>
      <c r="AJ6212">
        <v>6</v>
      </c>
      <c r="AK6212">
        <v>5</v>
      </c>
      <c r="AL6212">
        <v>4</v>
      </c>
      <c r="AM6212">
        <v>6</v>
      </c>
    </row>
    <row r="6213" spans="1:39" x14ac:dyDescent="0.15">
      <c r="A6213" t="s">
        <v>215</v>
      </c>
      <c r="B6213">
        <v>30</v>
      </c>
      <c r="C6213">
        <v>1</v>
      </c>
      <c r="D6213">
        <v>0</v>
      </c>
      <c r="E6213" t="s">
        <v>29</v>
      </c>
      <c r="F6213" t="s">
        <v>28</v>
      </c>
      <c r="G6213">
        <v>117</v>
      </c>
      <c r="H6213">
        <v>313</v>
      </c>
      <c r="I6213">
        <v>1529</v>
      </c>
      <c r="J6213">
        <v>84721.82</v>
      </c>
      <c r="K6213">
        <v>67599.92</v>
      </c>
      <c r="L6213">
        <v>56145.15</v>
      </c>
      <c r="M6213">
        <v>27183.795699999999</v>
      </c>
      <c r="N6213">
        <v>63</v>
      </c>
      <c r="O6213">
        <v>186</v>
      </c>
      <c r="P6213">
        <v>916</v>
      </c>
      <c r="Q6213">
        <v>48191.53</v>
      </c>
      <c r="R6213">
        <v>37123.93</v>
      </c>
      <c r="S6213">
        <v>27758.2</v>
      </c>
      <c r="T6213">
        <v>17660.389500000001</v>
      </c>
      <c r="U6213">
        <v>54</v>
      </c>
      <c r="V6213">
        <v>127</v>
      </c>
      <c r="W6213">
        <v>613</v>
      </c>
      <c r="X6213">
        <v>36530.29</v>
      </c>
      <c r="Y6213">
        <v>30475.99</v>
      </c>
      <c r="Z6213">
        <v>28386.95</v>
      </c>
      <c r="AA6213">
        <v>9523.4061999999994</v>
      </c>
      <c r="AB6213">
        <v>112</v>
      </c>
      <c r="AC6213">
        <v>82</v>
      </c>
      <c r="AD6213">
        <v>32</v>
      </c>
      <c r="AE6213">
        <v>68</v>
      </c>
      <c r="AF6213">
        <v>61</v>
      </c>
      <c r="AG6213">
        <v>63</v>
      </c>
      <c r="AH6213">
        <v>25</v>
      </c>
      <c r="AI6213">
        <v>51</v>
      </c>
      <c r="AJ6213">
        <v>51</v>
      </c>
      <c r="AK6213">
        <v>19</v>
      </c>
      <c r="AL6213">
        <v>7</v>
      </c>
      <c r="AM6213">
        <v>17</v>
      </c>
    </row>
    <row r="6214" spans="1:39" x14ac:dyDescent="0.15">
      <c r="A6214" t="s">
        <v>215</v>
      </c>
      <c r="B6214">
        <v>30</v>
      </c>
      <c r="C6214">
        <v>1</v>
      </c>
      <c r="D6214">
        <v>0</v>
      </c>
      <c r="E6214" t="s">
        <v>29</v>
      </c>
      <c r="F6214" t="s">
        <v>29</v>
      </c>
      <c r="G6214">
        <v>217</v>
      </c>
      <c r="H6214">
        <v>936</v>
      </c>
      <c r="I6214">
        <v>3264</v>
      </c>
      <c r="J6214">
        <v>187918.27</v>
      </c>
      <c r="K6214">
        <v>144103.73000000001</v>
      </c>
      <c r="L6214">
        <v>121170.25</v>
      </c>
      <c r="M6214">
        <v>57157.082399999999</v>
      </c>
      <c r="N6214">
        <v>127</v>
      </c>
      <c r="O6214">
        <v>521</v>
      </c>
      <c r="P6214">
        <v>1964</v>
      </c>
      <c r="Q6214">
        <v>110194.42</v>
      </c>
      <c r="R6214">
        <v>82636.25</v>
      </c>
      <c r="S6214">
        <v>65152.34</v>
      </c>
      <c r="T6214">
        <v>36430.444499999998</v>
      </c>
      <c r="U6214">
        <v>90</v>
      </c>
      <c r="V6214">
        <v>415</v>
      </c>
      <c r="W6214">
        <v>1300</v>
      </c>
      <c r="X6214">
        <v>77723.850000000006</v>
      </c>
      <c r="Y6214">
        <v>61467.48</v>
      </c>
      <c r="Z6214">
        <v>56017.91</v>
      </c>
      <c r="AA6214">
        <v>20726.637900000002</v>
      </c>
      <c r="AB6214">
        <v>213</v>
      </c>
      <c r="AC6214">
        <v>203</v>
      </c>
      <c r="AD6214">
        <v>148</v>
      </c>
      <c r="AE6214">
        <v>190</v>
      </c>
      <c r="AF6214">
        <v>127</v>
      </c>
      <c r="AG6214">
        <v>125</v>
      </c>
      <c r="AH6214">
        <v>97</v>
      </c>
      <c r="AI6214">
        <v>112</v>
      </c>
      <c r="AJ6214">
        <v>86</v>
      </c>
      <c r="AK6214">
        <v>78</v>
      </c>
      <c r="AL6214">
        <v>51</v>
      </c>
      <c r="AM6214">
        <v>78</v>
      </c>
    </row>
    <row r="6215" spans="1:39" x14ac:dyDescent="0.15">
      <c r="A6215" t="s">
        <v>215</v>
      </c>
      <c r="B6215">
        <v>30</v>
      </c>
      <c r="C6215">
        <v>1</v>
      </c>
      <c r="D6215">
        <v>0</v>
      </c>
      <c r="E6215" t="s">
        <v>32</v>
      </c>
      <c r="F6215" t="s">
        <v>28</v>
      </c>
      <c r="G6215">
        <v>2469</v>
      </c>
      <c r="H6215">
        <v>6589</v>
      </c>
      <c r="I6215">
        <v>30532</v>
      </c>
      <c r="J6215">
        <v>1834252.96</v>
      </c>
      <c r="K6215">
        <v>1466727.88</v>
      </c>
      <c r="L6215">
        <v>1325425</v>
      </c>
      <c r="M6215">
        <v>481320.05469999998</v>
      </c>
      <c r="N6215">
        <v>422</v>
      </c>
      <c r="O6215">
        <v>1209</v>
      </c>
      <c r="P6215">
        <v>5485</v>
      </c>
      <c r="Q6215">
        <v>331095.88</v>
      </c>
      <c r="R6215">
        <v>256104.63</v>
      </c>
      <c r="S6215">
        <v>186649.89</v>
      </c>
      <c r="T6215">
        <v>96348.438399999999</v>
      </c>
      <c r="U6215">
        <v>2047</v>
      </c>
      <c r="V6215">
        <v>5380</v>
      </c>
      <c r="W6215">
        <v>25047</v>
      </c>
      <c r="X6215">
        <v>1503157.08</v>
      </c>
      <c r="Y6215">
        <v>1210623.25</v>
      </c>
      <c r="Z6215">
        <v>1138775.1100000001</v>
      </c>
      <c r="AA6215">
        <v>384971.61629999999</v>
      </c>
      <c r="AB6215">
        <v>2424</v>
      </c>
      <c r="AC6215">
        <v>1697</v>
      </c>
      <c r="AD6215">
        <v>716</v>
      </c>
      <c r="AE6215">
        <v>1681</v>
      </c>
      <c r="AF6215">
        <v>413</v>
      </c>
      <c r="AG6215">
        <v>347</v>
      </c>
      <c r="AH6215">
        <v>161</v>
      </c>
      <c r="AI6215">
        <v>347</v>
      </c>
      <c r="AJ6215">
        <v>2011</v>
      </c>
      <c r="AK6215">
        <v>1350</v>
      </c>
      <c r="AL6215">
        <v>555</v>
      </c>
      <c r="AM6215">
        <v>1334</v>
      </c>
    </row>
    <row r="6216" spans="1:39" x14ac:dyDescent="0.15">
      <c r="A6216" t="s">
        <v>215</v>
      </c>
      <c r="B6216">
        <v>30</v>
      </c>
      <c r="C6216">
        <v>1</v>
      </c>
      <c r="D6216">
        <v>0</v>
      </c>
      <c r="E6216" t="s">
        <v>32</v>
      </c>
      <c r="F6216" t="s">
        <v>29</v>
      </c>
      <c r="G6216">
        <v>4996</v>
      </c>
      <c r="H6216">
        <v>20982</v>
      </c>
      <c r="I6216">
        <v>73287</v>
      </c>
      <c r="J6216">
        <v>4314425.0199999996</v>
      </c>
      <c r="K6216">
        <v>3391820.89</v>
      </c>
      <c r="L6216">
        <v>3098986.41</v>
      </c>
      <c r="M6216">
        <v>1175321.4849</v>
      </c>
      <c r="N6216">
        <v>1081</v>
      </c>
      <c r="O6216">
        <v>4690</v>
      </c>
      <c r="P6216">
        <v>16923</v>
      </c>
      <c r="Q6216">
        <v>975785.16</v>
      </c>
      <c r="R6216">
        <v>749341.86</v>
      </c>
      <c r="S6216">
        <v>608191.31000000006</v>
      </c>
      <c r="T6216">
        <v>298637.16529999999</v>
      </c>
      <c r="U6216">
        <v>3915</v>
      </c>
      <c r="V6216">
        <v>16292</v>
      </c>
      <c r="W6216">
        <v>56364</v>
      </c>
      <c r="X6216">
        <v>3338639.86</v>
      </c>
      <c r="Y6216">
        <v>2642479.0299999998</v>
      </c>
      <c r="Z6216">
        <v>2490795.1</v>
      </c>
      <c r="AA6216">
        <v>876684.31960000005</v>
      </c>
      <c r="AB6216">
        <v>4938</v>
      </c>
      <c r="AC6216">
        <v>4618</v>
      </c>
      <c r="AD6216">
        <v>3183</v>
      </c>
      <c r="AE6216">
        <v>4407</v>
      </c>
      <c r="AF6216">
        <v>1073</v>
      </c>
      <c r="AG6216">
        <v>996</v>
      </c>
      <c r="AH6216">
        <v>734</v>
      </c>
      <c r="AI6216">
        <v>934</v>
      </c>
      <c r="AJ6216">
        <v>3865</v>
      </c>
      <c r="AK6216">
        <v>3622</v>
      </c>
      <c r="AL6216">
        <v>2449</v>
      </c>
      <c r="AM6216">
        <v>3473</v>
      </c>
    </row>
    <row r="6217" spans="1:39" x14ac:dyDescent="0.15">
      <c r="A6217" t="s">
        <v>215</v>
      </c>
      <c r="B6217">
        <v>30</v>
      </c>
      <c r="C6217">
        <v>1</v>
      </c>
      <c r="D6217">
        <v>1</v>
      </c>
      <c r="E6217" t="s">
        <v>28</v>
      </c>
      <c r="F6217" t="s">
        <v>28</v>
      </c>
      <c r="G6217">
        <v>8788</v>
      </c>
      <c r="H6217">
        <v>30838</v>
      </c>
      <c r="I6217">
        <v>108019</v>
      </c>
      <c r="J6217">
        <v>6108289.8700000001</v>
      </c>
      <c r="K6217">
        <v>5275506.26</v>
      </c>
      <c r="L6217">
        <v>4428210.2699999996</v>
      </c>
      <c r="M6217">
        <v>1733972.8171999999</v>
      </c>
      <c r="N6217">
        <v>4483</v>
      </c>
      <c r="O6217">
        <v>14437</v>
      </c>
      <c r="P6217">
        <v>57559</v>
      </c>
      <c r="Q6217">
        <v>3158775.5</v>
      </c>
      <c r="R6217">
        <v>2722427.32</v>
      </c>
      <c r="S6217">
        <v>2049994.64</v>
      </c>
      <c r="T6217">
        <v>974733.87049999996</v>
      </c>
      <c r="U6217">
        <v>4305</v>
      </c>
      <c r="V6217">
        <v>16401</v>
      </c>
      <c r="W6217">
        <v>50460</v>
      </c>
      <c r="X6217">
        <v>2949514.37</v>
      </c>
      <c r="Y6217">
        <v>2553078.94</v>
      </c>
      <c r="Z6217">
        <v>2378215.63</v>
      </c>
      <c r="AA6217">
        <v>759238.94669999997</v>
      </c>
      <c r="AB6217">
        <v>8266</v>
      </c>
      <c r="AC6217">
        <v>7968</v>
      </c>
      <c r="AD6217">
        <v>3137</v>
      </c>
      <c r="AE6217">
        <v>7578</v>
      </c>
      <c r="AF6217">
        <v>4280</v>
      </c>
      <c r="AG6217">
        <v>4277</v>
      </c>
      <c r="AH6217">
        <v>1934</v>
      </c>
      <c r="AI6217">
        <v>4017</v>
      </c>
      <c r="AJ6217">
        <v>3986</v>
      </c>
      <c r="AK6217">
        <v>3691</v>
      </c>
      <c r="AL6217">
        <v>1203</v>
      </c>
      <c r="AM6217">
        <v>3561</v>
      </c>
    </row>
    <row r="6218" spans="1:39" x14ac:dyDescent="0.15">
      <c r="A6218" t="s">
        <v>215</v>
      </c>
      <c r="B6218">
        <v>30</v>
      </c>
      <c r="C6218">
        <v>1</v>
      </c>
      <c r="D6218">
        <v>1</v>
      </c>
      <c r="E6218" t="s">
        <v>28</v>
      </c>
      <c r="F6218" t="s">
        <v>29</v>
      </c>
      <c r="G6218">
        <v>45618</v>
      </c>
      <c r="H6218">
        <v>223397</v>
      </c>
      <c r="I6218">
        <v>651930</v>
      </c>
      <c r="J6218">
        <v>36331252.18</v>
      </c>
      <c r="K6218">
        <v>30993774.559999999</v>
      </c>
      <c r="L6218">
        <v>26818337.219999999</v>
      </c>
      <c r="M6218">
        <v>10415735.423599999</v>
      </c>
      <c r="N6218">
        <v>23598</v>
      </c>
      <c r="O6218">
        <v>109695</v>
      </c>
      <c r="P6218">
        <v>357781</v>
      </c>
      <c r="Q6218">
        <v>19400398.609999999</v>
      </c>
      <c r="R6218">
        <v>16344791.720000001</v>
      </c>
      <c r="S6218">
        <v>13079140.880000001</v>
      </c>
      <c r="T6218">
        <v>5989474.6984999999</v>
      </c>
      <c r="U6218">
        <v>22020</v>
      </c>
      <c r="V6218">
        <v>113702</v>
      </c>
      <c r="W6218">
        <v>294149</v>
      </c>
      <c r="X6218">
        <v>16930853.57</v>
      </c>
      <c r="Y6218">
        <v>14648982.84</v>
      </c>
      <c r="Z6218">
        <v>13739196.34</v>
      </c>
      <c r="AA6218">
        <v>4426260.7251000004</v>
      </c>
      <c r="AB6218">
        <v>43780</v>
      </c>
      <c r="AC6218">
        <v>43704</v>
      </c>
      <c r="AD6218">
        <v>25162</v>
      </c>
      <c r="AE6218">
        <v>42538</v>
      </c>
      <c r="AF6218">
        <v>22761</v>
      </c>
      <c r="AG6218">
        <v>22814</v>
      </c>
      <c r="AH6218">
        <v>14762</v>
      </c>
      <c r="AI6218">
        <v>22138</v>
      </c>
      <c r="AJ6218">
        <v>21019</v>
      </c>
      <c r="AK6218">
        <v>20890</v>
      </c>
      <c r="AL6218">
        <v>10400</v>
      </c>
      <c r="AM6218">
        <v>20400</v>
      </c>
    </row>
    <row r="6219" spans="1:39" x14ac:dyDescent="0.15">
      <c r="A6219" t="s">
        <v>215</v>
      </c>
      <c r="B6219">
        <v>30</v>
      </c>
      <c r="C6219">
        <v>1</v>
      </c>
      <c r="D6219">
        <v>1</v>
      </c>
      <c r="E6219" t="s">
        <v>30</v>
      </c>
      <c r="F6219" t="s">
        <v>28</v>
      </c>
      <c r="G6219">
        <v>966</v>
      </c>
      <c r="H6219">
        <v>3287</v>
      </c>
      <c r="I6219">
        <v>11689</v>
      </c>
      <c r="J6219">
        <v>671495.11</v>
      </c>
      <c r="K6219">
        <v>588725.74</v>
      </c>
      <c r="L6219">
        <v>485767.09</v>
      </c>
      <c r="M6219">
        <v>187893.8241</v>
      </c>
      <c r="N6219">
        <v>476</v>
      </c>
      <c r="O6219">
        <v>1562</v>
      </c>
      <c r="P6219">
        <v>6111</v>
      </c>
      <c r="Q6219">
        <v>343862.97</v>
      </c>
      <c r="R6219">
        <v>298180.49</v>
      </c>
      <c r="S6219">
        <v>221538.57</v>
      </c>
      <c r="T6219">
        <v>102554.5834</v>
      </c>
      <c r="U6219">
        <v>490</v>
      </c>
      <c r="V6219">
        <v>1725</v>
      </c>
      <c r="W6219">
        <v>5578</v>
      </c>
      <c r="X6219">
        <v>327632.14</v>
      </c>
      <c r="Y6219">
        <v>290545.25</v>
      </c>
      <c r="Z6219">
        <v>264228.52</v>
      </c>
      <c r="AA6219">
        <v>85339.240699999995</v>
      </c>
      <c r="AB6219">
        <v>895</v>
      </c>
      <c r="AC6219">
        <v>897</v>
      </c>
      <c r="AD6219">
        <v>299</v>
      </c>
      <c r="AE6219">
        <v>942</v>
      </c>
      <c r="AF6219">
        <v>438</v>
      </c>
      <c r="AG6219">
        <v>447</v>
      </c>
      <c r="AH6219">
        <v>176</v>
      </c>
      <c r="AI6219">
        <v>468</v>
      </c>
      <c r="AJ6219">
        <v>457</v>
      </c>
      <c r="AK6219">
        <v>450</v>
      </c>
      <c r="AL6219">
        <v>123</v>
      </c>
      <c r="AM6219">
        <v>474</v>
      </c>
    </row>
    <row r="6220" spans="1:39" x14ac:dyDescent="0.15">
      <c r="A6220" t="s">
        <v>215</v>
      </c>
      <c r="B6220">
        <v>30</v>
      </c>
      <c r="C6220">
        <v>1</v>
      </c>
      <c r="D6220">
        <v>1</v>
      </c>
      <c r="E6220" t="s">
        <v>30</v>
      </c>
      <c r="F6220" t="s">
        <v>29</v>
      </c>
      <c r="G6220">
        <v>5493</v>
      </c>
      <c r="H6220">
        <v>27413</v>
      </c>
      <c r="I6220">
        <v>77938</v>
      </c>
      <c r="J6220">
        <v>4414950.16</v>
      </c>
      <c r="K6220">
        <v>3767535.19</v>
      </c>
      <c r="L6220">
        <v>3257563.86</v>
      </c>
      <c r="M6220">
        <v>1244561.1651000001</v>
      </c>
      <c r="N6220">
        <v>2464</v>
      </c>
      <c r="O6220">
        <v>11204</v>
      </c>
      <c r="P6220">
        <v>36475</v>
      </c>
      <c r="Q6220">
        <v>2012667.08</v>
      </c>
      <c r="R6220">
        <v>1705516.55</v>
      </c>
      <c r="S6220">
        <v>1343314.71</v>
      </c>
      <c r="T6220">
        <v>614834.701</v>
      </c>
      <c r="U6220">
        <v>3029</v>
      </c>
      <c r="V6220">
        <v>16209</v>
      </c>
      <c r="W6220">
        <v>41463</v>
      </c>
      <c r="X6220">
        <v>2402283.08</v>
      </c>
      <c r="Y6220">
        <v>2062018.64</v>
      </c>
      <c r="Z6220">
        <v>1914249.15</v>
      </c>
      <c r="AA6220">
        <v>629726.46409999998</v>
      </c>
      <c r="AB6220">
        <v>5200</v>
      </c>
      <c r="AC6220">
        <v>5344</v>
      </c>
      <c r="AD6220">
        <v>2812</v>
      </c>
      <c r="AE6220">
        <v>5306</v>
      </c>
      <c r="AF6220">
        <v>2341</v>
      </c>
      <c r="AG6220">
        <v>2392</v>
      </c>
      <c r="AH6220">
        <v>1464</v>
      </c>
      <c r="AI6220">
        <v>2396</v>
      </c>
      <c r="AJ6220">
        <v>2859</v>
      </c>
      <c r="AK6220">
        <v>2952</v>
      </c>
      <c r="AL6220">
        <v>1348</v>
      </c>
      <c r="AM6220">
        <v>2910</v>
      </c>
    </row>
    <row r="6221" spans="1:39" x14ac:dyDescent="0.15">
      <c r="A6221" t="s">
        <v>215</v>
      </c>
      <c r="B6221">
        <v>30</v>
      </c>
      <c r="C6221">
        <v>1</v>
      </c>
      <c r="D6221">
        <v>1</v>
      </c>
      <c r="E6221" t="s">
        <v>29</v>
      </c>
      <c r="F6221" t="s">
        <v>28</v>
      </c>
      <c r="G6221">
        <v>6854</v>
      </c>
      <c r="H6221">
        <v>25236</v>
      </c>
      <c r="I6221">
        <v>88599</v>
      </c>
      <c r="J6221">
        <v>5101137.37</v>
      </c>
      <c r="K6221">
        <v>4245020.2300000004</v>
      </c>
      <c r="L6221">
        <v>3702795.73</v>
      </c>
      <c r="M6221">
        <v>1421689.5866</v>
      </c>
      <c r="N6221">
        <v>2400</v>
      </c>
      <c r="O6221">
        <v>8029</v>
      </c>
      <c r="P6221">
        <v>32584</v>
      </c>
      <c r="Q6221">
        <v>1802178.79</v>
      </c>
      <c r="R6221">
        <v>1490198.86</v>
      </c>
      <c r="S6221">
        <v>1146467.3</v>
      </c>
      <c r="T6221">
        <v>567013.65090000001</v>
      </c>
      <c r="U6221">
        <v>4454</v>
      </c>
      <c r="V6221">
        <v>17207</v>
      </c>
      <c r="W6221">
        <v>56015</v>
      </c>
      <c r="X6221">
        <v>3298958.58</v>
      </c>
      <c r="Y6221">
        <v>2754821.37</v>
      </c>
      <c r="Z6221">
        <v>2556328.4300000002</v>
      </c>
      <c r="AA6221">
        <v>854675.93570000003</v>
      </c>
      <c r="AB6221">
        <v>6494</v>
      </c>
      <c r="AC6221">
        <v>6313</v>
      </c>
      <c r="AD6221">
        <v>2445</v>
      </c>
      <c r="AE6221">
        <v>6538</v>
      </c>
      <c r="AF6221">
        <v>2269</v>
      </c>
      <c r="AG6221">
        <v>2234</v>
      </c>
      <c r="AH6221">
        <v>1053</v>
      </c>
      <c r="AI6221">
        <v>2306</v>
      </c>
      <c r="AJ6221">
        <v>4225</v>
      </c>
      <c r="AK6221">
        <v>4079</v>
      </c>
      <c r="AL6221">
        <v>1392</v>
      </c>
      <c r="AM6221">
        <v>4232</v>
      </c>
    </row>
    <row r="6222" spans="1:39" x14ac:dyDescent="0.15">
      <c r="A6222" t="s">
        <v>215</v>
      </c>
      <c r="B6222">
        <v>30</v>
      </c>
      <c r="C6222">
        <v>1</v>
      </c>
      <c r="D6222">
        <v>1</v>
      </c>
      <c r="E6222" t="s">
        <v>29</v>
      </c>
      <c r="F6222" t="s">
        <v>29</v>
      </c>
      <c r="G6222">
        <v>58841</v>
      </c>
      <c r="H6222">
        <v>323264</v>
      </c>
      <c r="I6222">
        <v>925671</v>
      </c>
      <c r="J6222">
        <v>51917654.090000004</v>
      </c>
      <c r="K6222">
        <v>42124275.450000003</v>
      </c>
      <c r="L6222">
        <v>37669355.43</v>
      </c>
      <c r="M6222">
        <v>14586018.2282</v>
      </c>
      <c r="N6222">
        <v>18508</v>
      </c>
      <c r="O6222">
        <v>94141</v>
      </c>
      <c r="P6222">
        <v>313642</v>
      </c>
      <c r="Q6222">
        <v>16784260.350000001</v>
      </c>
      <c r="R6222">
        <v>13423626.189999999</v>
      </c>
      <c r="S6222">
        <v>10899578.210000001</v>
      </c>
      <c r="T6222">
        <v>5329275.7298999997</v>
      </c>
      <c r="U6222">
        <v>40333</v>
      </c>
      <c r="V6222">
        <v>229123</v>
      </c>
      <c r="W6222">
        <v>612029</v>
      </c>
      <c r="X6222">
        <v>35133393.740000002</v>
      </c>
      <c r="Y6222">
        <v>28700649.260000002</v>
      </c>
      <c r="Z6222">
        <v>26769777.219999999</v>
      </c>
      <c r="AA6222">
        <v>9256742.4982999992</v>
      </c>
      <c r="AB6222">
        <v>56724</v>
      </c>
      <c r="AC6222">
        <v>55585</v>
      </c>
      <c r="AD6222">
        <v>31951</v>
      </c>
      <c r="AE6222">
        <v>57059</v>
      </c>
      <c r="AF6222">
        <v>17822</v>
      </c>
      <c r="AG6222">
        <v>17524</v>
      </c>
      <c r="AH6222">
        <v>12059</v>
      </c>
      <c r="AI6222">
        <v>17939</v>
      </c>
      <c r="AJ6222">
        <v>38902</v>
      </c>
      <c r="AK6222">
        <v>38061</v>
      </c>
      <c r="AL6222">
        <v>19892</v>
      </c>
      <c r="AM6222">
        <v>39120</v>
      </c>
    </row>
    <row r="6223" spans="1:39" x14ac:dyDescent="0.15">
      <c r="A6223" t="s">
        <v>215</v>
      </c>
      <c r="B6223">
        <v>30</v>
      </c>
      <c r="C6223">
        <v>1</v>
      </c>
      <c r="D6223">
        <v>1</v>
      </c>
      <c r="E6223" t="s">
        <v>31</v>
      </c>
      <c r="F6223" t="s">
        <v>28</v>
      </c>
      <c r="G6223">
        <v>40</v>
      </c>
      <c r="H6223">
        <v>195</v>
      </c>
      <c r="I6223">
        <v>568</v>
      </c>
      <c r="J6223">
        <v>32099.65</v>
      </c>
      <c r="K6223">
        <v>27678.75</v>
      </c>
      <c r="L6223">
        <v>22843.7</v>
      </c>
      <c r="M6223">
        <v>9161.7000000000007</v>
      </c>
      <c r="N6223">
        <v>16</v>
      </c>
      <c r="O6223">
        <v>73</v>
      </c>
      <c r="P6223">
        <v>232</v>
      </c>
      <c r="Q6223">
        <v>13308.91</v>
      </c>
      <c r="R6223">
        <v>11398.04</v>
      </c>
      <c r="S6223">
        <v>8500.35</v>
      </c>
      <c r="T6223">
        <v>4041.3236999999999</v>
      </c>
      <c r="U6223">
        <v>24</v>
      </c>
      <c r="V6223">
        <v>122</v>
      </c>
      <c r="W6223">
        <v>336</v>
      </c>
      <c r="X6223">
        <v>18790.740000000002</v>
      </c>
      <c r="Y6223">
        <v>16280.71</v>
      </c>
      <c r="Z6223">
        <v>14343.35</v>
      </c>
      <c r="AA6223">
        <v>5120.3762999999999</v>
      </c>
      <c r="AB6223">
        <v>40</v>
      </c>
      <c r="AC6223">
        <v>37</v>
      </c>
      <c r="AD6223">
        <v>18</v>
      </c>
      <c r="AE6223">
        <v>38</v>
      </c>
      <c r="AF6223">
        <v>16</v>
      </c>
      <c r="AG6223">
        <v>14</v>
      </c>
      <c r="AH6223">
        <v>8</v>
      </c>
      <c r="AI6223">
        <v>16</v>
      </c>
      <c r="AJ6223">
        <v>24</v>
      </c>
      <c r="AK6223">
        <v>23</v>
      </c>
      <c r="AL6223">
        <v>10</v>
      </c>
      <c r="AM6223">
        <v>22</v>
      </c>
    </row>
    <row r="6224" spans="1:39" x14ac:dyDescent="0.15">
      <c r="A6224" t="s">
        <v>215</v>
      </c>
      <c r="B6224">
        <v>30</v>
      </c>
      <c r="C6224">
        <v>1</v>
      </c>
      <c r="D6224">
        <v>1</v>
      </c>
      <c r="E6224" t="s">
        <v>31</v>
      </c>
      <c r="F6224" t="s">
        <v>29</v>
      </c>
      <c r="G6224">
        <v>217</v>
      </c>
      <c r="H6224">
        <v>1306</v>
      </c>
      <c r="I6224">
        <v>3363</v>
      </c>
      <c r="J6224">
        <v>183155.01</v>
      </c>
      <c r="K6224">
        <v>153660.04</v>
      </c>
      <c r="L6224">
        <v>135213.62</v>
      </c>
      <c r="M6224">
        <v>52137.741600000001</v>
      </c>
      <c r="N6224">
        <v>80</v>
      </c>
      <c r="O6224">
        <v>467</v>
      </c>
      <c r="P6224">
        <v>1299</v>
      </c>
      <c r="Q6224">
        <v>70352.66</v>
      </c>
      <c r="R6224">
        <v>58160.15</v>
      </c>
      <c r="S6224">
        <v>46908.28</v>
      </c>
      <c r="T6224">
        <v>21835.3194</v>
      </c>
      <c r="U6224">
        <v>137</v>
      </c>
      <c r="V6224">
        <v>839</v>
      </c>
      <c r="W6224">
        <v>2064</v>
      </c>
      <c r="X6224">
        <v>112802.35</v>
      </c>
      <c r="Y6224">
        <v>95499.89</v>
      </c>
      <c r="Z6224">
        <v>88305.34</v>
      </c>
      <c r="AA6224">
        <v>30302.422200000001</v>
      </c>
      <c r="AB6224">
        <v>207</v>
      </c>
      <c r="AC6224">
        <v>205</v>
      </c>
      <c r="AD6224">
        <v>105</v>
      </c>
      <c r="AE6224">
        <v>214</v>
      </c>
      <c r="AF6224">
        <v>79</v>
      </c>
      <c r="AG6224">
        <v>74</v>
      </c>
      <c r="AH6224">
        <v>44</v>
      </c>
      <c r="AI6224">
        <v>79</v>
      </c>
      <c r="AJ6224">
        <v>128</v>
      </c>
      <c r="AK6224">
        <v>131</v>
      </c>
      <c r="AL6224">
        <v>61</v>
      </c>
      <c r="AM6224">
        <v>135</v>
      </c>
    </row>
    <row r="6225" spans="1:39" x14ac:dyDescent="0.15">
      <c r="A6225" t="s">
        <v>215</v>
      </c>
      <c r="B6225">
        <v>30</v>
      </c>
      <c r="C6225">
        <v>1</v>
      </c>
      <c r="D6225">
        <v>1</v>
      </c>
      <c r="E6225" t="s">
        <v>32</v>
      </c>
      <c r="F6225" t="s">
        <v>28</v>
      </c>
      <c r="G6225">
        <v>978</v>
      </c>
      <c r="H6225">
        <v>3479</v>
      </c>
      <c r="I6225">
        <v>12716</v>
      </c>
      <c r="J6225">
        <v>748055.02</v>
      </c>
      <c r="K6225">
        <v>614433.01</v>
      </c>
      <c r="L6225">
        <v>548533.05000000005</v>
      </c>
      <c r="M6225">
        <v>199548.94690000001</v>
      </c>
      <c r="N6225">
        <v>254</v>
      </c>
      <c r="O6225">
        <v>894</v>
      </c>
      <c r="P6225">
        <v>3476</v>
      </c>
      <c r="Q6225">
        <v>196630.87</v>
      </c>
      <c r="R6225">
        <v>162040.68</v>
      </c>
      <c r="S6225">
        <v>124712.64</v>
      </c>
      <c r="T6225">
        <v>59416.673900000002</v>
      </c>
      <c r="U6225">
        <v>724</v>
      </c>
      <c r="V6225">
        <v>2585</v>
      </c>
      <c r="W6225">
        <v>9240</v>
      </c>
      <c r="X6225">
        <v>551424.15</v>
      </c>
      <c r="Y6225">
        <v>452392.33</v>
      </c>
      <c r="Z6225">
        <v>423820.41</v>
      </c>
      <c r="AA6225">
        <v>140132.27299999999</v>
      </c>
      <c r="AB6225">
        <v>934</v>
      </c>
      <c r="AC6225">
        <v>864</v>
      </c>
      <c r="AD6225">
        <v>314</v>
      </c>
      <c r="AE6225">
        <v>862</v>
      </c>
      <c r="AF6225">
        <v>240</v>
      </c>
      <c r="AG6225">
        <v>223</v>
      </c>
      <c r="AH6225">
        <v>89</v>
      </c>
      <c r="AI6225">
        <v>239</v>
      </c>
      <c r="AJ6225">
        <v>694</v>
      </c>
      <c r="AK6225">
        <v>641</v>
      </c>
      <c r="AL6225">
        <v>225</v>
      </c>
      <c r="AM6225">
        <v>623</v>
      </c>
    </row>
    <row r="6226" spans="1:39" x14ac:dyDescent="0.15">
      <c r="A6226" t="s">
        <v>215</v>
      </c>
      <c r="B6226">
        <v>30</v>
      </c>
      <c r="C6226">
        <v>1</v>
      </c>
      <c r="D6226">
        <v>1</v>
      </c>
      <c r="E6226" t="s">
        <v>32</v>
      </c>
      <c r="F6226" t="s">
        <v>29</v>
      </c>
      <c r="G6226">
        <v>6641</v>
      </c>
      <c r="H6226">
        <v>35731</v>
      </c>
      <c r="I6226">
        <v>103993</v>
      </c>
      <c r="J6226">
        <v>5988762.0499999998</v>
      </c>
      <c r="K6226">
        <v>4848457.5599999996</v>
      </c>
      <c r="L6226">
        <v>4444597.33</v>
      </c>
      <c r="M6226">
        <v>1627219.8832</v>
      </c>
      <c r="N6226">
        <v>1454</v>
      </c>
      <c r="O6226">
        <v>7369</v>
      </c>
      <c r="P6226">
        <v>23610</v>
      </c>
      <c r="Q6226">
        <v>1312851.82</v>
      </c>
      <c r="R6226">
        <v>1061585.71</v>
      </c>
      <c r="S6226">
        <v>866812.07</v>
      </c>
      <c r="T6226">
        <v>401195.5931</v>
      </c>
      <c r="U6226">
        <v>5187</v>
      </c>
      <c r="V6226">
        <v>28362</v>
      </c>
      <c r="W6226">
        <v>80383</v>
      </c>
      <c r="X6226">
        <v>4675910.2300000004</v>
      </c>
      <c r="Y6226">
        <v>3786871.85</v>
      </c>
      <c r="Z6226">
        <v>3577785.26</v>
      </c>
      <c r="AA6226">
        <v>1226024.2901000001</v>
      </c>
      <c r="AB6226">
        <v>6484</v>
      </c>
      <c r="AC6226">
        <v>6225</v>
      </c>
      <c r="AD6226">
        <v>3578</v>
      </c>
      <c r="AE6226">
        <v>6356</v>
      </c>
      <c r="AF6226">
        <v>1421</v>
      </c>
      <c r="AG6226">
        <v>1289</v>
      </c>
      <c r="AH6226">
        <v>841</v>
      </c>
      <c r="AI6226">
        <v>1385</v>
      </c>
      <c r="AJ6226">
        <v>5063</v>
      </c>
      <c r="AK6226">
        <v>4936</v>
      </c>
      <c r="AL6226">
        <v>2737</v>
      </c>
      <c r="AM6226">
        <v>4971</v>
      </c>
    </row>
    <row r="6227" spans="1:39" x14ac:dyDescent="0.15">
      <c r="A6227" t="s">
        <v>215</v>
      </c>
      <c r="B6227">
        <v>30</v>
      </c>
      <c r="C6227">
        <v>1</v>
      </c>
      <c r="D6227">
        <v>2</v>
      </c>
      <c r="E6227" t="s">
        <v>28</v>
      </c>
      <c r="F6227" t="s">
        <v>28</v>
      </c>
      <c r="G6227">
        <v>8322</v>
      </c>
      <c r="H6227">
        <v>20836</v>
      </c>
      <c r="I6227">
        <v>88053</v>
      </c>
      <c r="J6227">
        <v>5340952.4400000004</v>
      </c>
      <c r="K6227">
        <v>4654612.84</v>
      </c>
      <c r="L6227">
        <v>3821613</v>
      </c>
      <c r="M6227">
        <v>1457309.0160999999</v>
      </c>
      <c r="N6227">
        <v>3657</v>
      </c>
      <c r="O6227">
        <v>8882</v>
      </c>
      <c r="P6227">
        <v>40392</v>
      </c>
      <c r="Q6227">
        <v>2455559.9500000002</v>
      </c>
      <c r="R6227">
        <v>2101613.33</v>
      </c>
      <c r="S6227">
        <v>1464305.57</v>
      </c>
      <c r="T6227">
        <v>721928.0601</v>
      </c>
      <c r="U6227">
        <v>4665</v>
      </c>
      <c r="V6227">
        <v>11954</v>
      </c>
      <c r="W6227">
        <v>47661</v>
      </c>
      <c r="X6227">
        <v>2885392.49</v>
      </c>
      <c r="Y6227">
        <v>2552999.5099999998</v>
      </c>
      <c r="Z6227">
        <v>2357307.4300000002</v>
      </c>
      <c r="AA6227">
        <v>735380.95600000001</v>
      </c>
      <c r="AB6227">
        <v>7842</v>
      </c>
      <c r="AC6227">
        <v>7210</v>
      </c>
      <c r="AD6227">
        <v>2229</v>
      </c>
      <c r="AE6227">
        <v>7157</v>
      </c>
      <c r="AF6227">
        <v>3420</v>
      </c>
      <c r="AG6227">
        <v>3474</v>
      </c>
      <c r="AH6227">
        <v>1237</v>
      </c>
      <c r="AI6227">
        <v>3326</v>
      </c>
      <c r="AJ6227">
        <v>4422</v>
      </c>
      <c r="AK6227">
        <v>3736</v>
      </c>
      <c r="AL6227">
        <v>992</v>
      </c>
      <c r="AM6227">
        <v>3831</v>
      </c>
    </row>
    <row r="6228" spans="1:39" x14ac:dyDescent="0.15">
      <c r="A6228" t="s">
        <v>215</v>
      </c>
      <c r="B6228">
        <v>30</v>
      </c>
      <c r="C6228">
        <v>1</v>
      </c>
      <c r="D6228">
        <v>2</v>
      </c>
      <c r="E6228" t="s">
        <v>28</v>
      </c>
      <c r="F6228" t="s">
        <v>29</v>
      </c>
      <c r="G6228">
        <v>17248</v>
      </c>
      <c r="H6228">
        <v>59176</v>
      </c>
      <c r="I6228">
        <v>204829</v>
      </c>
      <c r="J6228">
        <v>12207610.810000001</v>
      </c>
      <c r="K6228">
        <v>10443615.08</v>
      </c>
      <c r="L6228">
        <v>8843873.4299999997</v>
      </c>
      <c r="M6228">
        <v>3369323.3846</v>
      </c>
      <c r="N6228">
        <v>7996</v>
      </c>
      <c r="O6228">
        <v>25458</v>
      </c>
      <c r="P6228">
        <v>98331</v>
      </c>
      <c r="Q6228">
        <v>5873835.8399999999</v>
      </c>
      <c r="R6228">
        <v>4945462.57</v>
      </c>
      <c r="S6228">
        <v>3737245.37</v>
      </c>
      <c r="T6228">
        <v>1728916.6735</v>
      </c>
      <c r="U6228">
        <v>9252</v>
      </c>
      <c r="V6228">
        <v>33718</v>
      </c>
      <c r="W6228">
        <v>106498</v>
      </c>
      <c r="X6228">
        <v>6333774.9699999997</v>
      </c>
      <c r="Y6228">
        <v>5498152.5099999998</v>
      </c>
      <c r="Z6228">
        <v>5106628.0599999996</v>
      </c>
      <c r="AA6228">
        <v>1640406.7111</v>
      </c>
      <c r="AB6228">
        <v>16531</v>
      </c>
      <c r="AC6228">
        <v>16257</v>
      </c>
      <c r="AD6228">
        <v>8108</v>
      </c>
      <c r="AE6228">
        <v>15977</v>
      </c>
      <c r="AF6228">
        <v>7668</v>
      </c>
      <c r="AG6228">
        <v>7688</v>
      </c>
      <c r="AH6228">
        <v>4078</v>
      </c>
      <c r="AI6228">
        <v>7535</v>
      </c>
      <c r="AJ6228">
        <v>8863</v>
      </c>
      <c r="AK6228">
        <v>8569</v>
      </c>
      <c r="AL6228">
        <v>4030</v>
      </c>
      <c r="AM6228">
        <v>8442</v>
      </c>
    </row>
    <row r="6229" spans="1:39" x14ac:dyDescent="0.15">
      <c r="A6229" t="s">
        <v>215</v>
      </c>
      <c r="B6229">
        <v>30</v>
      </c>
      <c r="C6229">
        <v>1</v>
      </c>
      <c r="D6229">
        <v>2</v>
      </c>
      <c r="E6229" t="s">
        <v>30</v>
      </c>
      <c r="F6229" t="s">
        <v>28</v>
      </c>
      <c r="G6229">
        <v>1141</v>
      </c>
      <c r="H6229">
        <v>2832</v>
      </c>
      <c r="I6229">
        <v>12226</v>
      </c>
      <c r="J6229">
        <v>741962.51</v>
      </c>
      <c r="K6229">
        <v>639745.86</v>
      </c>
      <c r="L6229">
        <v>514971.55</v>
      </c>
      <c r="M6229">
        <v>201797.26809999999</v>
      </c>
      <c r="N6229">
        <v>485</v>
      </c>
      <c r="O6229">
        <v>1102</v>
      </c>
      <c r="P6229">
        <v>5508</v>
      </c>
      <c r="Q6229">
        <v>333207.96999999997</v>
      </c>
      <c r="R6229">
        <v>280815.90000000002</v>
      </c>
      <c r="S6229">
        <v>183249.74</v>
      </c>
      <c r="T6229">
        <v>96997.123800000001</v>
      </c>
      <c r="U6229">
        <v>656</v>
      </c>
      <c r="V6229">
        <v>1730</v>
      </c>
      <c r="W6229">
        <v>6718</v>
      </c>
      <c r="X6229">
        <v>408754.54</v>
      </c>
      <c r="Y6229">
        <v>358929.96</v>
      </c>
      <c r="Z6229">
        <v>331721.81</v>
      </c>
      <c r="AA6229">
        <v>104800.1443</v>
      </c>
      <c r="AB6229">
        <v>1054</v>
      </c>
      <c r="AC6229">
        <v>1022</v>
      </c>
      <c r="AD6229">
        <v>274</v>
      </c>
      <c r="AE6229">
        <v>1107</v>
      </c>
      <c r="AF6229">
        <v>448</v>
      </c>
      <c r="AG6229">
        <v>458</v>
      </c>
      <c r="AH6229">
        <v>148</v>
      </c>
      <c r="AI6229">
        <v>476</v>
      </c>
      <c r="AJ6229">
        <v>606</v>
      </c>
      <c r="AK6229">
        <v>564</v>
      </c>
      <c r="AL6229">
        <v>126</v>
      </c>
      <c r="AM6229">
        <v>631</v>
      </c>
    </row>
    <row r="6230" spans="1:39" x14ac:dyDescent="0.15">
      <c r="A6230" t="s">
        <v>215</v>
      </c>
      <c r="B6230">
        <v>30</v>
      </c>
      <c r="C6230">
        <v>1</v>
      </c>
      <c r="D6230">
        <v>2</v>
      </c>
      <c r="E6230" t="s">
        <v>30</v>
      </c>
      <c r="F6230" t="s">
        <v>29</v>
      </c>
      <c r="G6230">
        <v>2030</v>
      </c>
      <c r="H6230">
        <v>6997</v>
      </c>
      <c r="I6230">
        <v>24346</v>
      </c>
      <c r="J6230">
        <v>1455032.93</v>
      </c>
      <c r="K6230">
        <v>1233040.6000000001</v>
      </c>
      <c r="L6230">
        <v>1047923.32</v>
      </c>
      <c r="M6230">
        <v>399664.60129999998</v>
      </c>
      <c r="N6230">
        <v>870</v>
      </c>
      <c r="O6230">
        <v>2713</v>
      </c>
      <c r="P6230">
        <v>10496</v>
      </c>
      <c r="Q6230">
        <v>631272.04</v>
      </c>
      <c r="R6230">
        <v>528612.80000000005</v>
      </c>
      <c r="S6230">
        <v>397976.2</v>
      </c>
      <c r="T6230">
        <v>186478.1985</v>
      </c>
      <c r="U6230">
        <v>1160</v>
      </c>
      <c r="V6230">
        <v>4284</v>
      </c>
      <c r="W6230">
        <v>13850</v>
      </c>
      <c r="X6230">
        <v>823760.89</v>
      </c>
      <c r="Y6230">
        <v>704427.8</v>
      </c>
      <c r="Z6230">
        <v>649947.12</v>
      </c>
      <c r="AA6230">
        <v>213186.40280000001</v>
      </c>
      <c r="AB6230">
        <v>1926</v>
      </c>
      <c r="AC6230">
        <v>1930</v>
      </c>
      <c r="AD6230">
        <v>911</v>
      </c>
      <c r="AE6230">
        <v>1978</v>
      </c>
      <c r="AF6230">
        <v>829</v>
      </c>
      <c r="AG6230">
        <v>839</v>
      </c>
      <c r="AH6230">
        <v>434</v>
      </c>
      <c r="AI6230">
        <v>850</v>
      </c>
      <c r="AJ6230">
        <v>1097</v>
      </c>
      <c r="AK6230">
        <v>1091</v>
      </c>
      <c r="AL6230">
        <v>477</v>
      </c>
      <c r="AM6230">
        <v>1128</v>
      </c>
    </row>
    <row r="6231" spans="1:39" x14ac:dyDescent="0.15">
      <c r="A6231" t="s">
        <v>215</v>
      </c>
      <c r="B6231">
        <v>30</v>
      </c>
      <c r="C6231">
        <v>1</v>
      </c>
      <c r="D6231">
        <v>2</v>
      </c>
      <c r="E6231" t="s">
        <v>29</v>
      </c>
      <c r="F6231" t="s">
        <v>28</v>
      </c>
      <c r="G6231">
        <v>4001</v>
      </c>
      <c r="H6231">
        <v>10813</v>
      </c>
      <c r="I6231">
        <v>46782</v>
      </c>
      <c r="J6231">
        <v>2825265.33</v>
      </c>
      <c r="K6231">
        <v>2322766.0299999998</v>
      </c>
      <c r="L6231">
        <v>1998967.85</v>
      </c>
      <c r="M6231">
        <v>765082.3676</v>
      </c>
      <c r="N6231">
        <v>1304</v>
      </c>
      <c r="O6231">
        <v>3121</v>
      </c>
      <c r="P6231">
        <v>15563</v>
      </c>
      <c r="Q6231">
        <v>942413.82</v>
      </c>
      <c r="R6231">
        <v>764159.19</v>
      </c>
      <c r="S6231">
        <v>559725.97</v>
      </c>
      <c r="T6231">
        <v>281041.87560000003</v>
      </c>
      <c r="U6231">
        <v>2697</v>
      </c>
      <c r="V6231">
        <v>7692</v>
      </c>
      <c r="W6231">
        <v>31219</v>
      </c>
      <c r="X6231">
        <v>1882851.51</v>
      </c>
      <c r="Y6231">
        <v>1558606.84</v>
      </c>
      <c r="Z6231">
        <v>1439241.88</v>
      </c>
      <c r="AA6231">
        <v>484040.49200000003</v>
      </c>
      <c r="AB6231">
        <v>3784</v>
      </c>
      <c r="AC6231">
        <v>3623</v>
      </c>
      <c r="AD6231">
        <v>1103</v>
      </c>
      <c r="AE6231">
        <v>3875</v>
      </c>
      <c r="AF6231">
        <v>1226</v>
      </c>
      <c r="AG6231">
        <v>1208</v>
      </c>
      <c r="AH6231">
        <v>458</v>
      </c>
      <c r="AI6231">
        <v>1266</v>
      </c>
      <c r="AJ6231">
        <v>2558</v>
      </c>
      <c r="AK6231">
        <v>2415</v>
      </c>
      <c r="AL6231">
        <v>645</v>
      </c>
      <c r="AM6231">
        <v>2609</v>
      </c>
    </row>
    <row r="6232" spans="1:39" x14ac:dyDescent="0.15">
      <c r="A6232" t="s">
        <v>215</v>
      </c>
      <c r="B6232">
        <v>30</v>
      </c>
      <c r="C6232">
        <v>1</v>
      </c>
      <c r="D6232">
        <v>2</v>
      </c>
      <c r="E6232" t="s">
        <v>29</v>
      </c>
      <c r="F6232" t="s">
        <v>29</v>
      </c>
      <c r="G6232">
        <v>11546</v>
      </c>
      <c r="H6232">
        <v>41933</v>
      </c>
      <c r="I6232">
        <v>149703</v>
      </c>
      <c r="J6232">
        <v>8915914.5800000001</v>
      </c>
      <c r="K6232">
        <v>7235910.0899999999</v>
      </c>
      <c r="L6232">
        <v>6337967.8499999996</v>
      </c>
      <c r="M6232">
        <v>2429796.5674000001</v>
      </c>
      <c r="N6232">
        <v>3478</v>
      </c>
      <c r="O6232">
        <v>11313</v>
      </c>
      <c r="P6232">
        <v>45900</v>
      </c>
      <c r="Q6232">
        <v>2724811.78</v>
      </c>
      <c r="R6232">
        <v>2185690.6800000002</v>
      </c>
      <c r="S6232">
        <v>1656887.92</v>
      </c>
      <c r="T6232">
        <v>823153.37899999996</v>
      </c>
      <c r="U6232">
        <v>8068</v>
      </c>
      <c r="V6232">
        <v>30620</v>
      </c>
      <c r="W6232">
        <v>103803</v>
      </c>
      <c r="X6232">
        <v>6191102.7999999998</v>
      </c>
      <c r="Y6232">
        <v>5050219.41</v>
      </c>
      <c r="Z6232">
        <v>4681079.93</v>
      </c>
      <c r="AA6232">
        <v>1606643.1884000001</v>
      </c>
      <c r="AB6232">
        <v>11087</v>
      </c>
      <c r="AC6232">
        <v>10933</v>
      </c>
      <c r="AD6232">
        <v>5469</v>
      </c>
      <c r="AE6232">
        <v>11263</v>
      </c>
      <c r="AF6232">
        <v>3338</v>
      </c>
      <c r="AG6232">
        <v>3287</v>
      </c>
      <c r="AH6232">
        <v>1883</v>
      </c>
      <c r="AI6232">
        <v>3386</v>
      </c>
      <c r="AJ6232">
        <v>7749</v>
      </c>
      <c r="AK6232">
        <v>7646</v>
      </c>
      <c r="AL6232">
        <v>3586</v>
      </c>
      <c r="AM6232">
        <v>7877</v>
      </c>
    </row>
    <row r="6233" spans="1:39" x14ac:dyDescent="0.15">
      <c r="A6233" t="s">
        <v>215</v>
      </c>
      <c r="B6233">
        <v>30</v>
      </c>
      <c r="C6233">
        <v>1</v>
      </c>
      <c r="D6233">
        <v>2</v>
      </c>
      <c r="E6233" t="s">
        <v>31</v>
      </c>
      <c r="F6233" t="s">
        <v>28</v>
      </c>
      <c r="G6233">
        <v>11</v>
      </c>
      <c r="H6233">
        <v>39</v>
      </c>
      <c r="I6233">
        <v>142</v>
      </c>
      <c r="J6233">
        <v>8689.35</v>
      </c>
      <c r="K6233">
        <v>7053.45</v>
      </c>
      <c r="L6233">
        <v>4616.72</v>
      </c>
      <c r="M6233">
        <v>2637.2352000000001</v>
      </c>
      <c r="N6233">
        <v>4</v>
      </c>
      <c r="O6233">
        <v>11</v>
      </c>
      <c r="P6233">
        <v>53</v>
      </c>
      <c r="Q6233">
        <v>3557.7</v>
      </c>
      <c r="R6233">
        <v>2807.41</v>
      </c>
      <c r="S6233">
        <v>791.01</v>
      </c>
      <c r="T6233">
        <v>1229.4485</v>
      </c>
      <c r="U6233">
        <v>7</v>
      </c>
      <c r="V6233">
        <v>28</v>
      </c>
      <c r="W6233">
        <v>89</v>
      </c>
      <c r="X6233">
        <v>5131.6499999999996</v>
      </c>
      <c r="Y6233">
        <v>4246.04</v>
      </c>
      <c r="Z6233">
        <v>3825.71</v>
      </c>
      <c r="AA6233">
        <v>1407.7867000000001</v>
      </c>
      <c r="AB6233">
        <v>10</v>
      </c>
      <c r="AC6233">
        <v>11</v>
      </c>
      <c r="AD6233">
        <v>2</v>
      </c>
      <c r="AE6233">
        <v>11</v>
      </c>
      <c r="AF6233">
        <v>3</v>
      </c>
      <c r="AG6233">
        <v>4</v>
      </c>
      <c r="AH6233">
        <v>1</v>
      </c>
      <c r="AI6233">
        <v>4</v>
      </c>
      <c r="AJ6233">
        <v>7</v>
      </c>
      <c r="AK6233">
        <v>7</v>
      </c>
      <c r="AL6233">
        <v>1</v>
      </c>
      <c r="AM6233">
        <v>7</v>
      </c>
    </row>
    <row r="6234" spans="1:39" x14ac:dyDescent="0.15">
      <c r="A6234" t="s">
        <v>215</v>
      </c>
      <c r="B6234">
        <v>30</v>
      </c>
      <c r="C6234">
        <v>1</v>
      </c>
      <c r="D6234">
        <v>2</v>
      </c>
      <c r="E6234" t="s">
        <v>31</v>
      </c>
      <c r="F6234" t="s">
        <v>29</v>
      </c>
      <c r="G6234">
        <v>26</v>
      </c>
      <c r="H6234">
        <v>115</v>
      </c>
      <c r="I6234">
        <v>364</v>
      </c>
      <c r="J6234">
        <v>20944.400000000001</v>
      </c>
      <c r="K6234">
        <v>17281.5</v>
      </c>
      <c r="L6234">
        <v>15560.28</v>
      </c>
      <c r="M6234">
        <v>5717.2143999999998</v>
      </c>
      <c r="N6234">
        <v>6</v>
      </c>
      <c r="O6234">
        <v>23</v>
      </c>
      <c r="P6234">
        <v>84</v>
      </c>
      <c r="Q6234">
        <v>5216.71</v>
      </c>
      <c r="R6234">
        <v>4229.93</v>
      </c>
      <c r="S6234">
        <v>3154.52</v>
      </c>
      <c r="T6234">
        <v>1558.6958999999999</v>
      </c>
      <c r="U6234">
        <v>20</v>
      </c>
      <c r="V6234">
        <v>92</v>
      </c>
      <c r="W6234">
        <v>280</v>
      </c>
      <c r="X6234">
        <v>15727.69</v>
      </c>
      <c r="Y6234">
        <v>13051.57</v>
      </c>
      <c r="Z6234">
        <v>12405.76</v>
      </c>
      <c r="AA6234">
        <v>4158.5185000000001</v>
      </c>
      <c r="AB6234">
        <v>24</v>
      </c>
      <c r="AC6234">
        <v>25</v>
      </c>
      <c r="AD6234">
        <v>8</v>
      </c>
      <c r="AE6234">
        <v>25</v>
      </c>
      <c r="AF6234">
        <v>5</v>
      </c>
      <c r="AG6234">
        <v>6</v>
      </c>
      <c r="AH6234">
        <v>1</v>
      </c>
      <c r="AI6234">
        <v>6</v>
      </c>
      <c r="AJ6234">
        <v>19</v>
      </c>
      <c r="AK6234">
        <v>19</v>
      </c>
      <c r="AL6234">
        <v>7</v>
      </c>
      <c r="AM6234">
        <v>19</v>
      </c>
    </row>
    <row r="6235" spans="1:39" x14ac:dyDescent="0.15">
      <c r="A6235" t="s">
        <v>215</v>
      </c>
      <c r="B6235">
        <v>30</v>
      </c>
      <c r="C6235">
        <v>1</v>
      </c>
      <c r="D6235">
        <v>2</v>
      </c>
      <c r="E6235" t="s">
        <v>32</v>
      </c>
      <c r="F6235" t="s">
        <v>28</v>
      </c>
      <c r="G6235">
        <v>1387</v>
      </c>
      <c r="H6235">
        <v>3954</v>
      </c>
      <c r="I6235">
        <v>17247</v>
      </c>
      <c r="J6235">
        <v>1047267.9</v>
      </c>
      <c r="K6235">
        <v>844002.91</v>
      </c>
      <c r="L6235">
        <v>755074.92</v>
      </c>
      <c r="M6235">
        <v>273382.31920000003</v>
      </c>
      <c r="N6235">
        <v>259</v>
      </c>
      <c r="O6235">
        <v>732</v>
      </c>
      <c r="P6235">
        <v>3196</v>
      </c>
      <c r="Q6235">
        <v>200728.19</v>
      </c>
      <c r="R6235">
        <v>159573.14000000001</v>
      </c>
      <c r="S6235">
        <v>117002.17</v>
      </c>
      <c r="T6235">
        <v>57661.3845</v>
      </c>
      <c r="U6235">
        <v>1128</v>
      </c>
      <c r="V6235">
        <v>3222</v>
      </c>
      <c r="W6235">
        <v>14051</v>
      </c>
      <c r="X6235">
        <v>846539.71</v>
      </c>
      <c r="Y6235">
        <v>684429.77</v>
      </c>
      <c r="Z6235">
        <v>638072.75</v>
      </c>
      <c r="AA6235">
        <v>215720.93470000001</v>
      </c>
      <c r="AB6235">
        <v>1308</v>
      </c>
      <c r="AC6235">
        <v>1131</v>
      </c>
      <c r="AD6235">
        <v>361</v>
      </c>
      <c r="AE6235">
        <v>1205</v>
      </c>
      <c r="AF6235">
        <v>246</v>
      </c>
      <c r="AG6235">
        <v>215</v>
      </c>
      <c r="AH6235">
        <v>90</v>
      </c>
      <c r="AI6235">
        <v>246</v>
      </c>
      <c r="AJ6235">
        <v>1062</v>
      </c>
      <c r="AK6235">
        <v>916</v>
      </c>
      <c r="AL6235">
        <v>271</v>
      </c>
      <c r="AM6235">
        <v>959</v>
      </c>
    </row>
    <row r="6236" spans="1:39" x14ac:dyDescent="0.15">
      <c r="A6236" t="s">
        <v>215</v>
      </c>
      <c r="B6236">
        <v>30</v>
      </c>
      <c r="C6236">
        <v>1</v>
      </c>
      <c r="D6236">
        <v>2</v>
      </c>
      <c r="E6236" t="s">
        <v>32</v>
      </c>
      <c r="F6236" t="s">
        <v>29</v>
      </c>
      <c r="G6236">
        <v>4364</v>
      </c>
      <c r="H6236">
        <v>17760</v>
      </c>
      <c r="I6236">
        <v>61740</v>
      </c>
      <c r="J6236">
        <v>3670360.72</v>
      </c>
      <c r="K6236">
        <v>2914083.25</v>
      </c>
      <c r="L6236">
        <v>2652331.08</v>
      </c>
      <c r="M6236">
        <v>985196.22210000001</v>
      </c>
      <c r="N6236">
        <v>922</v>
      </c>
      <c r="O6236">
        <v>3801</v>
      </c>
      <c r="P6236">
        <v>13759</v>
      </c>
      <c r="Q6236">
        <v>811806.59</v>
      </c>
      <c r="R6236">
        <v>632331.53</v>
      </c>
      <c r="S6236">
        <v>504717.59</v>
      </c>
      <c r="T6236">
        <v>242053.99919999999</v>
      </c>
      <c r="U6236">
        <v>3442</v>
      </c>
      <c r="V6236">
        <v>13959</v>
      </c>
      <c r="W6236">
        <v>47981</v>
      </c>
      <c r="X6236">
        <v>2858554.13</v>
      </c>
      <c r="Y6236">
        <v>2281751.7200000002</v>
      </c>
      <c r="Z6236">
        <v>2147613.4900000002</v>
      </c>
      <c r="AA6236">
        <v>743142.22290000005</v>
      </c>
      <c r="AB6236">
        <v>4246</v>
      </c>
      <c r="AC6236">
        <v>4063</v>
      </c>
      <c r="AD6236">
        <v>2192</v>
      </c>
      <c r="AE6236">
        <v>4090</v>
      </c>
      <c r="AF6236">
        <v>902</v>
      </c>
      <c r="AG6236">
        <v>835</v>
      </c>
      <c r="AH6236">
        <v>512</v>
      </c>
      <c r="AI6236">
        <v>879</v>
      </c>
      <c r="AJ6236">
        <v>3344</v>
      </c>
      <c r="AK6236">
        <v>3228</v>
      </c>
      <c r="AL6236">
        <v>1680</v>
      </c>
      <c r="AM6236">
        <v>3211</v>
      </c>
    </row>
    <row r="6237" spans="1:39" x14ac:dyDescent="0.15">
      <c r="A6237" t="s">
        <v>215</v>
      </c>
      <c r="B6237">
        <v>30</v>
      </c>
      <c r="C6237">
        <v>2</v>
      </c>
      <c r="D6237">
        <v>0</v>
      </c>
      <c r="E6237" t="s">
        <v>28</v>
      </c>
      <c r="F6237" t="s">
        <v>28</v>
      </c>
      <c r="G6237">
        <v>1763</v>
      </c>
      <c r="H6237">
        <v>7056</v>
      </c>
      <c r="I6237">
        <v>22820</v>
      </c>
      <c r="J6237">
        <v>1297421.99</v>
      </c>
      <c r="K6237">
        <v>1071458.8799999999</v>
      </c>
      <c r="L6237">
        <v>836807.42</v>
      </c>
      <c r="M6237">
        <v>376419.66869999998</v>
      </c>
      <c r="N6237">
        <v>1763</v>
      </c>
      <c r="O6237">
        <v>3309</v>
      </c>
      <c r="P6237">
        <v>11977</v>
      </c>
      <c r="Q6237">
        <v>656800.74</v>
      </c>
      <c r="R6237">
        <v>524103.21</v>
      </c>
      <c r="S6237">
        <v>336556.36</v>
      </c>
      <c r="T6237">
        <v>207907.93979999999</v>
      </c>
      <c r="U6237">
        <v>1763</v>
      </c>
      <c r="V6237">
        <v>3747</v>
      </c>
      <c r="W6237">
        <v>10843</v>
      </c>
      <c r="X6237">
        <v>640621.25</v>
      </c>
      <c r="Y6237">
        <v>547355.67000000004</v>
      </c>
      <c r="Z6237">
        <v>500251.06</v>
      </c>
      <c r="AA6237">
        <v>168511.72889999999</v>
      </c>
      <c r="AB6237">
        <v>1718</v>
      </c>
      <c r="AC6237">
        <v>1722</v>
      </c>
      <c r="AD6237">
        <v>866</v>
      </c>
      <c r="AE6237">
        <v>1429</v>
      </c>
      <c r="AF6237">
        <v>1718</v>
      </c>
      <c r="AG6237">
        <v>1722</v>
      </c>
      <c r="AH6237">
        <v>866</v>
      </c>
      <c r="AI6237">
        <v>1429</v>
      </c>
      <c r="AJ6237">
        <v>1718</v>
      </c>
      <c r="AK6237">
        <v>1722</v>
      </c>
      <c r="AL6237">
        <v>866</v>
      </c>
      <c r="AM6237">
        <v>1429</v>
      </c>
    </row>
    <row r="6238" spans="1:39" x14ac:dyDescent="0.15">
      <c r="A6238" t="s">
        <v>215</v>
      </c>
      <c r="B6238">
        <v>30</v>
      </c>
      <c r="C6238">
        <v>2</v>
      </c>
      <c r="D6238">
        <v>0</v>
      </c>
      <c r="E6238" t="s">
        <v>28</v>
      </c>
      <c r="F6238" t="s">
        <v>29</v>
      </c>
      <c r="G6238">
        <v>5008</v>
      </c>
      <c r="H6238">
        <v>25793</v>
      </c>
      <c r="I6238">
        <v>77251</v>
      </c>
      <c r="J6238">
        <v>4232301.51</v>
      </c>
      <c r="K6238">
        <v>3422082.5</v>
      </c>
      <c r="L6238">
        <v>2848725.02</v>
      </c>
      <c r="M6238">
        <v>1258099.1240999999</v>
      </c>
      <c r="N6238">
        <v>5008</v>
      </c>
      <c r="O6238">
        <v>12245</v>
      </c>
      <c r="P6238">
        <v>40624</v>
      </c>
      <c r="Q6238">
        <v>2108967.35</v>
      </c>
      <c r="R6238">
        <v>1635540.03</v>
      </c>
      <c r="S6238">
        <v>1170016.2</v>
      </c>
      <c r="T6238">
        <v>690004.07499999995</v>
      </c>
      <c r="U6238">
        <v>5008</v>
      </c>
      <c r="V6238">
        <v>13548</v>
      </c>
      <c r="W6238">
        <v>36627</v>
      </c>
      <c r="X6238">
        <v>2123334.16</v>
      </c>
      <c r="Y6238">
        <v>1786542.47</v>
      </c>
      <c r="Z6238">
        <v>1678708.82</v>
      </c>
      <c r="AA6238">
        <v>568095.04909999995</v>
      </c>
      <c r="AB6238">
        <v>4907</v>
      </c>
      <c r="AC6238">
        <v>4955</v>
      </c>
      <c r="AD6238">
        <v>3618</v>
      </c>
      <c r="AE6238">
        <v>4485</v>
      </c>
      <c r="AF6238">
        <v>4907</v>
      </c>
      <c r="AG6238">
        <v>4955</v>
      </c>
      <c r="AH6238">
        <v>3618</v>
      </c>
      <c r="AI6238">
        <v>4485</v>
      </c>
      <c r="AJ6238">
        <v>4907</v>
      </c>
      <c r="AK6238">
        <v>4955</v>
      </c>
      <c r="AL6238">
        <v>3618</v>
      </c>
      <c r="AM6238">
        <v>4485</v>
      </c>
    </row>
    <row r="6239" spans="1:39" x14ac:dyDescent="0.15">
      <c r="A6239" t="s">
        <v>215</v>
      </c>
      <c r="B6239">
        <v>30</v>
      </c>
      <c r="C6239">
        <v>2</v>
      </c>
      <c r="D6239">
        <v>0</v>
      </c>
      <c r="E6239" t="s">
        <v>30</v>
      </c>
      <c r="F6239" t="s">
        <v>28</v>
      </c>
      <c r="G6239">
        <v>3</v>
      </c>
      <c r="H6239">
        <v>14</v>
      </c>
      <c r="I6239">
        <v>34</v>
      </c>
      <c r="J6239">
        <v>2157.9299999999998</v>
      </c>
      <c r="K6239">
        <v>1940.68</v>
      </c>
      <c r="L6239">
        <v>1661.2</v>
      </c>
      <c r="M6239">
        <v>537.33090000000004</v>
      </c>
      <c r="N6239">
        <v>3</v>
      </c>
      <c r="O6239">
        <v>5</v>
      </c>
      <c r="P6239">
        <v>19</v>
      </c>
      <c r="Q6239">
        <v>1021.94</v>
      </c>
      <c r="R6239">
        <v>881.19</v>
      </c>
      <c r="S6239">
        <v>680.71</v>
      </c>
      <c r="T6239">
        <v>267.92329999999998</v>
      </c>
      <c r="U6239">
        <v>3</v>
      </c>
      <c r="V6239">
        <v>9</v>
      </c>
      <c r="W6239">
        <v>15</v>
      </c>
      <c r="X6239">
        <v>1135.99</v>
      </c>
      <c r="Y6239">
        <v>1059.49</v>
      </c>
      <c r="Z6239">
        <v>980.49</v>
      </c>
      <c r="AA6239">
        <v>269.4076</v>
      </c>
      <c r="AB6239">
        <v>3</v>
      </c>
      <c r="AC6239">
        <v>3</v>
      </c>
      <c r="AD6239">
        <v>0</v>
      </c>
      <c r="AE6239">
        <v>3</v>
      </c>
      <c r="AF6239">
        <v>3</v>
      </c>
      <c r="AG6239">
        <v>3</v>
      </c>
      <c r="AH6239">
        <v>0</v>
      </c>
      <c r="AI6239">
        <v>3</v>
      </c>
      <c r="AJ6239">
        <v>3</v>
      </c>
      <c r="AK6239">
        <v>3</v>
      </c>
      <c r="AL6239">
        <v>0</v>
      </c>
      <c r="AM6239">
        <v>3</v>
      </c>
    </row>
    <row r="6240" spans="1:39" x14ac:dyDescent="0.15">
      <c r="A6240" t="s">
        <v>215</v>
      </c>
      <c r="B6240">
        <v>30</v>
      </c>
      <c r="C6240">
        <v>2</v>
      </c>
      <c r="D6240">
        <v>0</v>
      </c>
      <c r="E6240" t="s">
        <v>30</v>
      </c>
      <c r="F6240" t="s">
        <v>29</v>
      </c>
      <c r="G6240">
        <v>7</v>
      </c>
      <c r="H6240">
        <v>35</v>
      </c>
      <c r="I6240">
        <v>76</v>
      </c>
      <c r="J6240">
        <v>4993.7</v>
      </c>
      <c r="K6240">
        <v>4134.37</v>
      </c>
      <c r="L6240">
        <v>2832.11</v>
      </c>
      <c r="M6240">
        <v>1535.4919</v>
      </c>
      <c r="N6240">
        <v>7</v>
      </c>
      <c r="O6240">
        <v>13</v>
      </c>
      <c r="P6240">
        <v>34</v>
      </c>
      <c r="Q6240">
        <v>2251.84</v>
      </c>
      <c r="R6240">
        <v>1847.34</v>
      </c>
      <c r="S6240">
        <v>1004.57</v>
      </c>
      <c r="T6240">
        <v>753.15189999999996</v>
      </c>
      <c r="U6240">
        <v>7</v>
      </c>
      <c r="V6240">
        <v>22</v>
      </c>
      <c r="W6240">
        <v>42</v>
      </c>
      <c r="X6240">
        <v>2741.86</v>
      </c>
      <c r="Y6240">
        <v>2287.0300000000002</v>
      </c>
      <c r="Z6240">
        <v>1827.54</v>
      </c>
      <c r="AA6240">
        <v>782.34</v>
      </c>
      <c r="AB6240">
        <v>7</v>
      </c>
      <c r="AC6240">
        <v>7</v>
      </c>
      <c r="AD6240">
        <v>6</v>
      </c>
      <c r="AE6240">
        <v>6</v>
      </c>
      <c r="AF6240">
        <v>7</v>
      </c>
      <c r="AG6240">
        <v>7</v>
      </c>
      <c r="AH6240">
        <v>6</v>
      </c>
      <c r="AI6240">
        <v>6</v>
      </c>
      <c r="AJ6240">
        <v>7</v>
      </c>
      <c r="AK6240">
        <v>7</v>
      </c>
      <c r="AL6240">
        <v>6</v>
      </c>
      <c r="AM6240">
        <v>6</v>
      </c>
    </row>
    <row r="6241" spans="1:39" x14ac:dyDescent="0.15">
      <c r="A6241" t="s">
        <v>215</v>
      </c>
      <c r="B6241">
        <v>30</v>
      </c>
      <c r="C6241">
        <v>2</v>
      </c>
      <c r="D6241">
        <v>0</v>
      </c>
      <c r="E6241" t="s">
        <v>29</v>
      </c>
      <c r="F6241" t="s">
        <v>28</v>
      </c>
      <c r="G6241">
        <v>22</v>
      </c>
      <c r="H6241">
        <v>109</v>
      </c>
      <c r="I6241">
        <v>359</v>
      </c>
      <c r="J6241">
        <v>19669.54</v>
      </c>
      <c r="K6241">
        <v>14902.87</v>
      </c>
      <c r="L6241">
        <v>10320.81</v>
      </c>
      <c r="M6241">
        <v>6571.3483999999999</v>
      </c>
      <c r="N6241">
        <v>22</v>
      </c>
      <c r="O6241">
        <v>58</v>
      </c>
      <c r="P6241">
        <v>219</v>
      </c>
      <c r="Q6241">
        <v>11868.59</v>
      </c>
      <c r="R6241">
        <v>8607.35</v>
      </c>
      <c r="S6241">
        <v>5402.99</v>
      </c>
      <c r="T6241">
        <v>4237.4174000000003</v>
      </c>
      <c r="U6241">
        <v>22</v>
      </c>
      <c r="V6241">
        <v>51</v>
      </c>
      <c r="W6241">
        <v>140</v>
      </c>
      <c r="X6241">
        <v>7800.95</v>
      </c>
      <c r="Y6241">
        <v>6295.52</v>
      </c>
      <c r="Z6241">
        <v>4917.82</v>
      </c>
      <c r="AA6241">
        <v>2333.931</v>
      </c>
      <c r="AB6241">
        <v>22</v>
      </c>
      <c r="AC6241">
        <v>20</v>
      </c>
      <c r="AD6241">
        <v>16</v>
      </c>
      <c r="AE6241">
        <v>20</v>
      </c>
      <c r="AF6241">
        <v>22</v>
      </c>
      <c r="AG6241">
        <v>20</v>
      </c>
      <c r="AH6241">
        <v>16</v>
      </c>
      <c r="AI6241">
        <v>20</v>
      </c>
      <c r="AJ6241">
        <v>22</v>
      </c>
      <c r="AK6241">
        <v>20</v>
      </c>
      <c r="AL6241">
        <v>16</v>
      </c>
      <c r="AM6241">
        <v>20</v>
      </c>
    </row>
    <row r="6242" spans="1:39" x14ac:dyDescent="0.15">
      <c r="A6242" t="s">
        <v>215</v>
      </c>
      <c r="B6242">
        <v>30</v>
      </c>
      <c r="C6242">
        <v>2</v>
      </c>
      <c r="D6242">
        <v>0</v>
      </c>
      <c r="E6242" t="s">
        <v>29</v>
      </c>
      <c r="F6242" t="s">
        <v>29</v>
      </c>
      <c r="G6242">
        <v>138</v>
      </c>
      <c r="H6242">
        <v>793</v>
      </c>
      <c r="I6242">
        <v>2420</v>
      </c>
      <c r="J6242">
        <v>132196.73000000001</v>
      </c>
      <c r="K6242">
        <v>99519.81</v>
      </c>
      <c r="L6242">
        <v>81945.72</v>
      </c>
      <c r="M6242">
        <v>40579.190199999997</v>
      </c>
      <c r="N6242">
        <v>138</v>
      </c>
      <c r="O6242">
        <v>402</v>
      </c>
      <c r="P6242">
        <v>1363</v>
      </c>
      <c r="Q6242">
        <v>72078.11</v>
      </c>
      <c r="R6242">
        <v>52532</v>
      </c>
      <c r="S6242">
        <v>39127.4</v>
      </c>
      <c r="T6242">
        <v>24079.690600000002</v>
      </c>
      <c r="U6242">
        <v>138</v>
      </c>
      <c r="V6242">
        <v>391</v>
      </c>
      <c r="W6242">
        <v>1057</v>
      </c>
      <c r="X6242">
        <v>60118.62</v>
      </c>
      <c r="Y6242">
        <v>46987.81</v>
      </c>
      <c r="Z6242">
        <v>42818.32</v>
      </c>
      <c r="AA6242">
        <v>16499.499599999999</v>
      </c>
      <c r="AB6242">
        <v>136</v>
      </c>
      <c r="AC6242">
        <v>137</v>
      </c>
      <c r="AD6242">
        <v>103</v>
      </c>
      <c r="AE6242">
        <v>130</v>
      </c>
      <c r="AF6242">
        <v>136</v>
      </c>
      <c r="AG6242">
        <v>137</v>
      </c>
      <c r="AH6242">
        <v>103</v>
      </c>
      <c r="AI6242">
        <v>130</v>
      </c>
      <c r="AJ6242">
        <v>136</v>
      </c>
      <c r="AK6242">
        <v>137</v>
      </c>
      <c r="AL6242">
        <v>103</v>
      </c>
      <c r="AM6242">
        <v>130</v>
      </c>
    </row>
    <row r="6243" spans="1:39" x14ac:dyDescent="0.15">
      <c r="A6243" t="s">
        <v>215</v>
      </c>
      <c r="B6243">
        <v>30</v>
      </c>
      <c r="C6243">
        <v>2</v>
      </c>
      <c r="D6243">
        <v>0</v>
      </c>
      <c r="E6243" t="s">
        <v>32</v>
      </c>
      <c r="F6243" t="s">
        <v>28</v>
      </c>
      <c r="G6243">
        <v>736</v>
      </c>
      <c r="H6243">
        <v>3338</v>
      </c>
      <c r="I6243">
        <v>11527</v>
      </c>
      <c r="J6243">
        <v>643367.84</v>
      </c>
      <c r="K6243">
        <v>505299.54</v>
      </c>
      <c r="L6243">
        <v>419281.19</v>
      </c>
      <c r="M6243">
        <v>185492.98540000001</v>
      </c>
      <c r="N6243">
        <v>736</v>
      </c>
      <c r="O6243">
        <v>1351</v>
      </c>
      <c r="P6243">
        <v>4765</v>
      </c>
      <c r="Q6243">
        <v>246903.25</v>
      </c>
      <c r="R6243">
        <v>188637.35</v>
      </c>
      <c r="S6243">
        <v>127971.33</v>
      </c>
      <c r="T6243">
        <v>81402.944699999993</v>
      </c>
      <c r="U6243">
        <v>736</v>
      </c>
      <c r="V6243">
        <v>1987</v>
      </c>
      <c r="W6243">
        <v>6762</v>
      </c>
      <c r="X6243">
        <v>396464.59</v>
      </c>
      <c r="Y6243">
        <v>316662.19</v>
      </c>
      <c r="Z6243">
        <v>291309.86</v>
      </c>
      <c r="AA6243">
        <v>104090.0407</v>
      </c>
      <c r="AB6243">
        <v>721</v>
      </c>
      <c r="AC6243">
        <v>716</v>
      </c>
      <c r="AD6243">
        <v>390</v>
      </c>
      <c r="AE6243">
        <v>644</v>
      </c>
      <c r="AF6243">
        <v>721</v>
      </c>
      <c r="AG6243">
        <v>716</v>
      </c>
      <c r="AH6243">
        <v>390</v>
      </c>
      <c r="AI6243">
        <v>644</v>
      </c>
      <c r="AJ6243">
        <v>721</v>
      </c>
      <c r="AK6243">
        <v>716</v>
      </c>
      <c r="AL6243">
        <v>390</v>
      </c>
      <c r="AM6243">
        <v>644</v>
      </c>
    </row>
    <row r="6244" spans="1:39" x14ac:dyDescent="0.15">
      <c r="A6244" t="s">
        <v>215</v>
      </c>
      <c r="B6244">
        <v>30</v>
      </c>
      <c r="C6244">
        <v>2</v>
      </c>
      <c r="D6244">
        <v>0</v>
      </c>
      <c r="E6244" t="s">
        <v>32</v>
      </c>
      <c r="F6244" t="s">
        <v>29</v>
      </c>
      <c r="G6244">
        <v>3266</v>
      </c>
      <c r="H6244">
        <v>19313</v>
      </c>
      <c r="I6244">
        <v>59055</v>
      </c>
      <c r="J6244">
        <v>3259455.8</v>
      </c>
      <c r="K6244">
        <v>2493323.15</v>
      </c>
      <c r="L6244">
        <v>2162350.69</v>
      </c>
      <c r="M6244">
        <v>953717.31209999998</v>
      </c>
      <c r="N6244">
        <v>3266</v>
      </c>
      <c r="O6244">
        <v>8012</v>
      </c>
      <c r="P6244">
        <v>25065</v>
      </c>
      <c r="Q6244">
        <v>1297940.21</v>
      </c>
      <c r="R6244">
        <v>958168.42</v>
      </c>
      <c r="S6244">
        <v>711939.51</v>
      </c>
      <c r="T6244">
        <v>427244.1862</v>
      </c>
      <c r="U6244">
        <v>3266</v>
      </c>
      <c r="V6244">
        <v>11301</v>
      </c>
      <c r="W6244">
        <v>33990</v>
      </c>
      <c r="X6244">
        <v>1961515.59</v>
      </c>
      <c r="Y6244">
        <v>1535154.73</v>
      </c>
      <c r="Z6244">
        <v>1450411.18</v>
      </c>
      <c r="AA6244">
        <v>526473.12589999998</v>
      </c>
      <c r="AB6244">
        <v>3218</v>
      </c>
      <c r="AC6244">
        <v>3188</v>
      </c>
      <c r="AD6244">
        <v>2505</v>
      </c>
      <c r="AE6244">
        <v>3070</v>
      </c>
      <c r="AF6244">
        <v>3218</v>
      </c>
      <c r="AG6244">
        <v>3188</v>
      </c>
      <c r="AH6244">
        <v>2505</v>
      </c>
      <c r="AI6244">
        <v>3070</v>
      </c>
      <c r="AJ6244">
        <v>3218</v>
      </c>
      <c r="AK6244">
        <v>3188</v>
      </c>
      <c r="AL6244">
        <v>2505</v>
      </c>
      <c r="AM6244">
        <v>3070</v>
      </c>
    </row>
    <row r="6245" spans="1:39" x14ac:dyDescent="0.15">
      <c r="A6245" t="s">
        <v>215</v>
      </c>
      <c r="B6245">
        <v>30</v>
      </c>
      <c r="C6245">
        <v>2</v>
      </c>
      <c r="D6245">
        <v>1</v>
      </c>
      <c r="E6245" t="s">
        <v>28</v>
      </c>
      <c r="F6245" t="s">
        <v>28</v>
      </c>
      <c r="G6245">
        <v>3552</v>
      </c>
      <c r="H6245">
        <v>16263</v>
      </c>
      <c r="I6245">
        <v>49069</v>
      </c>
      <c r="J6245">
        <v>2655682.0099999998</v>
      </c>
      <c r="K6245">
        <v>2263588.5099999998</v>
      </c>
      <c r="L6245">
        <v>1848220.84</v>
      </c>
      <c r="M6245">
        <v>785060.87060000002</v>
      </c>
      <c r="N6245">
        <v>3552</v>
      </c>
      <c r="O6245">
        <v>7754</v>
      </c>
      <c r="P6245">
        <v>26670</v>
      </c>
      <c r="Q6245">
        <v>1365476.07</v>
      </c>
      <c r="R6245">
        <v>1132958.51</v>
      </c>
      <c r="S6245">
        <v>786498.64</v>
      </c>
      <c r="T6245">
        <v>444495.08</v>
      </c>
      <c r="U6245">
        <v>3552</v>
      </c>
      <c r="V6245">
        <v>8509</v>
      </c>
      <c r="W6245">
        <v>22399</v>
      </c>
      <c r="X6245">
        <v>1290205.94</v>
      </c>
      <c r="Y6245">
        <v>1130630</v>
      </c>
      <c r="Z6245">
        <v>1061722.2</v>
      </c>
      <c r="AA6245">
        <v>340565.79060000001</v>
      </c>
      <c r="AB6245">
        <v>3368</v>
      </c>
      <c r="AC6245">
        <v>3496</v>
      </c>
      <c r="AD6245">
        <v>1706</v>
      </c>
      <c r="AE6245">
        <v>3332</v>
      </c>
      <c r="AF6245">
        <v>3368</v>
      </c>
      <c r="AG6245">
        <v>3496</v>
      </c>
      <c r="AH6245">
        <v>1706</v>
      </c>
      <c r="AI6245">
        <v>3332</v>
      </c>
      <c r="AJ6245">
        <v>3368</v>
      </c>
      <c r="AK6245">
        <v>3496</v>
      </c>
      <c r="AL6245">
        <v>1706</v>
      </c>
      <c r="AM6245">
        <v>3332</v>
      </c>
    </row>
    <row r="6246" spans="1:39" x14ac:dyDescent="0.15">
      <c r="A6246" t="s">
        <v>215</v>
      </c>
      <c r="B6246">
        <v>30</v>
      </c>
      <c r="C6246">
        <v>2</v>
      </c>
      <c r="D6246">
        <v>1</v>
      </c>
      <c r="E6246" t="s">
        <v>28</v>
      </c>
      <c r="F6246" t="s">
        <v>29</v>
      </c>
      <c r="G6246">
        <v>29896</v>
      </c>
      <c r="H6246">
        <v>184824</v>
      </c>
      <c r="I6246">
        <v>488004</v>
      </c>
      <c r="J6246">
        <v>26182090.300000001</v>
      </c>
      <c r="K6246">
        <v>21913963.940000001</v>
      </c>
      <c r="L6246">
        <v>18508681.670000002</v>
      </c>
      <c r="M6246">
        <v>7755732.1597999996</v>
      </c>
      <c r="N6246">
        <v>29896</v>
      </c>
      <c r="O6246">
        <v>84893</v>
      </c>
      <c r="P6246">
        <v>251054</v>
      </c>
      <c r="Q6246">
        <v>12755142.02</v>
      </c>
      <c r="R6246">
        <v>10314132.449999999</v>
      </c>
      <c r="S6246">
        <v>7586715.4000000004</v>
      </c>
      <c r="T6246">
        <v>4170651.0367000001</v>
      </c>
      <c r="U6246">
        <v>29896</v>
      </c>
      <c r="V6246">
        <v>99931</v>
      </c>
      <c r="W6246">
        <v>236950</v>
      </c>
      <c r="X6246">
        <v>13426948.279999999</v>
      </c>
      <c r="Y6246">
        <v>11599831.49</v>
      </c>
      <c r="Z6246">
        <v>10921966.27</v>
      </c>
      <c r="AA6246">
        <v>3585081.1231</v>
      </c>
      <c r="AB6246">
        <v>28806</v>
      </c>
      <c r="AC6246">
        <v>29520</v>
      </c>
      <c r="AD6246">
        <v>19475</v>
      </c>
      <c r="AE6246">
        <v>28864</v>
      </c>
      <c r="AF6246">
        <v>28806</v>
      </c>
      <c r="AG6246">
        <v>29520</v>
      </c>
      <c r="AH6246">
        <v>19475</v>
      </c>
      <c r="AI6246">
        <v>28864</v>
      </c>
      <c r="AJ6246">
        <v>28806</v>
      </c>
      <c r="AK6246">
        <v>29520</v>
      </c>
      <c r="AL6246">
        <v>19475</v>
      </c>
      <c r="AM6246">
        <v>28864</v>
      </c>
    </row>
    <row r="6247" spans="1:39" x14ac:dyDescent="0.15">
      <c r="A6247" t="s">
        <v>215</v>
      </c>
      <c r="B6247">
        <v>30</v>
      </c>
      <c r="C6247">
        <v>2</v>
      </c>
      <c r="D6247">
        <v>1</v>
      </c>
      <c r="E6247" t="s">
        <v>30</v>
      </c>
      <c r="F6247" t="s">
        <v>28</v>
      </c>
      <c r="G6247">
        <v>451</v>
      </c>
      <c r="H6247">
        <v>2049</v>
      </c>
      <c r="I6247">
        <v>6074</v>
      </c>
      <c r="J6247">
        <v>338121.98</v>
      </c>
      <c r="K6247">
        <v>290022.11</v>
      </c>
      <c r="L6247">
        <v>234314.13</v>
      </c>
      <c r="M6247">
        <v>98246.842300000004</v>
      </c>
      <c r="N6247">
        <v>451</v>
      </c>
      <c r="O6247">
        <v>900</v>
      </c>
      <c r="P6247">
        <v>3007</v>
      </c>
      <c r="Q6247">
        <v>160010.87</v>
      </c>
      <c r="R6247">
        <v>134966.68</v>
      </c>
      <c r="S6247">
        <v>89936.28</v>
      </c>
      <c r="T6247">
        <v>50899.663200000003</v>
      </c>
      <c r="U6247">
        <v>451</v>
      </c>
      <c r="V6247">
        <v>1149</v>
      </c>
      <c r="W6247">
        <v>3067</v>
      </c>
      <c r="X6247">
        <v>178111.11</v>
      </c>
      <c r="Y6247">
        <v>155055.43</v>
      </c>
      <c r="Z6247">
        <v>144377.85</v>
      </c>
      <c r="AA6247">
        <v>47347.179100000001</v>
      </c>
      <c r="AB6247">
        <v>410</v>
      </c>
      <c r="AC6247">
        <v>439</v>
      </c>
      <c r="AD6247">
        <v>190</v>
      </c>
      <c r="AE6247">
        <v>437</v>
      </c>
      <c r="AF6247">
        <v>410</v>
      </c>
      <c r="AG6247">
        <v>439</v>
      </c>
      <c r="AH6247">
        <v>190</v>
      </c>
      <c r="AI6247">
        <v>437</v>
      </c>
      <c r="AJ6247">
        <v>410</v>
      </c>
      <c r="AK6247">
        <v>439</v>
      </c>
      <c r="AL6247">
        <v>190</v>
      </c>
      <c r="AM6247">
        <v>437</v>
      </c>
    </row>
    <row r="6248" spans="1:39" x14ac:dyDescent="0.15">
      <c r="A6248" t="s">
        <v>215</v>
      </c>
      <c r="B6248">
        <v>30</v>
      </c>
      <c r="C6248">
        <v>2</v>
      </c>
      <c r="D6248">
        <v>1</v>
      </c>
      <c r="E6248" t="s">
        <v>30</v>
      </c>
      <c r="F6248" t="s">
        <v>29</v>
      </c>
      <c r="G6248">
        <v>3928</v>
      </c>
      <c r="H6248">
        <v>25408</v>
      </c>
      <c r="I6248">
        <v>66058</v>
      </c>
      <c r="J6248">
        <v>3569214.61</v>
      </c>
      <c r="K6248">
        <v>2946570.6</v>
      </c>
      <c r="L6248">
        <v>2447998.06</v>
      </c>
      <c r="M6248">
        <v>1058906.0895</v>
      </c>
      <c r="N6248">
        <v>3928</v>
      </c>
      <c r="O6248">
        <v>10878</v>
      </c>
      <c r="P6248">
        <v>31751</v>
      </c>
      <c r="Q6248">
        <v>1630672.71</v>
      </c>
      <c r="R6248">
        <v>1308197.3400000001</v>
      </c>
      <c r="S6248">
        <v>931894.37</v>
      </c>
      <c r="T6248">
        <v>537122.34010000003</v>
      </c>
      <c r="U6248">
        <v>3928</v>
      </c>
      <c r="V6248">
        <v>14530</v>
      </c>
      <c r="W6248">
        <v>34307</v>
      </c>
      <c r="X6248">
        <v>1938541.9</v>
      </c>
      <c r="Y6248">
        <v>1638373.26</v>
      </c>
      <c r="Z6248">
        <v>1516103.69</v>
      </c>
      <c r="AA6248">
        <v>521783.74939999997</v>
      </c>
      <c r="AB6248">
        <v>3710</v>
      </c>
      <c r="AC6248">
        <v>3901</v>
      </c>
      <c r="AD6248">
        <v>2462</v>
      </c>
      <c r="AE6248">
        <v>3810</v>
      </c>
      <c r="AF6248">
        <v>3710</v>
      </c>
      <c r="AG6248">
        <v>3901</v>
      </c>
      <c r="AH6248">
        <v>2462</v>
      </c>
      <c r="AI6248">
        <v>3810</v>
      </c>
      <c r="AJ6248">
        <v>3710</v>
      </c>
      <c r="AK6248">
        <v>3901</v>
      </c>
      <c r="AL6248">
        <v>2462</v>
      </c>
      <c r="AM6248">
        <v>3810</v>
      </c>
    </row>
    <row r="6249" spans="1:39" x14ac:dyDescent="0.15">
      <c r="A6249" t="s">
        <v>215</v>
      </c>
      <c r="B6249">
        <v>30</v>
      </c>
      <c r="C6249">
        <v>2</v>
      </c>
      <c r="D6249">
        <v>1</v>
      </c>
      <c r="E6249" t="s">
        <v>29</v>
      </c>
      <c r="F6249" t="s">
        <v>28</v>
      </c>
      <c r="G6249">
        <v>3860</v>
      </c>
      <c r="H6249">
        <v>19469</v>
      </c>
      <c r="I6249">
        <v>59108</v>
      </c>
      <c r="J6249">
        <v>3223156.77</v>
      </c>
      <c r="K6249">
        <v>2615399.87</v>
      </c>
      <c r="L6249">
        <v>2150282.4900000002</v>
      </c>
      <c r="M6249">
        <v>954932.77080000006</v>
      </c>
      <c r="N6249">
        <v>3860</v>
      </c>
      <c r="O6249">
        <v>8360</v>
      </c>
      <c r="P6249">
        <v>28207</v>
      </c>
      <c r="Q6249">
        <v>1459712.88</v>
      </c>
      <c r="R6249">
        <v>1156688.58</v>
      </c>
      <c r="S6249">
        <v>795396.05</v>
      </c>
      <c r="T6249">
        <v>483758.55379999999</v>
      </c>
      <c r="U6249">
        <v>3860</v>
      </c>
      <c r="V6249">
        <v>11109</v>
      </c>
      <c r="W6249">
        <v>30901</v>
      </c>
      <c r="X6249">
        <v>1763443.89</v>
      </c>
      <c r="Y6249">
        <v>1458711.29</v>
      </c>
      <c r="Z6249">
        <v>1354886.44</v>
      </c>
      <c r="AA6249">
        <v>471174.217</v>
      </c>
      <c r="AB6249">
        <v>3636</v>
      </c>
      <c r="AC6249">
        <v>3744</v>
      </c>
      <c r="AD6249">
        <v>1869</v>
      </c>
      <c r="AE6249">
        <v>3749</v>
      </c>
      <c r="AF6249">
        <v>3636</v>
      </c>
      <c r="AG6249">
        <v>3744</v>
      </c>
      <c r="AH6249">
        <v>1869</v>
      </c>
      <c r="AI6249">
        <v>3749</v>
      </c>
      <c r="AJ6249">
        <v>3636</v>
      </c>
      <c r="AK6249">
        <v>3744</v>
      </c>
      <c r="AL6249">
        <v>1869</v>
      </c>
      <c r="AM6249">
        <v>3749</v>
      </c>
    </row>
    <row r="6250" spans="1:39" x14ac:dyDescent="0.15">
      <c r="A6250" t="s">
        <v>215</v>
      </c>
      <c r="B6250">
        <v>30</v>
      </c>
      <c r="C6250">
        <v>2</v>
      </c>
      <c r="D6250">
        <v>1</v>
      </c>
      <c r="E6250" t="s">
        <v>29</v>
      </c>
      <c r="F6250" t="s">
        <v>29</v>
      </c>
      <c r="G6250">
        <v>52517</v>
      </c>
      <c r="H6250">
        <v>365181</v>
      </c>
      <c r="I6250">
        <v>982650</v>
      </c>
      <c r="J6250">
        <v>52449786.469999999</v>
      </c>
      <c r="K6250">
        <v>41507591.469999999</v>
      </c>
      <c r="L6250">
        <v>35456645.939999998</v>
      </c>
      <c r="M6250">
        <v>15618023.6379</v>
      </c>
      <c r="N6250">
        <v>52517</v>
      </c>
      <c r="O6250">
        <v>149684</v>
      </c>
      <c r="P6250">
        <v>448316</v>
      </c>
      <c r="Q6250">
        <v>22559057.050000001</v>
      </c>
      <c r="R6250">
        <v>17301621.949999999</v>
      </c>
      <c r="S6250">
        <v>12757945.48</v>
      </c>
      <c r="T6250">
        <v>7551166.7956999997</v>
      </c>
      <c r="U6250">
        <v>52517</v>
      </c>
      <c r="V6250">
        <v>215497</v>
      </c>
      <c r="W6250">
        <v>534334</v>
      </c>
      <c r="X6250">
        <v>29890729.420000002</v>
      </c>
      <c r="Y6250">
        <v>24205969.52</v>
      </c>
      <c r="Z6250">
        <v>22698700.460000001</v>
      </c>
      <c r="AA6250">
        <v>8066856.8421999998</v>
      </c>
      <c r="AB6250">
        <v>50418</v>
      </c>
      <c r="AC6250">
        <v>50466</v>
      </c>
      <c r="AD6250">
        <v>35020</v>
      </c>
      <c r="AE6250">
        <v>51152</v>
      </c>
      <c r="AF6250">
        <v>50418</v>
      </c>
      <c r="AG6250">
        <v>50466</v>
      </c>
      <c r="AH6250">
        <v>35020</v>
      </c>
      <c r="AI6250">
        <v>51152</v>
      </c>
      <c r="AJ6250">
        <v>50418</v>
      </c>
      <c r="AK6250">
        <v>50466</v>
      </c>
      <c r="AL6250">
        <v>35020</v>
      </c>
      <c r="AM6250">
        <v>51152</v>
      </c>
    </row>
    <row r="6251" spans="1:39" x14ac:dyDescent="0.15">
      <c r="A6251" t="s">
        <v>215</v>
      </c>
      <c r="B6251">
        <v>30</v>
      </c>
      <c r="C6251">
        <v>2</v>
      </c>
      <c r="D6251">
        <v>1</v>
      </c>
      <c r="E6251" t="s">
        <v>31</v>
      </c>
      <c r="F6251" t="s">
        <v>28</v>
      </c>
      <c r="G6251">
        <v>23</v>
      </c>
      <c r="H6251">
        <v>125</v>
      </c>
      <c r="I6251">
        <v>361</v>
      </c>
      <c r="J6251">
        <v>19176.03</v>
      </c>
      <c r="K6251">
        <v>16099.21</v>
      </c>
      <c r="L6251">
        <v>13374.6</v>
      </c>
      <c r="M6251">
        <v>6224.1927999999998</v>
      </c>
      <c r="N6251">
        <v>23</v>
      </c>
      <c r="O6251">
        <v>68</v>
      </c>
      <c r="P6251">
        <v>209</v>
      </c>
      <c r="Q6251">
        <v>10405.68</v>
      </c>
      <c r="R6251">
        <v>8950.93</v>
      </c>
      <c r="S6251">
        <v>7385.4</v>
      </c>
      <c r="T6251">
        <v>3784.3123999999998</v>
      </c>
      <c r="U6251">
        <v>23</v>
      </c>
      <c r="V6251">
        <v>57</v>
      </c>
      <c r="W6251">
        <v>152</v>
      </c>
      <c r="X6251">
        <v>8770.35</v>
      </c>
      <c r="Y6251">
        <v>7148.28</v>
      </c>
      <c r="Z6251">
        <v>5989.2</v>
      </c>
      <c r="AA6251">
        <v>2439.8804</v>
      </c>
      <c r="AB6251">
        <v>18</v>
      </c>
      <c r="AC6251">
        <v>23</v>
      </c>
      <c r="AD6251">
        <v>10</v>
      </c>
      <c r="AE6251">
        <v>23</v>
      </c>
      <c r="AF6251">
        <v>18</v>
      </c>
      <c r="AG6251">
        <v>23</v>
      </c>
      <c r="AH6251">
        <v>10</v>
      </c>
      <c r="AI6251">
        <v>23</v>
      </c>
      <c r="AJ6251">
        <v>18</v>
      </c>
      <c r="AK6251">
        <v>23</v>
      </c>
      <c r="AL6251">
        <v>10</v>
      </c>
      <c r="AM6251">
        <v>23</v>
      </c>
    </row>
    <row r="6252" spans="1:39" x14ac:dyDescent="0.15">
      <c r="A6252" t="s">
        <v>215</v>
      </c>
      <c r="B6252">
        <v>30</v>
      </c>
      <c r="C6252">
        <v>2</v>
      </c>
      <c r="D6252">
        <v>1</v>
      </c>
      <c r="E6252" t="s">
        <v>31</v>
      </c>
      <c r="F6252" t="s">
        <v>29</v>
      </c>
      <c r="G6252">
        <v>177</v>
      </c>
      <c r="H6252">
        <v>1268</v>
      </c>
      <c r="I6252">
        <v>3301</v>
      </c>
      <c r="J6252">
        <v>173302.31</v>
      </c>
      <c r="K6252">
        <v>142337.82999999999</v>
      </c>
      <c r="L6252">
        <v>118298.21</v>
      </c>
      <c r="M6252">
        <v>52855.0308</v>
      </c>
      <c r="N6252">
        <v>177</v>
      </c>
      <c r="O6252">
        <v>543</v>
      </c>
      <c r="P6252">
        <v>1563</v>
      </c>
      <c r="Q6252">
        <v>74050.41</v>
      </c>
      <c r="R6252">
        <v>58428.21</v>
      </c>
      <c r="S6252">
        <v>40399.85</v>
      </c>
      <c r="T6252">
        <v>26250.4064</v>
      </c>
      <c r="U6252">
        <v>177</v>
      </c>
      <c r="V6252">
        <v>725</v>
      </c>
      <c r="W6252">
        <v>1738</v>
      </c>
      <c r="X6252">
        <v>99251.9</v>
      </c>
      <c r="Y6252">
        <v>83909.62</v>
      </c>
      <c r="Z6252">
        <v>77898.36</v>
      </c>
      <c r="AA6252">
        <v>26604.624400000001</v>
      </c>
      <c r="AB6252">
        <v>162</v>
      </c>
      <c r="AC6252">
        <v>174</v>
      </c>
      <c r="AD6252">
        <v>96</v>
      </c>
      <c r="AE6252">
        <v>173</v>
      </c>
      <c r="AF6252">
        <v>162</v>
      </c>
      <c r="AG6252">
        <v>174</v>
      </c>
      <c r="AH6252">
        <v>96</v>
      </c>
      <c r="AI6252">
        <v>173</v>
      </c>
      <c r="AJ6252">
        <v>162</v>
      </c>
      <c r="AK6252">
        <v>174</v>
      </c>
      <c r="AL6252">
        <v>96</v>
      </c>
      <c r="AM6252">
        <v>173</v>
      </c>
    </row>
    <row r="6253" spans="1:39" x14ac:dyDescent="0.15">
      <c r="A6253" t="s">
        <v>215</v>
      </c>
      <c r="B6253">
        <v>30</v>
      </c>
      <c r="C6253">
        <v>2</v>
      </c>
      <c r="D6253">
        <v>1</v>
      </c>
      <c r="E6253" t="s">
        <v>32</v>
      </c>
      <c r="F6253" t="s">
        <v>28</v>
      </c>
      <c r="G6253">
        <v>538</v>
      </c>
      <c r="H6253">
        <v>2771</v>
      </c>
      <c r="I6253">
        <v>8539</v>
      </c>
      <c r="J6253">
        <v>473955.4</v>
      </c>
      <c r="K6253">
        <v>382820.57</v>
      </c>
      <c r="L6253">
        <v>317911.65999999997</v>
      </c>
      <c r="M6253">
        <v>138429.44440000001</v>
      </c>
      <c r="N6253">
        <v>538</v>
      </c>
      <c r="O6253">
        <v>1197</v>
      </c>
      <c r="P6253">
        <v>3900</v>
      </c>
      <c r="Q6253">
        <v>202616.09</v>
      </c>
      <c r="R6253">
        <v>161055.28</v>
      </c>
      <c r="S6253">
        <v>112428.14</v>
      </c>
      <c r="T6253">
        <v>66598.321800000005</v>
      </c>
      <c r="U6253">
        <v>538</v>
      </c>
      <c r="V6253">
        <v>1574</v>
      </c>
      <c r="W6253">
        <v>4639</v>
      </c>
      <c r="X6253">
        <v>271339.31</v>
      </c>
      <c r="Y6253">
        <v>221765.29</v>
      </c>
      <c r="Z6253">
        <v>205483.51999999999</v>
      </c>
      <c r="AA6253">
        <v>71831.122600000002</v>
      </c>
      <c r="AB6253">
        <v>520</v>
      </c>
      <c r="AC6253">
        <v>518</v>
      </c>
      <c r="AD6253">
        <v>267</v>
      </c>
      <c r="AE6253">
        <v>508</v>
      </c>
      <c r="AF6253">
        <v>520</v>
      </c>
      <c r="AG6253">
        <v>518</v>
      </c>
      <c r="AH6253">
        <v>267</v>
      </c>
      <c r="AI6253">
        <v>508</v>
      </c>
      <c r="AJ6253">
        <v>520</v>
      </c>
      <c r="AK6253">
        <v>518</v>
      </c>
      <c r="AL6253">
        <v>267</v>
      </c>
      <c r="AM6253">
        <v>508</v>
      </c>
    </row>
    <row r="6254" spans="1:39" x14ac:dyDescent="0.15">
      <c r="A6254" t="s">
        <v>215</v>
      </c>
      <c r="B6254">
        <v>30</v>
      </c>
      <c r="C6254">
        <v>2</v>
      </c>
      <c r="D6254">
        <v>1</v>
      </c>
      <c r="E6254" t="s">
        <v>32</v>
      </c>
      <c r="F6254" t="s">
        <v>29</v>
      </c>
      <c r="G6254">
        <v>6472</v>
      </c>
      <c r="H6254">
        <v>45164</v>
      </c>
      <c r="I6254">
        <v>122535</v>
      </c>
      <c r="J6254">
        <v>6630599.1100000003</v>
      </c>
      <c r="K6254">
        <v>5259662.6500000004</v>
      </c>
      <c r="L6254">
        <v>4578110.9400000004</v>
      </c>
      <c r="M6254">
        <v>1941143.189</v>
      </c>
      <c r="N6254">
        <v>6472</v>
      </c>
      <c r="O6254">
        <v>17852</v>
      </c>
      <c r="P6254">
        <v>51404</v>
      </c>
      <c r="Q6254">
        <v>2581619.0299999998</v>
      </c>
      <c r="R6254">
        <v>2000263.44</v>
      </c>
      <c r="S6254">
        <v>1506953.04</v>
      </c>
      <c r="T6254">
        <v>856663.29009999998</v>
      </c>
      <c r="U6254">
        <v>6472</v>
      </c>
      <c r="V6254">
        <v>27312</v>
      </c>
      <c r="W6254">
        <v>71131</v>
      </c>
      <c r="X6254">
        <v>4048980.08</v>
      </c>
      <c r="Y6254">
        <v>3259399.21</v>
      </c>
      <c r="Z6254">
        <v>3071157.9</v>
      </c>
      <c r="AA6254">
        <v>1084479.8988999999</v>
      </c>
      <c r="AB6254">
        <v>6322</v>
      </c>
      <c r="AC6254">
        <v>6223</v>
      </c>
      <c r="AD6254">
        <v>4365</v>
      </c>
      <c r="AE6254">
        <v>6288</v>
      </c>
      <c r="AF6254">
        <v>6322</v>
      </c>
      <c r="AG6254">
        <v>6223</v>
      </c>
      <c r="AH6254">
        <v>4365</v>
      </c>
      <c r="AI6254">
        <v>6288</v>
      </c>
      <c r="AJ6254">
        <v>6322</v>
      </c>
      <c r="AK6254">
        <v>6223</v>
      </c>
      <c r="AL6254">
        <v>4365</v>
      </c>
      <c r="AM6254">
        <v>6288</v>
      </c>
    </row>
    <row r="6255" spans="1:39" x14ac:dyDescent="0.15">
      <c r="A6255" t="s">
        <v>215</v>
      </c>
      <c r="B6255">
        <v>30</v>
      </c>
      <c r="C6255">
        <v>2</v>
      </c>
      <c r="D6255">
        <v>2</v>
      </c>
      <c r="E6255" t="s">
        <v>28</v>
      </c>
      <c r="F6255" t="s">
        <v>28</v>
      </c>
      <c r="G6255">
        <v>2550</v>
      </c>
      <c r="H6255">
        <v>9880</v>
      </c>
      <c r="I6255">
        <v>31250</v>
      </c>
      <c r="J6255">
        <v>1807719.88</v>
      </c>
      <c r="K6255">
        <v>1528709.66</v>
      </c>
      <c r="L6255">
        <v>1216438.01</v>
      </c>
      <c r="M6255">
        <v>515185.63870000001</v>
      </c>
      <c r="N6255">
        <v>2550</v>
      </c>
      <c r="O6255">
        <v>4489</v>
      </c>
      <c r="P6255">
        <v>15849</v>
      </c>
      <c r="Q6255">
        <v>896006.04</v>
      </c>
      <c r="R6255">
        <v>735164.53</v>
      </c>
      <c r="S6255">
        <v>477595.12</v>
      </c>
      <c r="T6255">
        <v>275562.93890000001</v>
      </c>
      <c r="U6255">
        <v>2550</v>
      </c>
      <c r="V6255">
        <v>5391</v>
      </c>
      <c r="W6255">
        <v>15401</v>
      </c>
      <c r="X6255">
        <v>911713.84</v>
      </c>
      <c r="Y6255">
        <v>793545.13</v>
      </c>
      <c r="Z6255">
        <v>738842.89</v>
      </c>
      <c r="AA6255">
        <v>239622.6998</v>
      </c>
      <c r="AB6255">
        <v>2375</v>
      </c>
      <c r="AC6255">
        <v>2509</v>
      </c>
      <c r="AD6255">
        <v>1055</v>
      </c>
      <c r="AE6255">
        <v>2379</v>
      </c>
      <c r="AF6255">
        <v>2375</v>
      </c>
      <c r="AG6255">
        <v>2509</v>
      </c>
      <c r="AH6255">
        <v>1055</v>
      </c>
      <c r="AI6255">
        <v>2379</v>
      </c>
      <c r="AJ6255">
        <v>2375</v>
      </c>
      <c r="AK6255">
        <v>2509</v>
      </c>
      <c r="AL6255">
        <v>1055</v>
      </c>
      <c r="AM6255">
        <v>2379</v>
      </c>
    </row>
    <row r="6256" spans="1:39" x14ac:dyDescent="0.15">
      <c r="A6256" t="s">
        <v>215</v>
      </c>
      <c r="B6256">
        <v>30</v>
      </c>
      <c r="C6256">
        <v>2</v>
      </c>
      <c r="D6256">
        <v>2</v>
      </c>
      <c r="E6256" t="s">
        <v>28</v>
      </c>
      <c r="F6256" t="s">
        <v>29</v>
      </c>
      <c r="G6256">
        <v>8395</v>
      </c>
      <c r="H6256">
        <v>40185</v>
      </c>
      <c r="I6256">
        <v>117496</v>
      </c>
      <c r="J6256">
        <v>6683702.7000000002</v>
      </c>
      <c r="K6256">
        <v>5564778.0999999996</v>
      </c>
      <c r="L6256">
        <v>4595840.5199999996</v>
      </c>
      <c r="M6256">
        <v>1921835.8067999999</v>
      </c>
      <c r="N6256">
        <v>8395</v>
      </c>
      <c r="O6256">
        <v>18026</v>
      </c>
      <c r="P6256">
        <v>58132</v>
      </c>
      <c r="Q6256">
        <v>3205191.27</v>
      </c>
      <c r="R6256">
        <v>2576539.42</v>
      </c>
      <c r="S6256">
        <v>1791181.71</v>
      </c>
      <c r="T6256">
        <v>1004227.4652</v>
      </c>
      <c r="U6256">
        <v>8395</v>
      </c>
      <c r="V6256">
        <v>22159</v>
      </c>
      <c r="W6256">
        <v>59364</v>
      </c>
      <c r="X6256">
        <v>3478511.43</v>
      </c>
      <c r="Y6256">
        <v>2988238.68</v>
      </c>
      <c r="Z6256">
        <v>2804658.81</v>
      </c>
      <c r="AA6256">
        <v>917608.34160000004</v>
      </c>
      <c r="AB6256">
        <v>8073</v>
      </c>
      <c r="AC6256">
        <v>8270</v>
      </c>
      <c r="AD6256">
        <v>4893</v>
      </c>
      <c r="AE6256">
        <v>7990</v>
      </c>
      <c r="AF6256">
        <v>8073</v>
      </c>
      <c r="AG6256">
        <v>8270</v>
      </c>
      <c r="AH6256">
        <v>4893</v>
      </c>
      <c r="AI6256">
        <v>7990</v>
      </c>
      <c r="AJ6256">
        <v>8073</v>
      </c>
      <c r="AK6256">
        <v>8270</v>
      </c>
      <c r="AL6256">
        <v>4893</v>
      </c>
      <c r="AM6256">
        <v>7990</v>
      </c>
    </row>
    <row r="6257" spans="1:39" x14ac:dyDescent="0.15">
      <c r="A6257" t="s">
        <v>215</v>
      </c>
      <c r="B6257">
        <v>30</v>
      </c>
      <c r="C6257">
        <v>2</v>
      </c>
      <c r="D6257">
        <v>2</v>
      </c>
      <c r="E6257" t="s">
        <v>30</v>
      </c>
      <c r="F6257" t="s">
        <v>28</v>
      </c>
      <c r="G6257">
        <v>353</v>
      </c>
      <c r="H6257">
        <v>1418</v>
      </c>
      <c r="I6257">
        <v>4475</v>
      </c>
      <c r="J6257">
        <v>260621.77</v>
      </c>
      <c r="K6257">
        <v>220486.93</v>
      </c>
      <c r="L6257">
        <v>174057.37</v>
      </c>
      <c r="M6257">
        <v>74000.809299999994</v>
      </c>
      <c r="N6257">
        <v>353</v>
      </c>
      <c r="O6257">
        <v>632</v>
      </c>
      <c r="P6257">
        <v>2193</v>
      </c>
      <c r="Q6257">
        <v>125076.02</v>
      </c>
      <c r="R6257">
        <v>102107.37</v>
      </c>
      <c r="S6257">
        <v>65579.48</v>
      </c>
      <c r="T6257">
        <v>38507.270600000003</v>
      </c>
      <c r="U6257">
        <v>353</v>
      </c>
      <c r="V6257">
        <v>786</v>
      </c>
      <c r="W6257">
        <v>2282</v>
      </c>
      <c r="X6257">
        <v>135545.75</v>
      </c>
      <c r="Y6257">
        <v>118379.56</v>
      </c>
      <c r="Z6257">
        <v>108477.89</v>
      </c>
      <c r="AA6257">
        <v>35493.538699999997</v>
      </c>
      <c r="AB6257">
        <v>321</v>
      </c>
      <c r="AC6257">
        <v>344</v>
      </c>
      <c r="AD6257">
        <v>134</v>
      </c>
      <c r="AE6257">
        <v>343</v>
      </c>
      <c r="AF6257">
        <v>321</v>
      </c>
      <c r="AG6257">
        <v>344</v>
      </c>
      <c r="AH6257">
        <v>134</v>
      </c>
      <c r="AI6257">
        <v>343</v>
      </c>
      <c r="AJ6257">
        <v>321</v>
      </c>
      <c r="AK6257">
        <v>344</v>
      </c>
      <c r="AL6257">
        <v>134</v>
      </c>
      <c r="AM6257">
        <v>343</v>
      </c>
    </row>
    <row r="6258" spans="1:39" x14ac:dyDescent="0.15">
      <c r="A6258" t="s">
        <v>215</v>
      </c>
      <c r="B6258">
        <v>30</v>
      </c>
      <c r="C6258">
        <v>2</v>
      </c>
      <c r="D6258">
        <v>2</v>
      </c>
      <c r="E6258" t="s">
        <v>30</v>
      </c>
      <c r="F6258" t="s">
        <v>29</v>
      </c>
      <c r="G6258">
        <v>963</v>
      </c>
      <c r="H6258">
        <v>4762</v>
      </c>
      <c r="I6258">
        <v>13837</v>
      </c>
      <c r="J6258">
        <v>787308.12</v>
      </c>
      <c r="K6258">
        <v>647328.09</v>
      </c>
      <c r="L6258">
        <v>521898.09</v>
      </c>
      <c r="M6258">
        <v>226963.33720000001</v>
      </c>
      <c r="N6258">
        <v>963</v>
      </c>
      <c r="O6258">
        <v>2046</v>
      </c>
      <c r="P6258">
        <v>6804</v>
      </c>
      <c r="Q6258">
        <v>372172.91</v>
      </c>
      <c r="R6258">
        <v>297115.89</v>
      </c>
      <c r="S6258">
        <v>199280.79</v>
      </c>
      <c r="T6258">
        <v>116503.8437</v>
      </c>
      <c r="U6258">
        <v>963</v>
      </c>
      <c r="V6258">
        <v>2716</v>
      </c>
      <c r="W6258">
        <v>7033</v>
      </c>
      <c r="X6258">
        <v>415135.21</v>
      </c>
      <c r="Y6258">
        <v>350212.2</v>
      </c>
      <c r="Z6258">
        <v>322617.3</v>
      </c>
      <c r="AA6258">
        <v>110459.4935</v>
      </c>
      <c r="AB6258">
        <v>904</v>
      </c>
      <c r="AC6258">
        <v>950</v>
      </c>
      <c r="AD6258">
        <v>544</v>
      </c>
      <c r="AE6258">
        <v>941</v>
      </c>
      <c r="AF6258">
        <v>904</v>
      </c>
      <c r="AG6258">
        <v>950</v>
      </c>
      <c r="AH6258">
        <v>544</v>
      </c>
      <c r="AI6258">
        <v>941</v>
      </c>
      <c r="AJ6258">
        <v>904</v>
      </c>
      <c r="AK6258">
        <v>950</v>
      </c>
      <c r="AL6258">
        <v>544</v>
      </c>
      <c r="AM6258">
        <v>941</v>
      </c>
    </row>
    <row r="6259" spans="1:39" x14ac:dyDescent="0.15">
      <c r="A6259" t="s">
        <v>215</v>
      </c>
      <c r="B6259">
        <v>30</v>
      </c>
      <c r="C6259">
        <v>2</v>
      </c>
      <c r="D6259">
        <v>2</v>
      </c>
      <c r="E6259" t="s">
        <v>29</v>
      </c>
      <c r="F6259" t="s">
        <v>28</v>
      </c>
      <c r="G6259">
        <v>1519</v>
      </c>
      <c r="H6259">
        <v>6141</v>
      </c>
      <c r="I6259">
        <v>20625</v>
      </c>
      <c r="J6259">
        <v>1193499.8799999999</v>
      </c>
      <c r="K6259">
        <v>956636.98</v>
      </c>
      <c r="L6259">
        <v>755159.73</v>
      </c>
      <c r="M6259">
        <v>341978.56910000002</v>
      </c>
      <c r="N6259">
        <v>1519</v>
      </c>
      <c r="O6259">
        <v>2604</v>
      </c>
      <c r="P6259">
        <v>9832</v>
      </c>
      <c r="Q6259">
        <v>548785.42000000004</v>
      </c>
      <c r="R6259">
        <v>430025.51</v>
      </c>
      <c r="S6259">
        <v>270475.39</v>
      </c>
      <c r="T6259">
        <v>171824.80790000001</v>
      </c>
      <c r="U6259">
        <v>1519</v>
      </c>
      <c r="V6259">
        <v>3537</v>
      </c>
      <c r="W6259">
        <v>10793</v>
      </c>
      <c r="X6259">
        <v>644714.46</v>
      </c>
      <c r="Y6259">
        <v>526611.47</v>
      </c>
      <c r="Z6259">
        <v>484684.34</v>
      </c>
      <c r="AA6259">
        <v>170153.76120000001</v>
      </c>
      <c r="AB6259">
        <v>1427</v>
      </c>
      <c r="AC6259">
        <v>1480</v>
      </c>
      <c r="AD6259">
        <v>616</v>
      </c>
      <c r="AE6259">
        <v>1489</v>
      </c>
      <c r="AF6259">
        <v>1427</v>
      </c>
      <c r="AG6259">
        <v>1480</v>
      </c>
      <c r="AH6259">
        <v>616</v>
      </c>
      <c r="AI6259">
        <v>1489</v>
      </c>
      <c r="AJ6259">
        <v>1427</v>
      </c>
      <c r="AK6259">
        <v>1480</v>
      </c>
      <c r="AL6259">
        <v>616</v>
      </c>
      <c r="AM6259">
        <v>1489</v>
      </c>
    </row>
    <row r="6260" spans="1:39" x14ac:dyDescent="0.15">
      <c r="A6260" t="s">
        <v>215</v>
      </c>
      <c r="B6260">
        <v>30</v>
      </c>
      <c r="C6260">
        <v>2</v>
      </c>
      <c r="D6260">
        <v>2</v>
      </c>
      <c r="E6260" t="s">
        <v>29</v>
      </c>
      <c r="F6260" t="s">
        <v>29</v>
      </c>
      <c r="G6260">
        <v>6693</v>
      </c>
      <c r="H6260">
        <v>33385</v>
      </c>
      <c r="I6260">
        <v>103157</v>
      </c>
      <c r="J6260">
        <v>5855034.2400000002</v>
      </c>
      <c r="K6260">
        <v>4631718.88</v>
      </c>
      <c r="L6260">
        <v>3822911.82</v>
      </c>
      <c r="M6260">
        <v>1681954.6152999999</v>
      </c>
      <c r="N6260">
        <v>6693</v>
      </c>
      <c r="O6260">
        <v>13849</v>
      </c>
      <c r="P6260">
        <v>46118</v>
      </c>
      <c r="Q6260">
        <v>2535669.87</v>
      </c>
      <c r="R6260">
        <v>1949663.78</v>
      </c>
      <c r="S6260">
        <v>1326105.95</v>
      </c>
      <c r="T6260">
        <v>802891.63150000002</v>
      </c>
      <c r="U6260">
        <v>6693</v>
      </c>
      <c r="V6260">
        <v>19536</v>
      </c>
      <c r="W6260">
        <v>57039</v>
      </c>
      <c r="X6260">
        <v>3319364.37</v>
      </c>
      <c r="Y6260">
        <v>2682055.1</v>
      </c>
      <c r="Z6260">
        <v>2496805.87</v>
      </c>
      <c r="AA6260">
        <v>879062.98380000005</v>
      </c>
      <c r="AB6260">
        <v>6412</v>
      </c>
      <c r="AC6260">
        <v>6466</v>
      </c>
      <c r="AD6260">
        <v>3925</v>
      </c>
      <c r="AE6260">
        <v>6558</v>
      </c>
      <c r="AF6260">
        <v>6412</v>
      </c>
      <c r="AG6260">
        <v>6466</v>
      </c>
      <c r="AH6260">
        <v>3925</v>
      </c>
      <c r="AI6260">
        <v>6558</v>
      </c>
      <c r="AJ6260">
        <v>6412</v>
      </c>
      <c r="AK6260">
        <v>6466</v>
      </c>
      <c r="AL6260">
        <v>3925</v>
      </c>
      <c r="AM6260">
        <v>6558</v>
      </c>
    </row>
    <row r="6261" spans="1:39" x14ac:dyDescent="0.15">
      <c r="A6261" t="s">
        <v>215</v>
      </c>
      <c r="B6261">
        <v>30</v>
      </c>
      <c r="C6261">
        <v>2</v>
      </c>
      <c r="D6261">
        <v>2</v>
      </c>
      <c r="E6261" t="s">
        <v>31</v>
      </c>
      <c r="F6261" t="s">
        <v>28</v>
      </c>
      <c r="G6261">
        <v>9</v>
      </c>
      <c r="H6261">
        <v>47</v>
      </c>
      <c r="I6261">
        <v>116</v>
      </c>
      <c r="J6261">
        <v>7209.57</v>
      </c>
      <c r="K6261">
        <v>5957.18</v>
      </c>
      <c r="L6261">
        <v>4378.03</v>
      </c>
      <c r="M6261">
        <v>2162.0907999999999</v>
      </c>
      <c r="N6261">
        <v>9</v>
      </c>
      <c r="O6261">
        <v>18</v>
      </c>
      <c r="P6261">
        <v>49</v>
      </c>
      <c r="Q6261">
        <v>2918.79</v>
      </c>
      <c r="R6261">
        <v>2229.98</v>
      </c>
      <c r="S6261">
        <v>1130.23</v>
      </c>
      <c r="T6261">
        <v>999.58810000000005</v>
      </c>
      <c r="U6261">
        <v>9</v>
      </c>
      <c r="V6261">
        <v>29</v>
      </c>
      <c r="W6261">
        <v>67</v>
      </c>
      <c r="X6261">
        <v>4290.78</v>
      </c>
      <c r="Y6261">
        <v>3727.2</v>
      </c>
      <c r="Z6261">
        <v>3247.8</v>
      </c>
      <c r="AA6261">
        <v>1162.5027</v>
      </c>
      <c r="AB6261">
        <v>9</v>
      </c>
      <c r="AC6261">
        <v>9</v>
      </c>
      <c r="AD6261">
        <v>3</v>
      </c>
      <c r="AE6261">
        <v>7</v>
      </c>
      <c r="AF6261">
        <v>9</v>
      </c>
      <c r="AG6261">
        <v>9</v>
      </c>
      <c r="AH6261">
        <v>3</v>
      </c>
      <c r="AI6261">
        <v>7</v>
      </c>
      <c r="AJ6261">
        <v>9</v>
      </c>
      <c r="AK6261">
        <v>9</v>
      </c>
      <c r="AL6261">
        <v>3</v>
      </c>
      <c r="AM6261">
        <v>7</v>
      </c>
    </row>
    <row r="6262" spans="1:39" x14ac:dyDescent="0.15">
      <c r="A6262" t="s">
        <v>215</v>
      </c>
      <c r="B6262">
        <v>30</v>
      </c>
      <c r="C6262">
        <v>2</v>
      </c>
      <c r="D6262">
        <v>2</v>
      </c>
      <c r="E6262" t="s">
        <v>31</v>
      </c>
      <c r="F6262" t="s">
        <v>29</v>
      </c>
      <c r="G6262">
        <v>13</v>
      </c>
      <c r="H6262">
        <v>64</v>
      </c>
      <c r="I6262">
        <v>203</v>
      </c>
      <c r="J6262">
        <v>10858.03</v>
      </c>
      <c r="K6262">
        <v>8702.09</v>
      </c>
      <c r="L6262">
        <v>7028.54</v>
      </c>
      <c r="M6262">
        <v>3257.7923999999998</v>
      </c>
      <c r="N6262">
        <v>13</v>
      </c>
      <c r="O6262">
        <v>28</v>
      </c>
      <c r="P6262">
        <v>108</v>
      </c>
      <c r="Q6262">
        <v>5401.34</v>
      </c>
      <c r="R6262">
        <v>4053.08</v>
      </c>
      <c r="S6262">
        <v>2645.23</v>
      </c>
      <c r="T6262">
        <v>1777.2013999999999</v>
      </c>
      <c r="U6262">
        <v>13</v>
      </c>
      <c r="V6262">
        <v>36</v>
      </c>
      <c r="W6262">
        <v>95</v>
      </c>
      <c r="X6262">
        <v>5456.69</v>
      </c>
      <c r="Y6262">
        <v>4649.01</v>
      </c>
      <c r="Z6262">
        <v>4383.3100000000004</v>
      </c>
      <c r="AA6262">
        <v>1480.5909999999999</v>
      </c>
      <c r="AB6262">
        <v>13</v>
      </c>
      <c r="AC6262">
        <v>13</v>
      </c>
      <c r="AD6262">
        <v>7</v>
      </c>
      <c r="AE6262">
        <v>12</v>
      </c>
      <c r="AF6262">
        <v>13</v>
      </c>
      <c r="AG6262">
        <v>13</v>
      </c>
      <c r="AH6262">
        <v>7</v>
      </c>
      <c r="AI6262">
        <v>12</v>
      </c>
      <c r="AJ6262">
        <v>13</v>
      </c>
      <c r="AK6262">
        <v>13</v>
      </c>
      <c r="AL6262">
        <v>7</v>
      </c>
      <c r="AM6262">
        <v>12</v>
      </c>
    </row>
    <row r="6263" spans="1:39" x14ac:dyDescent="0.15">
      <c r="A6263" t="s">
        <v>215</v>
      </c>
      <c r="B6263">
        <v>30</v>
      </c>
      <c r="C6263">
        <v>2</v>
      </c>
      <c r="D6263">
        <v>2</v>
      </c>
      <c r="E6263" t="s">
        <v>32</v>
      </c>
      <c r="F6263" t="s">
        <v>28</v>
      </c>
      <c r="G6263">
        <v>512</v>
      </c>
      <c r="H6263">
        <v>2212</v>
      </c>
      <c r="I6263">
        <v>7573</v>
      </c>
      <c r="J6263">
        <v>437464.86</v>
      </c>
      <c r="K6263">
        <v>348253.13</v>
      </c>
      <c r="L6263">
        <v>281000.82</v>
      </c>
      <c r="M6263">
        <v>123188.78079999999</v>
      </c>
      <c r="N6263">
        <v>512</v>
      </c>
      <c r="O6263">
        <v>923</v>
      </c>
      <c r="P6263">
        <v>3130</v>
      </c>
      <c r="Q6263">
        <v>171646.4</v>
      </c>
      <c r="R6263">
        <v>135148.92000000001</v>
      </c>
      <c r="S6263">
        <v>84114.64</v>
      </c>
      <c r="T6263">
        <v>54200.902600000001</v>
      </c>
      <c r="U6263">
        <v>512</v>
      </c>
      <c r="V6263">
        <v>1289</v>
      </c>
      <c r="W6263">
        <v>4443</v>
      </c>
      <c r="X6263">
        <v>265818.46000000002</v>
      </c>
      <c r="Y6263">
        <v>213104.21</v>
      </c>
      <c r="Z6263">
        <v>196886.18</v>
      </c>
      <c r="AA6263">
        <v>68987.878200000006</v>
      </c>
      <c r="AB6263">
        <v>487</v>
      </c>
      <c r="AC6263">
        <v>491</v>
      </c>
      <c r="AD6263">
        <v>221</v>
      </c>
      <c r="AE6263">
        <v>489</v>
      </c>
      <c r="AF6263">
        <v>487</v>
      </c>
      <c r="AG6263">
        <v>491</v>
      </c>
      <c r="AH6263">
        <v>221</v>
      </c>
      <c r="AI6263">
        <v>489</v>
      </c>
      <c r="AJ6263">
        <v>487</v>
      </c>
      <c r="AK6263">
        <v>491</v>
      </c>
      <c r="AL6263">
        <v>221</v>
      </c>
      <c r="AM6263">
        <v>489</v>
      </c>
    </row>
    <row r="6264" spans="1:39" x14ac:dyDescent="0.15">
      <c r="A6264" t="s">
        <v>215</v>
      </c>
      <c r="B6264">
        <v>30</v>
      </c>
      <c r="C6264">
        <v>2</v>
      </c>
      <c r="D6264">
        <v>2</v>
      </c>
      <c r="E6264" t="s">
        <v>32</v>
      </c>
      <c r="F6264" t="s">
        <v>29</v>
      </c>
      <c r="G6264">
        <v>2883</v>
      </c>
      <c r="H6264">
        <v>16366</v>
      </c>
      <c r="I6264">
        <v>49459</v>
      </c>
      <c r="J6264">
        <v>2786640.48</v>
      </c>
      <c r="K6264">
        <v>2175251.21</v>
      </c>
      <c r="L6264">
        <v>1864480.55</v>
      </c>
      <c r="M6264">
        <v>797443.10759999999</v>
      </c>
      <c r="N6264">
        <v>2883</v>
      </c>
      <c r="O6264">
        <v>6567</v>
      </c>
      <c r="P6264">
        <v>20120</v>
      </c>
      <c r="Q6264">
        <v>1074940.3899999999</v>
      </c>
      <c r="R6264">
        <v>816805.12</v>
      </c>
      <c r="S6264">
        <v>585615.29</v>
      </c>
      <c r="T6264">
        <v>345807.42800000001</v>
      </c>
      <c r="U6264">
        <v>2883</v>
      </c>
      <c r="V6264">
        <v>9799</v>
      </c>
      <c r="W6264">
        <v>29339</v>
      </c>
      <c r="X6264">
        <v>1711700.09</v>
      </c>
      <c r="Y6264">
        <v>1358446.09</v>
      </c>
      <c r="Z6264">
        <v>1278865.26</v>
      </c>
      <c r="AA6264">
        <v>451635.67959999997</v>
      </c>
      <c r="AB6264">
        <v>2792</v>
      </c>
      <c r="AC6264">
        <v>2800</v>
      </c>
      <c r="AD6264">
        <v>1844</v>
      </c>
      <c r="AE6264">
        <v>2795</v>
      </c>
      <c r="AF6264">
        <v>2792</v>
      </c>
      <c r="AG6264">
        <v>2800</v>
      </c>
      <c r="AH6264">
        <v>1844</v>
      </c>
      <c r="AI6264">
        <v>2795</v>
      </c>
      <c r="AJ6264">
        <v>2792</v>
      </c>
      <c r="AK6264">
        <v>2800</v>
      </c>
      <c r="AL6264">
        <v>1844</v>
      </c>
      <c r="AM6264">
        <v>2795</v>
      </c>
    </row>
    <row r="6265" spans="1:39" x14ac:dyDescent="0.15">
      <c r="A6265" t="s">
        <v>215</v>
      </c>
      <c r="B6265">
        <v>70</v>
      </c>
      <c r="C6265">
        <v>1</v>
      </c>
      <c r="D6265">
        <v>0</v>
      </c>
      <c r="E6265" t="s">
        <v>28</v>
      </c>
      <c r="F6265" t="s">
        <v>28</v>
      </c>
      <c r="G6265">
        <v>61032</v>
      </c>
      <c r="H6265">
        <v>83202</v>
      </c>
      <c r="I6265">
        <v>229067</v>
      </c>
      <c r="J6265">
        <v>13303167.640000001</v>
      </c>
      <c r="K6265">
        <v>11080979.59</v>
      </c>
      <c r="L6265">
        <v>9576300.0299999993</v>
      </c>
      <c r="M6265">
        <v>3807460.8525</v>
      </c>
      <c r="N6265">
        <v>22422</v>
      </c>
      <c r="O6265">
        <v>30144</v>
      </c>
      <c r="P6265">
        <v>89469</v>
      </c>
      <c r="Q6265">
        <v>5124005.3600000003</v>
      </c>
      <c r="R6265">
        <v>4119662.92</v>
      </c>
      <c r="S6265">
        <v>3011514.03</v>
      </c>
      <c r="T6265">
        <v>1603658.8330000001</v>
      </c>
      <c r="U6265">
        <v>38610</v>
      </c>
      <c r="V6265">
        <v>53058</v>
      </c>
      <c r="W6265">
        <v>139598</v>
      </c>
      <c r="X6265">
        <v>8179162.2800000003</v>
      </c>
      <c r="Y6265">
        <v>6961316.6699999999</v>
      </c>
      <c r="Z6265">
        <v>6564786</v>
      </c>
      <c r="AA6265">
        <v>2203802.0194999999</v>
      </c>
      <c r="AB6265">
        <v>59614</v>
      </c>
      <c r="AC6265">
        <v>40516</v>
      </c>
      <c r="AD6265">
        <v>14884</v>
      </c>
      <c r="AE6265">
        <v>29481</v>
      </c>
      <c r="AF6265">
        <v>21827</v>
      </c>
      <c r="AG6265">
        <v>20774</v>
      </c>
      <c r="AH6265">
        <v>7796</v>
      </c>
      <c r="AI6265">
        <v>12895</v>
      </c>
      <c r="AJ6265">
        <v>37787</v>
      </c>
      <c r="AK6265">
        <v>19742</v>
      </c>
      <c r="AL6265">
        <v>7088</v>
      </c>
      <c r="AM6265">
        <v>16586</v>
      </c>
    </row>
    <row r="6266" spans="1:39" x14ac:dyDescent="0.15">
      <c r="A6266" t="s">
        <v>215</v>
      </c>
      <c r="B6266">
        <v>70</v>
      </c>
      <c r="C6266">
        <v>1</v>
      </c>
      <c r="D6266">
        <v>0</v>
      </c>
      <c r="E6266" t="s">
        <v>28</v>
      </c>
      <c r="F6266" t="s">
        <v>29</v>
      </c>
      <c r="G6266">
        <v>29246</v>
      </c>
      <c r="H6266">
        <v>51002</v>
      </c>
      <c r="I6266">
        <v>129463</v>
      </c>
      <c r="J6266">
        <v>7240131.9900000002</v>
      </c>
      <c r="K6266">
        <v>5892206.8399999999</v>
      </c>
      <c r="L6266">
        <v>5221255.96</v>
      </c>
      <c r="M6266">
        <v>2109052.3901</v>
      </c>
      <c r="N6266">
        <v>11726</v>
      </c>
      <c r="O6266">
        <v>20213</v>
      </c>
      <c r="P6266">
        <v>55771</v>
      </c>
      <c r="Q6266">
        <v>3054690.5</v>
      </c>
      <c r="R6266">
        <v>2401735.06</v>
      </c>
      <c r="S6266">
        <v>1898735.25</v>
      </c>
      <c r="T6266">
        <v>961873.24109999998</v>
      </c>
      <c r="U6266">
        <v>17520</v>
      </c>
      <c r="V6266">
        <v>30789</v>
      </c>
      <c r="W6266">
        <v>73692</v>
      </c>
      <c r="X6266">
        <v>4185441.49</v>
      </c>
      <c r="Y6266">
        <v>3490471.78</v>
      </c>
      <c r="Z6266">
        <v>3322520.71</v>
      </c>
      <c r="AA6266">
        <v>1147179.149</v>
      </c>
      <c r="AB6266">
        <v>28718</v>
      </c>
      <c r="AC6266">
        <v>25789</v>
      </c>
      <c r="AD6266">
        <v>16311</v>
      </c>
      <c r="AE6266">
        <v>21224</v>
      </c>
      <c r="AF6266">
        <v>11558</v>
      </c>
      <c r="AG6266">
        <v>11221</v>
      </c>
      <c r="AH6266">
        <v>7275</v>
      </c>
      <c r="AI6266">
        <v>8852</v>
      </c>
      <c r="AJ6266">
        <v>17160</v>
      </c>
      <c r="AK6266">
        <v>14568</v>
      </c>
      <c r="AL6266">
        <v>9036</v>
      </c>
      <c r="AM6266">
        <v>12372</v>
      </c>
    </row>
    <row r="6267" spans="1:39" x14ac:dyDescent="0.15">
      <c r="A6267" t="s">
        <v>215</v>
      </c>
      <c r="B6267">
        <v>70</v>
      </c>
      <c r="C6267">
        <v>1</v>
      </c>
      <c r="D6267">
        <v>0</v>
      </c>
      <c r="E6267" t="s">
        <v>30</v>
      </c>
      <c r="F6267" t="s">
        <v>28</v>
      </c>
      <c r="G6267">
        <v>99</v>
      </c>
      <c r="H6267">
        <v>129</v>
      </c>
      <c r="I6267">
        <v>341</v>
      </c>
      <c r="J6267">
        <v>20421.72</v>
      </c>
      <c r="K6267">
        <v>18155.39</v>
      </c>
      <c r="L6267">
        <v>16216.35</v>
      </c>
      <c r="M6267">
        <v>5704.6967999999997</v>
      </c>
      <c r="N6267">
        <v>34</v>
      </c>
      <c r="O6267">
        <v>43</v>
      </c>
      <c r="P6267">
        <v>121</v>
      </c>
      <c r="Q6267">
        <v>6787.38</v>
      </c>
      <c r="R6267">
        <v>6205.92</v>
      </c>
      <c r="S6267">
        <v>4777.43</v>
      </c>
      <c r="T6267">
        <v>2136.8398999999999</v>
      </c>
      <c r="U6267">
        <v>65</v>
      </c>
      <c r="V6267">
        <v>86</v>
      </c>
      <c r="W6267">
        <v>220</v>
      </c>
      <c r="X6267">
        <v>13634.34</v>
      </c>
      <c r="Y6267">
        <v>11949.47</v>
      </c>
      <c r="Z6267">
        <v>11438.92</v>
      </c>
      <c r="AA6267">
        <v>3567.8569000000002</v>
      </c>
      <c r="AB6267">
        <v>96</v>
      </c>
      <c r="AC6267">
        <v>56</v>
      </c>
      <c r="AD6267">
        <v>23</v>
      </c>
      <c r="AE6267">
        <v>63</v>
      </c>
      <c r="AF6267">
        <v>33</v>
      </c>
      <c r="AG6267">
        <v>28</v>
      </c>
      <c r="AH6267">
        <v>13</v>
      </c>
      <c r="AI6267">
        <v>26</v>
      </c>
      <c r="AJ6267">
        <v>63</v>
      </c>
      <c r="AK6267">
        <v>28</v>
      </c>
      <c r="AL6267">
        <v>10</v>
      </c>
      <c r="AM6267">
        <v>37</v>
      </c>
    </row>
    <row r="6268" spans="1:39" x14ac:dyDescent="0.15">
      <c r="A6268" t="s">
        <v>215</v>
      </c>
      <c r="B6268">
        <v>70</v>
      </c>
      <c r="C6268">
        <v>1</v>
      </c>
      <c r="D6268">
        <v>0</v>
      </c>
      <c r="E6268" t="s">
        <v>30</v>
      </c>
      <c r="F6268" t="s">
        <v>29</v>
      </c>
      <c r="G6268">
        <v>40</v>
      </c>
      <c r="H6268">
        <v>68</v>
      </c>
      <c r="I6268">
        <v>194</v>
      </c>
      <c r="J6268">
        <v>11426.23</v>
      </c>
      <c r="K6268">
        <v>9225.44</v>
      </c>
      <c r="L6268">
        <v>7827.28</v>
      </c>
      <c r="M6268">
        <v>3098.5367999999999</v>
      </c>
      <c r="N6268">
        <v>20</v>
      </c>
      <c r="O6268">
        <v>32</v>
      </c>
      <c r="P6268">
        <v>101</v>
      </c>
      <c r="Q6268">
        <v>5582.5</v>
      </c>
      <c r="R6268">
        <v>4420.41</v>
      </c>
      <c r="S6268">
        <v>3054.15</v>
      </c>
      <c r="T6268">
        <v>1645.7116000000001</v>
      </c>
      <c r="U6268">
        <v>20</v>
      </c>
      <c r="V6268">
        <v>36</v>
      </c>
      <c r="W6268">
        <v>93</v>
      </c>
      <c r="X6268">
        <v>5843.73</v>
      </c>
      <c r="Y6268">
        <v>4805.03</v>
      </c>
      <c r="Z6268">
        <v>4773.13</v>
      </c>
      <c r="AA6268">
        <v>1452.8252</v>
      </c>
      <c r="AB6268">
        <v>38</v>
      </c>
      <c r="AC6268">
        <v>33</v>
      </c>
      <c r="AD6268">
        <v>16</v>
      </c>
      <c r="AE6268">
        <v>32</v>
      </c>
      <c r="AF6268">
        <v>20</v>
      </c>
      <c r="AG6268">
        <v>18</v>
      </c>
      <c r="AH6268">
        <v>8</v>
      </c>
      <c r="AI6268">
        <v>17</v>
      </c>
      <c r="AJ6268">
        <v>18</v>
      </c>
      <c r="AK6268">
        <v>15</v>
      </c>
      <c r="AL6268">
        <v>8</v>
      </c>
      <c r="AM6268">
        <v>15</v>
      </c>
    </row>
    <row r="6269" spans="1:39" x14ac:dyDescent="0.15">
      <c r="A6269" t="s">
        <v>215</v>
      </c>
      <c r="B6269">
        <v>70</v>
      </c>
      <c r="C6269">
        <v>1</v>
      </c>
      <c r="D6269">
        <v>0</v>
      </c>
      <c r="E6269" t="s">
        <v>29</v>
      </c>
      <c r="F6269" t="s">
        <v>28</v>
      </c>
      <c r="G6269">
        <v>513</v>
      </c>
      <c r="H6269">
        <v>759</v>
      </c>
      <c r="I6269">
        <v>2326</v>
      </c>
      <c r="J6269">
        <v>131187.32999999999</v>
      </c>
      <c r="K6269">
        <v>100882.64</v>
      </c>
      <c r="L6269">
        <v>88911.94</v>
      </c>
      <c r="M6269">
        <v>39451.392</v>
      </c>
      <c r="N6269">
        <v>195</v>
      </c>
      <c r="O6269">
        <v>309</v>
      </c>
      <c r="P6269">
        <v>964</v>
      </c>
      <c r="Q6269">
        <v>53512.51</v>
      </c>
      <c r="R6269">
        <v>39384.29</v>
      </c>
      <c r="S6269">
        <v>29296.06</v>
      </c>
      <c r="T6269">
        <v>18453.1803</v>
      </c>
      <c r="U6269">
        <v>318</v>
      </c>
      <c r="V6269">
        <v>450</v>
      </c>
      <c r="W6269">
        <v>1362</v>
      </c>
      <c r="X6269">
        <v>77674.820000000007</v>
      </c>
      <c r="Y6269">
        <v>61498.35</v>
      </c>
      <c r="Z6269">
        <v>59615.88</v>
      </c>
      <c r="AA6269">
        <v>20998.2117</v>
      </c>
      <c r="AB6269">
        <v>507</v>
      </c>
      <c r="AC6269">
        <v>272</v>
      </c>
      <c r="AD6269">
        <v>138</v>
      </c>
      <c r="AE6269">
        <v>225</v>
      </c>
      <c r="AF6269">
        <v>193</v>
      </c>
      <c r="AG6269">
        <v>186</v>
      </c>
      <c r="AH6269">
        <v>101</v>
      </c>
      <c r="AI6269">
        <v>138</v>
      </c>
      <c r="AJ6269">
        <v>314</v>
      </c>
      <c r="AK6269">
        <v>86</v>
      </c>
      <c r="AL6269">
        <v>37</v>
      </c>
      <c r="AM6269">
        <v>87</v>
      </c>
    </row>
    <row r="6270" spans="1:39" x14ac:dyDescent="0.15">
      <c r="A6270" t="s">
        <v>215</v>
      </c>
      <c r="B6270">
        <v>70</v>
      </c>
      <c r="C6270">
        <v>1</v>
      </c>
      <c r="D6270">
        <v>0</v>
      </c>
      <c r="E6270" t="s">
        <v>29</v>
      </c>
      <c r="F6270" t="s">
        <v>29</v>
      </c>
      <c r="G6270">
        <v>451</v>
      </c>
      <c r="H6270">
        <v>858</v>
      </c>
      <c r="I6270">
        <v>2366</v>
      </c>
      <c r="J6270">
        <v>127478.92</v>
      </c>
      <c r="K6270">
        <v>96210.78</v>
      </c>
      <c r="L6270">
        <v>85481.87</v>
      </c>
      <c r="M6270">
        <v>41291.377899999999</v>
      </c>
      <c r="N6270">
        <v>246</v>
      </c>
      <c r="O6270">
        <v>469</v>
      </c>
      <c r="P6270">
        <v>1419</v>
      </c>
      <c r="Q6270">
        <v>74485.08</v>
      </c>
      <c r="R6270">
        <v>53640.86</v>
      </c>
      <c r="S6270">
        <v>45485.71</v>
      </c>
      <c r="T6270">
        <v>26176.4843</v>
      </c>
      <c r="U6270">
        <v>205</v>
      </c>
      <c r="V6270">
        <v>389</v>
      </c>
      <c r="W6270">
        <v>947</v>
      </c>
      <c r="X6270">
        <v>52993.84</v>
      </c>
      <c r="Y6270">
        <v>42569.919999999998</v>
      </c>
      <c r="Z6270">
        <v>39996.160000000003</v>
      </c>
      <c r="AA6270">
        <v>15114.893599999999</v>
      </c>
      <c r="AB6270">
        <v>449</v>
      </c>
      <c r="AC6270">
        <v>393</v>
      </c>
      <c r="AD6270">
        <v>275</v>
      </c>
      <c r="AE6270">
        <v>340</v>
      </c>
      <c r="AF6270">
        <v>245</v>
      </c>
      <c r="AG6270">
        <v>240</v>
      </c>
      <c r="AH6270">
        <v>181</v>
      </c>
      <c r="AI6270">
        <v>197</v>
      </c>
      <c r="AJ6270">
        <v>204</v>
      </c>
      <c r="AK6270">
        <v>153</v>
      </c>
      <c r="AL6270">
        <v>94</v>
      </c>
      <c r="AM6270">
        <v>143</v>
      </c>
    </row>
    <row r="6271" spans="1:39" x14ac:dyDescent="0.15">
      <c r="A6271" t="s">
        <v>215</v>
      </c>
      <c r="B6271">
        <v>70</v>
      </c>
      <c r="C6271">
        <v>1</v>
      </c>
      <c r="D6271">
        <v>0</v>
      </c>
      <c r="E6271" t="s">
        <v>31</v>
      </c>
      <c r="F6271" t="s">
        <v>28</v>
      </c>
      <c r="G6271">
        <v>1</v>
      </c>
      <c r="H6271">
        <v>4</v>
      </c>
      <c r="I6271">
        <v>10</v>
      </c>
      <c r="J6271">
        <v>419.95</v>
      </c>
      <c r="K6271">
        <v>346.7</v>
      </c>
      <c r="L6271">
        <v>346.7</v>
      </c>
      <c r="M6271">
        <v>147.09</v>
      </c>
      <c r="N6271">
        <v>1</v>
      </c>
      <c r="O6271">
        <v>4</v>
      </c>
      <c r="P6271">
        <v>10</v>
      </c>
      <c r="Q6271">
        <v>419.95</v>
      </c>
      <c r="R6271">
        <v>346.7</v>
      </c>
      <c r="S6271">
        <v>346.7</v>
      </c>
      <c r="T6271">
        <v>147.09</v>
      </c>
      <c r="U6271">
        <v>0</v>
      </c>
      <c r="V6271">
        <v>0</v>
      </c>
      <c r="W6271">
        <v>0</v>
      </c>
      <c r="X6271">
        <v>0</v>
      </c>
      <c r="Y6271">
        <v>0</v>
      </c>
      <c r="Z6271">
        <v>0</v>
      </c>
      <c r="AA6271">
        <v>0</v>
      </c>
      <c r="AB6271">
        <v>1</v>
      </c>
      <c r="AC6271">
        <v>1</v>
      </c>
      <c r="AD6271">
        <v>1</v>
      </c>
      <c r="AE6271">
        <v>1</v>
      </c>
      <c r="AF6271">
        <v>1</v>
      </c>
      <c r="AG6271">
        <v>1</v>
      </c>
      <c r="AH6271">
        <v>1</v>
      </c>
      <c r="AI6271">
        <v>1</v>
      </c>
      <c r="AJ6271">
        <v>0</v>
      </c>
      <c r="AK6271">
        <v>0</v>
      </c>
      <c r="AL6271">
        <v>0</v>
      </c>
      <c r="AM6271">
        <v>0</v>
      </c>
    </row>
    <row r="6272" spans="1:39" x14ac:dyDescent="0.15">
      <c r="A6272" t="s">
        <v>215</v>
      </c>
      <c r="B6272">
        <v>70</v>
      </c>
      <c r="C6272">
        <v>1</v>
      </c>
      <c r="D6272">
        <v>0</v>
      </c>
      <c r="E6272" t="s">
        <v>31</v>
      </c>
      <c r="F6272" t="s">
        <v>29</v>
      </c>
      <c r="G6272">
        <v>1</v>
      </c>
      <c r="H6272">
        <v>2</v>
      </c>
      <c r="I6272">
        <v>4</v>
      </c>
      <c r="J6272">
        <v>276.99</v>
      </c>
      <c r="K6272">
        <v>198.28</v>
      </c>
      <c r="L6272">
        <v>198.28</v>
      </c>
      <c r="M6272">
        <v>67.19</v>
      </c>
      <c r="N6272">
        <v>0</v>
      </c>
      <c r="O6272">
        <v>0</v>
      </c>
      <c r="P6272">
        <v>0</v>
      </c>
      <c r="Q6272">
        <v>0</v>
      </c>
      <c r="R6272">
        <v>0</v>
      </c>
      <c r="S6272">
        <v>0</v>
      </c>
      <c r="T6272">
        <v>0</v>
      </c>
      <c r="U6272">
        <v>1</v>
      </c>
      <c r="V6272">
        <v>2</v>
      </c>
      <c r="W6272">
        <v>4</v>
      </c>
      <c r="X6272">
        <v>276.99</v>
      </c>
      <c r="Y6272">
        <v>198.28</v>
      </c>
      <c r="Z6272">
        <v>198.28</v>
      </c>
      <c r="AA6272">
        <v>67.19</v>
      </c>
      <c r="AB6272">
        <v>1</v>
      </c>
      <c r="AC6272">
        <v>0</v>
      </c>
      <c r="AD6272">
        <v>0</v>
      </c>
      <c r="AE6272">
        <v>1</v>
      </c>
      <c r="AF6272">
        <v>0</v>
      </c>
      <c r="AG6272">
        <v>0</v>
      </c>
      <c r="AH6272">
        <v>0</v>
      </c>
      <c r="AI6272">
        <v>0</v>
      </c>
      <c r="AJ6272">
        <v>1</v>
      </c>
      <c r="AK6272">
        <v>0</v>
      </c>
      <c r="AL6272">
        <v>0</v>
      </c>
      <c r="AM6272">
        <v>1</v>
      </c>
    </row>
    <row r="6273" spans="1:39" x14ac:dyDescent="0.15">
      <c r="A6273" t="s">
        <v>215</v>
      </c>
      <c r="B6273">
        <v>70</v>
      </c>
      <c r="C6273">
        <v>1</v>
      </c>
      <c r="D6273">
        <v>0</v>
      </c>
      <c r="E6273" t="s">
        <v>32</v>
      </c>
      <c r="F6273" t="s">
        <v>28</v>
      </c>
      <c r="G6273">
        <v>7607</v>
      </c>
      <c r="H6273">
        <v>11489</v>
      </c>
      <c r="I6273">
        <v>35002</v>
      </c>
      <c r="J6273">
        <v>2038747.48</v>
      </c>
      <c r="K6273">
        <v>1556205.78</v>
      </c>
      <c r="L6273">
        <v>1442935.27</v>
      </c>
      <c r="M6273">
        <v>557768.15</v>
      </c>
      <c r="N6273">
        <v>1319</v>
      </c>
      <c r="O6273">
        <v>2018</v>
      </c>
      <c r="P6273">
        <v>5924</v>
      </c>
      <c r="Q6273">
        <v>352456.65</v>
      </c>
      <c r="R6273">
        <v>262734.21999999997</v>
      </c>
      <c r="S6273">
        <v>191615.5</v>
      </c>
      <c r="T6273">
        <v>103235.6547</v>
      </c>
      <c r="U6273">
        <v>6288</v>
      </c>
      <c r="V6273">
        <v>9471</v>
      </c>
      <c r="W6273">
        <v>29078</v>
      </c>
      <c r="X6273">
        <v>1686290.83</v>
      </c>
      <c r="Y6273">
        <v>1293471.56</v>
      </c>
      <c r="Z6273">
        <v>1251319.77</v>
      </c>
      <c r="AA6273">
        <v>454532.49530000001</v>
      </c>
      <c r="AB6273">
        <v>7498</v>
      </c>
      <c r="AC6273">
        <v>4264</v>
      </c>
      <c r="AD6273">
        <v>1669</v>
      </c>
      <c r="AE6273">
        <v>4400</v>
      </c>
      <c r="AF6273">
        <v>1278</v>
      </c>
      <c r="AG6273">
        <v>995</v>
      </c>
      <c r="AH6273">
        <v>428</v>
      </c>
      <c r="AI6273">
        <v>1088</v>
      </c>
      <c r="AJ6273">
        <v>6220</v>
      </c>
      <c r="AK6273">
        <v>3269</v>
      </c>
      <c r="AL6273">
        <v>1241</v>
      </c>
      <c r="AM6273">
        <v>3312</v>
      </c>
    </row>
    <row r="6274" spans="1:39" x14ac:dyDescent="0.15">
      <c r="A6274" t="s">
        <v>215</v>
      </c>
      <c r="B6274">
        <v>70</v>
      </c>
      <c r="C6274">
        <v>1</v>
      </c>
      <c r="D6274">
        <v>0</v>
      </c>
      <c r="E6274" t="s">
        <v>32</v>
      </c>
      <c r="F6274" t="s">
        <v>29</v>
      </c>
      <c r="G6274">
        <v>5864</v>
      </c>
      <c r="H6274">
        <v>11400</v>
      </c>
      <c r="I6274">
        <v>31318</v>
      </c>
      <c r="J6274">
        <v>1768609.8</v>
      </c>
      <c r="K6274">
        <v>1320913.3999999999</v>
      </c>
      <c r="L6274">
        <v>1237627.18</v>
      </c>
      <c r="M6274">
        <v>502806.39630000002</v>
      </c>
      <c r="N6274">
        <v>1149</v>
      </c>
      <c r="O6274">
        <v>2262</v>
      </c>
      <c r="P6274">
        <v>6440</v>
      </c>
      <c r="Q6274">
        <v>358633.84</v>
      </c>
      <c r="R6274">
        <v>258682.86</v>
      </c>
      <c r="S6274">
        <v>212210.94</v>
      </c>
      <c r="T6274">
        <v>114108.6562</v>
      </c>
      <c r="U6274">
        <v>4715</v>
      </c>
      <c r="V6274">
        <v>9138</v>
      </c>
      <c r="W6274">
        <v>24878</v>
      </c>
      <c r="X6274">
        <v>1409975.96</v>
      </c>
      <c r="Y6274">
        <v>1062230.54</v>
      </c>
      <c r="Z6274">
        <v>1025416.24</v>
      </c>
      <c r="AA6274">
        <v>388697.7401</v>
      </c>
      <c r="AB6274">
        <v>5807</v>
      </c>
      <c r="AC6274">
        <v>5090</v>
      </c>
      <c r="AD6274">
        <v>3394</v>
      </c>
      <c r="AE6274">
        <v>4835</v>
      </c>
      <c r="AF6274">
        <v>1140</v>
      </c>
      <c r="AG6274">
        <v>1012</v>
      </c>
      <c r="AH6274">
        <v>742</v>
      </c>
      <c r="AI6274">
        <v>971</v>
      </c>
      <c r="AJ6274">
        <v>4667</v>
      </c>
      <c r="AK6274">
        <v>4078</v>
      </c>
      <c r="AL6274">
        <v>2652</v>
      </c>
      <c r="AM6274">
        <v>3864</v>
      </c>
    </row>
    <row r="6275" spans="1:39" x14ac:dyDescent="0.15">
      <c r="A6275" t="s">
        <v>215</v>
      </c>
      <c r="B6275">
        <v>70</v>
      </c>
      <c r="C6275">
        <v>1</v>
      </c>
      <c r="D6275">
        <v>1</v>
      </c>
      <c r="E6275" t="s">
        <v>28</v>
      </c>
      <c r="F6275" t="s">
        <v>28</v>
      </c>
      <c r="G6275">
        <v>33300</v>
      </c>
      <c r="H6275">
        <v>58414</v>
      </c>
      <c r="I6275">
        <v>148380</v>
      </c>
      <c r="J6275">
        <v>7750591.4299999997</v>
      </c>
      <c r="K6275">
        <v>6594101.6200000001</v>
      </c>
      <c r="L6275">
        <v>5731155.21</v>
      </c>
      <c r="M6275">
        <v>2334904.9339000001</v>
      </c>
      <c r="N6275">
        <v>15349</v>
      </c>
      <c r="O6275">
        <v>25916</v>
      </c>
      <c r="P6275">
        <v>74897</v>
      </c>
      <c r="Q6275">
        <v>3668242.89</v>
      </c>
      <c r="R6275">
        <v>3067183.25</v>
      </c>
      <c r="S6275">
        <v>2372428.17</v>
      </c>
      <c r="T6275">
        <v>1238919.7302999999</v>
      </c>
      <c r="U6275">
        <v>17951</v>
      </c>
      <c r="V6275">
        <v>32498</v>
      </c>
      <c r="W6275">
        <v>73483</v>
      </c>
      <c r="X6275">
        <v>4082348.54</v>
      </c>
      <c r="Y6275">
        <v>3526918.37</v>
      </c>
      <c r="Z6275">
        <v>3358727.04</v>
      </c>
      <c r="AA6275">
        <v>1095985.2035999999</v>
      </c>
      <c r="AB6275">
        <v>31804</v>
      </c>
      <c r="AC6275">
        <v>29108</v>
      </c>
      <c r="AD6275">
        <v>10341</v>
      </c>
      <c r="AE6275">
        <v>27418</v>
      </c>
      <c r="AF6275">
        <v>14622</v>
      </c>
      <c r="AG6275">
        <v>14624</v>
      </c>
      <c r="AH6275">
        <v>6109</v>
      </c>
      <c r="AI6275">
        <v>13390</v>
      </c>
      <c r="AJ6275">
        <v>17182</v>
      </c>
      <c r="AK6275">
        <v>14484</v>
      </c>
      <c r="AL6275">
        <v>4232</v>
      </c>
      <c r="AM6275">
        <v>14028</v>
      </c>
    </row>
    <row r="6276" spans="1:39" x14ac:dyDescent="0.15">
      <c r="A6276" t="s">
        <v>215</v>
      </c>
      <c r="B6276">
        <v>70</v>
      </c>
      <c r="C6276">
        <v>1</v>
      </c>
      <c r="D6276">
        <v>1</v>
      </c>
      <c r="E6276" t="s">
        <v>28</v>
      </c>
      <c r="F6276" t="s">
        <v>29</v>
      </c>
      <c r="G6276">
        <v>62438</v>
      </c>
      <c r="H6276">
        <v>138765</v>
      </c>
      <c r="I6276">
        <v>319773</v>
      </c>
      <c r="J6276">
        <v>16295553.369999999</v>
      </c>
      <c r="K6276">
        <v>13683976.35</v>
      </c>
      <c r="L6276">
        <v>12139999.640000001</v>
      </c>
      <c r="M6276">
        <v>4949748.0093</v>
      </c>
      <c r="N6276">
        <v>29107</v>
      </c>
      <c r="O6276">
        <v>62265</v>
      </c>
      <c r="P6276">
        <v>163314</v>
      </c>
      <c r="Q6276">
        <v>7830092.7800000003</v>
      </c>
      <c r="R6276">
        <v>6418322.0899999999</v>
      </c>
      <c r="S6276">
        <v>5193869.93</v>
      </c>
      <c r="T6276">
        <v>2634951.7126000002</v>
      </c>
      <c r="U6276">
        <v>33331</v>
      </c>
      <c r="V6276">
        <v>76500</v>
      </c>
      <c r="W6276">
        <v>156459</v>
      </c>
      <c r="X6276">
        <v>8465460.5899999999</v>
      </c>
      <c r="Y6276">
        <v>7265654.2599999998</v>
      </c>
      <c r="Z6276">
        <v>6946129.71</v>
      </c>
      <c r="AA6276">
        <v>2314796.2966999998</v>
      </c>
      <c r="AB6276">
        <v>60378</v>
      </c>
      <c r="AC6276">
        <v>59105</v>
      </c>
      <c r="AD6276">
        <v>31614</v>
      </c>
      <c r="AE6276">
        <v>57309</v>
      </c>
      <c r="AF6276">
        <v>28147</v>
      </c>
      <c r="AG6276">
        <v>28020</v>
      </c>
      <c r="AH6276">
        <v>17117</v>
      </c>
      <c r="AI6276">
        <v>26991</v>
      </c>
      <c r="AJ6276">
        <v>32231</v>
      </c>
      <c r="AK6276">
        <v>31085</v>
      </c>
      <c r="AL6276">
        <v>14497</v>
      </c>
      <c r="AM6276">
        <v>30318</v>
      </c>
    </row>
    <row r="6277" spans="1:39" x14ac:dyDescent="0.15">
      <c r="A6277" t="s">
        <v>215</v>
      </c>
      <c r="B6277">
        <v>70</v>
      </c>
      <c r="C6277">
        <v>1</v>
      </c>
      <c r="D6277">
        <v>1</v>
      </c>
      <c r="E6277" t="s">
        <v>30</v>
      </c>
      <c r="F6277" t="s">
        <v>28</v>
      </c>
      <c r="G6277">
        <v>3081</v>
      </c>
      <c r="H6277">
        <v>5476</v>
      </c>
      <c r="I6277">
        <v>13459</v>
      </c>
      <c r="J6277">
        <v>721837.72</v>
      </c>
      <c r="K6277">
        <v>621623.64</v>
      </c>
      <c r="L6277">
        <v>533719.16</v>
      </c>
      <c r="M6277">
        <v>211917.23989999999</v>
      </c>
      <c r="N6277">
        <v>1304</v>
      </c>
      <c r="O6277">
        <v>2239</v>
      </c>
      <c r="P6277">
        <v>6151</v>
      </c>
      <c r="Q6277">
        <v>313789.26</v>
      </c>
      <c r="R6277">
        <v>265889.28999999998</v>
      </c>
      <c r="S6277">
        <v>197666.28</v>
      </c>
      <c r="T6277">
        <v>102472.2911</v>
      </c>
      <c r="U6277">
        <v>1777</v>
      </c>
      <c r="V6277">
        <v>3237</v>
      </c>
      <c r="W6277">
        <v>7308</v>
      </c>
      <c r="X6277">
        <v>408048.46</v>
      </c>
      <c r="Y6277">
        <v>355734.35</v>
      </c>
      <c r="Z6277">
        <v>336052.88</v>
      </c>
      <c r="AA6277">
        <v>109444.9488</v>
      </c>
      <c r="AB6277">
        <v>2870</v>
      </c>
      <c r="AC6277">
        <v>2819</v>
      </c>
      <c r="AD6277">
        <v>819</v>
      </c>
      <c r="AE6277">
        <v>2985</v>
      </c>
      <c r="AF6277">
        <v>1205</v>
      </c>
      <c r="AG6277">
        <v>1245</v>
      </c>
      <c r="AH6277">
        <v>449</v>
      </c>
      <c r="AI6277">
        <v>1264</v>
      </c>
      <c r="AJ6277">
        <v>1665</v>
      </c>
      <c r="AK6277">
        <v>1574</v>
      </c>
      <c r="AL6277">
        <v>370</v>
      </c>
      <c r="AM6277">
        <v>1721</v>
      </c>
    </row>
    <row r="6278" spans="1:39" x14ac:dyDescent="0.15">
      <c r="A6278" t="s">
        <v>215</v>
      </c>
      <c r="B6278">
        <v>70</v>
      </c>
      <c r="C6278">
        <v>1</v>
      </c>
      <c r="D6278">
        <v>1</v>
      </c>
      <c r="E6278" t="s">
        <v>30</v>
      </c>
      <c r="F6278" t="s">
        <v>29</v>
      </c>
      <c r="G6278">
        <v>6481</v>
      </c>
      <c r="H6278">
        <v>14654</v>
      </c>
      <c r="I6278">
        <v>33293</v>
      </c>
      <c r="J6278">
        <v>1701218.79</v>
      </c>
      <c r="K6278">
        <v>1429559.4</v>
      </c>
      <c r="L6278">
        <v>1254655.44</v>
      </c>
      <c r="M6278">
        <v>514992.51539999997</v>
      </c>
      <c r="N6278">
        <v>2830</v>
      </c>
      <c r="O6278">
        <v>6055</v>
      </c>
      <c r="P6278">
        <v>15847</v>
      </c>
      <c r="Q6278">
        <v>764589.29</v>
      </c>
      <c r="R6278">
        <v>628955.19999999995</v>
      </c>
      <c r="S6278">
        <v>494538.71</v>
      </c>
      <c r="T6278">
        <v>258293.18150000001</v>
      </c>
      <c r="U6278">
        <v>3651</v>
      </c>
      <c r="V6278">
        <v>8599</v>
      </c>
      <c r="W6278">
        <v>17446</v>
      </c>
      <c r="X6278">
        <v>936629.5</v>
      </c>
      <c r="Y6278">
        <v>800604.2</v>
      </c>
      <c r="Z6278">
        <v>760116.73</v>
      </c>
      <c r="AA6278">
        <v>256699.3339</v>
      </c>
      <c r="AB6278">
        <v>6146</v>
      </c>
      <c r="AC6278">
        <v>6264</v>
      </c>
      <c r="AD6278">
        <v>2992</v>
      </c>
      <c r="AE6278">
        <v>6325</v>
      </c>
      <c r="AF6278">
        <v>2688</v>
      </c>
      <c r="AG6278">
        <v>2747</v>
      </c>
      <c r="AH6278">
        <v>1561</v>
      </c>
      <c r="AI6278">
        <v>2762</v>
      </c>
      <c r="AJ6278">
        <v>3458</v>
      </c>
      <c r="AK6278">
        <v>3517</v>
      </c>
      <c r="AL6278">
        <v>1431</v>
      </c>
      <c r="AM6278">
        <v>3563</v>
      </c>
    </row>
    <row r="6279" spans="1:39" x14ac:dyDescent="0.15">
      <c r="A6279" t="s">
        <v>215</v>
      </c>
      <c r="B6279">
        <v>70</v>
      </c>
      <c r="C6279">
        <v>1</v>
      </c>
      <c r="D6279">
        <v>1</v>
      </c>
      <c r="E6279" t="s">
        <v>29</v>
      </c>
      <c r="F6279" t="s">
        <v>28</v>
      </c>
      <c r="G6279">
        <v>17166</v>
      </c>
      <c r="H6279">
        <v>32670</v>
      </c>
      <c r="I6279">
        <v>83187</v>
      </c>
      <c r="J6279">
        <v>4375057.47</v>
      </c>
      <c r="K6279">
        <v>3572135.43</v>
      </c>
      <c r="L6279">
        <v>3170985.96</v>
      </c>
      <c r="M6279">
        <v>1294587.2194999999</v>
      </c>
      <c r="N6279">
        <v>6126</v>
      </c>
      <c r="O6279">
        <v>10776</v>
      </c>
      <c r="P6279">
        <v>32194</v>
      </c>
      <c r="Q6279">
        <v>1565833.46</v>
      </c>
      <c r="R6279">
        <v>1265432.54</v>
      </c>
      <c r="S6279">
        <v>976460.04</v>
      </c>
      <c r="T6279">
        <v>533764.9767</v>
      </c>
      <c r="U6279">
        <v>11040</v>
      </c>
      <c r="V6279">
        <v>21894</v>
      </c>
      <c r="W6279">
        <v>50993</v>
      </c>
      <c r="X6279">
        <v>2809224.01</v>
      </c>
      <c r="Y6279">
        <v>2306702.89</v>
      </c>
      <c r="Z6279">
        <v>2194525.92</v>
      </c>
      <c r="AA6279">
        <v>760822.24280000001</v>
      </c>
      <c r="AB6279">
        <v>16327</v>
      </c>
      <c r="AC6279">
        <v>15648</v>
      </c>
      <c r="AD6279">
        <v>5536</v>
      </c>
      <c r="AE6279">
        <v>16285</v>
      </c>
      <c r="AF6279">
        <v>5831</v>
      </c>
      <c r="AG6279">
        <v>5721</v>
      </c>
      <c r="AH6279">
        <v>2562</v>
      </c>
      <c r="AI6279">
        <v>5878</v>
      </c>
      <c r="AJ6279">
        <v>10496</v>
      </c>
      <c r="AK6279">
        <v>9927</v>
      </c>
      <c r="AL6279">
        <v>2974</v>
      </c>
      <c r="AM6279">
        <v>10407</v>
      </c>
    </row>
    <row r="6280" spans="1:39" x14ac:dyDescent="0.15">
      <c r="A6280" t="s">
        <v>215</v>
      </c>
      <c r="B6280">
        <v>70</v>
      </c>
      <c r="C6280">
        <v>1</v>
      </c>
      <c r="D6280">
        <v>1</v>
      </c>
      <c r="E6280" t="s">
        <v>29</v>
      </c>
      <c r="F6280" t="s">
        <v>29</v>
      </c>
      <c r="G6280">
        <v>51749</v>
      </c>
      <c r="H6280">
        <v>124672</v>
      </c>
      <c r="I6280">
        <v>285527</v>
      </c>
      <c r="J6280">
        <v>14708289.76</v>
      </c>
      <c r="K6280">
        <v>11791648.35</v>
      </c>
      <c r="L6280">
        <v>10735781.060000001</v>
      </c>
      <c r="M6280">
        <v>4373509.8126999997</v>
      </c>
      <c r="N6280">
        <v>16488</v>
      </c>
      <c r="O6280">
        <v>36497</v>
      </c>
      <c r="P6280">
        <v>99014</v>
      </c>
      <c r="Q6280">
        <v>4734241.66</v>
      </c>
      <c r="R6280">
        <v>3724467.31</v>
      </c>
      <c r="S6280">
        <v>3026571.51</v>
      </c>
      <c r="T6280">
        <v>1618335.9587000001</v>
      </c>
      <c r="U6280">
        <v>35261</v>
      </c>
      <c r="V6280">
        <v>88175</v>
      </c>
      <c r="W6280">
        <v>186513</v>
      </c>
      <c r="X6280">
        <v>9974048.0999999996</v>
      </c>
      <c r="Y6280">
        <v>8067181.04</v>
      </c>
      <c r="Z6280">
        <v>7709209.5499999998</v>
      </c>
      <c r="AA6280">
        <v>2755173.8539999998</v>
      </c>
      <c r="AB6280">
        <v>49896</v>
      </c>
      <c r="AC6280">
        <v>48906</v>
      </c>
      <c r="AD6280">
        <v>25786</v>
      </c>
      <c r="AE6280">
        <v>50271</v>
      </c>
      <c r="AF6280">
        <v>15870</v>
      </c>
      <c r="AG6280">
        <v>15619</v>
      </c>
      <c r="AH6280">
        <v>9881</v>
      </c>
      <c r="AI6280">
        <v>16060</v>
      </c>
      <c r="AJ6280">
        <v>34026</v>
      </c>
      <c r="AK6280">
        <v>33287</v>
      </c>
      <c r="AL6280">
        <v>15905</v>
      </c>
      <c r="AM6280">
        <v>34211</v>
      </c>
    </row>
    <row r="6281" spans="1:39" x14ac:dyDescent="0.15">
      <c r="A6281" t="s">
        <v>215</v>
      </c>
      <c r="B6281">
        <v>70</v>
      </c>
      <c r="C6281">
        <v>1</v>
      </c>
      <c r="D6281">
        <v>1</v>
      </c>
      <c r="E6281" t="s">
        <v>31</v>
      </c>
      <c r="F6281" t="s">
        <v>28</v>
      </c>
      <c r="G6281">
        <v>46</v>
      </c>
      <c r="H6281">
        <v>133</v>
      </c>
      <c r="I6281">
        <v>271</v>
      </c>
      <c r="J6281">
        <v>12811.26</v>
      </c>
      <c r="K6281">
        <v>10448.14</v>
      </c>
      <c r="L6281">
        <v>8550.8700000000008</v>
      </c>
      <c r="M6281">
        <v>4295.1827999999996</v>
      </c>
      <c r="N6281">
        <v>24</v>
      </c>
      <c r="O6281">
        <v>67</v>
      </c>
      <c r="P6281">
        <v>159</v>
      </c>
      <c r="Q6281">
        <v>7070.97</v>
      </c>
      <c r="R6281">
        <v>5564.87</v>
      </c>
      <c r="S6281">
        <v>3977.88</v>
      </c>
      <c r="T6281">
        <v>2597.6406000000002</v>
      </c>
      <c r="U6281">
        <v>22</v>
      </c>
      <c r="V6281">
        <v>66</v>
      </c>
      <c r="W6281">
        <v>112</v>
      </c>
      <c r="X6281">
        <v>5740.29</v>
      </c>
      <c r="Y6281">
        <v>4883.2700000000004</v>
      </c>
      <c r="Z6281">
        <v>4572.99</v>
      </c>
      <c r="AA6281">
        <v>1697.5422000000001</v>
      </c>
      <c r="AB6281">
        <v>41</v>
      </c>
      <c r="AC6281">
        <v>45</v>
      </c>
      <c r="AD6281">
        <v>11</v>
      </c>
      <c r="AE6281">
        <v>46</v>
      </c>
      <c r="AF6281">
        <v>23</v>
      </c>
      <c r="AG6281">
        <v>24</v>
      </c>
      <c r="AH6281">
        <v>7</v>
      </c>
      <c r="AI6281">
        <v>24</v>
      </c>
      <c r="AJ6281">
        <v>18</v>
      </c>
      <c r="AK6281">
        <v>21</v>
      </c>
      <c r="AL6281">
        <v>4</v>
      </c>
      <c r="AM6281">
        <v>22</v>
      </c>
    </row>
    <row r="6282" spans="1:39" x14ac:dyDescent="0.15">
      <c r="A6282" t="s">
        <v>215</v>
      </c>
      <c r="B6282">
        <v>70</v>
      </c>
      <c r="C6282">
        <v>1</v>
      </c>
      <c r="D6282">
        <v>1</v>
      </c>
      <c r="E6282" t="s">
        <v>31</v>
      </c>
      <c r="F6282" t="s">
        <v>29</v>
      </c>
      <c r="G6282">
        <v>103</v>
      </c>
      <c r="H6282">
        <v>312</v>
      </c>
      <c r="I6282">
        <v>680</v>
      </c>
      <c r="J6282">
        <v>31697.1</v>
      </c>
      <c r="K6282">
        <v>25500.34</v>
      </c>
      <c r="L6282">
        <v>22650.99</v>
      </c>
      <c r="M6282">
        <v>10384.301799999999</v>
      </c>
      <c r="N6282">
        <v>33</v>
      </c>
      <c r="O6282">
        <v>99</v>
      </c>
      <c r="P6282">
        <v>265</v>
      </c>
      <c r="Q6282">
        <v>10998.01</v>
      </c>
      <c r="R6282">
        <v>8436.85</v>
      </c>
      <c r="S6282">
        <v>6664.8</v>
      </c>
      <c r="T6282">
        <v>4352.8933999999999</v>
      </c>
      <c r="U6282">
        <v>70</v>
      </c>
      <c r="V6282">
        <v>213</v>
      </c>
      <c r="W6282">
        <v>415</v>
      </c>
      <c r="X6282">
        <v>20699.09</v>
      </c>
      <c r="Y6282">
        <v>17063.490000000002</v>
      </c>
      <c r="Z6282">
        <v>15986.19</v>
      </c>
      <c r="AA6282">
        <v>6031.4084000000003</v>
      </c>
      <c r="AB6282">
        <v>96</v>
      </c>
      <c r="AC6282">
        <v>100</v>
      </c>
      <c r="AD6282">
        <v>40</v>
      </c>
      <c r="AE6282">
        <v>101</v>
      </c>
      <c r="AF6282">
        <v>32</v>
      </c>
      <c r="AG6282">
        <v>32</v>
      </c>
      <c r="AH6282">
        <v>18</v>
      </c>
      <c r="AI6282">
        <v>32</v>
      </c>
      <c r="AJ6282">
        <v>64</v>
      </c>
      <c r="AK6282">
        <v>68</v>
      </c>
      <c r="AL6282">
        <v>22</v>
      </c>
      <c r="AM6282">
        <v>69</v>
      </c>
    </row>
    <row r="6283" spans="1:39" x14ac:dyDescent="0.15">
      <c r="A6283" t="s">
        <v>215</v>
      </c>
      <c r="B6283">
        <v>70</v>
      </c>
      <c r="C6283">
        <v>1</v>
      </c>
      <c r="D6283">
        <v>1</v>
      </c>
      <c r="E6283" t="s">
        <v>32</v>
      </c>
      <c r="F6283" t="s">
        <v>28</v>
      </c>
      <c r="G6283">
        <v>1596</v>
      </c>
      <c r="H6283">
        <v>3026</v>
      </c>
      <c r="I6283">
        <v>8142</v>
      </c>
      <c r="J6283">
        <v>446815.31</v>
      </c>
      <c r="K6283">
        <v>350487.71</v>
      </c>
      <c r="L6283">
        <v>316313.12</v>
      </c>
      <c r="M6283">
        <v>126246.00079999999</v>
      </c>
      <c r="N6283">
        <v>467</v>
      </c>
      <c r="O6283">
        <v>798</v>
      </c>
      <c r="P6283">
        <v>2370</v>
      </c>
      <c r="Q6283">
        <v>125866.14</v>
      </c>
      <c r="R6283">
        <v>100013.33</v>
      </c>
      <c r="S6283">
        <v>76166.11</v>
      </c>
      <c r="T6283">
        <v>39112.468200000003</v>
      </c>
      <c r="U6283">
        <v>1129</v>
      </c>
      <c r="V6283">
        <v>2228</v>
      </c>
      <c r="W6283">
        <v>5772</v>
      </c>
      <c r="X6283">
        <v>320949.17</v>
      </c>
      <c r="Y6283">
        <v>250474.38</v>
      </c>
      <c r="Z6283">
        <v>240147.01</v>
      </c>
      <c r="AA6283">
        <v>87133.532600000006</v>
      </c>
      <c r="AB6283">
        <v>1549</v>
      </c>
      <c r="AC6283">
        <v>1353</v>
      </c>
      <c r="AD6283">
        <v>459</v>
      </c>
      <c r="AE6283">
        <v>1374</v>
      </c>
      <c r="AF6283">
        <v>453</v>
      </c>
      <c r="AG6283">
        <v>395</v>
      </c>
      <c r="AH6283">
        <v>156</v>
      </c>
      <c r="AI6283">
        <v>441</v>
      </c>
      <c r="AJ6283">
        <v>1096</v>
      </c>
      <c r="AK6283">
        <v>958</v>
      </c>
      <c r="AL6283">
        <v>303</v>
      </c>
      <c r="AM6283">
        <v>933</v>
      </c>
    </row>
    <row r="6284" spans="1:39" x14ac:dyDescent="0.15">
      <c r="A6284" t="s">
        <v>215</v>
      </c>
      <c r="B6284">
        <v>70</v>
      </c>
      <c r="C6284">
        <v>1</v>
      </c>
      <c r="D6284">
        <v>1</v>
      </c>
      <c r="E6284" t="s">
        <v>32</v>
      </c>
      <c r="F6284" t="s">
        <v>29</v>
      </c>
      <c r="G6284">
        <v>3801</v>
      </c>
      <c r="H6284">
        <v>9594</v>
      </c>
      <c r="I6284">
        <v>22283</v>
      </c>
      <c r="J6284">
        <v>1193423.54</v>
      </c>
      <c r="K6284">
        <v>929129.73</v>
      </c>
      <c r="L6284">
        <v>864760.08</v>
      </c>
      <c r="M6284">
        <v>342793.0503</v>
      </c>
      <c r="N6284">
        <v>931</v>
      </c>
      <c r="O6284">
        <v>2251</v>
      </c>
      <c r="P6284">
        <v>5632</v>
      </c>
      <c r="Q6284">
        <v>284573.39</v>
      </c>
      <c r="R6284">
        <v>221708.86</v>
      </c>
      <c r="S6284">
        <v>181925.67</v>
      </c>
      <c r="T6284">
        <v>92102.33</v>
      </c>
      <c r="U6284">
        <v>2870</v>
      </c>
      <c r="V6284">
        <v>7343</v>
      </c>
      <c r="W6284">
        <v>16651</v>
      </c>
      <c r="X6284">
        <v>908850.15</v>
      </c>
      <c r="Y6284">
        <v>707420.87</v>
      </c>
      <c r="Z6284">
        <v>682834.41</v>
      </c>
      <c r="AA6284">
        <v>250690.72029999999</v>
      </c>
      <c r="AB6284">
        <v>3722</v>
      </c>
      <c r="AC6284">
        <v>3510</v>
      </c>
      <c r="AD6284">
        <v>1918</v>
      </c>
      <c r="AE6284">
        <v>3551</v>
      </c>
      <c r="AF6284">
        <v>910</v>
      </c>
      <c r="AG6284">
        <v>823</v>
      </c>
      <c r="AH6284">
        <v>496</v>
      </c>
      <c r="AI6284">
        <v>884</v>
      </c>
      <c r="AJ6284">
        <v>2812</v>
      </c>
      <c r="AK6284">
        <v>2687</v>
      </c>
      <c r="AL6284">
        <v>1422</v>
      </c>
      <c r="AM6284">
        <v>2667</v>
      </c>
    </row>
    <row r="6285" spans="1:39" x14ac:dyDescent="0.15">
      <c r="A6285" t="s">
        <v>215</v>
      </c>
      <c r="B6285">
        <v>70</v>
      </c>
      <c r="C6285">
        <v>1</v>
      </c>
      <c r="D6285">
        <v>2</v>
      </c>
      <c r="E6285" t="s">
        <v>28</v>
      </c>
      <c r="F6285" t="s">
        <v>28</v>
      </c>
      <c r="G6285">
        <v>61296</v>
      </c>
      <c r="H6285">
        <v>87532</v>
      </c>
      <c r="I6285">
        <v>237451</v>
      </c>
      <c r="J6285">
        <v>13559210.09</v>
      </c>
      <c r="K6285">
        <v>11365549.619999999</v>
      </c>
      <c r="L6285">
        <v>9876987.4000000004</v>
      </c>
      <c r="M6285">
        <v>3889828.3654</v>
      </c>
      <c r="N6285">
        <v>23468</v>
      </c>
      <c r="O6285">
        <v>32209</v>
      </c>
      <c r="P6285">
        <v>96528</v>
      </c>
      <c r="Q6285">
        <v>5398039.6200000001</v>
      </c>
      <c r="R6285">
        <v>4381901.72</v>
      </c>
      <c r="S6285">
        <v>3229967.96</v>
      </c>
      <c r="T6285">
        <v>1703473.9242</v>
      </c>
      <c r="U6285">
        <v>37828</v>
      </c>
      <c r="V6285">
        <v>55323</v>
      </c>
      <c r="W6285">
        <v>140923</v>
      </c>
      <c r="X6285">
        <v>8161170.4699999997</v>
      </c>
      <c r="Y6285">
        <v>6983647.9000000004</v>
      </c>
      <c r="Z6285">
        <v>6647019.4400000004</v>
      </c>
      <c r="AA6285">
        <v>2186354.4411999998</v>
      </c>
      <c r="AB6285">
        <v>58098</v>
      </c>
      <c r="AC6285">
        <v>49754</v>
      </c>
      <c r="AD6285">
        <v>13887</v>
      </c>
      <c r="AE6285">
        <v>49236</v>
      </c>
      <c r="AF6285">
        <v>22143</v>
      </c>
      <c r="AG6285">
        <v>22106</v>
      </c>
      <c r="AH6285">
        <v>7772</v>
      </c>
      <c r="AI6285">
        <v>20575</v>
      </c>
      <c r="AJ6285">
        <v>35955</v>
      </c>
      <c r="AK6285">
        <v>27648</v>
      </c>
      <c r="AL6285">
        <v>6115</v>
      </c>
      <c r="AM6285">
        <v>28661</v>
      </c>
    </row>
    <row r="6286" spans="1:39" x14ac:dyDescent="0.15">
      <c r="A6286" t="s">
        <v>215</v>
      </c>
      <c r="B6286">
        <v>70</v>
      </c>
      <c r="C6286">
        <v>1</v>
      </c>
      <c r="D6286">
        <v>2</v>
      </c>
      <c r="E6286" t="s">
        <v>28</v>
      </c>
      <c r="F6286" t="s">
        <v>29</v>
      </c>
      <c r="G6286">
        <v>58275</v>
      </c>
      <c r="H6286">
        <v>98819</v>
      </c>
      <c r="I6286">
        <v>251608</v>
      </c>
      <c r="J6286">
        <v>14126165.029999999</v>
      </c>
      <c r="K6286">
        <v>11651771.439999999</v>
      </c>
      <c r="L6286">
        <v>10259800.140000001</v>
      </c>
      <c r="M6286">
        <v>4082557.2259999998</v>
      </c>
      <c r="N6286">
        <v>24438</v>
      </c>
      <c r="O6286">
        <v>39253</v>
      </c>
      <c r="P6286">
        <v>111244</v>
      </c>
      <c r="Q6286">
        <v>6130193.0300000003</v>
      </c>
      <c r="R6286">
        <v>4911741.93</v>
      </c>
      <c r="S6286">
        <v>3823810.04</v>
      </c>
      <c r="T6286">
        <v>1924180.7583999999</v>
      </c>
      <c r="U6286">
        <v>33837</v>
      </c>
      <c r="V6286">
        <v>59566</v>
      </c>
      <c r="W6286">
        <v>140364</v>
      </c>
      <c r="X6286">
        <v>7995972</v>
      </c>
      <c r="Y6286">
        <v>6740029.5099999998</v>
      </c>
      <c r="Z6286">
        <v>6435990.0999999996</v>
      </c>
      <c r="AA6286">
        <v>2158376.4676000001</v>
      </c>
      <c r="AB6286">
        <v>56304</v>
      </c>
      <c r="AC6286">
        <v>53918</v>
      </c>
      <c r="AD6286">
        <v>25881</v>
      </c>
      <c r="AE6286">
        <v>52291</v>
      </c>
      <c r="AF6286">
        <v>23606</v>
      </c>
      <c r="AG6286">
        <v>23344</v>
      </c>
      <c r="AH6286">
        <v>12372</v>
      </c>
      <c r="AI6286">
        <v>22665</v>
      </c>
      <c r="AJ6286">
        <v>32698</v>
      </c>
      <c r="AK6286">
        <v>30574</v>
      </c>
      <c r="AL6286">
        <v>13509</v>
      </c>
      <c r="AM6286">
        <v>29626</v>
      </c>
    </row>
    <row r="6287" spans="1:39" x14ac:dyDescent="0.15">
      <c r="A6287" t="s">
        <v>215</v>
      </c>
      <c r="B6287">
        <v>70</v>
      </c>
      <c r="C6287">
        <v>1</v>
      </c>
      <c r="D6287">
        <v>2</v>
      </c>
      <c r="E6287" t="s">
        <v>30</v>
      </c>
      <c r="F6287" t="s">
        <v>28</v>
      </c>
      <c r="G6287">
        <v>7430</v>
      </c>
      <c r="H6287">
        <v>10630</v>
      </c>
      <c r="I6287">
        <v>28994</v>
      </c>
      <c r="J6287">
        <v>1654158.69</v>
      </c>
      <c r="K6287">
        <v>1385053.86</v>
      </c>
      <c r="L6287">
        <v>1204668.05</v>
      </c>
      <c r="M6287">
        <v>469929.79509999999</v>
      </c>
      <c r="N6287">
        <v>2532</v>
      </c>
      <c r="O6287">
        <v>3466</v>
      </c>
      <c r="P6287">
        <v>10509</v>
      </c>
      <c r="Q6287">
        <v>586562.56000000006</v>
      </c>
      <c r="R6287">
        <v>474706.11</v>
      </c>
      <c r="S6287">
        <v>338121.84</v>
      </c>
      <c r="T6287">
        <v>184547.23980000001</v>
      </c>
      <c r="U6287">
        <v>4898</v>
      </c>
      <c r="V6287">
        <v>7164</v>
      </c>
      <c r="W6287">
        <v>18485</v>
      </c>
      <c r="X6287">
        <v>1067596.1299999999</v>
      </c>
      <c r="Y6287">
        <v>910347.75</v>
      </c>
      <c r="Z6287">
        <v>866546.21</v>
      </c>
      <c r="AA6287">
        <v>285382.55530000001</v>
      </c>
      <c r="AB6287">
        <v>6893</v>
      </c>
      <c r="AC6287">
        <v>6336</v>
      </c>
      <c r="AD6287">
        <v>1508</v>
      </c>
      <c r="AE6287">
        <v>7212</v>
      </c>
      <c r="AF6287">
        <v>2326</v>
      </c>
      <c r="AG6287">
        <v>2401</v>
      </c>
      <c r="AH6287">
        <v>799</v>
      </c>
      <c r="AI6287">
        <v>2473</v>
      </c>
      <c r="AJ6287">
        <v>4567</v>
      </c>
      <c r="AK6287">
        <v>3935</v>
      </c>
      <c r="AL6287">
        <v>709</v>
      </c>
      <c r="AM6287">
        <v>4739</v>
      </c>
    </row>
    <row r="6288" spans="1:39" x14ac:dyDescent="0.15">
      <c r="A6288" t="s">
        <v>215</v>
      </c>
      <c r="B6288">
        <v>70</v>
      </c>
      <c r="C6288">
        <v>1</v>
      </c>
      <c r="D6288">
        <v>2</v>
      </c>
      <c r="E6288" t="s">
        <v>30</v>
      </c>
      <c r="F6288" t="s">
        <v>29</v>
      </c>
      <c r="G6288">
        <v>6400</v>
      </c>
      <c r="H6288">
        <v>11065</v>
      </c>
      <c r="I6288">
        <v>27797</v>
      </c>
      <c r="J6288">
        <v>1565677.68</v>
      </c>
      <c r="K6288">
        <v>1291677.33</v>
      </c>
      <c r="L6288">
        <v>1130924.2</v>
      </c>
      <c r="M6288">
        <v>448926.17290000001</v>
      </c>
      <c r="N6288">
        <v>2471</v>
      </c>
      <c r="O6288">
        <v>4015</v>
      </c>
      <c r="P6288">
        <v>11296</v>
      </c>
      <c r="Q6288">
        <v>625275.43999999994</v>
      </c>
      <c r="R6288">
        <v>500084.78</v>
      </c>
      <c r="S6288">
        <v>378947.42</v>
      </c>
      <c r="T6288">
        <v>195059.33439999999</v>
      </c>
      <c r="U6288">
        <v>3929</v>
      </c>
      <c r="V6288">
        <v>7050</v>
      </c>
      <c r="W6288">
        <v>16501</v>
      </c>
      <c r="X6288">
        <v>940402.24</v>
      </c>
      <c r="Y6288">
        <v>791592.55</v>
      </c>
      <c r="Z6288">
        <v>751976.78</v>
      </c>
      <c r="AA6288">
        <v>253866.83850000001</v>
      </c>
      <c r="AB6288">
        <v>6086</v>
      </c>
      <c r="AC6288">
        <v>5993</v>
      </c>
      <c r="AD6288">
        <v>2552</v>
      </c>
      <c r="AE6288">
        <v>6248</v>
      </c>
      <c r="AF6288">
        <v>2355</v>
      </c>
      <c r="AG6288">
        <v>2378</v>
      </c>
      <c r="AH6288">
        <v>1182</v>
      </c>
      <c r="AI6288">
        <v>2417</v>
      </c>
      <c r="AJ6288">
        <v>3731</v>
      </c>
      <c r="AK6288">
        <v>3615</v>
      </c>
      <c r="AL6288">
        <v>1370</v>
      </c>
      <c r="AM6288">
        <v>3831</v>
      </c>
    </row>
    <row r="6289" spans="1:39" x14ac:dyDescent="0.15">
      <c r="A6289" t="s">
        <v>215</v>
      </c>
      <c r="B6289">
        <v>70</v>
      </c>
      <c r="C6289">
        <v>1</v>
      </c>
      <c r="D6289">
        <v>2</v>
      </c>
      <c r="E6289" t="s">
        <v>29</v>
      </c>
      <c r="F6289" t="s">
        <v>28</v>
      </c>
      <c r="G6289">
        <v>19472</v>
      </c>
      <c r="H6289">
        <v>29950</v>
      </c>
      <c r="I6289">
        <v>83218</v>
      </c>
      <c r="J6289">
        <v>4716773.2699999996</v>
      </c>
      <c r="K6289">
        <v>3761919.43</v>
      </c>
      <c r="L6289">
        <v>3325783.8</v>
      </c>
      <c r="M6289">
        <v>1353655.2082</v>
      </c>
      <c r="N6289">
        <v>6243</v>
      </c>
      <c r="O6289">
        <v>8767</v>
      </c>
      <c r="P6289">
        <v>27708</v>
      </c>
      <c r="Q6289">
        <v>1537264.53</v>
      </c>
      <c r="R6289">
        <v>1193580.97</v>
      </c>
      <c r="S6289">
        <v>883391.64</v>
      </c>
      <c r="T6289">
        <v>491466.90850000002</v>
      </c>
      <c r="U6289">
        <v>13229</v>
      </c>
      <c r="V6289">
        <v>21183</v>
      </c>
      <c r="W6289">
        <v>55510</v>
      </c>
      <c r="X6289">
        <v>3179508.74</v>
      </c>
      <c r="Y6289">
        <v>2568338.46</v>
      </c>
      <c r="Z6289">
        <v>2442392.16</v>
      </c>
      <c r="AA6289">
        <v>862188.29969999997</v>
      </c>
      <c r="AB6289">
        <v>18442</v>
      </c>
      <c r="AC6289">
        <v>17303</v>
      </c>
      <c r="AD6289">
        <v>4880</v>
      </c>
      <c r="AE6289">
        <v>18762</v>
      </c>
      <c r="AF6289">
        <v>5916</v>
      </c>
      <c r="AG6289">
        <v>5824</v>
      </c>
      <c r="AH6289">
        <v>2190</v>
      </c>
      <c r="AI6289">
        <v>6065</v>
      </c>
      <c r="AJ6289">
        <v>12526</v>
      </c>
      <c r="AK6289">
        <v>11479</v>
      </c>
      <c r="AL6289">
        <v>2690</v>
      </c>
      <c r="AM6289">
        <v>12697</v>
      </c>
    </row>
    <row r="6290" spans="1:39" x14ac:dyDescent="0.15">
      <c r="A6290" t="s">
        <v>215</v>
      </c>
      <c r="B6290">
        <v>70</v>
      </c>
      <c r="C6290">
        <v>1</v>
      </c>
      <c r="D6290">
        <v>2</v>
      </c>
      <c r="E6290" t="s">
        <v>29</v>
      </c>
      <c r="F6290" t="s">
        <v>29</v>
      </c>
      <c r="G6290">
        <v>28855</v>
      </c>
      <c r="H6290">
        <v>51672</v>
      </c>
      <c r="I6290">
        <v>136010</v>
      </c>
      <c r="J6290">
        <v>7624018.9699999997</v>
      </c>
      <c r="K6290">
        <v>5980686.7400000002</v>
      </c>
      <c r="L6290">
        <v>5370797.6299999999</v>
      </c>
      <c r="M6290">
        <v>2192701.9937</v>
      </c>
      <c r="N6290">
        <v>9348</v>
      </c>
      <c r="O6290">
        <v>15150</v>
      </c>
      <c r="P6290">
        <v>45902</v>
      </c>
      <c r="Q6290">
        <v>2499248.2799999998</v>
      </c>
      <c r="R6290">
        <v>1912901.65</v>
      </c>
      <c r="S6290">
        <v>1489648.07</v>
      </c>
      <c r="T6290">
        <v>800417.08030000003</v>
      </c>
      <c r="U6290">
        <v>19507</v>
      </c>
      <c r="V6290">
        <v>36522</v>
      </c>
      <c r="W6290">
        <v>90108</v>
      </c>
      <c r="X6290">
        <v>5124770.6900000004</v>
      </c>
      <c r="Y6290">
        <v>4067785.09</v>
      </c>
      <c r="Z6290">
        <v>3881149.56</v>
      </c>
      <c r="AA6290">
        <v>1392284.9134</v>
      </c>
      <c r="AB6290">
        <v>27705</v>
      </c>
      <c r="AC6290">
        <v>27010</v>
      </c>
      <c r="AD6290">
        <v>12758</v>
      </c>
      <c r="AE6290">
        <v>28150</v>
      </c>
      <c r="AF6290">
        <v>9013</v>
      </c>
      <c r="AG6290">
        <v>8775</v>
      </c>
      <c r="AH6290">
        <v>4952</v>
      </c>
      <c r="AI6290">
        <v>9110</v>
      </c>
      <c r="AJ6290">
        <v>18692</v>
      </c>
      <c r="AK6290">
        <v>18235</v>
      </c>
      <c r="AL6290">
        <v>7806</v>
      </c>
      <c r="AM6290">
        <v>19040</v>
      </c>
    </row>
    <row r="6291" spans="1:39" x14ac:dyDescent="0.15">
      <c r="A6291" t="s">
        <v>215</v>
      </c>
      <c r="B6291">
        <v>70</v>
      </c>
      <c r="C6291">
        <v>1</v>
      </c>
      <c r="D6291">
        <v>2</v>
      </c>
      <c r="E6291" t="s">
        <v>31</v>
      </c>
      <c r="F6291" t="s">
        <v>28</v>
      </c>
      <c r="G6291">
        <v>9</v>
      </c>
      <c r="H6291">
        <v>22</v>
      </c>
      <c r="I6291">
        <v>48</v>
      </c>
      <c r="J6291">
        <v>2500.83</v>
      </c>
      <c r="K6291">
        <v>2047.87</v>
      </c>
      <c r="L6291">
        <v>1567.28</v>
      </c>
      <c r="M6291">
        <v>690.84209999999996</v>
      </c>
      <c r="N6291">
        <v>5</v>
      </c>
      <c r="O6291">
        <v>11</v>
      </c>
      <c r="P6291">
        <v>28</v>
      </c>
      <c r="Q6291">
        <v>1387.91</v>
      </c>
      <c r="R6291">
        <v>1117.6400000000001</v>
      </c>
      <c r="S6291">
        <v>677.04</v>
      </c>
      <c r="T6291">
        <v>360.41210000000001</v>
      </c>
      <c r="U6291">
        <v>4</v>
      </c>
      <c r="V6291">
        <v>11</v>
      </c>
      <c r="W6291">
        <v>20</v>
      </c>
      <c r="X6291">
        <v>1112.92</v>
      </c>
      <c r="Y6291">
        <v>930.23</v>
      </c>
      <c r="Z6291">
        <v>890.24</v>
      </c>
      <c r="AA6291">
        <v>330.43</v>
      </c>
      <c r="AB6291">
        <v>9</v>
      </c>
      <c r="AC6291">
        <v>7</v>
      </c>
      <c r="AD6291">
        <v>1</v>
      </c>
      <c r="AE6291">
        <v>9</v>
      </c>
      <c r="AF6291">
        <v>5</v>
      </c>
      <c r="AG6291">
        <v>3</v>
      </c>
      <c r="AH6291">
        <v>1</v>
      </c>
      <c r="AI6291">
        <v>5</v>
      </c>
      <c r="AJ6291">
        <v>4</v>
      </c>
      <c r="AK6291">
        <v>4</v>
      </c>
      <c r="AL6291">
        <v>0</v>
      </c>
      <c r="AM6291">
        <v>4</v>
      </c>
    </row>
    <row r="6292" spans="1:39" x14ac:dyDescent="0.15">
      <c r="A6292" t="s">
        <v>215</v>
      </c>
      <c r="B6292">
        <v>70</v>
      </c>
      <c r="C6292">
        <v>1</v>
      </c>
      <c r="D6292">
        <v>2</v>
      </c>
      <c r="E6292" t="s">
        <v>31</v>
      </c>
      <c r="F6292" t="s">
        <v>29</v>
      </c>
      <c r="G6292">
        <v>25</v>
      </c>
      <c r="H6292">
        <v>73</v>
      </c>
      <c r="I6292">
        <v>135</v>
      </c>
      <c r="J6292">
        <v>7881.5</v>
      </c>
      <c r="K6292">
        <v>6133.47</v>
      </c>
      <c r="L6292">
        <v>4706.74</v>
      </c>
      <c r="M6292">
        <v>2221.92</v>
      </c>
      <c r="N6292">
        <v>11</v>
      </c>
      <c r="O6292">
        <v>31</v>
      </c>
      <c r="P6292">
        <v>66</v>
      </c>
      <c r="Q6292">
        <v>3619.67</v>
      </c>
      <c r="R6292">
        <v>2598.4899999999998</v>
      </c>
      <c r="S6292">
        <v>1412.48</v>
      </c>
      <c r="T6292">
        <v>1130.9655</v>
      </c>
      <c r="U6292">
        <v>14</v>
      </c>
      <c r="V6292">
        <v>42</v>
      </c>
      <c r="W6292">
        <v>69</v>
      </c>
      <c r="X6292">
        <v>4261.83</v>
      </c>
      <c r="Y6292">
        <v>3534.98</v>
      </c>
      <c r="Z6292">
        <v>3294.26</v>
      </c>
      <c r="AA6292">
        <v>1090.9545000000001</v>
      </c>
      <c r="AB6292">
        <v>21</v>
      </c>
      <c r="AC6292">
        <v>24</v>
      </c>
      <c r="AD6292">
        <v>11</v>
      </c>
      <c r="AE6292">
        <v>25</v>
      </c>
      <c r="AF6292">
        <v>10</v>
      </c>
      <c r="AG6292">
        <v>11</v>
      </c>
      <c r="AH6292">
        <v>7</v>
      </c>
      <c r="AI6292">
        <v>11</v>
      </c>
      <c r="AJ6292">
        <v>11</v>
      </c>
      <c r="AK6292">
        <v>13</v>
      </c>
      <c r="AL6292">
        <v>4</v>
      </c>
      <c r="AM6292">
        <v>14</v>
      </c>
    </row>
    <row r="6293" spans="1:39" x14ac:dyDescent="0.15">
      <c r="A6293" t="s">
        <v>215</v>
      </c>
      <c r="B6293">
        <v>70</v>
      </c>
      <c r="C6293">
        <v>1</v>
      </c>
      <c r="D6293">
        <v>2</v>
      </c>
      <c r="E6293" t="s">
        <v>32</v>
      </c>
      <c r="F6293" t="s">
        <v>28</v>
      </c>
      <c r="G6293">
        <v>3867</v>
      </c>
      <c r="H6293">
        <v>6166</v>
      </c>
      <c r="I6293">
        <v>18383</v>
      </c>
      <c r="J6293">
        <v>1071725.21</v>
      </c>
      <c r="K6293">
        <v>817225.14</v>
      </c>
      <c r="L6293">
        <v>745199.43</v>
      </c>
      <c r="M6293">
        <v>294422.1482</v>
      </c>
      <c r="N6293">
        <v>839</v>
      </c>
      <c r="O6293">
        <v>1239</v>
      </c>
      <c r="P6293">
        <v>3887</v>
      </c>
      <c r="Q6293">
        <v>232172.56</v>
      </c>
      <c r="R6293">
        <v>173349.55</v>
      </c>
      <c r="S6293">
        <v>127458.14</v>
      </c>
      <c r="T6293">
        <v>68097.652000000002</v>
      </c>
      <c r="U6293">
        <v>3028</v>
      </c>
      <c r="V6293">
        <v>4927</v>
      </c>
      <c r="W6293">
        <v>14496</v>
      </c>
      <c r="X6293">
        <v>839552.65</v>
      </c>
      <c r="Y6293">
        <v>643875.59</v>
      </c>
      <c r="Z6293">
        <v>617741.29</v>
      </c>
      <c r="AA6293">
        <v>226324.49619999999</v>
      </c>
      <c r="AB6293">
        <v>3685</v>
      </c>
      <c r="AC6293">
        <v>2994</v>
      </c>
      <c r="AD6293">
        <v>820</v>
      </c>
      <c r="AE6293">
        <v>3215</v>
      </c>
      <c r="AF6293">
        <v>803</v>
      </c>
      <c r="AG6293">
        <v>683</v>
      </c>
      <c r="AH6293">
        <v>240</v>
      </c>
      <c r="AI6293">
        <v>781</v>
      </c>
      <c r="AJ6293">
        <v>2882</v>
      </c>
      <c r="AK6293">
        <v>2311</v>
      </c>
      <c r="AL6293">
        <v>580</v>
      </c>
      <c r="AM6293">
        <v>2434</v>
      </c>
    </row>
    <row r="6294" spans="1:39" x14ac:dyDescent="0.15">
      <c r="A6294" t="s">
        <v>215</v>
      </c>
      <c r="B6294">
        <v>70</v>
      </c>
      <c r="C6294">
        <v>1</v>
      </c>
      <c r="D6294">
        <v>2</v>
      </c>
      <c r="E6294" t="s">
        <v>32</v>
      </c>
      <c r="F6294" t="s">
        <v>29</v>
      </c>
      <c r="G6294">
        <v>5282</v>
      </c>
      <c r="H6294">
        <v>10394</v>
      </c>
      <c r="I6294">
        <v>27869</v>
      </c>
      <c r="J6294">
        <v>1587427.89</v>
      </c>
      <c r="K6294">
        <v>1196928.0900000001</v>
      </c>
      <c r="L6294">
        <v>1109998.52</v>
      </c>
      <c r="M6294">
        <v>444754.3971</v>
      </c>
      <c r="N6294">
        <v>1185</v>
      </c>
      <c r="O6294">
        <v>2236</v>
      </c>
      <c r="P6294">
        <v>6138</v>
      </c>
      <c r="Q6294">
        <v>350313.36</v>
      </c>
      <c r="R6294">
        <v>260806.43</v>
      </c>
      <c r="S6294">
        <v>208980.27</v>
      </c>
      <c r="T6294">
        <v>107307.69010000001</v>
      </c>
      <c r="U6294">
        <v>4097</v>
      </c>
      <c r="V6294">
        <v>8158</v>
      </c>
      <c r="W6294">
        <v>21731</v>
      </c>
      <c r="X6294">
        <v>1237114.53</v>
      </c>
      <c r="Y6294">
        <v>936121.66</v>
      </c>
      <c r="Z6294">
        <v>901018.25</v>
      </c>
      <c r="AA6294">
        <v>337446.70699999999</v>
      </c>
      <c r="AB6294">
        <v>5139</v>
      </c>
      <c r="AC6294">
        <v>4729</v>
      </c>
      <c r="AD6294">
        <v>2444</v>
      </c>
      <c r="AE6294">
        <v>4822</v>
      </c>
      <c r="AF6294">
        <v>1159</v>
      </c>
      <c r="AG6294">
        <v>1008</v>
      </c>
      <c r="AH6294">
        <v>583</v>
      </c>
      <c r="AI6294">
        <v>1145</v>
      </c>
      <c r="AJ6294">
        <v>3980</v>
      </c>
      <c r="AK6294">
        <v>3721</v>
      </c>
      <c r="AL6294">
        <v>1861</v>
      </c>
      <c r="AM6294">
        <v>3677</v>
      </c>
    </row>
    <row r="6295" spans="1:39" x14ac:dyDescent="0.15">
      <c r="A6295" t="s">
        <v>215</v>
      </c>
      <c r="B6295">
        <v>70</v>
      </c>
      <c r="C6295">
        <v>2</v>
      </c>
      <c r="D6295">
        <v>0</v>
      </c>
      <c r="E6295" t="s">
        <v>28</v>
      </c>
      <c r="F6295" t="s">
        <v>28</v>
      </c>
      <c r="G6295">
        <v>4114</v>
      </c>
      <c r="H6295">
        <v>10268</v>
      </c>
      <c r="I6295">
        <v>21692</v>
      </c>
      <c r="J6295">
        <v>1135611.33</v>
      </c>
      <c r="K6295">
        <v>901193.89</v>
      </c>
      <c r="L6295">
        <v>703265.72</v>
      </c>
      <c r="M6295">
        <v>352554.53970000002</v>
      </c>
      <c r="N6295">
        <v>4114</v>
      </c>
      <c r="O6295">
        <v>4950</v>
      </c>
      <c r="P6295">
        <v>12014</v>
      </c>
      <c r="Q6295">
        <v>604534.27</v>
      </c>
      <c r="R6295">
        <v>460483.79</v>
      </c>
      <c r="S6295">
        <v>291313.63</v>
      </c>
      <c r="T6295">
        <v>201270.13740000001</v>
      </c>
      <c r="U6295">
        <v>4114</v>
      </c>
      <c r="V6295">
        <v>5318</v>
      </c>
      <c r="W6295">
        <v>9678</v>
      </c>
      <c r="X6295">
        <v>531077.06000000006</v>
      </c>
      <c r="Y6295">
        <v>440710.1</v>
      </c>
      <c r="Z6295">
        <v>411952.09</v>
      </c>
      <c r="AA6295">
        <v>151284.40229999999</v>
      </c>
      <c r="AB6295">
        <v>4022</v>
      </c>
      <c r="AC6295">
        <v>3972</v>
      </c>
      <c r="AD6295">
        <v>1760</v>
      </c>
      <c r="AE6295">
        <v>2998</v>
      </c>
      <c r="AF6295">
        <v>4022</v>
      </c>
      <c r="AG6295">
        <v>3972</v>
      </c>
      <c r="AH6295">
        <v>1760</v>
      </c>
      <c r="AI6295">
        <v>2998</v>
      </c>
      <c r="AJ6295">
        <v>4022</v>
      </c>
      <c r="AK6295">
        <v>3972</v>
      </c>
      <c r="AL6295">
        <v>1760</v>
      </c>
      <c r="AM6295">
        <v>2998</v>
      </c>
    </row>
    <row r="6296" spans="1:39" x14ac:dyDescent="0.15">
      <c r="A6296" t="s">
        <v>215</v>
      </c>
      <c r="B6296">
        <v>70</v>
      </c>
      <c r="C6296">
        <v>2</v>
      </c>
      <c r="D6296">
        <v>0</v>
      </c>
      <c r="E6296" t="s">
        <v>28</v>
      </c>
      <c r="F6296" t="s">
        <v>29</v>
      </c>
      <c r="G6296">
        <v>4266</v>
      </c>
      <c r="H6296">
        <v>12088</v>
      </c>
      <c r="I6296">
        <v>25639</v>
      </c>
      <c r="J6296">
        <v>1326813.6299999999</v>
      </c>
      <c r="K6296">
        <v>1034678.67</v>
      </c>
      <c r="L6296">
        <v>870654.15</v>
      </c>
      <c r="M6296">
        <v>415393.52</v>
      </c>
      <c r="N6296">
        <v>4266</v>
      </c>
      <c r="O6296">
        <v>5853</v>
      </c>
      <c r="P6296">
        <v>13911</v>
      </c>
      <c r="Q6296">
        <v>686332.81</v>
      </c>
      <c r="R6296">
        <v>512550.55</v>
      </c>
      <c r="S6296">
        <v>373686.69</v>
      </c>
      <c r="T6296">
        <v>233607.35060000001</v>
      </c>
      <c r="U6296">
        <v>4266</v>
      </c>
      <c r="V6296">
        <v>6235</v>
      </c>
      <c r="W6296">
        <v>11728</v>
      </c>
      <c r="X6296">
        <v>640480.81999999995</v>
      </c>
      <c r="Y6296">
        <v>522128.12</v>
      </c>
      <c r="Z6296">
        <v>496967.46</v>
      </c>
      <c r="AA6296">
        <v>181786.16940000001</v>
      </c>
      <c r="AB6296">
        <v>4194</v>
      </c>
      <c r="AC6296">
        <v>4191</v>
      </c>
      <c r="AD6296">
        <v>2871</v>
      </c>
      <c r="AE6296">
        <v>3614</v>
      </c>
      <c r="AF6296">
        <v>4194</v>
      </c>
      <c r="AG6296">
        <v>4191</v>
      </c>
      <c r="AH6296">
        <v>2871</v>
      </c>
      <c r="AI6296">
        <v>3614</v>
      </c>
      <c r="AJ6296">
        <v>4194</v>
      </c>
      <c r="AK6296">
        <v>4191</v>
      </c>
      <c r="AL6296">
        <v>2871</v>
      </c>
      <c r="AM6296">
        <v>3614</v>
      </c>
    </row>
    <row r="6297" spans="1:39" x14ac:dyDescent="0.15">
      <c r="A6297" t="s">
        <v>215</v>
      </c>
      <c r="B6297">
        <v>70</v>
      </c>
      <c r="C6297">
        <v>2</v>
      </c>
      <c r="D6297">
        <v>0</v>
      </c>
      <c r="E6297" t="s">
        <v>30</v>
      </c>
      <c r="F6297" t="s">
        <v>28</v>
      </c>
      <c r="G6297">
        <v>7</v>
      </c>
      <c r="H6297">
        <v>20</v>
      </c>
      <c r="I6297">
        <v>48</v>
      </c>
      <c r="J6297">
        <v>2401.02</v>
      </c>
      <c r="K6297">
        <v>1950.72</v>
      </c>
      <c r="L6297">
        <v>1501.99</v>
      </c>
      <c r="M6297">
        <v>837.47220000000004</v>
      </c>
      <c r="N6297">
        <v>7</v>
      </c>
      <c r="O6297">
        <v>11</v>
      </c>
      <c r="P6297">
        <v>30</v>
      </c>
      <c r="Q6297">
        <v>1588.82</v>
      </c>
      <c r="R6297">
        <v>1174.72</v>
      </c>
      <c r="S6297">
        <v>725.99</v>
      </c>
      <c r="T6297">
        <v>583.70219999999995</v>
      </c>
      <c r="U6297">
        <v>7</v>
      </c>
      <c r="V6297">
        <v>9</v>
      </c>
      <c r="W6297">
        <v>18</v>
      </c>
      <c r="X6297">
        <v>812.2</v>
      </c>
      <c r="Y6297">
        <v>776</v>
      </c>
      <c r="Z6297">
        <v>776</v>
      </c>
      <c r="AA6297">
        <v>253.77</v>
      </c>
      <c r="AB6297">
        <v>7</v>
      </c>
      <c r="AC6297">
        <v>7</v>
      </c>
      <c r="AD6297">
        <v>4</v>
      </c>
      <c r="AE6297">
        <v>5</v>
      </c>
      <c r="AF6297">
        <v>7</v>
      </c>
      <c r="AG6297">
        <v>7</v>
      </c>
      <c r="AH6297">
        <v>4</v>
      </c>
      <c r="AI6297">
        <v>5</v>
      </c>
      <c r="AJ6297">
        <v>7</v>
      </c>
      <c r="AK6297">
        <v>7</v>
      </c>
      <c r="AL6297">
        <v>4</v>
      </c>
      <c r="AM6297">
        <v>5</v>
      </c>
    </row>
    <row r="6298" spans="1:39" x14ac:dyDescent="0.15">
      <c r="A6298" t="s">
        <v>215</v>
      </c>
      <c r="B6298">
        <v>70</v>
      </c>
      <c r="C6298">
        <v>2</v>
      </c>
      <c r="D6298">
        <v>0</v>
      </c>
      <c r="E6298" t="s">
        <v>30</v>
      </c>
      <c r="F6298" t="s">
        <v>29</v>
      </c>
      <c r="G6298">
        <v>8</v>
      </c>
      <c r="H6298">
        <v>24</v>
      </c>
      <c r="I6298">
        <v>41</v>
      </c>
      <c r="J6298">
        <v>2089.54</v>
      </c>
      <c r="K6298">
        <v>1765.7</v>
      </c>
      <c r="L6298">
        <v>1455.6</v>
      </c>
      <c r="M6298">
        <v>685.23649999999998</v>
      </c>
      <c r="N6298">
        <v>8</v>
      </c>
      <c r="O6298">
        <v>11</v>
      </c>
      <c r="P6298">
        <v>19</v>
      </c>
      <c r="Q6298">
        <v>1024.9100000000001</v>
      </c>
      <c r="R6298">
        <v>836.9</v>
      </c>
      <c r="S6298">
        <v>566.67999999999995</v>
      </c>
      <c r="T6298">
        <v>306.18630000000002</v>
      </c>
      <c r="U6298">
        <v>8</v>
      </c>
      <c r="V6298">
        <v>13</v>
      </c>
      <c r="W6298">
        <v>22</v>
      </c>
      <c r="X6298">
        <v>1064.6300000000001</v>
      </c>
      <c r="Y6298">
        <v>928.8</v>
      </c>
      <c r="Z6298">
        <v>888.92</v>
      </c>
      <c r="AA6298">
        <v>379.05020000000002</v>
      </c>
      <c r="AB6298">
        <v>8</v>
      </c>
      <c r="AC6298">
        <v>5</v>
      </c>
      <c r="AD6298">
        <v>3</v>
      </c>
      <c r="AE6298">
        <v>5</v>
      </c>
      <c r="AF6298">
        <v>8</v>
      </c>
      <c r="AG6298">
        <v>5</v>
      </c>
      <c r="AH6298">
        <v>3</v>
      </c>
      <c r="AI6298">
        <v>5</v>
      </c>
      <c r="AJ6298">
        <v>8</v>
      </c>
      <c r="AK6298">
        <v>5</v>
      </c>
      <c r="AL6298">
        <v>3</v>
      </c>
      <c r="AM6298">
        <v>5</v>
      </c>
    </row>
    <row r="6299" spans="1:39" x14ac:dyDescent="0.15">
      <c r="A6299" t="s">
        <v>215</v>
      </c>
      <c r="B6299">
        <v>70</v>
      </c>
      <c r="C6299">
        <v>2</v>
      </c>
      <c r="D6299">
        <v>0</v>
      </c>
      <c r="E6299" t="s">
        <v>29</v>
      </c>
      <c r="F6299" t="s">
        <v>28</v>
      </c>
      <c r="G6299">
        <v>33</v>
      </c>
      <c r="H6299">
        <v>94</v>
      </c>
      <c r="I6299">
        <v>221</v>
      </c>
      <c r="J6299">
        <v>11164.56</v>
      </c>
      <c r="K6299">
        <v>8329.56</v>
      </c>
      <c r="L6299">
        <v>5972.54</v>
      </c>
      <c r="M6299">
        <v>3699.9016999999999</v>
      </c>
      <c r="N6299">
        <v>33</v>
      </c>
      <c r="O6299">
        <v>42</v>
      </c>
      <c r="P6299">
        <v>122</v>
      </c>
      <c r="Q6299">
        <v>6041.24</v>
      </c>
      <c r="R6299">
        <v>4364.66</v>
      </c>
      <c r="S6299">
        <v>2366.79</v>
      </c>
      <c r="T6299">
        <v>2228.8559</v>
      </c>
      <c r="U6299">
        <v>33</v>
      </c>
      <c r="V6299">
        <v>52</v>
      </c>
      <c r="W6299">
        <v>99</v>
      </c>
      <c r="X6299">
        <v>5123.32</v>
      </c>
      <c r="Y6299">
        <v>3964.9</v>
      </c>
      <c r="Z6299">
        <v>3605.75</v>
      </c>
      <c r="AA6299">
        <v>1471.0458000000001</v>
      </c>
      <c r="AB6299">
        <v>31</v>
      </c>
      <c r="AC6299">
        <v>31</v>
      </c>
      <c r="AD6299">
        <v>20</v>
      </c>
      <c r="AE6299">
        <v>26</v>
      </c>
      <c r="AF6299">
        <v>31</v>
      </c>
      <c r="AG6299">
        <v>31</v>
      </c>
      <c r="AH6299">
        <v>20</v>
      </c>
      <c r="AI6299">
        <v>26</v>
      </c>
      <c r="AJ6299">
        <v>31</v>
      </c>
      <c r="AK6299">
        <v>31</v>
      </c>
      <c r="AL6299">
        <v>20</v>
      </c>
      <c r="AM6299">
        <v>26</v>
      </c>
    </row>
    <row r="6300" spans="1:39" x14ac:dyDescent="0.15">
      <c r="A6300" t="s">
        <v>215</v>
      </c>
      <c r="B6300">
        <v>70</v>
      </c>
      <c r="C6300">
        <v>2</v>
      </c>
      <c r="D6300">
        <v>0</v>
      </c>
      <c r="E6300" t="s">
        <v>29</v>
      </c>
      <c r="F6300" t="s">
        <v>29</v>
      </c>
      <c r="G6300">
        <v>61</v>
      </c>
      <c r="H6300">
        <v>177</v>
      </c>
      <c r="I6300">
        <v>396</v>
      </c>
      <c r="J6300">
        <v>21257.06</v>
      </c>
      <c r="K6300">
        <v>15704.56</v>
      </c>
      <c r="L6300">
        <v>13918.16</v>
      </c>
      <c r="M6300">
        <v>6782.884</v>
      </c>
      <c r="N6300">
        <v>61</v>
      </c>
      <c r="O6300">
        <v>88</v>
      </c>
      <c r="P6300">
        <v>207</v>
      </c>
      <c r="Q6300">
        <v>10653.83</v>
      </c>
      <c r="R6300">
        <v>7511.14</v>
      </c>
      <c r="S6300">
        <v>5843.33</v>
      </c>
      <c r="T6300">
        <v>3751.0540000000001</v>
      </c>
      <c r="U6300">
        <v>61</v>
      </c>
      <c r="V6300">
        <v>89</v>
      </c>
      <c r="W6300">
        <v>189</v>
      </c>
      <c r="X6300">
        <v>10603.23</v>
      </c>
      <c r="Y6300">
        <v>8193.42</v>
      </c>
      <c r="Z6300">
        <v>8074.83</v>
      </c>
      <c r="AA6300">
        <v>3031.83</v>
      </c>
      <c r="AB6300">
        <v>60</v>
      </c>
      <c r="AC6300">
        <v>57</v>
      </c>
      <c r="AD6300">
        <v>44</v>
      </c>
      <c r="AE6300">
        <v>59</v>
      </c>
      <c r="AF6300">
        <v>60</v>
      </c>
      <c r="AG6300">
        <v>57</v>
      </c>
      <c r="AH6300">
        <v>44</v>
      </c>
      <c r="AI6300">
        <v>59</v>
      </c>
      <c r="AJ6300">
        <v>60</v>
      </c>
      <c r="AK6300">
        <v>57</v>
      </c>
      <c r="AL6300">
        <v>44</v>
      </c>
      <c r="AM6300">
        <v>59</v>
      </c>
    </row>
    <row r="6301" spans="1:39" x14ac:dyDescent="0.15">
      <c r="A6301" t="s">
        <v>215</v>
      </c>
      <c r="B6301">
        <v>70</v>
      </c>
      <c r="C6301">
        <v>2</v>
      </c>
      <c r="D6301">
        <v>0</v>
      </c>
      <c r="E6301" t="s">
        <v>31</v>
      </c>
      <c r="F6301" t="s">
        <v>29</v>
      </c>
      <c r="G6301">
        <v>1</v>
      </c>
      <c r="H6301">
        <v>2</v>
      </c>
      <c r="I6301">
        <v>8</v>
      </c>
      <c r="J6301">
        <v>442</v>
      </c>
      <c r="K6301">
        <v>280.66000000000003</v>
      </c>
      <c r="L6301">
        <v>280.66000000000003</v>
      </c>
      <c r="M6301">
        <v>100.7306</v>
      </c>
      <c r="N6301">
        <v>1</v>
      </c>
      <c r="O6301">
        <v>1</v>
      </c>
      <c r="P6301">
        <v>5</v>
      </c>
      <c r="Q6301">
        <v>235</v>
      </c>
      <c r="R6301">
        <v>135.76</v>
      </c>
      <c r="S6301">
        <v>135.76</v>
      </c>
      <c r="T6301">
        <v>50.460599999999999</v>
      </c>
      <c r="U6301">
        <v>1</v>
      </c>
      <c r="V6301">
        <v>1</v>
      </c>
      <c r="W6301">
        <v>3</v>
      </c>
      <c r="X6301">
        <v>207</v>
      </c>
      <c r="Y6301">
        <v>144.9</v>
      </c>
      <c r="Z6301">
        <v>144.9</v>
      </c>
      <c r="AA6301">
        <v>50.27</v>
      </c>
      <c r="AB6301">
        <v>1</v>
      </c>
      <c r="AC6301">
        <v>1</v>
      </c>
      <c r="AD6301">
        <v>1</v>
      </c>
      <c r="AE6301">
        <v>1</v>
      </c>
      <c r="AF6301">
        <v>1</v>
      </c>
      <c r="AG6301">
        <v>1</v>
      </c>
      <c r="AH6301">
        <v>1</v>
      </c>
      <c r="AI6301">
        <v>1</v>
      </c>
      <c r="AJ6301">
        <v>1</v>
      </c>
      <c r="AK6301">
        <v>1</v>
      </c>
      <c r="AL6301">
        <v>1</v>
      </c>
      <c r="AM6301">
        <v>1</v>
      </c>
    </row>
    <row r="6302" spans="1:39" x14ac:dyDescent="0.15">
      <c r="A6302" t="s">
        <v>215</v>
      </c>
      <c r="B6302">
        <v>70</v>
      </c>
      <c r="C6302">
        <v>2</v>
      </c>
      <c r="D6302">
        <v>0</v>
      </c>
      <c r="E6302" t="s">
        <v>32</v>
      </c>
      <c r="F6302" t="s">
        <v>28</v>
      </c>
      <c r="G6302">
        <v>633</v>
      </c>
      <c r="H6302">
        <v>1746</v>
      </c>
      <c r="I6302">
        <v>3996</v>
      </c>
      <c r="J6302">
        <v>205559.91</v>
      </c>
      <c r="K6302">
        <v>153498.72</v>
      </c>
      <c r="L6302">
        <v>130789.64</v>
      </c>
      <c r="M6302">
        <v>64059.789299999997</v>
      </c>
      <c r="N6302">
        <v>633</v>
      </c>
      <c r="O6302">
        <v>803</v>
      </c>
      <c r="P6302">
        <v>1928</v>
      </c>
      <c r="Q6302">
        <v>92416.7</v>
      </c>
      <c r="R6302">
        <v>67090.240000000005</v>
      </c>
      <c r="S6302">
        <v>47989.75</v>
      </c>
      <c r="T6302">
        <v>31906.1885</v>
      </c>
      <c r="U6302">
        <v>633</v>
      </c>
      <c r="V6302">
        <v>943</v>
      </c>
      <c r="W6302">
        <v>2068</v>
      </c>
      <c r="X6302">
        <v>113143.21</v>
      </c>
      <c r="Y6302">
        <v>86408.48</v>
      </c>
      <c r="Z6302">
        <v>82799.89</v>
      </c>
      <c r="AA6302">
        <v>32153.6008</v>
      </c>
      <c r="AB6302">
        <v>617</v>
      </c>
      <c r="AC6302">
        <v>606</v>
      </c>
      <c r="AD6302">
        <v>342</v>
      </c>
      <c r="AE6302">
        <v>519</v>
      </c>
      <c r="AF6302">
        <v>617</v>
      </c>
      <c r="AG6302">
        <v>606</v>
      </c>
      <c r="AH6302">
        <v>342</v>
      </c>
      <c r="AI6302">
        <v>519</v>
      </c>
      <c r="AJ6302">
        <v>617</v>
      </c>
      <c r="AK6302">
        <v>606</v>
      </c>
      <c r="AL6302">
        <v>342</v>
      </c>
      <c r="AM6302">
        <v>519</v>
      </c>
    </row>
    <row r="6303" spans="1:39" x14ac:dyDescent="0.15">
      <c r="A6303" t="s">
        <v>215</v>
      </c>
      <c r="B6303">
        <v>70</v>
      </c>
      <c r="C6303">
        <v>2</v>
      </c>
      <c r="D6303">
        <v>0</v>
      </c>
      <c r="E6303" t="s">
        <v>32</v>
      </c>
      <c r="F6303" t="s">
        <v>29</v>
      </c>
      <c r="G6303">
        <v>1066</v>
      </c>
      <c r="H6303">
        <v>3341</v>
      </c>
      <c r="I6303">
        <v>7516</v>
      </c>
      <c r="J6303">
        <v>386708.08</v>
      </c>
      <c r="K6303">
        <v>280368.09999999998</v>
      </c>
      <c r="L6303">
        <v>245161.3</v>
      </c>
      <c r="M6303">
        <v>121950.6057</v>
      </c>
      <c r="N6303">
        <v>1066</v>
      </c>
      <c r="O6303">
        <v>1500</v>
      </c>
      <c r="P6303">
        <v>3510</v>
      </c>
      <c r="Q6303">
        <v>168340.22</v>
      </c>
      <c r="R6303">
        <v>117878.79</v>
      </c>
      <c r="S6303">
        <v>87566.76</v>
      </c>
      <c r="T6303">
        <v>59295.101499999997</v>
      </c>
      <c r="U6303">
        <v>1066</v>
      </c>
      <c r="V6303">
        <v>1841</v>
      </c>
      <c r="W6303">
        <v>4006</v>
      </c>
      <c r="X6303">
        <v>218367.86</v>
      </c>
      <c r="Y6303">
        <v>162489.31</v>
      </c>
      <c r="Z6303">
        <v>157594.54</v>
      </c>
      <c r="AA6303">
        <v>62655.504200000003</v>
      </c>
      <c r="AB6303">
        <v>1055</v>
      </c>
      <c r="AC6303">
        <v>1030</v>
      </c>
      <c r="AD6303">
        <v>780</v>
      </c>
      <c r="AE6303">
        <v>965</v>
      </c>
      <c r="AF6303">
        <v>1055</v>
      </c>
      <c r="AG6303">
        <v>1030</v>
      </c>
      <c r="AH6303">
        <v>780</v>
      </c>
      <c r="AI6303">
        <v>965</v>
      </c>
      <c r="AJ6303">
        <v>1055</v>
      </c>
      <c r="AK6303">
        <v>1030</v>
      </c>
      <c r="AL6303">
        <v>780</v>
      </c>
      <c r="AM6303">
        <v>965</v>
      </c>
    </row>
    <row r="6304" spans="1:39" x14ac:dyDescent="0.15">
      <c r="A6304" t="s">
        <v>215</v>
      </c>
      <c r="B6304">
        <v>70</v>
      </c>
      <c r="C6304">
        <v>2</v>
      </c>
      <c r="D6304">
        <v>1</v>
      </c>
      <c r="E6304" t="s">
        <v>28</v>
      </c>
      <c r="F6304" t="s">
        <v>28</v>
      </c>
      <c r="G6304">
        <v>5038</v>
      </c>
      <c r="H6304">
        <v>14042</v>
      </c>
      <c r="I6304">
        <v>29218</v>
      </c>
      <c r="J6304">
        <v>1423325.45</v>
      </c>
      <c r="K6304">
        <v>1176194.93</v>
      </c>
      <c r="L6304">
        <v>971119.29</v>
      </c>
      <c r="M6304">
        <v>459102.73979999998</v>
      </c>
      <c r="N6304">
        <v>5038</v>
      </c>
      <c r="O6304">
        <v>6765</v>
      </c>
      <c r="P6304">
        <v>16250</v>
      </c>
      <c r="Q6304">
        <v>751089.1</v>
      </c>
      <c r="R6304">
        <v>601032.52</v>
      </c>
      <c r="S6304">
        <v>423244.79</v>
      </c>
      <c r="T6304">
        <v>265831.81819999998</v>
      </c>
      <c r="U6304">
        <v>5038</v>
      </c>
      <c r="V6304">
        <v>7277</v>
      </c>
      <c r="W6304">
        <v>12968</v>
      </c>
      <c r="X6304">
        <v>672236.35</v>
      </c>
      <c r="Y6304">
        <v>575162.41</v>
      </c>
      <c r="Z6304">
        <v>547874.5</v>
      </c>
      <c r="AA6304">
        <v>193270.9216</v>
      </c>
      <c r="AB6304">
        <v>4841</v>
      </c>
      <c r="AC6304">
        <v>4936</v>
      </c>
      <c r="AD6304">
        <v>2308</v>
      </c>
      <c r="AE6304">
        <v>4579</v>
      </c>
      <c r="AF6304">
        <v>4841</v>
      </c>
      <c r="AG6304">
        <v>4936</v>
      </c>
      <c r="AH6304">
        <v>2308</v>
      </c>
      <c r="AI6304">
        <v>4579</v>
      </c>
      <c r="AJ6304">
        <v>4841</v>
      </c>
      <c r="AK6304">
        <v>4936</v>
      </c>
      <c r="AL6304">
        <v>2308</v>
      </c>
      <c r="AM6304">
        <v>4579</v>
      </c>
    </row>
    <row r="6305" spans="1:39" x14ac:dyDescent="0.15">
      <c r="A6305" t="s">
        <v>215</v>
      </c>
      <c r="B6305">
        <v>70</v>
      </c>
      <c r="C6305">
        <v>2</v>
      </c>
      <c r="D6305">
        <v>1</v>
      </c>
      <c r="E6305" t="s">
        <v>28</v>
      </c>
      <c r="F6305" t="s">
        <v>29</v>
      </c>
      <c r="G6305">
        <v>15558</v>
      </c>
      <c r="H6305">
        <v>49801</v>
      </c>
      <c r="I6305">
        <v>100194</v>
      </c>
      <c r="J6305">
        <v>4790661.74</v>
      </c>
      <c r="K6305">
        <v>3909357.76</v>
      </c>
      <c r="L6305">
        <v>3350140.66</v>
      </c>
      <c r="M6305">
        <v>1548587.1375</v>
      </c>
      <c r="N6305">
        <v>15558</v>
      </c>
      <c r="O6305">
        <v>23711</v>
      </c>
      <c r="P6305">
        <v>54835</v>
      </c>
      <c r="Q6305">
        <v>2470203.14</v>
      </c>
      <c r="R6305">
        <v>1942709.91</v>
      </c>
      <c r="S6305">
        <v>1463639.15</v>
      </c>
      <c r="T6305">
        <v>881825.78509999998</v>
      </c>
      <c r="U6305">
        <v>15558</v>
      </c>
      <c r="V6305">
        <v>26090</v>
      </c>
      <c r="W6305">
        <v>45359</v>
      </c>
      <c r="X6305">
        <v>2320458.6</v>
      </c>
      <c r="Y6305">
        <v>1966647.85</v>
      </c>
      <c r="Z6305">
        <v>1886501.51</v>
      </c>
      <c r="AA6305">
        <v>666761.35239999997</v>
      </c>
      <c r="AB6305">
        <v>15025</v>
      </c>
      <c r="AC6305">
        <v>15322</v>
      </c>
      <c r="AD6305">
        <v>9562</v>
      </c>
      <c r="AE6305">
        <v>14843</v>
      </c>
      <c r="AF6305">
        <v>15025</v>
      </c>
      <c r="AG6305">
        <v>15322</v>
      </c>
      <c r="AH6305">
        <v>9562</v>
      </c>
      <c r="AI6305">
        <v>14843</v>
      </c>
      <c r="AJ6305">
        <v>15025</v>
      </c>
      <c r="AK6305">
        <v>15322</v>
      </c>
      <c r="AL6305">
        <v>9562</v>
      </c>
      <c r="AM6305">
        <v>14843</v>
      </c>
    </row>
    <row r="6306" spans="1:39" x14ac:dyDescent="0.15">
      <c r="A6306" t="s">
        <v>215</v>
      </c>
      <c r="B6306">
        <v>70</v>
      </c>
      <c r="C6306">
        <v>2</v>
      </c>
      <c r="D6306">
        <v>1</v>
      </c>
      <c r="E6306" t="s">
        <v>30</v>
      </c>
      <c r="F6306" t="s">
        <v>28</v>
      </c>
      <c r="G6306">
        <v>510</v>
      </c>
      <c r="H6306">
        <v>1469</v>
      </c>
      <c r="I6306">
        <v>2913</v>
      </c>
      <c r="J6306">
        <v>147092.57</v>
      </c>
      <c r="K6306">
        <v>122012.66</v>
      </c>
      <c r="L6306">
        <v>97721.69</v>
      </c>
      <c r="M6306">
        <v>46655.000699999997</v>
      </c>
      <c r="N6306">
        <v>510</v>
      </c>
      <c r="O6306">
        <v>701</v>
      </c>
      <c r="P6306">
        <v>1626</v>
      </c>
      <c r="Q6306">
        <v>78126.11</v>
      </c>
      <c r="R6306">
        <v>63004.65</v>
      </c>
      <c r="S6306">
        <v>42189.67</v>
      </c>
      <c r="T6306">
        <v>27232.1597</v>
      </c>
      <c r="U6306">
        <v>510</v>
      </c>
      <c r="V6306">
        <v>768</v>
      </c>
      <c r="W6306">
        <v>1287</v>
      </c>
      <c r="X6306">
        <v>68966.460000000006</v>
      </c>
      <c r="Y6306">
        <v>59008.01</v>
      </c>
      <c r="Z6306">
        <v>55532.02</v>
      </c>
      <c r="AA6306">
        <v>19422.841</v>
      </c>
      <c r="AB6306">
        <v>484</v>
      </c>
      <c r="AC6306">
        <v>497</v>
      </c>
      <c r="AD6306">
        <v>203</v>
      </c>
      <c r="AE6306">
        <v>504</v>
      </c>
      <c r="AF6306">
        <v>484</v>
      </c>
      <c r="AG6306">
        <v>497</v>
      </c>
      <c r="AH6306">
        <v>203</v>
      </c>
      <c r="AI6306">
        <v>504</v>
      </c>
      <c r="AJ6306">
        <v>484</v>
      </c>
      <c r="AK6306">
        <v>497</v>
      </c>
      <c r="AL6306">
        <v>203</v>
      </c>
      <c r="AM6306">
        <v>504</v>
      </c>
    </row>
    <row r="6307" spans="1:39" x14ac:dyDescent="0.15">
      <c r="A6307" t="s">
        <v>215</v>
      </c>
      <c r="B6307">
        <v>70</v>
      </c>
      <c r="C6307">
        <v>2</v>
      </c>
      <c r="D6307">
        <v>1</v>
      </c>
      <c r="E6307" t="s">
        <v>30</v>
      </c>
      <c r="F6307" t="s">
        <v>29</v>
      </c>
      <c r="G6307">
        <v>1722</v>
      </c>
      <c r="H6307">
        <v>5579</v>
      </c>
      <c r="I6307">
        <v>11072</v>
      </c>
      <c r="J6307">
        <v>532937.91</v>
      </c>
      <c r="K6307">
        <v>434177.21</v>
      </c>
      <c r="L6307">
        <v>364937.37</v>
      </c>
      <c r="M6307">
        <v>171304.36869999999</v>
      </c>
      <c r="N6307">
        <v>1722</v>
      </c>
      <c r="O6307">
        <v>2677</v>
      </c>
      <c r="P6307">
        <v>6093</v>
      </c>
      <c r="Q6307">
        <v>277108.40999999997</v>
      </c>
      <c r="R6307">
        <v>217162.66</v>
      </c>
      <c r="S6307">
        <v>160553.68</v>
      </c>
      <c r="T6307">
        <v>98575.850900000005</v>
      </c>
      <c r="U6307">
        <v>1722</v>
      </c>
      <c r="V6307">
        <v>2902</v>
      </c>
      <c r="W6307">
        <v>4979</v>
      </c>
      <c r="X6307">
        <v>255829.5</v>
      </c>
      <c r="Y6307">
        <v>217014.55</v>
      </c>
      <c r="Z6307">
        <v>204383.69</v>
      </c>
      <c r="AA6307">
        <v>72728.517800000001</v>
      </c>
      <c r="AB6307">
        <v>1638</v>
      </c>
      <c r="AC6307">
        <v>1705</v>
      </c>
      <c r="AD6307">
        <v>1015</v>
      </c>
      <c r="AE6307">
        <v>1674</v>
      </c>
      <c r="AF6307">
        <v>1638</v>
      </c>
      <c r="AG6307">
        <v>1705</v>
      </c>
      <c r="AH6307">
        <v>1015</v>
      </c>
      <c r="AI6307">
        <v>1674</v>
      </c>
      <c r="AJ6307">
        <v>1638</v>
      </c>
      <c r="AK6307">
        <v>1705</v>
      </c>
      <c r="AL6307">
        <v>1015</v>
      </c>
      <c r="AM6307">
        <v>1674</v>
      </c>
    </row>
    <row r="6308" spans="1:39" x14ac:dyDescent="0.15">
      <c r="A6308" t="s">
        <v>215</v>
      </c>
      <c r="B6308">
        <v>70</v>
      </c>
      <c r="C6308">
        <v>2</v>
      </c>
      <c r="D6308">
        <v>1</v>
      </c>
      <c r="E6308" t="s">
        <v>29</v>
      </c>
      <c r="F6308" t="s">
        <v>28</v>
      </c>
      <c r="G6308">
        <v>3363</v>
      </c>
      <c r="H6308">
        <v>9821</v>
      </c>
      <c r="I6308">
        <v>21531</v>
      </c>
      <c r="J6308">
        <v>1024161.97</v>
      </c>
      <c r="K6308">
        <v>810878.6</v>
      </c>
      <c r="L6308">
        <v>670945.78</v>
      </c>
      <c r="M6308">
        <v>335075.47360000003</v>
      </c>
      <c r="N6308">
        <v>3363</v>
      </c>
      <c r="O6308">
        <v>4602</v>
      </c>
      <c r="P6308">
        <v>11712</v>
      </c>
      <c r="Q6308">
        <v>520938.68</v>
      </c>
      <c r="R6308">
        <v>402379.53</v>
      </c>
      <c r="S6308">
        <v>282642.01</v>
      </c>
      <c r="T6308">
        <v>190411.34419999999</v>
      </c>
      <c r="U6308">
        <v>3363</v>
      </c>
      <c r="V6308">
        <v>5219</v>
      </c>
      <c r="W6308">
        <v>9819</v>
      </c>
      <c r="X6308">
        <v>503223.29</v>
      </c>
      <c r="Y6308">
        <v>408499.07</v>
      </c>
      <c r="Z6308">
        <v>388303.77</v>
      </c>
      <c r="AA6308">
        <v>144664.12940000001</v>
      </c>
      <c r="AB6308">
        <v>3184</v>
      </c>
      <c r="AC6308">
        <v>3265</v>
      </c>
      <c r="AD6308">
        <v>1562</v>
      </c>
      <c r="AE6308">
        <v>3272</v>
      </c>
      <c r="AF6308">
        <v>3184</v>
      </c>
      <c r="AG6308">
        <v>3265</v>
      </c>
      <c r="AH6308">
        <v>1562</v>
      </c>
      <c r="AI6308">
        <v>3272</v>
      </c>
      <c r="AJ6308">
        <v>3184</v>
      </c>
      <c r="AK6308">
        <v>3265</v>
      </c>
      <c r="AL6308">
        <v>1562</v>
      </c>
      <c r="AM6308">
        <v>3272</v>
      </c>
    </row>
    <row r="6309" spans="1:39" x14ac:dyDescent="0.15">
      <c r="A6309" t="s">
        <v>215</v>
      </c>
      <c r="B6309">
        <v>70</v>
      </c>
      <c r="C6309">
        <v>2</v>
      </c>
      <c r="D6309">
        <v>1</v>
      </c>
      <c r="E6309" t="s">
        <v>29</v>
      </c>
      <c r="F6309" t="s">
        <v>29</v>
      </c>
      <c r="G6309">
        <v>15980</v>
      </c>
      <c r="H6309">
        <v>54576</v>
      </c>
      <c r="I6309">
        <v>111905</v>
      </c>
      <c r="J6309">
        <v>5311876.46</v>
      </c>
      <c r="K6309">
        <v>4126865.78</v>
      </c>
      <c r="L6309">
        <v>3548636.01</v>
      </c>
      <c r="M6309">
        <v>1726482.9044000001</v>
      </c>
      <c r="N6309">
        <v>15980</v>
      </c>
      <c r="O6309">
        <v>24784</v>
      </c>
      <c r="P6309">
        <v>57613</v>
      </c>
      <c r="Q6309">
        <v>2566897.75</v>
      </c>
      <c r="R6309">
        <v>1935627.34</v>
      </c>
      <c r="S6309">
        <v>1448819.58</v>
      </c>
      <c r="T6309">
        <v>931708.22519999999</v>
      </c>
      <c r="U6309">
        <v>15980</v>
      </c>
      <c r="V6309">
        <v>29792</v>
      </c>
      <c r="W6309">
        <v>54292</v>
      </c>
      <c r="X6309">
        <v>2744978.71</v>
      </c>
      <c r="Y6309">
        <v>2191238.44</v>
      </c>
      <c r="Z6309">
        <v>2099816.4300000002</v>
      </c>
      <c r="AA6309">
        <v>794774.67920000001</v>
      </c>
      <c r="AB6309">
        <v>15395</v>
      </c>
      <c r="AC6309">
        <v>15431</v>
      </c>
      <c r="AD6309">
        <v>9926</v>
      </c>
      <c r="AE6309">
        <v>15615</v>
      </c>
      <c r="AF6309">
        <v>15395</v>
      </c>
      <c r="AG6309">
        <v>15431</v>
      </c>
      <c r="AH6309">
        <v>9926</v>
      </c>
      <c r="AI6309">
        <v>15615</v>
      </c>
      <c r="AJ6309">
        <v>15395</v>
      </c>
      <c r="AK6309">
        <v>15431</v>
      </c>
      <c r="AL6309">
        <v>9926</v>
      </c>
      <c r="AM6309">
        <v>15615</v>
      </c>
    </row>
    <row r="6310" spans="1:39" x14ac:dyDescent="0.15">
      <c r="A6310" t="s">
        <v>215</v>
      </c>
      <c r="B6310">
        <v>70</v>
      </c>
      <c r="C6310">
        <v>2</v>
      </c>
      <c r="D6310">
        <v>1</v>
      </c>
      <c r="E6310" t="s">
        <v>31</v>
      </c>
      <c r="F6310" t="s">
        <v>28</v>
      </c>
      <c r="G6310">
        <v>25</v>
      </c>
      <c r="H6310">
        <v>84</v>
      </c>
      <c r="I6310">
        <v>166</v>
      </c>
      <c r="J6310">
        <v>7606.85</v>
      </c>
      <c r="K6310">
        <v>6085.52</v>
      </c>
      <c r="L6310">
        <v>4906.42</v>
      </c>
      <c r="M6310">
        <v>2304.1720999999998</v>
      </c>
      <c r="N6310">
        <v>25</v>
      </c>
      <c r="O6310">
        <v>42</v>
      </c>
      <c r="P6310">
        <v>91</v>
      </c>
      <c r="Q6310">
        <v>3859.48</v>
      </c>
      <c r="R6310">
        <v>3104.3</v>
      </c>
      <c r="S6310">
        <v>2207.88</v>
      </c>
      <c r="T6310">
        <v>1297.3630000000001</v>
      </c>
      <c r="U6310">
        <v>25</v>
      </c>
      <c r="V6310">
        <v>42</v>
      </c>
      <c r="W6310">
        <v>75</v>
      </c>
      <c r="X6310">
        <v>3747.37</v>
      </c>
      <c r="Y6310">
        <v>2981.22</v>
      </c>
      <c r="Z6310">
        <v>2698.54</v>
      </c>
      <c r="AA6310">
        <v>1006.8090999999999</v>
      </c>
      <c r="AB6310">
        <v>23</v>
      </c>
      <c r="AC6310">
        <v>25</v>
      </c>
      <c r="AD6310">
        <v>9</v>
      </c>
      <c r="AE6310">
        <v>24</v>
      </c>
      <c r="AF6310">
        <v>23</v>
      </c>
      <c r="AG6310">
        <v>25</v>
      </c>
      <c r="AH6310">
        <v>9</v>
      </c>
      <c r="AI6310">
        <v>24</v>
      </c>
      <c r="AJ6310">
        <v>23</v>
      </c>
      <c r="AK6310">
        <v>25</v>
      </c>
      <c r="AL6310">
        <v>9</v>
      </c>
      <c r="AM6310">
        <v>24</v>
      </c>
    </row>
    <row r="6311" spans="1:39" x14ac:dyDescent="0.15">
      <c r="A6311" t="s">
        <v>215</v>
      </c>
      <c r="B6311">
        <v>70</v>
      </c>
      <c r="C6311">
        <v>2</v>
      </c>
      <c r="D6311">
        <v>1</v>
      </c>
      <c r="E6311" t="s">
        <v>31</v>
      </c>
      <c r="F6311" t="s">
        <v>29</v>
      </c>
      <c r="G6311">
        <v>51</v>
      </c>
      <c r="H6311">
        <v>186</v>
      </c>
      <c r="I6311">
        <v>369</v>
      </c>
      <c r="J6311">
        <v>17361.189999999999</v>
      </c>
      <c r="K6311">
        <v>13663.73</v>
      </c>
      <c r="L6311">
        <v>11233.4</v>
      </c>
      <c r="M6311">
        <v>5781.8783000000003</v>
      </c>
      <c r="N6311">
        <v>51</v>
      </c>
      <c r="O6311">
        <v>84</v>
      </c>
      <c r="P6311">
        <v>206</v>
      </c>
      <c r="Q6311">
        <v>9106.61</v>
      </c>
      <c r="R6311">
        <v>6893.24</v>
      </c>
      <c r="S6311">
        <v>5226.83</v>
      </c>
      <c r="T6311">
        <v>3403.2611999999999</v>
      </c>
      <c r="U6311">
        <v>51</v>
      </c>
      <c r="V6311">
        <v>102</v>
      </c>
      <c r="W6311">
        <v>163</v>
      </c>
      <c r="X6311">
        <v>8254.58</v>
      </c>
      <c r="Y6311">
        <v>6770.49</v>
      </c>
      <c r="Z6311">
        <v>6006.57</v>
      </c>
      <c r="AA6311">
        <v>2378.6170999999999</v>
      </c>
      <c r="AB6311">
        <v>48</v>
      </c>
      <c r="AC6311">
        <v>51</v>
      </c>
      <c r="AD6311">
        <v>32</v>
      </c>
      <c r="AE6311">
        <v>50</v>
      </c>
      <c r="AF6311">
        <v>48</v>
      </c>
      <c r="AG6311">
        <v>51</v>
      </c>
      <c r="AH6311">
        <v>32</v>
      </c>
      <c r="AI6311">
        <v>50</v>
      </c>
      <c r="AJ6311">
        <v>48</v>
      </c>
      <c r="AK6311">
        <v>51</v>
      </c>
      <c r="AL6311">
        <v>32</v>
      </c>
      <c r="AM6311">
        <v>50</v>
      </c>
    </row>
    <row r="6312" spans="1:39" x14ac:dyDescent="0.15">
      <c r="A6312" t="s">
        <v>215</v>
      </c>
      <c r="B6312">
        <v>70</v>
      </c>
      <c r="C6312">
        <v>2</v>
      </c>
      <c r="D6312">
        <v>1</v>
      </c>
      <c r="E6312" t="s">
        <v>32</v>
      </c>
      <c r="F6312" t="s">
        <v>28</v>
      </c>
      <c r="G6312">
        <v>313</v>
      </c>
      <c r="H6312">
        <v>956</v>
      </c>
      <c r="I6312">
        <v>2033</v>
      </c>
      <c r="J6312">
        <v>102592.94</v>
      </c>
      <c r="K6312">
        <v>79618.289999999994</v>
      </c>
      <c r="L6312">
        <v>66291.28</v>
      </c>
      <c r="M6312">
        <v>32508.068599999999</v>
      </c>
      <c r="N6312">
        <v>313</v>
      </c>
      <c r="O6312">
        <v>443</v>
      </c>
      <c r="P6312">
        <v>977</v>
      </c>
      <c r="Q6312">
        <v>45894.67</v>
      </c>
      <c r="R6312">
        <v>35424.54</v>
      </c>
      <c r="S6312">
        <v>24853.27</v>
      </c>
      <c r="T6312">
        <v>16324.289699999999</v>
      </c>
      <c r="U6312">
        <v>313</v>
      </c>
      <c r="V6312">
        <v>513</v>
      </c>
      <c r="W6312">
        <v>1056</v>
      </c>
      <c r="X6312">
        <v>56698.27</v>
      </c>
      <c r="Y6312">
        <v>44193.75</v>
      </c>
      <c r="Z6312">
        <v>41438.01</v>
      </c>
      <c r="AA6312">
        <v>16183.778899999999</v>
      </c>
      <c r="AB6312">
        <v>302</v>
      </c>
      <c r="AC6312">
        <v>297</v>
      </c>
      <c r="AD6312">
        <v>135</v>
      </c>
      <c r="AE6312">
        <v>294</v>
      </c>
      <c r="AF6312">
        <v>302</v>
      </c>
      <c r="AG6312">
        <v>297</v>
      </c>
      <c r="AH6312">
        <v>135</v>
      </c>
      <c r="AI6312">
        <v>294</v>
      </c>
      <c r="AJ6312">
        <v>302</v>
      </c>
      <c r="AK6312">
        <v>297</v>
      </c>
      <c r="AL6312">
        <v>135</v>
      </c>
      <c r="AM6312">
        <v>294</v>
      </c>
    </row>
    <row r="6313" spans="1:39" x14ac:dyDescent="0.15">
      <c r="A6313" t="s">
        <v>215</v>
      </c>
      <c r="B6313">
        <v>70</v>
      </c>
      <c r="C6313">
        <v>2</v>
      </c>
      <c r="D6313">
        <v>1</v>
      </c>
      <c r="E6313" t="s">
        <v>32</v>
      </c>
      <c r="F6313" t="s">
        <v>29</v>
      </c>
      <c r="G6313">
        <v>1294</v>
      </c>
      <c r="H6313">
        <v>4548</v>
      </c>
      <c r="I6313">
        <v>9391</v>
      </c>
      <c r="J6313">
        <v>460744.22</v>
      </c>
      <c r="K6313">
        <v>351426.94</v>
      </c>
      <c r="L6313">
        <v>309903.65999999997</v>
      </c>
      <c r="M6313">
        <v>146550.40969999999</v>
      </c>
      <c r="N6313">
        <v>1294</v>
      </c>
      <c r="O6313">
        <v>2039</v>
      </c>
      <c r="P6313">
        <v>4415</v>
      </c>
      <c r="Q6313">
        <v>199612.11</v>
      </c>
      <c r="R6313">
        <v>149222.93</v>
      </c>
      <c r="S6313">
        <v>114606.39999999999</v>
      </c>
      <c r="T6313">
        <v>71952.760800000004</v>
      </c>
      <c r="U6313">
        <v>1294</v>
      </c>
      <c r="V6313">
        <v>2509</v>
      </c>
      <c r="W6313">
        <v>4976</v>
      </c>
      <c r="X6313">
        <v>261132.11</v>
      </c>
      <c r="Y6313">
        <v>202204.01</v>
      </c>
      <c r="Z6313">
        <v>195297.26</v>
      </c>
      <c r="AA6313">
        <v>74597.6489</v>
      </c>
      <c r="AB6313">
        <v>1270</v>
      </c>
      <c r="AC6313">
        <v>1258</v>
      </c>
      <c r="AD6313">
        <v>853</v>
      </c>
      <c r="AE6313">
        <v>1245</v>
      </c>
      <c r="AF6313">
        <v>1270</v>
      </c>
      <c r="AG6313">
        <v>1258</v>
      </c>
      <c r="AH6313">
        <v>853</v>
      </c>
      <c r="AI6313">
        <v>1245</v>
      </c>
      <c r="AJ6313">
        <v>1270</v>
      </c>
      <c r="AK6313">
        <v>1258</v>
      </c>
      <c r="AL6313">
        <v>853</v>
      </c>
      <c r="AM6313">
        <v>1245</v>
      </c>
    </row>
    <row r="6314" spans="1:39" x14ac:dyDescent="0.15">
      <c r="A6314" t="s">
        <v>215</v>
      </c>
      <c r="B6314">
        <v>70</v>
      </c>
      <c r="C6314">
        <v>2</v>
      </c>
      <c r="D6314">
        <v>2</v>
      </c>
      <c r="E6314" t="s">
        <v>28</v>
      </c>
      <c r="F6314" t="s">
        <v>28</v>
      </c>
      <c r="G6314">
        <v>5498</v>
      </c>
      <c r="H6314">
        <v>13976</v>
      </c>
      <c r="I6314">
        <v>29198</v>
      </c>
      <c r="J6314">
        <v>1530873.16</v>
      </c>
      <c r="K6314">
        <v>1239695.1100000001</v>
      </c>
      <c r="L6314">
        <v>985772.95</v>
      </c>
      <c r="M6314">
        <v>474513.90529999998</v>
      </c>
      <c r="N6314">
        <v>5498</v>
      </c>
      <c r="O6314">
        <v>6724</v>
      </c>
      <c r="P6314">
        <v>16040</v>
      </c>
      <c r="Q6314">
        <v>819500.68</v>
      </c>
      <c r="R6314">
        <v>639379.88</v>
      </c>
      <c r="S6314">
        <v>418341.99</v>
      </c>
      <c r="T6314">
        <v>273360.37520000001</v>
      </c>
      <c r="U6314">
        <v>5498</v>
      </c>
      <c r="V6314">
        <v>7252</v>
      </c>
      <c r="W6314">
        <v>13158</v>
      </c>
      <c r="X6314">
        <v>711372.48</v>
      </c>
      <c r="Y6314">
        <v>600315.23</v>
      </c>
      <c r="Z6314">
        <v>567430.96</v>
      </c>
      <c r="AA6314">
        <v>201153.5301</v>
      </c>
      <c r="AB6314">
        <v>5209</v>
      </c>
      <c r="AC6314">
        <v>5371</v>
      </c>
      <c r="AD6314">
        <v>2135</v>
      </c>
      <c r="AE6314">
        <v>5038</v>
      </c>
      <c r="AF6314">
        <v>5209</v>
      </c>
      <c r="AG6314">
        <v>5371</v>
      </c>
      <c r="AH6314">
        <v>2135</v>
      </c>
      <c r="AI6314">
        <v>5038</v>
      </c>
      <c r="AJ6314">
        <v>5209</v>
      </c>
      <c r="AK6314">
        <v>5371</v>
      </c>
      <c r="AL6314">
        <v>2135</v>
      </c>
      <c r="AM6314">
        <v>5038</v>
      </c>
    </row>
    <row r="6315" spans="1:39" x14ac:dyDescent="0.15">
      <c r="A6315" t="s">
        <v>215</v>
      </c>
      <c r="B6315">
        <v>70</v>
      </c>
      <c r="C6315">
        <v>2</v>
      </c>
      <c r="D6315">
        <v>2</v>
      </c>
      <c r="E6315" t="s">
        <v>28</v>
      </c>
      <c r="F6315" t="s">
        <v>29</v>
      </c>
      <c r="G6315">
        <v>8792</v>
      </c>
      <c r="H6315">
        <v>24444</v>
      </c>
      <c r="I6315">
        <v>49904</v>
      </c>
      <c r="J6315">
        <v>2618542.04</v>
      </c>
      <c r="K6315">
        <v>2100183.9900000002</v>
      </c>
      <c r="L6315">
        <v>1753769.81</v>
      </c>
      <c r="M6315">
        <v>800964.22790000006</v>
      </c>
      <c r="N6315">
        <v>8792</v>
      </c>
      <c r="O6315">
        <v>11519</v>
      </c>
      <c r="P6315">
        <v>26195</v>
      </c>
      <c r="Q6315">
        <v>1327426.23</v>
      </c>
      <c r="R6315">
        <v>1028704.04</v>
      </c>
      <c r="S6315">
        <v>728451.73</v>
      </c>
      <c r="T6315">
        <v>440192.36349999998</v>
      </c>
      <c r="U6315">
        <v>8792</v>
      </c>
      <c r="V6315">
        <v>12925</v>
      </c>
      <c r="W6315">
        <v>23709</v>
      </c>
      <c r="X6315">
        <v>1291115.81</v>
      </c>
      <c r="Y6315">
        <v>1071479.95</v>
      </c>
      <c r="Z6315">
        <v>1025318.08</v>
      </c>
      <c r="AA6315">
        <v>360771.86440000002</v>
      </c>
      <c r="AB6315">
        <v>8516</v>
      </c>
      <c r="AC6315">
        <v>8638</v>
      </c>
      <c r="AD6315">
        <v>4897</v>
      </c>
      <c r="AE6315">
        <v>8309</v>
      </c>
      <c r="AF6315">
        <v>8516</v>
      </c>
      <c r="AG6315">
        <v>8638</v>
      </c>
      <c r="AH6315">
        <v>4897</v>
      </c>
      <c r="AI6315">
        <v>8309</v>
      </c>
      <c r="AJ6315">
        <v>8516</v>
      </c>
      <c r="AK6315">
        <v>8638</v>
      </c>
      <c r="AL6315">
        <v>4897</v>
      </c>
      <c r="AM6315">
        <v>8309</v>
      </c>
    </row>
    <row r="6316" spans="1:39" x14ac:dyDescent="0.15">
      <c r="A6316" t="s">
        <v>215</v>
      </c>
      <c r="B6316">
        <v>70</v>
      </c>
      <c r="C6316">
        <v>2</v>
      </c>
      <c r="D6316">
        <v>2</v>
      </c>
      <c r="E6316" t="s">
        <v>30</v>
      </c>
      <c r="F6316" t="s">
        <v>28</v>
      </c>
      <c r="G6316">
        <v>660</v>
      </c>
      <c r="H6316">
        <v>1665</v>
      </c>
      <c r="I6316">
        <v>3479</v>
      </c>
      <c r="J6316">
        <v>179656.35</v>
      </c>
      <c r="K6316">
        <v>146605.43</v>
      </c>
      <c r="L6316">
        <v>115173.39</v>
      </c>
      <c r="M6316">
        <v>55863.759899999997</v>
      </c>
      <c r="N6316">
        <v>660</v>
      </c>
      <c r="O6316">
        <v>792</v>
      </c>
      <c r="P6316">
        <v>1876</v>
      </c>
      <c r="Q6316">
        <v>93427.82</v>
      </c>
      <c r="R6316">
        <v>73797.990000000005</v>
      </c>
      <c r="S6316">
        <v>46354.63</v>
      </c>
      <c r="T6316">
        <v>31152.786499999998</v>
      </c>
      <c r="U6316">
        <v>660</v>
      </c>
      <c r="V6316">
        <v>873</v>
      </c>
      <c r="W6316">
        <v>1603</v>
      </c>
      <c r="X6316">
        <v>86228.53</v>
      </c>
      <c r="Y6316">
        <v>72807.44</v>
      </c>
      <c r="Z6316">
        <v>68818.759999999995</v>
      </c>
      <c r="AA6316">
        <v>24710.973399999999</v>
      </c>
      <c r="AB6316">
        <v>603</v>
      </c>
      <c r="AC6316">
        <v>645</v>
      </c>
      <c r="AD6316">
        <v>225</v>
      </c>
      <c r="AE6316">
        <v>641</v>
      </c>
      <c r="AF6316">
        <v>603</v>
      </c>
      <c r="AG6316">
        <v>645</v>
      </c>
      <c r="AH6316">
        <v>225</v>
      </c>
      <c r="AI6316">
        <v>641</v>
      </c>
      <c r="AJ6316">
        <v>603</v>
      </c>
      <c r="AK6316">
        <v>645</v>
      </c>
      <c r="AL6316">
        <v>225</v>
      </c>
      <c r="AM6316">
        <v>641</v>
      </c>
    </row>
    <row r="6317" spans="1:39" x14ac:dyDescent="0.15">
      <c r="A6317" t="s">
        <v>215</v>
      </c>
      <c r="B6317">
        <v>70</v>
      </c>
      <c r="C6317">
        <v>2</v>
      </c>
      <c r="D6317">
        <v>2</v>
      </c>
      <c r="E6317" t="s">
        <v>30</v>
      </c>
      <c r="F6317" t="s">
        <v>29</v>
      </c>
      <c r="G6317">
        <v>1034</v>
      </c>
      <c r="H6317">
        <v>2962</v>
      </c>
      <c r="I6317">
        <v>5963</v>
      </c>
      <c r="J6317">
        <v>309633.7</v>
      </c>
      <c r="K6317">
        <v>247540.76</v>
      </c>
      <c r="L6317">
        <v>205122.53</v>
      </c>
      <c r="M6317">
        <v>94956.782900000006</v>
      </c>
      <c r="N6317">
        <v>1034</v>
      </c>
      <c r="O6317">
        <v>1387</v>
      </c>
      <c r="P6317">
        <v>3126</v>
      </c>
      <c r="Q6317">
        <v>156810.97</v>
      </c>
      <c r="R6317">
        <v>121733.95</v>
      </c>
      <c r="S6317">
        <v>85337.91</v>
      </c>
      <c r="T6317">
        <v>51556.858800000002</v>
      </c>
      <c r="U6317">
        <v>1034</v>
      </c>
      <c r="V6317">
        <v>1575</v>
      </c>
      <c r="W6317">
        <v>2837</v>
      </c>
      <c r="X6317">
        <v>152822.73000000001</v>
      </c>
      <c r="Y6317">
        <v>125806.81</v>
      </c>
      <c r="Z6317">
        <v>119784.62</v>
      </c>
      <c r="AA6317">
        <v>43399.924099999997</v>
      </c>
      <c r="AB6317">
        <v>973</v>
      </c>
      <c r="AC6317">
        <v>1014</v>
      </c>
      <c r="AD6317">
        <v>558</v>
      </c>
      <c r="AE6317">
        <v>1006</v>
      </c>
      <c r="AF6317">
        <v>973</v>
      </c>
      <c r="AG6317">
        <v>1014</v>
      </c>
      <c r="AH6317">
        <v>558</v>
      </c>
      <c r="AI6317">
        <v>1006</v>
      </c>
      <c r="AJ6317">
        <v>973</v>
      </c>
      <c r="AK6317">
        <v>1014</v>
      </c>
      <c r="AL6317">
        <v>558</v>
      </c>
      <c r="AM6317">
        <v>1006</v>
      </c>
    </row>
    <row r="6318" spans="1:39" x14ac:dyDescent="0.15">
      <c r="A6318" t="s">
        <v>215</v>
      </c>
      <c r="B6318">
        <v>70</v>
      </c>
      <c r="C6318">
        <v>2</v>
      </c>
      <c r="D6318">
        <v>2</v>
      </c>
      <c r="E6318" t="s">
        <v>29</v>
      </c>
      <c r="F6318" t="s">
        <v>28</v>
      </c>
      <c r="G6318">
        <v>2274</v>
      </c>
      <c r="H6318">
        <v>5888</v>
      </c>
      <c r="I6318">
        <v>13163</v>
      </c>
      <c r="J6318">
        <v>681939.6</v>
      </c>
      <c r="K6318">
        <v>527513.43999999994</v>
      </c>
      <c r="L6318">
        <v>419902.41</v>
      </c>
      <c r="M6318">
        <v>211631.32370000001</v>
      </c>
      <c r="N6318">
        <v>2274</v>
      </c>
      <c r="O6318">
        <v>2760</v>
      </c>
      <c r="P6318">
        <v>6862</v>
      </c>
      <c r="Q6318">
        <v>348837.52</v>
      </c>
      <c r="R6318">
        <v>261620.87</v>
      </c>
      <c r="S6318">
        <v>166713.03</v>
      </c>
      <c r="T6318">
        <v>116884.7138</v>
      </c>
      <c r="U6318">
        <v>2274</v>
      </c>
      <c r="V6318">
        <v>3128</v>
      </c>
      <c r="W6318">
        <v>6301</v>
      </c>
      <c r="X6318">
        <v>333102.08000000002</v>
      </c>
      <c r="Y6318">
        <v>265892.57</v>
      </c>
      <c r="Z6318">
        <v>253189.38</v>
      </c>
      <c r="AA6318">
        <v>94746.609899999996</v>
      </c>
      <c r="AB6318">
        <v>2147</v>
      </c>
      <c r="AC6318">
        <v>2198</v>
      </c>
      <c r="AD6318">
        <v>895</v>
      </c>
      <c r="AE6318">
        <v>2207</v>
      </c>
      <c r="AF6318">
        <v>2147</v>
      </c>
      <c r="AG6318">
        <v>2198</v>
      </c>
      <c r="AH6318">
        <v>895</v>
      </c>
      <c r="AI6318">
        <v>2207</v>
      </c>
      <c r="AJ6318">
        <v>2147</v>
      </c>
      <c r="AK6318">
        <v>2198</v>
      </c>
      <c r="AL6318">
        <v>895</v>
      </c>
      <c r="AM6318">
        <v>2207</v>
      </c>
    </row>
    <row r="6319" spans="1:39" x14ac:dyDescent="0.15">
      <c r="A6319" t="s">
        <v>215</v>
      </c>
      <c r="B6319">
        <v>70</v>
      </c>
      <c r="C6319">
        <v>2</v>
      </c>
      <c r="D6319">
        <v>2</v>
      </c>
      <c r="E6319" t="s">
        <v>29</v>
      </c>
      <c r="F6319" t="s">
        <v>29</v>
      </c>
      <c r="G6319">
        <v>5164</v>
      </c>
      <c r="H6319">
        <v>14722</v>
      </c>
      <c r="I6319">
        <v>31523</v>
      </c>
      <c r="J6319">
        <v>1646885.8</v>
      </c>
      <c r="K6319">
        <v>1259213.8600000001</v>
      </c>
      <c r="L6319">
        <v>1048715.82</v>
      </c>
      <c r="M6319">
        <v>508118.29139999999</v>
      </c>
      <c r="N6319">
        <v>5164</v>
      </c>
      <c r="O6319">
        <v>6752</v>
      </c>
      <c r="P6319">
        <v>15885</v>
      </c>
      <c r="Q6319">
        <v>803945.95</v>
      </c>
      <c r="R6319">
        <v>597632.13</v>
      </c>
      <c r="S6319">
        <v>416969.87</v>
      </c>
      <c r="T6319">
        <v>269277.44880000001</v>
      </c>
      <c r="U6319">
        <v>5164</v>
      </c>
      <c r="V6319">
        <v>7970</v>
      </c>
      <c r="W6319">
        <v>15638</v>
      </c>
      <c r="X6319">
        <v>842939.85</v>
      </c>
      <c r="Y6319">
        <v>661581.73</v>
      </c>
      <c r="Z6319">
        <v>631745.94999999995</v>
      </c>
      <c r="AA6319">
        <v>238840.8426</v>
      </c>
      <c r="AB6319">
        <v>4970</v>
      </c>
      <c r="AC6319">
        <v>4989</v>
      </c>
      <c r="AD6319">
        <v>2884</v>
      </c>
      <c r="AE6319">
        <v>5071</v>
      </c>
      <c r="AF6319">
        <v>4970</v>
      </c>
      <c r="AG6319">
        <v>4989</v>
      </c>
      <c r="AH6319">
        <v>2884</v>
      </c>
      <c r="AI6319">
        <v>5071</v>
      </c>
      <c r="AJ6319">
        <v>4970</v>
      </c>
      <c r="AK6319">
        <v>4989</v>
      </c>
      <c r="AL6319">
        <v>2884</v>
      </c>
      <c r="AM6319">
        <v>5071</v>
      </c>
    </row>
    <row r="6320" spans="1:39" x14ac:dyDescent="0.15">
      <c r="A6320" t="s">
        <v>215</v>
      </c>
      <c r="B6320">
        <v>70</v>
      </c>
      <c r="C6320">
        <v>2</v>
      </c>
      <c r="D6320">
        <v>2</v>
      </c>
      <c r="E6320" t="s">
        <v>31</v>
      </c>
      <c r="F6320" t="s">
        <v>28</v>
      </c>
      <c r="G6320">
        <v>4</v>
      </c>
      <c r="H6320">
        <v>13</v>
      </c>
      <c r="I6320">
        <v>19</v>
      </c>
      <c r="J6320">
        <v>1125.9000000000001</v>
      </c>
      <c r="K6320">
        <v>959.22</v>
      </c>
      <c r="L6320">
        <v>572.09</v>
      </c>
      <c r="M6320">
        <v>449.33330000000001</v>
      </c>
      <c r="N6320">
        <v>4</v>
      </c>
      <c r="O6320">
        <v>4</v>
      </c>
      <c r="P6320">
        <v>9</v>
      </c>
      <c r="Q6320">
        <v>622.98</v>
      </c>
      <c r="R6320">
        <v>554.32000000000005</v>
      </c>
      <c r="S6320">
        <v>167.19</v>
      </c>
      <c r="T6320">
        <v>273.20330000000001</v>
      </c>
      <c r="U6320">
        <v>4</v>
      </c>
      <c r="V6320">
        <v>9</v>
      </c>
      <c r="W6320">
        <v>10</v>
      </c>
      <c r="X6320">
        <v>502.92</v>
      </c>
      <c r="Y6320">
        <v>404.9</v>
      </c>
      <c r="Z6320">
        <v>404.9</v>
      </c>
      <c r="AA6320">
        <v>176.13</v>
      </c>
      <c r="AB6320">
        <v>3</v>
      </c>
      <c r="AC6320">
        <v>4</v>
      </c>
      <c r="AD6320">
        <v>1</v>
      </c>
      <c r="AE6320">
        <v>4</v>
      </c>
      <c r="AF6320">
        <v>3</v>
      </c>
      <c r="AG6320">
        <v>4</v>
      </c>
      <c r="AH6320">
        <v>1</v>
      </c>
      <c r="AI6320">
        <v>4</v>
      </c>
      <c r="AJ6320">
        <v>3</v>
      </c>
      <c r="AK6320">
        <v>4</v>
      </c>
      <c r="AL6320">
        <v>1</v>
      </c>
      <c r="AM6320">
        <v>4</v>
      </c>
    </row>
    <row r="6321" spans="1:39" x14ac:dyDescent="0.15">
      <c r="A6321" t="s">
        <v>215</v>
      </c>
      <c r="B6321">
        <v>70</v>
      </c>
      <c r="C6321">
        <v>2</v>
      </c>
      <c r="D6321">
        <v>2</v>
      </c>
      <c r="E6321" t="s">
        <v>31</v>
      </c>
      <c r="F6321" t="s">
        <v>29</v>
      </c>
      <c r="G6321">
        <v>10</v>
      </c>
      <c r="H6321">
        <v>32</v>
      </c>
      <c r="I6321">
        <v>59</v>
      </c>
      <c r="J6321">
        <v>3104.77</v>
      </c>
      <c r="K6321">
        <v>2509.0500000000002</v>
      </c>
      <c r="L6321">
        <v>1696.33</v>
      </c>
      <c r="M6321">
        <v>976.79740000000004</v>
      </c>
      <c r="N6321">
        <v>10</v>
      </c>
      <c r="O6321">
        <v>14</v>
      </c>
      <c r="P6321">
        <v>33</v>
      </c>
      <c r="Q6321">
        <v>1517.76</v>
      </c>
      <c r="R6321">
        <v>1229.68</v>
      </c>
      <c r="S6321">
        <v>526.63</v>
      </c>
      <c r="T6321">
        <v>556.79750000000001</v>
      </c>
      <c r="U6321">
        <v>10</v>
      </c>
      <c r="V6321">
        <v>18</v>
      </c>
      <c r="W6321">
        <v>26</v>
      </c>
      <c r="X6321">
        <v>1587.01</v>
      </c>
      <c r="Y6321">
        <v>1279.3699999999999</v>
      </c>
      <c r="Z6321">
        <v>1169.7</v>
      </c>
      <c r="AA6321">
        <v>419.99990000000003</v>
      </c>
      <c r="AB6321">
        <v>10</v>
      </c>
      <c r="AC6321">
        <v>10</v>
      </c>
      <c r="AD6321">
        <v>6</v>
      </c>
      <c r="AE6321">
        <v>10</v>
      </c>
      <c r="AF6321">
        <v>10</v>
      </c>
      <c r="AG6321">
        <v>10</v>
      </c>
      <c r="AH6321">
        <v>6</v>
      </c>
      <c r="AI6321">
        <v>10</v>
      </c>
      <c r="AJ6321">
        <v>10</v>
      </c>
      <c r="AK6321">
        <v>10</v>
      </c>
      <c r="AL6321">
        <v>6</v>
      </c>
      <c r="AM6321">
        <v>10</v>
      </c>
    </row>
    <row r="6322" spans="1:39" x14ac:dyDescent="0.15">
      <c r="A6322" t="s">
        <v>215</v>
      </c>
      <c r="B6322">
        <v>70</v>
      </c>
      <c r="C6322">
        <v>2</v>
      </c>
      <c r="D6322">
        <v>2</v>
      </c>
      <c r="E6322" t="s">
        <v>32</v>
      </c>
      <c r="F6322" t="s">
        <v>28</v>
      </c>
      <c r="G6322">
        <v>440</v>
      </c>
      <c r="H6322">
        <v>1216</v>
      </c>
      <c r="I6322">
        <v>2648</v>
      </c>
      <c r="J6322">
        <v>142179</v>
      </c>
      <c r="K6322">
        <v>109063.97</v>
      </c>
      <c r="L6322">
        <v>90077.28</v>
      </c>
      <c r="M6322">
        <v>43327.876900000003</v>
      </c>
      <c r="N6322">
        <v>440</v>
      </c>
      <c r="O6322">
        <v>551</v>
      </c>
      <c r="P6322">
        <v>1239</v>
      </c>
      <c r="Q6322">
        <v>63990.8</v>
      </c>
      <c r="R6322">
        <v>47928.09</v>
      </c>
      <c r="S6322">
        <v>32373.87</v>
      </c>
      <c r="T6322">
        <v>21733.772099999998</v>
      </c>
      <c r="U6322">
        <v>440</v>
      </c>
      <c r="V6322">
        <v>665</v>
      </c>
      <c r="W6322">
        <v>1409</v>
      </c>
      <c r="X6322">
        <v>78188.2</v>
      </c>
      <c r="Y6322">
        <v>61135.88</v>
      </c>
      <c r="Z6322">
        <v>57703.41</v>
      </c>
      <c r="AA6322">
        <v>21594.104800000001</v>
      </c>
      <c r="AB6322">
        <v>421</v>
      </c>
      <c r="AC6322">
        <v>412</v>
      </c>
      <c r="AD6322">
        <v>183</v>
      </c>
      <c r="AE6322">
        <v>419</v>
      </c>
      <c r="AF6322">
        <v>421</v>
      </c>
      <c r="AG6322">
        <v>412</v>
      </c>
      <c r="AH6322">
        <v>183</v>
      </c>
      <c r="AI6322">
        <v>419</v>
      </c>
      <c r="AJ6322">
        <v>421</v>
      </c>
      <c r="AK6322">
        <v>412</v>
      </c>
      <c r="AL6322">
        <v>183</v>
      </c>
      <c r="AM6322">
        <v>419</v>
      </c>
    </row>
    <row r="6323" spans="1:39" x14ac:dyDescent="0.15">
      <c r="A6323" t="s">
        <v>215</v>
      </c>
      <c r="B6323">
        <v>70</v>
      </c>
      <c r="C6323">
        <v>2</v>
      </c>
      <c r="D6323">
        <v>2</v>
      </c>
      <c r="E6323" t="s">
        <v>32</v>
      </c>
      <c r="F6323" t="s">
        <v>29</v>
      </c>
      <c r="G6323">
        <v>1055</v>
      </c>
      <c r="H6323">
        <v>3247</v>
      </c>
      <c r="I6323">
        <v>7045</v>
      </c>
      <c r="J6323">
        <v>372403.81</v>
      </c>
      <c r="K6323">
        <v>278239.96999999997</v>
      </c>
      <c r="L6323">
        <v>240434.17</v>
      </c>
      <c r="M6323">
        <v>113119.5033</v>
      </c>
      <c r="N6323">
        <v>1055</v>
      </c>
      <c r="O6323">
        <v>1427</v>
      </c>
      <c r="P6323">
        <v>3208</v>
      </c>
      <c r="Q6323">
        <v>161937.26</v>
      </c>
      <c r="R6323">
        <v>118556.86</v>
      </c>
      <c r="S6323">
        <v>86704.13</v>
      </c>
      <c r="T6323">
        <v>54023.286800000002</v>
      </c>
      <c r="U6323">
        <v>1055</v>
      </c>
      <c r="V6323">
        <v>1820</v>
      </c>
      <c r="W6323">
        <v>3837</v>
      </c>
      <c r="X6323">
        <v>210466.55</v>
      </c>
      <c r="Y6323">
        <v>159683.10999999999</v>
      </c>
      <c r="Z6323">
        <v>153730.04</v>
      </c>
      <c r="AA6323">
        <v>59096.216500000002</v>
      </c>
      <c r="AB6323">
        <v>1029</v>
      </c>
      <c r="AC6323">
        <v>1016</v>
      </c>
      <c r="AD6323">
        <v>609</v>
      </c>
      <c r="AE6323">
        <v>1002</v>
      </c>
      <c r="AF6323">
        <v>1029</v>
      </c>
      <c r="AG6323">
        <v>1016</v>
      </c>
      <c r="AH6323">
        <v>609</v>
      </c>
      <c r="AI6323">
        <v>1002</v>
      </c>
      <c r="AJ6323">
        <v>1029</v>
      </c>
      <c r="AK6323">
        <v>1016</v>
      </c>
      <c r="AL6323">
        <v>609</v>
      </c>
      <c r="AM6323">
        <v>1002</v>
      </c>
    </row>
    <row r="6324" spans="1:39" x14ac:dyDescent="0.15">
      <c r="A6324" t="s">
        <v>215</v>
      </c>
      <c r="B6324">
        <v>100</v>
      </c>
      <c r="C6324">
        <v>1</v>
      </c>
      <c r="D6324">
        <v>0</v>
      </c>
      <c r="E6324" t="s">
        <v>28</v>
      </c>
      <c r="F6324" t="s">
        <v>28</v>
      </c>
      <c r="G6324">
        <v>102154</v>
      </c>
      <c r="H6324">
        <v>106593</v>
      </c>
      <c r="I6324">
        <v>151639</v>
      </c>
      <c r="J6324">
        <v>7101193.1600000001</v>
      </c>
      <c r="K6324">
        <v>5708842.79</v>
      </c>
      <c r="L6324">
        <v>5159171.7699999996</v>
      </c>
      <c r="M6324">
        <v>2271734.5660999999</v>
      </c>
      <c r="N6324">
        <v>28044</v>
      </c>
      <c r="O6324">
        <v>29213</v>
      </c>
      <c r="P6324">
        <v>44733</v>
      </c>
      <c r="Q6324">
        <v>2146902</v>
      </c>
      <c r="R6324">
        <v>1671042.29</v>
      </c>
      <c r="S6324">
        <v>1332692.81</v>
      </c>
      <c r="T6324">
        <v>727206.47970000003</v>
      </c>
      <c r="U6324">
        <v>74110</v>
      </c>
      <c r="V6324">
        <v>77380</v>
      </c>
      <c r="W6324">
        <v>106906</v>
      </c>
      <c r="X6324">
        <v>4954291.16</v>
      </c>
      <c r="Y6324">
        <v>4037800.5</v>
      </c>
      <c r="Z6324">
        <v>3826478.96</v>
      </c>
      <c r="AA6324">
        <v>1544528.0863999999</v>
      </c>
      <c r="AB6324">
        <v>100316</v>
      </c>
      <c r="AC6324">
        <v>58302</v>
      </c>
      <c r="AD6324">
        <v>19383</v>
      </c>
      <c r="AE6324">
        <v>39112</v>
      </c>
      <c r="AF6324">
        <v>27396</v>
      </c>
      <c r="AG6324">
        <v>25949</v>
      </c>
      <c r="AH6324">
        <v>8486</v>
      </c>
      <c r="AI6324">
        <v>14069</v>
      </c>
      <c r="AJ6324">
        <v>72920</v>
      </c>
      <c r="AK6324">
        <v>32353</v>
      </c>
      <c r="AL6324">
        <v>10897</v>
      </c>
      <c r="AM6324">
        <v>25043</v>
      </c>
    </row>
    <row r="6325" spans="1:39" x14ac:dyDescent="0.15">
      <c r="A6325" t="s">
        <v>215</v>
      </c>
      <c r="B6325">
        <v>100</v>
      </c>
      <c r="C6325">
        <v>1</v>
      </c>
      <c r="D6325">
        <v>0</v>
      </c>
      <c r="E6325" t="s">
        <v>28</v>
      </c>
      <c r="F6325" t="s">
        <v>29</v>
      </c>
      <c r="G6325">
        <v>22422</v>
      </c>
      <c r="H6325">
        <v>24605</v>
      </c>
      <c r="I6325">
        <v>36285</v>
      </c>
      <c r="J6325">
        <v>1741652.32</v>
      </c>
      <c r="K6325">
        <v>1366845.62</v>
      </c>
      <c r="L6325">
        <v>1244336.8999999999</v>
      </c>
      <c r="M6325">
        <v>555383.12459999998</v>
      </c>
      <c r="N6325">
        <v>6833</v>
      </c>
      <c r="O6325">
        <v>7443</v>
      </c>
      <c r="P6325">
        <v>12006</v>
      </c>
      <c r="Q6325">
        <v>579469.09</v>
      </c>
      <c r="R6325">
        <v>438727.36</v>
      </c>
      <c r="S6325">
        <v>362968.63</v>
      </c>
      <c r="T6325">
        <v>196854.66159999999</v>
      </c>
      <c r="U6325">
        <v>15589</v>
      </c>
      <c r="V6325">
        <v>17162</v>
      </c>
      <c r="W6325">
        <v>24279</v>
      </c>
      <c r="X6325">
        <v>1162183.23</v>
      </c>
      <c r="Y6325">
        <v>928118.26</v>
      </c>
      <c r="Z6325">
        <v>881368.27</v>
      </c>
      <c r="AA6325">
        <v>358528.46299999999</v>
      </c>
      <c r="AB6325">
        <v>22074</v>
      </c>
      <c r="AC6325">
        <v>18939</v>
      </c>
      <c r="AD6325">
        <v>11683</v>
      </c>
      <c r="AE6325">
        <v>15007</v>
      </c>
      <c r="AF6325">
        <v>6735</v>
      </c>
      <c r="AG6325">
        <v>6495</v>
      </c>
      <c r="AH6325">
        <v>3961</v>
      </c>
      <c r="AI6325">
        <v>5003</v>
      </c>
      <c r="AJ6325">
        <v>15339</v>
      </c>
      <c r="AK6325">
        <v>12444</v>
      </c>
      <c r="AL6325">
        <v>7722</v>
      </c>
      <c r="AM6325">
        <v>10004</v>
      </c>
    </row>
    <row r="6326" spans="1:39" x14ac:dyDescent="0.15">
      <c r="A6326" t="s">
        <v>215</v>
      </c>
      <c r="B6326">
        <v>100</v>
      </c>
      <c r="C6326">
        <v>1</v>
      </c>
      <c r="D6326">
        <v>0</v>
      </c>
      <c r="E6326" t="s">
        <v>30</v>
      </c>
      <c r="F6326" t="s">
        <v>28</v>
      </c>
      <c r="G6326">
        <v>125</v>
      </c>
      <c r="H6326">
        <v>129</v>
      </c>
      <c r="I6326">
        <v>175</v>
      </c>
      <c r="J6326">
        <v>9005.19</v>
      </c>
      <c r="K6326">
        <v>7259.91</v>
      </c>
      <c r="L6326">
        <v>6292.27</v>
      </c>
      <c r="M6326">
        <v>2636.3474000000001</v>
      </c>
      <c r="N6326">
        <v>28</v>
      </c>
      <c r="O6326">
        <v>29</v>
      </c>
      <c r="P6326">
        <v>46</v>
      </c>
      <c r="Q6326">
        <v>2275.8000000000002</v>
      </c>
      <c r="R6326">
        <v>1744.37</v>
      </c>
      <c r="S6326">
        <v>1049.1300000000001</v>
      </c>
      <c r="T6326">
        <v>736.12660000000005</v>
      </c>
      <c r="U6326">
        <v>97</v>
      </c>
      <c r="V6326">
        <v>100</v>
      </c>
      <c r="W6326">
        <v>129</v>
      </c>
      <c r="X6326">
        <v>6729.39</v>
      </c>
      <c r="Y6326">
        <v>5515.54</v>
      </c>
      <c r="Z6326">
        <v>5243.14</v>
      </c>
      <c r="AA6326">
        <v>1900.2208000000001</v>
      </c>
      <c r="AB6326">
        <v>121</v>
      </c>
      <c r="AC6326">
        <v>77</v>
      </c>
      <c r="AD6326">
        <v>18</v>
      </c>
      <c r="AE6326">
        <v>73</v>
      </c>
      <c r="AF6326">
        <v>26</v>
      </c>
      <c r="AG6326">
        <v>27</v>
      </c>
      <c r="AH6326">
        <v>11</v>
      </c>
      <c r="AI6326">
        <v>21</v>
      </c>
      <c r="AJ6326">
        <v>95</v>
      </c>
      <c r="AK6326">
        <v>50</v>
      </c>
      <c r="AL6326">
        <v>7</v>
      </c>
      <c r="AM6326">
        <v>52</v>
      </c>
    </row>
    <row r="6327" spans="1:39" x14ac:dyDescent="0.15">
      <c r="A6327" t="s">
        <v>215</v>
      </c>
      <c r="B6327">
        <v>100</v>
      </c>
      <c r="C6327">
        <v>1</v>
      </c>
      <c r="D6327">
        <v>0</v>
      </c>
      <c r="E6327" t="s">
        <v>30</v>
      </c>
      <c r="F6327" t="s">
        <v>29</v>
      </c>
      <c r="G6327">
        <v>21</v>
      </c>
      <c r="H6327">
        <v>22</v>
      </c>
      <c r="I6327">
        <v>32</v>
      </c>
      <c r="J6327">
        <v>1657.85</v>
      </c>
      <c r="K6327">
        <v>1354.38</v>
      </c>
      <c r="L6327">
        <v>1354.38</v>
      </c>
      <c r="M6327">
        <v>471.4083</v>
      </c>
      <c r="N6327">
        <v>7</v>
      </c>
      <c r="O6327">
        <v>7</v>
      </c>
      <c r="P6327">
        <v>8</v>
      </c>
      <c r="Q6327">
        <v>499.97</v>
      </c>
      <c r="R6327">
        <v>371.62</v>
      </c>
      <c r="S6327">
        <v>371.62</v>
      </c>
      <c r="T6327">
        <v>139.09829999999999</v>
      </c>
      <c r="U6327">
        <v>14</v>
      </c>
      <c r="V6327">
        <v>15</v>
      </c>
      <c r="W6327">
        <v>24</v>
      </c>
      <c r="X6327">
        <v>1157.8800000000001</v>
      </c>
      <c r="Y6327">
        <v>982.76</v>
      </c>
      <c r="Z6327">
        <v>982.76</v>
      </c>
      <c r="AA6327">
        <v>332.31</v>
      </c>
      <c r="AB6327">
        <v>21</v>
      </c>
      <c r="AC6327">
        <v>18</v>
      </c>
      <c r="AD6327">
        <v>9</v>
      </c>
      <c r="AE6327">
        <v>18</v>
      </c>
      <c r="AF6327">
        <v>7</v>
      </c>
      <c r="AG6327">
        <v>7</v>
      </c>
      <c r="AH6327">
        <v>2</v>
      </c>
      <c r="AI6327">
        <v>7</v>
      </c>
      <c r="AJ6327">
        <v>14</v>
      </c>
      <c r="AK6327">
        <v>11</v>
      </c>
      <c r="AL6327">
        <v>7</v>
      </c>
      <c r="AM6327">
        <v>11</v>
      </c>
    </row>
    <row r="6328" spans="1:39" x14ac:dyDescent="0.15">
      <c r="A6328" t="s">
        <v>215</v>
      </c>
      <c r="B6328">
        <v>100</v>
      </c>
      <c r="C6328">
        <v>1</v>
      </c>
      <c r="D6328">
        <v>0</v>
      </c>
      <c r="E6328" t="s">
        <v>29</v>
      </c>
      <c r="F6328" t="s">
        <v>28</v>
      </c>
      <c r="G6328">
        <v>470</v>
      </c>
      <c r="H6328">
        <v>514</v>
      </c>
      <c r="I6328">
        <v>806</v>
      </c>
      <c r="J6328">
        <v>36839.97</v>
      </c>
      <c r="K6328">
        <v>27744.32</v>
      </c>
      <c r="L6328">
        <v>25533.65</v>
      </c>
      <c r="M6328">
        <v>12634.469499999999</v>
      </c>
      <c r="N6328">
        <v>150</v>
      </c>
      <c r="O6328">
        <v>163</v>
      </c>
      <c r="P6328">
        <v>303</v>
      </c>
      <c r="Q6328">
        <v>12767.5</v>
      </c>
      <c r="R6328">
        <v>9096.84</v>
      </c>
      <c r="S6328">
        <v>7664.02</v>
      </c>
      <c r="T6328">
        <v>5445.4084999999995</v>
      </c>
      <c r="U6328">
        <v>320</v>
      </c>
      <c r="V6328">
        <v>351</v>
      </c>
      <c r="W6328">
        <v>503</v>
      </c>
      <c r="X6328">
        <v>24072.47</v>
      </c>
      <c r="Y6328">
        <v>18647.48</v>
      </c>
      <c r="Z6328">
        <v>17869.63</v>
      </c>
      <c r="AA6328">
        <v>7189.0609999999997</v>
      </c>
      <c r="AB6328">
        <v>465</v>
      </c>
      <c r="AC6328">
        <v>230</v>
      </c>
      <c r="AD6328">
        <v>104</v>
      </c>
      <c r="AE6328">
        <v>191</v>
      </c>
      <c r="AF6328">
        <v>147</v>
      </c>
      <c r="AG6328">
        <v>145</v>
      </c>
      <c r="AH6328">
        <v>71</v>
      </c>
      <c r="AI6328">
        <v>104</v>
      </c>
      <c r="AJ6328">
        <v>318</v>
      </c>
      <c r="AK6328">
        <v>85</v>
      </c>
      <c r="AL6328">
        <v>33</v>
      </c>
      <c r="AM6328">
        <v>87</v>
      </c>
    </row>
    <row r="6329" spans="1:39" x14ac:dyDescent="0.15">
      <c r="A6329" t="s">
        <v>215</v>
      </c>
      <c r="B6329">
        <v>100</v>
      </c>
      <c r="C6329">
        <v>1</v>
      </c>
      <c r="D6329">
        <v>0</v>
      </c>
      <c r="E6329" t="s">
        <v>29</v>
      </c>
      <c r="F6329" t="s">
        <v>29</v>
      </c>
      <c r="G6329">
        <v>199</v>
      </c>
      <c r="H6329">
        <v>240</v>
      </c>
      <c r="I6329">
        <v>382</v>
      </c>
      <c r="J6329">
        <v>16456.14</v>
      </c>
      <c r="K6329">
        <v>11848.94</v>
      </c>
      <c r="L6329">
        <v>10683.32</v>
      </c>
      <c r="M6329">
        <v>5778.6291000000001</v>
      </c>
      <c r="N6329">
        <v>71</v>
      </c>
      <c r="O6329">
        <v>87</v>
      </c>
      <c r="P6329">
        <v>156</v>
      </c>
      <c r="Q6329">
        <v>6843.82</v>
      </c>
      <c r="R6329">
        <v>4626.4399999999996</v>
      </c>
      <c r="S6329">
        <v>3973.71</v>
      </c>
      <c r="T6329">
        <v>2615.8177999999998</v>
      </c>
      <c r="U6329">
        <v>128</v>
      </c>
      <c r="V6329">
        <v>153</v>
      </c>
      <c r="W6329">
        <v>226</v>
      </c>
      <c r="X6329">
        <v>9612.32</v>
      </c>
      <c r="Y6329">
        <v>7222.5</v>
      </c>
      <c r="Z6329">
        <v>6709.61</v>
      </c>
      <c r="AA6329">
        <v>3162.8112999999998</v>
      </c>
      <c r="AB6329">
        <v>198</v>
      </c>
      <c r="AC6329">
        <v>140</v>
      </c>
      <c r="AD6329">
        <v>93</v>
      </c>
      <c r="AE6329">
        <v>136</v>
      </c>
      <c r="AF6329">
        <v>70</v>
      </c>
      <c r="AG6329">
        <v>67</v>
      </c>
      <c r="AH6329">
        <v>45</v>
      </c>
      <c r="AI6329">
        <v>61</v>
      </c>
      <c r="AJ6329">
        <v>128</v>
      </c>
      <c r="AK6329">
        <v>73</v>
      </c>
      <c r="AL6329">
        <v>48</v>
      </c>
      <c r="AM6329">
        <v>75</v>
      </c>
    </row>
    <row r="6330" spans="1:39" x14ac:dyDescent="0.15">
      <c r="A6330" t="s">
        <v>215</v>
      </c>
      <c r="B6330">
        <v>100</v>
      </c>
      <c r="C6330">
        <v>1</v>
      </c>
      <c r="D6330">
        <v>0</v>
      </c>
      <c r="E6330" t="s">
        <v>32</v>
      </c>
      <c r="F6330" t="s">
        <v>28</v>
      </c>
      <c r="G6330">
        <v>4493</v>
      </c>
      <c r="H6330">
        <v>4828</v>
      </c>
      <c r="I6330">
        <v>8112</v>
      </c>
      <c r="J6330">
        <v>407470.64</v>
      </c>
      <c r="K6330">
        <v>290240.09000000003</v>
      </c>
      <c r="L6330">
        <v>272898.78000000003</v>
      </c>
      <c r="M6330">
        <v>125546.73639999999</v>
      </c>
      <c r="N6330">
        <v>837</v>
      </c>
      <c r="O6330">
        <v>876</v>
      </c>
      <c r="P6330">
        <v>1507</v>
      </c>
      <c r="Q6330">
        <v>76721.67</v>
      </c>
      <c r="R6330">
        <v>54783.37</v>
      </c>
      <c r="S6330">
        <v>40722.35</v>
      </c>
      <c r="T6330">
        <v>24718.216</v>
      </c>
      <c r="U6330">
        <v>3656</v>
      </c>
      <c r="V6330">
        <v>3952</v>
      </c>
      <c r="W6330">
        <v>6605</v>
      </c>
      <c r="X6330">
        <v>330748.96999999997</v>
      </c>
      <c r="Y6330">
        <v>235456.72</v>
      </c>
      <c r="Z6330">
        <v>232176.43</v>
      </c>
      <c r="AA6330">
        <v>100828.52039999999</v>
      </c>
      <c r="AB6330">
        <v>4421</v>
      </c>
      <c r="AC6330">
        <v>2255</v>
      </c>
      <c r="AD6330">
        <v>860</v>
      </c>
      <c r="AE6330">
        <v>2386</v>
      </c>
      <c r="AF6330">
        <v>813</v>
      </c>
      <c r="AG6330">
        <v>599</v>
      </c>
      <c r="AH6330">
        <v>242</v>
      </c>
      <c r="AI6330">
        <v>642</v>
      </c>
      <c r="AJ6330">
        <v>3608</v>
      </c>
      <c r="AK6330">
        <v>1656</v>
      </c>
      <c r="AL6330">
        <v>618</v>
      </c>
      <c r="AM6330">
        <v>1744</v>
      </c>
    </row>
    <row r="6331" spans="1:39" x14ac:dyDescent="0.15">
      <c r="A6331" t="s">
        <v>215</v>
      </c>
      <c r="B6331">
        <v>100</v>
      </c>
      <c r="C6331">
        <v>1</v>
      </c>
      <c r="D6331">
        <v>0</v>
      </c>
      <c r="E6331" t="s">
        <v>32</v>
      </c>
      <c r="F6331" t="s">
        <v>29</v>
      </c>
      <c r="G6331">
        <v>1727</v>
      </c>
      <c r="H6331">
        <v>1966</v>
      </c>
      <c r="I6331">
        <v>3365</v>
      </c>
      <c r="J6331">
        <v>169594.87</v>
      </c>
      <c r="K6331">
        <v>117967.7</v>
      </c>
      <c r="L6331">
        <v>112346.53</v>
      </c>
      <c r="M6331">
        <v>52270.093999999997</v>
      </c>
      <c r="N6331">
        <v>379</v>
      </c>
      <c r="O6331">
        <v>432</v>
      </c>
      <c r="P6331">
        <v>721</v>
      </c>
      <c r="Q6331">
        <v>37001.269999999997</v>
      </c>
      <c r="R6331">
        <v>25501.25</v>
      </c>
      <c r="S6331">
        <v>21270.3</v>
      </c>
      <c r="T6331">
        <v>11985.4517</v>
      </c>
      <c r="U6331">
        <v>1348</v>
      </c>
      <c r="V6331">
        <v>1534</v>
      </c>
      <c r="W6331">
        <v>2644</v>
      </c>
      <c r="X6331">
        <v>132593.60000000001</v>
      </c>
      <c r="Y6331">
        <v>92466.45</v>
      </c>
      <c r="Z6331">
        <v>91076.23</v>
      </c>
      <c r="AA6331">
        <v>40284.6423</v>
      </c>
      <c r="AB6331">
        <v>1709</v>
      </c>
      <c r="AC6331">
        <v>1408</v>
      </c>
      <c r="AD6331">
        <v>944</v>
      </c>
      <c r="AE6331">
        <v>1360</v>
      </c>
      <c r="AF6331">
        <v>373</v>
      </c>
      <c r="AG6331">
        <v>311</v>
      </c>
      <c r="AH6331">
        <v>225</v>
      </c>
      <c r="AI6331">
        <v>319</v>
      </c>
      <c r="AJ6331">
        <v>1336</v>
      </c>
      <c r="AK6331">
        <v>1097</v>
      </c>
      <c r="AL6331">
        <v>719</v>
      </c>
      <c r="AM6331">
        <v>1041</v>
      </c>
    </row>
    <row r="6332" spans="1:39" x14ac:dyDescent="0.15">
      <c r="A6332" t="s">
        <v>215</v>
      </c>
      <c r="B6332">
        <v>100</v>
      </c>
      <c r="C6332">
        <v>1</v>
      </c>
      <c r="D6332">
        <v>1</v>
      </c>
      <c r="E6332" t="s">
        <v>28</v>
      </c>
      <c r="F6332" t="s">
        <v>28</v>
      </c>
      <c r="G6332">
        <v>28914</v>
      </c>
      <c r="H6332">
        <v>32257</v>
      </c>
      <c r="I6332">
        <v>48800</v>
      </c>
      <c r="J6332">
        <v>2029442.71</v>
      </c>
      <c r="K6332">
        <v>1709042.07</v>
      </c>
      <c r="L6332">
        <v>1553566.43</v>
      </c>
      <c r="M6332">
        <v>686042.4987</v>
      </c>
      <c r="N6332">
        <v>10751</v>
      </c>
      <c r="O6332">
        <v>12014</v>
      </c>
      <c r="P6332">
        <v>20940</v>
      </c>
      <c r="Q6332">
        <v>806007.43</v>
      </c>
      <c r="R6332">
        <v>659101.16</v>
      </c>
      <c r="S6332">
        <v>542210.11</v>
      </c>
      <c r="T6332">
        <v>310669.44329999998</v>
      </c>
      <c r="U6332">
        <v>18163</v>
      </c>
      <c r="V6332">
        <v>20243</v>
      </c>
      <c r="W6332">
        <v>27860</v>
      </c>
      <c r="X6332">
        <v>1223435.28</v>
      </c>
      <c r="Y6332">
        <v>1049940.9099999999</v>
      </c>
      <c r="Z6332">
        <v>1011356.32</v>
      </c>
      <c r="AA6332">
        <v>375373.05540000001</v>
      </c>
      <c r="AB6332">
        <v>27675</v>
      </c>
      <c r="AC6332">
        <v>24139</v>
      </c>
      <c r="AD6332">
        <v>7699</v>
      </c>
      <c r="AE6332">
        <v>22163</v>
      </c>
      <c r="AF6332">
        <v>10241</v>
      </c>
      <c r="AG6332">
        <v>10236</v>
      </c>
      <c r="AH6332">
        <v>4046</v>
      </c>
      <c r="AI6332">
        <v>9045</v>
      </c>
      <c r="AJ6332">
        <v>17434</v>
      </c>
      <c r="AK6332">
        <v>13903</v>
      </c>
      <c r="AL6332">
        <v>3653</v>
      </c>
      <c r="AM6332">
        <v>13118</v>
      </c>
    </row>
    <row r="6333" spans="1:39" x14ac:dyDescent="0.15">
      <c r="A6333" t="s">
        <v>215</v>
      </c>
      <c r="B6333">
        <v>100</v>
      </c>
      <c r="C6333">
        <v>1</v>
      </c>
      <c r="D6333">
        <v>1</v>
      </c>
      <c r="E6333" t="s">
        <v>28</v>
      </c>
      <c r="F6333" t="s">
        <v>29</v>
      </c>
      <c r="G6333">
        <v>27754</v>
      </c>
      <c r="H6333">
        <v>33019</v>
      </c>
      <c r="I6333">
        <v>49565</v>
      </c>
      <c r="J6333">
        <v>2085679.49</v>
      </c>
      <c r="K6333">
        <v>1745451.41</v>
      </c>
      <c r="L6333">
        <v>1594005.55</v>
      </c>
      <c r="M6333">
        <v>700478.18969999999</v>
      </c>
      <c r="N6333">
        <v>10969</v>
      </c>
      <c r="O6333">
        <v>12937</v>
      </c>
      <c r="P6333">
        <v>22225</v>
      </c>
      <c r="Q6333">
        <v>868453.84</v>
      </c>
      <c r="R6333">
        <v>705625.89</v>
      </c>
      <c r="S6333">
        <v>587658.92000000004</v>
      </c>
      <c r="T6333">
        <v>330138.16310000001</v>
      </c>
      <c r="U6333">
        <v>16785</v>
      </c>
      <c r="V6333">
        <v>20082</v>
      </c>
      <c r="W6333">
        <v>27340</v>
      </c>
      <c r="X6333">
        <v>1217225.6499999999</v>
      </c>
      <c r="Y6333">
        <v>1039825.52</v>
      </c>
      <c r="Z6333">
        <v>1006346.63</v>
      </c>
      <c r="AA6333">
        <v>370340.02659999998</v>
      </c>
      <c r="AB6333">
        <v>26838</v>
      </c>
      <c r="AC6333">
        <v>25873</v>
      </c>
      <c r="AD6333">
        <v>12986</v>
      </c>
      <c r="AE6333">
        <v>24805</v>
      </c>
      <c r="AF6333">
        <v>10563</v>
      </c>
      <c r="AG6333">
        <v>10522</v>
      </c>
      <c r="AH6333">
        <v>6040</v>
      </c>
      <c r="AI6333">
        <v>10064</v>
      </c>
      <c r="AJ6333">
        <v>16275</v>
      </c>
      <c r="AK6333">
        <v>15351</v>
      </c>
      <c r="AL6333">
        <v>6946</v>
      </c>
      <c r="AM6333">
        <v>14741</v>
      </c>
    </row>
    <row r="6334" spans="1:39" x14ac:dyDescent="0.15">
      <c r="A6334" t="s">
        <v>215</v>
      </c>
      <c r="B6334">
        <v>100</v>
      </c>
      <c r="C6334">
        <v>1</v>
      </c>
      <c r="D6334">
        <v>1</v>
      </c>
      <c r="E6334" t="s">
        <v>30</v>
      </c>
      <c r="F6334" t="s">
        <v>28</v>
      </c>
      <c r="G6334">
        <v>2403</v>
      </c>
      <c r="H6334">
        <v>2697</v>
      </c>
      <c r="I6334">
        <v>4076</v>
      </c>
      <c r="J6334">
        <v>171298.37</v>
      </c>
      <c r="K6334">
        <v>146468.41</v>
      </c>
      <c r="L6334">
        <v>129971.64</v>
      </c>
      <c r="M6334">
        <v>57399.780400000003</v>
      </c>
      <c r="N6334">
        <v>875</v>
      </c>
      <c r="O6334">
        <v>964</v>
      </c>
      <c r="P6334">
        <v>1670</v>
      </c>
      <c r="Q6334">
        <v>64721.7</v>
      </c>
      <c r="R6334">
        <v>54573.78</v>
      </c>
      <c r="S6334">
        <v>42890.11</v>
      </c>
      <c r="T6334">
        <v>24467.026600000001</v>
      </c>
      <c r="U6334">
        <v>1528</v>
      </c>
      <c r="V6334">
        <v>1733</v>
      </c>
      <c r="W6334">
        <v>2406</v>
      </c>
      <c r="X6334">
        <v>106576.67</v>
      </c>
      <c r="Y6334">
        <v>91894.63</v>
      </c>
      <c r="Z6334">
        <v>87081.53</v>
      </c>
      <c r="AA6334">
        <v>32932.753799999999</v>
      </c>
      <c r="AB6334">
        <v>2227</v>
      </c>
      <c r="AC6334">
        <v>2161</v>
      </c>
      <c r="AD6334">
        <v>584</v>
      </c>
      <c r="AE6334">
        <v>2318</v>
      </c>
      <c r="AF6334">
        <v>818</v>
      </c>
      <c r="AG6334">
        <v>831</v>
      </c>
      <c r="AH6334">
        <v>300</v>
      </c>
      <c r="AI6334">
        <v>847</v>
      </c>
      <c r="AJ6334">
        <v>1409</v>
      </c>
      <c r="AK6334">
        <v>1330</v>
      </c>
      <c r="AL6334">
        <v>284</v>
      </c>
      <c r="AM6334">
        <v>1471</v>
      </c>
    </row>
    <row r="6335" spans="1:39" x14ac:dyDescent="0.15">
      <c r="A6335" t="s">
        <v>215</v>
      </c>
      <c r="B6335">
        <v>100</v>
      </c>
      <c r="C6335">
        <v>1</v>
      </c>
      <c r="D6335">
        <v>1</v>
      </c>
      <c r="E6335" t="s">
        <v>30</v>
      </c>
      <c r="F6335" t="s">
        <v>29</v>
      </c>
      <c r="G6335">
        <v>2707</v>
      </c>
      <c r="H6335">
        <v>3214</v>
      </c>
      <c r="I6335">
        <v>4768</v>
      </c>
      <c r="J6335">
        <v>201929.91</v>
      </c>
      <c r="K6335">
        <v>169560.82</v>
      </c>
      <c r="L6335">
        <v>154439.47</v>
      </c>
      <c r="M6335">
        <v>66117.608600000007</v>
      </c>
      <c r="N6335">
        <v>1014</v>
      </c>
      <c r="O6335">
        <v>1189</v>
      </c>
      <c r="P6335">
        <v>1994</v>
      </c>
      <c r="Q6335">
        <v>78430.66</v>
      </c>
      <c r="R6335">
        <v>64441.58</v>
      </c>
      <c r="S6335">
        <v>52676.57</v>
      </c>
      <c r="T6335">
        <v>28981.809000000001</v>
      </c>
      <c r="U6335">
        <v>1693</v>
      </c>
      <c r="V6335">
        <v>2025</v>
      </c>
      <c r="W6335">
        <v>2774</v>
      </c>
      <c r="X6335">
        <v>123499.25</v>
      </c>
      <c r="Y6335">
        <v>105119.24</v>
      </c>
      <c r="Z6335">
        <v>101762.9</v>
      </c>
      <c r="AA6335">
        <v>37135.799599999998</v>
      </c>
      <c r="AB6335">
        <v>2534</v>
      </c>
      <c r="AC6335">
        <v>2595</v>
      </c>
      <c r="AD6335">
        <v>1129</v>
      </c>
      <c r="AE6335">
        <v>2638</v>
      </c>
      <c r="AF6335">
        <v>954</v>
      </c>
      <c r="AG6335">
        <v>988</v>
      </c>
      <c r="AH6335">
        <v>541</v>
      </c>
      <c r="AI6335">
        <v>988</v>
      </c>
      <c r="AJ6335">
        <v>1580</v>
      </c>
      <c r="AK6335">
        <v>1607</v>
      </c>
      <c r="AL6335">
        <v>588</v>
      </c>
      <c r="AM6335">
        <v>1650</v>
      </c>
    </row>
    <row r="6336" spans="1:39" x14ac:dyDescent="0.15">
      <c r="A6336" t="s">
        <v>215</v>
      </c>
      <c r="B6336">
        <v>100</v>
      </c>
      <c r="C6336">
        <v>1</v>
      </c>
      <c r="D6336">
        <v>1</v>
      </c>
      <c r="E6336" t="s">
        <v>29</v>
      </c>
      <c r="F6336" t="s">
        <v>28</v>
      </c>
      <c r="G6336">
        <v>11093</v>
      </c>
      <c r="H6336">
        <v>12672</v>
      </c>
      <c r="I6336">
        <v>19868</v>
      </c>
      <c r="J6336">
        <v>830799.42</v>
      </c>
      <c r="K6336">
        <v>673881.9</v>
      </c>
      <c r="L6336">
        <v>619720.68000000005</v>
      </c>
      <c r="M6336">
        <v>278405.92950000003</v>
      </c>
      <c r="N6336">
        <v>3466</v>
      </c>
      <c r="O6336">
        <v>3924</v>
      </c>
      <c r="P6336">
        <v>7299</v>
      </c>
      <c r="Q6336">
        <v>275036.99</v>
      </c>
      <c r="R6336">
        <v>218177.23</v>
      </c>
      <c r="S6336">
        <v>178524.32</v>
      </c>
      <c r="T6336">
        <v>107574.3567</v>
      </c>
      <c r="U6336">
        <v>7627</v>
      </c>
      <c r="V6336">
        <v>8748</v>
      </c>
      <c r="W6336">
        <v>12569</v>
      </c>
      <c r="X6336">
        <v>555762.43000000005</v>
      </c>
      <c r="Y6336">
        <v>455704.67</v>
      </c>
      <c r="Z6336">
        <v>441196.36</v>
      </c>
      <c r="AA6336">
        <v>170831.57279999999</v>
      </c>
      <c r="AB6336">
        <v>10519</v>
      </c>
      <c r="AC6336">
        <v>10010</v>
      </c>
      <c r="AD6336">
        <v>3187</v>
      </c>
      <c r="AE6336">
        <v>10495</v>
      </c>
      <c r="AF6336">
        <v>3287</v>
      </c>
      <c r="AG6336">
        <v>3263</v>
      </c>
      <c r="AH6336">
        <v>1316</v>
      </c>
      <c r="AI6336">
        <v>3318</v>
      </c>
      <c r="AJ6336">
        <v>7232</v>
      </c>
      <c r="AK6336">
        <v>6747</v>
      </c>
      <c r="AL6336">
        <v>1871</v>
      </c>
      <c r="AM6336">
        <v>7177</v>
      </c>
    </row>
    <row r="6337" spans="1:39" x14ac:dyDescent="0.15">
      <c r="A6337" t="s">
        <v>215</v>
      </c>
      <c r="B6337">
        <v>100</v>
      </c>
      <c r="C6337">
        <v>1</v>
      </c>
      <c r="D6337">
        <v>1</v>
      </c>
      <c r="E6337" t="s">
        <v>29</v>
      </c>
      <c r="F6337" t="s">
        <v>29</v>
      </c>
      <c r="G6337">
        <v>17750</v>
      </c>
      <c r="H6337">
        <v>21538</v>
      </c>
      <c r="I6337">
        <v>33292</v>
      </c>
      <c r="J6337">
        <v>1412928.96</v>
      </c>
      <c r="K6337">
        <v>1130606.01</v>
      </c>
      <c r="L6337">
        <v>1056120.2</v>
      </c>
      <c r="M6337">
        <v>465024.12780000002</v>
      </c>
      <c r="N6337">
        <v>5383</v>
      </c>
      <c r="O6337">
        <v>6327</v>
      </c>
      <c r="P6337">
        <v>11538</v>
      </c>
      <c r="Q6337">
        <v>450638.85</v>
      </c>
      <c r="R6337">
        <v>352231.44</v>
      </c>
      <c r="S6337">
        <v>296571.53999999998</v>
      </c>
      <c r="T6337">
        <v>170248.30040000001</v>
      </c>
      <c r="U6337">
        <v>12367</v>
      </c>
      <c r="V6337">
        <v>15211</v>
      </c>
      <c r="W6337">
        <v>21754</v>
      </c>
      <c r="X6337">
        <v>962290.11</v>
      </c>
      <c r="Y6337">
        <v>778374.57</v>
      </c>
      <c r="Z6337">
        <v>759548.66</v>
      </c>
      <c r="AA6337">
        <v>294775.82740000001</v>
      </c>
      <c r="AB6337">
        <v>17058</v>
      </c>
      <c r="AC6337">
        <v>16684</v>
      </c>
      <c r="AD6337">
        <v>8179</v>
      </c>
      <c r="AE6337">
        <v>17191</v>
      </c>
      <c r="AF6337">
        <v>5172</v>
      </c>
      <c r="AG6337">
        <v>5115</v>
      </c>
      <c r="AH6337">
        <v>3025</v>
      </c>
      <c r="AI6337">
        <v>5228</v>
      </c>
      <c r="AJ6337">
        <v>11886</v>
      </c>
      <c r="AK6337">
        <v>11569</v>
      </c>
      <c r="AL6337">
        <v>5154</v>
      </c>
      <c r="AM6337">
        <v>11963</v>
      </c>
    </row>
    <row r="6338" spans="1:39" x14ac:dyDescent="0.15">
      <c r="A6338" t="s">
        <v>215</v>
      </c>
      <c r="B6338">
        <v>100</v>
      </c>
      <c r="C6338">
        <v>1</v>
      </c>
      <c r="D6338">
        <v>1</v>
      </c>
      <c r="E6338" t="s">
        <v>31</v>
      </c>
      <c r="F6338" t="s">
        <v>28</v>
      </c>
      <c r="G6338">
        <v>6</v>
      </c>
      <c r="H6338">
        <v>13</v>
      </c>
      <c r="I6338">
        <v>17</v>
      </c>
      <c r="J6338">
        <v>485.83</v>
      </c>
      <c r="K6338">
        <v>378.79</v>
      </c>
      <c r="L6338">
        <v>357.8</v>
      </c>
      <c r="M6338">
        <v>273.28109999999998</v>
      </c>
      <c r="N6338">
        <v>3</v>
      </c>
      <c r="O6338">
        <v>7</v>
      </c>
      <c r="P6338">
        <v>11</v>
      </c>
      <c r="Q6338">
        <v>320.89</v>
      </c>
      <c r="R6338">
        <v>244.85</v>
      </c>
      <c r="S6338">
        <v>223.86</v>
      </c>
      <c r="T6338">
        <v>197.59110000000001</v>
      </c>
      <c r="U6338">
        <v>3</v>
      </c>
      <c r="V6338">
        <v>6</v>
      </c>
      <c r="W6338">
        <v>6</v>
      </c>
      <c r="X6338">
        <v>164.94</v>
      </c>
      <c r="Y6338">
        <v>133.94</v>
      </c>
      <c r="Z6338">
        <v>133.94</v>
      </c>
      <c r="AA6338">
        <v>75.69</v>
      </c>
      <c r="AB6338">
        <v>5</v>
      </c>
      <c r="AC6338">
        <v>6</v>
      </c>
      <c r="AD6338">
        <v>3</v>
      </c>
      <c r="AE6338">
        <v>6</v>
      </c>
      <c r="AF6338">
        <v>3</v>
      </c>
      <c r="AG6338">
        <v>3</v>
      </c>
      <c r="AH6338">
        <v>2</v>
      </c>
      <c r="AI6338">
        <v>3</v>
      </c>
      <c r="AJ6338">
        <v>2</v>
      </c>
      <c r="AK6338">
        <v>3</v>
      </c>
      <c r="AL6338">
        <v>1</v>
      </c>
      <c r="AM6338">
        <v>3</v>
      </c>
    </row>
    <row r="6339" spans="1:39" x14ac:dyDescent="0.15">
      <c r="A6339" t="s">
        <v>215</v>
      </c>
      <c r="B6339">
        <v>100</v>
      </c>
      <c r="C6339">
        <v>1</v>
      </c>
      <c r="D6339">
        <v>1</v>
      </c>
      <c r="E6339" t="s">
        <v>31</v>
      </c>
      <c r="F6339" t="s">
        <v>29</v>
      </c>
      <c r="G6339">
        <v>9</v>
      </c>
      <c r="H6339">
        <v>20</v>
      </c>
      <c r="I6339">
        <v>26</v>
      </c>
      <c r="J6339">
        <v>903.81</v>
      </c>
      <c r="K6339">
        <v>716.76</v>
      </c>
      <c r="L6339">
        <v>596.30999999999995</v>
      </c>
      <c r="M6339">
        <v>351.19959999999998</v>
      </c>
      <c r="N6339">
        <v>3</v>
      </c>
      <c r="O6339">
        <v>7</v>
      </c>
      <c r="P6339">
        <v>10</v>
      </c>
      <c r="Q6339">
        <v>323.91000000000003</v>
      </c>
      <c r="R6339">
        <v>291.91000000000003</v>
      </c>
      <c r="S6339">
        <v>195.45</v>
      </c>
      <c r="T6339">
        <v>147.23310000000001</v>
      </c>
      <c r="U6339">
        <v>6</v>
      </c>
      <c r="V6339">
        <v>13</v>
      </c>
      <c r="W6339">
        <v>16</v>
      </c>
      <c r="X6339">
        <v>579.9</v>
      </c>
      <c r="Y6339">
        <v>424.85</v>
      </c>
      <c r="Z6339">
        <v>400.86</v>
      </c>
      <c r="AA6339">
        <v>203.9665</v>
      </c>
      <c r="AB6339">
        <v>8</v>
      </c>
      <c r="AC6339">
        <v>9</v>
      </c>
      <c r="AD6339">
        <v>3</v>
      </c>
      <c r="AE6339">
        <v>9</v>
      </c>
      <c r="AF6339">
        <v>2</v>
      </c>
      <c r="AG6339">
        <v>3</v>
      </c>
      <c r="AH6339">
        <v>1</v>
      </c>
      <c r="AI6339">
        <v>3</v>
      </c>
      <c r="AJ6339">
        <v>6</v>
      </c>
      <c r="AK6339">
        <v>6</v>
      </c>
      <c r="AL6339">
        <v>2</v>
      </c>
      <c r="AM6339">
        <v>6</v>
      </c>
    </row>
    <row r="6340" spans="1:39" x14ac:dyDescent="0.15">
      <c r="A6340" t="s">
        <v>215</v>
      </c>
      <c r="B6340">
        <v>100</v>
      </c>
      <c r="C6340">
        <v>1</v>
      </c>
      <c r="D6340">
        <v>1</v>
      </c>
      <c r="E6340" t="s">
        <v>32</v>
      </c>
      <c r="F6340" t="s">
        <v>28</v>
      </c>
      <c r="G6340">
        <v>551</v>
      </c>
      <c r="H6340">
        <v>640</v>
      </c>
      <c r="I6340">
        <v>1072</v>
      </c>
      <c r="J6340">
        <v>49874.46</v>
      </c>
      <c r="K6340">
        <v>36660.29</v>
      </c>
      <c r="L6340">
        <v>34172.480000000003</v>
      </c>
      <c r="M6340">
        <v>15584.941800000001</v>
      </c>
      <c r="N6340">
        <v>180</v>
      </c>
      <c r="O6340">
        <v>206</v>
      </c>
      <c r="P6340">
        <v>345</v>
      </c>
      <c r="Q6340">
        <v>15543.09</v>
      </c>
      <c r="R6340">
        <v>11663.39</v>
      </c>
      <c r="S6340">
        <v>9444.77</v>
      </c>
      <c r="T6340">
        <v>5354.9883</v>
      </c>
      <c r="U6340">
        <v>371</v>
      </c>
      <c r="V6340">
        <v>434</v>
      </c>
      <c r="W6340">
        <v>727</v>
      </c>
      <c r="X6340">
        <v>34331.370000000003</v>
      </c>
      <c r="Y6340">
        <v>24996.9</v>
      </c>
      <c r="Z6340">
        <v>24727.71</v>
      </c>
      <c r="AA6340">
        <v>10229.9535</v>
      </c>
      <c r="AB6340">
        <v>538</v>
      </c>
      <c r="AC6340">
        <v>442</v>
      </c>
      <c r="AD6340">
        <v>148</v>
      </c>
      <c r="AE6340">
        <v>453</v>
      </c>
      <c r="AF6340">
        <v>174</v>
      </c>
      <c r="AG6340">
        <v>143</v>
      </c>
      <c r="AH6340">
        <v>56</v>
      </c>
      <c r="AI6340">
        <v>165</v>
      </c>
      <c r="AJ6340">
        <v>364</v>
      </c>
      <c r="AK6340">
        <v>299</v>
      </c>
      <c r="AL6340">
        <v>92</v>
      </c>
      <c r="AM6340">
        <v>288</v>
      </c>
    </row>
    <row r="6341" spans="1:39" x14ac:dyDescent="0.15">
      <c r="A6341" t="s">
        <v>215</v>
      </c>
      <c r="B6341">
        <v>100</v>
      </c>
      <c r="C6341">
        <v>1</v>
      </c>
      <c r="D6341">
        <v>1</v>
      </c>
      <c r="E6341" t="s">
        <v>32</v>
      </c>
      <c r="F6341" t="s">
        <v>29</v>
      </c>
      <c r="G6341">
        <v>600</v>
      </c>
      <c r="H6341">
        <v>760</v>
      </c>
      <c r="I6341">
        <v>1274</v>
      </c>
      <c r="J6341">
        <v>57513.31</v>
      </c>
      <c r="K6341">
        <v>42826.11</v>
      </c>
      <c r="L6341">
        <v>40210.44</v>
      </c>
      <c r="M6341">
        <v>17892.919300000001</v>
      </c>
      <c r="N6341">
        <v>184</v>
      </c>
      <c r="O6341">
        <v>223</v>
      </c>
      <c r="P6341">
        <v>402</v>
      </c>
      <c r="Q6341">
        <v>17118.66</v>
      </c>
      <c r="R6341">
        <v>12923.11</v>
      </c>
      <c r="S6341">
        <v>10833.39</v>
      </c>
      <c r="T6341">
        <v>5860.8963999999996</v>
      </c>
      <c r="U6341">
        <v>416</v>
      </c>
      <c r="V6341">
        <v>537</v>
      </c>
      <c r="W6341">
        <v>872</v>
      </c>
      <c r="X6341">
        <v>40394.65</v>
      </c>
      <c r="Y6341">
        <v>29903</v>
      </c>
      <c r="Z6341">
        <v>29377.05</v>
      </c>
      <c r="AA6341">
        <v>12032.0229</v>
      </c>
      <c r="AB6341">
        <v>585</v>
      </c>
      <c r="AC6341">
        <v>541</v>
      </c>
      <c r="AD6341">
        <v>281</v>
      </c>
      <c r="AE6341">
        <v>553</v>
      </c>
      <c r="AF6341">
        <v>180</v>
      </c>
      <c r="AG6341">
        <v>165</v>
      </c>
      <c r="AH6341">
        <v>100</v>
      </c>
      <c r="AI6341">
        <v>174</v>
      </c>
      <c r="AJ6341">
        <v>405</v>
      </c>
      <c r="AK6341">
        <v>376</v>
      </c>
      <c r="AL6341">
        <v>181</v>
      </c>
      <c r="AM6341">
        <v>379</v>
      </c>
    </row>
    <row r="6342" spans="1:39" x14ac:dyDescent="0.15">
      <c r="A6342" t="s">
        <v>215</v>
      </c>
      <c r="B6342">
        <v>100</v>
      </c>
      <c r="C6342">
        <v>1</v>
      </c>
      <c r="D6342">
        <v>2</v>
      </c>
      <c r="E6342" t="s">
        <v>28</v>
      </c>
      <c r="F6342" t="s">
        <v>28</v>
      </c>
      <c r="G6342">
        <v>83740</v>
      </c>
      <c r="H6342">
        <v>88308</v>
      </c>
      <c r="I6342">
        <v>128621</v>
      </c>
      <c r="J6342">
        <v>5913509.5700000003</v>
      </c>
      <c r="K6342">
        <v>4787252.71</v>
      </c>
      <c r="L6342">
        <v>4376363.18</v>
      </c>
      <c r="M6342">
        <v>1883653.4161</v>
      </c>
      <c r="N6342">
        <v>23645</v>
      </c>
      <c r="O6342">
        <v>24863</v>
      </c>
      <c r="P6342">
        <v>40612</v>
      </c>
      <c r="Q6342">
        <v>1855025.18</v>
      </c>
      <c r="R6342">
        <v>1442513.62</v>
      </c>
      <c r="S6342">
        <v>1150984.54</v>
      </c>
      <c r="T6342">
        <v>643582.52179999999</v>
      </c>
      <c r="U6342">
        <v>60095</v>
      </c>
      <c r="V6342">
        <v>63445</v>
      </c>
      <c r="W6342">
        <v>88009</v>
      </c>
      <c r="X6342">
        <v>4058484.39</v>
      </c>
      <c r="Y6342">
        <v>3344739.09</v>
      </c>
      <c r="Z6342">
        <v>3225378.64</v>
      </c>
      <c r="AA6342">
        <v>1240070.8943</v>
      </c>
      <c r="AB6342">
        <v>79556</v>
      </c>
      <c r="AC6342">
        <v>63128</v>
      </c>
      <c r="AD6342">
        <v>15585</v>
      </c>
      <c r="AE6342">
        <v>62458</v>
      </c>
      <c r="AF6342">
        <v>22245</v>
      </c>
      <c r="AG6342">
        <v>22319</v>
      </c>
      <c r="AH6342">
        <v>7498</v>
      </c>
      <c r="AI6342">
        <v>20210</v>
      </c>
      <c r="AJ6342">
        <v>57311</v>
      </c>
      <c r="AK6342">
        <v>40809</v>
      </c>
      <c r="AL6342">
        <v>8087</v>
      </c>
      <c r="AM6342">
        <v>42248</v>
      </c>
    </row>
    <row r="6343" spans="1:39" x14ac:dyDescent="0.15">
      <c r="A6343" t="s">
        <v>215</v>
      </c>
      <c r="B6343">
        <v>100</v>
      </c>
      <c r="C6343">
        <v>1</v>
      </c>
      <c r="D6343">
        <v>2</v>
      </c>
      <c r="E6343" t="s">
        <v>28</v>
      </c>
      <c r="F6343" t="s">
        <v>29</v>
      </c>
      <c r="G6343">
        <v>45668</v>
      </c>
      <c r="H6343">
        <v>49892</v>
      </c>
      <c r="I6343">
        <v>74597</v>
      </c>
      <c r="J6343">
        <v>3506106.25</v>
      </c>
      <c r="K6343">
        <v>2784390.53</v>
      </c>
      <c r="L6343">
        <v>2557595.9500000002</v>
      </c>
      <c r="M6343">
        <v>1107516.3774999999</v>
      </c>
      <c r="N6343">
        <v>15392</v>
      </c>
      <c r="O6343">
        <v>16652</v>
      </c>
      <c r="P6343">
        <v>27560</v>
      </c>
      <c r="Q6343">
        <v>1291229.29</v>
      </c>
      <c r="R6343">
        <v>985656.58</v>
      </c>
      <c r="S6343">
        <v>816512.31</v>
      </c>
      <c r="T6343">
        <v>439904.32010000001</v>
      </c>
      <c r="U6343">
        <v>30276</v>
      </c>
      <c r="V6343">
        <v>33240</v>
      </c>
      <c r="W6343">
        <v>47037</v>
      </c>
      <c r="X6343">
        <v>2214876.96</v>
      </c>
      <c r="Y6343">
        <v>1798733.95</v>
      </c>
      <c r="Z6343">
        <v>1741083.64</v>
      </c>
      <c r="AA6343">
        <v>667612.05740000005</v>
      </c>
      <c r="AB6343">
        <v>43934</v>
      </c>
      <c r="AC6343">
        <v>41344</v>
      </c>
      <c r="AD6343">
        <v>19046</v>
      </c>
      <c r="AE6343">
        <v>39827</v>
      </c>
      <c r="AF6343">
        <v>14813</v>
      </c>
      <c r="AG6343">
        <v>14673</v>
      </c>
      <c r="AH6343">
        <v>7544</v>
      </c>
      <c r="AI6343">
        <v>14213</v>
      </c>
      <c r="AJ6343">
        <v>29121</v>
      </c>
      <c r="AK6343">
        <v>26671</v>
      </c>
      <c r="AL6343">
        <v>11502</v>
      </c>
      <c r="AM6343">
        <v>25614</v>
      </c>
    </row>
    <row r="6344" spans="1:39" x14ac:dyDescent="0.15">
      <c r="A6344" t="s">
        <v>215</v>
      </c>
      <c r="B6344">
        <v>100</v>
      </c>
      <c r="C6344">
        <v>1</v>
      </c>
      <c r="D6344">
        <v>2</v>
      </c>
      <c r="E6344" t="s">
        <v>30</v>
      </c>
      <c r="F6344" t="s">
        <v>28</v>
      </c>
      <c r="G6344">
        <v>9650</v>
      </c>
      <c r="H6344">
        <v>10211</v>
      </c>
      <c r="I6344">
        <v>14678</v>
      </c>
      <c r="J6344">
        <v>676379.08</v>
      </c>
      <c r="K6344">
        <v>551306.63</v>
      </c>
      <c r="L6344">
        <v>505703.08</v>
      </c>
      <c r="M6344">
        <v>213051.29130000001</v>
      </c>
      <c r="N6344">
        <v>2369</v>
      </c>
      <c r="O6344">
        <v>2497</v>
      </c>
      <c r="P6344">
        <v>4028</v>
      </c>
      <c r="Q6344">
        <v>182674.36</v>
      </c>
      <c r="R6344">
        <v>144762.19</v>
      </c>
      <c r="S6344">
        <v>115146.17</v>
      </c>
      <c r="T6344">
        <v>62711.106200000002</v>
      </c>
      <c r="U6344">
        <v>7281</v>
      </c>
      <c r="V6344">
        <v>7714</v>
      </c>
      <c r="W6344">
        <v>10650</v>
      </c>
      <c r="X6344">
        <v>493704.72</v>
      </c>
      <c r="Y6344">
        <v>406544.44</v>
      </c>
      <c r="Z6344">
        <v>390556.91</v>
      </c>
      <c r="AA6344">
        <v>150340.1851</v>
      </c>
      <c r="AB6344">
        <v>8968</v>
      </c>
      <c r="AC6344">
        <v>7693</v>
      </c>
      <c r="AD6344">
        <v>1499</v>
      </c>
      <c r="AE6344">
        <v>9360</v>
      </c>
      <c r="AF6344">
        <v>2182</v>
      </c>
      <c r="AG6344">
        <v>2248</v>
      </c>
      <c r="AH6344">
        <v>657</v>
      </c>
      <c r="AI6344">
        <v>2308</v>
      </c>
      <c r="AJ6344">
        <v>6786</v>
      </c>
      <c r="AK6344">
        <v>5445</v>
      </c>
      <c r="AL6344">
        <v>842</v>
      </c>
      <c r="AM6344">
        <v>7052</v>
      </c>
    </row>
    <row r="6345" spans="1:39" x14ac:dyDescent="0.15">
      <c r="A6345" t="s">
        <v>215</v>
      </c>
      <c r="B6345">
        <v>100</v>
      </c>
      <c r="C6345">
        <v>1</v>
      </c>
      <c r="D6345">
        <v>2</v>
      </c>
      <c r="E6345" t="s">
        <v>30</v>
      </c>
      <c r="F6345" t="s">
        <v>29</v>
      </c>
      <c r="G6345">
        <v>4945</v>
      </c>
      <c r="H6345">
        <v>5419</v>
      </c>
      <c r="I6345">
        <v>8103</v>
      </c>
      <c r="J6345">
        <v>378702.56</v>
      </c>
      <c r="K6345">
        <v>301825.40000000002</v>
      </c>
      <c r="L6345">
        <v>276343.7</v>
      </c>
      <c r="M6345">
        <v>118622.0189</v>
      </c>
      <c r="N6345">
        <v>1516</v>
      </c>
      <c r="O6345">
        <v>1642</v>
      </c>
      <c r="P6345">
        <v>2706</v>
      </c>
      <c r="Q6345">
        <v>125485.47</v>
      </c>
      <c r="R6345">
        <v>96430.63</v>
      </c>
      <c r="S6345">
        <v>77375.19</v>
      </c>
      <c r="T6345">
        <v>42935.253299999997</v>
      </c>
      <c r="U6345">
        <v>3429</v>
      </c>
      <c r="V6345">
        <v>3777</v>
      </c>
      <c r="W6345">
        <v>5397</v>
      </c>
      <c r="X6345">
        <v>253217.09</v>
      </c>
      <c r="Y6345">
        <v>205394.77</v>
      </c>
      <c r="Z6345">
        <v>198968.51</v>
      </c>
      <c r="AA6345">
        <v>75686.765599999999</v>
      </c>
      <c r="AB6345">
        <v>4662</v>
      </c>
      <c r="AC6345">
        <v>4611</v>
      </c>
      <c r="AD6345">
        <v>1888</v>
      </c>
      <c r="AE6345">
        <v>4840</v>
      </c>
      <c r="AF6345">
        <v>1436</v>
      </c>
      <c r="AG6345">
        <v>1473</v>
      </c>
      <c r="AH6345">
        <v>722</v>
      </c>
      <c r="AI6345">
        <v>1490</v>
      </c>
      <c r="AJ6345">
        <v>3226</v>
      </c>
      <c r="AK6345">
        <v>3138</v>
      </c>
      <c r="AL6345">
        <v>1166</v>
      </c>
      <c r="AM6345">
        <v>3350</v>
      </c>
    </row>
    <row r="6346" spans="1:39" x14ac:dyDescent="0.15">
      <c r="A6346" t="s">
        <v>215</v>
      </c>
      <c r="B6346">
        <v>100</v>
      </c>
      <c r="C6346">
        <v>1</v>
      </c>
      <c r="D6346">
        <v>2</v>
      </c>
      <c r="E6346" t="s">
        <v>29</v>
      </c>
      <c r="F6346" t="s">
        <v>28</v>
      </c>
      <c r="G6346">
        <v>19916</v>
      </c>
      <c r="H6346">
        <v>21530</v>
      </c>
      <c r="I6346">
        <v>32758</v>
      </c>
      <c r="J6346">
        <v>1511066.66</v>
      </c>
      <c r="K6346">
        <v>1169149.99</v>
      </c>
      <c r="L6346">
        <v>1081804.3700000001</v>
      </c>
      <c r="M6346">
        <v>478528.50819999998</v>
      </c>
      <c r="N6346">
        <v>5169</v>
      </c>
      <c r="O6346">
        <v>5439</v>
      </c>
      <c r="P6346">
        <v>9459</v>
      </c>
      <c r="Q6346">
        <v>429545.72</v>
      </c>
      <c r="R6346">
        <v>319884.08</v>
      </c>
      <c r="S6346">
        <v>256215.88</v>
      </c>
      <c r="T6346">
        <v>148041.96919999999</v>
      </c>
      <c r="U6346">
        <v>14747</v>
      </c>
      <c r="V6346">
        <v>16091</v>
      </c>
      <c r="W6346">
        <v>23299</v>
      </c>
      <c r="X6346">
        <v>1081520.94</v>
      </c>
      <c r="Y6346">
        <v>849265.91</v>
      </c>
      <c r="Z6346">
        <v>825588.49</v>
      </c>
      <c r="AA6346">
        <v>330486.53899999999</v>
      </c>
      <c r="AB6346">
        <v>18853</v>
      </c>
      <c r="AC6346">
        <v>17342</v>
      </c>
      <c r="AD6346">
        <v>4301</v>
      </c>
      <c r="AE6346">
        <v>19220</v>
      </c>
      <c r="AF6346">
        <v>4898</v>
      </c>
      <c r="AG6346">
        <v>4875</v>
      </c>
      <c r="AH6346">
        <v>1788</v>
      </c>
      <c r="AI6346">
        <v>5024</v>
      </c>
      <c r="AJ6346">
        <v>13955</v>
      </c>
      <c r="AK6346">
        <v>12467</v>
      </c>
      <c r="AL6346">
        <v>2513</v>
      </c>
      <c r="AM6346">
        <v>14196</v>
      </c>
    </row>
    <row r="6347" spans="1:39" x14ac:dyDescent="0.15">
      <c r="A6347" t="s">
        <v>215</v>
      </c>
      <c r="B6347">
        <v>100</v>
      </c>
      <c r="C6347">
        <v>1</v>
      </c>
      <c r="D6347">
        <v>2</v>
      </c>
      <c r="E6347" t="s">
        <v>29</v>
      </c>
      <c r="F6347" t="s">
        <v>29</v>
      </c>
      <c r="G6347">
        <v>18880</v>
      </c>
      <c r="H6347">
        <v>20899</v>
      </c>
      <c r="I6347">
        <v>32517</v>
      </c>
      <c r="J6347">
        <v>1527562.86</v>
      </c>
      <c r="K6347">
        <v>1158770.58</v>
      </c>
      <c r="L6347">
        <v>1072894.03</v>
      </c>
      <c r="M6347">
        <v>481712.87530000001</v>
      </c>
      <c r="N6347">
        <v>5412</v>
      </c>
      <c r="O6347">
        <v>5869</v>
      </c>
      <c r="P6347">
        <v>10353</v>
      </c>
      <c r="Q6347">
        <v>474553.94</v>
      </c>
      <c r="R6347">
        <v>345753.42</v>
      </c>
      <c r="S6347">
        <v>280601.49</v>
      </c>
      <c r="T6347">
        <v>164540.1249</v>
      </c>
      <c r="U6347">
        <v>13468</v>
      </c>
      <c r="V6347">
        <v>15030</v>
      </c>
      <c r="W6347">
        <v>22164</v>
      </c>
      <c r="X6347">
        <v>1053008.92</v>
      </c>
      <c r="Y6347">
        <v>813017.16</v>
      </c>
      <c r="Z6347">
        <v>792292.54</v>
      </c>
      <c r="AA6347">
        <v>317172.75040000002</v>
      </c>
      <c r="AB6347">
        <v>18181</v>
      </c>
      <c r="AC6347">
        <v>17595</v>
      </c>
      <c r="AD6347">
        <v>7900</v>
      </c>
      <c r="AE6347">
        <v>18442</v>
      </c>
      <c r="AF6347">
        <v>5230</v>
      </c>
      <c r="AG6347">
        <v>5137</v>
      </c>
      <c r="AH6347">
        <v>2863</v>
      </c>
      <c r="AI6347">
        <v>5291</v>
      </c>
      <c r="AJ6347">
        <v>12951</v>
      </c>
      <c r="AK6347">
        <v>12458</v>
      </c>
      <c r="AL6347">
        <v>5037</v>
      </c>
      <c r="AM6347">
        <v>13151</v>
      </c>
    </row>
    <row r="6348" spans="1:39" x14ac:dyDescent="0.15">
      <c r="A6348" t="s">
        <v>215</v>
      </c>
      <c r="B6348">
        <v>100</v>
      </c>
      <c r="C6348">
        <v>1</v>
      </c>
      <c r="D6348">
        <v>2</v>
      </c>
      <c r="E6348" t="s">
        <v>31</v>
      </c>
      <c r="F6348" t="s">
        <v>28</v>
      </c>
      <c r="G6348">
        <v>1</v>
      </c>
      <c r="H6348">
        <v>2</v>
      </c>
      <c r="I6348">
        <v>2</v>
      </c>
      <c r="J6348">
        <v>89.98</v>
      </c>
      <c r="K6348">
        <v>59.98</v>
      </c>
      <c r="L6348">
        <v>59.98</v>
      </c>
      <c r="M6348">
        <v>28.76</v>
      </c>
      <c r="N6348">
        <v>0</v>
      </c>
      <c r="O6348">
        <v>0</v>
      </c>
      <c r="P6348">
        <v>0</v>
      </c>
      <c r="Q6348">
        <v>0</v>
      </c>
      <c r="R6348">
        <v>0</v>
      </c>
      <c r="S6348">
        <v>0</v>
      </c>
      <c r="T6348">
        <v>0</v>
      </c>
      <c r="U6348">
        <v>1</v>
      </c>
      <c r="V6348">
        <v>2</v>
      </c>
      <c r="W6348">
        <v>2</v>
      </c>
      <c r="X6348">
        <v>89.98</v>
      </c>
      <c r="Y6348">
        <v>59.98</v>
      </c>
      <c r="Z6348">
        <v>59.98</v>
      </c>
      <c r="AA6348">
        <v>28.76</v>
      </c>
      <c r="AB6348">
        <v>1</v>
      </c>
      <c r="AC6348">
        <v>1</v>
      </c>
      <c r="AD6348">
        <v>0</v>
      </c>
      <c r="AE6348">
        <v>1</v>
      </c>
      <c r="AF6348">
        <v>0</v>
      </c>
      <c r="AG6348">
        <v>0</v>
      </c>
      <c r="AH6348">
        <v>0</v>
      </c>
      <c r="AI6348">
        <v>0</v>
      </c>
      <c r="AJ6348">
        <v>1</v>
      </c>
      <c r="AK6348">
        <v>1</v>
      </c>
      <c r="AL6348">
        <v>0</v>
      </c>
      <c r="AM6348">
        <v>1</v>
      </c>
    </row>
    <row r="6349" spans="1:39" x14ac:dyDescent="0.15">
      <c r="A6349" t="s">
        <v>215</v>
      </c>
      <c r="B6349">
        <v>100</v>
      </c>
      <c r="C6349">
        <v>1</v>
      </c>
      <c r="D6349">
        <v>2</v>
      </c>
      <c r="E6349" t="s">
        <v>31</v>
      </c>
      <c r="F6349" t="s">
        <v>29</v>
      </c>
      <c r="G6349">
        <v>4</v>
      </c>
      <c r="H6349">
        <v>8</v>
      </c>
      <c r="I6349">
        <v>10</v>
      </c>
      <c r="J6349">
        <v>316.93</v>
      </c>
      <c r="K6349">
        <v>292.41000000000003</v>
      </c>
      <c r="L6349">
        <v>292.41000000000003</v>
      </c>
      <c r="M6349">
        <v>116.3973</v>
      </c>
      <c r="N6349">
        <v>0</v>
      </c>
      <c r="O6349">
        <v>0</v>
      </c>
      <c r="P6349">
        <v>0</v>
      </c>
      <c r="Q6349">
        <v>0</v>
      </c>
      <c r="R6349">
        <v>0</v>
      </c>
      <c r="S6349">
        <v>0</v>
      </c>
      <c r="T6349">
        <v>0</v>
      </c>
      <c r="U6349">
        <v>4</v>
      </c>
      <c r="V6349">
        <v>8</v>
      </c>
      <c r="W6349">
        <v>10</v>
      </c>
      <c r="X6349">
        <v>316.93</v>
      </c>
      <c r="Y6349">
        <v>292.41000000000003</v>
      </c>
      <c r="Z6349">
        <v>292.41000000000003</v>
      </c>
      <c r="AA6349">
        <v>116.3973</v>
      </c>
      <c r="AB6349">
        <v>4</v>
      </c>
      <c r="AC6349">
        <v>4</v>
      </c>
      <c r="AD6349">
        <v>0</v>
      </c>
      <c r="AE6349">
        <v>4</v>
      </c>
      <c r="AF6349">
        <v>0</v>
      </c>
      <c r="AG6349">
        <v>0</v>
      </c>
      <c r="AH6349">
        <v>0</v>
      </c>
      <c r="AI6349">
        <v>0</v>
      </c>
      <c r="AJ6349">
        <v>4</v>
      </c>
      <c r="AK6349">
        <v>4</v>
      </c>
      <c r="AL6349">
        <v>0</v>
      </c>
      <c r="AM6349">
        <v>4</v>
      </c>
    </row>
    <row r="6350" spans="1:39" x14ac:dyDescent="0.15">
      <c r="A6350" t="s">
        <v>215</v>
      </c>
      <c r="B6350">
        <v>100</v>
      </c>
      <c r="C6350">
        <v>1</v>
      </c>
      <c r="D6350">
        <v>2</v>
      </c>
      <c r="E6350" t="s">
        <v>32</v>
      </c>
      <c r="F6350" t="s">
        <v>28</v>
      </c>
      <c r="G6350">
        <v>1895</v>
      </c>
      <c r="H6350">
        <v>2047</v>
      </c>
      <c r="I6350">
        <v>3429</v>
      </c>
      <c r="J6350">
        <v>174909.68</v>
      </c>
      <c r="K6350">
        <v>125346.92</v>
      </c>
      <c r="L6350">
        <v>116878.03</v>
      </c>
      <c r="M6350">
        <v>52660.922100000003</v>
      </c>
      <c r="N6350">
        <v>485</v>
      </c>
      <c r="O6350">
        <v>505</v>
      </c>
      <c r="P6350">
        <v>896</v>
      </c>
      <c r="Q6350">
        <v>46528.65</v>
      </c>
      <c r="R6350">
        <v>32913.49</v>
      </c>
      <c r="S6350">
        <v>25967.77</v>
      </c>
      <c r="T6350">
        <v>14616.113600000001</v>
      </c>
      <c r="U6350">
        <v>1410</v>
      </c>
      <c r="V6350">
        <v>1542</v>
      </c>
      <c r="W6350">
        <v>2533</v>
      </c>
      <c r="X6350">
        <v>128381.03</v>
      </c>
      <c r="Y6350">
        <v>92433.43</v>
      </c>
      <c r="Z6350">
        <v>90910.26</v>
      </c>
      <c r="AA6350">
        <v>38044.808499999999</v>
      </c>
      <c r="AB6350">
        <v>1820</v>
      </c>
      <c r="AC6350">
        <v>1347</v>
      </c>
      <c r="AD6350">
        <v>350</v>
      </c>
      <c r="AE6350">
        <v>1504</v>
      </c>
      <c r="AF6350">
        <v>463</v>
      </c>
      <c r="AG6350">
        <v>386</v>
      </c>
      <c r="AH6350">
        <v>140</v>
      </c>
      <c r="AI6350">
        <v>447</v>
      </c>
      <c r="AJ6350">
        <v>1357</v>
      </c>
      <c r="AK6350">
        <v>961</v>
      </c>
      <c r="AL6350">
        <v>210</v>
      </c>
      <c r="AM6350">
        <v>1057</v>
      </c>
    </row>
    <row r="6351" spans="1:39" x14ac:dyDescent="0.15">
      <c r="A6351" t="s">
        <v>215</v>
      </c>
      <c r="B6351">
        <v>100</v>
      </c>
      <c r="C6351">
        <v>1</v>
      </c>
      <c r="D6351">
        <v>2</v>
      </c>
      <c r="E6351" t="s">
        <v>32</v>
      </c>
      <c r="F6351" t="s">
        <v>29</v>
      </c>
      <c r="G6351">
        <v>1528</v>
      </c>
      <c r="H6351">
        <v>1756</v>
      </c>
      <c r="I6351">
        <v>2957</v>
      </c>
      <c r="J6351">
        <v>149759.25</v>
      </c>
      <c r="K6351">
        <v>104462.45</v>
      </c>
      <c r="L6351">
        <v>99258</v>
      </c>
      <c r="M6351">
        <v>46357.652099999999</v>
      </c>
      <c r="N6351">
        <v>413</v>
      </c>
      <c r="O6351">
        <v>460</v>
      </c>
      <c r="P6351">
        <v>816</v>
      </c>
      <c r="Q6351">
        <v>40217.26</v>
      </c>
      <c r="R6351">
        <v>28034.91</v>
      </c>
      <c r="S6351">
        <v>23711.18</v>
      </c>
      <c r="T6351">
        <v>13651.857400000001</v>
      </c>
      <c r="U6351">
        <v>1115</v>
      </c>
      <c r="V6351">
        <v>1296</v>
      </c>
      <c r="W6351">
        <v>2141</v>
      </c>
      <c r="X6351">
        <v>109541.99</v>
      </c>
      <c r="Y6351">
        <v>76427.539999999994</v>
      </c>
      <c r="Z6351">
        <v>75546.820000000007</v>
      </c>
      <c r="AA6351">
        <v>32705.794699999999</v>
      </c>
      <c r="AB6351">
        <v>1491</v>
      </c>
      <c r="AC6351">
        <v>1343</v>
      </c>
      <c r="AD6351">
        <v>690</v>
      </c>
      <c r="AE6351">
        <v>1376</v>
      </c>
      <c r="AF6351">
        <v>405</v>
      </c>
      <c r="AG6351">
        <v>364</v>
      </c>
      <c r="AH6351">
        <v>188</v>
      </c>
      <c r="AI6351">
        <v>396</v>
      </c>
      <c r="AJ6351">
        <v>1086</v>
      </c>
      <c r="AK6351">
        <v>979</v>
      </c>
      <c r="AL6351">
        <v>502</v>
      </c>
      <c r="AM6351">
        <v>980</v>
      </c>
    </row>
    <row r="6352" spans="1:39" x14ac:dyDescent="0.15">
      <c r="A6352" t="s">
        <v>215</v>
      </c>
      <c r="B6352">
        <v>100</v>
      </c>
      <c r="C6352">
        <v>2</v>
      </c>
      <c r="D6352">
        <v>0</v>
      </c>
      <c r="E6352" t="s">
        <v>28</v>
      </c>
      <c r="F6352" t="s">
        <v>28</v>
      </c>
      <c r="G6352">
        <v>618</v>
      </c>
      <c r="H6352">
        <v>1281</v>
      </c>
      <c r="I6352">
        <v>1684</v>
      </c>
      <c r="J6352">
        <v>62974.55</v>
      </c>
      <c r="K6352">
        <v>48537.43</v>
      </c>
      <c r="L6352">
        <v>38231.72</v>
      </c>
      <c r="M6352">
        <v>23252.073700000001</v>
      </c>
      <c r="N6352">
        <v>618</v>
      </c>
      <c r="O6352">
        <v>637</v>
      </c>
      <c r="P6352">
        <v>910</v>
      </c>
      <c r="Q6352">
        <v>33118.300000000003</v>
      </c>
      <c r="R6352">
        <v>24732.83</v>
      </c>
      <c r="S6352">
        <v>16311.04</v>
      </c>
      <c r="T6352">
        <v>13012.0494</v>
      </c>
      <c r="U6352">
        <v>618</v>
      </c>
      <c r="V6352">
        <v>644</v>
      </c>
      <c r="W6352">
        <v>774</v>
      </c>
      <c r="X6352">
        <v>29856.25</v>
      </c>
      <c r="Y6352">
        <v>23804.6</v>
      </c>
      <c r="Z6352">
        <v>21920.68</v>
      </c>
      <c r="AA6352">
        <v>10240.024299999999</v>
      </c>
      <c r="AB6352">
        <v>611</v>
      </c>
      <c r="AC6352">
        <v>602</v>
      </c>
      <c r="AD6352">
        <v>255</v>
      </c>
      <c r="AE6352">
        <v>420</v>
      </c>
      <c r="AF6352">
        <v>611</v>
      </c>
      <c r="AG6352">
        <v>602</v>
      </c>
      <c r="AH6352">
        <v>255</v>
      </c>
      <c r="AI6352">
        <v>420</v>
      </c>
      <c r="AJ6352">
        <v>611</v>
      </c>
      <c r="AK6352">
        <v>602</v>
      </c>
      <c r="AL6352">
        <v>255</v>
      </c>
      <c r="AM6352">
        <v>420</v>
      </c>
    </row>
    <row r="6353" spans="1:39" x14ac:dyDescent="0.15">
      <c r="A6353" t="s">
        <v>215</v>
      </c>
      <c r="B6353">
        <v>100</v>
      </c>
      <c r="C6353">
        <v>2</v>
      </c>
      <c r="D6353">
        <v>0</v>
      </c>
      <c r="E6353" t="s">
        <v>28</v>
      </c>
      <c r="F6353" t="s">
        <v>29</v>
      </c>
      <c r="G6353">
        <v>342</v>
      </c>
      <c r="H6353">
        <v>725</v>
      </c>
      <c r="I6353">
        <v>924</v>
      </c>
      <c r="J6353">
        <v>36636.959999999999</v>
      </c>
      <c r="K6353">
        <v>27694.49</v>
      </c>
      <c r="L6353">
        <v>24238.06</v>
      </c>
      <c r="M6353">
        <v>13062.1232</v>
      </c>
      <c r="N6353">
        <v>342</v>
      </c>
      <c r="O6353">
        <v>362</v>
      </c>
      <c r="P6353">
        <v>493</v>
      </c>
      <c r="Q6353">
        <v>19226.2</v>
      </c>
      <c r="R6353">
        <v>14127.67</v>
      </c>
      <c r="S6353">
        <v>11201.1</v>
      </c>
      <c r="T6353">
        <v>7325.3477000000003</v>
      </c>
      <c r="U6353">
        <v>342</v>
      </c>
      <c r="V6353">
        <v>363</v>
      </c>
      <c r="W6353">
        <v>431</v>
      </c>
      <c r="X6353">
        <v>17410.759999999998</v>
      </c>
      <c r="Y6353">
        <v>13566.82</v>
      </c>
      <c r="Z6353">
        <v>13036.96</v>
      </c>
      <c r="AA6353">
        <v>5736.7754999999997</v>
      </c>
      <c r="AB6353">
        <v>336</v>
      </c>
      <c r="AC6353">
        <v>334</v>
      </c>
      <c r="AD6353">
        <v>227</v>
      </c>
      <c r="AE6353">
        <v>280</v>
      </c>
      <c r="AF6353">
        <v>336</v>
      </c>
      <c r="AG6353">
        <v>334</v>
      </c>
      <c r="AH6353">
        <v>227</v>
      </c>
      <c r="AI6353">
        <v>280</v>
      </c>
      <c r="AJ6353">
        <v>336</v>
      </c>
      <c r="AK6353">
        <v>334</v>
      </c>
      <c r="AL6353">
        <v>227</v>
      </c>
      <c r="AM6353">
        <v>280</v>
      </c>
    </row>
    <row r="6354" spans="1:39" x14ac:dyDescent="0.15">
      <c r="A6354" t="s">
        <v>215</v>
      </c>
      <c r="B6354">
        <v>100</v>
      </c>
      <c r="C6354">
        <v>2</v>
      </c>
      <c r="D6354">
        <v>0</v>
      </c>
      <c r="E6354" t="s">
        <v>30</v>
      </c>
      <c r="F6354" t="s">
        <v>29</v>
      </c>
      <c r="G6354">
        <v>1</v>
      </c>
      <c r="H6354">
        <v>2</v>
      </c>
      <c r="I6354">
        <v>2</v>
      </c>
      <c r="J6354">
        <v>79.98</v>
      </c>
      <c r="K6354">
        <v>59.98</v>
      </c>
      <c r="L6354">
        <v>59.98</v>
      </c>
      <c r="M6354">
        <v>32.479999999999997</v>
      </c>
      <c r="N6354">
        <v>1</v>
      </c>
      <c r="O6354">
        <v>1</v>
      </c>
      <c r="P6354">
        <v>1</v>
      </c>
      <c r="Q6354">
        <v>39.99</v>
      </c>
      <c r="R6354">
        <v>27.99</v>
      </c>
      <c r="S6354">
        <v>27.99</v>
      </c>
      <c r="T6354">
        <v>13.41</v>
      </c>
      <c r="U6354">
        <v>1</v>
      </c>
      <c r="V6354">
        <v>1</v>
      </c>
      <c r="W6354">
        <v>1</v>
      </c>
      <c r="X6354">
        <v>39.99</v>
      </c>
      <c r="Y6354">
        <v>31.99</v>
      </c>
      <c r="Z6354">
        <v>31.99</v>
      </c>
      <c r="AA6354">
        <v>19.07</v>
      </c>
      <c r="AB6354">
        <v>1</v>
      </c>
      <c r="AC6354">
        <v>1</v>
      </c>
      <c r="AD6354">
        <v>0</v>
      </c>
      <c r="AE6354">
        <v>1</v>
      </c>
      <c r="AF6354">
        <v>1</v>
      </c>
      <c r="AG6354">
        <v>1</v>
      </c>
      <c r="AH6354">
        <v>0</v>
      </c>
      <c r="AI6354">
        <v>1</v>
      </c>
      <c r="AJ6354">
        <v>1</v>
      </c>
      <c r="AK6354">
        <v>1</v>
      </c>
      <c r="AL6354">
        <v>0</v>
      </c>
      <c r="AM6354">
        <v>1</v>
      </c>
    </row>
    <row r="6355" spans="1:39" x14ac:dyDescent="0.15">
      <c r="A6355" t="s">
        <v>215</v>
      </c>
      <c r="B6355">
        <v>100</v>
      </c>
      <c r="C6355">
        <v>2</v>
      </c>
      <c r="D6355">
        <v>0</v>
      </c>
      <c r="E6355" t="s">
        <v>29</v>
      </c>
      <c r="F6355" t="s">
        <v>28</v>
      </c>
      <c r="G6355">
        <v>3</v>
      </c>
      <c r="H6355">
        <v>6</v>
      </c>
      <c r="I6355">
        <v>9</v>
      </c>
      <c r="J6355">
        <v>390.95</v>
      </c>
      <c r="K6355">
        <v>253.86</v>
      </c>
      <c r="L6355">
        <v>204.09</v>
      </c>
      <c r="M6355">
        <v>124.02</v>
      </c>
      <c r="N6355">
        <v>3</v>
      </c>
      <c r="O6355">
        <v>3</v>
      </c>
      <c r="P6355">
        <v>6</v>
      </c>
      <c r="Q6355">
        <v>235.96</v>
      </c>
      <c r="R6355">
        <v>157.21</v>
      </c>
      <c r="S6355">
        <v>107.44</v>
      </c>
      <c r="T6355">
        <v>87.56</v>
      </c>
      <c r="U6355">
        <v>3</v>
      </c>
      <c r="V6355">
        <v>3</v>
      </c>
      <c r="W6355">
        <v>3</v>
      </c>
      <c r="X6355">
        <v>154.99</v>
      </c>
      <c r="Y6355">
        <v>96.65</v>
      </c>
      <c r="Z6355">
        <v>96.65</v>
      </c>
      <c r="AA6355">
        <v>36.46</v>
      </c>
      <c r="AB6355">
        <v>3</v>
      </c>
      <c r="AC6355">
        <v>2</v>
      </c>
      <c r="AD6355">
        <v>1</v>
      </c>
      <c r="AE6355">
        <v>3</v>
      </c>
      <c r="AF6355">
        <v>3</v>
      </c>
      <c r="AG6355">
        <v>2</v>
      </c>
      <c r="AH6355">
        <v>1</v>
      </c>
      <c r="AI6355">
        <v>3</v>
      </c>
      <c r="AJ6355">
        <v>3</v>
      </c>
      <c r="AK6355">
        <v>2</v>
      </c>
      <c r="AL6355">
        <v>1</v>
      </c>
      <c r="AM6355">
        <v>3</v>
      </c>
    </row>
    <row r="6356" spans="1:39" x14ac:dyDescent="0.15">
      <c r="A6356" t="s">
        <v>215</v>
      </c>
      <c r="B6356">
        <v>100</v>
      </c>
      <c r="C6356">
        <v>2</v>
      </c>
      <c r="D6356">
        <v>0</v>
      </c>
      <c r="E6356" t="s">
        <v>29</v>
      </c>
      <c r="F6356" t="s">
        <v>29</v>
      </c>
      <c r="G6356">
        <v>4</v>
      </c>
      <c r="H6356">
        <v>9</v>
      </c>
      <c r="I6356">
        <v>13</v>
      </c>
      <c r="J6356">
        <v>494.92</v>
      </c>
      <c r="K6356">
        <v>373.25</v>
      </c>
      <c r="L6356">
        <v>351.83</v>
      </c>
      <c r="M6356">
        <v>186.76</v>
      </c>
      <c r="N6356">
        <v>4</v>
      </c>
      <c r="O6356">
        <v>5</v>
      </c>
      <c r="P6356">
        <v>8</v>
      </c>
      <c r="Q6356">
        <v>232.94</v>
      </c>
      <c r="R6356">
        <v>170.21</v>
      </c>
      <c r="S6356">
        <v>148.79</v>
      </c>
      <c r="T6356">
        <v>107.71</v>
      </c>
      <c r="U6356">
        <v>4</v>
      </c>
      <c r="V6356">
        <v>4</v>
      </c>
      <c r="W6356">
        <v>5</v>
      </c>
      <c r="X6356">
        <v>261.98</v>
      </c>
      <c r="Y6356">
        <v>203.04</v>
      </c>
      <c r="Z6356">
        <v>203.04</v>
      </c>
      <c r="AA6356">
        <v>79.05</v>
      </c>
      <c r="AB6356">
        <v>4</v>
      </c>
      <c r="AC6356">
        <v>4</v>
      </c>
      <c r="AD6356">
        <v>4</v>
      </c>
      <c r="AE6356">
        <v>4</v>
      </c>
      <c r="AF6356">
        <v>4</v>
      </c>
      <c r="AG6356">
        <v>4</v>
      </c>
      <c r="AH6356">
        <v>4</v>
      </c>
      <c r="AI6356">
        <v>4</v>
      </c>
      <c r="AJ6356">
        <v>4</v>
      </c>
      <c r="AK6356">
        <v>4</v>
      </c>
      <c r="AL6356">
        <v>4</v>
      </c>
      <c r="AM6356">
        <v>4</v>
      </c>
    </row>
    <row r="6357" spans="1:39" x14ac:dyDescent="0.15">
      <c r="A6357" t="s">
        <v>215</v>
      </c>
      <c r="B6357">
        <v>100</v>
      </c>
      <c r="C6357">
        <v>2</v>
      </c>
      <c r="D6357">
        <v>0</v>
      </c>
      <c r="E6357" t="s">
        <v>32</v>
      </c>
      <c r="F6357" t="s">
        <v>28</v>
      </c>
      <c r="G6357">
        <v>49</v>
      </c>
      <c r="H6357">
        <v>105</v>
      </c>
      <c r="I6357">
        <v>148</v>
      </c>
      <c r="J6357">
        <v>5277.82</v>
      </c>
      <c r="K6357">
        <v>3734.76</v>
      </c>
      <c r="L6357">
        <v>3251.6</v>
      </c>
      <c r="M6357">
        <v>2060.0295000000001</v>
      </c>
      <c r="N6357">
        <v>49</v>
      </c>
      <c r="O6357">
        <v>52</v>
      </c>
      <c r="P6357">
        <v>78</v>
      </c>
      <c r="Q6357">
        <v>2454.33</v>
      </c>
      <c r="R6357">
        <v>1769.5</v>
      </c>
      <c r="S6357">
        <v>1386.47</v>
      </c>
      <c r="T6357">
        <v>1130.3878</v>
      </c>
      <c r="U6357">
        <v>49</v>
      </c>
      <c r="V6357">
        <v>53</v>
      </c>
      <c r="W6357">
        <v>70</v>
      </c>
      <c r="X6357">
        <v>2823.49</v>
      </c>
      <c r="Y6357">
        <v>1965.26</v>
      </c>
      <c r="Z6357">
        <v>1865.13</v>
      </c>
      <c r="AA6357">
        <v>929.64170000000001</v>
      </c>
      <c r="AB6357">
        <v>48</v>
      </c>
      <c r="AC6357">
        <v>46</v>
      </c>
      <c r="AD6357">
        <v>20</v>
      </c>
      <c r="AE6357">
        <v>31</v>
      </c>
      <c r="AF6357">
        <v>48</v>
      </c>
      <c r="AG6357">
        <v>46</v>
      </c>
      <c r="AH6357">
        <v>20</v>
      </c>
      <c r="AI6357">
        <v>31</v>
      </c>
      <c r="AJ6357">
        <v>48</v>
      </c>
      <c r="AK6357">
        <v>46</v>
      </c>
      <c r="AL6357">
        <v>20</v>
      </c>
      <c r="AM6357">
        <v>31</v>
      </c>
    </row>
    <row r="6358" spans="1:39" x14ac:dyDescent="0.15">
      <c r="A6358" t="s">
        <v>215</v>
      </c>
      <c r="B6358">
        <v>100</v>
      </c>
      <c r="C6358">
        <v>2</v>
      </c>
      <c r="D6358">
        <v>0</v>
      </c>
      <c r="E6358" t="s">
        <v>32</v>
      </c>
      <c r="F6358" t="s">
        <v>29</v>
      </c>
      <c r="G6358">
        <v>36</v>
      </c>
      <c r="H6358">
        <v>76</v>
      </c>
      <c r="I6358">
        <v>103</v>
      </c>
      <c r="J6358">
        <v>4324.32</v>
      </c>
      <c r="K6358">
        <v>3046.46</v>
      </c>
      <c r="L6358">
        <v>2690.17</v>
      </c>
      <c r="M6358">
        <v>1499.854</v>
      </c>
      <c r="N6358">
        <v>36</v>
      </c>
      <c r="O6358">
        <v>37</v>
      </c>
      <c r="P6358">
        <v>53</v>
      </c>
      <c r="Q6358">
        <v>1905.59</v>
      </c>
      <c r="R6358">
        <v>1339.89</v>
      </c>
      <c r="S6358">
        <v>983.6</v>
      </c>
      <c r="T6358">
        <v>742.21569999999997</v>
      </c>
      <c r="U6358">
        <v>36</v>
      </c>
      <c r="V6358">
        <v>39</v>
      </c>
      <c r="W6358">
        <v>50</v>
      </c>
      <c r="X6358">
        <v>2418.73</v>
      </c>
      <c r="Y6358">
        <v>1706.57</v>
      </c>
      <c r="Z6358">
        <v>1706.57</v>
      </c>
      <c r="AA6358">
        <v>757.63829999999996</v>
      </c>
      <c r="AB6358">
        <v>35</v>
      </c>
      <c r="AC6358">
        <v>36</v>
      </c>
      <c r="AD6358">
        <v>30</v>
      </c>
      <c r="AE6358">
        <v>30</v>
      </c>
      <c r="AF6358">
        <v>35</v>
      </c>
      <c r="AG6358">
        <v>36</v>
      </c>
      <c r="AH6358">
        <v>30</v>
      </c>
      <c r="AI6358">
        <v>30</v>
      </c>
      <c r="AJ6358">
        <v>35</v>
      </c>
      <c r="AK6358">
        <v>36</v>
      </c>
      <c r="AL6358">
        <v>30</v>
      </c>
      <c r="AM6358">
        <v>30</v>
      </c>
    </row>
    <row r="6359" spans="1:39" x14ac:dyDescent="0.15">
      <c r="A6359" t="s">
        <v>215</v>
      </c>
      <c r="B6359">
        <v>100</v>
      </c>
      <c r="C6359">
        <v>2</v>
      </c>
      <c r="D6359">
        <v>1</v>
      </c>
      <c r="E6359" t="s">
        <v>28</v>
      </c>
      <c r="F6359" t="s">
        <v>28</v>
      </c>
      <c r="G6359">
        <v>532</v>
      </c>
      <c r="H6359">
        <v>1131</v>
      </c>
      <c r="I6359">
        <v>1527</v>
      </c>
      <c r="J6359">
        <v>53425.7</v>
      </c>
      <c r="K6359">
        <v>42410.12</v>
      </c>
      <c r="L6359">
        <v>36109.949999999997</v>
      </c>
      <c r="M6359">
        <v>20611.023099999999</v>
      </c>
      <c r="N6359">
        <v>532</v>
      </c>
      <c r="O6359">
        <v>556</v>
      </c>
      <c r="P6359">
        <v>829</v>
      </c>
      <c r="Q6359">
        <v>27263.32</v>
      </c>
      <c r="R6359">
        <v>20848.77</v>
      </c>
      <c r="S6359">
        <v>15692.6</v>
      </c>
      <c r="T6359">
        <v>11563.044400000001</v>
      </c>
      <c r="U6359">
        <v>532</v>
      </c>
      <c r="V6359">
        <v>575</v>
      </c>
      <c r="W6359">
        <v>698</v>
      </c>
      <c r="X6359">
        <v>26162.38</v>
      </c>
      <c r="Y6359">
        <v>21561.35</v>
      </c>
      <c r="Z6359">
        <v>20417.349999999999</v>
      </c>
      <c r="AA6359">
        <v>9047.9786999999997</v>
      </c>
      <c r="AB6359">
        <v>512</v>
      </c>
      <c r="AC6359">
        <v>516</v>
      </c>
      <c r="AD6359">
        <v>233</v>
      </c>
      <c r="AE6359">
        <v>478</v>
      </c>
      <c r="AF6359">
        <v>512</v>
      </c>
      <c r="AG6359">
        <v>516</v>
      </c>
      <c r="AH6359">
        <v>233</v>
      </c>
      <c r="AI6359">
        <v>478</v>
      </c>
      <c r="AJ6359">
        <v>512</v>
      </c>
      <c r="AK6359">
        <v>516</v>
      </c>
      <c r="AL6359">
        <v>233</v>
      </c>
      <c r="AM6359">
        <v>478</v>
      </c>
    </row>
    <row r="6360" spans="1:39" x14ac:dyDescent="0.15">
      <c r="A6360" t="s">
        <v>215</v>
      </c>
      <c r="B6360">
        <v>100</v>
      </c>
      <c r="C6360">
        <v>2</v>
      </c>
      <c r="D6360">
        <v>1</v>
      </c>
      <c r="E6360" t="s">
        <v>28</v>
      </c>
      <c r="F6360" t="s">
        <v>29</v>
      </c>
      <c r="G6360">
        <v>967</v>
      </c>
      <c r="H6360">
        <v>2119</v>
      </c>
      <c r="I6360">
        <v>2812</v>
      </c>
      <c r="J6360">
        <v>98653.86</v>
      </c>
      <c r="K6360">
        <v>77609.320000000007</v>
      </c>
      <c r="L6360">
        <v>68155.820000000007</v>
      </c>
      <c r="M6360">
        <v>38229.875999999997</v>
      </c>
      <c r="N6360">
        <v>967</v>
      </c>
      <c r="O6360">
        <v>1050</v>
      </c>
      <c r="P6360">
        <v>1553</v>
      </c>
      <c r="Q6360">
        <v>51474.080000000002</v>
      </c>
      <c r="R6360">
        <v>39262</v>
      </c>
      <c r="S6360">
        <v>30506.58</v>
      </c>
      <c r="T6360">
        <v>22183.695199999998</v>
      </c>
      <c r="U6360">
        <v>967</v>
      </c>
      <c r="V6360">
        <v>1069</v>
      </c>
      <c r="W6360">
        <v>1259</v>
      </c>
      <c r="X6360">
        <v>47179.78</v>
      </c>
      <c r="Y6360">
        <v>38347.32</v>
      </c>
      <c r="Z6360">
        <v>37649.24</v>
      </c>
      <c r="AA6360">
        <v>16046.1808</v>
      </c>
      <c r="AB6360">
        <v>933</v>
      </c>
      <c r="AC6360">
        <v>954</v>
      </c>
      <c r="AD6360">
        <v>598</v>
      </c>
      <c r="AE6360">
        <v>917</v>
      </c>
      <c r="AF6360">
        <v>933</v>
      </c>
      <c r="AG6360">
        <v>954</v>
      </c>
      <c r="AH6360">
        <v>598</v>
      </c>
      <c r="AI6360">
        <v>917</v>
      </c>
      <c r="AJ6360">
        <v>933</v>
      </c>
      <c r="AK6360">
        <v>954</v>
      </c>
      <c r="AL6360">
        <v>598</v>
      </c>
      <c r="AM6360">
        <v>917</v>
      </c>
    </row>
    <row r="6361" spans="1:39" x14ac:dyDescent="0.15">
      <c r="A6361" t="s">
        <v>215</v>
      </c>
      <c r="B6361">
        <v>100</v>
      </c>
      <c r="C6361">
        <v>2</v>
      </c>
      <c r="D6361">
        <v>1</v>
      </c>
      <c r="E6361" t="s">
        <v>30</v>
      </c>
      <c r="F6361" t="s">
        <v>28</v>
      </c>
      <c r="G6361">
        <v>54</v>
      </c>
      <c r="H6361">
        <v>117</v>
      </c>
      <c r="I6361">
        <v>162</v>
      </c>
      <c r="J6361">
        <v>5194.8</v>
      </c>
      <c r="K6361">
        <v>4215.7700000000004</v>
      </c>
      <c r="L6361">
        <v>3849.82</v>
      </c>
      <c r="M6361">
        <v>2048.0445</v>
      </c>
      <c r="N6361">
        <v>54</v>
      </c>
      <c r="O6361">
        <v>58</v>
      </c>
      <c r="P6361">
        <v>92</v>
      </c>
      <c r="Q6361">
        <v>2725.27</v>
      </c>
      <c r="R6361">
        <v>2126.48</v>
      </c>
      <c r="S6361">
        <v>1856.5</v>
      </c>
      <c r="T6361">
        <v>1186.8441</v>
      </c>
      <c r="U6361">
        <v>54</v>
      </c>
      <c r="V6361">
        <v>59</v>
      </c>
      <c r="W6361">
        <v>70</v>
      </c>
      <c r="X6361">
        <v>2469.5300000000002</v>
      </c>
      <c r="Y6361">
        <v>2089.29</v>
      </c>
      <c r="Z6361">
        <v>1993.32</v>
      </c>
      <c r="AA6361">
        <v>861.20039999999995</v>
      </c>
      <c r="AB6361">
        <v>48</v>
      </c>
      <c r="AC6361">
        <v>54</v>
      </c>
      <c r="AD6361">
        <v>21</v>
      </c>
      <c r="AE6361">
        <v>51</v>
      </c>
      <c r="AF6361">
        <v>48</v>
      </c>
      <c r="AG6361">
        <v>54</v>
      </c>
      <c r="AH6361">
        <v>21</v>
      </c>
      <c r="AI6361">
        <v>51</v>
      </c>
      <c r="AJ6361">
        <v>48</v>
      </c>
      <c r="AK6361">
        <v>54</v>
      </c>
      <c r="AL6361">
        <v>21</v>
      </c>
      <c r="AM6361">
        <v>51</v>
      </c>
    </row>
    <row r="6362" spans="1:39" x14ac:dyDescent="0.15">
      <c r="A6362" t="s">
        <v>215</v>
      </c>
      <c r="B6362">
        <v>100</v>
      </c>
      <c r="C6362">
        <v>2</v>
      </c>
      <c r="D6362">
        <v>1</v>
      </c>
      <c r="E6362" t="s">
        <v>30</v>
      </c>
      <c r="F6362" t="s">
        <v>29</v>
      </c>
      <c r="G6362">
        <v>91</v>
      </c>
      <c r="H6362">
        <v>200</v>
      </c>
      <c r="I6362">
        <v>260</v>
      </c>
      <c r="J6362">
        <v>8750.64</v>
      </c>
      <c r="K6362">
        <v>7014.61</v>
      </c>
      <c r="L6362">
        <v>5923.83</v>
      </c>
      <c r="M6362">
        <v>3342.5432999999998</v>
      </c>
      <c r="N6362">
        <v>91</v>
      </c>
      <c r="O6362">
        <v>97</v>
      </c>
      <c r="P6362">
        <v>136</v>
      </c>
      <c r="Q6362">
        <v>4572.96</v>
      </c>
      <c r="R6362">
        <v>3551.81</v>
      </c>
      <c r="S6362">
        <v>2693.99</v>
      </c>
      <c r="T6362">
        <v>1915.0118</v>
      </c>
      <c r="U6362">
        <v>91</v>
      </c>
      <c r="V6362">
        <v>103</v>
      </c>
      <c r="W6362">
        <v>124</v>
      </c>
      <c r="X6362">
        <v>4177.68</v>
      </c>
      <c r="Y6362">
        <v>3462.8</v>
      </c>
      <c r="Z6362">
        <v>3229.84</v>
      </c>
      <c r="AA6362">
        <v>1427.5315000000001</v>
      </c>
      <c r="AB6362">
        <v>83</v>
      </c>
      <c r="AC6362">
        <v>90</v>
      </c>
      <c r="AD6362">
        <v>57</v>
      </c>
      <c r="AE6362">
        <v>87</v>
      </c>
      <c r="AF6362">
        <v>83</v>
      </c>
      <c r="AG6362">
        <v>90</v>
      </c>
      <c r="AH6362">
        <v>57</v>
      </c>
      <c r="AI6362">
        <v>87</v>
      </c>
      <c r="AJ6362">
        <v>83</v>
      </c>
      <c r="AK6362">
        <v>90</v>
      </c>
      <c r="AL6362">
        <v>57</v>
      </c>
      <c r="AM6362">
        <v>87</v>
      </c>
    </row>
    <row r="6363" spans="1:39" x14ac:dyDescent="0.15">
      <c r="A6363" t="s">
        <v>215</v>
      </c>
      <c r="B6363">
        <v>100</v>
      </c>
      <c r="C6363">
        <v>2</v>
      </c>
      <c r="D6363">
        <v>1</v>
      </c>
      <c r="E6363" t="s">
        <v>29</v>
      </c>
      <c r="F6363" t="s">
        <v>28</v>
      </c>
      <c r="G6363">
        <v>327</v>
      </c>
      <c r="H6363">
        <v>700</v>
      </c>
      <c r="I6363">
        <v>961</v>
      </c>
      <c r="J6363">
        <v>34006.480000000003</v>
      </c>
      <c r="K6363">
        <v>26265.39</v>
      </c>
      <c r="L6363">
        <v>22140.27</v>
      </c>
      <c r="M6363">
        <v>13050.0365</v>
      </c>
      <c r="N6363">
        <v>327</v>
      </c>
      <c r="O6363">
        <v>344</v>
      </c>
      <c r="P6363">
        <v>527</v>
      </c>
      <c r="Q6363">
        <v>17426.8</v>
      </c>
      <c r="R6363">
        <v>13224.27</v>
      </c>
      <c r="S6363">
        <v>9789.44</v>
      </c>
      <c r="T6363">
        <v>7463.9849999999997</v>
      </c>
      <c r="U6363">
        <v>327</v>
      </c>
      <c r="V6363">
        <v>356</v>
      </c>
      <c r="W6363">
        <v>434</v>
      </c>
      <c r="X6363">
        <v>16579.68</v>
      </c>
      <c r="Y6363">
        <v>13041.12</v>
      </c>
      <c r="Z6363">
        <v>12350.83</v>
      </c>
      <c r="AA6363">
        <v>5586.0514999999996</v>
      </c>
      <c r="AB6363">
        <v>311</v>
      </c>
      <c r="AC6363">
        <v>317</v>
      </c>
      <c r="AD6363">
        <v>144</v>
      </c>
      <c r="AE6363">
        <v>315</v>
      </c>
      <c r="AF6363">
        <v>311</v>
      </c>
      <c r="AG6363">
        <v>317</v>
      </c>
      <c r="AH6363">
        <v>144</v>
      </c>
      <c r="AI6363">
        <v>315</v>
      </c>
      <c r="AJ6363">
        <v>311</v>
      </c>
      <c r="AK6363">
        <v>317</v>
      </c>
      <c r="AL6363">
        <v>144</v>
      </c>
      <c r="AM6363">
        <v>315</v>
      </c>
    </row>
    <row r="6364" spans="1:39" x14ac:dyDescent="0.15">
      <c r="A6364" t="s">
        <v>215</v>
      </c>
      <c r="B6364">
        <v>100</v>
      </c>
      <c r="C6364">
        <v>2</v>
      </c>
      <c r="D6364">
        <v>1</v>
      </c>
      <c r="E6364" t="s">
        <v>29</v>
      </c>
      <c r="F6364" t="s">
        <v>29</v>
      </c>
      <c r="G6364">
        <v>753</v>
      </c>
      <c r="H6364">
        <v>1685</v>
      </c>
      <c r="I6364">
        <v>2261</v>
      </c>
      <c r="J6364">
        <v>79641.67</v>
      </c>
      <c r="K6364">
        <v>60499.360000000001</v>
      </c>
      <c r="L6364">
        <v>53639.63</v>
      </c>
      <c r="M6364">
        <v>30761.217100000002</v>
      </c>
      <c r="N6364">
        <v>753</v>
      </c>
      <c r="O6364">
        <v>838</v>
      </c>
      <c r="P6364">
        <v>1242</v>
      </c>
      <c r="Q6364">
        <v>41236.129999999997</v>
      </c>
      <c r="R6364">
        <v>30239.51</v>
      </c>
      <c r="S6364">
        <v>24197.599999999999</v>
      </c>
      <c r="T6364">
        <v>17810.9823</v>
      </c>
      <c r="U6364">
        <v>753</v>
      </c>
      <c r="V6364">
        <v>847</v>
      </c>
      <c r="W6364">
        <v>1019</v>
      </c>
      <c r="X6364">
        <v>38405.54</v>
      </c>
      <c r="Y6364">
        <v>30259.85</v>
      </c>
      <c r="Z6364">
        <v>29442.03</v>
      </c>
      <c r="AA6364">
        <v>12950.2348</v>
      </c>
      <c r="AB6364">
        <v>709</v>
      </c>
      <c r="AC6364">
        <v>733</v>
      </c>
      <c r="AD6364">
        <v>442</v>
      </c>
      <c r="AE6364">
        <v>731</v>
      </c>
      <c r="AF6364">
        <v>709</v>
      </c>
      <c r="AG6364">
        <v>733</v>
      </c>
      <c r="AH6364">
        <v>442</v>
      </c>
      <c r="AI6364">
        <v>731</v>
      </c>
      <c r="AJ6364">
        <v>709</v>
      </c>
      <c r="AK6364">
        <v>733</v>
      </c>
      <c r="AL6364">
        <v>442</v>
      </c>
      <c r="AM6364">
        <v>731</v>
      </c>
    </row>
    <row r="6365" spans="1:39" x14ac:dyDescent="0.15">
      <c r="A6365" t="s">
        <v>215</v>
      </c>
      <c r="B6365">
        <v>100</v>
      </c>
      <c r="C6365">
        <v>2</v>
      </c>
      <c r="D6365">
        <v>1</v>
      </c>
      <c r="E6365" t="s">
        <v>31</v>
      </c>
      <c r="F6365" t="s">
        <v>29</v>
      </c>
      <c r="G6365">
        <v>2</v>
      </c>
      <c r="H6365">
        <v>4</v>
      </c>
      <c r="I6365">
        <v>4</v>
      </c>
      <c r="J6365">
        <v>148.97</v>
      </c>
      <c r="K6365">
        <v>144.91999999999999</v>
      </c>
      <c r="L6365">
        <v>144.91999999999999</v>
      </c>
      <c r="M6365">
        <v>51.192</v>
      </c>
      <c r="N6365">
        <v>2</v>
      </c>
      <c r="O6365">
        <v>2</v>
      </c>
      <c r="P6365">
        <v>2</v>
      </c>
      <c r="Q6365">
        <v>69.98</v>
      </c>
      <c r="R6365">
        <v>69.98</v>
      </c>
      <c r="S6365">
        <v>69.98</v>
      </c>
      <c r="T6365">
        <v>27.552</v>
      </c>
      <c r="U6365">
        <v>2</v>
      </c>
      <c r="V6365">
        <v>2</v>
      </c>
      <c r="W6365">
        <v>2</v>
      </c>
      <c r="X6365">
        <v>78.989999999999995</v>
      </c>
      <c r="Y6365">
        <v>74.94</v>
      </c>
      <c r="Z6365">
        <v>74.94</v>
      </c>
      <c r="AA6365">
        <v>23.64</v>
      </c>
      <c r="AB6365">
        <v>2</v>
      </c>
      <c r="AC6365">
        <v>2</v>
      </c>
      <c r="AD6365">
        <v>1</v>
      </c>
      <c r="AE6365">
        <v>2</v>
      </c>
      <c r="AF6365">
        <v>2</v>
      </c>
      <c r="AG6365">
        <v>2</v>
      </c>
      <c r="AH6365">
        <v>1</v>
      </c>
      <c r="AI6365">
        <v>2</v>
      </c>
      <c r="AJ6365">
        <v>2</v>
      </c>
      <c r="AK6365">
        <v>2</v>
      </c>
      <c r="AL6365">
        <v>1</v>
      </c>
      <c r="AM6365">
        <v>2</v>
      </c>
    </row>
    <row r="6366" spans="1:39" x14ac:dyDescent="0.15">
      <c r="A6366" t="s">
        <v>215</v>
      </c>
      <c r="B6366">
        <v>100</v>
      </c>
      <c r="C6366">
        <v>2</v>
      </c>
      <c r="D6366">
        <v>1</v>
      </c>
      <c r="E6366" t="s">
        <v>32</v>
      </c>
      <c r="F6366" t="s">
        <v>28</v>
      </c>
      <c r="G6366">
        <v>18</v>
      </c>
      <c r="H6366">
        <v>39</v>
      </c>
      <c r="I6366">
        <v>57</v>
      </c>
      <c r="J6366">
        <v>2161.56</v>
      </c>
      <c r="K6366">
        <v>1604.25</v>
      </c>
      <c r="L6366">
        <v>1299.02</v>
      </c>
      <c r="M6366">
        <v>762.10519999999997</v>
      </c>
      <c r="N6366">
        <v>18</v>
      </c>
      <c r="O6366">
        <v>20</v>
      </c>
      <c r="P6366">
        <v>27</v>
      </c>
      <c r="Q6366">
        <v>1043.79</v>
      </c>
      <c r="R6366">
        <v>762.58</v>
      </c>
      <c r="S6366">
        <v>457.35</v>
      </c>
      <c r="T6366">
        <v>362.6952</v>
      </c>
      <c r="U6366">
        <v>18</v>
      </c>
      <c r="V6366">
        <v>19</v>
      </c>
      <c r="W6366">
        <v>30</v>
      </c>
      <c r="X6366">
        <v>1117.77</v>
      </c>
      <c r="Y6366">
        <v>841.67</v>
      </c>
      <c r="Z6366">
        <v>841.67</v>
      </c>
      <c r="AA6366">
        <v>399.41</v>
      </c>
      <c r="AB6366">
        <v>17</v>
      </c>
      <c r="AC6366">
        <v>18</v>
      </c>
      <c r="AD6366">
        <v>5</v>
      </c>
      <c r="AE6366">
        <v>16</v>
      </c>
      <c r="AF6366">
        <v>17</v>
      </c>
      <c r="AG6366">
        <v>18</v>
      </c>
      <c r="AH6366">
        <v>5</v>
      </c>
      <c r="AI6366">
        <v>16</v>
      </c>
      <c r="AJ6366">
        <v>17</v>
      </c>
      <c r="AK6366">
        <v>18</v>
      </c>
      <c r="AL6366">
        <v>5</v>
      </c>
      <c r="AM6366">
        <v>16</v>
      </c>
    </row>
    <row r="6367" spans="1:39" x14ac:dyDescent="0.15">
      <c r="A6367" t="s">
        <v>215</v>
      </c>
      <c r="B6367">
        <v>100</v>
      </c>
      <c r="C6367">
        <v>2</v>
      </c>
      <c r="D6367">
        <v>1</v>
      </c>
      <c r="E6367" t="s">
        <v>32</v>
      </c>
      <c r="F6367" t="s">
        <v>29</v>
      </c>
      <c r="G6367">
        <v>32</v>
      </c>
      <c r="H6367">
        <v>72</v>
      </c>
      <c r="I6367">
        <v>88</v>
      </c>
      <c r="J6367">
        <v>3505.4</v>
      </c>
      <c r="K6367">
        <v>2702.28</v>
      </c>
      <c r="L6367">
        <v>2506.11</v>
      </c>
      <c r="M6367">
        <v>1254.1392000000001</v>
      </c>
      <c r="N6367">
        <v>32</v>
      </c>
      <c r="O6367">
        <v>35</v>
      </c>
      <c r="P6367">
        <v>45</v>
      </c>
      <c r="Q6367">
        <v>1705.67</v>
      </c>
      <c r="R6367">
        <v>1331.5</v>
      </c>
      <c r="S6367">
        <v>1135.33</v>
      </c>
      <c r="T6367">
        <v>668.63589999999999</v>
      </c>
      <c r="U6367">
        <v>32</v>
      </c>
      <c r="V6367">
        <v>37</v>
      </c>
      <c r="W6367">
        <v>43</v>
      </c>
      <c r="X6367">
        <v>1799.73</v>
      </c>
      <c r="Y6367">
        <v>1370.78</v>
      </c>
      <c r="Z6367">
        <v>1370.78</v>
      </c>
      <c r="AA6367">
        <v>585.50329999999997</v>
      </c>
      <c r="AB6367">
        <v>32</v>
      </c>
      <c r="AC6367">
        <v>30</v>
      </c>
      <c r="AD6367">
        <v>20</v>
      </c>
      <c r="AE6367">
        <v>29</v>
      </c>
      <c r="AF6367">
        <v>32</v>
      </c>
      <c r="AG6367">
        <v>30</v>
      </c>
      <c r="AH6367">
        <v>20</v>
      </c>
      <c r="AI6367">
        <v>29</v>
      </c>
      <c r="AJ6367">
        <v>32</v>
      </c>
      <c r="AK6367">
        <v>30</v>
      </c>
      <c r="AL6367">
        <v>20</v>
      </c>
      <c r="AM6367">
        <v>29</v>
      </c>
    </row>
    <row r="6368" spans="1:39" x14ac:dyDescent="0.15">
      <c r="A6368" t="s">
        <v>215</v>
      </c>
      <c r="B6368">
        <v>100</v>
      </c>
      <c r="C6368">
        <v>2</v>
      </c>
      <c r="D6368">
        <v>2</v>
      </c>
      <c r="E6368" t="s">
        <v>28</v>
      </c>
      <c r="F6368" t="s">
        <v>28</v>
      </c>
      <c r="G6368">
        <v>714</v>
      </c>
      <c r="H6368">
        <v>1486</v>
      </c>
      <c r="I6368">
        <v>1942</v>
      </c>
      <c r="J6368">
        <v>73418.210000000006</v>
      </c>
      <c r="K6368">
        <v>56838.09</v>
      </c>
      <c r="L6368">
        <v>46425.81</v>
      </c>
      <c r="M6368">
        <v>26645.4535</v>
      </c>
      <c r="N6368">
        <v>714</v>
      </c>
      <c r="O6368">
        <v>743</v>
      </c>
      <c r="P6368">
        <v>1058</v>
      </c>
      <c r="Q6368">
        <v>38730.400000000001</v>
      </c>
      <c r="R6368">
        <v>29059.7</v>
      </c>
      <c r="S6368">
        <v>20772.47</v>
      </c>
      <c r="T6368">
        <v>15230.5887</v>
      </c>
      <c r="U6368">
        <v>714</v>
      </c>
      <c r="V6368">
        <v>743</v>
      </c>
      <c r="W6368">
        <v>884</v>
      </c>
      <c r="X6368">
        <v>34687.81</v>
      </c>
      <c r="Y6368">
        <v>27778.39</v>
      </c>
      <c r="Z6368">
        <v>25653.34</v>
      </c>
      <c r="AA6368">
        <v>11414.864799999999</v>
      </c>
      <c r="AB6368">
        <v>678</v>
      </c>
      <c r="AC6368">
        <v>692</v>
      </c>
      <c r="AD6368">
        <v>288</v>
      </c>
      <c r="AE6368">
        <v>635</v>
      </c>
      <c r="AF6368">
        <v>678</v>
      </c>
      <c r="AG6368">
        <v>692</v>
      </c>
      <c r="AH6368">
        <v>288</v>
      </c>
      <c r="AI6368">
        <v>635</v>
      </c>
      <c r="AJ6368">
        <v>678</v>
      </c>
      <c r="AK6368">
        <v>692</v>
      </c>
      <c r="AL6368">
        <v>288</v>
      </c>
      <c r="AM6368">
        <v>635</v>
      </c>
    </row>
    <row r="6369" spans="1:39" x14ac:dyDescent="0.15">
      <c r="A6369" t="s">
        <v>215</v>
      </c>
      <c r="B6369">
        <v>100</v>
      </c>
      <c r="C6369">
        <v>2</v>
      </c>
      <c r="D6369">
        <v>2</v>
      </c>
      <c r="E6369" t="s">
        <v>28</v>
      </c>
      <c r="F6369" t="s">
        <v>29</v>
      </c>
      <c r="G6369">
        <v>847</v>
      </c>
      <c r="H6369">
        <v>1770</v>
      </c>
      <c r="I6369">
        <v>2255</v>
      </c>
      <c r="J6369">
        <v>90470.26</v>
      </c>
      <c r="K6369">
        <v>68354.58</v>
      </c>
      <c r="L6369">
        <v>58662.13</v>
      </c>
      <c r="M6369">
        <v>32231.6086</v>
      </c>
      <c r="N6369">
        <v>847</v>
      </c>
      <c r="O6369">
        <v>881</v>
      </c>
      <c r="P6369">
        <v>1209</v>
      </c>
      <c r="Q6369">
        <v>47580.03</v>
      </c>
      <c r="R6369">
        <v>34847.949999999997</v>
      </c>
      <c r="S6369">
        <v>26193.86</v>
      </c>
      <c r="T6369">
        <v>18086.008600000001</v>
      </c>
      <c r="U6369">
        <v>847</v>
      </c>
      <c r="V6369">
        <v>889</v>
      </c>
      <c r="W6369">
        <v>1046</v>
      </c>
      <c r="X6369">
        <v>42890.23</v>
      </c>
      <c r="Y6369">
        <v>33506.629999999997</v>
      </c>
      <c r="Z6369">
        <v>32468.27</v>
      </c>
      <c r="AA6369">
        <v>14145.6</v>
      </c>
      <c r="AB6369">
        <v>811</v>
      </c>
      <c r="AC6369">
        <v>834</v>
      </c>
      <c r="AD6369">
        <v>459</v>
      </c>
      <c r="AE6369">
        <v>777</v>
      </c>
      <c r="AF6369">
        <v>811</v>
      </c>
      <c r="AG6369">
        <v>834</v>
      </c>
      <c r="AH6369">
        <v>459</v>
      </c>
      <c r="AI6369">
        <v>777</v>
      </c>
      <c r="AJ6369">
        <v>811</v>
      </c>
      <c r="AK6369">
        <v>834</v>
      </c>
      <c r="AL6369">
        <v>459</v>
      </c>
      <c r="AM6369">
        <v>777</v>
      </c>
    </row>
    <row r="6370" spans="1:39" x14ac:dyDescent="0.15">
      <c r="A6370" t="s">
        <v>215</v>
      </c>
      <c r="B6370">
        <v>100</v>
      </c>
      <c r="C6370">
        <v>2</v>
      </c>
      <c r="D6370">
        <v>2</v>
      </c>
      <c r="E6370" t="s">
        <v>30</v>
      </c>
      <c r="F6370" t="s">
        <v>28</v>
      </c>
      <c r="G6370">
        <v>75</v>
      </c>
      <c r="H6370">
        <v>156</v>
      </c>
      <c r="I6370">
        <v>208</v>
      </c>
      <c r="J6370">
        <v>7555.61</v>
      </c>
      <c r="K6370">
        <v>5921.96</v>
      </c>
      <c r="L6370">
        <v>4774.6000000000004</v>
      </c>
      <c r="M6370">
        <v>2681.7046</v>
      </c>
      <c r="N6370">
        <v>75</v>
      </c>
      <c r="O6370">
        <v>77</v>
      </c>
      <c r="P6370">
        <v>105</v>
      </c>
      <c r="Q6370">
        <v>3959.26</v>
      </c>
      <c r="R6370">
        <v>2998.63</v>
      </c>
      <c r="S6370">
        <v>1968.74</v>
      </c>
      <c r="T6370">
        <v>1503.9556</v>
      </c>
      <c r="U6370">
        <v>75</v>
      </c>
      <c r="V6370">
        <v>79</v>
      </c>
      <c r="W6370">
        <v>103</v>
      </c>
      <c r="X6370">
        <v>3596.35</v>
      </c>
      <c r="Y6370">
        <v>2923.33</v>
      </c>
      <c r="Z6370">
        <v>2805.86</v>
      </c>
      <c r="AA6370">
        <v>1177.749</v>
      </c>
      <c r="AB6370">
        <v>67</v>
      </c>
      <c r="AC6370">
        <v>73</v>
      </c>
      <c r="AD6370">
        <v>26</v>
      </c>
      <c r="AE6370">
        <v>74</v>
      </c>
      <c r="AF6370">
        <v>67</v>
      </c>
      <c r="AG6370">
        <v>73</v>
      </c>
      <c r="AH6370">
        <v>26</v>
      </c>
      <c r="AI6370">
        <v>74</v>
      </c>
      <c r="AJ6370">
        <v>67</v>
      </c>
      <c r="AK6370">
        <v>73</v>
      </c>
      <c r="AL6370">
        <v>26</v>
      </c>
      <c r="AM6370">
        <v>74</v>
      </c>
    </row>
    <row r="6371" spans="1:39" x14ac:dyDescent="0.15">
      <c r="A6371" t="s">
        <v>215</v>
      </c>
      <c r="B6371">
        <v>100</v>
      </c>
      <c r="C6371">
        <v>2</v>
      </c>
      <c r="D6371">
        <v>2</v>
      </c>
      <c r="E6371" t="s">
        <v>30</v>
      </c>
      <c r="F6371" t="s">
        <v>29</v>
      </c>
      <c r="G6371">
        <v>94</v>
      </c>
      <c r="H6371">
        <v>200</v>
      </c>
      <c r="I6371">
        <v>266</v>
      </c>
      <c r="J6371">
        <v>10221.08</v>
      </c>
      <c r="K6371">
        <v>7789.38</v>
      </c>
      <c r="L6371">
        <v>6748.55</v>
      </c>
      <c r="M6371">
        <v>3712.6968999999999</v>
      </c>
      <c r="N6371">
        <v>94</v>
      </c>
      <c r="O6371">
        <v>98</v>
      </c>
      <c r="P6371">
        <v>142</v>
      </c>
      <c r="Q6371">
        <v>5100.91</v>
      </c>
      <c r="R6371">
        <v>3807.53</v>
      </c>
      <c r="S6371">
        <v>2838</v>
      </c>
      <c r="T6371">
        <v>2034.4014</v>
      </c>
      <c r="U6371">
        <v>94</v>
      </c>
      <c r="V6371">
        <v>102</v>
      </c>
      <c r="W6371">
        <v>124</v>
      </c>
      <c r="X6371">
        <v>5120.17</v>
      </c>
      <c r="Y6371">
        <v>3981.85</v>
      </c>
      <c r="Z6371">
        <v>3910.55</v>
      </c>
      <c r="AA6371">
        <v>1678.2954999999999</v>
      </c>
      <c r="AB6371">
        <v>88</v>
      </c>
      <c r="AC6371">
        <v>93</v>
      </c>
      <c r="AD6371">
        <v>52</v>
      </c>
      <c r="AE6371">
        <v>92</v>
      </c>
      <c r="AF6371">
        <v>88</v>
      </c>
      <c r="AG6371">
        <v>93</v>
      </c>
      <c r="AH6371">
        <v>52</v>
      </c>
      <c r="AI6371">
        <v>92</v>
      </c>
      <c r="AJ6371">
        <v>88</v>
      </c>
      <c r="AK6371">
        <v>93</v>
      </c>
      <c r="AL6371">
        <v>52</v>
      </c>
      <c r="AM6371">
        <v>92</v>
      </c>
    </row>
    <row r="6372" spans="1:39" x14ac:dyDescent="0.15">
      <c r="A6372" t="s">
        <v>215</v>
      </c>
      <c r="B6372">
        <v>100</v>
      </c>
      <c r="C6372">
        <v>2</v>
      </c>
      <c r="D6372">
        <v>2</v>
      </c>
      <c r="E6372" t="s">
        <v>29</v>
      </c>
      <c r="F6372" t="s">
        <v>28</v>
      </c>
      <c r="G6372">
        <v>249</v>
      </c>
      <c r="H6372">
        <v>524</v>
      </c>
      <c r="I6372">
        <v>652</v>
      </c>
      <c r="J6372">
        <v>26583.85</v>
      </c>
      <c r="K6372">
        <v>19803.16</v>
      </c>
      <c r="L6372">
        <v>16388.91</v>
      </c>
      <c r="M6372">
        <v>9460.6123000000007</v>
      </c>
      <c r="N6372">
        <v>249</v>
      </c>
      <c r="O6372">
        <v>260</v>
      </c>
      <c r="P6372">
        <v>345</v>
      </c>
      <c r="Q6372">
        <v>13444.36</v>
      </c>
      <c r="R6372">
        <v>9791.07</v>
      </c>
      <c r="S6372">
        <v>6794.15</v>
      </c>
      <c r="T6372">
        <v>5211.7478000000001</v>
      </c>
      <c r="U6372">
        <v>249</v>
      </c>
      <c r="V6372">
        <v>264</v>
      </c>
      <c r="W6372">
        <v>307</v>
      </c>
      <c r="X6372">
        <v>13139.49</v>
      </c>
      <c r="Y6372">
        <v>10012.09</v>
      </c>
      <c r="Z6372">
        <v>9594.76</v>
      </c>
      <c r="AA6372">
        <v>4248.8644999999997</v>
      </c>
      <c r="AB6372">
        <v>230</v>
      </c>
      <c r="AC6372">
        <v>238</v>
      </c>
      <c r="AD6372">
        <v>100</v>
      </c>
      <c r="AE6372">
        <v>247</v>
      </c>
      <c r="AF6372">
        <v>230</v>
      </c>
      <c r="AG6372">
        <v>238</v>
      </c>
      <c r="AH6372">
        <v>100</v>
      </c>
      <c r="AI6372">
        <v>247</v>
      </c>
      <c r="AJ6372">
        <v>230</v>
      </c>
      <c r="AK6372">
        <v>238</v>
      </c>
      <c r="AL6372">
        <v>100</v>
      </c>
      <c r="AM6372">
        <v>247</v>
      </c>
    </row>
    <row r="6373" spans="1:39" x14ac:dyDescent="0.15">
      <c r="A6373" t="s">
        <v>215</v>
      </c>
      <c r="B6373">
        <v>100</v>
      </c>
      <c r="C6373">
        <v>2</v>
      </c>
      <c r="D6373">
        <v>2</v>
      </c>
      <c r="E6373" t="s">
        <v>29</v>
      </c>
      <c r="F6373" t="s">
        <v>29</v>
      </c>
      <c r="G6373">
        <v>366</v>
      </c>
      <c r="H6373">
        <v>779</v>
      </c>
      <c r="I6373">
        <v>1024</v>
      </c>
      <c r="J6373">
        <v>40225.9</v>
      </c>
      <c r="K6373">
        <v>29663.68</v>
      </c>
      <c r="L6373">
        <v>25294.29</v>
      </c>
      <c r="M6373">
        <v>14504.4157</v>
      </c>
      <c r="N6373">
        <v>366</v>
      </c>
      <c r="O6373">
        <v>385</v>
      </c>
      <c r="P6373">
        <v>551</v>
      </c>
      <c r="Q6373">
        <v>20691.95</v>
      </c>
      <c r="R6373">
        <v>14844.6</v>
      </c>
      <c r="S6373">
        <v>10738.92</v>
      </c>
      <c r="T6373">
        <v>8237.8158000000003</v>
      </c>
      <c r="U6373">
        <v>366</v>
      </c>
      <c r="V6373">
        <v>394</v>
      </c>
      <c r="W6373">
        <v>473</v>
      </c>
      <c r="X6373">
        <v>19533.95</v>
      </c>
      <c r="Y6373">
        <v>14819.08</v>
      </c>
      <c r="Z6373">
        <v>14555.37</v>
      </c>
      <c r="AA6373">
        <v>6266.5999000000002</v>
      </c>
      <c r="AB6373">
        <v>350</v>
      </c>
      <c r="AC6373">
        <v>357</v>
      </c>
      <c r="AD6373">
        <v>205</v>
      </c>
      <c r="AE6373">
        <v>359</v>
      </c>
      <c r="AF6373">
        <v>350</v>
      </c>
      <c r="AG6373">
        <v>357</v>
      </c>
      <c r="AH6373">
        <v>205</v>
      </c>
      <c r="AI6373">
        <v>359</v>
      </c>
      <c r="AJ6373">
        <v>350</v>
      </c>
      <c r="AK6373">
        <v>357</v>
      </c>
      <c r="AL6373">
        <v>205</v>
      </c>
      <c r="AM6373">
        <v>359</v>
      </c>
    </row>
    <row r="6374" spans="1:39" x14ac:dyDescent="0.15">
      <c r="A6374" t="s">
        <v>215</v>
      </c>
      <c r="B6374">
        <v>100</v>
      </c>
      <c r="C6374">
        <v>2</v>
      </c>
      <c r="D6374">
        <v>2</v>
      </c>
      <c r="E6374" t="s">
        <v>32</v>
      </c>
      <c r="F6374" t="s">
        <v>28</v>
      </c>
      <c r="G6374">
        <v>32</v>
      </c>
      <c r="H6374">
        <v>67</v>
      </c>
      <c r="I6374">
        <v>89</v>
      </c>
      <c r="J6374">
        <v>3601.37</v>
      </c>
      <c r="K6374">
        <v>2629.68</v>
      </c>
      <c r="L6374">
        <v>2242.92</v>
      </c>
      <c r="M6374">
        <v>1370.3179</v>
      </c>
      <c r="N6374">
        <v>32</v>
      </c>
      <c r="O6374">
        <v>32</v>
      </c>
      <c r="P6374">
        <v>45</v>
      </c>
      <c r="Q6374">
        <v>1754.67</v>
      </c>
      <c r="R6374">
        <v>1267.1400000000001</v>
      </c>
      <c r="S6374">
        <v>983.9</v>
      </c>
      <c r="T6374">
        <v>751.04790000000003</v>
      </c>
      <c r="U6374">
        <v>32</v>
      </c>
      <c r="V6374">
        <v>35</v>
      </c>
      <c r="W6374">
        <v>44</v>
      </c>
      <c r="X6374">
        <v>1846.7</v>
      </c>
      <c r="Y6374">
        <v>1362.54</v>
      </c>
      <c r="Z6374">
        <v>1259.02</v>
      </c>
      <c r="AA6374">
        <v>619.27</v>
      </c>
      <c r="AB6374">
        <v>30</v>
      </c>
      <c r="AC6374">
        <v>29</v>
      </c>
      <c r="AD6374">
        <v>14</v>
      </c>
      <c r="AE6374">
        <v>29</v>
      </c>
      <c r="AF6374">
        <v>30</v>
      </c>
      <c r="AG6374">
        <v>29</v>
      </c>
      <c r="AH6374">
        <v>14</v>
      </c>
      <c r="AI6374">
        <v>29</v>
      </c>
      <c r="AJ6374">
        <v>30</v>
      </c>
      <c r="AK6374">
        <v>29</v>
      </c>
      <c r="AL6374">
        <v>14</v>
      </c>
      <c r="AM6374">
        <v>29</v>
      </c>
    </row>
    <row r="6375" spans="1:39" x14ac:dyDescent="0.15">
      <c r="A6375" t="s">
        <v>215</v>
      </c>
      <c r="B6375">
        <v>100</v>
      </c>
      <c r="C6375">
        <v>2</v>
      </c>
      <c r="D6375">
        <v>2</v>
      </c>
      <c r="E6375" t="s">
        <v>32</v>
      </c>
      <c r="F6375" t="s">
        <v>29</v>
      </c>
      <c r="G6375">
        <v>43</v>
      </c>
      <c r="H6375">
        <v>89</v>
      </c>
      <c r="I6375">
        <v>115</v>
      </c>
      <c r="J6375">
        <v>4812.49</v>
      </c>
      <c r="K6375">
        <v>3487.82</v>
      </c>
      <c r="L6375">
        <v>2854.02</v>
      </c>
      <c r="M6375">
        <v>1677.8026</v>
      </c>
      <c r="N6375">
        <v>43</v>
      </c>
      <c r="O6375">
        <v>45</v>
      </c>
      <c r="P6375">
        <v>61</v>
      </c>
      <c r="Q6375">
        <v>2466.5500000000002</v>
      </c>
      <c r="R6375">
        <v>1755.74</v>
      </c>
      <c r="S6375">
        <v>1290.48</v>
      </c>
      <c r="T6375">
        <v>963.61270000000002</v>
      </c>
      <c r="U6375">
        <v>43</v>
      </c>
      <c r="V6375">
        <v>44</v>
      </c>
      <c r="W6375">
        <v>54</v>
      </c>
      <c r="X6375">
        <v>2345.94</v>
      </c>
      <c r="Y6375">
        <v>1732.08</v>
      </c>
      <c r="Z6375">
        <v>1563.54</v>
      </c>
      <c r="AA6375">
        <v>714.18989999999997</v>
      </c>
      <c r="AB6375">
        <v>43</v>
      </c>
      <c r="AC6375">
        <v>41</v>
      </c>
      <c r="AD6375">
        <v>19</v>
      </c>
      <c r="AE6375">
        <v>42</v>
      </c>
      <c r="AF6375">
        <v>43</v>
      </c>
      <c r="AG6375">
        <v>41</v>
      </c>
      <c r="AH6375">
        <v>19</v>
      </c>
      <c r="AI6375">
        <v>42</v>
      </c>
      <c r="AJ6375">
        <v>43</v>
      </c>
      <c r="AK6375">
        <v>41</v>
      </c>
      <c r="AL6375">
        <v>19</v>
      </c>
      <c r="AM6375">
        <v>42</v>
      </c>
    </row>
    <row r="6376" spans="1:39" x14ac:dyDescent="0.15">
      <c r="A6376" t="s">
        <v>56</v>
      </c>
      <c r="B6376">
        <v>-1</v>
      </c>
      <c r="C6376">
        <v>0</v>
      </c>
      <c r="D6376">
        <v>0</v>
      </c>
      <c r="E6376" t="s">
        <v>28</v>
      </c>
      <c r="F6376" t="s">
        <v>206</v>
      </c>
      <c r="G6376">
        <v>0</v>
      </c>
      <c r="H6376">
        <v>207681</v>
      </c>
      <c r="I6376">
        <v>424211</v>
      </c>
      <c r="J6376">
        <v>24556861.73</v>
      </c>
      <c r="K6376">
        <v>19666572.48</v>
      </c>
      <c r="L6376">
        <v>19155162.239999998</v>
      </c>
      <c r="M6376">
        <v>6136479.4630000005</v>
      </c>
      <c r="N6376">
        <v>0</v>
      </c>
      <c r="O6376">
        <v>4730</v>
      </c>
      <c r="P6376">
        <v>17309</v>
      </c>
      <c r="Q6376">
        <v>1057321.1000000001</v>
      </c>
      <c r="R6376">
        <v>823218.25</v>
      </c>
      <c r="S6376">
        <v>738509.57</v>
      </c>
      <c r="T6376">
        <v>288257.00410000002</v>
      </c>
      <c r="U6376">
        <v>0</v>
      </c>
      <c r="V6376">
        <v>202951</v>
      </c>
      <c r="W6376">
        <v>406902</v>
      </c>
      <c r="X6376">
        <v>23499540.629999999</v>
      </c>
      <c r="Y6376">
        <v>18843354.23</v>
      </c>
      <c r="Z6376">
        <v>18416652.670000002</v>
      </c>
      <c r="AA6376">
        <v>5848222.4589</v>
      </c>
      <c r="AB6376">
        <v>0</v>
      </c>
      <c r="AC6376">
        <v>0</v>
      </c>
      <c r="AD6376">
        <v>0</v>
      </c>
      <c r="AE6376">
        <v>0</v>
      </c>
      <c r="AF6376">
        <v>0</v>
      </c>
      <c r="AG6376">
        <v>0</v>
      </c>
      <c r="AH6376">
        <v>0</v>
      </c>
      <c r="AI6376">
        <v>0</v>
      </c>
      <c r="AJ6376">
        <v>0</v>
      </c>
      <c r="AK6376">
        <v>0</v>
      </c>
      <c r="AL6376">
        <v>0</v>
      </c>
      <c r="AM6376">
        <v>0</v>
      </c>
    </row>
    <row r="6377" spans="1:39" x14ac:dyDescent="0.15">
      <c r="A6377" t="s">
        <v>56</v>
      </c>
      <c r="B6377">
        <v>5</v>
      </c>
      <c r="C6377">
        <v>1</v>
      </c>
      <c r="D6377">
        <v>0</v>
      </c>
      <c r="E6377" t="s">
        <v>28</v>
      </c>
      <c r="F6377" t="s">
        <v>206</v>
      </c>
      <c r="G6377">
        <v>1277</v>
      </c>
      <c r="H6377">
        <v>15566</v>
      </c>
      <c r="I6377">
        <v>65594</v>
      </c>
      <c r="J6377">
        <v>4050748.32</v>
      </c>
      <c r="K6377">
        <v>3033609.23</v>
      </c>
      <c r="L6377">
        <v>2485739</v>
      </c>
      <c r="M6377">
        <v>1022418.7173</v>
      </c>
      <c r="N6377">
        <v>848</v>
      </c>
      <c r="O6377">
        <v>7800</v>
      </c>
      <c r="P6377">
        <v>40361</v>
      </c>
      <c r="Q6377">
        <v>2543668.5099999998</v>
      </c>
      <c r="R6377">
        <v>1998983.55</v>
      </c>
      <c r="S6377">
        <v>1538973.92</v>
      </c>
      <c r="T6377">
        <v>668349.12509999995</v>
      </c>
      <c r="U6377">
        <v>429</v>
      </c>
      <c r="V6377">
        <v>7766</v>
      </c>
      <c r="W6377">
        <v>25233</v>
      </c>
      <c r="X6377">
        <v>1507079.81</v>
      </c>
      <c r="Y6377">
        <v>1034625.68</v>
      </c>
      <c r="Z6377">
        <v>946765.08</v>
      </c>
      <c r="AA6377">
        <v>354069.59220000001</v>
      </c>
      <c r="AB6377">
        <v>1090</v>
      </c>
      <c r="AC6377">
        <v>1167</v>
      </c>
      <c r="AD6377">
        <v>959</v>
      </c>
      <c r="AE6377">
        <v>820</v>
      </c>
      <c r="AF6377">
        <v>834</v>
      </c>
      <c r="AG6377">
        <v>836</v>
      </c>
      <c r="AH6377">
        <v>721</v>
      </c>
      <c r="AI6377">
        <v>604</v>
      </c>
      <c r="AJ6377">
        <v>256</v>
      </c>
      <c r="AK6377">
        <v>331</v>
      </c>
      <c r="AL6377">
        <v>238</v>
      </c>
      <c r="AM6377">
        <v>216</v>
      </c>
    </row>
    <row r="6378" spans="1:39" x14ac:dyDescent="0.15">
      <c r="A6378" t="s">
        <v>56</v>
      </c>
      <c r="B6378">
        <v>5</v>
      </c>
      <c r="C6378">
        <v>1</v>
      </c>
      <c r="D6378">
        <v>0</v>
      </c>
      <c r="E6378" t="s">
        <v>30</v>
      </c>
      <c r="F6378" t="s">
        <v>206</v>
      </c>
      <c r="G6378">
        <v>2</v>
      </c>
      <c r="H6378">
        <v>7</v>
      </c>
      <c r="I6378">
        <v>85</v>
      </c>
      <c r="J6378">
        <v>6104.74</v>
      </c>
      <c r="K6378">
        <v>4914.54</v>
      </c>
      <c r="L6378">
        <v>3083.13</v>
      </c>
      <c r="M6378">
        <v>1522.6586</v>
      </c>
      <c r="N6378">
        <v>1</v>
      </c>
      <c r="O6378">
        <v>5</v>
      </c>
      <c r="P6378">
        <v>56</v>
      </c>
      <c r="Q6378">
        <v>3791.74</v>
      </c>
      <c r="R6378">
        <v>2771.54</v>
      </c>
      <c r="S6378">
        <v>940.13</v>
      </c>
      <c r="T6378">
        <v>1080.2277999999999</v>
      </c>
      <c r="U6378">
        <v>1</v>
      </c>
      <c r="V6378">
        <v>2</v>
      </c>
      <c r="W6378">
        <v>29</v>
      </c>
      <c r="X6378">
        <v>2313</v>
      </c>
      <c r="Y6378">
        <v>2143</v>
      </c>
      <c r="Z6378">
        <v>2143</v>
      </c>
      <c r="AA6378">
        <v>442.43079999999998</v>
      </c>
      <c r="AB6378">
        <v>2</v>
      </c>
      <c r="AC6378">
        <v>2</v>
      </c>
      <c r="AD6378">
        <v>2</v>
      </c>
      <c r="AE6378">
        <v>2</v>
      </c>
      <c r="AF6378">
        <v>1</v>
      </c>
      <c r="AG6378">
        <v>1</v>
      </c>
      <c r="AH6378">
        <v>1</v>
      </c>
      <c r="AI6378">
        <v>1</v>
      </c>
      <c r="AJ6378">
        <v>1</v>
      </c>
      <c r="AK6378">
        <v>1</v>
      </c>
      <c r="AL6378">
        <v>1</v>
      </c>
      <c r="AM6378">
        <v>1</v>
      </c>
    </row>
    <row r="6379" spans="1:39" x14ac:dyDescent="0.15">
      <c r="A6379" t="s">
        <v>56</v>
      </c>
      <c r="B6379">
        <v>5</v>
      </c>
      <c r="C6379">
        <v>1</v>
      </c>
      <c r="D6379">
        <v>0</v>
      </c>
      <c r="E6379" t="s">
        <v>29</v>
      </c>
      <c r="F6379" t="s">
        <v>206</v>
      </c>
      <c r="G6379">
        <v>27</v>
      </c>
      <c r="H6379">
        <v>374</v>
      </c>
      <c r="I6379">
        <v>1391</v>
      </c>
      <c r="J6379">
        <v>86581.38</v>
      </c>
      <c r="K6379">
        <v>59939.67</v>
      </c>
      <c r="L6379">
        <v>46645.13</v>
      </c>
      <c r="M6379">
        <v>22835.3927</v>
      </c>
      <c r="N6379">
        <v>17</v>
      </c>
      <c r="O6379">
        <v>219</v>
      </c>
      <c r="P6379">
        <v>881</v>
      </c>
      <c r="Q6379">
        <v>56402.48</v>
      </c>
      <c r="R6379">
        <v>39751.85</v>
      </c>
      <c r="S6379">
        <v>30872.11</v>
      </c>
      <c r="T6379">
        <v>15186.424199999999</v>
      </c>
      <c r="U6379">
        <v>10</v>
      </c>
      <c r="V6379">
        <v>155</v>
      </c>
      <c r="W6379">
        <v>510</v>
      </c>
      <c r="X6379">
        <v>30178.9</v>
      </c>
      <c r="Y6379">
        <v>20187.82</v>
      </c>
      <c r="Z6379">
        <v>15773.02</v>
      </c>
      <c r="AA6379">
        <v>7648.9684999999999</v>
      </c>
      <c r="AB6379">
        <v>26</v>
      </c>
      <c r="AC6379">
        <v>26</v>
      </c>
      <c r="AD6379">
        <v>24</v>
      </c>
      <c r="AE6379">
        <v>20</v>
      </c>
      <c r="AF6379">
        <v>17</v>
      </c>
      <c r="AG6379">
        <v>16</v>
      </c>
      <c r="AH6379">
        <v>16</v>
      </c>
      <c r="AI6379">
        <v>13</v>
      </c>
      <c r="AJ6379">
        <v>9</v>
      </c>
      <c r="AK6379">
        <v>10</v>
      </c>
      <c r="AL6379">
        <v>8</v>
      </c>
      <c r="AM6379">
        <v>7</v>
      </c>
    </row>
    <row r="6380" spans="1:39" x14ac:dyDescent="0.15">
      <c r="A6380" t="s">
        <v>56</v>
      </c>
      <c r="B6380">
        <v>5</v>
      </c>
      <c r="C6380">
        <v>1</v>
      </c>
      <c r="D6380">
        <v>0</v>
      </c>
      <c r="E6380" t="s">
        <v>32</v>
      </c>
      <c r="F6380" t="s">
        <v>206</v>
      </c>
      <c r="G6380">
        <v>551</v>
      </c>
      <c r="H6380">
        <v>6464</v>
      </c>
      <c r="I6380">
        <v>27010</v>
      </c>
      <c r="J6380">
        <v>1720613.38</v>
      </c>
      <c r="K6380">
        <v>1280447.3700000001</v>
      </c>
      <c r="L6380">
        <v>1133548.21</v>
      </c>
      <c r="M6380">
        <v>408677.18229999999</v>
      </c>
      <c r="N6380">
        <v>117</v>
      </c>
      <c r="O6380">
        <v>1378</v>
      </c>
      <c r="P6380">
        <v>6274</v>
      </c>
      <c r="Q6380">
        <v>393764.41</v>
      </c>
      <c r="R6380">
        <v>294298.78000000003</v>
      </c>
      <c r="S6380">
        <v>231369.3</v>
      </c>
      <c r="T6380">
        <v>103015.51240000001</v>
      </c>
      <c r="U6380">
        <v>434</v>
      </c>
      <c r="V6380">
        <v>5086</v>
      </c>
      <c r="W6380">
        <v>20736</v>
      </c>
      <c r="X6380">
        <v>1326848.97</v>
      </c>
      <c r="Y6380">
        <v>986148.59</v>
      </c>
      <c r="Z6380">
        <v>902178.91</v>
      </c>
      <c r="AA6380">
        <v>305661.66989999998</v>
      </c>
      <c r="AB6380">
        <v>527</v>
      </c>
      <c r="AC6380">
        <v>530</v>
      </c>
      <c r="AD6380">
        <v>458</v>
      </c>
      <c r="AE6380">
        <v>488</v>
      </c>
      <c r="AF6380">
        <v>113</v>
      </c>
      <c r="AG6380">
        <v>116</v>
      </c>
      <c r="AH6380">
        <v>103</v>
      </c>
      <c r="AI6380">
        <v>102</v>
      </c>
      <c r="AJ6380">
        <v>414</v>
      </c>
      <c r="AK6380">
        <v>414</v>
      </c>
      <c r="AL6380">
        <v>355</v>
      </c>
      <c r="AM6380">
        <v>386</v>
      </c>
    </row>
    <row r="6381" spans="1:39" x14ac:dyDescent="0.15">
      <c r="A6381" t="s">
        <v>56</v>
      </c>
      <c r="B6381">
        <v>5</v>
      </c>
      <c r="C6381">
        <v>1</v>
      </c>
      <c r="D6381">
        <v>1</v>
      </c>
      <c r="E6381" t="s">
        <v>28</v>
      </c>
      <c r="F6381" t="s">
        <v>206</v>
      </c>
      <c r="G6381">
        <v>9020</v>
      </c>
      <c r="H6381">
        <v>129960</v>
      </c>
      <c r="I6381">
        <v>468538</v>
      </c>
      <c r="J6381">
        <v>29694695.600000001</v>
      </c>
      <c r="K6381">
        <v>23033412.039999999</v>
      </c>
      <c r="L6381">
        <v>19148768.91</v>
      </c>
      <c r="M6381">
        <v>7282693.9562999997</v>
      </c>
      <c r="N6381">
        <v>6151</v>
      </c>
      <c r="O6381">
        <v>71200</v>
      </c>
      <c r="P6381">
        <v>302373</v>
      </c>
      <c r="Q6381">
        <v>19644513.059999999</v>
      </c>
      <c r="R6381">
        <v>15842292.08</v>
      </c>
      <c r="S6381">
        <v>12557066.880000001</v>
      </c>
      <c r="T6381">
        <v>4947591.9330000002</v>
      </c>
      <c r="U6381">
        <v>2869</v>
      </c>
      <c r="V6381">
        <v>58760</v>
      </c>
      <c r="W6381">
        <v>166165</v>
      </c>
      <c r="X6381">
        <v>10050182.539999999</v>
      </c>
      <c r="Y6381">
        <v>7191119.96</v>
      </c>
      <c r="Z6381">
        <v>6591702.0300000003</v>
      </c>
      <c r="AA6381">
        <v>2335102.0233</v>
      </c>
      <c r="AB6381">
        <v>7859</v>
      </c>
      <c r="AC6381">
        <v>8715</v>
      </c>
      <c r="AD6381">
        <v>5786</v>
      </c>
      <c r="AE6381">
        <v>7644</v>
      </c>
      <c r="AF6381">
        <v>5863</v>
      </c>
      <c r="AG6381">
        <v>6063</v>
      </c>
      <c r="AH6381">
        <v>4264</v>
      </c>
      <c r="AI6381">
        <v>5666</v>
      </c>
      <c r="AJ6381">
        <v>1996</v>
      </c>
      <c r="AK6381">
        <v>2652</v>
      </c>
      <c r="AL6381">
        <v>1522</v>
      </c>
      <c r="AM6381">
        <v>1978</v>
      </c>
    </row>
    <row r="6382" spans="1:39" x14ac:dyDescent="0.15">
      <c r="A6382" t="s">
        <v>56</v>
      </c>
      <c r="B6382">
        <v>5</v>
      </c>
      <c r="C6382">
        <v>1</v>
      </c>
      <c r="D6382">
        <v>1</v>
      </c>
      <c r="E6382" t="s">
        <v>30</v>
      </c>
      <c r="F6382" t="s">
        <v>206</v>
      </c>
      <c r="G6382">
        <v>996</v>
      </c>
      <c r="H6382">
        <v>14303</v>
      </c>
      <c r="I6382">
        <v>50917</v>
      </c>
      <c r="J6382">
        <v>3263692.14</v>
      </c>
      <c r="K6382">
        <v>2549837.2400000002</v>
      </c>
      <c r="L6382">
        <v>2054686.44</v>
      </c>
      <c r="M6382">
        <v>802458.14249999996</v>
      </c>
      <c r="N6382">
        <v>656</v>
      </c>
      <c r="O6382">
        <v>7958</v>
      </c>
      <c r="P6382">
        <v>32653</v>
      </c>
      <c r="Q6382">
        <v>2140101.54</v>
      </c>
      <c r="R6382">
        <v>1706219.19</v>
      </c>
      <c r="S6382">
        <v>1304073.27</v>
      </c>
      <c r="T6382">
        <v>541183.96120000002</v>
      </c>
      <c r="U6382">
        <v>340</v>
      </c>
      <c r="V6382">
        <v>6345</v>
      </c>
      <c r="W6382">
        <v>18264</v>
      </c>
      <c r="X6382">
        <v>1123590.6000000001</v>
      </c>
      <c r="Y6382">
        <v>843618.05</v>
      </c>
      <c r="Z6382">
        <v>750613.17</v>
      </c>
      <c r="AA6382">
        <v>261274.1813</v>
      </c>
      <c r="AB6382">
        <v>904</v>
      </c>
      <c r="AC6382">
        <v>977</v>
      </c>
      <c r="AD6382">
        <v>626</v>
      </c>
      <c r="AE6382">
        <v>927</v>
      </c>
      <c r="AF6382">
        <v>617</v>
      </c>
      <c r="AG6382">
        <v>647</v>
      </c>
      <c r="AH6382">
        <v>455</v>
      </c>
      <c r="AI6382">
        <v>634</v>
      </c>
      <c r="AJ6382">
        <v>287</v>
      </c>
      <c r="AK6382">
        <v>330</v>
      </c>
      <c r="AL6382">
        <v>171</v>
      </c>
      <c r="AM6382">
        <v>293</v>
      </c>
    </row>
    <row r="6383" spans="1:39" x14ac:dyDescent="0.15">
      <c r="A6383" t="s">
        <v>56</v>
      </c>
      <c r="B6383">
        <v>5</v>
      </c>
      <c r="C6383">
        <v>1</v>
      </c>
      <c r="D6383">
        <v>1</v>
      </c>
      <c r="E6383" t="s">
        <v>29</v>
      </c>
      <c r="F6383" t="s">
        <v>206</v>
      </c>
      <c r="G6383">
        <v>15292</v>
      </c>
      <c r="H6383">
        <v>228753</v>
      </c>
      <c r="I6383">
        <v>804312</v>
      </c>
      <c r="J6383">
        <v>50729021.289999999</v>
      </c>
      <c r="K6383">
        <v>37957730.990000002</v>
      </c>
      <c r="L6383">
        <v>31934631.260000002</v>
      </c>
      <c r="M6383">
        <v>12406572.344900001</v>
      </c>
      <c r="N6383">
        <v>6680</v>
      </c>
      <c r="O6383">
        <v>89509</v>
      </c>
      <c r="P6383">
        <v>366584</v>
      </c>
      <c r="Q6383">
        <v>23351510.07</v>
      </c>
      <c r="R6383">
        <v>17593690.27</v>
      </c>
      <c r="S6383">
        <v>13635382.720000001</v>
      </c>
      <c r="T6383">
        <v>6066618.1801000005</v>
      </c>
      <c r="U6383">
        <v>8612</v>
      </c>
      <c r="V6383">
        <v>139244</v>
      </c>
      <c r="W6383">
        <v>437728</v>
      </c>
      <c r="X6383">
        <v>27377511.219999999</v>
      </c>
      <c r="Y6383">
        <v>20364040.719999999</v>
      </c>
      <c r="Z6383">
        <v>18299248.539999999</v>
      </c>
      <c r="AA6383">
        <v>6339954.1648000004</v>
      </c>
      <c r="AB6383">
        <v>14293</v>
      </c>
      <c r="AC6383">
        <v>14535</v>
      </c>
      <c r="AD6383">
        <v>9428</v>
      </c>
      <c r="AE6383">
        <v>14406</v>
      </c>
      <c r="AF6383">
        <v>6371</v>
      </c>
      <c r="AG6383">
        <v>6412</v>
      </c>
      <c r="AH6383">
        <v>4700</v>
      </c>
      <c r="AI6383">
        <v>6429</v>
      </c>
      <c r="AJ6383">
        <v>7922</v>
      </c>
      <c r="AK6383">
        <v>8123</v>
      </c>
      <c r="AL6383">
        <v>4728</v>
      </c>
      <c r="AM6383">
        <v>7977</v>
      </c>
    </row>
    <row r="6384" spans="1:39" x14ac:dyDescent="0.15">
      <c r="A6384" t="s">
        <v>56</v>
      </c>
      <c r="B6384">
        <v>5</v>
      </c>
      <c r="C6384">
        <v>1</v>
      </c>
      <c r="D6384">
        <v>1</v>
      </c>
      <c r="E6384" t="s">
        <v>31</v>
      </c>
      <c r="F6384" t="s">
        <v>206</v>
      </c>
      <c r="G6384">
        <v>87</v>
      </c>
      <c r="H6384">
        <v>1634</v>
      </c>
      <c r="I6384">
        <v>5080</v>
      </c>
      <c r="J6384">
        <v>312488.55</v>
      </c>
      <c r="K6384">
        <v>226027.68</v>
      </c>
      <c r="L6384">
        <v>193110.46</v>
      </c>
      <c r="M6384">
        <v>75179.678899999999</v>
      </c>
      <c r="N6384">
        <v>42</v>
      </c>
      <c r="O6384">
        <v>522</v>
      </c>
      <c r="P6384">
        <v>1931</v>
      </c>
      <c r="Q6384">
        <v>123920.53</v>
      </c>
      <c r="R6384">
        <v>96845.08</v>
      </c>
      <c r="S6384">
        <v>78652.73</v>
      </c>
      <c r="T6384">
        <v>32076.881799999999</v>
      </c>
      <c r="U6384">
        <v>45</v>
      </c>
      <c r="V6384">
        <v>1112</v>
      </c>
      <c r="W6384">
        <v>3149</v>
      </c>
      <c r="X6384">
        <v>188568.02</v>
      </c>
      <c r="Y6384">
        <v>129182.6</v>
      </c>
      <c r="Z6384">
        <v>114457.73</v>
      </c>
      <c r="AA6384">
        <v>43102.797100000003</v>
      </c>
      <c r="AB6384">
        <v>67</v>
      </c>
      <c r="AC6384">
        <v>84</v>
      </c>
      <c r="AD6384">
        <v>46</v>
      </c>
      <c r="AE6384">
        <v>70</v>
      </c>
      <c r="AF6384">
        <v>38</v>
      </c>
      <c r="AG6384">
        <v>41</v>
      </c>
      <c r="AH6384">
        <v>24</v>
      </c>
      <c r="AI6384">
        <v>41</v>
      </c>
      <c r="AJ6384">
        <v>29</v>
      </c>
      <c r="AK6384">
        <v>43</v>
      </c>
      <c r="AL6384">
        <v>22</v>
      </c>
      <c r="AM6384">
        <v>29</v>
      </c>
    </row>
    <row r="6385" spans="1:39" x14ac:dyDescent="0.15">
      <c r="A6385" t="s">
        <v>56</v>
      </c>
      <c r="B6385">
        <v>5</v>
      </c>
      <c r="C6385">
        <v>1</v>
      </c>
      <c r="D6385">
        <v>1</v>
      </c>
      <c r="E6385" t="s">
        <v>32</v>
      </c>
      <c r="F6385" t="s">
        <v>206</v>
      </c>
      <c r="G6385">
        <v>1123</v>
      </c>
      <c r="H6385">
        <v>16170</v>
      </c>
      <c r="I6385">
        <v>54689</v>
      </c>
      <c r="J6385">
        <v>3435731.51</v>
      </c>
      <c r="K6385">
        <v>2598841.2400000002</v>
      </c>
      <c r="L6385">
        <v>2285910.59</v>
      </c>
      <c r="M6385">
        <v>820769.87710000004</v>
      </c>
      <c r="N6385">
        <v>292</v>
      </c>
      <c r="O6385">
        <v>4072</v>
      </c>
      <c r="P6385">
        <v>15645</v>
      </c>
      <c r="Q6385">
        <v>991928.22</v>
      </c>
      <c r="R6385">
        <v>755602.44</v>
      </c>
      <c r="S6385">
        <v>600941.80000000005</v>
      </c>
      <c r="T6385">
        <v>256098.02129999999</v>
      </c>
      <c r="U6385">
        <v>831</v>
      </c>
      <c r="V6385">
        <v>12098</v>
      </c>
      <c r="W6385">
        <v>39044</v>
      </c>
      <c r="X6385">
        <v>2443803.29</v>
      </c>
      <c r="Y6385">
        <v>1843238.8</v>
      </c>
      <c r="Z6385">
        <v>1684968.79</v>
      </c>
      <c r="AA6385">
        <v>564671.85580000002</v>
      </c>
      <c r="AB6385">
        <v>1065</v>
      </c>
      <c r="AC6385">
        <v>1072</v>
      </c>
      <c r="AD6385">
        <v>705</v>
      </c>
      <c r="AE6385">
        <v>1055</v>
      </c>
      <c r="AF6385">
        <v>286</v>
      </c>
      <c r="AG6385">
        <v>280</v>
      </c>
      <c r="AH6385">
        <v>213</v>
      </c>
      <c r="AI6385">
        <v>282</v>
      </c>
      <c r="AJ6385">
        <v>779</v>
      </c>
      <c r="AK6385">
        <v>792</v>
      </c>
      <c r="AL6385">
        <v>492</v>
      </c>
      <c r="AM6385">
        <v>773</v>
      </c>
    </row>
    <row r="6386" spans="1:39" x14ac:dyDescent="0.15">
      <c r="A6386" t="s">
        <v>56</v>
      </c>
      <c r="B6386">
        <v>5</v>
      </c>
      <c r="C6386">
        <v>1</v>
      </c>
      <c r="D6386">
        <v>2</v>
      </c>
      <c r="E6386" t="s">
        <v>28</v>
      </c>
      <c r="F6386" t="s">
        <v>206</v>
      </c>
      <c r="G6386">
        <v>1172</v>
      </c>
      <c r="H6386">
        <v>9958</v>
      </c>
      <c r="I6386">
        <v>50384</v>
      </c>
      <c r="J6386">
        <v>3288273.74</v>
      </c>
      <c r="K6386">
        <v>2652356.2200000002</v>
      </c>
      <c r="L6386">
        <v>2044846.36</v>
      </c>
      <c r="M6386">
        <v>817902.77020000003</v>
      </c>
      <c r="N6386">
        <v>865</v>
      </c>
      <c r="O6386">
        <v>6623</v>
      </c>
      <c r="P6386">
        <v>37383</v>
      </c>
      <c r="Q6386">
        <v>2469218.6</v>
      </c>
      <c r="R6386">
        <v>1999462.71</v>
      </c>
      <c r="S6386">
        <v>1458861.95</v>
      </c>
      <c r="T6386">
        <v>628476.98479999998</v>
      </c>
      <c r="U6386">
        <v>307</v>
      </c>
      <c r="V6386">
        <v>3335</v>
      </c>
      <c r="W6386">
        <v>13001</v>
      </c>
      <c r="X6386">
        <v>819055.14</v>
      </c>
      <c r="Y6386">
        <v>652893.51</v>
      </c>
      <c r="Z6386">
        <v>585984.41</v>
      </c>
      <c r="AA6386">
        <v>189425.78539999999</v>
      </c>
      <c r="AB6386">
        <v>1089</v>
      </c>
      <c r="AC6386">
        <v>1136</v>
      </c>
      <c r="AD6386">
        <v>664</v>
      </c>
      <c r="AE6386">
        <v>1054</v>
      </c>
      <c r="AF6386">
        <v>814</v>
      </c>
      <c r="AG6386">
        <v>850</v>
      </c>
      <c r="AH6386">
        <v>510</v>
      </c>
      <c r="AI6386">
        <v>789</v>
      </c>
      <c r="AJ6386">
        <v>275</v>
      </c>
      <c r="AK6386">
        <v>286</v>
      </c>
      <c r="AL6386">
        <v>154</v>
      </c>
      <c r="AM6386">
        <v>265</v>
      </c>
    </row>
    <row r="6387" spans="1:39" x14ac:dyDescent="0.15">
      <c r="A6387" t="s">
        <v>56</v>
      </c>
      <c r="B6387">
        <v>5</v>
      </c>
      <c r="C6387">
        <v>1</v>
      </c>
      <c r="D6387">
        <v>2</v>
      </c>
      <c r="E6387" t="s">
        <v>30</v>
      </c>
      <c r="F6387" t="s">
        <v>206</v>
      </c>
      <c r="G6387">
        <v>146</v>
      </c>
      <c r="H6387">
        <v>1375</v>
      </c>
      <c r="I6387">
        <v>6615</v>
      </c>
      <c r="J6387">
        <v>428753.97</v>
      </c>
      <c r="K6387">
        <v>345024.81</v>
      </c>
      <c r="L6387">
        <v>262801.46000000002</v>
      </c>
      <c r="M6387">
        <v>106923.5356</v>
      </c>
      <c r="N6387">
        <v>107</v>
      </c>
      <c r="O6387">
        <v>961</v>
      </c>
      <c r="P6387">
        <v>4985</v>
      </c>
      <c r="Q6387">
        <v>324162.78000000003</v>
      </c>
      <c r="R6387">
        <v>261916.36</v>
      </c>
      <c r="S6387">
        <v>188910.87</v>
      </c>
      <c r="T6387">
        <v>83026.9859</v>
      </c>
      <c r="U6387">
        <v>39</v>
      </c>
      <c r="V6387">
        <v>414</v>
      </c>
      <c r="W6387">
        <v>1630</v>
      </c>
      <c r="X6387">
        <v>104591.19</v>
      </c>
      <c r="Y6387">
        <v>83108.45</v>
      </c>
      <c r="Z6387">
        <v>73890.59</v>
      </c>
      <c r="AA6387">
        <v>23896.5497</v>
      </c>
      <c r="AB6387">
        <v>134</v>
      </c>
      <c r="AC6387">
        <v>146</v>
      </c>
      <c r="AD6387">
        <v>84</v>
      </c>
      <c r="AE6387">
        <v>143</v>
      </c>
      <c r="AF6387">
        <v>98</v>
      </c>
      <c r="AG6387">
        <v>107</v>
      </c>
      <c r="AH6387">
        <v>64</v>
      </c>
      <c r="AI6387">
        <v>105</v>
      </c>
      <c r="AJ6387">
        <v>36</v>
      </c>
      <c r="AK6387">
        <v>39</v>
      </c>
      <c r="AL6387">
        <v>20</v>
      </c>
      <c r="AM6387">
        <v>38</v>
      </c>
    </row>
    <row r="6388" spans="1:39" x14ac:dyDescent="0.15">
      <c r="A6388" t="s">
        <v>56</v>
      </c>
      <c r="B6388">
        <v>5</v>
      </c>
      <c r="C6388">
        <v>1</v>
      </c>
      <c r="D6388">
        <v>2</v>
      </c>
      <c r="E6388" t="s">
        <v>29</v>
      </c>
      <c r="F6388" t="s">
        <v>206</v>
      </c>
      <c r="G6388">
        <v>713</v>
      </c>
      <c r="H6388">
        <v>5842</v>
      </c>
      <c r="I6388">
        <v>31063</v>
      </c>
      <c r="J6388">
        <v>2014791.34</v>
      </c>
      <c r="K6388">
        <v>1558546.93</v>
      </c>
      <c r="L6388">
        <v>1261965.02</v>
      </c>
      <c r="M6388">
        <v>493069.89659999998</v>
      </c>
      <c r="N6388">
        <v>379</v>
      </c>
      <c r="O6388">
        <v>2780</v>
      </c>
      <c r="P6388">
        <v>16794</v>
      </c>
      <c r="Q6388">
        <v>1099358.76</v>
      </c>
      <c r="R6388">
        <v>850589.48</v>
      </c>
      <c r="S6388">
        <v>630167.93999999994</v>
      </c>
      <c r="T6388">
        <v>282778.0784</v>
      </c>
      <c r="U6388">
        <v>334</v>
      </c>
      <c r="V6388">
        <v>3062</v>
      </c>
      <c r="W6388">
        <v>14269</v>
      </c>
      <c r="X6388">
        <v>915432.58</v>
      </c>
      <c r="Y6388">
        <v>707957.45</v>
      </c>
      <c r="Z6388">
        <v>631797.07999999996</v>
      </c>
      <c r="AA6388">
        <v>210291.81820000001</v>
      </c>
      <c r="AB6388">
        <v>678</v>
      </c>
      <c r="AC6388">
        <v>679</v>
      </c>
      <c r="AD6388">
        <v>386</v>
      </c>
      <c r="AE6388">
        <v>681</v>
      </c>
      <c r="AF6388">
        <v>362</v>
      </c>
      <c r="AG6388">
        <v>361</v>
      </c>
      <c r="AH6388">
        <v>226</v>
      </c>
      <c r="AI6388">
        <v>360</v>
      </c>
      <c r="AJ6388">
        <v>316</v>
      </c>
      <c r="AK6388">
        <v>318</v>
      </c>
      <c r="AL6388">
        <v>160</v>
      </c>
      <c r="AM6388">
        <v>321</v>
      </c>
    </row>
    <row r="6389" spans="1:39" x14ac:dyDescent="0.15">
      <c r="A6389" t="s">
        <v>56</v>
      </c>
      <c r="B6389">
        <v>5</v>
      </c>
      <c r="C6389">
        <v>1</v>
      </c>
      <c r="D6389">
        <v>2</v>
      </c>
      <c r="E6389" t="s">
        <v>31</v>
      </c>
      <c r="F6389" t="s">
        <v>206</v>
      </c>
      <c r="G6389">
        <v>2</v>
      </c>
      <c r="H6389">
        <v>16</v>
      </c>
      <c r="I6389">
        <v>58</v>
      </c>
      <c r="J6389">
        <v>4044.88</v>
      </c>
      <c r="K6389">
        <v>3298.56</v>
      </c>
      <c r="L6389">
        <v>2172.9699999999998</v>
      </c>
      <c r="M6389">
        <v>1018.8251</v>
      </c>
      <c r="N6389">
        <v>1</v>
      </c>
      <c r="O6389">
        <v>8</v>
      </c>
      <c r="P6389">
        <v>26</v>
      </c>
      <c r="Q6389">
        <v>1970.94</v>
      </c>
      <c r="R6389">
        <v>1593.01</v>
      </c>
      <c r="S6389">
        <v>766.52</v>
      </c>
      <c r="T6389">
        <v>532.30510000000004</v>
      </c>
      <c r="U6389">
        <v>1</v>
      </c>
      <c r="V6389">
        <v>8</v>
      </c>
      <c r="W6389">
        <v>32</v>
      </c>
      <c r="X6389">
        <v>2073.94</v>
      </c>
      <c r="Y6389">
        <v>1705.55</v>
      </c>
      <c r="Z6389">
        <v>1406.45</v>
      </c>
      <c r="AA6389">
        <v>486.52</v>
      </c>
      <c r="AB6389">
        <v>2</v>
      </c>
      <c r="AC6389">
        <v>2</v>
      </c>
      <c r="AD6389">
        <v>1</v>
      </c>
      <c r="AE6389">
        <v>2</v>
      </c>
      <c r="AF6389">
        <v>1</v>
      </c>
      <c r="AG6389">
        <v>1</v>
      </c>
      <c r="AH6389">
        <v>1</v>
      </c>
      <c r="AI6389">
        <v>1</v>
      </c>
      <c r="AJ6389">
        <v>1</v>
      </c>
      <c r="AK6389">
        <v>1</v>
      </c>
      <c r="AL6389">
        <v>0</v>
      </c>
      <c r="AM6389">
        <v>1</v>
      </c>
    </row>
    <row r="6390" spans="1:39" x14ac:dyDescent="0.15">
      <c r="A6390" t="s">
        <v>56</v>
      </c>
      <c r="B6390">
        <v>5</v>
      </c>
      <c r="C6390">
        <v>1</v>
      </c>
      <c r="D6390">
        <v>2</v>
      </c>
      <c r="E6390" t="s">
        <v>32</v>
      </c>
      <c r="F6390" t="s">
        <v>206</v>
      </c>
      <c r="G6390">
        <v>338</v>
      </c>
      <c r="H6390">
        <v>3735</v>
      </c>
      <c r="I6390">
        <v>15704</v>
      </c>
      <c r="J6390">
        <v>997993.05</v>
      </c>
      <c r="K6390">
        <v>756409.46</v>
      </c>
      <c r="L6390">
        <v>654078.77</v>
      </c>
      <c r="M6390">
        <v>236052.62040000001</v>
      </c>
      <c r="N6390">
        <v>70</v>
      </c>
      <c r="O6390">
        <v>812</v>
      </c>
      <c r="P6390">
        <v>3941</v>
      </c>
      <c r="Q6390">
        <v>245825.37</v>
      </c>
      <c r="R6390">
        <v>186485.78</v>
      </c>
      <c r="S6390">
        <v>141339.29999999999</v>
      </c>
      <c r="T6390">
        <v>63584.062700000002</v>
      </c>
      <c r="U6390">
        <v>268</v>
      </c>
      <c r="V6390">
        <v>2923</v>
      </c>
      <c r="W6390">
        <v>11763</v>
      </c>
      <c r="X6390">
        <v>752167.68</v>
      </c>
      <c r="Y6390">
        <v>569923.68000000005</v>
      </c>
      <c r="Z6390">
        <v>512739.47</v>
      </c>
      <c r="AA6390">
        <v>172468.5577</v>
      </c>
      <c r="AB6390">
        <v>324</v>
      </c>
      <c r="AC6390">
        <v>319</v>
      </c>
      <c r="AD6390">
        <v>206</v>
      </c>
      <c r="AE6390">
        <v>315</v>
      </c>
      <c r="AF6390">
        <v>67</v>
      </c>
      <c r="AG6390">
        <v>62</v>
      </c>
      <c r="AH6390">
        <v>49</v>
      </c>
      <c r="AI6390">
        <v>68</v>
      </c>
      <c r="AJ6390">
        <v>257</v>
      </c>
      <c r="AK6390">
        <v>257</v>
      </c>
      <c r="AL6390">
        <v>157</v>
      </c>
      <c r="AM6390">
        <v>247</v>
      </c>
    </row>
    <row r="6391" spans="1:39" x14ac:dyDescent="0.15">
      <c r="A6391" t="s">
        <v>56</v>
      </c>
      <c r="B6391">
        <v>5</v>
      </c>
      <c r="C6391">
        <v>2</v>
      </c>
      <c r="D6391">
        <v>0</v>
      </c>
      <c r="E6391" t="s">
        <v>28</v>
      </c>
      <c r="F6391" t="s">
        <v>206</v>
      </c>
      <c r="G6391">
        <v>1084</v>
      </c>
      <c r="H6391">
        <v>13295</v>
      </c>
      <c r="I6391">
        <v>54331</v>
      </c>
      <c r="J6391">
        <v>3325803.99</v>
      </c>
      <c r="K6391">
        <v>2511497.64</v>
      </c>
      <c r="L6391">
        <v>1955465.26</v>
      </c>
      <c r="M6391">
        <v>854207.52269999997</v>
      </c>
      <c r="N6391">
        <v>1084</v>
      </c>
      <c r="O6391">
        <v>7207</v>
      </c>
      <c r="P6391">
        <v>33266</v>
      </c>
      <c r="Q6391">
        <v>1988738.87</v>
      </c>
      <c r="R6391">
        <v>1462225.51</v>
      </c>
      <c r="S6391">
        <v>1006976.98</v>
      </c>
      <c r="T6391">
        <v>542897.223</v>
      </c>
      <c r="U6391">
        <v>1084</v>
      </c>
      <c r="V6391">
        <v>6088</v>
      </c>
      <c r="W6391">
        <v>21065</v>
      </c>
      <c r="X6391">
        <v>1337065.1200000001</v>
      </c>
      <c r="Y6391">
        <v>1049272.1299999999</v>
      </c>
      <c r="Z6391">
        <v>948488.28</v>
      </c>
      <c r="AA6391">
        <v>311310.29969999997</v>
      </c>
      <c r="AB6391">
        <v>1055</v>
      </c>
      <c r="AC6391">
        <v>1075</v>
      </c>
      <c r="AD6391">
        <v>945</v>
      </c>
      <c r="AE6391">
        <v>997</v>
      </c>
      <c r="AF6391">
        <v>1055</v>
      </c>
      <c r="AG6391">
        <v>1075</v>
      </c>
      <c r="AH6391">
        <v>945</v>
      </c>
      <c r="AI6391">
        <v>997</v>
      </c>
      <c r="AJ6391">
        <v>1055</v>
      </c>
      <c r="AK6391">
        <v>1075</v>
      </c>
      <c r="AL6391">
        <v>945</v>
      </c>
      <c r="AM6391">
        <v>997</v>
      </c>
    </row>
    <row r="6392" spans="1:39" x14ac:dyDescent="0.15">
      <c r="A6392" t="s">
        <v>56</v>
      </c>
      <c r="B6392">
        <v>5</v>
      </c>
      <c r="C6392">
        <v>2</v>
      </c>
      <c r="D6392">
        <v>0</v>
      </c>
      <c r="E6392" t="s">
        <v>30</v>
      </c>
      <c r="F6392" t="s">
        <v>206</v>
      </c>
      <c r="G6392">
        <v>1</v>
      </c>
      <c r="H6392">
        <v>5</v>
      </c>
      <c r="I6392">
        <v>47</v>
      </c>
      <c r="J6392">
        <v>2232.75</v>
      </c>
      <c r="K6392">
        <v>1564.96</v>
      </c>
      <c r="L6392">
        <v>730.15</v>
      </c>
      <c r="M6392">
        <v>689.55870000000004</v>
      </c>
      <c r="N6392">
        <v>1</v>
      </c>
      <c r="O6392">
        <v>2</v>
      </c>
      <c r="P6392">
        <v>32</v>
      </c>
      <c r="Q6392">
        <v>1414.78</v>
      </c>
      <c r="R6392">
        <v>971.18</v>
      </c>
      <c r="S6392">
        <v>387.63</v>
      </c>
      <c r="T6392">
        <v>513.01869999999997</v>
      </c>
      <c r="U6392">
        <v>1</v>
      </c>
      <c r="V6392">
        <v>3</v>
      </c>
      <c r="W6392">
        <v>15</v>
      </c>
      <c r="X6392">
        <v>817.97</v>
      </c>
      <c r="Y6392">
        <v>593.78</v>
      </c>
      <c r="Z6392">
        <v>342.52</v>
      </c>
      <c r="AA6392">
        <v>176.54</v>
      </c>
      <c r="AB6392">
        <v>1</v>
      </c>
      <c r="AC6392">
        <v>1</v>
      </c>
      <c r="AD6392">
        <v>1</v>
      </c>
      <c r="AE6392">
        <v>1</v>
      </c>
      <c r="AF6392">
        <v>1</v>
      </c>
      <c r="AG6392">
        <v>1</v>
      </c>
      <c r="AH6392">
        <v>1</v>
      </c>
      <c r="AI6392">
        <v>1</v>
      </c>
      <c r="AJ6392">
        <v>1</v>
      </c>
      <c r="AK6392">
        <v>1</v>
      </c>
      <c r="AL6392">
        <v>1</v>
      </c>
      <c r="AM6392">
        <v>1</v>
      </c>
    </row>
    <row r="6393" spans="1:39" x14ac:dyDescent="0.15">
      <c r="A6393" t="s">
        <v>56</v>
      </c>
      <c r="B6393">
        <v>5</v>
      </c>
      <c r="C6393">
        <v>2</v>
      </c>
      <c r="D6393">
        <v>0</v>
      </c>
      <c r="E6393" t="s">
        <v>29</v>
      </c>
      <c r="F6393" t="s">
        <v>206</v>
      </c>
      <c r="G6393">
        <v>33</v>
      </c>
      <c r="H6393">
        <v>521</v>
      </c>
      <c r="I6393">
        <v>2420</v>
      </c>
      <c r="J6393">
        <v>136833.47</v>
      </c>
      <c r="K6393">
        <v>96521.69</v>
      </c>
      <c r="L6393">
        <v>73023.14</v>
      </c>
      <c r="M6393">
        <v>38384.814100000003</v>
      </c>
      <c r="N6393">
        <v>33</v>
      </c>
      <c r="O6393">
        <v>306</v>
      </c>
      <c r="P6393">
        <v>1682</v>
      </c>
      <c r="Q6393">
        <v>92186.97</v>
      </c>
      <c r="R6393">
        <v>62944.08</v>
      </c>
      <c r="S6393">
        <v>42203.73</v>
      </c>
      <c r="T6393">
        <v>27769.076400000002</v>
      </c>
      <c r="U6393">
        <v>33</v>
      </c>
      <c r="V6393">
        <v>215</v>
      </c>
      <c r="W6393">
        <v>738</v>
      </c>
      <c r="X6393">
        <v>44646.5</v>
      </c>
      <c r="Y6393">
        <v>33577.61</v>
      </c>
      <c r="Z6393">
        <v>30819.41</v>
      </c>
      <c r="AA6393">
        <v>10615.7377</v>
      </c>
      <c r="AB6393">
        <v>32</v>
      </c>
      <c r="AC6393">
        <v>31</v>
      </c>
      <c r="AD6393">
        <v>29</v>
      </c>
      <c r="AE6393">
        <v>29</v>
      </c>
      <c r="AF6393">
        <v>32</v>
      </c>
      <c r="AG6393">
        <v>31</v>
      </c>
      <c r="AH6393">
        <v>29</v>
      </c>
      <c r="AI6393">
        <v>29</v>
      </c>
      <c r="AJ6393">
        <v>32</v>
      </c>
      <c r="AK6393">
        <v>31</v>
      </c>
      <c r="AL6393">
        <v>29</v>
      </c>
      <c r="AM6393">
        <v>29</v>
      </c>
    </row>
    <row r="6394" spans="1:39" x14ac:dyDescent="0.15">
      <c r="A6394" t="s">
        <v>56</v>
      </c>
      <c r="B6394">
        <v>5</v>
      </c>
      <c r="C6394">
        <v>2</v>
      </c>
      <c r="D6394">
        <v>0</v>
      </c>
      <c r="E6394" t="s">
        <v>32</v>
      </c>
      <c r="F6394" t="s">
        <v>206</v>
      </c>
      <c r="G6394">
        <v>1500</v>
      </c>
      <c r="H6394">
        <v>21992</v>
      </c>
      <c r="I6394">
        <v>86535</v>
      </c>
      <c r="J6394">
        <v>5200421.5999999996</v>
      </c>
      <c r="K6394">
        <v>3759927.34</v>
      </c>
      <c r="L6394">
        <v>3109576.6</v>
      </c>
      <c r="M6394">
        <v>1321524.6961999999</v>
      </c>
      <c r="N6394">
        <v>1500</v>
      </c>
      <c r="O6394">
        <v>8877</v>
      </c>
      <c r="P6394">
        <v>37850</v>
      </c>
      <c r="Q6394">
        <v>2187140.2000000002</v>
      </c>
      <c r="R6394">
        <v>1543431.01</v>
      </c>
      <c r="S6394">
        <v>1104400.74</v>
      </c>
      <c r="T6394">
        <v>608602.92509999999</v>
      </c>
      <c r="U6394">
        <v>1500</v>
      </c>
      <c r="V6394">
        <v>13115</v>
      </c>
      <c r="W6394">
        <v>48685</v>
      </c>
      <c r="X6394">
        <v>3013281.4</v>
      </c>
      <c r="Y6394">
        <v>2216496.33</v>
      </c>
      <c r="Z6394">
        <v>2005175.86</v>
      </c>
      <c r="AA6394">
        <v>712921.77110000001</v>
      </c>
      <c r="AB6394">
        <v>1483</v>
      </c>
      <c r="AC6394">
        <v>1476</v>
      </c>
      <c r="AD6394">
        <v>1342</v>
      </c>
      <c r="AE6394">
        <v>1429</v>
      </c>
      <c r="AF6394">
        <v>1483</v>
      </c>
      <c r="AG6394">
        <v>1476</v>
      </c>
      <c r="AH6394">
        <v>1342</v>
      </c>
      <c r="AI6394">
        <v>1429</v>
      </c>
      <c r="AJ6394">
        <v>1483</v>
      </c>
      <c r="AK6394">
        <v>1476</v>
      </c>
      <c r="AL6394">
        <v>1342</v>
      </c>
      <c r="AM6394">
        <v>1429</v>
      </c>
    </row>
    <row r="6395" spans="1:39" x14ac:dyDescent="0.15">
      <c r="A6395" t="s">
        <v>56</v>
      </c>
      <c r="B6395">
        <v>5</v>
      </c>
      <c r="C6395">
        <v>2</v>
      </c>
      <c r="D6395">
        <v>1</v>
      </c>
      <c r="E6395" t="s">
        <v>28</v>
      </c>
      <c r="F6395" t="s">
        <v>206</v>
      </c>
      <c r="G6395">
        <v>9876</v>
      </c>
      <c r="H6395">
        <v>148773</v>
      </c>
      <c r="I6395">
        <v>507996</v>
      </c>
      <c r="J6395">
        <v>31437722.739999998</v>
      </c>
      <c r="K6395">
        <v>24617666.210000001</v>
      </c>
      <c r="L6395">
        <v>19919723.039999999</v>
      </c>
      <c r="M6395">
        <v>7797064.8126999997</v>
      </c>
      <c r="N6395">
        <v>9876</v>
      </c>
      <c r="O6395">
        <v>73898</v>
      </c>
      <c r="P6395">
        <v>285775</v>
      </c>
      <c r="Q6395">
        <v>17496033.719999999</v>
      </c>
      <c r="R6395">
        <v>13411151.869999999</v>
      </c>
      <c r="S6395">
        <v>9688476.8200000003</v>
      </c>
      <c r="T6395">
        <v>4557560.1069999998</v>
      </c>
      <c r="U6395">
        <v>9876</v>
      </c>
      <c r="V6395">
        <v>74875</v>
      </c>
      <c r="W6395">
        <v>222221</v>
      </c>
      <c r="X6395">
        <v>13941689.02</v>
      </c>
      <c r="Y6395">
        <v>11206514.34</v>
      </c>
      <c r="Z6395">
        <v>10231246.220000001</v>
      </c>
      <c r="AA6395">
        <v>3239504.7056999998</v>
      </c>
      <c r="AB6395">
        <v>9384</v>
      </c>
      <c r="AC6395">
        <v>9803</v>
      </c>
      <c r="AD6395">
        <v>7143</v>
      </c>
      <c r="AE6395">
        <v>9482</v>
      </c>
      <c r="AF6395">
        <v>9384</v>
      </c>
      <c r="AG6395">
        <v>9803</v>
      </c>
      <c r="AH6395">
        <v>7143</v>
      </c>
      <c r="AI6395">
        <v>9482</v>
      </c>
      <c r="AJ6395">
        <v>9384</v>
      </c>
      <c r="AK6395">
        <v>9803</v>
      </c>
      <c r="AL6395">
        <v>7143</v>
      </c>
      <c r="AM6395">
        <v>9482</v>
      </c>
    </row>
    <row r="6396" spans="1:39" x14ac:dyDescent="0.15">
      <c r="A6396" t="s">
        <v>56</v>
      </c>
      <c r="B6396">
        <v>5</v>
      </c>
      <c r="C6396">
        <v>2</v>
      </c>
      <c r="D6396">
        <v>1</v>
      </c>
      <c r="E6396" t="s">
        <v>30</v>
      </c>
      <c r="F6396" t="s">
        <v>206</v>
      </c>
      <c r="G6396">
        <v>1443</v>
      </c>
      <c r="H6396">
        <v>23543</v>
      </c>
      <c r="I6396">
        <v>79305</v>
      </c>
      <c r="J6396">
        <v>4911111.76</v>
      </c>
      <c r="K6396">
        <v>3800571.04</v>
      </c>
      <c r="L6396">
        <v>3019099.61</v>
      </c>
      <c r="M6396">
        <v>1218018.5425</v>
      </c>
      <c r="N6396">
        <v>1443</v>
      </c>
      <c r="O6396">
        <v>10968</v>
      </c>
      <c r="P6396">
        <v>42520</v>
      </c>
      <c r="Q6396">
        <v>2619636.98</v>
      </c>
      <c r="R6396">
        <v>1995204.78</v>
      </c>
      <c r="S6396">
        <v>1405312.03</v>
      </c>
      <c r="T6396">
        <v>682743.18259999994</v>
      </c>
      <c r="U6396">
        <v>1443</v>
      </c>
      <c r="V6396">
        <v>12575</v>
      </c>
      <c r="W6396">
        <v>36785</v>
      </c>
      <c r="X6396">
        <v>2291474.7799999998</v>
      </c>
      <c r="Y6396">
        <v>1805366.26</v>
      </c>
      <c r="Z6396">
        <v>1613787.58</v>
      </c>
      <c r="AA6396">
        <v>535275.35990000004</v>
      </c>
      <c r="AB6396">
        <v>1323</v>
      </c>
      <c r="AC6396">
        <v>1438</v>
      </c>
      <c r="AD6396">
        <v>984</v>
      </c>
      <c r="AE6396">
        <v>1372</v>
      </c>
      <c r="AF6396">
        <v>1323</v>
      </c>
      <c r="AG6396">
        <v>1438</v>
      </c>
      <c r="AH6396">
        <v>984</v>
      </c>
      <c r="AI6396">
        <v>1372</v>
      </c>
      <c r="AJ6396">
        <v>1323</v>
      </c>
      <c r="AK6396">
        <v>1438</v>
      </c>
      <c r="AL6396">
        <v>984</v>
      </c>
      <c r="AM6396">
        <v>1372</v>
      </c>
    </row>
    <row r="6397" spans="1:39" x14ac:dyDescent="0.15">
      <c r="A6397" t="s">
        <v>56</v>
      </c>
      <c r="B6397">
        <v>5</v>
      </c>
      <c r="C6397">
        <v>2</v>
      </c>
      <c r="D6397">
        <v>1</v>
      </c>
      <c r="E6397" t="s">
        <v>29</v>
      </c>
      <c r="F6397" t="s">
        <v>206</v>
      </c>
      <c r="G6397">
        <v>34516</v>
      </c>
      <c r="H6397">
        <v>613563</v>
      </c>
      <c r="I6397">
        <v>2046583</v>
      </c>
      <c r="J6397">
        <v>125351770.11</v>
      </c>
      <c r="K6397">
        <v>92245919.069999993</v>
      </c>
      <c r="L6397">
        <v>74780826.390000001</v>
      </c>
      <c r="M6397">
        <v>31291521.5568</v>
      </c>
      <c r="N6397">
        <v>34516</v>
      </c>
      <c r="O6397">
        <v>261510</v>
      </c>
      <c r="P6397">
        <v>980097</v>
      </c>
      <c r="Q6397">
        <v>59088812.539999999</v>
      </c>
      <c r="R6397">
        <v>42413659.399999999</v>
      </c>
      <c r="S6397">
        <v>30051536.989999998</v>
      </c>
      <c r="T6397">
        <v>15773525.280099999</v>
      </c>
      <c r="U6397">
        <v>34516</v>
      </c>
      <c r="V6397">
        <v>352053</v>
      </c>
      <c r="W6397">
        <v>1066486</v>
      </c>
      <c r="X6397">
        <v>66262957.57</v>
      </c>
      <c r="Y6397">
        <v>49832259.670000002</v>
      </c>
      <c r="Z6397">
        <v>44729289.399999999</v>
      </c>
      <c r="AA6397">
        <v>15517996.276699999</v>
      </c>
      <c r="AB6397">
        <v>32720</v>
      </c>
      <c r="AC6397">
        <v>32844</v>
      </c>
      <c r="AD6397">
        <v>24658</v>
      </c>
      <c r="AE6397">
        <v>33370</v>
      </c>
      <c r="AF6397">
        <v>32720</v>
      </c>
      <c r="AG6397">
        <v>32844</v>
      </c>
      <c r="AH6397">
        <v>24658</v>
      </c>
      <c r="AI6397">
        <v>33370</v>
      </c>
      <c r="AJ6397">
        <v>32720</v>
      </c>
      <c r="AK6397">
        <v>32844</v>
      </c>
      <c r="AL6397">
        <v>24658</v>
      </c>
      <c r="AM6397">
        <v>33370</v>
      </c>
    </row>
    <row r="6398" spans="1:39" x14ac:dyDescent="0.15">
      <c r="A6398" t="s">
        <v>56</v>
      </c>
      <c r="B6398">
        <v>5</v>
      </c>
      <c r="C6398">
        <v>2</v>
      </c>
      <c r="D6398">
        <v>1</v>
      </c>
      <c r="E6398" t="s">
        <v>31</v>
      </c>
      <c r="F6398" t="s">
        <v>206</v>
      </c>
      <c r="G6398">
        <v>150</v>
      </c>
      <c r="H6398">
        <v>3059</v>
      </c>
      <c r="I6398">
        <v>9702</v>
      </c>
      <c r="J6398">
        <v>586179.43000000005</v>
      </c>
      <c r="K6398">
        <v>440224.41</v>
      </c>
      <c r="L6398">
        <v>351353.35</v>
      </c>
      <c r="M6398">
        <v>144842.23259999999</v>
      </c>
      <c r="N6398">
        <v>150</v>
      </c>
      <c r="O6398">
        <v>1156</v>
      </c>
      <c r="P6398">
        <v>4201</v>
      </c>
      <c r="Q6398">
        <v>247627.12</v>
      </c>
      <c r="R6398">
        <v>184115.25</v>
      </c>
      <c r="S6398">
        <v>127729.51</v>
      </c>
      <c r="T6398">
        <v>65814.908100000001</v>
      </c>
      <c r="U6398">
        <v>150</v>
      </c>
      <c r="V6398">
        <v>1903</v>
      </c>
      <c r="W6398">
        <v>5501</v>
      </c>
      <c r="X6398">
        <v>338552.31</v>
      </c>
      <c r="Y6398">
        <v>256109.16</v>
      </c>
      <c r="Z6398">
        <v>223623.84</v>
      </c>
      <c r="AA6398">
        <v>79027.324500000002</v>
      </c>
      <c r="AB6398">
        <v>133</v>
      </c>
      <c r="AC6398">
        <v>145</v>
      </c>
      <c r="AD6398">
        <v>96</v>
      </c>
      <c r="AE6398">
        <v>140</v>
      </c>
      <c r="AF6398">
        <v>133</v>
      </c>
      <c r="AG6398">
        <v>145</v>
      </c>
      <c r="AH6398">
        <v>96</v>
      </c>
      <c r="AI6398">
        <v>140</v>
      </c>
      <c r="AJ6398">
        <v>133</v>
      </c>
      <c r="AK6398">
        <v>145</v>
      </c>
      <c r="AL6398">
        <v>96</v>
      </c>
      <c r="AM6398">
        <v>140</v>
      </c>
    </row>
    <row r="6399" spans="1:39" x14ac:dyDescent="0.15">
      <c r="A6399" t="s">
        <v>56</v>
      </c>
      <c r="B6399">
        <v>5</v>
      </c>
      <c r="C6399">
        <v>2</v>
      </c>
      <c r="D6399">
        <v>1</v>
      </c>
      <c r="E6399" t="s">
        <v>32</v>
      </c>
      <c r="F6399" t="s">
        <v>206</v>
      </c>
      <c r="G6399">
        <v>3520</v>
      </c>
      <c r="H6399">
        <v>58456</v>
      </c>
      <c r="I6399">
        <v>199270</v>
      </c>
      <c r="J6399">
        <v>12129199.859999999</v>
      </c>
      <c r="K6399">
        <v>9052397.5999999996</v>
      </c>
      <c r="L6399">
        <v>7522852.1200000001</v>
      </c>
      <c r="M6399">
        <v>3027943.824</v>
      </c>
      <c r="N6399">
        <v>3520</v>
      </c>
      <c r="O6399">
        <v>25430</v>
      </c>
      <c r="P6399">
        <v>94695</v>
      </c>
      <c r="Q6399">
        <v>5600245.3899999997</v>
      </c>
      <c r="R6399">
        <v>4082304.17</v>
      </c>
      <c r="S6399">
        <v>2997165.23</v>
      </c>
      <c r="T6399">
        <v>1502932.3285000001</v>
      </c>
      <c r="U6399">
        <v>3520</v>
      </c>
      <c r="V6399">
        <v>33026</v>
      </c>
      <c r="W6399">
        <v>104575</v>
      </c>
      <c r="X6399">
        <v>6528954.4699999997</v>
      </c>
      <c r="Y6399">
        <v>4970093.43</v>
      </c>
      <c r="Z6399">
        <v>4525686.8899999997</v>
      </c>
      <c r="AA6399">
        <v>1525011.4955</v>
      </c>
      <c r="AB6399">
        <v>3407</v>
      </c>
      <c r="AC6399">
        <v>3439</v>
      </c>
      <c r="AD6399">
        <v>2663</v>
      </c>
      <c r="AE6399">
        <v>3440</v>
      </c>
      <c r="AF6399">
        <v>3407</v>
      </c>
      <c r="AG6399">
        <v>3439</v>
      </c>
      <c r="AH6399">
        <v>2663</v>
      </c>
      <c r="AI6399">
        <v>3440</v>
      </c>
      <c r="AJ6399">
        <v>3407</v>
      </c>
      <c r="AK6399">
        <v>3439</v>
      </c>
      <c r="AL6399">
        <v>2663</v>
      </c>
      <c r="AM6399">
        <v>3440</v>
      </c>
    </row>
    <row r="6400" spans="1:39" x14ac:dyDescent="0.15">
      <c r="A6400" t="s">
        <v>56</v>
      </c>
      <c r="B6400">
        <v>5</v>
      </c>
      <c r="C6400">
        <v>2</v>
      </c>
      <c r="D6400">
        <v>2</v>
      </c>
      <c r="E6400" t="s">
        <v>28</v>
      </c>
      <c r="F6400" t="s">
        <v>206</v>
      </c>
      <c r="G6400">
        <v>1134</v>
      </c>
      <c r="H6400">
        <v>13007</v>
      </c>
      <c r="I6400">
        <v>54836</v>
      </c>
      <c r="J6400">
        <v>3405497.77</v>
      </c>
      <c r="K6400">
        <v>2678858.52</v>
      </c>
      <c r="L6400">
        <v>2104088.71</v>
      </c>
      <c r="M6400">
        <v>851214.22939999995</v>
      </c>
      <c r="N6400">
        <v>1134</v>
      </c>
      <c r="O6400">
        <v>6983</v>
      </c>
      <c r="P6400">
        <v>33166</v>
      </c>
      <c r="Q6400">
        <v>2036036.84</v>
      </c>
      <c r="R6400">
        <v>1565859.78</v>
      </c>
      <c r="S6400">
        <v>1095224.82</v>
      </c>
      <c r="T6400">
        <v>534642.13100000005</v>
      </c>
      <c r="U6400">
        <v>1134</v>
      </c>
      <c r="V6400">
        <v>6024</v>
      </c>
      <c r="W6400">
        <v>21670</v>
      </c>
      <c r="X6400">
        <v>1369460.93</v>
      </c>
      <c r="Y6400">
        <v>1112998.74</v>
      </c>
      <c r="Z6400">
        <v>1008863.89</v>
      </c>
      <c r="AA6400">
        <v>316572.09840000002</v>
      </c>
      <c r="AB6400">
        <v>1066</v>
      </c>
      <c r="AC6400">
        <v>1133</v>
      </c>
      <c r="AD6400">
        <v>749</v>
      </c>
      <c r="AE6400">
        <v>1086</v>
      </c>
      <c r="AF6400">
        <v>1066</v>
      </c>
      <c r="AG6400">
        <v>1133</v>
      </c>
      <c r="AH6400">
        <v>749</v>
      </c>
      <c r="AI6400">
        <v>1086</v>
      </c>
      <c r="AJ6400">
        <v>1066</v>
      </c>
      <c r="AK6400">
        <v>1133</v>
      </c>
      <c r="AL6400">
        <v>749</v>
      </c>
      <c r="AM6400">
        <v>1086</v>
      </c>
    </row>
    <row r="6401" spans="1:39" x14ac:dyDescent="0.15">
      <c r="A6401" t="s">
        <v>56</v>
      </c>
      <c r="B6401">
        <v>5</v>
      </c>
      <c r="C6401">
        <v>2</v>
      </c>
      <c r="D6401">
        <v>2</v>
      </c>
      <c r="E6401" t="s">
        <v>30</v>
      </c>
      <c r="F6401" t="s">
        <v>206</v>
      </c>
      <c r="G6401">
        <v>159</v>
      </c>
      <c r="H6401">
        <v>1775</v>
      </c>
      <c r="I6401">
        <v>7672</v>
      </c>
      <c r="J6401">
        <v>480531.37</v>
      </c>
      <c r="K6401">
        <v>369664.36</v>
      </c>
      <c r="L6401">
        <v>274973.14</v>
      </c>
      <c r="M6401">
        <v>123060.4136</v>
      </c>
      <c r="N6401">
        <v>159</v>
      </c>
      <c r="O6401">
        <v>865</v>
      </c>
      <c r="P6401">
        <v>4408</v>
      </c>
      <c r="Q6401">
        <v>275724.90999999997</v>
      </c>
      <c r="R6401">
        <v>207158.18</v>
      </c>
      <c r="S6401">
        <v>129010.88</v>
      </c>
      <c r="T6401">
        <v>75688.130799999999</v>
      </c>
      <c r="U6401">
        <v>159</v>
      </c>
      <c r="V6401">
        <v>910</v>
      </c>
      <c r="W6401">
        <v>3264</v>
      </c>
      <c r="X6401">
        <v>204806.46</v>
      </c>
      <c r="Y6401">
        <v>162506.18</v>
      </c>
      <c r="Z6401">
        <v>145962.26</v>
      </c>
      <c r="AA6401">
        <v>47372.282800000001</v>
      </c>
      <c r="AB6401">
        <v>137</v>
      </c>
      <c r="AC6401">
        <v>159</v>
      </c>
      <c r="AD6401">
        <v>93</v>
      </c>
      <c r="AE6401">
        <v>153</v>
      </c>
      <c r="AF6401">
        <v>137</v>
      </c>
      <c r="AG6401">
        <v>159</v>
      </c>
      <c r="AH6401">
        <v>93</v>
      </c>
      <c r="AI6401">
        <v>153</v>
      </c>
      <c r="AJ6401">
        <v>137</v>
      </c>
      <c r="AK6401">
        <v>159</v>
      </c>
      <c r="AL6401">
        <v>93</v>
      </c>
      <c r="AM6401">
        <v>153</v>
      </c>
    </row>
    <row r="6402" spans="1:39" x14ac:dyDescent="0.15">
      <c r="A6402" t="s">
        <v>56</v>
      </c>
      <c r="B6402">
        <v>5</v>
      </c>
      <c r="C6402">
        <v>2</v>
      </c>
      <c r="D6402">
        <v>2</v>
      </c>
      <c r="E6402" t="s">
        <v>29</v>
      </c>
      <c r="F6402" t="s">
        <v>206</v>
      </c>
      <c r="G6402">
        <v>1142</v>
      </c>
      <c r="H6402">
        <v>14034</v>
      </c>
      <c r="I6402">
        <v>58884</v>
      </c>
      <c r="J6402">
        <v>3600160.64</v>
      </c>
      <c r="K6402">
        <v>2678639.5499999998</v>
      </c>
      <c r="L6402">
        <v>2123074.66</v>
      </c>
      <c r="M6402">
        <v>913176.33940000006</v>
      </c>
      <c r="N6402">
        <v>1142</v>
      </c>
      <c r="O6402">
        <v>6057</v>
      </c>
      <c r="P6402">
        <v>28407</v>
      </c>
      <c r="Q6402">
        <v>1696679.13</v>
      </c>
      <c r="R6402">
        <v>1233421.8</v>
      </c>
      <c r="S6402">
        <v>837444.22</v>
      </c>
      <c r="T6402">
        <v>466781.0528</v>
      </c>
      <c r="U6402">
        <v>1142</v>
      </c>
      <c r="V6402">
        <v>7977</v>
      </c>
      <c r="W6402">
        <v>30477</v>
      </c>
      <c r="X6402">
        <v>1903481.51</v>
      </c>
      <c r="Y6402">
        <v>1445217.75</v>
      </c>
      <c r="Z6402">
        <v>1285630.44</v>
      </c>
      <c r="AA6402">
        <v>446395.28659999999</v>
      </c>
      <c r="AB6402">
        <v>1070</v>
      </c>
      <c r="AC6402">
        <v>1108</v>
      </c>
      <c r="AD6402">
        <v>742</v>
      </c>
      <c r="AE6402">
        <v>1114</v>
      </c>
      <c r="AF6402">
        <v>1070</v>
      </c>
      <c r="AG6402">
        <v>1108</v>
      </c>
      <c r="AH6402">
        <v>742</v>
      </c>
      <c r="AI6402">
        <v>1114</v>
      </c>
      <c r="AJ6402">
        <v>1070</v>
      </c>
      <c r="AK6402">
        <v>1108</v>
      </c>
      <c r="AL6402">
        <v>742</v>
      </c>
      <c r="AM6402">
        <v>1114</v>
      </c>
    </row>
    <row r="6403" spans="1:39" x14ac:dyDescent="0.15">
      <c r="A6403" t="s">
        <v>56</v>
      </c>
      <c r="B6403">
        <v>5</v>
      </c>
      <c r="C6403">
        <v>2</v>
      </c>
      <c r="D6403">
        <v>2</v>
      </c>
      <c r="E6403" t="s">
        <v>31</v>
      </c>
      <c r="F6403" t="s">
        <v>206</v>
      </c>
      <c r="G6403">
        <v>4</v>
      </c>
      <c r="H6403">
        <v>28</v>
      </c>
      <c r="I6403">
        <v>151</v>
      </c>
      <c r="J6403">
        <v>9760.6299999999992</v>
      </c>
      <c r="K6403">
        <v>7120.54</v>
      </c>
      <c r="L6403">
        <v>4427.5200000000004</v>
      </c>
      <c r="M6403">
        <v>2438.9630999999999</v>
      </c>
      <c r="N6403">
        <v>4</v>
      </c>
      <c r="O6403">
        <v>13</v>
      </c>
      <c r="P6403">
        <v>95</v>
      </c>
      <c r="Q6403">
        <v>6033.71</v>
      </c>
      <c r="R6403">
        <v>4155.7</v>
      </c>
      <c r="S6403">
        <v>1622.61</v>
      </c>
      <c r="T6403">
        <v>1612.3896</v>
      </c>
      <c r="U6403">
        <v>4</v>
      </c>
      <c r="V6403">
        <v>15</v>
      </c>
      <c r="W6403">
        <v>56</v>
      </c>
      <c r="X6403">
        <v>3726.92</v>
      </c>
      <c r="Y6403">
        <v>2964.84</v>
      </c>
      <c r="Z6403">
        <v>2804.91</v>
      </c>
      <c r="AA6403">
        <v>826.57349999999997</v>
      </c>
      <c r="AB6403">
        <v>4</v>
      </c>
      <c r="AC6403">
        <v>4</v>
      </c>
      <c r="AD6403">
        <v>2</v>
      </c>
      <c r="AE6403">
        <v>4</v>
      </c>
      <c r="AF6403">
        <v>4</v>
      </c>
      <c r="AG6403">
        <v>4</v>
      </c>
      <c r="AH6403">
        <v>2</v>
      </c>
      <c r="AI6403">
        <v>4</v>
      </c>
      <c r="AJ6403">
        <v>4</v>
      </c>
      <c r="AK6403">
        <v>4</v>
      </c>
      <c r="AL6403">
        <v>2</v>
      </c>
      <c r="AM6403">
        <v>4</v>
      </c>
    </row>
    <row r="6404" spans="1:39" x14ac:dyDescent="0.15">
      <c r="A6404" t="s">
        <v>56</v>
      </c>
      <c r="B6404">
        <v>5</v>
      </c>
      <c r="C6404">
        <v>2</v>
      </c>
      <c r="D6404">
        <v>2</v>
      </c>
      <c r="E6404" t="s">
        <v>32</v>
      </c>
      <c r="F6404" t="s">
        <v>206</v>
      </c>
      <c r="G6404">
        <v>830</v>
      </c>
      <c r="H6404">
        <v>11361</v>
      </c>
      <c r="I6404">
        <v>42909</v>
      </c>
      <c r="J6404">
        <v>2627517.3199999998</v>
      </c>
      <c r="K6404">
        <v>1947564.24</v>
      </c>
      <c r="L6404">
        <v>1595384.9</v>
      </c>
      <c r="M6404">
        <v>657788.0699</v>
      </c>
      <c r="N6404">
        <v>830</v>
      </c>
      <c r="O6404">
        <v>4736</v>
      </c>
      <c r="P6404">
        <v>19328</v>
      </c>
      <c r="Q6404">
        <v>1151763.1100000001</v>
      </c>
      <c r="R6404">
        <v>833420.12</v>
      </c>
      <c r="S6404">
        <v>587596.84</v>
      </c>
      <c r="T6404">
        <v>312950.41509999998</v>
      </c>
      <c r="U6404">
        <v>830</v>
      </c>
      <c r="V6404">
        <v>6625</v>
      </c>
      <c r="W6404">
        <v>23581</v>
      </c>
      <c r="X6404">
        <v>1475754.21</v>
      </c>
      <c r="Y6404">
        <v>1114144.1200000001</v>
      </c>
      <c r="Z6404">
        <v>1007788.06</v>
      </c>
      <c r="AA6404">
        <v>344837.65480000002</v>
      </c>
      <c r="AB6404">
        <v>792</v>
      </c>
      <c r="AC6404">
        <v>809</v>
      </c>
      <c r="AD6404">
        <v>595</v>
      </c>
      <c r="AE6404">
        <v>796</v>
      </c>
      <c r="AF6404">
        <v>792</v>
      </c>
      <c r="AG6404">
        <v>809</v>
      </c>
      <c r="AH6404">
        <v>595</v>
      </c>
      <c r="AI6404">
        <v>796</v>
      </c>
      <c r="AJ6404">
        <v>792</v>
      </c>
      <c r="AK6404">
        <v>809</v>
      </c>
      <c r="AL6404">
        <v>595</v>
      </c>
      <c r="AM6404">
        <v>796</v>
      </c>
    </row>
    <row r="6405" spans="1:39" x14ac:dyDescent="0.15">
      <c r="A6405" t="s">
        <v>56</v>
      </c>
      <c r="B6405">
        <v>30</v>
      </c>
      <c r="C6405">
        <v>1</v>
      </c>
      <c r="D6405">
        <v>0</v>
      </c>
      <c r="E6405" t="s">
        <v>28</v>
      </c>
      <c r="F6405" t="s">
        <v>206</v>
      </c>
      <c r="G6405">
        <v>21138</v>
      </c>
      <c r="H6405">
        <v>77050</v>
      </c>
      <c r="I6405">
        <v>282014</v>
      </c>
      <c r="J6405">
        <v>17924820.710000001</v>
      </c>
      <c r="K6405">
        <v>13879889.390000001</v>
      </c>
      <c r="L6405">
        <v>11598450.24</v>
      </c>
      <c r="M6405">
        <v>4500324.1934000002</v>
      </c>
      <c r="N6405">
        <v>12054</v>
      </c>
      <c r="O6405">
        <v>41934</v>
      </c>
      <c r="P6405">
        <v>165511</v>
      </c>
      <c r="Q6405">
        <v>10565014.970000001</v>
      </c>
      <c r="R6405">
        <v>8058112.1500000004</v>
      </c>
      <c r="S6405">
        <v>6214916.3399999999</v>
      </c>
      <c r="T6405">
        <v>2782466.5743</v>
      </c>
      <c r="U6405">
        <v>9084</v>
      </c>
      <c r="V6405">
        <v>35116</v>
      </c>
      <c r="W6405">
        <v>116503</v>
      </c>
      <c r="X6405">
        <v>7359805.7400000002</v>
      </c>
      <c r="Y6405">
        <v>5821777.2400000002</v>
      </c>
      <c r="Z6405">
        <v>5383533.9000000004</v>
      </c>
      <c r="AA6405">
        <v>1717857.6191</v>
      </c>
      <c r="AB6405">
        <v>20506</v>
      </c>
      <c r="AC6405">
        <v>19444</v>
      </c>
      <c r="AD6405">
        <v>15036</v>
      </c>
      <c r="AE6405">
        <v>13878</v>
      </c>
      <c r="AF6405">
        <v>11905</v>
      </c>
      <c r="AG6405">
        <v>11751</v>
      </c>
      <c r="AH6405">
        <v>9261</v>
      </c>
      <c r="AI6405">
        <v>7928</v>
      </c>
      <c r="AJ6405">
        <v>8601</v>
      </c>
      <c r="AK6405">
        <v>7693</v>
      </c>
      <c r="AL6405">
        <v>5775</v>
      </c>
      <c r="AM6405">
        <v>5950</v>
      </c>
    </row>
    <row r="6406" spans="1:39" x14ac:dyDescent="0.15">
      <c r="A6406" t="s">
        <v>56</v>
      </c>
      <c r="B6406">
        <v>30</v>
      </c>
      <c r="C6406">
        <v>1</v>
      </c>
      <c r="D6406">
        <v>0</v>
      </c>
      <c r="E6406" t="s">
        <v>30</v>
      </c>
      <c r="F6406" t="s">
        <v>206</v>
      </c>
      <c r="G6406">
        <v>31</v>
      </c>
      <c r="H6406">
        <v>103</v>
      </c>
      <c r="I6406">
        <v>387</v>
      </c>
      <c r="J6406">
        <v>26226.87</v>
      </c>
      <c r="K6406">
        <v>20673.13</v>
      </c>
      <c r="L6406">
        <v>15881.34</v>
      </c>
      <c r="M6406">
        <v>6350.8887000000004</v>
      </c>
      <c r="N6406">
        <v>19</v>
      </c>
      <c r="O6406">
        <v>67</v>
      </c>
      <c r="P6406">
        <v>250</v>
      </c>
      <c r="Q6406">
        <v>16923.259999999998</v>
      </c>
      <c r="R6406">
        <v>13288.39</v>
      </c>
      <c r="S6406">
        <v>10033.9</v>
      </c>
      <c r="T6406">
        <v>4183.1981999999998</v>
      </c>
      <c r="U6406">
        <v>12</v>
      </c>
      <c r="V6406">
        <v>36</v>
      </c>
      <c r="W6406">
        <v>137</v>
      </c>
      <c r="X6406">
        <v>9303.61</v>
      </c>
      <c r="Y6406">
        <v>7384.74</v>
      </c>
      <c r="Z6406">
        <v>5847.44</v>
      </c>
      <c r="AA6406">
        <v>2167.6905000000002</v>
      </c>
      <c r="AB6406">
        <v>30</v>
      </c>
      <c r="AC6406">
        <v>29</v>
      </c>
      <c r="AD6406">
        <v>15</v>
      </c>
      <c r="AE6406">
        <v>28</v>
      </c>
      <c r="AF6406">
        <v>18</v>
      </c>
      <c r="AG6406">
        <v>18</v>
      </c>
      <c r="AH6406">
        <v>10</v>
      </c>
      <c r="AI6406">
        <v>19</v>
      </c>
      <c r="AJ6406">
        <v>12</v>
      </c>
      <c r="AK6406">
        <v>11</v>
      </c>
      <c r="AL6406">
        <v>5</v>
      </c>
      <c r="AM6406">
        <v>9</v>
      </c>
    </row>
    <row r="6407" spans="1:39" x14ac:dyDescent="0.15">
      <c r="A6407" t="s">
        <v>56</v>
      </c>
      <c r="B6407">
        <v>30</v>
      </c>
      <c r="C6407">
        <v>1</v>
      </c>
      <c r="D6407">
        <v>0</v>
      </c>
      <c r="E6407" t="s">
        <v>29</v>
      </c>
      <c r="F6407" t="s">
        <v>206</v>
      </c>
      <c r="G6407">
        <v>319</v>
      </c>
      <c r="H6407">
        <v>1400</v>
      </c>
      <c r="I6407">
        <v>4826</v>
      </c>
      <c r="J6407">
        <v>310163.64</v>
      </c>
      <c r="K6407">
        <v>223185.12</v>
      </c>
      <c r="L6407">
        <v>188986.09</v>
      </c>
      <c r="M6407">
        <v>84058.592799999999</v>
      </c>
      <c r="N6407">
        <v>209</v>
      </c>
      <c r="O6407">
        <v>934</v>
      </c>
      <c r="P6407">
        <v>3217</v>
      </c>
      <c r="Q6407">
        <v>209320.72</v>
      </c>
      <c r="R6407">
        <v>148896.31</v>
      </c>
      <c r="S6407">
        <v>121803.79</v>
      </c>
      <c r="T6407">
        <v>60104.385199999997</v>
      </c>
      <c r="U6407">
        <v>110</v>
      </c>
      <c r="V6407">
        <v>466</v>
      </c>
      <c r="W6407">
        <v>1609</v>
      </c>
      <c r="X6407">
        <v>100842.92</v>
      </c>
      <c r="Y6407">
        <v>74288.81</v>
      </c>
      <c r="Z6407">
        <v>67182.3</v>
      </c>
      <c r="AA6407">
        <v>23954.207600000002</v>
      </c>
      <c r="AB6407">
        <v>313</v>
      </c>
      <c r="AC6407">
        <v>284</v>
      </c>
      <c r="AD6407">
        <v>236</v>
      </c>
      <c r="AE6407">
        <v>217</v>
      </c>
      <c r="AF6407">
        <v>207</v>
      </c>
      <c r="AG6407">
        <v>201</v>
      </c>
      <c r="AH6407">
        <v>170</v>
      </c>
      <c r="AI6407">
        <v>144</v>
      </c>
      <c r="AJ6407">
        <v>106</v>
      </c>
      <c r="AK6407">
        <v>83</v>
      </c>
      <c r="AL6407">
        <v>66</v>
      </c>
      <c r="AM6407">
        <v>73</v>
      </c>
    </row>
    <row r="6408" spans="1:39" x14ac:dyDescent="0.15">
      <c r="A6408" t="s">
        <v>56</v>
      </c>
      <c r="B6408">
        <v>30</v>
      </c>
      <c r="C6408">
        <v>1</v>
      </c>
      <c r="D6408">
        <v>0</v>
      </c>
      <c r="E6408" t="s">
        <v>31</v>
      </c>
      <c r="F6408" t="s">
        <v>206</v>
      </c>
      <c r="G6408">
        <v>1</v>
      </c>
      <c r="H6408">
        <v>4</v>
      </c>
      <c r="I6408">
        <v>15</v>
      </c>
      <c r="J6408">
        <v>807.92</v>
      </c>
      <c r="K6408">
        <v>552.87</v>
      </c>
      <c r="L6408">
        <v>552.87</v>
      </c>
      <c r="M6408">
        <v>156.80000000000001</v>
      </c>
      <c r="N6408">
        <v>0</v>
      </c>
      <c r="O6408">
        <v>0</v>
      </c>
      <c r="P6408">
        <v>0</v>
      </c>
      <c r="Q6408">
        <v>0</v>
      </c>
      <c r="R6408">
        <v>0</v>
      </c>
      <c r="S6408">
        <v>0</v>
      </c>
      <c r="T6408">
        <v>0</v>
      </c>
      <c r="U6408">
        <v>1</v>
      </c>
      <c r="V6408">
        <v>4</v>
      </c>
      <c r="W6408">
        <v>15</v>
      </c>
      <c r="X6408">
        <v>807.92</v>
      </c>
      <c r="Y6408">
        <v>552.87</v>
      </c>
      <c r="Z6408">
        <v>552.87</v>
      </c>
      <c r="AA6408">
        <v>156.80000000000001</v>
      </c>
      <c r="AB6408">
        <v>1</v>
      </c>
      <c r="AC6408">
        <v>1</v>
      </c>
      <c r="AD6408">
        <v>0</v>
      </c>
      <c r="AE6408">
        <v>1</v>
      </c>
      <c r="AF6408">
        <v>0</v>
      </c>
      <c r="AG6408">
        <v>0</v>
      </c>
      <c r="AH6408">
        <v>0</v>
      </c>
      <c r="AI6408">
        <v>0</v>
      </c>
      <c r="AJ6408">
        <v>1</v>
      </c>
      <c r="AK6408">
        <v>1</v>
      </c>
      <c r="AL6408">
        <v>0</v>
      </c>
      <c r="AM6408">
        <v>1</v>
      </c>
    </row>
    <row r="6409" spans="1:39" x14ac:dyDescent="0.15">
      <c r="A6409" t="s">
        <v>56</v>
      </c>
      <c r="B6409">
        <v>30</v>
      </c>
      <c r="C6409">
        <v>1</v>
      </c>
      <c r="D6409">
        <v>0</v>
      </c>
      <c r="E6409" t="s">
        <v>32</v>
      </c>
      <c r="F6409" t="s">
        <v>206</v>
      </c>
      <c r="G6409">
        <v>7788</v>
      </c>
      <c r="H6409">
        <v>32935</v>
      </c>
      <c r="I6409">
        <v>118091</v>
      </c>
      <c r="J6409">
        <v>7475895.1200000001</v>
      </c>
      <c r="K6409">
        <v>5486573.9500000002</v>
      </c>
      <c r="L6409">
        <v>5019003.45</v>
      </c>
      <c r="M6409">
        <v>1788603.8879</v>
      </c>
      <c r="N6409">
        <v>1016</v>
      </c>
      <c r="O6409">
        <v>4630</v>
      </c>
      <c r="P6409">
        <v>15975</v>
      </c>
      <c r="Q6409">
        <v>1034908.05</v>
      </c>
      <c r="R6409">
        <v>754207.55</v>
      </c>
      <c r="S6409">
        <v>587411.05000000005</v>
      </c>
      <c r="T6409">
        <v>271203.49359999999</v>
      </c>
      <c r="U6409">
        <v>6772</v>
      </c>
      <c r="V6409">
        <v>28305</v>
      </c>
      <c r="W6409">
        <v>102116</v>
      </c>
      <c r="X6409">
        <v>6440987.0700000003</v>
      </c>
      <c r="Y6409">
        <v>4732366.4000000004</v>
      </c>
      <c r="Z6409">
        <v>4431592.4000000004</v>
      </c>
      <c r="AA6409">
        <v>1517400.3943</v>
      </c>
      <c r="AB6409">
        <v>7709</v>
      </c>
      <c r="AC6409">
        <v>7150</v>
      </c>
      <c r="AD6409">
        <v>5738</v>
      </c>
      <c r="AE6409">
        <v>6390</v>
      </c>
      <c r="AF6409">
        <v>1006</v>
      </c>
      <c r="AG6409">
        <v>880</v>
      </c>
      <c r="AH6409">
        <v>753</v>
      </c>
      <c r="AI6409">
        <v>877</v>
      </c>
      <c r="AJ6409">
        <v>6703</v>
      </c>
      <c r="AK6409">
        <v>6270</v>
      </c>
      <c r="AL6409">
        <v>4985</v>
      </c>
      <c r="AM6409">
        <v>5513</v>
      </c>
    </row>
    <row r="6410" spans="1:39" x14ac:dyDescent="0.15">
      <c r="A6410" t="s">
        <v>56</v>
      </c>
      <c r="B6410">
        <v>30</v>
      </c>
      <c r="C6410">
        <v>1</v>
      </c>
      <c r="D6410">
        <v>1</v>
      </c>
      <c r="E6410" t="s">
        <v>28</v>
      </c>
      <c r="F6410" t="s">
        <v>206</v>
      </c>
      <c r="G6410">
        <v>63284</v>
      </c>
      <c r="H6410">
        <v>319215</v>
      </c>
      <c r="I6410">
        <v>950183</v>
      </c>
      <c r="J6410">
        <v>58072537.979999997</v>
      </c>
      <c r="K6410">
        <v>46038243.960000001</v>
      </c>
      <c r="L6410">
        <v>39751953.549999997</v>
      </c>
      <c r="M6410">
        <v>14666859.417300001</v>
      </c>
      <c r="N6410">
        <v>35009</v>
      </c>
      <c r="O6410">
        <v>167068</v>
      </c>
      <c r="P6410">
        <v>550538</v>
      </c>
      <c r="Q6410">
        <v>33482064.16</v>
      </c>
      <c r="R6410">
        <v>26222159.93</v>
      </c>
      <c r="S6410">
        <v>21223478.510000002</v>
      </c>
      <c r="T6410">
        <v>8880430.6449999996</v>
      </c>
      <c r="U6410">
        <v>28275</v>
      </c>
      <c r="V6410">
        <v>152147</v>
      </c>
      <c r="W6410">
        <v>399645</v>
      </c>
      <c r="X6410">
        <v>24590473.82</v>
      </c>
      <c r="Y6410">
        <v>19816084.030000001</v>
      </c>
      <c r="Z6410">
        <v>18528475.039999999</v>
      </c>
      <c r="AA6410">
        <v>5786428.7723000003</v>
      </c>
      <c r="AB6410">
        <v>60822</v>
      </c>
      <c r="AC6410">
        <v>61052</v>
      </c>
      <c r="AD6410">
        <v>35829</v>
      </c>
      <c r="AE6410">
        <v>57434</v>
      </c>
      <c r="AF6410">
        <v>33872</v>
      </c>
      <c r="AG6410">
        <v>34235</v>
      </c>
      <c r="AH6410">
        <v>22581</v>
      </c>
      <c r="AI6410">
        <v>32007</v>
      </c>
      <c r="AJ6410">
        <v>26950</v>
      </c>
      <c r="AK6410">
        <v>26817</v>
      </c>
      <c r="AL6410">
        <v>13248</v>
      </c>
      <c r="AM6410">
        <v>25427</v>
      </c>
    </row>
    <row r="6411" spans="1:39" x14ac:dyDescent="0.15">
      <c r="A6411" t="s">
        <v>56</v>
      </c>
      <c r="B6411">
        <v>30</v>
      </c>
      <c r="C6411">
        <v>1</v>
      </c>
      <c r="D6411">
        <v>1</v>
      </c>
      <c r="E6411" t="s">
        <v>30</v>
      </c>
      <c r="F6411" t="s">
        <v>206</v>
      </c>
      <c r="G6411">
        <v>6527</v>
      </c>
      <c r="H6411">
        <v>34327</v>
      </c>
      <c r="I6411">
        <v>98663</v>
      </c>
      <c r="J6411">
        <v>6075293.7400000002</v>
      </c>
      <c r="K6411">
        <v>4818837.41</v>
      </c>
      <c r="L6411">
        <v>4104238.66</v>
      </c>
      <c r="M6411">
        <v>1523942.0267</v>
      </c>
      <c r="N6411">
        <v>3232</v>
      </c>
      <c r="O6411">
        <v>15936</v>
      </c>
      <c r="P6411">
        <v>50951</v>
      </c>
      <c r="Q6411">
        <v>3131341.76</v>
      </c>
      <c r="R6411">
        <v>2461946.33</v>
      </c>
      <c r="S6411">
        <v>1928119.23</v>
      </c>
      <c r="T6411">
        <v>830165.50089999998</v>
      </c>
      <c r="U6411">
        <v>3295</v>
      </c>
      <c r="V6411">
        <v>18391</v>
      </c>
      <c r="W6411">
        <v>47712</v>
      </c>
      <c r="X6411">
        <v>2943951.98</v>
      </c>
      <c r="Y6411">
        <v>2356891.08</v>
      </c>
      <c r="Z6411">
        <v>2176119.4300000002</v>
      </c>
      <c r="AA6411">
        <v>693776.52579999994</v>
      </c>
      <c r="AB6411">
        <v>6204</v>
      </c>
      <c r="AC6411">
        <v>6356</v>
      </c>
      <c r="AD6411">
        <v>3243</v>
      </c>
      <c r="AE6411">
        <v>6342</v>
      </c>
      <c r="AF6411">
        <v>3070</v>
      </c>
      <c r="AG6411">
        <v>3161</v>
      </c>
      <c r="AH6411">
        <v>1875</v>
      </c>
      <c r="AI6411">
        <v>3152</v>
      </c>
      <c r="AJ6411">
        <v>3134</v>
      </c>
      <c r="AK6411">
        <v>3195</v>
      </c>
      <c r="AL6411">
        <v>1368</v>
      </c>
      <c r="AM6411">
        <v>3190</v>
      </c>
    </row>
    <row r="6412" spans="1:39" x14ac:dyDescent="0.15">
      <c r="A6412" t="s">
        <v>56</v>
      </c>
      <c r="B6412">
        <v>30</v>
      </c>
      <c r="C6412">
        <v>1</v>
      </c>
      <c r="D6412">
        <v>1</v>
      </c>
      <c r="E6412" t="s">
        <v>29</v>
      </c>
      <c r="F6412" t="s">
        <v>206</v>
      </c>
      <c r="G6412">
        <v>82248</v>
      </c>
      <c r="H6412">
        <v>477295</v>
      </c>
      <c r="I6412">
        <v>1371800</v>
      </c>
      <c r="J6412">
        <v>83564061.829999998</v>
      </c>
      <c r="K6412">
        <v>63103854.240000002</v>
      </c>
      <c r="L6412">
        <v>56167481.350000001</v>
      </c>
      <c r="M6412">
        <v>20805581.297200002</v>
      </c>
      <c r="N6412">
        <v>27016</v>
      </c>
      <c r="O6412">
        <v>143744</v>
      </c>
      <c r="P6412">
        <v>469256</v>
      </c>
      <c r="Q6412">
        <v>28365922.940000001</v>
      </c>
      <c r="R6412">
        <v>21171585.170000002</v>
      </c>
      <c r="S6412">
        <v>17254729.16</v>
      </c>
      <c r="T6412">
        <v>7685573.7211999996</v>
      </c>
      <c r="U6412">
        <v>55232</v>
      </c>
      <c r="V6412">
        <v>333551</v>
      </c>
      <c r="W6412">
        <v>902544</v>
      </c>
      <c r="X6412">
        <v>55198138.890000001</v>
      </c>
      <c r="Y6412">
        <v>41932269.07</v>
      </c>
      <c r="Z6412">
        <v>38912752.189999998</v>
      </c>
      <c r="AA6412">
        <v>13120007.575999999</v>
      </c>
      <c r="AB6412">
        <v>79529</v>
      </c>
      <c r="AC6412">
        <v>78293</v>
      </c>
      <c r="AD6412">
        <v>44125</v>
      </c>
      <c r="AE6412">
        <v>79511</v>
      </c>
      <c r="AF6412">
        <v>26065</v>
      </c>
      <c r="AG6412">
        <v>25670</v>
      </c>
      <c r="AH6412">
        <v>17437</v>
      </c>
      <c r="AI6412">
        <v>26036</v>
      </c>
      <c r="AJ6412">
        <v>53464</v>
      </c>
      <c r="AK6412">
        <v>52623</v>
      </c>
      <c r="AL6412">
        <v>26688</v>
      </c>
      <c r="AM6412">
        <v>53475</v>
      </c>
    </row>
    <row r="6413" spans="1:39" x14ac:dyDescent="0.15">
      <c r="A6413" t="s">
        <v>56</v>
      </c>
      <c r="B6413">
        <v>30</v>
      </c>
      <c r="C6413">
        <v>1</v>
      </c>
      <c r="D6413">
        <v>1</v>
      </c>
      <c r="E6413" t="s">
        <v>31</v>
      </c>
      <c r="F6413" t="s">
        <v>206</v>
      </c>
      <c r="G6413">
        <v>345</v>
      </c>
      <c r="H6413">
        <v>2102</v>
      </c>
      <c r="I6413">
        <v>5645</v>
      </c>
      <c r="J6413">
        <v>345563.82</v>
      </c>
      <c r="K6413">
        <v>268893.62</v>
      </c>
      <c r="L6413">
        <v>239825.15</v>
      </c>
      <c r="M6413">
        <v>86303.171600000001</v>
      </c>
      <c r="N6413">
        <v>129</v>
      </c>
      <c r="O6413">
        <v>729</v>
      </c>
      <c r="P6413">
        <v>2075</v>
      </c>
      <c r="Q6413">
        <v>127976.9</v>
      </c>
      <c r="R6413">
        <v>98693.83</v>
      </c>
      <c r="S6413">
        <v>81902.34</v>
      </c>
      <c r="T6413">
        <v>34844.306799999998</v>
      </c>
      <c r="U6413">
        <v>216</v>
      </c>
      <c r="V6413">
        <v>1373</v>
      </c>
      <c r="W6413">
        <v>3570</v>
      </c>
      <c r="X6413">
        <v>217586.92</v>
      </c>
      <c r="Y6413">
        <v>170199.79</v>
      </c>
      <c r="Z6413">
        <v>157922.81</v>
      </c>
      <c r="AA6413">
        <v>51458.864800000003</v>
      </c>
      <c r="AB6413">
        <v>322</v>
      </c>
      <c r="AC6413">
        <v>330</v>
      </c>
      <c r="AD6413">
        <v>161</v>
      </c>
      <c r="AE6413">
        <v>328</v>
      </c>
      <c r="AF6413">
        <v>122</v>
      </c>
      <c r="AG6413">
        <v>125</v>
      </c>
      <c r="AH6413">
        <v>77</v>
      </c>
      <c r="AI6413">
        <v>126</v>
      </c>
      <c r="AJ6413">
        <v>200</v>
      </c>
      <c r="AK6413">
        <v>205</v>
      </c>
      <c r="AL6413">
        <v>84</v>
      </c>
      <c r="AM6413">
        <v>202</v>
      </c>
    </row>
    <row r="6414" spans="1:39" x14ac:dyDescent="0.15">
      <c r="A6414" t="s">
        <v>56</v>
      </c>
      <c r="B6414">
        <v>30</v>
      </c>
      <c r="C6414">
        <v>1</v>
      </c>
      <c r="D6414">
        <v>1</v>
      </c>
      <c r="E6414" t="s">
        <v>32</v>
      </c>
      <c r="F6414" t="s">
        <v>206</v>
      </c>
      <c r="G6414">
        <v>7637</v>
      </c>
      <c r="H6414">
        <v>43255</v>
      </c>
      <c r="I6414">
        <v>124165</v>
      </c>
      <c r="J6414">
        <v>7695353.1399999997</v>
      </c>
      <c r="K6414">
        <v>5824470.8700000001</v>
      </c>
      <c r="L6414">
        <v>5348714.2699999996</v>
      </c>
      <c r="M6414">
        <v>1839502.5751</v>
      </c>
      <c r="N6414">
        <v>1005</v>
      </c>
      <c r="O6414">
        <v>5533</v>
      </c>
      <c r="P6414">
        <v>16997</v>
      </c>
      <c r="Q6414">
        <v>1064867.68</v>
      </c>
      <c r="R6414">
        <v>808018.84</v>
      </c>
      <c r="S6414">
        <v>650528.78</v>
      </c>
      <c r="T6414">
        <v>278651.19559999998</v>
      </c>
      <c r="U6414">
        <v>6632</v>
      </c>
      <c r="V6414">
        <v>37722</v>
      </c>
      <c r="W6414">
        <v>107168</v>
      </c>
      <c r="X6414">
        <v>6630485.46</v>
      </c>
      <c r="Y6414">
        <v>5016452.03</v>
      </c>
      <c r="Z6414">
        <v>4698185.49</v>
      </c>
      <c r="AA6414">
        <v>1560851.3795</v>
      </c>
      <c r="AB6414">
        <v>7470</v>
      </c>
      <c r="AC6414">
        <v>7262</v>
      </c>
      <c r="AD6414">
        <v>4212</v>
      </c>
      <c r="AE6414">
        <v>7132</v>
      </c>
      <c r="AF6414">
        <v>984</v>
      </c>
      <c r="AG6414">
        <v>891</v>
      </c>
      <c r="AH6414">
        <v>634</v>
      </c>
      <c r="AI6414">
        <v>972</v>
      </c>
      <c r="AJ6414">
        <v>6486</v>
      </c>
      <c r="AK6414">
        <v>6371</v>
      </c>
      <c r="AL6414">
        <v>3578</v>
      </c>
      <c r="AM6414">
        <v>6160</v>
      </c>
    </row>
    <row r="6415" spans="1:39" x14ac:dyDescent="0.15">
      <c r="A6415" t="s">
        <v>56</v>
      </c>
      <c r="B6415">
        <v>30</v>
      </c>
      <c r="C6415">
        <v>1</v>
      </c>
      <c r="D6415">
        <v>2</v>
      </c>
      <c r="E6415" t="s">
        <v>28</v>
      </c>
      <c r="F6415" t="s">
        <v>206</v>
      </c>
      <c r="G6415">
        <v>26648</v>
      </c>
      <c r="H6415">
        <v>89594</v>
      </c>
      <c r="I6415">
        <v>334426</v>
      </c>
      <c r="J6415">
        <v>21533451.149999999</v>
      </c>
      <c r="K6415">
        <v>17183747.93</v>
      </c>
      <c r="L6415">
        <v>14273887.109999999</v>
      </c>
      <c r="M6415">
        <v>5327565.7752</v>
      </c>
      <c r="N6415">
        <v>14535</v>
      </c>
      <c r="O6415">
        <v>46731</v>
      </c>
      <c r="P6415">
        <v>190154</v>
      </c>
      <c r="Q6415">
        <v>12301845.029999999</v>
      </c>
      <c r="R6415">
        <v>9642912.0899999999</v>
      </c>
      <c r="S6415">
        <v>7298155.6399999997</v>
      </c>
      <c r="T6415">
        <v>3189696.9909000001</v>
      </c>
      <c r="U6415">
        <v>12113</v>
      </c>
      <c r="V6415">
        <v>42863</v>
      </c>
      <c r="W6415">
        <v>144272</v>
      </c>
      <c r="X6415">
        <v>9231606.1199999992</v>
      </c>
      <c r="Y6415">
        <v>7540835.8399999999</v>
      </c>
      <c r="Z6415">
        <v>6975731.4699999997</v>
      </c>
      <c r="AA6415">
        <v>2137868.7842999999</v>
      </c>
      <c r="AB6415">
        <v>25561</v>
      </c>
      <c r="AC6415">
        <v>25189</v>
      </c>
      <c r="AD6415">
        <v>12587</v>
      </c>
      <c r="AE6415">
        <v>23603</v>
      </c>
      <c r="AF6415">
        <v>13914</v>
      </c>
      <c r="AG6415">
        <v>14121</v>
      </c>
      <c r="AH6415">
        <v>7835</v>
      </c>
      <c r="AI6415">
        <v>13184</v>
      </c>
      <c r="AJ6415">
        <v>11647</v>
      </c>
      <c r="AK6415">
        <v>11068</v>
      </c>
      <c r="AL6415">
        <v>4752</v>
      </c>
      <c r="AM6415">
        <v>10419</v>
      </c>
    </row>
    <row r="6416" spans="1:39" x14ac:dyDescent="0.15">
      <c r="A6416" t="s">
        <v>56</v>
      </c>
      <c r="B6416">
        <v>30</v>
      </c>
      <c r="C6416">
        <v>1</v>
      </c>
      <c r="D6416">
        <v>2</v>
      </c>
      <c r="E6416" t="s">
        <v>30</v>
      </c>
      <c r="F6416" t="s">
        <v>206</v>
      </c>
      <c r="G6416">
        <v>3050</v>
      </c>
      <c r="H6416">
        <v>10355</v>
      </c>
      <c r="I6416">
        <v>38826</v>
      </c>
      <c r="J6416">
        <v>2496704</v>
      </c>
      <c r="K6416">
        <v>1984084.64</v>
      </c>
      <c r="L6416">
        <v>1644943.25</v>
      </c>
      <c r="M6416">
        <v>616683.97919999994</v>
      </c>
      <c r="N6416">
        <v>1541</v>
      </c>
      <c r="O6416">
        <v>4951</v>
      </c>
      <c r="P6416">
        <v>20200</v>
      </c>
      <c r="Q6416">
        <v>1320486.1499999999</v>
      </c>
      <c r="R6416">
        <v>1033878.08</v>
      </c>
      <c r="S6416">
        <v>771652.33</v>
      </c>
      <c r="T6416">
        <v>342544.72110000002</v>
      </c>
      <c r="U6416">
        <v>1509</v>
      </c>
      <c r="V6416">
        <v>5404</v>
      </c>
      <c r="W6416">
        <v>18626</v>
      </c>
      <c r="X6416">
        <v>1176217.8500000001</v>
      </c>
      <c r="Y6416">
        <v>950206.56</v>
      </c>
      <c r="Z6416">
        <v>873290.92</v>
      </c>
      <c r="AA6416">
        <v>274139.25809999998</v>
      </c>
      <c r="AB6416">
        <v>2864</v>
      </c>
      <c r="AC6416">
        <v>2916</v>
      </c>
      <c r="AD6416">
        <v>1341</v>
      </c>
      <c r="AE6416">
        <v>2969</v>
      </c>
      <c r="AF6416">
        <v>1442</v>
      </c>
      <c r="AG6416">
        <v>1496</v>
      </c>
      <c r="AH6416">
        <v>812</v>
      </c>
      <c r="AI6416">
        <v>1509</v>
      </c>
      <c r="AJ6416">
        <v>1422</v>
      </c>
      <c r="AK6416">
        <v>1420</v>
      </c>
      <c r="AL6416">
        <v>529</v>
      </c>
      <c r="AM6416">
        <v>1460</v>
      </c>
    </row>
    <row r="6417" spans="1:39" x14ac:dyDescent="0.15">
      <c r="A6417" t="s">
        <v>56</v>
      </c>
      <c r="B6417">
        <v>30</v>
      </c>
      <c r="C6417">
        <v>1</v>
      </c>
      <c r="D6417">
        <v>2</v>
      </c>
      <c r="E6417" t="s">
        <v>29</v>
      </c>
      <c r="F6417" t="s">
        <v>206</v>
      </c>
      <c r="G6417">
        <v>15184</v>
      </c>
      <c r="H6417">
        <v>55453</v>
      </c>
      <c r="I6417">
        <v>207353</v>
      </c>
      <c r="J6417">
        <v>13183168.439999999</v>
      </c>
      <c r="K6417">
        <v>10038391.460000001</v>
      </c>
      <c r="L6417">
        <v>8702254.6699999999</v>
      </c>
      <c r="M6417">
        <v>3237436.2063000002</v>
      </c>
      <c r="N6417">
        <v>5317</v>
      </c>
      <c r="O6417">
        <v>17474</v>
      </c>
      <c r="P6417">
        <v>73428</v>
      </c>
      <c r="Q6417">
        <v>4728774.59</v>
      </c>
      <c r="R6417">
        <v>3570158.43</v>
      </c>
      <c r="S6417">
        <v>2739969.88</v>
      </c>
      <c r="T6417">
        <v>1254587.1636999999</v>
      </c>
      <c r="U6417">
        <v>9867</v>
      </c>
      <c r="V6417">
        <v>37979</v>
      </c>
      <c r="W6417">
        <v>133925</v>
      </c>
      <c r="X6417">
        <v>8454393.8499999996</v>
      </c>
      <c r="Y6417">
        <v>6468233.0300000003</v>
      </c>
      <c r="Z6417">
        <v>5962284.79</v>
      </c>
      <c r="AA6417">
        <v>1982849.0426</v>
      </c>
      <c r="AB6417">
        <v>14572</v>
      </c>
      <c r="AC6417">
        <v>14408</v>
      </c>
      <c r="AD6417">
        <v>6778</v>
      </c>
      <c r="AE6417">
        <v>14634</v>
      </c>
      <c r="AF6417">
        <v>5079</v>
      </c>
      <c r="AG6417">
        <v>5063</v>
      </c>
      <c r="AH6417">
        <v>2831</v>
      </c>
      <c r="AI6417">
        <v>5107</v>
      </c>
      <c r="AJ6417">
        <v>9493</v>
      </c>
      <c r="AK6417">
        <v>9345</v>
      </c>
      <c r="AL6417">
        <v>3947</v>
      </c>
      <c r="AM6417">
        <v>9527</v>
      </c>
    </row>
    <row r="6418" spans="1:39" x14ac:dyDescent="0.15">
      <c r="A6418" t="s">
        <v>56</v>
      </c>
      <c r="B6418">
        <v>30</v>
      </c>
      <c r="C6418">
        <v>1</v>
      </c>
      <c r="D6418">
        <v>2</v>
      </c>
      <c r="E6418" t="s">
        <v>31</v>
      </c>
      <c r="F6418" t="s">
        <v>206</v>
      </c>
      <c r="G6418">
        <v>41</v>
      </c>
      <c r="H6418">
        <v>189</v>
      </c>
      <c r="I6418">
        <v>589</v>
      </c>
      <c r="J6418">
        <v>38667.4</v>
      </c>
      <c r="K6418">
        <v>29621.74</v>
      </c>
      <c r="L6418">
        <v>24674.85</v>
      </c>
      <c r="M6418">
        <v>9543.7688999999991</v>
      </c>
      <c r="N6418">
        <v>11</v>
      </c>
      <c r="O6418">
        <v>49</v>
      </c>
      <c r="P6418">
        <v>115</v>
      </c>
      <c r="Q6418">
        <v>9324.6299999999992</v>
      </c>
      <c r="R6418">
        <v>6966.99</v>
      </c>
      <c r="S6418">
        <v>3475.01</v>
      </c>
      <c r="T6418">
        <v>2588.8366000000001</v>
      </c>
      <c r="U6418">
        <v>30</v>
      </c>
      <c r="V6418">
        <v>140</v>
      </c>
      <c r="W6418">
        <v>474</v>
      </c>
      <c r="X6418">
        <v>29342.77</v>
      </c>
      <c r="Y6418">
        <v>22654.75</v>
      </c>
      <c r="Z6418">
        <v>21199.84</v>
      </c>
      <c r="AA6418">
        <v>6954.9323000000004</v>
      </c>
      <c r="AB6418">
        <v>37</v>
      </c>
      <c r="AC6418">
        <v>38</v>
      </c>
      <c r="AD6418">
        <v>13</v>
      </c>
      <c r="AE6418">
        <v>41</v>
      </c>
      <c r="AF6418">
        <v>10</v>
      </c>
      <c r="AG6418">
        <v>9</v>
      </c>
      <c r="AH6418">
        <v>4</v>
      </c>
      <c r="AI6418">
        <v>11</v>
      </c>
      <c r="AJ6418">
        <v>27</v>
      </c>
      <c r="AK6418">
        <v>29</v>
      </c>
      <c r="AL6418">
        <v>9</v>
      </c>
      <c r="AM6418">
        <v>30</v>
      </c>
    </row>
    <row r="6419" spans="1:39" x14ac:dyDescent="0.15">
      <c r="A6419" t="s">
        <v>56</v>
      </c>
      <c r="B6419">
        <v>30</v>
      </c>
      <c r="C6419">
        <v>1</v>
      </c>
      <c r="D6419">
        <v>2</v>
      </c>
      <c r="E6419" t="s">
        <v>32</v>
      </c>
      <c r="F6419" t="s">
        <v>206</v>
      </c>
      <c r="G6419">
        <v>5200</v>
      </c>
      <c r="H6419">
        <v>21898</v>
      </c>
      <c r="I6419">
        <v>75763</v>
      </c>
      <c r="J6419">
        <v>4810701.59</v>
      </c>
      <c r="K6419">
        <v>3587093.92</v>
      </c>
      <c r="L6419">
        <v>3280970.47</v>
      </c>
      <c r="M6419">
        <v>1138784.3679</v>
      </c>
      <c r="N6419">
        <v>675</v>
      </c>
      <c r="O6419">
        <v>2670</v>
      </c>
      <c r="P6419">
        <v>9588</v>
      </c>
      <c r="Q6419">
        <v>632139.88</v>
      </c>
      <c r="R6419">
        <v>470310.75</v>
      </c>
      <c r="S6419">
        <v>365431.06</v>
      </c>
      <c r="T6419">
        <v>161731.80319999999</v>
      </c>
      <c r="U6419">
        <v>4525</v>
      </c>
      <c r="V6419">
        <v>19228</v>
      </c>
      <c r="W6419">
        <v>66175</v>
      </c>
      <c r="X6419">
        <v>4178561.71</v>
      </c>
      <c r="Y6419">
        <v>3116783.17</v>
      </c>
      <c r="Z6419">
        <v>2915539.41</v>
      </c>
      <c r="AA6419">
        <v>977052.56469999999</v>
      </c>
      <c r="AB6419">
        <v>5064</v>
      </c>
      <c r="AC6419">
        <v>4857</v>
      </c>
      <c r="AD6419">
        <v>2539</v>
      </c>
      <c r="AE6419">
        <v>4753</v>
      </c>
      <c r="AF6419">
        <v>664</v>
      </c>
      <c r="AG6419">
        <v>567</v>
      </c>
      <c r="AH6419">
        <v>350</v>
      </c>
      <c r="AI6419">
        <v>648</v>
      </c>
      <c r="AJ6419">
        <v>4400</v>
      </c>
      <c r="AK6419">
        <v>4290</v>
      </c>
      <c r="AL6419">
        <v>2189</v>
      </c>
      <c r="AM6419">
        <v>4105</v>
      </c>
    </row>
    <row r="6420" spans="1:39" x14ac:dyDescent="0.15">
      <c r="A6420" t="s">
        <v>56</v>
      </c>
      <c r="B6420">
        <v>30</v>
      </c>
      <c r="C6420">
        <v>2</v>
      </c>
      <c r="D6420">
        <v>0</v>
      </c>
      <c r="E6420" t="s">
        <v>28</v>
      </c>
      <c r="F6420" t="s">
        <v>206</v>
      </c>
      <c r="G6420">
        <v>11096</v>
      </c>
      <c r="H6420">
        <v>57513</v>
      </c>
      <c r="I6420">
        <v>176495</v>
      </c>
      <c r="J6420">
        <v>10614103</v>
      </c>
      <c r="K6420">
        <v>7981669.0999999996</v>
      </c>
      <c r="L6420">
        <v>6501821.1900000004</v>
      </c>
      <c r="M6420">
        <v>2747517.4618000002</v>
      </c>
      <c r="N6420">
        <v>11096</v>
      </c>
      <c r="O6420">
        <v>27747</v>
      </c>
      <c r="P6420">
        <v>95799</v>
      </c>
      <c r="Q6420">
        <v>5601347.0899999999</v>
      </c>
      <c r="R6420">
        <v>4046687.83</v>
      </c>
      <c r="S6420">
        <v>2815816</v>
      </c>
      <c r="T6420">
        <v>1547750.9748</v>
      </c>
      <c r="U6420">
        <v>11096</v>
      </c>
      <c r="V6420">
        <v>29766</v>
      </c>
      <c r="W6420">
        <v>80696</v>
      </c>
      <c r="X6420">
        <v>5012755.91</v>
      </c>
      <c r="Y6420">
        <v>3934981.27</v>
      </c>
      <c r="Z6420">
        <v>3686005.19</v>
      </c>
      <c r="AA6420">
        <v>1199766.487</v>
      </c>
      <c r="AB6420">
        <v>10939</v>
      </c>
      <c r="AC6420">
        <v>11004</v>
      </c>
      <c r="AD6420">
        <v>9095</v>
      </c>
      <c r="AE6420">
        <v>9235</v>
      </c>
      <c r="AF6420">
        <v>10939</v>
      </c>
      <c r="AG6420">
        <v>11004</v>
      </c>
      <c r="AH6420">
        <v>9095</v>
      </c>
      <c r="AI6420">
        <v>9235</v>
      </c>
      <c r="AJ6420">
        <v>10939</v>
      </c>
      <c r="AK6420">
        <v>11004</v>
      </c>
      <c r="AL6420">
        <v>9095</v>
      </c>
      <c r="AM6420">
        <v>9235</v>
      </c>
    </row>
    <row r="6421" spans="1:39" x14ac:dyDescent="0.15">
      <c r="A6421" t="s">
        <v>56</v>
      </c>
      <c r="B6421">
        <v>30</v>
      </c>
      <c r="C6421">
        <v>2</v>
      </c>
      <c r="D6421">
        <v>0</v>
      </c>
      <c r="E6421" t="s">
        <v>30</v>
      </c>
      <c r="F6421" t="s">
        <v>206</v>
      </c>
      <c r="G6421">
        <v>12</v>
      </c>
      <c r="H6421">
        <v>55</v>
      </c>
      <c r="I6421">
        <v>161</v>
      </c>
      <c r="J6421">
        <v>10275.19</v>
      </c>
      <c r="K6421">
        <v>8029.87</v>
      </c>
      <c r="L6421">
        <v>6230.3</v>
      </c>
      <c r="M6421">
        <v>2509.0223000000001</v>
      </c>
      <c r="N6421">
        <v>12</v>
      </c>
      <c r="O6421">
        <v>30</v>
      </c>
      <c r="P6421">
        <v>92</v>
      </c>
      <c r="Q6421">
        <v>5858.77</v>
      </c>
      <c r="R6421">
        <v>4496.72</v>
      </c>
      <c r="S6421">
        <v>3034.14</v>
      </c>
      <c r="T6421">
        <v>1441.9573</v>
      </c>
      <c r="U6421">
        <v>12</v>
      </c>
      <c r="V6421">
        <v>25</v>
      </c>
      <c r="W6421">
        <v>69</v>
      </c>
      <c r="X6421">
        <v>4416.42</v>
      </c>
      <c r="Y6421">
        <v>3533.15</v>
      </c>
      <c r="Z6421">
        <v>3196.16</v>
      </c>
      <c r="AA6421">
        <v>1067.0650000000001</v>
      </c>
      <c r="AB6421">
        <v>12</v>
      </c>
      <c r="AC6421">
        <v>11</v>
      </c>
      <c r="AD6421">
        <v>8</v>
      </c>
      <c r="AE6421">
        <v>9</v>
      </c>
      <c r="AF6421">
        <v>12</v>
      </c>
      <c r="AG6421">
        <v>11</v>
      </c>
      <c r="AH6421">
        <v>8</v>
      </c>
      <c r="AI6421">
        <v>9</v>
      </c>
      <c r="AJ6421">
        <v>12</v>
      </c>
      <c r="AK6421">
        <v>11</v>
      </c>
      <c r="AL6421">
        <v>8</v>
      </c>
      <c r="AM6421">
        <v>9</v>
      </c>
    </row>
    <row r="6422" spans="1:39" x14ac:dyDescent="0.15">
      <c r="A6422" t="s">
        <v>56</v>
      </c>
      <c r="B6422">
        <v>30</v>
      </c>
      <c r="C6422">
        <v>2</v>
      </c>
      <c r="D6422">
        <v>0</v>
      </c>
      <c r="E6422" t="s">
        <v>29</v>
      </c>
      <c r="F6422" t="s">
        <v>206</v>
      </c>
      <c r="G6422">
        <v>200</v>
      </c>
      <c r="H6422">
        <v>1214</v>
      </c>
      <c r="I6422">
        <v>3815</v>
      </c>
      <c r="J6422">
        <v>223386.46</v>
      </c>
      <c r="K6422">
        <v>157491.74</v>
      </c>
      <c r="L6422">
        <v>128380.08</v>
      </c>
      <c r="M6422">
        <v>61184.457300000002</v>
      </c>
      <c r="N6422">
        <v>200</v>
      </c>
      <c r="O6422">
        <v>596</v>
      </c>
      <c r="P6422">
        <v>2156</v>
      </c>
      <c r="Q6422">
        <v>122918.57</v>
      </c>
      <c r="R6422">
        <v>83465.13</v>
      </c>
      <c r="S6422">
        <v>59751.62</v>
      </c>
      <c r="T6422">
        <v>36724.9231</v>
      </c>
      <c r="U6422">
        <v>200</v>
      </c>
      <c r="V6422">
        <v>618</v>
      </c>
      <c r="W6422">
        <v>1659</v>
      </c>
      <c r="X6422">
        <v>100467.89</v>
      </c>
      <c r="Y6422">
        <v>74026.61</v>
      </c>
      <c r="Z6422">
        <v>68628.460000000006</v>
      </c>
      <c r="AA6422">
        <v>24459.534199999998</v>
      </c>
      <c r="AB6422">
        <v>198</v>
      </c>
      <c r="AC6422">
        <v>194</v>
      </c>
      <c r="AD6422">
        <v>166</v>
      </c>
      <c r="AE6422">
        <v>175</v>
      </c>
      <c r="AF6422">
        <v>198</v>
      </c>
      <c r="AG6422">
        <v>194</v>
      </c>
      <c r="AH6422">
        <v>166</v>
      </c>
      <c r="AI6422">
        <v>175</v>
      </c>
      <c r="AJ6422">
        <v>198</v>
      </c>
      <c r="AK6422">
        <v>194</v>
      </c>
      <c r="AL6422">
        <v>166</v>
      </c>
      <c r="AM6422">
        <v>175</v>
      </c>
    </row>
    <row r="6423" spans="1:39" x14ac:dyDescent="0.15">
      <c r="A6423" t="s">
        <v>56</v>
      </c>
      <c r="B6423">
        <v>30</v>
      </c>
      <c r="C6423">
        <v>2</v>
      </c>
      <c r="D6423">
        <v>0</v>
      </c>
      <c r="E6423" t="s">
        <v>31</v>
      </c>
      <c r="F6423" t="s">
        <v>206</v>
      </c>
      <c r="G6423">
        <v>1</v>
      </c>
      <c r="H6423">
        <v>9</v>
      </c>
      <c r="I6423">
        <v>25</v>
      </c>
      <c r="J6423">
        <v>1763.86</v>
      </c>
      <c r="K6423">
        <v>1246.24</v>
      </c>
      <c r="L6423">
        <v>1246.24</v>
      </c>
      <c r="M6423">
        <v>522.89</v>
      </c>
      <c r="N6423">
        <v>1</v>
      </c>
      <c r="O6423">
        <v>7</v>
      </c>
      <c r="P6423">
        <v>19</v>
      </c>
      <c r="Q6423">
        <v>1279.8599999999999</v>
      </c>
      <c r="R6423">
        <v>958.14</v>
      </c>
      <c r="S6423">
        <v>958.14</v>
      </c>
      <c r="T6423">
        <v>405.95</v>
      </c>
      <c r="U6423">
        <v>1</v>
      </c>
      <c r="V6423">
        <v>2</v>
      </c>
      <c r="W6423">
        <v>6</v>
      </c>
      <c r="X6423">
        <v>484</v>
      </c>
      <c r="Y6423">
        <v>288.10000000000002</v>
      </c>
      <c r="Z6423">
        <v>288.10000000000002</v>
      </c>
      <c r="AA6423">
        <v>116.94</v>
      </c>
      <c r="AB6423">
        <v>1</v>
      </c>
      <c r="AC6423">
        <v>1</v>
      </c>
      <c r="AD6423">
        <v>1</v>
      </c>
      <c r="AE6423">
        <v>1</v>
      </c>
      <c r="AF6423">
        <v>1</v>
      </c>
      <c r="AG6423">
        <v>1</v>
      </c>
      <c r="AH6423">
        <v>1</v>
      </c>
      <c r="AI6423">
        <v>1</v>
      </c>
      <c r="AJ6423">
        <v>1</v>
      </c>
      <c r="AK6423">
        <v>1</v>
      </c>
      <c r="AL6423">
        <v>1</v>
      </c>
      <c r="AM6423">
        <v>1</v>
      </c>
    </row>
    <row r="6424" spans="1:39" x14ac:dyDescent="0.15">
      <c r="A6424" t="s">
        <v>56</v>
      </c>
      <c r="B6424">
        <v>30</v>
      </c>
      <c r="C6424">
        <v>2</v>
      </c>
      <c r="D6424">
        <v>0</v>
      </c>
      <c r="E6424" t="s">
        <v>32</v>
      </c>
      <c r="F6424" t="s">
        <v>206</v>
      </c>
      <c r="G6424">
        <v>6203</v>
      </c>
      <c r="H6424">
        <v>37894</v>
      </c>
      <c r="I6424">
        <v>117118</v>
      </c>
      <c r="J6424">
        <v>7017533.4199999999</v>
      </c>
      <c r="K6424">
        <v>4989625.3499999996</v>
      </c>
      <c r="L6424">
        <v>4279848.49</v>
      </c>
      <c r="M6424">
        <v>1798804.3</v>
      </c>
      <c r="N6424">
        <v>6203</v>
      </c>
      <c r="O6424">
        <v>15217</v>
      </c>
      <c r="P6424">
        <v>48333</v>
      </c>
      <c r="Q6424">
        <v>2768174.3</v>
      </c>
      <c r="R6424">
        <v>1908675.67</v>
      </c>
      <c r="S6424">
        <v>1382643.42</v>
      </c>
      <c r="T6424">
        <v>781122.13020000001</v>
      </c>
      <c r="U6424">
        <v>6203</v>
      </c>
      <c r="V6424">
        <v>22677</v>
      </c>
      <c r="W6424">
        <v>68785</v>
      </c>
      <c r="X6424">
        <v>4249359.12</v>
      </c>
      <c r="Y6424">
        <v>3080949.68</v>
      </c>
      <c r="Z6424">
        <v>2897205.07</v>
      </c>
      <c r="AA6424">
        <v>1017682.1698</v>
      </c>
      <c r="AB6424">
        <v>6127</v>
      </c>
      <c r="AC6424">
        <v>6112</v>
      </c>
      <c r="AD6424">
        <v>5333</v>
      </c>
      <c r="AE6424">
        <v>5581</v>
      </c>
      <c r="AF6424">
        <v>6127</v>
      </c>
      <c r="AG6424">
        <v>6112</v>
      </c>
      <c r="AH6424">
        <v>5333</v>
      </c>
      <c r="AI6424">
        <v>5581</v>
      </c>
      <c r="AJ6424">
        <v>6127</v>
      </c>
      <c r="AK6424">
        <v>6112</v>
      </c>
      <c r="AL6424">
        <v>5333</v>
      </c>
      <c r="AM6424">
        <v>5581</v>
      </c>
    </row>
    <row r="6425" spans="1:39" x14ac:dyDescent="0.15">
      <c r="A6425" t="s">
        <v>56</v>
      </c>
      <c r="B6425">
        <v>30</v>
      </c>
      <c r="C6425">
        <v>2</v>
      </c>
      <c r="D6425">
        <v>1</v>
      </c>
      <c r="E6425" t="s">
        <v>28</v>
      </c>
      <c r="F6425" t="s">
        <v>206</v>
      </c>
      <c r="G6425">
        <v>46058</v>
      </c>
      <c r="H6425">
        <v>296724</v>
      </c>
      <c r="I6425">
        <v>798679</v>
      </c>
      <c r="J6425">
        <v>46902090.060000002</v>
      </c>
      <c r="K6425">
        <v>36299001.439999998</v>
      </c>
      <c r="L6425">
        <v>30544931.899999999</v>
      </c>
      <c r="M6425">
        <v>12123712.704600001</v>
      </c>
      <c r="N6425">
        <v>46058</v>
      </c>
      <c r="O6425">
        <v>137836</v>
      </c>
      <c r="P6425">
        <v>420714</v>
      </c>
      <c r="Q6425">
        <v>24111759.140000001</v>
      </c>
      <c r="R6425">
        <v>17990326.82</v>
      </c>
      <c r="S6425">
        <v>13322984.880000001</v>
      </c>
      <c r="T6425">
        <v>6656939.9585999995</v>
      </c>
      <c r="U6425">
        <v>46058</v>
      </c>
      <c r="V6425">
        <v>158888</v>
      </c>
      <c r="W6425">
        <v>377965</v>
      </c>
      <c r="X6425">
        <v>22790330.920000002</v>
      </c>
      <c r="Y6425">
        <v>18308674.620000001</v>
      </c>
      <c r="Z6425">
        <v>17221947.02</v>
      </c>
      <c r="AA6425">
        <v>5466772.7460000003</v>
      </c>
      <c r="AB6425">
        <v>44578</v>
      </c>
      <c r="AC6425">
        <v>45740</v>
      </c>
      <c r="AD6425">
        <v>31120</v>
      </c>
      <c r="AE6425">
        <v>44013</v>
      </c>
      <c r="AF6425">
        <v>44578</v>
      </c>
      <c r="AG6425">
        <v>45740</v>
      </c>
      <c r="AH6425">
        <v>31120</v>
      </c>
      <c r="AI6425">
        <v>44013</v>
      </c>
      <c r="AJ6425">
        <v>44578</v>
      </c>
      <c r="AK6425">
        <v>45740</v>
      </c>
      <c r="AL6425">
        <v>31120</v>
      </c>
      <c r="AM6425">
        <v>44013</v>
      </c>
    </row>
    <row r="6426" spans="1:39" x14ac:dyDescent="0.15">
      <c r="A6426" t="s">
        <v>56</v>
      </c>
      <c r="B6426">
        <v>30</v>
      </c>
      <c r="C6426">
        <v>2</v>
      </c>
      <c r="D6426">
        <v>1</v>
      </c>
      <c r="E6426" t="s">
        <v>30</v>
      </c>
      <c r="F6426" t="s">
        <v>206</v>
      </c>
      <c r="G6426">
        <v>5144</v>
      </c>
      <c r="H6426">
        <v>34852</v>
      </c>
      <c r="I6426">
        <v>91387</v>
      </c>
      <c r="J6426">
        <v>5395203.9699999997</v>
      </c>
      <c r="K6426">
        <v>4156375.95</v>
      </c>
      <c r="L6426">
        <v>3435251.67</v>
      </c>
      <c r="M6426">
        <v>1393238.6298</v>
      </c>
      <c r="N6426">
        <v>5144</v>
      </c>
      <c r="O6426">
        <v>15268</v>
      </c>
      <c r="P6426">
        <v>45310</v>
      </c>
      <c r="Q6426">
        <v>2618884.4900000002</v>
      </c>
      <c r="R6426">
        <v>1951786.51</v>
      </c>
      <c r="S6426">
        <v>1390526.1</v>
      </c>
      <c r="T6426">
        <v>724486.23439999996</v>
      </c>
      <c r="U6426">
        <v>5144</v>
      </c>
      <c r="V6426">
        <v>19584</v>
      </c>
      <c r="W6426">
        <v>46077</v>
      </c>
      <c r="X6426">
        <v>2776319.48</v>
      </c>
      <c r="Y6426">
        <v>2204589.44</v>
      </c>
      <c r="Z6426">
        <v>2044725.57</v>
      </c>
      <c r="AA6426">
        <v>668752.39540000004</v>
      </c>
      <c r="AB6426">
        <v>4871</v>
      </c>
      <c r="AC6426">
        <v>5102</v>
      </c>
      <c r="AD6426">
        <v>3168</v>
      </c>
      <c r="AE6426">
        <v>5009</v>
      </c>
      <c r="AF6426">
        <v>4871</v>
      </c>
      <c r="AG6426">
        <v>5102</v>
      </c>
      <c r="AH6426">
        <v>3168</v>
      </c>
      <c r="AI6426">
        <v>5009</v>
      </c>
      <c r="AJ6426">
        <v>4871</v>
      </c>
      <c r="AK6426">
        <v>5102</v>
      </c>
      <c r="AL6426">
        <v>3168</v>
      </c>
      <c r="AM6426">
        <v>5009</v>
      </c>
    </row>
    <row r="6427" spans="1:39" x14ac:dyDescent="0.15">
      <c r="A6427" t="s">
        <v>56</v>
      </c>
      <c r="B6427">
        <v>30</v>
      </c>
      <c r="C6427">
        <v>2</v>
      </c>
      <c r="D6427">
        <v>1</v>
      </c>
      <c r="E6427" t="s">
        <v>29</v>
      </c>
      <c r="F6427" t="s">
        <v>206</v>
      </c>
      <c r="G6427">
        <v>83245</v>
      </c>
      <c r="H6427">
        <v>615548</v>
      </c>
      <c r="I6427">
        <v>1660002</v>
      </c>
      <c r="J6427">
        <v>97194037.5</v>
      </c>
      <c r="K6427">
        <v>71293608.75</v>
      </c>
      <c r="L6427">
        <v>60477919.740000002</v>
      </c>
      <c r="M6427">
        <v>25191648.4045</v>
      </c>
      <c r="N6427">
        <v>83245</v>
      </c>
      <c r="O6427">
        <v>259115</v>
      </c>
      <c r="P6427">
        <v>772538</v>
      </c>
      <c r="Q6427">
        <v>44084221.469999999</v>
      </c>
      <c r="R6427">
        <v>31319746.460000001</v>
      </c>
      <c r="S6427">
        <v>23158467.149999999</v>
      </c>
      <c r="T6427">
        <v>12349324.384299999</v>
      </c>
      <c r="U6427">
        <v>83245</v>
      </c>
      <c r="V6427">
        <v>356433</v>
      </c>
      <c r="W6427">
        <v>887464</v>
      </c>
      <c r="X6427">
        <v>53109816.030000001</v>
      </c>
      <c r="Y6427">
        <v>39973862.289999999</v>
      </c>
      <c r="Z6427">
        <v>37319452.590000004</v>
      </c>
      <c r="AA6427">
        <v>12842324.020199999</v>
      </c>
      <c r="AB6427">
        <v>80319</v>
      </c>
      <c r="AC6427">
        <v>80278</v>
      </c>
      <c r="AD6427">
        <v>56035</v>
      </c>
      <c r="AE6427">
        <v>81187</v>
      </c>
      <c r="AF6427">
        <v>80319</v>
      </c>
      <c r="AG6427">
        <v>80278</v>
      </c>
      <c r="AH6427">
        <v>56035</v>
      </c>
      <c r="AI6427">
        <v>81187</v>
      </c>
      <c r="AJ6427">
        <v>80319</v>
      </c>
      <c r="AK6427">
        <v>80278</v>
      </c>
      <c r="AL6427">
        <v>56035</v>
      </c>
      <c r="AM6427">
        <v>81187</v>
      </c>
    </row>
    <row r="6428" spans="1:39" x14ac:dyDescent="0.15">
      <c r="A6428" t="s">
        <v>56</v>
      </c>
      <c r="B6428">
        <v>30</v>
      </c>
      <c r="C6428">
        <v>2</v>
      </c>
      <c r="D6428">
        <v>1</v>
      </c>
      <c r="E6428" t="s">
        <v>31</v>
      </c>
      <c r="F6428" t="s">
        <v>206</v>
      </c>
      <c r="G6428">
        <v>362</v>
      </c>
      <c r="H6428">
        <v>2734</v>
      </c>
      <c r="I6428">
        <v>6906</v>
      </c>
      <c r="J6428">
        <v>399566.33</v>
      </c>
      <c r="K6428">
        <v>301755.13</v>
      </c>
      <c r="L6428">
        <v>249378.27</v>
      </c>
      <c r="M6428">
        <v>104807.1971</v>
      </c>
      <c r="N6428">
        <v>362</v>
      </c>
      <c r="O6428">
        <v>1193</v>
      </c>
      <c r="P6428">
        <v>3298</v>
      </c>
      <c r="Q6428">
        <v>186106.84</v>
      </c>
      <c r="R6428">
        <v>136395.57</v>
      </c>
      <c r="S6428">
        <v>95391.4</v>
      </c>
      <c r="T6428">
        <v>53205.688300000002</v>
      </c>
      <c r="U6428">
        <v>362</v>
      </c>
      <c r="V6428">
        <v>1541</v>
      </c>
      <c r="W6428">
        <v>3608</v>
      </c>
      <c r="X6428">
        <v>213459.49</v>
      </c>
      <c r="Y6428">
        <v>165359.56</v>
      </c>
      <c r="Z6428">
        <v>153986.87</v>
      </c>
      <c r="AA6428">
        <v>51601.508800000003</v>
      </c>
      <c r="AB6428">
        <v>342</v>
      </c>
      <c r="AC6428">
        <v>353</v>
      </c>
      <c r="AD6428">
        <v>206</v>
      </c>
      <c r="AE6428">
        <v>348</v>
      </c>
      <c r="AF6428">
        <v>342</v>
      </c>
      <c r="AG6428">
        <v>353</v>
      </c>
      <c r="AH6428">
        <v>206</v>
      </c>
      <c r="AI6428">
        <v>348</v>
      </c>
      <c r="AJ6428">
        <v>342</v>
      </c>
      <c r="AK6428">
        <v>353</v>
      </c>
      <c r="AL6428">
        <v>206</v>
      </c>
      <c r="AM6428">
        <v>348</v>
      </c>
    </row>
    <row r="6429" spans="1:39" x14ac:dyDescent="0.15">
      <c r="A6429" t="s">
        <v>56</v>
      </c>
      <c r="B6429">
        <v>30</v>
      </c>
      <c r="C6429">
        <v>2</v>
      </c>
      <c r="D6429">
        <v>1</v>
      </c>
      <c r="E6429" t="s">
        <v>32</v>
      </c>
      <c r="F6429" t="s">
        <v>206</v>
      </c>
      <c r="G6429">
        <v>8923</v>
      </c>
      <c r="H6429">
        <v>65032</v>
      </c>
      <c r="I6429">
        <v>177992</v>
      </c>
      <c r="J6429">
        <v>10519715.57</v>
      </c>
      <c r="K6429">
        <v>7719421</v>
      </c>
      <c r="L6429">
        <v>6690918.8300000001</v>
      </c>
      <c r="M6429">
        <v>2694925.7675000001</v>
      </c>
      <c r="N6429">
        <v>8923</v>
      </c>
      <c r="O6429">
        <v>25830</v>
      </c>
      <c r="P6429">
        <v>73877</v>
      </c>
      <c r="Q6429">
        <v>4177995.7</v>
      </c>
      <c r="R6429">
        <v>2994208.87</v>
      </c>
      <c r="S6429">
        <v>2232617.9500000002</v>
      </c>
      <c r="T6429">
        <v>1173187.9177999999</v>
      </c>
      <c r="U6429">
        <v>8923</v>
      </c>
      <c r="V6429">
        <v>39202</v>
      </c>
      <c r="W6429">
        <v>104115</v>
      </c>
      <c r="X6429">
        <v>6341719.8700000001</v>
      </c>
      <c r="Y6429">
        <v>4725212.13</v>
      </c>
      <c r="Z6429">
        <v>4458300.88</v>
      </c>
      <c r="AA6429">
        <v>1521737.8496999999</v>
      </c>
      <c r="AB6429">
        <v>8733</v>
      </c>
      <c r="AC6429">
        <v>8724</v>
      </c>
      <c r="AD6429">
        <v>6255</v>
      </c>
      <c r="AE6429">
        <v>8605</v>
      </c>
      <c r="AF6429">
        <v>8733</v>
      </c>
      <c r="AG6429">
        <v>8724</v>
      </c>
      <c r="AH6429">
        <v>6255</v>
      </c>
      <c r="AI6429">
        <v>8605</v>
      </c>
      <c r="AJ6429">
        <v>8733</v>
      </c>
      <c r="AK6429">
        <v>8724</v>
      </c>
      <c r="AL6429">
        <v>6255</v>
      </c>
      <c r="AM6429">
        <v>8605</v>
      </c>
    </row>
    <row r="6430" spans="1:39" x14ac:dyDescent="0.15">
      <c r="A6430" t="s">
        <v>56</v>
      </c>
      <c r="B6430">
        <v>30</v>
      </c>
      <c r="C6430">
        <v>2</v>
      </c>
      <c r="D6430">
        <v>2</v>
      </c>
      <c r="E6430" t="s">
        <v>28</v>
      </c>
      <c r="F6430" t="s">
        <v>206</v>
      </c>
      <c r="G6430">
        <v>14266</v>
      </c>
      <c r="H6430">
        <v>70339</v>
      </c>
      <c r="I6430">
        <v>212362</v>
      </c>
      <c r="J6430">
        <v>12956886.529999999</v>
      </c>
      <c r="K6430">
        <v>10032147.35</v>
      </c>
      <c r="L6430">
        <v>8132489.0899999999</v>
      </c>
      <c r="M6430">
        <v>3288365.6719999998</v>
      </c>
      <c r="N6430">
        <v>14266</v>
      </c>
      <c r="O6430">
        <v>32694</v>
      </c>
      <c r="P6430">
        <v>111439</v>
      </c>
      <c r="Q6430">
        <v>6696139.6200000001</v>
      </c>
      <c r="R6430">
        <v>5013066.24</v>
      </c>
      <c r="S6430">
        <v>3444940.33</v>
      </c>
      <c r="T6430">
        <v>1803398.7808999999</v>
      </c>
      <c r="U6430">
        <v>14266</v>
      </c>
      <c r="V6430">
        <v>37645</v>
      </c>
      <c r="W6430">
        <v>100923</v>
      </c>
      <c r="X6430">
        <v>6260746.9100000001</v>
      </c>
      <c r="Y6430">
        <v>5019081.1100000003</v>
      </c>
      <c r="Z6430">
        <v>4687548.76</v>
      </c>
      <c r="AA6430">
        <v>1484966.8910999999</v>
      </c>
      <c r="AB6430">
        <v>13650</v>
      </c>
      <c r="AC6430">
        <v>14127</v>
      </c>
      <c r="AD6430">
        <v>8657</v>
      </c>
      <c r="AE6430">
        <v>13380</v>
      </c>
      <c r="AF6430">
        <v>13650</v>
      </c>
      <c r="AG6430">
        <v>14127</v>
      </c>
      <c r="AH6430">
        <v>8657</v>
      </c>
      <c r="AI6430">
        <v>13380</v>
      </c>
      <c r="AJ6430">
        <v>13650</v>
      </c>
      <c r="AK6430">
        <v>14127</v>
      </c>
      <c r="AL6430">
        <v>8657</v>
      </c>
      <c r="AM6430">
        <v>13380</v>
      </c>
    </row>
    <row r="6431" spans="1:39" x14ac:dyDescent="0.15">
      <c r="A6431" t="s">
        <v>56</v>
      </c>
      <c r="B6431">
        <v>30</v>
      </c>
      <c r="C6431">
        <v>2</v>
      </c>
      <c r="D6431">
        <v>2</v>
      </c>
      <c r="E6431" t="s">
        <v>30</v>
      </c>
      <c r="F6431" t="s">
        <v>206</v>
      </c>
      <c r="G6431">
        <v>1590</v>
      </c>
      <c r="H6431">
        <v>7877</v>
      </c>
      <c r="I6431">
        <v>23459</v>
      </c>
      <c r="J6431">
        <v>1443561.97</v>
      </c>
      <c r="K6431">
        <v>1117877.99</v>
      </c>
      <c r="L6431">
        <v>888334.78</v>
      </c>
      <c r="M6431">
        <v>365406.91320000001</v>
      </c>
      <c r="N6431">
        <v>1590</v>
      </c>
      <c r="O6431">
        <v>3628</v>
      </c>
      <c r="P6431">
        <v>12171</v>
      </c>
      <c r="Q6431">
        <v>744401.33</v>
      </c>
      <c r="R6431">
        <v>559578.71</v>
      </c>
      <c r="S6431">
        <v>366984.18</v>
      </c>
      <c r="T6431">
        <v>199540.2164</v>
      </c>
      <c r="U6431">
        <v>1590</v>
      </c>
      <c r="V6431">
        <v>4249</v>
      </c>
      <c r="W6431">
        <v>11288</v>
      </c>
      <c r="X6431">
        <v>699160.64</v>
      </c>
      <c r="Y6431">
        <v>558299.28</v>
      </c>
      <c r="Z6431">
        <v>521350.6</v>
      </c>
      <c r="AA6431">
        <v>165866.69680000001</v>
      </c>
      <c r="AB6431">
        <v>1487</v>
      </c>
      <c r="AC6431">
        <v>1578</v>
      </c>
      <c r="AD6431">
        <v>902</v>
      </c>
      <c r="AE6431">
        <v>1552</v>
      </c>
      <c r="AF6431">
        <v>1487</v>
      </c>
      <c r="AG6431">
        <v>1578</v>
      </c>
      <c r="AH6431">
        <v>902</v>
      </c>
      <c r="AI6431">
        <v>1552</v>
      </c>
      <c r="AJ6431">
        <v>1487</v>
      </c>
      <c r="AK6431">
        <v>1578</v>
      </c>
      <c r="AL6431">
        <v>902</v>
      </c>
      <c r="AM6431">
        <v>1552</v>
      </c>
    </row>
    <row r="6432" spans="1:39" x14ac:dyDescent="0.15">
      <c r="A6432" t="s">
        <v>56</v>
      </c>
      <c r="B6432">
        <v>30</v>
      </c>
      <c r="C6432">
        <v>2</v>
      </c>
      <c r="D6432">
        <v>2</v>
      </c>
      <c r="E6432" t="s">
        <v>29</v>
      </c>
      <c r="F6432" t="s">
        <v>206</v>
      </c>
      <c r="G6432">
        <v>9811</v>
      </c>
      <c r="H6432">
        <v>50595</v>
      </c>
      <c r="I6432">
        <v>159533</v>
      </c>
      <c r="J6432">
        <v>9725262.1899999995</v>
      </c>
      <c r="K6432">
        <v>7171519.2300000004</v>
      </c>
      <c r="L6432">
        <v>5881008.6500000004</v>
      </c>
      <c r="M6432">
        <v>2484598.5819000001</v>
      </c>
      <c r="N6432">
        <v>9811</v>
      </c>
      <c r="O6432">
        <v>21881</v>
      </c>
      <c r="P6432">
        <v>75435</v>
      </c>
      <c r="Q6432">
        <v>4540763.21</v>
      </c>
      <c r="R6432">
        <v>3264556.95</v>
      </c>
      <c r="S6432">
        <v>2248544.17</v>
      </c>
      <c r="T6432">
        <v>1242489.7579999999</v>
      </c>
      <c r="U6432">
        <v>9811</v>
      </c>
      <c r="V6432">
        <v>28714</v>
      </c>
      <c r="W6432">
        <v>84098</v>
      </c>
      <c r="X6432">
        <v>5184498.9800000004</v>
      </c>
      <c r="Y6432">
        <v>3906962.28</v>
      </c>
      <c r="Z6432">
        <v>3632464.48</v>
      </c>
      <c r="AA6432">
        <v>1242108.8239</v>
      </c>
      <c r="AB6432">
        <v>9361</v>
      </c>
      <c r="AC6432">
        <v>9525</v>
      </c>
      <c r="AD6432">
        <v>5746</v>
      </c>
      <c r="AE6432">
        <v>9586</v>
      </c>
      <c r="AF6432">
        <v>9361</v>
      </c>
      <c r="AG6432">
        <v>9525</v>
      </c>
      <c r="AH6432">
        <v>5746</v>
      </c>
      <c r="AI6432">
        <v>9586</v>
      </c>
      <c r="AJ6432">
        <v>9361</v>
      </c>
      <c r="AK6432">
        <v>9525</v>
      </c>
      <c r="AL6432">
        <v>5746</v>
      </c>
      <c r="AM6432">
        <v>9586</v>
      </c>
    </row>
    <row r="6433" spans="1:39" x14ac:dyDescent="0.15">
      <c r="A6433" t="s">
        <v>56</v>
      </c>
      <c r="B6433">
        <v>30</v>
      </c>
      <c r="C6433">
        <v>2</v>
      </c>
      <c r="D6433">
        <v>2</v>
      </c>
      <c r="E6433" t="s">
        <v>31</v>
      </c>
      <c r="F6433" t="s">
        <v>206</v>
      </c>
      <c r="G6433">
        <v>38</v>
      </c>
      <c r="H6433">
        <v>204</v>
      </c>
      <c r="I6433">
        <v>650</v>
      </c>
      <c r="J6433">
        <v>38919.81</v>
      </c>
      <c r="K6433">
        <v>29704.27</v>
      </c>
      <c r="L6433">
        <v>24687.69</v>
      </c>
      <c r="M6433">
        <v>9724.3729999999996</v>
      </c>
      <c r="N6433">
        <v>38</v>
      </c>
      <c r="O6433">
        <v>98</v>
      </c>
      <c r="P6433">
        <v>332</v>
      </c>
      <c r="Q6433">
        <v>19240.46</v>
      </c>
      <c r="R6433">
        <v>14407.46</v>
      </c>
      <c r="S6433">
        <v>10207.41</v>
      </c>
      <c r="T6433">
        <v>5162.4504999999999</v>
      </c>
      <c r="U6433">
        <v>38</v>
      </c>
      <c r="V6433">
        <v>106</v>
      </c>
      <c r="W6433">
        <v>318</v>
      </c>
      <c r="X6433">
        <v>19679.349999999999</v>
      </c>
      <c r="Y6433">
        <v>15296.81</v>
      </c>
      <c r="Z6433">
        <v>14480.28</v>
      </c>
      <c r="AA6433">
        <v>4561.9224999999997</v>
      </c>
      <c r="AB6433">
        <v>35</v>
      </c>
      <c r="AC6433">
        <v>37</v>
      </c>
      <c r="AD6433">
        <v>19</v>
      </c>
      <c r="AE6433">
        <v>38</v>
      </c>
      <c r="AF6433">
        <v>35</v>
      </c>
      <c r="AG6433">
        <v>37</v>
      </c>
      <c r="AH6433">
        <v>19</v>
      </c>
      <c r="AI6433">
        <v>38</v>
      </c>
      <c r="AJ6433">
        <v>35</v>
      </c>
      <c r="AK6433">
        <v>37</v>
      </c>
      <c r="AL6433">
        <v>19</v>
      </c>
      <c r="AM6433">
        <v>38</v>
      </c>
    </row>
    <row r="6434" spans="1:39" x14ac:dyDescent="0.15">
      <c r="A6434" t="s">
        <v>56</v>
      </c>
      <c r="B6434">
        <v>30</v>
      </c>
      <c r="C6434">
        <v>2</v>
      </c>
      <c r="D6434">
        <v>2</v>
      </c>
      <c r="E6434" t="s">
        <v>32</v>
      </c>
      <c r="F6434" t="s">
        <v>206</v>
      </c>
      <c r="G6434">
        <v>4296</v>
      </c>
      <c r="H6434">
        <v>25418</v>
      </c>
      <c r="I6434">
        <v>77237</v>
      </c>
      <c r="J6434">
        <v>4677870.29</v>
      </c>
      <c r="K6434">
        <v>3387299.3</v>
      </c>
      <c r="L6434">
        <v>2913499.29</v>
      </c>
      <c r="M6434">
        <v>1177826.777</v>
      </c>
      <c r="N6434">
        <v>4296</v>
      </c>
      <c r="O6434">
        <v>10094</v>
      </c>
      <c r="P6434">
        <v>31026</v>
      </c>
      <c r="Q6434">
        <v>1818767.68</v>
      </c>
      <c r="R6434">
        <v>1287994.1499999999</v>
      </c>
      <c r="S6434">
        <v>930939.11</v>
      </c>
      <c r="T6434">
        <v>499992.21389999997</v>
      </c>
      <c r="U6434">
        <v>4296</v>
      </c>
      <c r="V6434">
        <v>15324</v>
      </c>
      <c r="W6434">
        <v>46211</v>
      </c>
      <c r="X6434">
        <v>2859102.61</v>
      </c>
      <c r="Y6434">
        <v>2099305.15</v>
      </c>
      <c r="Z6434">
        <v>1982560.18</v>
      </c>
      <c r="AA6434">
        <v>677834.56310000003</v>
      </c>
      <c r="AB6434">
        <v>4158</v>
      </c>
      <c r="AC6434">
        <v>4203</v>
      </c>
      <c r="AD6434">
        <v>2847</v>
      </c>
      <c r="AE6434">
        <v>4086</v>
      </c>
      <c r="AF6434">
        <v>4158</v>
      </c>
      <c r="AG6434">
        <v>4203</v>
      </c>
      <c r="AH6434">
        <v>2847</v>
      </c>
      <c r="AI6434">
        <v>4086</v>
      </c>
      <c r="AJ6434">
        <v>4158</v>
      </c>
      <c r="AK6434">
        <v>4203</v>
      </c>
      <c r="AL6434">
        <v>2847</v>
      </c>
      <c r="AM6434">
        <v>4086</v>
      </c>
    </row>
    <row r="6435" spans="1:39" x14ac:dyDescent="0.15">
      <c r="A6435" t="s">
        <v>56</v>
      </c>
      <c r="B6435">
        <v>70</v>
      </c>
      <c r="C6435">
        <v>1</v>
      </c>
      <c r="D6435">
        <v>0</v>
      </c>
      <c r="E6435" t="s">
        <v>28</v>
      </c>
      <c r="F6435" t="s">
        <v>206</v>
      </c>
      <c r="G6435">
        <v>113912</v>
      </c>
      <c r="H6435">
        <v>178339</v>
      </c>
      <c r="I6435">
        <v>487550</v>
      </c>
      <c r="J6435">
        <v>30361349.600000001</v>
      </c>
      <c r="K6435">
        <v>23082391.190000001</v>
      </c>
      <c r="L6435">
        <v>19808126.460000001</v>
      </c>
      <c r="M6435">
        <v>7826657.9655999998</v>
      </c>
      <c r="N6435">
        <v>54590</v>
      </c>
      <c r="O6435">
        <v>82118</v>
      </c>
      <c r="P6435">
        <v>241772</v>
      </c>
      <c r="Q6435">
        <v>15127753.1</v>
      </c>
      <c r="R6435">
        <v>11191876.369999999</v>
      </c>
      <c r="S6435">
        <v>8567372.6999999993</v>
      </c>
      <c r="T6435">
        <v>4134390.7094999999</v>
      </c>
      <c r="U6435">
        <v>59322</v>
      </c>
      <c r="V6435">
        <v>96221</v>
      </c>
      <c r="W6435">
        <v>245778</v>
      </c>
      <c r="X6435">
        <v>15233596.5</v>
      </c>
      <c r="Y6435">
        <v>11890514.82</v>
      </c>
      <c r="Z6435">
        <v>11240753.76</v>
      </c>
      <c r="AA6435">
        <v>3692267.2560999999</v>
      </c>
      <c r="AB6435">
        <v>112136</v>
      </c>
      <c r="AC6435">
        <v>98475</v>
      </c>
      <c r="AD6435">
        <v>70079</v>
      </c>
      <c r="AE6435">
        <v>61253</v>
      </c>
      <c r="AF6435">
        <v>53783</v>
      </c>
      <c r="AG6435">
        <v>52008</v>
      </c>
      <c r="AH6435">
        <v>37768</v>
      </c>
      <c r="AI6435">
        <v>30819</v>
      </c>
      <c r="AJ6435">
        <v>58353</v>
      </c>
      <c r="AK6435">
        <v>46467</v>
      </c>
      <c r="AL6435">
        <v>32311</v>
      </c>
      <c r="AM6435">
        <v>30434</v>
      </c>
    </row>
    <row r="6436" spans="1:39" x14ac:dyDescent="0.15">
      <c r="A6436" t="s">
        <v>56</v>
      </c>
      <c r="B6436">
        <v>70</v>
      </c>
      <c r="C6436">
        <v>1</v>
      </c>
      <c r="D6436">
        <v>0</v>
      </c>
      <c r="E6436" t="s">
        <v>30</v>
      </c>
      <c r="F6436" t="s">
        <v>206</v>
      </c>
      <c r="G6436">
        <v>158</v>
      </c>
      <c r="H6436">
        <v>260</v>
      </c>
      <c r="I6436">
        <v>727</v>
      </c>
      <c r="J6436">
        <v>43773.17</v>
      </c>
      <c r="K6436">
        <v>33162.519999999997</v>
      </c>
      <c r="L6436">
        <v>27872.82</v>
      </c>
      <c r="M6436">
        <v>10941.8228</v>
      </c>
      <c r="N6436">
        <v>83</v>
      </c>
      <c r="O6436">
        <v>127</v>
      </c>
      <c r="P6436">
        <v>389</v>
      </c>
      <c r="Q6436">
        <v>24063.360000000001</v>
      </c>
      <c r="R6436">
        <v>18140.240000000002</v>
      </c>
      <c r="S6436">
        <v>13982.63</v>
      </c>
      <c r="T6436">
        <v>6317.9603999999999</v>
      </c>
      <c r="U6436">
        <v>75</v>
      </c>
      <c r="V6436">
        <v>133</v>
      </c>
      <c r="W6436">
        <v>338</v>
      </c>
      <c r="X6436">
        <v>19709.810000000001</v>
      </c>
      <c r="Y6436">
        <v>15022.28</v>
      </c>
      <c r="Z6436">
        <v>13890.19</v>
      </c>
      <c r="AA6436">
        <v>4623.8624</v>
      </c>
      <c r="AB6436">
        <v>157</v>
      </c>
      <c r="AC6436">
        <v>131</v>
      </c>
      <c r="AD6436">
        <v>85</v>
      </c>
      <c r="AE6436">
        <v>115</v>
      </c>
      <c r="AF6436">
        <v>82</v>
      </c>
      <c r="AG6436">
        <v>72</v>
      </c>
      <c r="AH6436">
        <v>48</v>
      </c>
      <c r="AI6436">
        <v>59</v>
      </c>
      <c r="AJ6436">
        <v>75</v>
      </c>
      <c r="AK6436">
        <v>59</v>
      </c>
      <c r="AL6436">
        <v>37</v>
      </c>
      <c r="AM6436">
        <v>56</v>
      </c>
    </row>
    <row r="6437" spans="1:39" x14ac:dyDescent="0.15">
      <c r="A6437" t="s">
        <v>56</v>
      </c>
      <c r="B6437">
        <v>70</v>
      </c>
      <c r="C6437">
        <v>1</v>
      </c>
      <c r="D6437">
        <v>0</v>
      </c>
      <c r="E6437" t="s">
        <v>29</v>
      </c>
      <c r="F6437" t="s">
        <v>206</v>
      </c>
      <c r="G6437">
        <v>1009</v>
      </c>
      <c r="H6437">
        <v>1758</v>
      </c>
      <c r="I6437">
        <v>5226</v>
      </c>
      <c r="J6437">
        <v>313386.45</v>
      </c>
      <c r="K6437">
        <v>221512.6</v>
      </c>
      <c r="L6437">
        <v>192948.17</v>
      </c>
      <c r="M6437">
        <v>90037.678100000005</v>
      </c>
      <c r="N6437">
        <v>587</v>
      </c>
      <c r="O6437">
        <v>1020</v>
      </c>
      <c r="P6437">
        <v>3153</v>
      </c>
      <c r="Q6437">
        <v>187588.11</v>
      </c>
      <c r="R6437">
        <v>131064.47</v>
      </c>
      <c r="S6437">
        <v>108676.54</v>
      </c>
      <c r="T6437">
        <v>59306.476799999997</v>
      </c>
      <c r="U6437">
        <v>422</v>
      </c>
      <c r="V6437">
        <v>738</v>
      </c>
      <c r="W6437">
        <v>2073</v>
      </c>
      <c r="X6437">
        <v>125798.34</v>
      </c>
      <c r="Y6437">
        <v>90448.13</v>
      </c>
      <c r="Z6437">
        <v>84271.63</v>
      </c>
      <c r="AA6437">
        <v>30731.201300000001</v>
      </c>
      <c r="AB6437">
        <v>999</v>
      </c>
      <c r="AC6437">
        <v>823</v>
      </c>
      <c r="AD6437">
        <v>651</v>
      </c>
      <c r="AE6437">
        <v>582</v>
      </c>
      <c r="AF6437">
        <v>581</v>
      </c>
      <c r="AG6437">
        <v>563</v>
      </c>
      <c r="AH6437">
        <v>464</v>
      </c>
      <c r="AI6437">
        <v>374</v>
      </c>
      <c r="AJ6437">
        <v>418</v>
      </c>
      <c r="AK6437">
        <v>260</v>
      </c>
      <c r="AL6437">
        <v>187</v>
      </c>
      <c r="AM6437">
        <v>208</v>
      </c>
    </row>
    <row r="6438" spans="1:39" x14ac:dyDescent="0.15">
      <c r="A6438" t="s">
        <v>56</v>
      </c>
      <c r="B6438">
        <v>70</v>
      </c>
      <c r="C6438">
        <v>1</v>
      </c>
      <c r="D6438">
        <v>0</v>
      </c>
      <c r="E6438" t="s">
        <v>32</v>
      </c>
      <c r="F6438" t="s">
        <v>206</v>
      </c>
      <c r="G6438">
        <v>16190</v>
      </c>
      <c r="H6438">
        <v>30812</v>
      </c>
      <c r="I6438">
        <v>86635</v>
      </c>
      <c r="J6438">
        <v>5374428.5700000003</v>
      </c>
      <c r="K6438">
        <v>3755171.04</v>
      </c>
      <c r="L6438">
        <v>3527324.4</v>
      </c>
      <c r="M6438">
        <v>1326063.8432</v>
      </c>
      <c r="N6438">
        <v>2065</v>
      </c>
      <c r="O6438">
        <v>3858</v>
      </c>
      <c r="P6438">
        <v>10253</v>
      </c>
      <c r="Q6438">
        <v>671351.71</v>
      </c>
      <c r="R6438">
        <v>472413.84</v>
      </c>
      <c r="S6438">
        <v>369807.48</v>
      </c>
      <c r="T6438">
        <v>177131.79629999999</v>
      </c>
      <c r="U6438">
        <v>14125</v>
      </c>
      <c r="V6438">
        <v>26954</v>
      </c>
      <c r="W6438">
        <v>76382</v>
      </c>
      <c r="X6438">
        <v>4703076.8600000003</v>
      </c>
      <c r="Y6438">
        <v>3282757.2</v>
      </c>
      <c r="Z6438">
        <v>3157516.92</v>
      </c>
      <c r="AA6438">
        <v>1148932.0469</v>
      </c>
      <c r="AB6438">
        <v>16054</v>
      </c>
      <c r="AC6438">
        <v>13379</v>
      </c>
      <c r="AD6438">
        <v>10193</v>
      </c>
      <c r="AE6438">
        <v>11585</v>
      </c>
      <c r="AF6438">
        <v>2037</v>
      </c>
      <c r="AG6438">
        <v>1533</v>
      </c>
      <c r="AH6438">
        <v>1230</v>
      </c>
      <c r="AI6438">
        <v>1833</v>
      </c>
      <c r="AJ6438">
        <v>14017</v>
      </c>
      <c r="AK6438">
        <v>11846</v>
      </c>
      <c r="AL6438">
        <v>8963</v>
      </c>
      <c r="AM6438">
        <v>9752</v>
      </c>
    </row>
    <row r="6439" spans="1:39" x14ac:dyDescent="0.15">
      <c r="A6439" t="s">
        <v>56</v>
      </c>
      <c r="B6439">
        <v>70</v>
      </c>
      <c r="C6439">
        <v>1</v>
      </c>
      <c r="D6439">
        <v>1</v>
      </c>
      <c r="E6439" t="s">
        <v>28</v>
      </c>
      <c r="F6439" t="s">
        <v>206</v>
      </c>
      <c r="G6439">
        <v>114440</v>
      </c>
      <c r="H6439">
        <v>250795</v>
      </c>
      <c r="I6439">
        <v>589252</v>
      </c>
      <c r="J6439">
        <v>33943668.5</v>
      </c>
      <c r="K6439">
        <v>26513920.609999999</v>
      </c>
      <c r="L6439">
        <v>23520674.43</v>
      </c>
      <c r="M6439">
        <v>8891497.5793999992</v>
      </c>
      <c r="N6439">
        <v>53441</v>
      </c>
      <c r="O6439">
        <v>109827</v>
      </c>
      <c r="P6439">
        <v>289994</v>
      </c>
      <c r="Q6439">
        <v>16390474.16</v>
      </c>
      <c r="R6439">
        <v>12520620.01</v>
      </c>
      <c r="S6439">
        <v>10158766.73</v>
      </c>
      <c r="T6439">
        <v>4601318.2049000002</v>
      </c>
      <c r="U6439">
        <v>60999</v>
      </c>
      <c r="V6439">
        <v>140968</v>
      </c>
      <c r="W6439">
        <v>299258</v>
      </c>
      <c r="X6439">
        <v>17553194.34</v>
      </c>
      <c r="Y6439">
        <v>13993300.6</v>
      </c>
      <c r="Z6439">
        <v>13361907.699999999</v>
      </c>
      <c r="AA6439">
        <v>4290179.3744999999</v>
      </c>
      <c r="AB6439">
        <v>110973</v>
      </c>
      <c r="AC6439">
        <v>108263</v>
      </c>
      <c r="AD6439">
        <v>56350</v>
      </c>
      <c r="AE6439">
        <v>99833</v>
      </c>
      <c r="AF6439">
        <v>51881</v>
      </c>
      <c r="AG6439">
        <v>51720</v>
      </c>
      <c r="AH6439">
        <v>30883</v>
      </c>
      <c r="AI6439">
        <v>47498</v>
      </c>
      <c r="AJ6439">
        <v>59092</v>
      </c>
      <c r="AK6439">
        <v>56543</v>
      </c>
      <c r="AL6439">
        <v>25467</v>
      </c>
      <c r="AM6439">
        <v>52335</v>
      </c>
    </row>
    <row r="6440" spans="1:39" x14ac:dyDescent="0.15">
      <c r="A6440" t="s">
        <v>56</v>
      </c>
      <c r="B6440">
        <v>70</v>
      </c>
      <c r="C6440">
        <v>1</v>
      </c>
      <c r="D6440">
        <v>1</v>
      </c>
      <c r="E6440" t="s">
        <v>30</v>
      </c>
      <c r="F6440" t="s">
        <v>206</v>
      </c>
      <c r="G6440">
        <v>10314</v>
      </c>
      <c r="H6440">
        <v>23290</v>
      </c>
      <c r="I6440">
        <v>52989</v>
      </c>
      <c r="J6440">
        <v>3080008.79</v>
      </c>
      <c r="K6440">
        <v>2417279.87</v>
      </c>
      <c r="L6440">
        <v>2119178.9300000002</v>
      </c>
      <c r="M6440">
        <v>795532.43339999998</v>
      </c>
      <c r="N6440">
        <v>4299</v>
      </c>
      <c r="O6440">
        <v>8954</v>
      </c>
      <c r="P6440">
        <v>22810</v>
      </c>
      <c r="Q6440">
        <v>1325234.1499999999</v>
      </c>
      <c r="R6440">
        <v>1020550.26</v>
      </c>
      <c r="S6440">
        <v>793943</v>
      </c>
      <c r="T6440">
        <v>366311.5465</v>
      </c>
      <c r="U6440">
        <v>6015</v>
      </c>
      <c r="V6440">
        <v>14336</v>
      </c>
      <c r="W6440">
        <v>30179</v>
      </c>
      <c r="X6440">
        <v>1754774.64</v>
      </c>
      <c r="Y6440">
        <v>1396729.61</v>
      </c>
      <c r="Z6440">
        <v>1325235.93</v>
      </c>
      <c r="AA6440">
        <v>429220.88689999998</v>
      </c>
      <c r="AB6440">
        <v>9748</v>
      </c>
      <c r="AC6440">
        <v>9951</v>
      </c>
      <c r="AD6440">
        <v>4247</v>
      </c>
      <c r="AE6440">
        <v>10014</v>
      </c>
      <c r="AF6440">
        <v>4073</v>
      </c>
      <c r="AG6440">
        <v>4179</v>
      </c>
      <c r="AH6440">
        <v>2173</v>
      </c>
      <c r="AI6440">
        <v>4204</v>
      </c>
      <c r="AJ6440">
        <v>5675</v>
      </c>
      <c r="AK6440">
        <v>5772</v>
      </c>
      <c r="AL6440">
        <v>2074</v>
      </c>
      <c r="AM6440">
        <v>5810</v>
      </c>
    </row>
    <row r="6441" spans="1:39" x14ac:dyDescent="0.15">
      <c r="A6441" t="s">
        <v>56</v>
      </c>
      <c r="B6441">
        <v>70</v>
      </c>
      <c r="C6441">
        <v>1</v>
      </c>
      <c r="D6441">
        <v>1</v>
      </c>
      <c r="E6441" t="s">
        <v>29</v>
      </c>
      <c r="F6441" t="s">
        <v>206</v>
      </c>
      <c r="G6441">
        <v>89494</v>
      </c>
      <c r="H6441">
        <v>220549</v>
      </c>
      <c r="I6441">
        <v>507856</v>
      </c>
      <c r="J6441">
        <v>29226854.239999998</v>
      </c>
      <c r="K6441">
        <v>21819445.23</v>
      </c>
      <c r="L6441">
        <v>19882573.850000001</v>
      </c>
      <c r="M6441">
        <v>7553242.0345000001</v>
      </c>
      <c r="N6441">
        <v>27745</v>
      </c>
      <c r="O6441">
        <v>61090</v>
      </c>
      <c r="P6441">
        <v>162327</v>
      </c>
      <c r="Q6441">
        <v>9134311.2899999991</v>
      </c>
      <c r="R6441">
        <v>6709290.0099999998</v>
      </c>
      <c r="S6441">
        <v>5463732.2400000002</v>
      </c>
      <c r="T6441">
        <v>2597287.3081</v>
      </c>
      <c r="U6441">
        <v>61749</v>
      </c>
      <c r="V6441">
        <v>159459</v>
      </c>
      <c r="W6441">
        <v>345529</v>
      </c>
      <c r="X6441">
        <v>20092542.949999999</v>
      </c>
      <c r="Y6441">
        <v>15110155.220000001</v>
      </c>
      <c r="Z6441">
        <v>14418841.609999999</v>
      </c>
      <c r="AA6441">
        <v>4955954.7264</v>
      </c>
      <c r="AB6441">
        <v>86510</v>
      </c>
      <c r="AC6441">
        <v>84786</v>
      </c>
      <c r="AD6441">
        <v>41957</v>
      </c>
      <c r="AE6441">
        <v>86079</v>
      </c>
      <c r="AF6441">
        <v>26836</v>
      </c>
      <c r="AG6441">
        <v>26209</v>
      </c>
      <c r="AH6441">
        <v>15857</v>
      </c>
      <c r="AI6441">
        <v>26752</v>
      </c>
      <c r="AJ6441">
        <v>59674</v>
      </c>
      <c r="AK6441">
        <v>58577</v>
      </c>
      <c r="AL6441">
        <v>26100</v>
      </c>
      <c r="AM6441">
        <v>59327</v>
      </c>
    </row>
    <row r="6442" spans="1:39" x14ac:dyDescent="0.15">
      <c r="A6442" t="s">
        <v>56</v>
      </c>
      <c r="B6442">
        <v>70</v>
      </c>
      <c r="C6442">
        <v>1</v>
      </c>
      <c r="D6442">
        <v>1</v>
      </c>
      <c r="E6442" t="s">
        <v>31</v>
      </c>
      <c r="F6442" t="s">
        <v>206</v>
      </c>
      <c r="G6442">
        <v>241</v>
      </c>
      <c r="H6442">
        <v>754</v>
      </c>
      <c r="I6442">
        <v>1533</v>
      </c>
      <c r="J6442">
        <v>86634.14</v>
      </c>
      <c r="K6442">
        <v>66253.350000000006</v>
      </c>
      <c r="L6442">
        <v>59138.11</v>
      </c>
      <c r="M6442">
        <v>22726.207600000002</v>
      </c>
      <c r="N6442">
        <v>66</v>
      </c>
      <c r="O6442">
        <v>205</v>
      </c>
      <c r="P6442">
        <v>442</v>
      </c>
      <c r="Q6442">
        <v>24772.6</v>
      </c>
      <c r="R6442">
        <v>18339.41</v>
      </c>
      <c r="S6442">
        <v>14451.63</v>
      </c>
      <c r="T6442">
        <v>6995.0798999999997</v>
      </c>
      <c r="U6442">
        <v>175</v>
      </c>
      <c r="V6442">
        <v>549</v>
      </c>
      <c r="W6442">
        <v>1091</v>
      </c>
      <c r="X6442">
        <v>61861.54</v>
      </c>
      <c r="Y6442">
        <v>47913.94</v>
      </c>
      <c r="Z6442">
        <v>44686.48</v>
      </c>
      <c r="AA6442">
        <v>15731.127699999999</v>
      </c>
      <c r="AB6442">
        <v>229</v>
      </c>
      <c r="AC6442">
        <v>230</v>
      </c>
      <c r="AD6442">
        <v>109</v>
      </c>
      <c r="AE6442">
        <v>231</v>
      </c>
      <c r="AF6442">
        <v>65</v>
      </c>
      <c r="AG6442">
        <v>64</v>
      </c>
      <c r="AH6442">
        <v>37</v>
      </c>
      <c r="AI6442">
        <v>64</v>
      </c>
      <c r="AJ6442">
        <v>164</v>
      </c>
      <c r="AK6442">
        <v>166</v>
      </c>
      <c r="AL6442">
        <v>72</v>
      </c>
      <c r="AM6442">
        <v>167</v>
      </c>
    </row>
    <row r="6443" spans="1:39" x14ac:dyDescent="0.15">
      <c r="A6443" t="s">
        <v>56</v>
      </c>
      <c r="B6443">
        <v>70</v>
      </c>
      <c r="C6443">
        <v>1</v>
      </c>
      <c r="D6443">
        <v>1</v>
      </c>
      <c r="E6443" t="s">
        <v>32</v>
      </c>
      <c r="F6443" t="s">
        <v>206</v>
      </c>
      <c r="G6443">
        <v>6569</v>
      </c>
      <c r="H6443">
        <v>16505</v>
      </c>
      <c r="I6443">
        <v>38405</v>
      </c>
      <c r="J6443">
        <v>2306113.4500000002</v>
      </c>
      <c r="K6443">
        <v>1679638.91</v>
      </c>
      <c r="L6443">
        <v>1576259.97</v>
      </c>
      <c r="M6443">
        <v>568447.27370000002</v>
      </c>
      <c r="N6443">
        <v>777</v>
      </c>
      <c r="O6443">
        <v>1707</v>
      </c>
      <c r="P6443">
        <v>4110</v>
      </c>
      <c r="Q6443">
        <v>254525.04</v>
      </c>
      <c r="R6443">
        <v>193760.54</v>
      </c>
      <c r="S6443">
        <v>150156.17000000001</v>
      </c>
      <c r="T6443">
        <v>65582.698300000004</v>
      </c>
      <c r="U6443">
        <v>5792</v>
      </c>
      <c r="V6443">
        <v>14798</v>
      </c>
      <c r="W6443">
        <v>34295</v>
      </c>
      <c r="X6443">
        <v>2051588.41</v>
      </c>
      <c r="Y6443">
        <v>1485878.37</v>
      </c>
      <c r="Z6443">
        <v>1426103.8</v>
      </c>
      <c r="AA6443">
        <v>502864.57539999997</v>
      </c>
      <c r="AB6443">
        <v>6422</v>
      </c>
      <c r="AC6443">
        <v>6088</v>
      </c>
      <c r="AD6443">
        <v>3100</v>
      </c>
      <c r="AE6443">
        <v>5848</v>
      </c>
      <c r="AF6443">
        <v>756</v>
      </c>
      <c r="AG6443">
        <v>641</v>
      </c>
      <c r="AH6443">
        <v>360</v>
      </c>
      <c r="AI6443">
        <v>756</v>
      </c>
      <c r="AJ6443">
        <v>5666</v>
      </c>
      <c r="AK6443">
        <v>5447</v>
      </c>
      <c r="AL6443">
        <v>2740</v>
      </c>
      <c r="AM6443">
        <v>5092</v>
      </c>
    </row>
    <row r="6444" spans="1:39" x14ac:dyDescent="0.15">
      <c r="A6444" t="s">
        <v>56</v>
      </c>
      <c r="B6444">
        <v>70</v>
      </c>
      <c r="C6444">
        <v>1</v>
      </c>
      <c r="D6444">
        <v>2</v>
      </c>
      <c r="E6444" t="s">
        <v>28</v>
      </c>
      <c r="F6444" t="s">
        <v>206</v>
      </c>
      <c r="G6444">
        <v>137420</v>
      </c>
      <c r="H6444">
        <v>225663</v>
      </c>
      <c r="I6444">
        <v>603771</v>
      </c>
      <c r="J6444">
        <v>36869504.280000001</v>
      </c>
      <c r="K6444">
        <v>28453755.460000001</v>
      </c>
      <c r="L6444">
        <v>24866546.960000001</v>
      </c>
      <c r="M6444">
        <v>9411409.9014999997</v>
      </c>
      <c r="N6444">
        <v>60917</v>
      </c>
      <c r="O6444">
        <v>94407</v>
      </c>
      <c r="P6444">
        <v>277882</v>
      </c>
      <c r="Q6444">
        <v>17001483.690000001</v>
      </c>
      <c r="R6444">
        <v>12785024.630000001</v>
      </c>
      <c r="S6444">
        <v>9929144.3699999992</v>
      </c>
      <c r="T6444">
        <v>4610500.6688000001</v>
      </c>
      <c r="U6444">
        <v>76503</v>
      </c>
      <c r="V6444">
        <v>131256</v>
      </c>
      <c r="W6444">
        <v>325889</v>
      </c>
      <c r="X6444">
        <v>19868020.59</v>
      </c>
      <c r="Y6444">
        <v>15668730.83</v>
      </c>
      <c r="Z6444">
        <v>14937402.59</v>
      </c>
      <c r="AA6444">
        <v>4800909.2326999996</v>
      </c>
      <c r="AB6444">
        <v>131948</v>
      </c>
      <c r="AC6444">
        <v>124718</v>
      </c>
      <c r="AD6444">
        <v>54702</v>
      </c>
      <c r="AE6444">
        <v>114070</v>
      </c>
      <c r="AF6444">
        <v>58358</v>
      </c>
      <c r="AG6444">
        <v>58490</v>
      </c>
      <c r="AH6444">
        <v>29763</v>
      </c>
      <c r="AI6444">
        <v>53478</v>
      </c>
      <c r="AJ6444">
        <v>73590</v>
      </c>
      <c r="AK6444">
        <v>66228</v>
      </c>
      <c r="AL6444">
        <v>24939</v>
      </c>
      <c r="AM6444">
        <v>60592</v>
      </c>
    </row>
    <row r="6445" spans="1:39" x14ac:dyDescent="0.15">
      <c r="A6445" t="s">
        <v>56</v>
      </c>
      <c r="B6445">
        <v>70</v>
      </c>
      <c r="C6445">
        <v>1</v>
      </c>
      <c r="D6445">
        <v>2</v>
      </c>
      <c r="E6445" t="s">
        <v>30</v>
      </c>
      <c r="F6445" t="s">
        <v>206</v>
      </c>
      <c r="G6445">
        <v>15002</v>
      </c>
      <c r="H6445">
        <v>24790</v>
      </c>
      <c r="I6445">
        <v>66277</v>
      </c>
      <c r="J6445">
        <v>4038327.34</v>
      </c>
      <c r="K6445">
        <v>3118536.36</v>
      </c>
      <c r="L6445">
        <v>2715337.26</v>
      </c>
      <c r="M6445">
        <v>1029866.5569</v>
      </c>
      <c r="N6445">
        <v>6241</v>
      </c>
      <c r="O6445">
        <v>9733</v>
      </c>
      <c r="P6445">
        <v>28425</v>
      </c>
      <c r="Q6445">
        <v>1745344.79</v>
      </c>
      <c r="R6445">
        <v>1312010.3600000001</v>
      </c>
      <c r="S6445">
        <v>1000301.56</v>
      </c>
      <c r="T6445">
        <v>476481.26160000003</v>
      </c>
      <c r="U6445">
        <v>8761</v>
      </c>
      <c r="V6445">
        <v>15057</v>
      </c>
      <c r="W6445">
        <v>37852</v>
      </c>
      <c r="X6445">
        <v>2292982.5499999998</v>
      </c>
      <c r="Y6445">
        <v>1806526</v>
      </c>
      <c r="Z6445">
        <v>1715035.7</v>
      </c>
      <c r="AA6445">
        <v>553385.2953</v>
      </c>
      <c r="AB6445">
        <v>14054</v>
      </c>
      <c r="AC6445">
        <v>13874</v>
      </c>
      <c r="AD6445">
        <v>5421</v>
      </c>
      <c r="AE6445">
        <v>14596</v>
      </c>
      <c r="AF6445">
        <v>5863</v>
      </c>
      <c r="AG6445">
        <v>6004</v>
      </c>
      <c r="AH6445">
        <v>2897</v>
      </c>
      <c r="AI6445">
        <v>6107</v>
      </c>
      <c r="AJ6445">
        <v>8191</v>
      </c>
      <c r="AK6445">
        <v>7870</v>
      </c>
      <c r="AL6445">
        <v>2524</v>
      </c>
      <c r="AM6445">
        <v>8489</v>
      </c>
    </row>
    <row r="6446" spans="1:39" x14ac:dyDescent="0.15">
      <c r="A6446" t="s">
        <v>56</v>
      </c>
      <c r="B6446">
        <v>70</v>
      </c>
      <c r="C6446">
        <v>1</v>
      </c>
      <c r="D6446">
        <v>2</v>
      </c>
      <c r="E6446" t="s">
        <v>29</v>
      </c>
      <c r="F6446" t="s">
        <v>206</v>
      </c>
      <c r="G6446">
        <v>55962</v>
      </c>
      <c r="H6446">
        <v>99054</v>
      </c>
      <c r="I6446">
        <v>269870</v>
      </c>
      <c r="J6446">
        <v>16380357.73</v>
      </c>
      <c r="K6446">
        <v>12095597.58</v>
      </c>
      <c r="L6446">
        <v>10833084.449999999</v>
      </c>
      <c r="M6446">
        <v>4167131.9490999999</v>
      </c>
      <c r="N6446">
        <v>19175</v>
      </c>
      <c r="O6446">
        <v>30478</v>
      </c>
      <c r="P6446">
        <v>92353</v>
      </c>
      <c r="Q6446">
        <v>5632965.1600000001</v>
      </c>
      <c r="R6446">
        <v>4102928.67</v>
      </c>
      <c r="S6446">
        <v>3211009.31</v>
      </c>
      <c r="T6446">
        <v>1549656.7001</v>
      </c>
      <c r="U6446">
        <v>36787</v>
      </c>
      <c r="V6446">
        <v>68576</v>
      </c>
      <c r="W6446">
        <v>177517</v>
      </c>
      <c r="X6446">
        <v>10747392.57</v>
      </c>
      <c r="Y6446">
        <v>7992668.9100000001</v>
      </c>
      <c r="Z6446">
        <v>7622075.1399999997</v>
      </c>
      <c r="AA6446">
        <v>2617475.2489999998</v>
      </c>
      <c r="AB6446">
        <v>53662</v>
      </c>
      <c r="AC6446">
        <v>52254</v>
      </c>
      <c r="AD6446">
        <v>21659</v>
      </c>
      <c r="AE6446">
        <v>53676</v>
      </c>
      <c r="AF6446">
        <v>18455</v>
      </c>
      <c r="AG6446">
        <v>18071</v>
      </c>
      <c r="AH6446">
        <v>9369</v>
      </c>
      <c r="AI6446">
        <v>18477</v>
      </c>
      <c r="AJ6446">
        <v>35207</v>
      </c>
      <c r="AK6446">
        <v>34183</v>
      </c>
      <c r="AL6446">
        <v>12290</v>
      </c>
      <c r="AM6446">
        <v>35199</v>
      </c>
    </row>
    <row r="6447" spans="1:39" x14ac:dyDescent="0.15">
      <c r="A6447" t="s">
        <v>56</v>
      </c>
      <c r="B6447">
        <v>70</v>
      </c>
      <c r="C6447">
        <v>1</v>
      </c>
      <c r="D6447">
        <v>2</v>
      </c>
      <c r="E6447" t="s">
        <v>31</v>
      </c>
      <c r="F6447" t="s">
        <v>206</v>
      </c>
      <c r="G6447">
        <v>43</v>
      </c>
      <c r="H6447">
        <v>117</v>
      </c>
      <c r="I6447">
        <v>255</v>
      </c>
      <c r="J6447">
        <v>14228.04</v>
      </c>
      <c r="K6447">
        <v>10967.67</v>
      </c>
      <c r="L6447">
        <v>9482.0300000000007</v>
      </c>
      <c r="M6447">
        <v>3766.3588</v>
      </c>
      <c r="N6447">
        <v>15</v>
      </c>
      <c r="O6447">
        <v>36</v>
      </c>
      <c r="P6447">
        <v>94</v>
      </c>
      <c r="Q6447">
        <v>5230.54</v>
      </c>
      <c r="R6447">
        <v>4019.02</v>
      </c>
      <c r="S6447">
        <v>2868.17</v>
      </c>
      <c r="T6447">
        <v>1505.3655000000001</v>
      </c>
      <c r="U6447">
        <v>28</v>
      </c>
      <c r="V6447">
        <v>81</v>
      </c>
      <c r="W6447">
        <v>161</v>
      </c>
      <c r="X6447">
        <v>8997.5</v>
      </c>
      <c r="Y6447">
        <v>6948.65</v>
      </c>
      <c r="Z6447">
        <v>6613.86</v>
      </c>
      <c r="AA6447">
        <v>2260.9933000000001</v>
      </c>
      <c r="AB6447">
        <v>41</v>
      </c>
      <c r="AC6447">
        <v>41</v>
      </c>
      <c r="AD6447">
        <v>13</v>
      </c>
      <c r="AE6447">
        <v>42</v>
      </c>
      <c r="AF6447">
        <v>13</v>
      </c>
      <c r="AG6447">
        <v>14</v>
      </c>
      <c r="AH6447">
        <v>6</v>
      </c>
      <c r="AI6447">
        <v>14</v>
      </c>
      <c r="AJ6447">
        <v>28</v>
      </c>
      <c r="AK6447">
        <v>27</v>
      </c>
      <c r="AL6447">
        <v>7</v>
      </c>
      <c r="AM6447">
        <v>28</v>
      </c>
    </row>
    <row r="6448" spans="1:39" x14ac:dyDescent="0.15">
      <c r="A6448" t="s">
        <v>56</v>
      </c>
      <c r="B6448">
        <v>70</v>
      </c>
      <c r="C6448">
        <v>1</v>
      </c>
      <c r="D6448">
        <v>2</v>
      </c>
      <c r="E6448" t="s">
        <v>32</v>
      </c>
      <c r="F6448" t="s">
        <v>206</v>
      </c>
      <c r="G6448">
        <v>10305</v>
      </c>
      <c r="H6448">
        <v>20504</v>
      </c>
      <c r="I6448">
        <v>55560</v>
      </c>
      <c r="J6448">
        <v>3425283.94</v>
      </c>
      <c r="K6448">
        <v>2422902.8199999998</v>
      </c>
      <c r="L6448">
        <v>2262166.86</v>
      </c>
      <c r="M6448">
        <v>841761.55160000001</v>
      </c>
      <c r="N6448">
        <v>1396</v>
      </c>
      <c r="O6448">
        <v>2496</v>
      </c>
      <c r="P6448">
        <v>6690</v>
      </c>
      <c r="Q6448">
        <v>442314.49</v>
      </c>
      <c r="R6448">
        <v>317064.69</v>
      </c>
      <c r="S6448">
        <v>238772.74</v>
      </c>
      <c r="T6448">
        <v>113463.7813</v>
      </c>
      <c r="U6448">
        <v>8909</v>
      </c>
      <c r="V6448">
        <v>18008</v>
      </c>
      <c r="W6448">
        <v>48870</v>
      </c>
      <c r="X6448">
        <v>2982969.45</v>
      </c>
      <c r="Y6448">
        <v>2105838.13</v>
      </c>
      <c r="Z6448">
        <v>2023394.12</v>
      </c>
      <c r="AA6448">
        <v>728297.77029999997</v>
      </c>
      <c r="AB6448">
        <v>10009</v>
      </c>
      <c r="AC6448">
        <v>9248</v>
      </c>
      <c r="AD6448">
        <v>4333</v>
      </c>
      <c r="AE6448">
        <v>8862</v>
      </c>
      <c r="AF6448">
        <v>1358</v>
      </c>
      <c r="AG6448">
        <v>1101</v>
      </c>
      <c r="AH6448">
        <v>554</v>
      </c>
      <c r="AI6448">
        <v>1345</v>
      </c>
      <c r="AJ6448">
        <v>8651</v>
      </c>
      <c r="AK6448">
        <v>8147</v>
      </c>
      <c r="AL6448">
        <v>3779</v>
      </c>
      <c r="AM6448">
        <v>7517</v>
      </c>
    </row>
    <row r="6449" spans="1:39" x14ac:dyDescent="0.15">
      <c r="A6449" t="s">
        <v>56</v>
      </c>
      <c r="B6449">
        <v>70</v>
      </c>
      <c r="C6449">
        <v>2</v>
      </c>
      <c r="D6449">
        <v>0</v>
      </c>
      <c r="E6449" t="s">
        <v>28</v>
      </c>
      <c r="F6449" t="s">
        <v>206</v>
      </c>
      <c r="G6449">
        <v>15549</v>
      </c>
      <c r="H6449">
        <v>43348</v>
      </c>
      <c r="I6449">
        <v>94658</v>
      </c>
      <c r="J6449">
        <v>5377398.6900000004</v>
      </c>
      <c r="K6449">
        <v>3896900.8</v>
      </c>
      <c r="L6449">
        <v>3147662.49</v>
      </c>
      <c r="M6449">
        <v>1469342.7897000001</v>
      </c>
      <c r="N6449">
        <v>15549</v>
      </c>
      <c r="O6449">
        <v>20772</v>
      </c>
      <c r="P6449">
        <v>52557</v>
      </c>
      <c r="Q6449">
        <v>2918111.43</v>
      </c>
      <c r="R6449">
        <v>2032986.89</v>
      </c>
      <c r="S6449">
        <v>1371837.22</v>
      </c>
      <c r="T6449">
        <v>844415.91619999998</v>
      </c>
      <c r="U6449">
        <v>15549</v>
      </c>
      <c r="V6449">
        <v>22576</v>
      </c>
      <c r="W6449">
        <v>42101</v>
      </c>
      <c r="X6449">
        <v>2459287.2599999998</v>
      </c>
      <c r="Y6449">
        <v>1863913.91</v>
      </c>
      <c r="Z6449">
        <v>1775825.27</v>
      </c>
      <c r="AA6449">
        <v>624926.87349999999</v>
      </c>
      <c r="AB6449">
        <v>15381</v>
      </c>
      <c r="AC6449">
        <v>15321</v>
      </c>
      <c r="AD6449">
        <v>11846</v>
      </c>
      <c r="AE6449">
        <v>11514</v>
      </c>
      <c r="AF6449">
        <v>15381</v>
      </c>
      <c r="AG6449">
        <v>15321</v>
      </c>
      <c r="AH6449">
        <v>11846</v>
      </c>
      <c r="AI6449">
        <v>11514</v>
      </c>
      <c r="AJ6449">
        <v>15381</v>
      </c>
      <c r="AK6449">
        <v>15321</v>
      </c>
      <c r="AL6449">
        <v>11846</v>
      </c>
      <c r="AM6449">
        <v>11514</v>
      </c>
    </row>
    <row r="6450" spans="1:39" x14ac:dyDescent="0.15">
      <c r="A6450" t="s">
        <v>56</v>
      </c>
      <c r="B6450">
        <v>70</v>
      </c>
      <c r="C6450">
        <v>2</v>
      </c>
      <c r="D6450">
        <v>0</v>
      </c>
      <c r="E6450" t="s">
        <v>30</v>
      </c>
      <c r="F6450" t="s">
        <v>206</v>
      </c>
      <c r="G6450">
        <v>17</v>
      </c>
      <c r="H6450">
        <v>48</v>
      </c>
      <c r="I6450">
        <v>111</v>
      </c>
      <c r="J6450">
        <v>6077.49</v>
      </c>
      <c r="K6450">
        <v>4167.08</v>
      </c>
      <c r="L6450">
        <v>3701.75</v>
      </c>
      <c r="M6450">
        <v>1672.9228000000001</v>
      </c>
      <c r="N6450">
        <v>17</v>
      </c>
      <c r="O6450">
        <v>23</v>
      </c>
      <c r="P6450">
        <v>58</v>
      </c>
      <c r="Q6450">
        <v>3251.71</v>
      </c>
      <c r="R6450">
        <v>2162.7600000000002</v>
      </c>
      <c r="S6450">
        <v>1794.03</v>
      </c>
      <c r="T6450">
        <v>956.78279999999995</v>
      </c>
      <c r="U6450">
        <v>17</v>
      </c>
      <c r="V6450">
        <v>25</v>
      </c>
      <c r="W6450">
        <v>53</v>
      </c>
      <c r="X6450">
        <v>2825.78</v>
      </c>
      <c r="Y6450">
        <v>2004.32</v>
      </c>
      <c r="Z6450">
        <v>1907.72</v>
      </c>
      <c r="AA6450">
        <v>716.14</v>
      </c>
      <c r="AB6450">
        <v>16</v>
      </c>
      <c r="AC6450">
        <v>17</v>
      </c>
      <c r="AD6450">
        <v>15</v>
      </c>
      <c r="AE6450">
        <v>12</v>
      </c>
      <c r="AF6450">
        <v>16</v>
      </c>
      <c r="AG6450">
        <v>17</v>
      </c>
      <c r="AH6450">
        <v>15</v>
      </c>
      <c r="AI6450">
        <v>12</v>
      </c>
      <c r="AJ6450">
        <v>16</v>
      </c>
      <c r="AK6450">
        <v>17</v>
      </c>
      <c r="AL6450">
        <v>15</v>
      </c>
      <c r="AM6450">
        <v>12</v>
      </c>
    </row>
    <row r="6451" spans="1:39" x14ac:dyDescent="0.15">
      <c r="A6451" t="s">
        <v>56</v>
      </c>
      <c r="B6451">
        <v>70</v>
      </c>
      <c r="C6451">
        <v>2</v>
      </c>
      <c r="D6451">
        <v>0</v>
      </c>
      <c r="E6451" t="s">
        <v>29</v>
      </c>
      <c r="F6451" t="s">
        <v>206</v>
      </c>
      <c r="G6451">
        <v>159</v>
      </c>
      <c r="H6451">
        <v>454</v>
      </c>
      <c r="I6451">
        <v>1080</v>
      </c>
      <c r="J6451">
        <v>61423.39</v>
      </c>
      <c r="K6451">
        <v>42487.56</v>
      </c>
      <c r="L6451">
        <v>35158.300000000003</v>
      </c>
      <c r="M6451">
        <v>17653.9467</v>
      </c>
      <c r="N6451">
        <v>159</v>
      </c>
      <c r="O6451">
        <v>230</v>
      </c>
      <c r="P6451">
        <v>607</v>
      </c>
      <c r="Q6451">
        <v>34286.46</v>
      </c>
      <c r="R6451">
        <v>22959.96</v>
      </c>
      <c r="S6451">
        <v>17062.61</v>
      </c>
      <c r="T6451">
        <v>10793.0933</v>
      </c>
      <c r="U6451">
        <v>159</v>
      </c>
      <c r="V6451">
        <v>224</v>
      </c>
      <c r="W6451">
        <v>473</v>
      </c>
      <c r="X6451">
        <v>27136.93</v>
      </c>
      <c r="Y6451">
        <v>19527.599999999999</v>
      </c>
      <c r="Z6451">
        <v>18095.689999999999</v>
      </c>
      <c r="AA6451">
        <v>6860.8534</v>
      </c>
      <c r="AB6451">
        <v>158</v>
      </c>
      <c r="AC6451">
        <v>155</v>
      </c>
      <c r="AD6451">
        <v>119</v>
      </c>
      <c r="AE6451">
        <v>133</v>
      </c>
      <c r="AF6451">
        <v>158</v>
      </c>
      <c r="AG6451">
        <v>155</v>
      </c>
      <c r="AH6451">
        <v>119</v>
      </c>
      <c r="AI6451">
        <v>133</v>
      </c>
      <c r="AJ6451">
        <v>158</v>
      </c>
      <c r="AK6451">
        <v>155</v>
      </c>
      <c r="AL6451">
        <v>119</v>
      </c>
      <c r="AM6451">
        <v>133</v>
      </c>
    </row>
    <row r="6452" spans="1:39" x14ac:dyDescent="0.15">
      <c r="A6452" t="s">
        <v>56</v>
      </c>
      <c r="B6452">
        <v>70</v>
      </c>
      <c r="C6452">
        <v>2</v>
      </c>
      <c r="D6452">
        <v>0</v>
      </c>
      <c r="E6452" t="s">
        <v>31</v>
      </c>
      <c r="F6452" t="s">
        <v>206</v>
      </c>
      <c r="G6452">
        <v>2</v>
      </c>
      <c r="H6452">
        <v>4</v>
      </c>
      <c r="I6452">
        <v>7</v>
      </c>
      <c r="J6452">
        <v>535.97</v>
      </c>
      <c r="K6452">
        <v>365.13</v>
      </c>
      <c r="L6452">
        <v>308.33</v>
      </c>
      <c r="M6452">
        <v>153.75839999999999</v>
      </c>
      <c r="N6452">
        <v>2</v>
      </c>
      <c r="O6452">
        <v>2</v>
      </c>
      <c r="P6452">
        <v>3</v>
      </c>
      <c r="Q6452">
        <v>287.99</v>
      </c>
      <c r="R6452">
        <v>174.65</v>
      </c>
      <c r="S6452">
        <v>117.85</v>
      </c>
      <c r="T6452">
        <v>93.308400000000006</v>
      </c>
      <c r="U6452">
        <v>2</v>
      </c>
      <c r="V6452">
        <v>2</v>
      </c>
      <c r="W6452">
        <v>4</v>
      </c>
      <c r="X6452">
        <v>247.98</v>
      </c>
      <c r="Y6452">
        <v>190.48</v>
      </c>
      <c r="Z6452">
        <v>190.48</v>
      </c>
      <c r="AA6452">
        <v>60.45</v>
      </c>
      <c r="AB6452">
        <v>2</v>
      </c>
      <c r="AC6452">
        <v>2</v>
      </c>
      <c r="AD6452">
        <v>0</v>
      </c>
      <c r="AE6452">
        <v>2</v>
      </c>
      <c r="AF6452">
        <v>2</v>
      </c>
      <c r="AG6452">
        <v>2</v>
      </c>
      <c r="AH6452">
        <v>0</v>
      </c>
      <c r="AI6452">
        <v>2</v>
      </c>
      <c r="AJ6452">
        <v>2</v>
      </c>
      <c r="AK6452">
        <v>2</v>
      </c>
      <c r="AL6452">
        <v>0</v>
      </c>
      <c r="AM6452">
        <v>2</v>
      </c>
    </row>
    <row r="6453" spans="1:39" x14ac:dyDescent="0.15">
      <c r="A6453" t="s">
        <v>56</v>
      </c>
      <c r="B6453">
        <v>70</v>
      </c>
      <c r="C6453">
        <v>2</v>
      </c>
      <c r="D6453">
        <v>0</v>
      </c>
      <c r="E6453" t="s">
        <v>32</v>
      </c>
      <c r="F6453" t="s">
        <v>206</v>
      </c>
      <c r="G6453">
        <v>2999</v>
      </c>
      <c r="H6453">
        <v>9588</v>
      </c>
      <c r="I6453">
        <v>21740</v>
      </c>
      <c r="J6453">
        <v>1240522.1000000001</v>
      </c>
      <c r="K6453">
        <v>845618.95</v>
      </c>
      <c r="L6453">
        <v>735954.21</v>
      </c>
      <c r="M6453">
        <v>331982.45970000001</v>
      </c>
      <c r="N6453">
        <v>2999</v>
      </c>
      <c r="O6453">
        <v>4209</v>
      </c>
      <c r="P6453">
        <v>9858</v>
      </c>
      <c r="Q6453">
        <v>537993.64</v>
      </c>
      <c r="R6453">
        <v>359709.72</v>
      </c>
      <c r="S6453">
        <v>267442.61</v>
      </c>
      <c r="T6453">
        <v>156637.63099999999</v>
      </c>
      <c r="U6453">
        <v>2999</v>
      </c>
      <c r="V6453">
        <v>5379</v>
      </c>
      <c r="W6453">
        <v>11882</v>
      </c>
      <c r="X6453">
        <v>702528.46</v>
      </c>
      <c r="Y6453">
        <v>485909.23</v>
      </c>
      <c r="Z6453">
        <v>468511.6</v>
      </c>
      <c r="AA6453">
        <v>175344.82870000001</v>
      </c>
      <c r="AB6453">
        <v>2971</v>
      </c>
      <c r="AC6453">
        <v>2907</v>
      </c>
      <c r="AD6453">
        <v>2382</v>
      </c>
      <c r="AE6453">
        <v>2563</v>
      </c>
      <c r="AF6453">
        <v>2971</v>
      </c>
      <c r="AG6453">
        <v>2907</v>
      </c>
      <c r="AH6453">
        <v>2382</v>
      </c>
      <c r="AI6453">
        <v>2563</v>
      </c>
      <c r="AJ6453">
        <v>2971</v>
      </c>
      <c r="AK6453">
        <v>2907</v>
      </c>
      <c r="AL6453">
        <v>2382</v>
      </c>
      <c r="AM6453">
        <v>2563</v>
      </c>
    </row>
    <row r="6454" spans="1:39" x14ac:dyDescent="0.15">
      <c r="A6454" t="s">
        <v>56</v>
      </c>
      <c r="B6454">
        <v>70</v>
      </c>
      <c r="C6454">
        <v>2</v>
      </c>
      <c r="D6454">
        <v>1</v>
      </c>
      <c r="E6454" t="s">
        <v>28</v>
      </c>
      <c r="F6454" t="s">
        <v>206</v>
      </c>
      <c r="G6454">
        <v>29250</v>
      </c>
      <c r="H6454">
        <v>94845</v>
      </c>
      <c r="I6454">
        <v>193833</v>
      </c>
      <c r="J6454">
        <v>10449825.859999999</v>
      </c>
      <c r="K6454">
        <v>7874194.1600000001</v>
      </c>
      <c r="L6454">
        <v>6712606.8099999996</v>
      </c>
      <c r="M6454">
        <v>2885671.8376000002</v>
      </c>
      <c r="N6454">
        <v>29250</v>
      </c>
      <c r="O6454">
        <v>44430</v>
      </c>
      <c r="P6454">
        <v>104131</v>
      </c>
      <c r="Q6454">
        <v>5463354.1399999997</v>
      </c>
      <c r="R6454">
        <v>3961185.46</v>
      </c>
      <c r="S6454">
        <v>2953405.35</v>
      </c>
      <c r="T6454">
        <v>1617114.4798999999</v>
      </c>
      <c r="U6454">
        <v>29250</v>
      </c>
      <c r="V6454">
        <v>50415</v>
      </c>
      <c r="W6454">
        <v>89702</v>
      </c>
      <c r="X6454">
        <v>4986471.72</v>
      </c>
      <c r="Y6454">
        <v>3913008.7</v>
      </c>
      <c r="Z6454">
        <v>3759201.46</v>
      </c>
      <c r="AA6454">
        <v>1268557.3577000001</v>
      </c>
      <c r="AB6454">
        <v>28390</v>
      </c>
      <c r="AC6454">
        <v>28947</v>
      </c>
      <c r="AD6454">
        <v>18214</v>
      </c>
      <c r="AE6454">
        <v>27384</v>
      </c>
      <c r="AF6454">
        <v>28390</v>
      </c>
      <c r="AG6454">
        <v>28947</v>
      </c>
      <c r="AH6454">
        <v>18214</v>
      </c>
      <c r="AI6454">
        <v>27384</v>
      </c>
      <c r="AJ6454">
        <v>28390</v>
      </c>
      <c r="AK6454">
        <v>28947</v>
      </c>
      <c r="AL6454">
        <v>18214</v>
      </c>
      <c r="AM6454">
        <v>27384</v>
      </c>
    </row>
    <row r="6455" spans="1:39" x14ac:dyDescent="0.15">
      <c r="A6455" t="s">
        <v>56</v>
      </c>
      <c r="B6455">
        <v>70</v>
      </c>
      <c r="C6455">
        <v>2</v>
      </c>
      <c r="D6455">
        <v>1</v>
      </c>
      <c r="E6455" t="s">
        <v>30</v>
      </c>
      <c r="F6455" t="s">
        <v>206</v>
      </c>
      <c r="G6455">
        <v>2833</v>
      </c>
      <c r="H6455">
        <v>9477</v>
      </c>
      <c r="I6455">
        <v>18862</v>
      </c>
      <c r="J6455">
        <v>1022037.94</v>
      </c>
      <c r="K6455">
        <v>774380.15</v>
      </c>
      <c r="L6455">
        <v>648976.76</v>
      </c>
      <c r="M6455">
        <v>281626.94760000001</v>
      </c>
      <c r="N6455">
        <v>2833</v>
      </c>
      <c r="O6455">
        <v>4381</v>
      </c>
      <c r="P6455">
        <v>9934</v>
      </c>
      <c r="Q6455">
        <v>525139.43000000005</v>
      </c>
      <c r="R6455">
        <v>386852.06</v>
      </c>
      <c r="S6455">
        <v>281318.64</v>
      </c>
      <c r="T6455">
        <v>154791.9926</v>
      </c>
      <c r="U6455">
        <v>2833</v>
      </c>
      <c r="V6455">
        <v>5096</v>
      </c>
      <c r="W6455">
        <v>8928</v>
      </c>
      <c r="X6455">
        <v>496898.51</v>
      </c>
      <c r="Y6455">
        <v>387528.09</v>
      </c>
      <c r="Z6455">
        <v>367658.12</v>
      </c>
      <c r="AA6455">
        <v>126834.955</v>
      </c>
      <c r="AB6455">
        <v>2679</v>
      </c>
      <c r="AC6455">
        <v>2810</v>
      </c>
      <c r="AD6455">
        <v>1582</v>
      </c>
      <c r="AE6455">
        <v>2758</v>
      </c>
      <c r="AF6455">
        <v>2679</v>
      </c>
      <c r="AG6455">
        <v>2810</v>
      </c>
      <c r="AH6455">
        <v>1582</v>
      </c>
      <c r="AI6455">
        <v>2758</v>
      </c>
      <c r="AJ6455">
        <v>2679</v>
      </c>
      <c r="AK6455">
        <v>2810</v>
      </c>
      <c r="AL6455">
        <v>1582</v>
      </c>
      <c r="AM6455">
        <v>2758</v>
      </c>
    </row>
    <row r="6456" spans="1:39" x14ac:dyDescent="0.15">
      <c r="A6456" t="s">
        <v>56</v>
      </c>
      <c r="B6456">
        <v>70</v>
      </c>
      <c r="C6456">
        <v>2</v>
      </c>
      <c r="D6456">
        <v>1</v>
      </c>
      <c r="E6456" t="s">
        <v>29</v>
      </c>
      <c r="F6456" t="s">
        <v>206</v>
      </c>
      <c r="G6456">
        <v>29395</v>
      </c>
      <c r="H6456">
        <v>102605</v>
      </c>
      <c r="I6456">
        <v>212566</v>
      </c>
      <c r="J6456">
        <v>11466307.109999999</v>
      </c>
      <c r="K6456">
        <v>8243412.0099999998</v>
      </c>
      <c r="L6456">
        <v>7059981.1699999999</v>
      </c>
      <c r="M6456">
        <v>3169560.6708999998</v>
      </c>
      <c r="N6456">
        <v>29395</v>
      </c>
      <c r="O6456">
        <v>46089</v>
      </c>
      <c r="P6456">
        <v>106670</v>
      </c>
      <c r="Q6456">
        <v>5603473.3700000001</v>
      </c>
      <c r="R6456">
        <v>3904361.18</v>
      </c>
      <c r="S6456">
        <v>2904400.89</v>
      </c>
      <c r="T6456">
        <v>1671818.0286999999</v>
      </c>
      <c r="U6456">
        <v>29395</v>
      </c>
      <c r="V6456">
        <v>56516</v>
      </c>
      <c r="W6456">
        <v>105896</v>
      </c>
      <c r="X6456">
        <v>5862833.7400000002</v>
      </c>
      <c r="Y6456">
        <v>4339050.83</v>
      </c>
      <c r="Z6456">
        <v>4155580.28</v>
      </c>
      <c r="AA6456">
        <v>1497742.6421999999</v>
      </c>
      <c r="AB6456">
        <v>28378</v>
      </c>
      <c r="AC6456">
        <v>28516</v>
      </c>
      <c r="AD6456">
        <v>18102</v>
      </c>
      <c r="AE6456">
        <v>28627</v>
      </c>
      <c r="AF6456">
        <v>28378</v>
      </c>
      <c r="AG6456">
        <v>28516</v>
      </c>
      <c r="AH6456">
        <v>18102</v>
      </c>
      <c r="AI6456">
        <v>28627</v>
      </c>
      <c r="AJ6456">
        <v>28378</v>
      </c>
      <c r="AK6456">
        <v>28516</v>
      </c>
      <c r="AL6456">
        <v>18102</v>
      </c>
      <c r="AM6456">
        <v>28627</v>
      </c>
    </row>
    <row r="6457" spans="1:39" x14ac:dyDescent="0.15">
      <c r="A6457" t="s">
        <v>56</v>
      </c>
      <c r="B6457">
        <v>70</v>
      </c>
      <c r="C6457">
        <v>2</v>
      </c>
      <c r="D6457">
        <v>1</v>
      </c>
      <c r="E6457" t="s">
        <v>31</v>
      </c>
      <c r="F6457" t="s">
        <v>206</v>
      </c>
      <c r="G6457">
        <v>129</v>
      </c>
      <c r="H6457">
        <v>454</v>
      </c>
      <c r="I6457">
        <v>936</v>
      </c>
      <c r="J6457">
        <v>50892.05</v>
      </c>
      <c r="K6457">
        <v>36187.47</v>
      </c>
      <c r="L6457">
        <v>30203.18</v>
      </c>
      <c r="M6457">
        <v>14372.6291</v>
      </c>
      <c r="N6457">
        <v>129</v>
      </c>
      <c r="O6457">
        <v>213</v>
      </c>
      <c r="P6457">
        <v>531</v>
      </c>
      <c r="Q6457">
        <v>26999.54</v>
      </c>
      <c r="R6457">
        <v>18349.580000000002</v>
      </c>
      <c r="S6457">
        <v>12957.05</v>
      </c>
      <c r="T6457">
        <v>8432.4953000000005</v>
      </c>
      <c r="U6457">
        <v>129</v>
      </c>
      <c r="V6457">
        <v>241</v>
      </c>
      <c r="W6457">
        <v>405</v>
      </c>
      <c r="X6457">
        <v>23892.51</v>
      </c>
      <c r="Y6457">
        <v>17837.89</v>
      </c>
      <c r="Z6457">
        <v>17246.13</v>
      </c>
      <c r="AA6457">
        <v>5940.1337999999996</v>
      </c>
      <c r="AB6457">
        <v>120</v>
      </c>
      <c r="AC6457">
        <v>125</v>
      </c>
      <c r="AD6457">
        <v>67</v>
      </c>
      <c r="AE6457">
        <v>122</v>
      </c>
      <c r="AF6457">
        <v>120</v>
      </c>
      <c r="AG6457">
        <v>125</v>
      </c>
      <c r="AH6457">
        <v>67</v>
      </c>
      <c r="AI6457">
        <v>122</v>
      </c>
      <c r="AJ6457">
        <v>120</v>
      </c>
      <c r="AK6457">
        <v>125</v>
      </c>
      <c r="AL6457">
        <v>67</v>
      </c>
      <c r="AM6457">
        <v>122</v>
      </c>
    </row>
    <row r="6458" spans="1:39" x14ac:dyDescent="0.15">
      <c r="A6458" t="s">
        <v>56</v>
      </c>
      <c r="B6458">
        <v>70</v>
      </c>
      <c r="C6458">
        <v>2</v>
      </c>
      <c r="D6458">
        <v>1</v>
      </c>
      <c r="E6458" t="s">
        <v>32</v>
      </c>
      <c r="F6458" t="s">
        <v>206</v>
      </c>
      <c r="G6458">
        <v>2278</v>
      </c>
      <c r="H6458">
        <v>8211</v>
      </c>
      <c r="I6458">
        <v>17201</v>
      </c>
      <c r="J6458">
        <v>944839.09</v>
      </c>
      <c r="K6458">
        <v>669140.72</v>
      </c>
      <c r="L6458">
        <v>586773.68999999994</v>
      </c>
      <c r="M6458">
        <v>255446.73009999999</v>
      </c>
      <c r="N6458">
        <v>2278</v>
      </c>
      <c r="O6458">
        <v>3554</v>
      </c>
      <c r="P6458">
        <v>7732</v>
      </c>
      <c r="Q6458">
        <v>400093.16</v>
      </c>
      <c r="R6458">
        <v>279102.18</v>
      </c>
      <c r="S6458">
        <v>210652.57</v>
      </c>
      <c r="T6458">
        <v>118824.2487</v>
      </c>
      <c r="U6458">
        <v>2278</v>
      </c>
      <c r="V6458">
        <v>4657</v>
      </c>
      <c r="W6458">
        <v>9469</v>
      </c>
      <c r="X6458">
        <v>544745.93000000005</v>
      </c>
      <c r="Y6458">
        <v>390038.54</v>
      </c>
      <c r="Z6458">
        <v>376121.12</v>
      </c>
      <c r="AA6458">
        <v>136622.48139999999</v>
      </c>
      <c r="AB6458">
        <v>2223</v>
      </c>
      <c r="AC6458">
        <v>2217</v>
      </c>
      <c r="AD6458">
        <v>1472</v>
      </c>
      <c r="AE6458">
        <v>2151</v>
      </c>
      <c r="AF6458">
        <v>2223</v>
      </c>
      <c r="AG6458">
        <v>2217</v>
      </c>
      <c r="AH6458">
        <v>1472</v>
      </c>
      <c r="AI6458">
        <v>2151</v>
      </c>
      <c r="AJ6458">
        <v>2223</v>
      </c>
      <c r="AK6458">
        <v>2217</v>
      </c>
      <c r="AL6458">
        <v>1472</v>
      </c>
      <c r="AM6458">
        <v>2151</v>
      </c>
    </row>
    <row r="6459" spans="1:39" x14ac:dyDescent="0.15">
      <c r="A6459" t="s">
        <v>56</v>
      </c>
      <c r="B6459">
        <v>70</v>
      </c>
      <c r="C6459">
        <v>2</v>
      </c>
      <c r="D6459">
        <v>2</v>
      </c>
      <c r="E6459" t="s">
        <v>28</v>
      </c>
      <c r="F6459" t="s">
        <v>206</v>
      </c>
      <c r="G6459">
        <v>20608</v>
      </c>
      <c r="H6459">
        <v>57515</v>
      </c>
      <c r="I6459">
        <v>123335</v>
      </c>
      <c r="J6459">
        <v>6993064.6100000003</v>
      </c>
      <c r="K6459">
        <v>5196866.1100000003</v>
      </c>
      <c r="L6459">
        <v>4281318.1900000004</v>
      </c>
      <c r="M6459">
        <v>1876365.4064</v>
      </c>
      <c r="N6459">
        <v>20608</v>
      </c>
      <c r="O6459">
        <v>27168</v>
      </c>
      <c r="P6459">
        <v>66311</v>
      </c>
      <c r="Q6459">
        <v>3713735.67</v>
      </c>
      <c r="R6459">
        <v>2665836.9900000002</v>
      </c>
      <c r="S6459">
        <v>1857876.28</v>
      </c>
      <c r="T6459">
        <v>1051458.7816000001</v>
      </c>
      <c r="U6459">
        <v>20608</v>
      </c>
      <c r="V6459">
        <v>30347</v>
      </c>
      <c r="W6459">
        <v>57024</v>
      </c>
      <c r="X6459">
        <v>3279328.94</v>
      </c>
      <c r="Y6459">
        <v>2531029.12</v>
      </c>
      <c r="Z6459">
        <v>2423441.91</v>
      </c>
      <c r="AA6459">
        <v>824906.62479999999</v>
      </c>
      <c r="AB6459">
        <v>19833</v>
      </c>
      <c r="AC6459">
        <v>20330</v>
      </c>
      <c r="AD6459">
        <v>11475</v>
      </c>
      <c r="AE6459">
        <v>18793</v>
      </c>
      <c r="AF6459">
        <v>19833</v>
      </c>
      <c r="AG6459">
        <v>20330</v>
      </c>
      <c r="AH6459">
        <v>11475</v>
      </c>
      <c r="AI6459">
        <v>18793</v>
      </c>
      <c r="AJ6459">
        <v>19833</v>
      </c>
      <c r="AK6459">
        <v>20330</v>
      </c>
      <c r="AL6459">
        <v>11475</v>
      </c>
      <c r="AM6459">
        <v>18793</v>
      </c>
    </row>
    <row r="6460" spans="1:39" x14ac:dyDescent="0.15">
      <c r="A6460" t="s">
        <v>56</v>
      </c>
      <c r="B6460">
        <v>70</v>
      </c>
      <c r="C6460">
        <v>2</v>
      </c>
      <c r="D6460">
        <v>2</v>
      </c>
      <c r="E6460" t="s">
        <v>30</v>
      </c>
      <c r="F6460" t="s">
        <v>206</v>
      </c>
      <c r="G6460">
        <v>2364</v>
      </c>
      <c r="H6460">
        <v>6543</v>
      </c>
      <c r="I6460">
        <v>14072</v>
      </c>
      <c r="J6460">
        <v>800450.45</v>
      </c>
      <c r="K6460">
        <v>595511.5</v>
      </c>
      <c r="L6460">
        <v>479094.77</v>
      </c>
      <c r="M6460">
        <v>214351.39139999999</v>
      </c>
      <c r="N6460">
        <v>2364</v>
      </c>
      <c r="O6460">
        <v>3057</v>
      </c>
      <c r="P6460">
        <v>7546</v>
      </c>
      <c r="Q6460">
        <v>427572.44</v>
      </c>
      <c r="R6460">
        <v>307653.53999999998</v>
      </c>
      <c r="S6460">
        <v>204329.59</v>
      </c>
      <c r="T6460">
        <v>120195.6468</v>
      </c>
      <c r="U6460">
        <v>2364</v>
      </c>
      <c r="V6460">
        <v>3486</v>
      </c>
      <c r="W6460">
        <v>6526</v>
      </c>
      <c r="X6460">
        <v>372878.01</v>
      </c>
      <c r="Y6460">
        <v>287857.96000000002</v>
      </c>
      <c r="Z6460">
        <v>274765.18</v>
      </c>
      <c r="AA6460">
        <v>94155.744600000005</v>
      </c>
      <c r="AB6460">
        <v>2236</v>
      </c>
      <c r="AC6460">
        <v>2339</v>
      </c>
      <c r="AD6460">
        <v>1196</v>
      </c>
      <c r="AE6460">
        <v>2319</v>
      </c>
      <c r="AF6460">
        <v>2236</v>
      </c>
      <c r="AG6460">
        <v>2339</v>
      </c>
      <c r="AH6460">
        <v>1196</v>
      </c>
      <c r="AI6460">
        <v>2319</v>
      </c>
      <c r="AJ6460">
        <v>2236</v>
      </c>
      <c r="AK6460">
        <v>2339</v>
      </c>
      <c r="AL6460">
        <v>1196</v>
      </c>
      <c r="AM6460">
        <v>2319</v>
      </c>
    </row>
    <row r="6461" spans="1:39" x14ac:dyDescent="0.15">
      <c r="A6461" t="s">
        <v>56</v>
      </c>
      <c r="B6461">
        <v>70</v>
      </c>
      <c r="C6461">
        <v>2</v>
      </c>
      <c r="D6461">
        <v>2</v>
      </c>
      <c r="E6461" t="s">
        <v>29</v>
      </c>
      <c r="F6461" t="s">
        <v>206</v>
      </c>
      <c r="G6461">
        <v>10284</v>
      </c>
      <c r="H6461">
        <v>29749</v>
      </c>
      <c r="I6461">
        <v>66050</v>
      </c>
      <c r="J6461">
        <v>3733015.11</v>
      </c>
      <c r="K6461">
        <v>2663219.0099999998</v>
      </c>
      <c r="L6461">
        <v>2211341.38</v>
      </c>
      <c r="M6461">
        <v>1007761.4855</v>
      </c>
      <c r="N6461">
        <v>10284</v>
      </c>
      <c r="O6461">
        <v>13738</v>
      </c>
      <c r="P6461">
        <v>33892</v>
      </c>
      <c r="Q6461">
        <v>1887660.8</v>
      </c>
      <c r="R6461">
        <v>1307899.6599999999</v>
      </c>
      <c r="S6461">
        <v>912064.81</v>
      </c>
      <c r="T6461">
        <v>541351.16680000001</v>
      </c>
      <c r="U6461">
        <v>10284</v>
      </c>
      <c r="V6461">
        <v>16011</v>
      </c>
      <c r="W6461">
        <v>32158</v>
      </c>
      <c r="X6461">
        <v>1845354.31</v>
      </c>
      <c r="Y6461">
        <v>1355319.35</v>
      </c>
      <c r="Z6461">
        <v>1299276.57</v>
      </c>
      <c r="AA6461">
        <v>466410.3187</v>
      </c>
      <c r="AB6461">
        <v>9824</v>
      </c>
      <c r="AC6461">
        <v>9969</v>
      </c>
      <c r="AD6461">
        <v>5555</v>
      </c>
      <c r="AE6461">
        <v>10013</v>
      </c>
      <c r="AF6461">
        <v>9824</v>
      </c>
      <c r="AG6461">
        <v>9969</v>
      </c>
      <c r="AH6461">
        <v>5555</v>
      </c>
      <c r="AI6461">
        <v>10013</v>
      </c>
      <c r="AJ6461">
        <v>9824</v>
      </c>
      <c r="AK6461">
        <v>9969</v>
      </c>
      <c r="AL6461">
        <v>5555</v>
      </c>
      <c r="AM6461">
        <v>10013</v>
      </c>
    </row>
    <row r="6462" spans="1:39" x14ac:dyDescent="0.15">
      <c r="A6462" t="s">
        <v>56</v>
      </c>
      <c r="B6462">
        <v>70</v>
      </c>
      <c r="C6462">
        <v>2</v>
      </c>
      <c r="D6462">
        <v>2</v>
      </c>
      <c r="E6462" t="s">
        <v>31</v>
      </c>
      <c r="F6462" t="s">
        <v>206</v>
      </c>
      <c r="G6462">
        <v>26</v>
      </c>
      <c r="H6462">
        <v>93</v>
      </c>
      <c r="I6462">
        <v>172</v>
      </c>
      <c r="J6462">
        <v>9720.34</v>
      </c>
      <c r="K6462">
        <v>7440.01</v>
      </c>
      <c r="L6462">
        <v>6620.65</v>
      </c>
      <c r="M6462">
        <v>2492.9203000000002</v>
      </c>
      <c r="N6462">
        <v>26</v>
      </c>
      <c r="O6462">
        <v>41</v>
      </c>
      <c r="P6462">
        <v>76</v>
      </c>
      <c r="Q6462">
        <v>3968.66</v>
      </c>
      <c r="R6462">
        <v>3103.19</v>
      </c>
      <c r="S6462">
        <v>2340.12</v>
      </c>
      <c r="T6462">
        <v>1089.2454</v>
      </c>
      <c r="U6462">
        <v>26</v>
      </c>
      <c r="V6462">
        <v>52</v>
      </c>
      <c r="W6462">
        <v>96</v>
      </c>
      <c r="X6462">
        <v>5751.68</v>
      </c>
      <c r="Y6462">
        <v>4336.82</v>
      </c>
      <c r="Z6462">
        <v>4280.53</v>
      </c>
      <c r="AA6462">
        <v>1403.6749</v>
      </c>
      <c r="AB6462">
        <v>24</v>
      </c>
      <c r="AC6462">
        <v>25</v>
      </c>
      <c r="AD6462">
        <v>5</v>
      </c>
      <c r="AE6462">
        <v>26</v>
      </c>
      <c r="AF6462">
        <v>24</v>
      </c>
      <c r="AG6462">
        <v>25</v>
      </c>
      <c r="AH6462">
        <v>5</v>
      </c>
      <c r="AI6462">
        <v>26</v>
      </c>
      <c r="AJ6462">
        <v>24</v>
      </c>
      <c r="AK6462">
        <v>25</v>
      </c>
      <c r="AL6462">
        <v>5</v>
      </c>
      <c r="AM6462">
        <v>26</v>
      </c>
    </row>
    <row r="6463" spans="1:39" x14ac:dyDescent="0.15">
      <c r="A6463" t="s">
        <v>56</v>
      </c>
      <c r="B6463">
        <v>70</v>
      </c>
      <c r="C6463">
        <v>2</v>
      </c>
      <c r="D6463">
        <v>2</v>
      </c>
      <c r="E6463" t="s">
        <v>32</v>
      </c>
      <c r="F6463" t="s">
        <v>206</v>
      </c>
      <c r="G6463">
        <v>2147</v>
      </c>
      <c r="H6463">
        <v>6736</v>
      </c>
      <c r="I6463">
        <v>14991</v>
      </c>
      <c r="J6463">
        <v>868983.93</v>
      </c>
      <c r="K6463">
        <v>604657.37</v>
      </c>
      <c r="L6463">
        <v>524717.43999999994</v>
      </c>
      <c r="M6463">
        <v>227647.13879999999</v>
      </c>
      <c r="N6463">
        <v>2147</v>
      </c>
      <c r="O6463">
        <v>2924</v>
      </c>
      <c r="P6463">
        <v>6469</v>
      </c>
      <c r="Q6463">
        <v>359518.44</v>
      </c>
      <c r="R6463">
        <v>249416.69</v>
      </c>
      <c r="S6463">
        <v>181630.92</v>
      </c>
      <c r="T6463">
        <v>102464.76519999999</v>
      </c>
      <c r="U6463">
        <v>2147</v>
      </c>
      <c r="V6463">
        <v>3812</v>
      </c>
      <c r="W6463">
        <v>8522</v>
      </c>
      <c r="X6463">
        <v>509465.49</v>
      </c>
      <c r="Y6463">
        <v>355240.68</v>
      </c>
      <c r="Z6463">
        <v>343086.52</v>
      </c>
      <c r="AA6463">
        <v>125182.37360000001</v>
      </c>
      <c r="AB6463">
        <v>2079</v>
      </c>
      <c r="AC6463">
        <v>2079</v>
      </c>
      <c r="AD6463">
        <v>1303</v>
      </c>
      <c r="AE6463">
        <v>2011</v>
      </c>
      <c r="AF6463">
        <v>2079</v>
      </c>
      <c r="AG6463">
        <v>2079</v>
      </c>
      <c r="AH6463">
        <v>1303</v>
      </c>
      <c r="AI6463">
        <v>2011</v>
      </c>
      <c r="AJ6463">
        <v>2079</v>
      </c>
      <c r="AK6463">
        <v>2079</v>
      </c>
      <c r="AL6463">
        <v>1303</v>
      </c>
      <c r="AM6463">
        <v>2011</v>
      </c>
    </row>
    <row r="6464" spans="1:39" x14ac:dyDescent="0.15">
      <c r="A6464" t="s">
        <v>56</v>
      </c>
      <c r="B6464">
        <v>100</v>
      </c>
      <c r="C6464">
        <v>1</v>
      </c>
      <c r="D6464">
        <v>0</v>
      </c>
      <c r="E6464" t="s">
        <v>28</v>
      </c>
      <c r="F6464" t="s">
        <v>206</v>
      </c>
      <c r="G6464">
        <v>164003</v>
      </c>
      <c r="H6464">
        <v>174286</v>
      </c>
      <c r="I6464">
        <v>257428</v>
      </c>
      <c r="J6464">
        <v>13549575.76</v>
      </c>
      <c r="K6464">
        <v>9829738.5600000005</v>
      </c>
      <c r="L6464">
        <v>8825695.6400000006</v>
      </c>
      <c r="M6464">
        <v>3824955.0362</v>
      </c>
      <c r="N6464">
        <v>60127</v>
      </c>
      <c r="O6464">
        <v>63108</v>
      </c>
      <c r="P6464">
        <v>99107</v>
      </c>
      <c r="Q6464">
        <v>5348194.84</v>
      </c>
      <c r="R6464">
        <v>3884527.39</v>
      </c>
      <c r="S6464">
        <v>3160745.69</v>
      </c>
      <c r="T6464">
        <v>1599869.0629</v>
      </c>
      <c r="U6464">
        <v>103876</v>
      </c>
      <c r="V6464">
        <v>111178</v>
      </c>
      <c r="W6464">
        <v>158321</v>
      </c>
      <c r="X6464">
        <v>8201380.9199999999</v>
      </c>
      <c r="Y6464">
        <v>5945211.1699999999</v>
      </c>
      <c r="Z6464">
        <v>5664949.9500000002</v>
      </c>
      <c r="AA6464">
        <v>2225085.9733000002</v>
      </c>
      <c r="AB6464">
        <v>161863</v>
      </c>
      <c r="AC6464">
        <v>131739</v>
      </c>
      <c r="AD6464">
        <v>88665</v>
      </c>
      <c r="AE6464">
        <v>71678</v>
      </c>
      <c r="AF6464">
        <v>59317</v>
      </c>
      <c r="AG6464">
        <v>56842</v>
      </c>
      <c r="AH6464">
        <v>37916</v>
      </c>
      <c r="AI6464">
        <v>29993</v>
      </c>
      <c r="AJ6464">
        <v>102546</v>
      </c>
      <c r="AK6464">
        <v>74897</v>
      </c>
      <c r="AL6464">
        <v>50749</v>
      </c>
      <c r="AM6464">
        <v>41685</v>
      </c>
    </row>
    <row r="6465" spans="1:39" x14ac:dyDescent="0.15">
      <c r="A6465" t="s">
        <v>56</v>
      </c>
      <c r="B6465">
        <v>100</v>
      </c>
      <c r="C6465">
        <v>1</v>
      </c>
      <c r="D6465">
        <v>0</v>
      </c>
      <c r="E6465" t="s">
        <v>30</v>
      </c>
      <c r="F6465" t="s">
        <v>206</v>
      </c>
      <c r="G6465">
        <v>188</v>
      </c>
      <c r="H6465">
        <v>202</v>
      </c>
      <c r="I6465">
        <v>316</v>
      </c>
      <c r="J6465">
        <v>16268.56</v>
      </c>
      <c r="K6465">
        <v>11897.68</v>
      </c>
      <c r="L6465">
        <v>10620.47</v>
      </c>
      <c r="M6465">
        <v>4503.2145</v>
      </c>
      <c r="N6465">
        <v>68</v>
      </c>
      <c r="O6465">
        <v>71</v>
      </c>
      <c r="P6465">
        <v>116</v>
      </c>
      <c r="Q6465">
        <v>6226.28</v>
      </c>
      <c r="R6465">
        <v>4464.58</v>
      </c>
      <c r="S6465">
        <v>3550.43</v>
      </c>
      <c r="T6465">
        <v>1863.7456</v>
      </c>
      <c r="U6465">
        <v>120</v>
      </c>
      <c r="V6465">
        <v>131</v>
      </c>
      <c r="W6465">
        <v>200</v>
      </c>
      <c r="X6465">
        <v>10042.280000000001</v>
      </c>
      <c r="Y6465">
        <v>7433.1</v>
      </c>
      <c r="Z6465">
        <v>7070.04</v>
      </c>
      <c r="AA6465">
        <v>2639.4688999999998</v>
      </c>
      <c r="AB6465">
        <v>179</v>
      </c>
      <c r="AC6465">
        <v>126</v>
      </c>
      <c r="AD6465">
        <v>74</v>
      </c>
      <c r="AE6465">
        <v>128</v>
      </c>
      <c r="AF6465">
        <v>66</v>
      </c>
      <c r="AG6465">
        <v>50</v>
      </c>
      <c r="AH6465">
        <v>32</v>
      </c>
      <c r="AI6465">
        <v>53</v>
      </c>
      <c r="AJ6465">
        <v>113</v>
      </c>
      <c r="AK6465">
        <v>76</v>
      </c>
      <c r="AL6465">
        <v>42</v>
      </c>
      <c r="AM6465">
        <v>75</v>
      </c>
    </row>
    <row r="6466" spans="1:39" x14ac:dyDescent="0.15">
      <c r="A6466" t="s">
        <v>56</v>
      </c>
      <c r="B6466">
        <v>100</v>
      </c>
      <c r="C6466">
        <v>1</v>
      </c>
      <c r="D6466">
        <v>0</v>
      </c>
      <c r="E6466" t="s">
        <v>29</v>
      </c>
      <c r="F6466" t="s">
        <v>206</v>
      </c>
      <c r="G6466">
        <v>728</v>
      </c>
      <c r="H6466">
        <v>779</v>
      </c>
      <c r="I6466">
        <v>1342</v>
      </c>
      <c r="J6466">
        <v>68902.03</v>
      </c>
      <c r="K6466">
        <v>46259.66</v>
      </c>
      <c r="L6466">
        <v>42510.67</v>
      </c>
      <c r="M6466">
        <v>20701.0556</v>
      </c>
      <c r="N6466">
        <v>250</v>
      </c>
      <c r="O6466">
        <v>265</v>
      </c>
      <c r="P6466">
        <v>553</v>
      </c>
      <c r="Q6466">
        <v>26771.99</v>
      </c>
      <c r="R6466">
        <v>17206.73</v>
      </c>
      <c r="S6466">
        <v>15121.38</v>
      </c>
      <c r="T6466">
        <v>9418.0241999999998</v>
      </c>
      <c r="U6466">
        <v>478</v>
      </c>
      <c r="V6466">
        <v>514</v>
      </c>
      <c r="W6466">
        <v>789</v>
      </c>
      <c r="X6466">
        <v>42130.04</v>
      </c>
      <c r="Y6466">
        <v>29052.93</v>
      </c>
      <c r="Z6466">
        <v>27389.29</v>
      </c>
      <c r="AA6466">
        <v>11283.0314</v>
      </c>
      <c r="AB6466">
        <v>726</v>
      </c>
      <c r="AC6466">
        <v>487</v>
      </c>
      <c r="AD6466">
        <v>379</v>
      </c>
      <c r="AE6466">
        <v>345</v>
      </c>
      <c r="AF6466">
        <v>249</v>
      </c>
      <c r="AG6466">
        <v>240</v>
      </c>
      <c r="AH6466">
        <v>205</v>
      </c>
      <c r="AI6466">
        <v>145</v>
      </c>
      <c r="AJ6466">
        <v>477</v>
      </c>
      <c r="AK6466">
        <v>247</v>
      </c>
      <c r="AL6466">
        <v>174</v>
      </c>
      <c r="AM6466">
        <v>200</v>
      </c>
    </row>
    <row r="6467" spans="1:39" x14ac:dyDescent="0.15">
      <c r="A6467" t="s">
        <v>56</v>
      </c>
      <c r="B6467">
        <v>100</v>
      </c>
      <c r="C6467">
        <v>1</v>
      </c>
      <c r="D6467">
        <v>0</v>
      </c>
      <c r="E6467" t="s">
        <v>31</v>
      </c>
      <c r="F6467" t="s">
        <v>206</v>
      </c>
      <c r="G6467">
        <v>1</v>
      </c>
      <c r="H6467">
        <v>3</v>
      </c>
      <c r="I6467">
        <v>3</v>
      </c>
      <c r="J6467">
        <v>134.97</v>
      </c>
      <c r="K6467">
        <v>83.22</v>
      </c>
      <c r="L6467">
        <v>83.22</v>
      </c>
      <c r="M6467">
        <v>51.03</v>
      </c>
      <c r="N6467">
        <v>0</v>
      </c>
      <c r="O6467">
        <v>0</v>
      </c>
      <c r="P6467">
        <v>0</v>
      </c>
      <c r="Q6467">
        <v>0</v>
      </c>
      <c r="R6467">
        <v>0</v>
      </c>
      <c r="S6467">
        <v>0</v>
      </c>
      <c r="T6467">
        <v>0</v>
      </c>
      <c r="U6467">
        <v>1</v>
      </c>
      <c r="V6467">
        <v>3</v>
      </c>
      <c r="W6467">
        <v>3</v>
      </c>
      <c r="X6467">
        <v>134.97</v>
      </c>
      <c r="Y6467">
        <v>83.22</v>
      </c>
      <c r="Z6467">
        <v>83.22</v>
      </c>
      <c r="AA6467">
        <v>51.03</v>
      </c>
      <c r="AB6467">
        <v>1</v>
      </c>
      <c r="AC6467">
        <v>1</v>
      </c>
      <c r="AD6467">
        <v>0</v>
      </c>
      <c r="AE6467">
        <v>0</v>
      </c>
      <c r="AF6467">
        <v>0</v>
      </c>
      <c r="AG6467">
        <v>0</v>
      </c>
      <c r="AH6467">
        <v>0</v>
      </c>
      <c r="AI6467">
        <v>0</v>
      </c>
      <c r="AJ6467">
        <v>1</v>
      </c>
      <c r="AK6467">
        <v>1</v>
      </c>
      <c r="AL6467">
        <v>0</v>
      </c>
      <c r="AM6467">
        <v>0</v>
      </c>
    </row>
    <row r="6468" spans="1:39" x14ac:dyDescent="0.15">
      <c r="A6468" t="s">
        <v>56</v>
      </c>
      <c r="B6468">
        <v>100</v>
      </c>
      <c r="C6468">
        <v>1</v>
      </c>
      <c r="D6468">
        <v>0</v>
      </c>
      <c r="E6468" t="s">
        <v>32</v>
      </c>
      <c r="F6468" t="s">
        <v>206</v>
      </c>
      <c r="G6468">
        <v>7927</v>
      </c>
      <c r="H6468">
        <v>8957</v>
      </c>
      <c r="I6468">
        <v>15105</v>
      </c>
      <c r="J6468">
        <v>852595.01</v>
      </c>
      <c r="K6468">
        <v>549943.56999999995</v>
      </c>
      <c r="L6468">
        <v>527573.09</v>
      </c>
      <c r="M6468">
        <v>229139.87669999999</v>
      </c>
      <c r="N6468">
        <v>1033</v>
      </c>
      <c r="O6468">
        <v>1122</v>
      </c>
      <c r="P6468">
        <v>1791</v>
      </c>
      <c r="Q6468">
        <v>109728.86</v>
      </c>
      <c r="R6468">
        <v>73792.160000000003</v>
      </c>
      <c r="S6468">
        <v>60530.8</v>
      </c>
      <c r="T6468">
        <v>30094.924599999998</v>
      </c>
      <c r="U6468">
        <v>6894</v>
      </c>
      <c r="V6468">
        <v>7835</v>
      </c>
      <c r="W6468">
        <v>13314</v>
      </c>
      <c r="X6468">
        <v>742866.15</v>
      </c>
      <c r="Y6468">
        <v>476151.41</v>
      </c>
      <c r="Z6468">
        <v>467042.29</v>
      </c>
      <c r="AA6468">
        <v>199044.95209999999</v>
      </c>
      <c r="AB6468">
        <v>7851</v>
      </c>
      <c r="AC6468">
        <v>5957</v>
      </c>
      <c r="AD6468">
        <v>4458</v>
      </c>
      <c r="AE6468">
        <v>5186</v>
      </c>
      <c r="AF6468">
        <v>1008</v>
      </c>
      <c r="AG6468">
        <v>654</v>
      </c>
      <c r="AH6468">
        <v>497</v>
      </c>
      <c r="AI6468">
        <v>928</v>
      </c>
      <c r="AJ6468">
        <v>6843</v>
      </c>
      <c r="AK6468">
        <v>5303</v>
      </c>
      <c r="AL6468">
        <v>3961</v>
      </c>
      <c r="AM6468">
        <v>4258</v>
      </c>
    </row>
    <row r="6469" spans="1:39" x14ac:dyDescent="0.15">
      <c r="A6469" t="s">
        <v>56</v>
      </c>
      <c r="B6469">
        <v>100</v>
      </c>
      <c r="C6469">
        <v>1</v>
      </c>
      <c r="D6469">
        <v>1</v>
      </c>
      <c r="E6469" t="s">
        <v>28</v>
      </c>
      <c r="F6469" t="s">
        <v>206</v>
      </c>
      <c r="G6469">
        <v>63839</v>
      </c>
      <c r="H6469">
        <v>74509</v>
      </c>
      <c r="I6469">
        <v>113724</v>
      </c>
      <c r="J6469">
        <v>5624516.8099999996</v>
      </c>
      <c r="K6469">
        <v>4282892.75</v>
      </c>
      <c r="L6469">
        <v>3922577.72</v>
      </c>
      <c r="M6469">
        <v>1604159.3648000001</v>
      </c>
      <c r="N6469">
        <v>24744</v>
      </c>
      <c r="O6469">
        <v>28064</v>
      </c>
      <c r="P6469">
        <v>48662</v>
      </c>
      <c r="Q6469">
        <v>2355387.9700000002</v>
      </c>
      <c r="R6469">
        <v>1737469.51</v>
      </c>
      <c r="S6469">
        <v>1456906.09</v>
      </c>
      <c r="T6469">
        <v>731951.2439</v>
      </c>
      <c r="U6469">
        <v>39095</v>
      </c>
      <c r="V6469">
        <v>46445</v>
      </c>
      <c r="W6469">
        <v>65062</v>
      </c>
      <c r="X6469">
        <v>3269128.84</v>
      </c>
      <c r="Y6469">
        <v>2545423.2400000002</v>
      </c>
      <c r="Z6469">
        <v>2465671.63</v>
      </c>
      <c r="AA6469">
        <v>872208.12089999998</v>
      </c>
      <c r="AB6469">
        <v>61728</v>
      </c>
      <c r="AC6469">
        <v>59177</v>
      </c>
      <c r="AD6469">
        <v>27956</v>
      </c>
      <c r="AE6469">
        <v>52931</v>
      </c>
      <c r="AF6469">
        <v>23910</v>
      </c>
      <c r="AG6469">
        <v>23891</v>
      </c>
      <c r="AH6469">
        <v>13222</v>
      </c>
      <c r="AI6469">
        <v>21574</v>
      </c>
      <c r="AJ6469">
        <v>37818</v>
      </c>
      <c r="AK6469">
        <v>35286</v>
      </c>
      <c r="AL6469">
        <v>14734</v>
      </c>
      <c r="AM6469">
        <v>31357</v>
      </c>
    </row>
    <row r="6470" spans="1:39" x14ac:dyDescent="0.15">
      <c r="A6470" t="s">
        <v>56</v>
      </c>
      <c r="B6470">
        <v>100</v>
      </c>
      <c r="C6470">
        <v>1</v>
      </c>
      <c r="D6470">
        <v>1</v>
      </c>
      <c r="E6470" t="s">
        <v>30</v>
      </c>
      <c r="F6470" t="s">
        <v>206</v>
      </c>
      <c r="G6470">
        <v>5421</v>
      </c>
      <c r="H6470">
        <v>6354</v>
      </c>
      <c r="I6470">
        <v>9460</v>
      </c>
      <c r="J6470">
        <v>470559.98</v>
      </c>
      <c r="K6470">
        <v>363128.52</v>
      </c>
      <c r="L6470">
        <v>330916.71999999997</v>
      </c>
      <c r="M6470">
        <v>132610.38440000001</v>
      </c>
      <c r="N6470">
        <v>1956</v>
      </c>
      <c r="O6470">
        <v>2220</v>
      </c>
      <c r="P6470">
        <v>3758</v>
      </c>
      <c r="Q6470">
        <v>181785.74</v>
      </c>
      <c r="R6470">
        <v>136210.75</v>
      </c>
      <c r="S6470">
        <v>111150.47</v>
      </c>
      <c r="T6470">
        <v>55654.784500000002</v>
      </c>
      <c r="U6470">
        <v>3465</v>
      </c>
      <c r="V6470">
        <v>4134</v>
      </c>
      <c r="W6470">
        <v>5702</v>
      </c>
      <c r="X6470">
        <v>288774.24</v>
      </c>
      <c r="Y6470">
        <v>226917.77</v>
      </c>
      <c r="Z6470">
        <v>219766.25</v>
      </c>
      <c r="AA6470">
        <v>76955.599900000001</v>
      </c>
      <c r="AB6470">
        <v>5136</v>
      </c>
      <c r="AC6470">
        <v>5179</v>
      </c>
      <c r="AD6470">
        <v>2035</v>
      </c>
      <c r="AE6470">
        <v>5278</v>
      </c>
      <c r="AF6470">
        <v>1855</v>
      </c>
      <c r="AG6470">
        <v>1898</v>
      </c>
      <c r="AH6470">
        <v>951</v>
      </c>
      <c r="AI6470">
        <v>1907</v>
      </c>
      <c r="AJ6470">
        <v>3281</v>
      </c>
      <c r="AK6470">
        <v>3281</v>
      </c>
      <c r="AL6470">
        <v>1084</v>
      </c>
      <c r="AM6470">
        <v>3371</v>
      </c>
    </row>
    <row r="6471" spans="1:39" x14ac:dyDescent="0.15">
      <c r="A6471" t="s">
        <v>56</v>
      </c>
      <c r="B6471">
        <v>100</v>
      </c>
      <c r="C6471">
        <v>1</v>
      </c>
      <c r="D6471">
        <v>1</v>
      </c>
      <c r="E6471" t="s">
        <v>29</v>
      </c>
      <c r="F6471" t="s">
        <v>206</v>
      </c>
      <c r="G6471">
        <v>35515</v>
      </c>
      <c r="H6471">
        <v>43067</v>
      </c>
      <c r="I6471">
        <v>66559</v>
      </c>
      <c r="J6471">
        <v>3305778.79</v>
      </c>
      <c r="K6471">
        <v>2423739.21</v>
      </c>
      <c r="L6471">
        <v>2252975.7000000002</v>
      </c>
      <c r="M6471">
        <v>927914.46660000004</v>
      </c>
      <c r="N6471">
        <v>10401</v>
      </c>
      <c r="O6471">
        <v>12066</v>
      </c>
      <c r="P6471">
        <v>21373</v>
      </c>
      <c r="Q6471">
        <v>1028184.2</v>
      </c>
      <c r="R6471">
        <v>734993.81</v>
      </c>
      <c r="S6471">
        <v>612819.31999999995</v>
      </c>
      <c r="T6471">
        <v>321286.42389999999</v>
      </c>
      <c r="U6471">
        <v>25114</v>
      </c>
      <c r="V6471">
        <v>31001</v>
      </c>
      <c r="W6471">
        <v>45186</v>
      </c>
      <c r="X6471">
        <v>2277594.59</v>
      </c>
      <c r="Y6471">
        <v>1688745.4</v>
      </c>
      <c r="Z6471">
        <v>1640156.38</v>
      </c>
      <c r="AA6471">
        <v>606628.04269999999</v>
      </c>
      <c r="AB6471">
        <v>34206</v>
      </c>
      <c r="AC6471">
        <v>33431</v>
      </c>
      <c r="AD6471">
        <v>15128</v>
      </c>
      <c r="AE6471">
        <v>33871</v>
      </c>
      <c r="AF6471">
        <v>10005</v>
      </c>
      <c r="AG6471">
        <v>9821</v>
      </c>
      <c r="AH6471">
        <v>5513</v>
      </c>
      <c r="AI6471">
        <v>10015</v>
      </c>
      <c r="AJ6471">
        <v>24201</v>
      </c>
      <c r="AK6471">
        <v>23610</v>
      </c>
      <c r="AL6471">
        <v>9615</v>
      </c>
      <c r="AM6471">
        <v>23856</v>
      </c>
    </row>
    <row r="6472" spans="1:39" x14ac:dyDescent="0.15">
      <c r="A6472" t="s">
        <v>56</v>
      </c>
      <c r="B6472">
        <v>100</v>
      </c>
      <c r="C6472">
        <v>1</v>
      </c>
      <c r="D6472">
        <v>1</v>
      </c>
      <c r="E6472" t="s">
        <v>31</v>
      </c>
      <c r="F6472" t="s">
        <v>206</v>
      </c>
      <c r="G6472">
        <v>19</v>
      </c>
      <c r="H6472">
        <v>42</v>
      </c>
      <c r="I6472">
        <v>56</v>
      </c>
      <c r="J6472">
        <v>2236.56</v>
      </c>
      <c r="K6472">
        <v>1605.54</v>
      </c>
      <c r="L6472">
        <v>1567.55</v>
      </c>
      <c r="M6472">
        <v>696.12850000000003</v>
      </c>
      <c r="N6472">
        <v>5</v>
      </c>
      <c r="O6472">
        <v>11</v>
      </c>
      <c r="P6472">
        <v>15</v>
      </c>
      <c r="Q6472">
        <v>537.89</v>
      </c>
      <c r="R6472">
        <v>392.6</v>
      </c>
      <c r="S6472">
        <v>367.9</v>
      </c>
      <c r="T6472">
        <v>201.38919999999999</v>
      </c>
      <c r="U6472">
        <v>14</v>
      </c>
      <c r="V6472">
        <v>31</v>
      </c>
      <c r="W6472">
        <v>41</v>
      </c>
      <c r="X6472">
        <v>1698.67</v>
      </c>
      <c r="Y6472">
        <v>1212.94</v>
      </c>
      <c r="Z6472">
        <v>1199.6500000000001</v>
      </c>
      <c r="AA6472">
        <v>494.73930000000001</v>
      </c>
      <c r="AB6472">
        <v>19</v>
      </c>
      <c r="AC6472">
        <v>17</v>
      </c>
      <c r="AD6472">
        <v>8</v>
      </c>
      <c r="AE6472">
        <v>19</v>
      </c>
      <c r="AF6472">
        <v>5</v>
      </c>
      <c r="AG6472">
        <v>4</v>
      </c>
      <c r="AH6472">
        <v>2</v>
      </c>
      <c r="AI6472">
        <v>5</v>
      </c>
      <c r="AJ6472">
        <v>14</v>
      </c>
      <c r="AK6472">
        <v>13</v>
      </c>
      <c r="AL6472">
        <v>6</v>
      </c>
      <c r="AM6472">
        <v>14</v>
      </c>
    </row>
    <row r="6473" spans="1:39" x14ac:dyDescent="0.15">
      <c r="A6473" t="s">
        <v>56</v>
      </c>
      <c r="B6473">
        <v>100</v>
      </c>
      <c r="C6473">
        <v>1</v>
      </c>
      <c r="D6473">
        <v>1</v>
      </c>
      <c r="E6473" t="s">
        <v>32</v>
      </c>
      <c r="F6473" t="s">
        <v>206</v>
      </c>
      <c r="G6473">
        <v>1289</v>
      </c>
      <c r="H6473">
        <v>1619</v>
      </c>
      <c r="I6473">
        <v>2659</v>
      </c>
      <c r="J6473">
        <v>142280.51</v>
      </c>
      <c r="K6473">
        <v>98359.09</v>
      </c>
      <c r="L6473">
        <v>93416.45</v>
      </c>
      <c r="M6473">
        <v>37734.835899999998</v>
      </c>
      <c r="N6473">
        <v>198</v>
      </c>
      <c r="O6473">
        <v>241</v>
      </c>
      <c r="P6473">
        <v>364</v>
      </c>
      <c r="Q6473">
        <v>20725.27</v>
      </c>
      <c r="R6473">
        <v>15229.44</v>
      </c>
      <c r="S6473">
        <v>11633.29</v>
      </c>
      <c r="T6473">
        <v>5732.6306000000004</v>
      </c>
      <c r="U6473">
        <v>1091</v>
      </c>
      <c r="V6473">
        <v>1378</v>
      </c>
      <c r="W6473">
        <v>2295</v>
      </c>
      <c r="X6473">
        <v>121555.24</v>
      </c>
      <c r="Y6473">
        <v>83129.649999999994</v>
      </c>
      <c r="Z6473">
        <v>81783.16</v>
      </c>
      <c r="AA6473">
        <v>32002.205300000001</v>
      </c>
      <c r="AB6473">
        <v>1260</v>
      </c>
      <c r="AC6473">
        <v>1165</v>
      </c>
      <c r="AD6473">
        <v>559</v>
      </c>
      <c r="AE6473">
        <v>1093</v>
      </c>
      <c r="AF6473">
        <v>193</v>
      </c>
      <c r="AG6473">
        <v>150</v>
      </c>
      <c r="AH6473">
        <v>68</v>
      </c>
      <c r="AI6473">
        <v>189</v>
      </c>
      <c r="AJ6473">
        <v>1067</v>
      </c>
      <c r="AK6473">
        <v>1015</v>
      </c>
      <c r="AL6473">
        <v>491</v>
      </c>
      <c r="AM6473">
        <v>904</v>
      </c>
    </row>
    <row r="6474" spans="1:39" x14ac:dyDescent="0.15">
      <c r="A6474" t="s">
        <v>56</v>
      </c>
      <c r="B6474">
        <v>100</v>
      </c>
      <c r="C6474">
        <v>1</v>
      </c>
      <c r="D6474">
        <v>2</v>
      </c>
      <c r="E6474" t="s">
        <v>28</v>
      </c>
      <c r="F6474" t="s">
        <v>206</v>
      </c>
      <c r="G6474">
        <v>159502</v>
      </c>
      <c r="H6474">
        <v>172609</v>
      </c>
      <c r="I6474">
        <v>262645</v>
      </c>
      <c r="J6474">
        <v>13505690.550000001</v>
      </c>
      <c r="K6474">
        <v>9964835.2599999998</v>
      </c>
      <c r="L6474">
        <v>9157046.2699999996</v>
      </c>
      <c r="M6474">
        <v>3739821.4696</v>
      </c>
      <c r="N6474">
        <v>51222</v>
      </c>
      <c r="O6474">
        <v>54483</v>
      </c>
      <c r="P6474">
        <v>91913</v>
      </c>
      <c r="Q6474">
        <v>4809637.88</v>
      </c>
      <c r="R6474">
        <v>3476862.17</v>
      </c>
      <c r="S6474">
        <v>2867123.71</v>
      </c>
      <c r="T6474">
        <v>1409687.4576999999</v>
      </c>
      <c r="U6474">
        <v>108280</v>
      </c>
      <c r="V6474">
        <v>118126</v>
      </c>
      <c r="W6474">
        <v>170732</v>
      </c>
      <c r="X6474">
        <v>8696052.6699999999</v>
      </c>
      <c r="Y6474">
        <v>6487973.0899999999</v>
      </c>
      <c r="Z6474">
        <v>6289922.5599999996</v>
      </c>
      <c r="AA6474">
        <v>2330134.0118999998</v>
      </c>
      <c r="AB6474">
        <v>152879</v>
      </c>
      <c r="AC6474">
        <v>137090</v>
      </c>
      <c r="AD6474">
        <v>53614</v>
      </c>
      <c r="AE6474">
        <v>123669</v>
      </c>
      <c r="AF6474">
        <v>48912</v>
      </c>
      <c r="AG6474">
        <v>48832</v>
      </c>
      <c r="AH6474">
        <v>23068</v>
      </c>
      <c r="AI6474">
        <v>44009</v>
      </c>
      <c r="AJ6474">
        <v>103967</v>
      </c>
      <c r="AK6474">
        <v>88258</v>
      </c>
      <c r="AL6474">
        <v>30546</v>
      </c>
      <c r="AM6474">
        <v>79660</v>
      </c>
    </row>
    <row r="6475" spans="1:39" x14ac:dyDescent="0.15">
      <c r="A6475" t="s">
        <v>56</v>
      </c>
      <c r="B6475">
        <v>100</v>
      </c>
      <c r="C6475">
        <v>1</v>
      </c>
      <c r="D6475">
        <v>2</v>
      </c>
      <c r="E6475" t="s">
        <v>30</v>
      </c>
      <c r="F6475" t="s">
        <v>206</v>
      </c>
      <c r="G6475">
        <v>17088</v>
      </c>
      <c r="H6475">
        <v>18558</v>
      </c>
      <c r="I6475">
        <v>28081</v>
      </c>
      <c r="J6475">
        <v>1440370.94</v>
      </c>
      <c r="K6475">
        <v>1063687.33</v>
      </c>
      <c r="L6475">
        <v>979135.85</v>
      </c>
      <c r="M6475">
        <v>395869.81109999999</v>
      </c>
      <c r="N6475">
        <v>4976</v>
      </c>
      <c r="O6475">
        <v>5278</v>
      </c>
      <c r="P6475">
        <v>8813</v>
      </c>
      <c r="Q6475">
        <v>466831.04</v>
      </c>
      <c r="R6475">
        <v>338647.49</v>
      </c>
      <c r="S6475">
        <v>275747.96000000002</v>
      </c>
      <c r="T6475">
        <v>135398.85029999999</v>
      </c>
      <c r="U6475">
        <v>12112</v>
      </c>
      <c r="V6475">
        <v>13280</v>
      </c>
      <c r="W6475">
        <v>19268</v>
      </c>
      <c r="X6475">
        <v>973539.9</v>
      </c>
      <c r="Y6475">
        <v>725039.84</v>
      </c>
      <c r="Z6475">
        <v>703387.89</v>
      </c>
      <c r="AA6475">
        <v>260470.9608</v>
      </c>
      <c r="AB6475">
        <v>15987</v>
      </c>
      <c r="AC6475">
        <v>15109</v>
      </c>
      <c r="AD6475">
        <v>5111</v>
      </c>
      <c r="AE6475">
        <v>16582</v>
      </c>
      <c r="AF6475">
        <v>4650</v>
      </c>
      <c r="AG6475">
        <v>4763</v>
      </c>
      <c r="AH6475">
        <v>2077</v>
      </c>
      <c r="AI6475">
        <v>4852</v>
      </c>
      <c r="AJ6475">
        <v>11337</v>
      </c>
      <c r="AK6475">
        <v>10346</v>
      </c>
      <c r="AL6475">
        <v>3034</v>
      </c>
      <c r="AM6475">
        <v>11730</v>
      </c>
    </row>
    <row r="6476" spans="1:39" x14ac:dyDescent="0.15">
      <c r="A6476" t="s">
        <v>56</v>
      </c>
      <c r="B6476">
        <v>100</v>
      </c>
      <c r="C6476">
        <v>1</v>
      </c>
      <c r="D6476">
        <v>2</v>
      </c>
      <c r="E6476" t="s">
        <v>29</v>
      </c>
      <c r="F6476" t="s">
        <v>206</v>
      </c>
      <c r="G6476">
        <v>48054</v>
      </c>
      <c r="H6476">
        <v>53132</v>
      </c>
      <c r="I6476">
        <v>84288</v>
      </c>
      <c r="J6476">
        <v>4337491.01</v>
      </c>
      <c r="K6476">
        <v>3081603.66</v>
      </c>
      <c r="L6476">
        <v>2862591.65</v>
      </c>
      <c r="M6476">
        <v>1194993.0421</v>
      </c>
      <c r="N6476">
        <v>13488</v>
      </c>
      <c r="O6476">
        <v>14425</v>
      </c>
      <c r="P6476">
        <v>25817</v>
      </c>
      <c r="Q6476">
        <v>1343554.62</v>
      </c>
      <c r="R6476">
        <v>934747.1</v>
      </c>
      <c r="S6476">
        <v>768839.15</v>
      </c>
      <c r="T6476">
        <v>393937.87280000001</v>
      </c>
      <c r="U6476">
        <v>34566</v>
      </c>
      <c r="V6476">
        <v>38707</v>
      </c>
      <c r="W6476">
        <v>58471</v>
      </c>
      <c r="X6476">
        <v>2993936.39</v>
      </c>
      <c r="Y6476">
        <v>2146856.56</v>
      </c>
      <c r="Z6476">
        <v>2093752.5</v>
      </c>
      <c r="AA6476">
        <v>801055.16929999995</v>
      </c>
      <c r="AB6476">
        <v>45992</v>
      </c>
      <c r="AC6476">
        <v>44245</v>
      </c>
      <c r="AD6476">
        <v>15973</v>
      </c>
      <c r="AE6476">
        <v>45890</v>
      </c>
      <c r="AF6476">
        <v>12916</v>
      </c>
      <c r="AG6476">
        <v>12737</v>
      </c>
      <c r="AH6476">
        <v>6058</v>
      </c>
      <c r="AI6476">
        <v>13003</v>
      </c>
      <c r="AJ6476">
        <v>33076</v>
      </c>
      <c r="AK6476">
        <v>31508</v>
      </c>
      <c r="AL6476">
        <v>9915</v>
      </c>
      <c r="AM6476">
        <v>32887</v>
      </c>
    </row>
    <row r="6477" spans="1:39" x14ac:dyDescent="0.15">
      <c r="A6477" t="s">
        <v>56</v>
      </c>
      <c r="B6477">
        <v>100</v>
      </c>
      <c r="C6477">
        <v>1</v>
      </c>
      <c r="D6477">
        <v>2</v>
      </c>
      <c r="E6477" t="s">
        <v>31</v>
      </c>
      <c r="F6477" t="s">
        <v>206</v>
      </c>
      <c r="G6477">
        <v>9</v>
      </c>
      <c r="H6477">
        <v>20</v>
      </c>
      <c r="I6477">
        <v>24</v>
      </c>
      <c r="J6477">
        <v>1025.8499999999999</v>
      </c>
      <c r="K6477">
        <v>788.82</v>
      </c>
      <c r="L6477">
        <v>788.82</v>
      </c>
      <c r="M6477">
        <v>294.72559999999999</v>
      </c>
      <c r="N6477">
        <v>3</v>
      </c>
      <c r="O6477">
        <v>7</v>
      </c>
      <c r="P6477">
        <v>7</v>
      </c>
      <c r="Q6477">
        <v>314.93</v>
      </c>
      <c r="R6477">
        <v>223.11</v>
      </c>
      <c r="S6477">
        <v>223.11</v>
      </c>
      <c r="T6477">
        <v>114.26560000000001</v>
      </c>
      <c r="U6477">
        <v>6</v>
      </c>
      <c r="V6477">
        <v>13</v>
      </c>
      <c r="W6477">
        <v>17</v>
      </c>
      <c r="X6477">
        <v>710.92</v>
      </c>
      <c r="Y6477">
        <v>565.71</v>
      </c>
      <c r="Z6477">
        <v>565.71</v>
      </c>
      <c r="AA6477">
        <v>180.46</v>
      </c>
      <c r="AB6477">
        <v>9</v>
      </c>
      <c r="AC6477">
        <v>9</v>
      </c>
      <c r="AD6477">
        <v>1</v>
      </c>
      <c r="AE6477">
        <v>9</v>
      </c>
      <c r="AF6477">
        <v>3</v>
      </c>
      <c r="AG6477">
        <v>3</v>
      </c>
      <c r="AH6477">
        <v>0</v>
      </c>
      <c r="AI6477">
        <v>3</v>
      </c>
      <c r="AJ6477">
        <v>6</v>
      </c>
      <c r="AK6477">
        <v>6</v>
      </c>
      <c r="AL6477">
        <v>1</v>
      </c>
      <c r="AM6477">
        <v>6</v>
      </c>
    </row>
    <row r="6478" spans="1:39" x14ac:dyDescent="0.15">
      <c r="A6478" t="s">
        <v>56</v>
      </c>
      <c r="B6478">
        <v>100</v>
      </c>
      <c r="C6478">
        <v>1</v>
      </c>
      <c r="D6478">
        <v>2</v>
      </c>
      <c r="E6478" t="s">
        <v>32</v>
      </c>
      <c r="F6478" t="s">
        <v>206</v>
      </c>
      <c r="G6478">
        <v>4054</v>
      </c>
      <c r="H6478">
        <v>4720</v>
      </c>
      <c r="I6478">
        <v>7918</v>
      </c>
      <c r="J6478">
        <v>440458.22</v>
      </c>
      <c r="K6478">
        <v>290531.06</v>
      </c>
      <c r="L6478">
        <v>276807.19</v>
      </c>
      <c r="M6478">
        <v>117006.3475</v>
      </c>
      <c r="N6478">
        <v>608</v>
      </c>
      <c r="O6478">
        <v>686</v>
      </c>
      <c r="P6478">
        <v>1070</v>
      </c>
      <c r="Q6478">
        <v>65318.93</v>
      </c>
      <c r="R6478">
        <v>44820.01</v>
      </c>
      <c r="S6478">
        <v>35203.85</v>
      </c>
      <c r="T6478">
        <v>17248.692500000001</v>
      </c>
      <c r="U6478">
        <v>3446</v>
      </c>
      <c r="V6478">
        <v>4034</v>
      </c>
      <c r="W6478">
        <v>6848</v>
      </c>
      <c r="X6478">
        <v>375139.29</v>
      </c>
      <c r="Y6478">
        <v>245711.05</v>
      </c>
      <c r="Z6478">
        <v>241603.34</v>
      </c>
      <c r="AA6478">
        <v>99757.654999999999</v>
      </c>
      <c r="AB6478">
        <v>3957</v>
      </c>
      <c r="AC6478">
        <v>3426</v>
      </c>
      <c r="AD6478">
        <v>1456</v>
      </c>
      <c r="AE6478">
        <v>3319</v>
      </c>
      <c r="AF6478">
        <v>585</v>
      </c>
      <c r="AG6478">
        <v>433</v>
      </c>
      <c r="AH6478">
        <v>196</v>
      </c>
      <c r="AI6478">
        <v>594</v>
      </c>
      <c r="AJ6478">
        <v>3372</v>
      </c>
      <c r="AK6478">
        <v>2993</v>
      </c>
      <c r="AL6478">
        <v>1260</v>
      </c>
      <c r="AM6478">
        <v>2725</v>
      </c>
    </row>
    <row r="6479" spans="1:39" x14ac:dyDescent="0.15">
      <c r="A6479" t="s">
        <v>56</v>
      </c>
      <c r="B6479">
        <v>100</v>
      </c>
      <c r="C6479">
        <v>2</v>
      </c>
      <c r="D6479">
        <v>0</v>
      </c>
      <c r="E6479" t="s">
        <v>28</v>
      </c>
      <c r="F6479" t="s">
        <v>206</v>
      </c>
      <c r="G6479">
        <v>1918</v>
      </c>
      <c r="H6479">
        <v>4031</v>
      </c>
      <c r="I6479">
        <v>5202</v>
      </c>
      <c r="J6479">
        <v>230458.9</v>
      </c>
      <c r="K6479">
        <v>160586.76</v>
      </c>
      <c r="L6479">
        <v>131534.16</v>
      </c>
      <c r="M6479">
        <v>71344.885500000004</v>
      </c>
      <c r="N6479">
        <v>1918</v>
      </c>
      <c r="O6479">
        <v>1996</v>
      </c>
      <c r="P6479">
        <v>2709</v>
      </c>
      <c r="Q6479">
        <v>117991.12</v>
      </c>
      <c r="R6479">
        <v>80323.100000000006</v>
      </c>
      <c r="S6479">
        <v>54568.47</v>
      </c>
      <c r="T6479">
        <v>38685.988700000002</v>
      </c>
      <c r="U6479">
        <v>1918</v>
      </c>
      <c r="V6479">
        <v>2035</v>
      </c>
      <c r="W6479">
        <v>2493</v>
      </c>
      <c r="X6479">
        <v>112467.78</v>
      </c>
      <c r="Y6479">
        <v>80263.66</v>
      </c>
      <c r="Z6479">
        <v>76965.69</v>
      </c>
      <c r="AA6479">
        <v>32658.896799999999</v>
      </c>
      <c r="AB6479">
        <v>1893</v>
      </c>
      <c r="AC6479">
        <v>1876</v>
      </c>
      <c r="AD6479">
        <v>1374</v>
      </c>
      <c r="AE6479">
        <v>1322</v>
      </c>
      <c r="AF6479">
        <v>1893</v>
      </c>
      <c r="AG6479">
        <v>1876</v>
      </c>
      <c r="AH6479">
        <v>1374</v>
      </c>
      <c r="AI6479">
        <v>1322</v>
      </c>
      <c r="AJ6479">
        <v>1893</v>
      </c>
      <c r="AK6479">
        <v>1876</v>
      </c>
      <c r="AL6479">
        <v>1374</v>
      </c>
      <c r="AM6479">
        <v>1322</v>
      </c>
    </row>
    <row r="6480" spans="1:39" x14ac:dyDescent="0.15">
      <c r="A6480" t="s">
        <v>56</v>
      </c>
      <c r="B6480">
        <v>100</v>
      </c>
      <c r="C6480">
        <v>2</v>
      </c>
      <c r="D6480">
        <v>0</v>
      </c>
      <c r="E6480" t="s">
        <v>30</v>
      </c>
      <c r="F6480" t="s">
        <v>206</v>
      </c>
      <c r="G6480">
        <v>2</v>
      </c>
      <c r="H6480">
        <v>4</v>
      </c>
      <c r="I6480">
        <v>4</v>
      </c>
      <c r="J6480">
        <v>217.98</v>
      </c>
      <c r="K6480">
        <v>143.18</v>
      </c>
      <c r="L6480">
        <v>143.18</v>
      </c>
      <c r="M6480">
        <v>61.739800000000002</v>
      </c>
      <c r="N6480">
        <v>2</v>
      </c>
      <c r="O6480">
        <v>2</v>
      </c>
      <c r="P6480">
        <v>2</v>
      </c>
      <c r="Q6480">
        <v>118.99</v>
      </c>
      <c r="R6480">
        <v>79.290000000000006</v>
      </c>
      <c r="S6480">
        <v>79.290000000000006</v>
      </c>
      <c r="T6480">
        <v>35.219799999999999</v>
      </c>
      <c r="U6480">
        <v>2</v>
      </c>
      <c r="V6480">
        <v>2</v>
      </c>
      <c r="W6480">
        <v>2</v>
      </c>
      <c r="X6480">
        <v>98.99</v>
      </c>
      <c r="Y6480">
        <v>63.89</v>
      </c>
      <c r="Z6480">
        <v>63.89</v>
      </c>
      <c r="AA6480">
        <v>26.52</v>
      </c>
      <c r="AB6480">
        <v>2</v>
      </c>
      <c r="AC6480">
        <v>2</v>
      </c>
      <c r="AD6480">
        <v>1</v>
      </c>
      <c r="AE6480">
        <v>1</v>
      </c>
      <c r="AF6480">
        <v>2</v>
      </c>
      <c r="AG6480">
        <v>2</v>
      </c>
      <c r="AH6480">
        <v>1</v>
      </c>
      <c r="AI6480">
        <v>1</v>
      </c>
      <c r="AJ6480">
        <v>2</v>
      </c>
      <c r="AK6480">
        <v>2</v>
      </c>
      <c r="AL6480">
        <v>1</v>
      </c>
      <c r="AM6480">
        <v>1</v>
      </c>
    </row>
    <row r="6481" spans="1:39" x14ac:dyDescent="0.15">
      <c r="A6481" t="s">
        <v>56</v>
      </c>
      <c r="B6481">
        <v>100</v>
      </c>
      <c r="C6481">
        <v>2</v>
      </c>
      <c r="D6481">
        <v>0</v>
      </c>
      <c r="E6481" t="s">
        <v>29</v>
      </c>
      <c r="F6481" t="s">
        <v>206</v>
      </c>
      <c r="G6481">
        <v>8</v>
      </c>
      <c r="H6481">
        <v>16</v>
      </c>
      <c r="I6481">
        <v>28</v>
      </c>
      <c r="J6481">
        <v>1103.78</v>
      </c>
      <c r="K6481">
        <v>712.76</v>
      </c>
      <c r="L6481">
        <v>639.21</v>
      </c>
      <c r="M6481">
        <v>315.13549999999998</v>
      </c>
      <c r="N6481">
        <v>8</v>
      </c>
      <c r="O6481">
        <v>8</v>
      </c>
      <c r="P6481">
        <v>19</v>
      </c>
      <c r="Q6481">
        <v>637.83000000000004</v>
      </c>
      <c r="R6481">
        <v>397.28</v>
      </c>
      <c r="S6481">
        <v>323.73</v>
      </c>
      <c r="T6481">
        <v>181.80549999999999</v>
      </c>
      <c r="U6481">
        <v>8</v>
      </c>
      <c r="V6481">
        <v>8</v>
      </c>
      <c r="W6481">
        <v>9</v>
      </c>
      <c r="X6481">
        <v>465.95</v>
      </c>
      <c r="Y6481">
        <v>315.48</v>
      </c>
      <c r="Z6481">
        <v>315.48</v>
      </c>
      <c r="AA6481">
        <v>133.33000000000001</v>
      </c>
      <c r="AB6481">
        <v>8</v>
      </c>
      <c r="AC6481">
        <v>8</v>
      </c>
      <c r="AD6481">
        <v>7</v>
      </c>
      <c r="AE6481">
        <v>8</v>
      </c>
      <c r="AF6481">
        <v>8</v>
      </c>
      <c r="AG6481">
        <v>8</v>
      </c>
      <c r="AH6481">
        <v>7</v>
      </c>
      <c r="AI6481">
        <v>8</v>
      </c>
      <c r="AJ6481">
        <v>8</v>
      </c>
      <c r="AK6481">
        <v>8</v>
      </c>
      <c r="AL6481">
        <v>7</v>
      </c>
      <c r="AM6481">
        <v>8</v>
      </c>
    </row>
    <row r="6482" spans="1:39" x14ac:dyDescent="0.15">
      <c r="A6482" t="s">
        <v>56</v>
      </c>
      <c r="B6482">
        <v>100</v>
      </c>
      <c r="C6482">
        <v>2</v>
      </c>
      <c r="D6482">
        <v>0</v>
      </c>
      <c r="E6482" t="s">
        <v>32</v>
      </c>
      <c r="F6482" t="s">
        <v>206</v>
      </c>
      <c r="G6482">
        <v>135</v>
      </c>
      <c r="H6482">
        <v>290</v>
      </c>
      <c r="I6482">
        <v>400</v>
      </c>
      <c r="J6482">
        <v>18928.759999999998</v>
      </c>
      <c r="K6482">
        <v>12190.5</v>
      </c>
      <c r="L6482">
        <v>11167.23</v>
      </c>
      <c r="M6482">
        <v>5680.1887999999999</v>
      </c>
      <c r="N6482">
        <v>135</v>
      </c>
      <c r="O6482">
        <v>142</v>
      </c>
      <c r="P6482">
        <v>192</v>
      </c>
      <c r="Q6482">
        <v>8548.5</v>
      </c>
      <c r="R6482">
        <v>5527.44</v>
      </c>
      <c r="S6482">
        <v>4523.17</v>
      </c>
      <c r="T6482">
        <v>2773.4416999999999</v>
      </c>
      <c r="U6482">
        <v>135</v>
      </c>
      <c r="V6482">
        <v>148</v>
      </c>
      <c r="W6482">
        <v>208</v>
      </c>
      <c r="X6482">
        <v>10380.26</v>
      </c>
      <c r="Y6482">
        <v>6663.06</v>
      </c>
      <c r="Z6482">
        <v>6644.06</v>
      </c>
      <c r="AA6482">
        <v>2906.7471</v>
      </c>
      <c r="AB6482">
        <v>134</v>
      </c>
      <c r="AC6482">
        <v>131</v>
      </c>
      <c r="AD6482">
        <v>100</v>
      </c>
      <c r="AE6482">
        <v>120</v>
      </c>
      <c r="AF6482">
        <v>134</v>
      </c>
      <c r="AG6482">
        <v>131</v>
      </c>
      <c r="AH6482">
        <v>100</v>
      </c>
      <c r="AI6482">
        <v>120</v>
      </c>
      <c r="AJ6482">
        <v>134</v>
      </c>
      <c r="AK6482">
        <v>131</v>
      </c>
      <c r="AL6482">
        <v>100</v>
      </c>
      <c r="AM6482">
        <v>120</v>
      </c>
    </row>
    <row r="6483" spans="1:39" x14ac:dyDescent="0.15">
      <c r="A6483" t="s">
        <v>56</v>
      </c>
      <c r="B6483">
        <v>100</v>
      </c>
      <c r="C6483">
        <v>2</v>
      </c>
      <c r="D6483">
        <v>1</v>
      </c>
      <c r="E6483" t="s">
        <v>28</v>
      </c>
      <c r="F6483" t="s">
        <v>206</v>
      </c>
      <c r="G6483">
        <v>2001</v>
      </c>
      <c r="H6483">
        <v>4352</v>
      </c>
      <c r="I6483">
        <v>5714</v>
      </c>
      <c r="J6483">
        <v>240985.51</v>
      </c>
      <c r="K6483">
        <v>172535.86</v>
      </c>
      <c r="L6483">
        <v>150788.95000000001</v>
      </c>
      <c r="M6483">
        <v>76492.995200000005</v>
      </c>
      <c r="N6483">
        <v>2001</v>
      </c>
      <c r="O6483">
        <v>2177</v>
      </c>
      <c r="P6483">
        <v>3081</v>
      </c>
      <c r="Q6483">
        <v>126801.5</v>
      </c>
      <c r="R6483">
        <v>86999.96</v>
      </c>
      <c r="S6483">
        <v>67516</v>
      </c>
      <c r="T6483">
        <v>43617.179700000001</v>
      </c>
      <c r="U6483">
        <v>2001</v>
      </c>
      <c r="V6483">
        <v>2175</v>
      </c>
      <c r="W6483">
        <v>2633</v>
      </c>
      <c r="X6483">
        <v>114184.01</v>
      </c>
      <c r="Y6483">
        <v>85535.9</v>
      </c>
      <c r="Z6483">
        <v>83272.95</v>
      </c>
      <c r="AA6483">
        <v>32875.815499999997</v>
      </c>
      <c r="AB6483">
        <v>1934</v>
      </c>
      <c r="AC6483">
        <v>1976</v>
      </c>
      <c r="AD6483">
        <v>1187</v>
      </c>
      <c r="AE6483">
        <v>1842</v>
      </c>
      <c r="AF6483">
        <v>1934</v>
      </c>
      <c r="AG6483">
        <v>1976</v>
      </c>
      <c r="AH6483">
        <v>1187</v>
      </c>
      <c r="AI6483">
        <v>1842</v>
      </c>
      <c r="AJ6483">
        <v>1934</v>
      </c>
      <c r="AK6483">
        <v>1976</v>
      </c>
      <c r="AL6483">
        <v>1187</v>
      </c>
      <c r="AM6483">
        <v>1842</v>
      </c>
    </row>
    <row r="6484" spans="1:39" x14ac:dyDescent="0.15">
      <c r="A6484" t="s">
        <v>56</v>
      </c>
      <c r="B6484">
        <v>100</v>
      </c>
      <c r="C6484">
        <v>2</v>
      </c>
      <c r="D6484">
        <v>1</v>
      </c>
      <c r="E6484" t="s">
        <v>30</v>
      </c>
      <c r="F6484" t="s">
        <v>206</v>
      </c>
      <c r="G6484">
        <v>179</v>
      </c>
      <c r="H6484">
        <v>391</v>
      </c>
      <c r="I6484">
        <v>507</v>
      </c>
      <c r="J6484">
        <v>21776.79</v>
      </c>
      <c r="K6484">
        <v>15792.48</v>
      </c>
      <c r="L6484">
        <v>13811.25</v>
      </c>
      <c r="M6484">
        <v>6377.5902999999998</v>
      </c>
      <c r="N6484">
        <v>179</v>
      </c>
      <c r="O6484">
        <v>195</v>
      </c>
      <c r="P6484">
        <v>265</v>
      </c>
      <c r="Q6484">
        <v>10728.18</v>
      </c>
      <c r="R6484">
        <v>7596.35</v>
      </c>
      <c r="S6484">
        <v>5922.87</v>
      </c>
      <c r="T6484">
        <v>3331.4483</v>
      </c>
      <c r="U6484">
        <v>179</v>
      </c>
      <c r="V6484">
        <v>196</v>
      </c>
      <c r="W6484">
        <v>242</v>
      </c>
      <c r="X6484">
        <v>11048.61</v>
      </c>
      <c r="Y6484">
        <v>8196.1299999999992</v>
      </c>
      <c r="Z6484">
        <v>7888.38</v>
      </c>
      <c r="AA6484">
        <v>3046.1419999999998</v>
      </c>
      <c r="AB6484">
        <v>171</v>
      </c>
      <c r="AC6484">
        <v>179</v>
      </c>
      <c r="AD6484">
        <v>91</v>
      </c>
      <c r="AE6484">
        <v>174</v>
      </c>
      <c r="AF6484">
        <v>171</v>
      </c>
      <c r="AG6484">
        <v>179</v>
      </c>
      <c r="AH6484">
        <v>91</v>
      </c>
      <c r="AI6484">
        <v>174</v>
      </c>
      <c r="AJ6484">
        <v>171</v>
      </c>
      <c r="AK6484">
        <v>179</v>
      </c>
      <c r="AL6484">
        <v>91</v>
      </c>
      <c r="AM6484">
        <v>174</v>
      </c>
    </row>
    <row r="6485" spans="1:39" x14ac:dyDescent="0.15">
      <c r="A6485" t="s">
        <v>56</v>
      </c>
      <c r="B6485">
        <v>100</v>
      </c>
      <c r="C6485">
        <v>2</v>
      </c>
      <c r="D6485">
        <v>1</v>
      </c>
      <c r="E6485" t="s">
        <v>29</v>
      </c>
      <c r="F6485" t="s">
        <v>206</v>
      </c>
      <c r="G6485">
        <v>1419</v>
      </c>
      <c r="H6485">
        <v>3136</v>
      </c>
      <c r="I6485">
        <v>4228</v>
      </c>
      <c r="J6485">
        <v>178156.26</v>
      </c>
      <c r="K6485">
        <v>123323.43</v>
      </c>
      <c r="L6485">
        <v>107655.3</v>
      </c>
      <c r="M6485">
        <v>56980.122000000003</v>
      </c>
      <c r="N6485">
        <v>1419</v>
      </c>
      <c r="O6485">
        <v>1550</v>
      </c>
      <c r="P6485">
        <v>2250</v>
      </c>
      <c r="Q6485">
        <v>91190.43</v>
      </c>
      <c r="R6485">
        <v>61208.38</v>
      </c>
      <c r="S6485">
        <v>47732.09</v>
      </c>
      <c r="T6485">
        <v>32088.559499999999</v>
      </c>
      <c r="U6485">
        <v>1419</v>
      </c>
      <c r="V6485">
        <v>1586</v>
      </c>
      <c r="W6485">
        <v>1978</v>
      </c>
      <c r="X6485">
        <v>86965.83</v>
      </c>
      <c r="Y6485">
        <v>62115.05</v>
      </c>
      <c r="Z6485">
        <v>59923.21</v>
      </c>
      <c r="AA6485">
        <v>24891.5625</v>
      </c>
      <c r="AB6485">
        <v>1367</v>
      </c>
      <c r="AC6485">
        <v>1387</v>
      </c>
      <c r="AD6485">
        <v>845</v>
      </c>
      <c r="AE6485">
        <v>1377</v>
      </c>
      <c r="AF6485">
        <v>1367</v>
      </c>
      <c r="AG6485">
        <v>1387</v>
      </c>
      <c r="AH6485">
        <v>845</v>
      </c>
      <c r="AI6485">
        <v>1377</v>
      </c>
      <c r="AJ6485">
        <v>1367</v>
      </c>
      <c r="AK6485">
        <v>1387</v>
      </c>
      <c r="AL6485">
        <v>845</v>
      </c>
      <c r="AM6485">
        <v>1377</v>
      </c>
    </row>
    <row r="6486" spans="1:39" x14ac:dyDescent="0.15">
      <c r="A6486" t="s">
        <v>56</v>
      </c>
      <c r="B6486">
        <v>100</v>
      </c>
      <c r="C6486">
        <v>2</v>
      </c>
      <c r="D6486">
        <v>1</v>
      </c>
      <c r="E6486" t="s">
        <v>31</v>
      </c>
      <c r="F6486" t="s">
        <v>206</v>
      </c>
      <c r="G6486">
        <v>10</v>
      </c>
      <c r="H6486">
        <v>20</v>
      </c>
      <c r="I6486">
        <v>30</v>
      </c>
      <c r="J6486">
        <v>1195.79</v>
      </c>
      <c r="K6486">
        <v>863.7</v>
      </c>
      <c r="L6486">
        <v>761.17</v>
      </c>
      <c r="M6486">
        <v>392.05680000000001</v>
      </c>
      <c r="N6486">
        <v>10</v>
      </c>
      <c r="O6486">
        <v>10</v>
      </c>
      <c r="P6486">
        <v>15</v>
      </c>
      <c r="Q6486">
        <v>512.87</v>
      </c>
      <c r="R6486">
        <v>341.55</v>
      </c>
      <c r="S6486">
        <v>239.02</v>
      </c>
      <c r="T6486">
        <v>200.42679999999999</v>
      </c>
      <c r="U6486">
        <v>10</v>
      </c>
      <c r="V6486">
        <v>10</v>
      </c>
      <c r="W6486">
        <v>15</v>
      </c>
      <c r="X6486">
        <v>682.92</v>
      </c>
      <c r="Y6486">
        <v>522.15</v>
      </c>
      <c r="Z6486">
        <v>522.15</v>
      </c>
      <c r="AA6486">
        <v>191.63</v>
      </c>
      <c r="AB6486">
        <v>10</v>
      </c>
      <c r="AC6486">
        <v>10</v>
      </c>
      <c r="AD6486">
        <v>4</v>
      </c>
      <c r="AE6486">
        <v>10</v>
      </c>
      <c r="AF6486">
        <v>10</v>
      </c>
      <c r="AG6486">
        <v>10</v>
      </c>
      <c r="AH6486">
        <v>4</v>
      </c>
      <c r="AI6486">
        <v>10</v>
      </c>
      <c r="AJ6486">
        <v>10</v>
      </c>
      <c r="AK6486">
        <v>10</v>
      </c>
      <c r="AL6486">
        <v>4</v>
      </c>
      <c r="AM6486">
        <v>10</v>
      </c>
    </row>
    <row r="6487" spans="1:39" x14ac:dyDescent="0.15">
      <c r="A6487" t="s">
        <v>56</v>
      </c>
      <c r="B6487">
        <v>100</v>
      </c>
      <c r="C6487">
        <v>2</v>
      </c>
      <c r="D6487">
        <v>1</v>
      </c>
      <c r="E6487" t="s">
        <v>32</v>
      </c>
      <c r="F6487" t="s">
        <v>206</v>
      </c>
      <c r="G6487">
        <v>60</v>
      </c>
      <c r="H6487">
        <v>127</v>
      </c>
      <c r="I6487">
        <v>170</v>
      </c>
      <c r="J6487">
        <v>7407.11</v>
      </c>
      <c r="K6487">
        <v>5008.46</v>
      </c>
      <c r="L6487">
        <v>4420.88</v>
      </c>
      <c r="M6487">
        <v>2234.4335999999998</v>
      </c>
      <c r="N6487">
        <v>60</v>
      </c>
      <c r="O6487">
        <v>63</v>
      </c>
      <c r="P6487">
        <v>87</v>
      </c>
      <c r="Q6487">
        <v>3374.36</v>
      </c>
      <c r="R6487">
        <v>2347.58</v>
      </c>
      <c r="S6487">
        <v>1760</v>
      </c>
      <c r="T6487">
        <v>1158.2335</v>
      </c>
      <c r="U6487">
        <v>60</v>
      </c>
      <c r="V6487">
        <v>64</v>
      </c>
      <c r="W6487">
        <v>83</v>
      </c>
      <c r="X6487">
        <v>4032.75</v>
      </c>
      <c r="Y6487">
        <v>2660.88</v>
      </c>
      <c r="Z6487">
        <v>2660.88</v>
      </c>
      <c r="AA6487">
        <v>1076.2001</v>
      </c>
      <c r="AB6487">
        <v>58</v>
      </c>
      <c r="AC6487">
        <v>58</v>
      </c>
      <c r="AD6487">
        <v>35</v>
      </c>
      <c r="AE6487">
        <v>56</v>
      </c>
      <c r="AF6487">
        <v>58</v>
      </c>
      <c r="AG6487">
        <v>58</v>
      </c>
      <c r="AH6487">
        <v>35</v>
      </c>
      <c r="AI6487">
        <v>56</v>
      </c>
      <c r="AJ6487">
        <v>58</v>
      </c>
      <c r="AK6487">
        <v>58</v>
      </c>
      <c r="AL6487">
        <v>35</v>
      </c>
      <c r="AM6487">
        <v>56</v>
      </c>
    </row>
    <row r="6488" spans="1:39" x14ac:dyDescent="0.15">
      <c r="A6488" t="s">
        <v>56</v>
      </c>
      <c r="B6488">
        <v>100</v>
      </c>
      <c r="C6488">
        <v>2</v>
      </c>
      <c r="D6488">
        <v>2</v>
      </c>
      <c r="E6488" t="s">
        <v>28</v>
      </c>
      <c r="F6488" t="s">
        <v>206</v>
      </c>
      <c r="G6488">
        <v>2258</v>
      </c>
      <c r="H6488">
        <v>4787</v>
      </c>
      <c r="I6488">
        <v>6216</v>
      </c>
      <c r="J6488">
        <v>272808.36</v>
      </c>
      <c r="K6488">
        <v>192781.37</v>
      </c>
      <c r="L6488">
        <v>165360.35</v>
      </c>
      <c r="M6488">
        <v>83980.041899999997</v>
      </c>
      <c r="N6488">
        <v>2258</v>
      </c>
      <c r="O6488">
        <v>2364</v>
      </c>
      <c r="P6488">
        <v>3258</v>
      </c>
      <c r="Q6488">
        <v>140814.93</v>
      </c>
      <c r="R6488">
        <v>97057.69</v>
      </c>
      <c r="S6488">
        <v>72743.460000000006</v>
      </c>
      <c r="T6488">
        <v>45981.192199999998</v>
      </c>
      <c r="U6488">
        <v>2258</v>
      </c>
      <c r="V6488">
        <v>2423</v>
      </c>
      <c r="W6488">
        <v>2958</v>
      </c>
      <c r="X6488">
        <v>131993.43</v>
      </c>
      <c r="Y6488">
        <v>95723.68</v>
      </c>
      <c r="Z6488">
        <v>92616.89</v>
      </c>
      <c r="AA6488">
        <v>37998.849699999999</v>
      </c>
      <c r="AB6488">
        <v>2163</v>
      </c>
      <c r="AC6488">
        <v>2232</v>
      </c>
      <c r="AD6488">
        <v>1186</v>
      </c>
      <c r="AE6488">
        <v>1989</v>
      </c>
      <c r="AF6488">
        <v>2163</v>
      </c>
      <c r="AG6488">
        <v>2232</v>
      </c>
      <c r="AH6488">
        <v>1186</v>
      </c>
      <c r="AI6488">
        <v>1989</v>
      </c>
      <c r="AJ6488">
        <v>2163</v>
      </c>
      <c r="AK6488">
        <v>2232</v>
      </c>
      <c r="AL6488">
        <v>1186</v>
      </c>
      <c r="AM6488">
        <v>1989</v>
      </c>
    </row>
    <row r="6489" spans="1:39" x14ac:dyDescent="0.15">
      <c r="A6489" t="s">
        <v>56</v>
      </c>
      <c r="B6489">
        <v>100</v>
      </c>
      <c r="C6489">
        <v>2</v>
      </c>
      <c r="D6489">
        <v>2</v>
      </c>
      <c r="E6489" t="s">
        <v>30</v>
      </c>
      <c r="F6489" t="s">
        <v>206</v>
      </c>
      <c r="G6489">
        <v>252</v>
      </c>
      <c r="H6489">
        <v>544</v>
      </c>
      <c r="I6489">
        <v>686</v>
      </c>
      <c r="J6489">
        <v>29125.37</v>
      </c>
      <c r="K6489">
        <v>21188.34</v>
      </c>
      <c r="L6489">
        <v>18109.849999999999</v>
      </c>
      <c r="M6489">
        <v>8824.2389999999996</v>
      </c>
      <c r="N6489">
        <v>252</v>
      </c>
      <c r="O6489">
        <v>264</v>
      </c>
      <c r="P6489">
        <v>365</v>
      </c>
      <c r="Q6489">
        <v>14951.39</v>
      </c>
      <c r="R6489">
        <v>10528.71</v>
      </c>
      <c r="S6489">
        <v>7718.21</v>
      </c>
      <c r="T6489">
        <v>4838.7641999999996</v>
      </c>
      <c r="U6489">
        <v>252</v>
      </c>
      <c r="V6489">
        <v>280</v>
      </c>
      <c r="W6489">
        <v>321</v>
      </c>
      <c r="X6489">
        <v>14173.98</v>
      </c>
      <c r="Y6489">
        <v>10659.63</v>
      </c>
      <c r="Z6489">
        <v>10391.64</v>
      </c>
      <c r="AA6489">
        <v>3985.4748</v>
      </c>
      <c r="AB6489">
        <v>235</v>
      </c>
      <c r="AC6489">
        <v>248</v>
      </c>
      <c r="AD6489">
        <v>119</v>
      </c>
      <c r="AE6489">
        <v>246</v>
      </c>
      <c r="AF6489">
        <v>235</v>
      </c>
      <c r="AG6489">
        <v>248</v>
      </c>
      <c r="AH6489">
        <v>119</v>
      </c>
      <c r="AI6489">
        <v>246</v>
      </c>
      <c r="AJ6489">
        <v>235</v>
      </c>
      <c r="AK6489">
        <v>248</v>
      </c>
      <c r="AL6489">
        <v>119</v>
      </c>
      <c r="AM6489">
        <v>246</v>
      </c>
    </row>
    <row r="6490" spans="1:39" x14ac:dyDescent="0.15">
      <c r="A6490" t="s">
        <v>56</v>
      </c>
      <c r="B6490">
        <v>100</v>
      </c>
      <c r="C6490">
        <v>2</v>
      </c>
      <c r="D6490">
        <v>2</v>
      </c>
      <c r="E6490" t="s">
        <v>29</v>
      </c>
      <c r="F6490" t="s">
        <v>206</v>
      </c>
      <c r="G6490">
        <v>858</v>
      </c>
      <c r="H6490">
        <v>1852</v>
      </c>
      <c r="I6490">
        <v>2445</v>
      </c>
      <c r="J6490">
        <v>108091.97</v>
      </c>
      <c r="K6490">
        <v>73538.16</v>
      </c>
      <c r="L6490">
        <v>61977.19</v>
      </c>
      <c r="M6490">
        <v>33001.506099999999</v>
      </c>
      <c r="N6490">
        <v>858</v>
      </c>
      <c r="O6490">
        <v>924</v>
      </c>
      <c r="P6490">
        <v>1301</v>
      </c>
      <c r="Q6490">
        <v>57331.94</v>
      </c>
      <c r="R6490">
        <v>38170.5</v>
      </c>
      <c r="S6490">
        <v>27313.66</v>
      </c>
      <c r="T6490">
        <v>18394.422399999999</v>
      </c>
      <c r="U6490">
        <v>858</v>
      </c>
      <c r="V6490">
        <v>928</v>
      </c>
      <c r="W6490">
        <v>1144</v>
      </c>
      <c r="X6490">
        <v>50760.03</v>
      </c>
      <c r="Y6490">
        <v>35367.660000000003</v>
      </c>
      <c r="Z6490">
        <v>34663.53</v>
      </c>
      <c r="AA6490">
        <v>14607.083699999999</v>
      </c>
      <c r="AB6490">
        <v>820</v>
      </c>
      <c r="AC6490">
        <v>829</v>
      </c>
      <c r="AD6490">
        <v>434</v>
      </c>
      <c r="AE6490">
        <v>838</v>
      </c>
      <c r="AF6490">
        <v>820</v>
      </c>
      <c r="AG6490">
        <v>829</v>
      </c>
      <c r="AH6490">
        <v>434</v>
      </c>
      <c r="AI6490">
        <v>838</v>
      </c>
      <c r="AJ6490">
        <v>820</v>
      </c>
      <c r="AK6490">
        <v>829</v>
      </c>
      <c r="AL6490">
        <v>434</v>
      </c>
      <c r="AM6490">
        <v>838</v>
      </c>
    </row>
    <row r="6491" spans="1:39" x14ac:dyDescent="0.15">
      <c r="A6491" t="s">
        <v>56</v>
      </c>
      <c r="B6491">
        <v>100</v>
      </c>
      <c r="C6491">
        <v>2</v>
      </c>
      <c r="D6491">
        <v>2</v>
      </c>
      <c r="E6491" t="s">
        <v>31</v>
      </c>
      <c r="F6491" t="s">
        <v>206</v>
      </c>
      <c r="G6491">
        <v>1</v>
      </c>
      <c r="H6491">
        <v>4</v>
      </c>
      <c r="I6491">
        <v>4</v>
      </c>
      <c r="J6491">
        <v>169.96</v>
      </c>
      <c r="K6491">
        <v>107.11</v>
      </c>
      <c r="L6491">
        <v>107.11</v>
      </c>
      <c r="M6491">
        <v>61.77</v>
      </c>
      <c r="N6491">
        <v>1</v>
      </c>
      <c r="O6491">
        <v>1</v>
      </c>
      <c r="P6491">
        <v>1</v>
      </c>
      <c r="Q6491">
        <v>19.989999999999998</v>
      </c>
      <c r="R6491">
        <v>9.99</v>
      </c>
      <c r="S6491">
        <v>9.99</v>
      </c>
      <c r="T6491">
        <v>14.84</v>
      </c>
      <c r="U6491">
        <v>1</v>
      </c>
      <c r="V6491">
        <v>3</v>
      </c>
      <c r="W6491">
        <v>3</v>
      </c>
      <c r="X6491">
        <v>149.97</v>
      </c>
      <c r="Y6491">
        <v>97.12</v>
      </c>
      <c r="Z6491">
        <v>97.12</v>
      </c>
      <c r="AA6491">
        <v>46.93</v>
      </c>
      <c r="AB6491">
        <v>1</v>
      </c>
      <c r="AC6491">
        <v>1</v>
      </c>
      <c r="AD6491">
        <v>1</v>
      </c>
      <c r="AE6491">
        <v>1</v>
      </c>
      <c r="AF6491">
        <v>1</v>
      </c>
      <c r="AG6491">
        <v>1</v>
      </c>
      <c r="AH6491">
        <v>1</v>
      </c>
      <c r="AI6491">
        <v>1</v>
      </c>
      <c r="AJ6491">
        <v>1</v>
      </c>
      <c r="AK6491">
        <v>1</v>
      </c>
      <c r="AL6491">
        <v>1</v>
      </c>
      <c r="AM6491">
        <v>1</v>
      </c>
    </row>
    <row r="6492" spans="1:39" x14ac:dyDescent="0.15">
      <c r="A6492" t="s">
        <v>56</v>
      </c>
      <c r="B6492">
        <v>100</v>
      </c>
      <c r="C6492">
        <v>2</v>
      </c>
      <c r="D6492">
        <v>2</v>
      </c>
      <c r="E6492" t="s">
        <v>32</v>
      </c>
      <c r="F6492" t="s">
        <v>206</v>
      </c>
      <c r="G6492">
        <v>85</v>
      </c>
      <c r="H6492">
        <v>191</v>
      </c>
      <c r="I6492">
        <v>245</v>
      </c>
      <c r="J6492">
        <v>11563.03</v>
      </c>
      <c r="K6492">
        <v>7404.86</v>
      </c>
      <c r="L6492">
        <v>6401.37</v>
      </c>
      <c r="M6492">
        <v>3632.5063</v>
      </c>
      <c r="N6492">
        <v>85</v>
      </c>
      <c r="O6492">
        <v>94</v>
      </c>
      <c r="P6492">
        <v>109</v>
      </c>
      <c r="Q6492">
        <v>4867.18</v>
      </c>
      <c r="R6492">
        <v>3177.28</v>
      </c>
      <c r="S6492">
        <v>2285.41</v>
      </c>
      <c r="T6492">
        <v>1675.7569000000001</v>
      </c>
      <c r="U6492">
        <v>85</v>
      </c>
      <c r="V6492">
        <v>97</v>
      </c>
      <c r="W6492">
        <v>136</v>
      </c>
      <c r="X6492">
        <v>6695.85</v>
      </c>
      <c r="Y6492">
        <v>4227.58</v>
      </c>
      <c r="Z6492">
        <v>4115.96</v>
      </c>
      <c r="AA6492">
        <v>1956.7493999999999</v>
      </c>
      <c r="AB6492">
        <v>84</v>
      </c>
      <c r="AC6492">
        <v>79</v>
      </c>
      <c r="AD6492">
        <v>51</v>
      </c>
      <c r="AE6492">
        <v>76</v>
      </c>
      <c r="AF6492">
        <v>84</v>
      </c>
      <c r="AG6492">
        <v>79</v>
      </c>
      <c r="AH6492">
        <v>51</v>
      </c>
      <c r="AI6492">
        <v>76</v>
      </c>
      <c r="AJ6492">
        <v>84</v>
      </c>
      <c r="AK6492">
        <v>79</v>
      </c>
      <c r="AL6492">
        <v>51</v>
      </c>
      <c r="AM6492">
        <v>76</v>
      </c>
    </row>
    <row r="6493" spans="1:39" x14ac:dyDescent="0.15">
      <c r="A6493" t="s">
        <v>216</v>
      </c>
      <c r="B6493">
        <v>-1</v>
      </c>
      <c r="C6493">
        <v>0</v>
      </c>
      <c r="D6493">
        <v>0</v>
      </c>
      <c r="E6493" t="s">
        <v>28</v>
      </c>
      <c r="F6493" t="s">
        <v>28</v>
      </c>
      <c r="G6493">
        <v>0</v>
      </c>
      <c r="H6493">
        <v>234226</v>
      </c>
      <c r="I6493">
        <v>471176</v>
      </c>
      <c r="J6493">
        <v>25867876.02</v>
      </c>
      <c r="K6493">
        <v>21977320.379999999</v>
      </c>
      <c r="L6493">
        <v>21408099.73</v>
      </c>
      <c r="M6493">
        <v>6834596.2759999996</v>
      </c>
      <c r="N6493">
        <v>0</v>
      </c>
      <c r="O6493">
        <v>1656</v>
      </c>
      <c r="P6493">
        <v>5949</v>
      </c>
      <c r="Q6493">
        <v>341667.2</v>
      </c>
      <c r="R6493">
        <v>270752.73</v>
      </c>
      <c r="S6493">
        <v>235757.8</v>
      </c>
      <c r="T6493">
        <v>104066.4921</v>
      </c>
      <c r="U6493">
        <v>0</v>
      </c>
      <c r="V6493">
        <v>232570</v>
      </c>
      <c r="W6493">
        <v>465227</v>
      </c>
      <c r="X6493">
        <v>25526208.82</v>
      </c>
      <c r="Y6493">
        <v>21706567.649999999</v>
      </c>
      <c r="Z6493">
        <v>21172341.93</v>
      </c>
      <c r="AA6493">
        <v>6730529.7839000002</v>
      </c>
      <c r="AB6493">
        <v>0</v>
      </c>
      <c r="AC6493">
        <v>0</v>
      </c>
      <c r="AD6493">
        <v>0</v>
      </c>
      <c r="AE6493">
        <v>0</v>
      </c>
      <c r="AF6493">
        <v>0</v>
      </c>
      <c r="AG6493">
        <v>0</v>
      </c>
      <c r="AH6493">
        <v>0</v>
      </c>
      <c r="AI6493">
        <v>0</v>
      </c>
      <c r="AJ6493">
        <v>0</v>
      </c>
      <c r="AK6493">
        <v>0</v>
      </c>
      <c r="AL6493">
        <v>0</v>
      </c>
      <c r="AM6493">
        <v>0</v>
      </c>
    </row>
    <row r="6494" spans="1:39" x14ac:dyDescent="0.15">
      <c r="A6494" t="s">
        <v>216</v>
      </c>
      <c r="B6494">
        <v>5</v>
      </c>
      <c r="C6494">
        <v>1</v>
      </c>
      <c r="D6494">
        <v>0</v>
      </c>
      <c r="E6494" t="s">
        <v>28</v>
      </c>
      <c r="F6494" t="s">
        <v>28</v>
      </c>
      <c r="G6494">
        <v>194</v>
      </c>
      <c r="H6494">
        <v>1814</v>
      </c>
      <c r="I6494">
        <v>8590</v>
      </c>
      <c r="J6494">
        <v>520381.01</v>
      </c>
      <c r="K6494">
        <v>408818.77</v>
      </c>
      <c r="L6494">
        <v>321208.18</v>
      </c>
      <c r="M6494">
        <v>135938.57490000001</v>
      </c>
      <c r="N6494">
        <v>120</v>
      </c>
      <c r="O6494">
        <v>672</v>
      </c>
      <c r="P6494">
        <v>4575</v>
      </c>
      <c r="Q6494">
        <v>287156.36</v>
      </c>
      <c r="R6494">
        <v>242702.23</v>
      </c>
      <c r="S6494">
        <v>165893.31</v>
      </c>
      <c r="T6494">
        <v>78646.073900000003</v>
      </c>
      <c r="U6494">
        <v>74</v>
      </c>
      <c r="V6494">
        <v>1142</v>
      </c>
      <c r="W6494">
        <v>4015</v>
      </c>
      <c r="X6494">
        <v>233224.65</v>
      </c>
      <c r="Y6494">
        <v>166116.54</v>
      </c>
      <c r="Z6494">
        <v>155314.87</v>
      </c>
      <c r="AA6494">
        <v>57292.500999999997</v>
      </c>
      <c r="AB6494">
        <v>155</v>
      </c>
      <c r="AC6494">
        <v>168</v>
      </c>
      <c r="AD6494">
        <v>71</v>
      </c>
      <c r="AE6494">
        <v>131</v>
      </c>
      <c r="AF6494">
        <v>115</v>
      </c>
      <c r="AG6494">
        <v>116</v>
      </c>
      <c r="AH6494">
        <v>51</v>
      </c>
      <c r="AI6494">
        <v>103</v>
      </c>
      <c r="AJ6494">
        <v>40</v>
      </c>
      <c r="AK6494">
        <v>52</v>
      </c>
      <c r="AL6494">
        <v>20</v>
      </c>
      <c r="AM6494">
        <v>28</v>
      </c>
    </row>
    <row r="6495" spans="1:39" x14ac:dyDescent="0.15">
      <c r="A6495" t="s">
        <v>216</v>
      </c>
      <c r="B6495">
        <v>5</v>
      </c>
      <c r="C6495">
        <v>1</v>
      </c>
      <c r="D6495">
        <v>0</v>
      </c>
      <c r="E6495" t="s">
        <v>28</v>
      </c>
      <c r="F6495" t="s">
        <v>29</v>
      </c>
      <c r="G6495">
        <v>948</v>
      </c>
      <c r="H6495">
        <v>12890</v>
      </c>
      <c r="I6495">
        <v>48765</v>
      </c>
      <c r="J6495">
        <v>2889929.72</v>
      </c>
      <c r="K6495">
        <v>2173382.83</v>
      </c>
      <c r="L6495">
        <v>1825858.96</v>
      </c>
      <c r="M6495">
        <v>766649.82889999996</v>
      </c>
      <c r="N6495">
        <v>535</v>
      </c>
      <c r="O6495">
        <v>4866</v>
      </c>
      <c r="P6495">
        <v>24279</v>
      </c>
      <c r="Q6495">
        <v>1477709.42</v>
      </c>
      <c r="R6495">
        <v>1195500.6399999999</v>
      </c>
      <c r="S6495">
        <v>930265.96</v>
      </c>
      <c r="T6495">
        <v>417196.05489999999</v>
      </c>
      <c r="U6495">
        <v>413</v>
      </c>
      <c r="V6495">
        <v>8024</v>
      </c>
      <c r="W6495">
        <v>24486</v>
      </c>
      <c r="X6495">
        <v>1412220.3</v>
      </c>
      <c r="Y6495">
        <v>977882.19</v>
      </c>
      <c r="Z6495">
        <v>895593</v>
      </c>
      <c r="AA6495">
        <v>349453.77399999998</v>
      </c>
      <c r="AB6495">
        <v>759</v>
      </c>
      <c r="AC6495">
        <v>872</v>
      </c>
      <c r="AD6495">
        <v>628</v>
      </c>
      <c r="AE6495">
        <v>655</v>
      </c>
      <c r="AF6495">
        <v>527</v>
      </c>
      <c r="AG6495">
        <v>522</v>
      </c>
      <c r="AH6495">
        <v>383</v>
      </c>
      <c r="AI6495">
        <v>436</v>
      </c>
      <c r="AJ6495">
        <v>232</v>
      </c>
      <c r="AK6495">
        <v>350</v>
      </c>
      <c r="AL6495">
        <v>245</v>
      </c>
      <c r="AM6495">
        <v>219</v>
      </c>
    </row>
    <row r="6496" spans="1:39" x14ac:dyDescent="0.15">
      <c r="A6496" t="s">
        <v>216</v>
      </c>
      <c r="B6496">
        <v>5</v>
      </c>
      <c r="C6496">
        <v>1</v>
      </c>
      <c r="D6496">
        <v>0</v>
      </c>
      <c r="E6496" t="s">
        <v>30</v>
      </c>
      <c r="F6496" t="s">
        <v>29</v>
      </c>
      <c r="G6496">
        <v>1</v>
      </c>
      <c r="H6496">
        <v>11</v>
      </c>
      <c r="I6496">
        <v>58</v>
      </c>
      <c r="J6496">
        <v>3689.68</v>
      </c>
      <c r="K6496">
        <v>2499.7800000000002</v>
      </c>
      <c r="L6496">
        <v>1969.26</v>
      </c>
      <c r="M6496">
        <v>1133.5214000000001</v>
      </c>
      <c r="N6496">
        <v>1</v>
      </c>
      <c r="O6496">
        <v>11</v>
      </c>
      <c r="P6496">
        <v>58</v>
      </c>
      <c r="Q6496">
        <v>3689.68</v>
      </c>
      <c r="R6496">
        <v>2499.7800000000002</v>
      </c>
      <c r="S6496">
        <v>1969.26</v>
      </c>
      <c r="T6496">
        <v>1133.5214000000001</v>
      </c>
      <c r="U6496">
        <v>0</v>
      </c>
      <c r="V6496">
        <v>0</v>
      </c>
      <c r="W6496">
        <v>0</v>
      </c>
      <c r="X6496">
        <v>0</v>
      </c>
      <c r="Y6496">
        <v>0</v>
      </c>
      <c r="Z6496">
        <v>0</v>
      </c>
      <c r="AA6496">
        <v>0</v>
      </c>
      <c r="AB6496">
        <v>1</v>
      </c>
      <c r="AC6496">
        <v>1</v>
      </c>
      <c r="AD6496">
        <v>1</v>
      </c>
      <c r="AE6496">
        <v>1</v>
      </c>
      <c r="AF6496">
        <v>1</v>
      </c>
      <c r="AG6496">
        <v>1</v>
      </c>
      <c r="AH6496">
        <v>1</v>
      </c>
      <c r="AI6496">
        <v>1</v>
      </c>
      <c r="AJ6496">
        <v>0</v>
      </c>
      <c r="AK6496">
        <v>0</v>
      </c>
      <c r="AL6496">
        <v>0</v>
      </c>
      <c r="AM6496">
        <v>0</v>
      </c>
    </row>
    <row r="6497" spans="1:39" x14ac:dyDescent="0.15">
      <c r="A6497" t="s">
        <v>216</v>
      </c>
      <c r="B6497">
        <v>5</v>
      </c>
      <c r="C6497">
        <v>1</v>
      </c>
      <c r="D6497">
        <v>0</v>
      </c>
      <c r="E6497" t="s">
        <v>29</v>
      </c>
      <c r="F6497" t="s">
        <v>28</v>
      </c>
      <c r="G6497">
        <v>4</v>
      </c>
      <c r="H6497">
        <v>38</v>
      </c>
      <c r="I6497">
        <v>227</v>
      </c>
      <c r="J6497">
        <v>12190.34</v>
      </c>
      <c r="K6497">
        <v>8730.1</v>
      </c>
      <c r="L6497">
        <v>4769.3999999999996</v>
      </c>
      <c r="M6497">
        <v>4167.4396999999999</v>
      </c>
      <c r="N6497">
        <v>4</v>
      </c>
      <c r="O6497">
        <v>38</v>
      </c>
      <c r="P6497">
        <v>227</v>
      </c>
      <c r="Q6497">
        <v>12190.34</v>
      </c>
      <c r="R6497">
        <v>8730.1</v>
      </c>
      <c r="S6497">
        <v>4769.3999999999996</v>
      </c>
      <c r="T6497">
        <v>4167.4396999999999</v>
      </c>
      <c r="U6497">
        <v>0</v>
      </c>
      <c r="V6497">
        <v>0</v>
      </c>
      <c r="W6497">
        <v>0</v>
      </c>
      <c r="X6497">
        <v>0</v>
      </c>
      <c r="Y6497">
        <v>0</v>
      </c>
      <c r="Z6497">
        <v>0</v>
      </c>
      <c r="AA6497">
        <v>0</v>
      </c>
      <c r="AB6497">
        <v>4</v>
      </c>
      <c r="AC6497">
        <v>4</v>
      </c>
      <c r="AD6497">
        <v>2</v>
      </c>
      <c r="AE6497">
        <v>2</v>
      </c>
      <c r="AF6497">
        <v>4</v>
      </c>
      <c r="AG6497">
        <v>4</v>
      </c>
      <c r="AH6497">
        <v>2</v>
      </c>
      <c r="AI6497">
        <v>2</v>
      </c>
      <c r="AJ6497">
        <v>0</v>
      </c>
      <c r="AK6497">
        <v>0</v>
      </c>
      <c r="AL6497">
        <v>0</v>
      </c>
      <c r="AM6497">
        <v>0</v>
      </c>
    </row>
    <row r="6498" spans="1:39" x14ac:dyDescent="0.15">
      <c r="A6498" t="s">
        <v>216</v>
      </c>
      <c r="B6498">
        <v>5</v>
      </c>
      <c r="C6498">
        <v>1</v>
      </c>
      <c r="D6498">
        <v>0</v>
      </c>
      <c r="E6498" t="s">
        <v>29</v>
      </c>
      <c r="F6498" t="s">
        <v>29</v>
      </c>
      <c r="G6498">
        <v>15</v>
      </c>
      <c r="H6498">
        <v>186</v>
      </c>
      <c r="I6498">
        <v>843</v>
      </c>
      <c r="J6498">
        <v>47455.02</v>
      </c>
      <c r="K6498">
        <v>34921.839999999997</v>
      </c>
      <c r="L6498">
        <v>26093.91</v>
      </c>
      <c r="M6498">
        <v>14016.170899999999</v>
      </c>
      <c r="N6498">
        <v>10</v>
      </c>
      <c r="O6498">
        <v>128</v>
      </c>
      <c r="P6498">
        <v>609</v>
      </c>
      <c r="Q6498">
        <v>34401.800000000003</v>
      </c>
      <c r="R6498">
        <v>24774.54</v>
      </c>
      <c r="S6498">
        <v>16511.38</v>
      </c>
      <c r="T6498">
        <v>10768.1672</v>
      </c>
      <c r="U6498">
        <v>5</v>
      </c>
      <c r="V6498">
        <v>58</v>
      </c>
      <c r="W6498">
        <v>234</v>
      </c>
      <c r="X6498">
        <v>13053.22</v>
      </c>
      <c r="Y6498">
        <v>10147.299999999999</v>
      </c>
      <c r="Z6498">
        <v>9582.5300000000007</v>
      </c>
      <c r="AA6498">
        <v>3248.0037000000002</v>
      </c>
      <c r="AB6498">
        <v>15</v>
      </c>
      <c r="AC6498">
        <v>15</v>
      </c>
      <c r="AD6498">
        <v>13</v>
      </c>
      <c r="AE6498">
        <v>12</v>
      </c>
      <c r="AF6498">
        <v>10</v>
      </c>
      <c r="AG6498">
        <v>10</v>
      </c>
      <c r="AH6498">
        <v>8</v>
      </c>
      <c r="AI6498">
        <v>7</v>
      </c>
      <c r="AJ6498">
        <v>5</v>
      </c>
      <c r="AK6498">
        <v>5</v>
      </c>
      <c r="AL6498">
        <v>5</v>
      </c>
      <c r="AM6498">
        <v>5</v>
      </c>
    </row>
    <row r="6499" spans="1:39" x14ac:dyDescent="0.15">
      <c r="A6499" t="s">
        <v>216</v>
      </c>
      <c r="B6499">
        <v>5</v>
      </c>
      <c r="C6499">
        <v>1</v>
      </c>
      <c r="D6499">
        <v>0</v>
      </c>
      <c r="E6499" t="s">
        <v>32</v>
      </c>
      <c r="F6499" t="s">
        <v>28</v>
      </c>
      <c r="G6499">
        <v>94</v>
      </c>
      <c r="H6499">
        <v>559</v>
      </c>
      <c r="I6499">
        <v>3575</v>
      </c>
      <c r="J6499">
        <v>225133.82</v>
      </c>
      <c r="K6499">
        <v>181862.55</v>
      </c>
      <c r="L6499">
        <v>151382.25</v>
      </c>
      <c r="M6499">
        <v>55277.722099999999</v>
      </c>
      <c r="N6499">
        <v>19</v>
      </c>
      <c r="O6499">
        <v>123</v>
      </c>
      <c r="P6499">
        <v>836</v>
      </c>
      <c r="Q6499">
        <v>50412.21</v>
      </c>
      <c r="R6499">
        <v>40234.58</v>
      </c>
      <c r="S6499">
        <v>30834.33</v>
      </c>
      <c r="T6499">
        <v>13467.770399999999</v>
      </c>
      <c r="U6499">
        <v>75</v>
      </c>
      <c r="V6499">
        <v>436</v>
      </c>
      <c r="W6499">
        <v>2739</v>
      </c>
      <c r="X6499">
        <v>174721.61</v>
      </c>
      <c r="Y6499">
        <v>141627.97</v>
      </c>
      <c r="Z6499">
        <v>120547.92</v>
      </c>
      <c r="AA6499">
        <v>41809.951699999998</v>
      </c>
      <c r="AB6499">
        <v>92</v>
      </c>
      <c r="AC6499">
        <v>82</v>
      </c>
      <c r="AD6499">
        <v>42</v>
      </c>
      <c r="AE6499">
        <v>83</v>
      </c>
      <c r="AF6499">
        <v>18</v>
      </c>
      <c r="AG6499">
        <v>15</v>
      </c>
      <c r="AH6499">
        <v>6</v>
      </c>
      <c r="AI6499">
        <v>17</v>
      </c>
      <c r="AJ6499">
        <v>74</v>
      </c>
      <c r="AK6499">
        <v>67</v>
      </c>
      <c r="AL6499">
        <v>36</v>
      </c>
      <c r="AM6499">
        <v>66</v>
      </c>
    </row>
    <row r="6500" spans="1:39" x14ac:dyDescent="0.15">
      <c r="A6500" t="s">
        <v>216</v>
      </c>
      <c r="B6500">
        <v>5</v>
      </c>
      <c r="C6500">
        <v>1</v>
      </c>
      <c r="D6500">
        <v>0</v>
      </c>
      <c r="E6500" t="s">
        <v>32</v>
      </c>
      <c r="F6500" t="s">
        <v>29</v>
      </c>
      <c r="G6500">
        <v>563</v>
      </c>
      <c r="H6500">
        <v>6737</v>
      </c>
      <c r="I6500">
        <v>26716</v>
      </c>
      <c r="J6500">
        <v>1643944.36</v>
      </c>
      <c r="K6500">
        <v>1260197.78</v>
      </c>
      <c r="L6500">
        <v>1119723.1200000001</v>
      </c>
      <c r="M6500">
        <v>416939.74229999998</v>
      </c>
      <c r="N6500">
        <v>132</v>
      </c>
      <c r="O6500">
        <v>1544</v>
      </c>
      <c r="P6500">
        <v>6718</v>
      </c>
      <c r="Q6500">
        <v>416931.34</v>
      </c>
      <c r="R6500">
        <v>322716.45</v>
      </c>
      <c r="S6500">
        <v>260949.92</v>
      </c>
      <c r="T6500">
        <v>117982.16379999999</v>
      </c>
      <c r="U6500">
        <v>431</v>
      </c>
      <c r="V6500">
        <v>5193</v>
      </c>
      <c r="W6500">
        <v>19998</v>
      </c>
      <c r="X6500">
        <v>1227013.02</v>
      </c>
      <c r="Y6500">
        <v>937481.33</v>
      </c>
      <c r="Z6500">
        <v>858773.2</v>
      </c>
      <c r="AA6500">
        <v>298957.5785</v>
      </c>
      <c r="AB6500">
        <v>527</v>
      </c>
      <c r="AC6500">
        <v>539</v>
      </c>
      <c r="AD6500">
        <v>402</v>
      </c>
      <c r="AE6500">
        <v>499</v>
      </c>
      <c r="AF6500">
        <v>131</v>
      </c>
      <c r="AG6500">
        <v>121</v>
      </c>
      <c r="AH6500">
        <v>95</v>
      </c>
      <c r="AI6500">
        <v>116</v>
      </c>
      <c r="AJ6500">
        <v>396</v>
      </c>
      <c r="AK6500">
        <v>418</v>
      </c>
      <c r="AL6500">
        <v>307</v>
      </c>
      <c r="AM6500">
        <v>383</v>
      </c>
    </row>
    <row r="6501" spans="1:39" x14ac:dyDescent="0.15">
      <c r="A6501" t="s">
        <v>216</v>
      </c>
      <c r="B6501">
        <v>5</v>
      </c>
      <c r="C6501">
        <v>1</v>
      </c>
      <c r="D6501">
        <v>1</v>
      </c>
      <c r="E6501" t="s">
        <v>28</v>
      </c>
      <c r="F6501" t="s">
        <v>28</v>
      </c>
      <c r="G6501">
        <v>447</v>
      </c>
      <c r="H6501">
        <v>5105</v>
      </c>
      <c r="I6501">
        <v>20421</v>
      </c>
      <c r="J6501">
        <v>1241878.45</v>
      </c>
      <c r="K6501">
        <v>980080.34</v>
      </c>
      <c r="L6501">
        <v>795208.53</v>
      </c>
      <c r="M6501">
        <v>317759.73849999998</v>
      </c>
      <c r="N6501">
        <v>264</v>
      </c>
      <c r="O6501">
        <v>1784</v>
      </c>
      <c r="P6501">
        <v>9868</v>
      </c>
      <c r="Q6501">
        <v>634789.61</v>
      </c>
      <c r="R6501">
        <v>562503.02</v>
      </c>
      <c r="S6501">
        <v>410011.83</v>
      </c>
      <c r="T6501">
        <v>169076.99280000001</v>
      </c>
      <c r="U6501">
        <v>183</v>
      </c>
      <c r="V6501">
        <v>3321</v>
      </c>
      <c r="W6501">
        <v>10553</v>
      </c>
      <c r="X6501">
        <v>607088.84</v>
      </c>
      <c r="Y6501">
        <v>417577.32</v>
      </c>
      <c r="Z6501">
        <v>385196.7</v>
      </c>
      <c r="AA6501">
        <v>148682.7457</v>
      </c>
      <c r="AB6501">
        <v>338</v>
      </c>
      <c r="AC6501">
        <v>392</v>
      </c>
      <c r="AD6501">
        <v>151</v>
      </c>
      <c r="AE6501">
        <v>330</v>
      </c>
      <c r="AF6501">
        <v>246</v>
      </c>
      <c r="AG6501">
        <v>247</v>
      </c>
      <c r="AH6501">
        <v>87</v>
      </c>
      <c r="AI6501">
        <v>243</v>
      </c>
      <c r="AJ6501">
        <v>92</v>
      </c>
      <c r="AK6501">
        <v>145</v>
      </c>
      <c r="AL6501">
        <v>64</v>
      </c>
      <c r="AM6501">
        <v>87</v>
      </c>
    </row>
    <row r="6502" spans="1:39" x14ac:dyDescent="0.15">
      <c r="A6502" t="s">
        <v>216</v>
      </c>
      <c r="B6502">
        <v>5</v>
      </c>
      <c r="C6502">
        <v>1</v>
      </c>
      <c r="D6502">
        <v>1</v>
      </c>
      <c r="E6502" t="s">
        <v>28</v>
      </c>
      <c r="F6502" t="s">
        <v>29</v>
      </c>
      <c r="G6502">
        <v>7433</v>
      </c>
      <c r="H6502">
        <v>101421</v>
      </c>
      <c r="I6502">
        <v>364847</v>
      </c>
      <c r="J6502">
        <v>22453039.32</v>
      </c>
      <c r="K6502">
        <v>18306736.120000001</v>
      </c>
      <c r="L6502">
        <v>15152877.529999999</v>
      </c>
      <c r="M6502">
        <v>5873809.1010999996</v>
      </c>
      <c r="N6502">
        <v>4793</v>
      </c>
      <c r="O6502">
        <v>51815</v>
      </c>
      <c r="P6502">
        <v>220858</v>
      </c>
      <c r="Q6502">
        <v>14015348.220000001</v>
      </c>
      <c r="R6502">
        <v>11984086.109999999</v>
      </c>
      <c r="S6502">
        <v>9311879.8800000008</v>
      </c>
      <c r="T6502">
        <v>3801689.2346000001</v>
      </c>
      <c r="U6502">
        <v>2640</v>
      </c>
      <c r="V6502">
        <v>49606</v>
      </c>
      <c r="W6502">
        <v>143989</v>
      </c>
      <c r="X6502">
        <v>8437691.0999999996</v>
      </c>
      <c r="Y6502">
        <v>6322650.0099999998</v>
      </c>
      <c r="Z6502">
        <v>5840997.6500000004</v>
      </c>
      <c r="AA6502">
        <v>2072119.8665</v>
      </c>
      <c r="AB6502">
        <v>6516</v>
      </c>
      <c r="AC6502">
        <v>7178</v>
      </c>
      <c r="AD6502">
        <v>4403</v>
      </c>
      <c r="AE6502">
        <v>6447</v>
      </c>
      <c r="AF6502">
        <v>4566</v>
      </c>
      <c r="AG6502">
        <v>4692</v>
      </c>
      <c r="AH6502">
        <v>3063</v>
      </c>
      <c r="AI6502">
        <v>4509</v>
      </c>
      <c r="AJ6502">
        <v>1950</v>
      </c>
      <c r="AK6502">
        <v>2486</v>
      </c>
      <c r="AL6502">
        <v>1340</v>
      </c>
      <c r="AM6502">
        <v>1938</v>
      </c>
    </row>
    <row r="6503" spans="1:39" x14ac:dyDescent="0.15">
      <c r="A6503" t="s">
        <v>216</v>
      </c>
      <c r="B6503">
        <v>5</v>
      </c>
      <c r="C6503">
        <v>1</v>
      </c>
      <c r="D6503">
        <v>1</v>
      </c>
      <c r="E6503" t="s">
        <v>30</v>
      </c>
      <c r="F6503" t="s">
        <v>28</v>
      </c>
      <c r="G6503">
        <v>42</v>
      </c>
      <c r="H6503">
        <v>326</v>
      </c>
      <c r="I6503">
        <v>1579</v>
      </c>
      <c r="J6503">
        <v>102247.59</v>
      </c>
      <c r="K6503">
        <v>92101.77</v>
      </c>
      <c r="L6503">
        <v>76281.94</v>
      </c>
      <c r="M6503">
        <v>27277.221000000001</v>
      </c>
      <c r="N6503">
        <v>30</v>
      </c>
      <c r="O6503">
        <v>226</v>
      </c>
      <c r="P6503">
        <v>1111</v>
      </c>
      <c r="Q6503">
        <v>73661.539999999994</v>
      </c>
      <c r="R6503">
        <v>66539.710000000006</v>
      </c>
      <c r="S6503">
        <v>52598.01</v>
      </c>
      <c r="T6503">
        <v>20355.293000000001</v>
      </c>
      <c r="U6503">
        <v>12</v>
      </c>
      <c r="V6503">
        <v>100</v>
      </c>
      <c r="W6503">
        <v>468</v>
      </c>
      <c r="X6503">
        <v>28586.05</v>
      </c>
      <c r="Y6503">
        <v>25562.06</v>
      </c>
      <c r="Z6503">
        <v>23683.93</v>
      </c>
      <c r="AA6503">
        <v>6921.9279999999999</v>
      </c>
      <c r="AB6503">
        <v>39</v>
      </c>
      <c r="AC6503">
        <v>40</v>
      </c>
      <c r="AD6503">
        <v>14</v>
      </c>
      <c r="AE6503">
        <v>42</v>
      </c>
      <c r="AF6503">
        <v>27</v>
      </c>
      <c r="AG6503">
        <v>28</v>
      </c>
      <c r="AH6503">
        <v>10</v>
      </c>
      <c r="AI6503">
        <v>30</v>
      </c>
      <c r="AJ6503">
        <v>12</v>
      </c>
      <c r="AK6503">
        <v>12</v>
      </c>
      <c r="AL6503">
        <v>4</v>
      </c>
      <c r="AM6503">
        <v>12</v>
      </c>
    </row>
    <row r="6504" spans="1:39" x14ac:dyDescent="0.15">
      <c r="A6504" t="s">
        <v>216</v>
      </c>
      <c r="B6504">
        <v>5</v>
      </c>
      <c r="C6504">
        <v>1</v>
      </c>
      <c r="D6504">
        <v>1</v>
      </c>
      <c r="E6504" t="s">
        <v>30</v>
      </c>
      <c r="F6504" t="s">
        <v>29</v>
      </c>
      <c r="G6504">
        <v>881</v>
      </c>
      <c r="H6504">
        <v>11412</v>
      </c>
      <c r="I6504">
        <v>41554</v>
      </c>
      <c r="J6504">
        <v>2621237.29</v>
      </c>
      <c r="K6504">
        <v>2163542.46</v>
      </c>
      <c r="L6504">
        <v>1739502.61</v>
      </c>
      <c r="M6504">
        <v>681378.36399999994</v>
      </c>
      <c r="N6504">
        <v>555</v>
      </c>
      <c r="O6504">
        <v>6025</v>
      </c>
      <c r="P6504">
        <v>25384</v>
      </c>
      <c r="Q6504">
        <v>1638185.71</v>
      </c>
      <c r="R6504">
        <v>1388811.77</v>
      </c>
      <c r="S6504">
        <v>1041850.49</v>
      </c>
      <c r="T6504">
        <v>441611.06020000001</v>
      </c>
      <c r="U6504">
        <v>326</v>
      </c>
      <c r="V6504">
        <v>5387</v>
      </c>
      <c r="W6504">
        <v>16170</v>
      </c>
      <c r="X6504">
        <v>983051.58</v>
      </c>
      <c r="Y6504">
        <v>774730.69</v>
      </c>
      <c r="Z6504">
        <v>697652.12</v>
      </c>
      <c r="AA6504">
        <v>239767.30379999999</v>
      </c>
      <c r="AB6504">
        <v>792</v>
      </c>
      <c r="AC6504">
        <v>864</v>
      </c>
      <c r="AD6504">
        <v>504</v>
      </c>
      <c r="AE6504">
        <v>805</v>
      </c>
      <c r="AF6504">
        <v>514</v>
      </c>
      <c r="AG6504">
        <v>544</v>
      </c>
      <c r="AH6504">
        <v>350</v>
      </c>
      <c r="AI6504">
        <v>527</v>
      </c>
      <c r="AJ6504">
        <v>278</v>
      </c>
      <c r="AK6504">
        <v>320</v>
      </c>
      <c r="AL6504">
        <v>154</v>
      </c>
      <c r="AM6504">
        <v>278</v>
      </c>
    </row>
    <row r="6505" spans="1:39" x14ac:dyDescent="0.15">
      <c r="A6505" t="s">
        <v>216</v>
      </c>
      <c r="B6505">
        <v>5</v>
      </c>
      <c r="C6505">
        <v>1</v>
      </c>
      <c r="D6505">
        <v>1</v>
      </c>
      <c r="E6505" t="s">
        <v>29</v>
      </c>
      <c r="F6505" t="s">
        <v>28</v>
      </c>
      <c r="G6505">
        <v>396</v>
      </c>
      <c r="H6505">
        <v>3257</v>
      </c>
      <c r="I6505">
        <v>16683</v>
      </c>
      <c r="J6505">
        <v>1028805.24</v>
      </c>
      <c r="K6505">
        <v>833823</v>
      </c>
      <c r="L6505">
        <v>668533.13</v>
      </c>
      <c r="M6505">
        <v>270224.11859999999</v>
      </c>
      <c r="N6505">
        <v>192</v>
      </c>
      <c r="O6505">
        <v>1405</v>
      </c>
      <c r="P6505">
        <v>8163</v>
      </c>
      <c r="Q6505">
        <v>511205.78</v>
      </c>
      <c r="R6505">
        <v>419774.31</v>
      </c>
      <c r="S6505">
        <v>292488.32000000001</v>
      </c>
      <c r="T6505">
        <v>143528.01029999999</v>
      </c>
      <c r="U6505">
        <v>204</v>
      </c>
      <c r="V6505">
        <v>1852</v>
      </c>
      <c r="W6505">
        <v>8520</v>
      </c>
      <c r="X6505">
        <v>517599.46</v>
      </c>
      <c r="Y6505">
        <v>414048.69</v>
      </c>
      <c r="Z6505">
        <v>376044.81</v>
      </c>
      <c r="AA6505">
        <v>126696.10830000001</v>
      </c>
      <c r="AB6505">
        <v>364</v>
      </c>
      <c r="AC6505">
        <v>367</v>
      </c>
      <c r="AD6505">
        <v>151</v>
      </c>
      <c r="AE6505">
        <v>375</v>
      </c>
      <c r="AF6505">
        <v>176</v>
      </c>
      <c r="AG6505">
        <v>173</v>
      </c>
      <c r="AH6505">
        <v>74</v>
      </c>
      <c r="AI6505">
        <v>182</v>
      </c>
      <c r="AJ6505">
        <v>188</v>
      </c>
      <c r="AK6505">
        <v>194</v>
      </c>
      <c r="AL6505">
        <v>77</v>
      </c>
      <c r="AM6505">
        <v>193</v>
      </c>
    </row>
    <row r="6506" spans="1:39" x14ac:dyDescent="0.15">
      <c r="A6506" t="s">
        <v>216</v>
      </c>
      <c r="B6506">
        <v>5</v>
      </c>
      <c r="C6506">
        <v>1</v>
      </c>
      <c r="D6506">
        <v>1</v>
      </c>
      <c r="E6506" t="s">
        <v>29</v>
      </c>
      <c r="F6506" t="s">
        <v>29</v>
      </c>
      <c r="G6506">
        <v>13999</v>
      </c>
      <c r="H6506">
        <v>198672</v>
      </c>
      <c r="I6506">
        <v>700343</v>
      </c>
      <c r="J6506">
        <v>42731154.899999999</v>
      </c>
      <c r="K6506">
        <v>33480139.16</v>
      </c>
      <c r="L6506">
        <v>28392406.09</v>
      </c>
      <c r="M6506">
        <v>11066123.012</v>
      </c>
      <c r="N6506">
        <v>5441</v>
      </c>
      <c r="O6506">
        <v>66804</v>
      </c>
      <c r="P6506">
        <v>279082</v>
      </c>
      <c r="Q6506">
        <v>17209166.460000001</v>
      </c>
      <c r="R6506">
        <v>13621656.189999999</v>
      </c>
      <c r="S6506">
        <v>10463708.789999999</v>
      </c>
      <c r="T6506">
        <v>4807640.5175000001</v>
      </c>
      <c r="U6506">
        <v>8558</v>
      </c>
      <c r="V6506">
        <v>131868</v>
      </c>
      <c r="W6506">
        <v>421261</v>
      </c>
      <c r="X6506">
        <v>25521988.440000001</v>
      </c>
      <c r="Y6506">
        <v>19858482.969999999</v>
      </c>
      <c r="Z6506">
        <v>17928697.300000001</v>
      </c>
      <c r="AA6506">
        <v>6258482.4945</v>
      </c>
      <c r="AB6506">
        <v>13055</v>
      </c>
      <c r="AC6506">
        <v>13233</v>
      </c>
      <c r="AD6506">
        <v>8226</v>
      </c>
      <c r="AE6506">
        <v>13217</v>
      </c>
      <c r="AF6506">
        <v>5197</v>
      </c>
      <c r="AG6506">
        <v>5188</v>
      </c>
      <c r="AH6506">
        <v>3641</v>
      </c>
      <c r="AI6506">
        <v>5269</v>
      </c>
      <c r="AJ6506">
        <v>7858</v>
      </c>
      <c r="AK6506">
        <v>8045</v>
      </c>
      <c r="AL6506">
        <v>4585</v>
      </c>
      <c r="AM6506">
        <v>7948</v>
      </c>
    </row>
    <row r="6507" spans="1:39" x14ac:dyDescent="0.15">
      <c r="A6507" t="s">
        <v>216</v>
      </c>
      <c r="B6507">
        <v>5</v>
      </c>
      <c r="C6507">
        <v>1</v>
      </c>
      <c r="D6507">
        <v>1</v>
      </c>
      <c r="E6507" t="s">
        <v>31</v>
      </c>
      <c r="F6507" t="s">
        <v>28</v>
      </c>
      <c r="G6507">
        <v>3</v>
      </c>
      <c r="H6507">
        <v>55</v>
      </c>
      <c r="I6507">
        <v>178</v>
      </c>
      <c r="J6507">
        <v>10306.48</v>
      </c>
      <c r="K6507">
        <v>7374.74</v>
      </c>
      <c r="L6507">
        <v>4414.8599999999997</v>
      </c>
      <c r="M6507">
        <v>2677.1034</v>
      </c>
      <c r="N6507">
        <v>1</v>
      </c>
      <c r="O6507">
        <v>4</v>
      </c>
      <c r="P6507">
        <v>65</v>
      </c>
      <c r="Q6507">
        <v>3925.64</v>
      </c>
      <c r="R6507">
        <v>3342.91</v>
      </c>
      <c r="S6507">
        <v>599.66999999999996</v>
      </c>
      <c r="T6507">
        <v>1173.5572</v>
      </c>
      <c r="U6507">
        <v>2</v>
      </c>
      <c r="V6507">
        <v>51</v>
      </c>
      <c r="W6507">
        <v>113</v>
      </c>
      <c r="X6507">
        <v>6380.84</v>
      </c>
      <c r="Y6507">
        <v>4031.83</v>
      </c>
      <c r="Z6507">
        <v>3815.19</v>
      </c>
      <c r="AA6507">
        <v>1503.5462</v>
      </c>
      <c r="AB6507">
        <v>2</v>
      </c>
      <c r="AC6507">
        <v>3</v>
      </c>
      <c r="AD6507">
        <v>2</v>
      </c>
      <c r="AE6507">
        <v>2</v>
      </c>
      <c r="AF6507">
        <v>1</v>
      </c>
      <c r="AG6507">
        <v>1</v>
      </c>
      <c r="AH6507">
        <v>0</v>
      </c>
      <c r="AI6507">
        <v>1</v>
      </c>
      <c r="AJ6507">
        <v>1</v>
      </c>
      <c r="AK6507">
        <v>2</v>
      </c>
      <c r="AL6507">
        <v>2</v>
      </c>
      <c r="AM6507">
        <v>1</v>
      </c>
    </row>
    <row r="6508" spans="1:39" x14ac:dyDescent="0.15">
      <c r="A6508" t="s">
        <v>216</v>
      </c>
      <c r="B6508">
        <v>5</v>
      </c>
      <c r="C6508">
        <v>1</v>
      </c>
      <c r="D6508">
        <v>1</v>
      </c>
      <c r="E6508" t="s">
        <v>31</v>
      </c>
      <c r="F6508" t="s">
        <v>29</v>
      </c>
      <c r="G6508">
        <v>52</v>
      </c>
      <c r="H6508">
        <v>1024</v>
      </c>
      <c r="I6508">
        <v>3270</v>
      </c>
      <c r="J6508">
        <v>197631.01</v>
      </c>
      <c r="K6508">
        <v>148987.70000000001</v>
      </c>
      <c r="L6508">
        <v>125283.9</v>
      </c>
      <c r="M6508">
        <v>49810.202400000002</v>
      </c>
      <c r="N6508">
        <v>20</v>
      </c>
      <c r="O6508">
        <v>274</v>
      </c>
      <c r="P6508">
        <v>1282</v>
      </c>
      <c r="Q6508">
        <v>80166.11</v>
      </c>
      <c r="R6508">
        <v>67471.05</v>
      </c>
      <c r="S6508">
        <v>51271.15</v>
      </c>
      <c r="T6508">
        <v>21498.106599999999</v>
      </c>
      <c r="U6508">
        <v>32</v>
      </c>
      <c r="V6508">
        <v>750</v>
      </c>
      <c r="W6508">
        <v>1988</v>
      </c>
      <c r="X6508">
        <v>117464.9</v>
      </c>
      <c r="Y6508">
        <v>81516.649999999994</v>
      </c>
      <c r="Z6508">
        <v>74012.75</v>
      </c>
      <c r="AA6508">
        <v>28312.095799999999</v>
      </c>
      <c r="AB6508">
        <v>38</v>
      </c>
      <c r="AC6508">
        <v>51</v>
      </c>
      <c r="AD6508">
        <v>30</v>
      </c>
      <c r="AE6508">
        <v>37</v>
      </c>
      <c r="AF6508">
        <v>18</v>
      </c>
      <c r="AG6508">
        <v>19</v>
      </c>
      <c r="AH6508">
        <v>12</v>
      </c>
      <c r="AI6508">
        <v>19</v>
      </c>
      <c r="AJ6508">
        <v>20</v>
      </c>
      <c r="AK6508">
        <v>32</v>
      </c>
      <c r="AL6508">
        <v>18</v>
      </c>
      <c r="AM6508">
        <v>18</v>
      </c>
    </row>
    <row r="6509" spans="1:39" x14ac:dyDescent="0.15">
      <c r="A6509" t="s">
        <v>216</v>
      </c>
      <c r="B6509">
        <v>5</v>
      </c>
      <c r="C6509">
        <v>1</v>
      </c>
      <c r="D6509">
        <v>1</v>
      </c>
      <c r="E6509" t="s">
        <v>32</v>
      </c>
      <c r="F6509" t="s">
        <v>28</v>
      </c>
      <c r="G6509">
        <v>62</v>
      </c>
      <c r="H6509">
        <v>449</v>
      </c>
      <c r="I6509">
        <v>2362</v>
      </c>
      <c r="J6509">
        <v>149671.57999999999</v>
      </c>
      <c r="K6509">
        <v>125441.57</v>
      </c>
      <c r="L6509">
        <v>100065.60000000001</v>
      </c>
      <c r="M6509">
        <v>37325.293899999997</v>
      </c>
      <c r="N6509">
        <v>24</v>
      </c>
      <c r="O6509">
        <v>151</v>
      </c>
      <c r="P6509">
        <v>844</v>
      </c>
      <c r="Q6509">
        <v>54772.800000000003</v>
      </c>
      <c r="R6509">
        <v>47684.23</v>
      </c>
      <c r="S6509">
        <v>29839.59</v>
      </c>
      <c r="T6509">
        <v>14192.822200000001</v>
      </c>
      <c r="U6509">
        <v>38</v>
      </c>
      <c r="V6509">
        <v>298</v>
      </c>
      <c r="W6509">
        <v>1518</v>
      </c>
      <c r="X6509">
        <v>94898.78</v>
      </c>
      <c r="Y6509">
        <v>77757.34</v>
      </c>
      <c r="Z6509">
        <v>70226.009999999995</v>
      </c>
      <c r="AA6509">
        <v>23132.471699999998</v>
      </c>
      <c r="AB6509">
        <v>57</v>
      </c>
      <c r="AC6509">
        <v>59</v>
      </c>
      <c r="AD6509">
        <v>16</v>
      </c>
      <c r="AE6509">
        <v>59</v>
      </c>
      <c r="AF6509">
        <v>22</v>
      </c>
      <c r="AG6509">
        <v>23</v>
      </c>
      <c r="AH6509">
        <v>3</v>
      </c>
      <c r="AI6509">
        <v>24</v>
      </c>
      <c r="AJ6509">
        <v>35</v>
      </c>
      <c r="AK6509">
        <v>36</v>
      </c>
      <c r="AL6509">
        <v>13</v>
      </c>
      <c r="AM6509">
        <v>35</v>
      </c>
    </row>
    <row r="6510" spans="1:39" x14ac:dyDescent="0.15">
      <c r="A6510" t="s">
        <v>216</v>
      </c>
      <c r="B6510">
        <v>5</v>
      </c>
      <c r="C6510">
        <v>1</v>
      </c>
      <c r="D6510">
        <v>1</v>
      </c>
      <c r="E6510" t="s">
        <v>32</v>
      </c>
      <c r="F6510" t="s">
        <v>29</v>
      </c>
      <c r="G6510">
        <v>1525</v>
      </c>
      <c r="H6510">
        <v>20182</v>
      </c>
      <c r="I6510">
        <v>71038</v>
      </c>
      <c r="J6510">
        <v>4406209</v>
      </c>
      <c r="K6510">
        <v>3546104.06</v>
      </c>
      <c r="L6510">
        <v>3085118.13</v>
      </c>
      <c r="M6510">
        <v>1111934.6194</v>
      </c>
      <c r="N6510">
        <v>439</v>
      </c>
      <c r="O6510">
        <v>5876</v>
      </c>
      <c r="P6510">
        <v>22983</v>
      </c>
      <c r="Q6510">
        <v>1440232.47</v>
      </c>
      <c r="R6510">
        <v>1159403.7</v>
      </c>
      <c r="S6510">
        <v>905164</v>
      </c>
      <c r="T6510">
        <v>394643.50449999998</v>
      </c>
      <c r="U6510">
        <v>1086</v>
      </c>
      <c r="V6510">
        <v>14306</v>
      </c>
      <c r="W6510">
        <v>48055</v>
      </c>
      <c r="X6510">
        <v>2965976.53</v>
      </c>
      <c r="Y6510">
        <v>2386700.36</v>
      </c>
      <c r="Z6510">
        <v>2179954.13</v>
      </c>
      <c r="AA6510">
        <v>717291.11490000004</v>
      </c>
      <c r="AB6510">
        <v>1474</v>
      </c>
      <c r="AC6510">
        <v>1471</v>
      </c>
      <c r="AD6510">
        <v>900</v>
      </c>
      <c r="AE6510">
        <v>1464</v>
      </c>
      <c r="AF6510">
        <v>428</v>
      </c>
      <c r="AG6510">
        <v>417</v>
      </c>
      <c r="AH6510">
        <v>276</v>
      </c>
      <c r="AI6510">
        <v>423</v>
      </c>
      <c r="AJ6510">
        <v>1046</v>
      </c>
      <c r="AK6510">
        <v>1054</v>
      </c>
      <c r="AL6510">
        <v>624</v>
      </c>
      <c r="AM6510">
        <v>1041</v>
      </c>
    </row>
    <row r="6511" spans="1:39" x14ac:dyDescent="0.15">
      <c r="A6511" t="s">
        <v>216</v>
      </c>
      <c r="B6511">
        <v>5</v>
      </c>
      <c r="C6511">
        <v>1</v>
      </c>
      <c r="D6511">
        <v>2</v>
      </c>
      <c r="E6511" t="s">
        <v>28</v>
      </c>
      <c r="F6511" t="s">
        <v>28</v>
      </c>
      <c r="G6511">
        <v>188</v>
      </c>
      <c r="H6511">
        <v>993</v>
      </c>
      <c r="I6511">
        <v>6988</v>
      </c>
      <c r="J6511">
        <v>453252.19</v>
      </c>
      <c r="K6511">
        <v>387140.48</v>
      </c>
      <c r="L6511">
        <v>286345.58</v>
      </c>
      <c r="M6511">
        <v>118234.2721</v>
      </c>
      <c r="N6511">
        <v>122</v>
      </c>
      <c r="O6511">
        <v>576</v>
      </c>
      <c r="P6511">
        <v>4597</v>
      </c>
      <c r="Q6511">
        <v>304040.67</v>
      </c>
      <c r="R6511">
        <v>259876.15</v>
      </c>
      <c r="S6511">
        <v>171524.73</v>
      </c>
      <c r="T6511">
        <v>82364.369699999996</v>
      </c>
      <c r="U6511">
        <v>66</v>
      </c>
      <c r="V6511">
        <v>417</v>
      </c>
      <c r="W6511">
        <v>2391</v>
      </c>
      <c r="X6511">
        <v>149211.51999999999</v>
      </c>
      <c r="Y6511">
        <v>127264.33</v>
      </c>
      <c r="Z6511">
        <v>114820.85</v>
      </c>
      <c r="AA6511">
        <v>35869.902399999999</v>
      </c>
      <c r="AB6511">
        <v>174</v>
      </c>
      <c r="AC6511">
        <v>178</v>
      </c>
      <c r="AD6511">
        <v>50</v>
      </c>
      <c r="AE6511">
        <v>170</v>
      </c>
      <c r="AF6511">
        <v>112</v>
      </c>
      <c r="AG6511">
        <v>118</v>
      </c>
      <c r="AH6511">
        <v>35</v>
      </c>
      <c r="AI6511">
        <v>113</v>
      </c>
      <c r="AJ6511">
        <v>62</v>
      </c>
      <c r="AK6511">
        <v>60</v>
      </c>
      <c r="AL6511">
        <v>15</v>
      </c>
      <c r="AM6511">
        <v>57</v>
      </c>
    </row>
    <row r="6512" spans="1:39" x14ac:dyDescent="0.15">
      <c r="A6512" t="s">
        <v>216</v>
      </c>
      <c r="B6512">
        <v>5</v>
      </c>
      <c r="C6512">
        <v>1</v>
      </c>
      <c r="D6512">
        <v>2</v>
      </c>
      <c r="E6512" t="s">
        <v>28</v>
      </c>
      <c r="F6512" t="s">
        <v>29</v>
      </c>
      <c r="G6512">
        <v>883</v>
      </c>
      <c r="H6512">
        <v>7116</v>
      </c>
      <c r="I6512">
        <v>33853</v>
      </c>
      <c r="J6512">
        <v>2162952.63</v>
      </c>
      <c r="K6512">
        <v>1823235.79</v>
      </c>
      <c r="L6512">
        <v>1425145.64</v>
      </c>
      <c r="M6512">
        <v>570687.5612</v>
      </c>
      <c r="N6512">
        <v>601</v>
      </c>
      <c r="O6512">
        <v>4469</v>
      </c>
      <c r="P6512">
        <v>23325</v>
      </c>
      <c r="Q6512">
        <v>1499197.62</v>
      </c>
      <c r="R6512">
        <v>1263361.92</v>
      </c>
      <c r="S6512">
        <v>916933.52</v>
      </c>
      <c r="T6512">
        <v>410148.70020000002</v>
      </c>
      <c r="U6512">
        <v>282</v>
      </c>
      <c r="V6512">
        <v>2647</v>
      </c>
      <c r="W6512">
        <v>10528</v>
      </c>
      <c r="X6512">
        <v>663755.01</v>
      </c>
      <c r="Y6512">
        <v>559873.87</v>
      </c>
      <c r="Z6512">
        <v>508212.12</v>
      </c>
      <c r="AA6512">
        <v>160538.861</v>
      </c>
      <c r="AB6512">
        <v>820</v>
      </c>
      <c r="AC6512">
        <v>868</v>
      </c>
      <c r="AD6512">
        <v>475</v>
      </c>
      <c r="AE6512">
        <v>831</v>
      </c>
      <c r="AF6512">
        <v>568</v>
      </c>
      <c r="AG6512">
        <v>591</v>
      </c>
      <c r="AH6512">
        <v>338</v>
      </c>
      <c r="AI6512">
        <v>579</v>
      </c>
      <c r="AJ6512">
        <v>252</v>
      </c>
      <c r="AK6512">
        <v>277</v>
      </c>
      <c r="AL6512">
        <v>137</v>
      </c>
      <c r="AM6512">
        <v>252</v>
      </c>
    </row>
    <row r="6513" spans="1:39" x14ac:dyDescent="0.15">
      <c r="A6513" t="s">
        <v>216</v>
      </c>
      <c r="B6513">
        <v>5</v>
      </c>
      <c r="C6513">
        <v>1</v>
      </c>
      <c r="D6513">
        <v>2</v>
      </c>
      <c r="E6513" t="s">
        <v>30</v>
      </c>
      <c r="F6513" t="s">
        <v>28</v>
      </c>
      <c r="G6513">
        <v>20</v>
      </c>
      <c r="H6513">
        <v>134</v>
      </c>
      <c r="I6513">
        <v>857</v>
      </c>
      <c r="J6513">
        <v>57065.86</v>
      </c>
      <c r="K6513">
        <v>47513.67</v>
      </c>
      <c r="L6513">
        <v>28461.53</v>
      </c>
      <c r="M6513">
        <v>14667.348099999999</v>
      </c>
      <c r="N6513">
        <v>11</v>
      </c>
      <c r="O6513">
        <v>43</v>
      </c>
      <c r="P6513">
        <v>495</v>
      </c>
      <c r="Q6513">
        <v>36104.71</v>
      </c>
      <c r="R6513">
        <v>29712.16</v>
      </c>
      <c r="S6513">
        <v>14291.28</v>
      </c>
      <c r="T6513">
        <v>9119.4359000000004</v>
      </c>
      <c r="U6513">
        <v>9</v>
      </c>
      <c r="V6513">
        <v>91</v>
      </c>
      <c r="W6513">
        <v>362</v>
      </c>
      <c r="X6513">
        <v>20961.150000000001</v>
      </c>
      <c r="Y6513">
        <v>17801.509999999998</v>
      </c>
      <c r="Z6513">
        <v>14170.25</v>
      </c>
      <c r="AA6513">
        <v>5547.9121999999998</v>
      </c>
      <c r="AB6513">
        <v>18</v>
      </c>
      <c r="AC6513">
        <v>20</v>
      </c>
      <c r="AD6513">
        <v>8</v>
      </c>
      <c r="AE6513">
        <v>19</v>
      </c>
      <c r="AF6513">
        <v>10</v>
      </c>
      <c r="AG6513">
        <v>11</v>
      </c>
      <c r="AH6513">
        <v>5</v>
      </c>
      <c r="AI6513">
        <v>11</v>
      </c>
      <c r="AJ6513">
        <v>8</v>
      </c>
      <c r="AK6513">
        <v>9</v>
      </c>
      <c r="AL6513">
        <v>3</v>
      </c>
      <c r="AM6513">
        <v>8</v>
      </c>
    </row>
    <row r="6514" spans="1:39" x14ac:dyDescent="0.15">
      <c r="A6514" t="s">
        <v>216</v>
      </c>
      <c r="B6514">
        <v>5</v>
      </c>
      <c r="C6514">
        <v>1</v>
      </c>
      <c r="D6514">
        <v>2</v>
      </c>
      <c r="E6514" t="s">
        <v>30</v>
      </c>
      <c r="F6514" t="s">
        <v>29</v>
      </c>
      <c r="G6514">
        <v>101</v>
      </c>
      <c r="H6514">
        <v>879</v>
      </c>
      <c r="I6514">
        <v>3965</v>
      </c>
      <c r="J6514">
        <v>256724.27</v>
      </c>
      <c r="K6514">
        <v>215497.69</v>
      </c>
      <c r="L6514">
        <v>171669.07</v>
      </c>
      <c r="M6514">
        <v>66929.942299999995</v>
      </c>
      <c r="N6514">
        <v>62</v>
      </c>
      <c r="O6514">
        <v>491</v>
      </c>
      <c r="P6514">
        <v>2548</v>
      </c>
      <c r="Q6514">
        <v>168108.73</v>
      </c>
      <c r="R6514">
        <v>140192.48000000001</v>
      </c>
      <c r="S6514">
        <v>104553.81</v>
      </c>
      <c r="T6514">
        <v>45435.936600000001</v>
      </c>
      <c r="U6514">
        <v>39</v>
      </c>
      <c r="V6514">
        <v>388</v>
      </c>
      <c r="W6514">
        <v>1417</v>
      </c>
      <c r="X6514">
        <v>88615.54</v>
      </c>
      <c r="Y6514">
        <v>75305.210000000006</v>
      </c>
      <c r="Z6514">
        <v>67115.259999999995</v>
      </c>
      <c r="AA6514">
        <v>21494.005700000002</v>
      </c>
      <c r="AB6514">
        <v>94</v>
      </c>
      <c r="AC6514">
        <v>99</v>
      </c>
      <c r="AD6514">
        <v>55</v>
      </c>
      <c r="AE6514">
        <v>99</v>
      </c>
      <c r="AF6514">
        <v>58</v>
      </c>
      <c r="AG6514">
        <v>61</v>
      </c>
      <c r="AH6514">
        <v>35</v>
      </c>
      <c r="AI6514">
        <v>62</v>
      </c>
      <c r="AJ6514">
        <v>36</v>
      </c>
      <c r="AK6514">
        <v>38</v>
      </c>
      <c r="AL6514">
        <v>20</v>
      </c>
      <c r="AM6514">
        <v>37</v>
      </c>
    </row>
    <row r="6515" spans="1:39" x14ac:dyDescent="0.15">
      <c r="A6515" t="s">
        <v>216</v>
      </c>
      <c r="B6515">
        <v>5</v>
      </c>
      <c r="C6515">
        <v>1</v>
      </c>
      <c r="D6515">
        <v>2</v>
      </c>
      <c r="E6515" t="s">
        <v>29</v>
      </c>
      <c r="F6515" t="s">
        <v>28</v>
      </c>
      <c r="G6515">
        <v>106</v>
      </c>
      <c r="H6515">
        <v>592</v>
      </c>
      <c r="I6515">
        <v>4107</v>
      </c>
      <c r="J6515">
        <v>251037.53</v>
      </c>
      <c r="K6515">
        <v>202910.51</v>
      </c>
      <c r="L6515">
        <v>163554.79999999999</v>
      </c>
      <c r="M6515">
        <v>66378.7693</v>
      </c>
      <c r="N6515">
        <v>44</v>
      </c>
      <c r="O6515">
        <v>208</v>
      </c>
      <c r="P6515">
        <v>1818</v>
      </c>
      <c r="Q6515">
        <v>111034.26</v>
      </c>
      <c r="R6515">
        <v>86585.2</v>
      </c>
      <c r="S6515">
        <v>59623.1</v>
      </c>
      <c r="T6515">
        <v>32555.535599999999</v>
      </c>
      <c r="U6515">
        <v>62</v>
      </c>
      <c r="V6515">
        <v>384</v>
      </c>
      <c r="W6515">
        <v>2289</v>
      </c>
      <c r="X6515">
        <v>140003.26999999999</v>
      </c>
      <c r="Y6515">
        <v>116325.31</v>
      </c>
      <c r="Z6515">
        <v>103931.7</v>
      </c>
      <c r="AA6515">
        <v>33823.233699999997</v>
      </c>
      <c r="AB6515">
        <v>98</v>
      </c>
      <c r="AC6515">
        <v>103</v>
      </c>
      <c r="AD6515">
        <v>30</v>
      </c>
      <c r="AE6515">
        <v>102</v>
      </c>
      <c r="AF6515">
        <v>41</v>
      </c>
      <c r="AG6515">
        <v>43</v>
      </c>
      <c r="AH6515">
        <v>17</v>
      </c>
      <c r="AI6515">
        <v>43</v>
      </c>
      <c r="AJ6515">
        <v>57</v>
      </c>
      <c r="AK6515">
        <v>60</v>
      </c>
      <c r="AL6515">
        <v>13</v>
      </c>
      <c r="AM6515">
        <v>59</v>
      </c>
    </row>
    <row r="6516" spans="1:39" x14ac:dyDescent="0.15">
      <c r="A6516" t="s">
        <v>216</v>
      </c>
      <c r="B6516">
        <v>5</v>
      </c>
      <c r="C6516">
        <v>1</v>
      </c>
      <c r="D6516">
        <v>2</v>
      </c>
      <c r="E6516" t="s">
        <v>29</v>
      </c>
      <c r="F6516" t="s">
        <v>29</v>
      </c>
      <c r="G6516">
        <v>699</v>
      </c>
      <c r="H6516">
        <v>6001</v>
      </c>
      <c r="I6516">
        <v>29192</v>
      </c>
      <c r="J6516">
        <v>1804091.46</v>
      </c>
      <c r="K6516">
        <v>1426870.88</v>
      </c>
      <c r="L6516">
        <v>1173983.75</v>
      </c>
      <c r="M6516">
        <v>466921.0453</v>
      </c>
      <c r="N6516">
        <v>282</v>
      </c>
      <c r="O6516">
        <v>2090</v>
      </c>
      <c r="P6516">
        <v>12269</v>
      </c>
      <c r="Q6516">
        <v>742713.93</v>
      </c>
      <c r="R6516">
        <v>579342.1</v>
      </c>
      <c r="S6516">
        <v>422334.84</v>
      </c>
      <c r="T6516">
        <v>210859.62169999999</v>
      </c>
      <c r="U6516">
        <v>417</v>
      </c>
      <c r="V6516">
        <v>3911</v>
      </c>
      <c r="W6516">
        <v>16923</v>
      </c>
      <c r="X6516">
        <v>1061377.53</v>
      </c>
      <c r="Y6516">
        <v>847528.78</v>
      </c>
      <c r="Z6516">
        <v>751648.91</v>
      </c>
      <c r="AA6516">
        <v>256061.42360000001</v>
      </c>
      <c r="AB6516">
        <v>663</v>
      </c>
      <c r="AC6516">
        <v>673</v>
      </c>
      <c r="AD6516">
        <v>381</v>
      </c>
      <c r="AE6516">
        <v>676</v>
      </c>
      <c r="AF6516">
        <v>268</v>
      </c>
      <c r="AG6516">
        <v>270</v>
      </c>
      <c r="AH6516">
        <v>159</v>
      </c>
      <c r="AI6516">
        <v>272</v>
      </c>
      <c r="AJ6516">
        <v>395</v>
      </c>
      <c r="AK6516">
        <v>403</v>
      </c>
      <c r="AL6516">
        <v>222</v>
      </c>
      <c r="AM6516">
        <v>404</v>
      </c>
    </row>
    <row r="6517" spans="1:39" x14ac:dyDescent="0.15">
      <c r="A6517" t="s">
        <v>216</v>
      </c>
      <c r="B6517">
        <v>5</v>
      </c>
      <c r="C6517">
        <v>1</v>
      </c>
      <c r="D6517">
        <v>2</v>
      </c>
      <c r="E6517" t="s">
        <v>31</v>
      </c>
      <c r="F6517" t="s">
        <v>29</v>
      </c>
      <c r="G6517">
        <v>3</v>
      </c>
      <c r="H6517">
        <v>29</v>
      </c>
      <c r="I6517">
        <v>104</v>
      </c>
      <c r="J6517">
        <v>6305.8</v>
      </c>
      <c r="K6517">
        <v>5221.1499999999996</v>
      </c>
      <c r="L6517">
        <v>3970.84</v>
      </c>
      <c r="M6517">
        <v>1480.0021999999999</v>
      </c>
      <c r="N6517">
        <v>2</v>
      </c>
      <c r="O6517">
        <v>14</v>
      </c>
      <c r="P6517">
        <v>60</v>
      </c>
      <c r="Q6517">
        <v>3874.9</v>
      </c>
      <c r="R6517">
        <v>3084.9</v>
      </c>
      <c r="S6517">
        <v>1903.59</v>
      </c>
      <c r="T6517">
        <v>901.57219999999995</v>
      </c>
      <c r="U6517">
        <v>1</v>
      </c>
      <c r="V6517">
        <v>15</v>
      </c>
      <c r="W6517">
        <v>44</v>
      </c>
      <c r="X6517">
        <v>2430.9</v>
      </c>
      <c r="Y6517">
        <v>2136.25</v>
      </c>
      <c r="Z6517">
        <v>2067.25</v>
      </c>
      <c r="AA6517">
        <v>578.42999999999995</v>
      </c>
      <c r="AB6517">
        <v>3</v>
      </c>
      <c r="AC6517">
        <v>3</v>
      </c>
      <c r="AD6517">
        <v>1</v>
      </c>
      <c r="AE6517">
        <v>3</v>
      </c>
      <c r="AF6517">
        <v>2</v>
      </c>
      <c r="AG6517">
        <v>2</v>
      </c>
      <c r="AH6517">
        <v>1</v>
      </c>
      <c r="AI6517">
        <v>2</v>
      </c>
      <c r="AJ6517">
        <v>1</v>
      </c>
      <c r="AK6517">
        <v>1</v>
      </c>
      <c r="AL6517">
        <v>0</v>
      </c>
      <c r="AM6517">
        <v>1</v>
      </c>
    </row>
    <row r="6518" spans="1:39" x14ac:dyDescent="0.15">
      <c r="A6518" t="s">
        <v>216</v>
      </c>
      <c r="B6518">
        <v>5</v>
      </c>
      <c r="C6518">
        <v>1</v>
      </c>
      <c r="D6518">
        <v>2</v>
      </c>
      <c r="E6518" t="s">
        <v>32</v>
      </c>
      <c r="F6518" t="s">
        <v>28</v>
      </c>
      <c r="G6518">
        <v>46</v>
      </c>
      <c r="H6518">
        <v>252</v>
      </c>
      <c r="I6518">
        <v>1623</v>
      </c>
      <c r="J6518">
        <v>104657.65</v>
      </c>
      <c r="K6518">
        <v>86169.01</v>
      </c>
      <c r="L6518">
        <v>68340.649999999994</v>
      </c>
      <c r="M6518">
        <v>26321.289100000002</v>
      </c>
      <c r="N6518">
        <v>14</v>
      </c>
      <c r="O6518">
        <v>57</v>
      </c>
      <c r="P6518">
        <v>477</v>
      </c>
      <c r="Q6518">
        <v>31389.59</v>
      </c>
      <c r="R6518">
        <v>26140.91</v>
      </c>
      <c r="S6518">
        <v>16152.9</v>
      </c>
      <c r="T6518">
        <v>8598.3703000000005</v>
      </c>
      <c r="U6518">
        <v>32</v>
      </c>
      <c r="V6518">
        <v>195</v>
      </c>
      <c r="W6518">
        <v>1146</v>
      </c>
      <c r="X6518">
        <v>73268.06</v>
      </c>
      <c r="Y6518">
        <v>60028.1</v>
      </c>
      <c r="Z6518">
        <v>52187.75</v>
      </c>
      <c r="AA6518">
        <v>17722.918799999999</v>
      </c>
      <c r="AB6518">
        <v>43</v>
      </c>
      <c r="AC6518">
        <v>42</v>
      </c>
      <c r="AD6518">
        <v>13</v>
      </c>
      <c r="AE6518">
        <v>42</v>
      </c>
      <c r="AF6518">
        <v>14</v>
      </c>
      <c r="AG6518">
        <v>13</v>
      </c>
      <c r="AH6518">
        <v>4</v>
      </c>
      <c r="AI6518">
        <v>14</v>
      </c>
      <c r="AJ6518">
        <v>29</v>
      </c>
      <c r="AK6518">
        <v>29</v>
      </c>
      <c r="AL6518">
        <v>9</v>
      </c>
      <c r="AM6518">
        <v>28</v>
      </c>
    </row>
    <row r="6519" spans="1:39" x14ac:dyDescent="0.15">
      <c r="A6519" t="s">
        <v>216</v>
      </c>
      <c r="B6519">
        <v>5</v>
      </c>
      <c r="C6519">
        <v>1</v>
      </c>
      <c r="D6519">
        <v>2</v>
      </c>
      <c r="E6519" t="s">
        <v>32</v>
      </c>
      <c r="F6519" t="s">
        <v>29</v>
      </c>
      <c r="G6519">
        <v>369</v>
      </c>
      <c r="H6519">
        <v>3973</v>
      </c>
      <c r="I6519">
        <v>16248</v>
      </c>
      <c r="J6519">
        <v>1004017.06</v>
      </c>
      <c r="K6519">
        <v>791993.56</v>
      </c>
      <c r="L6519">
        <v>690256.76</v>
      </c>
      <c r="M6519">
        <v>253277.79949999999</v>
      </c>
      <c r="N6519">
        <v>85</v>
      </c>
      <c r="O6519">
        <v>819</v>
      </c>
      <c r="P6519">
        <v>4029</v>
      </c>
      <c r="Q6519">
        <v>255314.63</v>
      </c>
      <c r="R6519">
        <v>199774.89</v>
      </c>
      <c r="S6519">
        <v>151704.34</v>
      </c>
      <c r="T6519">
        <v>71352.584099999993</v>
      </c>
      <c r="U6519">
        <v>284</v>
      </c>
      <c r="V6519">
        <v>3154</v>
      </c>
      <c r="W6519">
        <v>12219</v>
      </c>
      <c r="X6519">
        <v>748702.43</v>
      </c>
      <c r="Y6519">
        <v>592218.67000000004</v>
      </c>
      <c r="Z6519">
        <v>538552.42000000004</v>
      </c>
      <c r="AA6519">
        <v>181925.21539999999</v>
      </c>
      <c r="AB6519">
        <v>351</v>
      </c>
      <c r="AC6519">
        <v>357</v>
      </c>
      <c r="AD6519">
        <v>211</v>
      </c>
      <c r="AE6519">
        <v>356</v>
      </c>
      <c r="AF6519">
        <v>81</v>
      </c>
      <c r="AG6519">
        <v>81</v>
      </c>
      <c r="AH6519">
        <v>53</v>
      </c>
      <c r="AI6519">
        <v>83</v>
      </c>
      <c r="AJ6519">
        <v>270</v>
      </c>
      <c r="AK6519">
        <v>276</v>
      </c>
      <c r="AL6519">
        <v>158</v>
      </c>
      <c r="AM6519">
        <v>273</v>
      </c>
    </row>
    <row r="6520" spans="1:39" x14ac:dyDescent="0.15">
      <c r="A6520" t="s">
        <v>216</v>
      </c>
      <c r="B6520">
        <v>5</v>
      </c>
      <c r="C6520">
        <v>2</v>
      </c>
      <c r="D6520">
        <v>0</v>
      </c>
      <c r="E6520" t="s">
        <v>28</v>
      </c>
      <c r="F6520" t="s">
        <v>28</v>
      </c>
      <c r="G6520">
        <v>82</v>
      </c>
      <c r="H6520">
        <v>692</v>
      </c>
      <c r="I6520">
        <v>3284</v>
      </c>
      <c r="J6520">
        <v>197147.47</v>
      </c>
      <c r="K6520">
        <v>164434.46</v>
      </c>
      <c r="L6520">
        <v>123020.35</v>
      </c>
      <c r="M6520">
        <v>54473.019800000002</v>
      </c>
      <c r="N6520">
        <v>82</v>
      </c>
      <c r="O6520">
        <v>338</v>
      </c>
      <c r="P6520">
        <v>1824</v>
      </c>
      <c r="Q6520">
        <v>109330.76</v>
      </c>
      <c r="R6520">
        <v>89489.14</v>
      </c>
      <c r="S6520">
        <v>57661.94</v>
      </c>
      <c r="T6520">
        <v>32074.4457</v>
      </c>
      <c r="U6520">
        <v>82</v>
      </c>
      <c r="V6520">
        <v>354</v>
      </c>
      <c r="W6520">
        <v>1460</v>
      </c>
      <c r="X6520">
        <v>87816.71</v>
      </c>
      <c r="Y6520">
        <v>74945.320000000007</v>
      </c>
      <c r="Z6520">
        <v>65358.41</v>
      </c>
      <c r="AA6520">
        <v>22398.574100000002</v>
      </c>
      <c r="AB6520">
        <v>77</v>
      </c>
      <c r="AC6520">
        <v>82</v>
      </c>
      <c r="AD6520">
        <v>40</v>
      </c>
      <c r="AE6520">
        <v>68</v>
      </c>
      <c r="AF6520">
        <v>77</v>
      </c>
      <c r="AG6520">
        <v>82</v>
      </c>
      <c r="AH6520">
        <v>40</v>
      </c>
      <c r="AI6520">
        <v>68</v>
      </c>
      <c r="AJ6520">
        <v>77</v>
      </c>
      <c r="AK6520">
        <v>82</v>
      </c>
      <c r="AL6520">
        <v>40</v>
      </c>
      <c r="AM6520">
        <v>68</v>
      </c>
    </row>
    <row r="6521" spans="1:39" x14ac:dyDescent="0.15">
      <c r="A6521" t="s">
        <v>216</v>
      </c>
      <c r="B6521">
        <v>5</v>
      </c>
      <c r="C6521">
        <v>2</v>
      </c>
      <c r="D6521">
        <v>0</v>
      </c>
      <c r="E6521" t="s">
        <v>28</v>
      </c>
      <c r="F6521" t="s">
        <v>29</v>
      </c>
      <c r="G6521">
        <v>779</v>
      </c>
      <c r="H6521">
        <v>9455</v>
      </c>
      <c r="I6521">
        <v>37137</v>
      </c>
      <c r="J6521">
        <v>2169059.6800000002</v>
      </c>
      <c r="K6521">
        <v>1725113.26</v>
      </c>
      <c r="L6521">
        <v>1414195.49</v>
      </c>
      <c r="M6521">
        <v>587854.08589999995</v>
      </c>
      <c r="N6521">
        <v>779</v>
      </c>
      <c r="O6521">
        <v>4424</v>
      </c>
      <c r="P6521">
        <v>19543</v>
      </c>
      <c r="Q6521">
        <v>1107668.1200000001</v>
      </c>
      <c r="R6521">
        <v>861150.49</v>
      </c>
      <c r="S6521">
        <v>622934.23</v>
      </c>
      <c r="T6521">
        <v>326534.19640000002</v>
      </c>
      <c r="U6521">
        <v>779</v>
      </c>
      <c r="V6521">
        <v>5031</v>
      </c>
      <c r="W6521">
        <v>17594</v>
      </c>
      <c r="X6521">
        <v>1061391.56</v>
      </c>
      <c r="Y6521">
        <v>863962.77</v>
      </c>
      <c r="Z6521">
        <v>791261.26</v>
      </c>
      <c r="AA6521">
        <v>261319.88949999999</v>
      </c>
      <c r="AB6521">
        <v>750</v>
      </c>
      <c r="AC6521">
        <v>768</v>
      </c>
      <c r="AD6521">
        <v>600</v>
      </c>
      <c r="AE6521">
        <v>732</v>
      </c>
      <c r="AF6521">
        <v>750</v>
      </c>
      <c r="AG6521">
        <v>768</v>
      </c>
      <c r="AH6521">
        <v>600</v>
      </c>
      <c r="AI6521">
        <v>732</v>
      </c>
      <c r="AJ6521">
        <v>750</v>
      </c>
      <c r="AK6521">
        <v>768</v>
      </c>
      <c r="AL6521">
        <v>600</v>
      </c>
      <c r="AM6521">
        <v>732</v>
      </c>
    </row>
    <row r="6522" spans="1:39" x14ac:dyDescent="0.15">
      <c r="A6522" t="s">
        <v>216</v>
      </c>
      <c r="B6522">
        <v>5</v>
      </c>
      <c r="C6522">
        <v>2</v>
      </c>
      <c r="D6522">
        <v>0</v>
      </c>
      <c r="E6522" t="s">
        <v>29</v>
      </c>
      <c r="F6522" t="s">
        <v>28</v>
      </c>
      <c r="G6522">
        <v>3</v>
      </c>
      <c r="H6522">
        <v>35</v>
      </c>
      <c r="I6522">
        <v>196</v>
      </c>
      <c r="J6522">
        <v>10003.459999999999</v>
      </c>
      <c r="K6522">
        <v>7442.95</v>
      </c>
      <c r="L6522">
        <v>4447.09</v>
      </c>
      <c r="M6522">
        <v>3609.2075</v>
      </c>
      <c r="N6522">
        <v>3</v>
      </c>
      <c r="O6522">
        <v>26</v>
      </c>
      <c r="P6522">
        <v>157</v>
      </c>
      <c r="Q6522">
        <v>7576.64</v>
      </c>
      <c r="R6522">
        <v>5469.97</v>
      </c>
      <c r="S6522">
        <v>3097.11</v>
      </c>
      <c r="T6522">
        <v>2945.4904000000001</v>
      </c>
      <c r="U6522">
        <v>3</v>
      </c>
      <c r="V6522">
        <v>9</v>
      </c>
      <c r="W6522">
        <v>39</v>
      </c>
      <c r="X6522">
        <v>2426.8200000000002</v>
      </c>
      <c r="Y6522">
        <v>1972.98</v>
      </c>
      <c r="Z6522">
        <v>1349.98</v>
      </c>
      <c r="AA6522">
        <v>663.71709999999996</v>
      </c>
      <c r="AB6522">
        <v>3</v>
      </c>
      <c r="AC6522">
        <v>3</v>
      </c>
      <c r="AD6522">
        <v>0</v>
      </c>
      <c r="AE6522">
        <v>3</v>
      </c>
      <c r="AF6522">
        <v>3</v>
      </c>
      <c r="AG6522">
        <v>3</v>
      </c>
      <c r="AH6522">
        <v>0</v>
      </c>
      <c r="AI6522">
        <v>3</v>
      </c>
      <c r="AJ6522">
        <v>3</v>
      </c>
      <c r="AK6522">
        <v>3</v>
      </c>
      <c r="AL6522">
        <v>0</v>
      </c>
      <c r="AM6522">
        <v>3</v>
      </c>
    </row>
    <row r="6523" spans="1:39" x14ac:dyDescent="0.15">
      <c r="A6523" t="s">
        <v>216</v>
      </c>
      <c r="B6523">
        <v>5</v>
      </c>
      <c r="C6523">
        <v>2</v>
      </c>
      <c r="D6523">
        <v>0</v>
      </c>
      <c r="E6523" t="s">
        <v>29</v>
      </c>
      <c r="F6523" t="s">
        <v>29</v>
      </c>
      <c r="G6523">
        <v>28</v>
      </c>
      <c r="H6523">
        <v>398</v>
      </c>
      <c r="I6523">
        <v>1456</v>
      </c>
      <c r="J6523">
        <v>86552.15</v>
      </c>
      <c r="K6523">
        <v>66722.36</v>
      </c>
      <c r="L6523">
        <v>51631.91</v>
      </c>
      <c r="M6523">
        <v>23994.582999999999</v>
      </c>
      <c r="N6523">
        <v>28</v>
      </c>
      <c r="O6523">
        <v>211</v>
      </c>
      <c r="P6523">
        <v>767</v>
      </c>
      <c r="Q6523">
        <v>44961.09</v>
      </c>
      <c r="R6523">
        <v>33604.76</v>
      </c>
      <c r="S6523">
        <v>24044.34</v>
      </c>
      <c r="T6523">
        <v>13489.7071</v>
      </c>
      <c r="U6523">
        <v>28</v>
      </c>
      <c r="V6523">
        <v>187</v>
      </c>
      <c r="W6523">
        <v>689</v>
      </c>
      <c r="X6523">
        <v>41591.06</v>
      </c>
      <c r="Y6523">
        <v>33117.599999999999</v>
      </c>
      <c r="Z6523">
        <v>27587.57</v>
      </c>
      <c r="AA6523">
        <v>10504.875899999999</v>
      </c>
      <c r="AB6523">
        <v>27</v>
      </c>
      <c r="AC6523">
        <v>28</v>
      </c>
      <c r="AD6523">
        <v>21</v>
      </c>
      <c r="AE6523">
        <v>26</v>
      </c>
      <c r="AF6523">
        <v>27</v>
      </c>
      <c r="AG6523">
        <v>28</v>
      </c>
      <c r="AH6523">
        <v>21</v>
      </c>
      <c r="AI6523">
        <v>26</v>
      </c>
      <c r="AJ6523">
        <v>27</v>
      </c>
      <c r="AK6523">
        <v>28</v>
      </c>
      <c r="AL6523">
        <v>21</v>
      </c>
      <c r="AM6523">
        <v>26</v>
      </c>
    </row>
    <row r="6524" spans="1:39" x14ac:dyDescent="0.15">
      <c r="A6524" t="s">
        <v>216</v>
      </c>
      <c r="B6524">
        <v>5</v>
      </c>
      <c r="C6524">
        <v>2</v>
      </c>
      <c r="D6524">
        <v>0</v>
      </c>
      <c r="E6524" t="s">
        <v>32</v>
      </c>
      <c r="F6524" t="s">
        <v>28</v>
      </c>
      <c r="G6524">
        <v>76</v>
      </c>
      <c r="H6524">
        <v>687</v>
      </c>
      <c r="I6524">
        <v>3230</v>
      </c>
      <c r="J6524">
        <v>192383.79</v>
      </c>
      <c r="K6524">
        <v>147217.35</v>
      </c>
      <c r="L6524">
        <v>117666.08</v>
      </c>
      <c r="M6524">
        <v>52169.931900000003</v>
      </c>
      <c r="N6524">
        <v>76</v>
      </c>
      <c r="O6524">
        <v>249</v>
      </c>
      <c r="P6524">
        <v>1402</v>
      </c>
      <c r="Q6524">
        <v>81947.58</v>
      </c>
      <c r="R6524">
        <v>60785.07</v>
      </c>
      <c r="S6524">
        <v>39120.36</v>
      </c>
      <c r="T6524">
        <v>24657.999299999999</v>
      </c>
      <c r="U6524">
        <v>76</v>
      </c>
      <c r="V6524">
        <v>438</v>
      </c>
      <c r="W6524">
        <v>1828</v>
      </c>
      <c r="X6524">
        <v>110436.21</v>
      </c>
      <c r="Y6524">
        <v>86432.28</v>
      </c>
      <c r="Z6524">
        <v>78545.72</v>
      </c>
      <c r="AA6524">
        <v>27511.9326</v>
      </c>
      <c r="AB6524">
        <v>74</v>
      </c>
      <c r="AC6524">
        <v>74</v>
      </c>
      <c r="AD6524">
        <v>38</v>
      </c>
      <c r="AE6524">
        <v>71</v>
      </c>
      <c r="AF6524">
        <v>74</v>
      </c>
      <c r="AG6524">
        <v>74</v>
      </c>
      <c r="AH6524">
        <v>38</v>
      </c>
      <c r="AI6524">
        <v>71</v>
      </c>
      <c r="AJ6524">
        <v>74</v>
      </c>
      <c r="AK6524">
        <v>74</v>
      </c>
      <c r="AL6524">
        <v>38</v>
      </c>
      <c r="AM6524">
        <v>71</v>
      </c>
    </row>
    <row r="6525" spans="1:39" x14ac:dyDescent="0.15">
      <c r="A6525" t="s">
        <v>216</v>
      </c>
      <c r="B6525">
        <v>5</v>
      </c>
      <c r="C6525">
        <v>2</v>
      </c>
      <c r="D6525">
        <v>0</v>
      </c>
      <c r="E6525" t="s">
        <v>32</v>
      </c>
      <c r="F6525" t="s">
        <v>29</v>
      </c>
      <c r="G6525">
        <v>1195</v>
      </c>
      <c r="H6525">
        <v>16497</v>
      </c>
      <c r="I6525">
        <v>62445</v>
      </c>
      <c r="J6525">
        <v>3685846.85</v>
      </c>
      <c r="K6525">
        <v>2825335.79</v>
      </c>
      <c r="L6525">
        <v>2363835.44</v>
      </c>
      <c r="M6525">
        <v>982726.03350000002</v>
      </c>
      <c r="N6525">
        <v>1195</v>
      </c>
      <c r="O6525">
        <v>6480</v>
      </c>
      <c r="P6525">
        <v>26060</v>
      </c>
      <c r="Q6525">
        <v>1473938.94</v>
      </c>
      <c r="R6525">
        <v>1098727.33</v>
      </c>
      <c r="S6525">
        <v>790404.06</v>
      </c>
      <c r="T6525">
        <v>437906.0564</v>
      </c>
      <c r="U6525">
        <v>1195</v>
      </c>
      <c r="V6525">
        <v>10017</v>
      </c>
      <c r="W6525">
        <v>36385</v>
      </c>
      <c r="X6525">
        <v>2211907.91</v>
      </c>
      <c r="Y6525">
        <v>1726608.46</v>
      </c>
      <c r="Z6525">
        <v>1573431.38</v>
      </c>
      <c r="AA6525">
        <v>544819.97710000002</v>
      </c>
      <c r="AB6525">
        <v>1168</v>
      </c>
      <c r="AC6525">
        <v>1166</v>
      </c>
      <c r="AD6525">
        <v>962</v>
      </c>
      <c r="AE6525">
        <v>1167</v>
      </c>
      <c r="AF6525">
        <v>1168</v>
      </c>
      <c r="AG6525">
        <v>1166</v>
      </c>
      <c r="AH6525">
        <v>962</v>
      </c>
      <c r="AI6525">
        <v>1167</v>
      </c>
      <c r="AJ6525">
        <v>1168</v>
      </c>
      <c r="AK6525">
        <v>1166</v>
      </c>
      <c r="AL6525">
        <v>962</v>
      </c>
      <c r="AM6525">
        <v>1167</v>
      </c>
    </row>
    <row r="6526" spans="1:39" x14ac:dyDescent="0.15">
      <c r="A6526" t="s">
        <v>216</v>
      </c>
      <c r="B6526">
        <v>5</v>
      </c>
      <c r="C6526">
        <v>2</v>
      </c>
      <c r="D6526">
        <v>1</v>
      </c>
      <c r="E6526" t="s">
        <v>28</v>
      </c>
      <c r="F6526" t="s">
        <v>28</v>
      </c>
      <c r="G6526">
        <v>247</v>
      </c>
      <c r="H6526">
        <v>2344</v>
      </c>
      <c r="I6526">
        <v>10326</v>
      </c>
      <c r="J6526">
        <v>607733.87</v>
      </c>
      <c r="K6526">
        <v>516229.09</v>
      </c>
      <c r="L6526">
        <v>409021.74</v>
      </c>
      <c r="M6526">
        <v>163520.53890000001</v>
      </c>
      <c r="N6526">
        <v>247</v>
      </c>
      <c r="O6526">
        <v>1136</v>
      </c>
      <c r="P6526">
        <v>5578</v>
      </c>
      <c r="Q6526">
        <v>322252.58</v>
      </c>
      <c r="R6526">
        <v>265132.90999999997</v>
      </c>
      <c r="S6526">
        <v>178808.23</v>
      </c>
      <c r="T6526">
        <v>93760.695300000007</v>
      </c>
      <c r="U6526">
        <v>247</v>
      </c>
      <c r="V6526">
        <v>1208</v>
      </c>
      <c r="W6526">
        <v>4748</v>
      </c>
      <c r="X6526">
        <v>285481.28999999998</v>
      </c>
      <c r="Y6526">
        <v>251096.18</v>
      </c>
      <c r="Z6526">
        <v>230213.51</v>
      </c>
      <c r="AA6526">
        <v>69759.843599999993</v>
      </c>
      <c r="AB6526">
        <v>225</v>
      </c>
      <c r="AC6526">
        <v>242</v>
      </c>
      <c r="AD6526">
        <v>116</v>
      </c>
      <c r="AE6526">
        <v>233</v>
      </c>
      <c r="AF6526">
        <v>225</v>
      </c>
      <c r="AG6526">
        <v>242</v>
      </c>
      <c r="AH6526">
        <v>116</v>
      </c>
      <c r="AI6526">
        <v>233</v>
      </c>
      <c r="AJ6526">
        <v>225</v>
      </c>
      <c r="AK6526">
        <v>242</v>
      </c>
      <c r="AL6526">
        <v>116</v>
      </c>
      <c r="AM6526">
        <v>233</v>
      </c>
    </row>
    <row r="6527" spans="1:39" x14ac:dyDescent="0.15">
      <c r="A6527" t="s">
        <v>216</v>
      </c>
      <c r="B6527">
        <v>5</v>
      </c>
      <c r="C6527">
        <v>2</v>
      </c>
      <c r="D6527">
        <v>1</v>
      </c>
      <c r="E6527" t="s">
        <v>28</v>
      </c>
      <c r="F6527" t="s">
        <v>29</v>
      </c>
      <c r="G6527">
        <v>7990</v>
      </c>
      <c r="H6527">
        <v>113995</v>
      </c>
      <c r="I6527">
        <v>387178</v>
      </c>
      <c r="J6527">
        <v>23174965.539999999</v>
      </c>
      <c r="K6527">
        <v>19207422.18</v>
      </c>
      <c r="L6527">
        <v>15704796.960000001</v>
      </c>
      <c r="M6527">
        <v>6146198.8136</v>
      </c>
      <c r="N6527">
        <v>7990</v>
      </c>
      <c r="O6527">
        <v>53874</v>
      </c>
      <c r="P6527">
        <v>205627</v>
      </c>
      <c r="Q6527">
        <v>12159536.619999999</v>
      </c>
      <c r="R6527">
        <v>9863744.5399999991</v>
      </c>
      <c r="S6527">
        <v>7113484.9800000004</v>
      </c>
      <c r="T6527">
        <v>3437171.4180999999</v>
      </c>
      <c r="U6527">
        <v>7990</v>
      </c>
      <c r="V6527">
        <v>60121</v>
      </c>
      <c r="W6527">
        <v>181551</v>
      </c>
      <c r="X6527">
        <v>11015428.92</v>
      </c>
      <c r="Y6527">
        <v>9343677.6400000006</v>
      </c>
      <c r="Z6527">
        <v>8591311.9800000004</v>
      </c>
      <c r="AA6527">
        <v>2709027.3955000001</v>
      </c>
      <c r="AB6527">
        <v>7536</v>
      </c>
      <c r="AC6527">
        <v>7908</v>
      </c>
      <c r="AD6527">
        <v>5430</v>
      </c>
      <c r="AE6527">
        <v>7690</v>
      </c>
      <c r="AF6527">
        <v>7536</v>
      </c>
      <c r="AG6527">
        <v>7908</v>
      </c>
      <c r="AH6527">
        <v>5430</v>
      </c>
      <c r="AI6527">
        <v>7690</v>
      </c>
      <c r="AJ6527">
        <v>7536</v>
      </c>
      <c r="AK6527">
        <v>7908</v>
      </c>
      <c r="AL6527">
        <v>5430</v>
      </c>
      <c r="AM6527">
        <v>7690</v>
      </c>
    </row>
    <row r="6528" spans="1:39" x14ac:dyDescent="0.15">
      <c r="A6528" t="s">
        <v>216</v>
      </c>
      <c r="B6528">
        <v>5</v>
      </c>
      <c r="C6528">
        <v>2</v>
      </c>
      <c r="D6528">
        <v>1</v>
      </c>
      <c r="E6528" t="s">
        <v>30</v>
      </c>
      <c r="F6528" t="s">
        <v>28</v>
      </c>
      <c r="G6528">
        <v>49</v>
      </c>
      <c r="H6528">
        <v>477</v>
      </c>
      <c r="I6528">
        <v>2054</v>
      </c>
      <c r="J6528">
        <v>118952.68</v>
      </c>
      <c r="K6528">
        <v>98993.42</v>
      </c>
      <c r="L6528">
        <v>68848.63</v>
      </c>
      <c r="M6528">
        <v>32458.404600000002</v>
      </c>
      <c r="N6528">
        <v>49</v>
      </c>
      <c r="O6528">
        <v>232</v>
      </c>
      <c r="P6528">
        <v>1200</v>
      </c>
      <c r="Q6528">
        <v>67497.570000000007</v>
      </c>
      <c r="R6528">
        <v>55283.31</v>
      </c>
      <c r="S6528">
        <v>29778.6</v>
      </c>
      <c r="T6528">
        <v>19655.874299999999</v>
      </c>
      <c r="U6528">
        <v>49</v>
      </c>
      <c r="V6528">
        <v>245</v>
      </c>
      <c r="W6528">
        <v>854</v>
      </c>
      <c r="X6528">
        <v>51455.11</v>
      </c>
      <c r="Y6528">
        <v>43710.11</v>
      </c>
      <c r="Z6528">
        <v>39070.03</v>
      </c>
      <c r="AA6528">
        <v>12802.5303</v>
      </c>
      <c r="AB6528">
        <v>44</v>
      </c>
      <c r="AC6528">
        <v>48</v>
      </c>
      <c r="AD6528">
        <v>17</v>
      </c>
      <c r="AE6528">
        <v>48</v>
      </c>
      <c r="AF6528">
        <v>44</v>
      </c>
      <c r="AG6528">
        <v>48</v>
      </c>
      <c r="AH6528">
        <v>17</v>
      </c>
      <c r="AI6528">
        <v>48</v>
      </c>
      <c r="AJ6528">
        <v>44</v>
      </c>
      <c r="AK6528">
        <v>48</v>
      </c>
      <c r="AL6528">
        <v>17</v>
      </c>
      <c r="AM6528">
        <v>48</v>
      </c>
    </row>
    <row r="6529" spans="1:39" x14ac:dyDescent="0.15">
      <c r="A6529" t="s">
        <v>216</v>
      </c>
      <c r="B6529">
        <v>5</v>
      </c>
      <c r="C6529">
        <v>2</v>
      </c>
      <c r="D6529">
        <v>1</v>
      </c>
      <c r="E6529" t="s">
        <v>30</v>
      </c>
      <c r="F6529" t="s">
        <v>29</v>
      </c>
      <c r="G6529">
        <v>1128</v>
      </c>
      <c r="H6529">
        <v>17063</v>
      </c>
      <c r="I6529">
        <v>57414</v>
      </c>
      <c r="J6529">
        <v>3441191.18</v>
      </c>
      <c r="K6529">
        <v>2795086.41</v>
      </c>
      <c r="L6529">
        <v>2236199.33</v>
      </c>
      <c r="M6529">
        <v>916161.81070000003</v>
      </c>
      <c r="N6529">
        <v>1128</v>
      </c>
      <c r="O6529">
        <v>7379</v>
      </c>
      <c r="P6529">
        <v>28581</v>
      </c>
      <c r="Q6529">
        <v>1699345.1</v>
      </c>
      <c r="R6529">
        <v>1364419.29</v>
      </c>
      <c r="S6529">
        <v>956288.26</v>
      </c>
      <c r="T6529">
        <v>484474.7304</v>
      </c>
      <c r="U6529">
        <v>1128</v>
      </c>
      <c r="V6529">
        <v>9684</v>
      </c>
      <c r="W6529">
        <v>28833</v>
      </c>
      <c r="X6529">
        <v>1741846.08</v>
      </c>
      <c r="Y6529">
        <v>1430667.12</v>
      </c>
      <c r="Z6529">
        <v>1279911.07</v>
      </c>
      <c r="AA6529">
        <v>431687.08029999997</v>
      </c>
      <c r="AB6529">
        <v>1037</v>
      </c>
      <c r="AC6529">
        <v>1121</v>
      </c>
      <c r="AD6529">
        <v>755</v>
      </c>
      <c r="AE6529">
        <v>1078</v>
      </c>
      <c r="AF6529">
        <v>1037</v>
      </c>
      <c r="AG6529">
        <v>1121</v>
      </c>
      <c r="AH6529">
        <v>755</v>
      </c>
      <c r="AI6529">
        <v>1078</v>
      </c>
      <c r="AJ6529">
        <v>1037</v>
      </c>
      <c r="AK6529">
        <v>1121</v>
      </c>
      <c r="AL6529">
        <v>755</v>
      </c>
      <c r="AM6529">
        <v>1078</v>
      </c>
    </row>
    <row r="6530" spans="1:39" x14ac:dyDescent="0.15">
      <c r="A6530" t="s">
        <v>216</v>
      </c>
      <c r="B6530">
        <v>5</v>
      </c>
      <c r="C6530">
        <v>2</v>
      </c>
      <c r="D6530">
        <v>1</v>
      </c>
      <c r="E6530" t="s">
        <v>29</v>
      </c>
      <c r="F6530" t="s">
        <v>28</v>
      </c>
      <c r="G6530">
        <v>463</v>
      </c>
      <c r="H6530">
        <v>4883</v>
      </c>
      <c r="I6530">
        <v>20947</v>
      </c>
      <c r="J6530">
        <v>1252954.8899999999</v>
      </c>
      <c r="K6530">
        <v>1000850.29</v>
      </c>
      <c r="L6530">
        <v>757200.94</v>
      </c>
      <c r="M6530">
        <v>338137.54269999999</v>
      </c>
      <c r="N6530">
        <v>463</v>
      </c>
      <c r="O6530">
        <v>1914</v>
      </c>
      <c r="P6530">
        <v>9959</v>
      </c>
      <c r="Q6530">
        <v>588964.13</v>
      </c>
      <c r="R6530">
        <v>465026.21</v>
      </c>
      <c r="S6530">
        <v>285463.90000000002</v>
      </c>
      <c r="T6530">
        <v>174400.08480000001</v>
      </c>
      <c r="U6530">
        <v>463</v>
      </c>
      <c r="V6530">
        <v>2969</v>
      </c>
      <c r="W6530">
        <v>10988</v>
      </c>
      <c r="X6530">
        <v>663990.76</v>
      </c>
      <c r="Y6530">
        <v>535824.07999999996</v>
      </c>
      <c r="Z6530">
        <v>471737.04</v>
      </c>
      <c r="AA6530">
        <v>163737.45790000001</v>
      </c>
      <c r="AB6530">
        <v>426</v>
      </c>
      <c r="AC6530">
        <v>440</v>
      </c>
      <c r="AD6530">
        <v>199</v>
      </c>
      <c r="AE6530">
        <v>443</v>
      </c>
      <c r="AF6530">
        <v>426</v>
      </c>
      <c r="AG6530">
        <v>440</v>
      </c>
      <c r="AH6530">
        <v>199</v>
      </c>
      <c r="AI6530">
        <v>443</v>
      </c>
      <c r="AJ6530">
        <v>426</v>
      </c>
      <c r="AK6530">
        <v>440</v>
      </c>
      <c r="AL6530">
        <v>199</v>
      </c>
      <c r="AM6530">
        <v>443</v>
      </c>
    </row>
    <row r="6531" spans="1:39" x14ac:dyDescent="0.15">
      <c r="A6531" t="s">
        <v>216</v>
      </c>
      <c r="B6531">
        <v>5</v>
      </c>
      <c r="C6531">
        <v>2</v>
      </c>
      <c r="D6531">
        <v>1</v>
      </c>
      <c r="E6531" t="s">
        <v>29</v>
      </c>
      <c r="F6531" t="s">
        <v>29</v>
      </c>
      <c r="G6531">
        <v>29429</v>
      </c>
      <c r="H6531">
        <v>499668</v>
      </c>
      <c r="I6531">
        <v>1669347</v>
      </c>
      <c r="J6531">
        <v>98965750.370000005</v>
      </c>
      <c r="K6531">
        <v>76642465.599999994</v>
      </c>
      <c r="L6531">
        <v>62481240.18</v>
      </c>
      <c r="M6531">
        <v>26363462.842099998</v>
      </c>
      <c r="N6531">
        <v>29429</v>
      </c>
      <c r="O6531">
        <v>195388</v>
      </c>
      <c r="P6531">
        <v>734106</v>
      </c>
      <c r="Q6531">
        <v>42674915.490000002</v>
      </c>
      <c r="R6531">
        <v>32239198.34</v>
      </c>
      <c r="S6531">
        <v>22561913.57</v>
      </c>
      <c r="T6531">
        <v>12397096.4243</v>
      </c>
      <c r="U6531">
        <v>29429</v>
      </c>
      <c r="V6531">
        <v>304280</v>
      </c>
      <c r="W6531">
        <v>935241</v>
      </c>
      <c r="X6531">
        <v>56290834.880000003</v>
      </c>
      <c r="Y6531">
        <v>44403267.259999998</v>
      </c>
      <c r="Z6531">
        <v>39919326.609999999</v>
      </c>
      <c r="AA6531">
        <v>13966366.4178</v>
      </c>
      <c r="AB6531">
        <v>27867</v>
      </c>
      <c r="AC6531">
        <v>27841</v>
      </c>
      <c r="AD6531">
        <v>20119</v>
      </c>
      <c r="AE6531">
        <v>28371</v>
      </c>
      <c r="AF6531">
        <v>27867</v>
      </c>
      <c r="AG6531">
        <v>27841</v>
      </c>
      <c r="AH6531">
        <v>20119</v>
      </c>
      <c r="AI6531">
        <v>28371</v>
      </c>
      <c r="AJ6531">
        <v>27867</v>
      </c>
      <c r="AK6531">
        <v>27841</v>
      </c>
      <c r="AL6531">
        <v>20119</v>
      </c>
      <c r="AM6531">
        <v>28371</v>
      </c>
    </row>
    <row r="6532" spans="1:39" x14ac:dyDescent="0.15">
      <c r="A6532" t="s">
        <v>216</v>
      </c>
      <c r="B6532">
        <v>5</v>
      </c>
      <c r="C6532">
        <v>2</v>
      </c>
      <c r="D6532">
        <v>1</v>
      </c>
      <c r="E6532" t="s">
        <v>31</v>
      </c>
      <c r="F6532" t="s">
        <v>28</v>
      </c>
      <c r="G6532">
        <v>2</v>
      </c>
      <c r="H6532">
        <v>11</v>
      </c>
      <c r="I6532">
        <v>75</v>
      </c>
      <c r="J6532">
        <v>4289.9399999999996</v>
      </c>
      <c r="K6532">
        <v>3879.77</v>
      </c>
      <c r="L6532">
        <v>3526.57</v>
      </c>
      <c r="M6532">
        <v>1070.7356</v>
      </c>
      <c r="N6532">
        <v>2</v>
      </c>
      <c r="O6532">
        <v>8</v>
      </c>
      <c r="P6532">
        <v>59</v>
      </c>
      <c r="Q6532">
        <v>3322.97</v>
      </c>
      <c r="R6532">
        <v>3008.7</v>
      </c>
      <c r="S6532">
        <v>2655.5</v>
      </c>
      <c r="T6532">
        <v>838.43560000000002</v>
      </c>
      <c r="U6532">
        <v>2</v>
      </c>
      <c r="V6532">
        <v>3</v>
      </c>
      <c r="W6532">
        <v>16</v>
      </c>
      <c r="X6532">
        <v>966.97</v>
      </c>
      <c r="Y6532">
        <v>871.07</v>
      </c>
      <c r="Z6532">
        <v>871.07</v>
      </c>
      <c r="AA6532">
        <v>232.3</v>
      </c>
      <c r="AB6532">
        <v>2</v>
      </c>
      <c r="AC6532">
        <v>2</v>
      </c>
      <c r="AD6532">
        <v>2</v>
      </c>
      <c r="AE6532">
        <v>2</v>
      </c>
      <c r="AF6532">
        <v>2</v>
      </c>
      <c r="AG6532">
        <v>2</v>
      </c>
      <c r="AH6532">
        <v>2</v>
      </c>
      <c r="AI6532">
        <v>2</v>
      </c>
      <c r="AJ6532">
        <v>2</v>
      </c>
      <c r="AK6532">
        <v>2</v>
      </c>
      <c r="AL6532">
        <v>2</v>
      </c>
      <c r="AM6532">
        <v>2</v>
      </c>
    </row>
    <row r="6533" spans="1:39" x14ac:dyDescent="0.15">
      <c r="A6533" t="s">
        <v>216</v>
      </c>
      <c r="B6533">
        <v>5</v>
      </c>
      <c r="C6533">
        <v>2</v>
      </c>
      <c r="D6533">
        <v>1</v>
      </c>
      <c r="E6533" t="s">
        <v>31</v>
      </c>
      <c r="F6533" t="s">
        <v>29</v>
      </c>
      <c r="G6533">
        <v>83</v>
      </c>
      <c r="H6533">
        <v>1407</v>
      </c>
      <c r="I6533">
        <v>4312</v>
      </c>
      <c r="J6533">
        <v>249966.22</v>
      </c>
      <c r="K6533">
        <v>200750.24</v>
      </c>
      <c r="L6533">
        <v>154145.66</v>
      </c>
      <c r="M6533">
        <v>68318.6005</v>
      </c>
      <c r="N6533">
        <v>83</v>
      </c>
      <c r="O6533">
        <v>669</v>
      </c>
      <c r="P6533">
        <v>2133</v>
      </c>
      <c r="Q6533">
        <v>121009.91</v>
      </c>
      <c r="R6533">
        <v>94308.77</v>
      </c>
      <c r="S6533">
        <v>58341.31</v>
      </c>
      <c r="T6533">
        <v>35770.353999999999</v>
      </c>
      <c r="U6533">
        <v>83</v>
      </c>
      <c r="V6533">
        <v>738</v>
      </c>
      <c r="W6533">
        <v>2179</v>
      </c>
      <c r="X6533">
        <v>128956.31</v>
      </c>
      <c r="Y6533">
        <v>106441.47</v>
      </c>
      <c r="Z6533">
        <v>95804.35</v>
      </c>
      <c r="AA6533">
        <v>32548.246500000001</v>
      </c>
      <c r="AB6533">
        <v>76</v>
      </c>
      <c r="AC6533">
        <v>83</v>
      </c>
      <c r="AD6533">
        <v>49</v>
      </c>
      <c r="AE6533">
        <v>75</v>
      </c>
      <c r="AF6533">
        <v>76</v>
      </c>
      <c r="AG6533">
        <v>83</v>
      </c>
      <c r="AH6533">
        <v>49</v>
      </c>
      <c r="AI6533">
        <v>75</v>
      </c>
      <c r="AJ6533">
        <v>76</v>
      </c>
      <c r="AK6533">
        <v>83</v>
      </c>
      <c r="AL6533">
        <v>49</v>
      </c>
      <c r="AM6533">
        <v>75</v>
      </c>
    </row>
    <row r="6534" spans="1:39" x14ac:dyDescent="0.15">
      <c r="A6534" t="s">
        <v>216</v>
      </c>
      <c r="B6534">
        <v>5</v>
      </c>
      <c r="C6534">
        <v>2</v>
      </c>
      <c r="D6534">
        <v>1</v>
      </c>
      <c r="E6534" t="s">
        <v>32</v>
      </c>
      <c r="F6534" t="s">
        <v>28</v>
      </c>
      <c r="G6534">
        <v>65</v>
      </c>
      <c r="H6534">
        <v>620</v>
      </c>
      <c r="I6534">
        <v>2751</v>
      </c>
      <c r="J6534">
        <v>167307.07</v>
      </c>
      <c r="K6534">
        <v>136778.69</v>
      </c>
      <c r="L6534">
        <v>108601.66</v>
      </c>
      <c r="M6534">
        <v>45446.363400000002</v>
      </c>
      <c r="N6534">
        <v>65</v>
      </c>
      <c r="O6534">
        <v>223</v>
      </c>
      <c r="P6534">
        <v>1125</v>
      </c>
      <c r="Q6534">
        <v>68617.8</v>
      </c>
      <c r="R6534">
        <v>56090.79</v>
      </c>
      <c r="S6534">
        <v>35745.58</v>
      </c>
      <c r="T6534">
        <v>20643.525799999999</v>
      </c>
      <c r="U6534">
        <v>65</v>
      </c>
      <c r="V6534">
        <v>397</v>
      </c>
      <c r="W6534">
        <v>1626</v>
      </c>
      <c r="X6534">
        <v>98689.27</v>
      </c>
      <c r="Y6534">
        <v>80687.899999999994</v>
      </c>
      <c r="Z6534">
        <v>72856.08</v>
      </c>
      <c r="AA6534">
        <v>24802.837599999999</v>
      </c>
      <c r="AB6534">
        <v>62</v>
      </c>
      <c r="AC6534">
        <v>63</v>
      </c>
      <c r="AD6534">
        <v>27</v>
      </c>
      <c r="AE6534">
        <v>63</v>
      </c>
      <c r="AF6534">
        <v>62</v>
      </c>
      <c r="AG6534">
        <v>63</v>
      </c>
      <c r="AH6534">
        <v>27</v>
      </c>
      <c r="AI6534">
        <v>63</v>
      </c>
      <c r="AJ6534">
        <v>62</v>
      </c>
      <c r="AK6534">
        <v>63</v>
      </c>
      <c r="AL6534">
        <v>27</v>
      </c>
      <c r="AM6534">
        <v>63</v>
      </c>
    </row>
    <row r="6535" spans="1:39" x14ac:dyDescent="0.15">
      <c r="A6535" t="s">
        <v>216</v>
      </c>
      <c r="B6535">
        <v>5</v>
      </c>
      <c r="C6535">
        <v>2</v>
      </c>
      <c r="D6535">
        <v>1</v>
      </c>
      <c r="E6535" t="s">
        <v>32</v>
      </c>
      <c r="F6535" t="s">
        <v>29</v>
      </c>
      <c r="G6535">
        <v>3575</v>
      </c>
      <c r="H6535">
        <v>56786</v>
      </c>
      <c r="I6535">
        <v>191566</v>
      </c>
      <c r="J6535">
        <v>11302909.470000001</v>
      </c>
      <c r="K6535">
        <v>8910795.4199999999</v>
      </c>
      <c r="L6535">
        <v>7408231.9299999997</v>
      </c>
      <c r="M6535">
        <v>3002863.534</v>
      </c>
      <c r="N6535">
        <v>3575</v>
      </c>
      <c r="O6535">
        <v>22606</v>
      </c>
      <c r="P6535">
        <v>83531</v>
      </c>
      <c r="Q6535">
        <v>4804016.53</v>
      </c>
      <c r="R6535">
        <v>3710859.19</v>
      </c>
      <c r="S6535">
        <v>2675816.46</v>
      </c>
      <c r="T6535">
        <v>1396148.1329999999</v>
      </c>
      <c r="U6535">
        <v>3575</v>
      </c>
      <c r="V6535">
        <v>34180</v>
      </c>
      <c r="W6535">
        <v>108035</v>
      </c>
      <c r="X6535">
        <v>6498892.9400000004</v>
      </c>
      <c r="Y6535">
        <v>5199936.2300000004</v>
      </c>
      <c r="Z6535">
        <v>4732415.47</v>
      </c>
      <c r="AA6535">
        <v>1606715.4010000001</v>
      </c>
      <c r="AB6535">
        <v>3432</v>
      </c>
      <c r="AC6535">
        <v>3468</v>
      </c>
      <c r="AD6535">
        <v>2490</v>
      </c>
      <c r="AE6535">
        <v>3476</v>
      </c>
      <c r="AF6535">
        <v>3432</v>
      </c>
      <c r="AG6535">
        <v>3468</v>
      </c>
      <c r="AH6535">
        <v>2490</v>
      </c>
      <c r="AI6535">
        <v>3476</v>
      </c>
      <c r="AJ6535">
        <v>3432</v>
      </c>
      <c r="AK6535">
        <v>3468</v>
      </c>
      <c r="AL6535">
        <v>2490</v>
      </c>
      <c r="AM6535">
        <v>3476</v>
      </c>
    </row>
    <row r="6536" spans="1:39" x14ac:dyDescent="0.15">
      <c r="A6536" t="s">
        <v>216</v>
      </c>
      <c r="B6536">
        <v>5</v>
      </c>
      <c r="C6536">
        <v>2</v>
      </c>
      <c r="D6536">
        <v>2</v>
      </c>
      <c r="E6536" t="s">
        <v>28</v>
      </c>
      <c r="F6536" t="s">
        <v>28</v>
      </c>
      <c r="G6536">
        <v>104</v>
      </c>
      <c r="H6536">
        <v>817</v>
      </c>
      <c r="I6536">
        <v>3719</v>
      </c>
      <c r="J6536">
        <v>238598.34</v>
      </c>
      <c r="K6536">
        <v>207805.01</v>
      </c>
      <c r="L6536">
        <v>151224.73000000001</v>
      </c>
      <c r="M6536">
        <v>61732.597199999997</v>
      </c>
      <c r="N6536">
        <v>104</v>
      </c>
      <c r="O6536">
        <v>396</v>
      </c>
      <c r="P6536">
        <v>2053</v>
      </c>
      <c r="Q6536">
        <v>131619.22</v>
      </c>
      <c r="R6536">
        <v>112462.3</v>
      </c>
      <c r="S6536">
        <v>67108.89</v>
      </c>
      <c r="T6536">
        <v>35570.959999999999</v>
      </c>
      <c r="U6536">
        <v>104</v>
      </c>
      <c r="V6536">
        <v>421</v>
      </c>
      <c r="W6536">
        <v>1666</v>
      </c>
      <c r="X6536">
        <v>106979.12</v>
      </c>
      <c r="Y6536">
        <v>95342.71</v>
      </c>
      <c r="Z6536">
        <v>84115.839999999997</v>
      </c>
      <c r="AA6536">
        <v>26161.637200000001</v>
      </c>
      <c r="AB6536">
        <v>95</v>
      </c>
      <c r="AC6536">
        <v>103</v>
      </c>
      <c r="AD6536">
        <v>41</v>
      </c>
      <c r="AE6536">
        <v>101</v>
      </c>
      <c r="AF6536">
        <v>95</v>
      </c>
      <c r="AG6536">
        <v>103</v>
      </c>
      <c r="AH6536">
        <v>41</v>
      </c>
      <c r="AI6536">
        <v>101</v>
      </c>
      <c r="AJ6536">
        <v>95</v>
      </c>
      <c r="AK6536">
        <v>103</v>
      </c>
      <c r="AL6536">
        <v>41</v>
      </c>
      <c r="AM6536">
        <v>101</v>
      </c>
    </row>
    <row r="6537" spans="1:39" x14ac:dyDescent="0.15">
      <c r="A6537" t="s">
        <v>216</v>
      </c>
      <c r="B6537">
        <v>5</v>
      </c>
      <c r="C6537">
        <v>2</v>
      </c>
      <c r="D6537">
        <v>2</v>
      </c>
      <c r="E6537" t="s">
        <v>28</v>
      </c>
      <c r="F6537" t="s">
        <v>29</v>
      </c>
      <c r="G6537">
        <v>893</v>
      </c>
      <c r="H6537">
        <v>9559</v>
      </c>
      <c r="I6537">
        <v>37705</v>
      </c>
      <c r="J6537">
        <v>2290593.77</v>
      </c>
      <c r="K6537">
        <v>1895532.29</v>
      </c>
      <c r="L6537">
        <v>1507330.1</v>
      </c>
      <c r="M6537">
        <v>603858.99800000002</v>
      </c>
      <c r="N6537">
        <v>893</v>
      </c>
      <c r="O6537">
        <v>4350</v>
      </c>
      <c r="P6537">
        <v>19591</v>
      </c>
      <c r="Q6537">
        <v>1178545.27</v>
      </c>
      <c r="R6537">
        <v>947545.65</v>
      </c>
      <c r="S6537">
        <v>636006.86</v>
      </c>
      <c r="T6537">
        <v>332476.08309999999</v>
      </c>
      <c r="U6537">
        <v>893</v>
      </c>
      <c r="V6537">
        <v>5209</v>
      </c>
      <c r="W6537">
        <v>18114</v>
      </c>
      <c r="X6537">
        <v>1112048.5</v>
      </c>
      <c r="Y6537">
        <v>947986.64</v>
      </c>
      <c r="Z6537">
        <v>871323.24</v>
      </c>
      <c r="AA6537">
        <v>271382.91489999997</v>
      </c>
      <c r="AB6537">
        <v>841</v>
      </c>
      <c r="AC6537">
        <v>881</v>
      </c>
      <c r="AD6537">
        <v>545</v>
      </c>
      <c r="AE6537">
        <v>861</v>
      </c>
      <c r="AF6537">
        <v>841</v>
      </c>
      <c r="AG6537">
        <v>881</v>
      </c>
      <c r="AH6537">
        <v>545</v>
      </c>
      <c r="AI6537">
        <v>861</v>
      </c>
      <c r="AJ6537">
        <v>841</v>
      </c>
      <c r="AK6537">
        <v>881</v>
      </c>
      <c r="AL6537">
        <v>545</v>
      </c>
      <c r="AM6537">
        <v>861</v>
      </c>
    </row>
    <row r="6538" spans="1:39" x14ac:dyDescent="0.15">
      <c r="A6538" t="s">
        <v>216</v>
      </c>
      <c r="B6538">
        <v>5</v>
      </c>
      <c r="C6538">
        <v>2</v>
      </c>
      <c r="D6538">
        <v>2</v>
      </c>
      <c r="E6538" t="s">
        <v>30</v>
      </c>
      <c r="F6538" t="s">
        <v>28</v>
      </c>
      <c r="G6538">
        <v>11</v>
      </c>
      <c r="H6538">
        <v>90</v>
      </c>
      <c r="I6538">
        <v>382</v>
      </c>
      <c r="J6538">
        <v>25478.880000000001</v>
      </c>
      <c r="K6538">
        <v>21971.24</v>
      </c>
      <c r="L6538">
        <v>16812.43</v>
      </c>
      <c r="M6538">
        <v>6616.7911999999997</v>
      </c>
      <c r="N6538">
        <v>11</v>
      </c>
      <c r="O6538">
        <v>28</v>
      </c>
      <c r="P6538">
        <v>163</v>
      </c>
      <c r="Q6538">
        <v>11412.45</v>
      </c>
      <c r="R6538">
        <v>9650.68</v>
      </c>
      <c r="S6538">
        <v>5459.32</v>
      </c>
      <c r="T6538">
        <v>3310.3791999999999</v>
      </c>
      <c r="U6538">
        <v>11</v>
      </c>
      <c r="V6538">
        <v>62</v>
      </c>
      <c r="W6538">
        <v>219</v>
      </c>
      <c r="X6538">
        <v>14066.43</v>
      </c>
      <c r="Y6538">
        <v>12320.56</v>
      </c>
      <c r="Z6538">
        <v>11353.11</v>
      </c>
      <c r="AA6538">
        <v>3306.4119999999998</v>
      </c>
      <c r="AB6538">
        <v>11</v>
      </c>
      <c r="AC6538">
        <v>11</v>
      </c>
      <c r="AD6538">
        <v>4</v>
      </c>
      <c r="AE6538">
        <v>11</v>
      </c>
      <c r="AF6538">
        <v>11</v>
      </c>
      <c r="AG6538">
        <v>11</v>
      </c>
      <c r="AH6538">
        <v>4</v>
      </c>
      <c r="AI6538">
        <v>11</v>
      </c>
      <c r="AJ6538">
        <v>11</v>
      </c>
      <c r="AK6538">
        <v>11</v>
      </c>
      <c r="AL6538">
        <v>4</v>
      </c>
      <c r="AM6538">
        <v>11</v>
      </c>
    </row>
    <row r="6539" spans="1:39" x14ac:dyDescent="0.15">
      <c r="A6539" t="s">
        <v>216</v>
      </c>
      <c r="B6539">
        <v>5</v>
      </c>
      <c r="C6539">
        <v>2</v>
      </c>
      <c r="D6539">
        <v>2</v>
      </c>
      <c r="E6539" t="s">
        <v>30</v>
      </c>
      <c r="F6539" t="s">
        <v>29</v>
      </c>
      <c r="G6539">
        <v>93</v>
      </c>
      <c r="H6539">
        <v>942</v>
      </c>
      <c r="I6539">
        <v>4005</v>
      </c>
      <c r="J6539">
        <v>240164.08</v>
      </c>
      <c r="K6539">
        <v>197761.67</v>
      </c>
      <c r="L6539">
        <v>145726.72</v>
      </c>
      <c r="M6539">
        <v>64949.2215</v>
      </c>
      <c r="N6539">
        <v>93</v>
      </c>
      <c r="O6539">
        <v>461</v>
      </c>
      <c r="P6539">
        <v>2203</v>
      </c>
      <c r="Q6539">
        <v>125648.31</v>
      </c>
      <c r="R6539">
        <v>100650.85</v>
      </c>
      <c r="S6539">
        <v>59911.519999999997</v>
      </c>
      <c r="T6539">
        <v>36899.706400000003</v>
      </c>
      <c r="U6539">
        <v>93</v>
      </c>
      <c r="V6539">
        <v>481</v>
      </c>
      <c r="W6539">
        <v>1802</v>
      </c>
      <c r="X6539">
        <v>114515.77</v>
      </c>
      <c r="Y6539">
        <v>97110.82</v>
      </c>
      <c r="Z6539">
        <v>85815.2</v>
      </c>
      <c r="AA6539">
        <v>28049.515100000001</v>
      </c>
      <c r="AB6539">
        <v>81</v>
      </c>
      <c r="AC6539">
        <v>91</v>
      </c>
      <c r="AD6539">
        <v>50</v>
      </c>
      <c r="AE6539">
        <v>92</v>
      </c>
      <c r="AF6539">
        <v>81</v>
      </c>
      <c r="AG6539">
        <v>91</v>
      </c>
      <c r="AH6539">
        <v>50</v>
      </c>
      <c r="AI6539">
        <v>92</v>
      </c>
      <c r="AJ6539">
        <v>81</v>
      </c>
      <c r="AK6539">
        <v>91</v>
      </c>
      <c r="AL6539">
        <v>50</v>
      </c>
      <c r="AM6539">
        <v>92</v>
      </c>
    </row>
    <row r="6540" spans="1:39" x14ac:dyDescent="0.15">
      <c r="A6540" t="s">
        <v>216</v>
      </c>
      <c r="B6540">
        <v>5</v>
      </c>
      <c r="C6540">
        <v>2</v>
      </c>
      <c r="D6540">
        <v>2</v>
      </c>
      <c r="E6540" t="s">
        <v>29</v>
      </c>
      <c r="F6540" t="s">
        <v>28</v>
      </c>
      <c r="G6540">
        <v>95</v>
      </c>
      <c r="H6540">
        <v>737</v>
      </c>
      <c r="I6540">
        <v>3931</v>
      </c>
      <c r="J6540">
        <v>238657.6</v>
      </c>
      <c r="K6540">
        <v>192430.91</v>
      </c>
      <c r="L6540">
        <v>142779.97</v>
      </c>
      <c r="M6540">
        <v>64073.307099999998</v>
      </c>
      <c r="N6540">
        <v>95</v>
      </c>
      <c r="O6540">
        <v>335</v>
      </c>
      <c r="P6540">
        <v>1980</v>
      </c>
      <c r="Q6540">
        <v>120248.96000000001</v>
      </c>
      <c r="R6540">
        <v>93959.23</v>
      </c>
      <c r="S6540">
        <v>54689.1</v>
      </c>
      <c r="T6540">
        <v>35214.456200000001</v>
      </c>
      <c r="U6540">
        <v>95</v>
      </c>
      <c r="V6540">
        <v>402</v>
      </c>
      <c r="W6540">
        <v>1951</v>
      </c>
      <c r="X6540">
        <v>118408.64</v>
      </c>
      <c r="Y6540">
        <v>98471.679999999993</v>
      </c>
      <c r="Z6540">
        <v>88090.87</v>
      </c>
      <c r="AA6540">
        <v>28858.850900000001</v>
      </c>
      <c r="AB6540">
        <v>83</v>
      </c>
      <c r="AC6540">
        <v>90</v>
      </c>
      <c r="AD6540">
        <v>29</v>
      </c>
      <c r="AE6540">
        <v>93</v>
      </c>
      <c r="AF6540">
        <v>83</v>
      </c>
      <c r="AG6540">
        <v>90</v>
      </c>
      <c r="AH6540">
        <v>29</v>
      </c>
      <c r="AI6540">
        <v>93</v>
      </c>
      <c r="AJ6540">
        <v>83</v>
      </c>
      <c r="AK6540">
        <v>90</v>
      </c>
      <c r="AL6540">
        <v>29</v>
      </c>
      <c r="AM6540">
        <v>93</v>
      </c>
    </row>
    <row r="6541" spans="1:39" x14ac:dyDescent="0.15">
      <c r="A6541" t="s">
        <v>216</v>
      </c>
      <c r="B6541">
        <v>5</v>
      </c>
      <c r="C6541">
        <v>2</v>
      </c>
      <c r="D6541">
        <v>2</v>
      </c>
      <c r="E6541" t="s">
        <v>29</v>
      </c>
      <c r="F6541" t="s">
        <v>29</v>
      </c>
      <c r="G6541">
        <v>1091</v>
      </c>
      <c r="H6541">
        <v>12681</v>
      </c>
      <c r="I6541">
        <v>52336</v>
      </c>
      <c r="J6541">
        <v>3144767.43</v>
      </c>
      <c r="K6541">
        <v>2439061.58</v>
      </c>
      <c r="L6541">
        <v>1920744.41</v>
      </c>
      <c r="M6541">
        <v>837522.24399999995</v>
      </c>
      <c r="N6541">
        <v>1091</v>
      </c>
      <c r="O6541">
        <v>5018</v>
      </c>
      <c r="P6541">
        <v>23417</v>
      </c>
      <c r="Q6541">
        <v>1389241.41</v>
      </c>
      <c r="R6541">
        <v>1056167.71</v>
      </c>
      <c r="S6541">
        <v>703465.79</v>
      </c>
      <c r="T6541">
        <v>404451.86139999999</v>
      </c>
      <c r="U6541">
        <v>1091</v>
      </c>
      <c r="V6541">
        <v>7663</v>
      </c>
      <c r="W6541">
        <v>28919</v>
      </c>
      <c r="X6541">
        <v>1755526.02</v>
      </c>
      <c r="Y6541">
        <v>1382893.87</v>
      </c>
      <c r="Z6541">
        <v>1217278.6200000001</v>
      </c>
      <c r="AA6541">
        <v>433070.38260000001</v>
      </c>
      <c r="AB6541">
        <v>1025</v>
      </c>
      <c r="AC6541">
        <v>1051</v>
      </c>
      <c r="AD6541">
        <v>670</v>
      </c>
      <c r="AE6541">
        <v>1045</v>
      </c>
      <c r="AF6541">
        <v>1025</v>
      </c>
      <c r="AG6541">
        <v>1051</v>
      </c>
      <c r="AH6541">
        <v>670</v>
      </c>
      <c r="AI6541">
        <v>1045</v>
      </c>
      <c r="AJ6541">
        <v>1025</v>
      </c>
      <c r="AK6541">
        <v>1051</v>
      </c>
      <c r="AL6541">
        <v>670</v>
      </c>
      <c r="AM6541">
        <v>1045</v>
      </c>
    </row>
    <row r="6542" spans="1:39" x14ac:dyDescent="0.15">
      <c r="A6542" t="s">
        <v>216</v>
      </c>
      <c r="B6542">
        <v>5</v>
      </c>
      <c r="C6542">
        <v>2</v>
      </c>
      <c r="D6542">
        <v>2</v>
      </c>
      <c r="E6542" t="s">
        <v>31</v>
      </c>
      <c r="F6542" t="s">
        <v>29</v>
      </c>
      <c r="G6542">
        <v>4</v>
      </c>
      <c r="H6542">
        <v>39</v>
      </c>
      <c r="I6542">
        <v>155</v>
      </c>
      <c r="J6542">
        <v>9709.48</v>
      </c>
      <c r="K6542">
        <v>7562.3</v>
      </c>
      <c r="L6542">
        <v>5813.72</v>
      </c>
      <c r="M6542">
        <v>2560.9088999999999</v>
      </c>
      <c r="N6542">
        <v>4</v>
      </c>
      <c r="O6542">
        <v>22</v>
      </c>
      <c r="P6542">
        <v>95</v>
      </c>
      <c r="Q6542">
        <v>5737.6</v>
      </c>
      <c r="R6542">
        <v>4322.3100000000004</v>
      </c>
      <c r="S6542">
        <v>2822.73</v>
      </c>
      <c r="T6542">
        <v>1601.3938000000001</v>
      </c>
      <c r="U6542">
        <v>4</v>
      </c>
      <c r="V6542">
        <v>17</v>
      </c>
      <c r="W6542">
        <v>60</v>
      </c>
      <c r="X6542">
        <v>3971.88</v>
      </c>
      <c r="Y6542">
        <v>3239.99</v>
      </c>
      <c r="Z6542">
        <v>2990.99</v>
      </c>
      <c r="AA6542">
        <v>959.51509999999996</v>
      </c>
      <c r="AB6542">
        <v>4</v>
      </c>
      <c r="AC6542">
        <v>4</v>
      </c>
      <c r="AD6542">
        <v>2</v>
      </c>
      <c r="AE6542">
        <v>4</v>
      </c>
      <c r="AF6542">
        <v>4</v>
      </c>
      <c r="AG6542">
        <v>4</v>
      </c>
      <c r="AH6542">
        <v>2</v>
      </c>
      <c r="AI6542">
        <v>4</v>
      </c>
      <c r="AJ6542">
        <v>4</v>
      </c>
      <c r="AK6542">
        <v>4</v>
      </c>
      <c r="AL6542">
        <v>2</v>
      </c>
      <c r="AM6542">
        <v>4</v>
      </c>
    </row>
    <row r="6543" spans="1:39" x14ac:dyDescent="0.15">
      <c r="A6543" t="s">
        <v>216</v>
      </c>
      <c r="B6543">
        <v>5</v>
      </c>
      <c r="C6543">
        <v>2</v>
      </c>
      <c r="D6543">
        <v>2</v>
      </c>
      <c r="E6543" t="s">
        <v>32</v>
      </c>
      <c r="F6543" t="s">
        <v>28</v>
      </c>
      <c r="G6543">
        <v>53</v>
      </c>
      <c r="H6543">
        <v>450</v>
      </c>
      <c r="I6543">
        <v>2224</v>
      </c>
      <c r="J6543">
        <v>137309.35999999999</v>
      </c>
      <c r="K6543">
        <v>108404.28</v>
      </c>
      <c r="L6543">
        <v>84430.86</v>
      </c>
      <c r="M6543">
        <v>36865.536699999997</v>
      </c>
      <c r="N6543">
        <v>53</v>
      </c>
      <c r="O6543">
        <v>173</v>
      </c>
      <c r="P6543">
        <v>923</v>
      </c>
      <c r="Q6543">
        <v>55244.52</v>
      </c>
      <c r="R6543">
        <v>43856.51</v>
      </c>
      <c r="S6543">
        <v>26240.63</v>
      </c>
      <c r="T6543">
        <v>16987.838899999999</v>
      </c>
      <c r="U6543">
        <v>53</v>
      </c>
      <c r="V6543">
        <v>277</v>
      </c>
      <c r="W6543">
        <v>1301</v>
      </c>
      <c r="X6543">
        <v>82064.84</v>
      </c>
      <c r="Y6543">
        <v>64547.77</v>
      </c>
      <c r="Z6543">
        <v>58190.23</v>
      </c>
      <c r="AA6543">
        <v>19877.697800000002</v>
      </c>
      <c r="AB6543">
        <v>48</v>
      </c>
      <c r="AC6543">
        <v>53</v>
      </c>
      <c r="AD6543">
        <v>22</v>
      </c>
      <c r="AE6543">
        <v>51</v>
      </c>
      <c r="AF6543">
        <v>48</v>
      </c>
      <c r="AG6543">
        <v>53</v>
      </c>
      <c r="AH6543">
        <v>22</v>
      </c>
      <c r="AI6543">
        <v>51</v>
      </c>
      <c r="AJ6543">
        <v>48</v>
      </c>
      <c r="AK6543">
        <v>53</v>
      </c>
      <c r="AL6543">
        <v>22</v>
      </c>
      <c r="AM6543">
        <v>51</v>
      </c>
    </row>
    <row r="6544" spans="1:39" x14ac:dyDescent="0.15">
      <c r="A6544" t="s">
        <v>216</v>
      </c>
      <c r="B6544">
        <v>5</v>
      </c>
      <c r="C6544">
        <v>2</v>
      </c>
      <c r="D6544">
        <v>2</v>
      </c>
      <c r="E6544" t="s">
        <v>32</v>
      </c>
      <c r="F6544" t="s">
        <v>29</v>
      </c>
      <c r="G6544">
        <v>798</v>
      </c>
      <c r="H6544">
        <v>10425</v>
      </c>
      <c r="I6544">
        <v>39134</v>
      </c>
      <c r="J6544">
        <v>2325801.77</v>
      </c>
      <c r="K6544">
        <v>1803268.68</v>
      </c>
      <c r="L6544">
        <v>1497243.21</v>
      </c>
      <c r="M6544">
        <v>614217.44460000005</v>
      </c>
      <c r="N6544">
        <v>798</v>
      </c>
      <c r="O6544">
        <v>3828</v>
      </c>
      <c r="P6544">
        <v>15287</v>
      </c>
      <c r="Q6544">
        <v>880576.86</v>
      </c>
      <c r="R6544">
        <v>667442.56000000006</v>
      </c>
      <c r="S6544">
        <v>470289.42</v>
      </c>
      <c r="T6544">
        <v>257913.48879999999</v>
      </c>
      <c r="U6544">
        <v>798</v>
      </c>
      <c r="V6544">
        <v>6597</v>
      </c>
      <c r="W6544">
        <v>23847</v>
      </c>
      <c r="X6544">
        <v>1445224.91</v>
      </c>
      <c r="Y6544">
        <v>1135826.1200000001</v>
      </c>
      <c r="Z6544">
        <v>1026953.79</v>
      </c>
      <c r="AA6544">
        <v>356303.9558</v>
      </c>
      <c r="AB6544">
        <v>756</v>
      </c>
      <c r="AC6544">
        <v>780</v>
      </c>
      <c r="AD6544">
        <v>549</v>
      </c>
      <c r="AE6544">
        <v>784</v>
      </c>
      <c r="AF6544">
        <v>756</v>
      </c>
      <c r="AG6544">
        <v>780</v>
      </c>
      <c r="AH6544">
        <v>549</v>
      </c>
      <c r="AI6544">
        <v>784</v>
      </c>
      <c r="AJ6544">
        <v>756</v>
      </c>
      <c r="AK6544">
        <v>780</v>
      </c>
      <c r="AL6544">
        <v>549</v>
      </c>
      <c r="AM6544">
        <v>784</v>
      </c>
    </row>
    <row r="6545" spans="1:39" x14ac:dyDescent="0.15">
      <c r="A6545" t="s">
        <v>216</v>
      </c>
      <c r="B6545">
        <v>30</v>
      </c>
      <c r="C6545">
        <v>1</v>
      </c>
      <c r="D6545">
        <v>0</v>
      </c>
      <c r="E6545" t="s">
        <v>28</v>
      </c>
      <c r="F6545" t="s">
        <v>28</v>
      </c>
      <c r="G6545">
        <v>7539</v>
      </c>
      <c r="H6545">
        <v>19715</v>
      </c>
      <c r="I6545">
        <v>86389</v>
      </c>
      <c r="J6545">
        <v>5421801.71</v>
      </c>
      <c r="K6545">
        <v>4520339.71</v>
      </c>
      <c r="L6545">
        <v>3672920.02</v>
      </c>
      <c r="M6545">
        <v>1427131.5552000001</v>
      </c>
      <c r="N6545">
        <v>3647</v>
      </c>
      <c r="O6545">
        <v>9127</v>
      </c>
      <c r="P6545">
        <v>43117</v>
      </c>
      <c r="Q6545">
        <v>2727798.87</v>
      </c>
      <c r="R6545">
        <v>2226222.0699999998</v>
      </c>
      <c r="S6545">
        <v>1553470.05</v>
      </c>
      <c r="T6545">
        <v>770587.94440000004</v>
      </c>
      <c r="U6545">
        <v>3892</v>
      </c>
      <c r="V6545">
        <v>10588</v>
      </c>
      <c r="W6545">
        <v>43272</v>
      </c>
      <c r="X6545">
        <v>2694002.84</v>
      </c>
      <c r="Y6545">
        <v>2294117.64</v>
      </c>
      <c r="Z6545">
        <v>2119449.9700000002</v>
      </c>
      <c r="AA6545">
        <v>656543.61080000002</v>
      </c>
      <c r="AB6545">
        <v>7184</v>
      </c>
      <c r="AC6545">
        <v>6338</v>
      </c>
      <c r="AD6545">
        <v>2480</v>
      </c>
      <c r="AE6545">
        <v>4956</v>
      </c>
      <c r="AF6545">
        <v>3537</v>
      </c>
      <c r="AG6545">
        <v>3453</v>
      </c>
      <c r="AH6545">
        <v>1390</v>
      </c>
      <c r="AI6545">
        <v>2589</v>
      </c>
      <c r="AJ6545">
        <v>3647</v>
      </c>
      <c r="AK6545">
        <v>2885</v>
      </c>
      <c r="AL6545">
        <v>1090</v>
      </c>
      <c r="AM6545">
        <v>2367</v>
      </c>
    </row>
    <row r="6546" spans="1:39" x14ac:dyDescent="0.15">
      <c r="A6546" t="s">
        <v>216</v>
      </c>
      <c r="B6546">
        <v>30</v>
      </c>
      <c r="C6546">
        <v>1</v>
      </c>
      <c r="D6546">
        <v>0</v>
      </c>
      <c r="E6546" t="s">
        <v>28</v>
      </c>
      <c r="F6546" t="s">
        <v>29</v>
      </c>
      <c r="G6546">
        <v>11433</v>
      </c>
      <c r="H6546">
        <v>46756</v>
      </c>
      <c r="I6546">
        <v>157622</v>
      </c>
      <c r="J6546">
        <v>9503633.4900000002</v>
      </c>
      <c r="K6546">
        <v>7581369.1600000001</v>
      </c>
      <c r="L6546">
        <v>6531980.4400000004</v>
      </c>
      <c r="M6546">
        <v>2547423.2283999999</v>
      </c>
      <c r="N6546">
        <v>5863</v>
      </c>
      <c r="O6546">
        <v>22107</v>
      </c>
      <c r="P6546">
        <v>83444</v>
      </c>
      <c r="Q6546">
        <v>5037277.91</v>
      </c>
      <c r="R6546">
        <v>3951216.68</v>
      </c>
      <c r="S6546">
        <v>3149428.29</v>
      </c>
      <c r="T6546">
        <v>1441796.6292999999</v>
      </c>
      <c r="U6546">
        <v>5570</v>
      </c>
      <c r="V6546">
        <v>24649</v>
      </c>
      <c r="W6546">
        <v>74178</v>
      </c>
      <c r="X6546">
        <v>4466355.58</v>
      </c>
      <c r="Y6546">
        <v>3630152.48</v>
      </c>
      <c r="Z6546">
        <v>3382552.15</v>
      </c>
      <c r="AA6546">
        <v>1105626.5991</v>
      </c>
      <c r="AB6546">
        <v>10970</v>
      </c>
      <c r="AC6546">
        <v>10798</v>
      </c>
      <c r="AD6546">
        <v>7317</v>
      </c>
      <c r="AE6546">
        <v>9176</v>
      </c>
      <c r="AF6546">
        <v>5773</v>
      </c>
      <c r="AG6546">
        <v>5731</v>
      </c>
      <c r="AH6546">
        <v>4134</v>
      </c>
      <c r="AI6546">
        <v>4717</v>
      </c>
      <c r="AJ6546">
        <v>5197</v>
      </c>
      <c r="AK6546">
        <v>5067</v>
      </c>
      <c r="AL6546">
        <v>3183</v>
      </c>
      <c r="AM6546">
        <v>4459</v>
      </c>
    </row>
    <row r="6547" spans="1:39" x14ac:dyDescent="0.15">
      <c r="A6547" t="s">
        <v>216</v>
      </c>
      <c r="B6547">
        <v>30</v>
      </c>
      <c r="C6547">
        <v>1</v>
      </c>
      <c r="D6547">
        <v>0</v>
      </c>
      <c r="E6547" t="s">
        <v>30</v>
      </c>
      <c r="F6547" t="s">
        <v>28</v>
      </c>
      <c r="G6547">
        <v>8</v>
      </c>
      <c r="H6547">
        <v>13</v>
      </c>
      <c r="I6547">
        <v>77</v>
      </c>
      <c r="J6547">
        <v>5503.91</v>
      </c>
      <c r="K6547">
        <v>4254.63</v>
      </c>
      <c r="L6547">
        <v>3403.11</v>
      </c>
      <c r="M6547">
        <v>1403.8697999999999</v>
      </c>
      <c r="N6547">
        <v>6</v>
      </c>
      <c r="O6547">
        <v>11</v>
      </c>
      <c r="P6547">
        <v>51</v>
      </c>
      <c r="Q6547">
        <v>3974.91</v>
      </c>
      <c r="R6547">
        <v>3060.01</v>
      </c>
      <c r="S6547">
        <v>2208.4899999999998</v>
      </c>
      <c r="T6547">
        <v>1069.4598000000001</v>
      </c>
      <c r="U6547">
        <v>2</v>
      </c>
      <c r="V6547">
        <v>2</v>
      </c>
      <c r="W6547">
        <v>26</v>
      </c>
      <c r="X6547">
        <v>1529</v>
      </c>
      <c r="Y6547">
        <v>1194.6199999999999</v>
      </c>
      <c r="Z6547">
        <v>1194.6199999999999</v>
      </c>
      <c r="AA6547">
        <v>334.41</v>
      </c>
      <c r="AB6547">
        <v>8</v>
      </c>
      <c r="AC6547">
        <v>5</v>
      </c>
      <c r="AD6547">
        <v>3</v>
      </c>
      <c r="AE6547">
        <v>4</v>
      </c>
      <c r="AF6547">
        <v>6</v>
      </c>
      <c r="AG6547">
        <v>5</v>
      </c>
      <c r="AH6547">
        <v>3</v>
      </c>
      <c r="AI6547">
        <v>4</v>
      </c>
      <c r="AJ6547">
        <v>2</v>
      </c>
      <c r="AK6547">
        <v>0</v>
      </c>
      <c r="AL6547">
        <v>0</v>
      </c>
      <c r="AM6547">
        <v>0</v>
      </c>
    </row>
    <row r="6548" spans="1:39" x14ac:dyDescent="0.15">
      <c r="A6548" t="s">
        <v>216</v>
      </c>
      <c r="B6548">
        <v>30</v>
      </c>
      <c r="C6548">
        <v>1</v>
      </c>
      <c r="D6548">
        <v>0</v>
      </c>
      <c r="E6548" t="s">
        <v>30</v>
      </c>
      <c r="F6548" t="s">
        <v>29</v>
      </c>
      <c r="G6548">
        <v>17</v>
      </c>
      <c r="H6548">
        <v>71</v>
      </c>
      <c r="I6548">
        <v>232</v>
      </c>
      <c r="J6548">
        <v>13379.98</v>
      </c>
      <c r="K6548">
        <v>10799.78</v>
      </c>
      <c r="L6548">
        <v>8206.23</v>
      </c>
      <c r="M6548">
        <v>3657.7026999999998</v>
      </c>
      <c r="N6548">
        <v>11</v>
      </c>
      <c r="O6548">
        <v>45</v>
      </c>
      <c r="P6548">
        <v>164</v>
      </c>
      <c r="Q6548">
        <v>9253.08</v>
      </c>
      <c r="R6548">
        <v>7295.5</v>
      </c>
      <c r="S6548">
        <v>5182.88</v>
      </c>
      <c r="T6548">
        <v>2682.0605</v>
      </c>
      <c r="U6548">
        <v>6</v>
      </c>
      <c r="V6548">
        <v>26</v>
      </c>
      <c r="W6548">
        <v>68</v>
      </c>
      <c r="X6548">
        <v>4126.8999999999996</v>
      </c>
      <c r="Y6548">
        <v>3504.28</v>
      </c>
      <c r="Z6548">
        <v>3023.35</v>
      </c>
      <c r="AA6548">
        <v>975.6422</v>
      </c>
      <c r="AB6548">
        <v>16</v>
      </c>
      <c r="AC6548">
        <v>15</v>
      </c>
      <c r="AD6548">
        <v>8</v>
      </c>
      <c r="AE6548">
        <v>16</v>
      </c>
      <c r="AF6548">
        <v>10</v>
      </c>
      <c r="AG6548">
        <v>10</v>
      </c>
      <c r="AH6548">
        <v>6</v>
      </c>
      <c r="AI6548">
        <v>10</v>
      </c>
      <c r="AJ6548">
        <v>6</v>
      </c>
      <c r="AK6548">
        <v>5</v>
      </c>
      <c r="AL6548">
        <v>2</v>
      </c>
      <c r="AM6548">
        <v>6</v>
      </c>
    </row>
    <row r="6549" spans="1:39" x14ac:dyDescent="0.15">
      <c r="A6549" t="s">
        <v>216</v>
      </c>
      <c r="B6549">
        <v>30</v>
      </c>
      <c r="C6549">
        <v>1</v>
      </c>
      <c r="D6549">
        <v>0</v>
      </c>
      <c r="E6549" t="s">
        <v>29</v>
      </c>
      <c r="F6549" t="s">
        <v>28</v>
      </c>
      <c r="G6549">
        <v>112</v>
      </c>
      <c r="H6549">
        <v>314</v>
      </c>
      <c r="I6549">
        <v>1330</v>
      </c>
      <c r="J6549">
        <v>83195.55</v>
      </c>
      <c r="K6549">
        <v>64674.95</v>
      </c>
      <c r="L6549">
        <v>57371.68</v>
      </c>
      <c r="M6549">
        <v>25157.001199999999</v>
      </c>
      <c r="N6549">
        <v>63</v>
      </c>
      <c r="O6549">
        <v>168</v>
      </c>
      <c r="P6549">
        <v>770</v>
      </c>
      <c r="Q6549">
        <v>47498.73</v>
      </c>
      <c r="R6549">
        <v>35859.589999999997</v>
      </c>
      <c r="S6549">
        <v>29734.52</v>
      </c>
      <c r="T6549">
        <v>16590.2039</v>
      </c>
      <c r="U6549">
        <v>49</v>
      </c>
      <c r="V6549">
        <v>146</v>
      </c>
      <c r="W6549">
        <v>560</v>
      </c>
      <c r="X6549">
        <v>35696.82</v>
      </c>
      <c r="Y6549">
        <v>28815.360000000001</v>
      </c>
      <c r="Z6549">
        <v>27637.16</v>
      </c>
      <c r="AA6549">
        <v>8566.7973000000002</v>
      </c>
      <c r="AB6549">
        <v>109</v>
      </c>
      <c r="AC6549">
        <v>91</v>
      </c>
      <c r="AD6549">
        <v>41</v>
      </c>
      <c r="AE6549">
        <v>82</v>
      </c>
      <c r="AF6549">
        <v>61</v>
      </c>
      <c r="AG6549">
        <v>60</v>
      </c>
      <c r="AH6549">
        <v>32</v>
      </c>
      <c r="AI6549">
        <v>54</v>
      </c>
      <c r="AJ6549">
        <v>48</v>
      </c>
      <c r="AK6549">
        <v>31</v>
      </c>
      <c r="AL6549">
        <v>9</v>
      </c>
      <c r="AM6549">
        <v>28</v>
      </c>
    </row>
    <row r="6550" spans="1:39" x14ac:dyDescent="0.15">
      <c r="A6550" t="s">
        <v>216</v>
      </c>
      <c r="B6550">
        <v>30</v>
      </c>
      <c r="C6550">
        <v>1</v>
      </c>
      <c r="D6550">
        <v>0</v>
      </c>
      <c r="E6550" t="s">
        <v>29</v>
      </c>
      <c r="F6550" t="s">
        <v>29</v>
      </c>
      <c r="G6550">
        <v>272</v>
      </c>
      <c r="H6550">
        <v>1276</v>
      </c>
      <c r="I6550">
        <v>4474</v>
      </c>
      <c r="J6550">
        <v>259902.41</v>
      </c>
      <c r="K6550">
        <v>193335.33</v>
      </c>
      <c r="L6550">
        <v>167818.49</v>
      </c>
      <c r="M6550">
        <v>75292.672099999996</v>
      </c>
      <c r="N6550">
        <v>156</v>
      </c>
      <c r="O6550">
        <v>755</v>
      </c>
      <c r="P6550">
        <v>2716</v>
      </c>
      <c r="Q6550">
        <v>155606.38</v>
      </c>
      <c r="R6550">
        <v>114709.69</v>
      </c>
      <c r="S6550">
        <v>94347.94</v>
      </c>
      <c r="T6550">
        <v>48951.500099999997</v>
      </c>
      <c r="U6550">
        <v>116</v>
      </c>
      <c r="V6550">
        <v>521</v>
      </c>
      <c r="W6550">
        <v>1758</v>
      </c>
      <c r="X6550">
        <v>104296.03</v>
      </c>
      <c r="Y6550">
        <v>78625.64</v>
      </c>
      <c r="Z6550">
        <v>73470.55</v>
      </c>
      <c r="AA6550">
        <v>26341.171999999999</v>
      </c>
      <c r="AB6550">
        <v>267</v>
      </c>
      <c r="AC6550">
        <v>260</v>
      </c>
      <c r="AD6550">
        <v>199</v>
      </c>
      <c r="AE6550">
        <v>229</v>
      </c>
      <c r="AF6550">
        <v>155</v>
      </c>
      <c r="AG6550">
        <v>152</v>
      </c>
      <c r="AH6550">
        <v>127</v>
      </c>
      <c r="AI6550">
        <v>128</v>
      </c>
      <c r="AJ6550">
        <v>112</v>
      </c>
      <c r="AK6550">
        <v>108</v>
      </c>
      <c r="AL6550">
        <v>72</v>
      </c>
      <c r="AM6550">
        <v>101</v>
      </c>
    </row>
    <row r="6551" spans="1:39" x14ac:dyDescent="0.15">
      <c r="A6551" t="s">
        <v>216</v>
      </c>
      <c r="B6551">
        <v>30</v>
      </c>
      <c r="C6551">
        <v>1</v>
      </c>
      <c r="D6551">
        <v>0</v>
      </c>
      <c r="E6551" t="s">
        <v>31</v>
      </c>
      <c r="F6551" t="s">
        <v>28</v>
      </c>
      <c r="G6551">
        <v>1</v>
      </c>
      <c r="H6551">
        <v>4</v>
      </c>
      <c r="I6551">
        <v>14</v>
      </c>
      <c r="J6551">
        <v>680.9</v>
      </c>
      <c r="K6551">
        <v>512.1</v>
      </c>
      <c r="L6551">
        <v>512.1</v>
      </c>
      <c r="M6551">
        <v>242.88140000000001</v>
      </c>
      <c r="N6551">
        <v>1</v>
      </c>
      <c r="O6551">
        <v>4</v>
      </c>
      <c r="P6551">
        <v>14</v>
      </c>
      <c r="Q6551">
        <v>680.9</v>
      </c>
      <c r="R6551">
        <v>512.1</v>
      </c>
      <c r="S6551">
        <v>512.1</v>
      </c>
      <c r="T6551">
        <v>242.88140000000001</v>
      </c>
      <c r="U6551">
        <v>0</v>
      </c>
      <c r="V6551">
        <v>0</v>
      </c>
      <c r="W6551">
        <v>0</v>
      </c>
      <c r="X6551">
        <v>0</v>
      </c>
      <c r="Y6551">
        <v>0</v>
      </c>
      <c r="Z6551">
        <v>0</v>
      </c>
      <c r="AA6551">
        <v>0</v>
      </c>
      <c r="AB6551">
        <v>1</v>
      </c>
      <c r="AC6551">
        <v>1</v>
      </c>
      <c r="AD6551">
        <v>0</v>
      </c>
      <c r="AE6551">
        <v>1</v>
      </c>
      <c r="AF6551">
        <v>1</v>
      </c>
      <c r="AG6551">
        <v>1</v>
      </c>
      <c r="AH6551">
        <v>0</v>
      </c>
      <c r="AI6551">
        <v>1</v>
      </c>
      <c r="AJ6551">
        <v>0</v>
      </c>
      <c r="AK6551">
        <v>0</v>
      </c>
      <c r="AL6551">
        <v>0</v>
      </c>
      <c r="AM6551">
        <v>0</v>
      </c>
    </row>
    <row r="6552" spans="1:39" x14ac:dyDescent="0.15">
      <c r="A6552" t="s">
        <v>216</v>
      </c>
      <c r="B6552">
        <v>30</v>
      </c>
      <c r="C6552">
        <v>1</v>
      </c>
      <c r="D6552">
        <v>0</v>
      </c>
      <c r="E6552" t="s">
        <v>32</v>
      </c>
      <c r="F6552" t="s">
        <v>28</v>
      </c>
      <c r="G6552">
        <v>2377</v>
      </c>
      <c r="H6552">
        <v>6919</v>
      </c>
      <c r="I6552">
        <v>30442</v>
      </c>
      <c r="J6552">
        <v>1912237.29</v>
      </c>
      <c r="K6552">
        <v>1490447.7</v>
      </c>
      <c r="L6552">
        <v>1346216.48</v>
      </c>
      <c r="M6552">
        <v>476248.87939999998</v>
      </c>
      <c r="N6552">
        <v>326</v>
      </c>
      <c r="O6552">
        <v>992</v>
      </c>
      <c r="P6552">
        <v>4359</v>
      </c>
      <c r="Q6552">
        <v>276726.36</v>
      </c>
      <c r="R6552">
        <v>208784.43</v>
      </c>
      <c r="S6552">
        <v>149399.63</v>
      </c>
      <c r="T6552">
        <v>76095.084300000002</v>
      </c>
      <c r="U6552">
        <v>2051</v>
      </c>
      <c r="V6552">
        <v>5927</v>
      </c>
      <c r="W6552">
        <v>26083</v>
      </c>
      <c r="X6552">
        <v>1635510.93</v>
      </c>
      <c r="Y6552">
        <v>1281663.27</v>
      </c>
      <c r="Z6552">
        <v>1196816.8500000001</v>
      </c>
      <c r="AA6552">
        <v>400153.79509999999</v>
      </c>
      <c r="AB6552">
        <v>2319</v>
      </c>
      <c r="AC6552">
        <v>1959</v>
      </c>
      <c r="AD6552">
        <v>834</v>
      </c>
      <c r="AE6552">
        <v>1818</v>
      </c>
      <c r="AF6552">
        <v>307</v>
      </c>
      <c r="AG6552">
        <v>270</v>
      </c>
      <c r="AH6552">
        <v>131</v>
      </c>
      <c r="AI6552">
        <v>301</v>
      </c>
      <c r="AJ6552">
        <v>2012</v>
      </c>
      <c r="AK6552">
        <v>1689</v>
      </c>
      <c r="AL6552">
        <v>703</v>
      </c>
      <c r="AM6552">
        <v>1517</v>
      </c>
    </row>
    <row r="6553" spans="1:39" x14ac:dyDescent="0.15">
      <c r="A6553" t="s">
        <v>216</v>
      </c>
      <c r="B6553">
        <v>30</v>
      </c>
      <c r="C6553">
        <v>1</v>
      </c>
      <c r="D6553">
        <v>0</v>
      </c>
      <c r="E6553" t="s">
        <v>32</v>
      </c>
      <c r="F6553" t="s">
        <v>29</v>
      </c>
      <c r="G6553">
        <v>5562</v>
      </c>
      <c r="H6553">
        <v>25212</v>
      </c>
      <c r="I6553">
        <v>85031</v>
      </c>
      <c r="J6553">
        <v>5180911.8899999997</v>
      </c>
      <c r="K6553">
        <v>3953334.54</v>
      </c>
      <c r="L6553">
        <v>3621547.65</v>
      </c>
      <c r="M6553">
        <v>1322869.1251000001</v>
      </c>
      <c r="N6553">
        <v>858</v>
      </c>
      <c r="O6553">
        <v>4148</v>
      </c>
      <c r="P6553">
        <v>14334</v>
      </c>
      <c r="Q6553">
        <v>860282.78</v>
      </c>
      <c r="R6553">
        <v>644281.36</v>
      </c>
      <c r="S6553">
        <v>522303.65</v>
      </c>
      <c r="T6553">
        <v>249868.7807</v>
      </c>
      <c r="U6553">
        <v>4704</v>
      </c>
      <c r="V6553">
        <v>21064</v>
      </c>
      <c r="W6553">
        <v>70697</v>
      </c>
      <c r="X6553">
        <v>4320629.1100000003</v>
      </c>
      <c r="Y6553">
        <v>3309053.18</v>
      </c>
      <c r="Z6553">
        <v>3099244</v>
      </c>
      <c r="AA6553">
        <v>1073000.3444000001</v>
      </c>
      <c r="AB6553">
        <v>5487</v>
      </c>
      <c r="AC6553">
        <v>5249</v>
      </c>
      <c r="AD6553">
        <v>3569</v>
      </c>
      <c r="AE6553">
        <v>5049</v>
      </c>
      <c r="AF6553">
        <v>852</v>
      </c>
      <c r="AG6553">
        <v>789</v>
      </c>
      <c r="AH6553">
        <v>576</v>
      </c>
      <c r="AI6553">
        <v>769</v>
      </c>
      <c r="AJ6553">
        <v>4635</v>
      </c>
      <c r="AK6553">
        <v>4460</v>
      </c>
      <c r="AL6553">
        <v>2993</v>
      </c>
      <c r="AM6553">
        <v>4280</v>
      </c>
    </row>
    <row r="6554" spans="1:39" x14ac:dyDescent="0.15">
      <c r="A6554" t="s">
        <v>216</v>
      </c>
      <c r="B6554">
        <v>30</v>
      </c>
      <c r="C6554">
        <v>1</v>
      </c>
      <c r="D6554">
        <v>1</v>
      </c>
      <c r="E6554" t="s">
        <v>28</v>
      </c>
      <c r="F6554" t="s">
        <v>28</v>
      </c>
      <c r="G6554">
        <v>8712</v>
      </c>
      <c r="H6554">
        <v>31063</v>
      </c>
      <c r="I6554">
        <v>108086</v>
      </c>
      <c r="J6554">
        <v>6524474.5899999999</v>
      </c>
      <c r="K6554">
        <v>5581773.9100000001</v>
      </c>
      <c r="L6554">
        <v>4659794.7699999996</v>
      </c>
      <c r="M6554">
        <v>1743551.5201000001</v>
      </c>
      <c r="N6554">
        <v>4452</v>
      </c>
      <c r="O6554">
        <v>14561</v>
      </c>
      <c r="P6554">
        <v>56447</v>
      </c>
      <c r="Q6554">
        <v>3408407.37</v>
      </c>
      <c r="R6554">
        <v>2919470.62</v>
      </c>
      <c r="S6554">
        <v>2178252.04</v>
      </c>
      <c r="T6554">
        <v>972831.59499999997</v>
      </c>
      <c r="U6554">
        <v>4260</v>
      </c>
      <c r="V6554">
        <v>16502</v>
      </c>
      <c r="W6554">
        <v>51639</v>
      </c>
      <c r="X6554">
        <v>3116067.22</v>
      </c>
      <c r="Y6554">
        <v>2662303.29</v>
      </c>
      <c r="Z6554">
        <v>2481542.73</v>
      </c>
      <c r="AA6554">
        <v>770719.92509999999</v>
      </c>
      <c r="AB6554">
        <v>8122</v>
      </c>
      <c r="AC6554">
        <v>7985</v>
      </c>
      <c r="AD6554">
        <v>2874</v>
      </c>
      <c r="AE6554">
        <v>7598</v>
      </c>
      <c r="AF6554">
        <v>4235</v>
      </c>
      <c r="AG6554">
        <v>4226</v>
      </c>
      <c r="AH6554">
        <v>1679</v>
      </c>
      <c r="AI6554">
        <v>4053</v>
      </c>
      <c r="AJ6554">
        <v>3887</v>
      </c>
      <c r="AK6554">
        <v>3759</v>
      </c>
      <c r="AL6554">
        <v>1195</v>
      </c>
      <c r="AM6554">
        <v>3545</v>
      </c>
    </row>
    <row r="6555" spans="1:39" x14ac:dyDescent="0.15">
      <c r="A6555" t="s">
        <v>216</v>
      </c>
      <c r="B6555">
        <v>30</v>
      </c>
      <c r="C6555">
        <v>1</v>
      </c>
      <c r="D6555">
        <v>1</v>
      </c>
      <c r="E6555" t="s">
        <v>28</v>
      </c>
      <c r="F6555" t="s">
        <v>29</v>
      </c>
      <c r="G6555">
        <v>48095</v>
      </c>
      <c r="H6555">
        <v>242373</v>
      </c>
      <c r="I6555">
        <v>707251</v>
      </c>
      <c r="J6555">
        <v>41443054.990000002</v>
      </c>
      <c r="K6555">
        <v>34654486.049999997</v>
      </c>
      <c r="L6555">
        <v>30095387.550000001</v>
      </c>
      <c r="M6555">
        <v>11293516.0043</v>
      </c>
      <c r="N6555">
        <v>24926</v>
      </c>
      <c r="O6555">
        <v>118088</v>
      </c>
      <c r="P6555">
        <v>384726</v>
      </c>
      <c r="Q6555">
        <v>22317889.359999999</v>
      </c>
      <c r="R6555">
        <v>18388829.969999999</v>
      </c>
      <c r="S6555">
        <v>14826361.109999999</v>
      </c>
      <c r="T6555">
        <v>6497857.9342</v>
      </c>
      <c r="U6555">
        <v>23169</v>
      </c>
      <c r="V6555">
        <v>124285</v>
      </c>
      <c r="W6555">
        <v>322525</v>
      </c>
      <c r="X6555">
        <v>19125165.629999999</v>
      </c>
      <c r="Y6555">
        <v>16265656.08</v>
      </c>
      <c r="Z6555">
        <v>15269026.439999999</v>
      </c>
      <c r="AA6555">
        <v>4795658.0701000001</v>
      </c>
      <c r="AB6555">
        <v>46336</v>
      </c>
      <c r="AC6555">
        <v>46428</v>
      </c>
      <c r="AD6555">
        <v>25932</v>
      </c>
      <c r="AE6555">
        <v>44830</v>
      </c>
      <c r="AF6555">
        <v>24128</v>
      </c>
      <c r="AG6555">
        <v>24225</v>
      </c>
      <c r="AH6555">
        <v>15222</v>
      </c>
      <c r="AI6555">
        <v>23216</v>
      </c>
      <c r="AJ6555">
        <v>22208</v>
      </c>
      <c r="AK6555">
        <v>22203</v>
      </c>
      <c r="AL6555">
        <v>10710</v>
      </c>
      <c r="AM6555">
        <v>21614</v>
      </c>
    </row>
    <row r="6556" spans="1:39" x14ac:dyDescent="0.15">
      <c r="A6556" t="s">
        <v>216</v>
      </c>
      <c r="B6556">
        <v>30</v>
      </c>
      <c r="C6556">
        <v>1</v>
      </c>
      <c r="D6556">
        <v>1</v>
      </c>
      <c r="E6556" t="s">
        <v>30</v>
      </c>
      <c r="F6556" t="s">
        <v>28</v>
      </c>
      <c r="G6556">
        <v>809</v>
      </c>
      <c r="H6556">
        <v>2882</v>
      </c>
      <c r="I6556">
        <v>9745</v>
      </c>
      <c r="J6556">
        <v>598037.09</v>
      </c>
      <c r="K6556">
        <v>517316.67</v>
      </c>
      <c r="L6556">
        <v>426869.3</v>
      </c>
      <c r="M6556">
        <v>159182.25769999999</v>
      </c>
      <c r="N6556">
        <v>436</v>
      </c>
      <c r="O6556">
        <v>1445</v>
      </c>
      <c r="P6556">
        <v>5463</v>
      </c>
      <c r="Q6556">
        <v>334177.42</v>
      </c>
      <c r="R6556">
        <v>288718.28999999998</v>
      </c>
      <c r="S6556">
        <v>214945.42</v>
      </c>
      <c r="T6556">
        <v>93478.301900000006</v>
      </c>
      <c r="U6556">
        <v>373</v>
      </c>
      <c r="V6556">
        <v>1437</v>
      </c>
      <c r="W6556">
        <v>4282</v>
      </c>
      <c r="X6556">
        <v>263859.67</v>
      </c>
      <c r="Y6556">
        <v>228598.38</v>
      </c>
      <c r="Z6556">
        <v>211923.88</v>
      </c>
      <c r="AA6556">
        <v>65703.955799999996</v>
      </c>
      <c r="AB6556">
        <v>765</v>
      </c>
      <c r="AC6556">
        <v>768</v>
      </c>
      <c r="AD6556">
        <v>232</v>
      </c>
      <c r="AE6556">
        <v>786</v>
      </c>
      <c r="AF6556">
        <v>414</v>
      </c>
      <c r="AG6556">
        <v>414</v>
      </c>
      <c r="AH6556">
        <v>142</v>
      </c>
      <c r="AI6556">
        <v>425</v>
      </c>
      <c r="AJ6556">
        <v>351</v>
      </c>
      <c r="AK6556">
        <v>354</v>
      </c>
      <c r="AL6556">
        <v>90</v>
      </c>
      <c r="AM6556">
        <v>361</v>
      </c>
    </row>
    <row r="6557" spans="1:39" x14ac:dyDescent="0.15">
      <c r="A6557" t="s">
        <v>216</v>
      </c>
      <c r="B6557">
        <v>30</v>
      </c>
      <c r="C6557">
        <v>1</v>
      </c>
      <c r="D6557">
        <v>1</v>
      </c>
      <c r="E6557" t="s">
        <v>30</v>
      </c>
      <c r="F6557" t="s">
        <v>29</v>
      </c>
      <c r="G6557">
        <v>5150</v>
      </c>
      <c r="H6557">
        <v>26869</v>
      </c>
      <c r="I6557">
        <v>77422</v>
      </c>
      <c r="J6557">
        <v>4562301.67</v>
      </c>
      <c r="K6557">
        <v>3801140.73</v>
      </c>
      <c r="L6557">
        <v>3260675.49</v>
      </c>
      <c r="M6557">
        <v>1231431.3470000001</v>
      </c>
      <c r="N6557">
        <v>2399</v>
      </c>
      <c r="O6557">
        <v>11479</v>
      </c>
      <c r="P6557">
        <v>37191</v>
      </c>
      <c r="Q6557">
        <v>2179284.7200000002</v>
      </c>
      <c r="R6557">
        <v>1797984.65</v>
      </c>
      <c r="S6557">
        <v>1402109.03</v>
      </c>
      <c r="T6557">
        <v>632921.19499999995</v>
      </c>
      <c r="U6557">
        <v>2751</v>
      </c>
      <c r="V6557">
        <v>15390</v>
      </c>
      <c r="W6557">
        <v>40231</v>
      </c>
      <c r="X6557">
        <v>2383016.9500000002</v>
      </c>
      <c r="Y6557">
        <v>2003156.08</v>
      </c>
      <c r="Z6557">
        <v>1858566.46</v>
      </c>
      <c r="AA6557">
        <v>598510.152</v>
      </c>
      <c r="AB6557">
        <v>4904</v>
      </c>
      <c r="AC6557">
        <v>5030</v>
      </c>
      <c r="AD6557">
        <v>2500</v>
      </c>
      <c r="AE6557">
        <v>5003</v>
      </c>
      <c r="AF6557">
        <v>2283</v>
      </c>
      <c r="AG6557">
        <v>2347</v>
      </c>
      <c r="AH6557">
        <v>1369</v>
      </c>
      <c r="AI6557">
        <v>2348</v>
      </c>
      <c r="AJ6557">
        <v>2621</v>
      </c>
      <c r="AK6557">
        <v>2683</v>
      </c>
      <c r="AL6557">
        <v>1131</v>
      </c>
      <c r="AM6557">
        <v>2655</v>
      </c>
    </row>
    <row r="6558" spans="1:39" x14ac:dyDescent="0.15">
      <c r="A6558" t="s">
        <v>216</v>
      </c>
      <c r="B6558">
        <v>30</v>
      </c>
      <c r="C6558">
        <v>1</v>
      </c>
      <c r="D6558">
        <v>1</v>
      </c>
      <c r="E6558" t="s">
        <v>29</v>
      </c>
      <c r="F6558" t="s">
        <v>28</v>
      </c>
      <c r="G6558">
        <v>7643</v>
      </c>
      <c r="H6558">
        <v>29413</v>
      </c>
      <c r="I6558">
        <v>101483</v>
      </c>
      <c r="J6558">
        <v>6135364.4699999997</v>
      </c>
      <c r="K6558">
        <v>5001567.43</v>
      </c>
      <c r="L6558">
        <v>4341251.93</v>
      </c>
      <c r="M6558">
        <v>1610447.5678000001</v>
      </c>
      <c r="N6558">
        <v>2607</v>
      </c>
      <c r="O6558">
        <v>9045</v>
      </c>
      <c r="P6558">
        <v>34888</v>
      </c>
      <c r="Q6558">
        <v>2122258.27</v>
      </c>
      <c r="R6558">
        <v>1731437.95</v>
      </c>
      <c r="S6558">
        <v>1320898.3999999999</v>
      </c>
      <c r="T6558">
        <v>610784.80409999995</v>
      </c>
      <c r="U6558">
        <v>5036</v>
      </c>
      <c r="V6558">
        <v>20368</v>
      </c>
      <c r="W6558">
        <v>66595</v>
      </c>
      <c r="X6558">
        <v>4013106.2</v>
      </c>
      <c r="Y6558">
        <v>3270129.48</v>
      </c>
      <c r="Z6558">
        <v>3020353.53</v>
      </c>
      <c r="AA6558">
        <v>999662.76370000001</v>
      </c>
      <c r="AB6558">
        <v>7283</v>
      </c>
      <c r="AC6558">
        <v>7126</v>
      </c>
      <c r="AD6558">
        <v>2532</v>
      </c>
      <c r="AE6558">
        <v>7319</v>
      </c>
      <c r="AF6558">
        <v>2464</v>
      </c>
      <c r="AG6558">
        <v>2380</v>
      </c>
      <c r="AH6558">
        <v>962</v>
      </c>
      <c r="AI6558">
        <v>2516</v>
      </c>
      <c r="AJ6558">
        <v>4819</v>
      </c>
      <c r="AK6558">
        <v>4746</v>
      </c>
      <c r="AL6558">
        <v>1570</v>
      </c>
      <c r="AM6558">
        <v>4803</v>
      </c>
    </row>
    <row r="6559" spans="1:39" x14ac:dyDescent="0.15">
      <c r="A6559" t="s">
        <v>216</v>
      </c>
      <c r="B6559">
        <v>30</v>
      </c>
      <c r="C6559">
        <v>1</v>
      </c>
      <c r="D6559">
        <v>1</v>
      </c>
      <c r="E6559" t="s">
        <v>29</v>
      </c>
      <c r="F6559" t="s">
        <v>29</v>
      </c>
      <c r="G6559">
        <v>67131</v>
      </c>
      <c r="H6559">
        <v>386297</v>
      </c>
      <c r="I6559">
        <v>1110829</v>
      </c>
      <c r="J6559">
        <v>64977862.18</v>
      </c>
      <c r="K6559">
        <v>51198968.520000003</v>
      </c>
      <c r="L6559">
        <v>45717444.469999999</v>
      </c>
      <c r="M6559">
        <v>17347608.940099999</v>
      </c>
      <c r="N6559">
        <v>21039</v>
      </c>
      <c r="O6559">
        <v>110466</v>
      </c>
      <c r="P6559">
        <v>365006</v>
      </c>
      <c r="Q6559">
        <v>20958496.789999999</v>
      </c>
      <c r="R6559">
        <v>16271112.17</v>
      </c>
      <c r="S6559">
        <v>13190273</v>
      </c>
      <c r="T6559">
        <v>6241450.2942000004</v>
      </c>
      <c r="U6559">
        <v>46092</v>
      </c>
      <c r="V6559">
        <v>275831</v>
      </c>
      <c r="W6559">
        <v>745823</v>
      </c>
      <c r="X6559">
        <v>44019365.390000001</v>
      </c>
      <c r="Y6559">
        <v>34927856.350000001</v>
      </c>
      <c r="Z6559">
        <v>32527171.469999999</v>
      </c>
      <c r="AA6559">
        <v>11106158.6459</v>
      </c>
      <c r="AB6559">
        <v>64775</v>
      </c>
      <c r="AC6559">
        <v>63779</v>
      </c>
      <c r="AD6559">
        <v>35471</v>
      </c>
      <c r="AE6559">
        <v>65152</v>
      </c>
      <c r="AF6559">
        <v>20295</v>
      </c>
      <c r="AG6559">
        <v>19934</v>
      </c>
      <c r="AH6559">
        <v>13327</v>
      </c>
      <c r="AI6559">
        <v>20354</v>
      </c>
      <c r="AJ6559">
        <v>44480</v>
      </c>
      <c r="AK6559">
        <v>43845</v>
      </c>
      <c r="AL6559">
        <v>22144</v>
      </c>
      <c r="AM6559">
        <v>44798</v>
      </c>
    </row>
    <row r="6560" spans="1:39" x14ac:dyDescent="0.15">
      <c r="A6560" t="s">
        <v>216</v>
      </c>
      <c r="B6560">
        <v>30</v>
      </c>
      <c r="C6560">
        <v>1</v>
      </c>
      <c r="D6560">
        <v>1</v>
      </c>
      <c r="E6560" t="s">
        <v>31</v>
      </c>
      <c r="F6560" t="s">
        <v>28</v>
      </c>
      <c r="G6560">
        <v>48</v>
      </c>
      <c r="H6560">
        <v>214</v>
      </c>
      <c r="I6560">
        <v>590</v>
      </c>
      <c r="J6560">
        <v>36753.07</v>
      </c>
      <c r="K6560">
        <v>30448.74</v>
      </c>
      <c r="L6560">
        <v>24085.17</v>
      </c>
      <c r="M6560">
        <v>10101.7816</v>
      </c>
      <c r="N6560">
        <v>20</v>
      </c>
      <c r="O6560">
        <v>76</v>
      </c>
      <c r="P6560">
        <v>221</v>
      </c>
      <c r="Q6560">
        <v>14575.89</v>
      </c>
      <c r="R6560">
        <v>11855.01</v>
      </c>
      <c r="S6560">
        <v>7285.34</v>
      </c>
      <c r="T6560">
        <v>4598.4174999999996</v>
      </c>
      <c r="U6560">
        <v>28</v>
      </c>
      <c r="V6560">
        <v>138</v>
      </c>
      <c r="W6560">
        <v>369</v>
      </c>
      <c r="X6560">
        <v>22177.18</v>
      </c>
      <c r="Y6560">
        <v>18593.73</v>
      </c>
      <c r="Z6560">
        <v>16799.830000000002</v>
      </c>
      <c r="AA6560">
        <v>5503.3640999999998</v>
      </c>
      <c r="AB6560">
        <v>43</v>
      </c>
      <c r="AC6560">
        <v>45</v>
      </c>
      <c r="AD6560">
        <v>18</v>
      </c>
      <c r="AE6560">
        <v>46</v>
      </c>
      <c r="AF6560">
        <v>19</v>
      </c>
      <c r="AG6560">
        <v>18</v>
      </c>
      <c r="AH6560">
        <v>10</v>
      </c>
      <c r="AI6560">
        <v>19</v>
      </c>
      <c r="AJ6560">
        <v>24</v>
      </c>
      <c r="AK6560">
        <v>27</v>
      </c>
      <c r="AL6560">
        <v>8</v>
      </c>
      <c r="AM6560">
        <v>27</v>
      </c>
    </row>
    <row r="6561" spans="1:39" x14ac:dyDescent="0.15">
      <c r="A6561" t="s">
        <v>216</v>
      </c>
      <c r="B6561">
        <v>30</v>
      </c>
      <c r="C6561">
        <v>1</v>
      </c>
      <c r="D6561">
        <v>1</v>
      </c>
      <c r="E6561" t="s">
        <v>31</v>
      </c>
      <c r="F6561" t="s">
        <v>29</v>
      </c>
      <c r="G6561">
        <v>170</v>
      </c>
      <c r="H6561">
        <v>1020</v>
      </c>
      <c r="I6561">
        <v>2647</v>
      </c>
      <c r="J6561">
        <v>153343.20000000001</v>
      </c>
      <c r="K6561">
        <v>126853.55</v>
      </c>
      <c r="L6561">
        <v>110551.61</v>
      </c>
      <c r="M6561">
        <v>41202.461499999998</v>
      </c>
      <c r="N6561">
        <v>67</v>
      </c>
      <c r="O6561">
        <v>350</v>
      </c>
      <c r="P6561">
        <v>1005</v>
      </c>
      <c r="Q6561">
        <v>59701.46</v>
      </c>
      <c r="R6561">
        <v>47930.02</v>
      </c>
      <c r="S6561">
        <v>36849.01</v>
      </c>
      <c r="T6561">
        <v>17413.386699999999</v>
      </c>
      <c r="U6561">
        <v>103</v>
      </c>
      <c r="V6561">
        <v>670</v>
      </c>
      <c r="W6561">
        <v>1642</v>
      </c>
      <c r="X6561">
        <v>93641.74</v>
      </c>
      <c r="Y6561">
        <v>78923.53</v>
      </c>
      <c r="Z6561">
        <v>73702.600000000006</v>
      </c>
      <c r="AA6561">
        <v>23789.074799999999</v>
      </c>
      <c r="AB6561">
        <v>157</v>
      </c>
      <c r="AC6561">
        <v>166</v>
      </c>
      <c r="AD6561">
        <v>81</v>
      </c>
      <c r="AE6561">
        <v>165</v>
      </c>
      <c r="AF6561">
        <v>63</v>
      </c>
      <c r="AG6561">
        <v>65</v>
      </c>
      <c r="AH6561">
        <v>38</v>
      </c>
      <c r="AI6561">
        <v>65</v>
      </c>
      <c r="AJ6561">
        <v>94</v>
      </c>
      <c r="AK6561">
        <v>101</v>
      </c>
      <c r="AL6561">
        <v>43</v>
      </c>
      <c r="AM6561">
        <v>100</v>
      </c>
    </row>
    <row r="6562" spans="1:39" x14ac:dyDescent="0.15">
      <c r="A6562" t="s">
        <v>216</v>
      </c>
      <c r="B6562">
        <v>30</v>
      </c>
      <c r="C6562">
        <v>1</v>
      </c>
      <c r="D6562">
        <v>1</v>
      </c>
      <c r="E6562" t="s">
        <v>32</v>
      </c>
      <c r="F6562" t="s">
        <v>28</v>
      </c>
      <c r="G6562">
        <v>1027</v>
      </c>
      <c r="H6562">
        <v>3935</v>
      </c>
      <c r="I6562">
        <v>13794</v>
      </c>
      <c r="J6562">
        <v>854052.89</v>
      </c>
      <c r="K6562">
        <v>693043.8</v>
      </c>
      <c r="L6562">
        <v>621220.64</v>
      </c>
      <c r="M6562">
        <v>213475.41899999999</v>
      </c>
      <c r="N6562">
        <v>190</v>
      </c>
      <c r="O6562">
        <v>694</v>
      </c>
      <c r="P6562">
        <v>2519</v>
      </c>
      <c r="Q6562">
        <v>158196.99</v>
      </c>
      <c r="R6562">
        <v>130114.8</v>
      </c>
      <c r="S6562">
        <v>96917.36</v>
      </c>
      <c r="T6562">
        <v>42923.732199999999</v>
      </c>
      <c r="U6562">
        <v>837</v>
      </c>
      <c r="V6562">
        <v>3241</v>
      </c>
      <c r="W6562">
        <v>11275</v>
      </c>
      <c r="X6562">
        <v>695855.9</v>
      </c>
      <c r="Y6562">
        <v>562929</v>
      </c>
      <c r="Z6562">
        <v>524303.28</v>
      </c>
      <c r="AA6562">
        <v>170551.6868</v>
      </c>
      <c r="AB6562">
        <v>988</v>
      </c>
      <c r="AC6562">
        <v>943</v>
      </c>
      <c r="AD6562">
        <v>349</v>
      </c>
      <c r="AE6562">
        <v>930</v>
      </c>
      <c r="AF6562">
        <v>180</v>
      </c>
      <c r="AG6562">
        <v>165</v>
      </c>
      <c r="AH6562">
        <v>69</v>
      </c>
      <c r="AI6562">
        <v>181</v>
      </c>
      <c r="AJ6562">
        <v>808</v>
      </c>
      <c r="AK6562">
        <v>778</v>
      </c>
      <c r="AL6562">
        <v>280</v>
      </c>
      <c r="AM6562">
        <v>749</v>
      </c>
    </row>
    <row r="6563" spans="1:39" x14ac:dyDescent="0.15">
      <c r="A6563" t="s">
        <v>216</v>
      </c>
      <c r="B6563">
        <v>30</v>
      </c>
      <c r="C6563">
        <v>1</v>
      </c>
      <c r="D6563">
        <v>1</v>
      </c>
      <c r="E6563" t="s">
        <v>32</v>
      </c>
      <c r="F6563" t="s">
        <v>29</v>
      </c>
      <c r="G6563">
        <v>7496</v>
      </c>
      <c r="H6563">
        <v>42858</v>
      </c>
      <c r="I6563">
        <v>122208</v>
      </c>
      <c r="J6563">
        <v>7300253.4699999997</v>
      </c>
      <c r="K6563">
        <v>5783019.79</v>
      </c>
      <c r="L6563">
        <v>5321785.37</v>
      </c>
      <c r="M6563">
        <v>1868555.5061999999</v>
      </c>
      <c r="N6563">
        <v>1194</v>
      </c>
      <c r="O6563">
        <v>6535</v>
      </c>
      <c r="P6563">
        <v>20518</v>
      </c>
      <c r="Q6563">
        <v>1204775.6000000001</v>
      </c>
      <c r="R6563">
        <v>951280.81</v>
      </c>
      <c r="S6563">
        <v>775771.28</v>
      </c>
      <c r="T6563">
        <v>344375.95380000002</v>
      </c>
      <c r="U6563">
        <v>6302</v>
      </c>
      <c r="V6563">
        <v>36323</v>
      </c>
      <c r="W6563">
        <v>101690</v>
      </c>
      <c r="X6563">
        <v>6095477.8700000001</v>
      </c>
      <c r="Y6563">
        <v>4831738.9800000004</v>
      </c>
      <c r="Z6563">
        <v>4546014.09</v>
      </c>
      <c r="AA6563">
        <v>1524179.5523999999</v>
      </c>
      <c r="AB6563">
        <v>7306</v>
      </c>
      <c r="AC6563">
        <v>7168</v>
      </c>
      <c r="AD6563">
        <v>3950</v>
      </c>
      <c r="AE6563">
        <v>7152</v>
      </c>
      <c r="AF6563">
        <v>1172</v>
      </c>
      <c r="AG6563">
        <v>1097</v>
      </c>
      <c r="AH6563">
        <v>720</v>
      </c>
      <c r="AI6563">
        <v>1130</v>
      </c>
      <c r="AJ6563">
        <v>6134</v>
      </c>
      <c r="AK6563">
        <v>6071</v>
      </c>
      <c r="AL6563">
        <v>3230</v>
      </c>
      <c r="AM6563">
        <v>6022</v>
      </c>
    </row>
    <row r="6564" spans="1:39" x14ac:dyDescent="0.15">
      <c r="A6564" t="s">
        <v>216</v>
      </c>
      <c r="B6564">
        <v>30</v>
      </c>
      <c r="C6564">
        <v>1</v>
      </c>
      <c r="D6564">
        <v>2</v>
      </c>
      <c r="E6564" t="s">
        <v>28</v>
      </c>
      <c r="F6564" t="s">
        <v>28</v>
      </c>
      <c r="G6564">
        <v>8463</v>
      </c>
      <c r="H6564">
        <v>21671</v>
      </c>
      <c r="I6564">
        <v>93241</v>
      </c>
      <c r="J6564">
        <v>5900439.71</v>
      </c>
      <c r="K6564">
        <v>5031257.2</v>
      </c>
      <c r="L6564">
        <v>4066645.16</v>
      </c>
      <c r="M6564">
        <v>1542061.5464000001</v>
      </c>
      <c r="N6564">
        <v>4192</v>
      </c>
      <c r="O6564">
        <v>10410</v>
      </c>
      <c r="P6564">
        <v>47976</v>
      </c>
      <c r="Q6564">
        <v>3059513.92</v>
      </c>
      <c r="R6564">
        <v>2560526.67</v>
      </c>
      <c r="S6564">
        <v>1780329.29</v>
      </c>
      <c r="T6564">
        <v>852157.93229999999</v>
      </c>
      <c r="U6564">
        <v>4271</v>
      </c>
      <c r="V6564">
        <v>11261</v>
      </c>
      <c r="W6564">
        <v>45265</v>
      </c>
      <c r="X6564">
        <v>2840925.79</v>
      </c>
      <c r="Y6564">
        <v>2470730.5299999998</v>
      </c>
      <c r="Z6564">
        <v>2286315.87</v>
      </c>
      <c r="AA6564">
        <v>689903.61410000001</v>
      </c>
      <c r="AB6564">
        <v>7988</v>
      </c>
      <c r="AC6564">
        <v>7643</v>
      </c>
      <c r="AD6564">
        <v>2153</v>
      </c>
      <c r="AE6564">
        <v>7402</v>
      </c>
      <c r="AF6564">
        <v>3953</v>
      </c>
      <c r="AG6564">
        <v>3968</v>
      </c>
      <c r="AH6564">
        <v>1180</v>
      </c>
      <c r="AI6564">
        <v>3850</v>
      </c>
      <c r="AJ6564">
        <v>4035</v>
      </c>
      <c r="AK6564">
        <v>3675</v>
      </c>
      <c r="AL6564">
        <v>973</v>
      </c>
      <c r="AM6564">
        <v>3552</v>
      </c>
    </row>
    <row r="6565" spans="1:39" x14ac:dyDescent="0.15">
      <c r="A6565" t="s">
        <v>216</v>
      </c>
      <c r="B6565">
        <v>30</v>
      </c>
      <c r="C6565">
        <v>1</v>
      </c>
      <c r="D6565">
        <v>2</v>
      </c>
      <c r="E6565" t="s">
        <v>28</v>
      </c>
      <c r="F6565" t="s">
        <v>29</v>
      </c>
      <c r="G6565">
        <v>17562</v>
      </c>
      <c r="H6565">
        <v>62650</v>
      </c>
      <c r="I6565">
        <v>220449</v>
      </c>
      <c r="J6565">
        <v>13616010.210000001</v>
      </c>
      <c r="K6565">
        <v>11313766.560000001</v>
      </c>
      <c r="L6565">
        <v>9576559.8900000006</v>
      </c>
      <c r="M6565">
        <v>3587394.5454000002</v>
      </c>
      <c r="N6565">
        <v>8692</v>
      </c>
      <c r="O6565">
        <v>28945</v>
      </c>
      <c r="P6565">
        <v>113805</v>
      </c>
      <c r="Q6565">
        <v>7056668.9100000001</v>
      </c>
      <c r="R6565">
        <v>5746709.7599999998</v>
      </c>
      <c r="S6565">
        <v>4395817.08</v>
      </c>
      <c r="T6565">
        <v>1978316.3322000001</v>
      </c>
      <c r="U6565">
        <v>8870</v>
      </c>
      <c r="V6565">
        <v>33705</v>
      </c>
      <c r="W6565">
        <v>106644</v>
      </c>
      <c r="X6565">
        <v>6559341.2999999998</v>
      </c>
      <c r="Y6565">
        <v>5567056.7999999998</v>
      </c>
      <c r="Z6565">
        <v>5180742.8099999996</v>
      </c>
      <c r="AA6565">
        <v>1609078.2132000001</v>
      </c>
      <c r="AB6565">
        <v>16907</v>
      </c>
      <c r="AC6565">
        <v>16813</v>
      </c>
      <c r="AD6565">
        <v>8315</v>
      </c>
      <c r="AE6565">
        <v>16264</v>
      </c>
      <c r="AF6565">
        <v>8358</v>
      </c>
      <c r="AG6565">
        <v>8444</v>
      </c>
      <c r="AH6565">
        <v>4512</v>
      </c>
      <c r="AI6565">
        <v>8138</v>
      </c>
      <c r="AJ6565">
        <v>8549</v>
      </c>
      <c r="AK6565">
        <v>8369</v>
      </c>
      <c r="AL6565">
        <v>3803</v>
      </c>
      <c r="AM6565">
        <v>8126</v>
      </c>
    </row>
    <row r="6566" spans="1:39" x14ac:dyDescent="0.15">
      <c r="A6566" t="s">
        <v>216</v>
      </c>
      <c r="B6566">
        <v>30</v>
      </c>
      <c r="C6566">
        <v>1</v>
      </c>
      <c r="D6566">
        <v>2</v>
      </c>
      <c r="E6566" t="s">
        <v>30</v>
      </c>
      <c r="F6566" t="s">
        <v>28</v>
      </c>
      <c r="G6566">
        <v>985</v>
      </c>
      <c r="H6566">
        <v>2606</v>
      </c>
      <c r="I6566">
        <v>11053</v>
      </c>
      <c r="J6566">
        <v>698138.26</v>
      </c>
      <c r="K6566">
        <v>590179.14</v>
      </c>
      <c r="L6566">
        <v>473588.81</v>
      </c>
      <c r="M6566">
        <v>183845.44130000001</v>
      </c>
      <c r="N6566">
        <v>470</v>
      </c>
      <c r="O6566">
        <v>1175</v>
      </c>
      <c r="P6566">
        <v>5464</v>
      </c>
      <c r="Q6566">
        <v>346129.04</v>
      </c>
      <c r="R6566">
        <v>286328.11</v>
      </c>
      <c r="S6566">
        <v>190796.59</v>
      </c>
      <c r="T6566">
        <v>98365.759300000005</v>
      </c>
      <c r="U6566">
        <v>515</v>
      </c>
      <c r="V6566">
        <v>1431</v>
      </c>
      <c r="W6566">
        <v>5589</v>
      </c>
      <c r="X6566">
        <v>352009.22</v>
      </c>
      <c r="Y6566">
        <v>303851.03000000003</v>
      </c>
      <c r="Z6566">
        <v>282792.21999999997</v>
      </c>
      <c r="AA6566">
        <v>85479.682000000001</v>
      </c>
      <c r="AB6566">
        <v>905</v>
      </c>
      <c r="AC6566">
        <v>901</v>
      </c>
      <c r="AD6566">
        <v>247</v>
      </c>
      <c r="AE6566">
        <v>966</v>
      </c>
      <c r="AF6566">
        <v>434</v>
      </c>
      <c r="AG6566">
        <v>448</v>
      </c>
      <c r="AH6566">
        <v>145</v>
      </c>
      <c r="AI6566">
        <v>460</v>
      </c>
      <c r="AJ6566">
        <v>471</v>
      </c>
      <c r="AK6566">
        <v>453</v>
      </c>
      <c r="AL6566">
        <v>102</v>
      </c>
      <c r="AM6566">
        <v>506</v>
      </c>
    </row>
    <row r="6567" spans="1:39" x14ac:dyDescent="0.15">
      <c r="A6567" t="s">
        <v>216</v>
      </c>
      <c r="B6567">
        <v>30</v>
      </c>
      <c r="C6567">
        <v>1</v>
      </c>
      <c r="D6567">
        <v>2</v>
      </c>
      <c r="E6567" t="s">
        <v>30</v>
      </c>
      <c r="F6567" t="s">
        <v>29</v>
      </c>
      <c r="G6567">
        <v>1852</v>
      </c>
      <c r="H6567">
        <v>6716</v>
      </c>
      <c r="I6567">
        <v>23809</v>
      </c>
      <c r="J6567">
        <v>1461351.23</v>
      </c>
      <c r="K6567">
        <v>1203833.1599999999</v>
      </c>
      <c r="L6567">
        <v>997470.03</v>
      </c>
      <c r="M6567">
        <v>387452.03</v>
      </c>
      <c r="N6567">
        <v>912</v>
      </c>
      <c r="O6567">
        <v>3099</v>
      </c>
      <c r="P6567">
        <v>12344</v>
      </c>
      <c r="Q6567">
        <v>751905.25</v>
      </c>
      <c r="R6567">
        <v>604089.94999999995</v>
      </c>
      <c r="S6567">
        <v>445036.39</v>
      </c>
      <c r="T6567">
        <v>213573.75709999999</v>
      </c>
      <c r="U6567">
        <v>940</v>
      </c>
      <c r="V6567">
        <v>3617</v>
      </c>
      <c r="W6567">
        <v>11465</v>
      </c>
      <c r="X6567">
        <v>709445.98</v>
      </c>
      <c r="Y6567">
        <v>599743.21</v>
      </c>
      <c r="Z6567">
        <v>552433.64</v>
      </c>
      <c r="AA6567">
        <v>173878.27290000001</v>
      </c>
      <c r="AB6567">
        <v>1755</v>
      </c>
      <c r="AC6567">
        <v>1795</v>
      </c>
      <c r="AD6567">
        <v>823</v>
      </c>
      <c r="AE6567">
        <v>1815</v>
      </c>
      <c r="AF6567">
        <v>863</v>
      </c>
      <c r="AG6567">
        <v>890</v>
      </c>
      <c r="AH6567">
        <v>470</v>
      </c>
      <c r="AI6567">
        <v>890</v>
      </c>
      <c r="AJ6567">
        <v>892</v>
      </c>
      <c r="AK6567">
        <v>905</v>
      </c>
      <c r="AL6567">
        <v>353</v>
      </c>
      <c r="AM6567">
        <v>925</v>
      </c>
    </row>
    <row r="6568" spans="1:39" x14ac:dyDescent="0.15">
      <c r="A6568" t="s">
        <v>216</v>
      </c>
      <c r="B6568">
        <v>30</v>
      </c>
      <c r="C6568">
        <v>1</v>
      </c>
      <c r="D6568">
        <v>2</v>
      </c>
      <c r="E6568" t="s">
        <v>29</v>
      </c>
      <c r="F6568" t="s">
        <v>28</v>
      </c>
      <c r="G6568">
        <v>4222</v>
      </c>
      <c r="H6568">
        <v>12070</v>
      </c>
      <c r="I6568">
        <v>51567</v>
      </c>
      <c r="J6568">
        <v>3232060.43</v>
      </c>
      <c r="K6568">
        <v>2600252.5499999998</v>
      </c>
      <c r="L6568">
        <v>2225020.5</v>
      </c>
      <c r="M6568">
        <v>832313.978</v>
      </c>
      <c r="N6568">
        <v>1320</v>
      </c>
      <c r="O6568">
        <v>3386</v>
      </c>
      <c r="P6568">
        <v>16381</v>
      </c>
      <c r="Q6568">
        <v>1045185.43</v>
      </c>
      <c r="R6568">
        <v>833431.56</v>
      </c>
      <c r="S6568">
        <v>602005.16</v>
      </c>
      <c r="T6568">
        <v>296622.15480000002</v>
      </c>
      <c r="U6568">
        <v>2902</v>
      </c>
      <c r="V6568">
        <v>8684</v>
      </c>
      <c r="W6568">
        <v>35186</v>
      </c>
      <c r="X6568">
        <v>2186875</v>
      </c>
      <c r="Y6568">
        <v>1766820.99</v>
      </c>
      <c r="Z6568">
        <v>1623015.34</v>
      </c>
      <c r="AA6568">
        <v>535691.82319999998</v>
      </c>
      <c r="AB6568">
        <v>4005</v>
      </c>
      <c r="AC6568">
        <v>3923</v>
      </c>
      <c r="AD6568">
        <v>1128</v>
      </c>
      <c r="AE6568">
        <v>4090</v>
      </c>
      <c r="AF6568">
        <v>1262</v>
      </c>
      <c r="AG6568">
        <v>1228</v>
      </c>
      <c r="AH6568">
        <v>416</v>
      </c>
      <c r="AI6568">
        <v>1289</v>
      </c>
      <c r="AJ6568">
        <v>2743</v>
      </c>
      <c r="AK6568">
        <v>2695</v>
      </c>
      <c r="AL6568">
        <v>712</v>
      </c>
      <c r="AM6568">
        <v>2801</v>
      </c>
    </row>
    <row r="6569" spans="1:39" x14ac:dyDescent="0.15">
      <c r="A6569" t="s">
        <v>216</v>
      </c>
      <c r="B6569">
        <v>30</v>
      </c>
      <c r="C6569">
        <v>1</v>
      </c>
      <c r="D6569">
        <v>2</v>
      </c>
      <c r="E6569" t="s">
        <v>29</v>
      </c>
      <c r="F6569" t="s">
        <v>29</v>
      </c>
      <c r="G6569">
        <v>11765</v>
      </c>
      <c r="H6569">
        <v>44816</v>
      </c>
      <c r="I6569">
        <v>159688</v>
      </c>
      <c r="J6569">
        <v>9836246.3399999999</v>
      </c>
      <c r="K6569">
        <v>7732877.9500000002</v>
      </c>
      <c r="L6569">
        <v>6725444.4199999999</v>
      </c>
      <c r="M6569">
        <v>2557813.8500999999</v>
      </c>
      <c r="N6569">
        <v>3837</v>
      </c>
      <c r="O6569">
        <v>13110</v>
      </c>
      <c r="P6569">
        <v>53416</v>
      </c>
      <c r="Q6569">
        <v>3303230.66</v>
      </c>
      <c r="R6569">
        <v>2567601.98</v>
      </c>
      <c r="S6569">
        <v>1965216.18</v>
      </c>
      <c r="T6569">
        <v>948901.17150000005</v>
      </c>
      <c r="U6569">
        <v>7928</v>
      </c>
      <c r="V6569">
        <v>31706</v>
      </c>
      <c r="W6569">
        <v>106272</v>
      </c>
      <c r="X6569">
        <v>6533015.6799999997</v>
      </c>
      <c r="Y6569">
        <v>5165275.97</v>
      </c>
      <c r="Z6569">
        <v>4760228.24</v>
      </c>
      <c r="AA6569">
        <v>1608912.6786</v>
      </c>
      <c r="AB6569">
        <v>11332</v>
      </c>
      <c r="AC6569">
        <v>11199</v>
      </c>
      <c r="AD6569">
        <v>5338</v>
      </c>
      <c r="AE6569">
        <v>11468</v>
      </c>
      <c r="AF6569">
        <v>3712</v>
      </c>
      <c r="AG6569">
        <v>3630</v>
      </c>
      <c r="AH6569">
        <v>2014</v>
      </c>
      <c r="AI6569">
        <v>3738</v>
      </c>
      <c r="AJ6569">
        <v>7620</v>
      </c>
      <c r="AK6569">
        <v>7569</v>
      </c>
      <c r="AL6569">
        <v>3324</v>
      </c>
      <c r="AM6569">
        <v>7730</v>
      </c>
    </row>
    <row r="6570" spans="1:39" x14ac:dyDescent="0.15">
      <c r="A6570" t="s">
        <v>216</v>
      </c>
      <c r="B6570">
        <v>30</v>
      </c>
      <c r="C6570">
        <v>1</v>
      </c>
      <c r="D6570">
        <v>2</v>
      </c>
      <c r="E6570" t="s">
        <v>31</v>
      </c>
      <c r="F6570" t="s">
        <v>28</v>
      </c>
      <c r="G6570">
        <v>10</v>
      </c>
      <c r="H6570">
        <v>42</v>
      </c>
      <c r="I6570">
        <v>125</v>
      </c>
      <c r="J6570">
        <v>8314.61</v>
      </c>
      <c r="K6570">
        <v>6668.82</v>
      </c>
      <c r="L6570">
        <v>4053.89</v>
      </c>
      <c r="M6570">
        <v>2197.8919999999998</v>
      </c>
      <c r="N6570">
        <v>5</v>
      </c>
      <c r="O6570">
        <v>28</v>
      </c>
      <c r="P6570">
        <v>71</v>
      </c>
      <c r="Q6570">
        <v>4700.79</v>
      </c>
      <c r="R6570">
        <v>3623.9</v>
      </c>
      <c r="S6570">
        <v>1249</v>
      </c>
      <c r="T6570">
        <v>1262.1420000000001</v>
      </c>
      <c r="U6570">
        <v>5</v>
      </c>
      <c r="V6570">
        <v>14</v>
      </c>
      <c r="W6570">
        <v>54</v>
      </c>
      <c r="X6570">
        <v>3613.82</v>
      </c>
      <c r="Y6570">
        <v>3044.92</v>
      </c>
      <c r="Z6570">
        <v>2804.89</v>
      </c>
      <c r="AA6570">
        <v>935.75</v>
      </c>
      <c r="AB6570">
        <v>10</v>
      </c>
      <c r="AC6570">
        <v>7</v>
      </c>
      <c r="AD6570">
        <v>2</v>
      </c>
      <c r="AE6570">
        <v>10</v>
      </c>
      <c r="AF6570">
        <v>5</v>
      </c>
      <c r="AG6570">
        <v>3</v>
      </c>
      <c r="AH6570">
        <v>1</v>
      </c>
      <c r="AI6570">
        <v>5</v>
      </c>
      <c r="AJ6570">
        <v>5</v>
      </c>
      <c r="AK6570">
        <v>4</v>
      </c>
      <c r="AL6570">
        <v>1</v>
      </c>
      <c r="AM6570">
        <v>5</v>
      </c>
    </row>
    <row r="6571" spans="1:39" x14ac:dyDescent="0.15">
      <c r="A6571" t="s">
        <v>216</v>
      </c>
      <c r="B6571">
        <v>30</v>
      </c>
      <c r="C6571">
        <v>1</v>
      </c>
      <c r="D6571">
        <v>2</v>
      </c>
      <c r="E6571" t="s">
        <v>31</v>
      </c>
      <c r="F6571" t="s">
        <v>29</v>
      </c>
      <c r="G6571">
        <v>17</v>
      </c>
      <c r="H6571">
        <v>87</v>
      </c>
      <c r="I6571">
        <v>265</v>
      </c>
      <c r="J6571">
        <v>14816.31</v>
      </c>
      <c r="K6571">
        <v>11773.64</v>
      </c>
      <c r="L6571">
        <v>10733.08</v>
      </c>
      <c r="M6571">
        <v>4119.2043999999996</v>
      </c>
      <c r="N6571">
        <v>5</v>
      </c>
      <c r="O6571">
        <v>21</v>
      </c>
      <c r="P6571">
        <v>75</v>
      </c>
      <c r="Q6571">
        <v>4395.6000000000004</v>
      </c>
      <c r="R6571">
        <v>3275.51</v>
      </c>
      <c r="S6571">
        <v>2614.39</v>
      </c>
      <c r="T6571">
        <v>1368.6681000000001</v>
      </c>
      <c r="U6571">
        <v>12</v>
      </c>
      <c r="V6571">
        <v>66</v>
      </c>
      <c r="W6571">
        <v>190</v>
      </c>
      <c r="X6571">
        <v>10420.709999999999</v>
      </c>
      <c r="Y6571">
        <v>8498.1299999999992</v>
      </c>
      <c r="Z6571">
        <v>8118.69</v>
      </c>
      <c r="AA6571">
        <v>2750.5363000000002</v>
      </c>
      <c r="AB6571">
        <v>16</v>
      </c>
      <c r="AC6571">
        <v>17</v>
      </c>
      <c r="AD6571">
        <v>4</v>
      </c>
      <c r="AE6571">
        <v>17</v>
      </c>
      <c r="AF6571">
        <v>5</v>
      </c>
      <c r="AG6571">
        <v>5</v>
      </c>
      <c r="AH6571">
        <v>2</v>
      </c>
      <c r="AI6571">
        <v>5</v>
      </c>
      <c r="AJ6571">
        <v>11</v>
      </c>
      <c r="AK6571">
        <v>12</v>
      </c>
      <c r="AL6571">
        <v>2</v>
      </c>
      <c r="AM6571">
        <v>12</v>
      </c>
    </row>
    <row r="6572" spans="1:39" x14ac:dyDescent="0.15">
      <c r="A6572" t="s">
        <v>216</v>
      </c>
      <c r="B6572">
        <v>30</v>
      </c>
      <c r="C6572">
        <v>1</v>
      </c>
      <c r="D6572">
        <v>2</v>
      </c>
      <c r="E6572" t="s">
        <v>32</v>
      </c>
      <c r="F6572" t="s">
        <v>28</v>
      </c>
      <c r="G6572">
        <v>1479</v>
      </c>
      <c r="H6572">
        <v>4578</v>
      </c>
      <c r="I6572">
        <v>18784</v>
      </c>
      <c r="J6572">
        <v>1173514.3700000001</v>
      </c>
      <c r="K6572">
        <v>931289.31</v>
      </c>
      <c r="L6572">
        <v>829193.88</v>
      </c>
      <c r="M6572">
        <v>291557.87150000001</v>
      </c>
      <c r="N6572">
        <v>242</v>
      </c>
      <c r="O6572">
        <v>757</v>
      </c>
      <c r="P6572">
        <v>3098</v>
      </c>
      <c r="Q6572">
        <v>201198.57</v>
      </c>
      <c r="R6572">
        <v>158404.18</v>
      </c>
      <c r="S6572">
        <v>108970.44</v>
      </c>
      <c r="T6572">
        <v>53712.067000000003</v>
      </c>
      <c r="U6572">
        <v>1237</v>
      </c>
      <c r="V6572">
        <v>3821</v>
      </c>
      <c r="W6572">
        <v>15686</v>
      </c>
      <c r="X6572">
        <v>972315.8</v>
      </c>
      <c r="Y6572">
        <v>772885.13</v>
      </c>
      <c r="Z6572">
        <v>720223.44</v>
      </c>
      <c r="AA6572">
        <v>237845.8045</v>
      </c>
      <c r="AB6572">
        <v>1417</v>
      </c>
      <c r="AC6572">
        <v>1317</v>
      </c>
      <c r="AD6572">
        <v>372</v>
      </c>
      <c r="AE6572">
        <v>1321</v>
      </c>
      <c r="AF6572">
        <v>231</v>
      </c>
      <c r="AG6572">
        <v>198</v>
      </c>
      <c r="AH6572">
        <v>47</v>
      </c>
      <c r="AI6572">
        <v>236</v>
      </c>
      <c r="AJ6572">
        <v>1186</v>
      </c>
      <c r="AK6572">
        <v>1119</v>
      </c>
      <c r="AL6572">
        <v>325</v>
      </c>
      <c r="AM6572">
        <v>1085</v>
      </c>
    </row>
    <row r="6573" spans="1:39" x14ac:dyDescent="0.15">
      <c r="A6573" t="s">
        <v>216</v>
      </c>
      <c r="B6573">
        <v>30</v>
      </c>
      <c r="C6573">
        <v>1</v>
      </c>
      <c r="D6573">
        <v>2</v>
      </c>
      <c r="E6573" t="s">
        <v>32</v>
      </c>
      <c r="F6573" t="s">
        <v>29</v>
      </c>
      <c r="G6573">
        <v>4604</v>
      </c>
      <c r="H6573">
        <v>20266</v>
      </c>
      <c r="I6573">
        <v>66598</v>
      </c>
      <c r="J6573">
        <v>4091988.88</v>
      </c>
      <c r="K6573">
        <v>3181915.64</v>
      </c>
      <c r="L6573">
        <v>2905255.13</v>
      </c>
      <c r="M6573">
        <v>1026151.9018</v>
      </c>
      <c r="N6573">
        <v>650</v>
      </c>
      <c r="O6573">
        <v>2915</v>
      </c>
      <c r="P6573">
        <v>9747</v>
      </c>
      <c r="Q6573">
        <v>601477.21</v>
      </c>
      <c r="R6573">
        <v>467795.71</v>
      </c>
      <c r="S6573">
        <v>364368.1</v>
      </c>
      <c r="T6573">
        <v>166867.08059999999</v>
      </c>
      <c r="U6573">
        <v>3954</v>
      </c>
      <c r="V6573">
        <v>17351</v>
      </c>
      <c r="W6573">
        <v>56851</v>
      </c>
      <c r="X6573">
        <v>3490511.67</v>
      </c>
      <c r="Y6573">
        <v>2714119.93</v>
      </c>
      <c r="Z6573">
        <v>2540887.0299999998</v>
      </c>
      <c r="AA6573">
        <v>859284.82120000001</v>
      </c>
      <c r="AB6573">
        <v>4440</v>
      </c>
      <c r="AC6573">
        <v>4388</v>
      </c>
      <c r="AD6573">
        <v>2191</v>
      </c>
      <c r="AE6573">
        <v>4353</v>
      </c>
      <c r="AF6573">
        <v>631</v>
      </c>
      <c r="AG6573">
        <v>590</v>
      </c>
      <c r="AH6573">
        <v>327</v>
      </c>
      <c r="AI6573">
        <v>627</v>
      </c>
      <c r="AJ6573">
        <v>3809</v>
      </c>
      <c r="AK6573">
        <v>3798</v>
      </c>
      <c r="AL6573">
        <v>1864</v>
      </c>
      <c r="AM6573">
        <v>3726</v>
      </c>
    </row>
    <row r="6574" spans="1:39" x14ac:dyDescent="0.15">
      <c r="A6574" t="s">
        <v>216</v>
      </c>
      <c r="B6574">
        <v>30</v>
      </c>
      <c r="C6574">
        <v>2</v>
      </c>
      <c r="D6574">
        <v>0</v>
      </c>
      <c r="E6574" t="s">
        <v>28</v>
      </c>
      <c r="F6574" t="s">
        <v>28</v>
      </c>
      <c r="G6574">
        <v>2058</v>
      </c>
      <c r="H6574">
        <v>8358</v>
      </c>
      <c r="I6574">
        <v>27852</v>
      </c>
      <c r="J6574">
        <v>1637720.07</v>
      </c>
      <c r="K6574">
        <v>1318597.77</v>
      </c>
      <c r="L6574">
        <v>1016934.2</v>
      </c>
      <c r="M6574">
        <v>456753.36709999997</v>
      </c>
      <c r="N6574">
        <v>2058</v>
      </c>
      <c r="O6574">
        <v>3897</v>
      </c>
      <c r="P6574">
        <v>14840</v>
      </c>
      <c r="Q6574">
        <v>852148.76</v>
      </c>
      <c r="R6574">
        <v>656779.54</v>
      </c>
      <c r="S6574">
        <v>403650.7</v>
      </c>
      <c r="T6574">
        <v>256214.5877</v>
      </c>
      <c r="U6574">
        <v>2058</v>
      </c>
      <c r="V6574">
        <v>4461</v>
      </c>
      <c r="W6574">
        <v>13012</v>
      </c>
      <c r="X6574">
        <v>785571.31</v>
      </c>
      <c r="Y6574">
        <v>661818.23</v>
      </c>
      <c r="Z6574">
        <v>613283.5</v>
      </c>
      <c r="AA6574">
        <v>200538.7794</v>
      </c>
      <c r="AB6574">
        <v>1994</v>
      </c>
      <c r="AC6574">
        <v>2022</v>
      </c>
      <c r="AD6574">
        <v>958</v>
      </c>
      <c r="AE6574">
        <v>1747</v>
      </c>
      <c r="AF6574">
        <v>1994</v>
      </c>
      <c r="AG6574">
        <v>2022</v>
      </c>
      <c r="AH6574">
        <v>958</v>
      </c>
      <c r="AI6574">
        <v>1747</v>
      </c>
      <c r="AJ6574">
        <v>1994</v>
      </c>
      <c r="AK6574">
        <v>2022</v>
      </c>
      <c r="AL6574">
        <v>958</v>
      </c>
      <c r="AM6574">
        <v>1747</v>
      </c>
    </row>
    <row r="6575" spans="1:39" x14ac:dyDescent="0.15">
      <c r="A6575" t="s">
        <v>216</v>
      </c>
      <c r="B6575">
        <v>30</v>
      </c>
      <c r="C6575">
        <v>2</v>
      </c>
      <c r="D6575">
        <v>0</v>
      </c>
      <c r="E6575" t="s">
        <v>28</v>
      </c>
      <c r="F6575" t="s">
        <v>29</v>
      </c>
      <c r="G6575">
        <v>6304</v>
      </c>
      <c r="H6575">
        <v>33309</v>
      </c>
      <c r="I6575">
        <v>99805</v>
      </c>
      <c r="J6575">
        <v>5761772.5199999996</v>
      </c>
      <c r="K6575">
        <v>4509692.9000000004</v>
      </c>
      <c r="L6575">
        <v>3753909.12</v>
      </c>
      <c r="M6575">
        <v>1601414.1569000001</v>
      </c>
      <c r="N6575">
        <v>6304</v>
      </c>
      <c r="O6575">
        <v>15742</v>
      </c>
      <c r="P6575">
        <v>52312</v>
      </c>
      <c r="Q6575">
        <v>2909636.63</v>
      </c>
      <c r="R6575">
        <v>2178413.7799999998</v>
      </c>
      <c r="S6575">
        <v>1576155.18</v>
      </c>
      <c r="T6575">
        <v>881061.0834</v>
      </c>
      <c r="U6575">
        <v>6304</v>
      </c>
      <c r="V6575">
        <v>17567</v>
      </c>
      <c r="W6575">
        <v>47493</v>
      </c>
      <c r="X6575">
        <v>2852135.89</v>
      </c>
      <c r="Y6575">
        <v>2331279.12</v>
      </c>
      <c r="Z6575">
        <v>2177753.94</v>
      </c>
      <c r="AA6575">
        <v>720353.07350000006</v>
      </c>
      <c r="AB6575">
        <v>6185</v>
      </c>
      <c r="AC6575">
        <v>6242</v>
      </c>
      <c r="AD6575">
        <v>4600</v>
      </c>
      <c r="AE6575">
        <v>5812</v>
      </c>
      <c r="AF6575">
        <v>6185</v>
      </c>
      <c r="AG6575">
        <v>6242</v>
      </c>
      <c r="AH6575">
        <v>4600</v>
      </c>
      <c r="AI6575">
        <v>5812</v>
      </c>
      <c r="AJ6575">
        <v>6185</v>
      </c>
      <c r="AK6575">
        <v>6242</v>
      </c>
      <c r="AL6575">
        <v>4600</v>
      </c>
      <c r="AM6575">
        <v>5812</v>
      </c>
    </row>
    <row r="6576" spans="1:39" x14ac:dyDescent="0.15">
      <c r="A6576" t="s">
        <v>216</v>
      </c>
      <c r="B6576">
        <v>30</v>
      </c>
      <c r="C6576">
        <v>2</v>
      </c>
      <c r="D6576">
        <v>0</v>
      </c>
      <c r="E6576" t="s">
        <v>30</v>
      </c>
      <c r="F6576" t="s">
        <v>28</v>
      </c>
      <c r="G6576">
        <v>4</v>
      </c>
      <c r="H6576">
        <v>16</v>
      </c>
      <c r="I6576">
        <v>41</v>
      </c>
      <c r="J6576">
        <v>3140.26</v>
      </c>
      <c r="K6576">
        <v>2563.04</v>
      </c>
      <c r="L6576">
        <v>1697.53</v>
      </c>
      <c r="M6576">
        <v>826.58240000000001</v>
      </c>
      <c r="N6576">
        <v>4</v>
      </c>
      <c r="O6576">
        <v>9</v>
      </c>
      <c r="P6576">
        <v>24</v>
      </c>
      <c r="Q6576">
        <v>1935.94</v>
      </c>
      <c r="R6576">
        <v>1519.44</v>
      </c>
      <c r="S6576">
        <v>864.22</v>
      </c>
      <c r="T6576">
        <v>553.18809999999996</v>
      </c>
      <c r="U6576">
        <v>4</v>
      </c>
      <c r="V6576">
        <v>7</v>
      </c>
      <c r="W6576">
        <v>17</v>
      </c>
      <c r="X6576">
        <v>1204.32</v>
      </c>
      <c r="Y6576">
        <v>1043.5999999999999</v>
      </c>
      <c r="Z6576">
        <v>833.31</v>
      </c>
      <c r="AA6576">
        <v>273.39429999999999</v>
      </c>
      <c r="AB6576">
        <v>4</v>
      </c>
      <c r="AC6576">
        <v>4</v>
      </c>
      <c r="AD6576">
        <v>2</v>
      </c>
      <c r="AE6576">
        <v>4</v>
      </c>
      <c r="AF6576">
        <v>4</v>
      </c>
      <c r="AG6576">
        <v>4</v>
      </c>
      <c r="AH6576">
        <v>2</v>
      </c>
      <c r="AI6576">
        <v>4</v>
      </c>
      <c r="AJ6576">
        <v>4</v>
      </c>
      <c r="AK6576">
        <v>4</v>
      </c>
      <c r="AL6576">
        <v>2</v>
      </c>
      <c r="AM6576">
        <v>4</v>
      </c>
    </row>
    <row r="6577" spans="1:39" x14ac:dyDescent="0.15">
      <c r="A6577" t="s">
        <v>216</v>
      </c>
      <c r="B6577">
        <v>30</v>
      </c>
      <c r="C6577">
        <v>2</v>
      </c>
      <c r="D6577">
        <v>0</v>
      </c>
      <c r="E6577" t="s">
        <v>30</v>
      </c>
      <c r="F6577" t="s">
        <v>29</v>
      </c>
      <c r="G6577">
        <v>4</v>
      </c>
      <c r="H6577">
        <v>21</v>
      </c>
      <c r="I6577">
        <v>66</v>
      </c>
      <c r="J6577">
        <v>3149.59</v>
      </c>
      <c r="K6577">
        <v>2552.94</v>
      </c>
      <c r="L6577">
        <v>2206.17</v>
      </c>
      <c r="M6577">
        <v>905.66669999999999</v>
      </c>
      <c r="N6577">
        <v>4</v>
      </c>
      <c r="O6577">
        <v>9</v>
      </c>
      <c r="P6577">
        <v>24</v>
      </c>
      <c r="Q6577">
        <v>1224.8599999999999</v>
      </c>
      <c r="R6577">
        <v>1008.76</v>
      </c>
      <c r="S6577">
        <v>959.76</v>
      </c>
      <c r="T6577">
        <v>321.81670000000003</v>
      </c>
      <c r="U6577">
        <v>4</v>
      </c>
      <c r="V6577">
        <v>12</v>
      </c>
      <c r="W6577">
        <v>42</v>
      </c>
      <c r="X6577">
        <v>1924.73</v>
      </c>
      <c r="Y6577">
        <v>1544.18</v>
      </c>
      <c r="Z6577">
        <v>1246.4100000000001</v>
      </c>
      <c r="AA6577">
        <v>583.85</v>
      </c>
      <c r="AB6577">
        <v>4</v>
      </c>
      <c r="AC6577">
        <v>4</v>
      </c>
      <c r="AD6577">
        <v>1</v>
      </c>
      <c r="AE6577">
        <v>4</v>
      </c>
      <c r="AF6577">
        <v>4</v>
      </c>
      <c r="AG6577">
        <v>4</v>
      </c>
      <c r="AH6577">
        <v>1</v>
      </c>
      <c r="AI6577">
        <v>4</v>
      </c>
      <c r="AJ6577">
        <v>4</v>
      </c>
      <c r="AK6577">
        <v>4</v>
      </c>
      <c r="AL6577">
        <v>1</v>
      </c>
      <c r="AM6577">
        <v>4</v>
      </c>
    </row>
    <row r="6578" spans="1:39" x14ac:dyDescent="0.15">
      <c r="A6578" t="s">
        <v>216</v>
      </c>
      <c r="B6578">
        <v>30</v>
      </c>
      <c r="C6578">
        <v>2</v>
      </c>
      <c r="D6578">
        <v>0</v>
      </c>
      <c r="E6578" t="s">
        <v>29</v>
      </c>
      <c r="F6578" t="s">
        <v>28</v>
      </c>
      <c r="G6578">
        <v>32</v>
      </c>
      <c r="H6578">
        <v>147</v>
      </c>
      <c r="I6578">
        <v>486</v>
      </c>
      <c r="J6578">
        <v>29338.69</v>
      </c>
      <c r="K6578">
        <v>21782.22</v>
      </c>
      <c r="L6578">
        <v>17030.400000000001</v>
      </c>
      <c r="M6578">
        <v>8472.0285999999996</v>
      </c>
      <c r="N6578">
        <v>32</v>
      </c>
      <c r="O6578">
        <v>71</v>
      </c>
      <c r="P6578">
        <v>261</v>
      </c>
      <c r="Q6578">
        <v>15514.69</v>
      </c>
      <c r="R6578">
        <v>11100.3</v>
      </c>
      <c r="S6578">
        <v>7136.42</v>
      </c>
      <c r="T6578">
        <v>4977.5820999999996</v>
      </c>
      <c r="U6578">
        <v>32</v>
      </c>
      <c r="V6578">
        <v>76</v>
      </c>
      <c r="W6578">
        <v>225</v>
      </c>
      <c r="X6578">
        <v>13824</v>
      </c>
      <c r="Y6578">
        <v>10681.92</v>
      </c>
      <c r="Z6578">
        <v>9893.98</v>
      </c>
      <c r="AA6578">
        <v>3494.4465</v>
      </c>
      <c r="AB6578">
        <v>31</v>
      </c>
      <c r="AC6578">
        <v>31</v>
      </c>
      <c r="AD6578">
        <v>16</v>
      </c>
      <c r="AE6578">
        <v>28</v>
      </c>
      <c r="AF6578">
        <v>31</v>
      </c>
      <c r="AG6578">
        <v>31</v>
      </c>
      <c r="AH6578">
        <v>16</v>
      </c>
      <c r="AI6578">
        <v>28</v>
      </c>
      <c r="AJ6578">
        <v>31</v>
      </c>
      <c r="AK6578">
        <v>31</v>
      </c>
      <c r="AL6578">
        <v>16</v>
      </c>
      <c r="AM6578">
        <v>28</v>
      </c>
    </row>
    <row r="6579" spans="1:39" x14ac:dyDescent="0.15">
      <c r="A6579" t="s">
        <v>216</v>
      </c>
      <c r="B6579">
        <v>30</v>
      </c>
      <c r="C6579">
        <v>2</v>
      </c>
      <c r="D6579">
        <v>0</v>
      </c>
      <c r="E6579" t="s">
        <v>29</v>
      </c>
      <c r="F6579" t="s">
        <v>29</v>
      </c>
      <c r="G6579">
        <v>163</v>
      </c>
      <c r="H6579">
        <v>1068</v>
      </c>
      <c r="I6579">
        <v>2938</v>
      </c>
      <c r="J6579">
        <v>173265.6</v>
      </c>
      <c r="K6579">
        <v>126995.25</v>
      </c>
      <c r="L6579">
        <v>103989.14</v>
      </c>
      <c r="M6579">
        <v>50898.617200000001</v>
      </c>
      <c r="N6579">
        <v>163</v>
      </c>
      <c r="O6579">
        <v>532</v>
      </c>
      <c r="P6579">
        <v>1592</v>
      </c>
      <c r="Q6579">
        <v>90990.59</v>
      </c>
      <c r="R6579">
        <v>64977.85</v>
      </c>
      <c r="S6579">
        <v>47521.22</v>
      </c>
      <c r="T6579">
        <v>29574.451700000001</v>
      </c>
      <c r="U6579">
        <v>163</v>
      </c>
      <c r="V6579">
        <v>536</v>
      </c>
      <c r="W6579">
        <v>1346</v>
      </c>
      <c r="X6579">
        <v>82275.009999999995</v>
      </c>
      <c r="Y6579">
        <v>62017.4</v>
      </c>
      <c r="Z6579">
        <v>56467.92</v>
      </c>
      <c r="AA6579">
        <v>21324.165499999999</v>
      </c>
      <c r="AB6579">
        <v>161</v>
      </c>
      <c r="AC6579">
        <v>159</v>
      </c>
      <c r="AD6579">
        <v>131</v>
      </c>
      <c r="AE6579">
        <v>157</v>
      </c>
      <c r="AF6579">
        <v>161</v>
      </c>
      <c r="AG6579">
        <v>159</v>
      </c>
      <c r="AH6579">
        <v>131</v>
      </c>
      <c r="AI6579">
        <v>157</v>
      </c>
      <c r="AJ6579">
        <v>161</v>
      </c>
      <c r="AK6579">
        <v>159</v>
      </c>
      <c r="AL6579">
        <v>131</v>
      </c>
      <c r="AM6579">
        <v>157</v>
      </c>
    </row>
    <row r="6580" spans="1:39" x14ac:dyDescent="0.15">
      <c r="A6580" t="s">
        <v>216</v>
      </c>
      <c r="B6580">
        <v>30</v>
      </c>
      <c r="C6580">
        <v>2</v>
      </c>
      <c r="D6580">
        <v>0</v>
      </c>
      <c r="E6580" t="s">
        <v>31</v>
      </c>
      <c r="F6580" t="s">
        <v>29</v>
      </c>
      <c r="G6580">
        <v>1</v>
      </c>
      <c r="H6580">
        <v>2</v>
      </c>
      <c r="I6580">
        <v>15</v>
      </c>
      <c r="J6580">
        <v>529.85</v>
      </c>
      <c r="K6580">
        <v>416.37</v>
      </c>
      <c r="L6580">
        <v>416.37</v>
      </c>
      <c r="M6580">
        <v>188.85550000000001</v>
      </c>
      <c r="N6580">
        <v>1</v>
      </c>
      <c r="O6580">
        <v>1</v>
      </c>
      <c r="P6580">
        <v>13</v>
      </c>
      <c r="Q6580">
        <v>429.87</v>
      </c>
      <c r="R6580">
        <v>346.38</v>
      </c>
      <c r="S6580">
        <v>346.38</v>
      </c>
      <c r="T6580">
        <v>162.87549999999999</v>
      </c>
      <c r="U6580">
        <v>1</v>
      </c>
      <c r="V6580">
        <v>1</v>
      </c>
      <c r="W6580">
        <v>2</v>
      </c>
      <c r="X6580">
        <v>99.98</v>
      </c>
      <c r="Y6580">
        <v>69.989999999999995</v>
      </c>
      <c r="Z6580">
        <v>69.989999999999995</v>
      </c>
      <c r="AA6580">
        <v>25.98</v>
      </c>
      <c r="AB6580">
        <v>1</v>
      </c>
      <c r="AC6580">
        <v>1</v>
      </c>
      <c r="AD6580">
        <v>0</v>
      </c>
      <c r="AE6580">
        <v>1</v>
      </c>
      <c r="AF6580">
        <v>1</v>
      </c>
      <c r="AG6580">
        <v>1</v>
      </c>
      <c r="AH6580">
        <v>0</v>
      </c>
      <c r="AI6580">
        <v>1</v>
      </c>
      <c r="AJ6580">
        <v>1</v>
      </c>
      <c r="AK6580">
        <v>1</v>
      </c>
      <c r="AL6580">
        <v>0</v>
      </c>
      <c r="AM6580">
        <v>1</v>
      </c>
    </row>
    <row r="6581" spans="1:39" x14ac:dyDescent="0.15">
      <c r="A6581" t="s">
        <v>216</v>
      </c>
      <c r="B6581">
        <v>30</v>
      </c>
      <c r="C6581">
        <v>2</v>
      </c>
      <c r="D6581">
        <v>0</v>
      </c>
      <c r="E6581" t="s">
        <v>32</v>
      </c>
      <c r="F6581" t="s">
        <v>28</v>
      </c>
      <c r="G6581">
        <v>949</v>
      </c>
      <c r="H6581">
        <v>4353</v>
      </c>
      <c r="I6581">
        <v>15051</v>
      </c>
      <c r="J6581">
        <v>882395.45</v>
      </c>
      <c r="K6581">
        <v>666695.16</v>
      </c>
      <c r="L6581">
        <v>554146.34</v>
      </c>
      <c r="M6581">
        <v>239996.9975</v>
      </c>
      <c r="N6581">
        <v>949</v>
      </c>
      <c r="O6581">
        <v>1778</v>
      </c>
      <c r="P6581">
        <v>6261</v>
      </c>
      <c r="Q6581">
        <v>349940.89</v>
      </c>
      <c r="R6581">
        <v>255940.39</v>
      </c>
      <c r="S6581">
        <v>171708.28</v>
      </c>
      <c r="T6581">
        <v>106623.1743</v>
      </c>
      <c r="U6581">
        <v>949</v>
      </c>
      <c r="V6581">
        <v>2575</v>
      </c>
      <c r="W6581">
        <v>8790</v>
      </c>
      <c r="X6581">
        <v>532454.56000000006</v>
      </c>
      <c r="Y6581">
        <v>410754.77</v>
      </c>
      <c r="Z6581">
        <v>382438.06</v>
      </c>
      <c r="AA6581">
        <v>133373.82320000001</v>
      </c>
      <c r="AB6581">
        <v>925</v>
      </c>
      <c r="AC6581">
        <v>928</v>
      </c>
      <c r="AD6581">
        <v>499</v>
      </c>
      <c r="AE6581">
        <v>864</v>
      </c>
      <c r="AF6581">
        <v>925</v>
      </c>
      <c r="AG6581">
        <v>928</v>
      </c>
      <c r="AH6581">
        <v>499</v>
      </c>
      <c r="AI6581">
        <v>864</v>
      </c>
      <c r="AJ6581">
        <v>925</v>
      </c>
      <c r="AK6581">
        <v>928</v>
      </c>
      <c r="AL6581">
        <v>499</v>
      </c>
      <c r="AM6581">
        <v>864</v>
      </c>
    </row>
    <row r="6582" spans="1:39" x14ac:dyDescent="0.15">
      <c r="A6582" t="s">
        <v>216</v>
      </c>
      <c r="B6582">
        <v>30</v>
      </c>
      <c r="C6582">
        <v>2</v>
      </c>
      <c r="D6582">
        <v>0</v>
      </c>
      <c r="E6582" t="s">
        <v>32</v>
      </c>
      <c r="F6582" t="s">
        <v>29</v>
      </c>
      <c r="G6582">
        <v>4271</v>
      </c>
      <c r="H6582">
        <v>26499</v>
      </c>
      <c r="I6582">
        <v>81213</v>
      </c>
      <c r="J6582">
        <v>4654240.3099999996</v>
      </c>
      <c r="K6582">
        <v>3438159.67</v>
      </c>
      <c r="L6582">
        <v>2968012.01</v>
      </c>
      <c r="M6582">
        <v>1277979.5162</v>
      </c>
      <c r="N6582">
        <v>4271</v>
      </c>
      <c r="O6582">
        <v>10378</v>
      </c>
      <c r="P6582">
        <v>32614</v>
      </c>
      <c r="Q6582">
        <v>1769608.99</v>
      </c>
      <c r="R6582">
        <v>1264430.81</v>
      </c>
      <c r="S6582">
        <v>923570.74</v>
      </c>
      <c r="T6582">
        <v>547805.47270000004</v>
      </c>
      <c r="U6582">
        <v>4271</v>
      </c>
      <c r="V6582">
        <v>16121</v>
      </c>
      <c r="W6582">
        <v>48599</v>
      </c>
      <c r="X6582">
        <v>2884631.32</v>
      </c>
      <c r="Y6582">
        <v>2173728.86</v>
      </c>
      <c r="Z6582">
        <v>2044441.27</v>
      </c>
      <c r="AA6582">
        <v>730174.04350000003</v>
      </c>
      <c r="AB6582">
        <v>4223</v>
      </c>
      <c r="AC6582">
        <v>4175</v>
      </c>
      <c r="AD6582">
        <v>3280</v>
      </c>
      <c r="AE6582">
        <v>4099</v>
      </c>
      <c r="AF6582">
        <v>4223</v>
      </c>
      <c r="AG6582">
        <v>4175</v>
      </c>
      <c r="AH6582">
        <v>3280</v>
      </c>
      <c r="AI6582">
        <v>4099</v>
      </c>
      <c r="AJ6582">
        <v>4223</v>
      </c>
      <c r="AK6582">
        <v>4175</v>
      </c>
      <c r="AL6582">
        <v>3280</v>
      </c>
      <c r="AM6582">
        <v>4099</v>
      </c>
    </row>
    <row r="6583" spans="1:39" x14ac:dyDescent="0.15">
      <c r="A6583" t="s">
        <v>216</v>
      </c>
      <c r="B6583">
        <v>30</v>
      </c>
      <c r="C6583">
        <v>2</v>
      </c>
      <c r="D6583">
        <v>1</v>
      </c>
      <c r="E6583" t="s">
        <v>28</v>
      </c>
      <c r="F6583" t="s">
        <v>28</v>
      </c>
      <c r="G6583">
        <v>3842</v>
      </c>
      <c r="H6583">
        <v>17913</v>
      </c>
      <c r="I6583">
        <v>53704</v>
      </c>
      <c r="J6583">
        <v>3106640.9</v>
      </c>
      <c r="K6583">
        <v>2601580.85</v>
      </c>
      <c r="L6583">
        <v>2107008.13</v>
      </c>
      <c r="M6583">
        <v>864476.11259999999</v>
      </c>
      <c r="N6583">
        <v>3842</v>
      </c>
      <c r="O6583">
        <v>8439</v>
      </c>
      <c r="P6583">
        <v>28227</v>
      </c>
      <c r="Q6583">
        <v>1602594.23</v>
      </c>
      <c r="R6583">
        <v>1301674.4099999999</v>
      </c>
      <c r="S6583">
        <v>888823.02</v>
      </c>
      <c r="T6583">
        <v>483328.12790000002</v>
      </c>
      <c r="U6583">
        <v>3842</v>
      </c>
      <c r="V6583">
        <v>9474</v>
      </c>
      <c r="W6583">
        <v>25477</v>
      </c>
      <c r="X6583">
        <v>1504046.67</v>
      </c>
      <c r="Y6583">
        <v>1299906.44</v>
      </c>
      <c r="Z6583">
        <v>1218185.1100000001</v>
      </c>
      <c r="AA6583">
        <v>381147.98469999997</v>
      </c>
      <c r="AB6583">
        <v>3672</v>
      </c>
      <c r="AC6583">
        <v>3768</v>
      </c>
      <c r="AD6583">
        <v>1696</v>
      </c>
      <c r="AE6583">
        <v>3617</v>
      </c>
      <c r="AF6583">
        <v>3672</v>
      </c>
      <c r="AG6583">
        <v>3768</v>
      </c>
      <c r="AH6583">
        <v>1696</v>
      </c>
      <c r="AI6583">
        <v>3617</v>
      </c>
      <c r="AJ6583">
        <v>3672</v>
      </c>
      <c r="AK6583">
        <v>3768</v>
      </c>
      <c r="AL6583">
        <v>1696</v>
      </c>
      <c r="AM6583">
        <v>3617</v>
      </c>
    </row>
    <row r="6584" spans="1:39" x14ac:dyDescent="0.15">
      <c r="A6584" t="s">
        <v>216</v>
      </c>
      <c r="B6584">
        <v>30</v>
      </c>
      <c r="C6584">
        <v>2</v>
      </c>
      <c r="D6584">
        <v>1</v>
      </c>
      <c r="E6584" t="s">
        <v>28</v>
      </c>
      <c r="F6584" t="s">
        <v>29</v>
      </c>
      <c r="G6584">
        <v>33963</v>
      </c>
      <c r="H6584">
        <v>215945</v>
      </c>
      <c r="I6584">
        <v>576391</v>
      </c>
      <c r="J6584">
        <v>32397644.84</v>
      </c>
      <c r="K6584">
        <v>26471365.469999999</v>
      </c>
      <c r="L6584">
        <v>22443975.699999999</v>
      </c>
      <c r="M6584">
        <v>9065894.7380999997</v>
      </c>
      <c r="N6584">
        <v>33963</v>
      </c>
      <c r="O6584">
        <v>98236</v>
      </c>
      <c r="P6584">
        <v>293655</v>
      </c>
      <c r="Q6584">
        <v>16008875.33</v>
      </c>
      <c r="R6584">
        <v>12578585.68</v>
      </c>
      <c r="S6584">
        <v>9339577.7400000002</v>
      </c>
      <c r="T6584">
        <v>4881505.2905000001</v>
      </c>
      <c r="U6584">
        <v>33963</v>
      </c>
      <c r="V6584">
        <v>117709</v>
      </c>
      <c r="W6584">
        <v>282736</v>
      </c>
      <c r="X6584">
        <v>16388769.51</v>
      </c>
      <c r="Y6584">
        <v>13892779.789999999</v>
      </c>
      <c r="Z6584">
        <v>13104397.960000001</v>
      </c>
      <c r="AA6584">
        <v>4184389.4476000001</v>
      </c>
      <c r="AB6584">
        <v>32761</v>
      </c>
      <c r="AC6584">
        <v>33673</v>
      </c>
      <c r="AD6584">
        <v>21854</v>
      </c>
      <c r="AE6584">
        <v>32825</v>
      </c>
      <c r="AF6584">
        <v>32761</v>
      </c>
      <c r="AG6584">
        <v>33673</v>
      </c>
      <c r="AH6584">
        <v>21854</v>
      </c>
      <c r="AI6584">
        <v>32825</v>
      </c>
      <c r="AJ6584">
        <v>32761</v>
      </c>
      <c r="AK6584">
        <v>33673</v>
      </c>
      <c r="AL6584">
        <v>21854</v>
      </c>
      <c r="AM6584">
        <v>32825</v>
      </c>
    </row>
    <row r="6585" spans="1:39" x14ac:dyDescent="0.15">
      <c r="A6585" t="s">
        <v>216</v>
      </c>
      <c r="B6585">
        <v>30</v>
      </c>
      <c r="C6585">
        <v>2</v>
      </c>
      <c r="D6585">
        <v>1</v>
      </c>
      <c r="E6585" t="s">
        <v>30</v>
      </c>
      <c r="F6585" t="s">
        <v>28</v>
      </c>
      <c r="G6585">
        <v>439</v>
      </c>
      <c r="H6585">
        <v>2113</v>
      </c>
      <c r="I6585">
        <v>6212</v>
      </c>
      <c r="J6585">
        <v>363258.03</v>
      </c>
      <c r="K6585">
        <v>305007.69</v>
      </c>
      <c r="L6585">
        <v>245984.14</v>
      </c>
      <c r="M6585">
        <v>99453.716499999995</v>
      </c>
      <c r="N6585">
        <v>439</v>
      </c>
      <c r="O6585">
        <v>981</v>
      </c>
      <c r="P6585">
        <v>3149</v>
      </c>
      <c r="Q6585">
        <v>180538.23</v>
      </c>
      <c r="R6585">
        <v>147346.39000000001</v>
      </c>
      <c r="S6585">
        <v>100712.19</v>
      </c>
      <c r="T6585">
        <v>53859.8652</v>
      </c>
      <c r="U6585">
        <v>439</v>
      </c>
      <c r="V6585">
        <v>1132</v>
      </c>
      <c r="W6585">
        <v>3063</v>
      </c>
      <c r="X6585">
        <v>182719.8</v>
      </c>
      <c r="Y6585">
        <v>157661.29999999999</v>
      </c>
      <c r="Z6585">
        <v>145271.95000000001</v>
      </c>
      <c r="AA6585">
        <v>45593.851300000002</v>
      </c>
      <c r="AB6585">
        <v>408</v>
      </c>
      <c r="AC6585">
        <v>435</v>
      </c>
      <c r="AD6585">
        <v>164</v>
      </c>
      <c r="AE6585">
        <v>421</v>
      </c>
      <c r="AF6585">
        <v>408</v>
      </c>
      <c r="AG6585">
        <v>435</v>
      </c>
      <c r="AH6585">
        <v>164</v>
      </c>
      <c r="AI6585">
        <v>421</v>
      </c>
      <c r="AJ6585">
        <v>408</v>
      </c>
      <c r="AK6585">
        <v>435</v>
      </c>
      <c r="AL6585">
        <v>164</v>
      </c>
      <c r="AM6585">
        <v>421</v>
      </c>
    </row>
    <row r="6586" spans="1:39" x14ac:dyDescent="0.15">
      <c r="A6586" t="s">
        <v>216</v>
      </c>
      <c r="B6586">
        <v>30</v>
      </c>
      <c r="C6586">
        <v>2</v>
      </c>
      <c r="D6586">
        <v>1</v>
      </c>
      <c r="E6586" t="s">
        <v>30</v>
      </c>
      <c r="F6586" t="s">
        <v>29</v>
      </c>
      <c r="G6586">
        <v>3993</v>
      </c>
      <c r="H6586">
        <v>26281</v>
      </c>
      <c r="I6586">
        <v>68736</v>
      </c>
      <c r="J6586">
        <v>3910228.97</v>
      </c>
      <c r="K6586">
        <v>3172959.95</v>
      </c>
      <c r="L6586">
        <v>2657680.31</v>
      </c>
      <c r="M6586">
        <v>1088497.77</v>
      </c>
      <c r="N6586">
        <v>3993</v>
      </c>
      <c r="O6586">
        <v>11278</v>
      </c>
      <c r="P6586">
        <v>32967</v>
      </c>
      <c r="Q6586">
        <v>1822071.83</v>
      </c>
      <c r="R6586">
        <v>1431435.62</v>
      </c>
      <c r="S6586">
        <v>1029518.75</v>
      </c>
      <c r="T6586">
        <v>555297.51119999995</v>
      </c>
      <c r="U6586">
        <v>3993</v>
      </c>
      <c r="V6586">
        <v>15003</v>
      </c>
      <c r="W6586">
        <v>35769</v>
      </c>
      <c r="X6586">
        <v>2088157.14</v>
      </c>
      <c r="Y6586">
        <v>1741524.33</v>
      </c>
      <c r="Z6586">
        <v>1628161.56</v>
      </c>
      <c r="AA6586">
        <v>533200.25879999995</v>
      </c>
      <c r="AB6586">
        <v>3784</v>
      </c>
      <c r="AC6586">
        <v>3964</v>
      </c>
      <c r="AD6586">
        <v>2408</v>
      </c>
      <c r="AE6586">
        <v>3883</v>
      </c>
      <c r="AF6586">
        <v>3784</v>
      </c>
      <c r="AG6586">
        <v>3964</v>
      </c>
      <c r="AH6586">
        <v>2408</v>
      </c>
      <c r="AI6586">
        <v>3883</v>
      </c>
      <c r="AJ6586">
        <v>3784</v>
      </c>
      <c r="AK6586">
        <v>3964</v>
      </c>
      <c r="AL6586">
        <v>2408</v>
      </c>
      <c r="AM6586">
        <v>3883</v>
      </c>
    </row>
    <row r="6587" spans="1:39" x14ac:dyDescent="0.15">
      <c r="A6587" t="s">
        <v>216</v>
      </c>
      <c r="B6587">
        <v>30</v>
      </c>
      <c r="C6587">
        <v>2</v>
      </c>
      <c r="D6587">
        <v>1</v>
      </c>
      <c r="E6587" t="s">
        <v>29</v>
      </c>
      <c r="F6587" t="s">
        <v>28</v>
      </c>
      <c r="G6587">
        <v>4545</v>
      </c>
      <c r="H6587">
        <v>23302</v>
      </c>
      <c r="I6587">
        <v>70972</v>
      </c>
      <c r="J6587">
        <v>4116229.8</v>
      </c>
      <c r="K6587">
        <v>3259051.91</v>
      </c>
      <c r="L6587">
        <v>2668566</v>
      </c>
      <c r="M6587">
        <v>1143410.0290999999</v>
      </c>
      <c r="N6587">
        <v>4545</v>
      </c>
      <c r="O6587">
        <v>9956</v>
      </c>
      <c r="P6587">
        <v>33111</v>
      </c>
      <c r="Q6587">
        <v>1883724.36</v>
      </c>
      <c r="R6587">
        <v>1457250.7</v>
      </c>
      <c r="S6587">
        <v>997359.11</v>
      </c>
      <c r="T6587">
        <v>574537.47320000001</v>
      </c>
      <c r="U6587">
        <v>4545</v>
      </c>
      <c r="V6587">
        <v>13346</v>
      </c>
      <c r="W6587">
        <v>37861</v>
      </c>
      <c r="X6587">
        <v>2232505.44</v>
      </c>
      <c r="Y6587">
        <v>1801801.21</v>
      </c>
      <c r="Z6587">
        <v>1671206.89</v>
      </c>
      <c r="AA6587">
        <v>568872.55590000004</v>
      </c>
      <c r="AB6587">
        <v>4320</v>
      </c>
      <c r="AC6587">
        <v>4412</v>
      </c>
      <c r="AD6587">
        <v>1951</v>
      </c>
      <c r="AE6587">
        <v>4421</v>
      </c>
      <c r="AF6587">
        <v>4320</v>
      </c>
      <c r="AG6587">
        <v>4412</v>
      </c>
      <c r="AH6587">
        <v>1951</v>
      </c>
      <c r="AI6587">
        <v>4421</v>
      </c>
      <c r="AJ6587">
        <v>4320</v>
      </c>
      <c r="AK6587">
        <v>4412</v>
      </c>
      <c r="AL6587">
        <v>1951</v>
      </c>
      <c r="AM6587">
        <v>4421</v>
      </c>
    </row>
    <row r="6588" spans="1:39" x14ac:dyDescent="0.15">
      <c r="A6588" t="s">
        <v>216</v>
      </c>
      <c r="B6588">
        <v>30</v>
      </c>
      <c r="C6588">
        <v>2</v>
      </c>
      <c r="D6588">
        <v>1</v>
      </c>
      <c r="E6588" t="s">
        <v>29</v>
      </c>
      <c r="F6588" t="s">
        <v>29</v>
      </c>
      <c r="G6588">
        <v>65414</v>
      </c>
      <c r="H6588">
        <v>471618</v>
      </c>
      <c r="I6588">
        <v>1275498</v>
      </c>
      <c r="J6588">
        <v>71611017.390000001</v>
      </c>
      <c r="K6588">
        <v>54987477.630000003</v>
      </c>
      <c r="L6588">
        <v>46915332.890000001</v>
      </c>
      <c r="M6588">
        <v>20067445.076099999</v>
      </c>
      <c r="N6588">
        <v>65414</v>
      </c>
      <c r="O6588">
        <v>190936</v>
      </c>
      <c r="P6588">
        <v>570394</v>
      </c>
      <c r="Q6588">
        <v>30981839.390000001</v>
      </c>
      <c r="R6588">
        <v>23020236.82</v>
      </c>
      <c r="S6588">
        <v>17020542.399999999</v>
      </c>
      <c r="T6588">
        <v>9616532.5078999996</v>
      </c>
      <c r="U6588">
        <v>65414</v>
      </c>
      <c r="V6588">
        <v>280682</v>
      </c>
      <c r="W6588">
        <v>705104</v>
      </c>
      <c r="X6588">
        <v>40629178</v>
      </c>
      <c r="Y6588">
        <v>31967240.809999999</v>
      </c>
      <c r="Z6588">
        <v>29894790.489999998</v>
      </c>
      <c r="AA6588">
        <v>10450912.5682</v>
      </c>
      <c r="AB6588">
        <v>62867</v>
      </c>
      <c r="AC6588">
        <v>62924</v>
      </c>
      <c r="AD6588">
        <v>42224</v>
      </c>
      <c r="AE6588">
        <v>63786</v>
      </c>
      <c r="AF6588">
        <v>62867</v>
      </c>
      <c r="AG6588">
        <v>62924</v>
      </c>
      <c r="AH6588">
        <v>42224</v>
      </c>
      <c r="AI6588">
        <v>63786</v>
      </c>
      <c r="AJ6588">
        <v>62867</v>
      </c>
      <c r="AK6588">
        <v>62924</v>
      </c>
      <c r="AL6588">
        <v>42224</v>
      </c>
      <c r="AM6588">
        <v>63786</v>
      </c>
    </row>
    <row r="6589" spans="1:39" x14ac:dyDescent="0.15">
      <c r="A6589" t="s">
        <v>216</v>
      </c>
      <c r="B6589">
        <v>30</v>
      </c>
      <c r="C6589">
        <v>2</v>
      </c>
      <c r="D6589">
        <v>1</v>
      </c>
      <c r="E6589" t="s">
        <v>31</v>
      </c>
      <c r="F6589" t="s">
        <v>28</v>
      </c>
      <c r="G6589">
        <v>35</v>
      </c>
      <c r="H6589">
        <v>202</v>
      </c>
      <c r="I6589">
        <v>552</v>
      </c>
      <c r="J6589">
        <v>31329.53</v>
      </c>
      <c r="K6589">
        <v>25073.19</v>
      </c>
      <c r="L6589">
        <v>20897.23</v>
      </c>
      <c r="M6589">
        <v>8682.8320000000003</v>
      </c>
      <c r="N6589">
        <v>35</v>
      </c>
      <c r="O6589">
        <v>90</v>
      </c>
      <c r="P6589">
        <v>268</v>
      </c>
      <c r="Q6589">
        <v>14925.97</v>
      </c>
      <c r="R6589">
        <v>11768.43</v>
      </c>
      <c r="S6589">
        <v>8522.75</v>
      </c>
      <c r="T6589">
        <v>4418.4818999999998</v>
      </c>
      <c r="U6589">
        <v>35</v>
      </c>
      <c r="V6589">
        <v>112</v>
      </c>
      <c r="W6589">
        <v>284</v>
      </c>
      <c r="X6589">
        <v>16403.560000000001</v>
      </c>
      <c r="Y6589">
        <v>13304.76</v>
      </c>
      <c r="Z6589">
        <v>12374.48</v>
      </c>
      <c r="AA6589">
        <v>4264.3500999999997</v>
      </c>
      <c r="AB6589">
        <v>32</v>
      </c>
      <c r="AC6589">
        <v>35</v>
      </c>
      <c r="AD6589">
        <v>15</v>
      </c>
      <c r="AE6589">
        <v>33</v>
      </c>
      <c r="AF6589">
        <v>32</v>
      </c>
      <c r="AG6589">
        <v>35</v>
      </c>
      <c r="AH6589">
        <v>15</v>
      </c>
      <c r="AI6589">
        <v>33</v>
      </c>
      <c r="AJ6589">
        <v>32</v>
      </c>
      <c r="AK6589">
        <v>35</v>
      </c>
      <c r="AL6589">
        <v>15</v>
      </c>
      <c r="AM6589">
        <v>33</v>
      </c>
    </row>
    <row r="6590" spans="1:39" x14ac:dyDescent="0.15">
      <c r="A6590" t="s">
        <v>216</v>
      </c>
      <c r="B6590">
        <v>30</v>
      </c>
      <c r="C6590">
        <v>2</v>
      </c>
      <c r="D6590">
        <v>1</v>
      </c>
      <c r="E6590" t="s">
        <v>31</v>
      </c>
      <c r="F6590" t="s">
        <v>29</v>
      </c>
      <c r="G6590">
        <v>212</v>
      </c>
      <c r="H6590">
        <v>1553</v>
      </c>
      <c r="I6590">
        <v>3869</v>
      </c>
      <c r="J6590">
        <v>214159.09</v>
      </c>
      <c r="K6590">
        <v>171467.94</v>
      </c>
      <c r="L6590">
        <v>143416.60999999999</v>
      </c>
      <c r="M6590">
        <v>60692.609299999996</v>
      </c>
      <c r="N6590">
        <v>212</v>
      </c>
      <c r="O6590">
        <v>630</v>
      </c>
      <c r="P6590">
        <v>1750</v>
      </c>
      <c r="Q6590">
        <v>94320.639999999999</v>
      </c>
      <c r="R6590">
        <v>73711.11</v>
      </c>
      <c r="S6590">
        <v>52469.85</v>
      </c>
      <c r="T6590">
        <v>29723.729200000002</v>
      </c>
      <c r="U6590">
        <v>212</v>
      </c>
      <c r="V6590">
        <v>923</v>
      </c>
      <c r="W6590">
        <v>2119</v>
      </c>
      <c r="X6590">
        <v>119838.45</v>
      </c>
      <c r="Y6590">
        <v>97756.83</v>
      </c>
      <c r="Z6590">
        <v>90946.76</v>
      </c>
      <c r="AA6590">
        <v>30968.880099999998</v>
      </c>
      <c r="AB6590">
        <v>202</v>
      </c>
      <c r="AC6590">
        <v>211</v>
      </c>
      <c r="AD6590">
        <v>126</v>
      </c>
      <c r="AE6590">
        <v>205</v>
      </c>
      <c r="AF6590">
        <v>202</v>
      </c>
      <c r="AG6590">
        <v>211</v>
      </c>
      <c r="AH6590">
        <v>126</v>
      </c>
      <c r="AI6590">
        <v>205</v>
      </c>
      <c r="AJ6590">
        <v>202</v>
      </c>
      <c r="AK6590">
        <v>211</v>
      </c>
      <c r="AL6590">
        <v>126</v>
      </c>
      <c r="AM6590">
        <v>205</v>
      </c>
    </row>
    <row r="6591" spans="1:39" x14ac:dyDescent="0.15">
      <c r="A6591" t="s">
        <v>216</v>
      </c>
      <c r="B6591">
        <v>30</v>
      </c>
      <c r="C6591">
        <v>2</v>
      </c>
      <c r="D6591">
        <v>1</v>
      </c>
      <c r="E6591" t="s">
        <v>32</v>
      </c>
      <c r="F6591" t="s">
        <v>28</v>
      </c>
      <c r="G6591">
        <v>691</v>
      </c>
      <c r="H6591">
        <v>3443</v>
      </c>
      <c r="I6591">
        <v>10790</v>
      </c>
      <c r="J6591">
        <v>629700.48</v>
      </c>
      <c r="K6591">
        <v>502008</v>
      </c>
      <c r="L6591">
        <v>418118.27</v>
      </c>
      <c r="M6591">
        <v>169433.30309999999</v>
      </c>
      <c r="N6591">
        <v>691</v>
      </c>
      <c r="O6591">
        <v>1383</v>
      </c>
      <c r="P6591">
        <v>4418</v>
      </c>
      <c r="Q6591">
        <v>249823.4</v>
      </c>
      <c r="R6591">
        <v>198627.29</v>
      </c>
      <c r="S6591">
        <v>137508.14000000001</v>
      </c>
      <c r="T6591">
        <v>74263.383199999997</v>
      </c>
      <c r="U6591">
        <v>691</v>
      </c>
      <c r="V6591">
        <v>2060</v>
      </c>
      <c r="W6591">
        <v>6372</v>
      </c>
      <c r="X6591">
        <v>379877.08</v>
      </c>
      <c r="Y6591">
        <v>303380.71000000002</v>
      </c>
      <c r="Z6591">
        <v>280610.13</v>
      </c>
      <c r="AA6591">
        <v>95169.919899999994</v>
      </c>
      <c r="AB6591">
        <v>664</v>
      </c>
      <c r="AC6591">
        <v>681</v>
      </c>
      <c r="AD6591">
        <v>284</v>
      </c>
      <c r="AE6591">
        <v>661</v>
      </c>
      <c r="AF6591">
        <v>664</v>
      </c>
      <c r="AG6591">
        <v>681</v>
      </c>
      <c r="AH6591">
        <v>284</v>
      </c>
      <c r="AI6591">
        <v>661</v>
      </c>
      <c r="AJ6591">
        <v>664</v>
      </c>
      <c r="AK6591">
        <v>681</v>
      </c>
      <c r="AL6591">
        <v>284</v>
      </c>
      <c r="AM6591">
        <v>661</v>
      </c>
    </row>
    <row r="6592" spans="1:39" x14ac:dyDescent="0.15">
      <c r="A6592" t="s">
        <v>216</v>
      </c>
      <c r="B6592">
        <v>30</v>
      </c>
      <c r="C6592">
        <v>2</v>
      </c>
      <c r="D6592">
        <v>1</v>
      </c>
      <c r="E6592" t="s">
        <v>32</v>
      </c>
      <c r="F6592" t="s">
        <v>29</v>
      </c>
      <c r="G6592">
        <v>7800</v>
      </c>
      <c r="H6592">
        <v>56397</v>
      </c>
      <c r="I6592">
        <v>152288</v>
      </c>
      <c r="J6592">
        <v>8648162.9499999993</v>
      </c>
      <c r="K6592">
        <v>6681442.6900000004</v>
      </c>
      <c r="L6592">
        <v>5796241.5300000003</v>
      </c>
      <c r="M6592">
        <v>2388158.3369999998</v>
      </c>
      <c r="N6592">
        <v>7800</v>
      </c>
      <c r="O6592">
        <v>21943</v>
      </c>
      <c r="P6592">
        <v>62388</v>
      </c>
      <c r="Q6592">
        <v>3365529.62</v>
      </c>
      <c r="R6592">
        <v>2533068.6800000002</v>
      </c>
      <c r="S6592">
        <v>1884270.52</v>
      </c>
      <c r="T6592">
        <v>1041342.2572</v>
      </c>
      <c r="U6592">
        <v>7800</v>
      </c>
      <c r="V6592">
        <v>34454</v>
      </c>
      <c r="W6592">
        <v>89900</v>
      </c>
      <c r="X6592">
        <v>5282633.33</v>
      </c>
      <c r="Y6592">
        <v>4148374.01</v>
      </c>
      <c r="Z6592">
        <v>3911971.01</v>
      </c>
      <c r="AA6592">
        <v>1346816.0797999999</v>
      </c>
      <c r="AB6592">
        <v>7595</v>
      </c>
      <c r="AC6592">
        <v>7610</v>
      </c>
      <c r="AD6592">
        <v>5180</v>
      </c>
      <c r="AE6592">
        <v>7632</v>
      </c>
      <c r="AF6592">
        <v>7595</v>
      </c>
      <c r="AG6592">
        <v>7610</v>
      </c>
      <c r="AH6592">
        <v>5180</v>
      </c>
      <c r="AI6592">
        <v>7632</v>
      </c>
      <c r="AJ6592">
        <v>7595</v>
      </c>
      <c r="AK6592">
        <v>7610</v>
      </c>
      <c r="AL6592">
        <v>5180</v>
      </c>
      <c r="AM6592">
        <v>7632</v>
      </c>
    </row>
    <row r="6593" spans="1:39" x14ac:dyDescent="0.15">
      <c r="A6593" t="s">
        <v>216</v>
      </c>
      <c r="B6593">
        <v>30</v>
      </c>
      <c r="C6593">
        <v>2</v>
      </c>
      <c r="D6593">
        <v>2</v>
      </c>
      <c r="E6593" t="s">
        <v>28</v>
      </c>
      <c r="F6593" t="s">
        <v>28</v>
      </c>
      <c r="G6593">
        <v>2790</v>
      </c>
      <c r="H6593">
        <v>10961</v>
      </c>
      <c r="I6593">
        <v>35346</v>
      </c>
      <c r="J6593">
        <v>2123733.0299999998</v>
      </c>
      <c r="K6593">
        <v>1759455.97</v>
      </c>
      <c r="L6593">
        <v>1364422.09</v>
      </c>
      <c r="M6593">
        <v>574831.36349999998</v>
      </c>
      <c r="N6593">
        <v>2790</v>
      </c>
      <c r="O6593">
        <v>5047</v>
      </c>
      <c r="P6593">
        <v>18406</v>
      </c>
      <c r="Q6593">
        <v>1093981.77</v>
      </c>
      <c r="R6593">
        <v>877377.65</v>
      </c>
      <c r="S6593">
        <v>543985.76</v>
      </c>
      <c r="T6593">
        <v>317724.0367</v>
      </c>
      <c r="U6593">
        <v>2790</v>
      </c>
      <c r="V6593">
        <v>5914</v>
      </c>
      <c r="W6593">
        <v>16940</v>
      </c>
      <c r="X6593">
        <v>1029751.26</v>
      </c>
      <c r="Y6593">
        <v>882078.32</v>
      </c>
      <c r="Z6593">
        <v>820436.33</v>
      </c>
      <c r="AA6593">
        <v>257107.32680000001</v>
      </c>
      <c r="AB6593">
        <v>2651</v>
      </c>
      <c r="AC6593">
        <v>2719</v>
      </c>
      <c r="AD6593">
        <v>998</v>
      </c>
      <c r="AE6593">
        <v>2626</v>
      </c>
      <c r="AF6593">
        <v>2651</v>
      </c>
      <c r="AG6593">
        <v>2719</v>
      </c>
      <c r="AH6593">
        <v>998</v>
      </c>
      <c r="AI6593">
        <v>2626</v>
      </c>
      <c r="AJ6593">
        <v>2651</v>
      </c>
      <c r="AK6593">
        <v>2719</v>
      </c>
      <c r="AL6593">
        <v>998</v>
      </c>
      <c r="AM6593">
        <v>2626</v>
      </c>
    </row>
    <row r="6594" spans="1:39" x14ac:dyDescent="0.15">
      <c r="A6594" t="s">
        <v>216</v>
      </c>
      <c r="B6594">
        <v>30</v>
      </c>
      <c r="C6594">
        <v>2</v>
      </c>
      <c r="D6594">
        <v>2</v>
      </c>
      <c r="E6594" t="s">
        <v>28</v>
      </c>
      <c r="F6594" t="s">
        <v>29</v>
      </c>
      <c r="G6594">
        <v>9945</v>
      </c>
      <c r="H6594">
        <v>49773</v>
      </c>
      <c r="I6594">
        <v>146044</v>
      </c>
      <c r="J6594">
        <v>8595596.6199999992</v>
      </c>
      <c r="K6594">
        <v>6948887.9199999999</v>
      </c>
      <c r="L6594">
        <v>5713930.9699999997</v>
      </c>
      <c r="M6594">
        <v>2338348.2710000002</v>
      </c>
      <c r="N6594">
        <v>9945</v>
      </c>
      <c r="O6594">
        <v>22532</v>
      </c>
      <c r="P6594">
        <v>73968</v>
      </c>
      <c r="Q6594">
        <v>4267462.37</v>
      </c>
      <c r="R6594">
        <v>3322785.66</v>
      </c>
      <c r="S6594">
        <v>2312412.39</v>
      </c>
      <c r="T6594">
        <v>1253093.2138</v>
      </c>
      <c r="U6594">
        <v>9945</v>
      </c>
      <c r="V6594">
        <v>27241</v>
      </c>
      <c r="W6594">
        <v>72076</v>
      </c>
      <c r="X6594">
        <v>4328134.25</v>
      </c>
      <c r="Y6594">
        <v>3626102.26</v>
      </c>
      <c r="Z6594">
        <v>3401518.58</v>
      </c>
      <c r="AA6594">
        <v>1085255.0571999999</v>
      </c>
      <c r="AB6594">
        <v>9536</v>
      </c>
      <c r="AC6594">
        <v>9838</v>
      </c>
      <c r="AD6594">
        <v>5696</v>
      </c>
      <c r="AE6594">
        <v>9593</v>
      </c>
      <c r="AF6594">
        <v>9536</v>
      </c>
      <c r="AG6594">
        <v>9838</v>
      </c>
      <c r="AH6594">
        <v>5696</v>
      </c>
      <c r="AI6594">
        <v>9593</v>
      </c>
      <c r="AJ6594">
        <v>9536</v>
      </c>
      <c r="AK6594">
        <v>9838</v>
      </c>
      <c r="AL6594">
        <v>5696</v>
      </c>
      <c r="AM6594">
        <v>9593</v>
      </c>
    </row>
    <row r="6595" spans="1:39" x14ac:dyDescent="0.15">
      <c r="A6595" t="s">
        <v>216</v>
      </c>
      <c r="B6595">
        <v>30</v>
      </c>
      <c r="C6595">
        <v>2</v>
      </c>
      <c r="D6595">
        <v>2</v>
      </c>
      <c r="E6595" t="s">
        <v>30</v>
      </c>
      <c r="F6595" t="s">
        <v>28</v>
      </c>
      <c r="G6595">
        <v>366</v>
      </c>
      <c r="H6595">
        <v>1480</v>
      </c>
      <c r="I6595">
        <v>4760</v>
      </c>
      <c r="J6595">
        <v>285008.12</v>
      </c>
      <c r="K6595">
        <v>234582.64</v>
      </c>
      <c r="L6595">
        <v>183085.42</v>
      </c>
      <c r="M6595">
        <v>78032.365300000005</v>
      </c>
      <c r="N6595">
        <v>366</v>
      </c>
      <c r="O6595">
        <v>634</v>
      </c>
      <c r="P6595">
        <v>2377</v>
      </c>
      <c r="Q6595">
        <v>141280.04</v>
      </c>
      <c r="R6595">
        <v>113082.62</v>
      </c>
      <c r="S6595">
        <v>69606.98</v>
      </c>
      <c r="T6595">
        <v>41431.097399999999</v>
      </c>
      <c r="U6595">
        <v>366</v>
      </c>
      <c r="V6595">
        <v>846</v>
      </c>
      <c r="W6595">
        <v>2383</v>
      </c>
      <c r="X6595">
        <v>143728.07999999999</v>
      </c>
      <c r="Y6595">
        <v>121500.02</v>
      </c>
      <c r="Z6595">
        <v>113478.44</v>
      </c>
      <c r="AA6595">
        <v>36601.267899999999</v>
      </c>
      <c r="AB6595">
        <v>342</v>
      </c>
      <c r="AC6595">
        <v>362</v>
      </c>
      <c r="AD6595">
        <v>124</v>
      </c>
      <c r="AE6595">
        <v>358</v>
      </c>
      <c r="AF6595">
        <v>342</v>
      </c>
      <c r="AG6595">
        <v>362</v>
      </c>
      <c r="AH6595">
        <v>124</v>
      </c>
      <c r="AI6595">
        <v>358</v>
      </c>
      <c r="AJ6595">
        <v>342</v>
      </c>
      <c r="AK6595">
        <v>362</v>
      </c>
      <c r="AL6595">
        <v>124</v>
      </c>
      <c r="AM6595">
        <v>358</v>
      </c>
    </row>
    <row r="6596" spans="1:39" x14ac:dyDescent="0.15">
      <c r="A6596" t="s">
        <v>216</v>
      </c>
      <c r="B6596">
        <v>30</v>
      </c>
      <c r="C6596">
        <v>2</v>
      </c>
      <c r="D6596">
        <v>2</v>
      </c>
      <c r="E6596" t="s">
        <v>30</v>
      </c>
      <c r="F6596" t="s">
        <v>29</v>
      </c>
      <c r="G6596">
        <v>947</v>
      </c>
      <c r="H6596">
        <v>4741</v>
      </c>
      <c r="I6596">
        <v>14087</v>
      </c>
      <c r="J6596">
        <v>831882.28</v>
      </c>
      <c r="K6596">
        <v>669479.18000000005</v>
      </c>
      <c r="L6596">
        <v>535704.35</v>
      </c>
      <c r="M6596">
        <v>227201.5914</v>
      </c>
      <c r="N6596">
        <v>947</v>
      </c>
      <c r="O6596">
        <v>2078</v>
      </c>
      <c r="P6596">
        <v>7089</v>
      </c>
      <c r="Q6596">
        <v>413206.06</v>
      </c>
      <c r="R6596">
        <v>322881.61</v>
      </c>
      <c r="S6596">
        <v>215478.66</v>
      </c>
      <c r="T6596">
        <v>121764.63039999999</v>
      </c>
      <c r="U6596">
        <v>947</v>
      </c>
      <c r="V6596">
        <v>2663</v>
      </c>
      <c r="W6596">
        <v>6998</v>
      </c>
      <c r="X6596">
        <v>418676.22</v>
      </c>
      <c r="Y6596">
        <v>346597.57</v>
      </c>
      <c r="Z6596">
        <v>320225.69</v>
      </c>
      <c r="AA6596">
        <v>105436.961</v>
      </c>
      <c r="AB6596">
        <v>895</v>
      </c>
      <c r="AC6596">
        <v>943</v>
      </c>
      <c r="AD6596">
        <v>496</v>
      </c>
      <c r="AE6596">
        <v>924</v>
      </c>
      <c r="AF6596">
        <v>895</v>
      </c>
      <c r="AG6596">
        <v>943</v>
      </c>
      <c r="AH6596">
        <v>496</v>
      </c>
      <c r="AI6596">
        <v>924</v>
      </c>
      <c r="AJ6596">
        <v>895</v>
      </c>
      <c r="AK6596">
        <v>943</v>
      </c>
      <c r="AL6596">
        <v>496</v>
      </c>
      <c r="AM6596">
        <v>924</v>
      </c>
    </row>
    <row r="6597" spans="1:39" x14ac:dyDescent="0.15">
      <c r="A6597" t="s">
        <v>216</v>
      </c>
      <c r="B6597">
        <v>30</v>
      </c>
      <c r="C6597">
        <v>2</v>
      </c>
      <c r="D6597">
        <v>2</v>
      </c>
      <c r="E6597" t="s">
        <v>29</v>
      </c>
      <c r="F6597" t="s">
        <v>28</v>
      </c>
      <c r="G6597">
        <v>1687</v>
      </c>
      <c r="H6597">
        <v>7090</v>
      </c>
      <c r="I6597">
        <v>23988</v>
      </c>
      <c r="J6597">
        <v>1423535.36</v>
      </c>
      <c r="K6597">
        <v>1111047.08</v>
      </c>
      <c r="L6597">
        <v>874875.41</v>
      </c>
      <c r="M6597">
        <v>388581.18729999999</v>
      </c>
      <c r="N6597">
        <v>1687</v>
      </c>
      <c r="O6597">
        <v>2919</v>
      </c>
      <c r="P6597">
        <v>10992</v>
      </c>
      <c r="Q6597">
        <v>641649.37</v>
      </c>
      <c r="R6597">
        <v>486548.47999999998</v>
      </c>
      <c r="S6597">
        <v>302129.78000000003</v>
      </c>
      <c r="T6597">
        <v>190600.61749999999</v>
      </c>
      <c r="U6597">
        <v>1687</v>
      </c>
      <c r="V6597">
        <v>4171</v>
      </c>
      <c r="W6597">
        <v>12996</v>
      </c>
      <c r="X6597">
        <v>781885.99</v>
      </c>
      <c r="Y6597">
        <v>624498.6</v>
      </c>
      <c r="Z6597">
        <v>572745.63</v>
      </c>
      <c r="AA6597">
        <v>197980.5698</v>
      </c>
      <c r="AB6597">
        <v>1605</v>
      </c>
      <c r="AC6597">
        <v>1636</v>
      </c>
      <c r="AD6597">
        <v>612</v>
      </c>
      <c r="AE6597">
        <v>1654</v>
      </c>
      <c r="AF6597">
        <v>1605</v>
      </c>
      <c r="AG6597">
        <v>1636</v>
      </c>
      <c r="AH6597">
        <v>612</v>
      </c>
      <c r="AI6597">
        <v>1654</v>
      </c>
      <c r="AJ6597">
        <v>1605</v>
      </c>
      <c r="AK6597">
        <v>1636</v>
      </c>
      <c r="AL6597">
        <v>612</v>
      </c>
      <c r="AM6597">
        <v>1654</v>
      </c>
    </row>
    <row r="6598" spans="1:39" x14ac:dyDescent="0.15">
      <c r="A6598" t="s">
        <v>216</v>
      </c>
      <c r="B6598">
        <v>30</v>
      </c>
      <c r="C6598">
        <v>2</v>
      </c>
      <c r="D6598">
        <v>2</v>
      </c>
      <c r="E6598" t="s">
        <v>29</v>
      </c>
      <c r="F6598" t="s">
        <v>29</v>
      </c>
      <c r="G6598">
        <v>7785</v>
      </c>
      <c r="H6598">
        <v>41240</v>
      </c>
      <c r="I6598">
        <v>127740</v>
      </c>
      <c r="J6598">
        <v>7474988.7699999996</v>
      </c>
      <c r="K6598">
        <v>5729404.75</v>
      </c>
      <c r="L6598">
        <v>4738428.6399999997</v>
      </c>
      <c r="M6598">
        <v>2040174.1664</v>
      </c>
      <c r="N6598">
        <v>7785</v>
      </c>
      <c r="O6598">
        <v>16941</v>
      </c>
      <c r="P6598">
        <v>57404</v>
      </c>
      <c r="Q6598">
        <v>3286488.21</v>
      </c>
      <c r="R6598">
        <v>2444427.79</v>
      </c>
      <c r="S6598">
        <v>1683373.58</v>
      </c>
      <c r="T6598">
        <v>982933.63470000005</v>
      </c>
      <c r="U6598">
        <v>7785</v>
      </c>
      <c r="V6598">
        <v>24299</v>
      </c>
      <c r="W6598">
        <v>70336</v>
      </c>
      <c r="X6598">
        <v>4188500.56</v>
      </c>
      <c r="Y6598">
        <v>3284976.96</v>
      </c>
      <c r="Z6598">
        <v>3055055.06</v>
      </c>
      <c r="AA6598">
        <v>1057240.5316999999</v>
      </c>
      <c r="AB6598">
        <v>7431</v>
      </c>
      <c r="AC6598">
        <v>7562</v>
      </c>
      <c r="AD6598">
        <v>4411</v>
      </c>
      <c r="AE6598">
        <v>7634</v>
      </c>
      <c r="AF6598">
        <v>7431</v>
      </c>
      <c r="AG6598">
        <v>7562</v>
      </c>
      <c r="AH6598">
        <v>4411</v>
      </c>
      <c r="AI6598">
        <v>7634</v>
      </c>
      <c r="AJ6598">
        <v>7431</v>
      </c>
      <c r="AK6598">
        <v>7562</v>
      </c>
      <c r="AL6598">
        <v>4411</v>
      </c>
      <c r="AM6598">
        <v>7634</v>
      </c>
    </row>
    <row r="6599" spans="1:39" x14ac:dyDescent="0.15">
      <c r="A6599" t="s">
        <v>216</v>
      </c>
      <c r="B6599">
        <v>30</v>
      </c>
      <c r="C6599">
        <v>2</v>
      </c>
      <c r="D6599">
        <v>2</v>
      </c>
      <c r="E6599" t="s">
        <v>31</v>
      </c>
      <c r="F6599" t="s">
        <v>28</v>
      </c>
      <c r="G6599">
        <v>5</v>
      </c>
      <c r="H6599">
        <v>17</v>
      </c>
      <c r="I6599">
        <v>44</v>
      </c>
      <c r="J6599">
        <v>2573.14</v>
      </c>
      <c r="K6599">
        <v>2100.4299999999998</v>
      </c>
      <c r="L6599">
        <v>1382.73</v>
      </c>
      <c r="M6599">
        <v>907.30039999999997</v>
      </c>
      <c r="N6599">
        <v>5</v>
      </c>
      <c r="O6599">
        <v>8</v>
      </c>
      <c r="P6599">
        <v>25</v>
      </c>
      <c r="Q6599">
        <v>1364.81</v>
      </c>
      <c r="R6599">
        <v>1079.71</v>
      </c>
      <c r="S6599">
        <v>509.91</v>
      </c>
      <c r="T6599">
        <v>596.66999999999996</v>
      </c>
      <c r="U6599">
        <v>5</v>
      </c>
      <c r="V6599">
        <v>9</v>
      </c>
      <c r="W6599">
        <v>19</v>
      </c>
      <c r="X6599">
        <v>1208.33</v>
      </c>
      <c r="Y6599">
        <v>1020.72</v>
      </c>
      <c r="Z6599">
        <v>872.82</v>
      </c>
      <c r="AA6599">
        <v>310.63040000000001</v>
      </c>
      <c r="AB6599">
        <v>5</v>
      </c>
      <c r="AC6599">
        <v>5</v>
      </c>
      <c r="AD6599">
        <v>1</v>
      </c>
      <c r="AE6599">
        <v>5</v>
      </c>
      <c r="AF6599">
        <v>5</v>
      </c>
      <c r="AG6599">
        <v>5</v>
      </c>
      <c r="AH6599">
        <v>1</v>
      </c>
      <c r="AI6599">
        <v>5</v>
      </c>
      <c r="AJ6599">
        <v>5</v>
      </c>
      <c r="AK6599">
        <v>5</v>
      </c>
      <c r="AL6599">
        <v>1</v>
      </c>
      <c r="AM6599">
        <v>5</v>
      </c>
    </row>
    <row r="6600" spans="1:39" x14ac:dyDescent="0.15">
      <c r="A6600" t="s">
        <v>216</v>
      </c>
      <c r="B6600">
        <v>30</v>
      </c>
      <c r="C6600">
        <v>2</v>
      </c>
      <c r="D6600">
        <v>2</v>
      </c>
      <c r="E6600" t="s">
        <v>31</v>
      </c>
      <c r="F6600" t="s">
        <v>29</v>
      </c>
      <c r="G6600">
        <v>14</v>
      </c>
      <c r="H6600">
        <v>66</v>
      </c>
      <c r="I6600">
        <v>199</v>
      </c>
      <c r="J6600">
        <v>11119.64</v>
      </c>
      <c r="K6600">
        <v>8562.11</v>
      </c>
      <c r="L6600">
        <v>7938.3</v>
      </c>
      <c r="M6600">
        <v>3187.5288</v>
      </c>
      <c r="N6600">
        <v>14</v>
      </c>
      <c r="O6600">
        <v>29</v>
      </c>
      <c r="P6600">
        <v>78</v>
      </c>
      <c r="Q6600">
        <v>4194.5200000000004</v>
      </c>
      <c r="R6600">
        <v>3081.1</v>
      </c>
      <c r="S6600">
        <v>2551.8000000000002</v>
      </c>
      <c r="T6600">
        <v>1351.4955</v>
      </c>
      <c r="U6600">
        <v>14</v>
      </c>
      <c r="V6600">
        <v>37</v>
      </c>
      <c r="W6600">
        <v>121</v>
      </c>
      <c r="X6600">
        <v>6925.12</v>
      </c>
      <c r="Y6600">
        <v>5481.01</v>
      </c>
      <c r="Z6600">
        <v>5386.5</v>
      </c>
      <c r="AA6600">
        <v>1836.0333000000001</v>
      </c>
      <c r="AB6600">
        <v>14</v>
      </c>
      <c r="AC6600">
        <v>14</v>
      </c>
      <c r="AD6600">
        <v>6</v>
      </c>
      <c r="AE6600">
        <v>14</v>
      </c>
      <c r="AF6600">
        <v>14</v>
      </c>
      <c r="AG6600">
        <v>14</v>
      </c>
      <c r="AH6600">
        <v>6</v>
      </c>
      <c r="AI6600">
        <v>14</v>
      </c>
      <c r="AJ6600">
        <v>14</v>
      </c>
      <c r="AK6600">
        <v>14</v>
      </c>
      <c r="AL6600">
        <v>6</v>
      </c>
      <c r="AM6600">
        <v>14</v>
      </c>
    </row>
    <row r="6601" spans="1:39" x14ac:dyDescent="0.15">
      <c r="A6601" t="s">
        <v>216</v>
      </c>
      <c r="B6601">
        <v>30</v>
      </c>
      <c r="C6601">
        <v>2</v>
      </c>
      <c r="D6601">
        <v>2</v>
      </c>
      <c r="E6601" t="s">
        <v>32</v>
      </c>
      <c r="F6601" t="s">
        <v>28</v>
      </c>
      <c r="G6601">
        <v>657</v>
      </c>
      <c r="H6601">
        <v>2788</v>
      </c>
      <c r="I6601">
        <v>9586</v>
      </c>
      <c r="J6601">
        <v>573993.71</v>
      </c>
      <c r="K6601">
        <v>447172.77</v>
      </c>
      <c r="L6601">
        <v>372302.37</v>
      </c>
      <c r="M6601">
        <v>152305.57310000001</v>
      </c>
      <c r="N6601">
        <v>657</v>
      </c>
      <c r="O6601">
        <v>1116</v>
      </c>
      <c r="P6601">
        <v>3730</v>
      </c>
      <c r="Q6601">
        <v>217751.72</v>
      </c>
      <c r="R6601">
        <v>168068.28</v>
      </c>
      <c r="S6601">
        <v>113515.3</v>
      </c>
      <c r="T6601">
        <v>63401.971100000002</v>
      </c>
      <c r="U6601">
        <v>657</v>
      </c>
      <c r="V6601">
        <v>1672</v>
      </c>
      <c r="W6601">
        <v>5856</v>
      </c>
      <c r="X6601">
        <v>356241.99</v>
      </c>
      <c r="Y6601">
        <v>279104.49</v>
      </c>
      <c r="Z6601">
        <v>258787.07</v>
      </c>
      <c r="AA6601">
        <v>88903.601999999999</v>
      </c>
      <c r="AB6601">
        <v>630</v>
      </c>
      <c r="AC6601">
        <v>646</v>
      </c>
      <c r="AD6601">
        <v>263</v>
      </c>
      <c r="AE6601">
        <v>625</v>
      </c>
      <c r="AF6601">
        <v>630</v>
      </c>
      <c r="AG6601">
        <v>646</v>
      </c>
      <c r="AH6601">
        <v>263</v>
      </c>
      <c r="AI6601">
        <v>625</v>
      </c>
      <c r="AJ6601">
        <v>630</v>
      </c>
      <c r="AK6601">
        <v>646</v>
      </c>
      <c r="AL6601">
        <v>263</v>
      </c>
      <c r="AM6601">
        <v>625</v>
      </c>
    </row>
    <row r="6602" spans="1:39" x14ac:dyDescent="0.15">
      <c r="A6602" t="s">
        <v>216</v>
      </c>
      <c r="B6602">
        <v>30</v>
      </c>
      <c r="C6602">
        <v>2</v>
      </c>
      <c r="D6602">
        <v>2</v>
      </c>
      <c r="E6602" t="s">
        <v>32</v>
      </c>
      <c r="F6602" t="s">
        <v>29</v>
      </c>
      <c r="G6602">
        <v>3570</v>
      </c>
      <c r="H6602">
        <v>21327</v>
      </c>
      <c r="I6602">
        <v>63240</v>
      </c>
      <c r="J6602">
        <v>3705164.25</v>
      </c>
      <c r="K6602">
        <v>2810321.87</v>
      </c>
      <c r="L6602">
        <v>2421620.2999999998</v>
      </c>
      <c r="M6602">
        <v>998221.30469999998</v>
      </c>
      <c r="N6602">
        <v>3570</v>
      </c>
      <c r="O6602">
        <v>8221</v>
      </c>
      <c r="P6602">
        <v>24758</v>
      </c>
      <c r="Q6602">
        <v>1389186.07</v>
      </c>
      <c r="R6602">
        <v>1026421.57</v>
      </c>
      <c r="S6602">
        <v>742475.6</v>
      </c>
      <c r="T6602">
        <v>417804.85920000001</v>
      </c>
      <c r="U6602">
        <v>3570</v>
      </c>
      <c r="V6602">
        <v>13106</v>
      </c>
      <c r="W6602">
        <v>38482</v>
      </c>
      <c r="X6602">
        <v>2315978.1800000002</v>
      </c>
      <c r="Y6602">
        <v>1783900.3</v>
      </c>
      <c r="Z6602">
        <v>1679144.7</v>
      </c>
      <c r="AA6602">
        <v>580416.44550000003</v>
      </c>
      <c r="AB6602">
        <v>3462</v>
      </c>
      <c r="AC6602">
        <v>3515</v>
      </c>
      <c r="AD6602">
        <v>2250</v>
      </c>
      <c r="AE6602">
        <v>3461</v>
      </c>
      <c r="AF6602">
        <v>3462</v>
      </c>
      <c r="AG6602">
        <v>3515</v>
      </c>
      <c r="AH6602">
        <v>2250</v>
      </c>
      <c r="AI6602">
        <v>3461</v>
      </c>
      <c r="AJ6602">
        <v>3462</v>
      </c>
      <c r="AK6602">
        <v>3515</v>
      </c>
      <c r="AL6602">
        <v>2250</v>
      </c>
      <c r="AM6602">
        <v>3461</v>
      </c>
    </row>
    <row r="6603" spans="1:39" x14ac:dyDescent="0.15">
      <c r="A6603" t="s">
        <v>216</v>
      </c>
      <c r="B6603">
        <v>70</v>
      </c>
      <c r="C6603">
        <v>1</v>
      </c>
      <c r="D6603">
        <v>0</v>
      </c>
      <c r="E6603" t="s">
        <v>28</v>
      </c>
      <c r="F6603" t="s">
        <v>28</v>
      </c>
      <c r="G6603">
        <v>65862</v>
      </c>
      <c r="H6603">
        <v>91373</v>
      </c>
      <c r="I6603">
        <v>256005</v>
      </c>
      <c r="J6603">
        <v>15599924.33</v>
      </c>
      <c r="K6603">
        <v>12561500.130000001</v>
      </c>
      <c r="L6603">
        <v>10732528.51</v>
      </c>
      <c r="M6603">
        <v>4239496.4502999997</v>
      </c>
      <c r="N6603">
        <v>27981</v>
      </c>
      <c r="O6603">
        <v>37663</v>
      </c>
      <c r="P6603">
        <v>113433</v>
      </c>
      <c r="Q6603">
        <v>6957083.4500000002</v>
      </c>
      <c r="R6603">
        <v>5372400.0599999996</v>
      </c>
      <c r="S6603">
        <v>3953464.15</v>
      </c>
      <c r="T6603">
        <v>2041446.8816</v>
      </c>
      <c r="U6603">
        <v>37881</v>
      </c>
      <c r="V6603">
        <v>53710</v>
      </c>
      <c r="W6603">
        <v>142572</v>
      </c>
      <c r="X6603">
        <v>8642840.8800000008</v>
      </c>
      <c r="Y6603">
        <v>7189100.0700000003</v>
      </c>
      <c r="Z6603">
        <v>6779064.3600000003</v>
      </c>
      <c r="AA6603">
        <v>2198049.5687000002</v>
      </c>
      <c r="AB6603">
        <v>64250</v>
      </c>
      <c r="AC6603">
        <v>51491</v>
      </c>
      <c r="AD6603">
        <v>18665</v>
      </c>
      <c r="AE6603">
        <v>36084</v>
      </c>
      <c r="AF6603">
        <v>27219</v>
      </c>
      <c r="AG6603">
        <v>26099</v>
      </c>
      <c r="AH6603">
        <v>9722</v>
      </c>
      <c r="AI6603">
        <v>17920</v>
      </c>
      <c r="AJ6603">
        <v>37031</v>
      </c>
      <c r="AK6603">
        <v>25392</v>
      </c>
      <c r="AL6603">
        <v>8943</v>
      </c>
      <c r="AM6603">
        <v>18164</v>
      </c>
    </row>
    <row r="6604" spans="1:39" x14ac:dyDescent="0.15">
      <c r="A6604" t="s">
        <v>216</v>
      </c>
      <c r="B6604">
        <v>70</v>
      </c>
      <c r="C6604">
        <v>1</v>
      </c>
      <c r="D6604">
        <v>0</v>
      </c>
      <c r="E6604" t="s">
        <v>28</v>
      </c>
      <c r="F6604" t="s">
        <v>29</v>
      </c>
      <c r="G6604">
        <v>35465</v>
      </c>
      <c r="H6604">
        <v>63287</v>
      </c>
      <c r="I6604">
        <v>165794</v>
      </c>
      <c r="J6604">
        <v>9702577.5299999993</v>
      </c>
      <c r="K6604">
        <v>7552397.8899999997</v>
      </c>
      <c r="L6604">
        <v>6668792.1900000004</v>
      </c>
      <c r="M6604">
        <v>2661491.7829999998</v>
      </c>
      <c r="N6604">
        <v>15811</v>
      </c>
      <c r="O6604">
        <v>26760</v>
      </c>
      <c r="P6604">
        <v>77591</v>
      </c>
      <c r="Q6604">
        <v>4513210.1100000003</v>
      </c>
      <c r="R6604">
        <v>3383274.34</v>
      </c>
      <c r="S6604">
        <v>2702965.68</v>
      </c>
      <c r="T6604">
        <v>1326142.4480000001</v>
      </c>
      <c r="U6604">
        <v>19654</v>
      </c>
      <c r="V6604">
        <v>36527</v>
      </c>
      <c r="W6604">
        <v>88203</v>
      </c>
      <c r="X6604">
        <v>5189367.42</v>
      </c>
      <c r="Y6604">
        <v>4169123.55</v>
      </c>
      <c r="Z6604">
        <v>3965826.51</v>
      </c>
      <c r="AA6604">
        <v>1335349.335</v>
      </c>
      <c r="AB6604">
        <v>34779</v>
      </c>
      <c r="AC6604">
        <v>32891</v>
      </c>
      <c r="AD6604">
        <v>21181</v>
      </c>
      <c r="AE6604">
        <v>26597</v>
      </c>
      <c r="AF6604">
        <v>15575</v>
      </c>
      <c r="AG6604">
        <v>15281</v>
      </c>
      <c r="AH6604">
        <v>10191</v>
      </c>
      <c r="AI6604">
        <v>12175</v>
      </c>
      <c r="AJ6604">
        <v>19204</v>
      </c>
      <c r="AK6604">
        <v>17610</v>
      </c>
      <c r="AL6604">
        <v>10990</v>
      </c>
      <c r="AM6604">
        <v>14422</v>
      </c>
    </row>
    <row r="6605" spans="1:39" x14ac:dyDescent="0.15">
      <c r="A6605" t="s">
        <v>216</v>
      </c>
      <c r="B6605">
        <v>70</v>
      </c>
      <c r="C6605">
        <v>1</v>
      </c>
      <c r="D6605">
        <v>0</v>
      </c>
      <c r="E6605" t="s">
        <v>30</v>
      </c>
      <c r="F6605" t="s">
        <v>28</v>
      </c>
      <c r="G6605">
        <v>96</v>
      </c>
      <c r="H6605">
        <v>139</v>
      </c>
      <c r="I6605">
        <v>391</v>
      </c>
      <c r="J6605">
        <v>24454.81</v>
      </c>
      <c r="K6605">
        <v>20027.14</v>
      </c>
      <c r="L6605">
        <v>16344.12</v>
      </c>
      <c r="M6605">
        <v>6455.8852999999999</v>
      </c>
      <c r="N6605">
        <v>49</v>
      </c>
      <c r="O6605">
        <v>73</v>
      </c>
      <c r="P6605">
        <v>206</v>
      </c>
      <c r="Q6605">
        <v>13058.37</v>
      </c>
      <c r="R6605">
        <v>10363.870000000001</v>
      </c>
      <c r="S6605">
        <v>7087.22</v>
      </c>
      <c r="T6605">
        <v>3587.7788</v>
      </c>
      <c r="U6605">
        <v>47</v>
      </c>
      <c r="V6605">
        <v>66</v>
      </c>
      <c r="W6605">
        <v>185</v>
      </c>
      <c r="X6605">
        <v>11396.44</v>
      </c>
      <c r="Y6605">
        <v>9663.27</v>
      </c>
      <c r="Z6605">
        <v>9256.9</v>
      </c>
      <c r="AA6605">
        <v>2868.1064999999999</v>
      </c>
      <c r="AB6605">
        <v>91</v>
      </c>
      <c r="AC6605">
        <v>71</v>
      </c>
      <c r="AD6605">
        <v>26</v>
      </c>
      <c r="AE6605">
        <v>74</v>
      </c>
      <c r="AF6605">
        <v>45</v>
      </c>
      <c r="AG6605">
        <v>41</v>
      </c>
      <c r="AH6605">
        <v>15</v>
      </c>
      <c r="AI6605">
        <v>43</v>
      </c>
      <c r="AJ6605">
        <v>46</v>
      </c>
      <c r="AK6605">
        <v>30</v>
      </c>
      <c r="AL6605">
        <v>11</v>
      </c>
      <c r="AM6605">
        <v>31</v>
      </c>
    </row>
    <row r="6606" spans="1:39" x14ac:dyDescent="0.15">
      <c r="A6606" t="s">
        <v>216</v>
      </c>
      <c r="B6606">
        <v>70</v>
      </c>
      <c r="C6606">
        <v>1</v>
      </c>
      <c r="D6606">
        <v>0</v>
      </c>
      <c r="E6606" t="s">
        <v>30</v>
      </c>
      <c r="F6606" t="s">
        <v>29</v>
      </c>
      <c r="G6606">
        <v>37</v>
      </c>
      <c r="H6606">
        <v>68</v>
      </c>
      <c r="I6606">
        <v>160</v>
      </c>
      <c r="J6606">
        <v>8911.43</v>
      </c>
      <c r="K6606">
        <v>6943.03</v>
      </c>
      <c r="L6606">
        <v>5961.9</v>
      </c>
      <c r="M6606">
        <v>2417.2640999999999</v>
      </c>
      <c r="N6606">
        <v>15</v>
      </c>
      <c r="O6606">
        <v>29</v>
      </c>
      <c r="P6606">
        <v>66</v>
      </c>
      <c r="Q6606">
        <v>3830.75</v>
      </c>
      <c r="R6606">
        <v>2850.75</v>
      </c>
      <c r="S6606">
        <v>2040.35</v>
      </c>
      <c r="T6606">
        <v>1093.5073</v>
      </c>
      <c r="U6606">
        <v>22</v>
      </c>
      <c r="V6606">
        <v>39</v>
      </c>
      <c r="W6606">
        <v>94</v>
      </c>
      <c r="X6606">
        <v>5080.68</v>
      </c>
      <c r="Y6606">
        <v>4092.28</v>
      </c>
      <c r="Z6606">
        <v>3921.55</v>
      </c>
      <c r="AA6606">
        <v>1323.7568000000001</v>
      </c>
      <c r="AB6606">
        <v>37</v>
      </c>
      <c r="AC6606">
        <v>33</v>
      </c>
      <c r="AD6606">
        <v>17</v>
      </c>
      <c r="AE6606">
        <v>31</v>
      </c>
      <c r="AF6606">
        <v>15</v>
      </c>
      <c r="AG6606">
        <v>13</v>
      </c>
      <c r="AH6606">
        <v>8</v>
      </c>
      <c r="AI6606">
        <v>14</v>
      </c>
      <c r="AJ6606">
        <v>22</v>
      </c>
      <c r="AK6606">
        <v>20</v>
      </c>
      <c r="AL6606">
        <v>9</v>
      </c>
      <c r="AM6606">
        <v>17</v>
      </c>
    </row>
    <row r="6607" spans="1:39" x14ac:dyDescent="0.15">
      <c r="A6607" t="s">
        <v>216</v>
      </c>
      <c r="B6607">
        <v>70</v>
      </c>
      <c r="C6607">
        <v>1</v>
      </c>
      <c r="D6607">
        <v>0</v>
      </c>
      <c r="E6607" t="s">
        <v>29</v>
      </c>
      <c r="F6607" t="s">
        <v>28</v>
      </c>
      <c r="G6607">
        <v>561</v>
      </c>
      <c r="H6607">
        <v>850</v>
      </c>
      <c r="I6607">
        <v>2709</v>
      </c>
      <c r="J6607">
        <v>154454.51</v>
      </c>
      <c r="K6607">
        <v>114693.22</v>
      </c>
      <c r="L6607">
        <v>101341.28</v>
      </c>
      <c r="M6607">
        <v>46376.154999999999</v>
      </c>
      <c r="N6607">
        <v>278</v>
      </c>
      <c r="O6607">
        <v>421</v>
      </c>
      <c r="P6607">
        <v>1411</v>
      </c>
      <c r="Q6607">
        <v>78090.36</v>
      </c>
      <c r="R6607">
        <v>57168.03</v>
      </c>
      <c r="S6607">
        <v>47442.6</v>
      </c>
      <c r="T6607">
        <v>26386.374299999999</v>
      </c>
      <c r="U6607">
        <v>283</v>
      </c>
      <c r="V6607">
        <v>429</v>
      </c>
      <c r="W6607">
        <v>1298</v>
      </c>
      <c r="X6607">
        <v>76364.149999999994</v>
      </c>
      <c r="Y6607">
        <v>57525.19</v>
      </c>
      <c r="Z6607">
        <v>53898.68</v>
      </c>
      <c r="AA6607">
        <v>19989.780699999999</v>
      </c>
      <c r="AB6607">
        <v>554</v>
      </c>
      <c r="AC6607">
        <v>413</v>
      </c>
      <c r="AD6607">
        <v>192</v>
      </c>
      <c r="AE6607">
        <v>322</v>
      </c>
      <c r="AF6607">
        <v>275</v>
      </c>
      <c r="AG6607">
        <v>275</v>
      </c>
      <c r="AH6607">
        <v>134</v>
      </c>
      <c r="AI6607">
        <v>201</v>
      </c>
      <c r="AJ6607">
        <v>279</v>
      </c>
      <c r="AK6607">
        <v>138</v>
      </c>
      <c r="AL6607">
        <v>58</v>
      </c>
      <c r="AM6607">
        <v>121</v>
      </c>
    </row>
    <row r="6608" spans="1:39" x14ac:dyDescent="0.15">
      <c r="A6608" t="s">
        <v>216</v>
      </c>
      <c r="B6608">
        <v>70</v>
      </c>
      <c r="C6608">
        <v>1</v>
      </c>
      <c r="D6608">
        <v>0</v>
      </c>
      <c r="E6608" t="s">
        <v>29</v>
      </c>
      <c r="F6608" t="s">
        <v>29</v>
      </c>
      <c r="G6608">
        <v>444</v>
      </c>
      <c r="H6608">
        <v>903</v>
      </c>
      <c r="I6608">
        <v>2511</v>
      </c>
      <c r="J6608">
        <v>139840.56</v>
      </c>
      <c r="K6608">
        <v>97714.74</v>
      </c>
      <c r="L6608">
        <v>86787.3</v>
      </c>
      <c r="M6608">
        <v>41481.433299999997</v>
      </c>
      <c r="N6608">
        <v>225</v>
      </c>
      <c r="O6608">
        <v>446</v>
      </c>
      <c r="P6608">
        <v>1383</v>
      </c>
      <c r="Q6608">
        <v>74389.320000000007</v>
      </c>
      <c r="R6608">
        <v>50033.78</v>
      </c>
      <c r="S6608">
        <v>42159.14</v>
      </c>
      <c r="T6608">
        <v>24636.472300000001</v>
      </c>
      <c r="U6608">
        <v>219</v>
      </c>
      <c r="V6608">
        <v>457</v>
      </c>
      <c r="W6608">
        <v>1128</v>
      </c>
      <c r="X6608">
        <v>65451.24</v>
      </c>
      <c r="Y6608">
        <v>47680.959999999999</v>
      </c>
      <c r="Z6608">
        <v>44628.160000000003</v>
      </c>
      <c r="AA6608">
        <v>16844.960999999999</v>
      </c>
      <c r="AB6608">
        <v>438</v>
      </c>
      <c r="AC6608">
        <v>409</v>
      </c>
      <c r="AD6608">
        <v>284</v>
      </c>
      <c r="AE6608">
        <v>360</v>
      </c>
      <c r="AF6608">
        <v>222</v>
      </c>
      <c r="AG6608">
        <v>217</v>
      </c>
      <c r="AH6608">
        <v>166</v>
      </c>
      <c r="AI6608">
        <v>182</v>
      </c>
      <c r="AJ6608">
        <v>216</v>
      </c>
      <c r="AK6608">
        <v>192</v>
      </c>
      <c r="AL6608">
        <v>118</v>
      </c>
      <c r="AM6608">
        <v>178</v>
      </c>
    </row>
    <row r="6609" spans="1:39" x14ac:dyDescent="0.15">
      <c r="A6609" t="s">
        <v>216</v>
      </c>
      <c r="B6609">
        <v>70</v>
      </c>
      <c r="C6609">
        <v>1</v>
      </c>
      <c r="D6609">
        <v>0</v>
      </c>
      <c r="E6609" t="s">
        <v>32</v>
      </c>
      <c r="F6609" t="s">
        <v>28</v>
      </c>
      <c r="G6609">
        <v>8368</v>
      </c>
      <c r="H6609">
        <v>13336</v>
      </c>
      <c r="I6609">
        <v>39925</v>
      </c>
      <c r="J6609">
        <v>2424148.7799999998</v>
      </c>
      <c r="K6609">
        <v>1805076.68</v>
      </c>
      <c r="L6609">
        <v>1677970.78</v>
      </c>
      <c r="M6609">
        <v>625015.81610000005</v>
      </c>
      <c r="N6609">
        <v>1209</v>
      </c>
      <c r="O6609">
        <v>1921</v>
      </c>
      <c r="P6609">
        <v>5589</v>
      </c>
      <c r="Q6609">
        <v>350122.79</v>
      </c>
      <c r="R6609">
        <v>257149.3</v>
      </c>
      <c r="S6609">
        <v>189216.04</v>
      </c>
      <c r="T6609">
        <v>97762.217000000004</v>
      </c>
      <c r="U6609">
        <v>7159</v>
      </c>
      <c r="V6609">
        <v>11415</v>
      </c>
      <c r="W6609">
        <v>34336</v>
      </c>
      <c r="X6609">
        <v>2074025.99</v>
      </c>
      <c r="Y6609">
        <v>1547927.38</v>
      </c>
      <c r="Z6609">
        <v>1488754.74</v>
      </c>
      <c r="AA6609">
        <v>527253.59909999999</v>
      </c>
      <c r="AB6609">
        <v>8234</v>
      </c>
      <c r="AC6609">
        <v>5985</v>
      </c>
      <c r="AD6609">
        <v>2378</v>
      </c>
      <c r="AE6609">
        <v>5639</v>
      </c>
      <c r="AF6609">
        <v>1181</v>
      </c>
      <c r="AG6609">
        <v>865</v>
      </c>
      <c r="AH6609">
        <v>356</v>
      </c>
      <c r="AI6609">
        <v>1063</v>
      </c>
      <c r="AJ6609">
        <v>7053</v>
      </c>
      <c r="AK6609">
        <v>5120</v>
      </c>
      <c r="AL6609">
        <v>2022</v>
      </c>
      <c r="AM6609">
        <v>4576</v>
      </c>
    </row>
    <row r="6610" spans="1:39" x14ac:dyDescent="0.15">
      <c r="A6610" t="s">
        <v>216</v>
      </c>
      <c r="B6610">
        <v>70</v>
      </c>
      <c r="C6610">
        <v>1</v>
      </c>
      <c r="D6610">
        <v>0</v>
      </c>
      <c r="E6610" t="s">
        <v>32</v>
      </c>
      <c r="F6610" t="s">
        <v>29</v>
      </c>
      <c r="G6610">
        <v>7024</v>
      </c>
      <c r="H6610">
        <v>14714</v>
      </c>
      <c r="I6610">
        <v>38950</v>
      </c>
      <c r="J6610">
        <v>2307096.2400000002</v>
      </c>
      <c r="K6610">
        <v>1678514.82</v>
      </c>
      <c r="L6610">
        <v>1581211.88</v>
      </c>
      <c r="M6610">
        <v>602596.26879999996</v>
      </c>
      <c r="N6610">
        <v>894</v>
      </c>
      <c r="O6610">
        <v>1815</v>
      </c>
      <c r="P6610">
        <v>4876</v>
      </c>
      <c r="Q6610">
        <v>296349.46999999997</v>
      </c>
      <c r="R6610">
        <v>211372.16</v>
      </c>
      <c r="S6610">
        <v>169226.07</v>
      </c>
      <c r="T6610">
        <v>84298.6054</v>
      </c>
      <c r="U6610">
        <v>6130</v>
      </c>
      <c r="V6610">
        <v>12899</v>
      </c>
      <c r="W6610">
        <v>34074</v>
      </c>
      <c r="X6610">
        <v>2010746.77</v>
      </c>
      <c r="Y6610">
        <v>1467142.66</v>
      </c>
      <c r="Z6610">
        <v>1411985.81</v>
      </c>
      <c r="AA6610">
        <v>518297.66340000002</v>
      </c>
      <c r="AB6610">
        <v>6959</v>
      </c>
      <c r="AC6610">
        <v>6451</v>
      </c>
      <c r="AD6610">
        <v>4267</v>
      </c>
      <c r="AE6610">
        <v>6025</v>
      </c>
      <c r="AF6610">
        <v>885</v>
      </c>
      <c r="AG6610">
        <v>743</v>
      </c>
      <c r="AH6610">
        <v>520</v>
      </c>
      <c r="AI6610">
        <v>809</v>
      </c>
      <c r="AJ6610">
        <v>6074</v>
      </c>
      <c r="AK6610">
        <v>5708</v>
      </c>
      <c r="AL6610">
        <v>3747</v>
      </c>
      <c r="AM6610">
        <v>5216</v>
      </c>
    </row>
    <row r="6611" spans="1:39" x14ac:dyDescent="0.15">
      <c r="A6611" t="s">
        <v>216</v>
      </c>
      <c r="B6611">
        <v>70</v>
      </c>
      <c r="C6611">
        <v>1</v>
      </c>
      <c r="D6611">
        <v>1</v>
      </c>
      <c r="E6611" t="s">
        <v>28</v>
      </c>
      <c r="F6611" t="s">
        <v>28</v>
      </c>
      <c r="G6611">
        <v>33048</v>
      </c>
      <c r="H6611">
        <v>59362</v>
      </c>
      <c r="I6611">
        <v>148821</v>
      </c>
      <c r="J6611">
        <v>8339743.3200000003</v>
      </c>
      <c r="K6611">
        <v>6991239.3300000001</v>
      </c>
      <c r="L6611">
        <v>6087840.5999999996</v>
      </c>
      <c r="M6611">
        <v>2357281.1967000002</v>
      </c>
      <c r="N6611">
        <v>15198</v>
      </c>
      <c r="O6611">
        <v>26005</v>
      </c>
      <c r="P6611">
        <v>72196</v>
      </c>
      <c r="Q6611">
        <v>3944562.91</v>
      </c>
      <c r="R6611">
        <v>3241369.82</v>
      </c>
      <c r="S6611">
        <v>2512765.33</v>
      </c>
      <c r="T6611">
        <v>1222059.0944000001</v>
      </c>
      <c r="U6611">
        <v>17850</v>
      </c>
      <c r="V6611">
        <v>33357</v>
      </c>
      <c r="W6611">
        <v>76625</v>
      </c>
      <c r="X6611">
        <v>4395180.41</v>
      </c>
      <c r="Y6611">
        <v>3749869.51</v>
      </c>
      <c r="Z6611">
        <v>3575075.27</v>
      </c>
      <c r="AA6611">
        <v>1135222.1022999999</v>
      </c>
      <c r="AB6611">
        <v>31589</v>
      </c>
      <c r="AC6611">
        <v>29784</v>
      </c>
      <c r="AD6611">
        <v>10077</v>
      </c>
      <c r="AE6611">
        <v>27582</v>
      </c>
      <c r="AF6611">
        <v>14533</v>
      </c>
      <c r="AG6611">
        <v>14373</v>
      </c>
      <c r="AH6611">
        <v>5640</v>
      </c>
      <c r="AI6611">
        <v>13336</v>
      </c>
      <c r="AJ6611">
        <v>17056</v>
      </c>
      <c r="AK6611">
        <v>15411</v>
      </c>
      <c r="AL6611">
        <v>4437</v>
      </c>
      <c r="AM6611">
        <v>14246</v>
      </c>
    </row>
    <row r="6612" spans="1:39" x14ac:dyDescent="0.15">
      <c r="A6612" t="s">
        <v>216</v>
      </c>
      <c r="B6612">
        <v>70</v>
      </c>
      <c r="C6612">
        <v>1</v>
      </c>
      <c r="D6612">
        <v>1</v>
      </c>
      <c r="E6612" t="s">
        <v>28</v>
      </c>
      <c r="F6612" t="s">
        <v>29</v>
      </c>
      <c r="G6612">
        <v>66644</v>
      </c>
      <c r="H6612">
        <v>152872</v>
      </c>
      <c r="I6612">
        <v>352069</v>
      </c>
      <c r="J6612">
        <v>19011261.280000001</v>
      </c>
      <c r="K6612">
        <v>15563012.83</v>
      </c>
      <c r="L6612">
        <v>13939250.800000001</v>
      </c>
      <c r="M6612">
        <v>5466978</v>
      </c>
      <c r="N6612">
        <v>30000</v>
      </c>
      <c r="O6612">
        <v>64711</v>
      </c>
      <c r="P6612">
        <v>169082</v>
      </c>
      <c r="Q6612">
        <v>8869833.4900000002</v>
      </c>
      <c r="R6612">
        <v>7039270.79</v>
      </c>
      <c r="S6612">
        <v>5777048.2699999996</v>
      </c>
      <c r="T6612">
        <v>2798360.9460999998</v>
      </c>
      <c r="U6612">
        <v>36644</v>
      </c>
      <c r="V6612">
        <v>88161</v>
      </c>
      <c r="W6612">
        <v>182987</v>
      </c>
      <c r="X6612">
        <v>10141427.789999999</v>
      </c>
      <c r="Y6612">
        <v>8523742.0399999991</v>
      </c>
      <c r="Z6612">
        <v>8162202.5300000003</v>
      </c>
      <c r="AA6612">
        <v>2668617.0539000002</v>
      </c>
      <c r="AB6612">
        <v>64431</v>
      </c>
      <c r="AC6612">
        <v>63828</v>
      </c>
      <c r="AD6612">
        <v>33199</v>
      </c>
      <c r="AE6612">
        <v>61050</v>
      </c>
      <c r="AF6612">
        <v>29006</v>
      </c>
      <c r="AG6612">
        <v>29090</v>
      </c>
      <c r="AH6612">
        <v>17478</v>
      </c>
      <c r="AI6612">
        <v>27736</v>
      </c>
      <c r="AJ6612">
        <v>35425</v>
      </c>
      <c r="AK6612">
        <v>34738</v>
      </c>
      <c r="AL6612">
        <v>15721</v>
      </c>
      <c r="AM6612">
        <v>33314</v>
      </c>
    </row>
    <row r="6613" spans="1:39" x14ac:dyDescent="0.15">
      <c r="A6613" t="s">
        <v>216</v>
      </c>
      <c r="B6613">
        <v>70</v>
      </c>
      <c r="C6613">
        <v>1</v>
      </c>
      <c r="D6613">
        <v>1</v>
      </c>
      <c r="E6613" t="s">
        <v>30</v>
      </c>
      <c r="F6613" t="s">
        <v>28</v>
      </c>
      <c r="G6613">
        <v>2899</v>
      </c>
      <c r="H6613">
        <v>5429</v>
      </c>
      <c r="I6613">
        <v>13333</v>
      </c>
      <c r="J6613">
        <v>742293.71</v>
      </c>
      <c r="K6613">
        <v>625183.65</v>
      </c>
      <c r="L6613">
        <v>545693.91</v>
      </c>
      <c r="M6613">
        <v>207779.18350000001</v>
      </c>
      <c r="N6613">
        <v>1229</v>
      </c>
      <c r="O6613">
        <v>2128</v>
      </c>
      <c r="P6613">
        <v>5869</v>
      </c>
      <c r="Q6613">
        <v>321422.78999999998</v>
      </c>
      <c r="R6613">
        <v>262813.24</v>
      </c>
      <c r="S6613">
        <v>202320.51</v>
      </c>
      <c r="T6613">
        <v>98861.651800000007</v>
      </c>
      <c r="U6613">
        <v>1670</v>
      </c>
      <c r="V6613">
        <v>3301</v>
      </c>
      <c r="W6613">
        <v>7464</v>
      </c>
      <c r="X6613">
        <v>420870.92</v>
      </c>
      <c r="Y6613">
        <v>362370.41</v>
      </c>
      <c r="Z6613">
        <v>343373.4</v>
      </c>
      <c r="AA6613">
        <v>108917.53170000001</v>
      </c>
      <c r="AB6613">
        <v>2716</v>
      </c>
      <c r="AC6613">
        <v>2721</v>
      </c>
      <c r="AD6613">
        <v>757</v>
      </c>
      <c r="AE6613">
        <v>2809</v>
      </c>
      <c r="AF6613">
        <v>1157</v>
      </c>
      <c r="AG6613">
        <v>1169</v>
      </c>
      <c r="AH6613">
        <v>410</v>
      </c>
      <c r="AI6613">
        <v>1194</v>
      </c>
      <c r="AJ6613">
        <v>1559</v>
      </c>
      <c r="AK6613">
        <v>1552</v>
      </c>
      <c r="AL6613">
        <v>347</v>
      </c>
      <c r="AM6613">
        <v>1615</v>
      </c>
    </row>
    <row r="6614" spans="1:39" x14ac:dyDescent="0.15">
      <c r="A6614" t="s">
        <v>216</v>
      </c>
      <c r="B6614">
        <v>70</v>
      </c>
      <c r="C6614">
        <v>1</v>
      </c>
      <c r="D6614">
        <v>1</v>
      </c>
      <c r="E6614" t="s">
        <v>30</v>
      </c>
      <c r="F6614" t="s">
        <v>29</v>
      </c>
      <c r="G6614">
        <v>6206</v>
      </c>
      <c r="H6614">
        <v>14689</v>
      </c>
      <c r="I6614">
        <v>32807</v>
      </c>
      <c r="J6614">
        <v>1786362.11</v>
      </c>
      <c r="K6614">
        <v>1466708.06</v>
      </c>
      <c r="L6614">
        <v>1303663.19</v>
      </c>
      <c r="M6614">
        <v>508959.48859999998</v>
      </c>
      <c r="N6614">
        <v>2516</v>
      </c>
      <c r="O6614">
        <v>5593</v>
      </c>
      <c r="P6614">
        <v>14093</v>
      </c>
      <c r="Q6614">
        <v>749428.5</v>
      </c>
      <c r="R6614">
        <v>600560.16</v>
      </c>
      <c r="S6614">
        <v>479858.11</v>
      </c>
      <c r="T6614">
        <v>236207.22880000001</v>
      </c>
      <c r="U6614">
        <v>3690</v>
      </c>
      <c r="V6614">
        <v>9096</v>
      </c>
      <c r="W6614">
        <v>18714</v>
      </c>
      <c r="X6614">
        <v>1036933.61</v>
      </c>
      <c r="Y6614">
        <v>866147.9</v>
      </c>
      <c r="Z6614">
        <v>823805.08</v>
      </c>
      <c r="AA6614">
        <v>272752.2598</v>
      </c>
      <c r="AB6614">
        <v>5877</v>
      </c>
      <c r="AC6614">
        <v>6027</v>
      </c>
      <c r="AD6614">
        <v>2682</v>
      </c>
      <c r="AE6614">
        <v>6046</v>
      </c>
      <c r="AF6614">
        <v>2392</v>
      </c>
      <c r="AG6614">
        <v>2455</v>
      </c>
      <c r="AH6614">
        <v>1348</v>
      </c>
      <c r="AI6614">
        <v>2453</v>
      </c>
      <c r="AJ6614">
        <v>3485</v>
      </c>
      <c r="AK6614">
        <v>3572</v>
      </c>
      <c r="AL6614">
        <v>1334</v>
      </c>
      <c r="AM6614">
        <v>3593</v>
      </c>
    </row>
    <row r="6615" spans="1:39" x14ac:dyDescent="0.15">
      <c r="A6615" t="s">
        <v>216</v>
      </c>
      <c r="B6615">
        <v>70</v>
      </c>
      <c r="C6615">
        <v>1</v>
      </c>
      <c r="D6615">
        <v>1</v>
      </c>
      <c r="E6615" t="s">
        <v>29</v>
      </c>
      <c r="F6615" t="s">
        <v>28</v>
      </c>
      <c r="G6615">
        <v>19605</v>
      </c>
      <c r="H6615">
        <v>38333</v>
      </c>
      <c r="I6615">
        <v>97244</v>
      </c>
      <c r="J6615">
        <v>5441591.1200000001</v>
      </c>
      <c r="K6615">
        <v>4333138.58</v>
      </c>
      <c r="L6615">
        <v>3857600.94</v>
      </c>
      <c r="M6615">
        <v>1512806.6007000001</v>
      </c>
      <c r="N6615">
        <v>6760</v>
      </c>
      <c r="O6615">
        <v>11994</v>
      </c>
      <c r="P6615">
        <v>34518</v>
      </c>
      <c r="Q6615">
        <v>1874607</v>
      </c>
      <c r="R6615">
        <v>1477811.89</v>
      </c>
      <c r="S6615">
        <v>1142051.6200000001</v>
      </c>
      <c r="T6615">
        <v>584210.26870000002</v>
      </c>
      <c r="U6615">
        <v>12845</v>
      </c>
      <c r="V6615">
        <v>26339</v>
      </c>
      <c r="W6615">
        <v>62726</v>
      </c>
      <c r="X6615">
        <v>3566984.12</v>
      </c>
      <c r="Y6615">
        <v>2855326.69</v>
      </c>
      <c r="Z6615">
        <v>2715549.32</v>
      </c>
      <c r="AA6615">
        <v>928596.33200000005</v>
      </c>
      <c r="AB6615">
        <v>18746</v>
      </c>
      <c r="AC6615">
        <v>18170</v>
      </c>
      <c r="AD6615">
        <v>5953</v>
      </c>
      <c r="AE6615">
        <v>18552</v>
      </c>
      <c r="AF6615">
        <v>6442</v>
      </c>
      <c r="AG6615">
        <v>6287</v>
      </c>
      <c r="AH6615">
        <v>2482</v>
      </c>
      <c r="AI6615">
        <v>6494</v>
      </c>
      <c r="AJ6615">
        <v>12304</v>
      </c>
      <c r="AK6615">
        <v>11883</v>
      </c>
      <c r="AL6615">
        <v>3471</v>
      </c>
      <c r="AM6615">
        <v>12058</v>
      </c>
    </row>
    <row r="6616" spans="1:39" x14ac:dyDescent="0.15">
      <c r="A6616" t="s">
        <v>216</v>
      </c>
      <c r="B6616">
        <v>70</v>
      </c>
      <c r="C6616">
        <v>1</v>
      </c>
      <c r="D6616">
        <v>1</v>
      </c>
      <c r="E6616" t="s">
        <v>29</v>
      </c>
      <c r="F6616" t="s">
        <v>29</v>
      </c>
      <c r="G6616">
        <v>59354</v>
      </c>
      <c r="H6616">
        <v>149532</v>
      </c>
      <c r="I6616">
        <v>344601</v>
      </c>
      <c r="J6616">
        <v>18671133.989999998</v>
      </c>
      <c r="K6616">
        <v>14485045.33</v>
      </c>
      <c r="L6616">
        <v>13261899.210000001</v>
      </c>
      <c r="M6616">
        <v>5261856.9096999997</v>
      </c>
      <c r="N6616">
        <v>18474</v>
      </c>
      <c r="O6616">
        <v>41985</v>
      </c>
      <c r="P6616">
        <v>112578</v>
      </c>
      <c r="Q6616">
        <v>5880512.2699999996</v>
      </c>
      <c r="R6616">
        <v>4470462.34</v>
      </c>
      <c r="S6616">
        <v>3682208.78</v>
      </c>
      <c r="T6616">
        <v>1872884.8757</v>
      </c>
      <c r="U6616">
        <v>40880</v>
      </c>
      <c r="V6616">
        <v>107547</v>
      </c>
      <c r="W6616">
        <v>232023</v>
      </c>
      <c r="X6616">
        <v>12790621.720000001</v>
      </c>
      <c r="Y6616">
        <v>10014582.99</v>
      </c>
      <c r="Z6616">
        <v>9579690.4299999997</v>
      </c>
      <c r="AA6616">
        <v>3388972.034</v>
      </c>
      <c r="AB6616">
        <v>57285</v>
      </c>
      <c r="AC6616">
        <v>56458</v>
      </c>
      <c r="AD6616">
        <v>29037</v>
      </c>
      <c r="AE6616">
        <v>57564</v>
      </c>
      <c r="AF6616">
        <v>17821</v>
      </c>
      <c r="AG6616">
        <v>17522</v>
      </c>
      <c r="AH6616">
        <v>10829</v>
      </c>
      <c r="AI6616">
        <v>17891</v>
      </c>
      <c r="AJ6616">
        <v>39464</v>
      </c>
      <c r="AK6616">
        <v>38936</v>
      </c>
      <c r="AL6616">
        <v>18208</v>
      </c>
      <c r="AM6616">
        <v>39673</v>
      </c>
    </row>
    <row r="6617" spans="1:39" x14ac:dyDescent="0.15">
      <c r="A6617" t="s">
        <v>216</v>
      </c>
      <c r="B6617">
        <v>70</v>
      </c>
      <c r="C6617">
        <v>1</v>
      </c>
      <c r="D6617">
        <v>1</v>
      </c>
      <c r="E6617" t="s">
        <v>31</v>
      </c>
      <c r="F6617" t="s">
        <v>28</v>
      </c>
      <c r="G6617">
        <v>47</v>
      </c>
      <c r="H6617">
        <v>135</v>
      </c>
      <c r="I6617">
        <v>292</v>
      </c>
      <c r="J6617">
        <v>15355.8</v>
      </c>
      <c r="K6617">
        <v>12414.18</v>
      </c>
      <c r="L6617">
        <v>10815.65</v>
      </c>
      <c r="M6617">
        <v>4274.3289000000004</v>
      </c>
      <c r="N6617">
        <v>22</v>
      </c>
      <c r="O6617">
        <v>63</v>
      </c>
      <c r="P6617">
        <v>124</v>
      </c>
      <c r="Q6617">
        <v>7106.39</v>
      </c>
      <c r="R6617">
        <v>5732.61</v>
      </c>
      <c r="S6617">
        <v>4701.51</v>
      </c>
      <c r="T6617">
        <v>2135.1032</v>
      </c>
      <c r="U6617">
        <v>25</v>
      </c>
      <c r="V6617">
        <v>72</v>
      </c>
      <c r="W6617">
        <v>168</v>
      </c>
      <c r="X6617">
        <v>8249.41</v>
      </c>
      <c r="Y6617">
        <v>6681.57</v>
      </c>
      <c r="Z6617">
        <v>6114.14</v>
      </c>
      <c r="AA6617">
        <v>2139.2257</v>
      </c>
      <c r="AB6617">
        <v>47</v>
      </c>
      <c r="AC6617">
        <v>46</v>
      </c>
      <c r="AD6617">
        <v>14</v>
      </c>
      <c r="AE6617">
        <v>44</v>
      </c>
      <c r="AF6617">
        <v>22</v>
      </c>
      <c r="AG6617">
        <v>21</v>
      </c>
      <c r="AH6617">
        <v>8</v>
      </c>
      <c r="AI6617">
        <v>22</v>
      </c>
      <c r="AJ6617">
        <v>25</v>
      </c>
      <c r="AK6617">
        <v>25</v>
      </c>
      <c r="AL6617">
        <v>6</v>
      </c>
      <c r="AM6617">
        <v>22</v>
      </c>
    </row>
    <row r="6618" spans="1:39" x14ac:dyDescent="0.15">
      <c r="A6618" t="s">
        <v>216</v>
      </c>
      <c r="B6618">
        <v>70</v>
      </c>
      <c r="C6618">
        <v>1</v>
      </c>
      <c r="D6618">
        <v>1</v>
      </c>
      <c r="E6618" t="s">
        <v>31</v>
      </c>
      <c r="F6618" t="s">
        <v>29</v>
      </c>
      <c r="G6618">
        <v>135</v>
      </c>
      <c r="H6618">
        <v>420</v>
      </c>
      <c r="I6618">
        <v>886</v>
      </c>
      <c r="J6618">
        <v>45107.28</v>
      </c>
      <c r="K6618">
        <v>35412.9</v>
      </c>
      <c r="L6618">
        <v>32267.27</v>
      </c>
      <c r="M6618">
        <v>13188.822</v>
      </c>
      <c r="N6618">
        <v>48</v>
      </c>
      <c r="O6618">
        <v>158</v>
      </c>
      <c r="P6618">
        <v>355</v>
      </c>
      <c r="Q6618">
        <v>17125.04</v>
      </c>
      <c r="R6618">
        <v>13261.85</v>
      </c>
      <c r="S6618">
        <v>11650.93</v>
      </c>
      <c r="T6618">
        <v>5450.7120000000004</v>
      </c>
      <c r="U6618">
        <v>87</v>
      </c>
      <c r="V6618">
        <v>262</v>
      </c>
      <c r="W6618">
        <v>531</v>
      </c>
      <c r="X6618">
        <v>27982.240000000002</v>
      </c>
      <c r="Y6618">
        <v>22151.05</v>
      </c>
      <c r="Z6618">
        <v>20616.34</v>
      </c>
      <c r="AA6618">
        <v>7738.11</v>
      </c>
      <c r="AB6618">
        <v>129</v>
      </c>
      <c r="AC6618">
        <v>135</v>
      </c>
      <c r="AD6618">
        <v>53</v>
      </c>
      <c r="AE6618">
        <v>130</v>
      </c>
      <c r="AF6618">
        <v>45</v>
      </c>
      <c r="AG6618">
        <v>48</v>
      </c>
      <c r="AH6618">
        <v>24</v>
      </c>
      <c r="AI6618">
        <v>46</v>
      </c>
      <c r="AJ6618">
        <v>84</v>
      </c>
      <c r="AK6618">
        <v>87</v>
      </c>
      <c r="AL6618">
        <v>29</v>
      </c>
      <c r="AM6618">
        <v>84</v>
      </c>
    </row>
    <row r="6619" spans="1:39" x14ac:dyDescent="0.15">
      <c r="A6619" t="s">
        <v>216</v>
      </c>
      <c r="B6619">
        <v>70</v>
      </c>
      <c r="C6619">
        <v>1</v>
      </c>
      <c r="D6619">
        <v>1</v>
      </c>
      <c r="E6619" t="s">
        <v>32</v>
      </c>
      <c r="F6619" t="s">
        <v>28</v>
      </c>
      <c r="G6619">
        <v>1903</v>
      </c>
      <c r="H6619">
        <v>3853</v>
      </c>
      <c r="I6619">
        <v>9814</v>
      </c>
      <c r="J6619">
        <v>573407.89</v>
      </c>
      <c r="K6619">
        <v>444544.14</v>
      </c>
      <c r="L6619">
        <v>407826.86</v>
      </c>
      <c r="M6619">
        <v>149929.01019999999</v>
      </c>
      <c r="N6619">
        <v>362</v>
      </c>
      <c r="O6619">
        <v>672</v>
      </c>
      <c r="P6619">
        <v>1800</v>
      </c>
      <c r="Q6619">
        <v>104059.46</v>
      </c>
      <c r="R6619">
        <v>82356.89</v>
      </c>
      <c r="S6619">
        <v>60560.94</v>
      </c>
      <c r="T6619">
        <v>29421.004400000002</v>
      </c>
      <c r="U6619">
        <v>1541</v>
      </c>
      <c r="V6619">
        <v>3181</v>
      </c>
      <c r="W6619">
        <v>8014</v>
      </c>
      <c r="X6619">
        <v>469348.43</v>
      </c>
      <c r="Y6619">
        <v>362187.25</v>
      </c>
      <c r="Z6619">
        <v>347265.92</v>
      </c>
      <c r="AA6619">
        <v>120508.0058</v>
      </c>
      <c r="AB6619">
        <v>1834</v>
      </c>
      <c r="AC6619">
        <v>1669</v>
      </c>
      <c r="AD6619">
        <v>510</v>
      </c>
      <c r="AE6619">
        <v>1687</v>
      </c>
      <c r="AF6619">
        <v>344</v>
      </c>
      <c r="AG6619">
        <v>291</v>
      </c>
      <c r="AH6619">
        <v>90</v>
      </c>
      <c r="AI6619">
        <v>344</v>
      </c>
      <c r="AJ6619">
        <v>1490</v>
      </c>
      <c r="AK6619">
        <v>1378</v>
      </c>
      <c r="AL6619">
        <v>420</v>
      </c>
      <c r="AM6619">
        <v>1343</v>
      </c>
    </row>
    <row r="6620" spans="1:39" x14ac:dyDescent="0.15">
      <c r="A6620" t="s">
        <v>216</v>
      </c>
      <c r="B6620">
        <v>70</v>
      </c>
      <c r="C6620">
        <v>1</v>
      </c>
      <c r="D6620">
        <v>1</v>
      </c>
      <c r="E6620" t="s">
        <v>32</v>
      </c>
      <c r="F6620" t="s">
        <v>29</v>
      </c>
      <c r="G6620">
        <v>4520</v>
      </c>
      <c r="H6620">
        <v>11948</v>
      </c>
      <c r="I6620">
        <v>27138</v>
      </c>
      <c r="J6620">
        <v>1535649.43</v>
      </c>
      <c r="K6620">
        <v>1171005.1499999999</v>
      </c>
      <c r="L6620">
        <v>1107674.27</v>
      </c>
      <c r="M6620">
        <v>408658.79019999999</v>
      </c>
      <c r="N6620">
        <v>681</v>
      </c>
      <c r="O6620">
        <v>1747</v>
      </c>
      <c r="P6620">
        <v>4195</v>
      </c>
      <c r="Q6620">
        <v>232515.14</v>
      </c>
      <c r="R6620">
        <v>177757.15</v>
      </c>
      <c r="S6620">
        <v>149051.53</v>
      </c>
      <c r="T6620">
        <v>68923.87</v>
      </c>
      <c r="U6620">
        <v>3839</v>
      </c>
      <c r="V6620">
        <v>10201</v>
      </c>
      <c r="W6620">
        <v>22943</v>
      </c>
      <c r="X6620">
        <v>1303134.29</v>
      </c>
      <c r="Y6620">
        <v>993248</v>
      </c>
      <c r="Z6620">
        <v>958622.74</v>
      </c>
      <c r="AA6620">
        <v>339734.92019999999</v>
      </c>
      <c r="AB6620">
        <v>4406</v>
      </c>
      <c r="AC6620">
        <v>4296</v>
      </c>
      <c r="AD6620">
        <v>2176</v>
      </c>
      <c r="AE6620">
        <v>4225</v>
      </c>
      <c r="AF6620">
        <v>657</v>
      </c>
      <c r="AG6620">
        <v>617</v>
      </c>
      <c r="AH6620">
        <v>347</v>
      </c>
      <c r="AI6620">
        <v>636</v>
      </c>
      <c r="AJ6620">
        <v>3749</v>
      </c>
      <c r="AK6620">
        <v>3679</v>
      </c>
      <c r="AL6620">
        <v>1829</v>
      </c>
      <c r="AM6620">
        <v>3589</v>
      </c>
    </row>
    <row r="6621" spans="1:39" x14ac:dyDescent="0.15">
      <c r="A6621" t="s">
        <v>216</v>
      </c>
      <c r="B6621">
        <v>70</v>
      </c>
      <c r="C6621">
        <v>1</v>
      </c>
      <c r="D6621">
        <v>2</v>
      </c>
      <c r="E6621" t="s">
        <v>28</v>
      </c>
      <c r="F6621" t="s">
        <v>28</v>
      </c>
      <c r="G6621">
        <v>66315</v>
      </c>
      <c r="H6621">
        <v>96848</v>
      </c>
      <c r="I6621">
        <v>267456</v>
      </c>
      <c r="J6621">
        <v>15866542.75</v>
      </c>
      <c r="K6621">
        <v>12932612.74</v>
      </c>
      <c r="L6621">
        <v>11208755.720000001</v>
      </c>
      <c r="M6621">
        <v>4304884.5051999995</v>
      </c>
      <c r="N6621">
        <v>27051</v>
      </c>
      <c r="O6621">
        <v>37899</v>
      </c>
      <c r="P6621">
        <v>114051</v>
      </c>
      <c r="Q6621">
        <v>6764413.5700000003</v>
      </c>
      <c r="R6621">
        <v>5306549.47</v>
      </c>
      <c r="S6621">
        <v>3948283.29</v>
      </c>
      <c r="T6621">
        <v>1990872.6529999999</v>
      </c>
      <c r="U6621">
        <v>39264</v>
      </c>
      <c r="V6621">
        <v>58949</v>
      </c>
      <c r="W6621">
        <v>153405</v>
      </c>
      <c r="X6621">
        <v>9102129.1799999997</v>
      </c>
      <c r="Y6621">
        <v>7626063.2699999996</v>
      </c>
      <c r="Z6621">
        <v>7260472.4299999997</v>
      </c>
      <c r="AA6621">
        <v>2314011.8522000001</v>
      </c>
      <c r="AB6621">
        <v>63015</v>
      </c>
      <c r="AC6621">
        <v>56653</v>
      </c>
      <c r="AD6621">
        <v>15074</v>
      </c>
      <c r="AE6621">
        <v>54277</v>
      </c>
      <c r="AF6621">
        <v>25629</v>
      </c>
      <c r="AG6621">
        <v>25385</v>
      </c>
      <c r="AH6621">
        <v>8068</v>
      </c>
      <c r="AI6621">
        <v>24126</v>
      </c>
      <c r="AJ6621">
        <v>37386</v>
      </c>
      <c r="AK6621">
        <v>31268</v>
      </c>
      <c r="AL6621">
        <v>7006</v>
      </c>
      <c r="AM6621">
        <v>30151</v>
      </c>
    </row>
    <row r="6622" spans="1:39" x14ac:dyDescent="0.15">
      <c r="A6622" t="s">
        <v>216</v>
      </c>
      <c r="B6622">
        <v>70</v>
      </c>
      <c r="C6622">
        <v>1</v>
      </c>
      <c r="D6622">
        <v>2</v>
      </c>
      <c r="E6622" t="s">
        <v>28</v>
      </c>
      <c r="F6622" t="s">
        <v>29</v>
      </c>
      <c r="G6622">
        <v>64385</v>
      </c>
      <c r="H6622">
        <v>113824</v>
      </c>
      <c r="I6622">
        <v>293796</v>
      </c>
      <c r="J6622">
        <v>17060235.43</v>
      </c>
      <c r="K6622">
        <v>13595844.02</v>
      </c>
      <c r="L6622">
        <v>11999692.130000001</v>
      </c>
      <c r="M6622">
        <v>4661456.2105999999</v>
      </c>
      <c r="N6622">
        <v>27717</v>
      </c>
      <c r="O6622">
        <v>46013</v>
      </c>
      <c r="P6622">
        <v>132793</v>
      </c>
      <c r="Q6622">
        <v>7658173.1200000001</v>
      </c>
      <c r="R6622">
        <v>5899007.3399999999</v>
      </c>
      <c r="S6622">
        <v>4643316.46</v>
      </c>
      <c r="T6622">
        <v>2250362.3110000002</v>
      </c>
      <c r="U6622">
        <v>36668</v>
      </c>
      <c r="V6622">
        <v>67811</v>
      </c>
      <c r="W6622">
        <v>161003</v>
      </c>
      <c r="X6622">
        <v>9402062.3100000005</v>
      </c>
      <c r="Y6622">
        <v>7696836.6799999997</v>
      </c>
      <c r="Z6622">
        <v>7356375.6699999999</v>
      </c>
      <c r="AA6622">
        <v>2411093.8996000001</v>
      </c>
      <c r="AB6622">
        <v>62112</v>
      </c>
      <c r="AC6622">
        <v>60774</v>
      </c>
      <c r="AD6622">
        <v>28478</v>
      </c>
      <c r="AE6622">
        <v>58024</v>
      </c>
      <c r="AF6622">
        <v>26691</v>
      </c>
      <c r="AG6622">
        <v>26698</v>
      </c>
      <c r="AH6622">
        <v>13803</v>
      </c>
      <c r="AI6622">
        <v>25695</v>
      </c>
      <c r="AJ6622">
        <v>35421</v>
      </c>
      <c r="AK6622">
        <v>34076</v>
      </c>
      <c r="AL6622">
        <v>14675</v>
      </c>
      <c r="AM6622">
        <v>32329</v>
      </c>
    </row>
    <row r="6623" spans="1:39" x14ac:dyDescent="0.15">
      <c r="A6623" t="s">
        <v>216</v>
      </c>
      <c r="B6623">
        <v>70</v>
      </c>
      <c r="C6623">
        <v>1</v>
      </c>
      <c r="D6623">
        <v>2</v>
      </c>
      <c r="E6623" t="s">
        <v>30</v>
      </c>
      <c r="F6623" t="s">
        <v>28</v>
      </c>
      <c r="G6623">
        <v>7412</v>
      </c>
      <c r="H6623">
        <v>10971</v>
      </c>
      <c r="I6623">
        <v>29981</v>
      </c>
      <c r="J6623">
        <v>1781981.66</v>
      </c>
      <c r="K6623">
        <v>1455046</v>
      </c>
      <c r="L6623">
        <v>1244763.68</v>
      </c>
      <c r="M6623">
        <v>483877.98469999997</v>
      </c>
      <c r="N6623">
        <v>2854</v>
      </c>
      <c r="O6623">
        <v>3996</v>
      </c>
      <c r="P6623">
        <v>11993</v>
      </c>
      <c r="Q6623">
        <v>716183.81</v>
      </c>
      <c r="R6623">
        <v>563605.14</v>
      </c>
      <c r="S6623">
        <v>398562.26</v>
      </c>
      <c r="T6623">
        <v>212925.63529999999</v>
      </c>
      <c r="U6623">
        <v>4558</v>
      </c>
      <c r="V6623">
        <v>6975</v>
      </c>
      <c r="W6623">
        <v>17988</v>
      </c>
      <c r="X6623">
        <v>1065797.8500000001</v>
      </c>
      <c r="Y6623">
        <v>891440.86</v>
      </c>
      <c r="Z6623">
        <v>846201.42</v>
      </c>
      <c r="AA6623">
        <v>270952.34940000001</v>
      </c>
      <c r="AB6623">
        <v>6834</v>
      </c>
      <c r="AC6623">
        <v>6524</v>
      </c>
      <c r="AD6623">
        <v>1493</v>
      </c>
      <c r="AE6623">
        <v>7204</v>
      </c>
      <c r="AF6623">
        <v>2635</v>
      </c>
      <c r="AG6623">
        <v>2687</v>
      </c>
      <c r="AH6623">
        <v>784</v>
      </c>
      <c r="AI6623">
        <v>2799</v>
      </c>
      <c r="AJ6623">
        <v>4199</v>
      </c>
      <c r="AK6623">
        <v>3837</v>
      </c>
      <c r="AL6623">
        <v>709</v>
      </c>
      <c r="AM6623">
        <v>4405</v>
      </c>
    </row>
    <row r="6624" spans="1:39" x14ac:dyDescent="0.15">
      <c r="A6624" t="s">
        <v>216</v>
      </c>
      <c r="B6624">
        <v>70</v>
      </c>
      <c r="C6624">
        <v>1</v>
      </c>
      <c r="D6624">
        <v>2</v>
      </c>
      <c r="E6624" t="s">
        <v>30</v>
      </c>
      <c r="F6624" t="s">
        <v>29</v>
      </c>
      <c r="G6624">
        <v>6331</v>
      </c>
      <c r="H6624">
        <v>11250</v>
      </c>
      <c r="I6624">
        <v>29026</v>
      </c>
      <c r="J6624">
        <v>1687542.88</v>
      </c>
      <c r="K6624">
        <v>1348697.91</v>
      </c>
      <c r="L6624">
        <v>1168768.02</v>
      </c>
      <c r="M6624">
        <v>462249.65990000003</v>
      </c>
      <c r="N6624">
        <v>2666</v>
      </c>
      <c r="O6624">
        <v>4341</v>
      </c>
      <c r="P6624">
        <v>12616</v>
      </c>
      <c r="Q6624">
        <v>735382.55</v>
      </c>
      <c r="R6624">
        <v>569143.04000000004</v>
      </c>
      <c r="S6624">
        <v>430628.62</v>
      </c>
      <c r="T6624">
        <v>217157.23560000001</v>
      </c>
      <c r="U6624">
        <v>3665</v>
      </c>
      <c r="V6624">
        <v>6909</v>
      </c>
      <c r="W6624">
        <v>16410</v>
      </c>
      <c r="X6624">
        <v>952160.33</v>
      </c>
      <c r="Y6624">
        <v>779554.87</v>
      </c>
      <c r="Z6624">
        <v>738139.4</v>
      </c>
      <c r="AA6624">
        <v>245092.42430000001</v>
      </c>
      <c r="AB6624">
        <v>5986</v>
      </c>
      <c r="AC6624">
        <v>6048</v>
      </c>
      <c r="AD6624">
        <v>2615</v>
      </c>
      <c r="AE6624">
        <v>6182</v>
      </c>
      <c r="AF6624">
        <v>2535</v>
      </c>
      <c r="AG6624">
        <v>2588</v>
      </c>
      <c r="AH6624">
        <v>1283</v>
      </c>
      <c r="AI6624">
        <v>2610</v>
      </c>
      <c r="AJ6624">
        <v>3451</v>
      </c>
      <c r="AK6624">
        <v>3460</v>
      </c>
      <c r="AL6624">
        <v>1332</v>
      </c>
      <c r="AM6624">
        <v>3572</v>
      </c>
    </row>
    <row r="6625" spans="1:39" x14ac:dyDescent="0.15">
      <c r="A6625" t="s">
        <v>216</v>
      </c>
      <c r="B6625">
        <v>70</v>
      </c>
      <c r="C6625">
        <v>1</v>
      </c>
      <c r="D6625">
        <v>2</v>
      </c>
      <c r="E6625" t="s">
        <v>29</v>
      </c>
      <c r="F6625" t="s">
        <v>28</v>
      </c>
      <c r="G6625">
        <v>21891</v>
      </c>
      <c r="H6625">
        <v>34604</v>
      </c>
      <c r="I6625">
        <v>97988</v>
      </c>
      <c r="J6625">
        <v>5756603.6100000003</v>
      </c>
      <c r="K6625">
        <v>4462202.5199999996</v>
      </c>
      <c r="L6625">
        <v>3968409.4</v>
      </c>
      <c r="M6625">
        <v>1551606.3489999999</v>
      </c>
      <c r="N6625">
        <v>7033</v>
      </c>
      <c r="O6625">
        <v>10061</v>
      </c>
      <c r="P6625">
        <v>31814</v>
      </c>
      <c r="Q6625">
        <v>1869032.09</v>
      </c>
      <c r="R6625">
        <v>1414064.27</v>
      </c>
      <c r="S6625">
        <v>1059026.3799999999</v>
      </c>
      <c r="T6625">
        <v>554725.25100000005</v>
      </c>
      <c r="U6625">
        <v>14858</v>
      </c>
      <c r="V6625">
        <v>24543</v>
      </c>
      <c r="W6625">
        <v>66174</v>
      </c>
      <c r="X6625">
        <v>3887571.52</v>
      </c>
      <c r="Y6625">
        <v>3048138.25</v>
      </c>
      <c r="Z6625">
        <v>2909383.02</v>
      </c>
      <c r="AA6625">
        <v>996881.098</v>
      </c>
      <c r="AB6625">
        <v>20796</v>
      </c>
      <c r="AC6625">
        <v>19877</v>
      </c>
      <c r="AD6625">
        <v>5303</v>
      </c>
      <c r="AE6625">
        <v>21017</v>
      </c>
      <c r="AF6625">
        <v>6689</v>
      </c>
      <c r="AG6625">
        <v>6518</v>
      </c>
      <c r="AH6625">
        <v>2218</v>
      </c>
      <c r="AI6625">
        <v>6806</v>
      </c>
      <c r="AJ6625">
        <v>14107</v>
      </c>
      <c r="AK6625">
        <v>13359</v>
      </c>
      <c r="AL6625">
        <v>3085</v>
      </c>
      <c r="AM6625">
        <v>14211</v>
      </c>
    </row>
    <row r="6626" spans="1:39" x14ac:dyDescent="0.15">
      <c r="A6626" t="s">
        <v>216</v>
      </c>
      <c r="B6626">
        <v>70</v>
      </c>
      <c r="C6626">
        <v>1</v>
      </c>
      <c r="D6626">
        <v>2</v>
      </c>
      <c r="E6626" t="s">
        <v>29</v>
      </c>
      <c r="F6626" t="s">
        <v>29</v>
      </c>
      <c r="G6626">
        <v>31688</v>
      </c>
      <c r="H6626">
        <v>59314</v>
      </c>
      <c r="I6626">
        <v>157778</v>
      </c>
      <c r="J6626">
        <v>9146986.1500000004</v>
      </c>
      <c r="K6626">
        <v>6935688.8300000001</v>
      </c>
      <c r="L6626">
        <v>6242333.3799999999</v>
      </c>
      <c r="M6626">
        <v>2480434.3872000002</v>
      </c>
      <c r="N6626">
        <v>10372</v>
      </c>
      <c r="O6626">
        <v>17033</v>
      </c>
      <c r="P6626">
        <v>52055</v>
      </c>
      <c r="Q6626">
        <v>3006513.97</v>
      </c>
      <c r="R6626">
        <v>2225288.7999999998</v>
      </c>
      <c r="S6626">
        <v>1749353.46</v>
      </c>
      <c r="T6626">
        <v>896541.63809999998</v>
      </c>
      <c r="U6626">
        <v>21316</v>
      </c>
      <c r="V6626">
        <v>42281</v>
      </c>
      <c r="W6626">
        <v>105723</v>
      </c>
      <c r="X6626">
        <v>6140472.1799999997</v>
      </c>
      <c r="Y6626">
        <v>4710400.03</v>
      </c>
      <c r="Z6626">
        <v>4492979.92</v>
      </c>
      <c r="AA6626">
        <v>1583892.7490999999</v>
      </c>
      <c r="AB6626">
        <v>30450</v>
      </c>
      <c r="AC6626">
        <v>29999</v>
      </c>
      <c r="AD6626">
        <v>13503</v>
      </c>
      <c r="AE6626">
        <v>30853</v>
      </c>
      <c r="AF6626">
        <v>9986</v>
      </c>
      <c r="AG6626">
        <v>9814</v>
      </c>
      <c r="AH6626">
        <v>5253</v>
      </c>
      <c r="AI6626">
        <v>10080</v>
      </c>
      <c r="AJ6626">
        <v>20464</v>
      </c>
      <c r="AK6626">
        <v>20185</v>
      </c>
      <c r="AL6626">
        <v>8250</v>
      </c>
      <c r="AM6626">
        <v>20773</v>
      </c>
    </row>
    <row r="6627" spans="1:39" x14ac:dyDescent="0.15">
      <c r="A6627" t="s">
        <v>216</v>
      </c>
      <c r="B6627">
        <v>70</v>
      </c>
      <c r="C6627">
        <v>1</v>
      </c>
      <c r="D6627">
        <v>2</v>
      </c>
      <c r="E6627" t="s">
        <v>31</v>
      </c>
      <c r="F6627" t="s">
        <v>28</v>
      </c>
      <c r="G6627">
        <v>25</v>
      </c>
      <c r="H6627">
        <v>64</v>
      </c>
      <c r="I6627">
        <v>128</v>
      </c>
      <c r="J6627">
        <v>7238.63</v>
      </c>
      <c r="K6627">
        <v>6110.91</v>
      </c>
      <c r="L6627">
        <v>5280.34</v>
      </c>
      <c r="M6627">
        <v>2026.9739999999999</v>
      </c>
      <c r="N6627">
        <v>6</v>
      </c>
      <c r="O6627">
        <v>14</v>
      </c>
      <c r="P6627">
        <v>35</v>
      </c>
      <c r="Q6627">
        <v>2114.87</v>
      </c>
      <c r="R6627">
        <v>1647.65</v>
      </c>
      <c r="S6627">
        <v>991.04</v>
      </c>
      <c r="T6627">
        <v>618.08299999999997</v>
      </c>
      <c r="U6627">
        <v>19</v>
      </c>
      <c r="V6627">
        <v>50</v>
      </c>
      <c r="W6627">
        <v>93</v>
      </c>
      <c r="X6627">
        <v>5123.76</v>
      </c>
      <c r="Y6627">
        <v>4463.26</v>
      </c>
      <c r="Z6627">
        <v>4289.3</v>
      </c>
      <c r="AA6627">
        <v>1408.8910000000001</v>
      </c>
      <c r="AB6627">
        <v>24</v>
      </c>
      <c r="AC6627">
        <v>22</v>
      </c>
      <c r="AD6627">
        <v>7</v>
      </c>
      <c r="AE6627">
        <v>25</v>
      </c>
      <c r="AF6627">
        <v>6</v>
      </c>
      <c r="AG6627">
        <v>6</v>
      </c>
      <c r="AH6627">
        <v>3</v>
      </c>
      <c r="AI6627">
        <v>6</v>
      </c>
      <c r="AJ6627">
        <v>18</v>
      </c>
      <c r="AK6627">
        <v>16</v>
      </c>
      <c r="AL6627">
        <v>4</v>
      </c>
      <c r="AM6627">
        <v>19</v>
      </c>
    </row>
    <row r="6628" spans="1:39" x14ac:dyDescent="0.15">
      <c r="A6628" t="s">
        <v>216</v>
      </c>
      <c r="B6628">
        <v>70</v>
      </c>
      <c r="C6628">
        <v>1</v>
      </c>
      <c r="D6628">
        <v>2</v>
      </c>
      <c r="E6628" t="s">
        <v>31</v>
      </c>
      <c r="F6628" t="s">
        <v>29</v>
      </c>
      <c r="G6628">
        <v>20</v>
      </c>
      <c r="H6628">
        <v>61</v>
      </c>
      <c r="I6628">
        <v>133</v>
      </c>
      <c r="J6628">
        <v>6909.3</v>
      </c>
      <c r="K6628">
        <v>5107.3100000000004</v>
      </c>
      <c r="L6628">
        <v>4826.09</v>
      </c>
      <c r="M6628">
        <v>1927.6332</v>
      </c>
      <c r="N6628">
        <v>5</v>
      </c>
      <c r="O6628">
        <v>14</v>
      </c>
      <c r="P6628">
        <v>37</v>
      </c>
      <c r="Q6628">
        <v>1986.81</v>
      </c>
      <c r="R6628">
        <v>1427.73</v>
      </c>
      <c r="S6628">
        <v>1318.38</v>
      </c>
      <c r="T6628">
        <v>550.65239999999994</v>
      </c>
      <c r="U6628">
        <v>15</v>
      </c>
      <c r="V6628">
        <v>47</v>
      </c>
      <c r="W6628">
        <v>96</v>
      </c>
      <c r="X6628">
        <v>4922.49</v>
      </c>
      <c r="Y6628">
        <v>3679.58</v>
      </c>
      <c r="Z6628">
        <v>3507.71</v>
      </c>
      <c r="AA6628">
        <v>1376.9808</v>
      </c>
      <c r="AB6628">
        <v>18</v>
      </c>
      <c r="AC6628">
        <v>20</v>
      </c>
      <c r="AD6628">
        <v>6</v>
      </c>
      <c r="AE6628">
        <v>19</v>
      </c>
      <c r="AF6628">
        <v>5</v>
      </c>
      <c r="AG6628">
        <v>5</v>
      </c>
      <c r="AH6628">
        <v>2</v>
      </c>
      <c r="AI6628">
        <v>5</v>
      </c>
      <c r="AJ6628">
        <v>13</v>
      </c>
      <c r="AK6628">
        <v>15</v>
      </c>
      <c r="AL6628">
        <v>4</v>
      </c>
      <c r="AM6628">
        <v>14</v>
      </c>
    </row>
    <row r="6629" spans="1:39" x14ac:dyDescent="0.15">
      <c r="A6629" t="s">
        <v>216</v>
      </c>
      <c r="B6629">
        <v>70</v>
      </c>
      <c r="C6629">
        <v>1</v>
      </c>
      <c r="D6629">
        <v>2</v>
      </c>
      <c r="E6629" t="s">
        <v>32</v>
      </c>
      <c r="F6629" t="s">
        <v>28</v>
      </c>
      <c r="G6629">
        <v>4745</v>
      </c>
      <c r="H6629">
        <v>8159</v>
      </c>
      <c r="I6629">
        <v>23300</v>
      </c>
      <c r="J6629">
        <v>1399375.9</v>
      </c>
      <c r="K6629">
        <v>1046669.49</v>
      </c>
      <c r="L6629">
        <v>965652.96</v>
      </c>
      <c r="M6629">
        <v>360089.54960000003</v>
      </c>
      <c r="N6629">
        <v>794</v>
      </c>
      <c r="O6629">
        <v>1239</v>
      </c>
      <c r="P6629">
        <v>3742</v>
      </c>
      <c r="Q6629">
        <v>231671.81</v>
      </c>
      <c r="R6629">
        <v>171764.17</v>
      </c>
      <c r="S6629">
        <v>126745.57</v>
      </c>
      <c r="T6629">
        <v>62798.342799999999</v>
      </c>
      <c r="U6629">
        <v>3951</v>
      </c>
      <c r="V6629">
        <v>6920</v>
      </c>
      <c r="W6629">
        <v>19558</v>
      </c>
      <c r="X6629">
        <v>1167704.0900000001</v>
      </c>
      <c r="Y6629">
        <v>874905.32</v>
      </c>
      <c r="Z6629">
        <v>838907.39</v>
      </c>
      <c r="AA6629">
        <v>297291.20679999999</v>
      </c>
      <c r="AB6629">
        <v>4527</v>
      </c>
      <c r="AC6629">
        <v>3966</v>
      </c>
      <c r="AD6629">
        <v>1004</v>
      </c>
      <c r="AE6629">
        <v>4062</v>
      </c>
      <c r="AF6629">
        <v>753</v>
      </c>
      <c r="AG6629">
        <v>595</v>
      </c>
      <c r="AH6629">
        <v>169</v>
      </c>
      <c r="AI6629">
        <v>774</v>
      </c>
      <c r="AJ6629">
        <v>3774</v>
      </c>
      <c r="AK6629">
        <v>3371</v>
      </c>
      <c r="AL6629">
        <v>835</v>
      </c>
      <c r="AM6629">
        <v>3288</v>
      </c>
    </row>
    <row r="6630" spans="1:39" x14ac:dyDescent="0.15">
      <c r="A6630" t="s">
        <v>216</v>
      </c>
      <c r="B6630">
        <v>70</v>
      </c>
      <c r="C6630">
        <v>1</v>
      </c>
      <c r="D6630">
        <v>2</v>
      </c>
      <c r="E6630" t="s">
        <v>32</v>
      </c>
      <c r="F6630" t="s">
        <v>29</v>
      </c>
      <c r="G6630">
        <v>6172</v>
      </c>
      <c r="H6630">
        <v>13256</v>
      </c>
      <c r="I6630">
        <v>34269</v>
      </c>
      <c r="J6630">
        <v>2031448.28</v>
      </c>
      <c r="K6630">
        <v>1493481.06</v>
      </c>
      <c r="L6630">
        <v>1409530.62</v>
      </c>
      <c r="M6630">
        <v>527490.36029999994</v>
      </c>
      <c r="N6630">
        <v>823</v>
      </c>
      <c r="O6630">
        <v>1726</v>
      </c>
      <c r="P6630">
        <v>4386</v>
      </c>
      <c r="Q6630">
        <v>270555.37</v>
      </c>
      <c r="R6630">
        <v>198863.14</v>
      </c>
      <c r="S6630">
        <v>158154.95000000001</v>
      </c>
      <c r="T6630">
        <v>75129.826000000001</v>
      </c>
      <c r="U6630">
        <v>5349</v>
      </c>
      <c r="V6630">
        <v>11530</v>
      </c>
      <c r="W6630">
        <v>29883</v>
      </c>
      <c r="X6630">
        <v>1760892.91</v>
      </c>
      <c r="Y6630">
        <v>1294617.92</v>
      </c>
      <c r="Z6630">
        <v>1251375.67</v>
      </c>
      <c r="AA6630">
        <v>452360.5343</v>
      </c>
      <c r="AB6630">
        <v>5993</v>
      </c>
      <c r="AC6630">
        <v>5755</v>
      </c>
      <c r="AD6630">
        <v>2767</v>
      </c>
      <c r="AE6630">
        <v>5711</v>
      </c>
      <c r="AF6630">
        <v>800</v>
      </c>
      <c r="AG6630">
        <v>696</v>
      </c>
      <c r="AH6630">
        <v>347</v>
      </c>
      <c r="AI6630">
        <v>797</v>
      </c>
      <c r="AJ6630">
        <v>5193</v>
      </c>
      <c r="AK6630">
        <v>5059</v>
      </c>
      <c r="AL6630">
        <v>2420</v>
      </c>
      <c r="AM6630">
        <v>4914</v>
      </c>
    </row>
    <row r="6631" spans="1:39" x14ac:dyDescent="0.15">
      <c r="A6631" t="s">
        <v>216</v>
      </c>
      <c r="B6631">
        <v>70</v>
      </c>
      <c r="C6631">
        <v>2</v>
      </c>
      <c r="D6631">
        <v>0</v>
      </c>
      <c r="E6631" t="s">
        <v>28</v>
      </c>
      <c r="F6631" t="s">
        <v>28</v>
      </c>
      <c r="G6631">
        <v>5258</v>
      </c>
      <c r="H6631">
        <v>13348</v>
      </c>
      <c r="I6631">
        <v>29291</v>
      </c>
      <c r="J6631">
        <v>1614444.22</v>
      </c>
      <c r="K6631">
        <v>1233605.54</v>
      </c>
      <c r="L6631">
        <v>961449.38</v>
      </c>
      <c r="M6631">
        <v>473161.78200000001</v>
      </c>
      <c r="N6631">
        <v>5258</v>
      </c>
      <c r="O6631">
        <v>6414</v>
      </c>
      <c r="P6631">
        <v>16270</v>
      </c>
      <c r="Q6631">
        <v>877840.77</v>
      </c>
      <c r="R6631">
        <v>638460.67000000004</v>
      </c>
      <c r="S6631">
        <v>403043.64</v>
      </c>
      <c r="T6631">
        <v>274445.16629999998</v>
      </c>
      <c r="U6631">
        <v>5258</v>
      </c>
      <c r="V6631">
        <v>6934</v>
      </c>
      <c r="W6631">
        <v>13021</v>
      </c>
      <c r="X6631">
        <v>736603.45</v>
      </c>
      <c r="Y6631">
        <v>595144.87</v>
      </c>
      <c r="Z6631">
        <v>558405.74</v>
      </c>
      <c r="AA6631">
        <v>198716.61569999999</v>
      </c>
      <c r="AB6631">
        <v>5134</v>
      </c>
      <c r="AC6631">
        <v>5124</v>
      </c>
      <c r="AD6631">
        <v>2271</v>
      </c>
      <c r="AE6631">
        <v>4068</v>
      </c>
      <c r="AF6631">
        <v>5134</v>
      </c>
      <c r="AG6631">
        <v>5124</v>
      </c>
      <c r="AH6631">
        <v>2271</v>
      </c>
      <c r="AI6631">
        <v>4068</v>
      </c>
      <c r="AJ6631">
        <v>5134</v>
      </c>
      <c r="AK6631">
        <v>5124</v>
      </c>
      <c r="AL6631">
        <v>2271</v>
      </c>
      <c r="AM6631">
        <v>4068</v>
      </c>
    </row>
    <row r="6632" spans="1:39" x14ac:dyDescent="0.15">
      <c r="A6632" t="s">
        <v>216</v>
      </c>
      <c r="B6632">
        <v>70</v>
      </c>
      <c r="C6632">
        <v>2</v>
      </c>
      <c r="D6632">
        <v>0</v>
      </c>
      <c r="E6632" t="s">
        <v>28</v>
      </c>
      <c r="F6632" t="s">
        <v>29</v>
      </c>
      <c r="G6632">
        <v>6394</v>
      </c>
      <c r="H6632">
        <v>18373</v>
      </c>
      <c r="I6632">
        <v>40415</v>
      </c>
      <c r="J6632">
        <v>2172231.4700000002</v>
      </c>
      <c r="K6632">
        <v>1622353.38</v>
      </c>
      <c r="L6632">
        <v>1361787.65</v>
      </c>
      <c r="M6632">
        <v>637214.11369999999</v>
      </c>
      <c r="N6632">
        <v>6394</v>
      </c>
      <c r="O6632">
        <v>8713</v>
      </c>
      <c r="P6632">
        <v>21820</v>
      </c>
      <c r="Q6632">
        <v>1133978.29</v>
      </c>
      <c r="R6632">
        <v>804969.28</v>
      </c>
      <c r="S6632">
        <v>579353.81999999995</v>
      </c>
      <c r="T6632">
        <v>359872.01770000003</v>
      </c>
      <c r="U6632">
        <v>6394</v>
      </c>
      <c r="V6632">
        <v>9660</v>
      </c>
      <c r="W6632">
        <v>18595</v>
      </c>
      <c r="X6632">
        <v>1038253.18</v>
      </c>
      <c r="Y6632">
        <v>817384.1</v>
      </c>
      <c r="Z6632">
        <v>782433.83</v>
      </c>
      <c r="AA6632">
        <v>277342.09600000002</v>
      </c>
      <c r="AB6632">
        <v>6293</v>
      </c>
      <c r="AC6632">
        <v>6328</v>
      </c>
      <c r="AD6632">
        <v>4359</v>
      </c>
      <c r="AE6632">
        <v>5527</v>
      </c>
      <c r="AF6632">
        <v>6293</v>
      </c>
      <c r="AG6632">
        <v>6328</v>
      </c>
      <c r="AH6632">
        <v>4359</v>
      </c>
      <c r="AI6632">
        <v>5527</v>
      </c>
      <c r="AJ6632">
        <v>6293</v>
      </c>
      <c r="AK6632">
        <v>6328</v>
      </c>
      <c r="AL6632">
        <v>4359</v>
      </c>
      <c r="AM6632">
        <v>5527</v>
      </c>
    </row>
    <row r="6633" spans="1:39" x14ac:dyDescent="0.15">
      <c r="A6633" t="s">
        <v>216</v>
      </c>
      <c r="B6633">
        <v>70</v>
      </c>
      <c r="C6633">
        <v>2</v>
      </c>
      <c r="D6633">
        <v>0</v>
      </c>
      <c r="E6633" t="s">
        <v>30</v>
      </c>
      <c r="F6633" t="s">
        <v>28</v>
      </c>
      <c r="G6633">
        <v>7</v>
      </c>
      <c r="H6633">
        <v>17</v>
      </c>
      <c r="I6633">
        <v>41</v>
      </c>
      <c r="J6633">
        <v>2069.7399999999998</v>
      </c>
      <c r="K6633">
        <v>1541.3</v>
      </c>
      <c r="L6633">
        <v>1248.74</v>
      </c>
      <c r="M6633">
        <v>620.30489999999998</v>
      </c>
      <c r="N6633">
        <v>7</v>
      </c>
      <c r="O6633">
        <v>9</v>
      </c>
      <c r="P6633">
        <v>25</v>
      </c>
      <c r="Q6633">
        <v>1102.82</v>
      </c>
      <c r="R6633">
        <v>787.22</v>
      </c>
      <c r="S6633">
        <v>494.66</v>
      </c>
      <c r="T6633">
        <v>354.91770000000002</v>
      </c>
      <c r="U6633">
        <v>7</v>
      </c>
      <c r="V6633">
        <v>8</v>
      </c>
      <c r="W6633">
        <v>16</v>
      </c>
      <c r="X6633">
        <v>966.92</v>
      </c>
      <c r="Y6633">
        <v>754.08</v>
      </c>
      <c r="Z6633">
        <v>754.08</v>
      </c>
      <c r="AA6633">
        <v>265.38720000000001</v>
      </c>
      <c r="AB6633">
        <v>6</v>
      </c>
      <c r="AC6633">
        <v>7</v>
      </c>
      <c r="AD6633">
        <v>3</v>
      </c>
      <c r="AE6633">
        <v>4</v>
      </c>
      <c r="AF6633">
        <v>6</v>
      </c>
      <c r="AG6633">
        <v>7</v>
      </c>
      <c r="AH6633">
        <v>3</v>
      </c>
      <c r="AI6633">
        <v>4</v>
      </c>
      <c r="AJ6633">
        <v>6</v>
      </c>
      <c r="AK6633">
        <v>7</v>
      </c>
      <c r="AL6633">
        <v>3</v>
      </c>
      <c r="AM6633">
        <v>4</v>
      </c>
    </row>
    <row r="6634" spans="1:39" x14ac:dyDescent="0.15">
      <c r="A6634" t="s">
        <v>216</v>
      </c>
      <c r="B6634">
        <v>70</v>
      </c>
      <c r="C6634">
        <v>2</v>
      </c>
      <c r="D6634">
        <v>0</v>
      </c>
      <c r="E6634" t="s">
        <v>30</v>
      </c>
      <c r="F6634" t="s">
        <v>29</v>
      </c>
      <c r="G6634">
        <v>5</v>
      </c>
      <c r="H6634">
        <v>15</v>
      </c>
      <c r="I6634">
        <v>38</v>
      </c>
      <c r="J6634">
        <v>1655.74</v>
      </c>
      <c r="K6634">
        <v>1269.52</v>
      </c>
      <c r="L6634">
        <v>1110.76</v>
      </c>
      <c r="M6634">
        <v>498.53590000000003</v>
      </c>
      <c r="N6634">
        <v>5</v>
      </c>
      <c r="O6634">
        <v>6</v>
      </c>
      <c r="P6634">
        <v>13</v>
      </c>
      <c r="Q6634">
        <v>450.88</v>
      </c>
      <c r="R6634">
        <v>372.58</v>
      </c>
      <c r="S6634">
        <v>213.82</v>
      </c>
      <c r="T6634">
        <v>163.63589999999999</v>
      </c>
      <c r="U6634">
        <v>5</v>
      </c>
      <c r="V6634">
        <v>9</v>
      </c>
      <c r="W6634">
        <v>25</v>
      </c>
      <c r="X6634">
        <v>1204.8599999999999</v>
      </c>
      <c r="Y6634">
        <v>896.94</v>
      </c>
      <c r="Z6634">
        <v>896.94</v>
      </c>
      <c r="AA6634">
        <v>334.9</v>
      </c>
      <c r="AB6634">
        <v>5</v>
      </c>
      <c r="AC6634">
        <v>5</v>
      </c>
      <c r="AD6634">
        <v>4</v>
      </c>
      <c r="AE6634">
        <v>5</v>
      </c>
      <c r="AF6634">
        <v>5</v>
      </c>
      <c r="AG6634">
        <v>5</v>
      </c>
      <c r="AH6634">
        <v>4</v>
      </c>
      <c r="AI6634">
        <v>5</v>
      </c>
      <c r="AJ6634">
        <v>5</v>
      </c>
      <c r="AK6634">
        <v>5</v>
      </c>
      <c r="AL6634">
        <v>4</v>
      </c>
      <c r="AM6634">
        <v>5</v>
      </c>
    </row>
    <row r="6635" spans="1:39" x14ac:dyDescent="0.15">
      <c r="A6635" t="s">
        <v>216</v>
      </c>
      <c r="B6635">
        <v>70</v>
      </c>
      <c r="C6635">
        <v>2</v>
      </c>
      <c r="D6635">
        <v>0</v>
      </c>
      <c r="E6635" t="s">
        <v>29</v>
      </c>
      <c r="F6635" t="s">
        <v>28</v>
      </c>
      <c r="G6635">
        <v>50</v>
      </c>
      <c r="H6635">
        <v>143</v>
      </c>
      <c r="I6635">
        <v>366</v>
      </c>
      <c r="J6635">
        <v>17199.689999999999</v>
      </c>
      <c r="K6635">
        <v>11767.02</v>
      </c>
      <c r="L6635">
        <v>9650.44</v>
      </c>
      <c r="M6635">
        <v>5782.2209999999995</v>
      </c>
      <c r="N6635">
        <v>50</v>
      </c>
      <c r="O6635">
        <v>74</v>
      </c>
      <c r="P6635">
        <v>220</v>
      </c>
      <c r="Q6635">
        <v>9297.4599999999991</v>
      </c>
      <c r="R6635">
        <v>6134.92</v>
      </c>
      <c r="S6635">
        <v>4300.87</v>
      </c>
      <c r="T6635">
        <v>3531.5309000000002</v>
      </c>
      <c r="U6635">
        <v>50</v>
      </c>
      <c r="V6635">
        <v>69</v>
      </c>
      <c r="W6635">
        <v>146</v>
      </c>
      <c r="X6635">
        <v>7902.23</v>
      </c>
      <c r="Y6635">
        <v>5632.1</v>
      </c>
      <c r="Z6635">
        <v>5349.57</v>
      </c>
      <c r="AA6635">
        <v>2250.6900999999998</v>
      </c>
      <c r="AB6635">
        <v>50</v>
      </c>
      <c r="AC6635">
        <v>45</v>
      </c>
      <c r="AD6635">
        <v>25</v>
      </c>
      <c r="AE6635">
        <v>46</v>
      </c>
      <c r="AF6635">
        <v>50</v>
      </c>
      <c r="AG6635">
        <v>45</v>
      </c>
      <c r="AH6635">
        <v>25</v>
      </c>
      <c r="AI6635">
        <v>46</v>
      </c>
      <c r="AJ6635">
        <v>50</v>
      </c>
      <c r="AK6635">
        <v>45</v>
      </c>
      <c r="AL6635">
        <v>25</v>
      </c>
      <c r="AM6635">
        <v>46</v>
      </c>
    </row>
    <row r="6636" spans="1:39" x14ac:dyDescent="0.15">
      <c r="A6636" t="s">
        <v>216</v>
      </c>
      <c r="B6636">
        <v>70</v>
      </c>
      <c r="C6636">
        <v>2</v>
      </c>
      <c r="D6636">
        <v>0</v>
      </c>
      <c r="E6636" t="s">
        <v>29</v>
      </c>
      <c r="F6636" t="s">
        <v>29</v>
      </c>
      <c r="G6636">
        <v>87</v>
      </c>
      <c r="H6636">
        <v>295</v>
      </c>
      <c r="I6636">
        <v>658</v>
      </c>
      <c r="J6636">
        <v>33467.79</v>
      </c>
      <c r="K6636">
        <v>23848.080000000002</v>
      </c>
      <c r="L6636">
        <v>20109.07</v>
      </c>
      <c r="M6636">
        <v>10024.8148</v>
      </c>
      <c r="N6636">
        <v>87</v>
      </c>
      <c r="O6636">
        <v>129</v>
      </c>
      <c r="P6636">
        <v>337</v>
      </c>
      <c r="Q6636">
        <v>16374.82</v>
      </c>
      <c r="R6636">
        <v>11306.75</v>
      </c>
      <c r="S6636">
        <v>8466.7800000000007</v>
      </c>
      <c r="T6636">
        <v>5548.3945999999996</v>
      </c>
      <c r="U6636">
        <v>87</v>
      </c>
      <c r="V6636">
        <v>166</v>
      </c>
      <c r="W6636">
        <v>321</v>
      </c>
      <c r="X6636">
        <v>17092.97</v>
      </c>
      <c r="Y6636">
        <v>12541.33</v>
      </c>
      <c r="Z6636">
        <v>11642.29</v>
      </c>
      <c r="AA6636">
        <v>4476.4201999999996</v>
      </c>
      <c r="AB6636">
        <v>85</v>
      </c>
      <c r="AC6636">
        <v>86</v>
      </c>
      <c r="AD6636">
        <v>65</v>
      </c>
      <c r="AE6636">
        <v>77</v>
      </c>
      <c r="AF6636">
        <v>85</v>
      </c>
      <c r="AG6636">
        <v>86</v>
      </c>
      <c r="AH6636">
        <v>65</v>
      </c>
      <c r="AI6636">
        <v>77</v>
      </c>
      <c r="AJ6636">
        <v>85</v>
      </c>
      <c r="AK6636">
        <v>86</v>
      </c>
      <c r="AL6636">
        <v>65</v>
      </c>
      <c r="AM6636">
        <v>77</v>
      </c>
    </row>
    <row r="6637" spans="1:39" x14ac:dyDescent="0.15">
      <c r="A6637" t="s">
        <v>216</v>
      </c>
      <c r="B6637">
        <v>70</v>
      </c>
      <c r="C6637">
        <v>2</v>
      </c>
      <c r="D6637">
        <v>0</v>
      </c>
      <c r="E6637" t="s">
        <v>31</v>
      </c>
      <c r="F6637" t="s">
        <v>28</v>
      </c>
      <c r="G6637">
        <v>1</v>
      </c>
      <c r="H6637">
        <v>4</v>
      </c>
      <c r="I6637">
        <v>4</v>
      </c>
      <c r="J6637">
        <v>216.99</v>
      </c>
      <c r="K6637">
        <v>172.59</v>
      </c>
      <c r="L6637">
        <v>120.84</v>
      </c>
      <c r="M6637">
        <v>52.135399999999997</v>
      </c>
      <c r="N6637">
        <v>1</v>
      </c>
      <c r="O6637">
        <v>1</v>
      </c>
      <c r="P6637">
        <v>1</v>
      </c>
      <c r="Q6637">
        <v>29.99</v>
      </c>
      <c r="R6637">
        <v>29.99</v>
      </c>
      <c r="S6637">
        <v>29.99</v>
      </c>
      <c r="T6637">
        <v>15.8833</v>
      </c>
      <c r="U6637">
        <v>1</v>
      </c>
      <c r="V6637">
        <v>3</v>
      </c>
      <c r="W6637">
        <v>3</v>
      </c>
      <c r="X6637">
        <v>187</v>
      </c>
      <c r="Y6637">
        <v>142.6</v>
      </c>
      <c r="Z6637">
        <v>90.85</v>
      </c>
      <c r="AA6637">
        <v>36.252099999999999</v>
      </c>
      <c r="AB6637">
        <v>1</v>
      </c>
      <c r="AC6637">
        <v>1</v>
      </c>
      <c r="AD6637">
        <v>0</v>
      </c>
      <c r="AE6637">
        <v>1</v>
      </c>
      <c r="AF6637">
        <v>1</v>
      </c>
      <c r="AG6637">
        <v>1</v>
      </c>
      <c r="AH6637">
        <v>0</v>
      </c>
      <c r="AI6637">
        <v>1</v>
      </c>
      <c r="AJ6637">
        <v>1</v>
      </c>
      <c r="AK6637">
        <v>1</v>
      </c>
      <c r="AL6637">
        <v>0</v>
      </c>
      <c r="AM6637">
        <v>1</v>
      </c>
    </row>
    <row r="6638" spans="1:39" x14ac:dyDescent="0.15">
      <c r="A6638" t="s">
        <v>216</v>
      </c>
      <c r="B6638">
        <v>70</v>
      </c>
      <c r="C6638">
        <v>2</v>
      </c>
      <c r="D6638">
        <v>0</v>
      </c>
      <c r="E6638" t="s">
        <v>32</v>
      </c>
      <c r="F6638" t="s">
        <v>28</v>
      </c>
      <c r="G6638">
        <v>821</v>
      </c>
      <c r="H6638">
        <v>2323</v>
      </c>
      <c r="I6638">
        <v>5400</v>
      </c>
      <c r="J6638">
        <v>297593.06</v>
      </c>
      <c r="K6638">
        <v>214361.45</v>
      </c>
      <c r="L6638">
        <v>182065.67</v>
      </c>
      <c r="M6638">
        <v>85696.747199999998</v>
      </c>
      <c r="N6638">
        <v>821</v>
      </c>
      <c r="O6638">
        <v>1041</v>
      </c>
      <c r="P6638">
        <v>2497</v>
      </c>
      <c r="Q6638">
        <v>131344.12</v>
      </c>
      <c r="R6638">
        <v>92422.35</v>
      </c>
      <c r="S6638">
        <v>65141.23</v>
      </c>
      <c r="T6638">
        <v>42058.8024</v>
      </c>
      <c r="U6638">
        <v>821</v>
      </c>
      <c r="V6638">
        <v>1282</v>
      </c>
      <c r="W6638">
        <v>2903</v>
      </c>
      <c r="X6638">
        <v>166248.94</v>
      </c>
      <c r="Y6638">
        <v>121939.1</v>
      </c>
      <c r="Z6638">
        <v>116924.44</v>
      </c>
      <c r="AA6638">
        <v>43637.944799999997</v>
      </c>
      <c r="AB6638">
        <v>797</v>
      </c>
      <c r="AC6638">
        <v>775</v>
      </c>
      <c r="AD6638">
        <v>364</v>
      </c>
      <c r="AE6638">
        <v>714</v>
      </c>
      <c r="AF6638">
        <v>797</v>
      </c>
      <c r="AG6638">
        <v>775</v>
      </c>
      <c r="AH6638">
        <v>364</v>
      </c>
      <c r="AI6638">
        <v>714</v>
      </c>
      <c r="AJ6638">
        <v>797</v>
      </c>
      <c r="AK6638">
        <v>775</v>
      </c>
      <c r="AL6638">
        <v>364</v>
      </c>
      <c r="AM6638">
        <v>714</v>
      </c>
    </row>
    <row r="6639" spans="1:39" x14ac:dyDescent="0.15">
      <c r="A6639" t="s">
        <v>216</v>
      </c>
      <c r="B6639">
        <v>70</v>
      </c>
      <c r="C6639">
        <v>2</v>
      </c>
      <c r="D6639">
        <v>0</v>
      </c>
      <c r="E6639" t="s">
        <v>32</v>
      </c>
      <c r="F6639" t="s">
        <v>29</v>
      </c>
      <c r="G6639">
        <v>1510</v>
      </c>
      <c r="H6639">
        <v>4896</v>
      </c>
      <c r="I6639">
        <v>10910</v>
      </c>
      <c r="J6639">
        <v>598847.78</v>
      </c>
      <c r="K6639">
        <v>422846.97</v>
      </c>
      <c r="L6639">
        <v>368369.3</v>
      </c>
      <c r="M6639">
        <v>172058.54</v>
      </c>
      <c r="N6639">
        <v>1510</v>
      </c>
      <c r="O6639">
        <v>2110</v>
      </c>
      <c r="P6639">
        <v>4844</v>
      </c>
      <c r="Q6639">
        <v>254002.33</v>
      </c>
      <c r="R6639">
        <v>174870.57</v>
      </c>
      <c r="S6639">
        <v>129162.63</v>
      </c>
      <c r="T6639">
        <v>80409.004100000006</v>
      </c>
      <c r="U6639">
        <v>1510</v>
      </c>
      <c r="V6639">
        <v>2786</v>
      </c>
      <c r="W6639">
        <v>6066</v>
      </c>
      <c r="X6639">
        <v>344845.45</v>
      </c>
      <c r="Y6639">
        <v>247976.4</v>
      </c>
      <c r="Z6639">
        <v>239206.67</v>
      </c>
      <c r="AA6639">
        <v>91649.535900000003</v>
      </c>
      <c r="AB6639">
        <v>1491</v>
      </c>
      <c r="AC6639">
        <v>1469</v>
      </c>
      <c r="AD6639">
        <v>1088</v>
      </c>
      <c r="AE6639">
        <v>1410</v>
      </c>
      <c r="AF6639">
        <v>1491</v>
      </c>
      <c r="AG6639">
        <v>1469</v>
      </c>
      <c r="AH6639">
        <v>1088</v>
      </c>
      <c r="AI6639">
        <v>1410</v>
      </c>
      <c r="AJ6639">
        <v>1491</v>
      </c>
      <c r="AK6639">
        <v>1469</v>
      </c>
      <c r="AL6639">
        <v>1088</v>
      </c>
      <c r="AM6639">
        <v>1410</v>
      </c>
    </row>
    <row r="6640" spans="1:39" x14ac:dyDescent="0.15">
      <c r="A6640" t="s">
        <v>216</v>
      </c>
      <c r="B6640">
        <v>70</v>
      </c>
      <c r="C6640">
        <v>2</v>
      </c>
      <c r="D6640">
        <v>1</v>
      </c>
      <c r="E6640" t="s">
        <v>28</v>
      </c>
      <c r="F6640" t="s">
        <v>28</v>
      </c>
      <c r="G6640">
        <v>5581</v>
      </c>
      <c r="H6640">
        <v>15662</v>
      </c>
      <c r="I6640">
        <v>32710</v>
      </c>
      <c r="J6640">
        <v>1716538.28</v>
      </c>
      <c r="K6640">
        <v>1392847.72</v>
      </c>
      <c r="L6640">
        <v>1154227.8</v>
      </c>
      <c r="M6640">
        <v>516360.12890000001</v>
      </c>
      <c r="N6640">
        <v>5581</v>
      </c>
      <c r="O6640">
        <v>7510</v>
      </c>
      <c r="P6640">
        <v>17816</v>
      </c>
      <c r="Q6640">
        <v>907789.22</v>
      </c>
      <c r="R6640">
        <v>710734.76</v>
      </c>
      <c r="S6640">
        <v>505981.53</v>
      </c>
      <c r="T6640">
        <v>296383.505</v>
      </c>
      <c r="U6640">
        <v>5581</v>
      </c>
      <c r="V6640">
        <v>8152</v>
      </c>
      <c r="W6640">
        <v>14894</v>
      </c>
      <c r="X6640">
        <v>808749.06</v>
      </c>
      <c r="Y6640">
        <v>682112.96</v>
      </c>
      <c r="Z6640">
        <v>648246.27</v>
      </c>
      <c r="AA6640">
        <v>219976.62390000001</v>
      </c>
      <c r="AB6640">
        <v>5380</v>
      </c>
      <c r="AC6640">
        <v>5481</v>
      </c>
      <c r="AD6640">
        <v>2363</v>
      </c>
      <c r="AE6640">
        <v>5150</v>
      </c>
      <c r="AF6640">
        <v>5380</v>
      </c>
      <c r="AG6640">
        <v>5481</v>
      </c>
      <c r="AH6640">
        <v>2363</v>
      </c>
      <c r="AI6640">
        <v>5150</v>
      </c>
      <c r="AJ6640">
        <v>5380</v>
      </c>
      <c r="AK6640">
        <v>5481</v>
      </c>
      <c r="AL6640">
        <v>2363</v>
      </c>
      <c r="AM6640">
        <v>5150</v>
      </c>
    </row>
    <row r="6641" spans="1:39" x14ac:dyDescent="0.15">
      <c r="A6641" t="s">
        <v>216</v>
      </c>
      <c r="B6641">
        <v>70</v>
      </c>
      <c r="C6641">
        <v>2</v>
      </c>
      <c r="D6641">
        <v>1</v>
      </c>
      <c r="E6641" t="s">
        <v>28</v>
      </c>
      <c r="F6641" t="s">
        <v>29</v>
      </c>
      <c r="G6641">
        <v>18137</v>
      </c>
      <c r="H6641">
        <v>59468</v>
      </c>
      <c r="I6641">
        <v>120908</v>
      </c>
      <c r="J6641">
        <v>6134807.5599999996</v>
      </c>
      <c r="K6641">
        <v>4850891.12</v>
      </c>
      <c r="L6641">
        <v>4174293.69</v>
      </c>
      <c r="M6641">
        <v>1867405.4454000001</v>
      </c>
      <c r="N6641">
        <v>18137</v>
      </c>
      <c r="O6641">
        <v>28112</v>
      </c>
      <c r="P6641">
        <v>64807</v>
      </c>
      <c r="Q6641">
        <v>3179784.77</v>
      </c>
      <c r="R6641">
        <v>2411518.81</v>
      </c>
      <c r="S6641">
        <v>1826046.95</v>
      </c>
      <c r="T6641">
        <v>1058588.3626999999</v>
      </c>
      <c r="U6641">
        <v>18137</v>
      </c>
      <c r="V6641">
        <v>31356</v>
      </c>
      <c r="W6641">
        <v>56101</v>
      </c>
      <c r="X6641">
        <v>2955022.79</v>
      </c>
      <c r="Y6641">
        <v>2439372.31</v>
      </c>
      <c r="Z6641">
        <v>2348246.7400000002</v>
      </c>
      <c r="AA6641">
        <v>808817.08270000003</v>
      </c>
      <c r="AB6641">
        <v>17560</v>
      </c>
      <c r="AC6641">
        <v>17919</v>
      </c>
      <c r="AD6641">
        <v>11016</v>
      </c>
      <c r="AE6641">
        <v>17406</v>
      </c>
      <c r="AF6641">
        <v>17560</v>
      </c>
      <c r="AG6641">
        <v>17919</v>
      </c>
      <c r="AH6641">
        <v>11016</v>
      </c>
      <c r="AI6641">
        <v>17406</v>
      </c>
      <c r="AJ6641">
        <v>17560</v>
      </c>
      <c r="AK6641">
        <v>17919</v>
      </c>
      <c r="AL6641">
        <v>11016</v>
      </c>
      <c r="AM6641">
        <v>17406</v>
      </c>
    </row>
    <row r="6642" spans="1:39" x14ac:dyDescent="0.15">
      <c r="A6642" t="s">
        <v>216</v>
      </c>
      <c r="B6642">
        <v>70</v>
      </c>
      <c r="C6642">
        <v>2</v>
      </c>
      <c r="D6642">
        <v>1</v>
      </c>
      <c r="E6642" t="s">
        <v>30</v>
      </c>
      <c r="F6642" t="s">
        <v>28</v>
      </c>
      <c r="G6642">
        <v>540</v>
      </c>
      <c r="H6642">
        <v>1536</v>
      </c>
      <c r="I6642">
        <v>3215</v>
      </c>
      <c r="J6642">
        <v>164198.19</v>
      </c>
      <c r="K6642">
        <v>133483.13</v>
      </c>
      <c r="L6642">
        <v>108548.04</v>
      </c>
      <c r="M6642">
        <v>49444.537499999999</v>
      </c>
      <c r="N6642">
        <v>540</v>
      </c>
      <c r="O6642">
        <v>707</v>
      </c>
      <c r="P6642">
        <v>1717</v>
      </c>
      <c r="Q6642">
        <v>84820.78</v>
      </c>
      <c r="R6642">
        <v>66458.070000000007</v>
      </c>
      <c r="S6642">
        <v>44751.27</v>
      </c>
      <c r="T6642">
        <v>27699.209500000001</v>
      </c>
      <c r="U6642">
        <v>540</v>
      </c>
      <c r="V6642">
        <v>829</v>
      </c>
      <c r="W6642">
        <v>1498</v>
      </c>
      <c r="X6642">
        <v>79377.41</v>
      </c>
      <c r="Y6642">
        <v>67025.06</v>
      </c>
      <c r="Z6642">
        <v>63796.77</v>
      </c>
      <c r="AA6642">
        <v>21745.328000000001</v>
      </c>
      <c r="AB6642">
        <v>511</v>
      </c>
      <c r="AC6642">
        <v>532</v>
      </c>
      <c r="AD6642">
        <v>206</v>
      </c>
      <c r="AE6642">
        <v>529</v>
      </c>
      <c r="AF6642">
        <v>511</v>
      </c>
      <c r="AG6642">
        <v>532</v>
      </c>
      <c r="AH6642">
        <v>206</v>
      </c>
      <c r="AI6642">
        <v>529</v>
      </c>
      <c r="AJ6642">
        <v>511</v>
      </c>
      <c r="AK6642">
        <v>532</v>
      </c>
      <c r="AL6642">
        <v>206</v>
      </c>
      <c r="AM6642">
        <v>529</v>
      </c>
    </row>
    <row r="6643" spans="1:39" x14ac:dyDescent="0.15">
      <c r="A6643" t="s">
        <v>216</v>
      </c>
      <c r="B6643">
        <v>70</v>
      </c>
      <c r="C6643">
        <v>2</v>
      </c>
      <c r="D6643">
        <v>1</v>
      </c>
      <c r="E6643" t="s">
        <v>30</v>
      </c>
      <c r="F6643" t="s">
        <v>29</v>
      </c>
      <c r="G6643">
        <v>1901</v>
      </c>
      <c r="H6643">
        <v>6295</v>
      </c>
      <c r="I6643">
        <v>12645</v>
      </c>
      <c r="J6643">
        <v>647433.39</v>
      </c>
      <c r="K6643">
        <v>516239.54</v>
      </c>
      <c r="L6643">
        <v>438055.38</v>
      </c>
      <c r="M6643">
        <v>194996.4424</v>
      </c>
      <c r="N6643">
        <v>1901</v>
      </c>
      <c r="O6643">
        <v>2903</v>
      </c>
      <c r="P6643">
        <v>6667</v>
      </c>
      <c r="Q6643">
        <v>331788.90999999997</v>
      </c>
      <c r="R6643">
        <v>254315.63</v>
      </c>
      <c r="S6643">
        <v>187583.67</v>
      </c>
      <c r="T6643">
        <v>109278.2349</v>
      </c>
      <c r="U6643">
        <v>1901</v>
      </c>
      <c r="V6643">
        <v>3392</v>
      </c>
      <c r="W6643">
        <v>5978</v>
      </c>
      <c r="X6643">
        <v>315644.48</v>
      </c>
      <c r="Y6643">
        <v>261923.91</v>
      </c>
      <c r="Z6643">
        <v>250471.71</v>
      </c>
      <c r="AA6643">
        <v>85718.207500000004</v>
      </c>
      <c r="AB6643">
        <v>1799</v>
      </c>
      <c r="AC6643">
        <v>1885</v>
      </c>
      <c r="AD6643">
        <v>1008</v>
      </c>
      <c r="AE6643">
        <v>1867</v>
      </c>
      <c r="AF6643">
        <v>1799</v>
      </c>
      <c r="AG6643">
        <v>1885</v>
      </c>
      <c r="AH6643">
        <v>1008</v>
      </c>
      <c r="AI6643">
        <v>1867</v>
      </c>
      <c r="AJ6643">
        <v>1799</v>
      </c>
      <c r="AK6643">
        <v>1885</v>
      </c>
      <c r="AL6643">
        <v>1008</v>
      </c>
      <c r="AM6643">
        <v>1867</v>
      </c>
    </row>
    <row r="6644" spans="1:39" x14ac:dyDescent="0.15">
      <c r="A6644" t="s">
        <v>216</v>
      </c>
      <c r="B6644">
        <v>70</v>
      </c>
      <c r="C6644">
        <v>2</v>
      </c>
      <c r="D6644">
        <v>1</v>
      </c>
      <c r="E6644" t="s">
        <v>29</v>
      </c>
      <c r="F6644" t="s">
        <v>28</v>
      </c>
      <c r="G6644">
        <v>4024</v>
      </c>
      <c r="H6644">
        <v>12061</v>
      </c>
      <c r="I6644">
        <v>25782</v>
      </c>
      <c r="J6644">
        <v>1353187.89</v>
      </c>
      <c r="K6644">
        <v>1041001.21</v>
      </c>
      <c r="L6644">
        <v>862558.08</v>
      </c>
      <c r="M6644">
        <v>406085.90600000002</v>
      </c>
      <c r="N6644">
        <v>4024</v>
      </c>
      <c r="O6644">
        <v>5527</v>
      </c>
      <c r="P6644">
        <v>13149</v>
      </c>
      <c r="Q6644">
        <v>673920.49</v>
      </c>
      <c r="R6644">
        <v>504150.46</v>
      </c>
      <c r="S6644">
        <v>352501.23</v>
      </c>
      <c r="T6644">
        <v>221163.87109999999</v>
      </c>
      <c r="U6644">
        <v>4024</v>
      </c>
      <c r="V6644">
        <v>6534</v>
      </c>
      <c r="W6644">
        <v>12633</v>
      </c>
      <c r="X6644">
        <v>679267.4</v>
      </c>
      <c r="Y6644">
        <v>536850.75</v>
      </c>
      <c r="Z6644">
        <v>510056.85</v>
      </c>
      <c r="AA6644">
        <v>184922.0349</v>
      </c>
      <c r="AB6644">
        <v>3845</v>
      </c>
      <c r="AC6644">
        <v>3911</v>
      </c>
      <c r="AD6644">
        <v>1739</v>
      </c>
      <c r="AE6644">
        <v>3908</v>
      </c>
      <c r="AF6644">
        <v>3845</v>
      </c>
      <c r="AG6644">
        <v>3911</v>
      </c>
      <c r="AH6644">
        <v>1739</v>
      </c>
      <c r="AI6644">
        <v>3908</v>
      </c>
      <c r="AJ6644">
        <v>3845</v>
      </c>
      <c r="AK6644">
        <v>3911</v>
      </c>
      <c r="AL6644">
        <v>1739</v>
      </c>
      <c r="AM6644">
        <v>3908</v>
      </c>
    </row>
    <row r="6645" spans="1:39" x14ac:dyDescent="0.15">
      <c r="A6645" t="s">
        <v>216</v>
      </c>
      <c r="B6645">
        <v>70</v>
      </c>
      <c r="C6645">
        <v>2</v>
      </c>
      <c r="D6645">
        <v>1</v>
      </c>
      <c r="E6645" t="s">
        <v>29</v>
      </c>
      <c r="F6645" t="s">
        <v>29</v>
      </c>
      <c r="G6645">
        <v>20141</v>
      </c>
      <c r="H6645">
        <v>70345</v>
      </c>
      <c r="I6645">
        <v>146617</v>
      </c>
      <c r="J6645">
        <v>7413560.9500000002</v>
      </c>
      <c r="K6645">
        <v>5563215.2000000002</v>
      </c>
      <c r="L6645">
        <v>4804898.42</v>
      </c>
      <c r="M6645">
        <v>2256835.9029999999</v>
      </c>
      <c r="N6645">
        <v>20141</v>
      </c>
      <c r="O6645">
        <v>31879</v>
      </c>
      <c r="P6645">
        <v>73959</v>
      </c>
      <c r="Q6645">
        <v>3602010.97</v>
      </c>
      <c r="R6645">
        <v>2612302.5699999998</v>
      </c>
      <c r="S6645">
        <v>1969808.97</v>
      </c>
      <c r="T6645">
        <v>1206158.9641</v>
      </c>
      <c r="U6645">
        <v>20141</v>
      </c>
      <c r="V6645">
        <v>38466</v>
      </c>
      <c r="W6645">
        <v>72658</v>
      </c>
      <c r="X6645">
        <v>3811549.98</v>
      </c>
      <c r="Y6645">
        <v>2950912.63</v>
      </c>
      <c r="Z6645">
        <v>2835089.45</v>
      </c>
      <c r="AA6645">
        <v>1050676.9389</v>
      </c>
      <c r="AB6645">
        <v>19379</v>
      </c>
      <c r="AC6645">
        <v>19449</v>
      </c>
      <c r="AD6645">
        <v>12270</v>
      </c>
      <c r="AE6645">
        <v>19676</v>
      </c>
      <c r="AF6645">
        <v>19379</v>
      </c>
      <c r="AG6645">
        <v>19449</v>
      </c>
      <c r="AH6645">
        <v>12270</v>
      </c>
      <c r="AI6645">
        <v>19676</v>
      </c>
      <c r="AJ6645">
        <v>19379</v>
      </c>
      <c r="AK6645">
        <v>19449</v>
      </c>
      <c r="AL6645">
        <v>12270</v>
      </c>
      <c r="AM6645">
        <v>19676</v>
      </c>
    </row>
    <row r="6646" spans="1:39" x14ac:dyDescent="0.15">
      <c r="A6646" t="s">
        <v>216</v>
      </c>
      <c r="B6646">
        <v>70</v>
      </c>
      <c r="C6646">
        <v>2</v>
      </c>
      <c r="D6646">
        <v>1</v>
      </c>
      <c r="E6646" t="s">
        <v>31</v>
      </c>
      <c r="F6646" t="s">
        <v>28</v>
      </c>
      <c r="G6646">
        <v>17</v>
      </c>
      <c r="H6646">
        <v>52</v>
      </c>
      <c r="I6646">
        <v>117</v>
      </c>
      <c r="J6646">
        <v>6011.3</v>
      </c>
      <c r="K6646">
        <v>4851.3999999999996</v>
      </c>
      <c r="L6646">
        <v>3809.33</v>
      </c>
      <c r="M6646">
        <v>1925.0050000000001</v>
      </c>
      <c r="N6646">
        <v>17</v>
      </c>
      <c r="O6646">
        <v>24</v>
      </c>
      <c r="P6646">
        <v>71</v>
      </c>
      <c r="Q6646">
        <v>3698.52</v>
      </c>
      <c r="R6646">
        <v>2919.79</v>
      </c>
      <c r="S6646">
        <v>1955.19</v>
      </c>
      <c r="T6646">
        <v>1272.5250000000001</v>
      </c>
      <c r="U6646">
        <v>17</v>
      </c>
      <c r="V6646">
        <v>28</v>
      </c>
      <c r="W6646">
        <v>46</v>
      </c>
      <c r="X6646">
        <v>2312.7800000000002</v>
      </c>
      <c r="Y6646">
        <v>1931.61</v>
      </c>
      <c r="Z6646">
        <v>1854.14</v>
      </c>
      <c r="AA6646">
        <v>652.48</v>
      </c>
      <c r="AB6646">
        <v>17</v>
      </c>
      <c r="AC6646">
        <v>17</v>
      </c>
      <c r="AD6646">
        <v>4</v>
      </c>
      <c r="AE6646">
        <v>17</v>
      </c>
      <c r="AF6646">
        <v>17</v>
      </c>
      <c r="AG6646">
        <v>17</v>
      </c>
      <c r="AH6646">
        <v>4</v>
      </c>
      <c r="AI6646">
        <v>17</v>
      </c>
      <c r="AJ6646">
        <v>17</v>
      </c>
      <c r="AK6646">
        <v>17</v>
      </c>
      <c r="AL6646">
        <v>4</v>
      </c>
      <c r="AM6646">
        <v>17</v>
      </c>
    </row>
    <row r="6647" spans="1:39" x14ac:dyDescent="0.15">
      <c r="A6647" t="s">
        <v>216</v>
      </c>
      <c r="B6647">
        <v>70</v>
      </c>
      <c r="C6647">
        <v>2</v>
      </c>
      <c r="D6647">
        <v>1</v>
      </c>
      <c r="E6647" t="s">
        <v>31</v>
      </c>
      <c r="F6647" t="s">
        <v>29</v>
      </c>
      <c r="G6647">
        <v>67</v>
      </c>
      <c r="H6647">
        <v>262</v>
      </c>
      <c r="I6647">
        <v>446</v>
      </c>
      <c r="J6647">
        <v>23250.85</v>
      </c>
      <c r="K6647">
        <v>18199.68</v>
      </c>
      <c r="L6647">
        <v>15359.77</v>
      </c>
      <c r="M6647">
        <v>6908.7667000000001</v>
      </c>
      <c r="N6647">
        <v>67</v>
      </c>
      <c r="O6647">
        <v>111</v>
      </c>
      <c r="P6647">
        <v>211</v>
      </c>
      <c r="Q6647">
        <v>10530.67</v>
      </c>
      <c r="R6647">
        <v>8014.57</v>
      </c>
      <c r="S6647">
        <v>6357.06</v>
      </c>
      <c r="T6647">
        <v>3455.6266999999998</v>
      </c>
      <c r="U6647">
        <v>67</v>
      </c>
      <c r="V6647">
        <v>151</v>
      </c>
      <c r="W6647">
        <v>235</v>
      </c>
      <c r="X6647">
        <v>12720.18</v>
      </c>
      <c r="Y6647">
        <v>10185.11</v>
      </c>
      <c r="Z6647">
        <v>9002.7099999999991</v>
      </c>
      <c r="AA6647">
        <v>3453.14</v>
      </c>
      <c r="AB6647">
        <v>61</v>
      </c>
      <c r="AC6647">
        <v>67</v>
      </c>
      <c r="AD6647">
        <v>34</v>
      </c>
      <c r="AE6647">
        <v>65</v>
      </c>
      <c r="AF6647">
        <v>61</v>
      </c>
      <c r="AG6647">
        <v>67</v>
      </c>
      <c r="AH6647">
        <v>34</v>
      </c>
      <c r="AI6647">
        <v>65</v>
      </c>
      <c r="AJ6647">
        <v>61</v>
      </c>
      <c r="AK6647">
        <v>67</v>
      </c>
      <c r="AL6647">
        <v>34</v>
      </c>
      <c r="AM6647">
        <v>65</v>
      </c>
    </row>
    <row r="6648" spans="1:39" x14ac:dyDescent="0.15">
      <c r="A6648" t="s">
        <v>216</v>
      </c>
      <c r="B6648">
        <v>70</v>
      </c>
      <c r="C6648">
        <v>2</v>
      </c>
      <c r="D6648">
        <v>1</v>
      </c>
      <c r="E6648" t="s">
        <v>32</v>
      </c>
      <c r="F6648" t="s">
        <v>28</v>
      </c>
      <c r="G6648">
        <v>415</v>
      </c>
      <c r="H6648">
        <v>1277</v>
      </c>
      <c r="I6648">
        <v>2688</v>
      </c>
      <c r="J6648">
        <v>145662.26999999999</v>
      </c>
      <c r="K6648">
        <v>111182.34</v>
      </c>
      <c r="L6648">
        <v>95040.56</v>
      </c>
      <c r="M6648">
        <v>42699.049899999998</v>
      </c>
      <c r="N6648">
        <v>415</v>
      </c>
      <c r="O6648">
        <v>579</v>
      </c>
      <c r="P6648">
        <v>1201</v>
      </c>
      <c r="Q6648">
        <v>62595.21</v>
      </c>
      <c r="R6648">
        <v>47787.42</v>
      </c>
      <c r="S6648">
        <v>34408.11</v>
      </c>
      <c r="T6648">
        <v>20506.9725</v>
      </c>
      <c r="U6648">
        <v>415</v>
      </c>
      <c r="V6648">
        <v>698</v>
      </c>
      <c r="W6648">
        <v>1487</v>
      </c>
      <c r="X6648">
        <v>83067.06</v>
      </c>
      <c r="Y6648">
        <v>63394.92</v>
      </c>
      <c r="Z6648">
        <v>60632.45</v>
      </c>
      <c r="AA6648">
        <v>22192.077399999998</v>
      </c>
      <c r="AB6648">
        <v>398</v>
      </c>
      <c r="AC6648">
        <v>401</v>
      </c>
      <c r="AD6648">
        <v>164</v>
      </c>
      <c r="AE6648">
        <v>390</v>
      </c>
      <c r="AF6648">
        <v>398</v>
      </c>
      <c r="AG6648">
        <v>401</v>
      </c>
      <c r="AH6648">
        <v>164</v>
      </c>
      <c r="AI6648">
        <v>390</v>
      </c>
      <c r="AJ6648">
        <v>398</v>
      </c>
      <c r="AK6648">
        <v>401</v>
      </c>
      <c r="AL6648">
        <v>164</v>
      </c>
      <c r="AM6648">
        <v>390</v>
      </c>
    </row>
    <row r="6649" spans="1:39" x14ac:dyDescent="0.15">
      <c r="A6649" t="s">
        <v>216</v>
      </c>
      <c r="B6649">
        <v>70</v>
      </c>
      <c r="C6649">
        <v>2</v>
      </c>
      <c r="D6649">
        <v>1</v>
      </c>
      <c r="E6649" t="s">
        <v>32</v>
      </c>
      <c r="F6649" t="s">
        <v>29</v>
      </c>
      <c r="G6649">
        <v>1530</v>
      </c>
      <c r="H6649">
        <v>5518</v>
      </c>
      <c r="I6649">
        <v>11323</v>
      </c>
      <c r="J6649">
        <v>593291.69999999995</v>
      </c>
      <c r="K6649">
        <v>443170.83</v>
      </c>
      <c r="L6649">
        <v>389833.72</v>
      </c>
      <c r="M6649">
        <v>174730.36129999999</v>
      </c>
      <c r="N6649">
        <v>1530</v>
      </c>
      <c r="O6649">
        <v>2365</v>
      </c>
      <c r="P6649">
        <v>4967</v>
      </c>
      <c r="Q6649">
        <v>245791.97</v>
      </c>
      <c r="R6649">
        <v>182159.48</v>
      </c>
      <c r="S6649">
        <v>138735.81</v>
      </c>
      <c r="T6649">
        <v>80796.964999999997</v>
      </c>
      <c r="U6649">
        <v>1530</v>
      </c>
      <c r="V6649">
        <v>3153</v>
      </c>
      <c r="W6649">
        <v>6356</v>
      </c>
      <c r="X6649">
        <v>347499.73</v>
      </c>
      <c r="Y6649">
        <v>261011.35</v>
      </c>
      <c r="Z6649">
        <v>251097.91</v>
      </c>
      <c r="AA6649">
        <v>93933.396299999993</v>
      </c>
      <c r="AB6649">
        <v>1497</v>
      </c>
      <c r="AC6649">
        <v>1498</v>
      </c>
      <c r="AD6649">
        <v>986</v>
      </c>
      <c r="AE6649">
        <v>1481</v>
      </c>
      <c r="AF6649">
        <v>1497</v>
      </c>
      <c r="AG6649">
        <v>1498</v>
      </c>
      <c r="AH6649">
        <v>986</v>
      </c>
      <c r="AI6649">
        <v>1481</v>
      </c>
      <c r="AJ6649">
        <v>1497</v>
      </c>
      <c r="AK6649">
        <v>1498</v>
      </c>
      <c r="AL6649">
        <v>986</v>
      </c>
      <c r="AM6649">
        <v>1481</v>
      </c>
    </row>
    <row r="6650" spans="1:39" x14ac:dyDescent="0.15">
      <c r="A6650" t="s">
        <v>216</v>
      </c>
      <c r="B6650">
        <v>70</v>
      </c>
      <c r="C6650">
        <v>2</v>
      </c>
      <c r="D6650">
        <v>2</v>
      </c>
      <c r="E6650" t="s">
        <v>28</v>
      </c>
      <c r="F6650" t="s">
        <v>28</v>
      </c>
      <c r="G6650">
        <v>6617</v>
      </c>
      <c r="H6650">
        <v>17098</v>
      </c>
      <c r="I6650">
        <v>36055</v>
      </c>
      <c r="J6650">
        <v>1983912.08</v>
      </c>
      <c r="K6650">
        <v>1563849.2</v>
      </c>
      <c r="L6650">
        <v>1244642.03</v>
      </c>
      <c r="M6650">
        <v>575416.15740000003</v>
      </c>
      <c r="N6650">
        <v>6617</v>
      </c>
      <c r="O6650">
        <v>8185</v>
      </c>
      <c r="P6650">
        <v>19606</v>
      </c>
      <c r="Q6650">
        <v>1068331.1000000001</v>
      </c>
      <c r="R6650">
        <v>808242.45</v>
      </c>
      <c r="S6650">
        <v>527761.31000000006</v>
      </c>
      <c r="T6650">
        <v>330115.70980000001</v>
      </c>
      <c r="U6650">
        <v>6617</v>
      </c>
      <c r="V6650">
        <v>8913</v>
      </c>
      <c r="W6650">
        <v>16449</v>
      </c>
      <c r="X6650">
        <v>915580.98</v>
      </c>
      <c r="Y6650">
        <v>755606.75</v>
      </c>
      <c r="Z6650">
        <v>716880.72</v>
      </c>
      <c r="AA6650">
        <v>245300.44760000001</v>
      </c>
      <c r="AB6650">
        <v>6271</v>
      </c>
      <c r="AC6650">
        <v>6447</v>
      </c>
      <c r="AD6650">
        <v>2331</v>
      </c>
      <c r="AE6650">
        <v>6099</v>
      </c>
      <c r="AF6650">
        <v>6271</v>
      </c>
      <c r="AG6650">
        <v>6447</v>
      </c>
      <c r="AH6650">
        <v>2331</v>
      </c>
      <c r="AI6650">
        <v>6099</v>
      </c>
      <c r="AJ6650">
        <v>6271</v>
      </c>
      <c r="AK6650">
        <v>6447</v>
      </c>
      <c r="AL6650">
        <v>2331</v>
      </c>
      <c r="AM6650">
        <v>6099</v>
      </c>
    </row>
    <row r="6651" spans="1:39" x14ac:dyDescent="0.15">
      <c r="A6651" t="s">
        <v>216</v>
      </c>
      <c r="B6651">
        <v>70</v>
      </c>
      <c r="C6651">
        <v>2</v>
      </c>
      <c r="D6651">
        <v>2</v>
      </c>
      <c r="E6651" t="s">
        <v>28</v>
      </c>
      <c r="F6651" t="s">
        <v>29</v>
      </c>
      <c r="G6651">
        <v>11554</v>
      </c>
      <c r="H6651">
        <v>33141</v>
      </c>
      <c r="I6651">
        <v>69628</v>
      </c>
      <c r="J6651">
        <v>3761831.29</v>
      </c>
      <c r="K6651">
        <v>2912614.96</v>
      </c>
      <c r="L6651">
        <v>2419363.88</v>
      </c>
      <c r="M6651">
        <v>1087993.3629000001</v>
      </c>
      <c r="N6651">
        <v>11554</v>
      </c>
      <c r="O6651">
        <v>15633</v>
      </c>
      <c r="P6651">
        <v>36946</v>
      </c>
      <c r="Q6651">
        <v>1957379.95</v>
      </c>
      <c r="R6651">
        <v>1453061.5</v>
      </c>
      <c r="S6651">
        <v>1021784.52</v>
      </c>
      <c r="T6651">
        <v>608473.61499999999</v>
      </c>
      <c r="U6651">
        <v>11554</v>
      </c>
      <c r="V6651">
        <v>17508</v>
      </c>
      <c r="W6651">
        <v>32682</v>
      </c>
      <c r="X6651">
        <v>1804451.34</v>
      </c>
      <c r="Y6651">
        <v>1459553.46</v>
      </c>
      <c r="Z6651">
        <v>1397579.36</v>
      </c>
      <c r="AA6651">
        <v>479519.74790000002</v>
      </c>
      <c r="AB6651">
        <v>11148</v>
      </c>
      <c r="AC6651">
        <v>11410</v>
      </c>
      <c r="AD6651">
        <v>6391</v>
      </c>
      <c r="AE6651">
        <v>10971</v>
      </c>
      <c r="AF6651">
        <v>11148</v>
      </c>
      <c r="AG6651">
        <v>11410</v>
      </c>
      <c r="AH6651">
        <v>6391</v>
      </c>
      <c r="AI6651">
        <v>10971</v>
      </c>
      <c r="AJ6651">
        <v>11148</v>
      </c>
      <c r="AK6651">
        <v>11410</v>
      </c>
      <c r="AL6651">
        <v>6391</v>
      </c>
      <c r="AM6651">
        <v>10971</v>
      </c>
    </row>
    <row r="6652" spans="1:39" x14ac:dyDescent="0.15">
      <c r="A6652" t="s">
        <v>216</v>
      </c>
      <c r="B6652">
        <v>70</v>
      </c>
      <c r="C6652">
        <v>2</v>
      </c>
      <c r="D6652">
        <v>2</v>
      </c>
      <c r="E6652" t="s">
        <v>30</v>
      </c>
      <c r="F6652" t="s">
        <v>28</v>
      </c>
      <c r="G6652">
        <v>760</v>
      </c>
      <c r="H6652">
        <v>1949</v>
      </c>
      <c r="I6652">
        <v>4185</v>
      </c>
      <c r="J6652">
        <v>227813.72</v>
      </c>
      <c r="K6652">
        <v>178670.8</v>
      </c>
      <c r="L6652">
        <v>140371.53</v>
      </c>
      <c r="M6652">
        <v>66738.633300000001</v>
      </c>
      <c r="N6652">
        <v>760</v>
      </c>
      <c r="O6652">
        <v>929</v>
      </c>
      <c r="P6652">
        <v>2246</v>
      </c>
      <c r="Q6652">
        <v>121923.86</v>
      </c>
      <c r="R6652">
        <v>91634.46</v>
      </c>
      <c r="S6652">
        <v>58064.13</v>
      </c>
      <c r="T6652">
        <v>37841.537600000003</v>
      </c>
      <c r="U6652">
        <v>760</v>
      </c>
      <c r="V6652">
        <v>1020</v>
      </c>
      <c r="W6652">
        <v>1939</v>
      </c>
      <c r="X6652">
        <v>105889.86</v>
      </c>
      <c r="Y6652">
        <v>87036.34</v>
      </c>
      <c r="Z6652">
        <v>82307.399999999994</v>
      </c>
      <c r="AA6652">
        <v>28897.095700000002</v>
      </c>
      <c r="AB6652">
        <v>692</v>
      </c>
      <c r="AC6652">
        <v>746</v>
      </c>
      <c r="AD6652">
        <v>245</v>
      </c>
      <c r="AE6652">
        <v>733</v>
      </c>
      <c r="AF6652">
        <v>692</v>
      </c>
      <c r="AG6652">
        <v>746</v>
      </c>
      <c r="AH6652">
        <v>245</v>
      </c>
      <c r="AI6652">
        <v>733</v>
      </c>
      <c r="AJ6652">
        <v>692</v>
      </c>
      <c r="AK6652">
        <v>746</v>
      </c>
      <c r="AL6652">
        <v>245</v>
      </c>
      <c r="AM6652">
        <v>733</v>
      </c>
    </row>
    <row r="6653" spans="1:39" x14ac:dyDescent="0.15">
      <c r="A6653" t="s">
        <v>216</v>
      </c>
      <c r="B6653">
        <v>70</v>
      </c>
      <c r="C6653">
        <v>2</v>
      </c>
      <c r="D6653">
        <v>2</v>
      </c>
      <c r="E6653" t="s">
        <v>30</v>
      </c>
      <c r="F6653" t="s">
        <v>29</v>
      </c>
      <c r="G6653">
        <v>1178</v>
      </c>
      <c r="H6653">
        <v>3344</v>
      </c>
      <c r="I6653">
        <v>7114</v>
      </c>
      <c r="J6653">
        <v>387698.93</v>
      </c>
      <c r="K6653">
        <v>298724.03000000003</v>
      </c>
      <c r="L6653">
        <v>245846.17</v>
      </c>
      <c r="M6653">
        <v>112606.03200000001</v>
      </c>
      <c r="N6653">
        <v>1178</v>
      </c>
      <c r="O6653">
        <v>1583</v>
      </c>
      <c r="P6653">
        <v>3757</v>
      </c>
      <c r="Q6653">
        <v>203180.48</v>
      </c>
      <c r="R6653">
        <v>150782.1</v>
      </c>
      <c r="S6653">
        <v>105640.72</v>
      </c>
      <c r="T6653">
        <v>63043.1302</v>
      </c>
      <c r="U6653">
        <v>1178</v>
      </c>
      <c r="V6653">
        <v>1761</v>
      </c>
      <c r="W6653">
        <v>3357</v>
      </c>
      <c r="X6653">
        <v>184518.45</v>
      </c>
      <c r="Y6653">
        <v>147941.93</v>
      </c>
      <c r="Z6653">
        <v>140205.45000000001</v>
      </c>
      <c r="AA6653">
        <v>49562.9018</v>
      </c>
      <c r="AB6653">
        <v>1108</v>
      </c>
      <c r="AC6653">
        <v>1163</v>
      </c>
      <c r="AD6653">
        <v>589</v>
      </c>
      <c r="AE6653">
        <v>1142</v>
      </c>
      <c r="AF6653">
        <v>1108</v>
      </c>
      <c r="AG6653">
        <v>1163</v>
      </c>
      <c r="AH6653">
        <v>589</v>
      </c>
      <c r="AI6653">
        <v>1142</v>
      </c>
      <c r="AJ6653">
        <v>1108</v>
      </c>
      <c r="AK6653">
        <v>1163</v>
      </c>
      <c r="AL6653">
        <v>589</v>
      </c>
      <c r="AM6653">
        <v>1142</v>
      </c>
    </row>
    <row r="6654" spans="1:39" x14ac:dyDescent="0.15">
      <c r="A6654" t="s">
        <v>216</v>
      </c>
      <c r="B6654">
        <v>70</v>
      </c>
      <c r="C6654">
        <v>2</v>
      </c>
      <c r="D6654">
        <v>2</v>
      </c>
      <c r="E6654" t="s">
        <v>29</v>
      </c>
      <c r="F6654" t="s">
        <v>28</v>
      </c>
      <c r="G6654">
        <v>2883</v>
      </c>
      <c r="H6654">
        <v>7602</v>
      </c>
      <c r="I6654">
        <v>17052</v>
      </c>
      <c r="J6654">
        <v>928898.03</v>
      </c>
      <c r="K6654">
        <v>700406.86</v>
      </c>
      <c r="L6654">
        <v>563964.13</v>
      </c>
      <c r="M6654">
        <v>267499.28820000001</v>
      </c>
      <c r="N6654">
        <v>2883</v>
      </c>
      <c r="O6654">
        <v>3510</v>
      </c>
      <c r="P6654">
        <v>8746</v>
      </c>
      <c r="Q6654">
        <v>468338.27</v>
      </c>
      <c r="R6654">
        <v>345452.66</v>
      </c>
      <c r="S6654">
        <v>225335.98</v>
      </c>
      <c r="T6654">
        <v>144377.42660000001</v>
      </c>
      <c r="U6654">
        <v>2883</v>
      </c>
      <c r="V6654">
        <v>4092</v>
      </c>
      <c r="W6654">
        <v>8306</v>
      </c>
      <c r="X6654">
        <v>460559.76</v>
      </c>
      <c r="Y6654">
        <v>354954.2</v>
      </c>
      <c r="Z6654">
        <v>338628.15</v>
      </c>
      <c r="AA6654">
        <v>123121.8616</v>
      </c>
      <c r="AB6654">
        <v>2738</v>
      </c>
      <c r="AC6654">
        <v>2778</v>
      </c>
      <c r="AD6654">
        <v>974</v>
      </c>
      <c r="AE6654">
        <v>2813</v>
      </c>
      <c r="AF6654">
        <v>2738</v>
      </c>
      <c r="AG6654">
        <v>2778</v>
      </c>
      <c r="AH6654">
        <v>974</v>
      </c>
      <c r="AI6654">
        <v>2813</v>
      </c>
      <c r="AJ6654">
        <v>2738</v>
      </c>
      <c r="AK6654">
        <v>2778</v>
      </c>
      <c r="AL6654">
        <v>974</v>
      </c>
      <c r="AM6654">
        <v>2813</v>
      </c>
    </row>
    <row r="6655" spans="1:39" x14ac:dyDescent="0.15">
      <c r="A6655" t="s">
        <v>216</v>
      </c>
      <c r="B6655">
        <v>70</v>
      </c>
      <c r="C6655">
        <v>2</v>
      </c>
      <c r="D6655">
        <v>2</v>
      </c>
      <c r="E6655" t="s">
        <v>29</v>
      </c>
      <c r="F6655" t="s">
        <v>29</v>
      </c>
      <c r="G6655">
        <v>6500</v>
      </c>
      <c r="H6655">
        <v>19300</v>
      </c>
      <c r="I6655">
        <v>42364</v>
      </c>
      <c r="J6655">
        <v>2272700.2799999998</v>
      </c>
      <c r="K6655">
        <v>1682117.1</v>
      </c>
      <c r="L6655">
        <v>1411448.52</v>
      </c>
      <c r="M6655">
        <v>656124.03390000004</v>
      </c>
      <c r="N6655">
        <v>6500</v>
      </c>
      <c r="O6655">
        <v>8741</v>
      </c>
      <c r="P6655">
        <v>21285</v>
      </c>
      <c r="Q6655">
        <v>1119437.5900000001</v>
      </c>
      <c r="R6655">
        <v>803651.61</v>
      </c>
      <c r="S6655">
        <v>566740.18000000005</v>
      </c>
      <c r="T6655">
        <v>348433.5036</v>
      </c>
      <c r="U6655">
        <v>6500</v>
      </c>
      <c r="V6655">
        <v>10559</v>
      </c>
      <c r="W6655">
        <v>21079</v>
      </c>
      <c r="X6655">
        <v>1153262.69</v>
      </c>
      <c r="Y6655">
        <v>878465.49</v>
      </c>
      <c r="Z6655">
        <v>844708.34</v>
      </c>
      <c r="AA6655">
        <v>307690.53029999998</v>
      </c>
      <c r="AB6655">
        <v>6205</v>
      </c>
      <c r="AC6655">
        <v>6289</v>
      </c>
      <c r="AD6655">
        <v>3435</v>
      </c>
      <c r="AE6655">
        <v>6358</v>
      </c>
      <c r="AF6655">
        <v>6205</v>
      </c>
      <c r="AG6655">
        <v>6289</v>
      </c>
      <c r="AH6655">
        <v>3435</v>
      </c>
      <c r="AI6655">
        <v>6358</v>
      </c>
      <c r="AJ6655">
        <v>6205</v>
      </c>
      <c r="AK6655">
        <v>6289</v>
      </c>
      <c r="AL6655">
        <v>3435</v>
      </c>
      <c r="AM6655">
        <v>6358</v>
      </c>
    </row>
    <row r="6656" spans="1:39" x14ac:dyDescent="0.15">
      <c r="A6656" t="s">
        <v>216</v>
      </c>
      <c r="B6656">
        <v>70</v>
      </c>
      <c r="C6656">
        <v>2</v>
      </c>
      <c r="D6656">
        <v>2</v>
      </c>
      <c r="E6656" t="s">
        <v>31</v>
      </c>
      <c r="F6656" t="s">
        <v>28</v>
      </c>
      <c r="G6656">
        <v>5</v>
      </c>
      <c r="H6656">
        <v>12</v>
      </c>
      <c r="I6656">
        <v>21</v>
      </c>
      <c r="J6656">
        <v>1251.92</v>
      </c>
      <c r="K6656">
        <v>1002.92</v>
      </c>
      <c r="L6656">
        <v>886.95</v>
      </c>
      <c r="M6656">
        <v>344.2491</v>
      </c>
      <c r="N6656">
        <v>5</v>
      </c>
      <c r="O6656">
        <v>6</v>
      </c>
      <c r="P6656">
        <v>7</v>
      </c>
      <c r="Q6656">
        <v>318.94</v>
      </c>
      <c r="R6656">
        <v>270.04000000000002</v>
      </c>
      <c r="S6656">
        <v>154.07</v>
      </c>
      <c r="T6656">
        <v>117.5391</v>
      </c>
      <c r="U6656">
        <v>5</v>
      </c>
      <c r="V6656">
        <v>6</v>
      </c>
      <c r="W6656">
        <v>14</v>
      </c>
      <c r="X6656">
        <v>932.98</v>
      </c>
      <c r="Y6656">
        <v>732.88</v>
      </c>
      <c r="Z6656">
        <v>732.88</v>
      </c>
      <c r="AA6656">
        <v>226.71</v>
      </c>
      <c r="AB6656">
        <v>5</v>
      </c>
      <c r="AC6656">
        <v>5</v>
      </c>
      <c r="AD6656">
        <v>0</v>
      </c>
      <c r="AE6656">
        <v>5</v>
      </c>
      <c r="AF6656">
        <v>5</v>
      </c>
      <c r="AG6656">
        <v>5</v>
      </c>
      <c r="AH6656">
        <v>0</v>
      </c>
      <c r="AI6656">
        <v>5</v>
      </c>
      <c r="AJ6656">
        <v>5</v>
      </c>
      <c r="AK6656">
        <v>5</v>
      </c>
      <c r="AL6656">
        <v>0</v>
      </c>
      <c r="AM6656">
        <v>5</v>
      </c>
    </row>
    <row r="6657" spans="1:39" x14ac:dyDescent="0.15">
      <c r="A6657" t="s">
        <v>216</v>
      </c>
      <c r="B6657">
        <v>70</v>
      </c>
      <c r="C6657">
        <v>2</v>
      </c>
      <c r="D6657">
        <v>2</v>
      </c>
      <c r="E6657" t="s">
        <v>31</v>
      </c>
      <c r="F6657" t="s">
        <v>29</v>
      </c>
      <c r="G6657">
        <v>11</v>
      </c>
      <c r="H6657">
        <v>34</v>
      </c>
      <c r="I6657">
        <v>92</v>
      </c>
      <c r="J6657">
        <v>4590.42</v>
      </c>
      <c r="K6657">
        <v>3223.19</v>
      </c>
      <c r="L6657">
        <v>2780.62</v>
      </c>
      <c r="M6657">
        <v>1512.4364</v>
      </c>
      <c r="N6657">
        <v>11</v>
      </c>
      <c r="O6657">
        <v>18</v>
      </c>
      <c r="P6657">
        <v>59</v>
      </c>
      <c r="Q6657">
        <v>2875.55</v>
      </c>
      <c r="R6657">
        <v>1989.2</v>
      </c>
      <c r="S6657">
        <v>1574.62</v>
      </c>
      <c r="T6657">
        <v>1032.6464000000001</v>
      </c>
      <c r="U6657">
        <v>11</v>
      </c>
      <c r="V6657">
        <v>16</v>
      </c>
      <c r="W6657">
        <v>33</v>
      </c>
      <c r="X6657">
        <v>1714.87</v>
      </c>
      <c r="Y6657">
        <v>1233.99</v>
      </c>
      <c r="Z6657">
        <v>1206</v>
      </c>
      <c r="AA6657">
        <v>479.79</v>
      </c>
      <c r="AB6657">
        <v>11</v>
      </c>
      <c r="AC6657">
        <v>11</v>
      </c>
      <c r="AD6657">
        <v>6</v>
      </c>
      <c r="AE6657">
        <v>11</v>
      </c>
      <c r="AF6657">
        <v>11</v>
      </c>
      <c r="AG6657">
        <v>11</v>
      </c>
      <c r="AH6657">
        <v>6</v>
      </c>
      <c r="AI6657">
        <v>11</v>
      </c>
      <c r="AJ6657">
        <v>11</v>
      </c>
      <c r="AK6657">
        <v>11</v>
      </c>
      <c r="AL6657">
        <v>6</v>
      </c>
      <c r="AM6657">
        <v>11</v>
      </c>
    </row>
    <row r="6658" spans="1:39" x14ac:dyDescent="0.15">
      <c r="A6658" t="s">
        <v>216</v>
      </c>
      <c r="B6658">
        <v>70</v>
      </c>
      <c r="C6658">
        <v>2</v>
      </c>
      <c r="D6658">
        <v>2</v>
      </c>
      <c r="E6658" t="s">
        <v>32</v>
      </c>
      <c r="F6658" t="s">
        <v>28</v>
      </c>
      <c r="G6658">
        <v>591</v>
      </c>
      <c r="H6658">
        <v>1655</v>
      </c>
      <c r="I6658">
        <v>3858</v>
      </c>
      <c r="J6658">
        <v>212596.04</v>
      </c>
      <c r="K6658">
        <v>156966.81</v>
      </c>
      <c r="L6658">
        <v>129978.89</v>
      </c>
      <c r="M6658">
        <v>60580.438999999998</v>
      </c>
      <c r="N6658">
        <v>591</v>
      </c>
      <c r="O6658">
        <v>735</v>
      </c>
      <c r="P6658">
        <v>1752</v>
      </c>
      <c r="Q6658">
        <v>90814.91</v>
      </c>
      <c r="R6658">
        <v>66491.929999999993</v>
      </c>
      <c r="S6658">
        <v>43756.85</v>
      </c>
      <c r="T6658">
        <v>28770.7022</v>
      </c>
      <c r="U6658">
        <v>591</v>
      </c>
      <c r="V6658">
        <v>920</v>
      </c>
      <c r="W6658">
        <v>2106</v>
      </c>
      <c r="X6658">
        <v>121781.13</v>
      </c>
      <c r="Y6658">
        <v>90474.880000000005</v>
      </c>
      <c r="Z6658">
        <v>86222.04</v>
      </c>
      <c r="AA6658">
        <v>31809.736799999999</v>
      </c>
      <c r="AB6658">
        <v>571</v>
      </c>
      <c r="AC6658">
        <v>564</v>
      </c>
      <c r="AD6658">
        <v>196</v>
      </c>
      <c r="AE6658">
        <v>558</v>
      </c>
      <c r="AF6658">
        <v>571</v>
      </c>
      <c r="AG6658">
        <v>564</v>
      </c>
      <c r="AH6658">
        <v>196</v>
      </c>
      <c r="AI6658">
        <v>558</v>
      </c>
      <c r="AJ6658">
        <v>571</v>
      </c>
      <c r="AK6658">
        <v>564</v>
      </c>
      <c r="AL6658">
        <v>196</v>
      </c>
      <c r="AM6658">
        <v>558</v>
      </c>
    </row>
    <row r="6659" spans="1:39" x14ac:dyDescent="0.15">
      <c r="A6659" t="s">
        <v>216</v>
      </c>
      <c r="B6659">
        <v>70</v>
      </c>
      <c r="C6659">
        <v>2</v>
      </c>
      <c r="D6659">
        <v>2</v>
      </c>
      <c r="E6659" t="s">
        <v>32</v>
      </c>
      <c r="F6659" t="s">
        <v>29</v>
      </c>
      <c r="G6659">
        <v>1488</v>
      </c>
      <c r="H6659">
        <v>4795</v>
      </c>
      <c r="I6659">
        <v>10427</v>
      </c>
      <c r="J6659">
        <v>572793.18999999994</v>
      </c>
      <c r="K6659">
        <v>416625.1</v>
      </c>
      <c r="L6659">
        <v>362750.5</v>
      </c>
      <c r="M6659">
        <v>163373.27290000001</v>
      </c>
      <c r="N6659">
        <v>1488</v>
      </c>
      <c r="O6659">
        <v>2051</v>
      </c>
      <c r="P6659">
        <v>4534</v>
      </c>
      <c r="Q6659">
        <v>238833.07</v>
      </c>
      <c r="R6659">
        <v>170912.79</v>
      </c>
      <c r="S6659">
        <v>124884.47</v>
      </c>
      <c r="T6659">
        <v>75263.941800000001</v>
      </c>
      <c r="U6659">
        <v>1488</v>
      </c>
      <c r="V6659">
        <v>2744</v>
      </c>
      <c r="W6659">
        <v>5893</v>
      </c>
      <c r="X6659">
        <v>333960.12</v>
      </c>
      <c r="Y6659">
        <v>245712.31</v>
      </c>
      <c r="Z6659">
        <v>237866.03</v>
      </c>
      <c r="AA6659">
        <v>88109.331099999996</v>
      </c>
      <c r="AB6659">
        <v>1447</v>
      </c>
      <c r="AC6659">
        <v>1434</v>
      </c>
      <c r="AD6659">
        <v>814</v>
      </c>
      <c r="AE6659">
        <v>1434</v>
      </c>
      <c r="AF6659">
        <v>1447</v>
      </c>
      <c r="AG6659">
        <v>1434</v>
      </c>
      <c r="AH6659">
        <v>814</v>
      </c>
      <c r="AI6659">
        <v>1434</v>
      </c>
      <c r="AJ6659">
        <v>1447</v>
      </c>
      <c r="AK6659">
        <v>1434</v>
      </c>
      <c r="AL6659">
        <v>814</v>
      </c>
      <c r="AM6659">
        <v>1434</v>
      </c>
    </row>
    <row r="6660" spans="1:39" x14ac:dyDescent="0.15">
      <c r="A6660" t="s">
        <v>216</v>
      </c>
      <c r="B6660">
        <v>100</v>
      </c>
      <c r="C6660">
        <v>1</v>
      </c>
      <c r="D6660">
        <v>0</v>
      </c>
      <c r="E6660" t="s">
        <v>28</v>
      </c>
      <c r="F6660" t="s">
        <v>28</v>
      </c>
      <c r="G6660">
        <v>114623</v>
      </c>
      <c r="H6660">
        <v>119882</v>
      </c>
      <c r="I6660">
        <v>175150</v>
      </c>
      <c r="J6660">
        <v>8647165.3200000003</v>
      </c>
      <c r="K6660">
        <v>6644693.9800000004</v>
      </c>
      <c r="L6660">
        <v>5976168.9500000002</v>
      </c>
      <c r="M6660">
        <v>2609253.6419000002</v>
      </c>
      <c r="N6660">
        <v>37106</v>
      </c>
      <c r="O6660">
        <v>38431</v>
      </c>
      <c r="P6660">
        <v>59625</v>
      </c>
      <c r="Q6660">
        <v>3071411.88</v>
      </c>
      <c r="R6660">
        <v>2306013.41</v>
      </c>
      <c r="S6660">
        <v>1849018.65</v>
      </c>
      <c r="T6660">
        <v>978094.01430000004</v>
      </c>
      <c r="U6660">
        <v>77517</v>
      </c>
      <c r="V6660">
        <v>81451</v>
      </c>
      <c r="W6660">
        <v>115525</v>
      </c>
      <c r="X6660">
        <v>5575753.4400000004</v>
      </c>
      <c r="Y6660">
        <v>4338680.57</v>
      </c>
      <c r="Z6660">
        <v>4127150.3</v>
      </c>
      <c r="AA6660">
        <v>1631159.6276</v>
      </c>
      <c r="AB6660">
        <v>112446</v>
      </c>
      <c r="AC6660">
        <v>82707</v>
      </c>
      <c r="AD6660">
        <v>27269</v>
      </c>
      <c r="AE6660">
        <v>51459</v>
      </c>
      <c r="AF6660">
        <v>36298</v>
      </c>
      <c r="AG6660">
        <v>34491</v>
      </c>
      <c r="AH6660">
        <v>11041</v>
      </c>
      <c r="AI6660">
        <v>21653</v>
      </c>
      <c r="AJ6660">
        <v>76148</v>
      </c>
      <c r="AK6660">
        <v>48216</v>
      </c>
      <c r="AL6660">
        <v>16228</v>
      </c>
      <c r="AM6660">
        <v>29806</v>
      </c>
    </row>
    <row r="6661" spans="1:39" x14ac:dyDescent="0.15">
      <c r="A6661" t="s">
        <v>216</v>
      </c>
      <c r="B6661">
        <v>100</v>
      </c>
      <c r="C6661">
        <v>1</v>
      </c>
      <c r="D6661">
        <v>0</v>
      </c>
      <c r="E6661" t="s">
        <v>28</v>
      </c>
      <c r="F6661" t="s">
        <v>29</v>
      </c>
      <c r="G6661">
        <v>29369</v>
      </c>
      <c r="H6661">
        <v>32293</v>
      </c>
      <c r="I6661">
        <v>49438</v>
      </c>
      <c r="J6661">
        <v>2489740.71</v>
      </c>
      <c r="K6661">
        <v>1861919.14</v>
      </c>
      <c r="L6661">
        <v>1700625.76</v>
      </c>
      <c r="M6661">
        <v>735003.38639999996</v>
      </c>
      <c r="N6661">
        <v>9688</v>
      </c>
      <c r="O6661">
        <v>10387</v>
      </c>
      <c r="P6661">
        <v>17531</v>
      </c>
      <c r="Q6661">
        <v>911714.7</v>
      </c>
      <c r="R6661">
        <v>664563.19999999995</v>
      </c>
      <c r="S6661">
        <v>555382.77</v>
      </c>
      <c r="T6661">
        <v>283935.05609999999</v>
      </c>
      <c r="U6661">
        <v>19681</v>
      </c>
      <c r="V6661">
        <v>21906</v>
      </c>
      <c r="W6661">
        <v>31907</v>
      </c>
      <c r="X6661">
        <v>1578026.01</v>
      </c>
      <c r="Y6661">
        <v>1197355.94</v>
      </c>
      <c r="Z6661">
        <v>1145242.99</v>
      </c>
      <c r="AA6661">
        <v>451068.33029999997</v>
      </c>
      <c r="AB6661">
        <v>28929</v>
      </c>
      <c r="AC6661">
        <v>26543</v>
      </c>
      <c r="AD6661">
        <v>16384</v>
      </c>
      <c r="AE6661">
        <v>19975</v>
      </c>
      <c r="AF6661">
        <v>9537</v>
      </c>
      <c r="AG6661">
        <v>9307</v>
      </c>
      <c r="AH6661">
        <v>5738</v>
      </c>
      <c r="AI6661">
        <v>7232</v>
      </c>
      <c r="AJ6661">
        <v>19392</v>
      </c>
      <c r="AK6661">
        <v>17236</v>
      </c>
      <c r="AL6661">
        <v>10646</v>
      </c>
      <c r="AM6661">
        <v>12743</v>
      </c>
    </row>
    <row r="6662" spans="1:39" x14ac:dyDescent="0.15">
      <c r="A6662" t="s">
        <v>216</v>
      </c>
      <c r="B6662">
        <v>100</v>
      </c>
      <c r="C6662">
        <v>1</v>
      </c>
      <c r="D6662">
        <v>0</v>
      </c>
      <c r="E6662" t="s">
        <v>30</v>
      </c>
      <c r="F6662" t="s">
        <v>28</v>
      </c>
      <c r="G6662">
        <v>136</v>
      </c>
      <c r="H6662">
        <v>144</v>
      </c>
      <c r="I6662">
        <v>211</v>
      </c>
      <c r="J6662">
        <v>10372.870000000001</v>
      </c>
      <c r="K6662">
        <v>8119.54</v>
      </c>
      <c r="L6662">
        <v>7270.37</v>
      </c>
      <c r="M6662">
        <v>3061.7752</v>
      </c>
      <c r="N6662">
        <v>35</v>
      </c>
      <c r="O6662">
        <v>38</v>
      </c>
      <c r="P6662">
        <v>61</v>
      </c>
      <c r="Q6662">
        <v>2894.7</v>
      </c>
      <c r="R6662">
        <v>2279.7199999999998</v>
      </c>
      <c r="S6662">
        <v>1661.79</v>
      </c>
      <c r="T6662">
        <v>880.26120000000003</v>
      </c>
      <c r="U6662">
        <v>101</v>
      </c>
      <c r="V6662">
        <v>106</v>
      </c>
      <c r="W6662">
        <v>150</v>
      </c>
      <c r="X6662">
        <v>7478.17</v>
      </c>
      <c r="Y6662">
        <v>5839.82</v>
      </c>
      <c r="Z6662">
        <v>5608.58</v>
      </c>
      <c r="AA6662">
        <v>2181.5140000000001</v>
      </c>
      <c r="AB6662">
        <v>132</v>
      </c>
      <c r="AC6662">
        <v>83</v>
      </c>
      <c r="AD6662">
        <v>29</v>
      </c>
      <c r="AE6662">
        <v>90</v>
      </c>
      <c r="AF6662">
        <v>33</v>
      </c>
      <c r="AG6662">
        <v>30</v>
      </c>
      <c r="AH6662">
        <v>11</v>
      </c>
      <c r="AI6662">
        <v>27</v>
      </c>
      <c r="AJ6662">
        <v>99</v>
      </c>
      <c r="AK6662">
        <v>53</v>
      </c>
      <c r="AL6662">
        <v>18</v>
      </c>
      <c r="AM6662">
        <v>63</v>
      </c>
    </row>
    <row r="6663" spans="1:39" x14ac:dyDescent="0.15">
      <c r="A6663" t="s">
        <v>216</v>
      </c>
      <c r="B6663">
        <v>100</v>
      </c>
      <c r="C6663">
        <v>1</v>
      </c>
      <c r="D6663">
        <v>0</v>
      </c>
      <c r="E6663" t="s">
        <v>30</v>
      </c>
      <c r="F6663" t="s">
        <v>29</v>
      </c>
      <c r="G6663">
        <v>46</v>
      </c>
      <c r="H6663">
        <v>50</v>
      </c>
      <c r="I6663">
        <v>74</v>
      </c>
      <c r="J6663">
        <v>3595.55</v>
      </c>
      <c r="K6663">
        <v>2779.99</v>
      </c>
      <c r="L6663">
        <v>2540.04</v>
      </c>
      <c r="M6663">
        <v>1073.1506999999999</v>
      </c>
      <c r="N6663">
        <v>21</v>
      </c>
      <c r="O6663">
        <v>21</v>
      </c>
      <c r="P6663">
        <v>34</v>
      </c>
      <c r="Q6663">
        <v>1735.84</v>
      </c>
      <c r="R6663">
        <v>1344.52</v>
      </c>
      <c r="S6663">
        <v>1209.55</v>
      </c>
      <c r="T6663">
        <v>502.47800000000001</v>
      </c>
      <c r="U6663">
        <v>25</v>
      </c>
      <c r="V6663">
        <v>29</v>
      </c>
      <c r="W6663">
        <v>40</v>
      </c>
      <c r="X6663">
        <v>1859.71</v>
      </c>
      <c r="Y6663">
        <v>1435.47</v>
      </c>
      <c r="Z6663">
        <v>1330.49</v>
      </c>
      <c r="AA6663">
        <v>570.67269999999996</v>
      </c>
      <c r="AB6663">
        <v>45</v>
      </c>
      <c r="AC6663">
        <v>41</v>
      </c>
      <c r="AD6663">
        <v>22</v>
      </c>
      <c r="AE6663">
        <v>36</v>
      </c>
      <c r="AF6663">
        <v>20</v>
      </c>
      <c r="AG6663">
        <v>20</v>
      </c>
      <c r="AH6663">
        <v>13</v>
      </c>
      <c r="AI6663">
        <v>17</v>
      </c>
      <c r="AJ6663">
        <v>25</v>
      </c>
      <c r="AK6663">
        <v>21</v>
      </c>
      <c r="AL6663">
        <v>9</v>
      </c>
      <c r="AM6663">
        <v>19</v>
      </c>
    </row>
    <row r="6664" spans="1:39" x14ac:dyDescent="0.15">
      <c r="A6664" t="s">
        <v>216</v>
      </c>
      <c r="B6664">
        <v>100</v>
      </c>
      <c r="C6664">
        <v>1</v>
      </c>
      <c r="D6664">
        <v>0</v>
      </c>
      <c r="E6664" t="s">
        <v>29</v>
      </c>
      <c r="F6664" t="s">
        <v>28</v>
      </c>
      <c r="G6664">
        <v>460</v>
      </c>
      <c r="H6664">
        <v>487</v>
      </c>
      <c r="I6664">
        <v>844</v>
      </c>
      <c r="J6664">
        <v>39906.79</v>
      </c>
      <c r="K6664">
        <v>28785.99</v>
      </c>
      <c r="L6664">
        <v>25767.56</v>
      </c>
      <c r="M6664">
        <v>12529.219300000001</v>
      </c>
      <c r="N6664">
        <v>132</v>
      </c>
      <c r="O6664">
        <v>138</v>
      </c>
      <c r="P6664">
        <v>287</v>
      </c>
      <c r="Q6664">
        <v>13262.94</v>
      </c>
      <c r="R6664">
        <v>8877.1299999999992</v>
      </c>
      <c r="S6664">
        <v>6636.03</v>
      </c>
      <c r="T6664">
        <v>4847.7551999999996</v>
      </c>
      <c r="U6664">
        <v>328</v>
      </c>
      <c r="V6664">
        <v>349</v>
      </c>
      <c r="W6664">
        <v>557</v>
      </c>
      <c r="X6664">
        <v>26643.85</v>
      </c>
      <c r="Y6664">
        <v>19908.86</v>
      </c>
      <c r="Z6664">
        <v>19131.53</v>
      </c>
      <c r="AA6664">
        <v>7681.4641000000001</v>
      </c>
      <c r="AB6664">
        <v>457</v>
      </c>
      <c r="AC6664">
        <v>247</v>
      </c>
      <c r="AD6664">
        <v>107</v>
      </c>
      <c r="AE6664">
        <v>194</v>
      </c>
      <c r="AF6664">
        <v>131</v>
      </c>
      <c r="AG6664">
        <v>127</v>
      </c>
      <c r="AH6664">
        <v>62</v>
      </c>
      <c r="AI6664">
        <v>89</v>
      </c>
      <c r="AJ6664">
        <v>326</v>
      </c>
      <c r="AK6664">
        <v>120</v>
      </c>
      <c r="AL6664">
        <v>45</v>
      </c>
      <c r="AM6664">
        <v>105</v>
      </c>
    </row>
    <row r="6665" spans="1:39" x14ac:dyDescent="0.15">
      <c r="A6665" t="s">
        <v>216</v>
      </c>
      <c r="B6665">
        <v>100</v>
      </c>
      <c r="C6665">
        <v>1</v>
      </c>
      <c r="D6665">
        <v>0</v>
      </c>
      <c r="E6665" t="s">
        <v>29</v>
      </c>
      <c r="F6665" t="s">
        <v>29</v>
      </c>
      <c r="G6665">
        <v>223</v>
      </c>
      <c r="H6665">
        <v>237</v>
      </c>
      <c r="I6665">
        <v>433</v>
      </c>
      <c r="J6665">
        <v>21104.19</v>
      </c>
      <c r="K6665">
        <v>15021.12</v>
      </c>
      <c r="L6665">
        <v>13338.33</v>
      </c>
      <c r="M6665">
        <v>6588.2242999999999</v>
      </c>
      <c r="N6665">
        <v>91</v>
      </c>
      <c r="O6665">
        <v>96</v>
      </c>
      <c r="P6665">
        <v>205</v>
      </c>
      <c r="Q6665">
        <v>9214.6299999999992</v>
      </c>
      <c r="R6665">
        <v>6260.41</v>
      </c>
      <c r="S6665">
        <v>5118.88</v>
      </c>
      <c r="T6665">
        <v>3406.0796</v>
      </c>
      <c r="U6665">
        <v>132</v>
      </c>
      <c r="V6665">
        <v>141</v>
      </c>
      <c r="W6665">
        <v>228</v>
      </c>
      <c r="X6665">
        <v>11889.56</v>
      </c>
      <c r="Y6665">
        <v>8760.7099999999991</v>
      </c>
      <c r="Z6665">
        <v>8219.4500000000007</v>
      </c>
      <c r="AA6665">
        <v>3182.1446999999998</v>
      </c>
      <c r="AB6665">
        <v>223</v>
      </c>
      <c r="AC6665">
        <v>198</v>
      </c>
      <c r="AD6665">
        <v>134</v>
      </c>
      <c r="AE6665">
        <v>165</v>
      </c>
      <c r="AF6665">
        <v>91</v>
      </c>
      <c r="AG6665">
        <v>90</v>
      </c>
      <c r="AH6665">
        <v>68</v>
      </c>
      <c r="AI6665">
        <v>71</v>
      </c>
      <c r="AJ6665">
        <v>132</v>
      </c>
      <c r="AK6665">
        <v>108</v>
      </c>
      <c r="AL6665">
        <v>66</v>
      </c>
      <c r="AM6665">
        <v>94</v>
      </c>
    </row>
    <row r="6666" spans="1:39" x14ac:dyDescent="0.15">
      <c r="A6666" t="s">
        <v>216</v>
      </c>
      <c r="B6666">
        <v>100</v>
      </c>
      <c r="C6666">
        <v>1</v>
      </c>
      <c r="D6666">
        <v>0</v>
      </c>
      <c r="E6666" t="s">
        <v>32</v>
      </c>
      <c r="F6666" t="s">
        <v>28</v>
      </c>
      <c r="G6666">
        <v>5354</v>
      </c>
      <c r="H6666">
        <v>5858</v>
      </c>
      <c r="I6666">
        <v>9751</v>
      </c>
      <c r="J6666">
        <v>513480.07</v>
      </c>
      <c r="K6666">
        <v>357187.6</v>
      </c>
      <c r="L6666">
        <v>338089.63</v>
      </c>
      <c r="M6666">
        <v>147050.53320000001</v>
      </c>
      <c r="N6666">
        <v>821</v>
      </c>
      <c r="O6666">
        <v>872</v>
      </c>
      <c r="P6666">
        <v>1437</v>
      </c>
      <c r="Q6666">
        <v>80910.399999999994</v>
      </c>
      <c r="R6666">
        <v>56821.23</v>
      </c>
      <c r="S6666">
        <v>43557.760000000002</v>
      </c>
      <c r="T6666">
        <v>23429.3783</v>
      </c>
      <c r="U6666">
        <v>4533</v>
      </c>
      <c r="V6666">
        <v>4986</v>
      </c>
      <c r="W6666">
        <v>8314</v>
      </c>
      <c r="X6666">
        <v>432569.67</v>
      </c>
      <c r="Y6666">
        <v>300366.37</v>
      </c>
      <c r="Z6666">
        <v>294531.87</v>
      </c>
      <c r="AA6666">
        <v>123621.15489999999</v>
      </c>
      <c r="AB6666">
        <v>5257</v>
      </c>
      <c r="AC6666">
        <v>3467</v>
      </c>
      <c r="AD6666">
        <v>1278</v>
      </c>
      <c r="AE6666">
        <v>3267</v>
      </c>
      <c r="AF6666">
        <v>788</v>
      </c>
      <c r="AG6666">
        <v>544</v>
      </c>
      <c r="AH6666">
        <v>205</v>
      </c>
      <c r="AI6666">
        <v>717</v>
      </c>
      <c r="AJ6666">
        <v>4469</v>
      </c>
      <c r="AK6666">
        <v>2923</v>
      </c>
      <c r="AL6666">
        <v>1073</v>
      </c>
      <c r="AM6666">
        <v>2550</v>
      </c>
    </row>
    <row r="6667" spans="1:39" x14ac:dyDescent="0.15">
      <c r="A6667" t="s">
        <v>216</v>
      </c>
      <c r="B6667">
        <v>100</v>
      </c>
      <c r="C6667">
        <v>1</v>
      </c>
      <c r="D6667">
        <v>0</v>
      </c>
      <c r="E6667" t="s">
        <v>32</v>
      </c>
      <c r="F6667" t="s">
        <v>29</v>
      </c>
      <c r="G6667">
        <v>2069</v>
      </c>
      <c r="H6667">
        <v>2435</v>
      </c>
      <c r="I6667">
        <v>4086</v>
      </c>
      <c r="J6667">
        <v>216489.18</v>
      </c>
      <c r="K6667">
        <v>146047.53</v>
      </c>
      <c r="L6667">
        <v>140968.26999999999</v>
      </c>
      <c r="M6667">
        <v>61927.504300000001</v>
      </c>
      <c r="N6667">
        <v>274</v>
      </c>
      <c r="O6667">
        <v>307</v>
      </c>
      <c r="P6667">
        <v>502</v>
      </c>
      <c r="Q6667">
        <v>28506.75</v>
      </c>
      <c r="R6667">
        <v>19384.28</v>
      </c>
      <c r="S6667">
        <v>16114.43</v>
      </c>
      <c r="T6667">
        <v>8133.6980000000003</v>
      </c>
      <c r="U6667">
        <v>1795</v>
      </c>
      <c r="V6667">
        <v>2128</v>
      </c>
      <c r="W6667">
        <v>3584</v>
      </c>
      <c r="X6667">
        <v>187982.43</v>
      </c>
      <c r="Y6667">
        <v>126663.25</v>
      </c>
      <c r="Z6667">
        <v>124853.84</v>
      </c>
      <c r="AA6667">
        <v>53793.806299999997</v>
      </c>
      <c r="AB6667">
        <v>2054</v>
      </c>
      <c r="AC6667">
        <v>1835</v>
      </c>
      <c r="AD6667">
        <v>1178</v>
      </c>
      <c r="AE6667">
        <v>1704</v>
      </c>
      <c r="AF6667">
        <v>272</v>
      </c>
      <c r="AG6667">
        <v>211</v>
      </c>
      <c r="AH6667">
        <v>135</v>
      </c>
      <c r="AI6667">
        <v>254</v>
      </c>
      <c r="AJ6667">
        <v>1782</v>
      </c>
      <c r="AK6667">
        <v>1624</v>
      </c>
      <c r="AL6667">
        <v>1043</v>
      </c>
      <c r="AM6667">
        <v>1450</v>
      </c>
    </row>
    <row r="6668" spans="1:39" x14ac:dyDescent="0.15">
      <c r="A6668" t="s">
        <v>216</v>
      </c>
      <c r="B6668">
        <v>100</v>
      </c>
      <c r="C6668">
        <v>1</v>
      </c>
      <c r="D6668">
        <v>1</v>
      </c>
      <c r="E6668" t="s">
        <v>28</v>
      </c>
      <c r="F6668" t="s">
        <v>28</v>
      </c>
      <c r="G6668">
        <v>27624</v>
      </c>
      <c r="H6668">
        <v>30937</v>
      </c>
      <c r="I6668">
        <v>46402</v>
      </c>
      <c r="J6668">
        <v>2153674.31</v>
      </c>
      <c r="K6668">
        <v>1747969.85</v>
      </c>
      <c r="L6668">
        <v>1591026.79</v>
      </c>
      <c r="M6668">
        <v>687197.23809999996</v>
      </c>
      <c r="N6668">
        <v>10343</v>
      </c>
      <c r="O6668">
        <v>11411</v>
      </c>
      <c r="P6668">
        <v>19138</v>
      </c>
      <c r="Q6668">
        <v>869912.76</v>
      </c>
      <c r="R6668">
        <v>680134.02</v>
      </c>
      <c r="S6668">
        <v>563804.42000000004</v>
      </c>
      <c r="T6668">
        <v>308468.6348</v>
      </c>
      <c r="U6668">
        <v>17281</v>
      </c>
      <c r="V6668">
        <v>19526</v>
      </c>
      <c r="W6668">
        <v>27264</v>
      </c>
      <c r="X6668">
        <v>1283761.55</v>
      </c>
      <c r="Y6668">
        <v>1067835.83</v>
      </c>
      <c r="Z6668">
        <v>1027222.37</v>
      </c>
      <c r="AA6668">
        <v>378728.60330000002</v>
      </c>
      <c r="AB6668">
        <v>26436</v>
      </c>
      <c r="AC6668">
        <v>24133</v>
      </c>
      <c r="AD6668">
        <v>7539</v>
      </c>
      <c r="AE6668">
        <v>21823</v>
      </c>
      <c r="AF6668">
        <v>9916</v>
      </c>
      <c r="AG6668">
        <v>9831</v>
      </c>
      <c r="AH6668">
        <v>3691</v>
      </c>
      <c r="AI6668">
        <v>8853</v>
      </c>
      <c r="AJ6668">
        <v>16520</v>
      </c>
      <c r="AK6668">
        <v>14302</v>
      </c>
      <c r="AL6668">
        <v>3848</v>
      </c>
      <c r="AM6668">
        <v>12970</v>
      </c>
    </row>
    <row r="6669" spans="1:39" x14ac:dyDescent="0.15">
      <c r="A6669" t="s">
        <v>216</v>
      </c>
      <c r="B6669">
        <v>100</v>
      </c>
      <c r="C6669">
        <v>1</v>
      </c>
      <c r="D6669">
        <v>1</v>
      </c>
      <c r="E6669" t="s">
        <v>28</v>
      </c>
      <c r="F6669" t="s">
        <v>29</v>
      </c>
      <c r="G6669">
        <v>28656</v>
      </c>
      <c r="H6669">
        <v>34418</v>
      </c>
      <c r="I6669">
        <v>52450</v>
      </c>
      <c r="J6669">
        <v>2394461</v>
      </c>
      <c r="K6669">
        <v>1920189.16</v>
      </c>
      <c r="L6669">
        <v>1774755.66</v>
      </c>
      <c r="M6669">
        <v>760976.85320000001</v>
      </c>
      <c r="N6669">
        <v>10919</v>
      </c>
      <c r="O6669">
        <v>12837</v>
      </c>
      <c r="P6669">
        <v>21952</v>
      </c>
      <c r="Q6669">
        <v>980775.98</v>
      </c>
      <c r="R6669">
        <v>754264.92</v>
      </c>
      <c r="S6669">
        <v>641303.30000000005</v>
      </c>
      <c r="T6669">
        <v>347153.46789999999</v>
      </c>
      <c r="U6669">
        <v>17737</v>
      </c>
      <c r="V6669">
        <v>21581</v>
      </c>
      <c r="W6669">
        <v>30498</v>
      </c>
      <c r="X6669">
        <v>1413685.02</v>
      </c>
      <c r="Y6669">
        <v>1165924.24</v>
      </c>
      <c r="Z6669">
        <v>1133452.3600000001</v>
      </c>
      <c r="AA6669">
        <v>413823.38530000002</v>
      </c>
      <c r="AB6669">
        <v>27723</v>
      </c>
      <c r="AC6669">
        <v>27204</v>
      </c>
      <c r="AD6669">
        <v>13351</v>
      </c>
      <c r="AE6669">
        <v>25558</v>
      </c>
      <c r="AF6669">
        <v>10555</v>
      </c>
      <c r="AG6669">
        <v>10607</v>
      </c>
      <c r="AH6669">
        <v>6035</v>
      </c>
      <c r="AI6669">
        <v>9984</v>
      </c>
      <c r="AJ6669">
        <v>17168</v>
      </c>
      <c r="AK6669">
        <v>16597</v>
      </c>
      <c r="AL6669">
        <v>7316</v>
      </c>
      <c r="AM6669">
        <v>15574</v>
      </c>
    </row>
    <row r="6670" spans="1:39" x14ac:dyDescent="0.15">
      <c r="A6670" t="s">
        <v>216</v>
      </c>
      <c r="B6670">
        <v>100</v>
      </c>
      <c r="C6670">
        <v>1</v>
      </c>
      <c r="D6670">
        <v>1</v>
      </c>
      <c r="E6670" t="s">
        <v>30</v>
      </c>
      <c r="F6670" t="s">
        <v>28</v>
      </c>
      <c r="G6670">
        <v>2251</v>
      </c>
      <c r="H6670">
        <v>2563</v>
      </c>
      <c r="I6670">
        <v>3752</v>
      </c>
      <c r="J6670">
        <v>175563.46</v>
      </c>
      <c r="K6670">
        <v>144466.37</v>
      </c>
      <c r="L6670">
        <v>129926.97</v>
      </c>
      <c r="M6670">
        <v>54928.387600000002</v>
      </c>
      <c r="N6670">
        <v>786</v>
      </c>
      <c r="O6670">
        <v>884</v>
      </c>
      <c r="P6670">
        <v>1452</v>
      </c>
      <c r="Q6670">
        <v>65839.53</v>
      </c>
      <c r="R6670">
        <v>52327.199999999997</v>
      </c>
      <c r="S6670">
        <v>41513.79</v>
      </c>
      <c r="T6670">
        <v>23293.112700000001</v>
      </c>
      <c r="U6670">
        <v>1465</v>
      </c>
      <c r="V6670">
        <v>1679</v>
      </c>
      <c r="W6670">
        <v>2300</v>
      </c>
      <c r="X6670">
        <v>109723.93</v>
      </c>
      <c r="Y6670">
        <v>92139.17</v>
      </c>
      <c r="Z6670">
        <v>88413.18</v>
      </c>
      <c r="AA6670">
        <v>31635.2749</v>
      </c>
      <c r="AB6670">
        <v>2074</v>
      </c>
      <c r="AC6670">
        <v>2064</v>
      </c>
      <c r="AD6670">
        <v>510</v>
      </c>
      <c r="AE6670">
        <v>2188</v>
      </c>
      <c r="AF6670">
        <v>723</v>
      </c>
      <c r="AG6670">
        <v>745</v>
      </c>
      <c r="AH6670">
        <v>255</v>
      </c>
      <c r="AI6670">
        <v>767</v>
      </c>
      <c r="AJ6670">
        <v>1351</v>
      </c>
      <c r="AK6670">
        <v>1319</v>
      </c>
      <c r="AL6670">
        <v>255</v>
      </c>
      <c r="AM6670">
        <v>1421</v>
      </c>
    </row>
    <row r="6671" spans="1:39" x14ac:dyDescent="0.15">
      <c r="A6671" t="s">
        <v>216</v>
      </c>
      <c r="B6671">
        <v>100</v>
      </c>
      <c r="C6671">
        <v>1</v>
      </c>
      <c r="D6671">
        <v>1</v>
      </c>
      <c r="E6671" t="s">
        <v>30</v>
      </c>
      <c r="F6671" t="s">
        <v>29</v>
      </c>
      <c r="G6671">
        <v>2513</v>
      </c>
      <c r="H6671">
        <v>3024</v>
      </c>
      <c r="I6671">
        <v>4572</v>
      </c>
      <c r="J6671">
        <v>209257.54</v>
      </c>
      <c r="K6671">
        <v>169160.89</v>
      </c>
      <c r="L6671">
        <v>156151.79</v>
      </c>
      <c r="M6671">
        <v>65446.882599999997</v>
      </c>
      <c r="N6671">
        <v>878</v>
      </c>
      <c r="O6671">
        <v>1030</v>
      </c>
      <c r="P6671">
        <v>1747</v>
      </c>
      <c r="Q6671">
        <v>78033.78</v>
      </c>
      <c r="R6671">
        <v>60699.12</v>
      </c>
      <c r="S6671">
        <v>51622.14</v>
      </c>
      <c r="T6671">
        <v>27095.602500000001</v>
      </c>
      <c r="U6671">
        <v>1635</v>
      </c>
      <c r="V6671">
        <v>1994</v>
      </c>
      <c r="W6671">
        <v>2825</v>
      </c>
      <c r="X6671">
        <v>131223.76</v>
      </c>
      <c r="Y6671">
        <v>108461.77</v>
      </c>
      <c r="Z6671">
        <v>104529.65</v>
      </c>
      <c r="AA6671">
        <v>38351.280100000004</v>
      </c>
      <c r="AB6671">
        <v>2381</v>
      </c>
      <c r="AC6671">
        <v>2426</v>
      </c>
      <c r="AD6671">
        <v>1026</v>
      </c>
      <c r="AE6671">
        <v>2452</v>
      </c>
      <c r="AF6671">
        <v>835</v>
      </c>
      <c r="AG6671">
        <v>852</v>
      </c>
      <c r="AH6671">
        <v>453</v>
      </c>
      <c r="AI6671">
        <v>860</v>
      </c>
      <c r="AJ6671">
        <v>1546</v>
      </c>
      <c r="AK6671">
        <v>1574</v>
      </c>
      <c r="AL6671">
        <v>573</v>
      </c>
      <c r="AM6671">
        <v>1592</v>
      </c>
    </row>
    <row r="6672" spans="1:39" x14ac:dyDescent="0.15">
      <c r="A6672" t="s">
        <v>216</v>
      </c>
      <c r="B6672">
        <v>100</v>
      </c>
      <c r="C6672">
        <v>1</v>
      </c>
      <c r="D6672">
        <v>1</v>
      </c>
      <c r="E6672" t="s">
        <v>29</v>
      </c>
      <c r="F6672" t="s">
        <v>28</v>
      </c>
      <c r="G6672">
        <v>12271</v>
      </c>
      <c r="H6672">
        <v>14072</v>
      </c>
      <c r="I6672">
        <v>21947</v>
      </c>
      <c r="J6672">
        <v>1019700.78</v>
      </c>
      <c r="K6672">
        <v>793213.6</v>
      </c>
      <c r="L6672">
        <v>728335.08</v>
      </c>
      <c r="M6672">
        <v>321026.60580000002</v>
      </c>
      <c r="N6672">
        <v>3829</v>
      </c>
      <c r="O6672">
        <v>4245</v>
      </c>
      <c r="P6672">
        <v>7568</v>
      </c>
      <c r="Q6672">
        <v>338690.57</v>
      </c>
      <c r="R6672">
        <v>256662.36</v>
      </c>
      <c r="S6672">
        <v>210155.04</v>
      </c>
      <c r="T6672">
        <v>119975.4745</v>
      </c>
      <c r="U6672">
        <v>8442</v>
      </c>
      <c r="V6672">
        <v>9827</v>
      </c>
      <c r="W6672">
        <v>14379</v>
      </c>
      <c r="X6672">
        <v>681010.21</v>
      </c>
      <c r="Y6672">
        <v>536551.24</v>
      </c>
      <c r="Z6672">
        <v>518180.04</v>
      </c>
      <c r="AA6672">
        <v>201051.13130000001</v>
      </c>
      <c r="AB6672">
        <v>11706</v>
      </c>
      <c r="AC6672">
        <v>11209</v>
      </c>
      <c r="AD6672">
        <v>3392</v>
      </c>
      <c r="AE6672">
        <v>11512</v>
      </c>
      <c r="AF6672">
        <v>3664</v>
      </c>
      <c r="AG6672">
        <v>3595</v>
      </c>
      <c r="AH6672">
        <v>1329</v>
      </c>
      <c r="AI6672">
        <v>3662</v>
      </c>
      <c r="AJ6672">
        <v>8042</v>
      </c>
      <c r="AK6672">
        <v>7614</v>
      </c>
      <c r="AL6672">
        <v>2063</v>
      </c>
      <c r="AM6672">
        <v>7850</v>
      </c>
    </row>
    <row r="6673" spans="1:39" x14ac:dyDescent="0.15">
      <c r="A6673" t="s">
        <v>216</v>
      </c>
      <c r="B6673">
        <v>100</v>
      </c>
      <c r="C6673">
        <v>1</v>
      </c>
      <c r="D6673">
        <v>1</v>
      </c>
      <c r="E6673" t="s">
        <v>29</v>
      </c>
      <c r="F6673" t="s">
        <v>29</v>
      </c>
      <c r="G6673">
        <v>19424</v>
      </c>
      <c r="H6673">
        <v>24048</v>
      </c>
      <c r="I6673">
        <v>37625</v>
      </c>
      <c r="J6673">
        <v>1722638.54</v>
      </c>
      <c r="K6673">
        <v>1315000.26</v>
      </c>
      <c r="L6673">
        <v>1231738.54</v>
      </c>
      <c r="M6673">
        <v>541220.77410000004</v>
      </c>
      <c r="N6673">
        <v>5839</v>
      </c>
      <c r="O6673">
        <v>6947</v>
      </c>
      <c r="P6673">
        <v>12432</v>
      </c>
      <c r="Q6673">
        <v>549385.85</v>
      </c>
      <c r="R6673">
        <v>405781.77</v>
      </c>
      <c r="S6673">
        <v>343692.17</v>
      </c>
      <c r="T6673">
        <v>195969.56390000001</v>
      </c>
      <c r="U6673">
        <v>13585</v>
      </c>
      <c r="V6673">
        <v>17101</v>
      </c>
      <c r="W6673">
        <v>25193</v>
      </c>
      <c r="X6673">
        <v>1173252.69</v>
      </c>
      <c r="Y6673">
        <v>909218.49</v>
      </c>
      <c r="Z6673">
        <v>888046.37</v>
      </c>
      <c r="AA6673">
        <v>345251.21019999997</v>
      </c>
      <c r="AB6673">
        <v>18687</v>
      </c>
      <c r="AC6673">
        <v>18471</v>
      </c>
      <c r="AD6673">
        <v>8972</v>
      </c>
      <c r="AE6673">
        <v>18772</v>
      </c>
      <c r="AF6673">
        <v>5601</v>
      </c>
      <c r="AG6673">
        <v>5580</v>
      </c>
      <c r="AH6673">
        <v>3310</v>
      </c>
      <c r="AI6673">
        <v>5655</v>
      </c>
      <c r="AJ6673">
        <v>13086</v>
      </c>
      <c r="AK6673">
        <v>12891</v>
      </c>
      <c r="AL6673">
        <v>5662</v>
      </c>
      <c r="AM6673">
        <v>13117</v>
      </c>
    </row>
    <row r="6674" spans="1:39" x14ac:dyDescent="0.15">
      <c r="A6674" t="s">
        <v>216</v>
      </c>
      <c r="B6674">
        <v>100</v>
      </c>
      <c r="C6674">
        <v>1</v>
      </c>
      <c r="D6674">
        <v>1</v>
      </c>
      <c r="E6674" t="s">
        <v>31</v>
      </c>
      <c r="F6674" t="s">
        <v>28</v>
      </c>
      <c r="G6674">
        <v>5</v>
      </c>
      <c r="H6674">
        <v>12</v>
      </c>
      <c r="I6674">
        <v>12</v>
      </c>
      <c r="J6674">
        <v>530.91999999999996</v>
      </c>
      <c r="K6674">
        <v>407.47</v>
      </c>
      <c r="L6674">
        <v>367.48</v>
      </c>
      <c r="M6674">
        <v>184.40170000000001</v>
      </c>
      <c r="N6674">
        <v>4</v>
      </c>
      <c r="O6674">
        <v>10</v>
      </c>
      <c r="P6674">
        <v>10</v>
      </c>
      <c r="Q6674">
        <v>462.92</v>
      </c>
      <c r="R6674">
        <v>352.12</v>
      </c>
      <c r="S6674">
        <v>312.13</v>
      </c>
      <c r="T6674">
        <v>171.5017</v>
      </c>
      <c r="U6674">
        <v>1</v>
      </c>
      <c r="V6674">
        <v>2</v>
      </c>
      <c r="W6674">
        <v>2</v>
      </c>
      <c r="X6674">
        <v>68</v>
      </c>
      <c r="Y6674">
        <v>55.35</v>
      </c>
      <c r="Z6674">
        <v>55.35</v>
      </c>
      <c r="AA6674">
        <v>12.9</v>
      </c>
      <c r="AB6674">
        <v>5</v>
      </c>
      <c r="AC6674">
        <v>4</v>
      </c>
      <c r="AD6674">
        <v>2</v>
      </c>
      <c r="AE6674">
        <v>5</v>
      </c>
      <c r="AF6674">
        <v>4</v>
      </c>
      <c r="AG6674">
        <v>3</v>
      </c>
      <c r="AH6674">
        <v>2</v>
      </c>
      <c r="AI6674">
        <v>4</v>
      </c>
      <c r="AJ6674">
        <v>1</v>
      </c>
      <c r="AK6674">
        <v>1</v>
      </c>
      <c r="AL6674">
        <v>0</v>
      </c>
      <c r="AM6674">
        <v>1</v>
      </c>
    </row>
    <row r="6675" spans="1:39" x14ac:dyDescent="0.15">
      <c r="A6675" t="s">
        <v>216</v>
      </c>
      <c r="B6675">
        <v>100</v>
      </c>
      <c r="C6675">
        <v>1</v>
      </c>
      <c r="D6675">
        <v>1</v>
      </c>
      <c r="E6675" t="s">
        <v>31</v>
      </c>
      <c r="F6675" t="s">
        <v>29</v>
      </c>
      <c r="G6675">
        <v>3</v>
      </c>
      <c r="H6675">
        <v>7</v>
      </c>
      <c r="I6675">
        <v>10</v>
      </c>
      <c r="J6675">
        <v>369.92</v>
      </c>
      <c r="K6675">
        <v>251.1</v>
      </c>
      <c r="L6675">
        <v>251.1</v>
      </c>
      <c r="M6675">
        <v>120.13</v>
      </c>
      <c r="N6675">
        <v>1</v>
      </c>
      <c r="O6675">
        <v>2</v>
      </c>
      <c r="P6675">
        <v>2</v>
      </c>
      <c r="Q6675">
        <v>69.98</v>
      </c>
      <c r="R6675">
        <v>60.98</v>
      </c>
      <c r="S6675">
        <v>60.98</v>
      </c>
      <c r="T6675">
        <v>39.82</v>
      </c>
      <c r="U6675">
        <v>2</v>
      </c>
      <c r="V6675">
        <v>5</v>
      </c>
      <c r="W6675">
        <v>8</v>
      </c>
      <c r="X6675">
        <v>299.94</v>
      </c>
      <c r="Y6675">
        <v>190.12</v>
      </c>
      <c r="Z6675">
        <v>190.12</v>
      </c>
      <c r="AA6675">
        <v>80.31</v>
      </c>
      <c r="AB6675">
        <v>3</v>
      </c>
      <c r="AC6675">
        <v>3</v>
      </c>
      <c r="AD6675">
        <v>1</v>
      </c>
      <c r="AE6675">
        <v>3</v>
      </c>
      <c r="AF6675">
        <v>1</v>
      </c>
      <c r="AG6675">
        <v>1</v>
      </c>
      <c r="AH6675">
        <v>0</v>
      </c>
      <c r="AI6675">
        <v>1</v>
      </c>
      <c r="AJ6675">
        <v>2</v>
      </c>
      <c r="AK6675">
        <v>2</v>
      </c>
      <c r="AL6675">
        <v>1</v>
      </c>
      <c r="AM6675">
        <v>2</v>
      </c>
    </row>
    <row r="6676" spans="1:39" x14ac:dyDescent="0.15">
      <c r="A6676" t="s">
        <v>216</v>
      </c>
      <c r="B6676">
        <v>100</v>
      </c>
      <c r="C6676">
        <v>1</v>
      </c>
      <c r="D6676">
        <v>1</v>
      </c>
      <c r="E6676" t="s">
        <v>32</v>
      </c>
      <c r="F6676" t="s">
        <v>28</v>
      </c>
      <c r="G6676">
        <v>561</v>
      </c>
      <c r="H6676">
        <v>659</v>
      </c>
      <c r="I6676">
        <v>1098</v>
      </c>
      <c r="J6676">
        <v>55726.83</v>
      </c>
      <c r="K6676">
        <v>40844.86</v>
      </c>
      <c r="L6676">
        <v>37925.449999999997</v>
      </c>
      <c r="M6676">
        <v>16429.2258</v>
      </c>
      <c r="N6676">
        <v>116</v>
      </c>
      <c r="O6676">
        <v>125</v>
      </c>
      <c r="P6676">
        <v>219</v>
      </c>
      <c r="Q6676">
        <v>11136.95</v>
      </c>
      <c r="R6676">
        <v>8468.06</v>
      </c>
      <c r="S6676">
        <v>6270.96</v>
      </c>
      <c r="T6676">
        <v>3488.4793</v>
      </c>
      <c r="U6676">
        <v>445</v>
      </c>
      <c r="V6676">
        <v>534</v>
      </c>
      <c r="W6676">
        <v>879</v>
      </c>
      <c r="X6676">
        <v>44589.88</v>
      </c>
      <c r="Y6676">
        <v>32376.799999999999</v>
      </c>
      <c r="Z6676">
        <v>31654.49</v>
      </c>
      <c r="AA6676">
        <v>12940.746499999999</v>
      </c>
      <c r="AB6676">
        <v>543</v>
      </c>
      <c r="AC6676">
        <v>488</v>
      </c>
      <c r="AD6676">
        <v>150</v>
      </c>
      <c r="AE6676">
        <v>485</v>
      </c>
      <c r="AF6676">
        <v>110</v>
      </c>
      <c r="AG6676">
        <v>93</v>
      </c>
      <c r="AH6676">
        <v>31</v>
      </c>
      <c r="AI6676">
        <v>107</v>
      </c>
      <c r="AJ6676">
        <v>433</v>
      </c>
      <c r="AK6676">
        <v>395</v>
      </c>
      <c r="AL6676">
        <v>119</v>
      </c>
      <c r="AM6676">
        <v>378</v>
      </c>
    </row>
    <row r="6677" spans="1:39" x14ac:dyDescent="0.15">
      <c r="A6677" t="s">
        <v>216</v>
      </c>
      <c r="B6677">
        <v>100</v>
      </c>
      <c r="C6677">
        <v>1</v>
      </c>
      <c r="D6677">
        <v>1</v>
      </c>
      <c r="E6677" t="s">
        <v>32</v>
      </c>
      <c r="F6677" t="s">
        <v>29</v>
      </c>
      <c r="G6677">
        <v>625</v>
      </c>
      <c r="H6677">
        <v>795</v>
      </c>
      <c r="I6677">
        <v>1314</v>
      </c>
      <c r="J6677">
        <v>66681.350000000006</v>
      </c>
      <c r="K6677">
        <v>47707.93</v>
      </c>
      <c r="L6677">
        <v>46173.95</v>
      </c>
      <c r="M6677">
        <v>18638.343099999998</v>
      </c>
      <c r="N6677">
        <v>104</v>
      </c>
      <c r="O6677">
        <v>133</v>
      </c>
      <c r="P6677">
        <v>208</v>
      </c>
      <c r="Q6677">
        <v>10794.06</v>
      </c>
      <c r="R6677">
        <v>8083.39</v>
      </c>
      <c r="S6677">
        <v>6942.35</v>
      </c>
      <c r="T6677">
        <v>3143.8132000000001</v>
      </c>
      <c r="U6677">
        <v>521</v>
      </c>
      <c r="V6677">
        <v>662</v>
      </c>
      <c r="W6677">
        <v>1106</v>
      </c>
      <c r="X6677">
        <v>55887.29</v>
      </c>
      <c r="Y6677">
        <v>39624.54</v>
      </c>
      <c r="Z6677">
        <v>39231.599999999999</v>
      </c>
      <c r="AA6677">
        <v>15494.5299</v>
      </c>
      <c r="AB6677">
        <v>615</v>
      </c>
      <c r="AC6677">
        <v>593</v>
      </c>
      <c r="AD6677">
        <v>294</v>
      </c>
      <c r="AE6677">
        <v>556</v>
      </c>
      <c r="AF6677">
        <v>101</v>
      </c>
      <c r="AG6677">
        <v>100</v>
      </c>
      <c r="AH6677">
        <v>54</v>
      </c>
      <c r="AI6677">
        <v>100</v>
      </c>
      <c r="AJ6677">
        <v>514</v>
      </c>
      <c r="AK6677">
        <v>493</v>
      </c>
      <c r="AL6677">
        <v>240</v>
      </c>
      <c r="AM6677">
        <v>456</v>
      </c>
    </row>
    <row r="6678" spans="1:39" x14ac:dyDescent="0.15">
      <c r="A6678" t="s">
        <v>216</v>
      </c>
      <c r="B6678">
        <v>100</v>
      </c>
      <c r="C6678">
        <v>1</v>
      </c>
      <c r="D6678">
        <v>2</v>
      </c>
      <c r="E6678" t="s">
        <v>28</v>
      </c>
      <c r="F6678" t="s">
        <v>28</v>
      </c>
      <c r="G6678">
        <v>93259</v>
      </c>
      <c r="H6678">
        <v>99034</v>
      </c>
      <c r="I6678">
        <v>148571</v>
      </c>
      <c r="J6678">
        <v>7146217.4100000001</v>
      </c>
      <c r="K6678">
        <v>5590600.3700000001</v>
      </c>
      <c r="L6678">
        <v>5119056.6900000004</v>
      </c>
      <c r="M6678">
        <v>2148745.2047999999</v>
      </c>
      <c r="N6678">
        <v>27308</v>
      </c>
      <c r="O6678">
        <v>28698</v>
      </c>
      <c r="P6678">
        <v>47462</v>
      </c>
      <c r="Q6678">
        <v>2339872.86</v>
      </c>
      <c r="R6678">
        <v>1767875.5</v>
      </c>
      <c r="S6678">
        <v>1423169.28</v>
      </c>
      <c r="T6678">
        <v>757231.59120000002</v>
      </c>
      <c r="U6678">
        <v>65951</v>
      </c>
      <c r="V6678">
        <v>70336</v>
      </c>
      <c r="W6678">
        <v>101109</v>
      </c>
      <c r="X6678">
        <v>4806344.55</v>
      </c>
      <c r="Y6678">
        <v>3822724.87</v>
      </c>
      <c r="Z6678">
        <v>3695887.41</v>
      </c>
      <c r="AA6678">
        <v>1391513.6136</v>
      </c>
      <c r="AB6678">
        <v>88740</v>
      </c>
      <c r="AC6678">
        <v>75749</v>
      </c>
      <c r="AD6678">
        <v>18021</v>
      </c>
      <c r="AE6678">
        <v>71194</v>
      </c>
      <c r="AF6678">
        <v>25761</v>
      </c>
      <c r="AG6678">
        <v>25667</v>
      </c>
      <c r="AH6678">
        <v>7855</v>
      </c>
      <c r="AI6678">
        <v>23859</v>
      </c>
      <c r="AJ6678">
        <v>62979</v>
      </c>
      <c r="AK6678">
        <v>50082</v>
      </c>
      <c r="AL6678">
        <v>10166</v>
      </c>
      <c r="AM6678">
        <v>47335</v>
      </c>
    </row>
    <row r="6679" spans="1:39" x14ac:dyDescent="0.15">
      <c r="A6679" t="s">
        <v>216</v>
      </c>
      <c r="B6679">
        <v>100</v>
      </c>
      <c r="C6679">
        <v>1</v>
      </c>
      <c r="D6679">
        <v>2</v>
      </c>
      <c r="E6679" t="s">
        <v>28</v>
      </c>
      <c r="F6679" t="s">
        <v>29</v>
      </c>
      <c r="G6679">
        <v>53133</v>
      </c>
      <c r="H6679">
        <v>58727</v>
      </c>
      <c r="I6679">
        <v>90953</v>
      </c>
      <c r="J6679">
        <v>4426947.41</v>
      </c>
      <c r="K6679">
        <v>3386504.58</v>
      </c>
      <c r="L6679">
        <v>3116709.23</v>
      </c>
      <c r="M6679">
        <v>1319828.0586000001</v>
      </c>
      <c r="N6679">
        <v>18138</v>
      </c>
      <c r="O6679">
        <v>19633</v>
      </c>
      <c r="P6679">
        <v>33917</v>
      </c>
      <c r="Q6679">
        <v>1672748.21</v>
      </c>
      <c r="R6679">
        <v>1231005.47</v>
      </c>
      <c r="S6679">
        <v>1027846.86</v>
      </c>
      <c r="T6679">
        <v>534538.09299999999</v>
      </c>
      <c r="U6679">
        <v>34995</v>
      </c>
      <c r="V6679">
        <v>39094</v>
      </c>
      <c r="W6679">
        <v>57036</v>
      </c>
      <c r="X6679">
        <v>2754199.2</v>
      </c>
      <c r="Y6679">
        <v>2155499.11</v>
      </c>
      <c r="Z6679">
        <v>2088862.37</v>
      </c>
      <c r="AA6679">
        <v>785289.9656</v>
      </c>
      <c r="AB6679">
        <v>51274</v>
      </c>
      <c r="AC6679">
        <v>49426</v>
      </c>
      <c r="AD6679">
        <v>22105</v>
      </c>
      <c r="AE6679">
        <v>46197</v>
      </c>
      <c r="AF6679">
        <v>17480</v>
      </c>
      <c r="AG6679">
        <v>17389</v>
      </c>
      <c r="AH6679">
        <v>8661</v>
      </c>
      <c r="AI6679">
        <v>16684</v>
      </c>
      <c r="AJ6679">
        <v>33794</v>
      </c>
      <c r="AK6679">
        <v>32037</v>
      </c>
      <c r="AL6679">
        <v>13444</v>
      </c>
      <c r="AM6679">
        <v>29513</v>
      </c>
    </row>
    <row r="6680" spans="1:39" x14ac:dyDescent="0.15">
      <c r="A6680" t="s">
        <v>216</v>
      </c>
      <c r="B6680">
        <v>100</v>
      </c>
      <c r="C6680">
        <v>1</v>
      </c>
      <c r="D6680">
        <v>2</v>
      </c>
      <c r="E6680" t="s">
        <v>30</v>
      </c>
      <c r="F6680" t="s">
        <v>28</v>
      </c>
      <c r="G6680">
        <v>10234</v>
      </c>
      <c r="H6680">
        <v>10924</v>
      </c>
      <c r="I6680">
        <v>16124</v>
      </c>
      <c r="J6680">
        <v>775126.98</v>
      </c>
      <c r="K6680">
        <v>609741.44999999995</v>
      </c>
      <c r="L6680">
        <v>557243.06000000006</v>
      </c>
      <c r="M6680">
        <v>230193.17939999999</v>
      </c>
      <c r="N6680">
        <v>2663</v>
      </c>
      <c r="O6680">
        <v>2821</v>
      </c>
      <c r="P6680">
        <v>4569</v>
      </c>
      <c r="Q6680">
        <v>225587.71</v>
      </c>
      <c r="R6680">
        <v>171144.53</v>
      </c>
      <c r="S6680">
        <v>132775.88</v>
      </c>
      <c r="T6680">
        <v>72163.367299999998</v>
      </c>
      <c r="U6680">
        <v>7571</v>
      </c>
      <c r="V6680">
        <v>8103</v>
      </c>
      <c r="W6680">
        <v>11555</v>
      </c>
      <c r="X6680">
        <v>549539.27</v>
      </c>
      <c r="Y6680">
        <v>438596.92</v>
      </c>
      <c r="Z6680">
        <v>424467.18</v>
      </c>
      <c r="AA6680">
        <v>158029.81210000001</v>
      </c>
      <c r="AB6680">
        <v>9484</v>
      </c>
      <c r="AC6680">
        <v>8630</v>
      </c>
      <c r="AD6680">
        <v>1674</v>
      </c>
      <c r="AE6680">
        <v>9936</v>
      </c>
      <c r="AF6680">
        <v>2459</v>
      </c>
      <c r="AG6680">
        <v>2523</v>
      </c>
      <c r="AH6680">
        <v>704</v>
      </c>
      <c r="AI6680">
        <v>2608</v>
      </c>
      <c r="AJ6680">
        <v>7025</v>
      </c>
      <c r="AK6680">
        <v>6107</v>
      </c>
      <c r="AL6680">
        <v>970</v>
      </c>
      <c r="AM6680">
        <v>7328</v>
      </c>
    </row>
    <row r="6681" spans="1:39" x14ac:dyDescent="0.15">
      <c r="A6681" t="s">
        <v>216</v>
      </c>
      <c r="B6681">
        <v>100</v>
      </c>
      <c r="C6681">
        <v>1</v>
      </c>
      <c r="D6681">
        <v>2</v>
      </c>
      <c r="E6681" t="s">
        <v>30</v>
      </c>
      <c r="F6681" t="s">
        <v>29</v>
      </c>
      <c r="G6681">
        <v>5215</v>
      </c>
      <c r="H6681">
        <v>5741</v>
      </c>
      <c r="I6681">
        <v>8846</v>
      </c>
      <c r="J6681">
        <v>435410.12</v>
      </c>
      <c r="K6681">
        <v>335966.56</v>
      </c>
      <c r="L6681">
        <v>306721.63</v>
      </c>
      <c r="M6681">
        <v>128831.3639</v>
      </c>
      <c r="N6681">
        <v>1731</v>
      </c>
      <c r="O6681">
        <v>1881</v>
      </c>
      <c r="P6681">
        <v>3230</v>
      </c>
      <c r="Q6681">
        <v>161886.47</v>
      </c>
      <c r="R6681">
        <v>120384.05</v>
      </c>
      <c r="S6681">
        <v>97016.95</v>
      </c>
      <c r="T6681">
        <v>51178.541400000002</v>
      </c>
      <c r="U6681">
        <v>3484</v>
      </c>
      <c r="V6681">
        <v>3860</v>
      </c>
      <c r="W6681">
        <v>5616</v>
      </c>
      <c r="X6681">
        <v>273523.65000000002</v>
      </c>
      <c r="Y6681">
        <v>215582.51</v>
      </c>
      <c r="Z6681">
        <v>209704.68</v>
      </c>
      <c r="AA6681">
        <v>77652.822499999995</v>
      </c>
      <c r="AB6681">
        <v>4935</v>
      </c>
      <c r="AC6681">
        <v>4954</v>
      </c>
      <c r="AD6681">
        <v>1964</v>
      </c>
      <c r="AE6681">
        <v>5077</v>
      </c>
      <c r="AF6681">
        <v>1650</v>
      </c>
      <c r="AG6681">
        <v>1678</v>
      </c>
      <c r="AH6681">
        <v>799</v>
      </c>
      <c r="AI6681">
        <v>1689</v>
      </c>
      <c r="AJ6681">
        <v>3285</v>
      </c>
      <c r="AK6681">
        <v>3276</v>
      </c>
      <c r="AL6681">
        <v>1165</v>
      </c>
      <c r="AM6681">
        <v>3388</v>
      </c>
    </row>
    <row r="6682" spans="1:39" x14ac:dyDescent="0.15">
      <c r="A6682" t="s">
        <v>216</v>
      </c>
      <c r="B6682">
        <v>100</v>
      </c>
      <c r="C6682">
        <v>1</v>
      </c>
      <c r="D6682">
        <v>2</v>
      </c>
      <c r="E6682" t="s">
        <v>29</v>
      </c>
      <c r="F6682" t="s">
        <v>28</v>
      </c>
      <c r="G6682">
        <v>23059</v>
      </c>
      <c r="H6682">
        <v>25089</v>
      </c>
      <c r="I6682">
        <v>39379</v>
      </c>
      <c r="J6682">
        <v>1900763.04</v>
      </c>
      <c r="K6682">
        <v>1421070.68</v>
      </c>
      <c r="L6682">
        <v>1314729.94</v>
      </c>
      <c r="M6682">
        <v>569098.06319999998</v>
      </c>
      <c r="N6682">
        <v>6095</v>
      </c>
      <c r="O6682">
        <v>6440</v>
      </c>
      <c r="P6682">
        <v>11526</v>
      </c>
      <c r="Q6682">
        <v>559912.27</v>
      </c>
      <c r="R6682">
        <v>405119.51</v>
      </c>
      <c r="S6682">
        <v>325069.53000000003</v>
      </c>
      <c r="T6682">
        <v>183342.54860000001</v>
      </c>
      <c r="U6682">
        <v>16964</v>
      </c>
      <c r="V6682">
        <v>18649</v>
      </c>
      <c r="W6682">
        <v>27853</v>
      </c>
      <c r="X6682">
        <v>1340850.77</v>
      </c>
      <c r="Y6682">
        <v>1015951.17</v>
      </c>
      <c r="Z6682">
        <v>989660.41</v>
      </c>
      <c r="AA6682">
        <v>385755.51459999999</v>
      </c>
      <c r="AB6682">
        <v>21852</v>
      </c>
      <c r="AC6682">
        <v>20652</v>
      </c>
      <c r="AD6682">
        <v>4967</v>
      </c>
      <c r="AE6682">
        <v>22060</v>
      </c>
      <c r="AF6682">
        <v>5764</v>
      </c>
      <c r="AG6682">
        <v>5673</v>
      </c>
      <c r="AH6682">
        <v>1895</v>
      </c>
      <c r="AI6682">
        <v>5883</v>
      </c>
      <c r="AJ6682">
        <v>16088</v>
      </c>
      <c r="AK6682">
        <v>14979</v>
      </c>
      <c r="AL6682">
        <v>3072</v>
      </c>
      <c r="AM6682">
        <v>16177</v>
      </c>
    </row>
    <row r="6683" spans="1:39" x14ac:dyDescent="0.15">
      <c r="A6683" t="s">
        <v>216</v>
      </c>
      <c r="B6683">
        <v>100</v>
      </c>
      <c r="C6683">
        <v>1</v>
      </c>
      <c r="D6683">
        <v>2</v>
      </c>
      <c r="E6683" t="s">
        <v>29</v>
      </c>
      <c r="F6683" t="s">
        <v>29</v>
      </c>
      <c r="G6683">
        <v>21465</v>
      </c>
      <c r="H6683">
        <v>24097</v>
      </c>
      <c r="I6683">
        <v>38860</v>
      </c>
      <c r="J6683">
        <v>1903631.51</v>
      </c>
      <c r="K6683">
        <v>1393424.88</v>
      </c>
      <c r="L6683">
        <v>1296397.3</v>
      </c>
      <c r="M6683">
        <v>562034.93660000002</v>
      </c>
      <c r="N6683">
        <v>6185</v>
      </c>
      <c r="O6683">
        <v>6731</v>
      </c>
      <c r="P6683">
        <v>12290</v>
      </c>
      <c r="Q6683">
        <v>599903.02</v>
      </c>
      <c r="R6683">
        <v>423750.23</v>
      </c>
      <c r="S6683">
        <v>350998.32</v>
      </c>
      <c r="T6683">
        <v>192607.74369999999</v>
      </c>
      <c r="U6683">
        <v>15280</v>
      </c>
      <c r="V6683">
        <v>17366</v>
      </c>
      <c r="W6683">
        <v>26570</v>
      </c>
      <c r="X6683">
        <v>1303728.49</v>
      </c>
      <c r="Y6683">
        <v>969674.65</v>
      </c>
      <c r="Z6683">
        <v>945398.98</v>
      </c>
      <c r="AA6683">
        <v>369427.19290000002</v>
      </c>
      <c r="AB6683">
        <v>20571</v>
      </c>
      <c r="AC6683">
        <v>20241</v>
      </c>
      <c r="AD6683">
        <v>8668</v>
      </c>
      <c r="AE6683">
        <v>20852</v>
      </c>
      <c r="AF6683">
        <v>5904</v>
      </c>
      <c r="AG6683">
        <v>5864</v>
      </c>
      <c r="AH6683">
        <v>3026</v>
      </c>
      <c r="AI6683">
        <v>6022</v>
      </c>
      <c r="AJ6683">
        <v>14667</v>
      </c>
      <c r="AK6683">
        <v>14377</v>
      </c>
      <c r="AL6683">
        <v>5642</v>
      </c>
      <c r="AM6683">
        <v>14830</v>
      </c>
    </row>
    <row r="6684" spans="1:39" x14ac:dyDescent="0.15">
      <c r="A6684" t="s">
        <v>216</v>
      </c>
      <c r="B6684">
        <v>100</v>
      </c>
      <c r="C6684">
        <v>1</v>
      </c>
      <c r="D6684">
        <v>2</v>
      </c>
      <c r="E6684" t="s">
        <v>31</v>
      </c>
      <c r="F6684" t="s">
        <v>28</v>
      </c>
      <c r="G6684">
        <v>2</v>
      </c>
      <c r="H6684">
        <v>4</v>
      </c>
      <c r="I6684">
        <v>5</v>
      </c>
      <c r="J6684">
        <v>228.96</v>
      </c>
      <c r="K6684">
        <v>155.97</v>
      </c>
      <c r="L6684">
        <v>127.98</v>
      </c>
      <c r="M6684">
        <v>74.140299999999996</v>
      </c>
      <c r="N6684">
        <v>1</v>
      </c>
      <c r="O6684">
        <v>2</v>
      </c>
      <c r="P6684">
        <v>3</v>
      </c>
      <c r="Q6684">
        <v>139.97</v>
      </c>
      <c r="R6684">
        <v>93.07</v>
      </c>
      <c r="S6684">
        <v>93.07</v>
      </c>
      <c r="T6684">
        <v>47.810299999999998</v>
      </c>
      <c r="U6684">
        <v>1</v>
      </c>
      <c r="V6684">
        <v>2</v>
      </c>
      <c r="W6684">
        <v>2</v>
      </c>
      <c r="X6684">
        <v>88.99</v>
      </c>
      <c r="Y6684">
        <v>62.9</v>
      </c>
      <c r="Z6684">
        <v>34.909999999999997</v>
      </c>
      <c r="AA6684">
        <v>26.33</v>
      </c>
      <c r="AB6684">
        <v>2</v>
      </c>
      <c r="AC6684">
        <v>2</v>
      </c>
      <c r="AD6684">
        <v>1</v>
      </c>
      <c r="AE6684">
        <v>2</v>
      </c>
      <c r="AF6684">
        <v>1</v>
      </c>
      <c r="AG6684">
        <v>1</v>
      </c>
      <c r="AH6684">
        <v>0</v>
      </c>
      <c r="AI6684">
        <v>1</v>
      </c>
      <c r="AJ6684">
        <v>1</v>
      </c>
      <c r="AK6684">
        <v>1</v>
      </c>
      <c r="AL6684">
        <v>1</v>
      </c>
      <c r="AM6684">
        <v>1</v>
      </c>
    </row>
    <row r="6685" spans="1:39" x14ac:dyDescent="0.15">
      <c r="A6685" t="s">
        <v>216</v>
      </c>
      <c r="B6685">
        <v>100</v>
      </c>
      <c r="C6685">
        <v>1</v>
      </c>
      <c r="D6685">
        <v>2</v>
      </c>
      <c r="E6685" t="s">
        <v>31</v>
      </c>
      <c r="F6685" t="s">
        <v>29</v>
      </c>
      <c r="G6685">
        <v>3</v>
      </c>
      <c r="H6685">
        <v>7</v>
      </c>
      <c r="I6685">
        <v>10</v>
      </c>
      <c r="J6685">
        <v>378.91</v>
      </c>
      <c r="K6685">
        <v>277.82</v>
      </c>
      <c r="L6685">
        <v>277.82</v>
      </c>
      <c r="M6685">
        <v>132.56</v>
      </c>
      <c r="N6685">
        <v>0</v>
      </c>
      <c r="O6685">
        <v>0</v>
      </c>
      <c r="P6685">
        <v>0</v>
      </c>
      <c r="Q6685">
        <v>0</v>
      </c>
      <c r="R6685">
        <v>0</v>
      </c>
      <c r="S6685">
        <v>0</v>
      </c>
      <c r="T6685">
        <v>0</v>
      </c>
      <c r="U6685">
        <v>3</v>
      </c>
      <c r="V6685">
        <v>7</v>
      </c>
      <c r="W6685">
        <v>10</v>
      </c>
      <c r="X6685">
        <v>378.91</v>
      </c>
      <c r="Y6685">
        <v>277.82</v>
      </c>
      <c r="Z6685">
        <v>277.82</v>
      </c>
      <c r="AA6685">
        <v>132.56</v>
      </c>
      <c r="AB6685">
        <v>3</v>
      </c>
      <c r="AC6685">
        <v>3</v>
      </c>
      <c r="AD6685">
        <v>0</v>
      </c>
      <c r="AE6685">
        <v>3</v>
      </c>
      <c r="AF6685">
        <v>0</v>
      </c>
      <c r="AG6685">
        <v>0</v>
      </c>
      <c r="AH6685">
        <v>0</v>
      </c>
      <c r="AI6685">
        <v>0</v>
      </c>
      <c r="AJ6685">
        <v>3</v>
      </c>
      <c r="AK6685">
        <v>3</v>
      </c>
      <c r="AL6685">
        <v>0</v>
      </c>
      <c r="AM6685">
        <v>3</v>
      </c>
    </row>
    <row r="6686" spans="1:39" x14ac:dyDescent="0.15">
      <c r="A6686" t="s">
        <v>216</v>
      </c>
      <c r="B6686">
        <v>100</v>
      </c>
      <c r="C6686">
        <v>1</v>
      </c>
      <c r="D6686">
        <v>2</v>
      </c>
      <c r="E6686" t="s">
        <v>32</v>
      </c>
      <c r="F6686" t="s">
        <v>28</v>
      </c>
      <c r="G6686">
        <v>2428</v>
      </c>
      <c r="H6686">
        <v>2705</v>
      </c>
      <c r="I6686">
        <v>4551</v>
      </c>
      <c r="J6686">
        <v>239328.59</v>
      </c>
      <c r="K6686">
        <v>167848.34</v>
      </c>
      <c r="L6686">
        <v>159288.84</v>
      </c>
      <c r="M6686">
        <v>68525.527199999997</v>
      </c>
      <c r="N6686">
        <v>403</v>
      </c>
      <c r="O6686">
        <v>431</v>
      </c>
      <c r="P6686">
        <v>713</v>
      </c>
      <c r="Q6686">
        <v>40001.25</v>
      </c>
      <c r="R6686">
        <v>28434.05</v>
      </c>
      <c r="S6686">
        <v>21990.69</v>
      </c>
      <c r="T6686">
        <v>11433.079100000001</v>
      </c>
      <c r="U6686">
        <v>2025</v>
      </c>
      <c r="V6686">
        <v>2274</v>
      </c>
      <c r="W6686">
        <v>3838</v>
      </c>
      <c r="X6686">
        <v>199327.34</v>
      </c>
      <c r="Y6686">
        <v>139414.29</v>
      </c>
      <c r="Z6686">
        <v>137298.15</v>
      </c>
      <c r="AA6686">
        <v>57092.448100000001</v>
      </c>
      <c r="AB6686">
        <v>2314</v>
      </c>
      <c r="AC6686">
        <v>1920</v>
      </c>
      <c r="AD6686">
        <v>491</v>
      </c>
      <c r="AE6686">
        <v>1979</v>
      </c>
      <c r="AF6686">
        <v>381</v>
      </c>
      <c r="AG6686">
        <v>281</v>
      </c>
      <c r="AH6686">
        <v>67</v>
      </c>
      <c r="AI6686">
        <v>385</v>
      </c>
      <c r="AJ6686">
        <v>1933</v>
      </c>
      <c r="AK6686">
        <v>1639</v>
      </c>
      <c r="AL6686">
        <v>424</v>
      </c>
      <c r="AM6686">
        <v>1594</v>
      </c>
    </row>
    <row r="6687" spans="1:39" x14ac:dyDescent="0.15">
      <c r="A6687" t="s">
        <v>216</v>
      </c>
      <c r="B6687">
        <v>100</v>
      </c>
      <c r="C6687">
        <v>1</v>
      </c>
      <c r="D6687">
        <v>2</v>
      </c>
      <c r="E6687" t="s">
        <v>32</v>
      </c>
      <c r="F6687" t="s">
        <v>29</v>
      </c>
      <c r="G6687">
        <v>1669</v>
      </c>
      <c r="H6687">
        <v>1994</v>
      </c>
      <c r="I6687">
        <v>3358</v>
      </c>
      <c r="J6687">
        <v>176099.03</v>
      </c>
      <c r="K6687">
        <v>120928.28</v>
      </c>
      <c r="L6687">
        <v>116070.44</v>
      </c>
      <c r="M6687">
        <v>50235.962099999997</v>
      </c>
      <c r="N6687">
        <v>258</v>
      </c>
      <c r="O6687">
        <v>296</v>
      </c>
      <c r="P6687">
        <v>514</v>
      </c>
      <c r="Q6687">
        <v>28180.33</v>
      </c>
      <c r="R6687">
        <v>19305.939999999999</v>
      </c>
      <c r="S6687">
        <v>16002.66</v>
      </c>
      <c r="T6687">
        <v>8387.7893000000004</v>
      </c>
      <c r="U6687">
        <v>1411</v>
      </c>
      <c r="V6687">
        <v>1698</v>
      </c>
      <c r="W6687">
        <v>2844</v>
      </c>
      <c r="X6687">
        <v>147918.70000000001</v>
      </c>
      <c r="Y6687">
        <v>101622.34</v>
      </c>
      <c r="Z6687">
        <v>100067.78</v>
      </c>
      <c r="AA6687">
        <v>41848.1728</v>
      </c>
      <c r="AB6687">
        <v>1615</v>
      </c>
      <c r="AC6687">
        <v>1516</v>
      </c>
      <c r="AD6687">
        <v>705</v>
      </c>
      <c r="AE6687">
        <v>1497</v>
      </c>
      <c r="AF6687">
        <v>251</v>
      </c>
      <c r="AG6687">
        <v>208</v>
      </c>
      <c r="AH6687">
        <v>93</v>
      </c>
      <c r="AI6687">
        <v>250</v>
      </c>
      <c r="AJ6687">
        <v>1364</v>
      </c>
      <c r="AK6687">
        <v>1308</v>
      </c>
      <c r="AL6687">
        <v>612</v>
      </c>
      <c r="AM6687">
        <v>1247</v>
      </c>
    </row>
    <row r="6688" spans="1:39" x14ac:dyDescent="0.15">
      <c r="A6688" t="s">
        <v>216</v>
      </c>
      <c r="B6688">
        <v>100</v>
      </c>
      <c r="C6688">
        <v>2</v>
      </c>
      <c r="D6688">
        <v>0</v>
      </c>
      <c r="E6688" t="s">
        <v>28</v>
      </c>
      <c r="F6688" t="s">
        <v>28</v>
      </c>
      <c r="G6688">
        <v>831</v>
      </c>
      <c r="H6688">
        <v>1729</v>
      </c>
      <c r="I6688">
        <v>2247</v>
      </c>
      <c r="J6688">
        <v>94198.81</v>
      </c>
      <c r="K6688">
        <v>69063.05</v>
      </c>
      <c r="L6688">
        <v>53401.39</v>
      </c>
      <c r="M6688">
        <v>31471.553</v>
      </c>
      <c r="N6688">
        <v>831</v>
      </c>
      <c r="O6688">
        <v>856</v>
      </c>
      <c r="P6688">
        <v>1185</v>
      </c>
      <c r="Q6688">
        <v>50007.040000000001</v>
      </c>
      <c r="R6688">
        <v>35941.24</v>
      </c>
      <c r="S6688">
        <v>22377.24</v>
      </c>
      <c r="T6688">
        <v>17391.667099999999</v>
      </c>
      <c r="U6688">
        <v>831</v>
      </c>
      <c r="V6688">
        <v>873</v>
      </c>
      <c r="W6688">
        <v>1062</v>
      </c>
      <c r="X6688">
        <v>44191.77</v>
      </c>
      <c r="Y6688">
        <v>33121.81</v>
      </c>
      <c r="Z6688">
        <v>31024.15</v>
      </c>
      <c r="AA6688">
        <v>14079.885899999999</v>
      </c>
      <c r="AB6688">
        <v>805</v>
      </c>
      <c r="AC6688">
        <v>805</v>
      </c>
      <c r="AD6688">
        <v>325</v>
      </c>
      <c r="AE6688">
        <v>601</v>
      </c>
      <c r="AF6688">
        <v>805</v>
      </c>
      <c r="AG6688">
        <v>805</v>
      </c>
      <c r="AH6688">
        <v>325</v>
      </c>
      <c r="AI6688">
        <v>601</v>
      </c>
      <c r="AJ6688">
        <v>805</v>
      </c>
      <c r="AK6688">
        <v>805</v>
      </c>
      <c r="AL6688">
        <v>325</v>
      </c>
      <c r="AM6688">
        <v>601</v>
      </c>
    </row>
    <row r="6689" spans="1:39" x14ac:dyDescent="0.15">
      <c r="A6689" t="s">
        <v>216</v>
      </c>
      <c r="B6689">
        <v>100</v>
      </c>
      <c r="C6689">
        <v>2</v>
      </c>
      <c r="D6689">
        <v>0</v>
      </c>
      <c r="E6689" t="s">
        <v>28</v>
      </c>
      <c r="F6689" t="s">
        <v>29</v>
      </c>
      <c r="G6689">
        <v>567</v>
      </c>
      <c r="H6689">
        <v>1215</v>
      </c>
      <c r="I6689">
        <v>1606</v>
      </c>
      <c r="J6689">
        <v>67681.350000000006</v>
      </c>
      <c r="K6689">
        <v>48566.28</v>
      </c>
      <c r="L6689">
        <v>42045.120000000003</v>
      </c>
      <c r="M6689">
        <v>22292.445800000001</v>
      </c>
      <c r="N6689">
        <v>567</v>
      </c>
      <c r="O6689">
        <v>600</v>
      </c>
      <c r="P6689">
        <v>870</v>
      </c>
      <c r="Q6689">
        <v>35529.65</v>
      </c>
      <c r="R6689">
        <v>24868.52</v>
      </c>
      <c r="S6689">
        <v>19142.66</v>
      </c>
      <c r="T6689">
        <v>12555.901099999999</v>
      </c>
      <c r="U6689">
        <v>567</v>
      </c>
      <c r="V6689">
        <v>615</v>
      </c>
      <c r="W6689">
        <v>736</v>
      </c>
      <c r="X6689">
        <v>32151.7</v>
      </c>
      <c r="Y6689">
        <v>23697.759999999998</v>
      </c>
      <c r="Z6689">
        <v>22902.46</v>
      </c>
      <c r="AA6689">
        <v>9736.5447000000004</v>
      </c>
      <c r="AB6689">
        <v>559</v>
      </c>
      <c r="AC6689">
        <v>559</v>
      </c>
      <c r="AD6689">
        <v>358</v>
      </c>
      <c r="AE6689">
        <v>469</v>
      </c>
      <c r="AF6689">
        <v>559</v>
      </c>
      <c r="AG6689">
        <v>559</v>
      </c>
      <c r="AH6689">
        <v>358</v>
      </c>
      <c r="AI6689">
        <v>469</v>
      </c>
      <c r="AJ6689">
        <v>559</v>
      </c>
      <c r="AK6689">
        <v>559</v>
      </c>
      <c r="AL6689">
        <v>358</v>
      </c>
      <c r="AM6689">
        <v>469</v>
      </c>
    </row>
    <row r="6690" spans="1:39" x14ac:dyDescent="0.15">
      <c r="A6690" t="s">
        <v>216</v>
      </c>
      <c r="B6690">
        <v>100</v>
      </c>
      <c r="C6690">
        <v>2</v>
      </c>
      <c r="D6690">
        <v>0</v>
      </c>
      <c r="E6690" t="s">
        <v>30</v>
      </c>
      <c r="F6690" t="s">
        <v>28</v>
      </c>
      <c r="G6690">
        <v>3</v>
      </c>
      <c r="H6690">
        <v>6</v>
      </c>
      <c r="I6690">
        <v>8</v>
      </c>
      <c r="J6690">
        <v>349.97</v>
      </c>
      <c r="K6690">
        <v>276.17</v>
      </c>
      <c r="L6690">
        <v>227.87</v>
      </c>
      <c r="M6690">
        <v>87.88</v>
      </c>
      <c r="N6690">
        <v>3</v>
      </c>
      <c r="O6690">
        <v>3</v>
      </c>
      <c r="P6690">
        <v>4</v>
      </c>
      <c r="Q6690">
        <v>132.97999999999999</v>
      </c>
      <c r="R6690">
        <v>112.28</v>
      </c>
      <c r="S6690">
        <v>63.98</v>
      </c>
      <c r="T6690">
        <v>39.58</v>
      </c>
      <c r="U6690">
        <v>3</v>
      </c>
      <c r="V6690">
        <v>3</v>
      </c>
      <c r="W6690">
        <v>4</v>
      </c>
      <c r="X6690">
        <v>216.99</v>
      </c>
      <c r="Y6690">
        <v>163.89</v>
      </c>
      <c r="Z6690">
        <v>163.89</v>
      </c>
      <c r="AA6690">
        <v>48.3</v>
      </c>
      <c r="AB6690">
        <v>3</v>
      </c>
      <c r="AC6690">
        <v>3</v>
      </c>
      <c r="AD6690">
        <v>3</v>
      </c>
      <c r="AE6690">
        <v>2</v>
      </c>
      <c r="AF6690">
        <v>3</v>
      </c>
      <c r="AG6690">
        <v>3</v>
      </c>
      <c r="AH6690">
        <v>3</v>
      </c>
      <c r="AI6690">
        <v>2</v>
      </c>
      <c r="AJ6690">
        <v>3</v>
      </c>
      <c r="AK6690">
        <v>3</v>
      </c>
      <c r="AL6690">
        <v>3</v>
      </c>
      <c r="AM6690">
        <v>2</v>
      </c>
    </row>
    <row r="6691" spans="1:39" x14ac:dyDescent="0.15">
      <c r="A6691" t="s">
        <v>216</v>
      </c>
      <c r="B6691">
        <v>100</v>
      </c>
      <c r="C6691">
        <v>2</v>
      </c>
      <c r="D6691">
        <v>0</v>
      </c>
      <c r="E6691" t="s">
        <v>30</v>
      </c>
      <c r="F6691" t="s">
        <v>29</v>
      </c>
      <c r="G6691">
        <v>2</v>
      </c>
      <c r="H6691">
        <v>5</v>
      </c>
      <c r="I6691">
        <v>7</v>
      </c>
      <c r="J6691">
        <v>238.94</v>
      </c>
      <c r="K6691">
        <v>182.94</v>
      </c>
      <c r="L6691">
        <v>182.94</v>
      </c>
      <c r="M6691">
        <v>76.854600000000005</v>
      </c>
      <c r="N6691">
        <v>2</v>
      </c>
      <c r="O6691">
        <v>2</v>
      </c>
      <c r="P6691">
        <v>4</v>
      </c>
      <c r="Q6691">
        <v>129.96</v>
      </c>
      <c r="R6691">
        <v>104.96</v>
      </c>
      <c r="S6691">
        <v>104.96</v>
      </c>
      <c r="T6691">
        <v>43.124600000000001</v>
      </c>
      <c r="U6691">
        <v>2</v>
      </c>
      <c r="V6691">
        <v>3</v>
      </c>
      <c r="W6691">
        <v>3</v>
      </c>
      <c r="X6691">
        <v>108.98</v>
      </c>
      <c r="Y6691">
        <v>77.98</v>
      </c>
      <c r="Z6691">
        <v>77.98</v>
      </c>
      <c r="AA6691">
        <v>33.729999999999997</v>
      </c>
      <c r="AB6691">
        <v>2</v>
      </c>
      <c r="AC6691">
        <v>2</v>
      </c>
      <c r="AD6691">
        <v>0</v>
      </c>
      <c r="AE6691">
        <v>2</v>
      </c>
      <c r="AF6691">
        <v>2</v>
      </c>
      <c r="AG6691">
        <v>2</v>
      </c>
      <c r="AH6691">
        <v>0</v>
      </c>
      <c r="AI6691">
        <v>2</v>
      </c>
      <c r="AJ6691">
        <v>2</v>
      </c>
      <c r="AK6691">
        <v>2</v>
      </c>
      <c r="AL6691">
        <v>0</v>
      </c>
      <c r="AM6691">
        <v>2</v>
      </c>
    </row>
    <row r="6692" spans="1:39" x14ac:dyDescent="0.15">
      <c r="A6692" t="s">
        <v>216</v>
      </c>
      <c r="B6692">
        <v>100</v>
      </c>
      <c r="C6692">
        <v>2</v>
      </c>
      <c r="D6692">
        <v>0</v>
      </c>
      <c r="E6692" t="s">
        <v>29</v>
      </c>
      <c r="F6692" t="s">
        <v>28</v>
      </c>
      <c r="G6692">
        <v>4</v>
      </c>
      <c r="H6692">
        <v>8</v>
      </c>
      <c r="I6692">
        <v>11</v>
      </c>
      <c r="J6692">
        <v>497.91</v>
      </c>
      <c r="K6692">
        <v>329.7</v>
      </c>
      <c r="L6692">
        <v>329.7</v>
      </c>
      <c r="M6692">
        <v>183.8389</v>
      </c>
      <c r="N6692">
        <v>4</v>
      </c>
      <c r="O6692">
        <v>4</v>
      </c>
      <c r="P6692">
        <v>5</v>
      </c>
      <c r="Q6692">
        <v>248.96</v>
      </c>
      <c r="R6692">
        <v>171.36</v>
      </c>
      <c r="S6692">
        <v>171.36</v>
      </c>
      <c r="T6692">
        <v>86.508899999999997</v>
      </c>
      <c r="U6692">
        <v>4</v>
      </c>
      <c r="V6692">
        <v>4</v>
      </c>
      <c r="W6692">
        <v>6</v>
      </c>
      <c r="X6692">
        <v>248.95</v>
      </c>
      <c r="Y6692">
        <v>158.34</v>
      </c>
      <c r="Z6692">
        <v>158.34</v>
      </c>
      <c r="AA6692">
        <v>97.33</v>
      </c>
      <c r="AB6692">
        <v>4</v>
      </c>
      <c r="AC6692">
        <v>4</v>
      </c>
      <c r="AD6692">
        <v>3</v>
      </c>
      <c r="AE6692">
        <v>3</v>
      </c>
      <c r="AF6692">
        <v>4</v>
      </c>
      <c r="AG6692">
        <v>4</v>
      </c>
      <c r="AH6692">
        <v>3</v>
      </c>
      <c r="AI6692">
        <v>3</v>
      </c>
      <c r="AJ6692">
        <v>4</v>
      </c>
      <c r="AK6692">
        <v>4</v>
      </c>
      <c r="AL6692">
        <v>3</v>
      </c>
      <c r="AM6692">
        <v>3</v>
      </c>
    </row>
    <row r="6693" spans="1:39" x14ac:dyDescent="0.15">
      <c r="A6693" t="s">
        <v>216</v>
      </c>
      <c r="B6693">
        <v>100</v>
      </c>
      <c r="C6693">
        <v>2</v>
      </c>
      <c r="D6693">
        <v>0</v>
      </c>
      <c r="E6693" t="s">
        <v>29</v>
      </c>
      <c r="F6693" t="s">
        <v>29</v>
      </c>
      <c r="G6693">
        <v>7</v>
      </c>
      <c r="H6693">
        <v>14</v>
      </c>
      <c r="I6693">
        <v>18</v>
      </c>
      <c r="J6693">
        <v>790.86</v>
      </c>
      <c r="K6693">
        <v>561.12</v>
      </c>
      <c r="L6693">
        <v>523.33000000000004</v>
      </c>
      <c r="M6693">
        <v>255.64410000000001</v>
      </c>
      <c r="N6693">
        <v>7</v>
      </c>
      <c r="O6693">
        <v>7</v>
      </c>
      <c r="P6693">
        <v>10</v>
      </c>
      <c r="Q6693">
        <v>512.91999999999996</v>
      </c>
      <c r="R6693">
        <v>351.45</v>
      </c>
      <c r="S6693">
        <v>313.66000000000003</v>
      </c>
      <c r="T6693">
        <v>169.39160000000001</v>
      </c>
      <c r="U6693">
        <v>7</v>
      </c>
      <c r="V6693">
        <v>7</v>
      </c>
      <c r="W6693">
        <v>8</v>
      </c>
      <c r="X6693">
        <v>277.94</v>
      </c>
      <c r="Y6693">
        <v>209.67</v>
      </c>
      <c r="Z6693">
        <v>209.67</v>
      </c>
      <c r="AA6693">
        <v>86.252499999999998</v>
      </c>
      <c r="AB6693">
        <v>7</v>
      </c>
      <c r="AC6693">
        <v>7</v>
      </c>
      <c r="AD6693">
        <v>4</v>
      </c>
      <c r="AE6693">
        <v>4</v>
      </c>
      <c r="AF6693">
        <v>7</v>
      </c>
      <c r="AG6693">
        <v>7</v>
      </c>
      <c r="AH6693">
        <v>4</v>
      </c>
      <c r="AI6693">
        <v>4</v>
      </c>
      <c r="AJ6693">
        <v>7</v>
      </c>
      <c r="AK6693">
        <v>7</v>
      </c>
      <c r="AL6693">
        <v>4</v>
      </c>
      <c r="AM6693">
        <v>4</v>
      </c>
    </row>
    <row r="6694" spans="1:39" x14ac:dyDescent="0.15">
      <c r="A6694" t="s">
        <v>216</v>
      </c>
      <c r="B6694">
        <v>100</v>
      </c>
      <c r="C6694">
        <v>2</v>
      </c>
      <c r="D6694">
        <v>0</v>
      </c>
      <c r="E6694" t="s">
        <v>32</v>
      </c>
      <c r="F6694" t="s">
        <v>28</v>
      </c>
      <c r="G6694">
        <v>67</v>
      </c>
      <c r="H6694">
        <v>144</v>
      </c>
      <c r="I6694">
        <v>191</v>
      </c>
      <c r="J6694">
        <v>8426.91</v>
      </c>
      <c r="K6694">
        <v>5824.94</v>
      </c>
      <c r="L6694">
        <v>4977.03</v>
      </c>
      <c r="M6694">
        <v>2845.953</v>
      </c>
      <c r="N6694">
        <v>67</v>
      </c>
      <c r="O6694">
        <v>70</v>
      </c>
      <c r="P6694">
        <v>91</v>
      </c>
      <c r="Q6694">
        <v>4096.3500000000004</v>
      </c>
      <c r="R6694">
        <v>2847.49</v>
      </c>
      <c r="S6694">
        <v>2012.17</v>
      </c>
      <c r="T6694">
        <v>1449.3349000000001</v>
      </c>
      <c r="U6694">
        <v>67</v>
      </c>
      <c r="V6694">
        <v>74</v>
      </c>
      <c r="W6694">
        <v>100</v>
      </c>
      <c r="X6694">
        <v>4330.5600000000004</v>
      </c>
      <c r="Y6694">
        <v>2977.45</v>
      </c>
      <c r="Z6694">
        <v>2964.86</v>
      </c>
      <c r="AA6694">
        <v>1396.6180999999999</v>
      </c>
      <c r="AB6694">
        <v>66</v>
      </c>
      <c r="AC6694">
        <v>61</v>
      </c>
      <c r="AD6694">
        <v>23</v>
      </c>
      <c r="AE6694">
        <v>52</v>
      </c>
      <c r="AF6694">
        <v>66</v>
      </c>
      <c r="AG6694">
        <v>61</v>
      </c>
      <c r="AH6694">
        <v>23</v>
      </c>
      <c r="AI6694">
        <v>52</v>
      </c>
      <c r="AJ6694">
        <v>66</v>
      </c>
      <c r="AK6694">
        <v>61</v>
      </c>
      <c r="AL6694">
        <v>23</v>
      </c>
      <c r="AM6694">
        <v>52</v>
      </c>
    </row>
    <row r="6695" spans="1:39" x14ac:dyDescent="0.15">
      <c r="A6695" t="s">
        <v>216</v>
      </c>
      <c r="B6695">
        <v>100</v>
      </c>
      <c r="C6695">
        <v>2</v>
      </c>
      <c r="D6695">
        <v>0</v>
      </c>
      <c r="E6695" t="s">
        <v>32</v>
      </c>
      <c r="F6695" t="s">
        <v>29</v>
      </c>
      <c r="G6695">
        <v>48</v>
      </c>
      <c r="H6695">
        <v>108</v>
      </c>
      <c r="I6695">
        <v>138</v>
      </c>
      <c r="J6695">
        <v>6181.17</v>
      </c>
      <c r="K6695">
        <v>4277.71</v>
      </c>
      <c r="L6695">
        <v>3838.15</v>
      </c>
      <c r="M6695">
        <v>1904.8964000000001</v>
      </c>
      <c r="N6695">
        <v>48</v>
      </c>
      <c r="O6695">
        <v>53</v>
      </c>
      <c r="P6695">
        <v>64</v>
      </c>
      <c r="Q6695">
        <v>2744.53</v>
      </c>
      <c r="R6695">
        <v>1921.6</v>
      </c>
      <c r="S6695">
        <v>1533.78</v>
      </c>
      <c r="T6695">
        <v>966.84069999999997</v>
      </c>
      <c r="U6695">
        <v>48</v>
      </c>
      <c r="V6695">
        <v>55</v>
      </c>
      <c r="W6695">
        <v>74</v>
      </c>
      <c r="X6695">
        <v>3436.64</v>
      </c>
      <c r="Y6695">
        <v>2356.11</v>
      </c>
      <c r="Z6695">
        <v>2304.37</v>
      </c>
      <c r="AA6695">
        <v>938.0557</v>
      </c>
      <c r="AB6695">
        <v>48</v>
      </c>
      <c r="AC6695">
        <v>46</v>
      </c>
      <c r="AD6695">
        <v>30</v>
      </c>
      <c r="AE6695">
        <v>45</v>
      </c>
      <c r="AF6695">
        <v>48</v>
      </c>
      <c r="AG6695">
        <v>46</v>
      </c>
      <c r="AH6695">
        <v>30</v>
      </c>
      <c r="AI6695">
        <v>45</v>
      </c>
      <c r="AJ6695">
        <v>48</v>
      </c>
      <c r="AK6695">
        <v>46</v>
      </c>
      <c r="AL6695">
        <v>30</v>
      </c>
      <c r="AM6695">
        <v>45</v>
      </c>
    </row>
    <row r="6696" spans="1:39" x14ac:dyDescent="0.15">
      <c r="A6696" t="s">
        <v>216</v>
      </c>
      <c r="B6696">
        <v>100</v>
      </c>
      <c r="C6696">
        <v>2</v>
      </c>
      <c r="D6696">
        <v>1</v>
      </c>
      <c r="E6696" t="s">
        <v>28</v>
      </c>
      <c r="F6696" t="s">
        <v>28</v>
      </c>
      <c r="G6696">
        <v>584</v>
      </c>
      <c r="H6696">
        <v>1252</v>
      </c>
      <c r="I6696">
        <v>1668</v>
      </c>
      <c r="J6696">
        <v>64488.34</v>
      </c>
      <c r="K6696">
        <v>49103.75</v>
      </c>
      <c r="L6696">
        <v>41635.17</v>
      </c>
      <c r="M6696">
        <v>23784.3632</v>
      </c>
      <c r="N6696">
        <v>584</v>
      </c>
      <c r="O6696">
        <v>613</v>
      </c>
      <c r="P6696">
        <v>888</v>
      </c>
      <c r="Q6696">
        <v>33588</v>
      </c>
      <c r="R6696">
        <v>24666.38</v>
      </c>
      <c r="S6696">
        <v>18302.73</v>
      </c>
      <c r="T6696">
        <v>13691.4838</v>
      </c>
      <c r="U6696">
        <v>584</v>
      </c>
      <c r="V6696">
        <v>639</v>
      </c>
      <c r="W6696">
        <v>780</v>
      </c>
      <c r="X6696">
        <v>30900.34</v>
      </c>
      <c r="Y6696">
        <v>24437.37</v>
      </c>
      <c r="Z6696">
        <v>23332.44</v>
      </c>
      <c r="AA6696">
        <v>10092.8794</v>
      </c>
      <c r="AB6696">
        <v>562</v>
      </c>
      <c r="AC6696">
        <v>570</v>
      </c>
      <c r="AD6696">
        <v>259</v>
      </c>
      <c r="AE6696">
        <v>531</v>
      </c>
      <c r="AF6696">
        <v>562</v>
      </c>
      <c r="AG6696">
        <v>570</v>
      </c>
      <c r="AH6696">
        <v>259</v>
      </c>
      <c r="AI6696">
        <v>531</v>
      </c>
      <c r="AJ6696">
        <v>562</v>
      </c>
      <c r="AK6696">
        <v>570</v>
      </c>
      <c r="AL6696">
        <v>259</v>
      </c>
      <c r="AM6696">
        <v>531</v>
      </c>
    </row>
    <row r="6697" spans="1:39" x14ac:dyDescent="0.15">
      <c r="A6697" t="s">
        <v>216</v>
      </c>
      <c r="B6697">
        <v>100</v>
      </c>
      <c r="C6697">
        <v>2</v>
      </c>
      <c r="D6697">
        <v>1</v>
      </c>
      <c r="E6697" t="s">
        <v>28</v>
      </c>
      <c r="F6697" t="s">
        <v>29</v>
      </c>
      <c r="G6697">
        <v>1078</v>
      </c>
      <c r="H6697">
        <v>2363</v>
      </c>
      <c r="I6697">
        <v>3171</v>
      </c>
      <c r="J6697">
        <v>121983.75</v>
      </c>
      <c r="K6697">
        <v>91932.13</v>
      </c>
      <c r="L6697">
        <v>81868.149999999994</v>
      </c>
      <c r="M6697">
        <v>44536.613899999997</v>
      </c>
      <c r="N6697">
        <v>1078</v>
      </c>
      <c r="O6697">
        <v>1180</v>
      </c>
      <c r="P6697">
        <v>1731</v>
      </c>
      <c r="Q6697">
        <v>64520.98</v>
      </c>
      <c r="R6697">
        <v>46460.9</v>
      </c>
      <c r="S6697">
        <v>37249.620000000003</v>
      </c>
      <c r="T6697">
        <v>26136.999299999999</v>
      </c>
      <c r="U6697">
        <v>1078</v>
      </c>
      <c r="V6697">
        <v>1183</v>
      </c>
      <c r="W6697">
        <v>1440</v>
      </c>
      <c r="X6697">
        <v>57462.77</v>
      </c>
      <c r="Y6697">
        <v>45471.23</v>
      </c>
      <c r="Z6697">
        <v>44618.53</v>
      </c>
      <c r="AA6697">
        <v>18399.614600000001</v>
      </c>
      <c r="AB6697">
        <v>1050</v>
      </c>
      <c r="AC6697">
        <v>1071</v>
      </c>
      <c r="AD6697">
        <v>677</v>
      </c>
      <c r="AE6697">
        <v>1043</v>
      </c>
      <c r="AF6697">
        <v>1050</v>
      </c>
      <c r="AG6697">
        <v>1071</v>
      </c>
      <c r="AH6697">
        <v>677</v>
      </c>
      <c r="AI6697">
        <v>1043</v>
      </c>
      <c r="AJ6697">
        <v>1050</v>
      </c>
      <c r="AK6697">
        <v>1071</v>
      </c>
      <c r="AL6697">
        <v>677</v>
      </c>
      <c r="AM6697">
        <v>1043</v>
      </c>
    </row>
    <row r="6698" spans="1:39" x14ac:dyDescent="0.15">
      <c r="A6698" t="s">
        <v>216</v>
      </c>
      <c r="B6698">
        <v>100</v>
      </c>
      <c r="C6698">
        <v>2</v>
      </c>
      <c r="D6698">
        <v>1</v>
      </c>
      <c r="E6698" t="s">
        <v>30</v>
      </c>
      <c r="F6698" t="s">
        <v>28</v>
      </c>
      <c r="G6698">
        <v>49</v>
      </c>
      <c r="H6698">
        <v>110</v>
      </c>
      <c r="I6698">
        <v>140</v>
      </c>
      <c r="J6698">
        <v>5415.95</v>
      </c>
      <c r="K6698">
        <v>4119.79</v>
      </c>
      <c r="L6698">
        <v>3680.79</v>
      </c>
      <c r="M6698">
        <v>2035.4516000000001</v>
      </c>
      <c r="N6698">
        <v>49</v>
      </c>
      <c r="O6698">
        <v>55</v>
      </c>
      <c r="P6698">
        <v>73</v>
      </c>
      <c r="Q6698">
        <v>2869.4</v>
      </c>
      <c r="R6698">
        <v>2126.08</v>
      </c>
      <c r="S6698">
        <v>1770.07</v>
      </c>
      <c r="T6698">
        <v>1189.9141999999999</v>
      </c>
      <c r="U6698">
        <v>49</v>
      </c>
      <c r="V6698">
        <v>55</v>
      </c>
      <c r="W6698">
        <v>67</v>
      </c>
      <c r="X6698">
        <v>2546.5500000000002</v>
      </c>
      <c r="Y6698">
        <v>1993.71</v>
      </c>
      <c r="Z6698">
        <v>1910.72</v>
      </c>
      <c r="AA6698">
        <v>845.53740000000005</v>
      </c>
      <c r="AB6698">
        <v>49</v>
      </c>
      <c r="AC6698">
        <v>48</v>
      </c>
      <c r="AD6698">
        <v>15</v>
      </c>
      <c r="AE6698">
        <v>49</v>
      </c>
      <c r="AF6698">
        <v>49</v>
      </c>
      <c r="AG6698">
        <v>48</v>
      </c>
      <c r="AH6698">
        <v>15</v>
      </c>
      <c r="AI6698">
        <v>49</v>
      </c>
      <c r="AJ6698">
        <v>49</v>
      </c>
      <c r="AK6698">
        <v>48</v>
      </c>
      <c r="AL6698">
        <v>15</v>
      </c>
      <c r="AM6698">
        <v>49</v>
      </c>
    </row>
    <row r="6699" spans="1:39" x14ac:dyDescent="0.15">
      <c r="A6699" t="s">
        <v>216</v>
      </c>
      <c r="B6699">
        <v>100</v>
      </c>
      <c r="C6699">
        <v>2</v>
      </c>
      <c r="D6699">
        <v>1</v>
      </c>
      <c r="E6699" t="s">
        <v>30</v>
      </c>
      <c r="F6699" t="s">
        <v>29</v>
      </c>
      <c r="G6699">
        <v>119</v>
      </c>
      <c r="H6699">
        <v>260</v>
      </c>
      <c r="I6699">
        <v>344</v>
      </c>
      <c r="J6699">
        <v>13585.94</v>
      </c>
      <c r="K6699">
        <v>10337.6</v>
      </c>
      <c r="L6699">
        <v>9212.64</v>
      </c>
      <c r="M6699">
        <v>4744.8780999999999</v>
      </c>
      <c r="N6699">
        <v>119</v>
      </c>
      <c r="O6699">
        <v>126</v>
      </c>
      <c r="P6699">
        <v>174</v>
      </c>
      <c r="Q6699">
        <v>6834.55</v>
      </c>
      <c r="R6699">
        <v>5017.99</v>
      </c>
      <c r="S6699">
        <v>3913.33</v>
      </c>
      <c r="T6699">
        <v>2630.1151</v>
      </c>
      <c r="U6699">
        <v>119</v>
      </c>
      <c r="V6699">
        <v>134</v>
      </c>
      <c r="W6699">
        <v>170</v>
      </c>
      <c r="X6699">
        <v>6751.39</v>
      </c>
      <c r="Y6699">
        <v>5319.61</v>
      </c>
      <c r="Z6699">
        <v>5299.31</v>
      </c>
      <c r="AA6699">
        <v>2114.7629999999999</v>
      </c>
      <c r="AB6699">
        <v>115</v>
      </c>
      <c r="AC6699">
        <v>118</v>
      </c>
      <c r="AD6699">
        <v>75</v>
      </c>
      <c r="AE6699">
        <v>119</v>
      </c>
      <c r="AF6699">
        <v>115</v>
      </c>
      <c r="AG6699">
        <v>118</v>
      </c>
      <c r="AH6699">
        <v>75</v>
      </c>
      <c r="AI6699">
        <v>119</v>
      </c>
      <c r="AJ6699">
        <v>115</v>
      </c>
      <c r="AK6699">
        <v>118</v>
      </c>
      <c r="AL6699">
        <v>75</v>
      </c>
      <c r="AM6699">
        <v>119</v>
      </c>
    </row>
    <row r="6700" spans="1:39" x14ac:dyDescent="0.15">
      <c r="A6700" t="s">
        <v>216</v>
      </c>
      <c r="B6700">
        <v>100</v>
      </c>
      <c r="C6700">
        <v>2</v>
      </c>
      <c r="D6700">
        <v>1</v>
      </c>
      <c r="E6700" t="s">
        <v>29</v>
      </c>
      <c r="F6700" t="s">
        <v>28</v>
      </c>
      <c r="G6700">
        <v>337</v>
      </c>
      <c r="H6700">
        <v>721</v>
      </c>
      <c r="I6700">
        <v>951</v>
      </c>
      <c r="J6700">
        <v>37817.629999999997</v>
      </c>
      <c r="K6700">
        <v>27768.71</v>
      </c>
      <c r="L6700">
        <v>23898.93</v>
      </c>
      <c r="M6700">
        <v>13623.9354</v>
      </c>
      <c r="N6700">
        <v>337</v>
      </c>
      <c r="O6700">
        <v>352</v>
      </c>
      <c r="P6700">
        <v>498</v>
      </c>
      <c r="Q6700">
        <v>19167.27</v>
      </c>
      <c r="R6700">
        <v>13970.25</v>
      </c>
      <c r="S6700">
        <v>10484.719999999999</v>
      </c>
      <c r="T6700">
        <v>7506.3778000000002</v>
      </c>
      <c r="U6700">
        <v>337</v>
      </c>
      <c r="V6700">
        <v>369</v>
      </c>
      <c r="W6700">
        <v>453</v>
      </c>
      <c r="X6700">
        <v>18650.36</v>
      </c>
      <c r="Y6700">
        <v>13798.46</v>
      </c>
      <c r="Z6700">
        <v>13414.21</v>
      </c>
      <c r="AA6700">
        <v>6117.5576000000001</v>
      </c>
      <c r="AB6700">
        <v>318</v>
      </c>
      <c r="AC6700">
        <v>330</v>
      </c>
      <c r="AD6700">
        <v>130</v>
      </c>
      <c r="AE6700">
        <v>330</v>
      </c>
      <c r="AF6700">
        <v>318</v>
      </c>
      <c r="AG6700">
        <v>330</v>
      </c>
      <c r="AH6700">
        <v>130</v>
      </c>
      <c r="AI6700">
        <v>330</v>
      </c>
      <c r="AJ6700">
        <v>318</v>
      </c>
      <c r="AK6700">
        <v>330</v>
      </c>
      <c r="AL6700">
        <v>130</v>
      </c>
      <c r="AM6700">
        <v>330</v>
      </c>
    </row>
    <row r="6701" spans="1:39" x14ac:dyDescent="0.15">
      <c r="A6701" t="s">
        <v>216</v>
      </c>
      <c r="B6701">
        <v>100</v>
      </c>
      <c r="C6701">
        <v>2</v>
      </c>
      <c r="D6701">
        <v>1</v>
      </c>
      <c r="E6701" t="s">
        <v>29</v>
      </c>
      <c r="F6701" t="s">
        <v>29</v>
      </c>
      <c r="G6701">
        <v>979</v>
      </c>
      <c r="H6701">
        <v>2179</v>
      </c>
      <c r="I6701">
        <v>2932</v>
      </c>
      <c r="J6701">
        <v>115307.19</v>
      </c>
      <c r="K6701">
        <v>84144.54</v>
      </c>
      <c r="L6701">
        <v>73942.710000000006</v>
      </c>
      <c r="M6701">
        <v>41404.341699999997</v>
      </c>
      <c r="N6701">
        <v>979</v>
      </c>
      <c r="O6701">
        <v>1061</v>
      </c>
      <c r="P6701">
        <v>1534</v>
      </c>
      <c r="Q6701">
        <v>58719.11</v>
      </c>
      <c r="R6701">
        <v>41742.71</v>
      </c>
      <c r="S6701">
        <v>32376.3</v>
      </c>
      <c r="T6701">
        <v>23263.1669</v>
      </c>
      <c r="U6701">
        <v>979</v>
      </c>
      <c r="V6701">
        <v>1118</v>
      </c>
      <c r="W6701">
        <v>1398</v>
      </c>
      <c r="X6701">
        <v>56588.08</v>
      </c>
      <c r="Y6701">
        <v>42401.83</v>
      </c>
      <c r="Z6701">
        <v>41566.410000000003</v>
      </c>
      <c r="AA6701">
        <v>18141.174800000001</v>
      </c>
      <c r="AB6701">
        <v>923</v>
      </c>
      <c r="AC6701">
        <v>948</v>
      </c>
      <c r="AD6701">
        <v>601</v>
      </c>
      <c r="AE6701">
        <v>952</v>
      </c>
      <c r="AF6701">
        <v>923</v>
      </c>
      <c r="AG6701">
        <v>948</v>
      </c>
      <c r="AH6701">
        <v>601</v>
      </c>
      <c r="AI6701">
        <v>952</v>
      </c>
      <c r="AJ6701">
        <v>923</v>
      </c>
      <c r="AK6701">
        <v>948</v>
      </c>
      <c r="AL6701">
        <v>601</v>
      </c>
      <c r="AM6701">
        <v>952</v>
      </c>
    </row>
    <row r="6702" spans="1:39" x14ac:dyDescent="0.15">
      <c r="A6702" t="s">
        <v>216</v>
      </c>
      <c r="B6702">
        <v>100</v>
      </c>
      <c r="C6702">
        <v>2</v>
      </c>
      <c r="D6702">
        <v>1</v>
      </c>
      <c r="E6702" t="s">
        <v>31</v>
      </c>
      <c r="F6702" t="s">
        <v>28</v>
      </c>
      <c r="G6702">
        <v>2</v>
      </c>
      <c r="H6702">
        <v>4</v>
      </c>
      <c r="I6702">
        <v>4</v>
      </c>
      <c r="J6702">
        <v>226.99</v>
      </c>
      <c r="K6702">
        <v>203.09</v>
      </c>
      <c r="L6702">
        <v>137.54</v>
      </c>
      <c r="M6702">
        <v>52.36</v>
      </c>
      <c r="N6702">
        <v>2</v>
      </c>
      <c r="O6702">
        <v>2</v>
      </c>
      <c r="P6702">
        <v>2</v>
      </c>
      <c r="Q6702">
        <v>118</v>
      </c>
      <c r="R6702">
        <v>114.55</v>
      </c>
      <c r="S6702">
        <v>49</v>
      </c>
      <c r="T6702">
        <v>24.75</v>
      </c>
      <c r="U6702">
        <v>2</v>
      </c>
      <c r="V6702">
        <v>2</v>
      </c>
      <c r="W6702">
        <v>2</v>
      </c>
      <c r="X6702">
        <v>108.99</v>
      </c>
      <c r="Y6702">
        <v>88.54</v>
      </c>
      <c r="Z6702">
        <v>88.54</v>
      </c>
      <c r="AA6702">
        <v>27.61</v>
      </c>
      <c r="AB6702">
        <v>2</v>
      </c>
      <c r="AC6702">
        <v>2</v>
      </c>
      <c r="AD6702">
        <v>0</v>
      </c>
      <c r="AE6702">
        <v>2</v>
      </c>
      <c r="AF6702">
        <v>2</v>
      </c>
      <c r="AG6702">
        <v>2</v>
      </c>
      <c r="AH6702">
        <v>0</v>
      </c>
      <c r="AI6702">
        <v>2</v>
      </c>
      <c r="AJ6702">
        <v>2</v>
      </c>
      <c r="AK6702">
        <v>2</v>
      </c>
      <c r="AL6702">
        <v>0</v>
      </c>
      <c r="AM6702">
        <v>2</v>
      </c>
    </row>
    <row r="6703" spans="1:39" x14ac:dyDescent="0.15">
      <c r="A6703" t="s">
        <v>216</v>
      </c>
      <c r="B6703">
        <v>100</v>
      </c>
      <c r="C6703">
        <v>2</v>
      </c>
      <c r="D6703">
        <v>1</v>
      </c>
      <c r="E6703" t="s">
        <v>31</v>
      </c>
      <c r="F6703" t="s">
        <v>29</v>
      </c>
      <c r="G6703">
        <v>4</v>
      </c>
      <c r="H6703">
        <v>8</v>
      </c>
      <c r="I6703">
        <v>11</v>
      </c>
      <c r="J6703">
        <v>456.92</v>
      </c>
      <c r="K6703">
        <v>341.92</v>
      </c>
      <c r="L6703">
        <v>176.83</v>
      </c>
      <c r="M6703">
        <v>159.0051</v>
      </c>
      <c r="N6703">
        <v>4</v>
      </c>
      <c r="O6703">
        <v>4</v>
      </c>
      <c r="P6703">
        <v>7</v>
      </c>
      <c r="Q6703">
        <v>248.94</v>
      </c>
      <c r="R6703">
        <v>196.44</v>
      </c>
      <c r="S6703">
        <v>148.94999999999999</v>
      </c>
      <c r="T6703">
        <v>92.435100000000006</v>
      </c>
      <c r="U6703">
        <v>4</v>
      </c>
      <c r="V6703">
        <v>4</v>
      </c>
      <c r="W6703">
        <v>4</v>
      </c>
      <c r="X6703">
        <v>207.98</v>
      </c>
      <c r="Y6703">
        <v>145.47999999999999</v>
      </c>
      <c r="Z6703">
        <v>27.88</v>
      </c>
      <c r="AA6703">
        <v>66.569999999999993</v>
      </c>
      <c r="AB6703">
        <v>4</v>
      </c>
      <c r="AC6703">
        <v>4</v>
      </c>
      <c r="AD6703">
        <v>1</v>
      </c>
      <c r="AE6703">
        <v>3</v>
      </c>
      <c r="AF6703">
        <v>4</v>
      </c>
      <c r="AG6703">
        <v>4</v>
      </c>
      <c r="AH6703">
        <v>1</v>
      </c>
      <c r="AI6703">
        <v>3</v>
      </c>
      <c r="AJ6703">
        <v>4</v>
      </c>
      <c r="AK6703">
        <v>4</v>
      </c>
      <c r="AL6703">
        <v>1</v>
      </c>
      <c r="AM6703">
        <v>3</v>
      </c>
    </row>
    <row r="6704" spans="1:39" x14ac:dyDescent="0.15">
      <c r="A6704" t="s">
        <v>216</v>
      </c>
      <c r="B6704">
        <v>100</v>
      </c>
      <c r="C6704">
        <v>2</v>
      </c>
      <c r="D6704">
        <v>1</v>
      </c>
      <c r="E6704" t="s">
        <v>32</v>
      </c>
      <c r="F6704" t="s">
        <v>28</v>
      </c>
      <c r="G6704">
        <v>25</v>
      </c>
      <c r="H6704">
        <v>55</v>
      </c>
      <c r="I6704">
        <v>75</v>
      </c>
      <c r="J6704">
        <v>3008.4</v>
      </c>
      <c r="K6704">
        <v>2219.61</v>
      </c>
      <c r="L6704">
        <v>1987.8</v>
      </c>
      <c r="M6704">
        <v>1127.9478999999999</v>
      </c>
      <c r="N6704">
        <v>25</v>
      </c>
      <c r="O6704">
        <v>26</v>
      </c>
      <c r="P6704">
        <v>39</v>
      </c>
      <c r="Q6704">
        <v>1301.6400000000001</v>
      </c>
      <c r="R6704">
        <v>972.78</v>
      </c>
      <c r="S6704">
        <v>784.16</v>
      </c>
      <c r="T6704">
        <v>580.83870000000002</v>
      </c>
      <c r="U6704">
        <v>25</v>
      </c>
      <c r="V6704">
        <v>29</v>
      </c>
      <c r="W6704">
        <v>36</v>
      </c>
      <c r="X6704">
        <v>1706.76</v>
      </c>
      <c r="Y6704">
        <v>1246.83</v>
      </c>
      <c r="Z6704">
        <v>1203.6400000000001</v>
      </c>
      <c r="AA6704">
        <v>547.10919999999999</v>
      </c>
      <c r="AB6704">
        <v>24</v>
      </c>
      <c r="AC6704">
        <v>24</v>
      </c>
      <c r="AD6704">
        <v>11</v>
      </c>
      <c r="AE6704">
        <v>24</v>
      </c>
      <c r="AF6704">
        <v>24</v>
      </c>
      <c r="AG6704">
        <v>24</v>
      </c>
      <c r="AH6704">
        <v>11</v>
      </c>
      <c r="AI6704">
        <v>24</v>
      </c>
      <c r="AJ6704">
        <v>24</v>
      </c>
      <c r="AK6704">
        <v>24</v>
      </c>
      <c r="AL6704">
        <v>11</v>
      </c>
      <c r="AM6704">
        <v>24</v>
      </c>
    </row>
    <row r="6705" spans="1:39" x14ac:dyDescent="0.15">
      <c r="A6705" t="s">
        <v>216</v>
      </c>
      <c r="B6705">
        <v>100</v>
      </c>
      <c r="C6705">
        <v>2</v>
      </c>
      <c r="D6705">
        <v>1</v>
      </c>
      <c r="E6705" t="s">
        <v>32</v>
      </c>
      <c r="F6705" t="s">
        <v>29</v>
      </c>
      <c r="G6705">
        <v>34</v>
      </c>
      <c r="H6705">
        <v>75</v>
      </c>
      <c r="I6705">
        <v>110</v>
      </c>
      <c r="J6705">
        <v>4268.3500000000004</v>
      </c>
      <c r="K6705">
        <v>3088.29</v>
      </c>
      <c r="L6705">
        <v>2831.15</v>
      </c>
      <c r="M6705">
        <v>1450.2335</v>
      </c>
      <c r="N6705">
        <v>34</v>
      </c>
      <c r="O6705">
        <v>36</v>
      </c>
      <c r="P6705">
        <v>55</v>
      </c>
      <c r="Q6705">
        <v>1851.55</v>
      </c>
      <c r="R6705">
        <v>1328.15</v>
      </c>
      <c r="S6705">
        <v>1071.01</v>
      </c>
      <c r="T6705">
        <v>710.21100000000001</v>
      </c>
      <c r="U6705">
        <v>34</v>
      </c>
      <c r="V6705">
        <v>39</v>
      </c>
      <c r="W6705">
        <v>55</v>
      </c>
      <c r="X6705">
        <v>2416.8000000000002</v>
      </c>
      <c r="Y6705">
        <v>1760.14</v>
      </c>
      <c r="Z6705">
        <v>1760.14</v>
      </c>
      <c r="AA6705">
        <v>740.02250000000004</v>
      </c>
      <c r="AB6705">
        <v>32</v>
      </c>
      <c r="AC6705">
        <v>34</v>
      </c>
      <c r="AD6705">
        <v>18</v>
      </c>
      <c r="AE6705">
        <v>31</v>
      </c>
      <c r="AF6705">
        <v>32</v>
      </c>
      <c r="AG6705">
        <v>34</v>
      </c>
      <c r="AH6705">
        <v>18</v>
      </c>
      <c r="AI6705">
        <v>31</v>
      </c>
      <c r="AJ6705">
        <v>32</v>
      </c>
      <c r="AK6705">
        <v>34</v>
      </c>
      <c r="AL6705">
        <v>18</v>
      </c>
      <c r="AM6705">
        <v>31</v>
      </c>
    </row>
    <row r="6706" spans="1:39" x14ac:dyDescent="0.15">
      <c r="A6706" t="s">
        <v>216</v>
      </c>
      <c r="B6706">
        <v>100</v>
      </c>
      <c r="C6706">
        <v>2</v>
      </c>
      <c r="D6706">
        <v>2</v>
      </c>
      <c r="E6706" t="s">
        <v>28</v>
      </c>
      <c r="F6706" t="s">
        <v>28</v>
      </c>
      <c r="G6706">
        <v>891</v>
      </c>
      <c r="H6706">
        <v>1861</v>
      </c>
      <c r="I6706">
        <v>2413</v>
      </c>
      <c r="J6706">
        <v>99475.93</v>
      </c>
      <c r="K6706">
        <v>74766.75</v>
      </c>
      <c r="L6706">
        <v>61744.45</v>
      </c>
      <c r="M6706">
        <v>33473.862699999998</v>
      </c>
      <c r="N6706">
        <v>891</v>
      </c>
      <c r="O6706">
        <v>929</v>
      </c>
      <c r="P6706">
        <v>1271</v>
      </c>
      <c r="Q6706">
        <v>51203.19</v>
      </c>
      <c r="R6706">
        <v>37497.93</v>
      </c>
      <c r="S6706">
        <v>26540.74</v>
      </c>
      <c r="T6706">
        <v>18453.986799999999</v>
      </c>
      <c r="U6706">
        <v>891</v>
      </c>
      <c r="V6706">
        <v>932</v>
      </c>
      <c r="W6706">
        <v>1142</v>
      </c>
      <c r="X6706">
        <v>48272.74</v>
      </c>
      <c r="Y6706">
        <v>37268.82</v>
      </c>
      <c r="Z6706">
        <v>35203.71</v>
      </c>
      <c r="AA6706">
        <v>15019.875899999999</v>
      </c>
      <c r="AB6706">
        <v>851</v>
      </c>
      <c r="AC6706">
        <v>867</v>
      </c>
      <c r="AD6706">
        <v>296</v>
      </c>
      <c r="AE6706">
        <v>803</v>
      </c>
      <c r="AF6706">
        <v>851</v>
      </c>
      <c r="AG6706">
        <v>867</v>
      </c>
      <c r="AH6706">
        <v>296</v>
      </c>
      <c r="AI6706">
        <v>803</v>
      </c>
      <c r="AJ6706">
        <v>851</v>
      </c>
      <c r="AK6706">
        <v>867</v>
      </c>
      <c r="AL6706">
        <v>296</v>
      </c>
      <c r="AM6706">
        <v>803</v>
      </c>
    </row>
    <row r="6707" spans="1:39" x14ac:dyDescent="0.15">
      <c r="A6707" t="s">
        <v>216</v>
      </c>
      <c r="B6707">
        <v>100</v>
      </c>
      <c r="C6707">
        <v>2</v>
      </c>
      <c r="D6707">
        <v>2</v>
      </c>
      <c r="E6707" t="s">
        <v>28</v>
      </c>
      <c r="F6707" t="s">
        <v>29</v>
      </c>
      <c r="G6707">
        <v>995</v>
      </c>
      <c r="H6707">
        <v>2107</v>
      </c>
      <c r="I6707">
        <v>2710</v>
      </c>
      <c r="J6707">
        <v>114503.42</v>
      </c>
      <c r="K6707">
        <v>85026.01</v>
      </c>
      <c r="L6707">
        <v>72896.94</v>
      </c>
      <c r="M6707">
        <v>37524.042600000001</v>
      </c>
      <c r="N6707">
        <v>995</v>
      </c>
      <c r="O6707">
        <v>1048</v>
      </c>
      <c r="P6707">
        <v>1452</v>
      </c>
      <c r="Q6707">
        <v>61544.85</v>
      </c>
      <c r="R6707">
        <v>44043.18</v>
      </c>
      <c r="S6707">
        <v>33285.79</v>
      </c>
      <c r="T6707">
        <v>21278.618699999999</v>
      </c>
      <c r="U6707">
        <v>995</v>
      </c>
      <c r="V6707">
        <v>1059</v>
      </c>
      <c r="W6707">
        <v>1258</v>
      </c>
      <c r="X6707">
        <v>52958.57</v>
      </c>
      <c r="Y6707">
        <v>40982.83</v>
      </c>
      <c r="Z6707">
        <v>39611.15</v>
      </c>
      <c r="AA6707">
        <v>16245.4239</v>
      </c>
      <c r="AB6707">
        <v>967</v>
      </c>
      <c r="AC6707">
        <v>984</v>
      </c>
      <c r="AD6707">
        <v>527</v>
      </c>
      <c r="AE6707">
        <v>936</v>
      </c>
      <c r="AF6707">
        <v>967</v>
      </c>
      <c r="AG6707">
        <v>984</v>
      </c>
      <c r="AH6707">
        <v>527</v>
      </c>
      <c r="AI6707">
        <v>936</v>
      </c>
      <c r="AJ6707">
        <v>967</v>
      </c>
      <c r="AK6707">
        <v>984</v>
      </c>
      <c r="AL6707">
        <v>527</v>
      </c>
      <c r="AM6707">
        <v>936</v>
      </c>
    </row>
    <row r="6708" spans="1:39" x14ac:dyDescent="0.15">
      <c r="A6708" t="s">
        <v>216</v>
      </c>
      <c r="B6708">
        <v>100</v>
      </c>
      <c r="C6708">
        <v>2</v>
      </c>
      <c r="D6708">
        <v>2</v>
      </c>
      <c r="E6708" t="s">
        <v>30</v>
      </c>
      <c r="F6708" t="s">
        <v>28</v>
      </c>
      <c r="G6708">
        <v>113</v>
      </c>
      <c r="H6708">
        <v>237</v>
      </c>
      <c r="I6708">
        <v>309</v>
      </c>
      <c r="J6708">
        <v>12902.73</v>
      </c>
      <c r="K6708">
        <v>9806.85</v>
      </c>
      <c r="L6708">
        <v>8244.52</v>
      </c>
      <c r="M6708">
        <v>4211.3063000000002</v>
      </c>
      <c r="N6708">
        <v>113</v>
      </c>
      <c r="O6708">
        <v>118</v>
      </c>
      <c r="P6708">
        <v>165</v>
      </c>
      <c r="Q6708">
        <v>7057.86</v>
      </c>
      <c r="R6708">
        <v>5249.74</v>
      </c>
      <c r="S6708">
        <v>3832.82</v>
      </c>
      <c r="T6708">
        <v>2404.4560999999999</v>
      </c>
      <c r="U6708">
        <v>113</v>
      </c>
      <c r="V6708">
        <v>119</v>
      </c>
      <c r="W6708">
        <v>144</v>
      </c>
      <c r="X6708">
        <v>5844.87</v>
      </c>
      <c r="Y6708">
        <v>4557.1099999999997</v>
      </c>
      <c r="Z6708">
        <v>4411.7</v>
      </c>
      <c r="AA6708">
        <v>1806.8502000000001</v>
      </c>
      <c r="AB6708">
        <v>110</v>
      </c>
      <c r="AC6708">
        <v>112</v>
      </c>
      <c r="AD6708">
        <v>29</v>
      </c>
      <c r="AE6708">
        <v>112</v>
      </c>
      <c r="AF6708">
        <v>110</v>
      </c>
      <c r="AG6708">
        <v>112</v>
      </c>
      <c r="AH6708">
        <v>29</v>
      </c>
      <c r="AI6708">
        <v>112</v>
      </c>
      <c r="AJ6708">
        <v>110</v>
      </c>
      <c r="AK6708">
        <v>112</v>
      </c>
      <c r="AL6708">
        <v>29</v>
      </c>
      <c r="AM6708">
        <v>112</v>
      </c>
    </row>
    <row r="6709" spans="1:39" x14ac:dyDescent="0.15">
      <c r="A6709" t="s">
        <v>216</v>
      </c>
      <c r="B6709">
        <v>100</v>
      </c>
      <c r="C6709">
        <v>2</v>
      </c>
      <c r="D6709">
        <v>2</v>
      </c>
      <c r="E6709" t="s">
        <v>30</v>
      </c>
      <c r="F6709" t="s">
        <v>29</v>
      </c>
      <c r="G6709">
        <v>111</v>
      </c>
      <c r="H6709">
        <v>233</v>
      </c>
      <c r="I6709">
        <v>303</v>
      </c>
      <c r="J6709">
        <v>12843.44</v>
      </c>
      <c r="K6709">
        <v>9576.1</v>
      </c>
      <c r="L6709">
        <v>8311.73</v>
      </c>
      <c r="M6709">
        <v>4066.3993</v>
      </c>
      <c r="N6709">
        <v>111</v>
      </c>
      <c r="O6709">
        <v>115</v>
      </c>
      <c r="P6709">
        <v>165</v>
      </c>
      <c r="Q6709">
        <v>6407.85</v>
      </c>
      <c r="R6709">
        <v>4492.01</v>
      </c>
      <c r="S6709">
        <v>3227.64</v>
      </c>
      <c r="T6709">
        <v>2275.9742999999999</v>
      </c>
      <c r="U6709">
        <v>111</v>
      </c>
      <c r="V6709">
        <v>118</v>
      </c>
      <c r="W6709">
        <v>138</v>
      </c>
      <c r="X6709">
        <v>6435.59</v>
      </c>
      <c r="Y6709">
        <v>5084.09</v>
      </c>
      <c r="Z6709">
        <v>5084.09</v>
      </c>
      <c r="AA6709">
        <v>1790.425</v>
      </c>
      <c r="AB6709">
        <v>102</v>
      </c>
      <c r="AC6709">
        <v>108</v>
      </c>
      <c r="AD6709">
        <v>51</v>
      </c>
      <c r="AE6709">
        <v>107</v>
      </c>
      <c r="AF6709">
        <v>102</v>
      </c>
      <c r="AG6709">
        <v>108</v>
      </c>
      <c r="AH6709">
        <v>51</v>
      </c>
      <c r="AI6709">
        <v>107</v>
      </c>
      <c r="AJ6709">
        <v>102</v>
      </c>
      <c r="AK6709">
        <v>108</v>
      </c>
      <c r="AL6709">
        <v>51</v>
      </c>
      <c r="AM6709">
        <v>107</v>
      </c>
    </row>
    <row r="6710" spans="1:39" x14ac:dyDescent="0.15">
      <c r="A6710" t="s">
        <v>216</v>
      </c>
      <c r="B6710">
        <v>100</v>
      </c>
      <c r="C6710">
        <v>2</v>
      </c>
      <c r="D6710">
        <v>2</v>
      </c>
      <c r="E6710" t="s">
        <v>29</v>
      </c>
      <c r="F6710" t="s">
        <v>28</v>
      </c>
      <c r="G6710">
        <v>319</v>
      </c>
      <c r="H6710">
        <v>674</v>
      </c>
      <c r="I6710">
        <v>907</v>
      </c>
      <c r="J6710">
        <v>36961.440000000002</v>
      </c>
      <c r="K6710">
        <v>26632.71</v>
      </c>
      <c r="L6710">
        <v>21568.85</v>
      </c>
      <c r="M6710">
        <v>12446.561600000001</v>
      </c>
      <c r="N6710">
        <v>319</v>
      </c>
      <c r="O6710">
        <v>331</v>
      </c>
      <c r="P6710">
        <v>465</v>
      </c>
      <c r="Q6710">
        <v>19558.900000000001</v>
      </c>
      <c r="R6710">
        <v>13703.57</v>
      </c>
      <c r="S6710">
        <v>9485.5</v>
      </c>
      <c r="T6710">
        <v>6975.1237000000001</v>
      </c>
      <c r="U6710">
        <v>319</v>
      </c>
      <c r="V6710">
        <v>343</v>
      </c>
      <c r="W6710">
        <v>442</v>
      </c>
      <c r="X6710">
        <v>17402.54</v>
      </c>
      <c r="Y6710">
        <v>12929.14</v>
      </c>
      <c r="Z6710">
        <v>12083.35</v>
      </c>
      <c r="AA6710">
        <v>5471.4378999999999</v>
      </c>
      <c r="AB6710">
        <v>306</v>
      </c>
      <c r="AC6710">
        <v>311</v>
      </c>
      <c r="AD6710">
        <v>105</v>
      </c>
      <c r="AE6710">
        <v>310</v>
      </c>
      <c r="AF6710">
        <v>306</v>
      </c>
      <c r="AG6710">
        <v>311</v>
      </c>
      <c r="AH6710">
        <v>105</v>
      </c>
      <c r="AI6710">
        <v>310</v>
      </c>
      <c r="AJ6710">
        <v>306</v>
      </c>
      <c r="AK6710">
        <v>311</v>
      </c>
      <c r="AL6710">
        <v>105</v>
      </c>
      <c r="AM6710">
        <v>310</v>
      </c>
    </row>
    <row r="6711" spans="1:39" x14ac:dyDescent="0.15">
      <c r="A6711" t="s">
        <v>216</v>
      </c>
      <c r="B6711">
        <v>100</v>
      </c>
      <c r="C6711">
        <v>2</v>
      </c>
      <c r="D6711">
        <v>2</v>
      </c>
      <c r="E6711" t="s">
        <v>29</v>
      </c>
      <c r="F6711" t="s">
        <v>29</v>
      </c>
      <c r="G6711">
        <v>515</v>
      </c>
      <c r="H6711">
        <v>1107</v>
      </c>
      <c r="I6711">
        <v>1503</v>
      </c>
      <c r="J6711">
        <v>59913.3</v>
      </c>
      <c r="K6711">
        <v>42952.1</v>
      </c>
      <c r="L6711">
        <v>36440.54</v>
      </c>
      <c r="M6711">
        <v>20399.502899999999</v>
      </c>
      <c r="N6711">
        <v>515</v>
      </c>
      <c r="O6711">
        <v>545</v>
      </c>
      <c r="P6711">
        <v>786</v>
      </c>
      <c r="Q6711">
        <v>30573.3</v>
      </c>
      <c r="R6711">
        <v>21311</v>
      </c>
      <c r="S6711">
        <v>15286.92</v>
      </c>
      <c r="T6711">
        <v>11100.5702</v>
      </c>
      <c r="U6711">
        <v>515</v>
      </c>
      <c r="V6711">
        <v>562</v>
      </c>
      <c r="W6711">
        <v>717</v>
      </c>
      <c r="X6711">
        <v>29340</v>
      </c>
      <c r="Y6711">
        <v>21641.1</v>
      </c>
      <c r="Z6711">
        <v>21153.62</v>
      </c>
      <c r="AA6711">
        <v>9298.9326999999994</v>
      </c>
      <c r="AB6711">
        <v>497</v>
      </c>
      <c r="AC6711">
        <v>498</v>
      </c>
      <c r="AD6711">
        <v>268</v>
      </c>
      <c r="AE6711">
        <v>506</v>
      </c>
      <c r="AF6711">
        <v>497</v>
      </c>
      <c r="AG6711">
        <v>498</v>
      </c>
      <c r="AH6711">
        <v>268</v>
      </c>
      <c r="AI6711">
        <v>506</v>
      </c>
      <c r="AJ6711">
        <v>497</v>
      </c>
      <c r="AK6711">
        <v>498</v>
      </c>
      <c r="AL6711">
        <v>268</v>
      </c>
      <c r="AM6711">
        <v>506</v>
      </c>
    </row>
    <row r="6712" spans="1:39" x14ac:dyDescent="0.15">
      <c r="A6712" t="s">
        <v>216</v>
      </c>
      <c r="B6712">
        <v>100</v>
      </c>
      <c r="C6712">
        <v>2</v>
      </c>
      <c r="D6712">
        <v>2</v>
      </c>
      <c r="E6712" t="s">
        <v>31</v>
      </c>
      <c r="F6712" t="s">
        <v>28</v>
      </c>
      <c r="G6712">
        <v>2</v>
      </c>
      <c r="H6712">
        <v>4</v>
      </c>
      <c r="I6712">
        <v>6</v>
      </c>
      <c r="J6712">
        <v>288.95</v>
      </c>
      <c r="K6712">
        <v>163.85</v>
      </c>
      <c r="L6712">
        <v>115.27</v>
      </c>
      <c r="M6712">
        <v>120.30589999999999</v>
      </c>
      <c r="N6712">
        <v>2</v>
      </c>
      <c r="O6712">
        <v>2</v>
      </c>
      <c r="P6712">
        <v>3</v>
      </c>
      <c r="Q6712">
        <v>178.98</v>
      </c>
      <c r="R6712">
        <v>101.98</v>
      </c>
      <c r="S6712">
        <v>53.4</v>
      </c>
      <c r="T6712">
        <v>67.936999999999998</v>
      </c>
      <c r="U6712">
        <v>2</v>
      </c>
      <c r="V6712">
        <v>2</v>
      </c>
      <c r="W6712">
        <v>3</v>
      </c>
      <c r="X6712">
        <v>109.97</v>
      </c>
      <c r="Y6712">
        <v>61.87</v>
      </c>
      <c r="Z6712">
        <v>61.87</v>
      </c>
      <c r="AA6712">
        <v>52.368899999999996</v>
      </c>
      <c r="AB6712">
        <v>2</v>
      </c>
      <c r="AC6712">
        <v>2</v>
      </c>
      <c r="AD6712">
        <v>1</v>
      </c>
      <c r="AE6712">
        <v>2</v>
      </c>
      <c r="AF6712">
        <v>2</v>
      </c>
      <c r="AG6712">
        <v>2</v>
      </c>
      <c r="AH6712">
        <v>1</v>
      </c>
      <c r="AI6712">
        <v>2</v>
      </c>
      <c r="AJ6712">
        <v>2</v>
      </c>
      <c r="AK6712">
        <v>2</v>
      </c>
      <c r="AL6712">
        <v>1</v>
      </c>
      <c r="AM6712">
        <v>2</v>
      </c>
    </row>
    <row r="6713" spans="1:39" x14ac:dyDescent="0.15">
      <c r="A6713" t="s">
        <v>216</v>
      </c>
      <c r="B6713">
        <v>100</v>
      </c>
      <c r="C6713">
        <v>2</v>
      </c>
      <c r="D6713">
        <v>2</v>
      </c>
      <c r="E6713" t="s">
        <v>31</v>
      </c>
      <c r="F6713" t="s">
        <v>29</v>
      </c>
      <c r="G6713">
        <v>1</v>
      </c>
      <c r="H6713">
        <v>2</v>
      </c>
      <c r="I6713">
        <v>2</v>
      </c>
      <c r="J6713">
        <v>138.99</v>
      </c>
      <c r="K6713">
        <v>109.49</v>
      </c>
      <c r="L6713">
        <v>42.74</v>
      </c>
      <c r="M6713">
        <v>32.71</v>
      </c>
      <c r="N6713">
        <v>1</v>
      </c>
      <c r="O6713">
        <v>1</v>
      </c>
      <c r="P6713">
        <v>1</v>
      </c>
      <c r="Q6713">
        <v>89</v>
      </c>
      <c r="R6713">
        <v>66.75</v>
      </c>
      <c r="S6713">
        <v>0</v>
      </c>
      <c r="T6713">
        <v>19.8</v>
      </c>
      <c r="U6713">
        <v>1</v>
      </c>
      <c r="V6713">
        <v>1</v>
      </c>
      <c r="W6713">
        <v>1</v>
      </c>
      <c r="X6713">
        <v>49.99</v>
      </c>
      <c r="Y6713">
        <v>42.74</v>
      </c>
      <c r="Z6713">
        <v>42.74</v>
      </c>
      <c r="AA6713">
        <v>12.91</v>
      </c>
      <c r="AB6713">
        <v>1</v>
      </c>
      <c r="AC6713">
        <v>1</v>
      </c>
      <c r="AD6713">
        <v>1</v>
      </c>
      <c r="AE6713">
        <v>1</v>
      </c>
      <c r="AF6713">
        <v>1</v>
      </c>
      <c r="AG6713">
        <v>1</v>
      </c>
      <c r="AH6713">
        <v>1</v>
      </c>
      <c r="AI6713">
        <v>1</v>
      </c>
      <c r="AJ6713">
        <v>1</v>
      </c>
      <c r="AK6713">
        <v>1</v>
      </c>
      <c r="AL6713">
        <v>1</v>
      </c>
      <c r="AM6713">
        <v>1</v>
      </c>
    </row>
    <row r="6714" spans="1:39" x14ac:dyDescent="0.15">
      <c r="A6714" t="s">
        <v>216</v>
      </c>
      <c r="B6714">
        <v>100</v>
      </c>
      <c r="C6714">
        <v>2</v>
      </c>
      <c r="D6714">
        <v>2</v>
      </c>
      <c r="E6714" t="s">
        <v>32</v>
      </c>
      <c r="F6714" t="s">
        <v>28</v>
      </c>
      <c r="G6714">
        <v>40</v>
      </c>
      <c r="H6714">
        <v>81</v>
      </c>
      <c r="I6714">
        <v>102</v>
      </c>
      <c r="J6714">
        <v>5046.67</v>
      </c>
      <c r="K6714">
        <v>3428.75</v>
      </c>
      <c r="L6714">
        <v>2891.26</v>
      </c>
      <c r="M6714">
        <v>1644.6886</v>
      </c>
      <c r="N6714">
        <v>40</v>
      </c>
      <c r="O6714">
        <v>41</v>
      </c>
      <c r="P6714">
        <v>50</v>
      </c>
      <c r="Q6714">
        <v>2405.67</v>
      </c>
      <c r="R6714">
        <v>1651.45</v>
      </c>
      <c r="S6714">
        <v>1200.74</v>
      </c>
      <c r="T6714">
        <v>843.952</v>
      </c>
      <c r="U6714">
        <v>40</v>
      </c>
      <c r="V6714">
        <v>40</v>
      </c>
      <c r="W6714">
        <v>52</v>
      </c>
      <c r="X6714">
        <v>2641</v>
      </c>
      <c r="Y6714">
        <v>1777.3</v>
      </c>
      <c r="Z6714">
        <v>1690.52</v>
      </c>
      <c r="AA6714">
        <v>800.73659999999995</v>
      </c>
      <c r="AB6714">
        <v>40</v>
      </c>
      <c r="AC6714">
        <v>37</v>
      </c>
      <c r="AD6714">
        <v>13</v>
      </c>
      <c r="AE6714">
        <v>39</v>
      </c>
      <c r="AF6714">
        <v>40</v>
      </c>
      <c r="AG6714">
        <v>37</v>
      </c>
      <c r="AH6714">
        <v>13</v>
      </c>
      <c r="AI6714">
        <v>39</v>
      </c>
      <c r="AJ6714">
        <v>40</v>
      </c>
      <c r="AK6714">
        <v>37</v>
      </c>
      <c r="AL6714">
        <v>13</v>
      </c>
      <c r="AM6714">
        <v>39</v>
      </c>
    </row>
    <row r="6715" spans="1:39" x14ac:dyDescent="0.15">
      <c r="A6715" t="s">
        <v>216</v>
      </c>
      <c r="B6715">
        <v>100</v>
      </c>
      <c r="C6715">
        <v>2</v>
      </c>
      <c r="D6715">
        <v>2</v>
      </c>
      <c r="E6715" t="s">
        <v>32</v>
      </c>
      <c r="F6715" t="s">
        <v>29</v>
      </c>
      <c r="G6715">
        <v>49</v>
      </c>
      <c r="H6715">
        <v>110</v>
      </c>
      <c r="I6715">
        <v>144</v>
      </c>
      <c r="J6715">
        <v>6550.12</v>
      </c>
      <c r="K6715">
        <v>4493</v>
      </c>
      <c r="L6715">
        <v>3948.75</v>
      </c>
      <c r="M6715">
        <v>2083.0346</v>
      </c>
      <c r="N6715">
        <v>49</v>
      </c>
      <c r="O6715">
        <v>54</v>
      </c>
      <c r="P6715">
        <v>72</v>
      </c>
      <c r="Q6715">
        <v>3077.5</v>
      </c>
      <c r="R6715">
        <v>2057.46</v>
      </c>
      <c r="S6715">
        <v>1513.21</v>
      </c>
      <c r="T6715">
        <v>1093.4340999999999</v>
      </c>
      <c r="U6715">
        <v>49</v>
      </c>
      <c r="V6715">
        <v>56</v>
      </c>
      <c r="W6715">
        <v>72</v>
      </c>
      <c r="X6715">
        <v>3472.62</v>
      </c>
      <c r="Y6715">
        <v>2435.54</v>
      </c>
      <c r="Z6715">
        <v>2435.54</v>
      </c>
      <c r="AA6715">
        <v>989.60050000000001</v>
      </c>
      <c r="AB6715">
        <v>49</v>
      </c>
      <c r="AC6715">
        <v>49</v>
      </c>
      <c r="AD6715">
        <v>28</v>
      </c>
      <c r="AE6715">
        <v>47</v>
      </c>
      <c r="AF6715">
        <v>49</v>
      </c>
      <c r="AG6715">
        <v>49</v>
      </c>
      <c r="AH6715">
        <v>28</v>
      </c>
      <c r="AI6715">
        <v>47</v>
      </c>
      <c r="AJ6715">
        <v>49</v>
      </c>
      <c r="AK6715">
        <v>49</v>
      </c>
      <c r="AL6715">
        <v>28</v>
      </c>
      <c r="AM6715">
        <v>47</v>
      </c>
    </row>
    <row r="6716" spans="1:39" x14ac:dyDescent="0.15">
      <c r="A6716" t="s">
        <v>217</v>
      </c>
      <c r="B6716">
        <v>-1</v>
      </c>
      <c r="C6716">
        <v>0</v>
      </c>
      <c r="D6716">
        <v>0</v>
      </c>
      <c r="E6716" t="s">
        <v>28</v>
      </c>
      <c r="F6716" t="s">
        <v>206</v>
      </c>
      <c r="G6716">
        <v>0</v>
      </c>
      <c r="H6716">
        <v>296608</v>
      </c>
      <c r="I6716">
        <v>601620</v>
      </c>
      <c r="J6716">
        <v>32188483.68</v>
      </c>
      <c r="K6716">
        <v>27823522.210000001</v>
      </c>
      <c r="L6716">
        <v>27013278.07</v>
      </c>
      <c r="M6716">
        <v>8912279.4263000004</v>
      </c>
      <c r="N6716">
        <v>0</v>
      </c>
      <c r="O6716">
        <v>1023</v>
      </c>
      <c r="P6716">
        <v>3975</v>
      </c>
      <c r="Q6716">
        <v>193345.85</v>
      </c>
      <c r="R6716">
        <v>158136.43</v>
      </c>
      <c r="S6716">
        <v>142351.82</v>
      </c>
      <c r="T6716">
        <v>67647.470199999996</v>
      </c>
      <c r="U6716">
        <v>0</v>
      </c>
      <c r="V6716">
        <v>295585</v>
      </c>
      <c r="W6716">
        <v>597645</v>
      </c>
      <c r="X6716">
        <v>31995137.829999998</v>
      </c>
      <c r="Y6716">
        <v>27665385.780000001</v>
      </c>
      <c r="Z6716">
        <v>26870926.25</v>
      </c>
      <c r="AA6716">
        <v>8844631.9561000001</v>
      </c>
      <c r="AB6716">
        <v>0</v>
      </c>
      <c r="AC6716">
        <v>0</v>
      </c>
      <c r="AD6716">
        <v>0</v>
      </c>
      <c r="AE6716">
        <v>0</v>
      </c>
      <c r="AF6716">
        <v>0</v>
      </c>
      <c r="AG6716">
        <v>0</v>
      </c>
      <c r="AH6716">
        <v>0</v>
      </c>
      <c r="AI6716">
        <v>0</v>
      </c>
      <c r="AJ6716">
        <v>0</v>
      </c>
      <c r="AK6716">
        <v>0</v>
      </c>
      <c r="AL6716">
        <v>0</v>
      </c>
      <c r="AM6716">
        <v>0</v>
      </c>
    </row>
    <row r="6717" spans="1:39" x14ac:dyDescent="0.15">
      <c r="A6717" t="s">
        <v>217</v>
      </c>
      <c r="B6717">
        <v>5</v>
      </c>
      <c r="C6717">
        <v>1</v>
      </c>
      <c r="D6717">
        <v>0</v>
      </c>
      <c r="E6717" t="s">
        <v>28</v>
      </c>
      <c r="F6717" t="s">
        <v>206</v>
      </c>
      <c r="G6717">
        <v>1092</v>
      </c>
      <c r="H6717">
        <v>13190</v>
      </c>
      <c r="I6717">
        <v>51799</v>
      </c>
      <c r="J6717">
        <v>2922026.97</v>
      </c>
      <c r="K6717">
        <v>2273079.2599999998</v>
      </c>
      <c r="L6717">
        <v>1949286.83</v>
      </c>
      <c r="M6717">
        <v>816719.27500000002</v>
      </c>
      <c r="N6717">
        <v>545</v>
      </c>
      <c r="O6717">
        <v>4396</v>
      </c>
      <c r="P6717">
        <v>23010</v>
      </c>
      <c r="Q6717">
        <v>1317430.51</v>
      </c>
      <c r="R6717">
        <v>1112269.97</v>
      </c>
      <c r="S6717">
        <v>866437.34</v>
      </c>
      <c r="T6717">
        <v>398383.0907</v>
      </c>
      <c r="U6717">
        <v>547</v>
      </c>
      <c r="V6717">
        <v>8794</v>
      </c>
      <c r="W6717">
        <v>28789</v>
      </c>
      <c r="X6717">
        <v>1604596.46</v>
      </c>
      <c r="Y6717">
        <v>1160809.29</v>
      </c>
      <c r="Z6717">
        <v>1082849.49</v>
      </c>
      <c r="AA6717">
        <v>418336.18430000002</v>
      </c>
      <c r="AB6717">
        <v>857</v>
      </c>
      <c r="AC6717">
        <v>886</v>
      </c>
      <c r="AD6717">
        <v>694</v>
      </c>
      <c r="AE6717">
        <v>682</v>
      </c>
      <c r="AF6717">
        <v>533</v>
      </c>
      <c r="AG6717">
        <v>525</v>
      </c>
      <c r="AH6717">
        <v>417</v>
      </c>
      <c r="AI6717">
        <v>406</v>
      </c>
      <c r="AJ6717">
        <v>324</v>
      </c>
      <c r="AK6717">
        <v>361</v>
      </c>
      <c r="AL6717">
        <v>277</v>
      </c>
      <c r="AM6717">
        <v>276</v>
      </c>
    </row>
    <row r="6718" spans="1:39" x14ac:dyDescent="0.15">
      <c r="A6718" t="s">
        <v>217</v>
      </c>
      <c r="B6718">
        <v>5</v>
      </c>
      <c r="C6718">
        <v>1</v>
      </c>
      <c r="D6718">
        <v>0</v>
      </c>
      <c r="E6718" t="s">
        <v>30</v>
      </c>
      <c r="F6718" t="s">
        <v>206</v>
      </c>
      <c r="G6718">
        <v>1</v>
      </c>
      <c r="H6718">
        <v>8</v>
      </c>
      <c r="I6718">
        <v>46</v>
      </c>
      <c r="J6718">
        <v>2764.89</v>
      </c>
      <c r="K6718">
        <v>2103.16</v>
      </c>
      <c r="L6718">
        <v>1968.79</v>
      </c>
      <c r="M6718">
        <v>708.9</v>
      </c>
      <c r="N6718">
        <v>0</v>
      </c>
      <c r="O6718">
        <v>0</v>
      </c>
      <c r="P6718">
        <v>0</v>
      </c>
      <c r="Q6718">
        <v>0</v>
      </c>
      <c r="R6718">
        <v>0</v>
      </c>
      <c r="S6718">
        <v>0</v>
      </c>
      <c r="T6718">
        <v>0</v>
      </c>
      <c r="U6718">
        <v>1</v>
      </c>
      <c r="V6718">
        <v>8</v>
      </c>
      <c r="W6718">
        <v>46</v>
      </c>
      <c r="X6718">
        <v>2764.89</v>
      </c>
      <c r="Y6718">
        <v>2103.16</v>
      </c>
      <c r="Z6718">
        <v>1968.79</v>
      </c>
      <c r="AA6718">
        <v>708.9</v>
      </c>
      <c r="AB6718">
        <v>1</v>
      </c>
      <c r="AC6718">
        <v>1</v>
      </c>
      <c r="AD6718">
        <v>1</v>
      </c>
      <c r="AE6718">
        <v>1</v>
      </c>
      <c r="AF6718">
        <v>0</v>
      </c>
      <c r="AG6718">
        <v>0</v>
      </c>
      <c r="AH6718">
        <v>0</v>
      </c>
      <c r="AI6718">
        <v>0</v>
      </c>
      <c r="AJ6718">
        <v>1</v>
      </c>
      <c r="AK6718">
        <v>1</v>
      </c>
      <c r="AL6718">
        <v>1</v>
      </c>
      <c r="AM6718">
        <v>1</v>
      </c>
    </row>
    <row r="6719" spans="1:39" x14ac:dyDescent="0.15">
      <c r="A6719" t="s">
        <v>217</v>
      </c>
      <c r="B6719">
        <v>5</v>
      </c>
      <c r="C6719">
        <v>1</v>
      </c>
      <c r="D6719">
        <v>0</v>
      </c>
      <c r="E6719" t="s">
        <v>29</v>
      </c>
      <c r="F6719" t="s">
        <v>206</v>
      </c>
      <c r="G6719">
        <v>20</v>
      </c>
      <c r="H6719">
        <v>207</v>
      </c>
      <c r="I6719">
        <v>863</v>
      </c>
      <c r="J6719">
        <v>51145.94</v>
      </c>
      <c r="K6719">
        <v>38810.67</v>
      </c>
      <c r="L6719">
        <v>31034.29</v>
      </c>
      <c r="M6719">
        <v>13572.2817</v>
      </c>
      <c r="N6719">
        <v>7</v>
      </c>
      <c r="O6719">
        <v>33</v>
      </c>
      <c r="P6719">
        <v>244</v>
      </c>
      <c r="Q6719">
        <v>16064.43</v>
      </c>
      <c r="R6719">
        <v>13445.5</v>
      </c>
      <c r="S6719">
        <v>9473.3799999999992</v>
      </c>
      <c r="T6719">
        <v>4486.2263000000003</v>
      </c>
      <c r="U6719">
        <v>13</v>
      </c>
      <c r="V6719">
        <v>174</v>
      </c>
      <c r="W6719">
        <v>619</v>
      </c>
      <c r="X6719">
        <v>35081.51</v>
      </c>
      <c r="Y6719">
        <v>25365.17</v>
      </c>
      <c r="Z6719">
        <v>21560.91</v>
      </c>
      <c r="AA6719">
        <v>9086.0553999999993</v>
      </c>
      <c r="AB6719">
        <v>17</v>
      </c>
      <c r="AC6719">
        <v>18</v>
      </c>
      <c r="AD6719">
        <v>15</v>
      </c>
      <c r="AE6719">
        <v>13</v>
      </c>
      <c r="AF6719">
        <v>7</v>
      </c>
      <c r="AG6719">
        <v>7</v>
      </c>
      <c r="AH6719">
        <v>5</v>
      </c>
      <c r="AI6719">
        <v>6</v>
      </c>
      <c r="AJ6719">
        <v>10</v>
      </c>
      <c r="AK6719">
        <v>11</v>
      </c>
      <c r="AL6719">
        <v>10</v>
      </c>
      <c r="AM6719">
        <v>7</v>
      </c>
    </row>
    <row r="6720" spans="1:39" x14ac:dyDescent="0.15">
      <c r="A6720" t="s">
        <v>217</v>
      </c>
      <c r="B6720">
        <v>5</v>
      </c>
      <c r="C6720">
        <v>1</v>
      </c>
      <c r="D6720">
        <v>0</v>
      </c>
      <c r="E6720" t="s">
        <v>32</v>
      </c>
      <c r="F6720" t="s">
        <v>206</v>
      </c>
      <c r="G6720">
        <v>683</v>
      </c>
      <c r="H6720">
        <v>6659</v>
      </c>
      <c r="I6720">
        <v>29392</v>
      </c>
      <c r="J6720">
        <v>1716719.46</v>
      </c>
      <c r="K6720">
        <v>1378368.89</v>
      </c>
      <c r="L6720">
        <v>1228348.28</v>
      </c>
      <c r="M6720">
        <v>463468.52399999998</v>
      </c>
      <c r="N6720">
        <v>179</v>
      </c>
      <c r="O6720">
        <v>1877</v>
      </c>
      <c r="P6720">
        <v>8542</v>
      </c>
      <c r="Q6720">
        <v>474588.59</v>
      </c>
      <c r="R6720">
        <v>375403.38</v>
      </c>
      <c r="S6720">
        <v>304645.76000000001</v>
      </c>
      <c r="T6720">
        <v>145997.7286</v>
      </c>
      <c r="U6720">
        <v>504</v>
      </c>
      <c r="V6720">
        <v>4782</v>
      </c>
      <c r="W6720">
        <v>20850</v>
      </c>
      <c r="X6720">
        <v>1242130.8700000001</v>
      </c>
      <c r="Y6720">
        <v>1002965.51</v>
      </c>
      <c r="Z6720">
        <v>923702.52</v>
      </c>
      <c r="AA6720">
        <v>317470.7954</v>
      </c>
      <c r="AB6720">
        <v>671</v>
      </c>
      <c r="AC6720">
        <v>618</v>
      </c>
      <c r="AD6720">
        <v>504</v>
      </c>
      <c r="AE6720">
        <v>606</v>
      </c>
      <c r="AF6720">
        <v>178</v>
      </c>
      <c r="AG6720">
        <v>162</v>
      </c>
      <c r="AH6720">
        <v>146</v>
      </c>
      <c r="AI6720">
        <v>156</v>
      </c>
      <c r="AJ6720">
        <v>493</v>
      </c>
      <c r="AK6720">
        <v>456</v>
      </c>
      <c r="AL6720">
        <v>358</v>
      </c>
      <c r="AM6720">
        <v>450</v>
      </c>
    </row>
    <row r="6721" spans="1:39" x14ac:dyDescent="0.15">
      <c r="A6721" t="s">
        <v>217</v>
      </c>
      <c r="B6721">
        <v>5</v>
      </c>
      <c r="C6721">
        <v>1</v>
      </c>
      <c r="D6721">
        <v>1</v>
      </c>
      <c r="E6721" t="s">
        <v>28</v>
      </c>
      <c r="F6721" t="s">
        <v>206</v>
      </c>
      <c r="G6721">
        <v>7816</v>
      </c>
      <c r="H6721">
        <v>104322</v>
      </c>
      <c r="I6721">
        <v>369151</v>
      </c>
      <c r="J6721">
        <v>21657155.920000002</v>
      </c>
      <c r="K6721">
        <v>17996428.43</v>
      </c>
      <c r="L6721">
        <v>15206744.970000001</v>
      </c>
      <c r="M6721">
        <v>5954977.2736999998</v>
      </c>
      <c r="N6721">
        <v>4794</v>
      </c>
      <c r="O6721">
        <v>50329</v>
      </c>
      <c r="P6721">
        <v>214415</v>
      </c>
      <c r="Q6721">
        <v>12903217.98</v>
      </c>
      <c r="R6721">
        <v>11264748.140000001</v>
      </c>
      <c r="S6721">
        <v>8998659.3900000006</v>
      </c>
      <c r="T6721">
        <v>3687561.5691999998</v>
      </c>
      <c r="U6721">
        <v>3022</v>
      </c>
      <c r="V6721">
        <v>53993</v>
      </c>
      <c r="W6721">
        <v>154736</v>
      </c>
      <c r="X6721">
        <v>8753937.9399999995</v>
      </c>
      <c r="Y6721">
        <v>6731680.29</v>
      </c>
      <c r="Z6721">
        <v>6208085.5800000001</v>
      </c>
      <c r="AA6721">
        <v>2267415.7045</v>
      </c>
      <c r="AB6721">
        <v>6848</v>
      </c>
      <c r="AC6721">
        <v>7379</v>
      </c>
      <c r="AD6721">
        <v>4846</v>
      </c>
      <c r="AE6721">
        <v>6695</v>
      </c>
      <c r="AF6721">
        <v>4588</v>
      </c>
      <c r="AG6721">
        <v>4651</v>
      </c>
      <c r="AH6721">
        <v>3300</v>
      </c>
      <c r="AI6721">
        <v>4489</v>
      </c>
      <c r="AJ6721">
        <v>2260</v>
      </c>
      <c r="AK6721">
        <v>2728</v>
      </c>
      <c r="AL6721">
        <v>1546</v>
      </c>
      <c r="AM6721">
        <v>2206</v>
      </c>
    </row>
    <row r="6722" spans="1:39" x14ac:dyDescent="0.15">
      <c r="A6722" t="s">
        <v>217</v>
      </c>
      <c r="B6722">
        <v>5</v>
      </c>
      <c r="C6722">
        <v>1</v>
      </c>
      <c r="D6722">
        <v>1</v>
      </c>
      <c r="E6722" t="s">
        <v>30</v>
      </c>
      <c r="F6722" t="s">
        <v>206</v>
      </c>
      <c r="G6722">
        <v>953</v>
      </c>
      <c r="H6722">
        <v>12243</v>
      </c>
      <c r="I6722">
        <v>43912</v>
      </c>
      <c r="J6722">
        <v>2600840.9500000002</v>
      </c>
      <c r="K6722">
        <v>2197148.35</v>
      </c>
      <c r="L6722">
        <v>1786856.46</v>
      </c>
      <c r="M6722">
        <v>715982.24129999999</v>
      </c>
      <c r="N6722">
        <v>547</v>
      </c>
      <c r="O6722">
        <v>6007</v>
      </c>
      <c r="P6722">
        <v>24875</v>
      </c>
      <c r="Q6722">
        <v>1491523.9</v>
      </c>
      <c r="R6722">
        <v>1294216.92</v>
      </c>
      <c r="S6722">
        <v>974861.46</v>
      </c>
      <c r="T6722">
        <v>430215.89990000002</v>
      </c>
      <c r="U6722">
        <v>406</v>
      </c>
      <c r="V6722">
        <v>6236</v>
      </c>
      <c r="W6722">
        <v>19037</v>
      </c>
      <c r="X6722">
        <v>1109317.05</v>
      </c>
      <c r="Y6722">
        <v>902931.43</v>
      </c>
      <c r="Z6722">
        <v>811995</v>
      </c>
      <c r="AA6722">
        <v>285766.34139999998</v>
      </c>
      <c r="AB6722">
        <v>864</v>
      </c>
      <c r="AC6722">
        <v>917</v>
      </c>
      <c r="AD6722">
        <v>556</v>
      </c>
      <c r="AE6722">
        <v>883</v>
      </c>
      <c r="AF6722">
        <v>510</v>
      </c>
      <c r="AG6722">
        <v>533</v>
      </c>
      <c r="AH6722">
        <v>368</v>
      </c>
      <c r="AI6722">
        <v>526</v>
      </c>
      <c r="AJ6722">
        <v>354</v>
      </c>
      <c r="AK6722">
        <v>384</v>
      </c>
      <c r="AL6722">
        <v>188</v>
      </c>
      <c r="AM6722">
        <v>357</v>
      </c>
    </row>
    <row r="6723" spans="1:39" x14ac:dyDescent="0.15">
      <c r="A6723" t="s">
        <v>217</v>
      </c>
      <c r="B6723">
        <v>5</v>
      </c>
      <c r="C6723">
        <v>1</v>
      </c>
      <c r="D6723">
        <v>1</v>
      </c>
      <c r="E6723" t="s">
        <v>29</v>
      </c>
      <c r="F6723" t="s">
        <v>206</v>
      </c>
      <c r="G6723">
        <v>13251</v>
      </c>
      <c r="H6723">
        <v>178630</v>
      </c>
      <c r="I6723">
        <v>623412</v>
      </c>
      <c r="J6723">
        <v>36649238.390000001</v>
      </c>
      <c r="K6723">
        <v>29626282.739999998</v>
      </c>
      <c r="L6723">
        <v>25540374.34</v>
      </c>
      <c r="M6723">
        <v>9935578.2991000004</v>
      </c>
      <c r="N6723">
        <v>4725</v>
      </c>
      <c r="O6723">
        <v>55445</v>
      </c>
      <c r="P6723">
        <v>231890</v>
      </c>
      <c r="Q6723">
        <v>13563229.619999999</v>
      </c>
      <c r="R6723">
        <v>11098778.15</v>
      </c>
      <c r="S6723">
        <v>8769276.2599999998</v>
      </c>
      <c r="T6723">
        <v>3999378.6554</v>
      </c>
      <c r="U6723">
        <v>8526</v>
      </c>
      <c r="V6723">
        <v>123185</v>
      </c>
      <c r="W6723">
        <v>391522</v>
      </c>
      <c r="X6723">
        <v>23086008.77</v>
      </c>
      <c r="Y6723">
        <v>18527504.59</v>
      </c>
      <c r="Z6723">
        <v>16771098.08</v>
      </c>
      <c r="AA6723">
        <v>5936199.6436999999</v>
      </c>
      <c r="AB6723">
        <v>12459</v>
      </c>
      <c r="AC6723">
        <v>12917</v>
      </c>
      <c r="AD6723">
        <v>8469</v>
      </c>
      <c r="AE6723">
        <v>12528</v>
      </c>
      <c r="AF6723">
        <v>4522</v>
      </c>
      <c r="AG6723">
        <v>4571</v>
      </c>
      <c r="AH6723">
        <v>3460</v>
      </c>
      <c r="AI6723">
        <v>4542</v>
      </c>
      <c r="AJ6723">
        <v>7937</v>
      </c>
      <c r="AK6723">
        <v>8346</v>
      </c>
      <c r="AL6723">
        <v>5009</v>
      </c>
      <c r="AM6723">
        <v>7986</v>
      </c>
    </row>
    <row r="6724" spans="1:39" x14ac:dyDescent="0.15">
      <c r="A6724" t="s">
        <v>217</v>
      </c>
      <c r="B6724">
        <v>5</v>
      </c>
      <c r="C6724">
        <v>1</v>
      </c>
      <c r="D6724">
        <v>1</v>
      </c>
      <c r="E6724" t="s">
        <v>31</v>
      </c>
      <c r="F6724" t="s">
        <v>206</v>
      </c>
      <c r="G6724">
        <v>72</v>
      </c>
      <c r="H6724">
        <v>1087</v>
      </c>
      <c r="I6724">
        <v>3592</v>
      </c>
      <c r="J6724">
        <v>207354.38</v>
      </c>
      <c r="K6724">
        <v>167898.35</v>
      </c>
      <c r="L6724">
        <v>146978.51999999999</v>
      </c>
      <c r="M6724">
        <v>56670.084699999999</v>
      </c>
      <c r="N6724">
        <v>25</v>
      </c>
      <c r="O6724">
        <v>313</v>
      </c>
      <c r="P6724">
        <v>1329</v>
      </c>
      <c r="Q6724">
        <v>75993.2</v>
      </c>
      <c r="R6724">
        <v>63821.19</v>
      </c>
      <c r="S6724">
        <v>50641.61</v>
      </c>
      <c r="T6724">
        <v>22877.750899999999</v>
      </c>
      <c r="U6724">
        <v>47</v>
      </c>
      <c r="V6724">
        <v>774</v>
      </c>
      <c r="W6724">
        <v>2263</v>
      </c>
      <c r="X6724">
        <v>131361.18</v>
      </c>
      <c r="Y6724">
        <v>104077.16</v>
      </c>
      <c r="Z6724">
        <v>96336.91</v>
      </c>
      <c r="AA6724">
        <v>33792.3338</v>
      </c>
      <c r="AB6724">
        <v>63</v>
      </c>
      <c r="AC6724">
        <v>68</v>
      </c>
      <c r="AD6724">
        <v>41</v>
      </c>
      <c r="AE6724">
        <v>64</v>
      </c>
      <c r="AF6724">
        <v>24</v>
      </c>
      <c r="AG6724">
        <v>25</v>
      </c>
      <c r="AH6724">
        <v>15</v>
      </c>
      <c r="AI6724">
        <v>23</v>
      </c>
      <c r="AJ6724">
        <v>39</v>
      </c>
      <c r="AK6724">
        <v>43</v>
      </c>
      <c r="AL6724">
        <v>26</v>
      </c>
      <c r="AM6724">
        <v>41</v>
      </c>
    </row>
    <row r="6725" spans="1:39" x14ac:dyDescent="0.15">
      <c r="A6725" t="s">
        <v>217</v>
      </c>
      <c r="B6725">
        <v>5</v>
      </c>
      <c r="C6725">
        <v>1</v>
      </c>
      <c r="D6725">
        <v>1</v>
      </c>
      <c r="E6725" t="s">
        <v>32</v>
      </c>
      <c r="F6725" t="s">
        <v>206</v>
      </c>
      <c r="G6725">
        <v>1533</v>
      </c>
      <c r="H6725">
        <v>19861</v>
      </c>
      <c r="I6725">
        <v>69529</v>
      </c>
      <c r="J6725">
        <v>4099338.01</v>
      </c>
      <c r="K6725">
        <v>3357788.36</v>
      </c>
      <c r="L6725">
        <v>2954820.95</v>
      </c>
      <c r="M6725">
        <v>1094421.4727</v>
      </c>
      <c r="N6725">
        <v>420</v>
      </c>
      <c r="O6725">
        <v>5130</v>
      </c>
      <c r="P6725">
        <v>20571</v>
      </c>
      <c r="Q6725">
        <v>1220220.8600000001</v>
      </c>
      <c r="R6725">
        <v>1007058.11</v>
      </c>
      <c r="S6725">
        <v>795228.16000000003</v>
      </c>
      <c r="T6725">
        <v>357523.65840000001</v>
      </c>
      <c r="U6725">
        <v>1113</v>
      </c>
      <c r="V6725">
        <v>14731</v>
      </c>
      <c r="W6725">
        <v>48958</v>
      </c>
      <c r="X6725">
        <v>2879117.15</v>
      </c>
      <c r="Y6725">
        <v>2350730.25</v>
      </c>
      <c r="Z6725">
        <v>2159592.79</v>
      </c>
      <c r="AA6725">
        <v>736897.81429999997</v>
      </c>
      <c r="AB6725">
        <v>1457</v>
      </c>
      <c r="AC6725">
        <v>1470</v>
      </c>
      <c r="AD6725">
        <v>925</v>
      </c>
      <c r="AE6725">
        <v>1429</v>
      </c>
      <c r="AF6725">
        <v>408</v>
      </c>
      <c r="AG6725">
        <v>396</v>
      </c>
      <c r="AH6725">
        <v>294</v>
      </c>
      <c r="AI6725">
        <v>396</v>
      </c>
      <c r="AJ6725">
        <v>1049</v>
      </c>
      <c r="AK6725">
        <v>1074</v>
      </c>
      <c r="AL6725">
        <v>631</v>
      </c>
      <c r="AM6725">
        <v>1033</v>
      </c>
    </row>
    <row r="6726" spans="1:39" x14ac:dyDescent="0.15">
      <c r="A6726" t="s">
        <v>217</v>
      </c>
      <c r="B6726">
        <v>5</v>
      </c>
      <c r="C6726">
        <v>1</v>
      </c>
      <c r="D6726">
        <v>2</v>
      </c>
      <c r="E6726" t="s">
        <v>28</v>
      </c>
      <c r="F6726" t="s">
        <v>206</v>
      </c>
      <c r="G6726">
        <v>1045</v>
      </c>
      <c r="H6726">
        <v>7688</v>
      </c>
      <c r="I6726">
        <v>38406</v>
      </c>
      <c r="J6726">
        <v>2370914.83</v>
      </c>
      <c r="K6726">
        <v>2069245.65</v>
      </c>
      <c r="L6726">
        <v>1650192.03</v>
      </c>
      <c r="M6726">
        <v>645501.69590000005</v>
      </c>
      <c r="N6726">
        <v>664</v>
      </c>
      <c r="O6726">
        <v>4309</v>
      </c>
      <c r="P6726">
        <v>25050</v>
      </c>
      <c r="Q6726">
        <v>1571053.45</v>
      </c>
      <c r="R6726">
        <v>1371588</v>
      </c>
      <c r="S6726">
        <v>1010163.28</v>
      </c>
      <c r="T6726">
        <v>443637.67080000002</v>
      </c>
      <c r="U6726">
        <v>381</v>
      </c>
      <c r="V6726">
        <v>3379</v>
      </c>
      <c r="W6726">
        <v>13356</v>
      </c>
      <c r="X6726">
        <v>799861.38</v>
      </c>
      <c r="Y6726">
        <v>697657.65</v>
      </c>
      <c r="Z6726">
        <v>640028.75</v>
      </c>
      <c r="AA6726">
        <v>201864.0251</v>
      </c>
      <c r="AB6726">
        <v>967</v>
      </c>
      <c r="AC6726">
        <v>980</v>
      </c>
      <c r="AD6726">
        <v>533</v>
      </c>
      <c r="AE6726">
        <v>947</v>
      </c>
      <c r="AF6726">
        <v>614</v>
      </c>
      <c r="AG6726">
        <v>637</v>
      </c>
      <c r="AH6726">
        <v>358</v>
      </c>
      <c r="AI6726">
        <v>616</v>
      </c>
      <c r="AJ6726">
        <v>353</v>
      </c>
      <c r="AK6726">
        <v>343</v>
      </c>
      <c r="AL6726">
        <v>175</v>
      </c>
      <c r="AM6726">
        <v>331</v>
      </c>
    </row>
    <row r="6727" spans="1:39" x14ac:dyDescent="0.15">
      <c r="A6727" t="s">
        <v>217</v>
      </c>
      <c r="B6727">
        <v>5</v>
      </c>
      <c r="C6727">
        <v>1</v>
      </c>
      <c r="D6727">
        <v>2</v>
      </c>
      <c r="E6727" t="s">
        <v>30</v>
      </c>
      <c r="F6727" t="s">
        <v>206</v>
      </c>
      <c r="G6727">
        <v>127</v>
      </c>
      <c r="H6727">
        <v>859</v>
      </c>
      <c r="I6727">
        <v>4466</v>
      </c>
      <c r="J6727">
        <v>273774.2</v>
      </c>
      <c r="K6727">
        <v>234536.61</v>
      </c>
      <c r="L6727">
        <v>185662.69</v>
      </c>
      <c r="M6727">
        <v>76473.022599999997</v>
      </c>
      <c r="N6727">
        <v>78</v>
      </c>
      <c r="O6727">
        <v>504</v>
      </c>
      <c r="P6727">
        <v>2810</v>
      </c>
      <c r="Q6727">
        <v>173795.82</v>
      </c>
      <c r="R6727">
        <v>146660.59</v>
      </c>
      <c r="S6727">
        <v>109957.42</v>
      </c>
      <c r="T6727">
        <v>51587.589099999997</v>
      </c>
      <c r="U6727">
        <v>49</v>
      </c>
      <c r="V6727">
        <v>355</v>
      </c>
      <c r="W6727">
        <v>1656</v>
      </c>
      <c r="X6727">
        <v>99978.38</v>
      </c>
      <c r="Y6727">
        <v>87876.02</v>
      </c>
      <c r="Z6727">
        <v>75705.27</v>
      </c>
      <c r="AA6727">
        <v>24885.433499999999</v>
      </c>
      <c r="AB6727">
        <v>117</v>
      </c>
      <c r="AC6727">
        <v>118</v>
      </c>
      <c r="AD6727">
        <v>64</v>
      </c>
      <c r="AE6727">
        <v>125</v>
      </c>
      <c r="AF6727">
        <v>70</v>
      </c>
      <c r="AG6727">
        <v>75</v>
      </c>
      <c r="AH6727">
        <v>46</v>
      </c>
      <c r="AI6727">
        <v>77</v>
      </c>
      <c r="AJ6727">
        <v>47</v>
      </c>
      <c r="AK6727">
        <v>43</v>
      </c>
      <c r="AL6727">
        <v>18</v>
      </c>
      <c r="AM6727">
        <v>48</v>
      </c>
    </row>
    <row r="6728" spans="1:39" x14ac:dyDescent="0.15">
      <c r="A6728" t="s">
        <v>217</v>
      </c>
      <c r="B6728">
        <v>5</v>
      </c>
      <c r="C6728">
        <v>1</v>
      </c>
      <c r="D6728">
        <v>2</v>
      </c>
      <c r="E6728" t="s">
        <v>29</v>
      </c>
      <c r="F6728" t="s">
        <v>206</v>
      </c>
      <c r="G6728">
        <v>858</v>
      </c>
      <c r="H6728">
        <v>6874</v>
      </c>
      <c r="I6728">
        <v>33762</v>
      </c>
      <c r="J6728">
        <v>2062131.53</v>
      </c>
      <c r="K6728">
        <v>1699898.36</v>
      </c>
      <c r="L6728">
        <v>1409813.36</v>
      </c>
      <c r="M6728">
        <v>549783.78830000001</v>
      </c>
      <c r="N6728">
        <v>315</v>
      </c>
      <c r="O6728">
        <v>2146</v>
      </c>
      <c r="P6728">
        <v>12406</v>
      </c>
      <c r="Q6728">
        <v>770576.99</v>
      </c>
      <c r="R6728">
        <v>638918.26</v>
      </c>
      <c r="S6728">
        <v>472802.62</v>
      </c>
      <c r="T6728">
        <v>222411.66620000001</v>
      </c>
      <c r="U6728">
        <v>543</v>
      </c>
      <c r="V6728">
        <v>4728</v>
      </c>
      <c r="W6728">
        <v>21356</v>
      </c>
      <c r="X6728">
        <v>1291554.54</v>
      </c>
      <c r="Y6728">
        <v>1060980.1000000001</v>
      </c>
      <c r="Z6728">
        <v>937010.74</v>
      </c>
      <c r="AA6728">
        <v>327372.12209999998</v>
      </c>
      <c r="AB6728">
        <v>809</v>
      </c>
      <c r="AC6728">
        <v>822</v>
      </c>
      <c r="AD6728">
        <v>426</v>
      </c>
      <c r="AE6728">
        <v>838</v>
      </c>
      <c r="AF6728">
        <v>295</v>
      </c>
      <c r="AG6728">
        <v>300</v>
      </c>
      <c r="AH6728">
        <v>178</v>
      </c>
      <c r="AI6728">
        <v>306</v>
      </c>
      <c r="AJ6728">
        <v>514</v>
      </c>
      <c r="AK6728">
        <v>522</v>
      </c>
      <c r="AL6728">
        <v>248</v>
      </c>
      <c r="AM6728">
        <v>532</v>
      </c>
    </row>
    <row r="6729" spans="1:39" x14ac:dyDescent="0.15">
      <c r="A6729" t="s">
        <v>217</v>
      </c>
      <c r="B6729">
        <v>5</v>
      </c>
      <c r="C6729">
        <v>1</v>
      </c>
      <c r="D6729">
        <v>2</v>
      </c>
      <c r="E6729" t="s">
        <v>31</v>
      </c>
      <c r="F6729" t="s">
        <v>206</v>
      </c>
      <c r="G6729">
        <v>2</v>
      </c>
      <c r="H6729">
        <v>18</v>
      </c>
      <c r="I6729">
        <v>52</v>
      </c>
      <c r="J6729">
        <v>3369.95</v>
      </c>
      <c r="K6729">
        <v>3051.28</v>
      </c>
      <c r="L6729">
        <v>2963.03</v>
      </c>
      <c r="M6729">
        <v>835.42</v>
      </c>
      <c r="N6729">
        <v>0</v>
      </c>
      <c r="O6729">
        <v>0</v>
      </c>
      <c r="P6729">
        <v>0</v>
      </c>
      <c r="Q6729">
        <v>0</v>
      </c>
      <c r="R6729">
        <v>0</v>
      </c>
      <c r="S6729">
        <v>0</v>
      </c>
      <c r="T6729">
        <v>0</v>
      </c>
      <c r="U6729">
        <v>2</v>
      </c>
      <c r="V6729">
        <v>18</v>
      </c>
      <c r="W6729">
        <v>52</v>
      </c>
      <c r="X6729">
        <v>3369.95</v>
      </c>
      <c r="Y6729">
        <v>3051.28</v>
      </c>
      <c r="Z6729">
        <v>2963.03</v>
      </c>
      <c r="AA6729">
        <v>835.42</v>
      </c>
      <c r="AB6729">
        <v>2</v>
      </c>
      <c r="AC6729">
        <v>2</v>
      </c>
      <c r="AD6729">
        <v>2</v>
      </c>
      <c r="AE6729">
        <v>2</v>
      </c>
      <c r="AF6729">
        <v>0</v>
      </c>
      <c r="AG6729">
        <v>0</v>
      </c>
      <c r="AH6729">
        <v>0</v>
      </c>
      <c r="AI6729">
        <v>0</v>
      </c>
      <c r="AJ6729">
        <v>2</v>
      </c>
      <c r="AK6729">
        <v>2</v>
      </c>
      <c r="AL6729">
        <v>2</v>
      </c>
      <c r="AM6729">
        <v>2</v>
      </c>
    </row>
    <row r="6730" spans="1:39" x14ac:dyDescent="0.15">
      <c r="A6730" t="s">
        <v>217</v>
      </c>
      <c r="B6730">
        <v>5</v>
      </c>
      <c r="C6730">
        <v>1</v>
      </c>
      <c r="D6730">
        <v>2</v>
      </c>
      <c r="E6730" t="s">
        <v>32</v>
      </c>
      <c r="F6730" t="s">
        <v>206</v>
      </c>
      <c r="G6730">
        <v>482</v>
      </c>
      <c r="H6730">
        <v>4486</v>
      </c>
      <c r="I6730">
        <v>19599</v>
      </c>
      <c r="J6730">
        <v>1184834.76</v>
      </c>
      <c r="K6730">
        <v>965135.25</v>
      </c>
      <c r="L6730">
        <v>833223.76</v>
      </c>
      <c r="M6730">
        <v>314093.35600000003</v>
      </c>
      <c r="N6730">
        <v>140</v>
      </c>
      <c r="O6730">
        <v>1151</v>
      </c>
      <c r="P6730">
        <v>6012</v>
      </c>
      <c r="Q6730">
        <v>361233.54</v>
      </c>
      <c r="R6730">
        <v>292129.11</v>
      </c>
      <c r="S6730">
        <v>225827.04</v>
      </c>
      <c r="T6730">
        <v>105469.6395</v>
      </c>
      <c r="U6730">
        <v>342</v>
      </c>
      <c r="V6730">
        <v>3335</v>
      </c>
      <c r="W6730">
        <v>13587</v>
      </c>
      <c r="X6730">
        <v>823601.22</v>
      </c>
      <c r="Y6730">
        <v>673006.14</v>
      </c>
      <c r="Z6730">
        <v>607396.72</v>
      </c>
      <c r="AA6730">
        <v>208623.71650000001</v>
      </c>
      <c r="AB6730">
        <v>460</v>
      </c>
      <c r="AC6730">
        <v>451</v>
      </c>
      <c r="AD6730">
        <v>259</v>
      </c>
      <c r="AE6730">
        <v>442</v>
      </c>
      <c r="AF6730">
        <v>136</v>
      </c>
      <c r="AG6730">
        <v>128</v>
      </c>
      <c r="AH6730">
        <v>74</v>
      </c>
      <c r="AI6730">
        <v>133</v>
      </c>
      <c r="AJ6730">
        <v>324</v>
      </c>
      <c r="AK6730">
        <v>323</v>
      </c>
      <c r="AL6730">
        <v>185</v>
      </c>
      <c r="AM6730">
        <v>309</v>
      </c>
    </row>
    <row r="6731" spans="1:39" x14ac:dyDescent="0.15">
      <c r="A6731" t="s">
        <v>217</v>
      </c>
      <c r="B6731">
        <v>5</v>
      </c>
      <c r="C6731">
        <v>2</v>
      </c>
      <c r="D6731">
        <v>0</v>
      </c>
      <c r="E6731" t="s">
        <v>28</v>
      </c>
      <c r="F6731" t="s">
        <v>206</v>
      </c>
      <c r="G6731">
        <v>724</v>
      </c>
      <c r="H6731">
        <v>8303</v>
      </c>
      <c r="I6731">
        <v>32146</v>
      </c>
      <c r="J6731">
        <v>1813063.98</v>
      </c>
      <c r="K6731">
        <v>1494776.96</v>
      </c>
      <c r="L6731">
        <v>1236233.77</v>
      </c>
      <c r="M6731">
        <v>521134.8247</v>
      </c>
      <c r="N6731">
        <v>724</v>
      </c>
      <c r="O6731">
        <v>3728</v>
      </c>
      <c r="P6731">
        <v>16231</v>
      </c>
      <c r="Q6731">
        <v>875839.34</v>
      </c>
      <c r="R6731">
        <v>707060.19</v>
      </c>
      <c r="S6731">
        <v>509056.1</v>
      </c>
      <c r="T6731">
        <v>278015.24060000002</v>
      </c>
      <c r="U6731">
        <v>724</v>
      </c>
      <c r="V6731">
        <v>4575</v>
      </c>
      <c r="W6731">
        <v>15915</v>
      </c>
      <c r="X6731">
        <v>937224.64</v>
      </c>
      <c r="Y6731">
        <v>787716.77</v>
      </c>
      <c r="Z6731">
        <v>727177.67</v>
      </c>
      <c r="AA6731">
        <v>243119.58410000001</v>
      </c>
      <c r="AB6731">
        <v>703</v>
      </c>
      <c r="AC6731">
        <v>712</v>
      </c>
      <c r="AD6731">
        <v>610</v>
      </c>
      <c r="AE6731">
        <v>659</v>
      </c>
      <c r="AF6731">
        <v>703</v>
      </c>
      <c r="AG6731">
        <v>712</v>
      </c>
      <c r="AH6731">
        <v>610</v>
      </c>
      <c r="AI6731">
        <v>659</v>
      </c>
      <c r="AJ6731">
        <v>703</v>
      </c>
      <c r="AK6731">
        <v>712</v>
      </c>
      <c r="AL6731">
        <v>610</v>
      </c>
      <c r="AM6731">
        <v>659</v>
      </c>
    </row>
    <row r="6732" spans="1:39" x14ac:dyDescent="0.15">
      <c r="A6732" t="s">
        <v>217</v>
      </c>
      <c r="B6732">
        <v>5</v>
      </c>
      <c r="C6732">
        <v>2</v>
      </c>
      <c r="D6732">
        <v>0</v>
      </c>
      <c r="E6732" t="s">
        <v>29</v>
      </c>
      <c r="F6732" t="s">
        <v>206</v>
      </c>
      <c r="G6732">
        <v>31</v>
      </c>
      <c r="H6732">
        <v>380</v>
      </c>
      <c r="I6732">
        <v>1529</v>
      </c>
      <c r="J6732">
        <v>83161.39</v>
      </c>
      <c r="K6732">
        <v>63826.27</v>
      </c>
      <c r="L6732">
        <v>50099.27</v>
      </c>
      <c r="M6732">
        <v>24891.7601</v>
      </c>
      <c r="N6732">
        <v>31</v>
      </c>
      <c r="O6732">
        <v>204</v>
      </c>
      <c r="P6732">
        <v>861</v>
      </c>
      <c r="Q6732">
        <v>43539.14</v>
      </c>
      <c r="R6732">
        <v>32788.82</v>
      </c>
      <c r="S6732">
        <v>23257.47</v>
      </c>
      <c r="T6732">
        <v>14453.0494</v>
      </c>
      <c r="U6732">
        <v>31</v>
      </c>
      <c r="V6732">
        <v>176</v>
      </c>
      <c r="W6732">
        <v>668</v>
      </c>
      <c r="X6732">
        <v>39622.25</v>
      </c>
      <c r="Y6732">
        <v>31037.45</v>
      </c>
      <c r="Z6732">
        <v>26841.8</v>
      </c>
      <c r="AA6732">
        <v>10438.7107</v>
      </c>
      <c r="AB6732">
        <v>29</v>
      </c>
      <c r="AC6732">
        <v>31</v>
      </c>
      <c r="AD6732">
        <v>26</v>
      </c>
      <c r="AE6732">
        <v>30</v>
      </c>
      <c r="AF6732">
        <v>29</v>
      </c>
      <c r="AG6732">
        <v>31</v>
      </c>
      <c r="AH6732">
        <v>26</v>
      </c>
      <c r="AI6732">
        <v>30</v>
      </c>
      <c r="AJ6732">
        <v>29</v>
      </c>
      <c r="AK6732">
        <v>31</v>
      </c>
      <c r="AL6732">
        <v>26</v>
      </c>
      <c r="AM6732">
        <v>30</v>
      </c>
    </row>
    <row r="6733" spans="1:39" x14ac:dyDescent="0.15">
      <c r="A6733" t="s">
        <v>217</v>
      </c>
      <c r="B6733">
        <v>5</v>
      </c>
      <c r="C6733">
        <v>2</v>
      </c>
      <c r="D6733">
        <v>0</v>
      </c>
      <c r="E6733" t="s">
        <v>32</v>
      </c>
      <c r="F6733" t="s">
        <v>206</v>
      </c>
      <c r="G6733">
        <v>1147</v>
      </c>
      <c r="H6733">
        <v>15051</v>
      </c>
      <c r="I6733">
        <v>58313</v>
      </c>
      <c r="J6733">
        <v>3270412.24</v>
      </c>
      <c r="K6733">
        <v>2576650.66</v>
      </c>
      <c r="L6733">
        <v>2186044.0499999998</v>
      </c>
      <c r="M6733">
        <v>929976.51450000005</v>
      </c>
      <c r="N6733">
        <v>1147</v>
      </c>
      <c r="O6733">
        <v>5980</v>
      </c>
      <c r="P6733">
        <v>24320</v>
      </c>
      <c r="Q6733">
        <v>1286852.8999999999</v>
      </c>
      <c r="R6733">
        <v>987494.77</v>
      </c>
      <c r="S6733">
        <v>734438.76</v>
      </c>
      <c r="T6733">
        <v>414044.72470000002</v>
      </c>
      <c r="U6733">
        <v>1147</v>
      </c>
      <c r="V6733">
        <v>9071</v>
      </c>
      <c r="W6733">
        <v>33993</v>
      </c>
      <c r="X6733">
        <v>1983559.34</v>
      </c>
      <c r="Y6733">
        <v>1589155.89</v>
      </c>
      <c r="Z6733">
        <v>1451605.29</v>
      </c>
      <c r="AA6733">
        <v>515931.78980000003</v>
      </c>
      <c r="AB6733">
        <v>1132</v>
      </c>
      <c r="AC6733">
        <v>1139</v>
      </c>
      <c r="AD6733">
        <v>1018</v>
      </c>
      <c r="AE6733">
        <v>1096</v>
      </c>
      <c r="AF6733">
        <v>1132</v>
      </c>
      <c r="AG6733">
        <v>1139</v>
      </c>
      <c r="AH6733">
        <v>1018</v>
      </c>
      <c r="AI6733">
        <v>1096</v>
      </c>
      <c r="AJ6733">
        <v>1132</v>
      </c>
      <c r="AK6733">
        <v>1139</v>
      </c>
      <c r="AL6733">
        <v>1018</v>
      </c>
      <c r="AM6733">
        <v>1096</v>
      </c>
    </row>
    <row r="6734" spans="1:39" x14ac:dyDescent="0.15">
      <c r="A6734" t="s">
        <v>217</v>
      </c>
      <c r="B6734">
        <v>5</v>
      </c>
      <c r="C6734">
        <v>2</v>
      </c>
      <c r="D6734">
        <v>1</v>
      </c>
      <c r="E6734" t="s">
        <v>28</v>
      </c>
      <c r="F6734" t="s">
        <v>206</v>
      </c>
      <c r="G6734">
        <v>7255</v>
      </c>
      <c r="H6734">
        <v>99863</v>
      </c>
      <c r="I6734">
        <v>339081</v>
      </c>
      <c r="J6734">
        <v>19368734.579999998</v>
      </c>
      <c r="K6734">
        <v>16430900.23</v>
      </c>
      <c r="L6734">
        <v>13604817.060000001</v>
      </c>
      <c r="M6734">
        <v>5449775.8859999999</v>
      </c>
      <c r="N6734">
        <v>7255</v>
      </c>
      <c r="O6734">
        <v>47223</v>
      </c>
      <c r="P6734">
        <v>177841</v>
      </c>
      <c r="Q6734">
        <v>9853797.5700000003</v>
      </c>
      <c r="R6734">
        <v>8208521.54</v>
      </c>
      <c r="S6734">
        <v>6033694.2300000004</v>
      </c>
      <c r="T6734">
        <v>2997937.2122999998</v>
      </c>
      <c r="U6734">
        <v>7255</v>
      </c>
      <c r="V6734">
        <v>52640</v>
      </c>
      <c r="W6734">
        <v>161240</v>
      </c>
      <c r="X6734">
        <v>9514937.0099999998</v>
      </c>
      <c r="Y6734">
        <v>8222378.6900000004</v>
      </c>
      <c r="Z6734">
        <v>7571122.8300000001</v>
      </c>
      <c r="AA6734">
        <v>2451838.6737000002</v>
      </c>
      <c r="AB6734">
        <v>6830</v>
      </c>
      <c r="AC6734">
        <v>7163</v>
      </c>
      <c r="AD6734">
        <v>5212</v>
      </c>
      <c r="AE6734">
        <v>6897</v>
      </c>
      <c r="AF6734">
        <v>6830</v>
      </c>
      <c r="AG6734">
        <v>7163</v>
      </c>
      <c r="AH6734">
        <v>5212</v>
      </c>
      <c r="AI6734">
        <v>6897</v>
      </c>
      <c r="AJ6734">
        <v>6830</v>
      </c>
      <c r="AK6734">
        <v>7163</v>
      </c>
      <c r="AL6734">
        <v>5212</v>
      </c>
      <c r="AM6734">
        <v>6897</v>
      </c>
    </row>
    <row r="6735" spans="1:39" x14ac:dyDescent="0.15">
      <c r="A6735" t="s">
        <v>217</v>
      </c>
      <c r="B6735">
        <v>5</v>
      </c>
      <c r="C6735">
        <v>2</v>
      </c>
      <c r="D6735">
        <v>1</v>
      </c>
      <c r="E6735" t="s">
        <v>30</v>
      </c>
      <c r="F6735" t="s">
        <v>206</v>
      </c>
      <c r="G6735">
        <v>1211</v>
      </c>
      <c r="H6735">
        <v>17300</v>
      </c>
      <c r="I6735">
        <v>57752</v>
      </c>
      <c r="J6735">
        <v>3335059.81</v>
      </c>
      <c r="K6735">
        <v>2825374.02</v>
      </c>
      <c r="L6735">
        <v>2300264.06</v>
      </c>
      <c r="M6735">
        <v>925886.3014</v>
      </c>
      <c r="N6735">
        <v>1211</v>
      </c>
      <c r="O6735">
        <v>7413</v>
      </c>
      <c r="P6735">
        <v>28230</v>
      </c>
      <c r="Q6735">
        <v>1598007.77</v>
      </c>
      <c r="R6735">
        <v>1335723.1100000001</v>
      </c>
      <c r="S6735">
        <v>947463.32</v>
      </c>
      <c r="T6735">
        <v>478482.39140000002</v>
      </c>
      <c r="U6735">
        <v>1211</v>
      </c>
      <c r="V6735">
        <v>9887</v>
      </c>
      <c r="W6735">
        <v>29522</v>
      </c>
      <c r="X6735">
        <v>1737052.04</v>
      </c>
      <c r="Y6735">
        <v>1489650.91</v>
      </c>
      <c r="Z6735">
        <v>1352800.74</v>
      </c>
      <c r="AA6735">
        <v>447403.91</v>
      </c>
      <c r="AB6735">
        <v>1116</v>
      </c>
      <c r="AC6735">
        <v>1204</v>
      </c>
      <c r="AD6735">
        <v>843</v>
      </c>
      <c r="AE6735">
        <v>1153</v>
      </c>
      <c r="AF6735">
        <v>1116</v>
      </c>
      <c r="AG6735">
        <v>1204</v>
      </c>
      <c r="AH6735">
        <v>843</v>
      </c>
      <c r="AI6735">
        <v>1153</v>
      </c>
      <c r="AJ6735">
        <v>1116</v>
      </c>
      <c r="AK6735">
        <v>1204</v>
      </c>
      <c r="AL6735">
        <v>843</v>
      </c>
      <c r="AM6735">
        <v>1153</v>
      </c>
    </row>
    <row r="6736" spans="1:39" x14ac:dyDescent="0.15">
      <c r="A6736" t="s">
        <v>217</v>
      </c>
      <c r="B6736">
        <v>5</v>
      </c>
      <c r="C6736">
        <v>2</v>
      </c>
      <c r="D6736">
        <v>1</v>
      </c>
      <c r="E6736" t="s">
        <v>29</v>
      </c>
      <c r="F6736" t="s">
        <v>206</v>
      </c>
      <c r="G6736">
        <v>24927</v>
      </c>
      <c r="H6736">
        <v>408274</v>
      </c>
      <c r="I6736">
        <v>1351739</v>
      </c>
      <c r="J6736">
        <v>77006851.989999995</v>
      </c>
      <c r="K6736">
        <v>61466894.219999999</v>
      </c>
      <c r="L6736">
        <v>51172308.840000004</v>
      </c>
      <c r="M6736">
        <v>21612527.3002</v>
      </c>
      <c r="N6736">
        <v>24927</v>
      </c>
      <c r="O6736">
        <v>155997</v>
      </c>
      <c r="P6736">
        <v>576291</v>
      </c>
      <c r="Q6736">
        <v>31548722.07</v>
      </c>
      <c r="R6736">
        <v>24636041.629999999</v>
      </c>
      <c r="S6736">
        <v>17801948.699999999</v>
      </c>
      <c r="T6736">
        <v>9802364.4856000002</v>
      </c>
      <c r="U6736">
        <v>24927</v>
      </c>
      <c r="V6736">
        <v>252277</v>
      </c>
      <c r="W6736">
        <v>775448</v>
      </c>
      <c r="X6736">
        <v>45458129.920000002</v>
      </c>
      <c r="Y6736">
        <v>36830852.590000004</v>
      </c>
      <c r="Z6736">
        <v>33370360.140000001</v>
      </c>
      <c r="AA6736">
        <v>11810162.8146</v>
      </c>
      <c r="AB6736">
        <v>23592</v>
      </c>
      <c r="AC6736">
        <v>24802</v>
      </c>
      <c r="AD6736">
        <v>19050</v>
      </c>
      <c r="AE6736">
        <v>24051</v>
      </c>
      <c r="AF6736">
        <v>23592</v>
      </c>
      <c r="AG6736">
        <v>24802</v>
      </c>
      <c r="AH6736">
        <v>19050</v>
      </c>
      <c r="AI6736">
        <v>24051</v>
      </c>
      <c r="AJ6736">
        <v>23592</v>
      </c>
      <c r="AK6736">
        <v>24802</v>
      </c>
      <c r="AL6736">
        <v>19050</v>
      </c>
      <c r="AM6736">
        <v>24051</v>
      </c>
    </row>
    <row r="6737" spans="1:39" x14ac:dyDescent="0.15">
      <c r="A6737" t="s">
        <v>217</v>
      </c>
      <c r="B6737">
        <v>5</v>
      </c>
      <c r="C6737">
        <v>2</v>
      </c>
      <c r="D6737">
        <v>1</v>
      </c>
      <c r="E6737" t="s">
        <v>31</v>
      </c>
      <c r="F6737" t="s">
        <v>206</v>
      </c>
      <c r="G6737">
        <v>112</v>
      </c>
      <c r="H6737">
        <v>2108</v>
      </c>
      <c r="I6737">
        <v>6528</v>
      </c>
      <c r="J6737">
        <v>361297.52</v>
      </c>
      <c r="K6737">
        <v>294990.89</v>
      </c>
      <c r="L6737">
        <v>239570.98</v>
      </c>
      <c r="M6737">
        <v>102426.6235</v>
      </c>
      <c r="N6737">
        <v>112</v>
      </c>
      <c r="O6737">
        <v>839</v>
      </c>
      <c r="P6737">
        <v>2719</v>
      </c>
      <c r="Q6737">
        <v>147606.97</v>
      </c>
      <c r="R6737">
        <v>120053.57</v>
      </c>
      <c r="S6737">
        <v>83124.710000000006</v>
      </c>
      <c r="T6737">
        <v>46139.381099999999</v>
      </c>
      <c r="U6737">
        <v>112</v>
      </c>
      <c r="V6737">
        <v>1269</v>
      </c>
      <c r="W6737">
        <v>3809</v>
      </c>
      <c r="X6737">
        <v>213690.55</v>
      </c>
      <c r="Y6737">
        <v>174937.32</v>
      </c>
      <c r="Z6737">
        <v>156446.26999999999</v>
      </c>
      <c r="AA6737">
        <v>56287.242400000003</v>
      </c>
      <c r="AB6737">
        <v>103</v>
      </c>
      <c r="AC6737">
        <v>111</v>
      </c>
      <c r="AD6737">
        <v>73</v>
      </c>
      <c r="AE6737">
        <v>105</v>
      </c>
      <c r="AF6737">
        <v>103</v>
      </c>
      <c r="AG6737">
        <v>111</v>
      </c>
      <c r="AH6737">
        <v>73</v>
      </c>
      <c r="AI6737">
        <v>105</v>
      </c>
      <c r="AJ6737">
        <v>103</v>
      </c>
      <c r="AK6737">
        <v>111</v>
      </c>
      <c r="AL6737">
        <v>73</v>
      </c>
      <c r="AM6737">
        <v>105</v>
      </c>
    </row>
    <row r="6738" spans="1:39" x14ac:dyDescent="0.15">
      <c r="A6738" t="s">
        <v>217</v>
      </c>
      <c r="B6738">
        <v>5</v>
      </c>
      <c r="C6738">
        <v>2</v>
      </c>
      <c r="D6738">
        <v>1</v>
      </c>
      <c r="E6738" t="s">
        <v>32</v>
      </c>
      <c r="F6738" t="s">
        <v>206</v>
      </c>
      <c r="G6738">
        <v>3135</v>
      </c>
      <c r="H6738">
        <v>47884</v>
      </c>
      <c r="I6738">
        <v>160508</v>
      </c>
      <c r="J6738">
        <v>9154491.4100000001</v>
      </c>
      <c r="K6738">
        <v>7442580.0099999998</v>
      </c>
      <c r="L6738">
        <v>6330532.7599999998</v>
      </c>
      <c r="M6738">
        <v>2556749.9608</v>
      </c>
      <c r="N6738">
        <v>3135</v>
      </c>
      <c r="O6738">
        <v>18465</v>
      </c>
      <c r="P6738">
        <v>66282</v>
      </c>
      <c r="Q6738">
        <v>3603012.95</v>
      </c>
      <c r="R6738">
        <v>2871474.32</v>
      </c>
      <c r="S6738">
        <v>2143056.85</v>
      </c>
      <c r="T6738">
        <v>1118064.2901000001</v>
      </c>
      <c r="U6738">
        <v>3135</v>
      </c>
      <c r="V6738">
        <v>29419</v>
      </c>
      <c r="W6738">
        <v>94226</v>
      </c>
      <c r="X6738">
        <v>5551478.46</v>
      </c>
      <c r="Y6738">
        <v>4571105.6900000004</v>
      </c>
      <c r="Z6738">
        <v>4187475.91</v>
      </c>
      <c r="AA6738">
        <v>1438685.6706999999</v>
      </c>
      <c r="AB6738">
        <v>3046</v>
      </c>
      <c r="AC6738">
        <v>3110</v>
      </c>
      <c r="AD6738">
        <v>2451</v>
      </c>
      <c r="AE6738">
        <v>3054</v>
      </c>
      <c r="AF6738">
        <v>3046</v>
      </c>
      <c r="AG6738">
        <v>3110</v>
      </c>
      <c r="AH6738">
        <v>2451</v>
      </c>
      <c r="AI6738">
        <v>3054</v>
      </c>
      <c r="AJ6738">
        <v>3046</v>
      </c>
      <c r="AK6738">
        <v>3110</v>
      </c>
      <c r="AL6738">
        <v>2451</v>
      </c>
      <c r="AM6738">
        <v>3054</v>
      </c>
    </row>
    <row r="6739" spans="1:39" x14ac:dyDescent="0.15">
      <c r="A6739" t="s">
        <v>217</v>
      </c>
      <c r="B6739">
        <v>5</v>
      </c>
      <c r="C6739">
        <v>2</v>
      </c>
      <c r="D6739">
        <v>2</v>
      </c>
      <c r="E6739" t="s">
        <v>28</v>
      </c>
      <c r="F6739" t="s">
        <v>206</v>
      </c>
      <c r="G6739">
        <v>896</v>
      </c>
      <c r="H6739">
        <v>9082</v>
      </c>
      <c r="I6739">
        <v>35566</v>
      </c>
      <c r="J6739">
        <v>2079226.95</v>
      </c>
      <c r="K6739">
        <v>1773139.94</v>
      </c>
      <c r="L6739">
        <v>1433345.29</v>
      </c>
      <c r="M6739">
        <v>579144.11690000002</v>
      </c>
      <c r="N6739">
        <v>896</v>
      </c>
      <c r="O6739">
        <v>3876</v>
      </c>
      <c r="P6739">
        <v>17209</v>
      </c>
      <c r="Q6739">
        <v>982480.48</v>
      </c>
      <c r="R6739">
        <v>815692.09</v>
      </c>
      <c r="S6739">
        <v>560450.65</v>
      </c>
      <c r="T6739">
        <v>297660.60979999998</v>
      </c>
      <c r="U6739">
        <v>896</v>
      </c>
      <c r="V6739">
        <v>5206</v>
      </c>
      <c r="W6739">
        <v>18357</v>
      </c>
      <c r="X6739">
        <v>1096746.47</v>
      </c>
      <c r="Y6739">
        <v>957447.85</v>
      </c>
      <c r="Z6739">
        <v>872894.64</v>
      </c>
      <c r="AA6739">
        <v>281483.50709999999</v>
      </c>
      <c r="AB6739">
        <v>830</v>
      </c>
      <c r="AC6739">
        <v>889</v>
      </c>
      <c r="AD6739">
        <v>621</v>
      </c>
      <c r="AE6739">
        <v>855</v>
      </c>
      <c r="AF6739">
        <v>830</v>
      </c>
      <c r="AG6739">
        <v>889</v>
      </c>
      <c r="AH6739">
        <v>621</v>
      </c>
      <c r="AI6739">
        <v>855</v>
      </c>
      <c r="AJ6739">
        <v>830</v>
      </c>
      <c r="AK6739">
        <v>889</v>
      </c>
      <c r="AL6739">
        <v>621</v>
      </c>
      <c r="AM6739">
        <v>855</v>
      </c>
    </row>
    <row r="6740" spans="1:39" x14ac:dyDescent="0.15">
      <c r="A6740" t="s">
        <v>217</v>
      </c>
      <c r="B6740">
        <v>5</v>
      </c>
      <c r="C6740">
        <v>2</v>
      </c>
      <c r="D6740">
        <v>2</v>
      </c>
      <c r="E6740" t="s">
        <v>30</v>
      </c>
      <c r="F6740" t="s">
        <v>206</v>
      </c>
      <c r="G6740">
        <v>134</v>
      </c>
      <c r="H6740">
        <v>1305</v>
      </c>
      <c r="I6740">
        <v>5369</v>
      </c>
      <c r="J6740">
        <v>312027.83</v>
      </c>
      <c r="K6740">
        <v>270124.11</v>
      </c>
      <c r="L6740">
        <v>217351.77</v>
      </c>
      <c r="M6740">
        <v>86445.124899999995</v>
      </c>
      <c r="N6740">
        <v>134</v>
      </c>
      <c r="O6740">
        <v>557</v>
      </c>
      <c r="P6740">
        <v>2566</v>
      </c>
      <c r="Q6740">
        <v>141190.51999999999</v>
      </c>
      <c r="R6740">
        <v>118865.08</v>
      </c>
      <c r="S6740">
        <v>82930.600000000006</v>
      </c>
      <c r="T6740">
        <v>43115.657899999998</v>
      </c>
      <c r="U6740">
        <v>134</v>
      </c>
      <c r="V6740">
        <v>748</v>
      </c>
      <c r="W6740">
        <v>2803</v>
      </c>
      <c r="X6740">
        <v>170837.31</v>
      </c>
      <c r="Y6740">
        <v>151259.03</v>
      </c>
      <c r="Z6740">
        <v>134421.17000000001</v>
      </c>
      <c r="AA6740">
        <v>43329.466999999997</v>
      </c>
      <c r="AB6740">
        <v>126</v>
      </c>
      <c r="AC6740">
        <v>133</v>
      </c>
      <c r="AD6740">
        <v>79</v>
      </c>
      <c r="AE6740">
        <v>130</v>
      </c>
      <c r="AF6740">
        <v>126</v>
      </c>
      <c r="AG6740">
        <v>133</v>
      </c>
      <c r="AH6740">
        <v>79</v>
      </c>
      <c r="AI6740">
        <v>130</v>
      </c>
      <c r="AJ6740">
        <v>126</v>
      </c>
      <c r="AK6740">
        <v>133</v>
      </c>
      <c r="AL6740">
        <v>79</v>
      </c>
      <c r="AM6740">
        <v>130</v>
      </c>
    </row>
    <row r="6741" spans="1:39" x14ac:dyDescent="0.15">
      <c r="A6741" t="s">
        <v>217</v>
      </c>
      <c r="B6741">
        <v>5</v>
      </c>
      <c r="C6741">
        <v>2</v>
      </c>
      <c r="D6741">
        <v>2</v>
      </c>
      <c r="E6741" t="s">
        <v>29</v>
      </c>
      <c r="F6741" t="s">
        <v>206</v>
      </c>
      <c r="G6741">
        <v>1046</v>
      </c>
      <c r="H6741">
        <v>11460</v>
      </c>
      <c r="I6741">
        <v>46724</v>
      </c>
      <c r="J6741">
        <v>2723222.95</v>
      </c>
      <c r="K6741">
        <v>2178923.27</v>
      </c>
      <c r="L6741">
        <v>1766584.62</v>
      </c>
      <c r="M6741">
        <v>759747.30469999998</v>
      </c>
      <c r="N6741">
        <v>1046</v>
      </c>
      <c r="O6741">
        <v>4435</v>
      </c>
      <c r="P6741">
        <v>20045</v>
      </c>
      <c r="Q6741">
        <v>1126071.74</v>
      </c>
      <c r="R6741">
        <v>878306.45</v>
      </c>
      <c r="S6741">
        <v>592702.1</v>
      </c>
      <c r="T6741">
        <v>345705.55430000002</v>
      </c>
      <c r="U6741">
        <v>1046</v>
      </c>
      <c r="V6741">
        <v>7025</v>
      </c>
      <c r="W6741">
        <v>26679</v>
      </c>
      <c r="X6741">
        <v>1597151.21</v>
      </c>
      <c r="Y6741">
        <v>1300616.82</v>
      </c>
      <c r="Z6741">
        <v>1173882.52</v>
      </c>
      <c r="AA6741">
        <v>414041.75040000002</v>
      </c>
      <c r="AB6741">
        <v>1006</v>
      </c>
      <c r="AC6741">
        <v>1036</v>
      </c>
      <c r="AD6741">
        <v>742</v>
      </c>
      <c r="AE6741">
        <v>1024</v>
      </c>
      <c r="AF6741">
        <v>1006</v>
      </c>
      <c r="AG6741">
        <v>1036</v>
      </c>
      <c r="AH6741">
        <v>742</v>
      </c>
      <c r="AI6741">
        <v>1024</v>
      </c>
      <c r="AJ6741">
        <v>1006</v>
      </c>
      <c r="AK6741">
        <v>1036</v>
      </c>
      <c r="AL6741">
        <v>742</v>
      </c>
      <c r="AM6741">
        <v>1024</v>
      </c>
    </row>
    <row r="6742" spans="1:39" x14ac:dyDescent="0.15">
      <c r="A6742" t="s">
        <v>217</v>
      </c>
      <c r="B6742">
        <v>5</v>
      </c>
      <c r="C6742">
        <v>2</v>
      </c>
      <c r="D6742">
        <v>2</v>
      </c>
      <c r="E6742" t="s">
        <v>31</v>
      </c>
      <c r="F6742" t="s">
        <v>206</v>
      </c>
      <c r="G6742">
        <v>4</v>
      </c>
      <c r="H6742">
        <v>50</v>
      </c>
      <c r="I6742">
        <v>253</v>
      </c>
      <c r="J6742">
        <v>10550.47</v>
      </c>
      <c r="K6742">
        <v>8451.43</v>
      </c>
      <c r="L6742">
        <v>5889.12</v>
      </c>
      <c r="M6742">
        <v>3319.4438</v>
      </c>
      <c r="N6742">
        <v>4</v>
      </c>
      <c r="O6742">
        <v>32</v>
      </c>
      <c r="P6742">
        <v>172</v>
      </c>
      <c r="Q6742">
        <v>7686</v>
      </c>
      <c r="R6742">
        <v>5876.42</v>
      </c>
      <c r="S6742">
        <v>3314.11</v>
      </c>
      <c r="T6742">
        <v>2501.6134000000002</v>
      </c>
      <c r="U6742">
        <v>4</v>
      </c>
      <c r="V6742">
        <v>18</v>
      </c>
      <c r="W6742">
        <v>81</v>
      </c>
      <c r="X6742">
        <v>2864.47</v>
      </c>
      <c r="Y6742">
        <v>2575.0100000000002</v>
      </c>
      <c r="Z6742">
        <v>2575.0100000000002</v>
      </c>
      <c r="AA6742">
        <v>817.83040000000005</v>
      </c>
      <c r="AB6742">
        <v>4</v>
      </c>
      <c r="AC6742">
        <v>4</v>
      </c>
      <c r="AD6742">
        <v>3</v>
      </c>
      <c r="AE6742">
        <v>3</v>
      </c>
      <c r="AF6742">
        <v>4</v>
      </c>
      <c r="AG6742">
        <v>4</v>
      </c>
      <c r="AH6742">
        <v>3</v>
      </c>
      <c r="AI6742">
        <v>3</v>
      </c>
      <c r="AJ6742">
        <v>4</v>
      </c>
      <c r="AK6742">
        <v>4</v>
      </c>
      <c r="AL6742">
        <v>3</v>
      </c>
      <c r="AM6742">
        <v>3</v>
      </c>
    </row>
    <row r="6743" spans="1:39" x14ac:dyDescent="0.15">
      <c r="A6743" t="s">
        <v>217</v>
      </c>
      <c r="B6743">
        <v>5</v>
      </c>
      <c r="C6743">
        <v>2</v>
      </c>
      <c r="D6743">
        <v>2</v>
      </c>
      <c r="E6743" t="s">
        <v>32</v>
      </c>
      <c r="F6743" t="s">
        <v>206</v>
      </c>
      <c r="G6743">
        <v>819</v>
      </c>
      <c r="H6743">
        <v>9838</v>
      </c>
      <c r="I6743">
        <v>37792</v>
      </c>
      <c r="J6743">
        <v>2206501.41</v>
      </c>
      <c r="K6743">
        <v>1767645.71</v>
      </c>
      <c r="L6743">
        <v>1478660.89</v>
      </c>
      <c r="M6743">
        <v>612132.29280000005</v>
      </c>
      <c r="N6743">
        <v>819</v>
      </c>
      <c r="O6743">
        <v>3658</v>
      </c>
      <c r="P6743">
        <v>14951</v>
      </c>
      <c r="Q6743">
        <v>834275.29</v>
      </c>
      <c r="R6743">
        <v>651073.47</v>
      </c>
      <c r="S6743">
        <v>459462.15</v>
      </c>
      <c r="T6743">
        <v>259505.07149999999</v>
      </c>
      <c r="U6743">
        <v>819</v>
      </c>
      <c r="V6743">
        <v>6180</v>
      </c>
      <c r="W6743">
        <v>22841</v>
      </c>
      <c r="X6743">
        <v>1372226.12</v>
      </c>
      <c r="Y6743">
        <v>1116572.24</v>
      </c>
      <c r="Z6743">
        <v>1019198.74</v>
      </c>
      <c r="AA6743">
        <v>352627.22129999998</v>
      </c>
      <c r="AB6743">
        <v>784</v>
      </c>
      <c r="AC6743">
        <v>813</v>
      </c>
      <c r="AD6743">
        <v>622</v>
      </c>
      <c r="AE6743">
        <v>791</v>
      </c>
      <c r="AF6743">
        <v>784</v>
      </c>
      <c r="AG6743">
        <v>813</v>
      </c>
      <c r="AH6743">
        <v>622</v>
      </c>
      <c r="AI6743">
        <v>791</v>
      </c>
      <c r="AJ6743">
        <v>784</v>
      </c>
      <c r="AK6743">
        <v>813</v>
      </c>
      <c r="AL6743">
        <v>622</v>
      </c>
      <c r="AM6743">
        <v>791</v>
      </c>
    </row>
    <row r="6744" spans="1:39" x14ac:dyDescent="0.15">
      <c r="A6744" t="s">
        <v>217</v>
      </c>
      <c r="B6744">
        <v>30</v>
      </c>
      <c r="C6744">
        <v>1</v>
      </c>
      <c r="D6744">
        <v>0</v>
      </c>
      <c r="E6744" t="s">
        <v>28</v>
      </c>
      <c r="F6744" t="s">
        <v>206</v>
      </c>
      <c r="G6744">
        <v>18213</v>
      </c>
      <c r="H6744">
        <v>60362</v>
      </c>
      <c r="I6744">
        <v>220952</v>
      </c>
      <c r="J6744">
        <v>12963243.460000001</v>
      </c>
      <c r="K6744">
        <v>10851549.85</v>
      </c>
      <c r="L6744">
        <v>9294079.4900000002</v>
      </c>
      <c r="M6744">
        <v>3638700.1891999999</v>
      </c>
      <c r="N6744">
        <v>8299</v>
      </c>
      <c r="O6744">
        <v>26539</v>
      </c>
      <c r="P6744">
        <v>105417</v>
      </c>
      <c r="Q6744">
        <v>6106504.8399999999</v>
      </c>
      <c r="R6744">
        <v>5021157.75</v>
      </c>
      <c r="S6744">
        <v>3877569.38</v>
      </c>
      <c r="T6744">
        <v>1858409.5377</v>
      </c>
      <c r="U6744">
        <v>9914</v>
      </c>
      <c r="V6744">
        <v>33823</v>
      </c>
      <c r="W6744">
        <v>115535</v>
      </c>
      <c r="X6744">
        <v>6856738.6200000001</v>
      </c>
      <c r="Y6744">
        <v>5830392.0999999996</v>
      </c>
      <c r="Z6744">
        <v>5416510.1100000003</v>
      </c>
      <c r="AA6744">
        <v>1780290.6514999999</v>
      </c>
      <c r="AB6744">
        <v>17542</v>
      </c>
      <c r="AC6744">
        <v>14607</v>
      </c>
      <c r="AD6744">
        <v>10674</v>
      </c>
      <c r="AE6744">
        <v>11651</v>
      </c>
      <c r="AF6744">
        <v>8191</v>
      </c>
      <c r="AG6744">
        <v>7921</v>
      </c>
      <c r="AH6744">
        <v>6021</v>
      </c>
      <c r="AI6744">
        <v>5666</v>
      </c>
      <c r="AJ6744">
        <v>9351</v>
      </c>
      <c r="AK6744">
        <v>6686</v>
      </c>
      <c r="AL6744">
        <v>4653</v>
      </c>
      <c r="AM6744">
        <v>5985</v>
      </c>
    </row>
    <row r="6745" spans="1:39" x14ac:dyDescent="0.15">
      <c r="A6745" t="s">
        <v>217</v>
      </c>
      <c r="B6745">
        <v>30</v>
      </c>
      <c r="C6745">
        <v>1</v>
      </c>
      <c r="D6745">
        <v>0</v>
      </c>
      <c r="E6745" t="s">
        <v>30</v>
      </c>
      <c r="F6745" t="s">
        <v>206</v>
      </c>
      <c r="G6745">
        <v>21</v>
      </c>
      <c r="H6745">
        <v>85</v>
      </c>
      <c r="I6745">
        <v>286</v>
      </c>
      <c r="J6745">
        <v>15875.88</v>
      </c>
      <c r="K6745">
        <v>13523.9</v>
      </c>
      <c r="L6745">
        <v>10766.55</v>
      </c>
      <c r="M6745">
        <v>4648.2857000000004</v>
      </c>
      <c r="N6745">
        <v>10</v>
      </c>
      <c r="O6745">
        <v>44</v>
      </c>
      <c r="P6745">
        <v>137</v>
      </c>
      <c r="Q6745">
        <v>7474.36</v>
      </c>
      <c r="R6745">
        <v>6426.84</v>
      </c>
      <c r="S6745">
        <v>4130.72</v>
      </c>
      <c r="T6745">
        <v>2348.5088999999998</v>
      </c>
      <c r="U6745">
        <v>11</v>
      </c>
      <c r="V6745">
        <v>41</v>
      </c>
      <c r="W6745">
        <v>149</v>
      </c>
      <c r="X6745">
        <v>8401.52</v>
      </c>
      <c r="Y6745">
        <v>7097.06</v>
      </c>
      <c r="Z6745">
        <v>6635.83</v>
      </c>
      <c r="AA6745">
        <v>2299.7768000000001</v>
      </c>
      <c r="AB6745">
        <v>20</v>
      </c>
      <c r="AC6745">
        <v>19</v>
      </c>
      <c r="AD6745">
        <v>14</v>
      </c>
      <c r="AE6745">
        <v>19</v>
      </c>
      <c r="AF6745">
        <v>9</v>
      </c>
      <c r="AG6745">
        <v>10</v>
      </c>
      <c r="AH6745">
        <v>7</v>
      </c>
      <c r="AI6745">
        <v>9</v>
      </c>
      <c r="AJ6745">
        <v>11</v>
      </c>
      <c r="AK6745">
        <v>9</v>
      </c>
      <c r="AL6745">
        <v>7</v>
      </c>
      <c r="AM6745">
        <v>10</v>
      </c>
    </row>
    <row r="6746" spans="1:39" x14ac:dyDescent="0.15">
      <c r="A6746" t="s">
        <v>217</v>
      </c>
      <c r="B6746">
        <v>30</v>
      </c>
      <c r="C6746">
        <v>1</v>
      </c>
      <c r="D6746">
        <v>0</v>
      </c>
      <c r="E6746" t="s">
        <v>29</v>
      </c>
      <c r="F6746" t="s">
        <v>206</v>
      </c>
      <c r="G6746">
        <v>339</v>
      </c>
      <c r="H6746">
        <v>1277</v>
      </c>
      <c r="I6746">
        <v>4882</v>
      </c>
      <c r="J6746">
        <v>279373.17</v>
      </c>
      <c r="K6746">
        <v>216810.46</v>
      </c>
      <c r="L6746">
        <v>182431.84</v>
      </c>
      <c r="M6746">
        <v>86659.795700000002</v>
      </c>
      <c r="N6746">
        <v>199</v>
      </c>
      <c r="O6746">
        <v>733</v>
      </c>
      <c r="P6746">
        <v>2989</v>
      </c>
      <c r="Q6746">
        <v>165614.43</v>
      </c>
      <c r="R6746">
        <v>125637.28</v>
      </c>
      <c r="S6746">
        <v>98660.19</v>
      </c>
      <c r="T6746">
        <v>56479.464899999999</v>
      </c>
      <c r="U6746">
        <v>140</v>
      </c>
      <c r="V6746">
        <v>544</v>
      </c>
      <c r="W6746">
        <v>1893</v>
      </c>
      <c r="X6746">
        <v>113758.74</v>
      </c>
      <c r="Y6746">
        <v>91173.18</v>
      </c>
      <c r="Z6746">
        <v>83771.649999999994</v>
      </c>
      <c r="AA6746">
        <v>30180.3308</v>
      </c>
      <c r="AB6746">
        <v>333</v>
      </c>
      <c r="AC6746">
        <v>284</v>
      </c>
      <c r="AD6746">
        <v>220</v>
      </c>
      <c r="AE6746">
        <v>245</v>
      </c>
      <c r="AF6746">
        <v>197</v>
      </c>
      <c r="AG6746">
        <v>198</v>
      </c>
      <c r="AH6746">
        <v>164</v>
      </c>
      <c r="AI6746">
        <v>165</v>
      </c>
      <c r="AJ6746">
        <v>136</v>
      </c>
      <c r="AK6746">
        <v>86</v>
      </c>
      <c r="AL6746">
        <v>56</v>
      </c>
      <c r="AM6746">
        <v>80</v>
      </c>
    </row>
    <row r="6747" spans="1:39" x14ac:dyDescent="0.15">
      <c r="A6747" t="s">
        <v>217</v>
      </c>
      <c r="B6747">
        <v>30</v>
      </c>
      <c r="C6747">
        <v>1</v>
      </c>
      <c r="D6747">
        <v>0</v>
      </c>
      <c r="E6747" t="s">
        <v>32</v>
      </c>
      <c r="F6747" t="s">
        <v>206</v>
      </c>
      <c r="G6747">
        <v>7551</v>
      </c>
      <c r="H6747">
        <v>27751</v>
      </c>
      <c r="I6747">
        <v>104775</v>
      </c>
      <c r="J6747">
        <v>6208609.9400000004</v>
      </c>
      <c r="K6747">
        <v>4904004.3</v>
      </c>
      <c r="L6747">
        <v>4487714.5199999996</v>
      </c>
      <c r="M6747">
        <v>1673238.7734999999</v>
      </c>
      <c r="N6747">
        <v>1513</v>
      </c>
      <c r="O6747">
        <v>5949</v>
      </c>
      <c r="P6747">
        <v>22567</v>
      </c>
      <c r="Q6747">
        <v>1315321.99</v>
      </c>
      <c r="R6747">
        <v>1011220.19</v>
      </c>
      <c r="S6747">
        <v>815457.88</v>
      </c>
      <c r="T6747">
        <v>398026.78649999999</v>
      </c>
      <c r="U6747">
        <v>6038</v>
      </c>
      <c r="V6747">
        <v>21802</v>
      </c>
      <c r="W6747">
        <v>82208</v>
      </c>
      <c r="X6747">
        <v>4893287.95</v>
      </c>
      <c r="Y6747">
        <v>3892784.11</v>
      </c>
      <c r="Z6747">
        <v>3672256.64</v>
      </c>
      <c r="AA6747">
        <v>1275211.987</v>
      </c>
      <c r="AB6747">
        <v>7486</v>
      </c>
      <c r="AC6747">
        <v>5866</v>
      </c>
      <c r="AD6747">
        <v>4427</v>
      </c>
      <c r="AE6747">
        <v>5605</v>
      </c>
      <c r="AF6747">
        <v>1503</v>
      </c>
      <c r="AG6747">
        <v>1336</v>
      </c>
      <c r="AH6747">
        <v>1112</v>
      </c>
      <c r="AI6747">
        <v>1233</v>
      </c>
      <c r="AJ6747">
        <v>5983</v>
      </c>
      <c r="AK6747">
        <v>4530</v>
      </c>
      <c r="AL6747">
        <v>3315</v>
      </c>
      <c r="AM6747">
        <v>4372</v>
      </c>
    </row>
    <row r="6748" spans="1:39" x14ac:dyDescent="0.15">
      <c r="A6748" t="s">
        <v>217</v>
      </c>
      <c r="B6748">
        <v>30</v>
      </c>
      <c r="C6748">
        <v>1</v>
      </c>
      <c r="D6748">
        <v>1</v>
      </c>
      <c r="E6748" t="s">
        <v>28</v>
      </c>
      <c r="F6748" t="s">
        <v>206</v>
      </c>
      <c r="G6748">
        <v>54231</v>
      </c>
      <c r="H6748">
        <v>252782</v>
      </c>
      <c r="I6748">
        <v>755530</v>
      </c>
      <c r="J6748">
        <v>42194499.640000001</v>
      </c>
      <c r="K6748">
        <v>36070073.369999997</v>
      </c>
      <c r="L6748">
        <v>31278007.91</v>
      </c>
      <c r="M6748">
        <v>12083022.328299999</v>
      </c>
      <c r="N6748">
        <v>28044</v>
      </c>
      <c r="O6748">
        <v>123803</v>
      </c>
      <c r="P6748">
        <v>413862</v>
      </c>
      <c r="Q6748">
        <v>22479576.120000001</v>
      </c>
      <c r="R6748">
        <v>19003406.260000002</v>
      </c>
      <c r="S6748">
        <v>15282619.59</v>
      </c>
      <c r="T6748">
        <v>6939941.3598999996</v>
      </c>
      <c r="U6748">
        <v>26187</v>
      </c>
      <c r="V6748">
        <v>128979</v>
      </c>
      <c r="W6748">
        <v>341668</v>
      </c>
      <c r="X6748">
        <v>19714923.52</v>
      </c>
      <c r="Y6748">
        <v>17066667.109999999</v>
      </c>
      <c r="Z6748">
        <v>15995388.32</v>
      </c>
      <c r="AA6748">
        <v>5143080.9683999997</v>
      </c>
      <c r="AB6748">
        <v>52083</v>
      </c>
      <c r="AC6748">
        <v>50801</v>
      </c>
      <c r="AD6748">
        <v>30117</v>
      </c>
      <c r="AE6748">
        <v>48915</v>
      </c>
      <c r="AF6748">
        <v>27134</v>
      </c>
      <c r="AG6748">
        <v>26990</v>
      </c>
      <c r="AH6748">
        <v>18231</v>
      </c>
      <c r="AI6748">
        <v>25736</v>
      </c>
      <c r="AJ6748">
        <v>24949</v>
      </c>
      <c r="AK6748">
        <v>23811</v>
      </c>
      <c r="AL6748">
        <v>11886</v>
      </c>
      <c r="AM6748">
        <v>23179</v>
      </c>
    </row>
    <row r="6749" spans="1:39" x14ac:dyDescent="0.15">
      <c r="A6749" t="s">
        <v>217</v>
      </c>
      <c r="B6749">
        <v>30</v>
      </c>
      <c r="C6749">
        <v>1</v>
      </c>
      <c r="D6749">
        <v>1</v>
      </c>
      <c r="E6749" t="s">
        <v>30</v>
      </c>
      <c r="F6749" t="s">
        <v>206</v>
      </c>
      <c r="G6749">
        <v>6586</v>
      </c>
      <c r="H6749">
        <v>31276</v>
      </c>
      <c r="I6749">
        <v>90477</v>
      </c>
      <c r="J6749">
        <v>5135230.3600000003</v>
      </c>
      <c r="K6749">
        <v>4425749.49</v>
      </c>
      <c r="L6749">
        <v>3823146.77</v>
      </c>
      <c r="M6749">
        <v>1443327.3086000001</v>
      </c>
      <c r="N6749">
        <v>2980</v>
      </c>
      <c r="O6749">
        <v>13010</v>
      </c>
      <c r="P6749">
        <v>42888</v>
      </c>
      <c r="Q6749">
        <v>2371391.86</v>
      </c>
      <c r="R6749">
        <v>2024808.66</v>
      </c>
      <c r="S6749">
        <v>1598660.92</v>
      </c>
      <c r="T6749">
        <v>719705.88179999997</v>
      </c>
      <c r="U6749">
        <v>3606</v>
      </c>
      <c r="V6749">
        <v>18266</v>
      </c>
      <c r="W6749">
        <v>47589</v>
      </c>
      <c r="X6749">
        <v>2763838.5</v>
      </c>
      <c r="Y6749">
        <v>2400940.83</v>
      </c>
      <c r="Z6749">
        <v>2224485.85</v>
      </c>
      <c r="AA6749">
        <v>723621.42680000002</v>
      </c>
      <c r="AB6749">
        <v>6267</v>
      </c>
      <c r="AC6749">
        <v>6321</v>
      </c>
      <c r="AD6749">
        <v>3350</v>
      </c>
      <c r="AE6749">
        <v>6366</v>
      </c>
      <c r="AF6749">
        <v>2841</v>
      </c>
      <c r="AG6749">
        <v>2870</v>
      </c>
      <c r="AH6749">
        <v>1798</v>
      </c>
      <c r="AI6749">
        <v>2901</v>
      </c>
      <c r="AJ6749">
        <v>3426</v>
      </c>
      <c r="AK6749">
        <v>3451</v>
      </c>
      <c r="AL6749">
        <v>1552</v>
      </c>
      <c r="AM6749">
        <v>3465</v>
      </c>
    </row>
    <row r="6750" spans="1:39" x14ac:dyDescent="0.15">
      <c r="A6750" t="s">
        <v>217</v>
      </c>
      <c r="B6750">
        <v>30</v>
      </c>
      <c r="C6750">
        <v>1</v>
      </c>
      <c r="D6750">
        <v>1</v>
      </c>
      <c r="E6750" t="s">
        <v>29</v>
      </c>
      <c r="F6750" t="s">
        <v>206</v>
      </c>
      <c r="G6750">
        <v>65805</v>
      </c>
      <c r="H6750">
        <v>348571</v>
      </c>
      <c r="I6750">
        <v>1015242</v>
      </c>
      <c r="J6750">
        <v>57070273.479999997</v>
      </c>
      <c r="K6750">
        <v>46384171.469999999</v>
      </c>
      <c r="L6750">
        <v>41558952.909999996</v>
      </c>
      <c r="M6750">
        <v>16025615.3824</v>
      </c>
      <c r="N6750">
        <v>20958</v>
      </c>
      <c r="O6750">
        <v>102142</v>
      </c>
      <c r="P6750">
        <v>346598</v>
      </c>
      <c r="Q6750">
        <v>18606076.789999999</v>
      </c>
      <c r="R6750">
        <v>14920479.76</v>
      </c>
      <c r="S6750">
        <v>12215026.32</v>
      </c>
      <c r="T6750">
        <v>5905014.5788000003</v>
      </c>
      <c r="U6750">
        <v>44847</v>
      </c>
      <c r="V6750">
        <v>246429</v>
      </c>
      <c r="W6750">
        <v>668644</v>
      </c>
      <c r="X6750">
        <v>38464196.689999998</v>
      </c>
      <c r="Y6750">
        <v>31463691.710000001</v>
      </c>
      <c r="Z6750">
        <v>29343926.59</v>
      </c>
      <c r="AA6750">
        <v>10120600.8036</v>
      </c>
      <c r="AB6750">
        <v>63487</v>
      </c>
      <c r="AC6750">
        <v>63051</v>
      </c>
      <c r="AD6750">
        <v>37189</v>
      </c>
      <c r="AE6750">
        <v>63508</v>
      </c>
      <c r="AF6750">
        <v>20196</v>
      </c>
      <c r="AG6750">
        <v>20034</v>
      </c>
      <c r="AH6750">
        <v>14445</v>
      </c>
      <c r="AI6750">
        <v>20229</v>
      </c>
      <c r="AJ6750">
        <v>43291</v>
      </c>
      <c r="AK6750">
        <v>43017</v>
      </c>
      <c r="AL6750">
        <v>22744</v>
      </c>
      <c r="AM6750">
        <v>43279</v>
      </c>
    </row>
    <row r="6751" spans="1:39" x14ac:dyDescent="0.15">
      <c r="A6751" t="s">
        <v>217</v>
      </c>
      <c r="B6751">
        <v>30</v>
      </c>
      <c r="C6751">
        <v>1</v>
      </c>
      <c r="D6751">
        <v>1</v>
      </c>
      <c r="E6751" t="s">
        <v>31</v>
      </c>
      <c r="F6751" t="s">
        <v>206</v>
      </c>
      <c r="G6751">
        <v>297</v>
      </c>
      <c r="H6751">
        <v>1768</v>
      </c>
      <c r="I6751">
        <v>4594</v>
      </c>
      <c r="J6751">
        <v>253180.49</v>
      </c>
      <c r="K6751">
        <v>213731.17</v>
      </c>
      <c r="L6751">
        <v>187081.06</v>
      </c>
      <c r="M6751">
        <v>71869.313299999994</v>
      </c>
      <c r="N6751">
        <v>113</v>
      </c>
      <c r="O6751">
        <v>655</v>
      </c>
      <c r="P6751">
        <v>1802</v>
      </c>
      <c r="Q6751">
        <v>98353.18</v>
      </c>
      <c r="R6751">
        <v>81853.27</v>
      </c>
      <c r="S6751">
        <v>66409.490000000005</v>
      </c>
      <c r="T6751">
        <v>30484.2248</v>
      </c>
      <c r="U6751">
        <v>184</v>
      </c>
      <c r="V6751">
        <v>1113</v>
      </c>
      <c r="W6751">
        <v>2792</v>
      </c>
      <c r="X6751">
        <v>154827.31</v>
      </c>
      <c r="Y6751">
        <v>131877.9</v>
      </c>
      <c r="Z6751">
        <v>120671.57</v>
      </c>
      <c r="AA6751">
        <v>41385.088499999998</v>
      </c>
      <c r="AB6751">
        <v>287</v>
      </c>
      <c r="AC6751">
        <v>281</v>
      </c>
      <c r="AD6751">
        <v>153</v>
      </c>
      <c r="AE6751">
        <v>291</v>
      </c>
      <c r="AF6751">
        <v>112</v>
      </c>
      <c r="AG6751">
        <v>105</v>
      </c>
      <c r="AH6751">
        <v>67</v>
      </c>
      <c r="AI6751">
        <v>111</v>
      </c>
      <c r="AJ6751">
        <v>175</v>
      </c>
      <c r="AK6751">
        <v>176</v>
      </c>
      <c r="AL6751">
        <v>86</v>
      </c>
      <c r="AM6751">
        <v>180</v>
      </c>
    </row>
    <row r="6752" spans="1:39" x14ac:dyDescent="0.15">
      <c r="A6752" t="s">
        <v>217</v>
      </c>
      <c r="B6752">
        <v>30</v>
      </c>
      <c r="C6752">
        <v>1</v>
      </c>
      <c r="D6752">
        <v>1</v>
      </c>
      <c r="E6752" t="s">
        <v>32</v>
      </c>
      <c r="F6752" t="s">
        <v>206</v>
      </c>
      <c r="G6752">
        <v>7648</v>
      </c>
      <c r="H6752">
        <v>39357</v>
      </c>
      <c r="I6752">
        <v>117032</v>
      </c>
      <c r="J6752">
        <v>6754508.3899999997</v>
      </c>
      <c r="K6752">
        <v>5477888.9199999999</v>
      </c>
      <c r="L6752">
        <v>5018194.41</v>
      </c>
      <c r="M6752">
        <v>1831887.6821000001</v>
      </c>
      <c r="N6752">
        <v>1735</v>
      </c>
      <c r="O6752">
        <v>8365</v>
      </c>
      <c r="P6752">
        <v>27412</v>
      </c>
      <c r="Q6752">
        <v>1529163.77</v>
      </c>
      <c r="R6752">
        <v>1240420.6100000001</v>
      </c>
      <c r="S6752">
        <v>1018809.33</v>
      </c>
      <c r="T6752">
        <v>466077.18979999999</v>
      </c>
      <c r="U6752">
        <v>5913</v>
      </c>
      <c r="V6752">
        <v>30992</v>
      </c>
      <c r="W6752">
        <v>89620</v>
      </c>
      <c r="X6752">
        <v>5225344.62</v>
      </c>
      <c r="Y6752">
        <v>4237468.3099999996</v>
      </c>
      <c r="Z6752">
        <v>3999385.08</v>
      </c>
      <c r="AA6752">
        <v>1365810.4923</v>
      </c>
      <c r="AB6752">
        <v>7482</v>
      </c>
      <c r="AC6752">
        <v>7038</v>
      </c>
      <c r="AD6752">
        <v>4078</v>
      </c>
      <c r="AE6752">
        <v>7020</v>
      </c>
      <c r="AF6752">
        <v>1702</v>
      </c>
      <c r="AG6752">
        <v>1536</v>
      </c>
      <c r="AH6752">
        <v>1049</v>
      </c>
      <c r="AI6752">
        <v>1631</v>
      </c>
      <c r="AJ6752">
        <v>5780</v>
      </c>
      <c r="AK6752">
        <v>5502</v>
      </c>
      <c r="AL6752">
        <v>3029</v>
      </c>
      <c r="AM6752">
        <v>5389</v>
      </c>
    </row>
    <row r="6753" spans="1:39" x14ac:dyDescent="0.15">
      <c r="A6753" t="s">
        <v>217</v>
      </c>
      <c r="B6753">
        <v>30</v>
      </c>
      <c r="C6753">
        <v>1</v>
      </c>
      <c r="D6753">
        <v>2</v>
      </c>
      <c r="E6753" t="s">
        <v>28</v>
      </c>
      <c r="F6753" t="s">
        <v>206</v>
      </c>
      <c r="G6753">
        <v>25549</v>
      </c>
      <c r="H6753">
        <v>79639</v>
      </c>
      <c r="I6753">
        <v>291739</v>
      </c>
      <c r="J6753">
        <v>17481851.760000002</v>
      </c>
      <c r="K6753">
        <v>15047538.15</v>
      </c>
      <c r="L6753">
        <v>12754778.880000001</v>
      </c>
      <c r="M6753">
        <v>4809395.2249999996</v>
      </c>
      <c r="N6753">
        <v>11648</v>
      </c>
      <c r="O6753">
        <v>34343</v>
      </c>
      <c r="P6753">
        <v>138470</v>
      </c>
      <c r="Q6753">
        <v>8312120.7999999998</v>
      </c>
      <c r="R6753">
        <v>7032373.1399999997</v>
      </c>
      <c r="S6753">
        <v>5322778.5599999996</v>
      </c>
      <c r="T6753">
        <v>2446839.9194</v>
      </c>
      <c r="U6753">
        <v>13901</v>
      </c>
      <c r="V6753">
        <v>45296</v>
      </c>
      <c r="W6753">
        <v>153269</v>
      </c>
      <c r="X6753">
        <v>9169730.9600000009</v>
      </c>
      <c r="Y6753">
        <v>8015165.0099999998</v>
      </c>
      <c r="Z6753">
        <v>7432000.3200000003</v>
      </c>
      <c r="AA6753">
        <v>2362555.3056000001</v>
      </c>
      <c r="AB6753">
        <v>24459</v>
      </c>
      <c r="AC6753">
        <v>22830</v>
      </c>
      <c r="AD6753">
        <v>11119</v>
      </c>
      <c r="AE6753">
        <v>22451</v>
      </c>
      <c r="AF6753">
        <v>11141</v>
      </c>
      <c r="AG6753">
        <v>11111</v>
      </c>
      <c r="AH6753">
        <v>6130</v>
      </c>
      <c r="AI6753">
        <v>10653</v>
      </c>
      <c r="AJ6753">
        <v>13318</v>
      </c>
      <c r="AK6753">
        <v>11719</v>
      </c>
      <c r="AL6753">
        <v>4989</v>
      </c>
      <c r="AM6753">
        <v>11798</v>
      </c>
    </row>
    <row r="6754" spans="1:39" x14ac:dyDescent="0.15">
      <c r="A6754" t="s">
        <v>217</v>
      </c>
      <c r="B6754">
        <v>30</v>
      </c>
      <c r="C6754">
        <v>1</v>
      </c>
      <c r="D6754">
        <v>2</v>
      </c>
      <c r="E6754" t="s">
        <v>30</v>
      </c>
      <c r="F6754" t="s">
        <v>206</v>
      </c>
      <c r="G6754">
        <v>3298</v>
      </c>
      <c r="H6754">
        <v>10173</v>
      </c>
      <c r="I6754">
        <v>37676</v>
      </c>
      <c r="J6754">
        <v>2264229.27</v>
      </c>
      <c r="K6754">
        <v>1939255.98</v>
      </c>
      <c r="L6754">
        <v>1628916.66</v>
      </c>
      <c r="M6754">
        <v>618667.27320000005</v>
      </c>
      <c r="N6754">
        <v>1407</v>
      </c>
      <c r="O6754">
        <v>3954</v>
      </c>
      <c r="P6754">
        <v>16636</v>
      </c>
      <c r="Q6754">
        <v>998301.46</v>
      </c>
      <c r="R6754">
        <v>839020.76</v>
      </c>
      <c r="S6754">
        <v>613709.23</v>
      </c>
      <c r="T6754">
        <v>292813.70390000002</v>
      </c>
      <c r="U6754">
        <v>1891</v>
      </c>
      <c r="V6754">
        <v>6219</v>
      </c>
      <c r="W6754">
        <v>21040</v>
      </c>
      <c r="X6754">
        <v>1265927.81</v>
      </c>
      <c r="Y6754">
        <v>1100235.22</v>
      </c>
      <c r="Z6754">
        <v>1015207.43</v>
      </c>
      <c r="AA6754">
        <v>325853.56929999997</v>
      </c>
      <c r="AB6754">
        <v>3118</v>
      </c>
      <c r="AC6754">
        <v>2985</v>
      </c>
      <c r="AD6754">
        <v>1329</v>
      </c>
      <c r="AE6754">
        <v>3211</v>
      </c>
      <c r="AF6754">
        <v>1336</v>
      </c>
      <c r="AG6754">
        <v>1338</v>
      </c>
      <c r="AH6754">
        <v>697</v>
      </c>
      <c r="AI6754">
        <v>1377</v>
      </c>
      <c r="AJ6754">
        <v>1782</v>
      </c>
      <c r="AK6754">
        <v>1647</v>
      </c>
      <c r="AL6754">
        <v>632</v>
      </c>
      <c r="AM6754">
        <v>1834</v>
      </c>
    </row>
    <row r="6755" spans="1:39" x14ac:dyDescent="0.15">
      <c r="A6755" t="s">
        <v>217</v>
      </c>
      <c r="B6755">
        <v>30</v>
      </c>
      <c r="C6755">
        <v>1</v>
      </c>
      <c r="D6755">
        <v>2</v>
      </c>
      <c r="E6755" t="s">
        <v>29</v>
      </c>
      <c r="F6755" t="s">
        <v>206</v>
      </c>
      <c r="G6755">
        <v>15451</v>
      </c>
      <c r="H6755">
        <v>52402</v>
      </c>
      <c r="I6755">
        <v>195386</v>
      </c>
      <c r="J6755">
        <v>11679188.210000001</v>
      </c>
      <c r="K6755">
        <v>9497297.2799999993</v>
      </c>
      <c r="L6755">
        <v>8357652.8200000003</v>
      </c>
      <c r="M6755">
        <v>3178225.3771000002</v>
      </c>
      <c r="N6755">
        <v>4722</v>
      </c>
      <c r="O6755">
        <v>14264</v>
      </c>
      <c r="P6755">
        <v>60595</v>
      </c>
      <c r="Q6755">
        <v>3620763.43</v>
      </c>
      <c r="R6755">
        <v>2910001.76</v>
      </c>
      <c r="S6755">
        <v>2251532.08</v>
      </c>
      <c r="T6755">
        <v>1090830.0522</v>
      </c>
      <c r="U6755">
        <v>10729</v>
      </c>
      <c r="V6755">
        <v>38138</v>
      </c>
      <c r="W6755">
        <v>134791</v>
      </c>
      <c r="X6755">
        <v>8058424.7800000003</v>
      </c>
      <c r="Y6755">
        <v>6587295.5199999996</v>
      </c>
      <c r="Z6755">
        <v>6106120.7400000002</v>
      </c>
      <c r="AA6755">
        <v>2087395.3248999999</v>
      </c>
      <c r="AB6755">
        <v>14826</v>
      </c>
      <c r="AC6755">
        <v>14438</v>
      </c>
      <c r="AD6755">
        <v>6892</v>
      </c>
      <c r="AE6755">
        <v>15032</v>
      </c>
      <c r="AF6755">
        <v>4520</v>
      </c>
      <c r="AG6755">
        <v>4466</v>
      </c>
      <c r="AH6755">
        <v>2594</v>
      </c>
      <c r="AI6755">
        <v>4587</v>
      </c>
      <c r="AJ6755">
        <v>10306</v>
      </c>
      <c r="AK6755">
        <v>9972</v>
      </c>
      <c r="AL6755">
        <v>4298</v>
      </c>
      <c r="AM6755">
        <v>10445</v>
      </c>
    </row>
    <row r="6756" spans="1:39" x14ac:dyDescent="0.15">
      <c r="A6756" t="s">
        <v>217</v>
      </c>
      <c r="B6756">
        <v>30</v>
      </c>
      <c r="C6756">
        <v>1</v>
      </c>
      <c r="D6756">
        <v>2</v>
      </c>
      <c r="E6756" t="s">
        <v>31</v>
      </c>
      <c r="F6756" t="s">
        <v>206</v>
      </c>
      <c r="G6756">
        <v>42</v>
      </c>
      <c r="H6756">
        <v>171</v>
      </c>
      <c r="I6756">
        <v>550</v>
      </c>
      <c r="J6756">
        <v>32457.62</v>
      </c>
      <c r="K6756">
        <v>26881.63</v>
      </c>
      <c r="L6756">
        <v>22681.4</v>
      </c>
      <c r="M6756">
        <v>9070.1586000000007</v>
      </c>
      <c r="N6756">
        <v>10</v>
      </c>
      <c r="O6756">
        <v>37</v>
      </c>
      <c r="P6756">
        <v>134</v>
      </c>
      <c r="Q6756">
        <v>8642.41</v>
      </c>
      <c r="R6756">
        <v>7074.8</v>
      </c>
      <c r="S6756">
        <v>3940.71</v>
      </c>
      <c r="T6756">
        <v>2761.0409</v>
      </c>
      <c r="U6756">
        <v>32</v>
      </c>
      <c r="V6756">
        <v>134</v>
      </c>
      <c r="W6756">
        <v>416</v>
      </c>
      <c r="X6756">
        <v>23815.21</v>
      </c>
      <c r="Y6756">
        <v>19806.830000000002</v>
      </c>
      <c r="Z6756">
        <v>18740.689999999999</v>
      </c>
      <c r="AA6756">
        <v>6309.1176999999998</v>
      </c>
      <c r="AB6756">
        <v>39</v>
      </c>
      <c r="AC6756">
        <v>41</v>
      </c>
      <c r="AD6756">
        <v>13</v>
      </c>
      <c r="AE6756">
        <v>41</v>
      </c>
      <c r="AF6756">
        <v>8</v>
      </c>
      <c r="AG6756">
        <v>10</v>
      </c>
      <c r="AH6756">
        <v>4</v>
      </c>
      <c r="AI6756">
        <v>10</v>
      </c>
      <c r="AJ6756">
        <v>31</v>
      </c>
      <c r="AK6756">
        <v>31</v>
      </c>
      <c r="AL6756">
        <v>9</v>
      </c>
      <c r="AM6756">
        <v>31</v>
      </c>
    </row>
    <row r="6757" spans="1:39" x14ac:dyDescent="0.15">
      <c r="A6757" t="s">
        <v>217</v>
      </c>
      <c r="B6757">
        <v>30</v>
      </c>
      <c r="C6757">
        <v>1</v>
      </c>
      <c r="D6757">
        <v>2</v>
      </c>
      <c r="E6757" t="s">
        <v>32</v>
      </c>
      <c r="F6757" t="s">
        <v>206</v>
      </c>
      <c r="G6757">
        <v>5749</v>
      </c>
      <c r="H6757">
        <v>21654</v>
      </c>
      <c r="I6757">
        <v>78811</v>
      </c>
      <c r="J6757">
        <v>4704386.75</v>
      </c>
      <c r="K6757">
        <v>3749113.73</v>
      </c>
      <c r="L6757">
        <v>3411429.06</v>
      </c>
      <c r="M6757">
        <v>1254535.1804</v>
      </c>
      <c r="N6757">
        <v>1183</v>
      </c>
      <c r="O6757">
        <v>4519</v>
      </c>
      <c r="P6757">
        <v>16877</v>
      </c>
      <c r="Q6757">
        <v>1009106.73</v>
      </c>
      <c r="R6757">
        <v>790445.13</v>
      </c>
      <c r="S6757">
        <v>630550.75</v>
      </c>
      <c r="T6757">
        <v>298172.31099999999</v>
      </c>
      <c r="U6757">
        <v>4566</v>
      </c>
      <c r="V6757">
        <v>17135</v>
      </c>
      <c r="W6757">
        <v>61934</v>
      </c>
      <c r="X6757">
        <v>3695280.02</v>
      </c>
      <c r="Y6757">
        <v>2958668.6</v>
      </c>
      <c r="Z6757">
        <v>2780878.31</v>
      </c>
      <c r="AA6757">
        <v>956362.86939999997</v>
      </c>
      <c r="AB6757">
        <v>5565</v>
      </c>
      <c r="AC6757">
        <v>5017</v>
      </c>
      <c r="AD6757">
        <v>2624</v>
      </c>
      <c r="AE6757">
        <v>5104</v>
      </c>
      <c r="AF6757">
        <v>1157</v>
      </c>
      <c r="AG6757">
        <v>1048</v>
      </c>
      <c r="AH6757">
        <v>670</v>
      </c>
      <c r="AI6757">
        <v>1116</v>
      </c>
      <c r="AJ6757">
        <v>4408</v>
      </c>
      <c r="AK6757">
        <v>3969</v>
      </c>
      <c r="AL6757">
        <v>1954</v>
      </c>
      <c r="AM6757">
        <v>3988</v>
      </c>
    </row>
    <row r="6758" spans="1:39" x14ac:dyDescent="0.15">
      <c r="A6758" t="s">
        <v>217</v>
      </c>
      <c r="B6758">
        <v>30</v>
      </c>
      <c r="C6758">
        <v>2</v>
      </c>
      <c r="D6758">
        <v>0</v>
      </c>
      <c r="E6758" t="s">
        <v>28</v>
      </c>
      <c r="F6758" t="s">
        <v>206</v>
      </c>
      <c r="G6758">
        <v>6795</v>
      </c>
      <c r="H6758">
        <v>32907</v>
      </c>
      <c r="I6758">
        <v>100148</v>
      </c>
      <c r="J6758">
        <v>5538288.1500000004</v>
      </c>
      <c r="K6758">
        <v>4502529.28</v>
      </c>
      <c r="L6758">
        <v>3725698.78</v>
      </c>
      <c r="M6758">
        <v>1637651.412</v>
      </c>
      <c r="N6758">
        <v>6795</v>
      </c>
      <c r="O6758">
        <v>15615</v>
      </c>
      <c r="P6758">
        <v>52715</v>
      </c>
      <c r="Q6758">
        <v>2776268.63</v>
      </c>
      <c r="R6758">
        <v>2169495.52</v>
      </c>
      <c r="S6758">
        <v>1545671.9</v>
      </c>
      <c r="T6758">
        <v>901652.1409</v>
      </c>
      <c r="U6758">
        <v>6795</v>
      </c>
      <c r="V6758">
        <v>17292</v>
      </c>
      <c r="W6758">
        <v>47433</v>
      </c>
      <c r="X6758">
        <v>2762019.52</v>
      </c>
      <c r="Y6758">
        <v>2333033.7599999998</v>
      </c>
      <c r="Z6758">
        <v>2180026.88</v>
      </c>
      <c r="AA6758">
        <v>735999.27110000001</v>
      </c>
      <c r="AB6758">
        <v>6686</v>
      </c>
      <c r="AC6758">
        <v>6688</v>
      </c>
      <c r="AD6758">
        <v>5369</v>
      </c>
      <c r="AE6758">
        <v>5537</v>
      </c>
      <c r="AF6758">
        <v>6686</v>
      </c>
      <c r="AG6758">
        <v>6688</v>
      </c>
      <c r="AH6758">
        <v>5369</v>
      </c>
      <c r="AI6758">
        <v>5537</v>
      </c>
      <c r="AJ6758">
        <v>6686</v>
      </c>
      <c r="AK6758">
        <v>6688</v>
      </c>
      <c r="AL6758">
        <v>5369</v>
      </c>
      <c r="AM6758">
        <v>5537</v>
      </c>
    </row>
    <row r="6759" spans="1:39" x14ac:dyDescent="0.15">
      <c r="A6759" t="s">
        <v>217</v>
      </c>
      <c r="B6759">
        <v>30</v>
      </c>
      <c r="C6759">
        <v>2</v>
      </c>
      <c r="D6759">
        <v>0</v>
      </c>
      <c r="E6759" t="s">
        <v>30</v>
      </c>
      <c r="F6759" t="s">
        <v>206</v>
      </c>
      <c r="G6759">
        <v>11</v>
      </c>
      <c r="H6759">
        <v>53</v>
      </c>
      <c r="I6759">
        <v>120</v>
      </c>
      <c r="J6759">
        <v>7769.6</v>
      </c>
      <c r="K6759">
        <v>6590.37</v>
      </c>
      <c r="L6759">
        <v>5083.6099999999997</v>
      </c>
      <c r="M6759">
        <v>2236.6183000000001</v>
      </c>
      <c r="N6759">
        <v>11</v>
      </c>
      <c r="O6759">
        <v>21</v>
      </c>
      <c r="P6759">
        <v>61</v>
      </c>
      <c r="Q6759">
        <v>3733.75</v>
      </c>
      <c r="R6759">
        <v>3085.85</v>
      </c>
      <c r="S6759">
        <v>2117.58</v>
      </c>
      <c r="T6759">
        <v>1143.7207000000001</v>
      </c>
      <c r="U6759">
        <v>11</v>
      </c>
      <c r="V6759">
        <v>32</v>
      </c>
      <c r="W6759">
        <v>59</v>
      </c>
      <c r="X6759">
        <v>4035.85</v>
      </c>
      <c r="Y6759">
        <v>3504.52</v>
      </c>
      <c r="Z6759">
        <v>2966.03</v>
      </c>
      <c r="AA6759">
        <v>1092.8976</v>
      </c>
      <c r="AB6759">
        <v>11</v>
      </c>
      <c r="AC6759">
        <v>11</v>
      </c>
      <c r="AD6759">
        <v>9</v>
      </c>
      <c r="AE6759">
        <v>10</v>
      </c>
      <c r="AF6759">
        <v>11</v>
      </c>
      <c r="AG6759">
        <v>11</v>
      </c>
      <c r="AH6759">
        <v>9</v>
      </c>
      <c r="AI6759">
        <v>10</v>
      </c>
      <c r="AJ6759">
        <v>11</v>
      </c>
      <c r="AK6759">
        <v>11</v>
      </c>
      <c r="AL6759">
        <v>9</v>
      </c>
      <c r="AM6759">
        <v>10</v>
      </c>
    </row>
    <row r="6760" spans="1:39" x14ac:dyDescent="0.15">
      <c r="A6760" t="s">
        <v>217</v>
      </c>
      <c r="B6760">
        <v>30</v>
      </c>
      <c r="C6760">
        <v>2</v>
      </c>
      <c r="D6760">
        <v>0</v>
      </c>
      <c r="E6760" t="s">
        <v>29</v>
      </c>
      <c r="F6760" t="s">
        <v>206</v>
      </c>
      <c r="G6760">
        <v>167</v>
      </c>
      <c r="H6760">
        <v>934</v>
      </c>
      <c r="I6760">
        <v>2890</v>
      </c>
      <c r="J6760">
        <v>157923.07999999999</v>
      </c>
      <c r="K6760">
        <v>119464.62</v>
      </c>
      <c r="L6760">
        <v>98242.28</v>
      </c>
      <c r="M6760">
        <v>48616.258099999999</v>
      </c>
      <c r="N6760">
        <v>167</v>
      </c>
      <c r="O6760">
        <v>469</v>
      </c>
      <c r="P6760">
        <v>1607</v>
      </c>
      <c r="Q6760">
        <v>84968.62</v>
      </c>
      <c r="R6760">
        <v>61853.83</v>
      </c>
      <c r="S6760">
        <v>46272.74</v>
      </c>
      <c r="T6760">
        <v>28602.9218</v>
      </c>
      <c r="U6760">
        <v>167</v>
      </c>
      <c r="V6760">
        <v>465</v>
      </c>
      <c r="W6760">
        <v>1283</v>
      </c>
      <c r="X6760">
        <v>72954.460000000006</v>
      </c>
      <c r="Y6760">
        <v>57610.79</v>
      </c>
      <c r="Z6760">
        <v>51969.54</v>
      </c>
      <c r="AA6760">
        <v>20013.336299999999</v>
      </c>
      <c r="AB6760">
        <v>166</v>
      </c>
      <c r="AC6760">
        <v>164</v>
      </c>
      <c r="AD6760">
        <v>138</v>
      </c>
      <c r="AE6760">
        <v>148</v>
      </c>
      <c r="AF6760">
        <v>166</v>
      </c>
      <c r="AG6760">
        <v>164</v>
      </c>
      <c r="AH6760">
        <v>138</v>
      </c>
      <c r="AI6760">
        <v>148</v>
      </c>
      <c r="AJ6760">
        <v>166</v>
      </c>
      <c r="AK6760">
        <v>164</v>
      </c>
      <c r="AL6760">
        <v>138</v>
      </c>
      <c r="AM6760">
        <v>148</v>
      </c>
    </row>
    <row r="6761" spans="1:39" x14ac:dyDescent="0.15">
      <c r="A6761" t="s">
        <v>217</v>
      </c>
      <c r="B6761">
        <v>30</v>
      </c>
      <c r="C6761">
        <v>2</v>
      </c>
      <c r="D6761">
        <v>0</v>
      </c>
      <c r="E6761" t="s">
        <v>32</v>
      </c>
      <c r="F6761" t="s">
        <v>206</v>
      </c>
      <c r="G6761">
        <v>4013</v>
      </c>
      <c r="H6761">
        <v>22719</v>
      </c>
      <c r="I6761">
        <v>70718</v>
      </c>
      <c r="J6761">
        <v>3910248.71</v>
      </c>
      <c r="K6761">
        <v>3004038.91</v>
      </c>
      <c r="L6761">
        <v>2604284.1</v>
      </c>
      <c r="M6761">
        <v>1141502.2392</v>
      </c>
      <c r="N6761">
        <v>4013</v>
      </c>
      <c r="O6761">
        <v>9390</v>
      </c>
      <c r="P6761">
        <v>29899</v>
      </c>
      <c r="Q6761">
        <v>1548351.51</v>
      </c>
      <c r="R6761">
        <v>1149586.6599999999</v>
      </c>
      <c r="S6761">
        <v>860124.63</v>
      </c>
      <c r="T6761">
        <v>509761.37170000002</v>
      </c>
      <c r="U6761">
        <v>4013</v>
      </c>
      <c r="V6761">
        <v>13329</v>
      </c>
      <c r="W6761">
        <v>40819</v>
      </c>
      <c r="X6761">
        <v>2361897.2000000002</v>
      </c>
      <c r="Y6761">
        <v>1854452.25</v>
      </c>
      <c r="Z6761">
        <v>1744159.47</v>
      </c>
      <c r="AA6761">
        <v>631740.86750000005</v>
      </c>
      <c r="AB6761">
        <v>3969</v>
      </c>
      <c r="AC6761">
        <v>3945</v>
      </c>
      <c r="AD6761">
        <v>3383</v>
      </c>
      <c r="AE6761">
        <v>3548</v>
      </c>
      <c r="AF6761">
        <v>3969</v>
      </c>
      <c r="AG6761">
        <v>3945</v>
      </c>
      <c r="AH6761">
        <v>3383</v>
      </c>
      <c r="AI6761">
        <v>3548</v>
      </c>
      <c r="AJ6761">
        <v>3969</v>
      </c>
      <c r="AK6761">
        <v>3945</v>
      </c>
      <c r="AL6761">
        <v>3383</v>
      </c>
      <c r="AM6761">
        <v>3548</v>
      </c>
    </row>
    <row r="6762" spans="1:39" x14ac:dyDescent="0.15">
      <c r="A6762" t="s">
        <v>217</v>
      </c>
      <c r="B6762">
        <v>30</v>
      </c>
      <c r="C6762">
        <v>2</v>
      </c>
      <c r="D6762">
        <v>1</v>
      </c>
      <c r="E6762" t="s">
        <v>28</v>
      </c>
      <c r="F6762" t="s">
        <v>206</v>
      </c>
      <c r="G6762">
        <v>33176</v>
      </c>
      <c r="H6762">
        <v>199006</v>
      </c>
      <c r="I6762">
        <v>531210</v>
      </c>
      <c r="J6762">
        <v>28501462.559999999</v>
      </c>
      <c r="K6762">
        <v>23907185.850000001</v>
      </c>
      <c r="L6762">
        <v>20274144.530000001</v>
      </c>
      <c r="M6762">
        <v>8445494.5415000003</v>
      </c>
      <c r="N6762">
        <v>33176</v>
      </c>
      <c r="O6762">
        <v>91880</v>
      </c>
      <c r="P6762">
        <v>275081</v>
      </c>
      <c r="Q6762">
        <v>13974104.24</v>
      </c>
      <c r="R6762">
        <v>11331730.49</v>
      </c>
      <c r="S6762">
        <v>8425514.5600000005</v>
      </c>
      <c r="T6762">
        <v>4569410.4425999997</v>
      </c>
      <c r="U6762">
        <v>33176</v>
      </c>
      <c r="V6762">
        <v>107126</v>
      </c>
      <c r="W6762">
        <v>256129</v>
      </c>
      <c r="X6762">
        <v>14527358.32</v>
      </c>
      <c r="Y6762">
        <v>12575455.359999999</v>
      </c>
      <c r="Z6762">
        <v>11848629.970000001</v>
      </c>
      <c r="AA6762">
        <v>3876084.0989000001</v>
      </c>
      <c r="AB6762">
        <v>32035</v>
      </c>
      <c r="AC6762">
        <v>32778</v>
      </c>
      <c r="AD6762">
        <v>22754</v>
      </c>
      <c r="AE6762">
        <v>31515</v>
      </c>
      <c r="AF6762">
        <v>32035</v>
      </c>
      <c r="AG6762">
        <v>32778</v>
      </c>
      <c r="AH6762">
        <v>22754</v>
      </c>
      <c r="AI6762">
        <v>31515</v>
      </c>
      <c r="AJ6762">
        <v>32035</v>
      </c>
      <c r="AK6762">
        <v>32778</v>
      </c>
      <c r="AL6762">
        <v>22754</v>
      </c>
      <c r="AM6762">
        <v>31515</v>
      </c>
    </row>
    <row r="6763" spans="1:39" x14ac:dyDescent="0.15">
      <c r="A6763" t="s">
        <v>217</v>
      </c>
      <c r="B6763">
        <v>30</v>
      </c>
      <c r="C6763">
        <v>2</v>
      </c>
      <c r="D6763">
        <v>1</v>
      </c>
      <c r="E6763" t="s">
        <v>30</v>
      </c>
      <c r="F6763" t="s">
        <v>206</v>
      </c>
      <c r="G6763">
        <v>4330</v>
      </c>
      <c r="H6763">
        <v>27147</v>
      </c>
      <c r="I6763">
        <v>70689</v>
      </c>
      <c r="J6763">
        <v>3823306.4</v>
      </c>
      <c r="K6763">
        <v>3191007.9</v>
      </c>
      <c r="L6763">
        <v>2664203.31</v>
      </c>
      <c r="M6763">
        <v>1130779.2571</v>
      </c>
      <c r="N6763">
        <v>4330</v>
      </c>
      <c r="O6763">
        <v>11741</v>
      </c>
      <c r="P6763">
        <v>34330</v>
      </c>
      <c r="Q6763">
        <v>1768742.21</v>
      </c>
      <c r="R6763">
        <v>1433872.22</v>
      </c>
      <c r="S6763">
        <v>1035992.5</v>
      </c>
      <c r="T6763">
        <v>578277.01580000005</v>
      </c>
      <c r="U6763">
        <v>4330</v>
      </c>
      <c r="V6763">
        <v>15406</v>
      </c>
      <c r="W6763">
        <v>36359</v>
      </c>
      <c r="X6763">
        <v>2054564.19</v>
      </c>
      <c r="Y6763">
        <v>1757135.68</v>
      </c>
      <c r="Z6763">
        <v>1628210.81</v>
      </c>
      <c r="AA6763">
        <v>552502.24129999999</v>
      </c>
      <c r="AB6763">
        <v>4113</v>
      </c>
      <c r="AC6763">
        <v>4281</v>
      </c>
      <c r="AD6763">
        <v>2814</v>
      </c>
      <c r="AE6763">
        <v>4201</v>
      </c>
      <c r="AF6763">
        <v>4113</v>
      </c>
      <c r="AG6763">
        <v>4281</v>
      </c>
      <c r="AH6763">
        <v>2814</v>
      </c>
      <c r="AI6763">
        <v>4201</v>
      </c>
      <c r="AJ6763">
        <v>4113</v>
      </c>
      <c r="AK6763">
        <v>4281</v>
      </c>
      <c r="AL6763">
        <v>2814</v>
      </c>
      <c r="AM6763">
        <v>4201</v>
      </c>
    </row>
    <row r="6764" spans="1:39" x14ac:dyDescent="0.15">
      <c r="A6764" t="s">
        <v>217</v>
      </c>
      <c r="B6764">
        <v>30</v>
      </c>
      <c r="C6764">
        <v>2</v>
      </c>
      <c r="D6764">
        <v>1</v>
      </c>
      <c r="E6764" t="s">
        <v>29</v>
      </c>
      <c r="F6764" t="s">
        <v>206</v>
      </c>
      <c r="G6764">
        <v>56513</v>
      </c>
      <c r="H6764">
        <v>385129</v>
      </c>
      <c r="I6764">
        <v>1043324</v>
      </c>
      <c r="J6764">
        <v>55757636.509999998</v>
      </c>
      <c r="K6764">
        <v>44170664.189999998</v>
      </c>
      <c r="L6764">
        <v>37879722.469999999</v>
      </c>
      <c r="M6764">
        <v>16599690.836999999</v>
      </c>
      <c r="N6764">
        <v>56513</v>
      </c>
      <c r="O6764">
        <v>158250</v>
      </c>
      <c r="P6764">
        <v>477333</v>
      </c>
      <c r="Q6764">
        <v>24054082.949999999</v>
      </c>
      <c r="R6764">
        <v>18478649.940000001</v>
      </c>
      <c r="S6764">
        <v>13786134.02</v>
      </c>
      <c r="T6764">
        <v>8049261.3115999997</v>
      </c>
      <c r="U6764">
        <v>56513</v>
      </c>
      <c r="V6764">
        <v>226879</v>
      </c>
      <c r="W6764">
        <v>565991</v>
      </c>
      <c r="X6764">
        <v>31703553.559999999</v>
      </c>
      <c r="Y6764">
        <v>25692014.25</v>
      </c>
      <c r="Z6764">
        <v>24093588.449999999</v>
      </c>
      <c r="AA6764">
        <v>8550429.5253999997</v>
      </c>
      <c r="AB6764">
        <v>54348</v>
      </c>
      <c r="AC6764">
        <v>56032</v>
      </c>
      <c r="AD6764">
        <v>40869</v>
      </c>
      <c r="AE6764">
        <v>54997</v>
      </c>
      <c r="AF6764">
        <v>54348</v>
      </c>
      <c r="AG6764">
        <v>56032</v>
      </c>
      <c r="AH6764">
        <v>40869</v>
      </c>
      <c r="AI6764">
        <v>54997</v>
      </c>
      <c r="AJ6764">
        <v>54348</v>
      </c>
      <c r="AK6764">
        <v>56032</v>
      </c>
      <c r="AL6764">
        <v>40869</v>
      </c>
      <c r="AM6764">
        <v>54997</v>
      </c>
    </row>
    <row r="6765" spans="1:39" x14ac:dyDescent="0.15">
      <c r="A6765" t="s">
        <v>217</v>
      </c>
      <c r="B6765">
        <v>30</v>
      </c>
      <c r="C6765">
        <v>2</v>
      </c>
      <c r="D6765">
        <v>1</v>
      </c>
      <c r="E6765" t="s">
        <v>31</v>
      </c>
      <c r="F6765" t="s">
        <v>206</v>
      </c>
      <c r="G6765">
        <v>249</v>
      </c>
      <c r="H6765">
        <v>1721</v>
      </c>
      <c r="I6765">
        <v>4563</v>
      </c>
      <c r="J6765">
        <v>240867.39</v>
      </c>
      <c r="K6765">
        <v>197762.74</v>
      </c>
      <c r="L6765">
        <v>164985.14000000001</v>
      </c>
      <c r="M6765">
        <v>73746.383900000001</v>
      </c>
      <c r="N6765">
        <v>249</v>
      </c>
      <c r="O6765">
        <v>728</v>
      </c>
      <c r="P6765">
        <v>2152</v>
      </c>
      <c r="Q6765">
        <v>103744.64</v>
      </c>
      <c r="R6765">
        <v>82613.75</v>
      </c>
      <c r="S6765">
        <v>58662.95</v>
      </c>
      <c r="T6765">
        <v>36749.498</v>
      </c>
      <c r="U6765">
        <v>249</v>
      </c>
      <c r="V6765">
        <v>993</v>
      </c>
      <c r="W6765">
        <v>2411</v>
      </c>
      <c r="X6765">
        <v>137122.75</v>
      </c>
      <c r="Y6765">
        <v>115148.99</v>
      </c>
      <c r="Z6765">
        <v>106322.19</v>
      </c>
      <c r="AA6765">
        <v>36996.885900000001</v>
      </c>
      <c r="AB6765">
        <v>230</v>
      </c>
      <c r="AC6765">
        <v>246</v>
      </c>
      <c r="AD6765">
        <v>145</v>
      </c>
      <c r="AE6765">
        <v>242</v>
      </c>
      <c r="AF6765">
        <v>230</v>
      </c>
      <c r="AG6765">
        <v>246</v>
      </c>
      <c r="AH6765">
        <v>145</v>
      </c>
      <c r="AI6765">
        <v>242</v>
      </c>
      <c r="AJ6765">
        <v>230</v>
      </c>
      <c r="AK6765">
        <v>246</v>
      </c>
      <c r="AL6765">
        <v>145</v>
      </c>
      <c r="AM6765">
        <v>242</v>
      </c>
    </row>
    <row r="6766" spans="1:39" x14ac:dyDescent="0.15">
      <c r="A6766" t="s">
        <v>217</v>
      </c>
      <c r="B6766">
        <v>30</v>
      </c>
      <c r="C6766">
        <v>2</v>
      </c>
      <c r="D6766">
        <v>1</v>
      </c>
      <c r="E6766" t="s">
        <v>32</v>
      </c>
      <c r="F6766" t="s">
        <v>206</v>
      </c>
      <c r="G6766">
        <v>7018</v>
      </c>
      <c r="H6766">
        <v>47988</v>
      </c>
      <c r="I6766">
        <v>131389</v>
      </c>
      <c r="J6766">
        <v>7116783.9699999997</v>
      </c>
      <c r="K6766">
        <v>5651380.5</v>
      </c>
      <c r="L6766">
        <v>4932125.1399999997</v>
      </c>
      <c r="M6766">
        <v>2084134.5554</v>
      </c>
      <c r="N6766">
        <v>7018</v>
      </c>
      <c r="O6766">
        <v>19080</v>
      </c>
      <c r="P6766">
        <v>55471</v>
      </c>
      <c r="Q6766">
        <v>2788873.81</v>
      </c>
      <c r="R6766">
        <v>2164857.9900000002</v>
      </c>
      <c r="S6766">
        <v>1648191.03</v>
      </c>
      <c r="T6766">
        <v>926013.02890000003</v>
      </c>
      <c r="U6766">
        <v>7018</v>
      </c>
      <c r="V6766">
        <v>28908</v>
      </c>
      <c r="W6766">
        <v>75918</v>
      </c>
      <c r="X6766">
        <v>4327910.16</v>
      </c>
      <c r="Y6766">
        <v>3486522.51</v>
      </c>
      <c r="Z6766">
        <v>3283934.11</v>
      </c>
      <c r="AA6766">
        <v>1158121.5264999999</v>
      </c>
      <c r="AB6766">
        <v>6869</v>
      </c>
      <c r="AC6766">
        <v>6892</v>
      </c>
      <c r="AD6766">
        <v>5116</v>
      </c>
      <c r="AE6766">
        <v>6703</v>
      </c>
      <c r="AF6766">
        <v>6869</v>
      </c>
      <c r="AG6766">
        <v>6892</v>
      </c>
      <c r="AH6766">
        <v>5116</v>
      </c>
      <c r="AI6766">
        <v>6703</v>
      </c>
      <c r="AJ6766">
        <v>6869</v>
      </c>
      <c r="AK6766">
        <v>6892</v>
      </c>
      <c r="AL6766">
        <v>5116</v>
      </c>
      <c r="AM6766">
        <v>6703</v>
      </c>
    </row>
    <row r="6767" spans="1:39" x14ac:dyDescent="0.15">
      <c r="A6767" t="s">
        <v>217</v>
      </c>
      <c r="B6767">
        <v>30</v>
      </c>
      <c r="C6767">
        <v>2</v>
      </c>
      <c r="D6767">
        <v>2</v>
      </c>
      <c r="E6767" t="s">
        <v>28</v>
      </c>
      <c r="F6767" t="s">
        <v>206</v>
      </c>
      <c r="G6767">
        <v>10891</v>
      </c>
      <c r="H6767">
        <v>49773</v>
      </c>
      <c r="I6767">
        <v>147768</v>
      </c>
      <c r="J6767">
        <v>8432333.2200000007</v>
      </c>
      <c r="K6767">
        <v>7048168.8099999996</v>
      </c>
      <c r="L6767">
        <v>5829984.6200000001</v>
      </c>
      <c r="M6767">
        <v>2419350.9163000002</v>
      </c>
      <c r="N6767">
        <v>10891</v>
      </c>
      <c r="O6767">
        <v>22379</v>
      </c>
      <c r="P6767">
        <v>73494</v>
      </c>
      <c r="Q6767">
        <v>4072317.08</v>
      </c>
      <c r="R6767">
        <v>3290168.56</v>
      </c>
      <c r="S6767">
        <v>2305972.11</v>
      </c>
      <c r="T6767">
        <v>1270056.6322000001</v>
      </c>
      <c r="U6767">
        <v>10891</v>
      </c>
      <c r="V6767">
        <v>27394</v>
      </c>
      <c r="W6767">
        <v>74274</v>
      </c>
      <c r="X6767">
        <v>4360016.1399999997</v>
      </c>
      <c r="Y6767">
        <v>3758000.25</v>
      </c>
      <c r="Z6767">
        <v>3524012.51</v>
      </c>
      <c r="AA6767">
        <v>1149294.2841</v>
      </c>
      <c r="AB6767">
        <v>10450</v>
      </c>
      <c r="AC6767">
        <v>10699</v>
      </c>
      <c r="AD6767">
        <v>6775</v>
      </c>
      <c r="AE6767">
        <v>10141</v>
      </c>
      <c r="AF6767">
        <v>10450</v>
      </c>
      <c r="AG6767">
        <v>10699</v>
      </c>
      <c r="AH6767">
        <v>6775</v>
      </c>
      <c r="AI6767">
        <v>10141</v>
      </c>
      <c r="AJ6767">
        <v>10450</v>
      </c>
      <c r="AK6767">
        <v>10699</v>
      </c>
      <c r="AL6767">
        <v>6775</v>
      </c>
      <c r="AM6767">
        <v>10141</v>
      </c>
    </row>
    <row r="6768" spans="1:39" x14ac:dyDescent="0.15">
      <c r="A6768" t="s">
        <v>217</v>
      </c>
      <c r="B6768">
        <v>30</v>
      </c>
      <c r="C6768">
        <v>2</v>
      </c>
      <c r="D6768">
        <v>2</v>
      </c>
      <c r="E6768" t="s">
        <v>30</v>
      </c>
      <c r="F6768" t="s">
        <v>206</v>
      </c>
      <c r="G6768">
        <v>1386</v>
      </c>
      <c r="H6768">
        <v>6533</v>
      </c>
      <c r="I6768">
        <v>19366</v>
      </c>
      <c r="J6768">
        <v>1107777.79</v>
      </c>
      <c r="K6768">
        <v>921420.01</v>
      </c>
      <c r="L6768">
        <v>746227.87</v>
      </c>
      <c r="M6768">
        <v>317131.34210000001</v>
      </c>
      <c r="N6768">
        <v>1386</v>
      </c>
      <c r="O6768">
        <v>2869</v>
      </c>
      <c r="P6768">
        <v>9628</v>
      </c>
      <c r="Q6768">
        <v>532523.27</v>
      </c>
      <c r="R6768">
        <v>429134.47</v>
      </c>
      <c r="S6768">
        <v>290779.90000000002</v>
      </c>
      <c r="T6768">
        <v>165120.91459999999</v>
      </c>
      <c r="U6768">
        <v>1386</v>
      </c>
      <c r="V6768">
        <v>3664</v>
      </c>
      <c r="W6768">
        <v>9738</v>
      </c>
      <c r="X6768">
        <v>575254.52</v>
      </c>
      <c r="Y6768">
        <v>492285.54</v>
      </c>
      <c r="Z6768">
        <v>455447.97</v>
      </c>
      <c r="AA6768">
        <v>152010.42749999999</v>
      </c>
      <c r="AB6768">
        <v>1309</v>
      </c>
      <c r="AC6768">
        <v>1361</v>
      </c>
      <c r="AD6768">
        <v>786</v>
      </c>
      <c r="AE6768">
        <v>1350</v>
      </c>
      <c r="AF6768">
        <v>1309</v>
      </c>
      <c r="AG6768">
        <v>1361</v>
      </c>
      <c r="AH6768">
        <v>786</v>
      </c>
      <c r="AI6768">
        <v>1350</v>
      </c>
      <c r="AJ6768">
        <v>1309</v>
      </c>
      <c r="AK6768">
        <v>1361</v>
      </c>
      <c r="AL6768">
        <v>786</v>
      </c>
      <c r="AM6768">
        <v>1350</v>
      </c>
    </row>
    <row r="6769" spans="1:39" x14ac:dyDescent="0.15">
      <c r="A6769" t="s">
        <v>217</v>
      </c>
      <c r="B6769">
        <v>30</v>
      </c>
      <c r="C6769">
        <v>2</v>
      </c>
      <c r="D6769">
        <v>2</v>
      </c>
      <c r="E6769" t="s">
        <v>29</v>
      </c>
      <c r="F6769" t="s">
        <v>206</v>
      </c>
      <c r="G6769">
        <v>8139</v>
      </c>
      <c r="H6769">
        <v>39168</v>
      </c>
      <c r="I6769">
        <v>122570</v>
      </c>
      <c r="J6769">
        <v>6983402.9400000004</v>
      </c>
      <c r="K6769">
        <v>5529181.5499999998</v>
      </c>
      <c r="L6769">
        <v>4572552.8499999996</v>
      </c>
      <c r="M6769">
        <v>2005511.4787000001</v>
      </c>
      <c r="N6769">
        <v>8139</v>
      </c>
      <c r="O6769">
        <v>16255</v>
      </c>
      <c r="P6769">
        <v>55187</v>
      </c>
      <c r="Q6769">
        <v>3043100.49</v>
      </c>
      <c r="R6769">
        <v>2345130.71</v>
      </c>
      <c r="S6769">
        <v>1612755.15</v>
      </c>
      <c r="T6769">
        <v>962545.07259999996</v>
      </c>
      <c r="U6769">
        <v>8139</v>
      </c>
      <c r="V6769">
        <v>22913</v>
      </c>
      <c r="W6769">
        <v>67383</v>
      </c>
      <c r="X6769">
        <v>3940302.45</v>
      </c>
      <c r="Y6769">
        <v>3184050.84</v>
      </c>
      <c r="Z6769">
        <v>2959797.7</v>
      </c>
      <c r="AA6769">
        <v>1042966.4061</v>
      </c>
      <c r="AB6769">
        <v>7794</v>
      </c>
      <c r="AC6769">
        <v>8029</v>
      </c>
      <c r="AD6769">
        <v>5120</v>
      </c>
      <c r="AE6769">
        <v>7970</v>
      </c>
      <c r="AF6769">
        <v>7794</v>
      </c>
      <c r="AG6769">
        <v>8029</v>
      </c>
      <c r="AH6769">
        <v>5120</v>
      </c>
      <c r="AI6769">
        <v>7970</v>
      </c>
      <c r="AJ6769">
        <v>7794</v>
      </c>
      <c r="AK6769">
        <v>8029</v>
      </c>
      <c r="AL6769">
        <v>5120</v>
      </c>
      <c r="AM6769">
        <v>7970</v>
      </c>
    </row>
    <row r="6770" spans="1:39" x14ac:dyDescent="0.15">
      <c r="A6770" t="s">
        <v>217</v>
      </c>
      <c r="B6770">
        <v>30</v>
      </c>
      <c r="C6770">
        <v>2</v>
      </c>
      <c r="D6770">
        <v>2</v>
      </c>
      <c r="E6770" t="s">
        <v>31</v>
      </c>
      <c r="F6770" t="s">
        <v>206</v>
      </c>
      <c r="G6770">
        <v>27</v>
      </c>
      <c r="H6770">
        <v>150</v>
      </c>
      <c r="I6770">
        <v>428</v>
      </c>
      <c r="J6770">
        <v>22583.95</v>
      </c>
      <c r="K6770">
        <v>18560.330000000002</v>
      </c>
      <c r="L6770">
        <v>14547.64</v>
      </c>
      <c r="M6770">
        <v>6966.9313000000002</v>
      </c>
      <c r="N6770">
        <v>27</v>
      </c>
      <c r="O6770">
        <v>61</v>
      </c>
      <c r="P6770">
        <v>197</v>
      </c>
      <c r="Q6770">
        <v>9687.85</v>
      </c>
      <c r="R6770">
        <v>7374.47</v>
      </c>
      <c r="S6770">
        <v>4618.5</v>
      </c>
      <c r="T6770">
        <v>3357.5536000000002</v>
      </c>
      <c r="U6770">
        <v>27</v>
      </c>
      <c r="V6770">
        <v>89</v>
      </c>
      <c r="W6770">
        <v>231</v>
      </c>
      <c r="X6770">
        <v>12896.1</v>
      </c>
      <c r="Y6770">
        <v>11185.86</v>
      </c>
      <c r="Z6770">
        <v>9929.14</v>
      </c>
      <c r="AA6770">
        <v>3609.3777</v>
      </c>
      <c r="AB6770">
        <v>27</v>
      </c>
      <c r="AC6770">
        <v>27</v>
      </c>
      <c r="AD6770">
        <v>17</v>
      </c>
      <c r="AE6770">
        <v>24</v>
      </c>
      <c r="AF6770">
        <v>27</v>
      </c>
      <c r="AG6770">
        <v>27</v>
      </c>
      <c r="AH6770">
        <v>17</v>
      </c>
      <c r="AI6770">
        <v>24</v>
      </c>
      <c r="AJ6770">
        <v>27</v>
      </c>
      <c r="AK6770">
        <v>27</v>
      </c>
      <c r="AL6770">
        <v>17</v>
      </c>
      <c r="AM6770">
        <v>24</v>
      </c>
    </row>
    <row r="6771" spans="1:39" x14ac:dyDescent="0.15">
      <c r="A6771" t="s">
        <v>217</v>
      </c>
      <c r="B6771">
        <v>30</v>
      </c>
      <c r="C6771">
        <v>2</v>
      </c>
      <c r="D6771">
        <v>2</v>
      </c>
      <c r="E6771" t="s">
        <v>32</v>
      </c>
      <c r="F6771" t="s">
        <v>206</v>
      </c>
      <c r="G6771">
        <v>3380</v>
      </c>
      <c r="H6771">
        <v>18444</v>
      </c>
      <c r="I6771">
        <v>56538</v>
      </c>
      <c r="J6771">
        <v>3196176.3</v>
      </c>
      <c r="K6771">
        <v>2502646.1800000002</v>
      </c>
      <c r="L6771">
        <v>2146022.13</v>
      </c>
      <c r="M6771">
        <v>911602.92610000004</v>
      </c>
      <c r="N6771">
        <v>3380</v>
      </c>
      <c r="O6771">
        <v>7444</v>
      </c>
      <c r="P6771">
        <v>22984</v>
      </c>
      <c r="Q6771">
        <v>1233351.8999999999</v>
      </c>
      <c r="R6771">
        <v>941795.81</v>
      </c>
      <c r="S6771">
        <v>678778.44</v>
      </c>
      <c r="T6771">
        <v>395013.5589</v>
      </c>
      <c r="U6771">
        <v>3380</v>
      </c>
      <c r="V6771">
        <v>11000</v>
      </c>
      <c r="W6771">
        <v>33554</v>
      </c>
      <c r="X6771">
        <v>1962824.4</v>
      </c>
      <c r="Y6771">
        <v>1560850.37</v>
      </c>
      <c r="Z6771">
        <v>1467243.69</v>
      </c>
      <c r="AA6771">
        <v>516589.36719999998</v>
      </c>
      <c r="AB6771">
        <v>3283</v>
      </c>
      <c r="AC6771">
        <v>3321</v>
      </c>
      <c r="AD6771">
        <v>2327</v>
      </c>
      <c r="AE6771">
        <v>3208</v>
      </c>
      <c r="AF6771">
        <v>3283</v>
      </c>
      <c r="AG6771">
        <v>3321</v>
      </c>
      <c r="AH6771">
        <v>2327</v>
      </c>
      <c r="AI6771">
        <v>3208</v>
      </c>
      <c r="AJ6771">
        <v>3283</v>
      </c>
      <c r="AK6771">
        <v>3321</v>
      </c>
      <c r="AL6771">
        <v>2327</v>
      </c>
      <c r="AM6771">
        <v>3208</v>
      </c>
    </row>
    <row r="6772" spans="1:39" x14ac:dyDescent="0.15">
      <c r="A6772" t="s">
        <v>217</v>
      </c>
      <c r="B6772">
        <v>70</v>
      </c>
      <c r="C6772">
        <v>1</v>
      </c>
      <c r="D6772">
        <v>0</v>
      </c>
      <c r="E6772" t="s">
        <v>28</v>
      </c>
      <c r="F6772" t="s">
        <v>206</v>
      </c>
      <c r="G6772">
        <v>90815</v>
      </c>
      <c r="H6772">
        <v>135015</v>
      </c>
      <c r="I6772">
        <v>360720</v>
      </c>
      <c r="J6772">
        <v>20655034.719999999</v>
      </c>
      <c r="K6772">
        <v>17057529.75</v>
      </c>
      <c r="L6772">
        <v>14971174.890000001</v>
      </c>
      <c r="M6772">
        <v>5951348.9271999998</v>
      </c>
      <c r="N6772">
        <v>34471</v>
      </c>
      <c r="O6772">
        <v>50833</v>
      </c>
      <c r="P6772">
        <v>146602</v>
      </c>
      <c r="Q6772">
        <v>8245569.6900000004</v>
      </c>
      <c r="R6772">
        <v>6571209.8399999999</v>
      </c>
      <c r="S6772">
        <v>5053550.6100000003</v>
      </c>
      <c r="T6772">
        <v>2588100.0573999998</v>
      </c>
      <c r="U6772">
        <v>56344</v>
      </c>
      <c r="V6772">
        <v>84182</v>
      </c>
      <c r="W6772">
        <v>214118</v>
      </c>
      <c r="X6772">
        <v>12409465.029999999</v>
      </c>
      <c r="Y6772">
        <v>10486319.91</v>
      </c>
      <c r="Z6772">
        <v>9917624.2799999993</v>
      </c>
      <c r="AA6772">
        <v>3363248.8698</v>
      </c>
      <c r="AB6772">
        <v>89246</v>
      </c>
      <c r="AC6772">
        <v>62643</v>
      </c>
      <c r="AD6772">
        <v>41703</v>
      </c>
      <c r="AE6772">
        <v>45156</v>
      </c>
      <c r="AF6772">
        <v>33946</v>
      </c>
      <c r="AG6772">
        <v>32101</v>
      </c>
      <c r="AH6772">
        <v>21994</v>
      </c>
      <c r="AI6772">
        <v>19842</v>
      </c>
      <c r="AJ6772">
        <v>55300</v>
      </c>
      <c r="AK6772">
        <v>30542</v>
      </c>
      <c r="AL6772">
        <v>19709</v>
      </c>
      <c r="AM6772">
        <v>25314</v>
      </c>
    </row>
    <row r="6773" spans="1:39" x14ac:dyDescent="0.15">
      <c r="A6773" t="s">
        <v>217</v>
      </c>
      <c r="B6773">
        <v>70</v>
      </c>
      <c r="C6773">
        <v>1</v>
      </c>
      <c r="D6773">
        <v>0</v>
      </c>
      <c r="E6773" t="s">
        <v>30</v>
      </c>
      <c r="F6773" t="s">
        <v>206</v>
      </c>
      <c r="G6773">
        <v>144</v>
      </c>
      <c r="H6773">
        <v>199</v>
      </c>
      <c r="I6773">
        <v>540</v>
      </c>
      <c r="J6773">
        <v>32345.97</v>
      </c>
      <c r="K6773">
        <v>27871.8</v>
      </c>
      <c r="L6773">
        <v>24626.82</v>
      </c>
      <c r="M6773">
        <v>8889.1316999999999</v>
      </c>
      <c r="N6773">
        <v>57</v>
      </c>
      <c r="O6773">
        <v>76</v>
      </c>
      <c r="P6773">
        <v>228</v>
      </c>
      <c r="Q6773">
        <v>12804.87</v>
      </c>
      <c r="R6773">
        <v>11061.02</v>
      </c>
      <c r="S6773">
        <v>8437.49</v>
      </c>
      <c r="T6773">
        <v>3870.8807999999999</v>
      </c>
      <c r="U6773">
        <v>87</v>
      </c>
      <c r="V6773">
        <v>123</v>
      </c>
      <c r="W6773">
        <v>312</v>
      </c>
      <c r="X6773">
        <v>19541.099999999999</v>
      </c>
      <c r="Y6773">
        <v>16810.78</v>
      </c>
      <c r="Z6773">
        <v>16189.33</v>
      </c>
      <c r="AA6773">
        <v>5018.2509</v>
      </c>
      <c r="AB6773">
        <v>139</v>
      </c>
      <c r="AC6773">
        <v>88</v>
      </c>
      <c r="AD6773">
        <v>48</v>
      </c>
      <c r="AE6773">
        <v>94</v>
      </c>
      <c r="AF6773">
        <v>56</v>
      </c>
      <c r="AG6773">
        <v>49</v>
      </c>
      <c r="AH6773">
        <v>30</v>
      </c>
      <c r="AI6773">
        <v>42</v>
      </c>
      <c r="AJ6773">
        <v>83</v>
      </c>
      <c r="AK6773">
        <v>39</v>
      </c>
      <c r="AL6773">
        <v>18</v>
      </c>
      <c r="AM6773">
        <v>52</v>
      </c>
    </row>
    <row r="6774" spans="1:39" x14ac:dyDescent="0.15">
      <c r="A6774" t="s">
        <v>217</v>
      </c>
      <c r="B6774">
        <v>70</v>
      </c>
      <c r="C6774">
        <v>1</v>
      </c>
      <c r="D6774">
        <v>0</v>
      </c>
      <c r="E6774" t="s">
        <v>29</v>
      </c>
      <c r="F6774" t="s">
        <v>206</v>
      </c>
      <c r="G6774">
        <v>1000</v>
      </c>
      <c r="H6774">
        <v>1664</v>
      </c>
      <c r="I6774">
        <v>4878</v>
      </c>
      <c r="J6774">
        <v>267829.68</v>
      </c>
      <c r="K6774">
        <v>204008.01</v>
      </c>
      <c r="L6774">
        <v>183414.2</v>
      </c>
      <c r="M6774">
        <v>83852.499400000001</v>
      </c>
      <c r="N6774">
        <v>452</v>
      </c>
      <c r="O6774">
        <v>799</v>
      </c>
      <c r="P6774">
        <v>2451</v>
      </c>
      <c r="Q6774">
        <v>130737.9</v>
      </c>
      <c r="R6774">
        <v>94611.49</v>
      </c>
      <c r="S6774">
        <v>78761.58</v>
      </c>
      <c r="T6774">
        <v>46024.691800000001</v>
      </c>
      <c r="U6774">
        <v>548</v>
      </c>
      <c r="V6774">
        <v>865</v>
      </c>
      <c r="W6774">
        <v>2427</v>
      </c>
      <c r="X6774">
        <v>137091.78</v>
      </c>
      <c r="Y6774">
        <v>109396.52</v>
      </c>
      <c r="Z6774">
        <v>104652.62</v>
      </c>
      <c r="AA6774">
        <v>37827.8076</v>
      </c>
      <c r="AB6774">
        <v>996</v>
      </c>
      <c r="AC6774">
        <v>654</v>
      </c>
      <c r="AD6774">
        <v>501</v>
      </c>
      <c r="AE6774">
        <v>518</v>
      </c>
      <c r="AF6774">
        <v>451</v>
      </c>
      <c r="AG6774">
        <v>441</v>
      </c>
      <c r="AH6774">
        <v>364</v>
      </c>
      <c r="AI6774">
        <v>318</v>
      </c>
      <c r="AJ6774">
        <v>545</v>
      </c>
      <c r="AK6774">
        <v>213</v>
      </c>
      <c r="AL6774">
        <v>137</v>
      </c>
      <c r="AM6774">
        <v>200</v>
      </c>
    </row>
    <row r="6775" spans="1:39" x14ac:dyDescent="0.15">
      <c r="A6775" t="s">
        <v>217</v>
      </c>
      <c r="B6775">
        <v>70</v>
      </c>
      <c r="C6775">
        <v>1</v>
      </c>
      <c r="D6775">
        <v>0</v>
      </c>
      <c r="E6775" t="s">
        <v>31</v>
      </c>
      <c r="F6775" t="s">
        <v>206</v>
      </c>
      <c r="G6775">
        <v>2</v>
      </c>
      <c r="H6775">
        <v>6</v>
      </c>
      <c r="I6775">
        <v>14</v>
      </c>
      <c r="J6775">
        <v>696.94</v>
      </c>
      <c r="K6775">
        <v>544.98</v>
      </c>
      <c r="L6775">
        <v>544.98</v>
      </c>
      <c r="M6775">
        <v>214.28</v>
      </c>
      <c r="N6775">
        <v>1</v>
      </c>
      <c r="O6775">
        <v>4</v>
      </c>
      <c r="P6775">
        <v>10</v>
      </c>
      <c r="Q6775">
        <v>419.95</v>
      </c>
      <c r="R6775">
        <v>346.7</v>
      </c>
      <c r="S6775">
        <v>346.7</v>
      </c>
      <c r="T6775">
        <v>147.09</v>
      </c>
      <c r="U6775">
        <v>1</v>
      </c>
      <c r="V6775">
        <v>2</v>
      </c>
      <c r="W6775">
        <v>4</v>
      </c>
      <c r="X6775">
        <v>276.99</v>
      </c>
      <c r="Y6775">
        <v>198.28</v>
      </c>
      <c r="Z6775">
        <v>198.28</v>
      </c>
      <c r="AA6775">
        <v>67.19</v>
      </c>
      <c r="AB6775">
        <v>2</v>
      </c>
      <c r="AC6775">
        <v>1</v>
      </c>
      <c r="AD6775">
        <v>1</v>
      </c>
      <c r="AE6775">
        <v>2</v>
      </c>
      <c r="AF6775">
        <v>1</v>
      </c>
      <c r="AG6775">
        <v>1</v>
      </c>
      <c r="AH6775">
        <v>1</v>
      </c>
      <c r="AI6775">
        <v>1</v>
      </c>
      <c r="AJ6775">
        <v>1</v>
      </c>
      <c r="AK6775">
        <v>0</v>
      </c>
      <c r="AL6775">
        <v>0</v>
      </c>
      <c r="AM6775">
        <v>1</v>
      </c>
    </row>
    <row r="6776" spans="1:39" x14ac:dyDescent="0.15">
      <c r="A6776" t="s">
        <v>217</v>
      </c>
      <c r="B6776">
        <v>70</v>
      </c>
      <c r="C6776">
        <v>1</v>
      </c>
      <c r="D6776">
        <v>0</v>
      </c>
      <c r="E6776" t="s">
        <v>32</v>
      </c>
      <c r="F6776" t="s">
        <v>206</v>
      </c>
      <c r="G6776">
        <v>13707</v>
      </c>
      <c r="H6776">
        <v>23177</v>
      </c>
      <c r="I6776">
        <v>67342</v>
      </c>
      <c r="J6776">
        <v>3866698.41</v>
      </c>
      <c r="K6776">
        <v>2922280.74</v>
      </c>
      <c r="L6776">
        <v>2733945.69</v>
      </c>
      <c r="M6776">
        <v>1077098.3467000001</v>
      </c>
      <c r="N6776">
        <v>2482</v>
      </c>
      <c r="O6776">
        <v>4307</v>
      </c>
      <c r="P6776">
        <v>12416</v>
      </c>
      <c r="Q6776">
        <v>714120.95</v>
      </c>
      <c r="R6776">
        <v>523317.99</v>
      </c>
      <c r="S6776">
        <v>413655.49</v>
      </c>
      <c r="T6776">
        <v>218878.35209999999</v>
      </c>
      <c r="U6776">
        <v>11225</v>
      </c>
      <c r="V6776">
        <v>18870</v>
      </c>
      <c r="W6776">
        <v>54926</v>
      </c>
      <c r="X6776">
        <v>3152577.46</v>
      </c>
      <c r="Y6776">
        <v>2398962.75</v>
      </c>
      <c r="Z6776">
        <v>2320290.2000000002</v>
      </c>
      <c r="AA6776">
        <v>858219.99459999998</v>
      </c>
      <c r="AB6776">
        <v>13598</v>
      </c>
      <c r="AC6776">
        <v>8328</v>
      </c>
      <c r="AD6776">
        <v>6024</v>
      </c>
      <c r="AE6776">
        <v>8245</v>
      </c>
      <c r="AF6776">
        <v>2451</v>
      </c>
      <c r="AG6776">
        <v>1979</v>
      </c>
      <c r="AH6776">
        <v>1568</v>
      </c>
      <c r="AI6776">
        <v>1960</v>
      </c>
      <c r="AJ6776">
        <v>11147</v>
      </c>
      <c r="AK6776">
        <v>6349</v>
      </c>
      <c r="AL6776">
        <v>4456</v>
      </c>
      <c r="AM6776">
        <v>6285</v>
      </c>
    </row>
    <row r="6777" spans="1:39" x14ac:dyDescent="0.15">
      <c r="A6777" t="s">
        <v>217</v>
      </c>
      <c r="B6777">
        <v>70</v>
      </c>
      <c r="C6777">
        <v>1</v>
      </c>
      <c r="D6777">
        <v>1</v>
      </c>
      <c r="E6777" t="s">
        <v>28</v>
      </c>
      <c r="F6777" t="s">
        <v>206</v>
      </c>
      <c r="G6777">
        <v>95670</v>
      </c>
      <c r="H6777">
        <v>196720</v>
      </c>
      <c r="I6777">
        <v>467084</v>
      </c>
      <c r="J6777">
        <v>23983055.129999999</v>
      </c>
      <c r="K6777">
        <v>20222822.719999999</v>
      </c>
      <c r="L6777">
        <v>17906489.91</v>
      </c>
      <c r="M6777">
        <v>7267025.0743000004</v>
      </c>
      <c r="N6777">
        <v>44396</v>
      </c>
      <c r="O6777">
        <v>87895</v>
      </c>
      <c r="P6777">
        <v>237400</v>
      </c>
      <c r="Q6777">
        <v>11453589.890000001</v>
      </c>
      <c r="R6777">
        <v>9446500.4399999995</v>
      </c>
      <c r="S6777">
        <v>7615792.0700000003</v>
      </c>
      <c r="T6777">
        <v>3861214.5468000001</v>
      </c>
      <c r="U6777">
        <v>51274</v>
      </c>
      <c r="V6777">
        <v>108825</v>
      </c>
      <c r="W6777">
        <v>229684</v>
      </c>
      <c r="X6777">
        <v>12529465.24</v>
      </c>
      <c r="Y6777">
        <v>10776322.279999999</v>
      </c>
      <c r="Z6777">
        <v>10290697.84</v>
      </c>
      <c r="AA6777">
        <v>3405810.5274999999</v>
      </c>
      <c r="AB6777">
        <v>92452</v>
      </c>
      <c r="AC6777">
        <v>86403</v>
      </c>
      <c r="AD6777">
        <v>46181</v>
      </c>
      <c r="AE6777">
        <v>82294</v>
      </c>
      <c r="AF6777">
        <v>42922</v>
      </c>
      <c r="AG6777">
        <v>42469</v>
      </c>
      <c r="AH6777">
        <v>26516</v>
      </c>
      <c r="AI6777">
        <v>39498</v>
      </c>
      <c r="AJ6777">
        <v>49530</v>
      </c>
      <c r="AK6777">
        <v>43934</v>
      </c>
      <c r="AL6777">
        <v>19665</v>
      </c>
      <c r="AM6777">
        <v>42796</v>
      </c>
    </row>
    <row r="6778" spans="1:39" x14ac:dyDescent="0.15">
      <c r="A6778" t="s">
        <v>217</v>
      </c>
      <c r="B6778">
        <v>70</v>
      </c>
      <c r="C6778">
        <v>1</v>
      </c>
      <c r="D6778">
        <v>1</v>
      </c>
      <c r="E6778" t="s">
        <v>30</v>
      </c>
      <c r="F6778" t="s">
        <v>206</v>
      </c>
      <c r="G6778">
        <v>9998</v>
      </c>
      <c r="H6778">
        <v>20979</v>
      </c>
      <c r="I6778">
        <v>48559</v>
      </c>
      <c r="J6778">
        <v>2520411.2400000002</v>
      </c>
      <c r="K6778">
        <v>2141411.7799999998</v>
      </c>
      <c r="L6778">
        <v>1880257.99</v>
      </c>
      <c r="M6778">
        <v>754086.65280000004</v>
      </c>
      <c r="N6778">
        <v>4242</v>
      </c>
      <c r="O6778">
        <v>8483</v>
      </c>
      <c r="P6778">
        <v>22438</v>
      </c>
      <c r="Q6778">
        <v>1102157.3999999999</v>
      </c>
      <c r="R6778">
        <v>915617.54</v>
      </c>
      <c r="S6778">
        <v>718374.24</v>
      </c>
      <c r="T6778">
        <v>367683.56550000003</v>
      </c>
      <c r="U6778">
        <v>5756</v>
      </c>
      <c r="V6778">
        <v>12496</v>
      </c>
      <c r="W6778">
        <v>26121</v>
      </c>
      <c r="X6778">
        <v>1418253.84</v>
      </c>
      <c r="Y6778">
        <v>1225794.24</v>
      </c>
      <c r="Z6778">
        <v>1161883.75</v>
      </c>
      <c r="AA6778">
        <v>386403.08730000001</v>
      </c>
      <c r="AB6778">
        <v>9476</v>
      </c>
      <c r="AC6778">
        <v>9414</v>
      </c>
      <c r="AD6778">
        <v>4368</v>
      </c>
      <c r="AE6778">
        <v>9739</v>
      </c>
      <c r="AF6778">
        <v>4022</v>
      </c>
      <c r="AG6778">
        <v>4083</v>
      </c>
      <c r="AH6778">
        <v>2355</v>
      </c>
      <c r="AI6778">
        <v>4131</v>
      </c>
      <c r="AJ6778">
        <v>5454</v>
      </c>
      <c r="AK6778">
        <v>5331</v>
      </c>
      <c r="AL6778">
        <v>2013</v>
      </c>
      <c r="AM6778">
        <v>5608</v>
      </c>
    </row>
    <row r="6779" spans="1:39" x14ac:dyDescent="0.15">
      <c r="A6779" t="s">
        <v>217</v>
      </c>
      <c r="B6779">
        <v>70</v>
      </c>
      <c r="C6779">
        <v>1</v>
      </c>
      <c r="D6779">
        <v>1</v>
      </c>
      <c r="E6779" t="s">
        <v>29</v>
      </c>
      <c r="F6779" t="s">
        <v>206</v>
      </c>
      <c r="G6779">
        <v>68526</v>
      </c>
      <c r="H6779">
        <v>156512</v>
      </c>
      <c r="I6779">
        <v>366749</v>
      </c>
      <c r="J6779">
        <v>18976241.440000001</v>
      </c>
      <c r="K6779">
        <v>15263076.67</v>
      </c>
      <c r="L6779">
        <v>13854618.4</v>
      </c>
      <c r="M6779">
        <v>5639043.534</v>
      </c>
      <c r="N6779">
        <v>22547</v>
      </c>
      <c r="O6779">
        <v>47153</v>
      </c>
      <c r="P6779">
        <v>130833</v>
      </c>
      <c r="Q6779">
        <v>6278641.6399999997</v>
      </c>
      <c r="R6779">
        <v>4969499.7699999996</v>
      </c>
      <c r="S6779">
        <v>4024778.47</v>
      </c>
      <c r="T6779">
        <v>2146539.3100999999</v>
      </c>
      <c r="U6779">
        <v>45979</v>
      </c>
      <c r="V6779">
        <v>109359</v>
      </c>
      <c r="W6779">
        <v>235916</v>
      </c>
      <c r="X6779">
        <v>12697599.800000001</v>
      </c>
      <c r="Y6779">
        <v>10293576.9</v>
      </c>
      <c r="Z6779">
        <v>9829839.9299999997</v>
      </c>
      <c r="AA6779">
        <v>3492504.2239000001</v>
      </c>
      <c r="AB6779">
        <v>66085</v>
      </c>
      <c r="AC6779">
        <v>64471</v>
      </c>
      <c r="AD6779">
        <v>33792</v>
      </c>
      <c r="AE6779">
        <v>65872</v>
      </c>
      <c r="AF6779">
        <v>21728</v>
      </c>
      <c r="AG6779">
        <v>21454</v>
      </c>
      <c r="AH6779">
        <v>14049</v>
      </c>
      <c r="AI6779">
        <v>21798</v>
      </c>
      <c r="AJ6779">
        <v>44357</v>
      </c>
      <c r="AK6779">
        <v>43017</v>
      </c>
      <c r="AL6779">
        <v>19743</v>
      </c>
      <c r="AM6779">
        <v>44074</v>
      </c>
    </row>
    <row r="6780" spans="1:39" x14ac:dyDescent="0.15">
      <c r="A6780" t="s">
        <v>217</v>
      </c>
      <c r="B6780">
        <v>70</v>
      </c>
      <c r="C6780">
        <v>1</v>
      </c>
      <c r="D6780">
        <v>1</v>
      </c>
      <c r="E6780" t="s">
        <v>31</v>
      </c>
      <c r="F6780" t="s">
        <v>206</v>
      </c>
      <c r="G6780">
        <v>175</v>
      </c>
      <c r="H6780">
        <v>521</v>
      </c>
      <c r="I6780">
        <v>1104</v>
      </c>
      <c r="J6780">
        <v>51454.69</v>
      </c>
      <c r="K6780">
        <v>41606.14</v>
      </c>
      <c r="L6780">
        <v>36768.61</v>
      </c>
      <c r="M6780">
        <v>16914.701099999998</v>
      </c>
      <c r="N6780">
        <v>66</v>
      </c>
      <c r="O6780">
        <v>193</v>
      </c>
      <c r="P6780">
        <v>483</v>
      </c>
      <c r="Q6780">
        <v>20535.52</v>
      </c>
      <c r="R6780">
        <v>15986.54</v>
      </c>
      <c r="S6780">
        <v>12619.83</v>
      </c>
      <c r="T6780">
        <v>7892.2548999999999</v>
      </c>
      <c r="U6780">
        <v>109</v>
      </c>
      <c r="V6780">
        <v>328</v>
      </c>
      <c r="W6780">
        <v>621</v>
      </c>
      <c r="X6780">
        <v>30919.17</v>
      </c>
      <c r="Y6780">
        <v>25619.599999999999</v>
      </c>
      <c r="Z6780">
        <v>24148.78</v>
      </c>
      <c r="AA6780">
        <v>9022.4462000000003</v>
      </c>
      <c r="AB6780">
        <v>162</v>
      </c>
      <c r="AC6780">
        <v>171</v>
      </c>
      <c r="AD6780">
        <v>79</v>
      </c>
      <c r="AE6780">
        <v>170</v>
      </c>
      <c r="AF6780">
        <v>64</v>
      </c>
      <c r="AG6780">
        <v>65</v>
      </c>
      <c r="AH6780">
        <v>39</v>
      </c>
      <c r="AI6780">
        <v>65</v>
      </c>
      <c r="AJ6780">
        <v>98</v>
      </c>
      <c r="AK6780">
        <v>106</v>
      </c>
      <c r="AL6780">
        <v>40</v>
      </c>
      <c r="AM6780">
        <v>105</v>
      </c>
    </row>
    <row r="6781" spans="1:39" x14ac:dyDescent="0.15">
      <c r="A6781" t="s">
        <v>217</v>
      </c>
      <c r="B6781">
        <v>70</v>
      </c>
      <c r="C6781">
        <v>1</v>
      </c>
      <c r="D6781">
        <v>1</v>
      </c>
      <c r="E6781" t="s">
        <v>32</v>
      </c>
      <c r="F6781" t="s">
        <v>206</v>
      </c>
      <c r="G6781">
        <v>5379</v>
      </c>
      <c r="H6781">
        <v>12595</v>
      </c>
      <c r="I6781">
        <v>30354</v>
      </c>
      <c r="J6781">
        <v>1635827.68</v>
      </c>
      <c r="K6781">
        <v>1276144.6499999999</v>
      </c>
      <c r="L6781">
        <v>1180416.56</v>
      </c>
      <c r="M6781">
        <v>468274.52750000003</v>
      </c>
      <c r="N6781">
        <v>1406</v>
      </c>
      <c r="O6781">
        <v>3076</v>
      </c>
      <c r="P6781">
        <v>8084</v>
      </c>
      <c r="Q6781">
        <v>413236.93</v>
      </c>
      <c r="R6781">
        <v>324029.01</v>
      </c>
      <c r="S6781">
        <v>262898.71000000002</v>
      </c>
      <c r="T6781">
        <v>132506.55739999999</v>
      </c>
      <c r="U6781">
        <v>3973</v>
      </c>
      <c r="V6781">
        <v>9519</v>
      </c>
      <c r="W6781">
        <v>22270</v>
      </c>
      <c r="X6781">
        <v>1222590.75</v>
      </c>
      <c r="Y6781">
        <v>952115.64</v>
      </c>
      <c r="Z6781">
        <v>917517.85</v>
      </c>
      <c r="AA6781">
        <v>335767.97009999998</v>
      </c>
      <c r="AB6781">
        <v>5275</v>
      </c>
      <c r="AC6781">
        <v>4676</v>
      </c>
      <c r="AD6781">
        <v>2489</v>
      </c>
      <c r="AE6781">
        <v>4741</v>
      </c>
      <c r="AF6781">
        <v>1381</v>
      </c>
      <c r="AG6781">
        <v>1220</v>
      </c>
      <c r="AH6781">
        <v>750</v>
      </c>
      <c r="AI6781">
        <v>1324</v>
      </c>
      <c r="AJ6781">
        <v>3894</v>
      </c>
      <c r="AK6781">
        <v>3456</v>
      </c>
      <c r="AL6781">
        <v>1739</v>
      </c>
      <c r="AM6781">
        <v>3417</v>
      </c>
    </row>
    <row r="6782" spans="1:39" x14ac:dyDescent="0.15">
      <c r="A6782" t="s">
        <v>217</v>
      </c>
      <c r="B6782">
        <v>70</v>
      </c>
      <c r="C6782">
        <v>1</v>
      </c>
      <c r="D6782">
        <v>2</v>
      </c>
      <c r="E6782" t="s">
        <v>28</v>
      </c>
      <c r="F6782" t="s">
        <v>206</v>
      </c>
      <c r="G6782">
        <v>119495</v>
      </c>
      <c r="H6782">
        <v>186077</v>
      </c>
      <c r="I6782">
        <v>488067</v>
      </c>
      <c r="J6782">
        <v>27628891.91</v>
      </c>
      <c r="K6782">
        <v>22967462.68</v>
      </c>
      <c r="L6782">
        <v>20287046.850000001</v>
      </c>
      <c r="M6782">
        <v>7954266.7231999999</v>
      </c>
      <c r="N6782">
        <v>47813</v>
      </c>
      <c r="O6782">
        <v>71271</v>
      </c>
      <c r="P6782">
        <v>206949</v>
      </c>
      <c r="Q6782">
        <v>11486124.33</v>
      </c>
      <c r="R6782">
        <v>9258155.0999999996</v>
      </c>
      <c r="S6782">
        <v>7212786.3600000003</v>
      </c>
      <c r="T6782">
        <v>3613358.2036000001</v>
      </c>
      <c r="U6782">
        <v>71682</v>
      </c>
      <c r="V6782">
        <v>114806</v>
      </c>
      <c r="W6782">
        <v>281118</v>
      </c>
      <c r="X6782">
        <v>16142767.58</v>
      </c>
      <c r="Y6782">
        <v>13709307.58</v>
      </c>
      <c r="Z6782">
        <v>13074260.49</v>
      </c>
      <c r="AA6782">
        <v>4340908.5196000002</v>
      </c>
      <c r="AB6782">
        <v>114811</v>
      </c>
      <c r="AC6782">
        <v>100237</v>
      </c>
      <c r="AD6782">
        <v>43896</v>
      </c>
      <c r="AE6782">
        <v>98416</v>
      </c>
      <c r="AF6782">
        <v>45896</v>
      </c>
      <c r="AG6782">
        <v>45187</v>
      </c>
      <c r="AH6782">
        <v>23973</v>
      </c>
      <c r="AI6782">
        <v>42398</v>
      </c>
      <c r="AJ6782">
        <v>68915</v>
      </c>
      <c r="AK6782">
        <v>55050</v>
      </c>
      <c r="AL6782">
        <v>19923</v>
      </c>
      <c r="AM6782">
        <v>56018</v>
      </c>
    </row>
    <row r="6783" spans="1:39" x14ac:dyDescent="0.15">
      <c r="A6783" t="s">
        <v>217</v>
      </c>
      <c r="B6783">
        <v>70</v>
      </c>
      <c r="C6783">
        <v>1</v>
      </c>
      <c r="D6783">
        <v>2</v>
      </c>
      <c r="E6783" t="s">
        <v>30</v>
      </c>
      <c r="F6783" t="s">
        <v>206</v>
      </c>
      <c r="G6783">
        <v>14610</v>
      </c>
      <c r="H6783">
        <v>23077</v>
      </c>
      <c r="I6783">
        <v>60049</v>
      </c>
      <c r="J6783">
        <v>3401166.11</v>
      </c>
      <c r="K6783">
        <v>2829694.99</v>
      </c>
      <c r="L6783">
        <v>2497996.69</v>
      </c>
      <c r="M6783">
        <v>969286.58649999998</v>
      </c>
      <c r="N6783">
        <v>5177</v>
      </c>
      <c r="O6783">
        <v>7772</v>
      </c>
      <c r="P6783">
        <v>22547</v>
      </c>
      <c r="Q6783">
        <v>1253810.05</v>
      </c>
      <c r="R6783">
        <v>1009028.2</v>
      </c>
      <c r="S6783">
        <v>764823.28</v>
      </c>
      <c r="T6783">
        <v>392646.11849999998</v>
      </c>
      <c r="U6783">
        <v>9433</v>
      </c>
      <c r="V6783">
        <v>15305</v>
      </c>
      <c r="W6783">
        <v>37502</v>
      </c>
      <c r="X6783">
        <v>2147356.06</v>
      </c>
      <c r="Y6783">
        <v>1820666.79</v>
      </c>
      <c r="Z6783">
        <v>1733173.41</v>
      </c>
      <c r="AA6783">
        <v>576640.46799999999</v>
      </c>
      <c r="AB6783">
        <v>13752</v>
      </c>
      <c r="AC6783">
        <v>12738</v>
      </c>
      <c r="AD6783">
        <v>4891</v>
      </c>
      <c r="AE6783">
        <v>14216</v>
      </c>
      <c r="AF6783">
        <v>4866</v>
      </c>
      <c r="AG6783">
        <v>4937</v>
      </c>
      <c r="AH6783">
        <v>2485</v>
      </c>
      <c r="AI6783">
        <v>5051</v>
      </c>
      <c r="AJ6783">
        <v>8886</v>
      </c>
      <c r="AK6783">
        <v>7801</v>
      </c>
      <c r="AL6783">
        <v>2406</v>
      </c>
      <c r="AM6783">
        <v>9165</v>
      </c>
    </row>
    <row r="6784" spans="1:39" x14ac:dyDescent="0.15">
      <c r="A6784" t="s">
        <v>217</v>
      </c>
      <c r="B6784">
        <v>70</v>
      </c>
      <c r="C6784">
        <v>1</v>
      </c>
      <c r="D6784">
        <v>2</v>
      </c>
      <c r="E6784" t="s">
        <v>29</v>
      </c>
      <c r="F6784" t="s">
        <v>206</v>
      </c>
      <c r="G6784">
        <v>47570</v>
      </c>
      <c r="H6784">
        <v>80286</v>
      </c>
      <c r="I6784">
        <v>215838</v>
      </c>
      <c r="J6784">
        <v>12153846.84</v>
      </c>
      <c r="K6784">
        <v>9584474.4499999993</v>
      </c>
      <c r="L6784">
        <v>8630871.8000000007</v>
      </c>
      <c r="M6784">
        <v>3493946.9034000002</v>
      </c>
      <c r="N6784">
        <v>15395</v>
      </c>
      <c r="O6784">
        <v>23600</v>
      </c>
      <c r="P6784">
        <v>72683</v>
      </c>
      <c r="Q6784">
        <v>3986131.62</v>
      </c>
      <c r="R6784">
        <v>3065153.46</v>
      </c>
      <c r="S6784">
        <v>2415094.83</v>
      </c>
      <c r="T6784">
        <v>1276269.2757000001</v>
      </c>
      <c r="U6784">
        <v>32175</v>
      </c>
      <c r="V6784">
        <v>56686</v>
      </c>
      <c r="W6784">
        <v>143155</v>
      </c>
      <c r="X6784">
        <v>8167715.2199999997</v>
      </c>
      <c r="Y6784">
        <v>6519320.9900000002</v>
      </c>
      <c r="Z6784">
        <v>6215776.9699999997</v>
      </c>
      <c r="AA6784">
        <v>2217677.6277000001</v>
      </c>
      <c r="AB6784">
        <v>45597</v>
      </c>
      <c r="AC6784">
        <v>43366</v>
      </c>
      <c r="AD6784">
        <v>18499</v>
      </c>
      <c r="AE6784">
        <v>46013</v>
      </c>
      <c r="AF6784">
        <v>14817</v>
      </c>
      <c r="AG6784">
        <v>14492</v>
      </c>
      <c r="AH6784">
        <v>8122</v>
      </c>
      <c r="AI6784">
        <v>14943</v>
      </c>
      <c r="AJ6784">
        <v>30780</v>
      </c>
      <c r="AK6784">
        <v>28874</v>
      </c>
      <c r="AL6784">
        <v>10377</v>
      </c>
      <c r="AM6784">
        <v>31070</v>
      </c>
    </row>
    <row r="6785" spans="1:39" x14ac:dyDescent="0.15">
      <c r="A6785" t="s">
        <v>217</v>
      </c>
      <c r="B6785">
        <v>70</v>
      </c>
      <c r="C6785">
        <v>1</v>
      </c>
      <c r="D6785">
        <v>2</v>
      </c>
      <c r="E6785" t="s">
        <v>31</v>
      </c>
      <c r="F6785" t="s">
        <v>206</v>
      </c>
      <c r="G6785">
        <v>41</v>
      </c>
      <c r="H6785">
        <v>114</v>
      </c>
      <c r="I6785">
        <v>231</v>
      </c>
      <c r="J6785">
        <v>12346.04</v>
      </c>
      <c r="K6785">
        <v>9654.7199999999993</v>
      </c>
      <c r="L6785">
        <v>7431.07</v>
      </c>
      <c r="M6785">
        <v>3532.1588999999999</v>
      </c>
      <c r="N6785">
        <v>19</v>
      </c>
      <c r="O6785">
        <v>50</v>
      </c>
      <c r="P6785">
        <v>114</v>
      </c>
      <c r="Q6785">
        <v>5904.47</v>
      </c>
      <c r="R6785">
        <v>4400.9399999999996</v>
      </c>
      <c r="S6785">
        <v>2682.38</v>
      </c>
      <c r="T6785">
        <v>1782.0744</v>
      </c>
      <c r="U6785">
        <v>22</v>
      </c>
      <c r="V6785">
        <v>64</v>
      </c>
      <c r="W6785">
        <v>117</v>
      </c>
      <c r="X6785">
        <v>6441.57</v>
      </c>
      <c r="Y6785">
        <v>5253.78</v>
      </c>
      <c r="Z6785">
        <v>4748.6899999999996</v>
      </c>
      <c r="AA6785">
        <v>1750.0844999999999</v>
      </c>
      <c r="AB6785">
        <v>36</v>
      </c>
      <c r="AC6785">
        <v>36</v>
      </c>
      <c r="AD6785">
        <v>16</v>
      </c>
      <c r="AE6785">
        <v>41</v>
      </c>
      <c r="AF6785">
        <v>18</v>
      </c>
      <c r="AG6785">
        <v>16</v>
      </c>
      <c r="AH6785">
        <v>8</v>
      </c>
      <c r="AI6785">
        <v>19</v>
      </c>
      <c r="AJ6785">
        <v>18</v>
      </c>
      <c r="AK6785">
        <v>20</v>
      </c>
      <c r="AL6785">
        <v>8</v>
      </c>
      <c r="AM6785">
        <v>22</v>
      </c>
    </row>
    <row r="6786" spans="1:39" x14ac:dyDescent="0.15">
      <c r="A6786" t="s">
        <v>217</v>
      </c>
      <c r="B6786">
        <v>70</v>
      </c>
      <c r="C6786">
        <v>1</v>
      </c>
      <c r="D6786">
        <v>2</v>
      </c>
      <c r="E6786" t="s">
        <v>32</v>
      </c>
      <c r="F6786" t="s">
        <v>206</v>
      </c>
      <c r="G6786">
        <v>9075</v>
      </c>
      <c r="H6786">
        <v>16436</v>
      </c>
      <c r="I6786">
        <v>45907</v>
      </c>
      <c r="J6786">
        <v>2639955.0499999998</v>
      </c>
      <c r="K6786">
        <v>1998544.09</v>
      </c>
      <c r="L6786">
        <v>1846161.74</v>
      </c>
      <c r="M6786">
        <v>734317.70059999998</v>
      </c>
      <c r="N6786">
        <v>2033</v>
      </c>
      <c r="O6786">
        <v>3492</v>
      </c>
      <c r="P6786">
        <v>10108</v>
      </c>
      <c r="Q6786">
        <v>585585.18999999994</v>
      </c>
      <c r="R6786">
        <v>436072.57</v>
      </c>
      <c r="S6786">
        <v>343963.42</v>
      </c>
      <c r="T6786">
        <v>176866.43770000001</v>
      </c>
      <c r="U6786">
        <v>7042</v>
      </c>
      <c r="V6786">
        <v>12944</v>
      </c>
      <c r="W6786">
        <v>35799</v>
      </c>
      <c r="X6786">
        <v>2054369.86</v>
      </c>
      <c r="Y6786">
        <v>1562471.52</v>
      </c>
      <c r="Z6786">
        <v>1502198.32</v>
      </c>
      <c r="AA6786">
        <v>557451.26289999997</v>
      </c>
      <c r="AB6786">
        <v>8789</v>
      </c>
      <c r="AC6786">
        <v>7306</v>
      </c>
      <c r="AD6786">
        <v>3316</v>
      </c>
      <c r="AE6786">
        <v>7677</v>
      </c>
      <c r="AF6786">
        <v>1981</v>
      </c>
      <c r="AG6786">
        <v>1674</v>
      </c>
      <c r="AH6786">
        <v>955</v>
      </c>
      <c r="AI6786">
        <v>1905</v>
      </c>
      <c r="AJ6786">
        <v>6808</v>
      </c>
      <c r="AK6786">
        <v>5632</v>
      </c>
      <c r="AL6786">
        <v>2361</v>
      </c>
      <c r="AM6786">
        <v>5772</v>
      </c>
    </row>
    <row r="6787" spans="1:39" x14ac:dyDescent="0.15">
      <c r="A6787" t="s">
        <v>217</v>
      </c>
      <c r="B6787">
        <v>70</v>
      </c>
      <c r="C6787">
        <v>2</v>
      </c>
      <c r="D6787">
        <v>0</v>
      </c>
      <c r="E6787" t="s">
        <v>28</v>
      </c>
      <c r="F6787" t="s">
        <v>206</v>
      </c>
      <c r="G6787">
        <v>8403</v>
      </c>
      <c r="H6787">
        <v>22413</v>
      </c>
      <c r="I6787">
        <v>47399</v>
      </c>
      <c r="J6787">
        <v>2465729.56</v>
      </c>
      <c r="K6787">
        <v>1938314.88</v>
      </c>
      <c r="L6787">
        <v>1592130.13</v>
      </c>
      <c r="M6787">
        <v>769053.67550000001</v>
      </c>
      <c r="N6787">
        <v>8403</v>
      </c>
      <c r="O6787">
        <v>10831</v>
      </c>
      <c r="P6787">
        <v>25970</v>
      </c>
      <c r="Q6787">
        <v>1293183.58</v>
      </c>
      <c r="R6787">
        <v>974578.22</v>
      </c>
      <c r="S6787">
        <v>681133.86</v>
      </c>
      <c r="T6787">
        <v>435699.7941</v>
      </c>
      <c r="U6787">
        <v>8403</v>
      </c>
      <c r="V6787">
        <v>11582</v>
      </c>
      <c r="W6787">
        <v>21429</v>
      </c>
      <c r="X6787">
        <v>1172545.98</v>
      </c>
      <c r="Y6787">
        <v>963736.66</v>
      </c>
      <c r="Z6787">
        <v>910996.27</v>
      </c>
      <c r="AA6787">
        <v>333353.88140000001</v>
      </c>
      <c r="AB6787">
        <v>8292</v>
      </c>
      <c r="AC6787">
        <v>8167</v>
      </c>
      <c r="AD6787">
        <v>6020</v>
      </c>
      <c r="AE6787">
        <v>6102</v>
      </c>
      <c r="AF6787">
        <v>8292</v>
      </c>
      <c r="AG6787">
        <v>8167</v>
      </c>
      <c r="AH6787">
        <v>6020</v>
      </c>
      <c r="AI6787">
        <v>6102</v>
      </c>
      <c r="AJ6787">
        <v>8292</v>
      </c>
      <c r="AK6787">
        <v>8167</v>
      </c>
      <c r="AL6787">
        <v>6020</v>
      </c>
      <c r="AM6787">
        <v>6102</v>
      </c>
    </row>
    <row r="6788" spans="1:39" x14ac:dyDescent="0.15">
      <c r="A6788" t="s">
        <v>217</v>
      </c>
      <c r="B6788">
        <v>70</v>
      </c>
      <c r="C6788">
        <v>2</v>
      </c>
      <c r="D6788">
        <v>0</v>
      </c>
      <c r="E6788" t="s">
        <v>30</v>
      </c>
      <c r="F6788" t="s">
        <v>206</v>
      </c>
      <c r="G6788">
        <v>16</v>
      </c>
      <c r="H6788">
        <v>47</v>
      </c>
      <c r="I6788">
        <v>94</v>
      </c>
      <c r="J6788">
        <v>4868.53</v>
      </c>
      <c r="K6788">
        <v>3960.24</v>
      </c>
      <c r="L6788">
        <v>3062.13</v>
      </c>
      <c r="M6788">
        <v>1639.8087</v>
      </c>
      <c r="N6788">
        <v>16</v>
      </c>
      <c r="O6788">
        <v>24</v>
      </c>
      <c r="P6788">
        <v>52</v>
      </c>
      <c r="Q6788">
        <v>2812.71</v>
      </c>
      <c r="R6788">
        <v>2136.4</v>
      </c>
      <c r="S6788">
        <v>1278.17</v>
      </c>
      <c r="T6788">
        <v>947.41849999999999</v>
      </c>
      <c r="U6788">
        <v>16</v>
      </c>
      <c r="V6788">
        <v>23</v>
      </c>
      <c r="W6788">
        <v>42</v>
      </c>
      <c r="X6788">
        <v>2055.8200000000002</v>
      </c>
      <c r="Y6788">
        <v>1823.84</v>
      </c>
      <c r="Z6788">
        <v>1783.96</v>
      </c>
      <c r="AA6788">
        <v>692.39020000000005</v>
      </c>
      <c r="AB6788">
        <v>16</v>
      </c>
      <c r="AC6788">
        <v>13</v>
      </c>
      <c r="AD6788">
        <v>10</v>
      </c>
      <c r="AE6788">
        <v>12</v>
      </c>
      <c r="AF6788">
        <v>16</v>
      </c>
      <c r="AG6788">
        <v>13</v>
      </c>
      <c r="AH6788">
        <v>10</v>
      </c>
      <c r="AI6788">
        <v>12</v>
      </c>
      <c r="AJ6788">
        <v>16</v>
      </c>
      <c r="AK6788">
        <v>13</v>
      </c>
      <c r="AL6788">
        <v>10</v>
      </c>
      <c r="AM6788">
        <v>12</v>
      </c>
    </row>
    <row r="6789" spans="1:39" x14ac:dyDescent="0.15">
      <c r="A6789" t="s">
        <v>217</v>
      </c>
      <c r="B6789">
        <v>70</v>
      </c>
      <c r="C6789">
        <v>2</v>
      </c>
      <c r="D6789">
        <v>0</v>
      </c>
      <c r="E6789" t="s">
        <v>29</v>
      </c>
      <c r="F6789" t="s">
        <v>206</v>
      </c>
      <c r="G6789">
        <v>96</v>
      </c>
      <c r="H6789">
        <v>278</v>
      </c>
      <c r="I6789">
        <v>624</v>
      </c>
      <c r="J6789">
        <v>32805.68</v>
      </c>
      <c r="K6789">
        <v>24216.43</v>
      </c>
      <c r="L6789">
        <v>20090.009999999998</v>
      </c>
      <c r="M6789">
        <v>10609.805899999999</v>
      </c>
      <c r="N6789">
        <v>96</v>
      </c>
      <c r="O6789">
        <v>132</v>
      </c>
      <c r="P6789">
        <v>330</v>
      </c>
      <c r="Q6789">
        <v>16805.080000000002</v>
      </c>
      <c r="R6789">
        <v>11889.7</v>
      </c>
      <c r="S6789">
        <v>8268.81</v>
      </c>
      <c r="T6789">
        <v>5969.5378000000001</v>
      </c>
      <c r="U6789">
        <v>96</v>
      </c>
      <c r="V6789">
        <v>146</v>
      </c>
      <c r="W6789">
        <v>294</v>
      </c>
      <c r="X6789">
        <v>16000.6</v>
      </c>
      <c r="Y6789">
        <v>12326.73</v>
      </c>
      <c r="Z6789">
        <v>11821.2</v>
      </c>
      <c r="AA6789">
        <v>4640.2681000000002</v>
      </c>
      <c r="AB6789">
        <v>94</v>
      </c>
      <c r="AC6789">
        <v>93</v>
      </c>
      <c r="AD6789">
        <v>79</v>
      </c>
      <c r="AE6789">
        <v>81</v>
      </c>
      <c r="AF6789">
        <v>94</v>
      </c>
      <c r="AG6789">
        <v>93</v>
      </c>
      <c r="AH6789">
        <v>79</v>
      </c>
      <c r="AI6789">
        <v>81</v>
      </c>
      <c r="AJ6789">
        <v>94</v>
      </c>
      <c r="AK6789">
        <v>93</v>
      </c>
      <c r="AL6789">
        <v>79</v>
      </c>
      <c r="AM6789">
        <v>81</v>
      </c>
    </row>
    <row r="6790" spans="1:39" x14ac:dyDescent="0.15">
      <c r="A6790" t="s">
        <v>217</v>
      </c>
      <c r="B6790">
        <v>70</v>
      </c>
      <c r="C6790">
        <v>2</v>
      </c>
      <c r="D6790">
        <v>0</v>
      </c>
      <c r="E6790" t="s">
        <v>31</v>
      </c>
      <c r="F6790" t="s">
        <v>206</v>
      </c>
      <c r="G6790">
        <v>1</v>
      </c>
      <c r="H6790">
        <v>2</v>
      </c>
      <c r="I6790">
        <v>8</v>
      </c>
      <c r="J6790">
        <v>442</v>
      </c>
      <c r="K6790">
        <v>280.66000000000003</v>
      </c>
      <c r="L6790">
        <v>280.66000000000003</v>
      </c>
      <c r="M6790">
        <v>100.7306</v>
      </c>
      <c r="N6790">
        <v>1</v>
      </c>
      <c r="O6790">
        <v>1</v>
      </c>
      <c r="P6790">
        <v>5</v>
      </c>
      <c r="Q6790">
        <v>235</v>
      </c>
      <c r="R6790">
        <v>135.76</v>
      </c>
      <c r="S6790">
        <v>135.76</v>
      </c>
      <c r="T6790">
        <v>50.460599999999999</v>
      </c>
      <c r="U6790">
        <v>1</v>
      </c>
      <c r="V6790">
        <v>1</v>
      </c>
      <c r="W6790">
        <v>3</v>
      </c>
      <c r="X6790">
        <v>207</v>
      </c>
      <c r="Y6790">
        <v>144.9</v>
      </c>
      <c r="Z6790">
        <v>144.9</v>
      </c>
      <c r="AA6790">
        <v>50.27</v>
      </c>
      <c r="AB6790">
        <v>1</v>
      </c>
      <c r="AC6790">
        <v>1</v>
      </c>
      <c r="AD6790">
        <v>1</v>
      </c>
      <c r="AE6790">
        <v>1</v>
      </c>
      <c r="AF6790">
        <v>1</v>
      </c>
      <c r="AG6790">
        <v>1</v>
      </c>
      <c r="AH6790">
        <v>1</v>
      </c>
      <c r="AI6790">
        <v>1</v>
      </c>
      <c r="AJ6790">
        <v>1</v>
      </c>
      <c r="AK6790">
        <v>1</v>
      </c>
      <c r="AL6790">
        <v>1</v>
      </c>
      <c r="AM6790">
        <v>1</v>
      </c>
    </row>
    <row r="6791" spans="1:39" x14ac:dyDescent="0.15">
      <c r="A6791" t="s">
        <v>217</v>
      </c>
      <c r="B6791">
        <v>70</v>
      </c>
      <c r="C6791">
        <v>2</v>
      </c>
      <c r="D6791">
        <v>0</v>
      </c>
      <c r="E6791" t="s">
        <v>32</v>
      </c>
      <c r="F6791" t="s">
        <v>206</v>
      </c>
      <c r="G6791">
        <v>1714</v>
      </c>
      <c r="H6791">
        <v>5135</v>
      </c>
      <c r="I6791">
        <v>11609</v>
      </c>
      <c r="J6791">
        <v>597981.82999999996</v>
      </c>
      <c r="K6791">
        <v>437966.59</v>
      </c>
      <c r="L6791">
        <v>383826.17</v>
      </c>
      <c r="M6791">
        <v>187705.3597</v>
      </c>
      <c r="N6791">
        <v>1714</v>
      </c>
      <c r="O6791">
        <v>2323</v>
      </c>
      <c r="P6791">
        <v>5466</v>
      </c>
      <c r="Q6791">
        <v>262606.78000000003</v>
      </c>
      <c r="R6791">
        <v>186284.25</v>
      </c>
      <c r="S6791">
        <v>140470</v>
      </c>
      <c r="T6791">
        <v>91784.401400000002</v>
      </c>
      <c r="U6791">
        <v>1714</v>
      </c>
      <c r="V6791">
        <v>2812</v>
      </c>
      <c r="W6791">
        <v>6143</v>
      </c>
      <c r="X6791">
        <v>335375.05</v>
      </c>
      <c r="Y6791">
        <v>251682.34</v>
      </c>
      <c r="Z6791">
        <v>243356.17</v>
      </c>
      <c r="AA6791">
        <v>95920.958299999998</v>
      </c>
      <c r="AB6791">
        <v>1696</v>
      </c>
      <c r="AC6791">
        <v>1647</v>
      </c>
      <c r="AD6791">
        <v>1396</v>
      </c>
      <c r="AE6791">
        <v>1420</v>
      </c>
      <c r="AF6791">
        <v>1696</v>
      </c>
      <c r="AG6791">
        <v>1647</v>
      </c>
      <c r="AH6791">
        <v>1396</v>
      </c>
      <c r="AI6791">
        <v>1420</v>
      </c>
      <c r="AJ6791">
        <v>1696</v>
      </c>
      <c r="AK6791">
        <v>1647</v>
      </c>
      <c r="AL6791">
        <v>1396</v>
      </c>
      <c r="AM6791">
        <v>1420</v>
      </c>
    </row>
    <row r="6792" spans="1:39" x14ac:dyDescent="0.15">
      <c r="A6792" t="s">
        <v>217</v>
      </c>
      <c r="B6792">
        <v>70</v>
      </c>
      <c r="C6792">
        <v>2</v>
      </c>
      <c r="D6792">
        <v>1</v>
      </c>
      <c r="E6792" t="s">
        <v>28</v>
      </c>
      <c r="F6792" t="s">
        <v>206</v>
      </c>
      <c r="G6792">
        <v>20462</v>
      </c>
      <c r="H6792">
        <v>63313</v>
      </c>
      <c r="I6792">
        <v>128301</v>
      </c>
      <c r="J6792">
        <v>6158514.4199999999</v>
      </c>
      <c r="K6792">
        <v>5041578.28</v>
      </c>
      <c r="L6792">
        <v>4313939.8899999997</v>
      </c>
      <c r="M6792">
        <v>1990284.7823000001</v>
      </c>
      <c r="N6792">
        <v>20462</v>
      </c>
      <c r="O6792">
        <v>30262</v>
      </c>
      <c r="P6792">
        <v>70553</v>
      </c>
      <c r="Q6792">
        <v>3196744.94</v>
      </c>
      <c r="R6792">
        <v>2525082.4300000002</v>
      </c>
      <c r="S6792">
        <v>1903099.76</v>
      </c>
      <c r="T6792">
        <v>1138694.0083999999</v>
      </c>
      <c r="U6792">
        <v>20462</v>
      </c>
      <c r="V6792">
        <v>33051</v>
      </c>
      <c r="W6792">
        <v>57748</v>
      </c>
      <c r="X6792">
        <v>2961769.48</v>
      </c>
      <c r="Y6792">
        <v>2516495.85</v>
      </c>
      <c r="Z6792">
        <v>2410840.13</v>
      </c>
      <c r="AA6792">
        <v>851590.77390000003</v>
      </c>
      <c r="AB6792">
        <v>19806</v>
      </c>
      <c r="AC6792">
        <v>20093</v>
      </c>
      <c r="AD6792">
        <v>13229</v>
      </c>
      <c r="AE6792">
        <v>18940</v>
      </c>
      <c r="AF6792">
        <v>19806</v>
      </c>
      <c r="AG6792">
        <v>20093</v>
      </c>
      <c r="AH6792">
        <v>13229</v>
      </c>
      <c r="AI6792">
        <v>18940</v>
      </c>
      <c r="AJ6792">
        <v>19806</v>
      </c>
      <c r="AK6792">
        <v>20093</v>
      </c>
      <c r="AL6792">
        <v>13229</v>
      </c>
      <c r="AM6792">
        <v>18940</v>
      </c>
    </row>
    <row r="6793" spans="1:39" x14ac:dyDescent="0.15">
      <c r="A6793" t="s">
        <v>217</v>
      </c>
      <c r="B6793">
        <v>70</v>
      </c>
      <c r="C6793">
        <v>2</v>
      </c>
      <c r="D6793">
        <v>1</v>
      </c>
      <c r="E6793" t="s">
        <v>30</v>
      </c>
      <c r="F6793" t="s">
        <v>206</v>
      </c>
      <c r="G6793">
        <v>2260</v>
      </c>
      <c r="H6793">
        <v>7107</v>
      </c>
      <c r="I6793">
        <v>13991</v>
      </c>
      <c r="J6793">
        <v>683937.46</v>
      </c>
      <c r="K6793">
        <v>562881.07999999996</v>
      </c>
      <c r="L6793">
        <v>471157.2</v>
      </c>
      <c r="M6793">
        <v>217481.5312</v>
      </c>
      <c r="N6793">
        <v>2260</v>
      </c>
      <c r="O6793">
        <v>3400</v>
      </c>
      <c r="P6793">
        <v>7638</v>
      </c>
      <c r="Q6793">
        <v>353584.82</v>
      </c>
      <c r="R6793">
        <v>280845.53999999998</v>
      </c>
      <c r="S6793">
        <v>205514.75</v>
      </c>
      <c r="T6793">
        <v>124198.607</v>
      </c>
      <c r="U6793">
        <v>2260</v>
      </c>
      <c r="V6793">
        <v>3707</v>
      </c>
      <c r="W6793">
        <v>6353</v>
      </c>
      <c r="X6793">
        <v>330352.64000000001</v>
      </c>
      <c r="Y6793">
        <v>282035.53999999998</v>
      </c>
      <c r="Z6793">
        <v>265642.45</v>
      </c>
      <c r="AA6793">
        <v>93282.924199999994</v>
      </c>
      <c r="AB6793">
        <v>2157</v>
      </c>
      <c r="AC6793">
        <v>2230</v>
      </c>
      <c r="AD6793">
        <v>1327</v>
      </c>
      <c r="AE6793">
        <v>2201</v>
      </c>
      <c r="AF6793">
        <v>2157</v>
      </c>
      <c r="AG6793">
        <v>2230</v>
      </c>
      <c r="AH6793">
        <v>1327</v>
      </c>
      <c r="AI6793">
        <v>2201</v>
      </c>
      <c r="AJ6793">
        <v>2157</v>
      </c>
      <c r="AK6793">
        <v>2230</v>
      </c>
      <c r="AL6793">
        <v>1327</v>
      </c>
      <c r="AM6793">
        <v>2201</v>
      </c>
    </row>
    <row r="6794" spans="1:39" x14ac:dyDescent="0.15">
      <c r="A6794" t="s">
        <v>217</v>
      </c>
      <c r="B6794">
        <v>70</v>
      </c>
      <c r="C6794">
        <v>2</v>
      </c>
      <c r="D6794">
        <v>1</v>
      </c>
      <c r="E6794" t="s">
        <v>29</v>
      </c>
      <c r="F6794" t="s">
        <v>206</v>
      </c>
      <c r="G6794">
        <v>19308</v>
      </c>
      <c r="H6794">
        <v>64262</v>
      </c>
      <c r="I6794">
        <v>133229</v>
      </c>
      <c r="J6794">
        <v>6324650.3700000001</v>
      </c>
      <c r="K6794">
        <v>4923937.51</v>
      </c>
      <c r="L6794">
        <v>4234337.09</v>
      </c>
      <c r="M6794">
        <v>2059365.2098999999</v>
      </c>
      <c r="N6794">
        <v>19308</v>
      </c>
      <c r="O6794">
        <v>29325</v>
      </c>
      <c r="P6794">
        <v>69286</v>
      </c>
      <c r="Q6794">
        <v>3084045.87</v>
      </c>
      <c r="R6794">
        <v>2332373.9300000002</v>
      </c>
      <c r="S6794">
        <v>1753201.62</v>
      </c>
      <c r="T6794">
        <v>1121817.6732999999</v>
      </c>
      <c r="U6794">
        <v>19308</v>
      </c>
      <c r="V6794">
        <v>34937</v>
      </c>
      <c r="W6794">
        <v>63943</v>
      </c>
      <c r="X6794">
        <v>3240604.5</v>
      </c>
      <c r="Y6794">
        <v>2591563.58</v>
      </c>
      <c r="Z6794">
        <v>2481135.4700000002</v>
      </c>
      <c r="AA6794">
        <v>937547.53659999999</v>
      </c>
      <c r="AB6794">
        <v>18615</v>
      </c>
      <c r="AC6794">
        <v>19042</v>
      </c>
      <c r="AD6794">
        <v>12869</v>
      </c>
      <c r="AE6794">
        <v>18808</v>
      </c>
      <c r="AF6794">
        <v>18615</v>
      </c>
      <c r="AG6794">
        <v>19042</v>
      </c>
      <c r="AH6794">
        <v>12869</v>
      </c>
      <c r="AI6794">
        <v>18808</v>
      </c>
      <c r="AJ6794">
        <v>18615</v>
      </c>
      <c r="AK6794">
        <v>19042</v>
      </c>
      <c r="AL6794">
        <v>12869</v>
      </c>
      <c r="AM6794">
        <v>18808</v>
      </c>
    </row>
    <row r="6795" spans="1:39" x14ac:dyDescent="0.15">
      <c r="A6795" t="s">
        <v>217</v>
      </c>
      <c r="B6795">
        <v>70</v>
      </c>
      <c r="C6795">
        <v>2</v>
      </c>
      <c r="D6795">
        <v>1</v>
      </c>
      <c r="E6795" t="s">
        <v>31</v>
      </c>
      <c r="F6795" t="s">
        <v>206</v>
      </c>
      <c r="G6795">
        <v>91</v>
      </c>
      <c r="H6795">
        <v>325</v>
      </c>
      <c r="I6795">
        <v>633</v>
      </c>
      <c r="J6795">
        <v>29657.27</v>
      </c>
      <c r="K6795">
        <v>23346.01</v>
      </c>
      <c r="L6795">
        <v>19530.21</v>
      </c>
      <c r="M6795">
        <v>9769.2716999999993</v>
      </c>
      <c r="N6795">
        <v>91</v>
      </c>
      <c r="O6795">
        <v>151</v>
      </c>
      <c r="P6795">
        <v>345</v>
      </c>
      <c r="Q6795">
        <v>15312.68</v>
      </c>
      <c r="R6795">
        <v>11781.9</v>
      </c>
      <c r="S6795">
        <v>8983.7000000000007</v>
      </c>
      <c r="T6795">
        <v>5652.1850999999997</v>
      </c>
      <c r="U6795">
        <v>91</v>
      </c>
      <c r="V6795">
        <v>174</v>
      </c>
      <c r="W6795">
        <v>288</v>
      </c>
      <c r="X6795">
        <v>14344.59</v>
      </c>
      <c r="Y6795">
        <v>11564.11</v>
      </c>
      <c r="Z6795">
        <v>10546.51</v>
      </c>
      <c r="AA6795">
        <v>4117.0865999999996</v>
      </c>
      <c r="AB6795">
        <v>86</v>
      </c>
      <c r="AC6795">
        <v>90</v>
      </c>
      <c r="AD6795">
        <v>59</v>
      </c>
      <c r="AE6795">
        <v>88</v>
      </c>
      <c r="AF6795">
        <v>86</v>
      </c>
      <c r="AG6795">
        <v>90</v>
      </c>
      <c r="AH6795">
        <v>59</v>
      </c>
      <c r="AI6795">
        <v>88</v>
      </c>
      <c r="AJ6795">
        <v>86</v>
      </c>
      <c r="AK6795">
        <v>90</v>
      </c>
      <c r="AL6795">
        <v>59</v>
      </c>
      <c r="AM6795">
        <v>88</v>
      </c>
    </row>
    <row r="6796" spans="1:39" x14ac:dyDescent="0.15">
      <c r="A6796" t="s">
        <v>217</v>
      </c>
      <c r="B6796">
        <v>70</v>
      </c>
      <c r="C6796">
        <v>2</v>
      </c>
      <c r="D6796">
        <v>1</v>
      </c>
      <c r="E6796" t="s">
        <v>32</v>
      </c>
      <c r="F6796" t="s">
        <v>206</v>
      </c>
      <c r="G6796">
        <v>1605</v>
      </c>
      <c r="H6796">
        <v>5476</v>
      </c>
      <c r="I6796">
        <v>11353</v>
      </c>
      <c r="J6796">
        <v>561619.15</v>
      </c>
      <c r="K6796">
        <v>429813.31</v>
      </c>
      <c r="L6796">
        <v>377427.42</v>
      </c>
      <c r="M6796">
        <v>178297.9596</v>
      </c>
      <c r="N6796">
        <v>1605</v>
      </c>
      <c r="O6796">
        <v>2471</v>
      </c>
      <c r="P6796">
        <v>5355</v>
      </c>
      <c r="Q6796">
        <v>244543.13</v>
      </c>
      <c r="R6796">
        <v>183894.78</v>
      </c>
      <c r="S6796">
        <v>140725.94</v>
      </c>
      <c r="T6796">
        <v>87759.025399999999</v>
      </c>
      <c r="U6796">
        <v>1605</v>
      </c>
      <c r="V6796">
        <v>3005</v>
      </c>
      <c r="W6796">
        <v>5998</v>
      </c>
      <c r="X6796">
        <v>317076.02</v>
      </c>
      <c r="Y6796">
        <v>245918.53</v>
      </c>
      <c r="Z6796">
        <v>236701.48</v>
      </c>
      <c r="AA6796">
        <v>90538.934200000003</v>
      </c>
      <c r="AB6796">
        <v>1576</v>
      </c>
      <c r="AC6796">
        <v>1561</v>
      </c>
      <c r="AD6796">
        <v>1089</v>
      </c>
      <c r="AE6796">
        <v>1505</v>
      </c>
      <c r="AF6796">
        <v>1576</v>
      </c>
      <c r="AG6796">
        <v>1561</v>
      </c>
      <c r="AH6796">
        <v>1089</v>
      </c>
      <c r="AI6796">
        <v>1505</v>
      </c>
      <c r="AJ6796">
        <v>1576</v>
      </c>
      <c r="AK6796">
        <v>1561</v>
      </c>
      <c r="AL6796">
        <v>1089</v>
      </c>
      <c r="AM6796">
        <v>1505</v>
      </c>
    </row>
    <row r="6797" spans="1:39" x14ac:dyDescent="0.15">
      <c r="A6797" t="s">
        <v>217</v>
      </c>
      <c r="B6797">
        <v>70</v>
      </c>
      <c r="C6797">
        <v>2</v>
      </c>
      <c r="D6797">
        <v>2</v>
      </c>
      <c r="E6797" t="s">
        <v>28</v>
      </c>
      <c r="F6797" t="s">
        <v>206</v>
      </c>
      <c r="G6797">
        <v>14223</v>
      </c>
      <c r="H6797">
        <v>38212</v>
      </c>
      <c r="I6797">
        <v>78589</v>
      </c>
      <c r="J6797">
        <v>4123363.13</v>
      </c>
      <c r="K6797">
        <v>3318948.8</v>
      </c>
      <c r="L6797">
        <v>2749808.32</v>
      </c>
      <c r="M6797">
        <v>1267575.8839</v>
      </c>
      <c r="N6797">
        <v>14223</v>
      </c>
      <c r="O6797">
        <v>18153</v>
      </c>
      <c r="P6797">
        <v>41967</v>
      </c>
      <c r="Q6797">
        <v>2134667.5299999998</v>
      </c>
      <c r="R6797">
        <v>1657937.18</v>
      </c>
      <c r="S6797">
        <v>1165445.45</v>
      </c>
      <c r="T6797">
        <v>709431.75529999996</v>
      </c>
      <c r="U6797">
        <v>14223</v>
      </c>
      <c r="V6797">
        <v>20059</v>
      </c>
      <c r="W6797">
        <v>36622</v>
      </c>
      <c r="X6797">
        <v>1988695.6</v>
      </c>
      <c r="Y6797">
        <v>1661011.62</v>
      </c>
      <c r="Z6797">
        <v>1584362.87</v>
      </c>
      <c r="AA6797">
        <v>558144.12860000005</v>
      </c>
      <c r="AB6797">
        <v>13710</v>
      </c>
      <c r="AC6797">
        <v>13908</v>
      </c>
      <c r="AD6797">
        <v>8219</v>
      </c>
      <c r="AE6797">
        <v>13026</v>
      </c>
      <c r="AF6797">
        <v>13710</v>
      </c>
      <c r="AG6797">
        <v>13908</v>
      </c>
      <c r="AH6797">
        <v>8219</v>
      </c>
      <c r="AI6797">
        <v>13026</v>
      </c>
      <c r="AJ6797">
        <v>13710</v>
      </c>
      <c r="AK6797">
        <v>13908</v>
      </c>
      <c r="AL6797">
        <v>8219</v>
      </c>
      <c r="AM6797">
        <v>13026</v>
      </c>
    </row>
    <row r="6798" spans="1:39" x14ac:dyDescent="0.15">
      <c r="A6798" t="s">
        <v>217</v>
      </c>
      <c r="B6798">
        <v>70</v>
      </c>
      <c r="C6798">
        <v>2</v>
      </c>
      <c r="D6798">
        <v>2</v>
      </c>
      <c r="E6798" t="s">
        <v>30</v>
      </c>
      <c r="F6798" t="s">
        <v>206</v>
      </c>
      <c r="G6798">
        <v>1760</v>
      </c>
      <c r="H6798">
        <v>4804</v>
      </c>
      <c r="I6798">
        <v>9828</v>
      </c>
      <c r="J6798">
        <v>507269.64</v>
      </c>
      <c r="K6798">
        <v>409918.07</v>
      </c>
      <c r="L6798">
        <v>335886.18</v>
      </c>
      <c r="M6798">
        <v>155800.79209999999</v>
      </c>
      <c r="N6798">
        <v>1760</v>
      </c>
      <c r="O6798">
        <v>2258</v>
      </c>
      <c r="P6798">
        <v>5187</v>
      </c>
      <c r="Q6798">
        <v>258804.08</v>
      </c>
      <c r="R6798">
        <v>202995.54</v>
      </c>
      <c r="S6798">
        <v>139699.68</v>
      </c>
      <c r="T6798">
        <v>85201.8802</v>
      </c>
      <c r="U6798">
        <v>1760</v>
      </c>
      <c r="V6798">
        <v>2546</v>
      </c>
      <c r="W6798">
        <v>4641</v>
      </c>
      <c r="X6798">
        <v>248465.56</v>
      </c>
      <c r="Y6798">
        <v>206922.53</v>
      </c>
      <c r="Z6798">
        <v>196186.5</v>
      </c>
      <c r="AA6798">
        <v>70598.911900000006</v>
      </c>
      <c r="AB6798">
        <v>1646</v>
      </c>
      <c r="AC6798">
        <v>1716</v>
      </c>
      <c r="AD6798">
        <v>974</v>
      </c>
      <c r="AE6798">
        <v>1713</v>
      </c>
      <c r="AF6798">
        <v>1646</v>
      </c>
      <c r="AG6798">
        <v>1716</v>
      </c>
      <c r="AH6798">
        <v>974</v>
      </c>
      <c r="AI6798">
        <v>1713</v>
      </c>
      <c r="AJ6798">
        <v>1646</v>
      </c>
      <c r="AK6798">
        <v>1716</v>
      </c>
      <c r="AL6798">
        <v>974</v>
      </c>
      <c r="AM6798">
        <v>1713</v>
      </c>
    </row>
    <row r="6799" spans="1:39" x14ac:dyDescent="0.15">
      <c r="A6799" t="s">
        <v>217</v>
      </c>
      <c r="B6799">
        <v>70</v>
      </c>
      <c r="C6799">
        <v>2</v>
      </c>
      <c r="D6799">
        <v>2</v>
      </c>
      <c r="E6799" t="s">
        <v>29</v>
      </c>
      <c r="F6799" t="s">
        <v>206</v>
      </c>
      <c r="G6799">
        <v>7353</v>
      </c>
      <c r="H6799">
        <v>20372</v>
      </c>
      <c r="I6799">
        <v>44144</v>
      </c>
      <c r="J6799">
        <v>2302126.63</v>
      </c>
      <c r="K6799">
        <v>1764490.82</v>
      </c>
      <c r="L6799">
        <v>1467008.55</v>
      </c>
      <c r="M6799">
        <v>712390.29070000001</v>
      </c>
      <c r="N6799">
        <v>7353</v>
      </c>
      <c r="O6799">
        <v>9414</v>
      </c>
      <c r="P6799">
        <v>22539</v>
      </c>
      <c r="Q6799">
        <v>1142122.3799999999</v>
      </c>
      <c r="R6799">
        <v>850440.17</v>
      </c>
      <c r="S6799">
        <v>593471.76</v>
      </c>
      <c r="T6799">
        <v>383143.42</v>
      </c>
      <c r="U6799">
        <v>7353</v>
      </c>
      <c r="V6799">
        <v>10958</v>
      </c>
      <c r="W6799">
        <v>21605</v>
      </c>
      <c r="X6799">
        <v>1160004.25</v>
      </c>
      <c r="Y6799">
        <v>914050.65</v>
      </c>
      <c r="Z6799">
        <v>873536.79</v>
      </c>
      <c r="AA6799">
        <v>329246.87070000003</v>
      </c>
      <c r="AB6799">
        <v>7061</v>
      </c>
      <c r="AC6799">
        <v>7189</v>
      </c>
      <c r="AD6799">
        <v>4227</v>
      </c>
      <c r="AE6799">
        <v>7180</v>
      </c>
      <c r="AF6799">
        <v>7061</v>
      </c>
      <c r="AG6799">
        <v>7189</v>
      </c>
      <c r="AH6799">
        <v>4227</v>
      </c>
      <c r="AI6799">
        <v>7180</v>
      </c>
      <c r="AJ6799">
        <v>7061</v>
      </c>
      <c r="AK6799">
        <v>7189</v>
      </c>
      <c r="AL6799">
        <v>4227</v>
      </c>
      <c r="AM6799">
        <v>7180</v>
      </c>
    </row>
    <row r="6800" spans="1:39" x14ac:dyDescent="0.15">
      <c r="A6800" t="s">
        <v>217</v>
      </c>
      <c r="B6800">
        <v>70</v>
      </c>
      <c r="C6800">
        <v>2</v>
      </c>
      <c r="D6800">
        <v>2</v>
      </c>
      <c r="E6800" t="s">
        <v>31</v>
      </c>
      <c r="F6800" t="s">
        <v>206</v>
      </c>
      <c r="G6800">
        <v>16</v>
      </c>
      <c r="H6800">
        <v>51</v>
      </c>
      <c r="I6800">
        <v>86</v>
      </c>
      <c r="J6800">
        <v>4843.66</v>
      </c>
      <c r="K6800">
        <v>3958.54</v>
      </c>
      <c r="L6800">
        <v>2758.69</v>
      </c>
      <c r="M6800">
        <v>1575.2559000000001</v>
      </c>
      <c r="N6800">
        <v>16</v>
      </c>
      <c r="O6800">
        <v>20</v>
      </c>
      <c r="P6800">
        <v>45</v>
      </c>
      <c r="Q6800">
        <v>2397.7399999999998</v>
      </c>
      <c r="R6800">
        <v>2016.25</v>
      </c>
      <c r="S6800">
        <v>926.07</v>
      </c>
      <c r="T6800">
        <v>894.88919999999996</v>
      </c>
      <c r="U6800">
        <v>16</v>
      </c>
      <c r="V6800">
        <v>31</v>
      </c>
      <c r="W6800">
        <v>41</v>
      </c>
      <c r="X6800">
        <v>2445.92</v>
      </c>
      <c r="Y6800">
        <v>1942.29</v>
      </c>
      <c r="Z6800">
        <v>1832.62</v>
      </c>
      <c r="AA6800">
        <v>680.36670000000004</v>
      </c>
      <c r="AB6800">
        <v>15</v>
      </c>
      <c r="AC6800">
        <v>16</v>
      </c>
      <c r="AD6800">
        <v>7</v>
      </c>
      <c r="AE6800">
        <v>16</v>
      </c>
      <c r="AF6800">
        <v>15</v>
      </c>
      <c r="AG6800">
        <v>16</v>
      </c>
      <c r="AH6800">
        <v>7</v>
      </c>
      <c r="AI6800">
        <v>16</v>
      </c>
      <c r="AJ6800">
        <v>15</v>
      </c>
      <c r="AK6800">
        <v>16</v>
      </c>
      <c r="AL6800">
        <v>7</v>
      </c>
      <c r="AM6800">
        <v>16</v>
      </c>
    </row>
    <row r="6801" spans="1:39" x14ac:dyDescent="0.15">
      <c r="A6801" t="s">
        <v>217</v>
      </c>
      <c r="B6801">
        <v>70</v>
      </c>
      <c r="C6801">
        <v>2</v>
      </c>
      <c r="D6801">
        <v>2</v>
      </c>
      <c r="E6801" t="s">
        <v>32</v>
      </c>
      <c r="F6801" t="s">
        <v>206</v>
      </c>
      <c r="G6801">
        <v>1487</v>
      </c>
      <c r="H6801">
        <v>4442</v>
      </c>
      <c r="I6801">
        <v>9667</v>
      </c>
      <c r="J6801">
        <v>511708.98</v>
      </c>
      <c r="K6801">
        <v>384744.64</v>
      </c>
      <c r="L6801">
        <v>330842.96999999997</v>
      </c>
      <c r="M6801">
        <v>155799.60380000001</v>
      </c>
      <c r="N6801">
        <v>1487</v>
      </c>
      <c r="O6801">
        <v>1969</v>
      </c>
      <c r="P6801">
        <v>4456</v>
      </c>
      <c r="Q6801">
        <v>225056.93</v>
      </c>
      <c r="R6801">
        <v>165733.97</v>
      </c>
      <c r="S6801">
        <v>121012.36</v>
      </c>
      <c r="T6801">
        <v>75586.934099999999</v>
      </c>
      <c r="U6801">
        <v>1487</v>
      </c>
      <c r="V6801">
        <v>2473</v>
      </c>
      <c r="W6801">
        <v>5211</v>
      </c>
      <c r="X6801">
        <v>286652.05</v>
      </c>
      <c r="Y6801">
        <v>219010.67</v>
      </c>
      <c r="Z6801">
        <v>209830.61</v>
      </c>
      <c r="AA6801">
        <v>80212.669699999999</v>
      </c>
      <c r="AB6801">
        <v>1443</v>
      </c>
      <c r="AC6801">
        <v>1425</v>
      </c>
      <c r="AD6801">
        <v>943</v>
      </c>
      <c r="AE6801">
        <v>1392</v>
      </c>
      <c r="AF6801">
        <v>1443</v>
      </c>
      <c r="AG6801">
        <v>1425</v>
      </c>
      <c r="AH6801">
        <v>943</v>
      </c>
      <c r="AI6801">
        <v>1392</v>
      </c>
      <c r="AJ6801">
        <v>1443</v>
      </c>
      <c r="AK6801">
        <v>1425</v>
      </c>
      <c r="AL6801">
        <v>943</v>
      </c>
      <c r="AM6801">
        <v>1392</v>
      </c>
    </row>
    <row r="6802" spans="1:39" x14ac:dyDescent="0.15">
      <c r="A6802" t="s">
        <v>217</v>
      </c>
      <c r="B6802">
        <v>100</v>
      </c>
      <c r="C6802">
        <v>1</v>
      </c>
      <c r="D6802">
        <v>0</v>
      </c>
      <c r="E6802" t="s">
        <v>28</v>
      </c>
      <c r="F6802" t="s">
        <v>206</v>
      </c>
      <c r="G6802">
        <v>124942</v>
      </c>
      <c r="H6802">
        <v>131625</v>
      </c>
      <c r="I6802">
        <v>188461</v>
      </c>
      <c r="J6802">
        <v>8865351.5800000001</v>
      </c>
      <c r="K6802">
        <v>7094084.1900000004</v>
      </c>
      <c r="L6802">
        <v>6452870.2800000003</v>
      </c>
      <c r="M6802">
        <v>2834215.7689999999</v>
      </c>
      <c r="N6802">
        <v>35101</v>
      </c>
      <c r="O6802">
        <v>36895</v>
      </c>
      <c r="P6802">
        <v>57041</v>
      </c>
      <c r="Q6802">
        <v>2740853.1</v>
      </c>
      <c r="R6802">
        <v>2121356.2400000002</v>
      </c>
      <c r="S6802">
        <v>1736913.71</v>
      </c>
      <c r="T6802">
        <v>929327.00520000001</v>
      </c>
      <c r="U6802">
        <v>89841</v>
      </c>
      <c r="V6802">
        <v>94730</v>
      </c>
      <c r="W6802">
        <v>131420</v>
      </c>
      <c r="X6802">
        <v>6124498.4800000004</v>
      </c>
      <c r="Y6802">
        <v>4972727.95</v>
      </c>
      <c r="Z6802">
        <v>4715956.57</v>
      </c>
      <c r="AA6802">
        <v>1904888.7638000001</v>
      </c>
      <c r="AB6802">
        <v>123146</v>
      </c>
      <c r="AC6802">
        <v>73235</v>
      </c>
      <c r="AD6802">
        <v>45648</v>
      </c>
      <c r="AE6802">
        <v>48902</v>
      </c>
      <c r="AF6802">
        <v>34567</v>
      </c>
      <c r="AG6802">
        <v>32502</v>
      </c>
      <c r="AH6802">
        <v>20122</v>
      </c>
      <c r="AI6802">
        <v>17670</v>
      </c>
      <c r="AJ6802">
        <v>88579</v>
      </c>
      <c r="AK6802">
        <v>40733</v>
      </c>
      <c r="AL6802">
        <v>25526</v>
      </c>
      <c r="AM6802">
        <v>31232</v>
      </c>
    </row>
    <row r="6803" spans="1:39" x14ac:dyDescent="0.15">
      <c r="A6803" t="s">
        <v>217</v>
      </c>
      <c r="B6803">
        <v>100</v>
      </c>
      <c r="C6803">
        <v>1</v>
      </c>
      <c r="D6803">
        <v>0</v>
      </c>
      <c r="E6803" t="s">
        <v>30</v>
      </c>
      <c r="F6803" t="s">
        <v>206</v>
      </c>
      <c r="G6803">
        <v>152</v>
      </c>
      <c r="H6803">
        <v>158</v>
      </c>
      <c r="I6803">
        <v>217</v>
      </c>
      <c r="J6803">
        <v>11164.92</v>
      </c>
      <c r="K6803">
        <v>8953.5300000000007</v>
      </c>
      <c r="L6803">
        <v>8037.64</v>
      </c>
      <c r="M6803">
        <v>3313.1475</v>
      </c>
      <c r="N6803">
        <v>40</v>
      </c>
      <c r="O6803">
        <v>42</v>
      </c>
      <c r="P6803">
        <v>64</v>
      </c>
      <c r="Q6803">
        <v>3225.67</v>
      </c>
      <c r="R6803">
        <v>2426.8000000000002</v>
      </c>
      <c r="S6803">
        <v>1783.31</v>
      </c>
      <c r="T6803">
        <v>1044.8167000000001</v>
      </c>
      <c r="U6803">
        <v>112</v>
      </c>
      <c r="V6803">
        <v>116</v>
      </c>
      <c r="W6803">
        <v>153</v>
      </c>
      <c r="X6803">
        <v>7939.25</v>
      </c>
      <c r="Y6803">
        <v>6526.73</v>
      </c>
      <c r="Z6803">
        <v>6254.33</v>
      </c>
      <c r="AA6803">
        <v>2268.3308000000002</v>
      </c>
      <c r="AB6803">
        <v>148</v>
      </c>
      <c r="AC6803">
        <v>95</v>
      </c>
      <c r="AD6803">
        <v>37</v>
      </c>
      <c r="AE6803">
        <v>92</v>
      </c>
      <c r="AF6803">
        <v>38</v>
      </c>
      <c r="AG6803">
        <v>39</v>
      </c>
      <c r="AH6803">
        <v>21</v>
      </c>
      <c r="AI6803">
        <v>32</v>
      </c>
      <c r="AJ6803">
        <v>110</v>
      </c>
      <c r="AK6803">
        <v>56</v>
      </c>
      <c r="AL6803">
        <v>16</v>
      </c>
      <c r="AM6803">
        <v>60</v>
      </c>
    </row>
    <row r="6804" spans="1:39" x14ac:dyDescent="0.15">
      <c r="A6804" t="s">
        <v>217</v>
      </c>
      <c r="B6804">
        <v>100</v>
      </c>
      <c r="C6804">
        <v>1</v>
      </c>
      <c r="D6804">
        <v>0</v>
      </c>
      <c r="E6804" t="s">
        <v>29</v>
      </c>
      <c r="F6804" t="s">
        <v>206</v>
      </c>
      <c r="G6804">
        <v>716</v>
      </c>
      <c r="H6804">
        <v>805</v>
      </c>
      <c r="I6804">
        <v>1266</v>
      </c>
      <c r="J6804">
        <v>57253.33</v>
      </c>
      <c r="K6804">
        <v>42682.14</v>
      </c>
      <c r="L6804">
        <v>39216.910000000003</v>
      </c>
      <c r="M6804">
        <v>19374.346000000001</v>
      </c>
      <c r="N6804">
        <v>217</v>
      </c>
      <c r="O6804">
        <v>244</v>
      </c>
      <c r="P6804">
        <v>447</v>
      </c>
      <c r="Q6804">
        <v>19064.46</v>
      </c>
      <c r="R6804">
        <v>13415.87</v>
      </c>
      <c r="S6804">
        <v>11504.23</v>
      </c>
      <c r="T6804">
        <v>7817.7148999999999</v>
      </c>
      <c r="U6804">
        <v>499</v>
      </c>
      <c r="V6804">
        <v>561</v>
      </c>
      <c r="W6804">
        <v>819</v>
      </c>
      <c r="X6804">
        <v>38188.870000000003</v>
      </c>
      <c r="Y6804">
        <v>29266.27</v>
      </c>
      <c r="Z6804">
        <v>27712.68</v>
      </c>
      <c r="AA6804">
        <v>11556.631100000001</v>
      </c>
      <c r="AB6804">
        <v>712</v>
      </c>
      <c r="AC6804">
        <v>354</v>
      </c>
      <c r="AD6804">
        <v>242</v>
      </c>
      <c r="AE6804">
        <v>296</v>
      </c>
      <c r="AF6804">
        <v>214</v>
      </c>
      <c r="AG6804">
        <v>212</v>
      </c>
      <c r="AH6804">
        <v>158</v>
      </c>
      <c r="AI6804">
        <v>152</v>
      </c>
      <c r="AJ6804">
        <v>498</v>
      </c>
      <c r="AK6804">
        <v>142</v>
      </c>
      <c r="AL6804">
        <v>84</v>
      </c>
      <c r="AM6804">
        <v>144</v>
      </c>
    </row>
    <row r="6805" spans="1:39" x14ac:dyDescent="0.15">
      <c r="A6805" t="s">
        <v>217</v>
      </c>
      <c r="B6805">
        <v>100</v>
      </c>
      <c r="C6805">
        <v>1</v>
      </c>
      <c r="D6805">
        <v>0</v>
      </c>
      <c r="E6805" t="s">
        <v>32</v>
      </c>
      <c r="F6805" t="s">
        <v>206</v>
      </c>
      <c r="G6805">
        <v>6334</v>
      </c>
      <c r="H6805">
        <v>6910</v>
      </c>
      <c r="I6805">
        <v>11676</v>
      </c>
      <c r="J6805">
        <v>587024.32999999996</v>
      </c>
      <c r="K6805">
        <v>415059.31</v>
      </c>
      <c r="L6805">
        <v>393030.32</v>
      </c>
      <c r="M6805">
        <v>181176.33549999999</v>
      </c>
      <c r="N6805">
        <v>1220</v>
      </c>
      <c r="O6805">
        <v>1313</v>
      </c>
      <c r="P6805">
        <v>2236</v>
      </c>
      <c r="Q6805">
        <v>114259.89</v>
      </c>
      <c r="R6805">
        <v>80657.78</v>
      </c>
      <c r="S6805">
        <v>63390.99</v>
      </c>
      <c r="T6805">
        <v>36897.961000000003</v>
      </c>
      <c r="U6805">
        <v>5114</v>
      </c>
      <c r="V6805">
        <v>5597</v>
      </c>
      <c r="W6805">
        <v>9440</v>
      </c>
      <c r="X6805">
        <v>472764.44</v>
      </c>
      <c r="Y6805">
        <v>334401.53000000003</v>
      </c>
      <c r="Z6805">
        <v>329639.33</v>
      </c>
      <c r="AA6805">
        <v>144278.37450000001</v>
      </c>
      <c r="AB6805">
        <v>6266</v>
      </c>
      <c r="AC6805">
        <v>3265</v>
      </c>
      <c r="AD6805">
        <v>2271</v>
      </c>
      <c r="AE6805">
        <v>3380</v>
      </c>
      <c r="AF6805">
        <v>1199</v>
      </c>
      <c r="AG6805">
        <v>892</v>
      </c>
      <c r="AH6805">
        <v>653</v>
      </c>
      <c r="AI6805">
        <v>926</v>
      </c>
      <c r="AJ6805">
        <v>5067</v>
      </c>
      <c r="AK6805">
        <v>2373</v>
      </c>
      <c r="AL6805">
        <v>1618</v>
      </c>
      <c r="AM6805">
        <v>2454</v>
      </c>
    </row>
    <row r="6806" spans="1:39" x14ac:dyDescent="0.15">
      <c r="A6806" t="s">
        <v>217</v>
      </c>
      <c r="B6806">
        <v>100</v>
      </c>
      <c r="C6806">
        <v>1</v>
      </c>
      <c r="D6806">
        <v>1</v>
      </c>
      <c r="E6806" t="s">
        <v>28</v>
      </c>
      <c r="F6806" t="s">
        <v>206</v>
      </c>
      <c r="G6806">
        <v>56627</v>
      </c>
      <c r="H6806">
        <v>65188</v>
      </c>
      <c r="I6806">
        <v>98099</v>
      </c>
      <c r="J6806">
        <v>4105801.38</v>
      </c>
      <c r="K6806">
        <v>3447291.56</v>
      </c>
      <c r="L6806">
        <v>3145612.17</v>
      </c>
      <c r="M6806">
        <v>1382670.6291</v>
      </c>
      <c r="N6806">
        <v>21683</v>
      </c>
      <c r="O6806">
        <v>24885</v>
      </c>
      <c r="P6806">
        <v>42956</v>
      </c>
      <c r="Q6806">
        <v>1667051.07</v>
      </c>
      <c r="R6806">
        <v>1359439.21</v>
      </c>
      <c r="S6806">
        <v>1129468.25</v>
      </c>
      <c r="T6806">
        <v>637675.39930000005</v>
      </c>
      <c r="U6806">
        <v>34944</v>
      </c>
      <c r="V6806">
        <v>40303</v>
      </c>
      <c r="W6806">
        <v>55143</v>
      </c>
      <c r="X6806">
        <v>2438750.31</v>
      </c>
      <c r="Y6806">
        <v>2087852.35</v>
      </c>
      <c r="Z6806">
        <v>2016143.92</v>
      </c>
      <c r="AA6806">
        <v>744995.22979999997</v>
      </c>
      <c r="AB6806">
        <v>54660</v>
      </c>
      <c r="AC6806">
        <v>48728</v>
      </c>
      <c r="AD6806">
        <v>23916</v>
      </c>
      <c r="AE6806">
        <v>45612</v>
      </c>
      <c r="AF6806">
        <v>20886</v>
      </c>
      <c r="AG6806">
        <v>20644</v>
      </c>
      <c r="AH6806">
        <v>12220</v>
      </c>
      <c r="AI6806">
        <v>18738</v>
      </c>
      <c r="AJ6806">
        <v>33774</v>
      </c>
      <c r="AK6806">
        <v>28084</v>
      </c>
      <c r="AL6806">
        <v>11696</v>
      </c>
      <c r="AM6806">
        <v>26874</v>
      </c>
    </row>
    <row r="6807" spans="1:39" x14ac:dyDescent="0.15">
      <c r="A6807" t="s">
        <v>217</v>
      </c>
      <c r="B6807">
        <v>100</v>
      </c>
      <c r="C6807">
        <v>1</v>
      </c>
      <c r="D6807">
        <v>1</v>
      </c>
      <c r="E6807" t="s">
        <v>30</v>
      </c>
      <c r="F6807" t="s">
        <v>206</v>
      </c>
      <c r="G6807">
        <v>5374</v>
      </c>
      <c r="H6807">
        <v>6206</v>
      </c>
      <c r="I6807">
        <v>9234</v>
      </c>
      <c r="J6807">
        <v>391568.09</v>
      </c>
      <c r="K6807">
        <v>332694.86</v>
      </c>
      <c r="L6807">
        <v>300307.38</v>
      </c>
      <c r="M6807">
        <v>128816.6784</v>
      </c>
      <c r="N6807">
        <v>1961</v>
      </c>
      <c r="O6807">
        <v>2240</v>
      </c>
      <c r="P6807">
        <v>3801</v>
      </c>
      <c r="Q6807">
        <v>148618.46</v>
      </c>
      <c r="R6807">
        <v>123741.22</v>
      </c>
      <c r="S6807">
        <v>100165.09</v>
      </c>
      <c r="T6807">
        <v>55313.809800000003</v>
      </c>
      <c r="U6807">
        <v>3413</v>
      </c>
      <c r="V6807">
        <v>3966</v>
      </c>
      <c r="W6807">
        <v>5433</v>
      </c>
      <c r="X6807">
        <v>242949.63</v>
      </c>
      <c r="Y6807">
        <v>208953.64</v>
      </c>
      <c r="Z6807">
        <v>200142.29</v>
      </c>
      <c r="AA6807">
        <v>73502.868600000002</v>
      </c>
      <c r="AB6807">
        <v>5027</v>
      </c>
      <c r="AC6807">
        <v>4929</v>
      </c>
      <c r="AD6807">
        <v>2037</v>
      </c>
      <c r="AE6807">
        <v>5210</v>
      </c>
      <c r="AF6807">
        <v>1850</v>
      </c>
      <c r="AG6807">
        <v>1879</v>
      </c>
      <c r="AH6807">
        <v>1013</v>
      </c>
      <c r="AI6807">
        <v>1904</v>
      </c>
      <c r="AJ6807">
        <v>3177</v>
      </c>
      <c r="AK6807">
        <v>3050</v>
      </c>
      <c r="AL6807">
        <v>1024</v>
      </c>
      <c r="AM6807">
        <v>3306</v>
      </c>
    </row>
    <row r="6808" spans="1:39" x14ac:dyDescent="0.15">
      <c r="A6808" t="s">
        <v>217</v>
      </c>
      <c r="B6808">
        <v>100</v>
      </c>
      <c r="C6808">
        <v>1</v>
      </c>
      <c r="D6808">
        <v>1</v>
      </c>
      <c r="E6808" t="s">
        <v>29</v>
      </c>
      <c r="F6808" t="s">
        <v>206</v>
      </c>
      <c r="G6808">
        <v>28572</v>
      </c>
      <c r="H6808">
        <v>33907</v>
      </c>
      <c r="I6808">
        <v>52700</v>
      </c>
      <c r="J6808">
        <v>2222766.77</v>
      </c>
      <c r="K6808">
        <v>1786098.85</v>
      </c>
      <c r="L6808">
        <v>1661013.22</v>
      </c>
      <c r="M6808">
        <v>736812.78119999997</v>
      </c>
      <c r="N6808">
        <v>8772</v>
      </c>
      <c r="O6808">
        <v>10168</v>
      </c>
      <c r="P6808">
        <v>18667</v>
      </c>
      <c r="Q6808">
        <v>719224.03</v>
      </c>
      <c r="R6808">
        <v>564990.57999999996</v>
      </c>
      <c r="S6808">
        <v>472730.36</v>
      </c>
      <c r="T6808">
        <v>275407.24430000002</v>
      </c>
      <c r="U6808">
        <v>19800</v>
      </c>
      <c r="V6808">
        <v>23739</v>
      </c>
      <c r="W6808">
        <v>34033</v>
      </c>
      <c r="X6808">
        <v>1503542.74</v>
      </c>
      <c r="Y6808">
        <v>1221108.27</v>
      </c>
      <c r="Z6808">
        <v>1188282.8600000001</v>
      </c>
      <c r="AA6808">
        <v>461405.53690000001</v>
      </c>
      <c r="AB6808">
        <v>27420</v>
      </c>
      <c r="AC6808">
        <v>26395</v>
      </c>
      <c r="AD6808">
        <v>12554</v>
      </c>
      <c r="AE6808">
        <v>27284</v>
      </c>
      <c r="AF6808">
        <v>8419</v>
      </c>
      <c r="AG6808">
        <v>8360</v>
      </c>
      <c r="AH6808">
        <v>5092</v>
      </c>
      <c r="AI6808">
        <v>8446</v>
      </c>
      <c r="AJ6808">
        <v>19001</v>
      </c>
      <c r="AK6808">
        <v>18035</v>
      </c>
      <c r="AL6808">
        <v>7462</v>
      </c>
      <c r="AM6808">
        <v>18838</v>
      </c>
    </row>
    <row r="6809" spans="1:39" x14ac:dyDescent="0.15">
      <c r="A6809" t="s">
        <v>217</v>
      </c>
      <c r="B6809">
        <v>100</v>
      </c>
      <c r="C6809">
        <v>1</v>
      </c>
      <c r="D6809">
        <v>1</v>
      </c>
      <c r="E6809" t="s">
        <v>31</v>
      </c>
      <c r="F6809" t="s">
        <v>206</v>
      </c>
      <c r="G6809">
        <v>19</v>
      </c>
      <c r="H6809">
        <v>41</v>
      </c>
      <c r="I6809">
        <v>59</v>
      </c>
      <c r="J6809">
        <v>1830.48</v>
      </c>
      <c r="K6809">
        <v>1438.4</v>
      </c>
      <c r="L6809">
        <v>1320.95</v>
      </c>
      <c r="M6809">
        <v>853.37090000000001</v>
      </c>
      <c r="N6809">
        <v>8</v>
      </c>
      <c r="O6809">
        <v>18</v>
      </c>
      <c r="P6809">
        <v>26</v>
      </c>
      <c r="Q6809">
        <v>859.75</v>
      </c>
      <c r="R6809">
        <v>697.78</v>
      </c>
      <c r="S6809">
        <v>580.33000000000004</v>
      </c>
      <c r="T6809">
        <v>463.20440000000002</v>
      </c>
      <c r="U6809">
        <v>11</v>
      </c>
      <c r="V6809">
        <v>23</v>
      </c>
      <c r="W6809">
        <v>33</v>
      </c>
      <c r="X6809">
        <v>970.73</v>
      </c>
      <c r="Y6809">
        <v>740.62</v>
      </c>
      <c r="Z6809">
        <v>740.62</v>
      </c>
      <c r="AA6809">
        <v>390.16649999999998</v>
      </c>
      <c r="AB6809">
        <v>17</v>
      </c>
      <c r="AC6809">
        <v>17</v>
      </c>
      <c r="AD6809">
        <v>8</v>
      </c>
      <c r="AE6809">
        <v>18</v>
      </c>
      <c r="AF6809">
        <v>7</v>
      </c>
      <c r="AG6809">
        <v>8</v>
      </c>
      <c r="AH6809">
        <v>6</v>
      </c>
      <c r="AI6809">
        <v>8</v>
      </c>
      <c r="AJ6809">
        <v>10</v>
      </c>
      <c r="AK6809">
        <v>9</v>
      </c>
      <c r="AL6809">
        <v>2</v>
      </c>
      <c r="AM6809">
        <v>10</v>
      </c>
    </row>
    <row r="6810" spans="1:39" x14ac:dyDescent="0.15">
      <c r="A6810" t="s">
        <v>217</v>
      </c>
      <c r="B6810">
        <v>100</v>
      </c>
      <c r="C6810">
        <v>1</v>
      </c>
      <c r="D6810">
        <v>1</v>
      </c>
      <c r="E6810" t="s">
        <v>32</v>
      </c>
      <c r="F6810" t="s">
        <v>206</v>
      </c>
      <c r="G6810">
        <v>1137</v>
      </c>
      <c r="H6810">
        <v>1378</v>
      </c>
      <c r="I6810">
        <v>2323</v>
      </c>
      <c r="J6810">
        <v>106086.73</v>
      </c>
      <c r="K6810">
        <v>78528.37</v>
      </c>
      <c r="L6810">
        <v>73594.14</v>
      </c>
      <c r="M6810">
        <v>33128.244700000003</v>
      </c>
      <c r="N6810">
        <v>365</v>
      </c>
      <c r="O6810">
        <v>430</v>
      </c>
      <c r="P6810">
        <v>748</v>
      </c>
      <c r="Q6810">
        <v>32747.73</v>
      </c>
      <c r="R6810">
        <v>24642.13</v>
      </c>
      <c r="S6810">
        <v>20503.04</v>
      </c>
      <c r="T6810">
        <v>11258.558300000001</v>
      </c>
      <c r="U6810">
        <v>772</v>
      </c>
      <c r="V6810">
        <v>948</v>
      </c>
      <c r="W6810">
        <v>1575</v>
      </c>
      <c r="X6810">
        <v>73339</v>
      </c>
      <c r="Y6810">
        <v>53886.239999999998</v>
      </c>
      <c r="Z6810">
        <v>53091.1</v>
      </c>
      <c r="AA6810">
        <v>21869.686399999999</v>
      </c>
      <c r="AB6810">
        <v>1115</v>
      </c>
      <c r="AC6810">
        <v>943</v>
      </c>
      <c r="AD6810">
        <v>465</v>
      </c>
      <c r="AE6810">
        <v>957</v>
      </c>
      <c r="AF6810">
        <v>357</v>
      </c>
      <c r="AG6810">
        <v>304</v>
      </c>
      <c r="AH6810">
        <v>181</v>
      </c>
      <c r="AI6810">
        <v>339</v>
      </c>
      <c r="AJ6810">
        <v>758</v>
      </c>
      <c r="AK6810">
        <v>639</v>
      </c>
      <c r="AL6810">
        <v>284</v>
      </c>
      <c r="AM6810">
        <v>618</v>
      </c>
    </row>
    <row r="6811" spans="1:39" x14ac:dyDescent="0.15">
      <c r="A6811" t="s">
        <v>217</v>
      </c>
      <c r="B6811">
        <v>100</v>
      </c>
      <c r="C6811">
        <v>1</v>
      </c>
      <c r="D6811">
        <v>2</v>
      </c>
      <c r="E6811" t="s">
        <v>28</v>
      </c>
      <c r="F6811" t="s">
        <v>206</v>
      </c>
      <c r="G6811">
        <v>129332</v>
      </c>
      <c r="H6811">
        <v>138110</v>
      </c>
      <c r="I6811">
        <v>202909</v>
      </c>
      <c r="J6811">
        <v>9409390.1500000004</v>
      </c>
      <c r="K6811">
        <v>7563689.0300000003</v>
      </c>
      <c r="L6811">
        <v>6968653.3499999996</v>
      </c>
      <c r="M6811">
        <v>2986694.0784</v>
      </c>
      <c r="N6811">
        <v>38994</v>
      </c>
      <c r="O6811">
        <v>41459</v>
      </c>
      <c r="P6811">
        <v>67960</v>
      </c>
      <c r="Q6811">
        <v>3138496.23</v>
      </c>
      <c r="R6811">
        <v>2422564.79</v>
      </c>
      <c r="S6811">
        <v>2003468.62</v>
      </c>
      <c r="T6811">
        <v>1080304.1832999999</v>
      </c>
      <c r="U6811">
        <v>90338</v>
      </c>
      <c r="V6811">
        <v>96651</v>
      </c>
      <c r="W6811">
        <v>134949</v>
      </c>
      <c r="X6811">
        <v>6270893.9199999999</v>
      </c>
      <c r="Y6811">
        <v>5141124.24</v>
      </c>
      <c r="Z6811">
        <v>4965184.7300000004</v>
      </c>
      <c r="AA6811">
        <v>1906389.8951000001</v>
      </c>
      <c r="AB6811">
        <v>123857</v>
      </c>
      <c r="AC6811">
        <v>100726</v>
      </c>
      <c r="AD6811">
        <v>39095</v>
      </c>
      <c r="AE6811">
        <v>99390</v>
      </c>
      <c r="AF6811">
        <v>37211</v>
      </c>
      <c r="AG6811">
        <v>36817</v>
      </c>
      <c r="AH6811">
        <v>18722</v>
      </c>
      <c r="AI6811">
        <v>33806</v>
      </c>
      <c r="AJ6811">
        <v>86646</v>
      </c>
      <c r="AK6811">
        <v>63909</v>
      </c>
      <c r="AL6811">
        <v>20373</v>
      </c>
      <c r="AM6811">
        <v>65584</v>
      </c>
    </row>
    <row r="6812" spans="1:39" x14ac:dyDescent="0.15">
      <c r="A6812" t="s">
        <v>217</v>
      </c>
      <c r="B6812">
        <v>100</v>
      </c>
      <c r="C6812">
        <v>1</v>
      </c>
      <c r="D6812">
        <v>2</v>
      </c>
      <c r="E6812" t="s">
        <v>30</v>
      </c>
      <c r="F6812" t="s">
        <v>206</v>
      </c>
      <c r="G6812">
        <v>15352</v>
      </c>
      <c r="H6812">
        <v>16425</v>
      </c>
      <c r="I6812">
        <v>23885</v>
      </c>
      <c r="J6812">
        <v>1109599.02</v>
      </c>
      <c r="K6812">
        <v>897569.1</v>
      </c>
      <c r="L6812">
        <v>827188.9</v>
      </c>
      <c r="M6812">
        <v>347819.0405</v>
      </c>
      <c r="N6812">
        <v>4057</v>
      </c>
      <c r="O6812">
        <v>4319</v>
      </c>
      <c r="P6812">
        <v>7027</v>
      </c>
      <c r="Q6812">
        <v>323243.36</v>
      </c>
      <c r="R6812">
        <v>252536.01</v>
      </c>
      <c r="S6812">
        <v>205092.45</v>
      </c>
      <c r="T6812">
        <v>110293.1694</v>
      </c>
      <c r="U6812">
        <v>11295</v>
      </c>
      <c r="V6812">
        <v>12106</v>
      </c>
      <c r="W6812">
        <v>16858</v>
      </c>
      <c r="X6812">
        <v>786355.66</v>
      </c>
      <c r="Y6812">
        <v>645033.09</v>
      </c>
      <c r="Z6812">
        <v>622096.44999999995</v>
      </c>
      <c r="AA6812">
        <v>237525.87109999999</v>
      </c>
      <c r="AB6812">
        <v>14389</v>
      </c>
      <c r="AC6812">
        <v>12626</v>
      </c>
      <c r="AD6812">
        <v>4169</v>
      </c>
      <c r="AE6812">
        <v>14924</v>
      </c>
      <c r="AF6812">
        <v>3790</v>
      </c>
      <c r="AG6812">
        <v>3872</v>
      </c>
      <c r="AH6812">
        <v>1841</v>
      </c>
      <c r="AI6812">
        <v>3964</v>
      </c>
      <c r="AJ6812">
        <v>10599</v>
      </c>
      <c r="AK6812">
        <v>8754</v>
      </c>
      <c r="AL6812">
        <v>2328</v>
      </c>
      <c r="AM6812">
        <v>10960</v>
      </c>
    </row>
    <row r="6813" spans="1:39" x14ac:dyDescent="0.15">
      <c r="A6813" t="s">
        <v>217</v>
      </c>
      <c r="B6813">
        <v>100</v>
      </c>
      <c r="C6813">
        <v>1</v>
      </c>
      <c r="D6813">
        <v>2</v>
      </c>
      <c r="E6813" t="s">
        <v>29</v>
      </c>
      <c r="F6813" t="s">
        <v>206</v>
      </c>
      <c r="G6813">
        <v>38056</v>
      </c>
      <c r="H6813">
        <v>41644</v>
      </c>
      <c r="I6813">
        <v>64144</v>
      </c>
      <c r="J6813">
        <v>2983362.85</v>
      </c>
      <c r="K6813">
        <v>2282943.37</v>
      </c>
      <c r="L6813">
        <v>2127764.9300000002</v>
      </c>
      <c r="M6813">
        <v>944357.46019999997</v>
      </c>
      <c r="N6813">
        <v>10424</v>
      </c>
      <c r="O6813">
        <v>11150</v>
      </c>
      <c r="P6813">
        <v>19555</v>
      </c>
      <c r="Q6813">
        <v>890149.82</v>
      </c>
      <c r="R6813">
        <v>655295.49</v>
      </c>
      <c r="S6813">
        <v>542762.52</v>
      </c>
      <c r="T6813">
        <v>308621.60950000002</v>
      </c>
      <c r="U6813">
        <v>27632</v>
      </c>
      <c r="V6813">
        <v>30494</v>
      </c>
      <c r="W6813">
        <v>44589</v>
      </c>
      <c r="X6813">
        <v>2093213.03</v>
      </c>
      <c r="Y6813">
        <v>1627647.88</v>
      </c>
      <c r="Z6813">
        <v>1585002.41</v>
      </c>
      <c r="AA6813">
        <v>635735.85069999995</v>
      </c>
      <c r="AB6813">
        <v>36454</v>
      </c>
      <c r="AC6813">
        <v>33995</v>
      </c>
      <c r="AD6813">
        <v>12842</v>
      </c>
      <c r="AE6813">
        <v>36820</v>
      </c>
      <c r="AF6813">
        <v>10015</v>
      </c>
      <c r="AG6813">
        <v>9907</v>
      </c>
      <c r="AH6813">
        <v>5332</v>
      </c>
      <c r="AI6813">
        <v>10128</v>
      </c>
      <c r="AJ6813">
        <v>26439</v>
      </c>
      <c r="AK6813">
        <v>24088</v>
      </c>
      <c r="AL6813">
        <v>7510</v>
      </c>
      <c r="AM6813">
        <v>26692</v>
      </c>
    </row>
    <row r="6814" spans="1:39" x14ac:dyDescent="0.15">
      <c r="A6814" t="s">
        <v>217</v>
      </c>
      <c r="B6814">
        <v>100</v>
      </c>
      <c r="C6814">
        <v>1</v>
      </c>
      <c r="D6814">
        <v>2</v>
      </c>
      <c r="E6814" t="s">
        <v>31</v>
      </c>
      <c r="F6814" t="s">
        <v>206</v>
      </c>
      <c r="G6814">
        <v>6</v>
      </c>
      <c r="H6814">
        <v>12</v>
      </c>
      <c r="I6814">
        <v>14</v>
      </c>
      <c r="J6814">
        <v>525.9</v>
      </c>
      <c r="K6814">
        <v>451.61</v>
      </c>
      <c r="L6814">
        <v>451.61</v>
      </c>
      <c r="M6814">
        <v>179.37729999999999</v>
      </c>
      <c r="N6814">
        <v>0</v>
      </c>
      <c r="O6814">
        <v>0</v>
      </c>
      <c r="P6814">
        <v>0</v>
      </c>
      <c r="Q6814">
        <v>0</v>
      </c>
      <c r="R6814">
        <v>0</v>
      </c>
      <c r="S6814">
        <v>0</v>
      </c>
      <c r="T6814">
        <v>0</v>
      </c>
      <c r="U6814">
        <v>6</v>
      </c>
      <c r="V6814">
        <v>12</v>
      </c>
      <c r="W6814">
        <v>14</v>
      </c>
      <c r="X6814">
        <v>525.9</v>
      </c>
      <c r="Y6814">
        <v>451.61</v>
      </c>
      <c r="Z6814">
        <v>451.61</v>
      </c>
      <c r="AA6814">
        <v>179.37729999999999</v>
      </c>
      <c r="AB6814">
        <v>6</v>
      </c>
      <c r="AC6814">
        <v>6</v>
      </c>
      <c r="AD6814">
        <v>1</v>
      </c>
      <c r="AE6814">
        <v>6</v>
      </c>
      <c r="AF6814">
        <v>0</v>
      </c>
      <c r="AG6814">
        <v>0</v>
      </c>
      <c r="AH6814">
        <v>0</v>
      </c>
      <c r="AI6814">
        <v>0</v>
      </c>
      <c r="AJ6814">
        <v>6</v>
      </c>
      <c r="AK6814">
        <v>6</v>
      </c>
      <c r="AL6814">
        <v>1</v>
      </c>
      <c r="AM6814">
        <v>6</v>
      </c>
    </row>
    <row r="6815" spans="1:39" x14ac:dyDescent="0.15">
      <c r="A6815" t="s">
        <v>217</v>
      </c>
      <c r="B6815">
        <v>100</v>
      </c>
      <c r="C6815">
        <v>1</v>
      </c>
      <c r="D6815">
        <v>2</v>
      </c>
      <c r="E6815" t="s">
        <v>32</v>
      </c>
      <c r="F6815" t="s">
        <v>206</v>
      </c>
      <c r="G6815">
        <v>3389</v>
      </c>
      <c r="H6815">
        <v>3768</v>
      </c>
      <c r="I6815">
        <v>6317</v>
      </c>
      <c r="J6815">
        <v>321132.38</v>
      </c>
      <c r="K6815">
        <v>227349.07</v>
      </c>
      <c r="L6815">
        <v>214596.79</v>
      </c>
      <c r="M6815">
        <v>98019.018100000001</v>
      </c>
      <c r="N6815">
        <v>902</v>
      </c>
      <c r="O6815">
        <v>971</v>
      </c>
      <c r="P6815">
        <v>1719</v>
      </c>
      <c r="Q6815">
        <v>86981.83</v>
      </c>
      <c r="R6815">
        <v>61161.87</v>
      </c>
      <c r="S6815">
        <v>50725.4</v>
      </c>
      <c r="T6815">
        <v>28397.161199999999</v>
      </c>
      <c r="U6815">
        <v>2487</v>
      </c>
      <c r="V6815">
        <v>2797</v>
      </c>
      <c r="W6815">
        <v>4598</v>
      </c>
      <c r="X6815">
        <v>234150.55</v>
      </c>
      <c r="Y6815">
        <v>166187.20000000001</v>
      </c>
      <c r="Z6815">
        <v>163871.39000000001</v>
      </c>
      <c r="AA6815">
        <v>69621.856899999999</v>
      </c>
      <c r="AB6815">
        <v>3290</v>
      </c>
      <c r="AC6815">
        <v>2514</v>
      </c>
      <c r="AD6815">
        <v>1070</v>
      </c>
      <c r="AE6815">
        <v>2742</v>
      </c>
      <c r="AF6815">
        <v>874</v>
      </c>
      <c r="AG6815">
        <v>740</v>
      </c>
      <c r="AH6815">
        <v>407</v>
      </c>
      <c r="AI6815">
        <v>835</v>
      </c>
      <c r="AJ6815">
        <v>2416</v>
      </c>
      <c r="AK6815">
        <v>1774</v>
      </c>
      <c r="AL6815">
        <v>663</v>
      </c>
      <c r="AM6815">
        <v>1907</v>
      </c>
    </row>
    <row r="6816" spans="1:39" x14ac:dyDescent="0.15">
      <c r="A6816" t="s">
        <v>217</v>
      </c>
      <c r="B6816">
        <v>100</v>
      </c>
      <c r="C6816">
        <v>2</v>
      </c>
      <c r="D6816">
        <v>0</v>
      </c>
      <c r="E6816" t="s">
        <v>28</v>
      </c>
      <c r="F6816" t="s">
        <v>206</v>
      </c>
      <c r="G6816">
        <v>971</v>
      </c>
      <c r="H6816">
        <v>2029</v>
      </c>
      <c r="I6816">
        <v>2634</v>
      </c>
      <c r="J6816">
        <v>100704.6</v>
      </c>
      <c r="K6816">
        <v>77054.42</v>
      </c>
      <c r="L6816">
        <v>63560.19</v>
      </c>
      <c r="M6816">
        <v>36761.1633</v>
      </c>
      <c r="N6816">
        <v>971</v>
      </c>
      <c r="O6816">
        <v>1011</v>
      </c>
      <c r="P6816">
        <v>1416</v>
      </c>
      <c r="Q6816">
        <v>52753.38</v>
      </c>
      <c r="R6816">
        <v>39220.43</v>
      </c>
      <c r="S6816">
        <v>28164.43</v>
      </c>
      <c r="T6816">
        <v>20525.961800000001</v>
      </c>
      <c r="U6816">
        <v>971</v>
      </c>
      <c r="V6816">
        <v>1018</v>
      </c>
      <c r="W6816">
        <v>1218</v>
      </c>
      <c r="X6816">
        <v>47951.22</v>
      </c>
      <c r="Y6816">
        <v>37833.99</v>
      </c>
      <c r="Z6816">
        <v>35395.760000000002</v>
      </c>
      <c r="AA6816">
        <v>16235.201499999999</v>
      </c>
      <c r="AB6816">
        <v>963</v>
      </c>
      <c r="AC6816">
        <v>945</v>
      </c>
      <c r="AD6816">
        <v>670</v>
      </c>
      <c r="AE6816">
        <v>651</v>
      </c>
      <c r="AF6816">
        <v>963</v>
      </c>
      <c r="AG6816">
        <v>945</v>
      </c>
      <c r="AH6816">
        <v>670</v>
      </c>
      <c r="AI6816">
        <v>651</v>
      </c>
      <c r="AJ6816">
        <v>963</v>
      </c>
      <c r="AK6816">
        <v>945</v>
      </c>
      <c r="AL6816">
        <v>670</v>
      </c>
      <c r="AM6816">
        <v>651</v>
      </c>
    </row>
    <row r="6817" spans="1:39" x14ac:dyDescent="0.15">
      <c r="A6817" t="s">
        <v>217</v>
      </c>
      <c r="B6817">
        <v>100</v>
      </c>
      <c r="C6817">
        <v>2</v>
      </c>
      <c r="D6817">
        <v>0</v>
      </c>
      <c r="E6817" t="s">
        <v>30</v>
      </c>
      <c r="F6817" t="s">
        <v>206</v>
      </c>
      <c r="G6817">
        <v>1</v>
      </c>
      <c r="H6817">
        <v>2</v>
      </c>
      <c r="I6817">
        <v>2</v>
      </c>
      <c r="J6817">
        <v>79.98</v>
      </c>
      <c r="K6817">
        <v>59.98</v>
      </c>
      <c r="L6817">
        <v>59.98</v>
      </c>
      <c r="M6817">
        <v>32.479999999999997</v>
      </c>
      <c r="N6817">
        <v>1</v>
      </c>
      <c r="O6817">
        <v>1</v>
      </c>
      <c r="P6817">
        <v>1</v>
      </c>
      <c r="Q6817">
        <v>39.99</v>
      </c>
      <c r="R6817">
        <v>27.99</v>
      </c>
      <c r="S6817">
        <v>27.99</v>
      </c>
      <c r="T6817">
        <v>13.41</v>
      </c>
      <c r="U6817">
        <v>1</v>
      </c>
      <c r="V6817">
        <v>1</v>
      </c>
      <c r="W6817">
        <v>1</v>
      </c>
      <c r="X6817">
        <v>39.99</v>
      </c>
      <c r="Y6817">
        <v>31.99</v>
      </c>
      <c r="Z6817">
        <v>31.99</v>
      </c>
      <c r="AA6817">
        <v>19.07</v>
      </c>
      <c r="AB6817">
        <v>1</v>
      </c>
      <c r="AC6817">
        <v>1</v>
      </c>
      <c r="AD6817">
        <v>0</v>
      </c>
      <c r="AE6817">
        <v>0</v>
      </c>
      <c r="AF6817">
        <v>1</v>
      </c>
      <c r="AG6817">
        <v>1</v>
      </c>
      <c r="AH6817">
        <v>0</v>
      </c>
      <c r="AI6817">
        <v>0</v>
      </c>
      <c r="AJ6817">
        <v>1</v>
      </c>
      <c r="AK6817">
        <v>1</v>
      </c>
      <c r="AL6817">
        <v>0</v>
      </c>
      <c r="AM6817">
        <v>0</v>
      </c>
    </row>
    <row r="6818" spans="1:39" x14ac:dyDescent="0.15">
      <c r="A6818" t="s">
        <v>217</v>
      </c>
      <c r="B6818">
        <v>100</v>
      </c>
      <c r="C6818">
        <v>2</v>
      </c>
      <c r="D6818">
        <v>0</v>
      </c>
      <c r="E6818" t="s">
        <v>29</v>
      </c>
      <c r="F6818" t="s">
        <v>206</v>
      </c>
      <c r="G6818">
        <v>7</v>
      </c>
      <c r="H6818">
        <v>15</v>
      </c>
      <c r="I6818">
        <v>22</v>
      </c>
      <c r="J6818">
        <v>885.87</v>
      </c>
      <c r="K6818">
        <v>627.11</v>
      </c>
      <c r="L6818">
        <v>555.91999999999996</v>
      </c>
      <c r="M6818">
        <v>310.77999999999997</v>
      </c>
      <c r="N6818">
        <v>7</v>
      </c>
      <c r="O6818">
        <v>8</v>
      </c>
      <c r="P6818">
        <v>14</v>
      </c>
      <c r="Q6818">
        <v>468.9</v>
      </c>
      <c r="R6818">
        <v>327.42</v>
      </c>
      <c r="S6818">
        <v>256.23</v>
      </c>
      <c r="T6818">
        <v>195.27</v>
      </c>
      <c r="U6818">
        <v>7</v>
      </c>
      <c r="V6818">
        <v>7</v>
      </c>
      <c r="W6818">
        <v>8</v>
      </c>
      <c r="X6818">
        <v>416.97</v>
      </c>
      <c r="Y6818">
        <v>299.69</v>
      </c>
      <c r="Z6818">
        <v>299.69</v>
      </c>
      <c r="AA6818">
        <v>115.51</v>
      </c>
      <c r="AB6818">
        <v>7</v>
      </c>
      <c r="AC6818">
        <v>6</v>
      </c>
      <c r="AD6818">
        <v>5</v>
      </c>
      <c r="AE6818">
        <v>6</v>
      </c>
      <c r="AF6818">
        <v>7</v>
      </c>
      <c r="AG6818">
        <v>6</v>
      </c>
      <c r="AH6818">
        <v>5</v>
      </c>
      <c r="AI6818">
        <v>6</v>
      </c>
      <c r="AJ6818">
        <v>7</v>
      </c>
      <c r="AK6818">
        <v>6</v>
      </c>
      <c r="AL6818">
        <v>5</v>
      </c>
      <c r="AM6818">
        <v>6</v>
      </c>
    </row>
    <row r="6819" spans="1:39" x14ac:dyDescent="0.15">
      <c r="A6819" t="s">
        <v>217</v>
      </c>
      <c r="B6819">
        <v>100</v>
      </c>
      <c r="C6819">
        <v>2</v>
      </c>
      <c r="D6819">
        <v>0</v>
      </c>
      <c r="E6819" t="s">
        <v>32</v>
      </c>
      <c r="F6819" t="s">
        <v>206</v>
      </c>
      <c r="G6819">
        <v>86</v>
      </c>
      <c r="H6819">
        <v>183</v>
      </c>
      <c r="I6819">
        <v>253</v>
      </c>
      <c r="J6819">
        <v>9770.14</v>
      </c>
      <c r="K6819">
        <v>6866.24</v>
      </c>
      <c r="L6819">
        <v>6098.77</v>
      </c>
      <c r="M6819">
        <v>3606.4607000000001</v>
      </c>
      <c r="N6819">
        <v>86</v>
      </c>
      <c r="O6819">
        <v>90</v>
      </c>
      <c r="P6819">
        <v>132</v>
      </c>
      <c r="Q6819">
        <v>4449.91</v>
      </c>
      <c r="R6819">
        <v>3153.18</v>
      </c>
      <c r="S6819">
        <v>2485.84</v>
      </c>
      <c r="T6819">
        <v>1899.1867999999999</v>
      </c>
      <c r="U6819">
        <v>86</v>
      </c>
      <c r="V6819">
        <v>93</v>
      </c>
      <c r="W6819">
        <v>121</v>
      </c>
      <c r="X6819">
        <v>5320.23</v>
      </c>
      <c r="Y6819">
        <v>3713.06</v>
      </c>
      <c r="Z6819">
        <v>3612.93</v>
      </c>
      <c r="AA6819">
        <v>1707.2738999999999</v>
      </c>
      <c r="AB6819">
        <v>85</v>
      </c>
      <c r="AC6819">
        <v>84</v>
      </c>
      <c r="AD6819">
        <v>72</v>
      </c>
      <c r="AE6819">
        <v>55</v>
      </c>
      <c r="AF6819">
        <v>85</v>
      </c>
      <c r="AG6819">
        <v>84</v>
      </c>
      <c r="AH6819">
        <v>72</v>
      </c>
      <c r="AI6819">
        <v>55</v>
      </c>
      <c r="AJ6819">
        <v>85</v>
      </c>
      <c r="AK6819">
        <v>84</v>
      </c>
      <c r="AL6819">
        <v>72</v>
      </c>
      <c r="AM6819">
        <v>55</v>
      </c>
    </row>
    <row r="6820" spans="1:39" x14ac:dyDescent="0.15">
      <c r="A6820" t="s">
        <v>217</v>
      </c>
      <c r="B6820">
        <v>100</v>
      </c>
      <c r="C6820">
        <v>2</v>
      </c>
      <c r="D6820">
        <v>1</v>
      </c>
      <c r="E6820" t="s">
        <v>28</v>
      </c>
      <c r="F6820" t="s">
        <v>206</v>
      </c>
      <c r="G6820">
        <v>1490</v>
      </c>
      <c r="H6820">
        <v>3229</v>
      </c>
      <c r="I6820">
        <v>4307</v>
      </c>
      <c r="J6820">
        <v>150691.23000000001</v>
      </c>
      <c r="K6820">
        <v>118962.79</v>
      </c>
      <c r="L6820">
        <v>103880.5</v>
      </c>
      <c r="M6820">
        <v>58317.7713</v>
      </c>
      <c r="N6820">
        <v>1490</v>
      </c>
      <c r="O6820">
        <v>1593</v>
      </c>
      <c r="P6820">
        <v>2362</v>
      </c>
      <c r="Q6820">
        <v>78129.61</v>
      </c>
      <c r="R6820">
        <v>59677.11</v>
      </c>
      <c r="S6820">
        <v>46374.28</v>
      </c>
      <c r="T6820">
        <v>33454.216500000002</v>
      </c>
      <c r="U6820">
        <v>1490</v>
      </c>
      <c r="V6820">
        <v>1636</v>
      </c>
      <c r="W6820">
        <v>1945</v>
      </c>
      <c r="X6820">
        <v>72561.62</v>
      </c>
      <c r="Y6820">
        <v>59285.68</v>
      </c>
      <c r="Z6820">
        <v>57506.22</v>
      </c>
      <c r="AA6820">
        <v>24863.554800000002</v>
      </c>
      <c r="AB6820">
        <v>1444</v>
      </c>
      <c r="AC6820">
        <v>1458</v>
      </c>
      <c r="AD6820">
        <v>939</v>
      </c>
      <c r="AE6820">
        <v>1354</v>
      </c>
      <c r="AF6820">
        <v>1444</v>
      </c>
      <c r="AG6820">
        <v>1458</v>
      </c>
      <c r="AH6820">
        <v>939</v>
      </c>
      <c r="AI6820">
        <v>1354</v>
      </c>
      <c r="AJ6820">
        <v>1444</v>
      </c>
      <c r="AK6820">
        <v>1458</v>
      </c>
      <c r="AL6820">
        <v>939</v>
      </c>
      <c r="AM6820">
        <v>1354</v>
      </c>
    </row>
    <row r="6821" spans="1:39" x14ac:dyDescent="0.15">
      <c r="A6821" t="s">
        <v>217</v>
      </c>
      <c r="B6821">
        <v>100</v>
      </c>
      <c r="C6821">
        <v>2</v>
      </c>
      <c r="D6821">
        <v>1</v>
      </c>
      <c r="E6821" t="s">
        <v>30</v>
      </c>
      <c r="F6821" t="s">
        <v>206</v>
      </c>
      <c r="G6821">
        <v>164</v>
      </c>
      <c r="H6821">
        <v>354</v>
      </c>
      <c r="I6821">
        <v>472</v>
      </c>
      <c r="J6821">
        <v>15955.11</v>
      </c>
      <c r="K6821">
        <v>12821</v>
      </c>
      <c r="L6821">
        <v>11185.38</v>
      </c>
      <c r="M6821">
        <v>6058.2741999999998</v>
      </c>
      <c r="N6821">
        <v>164</v>
      </c>
      <c r="O6821">
        <v>175</v>
      </c>
      <c r="P6821">
        <v>260</v>
      </c>
      <c r="Q6821">
        <v>8361.9699999999993</v>
      </c>
      <c r="R6821">
        <v>6509.64</v>
      </c>
      <c r="S6821">
        <v>5202.95</v>
      </c>
      <c r="T6821">
        <v>3522.1898000000001</v>
      </c>
      <c r="U6821">
        <v>164</v>
      </c>
      <c r="V6821">
        <v>179</v>
      </c>
      <c r="W6821">
        <v>212</v>
      </c>
      <c r="X6821">
        <v>7593.14</v>
      </c>
      <c r="Y6821">
        <v>6311.36</v>
      </c>
      <c r="Z6821">
        <v>5982.43</v>
      </c>
      <c r="AA6821">
        <v>2536.0844000000002</v>
      </c>
      <c r="AB6821">
        <v>151</v>
      </c>
      <c r="AC6821">
        <v>162</v>
      </c>
      <c r="AD6821">
        <v>95</v>
      </c>
      <c r="AE6821">
        <v>157</v>
      </c>
      <c r="AF6821">
        <v>151</v>
      </c>
      <c r="AG6821">
        <v>162</v>
      </c>
      <c r="AH6821">
        <v>95</v>
      </c>
      <c r="AI6821">
        <v>157</v>
      </c>
      <c r="AJ6821">
        <v>151</v>
      </c>
      <c r="AK6821">
        <v>162</v>
      </c>
      <c r="AL6821">
        <v>95</v>
      </c>
      <c r="AM6821">
        <v>157</v>
      </c>
    </row>
    <row r="6822" spans="1:39" x14ac:dyDescent="0.15">
      <c r="A6822" t="s">
        <v>217</v>
      </c>
      <c r="B6822">
        <v>100</v>
      </c>
      <c r="C6822">
        <v>2</v>
      </c>
      <c r="D6822">
        <v>1</v>
      </c>
      <c r="E6822" t="s">
        <v>29</v>
      </c>
      <c r="F6822" t="s">
        <v>206</v>
      </c>
      <c r="G6822">
        <v>1066</v>
      </c>
      <c r="H6822">
        <v>2360</v>
      </c>
      <c r="I6822">
        <v>3184</v>
      </c>
      <c r="J6822">
        <v>112052.37</v>
      </c>
      <c r="K6822">
        <v>85558.71</v>
      </c>
      <c r="L6822">
        <v>75338.210000000006</v>
      </c>
      <c r="M6822">
        <v>43309.263400000003</v>
      </c>
      <c r="N6822">
        <v>1066</v>
      </c>
      <c r="O6822">
        <v>1169</v>
      </c>
      <c r="P6822">
        <v>1743</v>
      </c>
      <c r="Q6822">
        <v>57810.14</v>
      </c>
      <c r="R6822">
        <v>42842.99</v>
      </c>
      <c r="S6822">
        <v>34010.870000000003</v>
      </c>
      <c r="T6822">
        <v>24948.4653</v>
      </c>
      <c r="U6822">
        <v>1066</v>
      </c>
      <c r="V6822">
        <v>1191</v>
      </c>
      <c r="W6822">
        <v>1441</v>
      </c>
      <c r="X6822">
        <v>54242.23</v>
      </c>
      <c r="Y6822">
        <v>42715.72</v>
      </c>
      <c r="Z6822">
        <v>41327.339999999997</v>
      </c>
      <c r="AA6822">
        <v>18360.7981</v>
      </c>
      <c r="AB6822">
        <v>1006</v>
      </c>
      <c r="AC6822">
        <v>1048</v>
      </c>
      <c r="AD6822">
        <v>666</v>
      </c>
      <c r="AE6822">
        <v>1029</v>
      </c>
      <c r="AF6822">
        <v>1006</v>
      </c>
      <c r="AG6822">
        <v>1048</v>
      </c>
      <c r="AH6822">
        <v>666</v>
      </c>
      <c r="AI6822">
        <v>1029</v>
      </c>
      <c r="AJ6822">
        <v>1006</v>
      </c>
      <c r="AK6822">
        <v>1048</v>
      </c>
      <c r="AL6822">
        <v>666</v>
      </c>
      <c r="AM6822">
        <v>1029</v>
      </c>
    </row>
    <row r="6823" spans="1:39" x14ac:dyDescent="0.15">
      <c r="A6823" t="s">
        <v>217</v>
      </c>
      <c r="B6823">
        <v>100</v>
      </c>
      <c r="C6823">
        <v>2</v>
      </c>
      <c r="D6823">
        <v>1</v>
      </c>
      <c r="E6823" t="s">
        <v>31</v>
      </c>
      <c r="F6823" t="s">
        <v>206</v>
      </c>
      <c r="G6823">
        <v>1</v>
      </c>
      <c r="H6823">
        <v>2</v>
      </c>
      <c r="I6823">
        <v>2</v>
      </c>
      <c r="J6823">
        <v>98.99</v>
      </c>
      <c r="K6823">
        <v>98.99</v>
      </c>
      <c r="L6823">
        <v>98.99</v>
      </c>
      <c r="M6823">
        <v>30.802</v>
      </c>
      <c r="N6823">
        <v>1</v>
      </c>
      <c r="O6823">
        <v>1</v>
      </c>
      <c r="P6823">
        <v>1</v>
      </c>
      <c r="Q6823">
        <v>39.99</v>
      </c>
      <c r="R6823">
        <v>39.99</v>
      </c>
      <c r="S6823">
        <v>39.99</v>
      </c>
      <c r="T6823">
        <v>17.582000000000001</v>
      </c>
      <c r="U6823">
        <v>1</v>
      </c>
      <c r="V6823">
        <v>1</v>
      </c>
      <c r="W6823">
        <v>1</v>
      </c>
      <c r="X6823">
        <v>59</v>
      </c>
      <c r="Y6823">
        <v>59</v>
      </c>
      <c r="Z6823">
        <v>59</v>
      </c>
      <c r="AA6823">
        <v>13.22</v>
      </c>
      <c r="AB6823">
        <v>1</v>
      </c>
      <c r="AC6823">
        <v>1</v>
      </c>
      <c r="AD6823">
        <v>0</v>
      </c>
      <c r="AE6823">
        <v>1</v>
      </c>
      <c r="AF6823">
        <v>1</v>
      </c>
      <c r="AG6823">
        <v>1</v>
      </c>
      <c r="AH6823">
        <v>0</v>
      </c>
      <c r="AI6823">
        <v>1</v>
      </c>
      <c r="AJ6823">
        <v>1</v>
      </c>
      <c r="AK6823">
        <v>1</v>
      </c>
      <c r="AL6823">
        <v>0</v>
      </c>
      <c r="AM6823">
        <v>1</v>
      </c>
    </row>
    <row r="6824" spans="1:39" x14ac:dyDescent="0.15">
      <c r="A6824" t="s">
        <v>217</v>
      </c>
      <c r="B6824">
        <v>100</v>
      </c>
      <c r="C6824">
        <v>2</v>
      </c>
      <c r="D6824">
        <v>1</v>
      </c>
      <c r="E6824" t="s">
        <v>32</v>
      </c>
      <c r="F6824" t="s">
        <v>206</v>
      </c>
      <c r="G6824">
        <v>48</v>
      </c>
      <c r="H6824">
        <v>107</v>
      </c>
      <c r="I6824">
        <v>140</v>
      </c>
      <c r="J6824">
        <v>5379.98</v>
      </c>
      <c r="K6824">
        <v>4111.5</v>
      </c>
      <c r="L6824">
        <v>3663.42</v>
      </c>
      <c r="M6824">
        <v>1926.4232999999999</v>
      </c>
      <c r="N6824">
        <v>48</v>
      </c>
      <c r="O6824">
        <v>53</v>
      </c>
      <c r="P6824">
        <v>70</v>
      </c>
      <c r="Q6824">
        <v>2581.46</v>
      </c>
      <c r="R6824">
        <v>1984.69</v>
      </c>
      <c r="S6824">
        <v>1536.61</v>
      </c>
      <c r="T6824">
        <v>993.83</v>
      </c>
      <c r="U6824">
        <v>48</v>
      </c>
      <c r="V6824">
        <v>54</v>
      </c>
      <c r="W6824">
        <v>70</v>
      </c>
      <c r="X6824">
        <v>2798.52</v>
      </c>
      <c r="Y6824">
        <v>2126.81</v>
      </c>
      <c r="Z6824">
        <v>2126.81</v>
      </c>
      <c r="AA6824">
        <v>932.5933</v>
      </c>
      <c r="AB6824">
        <v>47</v>
      </c>
      <c r="AC6824">
        <v>47</v>
      </c>
      <c r="AD6824">
        <v>29</v>
      </c>
      <c r="AE6824">
        <v>42</v>
      </c>
      <c r="AF6824">
        <v>47</v>
      </c>
      <c r="AG6824">
        <v>47</v>
      </c>
      <c r="AH6824">
        <v>29</v>
      </c>
      <c r="AI6824">
        <v>42</v>
      </c>
      <c r="AJ6824">
        <v>47</v>
      </c>
      <c r="AK6824">
        <v>47</v>
      </c>
      <c r="AL6824">
        <v>29</v>
      </c>
      <c r="AM6824">
        <v>42</v>
      </c>
    </row>
    <row r="6825" spans="1:39" x14ac:dyDescent="0.15">
      <c r="A6825" t="s">
        <v>217</v>
      </c>
      <c r="B6825">
        <v>100</v>
      </c>
      <c r="C6825">
        <v>2</v>
      </c>
      <c r="D6825">
        <v>2</v>
      </c>
      <c r="E6825" t="s">
        <v>28</v>
      </c>
      <c r="F6825" t="s">
        <v>206</v>
      </c>
      <c r="G6825">
        <v>1546</v>
      </c>
      <c r="H6825">
        <v>3224</v>
      </c>
      <c r="I6825">
        <v>4154</v>
      </c>
      <c r="J6825">
        <v>162189.12</v>
      </c>
      <c r="K6825">
        <v>123892.64</v>
      </c>
      <c r="L6825">
        <v>105503.52</v>
      </c>
      <c r="M6825">
        <v>58244.1345</v>
      </c>
      <c r="N6825">
        <v>1546</v>
      </c>
      <c r="O6825">
        <v>1609</v>
      </c>
      <c r="P6825">
        <v>2243</v>
      </c>
      <c r="Q6825">
        <v>85319.61</v>
      </c>
      <c r="R6825">
        <v>63159.71</v>
      </c>
      <c r="S6825">
        <v>47803.79</v>
      </c>
      <c r="T6825">
        <v>32937.953600000001</v>
      </c>
      <c r="U6825">
        <v>1546</v>
      </c>
      <c r="V6825">
        <v>1615</v>
      </c>
      <c r="W6825">
        <v>1911</v>
      </c>
      <c r="X6825">
        <v>76869.509999999995</v>
      </c>
      <c r="Y6825">
        <v>60732.93</v>
      </c>
      <c r="Z6825">
        <v>57699.73</v>
      </c>
      <c r="AA6825">
        <v>25306.180899999999</v>
      </c>
      <c r="AB6825">
        <v>1481</v>
      </c>
      <c r="AC6825">
        <v>1509</v>
      </c>
      <c r="AD6825">
        <v>896</v>
      </c>
      <c r="AE6825">
        <v>1358</v>
      </c>
      <c r="AF6825">
        <v>1481</v>
      </c>
      <c r="AG6825">
        <v>1509</v>
      </c>
      <c r="AH6825">
        <v>896</v>
      </c>
      <c r="AI6825">
        <v>1358</v>
      </c>
      <c r="AJ6825">
        <v>1481</v>
      </c>
      <c r="AK6825">
        <v>1509</v>
      </c>
      <c r="AL6825">
        <v>896</v>
      </c>
      <c r="AM6825">
        <v>1358</v>
      </c>
    </row>
    <row r="6826" spans="1:39" x14ac:dyDescent="0.15">
      <c r="A6826" t="s">
        <v>217</v>
      </c>
      <c r="B6826">
        <v>100</v>
      </c>
      <c r="C6826">
        <v>2</v>
      </c>
      <c r="D6826">
        <v>2</v>
      </c>
      <c r="E6826" t="s">
        <v>30</v>
      </c>
      <c r="F6826" t="s">
        <v>206</v>
      </c>
      <c r="G6826">
        <v>175</v>
      </c>
      <c r="H6826">
        <v>369</v>
      </c>
      <c r="I6826">
        <v>493</v>
      </c>
      <c r="J6826">
        <v>18446.5</v>
      </c>
      <c r="K6826">
        <v>14245.14</v>
      </c>
      <c r="L6826">
        <v>12221.02</v>
      </c>
      <c r="M6826">
        <v>6660.7748000000001</v>
      </c>
      <c r="N6826">
        <v>175</v>
      </c>
      <c r="O6826">
        <v>181</v>
      </c>
      <c r="P6826">
        <v>258</v>
      </c>
      <c r="Q6826">
        <v>9480.06</v>
      </c>
      <c r="R6826">
        <v>7121.28</v>
      </c>
      <c r="S6826">
        <v>5214.63</v>
      </c>
      <c r="T6826">
        <v>3689.0787999999998</v>
      </c>
      <c r="U6826">
        <v>175</v>
      </c>
      <c r="V6826">
        <v>188</v>
      </c>
      <c r="W6826">
        <v>235</v>
      </c>
      <c r="X6826">
        <v>8966.44</v>
      </c>
      <c r="Y6826">
        <v>7123.86</v>
      </c>
      <c r="Z6826">
        <v>7006.39</v>
      </c>
      <c r="AA6826">
        <v>2971.6959999999999</v>
      </c>
      <c r="AB6826">
        <v>161</v>
      </c>
      <c r="AC6826">
        <v>171</v>
      </c>
      <c r="AD6826">
        <v>99</v>
      </c>
      <c r="AE6826">
        <v>172</v>
      </c>
      <c r="AF6826">
        <v>161</v>
      </c>
      <c r="AG6826">
        <v>171</v>
      </c>
      <c r="AH6826">
        <v>99</v>
      </c>
      <c r="AI6826">
        <v>172</v>
      </c>
      <c r="AJ6826">
        <v>161</v>
      </c>
      <c r="AK6826">
        <v>171</v>
      </c>
      <c r="AL6826">
        <v>99</v>
      </c>
      <c r="AM6826">
        <v>172</v>
      </c>
    </row>
    <row r="6827" spans="1:39" x14ac:dyDescent="0.15">
      <c r="A6827" t="s">
        <v>217</v>
      </c>
      <c r="B6827">
        <v>100</v>
      </c>
      <c r="C6827">
        <v>2</v>
      </c>
      <c r="D6827">
        <v>2</v>
      </c>
      <c r="E6827" t="s">
        <v>29</v>
      </c>
      <c r="F6827" t="s">
        <v>206</v>
      </c>
      <c r="G6827">
        <v>612</v>
      </c>
      <c r="H6827">
        <v>1296</v>
      </c>
      <c r="I6827">
        <v>1664</v>
      </c>
      <c r="J6827">
        <v>66454.87</v>
      </c>
      <c r="K6827">
        <v>49155.81</v>
      </c>
      <c r="L6827">
        <v>41707.699999999997</v>
      </c>
      <c r="M6827">
        <v>23841.250199999999</v>
      </c>
      <c r="N6827">
        <v>612</v>
      </c>
      <c r="O6827">
        <v>642</v>
      </c>
      <c r="P6827">
        <v>889</v>
      </c>
      <c r="Q6827">
        <v>33941.379999999997</v>
      </c>
      <c r="R6827">
        <v>24473.43</v>
      </c>
      <c r="S6827">
        <v>17777.66</v>
      </c>
      <c r="T6827">
        <v>13384.320100000001</v>
      </c>
      <c r="U6827">
        <v>612</v>
      </c>
      <c r="V6827">
        <v>654</v>
      </c>
      <c r="W6827">
        <v>775</v>
      </c>
      <c r="X6827">
        <v>32513.49</v>
      </c>
      <c r="Y6827">
        <v>24682.38</v>
      </c>
      <c r="Z6827">
        <v>23930.04</v>
      </c>
      <c r="AA6827">
        <v>10456.9301</v>
      </c>
      <c r="AB6827">
        <v>576</v>
      </c>
      <c r="AC6827">
        <v>595</v>
      </c>
      <c r="AD6827">
        <v>364</v>
      </c>
      <c r="AE6827">
        <v>601</v>
      </c>
      <c r="AF6827">
        <v>576</v>
      </c>
      <c r="AG6827">
        <v>595</v>
      </c>
      <c r="AH6827">
        <v>364</v>
      </c>
      <c r="AI6827">
        <v>601</v>
      </c>
      <c r="AJ6827">
        <v>576</v>
      </c>
      <c r="AK6827">
        <v>595</v>
      </c>
      <c r="AL6827">
        <v>364</v>
      </c>
      <c r="AM6827">
        <v>601</v>
      </c>
    </row>
    <row r="6828" spans="1:39" x14ac:dyDescent="0.15">
      <c r="A6828" t="s">
        <v>217</v>
      </c>
      <c r="B6828">
        <v>100</v>
      </c>
      <c r="C6828">
        <v>2</v>
      </c>
      <c r="D6828">
        <v>2</v>
      </c>
      <c r="E6828" t="s">
        <v>31</v>
      </c>
      <c r="F6828" t="s">
        <v>206</v>
      </c>
      <c r="G6828">
        <v>1</v>
      </c>
      <c r="H6828">
        <v>2</v>
      </c>
      <c r="I6828">
        <v>2</v>
      </c>
      <c r="J6828">
        <v>98.99</v>
      </c>
      <c r="K6828">
        <v>91.77</v>
      </c>
      <c r="L6828">
        <v>91.77</v>
      </c>
      <c r="M6828">
        <v>42.556899999999999</v>
      </c>
      <c r="N6828">
        <v>1</v>
      </c>
      <c r="O6828">
        <v>1</v>
      </c>
      <c r="P6828">
        <v>1</v>
      </c>
      <c r="Q6828">
        <v>39.99</v>
      </c>
      <c r="R6828">
        <v>32.770000000000003</v>
      </c>
      <c r="S6828">
        <v>32.770000000000003</v>
      </c>
      <c r="T6828">
        <v>29.3169</v>
      </c>
      <c r="U6828">
        <v>1</v>
      </c>
      <c r="V6828">
        <v>1</v>
      </c>
      <c r="W6828">
        <v>1</v>
      </c>
      <c r="X6828">
        <v>59</v>
      </c>
      <c r="Y6828">
        <v>59</v>
      </c>
      <c r="Z6828">
        <v>59</v>
      </c>
      <c r="AA6828">
        <v>13.24</v>
      </c>
      <c r="AB6828">
        <v>1</v>
      </c>
      <c r="AC6828">
        <v>1</v>
      </c>
      <c r="AD6828">
        <v>0</v>
      </c>
      <c r="AE6828">
        <v>1</v>
      </c>
      <c r="AF6828">
        <v>1</v>
      </c>
      <c r="AG6828">
        <v>1</v>
      </c>
      <c r="AH6828">
        <v>0</v>
      </c>
      <c r="AI6828">
        <v>1</v>
      </c>
      <c r="AJ6828">
        <v>1</v>
      </c>
      <c r="AK6828">
        <v>1</v>
      </c>
      <c r="AL6828">
        <v>0</v>
      </c>
      <c r="AM6828">
        <v>1</v>
      </c>
    </row>
    <row r="6829" spans="1:39" x14ac:dyDescent="0.15">
      <c r="A6829" t="s">
        <v>217</v>
      </c>
      <c r="B6829">
        <v>100</v>
      </c>
      <c r="C6829">
        <v>2</v>
      </c>
      <c r="D6829">
        <v>2</v>
      </c>
      <c r="E6829" t="s">
        <v>32</v>
      </c>
      <c r="F6829" t="s">
        <v>206</v>
      </c>
      <c r="G6829">
        <v>74</v>
      </c>
      <c r="H6829">
        <v>154</v>
      </c>
      <c r="I6829">
        <v>201</v>
      </c>
      <c r="J6829">
        <v>8276.85</v>
      </c>
      <c r="K6829">
        <v>6030.2</v>
      </c>
      <c r="L6829">
        <v>5032.13</v>
      </c>
      <c r="M6829">
        <v>3022.5567999999998</v>
      </c>
      <c r="N6829">
        <v>74</v>
      </c>
      <c r="O6829">
        <v>76</v>
      </c>
      <c r="P6829">
        <v>105</v>
      </c>
      <c r="Q6829">
        <v>4175.22</v>
      </c>
      <c r="R6829">
        <v>2994.88</v>
      </c>
      <c r="S6829">
        <v>2268.87</v>
      </c>
      <c r="T6829">
        <v>1701.1811</v>
      </c>
      <c r="U6829">
        <v>74</v>
      </c>
      <c r="V6829">
        <v>78</v>
      </c>
      <c r="W6829">
        <v>96</v>
      </c>
      <c r="X6829">
        <v>4101.63</v>
      </c>
      <c r="Y6829">
        <v>3035.32</v>
      </c>
      <c r="Z6829">
        <v>2763.26</v>
      </c>
      <c r="AA6829">
        <v>1321.3757000000001</v>
      </c>
      <c r="AB6829">
        <v>72</v>
      </c>
      <c r="AC6829">
        <v>69</v>
      </c>
      <c r="AD6829">
        <v>39</v>
      </c>
      <c r="AE6829">
        <v>70</v>
      </c>
      <c r="AF6829">
        <v>72</v>
      </c>
      <c r="AG6829">
        <v>69</v>
      </c>
      <c r="AH6829">
        <v>39</v>
      </c>
      <c r="AI6829">
        <v>70</v>
      </c>
      <c r="AJ6829">
        <v>72</v>
      </c>
      <c r="AK6829">
        <v>69</v>
      </c>
      <c r="AL6829">
        <v>39</v>
      </c>
      <c r="AM6829">
        <v>70</v>
      </c>
    </row>
    <row r="6830" spans="1:39" x14ac:dyDescent="0.15">
      <c r="A6830" t="s">
        <v>57</v>
      </c>
      <c r="B6830">
        <v>-1</v>
      </c>
      <c r="C6830">
        <v>0</v>
      </c>
      <c r="D6830">
        <v>0</v>
      </c>
      <c r="E6830" t="s">
        <v>28</v>
      </c>
      <c r="F6830" t="s">
        <v>206</v>
      </c>
      <c r="G6830">
        <v>0</v>
      </c>
      <c r="H6830">
        <v>236175</v>
      </c>
      <c r="I6830">
        <v>475829</v>
      </c>
      <c r="J6830">
        <v>26140078.920000002</v>
      </c>
      <c r="K6830">
        <v>22202909.100000001</v>
      </c>
      <c r="L6830">
        <v>21626868.23</v>
      </c>
      <c r="M6830">
        <v>6906185.8349000001</v>
      </c>
      <c r="N6830">
        <v>0</v>
      </c>
      <c r="O6830">
        <v>1720</v>
      </c>
      <c r="P6830">
        <v>6131</v>
      </c>
      <c r="Q6830">
        <v>350986.87</v>
      </c>
      <c r="R6830">
        <v>276751.33</v>
      </c>
      <c r="S6830">
        <v>244037.85</v>
      </c>
      <c r="T6830">
        <v>107299.4323</v>
      </c>
      <c r="U6830">
        <v>0</v>
      </c>
      <c r="V6830">
        <v>234455</v>
      </c>
      <c r="W6830">
        <v>469698</v>
      </c>
      <c r="X6830">
        <v>25789092.050000001</v>
      </c>
      <c r="Y6830">
        <v>21926157.77</v>
      </c>
      <c r="Z6830">
        <v>21382830.379999999</v>
      </c>
      <c r="AA6830">
        <v>6798886.4025999997</v>
      </c>
      <c r="AB6830">
        <v>0</v>
      </c>
      <c r="AC6830">
        <v>0</v>
      </c>
      <c r="AD6830">
        <v>0</v>
      </c>
      <c r="AE6830">
        <v>0</v>
      </c>
      <c r="AF6830">
        <v>0</v>
      </c>
      <c r="AG6830">
        <v>0</v>
      </c>
      <c r="AH6830">
        <v>0</v>
      </c>
      <c r="AI6830">
        <v>0</v>
      </c>
      <c r="AJ6830">
        <v>0</v>
      </c>
      <c r="AK6830">
        <v>0</v>
      </c>
      <c r="AL6830">
        <v>0</v>
      </c>
      <c r="AM6830">
        <v>0</v>
      </c>
    </row>
    <row r="6831" spans="1:39" x14ac:dyDescent="0.15">
      <c r="A6831" t="s">
        <v>57</v>
      </c>
      <c r="B6831">
        <v>5</v>
      </c>
      <c r="C6831">
        <v>1</v>
      </c>
      <c r="D6831">
        <v>0</v>
      </c>
      <c r="E6831" t="s">
        <v>28</v>
      </c>
      <c r="F6831" t="s">
        <v>206</v>
      </c>
      <c r="G6831">
        <v>1184</v>
      </c>
      <c r="H6831">
        <v>15623</v>
      </c>
      <c r="I6831">
        <v>60357</v>
      </c>
      <c r="J6831">
        <v>3580417.36</v>
      </c>
      <c r="K6831">
        <v>2686203.11</v>
      </c>
      <c r="L6831">
        <v>2272018.6</v>
      </c>
      <c r="M6831">
        <v>944638.96200000006</v>
      </c>
      <c r="N6831">
        <v>657</v>
      </c>
      <c r="O6831">
        <v>5564</v>
      </c>
      <c r="P6831">
        <v>29064</v>
      </c>
      <c r="Q6831">
        <v>1774984.68</v>
      </c>
      <c r="R6831">
        <v>1445375.29</v>
      </c>
      <c r="S6831">
        <v>1125278.8</v>
      </c>
      <c r="T6831">
        <v>498761.51909999998</v>
      </c>
      <c r="U6831">
        <v>527</v>
      </c>
      <c r="V6831">
        <v>10059</v>
      </c>
      <c r="W6831">
        <v>31293</v>
      </c>
      <c r="X6831">
        <v>1805432.68</v>
      </c>
      <c r="Y6831">
        <v>1240827.82</v>
      </c>
      <c r="Z6831">
        <v>1146739.8</v>
      </c>
      <c r="AA6831">
        <v>445877.44290000002</v>
      </c>
      <c r="AB6831">
        <v>923</v>
      </c>
      <c r="AC6831">
        <v>1024</v>
      </c>
      <c r="AD6831">
        <v>832</v>
      </c>
      <c r="AE6831">
        <v>753</v>
      </c>
      <c r="AF6831">
        <v>644</v>
      </c>
      <c r="AG6831">
        <v>637</v>
      </c>
      <c r="AH6831">
        <v>527</v>
      </c>
      <c r="AI6831">
        <v>517</v>
      </c>
      <c r="AJ6831">
        <v>279</v>
      </c>
      <c r="AK6831">
        <v>387</v>
      </c>
      <c r="AL6831">
        <v>305</v>
      </c>
      <c r="AM6831">
        <v>236</v>
      </c>
    </row>
    <row r="6832" spans="1:39" x14ac:dyDescent="0.15">
      <c r="A6832" t="s">
        <v>57</v>
      </c>
      <c r="B6832">
        <v>5</v>
      </c>
      <c r="C6832">
        <v>1</v>
      </c>
      <c r="D6832">
        <v>0</v>
      </c>
      <c r="E6832" t="s">
        <v>29</v>
      </c>
      <c r="F6832" t="s">
        <v>206</v>
      </c>
      <c r="G6832">
        <v>21</v>
      </c>
      <c r="H6832">
        <v>236</v>
      </c>
      <c r="I6832">
        <v>1157</v>
      </c>
      <c r="J6832">
        <v>65189.97</v>
      </c>
      <c r="K6832">
        <v>47477.16</v>
      </c>
      <c r="L6832">
        <v>36527.43</v>
      </c>
      <c r="M6832">
        <v>19770.641800000001</v>
      </c>
      <c r="N6832">
        <v>15</v>
      </c>
      <c r="O6832">
        <v>177</v>
      </c>
      <c r="P6832">
        <v>892</v>
      </c>
      <c r="Q6832">
        <v>50093.82</v>
      </c>
      <c r="R6832">
        <v>35855.56</v>
      </c>
      <c r="S6832">
        <v>25470.6</v>
      </c>
      <c r="T6832">
        <v>16027.5581</v>
      </c>
      <c r="U6832">
        <v>6</v>
      </c>
      <c r="V6832">
        <v>59</v>
      </c>
      <c r="W6832">
        <v>265</v>
      </c>
      <c r="X6832">
        <v>15096.15</v>
      </c>
      <c r="Y6832">
        <v>11621.6</v>
      </c>
      <c r="Z6832">
        <v>11056.83</v>
      </c>
      <c r="AA6832">
        <v>3743.0837000000001</v>
      </c>
      <c r="AB6832">
        <v>21</v>
      </c>
      <c r="AC6832">
        <v>21</v>
      </c>
      <c r="AD6832">
        <v>18</v>
      </c>
      <c r="AE6832">
        <v>14</v>
      </c>
      <c r="AF6832">
        <v>15</v>
      </c>
      <c r="AG6832">
        <v>15</v>
      </c>
      <c r="AH6832">
        <v>12</v>
      </c>
      <c r="AI6832">
        <v>10</v>
      </c>
      <c r="AJ6832">
        <v>6</v>
      </c>
      <c r="AK6832">
        <v>6</v>
      </c>
      <c r="AL6832">
        <v>6</v>
      </c>
      <c r="AM6832">
        <v>4</v>
      </c>
    </row>
    <row r="6833" spans="1:39" x14ac:dyDescent="0.15">
      <c r="A6833" t="s">
        <v>57</v>
      </c>
      <c r="B6833">
        <v>5</v>
      </c>
      <c r="C6833">
        <v>1</v>
      </c>
      <c r="D6833">
        <v>0</v>
      </c>
      <c r="E6833" t="s">
        <v>32</v>
      </c>
      <c r="F6833" t="s">
        <v>206</v>
      </c>
      <c r="G6833">
        <v>649</v>
      </c>
      <c r="H6833">
        <v>7078</v>
      </c>
      <c r="I6833">
        <v>29673</v>
      </c>
      <c r="J6833">
        <v>1831424.08</v>
      </c>
      <c r="K6833">
        <v>1418396.27</v>
      </c>
      <c r="L6833">
        <v>1251498.05</v>
      </c>
      <c r="M6833">
        <v>463458.1102</v>
      </c>
      <c r="N6833">
        <v>152</v>
      </c>
      <c r="O6833">
        <v>1680</v>
      </c>
      <c r="P6833">
        <v>7609</v>
      </c>
      <c r="Q6833">
        <v>470096.07</v>
      </c>
      <c r="R6833">
        <v>364797.23</v>
      </c>
      <c r="S6833">
        <v>295574.84999999998</v>
      </c>
      <c r="T6833">
        <v>132479.68419999999</v>
      </c>
      <c r="U6833">
        <v>497</v>
      </c>
      <c r="V6833">
        <v>5398</v>
      </c>
      <c r="W6833">
        <v>22064</v>
      </c>
      <c r="X6833">
        <v>1361328.01</v>
      </c>
      <c r="Y6833">
        <v>1053599.04</v>
      </c>
      <c r="Z6833">
        <v>955923.2</v>
      </c>
      <c r="AA6833">
        <v>330978.42599999998</v>
      </c>
      <c r="AB6833">
        <v>622</v>
      </c>
      <c r="AC6833">
        <v>604</v>
      </c>
      <c r="AD6833">
        <v>516</v>
      </c>
      <c r="AE6833">
        <v>564</v>
      </c>
      <c r="AF6833">
        <v>150</v>
      </c>
      <c r="AG6833">
        <v>135</v>
      </c>
      <c r="AH6833">
        <v>118</v>
      </c>
      <c r="AI6833">
        <v>132</v>
      </c>
      <c r="AJ6833">
        <v>472</v>
      </c>
      <c r="AK6833">
        <v>469</v>
      </c>
      <c r="AL6833">
        <v>398</v>
      </c>
      <c r="AM6833">
        <v>432</v>
      </c>
    </row>
    <row r="6834" spans="1:39" x14ac:dyDescent="0.15">
      <c r="A6834" t="s">
        <v>57</v>
      </c>
      <c r="B6834">
        <v>5</v>
      </c>
      <c r="C6834">
        <v>1</v>
      </c>
      <c r="D6834">
        <v>1</v>
      </c>
      <c r="E6834" t="s">
        <v>28</v>
      </c>
      <c r="F6834" t="s">
        <v>206</v>
      </c>
      <c r="G6834">
        <v>7997</v>
      </c>
      <c r="H6834">
        <v>108805</v>
      </c>
      <c r="I6834">
        <v>393154</v>
      </c>
      <c r="J6834">
        <v>24182452.739999998</v>
      </c>
      <c r="K6834">
        <v>19638000.510000002</v>
      </c>
      <c r="L6834">
        <v>16404840.880000001</v>
      </c>
      <c r="M6834">
        <v>6314324.0862999996</v>
      </c>
      <c r="N6834">
        <v>5100</v>
      </c>
      <c r="O6834">
        <v>54157</v>
      </c>
      <c r="P6834">
        <v>233107</v>
      </c>
      <c r="Q6834">
        <v>14806582.93</v>
      </c>
      <c r="R6834">
        <v>12680131.41</v>
      </c>
      <c r="S6834">
        <v>9978409.8800000008</v>
      </c>
      <c r="T6834">
        <v>4012429.0348</v>
      </c>
      <c r="U6834">
        <v>2897</v>
      </c>
      <c r="V6834">
        <v>54648</v>
      </c>
      <c r="W6834">
        <v>160047</v>
      </c>
      <c r="X6834">
        <v>9375869.8100000005</v>
      </c>
      <c r="Y6834">
        <v>6957869.0999999996</v>
      </c>
      <c r="Z6834">
        <v>6426431</v>
      </c>
      <c r="AA6834">
        <v>2301895.0515000001</v>
      </c>
      <c r="AB6834">
        <v>6946</v>
      </c>
      <c r="AC6834">
        <v>7615</v>
      </c>
      <c r="AD6834">
        <v>4924</v>
      </c>
      <c r="AE6834">
        <v>6791</v>
      </c>
      <c r="AF6834">
        <v>4870</v>
      </c>
      <c r="AG6834">
        <v>4968</v>
      </c>
      <c r="AH6834">
        <v>3387</v>
      </c>
      <c r="AI6834">
        <v>4747</v>
      </c>
      <c r="AJ6834">
        <v>2076</v>
      </c>
      <c r="AK6834">
        <v>2647</v>
      </c>
      <c r="AL6834">
        <v>1537</v>
      </c>
      <c r="AM6834">
        <v>2044</v>
      </c>
    </row>
    <row r="6835" spans="1:39" x14ac:dyDescent="0.15">
      <c r="A6835" t="s">
        <v>57</v>
      </c>
      <c r="B6835">
        <v>5</v>
      </c>
      <c r="C6835">
        <v>1</v>
      </c>
      <c r="D6835">
        <v>1</v>
      </c>
      <c r="E6835" t="s">
        <v>30</v>
      </c>
      <c r="F6835" t="s">
        <v>206</v>
      </c>
      <c r="G6835">
        <v>1057</v>
      </c>
      <c r="H6835">
        <v>14238</v>
      </c>
      <c r="I6835">
        <v>50359</v>
      </c>
      <c r="J6835">
        <v>3157188.65</v>
      </c>
      <c r="K6835">
        <v>2579680.61</v>
      </c>
      <c r="L6835">
        <v>2114911.4700000002</v>
      </c>
      <c r="M6835">
        <v>819911.75690000004</v>
      </c>
      <c r="N6835">
        <v>636</v>
      </c>
      <c r="O6835">
        <v>6717</v>
      </c>
      <c r="P6835">
        <v>28460</v>
      </c>
      <c r="Q6835">
        <v>1841407.31</v>
      </c>
      <c r="R6835">
        <v>1563224.81</v>
      </c>
      <c r="S6835">
        <v>1199257.3700000001</v>
      </c>
      <c r="T6835">
        <v>498175.17349999998</v>
      </c>
      <c r="U6835">
        <v>421</v>
      </c>
      <c r="V6835">
        <v>7521</v>
      </c>
      <c r="W6835">
        <v>21899</v>
      </c>
      <c r="X6835">
        <v>1315781.3400000001</v>
      </c>
      <c r="Y6835">
        <v>1016455.8</v>
      </c>
      <c r="Z6835">
        <v>915654.1</v>
      </c>
      <c r="AA6835">
        <v>321736.5834</v>
      </c>
      <c r="AB6835">
        <v>934</v>
      </c>
      <c r="AC6835">
        <v>1032</v>
      </c>
      <c r="AD6835">
        <v>648</v>
      </c>
      <c r="AE6835">
        <v>950</v>
      </c>
      <c r="AF6835">
        <v>592</v>
      </c>
      <c r="AG6835">
        <v>619</v>
      </c>
      <c r="AH6835">
        <v>428</v>
      </c>
      <c r="AI6835">
        <v>606</v>
      </c>
      <c r="AJ6835">
        <v>342</v>
      </c>
      <c r="AK6835">
        <v>413</v>
      </c>
      <c r="AL6835">
        <v>220</v>
      </c>
      <c r="AM6835">
        <v>344</v>
      </c>
    </row>
    <row r="6836" spans="1:39" x14ac:dyDescent="0.15">
      <c r="A6836" t="s">
        <v>57</v>
      </c>
      <c r="B6836">
        <v>5</v>
      </c>
      <c r="C6836">
        <v>1</v>
      </c>
      <c r="D6836">
        <v>1</v>
      </c>
      <c r="E6836" t="s">
        <v>29</v>
      </c>
      <c r="F6836" t="s">
        <v>206</v>
      </c>
      <c r="G6836">
        <v>14162</v>
      </c>
      <c r="H6836">
        <v>196992</v>
      </c>
      <c r="I6836">
        <v>701743</v>
      </c>
      <c r="J6836">
        <v>42837138.75</v>
      </c>
      <c r="K6836">
        <v>33640481.460000001</v>
      </c>
      <c r="L6836">
        <v>28656493.32</v>
      </c>
      <c r="M6836">
        <v>11104471.423900001</v>
      </c>
      <c r="N6836">
        <v>5560</v>
      </c>
      <c r="O6836">
        <v>67446</v>
      </c>
      <c r="P6836">
        <v>283538</v>
      </c>
      <c r="Q6836">
        <v>17475038.510000002</v>
      </c>
      <c r="R6836">
        <v>13834472.560000001</v>
      </c>
      <c r="S6836">
        <v>10759642.49</v>
      </c>
      <c r="T6836">
        <v>4885661.4331999999</v>
      </c>
      <c r="U6836">
        <v>8602</v>
      </c>
      <c r="V6836">
        <v>129546</v>
      </c>
      <c r="W6836">
        <v>418205</v>
      </c>
      <c r="X6836">
        <v>25362100.239999998</v>
      </c>
      <c r="Y6836">
        <v>19806008.899999999</v>
      </c>
      <c r="Z6836">
        <v>17896850.829999998</v>
      </c>
      <c r="AA6836">
        <v>6218809.9907</v>
      </c>
      <c r="AB6836">
        <v>13306</v>
      </c>
      <c r="AC6836">
        <v>13363</v>
      </c>
      <c r="AD6836">
        <v>8744</v>
      </c>
      <c r="AE6836">
        <v>13432</v>
      </c>
      <c r="AF6836">
        <v>5315</v>
      </c>
      <c r="AG6836">
        <v>5276</v>
      </c>
      <c r="AH6836">
        <v>3890</v>
      </c>
      <c r="AI6836">
        <v>5366</v>
      </c>
      <c r="AJ6836">
        <v>7991</v>
      </c>
      <c r="AK6836">
        <v>8087</v>
      </c>
      <c r="AL6836">
        <v>4854</v>
      </c>
      <c r="AM6836">
        <v>8066</v>
      </c>
    </row>
    <row r="6837" spans="1:39" x14ac:dyDescent="0.15">
      <c r="A6837" t="s">
        <v>57</v>
      </c>
      <c r="B6837">
        <v>5</v>
      </c>
      <c r="C6837">
        <v>1</v>
      </c>
      <c r="D6837">
        <v>1</v>
      </c>
      <c r="E6837" t="s">
        <v>31</v>
      </c>
      <c r="F6837" t="s">
        <v>206</v>
      </c>
      <c r="G6837">
        <v>63</v>
      </c>
      <c r="H6837">
        <v>1115</v>
      </c>
      <c r="I6837">
        <v>3595</v>
      </c>
      <c r="J6837">
        <v>216656.41</v>
      </c>
      <c r="K6837">
        <v>168331.71</v>
      </c>
      <c r="L6837">
        <v>144986.51</v>
      </c>
      <c r="M6837">
        <v>54346.091899999999</v>
      </c>
      <c r="N6837">
        <v>21</v>
      </c>
      <c r="O6837">
        <v>272</v>
      </c>
      <c r="P6837">
        <v>1289</v>
      </c>
      <c r="Q6837">
        <v>81335.320000000007</v>
      </c>
      <c r="R6837">
        <v>69192.490000000005</v>
      </c>
      <c r="S6837">
        <v>54001.15</v>
      </c>
      <c r="T6837">
        <v>21601.004099999998</v>
      </c>
      <c r="U6837">
        <v>42</v>
      </c>
      <c r="V6837">
        <v>843</v>
      </c>
      <c r="W6837">
        <v>2306</v>
      </c>
      <c r="X6837">
        <v>135321.09</v>
      </c>
      <c r="Y6837">
        <v>99139.22</v>
      </c>
      <c r="Z6837">
        <v>90985.36</v>
      </c>
      <c r="AA6837">
        <v>32745.087800000001</v>
      </c>
      <c r="AB6837">
        <v>49</v>
      </c>
      <c r="AC6837">
        <v>61</v>
      </c>
      <c r="AD6837">
        <v>37</v>
      </c>
      <c r="AE6837">
        <v>47</v>
      </c>
      <c r="AF6837">
        <v>19</v>
      </c>
      <c r="AG6837">
        <v>20</v>
      </c>
      <c r="AH6837">
        <v>14</v>
      </c>
      <c r="AI6837">
        <v>20</v>
      </c>
      <c r="AJ6837">
        <v>30</v>
      </c>
      <c r="AK6837">
        <v>41</v>
      </c>
      <c r="AL6837">
        <v>23</v>
      </c>
      <c r="AM6837">
        <v>27</v>
      </c>
    </row>
    <row r="6838" spans="1:39" x14ac:dyDescent="0.15">
      <c r="A6838" t="s">
        <v>57</v>
      </c>
      <c r="B6838">
        <v>5</v>
      </c>
      <c r="C6838">
        <v>1</v>
      </c>
      <c r="D6838">
        <v>1</v>
      </c>
      <c r="E6838" t="s">
        <v>32</v>
      </c>
      <c r="F6838" t="s">
        <v>206</v>
      </c>
      <c r="G6838">
        <v>1573</v>
      </c>
      <c r="H6838">
        <v>20304</v>
      </c>
      <c r="I6838">
        <v>71832</v>
      </c>
      <c r="J6838">
        <v>4463760.5599999996</v>
      </c>
      <c r="K6838">
        <v>3601146.38</v>
      </c>
      <c r="L6838">
        <v>3129520.66</v>
      </c>
      <c r="M6838">
        <v>1125362.4513000001</v>
      </c>
      <c r="N6838">
        <v>453</v>
      </c>
      <c r="O6838">
        <v>5769</v>
      </c>
      <c r="P6838">
        <v>22903</v>
      </c>
      <c r="Q6838">
        <v>1437831.18</v>
      </c>
      <c r="R6838">
        <v>1158714.52</v>
      </c>
      <c r="S6838">
        <v>901735.4</v>
      </c>
      <c r="T6838">
        <v>393588.13439999998</v>
      </c>
      <c r="U6838">
        <v>1120</v>
      </c>
      <c r="V6838">
        <v>14535</v>
      </c>
      <c r="W6838">
        <v>48929</v>
      </c>
      <c r="X6838">
        <v>3025929.38</v>
      </c>
      <c r="Y6838">
        <v>2442431.86</v>
      </c>
      <c r="Z6838">
        <v>2227785.2599999998</v>
      </c>
      <c r="AA6838">
        <v>731774.31689999998</v>
      </c>
      <c r="AB6838">
        <v>1529</v>
      </c>
      <c r="AC6838">
        <v>1492</v>
      </c>
      <c r="AD6838">
        <v>973</v>
      </c>
      <c r="AE6838">
        <v>1506</v>
      </c>
      <c r="AF6838">
        <v>443</v>
      </c>
      <c r="AG6838">
        <v>433</v>
      </c>
      <c r="AH6838">
        <v>299</v>
      </c>
      <c r="AI6838">
        <v>435</v>
      </c>
      <c r="AJ6838">
        <v>1086</v>
      </c>
      <c r="AK6838">
        <v>1059</v>
      </c>
      <c r="AL6838">
        <v>674</v>
      </c>
      <c r="AM6838">
        <v>1071</v>
      </c>
    </row>
    <row r="6839" spans="1:39" x14ac:dyDescent="0.15">
      <c r="A6839" t="s">
        <v>57</v>
      </c>
      <c r="B6839">
        <v>5</v>
      </c>
      <c r="C6839">
        <v>1</v>
      </c>
      <c r="D6839">
        <v>2</v>
      </c>
      <c r="E6839" t="s">
        <v>28</v>
      </c>
      <c r="F6839" t="s">
        <v>206</v>
      </c>
      <c r="G6839">
        <v>1082</v>
      </c>
      <c r="H6839">
        <v>8238</v>
      </c>
      <c r="I6839">
        <v>41254</v>
      </c>
      <c r="J6839">
        <v>2637048.4500000002</v>
      </c>
      <c r="K6839">
        <v>2226626.5</v>
      </c>
      <c r="L6839">
        <v>1760354.86</v>
      </c>
      <c r="M6839">
        <v>694461.4362</v>
      </c>
      <c r="N6839">
        <v>724</v>
      </c>
      <c r="O6839">
        <v>5061</v>
      </c>
      <c r="P6839">
        <v>27894</v>
      </c>
      <c r="Q6839">
        <v>1798319.9</v>
      </c>
      <c r="R6839">
        <v>1520179.97</v>
      </c>
      <c r="S6839">
        <v>1118753.73</v>
      </c>
      <c r="T6839">
        <v>491835.75760000001</v>
      </c>
      <c r="U6839">
        <v>358</v>
      </c>
      <c r="V6839">
        <v>3177</v>
      </c>
      <c r="W6839">
        <v>13360</v>
      </c>
      <c r="X6839">
        <v>838728.55</v>
      </c>
      <c r="Y6839">
        <v>706446.53</v>
      </c>
      <c r="Z6839">
        <v>641601.13</v>
      </c>
      <c r="AA6839">
        <v>202625.67860000001</v>
      </c>
      <c r="AB6839">
        <v>1008</v>
      </c>
      <c r="AC6839">
        <v>1040</v>
      </c>
      <c r="AD6839">
        <v>550</v>
      </c>
      <c r="AE6839">
        <v>997</v>
      </c>
      <c r="AF6839">
        <v>685</v>
      </c>
      <c r="AG6839">
        <v>705</v>
      </c>
      <c r="AH6839">
        <v>382</v>
      </c>
      <c r="AI6839">
        <v>686</v>
      </c>
      <c r="AJ6839">
        <v>323</v>
      </c>
      <c r="AK6839">
        <v>335</v>
      </c>
      <c r="AL6839">
        <v>168</v>
      </c>
      <c r="AM6839">
        <v>311</v>
      </c>
    </row>
    <row r="6840" spans="1:39" x14ac:dyDescent="0.15">
      <c r="A6840" t="s">
        <v>57</v>
      </c>
      <c r="B6840">
        <v>5</v>
      </c>
      <c r="C6840">
        <v>1</v>
      </c>
      <c r="D6840">
        <v>2</v>
      </c>
      <c r="E6840" t="s">
        <v>30</v>
      </c>
      <c r="F6840" t="s">
        <v>206</v>
      </c>
      <c r="G6840">
        <v>142</v>
      </c>
      <c r="H6840">
        <v>1200</v>
      </c>
      <c r="I6840">
        <v>5745</v>
      </c>
      <c r="J6840">
        <v>369903.94</v>
      </c>
      <c r="K6840">
        <v>307307.7</v>
      </c>
      <c r="L6840">
        <v>245065</v>
      </c>
      <c r="M6840">
        <v>96310.256299999994</v>
      </c>
      <c r="N6840">
        <v>85</v>
      </c>
      <c r="O6840">
        <v>620</v>
      </c>
      <c r="P6840">
        <v>3533</v>
      </c>
      <c r="Q6840">
        <v>233573.67</v>
      </c>
      <c r="R6840">
        <v>193252.03</v>
      </c>
      <c r="S6840">
        <v>145558.20000000001</v>
      </c>
      <c r="T6840">
        <v>62717.461900000002</v>
      </c>
      <c r="U6840">
        <v>57</v>
      </c>
      <c r="V6840">
        <v>580</v>
      </c>
      <c r="W6840">
        <v>2212</v>
      </c>
      <c r="X6840">
        <v>136330.26999999999</v>
      </c>
      <c r="Y6840">
        <v>114055.67</v>
      </c>
      <c r="Z6840">
        <v>99506.8</v>
      </c>
      <c r="AA6840">
        <v>33592.794399999999</v>
      </c>
      <c r="AB6840">
        <v>133</v>
      </c>
      <c r="AC6840">
        <v>139</v>
      </c>
      <c r="AD6840">
        <v>82</v>
      </c>
      <c r="AE6840">
        <v>137</v>
      </c>
      <c r="AF6840">
        <v>80</v>
      </c>
      <c r="AG6840">
        <v>84</v>
      </c>
      <c r="AH6840">
        <v>50</v>
      </c>
      <c r="AI6840">
        <v>85</v>
      </c>
      <c r="AJ6840">
        <v>53</v>
      </c>
      <c r="AK6840">
        <v>55</v>
      </c>
      <c r="AL6840">
        <v>32</v>
      </c>
      <c r="AM6840">
        <v>52</v>
      </c>
    </row>
    <row r="6841" spans="1:39" x14ac:dyDescent="0.15">
      <c r="A6841" t="s">
        <v>57</v>
      </c>
      <c r="B6841">
        <v>5</v>
      </c>
      <c r="C6841">
        <v>1</v>
      </c>
      <c r="D6841">
        <v>2</v>
      </c>
      <c r="E6841" t="s">
        <v>29</v>
      </c>
      <c r="F6841" t="s">
        <v>206</v>
      </c>
      <c r="G6841">
        <v>780</v>
      </c>
      <c r="H6841">
        <v>6297</v>
      </c>
      <c r="I6841">
        <v>32005</v>
      </c>
      <c r="J6841">
        <v>1977479.54</v>
      </c>
      <c r="K6841">
        <v>1570108.28</v>
      </c>
      <c r="L6841">
        <v>1299042.73</v>
      </c>
      <c r="M6841">
        <v>513114.30499999999</v>
      </c>
      <c r="N6841">
        <v>313</v>
      </c>
      <c r="O6841">
        <v>2187</v>
      </c>
      <c r="P6841">
        <v>13512</v>
      </c>
      <c r="Q6841">
        <v>818788.43</v>
      </c>
      <c r="R6841">
        <v>638496.30000000005</v>
      </c>
      <c r="S6841">
        <v>471582.03</v>
      </c>
      <c r="T6841">
        <v>233738.49249999999</v>
      </c>
      <c r="U6841">
        <v>467</v>
      </c>
      <c r="V6841">
        <v>4110</v>
      </c>
      <c r="W6841">
        <v>18493</v>
      </c>
      <c r="X6841">
        <v>1158691.1100000001</v>
      </c>
      <c r="Y6841">
        <v>931611.98</v>
      </c>
      <c r="Z6841">
        <v>827460.7</v>
      </c>
      <c r="AA6841">
        <v>279375.8125</v>
      </c>
      <c r="AB6841">
        <v>742</v>
      </c>
      <c r="AC6841">
        <v>751</v>
      </c>
      <c r="AD6841">
        <v>439</v>
      </c>
      <c r="AE6841">
        <v>758</v>
      </c>
      <c r="AF6841">
        <v>296</v>
      </c>
      <c r="AG6841">
        <v>301</v>
      </c>
      <c r="AH6841">
        <v>195</v>
      </c>
      <c r="AI6841">
        <v>302</v>
      </c>
      <c r="AJ6841">
        <v>446</v>
      </c>
      <c r="AK6841">
        <v>450</v>
      </c>
      <c r="AL6841">
        <v>244</v>
      </c>
      <c r="AM6841">
        <v>456</v>
      </c>
    </row>
    <row r="6842" spans="1:39" x14ac:dyDescent="0.15">
      <c r="A6842" t="s">
        <v>57</v>
      </c>
      <c r="B6842">
        <v>5</v>
      </c>
      <c r="C6842">
        <v>1</v>
      </c>
      <c r="D6842">
        <v>2</v>
      </c>
      <c r="E6842" t="s">
        <v>31</v>
      </c>
      <c r="F6842" t="s">
        <v>206</v>
      </c>
      <c r="G6842">
        <v>3</v>
      </c>
      <c r="H6842">
        <v>29</v>
      </c>
      <c r="I6842">
        <v>104</v>
      </c>
      <c r="J6842">
        <v>6305.8</v>
      </c>
      <c r="K6842">
        <v>5221.1499999999996</v>
      </c>
      <c r="L6842">
        <v>3970.84</v>
      </c>
      <c r="M6842">
        <v>1480.0021999999999</v>
      </c>
      <c r="N6842">
        <v>2</v>
      </c>
      <c r="O6842">
        <v>14</v>
      </c>
      <c r="P6842">
        <v>60</v>
      </c>
      <c r="Q6842">
        <v>3874.9</v>
      </c>
      <c r="R6842">
        <v>3084.9</v>
      </c>
      <c r="S6842">
        <v>1903.59</v>
      </c>
      <c r="T6842">
        <v>901.57219999999995</v>
      </c>
      <c r="U6842">
        <v>1</v>
      </c>
      <c r="V6842">
        <v>15</v>
      </c>
      <c r="W6842">
        <v>44</v>
      </c>
      <c r="X6842">
        <v>2430.9</v>
      </c>
      <c r="Y6842">
        <v>2136.25</v>
      </c>
      <c r="Z6842">
        <v>2067.25</v>
      </c>
      <c r="AA6842">
        <v>578.42999999999995</v>
      </c>
      <c r="AB6842">
        <v>2</v>
      </c>
      <c r="AC6842">
        <v>3</v>
      </c>
      <c r="AD6842">
        <v>1</v>
      </c>
      <c r="AE6842">
        <v>3</v>
      </c>
      <c r="AF6842">
        <v>1</v>
      </c>
      <c r="AG6842">
        <v>2</v>
      </c>
      <c r="AH6842">
        <v>1</v>
      </c>
      <c r="AI6842">
        <v>2</v>
      </c>
      <c r="AJ6842">
        <v>1</v>
      </c>
      <c r="AK6842">
        <v>1</v>
      </c>
      <c r="AL6842">
        <v>0</v>
      </c>
      <c r="AM6842">
        <v>1</v>
      </c>
    </row>
    <row r="6843" spans="1:39" x14ac:dyDescent="0.15">
      <c r="A6843" t="s">
        <v>57</v>
      </c>
      <c r="B6843">
        <v>5</v>
      </c>
      <c r="C6843">
        <v>1</v>
      </c>
      <c r="D6843">
        <v>2</v>
      </c>
      <c r="E6843" t="s">
        <v>32</v>
      </c>
      <c r="F6843" t="s">
        <v>206</v>
      </c>
      <c r="G6843">
        <v>412</v>
      </c>
      <c r="H6843">
        <v>4089</v>
      </c>
      <c r="I6843">
        <v>17565</v>
      </c>
      <c r="J6843">
        <v>1093158.03</v>
      </c>
      <c r="K6843">
        <v>867810.14</v>
      </c>
      <c r="L6843">
        <v>753561.59999999998</v>
      </c>
      <c r="M6843">
        <v>275631.0048</v>
      </c>
      <c r="N6843">
        <v>99</v>
      </c>
      <c r="O6843">
        <v>876</v>
      </c>
      <c r="P6843">
        <v>4505</v>
      </c>
      <c r="Q6843">
        <v>286615.21999999997</v>
      </c>
      <c r="R6843">
        <v>225831.25</v>
      </c>
      <c r="S6843">
        <v>171127.39</v>
      </c>
      <c r="T6843">
        <v>79935.266000000003</v>
      </c>
      <c r="U6843">
        <v>313</v>
      </c>
      <c r="V6843">
        <v>3213</v>
      </c>
      <c r="W6843">
        <v>13060</v>
      </c>
      <c r="X6843">
        <v>806542.81</v>
      </c>
      <c r="Y6843">
        <v>641978.89</v>
      </c>
      <c r="Z6843">
        <v>582434.21</v>
      </c>
      <c r="AA6843">
        <v>195695.73879999999</v>
      </c>
      <c r="AB6843">
        <v>397</v>
      </c>
      <c r="AC6843">
        <v>390</v>
      </c>
      <c r="AD6843">
        <v>254</v>
      </c>
      <c r="AE6843">
        <v>393</v>
      </c>
      <c r="AF6843">
        <v>96</v>
      </c>
      <c r="AG6843">
        <v>95</v>
      </c>
      <c r="AH6843">
        <v>68</v>
      </c>
      <c r="AI6843">
        <v>97</v>
      </c>
      <c r="AJ6843">
        <v>301</v>
      </c>
      <c r="AK6843">
        <v>295</v>
      </c>
      <c r="AL6843">
        <v>186</v>
      </c>
      <c r="AM6843">
        <v>296</v>
      </c>
    </row>
    <row r="6844" spans="1:39" x14ac:dyDescent="0.15">
      <c r="A6844" t="s">
        <v>57</v>
      </c>
      <c r="B6844">
        <v>5</v>
      </c>
      <c r="C6844">
        <v>2</v>
      </c>
      <c r="D6844">
        <v>0</v>
      </c>
      <c r="E6844" t="s">
        <v>28</v>
      </c>
      <c r="F6844" t="s">
        <v>206</v>
      </c>
      <c r="G6844">
        <v>858</v>
      </c>
      <c r="H6844">
        <v>9995</v>
      </c>
      <c r="I6844">
        <v>40062</v>
      </c>
      <c r="J6844">
        <v>2345343.79</v>
      </c>
      <c r="K6844">
        <v>1876839.57</v>
      </c>
      <c r="L6844">
        <v>1538603.72</v>
      </c>
      <c r="M6844">
        <v>636735.28060000006</v>
      </c>
      <c r="N6844">
        <v>858</v>
      </c>
      <c r="O6844">
        <v>4754</v>
      </c>
      <c r="P6844">
        <v>21345</v>
      </c>
      <c r="Q6844">
        <v>1214527.8500000001</v>
      </c>
      <c r="R6844">
        <v>948973.87</v>
      </c>
      <c r="S6844">
        <v>692850.05</v>
      </c>
      <c r="T6844">
        <v>358022.36619999999</v>
      </c>
      <c r="U6844">
        <v>858</v>
      </c>
      <c r="V6844">
        <v>5241</v>
      </c>
      <c r="W6844">
        <v>18717</v>
      </c>
      <c r="X6844">
        <v>1130815.94</v>
      </c>
      <c r="Y6844">
        <v>927865.7</v>
      </c>
      <c r="Z6844">
        <v>845753.67</v>
      </c>
      <c r="AA6844">
        <v>278712.91440000001</v>
      </c>
      <c r="AB6844">
        <v>831</v>
      </c>
      <c r="AC6844">
        <v>845</v>
      </c>
      <c r="AD6844">
        <v>733</v>
      </c>
      <c r="AE6844">
        <v>775</v>
      </c>
      <c r="AF6844">
        <v>831</v>
      </c>
      <c r="AG6844">
        <v>845</v>
      </c>
      <c r="AH6844">
        <v>733</v>
      </c>
      <c r="AI6844">
        <v>775</v>
      </c>
      <c r="AJ6844">
        <v>831</v>
      </c>
      <c r="AK6844">
        <v>845</v>
      </c>
      <c r="AL6844">
        <v>733</v>
      </c>
      <c r="AM6844">
        <v>775</v>
      </c>
    </row>
    <row r="6845" spans="1:39" x14ac:dyDescent="0.15">
      <c r="A6845" t="s">
        <v>57</v>
      </c>
      <c r="B6845">
        <v>5</v>
      </c>
      <c r="C6845">
        <v>2</v>
      </c>
      <c r="D6845">
        <v>0</v>
      </c>
      <c r="E6845" t="s">
        <v>29</v>
      </c>
      <c r="F6845" t="s">
        <v>206</v>
      </c>
      <c r="G6845">
        <v>32</v>
      </c>
      <c r="H6845">
        <v>439</v>
      </c>
      <c r="I6845">
        <v>1638</v>
      </c>
      <c r="J6845">
        <v>94907.66</v>
      </c>
      <c r="K6845">
        <v>73068.5</v>
      </c>
      <c r="L6845">
        <v>57190.52</v>
      </c>
      <c r="M6845">
        <v>27308.0972</v>
      </c>
      <c r="N6845">
        <v>32</v>
      </c>
      <c r="O6845">
        <v>241</v>
      </c>
      <c r="P6845">
        <v>937</v>
      </c>
      <c r="Q6845">
        <v>53190.67</v>
      </c>
      <c r="R6845">
        <v>39612.620000000003</v>
      </c>
      <c r="S6845">
        <v>29345.35</v>
      </c>
      <c r="T6845">
        <v>16687.895400000001</v>
      </c>
      <c r="U6845">
        <v>32</v>
      </c>
      <c r="V6845">
        <v>198</v>
      </c>
      <c r="W6845">
        <v>701</v>
      </c>
      <c r="X6845">
        <v>41716.99</v>
      </c>
      <c r="Y6845">
        <v>33455.879999999997</v>
      </c>
      <c r="Z6845">
        <v>27845.17</v>
      </c>
      <c r="AA6845">
        <v>10620.201800000001</v>
      </c>
      <c r="AB6845">
        <v>32</v>
      </c>
      <c r="AC6845">
        <v>32</v>
      </c>
      <c r="AD6845">
        <v>25</v>
      </c>
      <c r="AE6845">
        <v>31</v>
      </c>
      <c r="AF6845">
        <v>32</v>
      </c>
      <c r="AG6845">
        <v>32</v>
      </c>
      <c r="AH6845">
        <v>25</v>
      </c>
      <c r="AI6845">
        <v>31</v>
      </c>
      <c r="AJ6845">
        <v>32</v>
      </c>
      <c r="AK6845">
        <v>32</v>
      </c>
      <c r="AL6845">
        <v>25</v>
      </c>
      <c r="AM6845">
        <v>31</v>
      </c>
    </row>
    <row r="6846" spans="1:39" x14ac:dyDescent="0.15">
      <c r="A6846" t="s">
        <v>57</v>
      </c>
      <c r="B6846">
        <v>5</v>
      </c>
      <c r="C6846">
        <v>2</v>
      </c>
      <c r="D6846">
        <v>0</v>
      </c>
      <c r="E6846" t="s">
        <v>32</v>
      </c>
      <c r="F6846" t="s">
        <v>206</v>
      </c>
      <c r="G6846">
        <v>1272</v>
      </c>
      <c r="H6846">
        <v>17214</v>
      </c>
      <c r="I6846">
        <v>65720</v>
      </c>
      <c r="J6846">
        <v>3884883.04</v>
      </c>
      <c r="K6846">
        <v>2978232.84</v>
      </c>
      <c r="L6846">
        <v>2503437.77</v>
      </c>
      <c r="M6846">
        <v>1036067.9911</v>
      </c>
      <c r="N6846">
        <v>1272</v>
      </c>
      <c r="O6846">
        <v>6712</v>
      </c>
      <c r="P6846">
        <v>27315</v>
      </c>
      <c r="Q6846">
        <v>1549185.57</v>
      </c>
      <c r="R6846">
        <v>1154487.32</v>
      </c>
      <c r="S6846">
        <v>839486</v>
      </c>
      <c r="T6846">
        <v>460624.89929999999</v>
      </c>
      <c r="U6846">
        <v>1272</v>
      </c>
      <c r="V6846">
        <v>10502</v>
      </c>
      <c r="W6846">
        <v>38405</v>
      </c>
      <c r="X6846">
        <v>2335697.4700000002</v>
      </c>
      <c r="Y6846">
        <v>1823745.52</v>
      </c>
      <c r="Z6846">
        <v>1663951.77</v>
      </c>
      <c r="AA6846">
        <v>575443.09180000005</v>
      </c>
      <c r="AB6846">
        <v>1254</v>
      </c>
      <c r="AC6846">
        <v>1232</v>
      </c>
      <c r="AD6846">
        <v>1119</v>
      </c>
      <c r="AE6846">
        <v>1222</v>
      </c>
      <c r="AF6846">
        <v>1254</v>
      </c>
      <c r="AG6846">
        <v>1232</v>
      </c>
      <c r="AH6846">
        <v>1119</v>
      </c>
      <c r="AI6846">
        <v>1222</v>
      </c>
      <c r="AJ6846">
        <v>1254</v>
      </c>
      <c r="AK6846">
        <v>1232</v>
      </c>
      <c r="AL6846">
        <v>1119</v>
      </c>
      <c r="AM6846">
        <v>1222</v>
      </c>
    </row>
    <row r="6847" spans="1:39" x14ac:dyDescent="0.15">
      <c r="A6847" t="s">
        <v>57</v>
      </c>
      <c r="B6847">
        <v>5</v>
      </c>
      <c r="C6847">
        <v>2</v>
      </c>
      <c r="D6847">
        <v>1</v>
      </c>
      <c r="E6847" t="s">
        <v>28</v>
      </c>
      <c r="F6847" t="s">
        <v>206</v>
      </c>
      <c r="G6847">
        <v>8371</v>
      </c>
      <c r="H6847">
        <v>118394</v>
      </c>
      <c r="I6847">
        <v>404298</v>
      </c>
      <c r="J6847">
        <v>24179384.440000001</v>
      </c>
      <c r="K6847">
        <v>20032369.649999999</v>
      </c>
      <c r="L6847">
        <v>16481607.439999999</v>
      </c>
      <c r="M6847">
        <v>6415248.2978999997</v>
      </c>
      <c r="N6847">
        <v>8371</v>
      </c>
      <c r="O6847">
        <v>55719</v>
      </c>
      <c r="P6847">
        <v>213574</v>
      </c>
      <c r="Q6847">
        <v>12612008.1</v>
      </c>
      <c r="R6847">
        <v>10238500.23</v>
      </c>
      <c r="S6847">
        <v>7491092.2300000004</v>
      </c>
      <c r="T6847">
        <v>3569126.9981</v>
      </c>
      <c r="U6847">
        <v>8371</v>
      </c>
      <c r="V6847">
        <v>62675</v>
      </c>
      <c r="W6847">
        <v>190724</v>
      </c>
      <c r="X6847">
        <v>11567376.34</v>
      </c>
      <c r="Y6847">
        <v>9793869.4199999999</v>
      </c>
      <c r="Z6847">
        <v>8990515.2100000009</v>
      </c>
      <c r="AA6847">
        <v>2846121.2998000002</v>
      </c>
      <c r="AB6847">
        <v>7912</v>
      </c>
      <c r="AC6847">
        <v>8284</v>
      </c>
      <c r="AD6847">
        <v>5958</v>
      </c>
      <c r="AE6847">
        <v>8020</v>
      </c>
      <c r="AF6847">
        <v>7912</v>
      </c>
      <c r="AG6847">
        <v>8284</v>
      </c>
      <c r="AH6847">
        <v>5958</v>
      </c>
      <c r="AI6847">
        <v>8020</v>
      </c>
      <c r="AJ6847">
        <v>7912</v>
      </c>
      <c r="AK6847">
        <v>8284</v>
      </c>
      <c r="AL6847">
        <v>5958</v>
      </c>
      <c r="AM6847">
        <v>8020</v>
      </c>
    </row>
    <row r="6848" spans="1:39" x14ac:dyDescent="0.15">
      <c r="A6848" t="s">
        <v>57</v>
      </c>
      <c r="B6848">
        <v>5</v>
      </c>
      <c r="C6848">
        <v>2</v>
      </c>
      <c r="D6848">
        <v>1</v>
      </c>
      <c r="E6848" t="s">
        <v>30</v>
      </c>
      <c r="F6848" t="s">
        <v>206</v>
      </c>
      <c r="G6848">
        <v>1485</v>
      </c>
      <c r="H6848">
        <v>23075</v>
      </c>
      <c r="I6848">
        <v>76092</v>
      </c>
      <c r="J6848">
        <v>4564984.6500000004</v>
      </c>
      <c r="K6848">
        <v>3701354.95</v>
      </c>
      <c r="L6848">
        <v>2976500.15</v>
      </c>
      <c r="M6848">
        <v>1208252.2274</v>
      </c>
      <c r="N6848">
        <v>1485</v>
      </c>
      <c r="O6848">
        <v>9670</v>
      </c>
      <c r="P6848">
        <v>36529</v>
      </c>
      <c r="Q6848">
        <v>2162337.88</v>
      </c>
      <c r="R6848">
        <v>1738206.5</v>
      </c>
      <c r="S6848">
        <v>1224172.8</v>
      </c>
      <c r="T6848">
        <v>614566.57929999998</v>
      </c>
      <c r="U6848">
        <v>1485</v>
      </c>
      <c r="V6848">
        <v>13405</v>
      </c>
      <c r="W6848">
        <v>39563</v>
      </c>
      <c r="X6848">
        <v>2402646.77</v>
      </c>
      <c r="Y6848">
        <v>1963148.45</v>
      </c>
      <c r="Z6848">
        <v>1752327.35</v>
      </c>
      <c r="AA6848">
        <v>593685.64809999999</v>
      </c>
      <c r="AB6848">
        <v>1355</v>
      </c>
      <c r="AC6848">
        <v>1477</v>
      </c>
      <c r="AD6848">
        <v>1028</v>
      </c>
      <c r="AE6848">
        <v>1412</v>
      </c>
      <c r="AF6848">
        <v>1355</v>
      </c>
      <c r="AG6848">
        <v>1477</v>
      </c>
      <c r="AH6848">
        <v>1028</v>
      </c>
      <c r="AI6848">
        <v>1412</v>
      </c>
      <c r="AJ6848">
        <v>1355</v>
      </c>
      <c r="AK6848">
        <v>1477</v>
      </c>
      <c r="AL6848">
        <v>1028</v>
      </c>
      <c r="AM6848">
        <v>1412</v>
      </c>
    </row>
    <row r="6849" spans="1:39" x14ac:dyDescent="0.15">
      <c r="A6849" t="s">
        <v>57</v>
      </c>
      <c r="B6849">
        <v>5</v>
      </c>
      <c r="C6849">
        <v>2</v>
      </c>
      <c r="D6849">
        <v>1</v>
      </c>
      <c r="E6849" t="s">
        <v>29</v>
      </c>
      <c r="F6849" t="s">
        <v>206</v>
      </c>
      <c r="G6849">
        <v>29424</v>
      </c>
      <c r="H6849">
        <v>495507</v>
      </c>
      <c r="I6849">
        <v>1661098</v>
      </c>
      <c r="J6849">
        <v>98452322.680000007</v>
      </c>
      <c r="K6849">
        <v>76263268.650000006</v>
      </c>
      <c r="L6849">
        <v>62652904.079999998</v>
      </c>
      <c r="M6849">
        <v>26243609.918900002</v>
      </c>
      <c r="N6849">
        <v>29424</v>
      </c>
      <c r="O6849">
        <v>194022</v>
      </c>
      <c r="P6849">
        <v>732153</v>
      </c>
      <c r="Q6849">
        <v>42554049.619999997</v>
      </c>
      <c r="R6849">
        <v>32144284.379999999</v>
      </c>
      <c r="S6849">
        <v>22937090.100000001</v>
      </c>
      <c r="T6849">
        <v>12372508.986300001</v>
      </c>
      <c r="U6849">
        <v>29424</v>
      </c>
      <c r="V6849">
        <v>301485</v>
      </c>
      <c r="W6849">
        <v>928945</v>
      </c>
      <c r="X6849">
        <v>55898273.060000002</v>
      </c>
      <c r="Y6849">
        <v>44118984.270000003</v>
      </c>
      <c r="Z6849">
        <v>39715813.979999997</v>
      </c>
      <c r="AA6849">
        <v>13871100.932600001</v>
      </c>
      <c r="AB6849">
        <v>27977</v>
      </c>
      <c r="AC6849">
        <v>27879</v>
      </c>
      <c r="AD6849">
        <v>21093</v>
      </c>
      <c r="AE6849">
        <v>28437</v>
      </c>
      <c r="AF6849">
        <v>27977</v>
      </c>
      <c r="AG6849">
        <v>27879</v>
      </c>
      <c r="AH6849">
        <v>21093</v>
      </c>
      <c r="AI6849">
        <v>28437</v>
      </c>
      <c r="AJ6849">
        <v>27977</v>
      </c>
      <c r="AK6849">
        <v>27879</v>
      </c>
      <c r="AL6849">
        <v>21093</v>
      </c>
      <c r="AM6849">
        <v>28437</v>
      </c>
    </row>
    <row r="6850" spans="1:39" x14ac:dyDescent="0.15">
      <c r="A6850" t="s">
        <v>57</v>
      </c>
      <c r="B6850">
        <v>5</v>
      </c>
      <c r="C6850">
        <v>2</v>
      </c>
      <c r="D6850">
        <v>1</v>
      </c>
      <c r="E6850" t="s">
        <v>31</v>
      </c>
      <c r="F6850" t="s">
        <v>206</v>
      </c>
      <c r="G6850">
        <v>113</v>
      </c>
      <c r="H6850">
        <v>1858</v>
      </c>
      <c r="I6850">
        <v>5956</v>
      </c>
      <c r="J6850">
        <v>342237.07</v>
      </c>
      <c r="K6850">
        <v>271868.40000000002</v>
      </c>
      <c r="L6850">
        <v>217325.3</v>
      </c>
      <c r="M6850">
        <v>94276.373999999996</v>
      </c>
      <c r="N6850">
        <v>113</v>
      </c>
      <c r="O6850">
        <v>834</v>
      </c>
      <c r="P6850">
        <v>2826</v>
      </c>
      <c r="Q6850">
        <v>155399.69</v>
      </c>
      <c r="R6850">
        <v>119227.9</v>
      </c>
      <c r="S6850">
        <v>79233.899999999994</v>
      </c>
      <c r="T6850">
        <v>47605.808199999999</v>
      </c>
      <c r="U6850">
        <v>113</v>
      </c>
      <c r="V6850">
        <v>1024</v>
      </c>
      <c r="W6850">
        <v>3130</v>
      </c>
      <c r="X6850">
        <v>186837.38</v>
      </c>
      <c r="Y6850">
        <v>152640.5</v>
      </c>
      <c r="Z6850">
        <v>138091.4</v>
      </c>
      <c r="AA6850">
        <v>46670.565799999997</v>
      </c>
      <c r="AB6850">
        <v>104</v>
      </c>
      <c r="AC6850">
        <v>112</v>
      </c>
      <c r="AD6850">
        <v>67</v>
      </c>
      <c r="AE6850">
        <v>105</v>
      </c>
      <c r="AF6850">
        <v>104</v>
      </c>
      <c r="AG6850">
        <v>112</v>
      </c>
      <c r="AH6850">
        <v>67</v>
      </c>
      <c r="AI6850">
        <v>105</v>
      </c>
      <c r="AJ6850">
        <v>104</v>
      </c>
      <c r="AK6850">
        <v>112</v>
      </c>
      <c r="AL6850">
        <v>67</v>
      </c>
      <c r="AM6850">
        <v>105</v>
      </c>
    </row>
    <row r="6851" spans="1:39" x14ac:dyDescent="0.15">
      <c r="A6851" t="s">
        <v>57</v>
      </c>
      <c r="B6851">
        <v>5</v>
      </c>
      <c r="C6851">
        <v>2</v>
      </c>
      <c r="D6851">
        <v>1</v>
      </c>
      <c r="E6851" t="s">
        <v>32</v>
      </c>
      <c r="F6851" t="s">
        <v>206</v>
      </c>
      <c r="G6851">
        <v>3635</v>
      </c>
      <c r="H6851">
        <v>57682</v>
      </c>
      <c r="I6851">
        <v>194737</v>
      </c>
      <c r="J6851">
        <v>11494888.789999999</v>
      </c>
      <c r="K6851">
        <v>9061762.6899999995</v>
      </c>
      <c r="L6851">
        <v>7579769.3899999997</v>
      </c>
      <c r="M6851">
        <v>3056461.6365999999</v>
      </c>
      <c r="N6851">
        <v>3635</v>
      </c>
      <c r="O6851">
        <v>23007</v>
      </c>
      <c r="P6851">
        <v>84986</v>
      </c>
      <c r="Q6851">
        <v>4889091.6399999997</v>
      </c>
      <c r="R6851">
        <v>3773183.04</v>
      </c>
      <c r="S6851">
        <v>2763352.17</v>
      </c>
      <c r="T6851">
        <v>1423555.5562</v>
      </c>
      <c r="U6851">
        <v>3635</v>
      </c>
      <c r="V6851">
        <v>34675</v>
      </c>
      <c r="W6851">
        <v>109751</v>
      </c>
      <c r="X6851">
        <v>6605797.1500000004</v>
      </c>
      <c r="Y6851">
        <v>5288579.6500000004</v>
      </c>
      <c r="Z6851">
        <v>4816417.22</v>
      </c>
      <c r="AA6851">
        <v>1632906.0804000001</v>
      </c>
      <c r="AB6851">
        <v>3506</v>
      </c>
      <c r="AC6851">
        <v>3509</v>
      </c>
      <c r="AD6851">
        <v>2649</v>
      </c>
      <c r="AE6851">
        <v>3521</v>
      </c>
      <c r="AF6851">
        <v>3506</v>
      </c>
      <c r="AG6851">
        <v>3509</v>
      </c>
      <c r="AH6851">
        <v>2649</v>
      </c>
      <c r="AI6851">
        <v>3521</v>
      </c>
      <c r="AJ6851">
        <v>3506</v>
      </c>
      <c r="AK6851">
        <v>3509</v>
      </c>
      <c r="AL6851">
        <v>2649</v>
      </c>
      <c r="AM6851">
        <v>3521</v>
      </c>
    </row>
    <row r="6852" spans="1:39" x14ac:dyDescent="0.15">
      <c r="A6852" t="s">
        <v>57</v>
      </c>
      <c r="B6852">
        <v>5</v>
      </c>
      <c r="C6852">
        <v>2</v>
      </c>
      <c r="D6852">
        <v>2</v>
      </c>
      <c r="E6852" t="s">
        <v>28</v>
      </c>
      <c r="F6852" t="s">
        <v>206</v>
      </c>
      <c r="G6852">
        <v>1003</v>
      </c>
      <c r="H6852">
        <v>10465</v>
      </c>
      <c r="I6852">
        <v>41581</v>
      </c>
      <c r="J6852">
        <v>2536812.96</v>
      </c>
      <c r="K6852">
        <v>2106604.66</v>
      </c>
      <c r="L6852">
        <v>1670349.9</v>
      </c>
      <c r="M6852">
        <v>667177.59270000004</v>
      </c>
      <c r="N6852">
        <v>1003</v>
      </c>
      <c r="O6852">
        <v>4733</v>
      </c>
      <c r="P6852">
        <v>21543</v>
      </c>
      <c r="Q6852">
        <v>1303546.22</v>
      </c>
      <c r="R6852">
        <v>1053947.78</v>
      </c>
      <c r="S6852">
        <v>707333.74</v>
      </c>
      <c r="T6852">
        <v>366119.1434</v>
      </c>
      <c r="U6852">
        <v>1003</v>
      </c>
      <c r="V6852">
        <v>5732</v>
      </c>
      <c r="W6852">
        <v>20038</v>
      </c>
      <c r="X6852">
        <v>1233266.74</v>
      </c>
      <c r="Y6852">
        <v>1052656.8799999999</v>
      </c>
      <c r="Z6852">
        <v>963016.16</v>
      </c>
      <c r="AA6852">
        <v>301058.44929999998</v>
      </c>
      <c r="AB6852">
        <v>945</v>
      </c>
      <c r="AC6852">
        <v>989</v>
      </c>
      <c r="AD6852">
        <v>660</v>
      </c>
      <c r="AE6852">
        <v>956</v>
      </c>
      <c r="AF6852">
        <v>945</v>
      </c>
      <c r="AG6852">
        <v>989</v>
      </c>
      <c r="AH6852">
        <v>660</v>
      </c>
      <c r="AI6852">
        <v>956</v>
      </c>
      <c r="AJ6852">
        <v>945</v>
      </c>
      <c r="AK6852">
        <v>989</v>
      </c>
      <c r="AL6852">
        <v>660</v>
      </c>
      <c r="AM6852">
        <v>956</v>
      </c>
    </row>
    <row r="6853" spans="1:39" x14ac:dyDescent="0.15">
      <c r="A6853" t="s">
        <v>57</v>
      </c>
      <c r="B6853">
        <v>5</v>
      </c>
      <c r="C6853">
        <v>2</v>
      </c>
      <c r="D6853">
        <v>2</v>
      </c>
      <c r="E6853" t="s">
        <v>30</v>
      </c>
      <c r="F6853" t="s">
        <v>206</v>
      </c>
      <c r="G6853">
        <v>126</v>
      </c>
      <c r="H6853">
        <v>1351</v>
      </c>
      <c r="I6853">
        <v>5709</v>
      </c>
      <c r="J6853">
        <v>340802.16</v>
      </c>
      <c r="K6853">
        <v>277816.24</v>
      </c>
      <c r="L6853">
        <v>208972.81</v>
      </c>
      <c r="M6853">
        <v>92375.181100000002</v>
      </c>
      <c r="N6853">
        <v>126</v>
      </c>
      <c r="O6853">
        <v>580</v>
      </c>
      <c r="P6853">
        <v>2915</v>
      </c>
      <c r="Q6853">
        <v>166530.34</v>
      </c>
      <c r="R6853">
        <v>133785.91</v>
      </c>
      <c r="S6853">
        <v>82012.44</v>
      </c>
      <c r="T6853">
        <v>49627.542699999998</v>
      </c>
      <c r="U6853">
        <v>126</v>
      </c>
      <c r="V6853">
        <v>771</v>
      </c>
      <c r="W6853">
        <v>2794</v>
      </c>
      <c r="X6853">
        <v>174271.82</v>
      </c>
      <c r="Y6853">
        <v>144030.32999999999</v>
      </c>
      <c r="Z6853">
        <v>126960.37</v>
      </c>
      <c r="AA6853">
        <v>42747.638400000003</v>
      </c>
      <c r="AB6853">
        <v>113</v>
      </c>
      <c r="AC6853">
        <v>124</v>
      </c>
      <c r="AD6853">
        <v>74</v>
      </c>
      <c r="AE6853">
        <v>121</v>
      </c>
      <c r="AF6853">
        <v>113</v>
      </c>
      <c r="AG6853">
        <v>124</v>
      </c>
      <c r="AH6853">
        <v>74</v>
      </c>
      <c r="AI6853">
        <v>121</v>
      </c>
      <c r="AJ6853">
        <v>113</v>
      </c>
      <c r="AK6853">
        <v>124</v>
      </c>
      <c r="AL6853">
        <v>74</v>
      </c>
      <c r="AM6853">
        <v>121</v>
      </c>
    </row>
    <row r="6854" spans="1:39" x14ac:dyDescent="0.15">
      <c r="A6854" t="s">
        <v>57</v>
      </c>
      <c r="B6854">
        <v>5</v>
      </c>
      <c r="C6854">
        <v>2</v>
      </c>
      <c r="D6854">
        <v>2</v>
      </c>
      <c r="E6854" t="s">
        <v>29</v>
      </c>
      <c r="F6854" t="s">
        <v>206</v>
      </c>
      <c r="G6854">
        <v>1151</v>
      </c>
      <c r="H6854">
        <v>12873</v>
      </c>
      <c r="I6854">
        <v>54197</v>
      </c>
      <c r="J6854">
        <v>3262015.74</v>
      </c>
      <c r="K6854">
        <v>2536596.36</v>
      </c>
      <c r="L6854">
        <v>2011211.49</v>
      </c>
      <c r="M6854">
        <v>868635.59600000002</v>
      </c>
      <c r="N6854">
        <v>1151</v>
      </c>
      <c r="O6854">
        <v>5193</v>
      </c>
      <c r="P6854">
        <v>24611</v>
      </c>
      <c r="Q6854">
        <v>1466075.6</v>
      </c>
      <c r="R6854">
        <v>1116041.32</v>
      </c>
      <c r="S6854">
        <v>757301.88</v>
      </c>
      <c r="T6854">
        <v>426420.63929999998</v>
      </c>
      <c r="U6854">
        <v>1151</v>
      </c>
      <c r="V6854">
        <v>7680</v>
      </c>
      <c r="W6854">
        <v>29586</v>
      </c>
      <c r="X6854">
        <v>1795940.14</v>
      </c>
      <c r="Y6854">
        <v>1420555.04</v>
      </c>
      <c r="Z6854">
        <v>1253909.6100000001</v>
      </c>
      <c r="AA6854">
        <v>442214.95669999998</v>
      </c>
      <c r="AB6854">
        <v>1081</v>
      </c>
      <c r="AC6854">
        <v>1109</v>
      </c>
      <c r="AD6854">
        <v>743</v>
      </c>
      <c r="AE6854">
        <v>1109</v>
      </c>
      <c r="AF6854">
        <v>1081</v>
      </c>
      <c r="AG6854">
        <v>1109</v>
      </c>
      <c r="AH6854">
        <v>743</v>
      </c>
      <c r="AI6854">
        <v>1109</v>
      </c>
      <c r="AJ6854">
        <v>1081</v>
      </c>
      <c r="AK6854">
        <v>1109</v>
      </c>
      <c r="AL6854">
        <v>743</v>
      </c>
      <c r="AM6854">
        <v>1109</v>
      </c>
    </row>
    <row r="6855" spans="1:39" x14ac:dyDescent="0.15">
      <c r="A6855" t="s">
        <v>57</v>
      </c>
      <c r="B6855">
        <v>5</v>
      </c>
      <c r="C6855">
        <v>2</v>
      </c>
      <c r="D6855">
        <v>2</v>
      </c>
      <c r="E6855" t="s">
        <v>31</v>
      </c>
      <c r="F6855" t="s">
        <v>206</v>
      </c>
      <c r="G6855">
        <v>5</v>
      </c>
      <c r="H6855">
        <v>48</v>
      </c>
      <c r="I6855">
        <v>187</v>
      </c>
      <c r="J6855">
        <v>11580.35</v>
      </c>
      <c r="K6855">
        <v>9105.34</v>
      </c>
      <c r="L6855">
        <v>7036.43</v>
      </c>
      <c r="M6855">
        <v>3056.7566000000002</v>
      </c>
      <c r="N6855">
        <v>5</v>
      </c>
      <c r="O6855">
        <v>26</v>
      </c>
      <c r="P6855">
        <v>113</v>
      </c>
      <c r="Q6855">
        <v>6844.55</v>
      </c>
      <c r="R6855">
        <v>5204.16</v>
      </c>
      <c r="S6855">
        <v>3463.25</v>
      </c>
      <c r="T6855">
        <v>1883.2315000000001</v>
      </c>
      <c r="U6855">
        <v>5</v>
      </c>
      <c r="V6855">
        <v>22</v>
      </c>
      <c r="W6855">
        <v>74</v>
      </c>
      <c r="X6855">
        <v>4735.8</v>
      </c>
      <c r="Y6855">
        <v>3901.18</v>
      </c>
      <c r="Z6855">
        <v>3573.18</v>
      </c>
      <c r="AA6855">
        <v>1173.5251000000001</v>
      </c>
      <c r="AB6855">
        <v>5</v>
      </c>
      <c r="AC6855">
        <v>5</v>
      </c>
      <c r="AD6855">
        <v>4</v>
      </c>
      <c r="AE6855">
        <v>5</v>
      </c>
      <c r="AF6855">
        <v>5</v>
      </c>
      <c r="AG6855">
        <v>5</v>
      </c>
      <c r="AH6855">
        <v>4</v>
      </c>
      <c r="AI6855">
        <v>5</v>
      </c>
      <c r="AJ6855">
        <v>5</v>
      </c>
      <c r="AK6855">
        <v>5</v>
      </c>
      <c r="AL6855">
        <v>4</v>
      </c>
      <c r="AM6855">
        <v>5</v>
      </c>
    </row>
    <row r="6856" spans="1:39" x14ac:dyDescent="0.15">
      <c r="A6856" t="s">
        <v>57</v>
      </c>
      <c r="B6856">
        <v>5</v>
      </c>
      <c r="C6856">
        <v>2</v>
      </c>
      <c r="D6856">
        <v>2</v>
      </c>
      <c r="E6856" t="s">
        <v>32</v>
      </c>
      <c r="F6856" t="s">
        <v>206</v>
      </c>
      <c r="G6856">
        <v>843</v>
      </c>
      <c r="H6856">
        <v>10847</v>
      </c>
      <c r="I6856">
        <v>41092</v>
      </c>
      <c r="J6856">
        <v>2452040.94</v>
      </c>
      <c r="K6856">
        <v>1905455.22</v>
      </c>
      <c r="L6856">
        <v>1589826.67</v>
      </c>
      <c r="M6856">
        <v>648388.61430000002</v>
      </c>
      <c r="N6856">
        <v>843</v>
      </c>
      <c r="O6856">
        <v>4000</v>
      </c>
      <c r="P6856">
        <v>16093</v>
      </c>
      <c r="Q6856">
        <v>931354.96</v>
      </c>
      <c r="R6856">
        <v>708611.56</v>
      </c>
      <c r="S6856">
        <v>505315.35</v>
      </c>
      <c r="T6856">
        <v>273418.31890000001</v>
      </c>
      <c r="U6856">
        <v>843</v>
      </c>
      <c r="V6856">
        <v>6847</v>
      </c>
      <c r="W6856">
        <v>24999</v>
      </c>
      <c r="X6856">
        <v>1520685.98</v>
      </c>
      <c r="Y6856">
        <v>1196843.6599999999</v>
      </c>
      <c r="Z6856">
        <v>1084511.32</v>
      </c>
      <c r="AA6856">
        <v>374970.2954</v>
      </c>
      <c r="AB6856">
        <v>800</v>
      </c>
      <c r="AC6856">
        <v>821</v>
      </c>
      <c r="AD6856">
        <v>614</v>
      </c>
      <c r="AE6856">
        <v>826</v>
      </c>
      <c r="AF6856">
        <v>800</v>
      </c>
      <c r="AG6856">
        <v>821</v>
      </c>
      <c r="AH6856">
        <v>614</v>
      </c>
      <c r="AI6856">
        <v>826</v>
      </c>
      <c r="AJ6856">
        <v>800</v>
      </c>
      <c r="AK6856">
        <v>821</v>
      </c>
      <c r="AL6856">
        <v>614</v>
      </c>
      <c r="AM6856">
        <v>826</v>
      </c>
    </row>
    <row r="6857" spans="1:39" x14ac:dyDescent="0.15">
      <c r="A6857" t="s">
        <v>57</v>
      </c>
      <c r="B6857">
        <v>30</v>
      </c>
      <c r="C6857">
        <v>1</v>
      </c>
      <c r="D6857">
        <v>0</v>
      </c>
      <c r="E6857" t="s">
        <v>28</v>
      </c>
      <c r="F6857" t="s">
        <v>206</v>
      </c>
      <c r="G6857">
        <v>19259</v>
      </c>
      <c r="H6857">
        <v>67858</v>
      </c>
      <c r="I6857">
        <v>248372</v>
      </c>
      <c r="J6857">
        <v>15176157.369999999</v>
      </c>
      <c r="K6857">
        <v>12282935.77</v>
      </c>
      <c r="L6857">
        <v>10455757.970000001</v>
      </c>
      <c r="M6857">
        <v>4041053.9254999999</v>
      </c>
      <c r="N6857">
        <v>9621</v>
      </c>
      <c r="O6857">
        <v>31654</v>
      </c>
      <c r="P6857">
        <v>127982</v>
      </c>
      <c r="Q6857">
        <v>7851533.5199999996</v>
      </c>
      <c r="R6857">
        <v>6245077.5700000003</v>
      </c>
      <c r="S6857">
        <v>4843862.83</v>
      </c>
      <c r="T6857">
        <v>2238293.9364999998</v>
      </c>
      <c r="U6857">
        <v>9638</v>
      </c>
      <c r="V6857">
        <v>36204</v>
      </c>
      <c r="W6857">
        <v>120390</v>
      </c>
      <c r="X6857">
        <v>7324623.8499999996</v>
      </c>
      <c r="Y6857">
        <v>6037858.2000000002</v>
      </c>
      <c r="Z6857">
        <v>5611895.1399999997</v>
      </c>
      <c r="AA6857">
        <v>1802759.9890000001</v>
      </c>
      <c r="AB6857">
        <v>18496</v>
      </c>
      <c r="AC6857">
        <v>16934</v>
      </c>
      <c r="AD6857">
        <v>12857</v>
      </c>
      <c r="AE6857">
        <v>13255</v>
      </c>
      <c r="AF6857">
        <v>9486</v>
      </c>
      <c r="AG6857">
        <v>9256</v>
      </c>
      <c r="AH6857">
        <v>7284</v>
      </c>
      <c r="AI6857">
        <v>6901</v>
      </c>
      <c r="AJ6857">
        <v>9010</v>
      </c>
      <c r="AK6857">
        <v>7678</v>
      </c>
      <c r="AL6857">
        <v>5573</v>
      </c>
      <c r="AM6857">
        <v>6354</v>
      </c>
    </row>
    <row r="6858" spans="1:39" x14ac:dyDescent="0.15">
      <c r="A6858" t="s">
        <v>57</v>
      </c>
      <c r="B6858">
        <v>30</v>
      </c>
      <c r="C6858">
        <v>1</v>
      </c>
      <c r="D6858">
        <v>0</v>
      </c>
      <c r="E6858" t="s">
        <v>30</v>
      </c>
      <c r="F6858" t="s">
        <v>206</v>
      </c>
      <c r="G6858">
        <v>34</v>
      </c>
      <c r="H6858">
        <v>112</v>
      </c>
      <c r="I6858">
        <v>403</v>
      </c>
      <c r="J6858">
        <v>25443.75</v>
      </c>
      <c r="K6858">
        <v>20603.75</v>
      </c>
      <c r="L6858">
        <v>16626.3</v>
      </c>
      <c r="M6858">
        <v>6815.2137000000002</v>
      </c>
      <c r="N6858">
        <v>21</v>
      </c>
      <c r="O6858">
        <v>69</v>
      </c>
      <c r="P6858">
        <v>260</v>
      </c>
      <c r="Q6858">
        <v>16561.87</v>
      </c>
      <c r="R6858">
        <v>13453.54</v>
      </c>
      <c r="S6858">
        <v>10091.42</v>
      </c>
      <c r="T6858">
        <v>4732.0514999999996</v>
      </c>
      <c r="U6858">
        <v>13</v>
      </c>
      <c r="V6858">
        <v>43</v>
      </c>
      <c r="W6858">
        <v>143</v>
      </c>
      <c r="X6858">
        <v>8881.8799999999992</v>
      </c>
      <c r="Y6858">
        <v>7150.21</v>
      </c>
      <c r="Z6858">
        <v>6534.88</v>
      </c>
      <c r="AA6858">
        <v>2083.1622000000002</v>
      </c>
      <c r="AB6858">
        <v>33</v>
      </c>
      <c r="AC6858">
        <v>29</v>
      </c>
      <c r="AD6858">
        <v>20</v>
      </c>
      <c r="AE6858">
        <v>23</v>
      </c>
      <c r="AF6858">
        <v>20</v>
      </c>
      <c r="AG6858">
        <v>19</v>
      </c>
      <c r="AH6858">
        <v>14</v>
      </c>
      <c r="AI6858">
        <v>16</v>
      </c>
      <c r="AJ6858">
        <v>13</v>
      </c>
      <c r="AK6858">
        <v>10</v>
      </c>
      <c r="AL6858">
        <v>6</v>
      </c>
      <c r="AM6858">
        <v>7</v>
      </c>
    </row>
    <row r="6859" spans="1:39" x14ac:dyDescent="0.15">
      <c r="A6859" t="s">
        <v>57</v>
      </c>
      <c r="B6859">
        <v>30</v>
      </c>
      <c r="C6859">
        <v>1</v>
      </c>
      <c r="D6859">
        <v>0</v>
      </c>
      <c r="E6859" t="s">
        <v>29</v>
      </c>
      <c r="F6859" t="s">
        <v>206</v>
      </c>
      <c r="G6859">
        <v>370</v>
      </c>
      <c r="H6859">
        <v>1519</v>
      </c>
      <c r="I6859">
        <v>5612</v>
      </c>
      <c r="J6859">
        <v>331651.68</v>
      </c>
      <c r="K6859">
        <v>249332.18</v>
      </c>
      <c r="L6859">
        <v>219877.35</v>
      </c>
      <c r="M6859">
        <v>97262.725300000006</v>
      </c>
      <c r="N6859">
        <v>212</v>
      </c>
      <c r="O6859">
        <v>895</v>
      </c>
      <c r="P6859">
        <v>3397</v>
      </c>
      <c r="Q6859">
        <v>197637.67</v>
      </c>
      <c r="R6859">
        <v>145916.03</v>
      </c>
      <c r="S6859">
        <v>121514.17</v>
      </c>
      <c r="T6859">
        <v>63623.425000000003</v>
      </c>
      <c r="U6859">
        <v>158</v>
      </c>
      <c r="V6859">
        <v>624</v>
      </c>
      <c r="W6859">
        <v>2215</v>
      </c>
      <c r="X6859">
        <v>134014.01</v>
      </c>
      <c r="Y6859">
        <v>103416.15</v>
      </c>
      <c r="Z6859">
        <v>98363.18</v>
      </c>
      <c r="AA6859">
        <v>33639.300300000003</v>
      </c>
      <c r="AB6859">
        <v>366</v>
      </c>
      <c r="AC6859">
        <v>318</v>
      </c>
      <c r="AD6859">
        <v>259</v>
      </c>
      <c r="AE6859">
        <v>276</v>
      </c>
      <c r="AF6859">
        <v>211</v>
      </c>
      <c r="AG6859">
        <v>198</v>
      </c>
      <c r="AH6859">
        <v>175</v>
      </c>
      <c r="AI6859">
        <v>166</v>
      </c>
      <c r="AJ6859">
        <v>155</v>
      </c>
      <c r="AK6859">
        <v>120</v>
      </c>
      <c r="AL6859">
        <v>84</v>
      </c>
      <c r="AM6859">
        <v>110</v>
      </c>
    </row>
    <row r="6860" spans="1:39" x14ac:dyDescent="0.15">
      <c r="A6860" t="s">
        <v>57</v>
      </c>
      <c r="B6860">
        <v>30</v>
      </c>
      <c r="C6860">
        <v>1</v>
      </c>
      <c r="D6860">
        <v>0</v>
      </c>
      <c r="E6860" t="s">
        <v>32</v>
      </c>
      <c r="F6860" t="s">
        <v>206</v>
      </c>
      <c r="G6860">
        <v>7907</v>
      </c>
      <c r="H6860">
        <v>31853</v>
      </c>
      <c r="I6860">
        <v>114679</v>
      </c>
      <c r="J6860">
        <v>7048685.71</v>
      </c>
      <c r="K6860">
        <v>5412108.6100000003</v>
      </c>
      <c r="L6860">
        <v>4950116.97</v>
      </c>
      <c r="M6860">
        <v>1787009.9735000001</v>
      </c>
      <c r="N6860">
        <v>1170</v>
      </c>
      <c r="O6860">
        <v>5067</v>
      </c>
      <c r="P6860">
        <v>18425</v>
      </c>
      <c r="Q6860">
        <v>1120719.3400000001</v>
      </c>
      <c r="R6860">
        <v>840253.72</v>
      </c>
      <c r="S6860">
        <v>670382.67000000004</v>
      </c>
      <c r="T6860">
        <v>320875.5453</v>
      </c>
      <c r="U6860">
        <v>6737</v>
      </c>
      <c r="V6860">
        <v>26786</v>
      </c>
      <c r="W6860">
        <v>96254</v>
      </c>
      <c r="X6860">
        <v>5927966.3700000001</v>
      </c>
      <c r="Y6860">
        <v>4571854.8899999997</v>
      </c>
      <c r="Z6860">
        <v>4279734.3</v>
      </c>
      <c r="AA6860">
        <v>1466134.4282</v>
      </c>
      <c r="AB6860">
        <v>7822</v>
      </c>
      <c r="AC6860">
        <v>6923</v>
      </c>
      <c r="AD6860">
        <v>5488</v>
      </c>
      <c r="AE6860">
        <v>6461</v>
      </c>
      <c r="AF6860">
        <v>1156</v>
      </c>
      <c r="AG6860">
        <v>1018</v>
      </c>
      <c r="AH6860">
        <v>863</v>
      </c>
      <c r="AI6860">
        <v>1031</v>
      </c>
      <c r="AJ6860">
        <v>6666</v>
      </c>
      <c r="AK6860">
        <v>5905</v>
      </c>
      <c r="AL6860">
        <v>4625</v>
      </c>
      <c r="AM6860">
        <v>5430</v>
      </c>
    </row>
    <row r="6861" spans="1:39" x14ac:dyDescent="0.15">
      <c r="A6861" t="s">
        <v>57</v>
      </c>
      <c r="B6861">
        <v>30</v>
      </c>
      <c r="C6861">
        <v>1</v>
      </c>
      <c r="D6861">
        <v>1</v>
      </c>
      <c r="E6861" t="s">
        <v>28</v>
      </c>
      <c r="F6861" t="s">
        <v>206</v>
      </c>
      <c r="G6861">
        <v>57322</v>
      </c>
      <c r="H6861">
        <v>275834</v>
      </c>
      <c r="I6861">
        <v>822473</v>
      </c>
      <c r="J6861">
        <v>48374307.299999997</v>
      </c>
      <c r="K6861">
        <v>40557089.460000001</v>
      </c>
      <c r="L6861">
        <v>35248181.75</v>
      </c>
      <c r="M6861">
        <v>13147093.731699999</v>
      </c>
      <c r="N6861">
        <v>29537</v>
      </c>
      <c r="O6861">
        <v>133251</v>
      </c>
      <c r="P6861">
        <v>443094</v>
      </c>
      <c r="Q6861">
        <v>25833054.32</v>
      </c>
      <c r="R6861">
        <v>21391774.239999998</v>
      </c>
      <c r="S6861">
        <v>17273932.719999999</v>
      </c>
      <c r="T6861">
        <v>7503559.2068999996</v>
      </c>
      <c r="U6861">
        <v>27785</v>
      </c>
      <c r="V6861">
        <v>142583</v>
      </c>
      <c r="W6861">
        <v>379379</v>
      </c>
      <c r="X6861">
        <v>22541252.98</v>
      </c>
      <c r="Y6861">
        <v>19165315.219999999</v>
      </c>
      <c r="Z6861">
        <v>17974249.030000001</v>
      </c>
      <c r="AA6861">
        <v>5643534.5247999998</v>
      </c>
      <c r="AB6861">
        <v>55087</v>
      </c>
      <c r="AC6861">
        <v>54456</v>
      </c>
      <c r="AD6861">
        <v>31735</v>
      </c>
      <c r="AE6861">
        <v>52107</v>
      </c>
      <c r="AF6861">
        <v>28600</v>
      </c>
      <c r="AG6861">
        <v>28546</v>
      </c>
      <c r="AH6861">
        <v>18552</v>
      </c>
      <c r="AI6861">
        <v>27098</v>
      </c>
      <c r="AJ6861">
        <v>26487</v>
      </c>
      <c r="AK6861">
        <v>25910</v>
      </c>
      <c r="AL6861">
        <v>13183</v>
      </c>
      <c r="AM6861">
        <v>25009</v>
      </c>
    </row>
    <row r="6862" spans="1:39" x14ac:dyDescent="0.15">
      <c r="A6862" t="s">
        <v>57</v>
      </c>
      <c r="B6862">
        <v>30</v>
      </c>
      <c r="C6862">
        <v>1</v>
      </c>
      <c r="D6862">
        <v>1</v>
      </c>
      <c r="E6862" t="s">
        <v>30</v>
      </c>
      <c r="F6862" t="s">
        <v>206</v>
      </c>
      <c r="G6862">
        <v>6780</v>
      </c>
      <c r="H6862">
        <v>33959</v>
      </c>
      <c r="I6862">
        <v>99392</v>
      </c>
      <c r="J6862">
        <v>5873147.1100000003</v>
      </c>
      <c r="K6862">
        <v>4901432.0199999996</v>
      </c>
      <c r="L6862">
        <v>4219343.49</v>
      </c>
      <c r="M6862">
        <v>1579522.6402</v>
      </c>
      <c r="N6862">
        <v>3091</v>
      </c>
      <c r="O6862">
        <v>14043</v>
      </c>
      <c r="P6862">
        <v>46570</v>
      </c>
      <c r="Q6862">
        <v>2734745.53</v>
      </c>
      <c r="R6862">
        <v>2265548.5499999998</v>
      </c>
      <c r="S6862">
        <v>1776344.66</v>
      </c>
      <c r="T6862">
        <v>791043.23060000001</v>
      </c>
      <c r="U6862">
        <v>3689</v>
      </c>
      <c r="V6862">
        <v>19916</v>
      </c>
      <c r="W6862">
        <v>52822</v>
      </c>
      <c r="X6862">
        <v>3138401.58</v>
      </c>
      <c r="Y6862">
        <v>2635883.4700000002</v>
      </c>
      <c r="Z6862">
        <v>2442998.83</v>
      </c>
      <c r="AA6862">
        <v>788479.40960000001</v>
      </c>
      <c r="AB6862">
        <v>6428</v>
      </c>
      <c r="AC6862">
        <v>6553</v>
      </c>
      <c r="AD6862">
        <v>3391</v>
      </c>
      <c r="AE6862">
        <v>6575</v>
      </c>
      <c r="AF6862">
        <v>2934</v>
      </c>
      <c r="AG6862">
        <v>2994</v>
      </c>
      <c r="AH6862">
        <v>1802</v>
      </c>
      <c r="AI6862">
        <v>3021</v>
      </c>
      <c r="AJ6862">
        <v>3494</v>
      </c>
      <c r="AK6862">
        <v>3559</v>
      </c>
      <c r="AL6862">
        <v>1589</v>
      </c>
      <c r="AM6862">
        <v>3554</v>
      </c>
    </row>
    <row r="6863" spans="1:39" x14ac:dyDescent="0.15">
      <c r="A6863" t="s">
        <v>57</v>
      </c>
      <c r="B6863">
        <v>30</v>
      </c>
      <c r="C6863">
        <v>1</v>
      </c>
      <c r="D6863">
        <v>1</v>
      </c>
      <c r="E6863" t="s">
        <v>29</v>
      </c>
      <c r="F6863" t="s">
        <v>206</v>
      </c>
      <c r="G6863">
        <v>73571</v>
      </c>
      <c r="H6863">
        <v>408989</v>
      </c>
      <c r="I6863">
        <v>1191921</v>
      </c>
      <c r="J6863">
        <v>69927739.079999998</v>
      </c>
      <c r="K6863">
        <v>55243851.039999999</v>
      </c>
      <c r="L6863">
        <v>49429777.369999997</v>
      </c>
      <c r="M6863">
        <v>18640971.939399999</v>
      </c>
      <c r="N6863">
        <v>23227</v>
      </c>
      <c r="O6863">
        <v>117641</v>
      </c>
      <c r="P6863">
        <v>392710</v>
      </c>
      <c r="Q6863">
        <v>22662815.329999998</v>
      </c>
      <c r="R6863">
        <v>17669042.530000001</v>
      </c>
      <c r="S6863">
        <v>14440553.92</v>
      </c>
      <c r="T6863">
        <v>6731428.9694999997</v>
      </c>
      <c r="U6863">
        <v>50344</v>
      </c>
      <c r="V6863">
        <v>291348</v>
      </c>
      <c r="W6863">
        <v>799211</v>
      </c>
      <c r="X6863">
        <v>47264923.75</v>
      </c>
      <c r="Y6863">
        <v>37574808.509999998</v>
      </c>
      <c r="Z6863">
        <v>34989223.450000003</v>
      </c>
      <c r="AA6863">
        <v>11909542.969900001</v>
      </c>
      <c r="AB6863">
        <v>71152</v>
      </c>
      <c r="AC6863">
        <v>69306</v>
      </c>
      <c r="AD6863">
        <v>40117</v>
      </c>
      <c r="AE6863">
        <v>71054</v>
      </c>
      <c r="AF6863">
        <v>22447</v>
      </c>
      <c r="AG6863">
        <v>21856</v>
      </c>
      <c r="AH6863">
        <v>15069</v>
      </c>
      <c r="AI6863">
        <v>22390</v>
      </c>
      <c r="AJ6863">
        <v>48705</v>
      </c>
      <c r="AK6863">
        <v>47450</v>
      </c>
      <c r="AL6863">
        <v>25048</v>
      </c>
      <c r="AM6863">
        <v>48664</v>
      </c>
    </row>
    <row r="6864" spans="1:39" x14ac:dyDescent="0.15">
      <c r="A6864" t="s">
        <v>57</v>
      </c>
      <c r="B6864">
        <v>30</v>
      </c>
      <c r="C6864">
        <v>1</v>
      </c>
      <c r="D6864">
        <v>1</v>
      </c>
      <c r="E6864" t="s">
        <v>31</v>
      </c>
      <c r="F6864" t="s">
        <v>206</v>
      </c>
      <c r="G6864">
        <v>239</v>
      </c>
      <c r="H6864">
        <v>1373</v>
      </c>
      <c r="I6864">
        <v>3630</v>
      </c>
      <c r="J6864">
        <v>211310.66</v>
      </c>
      <c r="K6864">
        <v>174096.56</v>
      </c>
      <c r="L6864">
        <v>150921.54</v>
      </c>
      <c r="M6864">
        <v>56972.898999999998</v>
      </c>
      <c r="N6864">
        <v>88</v>
      </c>
      <c r="O6864">
        <v>442</v>
      </c>
      <c r="P6864">
        <v>1262</v>
      </c>
      <c r="Q6864">
        <v>75817.179999999993</v>
      </c>
      <c r="R6864">
        <v>61012.07</v>
      </c>
      <c r="S6864">
        <v>46403.09</v>
      </c>
      <c r="T6864">
        <v>22441.3158</v>
      </c>
      <c r="U6864">
        <v>151</v>
      </c>
      <c r="V6864">
        <v>931</v>
      </c>
      <c r="W6864">
        <v>2368</v>
      </c>
      <c r="X6864">
        <v>135493.48000000001</v>
      </c>
      <c r="Y6864">
        <v>113084.49</v>
      </c>
      <c r="Z6864">
        <v>104518.45</v>
      </c>
      <c r="AA6864">
        <v>34531.583200000001</v>
      </c>
      <c r="AB6864">
        <v>224</v>
      </c>
      <c r="AC6864">
        <v>230</v>
      </c>
      <c r="AD6864">
        <v>116</v>
      </c>
      <c r="AE6864">
        <v>232</v>
      </c>
      <c r="AF6864">
        <v>85</v>
      </c>
      <c r="AG6864">
        <v>84</v>
      </c>
      <c r="AH6864">
        <v>53</v>
      </c>
      <c r="AI6864">
        <v>85</v>
      </c>
      <c r="AJ6864">
        <v>139</v>
      </c>
      <c r="AK6864">
        <v>146</v>
      </c>
      <c r="AL6864">
        <v>63</v>
      </c>
      <c r="AM6864">
        <v>147</v>
      </c>
    </row>
    <row r="6865" spans="1:39" x14ac:dyDescent="0.15">
      <c r="A6865" t="s">
        <v>57</v>
      </c>
      <c r="B6865">
        <v>30</v>
      </c>
      <c r="C6865">
        <v>1</v>
      </c>
      <c r="D6865">
        <v>1</v>
      </c>
      <c r="E6865" t="s">
        <v>32</v>
      </c>
      <c r="F6865" t="s">
        <v>206</v>
      </c>
      <c r="G6865">
        <v>8460</v>
      </c>
      <c r="H6865">
        <v>46512</v>
      </c>
      <c r="I6865">
        <v>135026</v>
      </c>
      <c r="J6865">
        <v>8088380.5599999996</v>
      </c>
      <c r="K6865">
        <v>6421723.7599999998</v>
      </c>
      <c r="L6865">
        <v>5900698.0899999999</v>
      </c>
      <c r="M6865">
        <v>2066342.7416999999</v>
      </c>
      <c r="N6865">
        <v>1379</v>
      </c>
      <c r="O6865">
        <v>7224</v>
      </c>
      <c r="P6865">
        <v>22990</v>
      </c>
      <c r="Q6865">
        <v>1357521.12</v>
      </c>
      <c r="R6865">
        <v>1076287.1200000001</v>
      </c>
      <c r="S6865">
        <v>874427.84</v>
      </c>
      <c r="T6865">
        <v>386229.63679999998</v>
      </c>
      <c r="U6865">
        <v>7081</v>
      </c>
      <c r="V6865">
        <v>39288</v>
      </c>
      <c r="W6865">
        <v>112036</v>
      </c>
      <c r="X6865">
        <v>6730859.4400000004</v>
      </c>
      <c r="Y6865">
        <v>5345436.6399999997</v>
      </c>
      <c r="Z6865">
        <v>5026270.25</v>
      </c>
      <c r="AA6865">
        <v>1680113.1048999999</v>
      </c>
      <c r="AB6865">
        <v>8268</v>
      </c>
      <c r="AC6865">
        <v>7915</v>
      </c>
      <c r="AD6865">
        <v>4644</v>
      </c>
      <c r="AE6865">
        <v>7847</v>
      </c>
      <c r="AF6865">
        <v>1357</v>
      </c>
      <c r="AG6865">
        <v>1243</v>
      </c>
      <c r="AH6865">
        <v>853</v>
      </c>
      <c r="AI6865">
        <v>1287</v>
      </c>
      <c r="AJ6865">
        <v>6911</v>
      </c>
      <c r="AK6865">
        <v>6672</v>
      </c>
      <c r="AL6865">
        <v>3791</v>
      </c>
      <c r="AM6865">
        <v>6560</v>
      </c>
    </row>
    <row r="6866" spans="1:39" x14ac:dyDescent="0.15">
      <c r="A6866" t="s">
        <v>57</v>
      </c>
      <c r="B6866">
        <v>30</v>
      </c>
      <c r="C6866">
        <v>1</v>
      </c>
      <c r="D6866">
        <v>2</v>
      </c>
      <c r="E6866" t="s">
        <v>28</v>
      </c>
      <c r="F6866" t="s">
        <v>206</v>
      </c>
      <c r="G6866">
        <v>26173</v>
      </c>
      <c r="H6866">
        <v>84663</v>
      </c>
      <c r="I6866">
        <v>315164</v>
      </c>
      <c r="J6866">
        <v>19606402.48</v>
      </c>
      <c r="K6866">
        <v>16416769.83</v>
      </c>
      <c r="L6866">
        <v>13854584.359999999</v>
      </c>
      <c r="M6866">
        <v>5151917.8598999996</v>
      </c>
      <c r="N6866">
        <v>12895</v>
      </c>
      <c r="O6866">
        <v>39398</v>
      </c>
      <c r="P6866">
        <v>161875</v>
      </c>
      <c r="Q6866">
        <v>10118197.800000001</v>
      </c>
      <c r="R6866">
        <v>8305671</v>
      </c>
      <c r="S6866">
        <v>6317082.9299999997</v>
      </c>
      <c r="T6866">
        <v>2832170.5192999998</v>
      </c>
      <c r="U6866">
        <v>13278</v>
      </c>
      <c r="V6866">
        <v>45265</v>
      </c>
      <c r="W6866">
        <v>153289</v>
      </c>
      <c r="X6866">
        <v>9488204.6799999997</v>
      </c>
      <c r="Y6866">
        <v>8111098.8300000001</v>
      </c>
      <c r="Z6866">
        <v>7537501.4299999997</v>
      </c>
      <c r="AA6866">
        <v>2319747.3406000002</v>
      </c>
      <c r="AB6866">
        <v>25124</v>
      </c>
      <c r="AC6866">
        <v>24174</v>
      </c>
      <c r="AD6866">
        <v>12004</v>
      </c>
      <c r="AE6866">
        <v>23310</v>
      </c>
      <c r="AF6866">
        <v>12367</v>
      </c>
      <c r="AG6866">
        <v>12375</v>
      </c>
      <c r="AH6866">
        <v>6614</v>
      </c>
      <c r="AI6866">
        <v>11863</v>
      </c>
      <c r="AJ6866">
        <v>12757</v>
      </c>
      <c r="AK6866">
        <v>11799</v>
      </c>
      <c r="AL6866">
        <v>5390</v>
      </c>
      <c r="AM6866">
        <v>11447</v>
      </c>
    </row>
    <row r="6867" spans="1:39" x14ac:dyDescent="0.15">
      <c r="A6867" t="s">
        <v>57</v>
      </c>
      <c r="B6867">
        <v>30</v>
      </c>
      <c r="C6867">
        <v>1</v>
      </c>
      <c r="D6867">
        <v>2</v>
      </c>
      <c r="E6867" t="s">
        <v>30</v>
      </c>
      <c r="F6867" t="s">
        <v>206</v>
      </c>
      <c r="G6867">
        <v>3207</v>
      </c>
      <c r="H6867">
        <v>10641</v>
      </c>
      <c r="I6867">
        <v>39429</v>
      </c>
      <c r="J6867">
        <v>2442319.35</v>
      </c>
      <c r="K6867">
        <v>2021956.56</v>
      </c>
      <c r="L6867">
        <v>1687846.54</v>
      </c>
      <c r="M6867">
        <v>645482.98129999998</v>
      </c>
      <c r="N6867">
        <v>1512</v>
      </c>
      <c r="O6867">
        <v>4727</v>
      </c>
      <c r="P6867">
        <v>19483</v>
      </c>
      <c r="Q6867">
        <v>1202171.97</v>
      </c>
      <c r="R6867">
        <v>972731.9</v>
      </c>
      <c r="S6867">
        <v>716906.52</v>
      </c>
      <c r="T6867">
        <v>342520.16989999998</v>
      </c>
      <c r="U6867">
        <v>1695</v>
      </c>
      <c r="V6867">
        <v>5914</v>
      </c>
      <c r="W6867">
        <v>19946</v>
      </c>
      <c r="X6867">
        <v>1240147.3799999999</v>
      </c>
      <c r="Y6867">
        <v>1049224.6599999999</v>
      </c>
      <c r="Z6867">
        <v>970940.02</v>
      </c>
      <c r="AA6867">
        <v>302962.81140000001</v>
      </c>
      <c r="AB6867">
        <v>3013</v>
      </c>
      <c r="AC6867">
        <v>3020</v>
      </c>
      <c r="AD6867">
        <v>1421</v>
      </c>
      <c r="AE6867">
        <v>3136</v>
      </c>
      <c r="AF6867">
        <v>1422</v>
      </c>
      <c r="AG6867">
        <v>1455</v>
      </c>
      <c r="AH6867">
        <v>794</v>
      </c>
      <c r="AI6867">
        <v>1477</v>
      </c>
      <c r="AJ6867">
        <v>1591</v>
      </c>
      <c r="AK6867">
        <v>1565</v>
      </c>
      <c r="AL6867">
        <v>627</v>
      </c>
      <c r="AM6867">
        <v>1659</v>
      </c>
    </row>
    <row r="6868" spans="1:39" x14ac:dyDescent="0.15">
      <c r="A6868" t="s">
        <v>57</v>
      </c>
      <c r="B6868">
        <v>30</v>
      </c>
      <c r="C6868">
        <v>1</v>
      </c>
      <c r="D6868">
        <v>2</v>
      </c>
      <c r="E6868" t="s">
        <v>29</v>
      </c>
      <c r="F6868" t="s">
        <v>206</v>
      </c>
      <c r="G6868">
        <v>15529</v>
      </c>
      <c r="H6868">
        <v>55195</v>
      </c>
      <c r="I6868">
        <v>205073</v>
      </c>
      <c r="J6868">
        <v>12686334.279999999</v>
      </c>
      <c r="K6868">
        <v>10024519.02</v>
      </c>
      <c r="L6868">
        <v>8747732.3599999994</v>
      </c>
      <c r="M6868">
        <v>3289354.6795999999</v>
      </c>
      <c r="N6868">
        <v>4983</v>
      </c>
      <c r="O6868">
        <v>15909</v>
      </c>
      <c r="P6868">
        <v>67419</v>
      </c>
      <c r="Q6868">
        <v>4197966</v>
      </c>
      <c r="R6868">
        <v>3281951.52</v>
      </c>
      <c r="S6868">
        <v>2536310.54</v>
      </c>
      <c r="T6868">
        <v>1202159.2559</v>
      </c>
      <c r="U6868">
        <v>10546</v>
      </c>
      <c r="V6868">
        <v>39286</v>
      </c>
      <c r="W6868">
        <v>137654</v>
      </c>
      <c r="X6868">
        <v>8488368.2799999993</v>
      </c>
      <c r="Y6868">
        <v>6742567.5</v>
      </c>
      <c r="Z6868">
        <v>6211421.8200000003</v>
      </c>
      <c r="AA6868">
        <v>2087195.4236999999</v>
      </c>
      <c r="AB6868">
        <v>14959</v>
      </c>
      <c r="AC6868">
        <v>14564</v>
      </c>
      <c r="AD6868">
        <v>6929</v>
      </c>
      <c r="AE6868">
        <v>15070</v>
      </c>
      <c r="AF6868">
        <v>4833</v>
      </c>
      <c r="AG6868">
        <v>4665</v>
      </c>
      <c r="AH6868">
        <v>2610</v>
      </c>
      <c r="AI6868">
        <v>4843</v>
      </c>
      <c r="AJ6868">
        <v>10126</v>
      </c>
      <c r="AK6868">
        <v>9899</v>
      </c>
      <c r="AL6868">
        <v>4319</v>
      </c>
      <c r="AM6868">
        <v>10227</v>
      </c>
    </row>
    <row r="6869" spans="1:39" x14ac:dyDescent="0.15">
      <c r="A6869" t="s">
        <v>57</v>
      </c>
      <c r="B6869">
        <v>30</v>
      </c>
      <c r="C6869">
        <v>1</v>
      </c>
      <c r="D6869">
        <v>2</v>
      </c>
      <c r="E6869" t="s">
        <v>31</v>
      </c>
      <c r="F6869" t="s">
        <v>206</v>
      </c>
      <c r="G6869">
        <v>31</v>
      </c>
      <c r="H6869">
        <v>162</v>
      </c>
      <c r="I6869">
        <v>464</v>
      </c>
      <c r="J6869">
        <v>27031.68</v>
      </c>
      <c r="K6869">
        <v>21589.85</v>
      </c>
      <c r="L6869">
        <v>17808.150000000001</v>
      </c>
      <c r="M6869">
        <v>7244.9865</v>
      </c>
      <c r="N6869">
        <v>11</v>
      </c>
      <c r="O6869">
        <v>52</v>
      </c>
      <c r="P6869">
        <v>156</v>
      </c>
      <c r="Q6869">
        <v>9850.35</v>
      </c>
      <c r="R6869">
        <v>7453.03</v>
      </c>
      <c r="S6869">
        <v>4417.01</v>
      </c>
      <c r="T6869">
        <v>2820.7132000000001</v>
      </c>
      <c r="U6869">
        <v>20</v>
      </c>
      <c r="V6869">
        <v>110</v>
      </c>
      <c r="W6869">
        <v>308</v>
      </c>
      <c r="X6869">
        <v>17181.330000000002</v>
      </c>
      <c r="Y6869">
        <v>14136.82</v>
      </c>
      <c r="Z6869">
        <v>13391.14</v>
      </c>
      <c r="AA6869">
        <v>4424.2732999999998</v>
      </c>
      <c r="AB6869">
        <v>29</v>
      </c>
      <c r="AC6869">
        <v>28</v>
      </c>
      <c r="AD6869">
        <v>9</v>
      </c>
      <c r="AE6869">
        <v>31</v>
      </c>
      <c r="AF6869">
        <v>11</v>
      </c>
      <c r="AG6869">
        <v>9</v>
      </c>
      <c r="AH6869">
        <v>4</v>
      </c>
      <c r="AI6869">
        <v>11</v>
      </c>
      <c r="AJ6869">
        <v>18</v>
      </c>
      <c r="AK6869">
        <v>19</v>
      </c>
      <c r="AL6869">
        <v>5</v>
      </c>
      <c r="AM6869">
        <v>20</v>
      </c>
    </row>
    <row r="6870" spans="1:39" x14ac:dyDescent="0.15">
      <c r="A6870" t="s">
        <v>57</v>
      </c>
      <c r="B6870">
        <v>30</v>
      </c>
      <c r="C6870">
        <v>1</v>
      </c>
      <c r="D6870">
        <v>2</v>
      </c>
      <c r="E6870" t="s">
        <v>32</v>
      </c>
      <c r="F6870" t="s">
        <v>206</v>
      </c>
      <c r="G6870">
        <v>5986</v>
      </c>
      <c r="H6870">
        <v>24491</v>
      </c>
      <c r="I6870">
        <v>83943</v>
      </c>
      <c r="J6870">
        <v>5176281.78</v>
      </c>
      <c r="K6870">
        <v>4041811.69</v>
      </c>
      <c r="L6870">
        <v>3676052.97</v>
      </c>
      <c r="M6870">
        <v>1295800.8232</v>
      </c>
      <c r="N6870">
        <v>876</v>
      </c>
      <c r="O6870">
        <v>3624</v>
      </c>
      <c r="P6870">
        <v>12590</v>
      </c>
      <c r="Q6870">
        <v>788214.91</v>
      </c>
      <c r="R6870">
        <v>614826.71</v>
      </c>
      <c r="S6870">
        <v>471648.27</v>
      </c>
      <c r="T6870">
        <v>216294.75440000001</v>
      </c>
      <c r="U6870">
        <v>5110</v>
      </c>
      <c r="V6870">
        <v>20867</v>
      </c>
      <c r="W6870">
        <v>71353</v>
      </c>
      <c r="X6870">
        <v>4388066.87</v>
      </c>
      <c r="Y6870">
        <v>3426984.98</v>
      </c>
      <c r="Z6870">
        <v>3204404.7</v>
      </c>
      <c r="AA6870">
        <v>1079506.0688</v>
      </c>
      <c r="AB6870">
        <v>5780</v>
      </c>
      <c r="AC6870">
        <v>5462</v>
      </c>
      <c r="AD6870">
        <v>2888</v>
      </c>
      <c r="AE6870">
        <v>5464</v>
      </c>
      <c r="AF6870">
        <v>850</v>
      </c>
      <c r="AG6870">
        <v>750</v>
      </c>
      <c r="AH6870">
        <v>424</v>
      </c>
      <c r="AI6870">
        <v>845</v>
      </c>
      <c r="AJ6870">
        <v>4930</v>
      </c>
      <c r="AK6870">
        <v>4712</v>
      </c>
      <c r="AL6870">
        <v>2464</v>
      </c>
      <c r="AM6870">
        <v>4619</v>
      </c>
    </row>
    <row r="6871" spans="1:39" x14ac:dyDescent="0.15">
      <c r="A6871" t="s">
        <v>57</v>
      </c>
      <c r="B6871">
        <v>30</v>
      </c>
      <c r="C6871">
        <v>2</v>
      </c>
      <c r="D6871">
        <v>0</v>
      </c>
      <c r="E6871" t="s">
        <v>28</v>
      </c>
      <c r="F6871" t="s">
        <v>206</v>
      </c>
      <c r="G6871">
        <v>8451</v>
      </c>
      <c r="H6871">
        <v>42155</v>
      </c>
      <c r="I6871">
        <v>129141</v>
      </c>
      <c r="J6871">
        <v>7481737.2800000003</v>
      </c>
      <c r="K6871">
        <v>5889841.1399999997</v>
      </c>
      <c r="L6871">
        <v>4863445.1500000004</v>
      </c>
      <c r="M6871">
        <v>2082078.0497999999</v>
      </c>
      <c r="N6871">
        <v>8451</v>
      </c>
      <c r="O6871">
        <v>19853</v>
      </c>
      <c r="P6871">
        <v>67813</v>
      </c>
      <c r="Q6871">
        <v>3794562.71</v>
      </c>
      <c r="R6871">
        <v>2859368.39</v>
      </c>
      <c r="S6871">
        <v>2036066.25</v>
      </c>
      <c r="T6871">
        <v>1148225.1183</v>
      </c>
      <c r="U6871">
        <v>8451</v>
      </c>
      <c r="V6871">
        <v>22302</v>
      </c>
      <c r="W6871">
        <v>61328</v>
      </c>
      <c r="X6871">
        <v>3687174.57</v>
      </c>
      <c r="Y6871">
        <v>3030472.75</v>
      </c>
      <c r="Z6871">
        <v>2827378.9</v>
      </c>
      <c r="AA6871">
        <v>933852.93149999995</v>
      </c>
      <c r="AB6871">
        <v>8309</v>
      </c>
      <c r="AC6871">
        <v>8342</v>
      </c>
      <c r="AD6871">
        <v>6870</v>
      </c>
      <c r="AE6871">
        <v>7294</v>
      </c>
      <c r="AF6871">
        <v>8309</v>
      </c>
      <c r="AG6871">
        <v>8342</v>
      </c>
      <c r="AH6871">
        <v>6870</v>
      </c>
      <c r="AI6871">
        <v>7294</v>
      </c>
      <c r="AJ6871">
        <v>8309</v>
      </c>
      <c r="AK6871">
        <v>8342</v>
      </c>
      <c r="AL6871">
        <v>6870</v>
      </c>
      <c r="AM6871">
        <v>7294</v>
      </c>
    </row>
    <row r="6872" spans="1:39" x14ac:dyDescent="0.15">
      <c r="A6872" t="s">
        <v>57</v>
      </c>
      <c r="B6872">
        <v>30</v>
      </c>
      <c r="C6872">
        <v>2</v>
      </c>
      <c r="D6872">
        <v>0</v>
      </c>
      <c r="E6872" t="s">
        <v>30</v>
      </c>
      <c r="F6872" t="s">
        <v>206</v>
      </c>
      <c r="G6872">
        <v>8</v>
      </c>
      <c r="H6872">
        <v>37</v>
      </c>
      <c r="I6872">
        <v>107</v>
      </c>
      <c r="J6872">
        <v>6289.85</v>
      </c>
      <c r="K6872">
        <v>5115.9799999999996</v>
      </c>
      <c r="L6872">
        <v>4159.2</v>
      </c>
      <c r="M6872">
        <v>1732.2491</v>
      </c>
      <c r="N6872">
        <v>8</v>
      </c>
      <c r="O6872">
        <v>18</v>
      </c>
      <c r="P6872">
        <v>48</v>
      </c>
      <c r="Q6872">
        <v>3160.8</v>
      </c>
      <c r="R6872">
        <v>2528.1999999999998</v>
      </c>
      <c r="S6872">
        <v>2079.48</v>
      </c>
      <c r="T6872">
        <v>875.00480000000005</v>
      </c>
      <c r="U6872">
        <v>8</v>
      </c>
      <c r="V6872">
        <v>19</v>
      </c>
      <c r="W6872">
        <v>59</v>
      </c>
      <c r="X6872">
        <v>3129.05</v>
      </c>
      <c r="Y6872">
        <v>2587.7800000000002</v>
      </c>
      <c r="Z6872">
        <v>2079.7199999999998</v>
      </c>
      <c r="AA6872">
        <v>857.24429999999995</v>
      </c>
      <c r="AB6872">
        <v>8</v>
      </c>
      <c r="AC6872">
        <v>8</v>
      </c>
      <c r="AD6872">
        <v>4</v>
      </c>
      <c r="AE6872">
        <v>8</v>
      </c>
      <c r="AF6872">
        <v>8</v>
      </c>
      <c r="AG6872">
        <v>8</v>
      </c>
      <c r="AH6872">
        <v>4</v>
      </c>
      <c r="AI6872">
        <v>8</v>
      </c>
      <c r="AJ6872">
        <v>8</v>
      </c>
      <c r="AK6872">
        <v>8</v>
      </c>
      <c r="AL6872">
        <v>4</v>
      </c>
      <c r="AM6872">
        <v>8</v>
      </c>
    </row>
    <row r="6873" spans="1:39" x14ac:dyDescent="0.15">
      <c r="A6873" t="s">
        <v>57</v>
      </c>
      <c r="B6873">
        <v>30</v>
      </c>
      <c r="C6873">
        <v>2</v>
      </c>
      <c r="D6873">
        <v>0</v>
      </c>
      <c r="E6873" t="s">
        <v>29</v>
      </c>
      <c r="F6873" t="s">
        <v>206</v>
      </c>
      <c r="G6873">
        <v>192</v>
      </c>
      <c r="H6873">
        <v>1183</v>
      </c>
      <c r="I6873">
        <v>3395</v>
      </c>
      <c r="J6873">
        <v>201934.54</v>
      </c>
      <c r="K6873">
        <v>148109.35999999999</v>
      </c>
      <c r="L6873">
        <v>121983.3</v>
      </c>
      <c r="M6873">
        <v>59076.418899999997</v>
      </c>
      <c r="N6873">
        <v>192</v>
      </c>
      <c r="O6873">
        <v>590</v>
      </c>
      <c r="P6873">
        <v>1846</v>
      </c>
      <c r="Q6873">
        <v>107211.52</v>
      </c>
      <c r="R6873">
        <v>76397.5</v>
      </c>
      <c r="S6873">
        <v>56246.16</v>
      </c>
      <c r="T6873">
        <v>34503.783900000002</v>
      </c>
      <c r="U6873">
        <v>192</v>
      </c>
      <c r="V6873">
        <v>593</v>
      </c>
      <c r="W6873">
        <v>1549</v>
      </c>
      <c r="X6873">
        <v>94723.02</v>
      </c>
      <c r="Y6873">
        <v>71711.86</v>
      </c>
      <c r="Z6873">
        <v>65737.14</v>
      </c>
      <c r="AA6873">
        <v>24572.634999999998</v>
      </c>
      <c r="AB6873">
        <v>190</v>
      </c>
      <c r="AC6873">
        <v>190</v>
      </c>
      <c r="AD6873">
        <v>167</v>
      </c>
      <c r="AE6873">
        <v>178</v>
      </c>
      <c r="AF6873">
        <v>190</v>
      </c>
      <c r="AG6873">
        <v>190</v>
      </c>
      <c r="AH6873">
        <v>167</v>
      </c>
      <c r="AI6873">
        <v>178</v>
      </c>
      <c r="AJ6873">
        <v>190</v>
      </c>
      <c r="AK6873">
        <v>190</v>
      </c>
      <c r="AL6873">
        <v>167</v>
      </c>
      <c r="AM6873">
        <v>178</v>
      </c>
    </row>
    <row r="6874" spans="1:39" x14ac:dyDescent="0.15">
      <c r="A6874" t="s">
        <v>57</v>
      </c>
      <c r="B6874">
        <v>30</v>
      </c>
      <c r="C6874">
        <v>2</v>
      </c>
      <c r="D6874">
        <v>0</v>
      </c>
      <c r="E6874" t="s">
        <v>31</v>
      </c>
      <c r="F6874" t="s">
        <v>206</v>
      </c>
      <c r="G6874">
        <v>1</v>
      </c>
      <c r="H6874">
        <v>2</v>
      </c>
      <c r="I6874">
        <v>15</v>
      </c>
      <c r="J6874">
        <v>529.85</v>
      </c>
      <c r="K6874">
        <v>416.37</v>
      </c>
      <c r="L6874">
        <v>416.37</v>
      </c>
      <c r="M6874">
        <v>188.85550000000001</v>
      </c>
      <c r="N6874">
        <v>1</v>
      </c>
      <c r="O6874">
        <v>1</v>
      </c>
      <c r="P6874">
        <v>13</v>
      </c>
      <c r="Q6874">
        <v>429.87</v>
      </c>
      <c r="R6874">
        <v>346.38</v>
      </c>
      <c r="S6874">
        <v>346.38</v>
      </c>
      <c r="T6874">
        <v>162.87549999999999</v>
      </c>
      <c r="U6874">
        <v>1</v>
      </c>
      <c r="V6874">
        <v>1</v>
      </c>
      <c r="W6874">
        <v>2</v>
      </c>
      <c r="X6874">
        <v>99.98</v>
      </c>
      <c r="Y6874">
        <v>69.989999999999995</v>
      </c>
      <c r="Z6874">
        <v>69.989999999999995</v>
      </c>
      <c r="AA6874">
        <v>25.98</v>
      </c>
      <c r="AB6874">
        <v>1</v>
      </c>
      <c r="AC6874">
        <v>1</v>
      </c>
      <c r="AD6874">
        <v>0</v>
      </c>
      <c r="AE6874">
        <v>1</v>
      </c>
      <c r="AF6874">
        <v>1</v>
      </c>
      <c r="AG6874">
        <v>1</v>
      </c>
      <c r="AH6874">
        <v>0</v>
      </c>
      <c r="AI6874">
        <v>1</v>
      </c>
      <c r="AJ6874">
        <v>1</v>
      </c>
      <c r="AK6874">
        <v>1</v>
      </c>
      <c r="AL6874">
        <v>0</v>
      </c>
      <c r="AM6874">
        <v>1</v>
      </c>
    </row>
    <row r="6875" spans="1:39" x14ac:dyDescent="0.15">
      <c r="A6875" t="s">
        <v>57</v>
      </c>
      <c r="B6875">
        <v>30</v>
      </c>
      <c r="C6875">
        <v>2</v>
      </c>
      <c r="D6875">
        <v>0</v>
      </c>
      <c r="E6875" t="s">
        <v>32</v>
      </c>
      <c r="F6875" t="s">
        <v>206</v>
      </c>
      <c r="G6875">
        <v>5175</v>
      </c>
      <c r="H6875">
        <v>30604</v>
      </c>
      <c r="I6875">
        <v>95270</v>
      </c>
      <c r="J6875">
        <v>5480092.3899999997</v>
      </c>
      <c r="K6875">
        <v>4064392.39</v>
      </c>
      <c r="L6875">
        <v>3508183.88</v>
      </c>
      <c r="M6875">
        <v>1502898.443</v>
      </c>
      <c r="N6875">
        <v>5175</v>
      </c>
      <c r="O6875">
        <v>12082</v>
      </c>
      <c r="P6875">
        <v>38573</v>
      </c>
      <c r="Q6875">
        <v>2104452.6800000002</v>
      </c>
      <c r="R6875">
        <v>1509689.39</v>
      </c>
      <c r="S6875">
        <v>1107513.3999999999</v>
      </c>
      <c r="T6875">
        <v>649691.35389999999</v>
      </c>
      <c r="U6875">
        <v>5175</v>
      </c>
      <c r="V6875">
        <v>18522</v>
      </c>
      <c r="W6875">
        <v>56697</v>
      </c>
      <c r="X6875">
        <v>3375639.71</v>
      </c>
      <c r="Y6875">
        <v>2554703</v>
      </c>
      <c r="Z6875">
        <v>2400670.48</v>
      </c>
      <c r="AA6875">
        <v>853207.08909999998</v>
      </c>
      <c r="AB6875">
        <v>5127</v>
      </c>
      <c r="AC6875">
        <v>5046</v>
      </c>
      <c r="AD6875">
        <v>4406</v>
      </c>
      <c r="AE6875">
        <v>4784</v>
      </c>
      <c r="AF6875">
        <v>5127</v>
      </c>
      <c r="AG6875">
        <v>5046</v>
      </c>
      <c r="AH6875">
        <v>4406</v>
      </c>
      <c r="AI6875">
        <v>4784</v>
      </c>
      <c r="AJ6875">
        <v>5127</v>
      </c>
      <c r="AK6875">
        <v>5046</v>
      </c>
      <c r="AL6875">
        <v>4406</v>
      </c>
      <c r="AM6875">
        <v>4784</v>
      </c>
    </row>
    <row r="6876" spans="1:39" x14ac:dyDescent="0.15">
      <c r="A6876" t="s">
        <v>57</v>
      </c>
      <c r="B6876">
        <v>30</v>
      </c>
      <c r="C6876">
        <v>2</v>
      </c>
      <c r="D6876">
        <v>1</v>
      </c>
      <c r="E6876" t="s">
        <v>28</v>
      </c>
      <c r="F6876" t="s">
        <v>206</v>
      </c>
      <c r="G6876">
        <v>38264</v>
      </c>
      <c r="H6876">
        <v>236295</v>
      </c>
      <c r="I6876">
        <v>636815</v>
      </c>
      <c r="J6876">
        <v>35895558.560000002</v>
      </c>
      <c r="K6876">
        <v>29380530</v>
      </c>
      <c r="L6876">
        <v>24974027.870000001</v>
      </c>
      <c r="M6876">
        <v>10037660.8813</v>
      </c>
      <c r="N6876">
        <v>38264</v>
      </c>
      <c r="O6876">
        <v>107624</v>
      </c>
      <c r="P6876">
        <v>324519</v>
      </c>
      <c r="Q6876">
        <v>17759153.34</v>
      </c>
      <c r="R6876">
        <v>13994374.279999999</v>
      </c>
      <c r="S6876">
        <v>10464380.859999999</v>
      </c>
      <c r="T6876">
        <v>5409648.7493000003</v>
      </c>
      <c r="U6876">
        <v>38264</v>
      </c>
      <c r="V6876">
        <v>128671</v>
      </c>
      <c r="W6876">
        <v>312296</v>
      </c>
      <c r="X6876">
        <v>18136405.219999999</v>
      </c>
      <c r="Y6876">
        <v>15386155.720000001</v>
      </c>
      <c r="Z6876">
        <v>14509647.01</v>
      </c>
      <c r="AA6876">
        <v>4628012.1320000002</v>
      </c>
      <c r="AB6876">
        <v>37013</v>
      </c>
      <c r="AC6876">
        <v>37877</v>
      </c>
      <c r="AD6876">
        <v>25718</v>
      </c>
      <c r="AE6876">
        <v>36555</v>
      </c>
      <c r="AF6876">
        <v>37013</v>
      </c>
      <c r="AG6876">
        <v>37877</v>
      </c>
      <c r="AH6876">
        <v>25718</v>
      </c>
      <c r="AI6876">
        <v>36555</v>
      </c>
      <c r="AJ6876">
        <v>37013</v>
      </c>
      <c r="AK6876">
        <v>37877</v>
      </c>
      <c r="AL6876">
        <v>25718</v>
      </c>
      <c r="AM6876">
        <v>36555</v>
      </c>
    </row>
    <row r="6877" spans="1:39" x14ac:dyDescent="0.15">
      <c r="A6877" t="s">
        <v>57</v>
      </c>
      <c r="B6877">
        <v>30</v>
      </c>
      <c r="C6877">
        <v>2</v>
      </c>
      <c r="D6877">
        <v>1</v>
      </c>
      <c r="E6877" t="s">
        <v>30</v>
      </c>
      <c r="F6877" t="s">
        <v>206</v>
      </c>
      <c r="G6877">
        <v>5330</v>
      </c>
      <c r="H6877">
        <v>34402</v>
      </c>
      <c r="I6877">
        <v>90821</v>
      </c>
      <c r="J6877">
        <v>5166601.0999999996</v>
      </c>
      <c r="K6877">
        <v>4195379.88</v>
      </c>
      <c r="L6877">
        <v>3519452.05</v>
      </c>
      <c r="M6877">
        <v>1437174.4134</v>
      </c>
      <c r="N6877">
        <v>5330</v>
      </c>
      <c r="O6877">
        <v>14714</v>
      </c>
      <c r="P6877">
        <v>43239</v>
      </c>
      <c r="Q6877">
        <v>2392512.7200000002</v>
      </c>
      <c r="R6877">
        <v>1882567.45</v>
      </c>
      <c r="S6877">
        <v>1365167.77</v>
      </c>
      <c r="T6877">
        <v>729508.65190000006</v>
      </c>
      <c r="U6877">
        <v>5330</v>
      </c>
      <c r="V6877">
        <v>19688</v>
      </c>
      <c r="W6877">
        <v>47582</v>
      </c>
      <c r="X6877">
        <v>2774088.38</v>
      </c>
      <c r="Y6877">
        <v>2312812.4300000002</v>
      </c>
      <c r="Z6877">
        <v>2154284.2799999998</v>
      </c>
      <c r="AA6877">
        <v>707665.76150000002</v>
      </c>
      <c r="AB6877">
        <v>5033</v>
      </c>
      <c r="AC6877">
        <v>5288</v>
      </c>
      <c r="AD6877">
        <v>3357</v>
      </c>
      <c r="AE6877">
        <v>5174</v>
      </c>
      <c r="AF6877">
        <v>5033</v>
      </c>
      <c r="AG6877">
        <v>5288</v>
      </c>
      <c r="AH6877">
        <v>3357</v>
      </c>
      <c r="AI6877">
        <v>5174</v>
      </c>
      <c r="AJ6877">
        <v>5033</v>
      </c>
      <c r="AK6877">
        <v>5288</v>
      </c>
      <c r="AL6877">
        <v>3357</v>
      </c>
      <c r="AM6877">
        <v>5174</v>
      </c>
    </row>
    <row r="6878" spans="1:39" x14ac:dyDescent="0.15">
      <c r="A6878" t="s">
        <v>57</v>
      </c>
      <c r="B6878">
        <v>30</v>
      </c>
      <c r="C6878">
        <v>2</v>
      </c>
      <c r="D6878">
        <v>1</v>
      </c>
      <c r="E6878" t="s">
        <v>29</v>
      </c>
      <c r="F6878" t="s">
        <v>206</v>
      </c>
      <c r="G6878">
        <v>68547</v>
      </c>
      <c r="H6878">
        <v>485004</v>
      </c>
      <c r="I6878">
        <v>1319672</v>
      </c>
      <c r="J6878">
        <v>74183211.269999996</v>
      </c>
      <c r="K6878">
        <v>57016303.859999999</v>
      </c>
      <c r="L6878">
        <v>48848240.030000001</v>
      </c>
      <c r="M6878">
        <v>20786435.164700001</v>
      </c>
      <c r="N6878">
        <v>68547</v>
      </c>
      <c r="O6878">
        <v>196982</v>
      </c>
      <c r="P6878">
        <v>591842</v>
      </c>
      <c r="Q6878">
        <v>32210933.640000001</v>
      </c>
      <c r="R6878">
        <v>23968217.640000001</v>
      </c>
      <c r="S6878">
        <v>17924383.460000001</v>
      </c>
      <c r="T6878">
        <v>9994695.7915000003</v>
      </c>
      <c r="U6878">
        <v>68547</v>
      </c>
      <c r="V6878">
        <v>288022</v>
      </c>
      <c r="W6878">
        <v>727830</v>
      </c>
      <c r="X6878">
        <v>41972277.630000003</v>
      </c>
      <c r="Y6878">
        <v>33048086.219999999</v>
      </c>
      <c r="Z6878">
        <v>30923856.57</v>
      </c>
      <c r="AA6878">
        <v>10791739.373199999</v>
      </c>
      <c r="AB6878">
        <v>66053</v>
      </c>
      <c r="AC6878">
        <v>65995</v>
      </c>
      <c r="AD6878">
        <v>46659</v>
      </c>
      <c r="AE6878">
        <v>66735</v>
      </c>
      <c r="AF6878">
        <v>66053</v>
      </c>
      <c r="AG6878">
        <v>65995</v>
      </c>
      <c r="AH6878">
        <v>46659</v>
      </c>
      <c r="AI6878">
        <v>66735</v>
      </c>
      <c r="AJ6878">
        <v>66053</v>
      </c>
      <c r="AK6878">
        <v>65995</v>
      </c>
      <c r="AL6878">
        <v>46659</v>
      </c>
      <c r="AM6878">
        <v>66735</v>
      </c>
    </row>
    <row r="6879" spans="1:39" x14ac:dyDescent="0.15">
      <c r="A6879" t="s">
        <v>57</v>
      </c>
      <c r="B6879">
        <v>30</v>
      </c>
      <c r="C6879">
        <v>2</v>
      </c>
      <c r="D6879">
        <v>1</v>
      </c>
      <c r="E6879" t="s">
        <v>31</v>
      </c>
      <c r="F6879" t="s">
        <v>206</v>
      </c>
      <c r="G6879">
        <v>275</v>
      </c>
      <c r="H6879">
        <v>2024</v>
      </c>
      <c r="I6879">
        <v>5014</v>
      </c>
      <c r="J6879">
        <v>278226.59999999998</v>
      </c>
      <c r="K6879">
        <v>221672.44</v>
      </c>
      <c r="L6879">
        <v>183836.3</v>
      </c>
      <c r="M6879">
        <v>79170.813500000004</v>
      </c>
      <c r="N6879">
        <v>275</v>
      </c>
      <c r="O6879">
        <v>846</v>
      </c>
      <c r="P6879">
        <v>2295</v>
      </c>
      <c r="Q6879">
        <v>123326.15</v>
      </c>
      <c r="R6879">
        <v>96332.68</v>
      </c>
      <c r="S6879">
        <v>68458.19</v>
      </c>
      <c r="T6879">
        <v>38520.515700000004</v>
      </c>
      <c r="U6879">
        <v>275</v>
      </c>
      <c r="V6879">
        <v>1178</v>
      </c>
      <c r="W6879">
        <v>2719</v>
      </c>
      <c r="X6879">
        <v>154900.45000000001</v>
      </c>
      <c r="Y6879">
        <v>125339.76</v>
      </c>
      <c r="Z6879">
        <v>115378.11</v>
      </c>
      <c r="AA6879">
        <v>40650.2978</v>
      </c>
      <c r="AB6879">
        <v>261</v>
      </c>
      <c r="AC6879">
        <v>271</v>
      </c>
      <c r="AD6879">
        <v>171</v>
      </c>
      <c r="AE6879">
        <v>264</v>
      </c>
      <c r="AF6879">
        <v>261</v>
      </c>
      <c r="AG6879">
        <v>271</v>
      </c>
      <c r="AH6879">
        <v>171</v>
      </c>
      <c r="AI6879">
        <v>264</v>
      </c>
      <c r="AJ6879">
        <v>261</v>
      </c>
      <c r="AK6879">
        <v>271</v>
      </c>
      <c r="AL6879">
        <v>171</v>
      </c>
      <c r="AM6879">
        <v>264</v>
      </c>
    </row>
    <row r="6880" spans="1:39" x14ac:dyDescent="0.15">
      <c r="A6880" t="s">
        <v>57</v>
      </c>
      <c r="B6880">
        <v>30</v>
      </c>
      <c r="C6880">
        <v>2</v>
      </c>
      <c r="D6880">
        <v>1</v>
      </c>
      <c r="E6880" t="s">
        <v>32</v>
      </c>
      <c r="F6880" t="s">
        <v>206</v>
      </c>
      <c r="G6880">
        <v>8396</v>
      </c>
      <c r="H6880">
        <v>59383</v>
      </c>
      <c r="I6880">
        <v>161549</v>
      </c>
      <c r="J6880">
        <v>9185122.0700000003</v>
      </c>
      <c r="K6880">
        <v>7108862.5700000003</v>
      </c>
      <c r="L6880">
        <v>6179949.0800000001</v>
      </c>
      <c r="M6880">
        <v>2532779.1145000001</v>
      </c>
      <c r="N6880">
        <v>8396</v>
      </c>
      <c r="O6880">
        <v>23156</v>
      </c>
      <c r="P6880">
        <v>66204</v>
      </c>
      <c r="Q6880">
        <v>3579837.76</v>
      </c>
      <c r="R6880">
        <v>2704162.44</v>
      </c>
      <c r="S6880">
        <v>2027897.65</v>
      </c>
      <c r="T6880">
        <v>1105550.3147</v>
      </c>
      <c r="U6880">
        <v>8396</v>
      </c>
      <c r="V6880">
        <v>36227</v>
      </c>
      <c r="W6880">
        <v>95345</v>
      </c>
      <c r="X6880">
        <v>5605284.3099999996</v>
      </c>
      <c r="Y6880">
        <v>4404700.13</v>
      </c>
      <c r="Z6880">
        <v>4152051.43</v>
      </c>
      <c r="AA6880">
        <v>1427228.7997999999</v>
      </c>
      <c r="AB6880">
        <v>8199</v>
      </c>
      <c r="AC6880">
        <v>8162</v>
      </c>
      <c r="AD6880">
        <v>5881</v>
      </c>
      <c r="AE6880">
        <v>8145</v>
      </c>
      <c r="AF6880">
        <v>8199</v>
      </c>
      <c r="AG6880">
        <v>8162</v>
      </c>
      <c r="AH6880">
        <v>5881</v>
      </c>
      <c r="AI6880">
        <v>8145</v>
      </c>
      <c r="AJ6880">
        <v>8199</v>
      </c>
      <c r="AK6880">
        <v>8162</v>
      </c>
      <c r="AL6880">
        <v>5881</v>
      </c>
      <c r="AM6880">
        <v>8145</v>
      </c>
    </row>
    <row r="6881" spans="1:39" x14ac:dyDescent="0.15">
      <c r="A6881" t="s">
        <v>57</v>
      </c>
      <c r="B6881">
        <v>30</v>
      </c>
      <c r="C6881">
        <v>2</v>
      </c>
      <c r="D6881">
        <v>2</v>
      </c>
      <c r="E6881" t="s">
        <v>28</v>
      </c>
      <c r="F6881" t="s">
        <v>206</v>
      </c>
      <c r="G6881">
        <v>12786</v>
      </c>
      <c r="H6881">
        <v>60955</v>
      </c>
      <c r="I6881">
        <v>182235</v>
      </c>
      <c r="J6881">
        <v>10764160.73</v>
      </c>
      <c r="K6881">
        <v>8740951.1899999995</v>
      </c>
      <c r="L6881">
        <v>7170089.3600000003</v>
      </c>
      <c r="M6881">
        <v>2926602.1795000001</v>
      </c>
      <c r="N6881">
        <v>12786</v>
      </c>
      <c r="O6881">
        <v>27675</v>
      </c>
      <c r="P6881">
        <v>92695</v>
      </c>
      <c r="Q6881">
        <v>5374632.3499999996</v>
      </c>
      <c r="R6881">
        <v>4208969</v>
      </c>
      <c r="S6881">
        <v>2923687.97</v>
      </c>
      <c r="T6881">
        <v>1575977.0530999999</v>
      </c>
      <c r="U6881">
        <v>12786</v>
      </c>
      <c r="V6881">
        <v>33280</v>
      </c>
      <c r="W6881">
        <v>89540</v>
      </c>
      <c r="X6881">
        <v>5389528.3799999999</v>
      </c>
      <c r="Y6881">
        <v>4531982.1900000004</v>
      </c>
      <c r="Z6881">
        <v>4246401.3899999997</v>
      </c>
      <c r="AA6881">
        <v>1350625.1264</v>
      </c>
      <c r="AB6881">
        <v>12276</v>
      </c>
      <c r="AC6881">
        <v>12586</v>
      </c>
      <c r="AD6881">
        <v>7697</v>
      </c>
      <c r="AE6881">
        <v>12100</v>
      </c>
      <c r="AF6881">
        <v>12276</v>
      </c>
      <c r="AG6881">
        <v>12586</v>
      </c>
      <c r="AH6881">
        <v>7697</v>
      </c>
      <c r="AI6881">
        <v>12100</v>
      </c>
      <c r="AJ6881">
        <v>12276</v>
      </c>
      <c r="AK6881">
        <v>12586</v>
      </c>
      <c r="AL6881">
        <v>7697</v>
      </c>
      <c r="AM6881">
        <v>12100</v>
      </c>
    </row>
    <row r="6882" spans="1:39" x14ac:dyDescent="0.15">
      <c r="A6882" t="s">
        <v>57</v>
      </c>
      <c r="B6882">
        <v>30</v>
      </c>
      <c r="C6882">
        <v>2</v>
      </c>
      <c r="D6882">
        <v>2</v>
      </c>
      <c r="E6882" t="s">
        <v>30</v>
      </c>
      <c r="F6882" t="s">
        <v>206</v>
      </c>
      <c r="G6882">
        <v>1531</v>
      </c>
      <c r="H6882">
        <v>7353</v>
      </c>
      <c r="I6882">
        <v>22112</v>
      </c>
      <c r="J6882">
        <v>1308803.6399999999</v>
      </c>
      <c r="K6882">
        <v>1058286.79</v>
      </c>
      <c r="L6882">
        <v>853607.7</v>
      </c>
      <c r="M6882">
        <v>356842.70750000002</v>
      </c>
      <c r="N6882">
        <v>1531</v>
      </c>
      <c r="O6882">
        <v>3164</v>
      </c>
      <c r="P6882">
        <v>10979</v>
      </c>
      <c r="Q6882">
        <v>638484.81000000006</v>
      </c>
      <c r="R6882">
        <v>500381.72</v>
      </c>
      <c r="S6882">
        <v>335959.96</v>
      </c>
      <c r="T6882">
        <v>187998.25829999999</v>
      </c>
      <c r="U6882">
        <v>1531</v>
      </c>
      <c r="V6882">
        <v>4189</v>
      </c>
      <c r="W6882">
        <v>11133</v>
      </c>
      <c r="X6882">
        <v>670318.82999999996</v>
      </c>
      <c r="Y6882">
        <v>557905.06999999995</v>
      </c>
      <c r="Z6882">
        <v>517647.74</v>
      </c>
      <c r="AA6882">
        <v>168844.4492</v>
      </c>
      <c r="AB6882">
        <v>1452</v>
      </c>
      <c r="AC6882">
        <v>1516</v>
      </c>
      <c r="AD6882">
        <v>874</v>
      </c>
      <c r="AE6882">
        <v>1500</v>
      </c>
      <c r="AF6882">
        <v>1452</v>
      </c>
      <c r="AG6882">
        <v>1516</v>
      </c>
      <c r="AH6882">
        <v>874</v>
      </c>
      <c r="AI6882">
        <v>1500</v>
      </c>
      <c r="AJ6882">
        <v>1452</v>
      </c>
      <c r="AK6882">
        <v>1516</v>
      </c>
      <c r="AL6882">
        <v>874</v>
      </c>
      <c r="AM6882">
        <v>1500</v>
      </c>
    </row>
    <row r="6883" spans="1:39" x14ac:dyDescent="0.15">
      <c r="A6883" t="s">
        <v>57</v>
      </c>
      <c r="B6883">
        <v>30</v>
      </c>
      <c r="C6883">
        <v>2</v>
      </c>
      <c r="D6883">
        <v>2</v>
      </c>
      <c r="E6883" t="s">
        <v>29</v>
      </c>
      <c r="F6883" t="s">
        <v>206</v>
      </c>
      <c r="G6883">
        <v>9180</v>
      </c>
      <c r="H6883">
        <v>46746</v>
      </c>
      <c r="I6883">
        <v>147055</v>
      </c>
      <c r="J6883">
        <v>8623176.5600000005</v>
      </c>
      <c r="K6883">
        <v>6621289.8399999999</v>
      </c>
      <c r="L6883">
        <v>5487515.9299999997</v>
      </c>
      <c r="M6883">
        <v>2355198.7777999998</v>
      </c>
      <c r="N6883">
        <v>9180</v>
      </c>
      <c r="O6883">
        <v>19239</v>
      </c>
      <c r="P6883">
        <v>66273</v>
      </c>
      <c r="Q6883">
        <v>3808607.08</v>
      </c>
      <c r="R6883">
        <v>2838662.24</v>
      </c>
      <c r="S6883">
        <v>1974628.34</v>
      </c>
      <c r="T6883">
        <v>1138692.7202999999</v>
      </c>
      <c r="U6883">
        <v>9180</v>
      </c>
      <c r="V6883">
        <v>27507</v>
      </c>
      <c r="W6883">
        <v>80782</v>
      </c>
      <c r="X6883">
        <v>4814569.4800000004</v>
      </c>
      <c r="Y6883">
        <v>3782627.6</v>
      </c>
      <c r="Z6883">
        <v>3512887.59</v>
      </c>
      <c r="AA6883">
        <v>1216506.0575000001</v>
      </c>
      <c r="AB6883">
        <v>8790</v>
      </c>
      <c r="AC6883">
        <v>8921</v>
      </c>
      <c r="AD6883">
        <v>5442</v>
      </c>
      <c r="AE6883">
        <v>8987</v>
      </c>
      <c r="AF6883">
        <v>8790</v>
      </c>
      <c r="AG6883">
        <v>8921</v>
      </c>
      <c r="AH6883">
        <v>5442</v>
      </c>
      <c r="AI6883">
        <v>8987</v>
      </c>
      <c r="AJ6883">
        <v>8790</v>
      </c>
      <c r="AK6883">
        <v>8921</v>
      </c>
      <c r="AL6883">
        <v>5442</v>
      </c>
      <c r="AM6883">
        <v>8987</v>
      </c>
    </row>
    <row r="6884" spans="1:39" x14ac:dyDescent="0.15">
      <c r="A6884" t="s">
        <v>57</v>
      </c>
      <c r="B6884">
        <v>30</v>
      </c>
      <c r="C6884">
        <v>2</v>
      </c>
      <c r="D6884">
        <v>2</v>
      </c>
      <c r="E6884" t="s">
        <v>31</v>
      </c>
      <c r="F6884" t="s">
        <v>206</v>
      </c>
      <c r="G6884">
        <v>22</v>
      </c>
      <c r="H6884">
        <v>111</v>
      </c>
      <c r="I6884">
        <v>318</v>
      </c>
      <c r="J6884">
        <v>18139.689999999999</v>
      </c>
      <c r="K6884">
        <v>14296.43</v>
      </c>
      <c r="L6884">
        <v>11997.49</v>
      </c>
      <c r="M6884">
        <v>5017.7356</v>
      </c>
      <c r="N6884">
        <v>22</v>
      </c>
      <c r="O6884">
        <v>43</v>
      </c>
      <c r="P6884">
        <v>115</v>
      </c>
      <c r="Q6884">
        <v>6594.36</v>
      </c>
      <c r="R6884">
        <v>5127.37</v>
      </c>
      <c r="S6884">
        <v>3613.31</v>
      </c>
      <c r="T6884">
        <v>2068.1579999999999</v>
      </c>
      <c r="U6884">
        <v>22</v>
      </c>
      <c r="V6884">
        <v>68</v>
      </c>
      <c r="W6884">
        <v>203</v>
      </c>
      <c r="X6884">
        <v>11545.33</v>
      </c>
      <c r="Y6884">
        <v>9169.06</v>
      </c>
      <c r="Z6884">
        <v>8384.18</v>
      </c>
      <c r="AA6884">
        <v>2949.5776000000001</v>
      </c>
      <c r="AB6884">
        <v>21</v>
      </c>
      <c r="AC6884">
        <v>22</v>
      </c>
      <c r="AD6884">
        <v>13</v>
      </c>
      <c r="AE6884">
        <v>22</v>
      </c>
      <c r="AF6884">
        <v>21</v>
      </c>
      <c r="AG6884">
        <v>22</v>
      </c>
      <c r="AH6884">
        <v>13</v>
      </c>
      <c r="AI6884">
        <v>22</v>
      </c>
      <c r="AJ6884">
        <v>21</v>
      </c>
      <c r="AK6884">
        <v>22</v>
      </c>
      <c r="AL6884">
        <v>13</v>
      </c>
      <c r="AM6884">
        <v>22</v>
      </c>
    </row>
    <row r="6885" spans="1:39" x14ac:dyDescent="0.15">
      <c r="A6885" t="s">
        <v>57</v>
      </c>
      <c r="B6885">
        <v>30</v>
      </c>
      <c r="C6885">
        <v>2</v>
      </c>
      <c r="D6885">
        <v>2</v>
      </c>
      <c r="E6885" t="s">
        <v>32</v>
      </c>
      <c r="F6885" t="s">
        <v>206</v>
      </c>
      <c r="G6885">
        <v>4184</v>
      </c>
      <c r="H6885">
        <v>23877</v>
      </c>
      <c r="I6885">
        <v>72072</v>
      </c>
      <c r="J6885">
        <v>4230937.55</v>
      </c>
      <c r="K6885">
        <v>3219386.14</v>
      </c>
      <c r="L6885">
        <v>2780644.96</v>
      </c>
      <c r="M6885">
        <v>1137346.8751000001</v>
      </c>
      <c r="N6885">
        <v>4184</v>
      </c>
      <c r="O6885">
        <v>9247</v>
      </c>
      <c r="P6885">
        <v>28199</v>
      </c>
      <c r="Q6885">
        <v>1585909</v>
      </c>
      <c r="R6885">
        <v>1178185.53</v>
      </c>
      <c r="S6885">
        <v>861137.87</v>
      </c>
      <c r="T6885">
        <v>475101.0625</v>
      </c>
      <c r="U6885">
        <v>4184</v>
      </c>
      <c r="V6885">
        <v>14630</v>
      </c>
      <c r="W6885">
        <v>43873</v>
      </c>
      <c r="X6885">
        <v>2645028.5499999998</v>
      </c>
      <c r="Y6885">
        <v>2041200.61</v>
      </c>
      <c r="Z6885">
        <v>1919507.09</v>
      </c>
      <c r="AA6885">
        <v>662245.81259999995</v>
      </c>
      <c r="AB6885">
        <v>4072</v>
      </c>
      <c r="AC6885">
        <v>4092</v>
      </c>
      <c r="AD6885">
        <v>2815</v>
      </c>
      <c r="AE6885">
        <v>3992</v>
      </c>
      <c r="AF6885">
        <v>4072</v>
      </c>
      <c r="AG6885">
        <v>4092</v>
      </c>
      <c r="AH6885">
        <v>2815</v>
      </c>
      <c r="AI6885">
        <v>3992</v>
      </c>
      <c r="AJ6885">
        <v>4072</v>
      </c>
      <c r="AK6885">
        <v>4092</v>
      </c>
      <c r="AL6885">
        <v>2815</v>
      </c>
      <c r="AM6885">
        <v>3992</v>
      </c>
    </row>
    <row r="6886" spans="1:39" x14ac:dyDescent="0.15">
      <c r="A6886" t="s">
        <v>57</v>
      </c>
      <c r="B6886">
        <v>70</v>
      </c>
      <c r="C6886">
        <v>1</v>
      </c>
      <c r="D6886">
        <v>0</v>
      </c>
      <c r="E6886" t="s">
        <v>28</v>
      </c>
      <c r="F6886" t="s">
        <v>206</v>
      </c>
      <c r="G6886">
        <v>101915</v>
      </c>
      <c r="H6886">
        <v>155704</v>
      </c>
      <c r="I6886">
        <v>424436</v>
      </c>
      <c r="J6886">
        <v>25450423.68</v>
      </c>
      <c r="K6886">
        <v>20224462.420000002</v>
      </c>
      <c r="L6886">
        <v>17646472.059999999</v>
      </c>
      <c r="M6886">
        <v>6943229.1306999996</v>
      </c>
      <c r="N6886">
        <v>44043</v>
      </c>
      <c r="O6886">
        <v>64802</v>
      </c>
      <c r="P6886">
        <v>192092</v>
      </c>
      <c r="Q6886">
        <v>11530288.460000001</v>
      </c>
      <c r="R6886">
        <v>8798716.9499999993</v>
      </c>
      <c r="S6886">
        <v>6833942.8700000001</v>
      </c>
      <c r="T6886">
        <v>3387293.3281</v>
      </c>
      <c r="U6886">
        <v>57872</v>
      </c>
      <c r="V6886">
        <v>90902</v>
      </c>
      <c r="W6886">
        <v>232344</v>
      </c>
      <c r="X6886">
        <v>13920135.220000001</v>
      </c>
      <c r="Y6886">
        <v>11425745.470000001</v>
      </c>
      <c r="Z6886">
        <v>10812529.189999999</v>
      </c>
      <c r="AA6886">
        <v>3555935.8026000001</v>
      </c>
      <c r="AB6886">
        <v>100179</v>
      </c>
      <c r="AC6886">
        <v>82161</v>
      </c>
      <c r="AD6886">
        <v>57882</v>
      </c>
      <c r="AE6886">
        <v>57746</v>
      </c>
      <c r="AF6886">
        <v>43399</v>
      </c>
      <c r="AG6886">
        <v>41357</v>
      </c>
      <c r="AH6886">
        <v>29665</v>
      </c>
      <c r="AI6886">
        <v>28316</v>
      </c>
      <c r="AJ6886">
        <v>56780</v>
      </c>
      <c r="AK6886">
        <v>40804</v>
      </c>
      <c r="AL6886">
        <v>28217</v>
      </c>
      <c r="AM6886">
        <v>29430</v>
      </c>
    </row>
    <row r="6887" spans="1:39" x14ac:dyDescent="0.15">
      <c r="A6887" t="s">
        <v>57</v>
      </c>
      <c r="B6887">
        <v>70</v>
      </c>
      <c r="C6887">
        <v>1</v>
      </c>
      <c r="D6887">
        <v>0</v>
      </c>
      <c r="E6887" t="s">
        <v>30</v>
      </c>
      <c r="F6887" t="s">
        <v>206</v>
      </c>
      <c r="G6887">
        <v>154</v>
      </c>
      <c r="H6887">
        <v>239</v>
      </c>
      <c r="I6887">
        <v>632</v>
      </c>
      <c r="J6887">
        <v>38129.22</v>
      </c>
      <c r="K6887">
        <v>30847.17</v>
      </c>
      <c r="L6887">
        <v>26198.85</v>
      </c>
      <c r="M6887">
        <v>10055.7122</v>
      </c>
      <c r="N6887">
        <v>70</v>
      </c>
      <c r="O6887">
        <v>111</v>
      </c>
      <c r="P6887">
        <v>297</v>
      </c>
      <c r="Q6887">
        <v>18125.95</v>
      </c>
      <c r="R6887">
        <v>14188.45</v>
      </c>
      <c r="S6887">
        <v>10255.23</v>
      </c>
      <c r="T6887">
        <v>5059.9695000000002</v>
      </c>
      <c r="U6887">
        <v>84</v>
      </c>
      <c r="V6887">
        <v>128</v>
      </c>
      <c r="W6887">
        <v>335</v>
      </c>
      <c r="X6887">
        <v>20003.27</v>
      </c>
      <c r="Y6887">
        <v>16658.72</v>
      </c>
      <c r="Z6887">
        <v>15943.62</v>
      </c>
      <c r="AA6887">
        <v>4995.7426999999998</v>
      </c>
      <c r="AB6887">
        <v>150</v>
      </c>
      <c r="AC6887">
        <v>117</v>
      </c>
      <c r="AD6887">
        <v>68</v>
      </c>
      <c r="AE6887">
        <v>120</v>
      </c>
      <c r="AF6887">
        <v>67</v>
      </c>
      <c r="AG6887">
        <v>59</v>
      </c>
      <c r="AH6887">
        <v>37</v>
      </c>
      <c r="AI6887">
        <v>60</v>
      </c>
      <c r="AJ6887">
        <v>83</v>
      </c>
      <c r="AK6887">
        <v>58</v>
      </c>
      <c r="AL6887">
        <v>31</v>
      </c>
      <c r="AM6887">
        <v>60</v>
      </c>
    </row>
    <row r="6888" spans="1:39" x14ac:dyDescent="0.15">
      <c r="A6888" t="s">
        <v>57</v>
      </c>
      <c r="B6888">
        <v>70</v>
      </c>
      <c r="C6888">
        <v>1</v>
      </c>
      <c r="D6888">
        <v>0</v>
      </c>
      <c r="E6888" t="s">
        <v>29</v>
      </c>
      <c r="F6888" t="s">
        <v>206</v>
      </c>
      <c r="G6888">
        <v>959</v>
      </c>
      <c r="H6888">
        <v>1667</v>
      </c>
      <c r="I6888">
        <v>4996</v>
      </c>
      <c r="J6888">
        <v>281237.51</v>
      </c>
      <c r="K6888">
        <v>203345.92000000001</v>
      </c>
      <c r="L6888">
        <v>181887.43</v>
      </c>
      <c r="M6888">
        <v>84509.761899999998</v>
      </c>
      <c r="N6888">
        <v>486</v>
      </c>
      <c r="O6888">
        <v>847</v>
      </c>
      <c r="P6888">
        <v>2706</v>
      </c>
      <c r="Q6888">
        <v>147210.29999999999</v>
      </c>
      <c r="R6888">
        <v>103834.86</v>
      </c>
      <c r="S6888">
        <v>88425.83</v>
      </c>
      <c r="T6888">
        <v>49401.5</v>
      </c>
      <c r="U6888">
        <v>473</v>
      </c>
      <c r="V6888">
        <v>820</v>
      </c>
      <c r="W6888">
        <v>2290</v>
      </c>
      <c r="X6888">
        <v>134027.21</v>
      </c>
      <c r="Y6888">
        <v>99511.06</v>
      </c>
      <c r="Z6888">
        <v>93461.6</v>
      </c>
      <c r="AA6888">
        <v>35108.261899999998</v>
      </c>
      <c r="AB6888">
        <v>955</v>
      </c>
      <c r="AC6888">
        <v>761</v>
      </c>
      <c r="AD6888">
        <v>602</v>
      </c>
      <c r="AE6888">
        <v>594</v>
      </c>
      <c r="AF6888">
        <v>484</v>
      </c>
      <c r="AG6888">
        <v>476</v>
      </c>
      <c r="AH6888">
        <v>403</v>
      </c>
      <c r="AI6888">
        <v>350</v>
      </c>
      <c r="AJ6888">
        <v>471</v>
      </c>
      <c r="AK6888">
        <v>285</v>
      </c>
      <c r="AL6888">
        <v>199</v>
      </c>
      <c r="AM6888">
        <v>244</v>
      </c>
    </row>
    <row r="6889" spans="1:39" x14ac:dyDescent="0.15">
      <c r="A6889" t="s">
        <v>57</v>
      </c>
      <c r="B6889">
        <v>70</v>
      </c>
      <c r="C6889">
        <v>1</v>
      </c>
      <c r="D6889">
        <v>0</v>
      </c>
      <c r="E6889" t="s">
        <v>31</v>
      </c>
      <c r="F6889" t="s">
        <v>206</v>
      </c>
      <c r="G6889">
        <v>1</v>
      </c>
      <c r="H6889">
        <v>5</v>
      </c>
      <c r="I6889">
        <v>8</v>
      </c>
      <c r="J6889">
        <v>442.99</v>
      </c>
      <c r="K6889">
        <v>296.14</v>
      </c>
      <c r="L6889">
        <v>170.59</v>
      </c>
      <c r="M6889">
        <v>103.3207</v>
      </c>
      <c r="N6889">
        <v>1</v>
      </c>
      <c r="O6889">
        <v>5</v>
      </c>
      <c r="P6889">
        <v>8</v>
      </c>
      <c r="Q6889">
        <v>442.99</v>
      </c>
      <c r="R6889">
        <v>296.14</v>
      </c>
      <c r="S6889">
        <v>170.59</v>
      </c>
      <c r="T6889">
        <v>103.3207</v>
      </c>
      <c r="U6889">
        <v>0</v>
      </c>
      <c r="V6889">
        <v>0</v>
      </c>
      <c r="W6889">
        <v>0</v>
      </c>
      <c r="X6889">
        <v>0</v>
      </c>
      <c r="Y6889">
        <v>0</v>
      </c>
      <c r="Z6889">
        <v>0</v>
      </c>
      <c r="AA6889">
        <v>0</v>
      </c>
      <c r="AB6889">
        <v>1</v>
      </c>
      <c r="AC6889">
        <v>1</v>
      </c>
      <c r="AD6889">
        <v>1</v>
      </c>
      <c r="AE6889">
        <v>1</v>
      </c>
      <c r="AF6889">
        <v>1</v>
      </c>
      <c r="AG6889">
        <v>1</v>
      </c>
      <c r="AH6889">
        <v>1</v>
      </c>
      <c r="AI6889">
        <v>1</v>
      </c>
      <c r="AJ6889">
        <v>0</v>
      </c>
      <c r="AK6889">
        <v>0</v>
      </c>
      <c r="AL6889">
        <v>0</v>
      </c>
      <c r="AM6889">
        <v>0</v>
      </c>
    </row>
    <row r="6890" spans="1:39" x14ac:dyDescent="0.15">
      <c r="A6890" t="s">
        <v>57</v>
      </c>
      <c r="B6890">
        <v>70</v>
      </c>
      <c r="C6890">
        <v>1</v>
      </c>
      <c r="D6890">
        <v>0</v>
      </c>
      <c r="E6890" t="s">
        <v>32</v>
      </c>
      <c r="F6890" t="s">
        <v>206</v>
      </c>
      <c r="G6890">
        <v>15339</v>
      </c>
      <c r="H6890">
        <v>27824</v>
      </c>
      <c r="I6890">
        <v>78426</v>
      </c>
      <c r="J6890">
        <v>4705016.6100000003</v>
      </c>
      <c r="K6890">
        <v>3462703.03</v>
      </c>
      <c r="L6890">
        <v>3245225.97</v>
      </c>
      <c r="M6890">
        <v>1220980.5554</v>
      </c>
      <c r="N6890">
        <v>2086</v>
      </c>
      <c r="O6890">
        <v>3707</v>
      </c>
      <c r="P6890">
        <v>10365</v>
      </c>
      <c r="Q6890">
        <v>639741.57999999996</v>
      </c>
      <c r="R6890">
        <v>463594.96</v>
      </c>
      <c r="S6890">
        <v>358949.58</v>
      </c>
      <c r="T6890">
        <v>180291.49849999999</v>
      </c>
      <c r="U6890">
        <v>13253</v>
      </c>
      <c r="V6890">
        <v>24117</v>
      </c>
      <c r="W6890">
        <v>68061</v>
      </c>
      <c r="X6890">
        <v>4065275.03</v>
      </c>
      <c r="Y6890">
        <v>2999108.07</v>
      </c>
      <c r="Z6890">
        <v>2886276.39</v>
      </c>
      <c r="AA6890">
        <v>1040689.0569</v>
      </c>
      <c r="AB6890">
        <v>15206</v>
      </c>
      <c r="AC6890">
        <v>11610</v>
      </c>
      <c r="AD6890">
        <v>8698</v>
      </c>
      <c r="AE6890">
        <v>10683</v>
      </c>
      <c r="AF6890">
        <v>2064</v>
      </c>
      <c r="AG6890">
        <v>1551</v>
      </c>
      <c r="AH6890">
        <v>1218</v>
      </c>
      <c r="AI6890">
        <v>1828</v>
      </c>
      <c r="AJ6890">
        <v>13142</v>
      </c>
      <c r="AK6890">
        <v>10059</v>
      </c>
      <c r="AL6890">
        <v>7480</v>
      </c>
      <c r="AM6890">
        <v>8855</v>
      </c>
    </row>
    <row r="6891" spans="1:39" x14ac:dyDescent="0.15">
      <c r="A6891" t="s">
        <v>57</v>
      </c>
      <c r="B6891">
        <v>70</v>
      </c>
      <c r="C6891">
        <v>1</v>
      </c>
      <c r="D6891">
        <v>1</v>
      </c>
      <c r="E6891" t="s">
        <v>28</v>
      </c>
      <c r="F6891" t="s">
        <v>206</v>
      </c>
      <c r="G6891">
        <v>100328</v>
      </c>
      <c r="H6891">
        <v>213436</v>
      </c>
      <c r="I6891">
        <v>503916</v>
      </c>
      <c r="J6891">
        <v>27511466.43</v>
      </c>
      <c r="K6891">
        <v>22681314.620000001</v>
      </c>
      <c r="L6891">
        <v>20216268.309999999</v>
      </c>
      <c r="M6891">
        <v>7870918.2027000003</v>
      </c>
      <c r="N6891">
        <v>45440</v>
      </c>
      <c r="O6891">
        <v>91183</v>
      </c>
      <c r="P6891">
        <v>242466</v>
      </c>
      <c r="Q6891">
        <v>12873177.960000001</v>
      </c>
      <c r="R6891">
        <v>10325530.050000001</v>
      </c>
      <c r="S6891">
        <v>8399108.3800000008</v>
      </c>
      <c r="T6891">
        <v>4040519.5595999998</v>
      </c>
      <c r="U6891">
        <v>54888</v>
      </c>
      <c r="V6891">
        <v>122253</v>
      </c>
      <c r="W6891">
        <v>261450</v>
      </c>
      <c r="X6891">
        <v>14638288.470000001</v>
      </c>
      <c r="Y6891">
        <v>12355784.57</v>
      </c>
      <c r="Z6891">
        <v>11817159.93</v>
      </c>
      <c r="AA6891">
        <v>3830398.6431</v>
      </c>
      <c r="AB6891">
        <v>96938</v>
      </c>
      <c r="AC6891">
        <v>92909</v>
      </c>
      <c r="AD6891">
        <v>48965</v>
      </c>
      <c r="AE6891">
        <v>87248</v>
      </c>
      <c r="AF6891">
        <v>43962</v>
      </c>
      <c r="AG6891">
        <v>43564</v>
      </c>
      <c r="AH6891">
        <v>26407</v>
      </c>
      <c r="AI6891">
        <v>40688</v>
      </c>
      <c r="AJ6891">
        <v>52976</v>
      </c>
      <c r="AK6891">
        <v>49345</v>
      </c>
      <c r="AL6891">
        <v>22558</v>
      </c>
      <c r="AM6891">
        <v>46560</v>
      </c>
    </row>
    <row r="6892" spans="1:39" x14ac:dyDescent="0.15">
      <c r="A6892" t="s">
        <v>57</v>
      </c>
      <c r="B6892">
        <v>70</v>
      </c>
      <c r="C6892">
        <v>1</v>
      </c>
      <c r="D6892">
        <v>1</v>
      </c>
      <c r="E6892" t="s">
        <v>30</v>
      </c>
      <c r="F6892" t="s">
        <v>206</v>
      </c>
      <c r="G6892">
        <v>10339</v>
      </c>
      <c r="H6892">
        <v>22855</v>
      </c>
      <c r="I6892">
        <v>52401</v>
      </c>
      <c r="J6892">
        <v>2875167.16</v>
      </c>
      <c r="K6892">
        <v>2374884.7999999998</v>
      </c>
      <c r="L6892">
        <v>2109065.69</v>
      </c>
      <c r="M6892">
        <v>813818.55200000003</v>
      </c>
      <c r="N6892">
        <v>4140</v>
      </c>
      <c r="O6892">
        <v>8509</v>
      </c>
      <c r="P6892">
        <v>22039</v>
      </c>
      <c r="Q6892">
        <v>1183495.49</v>
      </c>
      <c r="R6892">
        <v>953464.63</v>
      </c>
      <c r="S6892">
        <v>760195.58</v>
      </c>
      <c r="T6892">
        <v>370264.72070000001</v>
      </c>
      <c r="U6892">
        <v>6199</v>
      </c>
      <c r="V6892">
        <v>14346</v>
      </c>
      <c r="W6892">
        <v>30362</v>
      </c>
      <c r="X6892">
        <v>1691671.67</v>
      </c>
      <c r="Y6892">
        <v>1421420.17</v>
      </c>
      <c r="Z6892">
        <v>1348870.11</v>
      </c>
      <c r="AA6892">
        <v>443553.83130000002</v>
      </c>
      <c r="AB6892">
        <v>9777</v>
      </c>
      <c r="AC6892">
        <v>9855</v>
      </c>
      <c r="AD6892">
        <v>4424</v>
      </c>
      <c r="AE6892">
        <v>10040</v>
      </c>
      <c r="AF6892">
        <v>3927</v>
      </c>
      <c r="AG6892">
        <v>3995</v>
      </c>
      <c r="AH6892">
        <v>2216</v>
      </c>
      <c r="AI6892">
        <v>4024</v>
      </c>
      <c r="AJ6892">
        <v>5850</v>
      </c>
      <c r="AK6892">
        <v>5860</v>
      </c>
      <c r="AL6892">
        <v>2208</v>
      </c>
      <c r="AM6892">
        <v>6016</v>
      </c>
    </row>
    <row r="6893" spans="1:39" x14ac:dyDescent="0.15">
      <c r="A6893" t="s">
        <v>57</v>
      </c>
      <c r="B6893">
        <v>70</v>
      </c>
      <c r="C6893">
        <v>1</v>
      </c>
      <c r="D6893">
        <v>1</v>
      </c>
      <c r="E6893" t="s">
        <v>29</v>
      </c>
      <c r="F6893" t="s">
        <v>206</v>
      </c>
      <c r="G6893">
        <v>77162</v>
      </c>
      <c r="H6893">
        <v>183609</v>
      </c>
      <c r="I6893">
        <v>431727</v>
      </c>
      <c r="J6893">
        <v>23558669.699999999</v>
      </c>
      <c r="K6893">
        <v>18371798.02</v>
      </c>
      <c r="L6893">
        <v>16768503.4</v>
      </c>
      <c r="M6893">
        <v>6616830.2115000002</v>
      </c>
      <c r="N6893">
        <v>24620</v>
      </c>
      <c r="O6893">
        <v>52695</v>
      </c>
      <c r="P6893">
        <v>143470</v>
      </c>
      <c r="Q6893">
        <v>7566344.1699999999</v>
      </c>
      <c r="R6893">
        <v>5801313.3799999999</v>
      </c>
      <c r="S6893">
        <v>4751886.95</v>
      </c>
      <c r="T6893">
        <v>2395830.5536000002</v>
      </c>
      <c r="U6893">
        <v>52542</v>
      </c>
      <c r="V6893">
        <v>130914</v>
      </c>
      <c r="W6893">
        <v>288257</v>
      </c>
      <c r="X6893">
        <v>15992325.529999999</v>
      </c>
      <c r="Y6893">
        <v>12570484.640000001</v>
      </c>
      <c r="Z6893">
        <v>12016616.449999999</v>
      </c>
      <c r="AA6893">
        <v>4220999.6579</v>
      </c>
      <c r="AB6893">
        <v>74587</v>
      </c>
      <c r="AC6893">
        <v>72180</v>
      </c>
      <c r="AD6893">
        <v>37475</v>
      </c>
      <c r="AE6893">
        <v>73966</v>
      </c>
      <c r="AF6893">
        <v>23803</v>
      </c>
      <c r="AG6893">
        <v>23168</v>
      </c>
      <c r="AH6893">
        <v>14614</v>
      </c>
      <c r="AI6893">
        <v>23712</v>
      </c>
      <c r="AJ6893">
        <v>50784</v>
      </c>
      <c r="AK6893">
        <v>49012</v>
      </c>
      <c r="AL6893">
        <v>22861</v>
      </c>
      <c r="AM6893">
        <v>50254</v>
      </c>
    </row>
    <row r="6894" spans="1:39" x14ac:dyDescent="0.15">
      <c r="A6894" t="s">
        <v>57</v>
      </c>
      <c r="B6894">
        <v>70</v>
      </c>
      <c r="C6894">
        <v>1</v>
      </c>
      <c r="D6894">
        <v>1</v>
      </c>
      <c r="E6894" t="s">
        <v>31</v>
      </c>
      <c r="F6894" t="s">
        <v>206</v>
      </c>
      <c r="G6894">
        <v>199</v>
      </c>
      <c r="H6894">
        <v>606</v>
      </c>
      <c r="I6894">
        <v>1279</v>
      </c>
      <c r="J6894">
        <v>65309.59</v>
      </c>
      <c r="K6894">
        <v>51491.34</v>
      </c>
      <c r="L6894">
        <v>47011.85</v>
      </c>
      <c r="M6894">
        <v>18832.629199999999</v>
      </c>
      <c r="N6894">
        <v>72</v>
      </c>
      <c r="O6894">
        <v>225</v>
      </c>
      <c r="P6894">
        <v>487</v>
      </c>
      <c r="Q6894">
        <v>24428.31</v>
      </c>
      <c r="R6894">
        <v>18986.939999999999</v>
      </c>
      <c r="S6894">
        <v>16275.06</v>
      </c>
      <c r="T6894">
        <v>7706.2134999999998</v>
      </c>
      <c r="U6894">
        <v>127</v>
      </c>
      <c r="V6894">
        <v>381</v>
      </c>
      <c r="W6894">
        <v>792</v>
      </c>
      <c r="X6894">
        <v>40881.279999999999</v>
      </c>
      <c r="Y6894">
        <v>32504.400000000001</v>
      </c>
      <c r="Z6894">
        <v>30736.79</v>
      </c>
      <c r="AA6894">
        <v>11126.4157</v>
      </c>
      <c r="AB6894">
        <v>193</v>
      </c>
      <c r="AC6894">
        <v>198</v>
      </c>
      <c r="AD6894">
        <v>95</v>
      </c>
      <c r="AE6894">
        <v>188</v>
      </c>
      <c r="AF6894">
        <v>70</v>
      </c>
      <c r="AG6894">
        <v>71</v>
      </c>
      <c r="AH6894">
        <v>41</v>
      </c>
      <c r="AI6894">
        <v>68</v>
      </c>
      <c r="AJ6894">
        <v>123</v>
      </c>
      <c r="AK6894">
        <v>127</v>
      </c>
      <c r="AL6894">
        <v>54</v>
      </c>
      <c r="AM6894">
        <v>120</v>
      </c>
    </row>
    <row r="6895" spans="1:39" x14ac:dyDescent="0.15">
      <c r="A6895" t="s">
        <v>57</v>
      </c>
      <c r="B6895">
        <v>70</v>
      </c>
      <c r="C6895">
        <v>1</v>
      </c>
      <c r="D6895">
        <v>1</v>
      </c>
      <c r="E6895" t="s">
        <v>32</v>
      </c>
      <c r="F6895" t="s">
        <v>206</v>
      </c>
      <c r="G6895">
        <v>6321</v>
      </c>
      <c r="H6895">
        <v>15538</v>
      </c>
      <c r="I6895">
        <v>36281</v>
      </c>
      <c r="J6895">
        <v>2073453.9</v>
      </c>
      <c r="K6895">
        <v>1587496.26</v>
      </c>
      <c r="L6895">
        <v>1491099.99</v>
      </c>
      <c r="M6895">
        <v>548585.37250000006</v>
      </c>
      <c r="N6895">
        <v>1020</v>
      </c>
      <c r="O6895">
        <v>2361</v>
      </c>
      <c r="P6895">
        <v>5829</v>
      </c>
      <c r="Q6895">
        <v>328099.57</v>
      </c>
      <c r="R6895">
        <v>253788.29</v>
      </c>
      <c r="S6895">
        <v>205971</v>
      </c>
      <c r="T6895">
        <v>95612.780499999993</v>
      </c>
      <c r="U6895">
        <v>5301</v>
      </c>
      <c r="V6895">
        <v>13177</v>
      </c>
      <c r="W6895">
        <v>30452</v>
      </c>
      <c r="X6895">
        <v>1745354.33</v>
      </c>
      <c r="Y6895">
        <v>1333707.97</v>
      </c>
      <c r="Z6895">
        <v>1285128.99</v>
      </c>
      <c r="AA6895">
        <v>452972.592</v>
      </c>
      <c r="AB6895">
        <v>6170</v>
      </c>
      <c r="AC6895">
        <v>5751</v>
      </c>
      <c r="AD6895">
        <v>2951</v>
      </c>
      <c r="AE6895">
        <v>5672</v>
      </c>
      <c r="AF6895">
        <v>990</v>
      </c>
      <c r="AG6895">
        <v>877</v>
      </c>
      <c r="AH6895">
        <v>497</v>
      </c>
      <c r="AI6895">
        <v>954</v>
      </c>
      <c r="AJ6895">
        <v>5180</v>
      </c>
      <c r="AK6895">
        <v>4874</v>
      </c>
      <c r="AL6895">
        <v>2454</v>
      </c>
      <c r="AM6895">
        <v>4718</v>
      </c>
    </row>
    <row r="6896" spans="1:39" x14ac:dyDescent="0.15">
      <c r="A6896" t="s">
        <v>57</v>
      </c>
      <c r="B6896">
        <v>70</v>
      </c>
      <c r="C6896">
        <v>1</v>
      </c>
      <c r="D6896">
        <v>2</v>
      </c>
      <c r="E6896" t="s">
        <v>28</v>
      </c>
      <c r="F6896" t="s">
        <v>206</v>
      </c>
      <c r="G6896">
        <v>130998</v>
      </c>
      <c r="H6896">
        <v>211075</v>
      </c>
      <c r="I6896">
        <v>562391</v>
      </c>
      <c r="J6896">
        <v>32991327.25</v>
      </c>
      <c r="K6896">
        <v>26577172.800000001</v>
      </c>
      <c r="L6896">
        <v>23448584.149999999</v>
      </c>
      <c r="M6896">
        <v>8983396.8489999995</v>
      </c>
      <c r="N6896">
        <v>54791</v>
      </c>
      <c r="O6896">
        <v>83965</v>
      </c>
      <c r="P6896">
        <v>246810</v>
      </c>
      <c r="Q6896">
        <v>14419229.42</v>
      </c>
      <c r="R6896">
        <v>11201560.08</v>
      </c>
      <c r="S6896">
        <v>8775071.9399999995</v>
      </c>
      <c r="T6896">
        <v>4241551.7384000001</v>
      </c>
      <c r="U6896">
        <v>76207</v>
      </c>
      <c r="V6896">
        <v>127110</v>
      </c>
      <c r="W6896">
        <v>315581</v>
      </c>
      <c r="X6896">
        <v>18572097.829999998</v>
      </c>
      <c r="Y6896">
        <v>15375612.720000001</v>
      </c>
      <c r="Z6896">
        <v>14673512.210000001</v>
      </c>
      <c r="AA6896">
        <v>4741845.1106000002</v>
      </c>
      <c r="AB6896">
        <v>125884</v>
      </c>
      <c r="AC6896">
        <v>115118</v>
      </c>
      <c r="AD6896">
        <v>51070</v>
      </c>
      <c r="AE6896">
        <v>109805</v>
      </c>
      <c r="AF6896">
        <v>52602</v>
      </c>
      <c r="AG6896">
        <v>51886</v>
      </c>
      <c r="AH6896">
        <v>26666</v>
      </c>
      <c r="AI6896">
        <v>49186</v>
      </c>
      <c r="AJ6896">
        <v>73282</v>
      </c>
      <c r="AK6896">
        <v>63232</v>
      </c>
      <c r="AL6896">
        <v>24404</v>
      </c>
      <c r="AM6896">
        <v>60619</v>
      </c>
    </row>
    <row r="6897" spans="1:39" x14ac:dyDescent="0.15">
      <c r="A6897" t="s">
        <v>57</v>
      </c>
      <c r="B6897">
        <v>70</v>
      </c>
      <c r="C6897">
        <v>1</v>
      </c>
      <c r="D6897">
        <v>2</v>
      </c>
      <c r="E6897" t="s">
        <v>30</v>
      </c>
      <c r="F6897" t="s">
        <v>206</v>
      </c>
      <c r="G6897">
        <v>15004</v>
      </c>
      <c r="H6897">
        <v>24456</v>
      </c>
      <c r="I6897">
        <v>64700</v>
      </c>
      <c r="J6897">
        <v>3799587.25</v>
      </c>
      <c r="K6897">
        <v>3067009.05</v>
      </c>
      <c r="L6897">
        <v>2669146.9300000002</v>
      </c>
      <c r="M6897">
        <v>1035059.5657</v>
      </c>
      <c r="N6897">
        <v>5889</v>
      </c>
      <c r="O6897">
        <v>8900</v>
      </c>
      <c r="P6897">
        <v>26332</v>
      </c>
      <c r="Q6897">
        <v>1548481.28</v>
      </c>
      <c r="R6897">
        <v>1208411.43</v>
      </c>
      <c r="S6897">
        <v>906774.19</v>
      </c>
      <c r="T6897">
        <v>459654.64630000002</v>
      </c>
      <c r="U6897">
        <v>9115</v>
      </c>
      <c r="V6897">
        <v>15556</v>
      </c>
      <c r="W6897">
        <v>38368</v>
      </c>
      <c r="X6897">
        <v>2251105.9700000002</v>
      </c>
      <c r="Y6897">
        <v>1858597.62</v>
      </c>
      <c r="Z6897">
        <v>1762372.74</v>
      </c>
      <c r="AA6897">
        <v>575404.91940000001</v>
      </c>
      <c r="AB6897">
        <v>14096</v>
      </c>
      <c r="AC6897">
        <v>13518</v>
      </c>
      <c r="AD6897">
        <v>5355</v>
      </c>
      <c r="AE6897">
        <v>14601</v>
      </c>
      <c r="AF6897">
        <v>5561</v>
      </c>
      <c r="AG6897">
        <v>5594</v>
      </c>
      <c r="AH6897">
        <v>2736</v>
      </c>
      <c r="AI6897">
        <v>5764</v>
      </c>
      <c r="AJ6897">
        <v>8535</v>
      </c>
      <c r="AK6897">
        <v>7924</v>
      </c>
      <c r="AL6897">
        <v>2619</v>
      </c>
      <c r="AM6897">
        <v>8837</v>
      </c>
    </row>
    <row r="6898" spans="1:39" x14ac:dyDescent="0.15">
      <c r="A6898" t="s">
        <v>57</v>
      </c>
      <c r="B6898">
        <v>70</v>
      </c>
      <c r="C6898">
        <v>1</v>
      </c>
      <c r="D6898">
        <v>2</v>
      </c>
      <c r="E6898" t="s">
        <v>29</v>
      </c>
      <c r="F6898" t="s">
        <v>206</v>
      </c>
      <c r="G6898">
        <v>52059</v>
      </c>
      <c r="H6898">
        <v>91186</v>
      </c>
      <c r="I6898">
        <v>248483</v>
      </c>
      <c r="J6898">
        <v>14477844.18</v>
      </c>
      <c r="K6898">
        <v>11059978.460000001</v>
      </c>
      <c r="L6898">
        <v>9982511.9100000001</v>
      </c>
      <c r="M6898">
        <v>3916665.8624999998</v>
      </c>
      <c r="N6898">
        <v>16890</v>
      </c>
      <c r="O6898">
        <v>26298</v>
      </c>
      <c r="P6898">
        <v>81349</v>
      </c>
      <c r="Q6898">
        <v>4729095.3600000003</v>
      </c>
      <c r="R6898">
        <v>3527091.43</v>
      </c>
      <c r="S6898">
        <v>2790022.1</v>
      </c>
      <c r="T6898">
        <v>1407117.5416000001</v>
      </c>
      <c r="U6898">
        <v>35169</v>
      </c>
      <c r="V6898">
        <v>64888</v>
      </c>
      <c r="W6898">
        <v>167134</v>
      </c>
      <c r="X6898">
        <v>9748748.8200000003</v>
      </c>
      <c r="Y6898">
        <v>7532887.0300000003</v>
      </c>
      <c r="Z6898">
        <v>7192489.8099999996</v>
      </c>
      <c r="AA6898">
        <v>2509548.3209000002</v>
      </c>
      <c r="AB6898">
        <v>49966</v>
      </c>
      <c r="AC6898">
        <v>47795</v>
      </c>
      <c r="AD6898">
        <v>20029</v>
      </c>
      <c r="AE6898">
        <v>50158</v>
      </c>
      <c r="AF6898">
        <v>16246</v>
      </c>
      <c r="AG6898">
        <v>15787</v>
      </c>
      <c r="AH6898">
        <v>8311</v>
      </c>
      <c r="AI6898">
        <v>16312</v>
      </c>
      <c r="AJ6898">
        <v>33720</v>
      </c>
      <c r="AK6898">
        <v>32008</v>
      </c>
      <c r="AL6898">
        <v>11718</v>
      </c>
      <c r="AM6898">
        <v>33846</v>
      </c>
    </row>
    <row r="6899" spans="1:39" x14ac:dyDescent="0.15">
      <c r="A6899" t="s">
        <v>57</v>
      </c>
      <c r="B6899">
        <v>70</v>
      </c>
      <c r="C6899">
        <v>1</v>
      </c>
      <c r="D6899">
        <v>2</v>
      </c>
      <c r="E6899" t="s">
        <v>31</v>
      </c>
      <c r="F6899" t="s">
        <v>206</v>
      </c>
      <c r="G6899">
        <v>48</v>
      </c>
      <c r="H6899">
        <v>138</v>
      </c>
      <c r="I6899">
        <v>301</v>
      </c>
      <c r="J6899">
        <v>15740.6</v>
      </c>
      <c r="K6899">
        <v>12305.71</v>
      </c>
      <c r="L6899">
        <v>10990.3</v>
      </c>
      <c r="M6899">
        <v>4536.5263999999997</v>
      </c>
      <c r="N6899">
        <v>15</v>
      </c>
      <c r="O6899">
        <v>42</v>
      </c>
      <c r="P6899">
        <v>111</v>
      </c>
      <c r="Q6899">
        <v>5926.4</v>
      </c>
      <c r="R6899">
        <v>4410.6099999999997</v>
      </c>
      <c r="S6899">
        <v>3385.29</v>
      </c>
      <c r="T6899">
        <v>1749.1070999999999</v>
      </c>
      <c r="U6899">
        <v>33</v>
      </c>
      <c r="V6899">
        <v>96</v>
      </c>
      <c r="W6899">
        <v>190</v>
      </c>
      <c r="X6899">
        <v>9814.2000000000007</v>
      </c>
      <c r="Y6899">
        <v>7895.1</v>
      </c>
      <c r="Z6899">
        <v>7605.01</v>
      </c>
      <c r="AA6899">
        <v>2787.4193</v>
      </c>
      <c r="AB6899">
        <v>44</v>
      </c>
      <c r="AC6899">
        <v>44</v>
      </c>
      <c r="AD6899">
        <v>17</v>
      </c>
      <c r="AE6899">
        <v>46</v>
      </c>
      <c r="AF6899">
        <v>14</v>
      </c>
      <c r="AG6899">
        <v>15</v>
      </c>
      <c r="AH6899">
        <v>8</v>
      </c>
      <c r="AI6899">
        <v>15</v>
      </c>
      <c r="AJ6899">
        <v>30</v>
      </c>
      <c r="AK6899">
        <v>29</v>
      </c>
      <c r="AL6899">
        <v>9</v>
      </c>
      <c r="AM6899">
        <v>31</v>
      </c>
    </row>
    <row r="6900" spans="1:39" x14ac:dyDescent="0.15">
      <c r="A6900" t="s">
        <v>57</v>
      </c>
      <c r="B6900">
        <v>70</v>
      </c>
      <c r="C6900">
        <v>1</v>
      </c>
      <c r="D6900">
        <v>2</v>
      </c>
      <c r="E6900" t="s">
        <v>32</v>
      </c>
      <c r="F6900" t="s">
        <v>206</v>
      </c>
      <c r="G6900">
        <v>10777</v>
      </c>
      <c r="H6900">
        <v>21156</v>
      </c>
      <c r="I6900">
        <v>56742</v>
      </c>
      <c r="J6900">
        <v>3380939.82</v>
      </c>
      <c r="K6900">
        <v>2502888.84</v>
      </c>
      <c r="L6900">
        <v>2346683.04</v>
      </c>
      <c r="M6900">
        <v>874692.10950000002</v>
      </c>
      <c r="N6900">
        <v>1596</v>
      </c>
      <c r="O6900">
        <v>2917</v>
      </c>
      <c r="P6900">
        <v>7993</v>
      </c>
      <c r="Q6900">
        <v>493627.54</v>
      </c>
      <c r="R6900">
        <v>364022.41</v>
      </c>
      <c r="S6900">
        <v>284779.32</v>
      </c>
      <c r="T6900">
        <v>135694.34779999999</v>
      </c>
      <c r="U6900">
        <v>9181</v>
      </c>
      <c r="V6900">
        <v>18239</v>
      </c>
      <c r="W6900">
        <v>48749</v>
      </c>
      <c r="X6900">
        <v>2887312.28</v>
      </c>
      <c r="Y6900">
        <v>2138866.4300000002</v>
      </c>
      <c r="Z6900">
        <v>2061903.72</v>
      </c>
      <c r="AA6900">
        <v>738997.76170000003</v>
      </c>
      <c r="AB6900">
        <v>10437</v>
      </c>
      <c r="AC6900">
        <v>9192</v>
      </c>
      <c r="AD6900">
        <v>4309</v>
      </c>
      <c r="AE6900">
        <v>9373</v>
      </c>
      <c r="AF6900">
        <v>1539</v>
      </c>
      <c r="AG6900">
        <v>1248</v>
      </c>
      <c r="AH6900">
        <v>613</v>
      </c>
      <c r="AI6900">
        <v>1544</v>
      </c>
      <c r="AJ6900">
        <v>8898</v>
      </c>
      <c r="AK6900">
        <v>7944</v>
      </c>
      <c r="AL6900">
        <v>3696</v>
      </c>
      <c r="AM6900">
        <v>7829</v>
      </c>
    </row>
    <row r="6901" spans="1:39" x14ac:dyDescent="0.15">
      <c r="A6901" t="s">
        <v>57</v>
      </c>
      <c r="B6901">
        <v>70</v>
      </c>
      <c r="C6901">
        <v>2</v>
      </c>
      <c r="D6901">
        <v>0</v>
      </c>
      <c r="E6901" t="s">
        <v>28</v>
      </c>
      <c r="F6901" t="s">
        <v>206</v>
      </c>
      <c r="G6901">
        <v>11725</v>
      </c>
      <c r="H6901">
        <v>31923</v>
      </c>
      <c r="I6901">
        <v>70044</v>
      </c>
      <c r="J6901">
        <v>3806249.88</v>
      </c>
      <c r="K6901">
        <v>2871678.64</v>
      </c>
      <c r="L6901">
        <v>2358078.4</v>
      </c>
      <c r="M6901">
        <v>1115764.2808000001</v>
      </c>
      <c r="N6901">
        <v>11725</v>
      </c>
      <c r="O6901">
        <v>15216</v>
      </c>
      <c r="P6901">
        <v>38238</v>
      </c>
      <c r="Q6901">
        <v>2019955.32</v>
      </c>
      <c r="R6901">
        <v>1449588.06</v>
      </c>
      <c r="S6901">
        <v>1007149.21</v>
      </c>
      <c r="T6901">
        <v>636867.70629999996</v>
      </c>
      <c r="U6901">
        <v>11725</v>
      </c>
      <c r="V6901">
        <v>16707</v>
      </c>
      <c r="W6901">
        <v>31806</v>
      </c>
      <c r="X6901">
        <v>1786294.56</v>
      </c>
      <c r="Y6901">
        <v>1422090.58</v>
      </c>
      <c r="Z6901">
        <v>1350929.19</v>
      </c>
      <c r="AA6901">
        <v>478896.57449999999</v>
      </c>
      <c r="AB6901">
        <v>11577</v>
      </c>
      <c r="AC6901">
        <v>11492</v>
      </c>
      <c r="AD6901">
        <v>8860</v>
      </c>
      <c r="AE6901">
        <v>9068</v>
      </c>
      <c r="AF6901">
        <v>11577</v>
      </c>
      <c r="AG6901">
        <v>11492</v>
      </c>
      <c r="AH6901">
        <v>8860</v>
      </c>
      <c r="AI6901">
        <v>9068</v>
      </c>
      <c r="AJ6901">
        <v>11577</v>
      </c>
      <c r="AK6901">
        <v>11492</v>
      </c>
      <c r="AL6901">
        <v>8860</v>
      </c>
      <c r="AM6901">
        <v>9068</v>
      </c>
    </row>
    <row r="6902" spans="1:39" x14ac:dyDescent="0.15">
      <c r="A6902" t="s">
        <v>57</v>
      </c>
      <c r="B6902">
        <v>70</v>
      </c>
      <c r="C6902">
        <v>2</v>
      </c>
      <c r="D6902">
        <v>0</v>
      </c>
      <c r="E6902" t="s">
        <v>30</v>
      </c>
      <c r="F6902" t="s">
        <v>206</v>
      </c>
      <c r="G6902">
        <v>13</v>
      </c>
      <c r="H6902">
        <v>35</v>
      </c>
      <c r="I6902">
        <v>91</v>
      </c>
      <c r="J6902">
        <v>4194.42</v>
      </c>
      <c r="K6902">
        <v>3206.02</v>
      </c>
      <c r="L6902">
        <v>2754.7</v>
      </c>
      <c r="M6902">
        <v>1249.4783</v>
      </c>
      <c r="N6902">
        <v>13</v>
      </c>
      <c r="O6902">
        <v>16</v>
      </c>
      <c r="P6902">
        <v>41</v>
      </c>
      <c r="Q6902">
        <v>1681.69</v>
      </c>
      <c r="R6902">
        <v>1263.54</v>
      </c>
      <c r="S6902">
        <v>812.22</v>
      </c>
      <c r="T6902">
        <v>556.96109999999999</v>
      </c>
      <c r="U6902">
        <v>13</v>
      </c>
      <c r="V6902">
        <v>19</v>
      </c>
      <c r="W6902">
        <v>50</v>
      </c>
      <c r="X6902">
        <v>2512.73</v>
      </c>
      <c r="Y6902">
        <v>1942.48</v>
      </c>
      <c r="Z6902">
        <v>1942.48</v>
      </c>
      <c r="AA6902">
        <v>692.5172</v>
      </c>
      <c r="AB6902">
        <v>13</v>
      </c>
      <c r="AC6902">
        <v>13</v>
      </c>
      <c r="AD6902">
        <v>10</v>
      </c>
      <c r="AE6902">
        <v>8</v>
      </c>
      <c r="AF6902">
        <v>13</v>
      </c>
      <c r="AG6902">
        <v>13</v>
      </c>
      <c r="AH6902">
        <v>10</v>
      </c>
      <c r="AI6902">
        <v>8</v>
      </c>
      <c r="AJ6902">
        <v>13</v>
      </c>
      <c r="AK6902">
        <v>13</v>
      </c>
      <c r="AL6902">
        <v>10</v>
      </c>
      <c r="AM6902">
        <v>8</v>
      </c>
    </row>
    <row r="6903" spans="1:39" x14ac:dyDescent="0.15">
      <c r="A6903" t="s">
        <v>57</v>
      </c>
      <c r="B6903">
        <v>70</v>
      </c>
      <c r="C6903">
        <v>2</v>
      </c>
      <c r="D6903">
        <v>0</v>
      </c>
      <c r="E6903" t="s">
        <v>29</v>
      </c>
      <c r="F6903" t="s">
        <v>206</v>
      </c>
      <c r="G6903">
        <v>137</v>
      </c>
      <c r="H6903">
        <v>435</v>
      </c>
      <c r="I6903">
        <v>1008</v>
      </c>
      <c r="J6903">
        <v>50423.61</v>
      </c>
      <c r="K6903">
        <v>35249.58</v>
      </c>
      <c r="L6903">
        <v>29221.64</v>
      </c>
      <c r="M6903">
        <v>15672.743399999999</v>
      </c>
      <c r="N6903">
        <v>137</v>
      </c>
      <c r="O6903">
        <v>203</v>
      </c>
      <c r="P6903">
        <v>558</v>
      </c>
      <c r="Q6903">
        <v>25976.31</v>
      </c>
      <c r="R6903">
        <v>17573.169999999998</v>
      </c>
      <c r="S6903">
        <v>12753.39</v>
      </c>
      <c r="T6903">
        <v>9120.5871000000006</v>
      </c>
      <c r="U6903">
        <v>137</v>
      </c>
      <c r="V6903">
        <v>232</v>
      </c>
      <c r="W6903">
        <v>450</v>
      </c>
      <c r="X6903">
        <v>24447.3</v>
      </c>
      <c r="Y6903">
        <v>17676.41</v>
      </c>
      <c r="Z6903">
        <v>16468.25</v>
      </c>
      <c r="AA6903">
        <v>6552.1562999999996</v>
      </c>
      <c r="AB6903">
        <v>135</v>
      </c>
      <c r="AC6903">
        <v>132</v>
      </c>
      <c r="AD6903">
        <v>114</v>
      </c>
      <c r="AE6903">
        <v>121</v>
      </c>
      <c r="AF6903">
        <v>135</v>
      </c>
      <c r="AG6903">
        <v>132</v>
      </c>
      <c r="AH6903">
        <v>114</v>
      </c>
      <c r="AI6903">
        <v>121</v>
      </c>
      <c r="AJ6903">
        <v>135</v>
      </c>
      <c r="AK6903">
        <v>132</v>
      </c>
      <c r="AL6903">
        <v>114</v>
      </c>
      <c r="AM6903">
        <v>121</v>
      </c>
    </row>
    <row r="6904" spans="1:39" x14ac:dyDescent="0.15">
      <c r="A6904" t="s">
        <v>57</v>
      </c>
      <c r="B6904">
        <v>70</v>
      </c>
      <c r="C6904">
        <v>2</v>
      </c>
      <c r="D6904">
        <v>0</v>
      </c>
      <c r="E6904" t="s">
        <v>32</v>
      </c>
      <c r="F6904" t="s">
        <v>206</v>
      </c>
      <c r="G6904">
        <v>2317</v>
      </c>
      <c r="H6904">
        <v>7185</v>
      </c>
      <c r="I6904">
        <v>16222</v>
      </c>
      <c r="J6904">
        <v>890377.94</v>
      </c>
      <c r="K6904">
        <v>632439.03</v>
      </c>
      <c r="L6904">
        <v>550143.39</v>
      </c>
      <c r="M6904">
        <v>256119.8682</v>
      </c>
      <c r="N6904">
        <v>2317</v>
      </c>
      <c r="O6904">
        <v>3138</v>
      </c>
      <c r="P6904">
        <v>7298</v>
      </c>
      <c r="Q6904">
        <v>381924.48</v>
      </c>
      <c r="R6904">
        <v>264755.23</v>
      </c>
      <c r="S6904">
        <v>195935.05</v>
      </c>
      <c r="T6904">
        <v>121523.9072</v>
      </c>
      <c r="U6904">
        <v>2317</v>
      </c>
      <c r="V6904">
        <v>4047</v>
      </c>
      <c r="W6904">
        <v>8924</v>
      </c>
      <c r="X6904">
        <v>508453.46</v>
      </c>
      <c r="Y6904">
        <v>367683.8</v>
      </c>
      <c r="Z6904">
        <v>354208.34</v>
      </c>
      <c r="AA6904">
        <v>134595.96100000001</v>
      </c>
      <c r="AB6904">
        <v>2290</v>
      </c>
      <c r="AC6904">
        <v>2212</v>
      </c>
      <c r="AD6904">
        <v>1814</v>
      </c>
      <c r="AE6904">
        <v>2021</v>
      </c>
      <c r="AF6904">
        <v>2290</v>
      </c>
      <c r="AG6904">
        <v>2212</v>
      </c>
      <c r="AH6904">
        <v>1814</v>
      </c>
      <c r="AI6904">
        <v>2021</v>
      </c>
      <c r="AJ6904">
        <v>2290</v>
      </c>
      <c r="AK6904">
        <v>2212</v>
      </c>
      <c r="AL6904">
        <v>1814</v>
      </c>
      <c r="AM6904">
        <v>2021</v>
      </c>
    </row>
    <row r="6905" spans="1:39" x14ac:dyDescent="0.15">
      <c r="A6905" t="s">
        <v>57</v>
      </c>
      <c r="B6905">
        <v>70</v>
      </c>
      <c r="C6905">
        <v>2</v>
      </c>
      <c r="D6905">
        <v>1</v>
      </c>
      <c r="E6905" t="s">
        <v>28</v>
      </c>
      <c r="F6905" t="s">
        <v>206</v>
      </c>
      <c r="G6905">
        <v>23867</v>
      </c>
      <c r="H6905">
        <v>75610</v>
      </c>
      <c r="I6905">
        <v>154450</v>
      </c>
      <c r="J6905">
        <v>7893104.7800000003</v>
      </c>
      <c r="K6905">
        <v>6275942.6399999997</v>
      </c>
      <c r="L6905">
        <v>5390002.1699999999</v>
      </c>
      <c r="M6905">
        <v>2396588.8705000002</v>
      </c>
      <c r="N6905">
        <v>23867</v>
      </c>
      <c r="O6905">
        <v>35858</v>
      </c>
      <c r="P6905">
        <v>83030</v>
      </c>
      <c r="Q6905">
        <v>4106483.31</v>
      </c>
      <c r="R6905">
        <v>3136117.59</v>
      </c>
      <c r="S6905">
        <v>2374596.39</v>
      </c>
      <c r="T6905">
        <v>1361399.6614999999</v>
      </c>
      <c r="U6905">
        <v>23867</v>
      </c>
      <c r="V6905">
        <v>39752</v>
      </c>
      <c r="W6905">
        <v>71420</v>
      </c>
      <c r="X6905">
        <v>3786621.47</v>
      </c>
      <c r="Y6905">
        <v>3139825.05</v>
      </c>
      <c r="Z6905">
        <v>3015405.78</v>
      </c>
      <c r="AA6905">
        <v>1035189.209</v>
      </c>
      <c r="AB6905">
        <v>23142</v>
      </c>
      <c r="AC6905">
        <v>23514</v>
      </c>
      <c r="AD6905">
        <v>15136</v>
      </c>
      <c r="AE6905">
        <v>22389</v>
      </c>
      <c r="AF6905">
        <v>23142</v>
      </c>
      <c r="AG6905">
        <v>23514</v>
      </c>
      <c r="AH6905">
        <v>15136</v>
      </c>
      <c r="AI6905">
        <v>22389</v>
      </c>
      <c r="AJ6905">
        <v>23142</v>
      </c>
      <c r="AK6905">
        <v>23514</v>
      </c>
      <c r="AL6905">
        <v>15136</v>
      </c>
      <c r="AM6905">
        <v>22389</v>
      </c>
    </row>
    <row r="6906" spans="1:39" x14ac:dyDescent="0.15">
      <c r="A6906" t="s">
        <v>57</v>
      </c>
      <c r="B6906">
        <v>70</v>
      </c>
      <c r="C6906">
        <v>2</v>
      </c>
      <c r="D6906">
        <v>1</v>
      </c>
      <c r="E6906" t="s">
        <v>30</v>
      </c>
      <c r="F6906" t="s">
        <v>206</v>
      </c>
      <c r="G6906">
        <v>2859</v>
      </c>
      <c r="H6906">
        <v>9211</v>
      </c>
      <c r="I6906">
        <v>18691</v>
      </c>
      <c r="J6906">
        <v>954982.95</v>
      </c>
      <c r="K6906">
        <v>761890</v>
      </c>
      <c r="L6906">
        <v>644679.61</v>
      </c>
      <c r="M6906">
        <v>287485.6594</v>
      </c>
      <c r="N6906">
        <v>2859</v>
      </c>
      <c r="O6906">
        <v>4224</v>
      </c>
      <c r="P6906">
        <v>9798</v>
      </c>
      <c r="Q6906">
        <v>485358.46</v>
      </c>
      <c r="R6906">
        <v>372282.11</v>
      </c>
      <c r="S6906">
        <v>272151.07</v>
      </c>
      <c r="T6906">
        <v>159678.03649999999</v>
      </c>
      <c r="U6906">
        <v>2859</v>
      </c>
      <c r="V6906">
        <v>4987</v>
      </c>
      <c r="W6906">
        <v>8893</v>
      </c>
      <c r="X6906">
        <v>469624.49</v>
      </c>
      <c r="Y6906">
        <v>389607.89</v>
      </c>
      <c r="Z6906">
        <v>372528.54</v>
      </c>
      <c r="AA6906">
        <v>127807.6229</v>
      </c>
      <c r="AB6906">
        <v>2713</v>
      </c>
      <c r="AC6906">
        <v>2827</v>
      </c>
      <c r="AD6906">
        <v>1659</v>
      </c>
      <c r="AE6906">
        <v>2800</v>
      </c>
      <c r="AF6906">
        <v>2713</v>
      </c>
      <c r="AG6906">
        <v>2827</v>
      </c>
      <c r="AH6906">
        <v>1659</v>
      </c>
      <c r="AI6906">
        <v>2800</v>
      </c>
      <c r="AJ6906">
        <v>2713</v>
      </c>
      <c r="AK6906">
        <v>2827</v>
      </c>
      <c r="AL6906">
        <v>1659</v>
      </c>
      <c r="AM6906">
        <v>2800</v>
      </c>
    </row>
    <row r="6907" spans="1:39" x14ac:dyDescent="0.15">
      <c r="A6907" t="s">
        <v>57</v>
      </c>
      <c r="B6907">
        <v>70</v>
      </c>
      <c r="C6907">
        <v>2</v>
      </c>
      <c r="D6907">
        <v>1</v>
      </c>
      <c r="E6907" t="s">
        <v>29</v>
      </c>
      <c r="F6907" t="s">
        <v>206</v>
      </c>
      <c r="G6907">
        <v>23492</v>
      </c>
      <c r="H6907">
        <v>80109</v>
      </c>
      <c r="I6907">
        <v>167545</v>
      </c>
      <c r="J6907">
        <v>8516264.8200000003</v>
      </c>
      <c r="K6907">
        <v>6410790.5800000001</v>
      </c>
      <c r="L6907">
        <v>5536123.5599999996</v>
      </c>
      <c r="M6907">
        <v>2587586.4308000002</v>
      </c>
      <c r="N6907">
        <v>23492</v>
      </c>
      <c r="O6907">
        <v>36373</v>
      </c>
      <c r="P6907">
        <v>84674</v>
      </c>
      <c r="Q6907">
        <v>4153892.06</v>
      </c>
      <c r="R6907">
        <v>3025942.51</v>
      </c>
      <c r="S6907">
        <v>2287849.4300000002</v>
      </c>
      <c r="T6907">
        <v>1387237.1396000001</v>
      </c>
      <c r="U6907">
        <v>23492</v>
      </c>
      <c r="V6907">
        <v>43736</v>
      </c>
      <c r="W6907">
        <v>82871</v>
      </c>
      <c r="X6907">
        <v>4362372.76</v>
      </c>
      <c r="Y6907">
        <v>3384848.07</v>
      </c>
      <c r="Z6907">
        <v>3248274.13</v>
      </c>
      <c r="AA6907">
        <v>1200349.2912000001</v>
      </c>
      <c r="AB6907">
        <v>22643</v>
      </c>
      <c r="AC6907">
        <v>22704</v>
      </c>
      <c r="AD6907">
        <v>15035</v>
      </c>
      <c r="AE6907">
        <v>22871</v>
      </c>
      <c r="AF6907">
        <v>22643</v>
      </c>
      <c r="AG6907">
        <v>22704</v>
      </c>
      <c r="AH6907">
        <v>15035</v>
      </c>
      <c r="AI6907">
        <v>22871</v>
      </c>
      <c r="AJ6907">
        <v>22643</v>
      </c>
      <c r="AK6907">
        <v>22704</v>
      </c>
      <c r="AL6907">
        <v>15035</v>
      </c>
      <c r="AM6907">
        <v>22871</v>
      </c>
    </row>
    <row r="6908" spans="1:39" x14ac:dyDescent="0.15">
      <c r="A6908" t="s">
        <v>57</v>
      </c>
      <c r="B6908">
        <v>70</v>
      </c>
      <c r="C6908">
        <v>2</v>
      </c>
      <c r="D6908">
        <v>1</v>
      </c>
      <c r="E6908" t="s">
        <v>31</v>
      </c>
      <c r="F6908" t="s">
        <v>206</v>
      </c>
      <c r="G6908">
        <v>93</v>
      </c>
      <c r="H6908">
        <v>340</v>
      </c>
      <c r="I6908">
        <v>622</v>
      </c>
      <c r="J6908">
        <v>32243.119999999999</v>
      </c>
      <c r="K6908">
        <v>25514.05</v>
      </c>
      <c r="L6908">
        <v>20831.13</v>
      </c>
      <c r="M6908">
        <v>9791.0224999999991</v>
      </c>
      <c r="N6908">
        <v>93</v>
      </c>
      <c r="O6908">
        <v>140</v>
      </c>
      <c r="P6908">
        <v>306</v>
      </c>
      <c r="Q6908">
        <v>15414.07</v>
      </c>
      <c r="R6908">
        <v>11854.98</v>
      </c>
      <c r="S6908">
        <v>8691.15</v>
      </c>
      <c r="T6908">
        <v>5125.1298999999999</v>
      </c>
      <c r="U6908">
        <v>93</v>
      </c>
      <c r="V6908">
        <v>200</v>
      </c>
      <c r="W6908">
        <v>316</v>
      </c>
      <c r="X6908">
        <v>16829.05</v>
      </c>
      <c r="Y6908">
        <v>13659.07</v>
      </c>
      <c r="Z6908">
        <v>12139.98</v>
      </c>
      <c r="AA6908">
        <v>4665.8926000000001</v>
      </c>
      <c r="AB6908">
        <v>87</v>
      </c>
      <c r="AC6908">
        <v>91</v>
      </c>
      <c r="AD6908">
        <v>49</v>
      </c>
      <c r="AE6908">
        <v>89</v>
      </c>
      <c r="AF6908">
        <v>87</v>
      </c>
      <c r="AG6908">
        <v>91</v>
      </c>
      <c r="AH6908">
        <v>49</v>
      </c>
      <c r="AI6908">
        <v>89</v>
      </c>
      <c r="AJ6908">
        <v>87</v>
      </c>
      <c r="AK6908">
        <v>91</v>
      </c>
      <c r="AL6908">
        <v>49</v>
      </c>
      <c r="AM6908">
        <v>89</v>
      </c>
    </row>
    <row r="6909" spans="1:39" x14ac:dyDescent="0.15">
      <c r="A6909" t="s">
        <v>57</v>
      </c>
      <c r="B6909">
        <v>70</v>
      </c>
      <c r="C6909">
        <v>2</v>
      </c>
      <c r="D6909">
        <v>1</v>
      </c>
      <c r="E6909" t="s">
        <v>32</v>
      </c>
      <c r="F6909" t="s">
        <v>206</v>
      </c>
      <c r="G6909">
        <v>1925</v>
      </c>
      <c r="H6909">
        <v>6726</v>
      </c>
      <c r="I6909">
        <v>13861</v>
      </c>
      <c r="J6909">
        <v>730113.32</v>
      </c>
      <c r="K6909">
        <v>547656.18999999994</v>
      </c>
      <c r="L6909">
        <v>481426.12</v>
      </c>
      <c r="M6909">
        <v>215029.14920000001</v>
      </c>
      <c r="N6909">
        <v>1925</v>
      </c>
      <c r="O6909">
        <v>2913</v>
      </c>
      <c r="P6909">
        <v>6100</v>
      </c>
      <c r="Q6909">
        <v>304599.52</v>
      </c>
      <c r="R6909">
        <v>227029.46</v>
      </c>
      <c r="S6909">
        <v>172853.57</v>
      </c>
      <c r="T6909">
        <v>100170.6802</v>
      </c>
      <c r="U6909">
        <v>1925</v>
      </c>
      <c r="V6909">
        <v>3813</v>
      </c>
      <c r="W6909">
        <v>7761</v>
      </c>
      <c r="X6909">
        <v>425513.8</v>
      </c>
      <c r="Y6909">
        <v>320626.73</v>
      </c>
      <c r="Z6909">
        <v>308572.55</v>
      </c>
      <c r="AA6909">
        <v>114858.469</v>
      </c>
      <c r="AB6909">
        <v>1884</v>
      </c>
      <c r="AC6909">
        <v>1865</v>
      </c>
      <c r="AD6909">
        <v>1259</v>
      </c>
      <c r="AE6909">
        <v>1831</v>
      </c>
      <c r="AF6909">
        <v>1884</v>
      </c>
      <c r="AG6909">
        <v>1865</v>
      </c>
      <c r="AH6909">
        <v>1259</v>
      </c>
      <c r="AI6909">
        <v>1831</v>
      </c>
      <c r="AJ6909">
        <v>1884</v>
      </c>
      <c r="AK6909">
        <v>1865</v>
      </c>
      <c r="AL6909">
        <v>1259</v>
      </c>
      <c r="AM6909">
        <v>1831</v>
      </c>
    </row>
    <row r="6910" spans="1:39" x14ac:dyDescent="0.15">
      <c r="A6910" t="s">
        <v>57</v>
      </c>
      <c r="B6910">
        <v>70</v>
      </c>
      <c r="C6910">
        <v>2</v>
      </c>
      <c r="D6910">
        <v>2</v>
      </c>
      <c r="E6910" t="s">
        <v>28</v>
      </c>
      <c r="F6910" t="s">
        <v>206</v>
      </c>
      <c r="G6910">
        <v>18231</v>
      </c>
      <c r="H6910">
        <v>50402</v>
      </c>
      <c r="I6910">
        <v>106003</v>
      </c>
      <c r="J6910">
        <v>5762362.75</v>
      </c>
      <c r="K6910">
        <v>4488048.4400000004</v>
      </c>
      <c r="L6910">
        <v>3711587.84</v>
      </c>
      <c r="M6910">
        <v>1668096.3049999999</v>
      </c>
      <c r="N6910">
        <v>18231</v>
      </c>
      <c r="O6910">
        <v>23905</v>
      </c>
      <c r="P6910">
        <v>56678</v>
      </c>
      <c r="Q6910">
        <v>3031942.9</v>
      </c>
      <c r="R6910">
        <v>2265529.0099999998</v>
      </c>
      <c r="S6910">
        <v>1587044.95</v>
      </c>
      <c r="T6910">
        <v>940612.25419999997</v>
      </c>
      <c r="U6910">
        <v>18231</v>
      </c>
      <c r="V6910">
        <v>26497</v>
      </c>
      <c r="W6910">
        <v>49325</v>
      </c>
      <c r="X6910">
        <v>2730419.85</v>
      </c>
      <c r="Y6910">
        <v>2222519.4300000002</v>
      </c>
      <c r="Z6910">
        <v>2124542.89</v>
      </c>
      <c r="AA6910">
        <v>727484.05079999997</v>
      </c>
      <c r="AB6910">
        <v>17518</v>
      </c>
      <c r="AC6910">
        <v>17868</v>
      </c>
      <c r="AD6910">
        <v>10471</v>
      </c>
      <c r="AE6910">
        <v>16845</v>
      </c>
      <c r="AF6910">
        <v>17518</v>
      </c>
      <c r="AG6910">
        <v>17868</v>
      </c>
      <c r="AH6910">
        <v>10471</v>
      </c>
      <c r="AI6910">
        <v>16845</v>
      </c>
      <c r="AJ6910">
        <v>17518</v>
      </c>
      <c r="AK6910">
        <v>17868</v>
      </c>
      <c r="AL6910">
        <v>10471</v>
      </c>
      <c r="AM6910">
        <v>16845</v>
      </c>
    </row>
    <row r="6911" spans="1:39" x14ac:dyDescent="0.15">
      <c r="A6911" t="s">
        <v>57</v>
      </c>
      <c r="B6911">
        <v>70</v>
      </c>
      <c r="C6911">
        <v>2</v>
      </c>
      <c r="D6911">
        <v>2</v>
      </c>
      <c r="E6911" t="s">
        <v>30</v>
      </c>
      <c r="F6911" t="s">
        <v>206</v>
      </c>
      <c r="G6911">
        <v>2203</v>
      </c>
      <c r="H6911">
        <v>6067</v>
      </c>
      <c r="I6911">
        <v>12932</v>
      </c>
      <c r="J6911">
        <v>704351.11</v>
      </c>
      <c r="K6911">
        <v>544578.38</v>
      </c>
      <c r="L6911">
        <v>447243.89</v>
      </c>
      <c r="M6911">
        <v>204981.2868</v>
      </c>
      <c r="N6911">
        <v>2203</v>
      </c>
      <c r="O6911">
        <v>2872</v>
      </c>
      <c r="P6911">
        <v>6837</v>
      </c>
      <c r="Q6911">
        <v>369493.5</v>
      </c>
      <c r="R6911">
        <v>274596.76</v>
      </c>
      <c r="S6911">
        <v>190342.5</v>
      </c>
      <c r="T6911">
        <v>114806.4678</v>
      </c>
      <c r="U6911">
        <v>2203</v>
      </c>
      <c r="V6911">
        <v>3195</v>
      </c>
      <c r="W6911">
        <v>6095</v>
      </c>
      <c r="X6911">
        <v>334857.61</v>
      </c>
      <c r="Y6911">
        <v>269981.62</v>
      </c>
      <c r="Z6911">
        <v>256901.39</v>
      </c>
      <c r="AA6911">
        <v>90174.819000000003</v>
      </c>
      <c r="AB6911">
        <v>2054</v>
      </c>
      <c r="AC6911">
        <v>2168</v>
      </c>
      <c r="AD6911">
        <v>1195</v>
      </c>
      <c r="AE6911">
        <v>2134</v>
      </c>
      <c r="AF6911">
        <v>2054</v>
      </c>
      <c r="AG6911">
        <v>2168</v>
      </c>
      <c r="AH6911">
        <v>1195</v>
      </c>
      <c r="AI6911">
        <v>2134</v>
      </c>
      <c r="AJ6911">
        <v>2054</v>
      </c>
      <c r="AK6911">
        <v>2168</v>
      </c>
      <c r="AL6911">
        <v>1195</v>
      </c>
      <c r="AM6911">
        <v>2134</v>
      </c>
    </row>
    <row r="6912" spans="1:39" x14ac:dyDescent="0.15">
      <c r="A6912" t="s">
        <v>57</v>
      </c>
      <c r="B6912">
        <v>70</v>
      </c>
      <c r="C6912">
        <v>2</v>
      </c>
      <c r="D6912">
        <v>2</v>
      </c>
      <c r="E6912" t="s">
        <v>29</v>
      </c>
      <c r="F6912" t="s">
        <v>206</v>
      </c>
      <c r="G6912">
        <v>9025</v>
      </c>
      <c r="H6912">
        <v>25832</v>
      </c>
      <c r="I6912">
        <v>57107</v>
      </c>
      <c r="J6912">
        <v>3073838.44</v>
      </c>
      <c r="K6912">
        <v>2286581.9500000002</v>
      </c>
      <c r="L6912">
        <v>1913045.95</v>
      </c>
      <c r="M6912">
        <v>887070.0932</v>
      </c>
      <c r="N6912">
        <v>9025</v>
      </c>
      <c r="O6912">
        <v>11763</v>
      </c>
      <c r="P6912">
        <v>28850</v>
      </c>
      <c r="Q6912">
        <v>1523430.42</v>
      </c>
      <c r="R6912">
        <v>1103041.27</v>
      </c>
      <c r="S6912">
        <v>776239.76</v>
      </c>
      <c r="T6912">
        <v>472974.63569999998</v>
      </c>
      <c r="U6912">
        <v>9025</v>
      </c>
      <c r="V6912">
        <v>14069</v>
      </c>
      <c r="W6912">
        <v>28257</v>
      </c>
      <c r="X6912">
        <v>1550408.02</v>
      </c>
      <c r="Y6912">
        <v>1183540.68</v>
      </c>
      <c r="Z6912">
        <v>1136806.19</v>
      </c>
      <c r="AA6912">
        <v>414095.45750000002</v>
      </c>
      <c r="AB6912">
        <v>8638</v>
      </c>
      <c r="AC6912">
        <v>8698</v>
      </c>
      <c r="AD6912">
        <v>4889</v>
      </c>
      <c r="AE6912">
        <v>8805</v>
      </c>
      <c r="AF6912">
        <v>8638</v>
      </c>
      <c r="AG6912">
        <v>8698</v>
      </c>
      <c r="AH6912">
        <v>4889</v>
      </c>
      <c r="AI6912">
        <v>8805</v>
      </c>
      <c r="AJ6912">
        <v>8638</v>
      </c>
      <c r="AK6912">
        <v>8698</v>
      </c>
      <c r="AL6912">
        <v>4889</v>
      </c>
      <c r="AM6912">
        <v>8805</v>
      </c>
    </row>
    <row r="6913" spans="1:39" x14ac:dyDescent="0.15">
      <c r="A6913" t="s">
        <v>57</v>
      </c>
      <c r="B6913">
        <v>70</v>
      </c>
      <c r="C6913">
        <v>2</v>
      </c>
      <c r="D6913">
        <v>2</v>
      </c>
      <c r="E6913" t="s">
        <v>31</v>
      </c>
      <c r="F6913" t="s">
        <v>206</v>
      </c>
      <c r="G6913">
        <v>16</v>
      </c>
      <c r="H6913">
        <v>46</v>
      </c>
      <c r="I6913">
        <v>113</v>
      </c>
      <c r="J6913">
        <v>5842.34</v>
      </c>
      <c r="K6913">
        <v>4226.1099999999997</v>
      </c>
      <c r="L6913">
        <v>3768.04</v>
      </c>
      <c r="M6913">
        <v>1856.6855</v>
      </c>
      <c r="N6913">
        <v>16</v>
      </c>
      <c r="O6913">
        <v>24</v>
      </c>
      <c r="P6913">
        <v>66</v>
      </c>
      <c r="Q6913">
        <v>3194.49</v>
      </c>
      <c r="R6913">
        <v>2259.2399999999998</v>
      </c>
      <c r="S6913">
        <v>1829.16</v>
      </c>
      <c r="T6913">
        <v>1150.1855</v>
      </c>
      <c r="U6913">
        <v>16</v>
      </c>
      <c r="V6913">
        <v>22</v>
      </c>
      <c r="W6913">
        <v>47</v>
      </c>
      <c r="X6913">
        <v>2647.85</v>
      </c>
      <c r="Y6913">
        <v>1966.87</v>
      </c>
      <c r="Z6913">
        <v>1938.88</v>
      </c>
      <c r="AA6913">
        <v>706.5</v>
      </c>
      <c r="AB6913">
        <v>16</v>
      </c>
      <c r="AC6913">
        <v>16</v>
      </c>
      <c r="AD6913">
        <v>7</v>
      </c>
      <c r="AE6913">
        <v>16</v>
      </c>
      <c r="AF6913">
        <v>16</v>
      </c>
      <c r="AG6913">
        <v>16</v>
      </c>
      <c r="AH6913">
        <v>7</v>
      </c>
      <c r="AI6913">
        <v>16</v>
      </c>
      <c r="AJ6913">
        <v>16</v>
      </c>
      <c r="AK6913">
        <v>16</v>
      </c>
      <c r="AL6913">
        <v>7</v>
      </c>
      <c r="AM6913">
        <v>16</v>
      </c>
    </row>
    <row r="6914" spans="1:39" x14ac:dyDescent="0.15">
      <c r="A6914" t="s">
        <v>57</v>
      </c>
      <c r="B6914">
        <v>70</v>
      </c>
      <c r="C6914">
        <v>2</v>
      </c>
      <c r="D6914">
        <v>2</v>
      </c>
      <c r="E6914" t="s">
        <v>32</v>
      </c>
      <c r="F6914" t="s">
        <v>206</v>
      </c>
      <c r="G6914">
        <v>2032</v>
      </c>
      <c r="H6914">
        <v>6309</v>
      </c>
      <c r="I6914">
        <v>13961</v>
      </c>
      <c r="J6914">
        <v>766825.63</v>
      </c>
      <c r="K6914">
        <v>559517.24</v>
      </c>
      <c r="L6914">
        <v>483579.58</v>
      </c>
      <c r="M6914">
        <v>218918.43</v>
      </c>
      <c r="N6914">
        <v>2032</v>
      </c>
      <c r="O6914">
        <v>2726</v>
      </c>
      <c r="P6914">
        <v>6158</v>
      </c>
      <c r="Q6914">
        <v>323040.78999999998</v>
      </c>
      <c r="R6914">
        <v>232146.5</v>
      </c>
      <c r="S6914">
        <v>168170.58</v>
      </c>
      <c r="T6914">
        <v>101936.64969999999</v>
      </c>
      <c r="U6914">
        <v>2032</v>
      </c>
      <c r="V6914">
        <v>3583</v>
      </c>
      <c r="W6914">
        <v>7803</v>
      </c>
      <c r="X6914">
        <v>443784.84</v>
      </c>
      <c r="Y6914">
        <v>327370.74</v>
      </c>
      <c r="Z6914">
        <v>315409</v>
      </c>
      <c r="AA6914">
        <v>116981.7803</v>
      </c>
      <c r="AB6914">
        <v>1979</v>
      </c>
      <c r="AC6914">
        <v>1939</v>
      </c>
      <c r="AD6914">
        <v>1196</v>
      </c>
      <c r="AE6914">
        <v>1916</v>
      </c>
      <c r="AF6914">
        <v>1979</v>
      </c>
      <c r="AG6914">
        <v>1939</v>
      </c>
      <c r="AH6914">
        <v>1196</v>
      </c>
      <c r="AI6914">
        <v>1916</v>
      </c>
      <c r="AJ6914">
        <v>1979</v>
      </c>
      <c r="AK6914">
        <v>1939</v>
      </c>
      <c r="AL6914">
        <v>1196</v>
      </c>
      <c r="AM6914">
        <v>1916</v>
      </c>
    </row>
    <row r="6915" spans="1:39" x14ac:dyDescent="0.15">
      <c r="A6915" t="s">
        <v>57</v>
      </c>
      <c r="B6915">
        <v>100</v>
      </c>
      <c r="C6915">
        <v>1</v>
      </c>
      <c r="D6915">
        <v>0</v>
      </c>
      <c r="E6915" t="s">
        <v>28</v>
      </c>
      <c r="F6915" t="s">
        <v>206</v>
      </c>
      <c r="G6915">
        <v>144412</v>
      </c>
      <c r="H6915">
        <v>152618</v>
      </c>
      <c r="I6915">
        <v>225332</v>
      </c>
      <c r="J6915">
        <v>11172712.310000001</v>
      </c>
      <c r="K6915">
        <v>8532017.6699999999</v>
      </c>
      <c r="L6915">
        <v>7738583.7199999997</v>
      </c>
      <c r="M6915">
        <v>3355948.9177000001</v>
      </c>
      <c r="N6915">
        <v>47120</v>
      </c>
      <c r="O6915">
        <v>49152</v>
      </c>
      <c r="P6915">
        <v>77705</v>
      </c>
      <c r="Q6915">
        <v>4010714.19</v>
      </c>
      <c r="R6915">
        <v>2990509.29</v>
      </c>
      <c r="S6915">
        <v>2458261.7999999998</v>
      </c>
      <c r="T6915">
        <v>1270901.2061000001</v>
      </c>
      <c r="U6915">
        <v>97292</v>
      </c>
      <c r="V6915">
        <v>103466</v>
      </c>
      <c r="W6915">
        <v>147627</v>
      </c>
      <c r="X6915">
        <v>7161998.1200000001</v>
      </c>
      <c r="Y6915">
        <v>5541508.3799999999</v>
      </c>
      <c r="Z6915">
        <v>5280321.92</v>
      </c>
      <c r="AA6915">
        <v>2085047.7116</v>
      </c>
      <c r="AB6915">
        <v>142398</v>
      </c>
      <c r="AC6915">
        <v>105762</v>
      </c>
      <c r="AD6915">
        <v>69920</v>
      </c>
      <c r="AE6915">
        <v>65772</v>
      </c>
      <c r="AF6915">
        <v>46455</v>
      </c>
      <c r="AG6915">
        <v>43863</v>
      </c>
      <c r="AH6915">
        <v>28809</v>
      </c>
      <c r="AI6915">
        <v>27498</v>
      </c>
      <c r="AJ6915">
        <v>95943</v>
      </c>
      <c r="AK6915">
        <v>61899</v>
      </c>
      <c r="AL6915">
        <v>41111</v>
      </c>
      <c r="AM6915">
        <v>38274</v>
      </c>
    </row>
    <row r="6916" spans="1:39" x14ac:dyDescent="0.15">
      <c r="A6916" t="s">
        <v>57</v>
      </c>
      <c r="B6916">
        <v>100</v>
      </c>
      <c r="C6916">
        <v>1</v>
      </c>
      <c r="D6916">
        <v>0</v>
      </c>
      <c r="E6916" t="s">
        <v>30</v>
      </c>
      <c r="F6916" t="s">
        <v>206</v>
      </c>
      <c r="G6916">
        <v>190</v>
      </c>
      <c r="H6916">
        <v>204</v>
      </c>
      <c r="I6916">
        <v>296</v>
      </c>
      <c r="J6916">
        <v>14585.36</v>
      </c>
      <c r="K6916">
        <v>11380.79</v>
      </c>
      <c r="L6916">
        <v>10050.39</v>
      </c>
      <c r="M6916">
        <v>4328.4790999999996</v>
      </c>
      <c r="N6916">
        <v>61</v>
      </c>
      <c r="O6916">
        <v>66</v>
      </c>
      <c r="P6916">
        <v>100</v>
      </c>
      <c r="Q6916">
        <v>5007.5200000000004</v>
      </c>
      <c r="R6916">
        <v>3941.97</v>
      </c>
      <c r="S6916">
        <v>3005.79</v>
      </c>
      <c r="T6916">
        <v>1484.1523999999999</v>
      </c>
      <c r="U6916">
        <v>129</v>
      </c>
      <c r="V6916">
        <v>138</v>
      </c>
      <c r="W6916">
        <v>196</v>
      </c>
      <c r="X6916">
        <v>9577.84</v>
      </c>
      <c r="Y6916">
        <v>7438.82</v>
      </c>
      <c r="Z6916">
        <v>7044.6</v>
      </c>
      <c r="AA6916">
        <v>2844.3267000000001</v>
      </c>
      <c r="AB6916">
        <v>186</v>
      </c>
      <c r="AC6916">
        <v>127</v>
      </c>
      <c r="AD6916">
        <v>69</v>
      </c>
      <c r="AE6916">
        <v>130</v>
      </c>
      <c r="AF6916">
        <v>59</v>
      </c>
      <c r="AG6916">
        <v>53</v>
      </c>
      <c r="AH6916">
        <v>34</v>
      </c>
      <c r="AI6916">
        <v>45</v>
      </c>
      <c r="AJ6916">
        <v>127</v>
      </c>
      <c r="AK6916">
        <v>74</v>
      </c>
      <c r="AL6916">
        <v>35</v>
      </c>
      <c r="AM6916">
        <v>85</v>
      </c>
    </row>
    <row r="6917" spans="1:39" x14ac:dyDescent="0.15">
      <c r="A6917" t="s">
        <v>57</v>
      </c>
      <c r="B6917">
        <v>100</v>
      </c>
      <c r="C6917">
        <v>1</v>
      </c>
      <c r="D6917">
        <v>0</v>
      </c>
      <c r="E6917" t="s">
        <v>29</v>
      </c>
      <c r="F6917" t="s">
        <v>206</v>
      </c>
      <c r="G6917">
        <v>698</v>
      </c>
      <c r="H6917">
        <v>738</v>
      </c>
      <c r="I6917">
        <v>1308</v>
      </c>
      <c r="J6917">
        <v>62075.21</v>
      </c>
      <c r="K6917">
        <v>44559.839999999997</v>
      </c>
      <c r="L6917">
        <v>40086.660000000003</v>
      </c>
      <c r="M6917">
        <v>19514.3475</v>
      </c>
      <c r="N6917">
        <v>225</v>
      </c>
      <c r="O6917">
        <v>235</v>
      </c>
      <c r="P6917">
        <v>498</v>
      </c>
      <c r="Q6917">
        <v>22847.46</v>
      </c>
      <c r="R6917">
        <v>15278.26</v>
      </c>
      <c r="S6917">
        <v>12297.74</v>
      </c>
      <c r="T6917">
        <v>8424.6851000000006</v>
      </c>
      <c r="U6917">
        <v>473</v>
      </c>
      <c r="V6917">
        <v>503</v>
      </c>
      <c r="W6917">
        <v>810</v>
      </c>
      <c r="X6917">
        <v>39227.75</v>
      </c>
      <c r="Y6917">
        <v>29281.58</v>
      </c>
      <c r="Z6917">
        <v>27788.92</v>
      </c>
      <c r="AA6917">
        <v>11089.662399999999</v>
      </c>
      <c r="AB6917">
        <v>696</v>
      </c>
      <c r="AC6917">
        <v>421</v>
      </c>
      <c r="AD6917">
        <v>313</v>
      </c>
      <c r="AE6917">
        <v>325</v>
      </c>
      <c r="AF6917">
        <v>224</v>
      </c>
      <c r="AG6917">
        <v>215</v>
      </c>
      <c r="AH6917">
        <v>173</v>
      </c>
      <c r="AI6917">
        <v>146</v>
      </c>
      <c r="AJ6917">
        <v>472</v>
      </c>
      <c r="AK6917">
        <v>206</v>
      </c>
      <c r="AL6917">
        <v>140</v>
      </c>
      <c r="AM6917">
        <v>179</v>
      </c>
    </row>
    <row r="6918" spans="1:39" x14ac:dyDescent="0.15">
      <c r="A6918" t="s">
        <v>57</v>
      </c>
      <c r="B6918">
        <v>100</v>
      </c>
      <c r="C6918">
        <v>1</v>
      </c>
      <c r="D6918">
        <v>0</v>
      </c>
      <c r="E6918" t="s">
        <v>32</v>
      </c>
      <c r="F6918" t="s">
        <v>206</v>
      </c>
      <c r="G6918">
        <v>7380</v>
      </c>
      <c r="H6918">
        <v>8233</v>
      </c>
      <c r="I6918">
        <v>13758</v>
      </c>
      <c r="J6918">
        <v>725613.75</v>
      </c>
      <c r="K6918">
        <v>500060.08</v>
      </c>
      <c r="L6918">
        <v>477120.8</v>
      </c>
      <c r="M6918">
        <v>207790.58670000001</v>
      </c>
      <c r="N6918">
        <v>1075</v>
      </c>
      <c r="O6918">
        <v>1157</v>
      </c>
      <c r="P6918">
        <v>1903</v>
      </c>
      <c r="Q6918">
        <v>107520.29</v>
      </c>
      <c r="R6918">
        <v>74961.34</v>
      </c>
      <c r="S6918">
        <v>59299.79</v>
      </c>
      <c r="T6918">
        <v>30994.1911</v>
      </c>
      <c r="U6918">
        <v>6305</v>
      </c>
      <c r="V6918">
        <v>7076</v>
      </c>
      <c r="W6918">
        <v>11855</v>
      </c>
      <c r="X6918">
        <v>618093.46</v>
      </c>
      <c r="Y6918">
        <v>425098.74</v>
      </c>
      <c r="Z6918">
        <v>417821.01</v>
      </c>
      <c r="AA6918">
        <v>176796.39559999999</v>
      </c>
      <c r="AB6918">
        <v>7293</v>
      </c>
      <c r="AC6918">
        <v>4926</v>
      </c>
      <c r="AD6918">
        <v>3476</v>
      </c>
      <c r="AE6918">
        <v>4569</v>
      </c>
      <c r="AF6918">
        <v>1044</v>
      </c>
      <c r="AG6918">
        <v>733</v>
      </c>
      <c r="AH6918">
        <v>517</v>
      </c>
      <c r="AI6918">
        <v>942</v>
      </c>
      <c r="AJ6918">
        <v>6249</v>
      </c>
      <c r="AK6918">
        <v>4193</v>
      </c>
      <c r="AL6918">
        <v>2959</v>
      </c>
      <c r="AM6918">
        <v>3627</v>
      </c>
    </row>
    <row r="6919" spans="1:39" x14ac:dyDescent="0.15">
      <c r="A6919" t="s">
        <v>57</v>
      </c>
      <c r="B6919">
        <v>100</v>
      </c>
      <c r="C6919">
        <v>1</v>
      </c>
      <c r="D6919">
        <v>1</v>
      </c>
      <c r="E6919" t="s">
        <v>28</v>
      </c>
      <c r="F6919" t="s">
        <v>206</v>
      </c>
      <c r="G6919">
        <v>56546</v>
      </c>
      <c r="H6919">
        <v>65646</v>
      </c>
      <c r="I6919">
        <v>99302</v>
      </c>
      <c r="J6919">
        <v>4571524.74</v>
      </c>
      <c r="K6919">
        <v>3686119.97</v>
      </c>
      <c r="L6919">
        <v>3388276.28</v>
      </c>
      <c r="M6919">
        <v>1455717.9752</v>
      </c>
      <c r="N6919">
        <v>21380</v>
      </c>
      <c r="O6919">
        <v>24374</v>
      </c>
      <c r="P6919">
        <v>41307</v>
      </c>
      <c r="Q6919">
        <v>1861230.24</v>
      </c>
      <c r="R6919">
        <v>1442121.45</v>
      </c>
      <c r="S6919">
        <v>1217679.81</v>
      </c>
      <c r="T6919">
        <v>659499.34450000001</v>
      </c>
      <c r="U6919">
        <v>35166</v>
      </c>
      <c r="V6919">
        <v>41272</v>
      </c>
      <c r="W6919">
        <v>57995</v>
      </c>
      <c r="X6919">
        <v>2710294.5</v>
      </c>
      <c r="Y6919">
        <v>2243998.52</v>
      </c>
      <c r="Z6919">
        <v>2170596.4700000002</v>
      </c>
      <c r="AA6919">
        <v>796218.63069999998</v>
      </c>
      <c r="AB6919">
        <v>54559</v>
      </c>
      <c r="AC6919">
        <v>50653</v>
      </c>
      <c r="AD6919">
        <v>24472</v>
      </c>
      <c r="AE6919">
        <v>46465</v>
      </c>
      <c r="AF6919">
        <v>20647</v>
      </c>
      <c r="AG6919">
        <v>20504</v>
      </c>
      <c r="AH6919">
        <v>11771</v>
      </c>
      <c r="AI6919">
        <v>18690</v>
      </c>
      <c r="AJ6919">
        <v>33912</v>
      </c>
      <c r="AK6919">
        <v>30149</v>
      </c>
      <c r="AL6919">
        <v>12701</v>
      </c>
      <c r="AM6919">
        <v>27775</v>
      </c>
    </row>
    <row r="6920" spans="1:39" x14ac:dyDescent="0.15">
      <c r="A6920" t="s">
        <v>57</v>
      </c>
      <c r="B6920">
        <v>100</v>
      </c>
      <c r="C6920">
        <v>1</v>
      </c>
      <c r="D6920">
        <v>1</v>
      </c>
      <c r="E6920" t="s">
        <v>30</v>
      </c>
      <c r="F6920" t="s">
        <v>206</v>
      </c>
      <c r="G6920">
        <v>5361</v>
      </c>
      <c r="H6920">
        <v>6301</v>
      </c>
      <c r="I6920">
        <v>9393</v>
      </c>
      <c r="J6920">
        <v>434105.77</v>
      </c>
      <c r="K6920">
        <v>353291.21</v>
      </c>
      <c r="L6920">
        <v>322859.77</v>
      </c>
      <c r="M6920">
        <v>136188.07029999999</v>
      </c>
      <c r="N6920">
        <v>1842</v>
      </c>
      <c r="O6920">
        <v>2115</v>
      </c>
      <c r="P6920">
        <v>3562</v>
      </c>
      <c r="Q6920">
        <v>160251.72</v>
      </c>
      <c r="R6920">
        <v>125658.1</v>
      </c>
      <c r="S6920">
        <v>103628.69</v>
      </c>
      <c r="T6920">
        <v>56482.534099999997</v>
      </c>
      <c r="U6920">
        <v>3519</v>
      </c>
      <c r="V6920">
        <v>4186</v>
      </c>
      <c r="W6920">
        <v>5831</v>
      </c>
      <c r="X6920">
        <v>273854.05</v>
      </c>
      <c r="Y6920">
        <v>227633.11</v>
      </c>
      <c r="Z6920">
        <v>219231.08</v>
      </c>
      <c r="AA6920">
        <v>79705.536200000002</v>
      </c>
      <c r="AB6920">
        <v>5040</v>
      </c>
      <c r="AC6920">
        <v>5008</v>
      </c>
      <c r="AD6920">
        <v>2029</v>
      </c>
      <c r="AE6920">
        <v>5221</v>
      </c>
      <c r="AF6920">
        <v>1738</v>
      </c>
      <c r="AG6920">
        <v>1764</v>
      </c>
      <c r="AH6920">
        <v>929</v>
      </c>
      <c r="AI6920">
        <v>1803</v>
      </c>
      <c r="AJ6920">
        <v>3302</v>
      </c>
      <c r="AK6920">
        <v>3244</v>
      </c>
      <c r="AL6920">
        <v>1100</v>
      </c>
      <c r="AM6920">
        <v>3418</v>
      </c>
    </row>
    <row r="6921" spans="1:39" x14ac:dyDescent="0.15">
      <c r="A6921" t="s">
        <v>57</v>
      </c>
      <c r="B6921">
        <v>100</v>
      </c>
      <c r="C6921">
        <v>1</v>
      </c>
      <c r="D6921">
        <v>1</v>
      </c>
      <c r="E6921" t="s">
        <v>29</v>
      </c>
      <c r="F6921" t="s">
        <v>206</v>
      </c>
      <c r="G6921">
        <v>30839</v>
      </c>
      <c r="H6921">
        <v>37109</v>
      </c>
      <c r="I6921">
        <v>57942</v>
      </c>
      <c r="J6921">
        <v>2666240.98</v>
      </c>
      <c r="K6921">
        <v>2048395.27</v>
      </c>
      <c r="L6921">
        <v>1908089.49</v>
      </c>
      <c r="M6921">
        <v>837442.00890000002</v>
      </c>
      <c r="N6921">
        <v>9394</v>
      </c>
      <c r="O6921">
        <v>10881</v>
      </c>
      <c r="P6921">
        <v>19406</v>
      </c>
      <c r="Q6921">
        <v>861482.85</v>
      </c>
      <c r="R6921">
        <v>642389</v>
      </c>
      <c r="S6921">
        <v>540110.52</v>
      </c>
      <c r="T6921">
        <v>305669.38079999998</v>
      </c>
      <c r="U6921">
        <v>21445</v>
      </c>
      <c r="V6921">
        <v>26228</v>
      </c>
      <c r="W6921">
        <v>38536</v>
      </c>
      <c r="X6921">
        <v>1804758.13</v>
      </c>
      <c r="Y6921">
        <v>1406006.27</v>
      </c>
      <c r="Z6921">
        <v>1367978.97</v>
      </c>
      <c r="AA6921">
        <v>531772.62809999997</v>
      </c>
      <c r="AB6921">
        <v>29657</v>
      </c>
      <c r="AC6921">
        <v>28483</v>
      </c>
      <c r="AD6921">
        <v>13436</v>
      </c>
      <c r="AE6921">
        <v>29285</v>
      </c>
      <c r="AF6921">
        <v>9040</v>
      </c>
      <c r="AG6921">
        <v>8874</v>
      </c>
      <c r="AH6921">
        <v>5257</v>
      </c>
      <c r="AI6921">
        <v>9012</v>
      </c>
      <c r="AJ6921">
        <v>20617</v>
      </c>
      <c r="AK6921">
        <v>19609</v>
      </c>
      <c r="AL6921">
        <v>8179</v>
      </c>
      <c r="AM6921">
        <v>20273</v>
      </c>
    </row>
    <row r="6922" spans="1:39" x14ac:dyDescent="0.15">
      <c r="A6922" t="s">
        <v>57</v>
      </c>
      <c r="B6922">
        <v>100</v>
      </c>
      <c r="C6922">
        <v>1</v>
      </c>
      <c r="D6922">
        <v>1</v>
      </c>
      <c r="E6922" t="s">
        <v>31</v>
      </c>
      <c r="F6922" t="s">
        <v>206</v>
      </c>
      <c r="G6922">
        <v>9</v>
      </c>
      <c r="H6922">
        <v>22</v>
      </c>
      <c r="I6922">
        <v>26</v>
      </c>
      <c r="J6922">
        <v>1042.8</v>
      </c>
      <c r="K6922">
        <v>761.89</v>
      </c>
      <c r="L6922">
        <v>721.9</v>
      </c>
      <c r="M6922">
        <v>354.15170000000001</v>
      </c>
      <c r="N6922">
        <v>5</v>
      </c>
      <c r="O6922">
        <v>12</v>
      </c>
      <c r="P6922">
        <v>12</v>
      </c>
      <c r="Q6922">
        <v>532.9</v>
      </c>
      <c r="R6922">
        <v>413.1</v>
      </c>
      <c r="S6922">
        <v>373.11</v>
      </c>
      <c r="T6922">
        <v>211.32169999999999</v>
      </c>
      <c r="U6922">
        <v>4</v>
      </c>
      <c r="V6922">
        <v>10</v>
      </c>
      <c r="W6922">
        <v>14</v>
      </c>
      <c r="X6922">
        <v>509.9</v>
      </c>
      <c r="Y6922">
        <v>348.79</v>
      </c>
      <c r="Z6922">
        <v>348.79</v>
      </c>
      <c r="AA6922">
        <v>142.83000000000001</v>
      </c>
      <c r="AB6922">
        <v>9</v>
      </c>
      <c r="AC6922">
        <v>8</v>
      </c>
      <c r="AD6922">
        <v>4</v>
      </c>
      <c r="AE6922">
        <v>9</v>
      </c>
      <c r="AF6922">
        <v>5</v>
      </c>
      <c r="AG6922">
        <v>4</v>
      </c>
      <c r="AH6922">
        <v>3</v>
      </c>
      <c r="AI6922">
        <v>5</v>
      </c>
      <c r="AJ6922">
        <v>4</v>
      </c>
      <c r="AK6922">
        <v>4</v>
      </c>
      <c r="AL6922">
        <v>1</v>
      </c>
      <c r="AM6922">
        <v>4</v>
      </c>
    </row>
    <row r="6923" spans="1:39" x14ac:dyDescent="0.15">
      <c r="A6923" t="s">
        <v>57</v>
      </c>
      <c r="B6923">
        <v>100</v>
      </c>
      <c r="C6923">
        <v>1</v>
      </c>
      <c r="D6923">
        <v>1</v>
      </c>
      <c r="E6923" t="s">
        <v>32</v>
      </c>
      <c r="F6923" t="s">
        <v>206</v>
      </c>
      <c r="G6923">
        <v>1160</v>
      </c>
      <c r="H6923">
        <v>1426</v>
      </c>
      <c r="I6923">
        <v>2366</v>
      </c>
      <c r="J6923">
        <v>119817.4</v>
      </c>
      <c r="K6923">
        <v>86595.11</v>
      </c>
      <c r="L6923">
        <v>82204.09</v>
      </c>
      <c r="M6923">
        <v>34331.4182</v>
      </c>
      <c r="N6923">
        <v>217</v>
      </c>
      <c r="O6923">
        <v>254</v>
      </c>
      <c r="P6923">
        <v>422</v>
      </c>
      <c r="Q6923">
        <v>21674.03</v>
      </c>
      <c r="R6923">
        <v>16358.41</v>
      </c>
      <c r="S6923">
        <v>13020.27</v>
      </c>
      <c r="T6923">
        <v>6562.3153000000002</v>
      </c>
      <c r="U6923">
        <v>943</v>
      </c>
      <c r="V6923">
        <v>1172</v>
      </c>
      <c r="W6923">
        <v>1944</v>
      </c>
      <c r="X6923">
        <v>98143.37</v>
      </c>
      <c r="Y6923">
        <v>70236.7</v>
      </c>
      <c r="Z6923">
        <v>69183.820000000007</v>
      </c>
      <c r="AA6923">
        <v>27769.102900000002</v>
      </c>
      <c r="AB6923">
        <v>1135</v>
      </c>
      <c r="AC6923">
        <v>1016</v>
      </c>
      <c r="AD6923">
        <v>494</v>
      </c>
      <c r="AE6923">
        <v>991</v>
      </c>
      <c r="AF6923">
        <v>208</v>
      </c>
      <c r="AG6923">
        <v>184</v>
      </c>
      <c r="AH6923">
        <v>92</v>
      </c>
      <c r="AI6923">
        <v>205</v>
      </c>
      <c r="AJ6923">
        <v>927</v>
      </c>
      <c r="AK6923">
        <v>832</v>
      </c>
      <c r="AL6923">
        <v>402</v>
      </c>
      <c r="AM6923">
        <v>786</v>
      </c>
    </row>
    <row r="6924" spans="1:39" x14ac:dyDescent="0.15">
      <c r="A6924" t="s">
        <v>57</v>
      </c>
      <c r="B6924">
        <v>100</v>
      </c>
      <c r="C6924">
        <v>1</v>
      </c>
      <c r="D6924">
        <v>2</v>
      </c>
      <c r="E6924" t="s">
        <v>28</v>
      </c>
      <c r="F6924" t="s">
        <v>206</v>
      </c>
      <c r="G6924">
        <v>146555</v>
      </c>
      <c r="H6924">
        <v>157898</v>
      </c>
      <c r="I6924">
        <v>239620</v>
      </c>
      <c r="J6924">
        <v>11580352.539999999</v>
      </c>
      <c r="K6924">
        <v>8982510.7799999993</v>
      </c>
      <c r="L6924">
        <v>8282805.9000000004</v>
      </c>
      <c r="M6924">
        <v>3471077.3931</v>
      </c>
      <c r="N6924">
        <v>45511</v>
      </c>
      <c r="O6924">
        <v>48394</v>
      </c>
      <c r="P6924">
        <v>81420</v>
      </c>
      <c r="Q6924">
        <v>4015691.71</v>
      </c>
      <c r="R6924">
        <v>3001197.49</v>
      </c>
      <c r="S6924">
        <v>2492475.1800000002</v>
      </c>
      <c r="T6924">
        <v>1292821.4262000001</v>
      </c>
      <c r="U6924">
        <v>101044</v>
      </c>
      <c r="V6924">
        <v>109504</v>
      </c>
      <c r="W6924">
        <v>158200</v>
      </c>
      <c r="X6924">
        <v>7564660.8300000001</v>
      </c>
      <c r="Y6924">
        <v>5981313.29</v>
      </c>
      <c r="Z6924">
        <v>5790330.7199999997</v>
      </c>
      <c r="AA6924">
        <v>2178255.9668999999</v>
      </c>
      <c r="AB6924">
        <v>140643</v>
      </c>
      <c r="AC6924">
        <v>122035</v>
      </c>
      <c r="AD6924">
        <v>48840</v>
      </c>
      <c r="AE6924">
        <v>114463</v>
      </c>
      <c r="AF6924">
        <v>43509</v>
      </c>
      <c r="AG6924">
        <v>42953</v>
      </c>
      <c r="AH6924">
        <v>21103</v>
      </c>
      <c r="AI6924">
        <v>40075</v>
      </c>
      <c r="AJ6924">
        <v>97134</v>
      </c>
      <c r="AK6924">
        <v>79082</v>
      </c>
      <c r="AL6924">
        <v>27737</v>
      </c>
      <c r="AM6924">
        <v>74388</v>
      </c>
    </row>
    <row r="6925" spans="1:39" x14ac:dyDescent="0.15">
      <c r="A6925" t="s">
        <v>57</v>
      </c>
      <c r="B6925">
        <v>100</v>
      </c>
      <c r="C6925">
        <v>1</v>
      </c>
      <c r="D6925">
        <v>2</v>
      </c>
      <c r="E6925" t="s">
        <v>30</v>
      </c>
      <c r="F6925" t="s">
        <v>206</v>
      </c>
      <c r="G6925">
        <v>16517</v>
      </c>
      <c r="H6925">
        <v>17829</v>
      </c>
      <c r="I6925">
        <v>26745</v>
      </c>
      <c r="J6925">
        <v>1300123.47</v>
      </c>
      <c r="K6925">
        <v>1013258.63</v>
      </c>
      <c r="L6925">
        <v>931367.95</v>
      </c>
      <c r="M6925">
        <v>384980.277</v>
      </c>
      <c r="N6925">
        <v>4671</v>
      </c>
      <c r="O6925">
        <v>4991</v>
      </c>
      <c r="P6925">
        <v>8313</v>
      </c>
      <c r="Q6925">
        <v>413054.29</v>
      </c>
      <c r="R6925">
        <v>310097.65999999997</v>
      </c>
      <c r="S6925">
        <v>249431.04000000001</v>
      </c>
      <c r="T6925">
        <v>131475.94899999999</v>
      </c>
      <c r="U6925">
        <v>11846</v>
      </c>
      <c r="V6925">
        <v>12838</v>
      </c>
      <c r="W6925">
        <v>18432</v>
      </c>
      <c r="X6925">
        <v>887069.18</v>
      </c>
      <c r="Y6925">
        <v>703160.97</v>
      </c>
      <c r="Z6925">
        <v>681936.91</v>
      </c>
      <c r="AA6925">
        <v>253504.32800000001</v>
      </c>
      <c r="AB6925">
        <v>15483</v>
      </c>
      <c r="AC6925">
        <v>14306</v>
      </c>
      <c r="AD6925">
        <v>4973</v>
      </c>
      <c r="AE6925">
        <v>16037</v>
      </c>
      <c r="AF6925">
        <v>4388</v>
      </c>
      <c r="AG6925">
        <v>4446</v>
      </c>
      <c r="AH6925">
        <v>2081</v>
      </c>
      <c r="AI6925">
        <v>4567</v>
      </c>
      <c r="AJ6925">
        <v>11095</v>
      </c>
      <c r="AK6925">
        <v>9860</v>
      </c>
      <c r="AL6925">
        <v>2892</v>
      </c>
      <c r="AM6925">
        <v>11470</v>
      </c>
    </row>
    <row r="6926" spans="1:39" x14ac:dyDescent="0.15">
      <c r="A6926" t="s">
        <v>57</v>
      </c>
      <c r="B6926">
        <v>100</v>
      </c>
      <c r="C6926">
        <v>1</v>
      </c>
      <c r="D6926">
        <v>2</v>
      </c>
      <c r="E6926" t="s">
        <v>29</v>
      </c>
      <c r="F6926" t="s">
        <v>206</v>
      </c>
      <c r="G6926">
        <v>43206</v>
      </c>
      <c r="H6926">
        <v>47734</v>
      </c>
      <c r="I6926">
        <v>75876</v>
      </c>
      <c r="J6926">
        <v>3685993.35</v>
      </c>
      <c r="K6926">
        <v>2726476.62</v>
      </c>
      <c r="L6926">
        <v>2543559.3199999998</v>
      </c>
      <c r="M6926">
        <v>1096413.3759999999</v>
      </c>
      <c r="N6926">
        <v>11910</v>
      </c>
      <c r="O6926">
        <v>12777</v>
      </c>
      <c r="P6926">
        <v>23070</v>
      </c>
      <c r="Q6926">
        <v>1123476.67</v>
      </c>
      <c r="R6926">
        <v>802662.48</v>
      </c>
      <c r="S6926">
        <v>667322.53</v>
      </c>
      <c r="T6926">
        <v>364069.5955</v>
      </c>
      <c r="U6926">
        <v>31296</v>
      </c>
      <c r="V6926">
        <v>34957</v>
      </c>
      <c r="W6926">
        <v>52806</v>
      </c>
      <c r="X6926">
        <v>2562516.6800000002</v>
      </c>
      <c r="Y6926">
        <v>1923814.14</v>
      </c>
      <c r="Z6926">
        <v>1876236.79</v>
      </c>
      <c r="AA6926">
        <v>732343.78049999999</v>
      </c>
      <c r="AB6926">
        <v>41309</v>
      </c>
      <c r="AC6926">
        <v>39065</v>
      </c>
      <c r="AD6926">
        <v>14742</v>
      </c>
      <c r="AE6926">
        <v>41474</v>
      </c>
      <c r="AF6926">
        <v>11377</v>
      </c>
      <c r="AG6926">
        <v>11157</v>
      </c>
      <c r="AH6926">
        <v>5651</v>
      </c>
      <c r="AI6926">
        <v>11517</v>
      </c>
      <c r="AJ6926">
        <v>29932</v>
      </c>
      <c r="AK6926">
        <v>27908</v>
      </c>
      <c r="AL6926">
        <v>9091</v>
      </c>
      <c r="AM6926">
        <v>29957</v>
      </c>
    </row>
    <row r="6927" spans="1:39" x14ac:dyDescent="0.15">
      <c r="A6927" t="s">
        <v>57</v>
      </c>
      <c r="B6927">
        <v>100</v>
      </c>
      <c r="C6927">
        <v>1</v>
      </c>
      <c r="D6927">
        <v>2</v>
      </c>
      <c r="E6927" t="s">
        <v>31</v>
      </c>
      <c r="F6927" t="s">
        <v>206</v>
      </c>
      <c r="G6927">
        <v>7</v>
      </c>
      <c r="H6927">
        <v>15</v>
      </c>
      <c r="I6927">
        <v>21</v>
      </c>
      <c r="J6927">
        <v>899.84</v>
      </c>
      <c r="K6927">
        <v>615.37</v>
      </c>
      <c r="L6927">
        <v>587.38</v>
      </c>
      <c r="M6927">
        <v>284.62029999999999</v>
      </c>
      <c r="N6927">
        <v>1</v>
      </c>
      <c r="O6927">
        <v>2</v>
      </c>
      <c r="P6927">
        <v>3</v>
      </c>
      <c r="Q6927">
        <v>139.97</v>
      </c>
      <c r="R6927">
        <v>93.07</v>
      </c>
      <c r="S6927">
        <v>93.07</v>
      </c>
      <c r="T6927">
        <v>47.810299999999998</v>
      </c>
      <c r="U6927">
        <v>6</v>
      </c>
      <c r="V6927">
        <v>13</v>
      </c>
      <c r="W6927">
        <v>18</v>
      </c>
      <c r="X6927">
        <v>759.87</v>
      </c>
      <c r="Y6927">
        <v>522.29999999999995</v>
      </c>
      <c r="Z6927">
        <v>494.31</v>
      </c>
      <c r="AA6927">
        <v>236.81</v>
      </c>
      <c r="AB6927">
        <v>7</v>
      </c>
      <c r="AC6927">
        <v>7</v>
      </c>
      <c r="AD6927">
        <v>1</v>
      </c>
      <c r="AE6927">
        <v>7</v>
      </c>
      <c r="AF6927">
        <v>1</v>
      </c>
      <c r="AG6927">
        <v>1</v>
      </c>
      <c r="AH6927">
        <v>0</v>
      </c>
      <c r="AI6927">
        <v>1</v>
      </c>
      <c r="AJ6927">
        <v>6</v>
      </c>
      <c r="AK6927">
        <v>6</v>
      </c>
      <c r="AL6927">
        <v>1</v>
      </c>
      <c r="AM6927">
        <v>6</v>
      </c>
    </row>
    <row r="6928" spans="1:39" x14ac:dyDescent="0.15">
      <c r="A6928" t="s">
        <v>57</v>
      </c>
      <c r="B6928">
        <v>100</v>
      </c>
      <c r="C6928">
        <v>1</v>
      </c>
      <c r="D6928">
        <v>2</v>
      </c>
      <c r="E6928" t="s">
        <v>32</v>
      </c>
      <c r="F6928" t="s">
        <v>206</v>
      </c>
      <c r="G6928">
        <v>4021</v>
      </c>
      <c r="H6928">
        <v>4612</v>
      </c>
      <c r="I6928">
        <v>7749</v>
      </c>
      <c r="J6928">
        <v>407224.35</v>
      </c>
      <c r="K6928">
        <v>283178.53999999998</v>
      </c>
      <c r="L6928">
        <v>270368</v>
      </c>
      <c r="M6928">
        <v>116416.4566</v>
      </c>
      <c r="N6928">
        <v>654</v>
      </c>
      <c r="O6928">
        <v>720</v>
      </c>
      <c r="P6928">
        <v>1213</v>
      </c>
      <c r="Q6928">
        <v>67325.61</v>
      </c>
      <c r="R6928">
        <v>47179.34</v>
      </c>
      <c r="S6928">
        <v>37875.22</v>
      </c>
      <c r="T6928">
        <v>19635.288400000001</v>
      </c>
      <c r="U6928">
        <v>3367</v>
      </c>
      <c r="V6928">
        <v>3892</v>
      </c>
      <c r="W6928">
        <v>6536</v>
      </c>
      <c r="X6928">
        <v>339898.74</v>
      </c>
      <c r="Y6928">
        <v>235999.2</v>
      </c>
      <c r="Z6928">
        <v>232492.78</v>
      </c>
      <c r="AA6928">
        <v>96781.1682</v>
      </c>
      <c r="AB6928">
        <v>3881</v>
      </c>
      <c r="AC6928">
        <v>3220</v>
      </c>
      <c r="AD6928">
        <v>1385</v>
      </c>
      <c r="AE6928">
        <v>3321</v>
      </c>
      <c r="AF6928">
        <v>635</v>
      </c>
      <c r="AG6928">
        <v>469</v>
      </c>
      <c r="AH6928">
        <v>206</v>
      </c>
      <c r="AI6928">
        <v>626</v>
      </c>
      <c r="AJ6928">
        <v>3246</v>
      </c>
      <c r="AK6928">
        <v>2751</v>
      </c>
      <c r="AL6928">
        <v>1179</v>
      </c>
      <c r="AM6928">
        <v>2695</v>
      </c>
    </row>
    <row r="6929" spans="1:39" x14ac:dyDescent="0.15">
      <c r="A6929" t="s">
        <v>57</v>
      </c>
      <c r="B6929">
        <v>100</v>
      </c>
      <c r="C6929">
        <v>2</v>
      </c>
      <c r="D6929">
        <v>0</v>
      </c>
      <c r="E6929" t="s">
        <v>28</v>
      </c>
      <c r="F6929" t="s">
        <v>206</v>
      </c>
      <c r="G6929">
        <v>1400</v>
      </c>
      <c r="H6929">
        <v>2947</v>
      </c>
      <c r="I6929">
        <v>3854</v>
      </c>
      <c r="J6929">
        <v>161683.82</v>
      </c>
      <c r="K6929">
        <v>117637.55</v>
      </c>
      <c r="L6929">
        <v>95920.34</v>
      </c>
      <c r="M6929">
        <v>53682.397400000002</v>
      </c>
      <c r="N6929">
        <v>1400</v>
      </c>
      <c r="O6929">
        <v>1459</v>
      </c>
      <c r="P6929">
        <v>2058</v>
      </c>
      <c r="Q6929">
        <v>85348.7</v>
      </c>
      <c r="R6929">
        <v>60814.559999999998</v>
      </c>
      <c r="S6929">
        <v>41959.77</v>
      </c>
      <c r="T6929">
        <v>29904.1047</v>
      </c>
      <c r="U6929">
        <v>1400</v>
      </c>
      <c r="V6929">
        <v>1488</v>
      </c>
      <c r="W6929">
        <v>1796</v>
      </c>
      <c r="X6929">
        <v>76335.12</v>
      </c>
      <c r="Y6929">
        <v>56822.99</v>
      </c>
      <c r="Z6929">
        <v>53960.57</v>
      </c>
      <c r="AA6929">
        <v>23778.292700000002</v>
      </c>
      <c r="AB6929">
        <v>1373</v>
      </c>
      <c r="AC6929">
        <v>1365</v>
      </c>
      <c r="AD6929">
        <v>980</v>
      </c>
      <c r="AE6929">
        <v>1007</v>
      </c>
      <c r="AF6929">
        <v>1373</v>
      </c>
      <c r="AG6929">
        <v>1365</v>
      </c>
      <c r="AH6929">
        <v>980</v>
      </c>
      <c r="AI6929">
        <v>1007</v>
      </c>
      <c r="AJ6929">
        <v>1373</v>
      </c>
      <c r="AK6929">
        <v>1365</v>
      </c>
      <c r="AL6929">
        <v>980</v>
      </c>
      <c r="AM6929">
        <v>1007</v>
      </c>
    </row>
    <row r="6930" spans="1:39" x14ac:dyDescent="0.15">
      <c r="A6930" t="s">
        <v>57</v>
      </c>
      <c r="B6930">
        <v>100</v>
      </c>
      <c r="C6930">
        <v>2</v>
      </c>
      <c r="D6930">
        <v>0</v>
      </c>
      <c r="E6930" t="s">
        <v>30</v>
      </c>
      <c r="F6930" t="s">
        <v>206</v>
      </c>
      <c r="G6930">
        <v>5</v>
      </c>
      <c r="H6930">
        <v>11</v>
      </c>
      <c r="I6930">
        <v>15</v>
      </c>
      <c r="J6930">
        <v>588.91</v>
      </c>
      <c r="K6930">
        <v>459.11</v>
      </c>
      <c r="L6930">
        <v>410.81</v>
      </c>
      <c r="M6930">
        <v>164.7346</v>
      </c>
      <c r="N6930">
        <v>5</v>
      </c>
      <c r="O6930">
        <v>5</v>
      </c>
      <c r="P6930">
        <v>8</v>
      </c>
      <c r="Q6930">
        <v>262.94</v>
      </c>
      <c r="R6930">
        <v>217.24</v>
      </c>
      <c r="S6930">
        <v>168.94</v>
      </c>
      <c r="T6930">
        <v>82.704599999999999</v>
      </c>
      <c r="U6930">
        <v>5</v>
      </c>
      <c r="V6930">
        <v>6</v>
      </c>
      <c r="W6930">
        <v>7</v>
      </c>
      <c r="X6930">
        <v>325.97000000000003</v>
      </c>
      <c r="Y6930">
        <v>241.87</v>
      </c>
      <c r="Z6930">
        <v>241.87</v>
      </c>
      <c r="AA6930">
        <v>82.03</v>
      </c>
      <c r="AB6930">
        <v>5</v>
      </c>
      <c r="AC6930">
        <v>5</v>
      </c>
      <c r="AD6930">
        <v>4</v>
      </c>
      <c r="AE6930">
        <v>4</v>
      </c>
      <c r="AF6930">
        <v>5</v>
      </c>
      <c r="AG6930">
        <v>5</v>
      </c>
      <c r="AH6930">
        <v>4</v>
      </c>
      <c r="AI6930">
        <v>4</v>
      </c>
      <c r="AJ6930">
        <v>5</v>
      </c>
      <c r="AK6930">
        <v>5</v>
      </c>
      <c r="AL6930">
        <v>4</v>
      </c>
      <c r="AM6930">
        <v>4</v>
      </c>
    </row>
    <row r="6931" spans="1:39" x14ac:dyDescent="0.15">
      <c r="A6931" t="s">
        <v>57</v>
      </c>
      <c r="B6931">
        <v>100</v>
      </c>
      <c r="C6931">
        <v>2</v>
      </c>
      <c r="D6931">
        <v>0</v>
      </c>
      <c r="E6931" t="s">
        <v>29</v>
      </c>
      <c r="F6931" t="s">
        <v>206</v>
      </c>
      <c r="G6931">
        <v>10</v>
      </c>
      <c r="H6931">
        <v>20</v>
      </c>
      <c r="I6931">
        <v>27</v>
      </c>
      <c r="J6931">
        <v>1179.78</v>
      </c>
      <c r="K6931">
        <v>814.08</v>
      </c>
      <c r="L6931">
        <v>776.29</v>
      </c>
      <c r="M6931">
        <v>415.91300000000001</v>
      </c>
      <c r="N6931">
        <v>10</v>
      </c>
      <c r="O6931">
        <v>10</v>
      </c>
      <c r="P6931">
        <v>14</v>
      </c>
      <c r="Q6931">
        <v>672.88</v>
      </c>
      <c r="R6931">
        <v>456.06</v>
      </c>
      <c r="S6931">
        <v>418.27</v>
      </c>
      <c r="T6931">
        <v>237.43049999999999</v>
      </c>
      <c r="U6931">
        <v>10</v>
      </c>
      <c r="V6931">
        <v>10</v>
      </c>
      <c r="W6931">
        <v>13</v>
      </c>
      <c r="X6931">
        <v>506.9</v>
      </c>
      <c r="Y6931">
        <v>358.02</v>
      </c>
      <c r="Z6931">
        <v>358.02</v>
      </c>
      <c r="AA6931">
        <v>178.48249999999999</v>
      </c>
      <c r="AB6931">
        <v>10</v>
      </c>
      <c r="AC6931">
        <v>10</v>
      </c>
      <c r="AD6931">
        <v>6</v>
      </c>
      <c r="AE6931">
        <v>7</v>
      </c>
      <c r="AF6931">
        <v>10</v>
      </c>
      <c r="AG6931">
        <v>10</v>
      </c>
      <c r="AH6931">
        <v>6</v>
      </c>
      <c r="AI6931">
        <v>7</v>
      </c>
      <c r="AJ6931">
        <v>10</v>
      </c>
      <c r="AK6931">
        <v>10</v>
      </c>
      <c r="AL6931">
        <v>6</v>
      </c>
      <c r="AM6931">
        <v>7</v>
      </c>
    </row>
    <row r="6932" spans="1:39" x14ac:dyDescent="0.15">
      <c r="A6932" t="s">
        <v>57</v>
      </c>
      <c r="B6932">
        <v>100</v>
      </c>
      <c r="C6932">
        <v>2</v>
      </c>
      <c r="D6932">
        <v>0</v>
      </c>
      <c r="E6932" t="s">
        <v>32</v>
      </c>
      <c r="F6932" t="s">
        <v>206</v>
      </c>
      <c r="G6932">
        <v>114</v>
      </c>
      <c r="H6932">
        <v>250</v>
      </c>
      <c r="I6932">
        <v>326</v>
      </c>
      <c r="J6932">
        <v>14504.1</v>
      </c>
      <c r="K6932">
        <v>10028.66</v>
      </c>
      <c r="L6932">
        <v>8812.41</v>
      </c>
      <c r="M6932">
        <v>4704.1701000000003</v>
      </c>
      <c r="N6932">
        <v>114</v>
      </c>
      <c r="O6932">
        <v>121</v>
      </c>
      <c r="P6932">
        <v>152</v>
      </c>
      <c r="Q6932">
        <v>6740.91</v>
      </c>
      <c r="R6932">
        <v>4706.1099999999997</v>
      </c>
      <c r="S6932">
        <v>3554.19</v>
      </c>
      <c r="T6932">
        <v>2373.5162999999998</v>
      </c>
      <c r="U6932">
        <v>114</v>
      </c>
      <c r="V6932">
        <v>129</v>
      </c>
      <c r="W6932">
        <v>174</v>
      </c>
      <c r="X6932">
        <v>7763.19</v>
      </c>
      <c r="Y6932">
        <v>5322.55</v>
      </c>
      <c r="Z6932">
        <v>5258.22</v>
      </c>
      <c r="AA6932">
        <v>2330.6538</v>
      </c>
      <c r="AB6932">
        <v>114</v>
      </c>
      <c r="AC6932">
        <v>105</v>
      </c>
      <c r="AD6932">
        <v>82</v>
      </c>
      <c r="AE6932">
        <v>93</v>
      </c>
      <c r="AF6932">
        <v>114</v>
      </c>
      <c r="AG6932">
        <v>105</v>
      </c>
      <c r="AH6932">
        <v>82</v>
      </c>
      <c r="AI6932">
        <v>93</v>
      </c>
      <c r="AJ6932">
        <v>114</v>
      </c>
      <c r="AK6932">
        <v>105</v>
      </c>
      <c r="AL6932">
        <v>82</v>
      </c>
      <c r="AM6932">
        <v>93</v>
      </c>
    </row>
    <row r="6933" spans="1:39" x14ac:dyDescent="0.15">
      <c r="A6933" t="s">
        <v>57</v>
      </c>
      <c r="B6933">
        <v>100</v>
      </c>
      <c r="C6933">
        <v>2</v>
      </c>
      <c r="D6933">
        <v>1</v>
      </c>
      <c r="E6933" t="s">
        <v>28</v>
      </c>
      <c r="F6933" t="s">
        <v>206</v>
      </c>
      <c r="G6933">
        <v>1673</v>
      </c>
      <c r="H6933">
        <v>3639</v>
      </c>
      <c r="I6933">
        <v>4872</v>
      </c>
      <c r="J6933">
        <v>187764.72</v>
      </c>
      <c r="K6933">
        <v>141949.15</v>
      </c>
      <c r="L6933">
        <v>124598.35</v>
      </c>
      <c r="M6933">
        <v>68897.478099999993</v>
      </c>
      <c r="N6933">
        <v>1673</v>
      </c>
      <c r="O6933">
        <v>1806</v>
      </c>
      <c r="P6933">
        <v>2633</v>
      </c>
      <c r="Q6933">
        <v>98825.8</v>
      </c>
      <c r="R6933">
        <v>71571.66</v>
      </c>
      <c r="S6933">
        <v>56178.49</v>
      </c>
      <c r="T6933">
        <v>40188.133600000001</v>
      </c>
      <c r="U6933">
        <v>1673</v>
      </c>
      <c r="V6933">
        <v>1833</v>
      </c>
      <c r="W6933">
        <v>2239</v>
      </c>
      <c r="X6933">
        <v>88938.92</v>
      </c>
      <c r="Y6933">
        <v>70377.490000000005</v>
      </c>
      <c r="Z6933">
        <v>68419.86</v>
      </c>
      <c r="AA6933">
        <v>28709.344499999999</v>
      </c>
      <c r="AB6933">
        <v>1622</v>
      </c>
      <c r="AC6933">
        <v>1651</v>
      </c>
      <c r="AD6933">
        <v>1062</v>
      </c>
      <c r="AE6933">
        <v>1553</v>
      </c>
      <c r="AF6933">
        <v>1622</v>
      </c>
      <c r="AG6933">
        <v>1651</v>
      </c>
      <c r="AH6933">
        <v>1062</v>
      </c>
      <c r="AI6933">
        <v>1553</v>
      </c>
      <c r="AJ6933">
        <v>1622</v>
      </c>
      <c r="AK6933">
        <v>1651</v>
      </c>
      <c r="AL6933">
        <v>1062</v>
      </c>
      <c r="AM6933">
        <v>1553</v>
      </c>
    </row>
    <row r="6934" spans="1:39" x14ac:dyDescent="0.15">
      <c r="A6934" t="s">
        <v>57</v>
      </c>
      <c r="B6934">
        <v>100</v>
      </c>
      <c r="C6934">
        <v>2</v>
      </c>
      <c r="D6934">
        <v>1</v>
      </c>
      <c r="E6934" t="s">
        <v>30</v>
      </c>
      <c r="F6934" t="s">
        <v>206</v>
      </c>
      <c r="G6934">
        <v>188</v>
      </c>
      <c r="H6934">
        <v>412</v>
      </c>
      <c r="I6934">
        <v>550</v>
      </c>
      <c r="J6934">
        <v>21160.38</v>
      </c>
      <c r="K6934">
        <v>16020.02</v>
      </c>
      <c r="L6934">
        <v>14032.92</v>
      </c>
      <c r="M6934">
        <v>7619.5879000000004</v>
      </c>
      <c r="N6934">
        <v>188</v>
      </c>
      <c r="O6934">
        <v>201</v>
      </c>
      <c r="P6934">
        <v>286</v>
      </c>
      <c r="Q6934">
        <v>10971.66</v>
      </c>
      <c r="R6934">
        <v>8037.74</v>
      </c>
      <c r="S6934">
        <v>6153.93</v>
      </c>
      <c r="T6934">
        <v>4350.5415000000003</v>
      </c>
      <c r="U6934">
        <v>188</v>
      </c>
      <c r="V6934">
        <v>211</v>
      </c>
      <c r="W6934">
        <v>264</v>
      </c>
      <c r="X6934">
        <v>10188.719999999999</v>
      </c>
      <c r="Y6934">
        <v>7982.28</v>
      </c>
      <c r="Z6934">
        <v>7878.99</v>
      </c>
      <c r="AA6934">
        <v>3269.0464000000002</v>
      </c>
      <c r="AB6934">
        <v>183</v>
      </c>
      <c r="AC6934">
        <v>185</v>
      </c>
      <c r="AD6934">
        <v>112</v>
      </c>
      <c r="AE6934">
        <v>188</v>
      </c>
      <c r="AF6934">
        <v>183</v>
      </c>
      <c r="AG6934">
        <v>185</v>
      </c>
      <c r="AH6934">
        <v>112</v>
      </c>
      <c r="AI6934">
        <v>188</v>
      </c>
      <c r="AJ6934">
        <v>183</v>
      </c>
      <c r="AK6934">
        <v>185</v>
      </c>
      <c r="AL6934">
        <v>112</v>
      </c>
      <c r="AM6934">
        <v>188</v>
      </c>
    </row>
    <row r="6935" spans="1:39" x14ac:dyDescent="0.15">
      <c r="A6935" t="s">
        <v>57</v>
      </c>
      <c r="B6935">
        <v>100</v>
      </c>
      <c r="C6935">
        <v>2</v>
      </c>
      <c r="D6935">
        <v>1</v>
      </c>
      <c r="E6935" t="s">
        <v>29</v>
      </c>
      <c r="F6935" t="s">
        <v>206</v>
      </c>
      <c r="G6935">
        <v>1279</v>
      </c>
      <c r="H6935">
        <v>2816</v>
      </c>
      <c r="I6935">
        <v>3763</v>
      </c>
      <c r="J6935">
        <v>148610.68</v>
      </c>
      <c r="K6935">
        <v>108750.57</v>
      </c>
      <c r="L6935">
        <v>95735.9</v>
      </c>
      <c r="M6935">
        <v>53426.029199999997</v>
      </c>
      <c r="N6935">
        <v>1279</v>
      </c>
      <c r="O6935">
        <v>1374</v>
      </c>
      <c r="P6935">
        <v>1972</v>
      </c>
      <c r="Q6935">
        <v>75560.83</v>
      </c>
      <c r="R6935">
        <v>54122.45</v>
      </c>
      <c r="S6935">
        <v>42469.7</v>
      </c>
      <c r="T6935">
        <v>29877.723000000002</v>
      </c>
      <c r="U6935">
        <v>1279</v>
      </c>
      <c r="V6935">
        <v>1442</v>
      </c>
      <c r="W6935">
        <v>1791</v>
      </c>
      <c r="X6935">
        <v>73049.850000000006</v>
      </c>
      <c r="Y6935">
        <v>54628.12</v>
      </c>
      <c r="Z6935">
        <v>53266.2</v>
      </c>
      <c r="AA6935">
        <v>23548.306199999999</v>
      </c>
      <c r="AB6935">
        <v>1214</v>
      </c>
      <c r="AC6935">
        <v>1245</v>
      </c>
      <c r="AD6935">
        <v>810</v>
      </c>
      <c r="AE6935">
        <v>1245</v>
      </c>
      <c r="AF6935">
        <v>1214</v>
      </c>
      <c r="AG6935">
        <v>1245</v>
      </c>
      <c r="AH6935">
        <v>810</v>
      </c>
      <c r="AI6935">
        <v>1245</v>
      </c>
      <c r="AJ6935">
        <v>1214</v>
      </c>
      <c r="AK6935">
        <v>1245</v>
      </c>
      <c r="AL6935">
        <v>810</v>
      </c>
      <c r="AM6935">
        <v>1245</v>
      </c>
    </row>
    <row r="6936" spans="1:39" x14ac:dyDescent="0.15">
      <c r="A6936" t="s">
        <v>57</v>
      </c>
      <c r="B6936">
        <v>100</v>
      </c>
      <c r="C6936">
        <v>2</v>
      </c>
      <c r="D6936">
        <v>1</v>
      </c>
      <c r="E6936" t="s">
        <v>31</v>
      </c>
      <c r="F6936" t="s">
        <v>206</v>
      </c>
      <c r="G6936">
        <v>6</v>
      </c>
      <c r="H6936">
        <v>12</v>
      </c>
      <c r="I6936">
        <v>15</v>
      </c>
      <c r="J6936">
        <v>683.91</v>
      </c>
      <c r="K6936">
        <v>545.01</v>
      </c>
      <c r="L6936">
        <v>314.37</v>
      </c>
      <c r="M6936">
        <v>211.36510000000001</v>
      </c>
      <c r="N6936">
        <v>6</v>
      </c>
      <c r="O6936">
        <v>6</v>
      </c>
      <c r="P6936">
        <v>9</v>
      </c>
      <c r="Q6936">
        <v>366.94</v>
      </c>
      <c r="R6936">
        <v>310.99</v>
      </c>
      <c r="S6936">
        <v>197.95</v>
      </c>
      <c r="T6936">
        <v>117.18510000000001</v>
      </c>
      <c r="U6936">
        <v>6</v>
      </c>
      <c r="V6936">
        <v>6</v>
      </c>
      <c r="W6936">
        <v>6</v>
      </c>
      <c r="X6936">
        <v>316.97000000000003</v>
      </c>
      <c r="Y6936">
        <v>234.02</v>
      </c>
      <c r="Z6936">
        <v>116.42</v>
      </c>
      <c r="AA6936">
        <v>94.18</v>
      </c>
      <c r="AB6936">
        <v>6</v>
      </c>
      <c r="AC6936">
        <v>6</v>
      </c>
      <c r="AD6936">
        <v>2</v>
      </c>
      <c r="AE6936">
        <v>5</v>
      </c>
      <c r="AF6936">
        <v>6</v>
      </c>
      <c r="AG6936">
        <v>6</v>
      </c>
      <c r="AH6936">
        <v>2</v>
      </c>
      <c r="AI6936">
        <v>5</v>
      </c>
      <c r="AJ6936">
        <v>6</v>
      </c>
      <c r="AK6936">
        <v>6</v>
      </c>
      <c r="AL6936">
        <v>2</v>
      </c>
      <c r="AM6936">
        <v>5</v>
      </c>
    </row>
    <row r="6937" spans="1:39" x14ac:dyDescent="0.15">
      <c r="A6937" t="s">
        <v>57</v>
      </c>
      <c r="B6937">
        <v>100</v>
      </c>
      <c r="C6937">
        <v>2</v>
      </c>
      <c r="D6937">
        <v>1</v>
      </c>
      <c r="E6937" t="s">
        <v>32</v>
      </c>
      <c r="F6937" t="s">
        <v>206</v>
      </c>
      <c r="G6937">
        <v>56</v>
      </c>
      <c r="H6937">
        <v>123</v>
      </c>
      <c r="I6937">
        <v>176</v>
      </c>
      <c r="J6937">
        <v>6911.84</v>
      </c>
      <c r="K6937">
        <v>5008.5200000000004</v>
      </c>
      <c r="L6937">
        <v>4600.5600000000004</v>
      </c>
      <c r="M6937">
        <v>2377.3081000000002</v>
      </c>
      <c r="N6937">
        <v>56</v>
      </c>
      <c r="O6937">
        <v>59</v>
      </c>
      <c r="P6937">
        <v>90</v>
      </c>
      <c r="Q6937">
        <v>3013.23</v>
      </c>
      <c r="R6937">
        <v>2170.4499999999998</v>
      </c>
      <c r="S6937">
        <v>1805.68</v>
      </c>
      <c r="T6937">
        <v>1195.5663999999999</v>
      </c>
      <c r="U6937">
        <v>56</v>
      </c>
      <c r="V6937">
        <v>64</v>
      </c>
      <c r="W6937">
        <v>86</v>
      </c>
      <c r="X6937">
        <v>3898.61</v>
      </c>
      <c r="Y6937">
        <v>2838.07</v>
      </c>
      <c r="Z6937">
        <v>2794.88</v>
      </c>
      <c r="AA6937">
        <v>1181.7417</v>
      </c>
      <c r="AB6937">
        <v>54</v>
      </c>
      <c r="AC6937">
        <v>52</v>
      </c>
      <c r="AD6937">
        <v>35</v>
      </c>
      <c r="AE6937">
        <v>52</v>
      </c>
      <c r="AF6937">
        <v>54</v>
      </c>
      <c r="AG6937">
        <v>52</v>
      </c>
      <c r="AH6937">
        <v>35</v>
      </c>
      <c r="AI6937">
        <v>52</v>
      </c>
      <c r="AJ6937">
        <v>54</v>
      </c>
      <c r="AK6937">
        <v>52</v>
      </c>
      <c r="AL6937">
        <v>35</v>
      </c>
      <c r="AM6937">
        <v>52</v>
      </c>
    </row>
    <row r="6938" spans="1:39" x14ac:dyDescent="0.15">
      <c r="A6938" t="s">
        <v>57</v>
      </c>
      <c r="B6938">
        <v>100</v>
      </c>
      <c r="C6938">
        <v>2</v>
      </c>
      <c r="D6938">
        <v>2</v>
      </c>
      <c r="E6938" t="s">
        <v>28</v>
      </c>
      <c r="F6938" t="s">
        <v>206</v>
      </c>
      <c r="G6938">
        <v>1882</v>
      </c>
      <c r="H6938">
        <v>3957</v>
      </c>
      <c r="I6938">
        <v>5103</v>
      </c>
      <c r="J6938">
        <v>213132.5</v>
      </c>
      <c r="K6938">
        <v>159263.92000000001</v>
      </c>
      <c r="L6938">
        <v>134963.98000000001</v>
      </c>
      <c r="M6938">
        <v>70680.3505</v>
      </c>
      <c r="N6938">
        <v>1882</v>
      </c>
      <c r="O6938">
        <v>1974</v>
      </c>
      <c r="P6938">
        <v>2716</v>
      </c>
      <c r="Q6938">
        <v>112280.09</v>
      </c>
      <c r="R6938">
        <v>81242.559999999998</v>
      </c>
      <c r="S6938">
        <v>60338.01</v>
      </c>
      <c r="T6938">
        <v>39516.450700000001</v>
      </c>
      <c r="U6938">
        <v>1882</v>
      </c>
      <c r="V6938">
        <v>1983</v>
      </c>
      <c r="W6938">
        <v>2387</v>
      </c>
      <c r="X6938">
        <v>100852.41</v>
      </c>
      <c r="Y6938">
        <v>78021.36</v>
      </c>
      <c r="Z6938">
        <v>74625.97</v>
      </c>
      <c r="AA6938">
        <v>31163.899799999999</v>
      </c>
      <c r="AB6938">
        <v>1820</v>
      </c>
      <c r="AC6938">
        <v>1840</v>
      </c>
      <c r="AD6938">
        <v>1016</v>
      </c>
      <c r="AE6938">
        <v>1703</v>
      </c>
      <c r="AF6938">
        <v>1820</v>
      </c>
      <c r="AG6938">
        <v>1840</v>
      </c>
      <c r="AH6938">
        <v>1016</v>
      </c>
      <c r="AI6938">
        <v>1703</v>
      </c>
      <c r="AJ6938">
        <v>1820</v>
      </c>
      <c r="AK6938">
        <v>1840</v>
      </c>
      <c r="AL6938">
        <v>1016</v>
      </c>
      <c r="AM6938">
        <v>1703</v>
      </c>
    </row>
    <row r="6939" spans="1:39" x14ac:dyDescent="0.15">
      <c r="A6939" t="s">
        <v>57</v>
      </c>
      <c r="B6939">
        <v>100</v>
      </c>
      <c r="C6939">
        <v>2</v>
      </c>
      <c r="D6939">
        <v>2</v>
      </c>
      <c r="E6939" t="s">
        <v>30</v>
      </c>
      <c r="F6939" t="s">
        <v>206</v>
      </c>
      <c r="G6939">
        <v>242</v>
      </c>
      <c r="H6939">
        <v>505</v>
      </c>
      <c r="I6939">
        <v>652</v>
      </c>
      <c r="J6939">
        <v>27593.97</v>
      </c>
      <c r="K6939">
        <v>20826.8</v>
      </c>
      <c r="L6939">
        <v>17807.189999999999</v>
      </c>
      <c r="M6939">
        <v>8745.2122999999992</v>
      </c>
      <c r="N6939">
        <v>242</v>
      </c>
      <c r="O6939">
        <v>251</v>
      </c>
      <c r="P6939">
        <v>345</v>
      </c>
      <c r="Q6939">
        <v>14336.6</v>
      </c>
      <c r="R6939">
        <v>10429.66</v>
      </c>
      <c r="S6939">
        <v>7604.86</v>
      </c>
      <c r="T6939">
        <v>4914.5864000000001</v>
      </c>
      <c r="U6939">
        <v>242</v>
      </c>
      <c r="V6939">
        <v>254</v>
      </c>
      <c r="W6939">
        <v>307</v>
      </c>
      <c r="X6939">
        <v>13257.37</v>
      </c>
      <c r="Y6939">
        <v>10397.14</v>
      </c>
      <c r="Z6939">
        <v>10202.33</v>
      </c>
      <c r="AA6939">
        <v>3830.6259</v>
      </c>
      <c r="AB6939">
        <v>229</v>
      </c>
      <c r="AC6939">
        <v>238</v>
      </c>
      <c r="AD6939">
        <v>117</v>
      </c>
      <c r="AE6939">
        <v>237</v>
      </c>
      <c r="AF6939">
        <v>229</v>
      </c>
      <c r="AG6939">
        <v>238</v>
      </c>
      <c r="AH6939">
        <v>117</v>
      </c>
      <c r="AI6939">
        <v>237</v>
      </c>
      <c r="AJ6939">
        <v>229</v>
      </c>
      <c r="AK6939">
        <v>238</v>
      </c>
      <c r="AL6939">
        <v>117</v>
      </c>
      <c r="AM6939">
        <v>237</v>
      </c>
    </row>
    <row r="6940" spans="1:39" x14ac:dyDescent="0.15">
      <c r="A6940" t="s">
        <v>57</v>
      </c>
      <c r="B6940">
        <v>100</v>
      </c>
      <c r="C6940">
        <v>2</v>
      </c>
      <c r="D6940">
        <v>2</v>
      </c>
      <c r="E6940" t="s">
        <v>29</v>
      </c>
      <c r="F6940" t="s">
        <v>206</v>
      </c>
      <c r="G6940">
        <v>807</v>
      </c>
      <c r="H6940">
        <v>1726</v>
      </c>
      <c r="I6940">
        <v>2336</v>
      </c>
      <c r="J6940">
        <v>93994.14</v>
      </c>
      <c r="K6940">
        <v>67304.72</v>
      </c>
      <c r="L6940">
        <v>56523.92</v>
      </c>
      <c r="M6940">
        <v>32026.769</v>
      </c>
      <c r="N6940">
        <v>807</v>
      </c>
      <c r="O6940">
        <v>849</v>
      </c>
      <c r="P6940">
        <v>1214</v>
      </c>
      <c r="Q6940">
        <v>48668.44</v>
      </c>
      <c r="R6940">
        <v>33916.74</v>
      </c>
      <c r="S6940">
        <v>24363.759999999998</v>
      </c>
      <c r="T6940">
        <v>17651.7991</v>
      </c>
      <c r="U6940">
        <v>807</v>
      </c>
      <c r="V6940">
        <v>877</v>
      </c>
      <c r="W6940">
        <v>1122</v>
      </c>
      <c r="X6940">
        <v>45325.7</v>
      </c>
      <c r="Y6940">
        <v>33387.980000000003</v>
      </c>
      <c r="Z6940">
        <v>32160.16</v>
      </c>
      <c r="AA6940">
        <v>14374.9699</v>
      </c>
      <c r="AB6940">
        <v>783</v>
      </c>
      <c r="AC6940">
        <v>783</v>
      </c>
      <c r="AD6940">
        <v>429</v>
      </c>
      <c r="AE6940">
        <v>787</v>
      </c>
      <c r="AF6940">
        <v>783</v>
      </c>
      <c r="AG6940">
        <v>783</v>
      </c>
      <c r="AH6940">
        <v>429</v>
      </c>
      <c r="AI6940">
        <v>787</v>
      </c>
      <c r="AJ6940">
        <v>783</v>
      </c>
      <c r="AK6940">
        <v>783</v>
      </c>
      <c r="AL6940">
        <v>429</v>
      </c>
      <c r="AM6940">
        <v>787</v>
      </c>
    </row>
    <row r="6941" spans="1:39" x14ac:dyDescent="0.15">
      <c r="A6941" t="s">
        <v>57</v>
      </c>
      <c r="B6941">
        <v>100</v>
      </c>
      <c r="C6941">
        <v>2</v>
      </c>
      <c r="D6941">
        <v>2</v>
      </c>
      <c r="E6941" t="s">
        <v>31</v>
      </c>
      <c r="F6941" t="s">
        <v>206</v>
      </c>
      <c r="G6941">
        <v>3</v>
      </c>
      <c r="H6941">
        <v>6</v>
      </c>
      <c r="I6941">
        <v>8</v>
      </c>
      <c r="J6941">
        <v>427.94</v>
      </c>
      <c r="K6941">
        <v>273.33999999999997</v>
      </c>
      <c r="L6941">
        <v>158.01</v>
      </c>
      <c r="M6941">
        <v>153.01589999999999</v>
      </c>
      <c r="N6941">
        <v>3</v>
      </c>
      <c r="O6941">
        <v>3</v>
      </c>
      <c r="P6941">
        <v>4</v>
      </c>
      <c r="Q6941">
        <v>267.98</v>
      </c>
      <c r="R6941">
        <v>168.73</v>
      </c>
      <c r="S6941">
        <v>53.4</v>
      </c>
      <c r="T6941">
        <v>87.736999999999995</v>
      </c>
      <c r="U6941">
        <v>3</v>
      </c>
      <c r="V6941">
        <v>3</v>
      </c>
      <c r="W6941">
        <v>4</v>
      </c>
      <c r="X6941">
        <v>159.96</v>
      </c>
      <c r="Y6941">
        <v>104.61</v>
      </c>
      <c r="Z6941">
        <v>104.61</v>
      </c>
      <c r="AA6941">
        <v>65.278899999999993</v>
      </c>
      <c r="AB6941">
        <v>3</v>
      </c>
      <c r="AC6941">
        <v>3</v>
      </c>
      <c r="AD6941">
        <v>2</v>
      </c>
      <c r="AE6941">
        <v>3</v>
      </c>
      <c r="AF6941">
        <v>3</v>
      </c>
      <c r="AG6941">
        <v>3</v>
      </c>
      <c r="AH6941">
        <v>2</v>
      </c>
      <c r="AI6941">
        <v>3</v>
      </c>
      <c r="AJ6941">
        <v>3</v>
      </c>
      <c r="AK6941">
        <v>3</v>
      </c>
      <c r="AL6941">
        <v>2</v>
      </c>
      <c r="AM6941">
        <v>3</v>
      </c>
    </row>
    <row r="6942" spans="1:39" x14ac:dyDescent="0.15">
      <c r="A6942" t="s">
        <v>57</v>
      </c>
      <c r="B6942">
        <v>100</v>
      </c>
      <c r="C6942">
        <v>2</v>
      </c>
      <c r="D6942">
        <v>2</v>
      </c>
      <c r="E6942" t="s">
        <v>32</v>
      </c>
      <c r="F6942" t="s">
        <v>206</v>
      </c>
      <c r="G6942">
        <v>86</v>
      </c>
      <c r="H6942">
        <v>185</v>
      </c>
      <c r="I6942">
        <v>239</v>
      </c>
      <c r="J6942">
        <v>11153.81</v>
      </c>
      <c r="K6942">
        <v>7610.12</v>
      </c>
      <c r="L6942">
        <v>6648.56</v>
      </c>
      <c r="M6942">
        <v>3614.9041000000002</v>
      </c>
      <c r="N6942">
        <v>86</v>
      </c>
      <c r="O6942">
        <v>92</v>
      </c>
      <c r="P6942">
        <v>118</v>
      </c>
      <c r="Q6942">
        <v>5247.19</v>
      </c>
      <c r="R6942">
        <v>3545.01</v>
      </c>
      <c r="S6942">
        <v>2670.23</v>
      </c>
      <c r="T6942">
        <v>1870.857</v>
      </c>
      <c r="U6942">
        <v>86</v>
      </c>
      <c r="V6942">
        <v>93</v>
      </c>
      <c r="W6942">
        <v>121</v>
      </c>
      <c r="X6942">
        <v>5906.62</v>
      </c>
      <c r="Y6942">
        <v>4065.11</v>
      </c>
      <c r="Z6942">
        <v>3978.33</v>
      </c>
      <c r="AA6942">
        <v>1744.0471</v>
      </c>
      <c r="AB6942">
        <v>86</v>
      </c>
      <c r="AC6942">
        <v>82</v>
      </c>
      <c r="AD6942">
        <v>49</v>
      </c>
      <c r="AE6942">
        <v>82</v>
      </c>
      <c r="AF6942">
        <v>86</v>
      </c>
      <c r="AG6942">
        <v>82</v>
      </c>
      <c r="AH6942">
        <v>49</v>
      </c>
      <c r="AI6942">
        <v>82</v>
      </c>
      <c r="AJ6942">
        <v>86</v>
      </c>
      <c r="AK6942">
        <v>82</v>
      </c>
      <c r="AL6942">
        <v>49</v>
      </c>
      <c r="AM6942">
        <v>82</v>
      </c>
    </row>
    <row r="6943" spans="1:39" x14ac:dyDescent="0.15">
      <c r="A6943" t="s">
        <v>58</v>
      </c>
      <c r="B6943">
        <v>-1</v>
      </c>
      <c r="C6943">
        <v>0</v>
      </c>
      <c r="D6943">
        <v>0</v>
      </c>
      <c r="E6943" t="s">
        <v>28</v>
      </c>
      <c r="F6943" t="s">
        <v>206</v>
      </c>
      <c r="G6943">
        <v>0</v>
      </c>
      <c r="H6943">
        <v>207681</v>
      </c>
      <c r="I6943">
        <v>424211</v>
      </c>
      <c r="J6943">
        <v>24556861.73</v>
      </c>
      <c r="K6943">
        <v>19666572.48</v>
      </c>
      <c r="L6943">
        <v>19155162.239999998</v>
      </c>
      <c r="M6943">
        <v>6136479.4630000005</v>
      </c>
      <c r="N6943">
        <v>0</v>
      </c>
      <c r="O6943">
        <v>4730</v>
      </c>
      <c r="P6943">
        <v>17309</v>
      </c>
      <c r="Q6943">
        <v>1057321.1000000001</v>
      </c>
      <c r="R6943">
        <v>823218.25</v>
      </c>
      <c r="S6943">
        <v>738509.57</v>
      </c>
      <c r="T6943">
        <v>288257.00410000002</v>
      </c>
      <c r="U6943">
        <v>0</v>
      </c>
      <c r="V6943">
        <v>202951</v>
      </c>
      <c r="W6943">
        <v>406902</v>
      </c>
      <c r="X6943">
        <v>23499540.629999999</v>
      </c>
      <c r="Y6943">
        <v>18843354.23</v>
      </c>
      <c r="Z6943">
        <v>18416652.670000002</v>
      </c>
      <c r="AA6943">
        <v>5848222.4589</v>
      </c>
      <c r="AB6943">
        <v>0</v>
      </c>
      <c r="AC6943">
        <v>0</v>
      </c>
      <c r="AD6943">
        <v>0</v>
      </c>
      <c r="AE6943">
        <v>0</v>
      </c>
      <c r="AF6943">
        <v>0</v>
      </c>
      <c r="AG6943">
        <v>0</v>
      </c>
      <c r="AH6943">
        <v>0</v>
      </c>
      <c r="AI6943">
        <v>0</v>
      </c>
      <c r="AJ6943">
        <v>0</v>
      </c>
      <c r="AK6943">
        <v>0</v>
      </c>
      <c r="AL6943">
        <v>0</v>
      </c>
      <c r="AM6943">
        <v>0</v>
      </c>
    </row>
    <row r="6944" spans="1:39" x14ac:dyDescent="0.15">
      <c r="A6944" t="s">
        <v>58</v>
      </c>
      <c r="B6944">
        <v>5</v>
      </c>
      <c r="C6944">
        <v>1</v>
      </c>
      <c r="D6944">
        <v>0</v>
      </c>
      <c r="E6944" t="s">
        <v>28</v>
      </c>
      <c r="F6944" t="s">
        <v>206</v>
      </c>
      <c r="G6944">
        <v>1277</v>
      </c>
      <c r="H6944">
        <v>15566</v>
      </c>
      <c r="I6944">
        <v>65594</v>
      </c>
      <c r="J6944">
        <v>4050748.32</v>
      </c>
      <c r="K6944">
        <v>3033609.23</v>
      </c>
      <c r="L6944">
        <v>2485739</v>
      </c>
      <c r="M6944">
        <v>1022418.7173</v>
      </c>
      <c r="N6944">
        <v>848</v>
      </c>
      <c r="O6944">
        <v>7800</v>
      </c>
      <c r="P6944">
        <v>40361</v>
      </c>
      <c r="Q6944">
        <v>2543668.5099999998</v>
      </c>
      <c r="R6944">
        <v>1998983.55</v>
      </c>
      <c r="S6944">
        <v>1538973.92</v>
      </c>
      <c r="T6944">
        <v>668349.12509999995</v>
      </c>
      <c r="U6944">
        <v>429</v>
      </c>
      <c r="V6944">
        <v>7766</v>
      </c>
      <c r="W6944">
        <v>25233</v>
      </c>
      <c r="X6944">
        <v>1507079.81</v>
      </c>
      <c r="Y6944">
        <v>1034625.68</v>
      </c>
      <c r="Z6944">
        <v>946765.08</v>
      </c>
      <c r="AA6944">
        <v>354069.59220000001</v>
      </c>
      <c r="AB6944">
        <v>1090</v>
      </c>
      <c r="AC6944">
        <v>1167</v>
      </c>
      <c r="AD6944">
        <v>959</v>
      </c>
      <c r="AE6944">
        <v>820</v>
      </c>
      <c r="AF6944">
        <v>834</v>
      </c>
      <c r="AG6944">
        <v>836</v>
      </c>
      <c r="AH6944">
        <v>721</v>
      </c>
      <c r="AI6944">
        <v>604</v>
      </c>
      <c r="AJ6944">
        <v>256</v>
      </c>
      <c r="AK6944">
        <v>331</v>
      </c>
      <c r="AL6944">
        <v>238</v>
      </c>
      <c r="AM6944">
        <v>216</v>
      </c>
    </row>
    <row r="6945" spans="1:39" x14ac:dyDescent="0.15">
      <c r="A6945" t="s">
        <v>58</v>
      </c>
      <c r="B6945">
        <v>5</v>
      </c>
      <c r="C6945">
        <v>1</v>
      </c>
      <c r="D6945">
        <v>0</v>
      </c>
      <c r="E6945" t="s">
        <v>30</v>
      </c>
      <c r="F6945" t="s">
        <v>206</v>
      </c>
      <c r="G6945">
        <v>2</v>
      </c>
      <c r="H6945">
        <v>7</v>
      </c>
      <c r="I6945">
        <v>85</v>
      </c>
      <c r="J6945">
        <v>6104.74</v>
      </c>
      <c r="K6945">
        <v>4914.54</v>
      </c>
      <c r="L6945">
        <v>3083.13</v>
      </c>
      <c r="M6945">
        <v>1522.6586</v>
      </c>
      <c r="N6945">
        <v>1</v>
      </c>
      <c r="O6945">
        <v>5</v>
      </c>
      <c r="P6945">
        <v>56</v>
      </c>
      <c r="Q6945">
        <v>3791.74</v>
      </c>
      <c r="R6945">
        <v>2771.54</v>
      </c>
      <c r="S6945">
        <v>940.13</v>
      </c>
      <c r="T6945">
        <v>1080.2277999999999</v>
      </c>
      <c r="U6945">
        <v>1</v>
      </c>
      <c r="V6945">
        <v>2</v>
      </c>
      <c r="W6945">
        <v>29</v>
      </c>
      <c r="X6945">
        <v>2313</v>
      </c>
      <c r="Y6945">
        <v>2143</v>
      </c>
      <c r="Z6945">
        <v>2143</v>
      </c>
      <c r="AA6945">
        <v>442.43079999999998</v>
      </c>
      <c r="AB6945">
        <v>2</v>
      </c>
      <c r="AC6945">
        <v>2</v>
      </c>
      <c r="AD6945">
        <v>2</v>
      </c>
      <c r="AE6945">
        <v>2</v>
      </c>
      <c r="AF6945">
        <v>1</v>
      </c>
      <c r="AG6945">
        <v>1</v>
      </c>
      <c r="AH6945">
        <v>1</v>
      </c>
      <c r="AI6945">
        <v>1</v>
      </c>
      <c r="AJ6945">
        <v>1</v>
      </c>
      <c r="AK6945">
        <v>1</v>
      </c>
      <c r="AL6945">
        <v>1</v>
      </c>
      <c r="AM6945">
        <v>1</v>
      </c>
    </row>
    <row r="6946" spans="1:39" x14ac:dyDescent="0.15">
      <c r="A6946" t="s">
        <v>58</v>
      </c>
      <c r="B6946">
        <v>5</v>
      </c>
      <c r="C6946">
        <v>1</v>
      </c>
      <c r="D6946">
        <v>0</v>
      </c>
      <c r="E6946" t="s">
        <v>29</v>
      </c>
      <c r="F6946" t="s">
        <v>206</v>
      </c>
      <c r="G6946">
        <v>27</v>
      </c>
      <c r="H6946">
        <v>374</v>
      </c>
      <c r="I6946">
        <v>1391</v>
      </c>
      <c r="J6946">
        <v>86581.38</v>
      </c>
      <c r="K6946">
        <v>59939.67</v>
      </c>
      <c r="L6946">
        <v>46645.13</v>
      </c>
      <c r="M6946">
        <v>22835.3927</v>
      </c>
      <c r="N6946">
        <v>17</v>
      </c>
      <c r="O6946">
        <v>219</v>
      </c>
      <c r="P6946">
        <v>881</v>
      </c>
      <c r="Q6946">
        <v>56402.48</v>
      </c>
      <c r="R6946">
        <v>39751.85</v>
      </c>
      <c r="S6946">
        <v>30872.11</v>
      </c>
      <c r="T6946">
        <v>15186.424199999999</v>
      </c>
      <c r="U6946">
        <v>10</v>
      </c>
      <c r="V6946">
        <v>155</v>
      </c>
      <c r="W6946">
        <v>510</v>
      </c>
      <c r="X6946">
        <v>30178.9</v>
      </c>
      <c r="Y6946">
        <v>20187.82</v>
      </c>
      <c r="Z6946">
        <v>15773.02</v>
      </c>
      <c r="AA6946">
        <v>7648.9684999999999</v>
      </c>
      <c r="AB6946">
        <v>26</v>
      </c>
      <c r="AC6946">
        <v>26</v>
      </c>
      <c r="AD6946">
        <v>24</v>
      </c>
      <c r="AE6946">
        <v>20</v>
      </c>
      <c r="AF6946">
        <v>17</v>
      </c>
      <c r="AG6946">
        <v>16</v>
      </c>
      <c r="AH6946">
        <v>16</v>
      </c>
      <c r="AI6946">
        <v>13</v>
      </c>
      <c r="AJ6946">
        <v>9</v>
      </c>
      <c r="AK6946">
        <v>10</v>
      </c>
      <c r="AL6946">
        <v>8</v>
      </c>
      <c r="AM6946">
        <v>7</v>
      </c>
    </row>
    <row r="6947" spans="1:39" x14ac:dyDescent="0.15">
      <c r="A6947" t="s">
        <v>58</v>
      </c>
      <c r="B6947">
        <v>5</v>
      </c>
      <c r="C6947">
        <v>1</v>
      </c>
      <c r="D6947">
        <v>0</v>
      </c>
      <c r="E6947" t="s">
        <v>32</v>
      </c>
      <c r="F6947" t="s">
        <v>206</v>
      </c>
      <c r="G6947">
        <v>551</v>
      </c>
      <c r="H6947">
        <v>6464</v>
      </c>
      <c r="I6947">
        <v>27010</v>
      </c>
      <c r="J6947">
        <v>1720613.38</v>
      </c>
      <c r="K6947">
        <v>1280447.3700000001</v>
      </c>
      <c r="L6947">
        <v>1133548.21</v>
      </c>
      <c r="M6947">
        <v>408677.18229999999</v>
      </c>
      <c r="N6947">
        <v>117</v>
      </c>
      <c r="O6947">
        <v>1378</v>
      </c>
      <c r="P6947">
        <v>6274</v>
      </c>
      <c r="Q6947">
        <v>393764.41</v>
      </c>
      <c r="R6947">
        <v>294298.78000000003</v>
      </c>
      <c r="S6947">
        <v>231369.3</v>
      </c>
      <c r="T6947">
        <v>103015.51240000001</v>
      </c>
      <c r="U6947">
        <v>434</v>
      </c>
      <c r="V6947">
        <v>5086</v>
      </c>
      <c r="W6947">
        <v>20736</v>
      </c>
      <c r="X6947">
        <v>1326848.97</v>
      </c>
      <c r="Y6947">
        <v>986148.59</v>
      </c>
      <c r="Z6947">
        <v>902178.91</v>
      </c>
      <c r="AA6947">
        <v>305661.66989999998</v>
      </c>
      <c r="AB6947">
        <v>527</v>
      </c>
      <c r="AC6947">
        <v>530</v>
      </c>
      <c r="AD6947">
        <v>458</v>
      </c>
      <c r="AE6947">
        <v>488</v>
      </c>
      <c r="AF6947">
        <v>113</v>
      </c>
      <c r="AG6947">
        <v>116</v>
      </c>
      <c r="AH6947">
        <v>103</v>
      </c>
      <c r="AI6947">
        <v>102</v>
      </c>
      <c r="AJ6947">
        <v>414</v>
      </c>
      <c r="AK6947">
        <v>414</v>
      </c>
      <c r="AL6947">
        <v>355</v>
      </c>
      <c r="AM6947">
        <v>386</v>
      </c>
    </row>
    <row r="6948" spans="1:39" x14ac:dyDescent="0.15">
      <c r="A6948" t="s">
        <v>58</v>
      </c>
      <c r="B6948">
        <v>5</v>
      </c>
      <c r="C6948">
        <v>1</v>
      </c>
      <c r="D6948">
        <v>1</v>
      </c>
      <c r="E6948" t="s">
        <v>28</v>
      </c>
      <c r="F6948" t="s">
        <v>206</v>
      </c>
      <c r="G6948">
        <v>9020</v>
      </c>
      <c r="H6948">
        <v>129960</v>
      </c>
      <c r="I6948">
        <v>468538</v>
      </c>
      <c r="J6948">
        <v>29694695.600000001</v>
      </c>
      <c r="K6948">
        <v>23033412.039999999</v>
      </c>
      <c r="L6948">
        <v>19148768.91</v>
      </c>
      <c r="M6948">
        <v>7282693.9562999997</v>
      </c>
      <c r="N6948">
        <v>6151</v>
      </c>
      <c r="O6948">
        <v>71200</v>
      </c>
      <c r="P6948">
        <v>302373</v>
      </c>
      <c r="Q6948">
        <v>19644513.059999999</v>
      </c>
      <c r="R6948">
        <v>15842292.08</v>
      </c>
      <c r="S6948">
        <v>12557066.880000001</v>
      </c>
      <c r="T6948">
        <v>4947591.9330000002</v>
      </c>
      <c r="U6948">
        <v>2869</v>
      </c>
      <c r="V6948">
        <v>58760</v>
      </c>
      <c r="W6948">
        <v>166165</v>
      </c>
      <c r="X6948">
        <v>10050182.539999999</v>
      </c>
      <c r="Y6948">
        <v>7191119.96</v>
      </c>
      <c r="Z6948">
        <v>6591702.0300000003</v>
      </c>
      <c r="AA6948">
        <v>2335102.0233</v>
      </c>
      <c r="AB6948">
        <v>7859</v>
      </c>
      <c r="AC6948">
        <v>8715</v>
      </c>
      <c r="AD6948">
        <v>5786</v>
      </c>
      <c r="AE6948">
        <v>7644</v>
      </c>
      <c r="AF6948">
        <v>5863</v>
      </c>
      <c r="AG6948">
        <v>6063</v>
      </c>
      <c r="AH6948">
        <v>4264</v>
      </c>
      <c r="AI6948">
        <v>5666</v>
      </c>
      <c r="AJ6948">
        <v>1996</v>
      </c>
      <c r="AK6948">
        <v>2652</v>
      </c>
      <c r="AL6948">
        <v>1522</v>
      </c>
      <c r="AM6948">
        <v>1978</v>
      </c>
    </row>
    <row r="6949" spans="1:39" x14ac:dyDescent="0.15">
      <c r="A6949" t="s">
        <v>58</v>
      </c>
      <c r="B6949">
        <v>5</v>
      </c>
      <c r="C6949">
        <v>1</v>
      </c>
      <c r="D6949">
        <v>1</v>
      </c>
      <c r="E6949" t="s">
        <v>30</v>
      </c>
      <c r="F6949" t="s">
        <v>206</v>
      </c>
      <c r="G6949">
        <v>996</v>
      </c>
      <c r="H6949">
        <v>14303</v>
      </c>
      <c r="I6949">
        <v>50917</v>
      </c>
      <c r="J6949">
        <v>3263692.14</v>
      </c>
      <c r="K6949">
        <v>2549837.2400000002</v>
      </c>
      <c r="L6949">
        <v>2054686.44</v>
      </c>
      <c r="M6949">
        <v>802458.14249999996</v>
      </c>
      <c r="N6949">
        <v>656</v>
      </c>
      <c r="O6949">
        <v>7958</v>
      </c>
      <c r="P6949">
        <v>32653</v>
      </c>
      <c r="Q6949">
        <v>2140101.54</v>
      </c>
      <c r="R6949">
        <v>1706219.19</v>
      </c>
      <c r="S6949">
        <v>1304073.27</v>
      </c>
      <c r="T6949">
        <v>541183.96120000002</v>
      </c>
      <c r="U6949">
        <v>340</v>
      </c>
      <c r="V6949">
        <v>6345</v>
      </c>
      <c r="W6949">
        <v>18264</v>
      </c>
      <c r="X6949">
        <v>1123590.6000000001</v>
      </c>
      <c r="Y6949">
        <v>843618.05</v>
      </c>
      <c r="Z6949">
        <v>750613.17</v>
      </c>
      <c r="AA6949">
        <v>261274.1813</v>
      </c>
      <c r="AB6949">
        <v>904</v>
      </c>
      <c r="AC6949">
        <v>977</v>
      </c>
      <c r="AD6949">
        <v>626</v>
      </c>
      <c r="AE6949">
        <v>927</v>
      </c>
      <c r="AF6949">
        <v>617</v>
      </c>
      <c r="AG6949">
        <v>647</v>
      </c>
      <c r="AH6949">
        <v>455</v>
      </c>
      <c r="AI6949">
        <v>634</v>
      </c>
      <c r="AJ6949">
        <v>287</v>
      </c>
      <c r="AK6949">
        <v>330</v>
      </c>
      <c r="AL6949">
        <v>171</v>
      </c>
      <c r="AM6949">
        <v>293</v>
      </c>
    </row>
    <row r="6950" spans="1:39" x14ac:dyDescent="0.15">
      <c r="A6950" t="s">
        <v>58</v>
      </c>
      <c r="B6950">
        <v>5</v>
      </c>
      <c r="C6950">
        <v>1</v>
      </c>
      <c r="D6950">
        <v>1</v>
      </c>
      <c r="E6950" t="s">
        <v>29</v>
      </c>
      <c r="F6950" t="s">
        <v>206</v>
      </c>
      <c r="G6950">
        <v>15292</v>
      </c>
      <c r="H6950">
        <v>228753</v>
      </c>
      <c r="I6950">
        <v>804312</v>
      </c>
      <c r="J6950">
        <v>50729021.289999999</v>
      </c>
      <c r="K6950">
        <v>37957730.990000002</v>
      </c>
      <c r="L6950">
        <v>31934631.260000002</v>
      </c>
      <c r="M6950">
        <v>12406572.344900001</v>
      </c>
      <c r="N6950">
        <v>6680</v>
      </c>
      <c r="O6950">
        <v>89509</v>
      </c>
      <c r="P6950">
        <v>366584</v>
      </c>
      <c r="Q6950">
        <v>23351510.07</v>
      </c>
      <c r="R6950">
        <v>17593690.27</v>
      </c>
      <c r="S6950">
        <v>13635382.720000001</v>
      </c>
      <c r="T6950">
        <v>6066618.1801000005</v>
      </c>
      <c r="U6950">
        <v>8612</v>
      </c>
      <c r="V6950">
        <v>139244</v>
      </c>
      <c r="W6950">
        <v>437728</v>
      </c>
      <c r="X6950">
        <v>27377511.219999999</v>
      </c>
      <c r="Y6950">
        <v>20364040.719999999</v>
      </c>
      <c r="Z6950">
        <v>18299248.539999999</v>
      </c>
      <c r="AA6950">
        <v>6339954.1648000004</v>
      </c>
      <c r="AB6950">
        <v>14293</v>
      </c>
      <c r="AC6950">
        <v>14535</v>
      </c>
      <c r="AD6950">
        <v>9428</v>
      </c>
      <c r="AE6950">
        <v>14406</v>
      </c>
      <c r="AF6950">
        <v>6371</v>
      </c>
      <c r="AG6950">
        <v>6412</v>
      </c>
      <c r="AH6950">
        <v>4700</v>
      </c>
      <c r="AI6950">
        <v>6429</v>
      </c>
      <c r="AJ6950">
        <v>7922</v>
      </c>
      <c r="AK6950">
        <v>8123</v>
      </c>
      <c r="AL6950">
        <v>4728</v>
      </c>
      <c r="AM6950">
        <v>7977</v>
      </c>
    </row>
    <row r="6951" spans="1:39" x14ac:dyDescent="0.15">
      <c r="A6951" t="s">
        <v>58</v>
      </c>
      <c r="B6951">
        <v>5</v>
      </c>
      <c r="C6951">
        <v>1</v>
      </c>
      <c r="D6951">
        <v>1</v>
      </c>
      <c r="E6951" t="s">
        <v>31</v>
      </c>
      <c r="F6951" t="s">
        <v>206</v>
      </c>
      <c r="G6951">
        <v>87</v>
      </c>
      <c r="H6951">
        <v>1634</v>
      </c>
      <c r="I6951">
        <v>5080</v>
      </c>
      <c r="J6951">
        <v>312488.55</v>
      </c>
      <c r="K6951">
        <v>226027.68</v>
      </c>
      <c r="L6951">
        <v>193110.46</v>
      </c>
      <c r="M6951">
        <v>75179.678899999999</v>
      </c>
      <c r="N6951">
        <v>42</v>
      </c>
      <c r="O6951">
        <v>522</v>
      </c>
      <c r="P6951">
        <v>1931</v>
      </c>
      <c r="Q6951">
        <v>123920.53</v>
      </c>
      <c r="R6951">
        <v>96845.08</v>
      </c>
      <c r="S6951">
        <v>78652.73</v>
      </c>
      <c r="T6951">
        <v>32076.881799999999</v>
      </c>
      <c r="U6951">
        <v>45</v>
      </c>
      <c r="V6951">
        <v>1112</v>
      </c>
      <c r="W6951">
        <v>3149</v>
      </c>
      <c r="X6951">
        <v>188568.02</v>
      </c>
      <c r="Y6951">
        <v>129182.6</v>
      </c>
      <c r="Z6951">
        <v>114457.73</v>
      </c>
      <c r="AA6951">
        <v>43102.797100000003</v>
      </c>
      <c r="AB6951">
        <v>67</v>
      </c>
      <c r="AC6951">
        <v>84</v>
      </c>
      <c r="AD6951">
        <v>46</v>
      </c>
      <c r="AE6951">
        <v>70</v>
      </c>
      <c r="AF6951">
        <v>38</v>
      </c>
      <c r="AG6951">
        <v>41</v>
      </c>
      <c r="AH6951">
        <v>24</v>
      </c>
      <c r="AI6951">
        <v>41</v>
      </c>
      <c r="AJ6951">
        <v>29</v>
      </c>
      <c r="AK6951">
        <v>43</v>
      </c>
      <c r="AL6951">
        <v>22</v>
      </c>
      <c r="AM6951">
        <v>29</v>
      </c>
    </row>
    <row r="6952" spans="1:39" x14ac:dyDescent="0.15">
      <c r="A6952" t="s">
        <v>58</v>
      </c>
      <c r="B6952">
        <v>5</v>
      </c>
      <c r="C6952">
        <v>1</v>
      </c>
      <c r="D6952">
        <v>1</v>
      </c>
      <c r="E6952" t="s">
        <v>32</v>
      </c>
      <c r="F6952" t="s">
        <v>206</v>
      </c>
      <c r="G6952">
        <v>1123</v>
      </c>
      <c r="H6952">
        <v>16170</v>
      </c>
      <c r="I6952">
        <v>54689</v>
      </c>
      <c r="J6952">
        <v>3435731.51</v>
      </c>
      <c r="K6952">
        <v>2598841.2400000002</v>
      </c>
      <c r="L6952">
        <v>2285910.59</v>
      </c>
      <c r="M6952">
        <v>820769.87710000004</v>
      </c>
      <c r="N6952">
        <v>292</v>
      </c>
      <c r="O6952">
        <v>4072</v>
      </c>
      <c r="P6952">
        <v>15645</v>
      </c>
      <c r="Q6952">
        <v>991928.22</v>
      </c>
      <c r="R6952">
        <v>755602.44</v>
      </c>
      <c r="S6952">
        <v>600941.80000000005</v>
      </c>
      <c r="T6952">
        <v>256098.02129999999</v>
      </c>
      <c r="U6952">
        <v>831</v>
      </c>
      <c r="V6952">
        <v>12098</v>
      </c>
      <c r="W6952">
        <v>39044</v>
      </c>
      <c r="X6952">
        <v>2443803.29</v>
      </c>
      <c r="Y6952">
        <v>1843238.8</v>
      </c>
      <c r="Z6952">
        <v>1684968.79</v>
      </c>
      <c r="AA6952">
        <v>564671.85580000002</v>
      </c>
      <c r="AB6952">
        <v>1065</v>
      </c>
      <c r="AC6952">
        <v>1072</v>
      </c>
      <c r="AD6952">
        <v>705</v>
      </c>
      <c r="AE6952">
        <v>1055</v>
      </c>
      <c r="AF6952">
        <v>286</v>
      </c>
      <c r="AG6952">
        <v>280</v>
      </c>
      <c r="AH6952">
        <v>213</v>
      </c>
      <c r="AI6952">
        <v>282</v>
      </c>
      <c r="AJ6952">
        <v>779</v>
      </c>
      <c r="AK6952">
        <v>792</v>
      </c>
      <c r="AL6952">
        <v>492</v>
      </c>
      <c r="AM6952">
        <v>773</v>
      </c>
    </row>
    <row r="6953" spans="1:39" x14ac:dyDescent="0.15">
      <c r="A6953" t="s">
        <v>58</v>
      </c>
      <c r="B6953">
        <v>5</v>
      </c>
      <c r="C6953">
        <v>1</v>
      </c>
      <c r="D6953">
        <v>2</v>
      </c>
      <c r="E6953" t="s">
        <v>28</v>
      </c>
      <c r="F6953" t="s">
        <v>206</v>
      </c>
      <c r="G6953">
        <v>1172</v>
      </c>
      <c r="H6953">
        <v>9958</v>
      </c>
      <c r="I6953">
        <v>50384</v>
      </c>
      <c r="J6953">
        <v>3288273.74</v>
      </c>
      <c r="K6953">
        <v>2652356.2200000002</v>
      </c>
      <c r="L6953">
        <v>2044846.36</v>
      </c>
      <c r="M6953">
        <v>817902.77020000003</v>
      </c>
      <c r="N6953">
        <v>865</v>
      </c>
      <c r="O6953">
        <v>6623</v>
      </c>
      <c r="P6953">
        <v>37383</v>
      </c>
      <c r="Q6953">
        <v>2469218.6</v>
      </c>
      <c r="R6953">
        <v>1999462.71</v>
      </c>
      <c r="S6953">
        <v>1458861.95</v>
      </c>
      <c r="T6953">
        <v>628476.98479999998</v>
      </c>
      <c r="U6953">
        <v>307</v>
      </c>
      <c r="V6953">
        <v>3335</v>
      </c>
      <c r="W6953">
        <v>13001</v>
      </c>
      <c r="X6953">
        <v>819055.14</v>
      </c>
      <c r="Y6953">
        <v>652893.51</v>
      </c>
      <c r="Z6953">
        <v>585984.41</v>
      </c>
      <c r="AA6953">
        <v>189425.78539999999</v>
      </c>
      <c r="AB6953">
        <v>1089</v>
      </c>
      <c r="AC6953">
        <v>1136</v>
      </c>
      <c r="AD6953">
        <v>664</v>
      </c>
      <c r="AE6953">
        <v>1054</v>
      </c>
      <c r="AF6953">
        <v>814</v>
      </c>
      <c r="AG6953">
        <v>850</v>
      </c>
      <c r="AH6953">
        <v>510</v>
      </c>
      <c r="AI6953">
        <v>789</v>
      </c>
      <c r="AJ6953">
        <v>275</v>
      </c>
      <c r="AK6953">
        <v>286</v>
      </c>
      <c r="AL6953">
        <v>154</v>
      </c>
      <c r="AM6953">
        <v>265</v>
      </c>
    </row>
    <row r="6954" spans="1:39" x14ac:dyDescent="0.15">
      <c r="A6954" t="s">
        <v>58</v>
      </c>
      <c r="B6954">
        <v>5</v>
      </c>
      <c r="C6954">
        <v>1</v>
      </c>
      <c r="D6954">
        <v>2</v>
      </c>
      <c r="E6954" t="s">
        <v>30</v>
      </c>
      <c r="F6954" t="s">
        <v>206</v>
      </c>
      <c r="G6954">
        <v>146</v>
      </c>
      <c r="H6954">
        <v>1375</v>
      </c>
      <c r="I6954">
        <v>6615</v>
      </c>
      <c r="J6954">
        <v>428753.97</v>
      </c>
      <c r="K6954">
        <v>345024.81</v>
      </c>
      <c r="L6954">
        <v>262801.46000000002</v>
      </c>
      <c r="M6954">
        <v>106923.5356</v>
      </c>
      <c r="N6954">
        <v>107</v>
      </c>
      <c r="O6954">
        <v>961</v>
      </c>
      <c r="P6954">
        <v>4985</v>
      </c>
      <c r="Q6954">
        <v>324162.78000000003</v>
      </c>
      <c r="R6954">
        <v>261916.36</v>
      </c>
      <c r="S6954">
        <v>188910.87</v>
      </c>
      <c r="T6954">
        <v>83026.9859</v>
      </c>
      <c r="U6954">
        <v>39</v>
      </c>
      <c r="V6954">
        <v>414</v>
      </c>
      <c r="W6954">
        <v>1630</v>
      </c>
      <c r="X6954">
        <v>104591.19</v>
      </c>
      <c r="Y6954">
        <v>83108.45</v>
      </c>
      <c r="Z6954">
        <v>73890.59</v>
      </c>
      <c r="AA6954">
        <v>23896.5497</v>
      </c>
      <c r="AB6954">
        <v>134</v>
      </c>
      <c r="AC6954">
        <v>146</v>
      </c>
      <c r="AD6954">
        <v>84</v>
      </c>
      <c r="AE6954">
        <v>143</v>
      </c>
      <c r="AF6954">
        <v>98</v>
      </c>
      <c r="AG6954">
        <v>107</v>
      </c>
      <c r="AH6954">
        <v>64</v>
      </c>
      <c r="AI6954">
        <v>105</v>
      </c>
      <c r="AJ6954">
        <v>36</v>
      </c>
      <c r="AK6954">
        <v>39</v>
      </c>
      <c r="AL6954">
        <v>20</v>
      </c>
      <c r="AM6954">
        <v>38</v>
      </c>
    </row>
    <row r="6955" spans="1:39" x14ac:dyDescent="0.15">
      <c r="A6955" t="s">
        <v>58</v>
      </c>
      <c r="B6955">
        <v>5</v>
      </c>
      <c r="C6955">
        <v>1</v>
      </c>
      <c r="D6955">
        <v>2</v>
      </c>
      <c r="E6955" t="s">
        <v>29</v>
      </c>
      <c r="F6955" t="s">
        <v>206</v>
      </c>
      <c r="G6955">
        <v>713</v>
      </c>
      <c r="H6955">
        <v>5842</v>
      </c>
      <c r="I6955">
        <v>31063</v>
      </c>
      <c r="J6955">
        <v>2014791.34</v>
      </c>
      <c r="K6955">
        <v>1558546.93</v>
      </c>
      <c r="L6955">
        <v>1261965.02</v>
      </c>
      <c r="M6955">
        <v>493069.89659999998</v>
      </c>
      <c r="N6955">
        <v>379</v>
      </c>
      <c r="O6955">
        <v>2780</v>
      </c>
      <c r="P6955">
        <v>16794</v>
      </c>
      <c r="Q6955">
        <v>1099358.76</v>
      </c>
      <c r="R6955">
        <v>850589.48</v>
      </c>
      <c r="S6955">
        <v>630167.93999999994</v>
      </c>
      <c r="T6955">
        <v>282778.0784</v>
      </c>
      <c r="U6955">
        <v>334</v>
      </c>
      <c r="V6955">
        <v>3062</v>
      </c>
      <c r="W6955">
        <v>14269</v>
      </c>
      <c r="X6955">
        <v>915432.58</v>
      </c>
      <c r="Y6955">
        <v>707957.45</v>
      </c>
      <c r="Z6955">
        <v>631797.07999999996</v>
      </c>
      <c r="AA6955">
        <v>210291.81820000001</v>
      </c>
      <c r="AB6955">
        <v>678</v>
      </c>
      <c r="AC6955">
        <v>679</v>
      </c>
      <c r="AD6955">
        <v>386</v>
      </c>
      <c r="AE6955">
        <v>681</v>
      </c>
      <c r="AF6955">
        <v>362</v>
      </c>
      <c r="AG6955">
        <v>361</v>
      </c>
      <c r="AH6955">
        <v>226</v>
      </c>
      <c r="AI6955">
        <v>360</v>
      </c>
      <c r="AJ6955">
        <v>316</v>
      </c>
      <c r="AK6955">
        <v>318</v>
      </c>
      <c r="AL6955">
        <v>160</v>
      </c>
      <c r="AM6955">
        <v>321</v>
      </c>
    </row>
    <row r="6956" spans="1:39" x14ac:dyDescent="0.15">
      <c r="A6956" t="s">
        <v>58</v>
      </c>
      <c r="B6956">
        <v>5</v>
      </c>
      <c r="C6956">
        <v>1</v>
      </c>
      <c r="D6956">
        <v>2</v>
      </c>
      <c r="E6956" t="s">
        <v>31</v>
      </c>
      <c r="F6956" t="s">
        <v>206</v>
      </c>
      <c r="G6956">
        <v>2</v>
      </c>
      <c r="H6956">
        <v>16</v>
      </c>
      <c r="I6956">
        <v>58</v>
      </c>
      <c r="J6956">
        <v>4044.88</v>
      </c>
      <c r="K6956">
        <v>3298.56</v>
      </c>
      <c r="L6956">
        <v>2172.9699999999998</v>
      </c>
      <c r="M6956">
        <v>1018.8251</v>
      </c>
      <c r="N6956">
        <v>1</v>
      </c>
      <c r="O6956">
        <v>8</v>
      </c>
      <c r="P6956">
        <v>26</v>
      </c>
      <c r="Q6956">
        <v>1970.94</v>
      </c>
      <c r="R6956">
        <v>1593.01</v>
      </c>
      <c r="S6956">
        <v>766.52</v>
      </c>
      <c r="T6956">
        <v>532.30510000000004</v>
      </c>
      <c r="U6956">
        <v>1</v>
      </c>
      <c r="V6956">
        <v>8</v>
      </c>
      <c r="W6956">
        <v>32</v>
      </c>
      <c r="X6956">
        <v>2073.94</v>
      </c>
      <c r="Y6956">
        <v>1705.55</v>
      </c>
      <c r="Z6956">
        <v>1406.45</v>
      </c>
      <c r="AA6956">
        <v>486.52</v>
      </c>
      <c r="AB6956">
        <v>2</v>
      </c>
      <c r="AC6956">
        <v>2</v>
      </c>
      <c r="AD6956">
        <v>1</v>
      </c>
      <c r="AE6956">
        <v>2</v>
      </c>
      <c r="AF6956">
        <v>1</v>
      </c>
      <c r="AG6956">
        <v>1</v>
      </c>
      <c r="AH6956">
        <v>1</v>
      </c>
      <c r="AI6956">
        <v>1</v>
      </c>
      <c r="AJ6956">
        <v>1</v>
      </c>
      <c r="AK6956">
        <v>1</v>
      </c>
      <c r="AL6956">
        <v>0</v>
      </c>
      <c r="AM6956">
        <v>1</v>
      </c>
    </row>
    <row r="6957" spans="1:39" x14ac:dyDescent="0.15">
      <c r="A6957" t="s">
        <v>58</v>
      </c>
      <c r="B6957">
        <v>5</v>
      </c>
      <c r="C6957">
        <v>1</v>
      </c>
      <c r="D6957">
        <v>2</v>
      </c>
      <c r="E6957" t="s">
        <v>32</v>
      </c>
      <c r="F6957" t="s">
        <v>206</v>
      </c>
      <c r="G6957">
        <v>338</v>
      </c>
      <c r="H6957">
        <v>3735</v>
      </c>
      <c r="I6957">
        <v>15704</v>
      </c>
      <c r="J6957">
        <v>997993.05</v>
      </c>
      <c r="K6957">
        <v>756409.46</v>
      </c>
      <c r="L6957">
        <v>654078.77</v>
      </c>
      <c r="M6957">
        <v>236052.62040000001</v>
      </c>
      <c r="N6957">
        <v>70</v>
      </c>
      <c r="O6957">
        <v>812</v>
      </c>
      <c r="P6957">
        <v>3941</v>
      </c>
      <c r="Q6957">
        <v>245825.37</v>
      </c>
      <c r="R6957">
        <v>186485.78</v>
      </c>
      <c r="S6957">
        <v>141339.29999999999</v>
      </c>
      <c r="T6957">
        <v>63584.062700000002</v>
      </c>
      <c r="U6957">
        <v>268</v>
      </c>
      <c r="V6957">
        <v>2923</v>
      </c>
      <c r="W6957">
        <v>11763</v>
      </c>
      <c r="X6957">
        <v>752167.68</v>
      </c>
      <c r="Y6957">
        <v>569923.68000000005</v>
      </c>
      <c r="Z6957">
        <v>512739.47</v>
      </c>
      <c r="AA6957">
        <v>172468.5577</v>
      </c>
      <c r="AB6957">
        <v>324</v>
      </c>
      <c r="AC6957">
        <v>319</v>
      </c>
      <c r="AD6957">
        <v>206</v>
      </c>
      <c r="AE6957">
        <v>315</v>
      </c>
      <c r="AF6957">
        <v>67</v>
      </c>
      <c r="AG6957">
        <v>62</v>
      </c>
      <c r="AH6957">
        <v>49</v>
      </c>
      <c r="AI6957">
        <v>68</v>
      </c>
      <c r="AJ6957">
        <v>257</v>
      </c>
      <c r="AK6957">
        <v>257</v>
      </c>
      <c r="AL6957">
        <v>157</v>
      </c>
      <c r="AM6957">
        <v>247</v>
      </c>
    </row>
    <row r="6958" spans="1:39" x14ac:dyDescent="0.15">
      <c r="A6958" t="s">
        <v>58</v>
      </c>
      <c r="B6958">
        <v>5</v>
      </c>
      <c r="C6958">
        <v>2</v>
      </c>
      <c r="D6958">
        <v>0</v>
      </c>
      <c r="E6958" t="s">
        <v>28</v>
      </c>
      <c r="F6958" t="s">
        <v>206</v>
      </c>
      <c r="G6958">
        <v>1084</v>
      </c>
      <c r="H6958">
        <v>13295</v>
      </c>
      <c r="I6958">
        <v>54331</v>
      </c>
      <c r="J6958">
        <v>3325803.99</v>
      </c>
      <c r="K6958">
        <v>2511497.64</v>
      </c>
      <c r="L6958">
        <v>1955465.26</v>
      </c>
      <c r="M6958">
        <v>854207.52269999997</v>
      </c>
      <c r="N6958">
        <v>1084</v>
      </c>
      <c r="O6958">
        <v>7207</v>
      </c>
      <c r="P6958">
        <v>33266</v>
      </c>
      <c r="Q6958">
        <v>1988738.87</v>
      </c>
      <c r="R6958">
        <v>1462225.51</v>
      </c>
      <c r="S6958">
        <v>1006976.98</v>
      </c>
      <c r="T6958">
        <v>542897.223</v>
      </c>
      <c r="U6958">
        <v>1084</v>
      </c>
      <c r="V6958">
        <v>6088</v>
      </c>
      <c r="W6958">
        <v>21065</v>
      </c>
      <c r="X6958">
        <v>1337065.1200000001</v>
      </c>
      <c r="Y6958">
        <v>1049272.1299999999</v>
      </c>
      <c r="Z6958">
        <v>948488.28</v>
      </c>
      <c r="AA6958">
        <v>311310.29969999997</v>
      </c>
      <c r="AB6958">
        <v>1055</v>
      </c>
      <c r="AC6958">
        <v>1075</v>
      </c>
      <c r="AD6958">
        <v>945</v>
      </c>
      <c r="AE6958">
        <v>997</v>
      </c>
      <c r="AF6958">
        <v>1055</v>
      </c>
      <c r="AG6958">
        <v>1075</v>
      </c>
      <c r="AH6958">
        <v>945</v>
      </c>
      <c r="AI6958">
        <v>997</v>
      </c>
      <c r="AJ6958">
        <v>1055</v>
      </c>
      <c r="AK6958">
        <v>1075</v>
      </c>
      <c r="AL6958">
        <v>945</v>
      </c>
      <c r="AM6958">
        <v>997</v>
      </c>
    </row>
    <row r="6959" spans="1:39" x14ac:dyDescent="0.15">
      <c r="A6959" t="s">
        <v>58</v>
      </c>
      <c r="B6959">
        <v>5</v>
      </c>
      <c r="C6959">
        <v>2</v>
      </c>
      <c r="D6959">
        <v>0</v>
      </c>
      <c r="E6959" t="s">
        <v>30</v>
      </c>
      <c r="F6959" t="s">
        <v>206</v>
      </c>
      <c r="G6959">
        <v>1</v>
      </c>
      <c r="H6959">
        <v>5</v>
      </c>
      <c r="I6959">
        <v>47</v>
      </c>
      <c r="J6959">
        <v>2232.75</v>
      </c>
      <c r="K6959">
        <v>1564.96</v>
      </c>
      <c r="L6959">
        <v>730.15</v>
      </c>
      <c r="M6959">
        <v>689.55870000000004</v>
      </c>
      <c r="N6959">
        <v>1</v>
      </c>
      <c r="O6959">
        <v>2</v>
      </c>
      <c r="P6959">
        <v>32</v>
      </c>
      <c r="Q6959">
        <v>1414.78</v>
      </c>
      <c r="R6959">
        <v>971.18</v>
      </c>
      <c r="S6959">
        <v>387.63</v>
      </c>
      <c r="T6959">
        <v>513.01869999999997</v>
      </c>
      <c r="U6959">
        <v>1</v>
      </c>
      <c r="V6959">
        <v>3</v>
      </c>
      <c r="W6959">
        <v>15</v>
      </c>
      <c r="X6959">
        <v>817.97</v>
      </c>
      <c r="Y6959">
        <v>593.78</v>
      </c>
      <c r="Z6959">
        <v>342.52</v>
      </c>
      <c r="AA6959">
        <v>176.54</v>
      </c>
      <c r="AB6959">
        <v>1</v>
      </c>
      <c r="AC6959">
        <v>1</v>
      </c>
      <c r="AD6959">
        <v>1</v>
      </c>
      <c r="AE6959">
        <v>1</v>
      </c>
      <c r="AF6959">
        <v>1</v>
      </c>
      <c r="AG6959">
        <v>1</v>
      </c>
      <c r="AH6959">
        <v>1</v>
      </c>
      <c r="AI6959">
        <v>1</v>
      </c>
      <c r="AJ6959">
        <v>1</v>
      </c>
      <c r="AK6959">
        <v>1</v>
      </c>
      <c r="AL6959">
        <v>1</v>
      </c>
      <c r="AM6959">
        <v>1</v>
      </c>
    </row>
    <row r="6960" spans="1:39" x14ac:dyDescent="0.15">
      <c r="A6960" t="s">
        <v>58</v>
      </c>
      <c r="B6960">
        <v>5</v>
      </c>
      <c r="C6960">
        <v>2</v>
      </c>
      <c r="D6960">
        <v>0</v>
      </c>
      <c r="E6960" t="s">
        <v>29</v>
      </c>
      <c r="F6960" t="s">
        <v>206</v>
      </c>
      <c r="G6960">
        <v>33</v>
      </c>
      <c r="H6960">
        <v>521</v>
      </c>
      <c r="I6960">
        <v>2420</v>
      </c>
      <c r="J6960">
        <v>136833.47</v>
      </c>
      <c r="K6960">
        <v>96521.69</v>
      </c>
      <c r="L6960">
        <v>73023.14</v>
      </c>
      <c r="M6960">
        <v>38384.814100000003</v>
      </c>
      <c r="N6960">
        <v>33</v>
      </c>
      <c r="O6960">
        <v>306</v>
      </c>
      <c r="P6960">
        <v>1682</v>
      </c>
      <c r="Q6960">
        <v>92186.97</v>
      </c>
      <c r="R6960">
        <v>62944.08</v>
      </c>
      <c r="S6960">
        <v>42203.73</v>
      </c>
      <c r="T6960">
        <v>27769.076400000002</v>
      </c>
      <c r="U6960">
        <v>33</v>
      </c>
      <c r="V6960">
        <v>215</v>
      </c>
      <c r="W6960">
        <v>738</v>
      </c>
      <c r="X6960">
        <v>44646.5</v>
      </c>
      <c r="Y6960">
        <v>33577.61</v>
      </c>
      <c r="Z6960">
        <v>30819.41</v>
      </c>
      <c r="AA6960">
        <v>10615.7377</v>
      </c>
      <c r="AB6960">
        <v>32</v>
      </c>
      <c r="AC6960">
        <v>31</v>
      </c>
      <c r="AD6960">
        <v>29</v>
      </c>
      <c r="AE6960">
        <v>29</v>
      </c>
      <c r="AF6960">
        <v>32</v>
      </c>
      <c r="AG6960">
        <v>31</v>
      </c>
      <c r="AH6960">
        <v>29</v>
      </c>
      <c r="AI6960">
        <v>29</v>
      </c>
      <c r="AJ6960">
        <v>32</v>
      </c>
      <c r="AK6960">
        <v>31</v>
      </c>
      <c r="AL6960">
        <v>29</v>
      </c>
      <c r="AM6960">
        <v>29</v>
      </c>
    </row>
    <row r="6961" spans="1:39" x14ac:dyDescent="0.15">
      <c r="A6961" t="s">
        <v>58</v>
      </c>
      <c r="B6961">
        <v>5</v>
      </c>
      <c r="C6961">
        <v>2</v>
      </c>
      <c r="D6961">
        <v>0</v>
      </c>
      <c r="E6961" t="s">
        <v>32</v>
      </c>
      <c r="F6961" t="s">
        <v>206</v>
      </c>
      <c r="G6961">
        <v>1500</v>
      </c>
      <c r="H6961">
        <v>21992</v>
      </c>
      <c r="I6961">
        <v>86535</v>
      </c>
      <c r="J6961">
        <v>5200421.5999999996</v>
      </c>
      <c r="K6961">
        <v>3759927.34</v>
      </c>
      <c r="L6961">
        <v>3109576.6</v>
      </c>
      <c r="M6961">
        <v>1321524.6961999999</v>
      </c>
      <c r="N6961">
        <v>1500</v>
      </c>
      <c r="O6961">
        <v>8877</v>
      </c>
      <c r="P6961">
        <v>37850</v>
      </c>
      <c r="Q6961">
        <v>2187140.2000000002</v>
      </c>
      <c r="R6961">
        <v>1543431.01</v>
      </c>
      <c r="S6961">
        <v>1104400.74</v>
      </c>
      <c r="T6961">
        <v>608602.92509999999</v>
      </c>
      <c r="U6961">
        <v>1500</v>
      </c>
      <c r="V6961">
        <v>13115</v>
      </c>
      <c r="W6961">
        <v>48685</v>
      </c>
      <c r="X6961">
        <v>3013281.4</v>
      </c>
      <c r="Y6961">
        <v>2216496.33</v>
      </c>
      <c r="Z6961">
        <v>2005175.86</v>
      </c>
      <c r="AA6961">
        <v>712921.77110000001</v>
      </c>
      <c r="AB6961">
        <v>1483</v>
      </c>
      <c r="AC6961">
        <v>1476</v>
      </c>
      <c r="AD6961">
        <v>1342</v>
      </c>
      <c r="AE6961">
        <v>1429</v>
      </c>
      <c r="AF6961">
        <v>1483</v>
      </c>
      <c r="AG6961">
        <v>1476</v>
      </c>
      <c r="AH6961">
        <v>1342</v>
      </c>
      <c r="AI6961">
        <v>1429</v>
      </c>
      <c r="AJ6961">
        <v>1483</v>
      </c>
      <c r="AK6961">
        <v>1476</v>
      </c>
      <c r="AL6961">
        <v>1342</v>
      </c>
      <c r="AM6961">
        <v>1429</v>
      </c>
    </row>
    <row r="6962" spans="1:39" x14ac:dyDescent="0.15">
      <c r="A6962" t="s">
        <v>58</v>
      </c>
      <c r="B6962">
        <v>5</v>
      </c>
      <c r="C6962">
        <v>2</v>
      </c>
      <c r="D6962">
        <v>1</v>
      </c>
      <c r="E6962" t="s">
        <v>28</v>
      </c>
      <c r="F6962" t="s">
        <v>206</v>
      </c>
      <c r="G6962">
        <v>9876</v>
      </c>
      <c r="H6962">
        <v>148773</v>
      </c>
      <c r="I6962">
        <v>507996</v>
      </c>
      <c r="J6962">
        <v>31437722.739999998</v>
      </c>
      <c r="K6962">
        <v>24617666.210000001</v>
      </c>
      <c r="L6962">
        <v>19919723.039999999</v>
      </c>
      <c r="M6962">
        <v>7797064.8126999997</v>
      </c>
      <c r="N6962">
        <v>9876</v>
      </c>
      <c r="O6962">
        <v>73898</v>
      </c>
      <c r="P6962">
        <v>285775</v>
      </c>
      <c r="Q6962">
        <v>17496033.719999999</v>
      </c>
      <c r="R6962">
        <v>13411151.869999999</v>
      </c>
      <c r="S6962">
        <v>9688476.8200000003</v>
      </c>
      <c r="T6962">
        <v>4557560.1069999998</v>
      </c>
      <c r="U6962">
        <v>9876</v>
      </c>
      <c r="V6962">
        <v>74875</v>
      </c>
      <c r="W6962">
        <v>222221</v>
      </c>
      <c r="X6962">
        <v>13941689.02</v>
      </c>
      <c r="Y6962">
        <v>11206514.34</v>
      </c>
      <c r="Z6962">
        <v>10231246.220000001</v>
      </c>
      <c r="AA6962">
        <v>3239504.7056999998</v>
      </c>
      <c r="AB6962">
        <v>9384</v>
      </c>
      <c r="AC6962">
        <v>9803</v>
      </c>
      <c r="AD6962">
        <v>7143</v>
      </c>
      <c r="AE6962">
        <v>9482</v>
      </c>
      <c r="AF6962">
        <v>9384</v>
      </c>
      <c r="AG6962">
        <v>9803</v>
      </c>
      <c r="AH6962">
        <v>7143</v>
      </c>
      <c r="AI6962">
        <v>9482</v>
      </c>
      <c r="AJ6962">
        <v>9384</v>
      </c>
      <c r="AK6962">
        <v>9803</v>
      </c>
      <c r="AL6962">
        <v>7143</v>
      </c>
      <c r="AM6962">
        <v>9482</v>
      </c>
    </row>
    <row r="6963" spans="1:39" x14ac:dyDescent="0.15">
      <c r="A6963" t="s">
        <v>58</v>
      </c>
      <c r="B6963">
        <v>5</v>
      </c>
      <c r="C6963">
        <v>2</v>
      </c>
      <c r="D6963">
        <v>1</v>
      </c>
      <c r="E6963" t="s">
        <v>30</v>
      </c>
      <c r="F6963" t="s">
        <v>206</v>
      </c>
      <c r="G6963">
        <v>1443</v>
      </c>
      <c r="H6963">
        <v>23543</v>
      </c>
      <c r="I6963">
        <v>79305</v>
      </c>
      <c r="J6963">
        <v>4911111.76</v>
      </c>
      <c r="K6963">
        <v>3800571.04</v>
      </c>
      <c r="L6963">
        <v>3019099.61</v>
      </c>
      <c r="M6963">
        <v>1218018.5425</v>
      </c>
      <c r="N6963">
        <v>1443</v>
      </c>
      <c r="O6963">
        <v>10968</v>
      </c>
      <c r="P6963">
        <v>42520</v>
      </c>
      <c r="Q6963">
        <v>2619636.98</v>
      </c>
      <c r="R6963">
        <v>1995204.78</v>
      </c>
      <c r="S6963">
        <v>1405312.03</v>
      </c>
      <c r="T6963">
        <v>682743.18259999994</v>
      </c>
      <c r="U6963">
        <v>1443</v>
      </c>
      <c r="V6963">
        <v>12575</v>
      </c>
      <c r="W6963">
        <v>36785</v>
      </c>
      <c r="X6963">
        <v>2291474.7799999998</v>
      </c>
      <c r="Y6963">
        <v>1805366.26</v>
      </c>
      <c r="Z6963">
        <v>1613787.58</v>
      </c>
      <c r="AA6963">
        <v>535275.35990000004</v>
      </c>
      <c r="AB6963">
        <v>1323</v>
      </c>
      <c r="AC6963">
        <v>1438</v>
      </c>
      <c r="AD6963">
        <v>984</v>
      </c>
      <c r="AE6963">
        <v>1372</v>
      </c>
      <c r="AF6963">
        <v>1323</v>
      </c>
      <c r="AG6963">
        <v>1438</v>
      </c>
      <c r="AH6963">
        <v>984</v>
      </c>
      <c r="AI6963">
        <v>1372</v>
      </c>
      <c r="AJ6963">
        <v>1323</v>
      </c>
      <c r="AK6963">
        <v>1438</v>
      </c>
      <c r="AL6963">
        <v>984</v>
      </c>
      <c r="AM6963">
        <v>1372</v>
      </c>
    </row>
    <row r="6964" spans="1:39" x14ac:dyDescent="0.15">
      <c r="A6964" t="s">
        <v>58</v>
      </c>
      <c r="B6964">
        <v>5</v>
      </c>
      <c r="C6964">
        <v>2</v>
      </c>
      <c r="D6964">
        <v>1</v>
      </c>
      <c r="E6964" t="s">
        <v>29</v>
      </c>
      <c r="F6964" t="s">
        <v>206</v>
      </c>
      <c r="G6964">
        <v>34516</v>
      </c>
      <c r="H6964">
        <v>613563</v>
      </c>
      <c r="I6964">
        <v>2046583</v>
      </c>
      <c r="J6964">
        <v>125351770.11</v>
      </c>
      <c r="K6964">
        <v>92245919.069999993</v>
      </c>
      <c r="L6964">
        <v>74780826.390000001</v>
      </c>
      <c r="M6964">
        <v>31291521.5568</v>
      </c>
      <c r="N6964">
        <v>34516</v>
      </c>
      <c r="O6964">
        <v>261510</v>
      </c>
      <c r="P6964">
        <v>980097</v>
      </c>
      <c r="Q6964">
        <v>59088812.539999999</v>
      </c>
      <c r="R6964">
        <v>42413659.399999999</v>
      </c>
      <c r="S6964">
        <v>30051536.989999998</v>
      </c>
      <c r="T6964">
        <v>15773525.280099999</v>
      </c>
      <c r="U6964">
        <v>34516</v>
      </c>
      <c r="V6964">
        <v>352053</v>
      </c>
      <c r="W6964">
        <v>1066486</v>
      </c>
      <c r="X6964">
        <v>66262957.57</v>
      </c>
      <c r="Y6964">
        <v>49832259.670000002</v>
      </c>
      <c r="Z6964">
        <v>44729289.399999999</v>
      </c>
      <c r="AA6964">
        <v>15517996.276699999</v>
      </c>
      <c r="AB6964">
        <v>32720</v>
      </c>
      <c r="AC6964">
        <v>32844</v>
      </c>
      <c r="AD6964">
        <v>24658</v>
      </c>
      <c r="AE6964">
        <v>33370</v>
      </c>
      <c r="AF6964">
        <v>32720</v>
      </c>
      <c r="AG6964">
        <v>32844</v>
      </c>
      <c r="AH6964">
        <v>24658</v>
      </c>
      <c r="AI6964">
        <v>33370</v>
      </c>
      <c r="AJ6964">
        <v>32720</v>
      </c>
      <c r="AK6964">
        <v>32844</v>
      </c>
      <c r="AL6964">
        <v>24658</v>
      </c>
      <c r="AM6964">
        <v>33370</v>
      </c>
    </row>
    <row r="6965" spans="1:39" x14ac:dyDescent="0.15">
      <c r="A6965" t="s">
        <v>58</v>
      </c>
      <c r="B6965">
        <v>5</v>
      </c>
      <c r="C6965">
        <v>2</v>
      </c>
      <c r="D6965">
        <v>1</v>
      </c>
      <c r="E6965" t="s">
        <v>31</v>
      </c>
      <c r="F6965" t="s">
        <v>206</v>
      </c>
      <c r="G6965">
        <v>150</v>
      </c>
      <c r="H6965">
        <v>3059</v>
      </c>
      <c r="I6965">
        <v>9702</v>
      </c>
      <c r="J6965">
        <v>586179.43000000005</v>
      </c>
      <c r="K6965">
        <v>440224.41</v>
      </c>
      <c r="L6965">
        <v>351353.35</v>
      </c>
      <c r="M6965">
        <v>144842.23259999999</v>
      </c>
      <c r="N6965">
        <v>150</v>
      </c>
      <c r="O6965">
        <v>1156</v>
      </c>
      <c r="P6965">
        <v>4201</v>
      </c>
      <c r="Q6965">
        <v>247627.12</v>
      </c>
      <c r="R6965">
        <v>184115.25</v>
      </c>
      <c r="S6965">
        <v>127729.51</v>
      </c>
      <c r="T6965">
        <v>65814.908100000001</v>
      </c>
      <c r="U6965">
        <v>150</v>
      </c>
      <c r="V6965">
        <v>1903</v>
      </c>
      <c r="W6965">
        <v>5501</v>
      </c>
      <c r="X6965">
        <v>338552.31</v>
      </c>
      <c r="Y6965">
        <v>256109.16</v>
      </c>
      <c r="Z6965">
        <v>223623.84</v>
      </c>
      <c r="AA6965">
        <v>79027.324500000002</v>
      </c>
      <c r="AB6965">
        <v>133</v>
      </c>
      <c r="AC6965">
        <v>145</v>
      </c>
      <c r="AD6965">
        <v>96</v>
      </c>
      <c r="AE6965">
        <v>140</v>
      </c>
      <c r="AF6965">
        <v>133</v>
      </c>
      <c r="AG6965">
        <v>145</v>
      </c>
      <c r="AH6965">
        <v>96</v>
      </c>
      <c r="AI6965">
        <v>140</v>
      </c>
      <c r="AJ6965">
        <v>133</v>
      </c>
      <c r="AK6965">
        <v>145</v>
      </c>
      <c r="AL6965">
        <v>96</v>
      </c>
      <c r="AM6965">
        <v>140</v>
      </c>
    </row>
    <row r="6966" spans="1:39" x14ac:dyDescent="0.15">
      <c r="A6966" t="s">
        <v>58</v>
      </c>
      <c r="B6966">
        <v>5</v>
      </c>
      <c r="C6966">
        <v>2</v>
      </c>
      <c r="D6966">
        <v>1</v>
      </c>
      <c r="E6966" t="s">
        <v>32</v>
      </c>
      <c r="F6966" t="s">
        <v>206</v>
      </c>
      <c r="G6966">
        <v>3520</v>
      </c>
      <c r="H6966">
        <v>58456</v>
      </c>
      <c r="I6966">
        <v>199270</v>
      </c>
      <c r="J6966">
        <v>12129199.859999999</v>
      </c>
      <c r="K6966">
        <v>9052397.5999999996</v>
      </c>
      <c r="L6966">
        <v>7522852.1200000001</v>
      </c>
      <c r="M6966">
        <v>3027943.824</v>
      </c>
      <c r="N6966">
        <v>3520</v>
      </c>
      <c r="O6966">
        <v>25430</v>
      </c>
      <c r="P6966">
        <v>94695</v>
      </c>
      <c r="Q6966">
        <v>5600245.3899999997</v>
      </c>
      <c r="R6966">
        <v>4082304.17</v>
      </c>
      <c r="S6966">
        <v>2997165.23</v>
      </c>
      <c r="T6966">
        <v>1502932.3285000001</v>
      </c>
      <c r="U6966">
        <v>3520</v>
      </c>
      <c r="V6966">
        <v>33026</v>
      </c>
      <c r="W6966">
        <v>104575</v>
      </c>
      <c r="X6966">
        <v>6528954.4699999997</v>
      </c>
      <c r="Y6966">
        <v>4970093.43</v>
      </c>
      <c r="Z6966">
        <v>4525686.8899999997</v>
      </c>
      <c r="AA6966">
        <v>1525011.4955</v>
      </c>
      <c r="AB6966">
        <v>3407</v>
      </c>
      <c r="AC6966">
        <v>3439</v>
      </c>
      <c r="AD6966">
        <v>2663</v>
      </c>
      <c r="AE6966">
        <v>3440</v>
      </c>
      <c r="AF6966">
        <v>3407</v>
      </c>
      <c r="AG6966">
        <v>3439</v>
      </c>
      <c r="AH6966">
        <v>2663</v>
      </c>
      <c r="AI6966">
        <v>3440</v>
      </c>
      <c r="AJ6966">
        <v>3407</v>
      </c>
      <c r="AK6966">
        <v>3439</v>
      </c>
      <c r="AL6966">
        <v>2663</v>
      </c>
      <c r="AM6966">
        <v>3440</v>
      </c>
    </row>
    <row r="6967" spans="1:39" x14ac:dyDescent="0.15">
      <c r="A6967" t="s">
        <v>58</v>
      </c>
      <c r="B6967">
        <v>5</v>
      </c>
      <c r="C6967">
        <v>2</v>
      </c>
      <c r="D6967">
        <v>2</v>
      </c>
      <c r="E6967" t="s">
        <v>28</v>
      </c>
      <c r="F6967" t="s">
        <v>206</v>
      </c>
      <c r="G6967">
        <v>1134</v>
      </c>
      <c r="H6967">
        <v>13007</v>
      </c>
      <c r="I6967">
        <v>54836</v>
      </c>
      <c r="J6967">
        <v>3405497.77</v>
      </c>
      <c r="K6967">
        <v>2678858.52</v>
      </c>
      <c r="L6967">
        <v>2104088.71</v>
      </c>
      <c r="M6967">
        <v>851214.22939999995</v>
      </c>
      <c r="N6967">
        <v>1134</v>
      </c>
      <c r="O6967">
        <v>6983</v>
      </c>
      <c r="P6967">
        <v>33166</v>
      </c>
      <c r="Q6967">
        <v>2036036.84</v>
      </c>
      <c r="R6967">
        <v>1565859.78</v>
      </c>
      <c r="S6967">
        <v>1095224.82</v>
      </c>
      <c r="T6967">
        <v>534642.13100000005</v>
      </c>
      <c r="U6967">
        <v>1134</v>
      </c>
      <c r="V6967">
        <v>6024</v>
      </c>
      <c r="W6967">
        <v>21670</v>
      </c>
      <c r="X6967">
        <v>1369460.93</v>
      </c>
      <c r="Y6967">
        <v>1112998.74</v>
      </c>
      <c r="Z6967">
        <v>1008863.89</v>
      </c>
      <c r="AA6967">
        <v>316572.09840000002</v>
      </c>
      <c r="AB6967">
        <v>1066</v>
      </c>
      <c r="AC6967">
        <v>1133</v>
      </c>
      <c r="AD6967">
        <v>749</v>
      </c>
      <c r="AE6967">
        <v>1086</v>
      </c>
      <c r="AF6967">
        <v>1066</v>
      </c>
      <c r="AG6967">
        <v>1133</v>
      </c>
      <c r="AH6967">
        <v>749</v>
      </c>
      <c r="AI6967">
        <v>1086</v>
      </c>
      <c r="AJ6967">
        <v>1066</v>
      </c>
      <c r="AK6967">
        <v>1133</v>
      </c>
      <c r="AL6967">
        <v>749</v>
      </c>
      <c r="AM6967">
        <v>1086</v>
      </c>
    </row>
    <row r="6968" spans="1:39" x14ac:dyDescent="0.15">
      <c r="A6968" t="s">
        <v>58</v>
      </c>
      <c r="B6968">
        <v>5</v>
      </c>
      <c r="C6968">
        <v>2</v>
      </c>
      <c r="D6968">
        <v>2</v>
      </c>
      <c r="E6968" t="s">
        <v>30</v>
      </c>
      <c r="F6968" t="s">
        <v>206</v>
      </c>
      <c r="G6968">
        <v>159</v>
      </c>
      <c r="H6968">
        <v>1775</v>
      </c>
      <c r="I6968">
        <v>7672</v>
      </c>
      <c r="J6968">
        <v>480531.37</v>
      </c>
      <c r="K6968">
        <v>369664.36</v>
      </c>
      <c r="L6968">
        <v>274973.14</v>
      </c>
      <c r="M6968">
        <v>123060.4136</v>
      </c>
      <c r="N6968">
        <v>159</v>
      </c>
      <c r="O6968">
        <v>865</v>
      </c>
      <c r="P6968">
        <v>4408</v>
      </c>
      <c r="Q6968">
        <v>275724.90999999997</v>
      </c>
      <c r="R6968">
        <v>207158.18</v>
      </c>
      <c r="S6968">
        <v>129010.88</v>
      </c>
      <c r="T6968">
        <v>75688.130799999999</v>
      </c>
      <c r="U6968">
        <v>159</v>
      </c>
      <c r="V6968">
        <v>910</v>
      </c>
      <c r="W6968">
        <v>3264</v>
      </c>
      <c r="X6968">
        <v>204806.46</v>
      </c>
      <c r="Y6968">
        <v>162506.18</v>
      </c>
      <c r="Z6968">
        <v>145962.26</v>
      </c>
      <c r="AA6968">
        <v>47372.282800000001</v>
      </c>
      <c r="AB6968">
        <v>137</v>
      </c>
      <c r="AC6968">
        <v>159</v>
      </c>
      <c r="AD6968">
        <v>93</v>
      </c>
      <c r="AE6968">
        <v>153</v>
      </c>
      <c r="AF6968">
        <v>137</v>
      </c>
      <c r="AG6968">
        <v>159</v>
      </c>
      <c r="AH6968">
        <v>93</v>
      </c>
      <c r="AI6968">
        <v>153</v>
      </c>
      <c r="AJ6968">
        <v>137</v>
      </c>
      <c r="AK6968">
        <v>159</v>
      </c>
      <c r="AL6968">
        <v>93</v>
      </c>
      <c r="AM6968">
        <v>153</v>
      </c>
    </row>
    <row r="6969" spans="1:39" x14ac:dyDescent="0.15">
      <c r="A6969" t="s">
        <v>58</v>
      </c>
      <c r="B6969">
        <v>5</v>
      </c>
      <c r="C6969">
        <v>2</v>
      </c>
      <c r="D6969">
        <v>2</v>
      </c>
      <c r="E6969" t="s">
        <v>29</v>
      </c>
      <c r="F6969" t="s">
        <v>206</v>
      </c>
      <c r="G6969">
        <v>1142</v>
      </c>
      <c r="H6969">
        <v>14034</v>
      </c>
      <c r="I6969">
        <v>58884</v>
      </c>
      <c r="J6969">
        <v>3600160.64</v>
      </c>
      <c r="K6969">
        <v>2678639.5499999998</v>
      </c>
      <c r="L6969">
        <v>2123074.66</v>
      </c>
      <c r="M6969">
        <v>913176.33940000006</v>
      </c>
      <c r="N6969">
        <v>1142</v>
      </c>
      <c r="O6969">
        <v>6057</v>
      </c>
      <c r="P6969">
        <v>28407</v>
      </c>
      <c r="Q6969">
        <v>1696679.13</v>
      </c>
      <c r="R6969">
        <v>1233421.8</v>
      </c>
      <c r="S6969">
        <v>837444.22</v>
      </c>
      <c r="T6969">
        <v>466781.0528</v>
      </c>
      <c r="U6969">
        <v>1142</v>
      </c>
      <c r="V6969">
        <v>7977</v>
      </c>
      <c r="W6969">
        <v>30477</v>
      </c>
      <c r="X6969">
        <v>1903481.51</v>
      </c>
      <c r="Y6969">
        <v>1445217.75</v>
      </c>
      <c r="Z6969">
        <v>1285630.44</v>
      </c>
      <c r="AA6969">
        <v>446395.28659999999</v>
      </c>
      <c r="AB6969">
        <v>1070</v>
      </c>
      <c r="AC6969">
        <v>1108</v>
      </c>
      <c r="AD6969">
        <v>742</v>
      </c>
      <c r="AE6969">
        <v>1114</v>
      </c>
      <c r="AF6969">
        <v>1070</v>
      </c>
      <c r="AG6969">
        <v>1108</v>
      </c>
      <c r="AH6969">
        <v>742</v>
      </c>
      <c r="AI6969">
        <v>1114</v>
      </c>
      <c r="AJ6969">
        <v>1070</v>
      </c>
      <c r="AK6969">
        <v>1108</v>
      </c>
      <c r="AL6969">
        <v>742</v>
      </c>
      <c r="AM6969">
        <v>1114</v>
      </c>
    </row>
    <row r="6970" spans="1:39" x14ac:dyDescent="0.15">
      <c r="A6970" t="s">
        <v>58</v>
      </c>
      <c r="B6970">
        <v>5</v>
      </c>
      <c r="C6970">
        <v>2</v>
      </c>
      <c r="D6970">
        <v>2</v>
      </c>
      <c r="E6970" t="s">
        <v>31</v>
      </c>
      <c r="F6970" t="s">
        <v>206</v>
      </c>
      <c r="G6970">
        <v>4</v>
      </c>
      <c r="H6970">
        <v>28</v>
      </c>
      <c r="I6970">
        <v>151</v>
      </c>
      <c r="J6970">
        <v>9760.6299999999992</v>
      </c>
      <c r="K6970">
        <v>7120.54</v>
      </c>
      <c r="L6970">
        <v>4427.5200000000004</v>
      </c>
      <c r="M6970">
        <v>2438.9630999999999</v>
      </c>
      <c r="N6970">
        <v>4</v>
      </c>
      <c r="O6970">
        <v>13</v>
      </c>
      <c r="P6970">
        <v>95</v>
      </c>
      <c r="Q6970">
        <v>6033.71</v>
      </c>
      <c r="R6970">
        <v>4155.7</v>
      </c>
      <c r="S6970">
        <v>1622.61</v>
      </c>
      <c r="T6970">
        <v>1612.3896</v>
      </c>
      <c r="U6970">
        <v>4</v>
      </c>
      <c r="V6970">
        <v>15</v>
      </c>
      <c r="W6970">
        <v>56</v>
      </c>
      <c r="X6970">
        <v>3726.92</v>
      </c>
      <c r="Y6970">
        <v>2964.84</v>
      </c>
      <c r="Z6970">
        <v>2804.91</v>
      </c>
      <c r="AA6970">
        <v>826.57349999999997</v>
      </c>
      <c r="AB6970">
        <v>4</v>
      </c>
      <c r="AC6970">
        <v>4</v>
      </c>
      <c r="AD6970">
        <v>2</v>
      </c>
      <c r="AE6970">
        <v>4</v>
      </c>
      <c r="AF6970">
        <v>4</v>
      </c>
      <c r="AG6970">
        <v>4</v>
      </c>
      <c r="AH6970">
        <v>2</v>
      </c>
      <c r="AI6970">
        <v>4</v>
      </c>
      <c r="AJ6970">
        <v>4</v>
      </c>
      <c r="AK6970">
        <v>4</v>
      </c>
      <c r="AL6970">
        <v>2</v>
      </c>
      <c r="AM6970">
        <v>4</v>
      </c>
    </row>
    <row r="6971" spans="1:39" x14ac:dyDescent="0.15">
      <c r="A6971" t="s">
        <v>58</v>
      </c>
      <c r="B6971">
        <v>5</v>
      </c>
      <c r="C6971">
        <v>2</v>
      </c>
      <c r="D6971">
        <v>2</v>
      </c>
      <c r="E6971" t="s">
        <v>32</v>
      </c>
      <c r="F6971" t="s">
        <v>206</v>
      </c>
      <c r="G6971">
        <v>830</v>
      </c>
      <c r="H6971">
        <v>11361</v>
      </c>
      <c r="I6971">
        <v>42909</v>
      </c>
      <c r="J6971">
        <v>2627517.3199999998</v>
      </c>
      <c r="K6971">
        <v>1947564.24</v>
      </c>
      <c r="L6971">
        <v>1595384.9</v>
      </c>
      <c r="M6971">
        <v>657788.0699</v>
      </c>
      <c r="N6971">
        <v>830</v>
      </c>
      <c r="O6971">
        <v>4736</v>
      </c>
      <c r="P6971">
        <v>19328</v>
      </c>
      <c r="Q6971">
        <v>1151763.1100000001</v>
      </c>
      <c r="R6971">
        <v>833420.12</v>
      </c>
      <c r="S6971">
        <v>587596.84</v>
      </c>
      <c r="T6971">
        <v>312950.41509999998</v>
      </c>
      <c r="U6971">
        <v>830</v>
      </c>
      <c r="V6971">
        <v>6625</v>
      </c>
      <c r="W6971">
        <v>23581</v>
      </c>
      <c r="X6971">
        <v>1475754.21</v>
      </c>
      <c r="Y6971">
        <v>1114144.1200000001</v>
      </c>
      <c r="Z6971">
        <v>1007788.06</v>
      </c>
      <c r="AA6971">
        <v>344837.65480000002</v>
      </c>
      <c r="AB6971">
        <v>792</v>
      </c>
      <c r="AC6971">
        <v>809</v>
      </c>
      <c r="AD6971">
        <v>595</v>
      </c>
      <c r="AE6971">
        <v>796</v>
      </c>
      <c r="AF6971">
        <v>792</v>
      </c>
      <c r="AG6971">
        <v>809</v>
      </c>
      <c r="AH6971">
        <v>595</v>
      </c>
      <c r="AI6971">
        <v>796</v>
      </c>
      <c r="AJ6971">
        <v>792</v>
      </c>
      <c r="AK6971">
        <v>809</v>
      </c>
      <c r="AL6971">
        <v>595</v>
      </c>
      <c r="AM6971">
        <v>796</v>
      </c>
    </row>
    <row r="6972" spans="1:39" x14ac:dyDescent="0.15">
      <c r="A6972" t="s">
        <v>58</v>
      </c>
      <c r="B6972">
        <v>30</v>
      </c>
      <c r="C6972">
        <v>1</v>
      </c>
      <c r="D6972">
        <v>0</v>
      </c>
      <c r="E6972" t="s">
        <v>28</v>
      </c>
      <c r="F6972" t="s">
        <v>206</v>
      </c>
      <c r="G6972">
        <v>21138</v>
      </c>
      <c r="H6972">
        <v>77050</v>
      </c>
      <c r="I6972">
        <v>282014</v>
      </c>
      <c r="J6972">
        <v>17924820.710000001</v>
      </c>
      <c r="K6972">
        <v>13879889.390000001</v>
      </c>
      <c r="L6972">
        <v>11598450.24</v>
      </c>
      <c r="M6972">
        <v>4500324.1934000002</v>
      </c>
      <c r="N6972">
        <v>12054</v>
      </c>
      <c r="O6972">
        <v>41934</v>
      </c>
      <c r="P6972">
        <v>165511</v>
      </c>
      <c r="Q6972">
        <v>10565014.970000001</v>
      </c>
      <c r="R6972">
        <v>8058112.1500000004</v>
      </c>
      <c r="S6972">
        <v>6214916.3399999999</v>
      </c>
      <c r="T6972">
        <v>2782466.5743</v>
      </c>
      <c r="U6972">
        <v>9084</v>
      </c>
      <c r="V6972">
        <v>35116</v>
      </c>
      <c r="W6972">
        <v>116503</v>
      </c>
      <c r="X6972">
        <v>7359805.7400000002</v>
      </c>
      <c r="Y6972">
        <v>5821777.2400000002</v>
      </c>
      <c r="Z6972">
        <v>5383533.9000000004</v>
      </c>
      <c r="AA6972">
        <v>1717857.6191</v>
      </c>
      <c r="AB6972">
        <v>20506</v>
      </c>
      <c r="AC6972">
        <v>19444</v>
      </c>
      <c r="AD6972">
        <v>15036</v>
      </c>
      <c r="AE6972">
        <v>13878</v>
      </c>
      <c r="AF6972">
        <v>11905</v>
      </c>
      <c r="AG6972">
        <v>11751</v>
      </c>
      <c r="AH6972">
        <v>9261</v>
      </c>
      <c r="AI6972">
        <v>7928</v>
      </c>
      <c r="AJ6972">
        <v>8601</v>
      </c>
      <c r="AK6972">
        <v>7693</v>
      </c>
      <c r="AL6972">
        <v>5775</v>
      </c>
      <c r="AM6972">
        <v>5950</v>
      </c>
    </row>
    <row r="6973" spans="1:39" x14ac:dyDescent="0.15">
      <c r="A6973" t="s">
        <v>58</v>
      </c>
      <c r="B6973">
        <v>30</v>
      </c>
      <c r="C6973">
        <v>1</v>
      </c>
      <c r="D6973">
        <v>0</v>
      </c>
      <c r="E6973" t="s">
        <v>30</v>
      </c>
      <c r="F6973" t="s">
        <v>206</v>
      </c>
      <c r="G6973">
        <v>31</v>
      </c>
      <c r="H6973">
        <v>103</v>
      </c>
      <c r="I6973">
        <v>387</v>
      </c>
      <c r="J6973">
        <v>26226.87</v>
      </c>
      <c r="K6973">
        <v>20673.13</v>
      </c>
      <c r="L6973">
        <v>15881.34</v>
      </c>
      <c r="M6973">
        <v>6350.8887000000004</v>
      </c>
      <c r="N6973">
        <v>19</v>
      </c>
      <c r="O6973">
        <v>67</v>
      </c>
      <c r="P6973">
        <v>250</v>
      </c>
      <c r="Q6973">
        <v>16923.259999999998</v>
      </c>
      <c r="R6973">
        <v>13288.39</v>
      </c>
      <c r="S6973">
        <v>10033.9</v>
      </c>
      <c r="T6973">
        <v>4183.1981999999998</v>
      </c>
      <c r="U6973">
        <v>12</v>
      </c>
      <c r="V6973">
        <v>36</v>
      </c>
      <c r="W6973">
        <v>137</v>
      </c>
      <c r="X6973">
        <v>9303.61</v>
      </c>
      <c r="Y6973">
        <v>7384.74</v>
      </c>
      <c r="Z6973">
        <v>5847.44</v>
      </c>
      <c r="AA6973">
        <v>2167.6905000000002</v>
      </c>
      <c r="AB6973">
        <v>30</v>
      </c>
      <c r="AC6973">
        <v>29</v>
      </c>
      <c r="AD6973">
        <v>15</v>
      </c>
      <c r="AE6973">
        <v>28</v>
      </c>
      <c r="AF6973">
        <v>18</v>
      </c>
      <c r="AG6973">
        <v>18</v>
      </c>
      <c r="AH6973">
        <v>10</v>
      </c>
      <c r="AI6973">
        <v>19</v>
      </c>
      <c r="AJ6973">
        <v>12</v>
      </c>
      <c r="AK6973">
        <v>11</v>
      </c>
      <c r="AL6973">
        <v>5</v>
      </c>
      <c r="AM6973">
        <v>9</v>
      </c>
    </row>
    <row r="6974" spans="1:39" x14ac:dyDescent="0.15">
      <c r="A6974" t="s">
        <v>58</v>
      </c>
      <c r="B6974">
        <v>30</v>
      </c>
      <c r="C6974">
        <v>1</v>
      </c>
      <c r="D6974">
        <v>0</v>
      </c>
      <c r="E6974" t="s">
        <v>29</v>
      </c>
      <c r="F6974" t="s">
        <v>206</v>
      </c>
      <c r="G6974">
        <v>319</v>
      </c>
      <c r="H6974">
        <v>1400</v>
      </c>
      <c r="I6974">
        <v>4826</v>
      </c>
      <c r="J6974">
        <v>310163.64</v>
      </c>
      <c r="K6974">
        <v>223185.12</v>
      </c>
      <c r="L6974">
        <v>188986.09</v>
      </c>
      <c r="M6974">
        <v>84058.592799999999</v>
      </c>
      <c r="N6974">
        <v>209</v>
      </c>
      <c r="O6974">
        <v>934</v>
      </c>
      <c r="P6974">
        <v>3217</v>
      </c>
      <c r="Q6974">
        <v>209320.72</v>
      </c>
      <c r="R6974">
        <v>148896.31</v>
      </c>
      <c r="S6974">
        <v>121803.79</v>
      </c>
      <c r="T6974">
        <v>60104.385199999997</v>
      </c>
      <c r="U6974">
        <v>110</v>
      </c>
      <c r="V6974">
        <v>466</v>
      </c>
      <c r="W6974">
        <v>1609</v>
      </c>
      <c r="X6974">
        <v>100842.92</v>
      </c>
      <c r="Y6974">
        <v>74288.81</v>
      </c>
      <c r="Z6974">
        <v>67182.3</v>
      </c>
      <c r="AA6974">
        <v>23954.207600000002</v>
      </c>
      <c r="AB6974">
        <v>313</v>
      </c>
      <c r="AC6974">
        <v>284</v>
      </c>
      <c r="AD6974">
        <v>236</v>
      </c>
      <c r="AE6974">
        <v>217</v>
      </c>
      <c r="AF6974">
        <v>207</v>
      </c>
      <c r="AG6974">
        <v>201</v>
      </c>
      <c r="AH6974">
        <v>170</v>
      </c>
      <c r="AI6974">
        <v>144</v>
      </c>
      <c r="AJ6974">
        <v>106</v>
      </c>
      <c r="AK6974">
        <v>83</v>
      </c>
      <c r="AL6974">
        <v>66</v>
      </c>
      <c r="AM6974">
        <v>73</v>
      </c>
    </row>
    <row r="6975" spans="1:39" x14ac:dyDescent="0.15">
      <c r="A6975" t="s">
        <v>58</v>
      </c>
      <c r="B6975">
        <v>30</v>
      </c>
      <c r="C6975">
        <v>1</v>
      </c>
      <c r="D6975">
        <v>0</v>
      </c>
      <c r="E6975" t="s">
        <v>31</v>
      </c>
      <c r="F6975" t="s">
        <v>206</v>
      </c>
      <c r="G6975">
        <v>1</v>
      </c>
      <c r="H6975">
        <v>4</v>
      </c>
      <c r="I6975">
        <v>15</v>
      </c>
      <c r="J6975">
        <v>807.92</v>
      </c>
      <c r="K6975">
        <v>552.87</v>
      </c>
      <c r="L6975">
        <v>552.87</v>
      </c>
      <c r="M6975">
        <v>156.80000000000001</v>
      </c>
      <c r="N6975">
        <v>0</v>
      </c>
      <c r="O6975">
        <v>0</v>
      </c>
      <c r="P6975">
        <v>0</v>
      </c>
      <c r="Q6975">
        <v>0</v>
      </c>
      <c r="R6975">
        <v>0</v>
      </c>
      <c r="S6975">
        <v>0</v>
      </c>
      <c r="T6975">
        <v>0</v>
      </c>
      <c r="U6975">
        <v>1</v>
      </c>
      <c r="V6975">
        <v>4</v>
      </c>
      <c r="W6975">
        <v>15</v>
      </c>
      <c r="X6975">
        <v>807.92</v>
      </c>
      <c r="Y6975">
        <v>552.87</v>
      </c>
      <c r="Z6975">
        <v>552.87</v>
      </c>
      <c r="AA6975">
        <v>156.80000000000001</v>
      </c>
      <c r="AB6975">
        <v>1</v>
      </c>
      <c r="AC6975">
        <v>1</v>
      </c>
      <c r="AD6975">
        <v>0</v>
      </c>
      <c r="AE6975">
        <v>1</v>
      </c>
      <c r="AF6975">
        <v>0</v>
      </c>
      <c r="AG6975">
        <v>0</v>
      </c>
      <c r="AH6975">
        <v>0</v>
      </c>
      <c r="AI6975">
        <v>0</v>
      </c>
      <c r="AJ6975">
        <v>1</v>
      </c>
      <c r="AK6975">
        <v>1</v>
      </c>
      <c r="AL6975">
        <v>0</v>
      </c>
      <c r="AM6975">
        <v>1</v>
      </c>
    </row>
    <row r="6976" spans="1:39" x14ac:dyDescent="0.15">
      <c r="A6976" t="s">
        <v>58</v>
      </c>
      <c r="B6976">
        <v>30</v>
      </c>
      <c r="C6976">
        <v>1</v>
      </c>
      <c r="D6976">
        <v>0</v>
      </c>
      <c r="E6976" t="s">
        <v>32</v>
      </c>
      <c r="F6976" t="s">
        <v>206</v>
      </c>
      <c r="G6976">
        <v>7788</v>
      </c>
      <c r="H6976">
        <v>32935</v>
      </c>
      <c r="I6976">
        <v>118091</v>
      </c>
      <c r="J6976">
        <v>7475895.1200000001</v>
      </c>
      <c r="K6976">
        <v>5486573.9500000002</v>
      </c>
      <c r="L6976">
        <v>5019003.45</v>
      </c>
      <c r="M6976">
        <v>1788603.8879</v>
      </c>
      <c r="N6976">
        <v>1016</v>
      </c>
      <c r="O6976">
        <v>4630</v>
      </c>
      <c r="P6976">
        <v>15975</v>
      </c>
      <c r="Q6976">
        <v>1034908.05</v>
      </c>
      <c r="R6976">
        <v>754207.55</v>
      </c>
      <c r="S6976">
        <v>587411.05000000005</v>
      </c>
      <c r="T6976">
        <v>271203.49359999999</v>
      </c>
      <c r="U6976">
        <v>6772</v>
      </c>
      <c r="V6976">
        <v>28305</v>
      </c>
      <c r="W6976">
        <v>102116</v>
      </c>
      <c r="X6976">
        <v>6440987.0700000003</v>
      </c>
      <c r="Y6976">
        <v>4732366.4000000004</v>
      </c>
      <c r="Z6976">
        <v>4431592.4000000004</v>
      </c>
      <c r="AA6976">
        <v>1517400.3943</v>
      </c>
      <c r="AB6976">
        <v>7709</v>
      </c>
      <c r="AC6976">
        <v>7150</v>
      </c>
      <c r="AD6976">
        <v>5738</v>
      </c>
      <c r="AE6976">
        <v>6390</v>
      </c>
      <c r="AF6976">
        <v>1006</v>
      </c>
      <c r="AG6976">
        <v>880</v>
      </c>
      <c r="AH6976">
        <v>753</v>
      </c>
      <c r="AI6976">
        <v>877</v>
      </c>
      <c r="AJ6976">
        <v>6703</v>
      </c>
      <c r="AK6976">
        <v>6270</v>
      </c>
      <c r="AL6976">
        <v>4985</v>
      </c>
      <c r="AM6976">
        <v>5513</v>
      </c>
    </row>
    <row r="6977" spans="1:39" x14ac:dyDescent="0.15">
      <c r="A6977" t="s">
        <v>58</v>
      </c>
      <c r="B6977">
        <v>30</v>
      </c>
      <c r="C6977">
        <v>1</v>
      </c>
      <c r="D6977">
        <v>1</v>
      </c>
      <c r="E6977" t="s">
        <v>28</v>
      </c>
      <c r="F6977" t="s">
        <v>206</v>
      </c>
      <c r="G6977">
        <v>63284</v>
      </c>
      <c r="H6977">
        <v>319215</v>
      </c>
      <c r="I6977">
        <v>950183</v>
      </c>
      <c r="J6977">
        <v>58072537.979999997</v>
      </c>
      <c r="K6977">
        <v>46038243.960000001</v>
      </c>
      <c r="L6977">
        <v>39751953.549999997</v>
      </c>
      <c r="M6977">
        <v>14666859.417300001</v>
      </c>
      <c r="N6977">
        <v>35009</v>
      </c>
      <c r="O6977">
        <v>167068</v>
      </c>
      <c r="P6977">
        <v>550538</v>
      </c>
      <c r="Q6977">
        <v>33482064.16</v>
      </c>
      <c r="R6977">
        <v>26222159.93</v>
      </c>
      <c r="S6977">
        <v>21223478.510000002</v>
      </c>
      <c r="T6977">
        <v>8880430.6449999996</v>
      </c>
      <c r="U6977">
        <v>28275</v>
      </c>
      <c r="V6977">
        <v>152147</v>
      </c>
      <c r="W6977">
        <v>399645</v>
      </c>
      <c r="X6977">
        <v>24590473.82</v>
      </c>
      <c r="Y6977">
        <v>19816084.030000001</v>
      </c>
      <c r="Z6977">
        <v>18528475.039999999</v>
      </c>
      <c r="AA6977">
        <v>5786428.7723000003</v>
      </c>
      <c r="AB6977">
        <v>60822</v>
      </c>
      <c r="AC6977">
        <v>61052</v>
      </c>
      <c r="AD6977">
        <v>35829</v>
      </c>
      <c r="AE6977">
        <v>57434</v>
      </c>
      <c r="AF6977">
        <v>33872</v>
      </c>
      <c r="AG6977">
        <v>34235</v>
      </c>
      <c r="AH6977">
        <v>22581</v>
      </c>
      <c r="AI6977">
        <v>32007</v>
      </c>
      <c r="AJ6977">
        <v>26950</v>
      </c>
      <c r="AK6977">
        <v>26817</v>
      </c>
      <c r="AL6977">
        <v>13248</v>
      </c>
      <c r="AM6977">
        <v>25427</v>
      </c>
    </row>
    <row r="6978" spans="1:39" x14ac:dyDescent="0.15">
      <c r="A6978" t="s">
        <v>58</v>
      </c>
      <c r="B6978">
        <v>30</v>
      </c>
      <c r="C6978">
        <v>1</v>
      </c>
      <c r="D6978">
        <v>1</v>
      </c>
      <c r="E6978" t="s">
        <v>30</v>
      </c>
      <c r="F6978" t="s">
        <v>206</v>
      </c>
      <c r="G6978">
        <v>6527</v>
      </c>
      <c r="H6978">
        <v>34327</v>
      </c>
      <c r="I6978">
        <v>98663</v>
      </c>
      <c r="J6978">
        <v>6075293.7400000002</v>
      </c>
      <c r="K6978">
        <v>4818837.41</v>
      </c>
      <c r="L6978">
        <v>4104238.66</v>
      </c>
      <c r="M6978">
        <v>1523942.0267</v>
      </c>
      <c r="N6978">
        <v>3232</v>
      </c>
      <c r="O6978">
        <v>15936</v>
      </c>
      <c r="P6978">
        <v>50951</v>
      </c>
      <c r="Q6978">
        <v>3131341.76</v>
      </c>
      <c r="R6978">
        <v>2461946.33</v>
      </c>
      <c r="S6978">
        <v>1928119.23</v>
      </c>
      <c r="T6978">
        <v>830165.50089999998</v>
      </c>
      <c r="U6978">
        <v>3295</v>
      </c>
      <c r="V6978">
        <v>18391</v>
      </c>
      <c r="W6978">
        <v>47712</v>
      </c>
      <c r="X6978">
        <v>2943951.98</v>
      </c>
      <c r="Y6978">
        <v>2356891.08</v>
      </c>
      <c r="Z6978">
        <v>2176119.4300000002</v>
      </c>
      <c r="AA6978">
        <v>693776.52579999994</v>
      </c>
      <c r="AB6978">
        <v>6204</v>
      </c>
      <c r="AC6978">
        <v>6356</v>
      </c>
      <c r="AD6978">
        <v>3243</v>
      </c>
      <c r="AE6978">
        <v>6342</v>
      </c>
      <c r="AF6978">
        <v>3070</v>
      </c>
      <c r="AG6978">
        <v>3161</v>
      </c>
      <c r="AH6978">
        <v>1875</v>
      </c>
      <c r="AI6978">
        <v>3152</v>
      </c>
      <c r="AJ6978">
        <v>3134</v>
      </c>
      <c r="AK6978">
        <v>3195</v>
      </c>
      <c r="AL6978">
        <v>1368</v>
      </c>
      <c r="AM6978">
        <v>3190</v>
      </c>
    </row>
    <row r="6979" spans="1:39" x14ac:dyDescent="0.15">
      <c r="A6979" t="s">
        <v>58</v>
      </c>
      <c r="B6979">
        <v>30</v>
      </c>
      <c r="C6979">
        <v>1</v>
      </c>
      <c r="D6979">
        <v>1</v>
      </c>
      <c r="E6979" t="s">
        <v>29</v>
      </c>
      <c r="F6979" t="s">
        <v>206</v>
      </c>
      <c r="G6979">
        <v>82248</v>
      </c>
      <c r="H6979">
        <v>477295</v>
      </c>
      <c r="I6979">
        <v>1371800</v>
      </c>
      <c r="J6979">
        <v>83564061.829999998</v>
      </c>
      <c r="K6979">
        <v>63103854.240000002</v>
      </c>
      <c r="L6979">
        <v>56167481.350000001</v>
      </c>
      <c r="M6979">
        <v>20805581.297200002</v>
      </c>
      <c r="N6979">
        <v>27016</v>
      </c>
      <c r="O6979">
        <v>143744</v>
      </c>
      <c r="P6979">
        <v>469256</v>
      </c>
      <c r="Q6979">
        <v>28365922.940000001</v>
      </c>
      <c r="R6979">
        <v>21171585.170000002</v>
      </c>
      <c r="S6979">
        <v>17254729.16</v>
      </c>
      <c r="T6979">
        <v>7685573.7211999996</v>
      </c>
      <c r="U6979">
        <v>55232</v>
      </c>
      <c r="V6979">
        <v>333551</v>
      </c>
      <c r="W6979">
        <v>902544</v>
      </c>
      <c r="X6979">
        <v>55198138.890000001</v>
      </c>
      <c r="Y6979">
        <v>41932269.07</v>
      </c>
      <c r="Z6979">
        <v>38912752.189999998</v>
      </c>
      <c r="AA6979">
        <v>13120007.575999999</v>
      </c>
      <c r="AB6979">
        <v>79529</v>
      </c>
      <c r="AC6979">
        <v>78293</v>
      </c>
      <c r="AD6979">
        <v>44125</v>
      </c>
      <c r="AE6979">
        <v>79511</v>
      </c>
      <c r="AF6979">
        <v>26065</v>
      </c>
      <c r="AG6979">
        <v>25670</v>
      </c>
      <c r="AH6979">
        <v>17437</v>
      </c>
      <c r="AI6979">
        <v>26036</v>
      </c>
      <c r="AJ6979">
        <v>53464</v>
      </c>
      <c r="AK6979">
        <v>52623</v>
      </c>
      <c r="AL6979">
        <v>26688</v>
      </c>
      <c r="AM6979">
        <v>53475</v>
      </c>
    </row>
    <row r="6980" spans="1:39" x14ac:dyDescent="0.15">
      <c r="A6980" t="s">
        <v>58</v>
      </c>
      <c r="B6980">
        <v>30</v>
      </c>
      <c r="C6980">
        <v>1</v>
      </c>
      <c r="D6980">
        <v>1</v>
      </c>
      <c r="E6980" t="s">
        <v>31</v>
      </c>
      <c r="F6980" t="s">
        <v>206</v>
      </c>
      <c r="G6980">
        <v>345</v>
      </c>
      <c r="H6980">
        <v>2102</v>
      </c>
      <c r="I6980">
        <v>5645</v>
      </c>
      <c r="J6980">
        <v>345563.82</v>
      </c>
      <c r="K6980">
        <v>268893.62</v>
      </c>
      <c r="L6980">
        <v>239825.15</v>
      </c>
      <c r="M6980">
        <v>86303.171600000001</v>
      </c>
      <c r="N6980">
        <v>129</v>
      </c>
      <c r="O6980">
        <v>729</v>
      </c>
      <c r="P6980">
        <v>2075</v>
      </c>
      <c r="Q6980">
        <v>127976.9</v>
      </c>
      <c r="R6980">
        <v>98693.83</v>
      </c>
      <c r="S6980">
        <v>81902.34</v>
      </c>
      <c r="T6980">
        <v>34844.306799999998</v>
      </c>
      <c r="U6980">
        <v>216</v>
      </c>
      <c r="V6980">
        <v>1373</v>
      </c>
      <c r="W6980">
        <v>3570</v>
      </c>
      <c r="X6980">
        <v>217586.92</v>
      </c>
      <c r="Y6980">
        <v>170199.79</v>
      </c>
      <c r="Z6980">
        <v>157922.81</v>
      </c>
      <c r="AA6980">
        <v>51458.864800000003</v>
      </c>
      <c r="AB6980">
        <v>322</v>
      </c>
      <c r="AC6980">
        <v>330</v>
      </c>
      <c r="AD6980">
        <v>161</v>
      </c>
      <c r="AE6980">
        <v>328</v>
      </c>
      <c r="AF6980">
        <v>122</v>
      </c>
      <c r="AG6980">
        <v>125</v>
      </c>
      <c r="AH6980">
        <v>77</v>
      </c>
      <c r="AI6980">
        <v>126</v>
      </c>
      <c r="AJ6980">
        <v>200</v>
      </c>
      <c r="AK6980">
        <v>205</v>
      </c>
      <c r="AL6980">
        <v>84</v>
      </c>
      <c r="AM6980">
        <v>202</v>
      </c>
    </row>
    <row r="6981" spans="1:39" x14ac:dyDescent="0.15">
      <c r="A6981" t="s">
        <v>58</v>
      </c>
      <c r="B6981">
        <v>30</v>
      </c>
      <c r="C6981">
        <v>1</v>
      </c>
      <c r="D6981">
        <v>1</v>
      </c>
      <c r="E6981" t="s">
        <v>32</v>
      </c>
      <c r="F6981" t="s">
        <v>206</v>
      </c>
      <c r="G6981">
        <v>7637</v>
      </c>
      <c r="H6981">
        <v>43255</v>
      </c>
      <c r="I6981">
        <v>124165</v>
      </c>
      <c r="J6981">
        <v>7695353.1399999997</v>
      </c>
      <c r="K6981">
        <v>5824470.8700000001</v>
      </c>
      <c r="L6981">
        <v>5348714.2699999996</v>
      </c>
      <c r="M6981">
        <v>1839502.5751</v>
      </c>
      <c r="N6981">
        <v>1005</v>
      </c>
      <c r="O6981">
        <v>5533</v>
      </c>
      <c r="P6981">
        <v>16997</v>
      </c>
      <c r="Q6981">
        <v>1064867.68</v>
      </c>
      <c r="R6981">
        <v>808018.84</v>
      </c>
      <c r="S6981">
        <v>650528.78</v>
      </c>
      <c r="T6981">
        <v>278651.19559999998</v>
      </c>
      <c r="U6981">
        <v>6632</v>
      </c>
      <c r="V6981">
        <v>37722</v>
      </c>
      <c r="W6981">
        <v>107168</v>
      </c>
      <c r="X6981">
        <v>6630485.46</v>
      </c>
      <c r="Y6981">
        <v>5016452.03</v>
      </c>
      <c r="Z6981">
        <v>4698185.49</v>
      </c>
      <c r="AA6981">
        <v>1560851.3795</v>
      </c>
      <c r="AB6981">
        <v>7470</v>
      </c>
      <c r="AC6981">
        <v>7262</v>
      </c>
      <c r="AD6981">
        <v>4212</v>
      </c>
      <c r="AE6981">
        <v>7132</v>
      </c>
      <c r="AF6981">
        <v>984</v>
      </c>
      <c r="AG6981">
        <v>891</v>
      </c>
      <c r="AH6981">
        <v>634</v>
      </c>
      <c r="AI6981">
        <v>972</v>
      </c>
      <c r="AJ6981">
        <v>6486</v>
      </c>
      <c r="AK6981">
        <v>6371</v>
      </c>
      <c r="AL6981">
        <v>3578</v>
      </c>
      <c r="AM6981">
        <v>6160</v>
      </c>
    </row>
    <row r="6982" spans="1:39" x14ac:dyDescent="0.15">
      <c r="A6982" t="s">
        <v>58</v>
      </c>
      <c r="B6982">
        <v>30</v>
      </c>
      <c r="C6982">
        <v>1</v>
      </c>
      <c r="D6982">
        <v>2</v>
      </c>
      <c r="E6982" t="s">
        <v>28</v>
      </c>
      <c r="F6982" t="s">
        <v>206</v>
      </c>
      <c r="G6982">
        <v>26648</v>
      </c>
      <c r="H6982">
        <v>89594</v>
      </c>
      <c r="I6982">
        <v>334426</v>
      </c>
      <c r="J6982">
        <v>21533451.149999999</v>
      </c>
      <c r="K6982">
        <v>17183747.93</v>
      </c>
      <c r="L6982">
        <v>14273887.109999999</v>
      </c>
      <c r="M6982">
        <v>5327565.7752</v>
      </c>
      <c r="N6982">
        <v>14535</v>
      </c>
      <c r="O6982">
        <v>46731</v>
      </c>
      <c r="P6982">
        <v>190154</v>
      </c>
      <c r="Q6982">
        <v>12301845.029999999</v>
      </c>
      <c r="R6982">
        <v>9642912.0899999999</v>
      </c>
      <c r="S6982">
        <v>7298155.6399999997</v>
      </c>
      <c r="T6982">
        <v>3189696.9909000001</v>
      </c>
      <c r="U6982">
        <v>12113</v>
      </c>
      <c r="V6982">
        <v>42863</v>
      </c>
      <c r="W6982">
        <v>144272</v>
      </c>
      <c r="X6982">
        <v>9231606.1199999992</v>
      </c>
      <c r="Y6982">
        <v>7540835.8399999999</v>
      </c>
      <c r="Z6982">
        <v>6975731.4699999997</v>
      </c>
      <c r="AA6982">
        <v>2137868.7842999999</v>
      </c>
      <c r="AB6982">
        <v>25561</v>
      </c>
      <c r="AC6982">
        <v>25189</v>
      </c>
      <c r="AD6982">
        <v>12587</v>
      </c>
      <c r="AE6982">
        <v>23603</v>
      </c>
      <c r="AF6982">
        <v>13914</v>
      </c>
      <c r="AG6982">
        <v>14121</v>
      </c>
      <c r="AH6982">
        <v>7835</v>
      </c>
      <c r="AI6982">
        <v>13184</v>
      </c>
      <c r="AJ6982">
        <v>11647</v>
      </c>
      <c r="AK6982">
        <v>11068</v>
      </c>
      <c r="AL6982">
        <v>4752</v>
      </c>
      <c r="AM6982">
        <v>10419</v>
      </c>
    </row>
    <row r="6983" spans="1:39" x14ac:dyDescent="0.15">
      <c r="A6983" t="s">
        <v>58</v>
      </c>
      <c r="B6983">
        <v>30</v>
      </c>
      <c r="C6983">
        <v>1</v>
      </c>
      <c r="D6983">
        <v>2</v>
      </c>
      <c r="E6983" t="s">
        <v>30</v>
      </c>
      <c r="F6983" t="s">
        <v>206</v>
      </c>
      <c r="G6983">
        <v>3050</v>
      </c>
      <c r="H6983">
        <v>10355</v>
      </c>
      <c r="I6983">
        <v>38826</v>
      </c>
      <c r="J6983">
        <v>2496704</v>
      </c>
      <c r="K6983">
        <v>1984084.64</v>
      </c>
      <c r="L6983">
        <v>1644943.25</v>
      </c>
      <c r="M6983">
        <v>616683.97919999994</v>
      </c>
      <c r="N6983">
        <v>1541</v>
      </c>
      <c r="O6983">
        <v>4951</v>
      </c>
      <c r="P6983">
        <v>20200</v>
      </c>
      <c r="Q6983">
        <v>1320486.1499999999</v>
      </c>
      <c r="R6983">
        <v>1033878.08</v>
      </c>
      <c r="S6983">
        <v>771652.33</v>
      </c>
      <c r="T6983">
        <v>342544.72110000002</v>
      </c>
      <c r="U6983">
        <v>1509</v>
      </c>
      <c r="V6983">
        <v>5404</v>
      </c>
      <c r="W6983">
        <v>18626</v>
      </c>
      <c r="X6983">
        <v>1176217.8500000001</v>
      </c>
      <c r="Y6983">
        <v>950206.56</v>
      </c>
      <c r="Z6983">
        <v>873290.92</v>
      </c>
      <c r="AA6983">
        <v>274139.25809999998</v>
      </c>
      <c r="AB6983">
        <v>2864</v>
      </c>
      <c r="AC6983">
        <v>2916</v>
      </c>
      <c r="AD6983">
        <v>1341</v>
      </c>
      <c r="AE6983">
        <v>2969</v>
      </c>
      <c r="AF6983">
        <v>1442</v>
      </c>
      <c r="AG6983">
        <v>1496</v>
      </c>
      <c r="AH6983">
        <v>812</v>
      </c>
      <c r="AI6983">
        <v>1509</v>
      </c>
      <c r="AJ6983">
        <v>1422</v>
      </c>
      <c r="AK6983">
        <v>1420</v>
      </c>
      <c r="AL6983">
        <v>529</v>
      </c>
      <c r="AM6983">
        <v>1460</v>
      </c>
    </row>
    <row r="6984" spans="1:39" x14ac:dyDescent="0.15">
      <c r="A6984" t="s">
        <v>58</v>
      </c>
      <c r="B6984">
        <v>30</v>
      </c>
      <c r="C6984">
        <v>1</v>
      </c>
      <c r="D6984">
        <v>2</v>
      </c>
      <c r="E6984" t="s">
        <v>29</v>
      </c>
      <c r="F6984" t="s">
        <v>206</v>
      </c>
      <c r="G6984">
        <v>15184</v>
      </c>
      <c r="H6984">
        <v>55453</v>
      </c>
      <c r="I6984">
        <v>207353</v>
      </c>
      <c r="J6984">
        <v>13183168.439999999</v>
      </c>
      <c r="K6984">
        <v>10038391.460000001</v>
      </c>
      <c r="L6984">
        <v>8702254.6699999999</v>
      </c>
      <c r="M6984">
        <v>3237436.2063000002</v>
      </c>
      <c r="N6984">
        <v>5317</v>
      </c>
      <c r="O6984">
        <v>17474</v>
      </c>
      <c r="P6984">
        <v>73428</v>
      </c>
      <c r="Q6984">
        <v>4728774.59</v>
      </c>
      <c r="R6984">
        <v>3570158.43</v>
      </c>
      <c r="S6984">
        <v>2739969.88</v>
      </c>
      <c r="T6984">
        <v>1254587.1636999999</v>
      </c>
      <c r="U6984">
        <v>9867</v>
      </c>
      <c r="V6984">
        <v>37979</v>
      </c>
      <c r="W6984">
        <v>133925</v>
      </c>
      <c r="X6984">
        <v>8454393.8499999996</v>
      </c>
      <c r="Y6984">
        <v>6468233.0300000003</v>
      </c>
      <c r="Z6984">
        <v>5962284.79</v>
      </c>
      <c r="AA6984">
        <v>1982849.0426</v>
      </c>
      <c r="AB6984">
        <v>14572</v>
      </c>
      <c r="AC6984">
        <v>14408</v>
      </c>
      <c r="AD6984">
        <v>6778</v>
      </c>
      <c r="AE6984">
        <v>14634</v>
      </c>
      <c r="AF6984">
        <v>5079</v>
      </c>
      <c r="AG6984">
        <v>5063</v>
      </c>
      <c r="AH6984">
        <v>2831</v>
      </c>
      <c r="AI6984">
        <v>5107</v>
      </c>
      <c r="AJ6984">
        <v>9493</v>
      </c>
      <c r="AK6984">
        <v>9345</v>
      </c>
      <c r="AL6984">
        <v>3947</v>
      </c>
      <c r="AM6984">
        <v>9527</v>
      </c>
    </row>
    <row r="6985" spans="1:39" x14ac:dyDescent="0.15">
      <c r="A6985" t="s">
        <v>58</v>
      </c>
      <c r="B6985">
        <v>30</v>
      </c>
      <c r="C6985">
        <v>1</v>
      </c>
      <c r="D6985">
        <v>2</v>
      </c>
      <c r="E6985" t="s">
        <v>31</v>
      </c>
      <c r="F6985" t="s">
        <v>206</v>
      </c>
      <c r="G6985">
        <v>41</v>
      </c>
      <c r="H6985">
        <v>189</v>
      </c>
      <c r="I6985">
        <v>589</v>
      </c>
      <c r="J6985">
        <v>38667.4</v>
      </c>
      <c r="K6985">
        <v>29621.74</v>
      </c>
      <c r="L6985">
        <v>24674.85</v>
      </c>
      <c r="M6985">
        <v>9543.7688999999991</v>
      </c>
      <c r="N6985">
        <v>11</v>
      </c>
      <c r="O6985">
        <v>49</v>
      </c>
      <c r="P6985">
        <v>115</v>
      </c>
      <c r="Q6985">
        <v>9324.6299999999992</v>
      </c>
      <c r="R6985">
        <v>6966.99</v>
      </c>
      <c r="S6985">
        <v>3475.01</v>
      </c>
      <c r="T6985">
        <v>2588.8366000000001</v>
      </c>
      <c r="U6985">
        <v>30</v>
      </c>
      <c r="V6985">
        <v>140</v>
      </c>
      <c r="W6985">
        <v>474</v>
      </c>
      <c r="X6985">
        <v>29342.77</v>
      </c>
      <c r="Y6985">
        <v>22654.75</v>
      </c>
      <c r="Z6985">
        <v>21199.84</v>
      </c>
      <c r="AA6985">
        <v>6954.9323000000004</v>
      </c>
      <c r="AB6985">
        <v>37</v>
      </c>
      <c r="AC6985">
        <v>38</v>
      </c>
      <c r="AD6985">
        <v>13</v>
      </c>
      <c r="AE6985">
        <v>41</v>
      </c>
      <c r="AF6985">
        <v>10</v>
      </c>
      <c r="AG6985">
        <v>9</v>
      </c>
      <c r="AH6985">
        <v>4</v>
      </c>
      <c r="AI6985">
        <v>11</v>
      </c>
      <c r="AJ6985">
        <v>27</v>
      </c>
      <c r="AK6985">
        <v>29</v>
      </c>
      <c r="AL6985">
        <v>9</v>
      </c>
      <c r="AM6985">
        <v>30</v>
      </c>
    </row>
    <row r="6986" spans="1:39" x14ac:dyDescent="0.15">
      <c r="A6986" t="s">
        <v>58</v>
      </c>
      <c r="B6986">
        <v>30</v>
      </c>
      <c r="C6986">
        <v>1</v>
      </c>
      <c r="D6986">
        <v>2</v>
      </c>
      <c r="E6986" t="s">
        <v>32</v>
      </c>
      <c r="F6986" t="s">
        <v>206</v>
      </c>
      <c r="G6986">
        <v>5200</v>
      </c>
      <c r="H6986">
        <v>21898</v>
      </c>
      <c r="I6986">
        <v>75763</v>
      </c>
      <c r="J6986">
        <v>4810701.59</v>
      </c>
      <c r="K6986">
        <v>3587093.92</v>
      </c>
      <c r="L6986">
        <v>3280970.47</v>
      </c>
      <c r="M6986">
        <v>1138784.3679</v>
      </c>
      <c r="N6986">
        <v>675</v>
      </c>
      <c r="O6986">
        <v>2670</v>
      </c>
      <c r="P6986">
        <v>9588</v>
      </c>
      <c r="Q6986">
        <v>632139.88</v>
      </c>
      <c r="R6986">
        <v>470310.75</v>
      </c>
      <c r="S6986">
        <v>365431.06</v>
      </c>
      <c r="T6986">
        <v>161731.80319999999</v>
      </c>
      <c r="U6986">
        <v>4525</v>
      </c>
      <c r="V6986">
        <v>19228</v>
      </c>
      <c r="W6986">
        <v>66175</v>
      </c>
      <c r="X6986">
        <v>4178561.71</v>
      </c>
      <c r="Y6986">
        <v>3116783.17</v>
      </c>
      <c r="Z6986">
        <v>2915539.41</v>
      </c>
      <c r="AA6986">
        <v>977052.56469999999</v>
      </c>
      <c r="AB6986">
        <v>5064</v>
      </c>
      <c r="AC6986">
        <v>4857</v>
      </c>
      <c r="AD6986">
        <v>2539</v>
      </c>
      <c r="AE6986">
        <v>4753</v>
      </c>
      <c r="AF6986">
        <v>664</v>
      </c>
      <c r="AG6986">
        <v>567</v>
      </c>
      <c r="AH6986">
        <v>350</v>
      </c>
      <c r="AI6986">
        <v>648</v>
      </c>
      <c r="AJ6986">
        <v>4400</v>
      </c>
      <c r="AK6986">
        <v>4290</v>
      </c>
      <c r="AL6986">
        <v>2189</v>
      </c>
      <c r="AM6986">
        <v>4105</v>
      </c>
    </row>
    <row r="6987" spans="1:39" x14ac:dyDescent="0.15">
      <c r="A6987" t="s">
        <v>58</v>
      </c>
      <c r="B6987">
        <v>30</v>
      </c>
      <c r="C6987">
        <v>2</v>
      </c>
      <c r="D6987">
        <v>0</v>
      </c>
      <c r="E6987" t="s">
        <v>28</v>
      </c>
      <c r="F6987" t="s">
        <v>206</v>
      </c>
      <c r="G6987">
        <v>11096</v>
      </c>
      <c r="H6987">
        <v>57513</v>
      </c>
      <c r="I6987">
        <v>176495</v>
      </c>
      <c r="J6987">
        <v>10614103</v>
      </c>
      <c r="K6987">
        <v>7981669.0999999996</v>
      </c>
      <c r="L6987">
        <v>6501821.1900000004</v>
      </c>
      <c r="M6987">
        <v>2747517.4618000002</v>
      </c>
      <c r="N6987">
        <v>11096</v>
      </c>
      <c r="O6987">
        <v>27747</v>
      </c>
      <c r="P6987">
        <v>95799</v>
      </c>
      <c r="Q6987">
        <v>5601347.0899999999</v>
      </c>
      <c r="R6987">
        <v>4046687.83</v>
      </c>
      <c r="S6987">
        <v>2815816</v>
      </c>
      <c r="T6987">
        <v>1547750.9748</v>
      </c>
      <c r="U6987">
        <v>11096</v>
      </c>
      <c r="V6987">
        <v>29766</v>
      </c>
      <c r="W6987">
        <v>80696</v>
      </c>
      <c r="X6987">
        <v>5012755.91</v>
      </c>
      <c r="Y6987">
        <v>3934981.27</v>
      </c>
      <c r="Z6987">
        <v>3686005.19</v>
      </c>
      <c r="AA6987">
        <v>1199766.487</v>
      </c>
      <c r="AB6987">
        <v>10939</v>
      </c>
      <c r="AC6987">
        <v>11004</v>
      </c>
      <c r="AD6987">
        <v>9095</v>
      </c>
      <c r="AE6987">
        <v>9235</v>
      </c>
      <c r="AF6987">
        <v>10939</v>
      </c>
      <c r="AG6987">
        <v>11004</v>
      </c>
      <c r="AH6987">
        <v>9095</v>
      </c>
      <c r="AI6987">
        <v>9235</v>
      </c>
      <c r="AJ6987">
        <v>10939</v>
      </c>
      <c r="AK6987">
        <v>11004</v>
      </c>
      <c r="AL6987">
        <v>9095</v>
      </c>
      <c r="AM6987">
        <v>9235</v>
      </c>
    </row>
    <row r="6988" spans="1:39" x14ac:dyDescent="0.15">
      <c r="A6988" t="s">
        <v>58</v>
      </c>
      <c r="B6988">
        <v>30</v>
      </c>
      <c r="C6988">
        <v>2</v>
      </c>
      <c r="D6988">
        <v>0</v>
      </c>
      <c r="E6988" t="s">
        <v>30</v>
      </c>
      <c r="F6988" t="s">
        <v>206</v>
      </c>
      <c r="G6988">
        <v>12</v>
      </c>
      <c r="H6988">
        <v>55</v>
      </c>
      <c r="I6988">
        <v>161</v>
      </c>
      <c r="J6988">
        <v>10275.19</v>
      </c>
      <c r="K6988">
        <v>8029.87</v>
      </c>
      <c r="L6988">
        <v>6230.3</v>
      </c>
      <c r="M6988">
        <v>2509.0223000000001</v>
      </c>
      <c r="N6988">
        <v>12</v>
      </c>
      <c r="O6988">
        <v>30</v>
      </c>
      <c r="P6988">
        <v>92</v>
      </c>
      <c r="Q6988">
        <v>5858.77</v>
      </c>
      <c r="R6988">
        <v>4496.72</v>
      </c>
      <c r="S6988">
        <v>3034.14</v>
      </c>
      <c r="T6988">
        <v>1441.9573</v>
      </c>
      <c r="U6988">
        <v>12</v>
      </c>
      <c r="V6988">
        <v>25</v>
      </c>
      <c r="W6988">
        <v>69</v>
      </c>
      <c r="X6988">
        <v>4416.42</v>
      </c>
      <c r="Y6988">
        <v>3533.15</v>
      </c>
      <c r="Z6988">
        <v>3196.16</v>
      </c>
      <c r="AA6988">
        <v>1067.0650000000001</v>
      </c>
      <c r="AB6988">
        <v>12</v>
      </c>
      <c r="AC6988">
        <v>11</v>
      </c>
      <c r="AD6988">
        <v>8</v>
      </c>
      <c r="AE6988">
        <v>9</v>
      </c>
      <c r="AF6988">
        <v>12</v>
      </c>
      <c r="AG6988">
        <v>11</v>
      </c>
      <c r="AH6988">
        <v>8</v>
      </c>
      <c r="AI6988">
        <v>9</v>
      </c>
      <c r="AJ6988">
        <v>12</v>
      </c>
      <c r="AK6988">
        <v>11</v>
      </c>
      <c r="AL6988">
        <v>8</v>
      </c>
      <c r="AM6988">
        <v>9</v>
      </c>
    </row>
    <row r="6989" spans="1:39" x14ac:dyDescent="0.15">
      <c r="A6989" t="s">
        <v>58</v>
      </c>
      <c r="B6989">
        <v>30</v>
      </c>
      <c r="C6989">
        <v>2</v>
      </c>
      <c r="D6989">
        <v>0</v>
      </c>
      <c r="E6989" t="s">
        <v>29</v>
      </c>
      <c r="F6989" t="s">
        <v>206</v>
      </c>
      <c r="G6989">
        <v>200</v>
      </c>
      <c r="H6989">
        <v>1214</v>
      </c>
      <c r="I6989">
        <v>3815</v>
      </c>
      <c r="J6989">
        <v>223386.46</v>
      </c>
      <c r="K6989">
        <v>157491.74</v>
      </c>
      <c r="L6989">
        <v>128380.08</v>
      </c>
      <c r="M6989">
        <v>61184.457300000002</v>
      </c>
      <c r="N6989">
        <v>200</v>
      </c>
      <c r="O6989">
        <v>596</v>
      </c>
      <c r="P6989">
        <v>2156</v>
      </c>
      <c r="Q6989">
        <v>122918.57</v>
      </c>
      <c r="R6989">
        <v>83465.13</v>
      </c>
      <c r="S6989">
        <v>59751.62</v>
      </c>
      <c r="T6989">
        <v>36724.9231</v>
      </c>
      <c r="U6989">
        <v>200</v>
      </c>
      <c r="V6989">
        <v>618</v>
      </c>
      <c r="W6989">
        <v>1659</v>
      </c>
      <c r="X6989">
        <v>100467.89</v>
      </c>
      <c r="Y6989">
        <v>74026.61</v>
      </c>
      <c r="Z6989">
        <v>68628.460000000006</v>
      </c>
      <c r="AA6989">
        <v>24459.534199999998</v>
      </c>
      <c r="AB6989">
        <v>198</v>
      </c>
      <c r="AC6989">
        <v>194</v>
      </c>
      <c r="AD6989">
        <v>166</v>
      </c>
      <c r="AE6989">
        <v>175</v>
      </c>
      <c r="AF6989">
        <v>198</v>
      </c>
      <c r="AG6989">
        <v>194</v>
      </c>
      <c r="AH6989">
        <v>166</v>
      </c>
      <c r="AI6989">
        <v>175</v>
      </c>
      <c r="AJ6989">
        <v>198</v>
      </c>
      <c r="AK6989">
        <v>194</v>
      </c>
      <c r="AL6989">
        <v>166</v>
      </c>
      <c r="AM6989">
        <v>175</v>
      </c>
    </row>
    <row r="6990" spans="1:39" x14ac:dyDescent="0.15">
      <c r="A6990" t="s">
        <v>58</v>
      </c>
      <c r="B6990">
        <v>30</v>
      </c>
      <c r="C6990">
        <v>2</v>
      </c>
      <c r="D6990">
        <v>0</v>
      </c>
      <c r="E6990" t="s">
        <v>31</v>
      </c>
      <c r="F6990" t="s">
        <v>206</v>
      </c>
      <c r="G6990">
        <v>1</v>
      </c>
      <c r="H6990">
        <v>9</v>
      </c>
      <c r="I6990">
        <v>25</v>
      </c>
      <c r="J6990">
        <v>1763.86</v>
      </c>
      <c r="K6990">
        <v>1246.24</v>
      </c>
      <c r="L6990">
        <v>1246.24</v>
      </c>
      <c r="M6990">
        <v>522.89</v>
      </c>
      <c r="N6990">
        <v>1</v>
      </c>
      <c r="O6990">
        <v>7</v>
      </c>
      <c r="P6990">
        <v>19</v>
      </c>
      <c r="Q6990">
        <v>1279.8599999999999</v>
      </c>
      <c r="R6990">
        <v>958.14</v>
      </c>
      <c r="S6990">
        <v>958.14</v>
      </c>
      <c r="T6990">
        <v>405.95</v>
      </c>
      <c r="U6990">
        <v>1</v>
      </c>
      <c r="V6990">
        <v>2</v>
      </c>
      <c r="W6990">
        <v>6</v>
      </c>
      <c r="X6990">
        <v>484</v>
      </c>
      <c r="Y6990">
        <v>288.10000000000002</v>
      </c>
      <c r="Z6990">
        <v>288.10000000000002</v>
      </c>
      <c r="AA6990">
        <v>116.94</v>
      </c>
      <c r="AB6990">
        <v>1</v>
      </c>
      <c r="AC6990">
        <v>1</v>
      </c>
      <c r="AD6990">
        <v>1</v>
      </c>
      <c r="AE6990">
        <v>1</v>
      </c>
      <c r="AF6990">
        <v>1</v>
      </c>
      <c r="AG6990">
        <v>1</v>
      </c>
      <c r="AH6990">
        <v>1</v>
      </c>
      <c r="AI6990">
        <v>1</v>
      </c>
      <c r="AJ6990">
        <v>1</v>
      </c>
      <c r="AK6990">
        <v>1</v>
      </c>
      <c r="AL6990">
        <v>1</v>
      </c>
      <c r="AM6990">
        <v>1</v>
      </c>
    </row>
    <row r="6991" spans="1:39" x14ac:dyDescent="0.15">
      <c r="A6991" t="s">
        <v>58</v>
      </c>
      <c r="B6991">
        <v>30</v>
      </c>
      <c r="C6991">
        <v>2</v>
      </c>
      <c r="D6991">
        <v>0</v>
      </c>
      <c r="E6991" t="s">
        <v>32</v>
      </c>
      <c r="F6991" t="s">
        <v>206</v>
      </c>
      <c r="G6991">
        <v>6203</v>
      </c>
      <c r="H6991">
        <v>37894</v>
      </c>
      <c r="I6991">
        <v>117118</v>
      </c>
      <c r="J6991">
        <v>7017533.4199999999</v>
      </c>
      <c r="K6991">
        <v>4989625.3499999996</v>
      </c>
      <c r="L6991">
        <v>4279848.49</v>
      </c>
      <c r="M6991">
        <v>1798804.3</v>
      </c>
      <c r="N6991">
        <v>6203</v>
      </c>
      <c r="O6991">
        <v>15217</v>
      </c>
      <c r="P6991">
        <v>48333</v>
      </c>
      <c r="Q6991">
        <v>2768174.3</v>
      </c>
      <c r="R6991">
        <v>1908675.67</v>
      </c>
      <c r="S6991">
        <v>1382643.42</v>
      </c>
      <c r="T6991">
        <v>781122.13020000001</v>
      </c>
      <c r="U6991">
        <v>6203</v>
      </c>
      <c r="V6991">
        <v>22677</v>
      </c>
      <c r="W6991">
        <v>68785</v>
      </c>
      <c r="X6991">
        <v>4249359.12</v>
      </c>
      <c r="Y6991">
        <v>3080949.68</v>
      </c>
      <c r="Z6991">
        <v>2897205.07</v>
      </c>
      <c r="AA6991">
        <v>1017682.1698</v>
      </c>
      <c r="AB6991">
        <v>6127</v>
      </c>
      <c r="AC6991">
        <v>6112</v>
      </c>
      <c r="AD6991">
        <v>5333</v>
      </c>
      <c r="AE6991">
        <v>5581</v>
      </c>
      <c r="AF6991">
        <v>6127</v>
      </c>
      <c r="AG6991">
        <v>6112</v>
      </c>
      <c r="AH6991">
        <v>5333</v>
      </c>
      <c r="AI6991">
        <v>5581</v>
      </c>
      <c r="AJ6991">
        <v>6127</v>
      </c>
      <c r="AK6991">
        <v>6112</v>
      </c>
      <c r="AL6991">
        <v>5333</v>
      </c>
      <c r="AM6991">
        <v>5581</v>
      </c>
    </row>
    <row r="6992" spans="1:39" x14ac:dyDescent="0.15">
      <c r="A6992" t="s">
        <v>58</v>
      </c>
      <c r="B6992">
        <v>30</v>
      </c>
      <c r="C6992">
        <v>2</v>
      </c>
      <c r="D6992">
        <v>1</v>
      </c>
      <c r="E6992" t="s">
        <v>28</v>
      </c>
      <c r="F6992" t="s">
        <v>206</v>
      </c>
      <c r="G6992">
        <v>46058</v>
      </c>
      <c r="H6992">
        <v>296724</v>
      </c>
      <c r="I6992">
        <v>798679</v>
      </c>
      <c r="J6992">
        <v>46902090.060000002</v>
      </c>
      <c r="K6992">
        <v>36299001.439999998</v>
      </c>
      <c r="L6992">
        <v>30544931.899999999</v>
      </c>
      <c r="M6992">
        <v>12123712.704600001</v>
      </c>
      <c r="N6992">
        <v>46058</v>
      </c>
      <c r="O6992">
        <v>137836</v>
      </c>
      <c r="P6992">
        <v>420714</v>
      </c>
      <c r="Q6992">
        <v>24111759.140000001</v>
      </c>
      <c r="R6992">
        <v>17990326.82</v>
      </c>
      <c r="S6992">
        <v>13322984.880000001</v>
      </c>
      <c r="T6992">
        <v>6656939.9585999995</v>
      </c>
      <c r="U6992">
        <v>46058</v>
      </c>
      <c r="V6992">
        <v>158888</v>
      </c>
      <c r="W6992">
        <v>377965</v>
      </c>
      <c r="X6992">
        <v>22790330.920000002</v>
      </c>
      <c r="Y6992">
        <v>18308674.620000001</v>
      </c>
      <c r="Z6992">
        <v>17221947.02</v>
      </c>
      <c r="AA6992">
        <v>5466772.7460000003</v>
      </c>
      <c r="AB6992">
        <v>44578</v>
      </c>
      <c r="AC6992">
        <v>45740</v>
      </c>
      <c r="AD6992">
        <v>31120</v>
      </c>
      <c r="AE6992">
        <v>44013</v>
      </c>
      <c r="AF6992">
        <v>44578</v>
      </c>
      <c r="AG6992">
        <v>45740</v>
      </c>
      <c r="AH6992">
        <v>31120</v>
      </c>
      <c r="AI6992">
        <v>44013</v>
      </c>
      <c r="AJ6992">
        <v>44578</v>
      </c>
      <c r="AK6992">
        <v>45740</v>
      </c>
      <c r="AL6992">
        <v>31120</v>
      </c>
      <c r="AM6992">
        <v>44013</v>
      </c>
    </row>
    <row r="6993" spans="1:39" x14ac:dyDescent="0.15">
      <c r="A6993" t="s">
        <v>58</v>
      </c>
      <c r="B6993">
        <v>30</v>
      </c>
      <c r="C6993">
        <v>2</v>
      </c>
      <c r="D6993">
        <v>1</v>
      </c>
      <c r="E6993" t="s">
        <v>30</v>
      </c>
      <c r="F6993" t="s">
        <v>206</v>
      </c>
      <c r="G6993">
        <v>5144</v>
      </c>
      <c r="H6993">
        <v>34852</v>
      </c>
      <c r="I6993">
        <v>91387</v>
      </c>
      <c r="J6993">
        <v>5395203.9699999997</v>
      </c>
      <c r="K6993">
        <v>4156375.95</v>
      </c>
      <c r="L6993">
        <v>3435251.67</v>
      </c>
      <c r="M6993">
        <v>1393238.6298</v>
      </c>
      <c r="N6993">
        <v>5144</v>
      </c>
      <c r="O6993">
        <v>15268</v>
      </c>
      <c r="P6993">
        <v>45310</v>
      </c>
      <c r="Q6993">
        <v>2618884.4900000002</v>
      </c>
      <c r="R6993">
        <v>1951786.51</v>
      </c>
      <c r="S6993">
        <v>1390526.1</v>
      </c>
      <c r="T6993">
        <v>724486.23439999996</v>
      </c>
      <c r="U6993">
        <v>5144</v>
      </c>
      <c r="V6993">
        <v>19584</v>
      </c>
      <c r="W6993">
        <v>46077</v>
      </c>
      <c r="X6993">
        <v>2776319.48</v>
      </c>
      <c r="Y6993">
        <v>2204589.44</v>
      </c>
      <c r="Z6993">
        <v>2044725.57</v>
      </c>
      <c r="AA6993">
        <v>668752.39540000004</v>
      </c>
      <c r="AB6993">
        <v>4871</v>
      </c>
      <c r="AC6993">
        <v>5102</v>
      </c>
      <c r="AD6993">
        <v>3168</v>
      </c>
      <c r="AE6993">
        <v>5009</v>
      </c>
      <c r="AF6993">
        <v>4871</v>
      </c>
      <c r="AG6993">
        <v>5102</v>
      </c>
      <c r="AH6993">
        <v>3168</v>
      </c>
      <c r="AI6993">
        <v>5009</v>
      </c>
      <c r="AJ6993">
        <v>4871</v>
      </c>
      <c r="AK6993">
        <v>5102</v>
      </c>
      <c r="AL6993">
        <v>3168</v>
      </c>
      <c r="AM6993">
        <v>5009</v>
      </c>
    </row>
    <row r="6994" spans="1:39" x14ac:dyDescent="0.15">
      <c r="A6994" t="s">
        <v>58</v>
      </c>
      <c r="B6994">
        <v>30</v>
      </c>
      <c r="C6994">
        <v>2</v>
      </c>
      <c r="D6994">
        <v>1</v>
      </c>
      <c r="E6994" t="s">
        <v>29</v>
      </c>
      <c r="F6994" t="s">
        <v>206</v>
      </c>
      <c r="G6994">
        <v>83245</v>
      </c>
      <c r="H6994">
        <v>615548</v>
      </c>
      <c r="I6994">
        <v>1660002</v>
      </c>
      <c r="J6994">
        <v>97194037.5</v>
      </c>
      <c r="K6994">
        <v>71293608.75</v>
      </c>
      <c r="L6994">
        <v>60477919.740000002</v>
      </c>
      <c r="M6994">
        <v>25191648.4045</v>
      </c>
      <c r="N6994">
        <v>83245</v>
      </c>
      <c r="O6994">
        <v>259115</v>
      </c>
      <c r="P6994">
        <v>772538</v>
      </c>
      <c r="Q6994">
        <v>44084221.469999999</v>
      </c>
      <c r="R6994">
        <v>31319746.460000001</v>
      </c>
      <c r="S6994">
        <v>23158467.149999999</v>
      </c>
      <c r="T6994">
        <v>12349324.384299999</v>
      </c>
      <c r="U6994">
        <v>83245</v>
      </c>
      <c r="V6994">
        <v>356433</v>
      </c>
      <c r="W6994">
        <v>887464</v>
      </c>
      <c r="X6994">
        <v>53109816.030000001</v>
      </c>
      <c r="Y6994">
        <v>39973862.289999999</v>
      </c>
      <c r="Z6994">
        <v>37319452.590000004</v>
      </c>
      <c r="AA6994">
        <v>12842324.020199999</v>
      </c>
      <c r="AB6994">
        <v>80319</v>
      </c>
      <c r="AC6994">
        <v>80278</v>
      </c>
      <c r="AD6994">
        <v>56035</v>
      </c>
      <c r="AE6994">
        <v>81187</v>
      </c>
      <c r="AF6994">
        <v>80319</v>
      </c>
      <c r="AG6994">
        <v>80278</v>
      </c>
      <c r="AH6994">
        <v>56035</v>
      </c>
      <c r="AI6994">
        <v>81187</v>
      </c>
      <c r="AJ6994">
        <v>80319</v>
      </c>
      <c r="AK6994">
        <v>80278</v>
      </c>
      <c r="AL6994">
        <v>56035</v>
      </c>
      <c r="AM6994">
        <v>81187</v>
      </c>
    </row>
    <row r="6995" spans="1:39" x14ac:dyDescent="0.15">
      <c r="A6995" t="s">
        <v>58</v>
      </c>
      <c r="B6995">
        <v>30</v>
      </c>
      <c r="C6995">
        <v>2</v>
      </c>
      <c r="D6995">
        <v>1</v>
      </c>
      <c r="E6995" t="s">
        <v>31</v>
      </c>
      <c r="F6995" t="s">
        <v>206</v>
      </c>
      <c r="G6995">
        <v>362</v>
      </c>
      <c r="H6995">
        <v>2734</v>
      </c>
      <c r="I6995">
        <v>6906</v>
      </c>
      <c r="J6995">
        <v>399566.33</v>
      </c>
      <c r="K6995">
        <v>301755.13</v>
      </c>
      <c r="L6995">
        <v>249378.27</v>
      </c>
      <c r="M6995">
        <v>104807.1971</v>
      </c>
      <c r="N6995">
        <v>362</v>
      </c>
      <c r="O6995">
        <v>1193</v>
      </c>
      <c r="P6995">
        <v>3298</v>
      </c>
      <c r="Q6995">
        <v>186106.84</v>
      </c>
      <c r="R6995">
        <v>136395.57</v>
      </c>
      <c r="S6995">
        <v>95391.4</v>
      </c>
      <c r="T6995">
        <v>53205.688300000002</v>
      </c>
      <c r="U6995">
        <v>362</v>
      </c>
      <c r="V6995">
        <v>1541</v>
      </c>
      <c r="W6995">
        <v>3608</v>
      </c>
      <c r="X6995">
        <v>213459.49</v>
      </c>
      <c r="Y6995">
        <v>165359.56</v>
      </c>
      <c r="Z6995">
        <v>153986.87</v>
      </c>
      <c r="AA6995">
        <v>51601.508800000003</v>
      </c>
      <c r="AB6995">
        <v>342</v>
      </c>
      <c r="AC6995">
        <v>353</v>
      </c>
      <c r="AD6995">
        <v>206</v>
      </c>
      <c r="AE6995">
        <v>348</v>
      </c>
      <c r="AF6995">
        <v>342</v>
      </c>
      <c r="AG6995">
        <v>353</v>
      </c>
      <c r="AH6995">
        <v>206</v>
      </c>
      <c r="AI6995">
        <v>348</v>
      </c>
      <c r="AJ6995">
        <v>342</v>
      </c>
      <c r="AK6995">
        <v>353</v>
      </c>
      <c r="AL6995">
        <v>206</v>
      </c>
      <c r="AM6995">
        <v>348</v>
      </c>
    </row>
    <row r="6996" spans="1:39" x14ac:dyDescent="0.15">
      <c r="A6996" t="s">
        <v>58</v>
      </c>
      <c r="B6996">
        <v>30</v>
      </c>
      <c r="C6996">
        <v>2</v>
      </c>
      <c r="D6996">
        <v>1</v>
      </c>
      <c r="E6996" t="s">
        <v>32</v>
      </c>
      <c r="F6996" t="s">
        <v>206</v>
      </c>
      <c r="G6996">
        <v>8923</v>
      </c>
      <c r="H6996">
        <v>65032</v>
      </c>
      <c r="I6996">
        <v>177992</v>
      </c>
      <c r="J6996">
        <v>10519715.57</v>
      </c>
      <c r="K6996">
        <v>7719421</v>
      </c>
      <c r="L6996">
        <v>6690918.8300000001</v>
      </c>
      <c r="M6996">
        <v>2694925.7675000001</v>
      </c>
      <c r="N6996">
        <v>8923</v>
      </c>
      <c r="O6996">
        <v>25830</v>
      </c>
      <c r="P6996">
        <v>73877</v>
      </c>
      <c r="Q6996">
        <v>4177995.7</v>
      </c>
      <c r="R6996">
        <v>2994208.87</v>
      </c>
      <c r="S6996">
        <v>2232617.9500000002</v>
      </c>
      <c r="T6996">
        <v>1173187.9177999999</v>
      </c>
      <c r="U6996">
        <v>8923</v>
      </c>
      <c r="V6996">
        <v>39202</v>
      </c>
      <c r="W6996">
        <v>104115</v>
      </c>
      <c r="X6996">
        <v>6341719.8700000001</v>
      </c>
      <c r="Y6996">
        <v>4725212.13</v>
      </c>
      <c r="Z6996">
        <v>4458300.88</v>
      </c>
      <c r="AA6996">
        <v>1521737.8496999999</v>
      </c>
      <c r="AB6996">
        <v>8733</v>
      </c>
      <c r="AC6996">
        <v>8724</v>
      </c>
      <c r="AD6996">
        <v>6255</v>
      </c>
      <c r="AE6996">
        <v>8605</v>
      </c>
      <c r="AF6996">
        <v>8733</v>
      </c>
      <c r="AG6996">
        <v>8724</v>
      </c>
      <c r="AH6996">
        <v>6255</v>
      </c>
      <c r="AI6996">
        <v>8605</v>
      </c>
      <c r="AJ6996">
        <v>8733</v>
      </c>
      <c r="AK6996">
        <v>8724</v>
      </c>
      <c r="AL6996">
        <v>6255</v>
      </c>
      <c r="AM6996">
        <v>8605</v>
      </c>
    </row>
    <row r="6997" spans="1:39" x14ac:dyDescent="0.15">
      <c r="A6997" t="s">
        <v>58</v>
      </c>
      <c r="B6997">
        <v>30</v>
      </c>
      <c r="C6997">
        <v>2</v>
      </c>
      <c r="D6997">
        <v>2</v>
      </c>
      <c r="E6997" t="s">
        <v>28</v>
      </c>
      <c r="F6997" t="s">
        <v>206</v>
      </c>
      <c r="G6997">
        <v>14266</v>
      </c>
      <c r="H6997">
        <v>70339</v>
      </c>
      <c r="I6997">
        <v>212362</v>
      </c>
      <c r="J6997">
        <v>12956886.529999999</v>
      </c>
      <c r="K6997">
        <v>10032147.35</v>
      </c>
      <c r="L6997">
        <v>8132489.0899999999</v>
      </c>
      <c r="M6997">
        <v>3288365.6719999998</v>
      </c>
      <c r="N6997">
        <v>14266</v>
      </c>
      <c r="O6997">
        <v>32694</v>
      </c>
      <c r="P6997">
        <v>111439</v>
      </c>
      <c r="Q6997">
        <v>6696139.6200000001</v>
      </c>
      <c r="R6997">
        <v>5013066.24</v>
      </c>
      <c r="S6997">
        <v>3444940.33</v>
      </c>
      <c r="T6997">
        <v>1803398.7808999999</v>
      </c>
      <c r="U6997">
        <v>14266</v>
      </c>
      <c r="V6997">
        <v>37645</v>
      </c>
      <c r="W6997">
        <v>100923</v>
      </c>
      <c r="X6997">
        <v>6260746.9100000001</v>
      </c>
      <c r="Y6997">
        <v>5019081.1100000003</v>
      </c>
      <c r="Z6997">
        <v>4687548.76</v>
      </c>
      <c r="AA6997">
        <v>1484966.8910999999</v>
      </c>
      <c r="AB6997">
        <v>13650</v>
      </c>
      <c r="AC6997">
        <v>14127</v>
      </c>
      <c r="AD6997">
        <v>8657</v>
      </c>
      <c r="AE6997">
        <v>13380</v>
      </c>
      <c r="AF6997">
        <v>13650</v>
      </c>
      <c r="AG6997">
        <v>14127</v>
      </c>
      <c r="AH6997">
        <v>8657</v>
      </c>
      <c r="AI6997">
        <v>13380</v>
      </c>
      <c r="AJ6997">
        <v>13650</v>
      </c>
      <c r="AK6997">
        <v>14127</v>
      </c>
      <c r="AL6997">
        <v>8657</v>
      </c>
      <c r="AM6997">
        <v>13380</v>
      </c>
    </row>
    <row r="6998" spans="1:39" x14ac:dyDescent="0.15">
      <c r="A6998" t="s">
        <v>58</v>
      </c>
      <c r="B6998">
        <v>30</v>
      </c>
      <c r="C6998">
        <v>2</v>
      </c>
      <c r="D6998">
        <v>2</v>
      </c>
      <c r="E6998" t="s">
        <v>30</v>
      </c>
      <c r="F6998" t="s">
        <v>206</v>
      </c>
      <c r="G6998">
        <v>1590</v>
      </c>
      <c r="H6998">
        <v>7877</v>
      </c>
      <c r="I6998">
        <v>23459</v>
      </c>
      <c r="J6998">
        <v>1443561.97</v>
      </c>
      <c r="K6998">
        <v>1117877.99</v>
      </c>
      <c r="L6998">
        <v>888334.78</v>
      </c>
      <c r="M6998">
        <v>365406.91320000001</v>
      </c>
      <c r="N6998">
        <v>1590</v>
      </c>
      <c r="O6998">
        <v>3628</v>
      </c>
      <c r="P6998">
        <v>12171</v>
      </c>
      <c r="Q6998">
        <v>744401.33</v>
      </c>
      <c r="R6998">
        <v>559578.71</v>
      </c>
      <c r="S6998">
        <v>366984.18</v>
      </c>
      <c r="T6998">
        <v>199540.2164</v>
      </c>
      <c r="U6998">
        <v>1590</v>
      </c>
      <c r="V6998">
        <v>4249</v>
      </c>
      <c r="W6998">
        <v>11288</v>
      </c>
      <c r="X6998">
        <v>699160.64</v>
      </c>
      <c r="Y6998">
        <v>558299.28</v>
      </c>
      <c r="Z6998">
        <v>521350.6</v>
      </c>
      <c r="AA6998">
        <v>165866.69680000001</v>
      </c>
      <c r="AB6998">
        <v>1487</v>
      </c>
      <c r="AC6998">
        <v>1578</v>
      </c>
      <c r="AD6998">
        <v>902</v>
      </c>
      <c r="AE6998">
        <v>1552</v>
      </c>
      <c r="AF6998">
        <v>1487</v>
      </c>
      <c r="AG6998">
        <v>1578</v>
      </c>
      <c r="AH6998">
        <v>902</v>
      </c>
      <c r="AI6998">
        <v>1552</v>
      </c>
      <c r="AJ6998">
        <v>1487</v>
      </c>
      <c r="AK6998">
        <v>1578</v>
      </c>
      <c r="AL6998">
        <v>902</v>
      </c>
      <c r="AM6998">
        <v>1552</v>
      </c>
    </row>
    <row r="6999" spans="1:39" x14ac:dyDescent="0.15">
      <c r="A6999" t="s">
        <v>58</v>
      </c>
      <c r="B6999">
        <v>30</v>
      </c>
      <c r="C6999">
        <v>2</v>
      </c>
      <c r="D6999">
        <v>2</v>
      </c>
      <c r="E6999" t="s">
        <v>29</v>
      </c>
      <c r="F6999" t="s">
        <v>206</v>
      </c>
      <c r="G6999">
        <v>9811</v>
      </c>
      <c r="H6999">
        <v>50595</v>
      </c>
      <c r="I6999">
        <v>159533</v>
      </c>
      <c r="J6999">
        <v>9725262.1899999995</v>
      </c>
      <c r="K6999">
        <v>7171519.2300000004</v>
      </c>
      <c r="L6999">
        <v>5881008.6500000004</v>
      </c>
      <c r="M6999">
        <v>2484598.5819000001</v>
      </c>
      <c r="N6999">
        <v>9811</v>
      </c>
      <c r="O6999">
        <v>21881</v>
      </c>
      <c r="P6999">
        <v>75435</v>
      </c>
      <c r="Q6999">
        <v>4540763.21</v>
      </c>
      <c r="R6999">
        <v>3264556.95</v>
      </c>
      <c r="S6999">
        <v>2248544.17</v>
      </c>
      <c r="T6999">
        <v>1242489.7579999999</v>
      </c>
      <c r="U6999">
        <v>9811</v>
      </c>
      <c r="V6999">
        <v>28714</v>
      </c>
      <c r="W6999">
        <v>84098</v>
      </c>
      <c r="X6999">
        <v>5184498.9800000004</v>
      </c>
      <c r="Y6999">
        <v>3906962.28</v>
      </c>
      <c r="Z6999">
        <v>3632464.48</v>
      </c>
      <c r="AA6999">
        <v>1242108.8239</v>
      </c>
      <c r="AB6999">
        <v>9361</v>
      </c>
      <c r="AC6999">
        <v>9525</v>
      </c>
      <c r="AD6999">
        <v>5746</v>
      </c>
      <c r="AE6999">
        <v>9586</v>
      </c>
      <c r="AF6999">
        <v>9361</v>
      </c>
      <c r="AG6999">
        <v>9525</v>
      </c>
      <c r="AH6999">
        <v>5746</v>
      </c>
      <c r="AI6999">
        <v>9586</v>
      </c>
      <c r="AJ6999">
        <v>9361</v>
      </c>
      <c r="AK6999">
        <v>9525</v>
      </c>
      <c r="AL6999">
        <v>5746</v>
      </c>
      <c r="AM6999">
        <v>9586</v>
      </c>
    </row>
    <row r="7000" spans="1:39" x14ac:dyDescent="0.15">
      <c r="A7000" t="s">
        <v>58</v>
      </c>
      <c r="B7000">
        <v>30</v>
      </c>
      <c r="C7000">
        <v>2</v>
      </c>
      <c r="D7000">
        <v>2</v>
      </c>
      <c r="E7000" t="s">
        <v>31</v>
      </c>
      <c r="F7000" t="s">
        <v>206</v>
      </c>
      <c r="G7000">
        <v>38</v>
      </c>
      <c r="H7000">
        <v>204</v>
      </c>
      <c r="I7000">
        <v>650</v>
      </c>
      <c r="J7000">
        <v>38919.81</v>
      </c>
      <c r="K7000">
        <v>29704.27</v>
      </c>
      <c r="L7000">
        <v>24687.69</v>
      </c>
      <c r="M7000">
        <v>9724.3729999999996</v>
      </c>
      <c r="N7000">
        <v>38</v>
      </c>
      <c r="O7000">
        <v>98</v>
      </c>
      <c r="P7000">
        <v>332</v>
      </c>
      <c r="Q7000">
        <v>19240.46</v>
      </c>
      <c r="R7000">
        <v>14407.46</v>
      </c>
      <c r="S7000">
        <v>10207.41</v>
      </c>
      <c r="T7000">
        <v>5162.4504999999999</v>
      </c>
      <c r="U7000">
        <v>38</v>
      </c>
      <c r="V7000">
        <v>106</v>
      </c>
      <c r="W7000">
        <v>318</v>
      </c>
      <c r="X7000">
        <v>19679.349999999999</v>
      </c>
      <c r="Y7000">
        <v>15296.81</v>
      </c>
      <c r="Z7000">
        <v>14480.28</v>
      </c>
      <c r="AA7000">
        <v>4561.9224999999997</v>
      </c>
      <c r="AB7000">
        <v>35</v>
      </c>
      <c r="AC7000">
        <v>37</v>
      </c>
      <c r="AD7000">
        <v>19</v>
      </c>
      <c r="AE7000">
        <v>38</v>
      </c>
      <c r="AF7000">
        <v>35</v>
      </c>
      <c r="AG7000">
        <v>37</v>
      </c>
      <c r="AH7000">
        <v>19</v>
      </c>
      <c r="AI7000">
        <v>38</v>
      </c>
      <c r="AJ7000">
        <v>35</v>
      </c>
      <c r="AK7000">
        <v>37</v>
      </c>
      <c r="AL7000">
        <v>19</v>
      </c>
      <c r="AM7000">
        <v>38</v>
      </c>
    </row>
    <row r="7001" spans="1:39" x14ac:dyDescent="0.15">
      <c r="A7001" t="s">
        <v>58</v>
      </c>
      <c r="B7001">
        <v>30</v>
      </c>
      <c r="C7001">
        <v>2</v>
      </c>
      <c r="D7001">
        <v>2</v>
      </c>
      <c r="E7001" t="s">
        <v>32</v>
      </c>
      <c r="F7001" t="s">
        <v>206</v>
      </c>
      <c r="G7001">
        <v>4296</v>
      </c>
      <c r="H7001">
        <v>25418</v>
      </c>
      <c r="I7001">
        <v>77237</v>
      </c>
      <c r="J7001">
        <v>4677870.29</v>
      </c>
      <c r="K7001">
        <v>3387299.3</v>
      </c>
      <c r="L7001">
        <v>2913499.29</v>
      </c>
      <c r="M7001">
        <v>1177826.777</v>
      </c>
      <c r="N7001">
        <v>4296</v>
      </c>
      <c r="O7001">
        <v>10094</v>
      </c>
      <c r="P7001">
        <v>31026</v>
      </c>
      <c r="Q7001">
        <v>1818767.68</v>
      </c>
      <c r="R7001">
        <v>1287994.1499999999</v>
      </c>
      <c r="S7001">
        <v>930939.11</v>
      </c>
      <c r="T7001">
        <v>499992.21389999997</v>
      </c>
      <c r="U7001">
        <v>4296</v>
      </c>
      <c r="V7001">
        <v>15324</v>
      </c>
      <c r="W7001">
        <v>46211</v>
      </c>
      <c r="X7001">
        <v>2859102.61</v>
      </c>
      <c r="Y7001">
        <v>2099305.15</v>
      </c>
      <c r="Z7001">
        <v>1982560.18</v>
      </c>
      <c r="AA7001">
        <v>677834.56310000003</v>
      </c>
      <c r="AB7001">
        <v>4158</v>
      </c>
      <c r="AC7001">
        <v>4203</v>
      </c>
      <c r="AD7001">
        <v>2847</v>
      </c>
      <c r="AE7001">
        <v>4086</v>
      </c>
      <c r="AF7001">
        <v>4158</v>
      </c>
      <c r="AG7001">
        <v>4203</v>
      </c>
      <c r="AH7001">
        <v>2847</v>
      </c>
      <c r="AI7001">
        <v>4086</v>
      </c>
      <c r="AJ7001">
        <v>4158</v>
      </c>
      <c r="AK7001">
        <v>4203</v>
      </c>
      <c r="AL7001">
        <v>2847</v>
      </c>
      <c r="AM7001">
        <v>4086</v>
      </c>
    </row>
    <row r="7002" spans="1:39" x14ac:dyDescent="0.15">
      <c r="A7002" t="s">
        <v>58</v>
      </c>
      <c r="B7002">
        <v>70</v>
      </c>
      <c r="C7002">
        <v>1</v>
      </c>
      <c r="D7002">
        <v>0</v>
      </c>
      <c r="E7002" t="s">
        <v>28</v>
      </c>
      <c r="F7002" t="s">
        <v>206</v>
      </c>
      <c r="G7002">
        <v>113915</v>
      </c>
      <c r="H7002">
        <v>178345</v>
      </c>
      <c r="I7002">
        <v>487559</v>
      </c>
      <c r="J7002">
        <v>30361863.57</v>
      </c>
      <c r="K7002">
        <v>23082725.960000001</v>
      </c>
      <c r="L7002">
        <v>19808295.039999999</v>
      </c>
      <c r="M7002">
        <v>7826783.0599999996</v>
      </c>
      <c r="N7002">
        <v>54593</v>
      </c>
      <c r="O7002">
        <v>82124</v>
      </c>
      <c r="P7002">
        <v>241781</v>
      </c>
      <c r="Q7002">
        <v>15128267.07</v>
      </c>
      <c r="R7002">
        <v>11192211.140000001</v>
      </c>
      <c r="S7002">
        <v>8567541.2799999993</v>
      </c>
      <c r="T7002">
        <v>4134515.8039000002</v>
      </c>
      <c r="U7002">
        <v>59322</v>
      </c>
      <c r="V7002">
        <v>96221</v>
      </c>
      <c r="W7002">
        <v>245778</v>
      </c>
      <c r="X7002">
        <v>15233596.5</v>
      </c>
      <c r="Y7002">
        <v>11890514.82</v>
      </c>
      <c r="Z7002">
        <v>11240753.76</v>
      </c>
      <c r="AA7002">
        <v>3692267.2560999999</v>
      </c>
      <c r="AB7002">
        <v>112139</v>
      </c>
      <c r="AC7002">
        <v>98477</v>
      </c>
      <c r="AD7002">
        <v>70081</v>
      </c>
      <c r="AE7002">
        <v>61255</v>
      </c>
      <c r="AF7002">
        <v>53786</v>
      </c>
      <c r="AG7002">
        <v>52010</v>
      </c>
      <c r="AH7002">
        <v>37770</v>
      </c>
      <c r="AI7002">
        <v>30821</v>
      </c>
      <c r="AJ7002">
        <v>58353</v>
      </c>
      <c r="AK7002">
        <v>46467</v>
      </c>
      <c r="AL7002">
        <v>32311</v>
      </c>
      <c r="AM7002">
        <v>30434</v>
      </c>
    </row>
    <row r="7003" spans="1:39" x14ac:dyDescent="0.15">
      <c r="A7003" t="s">
        <v>58</v>
      </c>
      <c r="B7003">
        <v>70</v>
      </c>
      <c r="C7003">
        <v>1</v>
      </c>
      <c r="D7003">
        <v>0</v>
      </c>
      <c r="E7003" t="s">
        <v>30</v>
      </c>
      <c r="F7003" t="s">
        <v>206</v>
      </c>
      <c r="G7003">
        <v>158</v>
      </c>
      <c r="H7003">
        <v>260</v>
      </c>
      <c r="I7003">
        <v>727</v>
      </c>
      <c r="J7003">
        <v>43773.17</v>
      </c>
      <c r="K7003">
        <v>33162.519999999997</v>
      </c>
      <c r="L7003">
        <v>27872.82</v>
      </c>
      <c r="M7003">
        <v>10941.8228</v>
      </c>
      <c r="N7003">
        <v>83</v>
      </c>
      <c r="O7003">
        <v>127</v>
      </c>
      <c r="P7003">
        <v>389</v>
      </c>
      <c r="Q7003">
        <v>24063.360000000001</v>
      </c>
      <c r="R7003">
        <v>18140.240000000002</v>
      </c>
      <c r="S7003">
        <v>13982.63</v>
      </c>
      <c r="T7003">
        <v>6317.9603999999999</v>
      </c>
      <c r="U7003">
        <v>75</v>
      </c>
      <c r="V7003">
        <v>133</v>
      </c>
      <c r="W7003">
        <v>338</v>
      </c>
      <c r="X7003">
        <v>19709.810000000001</v>
      </c>
      <c r="Y7003">
        <v>15022.28</v>
      </c>
      <c r="Z7003">
        <v>13890.19</v>
      </c>
      <c r="AA7003">
        <v>4623.8624</v>
      </c>
      <c r="AB7003">
        <v>157</v>
      </c>
      <c r="AC7003">
        <v>131</v>
      </c>
      <c r="AD7003">
        <v>85</v>
      </c>
      <c r="AE7003">
        <v>115</v>
      </c>
      <c r="AF7003">
        <v>82</v>
      </c>
      <c r="AG7003">
        <v>72</v>
      </c>
      <c r="AH7003">
        <v>48</v>
      </c>
      <c r="AI7003">
        <v>59</v>
      </c>
      <c r="AJ7003">
        <v>75</v>
      </c>
      <c r="AK7003">
        <v>59</v>
      </c>
      <c r="AL7003">
        <v>37</v>
      </c>
      <c r="AM7003">
        <v>56</v>
      </c>
    </row>
    <row r="7004" spans="1:39" x14ac:dyDescent="0.15">
      <c r="A7004" t="s">
        <v>58</v>
      </c>
      <c r="B7004">
        <v>70</v>
      </c>
      <c r="C7004">
        <v>1</v>
      </c>
      <c r="D7004">
        <v>0</v>
      </c>
      <c r="E7004" t="s">
        <v>29</v>
      </c>
      <c r="F7004" t="s">
        <v>206</v>
      </c>
      <c r="G7004">
        <v>1009</v>
      </c>
      <c r="H7004">
        <v>1758</v>
      </c>
      <c r="I7004">
        <v>5226</v>
      </c>
      <c r="J7004">
        <v>313386.45</v>
      </c>
      <c r="K7004">
        <v>221512.6</v>
      </c>
      <c r="L7004">
        <v>192948.17</v>
      </c>
      <c r="M7004">
        <v>90037.678100000005</v>
      </c>
      <c r="N7004">
        <v>587</v>
      </c>
      <c r="O7004">
        <v>1020</v>
      </c>
      <c r="P7004">
        <v>3153</v>
      </c>
      <c r="Q7004">
        <v>187588.11</v>
      </c>
      <c r="R7004">
        <v>131064.47</v>
      </c>
      <c r="S7004">
        <v>108676.54</v>
      </c>
      <c r="T7004">
        <v>59306.476799999997</v>
      </c>
      <c r="U7004">
        <v>422</v>
      </c>
      <c r="V7004">
        <v>738</v>
      </c>
      <c r="W7004">
        <v>2073</v>
      </c>
      <c r="X7004">
        <v>125798.34</v>
      </c>
      <c r="Y7004">
        <v>90448.13</v>
      </c>
      <c r="Z7004">
        <v>84271.63</v>
      </c>
      <c r="AA7004">
        <v>30731.201300000001</v>
      </c>
      <c r="AB7004">
        <v>999</v>
      </c>
      <c r="AC7004">
        <v>823</v>
      </c>
      <c r="AD7004">
        <v>651</v>
      </c>
      <c r="AE7004">
        <v>582</v>
      </c>
      <c r="AF7004">
        <v>581</v>
      </c>
      <c r="AG7004">
        <v>563</v>
      </c>
      <c r="AH7004">
        <v>464</v>
      </c>
      <c r="AI7004">
        <v>374</v>
      </c>
      <c r="AJ7004">
        <v>418</v>
      </c>
      <c r="AK7004">
        <v>260</v>
      </c>
      <c r="AL7004">
        <v>187</v>
      </c>
      <c r="AM7004">
        <v>208</v>
      </c>
    </row>
    <row r="7005" spans="1:39" x14ac:dyDescent="0.15">
      <c r="A7005" t="s">
        <v>58</v>
      </c>
      <c r="B7005">
        <v>70</v>
      </c>
      <c r="C7005">
        <v>1</v>
      </c>
      <c r="D7005">
        <v>0</v>
      </c>
      <c r="E7005" t="s">
        <v>32</v>
      </c>
      <c r="F7005" t="s">
        <v>206</v>
      </c>
      <c r="G7005">
        <v>16190</v>
      </c>
      <c r="H7005">
        <v>30812</v>
      </c>
      <c r="I7005">
        <v>86635</v>
      </c>
      <c r="J7005">
        <v>5374428.5700000003</v>
      </c>
      <c r="K7005">
        <v>3755171.04</v>
      </c>
      <c r="L7005">
        <v>3527324.4</v>
      </c>
      <c r="M7005">
        <v>1326063.8432</v>
      </c>
      <c r="N7005">
        <v>2065</v>
      </c>
      <c r="O7005">
        <v>3858</v>
      </c>
      <c r="P7005">
        <v>10253</v>
      </c>
      <c r="Q7005">
        <v>671351.71</v>
      </c>
      <c r="R7005">
        <v>472413.84</v>
      </c>
      <c r="S7005">
        <v>369807.48</v>
      </c>
      <c r="T7005">
        <v>177131.79629999999</v>
      </c>
      <c r="U7005">
        <v>14125</v>
      </c>
      <c r="V7005">
        <v>26954</v>
      </c>
      <c r="W7005">
        <v>76382</v>
      </c>
      <c r="X7005">
        <v>4703076.8600000003</v>
      </c>
      <c r="Y7005">
        <v>3282757.2</v>
      </c>
      <c r="Z7005">
        <v>3157516.92</v>
      </c>
      <c r="AA7005">
        <v>1148932.0469</v>
      </c>
      <c r="AB7005">
        <v>16054</v>
      </c>
      <c r="AC7005">
        <v>13379</v>
      </c>
      <c r="AD7005">
        <v>10193</v>
      </c>
      <c r="AE7005">
        <v>11585</v>
      </c>
      <c r="AF7005">
        <v>2037</v>
      </c>
      <c r="AG7005">
        <v>1533</v>
      </c>
      <c r="AH7005">
        <v>1230</v>
      </c>
      <c r="AI7005">
        <v>1833</v>
      </c>
      <c r="AJ7005">
        <v>14017</v>
      </c>
      <c r="AK7005">
        <v>11846</v>
      </c>
      <c r="AL7005">
        <v>8963</v>
      </c>
      <c r="AM7005">
        <v>9752</v>
      </c>
    </row>
    <row r="7006" spans="1:39" x14ac:dyDescent="0.15">
      <c r="A7006" t="s">
        <v>58</v>
      </c>
      <c r="B7006">
        <v>70</v>
      </c>
      <c r="C7006">
        <v>1</v>
      </c>
      <c r="D7006">
        <v>1</v>
      </c>
      <c r="E7006" t="s">
        <v>28</v>
      </c>
      <c r="F7006" t="s">
        <v>206</v>
      </c>
      <c r="G7006">
        <v>114441</v>
      </c>
      <c r="H7006">
        <v>250797</v>
      </c>
      <c r="I7006">
        <v>589256</v>
      </c>
      <c r="J7006">
        <v>33943815.490000002</v>
      </c>
      <c r="K7006">
        <v>26514032.199999999</v>
      </c>
      <c r="L7006">
        <v>23520758.030000001</v>
      </c>
      <c r="M7006">
        <v>8891528.0294000003</v>
      </c>
      <c r="N7006">
        <v>53441</v>
      </c>
      <c r="O7006">
        <v>109827</v>
      </c>
      <c r="P7006">
        <v>289994</v>
      </c>
      <c r="Q7006">
        <v>16390474.16</v>
      </c>
      <c r="R7006">
        <v>12520620.01</v>
      </c>
      <c r="S7006">
        <v>10158766.73</v>
      </c>
      <c r="T7006">
        <v>4601318.2049000002</v>
      </c>
      <c r="U7006">
        <v>61000</v>
      </c>
      <c r="V7006">
        <v>140970</v>
      </c>
      <c r="W7006">
        <v>299262</v>
      </c>
      <c r="X7006">
        <v>17553341.329999998</v>
      </c>
      <c r="Y7006">
        <v>13993412.189999999</v>
      </c>
      <c r="Z7006">
        <v>13361991.300000001</v>
      </c>
      <c r="AA7006">
        <v>4290209.8245000001</v>
      </c>
      <c r="AB7006">
        <v>110974</v>
      </c>
      <c r="AC7006">
        <v>108263</v>
      </c>
      <c r="AD7006">
        <v>56350</v>
      </c>
      <c r="AE7006">
        <v>99834</v>
      </c>
      <c r="AF7006">
        <v>51881</v>
      </c>
      <c r="AG7006">
        <v>51720</v>
      </c>
      <c r="AH7006">
        <v>30883</v>
      </c>
      <c r="AI7006">
        <v>47498</v>
      </c>
      <c r="AJ7006">
        <v>59093</v>
      </c>
      <c r="AK7006">
        <v>56543</v>
      </c>
      <c r="AL7006">
        <v>25467</v>
      </c>
      <c r="AM7006">
        <v>52336</v>
      </c>
    </row>
    <row r="7007" spans="1:39" x14ac:dyDescent="0.15">
      <c r="A7007" t="s">
        <v>58</v>
      </c>
      <c r="B7007">
        <v>70</v>
      </c>
      <c r="C7007">
        <v>1</v>
      </c>
      <c r="D7007">
        <v>1</v>
      </c>
      <c r="E7007" t="s">
        <v>30</v>
      </c>
      <c r="F7007" t="s">
        <v>206</v>
      </c>
      <c r="G7007">
        <v>10314</v>
      </c>
      <c r="H7007">
        <v>23290</v>
      </c>
      <c r="I7007">
        <v>52989</v>
      </c>
      <c r="J7007">
        <v>3080008.79</v>
      </c>
      <c r="K7007">
        <v>2417279.87</v>
      </c>
      <c r="L7007">
        <v>2119178.9300000002</v>
      </c>
      <c r="M7007">
        <v>795532.43339999998</v>
      </c>
      <c r="N7007">
        <v>4299</v>
      </c>
      <c r="O7007">
        <v>8954</v>
      </c>
      <c r="P7007">
        <v>22810</v>
      </c>
      <c r="Q7007">
        <v>1325234.1499999999</v>
      </c>
      <c r="R7007">
        <v>1020550.26</v>
      </c>
      <c r="S7007">
        <v>793943</v>
      </c>
      <c r="T7007">
        <v>366311.5465</v>
      </c>
      <c r="U7007">
        <v>6015</v>
      </c>
      <c r="V7007">
        <v>14336</v>
      </c>
      <c r="W7007">
        <v>30179</v>
      </c>
      <c r="X7007">
        <v>1754774.64</v>
      </c>
      <c r="Y7007">
        <v>1396729.61</v>
      </c>
      <c r="Z7007">
        <v>1325235.93</v>
      </c>
      <c r="AA7007">
        <v>429220.88689999998</v>
      </c>
      <c r="AB7007">
        <v>9748</v>
      </c>
      <c r="AC7007">
        <v>9951</v>
      </c>
      <c r="AD7007">
        <v>4247</v>
      </c>
      <c r="AE7007">
        <v>10014</v>
      </c>
      <c r="AF7007">
        <v>4073</v>
      </c>
      <c r="AG7007">
        <v>4179</v>
      </c>
      <c r="AH7007">
        <v>2173</v>
      </c>
      <c r="AI7007">
        <v>4204</v>
      </c>
      <c r="AJ7007">
        <v>5675</v>
      </c>
      <c r="AK7007">
        <v>5772</v>
      </c>
      <c r="AL7007">
        <v>2074</v>
      </c>
      <c r="AM7007">
        <v>5810</v>
      </c>
    </row>
    <row r="7008" spans="1:39" x14ac:dyDescent="0.15">
      <c r="A7008" t="s">
        <v>58</v>
      </c>
      <c r="B7008">
        <v>70</v>
      </c>
      <c r="C7008">
        <v>1</v>
      </c>
      <c r="D7008">
        <v>1</v>
      </c>
      <c r="E7008" t="s">
        <v>29</v>
      </c>
      <c r="F7008" t="s">
        <v>206</v>
      </c>
      <c r="G7008">
        <v>89493</v>
      </c>
      <c r="H7008">
        <v>220547</v>
      </c>
      <c r="I7008">
        <v>507852</v>
      </c>
      <c r="J7008">
        <v>29226699.280000001</v>
      </c>
      <c r="K7008">
        <v>21819333.640000001</v>
      </c>
      <c r="L7008">
        <v>19882462.260000002</v>
      </c>
      <c r="M7008">
        <v>7553185.5745000001</v>
      </c>
      <c r="N7008">
        <v>27745</v>
      </c>
      <c r="O7008">
        <v>61090</v>
      </c>
      <c r="P7008">
        <v>162327</v>
      </c>
      <c r="Q7008">
        <v>9134311.2899999991</v>
      </c>
      <c r="R7008">
        <v>6709290.0099999998</v>
      </c>
      <c r="S7008">
        <v>5463732.2400000002</v>
      </c>
      <c r="T7008">
        <v>2597287.3081</v>
      </c>
      <c r="U7008">
        <v>61748</v>
      </c>
      <c r="V7008">
        <v>159457</v>
      </c>
      <c r="W7008">
        <v>345525</v>
      </c>
      <c r="X7008">
        <v>20092387.989999998</v>
      </c>
      <c r="Y7008">
        <v>15110043.630000001</v>
      </c>
      <c r="Z7008">
        <v>14418730.02</v>
      </c>
      <c r="AA7008">
        <v>4955898.2664000001</v>
      </c>
      <c r="AB7008">
        <v>86509</v>
      </c>
      <c r="AC7008">
        <v>84785</v>
      </c>
      <c r="AD7008">
        <v>41957</v>
      </c>
      <c r="AE7008">
        <v>86078</v>
      </c>
      <c r="AF7008">
        <v>26836</v>
      </c>
      <c r="AG7008">
        <v>26209</v>
      </c>
      <c r="AH7008">
        <v>15857</v>
      </c>
      <c r="AI7008">
        <v>26752</v>
      </c>
      <c r="AJ7008">
        <v>59673</v>
      </c>
      <c r="AK7008">
        <v>58576</v>
      </c>
      <c r="AL7008">
        <v>26100</v>
      </c>
      <c r="AM7008">
        <v>59326</v>
      </c>
    </row>
    <row r="7009" spans="1:39" x14ac:dyDescent="0.15">
      <c r="A7009" t="s">
        <v>58</v>
      </c>
      <c r="B7009">
        <v>70</v>
      </c>
      <c r="C7009">
        <v>1</v>
      </c>
      <c r="D7009">
        <v>1</v>
      </c>
      <c r="E7009" t="s">
        <v>31</v>
      </c>
      <c r="F7009" t="s">
        <v>206</v>
      </c>
      <c r="G7009">
        <v>241</v>
      </c>
      <c r="H7009">
        <v>754</v>
      </c>
      <c r="I7009">
        <v>1533</v>
      </c>
      <c r="J7009">
        <v>86634.14</v>
      </c>
      <c r="K7009">
        <v>66253.350000000006</v>
      </c>
      <c r="L7009">
        <v>59138.11</v>
      </c>
      <c r="M7009">
        <v>22726.207600000002</v>
      </c>
      <c r="N7009">
        <v>66</v>
      </c>
      <c r="O7009">
        <v>205</v>
      </c>
      <c r="P7009">
        <v>442</v>
      </c>
      <c r="Q7009">
        <v>24772.6</v>
      </c>
      <c r="R7009">
        <v>18339.41</v>
      </c>
      <c r="S7009">
        <v>14451.63</v>
      </c>
      <c r="T7009">
        <v>6995.0798999999997</v>
      </c>
      <c r="U7009">
        <v>175</v>
      </c>
      <c r="V7009">
        <v>549</v>
      </c>
      <c r="W7009">
        <v>1091</v>
      </c>
      <c r="X7009">
        <v>61861.54</v>
      </c>
      <c r="Y7009">
        <v>47913.94</v>
      </c>
      <c r="Z7009">
        <v>44686.48</v>
      </c>
      <c r="AA7009">
        <v>15731.127699999999</v>
      </c>
      <c r="AB7009">
        <v>229</v>
      </c>
      <c r="AC7009">
        <v>230</v>
      </c>
      <c r="AD7009">
        <v>109</v>
      </c>
      <c r="AE7009">
        <v>231</v>
      </c>
      <c r="AF7009">
        <v>65</v>
      </c>
      <c r="AG7009">
        <v>64</v>
      </c>
      <c r="AH7009">
        <v>37</v>
      </c>
      <c r="AI7009">
        <v>64</v>
      </c>
      <c r="AJ7009">
        <v>164</v>
      </c>
      <c r="AK7009">
        <v>166</v>
      </c>
      <c r="AL7009">
        <v>72</v>
      </c>
      <c r="AM7009">
        <v>167</v>
      </c>
    </row>
    <row r="7010" spans="1:39" x14ac:dyDescent="0.15">
      <c r="A7010" t="s">
        <v>58</v>
      </c>
      <c r="B7010">
        <v>70</v>
      </c>
      <c r="C7010">
        <v>1</v>
      </c>
      <c r="D7010">
        <v>1</v>
      </c>
      <c r="E7010" t="s">
        <v>32</v>
      </c>
      <c r="F7010" t="s">
        <v>206</v>
      </c>
      <c r="G7010">
        <v>6569</v>
      </c>
      <c r="H7010">
        <v>16505</v>
      </c>
      <c r="I7010">
        <v>38405</v>
      </c>
      <c r="J7010">
        <v>2306113.4500000002</v>
      </c>
      <c r="K7010">
        <v>1679638.91</v>
      </c>
      <c r="L7010">
        <v>1576259.97</v>
      </c>
      <c r="M7010">
        <v>568447.27370000002</v>
      </c>
      <c r="N7010">
        <v>777</v>
      </c>
      <c r="O7010">
        <v>1707</v>
      </c>
      <c r="P7010">
        <v>4110</v>
      </c>
      <c r="Q7010">
        <v>254525.04</v>
      </c>
      <c r="R7010">
        <v>193760.54</v>
      </c>
      <c r="S7010">
        <v>150156.17000000001</v>
      </c>
      <c r="T7010">
        <v>65582.698300000004</v>
      </c>
      <c r="U7010">
        <v>5792</v>
      </c>
      <c r="V7010">
        <v>14798</v>
      </c>
      <c r="W7010">
        <v>34295</v>
      </c>
      <c r="X7010">
        <v>2051588.41</v>
      </c>
      <c r="Y7010">
        <v>1485878.37</v>
      </c>
      <c r="Z7010">
        <v>1426103.8</v>
      </c>
      <c r="AA7010">
        <v>502864.57539999997</v>
      </c>
      <c r="AB7010">
        <v>6422</v>
      </c>
      <c r="AC7010">
        <v>6088</v>
      </c>
      <c r="AD7010">
        <v>3100</v>
      </c>
      <c r="AE7010">
        <v>5848</v>
      </c>
      <c r="AF7010">
        <v>756</v>
      </c>
      <c r="AG7010">
        <v>641</v>
      </c>
      <c r="AH7010">
        <v>360</v>
      </c>
      <c r="AI7010">
        <v>756</v>
      </c>
      <c r="AJ7010">
        <v>5666</v>
      </c>
      <c r="AK7010">
        <v>5447</v>
      </c>
      <c r="AL7010">
        <v>2740</v>
      </c>
      <c r="AM7010">
        <v>5092</v>
      </c>
    </row>
    <row r="7011" spans="1:39" x14ac:dyDescent="0.15">
      <c r="A7011" t="s">
        <v>58</v>
      </c>
      <c r="B7011">
        <v>70</v>
      </c>
      <c r="C7011">
        <v>1</v>
      </c>
      <c r="D7011">
        <v>2</v>
      </c>
      <c r="E7011" t="s">
        <v>28</v>
      </c>
      <c r="F7011" t="s">
        <v>206</v>
      </c>
      <c r="G7011">
        <v>137420</v>
      </c>
      <c r="H7011">
        <v>225663</v>
      </c>
      <c r="I7011">
        <v>603771</v>
      </c>
      <c r="J7011">
        <v>36869504.280000001</v>
      </c>
      <c r="K7011">
        <v>28453755.460000001</v>
      </c>
      <c r="L7011">
        <v>24866546.960000001</v>
      </c>
      <c r="M7011">
        <v>9411409.9014999997</v>
      </c>
      <c r="N7011">
        <v>60917</v>
      </c>
      <c r="O7011">
        <v>94407</v>
      </c>
      <c r="P7011">
        <v>277882</v>
      </c>
      <c r="Q7011">
        <v>17001483.690000001</v>
      </c>
      <c r="R7011">
        <v>12785024.630000001</v>
      </c>
      <c r="S7011">
        <v>9929144.3699999992</v>
      </c>
      <c r="T7011">
        <v>4610500.6688000001</v>
      </c>
      <c r="U7011">
        <v>76503</v>
      </c>
      <c r="V7011">
        <v>131256</v>
      </c>
      <c r="W7011">
        <v>325889</v>
      </c>
      <c r="X7011">
        <v>19868020.59</v>
      </c>
      <c r="Y7011">
        <v>15668730.83</v>
      </c>
      <c r="Z7011">
        <v>14937402.59</v>
      </c>
      <c r="AA7011">
        <v>4800909.2326999996</v>
      </c>
      <c r="AB7011">
        <v>131948</v>
      </c>
      <c r="AC7011">
        <v>124718</v>
      </c>
      <c r="AD7011">
        <v>54702</v>
      </c>
      <c r="AE7011">
        <v>114070</v>
      </c>
      <c r="AF7011">
        <v>58358</v>
      </c>
      <c r="AG7011">
        <v>58490</v>
      </c>
      <c r="AH7011">
        <v>29763</v>
      </c>
      <c r="AI7011">
        <v>53478</v>
      </c>
      <c r="AJ7011">
        <v>73590</v>
      </c>
      <c r="AK7011">
        <v>66228</v>
      </c>
      <c r="AL7011">
        <v>24939</v>
      </c>
      <c r="AM7011">
        <v>60592</v>
      </c>
    </row>
    <row r="7012" spans="1:39" x14ac:dyDescent="0.15">
      <c r="A7012" t="s">
        <v>58</v>
      </c>
      <c r="B7012">
        <v>70</v>
      </c>
      <c r="C7012">
        <v>1</v>
      </c>
      <c r="D7012">
        <v>2</v>
      </c>
      <c r="E7012" t="s">
        <v>30</v>
      </c>
      <c r="F7012" t="s">
        <v>206</v>
      </c>
      <c r="G7012">
        <v>15002</v>
      </c>
      <c r="H7012">
        <v>24790</v>
      </c>
      <c r="I7012">
        <v>66277</v>
      </c>
      <c r="J7012">
        <v>4038327.34</v>
      </c>
      <c r="K7012">
        <v>3118536.36</v>
      </c>
      <c r="L7012">
        <v>2715337.26</v>
      </c>
      <c r="M7012">
        <v>1029866.5569</v>
      </c>
      <c r="N7012">
        <v>6241</v>
      </c>
      <c r="O7012">
        <v>9733</v>
      </c>
      <c r="P7012">
        <v>28425</v>
      </c>
      <c r="Q7012">
        <v>1745344.79</v>
      </c>
      <c r="R7012">
        <v>1312010.3600000001</v>
      </c>
      <c r="S7012">
        <v>1000301.56</v>
      </c>
      <c r="T7012">
        <v>476481.26160000003</v>
      </c>
      <c r="U7012">
        <v>8761</v>
      </c>
      <c r="V7012">
        <v>15057</v>
      </c>
      <c r="W7012">
        <v>37852</v>
      </c>
      <c r="X7012">
        <v>2292982.5499999998</v>
      </c>
      <c r="Y7012">
        <v>1806526</v>
      </c>
      <c r="Z7012">
        <v>1715035.7</v>
      </c>
      <c r="AA7012">
        <v>553385.2953</v>
      </c>
      <c r="AB7012">
        <v>14054</v>
      </c>
      <c r="AC7012">
        <v>13874</v>
      </c>
      <c r="AD7012">
        <v>5421</v>
      </c>
      <c r="AE7012">
        <v>14596</v>
      </c>
      <c r="AF7012">
        <v>5863</v>
      </c>
      <c r="AG7012">
        <v>6004</v>
      </c>
      <c r="AH7012">
        <v>2897</v>
      </c>
      <c r="AI7012">
        <v>6107</v>
      </c>
      <c r="AJ7012">
        <v>8191</v>
      </c>
      <c r="AK7012">
        <v>7870</v>
      </c>
      <c r="AL7012">
        <v>2524</v>
      </c>
      <c r="AM7012">
        <v>8489</v>
      </c>
    </row>
    <row r="7013" spans="1:39" x14ac:dyDescent="0.15">
      <c r="A7013" t="s">
        <v>58</v>
      </c>
      <c r="B7013">
        <v>70</v>
      </c>
      <c r="C7013">
        <v>1</v>
      </c>
      <c r="D7013">
        <v>2</v>
      </c>
      <c r="E7013" t="s">
        <v>29</v>
      </c>
      <c r="F7013" t="s">
        <v>206</v>
      </c>
      <c r="G7013">
        <v>55960</v>
      </c>
      <c r="H7013">
        <v>99050</v>
      </c>
      <c r="I7013">
        <v>269864</v>
      </c>
      <c r="J7013">
        <v>16380068.779999999</v>
      </c>
      <c r="K7013">
        <v>12095374.4</v>
      </c>
      <c r="L7013">
        <v>10832861.27</v>
      </c>
      <c r="M7013">
        <v>4167008.977</v>
      </c>
      <c r="N7013">
        <v>19174</v>
      </c>
      <c r="O7013">
        <v>30476</v>
      </c>
      <c r="P7013">
        <v>92349</v>
      </c>
      <c r="Q7013">
        <v>5632815.2000000002</v>
      </c>
      <c r="R7013">
        <v>4102817.08</v>
      </c>
      <c r="S7013">
        <v>3210897.72</v>
      </c>
      <c r="T7013">
        <v>1549576.808</v>
      </c>
      <c r="U7013">
        <v>36786</v>
      </c>
      <c r="V7013">
        <v>68574</v>
      </c>
      <c r="W7013">
        <v>177515</v>
      </c>
      <c r="X7013">
        <v>10747253.58</v>
      </c>
      <c r="Y7013">
        <v>7992557.3200000003</v>
      </c>
      <c r="Z7013">
        <v>7621963.5499999998</v>
      </c>
      <c r="AA7013">
        <v>2617432.1690000002</v>
      </c>
      <c r="AB7013">
        <v>53660</v>
      </c>
      <c r="AC7013">
        <v>52252</v>
      </c>
      <c r="AD7013">
        <v>21658</v>
      </c>
      <c r="AE7013">
        <v>53674</v>
      </c>
      <c r="AF7013">
        <v>18454</v>
      </c>
      <c r="AG7013">
        <v>18070</v>
      </c>
      <c r="AH7013">
        <v>9369</v>
      </c>
      <c r="AI7013">
        <v>18476</v>
      </c>
      <c r="AJ7013">
        <v>35206</v>
      </c>
      <c r="AK7013">
        <v>34182</v>
      </c>
      <c r="AL7013">
        <v>12289</v>
      </c>
      <c r="AM7013">
        <v>35198</v>
      </c>
    </row>
    <row r="7014" spans="1:39" x14ac:dyDescent="0.15">
      <c r="A7014" t="s">
        <v>58</v>
      </c>
      <c r="B7014">
        <v>70</v>
      </c>
      <c r="C7014">
        <v>1</v>
      </c>
      <c r="D7014">
        <v>2</v>
      </c>
      <c r="E7014" t="s">
        <v>31</v>
      </c>
      <c r="F7014" t="s">
        <v>206</v>
      </c>
      <c r="G7014">
        <v>43</v>
      </c>
      <c r="H7014">
        <v>117</v>
      </c>
      <c r="I7014">
        <v>255</v>
      </c>
      <c r="J7014">
        <v>14228.04</v>
      </c>
      <c r="K7014">
        <v>10967.67</v>
      </c>
      <c r="L7014">
        <v>9482.0300000000007</v>
      </c>
      <c r="M7014">
        <v>3766.3588</v>
      </c>
      <c r="N7014">
        <v>15</v>
      </c>
      <c r="O7014">
        <v>36</v>
      </c>
      <c r="P7014">
        <v>94</v>
      </c>
      <c r="Q7014">
        <v>5230.54</v>
      </c>
      <c r="R7014">
        <v>4019.02</v>
      </c>
      <c r="S7014">
        <v>2868.17</v>
      </c>
      <c r="T7014">
        <v>1505.3655000000001</v>
      </c>
      <c r="U7014">
        <v>28</v>
      </c>
      <c r="V7014">
        <v>81</v>
      </c>
      <c r="W7014">
        <v>161</v>
      </c>
      <c r="X7014">
        <v>8997.5</v>
      </c>
      <c r="Y7014">
        <v>6948.65</v>
      </c>
      <c r="Z7014">
        <v>6613.86</v>
      </c>
      <c r="AA7014">
        <v>2260.9933000000001</v>
      </c>
      <c r="AB7014">
        <v>41</v>
      </c>
      <c r="AC7014">
        <v>41</v>
      </c>
      <c r="AD7014">
        <v>13</v>
      </c>
      <c r="AE7014">
        <v>42</v>
      </c>
      <c r="AF7014">
        <v>13</v>
      </c>
      <c r="AG7014">
        <v>14</v>
      </c>
      <c r="AH7014">
        <v>6</v>
      </c>
      <c r="AI7014">
        <v>14</v>
      </c>
      <c r="AJ7014">
        <v>28</v>
      </c>
      <c r="AK7014">
        <v>27</v>
      </c>
      <c r="AL7014">
        <v>7</v>
      </c>
      <c r="AM7014">
        <v>28</v>
      </c>
    </row>
    <row r="7015" spans="1:39" x14ac:dyDescent="0.15">
      <c r="A7015" t="s">
        <v>58</v>
      </c>
      <c r="B7015">
        <v>70</v>
      </c>
      <c r="C7015">
        <v>1</v>
      </c>
      <c r="D7015">
        <v>2</v>
      </c>
      <c r="E7015" t="s">
        <v>32</v>
      </c>
      <c r="F7015" t="s">
        <v>206</v>
      </c>
      <c r="G7015">
        <v>10305</v>
      </c>
      <c r="H7015">
        <v>20504</v>
      </c>
      <c r="I7015">
        <v>55560</v>
      </c>
      <c r="J7015">
        <v>3425283.94</v>
      </c>
      <c r="K7015">
        <v>2422902.8199999998</v>
      </c>
      <c r="L7015">
        <v>2262166.86</v>
      </c>
      <c r="M7015">
        <v>841761.55160000001</v>
      </c>
      <c r="N7015">
        <v>1396</v>
      </c>
      <c r="O7015">
        <v>2496</v>
      </c>
      <c r="P7015">
        <v>6690</v>
      </c>
      <c r="Q7015">
        <v>442314.49</v>
      </c>
      <c r="R7015">
        <v>317064.69</v>
      </c>
      <c r="S7015">
        <v>238772.74</v>
      </c>
      <c r="T7015">
        <v>113463.7813</v>
      </c>
      <c r="U7015">
        <v>8909</v>
      </c>
      <c r="V7015">
        <v>18008</v>
      </c>
      <c r="W7015">
        <v>48870</v>
      </c>
      <c r="X7015">
        <v>2982969.45</v>
      </c>
      <c r="Y7015">
        <v>2105838.13</v>
      </c>
      <c r="Z7015">
        <v>2023394.12</v>
      </c>
      <c r="AA7015">
        <v>728297.77029999997</v>
      </c>
      <c r="AB7015">
        <v>10009</v>
      </c>
      <c r="AC7015">
        <v>9248</v>
      </c>
      <c r="AD7015">
        <v>4333</v>
      </c>
      <c r="AE7015">
        <v>8862</v>
      </c>
      <c r="AF7015">
        <v>1358</v>
      </c>
      <c r="AG7015">
        <v>1101</v>
      </c>
      <c r="AH7015">
        <v>554</v>
      </c>
      <c r="AI7015">
        <v>1345</v>
      </c>
      <c r="AJ7015">
        <v>8651</v>
      </c>
      <c r="AK7015">
        <v>8147</v>
      </c>
      <c r="AL7015">
        <v>3779</v>
      </c>
      <c r="AM7015">
        <v>7517</v>
      </c>
    </row>
    <row r="7016" spans="1:39" x14ac:dyDescent="0.15">
      <c r="A7016" t="s">
        <v>58</v>
      </c>
      <c r="B7016">
        <v>70</v>
      </c>
      <c r="C7016">
        <v>2</v>
      </c>
      <c r="D7016">
        <v>0</v>
      </c>
      <c r="E7016" t="s">
        <v>28</v>
      </c>
      <c r="F7016" t="s">
        <v>206</v>
      </c>
      <c r="G7016">
        <v>15549</v>
      </c>
      <c r="H7016">
        <v>43348</v>
      </c>
      <c r="I7016">
        <v>94658</v>
      </c>
      <c r="J7016">
        <v>5377398.6900000004</v>
      </c>
      <c r="K7016">
        <v>3896900.8</v>
      </c>
      <c r="L7016">
        <v>3147662.49</v>
      </c>
      <c r="M7016">
        <v>1469342.7897000001</v>
      </c>
      <c r="N7016">
        <v>15549</v>
      </c>
      <c r="O7016">
        <v>20772</v>
      </c>
      <c r="P7016">
        <v>52557</v>
      </c>
      <c r="Q7016">
        <v>2918111.43</v>
      </c>
      <c r="R7016">
        <v>2032986.89</v>
      </c>
      <c r="S7016">
        <v>1371837.22</v>
      </c>
      <c r="T7016">
        <v>844415.91619999998</v>
      </c>
      <c r="U7016">
        <v>15549</v>
      </c>
      <c r="V7016">
        <v>22576</v>
      </c>
      <c r="W7016">
        <v>42101</v>
      </c>
      <c r="X7016">
        <v>2459287.2599999998</v>
      </c>
      <c r="Y7016">
        <v>1863913.91</v>
      </c>
      <c r="Z7016">
        <v>1775825.27</v>
      </c>
      <c r="AA7016">
        <v>624926.87349999999</v>
      </c>
      <c r="AB7016">
        <v>15381</v>
      </c>
      <c r="AC7016">
        <v>15321</v>
      </c>
      <c r="AD7016">
        <v>11846</v>
      </c>
      <c r="AE7016">
        <v>11514</v>
      </c>
      <c r="AF7016">
        <v>15381</v>
      </c>
      <c r="AG7016">
        <v>15321</v>
      </c>
      <c r="AH7016">
        <v>11846</v>
      </c>
      <c r="AI7016">
        <v>11514</v>
      </c>
      <c r="AJ7016">
        <v>15381</v>
      </c>
      <c r="AK7016">
        <v>15321</v>
      </c>
      <c r="AL7016">
        <v>11846</v>
      </c>
      <c r="AM7016">
        <v>11514</v>
      </c>
    </row>
    <row r="7017" spans="1:39" x14ac:dyDescent="0.15">
      <c r="A7017" t="s">
        <v>58</v>
      </c>
      <c r="B7017">
        <v>70</v>
      </c>
      <c r="C7017">
        <v>2</v>
      </c>
      <c r="D7017">
        <v>0</v>
      </c>
      <c r="E7017" t="s">
        <v>30</v>
      </c>
      <c r="F7017" t="s">
        <v>206</v>
      </c>
      <c r="G7017">
        <v>17</v>
      </c>
      <c r="H7017">
        <v>48</v>
      </c>
      <c r="I7017">
        <v>111</v>
      </c>
      <c r="J7017">
        <v>6077.49</v>
      </c>
      <c r="K7017">
        <v>4167.08</v>
      </c>
      <c r="L7017">
        <v>3701.75</v>
      </c>
      <c r="M7017">
        <v>1672.9228000000001</v>
      </c>
      <c r="N7017">
        <v>17</v>
      </c>
      <c r="O7017">
        <v>23</v>
      </c>
      <c r="P7017">
        <v>58</v>
      </c>
      <c r="Q7017">
        <v>3251.71</v>
      </c>
      <c r="R7017">
        <v>2162.7600000000002</v>
      </c>
      <c r="S7017">
        <v>1794.03</v>
      </c>
      <c r="T7017">
        <v>956.78279999999995</v>
      </c>
      <c r="U7017">
        <v>17</v>
      </c>
      <c r="V7017">
        <v>25</v>
      </c>
      <c r="W7017">
        <v>53</v>
      </c>
      <c r="X7017">
        <v>2825.78</v>
      </c>
      <c r="Y7017">
        <v>2004.32</v>
      </c>
      <c r="Z7017">
        <v>1907.72</v>
      </c>
      <c r="AA7017">
        <v>716.14</v>
      </c>
      <c r="AB7017">
        <v>16</v>
      </c>
      <c r="AC7017">
        <v>17</v>
      </c>
      <c r="AD7017">
        <v>15</v>
      </c>
      <c r="AE7017">
        <v>12</v>
      </c>
      <c r="AF7017">
        <v>16</v>
      </c>
      <c r="AG7017">
        <v>17</v>
      </c>
      <c r="AH7017">
        <v>15</v>
      </c>
      <c r="AI7017">
        <v>12</v>
      </c>
      <c r="AJ7017">
        <v>16</v>
      </c>
      <c r="AK7017">
        <v>17</v>
      </c>
      <c r="AL7017">
        <v>15</v>
      </c>
      <c r="AM7017">
        <v>12</v>
      </c>
    </row>
    <row r="7018" spans="1:39" x14ac:dyDescent="0.15">
      <c r="A7018" t="s">
        <v>58</v>
      </c>
      <c r="B7018">
        <v>70</v>
      </c>
      <c r="C7018">
        <v>2</v>
      </c>
      <c r="D7018">
        <v>0</v>
      </c>
      <c r="E7018" t="s">
        <v>29</v>
      </c>
      <c r="F7018" t="s">
        <v>206</v>
      </c>
      <c r="G7018">
        <v>159</v>
      </c>
      <c r="H7018">
        <v>454</v>
      </c>
      <c r="I7018">
        <v>1080</v>
      </c>
      <c r="J7018">
        <v>61423.39</v>
      </c>
      <c r="K7018">
        <v>42487.56</v>
      </c>
      <c r="L7018">
        <v>35158.300000000003</v>
      </c>
      <c r="M7018">
        <v>17653.9467</v>
      </c>
      <c r="N7018">
        <v>159</v>
      </c>
      <c r="O7018">
        <v>230</v>
      </c>
      <c r="P7018">
        <v>607</v>
      </c>
      <c r="Q7018">
        <v>34286.46</v>
      </c>
      <c r="R7018">
        <v>22959.96</v>
      </c>
      <c r="S7018">
        <v>17062.61</v>
      </c>
      <c r="T7018">
        <v>10793.0933</v>
      </c>
      <c r="U7018">
        <v>159</v>
      </c>
      <c r="V7018">
        <v>224</v>
      </c>
      <c r="W7018">
        <v>473</v>
      </c>
      <c r="X7018">
        <v>27136.93</v>
      </c>
      <c r="Y7018">
        <v>19527.599999999999</v>
      </c>
      <c r="Z7018">
        <v>18095.689999999999</v>
      </c>
      <c r="AA7018">
        <v>6860.8534</v>
      </c>
      <c r="AB7018">
        <v>158</v>
      </c>
      <c r="AC7018">
        <v>155</v>
      </c>
      <c r="AD7018">
        <v>119</v>
      </c>
      <c r="AE7018">
        <v>133</v>
      </c>
      <c r="AF7018">
        <v>158</v>
      </c>
      <c r="AG7018">
        <v>155</v>
      </c>
      <c r="AH7018">
        <v>119</v>
      </c>
      <c r="AI7018">
        <v>133</v>
      </c>
      <c r="AJ7018">
        <v>158</v>
      </c>
      <c r="AK7018">
        <v>155</v>
      </c>
      <c r="AL7018">
        <v>119</v>
      </c>
      <c r="AM7018">
        <v>133</v>
      </c>
    </row>
    <row r="7019" spans="1:39" x14ac:dyDescent="0.15">
      <c r="A7019" t="s">
        <v>58</v>
      </c>
      <c r="B7019">
        <v>70</v>
      </c>
      <c r="C7019">
        <v>2</v>
      </c>
      <c r="D7019">
        <v>0</v>
      </c>
      <c r="E7019" t="s">
        <v>31</v>
      </c>
      <c r="F7019" t="s">
        <v>206</v>
      </c>
      <c r="G7019">
        <v>2</v>
      </c>
      <c r="H7019">
        <v>4</v>
      </c>
      <c r="I7019">
        <v>7</v>
      </c>
      <c r="J7019">
        <v>535.97</v>
      </c>
      <c r="K7019">
        <v>365.13</v>
      </c>
      <c r="L7019">
        <v>308.33</v>
      </c>
      <c r="M7019">
        <v>153.75839999999999</v>
      </c>
      <c r="N7019">
        <v>2</v>
      </c>
      <c r="O7019">
        <v>2</v>
      </c>
      <c r="P7019">
        <v>3</v>
      </c>
      <c r="Q7019">
        <v>287.99</v>
      </c>
      <c r="R7019">
        <v>174.65</v>
      </c>
      <c r="S7019">
        <v>117.85</v>
      </c>
      <c r="T7019">
        <v>93.308400000000006</v>
      </c>
      <c r="U7019">
        <v>2</v>
      </c>
      <c r="V7019">
        <v>2</v>
      </c>
      <c r="W7019">
        <v>4</v>
      </c>
      <c r="X7019">
        <v>247.98</v>
      </c>
      <c r="Y7019">
        <v>190.48</v>
      </c>
      <c r="Z7019">
        <v>190.48</v>
      </c>
      <c r="AA7019">
        <v>60.45</v>
      </c>
      <c r="AB7019">
        <v>2</v>
      </c>
      <c r="AC7019">
        <v>2</v>
      </c>
      <c r="AD7019">
        <v>0</v>
      </c>
      <c r="AE7019">
        <v>2</v>
      </c>
      <c r="AF7019">
        <v>2</v>
      </c>
      <c r="AG7019">
        <v>2</v>
      </c>
      <c r="AH7019">
        <v>0</v>
      </c>
      <c r="AI7019">
        <v>2</v>
      </c>
      <c r="AJ7019">
        <v>2</v>
      </c>
      <c r="AK7019">
        <v>2</v>
      </c>
      <c r="AL7019">
        <v>0</v>
      </c>
      <c r="AM7019">
        <v>2</v>
      </c>
    </row>
    <row r="7020" spans="1:39" x14ac:dyDescent="0.15">
      <c r="A7020" t="s">
        <v>58</v>
      </c>
      <c r="B7020">
        <v>70</v>
      </c>
      <c r="C7020">
        <v>2</v>
      </c>
      <c r="D7020">
        <v>0</v>
      </c>
      <c r="E7020" t="s">
        <v>32</v>
      </c>
      <c r="F7020" t="s">
        <v>206</v>
      </c>
      <c r="G7020">
        <v>2999</v>
      </c>
      <c r="H7020">
        <v>9588</v>
      </c>
      <c r="I7020">
        <v>21740</v>
      </c>
      <c r="J7020">
        <v>1240522.1000000001</v>
      </c>
      <c r="K7020">
        <v>845618.95</v>
      </c>
      <c r="L7020">
        <v>735954.21</v>
      </c>
      <c r="M7020">
        <v>331982.45970000001</v>
      </c>
      <c r="N7020">
        <v>2999</v>
      </c>
      <c r="O7020">
        <v>4209</v>
      </c>
      <c r="P7020">
        <v>9858</v>
      </c>
      <c r="Q7020">
        <v>537993.64</v>
      </c>
      <c r="R7020">
        <v>359709.72</v>
      </c>
      <c r="S7020">
        <v>267442.61</v>
      </c>
      <c r="T7020">
        <v>156637.63099999999</v>
      </c>
      <c r="U7020">
        <v>2999</v>
      </c>
      <c r="V7020">
        <v>5379</v>
      </c>
      <c r="W7020">
        <v>11882</v>
      </c>
      <c r="X7020">
        <v>702528.46</v>
      </c>
      <c r="Y7020">
        <v>485909.23</v>
      </c>
      <c r="Z7020">
        <v>468511.6</v>
      </c>
      <c r="AA7020">
        <v>175344.82870000001</v>
      </c>
      <c r="AB7020">
        <v>2971</v>
      </c>
      <c r="AC7020">
        <v>2907</v>
      </c>
      <c r="AD7020">
        <v>2382</v>
      </c>
      <c r="AE7020">
        <v>2563</v>
      </c>
      <c r="AF7020">
        <v>2971</v>
      </c>
      <c r="AG7020">
        <v>2907</v>
      </c>
      <c r="AH7020">
        <v>2382</v>
      </c>
      <c r="AI7020">
        <v>2563</v>
      </c>
      <c r="AJ7020">
        <v>2971</v>
      </c>
      <c r="AK7020">
        <v>2907</v>
      </c>
      <c r="AL7020">
        <v>2382</v>
      </c>
      <c r="AM7020">
        <v>2563</v>
      </c>
    </row>
    <row r="7021" spans="1:39" x14ac:dyDescent="0.15">
      <c r="A7021" t="s">
        <v>58</v>
      </c>
      <c r="B7021">
        <v>70</v>
      </c>
      <c r="C7021">
        <v>2</v>
      </c>
      <c r="D7021">
        <v>1</v>
      </c>
      <c r="E7021" t="s">
        <v>28</v>
      </c>
      <c r="F7021" t="s">
        <v>206</v>
      </c>
      <c r="G7021">
        <v>29250</v>
      </c>
      <c r="H7021">
        <v>94845</v>
      </c>
      <c r="I7021">
        <v>193833</v>
      </c>
      <c r="J7021">
        <v>10449825.859999999</v>
      </c>
      <c r="K7021">
        <v>7874194.1600000001</v>
      </c>
      <c r="L7021">
        <v>6712606.8099999996</v>
      </c>
      <c r="M7021">
        <v>2885671.8376000002</v>
      </c>
      <c r="N7021">
        <v>29250</v>
      </c>
      <c r="O7021">
        <v>44430</v>
      </c>
      <c r="P7021">
        <v>104131</v>
      </c>
      <c r="Q7021">
        <v>5463354.1399999997</v>
      </c>
      <c r="R7021">
        <v>3961185.46</v>
      </c>
      <c r="S7021">
        <v>2953405.35</v>
      </c>
      <c r="T7021">
        <v>1617114.4798999999</v>
      </c>
      <c r="U7021">
        <v>29250</v>
      </c>
      <c r="V7021">
        <v>50415</v>
      </c>
      <c r="W7021">
        <v>89702</v>
      </c>
      <c r="X7021">
        <v>4986471.72</v>
      </c>
      <c r="Y7021">
        <v>3913008.7</v>
      </c>
      <c r="Z7021">
        <v>3759201.46</v>
      </c>
      <c r="AA7021">
        <v>1268557.3577000001</v>
      </c>
      <c r="AB7021">
        <v>28390</v>
      </c>
      <c r="AC7021">
        <v>28947</v>
      </c>
      <c r="AD7021">
        <v>18214</v>
      </c>
      <c r="AE7021">
        <v>27384</v>
      </c>
      <c r="AF7021">
        <v>28390</v>
      </c>
      <c r="AG7021">
        <v>28947</v>
      </c>
      <c r="AH7021">
        <v>18214</v>
      </c>
      <c r="AI7021">
        <v>27384</v>
      </c>
      <c r="AJ7021">
        <v>28390</v>
      </c>
      <c r="AK7021">
        <v>28947</v>
      </c>
      <c r="AL7021">
        <v>18214</v>
      </c>
      <c r="AM7021">
        <v>27384</v>
      </c>
    </row>
    <row r="7022" spans="1:39" x14ac:dyDescent="0.15">
      <c r="A7022" t="s">
        <v>58</v>
      </c>
      <c r="B7022">
        <v>70</v>
      </c>
      <c r="C7022">
        <v>2</v>
      </c>
      <c r="D7022">
        <v>1</v>
      </c>
      <c r="E7022" t="s">
        <v>30</v>
      </c>
      <c r="F7022" t="s">
        <v>206</v>
      </c>
      <c r="G7022">
        <v>2833</v>
      </c>
      <c r="H7022">
        <v>9477</v>
      </c>
      <c r="I7022">
        <v>18862</v>
      </c>
      <c r="J7022">
        <v>1022037.94</v>
      </c>
      <c r="K7022">
        <v>774380.15</v>
      </c>
      <c r="L7022">
        <v>648976.76</v>
      </c>
      <c r="M7022">
        <v>281626.94760000001</v>
      </c>
      <c r="N7022">
        <v>2833</v>
      </c>
      <c r="O7022">
        <v>4381</v>
      </c>
      <c r="P7022">
        <v>9934</v>
      </c>
      <c r="Q7022">
        <v>525139.43000000005</v>
      </c>
      <c r="R7022">
        <v>386852.06</v>
      </c>
      <c r="S7022">
        <v>281318.64</v>
      </c>
      <c r="T7022">
        <v>154791.9926</v>
      </c>
      <c r="U7022">
        <v>2833</v>
      </c>
      <c r="V7022">
        <v>5096</v>
      </c>
      <c r="W7022">
        <v>8928</v>
      </c>
      <c r="X7022">
        <v>496898.51</v>
      </c>
      <c r="Y7022">
        <v>387528.09</v>
      </c>
      <c r="Z7022">
        <v>367658.12</v>
      </c>
      <c r="AA7022">
        <v>126834.955</v>
      </c>
      <c r="AB7022">
        <v>2679</v>
      </c>
      <c r="AC7022">
        <v>2810</v>
      </c>
      <c r="AD7022">
        <v>1582</v>
      </c>
      <c r="AE7022">
        <v>2758</v>
      </c>
      <c r="AF7022">
        <v>2679</v>
      </c>
      <c r="AG7022">
        <v>2810</v>
      </c>
      <c r="AH7022">
        <v>1582</v>
      </c>
      <c r="AI7022">
        <v>2758</v>
      </c>
      <c r="AJ7022">
        <v>2679</v>
      </c>
      <c r="AK7022">
        <v>2810</v>
      </c>
      <c r="AL7022">
        <v>1582</v>
      </c>
      <c r="AM7022">
        <v>2758</v>
      </c>
    </row>
    <row r="7023" spans="1:39" x14ac:dyDescent="0.15">
      <c r="A7023" t="s">
        <v>58</v>
      </c>
      <c r="B7023">
        <v>70</v>
      </c>
      <c r="C7023">
        <v>2</v>
      </c>
      <c r="D7023">
        <v>1</v>
      </c>
      <c r="E7023" t="s">
        <v>29</v>
      </c>
      <c r="F7023" t="s">
        <v>206</v>
      </c>
      <c r="G7023">
        <v>29395</v>
      </c>
      <c r="H7023">
        <v>102605</v>
      </c>
      <c r="I7023">
        <v>212566</v>
      </c>
      <c r="J7023">
        <v>11466307.109999999</v>
      </c>
      <c r="K7023">
        <v>8243412.0099999998</v>
      </c>
      <c r="L7023">
        <v>7059981.1699999999</v>
      </c>
      <c r="M7023">
        <v>3169560.6708999998</v>
      </c>
      <c r="N7023">
        <v>29395</v>
      </c>
      <c r="O7023">
        <v>46089</v>
      </c>
      <c r="P7023">
        <v>106670</v>
      </c>
      <c r="Q7023">
        <v>5603473.3700000001</v>
      </c>
      <c r="R7023">
        <v>3904361.18</v>
      </c>
      <c r="S7023">
        <v>2904400.89</v>
      </c>
      <c r="T7023">
        <v>1671818.0286999999</v>
      </c>
      <c r="U7023">
        <v>29395</v>
      </c>
      <c r="V7023">
        <v>56516</v>
      </c>
      <c r="W7023">
        <v>105896</v>
      </c>
      <c r="X7023">
        <v>5862833.7400000002</v>
      </c>
      <c r="Y7023">
        <v>4339050.83</v>
      </c>
      <c r="Z7023">
        <v>4155580.28</v>
      </c>
      <c r="AA7023">
        <v>1497742.6421999999</v>
      </c>
      <c r="AB7023">
        <v>28378</v>
      </c>
      <c r="AC7023">
        <v>28516</v>
      </c>
      <c r="AD7023">
        <v>18102</v>
      </c>
      <c r="AE7023">
        <v>28627</v>
      </c>
      <c r="AF7023">
        <v>28378</v>
      </c>
      <c r="AG7023">
        <v>28516</v>
      </c>
      <c r="AH7023">
        <v>18102</v>
      </c>
      <c r="AI7023">
        <v>28627</v>
      </c>
      <c r="AJ7023">
        <v>28378</v>
      </c>
      <c r="AK7023">
        <v>28516</v>
      </c>
      <c r="AL7023">
        <v>18102</v>
      </c>
      <c r="AM7023">
        <v>28627</v>
      </c>
    </row>
    <row r="7024" spans="1:39" x14ac:dyDescent="0.15">
      <c r="A7024" t="s">
        <v>58</v>
      </c>
      <c r="B7024">
        <v>70</v>
      </c>
      <c r="C7024">
        <v>2</v>
      </c>
      <c r="D7024">
        <v>1</v>
      </c>
      <c r="E7024" t="s">
        <v>31</v>
      </c>
      <c r="F7024" t="s">
        <v>206</v>
      </c>
      <c r="G7024">
        <v>129</v>
      </c>
      <c r="H7024">
        <v>454</v>
      </c>
      <c r="I7024">
        <v>936</v>
      </c>
      <c r="J7024">
        <v>50892.05</v>
      </c>
      <c r="K7024">
        <v>36187.47</v>
      </c>
      <c r="L7024">
        <v>30203.18</v>
      </c>
      <c r="M7024">
        <v>14372.6291</v>
      </c>
      <c r="N7024">
        <v>129</v>
      </c>
      <c r="O7024">
        <v>213</v>
      </c>
      <c r="P7024">
        <v>531</v>
      </c>
      <c r="Q7024">
        <v>26999.54</v>
      </c>
      <c r="R7024">
        <v>18349.580000000002</v>
      </c>
      <c r="S7024">
        <v>12957.05</v>
      </c>
      <c r="T7024">
        <v>8432.4953000000005</v>
      </c>
      <c r="U7024">
        <v>129</v>
      </c>
      <c r="V7024">
        <v>241</v>
      </c>
      <c r="W7024">
        <v>405</v>
      </c>
      <c r="X7024">
        <v>23892.51</v>
      </c>
      <c r="Y7024">
        <v>17837.89</v>
      </c>
      <c r="Z7024">
        <v>17246.13</v>
      </c>
      <c r="AA7024">
        <v>5940.1337999999996</v>
      </c>
      <c r="AB7024">
        <v>120</v>
      </c>
      <c r="AC7024">
        <v>125</v>
      </c>
      <c r="AD7024">
        <v>67</v>
      </c>
      <c r="AE7024">
        <v>122</v>
      </c>
      <c r="AF7024">
        <v>120</v>
      </c>
      <c r="AG7024">
        <v>125</v>
      </c>
      <c r="AH7024">
        <v>67</v>
      </c>
      <c r="AI7024">
        <v>122</v>
      </c>
      <c r="AJ7024">
        <v>120</v>
      </c>
      <c r="AK7024">
        <v>125</v>
      </c>
      <c r="AL7024">
        <v>67</v>
      </c>
      <c r="AM7024">
        <v>122</v>
      </c>
    </row>
    <row r="7025" spans="1:39" x14ac:dyDescent="0.15">
      <c r="A7025" t="s">
        <v>58</v>
      </c>
      <c r="B7025">
        <v>70</v>
      </c>
      <c r="C7025">
        <v>2</v>
      </c>
      <c r="D7025">
        <v>1</v>
      </c>
      <c r="E7025" t="s">
        <v>32</v>
      </c>
      <c r="F7025" t="s">
        <v>206</v>
      </c>
      <c r="G7025">
        <v>2278</v>
      </c>
      <c r="H7025">
        <v>8211</v>
      </c>
      <c r="I7025">
        <v>17201</v>
      </c>
      <c r="J7025">
        <v>944839.09</v>
      </c>
      <c r="K7025">
        <v>669140.72</v>
      </c>
      <c r="L7025">
        <v>586773.68999999994</v>
      </c>
      <c r="M7025">
        <v>255446.73009999999</v>
      </c>
      <c r="N7025">
        <v>2278</v>
      </c>
      <c r="O7025">
        <v>3554</v>
      </c>
      <c r="P7025">
        <v>7732</v>
      </c>
      <c r="Q7025">
        <v>400093.16</v>
      </c>
      <c r="R7025">
        <v>279102.18</v>
      </c>
      <c r="S7025">
        <v>210652.57</v>
      </c>
      <c r="T7025">
        <v>118824.2487</v>
      </c>
      <c r="U7025">
        <v>2278</v>
      </c>
      <c r="V7025">
        <v>4657</v>
      </c>
      <c r="W7025">
        <v>9469</v>
      </c>
      <c r="X7025">
        <v>544745.93000000005</v>
      </c>
      <c r="Y7025">
        <v>390038.54</v>
      </c>
      <c r="Z7025">
        <v>376121.12</v>
      </c>
      <c r="AA7025">
        <v>136622.48139999999</v>
      </c>
      <c r="AB7025">
        <v>2223</v>
      </c>
      <c r="AC7025">
        <v>2217</v>
      </c>
      <c r="AD7025">
        <v>1472</v>
      </c>
      <c r="AE7025">
        <v>2151</v>
      </c>
      <c r="AF7025">
        <v>2223</v>
      </c>
      <c r="AG7025">
        <v>2217</v>
      </c>
      <c r="AH7025">
        <v>1472</v>
      </c>
      <c r="AI7025">
        <v>2151</v>
      </c>
      <c r="AJ7025">
        <v>2223</v>
      </c>
      <c r="AK7025">
        <v>2217</v>
      </c>
      <c r="AL7025">
        <v>1472</v>
      </c>
      <c r="AM7025">
        <v>2151</v>
      </c>
    </row>
    <row r="7026" spans="1:39" x14ac:dyDescent="0.15">
      <c r="A7026" t="s">
        <v>58</v>
      </c>
      <c r="B7026">
        <v>70</v>
      </c>
      <c r="C7026">
        <v>2</v>
      </c>
      <c r="D7026">
        <v>2</v>
      </c>
      <c r="E7026" t="s">
        <v>28</v>
      </c>
      <c r="F7026" t="s">
        <v>206</v>
      </c>
      <c r="G7026">
        <v>20607</v>
      </c>
      <c r="H7026">
        <v>57513</v>
      </c>
      <c r="I7026">
        <v>123332</v>
      </c>
      <c r="J7026">
        <v>6992896.6200000001</v>
      </c>
      <c r="K7026">
        <v>5196754.5199999996</v>
      </c>
      <c r="L7026">
        <v>4281206.5999999996</v>
      </c>
      <c r="M7026">
        <v>1876324.7851</v>
      </c>
      <c r="N7026">
        <v>20607</v>
      </c>
      <c r="O7026">
        <v>27167</v>
      </c>
      <c r="P7026">
        <v>66310</v>
      </c>
      <c r="Q7026">
        <v>3713675.68</v>
      </c>
      <c r="R7026">
        <v>2665801</v>
      </c>
      <c r="S7026">
        <v>1857840.29</v>
      </c>
      <c r="T7026">
        <v>1051444.2102999999</v>
      </c>
      <c r="U7026">
        <v>20607</v>
      </c>
      <c r="V7026">
        <v>30346</v>
      </c>
      <c r="W7026">
        <v>57022</v>
      </c>
      <c r="X7026">
        <v>3279220.94</v>
      </c>
      <c r="Y7026">
        <v>2530953.52</v>
      </c>
      <c r="Z7026">
        <v>2423366.31</v>
      </c>
      <c r="AA7026">
        <v>824880.57479999994</v>
      </c>
      <c r="AB7026">
        <v>19832</v>
      </c>
      <c r="AC7026">
        <v>20329</v>
      </c>
      <c r="AD7026">
        <v>11475</v>
      </c>
      <c r="AE7026">
        <v>18792</v>
      </c>
      <c r="AF7026">
        <v>19832</v>
      </c>
      <c r="AG7026">
        <v>20329</v>
      </c>
      <c r="AH7026">
        <v>11475</v>
      </c>
      <c r="AI7026">
        <v>18792</v>
      </c>
      <c r="AJ7026">
        <v>19832</v>
      </c>
      <c r="AK7026">
        <v>20329</v>
      </c>
      <c r="AL7026">
        <v>11475</v>
      </c>
      <c r="AM7026">
        <v>18792</v>
      </c>
    </row>
    <row r="7027" spans="1:39" x14ac:dyDescent="0.15">
      <c r="A7027" t="s">
        <v>58</v>
      </c>
      <c r="B7027">
        <v>70</v>
      </c>
      <c r="C7027">
        <v>2</v>
      </c>
      <c r="D7027">
        <v>2</v>
      </c>
      <c r="E7027" t="s">
        <v>30</v>
      </c>
      <c r="F7027" t="s">
        <v>206</v>
      </c>
      <c r="G7027">
        <v>2364</v>
      </c>
      <c r="H7027">
        <v>6543</v>
      </c>
      <c r="I7027">
        <v>14072</v>
      </c>
      <c r="J7027">
        <v>800450.45</v>
      </c>
      <c r="K7027">
        <v>595511.5</v>
      </c>
      <c r="L7027">
        <v>479094.77</v>
      </c>
      <c r="M7027">
        <v>214351.39139999999</v>
      </c>
      <c r="N7027">
        <v>2364</v>
      </c>
      <c r="O7027">
        <v>3057</v>
      </c>
      <c r="P7027">
        <v>7546</v>
      </c>
      <c r="Q7027">
        <v>427572.44</v>
      </c>
      <c r="R7027">
        <v>307653.53999999998</v>
      </c>
      <c r="S7027">
        <v>204329.59</v>
      </c>
      <c r="T7027">
        <v>120195.6468</v>
      </c>
      <c r="U7027">
        <v>2364</v>
      </c>
      <c r="V7027">
        <v>3486</v>
      </c>
      <c r="W7027">
        <v>6526</v>
      </c>
      <c r="X7027">
        <v>372878.01</v>
      </c>
      <c r="Y7027">
        <v>287857.96000000002</v>
      </c>
      <c r="Z7027">
        <v>274765.18</v>
      </c>
      <c r="AA7027">
        <v>94155.744600000005</v>
      </c>
      <c r="AB7027">
        <v>2236</v>
      </c>
      <c r="AC7027">
        <v>2339</v>
      </c>
      <c r="AD7027">
        <v>1196</v>
      </c>
      <c r="AE7027">
        <v>2319</v>
      </c>
      <c r="AF7027">
        <v>2236</v>
      </c>
      <c r="AG7027">
        <v>2339</v>
      </c>
      <c r="AH7027">
        <v>1196</v>
      </c>
      <c r="AI7027">
        <v>2319</v>
      </c>
      <c r="AJ7027">
        <v>2236</v>
      </c>
      <c r="AK7027">
        <v>2339</v>
      </c>
      <c r="AL7027">
        <v>1196</v>
      </c>
      <c r="AM7027">
        <v>2319</v>
      </c>
    </row>
    <row r="7028" spans="1:39" x14ac:dyDescent="0.15">
      <c r="A7028" t="s">
        <v>58</v>
      </c>
      <c r="B7028">
        <v>70</v>
      </c>
      <c r="C7028">
        <v>2</v>
      </c>
      <c r="D7028">
        <v>2</v>
      </c>
      <c r="E7028" t="s">
        <v>29</v>
      </c>
      <c r="F7028" t="s">
        <v>206</v>
      </c>
      <c r="G7028">
        <v>10284</v>
      </c>
      <c r="H7028">
        <v>29749</v>
      </c>
      <c r="I7028">
        <v>66050</v>
      </c>
      <c r="J7028">
        <v>3733015.11</v>
      </c>
      <c r="K7028">
        <v>2663219.0099999998</v>
      </c>
      <c r="L7028">
        <v>2211341.38</v>
      </c>
      <c r="M7028">
        <v>1007761.4855</v>
      </c>
      <c r="N7028">
        <v>10284</v>
      </c>
      <c r="O7028">
        <v>13738</v>
      </c>
      <c r="P7028">
        <v>33892</v>
      </c>
      <c r="Q7028">
        <v>1887660.8</v>
      </c>
      <c r="R7028">
        <v>1307899.6599999999</v>
      </c>
      <c r="S7028">
        <v>912064.81</v>
      </c>
      <c r="T7028">
        <v>541351.16680000001</v>
      </c>
      <c r="U7028">
        <v>10284</v>
      </c>
      <c r="V7028">
        <v>16011</v>
      </c>
      <c r="W7028">
        <v>32158</v>
      </c>
      <c r="X7028">
        <v>1845354.31</v>
      </c>
      <c r="Y7028">
        <v>1355319.35</v>
      </c>
      <c r="Z7028">
        <v>1299276.57</v>
      </c>
      <c r="AA7028">
        <v>466410.3187</v>
      </c>
      <c r="AB7028">
        <v>9824</v>
      </c>
      <c r="AC7028">
        <v>9969</v>
      </c>
      <c r="AD7028">
        <v>5555</v>
      </c>
      <c r="AE7028">
        <v>10013</v>
      </c>
      <c r="AF7028">
        <v>9824</v>
      </c>
      <c r="AG7028">
        <v>9969</v>
      </c>
      <c r="AH7028">
        <v>5555</v>
      </c>
      <c r="AI7028">
        <v>10013</v>
      </c>
      <c r="AJ7028">
        <v>9824</v>
      </c>
      <c r="AK7028">
        <v>9969</v>
      </c>
      <c r="AL7028">
        <v>5555</v>
      </c>
      <c r="AM7028">
        <v>10013</v>
      </c>
    </row>
    <row r="7029" spans="1:39" x14ac:dyDescent="0.15">
      <c r="A7029" t="s">
        <v>58</v>
      </c>
      <c r="B7029">
        <v>70</v>
      </c>
      <c r="C7029">
        <v>2</v>
      </c>
      <c r="D7029">
        <v>2</v>
      </c>
      <c r="E7029" t="s">
        <v>31</v>
      </c>
      <c r="F7029" t="s">
        <v>206</v>
      </c>
      <c r="G7029">
        <v>26</v>
      </c>
      <c r="H7029">
        <v>93</v>
      </c>
      <c r="I7029">
        <v>172</v>
      </c>
      <c r="J7029">
        <v>9720.34</v>
      </c>
      <c r="K7029">
        <v>7440.01</v>
      </c>
      <c r="L7029">
        <v>6620.65</v>
      </c>
      <c r="M7029">
        <v>2492.9203000000002</v>
      </c>
      <c r="N7029">
        <v>26</v>
      </c>
      <c r="O7029">
        <v>41</v>
      </c>
      <c r="P7029">
        <v>76</v>
      </c>
      <c r="Q7029">
        <v>3968.66</v>
      </c>
      <c r="R7029">
        <v>3103.19</v>
      </c>
      <c r="S7029">
        <v>2340.12</v>
      </c>
      <c r="T7029">
        <v>1089.2454</v>
      </c>
      <c r="U7029">
        <v>26</v>
      </c>
      <c r="V7029">
        <v>52</v>
      </c>
      <c r="W7029">
        <v>96</v>
      </c>
      <c r="X7029">
        <v>5751.68</v>
      </c>
      <c r="Y7029">
        <v>4336.82</v>
      </c>
      <c r="Z7029">
        <v>4280.53</v>
      </c>
      <c r="AA7029">
        <v>1403.6749</v>
      </c>
      <c r="AB7029">
        <v>24</v>
      </c>
      <c r="AC7029">
        <v>25</v>
      </c>
      <c r="AD7029">
        <v>5</v>
      </c>
      <c r="AE7029">
        <v>26</v>
      </c>
      <c r="AF7029">
        <v>24</v>
      </c>
      <c r="AG7029">
        <v>25</v>
      </c>
      <c r="AH7029">
        <v>5</v>
      </c>
      <c r="AI7029">
        <v>26</v>
      </c>
      <c r="AJ7029">
        <v>24</v>
      </c>
      <c r="AK7029">
        <v>25</v>
      </c>
      <c r="AL7029">
        <v>5</v>
      </c>
      <c r="AM7029">
        <v>26</v>
      </c>
    </row>
    <row r="7030" spans="1:39" x14ac:dyDescent="0.15">
      <c r="A7030" t="s">
        <v>58</v>
      </c>
      <c r="B7030">
        <v>70</v>
      </c>
      <c r="C7030">
        <v>2</v>
      </c>
      <c r="D7030">
        <v>2</v>
      </c>
      <c r="E7030" t="s">
        <v>32</v>
      </c>
      <c r="F7030" t="s">
        <v>206</v>
      </c>
      <c r="G7030">
        <v>2147</v>
      </c>
      <c r="H7030">
        <v>6736</v>
      </c>
      <c r="I7030">
        <v>14991</v>
      </c>
      <c r="J7030">
        <v>868983.93</v>
      </c>
      <c r="K7030">
        <v>604657.37</v>
      </c>
      <c r="L7030">
        <v>524717.43999999994</v>
      </c>
      <c r="M7030">
        <v>227647.13879999999</v>
      </c>
      <c r="N7030">
        <v>2147</v>
      </c>
      <c r="O7030">
        <v>2924</v>
      </c>
      <c r="P7030">
        <v>6469</v>
      </c>
      <c r="Q7030">
        <v>359518.44</v>
      </c>
      <c r="R7030">
        <v>249416.69</v>
      </c>
      <c r="S7030">
        <v>181630.92</v>
      </c>
      <c r="T7030">
        <v>102464.76519999999</v>
      </c>
      <c r="U7030">
        <v>2147</v>
      </c>
      <c r="V7030">
        <v>3812</v>
      </c>
      <c r="W7030">
        <v>8522</v>
      </c>
      <c r="X7030">
        <v>509465.49</v>
      </c>
      <c r="Y7030">
        <v>355240.68</v>
      </c>
      <c r="Z7030">
        <v>343086.52</v>
      </c>
      <c r="AA7030">
        <v>125182.37360000001</v>
      </c>
      <c r="AB7030">
        <v>2079</v>
      </c>
      <c r="AC7030">
        <v>2079</v>
      </c>
      <c r="AD7030">
        <v>1303</v>
      </c>
      <c r="AE7030">
        <v>2011</v>
      </c>
      <c r="AF7030">
        <v>2079</v>
      </c>
      <c r="AG7030">
        <v>2079</v>
      </c>
      <c r="AH7030">
        <v>1303</v>
      </c>
      <c r="AI7030">
        <v>2011</v>
      </c>
      <c r="AJ7030">
        <v>2079</v>
      </c>
      <c r="AK7030">
        <v>2079</v>
      </c>
      <c r="AL7030">
        <v>1303</v>
      </c>
      <c r="AM7030">
        <v>2011</v>
      </c>
    </row>
    <row r="7031" spans="1:39" x14ac:dyDescent="0.15">
      <c r="A7031" t="s">
        <v>58</v>
      </c>
      <c r="B7031">
        <v>100</v>
      </c>
      <c r="C7031">
        <v>1</v>
      </c>
      <c r="D7031">
        <v>0</v>
      </c>
      <c r="E7031" t="s">
        <v>28</v>
      </c>
      <c r="F7031" t="s">
        <v>206</v>
      </c>
      <c r="G7031">
        <v>164000</v>
      </c>
      <c r="H7031">
        <v>174280</v>
      </c>
      <c r="I7031">
        <v>257419</v>
      </c>
      <c r="J7031">
        <v>13549061.789999999</v>
      </c>
      <c r="K7031">
        <v>9829403.7899999991</v>
      </c>
      <c r="L7031">
        <v>8825527.0600000005</v>
      </c>
      <c r="M7031">
        <v>3824829.9418000001</v>
      </c>
      <c r="N7031">
        <v>60124</v>
      </c>
      <c r="O7031">
        <v>63102</v>
      </c>
      <c r="P7031">
        <v>99098</v>
      </c>
      <c r="Q7031">
        <v>5347680.87</v>
      </c>
      <c r="R7031">
        <v>3884192.62</v>
      </c>
      <c r="S7031">
        <v>3160577.11</v>
      </c>
      <c r="T7031">
        <v>1599743.9685</v>
      </c>
      <c r="U7031">
        <v>103876</v>
      </c>
      <c r="V7031">
        <v>111178</v>
      </c>
      <c r="W7031">
        <v>158321</v>
      </c>
      <c r="X7031">
        <v>8201380.9199999999</v>
      </c>
      <c r="Y7031">
        <v>5945211.1699999999</v>
      </c>
      <c r="Z7031">
        <v>5664949.9500000002</v>
      </c>
      <c r="AA7031">
        <v>2225085.9733000002</v>
      </c>
      <c r="AB7031">
        <v>161860</v>
      </c>
      <c r="AC7031">
        <v>131737</v>
      </c>
      <c r="AD7031">
        <v>88663</v>
      </c>
      <c r="AE7031">
        <v>71676</v>
      </c>
      <c r="AF7031">
        <v>59314</v>
      </c>
      <c r="AG7031">
        <v>56840</v>
      </c>
      <c r="AH7031">
        <v>37914</v>
      </c>
      <c r="AI7031">
        <v>29991</v>
      </c>
      <c r="AJ7031">
        <v>102546</v>
      </c>
      <c r="AK7031">
        <v>74897</v>
      </c>
      <c r="AL7031">
        <v>50749</v>
      </c>
      <c r="AM7031">
        <v>41685</v>
      </c>
    </row>
    <row r="7032" spans="1:39" x14ac:dyDescent="0.15">
      <c r="A7032" t="s">
        <v>58</v>
      </c>
      <c r="B7032">
        <v>100</v>
      </c>
      <c r="C7032">
        <v>1</v>
      </c>
      <c r="D7032">
        <v>0</v>
      </c>
      <c r="E7032" t="s">
        <v>30</v>
      </c>
      <c r="F7032" t="s">
        <v>206</v>
      </c>
      <c r="G7032">
        <v>188</v>
      </c>
      <c r="H7032">
        <v>202</v>
      </c>
      <c r="I7032">
        <v>316</v>
      </c>
      <c r="J7032">
        <v>16268.56</v>
      </c>
      <c r="K7032">
        <v>11897.68</v>
      </c>
      <c r="L7032">
        <v>10620.47</v>
      </c>
      <c r="M7032">
        <v>4503.2145</v>
      </c>
      <c r="N7032">
        <v>68</v>
      </c>
      <c r="O7032">
        <v>71</v>
      </c>
      <c r="P7032">
        <v>116</v>
      </c>
      <c r="Q7032">
        <v>6226.28</v>
      </c>
      <c r="R7032">
        <v>4464.58</v>
      </c>
      <c r="S7032">
        <v>3550.43</v>
      </c>
      <c r="T7032">
        <v>1863.7456</v>
      </c>
      <c r="U7032">
        <v>120</v>
      </c>
      <c r="V7032">
        <v>131</v>
      </c>
      <c r="W7032">
        <v>200</v>
      </c>
      <c r="X7032">
        <v>10042.280000000001</v>
      </c>
      <c r="Y7032">
        <v>7433.1</v>
      </c>
      <c r="Z7032">
        <v>7070.04</v>
      </c>
      <c r="AA7032">
        <v>2639.4688999999998</v>
      </c>
      <c r="AB7032">
        <v>179</v>
      </c>
      <c r="AC7032">
        <v>126</v>
      </c>
      <c r="AD7032">
        <v>74</v>
      </c>
      <c r="AE7032">
        <v>128</v>
      </c>
      <c r="AF7032">
        <v>66</v>
      </c>
      <c r="AG7032">
        <v>50</v>
      </c>
      <c r="AH7032">
        <v>32</v>
      </c>
      <c r="AI7032">
        <v>53</v>
      </c>
      <c r="AJ7032">
        <v>113</v>
      </c>
      <c r="AK7032">
        <v>76</v>
      </c>
      <c r="AL7032">
        <v>42</v>
      </c>
      <c r="AM7032">
        <v>75</v>
      </c>
    </row>
    <row r="7033" spans="1:39" x14ac:dyDescent="0.15">
      <c r="A7033" t="s">
        <v>58</v>
      </c>
      <c r="B7033">
        <v>100</v>
      </c>
      <c r="C7033">
        <v>1</v>
      </c>
      <c r="D7033">
        <v>0</v>
      </c>
      <c r="E7033" t="s">
        <v>29</v>
      </c>
      <c r="F7033" t="s">
        <v>206</v>
      </c>
      <c r="G7033">
        <v>728</v>
      </c>
      <c r="H7033">
        <v>779</v>
      </c>
      <c r="I7033">
        <v>1342</v>
      </c>
      <c r="J7033">
        <v>68902.03</v>
      </c>
      <c r="K7033">
        <v>46259.66</v>
      </c>
      <c r="L7033">
        <v>42510.67</v>
      </c>
      <c r="M7033">
        <v>20701.0556</v>
      </c>
      <c r="N7033">
        <v>250</v>
      </c>
      <c r="O7033">
        <v>265</v>
      </c>
      <c r="P7033">
        <v>553</v>
      </c>
      <c r="Q7033">
        <v>26771.99</v>
      </c>
      <c r="R7033">
        <v>17206.73</v>
      </c>
      <c r="S7033">
        <v>15121.38</v>
      </c>
      <c r="T7033">
        <v>9418.0241999999998</v>
      </c>
      <c r="U7033">
        <v>478</v>
      </c>
      <c r="V7033">
        <v>514</v>
      </c>
      <c r="W7033">
        <v>789</v>
      </c>
      <c r="X7033">
        <v>42130.04</v>
      </c>
      <c r="Y7033">
        <v>29052.93</v>
      </c>
      <c r="Z7033">
        <v>27389.29</v>
      </c>
      <c r="AA7033">
        <v>11283.0314</v>
      </c>
      <c r="AB7033">
        <v>726</v>
      </c>
      <c r="AC7033">
        <v>487</v>
      </c>
      <c r="AD7033">
        <v>379</v>
      </c>
      <c r="AE7033">
        <v>345</v>
      </c>
      <c r="AF7033">
        <v>249</v>
      </c>
      <c r="AG7033">
        <v>240</v>
      </c>
      <c r="AH7033">
        <v>205</v>
      </c>
      <c r="AI7033">
        <v>145</v>
      </c>
      <c r="AJ7033">
        <v>477</v>
      </c>
      <c r="AK7033">
        <v>247</v>
      </c>
      <c r="AL7033">
        <v>174</v>
      </c>
      <c r="AM7033">
        <v>200</v>
      </c>
    </row>
    <row r="7034" spans="1:39" x14ac:dyDescent="0.15">
      <c r="A7034" t="s">
        <v>58</v>
      </c>
      <c r="B7034">
        <v>100</v>
      </c>
      <c r="C7034">
        <v>1</v>
      </c>
      <c r="D7034">
        <v>0</v>
      </c>
      <c r="E7034" t="s">
        <v>31</v>
      </c>
      <c r="F7034" t="s">
        <v>206</v>
      </c>
      <c r="G7034">
        <v>1</v>
      </c>
      <c r="H7034">
        <v>3</v>
      </c>
      <c r="I7034">
        <v>3</v>
      </c>
      <c r="J7034">
        <v>134.97</v>
      </c>
      <c r="K7034">
        <v>83.22</v>
      </c>
      <c r="L7034">
        <v>83.22</v>
      </c>
      <c r="M7034">
        <v>51.03</v>
      </c>
      <c r="N7034">
        <v>0</v>
      </c>
      <c r="O7034">
        <v>0</v>
      </c>
      <c r="P7034">
        <v>0</v>
      </c>
      <c r="Q7034">
        <v>0</v>
      </c>
      <c r="R7034">
        <v>0</v>
      </c>
      <c r="S7034">
        <v>0</v>
      </c>
      <c r="T7034">
        <v>0</v>
      </c>
      <c r="U7034">
        <v>1</v>
      </c>
      <c r="V7034">
        <v>3</v>
      </c>
      <c r="W7034">
        <v>3</v>
      </c>
      <c r="X7034">
        <v>134.97</v>
      </c>
      <c r="Y7034">
        <v>83.22</v>
      </c>
      <c r="Z7034">
        <v>83.22</v>
      </c>
      <c r="AA7034">
        <v>51.03</v>
      </c>
      <c r="AB7034">
        <v>1</v>
      </c>
      <c r="AC7034">
        <v>1</v>
      </c>
      <c r="AD7034">
        <v>0</v>
      </c>
      <c r="AE7034">
        <v>0</v>
      </c>
      <c r="AF7034">
        <v>0</v>
      </c>
      <c r="AG7034">
        <v>0</v>
      </c>
      <c r="AH7034">
        <v>0</v>
      </c>
      <c r="AI7034">
        <v>0</v>
      </c>
      <c r="AJ7034">
        <v>1</v>
      </c>
      <c r="AK7034">
        <v>1</v>
      </c>
      <c r="AL7034">
        <v>0</v>
      </c>
      <c r="AM7034">
        <v>0</v>
      </c>
    </row>
    <row r="7035" spans="1:39" x14ac:dyDescent="0.15">
      <c r="A7035" t="s">
        <v>58</v>
      </c>
      <c r="B7035">
        <v>100</v>
      </c>
      <c r="C7035">
        <v>1</v>
      </c>
      <c r="D7035">
        <v>0</v>
      </c>
      <c r="E7035" t="s">
        <v>32</v>
      </c>
      <c r="F7035" t="s">
        <v>206</v>
      </c>
      <c r="G7035">
        <v>7927</v>
      </c>
      <c r="H7035">
        <v>8957</v>
      </c>
      <c r="I7035">
        <v>15105</v>
      </c>
      <c r="J7035">
        <v>852595.01</v>
      </c>
      <c r="K7035">
        <v>549943.56999999995</v>
      </c>
      <c r="L7035">
        <v>527573.09</v>
      </c>
      <c r="M7035">
        <v>229139.87669999999</v>
      </c>
      <c r="N7035">
        <v>1033</v>
      </c>
      <c r="O7035">
        <v>1122</v>
      </c>
      <c r="P7035">
        <v>1791</v>
      </c>
      <c r="Q7035">
        <v>109728.86</v>
      </c>
      <c r="R7035">
        <v>73792.160000000003</v>
      </c>
      <c r="S7035">
        <v>60530.8</v>
      </c>
      <c r="T7035">
        <v>30094.924599999998</v>
      </c>
      <c r="U7035">
        <v>6894</v>
      </c>
      <c r="V7035">
        <v>7835</v>
      </c>
      <c r="W7035">
        <v>13314</v>
      </c>
      <c r="X7035">
        <v>742866.15</v>
      </c>
      <c r="Y7035">
        <v>476151.41</v>
      </c>
      <c r="Z7035">
        <v>467042.29</v>
      </c>
      <c r="AA7035">
        <v>199044.95209999999</v>
      </c>
      <c r="AB7035">
        <v>7851</v>
      </c>
      <c r="AC7035">
        <v>5957</v>
      </c>
      <c r="AD7035">
        <v>4458</v>
      </c>
      <c r="AE7035">
        <v>5186</v>
      </c>
      <c r="AF7035">
        <v>1008</v>
      </c>
      <c r="AG7035">
        <v>654</v>
      </c>
      <c r="AH7035">
        <v>497</v>
      </c>
      <c r="AI7035">
        <v>928</v>
      </c>
      <c r="AJ7035">
        <v>6843</v>
      </c>
      <c r="AK7035">
        <v>5303</v>
      </c>
      <c r="AL7035">
        <v>3961</v>
      </c>
      <c r="AM7035">
        <v>4258</v>
      </c>
    </row>
    <row r="7036" spans="1:39" x14ac:dyDescent="0.15">
      <c r="A7036" t="s">
        <v>58</v>
      </c>
      <c r="B7036">
        <v>100</v>
      </c>
      <c r="C7036">
        <v>1</v>
      </c>
      <c r="D7036">
        <v>1</v>
      </c>
      <c r="E7036" t="s">
        <v>28</v>
      </c>
      <c r="F7036" t="s">
        <v>206</v>
      </c>
      <c r="G7036">
        <v>63838</v>
      </c>
      <c r="H7036">
        <v>74507</v>
      </c>
      <c r="I7036">
        <v>113720</v>
      </c>
      <c r="J7036">
        <v>5624369.8200000003</v>
      </c>
      <c r="K7036">
        <v>4282781.16</v>
      </c>
      <c r="L7036">
        <v>3922494.12</v>
      </c>
      <c r="M7036">
        <v>1604128.9147999999</v>
      </c>
      <c r="N7036">
        <v>24744</v>
      </c>
      <c r="O7036">
        <v>28064</v>
      </c>
      <c r="P7036">
        <v>48662</v>
      </c>
      <c r="Q7036">
        <v>2355387.9700000002</v>
      </c>
      <c r="R7036">
        <v>1737469.51</v>
      </c>
      <c r="S7036">
        <v>1456906.09</v>
      </c>
      <c r="T7036">
        <v>731951.2439</v>
      </c>
      <c r="U7036">
        <v>39094</v>
      </c>
      <c r="V7036">
        <v>46443</v>
      </c>
      <c r="W7036">
        <v>65058</v>
      </c>
      <c r="X7036">
        <v>3268981.85</v>
      </c>
      <c r="Y7036">
        <v>2545311.65</v>
      </c>
      <c r="Z7036">
        <v>2465588.0299999998</v>
      </c>
      <c r="AA7036">
        <v>872177.67090000003</v>
      </c>
      <c r="AB7036">
        <v>61727</v>
      </c>
      <c r="AC7036">
        <v>59177</v>
      </c>
      <c r="AD7036">
        <v>27956</v>
      </c>
      <c r="AE7036">
        <v>52930</v>
      </c>
      <c r="AF7036">
        <v>23910</v>
      </c>
      <c r="AG7036">
        <v>23891</v>
      </c>
      <c r="AH7036">
        <v>13222</v>
      </c>
      <c r="AI7036">
        <v>21574</v>
      </c>
      <c r="AJ7036">
        <v>37817</v>
      </c>
      <c r="AK7036">
        <v>35286</v>
      </c>
      <c r="AL7036">
        <v>14734</v>
      </c>
      <c r="AM7036">
        <v>31356</v>
      </c>
    </row>
    <row r="7037" spans="1:39" x14ac:dyDescent="0.15">
      <c r="A7037" t="s">
        <v>58</v>
      </c>
      <c r="B7037">
        <v>100</v>
      </c>
      <c r="C7037">
        <v>1</v>
      </c>
      <c r="D7037">
        <v>1</v>
      </c>
      <c r="E7037" t="s">
        <v>30</v>
      </c>
      <c r="F7037" t="s">
        <v>206</v>
      </c>
      <c r="G7037">
        <v>5421</v>
      </c>
      <c r="H7037">
        <v>6354</v>
      </c>
      <c r="I7037">
        <v>9460</v>
      </c>
      <c r="J7037">
        <v>470559.98</v>
      </c>
      <c r="K7037">
        <v>363128.52</v>
      </c>
      <c r="L7037">
        <v>330916.71999999997</v>
      </c>
      <c r="M7037">
        <v>132610.38440000001</v>
      </c>
      <c r="N7037">
        <v>1956</v>
      </c>
      <c r="O7037">
        <v>2220</v>
      </c>
      <c r="P7037">
        <v>3758</v>
      </c>
      <c r="Q7037">
        <v>181785.74</v>
      </c>
      <c r="R7037">
        <v>136210.75</v>
      </c>
      <c r="S7037">
        <v>111150.47</v>
      </c>
      <c r="T7037">
        <v>55654.784500000002</v>
      </c>
      <c r="U7037">
        <v>3465</v>
      </c>
      <c r="V7037">
        <v>4134</v>
      </c>
      <c r="W7037">
        <v>5702</v>
      </c>
      <c r="X7037">
        <v>288774.24</v>
      </c>
      <c r="Y7037">
        <v>226917.77</v>
      </c>
      <c r="Z7037">
        <v>219766.25</v>
      </c>
      <c r="AA7037">
        <v>76955.599900000001</v>
      </c>
      <c r="AB7037">
        <v>5136</v>
      </c>
      <c r="AC7037">
        <v>5179</v>
      </c>
      <c r="AD7037">
        <v>2035</v>
      </c>
      <c r="AE7037">
        <v>5278</v>
      </c>
      <c r="AF7037">
        <v>1855</v>
      </c>
      <c r="AG7037">
        <v>1898</v>
      </c>
      <c r="AH7037">
        <v>951</v>
      </c>
      <c r="AI7037">
        <v>1907</v>
      </c>
      <c r="AJ7037">
        <v>3281</v>
      </c>
      <c r="AK7037">
        <v>3281</v>
      </c>
      <c r="AL7037">
        <v>1084</v>
      </c>
      <c r="AM7037">
        <v>3371</v>
      </c>
    </row>
    <row r="7038" spans="1:39" x14ac:dyDescent="0.15">
      <c r="A7038" t="s">
        <v>58</v>
      </c>
      <c r="B7038">
        <v>100</v>
      </c>
      <c r="C7038">
        <v>1</v>
      </c>
      <c r="D7038">
        <v>1</v>
      </c>
      <c r="E7038" t="s">
        <v>29</v>
      </c>
      <c r="F7038" t="s">
        <v>206</v>
      </c>
      <c r="G7038">
        <v>35516</v>
      </c>
      <c r="H7038">
        <v>43069</v>
      </c>
      <c r="I7038">
        <v>66563</v>
      </c>
      <c r="J7038">
        <v>3305933.75</v>
      </c>
      <c r="K7038">
        <v>2423850.7999999998</v>
      </c>
      <c r="L7038">
        <v>2253087.29</v>
      </c>
      <c r="M7038">
        <v>927970.92660000001</v>
      </c>
      <c r="N7038">
        <v>10401</v>
      </c>
      <c r="O7038">
        <v>12066</v>
      </c>
      <c r="P7038">
        <v>21373</v>
      </c>
      <c r="Q7038">
        <v>1028184.2</v>
      </c>
      <c r="R7038">
        <v>734993.81</v>
      </c>
      <c r="S7038">
        <v>612819.31999999995</v>
      </c>
      <c r="T7038">
        <v>321286.42389999999</v>
      </c>
      <c r="U7038">
        <v>25115</v>
      </c>
      <c r="V7038">
        <v>31003</v>
      </c>
      <c r="W7038">
        <v>45190</v>
      </c>
      <c r="X7038">
        <v>2277749.5499999998</v>
      </c>
      <c r="Y7038">
        <v>1688856.99</v>
      </c>
      <c r="Z7038">
        <v>1640267.97</v>
      </c>
      <c r="AA7038">
        <v>606684.50269999995</v>
      </c>
      <c r="AB7038">
        <v>34207</v>
      </c>
      <c r="AC7038">
        <v>33432</v>
      </c>
      <c r="AD7038">
        <v>15128</v>
      </c>
      <c r="AE7038">
        <v>33872</v>
      </c>
      <c r="AF7038">
        <v>10005</v>
      </c>
      <c r="AG7038">
        <v>9821</v>
      </c>
      <c r="AH7038">
        <v>5513</v>
      </c>
      <c r="AI7038">
        <v>10015</v>
      </c>
      <c r="AJ7038">
        <v>24202</v>
      </c>
      <c r="AK7038">
        <v>23611</v>
      </c>
      <c r="AL7038">
        <v>9615</v>
      </c>
      <c r="AM7038">
        <v>23857</v>
      </c>
    </row>
    <row r="7039" spans="1:39" x14ac:dyDescent="0.15">
      <c r="A7039" t="s">
        <v>58</v>
      </c>
      <c r="B7039">
        <v>100</v>
      </c>
      <c r="C7039">
        <v>1</v>
      </c>
      <c r="D7039">
        <v>1</v>
      </c>
      <c r="E7039" t="s">
        <v>31</v>
      </c>
      <c r="F7039" t="s">
        <v>206</v>
      </c>
      <c r="G7039">
        <v>19</v>
      </c>
      <c r="H7039">
        <v>42</v>
      </c>
      <c r="I7039">
        <v>56</v>
      </c>
      <c r="J7039">
        <v>2236.56</v>
      </c>
      <c r="K7039">
        <v>1605.54</v>
      </c>
      <c r="L7039">
        <v>1567.55</v>
      </c>
      <c r="M7039">
        <v>696.12850000000003</v>
      </c>
      <c r="N7039">
        <v>5</v>
      </c>
      <c r="O7039">
        <v>11</v>
      </c>
      <c r="P7039">
        <v>15</v>
      </c>
      <c r="Q7039">
        <v>537.89</v>
      </c>
      <c r="R7039">
        <v>392.6</v>
      </c>
      <c r="S7039">
        <v>367.9</v>
      </c>
      <c r="T7039">
        <v>201.38919999999999</v>
      </c>
      <c r="U7039">
        <v>14</v>
      </c>
      <c r="V7039">
        <v>31</v>
      </c>
      <c r="W7039">
        <v>41</v>
      </c>
      <c r="X7039">
        <v>1698.67</v>
      </c>
      <c r="Y7039">
        <v>1212.94</v>
      </c>
      <c r="Z7039">
        <v>1199.6500000000001</v>
      </c>
      <c r="AA7039">
        <v>494.73930000000001</v>
      </c>
      <c r="AB7039">
        <v>19</v>
      </c>
      <c r="AC7039">
        <v>17</v>
      </c>
      <c r="AD7039">
        <v>8</v>
      </c>
      <c r="AE7039">
        <v>19</v>
      </c>
      <c r="AF7039">
        <v>5</v>
      </c>
      <c r="AG7039">
        <v>4</v>
      </c>
      <c r="AH7039">
        <v>2</v>
      </c>
      <c r="AI7039">
        <v>5</v>
      </c>
      <c r="AJ7039">
        <v>14</v>
      </c>
      <c r="AK7039">
        <v>13</v>
      </c>
      <c r="AL7039">
        <v>6</v>
      </c>
      <c r="AM7039">
        <v>14</v>
      </c>
    </row>
    <row r="7040" spans="1:39" x14ac:dyDescent="0.15">
      <c r="A7040" t="s">
        <v>58</v>
      </c>
      <c r="B7040">
        <v>100</v>
      </c>
      <c r="C7040">
        <v>1</v>
      </c>
      <c r="D7040">
        <v>1</v>
      </c>
      <c r="E7040" t="s">
        <v>32</v>
      </c>
      <c r="F7040" t="s">
        <v>206</v>
      </c>
      <c r="G7040">
        <v>1289</v>
      </c>
      <c r="H7040">
        <v>1619</v>
      </c>
      <c r="I7040">
        <v>2659</v>
      </c>
      <c r="J7040">
        <v>142280.51</v>
      </c>
      <c r="K7040">
        <v>98359.09</v>
      </c>
      <c r="L7040">
        <v>93416.45</v>
      </c>
      <c r="M7040">
        <v>37734.835899999998</v>
      </c>
      <c r="N7040">
        <v>198</v>
      </c>
      <c r="O7040">
        <v>241</v>
      </c>
      <c r="P7040">
        <v>364</v>
      </c>
      <c r="Q7040">
        <v>20725.27</v>
      </c>
      <c r="R7040">
        <v>15229.44</v>
      </c>
      <c r="S7040">
        <v>11633.29</v>
      </c>
      <c r="T7040">
        <v>5732.6306000000004</v>
      </c>
      <c r="U7040">
        <v>1091</v>
      </c>
      <c r="V7040">
        <v>1378</v>
      </c>
      <c r="W7040">
        <v>2295</v>
      </c>
      <c r="X7040">
        <v>121555.24</v>
      </c>
      <c r="Y7040">
        <v>83129.649999999994</v>
      </c>
      <c r="Z7040">
        <v>81783.16</v>
      </c>
      <c r="AA7040">
        <v>32002.205300000001</v>
      </c>
      <c r="AB7040">
        <v>1260</v>
      </c>
      <c r="AC7040">
        <v>1165</v>
      </c>
      <c r="AD7040">
        <v>559</v>
      </c>
      <c r="AE7040">
        <v>1093</v>
      </c>
      <c r="AF7040">
        <v>193</v>
      </c>
      <c r="AG7040">
        <v>150</v>
      </c>
      <c r="AH7040">
        <v>68</v>
      </c>
      <c r="AI7040">
        <v>189</v>
      </c>
      <c r="AJ7040">
        <v>1067</v>
      </c>
      <c r="AK7040">
        <v>1015</v>
      </c>
      <c r="AL7040">
        <v>491</v>
      </c>
      <c r="AM7040">
        <v>904</v>
      </c>
    </row>
    <row r="7041" spans="1:39" x14ac:dyDescent="0.15">
      <c r="A7041" t="s">
        <v>58</v>
      </c>
      <c r="B7041">
        <v>100</v>
      </c>
      <c r="C7041">
        <v>1</v>
      </c>
      <c r="D7041">
        <v>2</v>
      </c>
      <c r="E7041" t="s">
        <v>28</v>
      </c>
      <c r="F7041" t="s">
        <v>206</v>
      </c>
      <c r="G7041">
        <v>159502</v>
      </c>
      <c r="H7041">
        <v>172609</v>
      </c>
      <c r="I7041">
        <v>262645</v>
      </c>
      <c r="J7041">
        <v>13505690.550000001</v>
      </c>
      <c r="K7041">
        <v>9964835.2599999998</v>
      </c>
      <c r="L7041">
        <v>9157046.2699999996</v>
      </c>
      <c r="M7041">
        <v>3739821.4696</v>
      </c>
      <c r="N7041">
        <v>51222</v>
      </c>
      <c r="O7041">
        <v>54483</v>
      </c>
      <c r="P7041">
        <v>91913</v>
      </c>
      <c r="Q7041">
        <v>4809637.88</v>
      </c>
      <c r="R7041">
        <v>3476862.17</v>
      </c>
      <c r="S7041">
        <v>2867123.71</v>
      </c>
      <c r="T7041">
        <v>1409687.4576999999</v>
      </c>
      <c r="U7041">
        <v>108280</v>
      </c>
      <c r="V7041">
        <v>118126</v>
      </c>
      <c r="W7041">
        <v>170732</v>
      </c>
      <c r="X7041">
        <v>8696052.6699999999</v>
      </c>
      <c r="Y7041">
        <v>6487973.0899999999</v>
      </c>
      <c r="Z7041">
        <v>6289922.5599999996</v>
      </c>
      <c r="AA7041">
        <v>2330134.0118999998</v>
      </c>
      <c r="AB7041">
        <v>152879</v>
      </c>
      <c r="AC7041">
        <v>137090</v>
      </c>
      <c r="AD7041">
        <v>53614</v>
      </c>
      <c r="AE7041">
        <v>123669</v>
      </c>
      <c r="AF7041">
        <v>48912</v>
      </c>
      <c r="AG7041">
        <v>48832</v>
      </c>
      <c r="AH7041">
        <v>23068</v>
      </c>
      <c r="AI7041">
        <v>44009</v>
      </c>
      <c r="AJ7041">
        <v>103967</v>
      </c>
      <c r="AK7041">
        <v>88258</v>
      </c>
      <c r="AL7041">
        <v>30546</v>
      </c>
      <c r="AM7041">
        <v>79660</v>
      </c>
    </row>
    <row r="7042" spans="1:39" x14ac:dyDescent="0.15">
      <c r="A7042" t="s">
        <v>58</v>
      </c>
      <c r="B7042">
        <v>100</v>
      </c>
      <c r="C7042">
        <v>1</v>
      </c>
      <c r="D7042">
        <v>2</v>
      </c>
      <c r="E7042" t="s">
        <v>30</v>
      </c>
      <c r="F7042" t="s">
        <v>206</v>
      </c>
      <c r="G7042">
        <v>17088</v>
      </c>
      <c r="H7042">
        <v>18558</v>
      </c>
      <c r="I7042">
        <v>28081</v>
      </c>
      <c r="J7042">
        <v>1440370.94</v>
      </c>
      <c r="K7042">
        <v>1063687.33</v>
      </c>
      <c r="L7042">
        <v>979135.85</v>
      </c>
      <c r="M7042">
        <v>395869.81109999999</v>
      </c>
      <c r="N7042">
        <v>4976</v>
      </c>
      <c r="O7042">
        <v>5278</v>
      </c>
      <c r="P7042">
        <v>8813</v>
      </c>
      <c r="Q7042">
        <v>466831.04</v>
      </c>
      <c r="R7042">
        <v>338647.49</v>
      </c>
      <c r="S7042">
        <v>275747.96000000002</v>
      </c>
      <c r="T7042">
        <v>135398.85029999999</v>
      </c>
      <c r="U7042">
        <v>12112</v>
      </c>
      <c r="V7042">
        <v>13280</v>
      </c>
      <c r="W7042">
        <v>19268</v>
      </c>
      <c r="X7042">
        <v>973539.9</v>
      </c>
      <c r="Y7042">
        <v>725039.84</v>
      </c>
      <c r="Z7042">
        <v>703387.89</v>
      </c>
      <c r="AA7042">
        <v>260470.9608</v>
      </c>
      <c r="AB7042">
        <v>15987</v>
      </c>
      <c r="AC7042">
        <v>15109</v>
      </c>
      <c r="AD7042">
        <v>5111</v>
      </c>
      <c r="AE7042">
        <v>16582</v>
      </c>
      <c r="AF7042">
        <v>4650</v>
      </c>
      <c r="AG7042">
        <v>4763</v>
      </c>
      <c r="AH7042">
        <v>2077</v>
      </c>
      <c r="AI7042">
        <v>4852</v>
      </c>
      <c r="AJ7042">
        <v>11337</v>
      </c>
      <c r="AK7042">
        <v>10346</v>
      </c>
      <c r="AL7042">
        <v>3034</v>
      </c>
      <c r="AM7042">
        <v>11730</v>
      </c>
    </row>
    <row r="7043" spans="1:39" x14ac:dyDescent="0.15">
      <c r="A7043" t="s">
        <v>58</v>
      </c>
      <c r="B7043">
        <v>100</v>
      </c>
      <c r="C7043">
        <v>1</v>
      </c>
      <c r="D7043">
        <v>2</v>
      </c>
      <c r="E7043" t="s">
        <v>29</v>
      </c>
      <c r="F7043" t="s">
        <v>206</v>
      </c>
      <c r="G7043">
        <v>48056</v>
      </c>
      <c r="H7043">
        <v>53136</v>
      </c>
      <c r="I7043">
        <v>84294</v>
      </c>
      <c r="J7043">
        <v>4337779.96</v>
      </c>
      <c r="K7043">
        <v>3081826.84</v>
      </c>
      <c r="L7043">
        <v>2862814.83</v>
      </c>
      <c r="M7043">
        <v>1195116.0142000001</v>
      </c>
      <c r="N7043">
        <v>13489</v>
      </c>
      <c r="O7043">
        <v>14427</v>
      </c>
      <c r="P7043">
        <v>25821</v>
      </c>
      <c r="Q7043">
        <v>1343704.58</v>
      </c>
      <c r="R7043">
        <v>934858.69</v>
      </c>
      <c r="S7043">
        <v>768950.74</v>
      </c>
      <c r="T7043">
        <v>394017.76490000001</v>
      </c>
      <c r="U7043">
        <v>34567</v>
      </c>
      <c r="V7043">
        <v>38709</v>
      </c>
      <c r="W7043">
        <v>58473</v>
      </c>
      <c r="X7043">
        <v>2994075.38</v>
      </c>
      <c r="Y7043">
        <v>2146968.15</v>
      </c>
      <c r="Z7043">
        <v>2093864.09</v>
      </c>
      <c r="AA7043">
        <v>801098.24930000002</v>
      </c>
      <c r="AB7043">
        <v>45994</v>
      </c>
      <c r="AC7043">
        <v>44247</v>
      </c>
      <c r="AD7043">
        <v>15974</v>
      </c>
      <c r="AE7043">
        <v>45892</v>
      </c>
      <c r="AF7043">
        <v>12917</v>
      </c>
      <c r="AG7043">
        <v>12738</v>
      </c>
      <c r="AH7043">
        <v>6058</v>
      </c>
      <c r="AI7043">
        <v>13004</v>
      </c>
      <c r="AJ7043">
        <v>33077</v>
      </c>
      <c r="AK7043">
        <v>31509</v>
      </c>
      <c r="AL7043">
        <v>9916</v>
      </c>
      <c r="AM7043">
        <v>32888</v>
      </c>
    </row>
    <row r="7044" spans="1:39" x14ac:dyDescent="0.15">
      <c r="A7044" t="s">
        <v>58</v>
      </c>
      <c r="B7044">
        <v>100</v>
      </c>
      <c r="C7044">
        <v>1</v>
      </c>
      <c r="D7044">
        <v>2</v>
      </c>
      <c r="E7044" t="s">
        <v>31</v>
      </c>
      <c r="F7044" t="s">
        <v>206</v>
      </c>
      <c r="G7044">
        <v>9</v>
      </c>
      <c r="H7044">
        <v>20</v>
      </c>
      <c r="I7044">
        <v>24</v>
      </c>
      <c r="J7044">
        <v>1025.8499999999999</v>
      </c>
      <c r="K7044">
        <v>788.82</v>
      </c>
      <c r="L7044">
        <v>788.82</v>
      </c>
      <c r="M7044">
        <v>294.72559999999999</v>
      </c>
      <c r="N7044">
        <v>3</v>
      </c>
      <c r="O7044">
        <v>7</v>
      </c>
      <c r="P7044">
        <v>7</v>
      </c>
      <c r="Q7044">
        <v>314.93</v>
      </c>
      <c r="R7044">
        <v>223.11</v>
      </c>
      <c r="S7044">
        <v>223.11</v>
      </c>
      <c r="T7044">
        <v>114.26560000000001</v>
      </c>
      <c r="U7044">
        <v>6</v>
      </c>
      <c r="V7044">
        <v>13</v>
      </c>
      <c r="W7044">
        <v>17</v>
      </c>
      <c r="X7044">
        <v>710.92</v>
      </c>
      <c r="Y7044">
        <v>565.71</v>
      </c>
      <c r="Z7044">
        <v>565.71</v>
      </c>
      <c r="AA7044">
        <v>180.46</v>
      </c>
      <c r="AB7044">
        <v>9</v>
      </c>
      <c r="AC7044">
        <v>9</v>
      </c>
      <c r="AD7044">
        <v>1</v>
      </c>
      <c r="AE7044">
        <v>9</v>
      </c>
      <c r="AF7044">
        <v>3</v>
      </c>
      <c r="AG7044">
        <v>3</v>
      </c>
      <c r="AH7044">
        <v>0</v>
      </c>
      <c r="AI7044">
        <v>3</v>
      </c>
      <c r="AJ7044">
        <v>6</v>
      </c>
      <c r="AK7044">
        <v>6</v>
      </c>
      <c r="AL7044">
        <v>1</v>
      </c>
      <c r="AM7044">
        <v>6</v>
      </c>
    </row>
    <row r="7045" spans="1:39" x14ac:dyDescent="0.15">
      <c r="A7045" t="s">
        <v>58</v>
      </c>
      <c r="B7045">
        <v>100</v>
      </c>
      <c r="C7045">
        <v>1</v>
      </c>
      <c r="D7045">
        <v>2</v>
      </c>
      <c r="E7045" t="s">
        <v>32</v>
      </c>
      <c r="F7045" t="s">
        <v>206</v>
      </c>
      <c r="G7045">
        <v>4054</v>
      </c>
      <c r="H7045">
        <v>4720</v>
      </c>
      <c r="I7045">
        <v>7918</v>
      </c>
      <c r="J7045">
        <v>440458.22</v>
      </c>
      <c r="K7045">
        <v>290531.06</v>
      </c>
      <c r="L7045">
        <v>276807.19</v>
      </c>
      <c r="M7045">
        <v>117006.3475</v>
      </c>
      <c r="N7045">
        <v>608</v>
      </c>
      <c r="O7045">
        <v>686</v>
      </c>
      <c r="P7045">
        <v>1070</v>
      </c>
      <c r="Q7045">
        <v>65318.93</v>
      </c>
      <c r="R7045">
        <v>44820.01</v>
      </c>
      <c r="S7045">
        <v>35203.85</v>
      </c>
      <c r="T7045">
        <v>17248.692500000001</v>
      </c>
      <c r="U7045">
        <v>3446</v>
      </c>
      <c r="V7045">
        <v>4034</v>
      </c>
      <c r="W7045">
        <v>6848</v>
      </c>
      <c r="X7045">
        <v>375139.29</v>
      </c>
      <c r="Y7045">
        <v>245711.05</v>
      </c>
      <c r="Z7045">
        <v>241603.34</v>
      </c>
      <c r="AA7045">
        <v>99757.654999999999</v>
      </c>
      <c r="AB7045">
        <v>3957</v>
      </c>
      <c r="AC7045">
        <v>3426</v>
      </c>
      <c r="AD7045">
        <v>1456</v>
      </c>
      <c r="AE7045">
        <v>3319</v>
      </c>
      <c r="AF7045">
        <v>585</v>
      </c>
      <c r="AG7045">
        <v>433</v>
      </c>
      <c r="AH7045">
        <v>196</v>
      </c>
      <c r="AI7045">
        <v>594</v>
      </c>
      <c r="AJ7045">
        <v>3372</v>
      </c>
      <c r="AK7045">
        <v>2993</v>
      </c>
      <c r="AL7045">
        <v>1260</v>
      </c>
      <c r="AM7045">
        <v>2725</v>
      </c>
    </row>
    <row r="7046" spans="1:39" x14ac:dyDescent="0.15">
      <c r="A7046" t="s">
        <v>58</v>
      </c>
      <c r="B7046">
        <v>100</v>
      </c>
      <c r="C7046">
        <v>2</v>
      </c>
      <c r="D7046">
        <v>0</v>
      </c>
      <c r="E7046" t="s">
        <v>28</v>
      </c>
      <c r="F7046" t="s">
        <v>206</v>
      </c>
      <c r="G7046">
        <v>1918</v>
      </c>
      <c r="H7046">
        <v>4031</v>
      </c>
      <c r="I7046">
        <v>5202</v>
      </c>
      <c r="J7046">
        <v>230458.9</v>
      </c>
      <c r="K7046">
        <v>160586.76</v>
      </c>
      <c r="L7046">
        <v>131534.16</v>
      </c>
      <c r="M7046">
        <v>71344.885500000004</v>
      </c>
      <c r="N7046">
        <v>1918</v>
      </c>
      <c r="O7046">
        <v>1996</v>
      </c>
      <c r="P7046">
        <v>2709</v>
      </c>
      <c r="Q7046">
        <v>117991.12</v>
      </c>
      <c r="R7046">
        <v>80323.100000000006</v>
      </c>
      <c r="S7046">
        <v>54568.47</v>
      </c>
      <c r="T7046">
        <v>38685.988700000002</v>
      </c>
      <c r="U7046">
        <v>1918</v>
      </c>
      <c r="V7046">
        <v>2035</v>
      </c>
      <c r="W7046">
        <v>2493</v>
      </c>
      <c r="X7046">
        <v>112467.78</v>
      </c>
      <c r="Y7046">
        <v>80263.66</v>
      </c>
      <c r="Z7046">
        <v>76965.69</v>
      </c>
      <c r="AA7046">
        <v>32658.896799999999</v>
      </c>
      <c r="AB7046">
        <v>1893</v>
      </c>
      <c r="AC7046">
        <v>1876</v>
      </c>
      <c r="AD7046">
        <v>1374</v>
      </c>
      <c r="AE7046">
        <v>1322</v>
      </c>
      <c r="AF7046">
        <v>1893</v>
      </c>
      <c r="AG7046">
        <v>1876</v>
      </c>
      <c r="AH7046">
        <v>1374</v>
      </c>
      <c r="AI7046">
        <v>1322</v>
      </c>
      <c r="AJ7046">
        <v>1893</v>
      </c>
      <c r="AK7046">
        <v>1876</v>
      </c>
      <c r="AL7046">
        <v>1374</v>
      </c>
      <c r="AM7046">
        <v>1322</v>
      </c>
    </row>
    <row r="7047" spans="1:39" x14ac:dyDescent="0.15">
      <c r="A7047" t="s">
        <v>58</v>
      </c>
      <c r="B7047">
        <v>100</v>
      </c>
      <c r="C7047">
        <v>2</v>
      </c>
      <c r="D7047">
        <v>0</v>
      </c>
      <c r="E7047" t="s">
        <v>30</v>
      </c>
      <c r="F7047" t="s">
        <v>206</v>
      </c>
      <c r="G7047">
        <v>2</v>
      </c>
      <c r="H7047">
        <v>4</v>
      </c>
      <c r="I7047">
        <v>4</v>
      </c>
      <c r="J7047">
        <v>217.98</v>
      </c>
      <c r="K7047">
        <v>143.18</v>
      </c>
      <c r="L7047">
        <v>143.18</v>
      </c>
      <c r="M7047">
        <v>61.739800000000002</v>
      </c>
      <c r="N7047">
        <v>2</v>
      </c>
      <c r="O7047">
        <v>2</v>
      </c>
      <c r="P7047">
        <v>2</v>
      </c>
      <c r="Q7047">
        <v>118.99</v>
      </c>
      <c r="R7047">
        <v>79.290000000000006</v>
      </c>
      <c r="S7047">
        <v>79.290000000000006</v>
      </c>
      <c r="T7047">
        <v>35.219799999999999</v>
      </c>
      <c r="U7047">
        <v>2</v>
      </c>
      <c r="V7047">
        <v>2</v>
      </c>
      <c r="W7047">
        <v>2</v>
      </c>
      <c r="X7047">
        <v>98.99</v>
      </c>
      <c r="Y7047">
        <v>63.89</v>
      </c>
      <c r="Z7047">
        <v>63.89</v>
      </c>
      <c r="AA7047">
        <v>26.52</v>
      </c>
      <c r="AB7047">
        <v>2</v>
      </c>
      <c r="AC7047">
        <v>2</v>
      </c>
      <c r="AD7047">
        <v>1</v>
      </c>
      <c r="AE7047">
        <v>1</v>
      </c>
      <c r="AF7047">
        <v>2</v>
      </c>
      <c r="AG7047">
        <v>2</v>
      </c>
      <c r="AH7047">
        <v>1</v>
      </c>
      <c r="AI7047">
        <v>1</v>
      </c>
      <c r="AJ7047">
        <v>2</v>
      </c>
      <c r="AK7047">
        <v>2</v>
      </c>
      <c r="AL7047">
        <v>1</v>
      </c>
      <c r="AM7047">
        <v>1</v>
      </c>
    </row>
    <row r="7048" spans="1:39" x14ac:dyDescent="0.15">
      <c r="A7048" t="s">
        <v>58</v>
      </c>
      <c r="B7048">
        <v>100</v>
      </c>
      <c r="C7048">
        <v>2</v>
      </c>
      <c r="D7048">
        <v>0</v>
      </c>
      <c r="E7048" t="s">
        <v>29</v>
      </c>
      <c r="F7048" t="s">
        <v>206</v>
      </c>
      <c r="G7048">
        <v>8</v>
      </c>
      <c r="H7048">
        <v>16</v>
      </c>
      <c r="I7048">
        <v>28</v>
      </c>
      <c r="J7048">
        <v>1103.78</v>
      </c>
      <c r="K7048">
        <v>712.76</v>
      </c>
      <c r="L7048">
        <v>639.21</v>
      </c>
      <c r="M7048">
        <v>315.13549999999998</v>
      </c>
      <c r="N7048">
        <v>8</v>
      </c>
      <c r="O7048">
        <v>8</v>
      </c>
      <c r="P7048">
        <v>19</v>
      </c>
      <c r="Q7048">
        <v>637.83000000000004</v>
      </c>
      <c r="R7048">
        <v>397.28</v>
      </c>
      <c r="S7048">
        <v>323.73</v>
      </c>
      <c r="T7048">
        <v>181.80549999999999</v>
      </c>
      <c r="U7048">
        <v>8</v>
      </c>
      <c r="V7048">
        <v>8</v>
      </c>
      <c r="W7048">
        <v>9</v>
      </c>
      <c r="X7048">
        <v>465.95</v>
      </c>
      <c r="Y7048">
        <v>315.48</v>
      </c>
      <c r="Z7048">
        <v>315.48</v>
      </c>
      <c r="AA7048">
        <v>133.33000000000001</v>
      </c>
      <c r="AB7048">
        <v>8</v>
      </c>
      <c r="AC7048">
        <v>8</v>
      </c>
      <c r="AD7048">
        <v>7</v>
      </c>
      <c r="AE7048">
        <v>8</v>
      </c>
      <c r="AF7048">
        <v>8</v>
      </c>
      <c r="AG7048">
        <v>8</v>
      </c>
      <c r="AH7048">
        <v>7</v>
      </c>
      <c r="AI7048">
        <v>8</v>
      </c>
      <c r="AJ7048">
        <v>8</v>
      </c>
      <c r="AK7048">
        <v>8</v>
      </c>
      <c r="AL7048">
        <v>7</v>
      </c>
      <c r="AM7048">
        <v>8</v>
      </c>
    </row>
    <row r="7049" spans="1:39" x14ac:dyDescent="0.15">
      <c r="A7049" t="s">
        <v>58</v>
      </c>
      <c r="B7049">
        <v>100</v>
      </c>
      <c r="C7049">
        <v>2</v>
      </c>
      <c r="D7049">
        <v>0</v>
      </c>
      <c r="E7049" t="s">
        <v>32</v>
      </c>
      <c r="F7049" t="s">
        <v>206</v>
      </c>
      <c r="G7049">
        <v>135</v>
      </c>
      <c r="H7049">
        <v>290</v>
      </c>
      <c r="I7049">
        <v>400</v>
      </c>
      <c r="J7049">
        <v>18928.759999999998</v>
      </c>
      <c r="K7049">
        <v>12190.5</v>
      </c>
      <c r="L7049">
        <v>11167.23</v>
      </c>
      <c r="M7049">
        <v>5680.1887999999999</v>
      </c>
      <c r="N7049">
        <v>135</v>
      </c>
      <c r="O7049">
        <v>142</v>
      </c>
      <c r="P7049">
        <v>192</v>
      </c>
      <c r="Q7049">
        <v>8548.5</v>
      </c>
      <c r="R7049">
        <v>5527.44</v>
      </c>
      <c r="S7049">
        <v>4523.17</v>
      </c>
      <c r="T7049">
        <v>2773.4416999999999</v>
      </c>
      <c r="U7049">
        <v>135</v>
      </c>
      <c r="V7049">
        <v>148</v>
      </c>
      <c r="W7049">
        <v>208</v>
      </c>
      <c r="X7049">
        <v>10380.26</v>
      </c>
      <c r="Y7049">
        <v>6663.06</v>
      </c>
      <c r="Z7049">
        <v>6644.06</v>
      </c>
      <c r="AA7049">
        <v>2906.7471</v>
      </c>
      <c r="AB7049">
        <v>134</v>
      </c>
      <c r="AC7049">
        <v>131</v>
      </c>
      <c r="AD7049">
        <v>100</v>
      </c>
      <c r="AE7049">
        <v>120</v>
      </c>
      <c r="AF7049">
        <v>134</v>
      </c>
      <c r="AG7049">
        <v>131</v>
      </c>
      <c r="AH7049">
        <v>100</v>
      </c>
      <c r="AI7049">
        <v>120</v>
      </c>
      <c r="AJ7049">
        <v>134</v>
      </c>
      <c r="AK7049">
        <v>131</v>
      </c>
      <c r="AL7049">
        <v>100</v>
      </c>
      <c r="AM7049">
        <v>120</v>
      </c>
    </row>
    <row r="7050" spans="1:39" x14ac:dyDescent="0.15">
      <c r="A7050" t="s">
        <v>58</v>
      </c>
      <c r="B7050">
        <v>100</v>
      </c>
      <c r="C7050">
        <v>2</v>
      </c>
      <c r="D7050">
        <v>1</v>
      </c>
      <c r="E7050" t="s">
        <v>28</v>
      </c>
      <c r="F7050" t="s">
        <v>206</v>
      </c>
      <c r="G7050">
        <v>2001</v>
      </c>
      <c r="H7050">
        <v>4352</v>
      </c>
      <c r="I7050">
        <v>5714</v>
      </c>
      <c r="J7050">
        <v>240985.51</v>
      </c>
      <c r="K7050">
        <v>172535.86</v>
      </c>
      <c r="L7050">
        <v>150788.95000000001</v>
      </c>
      <c r="M7050">
        <v>76492.995200000005</v>
      </c>
      <c r="N7050">
        <v>2001</v>
      </c>
      <c r="O7050">
        <v>2177</v>
      </c>
      <c r="P7050">
        <v>3081</v>
      </c>
      <c r="Q7050">
        <v>126801.5</v>
      </c>
      <c r="R7050">
        <v>86999.96</v>
      </c>
      <c r="S7050">
        <v>67516</v>
      </c>
      <c r="T7050">
        <v>43617.179700000001</v>
      </c>
      <c r="U7050">
        <v>2001</v>
      </c>
      <c r="V7050">
        <v>2175</v>
      </c>
      <c r="W7050">
        <v>2633</v>
      </c>
      <c r="X7050">
        <v>114184.01</v>
      </c>
      <c r="Y7050">
        <v>85535.9</v>
      </c>
      <c r="Z7050">
        <v>83272.95</v>
      </c>
      <c r="AA7050">
        <v>32875.815499999997</v>
      </c>
      <c r="AB7050">
        <v>1934</v>
      </c>
      <c r="AC7050">
        <v>1976</v>
      </c>
      <c r="AD7050">
        <v>1187</v>
      </c>
      <c r="AE7050">
        <v>1842</v>
      </c>
      <c r="AF7050">
        <v>1934</v>
      </c>
      <c r="AG7050">
        <v>1976</v>
      </c>
      <c r="AH7050">
        <v>1187</v>
      </c>
      <c r="AI7050">
        <v>1842</v>
      </c>
      <c r="AJ7050">
        <v>1934</v>
      </c>
      <c r="AK7050">
        <v>1976</v>
      </c>
      <c r="AL7050">
        <v>1187</v>
      </c>
      <c r="AM7050">
        <v>1842</v>
      </c>
    </row>
    <row r="7051" spans="1:39" x14ac:dyDescent="0.15">
      <c r="A7051" t="s">
        <v>58</v>
      </c>
      <c r="B7051">
        <v>100</v>
      </c>
      <c r="C7051">
        <v>2</v>
      </c>
      <c r="D7051">
        <v>1</v>
      </c>
      <c r="E7051" t="s">
        <v>30</v>
      </c>
      <c r="F7051" t="s">
        <v>206</v>
      </c>
      <c r="G7051">
        <v>179</v>
      </c>
      <c r="H7051">
        <v>391</v>
      </c>
      <c r="I7051">
        <v>507</v>
      </c>
      <c r="J7051">
        <v>21776.79</v>
      </c>
      <c r="K7051">
        <v>15792.48</v>
      </c>
      <c r="L7051">
        <v>13811.25</v>
      </c>
      <c r="M7051">
        <v>6377.5902999999998</v>
      </c>
      <c r="N7051">
        <v>179</v>
      </c>
      <c r="O7051">
        <v>195</v>
      </c>
      <c r="P7051">
        <v>265</v>
      </c>
      <c r="Q7051">
        <v>10728.18</v>
      </c>
      <c r="R7051">
        <v>7596.35</v>
      </c>
      <c r="S7051">
        <v>5922.87</v>
      </c>
      <c r="T7051">
        <v>3331.4483</v>
      </c>
      <c r="U7051">
        <v>179</v>
      </c>
      <c r="V7051">
        <v>196</v>
      </c>
      <c r="W7051">
        <v>242</v>
      </c>
      <c r="X7051">
        <v>11048.61</v>
      </c>
      <c r="Y7051">
        <v>8196.1299999999992</v>
      </c>
      <c r="Z7051">
        <v>7888.38</v>
      </c>
      <c r="AA7051">
        <v>3046.1419999999998</v>
      </c>
      <c r="AB7051">
        <v>171</v>
      </c>
      <c r="AC7051">
        <v>179</v>
      </c>
      <c r="AD7051">
        <v>91</v>
      </c>
      <c r="AE7051">
        <v>174</v>
      </c>
      <c r="AF7051">
        <v>171</v>
      </c>
      <c r="AG7051">
        <v>179</v>
      </c>
      <c r="AH7051">
        <v>91</v>
      </c>
      <c r="AI7051">
        <v>174</v>
      </c>
      <c r="AJ7051">
        <v>171</v>
      </c>
      <c r="AK7051">
        <v>179</v>
      </c>
      <c r="AL7051">
        <v>91</v>
      </c>
      <c r="AM7051">
        <v>174</v>
      </c>
    </row>
    <row r="7052" spans="1:39" x14ac:dyDescent="0.15">
      <c r="A7052" t="s">
        <v>58</v>
      </c>
      <c r="B7052">
        <v>100</v>
      </c>
      <c r="C7052">
        <v>2</v>
      </c>
      <c r="D7052">
        <v>1</v>
      </c>
      <c r="E7052" t="s">
        <v>29</v>
      </c>
      <c r="F7052" t="s">
        <v>206</v>
      </c>
      <c r="G7052">
        <v>1419</v>
      </c>
      <c r="H7052">
        <v>3136</v>
      </c>
      <c r="I7052">
        <v>4228</v>
      </c>
      <c r="J7052">
        <v>178156.26</v>
      </c>
      <c r="K7052">
        <v>123323.43</v>
      </c>
      <c r="L7052">
        <v>107655.3</v>
      </c>
      <c r="M7052">
        <v>56980.122000000003</v>
      </c>
      <c r="N7052">
        <v>1419</v>
      </c>
      <c r="O7052">
        <v>1550</v>
      </c>
      <c r="P7052">
        <v>2250</v>
      </c>
      <c r="Q7052">
        <v>91190.43</v>
      </c>
      <c r="R7052">
        <v>61208.38</v>
      </c>
      <c r="S7052">
        <v>47732.09</v>
      </c>
      <c r="T7052">
        <v>32088.559499999999</v>
      </c>
      <c r="U7052">
        <v>1419</v>
      </c>
      <c r="V7052">
        <v>1586</v>
      </c>
      <c r="W7052">
        <v>1978</v>
      </c>
      <c r="X7052">
        <v>86965.83</v>
      </c>
      <c r="Y7052">
        <v>62115.05</v>
      </c>
      <c r="Z7052">
        <v>59923.21</v>
      </c>
      <c r="AA7052">
        <v>24891.5625</v>
      </c>
      <c r="AB7052">
        <v>1367</v>
      </c>
      <c r="AC7052">
        <v>1387</v>
      </c>
      <c r="AD7052">
        <v>845</v>
      </c>
      <c r="AE7052">
        <v>1377</v>
      </c>
      <c r="AF7052">
        <v>1367</v>
      </c>
      <c r="AG7052">
        <v>1387</v>
      </c>
      <c r="AH7052">
        <v>845</v>
      </c>
      <c r="AI7052">
        <v>1377</v>
      </c>
      <c r="AJ7052">
        <v>1367</v>
      </c>
      <c r="AK7052">
        <v>1387</v>
      </c>
      <c r="AL7052">
        <v>845</v>
      </c>
      <c r="AM7052">
        <v>1377</v>
      </c>
    </row>
    <row r="7053" spans="1:39" x14ac:dyDescent="0.15">
      <c r="A7053" t="s">
        <v>58</v>
      </c>
      <c r="B7053">
        <v>100</v>
      </c>
      <c r="C7053">
        <v>2</v>
      </c>
      <c r="D7053">
        <v>1</v>
      </c>
      <c r="E7053" t="s">
        <v>31</v>
      </c>
      <c r="F7053" t="s">
        <v>206</v>
      </c>
      <c r="G7053">
        <v>10</v>
      </c>
      <c r="H7053">
        <v>20</v>
      </c>
      <c r="I7053">
        <v>30</v>
      </c>
      <c r="J7053">
        <v>1195.79</v>
      </c>
      <c r="K7053">
        <v>863.7</v>
      </c>
      <c r="L7053">
        <v>761.17</v>
      </c>
      <c r="M7053">
        <v>392.05680000000001</v>
      </c>
      <c r="N7053">
        <v>10</v>
      </c>
      <c r="O7053">
        <v>10</v>
      </c>
      <c r="P7053">
        <v>15</v>
      </c>
      <c r="Q7053">
        <v>512.87</v>
      </c>
      <c r="R7053">
        <v>341.55</v>
      </c>
      <c r="S7053">
        <v>239.02</v>
      </c>
      <c r="T7053">
        <v>200.42679999999999</v>
      </c>
      <c r="U7053">
        <v>10</v>
      </c>
      <c r="V7053">
        <v>10</v>
      </c>
      <c r="W7053">
        <v>15</v>
      </c>
      <c r="X7053">
        <v>682.92</v>
      </c>
      <c r="Y7053">
        <v>522.15</v>
      </c>
      <c r="Z7053">
        <v>522.15</v>
      </c>
      <c r="AA7053">
        <v>191.63</v>
      </c>
      <c r="AB7053">
        <v>10</v>
      </c>
      <c r="AC7053">
        <v>10</v>
      </c>
      <c r="AD7053">
        <v>4</v>
      </c>
      <c r="AE7053">
        <v>10</v>
      </c>
      <c r="AF7053">
        <v>10</v>
      </c>
      <c r="AG7053">
        <v>10</v>
      </c>
      <c r="AH7053">
        <v>4</v>
      </c>
      <c r="AI7053">
        <v>10</v>
      </c>
      <c r="AJ7053">
        <v>10</v>
      </c>
      <c r="AK7053">
        <v>10</v>
      </c>
      <c r="AL7053">
        <v>4</v>
      </c>
      <c r="AM7053">
        <v>10</v>
      </c>
    </row>
    <row r="7054" spans="1:39" x14ac:dyDescent="0.15">
      <c r="A7054" t="s">
        <v>58</v>
      </c>
      <c r="B7054">
        <v>100</v>
      </c>
      <c r="C7054">
        <v>2</v>
      </c>
      <c r="D7054">
        <v>1</v>
      </c>
      <c r="E7054" t="s">
        <v>32</v>
      </c>
      <c r="F7054" t="s">
        <v>206</v>
      </c>
      <c r="G7054">
        <v>60</v>
      </c>
      <c r="H7054">
        <v>127</v>
      </c>
      <c r="I7054">
        <v>170</v>
      </c>
      <c r="J7054">
        <v>7407.11</v>
      </c>
      <c r="K7054">
        <v>5008.46</v>
      </c>
      <c r="L7054">
        <v>4420.88</v>
      </c>
      <c r="M7054">
        <v>2234.4335999999998</v>
      </c>
      <c r="N7054">
        <v>60</v>
      </c>
      <c r="O7054">
        <v>63</v>
      </c>
      <c r="P7054">
        <v>87</v>
      </c>
      <c r="Q7054">
        <v>3374.36</v>
      </c>
      <c r="R7054">
        <v>2347.58</v>
      </c>
      <c r="S7054">
        <v>1760</v>
      </c>
      <c r="T7054">
        <v>1158.2335</v>
      </c>
      <c r="U7054">
        <v>60</v>
      </c>
      <c r="V7054">
        <v>64</v>
      </c>
      <c r="W7054">
        <v>83</v>
      </c>
      <c r="X7054">
        <v>4032.75</v>
      </c>
      <c r="Y7054">
        <v>2660.88</v>
      </c>
      <c r="Z7054">
        <v>2660.88</v>
      </c>
      <c r="AA7054">
        <v>1076.2001</v>
      </c>
      <c r="AB7054">
        <v>58</v>
      </c>
      <c r="AC7054">
        <v>58</v>
      </c>
      <c r="AD7054">
        <v>35</v>
      </c>
      <c r="AE7054">
        <v>56</v>
      </c>
      <c r="AF7054">
        <v>58</v>
      </c>
      <c r="AG7054">
        <v>58</v>
      </c>
      <c r="AH7054">
        <v>35</v>
      </c>
      <c r="AI7054">
        <v>56</v>
      </c>
      <c r="AJ7054">
        <v>58</v>
      </c>
      <c r="AK7054">
        <v>58</v>
      </c>
      <c r="AL7054">
        <v>35</v>
      </c>
      <c r="AM7054">
        <v>56</v>
      </c>
    </row>
    <row r="7055" spans="1:39" x14ac:dyDescent="0.15">
      <c r="A7055" t="s">
        <v>58</v>
      </c>
      <c r="B7055">
        <v>100</v>
      </c>
      <c r="C7055">
        <v>2</v>
      </c>
      <c r="D7055">
        <v>2</v>
      </c>
      <c r="E7055" t="s">
        <v>28</v>
      </c>
      <c r="F7055" t="s">
        <v>206</v>
      </c>
      <c r="G7055">
        <v>2259</v>
      </c>
      <c r="H7055">
        <v>4789</v>
      </c>
      <c r="I7055">
        <v>6219</v>
      </c>
      <c r="J7055">
        <v>272976.34999999998</v>
      </c>
      <c r="K7055">
        <v>192892.96</v>
      </c>
      <c r="L7055">
        <v>165471.94</v>
      </c>
      <c r="M7055">
        <v>84020.663199999995</v>
      </c>
      <c r="N7055">
        <v>2259</v>
      </c>
      <c r="O7055">
        <v>2365</v>
      </c>
      <c r="P7055">
        <v>3259</v>
      </c>
      <c r="Q7055">
        <v>140874.92000000001</v>
      </c>
      <c r="R7055">
        <v>97093.68</v>
      </c>
      <c r="S7055">
        <v>72779.45</v>
      </c>
      <c r="T7055">
        <v>45995.763500000001</v>
      </c>
      <c r="U7055">
        <v>2259</v>
      </c>
      <c r="V7055">
        <v>2424</v>
      </c>
      <c r="W7055">
        <v>2960</v>
      </c>
      <c r="X7055">
        <v>132101.43</v>
      </c>
      <c r="Y7055">
        <v>95799.28</v>
      </c>
      <c r="Z7055">
        <v>92692.49</v>
      </c>
      <c r="AA7055">
        <v>38024.899700000002</v>
      </c>
      <c r="AB7055">
        <v>2164</v>
      </c>
      <c r="AC7055">
        <v>2233</v>
      </c>
      <c r="AD7055">
        <v>1186</v>
      </c>
      <c r="AE7055">
        <v>1990</v>
      </c>
      <c r="AF7055">
        <v>2164</v>
      </c>
      <c r="AG7055">
        <v>2233</v>
      </c>
      <c r="AH7055">
        <v>1186</v>
      </c>
      <c r="AI7055">
        <v>1990</v>
      </c>
      <c r="AJ7055">
        <v>2164</v>
      </c>
      <c r="AK7055">
        <v>2233</v>
      </c>
      <c r="AL7055">
        <v>1186</v>
      </c>
      <c r="AM7055">
        <v>1990</v>
      </c>
    </row>
    <row r="7056" spans="1:39" x14ac:dyDescent="0.15">
      <c r="A7056" t="s">
        <v>58</v>
      </c>
      <c r="B7056">
        <v>100</v>
      </c>
      <c r="C7056">
        <v>2</v>
      </c>
      <c r="D7056">
        <v>2</v>
      </c>
      <c r="E7056" t="s">
        <v>30</v>
      </c>
      <c r="F7056" t="s">
        <v>206</v>
      </c>
      <c r="G7056">
        <v>252</v>
      </c>
      <c r="H7056">
        <v>544</v>
      </c>
      <c r="I7056">
        <v>686</v>
      </c>
      <c r="J7056">
        <v>29125.37</v>
      </c>
      <c r="K7056">
        <v>21188.34</v>
      </c>
      <c r="L7056">
        <v>18109.849999999999</v>
      </c>
      <c r="M7056">
        <v>8824.2389999999996</v>
      </c>
      <c r="N7056">
        <v>252</v>
      </c>
      <c r="O7056">
        <v>264</v>
      </c>
      <c r="P7056">
        <v>365</v>
      </c>
      <c r="Q7056">
        <v>14951.39</v>
      </c>
      <c r="R7056">
        <v>10528.71</v>
      </c>
      <c r="S7056">
        <v>7718.21</v>
      </c>
      <c r="T7056">
        <v>4838.7641999999996</v>
      </c>
      <c r="U7056">
        <v>252</v>
      </c>
      <c r="V7056">
        <v>280</v>
      </c>
      <c r="W7056">
        <v>321</v>
      </c>
      <c r="X7056">
        <v>14173.98</v>
      </c>
      <c r="Y7056">
        <v>10659.63</v>
      </c>
      <c r="Z7056">
        <v>10391.64</v>
      </c>
      <c r="AA7056">
        <v>3985.4748</v>
      </c>
      <c r="AB7056">
        <v>235</v>
      </c>
      <c r="AC7056">
        <v>248</v>
      </c>
      <c r="AD7056">
        <v>119</v>
      </c>
      <c r="AE7056">
        <v>246</v>
      </c>
      <c r="AF7056">
        <v>235</v>
      </c>
      <c r="AG7056">
        <v>248</v>
      </c>
      <c r="AH7056">
        <v>119</v>
      </c>
      <c r="AI7056">
        <v>246</v>
      </c>
      <c r="AJ7056">
        <v>235</v>
      </c>
      <c r="AK7056">
        <v>248</v>
      </c>
      <c r="AL7056">
        <v>119</v>
      </c>
      <c r="AM7056">
        <v>246</v>
      </c>
    </row>
    <row r="7057" spans="1:39" x14ac:dyDescent="0.15">
      <c r="A7057" t="s">
        <v>58</v>
      </c>
      <c r="B7057">
        <v>100</v>
      </c>
      <c r="C7057">
        <v>2</v>
      </c>
      <c r="D7057">
        <v>2</v>
      </c>
      <c r="E7057" t="s">
        <v>29</v>
      </c>
      <c r="F7057" t="s">
        <v>206</v>
      </c>
      <c r="G7057">
        <v>858</v>
      </c>
      <c r="H7057">
        <v>1852</v>
      </c>
      <c r="I7057">
        <v>2445</v>
      </c>
      <c r="J7057">
        <v>108091.97</v>
      </c>
      <c r="K7057">
        <v>73538.16</v>
      </c>
      <c r="L7057">
        <v>61977.19</v>
      </c>
      <c r="M7057">
        <v>33001.506099999999</v>
      </c>
      <c r="N7057">
        <v>858</v>
      </c>
      <c r="O7057">
        <v>924</v>
      </c>
      <c r="P7057">
        <v>1301</v>
      </c>
      <c r="Q7057">
        <v>57331.94</v>
      </c>
      <c r="R7057">
        <v>38170.5</v>
      </c>
      <c r="S7057">
        <v>27313.66</v>
      </c>
      <c r="T7057">
        <v>18394.422399999999</v>
      </c>
      <c r="U7057">
        <v>858</v>
      </c>
      <c r="V7057">
        <v>928</v>
      </c>
      <c r="W7057">
        <v>1144</v>
      </c>
      <c r="X7057">
        <v>50760.03</v>
      </c>
      <c r="Y7057">
        <v>35367.660000000003</v>
      </c>
      <c r="Z7057">
        <v>34663.53</v>
      </c>
      <c r="AA7057">
        <v>14607.083699999999</v>
      </c>
      <c r="AB7057">
        <v>820</v>
      </c>
      <c r="AC7057">
        <v>829</v>
      </c>
      <c r="AD7057">
        <v>434</v>
      </c>
      <c r="AE7057">
        <v>838</v>
      </c>
      <c r="AF7057">
        <v>820</v>
      </c>
      <c r="AG7057">
        <v>829</v>
      </c>
      <c r="AH7057">
        <v>434</v>
      </c>
      <c r="AI7057">
        <v>838</v>
      </c>
      <c r="AJ7057">
        <v>820</v>
      </c>
      <c r="AK7057">
        <v>829</v>
      </c>
      <c r="AL7057">
        <v>434</v>
      </c>
      <c r="AM7057">
        <v>838</v>
      </c>
    </row>
    <row r="7058" spans="1:39" x14ac:dyDescent="0.15">
      <c r="A7058" t="s">
        <v>58</v>
      </c>
      <c r="B7058">
        <v>100</v>
      </c>
      <c r="C7058">
        <v>2</v>
      </c>
      <c r="D7058">
        <v>2</v>
      </c>
      <c r="E7058" t="s">
        <v>31</v>
      </c>
      <c r="F7058" t="s">
        <v>206</v>
      </c>
      <c r="G7058">
        <v>1</v>
      </c>
      <c r="H7058">
        <v>4</v>
      </c>
      <c r="I7058">
        <v>4</v>
      </c>
      <c r="J7058">
        <v>169.96</v>
      </c>
      <c r="K7058">
        <v>107.11</v>
      </c>
      <c r="L7058">
        <v>107.11</v>
      </c>
      <c r="M7058">
        <v>61.77</v>
      </c>
      <c r="N7058">
        <v>1</v>
      </c>
      <c r="O7058">
        <v>1</v>
      </c>
      <c r="P7058">
        <v>1</v>
      </c>
      <c r="Q7058">
        <v>19.989999999999998</v>
      </c>
      <c r="R7058">
        <v>9.99</v>
      </c>
      <c r="S7058">
        <v>9.99</v>
      </c>
      <c r="T7058">
        <v>14.84</v>
      </c>
      <c r="U7058">
        <v>1</v>
      </c>
      <c r="V7058">
        <v>3</v>
      </c>
      <c r="W7058">
        <v>3</v>
      </c>
      <c r="X7058">
        <v>149.97</v>
      </c>
      <c r="Y7058">
        <v>97.12</v>
      </c>
      <c r="Z7058">
        <v>97.12</v>
      </c>
      <c r="AA7058">
        <v>46.93</v>
      </c>
      <c r="AB7058">
        <v>1</v>
      </c>
      <c r="AC7058">
        <v>1</v>
      </c>
      <c r="AD7058">
        <v>1</v>
      </c>
      <c r="AE7058">
        <v>1</v>
      </c>
      <c r="AF7058">
        <v>1</v>
      </c>
      <c r="AG7058">
        <v>1</v>
      </c>
      <c r="AH7058">
        <v>1</v>
      </c>
      <c r="AI7058">
        <v>1</v>
      </c>
      <c r="AJ7058">
        <v>1</v>
      </c>
      <c r="AK7058">
        <v>1</v>
      </c>
      <c r="AL7058">
        <v>1</v>
      </c>
      <c r="AM7058">
        <v>1</v>
      </c>
    </row>
    <row r="7059" spans="1:39" x14ac:dyDescent="0.15">
      <c r="A7059" t="s">
        <v>58</v>
      </c>
      <c r="B7059">
        <v>100</v>
      </c>
      <c r="C7059">
        <v>2</v>
      </c>
      <c r="D7059">
        <v>2</v>
      </c>
      <c r="E7059" t="s">
        <v>32</v>
      </c>
      <c r="F7059" t="s">
        <v>206</v>
      </c>
      <c r="G7059">
        <v>85</v>
      </c>
      <c r="H7059">
        <v>191</v>
      </c>
      <c r="I7059">
        <v>245</v>
      </c>
      <c r="J7059">
        <v>11563.03</v>
      </c>
      <c r="K7059">
        <v>7404.86</v>
      </c>
      <c r="L7059">
        <v>6401.37</v>
      </c>
      <c r="M7059">
        <v>3632.5063</v>
      </c>
      <c r="N7059">
        <v>85</v>
      </c>
      <c r="O7059">
        <v>94</v>
      </c>
      <c r="P7059">
        <v>109</v>
      </c>
      <c r="Q7059">
        <v>4867.18</v>
      </c>
      <c r="R7059">
        <v>3177.28</v>
      </c>
      <c r="S7059">
        <v>2285.41</v>
      </c>
      <c r="T7059">
        <v>1675.7569000000001</v>
      </c>
      <c r="U7059">
        <v>85</v>
      </c>
      <c r="V7059">
        <v>97</v>
      </c>
      <c r="W7059">
        <v>136</v>
      </c>
      <c r="X7059">
        <v>6695.85</v>
      </c>
      <c r="Y7059">
        <v>4227.58</v>
      </c>
      <c r="Z7059">
        <v>4115.96</v>
      </c>
      <c r="AA7059">
        <v>1956.7493999999999</v>
      </c>
      <c r="AB7059">
        <v>84</v>
      </c>
      <c r="AC7059">
        <v>79</v>
      </c>
      <c r="AD7059">
        <v>51</v>
      </c>
      <c r="AE7059">
        <v>76</v>
      </c>
      <c r="AF7059">
        <v>84</v>
      </c>
      <c r="AG7059">
        <v>79</v>
      </c>
      <c r="AH7059">
        <v>51</v>
      </c>
      <c r="AI7059">
        <v>76</v>
      </c>
      <c r="AJ7059">
        <v>84</v>
      </c>
      <c r="AK7059">
        <v>79</v>
      </c>
      <c r="AL7059">
        <v>51</v>
      </c>
      <c r="AM7059">
        <v>76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9"/>
  <sheetViews>
    <sheetView workbookViewId="0"/>
  </sheetViews>
  <sheetFormatPr baseColWidth="10" defaultColWidth="8.83203125" defaultRowHeight="13" x14ac:dyDescent="0.15"/>
  <cols>
    <col min="2" max="2" width="9.1640625" style="2"/>
    <col min="3" max="4" width="14.5" bestFit="1" customWidth="1"/>
  </cols>
  <sheetData>
    <row r="1" spans="1:13" x14ac:dyDescent="0.15">
      <c r="A1" t="s">
        <v>0</v>
      </c>
      <c r="B1" s="2" t="s">
        <v>59</v>
      </c>
      <c r="C1" t="s">
        <v>60</v>
      </c>
      <c r="D1" t="s">
        <v>61</v>
      </c>
      <c r="E1" t="s">
        <v>62</v>
      </c>
      <c r="M1" s="1">
        <f t="array" ref="M1">MAX(IF(Times!$A:$A &lt;&gt; "", ROW(Times!$A:$A), 2)) - 1</f>
        <v>58</v>
      </c>
    </row>
    <row r="3" spans="1:13" x14ac:dyDescent="0.15">
      <c r="A3" t="s">
        <v>56</v>
      </c>
      <c r="B3" s="2" t="s">
        <v>235</v>
      </c>
      <c r="C3" s="176">
        <v>42400</v>
      </c>
      <c r="D3" s="176">
        <v>42763</v>
      </c>
      <c r="E3">
        <v>272</v>
      </c>
    </row>
    <row r="4" spans="1:13" x14ac:dyDescent="0.15">
      <c r="A4" t="s">
        <v>55</v>
      </c>
      <c r="B4" s="2" t="s">
        <v>236</v>
      </c>
      <c r="C4" s="176">
        <v>42036</v>
      </c>
      <c r="D4" s="176">
        <v>42399</v>
      </c>
      <c r="E4">
        <v>263</v>
      </c>
    </row>
    <row r="5" spans="1:13" x14ac:dyDescent="0.15">
      <c r="A5" t="s">
        <v>213</v>
      </c>
      <c r="B5" s="2" t="s">
        <v>237</v>
      </c>
      <c r="C5" s="176">
        <v>41672</v>
      </c>
      <c r="D5" s="176">
        <v>42035</v>
      </c>
      <c r="E5">
        <v>254</v>
      </c>
    </row>
    <row r="6" spans="1:13" x14ac:dyDescent="0.15">
      <c r="A6" t="s">
        <v>34</v>
      </c>
      <c r="B6" s="2" t="s">
        <v>238</v>
      </c>
      <c r="C6" s="176">
        <v>42036</v>
      </c>
      <c r="D6" s="176">
        <v>42399</v>
      </c>
      <c r="E6">
        <v>263</v>
      </c>
    </row>
    <row r="7" spans="1:13" x14ac:dyDescent="0.15">
      <c r="A7" t="s">
        <v>33</v>
      </c>
      <c r="B7" s="2" t="s">
        <v>239</v>
      </c>
      <c r="C7" s="176">
        <v>41672</v>
      </c>
      <c r="D7" s="176">
        <v>42035</v>
      </c>
      <c r="E7">
        <v>254</v>
      </c>
    </row>
    <row r="8" spans="1:13" x14ac:dyDescent="0.15">
      <c r="A8" t="s">
        <v>27</v>
      </c>
      <c r="B8" s="2" t="s">
        <v>240</v>
      </c>
      <c r="C8" s="176">
        <v>41308</v>
      </c>
      <c r="D8" s="176">
        <v>41671</v>
      </c>
      <c r="E8">
        <v>240</v>
      </c>
    </row>
    <row r="9" spans="1:13" x14ac:dyDescent="0.15">
      <c r="A9" t="s">
        <v>58</v>
      </c>
      <c r="B9" s="2" t="s">
        <v>241</v>
      </c>
      <c r="C9" s="176">
        <v>42400</v>
      </c>
      <c r="D9" s="176">
        <v>42763</v>
      </c>
      <c r="E9">
        <v>272</v>
      </c>
    </row>
    <row r="10" spans="1:13" x14ac:dyDescent="0.15">
      <c r="A10" t="s">
        <v>57</v>
      </c>
      <c r="B10" s="2" t="s">
        <v>242</v>
      </c>
      <c r="C10" s="176">
        <v>42036</v>
      </c>
      <c r="D10" s="176">
        <v>42399</v>
      </c>
      <c r="E10">
        <v>263</v>
      </c>
    </row>
    <row r="11" spans="1:13" x14ac:dyDescent="0.15">
      <c r="A11" t="s">
        <v>217</v>
      </c>
      <c r="B11" s="2" t="s">
        <v>243</v>
      </c>
      <c r="C11" s="176">
        <v>41672</v>
      </c>
      <c r="D11" s="176">
        <v>42035</v>
      </c>
      <c r="E11">
        <v>254</v>
      </c>
    </row>
    <row r="12" spans="1:13" x14ac:dyDescent="0.15">
      <c r="A12" t="s">
        <v>141</v>
      </c>
      <c r="B12" s="2" t="s">
        <v>244</v>
      </c>
      <c r="C12" s="176">
        <v>42673</v>
      </c>
      <c r="D12" s="176">
        <v>42763</v>
      </c>
      <c r="E12">
        <v>272</v>
      </c>
    </row>
    <row r="13" spans="1:13" x14ac:dyDescent="0.15">
      <c r="A13" t="s">
        <v>140</v>
      </c>
      <c r="B13" s="2" t="s">
        <v>245</v>
      </c>
      <c r="C13" s="176">
        <v>42582</v>
      </c>
      <c r="D13" s="176">
        <v>42672</v>
      </c>
      <c r="E13">
        <v>268</v>
      </c>
    </row>
    <row r="14" spans="1:13" x14ac:dyDescent="0.15">
      <c r="A14" t="s">
        <v>139</v>
      </c>
      <c r="B14" s="2" t="s">
        <v>246</v>
      </c>
      <c r="C14" s="176">
        <v>42491</v>
      </c>
      <c r="D14" s="176">
        <v>42581</v>
      </c>
      <c r="E14">
        <v>262</v>
      </c>
    </row>
    <row r="15" spans="1:13" x14ac:dyDescent="0.15">
      <c r="A15" t="s">
        <v>54</v>
      </c>
      <c r="B15" s="2" t="s">
        <v>247</v>
      </c>
      <c r="C15" s="176">
        <v>42400</v>
      </c>
      <c r="D15" s="176">
        <v>42490</v>
      </c>
      <c r="E15">
        <v>261</v>
      </c>
    </row>
    <row r="16" spans="1:13" x14ac:dyDescent="0.15">
      <c r="A16" t="s">
        <v>53</v>
      </c>
      <c r="B16" s="2" t="s">
        <v>248</v>
      </c>
      <c r="C16" s="176">
        <v>42309</v>
      </c>
      <c r="D16" s="176">
        <v>42399</v>
      </c>
      <c r="E16">
        <v>261</v>
      </c>
    </row>
    <row r="17" spans="1:5" x14ac:dyDescent="0.15">
      <c r="A17" t="s">
        <v>52</v>
      </c>
      <c r="B17" s="2" t="s">
        <v>249</v>
      </c>
      <c r="C17" s="176">
        <v>42218</v>
      </c>
      <c r="D17" s="176">
        <v>42308</v>
      </c>
      <c r="E17">
        <v>261</v>
      </c>
    </row>
    <row r="18" spans="1:5" x14ac:dyDescent="0.15">
      <c r="A18" t="s">
        <v>51</v>
      </c>
      <c r="B18" s="2" t="s">
        <v>250</v>
      </c>
      <c r="C18" s="176">
        <v>42127</v>
      </c>
      <c r="D18" s="176">
        <v>42217</v>
      </c>
      <c r="E18">
        <v>254</v>
      </c>
    </row>
    <row r="19" spans="1:5" x14ac:dyDescent="0.15">
      <c r="A19" t="s">
        <v>50</v>
      </c>
      <c r="B19" s="2" t="s">
        <v>251</v>
      </c>
      <c r="C19" s="176">
        <v>42036</v>
      </c>
      <c r="D19" s="176">
        <v>42126</v>
      </c>
      <c r="E19">
        <v>251</v>
      </c>
    </row>
    <row r="20" spans="1:5" x14ac:dyDescent="0.15">
      <c r="A20" t="s">
        <v>233</v>
      </c>
      <c r="B20" s="2" t="s">
        <v>252</v>
      </c>
      <c r="C20" s="176">
        <v>41945</v>
      </c>
      <c r="D20" s="176">
        <v>42035</v>
      </c>
      <c r="E20">
        <v>252</v>
      </c>
    </row>
    <row r="21" spans="1:5" x14ac:dyDescent="0.15">
      <c r="A21" t="s">
        <v>232</v>
      </c>
      <c r="B21" s="2" t="s">
        <v>253</v>
      </c>
      <c r="C21" s="176">
        <v>41854</v>
      </c>
      <c r="D21" s="176">
        <v>41944</v>
      </c>
      <c r="E21">
        <v>240</v>
      </c>
    </row>
    <row r="22" spans="1:5" x14ac:dyDescent="0.15">
      <c r="A22" t="s">
        <v>231</v>
      </c>
      <c r="B22" s="2" t="s">
        <v>254</v>
      </c>
      <c r="C22" s="176">
        <v>41763</v>
      </c>
      <c r="D22" s="176">
        <v>41853</v>
      </c>
      <c r="E22">
        <v>236</v>
      </c>
    </row>
    <row r="23" spans="1:5" x14ac:dyDescent="0.15">
      <c r="A23" t="s">
        <v>230</v>
      </c>
      <c r="B23" s="2" t="s">
        <v>255</v>
      </c>
      <c r="C23" s="176">
        <v>41672</v>
      </c>
      <c r="D23" s="176">
        <v>41762</v>
      </c>
      <c r="E23">
        <v>234</v>
      </c>
    </row>
    <row r="24" spans="1:5" x14ac:dyDescent="0.15">
      <c r="A24" t="s">
        <v>151</v>
      </c>
      <c r="B24" s="2" t="s">
        <v>256</v>
      </c>
      <c r="C24" s="176">
        <v>42736</v>
      </c>
      <c r="D24" s="176">
        <v>42763</v>
      </c>
      <c r="E24">
        <v>272</v>
      </c>
    </row>
    <row r="25" spans="1:5" x14ac:dyDescent="0.15">
      <c r="A25" t="s">
        <v>150</v>
      </c>
      <c r="B25" s="2" t="s">
        <v>257</v>
      </c>
      <c r="C25" s="176">
        <v>42701</v>
      </c>
      <c r="D25" s="176">
        <v>42735</v>
      </c>
      <c r="E25">
        <v>272</v>
      </c>
    </row>
    <row r="26" spans="1:5" x14ac:dyDescent="0.15">
      <c r="A26" t="s">
        <v>149</v>
      </c>
      <c r="B26" s="2" t="s">
        <v>258</v>
      </c>
      <c r="C26" s="176">
        <v>42673</v>
      </c>
      <c r="D26" s="176">
        <v>42700</v>
      </c>
      <c r="E26">
        <v>271</v>
      </c>
    </row>
    <row r="27" spans="1:5" x14ac:dyDescent="0.15">
      <c r="A27" t="s">
        <v>148</v>
      </c>
      <c r="B27" s="2" t="s">
        <v>259</v>
      </c>
      <c r="C27" s="176">
        <v>42645</v>
      </c>
      <c r="D27" s="176">
        <v>42672</v>
      </c>
      <c r="E27">
        <v>268</v>
      </c>
    </row>
    <row r="28" spans="1:5" x14ac:dyDescent="0.15">
      <c r="A28" t="s">
        <v>147</v>
      </c>
      <c r="B28" s="2" t="s">
        <v>260</v>
      </c>
      <c r="C28" s="176">
        <v>42610</v>
      </c>
      <c r="D28" s="176">
        <v>42644</v>
      </c>
      <c r="E28">
        <v>265</v>
      </c>
    </row>
    <row r="29" spans="1:5" x14ac:dyDescent="0.15">
      <c r="A29" t="s">
        <v>146</v>
      </c>
      <c r="B29" s="2" t="s">
        <v>261</v>
      </c>
      <c r="C29" s="176">
        <v>42582</v>
      </c>
      <c r="D29" s="176">
        <v>42609</v>
      </c>
      <c r="E29">
        <v>263</v>
      </c>
    </row>
    <row r="30" spans="1:5" x14ac:dyDescent="0.15">
      <c r="A30" t="s">
        <v>145</v>
      </c>
      <c r="B30" s="2" t="s">
        <v>262</v>
      </c>
      <c r="C30" s="176">
        <v>42554</v>
      </c>
      <c r="D30" s="176">
        <v>42581</v>
      </c>
      <c r="E30">
        <v>262</v>
      </c>
    </row>
    <row r="31" spans="1:5" x14ac:dyDescent="0.15">
      <c r="A31" t="s">
        <v>144</v>
      </c>
      <c r="B31" s="2" t="s">
        <v>263</v>
      </c>
      <c r="C31" s="176">
        <v>42519</v>
      </c>
      <c r="D31" s="176">
        <v>42553</v>
      </c>
      <c r="E31">
        <v>261</v>
      </c>
    </row>
    <row r="32" spans="1:5" x14ac:dyDescent="0.15">
      <c r="A32" t="s">
        <v>143</v>
      </c>
      <c r="B32" s="2" t="s">
        <v>264</v>
      </c>
      <c r="C32" s="176">
        <v>42491</v>
      </c>
      <c r="D32" s="176">
        <v>42518</v>
      </c>
      <c r="E32">
        <v>261</v>
      </c>
    </row>
    <row r="33" spans="1:5" x14ac:dyDescent="0.15">
      <c r="A33" t="s">
        <v>49</v>
      </c>
      <c r="B33" s="2" t="s">
        <v>265</v>
      </c>
      <c r="C33" s="176">
        <v>42463</v>
      </c>
      <c r="D33" s="176">
        <v>42490</v>
      </c>
      <c r="E33">
        <v>261</v>
      </c>
    </row>
    <row r="34" spans="1:5" x14ac:dyDescent="0.15">
      <c r="A34" t="s">
        <v>48</v>
      </c>
      <c r="B34" s="2" t="s">
        <v>266</v>
      </c>
      <c r="C34" s="176">
        <v>42428</v>
      </c>
      <c r="D34" s="176">
        <v>42462</v>
      </c>
      <c r="E34">
        <v>261</v>
      </c>
    </row>
    <row r="35" spans="1:5" x14ac:dyDescent="0.15">
      <c r="A35" t="s">
        <v>47</v>
      </c>
      <c r="B35" s="2" t="s">
        <v>267</v>
      </c>
      <c r="C35" s="176">
        <v>42400</v>
      </c>
      <c r="D35" s="176">
        <v>42427</v>
      </c>
      <c r="E35">
        <v>261</v>
      </c>
    </row>
    <row r="36" spans="1:5" x14ac:dyDescent="0.15">
      <c r="A36" t="s">
        <v>46</v>
      </c>
      <c r="B36" s="2" t="s">
        <v>268</v>
      </c>
      <c r="C36" s="176">
        <v>42372</v>
      </c>
      <c r="D36" s="176">
        <v>42399</v>
      </c>
      <c r="E36">
        <v>261</v>
      </c>
    </row>
    <row r="37" spans="1:5" x14ac:dyDescent="0.15">
      <c r="A37" t="s">
        <v>45</v>
      </c>
      <c r="B37" s="2" t="s">
        <v>269</v>
      </c>
      <c r="C37" s="176">
        <v>42337</v>
      </c>
      <c r="D37" s="176">
        <v>42371</v>
      </c>
      <c r="E37">
        <v>261</v>
      </c>
    </row>
    <row r="38" spans="1:5" x14ac:dyDescent="0.15">
      <c r="A38" t="s">
        <v>44</v>
      </c>
      <c r="B38" s="2" t="s">
        <v>270</v>
      </c>
      <c r="C38" s="176">
        <v>42309</v>
      </c>
      <c r="D38" s="176">
        <v>42336</v>
      </c>
      <c r="E38">
        <v>261</v>
      </c>
    </row>
    <row r="39" spans="1:5" x14ac:dyDescent="0.15">
      <c r="A39" t="s">
        <v>43</v>
      </c>
      <c r="B39" s="2" t="s">
        <v>271</v>
      </c>
      <c r="C39" s="176">
        <v>42281</v>
      </c>
      <c r="D39" s="176">
        <v>42308</v>
      </c>
      <c r="E39">
        <v>261</v>
      </c>
    </row>
    <row r="40" spans="1:5" x14ac:dyDescent="0.15">
      <c r="A40" t="s">
        <v>42</v>
      </c>
      <c r="B40" s="2" t="s">
        <v>272</v>
      </c>
      <c r="C40" s="176">
        <v>42246</v>
      </c>
      <c r="D40" s="176">
        <v>42280</v>
      </c>
      <c r="E40">
        <v>260</v>
      </c>
    </row>
    <row r="41" spans="1:5" x14ac:dyDescent="0.15">
      <c r="A41" t="s">
        <v>41</v>
      </c>
      <c r="B41" s="2" t="s">
        <v>273</v>
      </c>
      <c r="C41" s="176">
        <v>42218</v>
      </c>
      <c r="D41" s="176">
        <v>42245</v>
      </c>
      <c r="E41">
        <v>254</v>
      </c>
    </row>
    <row r="42" spans="1:5" x14ac:dyDescent="0.15">
      <c r="A42" t="s">
        <v>40</v>
      </c>
      <c r="B42" s="2" t="s">
        <v>274</v>
      </c>
      <c r="C42" s="176">
        <v>42190</v>
      </c>
      <c r="D42" s="176">
        <v>42217</v>
      </c>
      <c r="E42">
        <v>254</v>
      </c>
    </row>
    <row r="43" spans="1:5" x14ac:dyDescent="0.15">
      <c r="A43" t="s">
        <v>39</v>
      </c>
      <c r="B43" s="2" t="s">
        <v>275</v>
      </c>
      <c r="C43" s="176">
        <v>42155</v>
      </c>
      <c r="D43" s="176">
        <v>42189</v>
      </c>
      <c r="E43">
        <v>252</v>
      </c>
    </row>
    <row r="44" spans="1:5" x14ac:dyDescent="0.15">
      <c r="A44" t="s">
        <v>38</v>
      </c>
      <c r="B44" s="2" t="s">
        <v>276</v>
      </c>
      <c r="C44" s="176">
        <v>42127</v>
      </c>
      <c r="D44" s="176">
        <v>42154</v>
      </c>
      <c r="E44">
        <v>252</v>
      </c>
    </row>
    <row r="45" spans="1:5" x14ac:dyDescent="0.15">
      <c r="A45" t="s">
        <v>37</v>
      </c>
      <c r="B45" s="2" t="s">
        <v>277</v>
      </c>
      <c r="C45" s="176">
        <v>42099</v>
      </c>
      <c r="D45" s="176">
        <v>42126</v>
      </c>
      <c r="E45">
        <v>250</v>
      </c>
    </row>
    <row r="46" spans="1:5" x14ac:dyDescent="0.15">
      <c r="A46" t="s">
        <v>36</v>
      </c>
      <c r="B46" s="2" t="s">
        <v>278</v>
      </c>
      <c r="C46" s="176">
        <v>42064</v>
      </c>
      <c r="D46" s="176">
        <v>42098</v>
      </c>
      <c r="E46">
        <v>249</v>
      </c>
    </row>
    <row r="47" spans="1:5" x14ac:dyDescent="0.15">
      <c r="A47" t="s">
        <v>35</v>
      </c>
      <c r="B47" s="2" t="s">
        <v>279</v>
      </c>
      <c r="C47" s="176">
        <v>42036</v>
      </c>
      <c r="D47" s="176">
        <v>42063</v>
      </c>
      <c r="E47">
        <v>250</v>
      </c>
    </row>
    <row r="48" spans="1:5" x14ac:dyDescent="0.15">
      <c r="A48" t="s">
        <v>229</v>
      </c>
      <c r="B48" s="2" t="s">
        <v>280</v>
      </c>
      <c r="C48" s="176">
        <v>42008</v>
      </c>
      <c r="D48" s="176">
        <v>42035</v>
      </c>
      <c r="E48">
        <v>252</v>
      </c>
    </row>
    <row r="49" spans="1:5" x14ac:dyDescent="0.15">
      <c r="A49" t="s">
        <v>228</v>
      </c>
      <c r="B49" s="2" t="s">
        <v>281</v>
      </c>
      <c r="C49" s="176">
        <v>41973</v>
      </c>
      <c r="D49" s="176">
        <v>42007</v>
      </c>
      <c r="E49">
        <v>247</v>
      </c>
    </row>
    <row r="50" spans="1:5" x14ac:dyDescent="0.15">
      <c r="A50" t="s">
        <v>227</v>
      </c>
      <c r="B50" s="2" t="s">
        <v>282</v>
      </c>
      <c r="C50" s="176">
        <v>41945</v>
      </c>
      <c r="D50" s="176">
        <v>41972</v>
      </c>
      <c r="E50">
        <v>247</v>
      </c>
    </row>
    <row r="51" spans="1:5" x14ac:dyDescent="0.15">
      <c r="A51" t="s">
        <v>226</v>
      </c>
      <c r="B51" s="2" t="s">
        <v>283</v>
      </c>
      <c r="C51" s="176">
        <v>41917</v>
      </c>
      <c r="D51" s="176">
        <v>41944</v>
      </c>
      <c r="E51">
        <v>240</v>
      </c>
    </row>
    <row r="52" spans="1:5" x14ac:dyDescent="0.15">
      <c r="A52" t="s">
        <v>225</v>
      </c>
      <c r="B52" s="2" t="s">
        <v>284</v>
      </c>
      <c r="C52" s="176">
        <v>41882</v>
      </c>
      <c r="D52" s="176">
        <v>41916</v>
      </c>
      <c r="E52">
        <v>235</v>
      </c>
    </row>
    <row r="53" spans="1:5" x14ac:dyDescent="0.15">
      <c r="A53" t="s">
        <v>224</v>
      </c>
      <c r="B53" s="2" t="s">
        <v>285</v>
      </c>
      <c r="C53" s="176">
        <v>41854</v>
      </c>
      <c r="D53" s="176">
        <v>41881</v>
      </c>
      <c r="E53">
        <v>234</v>
      </c>
    </row>
    <row r="54" spans="1:5" x14ac:dyDescent="0.15">
      <c r="A54" t="s">
        <v>223</v>
      </c>
      <c r="B54" s="2" t="s">
        <v>286</v>
      </c>
      <c r="C54" s="176">
        <v>41826</v>
      </c>
      <c r="D54" s="176">
        <v>41853</v>
      </c>
      <c r="E54">
        <v>234</v>
      </c>
    </row>
    <row r="55" spans="1:5" x14ac:dyDescent="0.15">
      <c r="A55" t="s">
        <v>222</v>
      </c>
      <c r="B55" s="2" t="s">
        <v>287</v>
      </c>
      <c r="C55" s="176">
        <v>41791</v>
      </c>
      <c r="D55" s="176">
        <v>41825</v>
      </c>
      <c r="E55">
        <v>233</v>
      </c>
    </row>
    <row r="56" spans="1:5" x14ac:dyDescent="0.15">
      <c r="A56" t="s">
        <v>221</v>
      </c>
      <c r="B56" s="2" t="s">
        <v>288</v>
      </c>
      <c r="C56" s="193">
        <v>41763</v>
      </c>
      <c r="D56" s="193">
        <v>41790</v>
      </c>
      <c r="E56">
        <v>235</v>
      </c>
    </row>
    <row r="57" spans="1:5" x14ac:dyDescent="0.15">
      <c r="A57" t="s">
        <v>220</v>
      </c>
      <c r="B57" s="2" t="s">
        <v>289</v>
      </c>
      <c r="C57" s="194">
        <v>41735</v>
      </c>
      <c r="D57" s="194">
        <v>41762</v>
      </c>
      <c r="E57">
        <v>234</v>
      </c>
    </row>
    <row r="58" spans="1:5" x14ac:dyDescent="0.15">
      <c r="A58" t="s">
        <v>219</v>
      </c>
      <c r="B58" s="2" t="s">
        <v>290</v>
      </c>
      <c r="C58" s="193">
        <v>41700</v>
      </c>
      <c r="D58" s="193">
        <v>41734</v>
      </c>
      <c r="E58">
        <v>234</v>
      </c>
    </row>
    <row r="59" spans="1:5" x14ac:dyDescent="0.15">
      <c r="A59" t="s">
        <v>218</v>
      </c>
      <c r="B59" s="2" t="s">
        <v>291</v>
      </c>
      <c r="C59" s="193">
        <v>41672</v>
      </c>
      <c r="D59" s="193">
        <v>41699</v>
      </c>
      <c r="E59">
        <v>234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P247"/>
  <sheetViews>
    <sheetView topLeftCell="D3" zoomScaleNormal="100" workbookViewId="0">
      <selection activeCell="D3" sqref="D3"/>
    </sheetView>
  </sheetViews>
  <sheetFormatPr baseColWidth="10" defaultColWidth="9.1640625" defaultRowHeight="14" x14ac:dyDescent="0.2"/>
  <cols>
    <col min="1" max="3" width="9.1640625" style="3" hidden="1" customWidth="1"/>
    <col min="4" max="4" width="3.33203125" style="3" bestFit="1" customWidth="1"/>
    <col min="5" max="5" width="13.6640625" style="3" bestFit="1" customWidth="1"/>
    <col min="6" max="6" width="12.1640625" style="3" bestFit="1" customWidth="1"/>
    <col min="7" max="7" width="12.5" style="3" bestFit="1" customWidth="1"/>
    <col min="8" max="8" width="8.6640625" style="3" bestFit="1" customWidth="1"/>
    <col min="9" max="9" width="0.6640625" style="3" customWidth="1"/>
    <col min="10" max="10" width="12" style="3" bestFit="1" customWidth="1"/>
    <col min="11" max="11" width="12.5" style="3" bestFit="1" customWidth="1"/>
    <col min="12" max="12" width="9" style="3" bestFit="1" customWidth="1"/>
    <col min="13" max="13" width="0.6640625" style="3" customWidth="1"/>
    <col min="14" max="15" width="10.5" style="3" bestFit="1" customWidth="1"/>
    <col min="16" max="16" width="9.1640625" style="3" bestFit="1" customWidth="1"/>
    <col min="17" max="16384" width="9.1640625" style="3"/>
  </cols>
  <sheetData>
    <row r="1" spans="1:16" hidden="1" x14ac:dyDescent="0.2">
      <c r="A1" s="6"/>
      <c r="B1" s="6"/>
      <c r="C1" s="6"/>
      <c r="F1" s="3" t="s">
        <v>56</v>
      </c>
      <c r="G1" s="3" t="s">
        <v>55</v>
      </c>
      <c r="J1" s="3" t="str">
        <f>F1</f>
        <v>R12_TY</v>
      </c>
      <c r="K1" s="3" t="str">
        <f>G1</f>
        <v>R12_LY</v>
      </c>
      <c r="N1" s="3" t="str">
        <f>F1</f>
        <v>R12_TY</v>
      </c>
      <c r="O1" s="3" t="str">
        <f>G1</f>
        <v>R12_LY</v>
      </c>
    </row>
    <row r="2" spans="1:16" hidden="1" x14ac:dyDescent="0.2">
      <c r="A2" s="6"/>
      <c r="F2" s="3" t="str">
        <f>F$1 &amp; "_RETAIN"</f>
        <v>R12_TY_RETAIN</v>
      </c>
      <c r="G2" s="3" t="str">
        <f>G$1 &amp; "_RETAIN"</f>
        <v>R12_LY_RETAIN</v>
      </c>
      <c r="J2" s="3" t="str">
        <f>F2</f>
        <v>R12_TY_RETAIN</v>
      </c>
      <c r="K2" s="3" t="str">
        <f>G2</f>
        <v>R12_LY_RETAIN</v>
      </c>
      <c r="N2" s="3" t="str">
        <f>F2</f>
        <v>R12_TY_RETAIN</v>
      </c>
      <c r="O2" s="3" t="str">
        <f>G2</f>
        <v>R12_LY_RETAIN</v>
      </c>
    </row>
    <row r="3" spans="1:16" x14ac:dyDescent="0.2">
      <c r="F3" s="235" t="s">
        <v>127</v>
      </c>
      <c r="G3" s="235"/>
      <c r="H3" s="235"/>
      <c r="I3" s="235"/>
      <c r="J3" s="235"/>
      <c r="K3" s="235"/>
      <c r="L3" s="235"/>
      <c r="M3" s="235"/>
      <c r="N3" s="235"/>
      <c r="O3" s="235"/>
      <c r="P3" s="235"/>
    </row>
    <row r="4" spans="1:16" x14ac:dyDescent="0.2">
      <c r="F4" s="234" t="str">
        <f ca="1">"Data through: " &amp; TEXT(MAX(TF_END_DATE), "MM-DD-YYYY")</f>
        <v>Data through: 01-28-2017</v>
      </c>
      <c r="G4" s="234"/>
      <c r="H4" s="234"/>
      <c r="I4" s="234"/>
      <c r="J4" s="234"/>
      <c r="K4" s="234"/>
      <c r="L4" s="234"/>
      <c r="M4" s="234"/>
      <c r="N4" s="234"/>
      <c r="O4" s="234"/>
      <c r="P4" s="234"/>
    </row>
    <row r="6" spans="1:16" x14ac:dyDescent="0.2">
      <c r="D6" s="212" t="s">
        <v>111</v>
      </c>
      <c r="E6" s="213"/>
      <c r="F6" s="216" t="s">
        <v>77</v>
      </c>
      <c r="G6" s="217"/>
      <c r="H6" s="218"/>
      <c r="J6" s="216" t="s">
        <v>122</v>
      </c>
      <c r="K6" s="217"/>
      <c r="L6" s="218"/>
      <c r="N6" s="216" t="s">
        <v>123</v>
      </c>
      <c r="O6" s="217"/>
      <c r="P6" s="218"/>
    </row>
    <row r="7" spans="1:16" x14ac:dyDescent="0.2">
      <c r="A7" s="3" t="s">
        <v>63</v>
      </c>
      <c r="B7" s="3" t="s">
        <v>198</v>
      </c>
      <c r="C7" s="3" t="s">
        <v>81</v>
      </c>
      <c r="D7" s="214"/>
      <c r="E7" s="215"/>
      <c r="F7" s="38" t="str">
        <f ca="1">IFERROR(VLOOKUP(F$1, OFFSET(TF_TIMEFRAME, 0, 0, TF_DATA_ROWS, 2), 2, FALSE), "")</f>
        <v>TY LTM</v>
      </c>
      <c r="G7" s="39" t="str">
        <f ca="1">IFERROR(VLOOKUP(G$1, OFFSET(TF_TIMEFRAME, 0, 0, TF_DATA_ROWS, 2), 2, FALSE), "")</f>
        <v>LY LTM</v>
      </c>
      <c r="H7" s="40" t="s">
        <v>78</v>
      </c>
      <c r="I7" s="4"/>
      <c r="J7" s="38" t="str">
        <f ca="1">IFERROR(VLOOKUP(J$1, OFFSET(TF_TIMEFRAME, 0, 0, TF_DATA_ROWS, 2), 2, FALSE), "")</f>
        <v>TY LTM</v>
      </c>
      <c r="K7" s="39" t="str">
        <f ca="1">IFERROR(VLOOKUP(K$1, OFFSET(TF_TIMEFRAME, 0, 0, TF_DATA_ROWS, 2), 2, FALSE), "")</f>
        <v>LY LTM</v>
      </c>
      <c r="L7" s="40" t="s">
        <v>78</v>
      </c>
      <c r="M7" s="4"/>
      <c r="N7" s="38" t="str">
        <f ca="1">IFERROR(VLOOKUP(N$1, OFFSET(TF_TIMEFRAME, 0, 0, TF_DATA_ROWS, 2), 2, FALSE), "")</f>
        <v>TY LTM</v>
      </c>
      <c r="O7" s="39" t="str">
        <f ca="1">IFERROR(VLOOKUP(O$1, OFFSET(TF_TIMEFRAME, 0, 0, TF_DATA_ROWS, 2), 2, FALSE), "")</f>
        <v>LY LTM</v>
      </c>
      <c r="P7" s="40" t="s">
        <v>78</v>
      </c>
    </row>
    <row r="8" spans="1:16" x14ac:dyDescent="0.2">
      <c r="A8" s="3" t="s">
        <v>65</v>
      </c>
      <c r="B8" s="3" t="s">
        <v>86</v>
      </c>
      <c r="D8" s="220" t="s">
        <v>120</v>
      </c>
      <c r="E8" s="76" t="s">
        <v>73</v>
      </c>
      <c r="F8" s="27">
        <f ca="1">SUMIFS(SOLD_AMT_T, CHANNEL_COUNT, $A8, CUST_GROUP, $B8, TIMEFRAME, F$1)</f>
        <v>757010346.73000026</v>
      </c>
      <c r="G8" s="7">
        <f ca="1">SUMIFS(SOLD_AMT_T, CHANNEL_COUNT, $A8, CUST_GROUP, $B8, TIMEFRAME, G$1)</f>
        <v>664109724.40000021</v>
      </c>
      <c r="H8" s="23">
        <f ca="1">IFERROR((F8 - G8) / G8, 0)</f>
        <v>0.13988745973255021</v>
      </c>
      <c r="I8" s="36"/>
      <c r="J8" s="27">
        <f ca="1">SUMIFS(SOLD_AMT_R, CHANNEL_COUNT, $A8, CUST_GROUP, $B8, TIMEFRAME, J$1)</f>
        <v>422426908.48000002</v>
      </c>
      <c r="K8" s="7">
        <f ca="1">SUMIFS(SOLD_AMT_R, CHANNEL_COUNT, $A8, CUST_GROUP, $B8, TIMEFRAME, K$1)</f>
        <v>392982227.46000022</v>
      </c>
      <c r="L8" s="8">
        <f ca="1">IFERROR((J8 - K8) / K8, 0)</f>
        <v>7.4926240838707733E-2</v>
      </c>
      <c r="M8" s="36"/>
      <c r="N8" s="7">
        <f ca="1">SUMIFS(SOLD_AMT_D, CHANNEL_COUNT, $A8, CUST_GROUP, $B8, TIMEFRAME, N$1)</f>
        <v>334583438.25000018</v>
      </c>
      <c r="O8" s="7">
        <f ca="1">SUMIFS(SOLD_AMT_D, CHANNEL_COUNT, $A8, CUST_GROUP, $B8, TIMEFRAME, O$1)</f>
        <v>271127496.94000012</v>
      </c>
      <c r="P8" s="9">
        <f ca="1">IFERROR((N8 - O8) / O8, 0)</f>
        <v>0.23404465436437349</v>
      </c>
    </row>
    <row r="9" spans="1:16" x14ac:dyDescent="0.2">
      <c r="D9" s="221"/>
      <c r="E9" s="86" t="s">
        <v>126</v>
      </c>
      <c r="F9" s="43" t="str">
        <f>IF(COLUMN(F8) = COLUMN($F8), "", IFERROR(F8 / $F8, 0))</f>
        <v/>
      </c>
      <c r="G9" s="41" t="str">
        <f>IF(COLUMN(G8) = COLUMN($G8), "", IFERROR(G8 / $G8, 0))</f>
        <v/>
      </c>
      <c r="H9" s="42">
        <f>IFERROR((F9 - G9) * 10000, 0)</f>
        <v>0</v>
      </c>
      <c r="I9" s="37"/>
      <c r="J9" s="43">
        <f ca="1">IF(COLUMN(J8) = COLUMN($F8), "", IFERROR(J8 / $F8, 0))</f>
        <v>0.55801999312786843</v>
      </c>
      <c r="K9" s="41">
        <f ca="1">IF(COLUMN(K8) = COLUMN($G8), "", IFERROR(K8 / $G8, 0))</f>
        <v>0.59174291991439498</v>
      </c>
      <c r="L9" s="173">
        <f ca="1">IFERROR((J9 - K9) * 10000, 0)</f>
        <v>-337.22926786526551</v>
      </c>
      <c r="M9" s="37"/>
      <c r="N9" s="41">
        <f ca="1">IF(COLUMN(N8) = COLUMN($F8), "", IFERROR(N8 / $F8, 0))</f>
        <v>0.44198000687213151</v>
      </c>
      <c r="O9" s="41">
        <f ca="1">IF(COLUMN(O8) = COLUMN($G8), "", IFERROR(O8 / $G8, 0))</f>
        <v>0.40825708008560524</v>
      </c>
      <c r="P9" s="172">
        <f ca="1">IFERROR((N9 - O9) * 10000, 0)</f>
        <v>337.22926786526273</v>
      </c>
    </row>
    <row r="10" spans="1:16" x14ac:dyDescent="0.2">
      <c r="A10" s="3" t="s">
        <v>80</v>
      </c>
      <c r="B10" s="3" t="s">
        <v>80</v>
      </c>
      <c r="D10" s="221"/>
      <c r="E10" s="76" t="s">
        <v>76</v>
      </c>
      <c r="F10" s="27">
        <f ca="1">SUMIFS(SOLD_AMT_T, CHANNEL_COUNT, $A10, CUST_GROUP, $B10, TIMEFRAME, F$1)</f>
        <v>737343774.25000012</v>
      </c>
      <c r="G10" s="7">
        <f ca="1">SUMIFS(SOLD_AMT_T, CHANNEL_COUNT, $A10, CUST_GROUP, $B10, TIMEFRAME, G$1)</f>
        <v>641906815.30000031</v>
      </c>
      <c r="H10" s="9">
        <f ca="1">IFERROR((F10 - G10) / G10, 0)</f>
        <v>0.14867727943563985</v>
      </c>
      <c r="I10" s="36"/>
      <c r="J10" s="44">
        <f ca="1">SUMIFS(SOLD_AMT_R, CHANNEL_COUNT, $A10, CUST_GROUP, $B10, TIMEFRAME, J$1)</f>
        <v>403583554.25</v>
      </c>
      <c r="K10" s="7">
        <f ca="1">SUMIFS(SOLD_AMT_R, CHANNEL_COUNT, $A10, CUST_GROUP, $B10, TIMEFRAME, K$1)</f>
        <v>371056069.69000018</v>
      </c>
      <c r="L10" s="9">
        <f ca="1">IFERROR((J10 - K10) / K10, 0)</f>
        <v>8.7661912085618215E-2</v>
      </c>
      <c r="M10" s="36"/>
      <c r="N10" s="44">
        <f ca="1">SUMIFS(SOLD_AMT_D, CHANNEL_COUNT, $A10, CUST_GROUP, $B10, TIMEFRAME, N$1)</f>
        <v>333760220.00000018</v>
      </c>
      <c r="O10" s="7">
        <f ca="1">SUMIFS(SOLD_AMT_D, CHANNEL_COUNT, $A10, CUST_GROUP, $B10, TIMEFRAME, O$1)</f>
        <v>270850745.61000007</v>
      </c>
      <c r="P10" s="9">
        <f ca="1">IFERROR((N10 - O10) / O10, 0)</f>
        <v>0.23226620347054133</v>
      </c>
    </row>
    <row r="11" spans="1:16" x14ac:dyDescent="0.2">
      <c r="D11" s="223"/>
      <c r="E11" s="85" t="s">
        <v>75</v>
      </c>
      <c r="F11" s="30">
        <f ca="1">IFERROR(F10 / F$8, 0)</f>
        <v>0.97402073490150787</v>
      </c>
      <c r="G11" s="14">
        <f ca="1">IFERROR(G10 / G$8, 0)</f>
        <v>0.96656740854072054</v>
      </c>
      <c r="H11" s="26">
        <f ca="1">IFERROR((F11 - G11) * 10000, 0)</f>
        <v>74.533263607873266</v>
      </c>
      <c r="I11" s="37"/>
      <c r="J11" s="30">
        <f ca="1">IFERROR(J10 / J$8, 0)</f>
        <v>0.95539262804587133</v>
      </c>
      <c r="K11" s="14">
        <f ca="1">IFERROR(K10 / K$8, 0)</f>
        <v>0.94420572677874648</v>
      </c>
      <c r="L11" s="15">
        <f ca="1">IFERROR((J11 - K11) * 10000, 0)</f>
        <v>111.8690126712485</v>
      </c>
      <c r="M11" s="37"/>
      <c r="N11" s="14">
        <f ca="1">IFERROR(N10 / N$8, 0)</f>
        <v>0.99753957262706805</v>
      </c>
      <c r="O11" s="14">
        <f ca="1">IFERROR(O10 / O$8, 0)</f>
        <v>0.99897925760712758</v>
      </c>
      <c r="P11" s="19">
        <f ca="1">IFERROR((N11 - O11) * 10000, 0)</f>
        <v>-14.396849800595302</v>
      </c>
    </row>
    <row r="12" spans="1:16" ht="3.75" customHeight="1" x14ac:dyDescent="0.2">
      <c r="D12" s="144"/>
      <c r="E12" s="144"/>
      <c r="F12" s="162"/>
      <c r="G12" s="162"/>
      <c r="H12" s="163"/>
      <c r="I12" s="5"/>
      <c r="J12" s="162"/>
      <c r="K12" s="162"/>
      <c r="L12" s="163"/>
      <c r="M12" s="5"/>
      <c r="N12" s="162"/>
      <c r="O12" s="162"/>
      <c r="P12" s="163"/>
    </row>
    <row r="13" spans="1:16" x14ac:dyDescent="0.2">
      <c r="A13" s="3" t="s">
        <v>80</v>
      </c>
      <c r="B13" s="3" t="s">
        <v>80</v>
      </c>
      <c r="D13" s="230" t="s">
        <v>79</v>
      </c>
      <c r="E13" s="231"/>
      <c r="F13" s="180">
        <f ca="1">SUMIFS(CUST_COUNT_T, CHANNEL_COUNT, $A13, CUST_GROUP, $B13, TIMEFRAME, F$1)</f>
        <v>1722746</v>
      </c>
      <c r="G13" s="181">
        <f ca="1">SUMIFS(CUST_COUNT_T, CHANNEL_COUNT, $A13, CUST_GROUP, $B13, TIMEFRAME, G$1)</f>
        <v>1548843</v>
      </c>
      <c r="H13" s="50">
        <f ca="1">IFERROR((F13 - G13) / G13, 0)</f>
        <v>0.11227929493176519</v>
      </c>
      <c r="I13" s="36"/>
      <c r="J13" s="180">
        <f ca="1">SUMIFS(CUST_COUNT_R, CHANNEL_COUNT, $A13, CUST_GROUP, $B13, TIMEFRAME, J$1)</f>
        <v>1204276</v>
      </c>
      <c r="K13" s="181">
        <f ca="1">SUMIFS(CUST_COUNT_R, CHANNEL_COUNT, $A13, CUST_GROUP, $B13, TIMEFRAME, K$1)</f>
        <v>1101178</v>
      </c>
      <c r="L13" s="51">
        <f ca="1">IFERROR((J13 - K13) / K13, 0)</f>
        <v>9.3625190477833742E-2</v>
      </c>
      <c r="M13" s="36"/>
      <c r="N13" s="181">
        <f ca="1">SUMIFS(CUST_COUNT_D, CHANNEL_COUNT, $A13, CUST_GROUP, $B13, TIMEFRAME, N$1)</f>
        <v>892333</v>
      </c>
      <c r="O13" s="181">
        <f ca="1">SUMIFS(CUST_COUNT_D, CHANNEL_COUNT, $A13, CUST_GROUP, $B13, TIMEFRAME, O$1)</f>
        <v>764011</v>
      </c>
      <c r="P13" s="52">
        <f ca="1">IFERROR((N13 - O13) / O13, 0)</f>
        <v>0.16795831473630615</v>
      </c>
    </row>
    <row r="14" spans="1:16" ht="3.75" customHeight="1" x14ac:dyDescent="0.2">
      <c r="D14" s="144"/>
      <c r="E14" s="144"/>
      <c r="F14" s="162"/>
      <c r="G14" s="162"/>
      <c r="H14" s="163"/>
      <c r="I14" s="5"/>
      <c r="J14" s="162"/>
      <c r="K14" s="162"/>
      <c r="L14" s="163"/>
      <c r="M14" s="5"/>
      <c r="N14" s="162"/>
      <c r="O14" s="162"/>
      <c r="P14" s="163"/>
    </row>
    <row r="15" spans="1:16" x14ac:dyDescent="0.2">
      <c r="A15" s="3" t="str">
        <f>A13</f>
        <v>&gt;= 1</v>
      </c>
      <c r="B15" s="3">
        <v>5</v>
      </c>
      <c r="D15" s="220" t="s">
        <v>199</v>
      </c>
      <c r="E15" s="76" t="s">
        <v>191</v>
      </c>
      <c r="F15" s="27">
        <f t="shared" ref="F15:G18" ca="1" si="0">SUMIFS(NET_AMT_T, CHANNEL_COUNT, $A15, CUST_GROUP, $B15, TIMEFRAME, F$1)</f>
        <v>180346586.30000001</v>
      </c>
      <c r="G15" s="7">
        <f t="shared" ca="1" si="0"/>
        <v>157567527.62</v>
      </c>
      <c r="H15" s="23">
        <f t="shared" ref="H15:H18" ca="1" si="1">IFERROR((F15 - G15) / G15, 0)</f>
        <v>0.14456696137884104</v>
      </c>
      <c r="I15" s="36"/>
      <c r="J15" s="27">
        <f t="shared" ref="J15:K18" ca="1" si="2">SUMIFS(NET_AMT_R, CHANNEL_COUNT, $A15, CUST_GROUP, $B15, TIMEFRAME, J$1)</f>
        <v>98873177.829999998</v>
      </c>
      <c r="K15" s="7">
        <f t="shared" ca="1" si="2"/>
        <v>93207182.88000001</v>
      </c>
      <c r="L15" s="8">
        <f t="shared" ref="L15:L18" ca="1" si="3">IFERROR((J15 - K15) / K15, 0)</f>
        <v>6.0789252232788728E-2</v>
      </c>
      <c r="M15" s="36"/>
      <c r="N15" s="7">
        <f t="shared" ref="N15:O18" ca="1" si="4">SUMIFS(NET_AMT_D, CHANNEL_COUNT, $A15, CUST_GROUP, $B15, TIMEFRAME, N$1)</f>
        <v>81473408.469999999</v>
      </c>
      <c r="O15" s="7">
        <f t="shared" ca="1" si="4"/>
        <v>64360344.740000002</v>
      </c>
      <c r="P15" s="9">
        <f t="shared" ref="P15:P18" ca="1" si="5">IFERROR((N15 - O15) / O15, 0)</f>
        <v>0.26589453178245975</v>
      </c>
    </row>
    <row r="16" spans="1:16" x14ac:dyDescent="0.2">
      <c r="A16" s="3" t="str">
        <f>A13</f>
        <v>&gt;= 1</v>
      </c>
      <c r="B16" s="3">
        <v>30</v>
      </c>
      <c r="D16" s="221"/>
      <c r="E16" s="79" t="s">
        <v>192</v>
      </c>
      <c r="F16" s="29">
        <f t="shared" ca="1" si="0"/>
        <v>280517763.52999997</v>
      </c>
      <c r="G16" s="12">
        <f t="shared" ca="1" si="0"/>
        <v>247082873.88000011</v>
      </c>
      <c r="H16" s="25">
        <f t="shared" ca="1" si="1"/>
        <v>0.13531852339647815</v>
      </c>
      <c r="I16" s="36"/>
      <c r="J16" s="29">
        <f t="shared" ca="1" si="2"/>
        <v>169802350.50999996</v>
      </c>
      <c r="K16" s="12">
        <f t="shared" ca="1" si="2"/>
        <v>155827428.24000004</v>
      </c>
      <c r="L16" s="10">
        <f t="shared" ca="1" si="3"/>
        <v>8.9682043962608607E-2</v>
      </c>
      <c r="M16" s="36"/>
      <c r="N16" s="12">
        <f t="shared" ca="1" si="4"/>
        <v>110715413.02000001</v>
      </c>
      <c r="O16" s="12">
        <f t="shared" ca="1" si="4"/>
        <v>91255445.640000015</v>
      </c>
      <c r="P16" s="13">
        <f t="shared" ca="1" si="5"/>
        <v>0.21324719027474789</v>
      </c>
    </row>
    <row r="17" spans="1:16" x14ac:dyDescent="0.2">
      <c r="A17" s="3" t="str">
        <f>A13</f>
        <v>&gt;= 1</v>
      </c>
      <c r="B17" s="3">
        <v>70</v>
      </c>
      <c r="D17" s="221"/>
      <c r="E17" s="79" t="s">
        <v>193</v>
      </c>
      <c r="F17" s="29">
        <f t="shared" ca="1" si="0"/>
        <v>137865133.82000002</v>
      </c>
      <c r="G17" s="12">
        <f t="shared" ca="1" si="0"/>
        <v>121762337.69000003</v>
      </c>
      <c r="H17" s="25">
        <f t="shared" ca="1" si="1"/>
        <v>0.13224775768511277</v>
      </c>
      <c r="I17" s="36"/>
      <c r="J17" s="29">
        <f t="shared" ca="1" si="2"/>
        <v>86662918.009999976</v>
      </c>
      <c r="K17" s="12">
        <f t="shared" ca="1" si="2"/>
        <v>78520345.350000009</v>
      </c>
      <c r="L17" s="10">
        <f t="shared" ca="1" si="3"/>
        <v>0.1037001636162565</v>
      </c>
      <c r="M17" s="36"/>
      <c r="N17" s="12">
        <f t="shared" ca="1" si="4"/>
        <v>51202215.810000017</v>
      </c>
      <c r="O17" s="12">
        <f t="shared" ca="1" si="4"/>
        <v>43241992.339999989</v>
      </c>
      <c r="P17" s="13">
        <f t="shared" ca="1" si="5"/>
        <v>0.18408549281011299</v>
      </c>
    </row>
    <row r="18" spans="1:16" x14ac:dyDescent="0.2">
      <c r="A18" s="3" t="str">
        <f>A13</f>
        <v>&gt;= 1</v>
      </c>
      <c r="B18" s="3">
        <v>100</v>
      </c>
      <c r="D18" s="221"/>
      <c r="E18" s="77" t="s">
        <v>194</v>
      </c>
      <c r="F18" s="121">
        <f t="shared" ca="1" si="0"/>
        <v>29957184.210000012</v>
      </c>
      <c r="G18" s="104">
        <f t="shared" ca="1" si="0"/>
        <v>26557954.059999999</v>
      </c>
      <c r="H18" s="46">
        <f t="shared" ca="1" si="1"/>
        <v>0.12799292228311104</v>
      </c>
      <c r="I18" s="36"/>
      <c r="J18" s="121">
        <f t="shared" ca="1" si="2"/>
        <v>20284485.690000005</v>
      </c>
      <c r="K18" s="104">
        <f t="shared" ca="1" si="2"/>
        <v>18455502.319999993</v>
      </c>
      <c r="L18" s="41">
        <f t="shared" ca="1" si="3"/>
        <v>9.9102334809818005E-2</v>
      </c>
      <c r="M18" s="36"/>
      <c r="N18" s="104">
        <f t="shared" ca="1" si="4"/>
        <v>9672698.5200000014</v>
      </c>
      <c r="O18" s="104">
        <f t="shared" ca="1" si="4"/>
        <v>8102451.7400000021</v>
      </c>
      <c r="P18" s="48">
        <f t="shared" ca="1" si="5"/>
        <v>0.19379896732343868</v>
      </c>
    </row>
    <row r="19" spans="1:16" x14ac:dyDescent="0.2">
      <c r="C19" s="3">
        <f>ROW(C8)</f>
        <v>8</v>
      </c>
      <c r="D19" s="221"/>
      <c r="E19" s="76" t="str">
        <f>E15 &amp; " %"</f>
        <v>Elite %</v>
      </c>
      <c r="F19" s="33">
        <f ca="1">IFERROR(F15 / INDIRECT(ADDRESS($C19, COLUMN(F15))), 0)</f>
        <v>0.23823529900090451</v>
      </c>
      <c r="G19" s="8">
        <f ca="1">IFERROR(G15 / INDIRECT(ADDRESS($C19, COLUMN(G15))), 0)</f>
        <v>0.23726128654772632</v>
      </c>
      <c r="H19" s="20">
        <f t="shared" ref="H19:H22" ca="1" si="6">IFERROR((F19 - G19) * 10000, 0)</f>
        <v>9.7401245317818574</v>
      </c>
      <c r="I19" s="37"/>
      <c r="J19" s="49">
        <f ca="1">IFERROR(J15 / INDIRECT(ADDRESS($C19, COLUMN(J15))), 0)</f>
        <v>0.23405984762138132</v>
      </c>
      <c r="K19" s="8">
        <f ca="1">IFERROR(K15 / INDIRECT(ADDRESS($C19, COLUMN(K15))), 0)</f>
        <v>0.23717913016686518</v>
      </c>
      <c r="L19" s="20">
        <f t="shared" ref="L19:L22" ca="1" si="7">IFERROR((J19 - K19) * 10000, 0)</f>
        <v>-31.192825454838534</v>
      </c>
      <c r="M19" s="37"/>
      <c r="N19" s="49">
        <f ca="1">IFERROR(N15 / INDIRECT(ADDRESS($C19, COLUMN(N15))), 0)</f>
        <v>0.24350699752545196</v>
      </c>
      <c r="O19" s="8">
        <f ca="1">IFERROR(O15 / INDIRECT(ADDRESS($C19, COLUMN(O15))), 0)</f>
        <v>0.23738036704644086</v>
      </c>
      <c r="P19" s="20">
        <f t="shared" ref="P19:P22" ca="1" si="8">IFERROR((N19 - O19) * 10000, 0)</f>
        <v>61.266304790111029</v>
      </c>
    </row>
    <row r="20" spans="1:16" x14ac:dyDescent="0.2">
      <c r="C20" s="3">
        <f>ROW(C8)</f>
        <v>8</v>
      </c>
      <c r="D20" s="221"/>
      <c r="E20" s="79" t="str">
        <f t="shared" ref="E20:E22" si="9">E16 &amp; " %"</f>
        <v>High Value %</v>
      </c>
      <c r="F20" s="28">
        <f t="shared" ref="F20:G21" ca="1" si="10">IFERROR(F16 / INDIRECT(ADDRESS($C20, COLUMN(F16))), 0)</f>
        <v>0.37056001247767761</v>
      </c>
      <c r="G20" s="10">
        <f t="shared" ca="1" si="10"/>
        <v>0.37205128128974591</v>
      </c>
      <c r="H20" s="24">
        <f t="shared" ca="1" si="6"/>
        <v>-14.912688120682915</v>
      </c>
      <c r="I20" s="37"/>
      <c r="J20" s="28">
        <f t="shared" ref="J20:K21" ca="1" si="11">IFERROR(J16 / INDIRECT(ADDRESS($C20, COLUMN(J16))), 0)</f>
        <v>0.4019685940959401</v>
      </c>
      <c r="K20" s="10">
        <f t="shared" ca="1" si="11"/>
        <v>0.39652538295987183</v>
      </c>
      <c r="L20" s="11">
        <f t="shared" ca="1" si="7"/>
        <v>54.432111360682711</v>
      </c>
      <c r="M20" s="37"/>
      <c r="N20" s="10">
        <f t="shared" ref="N20:O21" ca="1" si="12">IFERROR(N16 / INDIRECT(ADDRESS($C20, COLUMN(N16))), 0)</f>
        <v>0.33090524025661316</v>
      </c>
      <c r="O20" s="10">
        <f t="shared" ca="1" si="12"/>
        <v>0.3365776126358539</v>
      </c>
      <c r="P20" s="18">
        <f t="shared" ca="1" si="8"/>
        <v>-56.723723792407313</v>
      </c>
    </row>
    <row r="21" spans="1:16" x14ac:dyDescent="0.2">
      <c r="C21" s="3">
        <f>ROW(C8)</f>
        <v>8</v>
      </c>
      <c r="D21" s="222"/>
      <c r="E21" s="79" t="str">
        <f t="shared" si="9"/>
        <v>Opportunity %</v>
      </c>
      <c r="F21" s="28">
        <f t="shared" ca="1" si="10"/>
        <v>0.18211789893695046</v>
      </c>
      <c r="G21" s="10">
        <f t="shared" ca="1" si="10"/>
        <v>0.18334671699019017</v>
      </c>
      <c r="H21" s="24">
        <f t="shared" ref="H21" ca="1" si="13">IFERROR((F21 - G21) * 10000, 0)</f>
        <v>-12.288180532397108</v>
      </c>
      <c r="I21" s="37"/>
      <c r="J21" s="28">
        <f t="shared" ca="1" si="11"/>
        <v>0.20515482387671585</v>
      </c>
      <c r="K21" s="10">
        <f t="shared" ca="1" si="11"/>
        <v>0.19980635220454651</v>
      </c>
      <c r="L21" s="11">
        <f t="shared" ref="L21" ca="1" si="14">IFERROR((J21 - K21) * 10000, 0)</f>
        <v>53.484716721693417</v>
      </c>
      <c r="M21" s="37"/>
      <c r="N21" s="10">
        <f t="shared" ca="1" si="12"/>
        <v>0.15303272653843017</v>
      </c>
      <c r="O21" s="10">
        <f t="shared" ca="1" si="12"/>
        <v>0.15948951260214431</v>
      </c>
      <c r="P21" s="18">
        <f t="shared" ref="P21" ca="1" si="15">IFERROR((N21 - O21) * 10000, 0)</f>
        <v>-64.567860637141365</v>
      </c>
    </row>
    <row r="22" spans="1:16" x14ac:dyDescent="0.2">
      <c r="C22" s="3">
        <f>ROW(C8)</f>
        <v>8</v>
      </c>
      <c r="D22" s="223"/>
      <c r="E22" s="78" t="str">
        <f t="shared" si="9"/>
        <v>Marginal %</v>
      </c>
      <c r="F22" s="30">
        <f ca="1">IFERROR(F18 / INDIRECT(ADDRESS($C22, COLUMN(F18))), 0)</f>
        <v>3.9573018175251856E-2</v>
      </c>
      <c r="G22" s="14">
        <f ca="1">IFERROR(G18 / INDIRECT(ADDRESS($C22, COLUMN(G18))), 0)</f>
        <v>3.9990310462618472E-2</v>
      </c>
      <c r="H22" s="26">
        <f t="shared" ca="1" si="6"/>
        <v>-4.1729228736661632</v>
      </c>
      <c r="I22" s="37"/>
      <c r="J22" s="30">
        <f t="shared" ref="J22:K22" ca="1" si="16">IFERROR(J18 / INDIRECT(ADDRESS($C22, COLUMN(J18))), 0)</f>
        <v>4.8018924180253497E-2</v>
      </c>
      <c r="K22" s="14">
        <f t="shared" ca="1" si="16"/>
        <v>4.6962689481621633E-2</v>
      </c>
      <c r="L22" s="15">
        <f t="shared" ca="1" si="7"/>
        <v>10.562346986318637</v>
      </c>
      <c r="M22" s="37"/>
      <c r="N22" s="14">
        <f t="shared" ref="N22:O22" ca="1" si="17">IFERROR(N18 / INDIRECT(ADDRESS($C22, COLUMN(N18))), 0)</f>
        <v>2.8909675178759378E-2</v>
      </c>
      <c r="O22" s="14">
        <f t="shared" ca="1" si="17"/>
        <v>2.9884286291305438E-2</v>
      </c>
      <c r="P22" s="19">
        <f t="shared" ca="1" si="8"/>
        <v>-9.7461111254605957</v>
      </c>
    </row>
    <row r="23" spans="1:16" ht="3.75" customHeight="1" x14ac:dyDescent="0.2">
      <c r="D23" s="144"/>
      <c r="E23" s="144"/>
      <c r="F23" s="162"/>
      <c r="G23" s="162"/>
      <c r="H23" s="163"/>
      <c r="I23" s="5"/>
      <c r="J23" s="162"/>
      <c r="K23" s="162"/>
      <c r="L23" s="163"/>
      <c r="M23" s="5"/>
      <c r="N23" s="162"/>
      <c r="O23" s="162"/>
      <c r="P23" s="163"/>
    </row>
    <row r="24" spans="1:16" x14ac:dyDescent="0.2">
      <c r="A24" s="3">
        <v>1</v>
      </c>
      <c r="B24" s="3" t="s">
        <v>80</v>
      </c>
      <c r="D24" s="209" t="s">
        <v>63</v>
      </c>
      <c r="E24" s="80" t="s">
        <v>82</v>
      </c>
      <c r="F24" s="182">
        <f ca="1">SUMIFS(CUST_COUNT_T, CHANNEL_COUNT, $A24, CUST_GROUP, $B24, TIMEFRAME, F$1)</f>
        <v>1348883</v>
      </c>
      <c r="G24" s="183">
        <f ca="1">SUMIFS(CUST_COUNT_T, CHANNEL_COUNT, $A24, CUST_GROUP, $B24, TIMEFRAME, G$1)</f>
        <v>1232497</v>
      </c>
      <c r="H24" s="53">
        <f t="shared" ref="H24:H25" ca="1" si="18">IFERROR((F24 - G24) / G24, 0)</f>
        <v>9.4431061495484372E-2</v>
      </c>
      <c r="I24" s="36"/>
      <c r="J24" s="182">
        <f ca="1">SUMIFS(CUST_COUNT_R, CHANNEL_COUNT, $A24, CUST_GROUP, $B24, TIMEFRAME, J$1)</f>
        <v>830413</v>
      </c>
      <c r="K24" s="183">
        <f ca="1">SUMIFS(CUST_COUNT_R, CHANNEL_COUNT, $A24, CUST_GROUP, $B24, TIMEFRAME, K$1)</f>
        <v>784832</v>
      </c>
      <c r="L24" s="55">
        <f t="shared" ref="L24:L25" ca="1" si="19">IFERROR((J24 - K24) / K24, 0)</f>
        <v>5.807739745576123E-2</v>
      </c>
      <c r="M24" s="36"/>
      <c r="N24" s="183">
        <f ca="1">SUMIFS(CUST_COUNT_D, CHANNEL_COUNT, $A24, CUST_GROUP, $B24, TIMEFRAME, N$1)</f>
        <v>518470</v>
      </c>
      <c r="O24" s="183">
        <f ca="1">SUMIFS(CUST_COUNT_D, CHANNEL_COUNT, $A24, CUST_GROUP, $B24, TIMEFRAME, O$1)</f>
        <v>447665</v>
      </c>
      <c r="P24" s="63">
        <f t="shared" ref="P24:P25" ca="1" si="20">IFERROR((N24 - O24) / O24, 0)</f>
        <v>0.15816514581215865</v>
      </c>
    </row>
    <row r="25" spans="1:16" x14ac:dyDescent="0.2">
      <c r="A25" s="3">
        <v>2</v>
      </c>
      <c r="B25" s="3" t="s">
        <v>80</v>
      </c>
      <c r="D25" s="210"/>
      <c r="E25" s="81" t="s">
        <v>83</v>
      </c>
      <c r="F25" s="184">
        <f ca="1">SUMIFS(CUST_COUNT_T, CHANNEL_COUNT, $A25, CUST_GROUP, $B25, TIMEFRAME, F$1)</f>
        <v>373863</v>
      </c>
      <c r="G25" s="185">
        <f ca="1">SUMIFS(CUST_COUNT_T, CHANNEL_COUNT, $A25, CUST_GROUP, $B25, TIMEFRAME, G$1)</f>
        <v>316346</v>
      </c>
      <c r="H25" s="54">
        <f t="shared" ca="1" si="18"/>
        <v>0.18181674495647171</v>
      </c>
      <c r="I25" s="36"/>
      <c r="J25" s="184">
        <f ca="1">SUMIFS(CUST_COUNT_R, CHANNEL_COUNT, $A25, CUST_GROUP, $B25, TIMEFRAME, J$1)</f>
        <v>373863</v>
      </c>
      <c r="K25" s="185">
        <f ca="1">SUMIFS(CUST_COUNT_R, CHANNEL_COUNT, $A25, CUST_GROUP, $B25, TIMEFRAME, K$1)</f>
        <v>316346</v>
      </c>
      <c r="L25" s="59">
        <f t="shared" ca="1" si="19"/>
        <v>0.18181674495647171</v>
      </c>
      <c r="M25" s="36"/>
      <c r="N25" s="185">
        <f ca="1">SUMIFS(CUST_COUNT_D, CHANNEL_COUNT, $A25, CUST_GROUP, $B25, TIMEFRAME, N$1)</f>
        <v>373863</v>
      </c>
      <c r="O25" s="185">
        <f ca="1">SUMIFS(CUST_COUNT_D, CHANNEL_COUNT, $A25, CUST_GROUP, $B25, TIMEFRAME, O$1)</f>
        <v>316346</v>
      </c>
      <c r="P25" s="64">
        <f t="shared" ca="1" si="20"/>
        <v>0.18181674495647171</v>
      </c>
    </row>
    <row r="26" spans="1:16" x14ac:dyDescent="0.2">
      <c r="C26" s="3">
        <f>ROW(C13)</f>
        <v>13</v>
      </c>
      <c r="D26" s="210"/>
      <c r="E26" s="80" t="str">
        <f>E24 &amp; " %"</f>
        <v>Single %</v>
      </c>
      <c r="F26" s="70">
        <f ca="1">IFERROR(F24 / INDIRECT(ADDRESS($C26, COLUMN(F24))), 0)</f>
        <v>0.7829842588518563</v>
      </c>
      <c r="G26" s="55">
        <f ca="1">IFERROR(G24 / INDIRECT(ADDRESS($C26, COLUMN(G24))), 0)</f>
        <v>0.79575334620745941</v>
      </c>
      <c r="H26" s="56">
        <f t="shared" ref="H26:H27" ca="1" si="21">IFERROR((F26 - G26) * 10000, 0)</f>
        <v>-127.69087355603115</v>
      </c>
      <c r="I26" s="37"/>
      <c r="J26" s="60">
        <f ca="1">IFERROR(J24 / INDIRECT(ADDRESS($C26, COLUMN(J24))), 0)</f>
        <v>0.68955372356502997</v>
      </c>
      <c r="K26" s="55">
        <f ca="1">IFERROR(K24 / INDIRECT(ADDRESS($C26, COLUMN(K24))), 0)</f>
        <v>0.71272037763195417</v>
      </c>
      <c r="L26" s="56">
        <f t="shared" ref="L26:L27" ca="1" si="22">IFERROR((J26 - K26) * 10000, 0)</f>
        <v>-231.66654066924198</v>
      </c>
      <c r="M26" s="37"/>
      <c r="N26" s="60">
        <f ca="1">IFERROR(N24 / INDIRECT(ADDRESS($C26, COLUMN(N24))), 0)</f>
        <v>0.58102748637560198</v>
      </c>
      <c r="O26" s="55">
        <f ca="1">IFERROR(O24 / INDIRECT(ADDRESS($C26, COLUMN(O24))), 0)</f>
        <v>0.5859405165632432</v>
      </c>
      <c r="P26" s="56">
        <f t="shared" ref="P26:P27" ca="1" si="23">IFERROR((N26 - O26) * 10000, 0)</f>
        <v>-49.130301876412204</v>
      </c>
    </row>
    <row r="27" spans="1:16" x14ac:dyDescent="0.2">
      <c r="C27" s="3">
        <f>ROW(C13)</f>
        <v>13</v>
      </c>
      <c r="D27" s="211"/>
      <c r="E27" s="82" t="str">
        <f>E25 &amp; " %"</f>
        <v>Multi %</v>
      </c>
      <c r="F27" s="61">
        <f ca="1">IFERROR(F25 / INDIRECT(ADDRESS($C27, COLUMN(F25))), 0)</f>
        <v>0.21701574114814373</v>
      </c>
      <c r="G27" s="57">
        <f ca="1">IFERROR(G25 / INDIRECT(ADDRESS($C27, COLUMN(G25))), 0)</f>
        <v>0.20424665379254062</v>
      </c>
      <c r="H27" s="58">
        <f t="shared" ca="1" si="21"/>
        <v>127.69087355603115</v>
      </c>
      <c r="I27" s="37"/>
      <c r="J27" s="61">
        <f ca="1">IFERROR(J25 / INDIRECT(ADDRESS($C27, COLUMN(J25))), 0)</f>
        <v>0.31044627643497008</v>
      </c>
      <c r="K27" s="57">
        <f ca="1">IFERROR(K25 / INDIRECT(ADDRESS($C27, COLUMN(K25))), 0)</f>
        <v>0.28727962236804588</v>
      </c>
      <c r="L27" s="62">
        <f t="shared" ca="1" si="22"/>
        <v>231.66654066924198</v>
      </c>
      <c r="M27" s="37"/>
      <c r="N27" s="57">
        <f ca="1">IFERROR(N25 / INDIRECT(ADDRESS($C27, COLUMN(N25))), 0)</f>
        <v>0.41897251362439808</v>
      </c>
      <c r="O27" s="57">
        <f ca="1">IFERROR(O25 / INDIRECT(ADDRESS($C27, COLUMN(O25))), 0)</f>
        <v>0.4140594834367568</v>
      </c>
      <c r="P27" s="65">
        <f t="shared" ca="1" si="23"/>
        <v>49.130301876412766</v>
      </c>
    </row>
    <row r="28" spans="1:16" ht="3.75" customHeight="1" x14ac:dyDescent="0.2">
      <c r="D28" s="144"/>
      <c r="E28" s="144"/>
      <c r="F28" s="162"/>
      <c r="G28" s="162"/>
      <c r="H28" s="163"/>
      <c r="I28" s="5"/>
      <c r="J28" s="162"/>
      <c r="K28" s="162"/>
      <c r="L28" s="163"/>
      <c r="M28" s="5"/>
      <c r="N28" s="162"/>
      <c r="O28" s="162"/>
      <c r="P28" s="163"/>
    </row>
    <row r="29" spans="1:16" hidden="1" x14ac:dyDescent="0.2">
      <c r="A29" s="6" t="str">
        <f>A13</f>
        <v>&gt;= 1</v>
      </c>
      <c r="B29" s="3" t="str">
        <f>B13</f>
        <v>&gt;= 1</v>
      </c>
      <c r="D29" s="220" t="s">
        <v>87</v>
      </c>
      <c r="E29" s="76" t="s">
        <v>88</v>
      </c>
      <c r="F29" s="31">
        <f ca="1">SUMIFS(MAIL_CUST_COUNT_T, CHANNEL_COUNT, $A29, CUST_GROUP, $B29, TIMEFRAME, F$1)</f>
        <v>1664411</v>
      </c>
      <c r="G29" s="16">
        <f ca="1">SUMIFS(MAIL_CUST_COUNT_T, CHANNEL_COUNT, $A29, CUST_GROUP, $B29, TIMEFRAME, G$1)</f>
        <v>1495183</v>
      </c>
      <c r="H29" s="23">
        <f t="shared" ref="H29:H32" ca="1" si="24">IFERROR((F29 - G29) / G29, 0)</f>
        <v>0.11318213222060443</v>
      </c>
      <c r="I29" s="36"/>
      <c r="J29" s="31">
        <f ca="1">SUMIFS(MAIL_CUST_COUNT_R, CHANNEL_COUNT, $A29, CUST_GROUP, $B29, TIMEFRAME, J$1)</f>
        <v>1162756</v>
      </c>
      <c r="K29" s="16">
        <f ca="1">SUMIFS(MAIL_CUST_COUNT_R, CHANNEL_COUNT, $A29, CUST_GROUP, $B29, TIMEFRAME, K$1)</f>
        <v>1062139</v>
      </c>
      <c r="L29" s="8">
        <f t="shared" ref="L29:L32" ca="1" si="25">IFERROR((J29 - K29) / K29, 0)</f>
        <v>9.4730539034909744E-2</v>
      </c>
      <c r="M29" s="36"/>
      <c r="N29" s="16">
        <f ca="1">SUMIFS(MAIL_CUST_COUNT_D, CHANNEL_COUNT, $A29, CUST_GROUP, $B29, TIMEFRAME, N$1)</f>
        <v>862267</v>
      </c>
      <c r="O29" s="16">
        <f ca="1">SUMIFS(MAIL_CUST_COUNT_D, CHANNEL_COUNT, $A29, CUST_GROUP, $B29, TIMEFRAME, O$1)</f>
        <v>737955</v>
      </c>
      <c r="P29" s="9">
        <f t="shared" ref="P29:P32" ca="1" si="26">IFERROR((N29 - O29) / O29, 0)</f>
        <v>0.16845471607347332</v>
      </c>
    </row>
    <row r="30" spans="1:16" hidden="1" x14ac:dyDescent="0.2">
      <c r="A30" s="6" t="str">
        <f>A13</f>
        <v>&gt;= 1</v>
      </c>
      <c r="B30" s="3" t="str">
        <f>B13</f>
        <v>&gt;= 1</v>
      </c>
      <c r="D30" s="221"/>
      <c r="E30" s="79" t="s">
        <v>89</v>
      </c>
      <c r="F30" s="32">
        <f ca="1">SUMIFS(EMAIL_TOT_CUST_COUNT_T, CHANNEL_COUNT, $A30, CUST_GROUP, $B30, TIMEFRAME, F$1)</f>
        <v>1581647</v>
      </c>
      <c r="G30" s="17">
        <f ca="1">SUMIFS(EMAIL_TOT_CUST_COUNT_T, CHANNEL_COUNT, $A30, CUST_GROUP, $B30, TIMEFRAME, G$1)</f>
        <v>1381538</v>
      </c>
      <c r="H30" s="25">
        <f t="shared" ca="1" si="24"/>
        <v>0.1448450929326591</v>
      </c>
      <c r="I30" s="36"/>
      <c r="J30" s="32">
        <f ca="1">SUMIFS(EMAIL_TOT_CUST_COUNT_R, CHANNEL_COUNT, $A30, CUST_GROUP, $B30, TIMEFRAME, J$1)</f>
        <v>1086679</v>
      </c>
      <c r="K30" s="17">
        <f ca="1">SUMIFS(EMAIL_TOT_CUST_COUNT_R, CHANNEL_COUNT, $A30, CUST_GROUP, $B30, TIMEFRAME, K$1)</f>
        <v>958911</v>
      </c>
      <c r="L30" s="10">
        <f t="shared" ca="1" si="25"/>
        <v>0.13324281398377952</v>
      </c>
      <c r="M30" s="36"/>
      <c r="N30" s="17">
        <f ca="1">SUMIFS(EMAIL_TOT_CUST_COUNT_D, CHANNEL_COUNT, $A30, CUST_GROUP, $B30, TIMEFRAME, N$1)</f>
        <v>860197</v>
      </c>
      <c r="O30" s="17">
        <f ca="1">SUMIFS(EMAIL_TOT_CUST_COUNT_D, CHANNEL_COUNT, $A30, CUST_GROUP, $B30, TIMEFRAME, O$1)</f>
        <v>730471</v>
      </c>
      <c r="P30" s="13">
        <f t="shared" ca="1" si="26"/>
        <v>0.17759226581205825</v>
      </c>
    </row>
    <row r="31" spans="1:16" hidden="1" x14ac:dyDescent="0.2">
      <c r="A31" s="6" t="str">
        <f>A13</f>
        <v>&gt;= 1</v>
      </c>
      <c r="B31" s="3" t="str">
        <f>B13</f>
        <v>&gt;= 1</v>
      </c>
      <c r="D31" s="221"/>
      <c r="E31" s="83" t="s">
        <v>90</v>
      </c>
      <c r="F31" s="32">
        <f ca="1">SUMIFS(EMAIL_CUST_COUNT_T, CHANNEL_COUNT, $A31, CUST_GROUP, $B31, TIMEFRAME, F$1)</f>
        <v>887912</v>
      </c>
      <c r="G31" s="17">
        <f ca="1">SUMIFS(EMAIL_CUST_COUNT_T, CHANNEL_COUNT, $A31, CUST_GROUP, $B31, TIMEFRAME, G$1)</f>
        <v>777232</v>
      </c>
      <c r="H31" s="25">
        <f t="shared" ca="1" si="24"/>
        <v>0.1424027832101612</v>
      </c>
      <c r="I31" s="36"/>
      <c r="J31" s="32">
        <f ca="1">SUMIFS(EMAIL_CUST_COUNT_R, CHANNEL_COUNT, $A31, CUST_GROUP, $B31, TIMEFRAME, J$1)</f>
        <v>590721</v>
      </c>
      <c r="K31" s="17">
        <f ca="1">SUMIFS(EMAIL_CUST_COUNT_R, CHANNEL_COUNT, $A31, CUST_GROUP, $B31, TIMEFRAME, K$1)</f>
        <v>522691</v>
      </c>
      <c r="L31" s="10">
        <f t="shared" ca="1" si="25"/>
        <v>0.13015337933884455</v>
      </c>
      <c r="M31" s="36"/>
      <c r="N31" s="17">
        <f ca="1">SUMIFS(EMAIL_CUST_COUNT_D, CHANNEL_COUNT, $A31, CUST_GROUP, $B31, TIMEFRAME, N$1)</f>
        <v>545559</v>
      </c>
      <c r="O31" s="17">
        <f ca="1">SUMIFS(EMAIL_CUST_COUNT_D, CHANNEL_COUNT, $A31, CUST_GROUP, $B31, TIMEFRAME, O$1)</f>
        <v>465782</v>
      </c>
      <c r="P31" s="13">
        <f t="shared" ca="1" si="26"/>
        <v>0.17127540351494905</v>
      </c>
    </row>
    <row r="32" spans="1:16" hidden="1" x14ac:dyDescent="0.2">
      <c r="A32" s="6" t="str">
        <f>A13</f>
        <v>&gt;= 1</v>
      </c>
      <c r="B32" s="3" t="str">
        <f>B13</f>
        <v>&gt;= 1</v>
      </c>
      <c r="D32" s="221"/>
      <c r="E32" s="77" t="s">
        <v>91</v>
      </c>
      <c r="F32" s="47">
        <f ca="1">SUMIFS(CALL_CUST_COUNT_T, CHANNEL_COUNT, $A32, CUST_GROUP, $B32, TIMEFRAME, F$1)</f>
        <v>1424378</v>
      </c>
      <c r="G32" s="45">
        <f ca="1">SUMIFS(CALL_CUST_COUNT_T, CHANNEL_COUNT, $A32, CUST_GROUP, $B32, TIMEFRAME, G$1)</f>
        <v>1289655</v>
      </c>
      <c r="H32" s="46">
        <f t="shared" ca="1" si="24"/>
        <v>0.10446437225459522</v>
      </c>
      <c r="I32" s="36"/>
      <c r="J32" s="47">
        <f ca="1">SUMIFS(CALL_CUST_COUNT_R, CHANNEL_COUNT, $A32, CUST_GROUP, $B32, TIMEFRAME, J$1)</f>
        <v>998513</v>
      </c>
      <c r="K32" s="45">
        <f ca="1">SUMIFS(CALL_CUST_COUNT_R, CHANNEL_COUNT, $A32, CUST_GROUP, $B32, TIMEFRAME, K$1)</f>
        <v>907662</v>
      </c>
      <c r="L32" s="41">
        <f t="shared" ca="1" si="25"/>
        <v>0.10009342684832019</v>
      </c>
      <c r="M32" s="36"/>
      <c r="N32" s="45">
        <f ca="1">SUMIFS(CALL_CUST_COUNT_D, CHANNEL_COUNT, $A32, CUST_GROUP, $B32, TIMEFRAME, N$1)</f>
        <v>778571</v>
      </c>
      <c r="O32" s="45">
        <f ca="1">SUMIFS(CALL_CUST_COUNT_D, CHANNEL_COUNT, $A32, CUST_GROUP, $B32, TIMEFRAME, O$1)</f>
        <v>682152</v>
      </c>
      <c r="P32" s="48">
        <f t="shared" ca="1" si="26"/>
        <v>0.14134533065944246</v>
      </c>
    </row>
    <row r="33" spans="1:16" x14ac:dyDescent="0.2">
      <c r="C33" s="3">
        <f>ROW(C13)</f>
        <v>13</v>
      </c>
      <c r="D33" s="221"/>
      <c r="E33" s="76" t="str">
        <f t="shared" ref="E33:E36" si="27">E29 &amp; " %"</f>
        <v>Mail %</v>
      </c>
      <c r="F33" s="33">
        <f ca="1">IFERROR(F29 / INDIRECT(ADDRESS($C33, COLUMN(F29))), 0)</f>
        <v>0.9661383628230743</v>
      </c>
      <c r="G33" s="8">
        <f ca="1">IFERROR(G29 / INDIRECT(ADDRESS($C33, COLUMN(G29))), 0)</f>
        <v>0.96535478418406517</v>
      </c>
      <c r="H33" s="20">
        <f t="shared" ref="H33:H36" ca="1" si="28">IFERROR((F33 - G33) * 10000, 0)</f>
        <v>7.8357863900913038</v>
      </c>
      <c r="I33" s="37"/>
      <c r="J33" s="49">
        <f ca="1">IFERROR(J29 / INDIRECT(ADDRESS($C33, COLUMN(J29))), 0)</f>
        <v>0.96552285356512957</v>
      </c>
      <c r="K33" s="8">
        <f ca="1">IFERROR(K29 / INDIRECT(ADDRESS($C33, COLUMN(K29))), 0)</f>
        <v>0.96454796590560288</v>
      </c>
      <c r="L33" s="20">
        <f t="shared" ref="L33:L36" ca="1" si="29">IFERROR((J33 - K33) * 10000, 0)</f>
        <v>9.7488765952669088</v>
      </c>
      <c r="M33" s="37"/>
      <c r="N33" s="49">
        <f ca="1">IFERROR(N29 / INDIRECT(ADDRESS($C33, COLUMN(N29))), 0)</f>
        <v>0.9663063004506165</v>
      </c>
      <c r="O33" s="8">
        <f ca="1">IFERROR(O29 / INDIRECT(ADDRESS($C33, COLUMN(O29))), 0)</f>
        <v>0.96589577898747536</v>
      </c>
      <c r="P33" s="20">
        <f t="shared" ref="P33:P36" ca="1" si="30">IFERROR((N33 - O33) * 10000, 0)</f>
        <v>4.1052146314113358</v>
      </c>
    </row>
    <row r="34" spans="1:16" x14ac:dyDescent="0.2">
      <c r="C34" s="3">
        <f>ROW(C13)</f>
        <v>13</v>
      </c>
      <c r="D34" s="221"/>
      <c r="E34" s="79" t="str">
        <f t="shared" si="27"/>
        <v>Email %</v>
      </c>
      <c r="F34" s="28">
        <f t="shared" ref="F34:G34" ca="1" si="31">IFERROR(F30 / INDIRECT(ADDRESS($C34, COLUMN(F30))), 0)</f>
        <v>0.91809645763217562</v>
      </c>
      <c r="G34" s="10">
        <f t="shared" ca="1" si="31"/>
        <v>0.89198065911134961</v>
      </c>
      <c r="H34" s="24">
        <f t="shared" ca="1" si="28"/>
        <v>261.15798520826019</v>
      </c>
      <c r="I34" s="37"/>
      <c r="J34" s="28">
        <f t="shared" ref="J34:K34" ca="1" si="32">IFERROR(J30 / INDIRECT(ADDRESS($C34, COLUMN(J30))), 0)</f>
        <v>0.90235045786846202</v>
      </c>
      <c r="K34" s="10">
        <f t="shared" ca="1" si="32"/>
        <v>0.87080472003617948</v>
      </c>
      <c r="L34" s="11">
        <f t="shared" ca="1" si="29"/>
        <v>315.45737832282538</v>
      </c>
      <c r="M34" s="37"/>
      <c r="N34" s="10">
        <f t="shared" ref="N34:O34" ca="1" si="33">IFERROR(N30 / INDIRECT(ADDRESS($C34, COLUMN(N30))), 0)</f>
        <v>0.9639865386576536</v>
      </c>
      <c r="O34" s="10">
        <f t="shared" ca="1" si="33"/>
        <v>0.95610010850629112</v>
      </c>
      <c r="P34" s="18">
        <f t="shared" ca="1" si="30"/>
        <v>78.864301513624781</v>
      </c>
    </row>
    <row r="35" spans="1:16" x14ac:dyDescent="0.2">
      <c r="C35" s="3">
        <f>ROW(C13)</f>
        <v>13</v>
      </c>
      <c r="D35" s="221"/>
      <c r="E35" s="83" t="str">
        <f t="shared" si="27"/>
        <v>Promotable %</v>
      </c>
      <c r="F35" s="28">
        <f t="shared" ref="F35:G35" ca="1" si="34">IFERROR(F31 / INDIRECT(ADDRESS($C35, COLUMN(F31))), 0)</f>
        <v>0.51540505681046422</v>
      </c>
      <c r="G35" s="10">
        <f t="shared" ca="1" si="34"/>
        <v>0.50181458030284543</v>
      </c>
      <c r="H35" s="24">
        <f t="shared" ca="1" si="28"/>
        <v>135.90476507618797</v>
      </c>
      <c r="I35" s="37"/>
      <c r="J35" s="28">
        <f t="shared" ref="J35:K35" ca="1" si="35">IFERROR(J31 / INDIRECT(ADDRESS($C35, COLUMN(J31))), 0)</f>
        <v>0.4905196151048431</v>
      </c>
      <c r="K35" s="10">
        <f t="shared" ca="1" si="35"/>
        <v>0.4746653129648431</v>
      </c>
      <c r="L35" s="11">
        <f t="shared" ca="1" si="29"/>
        <v>158.54302139999999</v>
      </c>
      <c r="M35" s="37"/>
      <c r="N35" s="10">
        <f t="shared" ref="N35:O35" ca="1" si="36">IFERROR(N31 / INDIRECT(ADDRESS($C35, COLUMN(N31))), 0)</f>
        <v>0.6113849874430286</v>
      </c>
      <c r="O35" s="10">
        <f t="shared" ca="1" si="36"/>
        <v>0.60965352593090938</v>
      </c>
      <c r="P35" s="18">
        <f t="shared" ca="1" si="30"/>
        <v>17.314615121192254</v>
      </c>
    </row>
    <row r="36" spans="1:16" x14ac:dyDescent="0.2">
      <c r="C36" s="3">
        <f>ROW(C13)</f>
        <v>13</v>
      </c>
      <c r="D36" s="223"/>
      <c r="E36" s="78" t="str">
        <f t="shared" si="27"/>
        <v>Phone %</v>
      </c>
      <c r="F36" s="30">
        <f t="shared" ref="F36:G36" ca="1" si="37">IFERROR(F32 / INDIRECT(ADDRESS($C36, COLUMN(F32))), 0)</f>
        <v>0.82680673761541168</v>
      </c>
      <c r="G36" s="14">
        <f t="shared" ca="1" si="37"/>
        <v>0.83265702204807068</v>
      </c>
      <c r="H36" s="26">
        <f t="shared" ca="1" si="28"/>
        <v>-58.502844326590029</v>
      </c>
      <c r="I36" s="37"/>
      <c r="J36" s="30">
        <f t="shared" ref="J36:K36" ca="1" si="38">IFERROR(J32 / INDIRECT(ADDRESS($C36, COLUMN(J32))), 0)</f>
        <v>0.82913966565803854</v>
      </c>
      <c r="K36" s="14">
        <f t="shared" ca="1" si="38"/>
        <v>0.82426456031631579</v>
      </c>
      <c r="L36" s="15">
        <f t="shared" ca="1" si="29"/>
        <v>48.751053417227517</v>
      </c>
      <c r="M36" s="37"/>
      <c r="N36" s="14">
        <f t="shared" ref="N36:O36" ca="1" si="39">IFERROR(N32 / INDIRECT(ADDRESS($C36, COLUMN(N32))), 0)</f>
        <v>0.87251171927968596</v>
      </c>
      <c r="O36" s="14">
        <f t="shared" ca="1" si="39"/>
        <v>0.89285625468743246</v>
      </c>
      <c r="P36" s="19">
        <f t="shared" ca="1" si="30"/>
        <v>-203.445354077465</v>
      </c>
    </row>
    <row r="37" spans="1:16" ht="3.75" customHeight="1" x14ac:dyDescent="0.2">
      <c r="D37" s="144"/>
      <c r="E37" s="144"/>
      <c r="F37" s="162"/>
      <c r="G37" s="162"/>
      <c r="H37" s="163"/>
      <c r="I37" s="5"/>
      <c r="J37" s="162"/>
      <c r="K37" s="162"/>
      <c r="L37" s="163"/>
      <c r="M37" s="5"/>
      <c r="N37" s="162"/>
      <c r="O37" s="162"/>
      <c r="P37" s="163"/>
    </row>
    <row r="38" spans="1:16" x14ac:dyDescent="0.2">
      <c r="A38" s="3" t="str">
        <f>A13</f>
        <v>&gt;= 1</v>
      </c>
      <c r="B38" s="3" t="s">
        <v>80</v>
      </c>
      <c r="C38" s="3" t="s">
        <v>107</v>
      </c>
      <c r="D38" s="220" t="s">
        <v>100</v>
      </c>
      <c r="E38" s="76" t="s">
        <v>101</v>
      </c>
      <c r="F38" s="31">
        <f t="shared" ref="F38:G41" ca="1" si="40">SUMIFS(CUST_COUNT_T, CHANNEL_COUNT, $A38, CUST_GROUP, $B38, TIMEFRAME, F$1, IS_JJCC, $C38)</f>
        <v>619074</v>
      </c>
      <c r="G38" s="16">
        <f t="shared" ca="1" si="40"/>
        <v>553786</v>
      </c>
      <c r="H38" s="23">
        <f t="shared" ref="H38:H41" ca="1" si="41">IFERROR((F38 - G38) / G38, 0)</f>
        <v>0.11789391570028857</v>
      </c>
      <c r="I38" s="36"/>
      <c r="J38" s="31">
        <f t="shared" ref="J38:K41" ca="1" si="42">SUMIFS(CUST_COUNT_R, CHANNEL_COUNT, $A38, CUST_GROUP, $B38, TIMEFRAME, J$1, IS_JJCC, $C38)</f>
        <v>498286</v>
      </c>
      <c r="K38" s="16">
        <f t="shared" ca="1" si="42"/>
        <v>444958</v>
      </c>
      <c r="L38" s="8">
        <f t="shared" ref="L38:L41" ca="1" si="43">IFERROR((J38 - K38) / K38, 0)</f>
        <v>0.11984951388670391</v>
      </c>
      <c r="M38" s="36"/>
      <c r="N38" s="16">
        <f t="shared" ref="N38:O41" ca="1" si="44">SUMIFS(CUST_COUNT_D, CHANNEL_COUNT, $A38, CUST_GROUP, $B38, TIMEFRAME, N$1, IS_JJCC, $C38)</f>
        <v>325557</v>
      </c>
      <c r="O38" s="16">
        <f t="shared" ca="1" si="44"/>
        <v>282673</v>
      </c>
      <c r="P38" s="9">
        <f t="shared" ref="P38:P41" ca="1" si="45">IFERROR((N38 - O38) / O38, 0)</f>
        <v>0.15170886501363767</v>
      </c>
    </row>
    <row r="39" spans="1:16" x14ac:dyDescent="0.2">
      <c r="A39" s="3" t="str">
        <f>A13</f>
        <v>&gt;= 1</v>
      </c>
      <c r="B39" s="3" t="s">
        <v>80</v>
      </c>
      <c r="C39" s="3" t="s">
        <v>32</v>
      </c>
      <c r="D39" s="221"/>
      <c r="E39" s="83" t="s">
        <v>102</v>
      </c>
      <c r="F39" s="32">
        <f t="shared" ca="1" si="40"/>
        <v>101947</v>
      </c>
      <c r="G39" s="17">
        <f t="shared" ca="1" si="40"/>
        <v>100020</v>
      </c>
      <c r="H39" s="25">
        <f t="shared" ca="1" si="41"/>
        <v>1.9266146770645871E-2</v>
      </c>
      <c r="I39" s="36"/>
      <c r="J39" s="32">
        <f t="shared" ca="1" si="42"/>
        <v>92695</v>
      </c>
      <c r="K39" s="17">
        <f t="shared" ca="1" si="42"/>
        <v>89243</v>
      </c>
      <c r="L39" s="10">
        <f t="shared" ca="1" si="43"/>
        <v>3.8680904944925654E-2</v>
      </c>
      <c r="M39" s="36"/>
      <c r="N39" s="17">
        <f t="shared" ca="1" si="44"/>
        <v>42228</v>
      </c>
      <c r="O39" s="17">
        <f t="shared" ca="1" si="44"/>
        <v>40812</v>
      </c>
      <c r="P39" s="13">
        <f t="shared" ca="1" si="45"/>
        <v>3.4695677741840632E-2</v>
      </c>
    </row>
    <row r="40" spans="1:16" x14ac:dyDescent="0.2">
      <c r="A40" s="3" t="str">
        <f>A13</f>
        <v>&gt;= 1</v>
      </c>
      <c r="B40" s="3" t="s">
        <v>80</v>
      </c>
      <c r="C40" s="3" t="s">
        <v>31</v>
      </c>
      <c r="D40" s="221"/>
      <c r="E40" s="83" t="s">
        <v>103</v>
      </c>
      <c r="F40" s="32">
        <f t="shared" ca="1" si="40"/>
        <v>1512</v>
      </c>
      <c r="G40" s="17">
        <f t="shared" ca="1" si="40"/>
        <v>1134</v>
      </c>
      <c r="H40" s="25">
        <f t="shared" ca="1" si="41"/>
        <v>0.33333333333333331</v>
      </c>
      <c r="I40" s="36"/>
      <c r="J40" s="32">
        <f t="shared" ca="1" si="42"/>
        <v>1240</v>
      </c>
      <c r="K40" s="17">
        <f t="shared" ca="1" si="42"/>
        <v>918</v>
      </c>
      <c r="L40" s="10">
        <f t="shared" ca="1" si="43"/>
        <v>0.35076252723311546</v>
      </c>
      <c r="M40" s="36"/>
      <c r="N40" s="17">
        <f t="shared" ca="1" si="44"/>
        <v>995</v>
      </c>
      <c r="O40" s="17">
        <f t="shared" ca="1" si="44"/>
        <v>750</v>
      </c>
      <c r="P40" s="13">
        <f t="shared" ca="1" si="45"/>
        <v>0.32666666666666666</v>
      </c>
    </row>
    <row r="41" spans="1:16" x14ac:dyDescent="0.2">
      <c r="A41" s="3" t="str">
        <f>A13</f>
        <v>&gt;= 1</v>
      </c>
      <c r="B41" s="3" t="s">
        <v>80</v>
      </c>
      <c r="C41" s="3" t="s">
        <v>30</v>
      </c>
      <c r="D41" s="221"/>
      <c r="E41" s="77" t="s">
        <v>104</v>
      </c>
      <c r="F41" s="47">
        <f t="shared" ca="1" si="40"/>
        <v>72919</v>
      </c>
      <c r="G41" s="45">
        <f t="shared" ca="1" si="40"/>
        <v>72775</v>
      </c>
      <c r="H41" s="46">
        <f t="shared" ca="1" si="41"/>
        <v>1.9787014771556165E-3</v>
      </c>
      <c r="I41" s="36"/>
      <c r="J41" s="47">
        <f t="shared" ca="1" si="42"/>
        <v>49740</v>
      </c>
      <c r="K41" s="45">
        <f t="shared" ca="1" si="42"/>
        <v>50757</v>
      </c>
      <c r="L41" s="41">
        <f t="shared" ca="1" si="43"/>
        <v>-2.0036645191796206E-2</v>
      </c>
      <c r="M41" s="36"/>
      <c r="N41" s="45">
        <f t="shared" ca="1" si="44"/>
        <v>37175</v>
      </c>
      <c r="O41" s="45">
        <f t="shared" ca="1" si="44"/>
        <v>36008</v>
      </c>
      <c r="P41" s="48">
        <f t="shared" ca="1" si="45"/>
        <v>3.240946456343035E-2</v>
      </c>
    </row>
    <row r="42" spans="1:16" x14ac:dyDescent="0.2">
      <c r="C42" s="3">
        <f>ROW(C13)</f>
        <v>13</v>
      </c>
      <c r="D42" s="221"/>
      <c r="E42" s="76" t="str">
        <f t="shared" ref="E42" si="46">E38 &amp; " %"</f>
        <v>JJCH %</v>
      </c>
      <c r="F42" s="33">
        <f ca="1">IFERROR(F38 / INDIRECT(ADDRESS($C42, COLUMN(F38))), 0)</f>
        <v>0.35935303289051318</v>
      </c>
      <c r="G42" s="8">
        <f ca="1">IFERROR(G38 / INDIRECT(ADDRESS($C42, COLUMN(G38))), 0)</f>
        <v>0.35754818274027772</v>
      </c>
      <c r="H42" s="20">
        <f t="shared" ref="H42:H43" ca="1" si="47">IFERROR((F42 - G42) * 10000, 0)</f>
        <v>18.048501502354597</v>
      </c>
      <c r="I42" s="37"/>
      <c r="J42" s="49">
        <f ca="1">IFERROR(J38 / INDIRECT(ADDRESS($C42, COLUMN(J38))), 0)</f>
        <v>0.41376395444233716</v>
      </c>
      <c r="K42" s="8">
        <f ca="1">IFERROR(K38 / INDIRECT(ADDRESS($C42, COLUMN(K38))), 0)</f>
        <v>0.40407454562296014</v>
      </c>
      <c r="L42" s="20">
        <f t="shared" ref="L42:L43" ca="1" si="48">IFERROR((J42 - K42) * 10000, 0)</f>
        <v>96.894088193770216</v>
      </c>
      <c r="M42" s="37"/>
      <c r="N42" s="49">
        <f ca="1">IFERROR(N38 / INDIRECT(ADDRESS($C42, COLUMN(N38))), 0)</f>
        <v>0.36483801450803682</v>
      </c>
      <c r="O42" s="8">
        <f ca="1">IFERROR(O38 / INDIRECT(ADDRESS($C42, COLUMN(O38))), 0)</f>
        <v>0.36998551067982005</v>
      </c>
      <c r="P42" s="20">
        <f t="shared" ref="P42:P43" ca="1" si="49">IFERROR((N42 - O42) * 10000, 0)</f>
        <v>-51.474961717832279</v>
      </c>
    </row>
    <row r="43" spans="1:16" x14ac:dyDescent="0.2">
      <c r="C43" s="3">
        <f>ROW(C13)</f>
        <v>13</v>
      </c>
      <c r="D43" s="223"/>
      <c r="E43" s="78" t="str">
        <f>E41 &amp; " %"</f>
        <v>Former JJCH %</v>
      </c>
      <c r="F43" s="30">
        <f ca="1">IFERROR(F41 / INDIRECT(ADDRESS($C43, COLUMN(F41))), 0)</f>
        <v>4.2327191588313079E-2</v>
      </c>
      <c r="G43" s="14">
        <f ca="1">IFERROR(G41 / INDIRECT(ADDRESS($C43, COLUMN(G41))), 0)</f>
        <v>4.6986686190917996E-2</v>
      </c>
      <c r="H43" s="26">
        <f t="shared" ca="1" si="47"/>
        <v>-46.594946026049172</v>
      </c>
      <c r="I43" s="37"/>
      <c r="J43" s="30">
        <f ca="1">IFERROR(J41 / INDIRECT(ADDRESS($C43, COLUMN(J41))), 0)</f>
        <v>4.130282426951961E-2</v>
      </c>
      <c r="K43" s="14">
        <f ca="1">IFERROR(K41 / INDIRECT(ADDRESS($C43, COLUMN(K41))), 0)</f>
        <v>4.6093365468616337E-2</v>
      </c>
      <c r="L43" s="15">
        <f t="shared" ca="1" si="48"/>
        <v>-47.905411990967274</v>
      </c>
      <c r="M43" s="37"/>
      <c r="N43" s="14">
        <f ca="1">IFERROR(N41 / INDIRECT(ADDRESS($C43, COLUMN(N41))), 0)</f>
        <v>4.1660456354298228E-2</v>
      </c>
      <c r="O43" s="14">
        <f ca="1">IFERROR(O41 / INDIRECT(ADDRESS($C43, COLUMN(O41))), 0)</f>
        <v>4.7130211476012783E-2</v>
      </c>
      <c r="P43" s="19">
        <f t="shared" ca="1" si="49"/>
        <v>-54.697551217145552</v>
      </c>
    </row>
    <row r="44" spans="1:16" ht="3.75" customHeight="1" x14ac:dyDescent="0.2">
      <c r="D44" s="144"/>
      <c r="E44" s="144"/>
      <c r="F44" s="162"/>
      <c r="G44" s="162"/>
      <c r="H44" s="163"/>
      <c r="I44" s="5"/>
      <c r="J44" s="162"/>
      <c r="K44" s="162"/>
      <c r="L44" s="163"/>
      <c r="M44" s="5"/>
      <c r="N44" s="162"/>
      <c r="O44" s="162"/>
      <c r="P44" s="163"/>
    </row>
    <row r="45" spans="1:16" hidden="1" x14ac:dyDescent="0.2">
      <c r="A45" s="6" t="str">
        <f>A13</f>
        <v>&gt;= 1</v>
      </c>
      <c r="B45" s="3" t="str">
        <f>B13</f>
        <v>&gt;= 1</v>
      </c>
      <c r="C45" s="3" t="s">
        <v>112</v>
      </c>
      <c r="D45" s="209" t="s">
        <v>108</v>
      </c>
      <c r="E45" s="80" t="s">
        <v>111</v>
      </c>
      <c r="F45" s="182">
        <f t="shared" ref="F45:G54" ca="1" si="50">SUMIFS(CUST_COUNT_T, CHANNEL_COUNT, $A45, CUST_GROUP, $B45, TIMEFRAME, F$2, IS_RETAINED, $C45)</f>
        <v>1548188</v>
      </c>
      <c r="G45" s="183">
        <f t="shared" ca="1" si="50"/>
        <v>1386249</v>
      </c>
      <c r="H45" s="53">
        <f t="shared" ref="H45:H54" ca="1" si="51">IFERROR((F45 - G45) / G45, 0)</f>
        <v>0.11681811853426044</v>
      </c>
      <c r="I45" s="36"/>
      <c r="J45" s="182">
        <f t="shared" ref="J45:K54" ca="1" si="52">SUMIFS(CUST_COUNT_R, CHANNEL_COUNT, $A45, CUST_GROUP, $B45, TIMEFRAME, J$2, IS_RETAINED, $C45)</f>
        <v>1100957</v>
      </c>
      <c r="K45" s="183">
        <f t="shared" ca="1" si="52"/>
        <v>987317</v>
      </c>
      <c r="L45" s="55">
        <f t="shared" ref="L45:L54" ca="1" si="53">IFERROR((J45 - K45) / K45, 0)</f>
        <v>0.11509981090166582</v>
      </c>
      <c r="M45" s="36"/>
      <c r="N45" s="183">
        <f t="shared" ref="N45:O54" ca="1" si="54">SUMIFS(CUST_COUNT_D, CHANNEL_COUNT, $A45, CUST_GROUP, $B45, TIMEFRAME, N$2, IS_RETAINED, $C45)</f>
        <v>763902</v>
      </c>
      <c r="O45" s="183">
        <f t="shared" ca="1" si="54"/>
        <v>661858</v>
      </c>
      <c r="P45" s="63">
        <f t="shared" ref="P45:P54" ca="1" si="55">IFERROR((N45 - O45) / O45, 0)</f>
        <v>0.15417808653820003</v>
      </c>
    </row>
    <row r="46" spans="1:16" hidden="1" x14ac:dyDescent="0.2">
      <c r="A46" s="6" t="str">
        <f>A13</f>
        <v>&gt;= 1</v>
      </c>
      <c r="B46" s="3">
        <f>B15</f>
        <v>5</v>
      </c>
      <c r="C46" s="3" t="s">
        <v>112</v>
      </c>
      <c r="D46" s="210"/>
      <c r="E46" s="84" t="s">
        <v>191</v>
      </c>
      <c r="F46" s="186">
        <f t="shared" ca="1" si="50"/>
        <v>77410</v>
      </c>
      <c r="G46" s="187">
        <f t="shared" ca="1" si="50"/>
        <v>69313</v>
      </c>
      <c r="H46" s="66">
        <f t="shared" ca="1" si="51"/>
        <v>0.11681791294562348</v>
      </c>
      <c r="I46" s="36"/>
      <c r="J46" s="186">
        <f t="shared" ca="1" si="52"/>
        <v>63607</v>
      </c>
      <c r="K46" s="187">
        <f t="shared" ca="1" si="52"/>
        <v>56900</v>
      </c>
      <c r="L46" s="68">
        <f t="shared" ca="1" si="53"/>
        <v>0.11787346221441125</v>
      </c>
      <c r="M46" s="36"/>
      <c r="N46" s="187">
        <f t="shared" ca="1" si="54"/>
        <v>62139</v>
      </c>
      <c r="O46" s="187">
        <f t="shared" ca="1" si="54"/>
        <v>53869</v>
      </c>
      <c r="P46" s="73">
        <f t="shared" ca="1" si="55"/>
        <v>0.15352057769774824</v>
      </c>
    </row>
    <row r="47" spans="1:16" hidden="1" x14ac:dyDescent="0.2">
      <c r="A47" s="6" t="str">
        <f>A13</f>
        <v>&gt;= 1</v>
      </c>
      <c r="B47" s="3">
        <f>B16</f>
        <v>30</v>
      </c>
      <c r="C47" s="3" t="s">
        <v>112</v>
      </c>
      <c r="D47" s="210"/>
      <c r="E47" s="84" t="s">
        <v>192</v>
      </c>
      <c r="F47" s="186">
        <f t="shared" ca="1" si="50"/>
        <v>387047</v>
      </c>
      <c r="G47" s="187">
        <f t="shared" ca="1" si="50"/>
        <v>346562</v>
      </c>
      <c r="H47" s="66">
        <f t="shared" ca="1" si="51"/>
        <v>0.11681892417518366</v>
      </c>
      <c r="I47" s="36"/>
      <c r="J47" s="186">
        <f t="shared" ca="1" si="52"/>
        <v>298461</v>
      </c>
      <c r="K47" s="187">
        <f t="shared" ca="1" si="52"/>
        <v>263932</v>
      </c>
      <c r="L47" s="68">
        <f t="shared" ca="1" si="53"/>
        <v>0.13082536410893714</v>
      </c>
      <c r="M47" s="36"/>
      <c r="N47" s="187">
        <f t="shared" ca="1" si="54"/>
        <v>251072</v>
      </c>
      <c r="O47" s="187">
        <f t="shared" ca="1" si="54"/>
        <v>218877</v>
      </c>
      <c r="P47" s="73">
        <f t="shared" ca="1" si="55"/>
        <v>0.14709174559227328</v>
      </c>
    </row>
    <row r="48" spans="1:16" hidden="1" x14ac:dyDescent="0.2">
      <c r="A48" s="6" t="str">
        <f>A13</f>
        <v>&gt;= 1</v>
      </c>
      <c r="B48" s="3">
        <f>B17</f>
        <v>70</v>
      </c>
      <c r="C48" s="3" t="s">
        <v>112</v>
      </c>
      <c r="D48" s="232"/>
      <c r="E48" s="84" t="s">
        <v>193</v>
      </c>
      <c r="F48" s="186">
        <f t="shared" ca="1" si="50"/>
        <v>619275</v>
      </c>
      <c r="G48" s="187">
        <f t="shared" ca="1" si="50"/>
        <v>554500</v>
      </c>
      <c r="H48" s="66">
        <f t="shared" ref="H48" ca="1" si="56">IFERROR((F48 - G48) / G48, 0)</f>
        <v>0.11681695220919748</v>
      </c>
      <c r="I48" s="36"/>
      <c r="J48" s="186">
        <f t="shared" ca="1" si="52"/>
        <v>418202</v>
      </c>
      <c r="K48" s="187">
        <f t="shared" ca="1" si="52"/>
        <v>374189</v>
      </c>
      <c r="L48" s="68">
        <f t="shared" ref="L48" ca="1" si="57">IFERROR((J48 - K48) / K48, 0)</f>
        <v>0.11762237799614633</v>
      </c>
      <c r="M48" s="36"/>
      <c r="N48" s="187">
        <f t="shared" ca="1" si="54"/>
        <v>299146</v>
      </c>
      <c r="O48" s="187">
        <f t="shared" ca="1" si="54"/>
        <v>259285</v>
      </c>
      <c r="P48" s="73">
        <f t="shared" ref="P48" ca="1" si="58">IFERROR((N48 - O48) / O48, 0)</f>
        <v>0.15373430780801048</v>
      </c>
    </row>
    <row r="49" spans="1:16" hidden="1" x14ac:dyDescent="0.2">
      <c r="A49" s="6" t="str">
        <f t="shared" ref="A49" si="59">A15</f>
        <v>&gt;= 1</v>
      </c>
      <c r="B49" s="3">
        <f>B18</f>
        <v>100</v>
      </c>
      <c r="C49" s="3" t="s">
        <v>112</v>
      </c>
      <c r="D49" s="211"/>
      <c r="E49" s="82" t="s">
        <v>194</v>
      </c>
      <c r="F49" s="188">
        <f t="shared" ca="1" si="50"/>
        <v>464456</v>
      </c>
      <c r="G49" s="189">
        <f t="shared" ca="1" si="50"/>
        <v>415874</v>
      </c>
      <c r="H49" s="67">
        <f t="shared" ca="1" si="51"/>
        <v>0.11681903653510438</v>
      </c>
      <c r="I49" s="36"/>
      <c r="J49" s="188">
        <f t="shared" ca="1" si="52"/>
        <v>320687</v>
      </c>
      <c r="K49" s="189">
        <f t="shared" ca="1" si="52"/>
        <v>292296</v>
      </c>
      <c r="L49" s="57">
        <f t="shared" ca="1" si="53"/>
        <v>9.7130990502778E-2</v>
      </c>
      <c r="M49" s="36"/>
      <c r="N49" s="189">
        <f t="shared" ca="1" si="54"/>
        <v>151545</v>
      </c>
      <c r="O49" s="189">
        <f t="shared" ca="1" si="54"/>
        <v>129827</v>
      </c>
      <c r="P49" s="74">
        <f t="shared" ca="1" si="55"/>
        <v>0.16728415506789804</v>
      </c>
    </row>
    <row r="50" spans="1:16" hidden="1" x14ac:dyDescent="0.2">
      <c r="A50" s="6" t="str">
        <f>A13</f>
        <v>&gt;= 1</v>
      </c>
      <c r="B50" s="3" t="str">
        <f>B13</f>
        <v>&gt;= 1</v>
      </c>
      <c r="C50" s="3" t="s">
        <v>29</v>
      </c>
      <c r="D50" s="209" t="s">
        <v>109</v>
      </c>
      <c r="E50" s="80" t="s">
        <v>111</v>
      </c>
      <c r="F50" s="182">
        <f t="shared" ca="1" si="50"/>
        <v>927920</v>
      </c>
      <c r="G50" s="183">
        <f t="shared" ca="1" si="50"/>
        <v>817289</v>
      </c>
      <c r="H50" s="53">
        <f t="shared" ca="1" si="51"/>
        <v>0.13536337819302596</v>
      </c>
      <c r="I50" s="36"/>
      <c r="J50" s="182">
        <f t="shared" ca="1" si="52"/>
        <v>679979</v>
      </c>
      <c r="K50" s="183">
        <f t="shared" ca="1" si="52"/>
        <v>592612</v>
      </c>
      <c r="L50" s="55">
        <f t="shared" ca="1" si="53"/>
        <v>0.14742698426626527</v>
      </c>
      <c r="M50" s="36"/>
      <c r="N50" s="183">
        <f t="shared" ca="1" si="54"/>
        <v>514425</v>
      </c>
      <c r="O50" s="183">
        <f t="shared" ca="1" si="54"/>
        <v>444917</v>
      </c>
      <c r="P50" s="63">
        <f t="shared" ca="1" si="55"/>
        <v>0.156226891757339</v>
      </c>
    </row>
    <row r="51" spans="1:16" hidden="1" x14ac:dyDescent="0.2">
      <c r="A51" s="6" t="str">
        <f>A13</f>
        <v>&gt;= 1</v>
      </c>
      <c r="B51" s="3">
        <f>B15</f>
        <v>5</v>
      </c>
      <c r="C51" s="3" t="s">
        <v>29</v>
      </c>
      <c r="D51" s="210"/>
      <c r="E51" s="84" t="s">
        <v>191</v>
      </c>
      <c r="F51" s="186">
        <f t="shared" ca="1" si="50"/>
        <v>74558</v>
      </c>
      <c r="G51" s="187">
        <f t="shared" ca="1" si="50"/>
        <v>66477</v>
      </c>
      <c r="H51" s="66">
        <f t="shared" ca="1" si="51"/>
        <v>0.12156084059148277</v>
      </c>
      <c r="I51" s="36"/>
      <c r="J51" s="186">
        <f t="shared" ca="1" si="52"/>
        <v>61600</v>
      </c>
      <c r="K51" s="187">
        <f t="shared" ca="1" si="52"/>
        <v>54852</v>
      </c>
      <c r="L51" s="68">
        <f t="shared" ca="1" si="53"/>
        <v>0.12302194997447677</v>
      </c>
      <c r="M51" s="36"/>
      <c r="N51" s="187">
        <f t="shared" ca="1" si="54"/>
        <v>60044</v>
      </c>
      <c r="O51" s="187">
        <f t="shared" ca="1" si="54"/>
        <v>51869</v>
      </c>
      <c r="P51" s="73">
        <f t="shared" ca="1" si="55"/>
        <v>0.15760859087316123</v>
      </c>
    </row>
    <row r="52" spans="1:16" hidden="1" x14ac:dyDescent="0.2">
      <c r="A52" s="6" t="str">
        <f>A13</f>
        <v>&gt;= 1</v>
      </c>
      <c r="B52" s="3">
        <f>B16</f>
        <v>30</v>
      </c>
      <c r="C52" s="3" t="s">
        <v>29</v>
      </c>
      <c r="D52" s="210"/>
      <c r="E52" s="84" t="s">
        <v>192</v>
      </c>
      <c r="F52" s="186">
        <f t="shared" ca="1" si="50"/>
        <v>325512</v>
      </c>
      <c r="G52" s="187">
        <f t="shared" ca="1" si="50"/>
        <v>287947</v>
      </c>
      <c r="H52" s="66">
        <f t="shared" ca="1" si="51"/>
        <v>0.13045803568017725</v>
      </c>
      <c r="I52" s="36"/>
      <c r="J52" s="186">
        <f t="shared" ca="1" si="52"/>
        <v>254903</v>
      </c>
      <c r="K52" s="187">
        <f t="shared" ca="1" si="52"/>
        <v>222454</v>
      </c>
      <c r="L52" s="68">
        <f t="shared" ca="1" si="53"/>
        <v>0.14586835930124881</v>
      </c>
      <c r="M52" s="36"/>
      <c r="N52" s="187">
        <f t="shared" ca="1" si="54"/>
        <v>214995</v>
      </c>
      <c r="O52" s="187">
        <f t="shared" ca="1" si="54"/>
        <v>185849</v>
      </c>
      <c r="P52" s="73">
        <f t="shared" ca="1" si="55"/>
        <v>0.15682624065773826</v>
      </c>
    </row>
    <row r="53" spans="1:16" hidden="1" x14ac:dyDescent="0.2">
      <c r="A53" s="6" t="str">
        <f>A13</f>
        <v>&gt;= 1</v>
      </c>
      <c r="B53" s="3">
        <f>B17</f>
        <v>70</v>
      </c>
      <c r="C53" s="3" t="s">
        <v>29</v>
      </c>
      <c r="D53" s="232"/>
      <c r="E53" s="84" t="s">
        <v>193</v>
      </c>
      <c r="F53" s="186">
        <f t="shared" ca="1" si="50"/>
        <v>358928</v>
      </c>
      <c r="G53" s="187">
        <f t="shared" ca="1" si="50"/>
        <v>315073</v>
      </c>
      <c r="H53" s="66">
        <f t="shared" ref="H53" ca="1" si="60">IFERROR((F53 - G53) / G53, 0)</f>
        <v>0.13918996550005872</v>
      </c>
      <c r="I53" s="36"/>
      <c r="J53" s="186">
        <f t="shared" ca="1" si="52"/>
        <v>248681</v>
      </c>
      <c r="K53" s="187">
        <f t="shared" ca="1" si="52"/>
        <v>215090</v>
      </c>
      <c r="L53" s="68">
        <f t="shared" ref="L53" ca="1" si="61">IFERROR((J53 - K53) / K53, 0)</f>
        <v>0.15617183504579479</v>
      </c>
      <c r="M53" s="36"/>
      <c r="N53" s="187">
        <f t="shared" ca="1" si="54"/>
        <v>180750</v>
      </c>
      <c r="O53" s="187">
        <f t="shared" ca="1" si="54"/>
        <v>156045</v>
      </c>
      <c r="P53" s="73">
        <f t="shared" ref="P53" ca="1" si="62">IFERROR((N53 - O53) / O53, 0)</f>
        <v>0.1583197154666923</v>
      </c>
    </row>
    <row r="54" spans="1:16" hidden="1" x14ac:dyDescent="0.2">
      <c r="A54" s="6" t="str">
        <f t="shared" ref="A54" si="63">A15</f>
        <v>&gt;= 1</v>
      </c>
      <c r="B54" s="3">
        <f>B18</f>
        <v>100</v>
      </c>
      <c r="C54" s="3" t="s">
        <v>29</v>
      </c>
      <c r="D54" s="211"/>
      <c r="E54" s="82" t="s">
        <v>194</v>
      </c>
      <c r="F54" s="188">
        <f t="shared" ca="1" si="50"/>
        <v>168922</v>
      </c>
      <c r="G54" s="189">
        <f t="shared" ca="1" si="50"/>
        <v>147792</v>
      </c>
      <c r="H54" s="67">
        <f t="shared" ca="1" si="51"/>
        <v>0.14297120277146261</v>
      </c>
      <c r="I54" s="36"/>
      <c r="J54" s="188">
        <f t="shared" ca="1" si="52"/>
        <v>114795</v>
      </c>
      <c r="K54" s="189">
        <f t="shared" ca="1" si="52"/>
        <v>100216</v>
      </c>
      <c r="L54" s="57">
        <f t="shared" ca="1" si="53"/>
        <v>0.1454757723317634</v>
      </c>
      <c r="M54" s="36"/>
      <c r="N54" s="189">
        <f t="shared" ca="1" si="54"/>
        <v>58636</v>
      </c>
      <c r="O54" s="189">
        <f t="shared" ca="1" si="54"/>
        <v>51154</v>
      </c>
      <c r="P54" s="74">
        <f t="shared" ca="1" si="55"/>
        <v>0.14626422176173906</v>
      </c>
    </row>
    <row r="55" spans="1:16" x14ac:dyDescent="0.2">
      <c r="D55" s="209" t="s">
        <v>110</v>
      </c>
      <c r="E55" s="205" t="s">
        <v>111</v>
      </c>
      <c r="F55" s="206">
        <f t="shared" ref="F55:G58" ca="1" si="64">IFERROR(F50 / F45, 0)</f>
        <v>0.59935873421057395</v>
      </c>
      <c r="G55" s="51">
        <f t="shared" ca="1" si="64"/>
        <v>0.58956868499093595</v>
      </c>
      <c r="H55" s="207">
        <f t="shared" ref="H55:H59" ca="1" si="65">IFERROR((F55 - G55) * 10000, 0)</f>
        <v>97.900492196379972</v>
      </c>
      <c r="I55" s="37"/>
      <c r="J55" s="208">
        <f ca="1">IFERROR(J50 / J45, 0)</f>
        <v>0.61762539318066012</v>
      </c>
      <c r="K55" s="51">
        <f ca="1">IFERROR(K50 / K45, 0)</f>
        <v>0.60022464922613505</v>
      </c>
      <c r="L55" s="207">
        <f t="shared" ref="L55:L59" ca="1" si="66">IFERROR((J55 - K55) * 10000, 0)</f>
        <v>174.00743954525066</v>
      </c>
      <c r="M55" s="37"/>
      <c r="N55" s="208">
        <f ca="1">IFERROR(N50 / N45, 0)</f>
        <v>0.67341753261544024</v>
      </c>
      <c r="O55" s="51">
        <f ca="1">IFERROR(O50 / O45, 0)</f>
        <v>0.67222425354078974</v>
      </c>
      <c r="P55" s="207">
        <f t="shared" ref="P55:P59" ca="1" si="67">IFERROR((N55 - O55) * 10000, 0)</f>
        <v>11.932790746504995</v>
      </c>
    </row>
    <row r="56" spans="1:16" x14ac:dyDescent="0.2">
      <c r="D56" s="210"/>
      <c r="E56" s="199" t="s">
        <v>191</v>
      </c>
      <c r="F56" s="200">
        <f t="shared" ca="1" si="64"/>
        <v>0.96315721483012529</v>
      </c>
      <c r="G56" s="201">
        <f t="shared" ca="1" si="64"/>
        <v>0.95908415448761419</v>
      </c>
      <c r="H56" s="202">
        <f t="shared" ca="1" si="65"/>
        <v>40.730603425110921</v>
      </c>
      <c r="I56" s="37"/>
      <c r="J56" s="200">
        <f t="shared" ref="J56:K56" ca="1" si="68">IFERROR(J51 / J46, 0)</f>
        <v>0.96844686905529265</v>
      </c>
      <c r="K56" s="201">
        <f t="shared" ca="1" si="68"/>
        <v>0.96400702987697717</v>
      </c>
      <c r="L56" s="203">
        <f t="shared" ca="1" si="66"/>
        <v>44.398391783154743</v>
      </c>
      <c r="M56" s="37"/>
      <c r="N56" s="201">
        <f t="shared" ref="N56:O56" ca="1" si="69">IFERROR(N51 / N46, 0)</f>
        <v>0.96628526368303325</v>
      </c>
      <c r="O56" s="201">
        <f t="shared" ca="1" si="69"/>
        <v>0.96287289535725551</v>
      </c>
      <c r="P56" s="204">
        <f t="shared" ca="1" si="67"/>
        <v>34.123683257777373</v>
      </c>
    </row>
    <row r="57" spans="1:16" x14ac:dyDescent="0.2">
      <c r="D57" s="210"/>
      <c r="E57" s="84" t="s">
        <v>192</v>
      </c>
      <c r="F57" s="71">
        <f t="shared" ca="1" si="64"/>
        <v>0.84101414040155331</v>
      </c>
      <c r="G57" s="68">
        <f t="shared" ca="1" si="64"/>
        <v>0.83086720413663351</v>
      </c>
      <c r="H57" s="69">
        <f t="shared" ca="1" si="65"/>
        <v>101.46936264919803</v>
      </c>
      <c r="I57" s="37"/>
      <c r="J57" s="71">
        <f t="shared" ref="J57:K58" ca="1" si="70">IFERROR(J52 / J47, 0)</f>
        <v>0.85405798412522904</v>
      </c>
      <c r="K57" s="68">
        <f t="shared" ca="1" si="70"/>
        <v>0.84284588454601939</v>
      </c>
      <c r="L57" s="72">
        <f t="shared" ca="1" si="66"/>
        <v>112.12099579209655</v>
      </c>
      <c r="M57" s="37"/>
      <c r="N57" s="68">
        <f t="shared" ref="N57:O58" ca="1" si="71">IFERROR(N52 / N47, 0)</f>
        <v>0.85630815065001276</v>
      </c>
      <c r="O57" s="68">
        <f t="shared" ca="1" si="71"/>
        <v>0.84910246394093492</v>
      </c>
      <c r="P57" s="75">
        <f t="shared" ca="1" si="67"/>
        <v>72.056867090778411</v>
      </c>
    </row>
    <row r="58" spans="1:16" x14ac:dyDescent="0.2">
      <c r="D58" s="232"/>
      <c r="E58" s="84" t="s">
        <v>193</v>
      </c>
      <c r="F58" s="71">
        <f t="shared" ca="1" si="64"/>
        <v>0.57959387994025269</v>
      </c>
      <c r="G58" s="68">
        <f t="shared" ca="1" si="64"/>
        <v>0.56821100090171328</v>
      </c>
      <c r="H58" s="69">
        <f t="shared" ref="H58" ca="1" si="72">IFERROR((F58 - G58) * 10000, 0)</f>
        <v>113.82879038539406</v>
      </c>
      <c r="I58" s="37"/>
      <c r="J58" s="71">
        <f t="shared" ca="1" si="70"/>
        <v>0.59464325852100186</v>
      </c>
      <c r="K58" s="68">
        <f t="shared" ca="1" si="70"/>
        <v>0.5748164697519168</v>
      </c>
      <c r="L58" s="72">
        <f t="shared" ref="L58" ca="1" si="73">IFERROR((J58 - K58) * 10000, 0)</f>
        <v>198.26788769085059</v>
      </c>
      <c r="M58" s="37"/>
      <c r="N58" s="68">
        <f t="shared" ca="1" si="71"/>
        <v>0.60422001297025529</v>
      </c>
      <c r="O58" s="68">
        <f t="shared" ca="1" si="71"/>
        <v>0.60182810420965349</v>
      </c>
      <c r="P58" s="75">
        <f t="shared" ref="P58" ca="1" si="74">IFERROR((N58 - O58) * 10000, 0)</f>
        <v>23.919087606018017</v>
      </c>
    </row>
    <row r="59" spans="1:16" x14ac:dyDescent="0.2">
      <c r="D59" s="211"/>
      <c r="E59" s="82" t="s">
        <v>194</v>
      </c>
      <c r="F59" s="61">
        <f t="shared" ref="F59:G59" ca="1" si="75">IFERROR(F54 / F49, 0)</f>
        <v>0.36369860654184683</v>
      </c>
      <c r="G59" s="57">
        <f t="shared" ca="1" si="75"/>
        <v>0.35537686895550097</v>
      </c>
      <c r="H59" s="58">
        <f t="shared" ca="1" si="65"/>
        <v>83.217375863458571</v>
      </c>
      <c r="I59" s="37"/>
      <c r="J59" s="61">
        <f t="shared" ref="J59:K59" ca="1" si="76">IFERROR(J54 / J49, 0)</f>
        <v>0.35796586702922162</v>
      </c>
      <c r="K59" s="57">
        <f t="shared" ca="1" si="76"/>
        <v>0.34285792484330951</v>
      </c>
      <c r="L59" s="62">
        <f t="shared" ca="1" si="66"/>
        <v>151.07942185912106</v>
      </c>
      <c r="M59" s="37"/>
      <c r="N59" s="57">
        <f t="shared" ref="N59:O59" ca="1" si="77">IFERROR(N54 / N49, 0)</f>
        <v>0.38692137648883168</v>
      </c>
      <c r="O59" s="57">
        <f t="shared" ca="1" si="77"/>
        <v>0.39401665293043819</v>
      </c>
      <c r="P59" s="65">
        <f t="shared" ca="1" si="67"/>
        <v>-70.952764416065122</v>
      </c>
    </row>
    <row r="60" spans="1:16" ht="3.75" customHeight="1" x14ac:dyDescent="0.2">
      <c r="D60" s="144"/>
      <c r="E60" s="144"/>
      <c r="F60" s="162"/>
      <c r="G60" s="162"/>
      <c r="H60" s="163"/>
      <c r="I60" s="5"/>
      <c r="J60" s="162"/>
      <c r="K60" s="162"/>
      <c r="L60" s="163"/>
      <c r="M60" s="5"/>
      <c r="N60" s="162"/>
      <c r="O60" s="162"/>
      <c r="P60" s="163"/>
    </row>
    <row r="61" spans="1:16" x14ac:dyDescent="0.2">
      <c r="A61" s="3" t="str">
        <f>A13</f>
        <v>&gt;= 1</v>
      </c>
      <c r="B61" s="3" t="s">
        <v>80</v>
      </c>
      <c r="D61" s="228" t="s">
        <v>113</v>
      </c>
      <c r="E61" s="229"/>
      <c r="F61" s="31">
        <f ca="1">SUMIFS(ORDER_COUNT_T, CHANNEL_COUNT, $A61, CUST_GROUP, $B61, TIMEFRAME, F$1)</f>
        <v>5830214</v>
      </c>
      <c r="G61" s="16">
        <f ca="1">SUMIFS(ORDER_COUNT_T, CHANNEL_COUNT, $A61, CUST_GROUP, $B61, TIMEFRAME, G$1)</f>
        <v>5004002</v>
      </c>
      <c r="H61" s="23">
        <f t="shared" ref="H61:H71" ca="1" si="78">IFERROR((F61 - G61) / G61, 0)</f>
        <v>0.16511024575929426</v>
      </c>
      <c r="I61" s="36"/>
      <c r="J61" s="31">
        <f ca="1">SUMIFS(ORDER_COUNT_R, CHANNEL_COUNT, $A61, CUST_GROUP, $B61, TIMEFRAME, J$1)</f>
        <v>3455951</v>
      </c>
      <c r="K61" s="16">
        <f ca="1">SUMIFS(ORDER_COUNT_R, CHANNEL_COUNT, $A61, CUST_GROUP, $B61, TIMEFRAME, K$1)</f>
        <v>3085463</v>
      </c>
      <c r="L61" s="8">
        <f t="shared" ref="L61:L71" ca="1" si="79">IFERROR((J61 - K61) / K61, 0)</f>
        <v>0.1200753339126089</v>
      </c>
      <c r="M61" s="36"/>
      <c r="N61" s="16">
        <f ca="1">SUMIFS(ORDER_COUNT_D, CHANNEL_COUNT, $A61, CUST_GROUP, $B61, TIMEFRAME, N$1)</f>
        <v>2374263</v>
      </c>
      <c r="O61" s="16">
        <f ca="1">SUMIFS(ORDER_COUNT_D, CHANNEL_COUNT, $A61, CUST_GROUP, $B61, TIMEFRAME, O$1)</f>
        <v>1918539</v>
      </c>
      <c r="P61" s="9">
        <f t="shared" ref="P61:P71" ca="1" si="80">IFERROR((N61 - O61) / O61, 0)</f>
        <v>0.23753700081155504</v>
      </c>
    </row>
    <row r="62" spans="1:16" hidden="1" x14ac:dyDescent="0.2">
      <c r="A62" s="6" t="str">
        <f>A13</f>
        <v>&gt;= 1</v>
      </c>
      <c r="B62" s="3" t="str">
        <f>B13</f>
        <v>&gt;= 1</v>
      </c>
      <c r="D62" s="226" t="s">
        <v>121</v>
      </c>
      <c r="E62" s="227"/>
      <c r="F62" s="32">
        <f ca="1">SUMIFS(SHIPPED_UNITS_T, CHANNEL_COUNT, $A62, CUST_GROUP, $B62, TIMEFRAME, F$1)</f>
        <v>16271655</v>
      </c>
      <c r="G62" s="17">
        <f ca="1">SUMIFS(SHIPPED_UNITS_T, CHANNEL_COUNT, $A62, CUST_GROUP, $B62, TIMEFRAME, G$1)</f>
        <v>14013121</v>
      </c>
      <c r="H62" s="25">
        <f t="shared" ca="1" si="78"/>
        <v>0.1611728036887714</v>
      </c>
      <c r="I62" s="36"/>
      <c r="J62" s="32">
        <f ca="1">SUMIFS(SHIPPED_UNITS_R, CHANNEL_COUNT, $A62, CUST_GROUP, $B62, TIMEFRAME, J$1)</f>
        <v>8751370</v>
      </c>
      <c r="K62" s="17">
        <f ca="1">SUMIFS(SHIPPED_UNITS_R, CHANNEL_COUNT, $A62, CUST_GROUP, $B62, TIMEFRAME, K$1)</f>
        <v>7937410</v>
      </c>
      <c r="L62" s="10">
        <f t="shared" ca="1" si="79"/>
        <v>0.10254730447337355</v>
      </c>
      <c r="M62" s="36"/>
      <c r="N62" s="17">
        <f ca="1">SUMIFS(SHIPPED_UNITS_D, CHANNEL_COUNT, $A62, CUST_GROUP, $B62, TIMEFRAME, N$1)</f>
        <v>7520285</v>
      </c>
      <c r="O62" s="17">
        <f ca="1">SUMIFS(SHIPPED_UNITS_D, CHANNEL_COUNT, $A62, CUST_GROUP, $B62, TIMEFRAME, O$1)</f>
        <v>6075711</v>
      </c>
      <c r="P62" s="13">
        <f t="shared" ca="1" si="80"/>
        <v>0.23776213187230269</v>
      </c>
    </row>
    <row r="63" spans="1:16" hidden="1" x14ac:dyDescent="0.2">
      <c r="A63" s="6" t="str">
        <f>A13</f>
        <v>&gt;= 1</v>
      </c>
      <c r="B63" s="3" t="str">
        <f>B13</f>
        <v>&gt;= 1</v>
      </c>
      <c r="D63" s="226" t="s">
        <v>119</v>
      </c>
      <c r="E63" s="227"/>
      <c r="F63" s="29">
        <f ca="1">SUMIFS(GROSS_AMT_T, CHANNEL_COUNT, $A63, CUST_GROUP, $B63, TIMEFRAME, F$1)</f>
        <v>977280758.32000005</v>
      </c>
      <c r="G63" s="12">
        <f ca="1">SUMIFS(GROSS_AMT_T, CHANNEL_COUNT, $A63, CUST_GROUP, $B63, TIMEFRAME, G$1)</f>
        <v>810247676.39000034</v>
      </c>
      <c r="H63" s="25">
        <f t="shared" ca="1" si="78"/>
        <v>0.20615064602740174</v>
      </c>
      <c r="I63" s="36"/>
      <c r="J63" s="29">
        <f ca="1">SUMIFS(GROSS_AMT_R, CHANNEL_COUNT, $A63, CUST_GROUP, $B63, TIMEFRAME, J$1)</f>
        <v>528699829.07000011</v>
      </c>
      <c r="K63" s="12">
        <f ca="1">SUMIFS(GROSS_AMT_R, CHANNEL_COUNT, $A63, CUST_GROUP, $B63, TIMEFRAME, K$1)</f>
        <v>463060760.32000005</v>
      </c>
      <c r="L63" s="10">
        <f t="shared" ca="1" si="79"/>
        <v>0.14175044481125956</v>
      </c>
      <c r="M63" s="36"/>
      <c r="N63" s="12">
        <f ca="1">SUMIFS(GROSS_AMT_D, CHANNEL_COUNT, $A63, CUST_GROUP, $B63, TIMEFRAME, N$1)</f>
        <v>448580929.25000024</v>
      </c>
      <c r="O63" s="12">
        <f ca="1">SUMIFS(GROSS_AMT_D, CHANNEL_COUNT, $A63, CUST_GROUP, $B63, TIMEFRAME, O$1)</f>
        <v>347186916.07000017</v>
      </c>
      <c r="P63" s="13">
        <f t="shared" ca="1" si="80"/>
        <v>0.29204445354028519</v>
      </c>
    </row>
    <row r="64" spans="1:16" hidden="1" x14ac:dyDescent="0.2">
      <c r="A64" s="6" t="str">
        <f>A13</f>
        <v>&gt;= 1</v>
      </c>
      <c r="B64" s="3" t="str">
        <f>B13</f>
        <v>&gt;= 1</v>
      </c>
      <c r="D64" s="226" t="s">
        <v>120</v>
      </c>
      <c r="E64" s="227"/>
      <c r="F64" s="29">
        <f ca="1">SUMIFS(SOLD_AMT_T, CHANNEL_COUNT, $A64, CUST_GROUP, $B64, TIMEFRAME, F$1)</f>
        <v>737343774.25000012</v>
      </c>
      <c r="G64" s="12">
        <f ca="1">SUMIFS(SOLD_AMT_T, CHANNEL_COUNT, $A64, CUST_GROUP, $B64, TIMEFRAME, G$1)</f>
        <v>641906815.30000031</v>
      </c>
      <c r="H64" s="25">
        <f t="shared" ca="1" si="78"/>
        <v>0.14867727943563985</v>
      </c>
      <c r="I64" s="36"/>
      <c r="J64" s="29">
        <f ca="1">SUMIFS(SOLD_AMT_R, CHANNEL_COUNT, $A64, CUST_GROUP, $B64, TIMEFRAME, J$1)</f>
        <v>403583554.25</v>
      </c>
      <c r="K64" s="12">
        <f ca="1">SUMIFS(SOLD_AMT_R, CHANNEL_COUNT, $A64, CUST_GROUP, $B64, TIMEFRAME, K$1)</f>
        <v>371056069.69000018</v>
      </c>
      <c r="L64" s="10">
        <f t="shared" ca="1" si="79"/>
        <v>8.7661912085618215E-2</v>
      </c>
      <c r="M64" s="36"/>
      <c r="N64" s="12">
        <f ca="1">SUMIFS(SOLD_AMT_D, CHANNEL_COUNT, $A64, CUST_GROUP, $B64, TIMEFRAME, N$1)</f>
        <v>333760220.00000018</v>
      </c>
      <c r="O64" s="12">
        <f ca="1">SUMIFS(SOLD_AMT_D, CHANNEL_COUNT, $A64, CUST_GROUP, $B64, TIMEFRAME, O$1)</f>
        <v>270850745.61000007</v>
      </c>
      <c r="P64" s="13">
        <f t="shared" ca="1" si="80"/>
        <v>0.23226620347054133</v>
      </c>
    </row>
    <row r="65" spans="1:16" hidden="1" x14ac:dyDescent="0.2">
      <c r="A65" s="6" t="str">
        <f>A13</f>
        <v>&gt;= 1</v>
      </c>
      <c r="B65" s="3" t="str">
        <f>B13</f>
        <v>&gt;= 1</v>
      </c>
      <c r="D65" s="226" t="s">
        <v>74</v>
      </c>
      <c r="E65" s="227"/>
      <c r="F65" s="29">
        <f ca="1">SUMIFS(NET_AMT_T, CHANNEL_COUNT, $A65, CUST_GROUP, $B65, TIMEFRAME, F$1)</f>
        <v>628686667.86000037</v>
      </c>
      <c r="G65" s="12">
        <f ca="1">SUMIFS(NET_AMT_T, CHANNEL_COUNT, $A65, CUST_GROUP, $B65, TIMEFRAME, G$1)</f>
        <v>552970693.25</v>
      </c>
      <c r="H65" s="25">
        <f t="shared" ca="1" si="78"/>
        <v>0.13692583627712962</v>
      </c>
      <c r="I65" s="36"/>
      <c r="J65" s="29">
        <f ca="1">SUMIFS(NET_AMT_R, CHANNEL_COUNT, $A65, CUST_GROUP, $B65, TIMEFRAME, J$1)</f>
        <v>375622932.03999984</v>
      </c>
      <c r="K65" s="12">
        <f ca="1">SUMIFS(NET_AMT_R, CHANNEL_COUNT, $A65, CUST_GROUP, $B65, TIMEFRAME, K$1)</f>
        <v>346010458.79000008</v>
      </c>
      <c r="L65" s="10">
        <f t="shared" ca="1" si="79"/>
        <v>8.5582595837000688E-2</v>
      </c>
      <c r="M65" s="36"/>
      <c r="N65" s="12">
        <f ca="1">SUMIFS(NET_AMT_D, CHANNEL_COUNT, $A65, CUST_GROUP, $B65, TIMEFRAME, N$1)</f>
        <v>253063735.81999996</v>
      </c>
      <c r="O65" s="12">
        <f ca="1">SUMIFS(NET_AMT_D, CHANNEL_COUNT, $A65, CUST_GROUP, $B65, TIMEFRAME, O$1)</f>
        <v>206960234.46000004</v>
      </c>
      <c r="P65" s="13">
        <f t="shared" ca="1" si="80"/>
        <v>0.22276502285713498</v>
      </c>
    </row>
    <row r="66" spans="1:16" x14ac:dyDescent="0.2">
      <c r="D66" s="226" t="s">
        <v>114</v>
      </c>
      <c r="E66" s="227"/>
      <c r="F66" s="34">
        <f ca="1">IFERROR(F61 / F13, 0)</f>
        <v>3.3842562977943351</v>
      </c>
      <c r="G66" s="21">
        <f ca="1">IFERROR(G61 / G13, 0)</f>
        <v>3.2308000229848992</v>
      </c>
      <c r="H66" s="25">
        <f t="shared" ca="1" si="78"/>
        <v>4.7497918075306754E-2</v>
      </c>
      <c r="I66" s="36"/>
      <c r="J66" s="34">
        <f ca="1">IFERROR(J61 / J13, 0)</f>
        <v>2.8697333501622553</v>
      </c>
      <c r="K66" s="21">
        <f ca="1">IFERROR(K61 / K13, 0)</f>
        <v>2.8019657130818088</v>
      </c>
      <c r="L66" s="10">
        <f t="shared" ca="1" si="79"/>
        <v>2.4185748156750526E-2</v>
      </c>
      <c r="M66" s="36"/>
      <c r="N66" s="21">
        <f ca="1">IFERROR(N61 / N13, 0)</f>
        <v>2.6607365187659764</v>
      </c>
      <c r="O66" s="21">
        <f ca="1">IFERROR(O61 / O13, 0)</f>
        <v>2.5111405464057457</v>
      </c>
      <c r="P66" s="13">
        <f t="shared" ca="1" si="80"/>
        <v>5.957291899664912E-2</v>
      </c>
    </row>
    <row r="67" spans="1:16" x14ac:dyDescent="0.2">
      <c r="D67" s="226" t="s">
        <v>115</v>
      </c>
      <c r="E67" s="227"/>
      <c r="F67" s="34">
        <f ca="1">IFERROR(F62 / F61, 0)</f>
        <v>2.7909189954262401</v>
      </c>
      <c r="G67" s="21">
        <f ca="1">IFERROR(G62 / G61, 0)</f>
        <v>2.8003827736279883</v>
      </c>
      <c r="H67" s="25">
        <f t="shared" ca="1" si="78"/>
        <v>-3.3794587978726617E-3</v>
      </c>
      <c r="I67" s="36"/>
      <c r="J67" s="34">
        <f ca="1">IFERROR(J62 / J61, 0)</f>
        <v>2.5322610187470831</v>
      </c>
      <c r="K67" s="21">
        <f ca="1">IFERROR(K62 / K61, 0)</f>
        <v>2.5725182897996186</v>
      </c>
      <c r="L67" s="10">
        <f t="shared" ca="1" si="79"/>
        <v>-1.5648973697159323E-2</v>
      </c>
      <c r="M67" s="36"/>
      <c r="N67" s="21">
        <f ca="1">IFERROR(N62 / N61, 0)</f>
        <v>3.1674186895049115</v>
      </c>
      <c r="O67" s="21">
        <f ca="1">IFERROR(O62 / O61, 0)</f>
        <v>3.1668425817770709</v>
      </c>
      <c r="P67" s="13">
        <f t="shared" ca="1" si="80"/>
        <v>1.8191865018982902E-4</v>
      </c>
    </row>
    <row r="68" spans="1:16" x14ac:dyDescent="0.2">
      <c r="D68" s="226" t="s">
        <v>200</v>
      </c>
      <c r="E68" s="227"/>
      <c r="F68" s="195">
        <f ca="1">IFERROR(F64 / F61, 0)</f>
        <v>126.46941848961292</v>
      </c>
      <c r="G68" s="196">
        <f ca="1">IFERROR(G64 / G61, 0)</f>
        <v>128.27868879748655</v>
      </c>
      <c r="H68" s="197">
        <f t="shared" ca="1" si="78"/>
        <v>-1.4104215788562708E-2</v>
      </c>
      <c r="I68" s="141"/>
      <c r="J68" s="195">
        <f ca="1">IFERROR(J64 / J61, 0)</f>
        <v>116.77930452428289</v>
      </c>
      <c r="K68" s="196">
        <f ca="1">IFERROR(K64 / K61, 0)</f>
        <v>120.25944556457173</v>
      </c>
      <c r="L68" s="93">
        <f t="shared" ca="1" si="79"/>
        <v>-2.8938608721759206E-2</v>
      </c>
      <c r="M68" s="141"/>
      <c r="N68" s="196">
        <f ca="1">IFERROR(N64 / N61, 0)</f>
        <v>140.57424135405395</v>
      </c>
      <c r="O68" s="196">
        <f ca="1">IFERROR(O64 / O61, 0)</f>
        <v>141.17552242096724</v>
      </c>
      <c r="P68" s="198">
        <f t="shared" ca="1" si="80"/>
        <v>-4.2591028288908664E-3</v>
      </c>
    </row>
    <row r="69" spans="1:16" x14ac:dyDescent="0.2">
      <c r="D69" s="226" t="s">
        <v>201</v>
      </c>
      <c r="E69" s="227"/>
      <c r="F69" s="35">
        <f ca="1">IFERROR(F64 / F13, 0)</f>
        <v>428.00492600185987</v>
      </c>
      <c r="G69" s="22">
        <f ca="1">IFERROR(G64 / G13, 0)</f>
        <v>414.44279071539228</v>
      </c>
      <c r="H69" s="25">
        <f t="shared" ca="1" si="78"/>
        <v>3.2723781400702506E-2</v>
      </c>
      <c r="I69" s="36"/>
      <c r="J69" s="35">
        <f ca="1">IFERROR(J64 / J13, 0)</f>
        <v>335.12546480208857</v>
      </c>
      <c r="K69" s="22">
        <f ca="1">IFERROR(K64 / K13, 0)</f>
        <v>336.96284314615821</v>
      </c>
      <c r="L69" s="10">
        <f t="shared" ca="1" si="79"/>
        <v>-5.4527624675598674E-3</v>
      </c>
      <c r="M69" s="36"/>
      <c r="N69" s="22">
        <f ca="1">IFERROR(N64 / N13, 0)</f>
        <v>374.03101756855364</v>
      </c>
      <c r="O69" s="22">
        <f ca="1">IFERROR(O64 / O13, 0)</f>
        <v>354.51157851130426</v>
      </c>
      <c r="P69" s="13">
        <f t="shared" ca="1" si="80"/>
        <v>5.5060088979934287E-2</v>
      </c>
    </row>
    <row r="70" spans="1:16" x14ac:dyDescent="0.2">
      <c r="D70" s="226" t="s">
        <v>116</v>
      </c>
      <c r="E70" s="227"/>
      <c r="F70" s="35">
        <f ca="1">IFERROR(F64 / F62, 0)</f>
        <v>45.314614539824014</v>
      </c>
      <c r="G70" s="22">
        <f ca="1">IFERROR(G64 / G62, 0)</f>
        <v>45.80755531191091</v>
      </c>
      <c r="H70" s="25">
        <f ca="1">IFERROR((F70 - G70) / G70, 0)</f>
        <v>-1.0761123765072916E-2</v>
      </c>
      <c r="I70" s="36"/>
      <c r="J70" s="35">
        <f ca="1">IFERROR(J64 / J62, 0)</f>
        <v>46.116614227258133</v>
      </c>
      <c r="K70" s="22">
        <f ca="1">IFERROR(K64 / K62, 0)</f>
        <v>46.747751431512313</v>
      </c>
      <c r="L70" s="10">
        <f ca="1">IFERROR((J70 - K70) / K70, 0)</f>
        <v>-1.3500910416596757E-2</v>
      </c>
      <c r="M70" s="36"/>
      <c r="N70" s="22">
        <f ca="1">IFERROR(N64 / N62, 0)</f>
        <v>44.381325973683204</v>
      </c>
      <c r="O70" s="22">
        <f ca="1">IFERROR(O64 / O62, 0)</f>
        <v>44.579267448698609</v>
      </c>
      <c r="P70" s="13">
        <f ca="1">IFERROR((N70 - O70) / O70, 0)</f>
        <v>-4.4402137213940106E-3</v>
      </c>
    </row>
    <row r="71" spans="1:16" x14ac:dyDescent="0.2">
      <c r="D71" s="226" t="s">
        <v>117</v>
      </c>
      <c r="E71" s="227"/>
      <c r="F71" s="35">
        <f ca="1">IFERROR((F63 - F64) / F13, 0)</f>
        <v>139.27589097290021</v>
      </c>
      <c r="G71" s="22">
        <f ca="1">IFERROR((G63 - G64) / G13, 0)</f>
        <v>108.68813759044657</v>
      </c>
      <c r="H71" s="25">
        <f t="shared" ca="1" si="78"/>
        <v>0.2814267873253376</v>
      </c>
      <c r="I71" s="36"/>
      <c r="J71" s="35">
        <f ca="1">IFERROR((J63 - J64) / J13, 0)</f>
        <v>103.89335569254898</v>
      </c>
      <c r="K71" s="22">
        <f ca="1">IFERROR((K63 - K64) / K13, 0)</f>
        <v>83.551152157053522</v>
      </c>
      <c r="L71" s="10">
        <f t="shared" ca="1" si="79"/>
        <v>0.24347005409641304</v>
      </c>
      <c r="M71" s="36"/>
      <c r="N71" s="22">
        <f ca="1">IFERROR((N63 - N64) / N13, 0)</f>
        <v>128.6747315744235</v>
      </c>
      <c r="O71" s="22">
        <f ca="1">IFERROR((O63 - O64) / O13, 0)</f>
        <v>99.915014914706859</v>
      </c>
      <c r="P71" s="13">
        <f t="shared" ca="1" si="80"/>
        <v>0.28784178918721653</v>
      </c>
    </row>
    <row r="72" spans="1:16" x14ac:dyDescent="0.2">
      <c r="D72" s="224" t="s">
        <v>118</v>
      </c>
      <c r="E72" s="225"/>
      <c r="F72" s="30">
        <f ca="1">IFERROR(1 - (F64 / F63), 0)</f>
        <v>0.24551489633589529</v>
      </c>
      <c r="G72" s="14">
        <f ca="1">IFERROR(1 - (G64 / G63), 0)</f>
        <v>0.2077646946672288</v>
      </c>
      <c r="H72" s="26">
        <f ca="1">IFERROR((F72 - G72) * 10000, 0)</f>
        <v>377.50201668666494</v>
      </c>
      <c r="I72" s="37"/>
      <c r="J72" s="30">
        <f ca="1">IFERROR(1 - (J64 / J63), 0)</f>
        <v>0.23664897913828276</v>
      </c>
      <c r="K72" s="14">
        <f ca="1">IFERROR(1 - (K64 / K63), 0)</f>
        <v>0.19868816041855863</v>
      </c>
      <c r="L72" s="15">
        <f ca="1">IFERROR((J72 - K72) * 10000, 0)</f>
        <v>379.60818719724119</v>
      </c>
      <c r="M72" s="37"/>
      <c r="N72" s="14">
        <f ca="1">IFERROR(1 - (N64 / N63), 0)</f>
        <v>0.25596431270935494</v>
      </c>
      <c r="O72" s="14">
        <f ca="1">IFERROR(1 - (O64 / O63), 0)</f>
        <v>0.21987052773788607</v>
      </c>
      <c r="P72" s="19">
        <f ca="1">IFERROR((N72 - O72) * 10000, 0)</f>
        <v>360.9378497146887</v>
      </c>
    </row>
    <row r="73" spans="1:16" x14ac:dyDescent="0.2">
      <c r="D73" s="219" t="s">
        <v>124</v>
      </c>
      <c r="E73" s="219"/>
      <c r="F73" s="219"/>
      <c r="G73" s="219"/>
      <c r="H73" s="219"/>
      <c r="I73" s="219"/>
      <c r="J73" s="219"/>
      <c r="K73" s="219"/>
      <c r="L73" s="219"/>
      <c r="M73" s="219"/>
      <c r="N73" s="219"/>
      <c r="O73" s="219"/>
      <c r="P73" s="219"/>
    </row>
    <row r="74" spans="1:16" x14ac:dyDescent="0.2">
      <c r="D74" s="219" t="s">
        <v>207</v>
      </c>
      <c r="E74" s="219"/>
      <c r="F74" s="219"/>
      <c r="G74" s="219"/>
      <c r="H74" s="219"/>
      <c r="I74" s="219"/>
      <c r="J74" s="219"/>
      <c r="K74" s="219"/>
      <c r="L74" s="219"/>
      <c r="M74" s="219"/>
      <c r="N74" s="219"/>
      <c r="O74" s="219"/>
      <c r="P74" s="219"/>
    </row>
    <row r="75" spans="1:16" x14ac:dyDescent="0.2">
      <c r="D75" s="219" t="s">
        <v>125</v>
      </c>
      <c r="E75" s="219"/>
      <c r="F75" s="219"/>
      <c r="G75" s="219"/>
      <c r="H75" s="219"/>
      <c r="I75" s="219"/>
      <c r="J75" s="219"/>
      <c r="K75" s="219"/>
      <c r="L75" s="219"/>
      <c r="M75" s="219"/>
      <c r="N75" s="219"/>
      <c r="O75" s="219"/>
      <c r="P75" s="219"/>
    </row>
    <row r="78" spans="1:16" x14ac:dyDescent="0.2">
      <c r="D78" s="212" t="s">
        <v>191</v>
      </c>
      <c r="E78" s="213"/>
      <c r="F78" s="216" t="s">
        <v>77</v>
      </c>
      <c r="G78" s="217"/>
      <c r="H78" s="218"/>
      <c r="J78" s="216" t="s">
        <v>122</v>
      </c>
      <c r="K78" s="217"/>
      <c r="L78" s="218"/>
      <c r="N78" s="216" t="s">
        <v>123</v>
      </c>
      <c r="O78" s="217"/>
      <c r="P78" s="218"/>
    </row>
    <row r="79" spans="1:16" x14ac:dyDescent="0.2">
      <c r="A79" s="3" t="s">
        <v>63</v>
      </c>
      <c r="B79" s="3" t="s">
        <v>198</v>
      </c>
      <c r="C79" s="3" t="s">
        <v>81</v>
      </c>
      <c r="D79" s="214"/>
      <c r="E79" s="215"/>
      <c r="F79" s="38" t="str">
        <f ca="1">F$7</f>
        <v>TY LTM</v>
      </c>
      <c r="G79" s="39" t="str">
        <f ca="1">G$7</f>
        <v>LY LTM</v>
      </c>
      <c r="H79" s="40" t="s">
        <v>78</v>
      </c>
      <c r="I79" s="4"/>
      <c r="J79" s="38" t="str">
        <f t="shared" ref="J79:K79" ca="1" si="81">J$7</f>
        <v>TY LTM</v>
      </c>
      <c r="K79" s="39" t="str">
        <f t="shared" ca="1" si="81"/>
        <v>LY LTM</v>
      </c>
      <c r="L79" s="40" t="s">
        <v>78</v>
      </c>
      <c r="M79" s="4"/>
      <c r="N79" s="38" t="str">
        <f t="shared" ref="N79:O79" ca="1" si="82">N$7</f>
        <v>TY LTM</v>
      </c>
      <c r="O79" s="39" t="str">
        <f t="shared" ca="1" si="82"/>
        <v>LY LTM</v>
      </c>
      <c r="P79" s="40" t="s">
        <v>78</v>
      </c>
    </row>
    <row r="80" spans="1:16" x14ac:dyDescent="0.2">
      <c r="A80" s="3" t="s">
        <v>80</v>
      </c>
      <c r="B80" s="3">
        <v>5</v>
      </c>
      <c r="D80" s="220" t="s">
        <v>120</v>
      </c>
      <c r="E80" s="76" t="str">
        <f>D78</f>
        <v>Elite</v>
      </c>
      <c r="F80" s="89">
        <f ca="1">SUMIFS(SOLD_AMT_T, CHANNEL_COUNT, $A80, CUST_GROUP, $B80, TIMEFRAME, F$1)</f>
        <v>220268533.15000004</v>
      </c>
      <c r="G80" s="90">
        <f ca="1">SUMIFS(SOLD_AMT_T, CHANNEL_COUNT, $A80, CUST_GROUP, $B80, TIMEFRAME, G$1)</f>
        <v>189851134.05000007</v>
      </c>
      <c r="H80" s="91">
        <f ca="1">IFERROR((F80 - G80) / G80, 0)</f>
        <v>0.16021710511346798</v>
      </c>
      <c r="I80" s="36"/>
      <c r="J80" s="95">
        <f ca="1">SUMIFS(SOLD_AMT_R, CHANNEL_COUNT, $A80, CUST_GROUP, $B80, TIMEFRAME, J$1)</f>
        <v>109638008.2</v>
      </c>
      <c r="K80" s="90">
        <f ca="1">SUMIFS(SOLD_AMT_R, CHANNEL_COUNT, $A80, CUST_GROUP, $B80, TIMEFRAME, K$1)</f>
        <v>102944459.14000002</v>
      </c>
      <c r="L80" s="91">
        <f ca="1">IFERROR((J80 - K80) / K80, 0)</f>
        <v>6.5020974571317627E-2</v>
      </c>
      <c r="M80" s="36"/>
      <c r="N80" s="95">
        <f ca="1">SUMIFS(SOLD_AMT_D, CHANNEL_COUNT, $A80, CUST_GROUP, $B80, TIMEFRAME, N$1)</f>
        <v>110630524.95</v>
      </c>
      <c r="O80" s="90">
        <f ca="1">SUMIFS(SOLD_AMT_D, CHANNEL_COUNT, $A80, CUST_GROUP, $B80, TIMEFRAME, O$1)</f>
        <v>86906674.909999982</v>
      </c>
      <c r="P80" s="91">
        <f ca="1">IFERROR((N80 - O80) / O80, 0)</f>
        <v>0.27298075855011478</v>
      </c>
    </row>
    <row r="81" spans="1:16" x14ac:dyDescent="0.2">
      <c r="C81" s="3">
        <f>ROW($C$8)</f>
        <v>8</v>
      </c>
      <c r="D81" s="233"/>
      <c r="E81" s="87" t="s">
        <v>75</v>
      </c>
      <c r="F81" s="92">
        <f ca="1">IFERROR(F80 / INDIRECT(ADDRESS($C81, COLUMN(F80))), 0)</f>
        <v>0.29097162819699518</v>
      </c>
      <c r="G81" s="93">
        <f ca="1">IFERROR(G80 / INDIRECT(ADDRESS($C81, COLUMN(G80))), 0)</f>
        <v>0.28587314275743198</v>
      </c>
      <c r="H81" s="94">
        <f t="shared" ref="H81" ca="1" si="83">IFERROR((F81 - G81) * 10000, 0)</f>
        <v>50.984854395632048</v>
      </c>
      <c r="I81" s="88"/>
      <c r="J81" s="92">
        <f t="shared" ref="J81:K81" ca="1" si="84">IFERROR(J80 / INDIRECT(ADDRESS($C81, COLUMN(J80))), 0)</f>
        <v>0.25954314462235745</v>
      </c>
      <c r="K81" s="93">
        <f t="shared" ca="1" si="84"/>
        <v>0.26195703506840712</v>
      </c>
      <c r="L81" s="94">
        <f t="shared" ref="L81" ca="1" si="85">IFERROR((J81 - K81) * 10000, 0)</f>
        <v>-24.138904460496711</v>
      </c>
      <c r="M81" s="88"/>
      <c r="N81" s="92">
        <f t="shared" ref="N81:O81" ca="1" si="86">IFERROR(N80 / INDIRECT(ADDRESS($C81, COLUMN(N80))), 0)</f>
        <v>0.3306515275491223</v>
      </c>
      <c r="O81" s="93">
        <f t="shared" ca="1" si="86"/>
        <v>0.32053803428588518</v>
      </c>
      <c r="P81" s="94">
        <f t="shared" ref="P81" ca="1" si="87">IFERROR((N81 - O81) * 10000, 0)</f>
        <v>101.13493263237127</v>
      </c>
    </row>
    <row r="82" spans="1:16" x14ac:dyDescent="0.2">
      <c r="D82" s="223"/>
      <c r="E82" s="85" t="s">
        <v>126</v>
      </c>
      <c r="F82" s="30" t="str">
        <f>IF(COLUMN(F80) = COLUMN($F80), "", IFERROR(F80 / $F80, 0))</f>
        <v/>
      </c>
      <c r="G82" s="14" t="str">
        <f>IF(COLUMN(G80) = COLUMN($G80), "", IFERROR(G80 / $F80, 0))</f>
        <v/>
      </c>
      <c r="H82" s="19">
        <f>IFERROR((F82 - G82) * 10000, 0)</f>
        <v>0</v>
      </c>
      <c r="I82" s="37"/>
      <c r="J82" s="96">
        <f ca="1">IF(COLUMN(J80) = COLUMN($F80), "", IFERROR(J80 / $F80, 0))</f>
        <v>0.49774703010047255</v>
      </c>
      <c r="K82" s="14">
        <f ca="1">IF(COLUMN(K80) = COLUMN($G80), "", IFERROR(K80 / $G80, 0))</f>
        <v>0.5422377888608666</v>
      </c>
      <c r="L82" s="19">
        <f ca="1">IFERROR((J82 - K82) * 10000, 0)</f>
        <v>-444.90758760394044</v>
      </c>
      <c r="M82" s="37"/>
      <c r="N82" s="96">
        <f ca="1">IF(COLUMN(N80) = COLUMN($F80), "", IFERROR(N80 / $F80, 0))</f>
        <v>0.50225296989952728</v>
      </c>
      <c r="O82" s="14">
        <f ca="1">IF(COLUMN(O80) = COLUMN($G80), "", IFERROR(O80 / $G80, 0))</f>
        <v>0.45776221113913301</v>
      </c>
      <c r="P82" s="19">
        <f ca="1">IFERROR((N82 - O82) * 10000, 0)</f>
        <v>444.90758760394266</v>
      </c>
    </row>
    <row r="83" spans="1:16" ht="3.75" customHeight="1" x14ac:dyDescent="0.2">
      <c r="D83" s="144"/>
      <c r="E83" s="144"/>
      <c r="F83" s="162"/>
      <c r="G83" s="162"/>
      <c r="H83" s="163"/>
      <c r="I83" s="5"/>
      <c r="J83" s="162"/>
      <c r="K83" s="162"/>
      <c r="L83" s="163"/>
      <c r="M83" s="5"/>
      <c r="N83" s="162"/>
      <c r="O83" s="162"/>
      <c r="P83" s="163"/>
    </row>
    <row r="84" spans="1:16" x14ac:dyDescent="0.2">
      <c r="A84" s="3" t="s">
        <v>80</v>
      </c>
      <c r="B84" s="3">
        <f>B80</f>
        <v>5</v>
      </c>
      <c r="D84" s="230" t="s">
        <v>79</v>
      </c>
      <c r="E84" s="231"/>
      <c r="F84" s="180">
        <f ca="1">SUMIFS(CUST_COUNT_T, CHANNEL_COUNT, $A84, CUST_GROUP, $B84, TIMEFRAME, F$1)</f>
        <v>86138</v>
      </c>
      <c r="G84" s="181">
        <f ca="1">SUMIFS(CUST_COUNT_T, CHANNEL_COUNT, $A84, CUST_GROUP, $B84, TIMEFRAME, G$1)</f>
        <v>77443</v>
      </c>
      <c r="H84" s="50">
        <f ca="1">IFERROR((F84 - G84) / G84, 0)</f>
        <v>0.11227612566661932</v>
      </c>
      <c r="I84" s="36"/>
      <c r="J84" s="180">
        <f ca="1">SUMIFS(CUST_COUNT_R, CHANNEL_COUNT, $A84, CUST_GROUP, $B84, TIMEFRAME, J$1)</f>
        <v>69912</v>
      </c>
      <c r="K84" s="181">
        <f ca="1">SUMIFS(CUST_COUNT_R, CHANNEL_COUNT, $A84, CUST_GROUP, $B84, TIMEFRAME, K$1)</f>
        <v>63626</v>
      </c>
      <c r="L84" s="51">
        <f ca="1">IFERROR((J84 - K84) / K84, 0)</f>
        <v>9.8796089648885671E-2</v>
      </c>
      <c r="M84" s="36"/>
      <c r="N84" s="181">
        <f ca="1">SUMIFS(CUST_COUNT_D, CHANNEL_COUNT, $A84, CUST_GROUP, $B84, TIMEFRAME, N$1)</f>
        <v>71618</v>
      </c>
      <c r="O84" s="181">
        <f ca="1">SUMIFS(CUST_COUNT_D, CHANNEL_COUNT, $A84, CUST_GROUP, $B84, TIMEFRAME, O$1)</f>
        <v>62135</v>
      </c>
      <c r="P84" s="52">
        <f ca="1">IFERROR((N84 - O84) / O84, 0)</f>
        <v>0.15261929669268529</v>
      </c>
    </row>
    <row r="85" spans="1:16" ht="3.75" customHeight="1" x14ac:dyDescent="0.2">
      <c r="D85" s="144"/>
      <c r="E85" s="144"/>
      <c r="F85" s="162"/>
      <c r="G85" s="162"/>
      <c r="H85" s="163"/>
      <c r="I85" s="5"/>
      <c r="J85" s="162"/>
      <c r="K85" s="162"/>
      <c r="L85" s="163"/>
      <c r="M85" s="5"/>
      <c r="N85" s="162"/>
      <c r="O85" s="162"/>
      <c r="P85" s="163"/>
    </row>
    <row r="86" spans="1:16" x14ac:dyDescent="0.2">
      <c r="A86" s="3">
        <v>1</v>
      </c>
      <c r="B86" s="3">
        <f>B84</f>
        <v>5</v>
      </c>
      <c r="D86" s="209" t="s">
        <v>63</v>
      </c>
      <c r="E86" s="80" t="s">
        <v>82</v>
      </c>
      <c r="F86" s="182">
        <f ca="1">SUMIFS(CUST_COUNT_T, CHANNEL_COUNT, $A86, CUST_GROUP, $B86, TIMEFRAME, F$1)</f>
        <v>30746</v>
      </c>
      <c r="G86" s="183">
        <f ca="1">SUMIFS(CUST_COUNT_T, CHANNEL_COUNT, $A86, CUST_GROUP, $B86, TIMEFRAME, G$1)</f>
        <v>29125</v>
      </c>
      <c r="H86" s="53">
        <f t="shared" ref="H86:H87" ca="1" si="88">IFERROR((F86 - G86) / G86, 0)</f>
        <v>5.5656652360515022E-2</v>
      </c>
      <c r="I86" s="36"/>
      <c r="J86" s="182">
        <f ca="1">SUMIFS(CUST_COUNT_R, CHANNEL_COUNT, $A86, CUST_GROUP, $B86, TIMEFRAME, J$1)</f>
        <v>14520</v>
      </c>
      <c r="K86" s="183">
        <f ca="1">SUMIFS(CUST_COUNT_R, CHANNEL_COUNT, $A86, CUST_GROUP, $B86, TIMEFRAME, K$1)</f>
        <v>15308</v>
      </c>
      <c r="L86" s="55">
        <f t="shared" ref="L86:L87" ca="1" si="89">IFERROR((J86 - K86) / K86, 0)</f>
        <v>-5.1476352234125944E-2</v>
      </c>
      <c r="M86" s="36"/>
      <c r="N86" s="183">
        <f ca="1">SUMIFS(CUST_COUNT_D, CHANNEL_COUNT, $A86, CUST_GROUP, $B86, TIMEFRAME, N$1)</f>
        <v>16226</v>
      </c>
      <c r="O86" s="183">
        <f ca="1">SUMIFS(CUST_COUNT_D, CHANNEL_COUNT, $A86, CUST_GROUP, $B86, TIMEFRAME, O$1)</f>
        <v>13817</v>
      </c>
      <c r="P86" s="63">
        <f t="shared" ref="P86:P87" ca="1" si="90">IFERROR((N86 - O86) / O86, 0)</f>
        <v>0.17435043786639648</v>
      </c>
    </row>
    <row r="87" spans="1:16" x14ac:dyDescent="0.2">
      <c r="A87" s="3">
        <v>2</v>
      </c>
      <c r="B87" s="3">
        <f>B84</f>
        <v>5</v>
      </c>
      <c r="D87" s="210"/>
      <c r="E87" s="81" t="s">
        <v>83</v>
      </c>
      <c r="F87" s="184">
        <f ca="1">SUMIFS(CUST_COUNT_T, CHANNEL_COUNT, $A87, CUST_GROUP, $B87, TIMEFRAME, F$1)</f>
        <v>55392</v>
      </c>
      <c r="G87" s="185">
        <f ca="1">SUMIFS(CUST_COUNT_T, CHANNEL_COUNT, $A87, CUST_GROUP, $B87, TIMEFRAME, G$1)</f>
        <v>48318</v>
      </c>
      <c r="H87" s="54">
        <f t="shared" ca="1" si="88"/>
        <v>0.146405066434869</v>
      </c>
      <c r="I87" s="36"/>
      <c r="J87" s="184">
        <f ca="1">SUMIFS(CUST_COUNT_R, CHANNEL_COUNT, $A87, CUST_GROUP, $B87, TIMEFRAME, J$1)</f>
        <v>55392</v>
      </c>
      <c r="K87" s="185">
        <f ca="1">SUMIFS(CUST_COUNT_R, CHANNEL_COUNT, $A87, CUST_GROUP, $B87, TIMEFRAME, K$1)</f>
        <v>48318</v>
      </c>
      <c r="L87" s="59">
        <f t="shared" ca="1" si="89"/>
        <v>0.146405066434869</v>
      </c>
      <c r="M87" s="36"/>
      <c r="N87" s="185">
        <f ca="1">SUMIFS(CUST_COUNT_D, CHANNEL_COUNT, $A87, CUST_GROUP, $B87, TIMEFRAME, N$1)</f>
        <v>55392</v>
      </c>
      <c r="O87" s="185">
        <f ca="1">SUMIFS(CUST_COUNT_D, CHANNEL_COUNT, $A87, CUST_GROUP, $B87, TIMEFRAME, O$1)</f>
        <v>48318</v>
      </c>
      <c r="P87" s="64">
        <f t="shared" ca="1" si="90"/>
        <v>0.146405066434869</v>
      </c>
    </row>
    <row r="88" spans="1:16" x14ac:dyDescent="0.2">
      <c r="C88" s="3">
        <f>ROW(C84)</f>
        <v>84</v>
      </c>
      <c r="D88" s="210"/>
      <c r="E88" s="80" t="s">
        <v>84</v>
      </c>
      <c r="F88" s="70">
        <f ca="1">IFERROR(F86 / INDIRECT(ADDRESS($C88, COLUMN(F86))), 0)</f>
        <v>0.35693886554134063</v>
      </c>
      <c r="G88" s="55">
        <f ca="1">IFERROR(G86 / INDIRECT(ADDRESS($C88, COLUMN(G86))), 0)</f>
        <v>0.3760830546337306</v>
      </c>
      <c r="H88" s="56">
        <f t="shared" ref="H88:H89" ca="1" si="91">IFERROR((F88 - G88) * 10000, 0)</f>
        <v>-191.44189092389962</v>
      </c>
      <c r="I88" s="37"/>
      <c r="J88" s="60">
        <f ca="1">IFERROR(J86 / INDIRECT(ADDRESS($C88, COLUMN(J86))), 0)</f>
        <v>0.20768966700995536</v>
      </c>
      <c r="K88" s="55">
        <f ca="1">IFERROR(K86 / INDIRECT(ADDRESS($C88, COLUMN(K86))), 0)</f>
        <v>0.24059346807908716</v>
      </c>
      <c r="L88" s="56">
        <f t="shared" ref="L88:L89" ca="1" si="92">IFERROR((J88 - K88) * 10000, 0)</f>
        <v>-329.03801069131794</v>
      </c>
      <c r="M88" s="37"/>
      <c r="N88" s="60">
        <f ca="1">IFERROR(N86 / INDIRECT(ADDRESS($C88, COLUMN(N86))), 0)</f>
        <v>0.22656315451422826</v>
      </c>
      <c r="O88" s="55">
        <f ca="1">IFERROR(O86 / INDIRECT(ADDRESS($C88, COLUMN(O86))), 0)</f>
        <v>0.22237064456425526</v>
      </c>
      <c r="P88" s="56">
        <f t="shared" ref="P88:P89" ca="1" si="93">IFERROR((N88 - O88) * 10000, 0)</f>
        <v>41.925099499730003</v>
      </c>
    </row>
    <row r="89" spans="1:16" x14ac:dyDescent="0.2">
      <c r="C89" s="3">
        <f>ROW(C84)</f>
        <v>84</v>
      </c>
      <c r="D89" s="211"/>
      <c r="E89" s="82" t="s">
        <v>85</v>
      </c>
      <c r="F89" s="61">
        <f ca="1">IFERROR(F87 / INDIRECT(ADDRESS($C89, COLUMN(F87))), 0)</f>
        <v>0.64306113445865931</v>
      </c>
      <c r="G89" s="57">
        <f ca="1">IFERROR(G87 / INDIRECT(ADDRESS($C89, COLUMN(G87))), 0)</f>
        <v>0.6239169453662694</v>
      </c>
      <c r="H89" s="58">
        <f t="shared" ca="1" si="91"/>
        <v>191.44189092389908</v>
      </c>
      <c r="I89" s="37"/>
      <c r="J89" s="61">
        <f ca="1">IFERROR(J87 / INDIRECT(ADDRESS($C89, COLUMN(J87))), 0)</f>
        <v>0.79231033299004461</v>
      </c>
      <c r="K89" s="57">
        <f ca="1">IFERROR(K87 / INDIRECT(ADDRESS($C89, COLUMN(K87))), 0)</f>
        <v>0.75940653192091279</v>
      </c>
      <c r="L89" s="62">
        <f t="shared" ca="1" si="92"/>
        <v>329.03801069131822</v>
      </c>
      <c r="M89" s="37"/>
      <c r="N89" s="57">
        <f ca="1">IFERROR(N87 / INDIRECT(ADDRESS($C89, COLUMN(N87))), 0)</f>
        <v>0.77343684548577174</v>
      </c>
      <c r="O89" s="57">
        <f ca="1">IFERROR(O87 / INDIRECT(ADDRESS($C89, COLUMN(O87))), 0)</f>
        <v>0.77762935543574474</v>
      </c>
      <c r="P89" s="65">
        <f t="shared" ca="1" si="93"/>
        <v>-41.925099499730003</v>
      </c>
    </row>
    <row r="90" spans="1:16" ht="3.75" customHeight="1" x14ac:dyDescent="0.2">
      <c r="D90" s="144"/>
      <c r="E90" s="144"/>
      <c r="F90" s="162"/>
      <c r="G90" s="162"/>
      <c r="H90" s="163"/>
      <c r="I90" s="5"/>
      <c r="J90" s="162"/>
      <c r="K90" s="162"/>
      <c r="L90" s="163"/>
      <c r="M90" s="5"/>
      <c r="N90" s="162"/>
      <c r="O90" s="162"/>
      <c r="P90" s="163"/>
    </row>
    <row r="91" spans="1:16" hidden="1" x14ac:dyDescent="0.2">
      <c r="A91" s="6" t="str">
        <f>A84</f>
        <v>&gt;= 1</v>
      </c>
      <c r="B91" s="3">
        <f>B84</f>
        <v>5</v>
      </c>
      <c r="D91" s="220" t="s">
        <v>87</v>
      </c>
      <c r="E91" s="76" t="s">
        <v>88</v>
      </c>
      <c r="F91" s="31">
        <f ca="1">SUMIFS(MAIL_CUST_COUNT_T, CHANNEL_COUNT, $A91, CUST_GROUP, $B91, TIMEFRAME, F$1)</f>
        <v>80667</v>
      </c>
      <c r="G91" s="16">
        <f ca="1">SUMIFS(MAIL_CUST_COUNT_T, CHANNEL_COUNT, $A91, CUST_GROUP, $B91, TIMEFRAME, G$1)</f>
        <v>72527</v>
      </c>
      <c r="H91" s="23">
        <f t="shared" ref="H91:H94" ca="1" si="94">IFERROR((F91 - G91) / G91, 0)</f>
        <v>0.11223406455526908</v>
      </c>
      <c r="I91" s="36"/>
      <c r="J91" s="31">
        <f ca="1">SUMIFS(MAIL_CUST_COUNT_R, CHANNEL_COUNT, $A91, CUST_GROUP, $B91, TIMEFRAME, J$1)</f>
        <v>65185</v>
      </c>
      <c r="K91" s="16">
        <f ca="1">SUMIFS(MAIL_CUST_COUNT_R, CHANNEL_COUNT, $A91, CUST_GROUP, $B91, TIMEFRAME, K$1)</f>
        <v>59321</v>
      </c>
      <c r="L91" s="8">
        <f t="shared" ref="L91:L94" ca="1" si="95">IFERROR((J91 - K91) / K91, 0)</f>
        <v>9.8852008563577828E-2</v>
      </c>
      <c r="M91" s="36"/>
      <c r="N91" s="16">
        <f ca="1">SUMIFS(MAIL_CUST_COUNT_D, CHANNEL_COUNT, $A91, CUST_GROUP, $B91, TIMEFRAME, N$1)</f>
        <v>68089</v>
      </c>
      <c r="O91" s="16">
        <f ca="1">SUMIFS(MAIL_CUST_COUNT_D, CHANNEL_COUNT, $A91, CUST_GROUP, $B91, TIMEFRAME, O$1)</f>
        <v>59121</v>
      </c>
      <c r="P91" s="9">
        <f t="shared" ref="P91:P94" ca="1" si="96">IFERROR((N91 - O91) / O91, 0)</f>
        <v>0.15168890918624517</v>
      </c>
    </row>
    <row r="92" spans="1:16" hidden="1" x14ac:dyDescent="0.2">
      <c r="A92" s="6" t="str">
        <f>A84</f>
        <v>&gt;= 1</v>
      </c>
      <c r="B92" s="3">
        <f>B84</f>
        <v>5</v>
      </c>
      <c r="D92" s="221"/>
      <c r="E92" s="79" t="s">
        <v>89</v>
      </c>
      <c r="F92" s="32">
        <f ca="1">SUMIFS(EMAIL_TOT_CUST_COUNT_T, CHANNEL_COUNT, $A92, CUST_GROUP, $B92, TIMEFRAME, F$1)</f>
        <v>82855</v>
      </c>
      <c r="G92" s="17">
        <f ca="1">SUMIFS(EMAIL_TOT_CUST_COUNT_T, CHANNEL_COUNT, $A92, CUST_GROUP, $B92, TIMEFRAME, G$1)</f>
        <v>73953</v>
      </c>
      <c r="H92" s="25">
        <f t="shared" ca="1" si="94"/>
        <v>0.12037375089583925</v>
      </c>
      <c r="I92" s="36"/>
      <c r="J92" s="32">
        <f ca="1">SUMIFS(EMAIL_TOT_CUST_COUNT_R, CHANNEL_COUNT, $A92, CUST_GROUP, $B92, TIMEFRAME, J$1)</f>
        <v>67062</v>
      </c>
      <c r="K92" s="17">
        <f ca="1">SUMIFS(EMAIL_TOT_CUST_COUNT_R, CHANNEL_COUNT, $A92, CUST_GROUP, $B92, TIMEFRAME, K$1)</f>
        <v>60663</v>
      </c>
      <c r="L92" s="10">
        <f t="shared" ca="1" si="95"/>
        <v>0.10548439740863459</v>
      </c>
      <c r="M92" s="36"/>
      <c r="N92" s="17">
        <f ca="1">SUMIFS(EMAIL_TOT_CUST_COUNT_D, CHANNEL_COUNT, $A92, CUST_GROUP, $B92, TIMEFRAME, N$1)</f>
        <v>69258</v>
      </c>
      <c r="O92" s="17">
        <f ca="1">SUMIFS(EMAIL_TOT_CUST_COUNT_D, CHANNEL_COUNT, $A92, CUST_GROUP, $B92, TIMEFRAME, O$1)</f>
        <v>59708</v>
      </c>
      <c r="P92" s="13">
        <f t="shared" ca="1" si="96"/>
        <v>0.15994506598780733</v>
      </c>
    </row>
    <row r="93" spans="1:16" hidden="1" x14ac:dyDescent="0.2">
      <c r="A93" s="6" t="str">
        <f>A84</f>
        <v>&gt;= 1</v>
      </c>
      <c r="B93" s="3">
        <f>B84</f>
        <v>5</v>
      </c>
      <c r="D93" s="221"/>
      <c r="E93" s="83" t="s">
        <v>90</v>
      </c>
      <c r="F93" s="32">
        <f ca="1">SUMIFS(EMAIL_CUST_COUNT_T, CHANNEL_COUNT, $A93, CUST_GROUP, $B93, TIMEFRAME, F$1)</f>
        <v>59417</v>
      </c>
      <c r="G93" s="17">
        <f ca="1">SUMIFS(EMAIL_CUST_COUNT_T, CHANNEL_COUNT, $A93, CUST_GROUP, $B93, TIMEFRAME, G$1)</f>
        <v>52785</v>
      </c>
      <c r="H93" s="25">
        <f t="shared" ca="1" si="94"/>
        <v>0.12564175428625557</v>
      </c>
      <c r="I93" s="36"/>
      <c r="J93" s="32">
        <f ca="1">SUMIFS(EMAIL_CUST_COUNT_R, CHANNEL_COUNT, $A93, CUST_GROUP, $B93, TIMEFRAME, J$1)</f>
        <v>48070</v>
      </c>
      <c r="K93" s="17">
        <f ca="1">SUMIFS(EMAIL_CUST_COUNT_R, CHANNEL_COUNT, $A93, CUST_GROUP, $B93, TIMEFRAME, K$1)</f>
        <v>43414</v>
      </c>
      <c r="L93" s="10">
        <f t="shared" ca="1" si="95"/>
        <v>0.1072465103422859</v>
      </c>
      <c r="M93" s="36"/>
      <c r="N93" s="17">
        <f ca="1">SUMIFS(EMAIL_CUST_COUNT_D, CHANNEL_COUNT, $A93, CUST_GROUP, $B93, TIMEFRAME, N$1)</f>
        <v>51389</v>
      </c>
      <c r="O93" s="17">
        <f ca="1">SUMIFS(EMAIL_CUST_COUNT_D, CHANNEL_COUNT, $A93, CUST_GROUP, $B93, TIMEFRAME, O$1)</f>
        <v>44138</v>
      </c>
      <c r="P93" s="13">
        <f t="shared" ca="1" si="96"/>
        <v>0.16428021206216864</v>
      </c>
    </row>
    <row r="94" spans="1:16" hidden="1" x14ac:dyDescent="0.2">
      <c r="A94" s="6" t="str">
        <f>A84</f>
        <v>&gt;= 1</v>
      </c>
      <c r="B94" s="3">
        <f>B84</f>
        <v>5</v>
      </c>
      <c r="D94" s="221"/>
      <c r="E94" s="77" t="s">
        <v>91</v>
      </c>
      <c r="F94" s="47">
        <f ca="1">SUMIFS(CALL_CUST_COUNT_T, CHANNEL_COUNT, $A94, CUST_GROUP, $B94, TIMEFRAME, F$1)</f>
        <v>81040</v>
      </c>
      <c r="G94" s="45">
        <f ca="1">SUMIFS(CALL_CUST_COUNT_T, CHANNEL_COUNT, $A94, CUST_GROUP, $B94, TIMEFRAME, G$1)</f>
        <v>72885</v>
      </c>
      <c r="H94" s="46">
        <f t="shared" ca="1" si="94"/>
        <v>0.11188859161693078</v>
      </c>
      <c r="I94" s="36"/>
      <c r="J94" s="47">
        <f ca="1">SUMIFS(CALL_CUST_COUNT_R, CHANNEL_COUNT, $A94, CUST_GROUP, $B94, TIMEFRAME, J$1)</f>
        <v>65945</v>
      </c>
      <c r="K94" s="45">
        <f ca="1">SUMIFS(CALL_CUST_COUNT_R, CHANNEL_COUNT, $A94, CUST_GROUP, $B94, TIMEFRAME, K$1)</f>
        <v>59880</v>
      </c>
      <c r="L94" s="41">
        <f t="shared" ca="1" si="95"/>
        <v>0.10128590514362057</v>
      </c>
      <c r="M94" s="36"/>
      <c r="N94" s="45">
        <f ca="1">SUMIFS(CALL_CUST_COUNT_D, CHANNEL_COUNT, $A94, CUST_GROUP, $B94, TIMEFRAME, N$1)</f>
        <v>68508</v>
      </c>
      <c r="O94" s="45">
        <f ca="1">SUMIFS(CALL_CUST_COUNT_D, CHANNEL_COUNT, $A94, CUST_GROUP, $B94, TIMEFRAME, O$1)</f>
        <v>59545</v>
      </c>
      <c r="P94" s="48">
        <f t="shared" ca="1" si="96"/>
        <v>0.15052481316651273</v>
      </c>
    </row>
    <row r="95" spans="1:16" x14ac:dyDescent="0.2">
      <c r="C95" s="3">
        <f>ROW(C84)</f>
        <v>84</v>
      </c>
      <c r="D95" s="221"/>
      <c r="E95" s="76" t="s">
        <v>92</v>
      </c>
      <c r="F95" s="33">
        <f ca="1">IFERROR(F91 / INDIRECT(ADDRESS($C95, COLUMN(F91))), 0)</f>
        <v>0.93648563932294693</v>
      </c>
      <c r="G95" s="8">
        <f ca="1">IFERROR(G91 / INDIRECT(ADDRESS($C95, COLUMN(G91))), 0)</f>
        <v>0.936521054194698</v>
      </c>
      <c r="H95" s="20">
        <f t="shared" ref="H95:H98" ca="1" si="97">IFERROR((F95 - G95) * 10000, 0)</f>
        <v>-0.35414871751071608</v>
      </c>
      <c r="I95" s="37"/>
      <c r="J95" s="49">
        <f ca="1">IFERROR(J91 / INDIRECT(ADDRESS($C95, COLUMN(J91))), 0)</f>
        <v>0.93238642865316401</v>
      </c>
      <c r="K95" s="8">
        <f ca="1">IFERROR(K91 / INDIRECT(ADDRESS($C95, COLUMN(K91))), 0)</f>
        <v>0.93233898091974976</v>
      </c>
      <c r="L95" s="20">
        <f t="shared" ref="L95:L98" ca="1" si="98">IFERROR((J95 - K95) * 10000, 0)</f>
        <v>0.47447733414252014</v>
      </c>
      <c r="M95" s="37"/>
      <c r="N95" s="49">
        <f ca="1">IFERROR(N91 / INDIRECT(ADDRESS($C95, COLUMN(N91))), 0)</f>
        <v>0.95072467815353678</v>
      </c>
      <c r="O95" s="8">
        <f ca="1">IFERROR(O91 / INDIRECT(ADDRESS($C95, COLUMN(O91))), 0)</f>
        <v>0.95149271747002495</v>
      </c>
      <c r="P95" s="20">
        <f t="shared" ref="P95:P98" ca="1" si="99">IFERROR((N95 - O95) * 10000, 0)</f>
        <v>-7.6803931648816715</v>
      </c>
    </row>
    <row r="96" spans="1:16" x14ac:dyDescent="0.2">
      <c r="C96" s="3">
        <f>ROW(C84)</f>
        <v>84</v>
      </c>
      <c r="D96" s="221"/>
      <c r="E96" s="79" t="s">
        <v>93</v>
      </c>
      <c r="F96" s="28">
        <f t="shared" ref="F96:G96" ca="1" si="100">IFERROR(F92 / INDIRECT(ADDRESS($C96, COLUMN(F92))), 0)</f>
        <v>0.96188673988251405</v>
      </c>
      <c r="G96" s="10">
        <f t="shared" ca="1" si="100"/>
        <v>0.95493459705848172</v>
      </c>
      <c r="H96" s="24">
        <f t="shared" ca="1" si="97"/>
        <v>69.521428240323374</v>
      </c>
      <c r="I96" s="37"/>
      <c r="J96" s="28">
        <f t="shared" ref="J96:K96" ca="1" si="101">IFERROR(J92 / INDIRECT(ADDRESS($C96, COLUMN(J92))), 0)</f>
        <v>0.95923446618606245</v>
      </c>
      <c r="K96" s="10">
        <f t="shared" ca="1" si="101"/>
        <v>0.95343098733222265</v>
      </c>
      <c r="L96" s="11">
        <f t="shared" ca="1" si="98"/>
        <v>58.034788538398054</v>
      </c>
      <c r="M96" s="37"/>
      <c r="N96" s="10">
        <f t="shared" ref="N96:O96" ca="1" si="102">IFERROR(N92 / INDIRECT(ADDRESS($C96, COLUMN(N92))), 0)</f>
        <v>0.96704739032086906</v>
      </c>
      <c r="O96" s="10">
        <f t="shared" ca="1" si="102"/>
        <v>0.96093988895147664</v>
      </c>
      <c r="P96" s="18">
        <f t="shared" ca="1" si="99"/>
        <v>61.075013693924205</v>
      </c>
    </row>
    <row r="97" spans="1:16" x14ac:dyDescent="0.2">
      <c r="C97" s="3">
        <f>ROW(C84)</f>
        <v>84</v>
      </c>
      <c r="D97" s="221"/>
      <c r="E97" s="83" t="s">
        <v>94</v>
      </c>
      <c r="F97" s="28">
        <f t="shared" ref="F97:G97" ca="1" si="103">IFERROR(F93 / INDIRECT(ADDRESS($C97, COLUMN(F93))), 0)</f>
        <v>0.68978847895237871</v>
      </c>
      <c r="G97" s="10">
        <f t="shared" ca="1" si="103"/>
        <v>0.68159807858683163</v>
      </c>
      <c r="H97" s="24">
        <f t="shared" ca="1" si="97"/>
        <v>81.904003655470788</v>
      </c>
      <c r="I97" s="37"/>
      <c r="J97" s="28">
        <f t="shared" ref="J97:K97" ca="1" si="104">IFERROR(J93 / INDIRECT(ADDRESS($C97, COLUMN(J93))), 0)</f>
        <v>0.68757867032841291</v>
      </c>
      <c r="K97" s="10">
        <f t="shared" ca="1" si="104"/>
        <v>0.68233112249709238</v>
      </c>
      <c r="L97" s="11">
        <f t="shared" ca="1" si="98"/>
        <v>52.475478313205315</v>
      </c>
      <c r="M97" s="37"/>
      <c r="N97" s="10">
        <f t="shared" ref="N97:O97" ca="1" si="105">IFERROR(N93 / INDIRECT(ADDRESS($C97, COLUMN(N93))), 0)</f>
        <v>0.7175430757630763</v>
      </c>
      <c r="O97" s="10">
        <f t="shared" ca="1" si="105"/>
        <v>0.71035648185402755</v>
      </c>
      <c r="P97" s="18">
        <f t="shared" ca="1" si="99"/>
        <v>71.865939090487444</v>
      </c>
    </row>
    <row r="98" spans="1:16" x14ac:dyDescent="0.2">
      <c r="C98" s="3">
        <f>ROW(C84)</f>
        <v>84</v>
      </c>
      <c r="D98" s="223"/>
      <c r="E98" s="78" t="s">
        <v>95</v>
      </c>
      <c r="F98" s="30">
        <f t="shared" ref="F98:G98" ca="1" si="106">IFERROR(F94 / INDIRECT(ADDRESS($C98, COLUMN(F94))), 0)</f>
        <v>0.94081590006733384</v>
      </c>
      <c r="G98" s="14">
        <f t="shared" ca="1" si="106"/>
        <v>0.94114380899500283</v>
      </c>
      <c r="H98" s="26">
        <f t="shared" ca="1" si="97"/>
        <v>-3.2790892766898505</v>
      </c>
      <c r="I98" s="37"/>
      <c r="J98" s="30">
        <f t="shared" ref="J98:K98" ca="1" si="107">IFERROR(J94 / INDIRECT(ADDRESS($C98, COLUMN(J94))), 0)</f>
        <v>0.94325723767021397</v>
      </c>
      <c r="K98" s="14">
        <f t="shared" ca="1" si="107"/>
        <v>0.94112469745072769</v>
      </c>
      <c r="L98" s="15">
        <f t="shared" ca="1" si="98"/>
        <v>21.325402194862786</v>
      </c>
      <c r="M98" s="37"/>
      <c r="N98" s="14">
        <f t="shared" ref="N98:O98" ca="1" si="108">IFERROR(N94 / INDIRECT(ADDRESS($C98, COLUMN(N94))), 0)</f>
        <v>0.95657516266860287</v>
      </c>
      <c r="O98" s="14">
        <f t="shared" ca="1" si="108"/>
        <v>0.95831656876156757</v>
      </c>
      <c r="P98" s="19">
        <f t="shared" ca="1" si="99"/>
        <v>-17.414060929646922</v>
      </c>
    </row>
    <row r="99" spans="1:16" ht="3.75" customHeight="1" x14ac:dyDescent="0.2">
      <c r="D99" s="144"/>
      <c r="E99" s="144"/>
      <c r="F99" s="162"/>
      <c r="G99" s="162"/>
      <c r="H99" s="163"/>
      <c r="I99" s="5"/>
      <c r="J99" s="162"/>
      <c r="K99" s="162"/>
      <c r="L99" s="163"/>
      <c r="M99" s="5"/>
      <c r="N99" s="162"/>
      <c r="O99" s="162"/>
      <c r="P99" s="163"/>
    </row>
    <row r="100" spans="1:16" x14ac:dyDescent="0.2">
      <c r="A100" s="3" t="str">
        <f>A84</f>
        <v>&gt;= 1</v>
      </c>
      <c r="B100" s="3">
        <f>B84</f>
        <v>5</v>
      </c>
      <c r="C100" s="3" t="s">
        <v>107</v>
      </c>
      <c r="D100" s="220" t="s">
        <v>100</v>
      </c>
      <c r="E100" s="76" t="s">
        <v>101</v>
      </c>
      <c r="F100" s="31">
        <f t="shared" ref="F100:G103" ca="1" si="109">SUMIFS(CUST_COUNT_T, CHANNEL_COUNT, $A100, CUST_GROUP, $B100, TIMEFRAME, F$1, IS_JJCC, $C100)</f>
        <v>59828</v>
      </c>
      <c r="G100" s="16">
        <f t="shared" ca="1" si="109"/>
        <v>54138</v>
      </c>
      <c r="H100" s="23">
        <f t="shared" ref="H100:H103" ca="1" si="110">IFERROR((F100 - G100) / G100, 0)</f>
        <v>0.10510177694041153</v>
      </c>
      <c r="I100" s="36"/>
      <c r="J100" s="31">
        <f t="shared" ref="J100:K103" ca="1" si="111">SUMIFS(CUST_COUNT_R, CHANNEL_COUNT, $A100, CUST_GROUP, $B100, TIMEFRAME, J$1, IS_JJCC, $C100)</f>
        <v>52230</v>
      </c>
      <c r="K100" s="16">
        <f t="shared" ca="1" si="111"/>
        <v>47523</v>
      </c>
      <c r="L100" s="8">
        <f t="shared" ref="L100:L103" ca="1" si="112">IFERROR((J100 - K100) / K100, 0)</f>
        <v>9.904677734991478E-2</v>
      </c>
      <c r="M100" s="36"/>
      <c r="N100" s="16">
        <f t="shared" ref="N100:O103" ca="1" si="113">SUMIFS(CUST_COUNT_D, CHANNEL_COUNT, $A100, CUST_GROUP, $B100, TIMEFRAME, N$1, IS_JJCC, $C100)</f>
        <v>49293</v>
      </c>
      <c r="O100" s="16">
        <f t="shared" ca="1" si="113"/>
        <v>43090</v>
      </c>
      <c r="P100" s="9">
        <f t="shared" ref="P100:P103" ca="1" si="114">IFERROR((N100 - O100) / O100, 0)</f>
        <v>0.1439545138083082</v>
      </c>
    </row>
    <row r="101" spans="1:16" x14ac:dyDescent="0.2">
      <c r="A101" s="3" t="str">
        <f>A84</f>
        <v>&gt;= 1</v>
      </c>
      <c r="B101" s="3">
        <f>B84</f>
        <v>5</v>
      </c>
      <c r="C101" s="3" t="s">
        <v>32</v>
      </c>
      <c r="D101" s="221"/>
      <c r="E101" s="83" t="s">
        <v>102</v>
      </c>
      <c r="F101" s="32">
        <f t="shared" ca="1" si="109"/>
        <v>7862</v>
      </c>
      <c r="G101" s="17">
        <f t="shared" ca="1" si="109"/>
        <v>8384</v>
      </c>
      <c r="H101" s="25">
        <f t="shared" ca="1" si="110"/>
        <v>-6.2261450381679392E-2</v>
      </c>
      <c r="I101" s="36"/>
      <c r="J101" s="32">
        <f t="shared" ca="1" si="111"/>
        <v>7383</v>
      </c>
      <c r="K101" s="17">
        <f t="shared" ca="1" si="111"/>
        <v>7680</v>
      </c>
      <c r="L101" s="10">
        <f t="shared" ca="1" si="112"/>
        <v>-3.8671875000000001E-2</v>
      </c>
      <c r="M101" s="36"/>
      <c r="N101" s="17">
        <f t="shared" ca="1" si="113"/>
        <v>6329</v>
      </c>
      <c r="O101" s="17">
        <f t="shared" ca="1" si="113"/>
        <v>6454</v>
      </c>
      <c r="P101" s="13">
        <f t="shared" ca="1" si="114"/>
        <v>-1.9367833901456463E-2</v>
      </c>
    </row>
    <row r="102" spans="1:16" x14ac:dyDescent="0.2">
      <c r="A102" s="3" t="str">
        <f>A84</f>
        <v>&gt;= 1</v>
      </c>
      <c r="B102" s="3">
        <f>B84</f>
        <v>5</v>
      </c>
      <c r="C102" s="3" t="s">
        <v>31</v>
      </c>
      <c r="D102" s="221"/>
      <c r="E102" s="83" t="s">
        <v>103</v>
      </c>
      <c r="F102" s="32">
        <f t="shared" ca="1" si="109"/>
        <v>243</v>
      </c>
      <c r="G102" s="17">
        <f t="shared" ca="1" si="109"/>
        <v>184</v>
      </c>
      <c r="H102" s="25">
        <f t="shared" ca="1" si="110"/>
        <v>0.32065217391304346</v>
      </c>
      <c r="I102" s="36"/>
      <c r="J102" s="32">
        <f t="shared" ca="1" si="111"/>
        <v>200</v>
      </c>
      <c r="K102" s="17">
        <f t="shared" ca="1" si="111"/>
        <v>161</v>
      </c>
      <c r="L102" s="10">
        <f t="shared" ca="1" si="112"/>
        <v>0.24223602484472051</v>
      </c>
      <c r="M102" s="36"/>
      <c r="N102" s="17">
        <f t="shared" ca="1" si="113"/>
        <v>197</v>
      </c>
      <c r="O102" s="17">
        <f t="shared" ca="1" si="113"/>
        <v>141</v>
      </c>
      <c r="P102" s="13">
        <f t="shared" ca="1" si="114"/>
        <v>0.3971631205673759</v>
      </c>
    </row>
    <row r="103" spans="1:16" x14ac:dyDescent="0.2">
      <c r="A103" s="3" t="str">
        <f>A84</f>
        <v>&gt;= 1</v>
      </c>
      <c r="B103" s="3">
        <f>B84</f>
        <v>5</v>
      </c>
      <c r="C103" s="3" t="s">
        <v>30</v>
      </c>
      <c r="D103" s="221"/>
      <c r="E103" s="77" t="s">
        <v>104</v>
      </c>
      <c r="F103" s="47">
        <f t="shared" ca="1" si="109"/>
        <v>2747</v>
      </c>
      <c r="G103" s="45">
        <f t="shared" ca="1" si="109"/>
        <v>2810</v>
      </c>
      <c r="H103" s="46">
        <f t="shared" ca="1" si="110"/>
        <v>-2.2419928825622777E-2</v>
      </c>
      <c r="I103" s="36"/>
      <c r="J103" s="47">
        <f t="shared" ca="1" si="111"/>
        <v>1983</v>
      </c>
      <c r="K103" s="45">
        <f t="shared" ca="1" si="111"/>
        <v>2089</v>
      </c>
      <c r="L103" s="41">
        <f t="shared" ca="1" si="112"/>
        <v>-5.0741981809478219E-2</v>
      </c>
      <c r="M103" s="36"/>
      <c r="N103" s="45">
        <f t="shared" ca="1" si="113"/>
        <v>2367</v>
      </c>
      <c r="O103" s="45">
        <f t="shared" ca="1" si="113"/>
        <v>2332</v>
      </c>
      <c r="P103" s="48">
        <f t="shared" ca="1" si="114"/>
        <v>1.5008576329331046E-2</v>
      </c>
    </row>
    <row r="104" spans="1:16" x14ac:dyDescent="0.2">
      <c r="C104" s="3">
        <f>ROW(C84)</f>
        <v>84</v>
      </c>
      <c r="D104" s="221"/>
      <c r="E104" s="76" t="s">
        <v>105</v>
      </c>
      <c r="F104" s="33">
        <f ca="1">IFERROR(F100 / INDIRECT(ADDRESS($C104, COLUMN(F100))), 0)</f>
        <v>0.69455989226589887</v>
      </c>
      <c r="G104" s="8">
        <f ca="1">IFERROR(G100 / INDIRECT(ADDRESS($C104, COLUMN(G100))), 0)</f>
        <v>0.6990689926784861</v>
      </c>
      <c r="H104" s="20">
        <f t="shared" ref="H104:H105" ca="1" si="115">IFERROR((F104 - G104) * 10000, 0)</f>
        <v>-45.091004125872303</v>
      </c>
      <c r="I104" s="37"/>
      <c r="J104" s="49">
        <f ca="1">IFERROR(J100 / INDIRECT(ADDRESS($C104, COLUMN(J100))), 0)</f>
        <v>0.74708204600068662</v>
      </c>
      <c r="K104" s="8">
        <f ca="1">IFERROR(K100 / INDIRECT(ADDRESS($C104, COLUMN(K100))), 0)</f>
        <v>0.74691163989564013</v>
      </c>
      <c r="L104" s="20">
        <f t="shared" ref="L104:L105" ca="1" si="116">IFERROR((J104 - K104) * 10000, 0)</f>
        <v>1.7040610504648335</v>
      </c>
      <c r="M104" s="37"/>
      <c r="N104" s="49">
        <f ca="1">IFERROR(N100 / INDIRECT(ADDRESS($C104, COLUMN(N100))), 0)</f>
        <v>0.68827669021754312</v>
      </c>
      <c r="O104" s="8">
        <f ca="1">IFERROR(O100 / INDIRECT(ADDRESS($C104, COLUMN(O100))), 0)</f>
        <v>0.69348998149191277</v>
      </c>
      <c r="P104" s="20">
        <f t="shared" ref="P104:P105" ca="1" si="117">IFERROR((N104 - O104) * 10000, 0)</f>
        <v>-52.132912743696465</v>
      </c>
    </row>
    <row r="105" spans="1:16" x14ac:dyDescent="0.2">
      <c r="C105" s="3">
        <f>ROW(C84)</f>
        <v>84</v>
      </c>
      <c r="D105" s="223"/>
      <c r="E105" s="78" t="s">
        <v>106</v>
      </c>
      <c r="F105" s="30">
        <f ca="1">IFERROR(F103 / INDIRECT(ADDRESS($C105, COLUMN(F103))), 0)</f>
        <v>3.1890687037080034E-2</v>
      </c>
      <c r="G105" s="14">
        <f ca="1">IFERROR(G103 / INDIRECT(ADDRESS($C105, COLUMN(G103))), 0)</f>
        <v>3.6284751365520444E-2</v>
      </c>
      <c r="H105" s="26">
        <f t="shared" ca="1" si="115"/>
        <v>-43.940643284404096</v>
      </c>
      <c r="I105" s="37"/>
      <c r="J105" s="30">
        <f ca="1">IFERROR(J103 / INDIRECT(ADDRESS($C105, COLUMN(J103))), 0)</f>
        <v>2.8364229316855477E-2</v>
      </c>
      <c r="K105" s="14">
        <f ca="1">IFERROR(K103 / INDIRECT(ADDRESS($C105, COLUMN(K103))), 0)</f>
        <v>3.2832489862634769E-2</v>
      </c>
      <c r="L105" s="15">
        <f t="shared" ca="1" si="116"/>
        <v>-44.682605457792917</v>
      </c>
      <c r="M105" s="37"/>
      <c r="N105" s="14">
        <f ca="1">IFERROR(N103 / INDIRECT(ADDRESS($C105, COLUMN(N103))), 0)</f>
        <v>3.3050350470552096E-2</v>
      </c>
      <c r="O105" s="14">
        <f ca="1">IFERROR(O103 / INDIRECT(ADDRESS($C105, COLUMN(O103))), 0)</f>
        <v>3.7531182103484349E-2</v>
      </c>
      <c r="P105" s="19">
        <f t="shared" ca="1" si="117"/>
        <v>-44.80831632932253</v>
      </c>
    </row>
    <row r="106" spans="1:16" ht="3.75" customHeight="1" x14ac:dyDescent="0.2">
      <c r="D106" s="144"/>
      <c r="E106" s="144"/>
      <c r="F106" s="162"/>
      <c r="G106" s="162"/>
      <c r="H106" s="163"/>
      <c r="I106" s="5"/>
      <c r="J106" s="162"/>
      <c r="K106" s="162"/>
      <c r="L106" s="163"/>
      <c r="M106" s="5"/>
      <c r="N106" s="162"/>
      <c r="O106" s="162"/>
      <c r="P106" s="163"/>
    </row>
    <row r="107" spans="1:16" x14ac:dyDescent="0.2">
      <c r="A107" s="3" t="str">
        <f>A84</f>
        <v>&gt;= 1</v>
      </c>
      <c r="B107" s="3">
        <f>B84</f>
        <v>5</v>
      </c>
      <c r="D107" s="228" t="s">
        <v>113</v>
      </c>
      <c r="E107" s="229"/>
      <c r="F107" s="31">
        <f ca="1">SUMIFS(ORDER_COUNT_T, CHANNEL_COUNT, $A107, CUST_GROUP, $B107, TIMEFRAME, F$1)</f>
        <v>1357569</v>
      </c>
      <c r="G107" s="16">
        <f ca="1">SUMIFS(ORDER_COUNT_T, CHANNEL_COUNT, $A107, CUST_GROUP, $B107, TIMEFRAME, G$1)</f>
        <v>1143992</v>
      </c>
      <c r="H107" s="23">
        <f t="shared" ref="H107:H117" ca="1" si="118">IFERROR((F107 - G107) / G107, 0)</f>
        <v>0.18669448737403757</v>
      </c>
      <c r="I107" s="36"/>
      <c r="J107" s="31">
        <f ca="1">SUMIFS(ORDER_COUNT_R, CHANNEL_COUNT, $A107, CUST_GROUP, $B107, TIMEFRAME, J$1)</f>
        <v>755714</v>
      </c>
      <c r="K107" s="16">
        <f ca="1">SUMIFS(ORDER_COUNT_R, CHANNEL_COUNT, $A107, CUST_GROUP, $B107, TIMEFRAME, K$1)</f>
        <v>683961</v>
      </c>
      <c r="L107" s="8">
        <f t="shared" ref="L107:L117" ca="1" si="119">IFERROR((J107 - K107) / K107, 0)</f>
        <v>0.10490802838173521</v>
      </c>
      <c r="M107" s="36"/>
      <c r="N107" s="16">
        <f ca="1">SUMIFS(ORDER_COUNT_D, CHANNEL_COUNT, $A107, CUST_GROUP, $B107, TIMEFRAME, N$1)</f>
        <v>601855</v>
      </c>
      <c r="O107" s="16">
        <f ca="1">SUMIFS(ORDER_COUNT_D, CHANNEL_COUNT, $A107, CUST_GROUP, $B107, TIMEFRAME, O$1)</f>
        <v>460031</v>
      </c>
      <c r="P107" s="9">
        <f t="shared" ref="P107:P117" ca="1" si="120">IFERROR((N107 - O107) / O107, 0)</f>
        <v>0.30829226726024983</v>
      </c>
    </row>
    <row r="108" spans="1:16" hidden="1" x14ac:dyDescent="0.2">
      <c r="A108" s="6" t="str">
        <f>A84</f>
        <v>&gt;= 1</v>
      </c>
      <c r="B108" s="3">
        <f>B84</f>
        <v>5</v>
      </c>
      <c r="D108" s="226" t="s">
        <v>121</v>
      </c>
      <c r="E108" s="227"/>
      <c r="F108" s="32">
        <f ca="1">SUMIFS(SHIPPED_UNITS_T, CHANNEL_COUNT, $A108, CUST_GROUP, $B108, TIMEFRAME, F$1)</f>
        <v>4732081</v>
      </c>
      <c r="G108" s="17">
        <f ca="1">SUMIFS(SHIPPED_UNITS_T, CHANNEL_COUNT, $A108, CUST_GROUP, $B108, TIMEFRAME, G$1)</f>
        <v>4000910</v>
      </c>
      <c r="H108" s="25">
        <f t="shared" ca="1" si="118"/>
        <v>0.18275117410789046</v>
      </c>
      <c r="I108" s="36"/>
      <c r="J108" s="32">
        <f ca="1">SUMIFS(SHIPPED_UNITS_R, CHANNEL_COUNT, $A108, CUST_GROUP, $B108, TIMEFRAME, J$1)</f>
        <v>2336672</v>
      </c>
      <c r="K108" s="17">
        <f ca="1">SUMIFS(SHIPPED_UNITS_R, CHANNEL_COUNT, $A108, CUST_GROUP, $B108, TIMEFRAME, K$1)</f>
        <v>2159604</v>
      </c>
      <c r="L108" s="10">
        <f t="shared" ca="1" si="119"/>
        <v>8.1990957601486197E-2</v>
      </c>
      <c r="M108" s="36"/>
      <c r="N108" s="17">
        <f ca="1">SUMIFS(SHIPPED_UNITS_D, CHANNEL_COUNT, $A108, CUST_GROUP, $B108, TIMEFRAME, N$1)</f>
        <v>2395409</v>
      </c>
      <c r="O108" s="17">
        <f ca="1">SUMIFS(SHIPPED_UNITS_D, CHANNEL_COUNT, $A108, CUST_GROUP, $B108, TIMEFRAME, O$1)</f>
        <v>1841306</v>
      </c>
      <c r="P108" s="13">
        <f t="shared" ca="1" si="120"/>
        <v>0.30092934037036756</v>
      </c>
    </row>
    <row r="109" spans="1:16" hidden="1" x14ac:dyDescent="0.2">
      <c r="A109" s="6" t="str">
        <f>A84</f>
        <v>&gt;= 1</v>
      </c>
      <c r="B109" s="3">
        <f>B84</f>
        <v>5</v>
      </c>
      <c r="D109" s="226" t="s">
        <v>119</v>
      </c>
      <c r="E109" s="227"/>
      <c r="F109" s="29">
        <f ca="1">SUMIFS(GROSS_AMT_T, CHANNEL_COUNT, $A109, CUST_GROUP, $B109, TIMEFRAME, F$1)</f>
        <v>293238277.32999992</v>
      </c>
      <c r="G109" s="12">
        <f ca="1">SUMIFS(GROSS_AMT_T, CHANNEL_COUNT, $A109, CUST_GROUP, $B109, TIMEFRAME, G$1)</f>
        <v>240380328.55000001</v>
      </c>
      <c r="H109" s="25">
        <f t="shared" ca="1" si="118"/>
        <v>0.21989298832747564</v>
      </c>
      <c r="I109" s="36"/>
      <c r="J109" s="29">
        <f ca="1">SUMIFS(GROSS_AMT_R, CHANNEL_COUNT, $A109, CUST_GROUP, $B109, TIMEFRAME, J$1)</f>
        <v>145360066.04999998</v>
      </c>
      <c r="K109" s="12">
        <f ca="1">SUMIFS(GROSS_AMT_R, CHANNEL_COUNT, $A109, CUST_GROUP, $B109, TIMEFRAME, K$1)</f>
        <v>130237643.91999999</v>
      </c>
      <c r="L109" s="10">
        <f t="shared" ca="1" si="119"/>
        <v>0.11611406406652382</v>
      </c>
      <c r="M109" s="36"/>
      <c r="N109" s="12">
        <f ca="1">SUMIFS(GROSS_AMT_D, CHANNEL_COUNT, $A109, CUST_GROUP, $B109, TIMEFRAME, N$1)</f>
        <v>147878211.28</v>
      </c>
      <c r="O109" s="12">
        <f ca="1">SUMIFS(GROSS_AMT_D, CHANNEL_COUNT, $A109, CUST_GROUP, $B109, TIMEFRAME, O$1)</f>
        <v>110142684.62999998</v>
      </c>
      <c r="P109" s="13">
        <f t="shared" ca="1" si="120"/>
        <v>0.34260583693564567</v>
      </c>
    </row>
    <row r="110" spans="1:16" hidden="1" x14ac:dyDescent="0.2">
      <c r="A110" s="6" t="str">
        <f>A84</f>
        <v>&gt;= 1</v>
      </c>
      <c r="B110" s="3">
        <f>B84</f>
        <v>5</v>
      </c>
      <c r="D110" s="226" t="s">
        <v>120</v>
      </c>
      <c r="E110" s="227"/>
      <c r="F110" s="29">
        <f ca="1">SUMIFS(SOLD_AMT_T, CHANNEL_COUNT, $A110, CUST_GROUP, $B110, TIMEFRAME, F$1)</f>
        <v>220268533.15000004</v>
      </c>
      <c r="G110" s="12">
        <f ca="1">SUMIFS(SOLD_AMT_T, CHANNEL_COUNT, $A110, CUST_GROUP, $B110, TIMEFRAME, G$1)</f>
        <v>189851134.05000007</v>
      </c>
      <c r="H110" s="25">
        <f t="shared" ca="1" si="118"/>
        <v>0.16021710511346798</v>
      </c>
      <c r="I110" s="36"/>
      <c r="J110" s="29">
        <f ca="1">SUMIFS(SOLD_AMT_R, CHANNEL_COUNT, $A110, CUST_GROUP, $B110, TIMEFRAME, J$1)</f>
        <v>109638008.2</v>
      </c>
      <c r="K110" s="12">
        <f ca="1">SUMIFS(SOLD_AMT_R, CHANNEL_COUNT, $A110, CUST_GROUP, $B110, TIMEFRAME, K$1)</f>
        <v>102944459.14000002</v>
      </c>
      <c r="L110" s="10">
        <f t="shared" ca="1" si="119"/>
        <v>6.5020974571317627E-2</v>
      </c>
      <c r="M110" s="36"/>
      <c r="N110" s="12">
        <f ca="1">SUMIFS(SOLD_AMT_D, CHANNEL_COUNT, $A110, CUST_GROUP, $B110, TIMEFRAME, N$1)</f>
        <v>110630524.95</v>
      </c>
      <c r="O110" s="12">
        <f ca="1">SUMIFS(SOLD_AMT_D, CHANNEL_COUNT, $A110, CUST_GROUP, $B110, TIMEFRAME, O$1)</f>
        <v>86906674.909999982</v>
      </c>
      <c r="P110" s="13">
        <f t="shared" ca="1" si="120"/>
        <v>0.27298075855011478</v>
      </c>
    </row>
    <row r="111" spans="1:16" hidden="1" x14ac:dyDescent="0.2">
      <c r="A111" s="6" t="str">
        <f>A84</f>
        <v>&gt;= 1</v>
      </c>
      <c r="B111" s="3">
        <f>B84</f>
        <v>5</v>
      </c>
      <c r="D111" s="226" t="s">
        <v>74</v>
      </c>
      <c r="E111" s="227"/>
      <c r="F111" s="29">
        <f ca="1">SUMIFS(NET_AMT_T, CHANNEL_COUNT, $A111, CUST_GROUP, $B111, TIMEFRAME, F$1)</f>
        <v>180346586.30000001</v>
      </c>
      <c r="G111" s="12">
        <f ca="1">SUMIFS(NET_AMT_T, CHANNEL_COUNT, $A111, CUST_GROUP, $B111, TIMEFRAME, G$1)</f>
        <v>157567527.62</v>
      </c>
      <c r="H111" s="25">
        <f t="shared" ca="1" si="118"/>
        <v>0.14456696137884104</v>
      </c>
      <c r="I111" s="36"/>
      <c r="J111" s="29">
        <f ca="1">SUMIFS(NET_AMT_R, CHANNEL_COUNT, $A111, CUST_GROUP, $B111, TIMEFRAME, J$1)</f>
        <v>98873177.829999998</v>
      </c>
      <c r="K111" s="12">
        <f ca="1">SUMIFS(NET_AMT_R, CHANNEL_COUNT, $A111, CUST_GROUP, $B111, TIMEFRAME, K$1)</f>
        <v>93207182.88000001</v>
      </c>
      <c r="L111" s="10">
        <f t="shared" ca="1" si="119"/>
        <v>6.0789252232788728E-2</v>
      </c>
      <c r="M111" s="36"/>
      <c r="N111" s="12">
        <f ca="1">SUMIFS(NET_AMT_D, CHANNEL_COUNT, $A111, CUST_GROUP, $B111, TIMEFRAME, N$1)</f>
        <v>81473408.469999999</v>
      </c>
      <c r="O111" s="12">
        <f ca="1">SUMIFS(NET_AMT_D, CHANNEL_COUNT, $A111, CUST_GROUP, $B111, TIMEFRAME, O$1)</f>
        <v>64360344.740000002</v>
      </c>
      <c r="P111" s="13">
        <f t="shared" ca="1" si="120"/>
        <v>0.26589453178245975</v>
      </c>
    </row>
    <row r="112" spans="1:16" x14ac:dyDescent="0.2">
      <c r="D112" s="226" t="s">
        <v>114</v>
      </c>
      <c r="E112" s="227"/>
      <c r="F112" s="34">
        <f ca="1">IFERROR(F107 / F84, 0)</f>
        <v>15.760396108569969</v>
      </c>
      <c r="G112" s="21">
        <f ca="1">IFERROR(G107 / G84, 0)</f>
        <v>14.772051702542516</v>
      </c>
      <c r="H112" s="25">
        <f t="shared" ca="1" si="118"/>
        <v>6.6906373327771565E-2</v>
      </c>
      <c r="I112" s="36"/>
      <c r="J112" s="34">
        <f ca="1">IFERROR(J107 / J84, 0)</f>
        <v>10.809503375672273</v>
      </c>
      <c r="K112" s="21">
        <f ca="1">IFERROR(K107 / K84, 0)</f>
        <v>10.749709238361676</v>
      </c>
      <c r="L112" s="10">
        <f t="shared" ca="1" si="119"/>
        <v>5.5623957806425093E-3</v>
      </c>
      <c r="M112" s="36"/>
      <c r="N112" s="21">
        <f ca="1">IFERROR(N107 / N84, 0)</f>
        <v>8.403683431539557</v>
      </c>
      <c r="O112" s="21">
        <f ca="1">IFERROR(O107 / O84, 0)</f>
        <v>7.4037338054236743</v>
      </c>
      <c r="P112" s="13">
        <f t="shared" ca="1" si="120"/>
        <v>0.13506018076762299</v>
      </c>
    </row>
    <row r="113" spans="1:16" x14ac:dyDescent="0.2">
      <c r="D113" s="226" t="s">
        <v>115</v>
      </c>
      <c r="E113" s="227"/>
      <c r="F113" s="34">
        <f ca="1">IFERROR(F108 / F107, 0)</f>
        <v>3.4857020158828025</v>
      </c>
      <c r="G113" s="21">
        <f ca="1">IFERROR(G108 / G107, 0)</f>
        <v>3.4973234078559989</v>
      </c>
      <c r="H113" s="25">
        <f t="shared" ca="1" si="118"/>
        <v>-3.3229388929520913E-3</v>
      </c>
      <c r="I113" s="36"/>
      <c r="J113" s="34">
        <f ca="1">IFERROR(J108 / J107, 0)</f>
        <v>3.0920057058622707</v>
      </c>
      <c r="K113" s="21">
        <f ca="1">IFERROR(K108 / K107, 0)</f>
        <v>3.1574958221302092</v>
      </c>
      <c r="L113" s="10">
        <f t="shared" ca="1" si="119"/>
        <v>-2.0741156903180138E-2</v>
      </c>
      <c r="M113" s="36"/>
      <c r="N113" s="21">
        <f ca="1">IFERROR(N108 / N107, 0)</f>
        <v>3.9800433659270089</v>
      </c>
      <c r="O113" s="21">
        <f ca="1">IFERROR(O108 / O107, 0)</f>
        <v>4.0025693920627088</v>
      </c>
      <c r="P113" s="13">
        <f t="shared" ca="1" si="120"/>
        <v>-5.6278914690074044E-3</v>
      </c>
    </row>
    <row r="114" spans="1:16" x14ac:dyDescent="0.2">
      <c r="D114" s="226" t="s">
        <v>200</v>
      </c>
      <c r="E114" s="227"/>
      <c r="F114" s="195">
        <f ca="1">IFERROR(F110 / F107, 0)</f>
        <v>162.25218250416739</v>
      </c>
      <c r="G114" s="196">
        <f ca="1">IFERROR(G110 / G107, 0)</f>
        <v>165.95494902936392</v>
      </c>
      <c r="H114" s="197">
        <f t="shared" ca="1" si="118"/>
        <v>-2.2311877692429403E-2</v>
      </c>
      <c r="I114" s="141"/>
      <c r="J114" s="195">
        <f ca="1">IFERROR(J110 / J107, 0)</f>
        <v>145.0787046422324</v>
      </c>
      <c r="K114" s="196">
        <f ca="1">IFERROR(K110 / K107, 0)</f>
        <v>150.51217706857557</v>
      </c>
      <c r="L114" s="93">
        <f t="shared" ca="1" si="119"/>
        <v>-3.6099885950540749E-2</v>
      </c>
      <c r="M114" s="141"/>
      <c r="N114" s="196">
        <f ca="1">IFERROR(N110 / N107, 0)</f>
        <v>183.81591072600543</v>
      </c>
      <c r="O114" s="196">
        <f ca="1">IFERROR(O110 / O107, 0)</f>
        <v>188.91482293584559</v>
      </c>
      <c r="P114" s="198">
        <f t="shared" ca="1" si="120"/>
        <v>-2.6990535367210054E-2</v>
      </c>
    </row>
    <row r="115" spans="1:16" x14ac:dyDescent="0.2">
      <c r="D115" s="226" t="s">
        <v>201</v>
      </c>
      <c r="E115" s="227"/>
      <c r="F115" s="35">
        <f ca="1">IFERROR(F110 / F84, 0)</f>
        <v>2557.1586657456642</v>
      </c>
      <c r="G115" s="22">
        <f ca="1">IFERROR(G110 / G84, 0)</f>
        <v>2451.4950873545713</v>
      </c>
      <c r="H115" s="25">
        <f t="shared" ca="1" si="118"/>
        <v>4.3101688816809057E-2</v>
      </c>
      <c r="I115" s="36"/>
      <c r="J115" s="35">
        <f t="shared" ref="J115:K115" ca="1" si="121">IFERROR(J110 / J84, 0)</f>
        <v>1568.2287475683718</v>
      </c>
      <c r="K115" s="22">
        <f t="shared" ca="1" si="121"/>
        <v>1617.9621403199951</v>
      </c>
      <c r="L115" s="10">
        <f t="shared" ca="1" si="119"/>
        <v>-3.0738292023191123E-2</v>
      </c>
      <c r="M115" s="36"/>
      <c r="N115" s="22">
        <f t="shared" ref="N115:O115" ca="1" si="122">IFERROR(N110 / N84, 0)</f>
        <v>1544.7307234214863</v>
      </c>
      <c r="O115" s="22">
        <f t="shared" ca="1" si="122"/>
        <v>1398.6750609157477</v>
      </c>
      <c r="P115" s="13">
        <f t="shared" ca="1" si="120"/>
        <v>0.10442429881470275</v>
      </c>
    </row>
    <row r="116" spans="1:16" x14ac:dyDescent="0.2">
      <c r="D116" s="226" t="s">
        <v>116</v>
      </c>
      <c r="E116" s="227"/>
      <c r="F116" s="35">
        <f ca="1">IFERROR(F110 / F108, 0)</f>
        <v>46.547921126033145</v>
      </c>
      <c r="G116" s="22">
        <f ca="1">IFERROR(G110 / G108, 0)</f>
        <v>47.451988185187886</v>
      </c>
      <c r="H116" s="25">
        <f ca="1">IFERROR((F116 - G116) / G116, 0)</f>
        <v>-1.9052248256205735E-2</v>
      </c>
      <c r="I116" s="36"/>
      <c r="J116" s="35">
        <f ca="1">IFERROR(J110 / J108, 0)</f>
        <v>46.920581151312639</v>
      </c>
      <c r="K116" s="22">
        <f ca="1">IFERROR(K110 / K108, 0)</f>
        <v>47.668210996090032</v>
      </c>
      <c r="L116" s="10">
        <f ca="1">IFERROR((J116 - K116) / K116, 0)</f>
        <v>-1.5684034058645852E-2</v>
      </c>
      <c r="M116" s="36"/>
      <c r="N116" s="22">
        <f ca="1">IFERROR(N110 / N108, 0)</f>
        <v>46.184398969027839</v>
      </c>
      <c r="O116" s="22">
        <f ca="1">IFERROR(O110 / O108, 0)</f>
        <v>47.198387943122967</v>
      </c>
      <c r="P116" s="13">
        <f ca="1">IFERROR((N116 - O116) / O116, 0)</f>
        <v>-2.1483550991551834E-2</v>
      </c>
    </row>
    <row r="117" spans="1:16" x14ac:dyDescent="0.2">
      <c r="D117" s="226" t="s">
        <v>117</v>
      </c>
      <c r="E117" s="227"/>
      <c r="F117" s="35">
        <f ca="1">IFERROR((F109 - F110) / F84, 0)</f>
        <v>847.12605563165948</v>
      </c>
      <c r="G117" s="22">
        <f ca="1">IFERROR((G109 - G110) / G84, 0)</f>
        <v>652.46948723577259</v>
      </c>
      <c r="H117" s="25">
        <f t="shared" ca="1" si="118"/>
        <v>0.29833819389863198</v>
      </c>
      <c r="I117" s="36"/>
      <c r="J117" s="35">
        <f ca="1">IFERROR((J109 - J110) / J84, 0)</f>
        <v>510.95745866231806</v>
      </c>
      <c r="K117" s="22">
        <f ca="1">IFERROR((K109 - K110) / K84, 0)</f>
        <v>428.96276333574281</v>
      </c>
      <c r="L117" s="10">
        <f t="shared" ca="1" si="119"/>
        <v>0.19114641720637934</v>
      </c>
      <c r="M117" s="36"/>
      <c r="N117" s="22">
        <f ca="1">IFERROR((N109 - N110) / N84, 0)</f>
        <v>520.08833435728445</v>
      </c>
      <c r="O117" s="22">
        <f ca="1">IFERROR((O109 - O110) / O84, 0)</f>
        <v>373.96008240122313</v>
      </c>
      <c r="P117" s="13">
        <f t="shared" ca="1" si="120"/>
        <v>0.3907589575276641</v>
      </c>
    </row>
    <row r="118" spans="1:16" x14ac:dyDescent="0.2">
      <c r="D118" s="224" t="s">
        <v>118</v>
      </c>
      <c r="E118" s="225"/>
      <c r="F118" s="30">
        <f ca="1">IFERROR(1 - (F110 / F109), 0)</f>
        <v>0.24884112962470561</v>
      </c>
      <c r="G118" s="14">
        <f ca="1">IFERROR(1 - (G110 / G109), 0)</f>
        <v>0.21020519775805901</v>
      </c>
      <c r="H118" s="26">
        <f ca="1">IFERROR((F118 - G118) * 10000, 0)</f>
        <v>386.35931866646598</v>
      </c>
      <c r="I118" s="37"/>
      <c r="J118" s="30">
        <f ca="1">IFERROR(1 - (J110 / J109), 0)</f>
        <v>0.24574877282810637</v>
      </c>
      <c r="K118" s="14">
        <f ca="1">IFERROR(1 - (K110 / K109), 0)</f>
        <v>0.20956448503295355</v>
      </c>
      <c r="L118" s="15">
        <f ca="1">IFERROR((J118 - K118) * 10000, 0)</f>
        <v>361.84287795152812</v>
      </c>
      <c r="M118" s="37"/>
      <c r="N118" s="14">
        <f ca="1">IFERROR(1 - (N110 / N109), 0)</f>
        <v>0.25188082820039903</v>
      </c>
      <c r="O118" s="14">
        <f ca="1">IFERROR(1 - (O110 / O109), 0)</f>
        <v>0.21096280518362376</v>
      </c>
      <c r="P118" s="19">
        <f ca="1">IFERROR((N118 - O118) * 10000, 0)</f>
        <v>409.18023016775271</v>
      </c>
    </row>
    <row r="121" spans="1:16" x14ac:dyDescent="0.2">
      <c r="D121" s="212" t="s">
        <v>192</v>
      </c>
      <c r="E121" s="213"/>
      <c r="F121" s="216" t="s">
        <v>77</v>
      </c>
      <c r="G121" s="217"/>
      <c r="H121" s="218"/>
      <c r="J121" s="216" t="s">
        <v>122</v>
      </c>
      <c r="K121" s="217"/>
      <c r="L121" s="218"/>
      <c r="N121" s="216" t="s">
        <v>123</v>
      </c>
      <c r="O121" s="217"/>
      <c r="P121" s="218"/>
    </row>
    <row r="122" spans="1:16" x14ac:dyDescent="0.2">
      <c r="A122" s="3" t="s">
        <v>63</v>
      </c>
      <c r="B122" s="3" t="s">
        <v>198</v>
      </c>
      <c r="C122" s="3" t="s">
        <v>81</v>
      </c>
      <c r="D122" s="214"/>
      <c r="E122" s="215"/>
      <c r="F122" s="38" t="str">
        <f ca="1">F$7</f>
        <v>TY LTM</v>
      </c>
      <c r="G122" s="39" t="str">
        <f ca="1">G$7</f>
        <v>LY LTM</v>
      </c>
      <c r="H122" s="40" t="s">
        <v>78</v>
      </c>
      <c r="I122" s="4"/>
      <c r="J122" s="38" t="str">
        <f t="shared" ref="J122:K122" ca="1" si="123">J$7</f>
        <v>TY LTM</v>
      </c>
      <c r="K122" s="39" t="str">
        <f t="shared" ca="1" si="123"/>
        <v>LY LTM</v>
      </c>
      <c r="L122" s="40" t="s">
        <v>78</v>
      </c>
      <c r="M122" s="4"/>
      <c r="N122" s="38" t="str">
        <f t="shared" ref="N122:O122" ca="1" si="124">N$7</f>
        <v>TY LTM</v>
      </c>
      <c r="O122" s="39" t="str">
        <f t="shared" ca="1" si="124"/>
        <v>LY LTM</v>
      </c>
      <c r="P122" s="40" t="s">
        <v>78</v>
      </c>
    </row>
    <row r="123" spans="1:16" x14ac:dyDescent="0.2">
      <c r="A123" s="3" t="s">
        <v>80</v>
      </c>
      <c r="B123" s="3">
        <v>30</v>
      </c>
      <c r="D123" s="220" t="s">
        <v>120</v>
      </c>
      <c r="E123" s="76" t="str">
        <f>D121</f>
        <v>High Value</v>
      </c>
      <c r="F123" s="89">
        <f ca="1">SUMIFS(SOLD_AMT_T, CHANNEL_COUNT, $A123, CUST_GROUP, $B123, TIMEFRAME, F$1)</f>
        <v>327134886.96000004</v>
      </c>
      <c r="G123" s="90">
        <f ca="1">SUMIFS(SOLD_AMT_T, CHANNEL_COUNT, $A123, CUST_GROUP, $B123, TIMEFRAME, G$1)</f>
        <v>285474654.47999996</v>
      </c>
      <c r="H123" s="91">
        <f ca="1">IFERROR((F123 - G123) / G123, 0)</f>
        <v>0.14593320922267286</v>
      </c>
      <c r="I123" s="36"/>
      <c r="J123" s="95">
        <f ca="1">SUMIFS(SOLD_AMT_R, CHANNEL_COUNT, $A123, CUST_GROUP, $B123, TIMEFRAME, J$1)</f>
        <v>182097400.89000005</v>
      </c>
      <c r="K123" s="90">
        <f ca="1">SUMIFS(SOLD_AMT_R, CHANNEL_COUNT, $A123, CUST_GROUP, $B123, TIMEFRAME, K$1)</f>
        <v>166758344.73999998</v>
      </c>
      <c r="L123" s="91">
        <f ca="1">IFERROR((J123 - K123) / K123, 0)</f>
        <v>9.1983739547881929E-2</v>
      </c>
      <c r="M123" s="36"/>
      <c r="N123" s="95">
        <f ca="1">SUMIFS(SOLD_AMT_D, CHANNEL_COUNT, $A123, CUST_GROUP, $B123, TIMEFRAME, N$1)</f>
        <v>145037486.07000002</v>
      </c>
      <c r="O123" s="90">
        <f ca="1">SUMIFS(SOLD_AMT_D, CHANNEL_COUNT, $A123, CUST_GROUP, $B123, TIMEFRAME, O$1)</f>
        <v>118716309.74000001</v>
      </c>
      <c r="P123" s="91">
        <f ca="1">IFERROR((N123 - O123) / O123, 0)</f>
        <v>0.22171491337328367</v>
      </c>
    </row>
    <row r="124" spans="1:16" x14ac:dyDescent="0.2">
      <c r="C124" s="3">
        <f>ROW($C$8)</f>
        <v>8</v>
      </c>
      <c r="D124" s="233"/>
      <c r="E124" s="87" t="s">
        <v>75</v>
      </c>
      <c r="F124" s="92">
        <f ca="1">IFERROR(F123 / INDIRECT(ADDRESS($C124, COLUMN(F123))), 0)</f>
        <v>0.43214057558539276</v>
      </c>
      <c r="G124" s="93">
        <f ca="1">IFERROR(G123 / INDIRECT(ADDRESS($C124, COLUMN(G123))), 0)</f>
        <v>0.42986067511346304</v>
      </c>
      <c r="H124" s="94">
        <f t="shared" ref="H124" ca="1" si="125">IFERROR((F124 - G124) * 10000, 0)</f>
        <v>22.799004719297187</v>
      </c>
      <c r="I124" s="88"/>
      <c r="J124" s="92">
        <f t="shared" ref="J124:K124" ca="1" si="126">IFERROR(J123 / INDIRECT(ADDRESS($C124, COLUMN(J123))), 0)</f>
        <v>0.43107434028109864</v>
      </c>
      <c r="K124" s="93">
        <f t="shared" ca="1" si="126"/>
        <v>0.42434067773961487</v>
      </c>
      <c r="L124" s="94">
        <f t="shared" ref="L124" ca="1" si="127">IFERROR((J124 - K124) * 10000, 0)</f>
        <v>67.336625414837755</v>
      </c>
      <c r="M124" s="88"/>
      <c r="N124" s="92">
        <f t="shared" ref="N124:O124" ca="1" si="128">IFERROR(N123 / INDIRECT(ADDRESS($C124, COLUMN(N123))), 0)</f>
        <v>0.43348674647078095</v>
      </c>
      <c r="O124" s="93">
        <f t="shared" ca="1" si="128"/>
        <v>0.43786156358117984</v>
      </c>
      <c r="P124" s="94">
        <f t="shared" ref="P124" ca="1" si="129">IFERROR((N124 - O124) * 10000, 0)</f>
        <v>-43.748171103988874</v>
      </c>
    </row>
    <row r="125" spans="1:16" x14ac:dyDescent="0.2">
      <c r="D125" s="223"/>
      <c r="E125" s="85" t="s">
        <v>126</v>
      </c>
      <c r="F125" s="30" t="str">
        <f>IF(COLUMN(F123) = COLUMN($F123), "", IFERROR(F123 / $F123, 0))</f>
        <v/>
      </c>
      <c r="G125" s="14" t="str">
        <f>IF(COLUMN(G123) = COLUMN($G123), "", IFERROR(G123 / $F123, 0))</f>
        <v/>
      </c>
      <c r="H125" s="19">
        <f>IFERROR((F125 - G125) * 10000, 0)</f>
        <v>0</v>
      </c>
      <c r="I125" s="37"/>
      <c r="J125" s="96">
        <f ca="1">IF(COLUMN(J123) = COLUMN($F123), "", IFERROR(J123 / $F123, 0))</f>
        <v>0.55664317120743456</v>
      </c>
      <c r="K125" s="14">
        <f ca="1">IF(COLUMN(K123) = COLUMN($G123), "", IFERROR(K123 / $G123, 0))</f>
        <v>0.58414413371917362</v>
      </c>
      <c r="L125" s="19">
        <f ca="1">IFERROR((J125 - K125) * 10000, 0)</f>
        <v>-275.00962511739056</v>
      </c>
      <c r="M125" s="37"/>
      <c r="N125" s="96">
        <f ca="1">IF(COLUMN(N123) = COLUMN($F123), "", IFERROR(N123 / $F123, 0))</f>
        <v>0.44335682879256555</v>
      </c>
      <c r="O125" s="14">
        <f ca="1">IF(COLUMN(O123) = COLUMN($G123), "", IFERROR(O123 / $G123, 0))</f>
        <v>0.41585586628082649</v>
      </c>
      <c r="P125" s="19">
        <f ca="1">IFERROR((N125 - O125) * 10000, 0)</f>
        <v>275.00962511739056</v>
      </c>
    </row>
    <row r="126" spans="1:16" ht="3.75" customHeight="1" x14ac:dyDescent="0.2">
      <c r="D126" s="144"/>
      <c r="E126" s="144"/>
      <c r="F126" s="162"/>
      <c r="G126" s="162"/>
      <c r="H126" s="163"/>
      <c r="I126" s="5"/>
      <c r="J126" s="162"/>
      <c r="K126" s="162"/>
      <c r="L126" s="163"/>
      <c r="M126" s="5"/>
      <c r="N126" s="162"/>
      <c r="O126" s="162"/>
      <c r="P126" s="163"/>
    </row>
    <row r="127" spans="1:16" x14ac:dyDescent="0.2">
      <c r="A127" s="3" t="s">
        <v>80</v>
      </c>
      <c r="B127" s="3">
        <f>B123</f>
        <v>30</v>
      </c>
      <c r="D127" s="230" t="s">
        <v>79</v>
      </c>
      <c r="E127" s="231"/>
      <c r="F127" s="180">
        <f ca="1">SUMIFS(CUST_COUNT_T, CHANNEL_COUNT, $A127, CUST_GROUP, $B127, TIMEFRAME, F$1)</f>
        <v>430686</v>
      </c>
      <c r="G127" s="181">
        <f ca="1">SUMIFS(CUST_COUNT_T, CHANNEL_COUNT, $A127, CUST_GROUP, $B127, TIMEFRAME, G$1)</f>
        <v>387210</v>
      </c>
      <c r="H127" s="50">
        <f ca="1">IFERROR((F127 - G127) / G127, 0)</f>
        <v>0.11228015805376927</v>
      </c>
      <c r="I127" s="36"/>
      <c r="J127" s="180">
        <f ca="1">SUMIFS(CUST_COUNT_R, CHANNEL_COUNT, $A127, CUST_GROUP, $B127, TIMEFRAME, J$1)</f>
        <v>328918</v>
      </c>
      <c r="K127" s="181">
        <f ca="1">SUMIFS(CUST_COUNT_R, CHANNEL_COUNT, $A127, CUST_GROUP, $B127, TIMEFRAME, K$1)</f>
        <v>298587</v>
      </c>
      <c r="L127" s="51">
        <f ca="1">IFERROR((J127 - K127) / K127, 0)</f>
        <v>0.10158178353377742</v>
      </c>
      <c r="M127" s="36"/>
      <c r="N127" s="181">
        <f ca="1">SUMIFS(CUST_COUNT_D, CHANNEL_COUNT, $A127, CUST_GROUP, $B127, TIMEFRAME, N$1)</f>
        <v>293013</v>
      </c>
      <c r="O127" s="181">
        <f ca="1">SUMIFS(CUST_COUNT_D, CHANNEL_COUNT, $A127, CUST_GROUP, $B127, TIMEFRAME, O$1)</f>
        <v>250965</v>
      </c>
      <c r="P127" s="52">
        <f ca="1">IFERROR((N127 - O127) / O127, 0)</f>
        <v>0.16754527523758292</v>
      </c>
    </row>
    <row r="128" spans="1:16" ht="3.75" customHeight="1" x14ac:dyDescent="0.2">
      <c r="D128" s="144"/>
      <c r="E128" s="144"/>
      <c r="F128" s="162"/>
      <c r="G128" s="162"/>
      <c r="H128" s="163"/>
      <c r="I128" s="5"/>
      <c r="J128" s="162"/>
      <c r="K128" s="162"/>
      <c r="L128" s="163"/>
      <c r="M128" s="5"/>
      <c r="N128" s="162"/>
      <c r="O128" s="162"/>
      <c r="P128" s="163"/>
    </row>
    <row r="129" spans="1:16" x14ac:dyDescent="0.2">
      <c r="A129" s="3">
        <v>1</v>
      </c>
      <c r="B129" s="3">
        <f>B127</f>
        <v>30</v>
      </c>
      <c r="D129" s="209" t="s">
        <v>63</v>
      </c>
      <c r="E129" s="80" t="s">
        <v>82</v>
      </c>
      <c r="F129" s="182">
        <f ca="1">SUMIFS(CUST_COUNT_T, CHANNEL_COUNT, $A129, CUST_GROUP, $B129, TIMEFRAME, F$1)</f>
        <v>239441</v>
      </c>
      <c r="G129" s="183">
        <f ca="1">SUMIFS(CUST_COUNT_T, CHANNEL_COUNT, $A129, CUST_GROUP, $B129, TIMEFRAME, G$1)</f>
        <v>224868</v>
      </c>
      <c r="H129" s="53">
        <f t="shared" ref="H129:H130" ca="1" si="130">IFERROR((F129 - G129) / G129, 0)</f>
        <v>6.4806908942134936E-2</v>
      </c>
      <c r="I129" s="36"/>
      <c r="J129" s="182">
        <f ca="1">SUMIFS(CUST_COUNT_R, CHANNEL_COUNT, $A129, CUST_GROUP, $B129, TIMEFRAME, J$1)</f>
        <v>137673</v>
      </c>
      <c r="K129" s="183">
        <f ca="1">SUMIFS(CUST_COUNT_R, CHANNEL_COUNT, $A129, CUST_GROUP, $B129, TIMEFRAME, K$1)</f>
        <v>136245</v>
      </c>
      <c r="L129" s="55">
        <f t="shared" ref="L129:L130" ca="1" si="131">IFERROR((J129 - K129) / K129, 0)</f>
        <v>1.0481118573158648E-2</v>
      </c>
      <c r="M129" s="36"/>
      <c r="N129" s="183">
        <f ca="1">SUMIFS(CUST_COUNT_D, CHANNEL_COUNT, $A129, CUST_GROUP, $B129, TIMEFRAME, N$1)</f>
        <v>101768</v>
      </c>
      <c r="O129" s="183">
        <f ca="1">SUMIFS(CUST_COUNT_D, CHANNEL_COUNT, $A129, CUST_GROUP, $B129, TIMEFRAME, O$1)</f>
        <v>88623</v>
      </c>
      <c r="P129" s="63">
        <f t="shared" ref="P129:P130" ca="1" si="132">IFERROR((N129 - O129) / O129, 0)</f>
        <v>0.14832492693770241</v>
      </c>
    </row>
    <row r="130" spans="1:16" x14ac:dyDescent="0.2">
      <c r="A130" s="3">
        <v>2</v>
      </c>
      <c r="B130" s="3">
        <f>B127</f>
        <v>30</v>
      </c>
      <c r="D130" s="210"/>
      <c r="E130" s="81" t="s">
        <v>83</v>
      </c>
      <c r="F130" s="184">
        <f ca="1">SUMIFS(CUST_COUNT_T, CHANNEL_COUNT, $A130, CUST_GROUP, $B130, TIMEFRAME, F$1)</f>
        <v>191245</v>
      </c>
      <c r="G130" s="185">
        <f ca="1">SUMIFS(CUST_COUNT_T, CHANNEL_COUNT, $A130, CUST_GROUP, $B130, TIMEFRAME, G$1)</f>
        <v>162342</v>
      </c>
      <c r="H130" s="54">
        <f t="shared" ca="1" si="130"/>
        <v>0.17803772283204594</v>
      </c>
      <c r="I130" s="36"/>
      <c r="J130" s="184">
        <f ca="1">SUMIFS(CUST_COUNT_R, CHANNEL_COUNT, $A130, CUST_GROUP, $B130, TIMEFRAME, J$1)</f>
        <v>191245</v>
      </c>
      <c r="K130" s="185">
        <f ca="1">SUMIFS(CUST_COUNT_R, CHANNEL_COUNT, $A130, CUST_GROUP, $B130, TIMEFRAME, K$1)</f>
        <v>162342</v>
      </c>
      <c r="L130" s="59">
        <f t="shared" ca="1" si="131"/>
        <v>0.17803772283204594</v>
      </c>
      <c r="M130" s="36"/>
      <c r="N130" s="185">
        <f ca="1">SUMIFS(CUST_COUNT_D, CHANNEL_COUNT, $A130, CUST_GROUP, $B130, TIMEFRAME, N$1)</f>
        <v>191245</v>
      </c>
      <c r="O130" s="185">
        <f ca="1">SUMIFS(CUST_COUNT_D, CHANNEL_COUNT, $A130, CUST_GROUP, $B130, TIMEFRAME, O$1)</f>
        <v>162342</v>
      </c>
      <c r="P130" s="64">
        <f t="shared" ca="1" si="132"/>
        <v>0.17803772283204594</v>
      </c>
    </row>
    <row r="131" spans="1:16" x14ac:dyDescent="0.2">
      <c r="C131" s="3">
        <f>ROW(C127)</f>
        <v>127</v>
      </c>
      <c r="D131" s="210"/>
      <c r="E131" s="80" t="s">
        <v>84</v>
      </c>
      <c r="F131" s="70">
        <f ca="1">IFERROR(F129 / INDIRECT(ADDRESS($C131, COLUMN(F129))), 0)</f>
        <v>0.55595259655526297</v>
      </c>
      <c r="G131" s="55">
        <f ca="1">IFERROR(G129 / INDIRECT(ADDRESS($C131, COLUMN(G129))), 0)</f>
        <v>0.58073913380336251</v>
      </c>
      <c r="H131" s="56">
        <f t="shared" ref="H131:H132" ca="1" si="133">IFERROR((F131 - G131) * 10000, 0)</f>
        <v>-247.86537248099538</v>
      </c>
      <c r="I131" s="37"/>
      <c r="J131" s="60">
        <f ca="1">IFERROR(J129 / INDIRECT(ADDRESS($C131, COLUMN(J129))), 0)</f>
        <v>0.41856328933047143</v>
      </c>
      <c r="K131" s="55">
        <f ca="1">IFERROR(K129 / INDIRECT(ADDRESS($C131, COLUMN(K129))), 0)</f>
        <v>0.45629916908639695</v>
      </c>
      <c r="L131" s="56">
        <f t="shared" ref="L131:L132" ca="1" si="134">IFERROR((J131 - K131) * 10000, 0)</f>
        <v>-377.35879755925515</v>
      </c>
      <c r="M131" s="37"/>
      <c r="N131" s="60">
        <f ca="1">IFERROR(N129 / INDIRECT(ADDRESS($C131, COLUMN(N129))), 0)</f>
        <v>0.34731564811117593</v>
      </c>
      <c r="O131" s="55">
        <f ca="1">IFERROR(O129 / INDIRECT(ADDRESS($C131, COLUMN(O129))), 0)</f>
        <v>0.35312892235969157</v>
      </c>
      <c r="P131" s="56">
        <f t="shared" ref="P131:P132" ca="1" si="135">IFERROR((N131 - O131) * 10000, 0)</f>
        <v>-58.132742485156321</v>
      </c>
    </row>
    <row r="132" spans="1:16" x14ac:dyDescent="0.2">
      <c r="C132" s="3">
        <f>ROW(C127)</f>
        <v>127</v>
      </c>
      <c r="D132" s="211"/>
      <c r="E132" s="82" t="s">
        <v>85</v>
      </c>
      <c r="F132" s="61">
        <f ca="1">IFERROR(F130 / INDIRECT(ADDRESS($C132, COLUMN(F130))), 0)</f>
        <v>0.44404740344473698</v>
      </c>
      <c r="G132" s="57">
        <f ca="1">IFERROR(G130 / INDIRECT(ADDRESS($C132, COLUMN(G130))), 0)</f>
        <v>0.41926086619663749</v>
      </c>
      <c r="H132" s="58">
        <f t="shared" ca="1" si="133"/>
        <v>247.86537248099484</v>
      </c>
      <c r="I132" s="37"/>
      <c r="J132" s="61">
        <f ca="1">IFERROR(J130 / INDIRECT(ADDRESS($C132, COLUMN(J130))), 0)</f>
        <v>0.58143671066952862</v>
      </c>
      <c r="K132" s="57">
        <f ca="1">IFERROR(K130 / INDIRECT(ADDRESS($C132, COLUMN(K130))), 0)</f>
        <v>0.54370083091360311</v>
      </c>
      <c r="L132" s="62">
        <f t="shared" ca="1" si="134"/>
        <v>377.35879755925515</v>
      </c>
      <c r="M132" s="37"/>
      <c r="N132" s="57">
        <f ca="1">IFERROR(N130 / INDIRECT(ADDRESS($C132, COLUMN(N130))), 0)</f>
        <v>0.65268435188882401</v>
      </c>
      <c r="O132" s="57">
        <f ca="1">IFERROR(O130 / INDIRECT(ADDRESS($C132, COLUMN(O130))), 0)</f>
        <v>0.64687107764030838</v>
      </c>
      <c r="P132" s="65">
        <f t="shared" ca="1" si="135"/>
        <v>58.132742485156321</v>
      </c>
    </row>
    <row r="133" spans="1:16" ht="3.75" customHeight="1" x14ac:dyDescent="0.2">
      <c r="D133" s="144"/>
      <c r="E133" s="144"/>
      <c r="F133" s="162"/>
      <c r="G133" s="162"/>
      <c r="H133" s="163"/>
      <c r="I133" s="5"/>
      <c r="J133" s="162"/>
      <c r="K133" s="162"/>
      <c r="L133" s="163"/>
      <c r="M133" s="5"/>
      <c r="N133" s="162"/>
      <c r="O133" s="162"/>
      <c r="P133" s="163"/>
    </row>
    <row r="134" spans="1:16" hidden="1" x14ac:dyDescent="0.2">
      <c r="A134" s="6" t="str">
        <f>A127</f>
        <v>&gt;= 1</v>
      </c>
      <c r="B134" s="3">
        <f>B127</f>
        <v>30</v>
      </c>
      <c r="D134" s="220" t="s">
        <v>87</v>
      </c>
      <c r="E134" s="76" t="s">
        <v>88</v>
      </c>
      <c r="F134" s="31">
        <f ca="1">SUMIFS(MAIL_CUST_COUNT_T, CHANNEL_COUNT, $A134, CUST_GROUP, $B134, TIMEFRAME, F$1)</f>
        <v>415815</v>
      </c>
      <c r="G134" s="16">
        <f ca="1">SUMIFS(MAIL_CUST_COUNT_T, CHANNEL_COUNT, $A134, CUST_GROUP, $B134, TIMEFRAME, G$1)</f>
        <v>373586</v>
      </c>
      <c r="H134" s="23">
        <f t="shared" ref="H134:H137" ca="1" si="136">IFERROR((F134 - G134) / G134, 0)</f>
        <v>0.11303689110405636</v>
      </c>
      <c r="I134" s="36"/>
      <c r="J134" s="31">
        <f ca="1">SUMIFS(MAIL_CUST_COUNT_R, CHANNEL_COUNT, $A134, CUST_GROUP, $B134, TIMEFRAME, J$1)</f>
        <v>317457</v>
      </c>
      <c r="K134" s="16">
        <f ca="1">SUMIFS(MAIL_CUST_COUNT_R, CHANNEL_COUNT, $A134, CUST_GROUP, $B134, TIMEFRAME, K$1)</f>
        <v>287807</v>
      </c>
      <c r="L134" s="8">
        <f t="shared" ref="L134:L137" ca="1" si="137">IFERROR((J134 - K134) / K134, 0)</f>
        <v>0.10302042688329331</v>
      </c>
      <c r="M134" s="36"/>
      <c r="N134" s="16">
        <f ca="1">SUMIFS(MAIL_CUST_COUNT_D, CHANNEL_COUNT, $A134, CUST_GROUP, $B134, TIMEFRAME, N$1)</f>
        <v>283169</v>
      </c>
      <c r="O134" s="16">
        <f ca="1">SUMIFS(MAIL_CUST_COUNT_D, CHANNEL_COUNT, $A134, CUST_GROUP, $B134, TIMEFRAME, O$1)</f>
        <v>242584</v>
      </c>
      <c r="P134" s="9">
        <f t="shared" ref="P134:P137" ca="1" si="138">IFERROR((N134 - O134) / O134, 0)</f>
        <v>0.16730287240708372</v>
      </c>
    </row>
    <row r="135" spans="1:16" hidden="1" x14ac:dyDescent="0.2">
      <c r="A135" s="6" t="str">
        <f>A127</f>
        <v>&gt;= 1</v>
      </c>
      <c r="B135" s="3">
        <f>B127</f>
        <v>30</v>
      </c>
      <c r="D135" s="221"/>
      <c r="E135" s="79" t="s">
        <v>89</v>
      </c>
      <c r="F135" s="32">
        <f ca="1">SUMIFS(EMAIL_TOT_CUST_COUNT_T, CHANNEL_COUNT, $A135, CUST_GROUP, $B135, TIMEFRAME, F$1)</f>
        <v>414598</v>
      </c>
      <c r="G135" s="17">
        <f ca="1">SUMIFS(EMAIL_TOT_CUST_COUNT_T, CHANNEL_COUNT, $A135, CUST_GROUP, $B135, TIMEFRAME, G$1)</f>
        <v>368229</v>
      </c>
      <c r="H135" s="25">
        <f t="shared" ca="1" si="136"/>
        <v>0.1259243568540229</v>
      </c>
      <c r="I135" s="36"/>
      <c r="J135" s="32">
        <f ca="1">SUMIFS(EMAIL_TOT_CUST_COUNT_R, CHANNEL_COUNT, $A135, CUST_GROUP, $B135, TIMEFRAME, J$1)</f>
        <v>316410</v>
      </c>
      <c r="K135" s="17">
        <f ca="1">SUMIFS(EMAIL_TOT_CUST_COUNT_R, CHANNEL_COUNT, $A135, CUST_GROUP, $B135, TIMEFRAME, K$1)</f>
        <v>283761</v>
      </c>
      <c r="L135" s="10">
        <f t="shared" ca="1" si="137"/>
        <v>0.11505809466417161</v>
      </c>
      <c r="M135" s="36"/>
      <c r="N135" s="17">
        <f ca="1">SUMIFS(EMAIL_TOT_CUST_COUNT_D, CHANNEL_COUNT, $A135, CUST_GROUP, $B135, TIMEFRAME, N$1)</f>
        <v>285177</v>
      </c>
      <c r="O135" s="17">
        <f ca="1">SUMIFS(EMAIL_TOT_CUST_COUNT_D, CHANNEL_COUNT, $A135, CUST_GROUP, $B135, TIMEFRAME, O$1)</f>
        <v>242785</v>
      </c>
      <c r="P135" s="13">
        <f t="shared" ca="1" si="138"/>
        <v>0.17460716271598328</v>
      </c>
    </row>
    <row r="136" spans="1:16" hidden="1" x14ac:dyDescent="0.2">
      <c r="A136" s="6" t="str">
        <f>A127</f>
        <v>&gt;= 1</v>
      </c>
      <c r="B136" s="3">
        <f>B127</f>
        <v>30</v>
      </c>
      <c r="D136" s="221"/>
      <c r="E136" s="83" t="s">
        <v>90</v>
      </c>
      <c r="F136" s="32">
        <f ca="1">SUMIFS(EMAIL_CUST_COUNT_T, CHANNEL_COUNT, $A136, CUST_GROUP, $B136, TIMEFRAME, F$1)</f>
        <v>261411</v>
      </c>
      <c r="G136" s="17">
        <f ca="1">SUMIFS(EMAIL_CUST_COUNT_T, CHANNEL_COUNT, $A136, CUST_GROUP, $B136, TIMEFRAME, G$1)</f>
        <v>231952</v>
      </c>
      <c r="H136" s="25">
        <f t="shared" ca="1" si="136"/>
        <v>0.12700472511554114</v>
      </c>
      <c r="I136" s="36"/>
      <c r="J136" s="32">
        <f ca="1">SUMIFS(EMAIL_CUST_COUNT_R, CHANNEL_COUNT, $A136, CUST_GROUP, $B136, TIMEFRAME, J$1)</f>
        <v>196781</v>
      </c>
      <c r="K136" s="17">
        <f ca="1">SUMIFS(EMAIL_CUST_COUNT_R, CHANNEL_COUNT, $A136, CUST_GROUP, $B136, TIMEFRAME, K$1)</f>
        <v>176841</v>
      </c>
      <c r="L136" s="10">
        <f t="shared" ca="1" si="137"/>
        <v>0.11275665711005932</v>
      </c>
      <c r="M136" s="36"/>
      <c r="N136" s="17">
        <f ca="1">SUMIFS(EMAIL_CUST_COUNT_D, CHANNEL_COUNT, $A136, CUST_GROUP, $B136, TIMEFRAME, N$1)</f>
        <v>194188</v>
      </c>
      <c r="O136" s="17">
        <f ca="1">SUMIFS(EMAIL_CUST_COUNT_D, CHANNEL_COUNT, $A136, CUST_GROUP, $B136, TIMEFRAME, O$1)</f>
        <v>165185</v>
      </c>
      <c r="P136" s="13">
        <f t="shared" ca="1" si="138"/>
        <v>0.17557889638889729</v>
      </c>
    </row>
    <row r="137" spans="1:16" hidden="1" x14ac:dyDescent="0.2">
      <c r="A137" s="6" t="str">
        <f>A127</f>
        <v>&gt;= 1</v>
      </c>
      <c r="B137" s="3">
        <f>B127</f>
        <v>30</v>
      </c>
      <c r="D137" s="221"/>
      <c r="E137" s="77" t="s">
        <v>91</v>
      </c>
      <c r="F137" s="47">
        <f ca="1">SUMIFS(CALL_CUST_COUNT_T, CHANNEL_COUNT, $A137, CUST_GROUP, $B137, TIMEFRAME, F$1)</f>
        <v>400066</v>
      </c>
      <c r="G137" s="45">
        <f ca="1">SUMIFS(CALL_CUST_COUNT_T, CHANNEL_COUNT, $A137, CUST_GROUP, $B137, TIMEFRAME, G$1)</f>
        <v>360580</v>
      </c>
      <c r="H137" s="46">
        <f t="shared" ca="1" si="136"/>
        <v>0.10950690554107272</v>
      </c>
      <c r="I137" s="36"/>
      <c r="J137" s="47">
        <f ca="1">SUMIFS(CALL_CUST_COUNT_R, CHANNEL_COUNT, $A137, CUST_GROUP, $B137, TIMEFRAME, J$1)</f>
        <v>308346</v>
      </c>
      <c r="K137" s="45">
        <f ca="1">SUMIFS(CALL_CUST_COUNT_R, CHANNEL_COUNT, $A137, CUST_GROUP, $B137, TIMEFRAME, K$1)</f>
        <v>279546</v>
      </c>
      <c r="L137" s="41">
        <f t="shared" ca="1" si="137"/>
        <v>0.1030241892210942</v>
      </c>
      <c r="M137" s="36"/>
      <c r="N137" s="45">
        <f ca="1">SUMIFS(CALL_CUST_COUNT_D, CHANNEL_COUNT, $A137, CUST_GROUP, $B137, TIMEFRAME, N$1)</f>
        <v>274525</v>
      </c>
      <c r="O137" s="45">
        <f ca="1">SUMIFS(CALL_CUST_COUNT_D, CHANNEL_COUNT, $A137, CUST_GROUP, $B137, TIMEFRAME, O$1)</f>
        <v>236773</v>
      </c>
      <c r="P137" s="48">
        <f t="shared" ca="1" si="138"/>
        <v>0.15944385550717355</v>
      </c>
    </row>
    <row r="138" spans="1:16" x14ac:dyDescent="0.2">
      <c r="C138" s="3">
        <f>ROW(C127)</f>
        <v>127</v>
      </c>
      <c r="D138" s="221"/>
      <c r="E138" s="76" t="s">
        <v>92</v>
      </c>
      <c r="F138" s="33">
        <f ca="1">IFERROR(F134 / INDIRECT(ADDRESS($C138, COLUMN(F134))), 0)</f>
        <v>0.96547136428860003</v>
      </c>
      <c r="G138" s="8">
        <f ca="1">IFERROR(G134 / INDIRECT(ADDRESS($C138, COLUMN(G134))), 0)</f>
        <v>0.96481495829136643</v>
      </c>
      <c r="H138" s="20">
        <f t="shared" ref="H138:H141" ca="1" si="139">IFERROR((F138 - G138) * 10000, 0)</f>
        <v>6.5640599723360005</v>
      </c>
      <c r="I138" s="37"/>
      <c r="J138" s="49">
        <f ca="1">IFERROR(J134 / INDIRECT(ADDRESS($C138, COLUMN(J134))), 0)</f>
        <v>0.96515544907849371</v>
      </c>
      <c r="K138" s="8">
        <f ca="1">IFERROR(K134 / INDIRECT(ADDRESS($C138, COLUMN(K134))), 0)</f>
        <v>0.96389661974566876</v>
      </c>
      <c r="L138" s="20">
        <f t="shared" ref="L138:L141" ca="1" si="140">IFERROR((J138 - K138) * 10000, 0)</f>
        <v>12.588293328249511</v>
      </c>
      <c r="M138" s="37"/>
      <c r="N138" s="49">
        <f ca="1">IFERROR(N134 / INDIRECT(ADDRESS($C138, COLUMN(N134))), 0)</f>
        <v>0.96640422097313083</v>
      </c>
      <c r="O138" s="8">
        <f ca="1">IFERROR(O134 / INDIRECT(ADDRESS($C138, COLUMN(O134))), 0)</f>
        <v>0.96660490506644348</v>
      </c>
      <c r="P138" s="20">
        <f t="shared" ref="P138:P141" ca="1" si="141">IFERROR((N138 - O138) * 10000, 0)</f>
        <v>-2.0068409331264192</v>
      </c>
    </row>
    <row r="139" spans="1:16" x14ac:dyDescent="0.2">
      <c r="C139" s="3">
        <f>ROW(C127)</f>
        <v>127</v>
      </c>
      <c r="D139" s="221"/>
      <c r="E139" s="79" t="s">
        <v>93</v>
      </c>
      <c r="F139" s="28">
        <f t="shared" ref="F139:G139" ca="1" si="142">IFERROR(F135 / INDIRECT(ADDRESS($C139, COLUMN(F135))), 0)</f>
        <v>0.96264563974682249</v>
      </c>
      <c r="G139" s="10">
        <f t="shared" ca="1" si="142"/>
        <v>0.95098008832416514</v>
      </c>
      <c r="H139" s="24">
        <f t="shared" ca="1" si="139"/>
        <v>116.6555142265735</v>
      </c>
      <c r="I139" s="37"/>
      <c r="J139" s="28">
        <f t="shared" ref="J139:K139" ca="1" si="143">IFERROR(J135 / INDIRECT(ADDRESS($C139, COLUMN(J135))), 0)</f>
        <v>0.96197228488559461</v>
      </c>
      <c r="K139" s="10">
        <f t="shared" ca="1" si="143"/>
        <v>0.95034613027358861</v>
      </c>
      <c r="L139" s="11">
        <f t="shared" ca="1" si="140"/>
        <v>116.26154612006002</v>
      </c>
      <c r="M139" s="37"/>
      <c r="N139" s="10">
        <f t="shared" ref="N139:O139" ca="1" si="144">IFERROR(N135 / INDIRECT(ADDRESS($C139, COLUMN(N135))), 0)</f>
        <v>0.97325715923866862</v>
      </c>
      <c r="O139" s="10">
        <f t="shared" ca="1" si="144"/>
        <v>0.96740581355965971</v>
      </c>
      <c r="P139" s="18">
        <f t="shared" ca="1" si="141"/>
        <v>58.513456790089123</v>
      </c>
    </row>
    <row r="140" spans="1:16" x14ac:dyDescent="0.2">
      <c r="C140" s="3">
        <f>ROW(C127)</f>
        <v>127</v>
      </c>
      <c r="D140" s="221"/>
      <c r="E140" s="83" t="s">
        <v>94</v>
      </c>
      <c r="F140" s="28">
        <f t="shared" ref="F140:G140" ca="1" si="145">IFERROR(F136 / INDIRECT(ADDRESS($C140, COLUMN(F136))), 0)</f>
        <v>0.60696423844750003</v>
      </c>
      <c r="G140" s="10">
        <f t="shared" ca="1" si="145"/>
        <v>0.59903411585444588</v>
      </c>
      <c r="H140" s="24">
        <f t="shared" ca="1" si="139"/>
        <v>79.301225930541449</v>
      </c>
      <c r="I140" s="37"/>
      <c r="J140" s="28">
        <f t="shared" ref="J140:K140" ca="1" si="146">IFERROR(J136 / INDIRECT(ADDRESS($C140, COLUMN(J136))), 0)</f>
        <v>0.59826765333608989</v>
      </c>
      <c r="K140" s="10">
        <f t="shared" ca="1" si="146"/>
        <v>0.59225954244491552</v>
      </c>
      <c r="L140" s="11">
        <f t="shared" ca="1" si="140"/>
        <v>60.081108911743677</v>
      </c>
      <c r="M140" s="37"/>
      <c r="N140" s="10">
        <f t="shared" ref="N140:O140" ca="1" si="147">IFERROR(N136 / INDIRECT(ADDRESS($C140, COLUMN(N136))), 0)</f>
        <v>0.66272827485469932</v>
      </c>
      <c r="O140" s="10">
        <f t="shared" ca="1" si="147"/>
        <v>0.65819935050704281</v>
      </c>
      <c r="P140" s="18">
        <f t="shared" ca="1" si="141"/>
        <v>45.289243476565048</v>
      </c>
    </row>
    <row r="141" spans="1:16" x14ac:dyDescent="0.2">
      <c r="C141" s="3">
        <f>ROW(C127)</f>
        <v>127</v>
      </c>
      <c r="D141" s="223"/>
      <c r="E141" s="78" t="s">
        <v>95</v>
      </c>
      <c r="F141" s="30">
        <f t="shared" ref="F141:G141" ca="1" si="148">IFERROR(F137 / INDIRECT(ADDRESS($C141, COLUMN(F137))), 0)</f>
        <v>0.92890412040326364</v>
      </c>
      <c r="G141" s="14">
        <f t="shared" ca="1" si="148"/>
        <v>0.93122594974303352</v>
      </c>
      <c r="H141" s="26">
        <f t="shared" ca="1" si="139"/>
        <v>-23.218293397698766</v>
      </c>
      <c r="I141" s="37"/>
      <c r="J141" s="30">
        <f t="shared" ref="J141:K141" ca="1" si="149">IFERROR(J137 / INDIRECT(ADDRESS($C141, COLUMN(J137))), 0)</f>
        <v>0.93745553603025678</v>
      </c>
      <c r="K141" s="14">
        <f t="shared" ca="1" si="149"/>
        <v>0.93622964161199251</v>
      </c>
      <c r="L141" s="15">
        <f t="shared" ca="1" si="140"/>
        <v>12.258944182642617</v>
      </c>
      <c r="M141" s="37"/>
      <c r="N141" s="14">
        <f t="shared" ref="N141:O141" ca="1" si="150">IFERROR(N137 / INDIRECT(ADDRESS($C141, COLUMN(N137))), 0)</f>
        <v>0.93690382337985001</v>
      </c>
      <c r="O141" s="14">
        <f t="shared" ca="1" si="150"/>
        <v>0.94345028191182034</v>
      </c>
      <c r="P141" s="19">
        <f t="shared" ca="1" si="141"/>
        <v>-65.464585319703332</v>
      </c>
    </row>
    <row r="142" spans="1:16" ht="3.75" customHeight="1" x14ac:dyDescent="0.2">
      <c r="D142" s="144"/>
      <c r="E142" s="144"/>
      <c r="F142" s="162"/>
      <c r="G142" s="162"/>
      <c r="H142" s="163"/>
      <c r="I142" s="5"/>
      <c r="J142" s="162"/>
      <c r="K142" s="162"/>
      <c r="L142" s="163"/>
      <c r="M142" s="5"/>
      <c r="N142" s="162"/>
      <c r="O142" s="162"/>
      <c r="P142" s="163"/>
    </row>
    <row r="143" spans="1:16" x14ac:dyDescent="0.2">
      <c r="A143" s="3" t="str">
        <f>A127</f>
        <v>&gt;= 1</v>
      </c>
      <c r="B143" s="3">
        <f>B127</f>
        <v>30</v>
      </c>
      <c r="C143" s="3" t="s">
        <v>107</v>
      </c>
      <c r="D143" s="220" t="s">
        <v>100</v>
      </c>
      <c r="E143" s="76" t="s">
        <v>101</v>
      </c>
      <c r="F143" s="31">
        <f t="shared" ref="F143:G146" ca="1" si="151">SUMIFS(CUST_COUNT_T, CHANNEL_COUNT, $A143, CUST_GROUP, $B143, TIMEFRAME, F$1, IS_JJCC, $C143)</f>
        <v>231842</v>
      </c>
      <c r="G143" s="16">
        <f t="shared" ca="1" si="151"/>
        <v>208065</v>
      </c>
      <c r="H143" s="23">
        <f t="shared" ref="H143:H146" ca="1" si="152">IFERROR((F143 - G143) / G143, 0)</f>
        <v>0.11427678850359263</v>
      </c>
      <c r="I143" s="36"/>
      <c r="J143" s="31">
        <f t="shared" ref="J143:K146" ca="1" si="153">SUMIFS(CUST_COUNT_R, CHANNEL_COUNT, $A143, CUST_GROUP, $B143, TIMEFRAME, J$1, IS_JJCC, $C143)</f>
        <v>196464</v>
      </c>
      <c r="K143" s="16">
        <f t="shared" ca="1" si="153"/>
        <v>176119</v>
      </c>
      <c r="L143" s="8">
        <f t="shared" ref="L143:L146" ca="1" si="154">IFERROR((J143 - K143) / K143, 0)</f>
        <v>0.11551848466093947</v>
      </c>
      <c r="M143" s="36"/>
      <c r="N143" s="16">
        <f t="shared" ref="N143:O146" ca="1" si="155">SUMIFS(CUST_COUNT_D, CHANNEL_COUNT, $A143, CUST_GROUP, $B143, TIMEFRAME, N$1, IS_JJCC, $C143)</f>
        <v>148457</v>
      </c>
      <c r="O143" s="16">
        <f t="shared" ca="1" si="155"/>
        <v>127918</v>
      </c>
      <c r="P143" s="9">
        <f t="shared" ref="P143:P146" ca="1" si="156">IFERROR((N143 - O143) / O143, 0)</f>
        <v>0.16056379868353163</v>
      </c>
    </row>
    <row r="144" spans="1:16" x14ac:dyDescent="0.2">
      <c r="A144" s="3" t="str">
        <f>A127</f>
        <v>&gt;= 1</v>
      </c>
      <c r="B144" s="3">
        <f>B127</f>
        <v>30</v>
      </c>
      <c r="C144" s="3" t="s">
        <v>32</v>
      </c>
      <c r="D144" s="221"/>
      <c r="E144" s="83" t="s">
        <v>102</v>
      </c>
      <c r="F144" s="32">
        <f t="shared" ca="1" si="151"/>
        <v>40047</v>
      </c>
      <c r="G144" s="17">
        <f t="shared" ca="1" si="151"/>
        <v>40108</v>
      </c>
      <c r="H144" s="25">
        <f t="shared" ca="1" si="152"/>
        <v>-1.5208935873142514E-3</v>
      </c>
      <c r="I144" s="36"/>
      <c r="J144" s="32">
        <f t="shared" ca="1" si="153"/>
        <v>37351</v>
      </c>
      <c r="K144" s="17">
        <f t="shared" ca="1" si="153"/>
        <v>36683</v>
      </c>
      <c r="L144" s="10">
        <f t="shared" ca="1" si="154"/>
        <v>1.821007005970068E-2</v>
      </c>
      <c r="M144" s="36"/>
      <c r="N144" s="17">
        <f t="shared" ca="1" si="155"/>
        <v>22118</v>
      </c>
      <c r="O144" s="17">
        <f t="shared" ca="1" si="155"/>
        <v>21180</v>
      </c>
      <c r="P144" s="13">
        <f t="shared" ca="1" si="156"/>
        <v>4.4287063267233237E-2</v>
      </c>
    </row>
    <row r="145" spans="1:16" x14ac:dyDescent="0.2">
      <c r="A145" s="3" t="str">
        <f>A127</f>
        <v>&gt;= 1</v>
      </c>
      <c r="B145" s="3">
        <f>B127</f>
        <v>30</v>
      </c>
      <c r="C145" s="3" t="s">
        <v>31</v>
      </c>
      <c r="D145" s="221"/>
      <c r="E145" s="83" t="s">
        <v>103</v>
      </c>
      <c r="F145" s="32">
        <f t="shared" ca="1" si="151"/>
        <v>788</v>
      </c>
      <c r="G145" s="17">
        <f t="shared" ca="1" si="151"/>
        <v>568</v>
      </c>
      <c r="H145" s="25">
        <f t="shared" ca="1" si="152"/>
        <v>0.38732394366197181</v>
      </c>
      <c r="I145" s="36"/>
      <c r="J145" s="32">
        <f t="shared" ca="1" si="153"/>
        <v>648</v>
      </c>
      <c r="K145" s="17">
        <f t="shared" ca="1" si="153"/>
        <v>469</v>
      </c>
      <c r="L145" s="10">
        <f t="shared" ca="1" si="154"/>
        <v>0.3816631130063966</v>
      </c>
      <c r="M145" s="36"/>
      <c r="N145" s="17">
        <f t="shared" ca="1" si="155"/>
        <v>541</v>
      </c>
      <c r="O145" s="17">
        <f t="shared" ca="1" si="155"/>
        <v>397</v>
      </c>
      <c r="P145" s="13">
        <f t="shared" ca="1" si="156"/>
        <v>0.36272040302267</v>
      </c>
    </row>
    <row r="146" spans="1:16" x14ac:dyDescent="0.2">
      <c r="A146" s="3" t="str">
        <f>A127</f>
        <v>&gt;= 1</v>
      </c>
      <c r="B146" s="3">
        <f>B127</f>
        <v>30</v>
      </c>
      <c r="C146" s="3" t="s">
        <v>30</v>
      </c>
      <c r="D146" s="221"/>
      <c r="E146" s="77" t="s">
        <v>104</v>
      </c>
      <c r="F146" s="47">
        <f t="shared" ca="1" si="151"/>
        <v>16354</v>
      </c>
      <c r="G146" s="45">
        <f t="shared" ca="1" si="151"/>
        <v>16890</v>
      </c>
      <c r="H146" s="46">
        <f t="shared" ca="1" si="152"/>
        <v>-3.1734754292480759E-2</v>
      </c>
      <c r="I146" s="36"/>
      <c r="J146" s="47">
        <f t="shared" ca="1" si="153"/>
        <v>11562</v>
      </c>
      <c r="K146" s="45">
        <f t="shared" ca="1" si="153"/>
        <v>12266</v>
      </c>
      <c r="L146" s="41">
        <f t="shared" ca="1" si="154"/>
        <v>-5.7394423609978804E-2</v>
      </c>
      <c r="M146" s="36"/>
      <c r="N146" s="45">
        <f t="shared" ca="1" si="155"/>
        <v>11538</v>
      </c>
      <c r="O146" s="45">
        <f t="shared" ca="1" si="155"/>
        <v>11493</v>
      </c>
      <c r="P146" s="48">
        <f t="shared" ca="1" si="156"/>
        <v>3.9154267815191858E-3</v>
      </c>
    </row>
    <row r="147" spans="1:16" x14ac:dyDescent="0.2">
      <c r="C147" s="3">
        <f>ROW(C127)</f>
        <v>127</v>
      </c>
      <c r="D147" s="221"/>
      <c r="E147" s="76" t="s">
        <v>105</v>
      </c>
      <c r="F147" s="33">
        <f ca="1">IFERROR(F143 / INDIRECT(ADDRESS($C147, COLUMN(F143))), 0)</f>
        <v>0.53830865177879017</v>
      </c>
      <c r="G147" s="8">
        <f ca="1">IFERROR(G143 / INDIRECT(ADDRESS($C147, COLUMN(G143))), 0)</f>
        <v>0.53734407685751917</v>
      </c>
      <c r="H147" s="20">
        <f t="shared" ref="H147:H148" ca="1" si="157">IFERROR((F147 - G147) * 10000, 0)</f>
        <v>9.6457492127099975</v>
      </c>
      <c r="I147" s="37"/>
      <c r="J147" s="49">
        <f ca="1">IFERROR(J143 / INDIRECT(ADDRESS($C147, COLUMN(J143))), 0)</f>
        <v>0.59730388729105732</v>
      </c>
      <c r="K147" s="8">
        <f ca="1">IFERROR(K143 / INDIRECT(ADDRESS($C147, COLUMN(K143))), 0)</f>
        <v>0.58984148673585923</v>
      </c>
      <c r="L147" s="20">
        <f t="shared" ref="L147:L148" ca="1" si="158">IFERROR((J147 - K147) * 10000, 0)</f>
        <v>74.6240055519809</v>
      </c>
      <c r="M147" s="37"/>
      <c r="N147" s="49">
        <f ca="1">IFERROR(N143 / INDIRECT(ADDRESS($C147, COLUMN(N143))), 0)</f>
        <v>0.50665670123851159</v>
      </c>
      <c r="O147" s="8">
        <f ca="1">IFERROR(O143 / INDIRECT(ADDRESS($C147, COLUMN(O143))), 0)</f>
        <v>0.50970454047377123</v>
      </c>
      <c r="P147" s="20">
        <f t="shared" ref="P147:P148" ca="1" si="159">IFERROR((N147 - O147) * 10000, 0)</f>
        <v>-30.478392352596416</v>
      </c>
    </row>
    <row r="148" spans="1:16" x14ac:dyDescent="0.2">
      <c r="C148" s="3">
        <f>ROW(C127)</f>
        <v>127</v>
      </c>
      <c r="D148" s="223"/>
      <c r="E148" s="78" t="s">
        <v>106</v>
      </c>
      <c r="F148" s="30">
        <f ca="1">IFERROR(F146 / INDIRECT(ADDRESS($C148, COLUMN(F146))), 0)</f>
        <v>3.7971979586055735E-2</v>
      </c>
      <c r="G148" s="14">
        <f ca="1">IFERROR(G146 / INDIRECT(ADDRESS($C148, COLUMN(G146))), 0)</f>
        <v>4.3619741225691483E-2</v>
      </c>
      <c r="H148" s="26">
        <f t="shared" ca="1" si="157"/>
        <v>-56.477616396357483</v>
      </c>
      <c r="I148" s="37"/>
      <c r="J148" s="30">
        <f ca="1">IFERROR(J146 / INDIRECT(ADDRESS($C148, COLUMN(J146))), 0)</f>
        <v>3.5151618336485078E-2</v>
      </c>
      <c r="K148" s="14">
        <f ca="1">IFERROR(K146 / INDIRECT(ADDRESS($C148, COLUMN(K146))), 0)</f>
        <v>4.1080154192915296E-2</v>
      </c>
      <c r="L148" s="15">
        <f t="shared" ca="1" si="158"/>
        <v>-59.285358564302172</v>
      </c>
      <c r="M148" s="37"/>
      <c r="N148" s="14">
        <f ca="1">IFERROR(N146 / INDIRECT(ADDRESS($C148, COLUMN(N146))), 0)</f>
        <v>3.9377092483951222E-2</v>
      </c>
      <c r="O148" s="14">
        <f ca="1">IFERROR(O146 / INDIRECT(ADDRESS($C148, COLUMN(O146))), 0)</f>
        <v>4.5795230410615027E-2</v>
      </c>
      <c r="P148" s="19">
        <f t="shared" ca="1" si="159"/>
        <v>-64.181379266638061</v>
      </c>
    </row>
    <row r="149" spans="1:16" ht="3.75" customHeight="1" x14ac:dyDescent="0.2">
      <c r="D149" s="144"/>
      <c r="E149" s="144"/>
      <c r="F149" s="162"/>
      <c r="G149" s="162"/>
      <c r="H149" s="163"/>
      <c r="I149" s="5"/>
      <c r="J149" s="162"/>
      <c r="K149" s="162"/>
      <c r="L149" s="163"/>
      <c r="M149" s="5"/>
      <c r="N149" s="162"/>
      <c r="O149" s="162"/>
      <c r="P149" s="163"/>
    </row>
    <row r="150" spans="1:16" x14ac:dyDescent="0.2">
      <c r="A150" s="3" t="str">
        <f>A127</f>
        <v>&gt;= 1</v>
      </c>
      <c r="B150" s="3">
        <f>B127</f>
        <v>30</v>
      </c>
      <c r="D150" s="228" t="s">
        <v>113</v>
      </c>
      <c r="E150" s="229"/>
      <c r="F150" s="31">
        <f ca="1">SUMIFS(ORDER_COUNT_T, CHANNEL_COUNT, $A150, CUST_GROUP, $B150, TIMEFRAME, F$1)</f>
        <v>2431183</v>
      </c>
      <c r="G150" s="16">
        <f ca="1">SUMIFS(ORDER_COUNT_T, CHANNEL_COUNT, $A150, CUST_GROUP, $B150, TIMEFRAME, G$1)</f>
        <v>2073292</v>
      </c>
      <c r="H150" s="23">
        <f t="shared" ref="H150:H158" ca="1" si="160">IFERROR((F150 - G150) / G150, 0)</f>
        <v>0.17261967923476287</v>
      </c>
      <c r="I150" s="36"/>
      <c r="J150" s="31">
        <f ca="1">SUMIFS(ORDER_COUNT_R, CHANNEL_COUNT, $A150, CUST_GROUP, $B150, TIMEFRAME, J$1)</f>
        <v>1427499</v>
      </c>
      <c r="K150" s="16">
        <f ca="1">SUMIFS(ORDER_COUNT_R, CHANNEL_COUNT, $A150, CUST_GROUP, $B150, TIMEFRAME, K$1)</f>
        <v>1264062</v>
      </c>
      <c r="L150" s="8">
        <f t="shared" ref="L150:L158" ca="1" si="161">IFERROR((J150 - K150) / K150, 0)</f>
        <v>0.12929508204502627</v>
      </c>
      <c r="M150" s="36"/>
      <c r="N150" s="16">
        <f ca="1">SUMIFS(ORDER_COUNT_D, CHANNEL_COUNT, $A150, CUST_GROUP, $B150, TIMEFRAME, N$1)</f>
        <v>1003684</v>
      </c>
      <c r="O150" s="16">
        <f ca="1">SUMIFS(ORDER_COUNT_D, CHANNEL_COUNT, $A150, CUST_GROUP, $B150, TIMEFRAME, O$1)</f>
        <v>809230</v>
      </c>
      <c r="P150" s="9">
        <f t="shared" ref="P150:P158" ca="1" si="162">IFERROR((N150 - O150) / O150, 0)</f>
        <v>0.24029509533754309</v>
      </c>
    </row>
    <row r="151" spans="1:16" hidden="1" x14ac:dyDescent="0.2">
      <c r="A151" s="6" t="str">
        <f>A127</f>
        <v>&gt;= 1</v>
      </c>
      <c r="B151" s="3">
        <f>B127</f>
        <v>30</v>
      </c>
      <c r="D151" s="226" t="s">
        <v>121</v>
      </c>
      <c r="E151" s="227"/>
      <c r="F151" s="32">
        <f ca="1">SUMIFS(SHIPPED_UNITS_T, CHANNEL_COUNT, $A151, CUST_GROUP, $B151, TIMEFRAME, F$1)</f>
        <v>7118567</v>
      </c>
      <c r="G151" s="17">
        <f ca="1">SUMIFS(SHIPPED_UNITS_T, CHANNEL_COUNT, $A151, CUST_GROUP, $B151, TIMEFRAME, G$1)</f>
        <v>6131172</v>
      </c>
      <c r="H151" s="25">
        <f t="shared" ca="1" si="160"/>
        <v>0.16104506609829247</v>
      </c>
      <c r="I151" s="36"/>
      <c r="J151" s="32">
        <f ca="1">SUMIFS(SHIPPED_UNITS_R, CHANNEL_COUNT, $A151, CUST_GROUP, $B151, TIMEFRAME, J$1)</f>
        <v>3857773</v>
      </c>
      <c r="K151" s="17">
        <f ca="1">SUMIFS(SHIPPED_UNITS_R, CHANNEL_COUNT, $A151, CUST_GROUP, $B151, TIMEFRAME, K$1)</f>
        <v>3478306</v>
      </c>
      <c r="L151" s="10">
        <f t="shared" ca="1" si="161"/>
        <v>0.10909534698787283</v>
      </c>
      <c r="M151" s="36"/>
      <c r="N151" s="17">
        <f ca="1">SUMIFS(SHIPPED_UNITS_D, CHANNEL_COUNT, $A151, CUST_GROUP, $B151, TIMEFRAME, N$1)</f>
        <v>3260794</v>
      </c>
      <c r="O151" s="17">
        <f ca="1">SUMIFS(SHIPPED_UNITS_D, CHANNEL_COUNT, $A151, CUST_GROUP, $B151, TIMEFRAME, O$1)</f>
        <v>2652866</v>
      </c>
      <c r="P151" s="13">
        <f t="shared" ca="1" si="162"/>
        <v>0.22915895488124918</v>
      </c>
    </row>
    <row r="152" spans="1:16" hidden="1" x14ac:dyDescent="0.2">
      <c r="A152" s="6" t="str">
        <f>A127</f>
        <v>&gt;= 1</v>
      </c>
      <c r="B152" s="3">
        <f>B127</f>
        <v>30</v>
      </c>
      <c r="D152" s="226" t="s">
        <v>119</v>
      </c>
      <c r="E152" s="227"/>
      <c r="F152" s="29">
        <f ca="1">SUMIFS(GROSS_AMT_T, CHANNEL_COUNT, $A152, CUST_GROUP, $B152, TIMEFRAME, F$1)</f>
        <v>430673593.50000006</v>
      </c>
      <c r="G152" s="12">
        <f ca="1">SUMIFS(GROSS_AMT_T, CHANNEL_COUNT, $A152, CUST_GROUP, $B152, TIMEFRAME, G$1)</f>
        <v>357819714.46999997</v>
      </c>
      <c r="H152" s="25">
        <f t="shared" ca="1" si="160"/>
        <v>0.20360498900378013</v>
      </c>
      <c r="I152" s="36"/>
      <c r="J152" s="29">
        <f ca="1">SUMIFS(GROSS_AMT_R, CHANNEL_COUNT, $A152, CUST_GROUP, $B152, TIMEFRAME, J$1)</f>
        <v>236184824.24999997</v>
      </c>
      <c r="K152" s="12">
        <f ca="1">SUMIFS(GROSS_AMT_R, CHANNEL_COUNT, $A152, CUST_GROUP, $B152, TIMEFRAME, K$1)</f>
        <v>206163098.77000001</v>
      </c>
      <c r="L152" s="10">
        <f t="shared" ca="1" si="161"/>
        <v>0.14562123706480004</v>
      </c>
      <c r="M152" s="36"/>
      <c r="N152" s="12">
        <f ca="1">SUMIFS(GROSS_AMT_D, CHANNEL_COUNT, $A152, CUST_GROUP, $B152, TIMEFRAME, N$1)</f>
        <v>194488769.25000003</v>
      </c>
      <c r="O152" s="12">
        <f ca="1">SUMIFS(GROSS_AMT_D, CHANNEL_COUNT, $A152, CUST_GROUP, $B152, TIMEFRAME, O$1)</f>
        <v>151656615.70000002</v>
      </c>
      <c r="P152" s="13">
        <f t="shared" ca="1" si="162"/>
        <v>0.28242852019544312</v>
      </c>
    </row>
    <row r="153" spans="1:16" hidden="1" x14ac:dyDescent="0.2">
      <c r="A153" s="6" t="str">
        <f>A127</f>
        <v>&gt;= 1</v>
      </c>
      <c r="B153" s="3">
        <f>B127</f>
        <v>30</v>
      </c>
      <c r="D153" s="226" t="s">
        <v>120</v>
      </c>
      <c r="E153" s="227"/>
      <c r="F153" s="29">
        <f ca="1">SUMIFS(SOLD_AMT_T, CHANNEL_COUNT, $A153, CUST_GROUP, $B153, TIMEFRAME, F$1)</f>
        <v>327134886.96000004</v>
      </c>
      <c r="G153" s="12">
        <f ca="1">SUMIFS(SOLD_AMT_T, CHANNEL_COUNT, $A153, CUST_GROUP, $B153, TIMEFRAME, G$1)</f>
        <v>285474654.47999996</v>
      </c>
      <c r="H153" s="25">
        <f t="shared" ca="1" si="160"/>
        <v>0.14593320922267286</v>
      </c>
      <c r="I153" s="36"/>
      <c r="J153" s="29">
        <f ca="1">SUMIFS(SOLD_AMT_R, CHANNEL_COUNT, $A153, CUST_GROUP, $B153, TIMEFRAME, J$1)</f>
        <v>182097400.89000005</v>
      </c>
      <c r="K153" s="12">
        <f ca="1">SUMIFS(SOLD_AMT_R, CHANNEL_COUNT, $A153, CUST_GROUP, $B153, TIMEFRAME, K$1)</f>
        <v>166758344.73999998</v>
      </c>
      <c r="L153" s="10">
        <f t="shared" ca="1" si="161"/>
        <v>9.1983739547881929E-2</v>
      </c>
      <c r="M153" s="36"/>
      <c r="N153" s="12">
        <f ca="1">SUMIFS(SOLD_AMT_D, CHANNEL_COUNT, $A153, CUST_GROUP, $B153, TIMEFRAME, N$1)</f>
        <v>145037486.07000002</v>
      </c>
      <c r="O153" s="12">
        <f ca="1">SUMIFS(SOLD_AMT_D, CHANNEL_COUNT, $A153, CUST_GROUP, $B153, TIMEFRAME, O$1)</f>
        <v>118716309.74000001</v>
      </c>
      <c r="P153" s="13">
        <f t="shared" ca="1" si="162"/>
        <v>0.22171491337328367</v>
      </c>
    </row>
    <row r="154" spans="1:16" hidden="1" x14ac:dyDescent="0.2">
      <c r="A154" s="6" t="str">
        <f>A127</f>
        <v>&gt;= 1</v>
      </c>
      <c r="B154" s="3">
        <f>B127</f>
        <v>30</v>
      </c>
      <c r="D154" s="226" t="s">
        <v>74</v>
      </c>
      <c r="E154" s="227"/>
      <c r="F154" s="29">
        <f ca="1">SUMIFS(NET_AMT_T, CHANNEL_COUNT, $A154, CUST_GROUP, $B154, TIMEFRAME, F$1)</f>
        <v>280517763.52999997</v>
      </c>
      <c r="G154" s="12">
        <f ca="1">SUMIFS(NET_AMT_T, CHANNEL_COUNT, $A154, CUST_GROUP, $B154, TIMEFRAME, G$1)</f>
        <v>247082873.88000011</v>
      </c>
      <c r="H154" s="25">
        <f t="shared" ca="1" si="160"/>
        <v>0.13531852339647815</v>
      </c>
      <c r="I154" s="36"/>
      <c r="J154" s="29">
        <f ca="1">SUMIFS(NET_AMT_R, CHANNEL_COUNT, $A154, CUST_GROUP, $B154, TIMEFRAME, J$1)</f>
        <v>169802350.50999996</v>
      </c>
      <c r="K154" s="12">
        <f ca="1">SUMIFS(NET_AMT_R, CHANNEL_COUNT, $A154, CUST_GROUP, $B154, TIMEFRAME, K$1)</f>
        <v>155827428.24000004</v>
      </c>
      <c r="L154" s="10">
        <f t="shared" ca="1" si="161"/>
        <v>8.9682043962608607E-2</v>
      </c>
      <c r="M154" s="36"/>
      <c r="N154" s="12">
        <f ca="1">SUMIFS(NET_AMT_D, CHANNEL_COUNT, $A154, CUST_GROUP, $B154, TIMEFRAME, N$1)</f>
        <v>110715413.02000001</v>
      </c>
      <c r="O154" s="12">
        <f ca="1">SUMIFS(NET_AMT_D, CHANNEL_COUNT, $A154, CUST_GROUP, $B154, TIMEFRAME, O$1)</f>
        <v>91255445.640000015</v>
      </c>
      <c r="P154" s="13">
        <f t="shared" ca="1" si="162"/>
        <v>0.21324719027474789</v>
      </c>
    </row>
    <row r="155" spans="1:16" x14ac:dyDescent="0.2">
      <c r="D155" s="226" t="s">
        <v>114</v>
      </c>
      <c r="E155" s="227"/>
      <c r="F155" s="34">
        <f ca="1">IFERROR(F150 / F127, 0)</f>
        <v>5.6449083555072601</v>
      </c>
      <c r="G155" s="21">
        <f ca="1">IFERROR(G150 / G127, 0)</f>
        <v>5.3544381601714832</v>
      </c>
      <c r="H155" s="25">
        <f t="shared" ca="1" si="160"/>
        <v>5.4248491932620282E-2</v>
      </c>
      <c r="I155" s="36"/>
      <c r="J155" s="34">
        <f ca="1">IFERROR(J150 / J127, 0)</f>
        <v>4.3399844338102502</v>
      </c>
      <c r="K155" s="21">
        <f ca="1">IFERROR(K150 / K127, 0)</f>
        <v>4.2334796893367761</v>
      </c>
      <c r="L155" s="10">
        <f t="shared" ca="1" si="161"/>
        <v>2.5157731296488007E-2</v>
      </c>
      <c r="M155" s="36"/>
      <c r="N155" s="21">
        <f ca="1">IFERROR(N150 / N127, 0)</f>
        <v>3.4253906823246751</v>
      </c>
      <c r="O155" s="21">
        <f ca="1">IFERROR(O150 / O127, 0)</f>
        <v>3.22447353216584</v>
      </c>
      <c r="P155" s="13">
        <f t="shared" ca="1" si="162"/>
        <v>6.2310063380759569E-2</v>
      </c>
    </row>
    <row r="156" spans="1:16" x14ac:dyDescent="0.2">
      <c r="D156" s="226" t="s">
        <v>115</v>
      </c>
      <c r="E156" s="227"/>
      <c r="F156" s="34">
        <f ca="1">IFERROR(F151 / F150, 0)</f>
        <v>2.9280259857032562</v>
      </c>
      <c r="G156" s="21">
        <f ca="1">IFERROR(G151 / G150, 0)</f>
        <v>2.9572158673259725</v>
      </c>
      <c r="H156" s="25">
        <f t="shared" ca="1" si="160"/>
        <v>-9.8707307590334623E-3</v>
      </c>
      <c r="I156" s="36"/>
      <c r="J156" s="34">
        <f ca="1">IFERROR(J151 / J150, 0)</f>
        <v>2.7024698441119748</v>
      </c>
      <c r="K156" s="21">
        <f ca="1">IFERROR(K151 / K150, 0)</f>
        <v>2.7516893949822081</v>
      </c>
      <c r="L156" s="10">
        <f t="shared" ca="1" si="161"/>
        <v>-1.7887030040522278E-2</v>
      </c>
      <c r="M156" s="36"/>
      <c r="N156" s="21">
        <f ca="1">IFERROR(N151 / N150, 0)</f>
        <v>3.2488253274935137</v>
      </c>
      <c r="O156" s="21">
        <f ca="1">IFERROR(O151 / O150, 0)</f>
        <v>3.2782595800946579</v>
      </c>
      <c r="P156" s="13">
        <f t="shared" ca="1" si="162"/>
        <v>-8.9786216991072712E-3</v>
      </c>
    </row>
    <row r="157" spans="1:16" x14ac:dyDescent="0.2">
      <c r="D157" s="226" t="s">
        <v>200</v>
      </c>
      <c r="E157" s="227"/>
      <c r="F157" s="195">
        <f ca="1">IFERROR(F153 / F150, 0)</f>
        <v>134.55790327589492</v>
      </c>
      <c r="G157" s="196">
        <f ca="1">IFERROR(G153 / G150, 0)</f>
        <v>137.69148507783754</v>
      </c>
      <c r="H157" s="197">
        <f t="shared" ca="1" si="160"/>
        <v>-2.2757992625115485E-2</v>
      </c>
      <c r="I157" s="141"/>
      <c r="J157" s="195">
        <f ca="1">IFERROR(J153 / J150, 0)</f>
        <v>127.56394287491624</v>
      </c>
      <c r="K157" s="196">
        <f ca="1">IFERROR(K153 / K150, 0)</f>
        <v>131.9225993187043</v>
      </c>
      <c r="L157" s="93">
        <f t="shared" ca="1" si="161"/>
        <v>-3.3039497904814884E-2</v>
      </c>
      <c r="M157" s="141"/>
      <c r="N157" s="196">
        <f ca="1">IFERROR(N153 / N150, 0)</f>
        <v>144.50512917412254</v>
      </c>
      <c r="O157" s="196">
        <f ca="1">IFERROR(O153 / O150, 0)</f>
        <v>146.70280357871064</v>
      </c>
      <c r="P157" s="198">
        <f t="shared" ca="1" si="162"/>
        <v>-1.4980452663326083E-2</v>
      </c>
    </row>
    <row r="158" spans="1:16" x14ac:dyDescent="0.2">
      <c r="D158" s="226" t="s">
        <v>201</v>
      </c>
      <c r="E158" s="227"/>
      <c r="F158" s="35">
        <f ca="1">IFERROR(F153 / F127, 0)</f>
        <v>759.56703250163696</v>
      </c>
      <c r="G158" s="22">
        <f ca="1">IFERROR(G153 / G127, 0)</f>
        <v>737.26054203145566</v>
      </c>
      <c r="H158" s="25">
        <f t="shared" ca="1" si="160"/>
        <v>3.025591252817865E-2</v>
      </c>
      <c r="I158" s="36"/>
      <c r="J158" s="35">
        <f t="shared" ref="J158:K158" ca="1" si="163">IFERROR(J153 / J127, 0)</f>
        <v>553.6255263925965</v>
      </c>
      <c r="K158" s="22">
        <f t="shared" ca="1" si="163"/>
        <v>558.49164478024818</v>
      </c>
      <c r="L158" s="10">
        <f t="shared" ca="1" si="161"/>
        <v>-8.7129654187868312E-3</v>
      </c>
      <c r="M158" s="36"/>
      <c r="N158" s="22">
        <f t="shared" ref="N158:O158" ca="1" si="164">IFERROR(N153 / N127, 0)</f>
        <v>494.98652302116295</v>
      </c>
      <c r="O158" s="22">
        <f t="shared" ca="1" si="164"/>
        <v>473.03930723407649</v>
      </c>
      <c r="P158" s="13">
        <f t="shared" ca="1" si="162"/>
        <v>4.6396177762509296E-2</v>
      </c>
    </row>
    <row r="159" spans="1:16" x14ac:dyDescent="0.2">
      <c r="D159" s="226" t="s">
        <v>116</v>
      </c>
      <c r="E159" s="227"/>
      <c r="F159" s="35">
        <f ca="1">IFERROR(F153 / F151, 0)</f>
        <v>45.955160211317818</v>
      </c>
      <c r="G159" s="22">
        <f ca="1">IFERROR(G153 / G151, 0)</f>
        <v>46.561188379644214</v>
      </c>
      <c r="H159" s="25">
        <f ca="1">IFERROR((F159 - G159) / G159, 0)</f>
        <v>-1.3015736698665152E-2</v>
      </c>
      <c r="I159" s="36"/>
      <c r="J159" s="35">
        <f ca="1">IFERROR(J153 / J151, 0)</f>
        <v>47.202725740990992</v>
      </c>
      <c r="K159" s="22">
        <f ca="1">IFERROR(K153 / K151, 0)</f>
        <v>47.942402060083268</v>
      </c>
      <c r="L159" s="10">
        <f ca="1">IFERROR((J159 - K159) / K159, 0)</f>
        <v>-1.5428436776390232E-2</v>
      </c>
      <c r="M159" s="36"/>
      <c r="N159" s="22">
        <f ca="1">IFERROR(N153 / N151, 0)</f>
        <v>44.479193125968713</v>
      </c>
      <c r="O159" s="22">
        <f ca="1">IFERROR(O153 / O151, 0)</f>
        <v>44.750209675121177</v>
      </c>
      <c r="P159" s="13">
        <f ca="1">IFERROR((N159 - O159) / O159, 0)</f>
        <v>-6.05620735902685E-3</v>
      </c>
    </row>
    <row r="160" spans="1:16" x14ac:dyDescent="0.2">
      <c r="D160" s="226" t="s">
        <v>117</v>
      </c>
      <c r="E160" s="227"/>
      <c r="F160" s="35">
        <f ca="1">IFERROR((F152 - F153) / F127, 0)</f>
        <v>240.40416112898961</v>
      </c>
      <c r="G160" s="22">
        <f ca="1">IFERROR((G152 - G153) / G127, 0)</f>
        <v>186.83675522326388</v>
      </c>
      <c r="H160" s="25">
        <f t="shared" ref="H160" ca="1" si="165">IFERROR((F160 - G160) / G160, 0)</f>
        <v>0.2867070017444609</v>
      </c>
      <c r="I160" s="36"/>
      <c r="J160" s="35">
        <f ca="1">IFERROR((J152 - J153) / J127, 0)</f>
        <v>164.4404482576202</v>
      </c>
      <c r="K160" s="22">
        <f ca="1">IFERROR((K152 - K153) / K127, 0)</f>
        <v>131.97076239086107</v>
      </c>
      <c r="L160" s="10">
        <f t="shared" ref="L160" ca="1" si="166">IFERROR((J160 - K160) / K160, 0)</f>
        <v>0.24603696514681686</v>
      </c>
      <c r="M160" s="36"/>
      <c r="N160" s="22">
        <f ca="1">IFERROR((N152 - N153) / N127, 0)</f>
        <v>168.76822250207331</v>
      </c>
      <c r="O160" s="22">
        <f ca="1">IFERROR((O152 - O153) / O127, 0)</f>
        <v>131.25458115673504</v>
      </c>
      <c r="P160" s="13">
        <f t="shared" ref="P160" ca="1" si="167">IFERROR((N160 - O160) / O160, 0)</f>
        <v>0.28580824390839438</v>
      </c>
    </row>
    <row r="161" spans="1:16" x14ac:dyDescent="0.2">
      <c r="D161" s="224" t="s">
        <v>118</v>
      </c>
      <c r="E161" s="225"/>
      <c r="F161" s="30">
        <f ca="1">IFERROR(1 - (F153 / F152), 0)</f>
        <v>0.24041108649954879</v>
      </c>
      <c r="G161" s="14">
        <f ca="1">IFERROR(1 - (G153 / G152), 0)</f>
        <v>0.20218299066376766</v>
      </c>
      <c r="H161" s="26">
        <f ca="1">IFERROR((F161 - G161) * 10000, 0)</f>
        <v>382.2809583578113</v>
      </c>
      <c r="I161" s="37"/>
      <c r="J161" s="30">
        <f ca="1">IFERROR(1 - (J153 / J152), 0)</f>
        <v>0.22900465147053128</v>
      </c>
      <c r="K161" s="14">
        <f ca="1">IFERROR(1 - (K153 / K152), 0)</f>
        <v>0.19113388508949813</v>
      </c>
      <c r="L161" s="15">
        <f ca="1">IFERROR((J161 - K161) * 10000, 0)</f>
        <v>378.7076638103315</v>
      </c>
      <c r="M161" s="37"/>
      <c r="N161" s="14">
        <f ca="1">IFERROR(1 - (N153 / N152), 0)</f>
        <v>0.25426292413025797</v>
      </c>
      <c r="O161" s="14">
        <f ca="1">IFERROR(1 - (O153 / O152), 0)</f>
        <v>0.21720322458705643</v>
      </c>
      <c r="P161" s="19">
        <f ca="1">IFERROR((N161 - O161) * 10000, 0)</f>
        <v>370.59699543201543</v>
      </c>
    </row>
    <row r="164" spans="1:16" x14ac:dyDescent="0.2">
      <c r="D164" s="212" t="s">
        <v>193</v>
      </c>
      <c r="E164" s="213"/>
      <c r="F164" s="216" t="s">
        <v>77</v>
      </c>
      <c r="G164" s="217"/>
      <c r="H164" s="218"/>
      <c r="J164" s="216" t="s">
        <v>122</v>
      </c>
      <c r="K164" s="217"/>
      <c r="L164" s="218"/>
      <c r="N164" s="216" t="s">
        <v>123</v>
      </c>
      <c r="O164" s="217"/>
      <c r="P164" s="218"/>
    </row>
    <row r="165" spans="1:16" x14ac:dyDescent="0.2">
      <c r="A165" s="3" t="s">
        <v>63</v>
      </c>
      <c r="B165" s="3" t="s">
        <v>198</v>
      </c>
      <c r="C165" s="3" t="s">
        <v>81</v>
      </c>
      <c r="D165" s="214"/>
      <c r="E165" s="215"/>
      <c r="F165" s="38" t="str">
        <f ca="1">F$7</f>
        <v>TY LTM</v>
      </c>
      <c r="G165" s="39" t="str">
        <f ca="1">G$7</f>
        <v>LY LTM</v>
      </c>
      <c r="H165" s="40" t="s">
        <v>78</v>
      </c>
      <c r="I165" s="4"/>
      <c r="J165" s="38" t="str">
        <f t="shared" ref="J165:K165" ca="1" si="168">J$7</f>
        <v>TY LTM</v>
      </c>
      <c r="K165" s="39" t="str">
        <f t="shared" ca="1" si="168"/>
        <v>LY LTM</v>
      </c>
      <c r="L165" s="40" t="s">
        <v>78</v>
      </c>
      <c r="M165" s="4"/>
      <c r="N165" s="38" t="str">
        <f t="shared" ref="N165:O165" ca="1" si="169">N$7</f>
        <v>TY LTM</v>
      </c>
      <c r="O165" s="39" t="str">
        <f t="shared" ca="1" si="169"/>
        <v>LY LTM</v>
      </c>
      <c r="P165" s="40" t="s">
        <v>78</v>
      </c>
    </row>
    <row r="166" spans="1:16" x14ac:dyDescent="0.2">
      <c r="A166" s="3" t="s">
        <v>80</v>
      </c>
      <c r="B166" s="3">
        <v>70</v>
      </c>
      <c r="D166" s="220" t="s">
        <v>120</v>
      </c>
      <c r="E166" s="76" t="str">
        <f>D164</f>
        <v>Opportunity</v>
      </c>
      <c r="F166" s="89">
        <f ca="1">SUMIFS(SOLD_AMT_T, CHANNEL_COUNT, $A166, CUST_GROUP, $B166, TIMEFRAME, F$1)</f>
        <v>157145083.23999998</v>
      </c>
      <c r="G166" s="90">
        <f ca="1">SUMIFS(SOLD_AMT_T, CHANNEL_COUNT, $A166, CUST_GROUP, $B166, TIMEFRAME, G$1)</f>
        <v>137655313.43000001</v>
      </c>
      <c r="H166" s="91">
        <f ca="1">IFERROR((F166 - G166) / G166, 0)</f>
        <v>0.14158385407992871</v>
      </c>
      <c r="I166" s="36"/>
      <c r="J166" s="95">
        <f ca="1">SUMIFS(SOLD_AMT_R, CHANNEL_COUNT, $A166, CUST_GROUP, $B166, TIMEFRAME, J$1)</f>
        <v>90846226.209999993</v>
      </c>
      <c r="K166" s="90">
        <f ca="1">SUMIFS(SOLD_AMT_R, CHANNEL_COUNT, $A166, CUST_GROUP, $B166, TIMEFRAME, K$1)</f>
        <v>82231794.590000004</v>
      </c>
      <c r="L166" s="91">
        <f ca="1">IFERROR((J166 - K166) / K166, 0)</f>
        <v>0.1047579183082497</v>
      </c>
      <c r="M166" s="36"/>
      <c r="N166" s="95">
        <f ca="1">SUMIFS(SOLD_AMT_D, CHANNEL_COUNT, $A166, CUST_GROUP, $B166, TIMEFRAME, N$1)</f>
        <v>66298857.029999994</v>
      </c>
      <c r="O166" s="90">
        <f ca="1">SUMIFS(SOLD_AMT_D, CHANNEL_COUNT, $A166, CUST_GROUP, $B166, TIMEFRAME, O$1)</f>
        <v>55423518.839999996</v>
      </c>
      <c r="P166" s="91">
        <f ca="1">IFERROR((N166 - O166) / O166, 0)</f>
        <v>0.19622244162077815</v>
      </c>
    </row>
    <row r="167" spans="1:16" x14ac:dyDescent="0.2">
      <c r="C167" s="3">
        <f>ROW($C$8)</f>
        <v>8</v>
      </c>
      <c r="D167" s="233"/>
      <c r="E167" s="87" t="s">
        <v>75</v>
      </c>
      <c r="F167" s="92">
        <f ca="1">IFERROR(F166 / INDIRECT(ADDRESS($C167, COLUMN(F166))), 0)</f>
        <v>0.20758644042159738</v>
      </c>
      <c r="G167" s="93">
        <f ca="1">IFERROR(G166 / INDIRECT(ADDRESS($C167, COLUMN(G166))), 0)</f>
        <v>0.20727796683652952</v>
      </c>
      <c r="H167" s="94">
        <f t="shared" ref="H167" ca="1" si="170">IFERROR((F167 - G167) * 10000, 0)</f>
        <v>3.0847358506785882</v>
      </c>
      <c r="I167" s="88"/>
      <c r="J167" s="92">
        <f t="shared" ref="J167:K167" ca="1" si="171">IFERROR(J166 / INDIRECT(ADDRESS($C167, COLUMN(J166))), 0)</f>
        <v>0.21505785826212617</v>
      </c>
      <c r="K167" s="93">
        <f t="shared" ca="1" si="171"/>
        <v>0.20925067049850235</v>
      </c>
      <c r="L167" s="94">
        <f t="shared" ref="L167" ca="1" si="172">IFERROR((J167 - K167) * 10000, 0)</f>
        <v>58.07187763623822</v>
      </c>
      <c r="M167" s="88"/>
      <c r="N167" s="92">
        <f t="shared" ref="N167:O167" ca="1" si="173">IFERROR(N166 / INDIRECT(ADDRESS($C167, COLUMN(N166))), 0)</f>
        <v>0.19815343334615865</v>
      </c>
      <c r="O167" s="93">
        <f t="shared" ca="1" si="173"/>
        <v>0.20441865714662313</v>
      </c>
      <c r="P167" s="94">
        <f t="shared" ref="P167" ca="1" si="174">IFERROR((N167 - O167) * 10000, 0)</f>
        <v>-62.652238004644865</v>
      </c>
    </row>
    <row r="168" spans="1:16" x14ac:dyDescent="0.2">
      <c r="D168" s="223"/>
      <c r="E168" s="85" t="s">
        <v>126</v>
      </c>
      <c r="F168" s="30" t="str">
        <f>IF(COLUMN(F166) = COLUMN($F166), "", IFERROR(F166 / $F166, 0))</f>
        <v/>
      </c>
      <c r="G168" s="14" t="str">
        <f>IF(COLUMN(G166) = COLUMN($G166), "", IFERROR(G166 / $F166, 0))</f>
        <v/>
      </c>
      <c r="H168" s="19">
        <f>IFERROR((F168 - G168) * 10000, 0)</f>
        <v>0</v>
      </c>
      <c r="I168" s="37"/>
      <c r="J168" s="96">
        <f ca="1">IF(COLUMN(J166) = COLUMN($F166), "", IFERROR(J166 / $F166, 0))</f>
        <v>0.57810415914352853</v>
      </c>
      <c r="K168" s="14">
        <f ca="1">IF(COLUMN(K166) = COLUMN($G166), "", IFERROR(K166 / $G166, 0))</f>
        <v>0.59737464933975271</v>
      </c>
      <c r="L168" s="19">
        <f ca="1">IFERROR((J168 - K168) * 10000, 0)</f>
        <v>-192.70490196224176</v>
      </c>
      <c r="M168" s="37"/>
      <c r="N168" s="96">
        <f ca="1">IF(COLUMN(N166) = COLUMN($F166), "", IFERROR(N166 / $F166, 0))</f>
        <v>0.42189584085647147</v>
      </c>
      <c r="O168" s="14">
        <f ca="1">IF(COLUMN(O166) = COLUMN($G166), "", IFERROR(O166 / $G166, 0))</f>
        <v>0.40262535066024724</v>
      </c>
      <c r="P168" s="19">
        <f ca="1">IFERROR((N168 - O168) * 10000, 0)</f>
        <v>192.70490196224233</v>
      </c>
    </row>
    <row r="169" spans="1:16" ht="3.75" customHeight="1" x14ac:dyDescent="0.2">
      <c r="D169" s="144"/>
      <c r="E169" s="144"/>
      <c r="F169" s="162"/>
      <c r="G169" s="162"/>
      <c r="H169" s="163"/>
      <c r="I169" s="5"/>
      <c r="J169" s="162"/>
      <c r="K169" s="162"/>
      <c r="L169" s="163"/>
      <c r="M169" s="5"/>
      <c r="N169" s="162"/>
      <c r="O169" s="162"/>
      <c r="P169" s="163"/>
    </row>
    <row r="170" spans="1:16" x14ac:dyDescent="0.2">
      <c r="A170" s="3" t="s">
        <v>80</v>
      </c>
      <c r="B170" s="3">
        <f>B166</f>
        <v>70</v>
      </c>
      <c r="D170" s="230" t="s">
        <v>79</v>
      </c>
      <c r="E170" s="231"/>
      <c r="F170" s="180">
        <f ca="1">SUMIFS(CUST_COUNT_T, CHANNEL_COUNT, $A170, CUST_GROUP, $B170, TIMEFRAME, F$1)</f>
        <v>689099</v>
      </c>
      <c r="G170" s="181">
        <f ca="1">SUMIFS(CUST_COUNT_T, CHANNEL_COUNT, $A170, CUST_GROUP, $B170, TIMEFRAME, G$1)</f>
        <v>619538</v>
      </c>
      <c r="H170" s="50">
        <f ca="1">IFERROR((F170 - G170) / G170, 0)</f>
        <v>0.11227882712601971</v>
      </c>
      <c r="I170" s="36"/>
      <c r="J170" s="180">
        <f ca="1">SUMIFS(CUST_COUNT_R, CHANNEL_COUNT, $A170, CUST_GROUP, $B170, TIMEFRAME, J$1)</f>
        <v>457702</v>
      </c>
      <c r="K170" s="181">
        <f ca="1">SUMIFS(CUST_COUNT_R, CHANNEL_COUNT, $A170, CUST_GROUP, $B170, TIMEFRAME, K$1)</f>
        <v>418376</v>
      </c>
      <c r="L170" s="51">
        <f ca="1">IFERROR((J170 - K170) / K170, 0)</f>
        <v>9.39967875786374E-2</v>
      </c>
      <c r="M170" s="36"/>
      <c r="N170" s="181">
        <f ca="1">SUMIFS(CUST_COUNT_D, CHANNEL_COUNT, $A170, CUST_GROUP, $B170, TIMEFRAME, N$1)</f>
        <v>349437</v>
      </c>
      <c r="O170" s="181">
        <f ca="1">SUMIFS(CUST_COUNT_D, CHANNEL_COUNT, $A170, CUST_GROUP, $B170, TIMEFRAME, O$1)</f>
        <v>299097</v>
      </c>
      <c r="P170" s="52">
        <f ca="1">IFERROR((N170 - O170) / O170, 0)</f>
        <v>0.16830660287465271</v>
      </c>
    </row>
    <row r="171" spans="1:16" ht="3.75" customHeight="1" x14ac:dyDescent="0.2">
      <c r="D171" s="144"/>
      <c r="E171" s="144"/>
      <c r="F171" s="162"/>
      <c r="G171" s="162"/>
      <c r="H171" s="163"/>
      <c r="I171" s="5"/>
      <c r="J171" s="162"/>
      <c r="K171" s="162"/>
      <c r="L171" s="163"/>
      <c r="M171" s="5"/>
      <c r="N171" s="162"/>
      <c r="O171" s="162"/>
      <c r="P171" s="163"/>
    </row>
    <row r="172" spans="1:16" x14ac:dyDescent="0.2">
      <c r="A172" s="3">
        <v>1</v>
      </c>
      <c r="B172" s="3">
        <f>B170</f>
        <v>70</v>
      </c>
      <c r="D172" s="209" t="s">
        <v>63</v>
      </c>
      <c r="E172" s="80" t="s">
        <v>82</v>
      </c>
      <c r="F172" s="182">
        <f ca="1">SUMIFS(CUST_COUNT_T, CHANNEL_COUNT, $A172, CUST_GROUP, $B172, TIMEFRAME, F$1)</f>
        <v>571059</v>
      </c>
      <c r="G172" s="183">
        <f ca="1">SUMIFS(CUST_COUNT_T, CHANNEL_COUNT, $A172, CUST_GROUP, $B172, TIMEFRAME, G$1)</f>
        <v>521603</v>
      </c>
      <c r="H172" s="53">
        <f t="shared" ref="H172:H173" ca="1" si="175">IFERROR((F172 - G172) / G172, 0)</f>
        <v>9.4815405586240881E-2</v>
      </c>
      <c r="I172" s="36"/>
      <c r="J172" s="182">
        <f ca="1">SUMIFS(CUST_COUNT_R, CHANNEL_COUNT, $A172, CUST_GROUP, $B172, TIMEFRAME, J$1)</f>
        <v>339662</v>
      </c>
      <c r="K172" s="183">
        <f ca="1">SUMIFS(CUST_COUNT_R, CHANNEL_COUNT, $A172, CUST_GROUP, $B172, TIMEFRAME, K$1)</f>
        <v>320441</v>
      </c>
      <c r="L172" s="55">
        <f t="shared" ref="L172:L173" ca="1" si="176">IFERROR((J172 - K172) / K172, 0)</f>
        <v>5.9982960981896823E-2</v>
      </c>
      <c r="M172" s="36"/>
      <c r="N172" s="183">
        <f ca="1">SUMIFS(CUST_COUNT_D, CHANNEL_COUNT, $A172, CUST_GROUP, $B172, TIMEFRAME, N$1)</f>
        <v>231397</v>
      </c>
      <c r="O172" s="183">
        <f ca="1">SUMIFS(CUST_COUNT_D, CHANNEL_COUNT, $A172, CUST_GROUP, $B172, TIMEFRAME, O$1)</f>
        <v>201162</v>
      </c>
      <c r="P172" s="63">
        <f t="shared" ref="P172:P173" ca="1" si="177">IFERROR((N172 - O172) / O172, 0)</f>
        <v>0.15030174685079686</v>
      </c>
    </row>
    <row r="173" spans="1:16" x14ac:dyDescent="0.2">
      <c r="A173" s="3">
        <v>2</v>
      </c>
      <c r="B173" s="3">
        <f>B170</f>
        <v>70</v>
      </c>
      <c r="D173" s="210"/>
      <c r="E173" s="81" t="s">
        <v>83</v>
      </c>
      <c r="F173" s="184">
        <f ca="1">SUMIFS(CUST_COUNT_T, CHANNEL_COUNT, $A173, CUST_GROUP, $B173, TIMEFRAME, F$1)</f>
        <v>118040</v>
      </c>
      <c r="G173" s="185">
        <f ca="1">SUMIFS(CUST_COUNT_T, CHANNEL_COUNT, $A173, CUST_GROUP, $B173, TIMEFRAME, G$1)</f>
        <v>97935</v>
      </c>
      <c r="H173" s="54">
        <f t="shared" ca="1" si="175"/>
        <v>0.2052892224434574</v>
      </c>
      <c r="I173" s="36"/>
      <c r="J173" s="184">
        <f ca="1">SUMIFS(CUST_COUNT_R, CHANNEL_COUNT, $A173, CUST_GROUP, $B173, TIMEFRAME, J$1)</f>
        <v>118040</v>
      </c>
      <c r="K173" s="185">
        <f ca="1">SUMIFS(CUST_COUNT_R, CHANNEL_COUNT, $A173, CUST_GROUP, $B173, TIMEFRAME, K$1)</f>
        <v>97935</v>
      </c>
      <c r="L173" s="59">
        <f t="shared" ca="1" si="176"/>
        <v>0.2052892224434574</v>
      </c>
      <c r="M173" s="36"/>
      <c r="N173" s="185">
        <f ca="1">SUMIFS(CUST_COUNT_D, CHANNEL_COUNT, $A173, CUST_GROUP, $B173, TIMEFRAME, N$1)</f>
        <v>118040</v>
      </c>
      <c r="O173" s="185">
        <f ca="1">SUMIFS(CUST_COUNT_D, CHANNEL_COUNT, $A173, CUST_GROUP, $B173, TIMEFRAME, O$1)</f>
        <v>97935</v>
      </c>
      <c r="P173" s="64">
        <f t="shared" ca="1" si="177"/>
        <v>0.2052892224434574</v>
      </c>
    </row>
    <row r="174" spans="1:16" x14ac:dyDescent="0.2">
      <c r="C174" s="3">
        <f>ROW(C170)</f>
        <v>170</v>
      </c>
      <c r="D174" s="210"/>
      <c r="E174" s="80" t="s">
        <v>84</v>
      </c>
      <c r="F174" s="70">
        <f ca="1">IFERROR(F172 / INDIRECT(ADDRESS($C174, COLUMN(F172))), 0)</f>
        <v>0.82870385822646675</v>
      </c>
      <c r="G174" s="55">
        <f ca="1">IFERROR(G172 / INDIRECT(ADDRESS($C174, COLUMN(G172))), 0)</f>
        <v>0.84192252936865863</v>
      </c>
      <c r="H174" s="56">
        <f t="shared" ref="H174:H175" ca="1" si="178">IFERROR((F174 - G174) * 10000, 0)</f>
        <v>-132.18671142191886</v>
      </c>
      <c r="I174" s="37"/>
      <c r="J174" s="60">
        <f ca="1">IFERROR(J172 / INDIRECT(ADDRESS($C174, COLUMN(J172))), 0)</f>
        <v>0.74210294034109525</v>
      </c>
      <c r="K174" s="55">
        <f ca="1">IFERROR(K172 / INDIRECT(ADDRESS($C174, COLUMN(K172))), 0)</f>
        <v>0.76591630495057073</v>
      </c>
      <c r="L174" s="56">
        <f t="shared" ref="L174:L175" ca="1" si="179">IFERROR((J174 - K174) * 10000, 0)</f>
        <v>-238.13364609475474</v>
      </c>
      <c r="M174" s="37"/>
      <c r="N174" s="60">
        <f ca="1">IFERROR(N172 / INDIRECT(ADDRESS($C174, COLUMN(N172))), 0)</f>
        <v>0.66219948087924285</v>
      </c>
      <c r="O174" s="55">
        <f ca="1">IFERROR(O172 / INDIRECT(ADDRESS($C174, COLUMN(O172))), 0)</f>
        <v>0.67256441890089169</v>
      </c>
      <c r="P174" s="56">
        <f t="shared" ref="P174:P175" ca="1" si="180">IFERROR((N174 - O174) * 10000, 0)</f>
        <v>-103.6493802164884</v>
      </c>
    </row>
    <row r="175" spans="1:16" x14ac:dyDescent="0.2">
      <c r="C175" s="3">
        <f>ROW(C170)</f>
        <v>170</v>
      </c>
      <c r="D175" s="211"/>
      <c r="E175" s="82" t="s">
        <v>85</v>
      </c>
      <c r="F175" s="61">
        <f ca="1">IFERROR(F173 / INDIRECT(ADDRESS($C175, COLUMN(F173))), 0)</f>
        <v>0.17129614177353328</v>
      </c>
      <c r="G175" s="57">
        <f ca="1">IFERROR(G173 / INDIRECT(ADDRESS($C175, COLUMN(G173))), 0)</f>
        <v>0.15807747063134142</v>
      </c>
      <c r="H175" s="58">
        <f t="shared" ca="1" si="178"/>
        <v>132.18671142191857</v>
      </c>
      <c r="I175" s="37"/>
      <c r="J175" s="61">
        <f ca="1">IFERROR(J173 / INDIRECT(ADDRESS($C175, COLUMN(J173))), 0)</f>
        <v>0.25789705965890469</v>
      </c>
      <c r="K175" s="57">
        <f ca="1">IFERROR(K173 / INDIRECT(ADDRESS($C175, COLUMN(K173))), 0)</f>
        <v>0.23408369504942922</v>
      </c>
      <c r="L175" s="62">
        <f t="shared" ca="1" si="179"/>
        <v>238.13364609475474</v>
      </c>
      <c r="M175" s="37"/>
      <c r="N175" s="57">
        <f ca="1">IFERROR(N173 / INDIRECT(ADDRESS($C175, COLUMN(N173))), 0)</f>
        <v>0.33780051912075709</v>
      </c>
      <c r="O175" s="57">
        <f ca="1">IFERROR(O173 / INDIRECT(ADDRESS($C175, COLUMN(O173))), 0)</f>
        <v>0.32743558109910831</v>
      </c>
      <c r="P175" s="65">
        <f t="shared" ca="1" si="180"/>
        <v>103.64938021648784</v>
      </c>
    </row>
    <row r="176" spans="1:16" ht="3.75" customHeight="1" x14ac:dyDescent="0.2">
      <c r="D176" s="144"/>
      <c r="E176" s="144"/>
      <c r="F176" s="162"/>
      <c r="G176" s="162"/>
      <c r="H176" s="163"/>
      <c r="I176" s="5"/>
      <c r="J176" s="162"/>
      <c r="K176" s="162"/>
      <c r="L176" s="163"/>
      <c r="M176" s="5"/>
      <c r="N176" s="162"/>
      <c r="O176" s="162"/>
      <c r="P176" s="163"/>
    </row>
    <row r="177" spans="1:16" hidden="1" x14ac:dyDescent="0.2">
      <c r="A177" s="6" t="str">
        <f>A170</f>
        <v>&gt;= 1</v>
      </c>
      <c r="B177" s="3">
        <f>B170</f>
        <v>70</v>
      </c>
      <c r="D177" s="220" t="s">
        <v>87</v>
      </c>
      <c r="E177" s="76" t="s">
        <v>88</v>
      </c>
      <c r="F177" s="31">
        <f ca="1">SUMIFS(MAIL_CUST_COUNT_T, CHANNEL_COUNT, $A177, CUST_GROUP, $B177, TIMEFRAME, F$1)</f>
        <v>667256</v>
      </c>
      <c r="G177" s="16">
        <f ca="1">SUMIFS(MAIL_CUST_COUNT_T, CHANNEL_COUNT, $A177, CUST_GROUP, $B177, TIMEFRAME, G$1)</f>
        <v>599273</v>
      </c>
      <c r="H177" s="23">
        <f t="shared" ref="H177:H180" ca="1" si="181">IFERROR((F177 - G177) / G177, 0)</f>
        <v>0.11344245444063056</v>
      </c>
      <c r="I177" s="36"/>
      <c r="J177" s="31">
        <f ca="1">SUMIFS(MAIL_CUST_COUNT_R, CHANNEL_COUNT, $A177, CUST_GROUP, $B177, TIMEFRAME, J$1)</f>
        <v>443115</v>
      </c>
      <c r="K177" s="16">
        <f ca="1">SUMIFS(MAIL_CUST_COUNT_R, CHANNEL_COUNT, $A177, CUST_GROUP, $B177, TIMEFRAME, K$1)</f>
        <v>404542</v>
      </c>
      <c r="L177" s="8">
        <f t="shared" ref="L177:L180" ca="1" si="182">IFERROR((J177 - K177) / K177, 0)</f>
        <v>9.5349802987081692E-2</v>
      </c>
      <c r="M177" s="36"/>
      <c r="N177" s="16">
        <f ca="1">SUMIFS(MAIL_CUST_COUNT_D, CHANNEL_COUNT, $A177, CUST_GROUP, $B177, TIMEFRAME, N$1)</f>
        <v>338455</v>
      </c>
      <c r="O177" s="16">
        <f ca="1">SUMIFS(MAIL_CUST_COUNT_D, CHANNEL_COUNT, $A177, CUST_GROUP, $B177, TIMEFRAME, O$1)</f>
        <v>289420</v>
      </c>
      <c r="P177" s="9">
        <f t="shared" ref="P177:P180" ca="1" si="183">IFERROR((N177 - O177) / O177, 0)</f>
        <v>0.16942505701057287</v>
      </c>
    </row>
    <row r="178" spans="1:16" hidden="1" x14ac:dyDescent="0.2">
      <c r="A178" s="6" t="str">
        <f>A170</f>
        <v>&gt;= 1</v>
      </c>
      <c r="B178" s="3">
        <f>B170</f>
        <v>70</v>
      </c>
      <c r="D178" s="221"/>
      <c r="E178" s="79" t="s">
        <v>89</v>
      </c>
      <c r="F178" s="32">
        <f ca="1">SUMIFS(EMAIL_TOT_CUST_COUNT_T, CHANNEL_COUNT, $A178, CUST_GROUP, $B178, TIMEFRAME, F$1)</f>
        <v>638020</v>
      </c>
      <c r="G178" s="17">
        <f ca="1">SUMIFS(EMAIL_TOT_CUST_COUNT_T, CHANNEL_COUNT, $A178, CUST_GROUP, $B178, TIMEFRAME, G$1)</f>
        <v>556749</v>
      </c>
      <c r="H178" s="25">
        <f t="shared" ca="1" si="181"/>
        <v>0.14597421818449607</v>
      </c>
      <c r="I178" s="36"/>
      <c r="J178" s="32">
        <f ca="1">SUMIFS(EMAIL_TOT_CUST_COUNT_R, CHANNEL_COUNT, $A178, CUST_GROUP, $B178, TIMEFRAME, J$1)</f>
        <v>417351</v>
      </c>
      <c r="K178" s="17">
        <f ca="1">SUMIFS(EMAIL_TOT_CUST_COUNT_R, CHANNEL_COUNT, $A178, CUST_GROUP, $B178, TIMEFRAME, K$1)</f>
        <v>367097</v>
      </c>
      <c r="L178" s="10">
        <f t="shared" ca="1" si="182"/>
        <v>0.13689569786732117</v>
      </c>
      <c r="M178" s="36"/>
      <c r="N178" s="17">
        <f ca="1">SUMIFS(EMAIL_TOT_CUST_COUNT_D, CHANNEL_COUNT, $A178, CUST_GROUP, $B178, TIMEFRAME, N$1)</f>
        <v>336428</v>
      </c>
      <c r="O178" s="17">
        <f ca="1">SUMIFS(EMAIL_TOT_CUST_COUNT_D, CHANNEL_COUNT, $A178, CUST_GROUP, $B178, TIMEFRAME, O$1)</f>
        <v>285191</v>
      </c>
      <c r="P178" s="13">
        <f t="shared" ca="1" si="183"/>
        <v>0.17965854462447972</v>
      </c>
    </row>
    <row r="179" spans="1:16" hidden="1" x14ac:dyDescent="0.2">
      <c r="A179" s="6" t="str">
        <f>A170</f>
        <v>&gt;= 1</v>
      </c>
      <c r="B179" s="3">
        <f>B170</f>
        <v>70</v>
      </c>
      <c r="D179" s="221"/>
      <c r="E179" s="83" t="s">
        <v>90</v>
      </c>
      <c r="F179" s="32">
        <f ca="1">SUMIFS(EMAIL_CUST_COUNT_T, CHANNEL_COUNT, $A179, CUST_GROUP, $B179, TIMEFRAME, F$1)</f>
        <v>346232</v>
      </c>
      <c r="G179" s="17">
        <f ca="1">SUMIFS(EMAIL_CUST_COUNT_T, CHANNEL_COUNT, $A179, CUST_GROUP, $B179, TIMEFRAME, G$1)</f>
        <v>303633</v>
      </c>
      <c r="H179" s="25">
        <f t="shared" ca="1" si="181"/>
        <v>0.14029766198008781</v>
      </c>
      <c r="I179" s="36"/>
      <c r="J179" s="32">
        <f ca="1">SUMIFS(EMAIL_CUST_COUNT_R, CHANNEL_COUNT, $A179, CUST_GROUP, $B179, TIMEFRAME, J$1)</f>
        <v>214823</v>
      </c>
      <c r="K179" s="17">
        <f ca="1">SUMIFS(EMAIL_CUST_COUNT_R, CHANNEL_COUNT, $A179, CUST_GROUP, $B179, TIMEFRAME, K$1)</f>
        <v>190197</v>
      </c>
      <c r="L179" s="10">
        <f t="shared" ca="1" si="182"/>
        <v>0.1294762798572007</v>
      </c>
      <c r="M179" s="36"/>
      <c r="N179" s="17">
        <f ca="1">SUMIFS(EMAIL_CUST_COUNT_D, CHANNEL_COUNT, $A179, CUST_GROUP, $B179, TIMEFRAME, N$1)</f>
        <v>204742</v>
      </c>
      <c r="O179" s="17">
        <f ca="1">SUMIFS(EMAIL_CUST_COUNT_D, CHANNEL_COUNT, $A179, CUST_GROUP, $B179, TIMEFRAME, O$1)</f>
        <v>175130</v>
      </c>
      <c r="P179" s="13">
        <f t="shared" ca="1" si="183"/>
        <v>0.16908582196082911</v>
      </c>
    </row>
    <row r="180" spans="1:16" hidden="1" x14ac:dyDescent="0.2">
      <c r="A180" s="6" t="str">
        <f>A170</f>
        <v>&gt;= 1</v>
      </c>
      <c r="B180" s="3">
        <f>B170</f>
        <v>70</v>
      </c>
      <c r="D180" s="221"/>
      <c r="E180" s="77" t="s">
        <v>91</v>
      </c>
      <c r="F180" s="47">
        <f ca="1">SUMIFS(CALL_CUST_COUNT_T, CHANNEL_COUNT, $A180, CUST_GROUP, $B180, TIMEFRAME, F$1)</f>
        <v>575214</v>
      </c>
      <c r="G180" s="45">
        <f ca="1">SUMIFS(CALL_CUST_COUNT_T, CHANNEL_COUNT, $A180, CUST_GROUP, $B180, TIMEFRAME, G$1)</f>
        <v>521152</v>
      </c>
      <c r="H180" s="46">
        <f t="shared" ca="1" si="181"/>
        <v>0.10373557042858897</v>
      </c>
      <c r="I180" s="36"/>
      <c r="J180" s="47">
        <f ca="1">SUMIFS(CALL_CUST_COUNT_R, CHANNEL_COUNT, $A180, CUST_GROUP, $B180, TIMEFRAME, J$1)</f>
        <v>383434</v>
      </c>
      <c r="K180" s="45">
        <f ca="1">SUMIFS(CALL_CUST_COUNT_R, CHANNEL_COUNT, $A180, CUST_GROUP, $B180, TIMEFRAME, K$1)</f>
        <v>348330</v>
      </c>
      <c r="L180" s="41">
        <f t="shared" ca="1" si="182"/>
        <v>0.10077799787557776</v>
      </c>
      <c r="M180" s="36"/>
      <c r="N180" s="45">
        <f ca="1">SUMIFS(CALL_CUST_COUNT_D, CHANNEL_COUNT, $A180, CUST_GROUP, $B180, TIMEFRAME, N$1)</f>
        <v>300208</v>
      </c>
      <c r="O180" s="45">
        <f ca="1">SUMIFS(CALL_CUST_COUNT_D, CHANNEL_COUNT, $A180, CUST_GROUP, $B180, TIMEFRAME, O$1)</f>
        <v>263736</v>
      </c>
      <c r="P180" s="48">
        <f t="shared" ca="1" si="183"/>
        <v>0.13828980495647161</v>
      </c>
    </row>
    <row r="181" spans="1:16" x14ac:dyDescent="0.2">
      <c r="C181" s="3">
        <f>ROW(C170)</f>
        <v>170</v>
      </c>
      <c r="D181" s="221"/>
      <c r="E181" s="76" t="s">
        <v>92</v>
      </c>
      <c r="F181" s="33">
        <f ca="1">IFERROR(F177 / INDIRECT(ADDRESS($C181, COLUMN(F177))), 0)</f>
        <v>0.96830208721823718</v>
      </c>
      <c r="G181" s="8">
        <f ca="1">IFERROR(G177 / INDIRECT(ADDRESS($C181, COLUMN(G177))), 0)</f>
        <v>0.96729014200904539</v>
      </c>
      <c r="H181" s="20">
        <f t="shared" ref="H181:H184" ca="1" si="184">IFERROR((F181 - G181) * 10000, 0)</f>
        <v>10.119452091917891</v>
      </c>
      <c r="I181" s="37"/>
      <c r="J181" s="49">
        <f ca="1">IFERROR(J177 / INDIRECT(ADDRESS($C181, COLUMN(J177))), 0)</f>
        <v>0.96812991859332054</v>
      </c>
      <c r="K181" s="8">
        <f ca="1">IFERROR(K177 / INDIRECT(ADDRESS($C181, COLUMN(K177))), 0)</f>
        <v>0.96693404975428798</v>
      </c>
      <c r="L181" s="20">
        <f t="shared" ref="L181:L184" ca="1" si="185">IFERROR((J181 - K181) * 10000, 0)</f>
        <v>11.958688390325545</v>
      </c>
      <c r="M181" s="37"/>
      <c r="N181" s="49">
        <f ca="1">IFERROR(N177 / INDIRECT(ADDRESS($C181, COLUMN(N177))), 0)</f>
        <v>0.96857230344811795</v>
      </c>
      <c r="O181" s="8">
        <f ca="1">IFERROR(O177 / INDIRECT(ADDRESS($C181, COLUMN(O177))), 0)</f>
        <v>0.96764594763571687</v>
      </c>
      <c r="P181" s="20">
        <f t="shared" ref="P181:P184" ca="1" si="186">IFERROR((N181 - O181) * 10000, 0)</f>
        <v>9.2635581240108067</v>
      </c>
    </row>
    <row r="182" spans="1:16" x14ac:dyDescent="0.2">
      <c r="C182" s="3">
        <f>ROW(C170)</f>
        <v>170</v>
      </c>
      <c r="D182" s="221"/>
      <c r="E182" s="79" t="s">
        <v>93</v>
      </c>
      <c r="F182" s="28">
        <f t="shared" ref="F182:G182" ca="1" si="187">IFERROR(F178 / INDIRECT(ADDRESS($C182, COLUMN(F178))), 0)</f>
        <v>0.92587567243603608</v>
      </c>
      <c r="G182" s="10">
        <f t="shared" ca="1" si="187"/>
        <v>0.89865189867288209</v>
      </c>
      <c r="H182" s="24">
        <f t="shared" ca="1" si="184"/>
        <v>272.23773763153991</v>
      </c>
      <c r="I182" s="37"/>
      <c r="J182" s="28">
        <f t="shared" ref="J182:K182" ca="1" si="188">IFERROR(J178 / INDIRECT(ADDRESS($C182, COLUMN(J178))), 0)</f>
        <v>0.91184001817776628</v>
      </c>
      <c r="K182" s="10">
        <f t="shared" ca="1" si="188"/>
        <v>0.87743321796661378</v>
      </c>
      <c r="L182" s="11">
        <f t="shared" ca="1" si="185"/>
        <v>344.068002111525</v>
      </c>
      <c r="M182" s="37"/>
      <c r="N182" s="10">
        <f t="shared" ref="N182:O182" ca="1" si="189">IFERROR(N178 / INDIRECT(ADDRESS($C182, COLUMN(N178))), 0)</f>
        <v>0.96277154394068176</v>
      </c>
      <c r="O182" s="10">
        <f t="shared" ca="1" si="189"/>
        <v>0.95350672189958441</v>
      </c>
      <c r="P182" s="18">
        <f t="shared" ca="1" si="186"/>
        <v>92.648220410973536</v>
      </c>
    </row>
    <row r="183" spans="1:16" x14ac:dyDescent="0.2">
      <c r="C183" s="3">
        <f>ROW(C170)</f>
        <v>170</v>
      </c>
      <c r="D183" s="221"/>
      <c r="E183" s="83" t="s">
        <v>94</v>
      </c>
      <c r="F183" s="28">
        <f t="shared" ref="F183:G183" ca="1" si="190">IFERROR(F179 / INDIRECT(ADDRESS($C183, COLUMN(F179))), 0)</f>
        <v>0.5024415940235003</v>
      </c>
      <c r="G183" s="10">
        <f t="shared" ca="1" si="190"/>
        <v>0.49009584561398978</v>
      </c>
      <c r="H183" s="24">
        <f t="shared" ca="1" si="184"/>
        <v>123.45748409510526</v>
      </c>
      <c r="I183" s="37"/>
      <c r="J183" s="28">
        <f t="shared" ref="J183:K183" ca="1" si="191">IFERROR(J179 / INDIRECT(ADDRESS($C183, COLUMN(J179))), 0)</f>
        <v>0.46935123726791667</v>
      </c>
      <c r="K183" s="10">
        <f t="shared" ca="1" si="191"/>
        <v>0.45460781689198232</v>
      </c>
      <c r="L183" s="11">
        <f t="shared" ca="1" si="185"/>
        <v>147.43420375934346</v>
      </c>
      <c r="M183" s="37"/>
      <c r="N183" s="10">
        <f t="shared" ref="N183:O183" ca="1" si="192">IFERROR(N179 / INDIRECT(ADDRESS($C183, COLUMN(N179))), 0)</f>
        <v>0.58591963644376521</v>
      </c>
      <c r="O183" s="10">
        <f t="shared" ca="1" si="192"/>
        <v>0.58552910928561641</v>
      </c>
      <c r="P183" s="18">
        <f t="shared" ca="1" si="186"/>
        <v>3.9052715814880123</v>
      </c>
    </row>
    <row r="184" spans="1:16" x14ac:dyDescent="0.2">
      <c r="C184" s="3">
        <f>ROW(C170)</f>
        <v>170</v>
      </c>
      <c r="D184" s="223"/>
      <c r="E184" s="78" t="s">
        <v>95</v>
      </c>
      <c r="F184" s="30">
        <f t="shared" ref="F184:G184" ca="1" si="193">IFERROR(F180 / INDIRECT(ADDRESS($C184, COLUMN(F180))), 0)</f>
        <v>0.83473347080753268</v>
      </c>
      <c r="G184" s="14">
        <f t="shared" ca="1" si="193"/>
        <v>0.84119456756486288</v>
      </c>
      <c r="H184" s="26">
        <f t="shared" ca="1" si="184"/>
        <v>-64.610967573301977</v>
      </c>
      <c r="I184" s="37"/>
      <c r="J184" s="30">
        <f t="shared" ref="J184:K184" ca="1" si="194">IFERROR(J180 / INDIRECT(ADDRESS($C184, COLUMN(J180))), 0)</f>
        <v>0.83773721766564269</v>
      </c>
      <c r="K184" s="14">
        <f t="shared" ca="1" si="194"/>
        <v>0.83257643841902973</v>
      </c>
      <c r="L184" s="15">
        <f t="shared" ca="1" si="185"/>
        <v>51.607792466129567</v>
      </c>
      <c r="M184" s="37"/>
      <c r="N184" s="14">
        <f t="shared" ref="N184:O184" ca="1" si="195">IFERROR(N180 / INDIRECT(ADDRESS($C184, COLUMN(N180))), 0)</f>
        <v>0.85911909729078484</v>
      </c>
      <c r="O184" s="14">
        <f t="shared" ca="1" si="195"/>
        <v>0.88177414016188727</v>
      </c>
      <c r="P184" s="19">
        <f t="shared" ca="1" si="186"/>
        <v>-226.55042871102427</v>
      </c>
    </row>
    <row r="185" spans="1:16" ht="3.75" customHeight="1" x14ac:dyDescent="0.2">
      <c r="D185" s="144"/>
      <c r="E185" s="144"/>
      <c r="F185" s="162"/>
      <c r="G185" s="162"/>
      <c r="H185" s="163"/>
      <c r="I185" s="5"/>
      <c r="J185" s="162"/>
      <c r="K185" s="162"/>
      <c r="L185" s="163"/>
      <c r="M185" s="5"/>
      <c r="N185" s="162"/>
      <c r="O185" s="162"/>
      <c r="P185" s="163"/>
    </row>
    <row r="186" spans="1:16" x14ac:dyDescent="0.2">
      <c r="A186" s="3" t="str">
        <f>A170</f>
        <v>&gt;= 1</v>
      </c>
      <c r="B186" s="3">
        <f>B170</f>
        <v>70</v>
      </c>
      <c r="C186" s="3" t="s">
        <v>107</v>
      </c>
      <c r="D186" s="220" t="s">
        <v>100</v>
      </c>
      <c r="E186" s="76" t="s">
        <v>101</v>
      </c>
      <c r="F186" s="31">
        <f t="shared" ref="F186:G189" ca="1" si="196">SUMIFS(CUST_COUNT_T, CHANNEL_COUNT, $A186, CUST_GROUP, $B186, TIMEFRAME, F$1, IS_JJCC, $C186)</f>
        <v>227232</v>
      </c>
      <c r="G186" s="16">
        <f t="shared" ca="1" si="196"/>
        <v>201896</v>
      </c>
      <c r="H186" s="23">
        <f t="shared" ref="H186:H189" ca="1" si="197">IFERROR((F186 - G186) / G186, 0)</f>
        <v>0.12549035146808257</v>
      </c>
      <c r="I186" s="36"/>
      <c r="J186" s="31">
        <f t="shared" ref="J186:K189" ca="1" si="198">SUMIFS(CUST_COUNT_R, CHANNEL_COUNT, $A186, CUST_GROUP, $B186, TIMEFRAME, J$1, IS_JJCC, $C186)</f>
        <v>175406</v>
      </c>
      <c r="K186" s="16">
        <f t="shared" ca="1" si="198"/>
        <v>155110</v>
      </c>
      <c r="L186" s="8">
        <f t="shared" ref="L186:L189" ca="1" si="199">IFERROR((J186 - K186) / K186, 0)</f>
        <v>0.13084907485010638</v>
      </c>
      <c r="M186" s="36"/>
      <c r="N186" s="16">
        <f t="shared" ref="N186:O189" ca="1" si="200">SUMIFS(CUST_COUNT_D, CHANNEL_COUNT, $A186, CUST_GROUP, $B186, TIMEFRAME, N$1, IS_JJCC, $C186)</f>
        <v>99245</v>
      </c>
      <c r="O186" s="16">
        <f t="shared" ca="1" si="200"/>
        <v>85823</v>
      </c>
      <c r="P186" s="9">
        <f t="shared" ref="P186:P189" ca="1" si="201">IFERROR((N186 - O186) / O186, 0)</f>
        <v>0.15639164326579122</v>
      </c>
    </row>
    <row r="187" spans="1:16" x14ac:dyDescent="0.2">
      <c r="A187" s="3" t="str">
        <f>A170</f>
        <v>&gt;= 1</v>
      </c>
      <c r="B187" s="3">
        <f>B170</f>
        <v>70</v>
      </c>
      <c r="C187" s="3" t="s">
        <v>32</v>
      </c>
      <c r="D187" s="221"/>
      <c r="E187" s="83" t="s">
        <v>102</v>
      </c>
      <c r="F187" s="32">
        <f t="shared" ca="1" si="196"/>
        <v>40488</v>
      </c>
      <c r="G187" s="17">
        <f t="shared" ca="1" si="196"/>
        <v>38711</v>
      </c>
      <c r="H187" s="25">
        <f t="shared" ca="1" si="197"/>
        <v>4.5904264937614632E-2</v>
      </c>
      <c r="I187" s="36"/>
      <c r="J187" s="32">
        <f t="shared" ca="1" si="198"/>
        <v>36250</v>
      </c>
      <c r="K187" s="17">
        <f t="shared" ca="1" si="198"/>
        <v>34009</v>
      </c>
      <c r="L187" s="10">
        <f t="shared" ca="1" si="199"/>
        <v>6.5894322091211155E-2</v>
      </c>
      <c r="M187" s="36"/>
      <c r="N187" s="17">
        <f t="shared" ca="1" si="200"/>
        <v>11662</v>
      </c>
      <c r="O187" s="17">
        <f t="shared" ca="1" si="200"/>
        <v>10976</v>
      </c>
      <c r="P187" s="13">
        <f t="shared" ca="1" si="201"/>
        <v>6.25E-2</v>
      </c>
    </row>
    <row r="188" spans="1:16" x14ac:dyDescent="0.2">
      <c r="A188" s="3" t="str">
        <f>A170</f>
        <v>&gt;= 1</v>
      </c>
      <c r="B188" s="3">
        <f>B170</f>
        <v>70</v>
      </c>
      <c r="C188" s="3" t="s">
        <v>31</v>
      </c>
      <c r="D188" s="221"/>
      <c r="E188" s="83" t="s">
        <v>103</v>
      </c>
      <c r="F188" s="32">
        <f t="shared" ca="1" si="196"/>
        <v>441</v>
      </c>
      <c r="G188" s="17">
        <f t="shared" ca="1" si="196"/>
        <v>357</v>
      </c>
      <c r="H188" s="25">
        <f t="shared" ca="1" si="197"/>
        <v>0.23529411764705882</v>
      </c>
      <c r="I188" s="36"/>
      <c r="J188" s="32">
        <f t="shared" ca="1" si="198"/>
        <v>360</v>
      </c>
      <c r="K188" s="17">
        <f t="shared" ca="1" si="198"/>
        <v>269</v>
      </c>
      <c r="L188" s="10">
        <f t="shared" ca="1" si="199"/>
        <v>0.33828996282527879</v>
      </c>
      <c r="M188" s="36"/>
      <c r="N188" s="17">
        <f t="shared" ca="1" si="200"/>
        <v>238</v>
      </c>
      <c r="O188" s="17">
        <f t="shared" ca="1" si="200"/>
        <v>197</v>
      </c>
      <c r="P188" s="13">
        <f t="shared" ca="1" si="201"/>
        <v>0.20812182741116753</v>
      </c>
    </row>
    <row r="189" spans="1:16" x14ac:dyDescent="0.2">
      <c r="A189" s="3" t="str">
        <f>A170</f>
        <v>&gt;= 1</v>
      </c>
      <c r="B189" s="3">
        <f>B170</f>
        <v>70</v>
      </c>
      <c r="C189" s="3" t="s">
        <v>30</v>
      </c>
      <c r="D189" s="221"/>
      <c r="E189" s="77" t="s">
        <v>104</v>
      </c>
      <c r="F189" s="47">
        <f t="shared" ca="1" si="196"/>
        <v>30688</v>
      </c>
      <c r="G189" s="45">
        <f t="shared" ca="1" si="196"/>
        <v>30574</v>
      </c>
      <c r="H189" s="46">
        <f t="shared" ca="1" si="197"/>
        <v>3.7286583371492119E-3</v>
      </c>
      <c r="I189" s="36"/>
      <c r="J189" s="47">
        <f t="shared" ca="1" si="198"/>
        <v>20065</v>
      </c>
      <c r="K189" s="45">
        <f t="shared" ca="1" si="198"/>
        <v>20475</v>
      </c>
      <c r="L189" s="41">
        <f t="shared" ca="1" si="199"/>
        <v>-2.0024420024420026E-2</v>
      </c>
      <c r="M189" s="36"/>
      <c r="N189" s="45">
        <f t="shared" ca="1" si="200"/>
        <v>15837</v>
      </c>
      <c r="O189" s="45">
        <f t="shared" ca="1" si="200"/>
        <v>15174</v>
      </c>
      <c r="P189" s="48">
        <f t="shared" ca="1" si="201"/>
        <v>4.3693159351522341E-2</v>
      </c>
    </row>
    <row r="190" spans="1:16" x14ac:dyDescent="0.2">
      <c r="C190" s="3">
        <f>ROW(C170)</f>
        <v>170</v>
      </c>
      <c r="D190" s="221"/>
      <c r="E190" s="76" t="s">
        <v>105</v>
      </c>
      <c r="F190" s="33">
        <f ca="1">IFERROR(F186 / INDIRECT(ADDRESS($C190, COLUMN(F186))), 0)</f>
        <v>0.32975232876553295</v>
      </c>
      <c r="G190" s="8">
        <f ca="1">IFERROR(G186 / INDIRECT(ADDRESS($C190, COLUMN(G186))), 0)</f>
        <v>0.32588154398923069</v>
      </c>
      <c r="H190" s="20">
        <f t="shared" ref="H190:H191" ca="1" si="202">IFERROR((F190 - G190) * 10000, 0)</f>
        <v>38.707847763022606</v>
      </c>
      <c r="I190" s="37"/>
      <c r="J190" s="49">
        <f ca="1">IFERROR(J186 / INDIRECT(ADDRESS($C190, COLUMN(J186))), 0)</f>
        <v>0.38323188450126938</v>
      </c>
      <c r="K190" s="8">
        <f ca="1">IFERROR(K186 / INDIRECT(ADDRESS($C190, COLUMN(K186))), 0)</f>
        <v>0.37074306365565901</v>
      </c>
      <c r="L190" s="20">
        <f t="shared" ref="L190:L191" ca="1" si="203">IFERROR((J190 - K190) * 10000, 0)</f>
        <v>124.88820845610371</v>
      </c>
      <c r="M190" s="37"/>
      <c r="N190" s="49">
        <f ca="1">IFERROR(N186 / INDIRECT(ADDRESS($C190, COLUMN(N186))), 0)</f>
        <v>0.28401399966231394</v>
      </c>
      <c r="O190" s="8">
        <f ca="1">IFERROR(O186 / INDIRECT(ADDRESS($C190, COLUMN(O186))), 0)</f>
        <v>0.28694035714166305</v>
      </c>
      <c r="P190" s="20">
        <f t="shared" ref="P190:P191" ca="1" si="204">IFERROR((N190 - O190) * 10000, 0)</f>
        <v>-29.263574793491067</v>
      </c>
    </row>
    <row r="191" spans="1:16" x14ac:dyDescent="0.2">
      <c r="C191" s="3">
        <f>ROW(C170)</f>
        <v>170</v>
      </c>
      <c r="D191" s="223"/>
      <c r="E191" s="78" t="s">
        <v>106</v>
      </c>
      <c r="F191" s="30">
        <f ca="1">IFERROR(F189 / INDIRECT(ADDRESS($C191, COLUMN(F189))), 0)</f>
        <v>4.4533514052407561E-2</v>
      </c>
      <c r="G191" s="14">
        <f ca="1">IFERROR(G189 / INDIRECT(ADDRESS($C191, COLUMN(G189))), 0)</f>
        <v>4.9349676694569182E-2</v>
      </c>
      <c r="H191" s="26">
        <f t="shared" ca="1" si="202"/>
        <v>-48.161626421616212</v>
      </c>
      <c r="I191" s="37"/>
      <c r="J191" s="30">
        <f ca="1">IFERROR(J189 / INDIRECT(ADDRESS($C191, COLUMN(J189))), 0)</f>
        <v>4.3838567452185048E-2</v>
      </c>
      <c r="K191" s="14">
        <f ca="1">IFERROR(K189 / INDIRECT(ADDRESS($C191, COLUMN(K189))), 0)</f>
        <v>4.8939231695890775E-2</v>
      </c>
      <c r="L191" s="15">
        <f t="shared" ca="1" si="203"/>
        <v>-51.006642437057273</v>
      </c>
      <c r="M191" s="37"/>
      <c r="N191" s="14">
        <f ca="1">IFERROR(N189 / INDIRECT(ADDRESS($C191, COLUMN(N189))), 0)</f>
        <v>4.5321474257162236E-2</v>
      </c>
      <c r="O191" s="14">
        <f ca="1">IFERROR(O189 / INDIRECT(ADDRESS($C191, COLUMN(O189))), 0)</f>
        <v>5.0732705443384589E-2</v>
      </c>
      <c r="P191" s="19">
        <f t="shared" ca="1" si="204"/>
        <v>-54.112311862223528</v>
      </c>
    </row>
    <row r="192" spans="1:16" ht="3.75" customHeight="1" x14ac:dyDescent="0.2">
      <c r="D192" s="144"/>
      <c r="E192" s="144"/>
      <c r="F192" s="162"/>
      <c r="G192" s="162"/>
      <c r="H192" s="163"/>
      <c r="I192" s="5"/>
      <c r="J192" s="162"/>
      <c r="K192" s="162"/>
      <c r="L192" s="163"/>
      <c r="M192" s="5"/>
      <c r="N192" s="162"/>
      <c r="O192" s="162"/>
      <c r="P192" s="163"/>
    </row>
    <row r="193" spans="1:16" x14ac:dyDescent="0.2">
      <c r="A193" s="3" t="str">
        <f>A170</f>
        <v>&gt;= 1</v>
      </c>
      <c r="B193" s="3">
        <f>B170</f>
        <v>70</v>
      </c>
      <c r="D193" s="228" t="s">
        <v>113</v>
      </c>
      <c r="E193" s="229"/>
      <c r="F193" s="31">
        <f ca="1">SUMIFS(ORDER_COUNT_T, CHANNEL_COUNT, $A193, CUST_GROUP, $B193, TIMEFRAME, F$1)</f>
        <v>1462860</v>
      </c>
      <c r="G193" s="16">
        <f ca="1">SUMIFS(ORDER_COUNT_T, CHANNEL_COUNT, $A193, CUST_GROUP, $B193, TIMEFRAME, G$1)</f>
        <v>1269724</v>
      </c>
      <c r="H193" s="23">
        <f t="shared" ref="H193:H201" ca="1" si="205">IFERROR((F193 - G193) / G193, 0)</f>
        <v>0.15210864723357201</v>
      </c>
      <c r="I193" s="36"/>
      <c r="J193" s="31">
        <f ca="1">SUMIFS(ORDER_COUNT_R, CHANNEL_COUNT, $A193, CUST_GROUP, $B193, TIMEFRAME, J$1)</f>
        <v>885973</v>
      </c>
      <c r="K193" s="16">
        <f ca="1">SUMIFS(ORDER_COUNT_R, CHANNEL_COUNT, $A193, CUST_GROUP, $B193, TIMEFRAME, K$1)</f>
        <v>783783</v>
      </c>
      <c r="L193" s="8">
        <f t="shared" ref="L193:L201" ca="1" si="206">IFERROR((J193 - K193) / K193, 0)</f>
        <v>0.13038047520806142</v>
      </c>
      <c r="M193" s="36"/>
      <c r="N193" s="16">
        <f ca="1">SUMIFS(ORDER_COUNT_D, CHANNEL_COUNT, $A193, CUST_GROUP, $B193, TIMEFRAME, N$1)</f>
        <v>576887</v>
      </c>
      <c r="O193" s="16">
        <f ca="1">SUMIFS(ORDER_COUNT_D, CHANNEL_COUNT, $A193, CUST_GROUP, $B193, TIMEFRAME, O$1)</f>
        <v>485941</v>
      </c>
      <c r="P193" s="9">
        <f t="shared" ref="P193:P201" ca="1" si="207">IFERROR((N193 - O193) / O193, 0)</f>
        <v>0.18715440763384855</v>
      </c>
    </row>
    <row r="194" spans="1:16" hidden="1" x14ac:dyDescent="0.2">
      <c r="A194" s="6" t="str">
        <f>A170</f>
        <v>&gt;= 1</v>
      </c>
      <c r="B194" s="3">
        <f>B170</f>
        <v>70</v>
      </c>
      <c r="D194" s="226" t="s">
        <v>121</v>
      </c>
      <c r="E194" s="227"/>
      <c r="F194" s="32">
        <f ca="1">SUMIFS(SHIPPED_UNITS_T, CHANNEL_COUNT, $A194, CUST_GROUP, $B194, TIMEFRAME, F$1)</f>
        <v>3545520</v>
      </c>
      <c r="G194" s="17">
        <f ca="1">SUMIFS(SHIPPED_UNITS_T, CHANNEL_COUNT, $A194, CUST_GROUP, $B194, TIMEFRAME, G$1)</f>
        <v>3099371</v>
      </c>
      <c r="H194" s="25">
        <f t="shared" ca="1" si="205"/>
        <v>0.14394823982027322</v>
      </c>
      <c r="I194" s="36"/>
      <c r="J194" s="32">
        <f ca="1">SUMIFS(SHIPPED_UNITS_R, CHANNEL_COUNT, $A194, CUST_GROUP, $B194, TIMEFRAME, J$1)</f>
        <v>1998451</v>
      </c>
      <c r="K194" s="17">
        <f ca="1">SUMIFS(SHIPPED_UNITS_R, CHANNEL_COUNT, $A194, CUST_GROUP, $B194, TIMEFRAME, K$1)</f>
        <v>1788378</v>
      </c>
      <c r="L194" s="10">
        <f t="shared" ca="1" si="206"/>
        <v>0.11746565882604237</v>
      </c>
      <c r="M194" s="36"/>
      <c r="N194" s="17">
        <f ca="1">SUMIFS(SHIPPED_UNITS_D, CHANNEL_COUNT, $A194, CUST_GROUP, $B194, TIMEFRAME, N$1)</f>
        <v>1547069</v>
      </c>
      <c r="O194" s="17">
        <f ca="1">SUMIFS(SHIPPED_UNITS_D, CHANNEL_COUNT, $A194, CUST_GROUP, $B194, TIMEFRAME, O$1)</f>
        <v>1310993</v>
      </c>
      <c r="P194" s="13">
        <f t="shared" ca="1" si="207"/>
        <v>0.18007418803914285</v>
      </c>
    </row>
    <row r="195" spans="1:16" hidden="1" x14ac:dyDescent="0.2">
      <c r="A195" s="6" t="str">
        <f>A170</f>
        <v>&gt;= 1</v>
      </c>
      <c r="B195" s="3">
        <f>B170</f>
        <v>70</v>
      </c>
      <c r="D195" s="226" t="s">
        <v>119</v>
      </c>
      <c r="E195" s="227"/>
      <c r="F195" s="29">
        <f ca="1">SUMIFS(GROSS_AMT_T, CHANNEL_COUNT, $A195, CUST_GROUP, $B195, TIMEFRAME, F$1)</f>
        <v>208489012.37</v>
      </c>
      <c r="G195" s="12">
        <f ca="1">SUMIFS(GROSS_AMT_T, CHANNEL_COUNT, $A195, CUST_GROUP, $B195, TIMEFRAME, G$1)</f>
        <v>174416208.99999997</v>
      </c>
      <c r="H195" s="25">
        <f t="shared" ca="1" si="205"/>
        <v>0.19535342251361534</v>
      </c>
      <c r="I195" s="36"/>
      <c r="J195" s="29">
        <f ca="1">SUMIFS(GROSS_AMT_R, CHANNEL_COUNT, $A195, CUST_GROUP, $B195, TIMEFRAME, J$1)</f>
        <v>118616153.30000003</v>
      </c>
      <c r="K195" s="12">
        <f ca="1">SUMIFS(GROSS_AMT_R, CHANNEL_COUNT, $A195, CUST_GROUP, $B195, TIMEFRAME, K$1)</f>
        <v>102161293.89999998</v>
      </c>
      <c r="L195" s="10">
        <f t="shared" ca="1" si="206"/>
        <v>0.16106745296419991</v>
      </c>
      <c r="M195" s="36"/>
      <c r="N195" s="12">
        <f ca="1">SUMIFS(GROSS_AMT_D, CHANNEL_COUNT, $A195, CUST_GROUP, $B195, TIMEFRAME, N$1)</f>
        <v>89872859.069999993</v>
      </c>
      <c r="O195" s="12">
        <f ca="1">SUMIFS(GROSS_AMT_D, CHANNEL_COUNT, $A195, CUST_GROUP, $B195, TIMEFRAME, O$1)</f>
        <v>72254915.100000009</v>
      </c>
      <c r="P195" s="13">
        <f t="shared" ca="1" si="207"/>
        <v>0.24383038780983887</v>
      </c>
    </row>
    <row r="196" spans="1:16" hidden="1" x14ac:dyDescent="0.2">
      <c r="A196" s="6" t="str">
        <f>A170</f>
        <v>&gt;= 1</v>
      </c>
      <c r="B196" s="3">
        <f>B170</f>
        <v>70</v>
      </c>
      <c r="D196" s="226" t="s">
        <v>120</v>
      </c>
      <c r="E196" s="227"/>
      <c r="F196" s="29">
        <f ca="1">SUMIFS(SOLD_AMT_T, CHANNEL_COUNT, $A196, CUST_GROUP, $B196, TIMEFRAME, F$1)</f>
        <v>157145083.23999998</v>
      </c>
      <c r="G196" s="12">
        <f ca="1">SUMIFS(SOLD_AMT_T, CHANNEL_COUNT, $A196, CUST_GROUP, $B196, TIMEFRAME, G$1)</f>
        <v>137655313.43000001</v>
      </c>
      <c r="H196" s="25">
        <f t="shared" ca="1" si="205"/>
        <v>0.14158385407992871</v>
      </c>
      <c r="I196" s="36"/>
      <c r="J196" s="29">
        <f ca="1">SUMIFS(SOLD_AMT_R, CHANNEL_COUNT, $A196, CUST_GROUP, $B196, TIMEFRAME, J$1)</f>
        <v>90846226.209999993</v>
      </c>
      <c r="K196" s="12">
        <f ca="1">SUMIFS(SOLD_AMT_R, CHANNEL_COUNT, $A196, CUST_GROUP, $B196, TIMEFRAME, K$1)</f>
        <v>82231794.590000004</v>
      </c>
      <c r="L196" s="10">
        <f t="shared" ca="1" si="206"/>
        <v>0.1047579183082497</v>
      </c>
      <c r="M196" s="36"/>
      <c r="N196" s="12">
        <f ca="1">SUMIFS(SOLD_AMT_D, CHANNEL_COUNT, $A196, CUST_GROUP, $B196, TIMEFRAME, N$1)</f>
        <v>66298857.029999994</v>
      </c>
      <c r="O196" s="12">
        <f ca="1">SUMIFS(SOLD_AMT_D, CHANNEL_COUNT, $A196, CUST_GROUP, $B196, TIMEFRAME, O$1)</f>
        <v>55423518.839999996</v>
      </c>
      <c r="P196" s="13">
        <f t="shared" ca="1" si="207"/>
        <v>0.19622244162077815</v>
      </c>
    </row>
    <row r="197" spans="1:16" hidden="1" x14ac:dyDescent="0.2">
      <c r="A197" s="6" t="str">
        <f>A170</f>
        <v>&gt;= 1</v>
      </c>
      <c r="B197" s="3">
        <f>B170</f>
        <v>70</v>
      </c>
      <c r="D197" s="226" t="s">
        <v>74</v>
      </c>
      <c r="E197" s="227"/>
      <c r="F197" s="29">
        <f ca="1">SUMIFS(NET_AMT_T, CHANNEL_COUNT, $A197, CUST_GROUP, $B197, TIMEFRAME, F$1)</f>
        <v>137865133.82000002</v>
      </c>
      <c r="G197" s="12">
        <f ca="1">SUMIFS(NET_AMT_T, CHANNEL_COUNT, $A197, CUST_GROUP, $B197, TIMEFRAME, G$1)</f>
        <v>121762337.69000003</v>
      </c>
      <c r="H197" s="25">
        <f t="shared" ca="1" si="205"/>
        <v>0.13224775768511277</v>
      </c>
      <c r="I197" s="36"/>
      <c r="J197" s="29">
        <f ca="1">SUMIFS(NET_AMT_R, CHANNEL_COUNT, $A197, CUST_GROUP, $B197, TIMEFRAME, J$1)</f>
        <v>86662918.009999976</v>
      </c>
      <c r="K197" s="12">
        <f ca="1">SUMIFS(NET_AMT_R, CHANNEL_COUNT, $A197, CUST_GROUP, $B197, TIMEFRAME, K$1)</f>
        <v>78520345.350000009</v>
      </c>
      <c r="L197" s="10">
        <f t="shared" ca="1" si="206"/>
        <v>0.1037001636162565</v>
      </c>
      <c r="M197" s="36"/>
      <c r="N197" s="12">
        <f ca="1">SUMIFS(NET_AMT_D, CHANNEL_COUNT, $A197, CUST_GROUP, $B197, TIMEFRAME, N$1)</f>
        <v>51202215.810000017</v>
      </c>
      <c r="O197" s="12">
        <f ca="1">SUMIFS(NET_AMT_D, CHANNEL_COUNT, $A197, CUST_GROUP, $B197, TIMEFRAME, O$1)</f>
        <v>43241992.339999989</v>
      </c>
      <c r="P197" s="13">
        <f t="shared" ca="1" si="207"/>
        <v>0.18408549281011299</v>
      </c>
    </row>
    <row r="198" spans="1:16" x14ac:dyDescent="0.2">
      <c r="D198" s="226" t="s">
        <v>114</v>
      </c>
      <c r="E198" s="227"/>
      <c r="F198" s="34">
        <f ca="1">IFERROR(F193 / F170, 0)</f>
        <v>2.1228589796241177</v>
      </c>
      <c r="G198" s="21">
        <f ca="1">IFERROR(G193 / G170, 0)</f>
        <v>2.0494691205382076</v>
      </c>
      <c r="H198" s="25">
        <f t="shared" ca="1" si="205"/>
        <v>3.5809204613259711E-2</v>
      </c>
      <c r="I198" s="36"/>
      <c r="J198" s="34">
        <f ca="1">IFERROR(J193 / J170, 0)</f>
        <v>1.9356983364722025</v>
      </c>
      <c r="K198" s="21">
        <f ca="1">IFERROR(K193 / K170, 0)</f>
        <v>1.8733937893186989</v>
      </c>
      <c r="L198" s="10">
        <f t="shared" ca="1" si="206"/>
        <v>3.3257581779515752E-2</v>
      </c>
      <c r="M198" s="36"/>
      <c r="N198" s="21">
        <f ca="1">IFERROR(N193 / N170, 0)</f>
        <v>1.6509041687056609</v>
      </c>
      <c r="O198" s="21">
        <f ca="1">IFERROR(O193 / O170, 0)</f>
        <v>1.6246936612537071</v>
      </c>
      <c r="P198" s="13">
        <f t="shared" ca="1" si="207"/>
        <v>1.6132584300063264E-2</v>
      </c>
    </row>
    <row r="199" spans="1:16" x14ac:dyDescent="0.2">
      <c r="D199" s="226" t="s">
        <v>115</v>
      </c>
      <c r="E199" s="227"/>
      <c r="F199" s="34">
        <f ca="1">IFERROR(F194 / F193, 0)</f>
        <v>2.4236905787293384</v>
      </c>
      <c r="G199" s="21">
        <f ca="1">IFERROR(G194 / G193, 0)</f>
        <v>2.4409800870110354</v>
      </c>
      <c r="H199" s="25">
        <f t="shared" ca="1" si="205"/>
        <v>-7.0830189781957448E-3</v>
      </c>
      <c r="I199" s="36"/>
      <c r="J199" s="34">
        <f ca="1">IFERROR(J194 / J193, 0)</f>
        <v>2.2556567750935979</v>
      </c>
      <c r="K199" s="21">
        <f ca="1">IFERROR(K194 / K193, 0)</f>
        <v>2.2817259368983507</v>
      </c>
      <c r="L199" s="10">
        <f t="shared" ca="1" si="206"/>
        <v>-1.1425194140620487E-2</v>
      </c>
      <c r="M199" s="36"/>
      <c r="N199" s="21">
        <f ca="1">IFERROR(N194 / N193, 0)</f>
        <v>2.6817539656813207</v>
      </c>
      <c r="O199" s="21">
        <f ca="1">IFERROR(O194 / O193, 0)</f>
        <v>2.697843976943703</v>
      </c>
      <c r="P199" s="13">
        <f t="shared" ca="1" si="207"/>
        <v>-5.9640258665403373E-3</v>
      </c>
    </row>
    <row r="200" spans="1:16" x14ac:dyDescent="0.2">
      <c r="D200" s="226" t="s">
        <v>200</v>
      </c>
      <c r="E200" s="227"/>
      <c r="F200" s="195">
        <f ca="1">IFERROR(F196 / F193, 0)</f>
        <v>107.42318693518175</v>
      </c>
      <c r="G200" s="196">
        <f ca="1">IFERROR(G196 / G193, 0)</f>
        <v>108.41357131943636</v>
      </c>
      <c r="H200" s="197">
        <f t="shared" ca="1" si="205"/>
        <v>-9.1352436065082841E-3</v>
      </c>
      <c r="I200" s="141"/>
      <c r="J200" s="195">
        <f ca="1">IFERROR(J196 / J193, 0)</f>
        <v>102.53836878776215</v>
      </c>
      <c r="K200" s="196">
        <f ca="1">IFERROR(K196 / K193, 0)</f>
        <v>104.91653249687732</v>
      </c>
      <c r="L200" s="93">
        <f t="shared" ca="1" si="206"/>
        <v>-2.2667196985241132E-2</v>
      </c>
      <c r="M200" s="141"/>
      <c r="N200" s="196">
        <f ca="1">IFERROR(N196 / N193, 0)</f>
        <v>114.92520550818443</v>
      </c>
      <c r="O200" s="196">
        <f ca="1">IFERROR(O196 / O193, 0)</f>
        <v>114.0540082849564</v>
      </c>
      <c r="P200" s="198">
        <f t="shared" ca="1" si="207"/>
        <v>7.6384621314790511E-3</v>
      </c>
    </row>
    <row r="201" spans="1:16" x14ac:dyDescent="0.2">
      <c r="D201" s="226" t="s">
        <v>201</v>
      </c>
      <c r="E201" s="227"/>
      <c r="F201" s="35">
        <f ca="1">IFERROR(F196 / F170, 0)</f>
        <v>228.04427700519079</v>
      </c>
      <c r="G201" s="22">
        <f ca="1">IFERROR(G196 / G170, 0)</f>
        <v>222.19026666645146</v>
      </c>
      <c r="H201" s="25">
        <f t="shared" ca="1" si="205"/>
        <v>2.6346835199254147E-2</v>
      </c>
      <c r="I201" s="36"/>
      <c r="J201" s="35">
        <f t="shared" ref="J201:K201" ca="1" si="208">IFERROR(J196 / J170, 0)</f>
        <v>198.4833498870444</v>
      </c>
      <c r="K201" s="22">
        <f t="shared" ca="1" si="208"/>
        <v>196.54998037650344</v>
      </c>
      <c r="L201" s="10">
        <f t="shared" ca="1" si="206"/>
        <v>9.8365286368254489E-3</v>
      </c>
      <c r="M201" s="36"/>
      <c r="N201" s="22">
        <f t="shared" ref="N201:O201" ca="1" si="209">IFERROR(N196 / N170, 0)</f>
        <v>189.73050086281646</v>
      </c>
      <c r="O201" s="22">
        <f t="shared" ca="1" si="209"/>
        <v>185.30282430114644</v>
      </c>
      <c r="P201" s="13">
        <f t="shared" ca="1" si="207"/>
        <v>2.3894274565801198E-2</v>
      </c>
    </row>
    <row r="202" spans="1:16" x14ac:dyDescent="0.2">
      <c r="D202" s="226" t="s">
        <v>116</v>
      </c>
      <c r="E202" s="227"/>
      <c r="F202" s="35">
        <f ca="1">IFERROR(F196 / F194, 0)</f>
        <v>44.322153940747754</v>
      </c>
      <c r="G202" s="22">
        <f ca="1">IFERROR(G196 / G194, 0)</f>
        <v>44.413951550169372</v>
      </c>
      <c r="H202" s="25">
        <f ca="1">IFERROR((F202 - G202) / G202, 0)</f>
        <v>-2.0668642671419443E-3</v>
      </c>
      <c r="I202" s="36"/>
      <c r="J202" s="35">
        <f ca="1">IFERROR(J196 / J194, 0)</f>
        <v>45.458320574284784</v>
      </c>
      <c r="K202" s="22">
        <f ca="1">IFERROR(K196 / K194, 0)</f>
        <v>45.981215710548888</v>
      </c>
      <c r="L202" s="10">
        <f ca="1">IFERROR((J202 - K202) / K202, 0)</f>
        <v>-1.1371929345142192E-2</v>
      </c>
      <c r="M202" s="36"/>
      <c r="N202" s="22">
        <f ca="1">IFERROR(N196 / N194, 0)</f>
        <v>42.854492611512477</v>
      </c>
      <c r="O202" s="22">
        <f ca="1">IFERROR(O196 / O194, 0)</f>
        <v>42.275983807693862</v>
      </c>
      <c r="P202" s="13">
        <f ca="1">IFERROR((N202 - O202) / O202, 0)</f>
        <v>1.368410032632596E-2</v>
      </c>
    </row>
    <row r="203" spans="1:16" x14ac:dyDescent="0.2">
      <c r="D203" s="226" t="s">
        <v>117</v>
      </c>
      <c r="E203" s="227"/>
      <c r="F203" s="35">
        <f ca="1">IFERROR((F195 - F196) / F170, 0)</f>
        <v>74.508784848040733</v>
      </c>
      <c r="G203" s="22">
        <f ca="1">IFERROR((G195 - G196) / G170, 0)</f>
        <v>59.335981925241008</v>
      </c>
      <c r="H203" s="25">
        <f t="shared" ref="H203" ca="1" si="210">IFERROR((F203 - G203) / G203, 0)</f>
        <v>0.25570998288890451</v>
      </c>
      <c r="I203" s="36"/>
      <c r="J203" s="35">
        <f ca="1">IFERROR((J195 - J196) / J170, 0)</f>
        <v>60.672505451145142</v>
      </c>
      <c r="K203" s="22">
        <f ca="1">IFERROR((K195 - K196) / K170, 0)</f>
        <v>47.635378965332556</v>
      </c>
      <c r="L203" s="10">
        <f t="shared" ref="L203" ca="1" si="211">IFERROR((J203 - K203) / K203, 0)</f>
        <v>0.27368579339529497</v>
      </c>
      <c r="M203" s="36"/>
      <c r="N203" s="22">
        <f ca="1">IFERROR((N195 - N196) / N170, 0)</f>
        <v>67.462810291983956</v>
      </c>
      <c r="O203" s="22">
        <f ca="1">IFERROR((O195 - O196) / O170, 0)</f>
        <v>56.274039057563307</v>
      </c>
      <c r="P203" s="13">
        <f t="shared" ref="P203" ca="1" si="212">IFERROR((N203 - O203) / O203, 0)</f>
        <v>0.19882651790776093</v>
      </c>
    </row>
    <row r="204" spans="1:16" x14ac:dyDescent="0.2">
      <c r="D204" s="224" t="s">
        <v>118</v>
      </c>
      <c r="E204" s="225"/>
      <c r="F204" s="30">
        <f ca="1">IFERROR(1 - (F196 / F195), 0)</f>
        <v>0.24626683462283039</v>
      </c>
      <c r="G204" s="14">
        <f ca="1">IFERROR(1 - (G196 / G195), 0)</f>
        <v>0.21076536281097569</v>
      </c>
      <c r="H204" s="26">
        <f ca="1">IFERROR((F204 - G204) * 10000, 0)</f>
        <v>355.01471811854702</v>
      </c>
      <c r="I204" s="37"/>
      <c r="J204" s="30">
        <f ca="1">IFERROR(1 - (J196 / J195), 0)</f>
        <v>0.23411589667526356</v>
      </c>
      <c r="K204" s="14">
        <f ca="1">IFERROR(1 - (K196 / K195), 0)</f>
        <v>0.19507876759575749</v>
      </c>
      <c r="L204" s="15">
        <f ca="1">IFERROR((J204 - K204) * 10000, 0)</f>
        <v>390.3712907950607</v>
      </c>
      <c r="M204" s="37"/>
      <c r="N204" s="14">
        <f ca="1">IFERROR(1 - (N196 / N195), 0)</f>
        <v>0.26230390669599957</v>
      </c>
      <c r="O204" s="14">
        <f ca="1">IFERROR(1 - (O196 / O195), 0)</f>
        <v>0.23294465486127203</v>
      </c>
      <c r="P204" s="19">
        <f ca="1">IFERROR((N204 - O204) * 10000, 0)</f>
        <v>293.59251834727542</v>
      </c>
    </row>
    <row r="207" spans="1:16" x14ac:dyDescent="0.2">
      <c r="D207" s="212" t="s">
        <v>194</v>
      </c>
      <c r="E207" s="213"/>
      <c r="F207" s="216" t="s">
        <v>77</v>
      </c>
      <c r="G207" s="217"/>
      <c r="H207" s="218"/>
      <c r="J207" s="216" t="s">
        <v>122</v>
      </c>
      <c r="K207" s="217"/>
      <c r="L207" s="218"/>
      <c r="N207" s="216" t="s">
        <v>123</v>
      </c>
      <c r="O207" s="217"/>
      <c r="P207" s="218"/>
    </row>
    <row r="208" spans="1:16" x14ac:dyDescent="0.2">
      <c r="A208" s="3" t="s">
        <v>63</v>
      </c>
      <c r="B208" s="3" t="s">
        <v>198</v>
      </c>
      <c r="C208" s="3" t="s">
        <v>81</v>
      </c>
      <c r="D208" s="214"/>
      <c r="E208" s="215"/>
      <c r="F208" s="38" t="str">
        <f ca="1">F$7</f>
        <v>TY LTM</v>
      </c>
      <c r="G208" s="39" t="str">
        <f ca="1">G$7</f>
        <v>LY LTM</v>
      </c>
      <c r="H208" s="40" t="s">
        <v>78</v>
      </c>
      <c r="I208" s="4"/>
      <c r="J208" s="38" t="str">
        <f t="shared" ref="J208:K208" ca="1" si="213">J$7</f>
        <v>TY LTM</v>
      </c>
      <c r="K208" s="39" t="str">
        <f t="shared" ca="1" si="213"/>
        <v>LY LTM</v>
      </c>
      <c r="L208" s="40" t="s">
        <v>78</v>
      </c>
      <c r="M208" s="4"/>
      <c r="N208" s="38" t="str">
        <f t="shared" ref="N208:O208" ca="1" si="214">N$7</f>
        <v>TY LTM</v>
      </c>
      <c r="O208" s="39" t="str">
        <f t="shared" ca="1" si="214"/>
        <v>LY LTM</v>
      </c>
      <c r="P208" s="40" t="s">
        <v>78</v>
      </c>
    </row>
    <row r="209" spans="1:16" x14ac:dyDescent="0.2">
      <c r="A209" s="3" t="s">
        <v>80</v>
      </c>
      <c r="B209" s="3">
        <v>100</v>
      </c>
      <c r="D209" s="220" t="s">
        <v>120</v>
      </c>
      <c r="E209" s="76" t="str">
        <f>D207</f>
        <v>Marginal</v>
      </c>
      <c r="F209" s="89">
        <f ca="1">SUMIFS(SOLD_AMT_T, CHANNEL_COUNT, $A209, CUST_GROUP, $B209, TIMEFRAME, F$1)</f>
        <v>32795270.900000002</v>
      </c>
      <c r="G209" s="90">
        <f ca="1">SUMIFS(SOLD_AMT_T, CHANNEL_COUNT, $A209, CUST_GROUP, $B209, TIMEFRAME, G$1)</f>
        <v>28925713.34</v>
      </c>
      <c r="H209" s="91">
        <f ca="1">IFERROR((F209 - G209) / G209, 0)</f>
        <v>0.13377570034371372</v>
      </c>
      <c r="I209" s="36"/>
      <c r="J209" s="95">
        <f ca="1">SUMIFS(SOLD_AMT_R, CHANNEL_COUNT, $A209, CUST_GROUP, $B209, TIMEFRAME, J$1)</f>
        <v>21001918.949999996</v>
      </c>
      <c r="K209" s="90">
        <f ca="1">SUMIFS(SOLD_AMT_R, CHANNEL_COUNT, $A209, CUST_GROUP, $B209, TIMEFRAME, K$1)</f>
        <v>19121471.219999995</v>
      </c>
      <c r="L209" s="91">
        <f ca="1">IFERROR((J209 - K209) / K209, 0)</f>
        <v>9.8342209569792768E-2</v>
      </c>
      <c r="M209" s="36"/>
      <c r="N209" s="95">
        <f ca="1">SUMIFS(SOLD_AMT_D, CHANNEL_COUNT, $A209, CUST_GROUP, $B209, TIMEFRAME, N$1)</f>
        <v>11793351.949999999</v>
      </c>
      <c r="O209" s="90">
        <f ca="1">SUMIFS(SOLD_AMT_D, CHANNEL_COUNT, $A209, CUST_GROUP, $B209, TIMEFRAME, O$1)</f>
        <v>9804242.120000001</v>
      </c>
      <c r="P209" s="91">
        <f ca="1">IFERROR((N209 - O209) / O209, 0)</f>
        <v>0.20288256916282663</v>
      </c>
    </row>
    <row r="210" spans="1:16" x14ac:dyDescent="0.2">
      <c r="C210" s="3">
        <f>ROW($C$8)</f>
        <v>8</v>
      </c>
      <c r="D210" s="233"/>
      <c r="E210" s="87" t="s">
        <v>75</v>
      </c>
      <c r="F210" s="92">
        <f ca="1">IFERROR(F209 / INDIRECT(ADDRESS($C210, COLUMN(F209))), 0)</f>
        <v>4.3322090697522471E-2</v>
      </c>
      <c r="G210" s="93">
        <f ca="1">IFERROR(G209 / INDIRECT(ADDRESS($C210, COLUMN(G209))), 0)</f>
        <v>4.3555623833295566E-2</v>
      </c>
      <c r="H210" s="94">
        <f t="shared" ref="H210" ca="1" si="215">IFERROR((F210 - G210) * 10000, 0)</f>
        <v>-2.335331357730952</v>
      </c>
      <c r="I210" s="88"/>
      <c r="J210" s="92">
        <f t="shared" ref="J210:K210" ca="1" si="216">IFERROR(J209 / INDIRECT(ADDRESS($C210, COLUMN(J209))), 0)</f>
        <v>4.9717284880289155E-2</v>
      </c>
      <c r="K210" s="93">
        <f t="shared" ca="1" si="216"/>
        <v>4.8657343472221726E-2</v>
      </c>
      <c r="L210" s="94">
        <f t="shared" ref="L210" ca="1" si="217">IFERROR((J210 - K210) * 10000, 0)</f>
        <v>10.599414080674288</v>
      </c>
      <c r="M210" s="88"/>
      <c r="N210" s="92">
        <f t="shared" ref="N210:O210" ca="1" si="218">IFERROR(N209 / INDIRECT(ADDRESS($C210, COLUMN(N209))), 0)</f>
        <v>3.5247865261005616E-2</v>
      </c>
      <c r="O210" s="93">
        <f t="shared" ca="1" si="218"/>
        <v>3.6161002593439122E-2</v>
      </c>
      <c r="P210" s="94">
        <f t="shared" ref="P210" ca="1" si="219">IFERROR((N210 - O210) * 10000, 0)</f>
        <v>-9.1313733243350566</v>
      </c>
    </row>
    <row r="211" spans="1:16" x14ac:dyDescent="0.2">
      <c r="D211" s="223"/>
      <c r="E211" s="85" t="s">
        <v>126</v>
      </c>
      <c r="F211" s="30" t="str">
        <f>IF(COLUMN(F209) = COLUMN($F209), "", IFERROR(F209 / $F209, 0))</f>
        <v/>
      </c>
      <c r="G211" s="14" t="str">
        <f>IF(COLUMN(G209) = COLUMN($G209), "", IFERROR(G209 / $F209, 0))</f>
        <v/>
      </c>
      <c r="H211" s="19">
        <f>IFERROR((F211 - G211) * 10000, 0)</f>
        <v>0</v>
      </c>
      <c r="I211" s="37"/>
      <c r="J211" s="96">
        <f ca="1">IF(COLUMN(J209) = COLUMN($F209), "", IFERROR(J209 / $F209, 0))</f>
        <v>0.64039473904757394</v>
      </c>
      <c r="K211" s="14">
        <f ca="1">IF(COLUMN(K209) = COLUMN($G209), "", IFERROR(K209 / $G209, 0))</f>
        <v>0.66105443953072085</v>
      </c>
      <c r="L211" s="19">
        <f ca="1">IFERROR((J211 - K211) * 10000, 0)</f>
        <v>-206.59700483146915</v>
      </c>
      <c r="M211" s="37"/>
      <c r="N211" s="96">
        <f ca="1">IF(COLUMN(N209) = COLUMN($F209), "", IFERROR(N209 / $F209, 0))</f>
        <v>0.3596052609524259</v>
      </c>
      <c r="O211" s="14">
        <f ca="1">IF(COLUMN(O209) = COLUMN($G209), "", IFERROR(O209 / $G209, 0))</f>
        <v>0.33894556046927904</v>
      </c>
      <c r="P211" s="19">
        <f ca="1">IFERROR((N211 - O211) * 10000, 0)</f>
        <v>206.59700483146858</v>
      </c>
    </row>
    <row r="212" spans="1:16" ht="3.75" customHeight="1" x14ac:dyDescent="0.2">
      <c r="D212" s="144"/>
      <c r="E212" s="144"/>
      <c r="F212" s="162"/>
      <c r="G212" s="162"/>
      <c r="H212" s="163"/>
      <c r="I212" s="5"/>
      <c r="J212" s="162"/>
      <c r="K212" s="162"/>
      <c r="L212" s="163"/>
      <c r="M212" s="5"/>
      <c r="N212" s="162"/>
      <c r="O212" s="162"/>
      <c r="P212" s="163"/>
    </row>
    <row r="213" spans="1:16" x14ac:dyDescent="0.2">
      <c r="A213" s="3" t="s">
        <v>80</v>
      </c>
      <c r="B213" s="3">
        <f>B209</f>
        <v>100</v>
      </c>
      <c r="D213" s="230" t="s">
        <v>79</v>
      </c>
      <c r="E213" s="231"/>
      <c r="F213" s="180">
        <f ca="1">SUMIFS(CUST_COUNT_T, CHANNEL_COUNT, $A213, CUST_GROUP, $B213, TIMEFRAME, F$1)</f>
        <v>516823</v>
      </c>
      <c r="G213" s="181">
        <f ca="1">SUMIFS(CUST_COUNT_T, CHANNEL_COUNT, $A213, CUST_GROUP, $B213, TIMEFRAME, G$1)</f>
        <v>464652</v>
      </c>
      <c r="H213" s="50">
        <f ca="1">IFERROR((F213 - G213) / G213, 0)</f>
        <v>0.11227972762411439</v>
      </c>
      <c r="I213" s="36"/>
      <c r="J213" s="180">
        <f ca="1">SUMIFS(CUST_COUNT_R, CHANNEL_COUNT, $A213, CUST_GROUP, $B213, TIMEFRAME, J$1)</f>
        <v>347744</v>
      </c>
      <c r="K213" s="181">
        <f ca="1">SUMIFS(CUST_COUNT_R, CHANNEL_COUNT, $A213, CUST_GROUP, $B213, TIMEFRAME, K$1)</f>
        <v>320589</v>
      </c>
      <c r="L213" s="51">
        <f ca="1">IFERROR((J213 - K213) / K213, 0)</f>
        <v>8.4703467679801858E-2</v>
      </c>
      <c r="M213" s="36"/>
      <c r="N213" s="181">
        <f ca="1">SUMIFS(CUST_COUNT_D, CHANNEL_COUNT, $A213, CUST_GROUP, $B213, TIMEFRAME, N$1)</f>
        <v>178265</v>
      </c>
      <c r="O213" s="181">
        <f ca="1">SUMIFS(CUST_COUNT_D, CHANNEL_COUNT, $A213, CUST_GROUP, $B213, TIMEFRAME, O$1)</f>
        <v>151814</v>
      </c>
      <c r="P213" s="52">
        <f ca="1">IFERROR((N213 - O213) / O213, 0)</f>
        <v>0.17423294294333855</v>
      </c>
    </row>
    <row r="214" spans="1:16" ht="3.75" customHeight="1" x14ac:dyDescent="0.2">
      <c r="D214" s="144"/>
      <c r="E214" s="144"/>
      <c r="F214" s="162"/>
      <c r="G214" s="162"/>
      <c r="H214" s="163"/>
      <c r="I214" s="5"/>
      <c r="J214" s="162"/>
      <c r="K214" s="162"/>
      <c r="L214" s="163"/>
      <c r="M214" s="5"/>
      <c r="N214" s="162"/>
      <c r="O214" s="162"/>
      <c r="P214" s="163"/>
    </row>
    <row r="215" spans="1:16" x14ac:dyDescent="0.2">
      <c r="A215" s="3">
        <v>1</v>
      </c>
      <c r="B215" s="3">
        <f>B213</f>
        <v>100</v>
      </c>
      <c r="D215" s="209" t="s">
        <v>63</v>
      </c>
      <c r="E215" s="80" t="s">
        <v>82</v>
      </c>
      <c r="F215" s="182">
        <f ca="1">SUMIFS(CUST_COUNT_T, CHANNEL_COUNT, $A215, CUST_GROUP, $B215, TIMEFRAME, F$1)</f>
        <v>507637</v>
      </c>
      <c r="G215" s="183">
        <f ca="1">SUMIFS(CUST_COUNT_T, CHANNEL_COUNT, $A215, CUST_GROUP, $B215, TIMEFRAME, G$1)</f>
        <v>456901</v>
      </c>
      <c r="H215" s="53">
        <f t="shared" ref="H215:H216" ca="1" si="220">IFERROR((F215 - G215) / G215, 0)</f>
        <v>0.11104374908349948</v>
      </c>
      <c r="I215" s="36"/>
      <c r="J215" s="182">
        <f ca="1">SUMIFS(CUST_COUNT_R, CHANNEL_COUNT, $A215, CUST_GROUP, $B215, TIMEFRAME, J$1)</f>
        <v>338558</v>
      </c>
      <c r="K215" s="183">
        <f ca="1">SUMIFS(CUST_COUNT_R, CHANNEL_COUNT, $A215, CUST_GROUP, $B215, TIMEFRAME, K$1)</f>
        <v>312838</v>
      </c>
      <c r="L215" s="55">
        <f t="shared" ref="L215:L216" ca="1" si="221">IFERROR((J215 - K215) / K215, 0)</f>
        <v>8.2215076173610624E-2</v>
      </c>
      <c r="M215" s="36"/>
      <c r="N215" s="183">
        <f ca="1">SUMIFS(CUST_COUNT_D, CHANNEL_COUNT, $A215, CUST_GROUP, $B215, TIMEFRAME, N$1)</f>
        <v>169079</v>
      </c>
      <c r="O215" s="183">
        <f ca="1">SUMIFS(CUST_COUNT_D, CHANNEL_COUNT, $A215, CUST_GROUP, $B215, TIMEFRAME, O$1)</f>
        <v>144063</v>
      </c>
      <c r="P215" s="63">
        <f t="shared" ref="P215:P216" ca="1" si="222">IFERROR((N215 - O215) / O215, 0)</f>
        <v>0.17364625198697792</v>
      </c>
    </row>
    <row r="216" spans="1:16" x14ac:dyDescent="0.2">
      <c r="A216" s="3">
        <v>2</v>
      </c>
      <c r="B216" s="3">
        <f>B213</f>
        <v>100</v>
      </c>
      <c r="D216" s="210"/>
      <c r="E216" s="81" t="s">
        <v>83</v>
      </c>
      <c r="F216" s="184">
        <f ca="1">SUMIFS(CUST_COUNT_T, CHANNEL_COUNT, $A216, CUST_GROUP, $B216, TIMEFRAME, F$1)</f>
        <v>9186</v>
      </c>
      <c r="G216" s="185">
        <f ca="1">SUMIFS(CUST_COUNT_T, CHANNEL_COUNT, $A216, CUST_GROUP, $B216, TIMEFRAME, G$1)</f>
        <v>7751</v>
      </c>
      <c r="H216" s="54">
        <f t="shared" ca="1" si="220"/>
        <v>0.18513740162559669</v>
      </c>
      <c r="I216" s="36"/>
      <c r="J216" s="184">
        <f ca="1">SUMIFS(CUST_COUNT_R, CHANNEL_COUNT, $A216, CUST_GROUP, $B216, TIMEFRAME, J$1)</f>
        <v>9186</v>
      </c>
      <c r="K216" s="185">
        <f ca="1">SUMIFS(CUST_COUNT_R, CHANNEL_COUNT, $A216, CUST_GROUP, $B216, TIMEFRAME, K$1)</f>
        <v>7751</v>
      </c>
      <c r="L216" s="59">
        <f t="shared" ca="1" si="221"/>
        <v>0.18513740162559669</v>
      </c>
      <c r="M216" s="36"/>
      <c r="N216" s="185">
        <f ca="1">SUMIFS(CUST_COUNT_D, CHANNEL_COUNT, $A216, CUST_GROUP, $B216, TIMEFRAME, N$1)</f>
        <v>9186</v>
      </c>
      <c r="O216" s="185">
        <f ca="1">SUMIFS(CUST_COUNT_D, CHANNEL_COUNT, $A216, CUST_GROUP, $B216, TIMEFRAME, O$1)</f>
        <v>7751</v>
      </c>
      <c r="P216" s="64">
        <f t="shared" ca="1" si="222"/>
        <v>0.18513740162559669</v>
      </c>
    </row>
    <row r="217" spans="1:16" x14ac:dyDescent="0.2">
      <c r="C217" s="3">
        <f>ROW(C213)</f>
        <v>213</v>
      </c>
      <c r="D217" s="210"/>
      <c r="E217" s="80" t="s">
        <v>84</v>
      </c>
      <c r="F217" s="70">
        <f ca="1">IFERROR(F215 / INDIRECT(ADDRESS($C217, COLUMN(F215))), 0)</f>
        <v>0.98222602322265073</v>
      </c>
      <c r="G217" s="55">
        <f ca="1">IFERROR(G215 / INDIRECT(ADDRESS($C217, COLUMN(G215))), 0)</f>
        <v>0.98331869872506739</v>
      </c>
      <c r="H217" s="56">
        <f t="shared" ref="H217:H218" ca="1" si="223">IFERROR((F217 - G217) * 10000, 0)</f>
        <v>-10.926755024166512</v>
      </c>
      <c r="I217" s="37"/>
      <c r="J217" s="60">
        <f ca="1">IFERROR(J215 / INDIRECT(ADDRESS($C217, COLUMN(J215))), 0)</f>
        <v>0.97358401582773535</v>
      </c>
      <c r="K217" s="55">
        <f ca="1">IFERROR(K215 / INDIRECT(ADDRESS($C217, COLUMN(K215))), 0)</f>
        <v>0.97582262647813867</v>
      </c>
      <c r="L217" s="56">
        <f t="shared" ref="L217:L218" ca="1" si="224">IFERROR((J217 - K217) * 10000, 0)</f>
        <v>-22.386106504033165</v>
      </c>
      <c r="M217" s="37"/>
      <c r="N217" s="60">
        <f ca="1">IFERROR(N215 / INDIRECT(ADDRESS($C217, COLUMN(N215))), 0)</f>
        <v>0.94846997447620118</v>
      </c>
      <c r="O217" s="55">
        <f ca="1">IFERROR(O215 / INDIRECT(ADDRESS($C217, COLUMN(O215))), 0)</f>
        <v>0.9489441026519293</v>
      </c>
      <c r="P217" s="56">
        <f t="shared" ref="P217:P218" ca="1" si="225">IFERROR((N217 - O217) * 10000, 0)</f>
        <v>-4.7412817572811683</v>
      </c>
    </row>
    <row r="218" spans="1:16" x14ac:dyDescent="0.2">
      <c r="C218" s="3">
        <f>ROW(C213)</f>
        <v>213</v>
      </c>
      <c r="D218" s="211"/>
      <c r="E218" s="82" t="s">
        <v>85</v>
      </c>
      <c r="F218" s="61">
        <f ca="1">IFERROR(F216 / INDIRECT(ADDRESS($C218, COLUMN(F216))), 0)</f>
        <v>1.7773976777349307E-2</v>
      </c>
      <c r="G218" s="57">
        <f ca="1">IFERROR(G216 / INDIRECT(ADDRESS($C218, COLUMN(G216))), 0)</f>
        <v>1.6681301274932638E-2</v>
      </c>
      <c r="H218" s="58">
        <f t="shared" ca="1" si="223"/>
        <v>10.926755024166686</v>
      </c>
      <c r="I218" s="37"/>
      <c r="J218" s="61">
        <f ca="1">IFERROR(J216 / INDIRECT(ADDRESS($C218, COLUMN(J216))), 0)</f>
        <v>2.6415984172264654E-2</v>
      </c>
      <c r="K218" s="57">
        <f ca="1">IFERROR(K216 / INDIRECT(ADDRESS($C218, COLUMN(K216))), 0)</f>
        <v>2.4177373521861324E-2</v>
      </c>
      <c r="L218" s="62">
        <f t="shared" ca="1" si="224"/>
        <v>22.386106504033304</v>
      </c>
      <c r="M218" s="37"/>
      <c r="N218" s="57">
        <f ca="1">IFERROR(N216 / INDIRECT(ADDRESS($C218, COLUMN(N216))), 0)</f>
        <v>5.1530025523798838E-2</v>
      </c>
      <c r="O218" s="57">
        <f ca="1">IFERROR(O216 / INDIRECT(ADDRESS($C218, COLUMN(O216))), 0)</f>
        <v>5.1055897348070665E-2</v>
      </c>
      <c r="P218" s="65">
        <f t="shared" ca="1" si="225"/>
        <v>4.7412817572817234</v>
      </c>
    </row>
    <row r="219" spans="1:16" ht="3.75" customHeight="1" x14ac:dyDescent="0.2">
      <c r="D219" s="144"/>
      <c r="E219" s="144"/>
      <c r="F219" s="162"/>
      <c r="G219" s="162"/>
      <c r="H219" s="163"/>
      <c r="I219" s="5"/>
      <c r="J219" s="162"/>
      <c r="K219" s="162"/>
      <c r="L219" s="163"/>
      <c r="M219" s="5"/>
      <c r="N219" s="162"/>
      <c r="O219" s="162"/>
      <c r="P219" s="163"/>
    </row>
    <row r="220" spans="1:16" hidden="1" x14ac:dyDescent="0.2">
      <c r="A220" s="6" t="str">
        <f>A213</f>
        <v>&gt;= 1</v>
      </c>
      <c r="B220" s="3">
        <f>B213</f>
        <v>100</v>
      </c>
      <c r="D220" s="220" t="s">
        <v>87</v>
      </c>
      <c r="E220" s="76" t="s">
        <v>88</v>
      </c>
      <c r="F220" s="31">
        <f ca="1">SUMIFS(MAIL_CUST_COUNT_T, CHANNEL_COUNT, $A220, CUST_GROUP, $B220, TIMEFRAME, F$1)</f>
        <v>500673</v>
      </c>
      <c r="G220" s="16">
        <f ca="1">SUMIFS(MAIL_CUST_COUNT_T, CHANNEL_COUNT, $A220, CUST_GROUP, $B220, TIMEFRAME, G$1)</f>
        <v>449797</v>
      </c>
      <c r="H220" s="23">
        <f t="shared" ref="H220:H223" ca="1" si="226">IFERROR((F220 - G220) / G220, 0)</f>
        <v>0.11310880241531179</v>
      </c>
      <c r="I220" s="36"/>
      <c r="J220" s="31">
        <f ca="1">SUMIFS(MAIL_CUST_COUNT_R, CHANNEL_COUNT, $A220, CUST_GROUP, $B220, TIMEFRAME, J$1)</f>
        <v>336999</v>
      </c>
      <c r="K220" s="16">
        <f ca="1">SUMIFS(MAIL_CUST_COUNT_R, CHANNEL_COUNT, $A220, CUST_GROUP, $B220, TIMEFRAME, K$1)</f>
        <v>310469</v>
      </c>
      <c r="L220" s="8">
        <f t="shared" ref="L220:L223" ca="1" si="227">IFERROR((J220 - K220) / K220, 0)</f>
        <v>8.5451365514753491E-2</v>
      </c>
      <c r="M220" s="36"/>
      <c r="N220" s="16">
        <f ca="1">SUMIFS(MAIL_CUST_COUNT_D, CHANNEL_COUNT, $A220, CUST_GROUP, $B220, TIMEFRAME, N$1)</f>
        <v>172554</v>
      </c>
      <c r="O220" s="16">
        <f ca="1">SUMIFS(MAIL_CUST_COUNT_D, CHANNEL_COUNT, $A220, CUST_GROUP, $B220, TIMEFRAME, O$1)</f>
        <v>146830</v>
      </c>
      <c r="P220" s="9">
        <f t="shared" ref="P220:P223" ca="1" si="228">IFERROR((N220 - O220) / O220, 0)</f>
        <v>0.17519580467206974</v>
      </c>
    </row>
    <row r="221" spans="1:16" hidden="1" x14ac:dyDescent="0.2">
      <c r="A221" s="6" t="str">
        <f>A213</f>
        <v>&gt;= 1</v>
      </c>
      <c r="B221" s="3">
        <f>B213</f>
        <v>100</v>
      </c>
      <c r="D221" s="221"/>
      <c r="E221" s="79" t="s">
        <v>89</v>
      </c>
      <c r="F221" s="32">
        <f ca="1">SUMIFS(EMAIL_TOT_CUST_COUNT_T, CHANNEL_COUNT, $A221, CUST_GROUP, $B221, TIMEFRAME, F$1)</f>
        <v>446174</v>
      </c>
      <c r="G221" s="17">
        <f ca="1">SUMIFS(EMAIL_TOT_CUST_COUNT_T, CHANNEL_COUNT, $A221, CUST_GROUP, $B221, TIMEFRAME, G$1)</f>
        <v>382607</v>
      </c>
      <c r="H221" s="25">
        <f t="shared" ca="1" si="226"/>
        <v>0.16614175903734119</v>
      </c>
      <c r="I221" s="36"/>
      <c r="J221" s="32">
        <f ca="1">SUMIFS(EMAIL_TOT_CUST_COUNT_R, CHANNEL_COUNT, $A221, CUST_GROUP, $B221, TIMEFRAME, J$1)</f>
        <v>285856</v>
      </c>
      <c r="K221" s="17">
        <f ca="1">SUMIFS(EMAIL_TOT_CUST_COUNT_R, CHANNEL_COUNT, $A221, CUST_GROUP, $B221, TIMEFRAME, K$1)</f>
        <v>247390</v>
      </c>
      <c r="L221" s="10">
        <f t="shared" ca="1" si="227"/>
        <v>0.15548728727919478</v>
      </c>
      <c r="M221" s="36"/>
      <c r="N221" s="17">
        <f ca="1">SUMIFS(EMAIL_TOT_CUST_COUNT_D, CHANNEL_COUNT, $A221, CUST_GROUP, $B221, TIMEFRAME, N$1)</f>
        <v>169334</v>
      </c>
      <c r="O221" s="17">
        <f ca="1">SUMIFS(EMAIL_TOT_CUST_COUNT_D, CHANNEL_COUNT, $A221, CUST_GROUP, $B221, TIMEFRAME, O$1)</f>
        <v>142787</v>
      </c>
      <c r="P221" s="13">
        <f t="shared" ca="1" si="228"/>
        <v>0.18592028686084869</v>
      </c>
    </row>
    <row r="222" spans="1:16" hidden="1" x14ac:dyDescent="0.2">
      <c r="A222" s="6" t="str">
        <f>A213</f>
        <v>&gt;= 1</v>
      </c>
      <c r="B222" s="3">
        <f>B213</f>
        <v>100</v>
      </c>
      <c r="D222" s="221"/>
      <c r="E222" s="83" t="s">
        <v>90</v>
      </c>
      <c r="F222" s="32">
        <f ca="1">SUMIFS(EMAIL_CUST_COUNT_T, CHANNEL_COUNT, $A222, CUST_GROUP, $B222, TIMEFRAME, F$1)</f>
        <v>220852</v>
      </c>
      <c r="G222" s="17">
        <f ca="1">SUMIFS(EMAIL_CUST_COUNT_T, CHANNEL_COUNT, $A222, CUST_GROUP, $B222, TIMEFRAME, G$1)</f>
        <v>188862</v>
      </c>
      <c r="H222" s="25">
        <f t="shared" ca="1" si="226"/>
        <v>0.16938293568849214</v>
      </c>
      <c r="I222" s="36"/>
      <c r="J222" s="32">
        <f ca="1">SUMIFS(EMAIL_CUST_COUNT_R, CHANNEL_COUNT, $A222, CUST_GROUP, $B222, TIMEFRAME, J$1)</f>
        <v>131047</v>
      </c>
      <c r="K222" s="17">
        <f ca="1">SUMIFS(EMAIL_CUST_COUNT_R, CHANNEL_COUNT, $A222, CUST_GROUP, $B222, TIMEFRAME, K$1)</f>
        <v>112239</v>
      </c>
      <c r="L222" s="10">
        <f t="shared" ca="1" si="227"/>
        <v>0.16757098691185773</v>
      </c>
      <c r="M222" s="36"/>
      <c r="N222" s="17">
        <f ca="1">SUMIFS(EMAIL_CUST_COUNT_D, CHANNEL_COUNT, $A222, CUST_GROUP, $B222, TIMEFRAME, N$1)</f>
        <v>95240</v>
      </c>
      <c r="O222" s="17">
        <f ca="1">SUMIFS(EMAIL_CUST_COUNT_D, CHANNEL_COUNT, $A222, CUST_GROUP, $B222, TIMEFRAME, O$1)</f>
        <v>81329</v>
      </c>
      <c r="P222" s="13">
        <f t="shared" ca="1" si="228"/>
        <v>0.17104599835237122</v>
      </c>
    </row>
    <row r="223" spans="1:16" hidden="1" x14ac:dyDescent="0.2">
      <c r="A223" s="6" t="str">
        <f>A213</f>
        <v>&gt;= 1</v>
      </c>
      <c r="B223" s="3">
        <f>B213</f>
        <v>100</v>
      </c>
      <c r="D223" s="221"/>
      <c r="E223" s="77" t="s">
        <v>91</v>
      </c>
      <c r="F223" s="47">
        <f ca="1">SUMIFS(CALL_CUST_COUNT_T, CHANNEL_COUNT, $A223, CUST_GROUP, $B223, TIMEFRAME, F$1)</f>
        <v>368058</v>
      </c>
      <c r="G223" s="45">
        <f ca="1">SUMIFS(CALL_CUST_COUNT_T, CHANNEL_COUNT, $A223, CUST_GROUP, $B223, TIMEFRAME, G$1)</f>
        <v>335038</v>
      </c>
      <c r="H223" s="46">
        <f t="shared" ca="1" si="226"/>
        <v>9.8555984694273485E-2</v>
      </c>
      <c r="I223" s="36"/>
      <c r="J223" s="47">
        <f ca="1">SUMIFS(CALL_CUST_COUNT_R, CHANNEL_COUNT, $A223, CUST_GROUP, $B223, TIMEFRAME, J$1)</f>
        <v>240788</v>
      </c>
      <c r="K223" s="45">
        <f ca="1">SUMIFS(CALL_CUST_COUNT_R, CHANNEL_COUNT, $A223, CUST_GROUP, $B223, TIMEFRAME, K$1)</f>
        <v>219906</v>
      </c>
      <c r="L223" s="41">
        <f t="shared" ca="1" si="227"/>
        <v>9.4958755104453715E-2</v>
      </c>
      <c r="M223" s="36"/>
      <c r="N223" s="45">
        <f ca="1">SUMIFS(CALL_CUST_COUNT_D, CHANNEL_COUNT, $A223, CUST_GROUP, $B223, TIMEFRAME, N$1)</f>
        <v>135330</v>
      </c>
      <c r="O223" s="45">
        <f ca="1">SUMIFS(CALL_CUST_COUNT_D, CHANNEL_COUNT, $A223, CUST_GROUP, $B223, TIMEFRAME, O$1)</f>
        <v>122098</v>
      </c>
      <c r="P223" s="48">
        <f t="shared" ca="1" si="228"/>
        <v>0.10837196350472571</v>
      </c>
    </row>
    <row r="224" spans="1:16" x14ac:dyDescent="0.2">
      <c r="C224" s="3">
        <f>ROW(C213)</f>
        <v>213</v>
      </c>
      <c r="D224" s="221"/>
      <c r="E224" s="76" t="s">
        <v>92</v>
      </c>
      <c r="F224" s="33">
        <f ca="1">IFERROR(F220 / INDIRECT(ADDRESS($C224, COLUMN(F220))), 0)</f>
        <v>0.96875139070823091</v>
      </c>
      <c r="G224" s="8">
        <f ca="1">IFERROR(G220 / INDIRECT(ADDRESS($C224, COLUMN(G220))), 0)</f>
        <v>0.96802983738367643</v>
      </c>
      <c r="H224" s="20">
        <f t="shared" ref="H224:H227" ca="1" si="229">IFERROR((F224 - G224) * 10000, 0)</f>
        <v>7.2155332455448029</v>
      </c>
      <c r="I224" s="37"/>
      <c r="J224" s="49">
        <f ca="1">IFERROR(J220 / INDIRECT(ADDRESS($C224, COLUMN(J220))), 0)</f>
        <v>0.96910083279654002</v>
      </c>
      <c r="K224" s="8">
        <f ca="1">IFERROR(K220 / INDIRECT(ADDRESS($C224, COLUMN(K220))), 0)</f>
        <v>0.96843310282012174</v>
      </c>
      <c r="L224" s="20">
        <f t="shared" ref="L224:L227" ca="1" si="230">IFERROR((J224 - K224) * 10000, 0)</f>
        <v>6.6772997641828535</v>
      </c>
      <c r="M224" s="37"/>
      <c r="N224" s="49">
        <f ca="1">IFERROR(N220 / INDIRECT(ADDRESS($C224, COLUMN(N220))), 0)</f>
        <v>0.96796342523770795</v>
      </c>
      <c r="O224" s="8">
        <f ca="1">IFERROR(O220 / INDIRECT(ADDRESS($C224, COLUMN(O220))), 0)</f>
        <v>0.96717035319535749</v>
      </c>
      <c r="P224" s="20">
        <f t="shared" ref="P224:P227" ca="1" si="231">IFERROR((N224 - O224) * 10000, 0)</f>
        <v>7.9307204235046225</v>
      </c>
    </row>
    <row r="225" spans="1:16" x14ac:dyDescent="0.2">
      <c r="C225" s="3">
        <f>ROW(C213)</f>
        <v>213</v>
      </c>
      <c r="D225" s="221"/>
      <c r="E225" s="79" t="s">
        <v>93</v>
      </c>
      <c r="F225" s="28">
        <f t="shared" ref="F225:G225" ca="1" si="232">IFERROR(F221 / INDIRECT(ADDRESS($C225, COLUMN(F221))), 0)</f>
        <v>0.86330136236196919</v>
      </c>
      <c r="G225" s="10">
        <f t="shared" ca="1" si="232"/>
        <v>0.8234269948262356</v>
      </c>
      <c r="H225" s="24">
        <f t="shared" ca="1" si="229"/>
        <v>398.74367535733592</v>
      </c>
      <c r="I225" s="37"/>
      <c r="J225" s="28">
        <f t="shared" ref="J225:K225" ca="1" si="233">IFERROR(J221 / INDIRECT(ADDRESS($C225, COLUMN(J221))), 0)</f>
        <v>0.8220299990797828</v>
      </c>
      <c r="K225" s="10">
        <f t="shared" ca="1" si="233"/>
        <v>0.77167338866898116</v>
      </c>
      <c r="L225" s="11">
        <f t="shared" ca="1" si="230"/>
        <v>503.56610410801636</v>
      </c>
      <c r="M225" s="37"/>
      <c r="N225" s="10">
        <f t="shared" ref="N225:O225" ca="1" si="234">IFERROR(N221 / INDIRECT(ADDRESS($C225, COLUMN(N221))), 0)</f>
        <v>0.94990042913639805</v>
      </c>
      <c r="O225" s="10">
        <f t="shared" ca="1" si="234"/>
        <v>0.94053908071719339</v>
      </c>
      <c r="P225" s="18">
        <f t="shared" ca="1" si="231"/>
        <v>93.613484192046627</v>
      </c>
    </row>
    <row r="226" spans="1:16" x14ac:dyDescent="0.2">
      <c r="C226" s="3">
        <f>ROW(C213)</f>
        <v>213</v>
      </c>
      <c r="D226" s="221"/>
      <c r="E226" s="83" t="s">
        <v>94</v>
      </c>
      <c r="F226" s="28">
        <f t="shared" ref="F226:G226" ca="1" si="235">IFERROR(F222 / INDIRECT(ADDRESS($C226, COLUMN(F222))), 0)</f>
        <v>0.42732618323874905</v>
      </c>
      <c r="G226" s="10">
        <f t="shared" ca="1" si="235"/>
        <v>0.40645902740115181</v>
      </c>
      <c r="H226" s="24">
        <f t="shared" ca="1" si="229"/>
        <v>208.67155837597241</v>
      </c>
      <c r="I226" s="37"/>
      <c r="J226" s="28">
        <f t="shared" ref="J226:K226" ca="1" si="236">IFERROR(J222 / INDIRECT(ADDRESS($C226, COLUMN(J222))), 0)</f>
        <v>0.37684906137848534</v>
      </c>
      <c r="K226" s="10">
        <f t="shared" ca="1" si="236"/>
        <v>0.35010246764549002</v>
      </c>
      <c r="L226" s="11">
        <f t="shared" ca="1" si="230"/>
        <v>267.46593732995314</v>
      </c>
      <c r="M226" s="37"/>
      <c r="N226" s="10">
        <f t="shared" ref="N226:O226" ca="1" si="237">IFERROR(N222 / INDIRECT(ADDRESS($C226, COLUMN(N222))), 0)</f>
        <v>0.53426079151824535</v>
      </c>
      <c r="O226" s="10">
        <f t="shared" ca="1" si="237"/>
        <v>0.53571475621484188</v>
      </c>
      <c r="P226" s="18">
        <f t="shared" ca="1" si="231"/>
        <v>-14.539646965965325</v>
      </c>
    </row>
    <row r="227" spans="1:16" x14ac:dyDescent="0.2">
      <c r="C227" s="3">
        <f>ROW(C213)</f>
        <v>213</v>
      </c>
      <c r="D227" s="223"/>
      <c r="E227" s="78" t="s">
        <v>95</v>
      </c>
      <c r="F227" s="30">
        <f t="shared" ref="F227:G227" ca="1" si="238">IFERROR(F223 / INDIRECT(ADDRESS($C227, COLUMN(F223))), 0)</f>
        <v>0.71215483831021453</v>
      </c>
      <c r="G227" s="14">
        <f t="shared" ca="1" si="238"/>
        <v>0.72105145356094458</v>
      </c>
      <c r="H227" s="26">
        <f t="shared" ca="1" si="229"/>
        <v>-88.96615250730045</v>
      </c>
      <c r="I227" s="37"/>
      <c r="J227" s="30">
        <f t="shared" ref="J227:K227" ca="1" si="239">IFERROR(J223 / INDIRECT(ADDRESS($C227, COLUMN(J223))), 0)</f>
        <v>0.69242891322352074</v>
      </c>
      <c r="K227" s="14">
        <f t="shared" ca="1" si="239"/>
        <v>0.68594368490497182</v>
      </c>
      <c r="L227" s="15">
        <f t="shared" ca="1" si="230"/>
        <v>64.852283185489185</v>
      </c>
      <c r="M227" s="37"/>
      <c r="N227" s="14">
        <f t="shared" ref="N227:O227" ca="1" si="240">IFERROR(N223 / INDIRECT(ADDRESS($C227, COLUMN(N223))), 0)</f>
        <v>0.7591507026056713</v>
      </c>
      <c r="O227" s="14">
        <f t="shared" ca="1" si="240"/>
        <v>0.8042604766358834</v>
      </c>
      <c r="P227" s="19">
        <f t="shared" ca="1" si="231"/>
        <v>-451.097740302121</v>
      </c>
    </row>
    <row r="228" spans="1:16" ht="3.75" customHeight="1" x14ac:dyDescent="0.2">
      <c r="D228" s="144"/>
      <c r="E228" s="144"/>
      <c r="F228" s="162"/>
      <c r="G228" s="162"/>
      <c r="H228" s="163"/>
      <c r="I228" s="5"/>
      <c r="J228" s="162"/>
      <c r="K228" s="162"/>
      <c r="L228" s="163"/>
      <c r="M228" s="5"/>
      <c r="N228" s="162"/>
      <c r="O228" s="162"/>
      <c r="P228" s="163"/>
    </row>
    <row r="229" spans="1:16" x14ac:dyDescent="0.2">
      <c r="A229" s="3" t="str">
        <f>A213</f>
        <v>&gt;= 1</v>
      </c>
      <c r="B229" s="3">
        <f>B213</f>
        <v>100</v>
      </c>
      <c r="C229" s="3" t="s">
        <v>107</v>
      </c>
      <c r="D229" s="220" t="s">
        <v>100</v>
      </c>
      <c r="E229" s="76" t="s">
        <v>101</v>
      </c>
      <c r="F229" s="31">
        <f t="shared" ref="F229:G232" ca="1" si="241">SUMIFS(CUST_COUNT_T, CHANNEL_COUNT, $A229, CUST_GROUP, $B229, TIMEFRAME, F$1, IS_JJCC, $C229)</f>
        <v>100172</v>
      </c>
      <c r="G229" s="16">
        <f t="shared" ca="1" si="241"/>
        <v>89687</v>
      </c>
      <c r="H229" s="23">
        <f t="shared" ref="H229:H232" ca="1" si="242">IFERROR((F229 - G229) / G229, 0)</f>
        <v>0.11690657508892036</v>
      </c>
      <c r="I229" s="36"/>
      <c r="J229" s="31">
        <f t="shared" ref="J229:K232" ca="1" si="243">SUMIFS(CUST_COUNT_R, CHANNEL_COUNT, $A229, CUST_GROUP, $B229, TIMEFRAME, J$1, IS_JJCC, $C229)</f>
        <v>74186</v>
      </c>
      <c r="K229" s="16">
        <f t="shared" ca="1" si="243"/>
        <v>66206</v>
      </c>
      <c r="L229" s="8">
        <f t="shared" ref="L229:L232" ca="1" si="244">IFERROR((J229 - K229) / K229, 0)</f>
        <v>0.12053288221611334</v>
      </c>
      <c r="M229" s="36"/>
      <c r="N229" s="16">
        <f t="shared" ref="N229:O232" ca="1" si="245">SUMIFS(CUST_COUNT_D, CHANNEL_COUNT, $A229, CUST_GROUP, $B229, TIMEFRAME, N$1, IS_JJCC, $C229)</f>
        <v>28562</v>
      </c>
      <c r="O229" s="16">
        <f t="shared" ca="1" si="245"/>
        <v>25842</v>
      </c>
      <c r="P229" s="9">
        <f t="shared" ref="P229:P232" ca="1" si="246">IFERROR((N229 - O229) / O229, 0)</f>
        <v>0.10525501122204164</v>
      </c>
    </row>
    <row r="230" spans="1:16" x14ac:dyDescent="0.2">
      <c r="A230" s="3" t="str">
        <f>A213</f>
        <v>&gt;= 1</v>
      </c>
      <c r="B230" s="3">
        <f>B213</f>
        <v>100</v>
      </c>
      <c r="C230" s="3" t="s">
        <v>32</v>
      </c>
      <c r="D230" s="221"/>
      <c r="E230" s="83" t="s">
        <v>102</v>
      </c>
      <c r="F230" s="32">
        <f t="shared" ca="1" si="241"/>
        <v>13550</v>
      </c>
      <c r="G230" s="17">
        <f t="shared" ca="1" si="241"/>
        <v>12817</v>
      </c>
      <c r="H230" s="25">
        <f t="shared" ca="1" si="242"/>
        <v>5.7189669969571665E-2</v>
      </c>
      <c r="I230" s="36"/>
      <c r="J230" s="32">
        <f t="shared" ca="1" si="243"/>
        <v>11711</v>
      </c>
      <c r="K230" s="17">
        <f t="shared" ca="1" si="243"/>
        <v>10871</v>
      </c>
      <c r="L230" s="10">
        <f t="shared" ca="1" si="244"/>
        <v>7.7269800386349008E-2</v>
      </c>
      <c r="M230" s="36"/>
      <c r="N230" s="17">
        <f t="shared" ca="1" si="245"/>
        <v>2119</v>
      </c>
      <c r="O230" s="17">
        <f t="shared" ca="1" si="245"/>
        <v>2202</v>
      </c>
      <c r="P230" s="13">
        <f t="shared" ca="1" si="246"/>
        <v>-3.7693006357856496E-2</v>
      </c>
    </row>
    <row r="231" spans="1:16" x14ac:dyDescent="0.2">
      <c r="A231" s="3" t="str">
        <f>A213</f>
        <v>&gt;= 1</v>
      </c>
      <c r="B231" s="3">
        <f>B213</f>
        <v>100</v>
      </c>
      <c r="C231" s="3" t="s">
        <v>31</v>
      </c>
      <c r="D231" s="221"/>
      <c r="E231" s="83" t="s">
        <v>103</v>
      </c>
      <c r="F231" s="32">
        <f t="shared" ca="1" si="241"/>
        <v>40</v>
      </c>
      <c r="G231" s="17">
        <f t="shared" ca="1" si="241"/>
        <v>25</v>
      </c>
      <c r="H231" s="25">
        <f t="shared" ca="1" si="242"/>
        <v>0.6</v>
      </c>
      <c r="I231" s="36"/>
      <c r="J231" s="32">
        <f t="shared" ca="1" si="243"/>
        <v>32</v>
      </c>
      <c r="K231" s="17">
        <f t="shared" ca="1" si="243"/>
        <v>19</v>
      </c>
      <c r="L231" s="10">
        <f t="shared" ca="1" si="244"/>
        <v>0.68421052631578949</v>
      </c>
      <c r="M231" s="36"/>
      <c r="N231" s="17">
        <f t="shared" ca="1" si="245"/>
        <v>19</v>
      </c>
      <c r="O231" s="17">
        <f t="shared" ca="1" si="245"/>
        <v>15</v>
      </c>
      <c r="P231" s="13">
        <f t="shared" ca="1" si="246"/>
        <v>0.26666666666666666</v>
      </c>
    </row>
    <row r="232" spans="1:16" x14ac:dyDescent="0.2">
      <c r="A232" s="3" t="str">
        <f>A213</f>
        <v>&gt;= 1</v>
      </c>
      <c r="B232" s="3">
        <f>B213</f>
        <v>100</v>
      </c>
      <c r="C232" s="3" t="s">
        <v>30</v>
      </c>
      <c r="D232" s="221"/>
      <c r="E232" s="77" t="s">
        <v>104</v>
      </c>
      <c r="F232" s="47">
        <f t="shared" ca="1" si="241"/>
        <v>23130</v>
      </c>
      <c r="G232" s="45">
        <f t="shared" ca="1" si="241"/>
        <v>22501</v>
      </c>
      <c r="H232" s="46">
        <f t="shared" ca="1" si="242"/>
        <v>2.7954313141638151E-2</v>
      </c>
      <c r="I232" s="36"/>
      <c r="J232" s="47">
        <f t="shared" ca="1" si="243"/>
        <v>16130</v>
      </c>
      <c r="K232" s="45">
        <f t="shared" ca="1" si="243"/>
        <v>15927</v>
      </c>
      <c r="L232" s="41">
        <f t="shared" ca="1" si="244"/>
        <v>1.2745652037420733E-2</v>
      </c>
      <c r="M232" s="36"/>
      <c r="N232" s="45">
        <f t="shared" ca="1" si="245"/>
        <v>7433</v>
      </c>
      <c r="O232" s="45">
        <f t="shared" ca="1" si="245"/>
        <v>7009</v>
      </c>
      <c r="P232" s="48">
        <f t="shared" ca="1" si="246"/>
        <v>6.0493651020116994E-2</v>
      </c>
    </row>
    <row r="233" spans="1:16" x14ac:dyDescent="0.2">
      <c r="C233" s="3">
        <f>ROW(C213)</f>
        <v>213</v>
      </c>
      <c r="D233" s="221"/>
      <c r="E233" s="76" t="s">
        <v>105</v>
      </c>
      <c r="F233" s="33">
        <f ca="1">IFERROR(F229 / INDIRECT(ADDRESS($C233, COLUMN(F229))), 0)</f>
        <v>0.19382264334211133</v>
      </c>
      <c r="G233" s="8">
        <f ca="1">IFERROR(G229 / INDIRECT(ADDRESS($C233, COLUMN(G229))), 0)</f>
        <v>0.19301972228678668</v>
      </c>
      <c r="H233" s="20">
        <f t="shared" ref="H233:H234" ca="1" si="247">IFERROR((F233 - G233) * 10000, 0)</f>
        <v>8.0292105532464575</v>
      </c>
      <c r="I233" s="37"/>
      <c r="J233" s="49">
        <f ca="1">IFERROR(J229 / INDIRECT(ADDRESS($C233, COLUMN(J229))), 0)</f>
        <v>0.21333509708291157</v>
      </c>
      <c r="K233" s="8">
        <f ca="1">IFERROR(K229 / INDIRECT(ADDRESS($C233, COLUMN(K229))), 0)</f>
        <v>0.20651363583903379</v>
      </c>
      <c r="L233" s="20">
        <f t="shared" ref="L233:L234" ca="1" si="248">IFERROR((J233 - K233) * 10000, 0)</f>
        <v>68.214612438777806</v>
      </c>
      <c r="M233" s="37"/>
      <c r="N233" s="49">
        <f ca="1">IFERROR(N229 / INDIRECT(ADDRESS($C233, COLUMN(N229))), 0)</f>
        <v>0.1602221411942894</v>
      </c>
      <c r="O233" s="8">
        <f ca="1">IFERROR(O229 / INDIRECT(ADDRESS($C233, COLUMN(O229))), 0)</f>
        <v>0.17022145520176005</v>
      </c>
      <c r="P233" s="20">
        <f t="shared" ref="P233:P234" ca="1" si="249">IFERROR((N233 - O233) * 10000, 0)</f>
        <v>-99.993140074706446</v>
      </c>
    </row>
    <row r="234" spans="1:16" x14ac:dyDescent="0.2">
      <c r="C234" s="3">
        <f>ROW(C213)</f>
        <v>213</v>
      </c>
      <c r="D234" s="223"/>
      <c r="E234" s="78" t="s">
        <v>106</v>
      </c>
      <c r="F234" s="30">
        <f ca="1">IFERROR(F232 / INDIRECT(ADDRESS($C234, COLUMN(F232))), 0)</f>
        <v>4.475420018071951E-2</v>
      </c>
      <c r="G234" s="14">
        <f ca="1">IFERROR(G232 / INDIRECT(ADDRESS($C234, COLUMN(G232))), 0)</f>
        <v>4.8425488322443463E-2</v>
      </c>
      <c r="H234" s="26">
        <f t="shared" ca="1" si="247"/>
        <v>-36.712881417239537</v>
      </c>
      <c r="I234" s="37"/>
      <c r="J234" s="30">
        <f ca="1">IFERROR(J232 / INDIRECT(ADDRESS($C234, COLUMN(J232))), 0)</f>
        <v>4.6384696788442072E-2</v>
      </c>
      <c r="K234" s="14">
        <f ca="1">IFERROR(K232 / INDIRECT(ADDRESS($C234, COLUMN(K232))), 0)</f>
        <v>4.9680431954932949E-2</v>
      </c>
      <c r="L234" s="15">
        <f t="shared" ca="1" si="248"/>
        <v>-32.957351664908778</v>
      </c>
      <c r="M234" s="37"/>
      <c r="N234" s="14">
        <f ca="1">IFERROR(N232 / INDIRECT(ADDRESS($C234, COLUMN(N232))), 0)</f>
        <v>4.1696350938209968E-2</v>
      </c>
      <c r="O234" s="14">
        <f ca="1">IFERROR(O232 / INDIRECT(ADDRESS($C234, COLUMN(O232))), 0)</f>
        <v>4.6168337570975007E-2</v>
      </c>
      <c r="P234" s="19">
        <f t="shared" ca="1" si="249"/>
        <v>-44.719866327650386</v>
      </c>
    </row>
    <row r="235" spans="1:16" ht="3.75" customHeight="1" x14ac:dyDescent="0.2">
      <c r="D235" s="144"/>
      <c r="E235" s="144"/>
      <c r="F235" s="162"/>
      <c r="G235" s="162"/>
      <c r="H235" s="163"/>
      <c r="I235" s="5"/>
      <c r="J235" s="162"/>
      <c r="K235" s="162"/>
      <c r="L235" s="163"/>
      <c r="M235" s="5"/>
      <c r="N235" s="162"/>
      <c r="O235" s="162"/>
      <c r="P235" s="163"/>
    </row>
    <row r="236" spans="1:16" x14ac:dyDescent="0.2">
      <c r="A236" s="3" t="str">
        <f>A213</f>
        <v>&gt;= 1</v>
      </c>
      <c r="B236" s="3">
        <f>B213</f>
        <v>100</v>
      </c>
      <c r="D236" s="228" t="s">
        <v>113</v>
      </c>
      <c r="E236" s="229"/>
      <c r="F236" s="31">
        <f ca="1">SUMIFS(ORDER_COUNT_T, CHANNEL_COUNT, $A236, CUST_GROUP, $B236, TIMEFRAME, F$1)</f>
        <v>578602</v>
      </c>
      <c r="G236" s="16">
        <f ca="1">SUMIFS(ORDER_COUNT_T, CHANNEL_COUNT, $A236, CUST_GROUP, $B236, TIMEFRAME, G$1)</f>
        <v>516994</v>
      </c>
      <c r="H236" s="23">
        <f t="shared" ref="H236:H244" ca="1" si="250">IFERROR((F236 - G236) / G236, 0)</f>
        <v>0.11916579302661152</v>
      </c>
      <c r="I236" s="36"/>
      <c r="J236" s="31">
        <f ca="1">SUMIFS(ORDER_COUNT_R, CHANNEL_COUNT, $A236, CUST_GROUP, $B236, TIMEFRAME, J$1)</f>
        <v>386765</v>
      </c>
      <c r="K236" s="16">
        <f ca="1">SUMIFS(ORDER_COUNT_R, CHANNEL_COUNT, $A236, CUST_GROUP, $B236, TIMEFRAME, K$1)</f>
        <v>353657</v>
      </c>
      <c r="L236" s="8">
        <f t="shared" ref="L236:L244" ca="1" si="251">IFERROR((J236 - K236) / K236, 0)</f>
        <v>9.3616130883879017E-2</v>
      </c>
      <c r="M236" s="36"/>
      <c r="N236" s="16">
        <f ca="1">SUMIFS(ORDER_COUNT_D, CHANNEL_COUNT, $A236, CUST_GROUP, $B236, TIMEFRAME, N$1)</f>
        <v>191837</v>
      </c>
      <c r="O236" s="16">
        <f ca="1">SUMIFS(ORDER_COUNT_D, CHANNEL_COUNT, $A236, CUST_GROUP, $B236, TIMEFRAME, O$1)</f>
        <v>163337</v>
      </c>
      <c r="P236" s="9">
        <f t="shared" ref="P236:P244" ca="1" si="252">IFERROR((N236 - O236) / O236, 0)</f>
        <v>0.17448587888843312</v>
      </c>
    </row>
    <row r="237" spans="1:16" hidden="1" x14ac:dyDescent="0.2">
      <c r="A237" s="6" t="str">
        <f>A213</f>
        <v>&gt;= 1</v>
      </c>
      <c r="B237" s="3">
        <f>B213</f>
        <v>100</v>
      </c>
      <c r="D237" s="226" t="s">
        <v>121</v>
      </c>
      <c r="E237" s="227"/>
      <c r="F237" s="32">
        <f ca="1">SUMIFS(SHIPPED_UNITS_T, CHANNEL_COUNT, $A237, CUST_GROUP, $B237, TIMEFRAME, F$1)</f>
        <v>875487</v>
      </c>
      <c r="G237" s="17">
        <f ca="1">SUMIFS(SHIPPED_UNITS_T, CHANNEL_COUNT, $A237, CUST_GROUP, $B237, TIMEFRAME, G$1)</f>
        <v>781668</v>
      </c>
      <c r="H237" s="25">
        <f t="shared" ca="1" si="250"/>
        <v>0.1200241023043031</v>
      </c>
      <c r="I237" s="36"/>
      <c r="J237" s="32">
        <f ca="1">SUMIFS(SHIPPED_UNITS_R, CHANNEL_COUNT, $A237, CUST_GROUP, $B237, TIMEFRAME, J$1)</f>
        <v>558474</v>
      </c>
      <c r="K237" s="17">
        <f ca="1">SUMIFS(SHIPPED_UNITS_R, CHANNEL_COUNT, $A237, CUST_GROUP, $B237, TIMEFRAME, K$1)</f>
        <v>511122</v>
      </c>
      <c r="L237" s="10">
        <f t="shared" ca="1" si="251"/>
        <v>9.2643243687417096E-2</v>
      </c>
      <c r="M237" s="36"/>
      <c r="N237" s="17">
        <f ca="1">SUMIFS(SHIPPED_UNITS_D, CHANNEL_COUNT, $A237, CUST_GROUP, $B237, TIMEFRAME, N$1)</f>
        <v>317013</v>
      </c>
      <c r="O237" s="17">
        <f ca="1">SUMIFS(SHIPPED_UNITS_D, CHANNEL_COUNT, $A237, CUST_GROUP, $B237, TIMEFRAME, O$1)</f>
        <v>270546</v>
      </c>
      <c r="P237" s="13">
        <f t="shared" ca="1" si="252"/>
        <v>0.17175267791798807</v>
      </c>
    </row>
    <row r="238" spans="1:16" hidden="1" x14ac:dyDescent="0.2">
      <c r="A238" s="6" t="str">
        <f>A213</f>
        <v>&gt;= 1</v>
      </c>
      <c r="B238" s="3">
        <f>B213</f>
        <v>100</v>
      </c>
      <c r="D238" s="226" t="s">
        <v>119</v>
      </c>
      <c r="E238" s="227"/>
      <c r="F238" s="29">
        <f ca="1">SUMIFS(GROSS_AMT_T, CHANNEL_COUNT, $A238, CUST_GROUP, $B238, TIMEFRAME, F$1)</f>
        <v>44879875.119999982</v>
      </c>
      <c r="G238" s="12">
        <f ca="1">SUMIFS(GROSS_AMT_T, CHANNEL_COUNT, $A238, CUST_GROUP, $B238, TIMEFRAME, G$1)</f>
        <v>37631424.370000005</v>
      </c>
      <c r="H238" s="25">
        <f t="shared" ca="1" si="250"/>
        <v>0.1926169649793667</v>
      </c>
      <c r="I238" s="36"/>
      <c r="J238" s="29">
        <f ca="1">SUMIFS(GROSS_AMT_R, CHANNEL_COUNT, $A238, CUST_GROUP, $B238, TIMEFRAME, J$1)</f>
        <v>28538785.470000003</v>
      </c>
      <c r="K238" s="12">
        <f ca="1">SUMIFS(GROSS_AMT_R, CHANNEL_COUNT, $A238, CUST_GROUP, $B238, TIMEFRAME, K$1)</f>
        <v>24498723.730000004</v>
      </c>
      <c r="L238" s="10">
        <f t="shared" ca="1" si="251"/>
        <v>0.16490906973462971</v>
      </c>
      <c r="M238" s="36"/>
      <c r="N238" s="12">
        <f ca="1">SUMIFS(GROSS_AMT_D, CHANNEL_COUNT, $A238, CUST_GROUP, $B238, TIMEFRAME, N$1)</f>
        <v>16341089.649999999</v>
      </c>
      <c r="O238" s="12">
        <f ca="1">SUMIFS(GROSS_AMT_D, CHANNEL_COUNT, $A238, CUST_GROUP, $B238, TIMEFRAME, O$1)</f>
        <v>13132700.639999999</v>
      </c>
      <c r="P238" s="13">
        <f t="shared" ca="1" si="252"/>
        <v>0.24430534875879117</v>
      </c>
    </row>
    <row r="239" spans="1:16" hidden="1" x14ac:dyDescent="0.2">
      <c r="A239" s="6" t="str">
        <f>A213</f>
        <v>&gt;= 1</v>
      </c>
      <c r="B239" s="3">
        <f>B213</f>
        <v>100</v>
      </c>
      <c r="D239" s="226" t="s">
        <v>120</v>
      </c>
      <c r="E239" s="227"/>
      <c r="F239" s="29">
        <f ca="1">SUMIFS(SOLD_AMT_T, CHANNEL_COUNT, $A239, CUST_GROUP, $B239, TIMEFRAME, F$1)</f>
        <v>32795270.900000002</v>
      </c>
      <c r="G239" s="12">
        <f ca="1">SUMIFS(SOLD_AMT_T, CHANNEL_COUNT, $A239, CUST_GROUP, $B239, TIMEFRAME, G$1)</f>
        <v>28925713.34</v>
      </c>
      <c r="H239" s="25">
        <f t="shared" ca="1" si="250"/>
        <v>0.13377570034371372</v>
      </c>
      <c r="I239" s="36"/>
      <c r="J239" s="29">
        <f ca="1">SUMIFS(SOLD_AMT_R, CHANNEL_COUNT, $A239, CUST_GROUP, $B239, TIMEFRAME, J$1)</f>
        <v>21001918.949999996</v>
      </c>
      <c r="K239" s="12">
        <f ca="1">SUMIFS(SOLD_AMT_R, CHANNEL_COUNT, $A239, CUST_GROUP, $B239, TIMEFRAME, K$1)</f>
        <v>19121471.219999995</v>
      </c>
      <c r="L239" s="10">
        <f t="shared" ca="1" si="251"/>
        <v>9.8342209569792768E-2</v>
      </c>
      <c r="M239" s="36"/>
      <c r="N239" s="12">
        <f ca="1">SUMIFS(SOLD_AMT_D, CHANNEL_COUNT, $A239, CUST_GROUP, $B239, TIMEFRAME, N$1)</f>
        <v>11793351.949999999</v>
      </c>
      <c r="O239" s="12">
        <f ca="1">SUMIFS(SOLD_AMT_D, CHANNEL_COUNT, $A239, CUST_GROUP, $B239, TIMEFRAME, O$1)</f>
        <v>9804242.120000001</v>
      </c>
      <c r="P239" s="13">
        <f t="shared" ca="1" si="252"/>
        <v>0.20288256916282663</v>
      </c>
    </row>
    <row r="240" spans="1:16" hidden="1" x14ac:dyDescent="0.2">
      <c r="A240" s="6" t="str">
        <f>A213</f>
        <v>&gt;= 1</v>
      </c>
      <c r="B240" s="3">
        <f>B213</f>
        <v>100</v>
      </c>
      <c r="D240" s="226" t="s">
        <v>74</v>
      </c>
      <c r="E240" s="227"/>
      <c r="F240" s="29">
        <f ca="1">SUMIFS(NET_AMT_T, CHANNEL_COUNT, $A240, CUST_GROUP, $B240, TIMEFRAME, F$1)</f>
        <v>29957184.210000012</v>
      </c>
      <c r="G240" s="12">
        <f ca="1">SUMIFS(NET_AMT_T, CHANNEL_COUNT, $A240, CUST_GROUP, $B240, TIMEFRAME, G$1)</f>
        <v>26557954.059999999</v>
      </c>
      <c r="H240" s="25">
        <f t="shared" ca="1" si="250"/>
        <v>0.12799292228311104</v>
      </c>
      <c r="I240" s="36"/>
      <c r="J240" s="29">
        <f ca="1">SUMIFS(NET_AMT_R, CHANNEL_COUNT, $A240, CUST_GROUP, $B240, TIMEFRAME, J$1)</f>
        <v>20284485.690000005</v>
      </c>
      <c r="K240" s="12">
        <f ca="1">SUMIFS(NET_AMT_R, CHANNEL_COUNT, $A240, CUST_GROUP, $B240, TIMEFRAME, K$1)</f>
        <v>18455502.319999993</v>
      </c>
      <c r="L240" s="10">
        <f t="shared" ca="1" si="251"/>
        <v>9.9102334809818005E-2</v>
      </c>
      <c r="M240" s="36"/>
      <c r="N240" s="12">
        <f ca="1">SUMIFS(NET_AMT_D, CHANNEL_COUNT, $A240, CUST_GROUP, $B240, TIMEFRAME, N$1)</f>
        <v>9672698.5200000014</v>
      </c>
      <c r="O240" s="12">
        <f ca="1">SUMIFS(NET_AMT_D, CHANNEL_COUNT, $A240, CUST_GROUP, $B240, TIMEFRAME, O$1)</f>
        <v>8102451.7400000021</v>
      </c>
      <c r="P240" s="13">
        <f t="shared" ca="1" si="252"/>
        <v>0.19379896732343868</v>
      </c>
    </row>
    <row r="241" spans="4:16" x14ac:dyDescent="0.2">
      <c r="D241" s="226" t="s">
        <v>114</v>
      </c>
      <c r="E241" s="227"/>
      <c r="F241" s="34">
        <f ca="1">IFERROR(F236 / F213, 0)</f>
        <v>1.1195360887576598</v>
      </c>
      <c r="G241" s="21">
        <f ca="1">IFERROR(G236 / G213, 0)</f>
        <v>1.1126477449790382</v>
      </c>
      <c r="H241" s="25">
        <f t="shared" ca="1" si="250"/>
        <v>6.1909475031123604E-3</v>
      </c>
      <c r="I241" s="36"/>
      <c r="J241" s="34">
        <f ca="1">IFERROR(J236 / J213, 0)</f>
        <v>1.1122118569982515</v>
      </c>
      <c r="K241" s="21">
        <f ca="1">IFERROR(K236 / K213, 0)</f>
        <v>1.1031476438680055</v>
      </c>
      <c r="L241" s="10">
        <f t="shared" ca="1" si="251"/>
        <v>8.2166817657008361E-3</v>
      </c>
      <c r="M241" s="36"/>
      <c r="N241" s="21">
        <f ca="1">IFERROR(N236 / N213, 0)</f>
        <v>1.0761338456791856</v>
      </c>
      <c r="O241" s="21">
        <f ca="1">IFERROR(O236 / O213, 0)</f>
        <v>1.0759020907162713</v>
      </c>
      <c r="P241" s="13">
        <f t="shared" ca="1" si="252"/>
        <v>2.1540525379961682E-4</v>
      </c>
    </row>
    <row r="242" spans="4:16" x14ac:dyDescent="0.2">
      <c r="D242" s="226" t="s">
        <v>115</v>
      </c>
      <c r="E242" s="227"/>
      <c r="F242" s="34">
        <f ca="1">IFERROR(F237 / F236, 0)</f>
        <v>1.5131074555566693</v>
      </c>
      <c r="G242" s="21">
        <f ca="1">IFERROR(G237 / G236, 0)</f>
        <v>1.5119479142891408</v>
      </c>
      <c r="H242" s="25">
        <f t="shared" ca="1" si="250"/>
        <v>7.6691879169240879E-4</v>
      </c>
      <c r="I242" s="36"/>
      <c r="J242" s="34">
        <f ca="1">IFERROR(J237 / J236, 0)</f>
        <v>1.4439620958463149</v>
      </c>
      <c r="K242" s="21">
        <f ca="1">IFERROR(K237 / K236, 0)</f>
        <v>1.4452477965938748</v>
      </c>
      <c r="L242" s="10">
        <f t="shared" ca="1" si="251"/>
        <v>-8.8960574829456077E-4</v>
      </c>
      <c r="M242" s="36"/>
      <c r="N242" s="21">
        <f ca="1">IFERROR(N237 / N236, 0)</f>
        <v>1.6525122890787491</v>
      </c>
      <c r="O242" s="21">
        <f ca="1">IFERROR(O237 / O236, 0)</f>
        <v>1.6563668978859658</v>
      </c>
      <c r="P242" s="13">
        <f t="shared" ca="1" si="252"/>
        <v>-2.3271467282619156E-3</v>
      </c>
    </row>
    <row r="243" spans="4:16" x14ac:dyDescent="0.2">
      <c r="D243" s="226" t="s">
        <v>200</v>
      </c>
      <c r="E243" s="227"/>
      <c r="F243" s="195">
        <f ca="1">IFERROR(F239 / F236, 0)</f>
        <v>56.680189318391577</v>
      </c>
      <c r="G243" s="196">
        <f ca="1">IFERROR(G239 / G236, 0)</f>
        <v>55.949804717269444</v>
      </c>
      <c r="H243" s="197">
        <f t="shared" ca="1" si="250"/>
        <v>1.3054283295768005E-2</v>
      </c>
      <c r="I243" s="141"/>
      <c r="J243" s="195">
        <f ca="1">IFERROR(J239 / J236, 0)</f>
        <v>54.30149819657931</v>
      </c>
      <c r="K243" s="196">
        <f ca="1">IFERROR(K239 / K236, 0)</f>
        <v>54.067843192697993</v>
      </c>
      <c r="L243" s="93">
        <f t="shared" ca="1" si="251"/>
        <v>4.321515157328727E-3</v>
      </c>
      <c r="M243" s="141"/>
      <c r="N243" s="196">
        <f ca="1">IFERROR(N239 / N236, 0)</f>
        <v>61.475898549289234</v>
      </c>
      <c r="O243" s="196">
        <f ca="1">IFERROR(O239 / O236, 0)</f>
        <v>60.024624671691051</v>
      </c>
      <c r="P243" s="198">
        <f t="shared" ca="1" si="252"/>
        <v>2.4177975048341054E-2</v>
      </c>
    </row>
    <row r="244" spans="4:16" x14ac:dyDescent="0.2">
      <c r="D244" s="226" t="s">
        <v>201</v>
      </c>
      <c r="E244" s="227"/>
      <c r="F244" s="35">
        <f ca="1">IFERROR(F239 / F213, 0)</f>
        <v>63.455517459555793</v>
      </c>
      <c r="G244" s="22">
        <f ca="1">IFERROR(G239 / G213, 0)</f>
        <v>62.252424050687395</v>
      </c>
      <c r="H244" s="25">
        <f t="shared" ca="1" si="250"/>
        <v>1.9326049181455338E-2</v>
      </c>
      <c r="I244" s="36"/>
      <c r="J244" s="35">
        <f t="shared" ref="J244:K244" ca="1" si="253">IFERROR(J239 / J213, 0)</f>
        <v>60.394770147004678</v>
      </c>
      <c r="K244" s="22">
        <f t="shared" ca="1" si="253"/>
        <v>59.644813827049575</v>
      </c>
      <c r="L244" s="10">
        <f t="shared" ca="1" si="251"/>
        <v>1.2573705437822828E-2</v>
      </c>
      <c r="M244" s="36"/>
      <c r="N244" s="22">
        <f t="shared" ref="N244:O244" ca="1" si="254">IFERROR(N239 / N213, 0)</f>
        <v>66.15629512243008</v>
      </c>
      <c r="O244" s="22">
        <f t="shared" ca="1" si="254"/>
        <v>64.58061917873188</v>
      </c>
      <c r="P244" s="13">
        <f t="shared" ca="1" si="252"/>
        <v>2.4398588364992216E-2</v>
      </c>
    </row>
    <row r="245" spans="4:16" x14ac:dyDescent="0.2">
      <c r="D245" s="226" t="s">
        <v>116</v>
      </c>
      <c r="E245" s="227"/>
      <c r="F245" s="35">
        <f ca="1">IFERROR(F239 / F237, 0)</f>
        <v>37.459460734425527</v>
      </c>
      <c r="G245" s="22">
        <f ca="1">IFERROR(G239 / G237, 0)</f>
        <v>37.005113859080836</v>
      </c>
      <c r="H245" s="25">
        <f ca="1">IFERROR((F245 - G245) / G245, 0)</f>
        <v>1.2277948314789367E-2</v>
      </c>
      <c r="I245" s="36"/>
      <c r="J245" s="35">
        <f ca="1">IFERROR(J239 / J237, 0)</f>
        <v>37.605902781508171</v>
      </c>
      <c r="K245" s="22">
        <f ca="1">IFERROR(K239 / K237, 0)</f>
        <v>37.410777113878872</v>
      </c>
      <c r="L245" s="10">
        <f ca="1">IFERROR((J245 - K245) / K245, 0)</f>
        <v>5.2157608764804202E-3</v>
      </c>
      <c r="M245" s="36"/>
      <c r="N245" s="22">
        <f ca="1">IFERROR(N239 / N237, 0)</f>
        <v>37.201477384208218</v>
      </c>
      <c r="O245" s="22">
        <f ca="1">IFERROR(O239 / O237, 0)</f>
        <v>36.238725096656395</v>
      </c>
      <c r="P245" s="13">
        <f ca="1">IFERROR((N245 - O245) / O245, 0)</f>
        <v>2.6566946960301641E-2</v>
      </c>
    </row>
    <row r="246" spans="4:16" x14ac:dyDescent="0.2">
      <c r="D246" s="226" t="s">
        <v>117</v>
      </c>
      <c r="E246" s="227"/>
      <c r="F246" s="35">
        <f ca="1">IFERROR((F238 - F239) / F213, 0)</f>
        <v>23.382481468510459</v>
      </c>
      <c r="G246" s="22">
        <f ca="1">IFERROR((G238 - G239) / G213, 0)</f>
        <v>18.735980970704968</v>
      </c>
      <c r="H246" s="25">
        <f t="shared" ref="H246" ca="1" si="255">IFERROR((F246 - G246) / G246, 0)</f>
        <v>0.24799878400125527</v>
      </c>
      <c r="I246" s="36"/>
      <c r="J246" s="35">
        <f ca="1">IFERROR((J238 - J239) / J213, 0)</f>
        <v>21.673606216067011</v>
      </c>
      <c r="K246" s="22">
        <f ca="1">IFERROR((K238 - K239) / K213, 0)</f>
        <v>16.773041214764103</v>
      </c>
      <c r="L246" s="10">
        <f t="shared" ref="L246" ca="1" si="256">IFERROR((J246 - K246) / K246, 0)</f>
        <v>0.29216913847378456</v>
      </c>
      <c r="M246" s="36"/>
      <c r="N246" s="22">
        <f ca="1">IFERROR((N238 - N239) / N213, 0)</f>
        <v>25.511108181639688</v>
      </c>
      <c r="O246" s="22">
        <f ca="1">IFERROR((O238 - O239) / O213, 0)</f>
        <v>21.924582186096128</v>
      </c>
      <c r="P246" s="13">
        <f t="shared" ref="P246" ca="1" si="257">IFERROR((N246 - O246) / O246, 0)</f>
        <v>0.16358469069563483</v>
      </c>
    </row>
    <row r="247" spans="4:16" x14ac:dyDescent="0.2">
      <c r="D247" s="224" t="s">
        <v>118</v>
      </c>
      <c r="E247" s="225"/>
      <c r="F247" s="30">
        <f ca="1">IFERROR(1 - (F239 / F238), 0)</f>
        <v>0.26926554915066314</v>
      </c>
      <c r="G247" s="14">
        <f ca="1">IFERROR(1 - (G239 / G238), 0)</f>
        <v>0.23134152309526312</v>
      </c>
      <c r="H247" s="26">
        <f ca="1">IFERROR((F247 - G247) * 10000, 0)</f>
        <v>379.2402605540002</v>
      </c>
      <c r="I247" s="37"/>
      <c r="J247" s="30">
        <f ca="1">IFERROR(1 - (J239 / J238), 0)</f>
        <v>0.26409205563154636</v>
      </c>
      <c r="K247" s="14">
        <f ca="1">IFERROR(1 - (K239 / K238), 0)</f>
        <v>0.21949112816090388</v>
      </c>
      <c r="L247" s="15">
        <f ca="1">IFERROR((J247 - K247) * 10000, 0)</f>
        <v>446.00927470642483</v>
      </c>
      <c r="M247" s="37"/>
      <c r="N247" s="14">
        <f ca="1">IFERROR(1 - (N239 / N238), 0)</f>
        <v>0.27830076190788167</v>
      </c>
      <c r="O247" s="14">
        <f ca="1">IFERROR(1 - (O239 / O238), 0)</f>
        <v>0.25344813768632424</v>
      </c>
      <c r="P247" s="19">
        <f ca="1">IFERROR((N247 - O247) * 10000, 0)</f>
        <v>248.52624221557429</v>
      </c>
    </row>
  </sheetData>
  <mergeCells count="114">
    <mergeCell ref="D247:E247"/>
    <mergeCell ref="D242:E242"/>
    <mergeCell ref="D243:E243"/>
    <mergeCell ref="D245:E245"/>
    <mergeCell ref="D244:E244"/>
    <mergeCell ref="D246:E246"/>
    <mergeCell ref="D237:E237"/>
    <mergeCell ref="D238:E238"/>
    <mergeCell ref="D239:E239"/>
    <mergeCell ref="D240:E240"/>
    <mergeCell ref="D241:E241"/>
    <mergeCell ref="D213:E213"/>
    <mergeCell ref="D215:D218"/>
    <mergeCell ref="D220:D227"/>
    <mergeCell ref="D229:D234"/>
    <mergeCell ref="D236:E236"/>
    <mergeCell ref="D207:E208"/>
    <mergeCell ref="F207:H207"/>
    <mergeCell ref="J207:L207"/>
    <mergeCell ref="N207:P207"/>
    <mergeCell ref="D209:D211"/>
    <mergeCell ref="D201:E201"/>
    <mergeCell ref="D203:E203"/>
    <mergeCell ref="D204:E204"/>
    <mergeCell ref="F4:P4"/>
    <mergeCell ref="F3:P3"/>
    <mergeCell ref="D197:E197"/>
    <mergeCell ref="D198:E198"/>
    <mergeCell ref="D199:E199"/>
    <mergeCell ref="D200:E200"/>
    <mergeCell ref="D202:E202"/>
    <mergeCell ref="D186:D191"/>
    <mergeCell ref="D193:E193"/>
    <mergeCell ref="D194:E194"/>
    <mergeCell ref="D195:E195"/>
    <mergeCell ref="D196:E196"/>
    <mergeCell ref="N164:P164"/>
    <mergeCell ref="D166:D168"/>
    <mergeCell ref="D170:E170"/>
    <mergeCell ref="D172:D175"/>
    <mergeCell ref="D177:D184"/>
    <mergeCell ref="D160:E160"/>
    <mergeCell ref="D161:E161"/>
    <mergeCell ref="D164:E165"/>
    <mergeCell ref="F164:H164"/>
    <mergeCell ref="N121:P121"/>
    <mergeCell ref="J164:L164"/>
    <mergeCell ref="D155:E155"/>
    <mergeCell ref="D156:E156"/>
    <mergeCell ref="D157:E157"/>
    <mergeCell ref="D159:E159"/>
    <mergeCell ref="D158:E158"/>
    <mergeCell ref="D150:E150"/>
    <mergeCell ref="D151:E151"/>
    <mergeCell ref="D152:E152"/>
    <mergeCell ref="D153:E153"/>
    <mergeCell ref="D154:E154"/>
    <mergeCell ref="D100:D105"/>
    <mergeCell ref="D123:D125"/>
    <mergeCell ref="D127:E127"/>
    <mergeCell ref="D129:D132"/>
    <mergeCell ref="D134:D141"/>
    <mergeCell ref="D143:D148"/>
    <mergeCell ref="D121:E122"/>
    <mergeCell ref="F121:H121"/>
    <mergeCell ref="J121:L121"/>
    <mergeCell ref="D29:D36"/>
    <mergeCell ref="D45:D49"/>
    <mergeCell ref="D38:D43"/>
    <mergeCell ref="D74:P74"/>
    <mergeCell ref="N78:P78"/>
    <mergeCell ref="D80:D82"/>
    <mergeCell ref="D118:E118"/>
    <mergeCell ref="D109:E109"/>
    <mergeCell ref="D110:E110"/>
    <mergeCell ref="D111:E111"/>
    <mergeCell ref="D112:E112"/>
    <mergeCell ref="D113:E113"/>
    <mergeCell ref="D55:D59"/>
    <mergeCell ref="F78:H78"/>
    <mergeCell ref="J78:L78"/>
    <mergeCell ref="D114:E114"/>
    <mergeCell ref="D116:E116"/>
    <mergeCell ref="D115:E115"/>
    <mergeCell ref="D117:E117"/>
    <mergeCell ref="D107:E107"/>
    <mergeCell ref="D108:E108"/>
    <mergeCell ref="D84:E84"/>
    <mergeCell ref="D86:D89"/>
    <mergeCell ref="D91:D98"/>
    <mergeCell ref="D24:D27"/>
    <mergeCell ref="D78:E79"/>
    <mergeCell ref="N6:P6"/>
    <mergeCell ref="J6:L6"/>
    <mergeCell ref="F6:H6"/>
    <mergeCell ref="D6:E7"/>
    <mergeCell ref="D75:P75"/>
    <mergeCell ref="D73:P73"/>
    <mergeCell ref="D15:D22"/>
    <mergeCell ref="D8:D11"/>
    <mergeCell ref="D72:E72"/>
    <mergeCell ref="D71:E71"/>
    <mergeCell ref="D69:E69"/>
    <mergeCell ref="D70:E70"/>
    <mergeCell ref="D68:E68"/>
    <mergeCell ref="D67:E67"/>
    <mergeCell ref="D66:E66"/>
    <mergeCell ref="D65:E65"/>
    <mergeCell ref="D64:E64"/>
    <mergeCell ref="D63:E63"/>
    <mergeCell ref="D62:E62"/>
    <mergeCell ref="D61:E61"/>
    <mergeCell ref="D13:E13"/>
    <mergeCell ref="D50:D54"/>
  </mergeCells>
  <printOptions horizontalCentered="1"/>
  <pageMargins left="0.75" right="0.25" top="0.25" bottom="0.25" header="0.3" footer="0.3"/>
  <pageSetup scale="80" fitToHeight="3" orientation="portrait" r:id="rId1"/>
  <headerFooter>
    <oddFooter>&amp;L&amp;A&amp;C&amp;P of &amp;N&amp;R&amp;F</oddFooter>
  </headerFooter>
  <rowBreaks count="2" manualBreakCount="2">
    <brk id="77" max="16383" man="1"/>
    <brk id="163"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499984740745262"/>
    <pageSetUpPr fitToPage="1"/>
  </sheetPr>
  <dimension ref="A1:BP156"/>
  <sheetViews>
    <sheetView topLeftCell="D1" zoomScaleNormal="100" workbookViewId="0">
      <pane xSplit="1" ySplit="15" topLeftCell="E16" activePane="bottomRight" state="frozen"/>
      <selection activeCell="D3" sqref="D3"/>
      <selection pane="topRight" activeCell="D3" sqref="D3"/>
      <selection pane="bottomLeft" activeCell="D3" sqref="D3"/>
      <selection pane="bottomRight" activeCell="D3" sqref="D3"/>
    </sheetView>
  </sheetViews>
  <sheetFormatPr baseColWidth="10" defaultColWidth="9.1640625" defaultRowHeight="14" x14ac:dyDescent="0.2"/>
  <cols>
    <col min="1" max="3" width="9.1640625" style="3" hidden="1" customWidth="1"/>
    <col min="4" max="4" width="5.6640625" style="3" customWidth="1"/>
    <col min="5" max="5" width="17.5" style="3" customWidth="1"/>
    <col min="6" max="6" width="10.5" style="3" bestFit="1" customWidth="1"/>
    <col min="7" max="7" width="10.5" style="3" hidden="1" customWidth="1"/>
    <col min="8" max="8" width="7.33203125" style="3" bestFit="1" customWidth="1"/>
    <col min="9" max="9" width="0.6640625" style="137" customWidth="1"/>
    <col min="10" max="10" width="10.5" style="3" customWidth="1"/>
    <col min="11" max="11" width="10.5" style="3" hidden="1" customWidth="1"/>
    <col min="12" max="12" width="7.5" style="3" bestFit="1" customWidth="1"/>
    <col min="13" max="13" width="0.6640625" style="137" customWidth="1"/>
    <col min="14" max="14" width="10.5" style="3" customWidth="1"/>
    <col min="15" max="15" width="10.1640625" style="3" hidden="1" customWidth="1"/>
    <col min="16" max="16" width="9" style="3" customWidth="1"/>
    <col min="17" max="17" width="0.6640625" style="137" customWidth="1"/>
    <col min="18" max="18" width="10.83203125" style="3" customWidth="1"/>
    <col min="19" max="19" width="10.5" style="3" hidden="1" customWidth="1"/>
    <col min="20" max="20" width="7.5" style="3" customWidth="1"/>
    <col min="21" max="21" width="10.83203125" style="3" customWidth="1"/>
    <col min="22" max="22" width="10.5" style="3" hidden="1" customWidth="1"/>
    <col min="23" max="23" width="7.5" style="3" customWidth="1"/>
    <col min="24" max="24" width="10.5" style="3" customWidth="1"/>
    <col min="25" max="25" width="10.5" style="3" hidden="1" customWidth="1"/>
    <col min="26" max="26" width="8.5" style="3" customWidth="1"/>
    <col min="27" max="27" width="10.5" style="3" customWidth="1"/>
    <col min="28" max="28" width="10.5" style="3" hidden="1" customWidth="1"/>
    <col min="29" max="29" width="8.5" style="3" customWidth="1"/>
    <col min="30" max="30" width="0.83203125" style="137" customWidth="1"/>
    <col min="31" max="32" width="10.5" style="3" hidden="1" customWidth="1"/>
    <col min="33" max="33" width="9" style="3" hidden="1" customWidth="1"/>
    <col min="34" max="34" width="10.5" style="3" hidden="1" customWidth="1"/>
    <col min="35" max="35" width="10.1640625" style="3" hidden="1" customWidth="1"/>
    <col min="36" max="36" width="7.5" style="3" hidden="1" customWidth="1"/>
    <col min="37" max="38" width="9.5" style="3" hidden="1" customWidth="1"/>
    <col min="39" max="39" width="7.5" style="3" hidden="1" customWidth="1"/>
    <col min="40" max="41" width="9.5" style="3" hidden="1" customWidth="1"/>
    <col min="42" max="42" width="7.5" style="3" hidden="1" customWidth="1"/>
    <col min="43" max="44" width="9.5" style="3" hidden="1" customWidth="1"/>
    <col min="45" max="45" width="7.1640625" style="3" hidden="1" customWidth="1"/>
    <col min="46" max="47" width="9.5" style="3" hidden="1" customWidth="1"/>
    <col min="48" max="48" width="7.5" style="3" hidden="1" customWidth="1"/>
    <col min="49" max="50" width="9.5" style="3" hidden="1" customWidth="1"/>
    <col min="51" max="51" width="9" style="3" hidden="1" customWidth="1"/>
    <col min="52" max="52" width="9.5" style="3" hidden="1" customWidth="1"/>
    <col min="53" max="53" width="9.1640625" style="3" hidden="1" customWidth="1"/>
    <col min="54" max="54" width="8.5" style="3" hidden="1" customWidth="1"/>
    <col min="55" max="56" width="9.5" style="3" hidden="1" customWidth="1"/>
    <col min="57" max="57" width="8.5" style="3" hidden="1" customWidth="1"/>
    <col min="58" max="58" width="9.5" style="3" customWidth="1"/>
    <col min="59" max="59" width="9.5" style="3" hidden="1" customWidth="1"/>
    <col min="60" max="60" width="8.5" style="3" customWidth="1"/>
    <col min="61" max="61" width="9.5" style="3" customWidth="1"/>
    <col min="62" max="62" width="9.5" style="3" hidden="1" customWidth="1"/>
    <col min="63" max="63" width="8.5" style="3" customWidth="1"/>
    <col min="64" max="64" width="9.5" style="3" customWidth="1"/>
    <col min="65" max="65" width="9.5" style="3" hidden="1" customWidth="1"/>
    <col min="66" max="66" width="8.5" style="3" customWidth="1"/>
    <col min="67" max="67" width="17.5" style="3" customWidth="1"/>
    <col min="68" max="68" width="5.6640625" style="3" customWidth="1"/>
    <col min="69" max="16384" width="9.1640625" style="3"/>
  </cols>
  <sheetData>
    <row r="1" spans="1:68" hidden="1" x14ac:dyDescent="0.2">
      <c r="A1" s="3" t="s">
        <v>63</v>
      </c>
      <c r="B1" s="3" t="s">
        <v>3</v>
      </c>
      <c r="F1" s="3" t="s">
        <v>34</v>
      </c>
      <c r="G1" s="3" t="s">
        <v>33</v>
      </c>
      <c r="J1" s="3" t="s">
        <v>56</v>
      </c>
      <c r="K1" s="3" t="s">
        <v>55</v>
      </c>
      <c r="N1" s="3" t="s">
        <v>58</v>
      </c>
      <c r="O1" s="3" t="s">
        <v>57</v>
      </c>
      <c r="R1" s="3" t="s">
        <v>54</v>
      </c>
      <c r="S1" s="3" t="s">
        <v>50</v>
      </c>
      <c r="U1" s="3" t="s">
        <v>139</v>
      </c>
      <c r="V1" s="3" t="s">
        <v>51</v>
      </c>
      <c r="X1" s="3" t="s">
        <v>140</v>
      </c>
      <c r="Y1" s="3" t="s">
        <v>52</v>
      </c>
      <c r="AA1" s="3" t="s">
        <v>141</v>
      </c>
      <c r="AB1" s="3" t="s">
        <v>53</v>
      </c>
      <c r="AE1" s="3" t="s">
        <v>47</v>
      </c>
      <c r="AF1" s="3" t="s">
        <v>35</v>
      </c>
      <c r="AH1" s="3" t="s">
        <v>48</v>
      </c>
      <c r="AI1" s="3" t="s">
        <v>36</v>
      </c>
      <c r="AK1" s="3" t="s">
        <v>49</v>
      </c>
      <c r="AL1" s="3" t="s">
        <v>37</v>
      </c>
      <c r="AN1" s="3" t="s">
        <v>143</v>
      </c>
      <c r="AO1" s="3" t="s">
        <v>38</v>
      </c>
      <c r="AQ1" s="3" t="s">
        <v>144</v>
      </c>
      <c r="AR1" s="3" t="s">
        <v>39</v>
      </c>
      <c r="AT1" s="3" t="s">
        <v>145</v>
      </c>
      <c r="AU1" s="3" t="s">
        <v>40</v>
      </c>
      <c r="AW1" s="3" t="s">
        <v>146</v>
      </c>
      <c r="AX1" s="3" t="s">
        <v>41</v>
      </c>
      <c r="AZ1" s="3" t="s">
        <v>147</v>
      </c>
      <c r="BA1" s="3" t="s">
        <v>42</v>
      </c>
      <c r="BC1" s="3" t="s">
        <v>148</v>
      </c>
      <c r="BD1" s="3" t="s">
        <v>43</v>
      </c>
      <c r="BF1" s="3" t="s">
        <v>149</v>
      </c>
      <c r="BG1" s="3" t="s">
        <v>44</v>
      </c>
      <c r="BI1" s="3" t="s">
        <v>150</v>
      </c>
      <c r="BJ1" s="3" t="s">
        <v>45</v>
      </c>
      <c r="BL1" s="3" t="s">
        <v>151</v>
      </c>
      <c r="BM1" s="3" t="s">
        <v>46</v>
      </c>
    </row>
    <row r="2" spans="1:68" hidden="1" x14ac:dyDescent="0.2">
      <c r="A2" s="3" t="s">
        <v>128</v>
      </c>
      <c r="B2" s="3" t="s">
        <v>112</v>
      </c>
      <c r="F2" s="3" t="str">
        <f>F$1 &amp; "_RETAIN"</f>
        <v>FY_LY_RETAIN</v>
      </c>
      <c r="G2" s="3" t="str">
        <f>G$1 &amp; "_RETAIN"</f>
        <v>FY_LLY_RETAIN</v>
      </c>
      <c r="J2" s="3" t="str">
        <f>J$1 &amp; "_RETAIN"</f>
        <v>R12_TY_RETAIN</v>
      </c>
      <c r="K2" s="3" t="str">
        <f>K$1 &amp; "_RETAIN"</f>
        <v>R12_LY_RETAIN</v>
      </c>
      <c r="N2" s="3" t="str">
        <f>N$1 &amp; "_RETAIN"</f>
        <v>YTD_TY_RETAIN</v>
      </c>
      <c r="O2" s="3" t="str">
        <f>O$1 &amp; "_RETAIN"</f>
        <v>YTD_LY_RETAIN</v>
      </c>
      <c r="R2" s="3" t="str">
        <f>R$1 &amp; "_RETAIN"</f>
        <v>Q_TY_01_RETAIN</v>
      </c>
      <c r="S2" s="3" t="str">
        <f>S$1 &amp; "_RETAIN"</f>
        <v>Q_LY_01_RETAIN</v>
      </c>
      <c r="U2" s="3" t="str">
        <f>U$1 &amp; "_RETAIN"</f>
        <v>Q_TY_02_RETAIN</v>
      </c>
      <c r="V2" s="3" t="str">
        <f>V$1 &amp; "_RETAIN"</f>
        <v>Q_LY_02_RETAIN</v>
      </c>
      <c r="X2" s="3" t="str">
        <f>X$1 &amp; "_RETAIN"</f>
        <v>Q_TY_03_RETAIN</v>
      </c>
      <c r="Y2" s="3" t="str">
        <f>Y$1 &amp; "_RETAIN"</f>
        <v>Q_LY_03_RETAIN</v>
      </c>
      <c r="AA2" s="3" t="str">
        <f>AA$1 &amp; "_RETAIN"</f>
        <v>Q_TY_04_RETAIN</v>
      </c>
      <c r="AB2" s="3" t="str">
        <f>AB$1 &amp; "_RETAIN"</f>
        <v>Q_LY_04_RETAIN</v>
      </c>
      <c r="AE2" s="3" t="str">
        <f>AE$1 &amp; "_RETAIN"</f>
        <v>M_TY_01_RETAIN</v>
      </c>
      <c r="AF2" s="3" t="str">
        <f>AF$1 &amp; "_RETAIN"</f>
        <v>M_LY_01_RETAIN</v>
      </c>
      <c r="AH2" s="3" t="str">
        <f>AH$1 &amp; "_RETAIN"</f>
        <v>M_TY_02_RETAIN</v>
      </c>
      <c r="AI2" s="3" t="str">
        <f>AI$1 &amp; "_RETAIN"</f>
        <v>M_LY_02_RETAIN</v>
      </c>
      <c r="AK2" s="3" t="str">
        <f>AK$1 &amp; "_RETAIN"</f>
        <v>M_TY_03_RETAIN</v>
      </c>
      <c r="AL2" s="3" t="str">
        <f>AL$1 &amp; "_RETAIN"</f>
        <v>M_LY_03_RETAIN</v>
      </c>
      <c r="AN2" s="3" t="str">
        <f>AN$1 &amp; "_RETAIN"</f>
        <v>M_TY_04_RETAIN</v>
      </c>
      <c r="AO2" s="3" t="str">
        <f>AO$1 &amp; "_RETAIN"</f>
        <v>M_LY_04_RETAIN</v>
      </c>
      <c r="AQ2" s="3" t="str">
        <f>AQ$1 &amp; "_RETAIN"</f>
        <v>M_TY_05_RETAIN</v>
      </c>
      <c r="AR2" s="3" t="str">
        <f>AR$1 &amp; "_RETAIN"</f>
        <v>M_LY_05_RETAIN</v>
      </c>
      <c r="AT2" s="3" t="str">
        <f>AT$1 &amp; "_RETAIN"</f>
        <v>M_TY_06_RETAIN</v>
      </c>
      <c r="AU2" s="3" t="str">
        <f>AU$1 &amp; "_RETAIN"</f>
        <v>M_LY_06_RETAIN</v>
      </c>
      <c r="AW2" s="3" t="str">
        <f>AW$1 &amp; "_RETAIN"</f>
        <v>M_TY_07_RETAIN</v>
      </c>
      <c r="AX2" s="3" t="str">
        <f>AX$1 &amp; "_RETAIN"</f>
        <v>M_LY_07_RETAIN</v>
      </c>
      <c r="AZ2" s="3" t="str">
        <f>AZ$1 &amp; "_RETAIN"</f>
        <v>M_TY_08_RETAIN</v>
      </c>
      <c r="BA2" s="3" t="str">
        <f>BA$1 &amp; "_RETAIN"</f>
        <v>M_LY_08_RETAIN</v>
      </c>
      <c r="BC2" s="3" t="str">
        <f>BC$1 &amp; "_RETAIN"</f>
        <v>M_TY_09_RETAIN</v>
      </c>
      <c r="BD2" s="3" t="str">
        <f>BD$1 &amp; "_RETAIN"</f>
        <v>M_LY_09_RETAIN</v>
      </c>
      <c r="BF2" s="3" t="str">
        <f>BF$1 &amp; "_RETAIN"</f>
        <v>M_TY_10_RETAIN</v>
      </c>
      <c r="BG2" s="3" t="str">
        <f>BG$1 &amp; "_RETAIN"</f>
        <v>M_LY_10_RETAIN</v>
      </c>
      <c r="BI2" s="3" t="str">
        <f>BI$1 &amp; "_RETAIN"</f>
        <v>M_TY_11_RETAIN</v>
      </c>
      <c r="BJ2" s="3" t="str">
        <f>BJ$1 &amp; "_RETAIN"</f>
        <v>M_LY_11_RETAIN</v>
      </c>
      <c r="BL2" s="3" t="str">
        <f>BL$1 &amp; "_RETAIN"</f>
        <v>M_TY_12_RETAIN</v>
      </c>
      <c r="BM2" s="3" t="str">
        <f>BM$1 &amp; "_RETAIN"</f>
        <v>M_LY_12_RETAIN</v>
      </c>
    </row>
    <row r="3" spans="1:68" x14ac:dyDescent="0.2">
      <c r="F3" s="235" t="s">
        <v>197</v>
      </c>
      <c r="G3" s="235"/>
      <c r="H3" s="235"/>
      <c r="I3" s="235"/>
      <c r="J3" s="235"/>
      <c r="K3" s="235"/>
      <c r="L3" s="235"/>
      <c r="M3" s="235"/>
      <c r="N3" s="235"/>
      <c r="O3" s="235"/>
      <c r="P3" s="235"/>
      <c r="Q3" s="235"/>
      <c r="R3" s="235"/>
      <c r="S3" s="235"/>
      <c r="T3" s="235"/>
      <c r="U3" s="235"/>
      <c r="V3" s="235"/>
      <c r="W3" s="235"/>
      <c r="X3" s="235"/>
      <c r="Y3" s="235"/>
      <c r="Z3" s="235"/>
      <c r="AA3" s="235"/>
      <c r="AB3" s="235"/>
      <c r="AC3" s="235"/>
      <c r="AD3" s="235"/>
      <c r="AE3" s="235"/>
      <c r="AF3" s="235"/>
      <c r="AG3" s="235"/>
    </row>
    <row r="4" spans="1:68" x14ac:dyDescent="0.2">
      <c r="F4" s="234" t="str">
        <f ca="1">"Data through: " &amp; TEXT(MAX(TF_END_DATE), "MM-DD-YYYY")</f>
        <v>Data through: 01-28-2017</v>
      </c>
      <c r="G4" s="234"/>
      <c r="H4" s="234"/>
      <c r="I4" s="234"/>
      <c r="J4" s="234"/>
      <c r="K4" s="234"/>
      <c r="L4" s="234"/>
      <c r="M4" s="234"/>
      <c r="N4" s="234"/>
      <c r="O4" s="234"/>
      <c r="P4" s="234"/>
      <c r="Q4" s="234"/>
      <c r="R4" s="234"/>
      <c r="S4" s="234"/>
      <c r="T4" s="234"/>
      <c r="U4" s="234"/>
      <c r="V4" s="234"/>
      <c r="W4" s="234"/>
      <c r="X4" s="234"/>
      <c r="Y4" s="234"/>
      <c r="Z4" s="234"/>
      <c r="AA4" s="234"/>
      <c r="AB4" s="234"/>
      <c r="AC4" s="234"/>
      <c r="AD4" s="234"/>
      <c r="AE4" s="234"/>
      <c r="AF4" s="234"/>
      <c r="AG4" s="234"/>
    </row>
    <row r="7" spans="1:68" x14ac:dyDescent="0.2">
      <c r="F7" s="254" t="s">
        <v>137</v>
      </c>
      <c r="G7" s="254"/>
      <c r="H7" s="216"/>
      <c r="I7" s="139"/>
      <c r="J7" s="218" t="s">
        <v>136</v>
      </c>
      <c r="K7" s="254"/>
      <c r="L7" s="254"/>
      <c r="M7" s="139"/>
      <c r="N7" s="254" t="s">
        <v>234</v>
      </c>
      <c r="O7" s="254"/>
      <c r="P7" s="254"/>
      <c r="Q7" s="139"/>
      <c r="R7" s="254" t="s">
        <v>138</v>
      </c>
      <c r="S7" s="254"/>
      <c r="T7" s="254"/>
      <c r="U7" s="254"/>
      <c r="V7" s="254"/>
      <c r="W7" s="254"/>
      <c r="X7" s="254"/>
      <c r="Y7" s="254"/>
      <c r="Z7" s="254"/>
      <c r="AA7" s="254"/>
      <c r="AB7" s="254"/>
      <c r="AC7" s="254"/>
      <c r="AD7" s="139"/>
      <c r="AE7" s="254" t="s">
        <v>142</v>
      </c>
      <c r="AF7" s="254"/>
      <c r="AG7" s="254"/>
      <c r="AH7" s="254"/>
      <c r="AI7" s="254"/>
      <c r="AJ7" s="254"/>
      <c r="AK7" s="254"/>
      <c r="AL7" s="254"/>
      <c r="AM7" s="254"/>
      <c r="AN7" s="254"/>
      <c r="AO7" s="254"/>
      <c r="AP7" s="254"/>
      <c r="AQ7" s="254"/>
      <c r="AR7" s="254"/>
      <c r="AS7" s="254"/>
      <c r="AT7" s="254"/>
      <c r="AU7" s="254"/>
      <c r="AV7" s="254"/>
      <c r="AW7" s="254"/>
      <c r="AX7" s="254"/>
      <c r="AY7" s="254"/>
      <c r="AZ7" s="254"/>
      <c r="BA7" s="254"/>
      <c r="BB7" s="254"/>
      <c r="BC7" s="254"/>
      <c r="BD7" s="254"/>
      <c r="BE7" s="254"/>
      <c r="BF7" s="254"/>
      <c r="BG7" s="254"/>
      <c r="BH7" s="254"/>
      <c r="BI7" s="254"/>
      <c r="BJ7" s="254"/>
      <c r="BK7" s="254"/>
      <c r="BL7" s="254"/>
      <c r="BM7" s="254"/>
      <c r="BN7" s="254"/>
      <c r="BO7" s="142"/>
    </row>
    <row r="8" spans="1:68" x14ac:dyDescent="0.2">
      <c r="A8" s="3" t="s">
        <v>129</v>
      </c>
      <c r="B8" s="3" t="s">
        <v>64</v>
      </c>
      <c r="C8" s="3" t="s">
        <v>81</v>
      </c>
      <c r="D8" s="161"/>
      <c r="E8" s="165"/>
      <c r="F8" s="38" t="str">
        <f ca="1">IFERROR(VLOOKUP(F1, OFFSET(TF_TIMEFRAME, 0, 0, TF_DATA_ROWS, 2), 2, FALSE), "")</f>
        <v>FISCAL 2015</v>
      </c>
      <c r="G8" s="39" t="str">
        <f ca="1">IFERROR(VLOOKUP(G1, OFFSET(TF_TIMEFRAME, 0, 0, TF_DATA_ROWS, 2), 2, FALSE), "")</f>
        <v>FISCAL 2014</v>
      </c>
      <c r="H8" s="39" t="s">
        <v>78</v>
      </c>
      <c r="I8" s="140"/>
      <c r="J8" s="39" t="str">
        <f ca="1">IFERROR(VLOOKUP(J1, OFFSET(TF_TIMEFRAME, 0, 0, TF_DATA_ROWS, 2), 2, FALSE), "")</f>
        <v>TY LTM</v>
      </c>
      <c r="K8" s="39" t="str">
        <f ca="1">IFERROR(VLOOKUP(K1, OFFSET(TF_TIMEFRAME, 0, 0, TF_DATA_ROWS, 2), 2, FALSE), "")</f>
        <v>LY LTM</v>
      </c>
      <c r="L8" s="39" t="s">
        <v>78</v>
      </c>
      <c r="M8" s="140"/>
      <c r="N8" s="39" t="str">
        <f ca="1">IFERROR(VLOOKUP(N1, OFFSET(TF_TIMEFRAME, 0, 0, TF_DATA_ROWS, 2), 2, FALSE), "")</f>
        <v>YTD 2016</v>
      </c>
      <c r="O8" s="39" t="str">
        <f ca="1">IFERROR(VLOOKUP(O1, OFFSET(TF_TIMEFRAME, 0, 0, TF_DATA_ROWS, 2), 2, FALSE), "")</f>
        <v>YTD 2015</v>
      </c>
      <c r="P8" s="39" t="s">
        <v>78</v>
      </c>
      <c r="Q8" s="140"/>
      <c r="R8" s="39" t="str">
        <f ca="1">IFERROR(VLOOKUP(R1, OFFSET(TF_TIMEFRAME, 0, 0, TF_DATA_ROWS, 2), 2, FALSE), "")</f>
        <v>Q1 2016</v>
      </c>
      <c r="S8" s="39" t="str">
        <f ca="1">IFERROR(VLOOKUP(S1, OFFSET(TF_TIMEFRAME, 0, 0, TF_DATA_ROWS, 2), 2, FALSE), "")</f>
        <v>Q1 2015</v>
      </c>
      <c r="T8" s="39" t="s">
        <v>78</v>
      </c>
      <c r="U8" s="164" t="str">
        <f ca="1">IFERROR(VLOOKUP(U1, OFFSET(TF_TIMEFRAME, 0, 0, TF_DATA_ROWS, 2), 2, FALSE), "")</f>
        <v>Q2 2016</v>
      </c>
      <c r="V8" s="39" t="str">
        <f ca="1">IFERROR(VLOOKUP(V1, OFFSET(TF_TIMEFRAME, 0, 0, TF_DATA_ROWS, 2), 2, FALSE), "")</f>
        <v>Q2 2015</v>
      </c>
      <c r="W8" s="39" t="s">
        <v>78</v>
      </c>
      <c r="X8" s="164" t="str">
        <f ca="1">IFERROR(VLOOKUP(X1, OFFSET(TF_TIMEFRAME, 0, 0, TF_DATA_ROWS, 2), 2, FALSE), "")</f>
        <v>Q3 2016</v>
      </c>
      <c r="Y8" s="39" t="str">
        <f ca="1">IFERROR(VLOOKUP(Y1, OFFSET(TF_TIMEFRAME, 0, 0, TF_DATA_ROWS, 2), 2, FALSE), "")</f>
        <v>Q3 2015</v>
      </c>
      <c r="Z8" s="39" t="s">
        <v>78</v>
      </c>
      <c r="AA8" s="164" t="str">
        <f ca="1">IFERROR(VLOOKUP(AA1, OFFSET(TF_TIMEFRAME, 0, 0, TF_DATA_ROWS, 2), 2, FALSE), "")</f>
        <v>Q4 2016</v>
      </c>
      <c r="AB8" s="39" t="str">
        <f ca="1">IFERROR(VLOOKUP(AB1, OFFSET(TF_TIMEFRAME, 0, 0, TF_DATA_ROWS, 2), 2, FALSE), "")</f>
        <v>Q4 2015</v>
      </c>
      <c r="AC8" s="39" t="s">
        <v>78</v>
      </c>
      <c r="AD8" s="140"/>
      <c r="AE8" s="174" t="str">
        <f ca="1">IFERROR(VLOOKUP(AE1, OFFSET(TF_TIMEFRAME, 0, 0, TF_DATA_ROWS, 2), 2, FALSE), "")</f>
        <v>FEB 2016</v>
      </c>
      <c r="AF8" s="174" t="str">
        <f ca="1">IFERROR(VLOOKUP(AF1, OFFSET(TF_TIMEFRAME, 0, 0, TF_DATA_ROWS, 2), 2, FALSE), "")</f>
        <v>FEB 2015</v>
      </c>
      <c r="AG8" s="174" t="s">
        <v>78</v>
      </c>
      <c r="AH8" s="175" t="str">
        <f ca="1">IFERROR(VLOOKUP(AH1, OFFSET(TF_TIMEFRAME, 0, 0, TF_DATA_ROWS, 2), 2, FALSE), "")</f>
        <v>MAR 2016</v>
      </c>
      <c r="AI8" s="174" t="str">
        <f ca="1">IFERROR(VLOOKUP(AI1, OFFSET(TF_TIMEFRAME, 0, 0, TF_DATA_ROWS, 2), 2, FALSE), "")</f>
        <v>MAR 2015</v>
      </c>
      <c r="AJ8" s="174" t="s">
        <v>78</v>
      </c>
      <c r="AK8" s="175" t="str">
        <f ca="1">IFERROR(VLOOKUP(AK1, OFFSET(TF_TIMEFRAME, 0, 0, TF_DATA_ROWS, 2), 2, FALSE), "")</f>
        <v>APR 2016</v>
      </c>
      <c r="AL8" s="174" t="str">
        <f ca="1">IFERROR(VLOOKUP(AL1, OFFSET(TF_TIMEFRAME, 0, 0, TF_DATA_ROWS, 2), 2, FALSE), "")</f>
        <v>APR 2015</v>
      </c>
      <c r="AM8" s="174" t="s">
        <v>78</v>
      </c>
      <c r="AN8" s="175" t="str">
        <f ca="1">IFERROR(VLOOKUP(AN1, OFFSET(TF_TIMEFRAME, 0, 0, TF_DATA_ROWS, 2), 2, FALSE), "")</f>
        <v>MAY 2016</v>
      </c>
      <c r="AO8" s="174" t="str">
        <f ca="1">IFERROR(VLOOKUP(AO1, OFFSET(TF_TIMEFRAME, 0, 0, TF_DATA_ROWS, 2), 2, FALSE), "")</f>
        <v>MAY 2015</v>
      </c>
      <c r="AP8" s="174" t="s">
        <v>78</v>
      </c>
      <c r="AQ8" s="175" t="str">
        <f ca="1">IFERROR(VLOOKUP(AQ1, OFFSET(TF_TIMEFRAME, 0, 0, TF_DATA_ROWS, 2), 2, FALSE), "")</f>
        <v>JUN 2016</v>
      </c>
      <c r="AR8" s="174" t="str">
        <f ca="1">IFERROR(VLOOKUP(AR1, OFFSET(TF_TIMEFRAME, 0, 0, TF_DATA_ROWS, 2), 2, FALSE), "")</f>
        <v>JUN 2015</v>
      </c>
      <c r="AS8" s="174" t="s">
        <v>78</v>
      </c>
      <c r="AT8" s="175" t="str">
        <f ca="1">IFERROR(VLOOKUP(AT1, OFFSET(TF_TIMEFRAME, 0, 0, TF_DATA_ROWS, 2), 2, FALSE), "")</f>
        <v>JUL 2016</v>
      </c>
      <c r="AU8" s="174" t="str">
        <f ca="1">IFERROR(VLOOKUP(AU1, OFFSET(TF_TIMEFRAME, 0, 0, TF_DATA_ROWS, 2), 2, FALSE), "")</f>
        <v>JUL 2015</v>
      </c>
      <c r="AV8" s="174" t="s">
        <v>78</v>
      </c>
      <c r="AW8" s="175" t="str">
        <f ca="1">IFERROR(VLOOKUP(AW1, OFFSET(TF_TIMEFRAME, 0, 0, TF_DATA_ROWS, 2), 2, FALSE), "")</f>
        <v>AUG 2016</v>
      </c>
      <c r="AX8" s="174" t="str">
        <f ca="1">IFERROR(VLOOKUP(AX1, OFFSET(TF_TIMEFRAME, 0, 0, TF_DATA_ROWS, 2), 2, FALSE), "")</f>
        <v>AUG 2015</v>
      </c>
      <c r="AY8" s="174" t="s">
        <v>78</v>
      </c>
      <c r="AZ8" s="175" t="str">
        <f ca="1">IFERROR(VLOOKUP(AZ1, OFFSET(TF_TIMEFRAME, 0, 0, TF_DATA_ROWS, 2), 2, FALSE), "")</f>
        <v>SEP 2016</v>
      </c>
      <c r="BA8" s="174" t="str">
        <f ca="1">IFERROR(VLOOKUP(BA1, OFFSET(TF_TIMEFRAME, 0, 0, TF_DATA_ROWS, 2), 2, FALSE), "")</f>
        <v>SEP 2015</v>
      </c>
      <c r="BB8" s="174" t="s">
        <v>78</v>
      </c>
      <c r="BC8" s="175" t="str">
        <f ca="1">IFERROR(VLOOKUP(BC1, OFFSET(TF_TIMEFRAME, 0, 0, TF_DATA_ROWS, 2), 2, FALSE), "")</f>
        <v>OCT 2016</v>
      </c>
      <c r="BD8" s="174" t="str">
        <f ca="1">IFERROR(VLOOKUP(BD1, OFFSET(TF_TIMEFRAME, 0, 0, TF_DATA_ROWS, 2), 2, FALSE), "")</f>
        <v>OCT 2015</v>
      </c>
      <c r="BE8" s="174" t="s">
        <v>78</v>
      </c>
      <c r="BF8" s="175" t="str">
        <f ca="1">IFERROR(VLOOKUP(BF1, OFFSET(TF_TIMEFRAME, 0, 0, TF_DATA_ROWS, 2), 2, FALSE), "")</f>
        <v>NOV 2016</v>
      </c>
      <c r="BG8" s="174" t="str">
        <f ca="1">IFERROR(VLOOKUP(BG1, OFFSET(TF_TIMEFRAME, 0, 0, TF_DATA_ROWS, 2), 2, FALSE), "")</f>
        <v>NOV 2015</v>
      </c>
      <c r="BH8" s="174" t="s">
        <v>78</v>
      </c>
      <c r="BI8" s="175" t="str">
        <f ca="1">IFERROR(VLOOKUP(BI1, OFFSET(TF_TIMEFRAME, 0, 0, TF_DATA_ROWS, 2), 2, FALSE), "")</f>
        <v>DEC 2016</v>
      </c>
      <c r="BJ8" s="174" t="str">
        <f ca="1">IFERROR(VLOOKUP(BJ1, OFFSET(TF_TIMEFRAME, 0, 0, TF_DATA_ROWS, 2), 2, FALSE), "")</f>
        <v>DEC 2015</v>
      </c>
      <c r="BK8" s="174" t="s">
        <v>78</v>
      </c>
      <c r="BL8" s="175" t="str">
        <f ca="1">IFERROR(VLOOKUP(BL1, OFFSET(TF_TIMEFRAME, 0, 0, TF_DATA_ROWS, 2), 2, FALSE), "")</f>
        <v>JAN 2017</v>
      </c>
      <c r="BM8" s="174" t="str">
        <f ca="1">IFERROR(VLOOKUP(BM1, OFFSET(TF_TIMEFRAME, 0, 0, TF_DATA_ROWS, 2), 2, FALSE), "")</f>
        <v>JAN 2016</v>
      </c>
      <c r="BN8" s="174" t="s">
        <v>78</v>
      </c>
      <c r="BO8" s="143"/>
      <c r="BP8" s="161"/>
    </row>
    <row r="9" spans="1:68" ht="15" hidden="1" thickBot="1" x14ac:dyDescent="0.25">
      <c r="A9" s="6" t="s">
        <v>86</v>
      </c>
      <c r="B9" s="3" t="s">
        <v>65</v>
      </c>
      <c r="D9" s="236" t="s">
        <v>152</v>
      </c>
      <c r="E9" s="135" t="s">
        <v>73</v>
      </c>
      <c r="F9" s="119">
        <f ca="1">'All Demand'!F10</f>
        <v>836777806.87999976</v>
      </c>
      <c r="G9" s="118">
        <f ca="1">'All Demand'!G10</f>
        <v>694707253.62000012</v>
      </c>
      <c r="H9" s="115">
        <f ca="1">IF(F$9 = 0, 0, IFERROR((F9 - G9) / G9, 0))</f>
        <v>0.20450420305775474</v>
      </c>
      <c r="I9" s="141"/>
      <c r="J9" s="119">
        <f ca="1">'All Demand'!J10</f>
        <v>1001837620.0500001</v>
      </c>
      <c r="K9" s="118">
        <f ca="1">'All Demand'!K10</f>
        <v>836387755.31000042</v>
      </c>
      <c r="L9" s="115">
        <f ca="1">IF(J$9 = 0, 0, IFERROR((J9 - K9) / K9, 0))</f>
        <v>0.19781478589279083</v>
      </c>
      <c r="M9" s="141"/>
      <c r="N9" s="119">
        <f ca="1">'All Demand'!N10</f>
        <v>1001837620.0500002</v>
      </c>
      <c r="O9" s="118">
        <f ca="1">'All Demand'!O10</f>
        <v>836387755.31000042</v>
      </c>
      <c r="P9" s="115">
        <f ca="1">IF(N$9 = 0, 0, IFERROR((N9 - O9) / O9, 0))</f>
        <v>0.19781478589279097</v>
      </c>
      <c r="Q9" s="141"/>
      <c r="R9" s="119">
        <f ca="1">'All Demand'!R10</f>
        <v>227441902.39000002</v>
      </c>
      <c r="S9" s="118">
        <f ca="1">'All Demand'!S10</f>
        <v>183200598.53000018</v>
      </c>
      <c r="T9" s="115">
        <f ca="1">IF(R$9 = 0, 0, IFERROR((R9 - S9) / S9, 0))</f>
        <v>0.24149104432513663</v>
      </c>
      <c r="U9" s="119">
        <f ca="1">'All Demand'!U10</f>
        <v>244646366.31999999</v>
      </c>
      <c r="V9" s="118">
        <f ca="1">'All Demand'!V10</f>
        <v>202346563.48999995</v>
      </c>
      <c r="W9" s="115">
        <f ca="1">IF(U$9 = 0, 0, IFERROR((U9 - V9) / V9, 0))</f>
        <v>0.20904631193348888</v>
      </c>
      <c r="X9" s="119">
        <f ca="1">'All Demand'!X10</f>
        <v>248854449.95000014</v>
      </c>
      <c r="Y9" s="118">
        <f ca="1">'All Demand'!Y10</f>
        <v>212885524.94999996</v>
      </c>
      <c r="Z9" s="115">
        <f ca="1">IF(X$9 = 0, 0, IFERROR((X9 - Y9) / Y9, 0))</f>
        <v>0.16895899807395612</v>
      </c>
      <c r="AA9" s="119">
        <f ca="1">'All Demand'!AA10</f>
        <v>279274069.81999993</v>
      </c>
      <c r="AB9" s="118">
        <f ca="1">'All Demand'!AB10</f>
        <v>236492988.47000003</v>
      </c>
      <c r="AC9" s="115">
        <f ca="1">IF(AA$9 = 0, 0, IFERROR((AA9 - AB9) / AB9, 0))</f>
        <v>0.18089788465515896</v>
      </c>
      <c r="AD9" s="141"/>
      <c r="AE9" s="119">
        <f ca="1">'All Demand'!AE10</f>
        <v>49628343.359999985</v>
      </c>
      <c r="AF9" s="118">
        <f ca="1">'All Demand'!AF10</f>
        <v>38131728.600000001</v>
      </c>
      <c r="AG9" s="115">
        <f ca="1">IF(AE$9 = 0, 0, IFERROR((AE9 - AF9) / AF9, 0))</f>
        <v>0.30149734045888449</v>
      </c>
      <c r="AH9" s="119">
        <f ca="1">'All Demand'!AH10</f>
        <v>94010636.149999961</v>
      </c>
      <c r="AI9" s="118">
        <f ca="1">'All Demand'!AI10</f>
        <v>78681360.010000035</v>
      </c>
      <c r="AJ9" s="115">
        <f ca="1">IF(AH$9 = 0, 0, IFERROR((AH9 - AI9) / AI9, 0))</f>
        <v>0.19482728994582257</v>
      </c>
      <c r="AK9" s="119">
        <f ca="1">'All Demand'!AK10</f>
        <v>82951121.949999973</v>
      </c>
      <c r="AL9" s="118">
        <f ca="1">'All Demand'!AL10</f>
        <v>65869346</v>
      </c>
      <c r="AM9" s="115">
        <f ca="1">IF(AK$9 = 0, 0, IFERROR((AK9 - AL9) / AL9, 0))</f>
        <v>0.25932815470795739</v>
      </c>
      <c r="AN9" s="119">
        <f ca="1">'All Demand'!AN10</f>
        <v>83851212.780000031</v>
      </c>
      <c r="AO9" s="118">
        <f ca="1">'All Demand'!AO10</f>
        <v>76098147.560000047</v>
      </c>
      <c r="AP9" s="115">
        <f ca="1">IF(AN$9 = 0, 0, IFERROR((AN9 - AO9) / AO9, 0))</f>
        <v>0.10188244351003463</v>
      </c>
      <c r="AQ9" s="119">
        <f ca="1">'All Demand'!AQ10</f>
        <v>102161112.14999998</v>
      </c>
      <c r="AR9" s="118">
        <f ca="1">'All Demand'!AR10</f>
        <v>77617736.219999984</v>
      </c>
      <c r="AS9" s="115">
        <f ca="1">'All Demand'!AS10</f>
        <v>0.31620834522194979</v>
      </c>
      <c r="AT9" s="119">
        <f ca="1">'All Demand'!AT10</f>
        <v>57496634.819999993</v>
      </c>
      <c r="AU9" s="118">
        <f ca="1">'All Demand'!AU10</f>
        <v>47586119.459999993</v>
      </c>
      <c r="AV9" s="115">
        <f ca="1">IF(AT$9 = 0, 0, IFERROR((AT9 - AU9) / AU9, 0))</f>
        <v>0.20826483589044478</v>
      </c>
      <c r="AW9" s="119">
        <f ca="1">'All Demand'!AW10</f>
        <v>61083617.630000025</v>
      </c>
      <c r="AX9" s="118">
        <f ca="1">'All Demand'!AX10</f>
        <v>49994243.609999977</v>
      </c>
      <c r="AY9" s="115">
        <f ca="1">IF(AW$9 = 0, 0, IFERROR((AW9 - AX9) / AX9, 0))</f>
        <v>0.2218130172446878</v>
      </c>
      <c r="AZ9" s="119">
        <f ca="1">'All Demand'!AZ10</f>
        <v>100121086.17999999</v>
      </c>
      <c r="BA9" s="118">
        <f ca="1">'All Demand'!BA10</f>
        <v>88340249.76000005</v>
      </c>
      <c r="BB9" s="115">
        <f ca="1">IF(AZ$9 = 0, 0, IFERROR((AZ9 - BA9) / BA9, 0))</f>
        <v>0.13335751768877424</v>
      </c>
      <c r="BC9" s="119">
        <f ca="1">'All Demand'!BC10</f>
        <v>86864368.410000011</v>
      </c>
      <c r="BD9" s="118">
        <f ca="1">'All Demand'!BD10</f>
        <v>73879764.370000064</v>
      </c>
      <c r="BE9" s="115">
        <f ca="1">IF(BC$9 = 0, 0, IFERROR((BC9 - BD9) / BD9, 0))</f>
        <v>0.17575318696160502</v>
      </c>
      <c r="BF9" s="119">
        <f ca="1">'All Demand'!BF10</f>
        <v>90102995.989999995</v>
      </c>
      <c r="BG9" s="118">
        <f ca="1">'All Demand'!BG10</f>
        <v>80263658.139999986</v>
      </c>
      <c r="BH9" s="115">
        <f ca="1">IF(BF$9 = 0, 0, IFERROR((BF9 - BG9) / BG9, 0))</f>
        <v>0.12258770753804582</v>
      </c>
      <c r="BI9" s="119">
        <f ca="1">'All Demand'!BI10</f>
        <v>125473963.17999999</v>
      </c>
      <c r="BJ9" s="118">
        <f ca="1">'All Demand'!BJ10</f>
        <v>100093817.34999996</v>
      </c>
      <c r="BK9" s="115">
        <f ca="1">IF(BI$9 = 0, 0, IFERROR((BI9 - BJ9) / BJ9, 0))</f>
        <v>0.25356357167648813</v>
      </c>
      <c r="BL9" s="119">
        <f ca="1">'All Demand'!BL10</f>
        <v>62989421.729999982</v>
      </c>
      <c r="BM9" s="118">
        <f ca="1">'All Demand'!BM10</f>
        <v>54997583.31000001</v>
      </c>
      <c r="BN9" s="115">
        <f ca="1">IF(BL$9 = 0, 0, IFERROR((BL9 - BM9) / BM9, 0))</f>
        <v>0.1453125380974121</v>
      </c>
      <c r="BO9" s="158" t="str">
        <f>E9</f>
        <v>Total Company</v>
      </c>
      <c r="BP9" s="248" t="str">
        <f>$D9</f>
        <v>GROSS DEMAND</v>
      </c>
    </row>
    <row r="10" spans="1:68" ht="15" hidden="1" thickTop="1" x14ac:dyDescent="0.2">
      <c r="A10" s="6" t="str">
        <f>A$9</f>
        <v>&lt;&gt; -99</v>
      </c>
      <c r="B10" s="3" t="str">
        <f t="shared" ref="B10" si="0">B$9</f>
        <v>&gt;= 0</v>
      </c>
      <c r="D10" s="237"/>
      <c r="E10" s="136" t="s">
        <v>130</v>
      </c>
      <c r="F10" s="120">
        <f ca="1">SUMIFS(GROSS_AMT_T, CHANNEL_COUNT, $A$2, IS_JJCC, $B$2, CUST_GROUP, $A10, RECENCY_GROUP, $B10, TIMEFRAME, F$1)</f>
        <v>836777806.87999976</v>
      </c>
      <c r="G10" s="111">
        <f ca="1">SUMIFS(GROSS_AMT_T, CHANNEL_COUNT, $A$2, IS_JJCC, $B$2, CUST_GROUP, $A10, RECENCY_GROUP, $B10, TIMEFRAME, G$1)</f>
        <v>694707253.62000012</v>
      </c>
      <c r="H10" s="108">
        <f t="shared" ref="H10:H11" ca="1" si="1">IF(F$9 = 0, 0, IFERROR((F10 - G10) / G10, 0))</f>
        <v>0.20450420305775474</v>
      </c>
      <c r="I10" s="141"/>
      <c r="J10" s="120">
        <f ca="1">SUMIFS(GROSS_AMT_T, CHANNEL_COUNT, $A$2, IS_JJCC, $B$2, CUST_GROUP, $A10, RECENCY_GROUP, $B10, TIMEFRAME, J$1)</f>
        <v>1001837620.0500001</v>
      </c>
      <c r="K10" s="111">
        <f ca="1">SUMIFS(GROSS_AMT_T, CHANNEL_COUNT, $A$2, IS_JJCC, $B$2, CUST_GROUP, $A10, RECENCY_GROUP, $B10, TIMEFRAME, K$1)</f>
        <v>836387755.31000042</v>
      </c>
      <c r="L10" s="108">
        <f t="shared" ref="L10:L11" ca="1" si="2">IF(J$9 = 0, 0, IFERROR((J10 - K10) / K10, 0))</f>
        <v>0.19781478589279083</v>
      </c>
      <c r="M10" s="141"/>
      <c r="N10" s="120">
        <f ca="1">SUMIFS(GROSS_AMT_T, CHANNEL_COUNT, $A$2, IS_JJCC, $B$2, CUST_GROUP, $A10, RECENCY_GROUP, $B10, TIMEFRAME, N$1)</f>
        <v>1001837620.0500002</v>
      </c>
      <c r="O10" s="111">
        <f ca="1">SUMIFS(GROSS_AMT_T, CHANNEL_COUNT, $A$2, IS_JJCC, $B$2, CUST_GROUP, $A10, RECENCY_GROUP, $B10, TIMEFRAME, O$1)</f>
        <v>836387755.31000042</v>
      </c>
      <c r="P10" s="108">
        <f t="shared" ref="P10:P11" ca="1" si="3">IF(N$9 = 0, 0, IFERROR((N10 - O10) / O10, 0))</f>
        <v>0.19781478589279097</v>
      </c>
      <c r="Q10" s="141"/>
      <c r="R10" s="120">
        <f ca="1">SUMIFS(GROSS_AMT_T, CHANNEL_COUNT, $A$2, IS_JJCC, $B$2, CUST_GROUP, $A10, RECENCY_GROUP, $B10, TIMEFRAME, R$1)</f>
        <v>227441902.39000002</v>
      </c>
      <c r="S10" s="111">
        <f ca="1">SUMIFS(GROSS_AMT_T, CHANNEL_COUNT, $A$2, IS_JJCC, $B$2, CUST_GROUP, $A10, RECENCY_GROUP, $B10, TIMEFRAME, S$1)</f>
        <v>183200598.53000018</v>
      </c>
      <c r="T10" s="108">
        <f t="shared" ref="T10:T11" ca="1" si="4">IF(R$9 = 0, 0, IFERROR((R10 - S10) / S10, 0))</f>
        <v>0.24149104432513663</v>
      </c>
      <c r="U10" s="120">
        <f ca="1">SUMIFS(GROSS_AMT_T, CHANNEL_COUNT, $A$2, IS_JJCC, $B$2, CUST_GROUP, $A10, RECENCY_GROUP, $B10, TIMEFRAME, U$1)</f>
        <v>244646366.31999999</v>
      </c>
      <c r="V10" s="111">
        <f ca="1">SUMIFS(GROSS_AMT_T, CHANNEL_COUNT, $A$2, IS_JJCC, $B$2, CUST_GROUP, $A10, RECENCY_GROUP, $B10, TIMEFRAME, V$1)</f>
        <v>202346563.48999995</v>
      </c>
      <c r="W10" s="108">
        <f t="shared" ref="W10:W11" ca="1" si="5">IF(U$9 = 0, 0, IFERROR((U10 - V10) / V10, 0))</f>
        <v>0.20904631193348888</v>
      </c>
      <c r="X10" s="120">
        <f ca="1">SUMIFS(GROSS_AMT_T, CHANNEL_COUNT, $A$2, IS_JJCC, $B$2, CUST_GROUP, $A10, RECENCY_GROUP, $B10, TIMEFRAME, X$1)</f>
        <v>248854449.95000014</v>
      </c>
      <c r="Y10" s="111">
        <f ca="1">SUMIFS(GROSS_AMT_T, CHANNEL_COUNT, $A$2, IS_JJCC, $B$2, CUST_GROUP, $A10, RECENCY_GROUP, $B10, TIMEFRAME, Y$1)</f>
        <v>212885524.94999996</v>
      </c>
      <c r="Z10" s="108">
        <f t="shared" ref="Z10:Z11" ca="1" si="6">IF(X$9 = 0, 0, IFERROR((X10 - Y10) / Y10, 0))</f>
        <v>0.16895899807395612</v>
      </c>
      <c r="AA10" s="120">
        <f ca="1">SUMIFS(GROSS_AMT_T, CHANNEL_COUNT, $A$2, IS_JJCC, $B$2, CUST_GROUP, $A10, RECENCY_GROUP, $B10, TIMEFRAME, AA$1)</f>
        <v>279274069.81999993</v>
      </c>
      <c r="AB10" s="111">
        <f ca="1">SUMIFS(GROSS_AMT_T, CHANNEL_COUNT, $A$2, IS_JJCC, $B$2, CUST_GROUP, $A10, RECENCY_GROUP, $B10, TIMEFRAME, AB$1)</f>
        <v>236492988.47000003</v>
      </c>
      <c r="AC10" s="108">
        <f t="shared" ref="AC10:AC11" ca="1" si="7">IF(AA$9 = 0, 0, IFERROR((AA10 - AB10) / AB10, 0))</f>
        <v>0.18089788465515896</v>
      </c>
      <c r="AD10" s="141"/>
      <c r="AE10" s="120">
        <f ca="1">SUMIFS(GROSS_AMT_T, CHANNEL_COUNT, $A$2, IS_JJCC, $B$2, CUST_GROUP, $A10, RECENCY_GROUP, $B10, TIMEFRAME, AE$1)</f>
        <v>49628343.359999985</v>
      </c>
      <c r="AF10" s="111">
        <f ca="1">SUMIFS(GROSS_AMT_T, CHANNEL_COUNT, $A$2, IS_JJCC, $B$2, CUST_GROUP, $A10, RECENCY_GROUP, $B10, TIMEFRAME, AF$1)</f>
        <v>38131728.600000001</v>
      </c>
      <c r="AG10" s="108">
        <f t="shared" ref="AG10:AG11" ca="1" si="8">IF(AE$9 = 0, 0, IFERROR((AE10 - AF10) / AF10, 0))</f>
        <v>0.30149734045888449</v>
      </c>
      <c r="AH10" s="120">
        <f ca="1">SUMIFS(GROSS_AMT_T, CHANNEL_COUNT, $A$2, IS_JJCC, $B$2, CUST_GROUP, $A10, RECENCY_GROUP, $B10, TIMEFRAME, AH$1)</f>
        <v>94010636.149999961</v>
      </c>
      <c r="AI10" s="111">
        <f ca="1">SUMIFS(GROSS_AMT_T, CHANNEL_COUNT, $A$2, IS_JJCC, $B$2, CUST_GROUP, $A10, RECENCY_GROUP, $B10, TIMEFRAME, AI$1)</f>
        <v>78681360.010000035</v>
      </c>
      <c r="AJ10" s="108">
        <f t="shared" ref="AJ10:AJ11" ca="1" si="9">IF(AH$9 = 0, 0, IFERROR((AH10 - AI10) / AI10, 0))</f>
        <v>0.19482728994582257</v>
      </c>
      <c r="AK10" s="120">
        <f ca="1">SUMIFS(GROSS_AMT_T, CHANNEL_COUNT, $A$2, IS_JJCC, $B$2, CUST_GROUP, $A10, RECENCY_GROUP, $B10, TIMEFRAME, AK$1)</f>
        <v>82951121.949999973</v>
      </c>
      <c r="AL10" s="111">
        <f ca="1">SUMIFS(GROSS_AMT_T, CHANNEL_COUNT, $A$2, IS_JJCC, $B$2, CUST_GROUP, $A10, RECENCY_GROUP, $B10, TIMEFRAME, AL$1)</f>
        <v>65869346</v>
      </c>
      <c r="AM10" s="108">
        <f t="shared" ref="AM10:AM11" ca="1" si="10">IF(AK$9 = 0, 0, IFERROR((AK10 - AL10) / AL10, 0))</f>
        <v>0.25932815470795739</v>
      </c>
      <c r="AN10" s="120">
        <f ca="1">SUMIFS(GROSS_AMT_T, CHANNEL_COUNT, $A$2, IS_JJCC, $B$2, CUST_GROUP, $A10, RECENCY_GROUP, $B10, TIMEFRAME, AN$1)</f>
        <v>83851212.780000031</v>
      </c>
      <c r="AO10" s="111">
        <f ca="1">SUMIFS(GROSS_AMT_T, CHANNEL_COUNT, $A$2, IS_JJCC, $B$2, CUST_GROUP, $A10, RECENCY_GROUP, $B10, TIMEFRAME, AO$1)</f>
        <v>76098147.560000047</v>
      </c>
      <c r="AP10" s="108">
        <f t="shared" ref="AP10:AP11" ca="1" si="11">IF(AN$9 = 0, 0, IFERROR((AN10 - AO10) / AO10, 0))</f>
        <v>0.10188244351003463</v>
      </c>
      <c r="AQ10" s="120">
        <f ca="1">SUMIFS(GROSS_AMT_T, CHANNEL_COUNT, $A$2, IS_JJCC, $B$2, CUST_GROUP, $A10, RECENCY_GROUP, $B10, TIMEFRAME, AQ$1)</f>
        <v>102161112.14999998</v>
      </c>
      <c r="AR10" s="111">
        <f ca="1">SUMIFS(GROSS_AMT_T, CHANNEL_COUNT, $A$2, IS_JJCC, $B$2, CUST_GROUP, $A10, RECENCY_GROUP, $B10, TIMEFRAME, AR$1)</f>
        <v>77617736.219999984</v>
      </c>
      <c r="AS10" s="108">
        <f t="shared" ref="AS10:AS11" ca="1" si="12">IF(AQ$9 = 0, 0, IFERROR((AQ10 - AR10) / AR10, 0))</f>
        <v>0.31620834522194979</v>
      </c>
      <c r="AT10" s="120">
        <f ca="1">SUMIFS(GROSS_AMT_T, CHANNEL_COUNT, $A$2, IS_JJCC, $B$2, CUST_GROUP, $A10, RECENCY_GROUP, $B10, TIMEFRAME, AT$1)</f>
        <v>57496634.819999993</v>
      </c>
      <c r="AU10" s="111">
        <f ca="1">SUMIFS(GROSS_AMT_T, CHANNEL_COUNT, $A$2, IS_JJCC, $B$2, CUST_GROUP, $A10, RECENCY_GROUP, $B10, TIMEFRAME, AU$1)</f>
        <v>47586119.459999993</v>
      </c>
      <c r="AV10" s="108">
        <f t="shared" ref="AV10:AV11" ca="1" si="13">IF(AT$9 = 0, 0, IFERROR((AT10 - AU10) / AU10, 0))</f>
        <v>0.20826483589044478</v>
      </c>
      <c r="AW10" s="120">
        <f ca="1">SUMIFS(GROSS_AMT_T, CHANNEL_COUNT, $A$2, IS_JJCC, $B$2, CUST_GROUP, $A10, RECENCY_GROUP, $B10, TIMEFRAME, AW$1)</f>
        <v>61083617.630000025</v>
      </c>
      <c r="AX10" s="111">
        <f ca="1">SUMIFS(GROSS_AMT_T, CHANNEL_COUNT, $A$2, IS_JJCC, $B$2, CUST_GROUP, $A10, RECENCY_GROUP, $B10, TIMEFRAME, AX$1)</f>
        <v>49994243.609999977</v>
      </c>
      <c r="AY10" s="108">
        <f t="shared" ref="AY10:AY11" ca="1" si="14">IF(AW$9 = 0, 0, IFERROR((AW10 - AX10) / AX10, 0))</f>
        <v>0.2218130172446878</v>
      </c>
      <c r="AZ10" s="120">
        <f ca="1">SUMIFS(GROSS_AMT_T, CHANNEL_COUNT, $A$2, IS_JJCC, $B$2, CUST_GROUP, $A10, RECENCY_GROUP, $B10, TIMEFRAME, AZ$1)</f>
        <v>100121086.17999999</v>
      </c>
      <c r="BA10" s="111">
        <f ca="1">SUMIFS(GROSS_AMT_T, CHANNEL_COUNT, $A$2, IS_JJCC, $B$2, CUST_GROUP, $A10, RECENCY_GROUP, $B10, TIMEFRAME, BA$1)</f>
        <v>88340249.76000005</v>
      </c>
      <c r="BB10" s="108">
        <f t="shared" ref="BB10:BB11" ca="1" si="15">IF(AZ$9 = 0, 0, IFERROR((AZ10 - BA10) / BA10, 0))</f>
        <v>0.13335751768877424</v>
      </c>
      <c r="BC10" s="120">
        <f ca="1">SUMIFS(GROSS_AMT_T, CHANNEL_COUNT, $A$2, IS_JJCC, $B$2, CUST_GROUP, $A10, RECENCY_GROUP, $B10, TIMEFRAME, BC$1)</f>
        <v>86864368.410000011</v>
      </c>
      <c r="BD10" s="111">
        <f ca="1">SUMIFS(GROSS_AMT_T, CHANNEL_COUNT, $A$2, IS_JJCC, $B$2, CUST_GROUP, $A10, RECENCY_GROUP, $B10, TIMEFRAME, BD$1)</f>
        <v>73879764.370000064</v>
      </c>
      <c r="BE10" s="108">
        <f t="shared" ref="BE10:BE11" ca="1" si="16">IF(BC$9 = 0, 0, IFERROR((BC10 - BD10) / BD10, 0))</f>
        <v>0.17575318696160502</v>
      </c>
      <c r="BF10" s="120">
        <f ca="1">SUMIFS(GROSS_AMT_T, CHANNEL_COUNT, $A$2, IS_JJCC, $B$2, CUST_GROUP, $A10, RECENCY_GROUP, $B10, TIMEFRAME, BF$1)</f>
        <v>90102995.989999995</v>
      </c>
      <c r="BG10" s="111">
        <f ca="1">SUMIFS(GROSS_AMT_T, CHANNEL_COUNT, $A$2, IS_JJCC, $B$2, CUST_GROUP, $A10, RECENCY_GROUP, $B10, TIMEFRAME, BG$1)</f>
        <v>80263658.139999986</v>
      </c>
      <c r="BH10" s="108">
        <f t="shared" ref="BH10:BH11" ca="1" si="17">IF(BF$9 = 0, 0, IFERROR((BF10 - BG10) / BG10, 0))</f>
        <v>0.12258770753804582</v>
      </c>
      <c r="BI10" s="120">
        <f ca="1">SUMIFS(GROSS_AMT_T, CHANNEL_COUNT, $A$2, IS_JJCC, $B$2, CUST_GROUP, $A10, RECENCY_GROUP, $B10, TIMEFRAME, BI$1)</f>
        <v>125473963.17999999</v>
      </c>
      <c r="BJ10" s="111">
        <f ca="1">SUMIFS(GROSS_AMT_T, CHANNEL_COUNT, $A$2, IS_JJCC, $B$2, CUST_GROUP, $A10, RECENCY_GROUP, $B10, TIMEFRAME, BJ$1)</f>
        <v>100093817.34999996</v>
      </c>
      <c r="BK10" s="108">
        <f t="shared" ref="BK10:BK11" ca="1" si="18">IF(BI$9 = 0, 0, IFERROR((BI10 - BJ10) / BJ10, 0))</f>
        <v>0.25356357167648813</v>
      </c>
      <c r="BL10" s="120">
        <f ca="1">SUMIFS(GROSS_AMT_T, CHANNEL_COUNT, $A$2, IS_JJCC, $B$2, CUST_GROUP, $A10, RECENCY_GROUP, $B10, TIMEFRAME, BL$1)</f>
        <v>62989421.729999982</v>
      </c>
      <c r="BM10" s="111">
        <f ca="1">SUMIFS(GROSS_AMT_T, CHANNEL_COUNT, $A$2, IS_JJCC, $B$2, CUST_GROUP, $A10, RECENCY_GROUP, $B10, TIMEFRAME, BM$1)</f>
        <v>54997583.31000001</v>
      </c>
      <c r="BN10" s="108">
        <f t="shared" ref="BN10:BN11" ca="1" si="19">IF(BL$9 = 0, 0, IFERROR((BL10 - BM10) / BM10, 0))</f>
        <v>0.1453125380974121</v>
      </c>
      <c r="BO10" s="152" t="str">
        <f t="shared" ref="BO10:BO13" si="20">E10</f>
        <v>All Transactions</v>
      </c>
      <c r="BP10" s="249"/>
    </row>
    <row r="11" spans="1:68" hidden="1" x14ac:dyDescent="0.2">
      <c r="A11" s="6" t="s">
        <v>80</v>
      </c>
      <c r="B11" s="3" t="s">
        <v>65</v>
      </c>
      <c r="D11" s="237"/>
      <c r="E11" s="77" t="s">
        <v>132</v>
      </c>
      <c r="F11" s="121">
        <f ca="1">SUMIFS(GROSS_AMT_T, CHANNEL_COUNT, $A$2, IS_JJCC, $B$2, CUST_GROUP, $A11, RECENCY_GROUP, $B11, TIMEFRAME, F$1)</f>
        <v>810664213.39999986</v>
      </c>
      <c r="G11" s="104">
        <f ca="1">SUMIFS(GROSS_AMT_T, CHANNEL_COUNT, $A$2, IS_JJCC, $B$2, CUST_GROUP, $A11, RECENCY_GROUP, $B11, TIMEFRAME, G$1)</f>
        <v>662550658.53999996</v>
      </c>
      <c r="H11" s="48">
        <f t="shared" ca="1" si="1"/>
        <v>0.22355053602449612</v>
      </c>
      <c r="I11" s="141"/>
      <c r="J11" s="121">
        <f ca="1">SUMIFS(GROSS_AMT_T, CHANNEL_COUNT, $A$2, IS_JJCC, $B$2, CUST_GROUP, $A11, RECENCY_GROUP, $B11, TIMEFRAME, J$1)</f>
        <v>977280758.32000005</v>
      </c>
      <c r="K11" s="104">
        <f ca="1">SUMIFS(GROSS_AMT_T, CHANNEL_COUNT, $A$2, IS_JJCC, $B$2, CUST_GROUP, $A11, RECENCY_GROUP, $B11, TIMEFRAME, K$1)</f>
        <v>810247676.39000034</v>
      </c>
      <c r="L11" s="48">
        <f t="shared" ca="1" si="2"/>
        <v>0.20615064602740174</v>
      </c>
      <c r="M11" s="141"/>
      <c r="N11" s="121">
        <f ca="1">SUMIFS(GROSS_AMT_T, CHANNEL_COUNT, $A$2, IS_JJCC, $B$2, CUST_GROUP, $A11, RECENCY_GROUP, $B11, TIMEFRAME, N$1)</f>
        <v>977280758.32000017</v>
      </c>
      <c r="O11" s="104">
        <f ca="1">SUMIFS(GROSS_AMT_T, CHANNEL_COUNT, $A$2, IS_JJCC, $B$2, CUST_GROUP, $A11, RECENCY_GROUP, $B11, TIMEFRAME, O$1)</f>
        <v>810247676.39000034</v>
      </c>
      <c r="P11" s="48">
        <f t="shared" ca="1" si="3"/>
        <v>0.20615064602740188</v>
      </c>
      <c r="Q11" s="141"/>
      <c r="R11" s="121">
        <f ca="1">SUMIFS(GROSS_AMT_T, CHANNEL_COUNT, $A$2, IS_JJCC, $B$2, CUST_GROUP, $A11, RECENCY_GROUP, $B11, TIMEFRAME, R$1)</f>
        <v>222434748.59</v>
      </c>
      <c r="S11" s="104">
        <f ca="1">SUMIFS(GROSS_AMT_T, CHANNEL_COUNT, $A$2, IS_JJCC, $B$2, CUST_GROUP, $A11, RECENCY_GROUP, $B11, TIMEFRAME, S$1)</f>
        <v>177166012.12000021</v>
      </c>
      <c r="T11" s="48">
        <f t="shared" ca="1" si="4"/>
        <v>0.25551591938152235</v>
      </c>
      <c r="U11" s="121">
        <f ca="1">SUMIFS(GROSS_AMT_T, CHANNEL_COUNT, $A$2, IS_JJCC, $B$2, CUST_GROUP, $A11, RECENCY_GROUP, $B11, TIMEFRAME, U$1)</f>
        <v>237609952.53000003</v>
      </c>
      <c r="V11" s="104">
        <f ca="1">SUMIFS(GROSS_AMT_T, CHANNEL_COUNT, $A$2, IS_JJCC, $B$2, CUST_GROUP, $A11, RECENCY_GROUP, $B11, TIMEFRAME, V$1)</f>
        <v>194883448.07999995</v>
      </c>
      <c r="W11" s="48">
        <f t="shared" ca="1" si="5"/>
        <v>0.21924132024008924</v>
      </c>
      <c r="X11" s="121">
        <f ca="1">SUMIFS(GROSS_AMT_T, CHANNEL_COUNT, $A$2, IS_JJCC, $B$2, CUST_GROUP, $A11, RECENCY_GROUP, $B11, TIMEFRAME, X$1)</f>
        <v>243147240.75000012</v>
      </c>
      <c r="Y11" s="104">
        <f ca="1">SUMIFS(GROSS_AMT_T, CHANNEL_COUNT, $A$2, IS_JJCC, $B$2, CUST_GROUP, $A11, RECENCY_GROUP, $B11, TIMEFRAME, Y$1)</f>
        <v>207270166.53999999</v>
      </c>
      <c r="Z11" s="48">
        <f t="shared" ca="1" si="6"/>
        <v>0.17309328597020449</v>
      </c>
      <c r="AA11" s="121">
        <f ca="1">SUMIFS(GROSS_AMT_T, CHANNEL_COUNT, $A$2, IS_JJCC, $B$2, CUST_GROUP, $A11, RECENCY_GROUP, $B11, TIMEFRAME, AA$1)</f>
        <v>271908775.28999996</v>
      </c>
      <c r="AB11" s="104">
        <f ca="1">SUMIFS(GROSS_AMT_T, CHANNEL_COUNT, $A$2, IS_JJCC, $B$2, CUST_GROUP, $A11, RECENCY_GROUP, $B11, TIMEFRAME, AB$1)</f>
        <v>229300927.07999998</v>
      </c>
      <c r="AC11" s="48">
        <f t="shared" ca="1" si="7"/>
        <v>0.1858162928191506</v>
      </c>
      <c r="AD11" s="141"/>
      <c r="AE11" s="121">
        <f ca="1">SUMIFS(GROSS_AMT_T, CHANNEL_COUNT, $A$2, IS_JJCC, $B$2, CUST_GROUP, $A11, RECENCY_GROUP, $B11, TIMEFRAME, AE$1)</f>
        <v>48509604.119999982</v>
      </c>
      <c r="AF11" s="104">
        <f ca="1">SUMIFS(GROSS_AMT_T, CHANNEL_COUNT, $A$2, IS_JJCC, $B$2, CUST_GROUP, $A11, RECENCY_GROUP, $B11, TIMEFRAME, AF$1)</f>
        <v>36774491.63000001</v>
      </c>
      <c r="AG11" s="48">
        <f t="shared" ca="1" si="8"/>
        <v>0.31911012144153383</v>
      </c>
      <c r="AH11" s="121">
        <f ca="1">SUMIFS(GROSS_AMT_T, CHANNEL_COUNT, $A$2, IS_JJCC, $B$2, CUST_GROUP, $A11, RECENCY_GROUP, $B11, TIMEFRAME, AH$1)</f>
        <v>92137163.669999972</v>
      </c>
      <c r="AI11" s="104">
        <f ca="1">SUMIFS(GROSS_AMT_T, CHANNEL_COUNT, $A$2, IS_JJCC, $B$2, CUST_GROUP, $A11, RECENCY_GROUP, $B11, TIMEFRAME, AI$1)</f>
        <v>76161885.570000023</v>
      </c>
      <c r="AJ11" s="48">
        <f t="shared" ca="1" si="9"/>
        <v>0.20975423573668156</v>
      </c>
      <c r="AK11" s="121">
        <f ca="1">SUMIFS(GROSS_AMT_T, CHANNEL_COUNT, $A$2, IS_JJCC, $B$2, CUST_GROUP, $A11, RECENCY_GROUP, $B11, TIMEFRAME, AK$1)</f>
        <v>80920907.809999973</v>
      </c>
      <c r="AL11" s="104">
        <f ca="1">SUMIFS(GROSS_AMT_T, CHANNEL_COUNT, $A$2, IS_JJCC, $B$2, CUST_GROUP, $A11, RECENCY_GROUP, $B11, TIMEFRAME, AL$1)</f>
        <v>63580345.499999993</v>
      </c>
      <c r="AM11" s="48">
        <f t="shared" ca="1" si="10"/>
        <v>0.27273463479370336</v>
      </c>
      <c r="AN11" s="121">
        <f ca="1">SUMIFS(GROSS_AMT_T, CHANNEL_COUNT, $A$2, IS_JJCC, $B$2, CUST_GROUP, $A11, RECENCY_GROUP, $B11, TIMEFRAME, AN$1)</f>
        <v>81403845.670000032</v>
      </c>
      <c r="AO11" s="104">
        <f ca="1">SUMIFS(GROSS_AMT_T, CHANNEL_COUNT, $A$2, IS_JJCC, $B$2, CUST_GROUP, $A11, RECENCY_GROUP, $B11, TIMEFRAME, AO$1)</f>
        <v>73083031.00000003</v>
      </c>
      <c r="AP11" s="48">
        <f t="shared" ca="1" si="11"/>
        <v>0.11385426351569899</v>
      </c>
      <c r="AQ11" s="121">
        <f ca="1">SUMIFS(GROSS_AMT_T, CHANNEL_COUNT, $A$2, IS_JJCC, $B$2, CUST_GROUP, $A11, RECENCY_GROUP, $B11, TIMEFRAME, AQ$1)</f>
        <v>99335473.039999992</v>
      </c>
      <c r="AR11" s="104">
        <f ca="1">SUMIFS(GROSS_AMT_T, CHANNEL_COUNT, $A$2, IS_JJCC, $B$2, CUST_GROUP, $A11, RECENCY_GROUP, $B11, TIMEFRAME, AR$1)</f>
        <v>74979935.149999991</v>
      </c>
      <c r="AS11" s="48">
        <f t="shared" ca="1" si="12"/>
        <v>0.32482740670922017</v>
      </c>
      <c r="AT11" s="121">
        <f ca="1">SUMIFS(GROSS_AMT_T, CHANNEL_COUNT, $A$2, IS_JJCC, $B$2, CUST_GROUP, $A11, RECENCY_GROUP, $B11, TIMEFRAME, AT$1)</f>
        <v>55682137.909999996</v>
      </c>
      <c r="AU11" s="104">
        <f ca="1">SUMIFS(GROSS_AMT_T, CHANNEL_COUNT, $A$2, IS_JJCC, $B$2, CUST_GROUP, $A11, RECENCY_GROUP, $B11, TIMEFRAME, AU$1)</f>
        <v>45735334.729999997</v>
      </c>
      <c r="AV11" s="48">
        <f t="shared" ca="1" si="13"/>
        <v>0.21748617865642109</v>
      </c>
      <c r="AW11" s="121">
        <f ca="1">SUMIFS(GROSS_AMT_T, CHANNEL_COUNT, $A$2, IS_JJCC, $B$2, CUST_GROUP, $A11, RECENCY_GROUP, $B11, TIMEFRAME, AW$1)</f>
        <v>59482602.070000023</v>
      </c>
      <c r="AX11" s="104">
        <f ca="1">SUMIFS(GROSS_AMT_T, CHANNEL_COUNT, $A$2, IS_JJCC, $B$2, CUST_GROUP, $A11, RECENCY_GROUP, $B11, TIMEFRAME, AX$1)</f>
        <v>48407116.409999974</v>
      </c>
      <c r="AY11" s="48">
        <f t="shared" ca="1" si="14"/>
        <v>0.2287987073262655</v>
      </c>
      <c r="AZ11" s="121">
        <f ca="1">SUMIFS(GROSS_AMT_T, CHANNEL_COUNT, $A$2, IS_JJCC, $B$2, CUST_GROUP, $A11, RECENCY_GROUP, $B11, TIMEFRAME, AZ$1)</f>
        <v>97804823.329999998</v>
      </c>
      <c r="BA11" s="104">
        <f ca="1">SUMIFS(GROSS_AMT_T, CHANNEL_COUNT, $A$2, IS_JJCC, $B$2, CUST_GROUP, $A11, RECENCY_GROUP, $B11, TIMEFRAME, BA$1)</f>
        <v>86055827.540000036</v>
      </c>
      <c r="BB11" s="48">
        <f t="shared" ca="1" si="15"/>
        <v>0.13652760220728635</v>
      </c>
      <c r="BC11" s="121">
        <f ca="1">SUMIFS(GROSS_AMT_T, CHANNEL_COUNT, $A$2, IS_JJCC, $B$2, CUST_GROUP, $A11, RECENCY_GROUP, $B11, TIMEFRAME, BC$1)</f>
        <v>84995576.290000007</v>
      </c>
      <c r="BD11" s="104">
        <f ca="1">SUMIFS(GROSS_AMT_T, CHANNEL_COUNT, $A$2, IS_JJCC, $B$2, CUST_GROUP, $A11, RECENCY_GROUP, $B11, TIMEFRAME, BD$1)</f>
        <v>72091595.38000007</v>
      </c>
      <c r="BE11" s="48">
        <f t="shared" ca="1" si="16"/>
        <v>0.17899424810870268</v>
      </c>
      <c r="BF11" s="121">
        <f ca="1">SUMIFS(GROSS_AMT_T, CHANNEL_COUNT, $A$2, IS_JJCC, $B$2, CUST_GROUP, $A11, RECENCY_GROUP, $B11, TIMEFRAME, BF$1)</f>
        <v>88179150.749999985</v>
      </c>
      <c r="BG11" s="104">
        <f ca="1">SUMIFS(GROSS_AMT_T, CHANNEL_COUNT, $A$2, IS_JJCC, $B$2, CUST_GROUP, $A11, RECENCY_GROUP, $B11, TIMEFRAME, BG$1)</f>
        <v>78348262.699999973</v>
      </c>
      <c r="BH11" s="48">
        <f t="shared" ca="1" si="17"/>
        <v>0.12547678418400993</v>
      </c>
      <c r="BI11" s="121">
        <f ca="1">SUMIFS(GROSS_AMT_T, CHANNEL_COUNT, $A$2, IS_JJCC, $B$2, CUST_GROUP, $A11, RECENCY_GROUP, $B11, TIMEFRAME, BI$1)</f>
        <v>121493913.24999997</v>
      </c>
      <c r="BJ11" s="104">
        <f ca="1">SUMIFS(GROSS_AMT_T, CHANNEL_COUNT, $A$2, IS_JJCC, $B$2, CUST_GROUP, $A11, RECENCY_GROUP, $B11, TIMEFRAME, BJ$1)</f>
        <v>96161040.419999972</v>
      </c>
      <c r="BK11" s="48">
        <f t="shared" ca="1" si="18"/>
        <v>0.26344216659214892</v>
      </c>
      <c r="BL11" s="121">
        <f ca="1">SUMIFS(GROSS_AMT_T, CHANNEL_COUNT, $A$2, IS_JJCC, $B$2, CUST_GROUP, $A11, RECENCY_GROUP, $B11, TIMEFRAME, BL$1)</f>
        <v>61473532.859999977</v>
      </c>
      <c r="BM11" s="104">
        <f ca="1">SUMIFS(GROSS_AMT_T, CHANNEL_COUNT, $A$2, IS_JJCC, $B$2, CUST_GROUP, $A11, RECENCY_GROUP, $B11, TIMEFRAME, BM$1)</f>
        <v>53628875.31000001</v>
      </c>
      <c r="BN11" s="48">
        <f t="shared" ca="1" si="19"/>
        <v>0.14627674931935777</v>
      </c>
      <c r="BO11" s="154" t="str">
        <f t="shared" si="20"/>
        <v>Identified Customers</v>
      </c>
      <c r="BP11" s="249"/>
    </row>
    <row r="12" spans="1:68" hidden="1" x14ac:dyDescent="0.2">
      <c r="A12" s="6"/>
      <c r="D12" s="237"/>
      <c r="E12" s="76" t="s">
        <v>131</v>
      </c>
      <c r="F12" s="33">
        <f ca="1">IFERROR(F10 / F9, 0)</f>
        <v>1</v>
      </c>
      <c r="G12" s="8">
        <f ca="1">IFERROR(G10 / G9, 0)</f>
        <v>1</v>
      </c>
      <c r="H12" s="20">
        <f ca="1">IF(F$9 = 0, 0, IFERROR((F12 - G12) * 10000, 0))</f>
        <v>0</v>
      </c>
      <c r="I12" s="88"/>
      <c r="J12" s="33">
        <f ca="1">IFERROR(J10 / J9, 0)</f>
        <v>1</v>
      </c>
      <c r="K12" s="8">
        <f ca="1">IFERROR(K10 / K9, 0)</f>
        <v>1</v>
      </c>
      <c r="L12" s="20">
        <f ca="1">IF(J$9 = 0, 0, IFERROR((J12 - K12) * 10000, 0))</f>
        <v>0</v>
      </c>
      <c r="M12" s="88"/>
      <c r="N12" s="33">
        <f ca="1">IFERROR(N10 / N9, 0)</f>
        <v>1</v>
      </c>
      <c r="O12" s="8">
        <f ca="1">IFERROR(O10 / O9, 0)</f>
        <v>1</v>
      </c>
      <c r="P12" s="20">
        <f ca="1">IF(N$9 = 0, 0, IFERROR((N12 - O12) * 10000, 0))</f>
        <v>0</v>
      </c>
      <c r="Q12" s="88"/>
      <c r="R12" s="33">
        <f ca="1">IFERROR(R10 / R9, 0)</f>
        <v>1</v>
      </c>
      <c r="S12" s="8">
        <f ca="1">IFERROR(S10 / S9, 0)</f>
        <v>1</v>
      </c>
      <c r="T12" s="20">
        <f ca="1">IF(R$9 = 0, 0, IFERROR((R12 - S12) * 10000, 0))</f>
        <v>0</v>
      </c>
      <c r="U12" s="33">
        <f ca="1">IFERROR(U10 / U9, 0)</f>
        <v>1</v>
      </c>
      <c r="V12" s="8">
        <f ca="1">IFERROR(V10 / V9, 0)</f>
        <v>1</v>
      </c>
      <c r="W12" s="20">
        <f ca="1">IF(U$9 = 0, 0, IFERROR((U12 - V12) * 10000, 0))</f>
        <v>0</v>
      </c>
      <c r="X12" s="33">
        <f ca="1">IFERROR(X10 / X9, 0)</f>
        <v>1</v>
      </c>
      <c r="Y12" s="8">
        <f ca="1">IFERROR(Y10 / Y9, 0)</f>
        <v>1</v>
      </c>
      <c r="Z12" s="20">
        <f ca="1">IF(X$9 = 0, 0, IFERROR((X12 - Y12) * 10000, 0))</f>
        <v>0</v>
      </c>
      <c r="AA12" s="33">
        <f ca="1">IFERROR(AA10 / AA9, 0)</f>
        <v>1</v>
      </c>
      <c r="AB12" s="8">
        <f ca="1">IFERROR(AB10 / AB9, 0)</f>
        <v>1</v>
      </c>
      <c r="AC12" s="20">
        <f ca="1">IF(AA$9 = 0, 0, IFERROR((AA12 - AB12) * 10000, 0))</f>
        <v>0</v>
      </c>
      <c r="AD12" s="88"/>
      <c r="AE12" s="33">
        <f ca="1">IFERROR(AE10 / AE9, 0)</f>
        <v>1</v>
      </c>
      <c r="AF12" s="8">
        <f ca="1">IFERROR(AF10 / AF9, 0)</f>
        <v>1</v>
      </c>
      <c r="AG12" s="20">
        <f ca="1">IF(AE$9 = 0, 0, IFERROR((AE12 - AF12) * 10000, 0))</f>
        <v>0</v>
      </c>
      <c r="AH12" s="33">
        <f ca="1">IFERROR(AH10 / AH9, 0)</f>
        <v>1</v>
      </c>
      <c r="AI12" s="8">
        <f ca="1">IFERROR(AI10 / AI9, 0)</f>
        <v>1</v>
      </c>
      <c r="AJ12" s="20">
        <f ca="1">IF(AH$9 = 0, 0, IFERROR((AH12 - AI12) * 10000, 0))</f>
        <v>0</v>
      </c>
      <c r="AK12" s="33">
        <f ca="1">IFERROR(AK10 / AK9, 0)</f>
        <v>1</v>
      </c>
      <c r="AL12" s="8">
        <f ca="1">IFERROR(AL10 / AL9, 0)</f>
        <v>1</v>
      </c>
      <c r="AM12" s="20">
        <f ca="1">IF(AK$9 = 0, 0, IFERROR((AK12 - AL12) * 10000, 0))</f>
        <v>0</v>
      </c>
      <c r="AN12" s="33">
        <f ca="1">IFERROR(AN10 / AN9, 0)</f>
        <v>1</v>
      </c>
      <c r="AO12" s="8">
        <f ca="1">IFERROR(AO10 / AO9, 0)</f>
        <v>1</v>
      </c>
      <c r="AP12" s="20">
        <f ca="1">IF(AN$9 = 0, 0, IFERROR((AN12 - AO12) * 10000, 0))</f>
        <v>0</v>
      </c>
      <c r="AQ12" s="33">
        <f ca="1">IFERROR(AQ10 / AQ9, 0)</f>
        <v>1</v>
      </c>
      <c r="AR12" s="8">
        <f ca="1">IFERROR(AR10 / AR9, 0)</f>
        <v>1</v>
      </c>
      <c r="AS12" s="20">
        <f ca="1">IF(AQ$9 = 0, 0, IFERROR((AQ12 - AR12) * 10000, 0))</f>
        <v>0</v>
      </c>
      <c r="AT12" s="33">
        <f ca="1">IFERROR(AT10 / AT9, 0)</f>
        <v>1</v>
      </c>
      <c r="AU12" s="8">
        <f ca="1">IFERROR(AU10 / AU9, 0)</f>
        <v>1</v>
      </c>
      <c r="AV12" s="20">
        <f ca="1">IF(AT$9 = 0, 0, IFERROR((AT12 - AU12) * 10000, 0))</f>
        <v>0</v>
      </c>
      <c r="AW12" s="33">
        <f ca="1">IFERROR(AW10 / AW9, 0)</f>
        <v>1</v>
      </c>
      <c r="AX12" s="8">
        <f ca="1">IFERROR(AX10 / AX9, 0)</f>
        <v>1</v>
      </c>
      <c r="AY12" s="20">
        <f ca="1">IF(AW$9 = 0, 0, IFERROR((AW12 - AX12) * 10000, 0))</f>
        <v>0</v>
      </c>
      <c r="AZ12" s="33">
        <f ca="1">IFERROR(AZ10 / AZ9, 0)</f>
        <v>1</v>
      </c>
      <c r="BA12" s="8">
        <f ca="1">IFERROR(BA10 / BA9, 0)</f>
        <v>1</v>
      </c>
      <c r="BB12" s="20">
        <f ca="1">IF(AZ$9 = 0, 0, IFERROR((AZ12 - BA12) * 10000, 0))</f>
        <v>0</v>
      </c>
      <c r="BC12" s="33">
        <f ca="1">IFERROR(BC10 / BC9, 0)</f>
        <v>1</v>
      </c>
      <c r="BD12" s="8">
        <f ca="1">IFERROR(BD10 / BD9, 0)</f>
        <v>1</v>
      </c>
      <c r="BE12" s="20">
        <f ca="1">IF(BC$9 = 0, 0, IFERROR((BC12 - BD12) * 10000, 0))</f>
        <v>0</v>
      </c>
      <c r="BF12" s="33">
        <f ca="1">IFERROR(BF10 / BF9, 0)</f>
        <v>1</v>
      </c>
      <c r="BG12" s="8">
        <f ca="1">IFERROR(BG10 / BG9, 0)</f>
        <v>1</v>
      </c>
      <c r="BH12" s="20">
        <f ca="1">IF(BF$9 = 0, 0, IFERROR((BF12 - BG12) * 10000, 0))</f>
        <v>0</v>
      </c>
      <c r="BI12" s="33">
        <f ca="1">IFERROR(BI10 / BI9, 0)</f>
        <v>1</v>
      </c>
      <c r="BJ12" s="8">
        <f ca="1">IFERROR(BJ10 / BJ9, 0)</f>
        <v>1</v>
      </c>
      <c r="BK12" s="20">
        <f ca="1">IF(BI$9 = 0, 0, IFERROR((BI12 - BJ12) * 10000, 0))</f>
        <v>0</v>
      </c>
      <c r="BL12" s="33">
        <f ca="1">IFERROR(BL10 / BL9, 0)</f>
        <v>1</v>
      </c>
      <c r="BM12" s="8">
        <f ca="1">IFERROR(BM10 / BM9, 0)</f>
        <v>1</v>
      </c>
      <c r="BN12" s="20">
        <f ca="1">IF(BL$9 = 0, 0, IFERROR((BL12 - BM12) * 10000, 0))</f>
        <v>0</v>
      </c>
      <c r="BO12" s="155" t="str">
        <f t="shared" si="20"/>
        <v>% to Total Company</v>
      </c>
      <c r="BP12" s="249"/>
    </row>
    <row r="13" spans="1:68" hidden="1" x14ac:dyDescent="0.2">
      <c r="A13" s="6"/>
      <c r="D13" s="239"/>
      <c r="E13" s="78" t="s">
        <v>133</v>
      </c>
      <c r="F13" s="30">
        <f ca="1">IFERROR(F11 / F10, 0)</f>
        <v>0.96879267917326017</v>
      </c>
      <c r="G13" s="14">
        <f ca="1">IFERROR(G11 / G10, 0)</f>
        <v>0.95371202054903315</v>
      </c>
      <c r="H13" s="19">
        <f ca="1">IF(F$9 = 0, 0, IFERROR((F13 - G13) * 10000, 0))</f>
        <v>150.80658624227027</v>
      </c>
      <c r="I13" s="88"/>
      <c r="J13" s="30">
        <f ca="1">IFERROR(J11 / J10, 0)</f>
        <v>0.97548818167880891</v>
      </c>
      <c r="K13" s="14">
        <f ca="1">IFERROR(K11 / K10, 0)</f>
        <v>0.96874645909861334</v>
      </c>
      <c r="L13" s="19">
        <f ca="1">IF(J$9 = 0, 0, IFERROR((J13 - K13) * 10000, 0))</f>
        <v>67.417225801955638</v>
      </c>
      <c r="M13" s="88"/>
      <c r="N13" s="30">
        <f ca="1">IFERROR(N11 / N10, 0)</f>
        <v>0.97548818167880902</v>
      </c>
      <c r="O13" s="14">
        <f ca="1">IFERROR(O11 / O10, 0)</f>
        <v>0.96874645909861334</v>
      </c>
      <c r="P13" s="19">
        <f ca="1">IF(N$9 = 0, 0, IFERROR((N13 - O13) * 10000, 0))</f>
        <v>67.417225801956747</v>
      </c>
      <c r="Q13" s="88"/>
      <c r="R13" s="30">
        <f ca="1">IFERROR(R11 / R10, 0)</f>
        <v>0.9779849106634092</v>
      </c>
      <c r="S13" s="14">
        <f ca="1">IFERROR(S11 / S10, 0)</f>
        <v>0.96706022546639347</v>
      </c>
      <c r="T13" s="19">
        <f ca="1">IF(R$9 = 0, 0, IFERROR((R13 - S13) * 10000, 0))</f>
        <v>109.24685197015727</v>
      </c>
      <c r="U13" s="30">
        <f ca="1">IFERROR(U11 / U10, 0)</f>
        <v>0.97123842918314074</v>
      </c>
      <c r="V13" s="14">
        <f ca="1">IFERROR(V11 / V10, 0)</f>
        <v>0.96311716254885238</v>
      </c>
      <c r="W13" s="19">
        <f ca="1">IF(U$9 = 0, 0, IFERROR((U13 - V13) * 10000, 0))</f>
        <v>81.212666342883594</v>
      </c>
      <c r="X13" s="30">
        <f ca="1">IFERROR(X11 / X10, 0)</f>
        <v>0.97706607536595502</v>
      </c>
      <c r="Y13" s="14">
        <f ca="1">IFERROR(Y11 / Y10, 0)</f>
        <v>0.97362263868659538</v>
      </c>
      <c r="Z13" s="19">
        <f ca="1">IF(X$9 = 0, 0, IFERROR((X13 - Y13) * 10000, 0))</f>
        <v>34.43436679359646</v>
      </c>
      <c r="AA13" s="30">
        <f ca="1">IFERROR(AA11 / AA10, 0)</f>
        <v>0.97362700183820461</v>
      </c>
      <c r="AB13" s="14">
        <f ca="1">IFERROR(AB11 / AB10, 0)</f>
        <v>0.96958869082534183</v>
      </c>
      <c r="AC13" s="19">
        <f ca="1">IF(AA$9 = 0, 0, IFERROR((AA13 - AB13) * 10000, 0))</f>
        <v>40.383110128627834</v>
      </c>
      <c r="AD13" s="88"/>
      <c r="AE13" s="30">
        <f ca="1">IFERROR(AE11 / AE10, 0)</f>
        <v>0.97745765495566195</v>
      </c>
      <c r="AF13" s="14">
        <f ca="1">IFERROR(AF11 / AF10, 0)</f>
        <v>0.96440662356964346</v>
      </c>
      <c r="AG13" s="19">
        <f ca="1">IF(AE$9 = 0, 0, IFERROR((AE13 - AF13) * 10000, 0))</f>
        <v>130.51031386018485</v>
      </c>
      <c r="AH13" s="30">
        <f ca="1">IFERROR(AH11 / AH10, 0)</f>
        <v>0.98007169660025761</v>
      </c>
      <c r="AI13" s="14">
        <f ca="1">IFERROR(AI11 / AI10, 0)</f>
        <v>0.96797876346214906</v>
      </c>
      <c r="AJ13" s="19">
        <f ca="1">IF(AH$9 = 0, 0, IFERROR((AH13 - AI13) * 10000, 0))</f>
        <v>120.92933138108552</v>
      </c>
      <c r="AK13" s="30">
        <f ca="1">IFERROR(AK11 / AK10, 0)</f>
        <v>0.9755251756423049</v>
      </c>
      <c r="AL13" s="14">
        <f ca="1">IFERROR(AL11 / AL10, 0)</f>
        <v>0.96524938170784313</v>
      </c>
      <c r="AM13" s="19">
        <f ca="1">IF(AK$9 = 0, 0, IFERROR((AK13 - AL13) * 10000, 0))</f>
        <v>102.75793934461763</v>
      </c>
      <c r="AN13" s="30">
        <f ca="1">IFERROR(AN11 / AN10, 0)</f>
        <v>0.97081297897955099</v>
      </c>
      <c r="AO13" s="14">
        <f ca="1">IFERROR(AO11 / AO10, 0)</f>
        <v>0.9603785813889526</v>
      </c>
      <c r="AP13" s="19">
        <f ca="1">IF(AN$9 = 0, 0, IFERROR((AN13 - AO13) * 10000, 0))</f>
        <v>104.34397590598388</v>
      </c>
      <c r="AQ13" s="30">
        <f ca="1">IFERROR(AQ11 / AQ10, 0)</f>
        <v>0.97234134348644141</v>
      </c>
      <c r="AR13" s="14">
        <f ca="1">IFERROR(AR11 / AR10, 0)</f>
        <v>0.96601548565493589</v>
      </c>
      <c r="AS13" s="19">
        <f ca="1">IF(AQ$9 = 0, 0, IFERROR((AQ13 - AR13) * 10000, 0))</f>
        <v>63.258578315055217</v>
      </c>
      <c r="AT13" s="30">
        <f ca="1">IFERROR(AT11 / AT10, 0)</f>
        <v>0.96844168505373418</v>
      </c>
      <c r="AU13" s="14">
        <f ca="1">IFERROR(AU11 / AU10, 0)</f>
        <v>0.96110662623886089</v>
      </c>
      <c r="AV13" s="19">
        <f ca="1">IF(AT$9 = 0, 0, IFERROR((AT13 - AU13) * 10000, 0))</f>
        <v>73.350588148732854</v>
      </c>
      <c r="AW13" s="30">
        <f ca="1">IFERROR(AW11 / AW10, 0)</f>
        <v>0.97378977175684345</v>
      </c>
      <c r="AX13" s="14">
        <f ca="1">IFERROR(AX11 / AX10, 0)</f>
        <v>0.96825380112996562</v>
      </c>
      <c r="AY13" s="19">
        <f ca="1">IF(AW$9 = 0, 0, IFERROR((AW13 - AX13) * 10000, 0))</f>
        <v>55.359706268778282</v>
      </c>
      <c r="AZ13" s="30">
        <f ca="1">IFERROR(AZ11 / AZ10, 0)</f>
        <v>0.97686538432238179</v>
      </c>
      <c r="BA13" s="14">
        <f ca="1">IFERROR(BA11 / BA10, 0)</f>
        <v>0.9741406411436887</v>
      </c>
      <c r="BB13" s="19">
        <f ca="1">IF(AZ$9 = 0, 0, IFERROR((AZ13 - BA13) * 10000, 0))</f>
        <v>27.247431786930896</v>
      </c>
      <c r="BC13" s="30">
        <f ca="1">IFERROR(BC11 / BC10, 0)</f>
        <v>0.97848609096909211</v>
      </c>
      <c r="BD13" s="14">
        <f ca="1">IFERROR(BD11 / BD10, 0)</f>
        <v>0.97579622775940922</v>
      </c>
      <c r="BE13" s="19">
        <f ca="1">IF(BC$9 = 0, 0, IFERROR((BC13 - BD13) * 10000, 0))</f>
        <v>26.898632096828969</v>
      </c>
      <c r="BF13" s="30">
        <f ca="1">IFERROR(BF11 / BF10, 0)</f>
        <v>0.97864837657325487</v>
      </c>
      <c r="BG13" s="14">
        <f ca="1">IFERROR(BG11 / BG10, 0)</f>
        <v>0.97613620554573921</v>
      </c>
      <c r="BH13" s="19">
        <f ca="1">IF(BF$9 = 0, 0, IFERROR((BF13 - BG13) * 10000, 0))</f>
        <v>25.121710275156637</v>
      </c>
      <c r="BI13" s="30">
        <f ca="1">IFERROR(BI11 / BI10, 0)</f>
        <v>0.96827987393455961</v>
      </c>
      <c r="BJ13" s="14">
        <f ca="1">IFERROR(BJ11 / BJ10, 0)</f>
        <v>0.96070909238831226</v>
      </c>
      <c r="BK13" s="19">
        <f ca="1">IF(BI$9 = 0, 0, IFERROR((BI13 - BJ13) * 10000, 0))</f>
        <v>75.707815462473519</v>
      </c>
      <c r="BL13" s="30">
        <f ca="1">IFERROR(BL11 / BL10, 0)</f>
        <v>0.97593423104441623</v>
      </c>
      <c r="BM13" s="14">
        <f ca="1">IFERROR(BM11 / BM10, 0)</f>
        <v>0.97511330648321171</v>
      </c>
      <c r="BN13" s="19">
        <f ca="1">IF(BL$9 = 0, 0, IFERROR((BL13 - BM13) * 10000, 0))</f>
        <v>8.2092456120452795</v>
      </c>
      <c r="BO13" s="156" t="str">
        <f t="shared" si="20"/>
        <v>% Identified</v>
      </c>
      <c r="BP13" s="251"/>
    </row>
    <row r="14" spans="1:68" ht="3.75" hidden="1" customHeight="1" x14ac:dyDescent="0.2">
      <c r="A14" s="6"/>
      <c r="H14" s="4"/>
      <c r="I14" s="138"/>
      <c r="L14" s="4"/>
      <c r="M14" s="138"/>
      <c r="P14" s="4"/>
      <c r="Q14" s="138"/>
      <c r="T14" s="4"/>
      <c r="W14" s="4"/>
      <c r="Z14" s="4"/>
      <c r="AC14" s="4"/>
      <c r="AD14" s="138"/>
      <c r="AG14" s="4"/>
      <c r="AJ14" s="4"/>
      <c r="AM14" s="4"/>
      <c r="AP14" s="4"/>
      <c r="AS14" s="4"/>
      <c r="AV14" s="4"/>
      <c r="AY14" s="4"/>
      <c r="BB14" s="4"/>
      <c r="BE14" s="4"/>
      <c r="BH14" s="4"/>
      <c r="BK14" s="4"/>
      <c r="BN14" s="4"/>
    </row>
    <row r="15" spans="1:68" ht="15" hidden="1" thickBot="1" x14ac:dyDescent="0.25">
      <c r="A15" s="6" t="str">
        <f>A$9</f>
        <v>&lt;&gt; -99</v>
      </c>
      <c r="B15" s="3" t="str">
        <f t="shared" ref="B15:B16" si="21">B$9</f>
        <v>&gt;= 0</v>
      </c>
      <c r="D15" s="236" t="s">
        <v>153</v>
      </c>
      <c r="E15" s="135" t="str">
        <f>$E$9</f>
        <v>Total Company</v>
      </c>
      <c r="F15" s="119">
        <f ca="1">'All Demand'!F16</f>
        <v>664421742.27000034</v>
      </c>
      <c r="G15" s="118">
        <f ca="1">'All Demand'!G16</f>
        <v>568675863.84999955</v>
      </c>
      <c r="H15" s="115">
        <f ca="1">IF(F$9 = 0, 0, IFERROR((F15 - G15) / G15, 0))</f>
        <v>0.16836634804894027</v>
      </c>
      <c r="I15" s="141"/>
      <c r="J15" s="119">
        <f ca="1">'All Demand'!J16</f>
        <v>757010346.73000026</v>
      </c>
      <c r="K15" s="118">
        <f ca="1">'All Demand'!K16</f>
        <v>664109724.40000021</v>
      </c>
      <c r="L15" s="115">
        <f ca="1">IF(J$9 = 0, 0, IFERROR((J15 - K15) / K15, 0))</f>
        <v>0.13988745973255021</v>
      </c>
      <c r="M15" s="141"/>
      <c r="N15" s="119">
        <f ca="1">'All Demand'!N16</f>
        <v>757010346.73000014</v>
      </c>
      <c r="O15" s="118">
        <f ca="1">'All Demand'!O16</f>
        <v>664109724.4000001</v>
      </c>
      <c r="P15" s="115">
        <f ca="1">IF(N$9 = 0, 0, IFERROR((N15 - O15) / O15, 0))</f>
        <v>0.13988745973255023</v>
      </c>
      <c r="Q15" s="141"/>
      <c r="R15" s="119">
        <f ca="1">'All Demand'!R16</f>
        <v>179095108.43000007</v>
      </c>
      <c r="S15" s="118">
        <f ca="1">'All Demand'!S16</f>
        <v>155875007.85000005</v>
      </c>
      <c r="T15" s="115">
        <f ca="1">IF(R$9 = 0, 0, IFERROR((R15 - S15) / S15, 0))</f>
        <v>0.14896615499994026</v>
      </c>
      <c r="U15" s="119">
        <f ca="1">'All Demand'!U16</f>
        <v>192449463.55000001</v>
      </c>
      <c r="V15" s="118">
        <f ca="1">'All Demand'!V16</f>
        <v>165298706.58000004</v>
      </c>
      <c r="W15" s="115">
        <f ca="1">IF(U$9 = 0, 0, IFERROR((U15 - V15) / V15, 0))</f>
        <v>0.16425268855240405</v>
      </c>
      <c r="X15" s="119">
        <f ca="1">'All Demand'!X16</f>
        <v>190440708.31999996</v>
      </c>
      <c r="Y15" s="118">
        <f ca="1">'All Demand'!Y16</f>
        <v>170519292.61999995</v>
      </c>
      <c r="Z15" s="115">
        <f ca="1">IF(X$9 = 0, 0, IFERROR((X15 - Y15) / Y15, 0))</f>
        <v>0.11682792834705594</v>
      </c>
      <c r="AA15" s="119">
        <f ca="1">'All Demand'!AA16</f>
        <v>193745818.59999999</v>
      </c>
      <c r="AB15" s="118">
        <f ca="1">'All Demand'!AB16</f>
        <v>171171778.94</v>
      </c>
      <c r="AC15" s="115">
        <f ca="1">IF(AA$9 = 0, 0, IFERROR((AA15 - AB15) / AB15, 0))</f>
        <v>0.13187944765072965</v>
      </c>
      <c r="AD15" s="141"/>
      <c r="AE15" s="119">
        <f ca="1">'All Demand'!AE16</f>
        <v>40056368.999999993</v>
      </c>
      <c r="AF15" s="118">
        <f ca="1">'All Demand'!AF16</f>
        <v>31923429.099999998</v>
      </c>
      <c r="AG15" s="115">
        <f ca="1">IF(AE$9 = 0, 0, IFERROR((AE15 - AF15) / AF15, 0))</f>
        <v>0.25476398147967116</v>
      </c>
      <c r="AH15" s="119">
        <f ca="1">'All Demand'!AH16</f>
        <v>73350535.440000042</v>
      </c>
      <c r="AI15" s="118">
        <f ca="1">'All Demand'!AI16</f>
        <v>65420687.660000011</v>
      </c>
      <c r="AJ15" s="115">
        <f ca="1">IF(AH$9 = 0, 0, IFERROR((AH15 - AI15) / AI15, 0))</f>
        <v>0.12121315234735075</v>
      </c>
      <c r="AK15" s="119">
        <f ca="1">'All Demand'!AK16</f>
        <v>64984249.74000001</v>
      </c>
      <c r="AL15" s="118">
        <f ca="1">'All Demand'!AL16</f>
        <v>58082485.359999977</v>
      </c>
      <c r="AM15" s="115">
        <f ca="1">IF(AK$9 = 0, 0, IFERROR((AK15 - AL15) / AL15, 0))</f>
        <v>0.11882694649208508</v>
      </c>
      <c r="AN15" s="119">
        <f ca="1">'All Demand'!AN16</f>
        <v>66367622.670000017</v>
      </c>
      <c r="AO15" s="118">
        <f ca="1">'All Demand'!AO16</f>
        <v>62718901.510000028</v>
      </c>
      <c r="AP15" s="115">
        <f ca="1">IF(AN$9 = 0, 0, IFERROR((AN15 - AO15) / AO15, 0))</f>
        <v>5.8175782294564417E-2</v>
      </c>
      <c r="AQ15" s="119">
        <f ca="1">'All Demand'!AQ16</f>
        <v>80032706.87000002</v>
      </c>
      <c r="AR15" s="118">
        <f ca="1">'All Demand'!AR16</f>
        <v>62896535.769999973</v>
      </c>
      <c r="AS15" s="115">
        <f ca="1">'All Demand'!AS16</f>
        <v>0.27245015786980048</v>
      </c>
      <c r="AT15" s="119">
        <f ca="1">'All Demand'!AT16</f>
        <v>45126891.879999988</v>
      </c>
      <c r="AU15" s="118">
        <f ca="1">'All Demand'!AU16</f>
        <v>38813174.890000008</v>
      </c>
      <c r="AV15" s="115">
        <f ca="1">IF(AT$9 = 0, 0, IFERROR((AT15 - AU15) / AU15, 0))</f>
        <v>0.16266942881878679</v>
      </c>
      <c r="AW15" s="119">
        <f ca="1">'All Demand'!AW16</f>
        <v>47679552.470000014</v>
      </c>
      <c r="AX15" s="118">
        <f ca="1">'All Demand'!AX16</f>
        <v>40272838.459999971</v>
      </c>
      <c r="AY15" s="115">
        <f ca="1">IF(AW$9 = 0, 0, IFERROR((AW15 - AX15) / AX15, 0))</f>
        <v>0.18391338413746483</v>
      </c>
      <c r="AZ15" s="119">
        <f ca="1">'All Demand'!AZ16</f>
        <v>76520774.200000003</v>
      </c>
      <c r="BA15" s="118">
        <f ca="1">'All Demand'!BA16</f>
        <v>69835962.399999961</v>
      </c>
      <c r="BB15" s="115">
        <f ca="1">IF(AZ$9 = 0, 0, IFERROR((AZ15 - BA15) / BA15, 0))</f>
        <v>9.5721624937469829E-2</v>
      </c>
      <c r="BC15" s="119">
        <f ca="1">'All Demand'!BC16</f>
        <v>65605762.760000028</v>
      </c>
      <c r="BD15" s="118">
        <f ca="1">'All Demand'!BD16</f>
        <v>59858386.62999998</v>
      </c>
      <c r="BE15" s="115">
        <f ca="1">IF(BC$9 = 0, 0, IFERROR((BC15 - BD15) / BD15, 0))</f>
        <v>9.601622184583844E-2</v>
      </c>
      <c r="BF15" s="119">
        <f ca="1">'All Demand'!BF16</f>
        <v>66094265.629999995</v>
      </c>
      <c r="BG15" s="118">
        <f ca="1">'All Demand'!BG16</f>
        <v>60905711.789999969</v>
      </c>
      <c r="BH15" s="115">
        <f ca="1">IF(BF$9 = 0, 0, IFERROR((BF15 - BG15) / BG15, 0))</f>
        <v>8.518993847227195E-2</v>
      </c>
      <c r="BI15" s="119">
        <f ca="1">'All Demand'!BI16</f>
        <v>83461167.86999999</v>
      </c>
      <c r="BJ15" s="118">
        <f ca="1">'All Demand'!BJ16</f>
        <v>69593091.179999977</v>
      </c>
      <c r="BK15" s="115">
        <f ca="1">IF(BI$9 = 0, 0, IFERROR((BI15 - BJ15) / BJ15, 0))</f>
        <v>0.19927375627173596</v>
      </c>
      <c r="BL15" s="119">
        <f ca="1">'All Demand'!BL16</f>
        <v>43673455.900000013</v>
      </c>
      <c r="BM15" s="118">
        <f ca="1">'All Demand'!BM16</f>
        <v>39829499.220000036</v>
      </c>
      <c r="BN15" s="115">
        <f ca="1">IF(BL$9 = 0, 0, IFERROR((BL15 - BM15) / BM15, 0))</f>
        <v>9.6510294010168418E-2</v>
      </c>
      <c r="BO15" s="158" t="str">
        <f t="shared" ref="BO15:BO19" si="22">E15</f>
        <v>Total Company</v>
      </c>
      <c r="BP15" s="248" t="s">
        <v>134</v>
      </c>
    </row>
    <row r="16" spans="1:68" x14ac:dyDescent="0.2">
      <c r="A16" s="169" t="str">
        <f>A$9</f>
        <v>&lt;&gt; -99</v>
      </c>
      <c r="B16" s="3" t="str">
        <f t="shared" si="21"/>
        <v>&gt;= 0</v>
      </c>
      <c r="D16" s="237"/>
      <c r="E16" s="136" t="str">
        <f>$E$10</f>
        <v>All Transactions</v>
      </c>
      <c r="F16" s="120">
        <f ca="1">SUMIFS(SOLD_AMT_T, CHANNEL_COUNT, $A$2, IS_JJCC, $B$2, CUST_GROUP, $A16, RECENCY_GROUP, $B16, TIMEFRAME, F$1)</f>
        <v>664421742.27000034</v>
      </c>
      <c r="G16" s="111">
        <f ca="1">SUMIFS(SOLD_AMT_T, CHANNEL_COUNT, $A$2, IS_JJCC, $B$2, CUST_GROUP, $A16, RECENCY_GROUP, $B16, TIMEFRAME, G$1)</f>
        <v>568675863.84999955</v>
      </c>
      <c r="H16" s="108">
        <f t="shared" ref="H16:H17" ca="1" si="23">IF(F$9 = 0, 0, IFERROR((F16 - G16) / G16, 0))</f>
        <v>0.16836634804894027</v>
      </c>
      <c r="I16" s="141"/>
      <c r="J16" s="120">
        <f ca="1">SUMIFS(SOLD_AMT_T, CHANNEL_COUNT, $A$2, IS_JJCC, $B$2, CUST_GROUP, $A16, RECENCY_GROUP, $B16, TIMEFRAME, J$1)</f>
        <v>757010346.73000026</v>
      </c>
      <c r="K16" s="111">
        <f ca="1">SUMIFS(SOLD_AMT_T, CHANNEL_COUNT, $A$2, IS_JJCC, $B$2, CUST_GROUP, $A16, RECENCY_GROUP, $B16, TIMEFRAME, K$1)</f>
        <v>664109724.40000021</v>
      </c>
      <c r="L16" s="108">
        <f t="shared" ref="L16:L17" ca="1" si="24">IF(J$9 = 0, 0, IFERROR((J16 - K16) / K16, 0))</f>
        <v>0.13988745973255021</v>
      </c>
      <c r="M16" s="141"/>
      <c r="N16" s="120">
        <f ca="1">SUMIFS(SOLD_AMT_T, CHANNEL_COUNT, $A$2, IS_JJCC, $B$2, CUST_GROUP, $A16, RECENCY_GROUP, $B16, TIMEFRAME, N$1)</f>
        <v>757010346.73000014</v>
      </c>
      <c r="O16" s="111">
        <f ca="1">SUMIFS(SOLD_AMT_T, CHANNEL_COUNT, $A$2, IS_JJCC, $B$2, CUST_GROUP, $A16, RECENCY_GROUP, $B16, TIMEFRAME, O$1)</f>
        <v>664109724.4000001</v>
      </c>
      <c r="P16" s="108">
        <f t="shared" ref="P16:P17" ca="1" si="25">IF(N$9 = 0, 0, IFERROR((N16 - O16) / O16, 0))</f>
        <v>0.13988745973255023</v>
      </c>
      <c r="Q16" s="141"/>
      <c r="R16" s="120">
        <f ca="1">SUMIFS(SOLD_AMT_T, CHANNEL_COUNT, $A$2, IS_JJCC, $B$2, CUST_GROUP, $A16, RECENCY_GROUP, $B16, TIMEFRAME, R$1)</f>
        <v>179095108.43000007</v>
      </c>
      <c r="S16" s="111">
        <f ca="1">SUMIFS(SOLD_AMT_T, CHANNEL_COUNT, $A$2, IS_JJCC, $B$2, CUST_GROUP, $A16, RECENCY_GROUP, $B16, TIMEFRAME, S$1)</f>
        <v>155875007.85000005</v>
      </c>
      <c r="T16" s="108">
        <f t="shared" ref="T16:T17" ca="1" si="26">IF(R$9 = 0, 0, IFERROR((R16 - S16) / S16, 0))</f>
        <v>0.14896615499994026</v>
      </c>
      <c r="U16" s="120">
        <f ca="1">SUMIFS(SOLD_AMT_T, CHANNEL_COUNT, $A$2, IS_JJCC, $B$2, CUST_GROUP, $A16, RECENCY_GROUP, $B16, TIMEFRAME, U$1)</f>
        <v>192449463.55000001</v>
      </c>
      <c r="V16" s="111">
        <f ca="1">SUMIFS(SOLD_AMT_T, CHANNEL_COUNT, $A$2, IS_JJCC, $B$2, CUST_GROUP, $A16, RECENCY_GROUP, $B16, TIMEFRAME, V$1)</f>
        <v>165298706.58000004</v>
      </c>
      <c r="W16" s="108">
        <f t="shared" ref="W16:W17" ca="1" si="27">IF(U$9 = 0, 0, IFERROR((U16 - V16) / V16, 0))</f>
        <v>0.16425268855240405</v>
      </c>
      <c r="X16" s="120">
        <f ca="1">SUMIFS(SOLD_AMT_T, CHANNEL_COUNT, $A$2, IS_JJCC, $B$2, CUST_GROUP, $A16, RECENCY_GROUP, $B16, TIMEFRAME, X$1)</f>
        <v>190440708.31999996</v>
      </c>
      <c r="Y16" s="111">
        <f ca="1">SUMIFS(SOLD_AMT_T, CHANNEL_COUNT, $A$2, IS_JJCC, $B$2, CUST_GROUP, $A16, RECENCY_GROUP, $B16, TIMEFRAME, Y$1)</f>
        <v>170519292.61999995</v>
      </c>
      <c r="Z16" s="108">
        <f t="shared" ref="Z16:Z17" ca="1" si="28">IF(X$9 = 0, 0, IFERROR((X16 - Y16) / Y16, 0))</f>
        <v>0.11682792834705594</v>
      </c>
      <c r="AA16" s="120">
        <f ca="1">SUMIFS(SOLD_AMT_T, CHANNEL_COUNT, $A$2, IS_JJCC, $B$2, CUST_GROUP, $A16, RECENCY_GROUP, $B16, TIMEFRAME, AA$1)</f>
        <v>193745818.59999999</v>
      </c>
      <c r="AB16" s="111">
        <f ca="1">SUMIFS(SOLD_AMT_T, CHANNEL_COUNT, $A$2, IS_JJCC, $B$2, CUST_GROUP, $A16, RECENCY_GROUP, $B16, TIMEFRAME, AB$1)</f>
        <v>171171778.94</v>
      </c>
      <c r="AC16" s="108">
        <f t="shared" ref="AC16:AC17" ca="1" si="29">IF(AA$9 = 0, 0, IFERROR((AA16 - AB16) / AB16, 0))</f>
        <v>0.13187944765072965</v>
      </c>
      <c r="AD16" s="141"/>
      <c r="AE16" s="120">
        <f ca="1">SUMIFS(SOLD_AMT_T, CHANNEL_COUNT, $A$2, IS_JJCC, $B$2, CUST_GROUP, $A16, RECENCY_GROUP, $B16, TIMEFRAME, AE$1)</f>
        <v>40056368.999999993</v>
      </c>
      <c r="AF16" s="111">
        <f ca="1">SUMIFS(SOLD_AMT_T, CHANNEL_COUNT, $A$2, IS_JJCC, $B$2, CUST_GROUP, $A16, RECENCY_GROUP, $B16, TIMEFRAME, AF$1)</f>
        <v>31923429.099999998</v>
      </c>
      <c r="AG16" s="108">
        <f t="shared" ref="AG16:AG17" ca="1" si="30">IF(AE$9 = 0, 0, IFERROR((AE16 - AF16) / AF16, 0))</f>
        <v>0.25476398147967116</v>
      </c>
      <c r="AH16" s="120">
        <f ca="1">SUMIFS(SOLD_AMT_T, CHANNEL_COUNT, $A$2, IS_JJCC, $B$2, CUST_GROUP, $A16, RECENCY_GROUP, $B16, TIMEFRAME, AH$1)</f>
        <v>73350535.440000042</v>
      </c>
      <c r="AI16" s="111">
        <f ca="1">SUMIFS(SOLD_AMT_T, CHANNEL_COUNT, $A$2, IS_JJCC, $B$2, CUST_GROUP, $A16, RECENCY_GROUP, $B16, TIMEFRAME, AI$1)</f>
        <v>65420687.660000011</v>
      </c>
      <c r="AJ16" s="108">
        <f t="shared" ref="AJ16:AJ17" ca="1" si="31">IF(AH$9 = 0, 0, IFERROR((AH16 - AI16) / AI16, 0))</f>
        <v>0.12121315234735075</v>
      </c>
      <c r="AK16" s="120">
        <f ca="1">SUMIFS(SOLD_AMT_T, CHANNEL_COUNT, $A$2, IS_JJCC, $B$2, CUST_GROUP, $A16, RECENCY_GROUP, $B16, TIMEFRAME, AK$1)</f>
        <v>64984249.74000001</v>
      </c>
      <c r="AL16" s="111">
        <f ca="1">SUMIFS(SOLD_AMT_T, CHANNEL_COUNT, $A$2, IS_JJCC, $B$2, CUST_GROUP, $A16, RECENCY_GROUP, $B16, TIMEFRAME, AL$1)</f>
        <v>58082485.359999977</v>
      </c>
      <c r="AM16" s="108">
        <f t="shared" ref="AM16:AM17" ca="1" si="32">IF(AK$9 = 0, 0, IFERROR((AK16 - AL16) / AL16, 0))</f>
        <v>0.11882694649208508</v>
      </c>
      <c r="AN16" s="120">
        <f ca="1">SUMIFS(SOLD_AMT_T, CHANNEL_COUNT, $A$2, IS_JJCC, $B$2, CUST_GROUP, $A16, RECENCY_GROUP, $B16, TIMEFRAME, AN$1)</f>
        <v>66367622.670000017</v>
      </c>
      <c r="AO16" s="111">
        <f ca="1">SUMIFS(SOLD_AMT_T, CHANNEL_COUNT, $A$2, IS_JJCC, $B$2, CUST_GROUP, $A16, RECENCY_GROUP, $B16, TIMEFRAME, AO$1)</f>
        <v>62718901.510000028</v>
      </c>
      <c r="AP16" s="108">
        <f t="shared" ref="AP16:AP17" ca="1" si="33">IF(AN$9 = 0, 0, IFERROR((AN16 - AO16) / AO16, 0))</f>
        <v>5.8175782294564417E-2</v>
      </c>
      <c r="AQ16" s="120">
        <f ca="1">SUMIFS(SOLD_AMT_T, CHANNEL_COUNT, $A$2, IS_JJCC, $B$2, CUST_GROUP, $A16, RECENCY_GROUP, $B16, TIMEFRAME, AQ$1)</f>
        <v>80032706.87000002</v>
      </c>
      <c r="AR16" s="111">
        <f ca="1">SUMIFS(SOLD_AMT_T, CHANNEL_COUNT, $A$2, IS_JJCC, $B$2, CUST_GROUP, $A16, RECENCY_GROUP, $B16, TIMEFRAME, AR$1)</f>
        <v>62896535.769999973</v>
      </c>
      <c r="AS16" s="108">
        <f t="shared" ref="AS16:AS17" ca="1" si="34">IF(AQ$9 = 0, 0, IFERROR((AQ16 - AR16) / AR16, 0))</f>
        <v>0.27245015786980048</v>
      </c>
      <c r="AT16" s="120">
        <f ca="1">SUMIFS(SOLD_AMT_T, CHANNEL_COUNT, $A$2, IS_JJCC, $B$2, CUST_GROUP, $A16, RECENCY_GROUP, $B16, TIMEFRAME, AT$1)</f>
        <v>45126891.879999988</v>
      </c>
      <c r="AU16" s="111">
        <f ca="1">SUMIFS(SOLD_AMT_T, CHANNEL_COUNT, $A$2, IS_JJCC, $B$2, CUST_GROUP, $A16, RECENCY_GROUP, $B16, TIMEFRAME, AU$1)</f>
        <v>38813174.890000008</v>
      </c>
      <c r="AV16" s="108">
        <f t="shared" ref="AV16:AV17" ca="1" si="35">IF(AT$9 = 0, 0, IFERROR((AT16 - AU16) / AU16, 0))</f>
        <v>0.16266942881878679</v>
      </c>
      <c r="AW16" s="120">
        <f ca="1">SUMIFS(SOLD_AMT_T, CHANNEL_COUNT, $A$2, IS_JJCC, $B$2, CUST_GROUP, $A16, RECENCY_GROUP, $B16, TIMEFRAME, AW$1)</f>
        <v>47679552.470000014</v>
      </c>
      <c r="AX16" s="111">
        <f ca="1">SUMIFS(SOLD_AMT_T, CHANNEL_COUNT, $A$2, IS_JJCC, $B$2, CUST_GROUP, $A16, RECENCY_GROUP, $B16, TIMEFRAME, AX$1)</f>
        <v>40272838.459999971</v>
      </c>
      <c r="AY16" s="108">
        <f t="shared" ref="AY16:AY17" ca="1" si="36">IF(AW$9 = 0, 0, IFERROR((AW16 - AX16) / AX16, 0))</f>
        <v>0.18391338413746483</v>
      </c>
      <c r="AZ16" s="120">
        <f ca="1">SUMIFS(SOLD_AMT_T, CHANNEL_COUNT, $A$2, IS_JJCC, $B$2, CUST_GROUP, $A16, RECENCY_GROUP, $B16, TIMEFRAME, AZ$1)</f>
        <v>76520774.200000003</v>
      </c>
      <c r="BA16" s="111">
        <f ca="1">SUMIFS(SOLD_AMT_T, CHANNEL_COUNT, $A$2, IS_JJCC, $B$2, CUST_GROUP, $A16, RECENCY_GROUP, $B16, TIMEFRAME, BA$1)</f>
        <v>69835962.399999961</v>
      </c>
      <c r="BB16" s="108">
        <f t="shared" ref="BB16:BB17" ca="1" si="37">IF(AZ$9 = 0, 0, IFERROR((AZ16 - BA16) / BA16, 0))</f>
        <v>9.5721624937469829E-2</v>
      </c>
      <c r="BC16" s="120">
        <f ca="1">SUMIFS(SOLD_AMT_T, CHANNEL_COUNT, $A$2, IS_JJCC, $B$2, CUST_GROUP, $A16, RECENCY_GROUP, $B16, TIMEFRAME, BC$1)</f>
        <v>65605762.760000028</v>
      </c>
      <c r="BD16" s="111">
        <f ca="1">SUMIFS(SOLD_AMT_T, CHANNEL_COUNT, $A$2, IS_JJCC, $B$2, CUST_GROUP, $A16, RECENCY_GROUP, $B16, TIMEFRAME, BD$1)</f>
        <v>59858386.62999998</v>
      </c>
      <c r="BE16" s="108">
        <f t="shared" ref="BE16:BE17" ca="1" si="38">IF(BC$9 = 0, 0, IFERROR((BC16 - BD16) / BD16, 0))</f>
        <v>9.601622184583844E-2</v>
      </c>
      <c r="BF16" s="120">
        <f ca="1">SUMIFS(SOLD_AMT_T, CHANNEL_COUNT, $A$2, IS_JJCC, $B$2, CUST_GROUP, $A16, RECENCY_GROUP, $B16, TIMEFRAME, BF$1)</f>
        <v>66094265.629999995</v>
      </c>
      <c r="BG16" s="111">
        <f ca="1">SUMIFS(SOLD_AMT_T, CHANNEL_COUNT, $A$2, IS_JJCC, $B$2, CUST_GROUP, $A16, RECENCY_GROUP, $B16, TIMEFRAME, BG$1)</f>
        <v>60905711.789999969</v>
      </c>
      <c r="BH16" s="108">
        <f t="shared" ref="BH16:BH17" ca="1" si="39">IF(BF$9 = 0, 0, IFERROR((BF16 - BG16) / BG16, 0))</f>
        <v>8.518993847227195E-2</v>
      </c>
      <c r="BI16" s="120">
        <f ca="1">SUMIFS(SOLD_AMT_T, CHANNEL_COUNT, $A$2, IS_JJCC, $B$2, CUST_GROUP, $A16, RECENCY_GROUP, $B16, TIMEFRAME, BI$1)</f>
        <v>83461167.86999999</v>
      </c>
      <c r="BJ16" s="111">
        <f ca="1">SUMIFS(SOLD_AMT_T, CHANNEL_COUNT, $A$2, IS_JJCC, $B$2, CUST_GROUP, $A16, RECENCY_GROUP, $B16, TIMEFRAME, BJ$1)</f>
        <v>69593091.179999977</v>
      </c>
      <c r="BK16" s="108">
        <f t="shared" ref="BK16:BK17" ca="1" si="40">IF(BI$9 = 0, 0, IFERROR((BI16 - BJ16) / BJ16, 0))</f>
        <v>0.19927375627173596</v>
      </c>
      <c r="BL16" s="120">
        <f ca="1">SUMIFS(SOLD_AMT_T, CHANNEL_COUNT, $A$2, IS_JJCC, $B$2, CUST_GROUP, $A16, RECENCY_GROUP, $B16, TIMEFRAME, BL$1)</f>
        <v>43673455.900000013</v>
      </c>
      <c r="BM16" s="111">
        <f ca="1">SUMIFS(SOLD_AMT_T, CHANNEL_COUNT, $A$2, IS_JJCC, $B$2, CUST_GROUP, $A16, RECENCY_GROUP, $B16, TIMEFRAME, BM$1)</f>
        <v>39829499.220000036</v>
      </c>
      <c r="BN16" s="108">
        <f t="shared" ref="BN16:BN17" ca="1" si="41">IF(BL$9 = 0, 0, IFERROR((BL16 - BM16) / BM16, 0))</f>
        <v>9.6510294010168418E-2</v>
      </c>
      <c r="BO16" s="152" t="str">
        <f t="shared" si="22"/>
        <v>All Transactions</v>
      </c>
      <c r="BP16" s="249"/>
    </row>
    <row r="17" spans="1:68" x14ac:dyDescent="0.2">
      <c r="A17" s="169" t="str">
        <f>A$11</f>
        <v>&gt;= 1</v>
      </c>
      <c r="B17" s="3" t="str">
        <f t="shared" ref="B17" si="42">B$11</f>
        <v>&gt;= 0</v>
      </c>
      <c r="D17" s="237"/>
      <c r="E17" s="77" t="str">
        <f>$E$11</f>
        <v>Identified Customers</v>
      </c>
      <c r="F17" s="121">
        <f ca="1">SUMIFS(SOLD_AMT_T, CHANNEL_COUNT, $A$2, IS_JJCC, $B$2, CUST_GROUP, $A17, RECENCY_GROUP, $B17, TIMEFRAME, F$1)</f>
        <v>642239220.35000038</v>
      </c>
      <c r="G17" s="104">
        <f ca="1">SUMIFS(SOLD_AMT_T, CHANNEL_COUNT, $A$2, IS_JJCC, $B$2, CUST_GROUP, $A17, RECENCY_GROUP, $B17, TIMEFRAME, G$1)</f>
        <v>540879483.70999992</v>
      </c>
      <c r="H17" s="48">
        <f t="shared" ca="1" si="23"/>
        <v>0.18739800582701691</v>
      </c>
      <c r="I17" s="141"/>
      <c r="J17" s="121">
        <f ca="1">SUMIFS(SOLD_AMT_T, CHANNEL_COUNT, $A$2, IS_JJCC, $B$2, CUST_GROUP, $A17, RECENCY_GROUP, $B17, TIMEFRAME, J$1)</f>
        <v>737343774.25000012</v>
      </c>
      <c r="K17" s="104">
        <f ca="1">SUMIFS(SOLD_AMT_T, CHANNEL_COUNT, $A$2, IS_JJCC, $B$2, CUST_GROUP, $A17, RECENCY_GROUP, $B17, TIMEFRAME, K$1)</f>
        <v>641906815.30000031</v>
      </c>
      <c r="L17" s="48">
        <f t="shared" ca="1" si="24"/>
        <v>0.14867727943563985</v>
      </c>
      <c r="M17" s="141"/>
      <c r="N17" s="121">
        <f ca="1">SUMIFS(SOLD_AMT_T, CHANNEL_COUNT, $A$2, IS_JJCC, $B$2, CUST_GROUP, $A17, RECENCY_GROUP, $B17, TIMEFRAME, N$1)</f>
        <v>737343774.25</v>
      </c>
      <c r="O17" s="104">
        <f ca="1">SUMIFS(SOLD_AMT_T, CHANNEL_COUNT, $A$2, IS_JJCC, $B$2, CUST_GROUP, $A17, RECENCY_GROUP, $B17, TIMEFRAME, O$1)</f>
        <v>641906815.30000019</v>
      </c>
      <c r="P17" s="48">
        <f t="shared" ca="1" si="25"/>
        <v>0.14867727943563988</v>
      </c>
      <c r="Q17" s="141"/>
      <c r="R17" s="121">
        <f ca="1">SUMIFS(SOLD_AMT_T, CHANNEL_COUNT, $A$2, IS_JJCC, $B$2, CUST_GROUP, $A17, RECENCY_GROUP, $B17, TIMEFRAME, R$1)</f>
        <v>174830329.99000007</v>
      </c>
      <c r="S17" s="104">
        <f ca="1">SUMIFS(SOLD_AMT_T, CHANNEL_COUNT, $A$2, IS_JJCC, $B$2, CUST_GROUP, $A17, RECENCY_GROUP, $B17, TIMEFRAME, S$1)</f>
        <v>150334571.92000008</v>
      </c>
      <c r="T17" s="48">
        <f t="shared" ca="1" si="26"/>
        <v>0.16294161587153294</v>
      </c>
      <c r="U17" s="121">
        <f ca="1">SUMIFS(SOLD_AMT_T, CHANNEL_COUNT, $A$2, IS_JJCC, $B$2, CUST_GROUP, $A17, RECENCY_GROUP, $B17, TIMEFRAME, U$1)</f>
        <v>186612397.91000003</v>
      </c>
      <c r="V17" s="104">
        <f ca="1">SUMIFS(SOLD_AMT_T, CHANNEL_COUNT, $A$2, IS_JJCC, $B$2, CUST_GROUP, $A17, RECENCY_GROUP, $B17, TIMEFRAME, V$1)</f>
        <v>158812007.98000005</v>
      </c>
      <c r="W17" s="48">
        <f t="shared" ca="1" si="27"/>
        <v>0.17505219084882431</v>
      </c>
      <c r="X17" s="121">
        <f ca="1">SUMIFS(SOLD_AMT_T, CHANNEL_COUNT, $A$2, IS_JJCC, $B$2, CUST_GROUP, $A17, RECENCY_GROUP, $B17, TIMEFRAME, X$1)</f>
        <v>185815781.92999998</v>
      </c>
      <c r="Y17" s="104">
        <f ca="1">SUMIFS(SOLD_AMT_T, CHANNEL_COUNT, $A$2, IS_JJCC, $B$2, CUST_GROUP, $A17, RECENCY_GROUP, $B17, TIMEFRAME, Y$1)</f>
        <v>165662554.18999994</v>
      </c>
      <c r="Z17" s="48">
        <f t="shared" ca="1" si="28"/>
        <v>0.12165228188433044</v>
      </c>
      <c r="AA17" s="121">
        <f ca="1">SUMIFS(SOLD_AMT_T, CHANNEL_COUNT, $A$2, IS_JJCC, $B$2, CUST_GROUP, $A17, RECENCY_GROUP, $B17, TIMEFRAME, AA$1)</f>
        <v>188415206.5</v>
      </c>
      <c r="AB17" s="104">
        <f ca="1">SUMIFS(SOLD_AMT_T, CHANNEL_COUNT, $A$2, IS_JJCC, $B$2, CUST_GROUP, $A17, RECENCY_GROUP, $B17, TIMEFRAME, AB$1)</f>
        <v>165707586.23000002</v>
      </c>
      <c r="AC17" s="48">
        <f t="shared" ca="1" si="29"/>
        <v>0.13703428301998252</v>
      </c>
      <c r="AD17" s="141"/>
      <c r="AE17" s="121">
        <f ca="1">SUMIFS(SOLD_AMT_T, CHANNEL_COUNT, $A$2, IS_JJCC, $B$2, CUST_GROUP, $A17, RECENCY_GROUP, $B17, TIMEFRAME, AE$1)</f>
        <v>39078429.199999996</v>
      </c>
      <c r="AF17" s="104">
        <f ca="1">SUMIFS(SOLD_AMT_T, CHANNEL_COUNT, $A$2, IS_JJCC, $B$2, CUST_GROUP, $A17, RECENCY_GROUP, $B17, TIMEFRAME, AF$1)</f>
        <v>30722703.440000001</v>
      </c>
      <c r="AG17" s="48">
        <f t="shared" ca="1" si="30"/>
        <v>0.27197234697520467</v>
      </c>
      <c r="AH17" s="121">
        <f ca="1">SUMIFS(SOLD_AMT_T, CHANNEL_COUNT, $A$2, IS_JJCC, $B$2, CUST_GROUP, $A17, RECENCY_GROUP, $B17, TIMEFRAME, AH$1)</f>
        <v>71741813.250000075</v>
      </c>
      <c r="AI17" s="104">
        <f ca="1">SUMIFS(SOLD_AMT_T, CHANNEL_COUNT, $A$2, IS_JJCC, $B$2, CUST_GROUP, $A17, RECENCY_GROUP, $B17, TIMEFRAME, AI$1)</f>
        <v>63141980.440000013</v>
      </c>
      <c r="AJ17" s="48">
        <f t="shared" ca="1" si="31"/>
        <v>0.13619833825408692</v>
      </c>
      <c r="AK17" s="121">
        <f ca="1">SUMIFS(SOLD_AMT_T, CHANNEL_COUNT, $A$2, IS_JJCC, $B$2, CUST_GROUP, $A17, RECENCY_GROUP, $B17, TIMEFRAME, AK$1)</f>
        <v>63293447.570000008</v>
      </c>
      <c r="AL17" s="104">
        <f ca="1">SUMIFS(SOLD_AMT_T, CHANNEL_COUNT, $A$2, IS_JJCC, $B$2, CUST_GROUP, $A17, RECENCY_GROUP, $B17, TIMEFRAME, AL$1)</f>
        <v>55920935.169999994</v>
      </c>
      <c r="AM17" s="48">
        <f t="shared" ca="1" si="32"/>
        <v>0.1318381457246294</v>
      </c>
      <c r="AN17" s="121">
        <f ca="1">SUMIFS(SOLD_AMT_T, CHANNEL_COUNT, $A$2, IS_JJCC, $B$2, CUST_GROUP, $A17, RECENCY_GROUP, $B17, TIMEFRAME, AN$1)</f>
        <v>64329785.610000029</v>
      </c>
      <c r="AO17" s="104">
        <f ca="1">SUMIFS(SOLD_AMT_T, CHANNEL_COUNT, $A$2, IS_JJCC, $B$2, CUST_GROUP, $A17, RECENCY_GROUP, $B17, TIMEFRAME, AO$1)</f>
        <v>60096978.520000018</v>
      </c>
      <c r="AP17" s="48">
        <f t="shared" ca="1" si="33"/>
        <v>7.0432943456406064E-2</v>
      </c>
      <c r="AQ17" s="121">
        <f ca="1">SUMIFS(SOLD_AMT_T, CHANNEL_COUNT, $A$2, IS_JJCC, $B$2, CUST_GROUP, $A17, RECENCY_GROUP, $B17, TIMEFRAME, AQ$1)</f>
        <v>77688338.970000014</v>
      </c>
      <c r="AR17" s="104">
        <f ca="1">SUMIFS(SOLD_AMT_T, CHANNEL_COUNT, $A$2, IS_JJCC, $B$2, CUST_GROUP, $A17, RECENCY_GROUP, $B17, TIMEFRAME, AR$1)</f>
        <v>60599895.679999985</v>
      </c>
      <c r="AS17" s="48">
        <f t="shared" ca="1" si="34"/>
        <v>0.28198799846514905</v>
      </c>
      <c r="AT17" s="121">
        <f ca="1">SUMIFS(SOLD_AMT_T, CHANNEL_COUNT, $A$2, IS_JJCC, $B$2, CUST_GROUP, $A17, RECENCY_GROUP, $B17, TIMEFRAME, AT$1)</f>
        <v>43632238.929999992</v>
      </c>
      <c r="AU17" s="104">
        <f ca="1">SUMIFS(SOLD_AMT_T, CHANNEL_COUNT, $A$2, IS_JJCC, $B$2, CUST_GROUP, $A17, RECENCY_GROUP, $B17, TIMEFRAME, AU$1)</f>
        <v>37212237.830000006</v>
      </c>
      <c r="AV17" s="48">
        <f t="shared" ca="1" si="35"/>
        <v>0.17252391886048488</v>
      </c>
      <c r="AW17" s="121">
        <f ca="1">SUMIFS(SOLD_AMT_T, CHANNEL_COUNT, $A$2, IS_JJCC, $B$2, CUST_GROUP, $A17, RECENCY_GROUP, $B17, TIMEFRAME, AW$1)</f>
        <v>46350939.410000011</v>
      </c>
      <c r="AX17" s="104">
        <f ca="1">SUMIFS(SOLD_AMT_T, CHANNEL_COUNT, $A$2, IS_JJCC, $B$2, CUST_GROUP, $A17, RECENCY_GROUP, $B17, TIMEFRAME, AX$1)</f>
        <v>38895818.469999976</v>
      </c>
      <c r="AY17" s="48">
        <f t="shared" ca="1" si="36"/>
        <v>0.19166895654220795</v>
      </c>
      <c r="AZ17" s="121">
        <f ca="1">SUMIFS(SOLD_AMT_T, CHANNEL_COUNT, $A$2, IS_JJCC, $B$2, CUST_GROUP, $A17, RECENCY_GROUP, $B17, TIMEFRAME, AZ$1)</f>
        <v>74659367.419999987</v>
      </c>
      <c r="BA17" s="104">
        <f ca="1">SUMIFS(SOLD_AMT_T, CHANNEL_COUNT, $A$2, IS_JJCC, $B$2, CUST_GROUP, $A17, RECENCY_GROUP, $B17, TIMEFRAME, BA$1)</f>
        <v>67903166.009999961</v>
      </c>
      <c r="BB17" s="48">
        <f t="shared" ca="1" si="37"/>
        <v>9.9497590568973684E-2</v>
      </c>
      <c r="BC17" s="121">
        <f ca="1">SUMIFS(SOLD_AMT_T, CHANNEL_COUNT, $A$2, IS_JJCC, $B$2, CUST_GROUP, $A17, RECENCY_GROUP, $B17, TIMEFRAME, BC$1)</f>
        <v>64115097.690000027</v>
      </c>
      <c r="BD17" s="104">
        <f ca="1">SUMIFS(SOLD_AMT_T, CHANNEL_COUNT, $A$2, IS_JJCC, $B$2, CUST_GROUP, $A17, RECENCY_GROUP, $B17, TIMEFRAME, BD$1)</f>
        <v>58277892.439999983</v>
      </c>
      <c r="BE17" s="48">
        <f t="shared" ca="1" si="38"/>
        <v>0.10016157080508258</v>
      </c>
      <c r="BF17" s="121">
        <f ca="1">SUMIFS(SOLD_AMT_T, CHANNEL_COUNT, $A$2, IS_JJCC, $B$2, CUST_GROUP, $A17, RECENCY_GROUP, $B17, TIMEFRAME, BF$1)</f>
        <v>64609323.429999992</v>
      </c>
      <c r="BG17" s="104">
        <f ca="1">SUMIFS(SOLD_AMT_T, CHANNEL_COUNT, $A$2, IS_JJCC, $B$2, CUST_GROUP, $A17, RECENCY_GROUP, $B17, TIMEFRAME, BG$1)</f>
        <v>59354428.919999972</v>
      </c>
      <c r="BH17" s="48">
        <f t="shared" ca="1" si="39"/>
        <v>8.8534160055397979E-2</v>
      </c>
      <c r="BI17" s="121">
        <f ca="1">SUMIFS(SOLD_AMT_T, CHANNEL_COUNT, $A$2, IS_JJCC, $B$2, CUST_GROUP, $A17, RECENCY_GROUP, $B17, TIMEFRAME, BI$1)</f>
        <v>80671788.129999995</v>
      </c>
      <c r="BJ17" s="104">
        <f ca="1">SUMIFS(SOLD_AMT_T, CHANNEL_COUNT, $A$2, IS_JJCC, $B$2, CUST_GROUP, $A17, RECENCY_GROUP, $B17, TIMEFRAME, BJ$1)</f>
        <v>66711323.019999973</v>
      </c>
      <c r="BK17" s="48">
        <f t="shared" ca="1" si="40"/>
        <v>0.20926680026739525</v>
      </c>
      <c r="BL17" s="121">
        <f ca="1">SUMIFS(SOLD_AMT_T, CHANNEL_COUNT, $A$2, IS_JJCC, $B$2, CUST_GROUP, $A17, RECENCY_GROUP, $B17, TIMEFRAME, BL$1)</f>
        <v>42577820.900000013</v>
      </c>
      <c r="BM17" s="104">
        <f ca="1">SUMIFS(SOLD_AMT_T, CHANNEL_COUNT, $A$2, IS_JJCC, $B$2, CUST_GROUP, $A17, RECENCY_GROUP, $B17, TIMEFRAME, BM$1)</f>
        <v>38779747.170000032</v>
      </c>
      <c r="BN17" s="48">
        <f t="shared" ca="1" si="41"/>
        <v>9.7939620734251914E-2</v>
      </c>
      <c r="BO17" s="154" t="str">
        <f t="shared" si="22"/>
        <v>Identified Customers</v>
      </c>
      <c r="BP17" s="249"/>
    </row>
    <row r="18" spans="1:68" x14ac:dyDescent="0.2">
      <c r="A18" s="169"/>
      <c r="D18" s="237"/>
      <c r="E18" s="76" t="str">
        <f>$E$12</f>
        <v>% to Total Company</v>
      </c>
      <c r="F18" s="33">
        <f ca="1">IFERROR(F16 / F15, 0)</f>
        <v>1</v>
      </c>
      <c r="G18" s="8">
        <f ca="1">IFERROR(G16 / G15, 0)</f>
        <v>1</v>
      </c>
      <c r="H18" s="20">
        <f t="shared" ref="H18:H19" ca="1" si="43">IF(F$9 = 0, 0, IFERROR((F18 - G18) * 10000, 0))</f>
        <v>0</v>
      </c>
      <c r="I18" s="88"/>
      <c r="J18" s="33">
        <f ca="1">IFERROR(J16 / J15, 0)</f>
        <v>1</v>
      </c>
      <c r="K18" s="8">
        <f ca="1">IFERROR(K16 / K15, 0)</f>
        <v>1</v>
      </c>
      <c r="L18" s="20">
        <f t="shared" ref="L18:L19" ca="1" si="44">IF(J$9 = 0, 0, IFERROR((J18 - K18) * 10000, 0))</f>
        <v>0</v>
      </c>
      <c r="M18" s="88"/>
      <c r="N18" s="33">
        <f ca="1">IFERROR(N16 / N15, 0)</f>
        <v>1</v>
      </c>
      <c r="O18" s="8">
        <f ca="1">IFERROR(O16 / O15, 0)</f>
        <v>1</v>
      </c>
      <c r="P18" s="20">
        <f t="shared" ref="P18:P19" ca="1" si="45">IF(N$9 = 0, 0, IFERROR((N18 - O18) * 10000, 0))</f>
        <v>0</v>
      </c>
      <c r="Q18" s="88"/>
      <c r="R18" s="33">
        <f ca="1">IFERROR(R16 / R15, 0)</f>
        <v>1</v>
      </c>
      <c r="S18" s="8">
        <f ca="1">IFERROR(S16 / S15, 0)</f>
        <v>1</v>
      </c>
      <c r="T18" s="20">
        <f t="shared" ref="T18:T19" ca="1" si="46">IF(R$9 = 0, 0, IFERROR((R18 - S18) * 10000, 0))</f>
        <v>0</v>
      </c>
      <c r="U18" s="33">
        <f ca="1">IFERROR(U16 / U15, 0)</f>
        <v>1</v>
      </c>
      <c r="V18" s="8">
        <f ca="1">IFERROR(V16 / V15, 0)</f>
        <v>1</v>
      </c>
      <c r="W18" s="20">
        <f t="shared" ref="W18:W19" ca="1" si="47">IF(U$9 = 0, 0, IFERROR((U18 - V18) * 10000, 0))</f>
        <v>0</v>
      </c>
      <c r="X18" s="33">
        <f ca="1">IFERROR(X16 / X15, 0)</f>
        <v>1</v>
      </c>
      <c r="Y18" s="8">
        <f ca="1">IFERROR(Y16 / Y15, 0)</f>
        <v>1</v>
      </c>
      <c r="Z18" s="20">
        <f t="shared" ref="Z18:Z19" ca="1" si="48">IF(X$9 = 0, 0, IFERROR((X18 - Y18) * 10000, 0))</f>
        <v>0</v>
      </c>
      <c r="AA18" s="33">
        <f ca="1">IFERROR(AA16 / AA15, 0)</f>
        <v>1</v>
      </c>
      <c r="AB18" s="8">
        <f ca="1">IFERROR(AB16 / AB15, 0)</f>
        <v>1</v>
      </c>
      <c r="AC18" s="20">
        <f t="shared" ref="AC18:AC19" ca="1" si="49">IF(AA$9 = 0, 0, IFERROR((AA18 - AB18) * 10000, 0))</f>
        <v>0</v>
      </c>
      <c r="AD18" s="88"/>
      <c r="AE18" s="33">
        <f ca="1">IFERROR(AE16 / AE15, 0)</f>
        <v>1</v>
      </c>
      <c r="AF18" s="8">
        <f ca="1">IFERROR(AF16 / AF15, 0)</f>
        <v>1</v>
      </c>
      <c r="AG18" s="20">
        <f t="shared" ref="AG18:AG19" ca="1" si="50">IF(AE$9 = 0, 0, IFERROR((AE18 - AF18) * 10000, 0))</f>
        <v>0</v>
      </c>
      <c r="AH18" s="33">
        <f ca="1">IFERROR(AH16 / AH15, 0)</f>
        <v>1</v>
      </c>
      <c r="AI18" s="8">
        <f ca="1">IFERROR(AI16 / AI15, 0)</f>
        <v>1</v>
      </c>
      <c r="AJ18" s="20">
        <f t="shared" ref="AJ18:AJ19" ca="1" si="51">IF(AH$9 = 0, 0, IFERROR((AH18 - AI18) * 10000, 0))</f>
        <v>0</v>
      </c>
      <c r="AK18" s="33">
        <f ca="1">IFERROR(AK16 / AK15, 0)</f>
        <v>1</v>
      </c>
      <c r="AL18" s="8">
        <f ca="1">IFERROR(AL16 / AL15, 0)</f>
        <v>1</v>
      </c>
      <c r="AM18" s="20">
        <f t="shared" ref="AM18:AM19" ca="1" si="52">IF(AK$9 = 0, 0, IFERROR((AK18 - AL18) * 10000, 0))</f>
        <v>0</v>
      </c>
      <c r="AN18" s="33">
        <f ca="1">IFERROR(AN16 / AN15, 0)</f>
        <v>1</v>
      </c>
      <c r="AO18" s="8">
        <f ca="1">IFERROR(AO16 / AO15, 0)</f>
        <v>1</v>
      </c>
      <c r="AP18" s="20">
        <f t="shared" ref="AP18:AP19" ca="1" si="53">IF(AN$9 = 0, 0, IFERROR((AN18 - AO18) * 10000, 0))</f>
        <v>0</v>
      </c>
      <c r="AQ18" s="33">
        <f ca="1">IFERROR(AQ16 / AQ15, 0)</f>
        <v>1</v>
      </c>
      <c r="AR18" s="8">
        <f ca="1">IFERROR(AR16 / AR15, 0)</f>
        <v>1</v>
      </c>
      <c r="AS18" s="20">
        <f t="shared" ref="AS18:AS19" ca="1" si="54">IF(AQ$9 = 0, 0, IFERROR((AQ18 - AR18) * 10000, 0))</f>
        <v>0</v>
      </c>
      <c r="AT18" s="33">
        <f ca="1">IFERROR(AT16 / AT15, 0)</f>
        <v>1</v>
      </c>
      <c r="AU18" s="8">
        <f ca="1">IFERROR(AU16 / AU15, 0)</f>
        <v>1</v>
      </c>
      <c r="AV18" s="20">
        <f t="shared" ref="AV18:AV19" ca="1" si="55">IF(AT$9 = 0, 0, IFERROR((AT18 - AU18) * 10000, 0))</f>
        <v>0</v>
      </c>
      <c r="AW18" s="33">
        <f ca="1">IFERROR(AW16 / AW15, 0)</f>
        <v>1</v>
      </c>
      <c r="AX18" s="8">
        <f ca="1">IFERROR(AX16 / AX15, 0)</f>
        <v>1</v>
      </c>
      <c r="AY18" s="20">
        <f t="shared" ref="AY18:AY19" ca="1" si="56">IF(AW$9 = 0, 0, IFERROR((AW18 - AX18) * 10000, 0))</f>
        <v>0</v>
      </c>
      <c r="AZ18" s="33">
        <f ca="1">IFERROR(AZ16 / AZ15, 0)</f>
        <v>1</v>
      </c>
      <c r="BA18" s="8">
        <f ca="1">IFERROR(BA16 / BA15, 0)</f>
        <v>1</v>
      </c>
      <c r="BB18" s="20">
        <f t="shared" ref="BB18:BB19" ca="1" si="57">IF(AZ$9 = 0, 0, IFERROR((AZ18 - BA18) * 10000, 0))</f>
        <v>0</v>
      </c>
      <c r="BC18" s="33">
        <f ca="1">IFERROR(BC16 / BC15, 0)</f>
        <v>1</v>
      </c>
      <c r="BD18" s="8">
        <f ca="1">IFERROR(BD16 / BD15, 0)</f>
        <v>1</v>
      </c>
      <c r="BE18" s="20">
        <f t="shared" ref="BE18:BE19" ca="1" si="58">IF(BC$9 = 0, 0, IFERROR((BC18 - BD18) * 10000, 0))</f>
        <v>0</v>
      </c>
      <c r="BF18" s="33">
        <f ca="1">IFERROR(BF16 / BF15, 0)</f>
        <v>1</v>
      </c>
      <c r="BG18" s="8">
        <f ca="1">IFERROR(BG16 / BG15, 0)</f>
        <v>1</v>
      </c>
      <c r="BH18" s="20">
        <f t="shared" ref="BH18:BH19" ca="1" si="59">IF(BF$9 = 0, 0, IFERROR((BF18 - BG18) * 10000, 0))</f>
        <v>0</v>
      </c>
      <c r="BI18" s="33">
        <f ca="1">IFERROR(BI16 / BI15, 0)</f>
        <v>1</v>
      </c>
      <c r="BJ18" s="8">
        <f ca="1">IFERROR(BJ16 / BJ15, 0)</f>
        <v>1</v>
      </c>
      <c r="BK18" s="20">
        <f t="shared" ref="BK18:BK19" ca="1" si="60">IF(BI$9 = 0, 0, IFERROR((BI18 - BJ18) * 10000, 0))</f>
        <v>0</v>
      </c>
      <c r="BL18" s="33">
        <f ca="1">IFERROR(BL16 / BL15, 0)</f>
        <v>1</v>
      </c>
      <c r="BM18" s="8">
        <f ca="1">IFERROR(BM16 / BM15, 0)</f>
        <v>1</v>
      </c>
      <c r="BN18" s="20">
        <f t="shared" ref="BN18:BN19" ca="1" si="61">IF(BL$9 = 0, 0, IFERROR((BL18 - BM18) * 10000, 0))</f>
        <v>0</v>
      </c>
      <c r="BO18" s="155" t="str">
        <f t="shared" si="22"/>
        <v>% to Total Company</v>
      </c>
      <c r="BP18" s="249"/>
    </row>
    <row r="19" spans="1:68" x14ac:dyDescent="0.2">
      <c r="A19" s="169"/>
      <c r="D19" s="239"/>
      <c r="E19" s="78" t="str">
        <f>$E$13</f>
        <v>% Identified</v>
      </c>
      <c r="F19" s="30">
        <f ca="1">IFERROR(F17 / F16, 0)</f>
        <v>0.96661379285359739</v>
      </c>
      <c r="G19" s="14">
        <f ca="1">IFERROR(G17 / G16, 0)</f>
        <v>0.95112087235105247</v>
      </c>
      <c r="H19" s="19">
        <f t="shared" ca="1" si="43"/>
        <v>154.92920502544916</v>
      </c>
      <c r="I19" s="88"/>
      <c r="J19" s="30">
        <f ca="1">IFERROR(J17 / J16, 0)</f>
        <v>0.97402073490150787</v>
      </c>
      <c r="K19" s="14">
        <f ca="1">IFERROR(K17 / K16, 0)</f>
        <v>0.96656740854072054</v>
      </c>
      <c r="L19" s="19">
        <f t="shared" ca="1" si="44"/>
        <v>74.533263607873266</v>
      </c>
      <c r="M19" s="88"/>
      <c r="N19" s="30">
        <f ca="1">IFERROR(N17 / N16, 0)</f>
        <v>0.97402073490150787</v>
      </c>
      <c r="O19" s="14">
        <f ca="1">IFERROR(O17 / O16, 0)</f>
        <v>0.96656740854072054</v>
      </c>
      <c r="P19" s="19">
        <f t="shared" ca="1" si="45"/>
        <v>74.533263607873266</v>
      </c>
      <c r="Q19" s="88"/>
      <c r="R19" s="30">
        <f ca="1">IFERROR(R17 / R16, 0)</f>
        <v>0.97618707469240062</v>
      </c>
      <c r="S19" s="14">
        <f ca="1">IFERROR(S17 / S16, 0)</f>
        <v>0.96445590600815501</v>
      </c>
      <c r="T19" s="19">
        <f t="shared" ca="1" si="46"/>
        <v>117.31168684245618</v>
      </c>
      <c r="U19" s="30">
        <f ca="1">IFERROR(U17 / U16, 0)</f>
        <v>0.96966961854646339</v>
      </c>
      <c r="V19" s="14">
        <f ca="1">IFERROR(V17 / V16, 0)</f>
        <v>0.96075771714002733</v>
      </c>
      <c r="W19" s="19">
        <f t="shared" ca="1" si="47"/>
        <v>89.119014064360513</v>
      </c>
      <c r="X19" s="30">
        <f ca="1">IFERROR(X17 / X16, 0)</f>
        <v>0.97571461253846703</v>
      </c>
      <c r="Y19" s="14">
        <f ca="1">IFERROR(Y17 / Y16, 0)</f>
        <v>0.97151795345044512</v>
      </c>
      <c r="Z19" s="19">
        <f t="shared" ca="1" si="48"/>
        <v>41.966590880219144</v>
      </c>
      <c r="AA19" s="30">
        <f ca="1">IFERROR(AA17 / AA16, 0)</f>
        <v>0.97248656957595891</v>
      </c>
      <c r="AB19" s="14">
        <f ca="1">IFERROR(AB17 / AB16, 0)</f>
        <v>0.96807772435481132</v>
      </c>
      <c r="AC19" s="19">
        <f t="shared" ca="1" si="49"/>
        <v>44.088452211475946</v>
      </c>
      <c r="AD19" s="88"/>
      <c r="AE19" s="30">
        <f ca="1">IFERROR(AE17 / AE16, 0)</f>
        <v>0.97558590994605632</v>
      </c>
      <c r="AF19" s="14">
        <f ca="1">IFERROR(AF17 / AF16, 0)</f>
        <v>0.96238732198102128</v>
      </c>
      <c r="AG19" s="19">
        <f t="shared" ca="1" si="50"/>
        <v>131.98587965035037</v>
      </c>
      <c r="AH19" s="30">
        <f ca="1">IFERROR(AH17 / AH16, 0)</f>
        <v>0.97806802390262193</v>
      </c>
      <c r="AI19" s="14">
        <f ca="1">IFERROR(AI17 / AI16, 0)</f>
        <v>0.96516840006569871</v>
      </c>
      <c r="AJ19" s="19">
        <f t="shared" ca="1" si="51"/>
        <v>128.99623836923223</v>
      </c>
      <c r="AK19" s="30">
        <f ca="1">IFERROR(AK17 / AK16, 0)</f>
        <v>0.97398135430100607</v>
      </c>
      <c r="AL19" s="14">
        <f ca="1">IFERROR(AL17 / AL16, 0)</f>
        <v>0.96278481926862258</v>
      </c>
      <c r="AM19" s="19">
        <f t="shared" ca="1" si="52"/>
        <v>111.96535032383493</v>
      </c>
      <c r="AN19" s="30">
        <f ca="1">IFERROR(AN17 / AN16, 0)</f>
        <v>0.96929471061314443</v>
      </c>
      <c r="AO19" s="14">
        <f ca="1">IFERROR(AO17 / AO16, 0)</f>
        <v>0.9581956487298815</v>
      </c>
      <c r="AP19" s="19">
        <f t="shared" ca="1" si="53"/>
        <v>110.99061883262928</v>
      </c>
      <c r="AQ19" s="30">
        <f ca="1">IFERROR(AQ17 / AQ16, 0)</f>
        <v>0.97070737712510402</v>
      </c>
      <c r="AR19" s="14">
        <f ca="1">IFERROR(AR17 / AR16, 0)</f>
        <v>0.96348542790340086</v>
      </c>
      <c r="AS19" s="19">
        <f t="shared" ca="1" si="54"/>
        <v>72.219492217031615</v>
      </c>
      <c r="AT19" s="30">
        <f ca="1">IFERROR(AT17 / AT16, 0)</f>
        <v>0.9668788855661824</v>
      </c>
      <c r="AU19" s="14">
        <f ca="1">IFERROR(AU17 / AU16, 0)</f>
        <v>0.9587527414457282</v>
      </c>
      <c r="AV19" s="19">
        <f t="shared" ca="1" si="55"/>
        <v>81.261441204542038</v>
      </c>
      <c r="AW19" s="30">
        <f ca="1">IFERROR(AW17 / AW16, 0)</f>
        <v>0.97213453165618602</v>
      </c>
      <c r="AX19" s="14">
        <f ca="1">IFERROR(AX17 / AX16, 0)</f>
        <v>0.96580772444515706</v>
      </c>
      <c r="AY19" s="19">
        <f t="shared" ca="1" si="56"/>
        <v>63.268072110289623</v>
      </c>
      <c r="AZ19" s="30">
        <f ca="1">IFERROR(AZ17 / AZ16, 0)</f>
        <v>0.97567449101945947</v>
      </c>
      <c r="BA19" s="14">
        <f ca="1">IFERROR(BA17 / BA16, 0)</f>
        <v>0.97232376667297127</v>
      </c>
      <c r="BB19" s="19">
        <f t="shared" ca="1" si="57"/>
        <v>33.507243464881988</v>
      </c>
      <c r="BC19" s="30">
        <f ca="1">IFERROR(BC17 / BC16, 0)</f>
        <v>0.97727844312315715</v>
      </c>
      <c r="BD19" s="14">
        <f ca="1">IFERROR(BD17 / BD16, 0)</f>
        <v>0.97359611110520838</v>
      </c>
      <c r="BE19" s="19">
        <f t="shared" ca="1" si="58"/>
        <v>36.823320179487638</v>
      </c>
      <c r="BF19" s="30">
        <f ca="1">IFERROR(BF17 / BF16, 0)</f>
        <v>0.97753296468542661</v>
      </c>
      <c r="BG19" s="14">
        <f ca="1">IFERROR(BG17 / BG16, 0)</f>
        <v>0.974529763721525</v>
      </c>
      <c r="BH19" s="19">
        <f t="shared" ca="1" si="59"/>
        <v>30.032009639016088</v>
      </c>
      <c r="BI19" s="30">
        <f ca="1">IFERROR(BI17 / BI16, 0)</f>
        <v>0.96657871185861233</v>
      </c>
      <c r="BJ19" s="14">
        <f ca="1">IFERROR(BJ17 / BJ16, 0)</f>
        <v>0.95859117462469923</v>
      </c>
      <c r="BK19" s="19">
        <f t="shared" ca="1" si="60"/>
        <v>79.875372339131005</v>
      </c>
      <c r="BL19" s="30">
        <f ca="1">IFERROR(BL17 / BL16, 0)</f>
        <v>0.97491302262617596</v>
      </c>
      <c r="BM19" s="14">
        <f ca="1">IFERROR(BM17 / BM16, 0)</f>
        <v>0.97364385516871177</v>
      </c>
      <c r="BN19" s="19">
        <f t="shared" ca="1" si="61"/>
        <v>12.691674574641931</v>
      </c>
      <c r="BO19" s="156" t="str">
        <f t="shared" si="22"/>
        <v>% Identified</v>
      </c>
      <c r="BP19" s="251"/>
    </row>
    <row r="20" spans="1:68" ht="3.75" customHeight="1" x14ac:dyDescent="0.2">
      <c r="A20" s="169"/>
      <c r="H20" s="4"/>
      <c r="I20" s="138"/>
      <c r="L20" s="4"/>
      <c r="M20" s="138"/>
      <c r="P20" s="4"/>
      <c r="Q20" s="138"/>
      <c r="T20" s="4"/>
      <c r="W20" s="4"/>
      <c r="Z20" s="4"/>
      <c r="AC20" s="4"/>
      <c r="AD20" s="138"/>
      <c r="AG20" s="4"/>
      <c r="AJ20" s="4"/>
      <c r="AM20" s="4"/>
      <c r="AP20" s="4"/>
      <c r="AS20" s="4"/>
      <c r="AV20" s="4"/>
      <c r="AY20" s="4"/>
      <c r="BB20" s="4"/>
      <c r="BE20" s="4"/>
      <c r="BH20" s="4"/>
      <c r="BK20" s="4"/>
      <c r="BN20" s="4"/>
    </row>
    <row r="21" spans="1:68" ht="15" hidden="1" thickBot="1" x14ac:dyDescent="0.25">
      <c r="A21" s="6" t="str">
        <f>A$9</f>
        <v>&lt;&gt; -99</v>
      </c>
      <c r="B21" s="3" t="str">
        <f t="shared" ref="B21:B22" si="62">B$9</f>
        <v>&gt;= 0</v>
      </c>
      <c r="D21" s="236" t="s">
        <v>154</v>
      </c>
      <c r="E21" s="135" t="str">
        <f>$E$9</f>
        <v>Total Company</v>
      </c>
      <c r="F21" s="119">
        <f ca="1">'All Demand'!F22</f>
        <v>572308394.73000014</v>
      </c>
      <c r="G21" s="118">
        <f ca="1">'All Demand'!G22</f>
        <v>492476588.64000005</v>
      </c>
      <c r="H21" s="115">
        <f ca="1">IF(F$9 = 0, 0, IFERROR((F21 - G21) / G21, 0))</f>
        <v>0.16210274342270731</v>
      </c>
      <c r="I21" s="141"/>
      <c r="J21" s="119">
        <f ca="1">'All Demand'!J22</f>
        <v>647841830.10000026</v>
      </c>
      <c r="K21" s="118">
        <f ca="1">'All Demand'!K22</f>
        <v>574597561.48000002</v>
      </c>
      <c r="L21" s="115">
        <f ca="1">IF(J$9 = 0, 0, IFERROR((J21 - K21) / K21, 0))</f>
        <v>0.12747055248780351</v>
      </c>
      <c r="M21" s="141"/>
      <c r="N21" s="119">
        <f ca="1">'All Demand'!N22</f>
        <v>647841830.10000026</v>
      </c>
      <c r="O21" s="118">
        <f ca="1">'All Demand'!O22</f>
        <v>574597561.4799999</v>
      </c>
      <c r="P21" s="115">
        <f ca="1">IF(N$9 = 0, 0, IFERROR((N21 - O21) / O21, 0))</f>
        <v>0.12747055248780373</v>
      </c>
      <c r="Q21" s="141"/>
      <c r="R21" s="119">
        <f ca="1">'All Demand'!R22</f>
        <v>156778297.81</v>
      </c>
      <c r="S21" s="118">
        <f ca="1">'All Demand'!S22</f>
        <v>139022291.86000007</v>
      </c>
      <c r="T21" s="115">
        <f ca="1">IF(R$9 = 0, 0, IFERROR((R21 - S21) / S21, 0))</f>
        <v>0.12772056705755361</v>
      </c>
      <c r="U21" s="119">
        <f ca="1">'All Demand'!U22</f>
        <v>167259585.04999998</v>
      </c>
      <c r="V21" s="118">
        <f ca="1">'All Demand'!V22</f>
        <v>145234913.13000005</v>
      </c>
      <c r="W21" s="115">
        <f ca="1">IF(U$9 = 0, 0, IFERROR((U21 - V21) / V21, 0))</f>
        <v>0.15164860463190141</v>
      </c>
      <c r="X21" s="119">
        <f ca="1">'All Demand'!X22</f>
        <v>168625483.45000011</v>
      </c>
      <c r="Y21" s="118">
        <f ca="1">'All Demand'!Y22</f>
        <v>151958524.71999997</v>
      </c>
      <c r="Z21" s="115">
        <f ca="1">IF(X$9 = 0, 0, IFERROR((X21 - Y21) / Y21, 0))</f>
        <v>0.10968097223048733</v>
      </c>
      <c r="AA21" s="119">
        <f ca="1">'All Demand'!AA22</f>
        <v>167878925.41999999</v>
      </c>
      <c r="AB21" s="118">
        <f ca="1">'All Demand'!AB22</f>
        <v>149167741.65999994</v>
      </c>
      <c r="AC21" s="115">
        <f ca="1">IF(AA$9 = 0, 0, IFERROR((AA21 - AB21) / AB21, 0))</f>
        <v>0.12543719943584522</v>
      </c>
      <c r="AD21" s="141"/>
      <c r="AE21" s="119">
        <f ca="1">'All Demand'!AE22</f>
        <v>36840253.859999992</v>
      </c>
      <c r="AF21" s="118">
        <f ca="1">'All Demand'!AF22</f>
        <v>29617782.249999996</v>
      </c>
      <c r="AG21" s="115">
        <f ca="1">IF(AE$9 = 0, 0, IFERROR((AE21 - AF21) / AF21, 0))</f>
        <v>0.24385592239945639</v>
      </c>
      <c r="AH21" s="119">
        <f ca="1">'All Demand'!AH22</f>
        <v>66124475.06000001</v>
      </c>
      <c r="AI21" s="118">
        <f ca="1">'All Demand'!AI22</f>
        <v>60194215.839999981</v>
      </c>
      <c r="AJ21" s="115">
        <f ca="1">IF(AH$9 = 0, 0, IFERROR((AH21 - AI21) / AI21, 0))</f>
        <v>9.8518755286438678E-2</v>
      </c>
      <c r="AK21" s="119">
        <f ca="1">'All Demand'!AK22</f>
        <v>58775000.88000001</v>
      </c>
      <c r="AL21" s="118">
        <f ca="1">'All Demand'!AL22</f>
        <v>53675431.089999959</v>
      </c>
      <c r="AM21" s="115">
        <f ca="1">IF(AK$9 = 0, 0, IFERROR((AK21 - AL21) / AL21, 0))</f>
        <v>9.5007523674088018E-2</v>
      </c>
      <c r="AN21" s="119">
        <f ca="1">'All Demand'!AN22</f>
        <v>60990764.299999997</v>
      </c>
      <c r="AO21" s="118">
        <f ca="1">'All Demand'!AO22</f>
        <v>57319304.249999985</v>
      </c>
      <c r="AP21" s="115">
        <f ca="1">IF(AN$9 = 0, 0, IFERROR((AN21 - AO21) / AO21, 0))</f>
        <v>6.405276717921804E-2</v>
      </c>
      <c r="AQ21" s="119">
        <f ca="1">'All Demand'!AQ22</f>
        <v>71881460.579999998</v>
      </c>
      <c r="AR21" s="118">
        <f ca="1">'All Demand'!AR22</f>
        <v>56962911.009999983</v>
      </c>
      <c r="AS21" s="115">
        <f ca="1">'All Demand'!AS22</f>
        <v>0.26189935355271832</v>
      </c>
      <c r="AT21" s="119">
        <f ca="1">'All Demand'!AT22</f>
        <v>41278074.580000006</v>
      </c>
      <c r="AU21" s="118">
        <f ca="1">'All Demand'!AU22</f>
        <v>35594606.390000008</v>
      </c>
      <c r="AV21" s="115">
        <f ca="1">IF(AT$9 = 0, 0, IFERROR((AT21 - AU21) / AU21, 0))</f>
        <v>0.15967217414143728</v>
      </c>
      <c r="AW21" s="119">
        <f ca="1">'All Demand'!AW22</f>
        <v>43555131.739999995</v>
      </c>
      <c r="AX21" s="118">
        <f ca="1">'All Demand'!AX22</f>
        <v>36919443.759999983</v>
      </c>
      <c r="AY21" s="115">
        <f ca="1">IF(AW$9 = 0, 0, IFERROR((AW21 - AX21) / AX21, 0))</f>
        <v>0.17973423497754276</v>
      </c>
      <c r="AZ21" s="119">
        <f ca="1">'All Demand'!AZ22</f>
        <v>69802066.73999998</v>
      </c>
      <c r="BA21" s="118">
        <f ca="1">'All Demand'!BA22</f>
        <v>63927714.25999999</v>
      </c>
      <c r="BB21" s="115">
        <f ca="1">IF(AZ$9 = 0, 0, IFERROR((AZ21 - BA21) / BA21, 0))</f>
        <v>9.189054462526923E-2</v>
      </c>
      <c r="BC21" s="119">
        <f ca="1">'All Demand'!BC22</f>
        <v>60108241.859999977</v>
      </c>
      <c r="BD21" s="118">
        <f ca="1">'All Demand'!BD22</f>
        <v>55118863.470000021</v>
      </c>
      <c r="BE21" s="115">
        <f ca="1">IF(BC$9 = 0, 0, IFERROR((BC21 - BD21) / BD21, 0))</f>
        <v>9.0520342327369732E-2</v>
      </c>
      <c r="BF21" s="119">
        <f ca="1">'All Demand'!BF22</f>
        <v>60370986.739999995</v>
      </c>
      <c r="BG21" s="118">
        <f ca="1">'All Demand'!BG22</f>
        <v>55789142.209999979</v>
      </c>
      <c r="BH21" s="115">
        <f ca="1">IF(BF$9 = 0, 0, IFERROR((BF21 - BG21) / BG21, 0))</f>
        <v>8.2127889917238031E-2</v>
      </c>
      <c r="BI21" s="119">
        <f ca="1">'All Demand'!BI22</f>
        <v>75828531.999999985</v>
      </c>
      <c r="BJ21" s="118">
        <f ca="1">'All Demand'!BJ22</f>
        <v>63829307.62000002</v>
      </c>
      <c r="BK21" s="115">
        <f ca="1">IF(BI$9 = 0, 0, IFERROR((BI21 - BJ21) / BJ21, 0))</f>
        <v>0.18798926116253495</v>
      </c>
      <c r="BL21" s="119">
        <f ca="1">'All Demand'!BL22</f>
        <v>39177475.210000001</v>
      </c>
      <c r="BM21" s="118">
        <f ca="1">'All Demand'!BM22</f>
        <v>36030297.480000004</v>
      </c>
      <c r="BN21" s="115">
        <f ca="1">IF(BL$9 = 0, 0, IFERROR((BL21 - BM21) / BM21, 0))</f>
        <v>8.7348091748255988E-2</v>
      </c>
      <c r="BO21" s="158" t="str">
        <f t="shared" ref="BO21:BO25" si="63">E21</f>
        <v>Total Company</v>
      </c>
      <c r="BP21" s="248" t="str">
        <f>$D21</f>
        <v>NET DEMAND</v>
      </c>
    </row>
    <row r="22" spans="1:68" ht="15" hidden="1" thickTop="1" x14ac:dyDescent="0.2">
      <c r="A22" s="6" t="str">
        <f>A$9</f>
        <v>&lt;&gt; -99</v>
      </c>
      <c r="B22" s="3" t="str">
        <f t="shared" si="62"/>
        <v>&gt;= 0</v>
      </c>
      <c r="D22" s="237"/>
      <c r="E22" s="136" t="str">
        <f>$E$10</f>
        <v>All Transactions</v>
      </c>
      <c r="F22" s="120">
        <f ca="1">SUMIFS(NET_AMT_T, CHANNEL_COUNT, $A$2, IS_JJCC, $B$2, CUST_GROUP, $A22, RECENCY_GROUP, $B22, TIMEFRAME, F$1)</f>
        <v>572308394.73000014</v>
      </c>
      <c r="G22" s="111">
        <f ca="1">SUMIFS(NET_AMT_T, CHANNEL_COUNT, $A$2, IS_JJCC, $B$2, CUST_GROUP, $A22, RECENCY_GROUP, $B22, TIMEFRAME, G$1)</f>
        <v>492476588.64000005</v>
      </c>
      <c r="H22" s="108">
        <f t="shared" ref="H22:H23" ca="1" si="64">IF(F$9 = 0, 0, IFERROR((F22 - G22) / G22, 0))</f>
        <v>0.16210274342270731</v>
      </c>
      <c r="I22" s="141"/>
      <c r="J22" s="120">
        <f ca="1">SUMIFS(NET_AMT_T, CHANNEL_COUNT, $A$2, IS_JJCC, $B$2, CUST_GROUP, $A22, RECENCY_GROUP, $B22, TIMEFRAME, J$1)</f>
        <v>647841830.10000026</v>
      </c>
      <c r="K22" s="111">
        <f ca="1">SUMIFS(NET_AMT_T, CHANNEL_COUNT, $A$2, IS_JJCC, $B$2, CUST_GROUP, $A22, RECENCY_GROUP, $B22, TIMEFRAME, K$1)</f>
        <v>574597561.48000002</v>
      </c>
      <c r="L22" s="108">
        <f t="shared" ref="L22:L23" ca="1" si="65">IF(J$9 = 0, 0, IFERROR((J22 - K22) / K22, 0))</f>
        <v>0.12747055248780351</v>
      </c>
      <c r="M22" s="141"/>
      <c r="N22" s="120">
        <f ca="1">SUMIFS(NET_AMT_T, CHANNEL_COUNT, $A$2, IS_JJCC, $B$2, CUST_GROUP, $A22, RECENCY_GROUP, $B22, TIMEFRAME, N$1)</f>
        <v>647841830.10000026</v>
      </c>
      <c r="O22" s="111">
        <f ca="1">SUMIFS(NET_AMT_T, CHANNEL_COUNT, $A$2, IS_JJCC, $B$2, CUST_GROUP, $A22, RECENCY_GROUP, $B22, TIMEFRAME, O$1)</f>
        <v>574597561.4799999</v>
      </c>
      <c r="P22" s="108">
        <f t="shared" ref="P22:P23" ca="1" si="66">IF(N$9 = 0, 0, IFERROR((N22 - O22) / O22, 0))</f>
        <v>0.12747055248780373</v>
      </c>
      <c r="Q22" s="141"/>
      <c r="R22" s="120">
        <f ca="1">SUMIFS(NET_AMT_T, CHANNEL_COUNT, $A$2, IS_JJCC, $B$2, CUST_GROUP, $A22, RECENCY_GROUP, $B22, TIMEFRAME, R$1)</f>
        <v>156778297.81</v>
      </c>
      <c r="S22" s="111">
        <f ca="1">SUMIFS(NET_AMT_T, CHANNEL_COUNT, $A$2, IS_JJCC, $B$2, CUST_GROUP, $A22, RECENCY_GROUP, $B22, TIMEFRAME, S$1)</f>
        <v>139022291.86000007</v>
      </c>
      <c r="T22" s="108">
        <f t="shared" ref="T22:T23" ca="1" si="67">IF(R$9 = 0, 0, IFERROR((R22 - S22) / S22, 0))</f>
        <v>0.12772056705755361</v>
      </c>
      <c r="U22" s="120">
        <f ca="1">SUMIFS(NET_AMT_T, CHANNEL_COUNT, $A$2, IS_JJCC, $B$2, CUST_GROUP, $A22, RECENCY_GROUP, $B22, TIMEFRAME, U$1)</f>
        <v>167259585.04999998</v>
      </c>
      <c r="V22" s="111">
        <f ca="1">SUMIFS(NET_AMT_T, CHANNEL_COUNT, $A$2, IS_JJCC, $B$2, CUST_GROUP, $A22, RECENCY_GROUP, $B22, TIMEFRAME, V$1)</f>
        <v>145234913.13000005</v>
      </c>
      <c r="W22" s="108">
        <f t="shared" ref="W22:W23" ca="1" si="68">IF(U$9 = 0, 0, IFERROR((U22 - V22) / V22, 0))</f>
        <v>0.15164860463190141</v>
      </c>
      <c r="X22" s="120">
        <f ca="1">SUMIFS(NET_AMT_T, CHANNEL_COUNT, $A$2, IS_JJCC, $B$2, CUST_GROUP, $A22, RECENCY_GROUP, $B22, TIMEFRAME, X$1)</f>
        <v>168625483.45000011</v>
      </c>
      <c r="Y22" s="111">
        <f ca="1">SUMIFS(NET_AMT_T, CHANNEL_COUNT, $A$2, IS_JJCC, $B$2, CUST_GROUP, $A22, RECENCY_GROUP, $B22, TIMEFRAME, Y$1)</f>
        <v>151958524.71999997</v>
      </c>
      <c r="Z22" s="108">
        <f t="shared" ref="Z22:Z23" ca="1" si="69">IF(X$9 = 0, 0, IFERROR((X22 - Y22) / Y22, 0))</f>
        <v>0.10968097223048733</v>
      </c>
      <c r="AA22" s="120">
        <f ca="1">SUMIFS(NET_AMT_T, CHANNEL_COUNT, $A$2, IS_JJCC, $B$2, CUST_GROUP, $A22, RECENCY_GROUP, $B22, TIMEFRAME, AA$1)</f>
        <v>167878925.41999999</v>
      </c>
      <c r="AB22" s="111">
        <f ca="1">SUMIFS(NET_AMT_T, CHANNEL_COUNT, $A$2, IS_JJCC, $B$2, CUST_GROUP, $A22, RECENCY_GROUP, $B22, TIMEFRAME, AB$1)</f>
        <v>149167741.65999994</v>
      </c>
      <c r="AC22" s="108">
        <f t="shared" ref="AC22:AC23" ca="1" si="70">IF(AA$9 = 0, 0, IFERROR((AA22 - AB22) / AB22, 0))</f>
        <v>0.12543719943584522</v>
      </c>
      <c r="AD22" s="141"/>
      <c r="AE22" s="120">
        <f ca="1">SUMIFS(NET_AMT_T, CHANNEL_COUNT, $A$2, IS_JJCC, $B$2, CUST_GROUP, $A22, RECENCY_GROUP, $B22, TIMEFRAME, AE$1)</f>
        <v>36840253.859999992</v>
      </c>
      <c r="AF22" s="111">
        <f ca="1">SUMIFS(NET_AMT_T, CHANNEL_COUNT, $A$2, IS_JJCC, $B$2, CUST_GROUP, $A22, RECENCY_GROUP, $B22, TIMEFRAME, AF$1)</f>
        <v>29617782.249999996</v>
      </c>
      <c r="AG22" s="108">
        <f t="shared" ref="AG22:AG23" ca="1" si="71">IF(AE$9 = 0, 0, IFERROR((AE22 - AF22) / AF22, 0))</f>
        <v>0.24385592239945639</v>
      </c>
      <c r="AH22" s="120">
        <f ca="1">SUMIFS(NET_AMT_T, CHANNEL_COUNT, $A$2, IS_JJCC, $B$2, CUST_GROUP, $A22, RECENCY_GROUP, $B22, TIMEFRAME, AH$1)</f>
        <v>66124475.06000001</v>
      </c>
      <c r="AI22" s="111">
        <f ca="1">SUMIFS(NET_AMT_T, CHANNEL_COUNT, $A$2, IS_JJCC, $B$2, CUST_GROUP, $A22, RECENCY_GROUP, $B22, TIMEFRAME, AI$1)</f>
        <v>60194215.839999981</v>
      </c>
      <c r="AJ22" s="108">
        <f t="shared" ref="AJ22:AJ23" ca="1" si="72">IF(AH$9 = 0, 0, IFERROR((AH22 - AI22) / AI22, 0))</f>
        <v>9.8518755286438678E-2</v>
      </c>
      <c r="AK22" s="120">
        <f ca="1">SUMIFS(NET_AMT_T, CHANNEL_COUNT, $A$2, IS_JJCC, $B$2, CUST_GROUP, $A22, RECENCY_GROUP, $B22, TIMEFRAME, AK$1)</f>
        <v>58775000.88000001</v>
      </c>
      <c r="AL22" s="111">
        <f ca="1">SUMIFS(NET_AMT_T, CHANNEL_COUNT, $A$2, IS_JJCC, $B$2, CUST_GROUP, $A22, RECENCY_GROUP, $B22, TIMEFRAME, AL$1)</f>
        <v>53675431.089999959</v>
      </c>
      <c r="AM22" s="108">
        <f t="shared" ref="AM22:AM23" ca="1" si="73">IF(AK$9 = 0, 0, IFERROR((AK22 - AL22) / AL22, 0))</f>
        <v>9.5007523674088018E-2</v>
      </c>
      <c r="AN22" s="120">
        <f ca="1">SUMIFS(NET_AMT_T, CHANNEL_COUNT, $A$2, IS_JJCC, $B$2, CUST_GROUP, $A22, RECENCY_GROUP, $B22, TIMEFRAME, AN$1)</f>
        <v>60990764.299999997</v>
      </c>
      <c r="AO22" s="111">
        <f ca="1">SUMIFS(NET_AMT_T, CHANNEL_COUNT, $A$2, IS_JJCC, $B$2, CUST_GROUP, $A22, RECENCY_GROUP, $B22, TIMEFRAME, AO$1)</f>
        <v>57319304.249999985</v>
      </c>
      <c r="AP22" s="108">
        <f t="shared" ref="AP22:AP23" ca="1" si="74">IF(AN$9 = 0, 0, IFERROR((AN22 - AO22) / AO22, 0))</f>
        <v>6.405276717921804E-2</v>
      </c>
      <c r="AQ22" s="120">
        <f ca="1">SUMIFS(NET_AMT_T, CHANNEL_COUNT, $A$2, IS_JJCC, $B$2, CUST_GROUP, $A22, RECENCY_GROUP, $B22, TIMEFRAME, AQ$1)</f>
        <v>71881460.579999998</v>
      </c>
      <c r="AR22" s="111">
        <f ca="1">SUMIFS(NET_AMT_T, CHANNEL_COUNT, $A$2, IS_JJCC, $B$2, CUST_GROUP, $A22, RECENCY_GROUP, $B22, TIMEFRAME, AR$1)</f>
        <v>56962911.009999983</v>
      </c>
      <c r="AS22" s="108">
        <f t="shared" ref="AS22:AS23" ca="1" si="75">IF(AQ$9 = 0, 0, IFERROR((AQ22 - AR22) / AR22, 0))</f>
        <v>0.26189935355271832</v>
      </c>
      <c r="AT22" s="120">
        <f ca="1">SUMIFS(NET_AMT_T, CHANNEL_COUNT, $A$2, IS_JJCC, $B$2, CUST_GROUP, $A22, RECENCY_GROUP, $B22, TIMEFRAME, AT$1)</f>
        <v>41278074.580000006</v>
      </c>
      <c r="AU22" s="111">
        <f ca="1">SUMIFS(NET_AMT_T, CHANNEL_COUNT, $A$2, IS_JJCC, $B$2, CUST_GROUP, $A22, RECENCY_GROUP, $B22, TIMEFRAME, AU$1)</f>
        <v>35594606.390000008</v>
      </c>
      <c r="AV22" s="108">
        <f t="shared" ref="AV22:AV23" ca="1" si="76">IF(AT$9 = 0, 0, IFERROR((AT22 - AU22) / AU22, 0))</f>
        <v>0.15967217414143728</v>
      </c>
      <c r="AW22" s="120">
        <f ca="1">SUMIFS(NET_AMT_T, CHANNEL_COUNT, $A$2, IS_JJCC, $B$2, CUST_GROUP, $A22, RECENCY_GROUP, $B22, TIMEFRAME, AW$1)</f>
        <v>43555131.739999995</v>
      </c>
      <c r="AX22" s="111">
        <f ca="1">SUMIFS(NET_AMT_T, CHANNEL_COUNT, $A$2, IS_JJCC, $B$2, CUST_GROUP, $A22, RECENCY_GROUP, $B22, TIMEFRAME, AX$1)</f>
        <v>36919443.759999983</v>
      </c>
      <c r="AY22" s="108">
        <f t="shared" ref="AY22:AY23" ca="1" si="77">IF(AW$9 = 0, 0, IFERROR((AW22 - AX22) / AX22, 0))</f>
        <v>0.17973423497754276</v>
      </c>
      <c r="AZ22" s="120">
        <f ca="1">SUMIFS(NET_AMT_T, CHANNEL_COUNT, $A$2, IS_JJCC, $B$2, CUST_GROUP, $A22, RECENCY_GROUP, $B22, TIMEFRAME, AZ$1)</f>
        <v>69802066.73999998</v>
      </c>
      <c r="BA22" s="111">
        <f ca="1">SUMIFS(NET_AMT_T, CHANNEL_COUNT, $A$2, IS_JJCC, $B$2, CUST_GROUP, $A22, RECENCY_GROUP, $B22, TIMEFRAME, BA$1)</f>
        <v>63927714.25999999</v>
      </c>
      <c r="BB22" s="108">
        <f t="shared" ref="BB22:BB23" ca="1" si="78">IF(AZ$9 = 0, 0, IFERROR((AZ22 - BA22) / BA22, 0))</f>
        <v>9.189054462526923E-2</v>
      </c>
      <c r="BC22" s="120">
        <f ca="1">SUMIFS(NET_AMT_T, CHANNEL_COUNT, $A$2, IS_JJCC, $B$2, CUST_GROUP, $A22, RECENCY_GROUP, $B22, TIMEFRAME, BC$1)</f>
        <v>60108241.859999977</v>
      </c>
      <c r="BD22" s="111">
        <f ca="1">SUMIFS(NET_AMT_T, CHANNEL_COUNT, $A$2, IS_JJCC, $B$2, CUST_GROUP, $A22, RECENCY_GROUP, $B22, TIMEFRAME, BD$1)</f>
        <v>55118863.470000021</v>
      </c>
      <c r="BE22" s="108">
        <f t="shared" ref="BE22:BE23" ca="1" si="79">IF(BC$9 = 0, 0, IFERROR((BC22 - BD22) / BD22, 0))</f>
        <v>9.0520342327369732E-2</v>
      </c>
      <c r="BF22" s="120">
        <f ca="1">SUMIFS(NET_AMT_T, CHANNEL_COUNT, $A$2, IS_JJCC, $B$2, CUST_GROUP, $A22, RECENCY_GROUP, $B22, TIMEFRAME, BF$1)</f>
        <v>60370986.739999995</v>
      </c>
      <c r="BG22" s="111">
        <f ca="1">SUMIFS(NET_AMT_T, CHANNEL_COUNT, $A$2, IS_JJCC, $B$2, CUST_GROUP, $A22, RECENCY_GROUP, $B22, TIMEFRAME, BG$1)</f>
        <v>55789142.209999979</v>
      </c>
      <c r="BH22" s="108">
        <f t="shared" ref="BH22:BH23" ca="1" si="80">IF(BF$9 = 0, 0, IFERROR((BF22 - BG22) / BG22, 0))</f>
        <v>8.2127889917238031E-2</v>
      </c>
      <c r="BI22" s="120">
        <f ca="1">SUMIFS(NET_AMT_T, CHANNEL_COUNT, $A$2, IS_JJCC, $B$2, CUST_GROUP, $A22, RECENCY_GROUP, $B22, TIMEFRAME, BI$1)</f>
        <v>75828531.999999985</v>
      </c>
      <c r="BJ22" s="111">
        <f ca="1">SUMIFS(NET_AMT_T, CHANNEL_COUNT, $A$2, IS_JJCC, $B$2, CUST_GROUP, $A22, RECENCY_GROUP, $B22, TIMEFRAME, BJ$1)</f>
        <v>63829307.62000002</v>
      </c>
      <c r="BK22" s="108">
        <f t="shared" ref="BK22:BK23" ca="1" si="81">IF(BI$9 = 0, 0, IFERROR((BI22 - BJ22) / BJ22, 0))</f>
        <v>0.18798926116253495</v>
      </c>
      <c r="BL22" s="120">
        <f ca="1">SUMIFS(NET_AMT_T, CHANNEL_COUNT, $A$2, IS_JJCC, $B$2, CUST_GROUP, $A22, RECENCY_GROUP, $B22, TIMEFRAME, BL$1)</f>
        <v>39177475.210000001</v>
      </c>
      <c r="BM22" s="111">
        <f ca="1">SUMIFS(NET_AMT_T, CHANNEL_COUNT, $A$2, IS_JJCC, $B$2, CUST_GROUP, $A22, RECENCY_GROUP, $B22, TIMEFRAME, BM$1)</f>
        <v>36030297.480000004</v>
      </c>
      <c r="BN22" s="108">
        <f t="shared" ref="BN22:BN23" ca="1" si="82">IF(BL$9 = 0, 0, IFERROR((BL22 - BM22) / BM22, 0))</f>
        <v>8.7348091748255988E-2</v>
      </c>
      <c r="BO22" s="152" t="str">
        <f t="shared" si="63"/>
        <v>All Transactions</v>
      </c>
      <c r="BP22" s="249"/>
    </row>
    <row r="23" spans="1:68" hidden="1" x14ac:dyDescent="0.2">
      <c r="A23" s="6" t="str">
        <f>A$11</f>
        <v>&gt;= 1</v>
      </c>
      <c r="B23" s="3" t="str">
        <f t="shared" ref="B23" si="83">B$11</f>
        <v>&gt;= 0</v>
      </c>
      <c r="D23" s="237"/>
      <c r="E23" s="77" t="str">
        <f>$E$11</f>
        <v>Identified Customers</v>
      </c>
      <c r="F23" s="121">
        <f ca="1">SUMIFS(NET_AMT_T, CHANNEL_COUNT, $A$2, IS_JJCC, $B$2, CUST_GROUP, $A23, RECENCY_GROUP, $B23, TIMEFRAME, F$1)</f>
        <v>550703239.64999998</v>
      </c>
      <c r="G23" s="104">
        <f ca="1">SUMIFS(NET_AMT_T, CHANNEL_COUNT, $A$2, IS_JJCC, $B$2, CUST_GROUP, $A23, RECENCY_GROUP, $B23, TIMEFRAME, G$1)</f>
        <v>465490060.63</v>
      </c>
      <c r="H23" s="48">
        <f t="shared" ca="1" si="64"/>
        <v>0.18306122133880026</v>
      </c>
      <c r="I23" s="141"/>
      <c r="J23" s="121">
        <f ca="1">SUMIFS(NET_AMT_T, CHANNEL_COUNT, $A$2, IS_JJCC, $B$2, CUST_GROUP, $A23, RECENCY_GROUP, $B23, TIMEFRAME, J$1)</f>
        <v>628686667.86000037</v>
      </c>
      <c r="K23" s="104">
        <f ca="1">SUMIFS(NET_AMT_T, CHANNEL_COUNT, $A$2, IS_JJCC, $B$2, CUST_GROUP, $A23, RECENCY_GROUP, $B23, TIMEFRAME, K$1)</f>
        <v>552970693.25</v>
      </c>
      <c r="L23" s="48">
        <f t="shared" ca="1" si="65"/>
        <v>0.13692583627712962</v>
      </c>
      <c r="M23" s="141"/>
      <c r="N23" s="121">
        <f ca="1">SUMIFS(NET_AMT_T, CHANNEL_COUNT, $A$2, IS_JJCC, $B$2, CUST_GROUP, $A23, RECENCY_GROUP, $B23, TIMEFRAME, N$1)</f>
        <v>628686667.86000013</v>
      </c>
      <c r="O23" s="104">
        <f ca="1">SUMIFS(NET_AMT_T, CHANNEL_COUNT, $A$2, IS_JJCC, $B$2, CUST_GROUP, $A23, RECENCY_GROUP, $B23, TIMEFRAME, O$1)</f>
        <v>552970693.25</v>
      </c>
      <c r="P23" s="48">
        <f t="shared" ca="1" si="66"/>
        <v>0.1369258362771292</v>
      </c>
      <c r="Q23" s="141"/>
      <c r="R23" s="121">
        <f ca="1">SUMIFS(NET_AMT_T, CHANNEL_COUNT, $A$2, IS_JJCC, $B$2, CUST_GROUP, $A23, RECENCY_GROUP, $B23, TIMEFRAME, R$1)</f>
        <v>152617752.56</v>
      </c>
      <c r="S23" s="104">
        <f ca="1">SUMIFS(NET_AMT_T, CHANNEL_COUNT, $A$2, IS_JJCC, $B$2, CUST_GROUP, $A23, RECENCY_GROUP, $B23, TIMEFRAME, S$1)</f>
        <v>133609315.97999997</v>
      </c>
      <c r="T23" s="48">
        <f t="shared" ca="1" si="67"/>
        <v>0.14226879645761684</v>
      </c>
      <c r="U23" s="121">
        <f ca="1">SUMIFS(NET_AMT_T, CHANNEL_COUNT, $A$2, IS_JJCC, $B$2, CUST_GROUP, $A23, RECENCY_GROUP, $B23, TIMEFRAME, U$1)</f>
        <v>161580198.99999997</v>
      </c>
      <c r="V23" s="104">
        <f ca="1">SUMIFS(NET_AMT_T, CHANNEL_COUNT, $A$2, IS_JJCC, $B$2, CUST_GROUP, $A23, RECENCY_GROUP, $B23, TIMEFRAME, V$1)</f>
        <v>138926490.97999999</v>
      </c>
      <c r="W23" s="48">
        <f t="shared" ca="1" si="68"/>
        <v>0.16306255099512471</v>
      </c>
      <c r="X23" s="121">
        <f ca="1">SUMIFS(NET_AMT_T, CHANNEL_COUNT, $A$2, IS_JJCC, $B$2, CUST_GROUP, $A23, RECENCY_GROUP, $B23, TIMEFRAME, X$1)</f>
        <v>164092774.22000009</v>
      </c>
      <c r="Y23" s="104">
        <f ca="1">SUMIFS(NET_AMT_T, CHANNEL_COUNT, $A$2, IS_JJCC, $B$2, CUST_GROUP, $A23, RECENCY_GROUP, $B23, TIMEFRAME, Y$1)</f>
        <v>147207819.78999993</v>
      </c>
      <c r="Z23" s="48">
        <f t="shared" ca="1" si="69"/>
        <v>0.11470147750362361</v>
      </c>
      <c r="AA23" s="121">
        <f ca="1">SUMIFS(NET_AMT_T, CHANNEL_COUNT, $A$2, IS_JJCC, $B$2, CUST_GROUP, $A23, RECENCY_GROUP, $B23, TIMEFRAME, AA$1)</f>
        <v>162698337.38999999</v>
      </c>
      <c r="AB23" s="104">
        <f ca="1">SUMIFS(NET_AMT_T, CHANNEL_COUNT, $A$2, IS_JJCC, $B$2, CUST_GROUP, $A23, RECENCY_GROUP, $B23, TIMEFRAME, AB$1)</f>
        <v>143865958.56999993</v>
      </c>
      <c r="AC23" s="48">
        <f t="shared" ca="1" si="70"/>
        <v>0.13090225795727001</v>
      </c>
      <c r="AD23" s="141"/>
      <c r="AE23" s="121">
        <f ca="1">SUMIFS(NET_AMT_T, CHANNEL_COUNT, $A$2, IS_JJCC, $B$2, CUST_GROUP, $A23, RECENCY_GROUP, $B23, TIMEFRAME, AE$1)</f>
        <v>35884216.259999998</v>
      </c>
      <c r="AF23" s="104">
        <f ca="1">SUMIFS(NET_AMT_T, CHANNEL_COUNT, $A$2, IS_JJCC, $B$2, CUST_GROUP, $A23, RECENCY_GROUP, $B23, TIMEFRAME, AF$1)</f>
        <v>28448087.310000002</v>
      </c>
      <c r="AG23" s="48">
        <f t="shared" ca="1" si="71"/>
        <v>0.26139293193838259</v>
      </c>
      <c r="AH23" s="121">
        <f ca="1">SUMIFS(NET_AMT_T, CHANNEL_COUNT, $A$2, IS_JJCC, $B$2, CUST_GROUP, $A23, RECENCY_GROUP, $B23, TIMEFRAME, AH$1)</f>
        <v>64551535.400000013</v>
      </c>
      <c r="AI23" s="104">
        <f ca="1">SUMIFS(NET_AMT_T, CHANNEL_COUNT, $A$2, IS_JJCC, $B$2, CUST_GROUP, $A23, RECENCY_GROUP, $B23, TIMEFRAME, AI$1)</f>
        <v>57962301.679999985</v>
      </c>
      <c r="AJ23" s="48">
        <f t="shared" ca="1" si="72"/>
        <v>0.113681367527088</v>
      </c>
      <c r="AK23" s="121">
        <f ca="1">SUMIFS(NET_AMT_T, CHANNEL_COUNT, $A$2, IS_JJCC, $B$2, CUST_GROUP, $A23, RECENCY_GROUP, $B23, TIMEFRAME, AK$1)</f>
        <v>57125456.140000008</v>
      </c>
      <c r="AL23" s="104">
        <f ca="1">SUMIFS(NET_AMT_T, CHANNEL_COUNT, $A$2, IS_JJCC, $B$2, CUST_GROUP, $A23, RECENCY_GROUP, $B23, TIMEFRAME, AL$1)</f>
        <v>51563451.699999973</v>
      </c>
      <c r="AM23" s="48">
        <f t="shared" ca="1" si="73"/>
        <v>0.10786718609064795</v>
      </c>
      <c r="AN23" s="121">
        <f ca="1">SUMIFS(NET_AMT_T, CHANNEL_COUNT, $A$2, IS_JJCC, $B$2, CUST_GROUP, $A23, RECENCY_GROUP, $B23, TIMEFRAME, AN$1)</f>
        <v>59000883.589999989</v>
      </c>
      <c r="AO23" s="104">
        <f ca="1">SUMIFS(NET_AMT_T, CHANNEL_COUNT, $A$2, IS_JJCC, $B$2, CUST_GROUP, $A23, RECENCY_GROUP, $B23, TIMEFRAME, AO$1)</f>
        <v>54766839.689999983</v>
      </c>
      <c r="AP23" s="48">
        <f t="shared" ca="1" si="74"/>
        <v>7.7310356485169082E-2</v>
      </c>
      <c r="AQ23" s="121">
        <f ca="1">SUMIFS(NET_AMT_T, CHANNEL_COUNT, $A$2, IS_JJCC, $B$2, CUST_GROUP, $A23, RECENCY_GROUP, $B23, TIMEFRAME, AQ$1)</f>
        <v>69602539.079999998</v>
      </c>
      <c r="AR23" s="104">
        <f ca="1">SUMIFS(NET_AMT_T, CHANNEL_COUNT, $A$2, IS_JJCC, $B$2, CUST_GROUP, $A23, RECENCY_GROUP, $B23, TIMEFRAME, AR$1)</f>
        <v>54732926.039999984</v>
      </c>
      <c r="AS23" s="48">
        <f t="shared" ca="1" si="75"/>
        <v>0.2716758287165752</v>
      </c>
      <c r="AT23" s="121">
        <f ca="1">SUMIFS(NET_AMT_T, CHANNEL_COUNT, $A$2, IS_JJCC, $B$2, CUST_GROUP, $A23, RECENCY_GROUP, $B23, TIMEFRAME, AT$1)</f>
        <v>39814139.300000012</v>
      </c>
      <c r="AU23" s="104">
        <f ca="1">SUMIFS(NET_AMT_T, CHANNEL_COUNT, $A$2, IS_JJCC, $B$2, CUST_GROUP, $A23, RECENCY_GROUP, $B23, TIMEFRAME, AU$1)</f>
        <v>34032500.970000006</v>
      </c>
      <c r="AV23" s="48">
        <f t="shared" ca="1" si="76"/>
        <v>0.16988579050057409</v>
      </c>
      <c r="AW23" s="121">
        <f ca="1">SUMIFS(NET_AMT_T, CHANNEL_COUNT, $A$2, IS_JJCC, $B$2, CUST_GROUP, $A23, RECENCY_GROUP, $B23, TIMEFRAME, AW$1)</f>
        <v>42251670.419999994</v>
      </c>
      <c r="AX23" s="104">
        <f ca="1">SUMIFS(NET_AMT_T, CHANNEL_COUNT, $A$2, IS_JJCC, $B$2, CUST_GROUP, $A23, RECENCY_GROUP, $B23, TIMEFRAME, AX$1)</f>
        <v>35570975.019999981</v>
      </c>
      <c r="AY23" s="48">
        <f t="shared" ca="1" si="77"/>
        <v>0.18781310875633167</v>
      </c>
      <c r="AZ23" s="121">
        <f ca="1">SUMIFS(NET_AMT_T, CHANNEL_COUNT, $A$2, IS_JJCC, $B$2, CUST_GROUP, $A23, RECENCY_GROUP, $B23, TIMEFRAME, AZ$1)</f>
        <v>67974711.73999998</v>
      </c>
      <c r="BA23" s="104">
        <f ca="1">SUMIFS(NET_AMT_T, CHANNEL_COUNT, $A$2, IS_JJCC, $B$2, CUST_GROUP, $A23, RECENCY_GROUP, $B23, TIMEFRAME, BA$1)</f>
        <v>62033675.919999987</v>
      </c>
      <c r="BB23" s="48">
        <f t="shared" ca="1" si="78"/>
        <v>9.5771139335055447E-2</v>
      </c>
      <c r="BC23" s="121">
        <f ca="1">SUMIFS(NET_AMT_T, CHANNEL_COUNT, $A$2, IS_JJCC, $B$2, CUST_GROUP, $A23, RECENCY_GROUP, $B23, TIMEFRAME, BC$1)</f>
        <v>58649043.579999976</v>
      </c>
      <c r="BD23" s="104">
        <f ca="1">SUMIFS(NET_AMT_T, CHANNEL_COUNT, $A$2, IS_JJCC, $B$2, CUST_GROUP, $A23, RECENCY_GROUP, $B23, TIMEFRAME, BD$1)</f>
        <v>53575629.760000028</v>
      </c>
      <c r="BE23" s="48">
        <f t="shared" ca="1" si="79"/>
        <v>9.4696298349213198E-2</v>
      </c>
      <c r="BF23" s="121">
        <f ca="1">SUMIFS(NET_AMT_T, CHANNEL_COUNT, $A$2, IS_JJCC, $B$2, CUST_GROUP, $A23, RECENCY_GROUP, $B23, TIMEFRAME, BF$1)</f>
        <v>58916606.219999991</v>
      </c>
      <c r="BG23" s="104">
        <f ca="1">SUMIFS(NET_AMT_T, CHANNEL_COUNT, $A$2, IS_JJCC, $B$2, CUST_GROUP, $A23, RECENCY_GROUP, $B23, TIMEFRAME, BG$1)</f>
        <v>54271978.659999989</v>
      </c>
      <c r="BH23" s="48">
        <f t="shared" ca="1" si="80"/>
        <v>8.5580582736763694E-2</v>
      </c>
      <c r="BI23" s="121">
        <f ca="1">SUMIFS(NET_AMT_T, CHANNEL_COUNT, $A$2, IS_JJCC, $B$2, CUST_GROUP, $A23, RECENCY_GROUP, $B23, TIMEFRAME, BI$1)</f>
        <v>73112977.169999972</v>
      </c>
      <c r="BJ23" s="104">
        <f ca="1">SUMIFS(NET_AMT_T, CHANNEL_COUNT, $A$2, IS_JJCC, $B$2, CUST_GROUP, $A23, RECENCY_GROUP, $B23, TIMEFRAME, BJ$1)</f>
        <v>61028916.280000009</v>
      </c>
      <c r="BK23" s="48">
        <f t="shared" ca="1" si="81"/>
        <v>0.19800549684609214</v>
      </c>
      <c r="BL23" s="121">
        <f ca="1">SUMIFS(NET_AMT_T, CHANNEL_COUNT, $A$2, IS_JJCC, $B$2, CUST_GROUP, $A23, RECENCY_GROUP, $B23, TIMEFRAME, BL$1)</f>
        <v>38120110.350000009</v>
      </c>
      <c r="BM23" s="104">
        <f ca="1">SUMIFS(NET_AMT_T, CHANNEL_COUNT, $A$2, IS_JJCC, $B$2, CUST_GROUP, $A23, RECENCY_GROUP, $B23, TIMEFRAME, BM$1)</f>
        <v>35021554.960000008</v>
      </c>
      <c r="BN23" s="48">
        <f t="shared" ca="1" si="82"/>
        <v>8.8475665730405925E-2</v>
      </c>
      <c r="BO23" s="154" t="str">
        <f t="shared" si="63"/>
        <v>Identified Customers</v>
      </c>
      <c r="BP23" s="249"/>
    </row>
    <row r="24" spans="1:68" hidden="1" x14ac:dyDescent="0.2">
      <c r="A24" s="6"/>
      <c r="D24" s="237"/>
      <c r="E24" s="76" t="str">
        <f>$E$12</f>
        <v>% to Total Company</v>
      </c>
      <c r="F24" s="33">
        <f ca="1">IFERROR(F22 / F21, 0)</f>
        <v>1</v>
      </c>
      <c r="G24" s="8">
        <f ca="1">IFERROR(G22 / G21, 0)</f>
        <v>1</v>
      </c>
      <c r="H24" s="20">
        <f t="shared" ref="H24:H25" ca="1" si="84">IF(F$9 = 0, 0, IFERROR((F24 - G24) * 10000, 0))</f>
        <v>0</v>
      </c>
      <c r="I24" s="88"/>
      <c r="J24" s="33">
        <f ca="1">IFERROR(J22 / J21, 0)</f>
        <v>1</v>
      </c>
      <c r="K24" s="8">
        <f ca="1">IFERROR(K22 / K21, 0)</f>
        <v>1</v>
      </c>
      <c r="L24" s="20">
        <f t="shared" ref="L24:L25" ca="1" si="85">IF(J$9 = 0, 0, IFERROR((J24 - K24) * 10000, 0))</f>
        <v>0</v>
      </c>
      <c r="M24" s="88"/>
      <c r="N24" s="33">
        <f ca="1">IFERROR(N22 / N21, 0)</f>
        <v>1</v>
      </c>
      <c r="O24" s="8">
        <f ca="1">IFERROR(O22 / O21, 0)</f>
        <v>1</v>
      </c>
      <c r="P24" s="20">
        <f t="shared" ref="P24:P25" ca="1" si="86">IF(N$9 = 0, 0, IFERROR((N24 - O24) * 10000, 0))</f>
        <v>0</v>
      </c>
      <c r="Q24" s="88"/>
      <c r="R24" s="33">
        <f ca="1">IFERROR(R22 / R21, 0)</f>
        <v>1</v>
      </c>
      <c r="S24" s="8">
        <f ca="1">IFERROR(S22 / S21, 0)</f>
        <v>1</v>
      </c>
      <c r="T24" s="20">
        <f t="shared" ref="T24:T25" ca="1" si="87">IF(R$9 = 0, 0, IFERROR((R24 - S24) * 10000, 0))</f>
        <v>0</v>
      </c>
      <c r="U24" s="33">
        <f ca="1">IFERROR(U22 / U21, 0)</f>
        <v>1</v>
      </c>
      <c r="V24" s="8">
        <f ca="1">IFERROR(V22 / V21, 0)</f>
        <v>1</v>
      </c>
      <c r="W24" s="20">
        <f t="shared" ref="W24:W25" ca="1" si="88">IF(U$9 = 0, 0, IFERROR((U24 - V24) * 10000, 0))</f>
        <v>0</v>
      </c>
      <c r="X24" s="33">
        <f ca="1">IFERROR(X22 / X21, 0)</f>
        <v>1</v>
      </c>
      <c r="Y24" s="8">
        <f ca="1">IFERROR(Y22 / Y21, 0)</f>
        <v>1</v>
      </c>
      <c r="Z24" s="20">
        <f t="shared" ref="Z24:Z25" ca="1" si="89">IF(X$9 = 0, 0, IFERROR((X24 - Y24) * 10000, 0))</f>
        <v>0</v>
      </c>
      <c r="AA24" s="33">
        <f ca="1">IFERROR(AA22 / AA21, 0)</f>
        <v>1</v>
      </c>
      <c r="AB24" s="8">
        <f ca="1">IFERROR(AB22 / AB21, 0)</f>
        <v>1</v>
      </c>
      <c r="AC24" s="20">
        <f t="shared" ref="AC24:AC25" ca="1" si="90">IF(AA$9 = 0, 0, IFERROR((AA24 - AB24) * 10000, 0))</f>
        <v>0</v>
      </c>
      <c r="AD24" s="88"/>
      <c r="AE24" s="33">
        <f ca="1">IFERROR(AE22 / AE21, 0)</f>
        <v>1</v>
      </c>
      <c r="AF24" s="8">
        <f ca="1">IFERROR(AF22 / AF21, 0)</f>
        <v>1</v>
      </c>
      <c r="AG24" s="20">
        <f t="shared" ref="AG24:AG25" ca="1" si="91">IF(AE$9 = 0, 0, IFERROR((AE24 - AF24) * 10000, 0))</f>
        <v>0</v>
      </c>
      <c r="AH24" s="33">
        <f ca="1">IFERROR(AH22 / AH21, 0)</f>
        <v>1</v>
      </c>
      <c r="AI24" s="8">
        <f ca="1">IFERROR(AI22 / AI21, 0)</f>
        <v>1</v>
      </c>
      <c r="AJ24" s="20">
        <f t="shared" ref="AJ24:AJ25" ca="1" si="92">IF(AH$9 = 0, 0, IFERROR((AH24 - AI24) * 10000, 0))</f>
        <v>0</v>
      </c>
      <c r="AK24" s="33">
        <f ca="1">IFERROR(AK22 / AK21, 0)</f>
        <v>1</v>
      </c>
      <c r="AL24" s="8">
        <f ca="1">IFERROR(AL22 / AL21, 0)</f>
        <v>1</v>
      </c>
      <c r="AM24" s="20">
        <f t="shared" ref="AM24:AM25" ca="1" si="93">IF(AK$9 = 0, 0, IFERROR((AK24 - AL24) * 10000, 0))</f>
        <v>0</v>
      </c>
      <c r="AN24" s="33">
        <f ca="1">IFERROR(AN22 / AN21, 0)</f>
        <v>1</v>
      </c>
      <c r="AO24" s="8">
        <f ca="1">IFERROR(AO22 / AO21, 0)</f>
        <v>1</v>
      </c>
      <c r="AP24" s="20">
        <f t="shared" ref="AP24:AP25" ca="1" si="94">IF(AN$9 = 0, 0, IFERROR((AN24 - AO24) * 10000, 0))</f>
        <v>0</v>
      </c>
      <c r="AQ24" s="33">
        <f ca="1">IFERROR(AQ22 / AQ21, 0)</f>
        <v>1</v>
      </c>
      <c r="AR24" s="8">
        <f ca="1">IFERROR(AR22 / AR21, 0)</f>
        <v>1</v>
      </c>
      <c r="AS24" s="20">
        <f t="shared" ref="AS24:AS25" ca="1" si="95">IF(AQ$9 = 0, 0, IFERROR((AQ24 - AR24) * 10000, 0))</f>
        <v>0</v>
      </c>
      <c r="AT24" s="33">
        <f ca="1">IFERROR(AT22 / AT21, 0)</f>
        <v>1</v>
      </c>
      <c r="AU24" s="8">
        <f ca="1">IFERROR(AU22 / AU21, 0)</f>
        <v>1</v>
      </c>
      <c r="AV24" s="20">
        <f t="shared" ref="AV24:AV25" ca="1" si="96">IF(AT$9 = 0, 0, IFERROR((AT24 - AU24) * 10000, 0))</f>
        <v>0</v>
      </c>
      <c r="AW24" s="33">
        <f ca="1">IFERROR(AW22 / AW21, 0)</f>
        <v>1</v>
      </c>
      <c r="AX24" s="8">
        <f ca="1">IFERROR(AX22 / AX21, 0)</f>
        <v>1</v>
      </c>
      <c r="AY24" s="20">
        <f t="shared" ref="AY24:AY25" ca="1" si="97">IF(AW$9 = 0, 0, IFERROR((AW24 - AX24) * 10000, 0))</f>
        <v>0</v>
      </c>
      <c r="AZ24" s="33">
        <f ca="1">IFERROR(AZ22 / AZ21, 0)</f>
        <v>1</v>
      </c>
      <c r="BA24" s="8">
        <f ca="1">IFERROR(BA22 / BA21, 0)</f>
        <v>1</v>
      </c>
      <c r="BB24" s="20">
        <f t="shared" ref="BB24:BB25" ca="1" si="98">IF(AZ$9 = 0, 0, IFERROR((AZ24 - BA24) * 10000, 0))</f>
        <v>0</v>
      </c>
      <c r="BC24" s="33">
        <f ca="1">IFERROR(BC22 / BC21, 0)</f>
        <v>1</v>
      </c>
      <c r="BD24" s="8">
        <f ca="1">IFERROR(BD22 / BD21, 0)</f>
        <v>1</v>
      </c>
      <c r="BE24" s="20">
        <f t="shared" ref="BE24:BE25" ca="1" si="99">IF(BC$9 = 0, 0, IFERROR((BC24 - BD24) * 10000, 0))</f>
        <v>0</v>
      </c>
      <c r="BF24" s="33">
        <f ca="1">IFERROR(BF22 / BF21, 0)</f>
        <v>1</v>
      </c>
      <c r="BG24" s="8">
        <f ca="1">IFERROR(BG22 / BG21, 0)</f>
        <v>1</v>
      </c>
      <c r="BH24" s="20">
        <f t="shared" ref="BH24:BH25" ca="1" si="100">IF(BF$9 = 0, 0, IFERROR((BF24 - BG24) * 10000, 0))</f>
        <v>0</v>
      </c>
      <c r="BI24" s="33">
        <f ca="1">IFERROR(BI22 / BI21, 0)</f>
        <v>1</v>
      </c>
      <c r="BJ24" s="8">
        <f ca="1">IFERROR(BJ22 / BJ21, 0)</f>
        <v>1</v>
      </c>
      <c r="BK24" s="20">
        <f t="shared" ref="BK24:BK25" ca="1" si="101">IF(BI$9 = 0, 0, IFERROR((BI24 - BJ24) * 10000, 0))</f>
        <v>0</v>
      </c>
      <c r="BL24" s="33">
        <f ca="1">IFERROR(BL22 / BL21, 0)</f>
        <v>1</v>
      </c>
      <c r="BM24" s="8">
        <f ca="1">IFERROR(BM22 / BM21, 0)</f>
        <v>1</v>
      </c>
      <c r="BN24" s="20">
        <f t="shared" ref="BN24:BN25" ca="1" si="102">IF(BL$9 = 0, 0, IFERROR((BL24 - BM24) * 10000, 0))</f>
        <v>0</v>
      </c>
      <c r="BO24" s="155" t="str">
        <f t="shared" si="63"/>
        <v>% to Total Company</v>
      </c>
      <c r="BP24" s="249"/>
    </row>
    <row r="25" spans="1:68" hidden="1" x14ac:dyDescent="0.2">
      <c r="A25" s="6"/>
      <c r="D25" s="239"/>
      <c r="E25" s="78" t="str">
        <f>$E$13</f>
        <v>% Identified</v>
      </c>
      <c r="F25" s="30">
        <f ca="1">IFERROR(F23 / F22, 0)</f>
        <v>0.96224910331746416</v>
      </c>
      <c r="G25" s="14">
        <f ca="1">IFERROR(G23 / G22, 0)</f>
        <v>0.94520241442435926</v>
      </c>
      <c r="H25" s="19">
        <f t="shared" ca="1" si="84"/>
        <v>170.466888931049</v>
      </c>
      <c r="I25" s="88"/>
      <c r="J25" s="30">
        <f ca="1">IFERROR(J23 / J22, 0)</f>
        <v>0.97043234729526018</v>
      </c>
      <c r="K25" s="14">
        <f ca="1">IFERROR(K23 / K22, 0)</f>
        <v>0.9623617124752577</v>
      </c>
      <c r="L25" s="19">
        <f t="shared" ca="1" si="85"/>
        <v>80.706348200024763</v>
      </c>
      <c r="M25" s="88"/>
      <c r="N25" s="30">
        <f ca="1">IFERROR(N23 / N22, 0)</f>
        <v>0.97043234729525973</v>
      </c>
      <c r="O25" s="14">
        <f ca="1">IFERROR(O23 / O22, 0)</f>
        <v>0.96236171247525792</v>
      </c>
      <c r="P25" s="19">
        <f t="shared" ca="1" si="86"/>
        <v>80.706348200018098</v>
      </c>
      <c r="Q25" s="88"/>
      <c r="R25" s="30">
        <f ca="1">IFERROR(R23 / R22, 0)</f>
        <v>0.97346223738796955</v>
      </c>
      <c r="S25" s="14">
        <f ca="1">IFERROR(S23 / S22, 0)</f>
        <v>0.96106397177331004</v>
      </c>
      <c r="T25" s="19">
        <f t="shared" ca="1" si="87"/>
        <v>123.98265614659509</v>
      </c>
      <c r="U25" s="30">
        <f ca="1">IFERROR(U23 / U22, 0)</f>
        <v>0.96604448080926286</v>
      </c>
      <c r="V25" s="14">
        <f ca="1">IFERROR(V23 / V22, 0)</f>
        <v>0.9565640105808898</v>
      </c>
      <c r="W25" s="19">
        <f t="shared" ca="1" si="88"/>
        <v>94.80470228373062</v>
      </c>
      <c r="X25" s="30">
        <f ca="1">IFERROR(X23 / X22, 0)</f>
        <v>0.97311966651028736</v>
      </c>
      <c r="Y25" s="14">
        <f ca="1">IFERROR(Y23 / Y22, 0)</f>
        <v>0.96873683171935421</v>
      </c>
      <c r="Z25" s="19">
        <f t="shared" ca="1" si="89"/>
        <v>43.828347909331541</v>
      </c>
      <c r="AA25" s="30">
        <f ca="1">IFERROR(AA23 / AA22, 0)</f>
        <v>0.96914092690884701</v>
      </c>
      <c r="AB25" s="14">
        <f ca="1">IFERROR(AB23 / AB22, 0)</f>
        <v>0.96445757620917516</v>
      </c>
      <c r="AC25" s="19">
        <f t="shared" ca="1" si="90"/>
        <v>46.833506996718512</v>
      </c>
      <c r="AD25" s="88"/>
      <c r="AE25" s="30">
        <f ca="1">IFERROR(AE23 / AE22, 0)</f>
        <v>0.97404910390593069</v>
      </c>
      <c r="AF25" s="14">
        <f ca="1">IFERROR(AF23 / AF22, 0)</f>
        <v>0.96050700453778937</v>
      </c>
      <c r="AG25" s="19">
        <f t="shared" ca="1" si="91"/>
        <v>135.42099368141325</v>
      </c>
      <c r="AH25" s="30">
        <f ca="1">IFERROR(AH23 / AH22, 0)</f>
        <v>0.97621244390110107</v>
      </c>
      <c r="AI25" s="14">
        <f ca="1">IFERROR(AI23 / AI22, 0)</f>
        <v>0.96292145135784202</v>
      </c>
      <c r="AJ25" s="19">
        <f t="shared" ca="1" si="92"/>
        <v>132.90992543259051</v>
      </c>
      <c r="AK25" s="30">
        <f ca="1">IFERROR(AK23 / AK22, 0)</f>
        <v>0.97193458587320392</v>
      </c>
      <c r="AL25" s="14">
        <f ca="1">IFERROR(AL23 / AL22, 0)</f>
        <v>0.96065277265386584</v>
      </c>
      <c r="AM25" s="19">
        <f t="shared" ca="1" si="93"/>
        <v>112.81813219338078</v>
      </c>
      <c r="AN25" s="30">
        <f ca="1">IFERROR(AN23 / AN22, 0)</f>
        <v>0.96737406502708789</v>
      </c>
      <c r="AO25" s="14">
        <f ca="1">IFERROR(AO23 / AO22, 0)</f>
        <v>0.95546937295562162</v>
      </c>
      <c r="AP25" s="19">
        <f t="shared" ca="1" si="94"/>
        <v>119.04692071466272</v>
      </c>
      <c r="AQ25" s="30">
        <f ca="1">IFERROR(AQ23 / AQ22, 0)</f>
        <v>0.96829611583276487</v>
      </c>
      <c r="AR25" s="14">
        <f ca="1">IFERROR(AR23 / AR22, 0)</f>
        <v>0.96085198367744018</v>
      </c>
      <c r="AS25" s="19">
        <f t="shared" ca="1" si="95"/>
        <v>74.441321553246894</v>
      </c>
      <c r="AT25" s="30">
        <f ca="1">IFERROR(AT23 / AT22, 0)</f>
        <v>0.96453479734955228</v>
      </c>
      <c r="AU25" s="14">
        <f ca="1">IFERROR(AU23 / AU22, 0)</f>
        <v>0.9561139852795546</v>
      </c>
      <c r="AV25" s="19">
        <f t="shared" ca="1" si="96"/>
        <v>84.208120699976746</v>
      </c>
      <c r="AW25" s="30">
        <f ca="1">IFERROR(AW23 / AW22, 0)</f>
        <v>0.97007330094233346</v>
      </c>
      <c r="AX25" s="14">
        <f ca="1">IFERROR(AX23 / AX22, 0)</f>
        <v>0.96347537766912439</v>
      </c>
      <c r="AY25" s="19">
        <f t="shared" ca="1" si="97"/>
        <v>65.979232732090722</v>
      </c>
      <c r="AZ25" s="30">
        <f ca="1">IFERROR(AZ23 / AZ22, 0)</f>
        <v>0.97382090408860578</v>
      </c>
      <c r="BA25" s="14">
        <f ca="1">IFERROR(BA23 / BA22, 0)</f>
        <v>0.97037218736936581</v>
      </c>
      <c r="BB25" s="19">
        <f t="shared" ca="1" si="98"/>
        <v>34.487167192399639</v>
      </c>
      <c r="BC25" s="30">
        <f ca="1">IFERROR(BC23 / BC22, 0)</f>
        <v>0.97572382364137911</v>
      </c>
      <c r="BD25" s="14">
        <f ca="1">IFERROR(BD23 / BD22, 0)</f>
        <v>0.97200171388076717</v>
      </c>
      <c r="BE25" s="19">
        <f t="shared" ca="1" si="99"/>
        <v>37.221097606119358</v>
      </c>
      <c r="BF25" s="30">
        <f ca="1">IFERROR(BF23 / BF22, 0)</f>
        <v>0.97590928029280699</v>
      </c>
      <c r="BG25" s="14">
        <f ca="1">IFERROR(BG23 / BG22, 0)</f>
        <v>0.97280539743218986</v>
      </c>
      <c r="BH25" s="19">
        <f t="shared" ca="1" si="100"/>
        <v>31.038828606171354</v>
      </c>
      <c r="BI25" s="30">
        <f ca="1">IFERROR(BI23 / BI22, 0)</f>
        <v>0.96418821836086699</v>
      </c>
      <c r="BJ25" s="14">
        <f ca="1">IFERROR(BJ23 / BJ22, 0)</f>
        <v>0.95612687267936858</v>
      </c>
      <c r="BK25" s="19">
        <f t="shared" ca="1" si="101"/>
        <v>80.613456814984104</v>
      </c>
      <c r="BL25" s="30">
        <f ca="1">IFERROR(BL23 / BL22, 0)</f>
        <v>0.97301089837126353</v>
      </c>
      <c r="BM25" s="14">
        <f ca="1">IFERROR(BM23 / BM22, 0)</f>
        <v>0.97200293667961146</v>
      </c>
      <c r="BN25" s="19">
        <f t="shared" ca="1" si="102"/>
        <v>10.079616916520706</v>
      </c>
      <c r="BO25" s="156" t="str">
        <f t="shared" si="63"/>
        <v>% Identified</v>
      </c>
      <c r="BP25" s="251"/>
    </row>
    <row r="26" spans="1:68" ht="3.75" hidden="1" customHeight="1" x14ac:dyDescent="0.2">
      <c r="A26" s="6"/>
      <c r="D26" s="144"/>
      <c r="E26" s="144"/>
      <c r="F26" s="144"/>
      <c r="G26" s="144"/>
      <c r="H26" s="160"/>
      <c r="I26" s="138"/>
      <c r="J26" s="144"/>
      <c r="K26" s="144"/>
      <c r="L26" s="160"/>
      <c r="M26" s="138"/>
      <c r="N26" s="144"/>
      <c r="O26" s="144"/>
      <c r="P26" s="160"/>
      <c r="Q26" s="138"/>
      <c r="R26" s="144"/>
      <c r="S26" s="144"/>
      <c r="T26" s="160"/>
      <c r="U26" s="144"/>
      <c r="V26" s="144"/>
      <c r="W26" s="160"/>
      <c r="X26" s="144"/>
      <c r="Y26" s="144"/>
      <c r="Z26" s="160"/>
      <c r="AA26" s="144"/>
      <c r="AB26" s="144"/>
      <c r="AC26" s="160"/>
      <c r="AD26" s="138"/>
      <c r="AE26" s="144"/>
      <c r="AF26" s="144"/>
      <c r="AG26" s="160"/>
      <c r="AH26" s="144"/>
      <c r="AI26" s="144"/>
      <c r="AJ26" s="160"/>
      <c r="AK26" s="144"/>
      <c r="AL26" s="144"/>
      <c r="AM26" s="160"/>
      <c r="AN26" s="144"/>
      <c r="AO26" s="144"/>
      <c r="AP26" s="160"/>
      <c r="AQ26" s="144"/>
      <c r="AR26" s="144"/>
      <c r="AS26" s="160"/>
      <c r="AT26" s="144"/>
      <c r="AU26" s="144"/>
      <c r="AV26" s="160"/>
      <c r="AW26" s="144"/>
      <c r="AX26" s="144"/>
      <c r="AY26" s="160"/>
      <c r="AZ26" s="144"/>
      <c r="BA26" s="144"/>
      <c r="BB26" s="160"/>
      <c r="BC26" s="144"/>
      <c r="BD26" s="144"/>
      <c r="BE26" s="160"/>
      <c r="BF26" s="144"/>
      <c r="BG26" s="144"/>
      <c r="BH26" s="160"/>
      <c r="BI26" s="144"/>
      <c r="BJ26" s="144"/>
      <c r="BK26" s="160"/>
      <c r="BL26" s="144"/>
      <c r="BM26" s="144"/>
      <c r="BN26" s="160"/>
      <c r="BO26" s="144"/>
      <c r="BP26" s="144"/>
    </row>
    <row r="27" spans="1:68" x14ac:dyDescent="0.2">
      <c r="D27" s="243" t="s">
        <v>155</v>
      </c>
      <c r="E27" s="244"/>
      <c r="F27" s="122">
        <f ca="1">SUMIFS(TF_STORE_COUNT, TF_TIMEFRAME, F$1)</f>
        <v>263</v>
      </c>
      <c r="G27" s="97">
        <f ca="1">SUMIFS(TF_STORE_COUNT, TF_TIMEFRAME, G$1)</f>
        <v>254</v>
      </c>
      <c r="H27" s="98">
        <f ca="1">IF(F$9 = 0, 0, IFERROR((F27 - G27) / G27, 0))</f>
        <v>3.5433070866141732E-2</v>
      </c>
      <c r="I27" s="141"/>
      <c r="J27" s="122">
        <f ca="1">SUMIFS(TF_STORE_COUNT, TF_TIMEFRAME, J$1)</f>
        <v>272</v>
      </c>
      <c r="K27" s="97">
        <f ca="1">SUMIFS(TF_STORE_COUNT, TF_TIMEFRAME, K$1)</f>
        <v>263</v>
      </c>
      <c r="L27" s="98">
        <f ca="1">IF(J$9 = 0, 0, IFERROR((J27 - K27) / K27, 0))</f>
        <v>3.4220532319391636E-2</v>
      </c>
      <c r="M27" s="141"/>
      <c r="N27" s="122">
        <f ca="1">SUMIFS(TF_STORE_COUNT, TF_TIMEFRAME, N$1)</f>
        <v>272</v>
      </c>
      <c r="O27" s="97">
        <f ca="1">SUMIFS(TF_STORE_COUNT, TF_TIMEFRAME, O$1)</f>
        <v>263</v>
      </c>
      <c r="P27" s="98">
        <f ca="1">IF(N$9 = 0, 0, IFERROR((N27 - O27) / O27, 0))</f>
        <v>3.4220532319391636E-2</v>
      </c>
      <c r="Q27" s="141"/>
      <c r="R27" s="122">
        <f ca="1">SUMIFS(TF_STORE_COUNT, TF_TIMEFRAME, R$1)</f>
        <v>261</v>
      </c>
      <c r="S27" s="97">
        <f ca="1">SUMIFS(TF_STORE_COUNT, TF_TIMEFRAME, S$1)</f>
        <v>251</v>
      </c>
      <c r="T27" s="98">
        <f ca="1">IF(R$9 = 0, 0, IFERROR((R27 - S27) / S27, 0))</f>
        <v>3.9840637450199202E-2</v>
      </c>
      <c r="U27" s="122">
        <f ca="1">SUMIFS(TF_STORE_COUNT, TF_TIMEFRAME, U$1)</f>
        <v>262</v>
      </c>
      <c r="V27" s="97">
        <f ca="1">SUMIFS(TF_STORE_COUNT, TF_TIMEFRAME, V$1)</f>
        <v>254</v>
      </c>
      <c r="W27" s="98">
        <f ca="1">IF(U$9 = 0, 0, IFERROR((U27 - V27) / V27, 0))</f>
        <v>3.1496062992125984E-2</v>
      </c>
      <c r="X27" s="122">
        <f ca="1">SUMIFS(TF_STORE_COUNT, TF_TIMEFRAME, X$1)</f>
        <v>268</v>
      </c>
      <c r="Y27" s="97">
        <f ca="1">SUMIFS(TF_STORE_COUNT, TF_TIMEFRAME, Y$1)</f>
        <v>261</v>
      </c>
      <c r="Z27" s="98">
        <f ca="1">IF(X$9 = 0, 0, IFERROR((X27 - Y27) / Y27, 0))</f>
        <v>2.681992337164751E-2</v>
      </c>
      <c r="AA27" s="122">
        <f ca="1">SUMIFS(TF_STORE_COUNT, TF_TIMEFRAME, AA$1)</f>
        <v>272</v>
      </c>
      <c r="AB27" s="97">
        <f ca="1">SUMIFS(TF_STORE_COUNT, TF_TIMEFRAME, AB$1)</f>
        <v>261</v>
      </c>
      <c r="AC27" s="98">
        <f ca="1">IF(AA$9 = 0, 0, IFERROR((AA27 - AB27) / AB27, 0))</f>
        <v>4.2145593869731802E-2</v>
      </c>
      <c r="AD27" s="141"/>
      <c r="AE27" s="122">
        <f ca="1">SUMIFS(TF_STORE_COUNT, TF_TIMEFRAME, AE$1)</f>
        <v>261</v>
      </c>
      <c r="AF27" s="97">
        <f ca="1">SUMIFS(TF_STORE_COUNT, TF_TIMEFRAME, AF$1)</f>
        <v>250</v>
      </c>
      <c r="AG27" s="98">
        <f ca="1">IF(AE$9 = 0, 0, IFERROR((AE27 - AF27) / AF27, 0))</f>
        <v>4.3999999999999997E-2</v>
      </c>
      <c r="AH27" s="122">
        <f ca="1">SUMIFS(TF_STORE_COUNT, TF_TIMEFRAME, AH$1)</f>
        <v>261</v>
      </c>
      <c r="AI27" s="97">
        <f ca="1">SUMIFS(TF_STORE_COUNT, TF_TIMEFRAME, AI$1)</f>
        <v>249</v>
      </c>
      <c r="AJ27" s="98">
        <f ca="1">IF(AH$9 = 0, 0, IFERROR((AH27 - AI27) / AI27, 0))</f>
        <v>4.8192771084337352E-2</v>
      </c>
      <c r="AK27" s="122">
        <f ca="1">SUMIFS(TF_STORE_COUNT, TF_TIMEFRAME, AK$1)</f>
        <v>261</v>
      </c>
      <c r="AL27" s="97">
        <f ca="1">SUMIFS(TF_STORE_COUNT, TF_TIMEFRAME, AL$1)</f>
        <v>250</v>
      </c>
      <c r="AM27" s="98">
        <f ca="1">IF(AK$9 = 0, 0, IFERROR((AK27 - AL27) / AL27, 0))</f>
        <v>4.3999999999999997E-2</v>
      </c>
      <c r="AN27" s="122">
        <f ca="1">SUMIFS(TF_STORE_COUNT, TF_TIMEFRAME, AN$1)</f>
        <v>261</v>
      </c>
      <c r="AO27" s="97">
        <f ca="1">SUMIFS(TF_STORE_COUNT, TF_TIMEFRAME, AO$1)</f>
        <v>252</v>
      </c>
      <c r="AP27" s="98">
        <f ca="1">IF(AN$9 = 0, 0, IFERROR((AN27 - AO27) / AO27, 0))</f>
        <v>3.5714285714285712E-2</v>
      </c>
      <c r="AQ27" s="122">
        <f ca="1">SUMIFS(TF_STORE_COUNT, TF_TIMEFRAME, AQ$1)</f>
        <v>261</v>
      </c>
      <c r="AR27" s="97">
        <f ca="1">SUMIFS(TF_STORE_COUNT, TF_TIMEFRAME, AR$1)</f>
        <v>252</v>
      </c>
      <c r="AS27" s="98">
        <f ca="1">IF(AQ$9 = 0, 0, IFERROR((AQ27 - AR27) / AR27, 0))</f>
        <v>3.5714285714285712E-2</v>
      </c>
      <c r="AT27" s="122">
        <f ca="1">SUMIFS(TF_STORE_COUNT, TF_TIMEFRAME, AT$1)</f>
        <v>262</v>
      </c>
      <c r="AU27" s="97">
        <f ca="1">SUMIFS(TF_STORE_COUNT, TF_TIMEFRAME, AU$1)</f>
        <v>254</v>
      </c>
      <c r="AV27" s="98">
        <f ca="1">IF(AT$9 = 0, 0, IFERROR((AT27 - AU27) / AU27, 0))</f>
        <v>3.1496062992125984E-2</v>
      </c>
      <c r="AW27" s="122">
        <f ca="1">SUMIFS(TF_STORE_COUNT, TF_TIMEFRAME, AW$1)</f>
        <v>263</v>
      </c>
      <c r="AX27" s="97">
        <f ca="1">SUMIFS(TF_STORE_COUNT, TF_TIMEFRAME, AX$1)</f>
        <v>254</v>
      </c>
      <c r="AY27" s="98">
        <f ca="1">IF(AW$9 = 0, 0, IFERROR((AW27 - AX27) / AX27, 0))</f>
        <v>3.5433070866141732E-2</v>
      </c>
      <c r="AZ27" s="122">
        <f ca="1">SUMIFS(TF_STORE_COUNT, TF_TIMEFRAME, AZ$1)</f>
        <v>265</v>
      </c>
      <c r="BA27" s="97">
        <f ca="1">SUMIFS(TF_STORE_COUNT, TF_TIMEFRAME, BA$1)</f>
        <v>260</v>
      </c>
      <c r="BB27" s="98">
        <f ca="1">IF(AZ$9 = 0, 0, IFERROR((AZ27 - BA27) / BA27, 0))</f>
        <v>1.9230769230769232E-2</v>
      </c>
      <c r="BC27" s="122">
        <f ca="1">SUMIFS(TF_STORE_COUNT, TF_TIMEFRAME, BC$1)</f>
        <v>268</v>
      </c>
      <c r="BD27" s="97">
        <f ca="1">SUMIFS(TF_STORE_COUNT, TF_TIMEFRAME, BD$1)</f>
        <v>261</v>
      </c>
      <c r="BE27" s="98">
        <f ca="1">IF(BC$9 = 0, 0, IFERROR((BC27 - BD27) / BD27, 0))</f>
        <v>2.681992337164751E-2</v>
      </c>
      <c r="BF27" s="122">
        <f ca="1">SUMIFS(TF_STORE_COUNT, TF_TIMEFRAME, BF$1)</f>
        <v>271</v>
      </c>
      <c r="BG27" s="97">
        <f ca="1">SUMIFS(TF_STORE_COUNT, TF_TIMEFRAME, BG$1)</f>
        <v>261</v>
      </c>
      <c r="BH27" s="98">
        <f ca="1">IF(BF$9 = 0, 0, IFERROR((BF27 - BG27) / BG27, 0))</f>
        <v>3.8314176245210725E-2</v>
      </c>
      <c r="BI27" s="122">
        <f ca="1">SUMIFS(TF_STORE_COUNT, TF_TIMEFRAME, BI$1)</f>
        <v>272</v>
      </c>
      <c r="BJ27" s="97">
        <f ca="1">SUMIFS(TF_STORE_COUNT, TF_TIMEFRAME, BJ$1)</f>
        <v>261</v>
      </c>
      <c r="BK27" s="98">
        <f ca="1">IF(BI$9 = 0, 0, IFERROR((BI27 - BJ27) / BJ27, 0))</f>
        <v>4.2145593869731802E-2</v>
      </c>
      <c r="BL27" s="122">
        <f ca="1">SUMIFS(TF_STORE_COUNT, TF_TIMEFRAME, BL$1)</f>
        <v>272</v>
      </c>
      <c r="BM27" s="97">
        <f ca="1">SUMIFS(TF_STORE_COUNT, TF_TIMEFRAME, BM$1)</f>
        <v>261</v>
      </c>
      <c r="BN27" s="98">
        <f ca="1">IF(BL$9 = 0, 0, IFERROR((BL27 - BM27) / BM27, 0))</f>
        <v>4.2145593869731802E-2</v>
      </c>
      <c r="BO27" s="252" t="str">
        <f>D27</f>
        <v>NUMBER OF STORES</v>
      </c>
      <c r="BP27" s="253"/>
    </row>
    <row r="28" spans="1:68" ht="3.75" customHeight="1" x14ac:dyDescent="0.2">
      <c r="D28" s="144"/>
      <c r="E28" s="144"/>
      <c r="F28" s="144"/>
      <c r="G28" s="144"/>
      <c r="H28" s="160"/>
      <c r="I28" s="138"/>
      <c r="J28" s="144"/>
      <c r="K28" s="144"/>
      <c r="L28" s="160"/>
      <c r="M28" s="138"/>
      <c r="N28" s="144"/>
      <c r="O28" s="144"/>
      <c r="P28" s="160"/>
      <c r="Q28" s="138"/>
      <c r="R28" s="144"/>
      <c r="S28" s="144"/>
      <c r="T28" s="160"/>
      <c r="U28" s="144"/>
      <c r="V28" s="144"/>
      <c r="W28" s="160"/>
      <c r="X28" s="144"/>
      <c r="Y28" s="144"/>
      <c r="Z28" s="160"/>
      <c r="AA28" s="144"/>
      <c r="AB28" s="144"/>
      <c r="AC28" s="160"/>
      <c r="AD28" s="138"/>
      <c r="AE28" s="144"/>
      <c r="AF28" s="144"/>
      <c r="AG28" s="160"/>
      <c r="AH28" s="144"/>
      <c r="AI28" s="144"/>
      <c r="AJ28" s="160"/>
      <c r="AK28" s="144"/>
      <c r="AL28" s="144"/>
      <c r="AM28" s="160"/>
      <c r="AN28" s="144"/>
      <c r="AO28" s="144"/>
      <c r="AP28" s="160"/>
      <c r="AQ28" s="144"/>
      <c r="AR28" s="144"/>
      <c r="AS28" s="160"/>
      <c r="AT28" s="144"/>
      <c r="AU28" s="144"/>
      <c r="AV28" s="160"/>
      <c r="AW28" s="144"/>
      <c r="AX28" s="144"/>
      <c r="AY28" s="160"/>
      <c r="AZ28" s="144"/>
      <c r="BA28" s="144"/>
      <c r="BB28" s="160"/>
      <c r="BC28" s="144"/>
      <c r="BD28" s="144"/>
      <c r="BE28" s="160"/>
      <c r="BF28" s="144"/>
      <c r="BG28" s="144"/>
      <c r="BH28" s="160"/>
      <c r="BI28" s="144"/>
      <c r="BJ28" s="144"/>
      <c r="BK28" s="160"/>
      <c r="BL28" s="144"/>
      <c r="BM28" s="144"/>
      <c r="BN28" s="160"/>
      <c r="BO28" s="144"/>
      <c r="BP28" s="144"/>
    </row>
    <row r="29" spans="1:68" ht="15" thickBot="1" x14ac:dyDescent="0.25">
      <c r="A29" s="3" t="str">
        <f t="shared" ref="A29:B33" si="103">A$11</f>
        <v>&gt;= 1</v>
      </c>
      <c r="B29" s="3" t="str">
        <f t="shared" si="103"/>
        <v>&gt;= 0</v>
      </c>
      <c r="D29" s="236" t="s">
        <v>156</v>
      </c>
      <c r="E29" s="135" t="s">
        <v>135</v>
      </c>
      <c r="F29" s="123">
        <f t="shared" ref="F29:G33" ca="1" si="104">SUMIFS(CUST_COUNT_T, CHANNEL_COUNT, $A$2, IS_JJCC, $B$2, CUST_GROUP, $A29, RECENCY_GROUP, $B29, TIMEFRAME, F$1)</f>
        <v>1548840</v>
      </c>
      <c r="G29" s="117">
        <f t="shared" ca="1" si="104"/>
        <v>1387413</v>
      </c>
      <c r="H29" s="115">
        <f t="shared" ref="H29:H33" ca="1" si="105">IF(F$9 = 0, 0, IFERROR((F29 - G29) / G29, 0))</f>
        <v>0.11635107931091895</v>
      </c>
      <c r="I29" s="141"/>
      <c r="J29" s="123">
        <f t="shared" ref="J29:K33" ca="1" si="106">SUMIFS(CUST_COUNT_T, CHANNEL_COUNT, $A$2, IS_JJCC, $B$2, CUST_GROUP, $A29, RECENCY_GROUP, $B29, TIMEFRAME, J$1)</f>
        <v>1722746</v>
      </c>
      <c r="K29" s="117">
        <f t="shared" ca="1" si="106"/>
        <v>1548843</v>
      </c>
      <c r="L29" s="115">
        <f t="shared" ref="L29:L33" ca="1" si="107">IF(J$9 = 0, 0, IFERROR((J29 - K29) / K29, 0))</f>
        <v>0.11227929493176519</v>
      </c>
      <c r="M29" s="141"/>
      <c r="N29" s="123">
        <f t="shared" ref="N29:O33" ca="1" si="108">SUMIFS(CUST_COUNT_T, CHANNEL_COUNT, $A$2, IS_JJCC, $B$2, CUST_GROUP, $A29, RECENCY_GROUP, $B29, TIMEFRAME, N$1)</f>
        <v>1722746</v>
      </c>
      <c r="O29" s="117">
        <f t="shared" ca="1" si="108"/>
        <v>1548843</v>
      </c>
      <c r="P29" s="115">
        <f t="shared" ref="P29:P33" ca="1" si="109">IF(N$9 = 0, 0, IFERROR((N29 - O29) / O29, 0))</f>
        <v>0.11227929493176519</v>
      </c>
      <c r="Q29" s="141"/>
      <c r="R29" s="123">
        <f t="shared" ref="R29:S33" ca="1" si="110">SUMIFS(CUST_COUNT_T, CHANNEL_COUNT, $A$2, IS_JJCC, $B$2, CUST_GROUP, $A29, RECENCY_GROUP, $B29, TIMEFRAME, R$1)</f>
        <v>670250</v>
      </c>
      <c r="S29" s="117">
        <f t="shared" ca="1" si="110"/>
        <v>594758</v>
      </c>
      <c r="T29" s="115">
        <f t="shared" ref="T29:T33" ca="1" si="111">IF(R$9 = 0, 0, IFERROR((R29 - S29) / S29, 0))</f>
        <v>0.12692893580246084</v>
      </c>
      <c r="U29" s="123">
        <f t="shared" ref="U29:V33" ca="1" si="112">SUMIFS(CUST_COUNT_T, CHANNEL_COUNT, $A$2, IS_JJCC, $B$2, CUST_GROUP, $A29, RECENCY_GROUP, $B29, TIMEFRAME, U$1)</f>
        <v>764184</v>
      </c>
      <c r="V29" s="117">
        <f t="shared" ca="1" si="112"/>
        <v>673323</v>
      </c>
      <c r="W29" s="115">
        <f t="shared" ref="W29:W33" ca="1" si="113">IF(U$9 = 0, 0, IFERROR((U29 - V29) / V29, 0))</f>
        <v>0.1349441501329971</v>
      </c>
      <c r="X29" s="123">
        <f t="shared" ref="X29:Y33" ca="1" si="114">SUMIFS(CUST_COUNT_T, CHANNEL_COUNT, $A$2, IS_JJCC, $B$2, CUST_GROUP, $A29, RECENCY_GROUP, $B29, TIMEFRAME, X$1)</f>
        <v>728504</v>
      </c>
      <c r="Y29" s="117">
        <f t="shared" ca="1" si="114"/>
        <v>643882</v>
      </c>
      <c r="Z29" s="115">
        <f t="shared" ref="Z29:Z33" ca="1" si="115">IF(X$9 = 0, 0, IFERROR((X29 - Y29) / Y29, 0))</f>
        <v>0.13142470204167844</v>
      </c>
      <c r="AA29" s="123">
        <f t="shared" ref="AA29:AB33" ca="1" si="116">SUMIFS(CUST_COUNT_T, CHANNEL_COUNT, $A$2, IS_JJCC, $B$2, CUST_GROUP, $A29, RECENCY_GROUP, $B29, TIMEFRAME, AA$1)</f>
        <v>869010</v>
      </c>
      <c r="AB29" s="117">
        <f t="shared" ca="1" si="116"/>
        <v>767739</v>
      </c>
      <c r="AC29" s="115">
        <f t="shared" ref="AC29:AC33" ca="1" si="117">IF(AA$9 = 0, 0, IFERROR((AA29 - AB29) / AB29, 0))</f>
        <v>0.13190810939655273</v>
      </c>
      <c r="AD29" s="141"/>
      <c r="AE29" s="123">
        <f t="shared" ref="AE29:AF33" ca="1" si="118">SUMIFS(CUST_COUNT_T, CHANNEL_COUNT, $A$2, IS_JJCC, $B$2, CUST_GROUP, $A29, RECENCY_GROUP, $B29, TIMEFRAME, AE$1)</f>
        <v>227397</v>
      </c>
      <c r="AF29" s="117">
        <f t="shared" ca="1" si="118"/>
        <v>188098</v>
      </c>
      <c r="AG29" s="115">
        <f t="shared" ref="AG29:AG33" ca="1" si="119">IF(AE$9 = 0, 0, IFERROR((AE29 - AF29) / AF29, 0))</f>
        <v>0.20892832459675276</v>
      </c>
      <c r="AH29" s="123">
        <f t="shared" ref="AH29:AI33" ca="1" si="120">SUMIFS(CUST_COUNT_T, CHANNEL_COUNT, $A$2, IS_JJCC, $B$2, CUST_GROUP, $A29, RECENCY_GROUP, $B29, TIMEFRAME, AH$1)</f>
        <v>340380</v>
      </c>
      <c r="AI29" s="117">
        <f t="shared" ca="1" si="120"/>
        <v>301750</v>
      </c>
      <c r="AJ29" s="115">
        <f t="shared" ref="AJ29:AJ33" ca="1" si="121">IF(AH$9 = 0, 0, IFERROR((AH29 - AI29) / AI29, 0))</f>
        <v>0.12801988400994199</v>
      </c>
      <c r="AK29" s="123">
        <f t="shared" ref="AK29:AL33" ca="1" si="122">SUMIFS(CUST_COUNT_T, CHANNEL_COUNT, $A$2, IS_JJCC, $B$2, CUST_GROUP, $A29, RECENCY_GROUP, $B29, TIMEFRAME, AK$1)</f>
        <v>317570</v>
      </c>
      <c r="AL29" s="117">
        <f t="shared" ca="1" si="122"/>
        <v>278979</v>
      </c>
      <c r="AM29" s="115">
        <f t="shared" ref="AM29:AM33" ca="1" si="123">IF(AK$9 = 0, 0, IFERROR((AK29 - AL29) / AL29, 0))</f>
        <v>0.13832940830671842</v>
      </c>
      <c r="AN29" s="123">
        <f t="shared" ref="AN29:AO33" ca="1" si="124">SUMIFS(CUST_COUNT_T, CHANNEL_COUNT, $A$2, IS_JJCC, $B$2, CUST_GROUP, $A29, RECENCY_GROUP, $B29, TIMEFRAME, AN$1)</f>
        <v>331048</v>
      </c>
      <c r="AO29" s="117">
        <f t="shared" ca="1" si="124"/>
        <v>310665</v>
      </c>
      <c r="AP29" s="115">
        <f t="shared" ref="AP29:AP33" ca="1" si="125">IF(AN$9 = 0, 0, IFERROR((AN29 - AO29) / AO29, 0))</f>
        <v>6.5610867011089119E-2</v>
      </c>
      <c r="AQ29" s="123">
        <f t="shared" ref="AQ29:AR33" ca="1" si="126">SUMIFS(CUST_COUNT_T, CHANNEL_COUNT, $A$2, IS_JJCC, $B$2, CUST_GROUP, $A29, RECENCY_GROUP, $B29, TIMEFRAME, AQ$1)</f>
        <v>404160</v>
      </c>
      <c r="AR29" s="117">
        <f t="shared" ca="1" si="126"/>
        <v>331119</v>
      </c>
      <c r="AS29" s="115">
        <f t="shared" ref="AS29:AS33" ca="1" si="127">IF(AQ$9 = 0, 0, IFERROR((AQ29 - AR29) / AR29, 0))</f>
        <v>0.22058836853215913</v>
      </c>
      <c r="AT29" s="123">
        <f t="shared" ref="AT29:AU33" ca="1" si="128">SUMIFS(CUST_COUNT_T, CHANNEL_COUNT, $A$2, IS_JJCC, $B$2, CUST_GROUP, $A29, RECENCY_GROUP, $B29, TIMEFRAME, AT$1)</f>
        <v>287511</v>
      </c>
      <c r="AU29" s="117">
        <f t="shared" ca="1" si="128"/>
        <v>250084</v>
      </c>
      <c r="AV29" s="115">
        <f t="shared" ref="AV29:AV33" ca="1" si="129">IF(AT$9 = 0, 0, IFERROR((AT29 - AU29) / AU29, 0))</f>
        <v>0.1496577150077574</v>
      </c>
      <c r="AW29" s="123">
        <f t="shared" ref="AW29:AX33" ca="1" si="130">SUMIFS(CUST_COUNT_T, CHANNEL_COUNT, $A$2, IS_JJCC, $B$2, CUST_GROUP, $A29, RECENCY_GROUP, $B29, TIMEFRAME, AW$1)</f>
        <v>274731</v>
      </c>
      <c r="AX29" s="117">
        <f t="shared" ca="1" si="130"/>
        <v>231144</v>
      </c>
      <c r="AY29" s="115">
        <f t="shared" ref="AY29:AY33" ca="1" si="131">IF(AW$9 = 0, 0, IFERROR((AW29 - AX29) / AX29, 0))</f>
        <v>0.18857076108399959</v>
      </c>
      <c r="AZ29" s="123">
        <f t="shared" ref="AZ29:BA33" ca="1" si="132">SUMIFS(CUST_COUNT_T, CHANNEL_COUNT, $A$2, IS_JJCC, $B$2, CUST_GROUP, $A29, RECENCY_GROUP, $B29, TIMEFRAME, AZ$1)</f>
        <v>367603</v>
      </c>
      <c r="BA29" s="117">
        <f t="shared" ca="1" si="132"/>
        <v>328530</v>
      </c>
      <c r="BB29" s="115">
        <f t="shared" ref="BB29:BB33" ca="1" si="133">IF(AZ$9 = 0, 0, IFERROR((AZ29 - BA29) / BA29, 0))</f>
        <v>0.11893282196450856</v>
      </c>
      <c r="BC29" s="123">
        <f t="shared" ref="BC29:BD33" ca="1" si="134">SUMIFS(CUST_COUNT_T, CHANNEL_COUNT, $A$2, IS_JJCC, $B$2, CUST_GROUP, $A29, RECENCY_GROUP, $B29, TIMEFRAME, BC$1)</f>
        <v>334820</v>
      </c>
      <c r="BD29" s="117">
        <f t="shared" ca="1" si="134"/>
        <v>290856</v>
      </c>
      <c r="BE29" s="115">
        <f t="shared" ref="BE29:BE33" ca="1" si="135">IF(BC$9 = 0, 0, IFERROR((BC29 - BD29) / BD29, 0))</f>
        <v>0.15115383557499243</v>
      </c>
      <c r="BF29" s="123">
        <f t="shared" ref="BF29:BG33" ca="1" si="136">SUMIFS(CUST_COUNT_T, CHANNEL_COUNT, $A$2, IS_JJCC, $B$2, CUST_GROUP, $A29, RECENCY_GROUP, $B29, TIMEFRAME, BF$1)</f>
        <v>358172</v>
      </c>
      <c r="BG29" s="117">
        <f t="shared" ca="1" si="136"/>
        <v>318086</v>
      </c>
      <c r="BH29" s="115">
        <f t="shared" ref="BH29:BH33" ca="1" si="137">IF(BF$9 = 0, 0, IFERROR((BF29 - BG29) / BG29, 0))</f>
        <v>0.1260225222109744</v>
      </c>
      <c r="BI29" s="123">
        <f t="shared" ref="BI29:BJ33" ca="1" si="138">SUMIFS(CUST_COUNT_T, CHANNEL_COUNT, $A$2, IS_JJCC, $B$2, CUST_GROUP, $A29, RECENCY_GROUP, $B29, TIMEFRAME, BI$1)</f>
        <v>515084</v>
      </c>
      <c r="BJ29" s="117">
        <f t="shared" ca="1" si="138"/>
        <v>447084</v>
      </c>
      <c r="BK29" s="115">
        <f t="shared" ref="BK29:BK33" ca="1" si="139">IF(BI$9 = 0, 0, IFERROR((BI29 - BJ29) / BJ29, 0))</f>
        <v>0.15209669771228673</v>
      </c>
      <c r="BL29" s="123">
        <f t="shared" ref="BL29:BM33" ca="1" si="140">SUMIFS(CUST_COUNT_T, CHANNEL_COUNT, $A$2, IS_JJCC, $B$2, CUST_GROUP, $A29, RECENCY_GROUP, $B29, TIMEFRAME, BL$1)</f>
        <v>297054</v>
      </c>
      <c r="BM29" s="117">
        <f t="shared" ca="1" si="140"/>
        <v>258931</v>
      </c>
      <c r="BN29" s="115">
        <f t="shared" ref="BN29:BN33" ca="1" si="141">IF(BL$9 = 0, 0, IFERROR((BL29 - BM29) / BM29, 0))</f>
        <v>0.14723227423522098</v>
      </c>
      <c r="BO29" s="158" t="str">
        <f t="shared" ref="BO29:BO37" si="142">E29</f>
        <v>Total Active</v>
      </c>
      <c r="BP29" s="248" t="str">
        <f>$D29</f>
        <v>CUSTOMER COUNT</v>
      </c>
    </row>
    <row r="30" spans="1:68" ht="15" thickTop="1" x14ac:dyDescent="0.2">
      <c r="A30" s="3">
        <v>5</v>
      </c>
      <c r="B30" s="3" t="str">
        <f t="shared" si="103"/>
        <v>&gt;= 0</v>
      </c>
      <c r="D30" s="237"/>
      <c r="E30" s="136" t="s">
        <v>191</v>
      </c>
      <c r="F30" s="124">
        <f t="shared" ca="1" si="104"/>
        <v>77442</v>
      </c>
      <c r="G30" s="110">
        <f t="shared" ca="1" si="104"/>
        <v>69371</v>
      </c>
      <c r="H30" s="108">
        <f t="shared" ca="1" si="105"/>
        <v>0.11634544694468871</v>
      </c>
      <c r="I30" s="141"/>
      <c r="J30" s="124">
        <f t="shared" ca="1" si="106"/>
        <v>86138</v>
      </c>
      <c r="K30" s="110">
        <f t="shared" ca="1" si="106"/>
        <v>77443</v>
      </c>
      <c r="L30" s="108">
        <f t="shared" ca="1" si="107"/>
        <v>0.11227612566661932</v>
      </c>
      <c r="M30" s="141"/>
      <c r="N30" s="124">
        <f t="shared" ca="1" si="108"/>
        <v>86138</v>
      </c>
      <c r="O30" s="110">
        <f t="shared" ca="1" si="108"/>
        <v>77443</v>
      </c>
      <c r="P30" s="108">
        <f t="shared" ca="1" si="109"/>
        <v>0.11227612566661932</v>
      </c>
      <c r="Q30" s="141"/>
      <c r="R30" s="124">
        <f t="shared" ca="1" si="110"/>
        <v>33513</v>
      </c>
      <c r="S30" s="110">
        <f t="shared" ca="1" si="110"/>
        <v>29738</v>
      </c>
      <c r="T30" s="108">
        <f t="shared" ca="1" si="111"/>
        <v>0.12694195978209699</v>
      </c>
      <c r="U30" s="124">
        <f t="shared" ca="1" si="112"/>
        <v>38210</v>
      </c>
      <c r="V30" s="110">
        <f t="shared" ca="1" si="112"/>
        <v>33667</v>
      </c>
      <c r="W30" s="108">
        <f t="shared" ca="1" si="113"/>
        <v>0.13493925802714823</v>
      </c>
      <c r="X30" s="124">
        <f t="shared" ca="1" si="114"/>
        <v>36426</v>
      </c>
      <c r="Y30" s="110">
        <f t="shared" ca="1" si="114"/>
        <v>32195</v>
      </c>
      <c r="Z30" s="108">
        <f t="shared" ca="1" si="115"/>
        <v>0.13141792203758348</v>
      </c>
      <c r="AA30" s="124">
        <f t="shared" ca="1" si="116"/>
        <v>43451</v>
      </c>
      <c r="AB30" s="110">
        <f t="shared" ca="1" si="116"/>
        <v>38387</v>
      </c>
      <c r="AC30" s="108">
        <f t="shared" ca="1" si="117"/>
        <v>0.13191966030166463</v>
      </c>
      <c r="AD30" s="141"/>
      <c r="AE30" s="124">
        <f t="shared" ca="1" si="118"/>
        <v>11370</v>
      </c>
      <c r="AF30" s="110">
        <f t="shared" ca="1" si="118"/>
        <v>9405</v>
      </c>
      <c r="AG30" s="108">
        <f t="shared" ca="1" si="119"/>
        <v>0.20893141945773525</v>
      </c>
      <c r="AH30" s="124">
        <f t="shared" ca="1" si="120"/>
        <v>17019</v>
      </c>
      <c r="AI30" s="110">
        <f t="shared" ca="1" si="120"/>
        <v>15088</v>
      </c>
      <c r="AJ30" s="108">
        <f t="shared" ca="1" si="121"/>
        <v>0.12798250265111347</v>
      </c>
      <c r="AK30" s="124">
        <f t="shared" ca="1" si="122"/>
        <v>15879</v>
      </c>
      <c r="AL30" s="110">
        <f t="shared" ca="1" si="122"/>
        <v>13949</v>
      </c>
      <c r="AM30" s="108">
        <f t="shared" ca="1" si="123"/>
        <v>0.13836117284393146</v>
      </c>
      <c r="AN30" s="124">
        <f t="shared" ca="1" si="124"/>
        <v>16553</v>
      </c>
      <c r="AO30" s="110">
        <f t="shared" ca="1" si="124"/>
        <v>15534</v>
      </c>
      <c r="AP30" s="108">
        <f t="shared" ca="1" si="125"/>
        <v>6.5598043002446246E-2</v>
      </c>
      <c r="AQ30" s="124">
        <f t="shared" ca="1" si="126"/>
        <v>20208</v>
      </c>
      <c r="AR30" s="110">
        <f t="shared" ca="1" si="126"/>
        <v>16556</v>
      </c>
      <c r="AS30" s="108">
        <f t="shared" ca="1" si="127"/>
        <v>0.22058468229040831</v>
      </c>
      <c r="AT30" s="124">
        <f t="shared" ca="1" si="128"/>
        <v>14376</v>
      </c>
      <c r="AU30" s="110">
        <f t="shared" ca="1" si="128"/>
        <v>12505</v>
      </c>
      <c r="AV30" s="108">
        <f t="shared" ca="1" si="129"/>
        <v>0.14962015193922432</v>
      </c>
      <c r="AW30" s="124">
        <f t="shared" ca="1" si="130"/>
        <v>13737</v>
      </c>
      <c r="AX30" s="110">
        <f t="shared" ca="1" si="130"/>
        <v>11558</v>
      </c>
      <c r="AY30" s="108">
        <f t="shared" ca="1" si="131"/>
        <v>0.18852742689046548</v>
      </c>
      <c r="AZ30" s="124">
        <f t="shared" ca="1" si="132"/>
        <v>18381</v>
      </c>
      <c r="BA30" s="110">
        <f t="shared" ca="1" si="132"/>
        <v>16427</v>
      </c>
      <c r="BB30" s="108">
        <f t="shared" ca="1" si="133"/>
        <v>0.11895050830949047</v>
      </c>
      <c r="BC30" s="124">
        <f t="shared" ca="1" si="134"/>
        <v>16741</v>
      </c>
      <c r="BD30" s="110">
        <f t="shared" ca="1" si="134"/>
        <v>14543</v>
      </c>
      <c r="BE30" s="108">
        <f t="shared" ca="1" si="135"/>
        <v>0.15113800453826584</v>
      </c>
      <c r="BF30" s="124">
        <f t="shared" ca="1" si="136"/>
        <v>17909</v>
      </c>
      <c r="BG30" s="110">
        <f t="shared" ca="1" si="136"/>
        <v>15905</v>
      </c>
      <c r="BH30" s="108">
        <f t="shared" ca="1" si="137"/>
        <v>0.12599811380069162</v>
      </c>
      <c r="BI30" s="124">
        <f t="shared" ca="1" si="138"/>
        <v>25755</v>
      </c>
      <c r="BJ30" s="110">
        <f t="shared" ca="1" si="138"/>
        <v>22355</v>
      </c>
      <c r="BK30" s="108">
        <f t="shared" ca="1" si="139"/>
        <v>0.15209125475285171</v>
      </c>
      <c r="BL30" s="124">
        <f t="shared" ca="1" si="140"/>
        <v>14853</v>
      </c>
      <c r="BM30" s="110">
        <f t="shared" ca="1" si="140"/>
        <v>12947</v>
      </c>
      <c r="BN30" s="108">
        <f t="shared" ca="1" si="141"/>
        <v>0.14721557117478953</v>
      </c>
      <c r="BO30" s="152" t="str">
        <f t="shared" si="142"/>
        <v>Elite</v>
      </c>
      <c r="BP30" s="249"/>
    </row>
    <row r="31" spans="1:68" x14ac:dyDescent="0.2">
      <c r="A31" s="3">
        <v>30</v>
      </c>
      <c r="B31" s="3" t="str">
        <f t="shared" si="103"/>
        <v>&gt;= 0</v>
      </c>
      <c r="D31" s="237"/>
      <c r="E31" s="79" t="s">
        <v>192</v>
      </c>
      <c r="F31" s="32">
        <f t="shared" ca="1" si="104"/>
        <v>387210</v>
      </c>
      <c r="G31" s="17">
        <f t="shared" ca="1" si="104"/>
        <v>346853</v>
      </c>
      <c r="H31" s="13">
        <f t="shared" ca="1" si="105"/>
        <v>0.11635188393930571</v>
      </c>
      <c r="I31" s="141"/>
      <c r="J31" s="32">
        <f t="shared" ca="1" si="106"/>
        <v>430686</v>
      </c>
      <c r="K31" s="17">
        <f t="shared" ca="1" si="106"/>
        <v>387210</v>
      </c>
      <c r="L31" s="13">
        <f t="shared" ca="1" si="107"/>
        <v>0.11228015805376927</v>
      </c>
      <c r="M31" s="141"/>
      <c r="N31" s="32">
        <f t="shared" ca="1" si="108"/>
        <v>430686</v>
      </c>
      <c r="O31" s="17">
        <f t="shared" ca="1" si="108"/>
        <v>387210</v>
      </c>
      <c r="P31" s="13">
        <f t="shared" ca="1" si="109"/>
        <v>0.11228015805376927</v>
      </c>
      <c r="Q31" s="141"/>
      <c r="R31" s="32">
        <f t="shared" ca="1" si="110"/>
        <v>167562</v>
      </c>
      <c r="S31" s="17">
        <f t="shared" ca="1" si="110"/>
        <v>148690</v>
      </c>
      <c r="T31" s="13">
        <f t="shared" ca="1" si="111"/>
        <v>0.12692178357656869</v>
      </c>
      <c r="U31" s="32">
        <f t="shared" ca="1" si="112"/>
        <v>191046</v>
      </c>
      <c r="V31" s="17">
        <f t="shared" ca="1" si="112"/>
        <v>168330</v>
      </c>
      <c r="W31" s="13">
        <f t="shared" ca="1" si="113"/>
        <v>0.13494920691498841</v>
      </c>
      <c r="X31" s="32">
        <f t="shared" ca="1" si="114"/>
        <v>182126</v>
      </c>
      <c r="Y31" s="17">
        <f t="shared" ca="1" si="114"/>
        <v>160970</v>
      </c>
      <c r="Z31" s="13">
        <f t="shared" ca="1" si="115"/>
        <v>0.13142821643784555</v>
      </c>
      <c r="AA31" s="32">
        <f t="shared" ca="1" si="116"/>
        <v>217252</v>
      </c>
      <c r="AB31" s="17">
        <f t="shared" ca="1" si="116"/>
        <v>191935</v>
      </c>
      <c r="AC31" s="13">
        <f t="shared" ca="1" si="117"/>
        <v>0.13190403001015968</v>
      </c>
      <c r="AD31" s="141"/>
      <c r="AE31" s="32">
        <f t="shared" ca="1" si="118"/>
        <v>56850</v>
      </c>
      <c r="AF31" s="17">
        <f t="shared" ca="1" si="118"/>
        <v>47025</v>
      </c>
      <c r="AG31" s="13">
        <f t="shared" ca="1" si="119"/>
        <v>0.20893141945773525</v>
      </c>
      <c r="AH31" s="32">
        <f t="shared" ca="1" si="120"/>
        <v>85095</v>
      </c>
      <c r="AI31" s="17">
        <f t="shared" ca="1" si="120"/>
        <v>75437</v>
      </c>
      <c r="AJ31" s="13">
        <f t="shared" ca="1" si="121"/>
        <v>0.12802736057902619</v>
      </c>
      <c r="AK31" s="32">
        <f t="shared" ca="1" si="122"/>
        <v>79392</v>
      </c>
      <c r="AL31" s="17">
        <f t="shared" ca="1" si="122"/>
        <v>69745</v>
      </c>
      <c r="AM31" s="13">
        <f t="shared" ca="1" si="123"/>
        <v>0.13831815900781419</v>
      </c>
      <c r="AN31" s="32">
        <f t="shared" ca="1" si="124"/>
        <v>82762</v>
      </c>
      <c r="AO31" s="17">
        <f t="shared" ca="1" si="124"/>
        <v>77666</v>
      </c>
      <c r="AP31" s="13">
        <f t="shared" ca="1" si="125"/>
        <v>6.5614297118430198E-2</v>
      </c>
      <c r="AQ31" s="32">
        <f t="shared" ca="1" si="126"/>
        <v>101040</v>
      </c>
      <c r="AR31" s="17">
        <f t="shared" ca="1" si="126"/>
        <v>82780</v>
      </c>
      <c r="AS31" s="13">
        <f t="shared" ca="1" si="127"/>
        <v>0.22058468229040831</v>
      </c>
      <c r="AT31" s="32">
        <f t="shared" ca="1" si="128"/>
        <v>71878</v>
      </c>
      <c r="AU31" s="17">
        <f t="shared" ca="1" si="128"/>
        <v>62521</v>
      </c>
      <c r="AV31" s="13">
        <f t="shared" ca="1" si="129"/>
        <v>0.14966171366420883</v>
      </c>
      <c r="AW31" s="32">
        <f t="shared" ca="1" si="130"/>
        <v>68683</v>
      </c>
      <c r="AX31" s="17">
        <f t="shared" ca="1" si="130"/>
        <v>57786</v>
      </c>
      <c r="AY31" s="13">
        <f t="shared" ca="1" si="131"/>
        <v>0.18857508739140968</v>
      </c>
      <c r="AZ31" s="32">
        <f t="shared" ca="1" si="132"/>
        <v>91900</v>
      </c>
      <c r="BA31" s="17">
        <f t="shared" ca="1" si="132"/>
        <v>82132</v>
      </c>
      <c r="BB31" s="13">
        <f t="shared" ca="1" si="133"/>
        <v>0.11893050211854088</v>
      </c>
      <c r="BC31" s="32">
        <f t="shared" ca="1" si="134"/>
        <v>83705</v>
      </c>
      <c r="BD31" s="17">
        <f t="shared" ca="1" si="134"/>
        <v>72714</v>
      </c>
      <c r="BE31" s="13">
        <f t="shared" ca="1" si="135"/>
        <v>0.15115383557499243</v>
      </c>
      <c r="BF31" s="32">
        <f t="shared" ca="1" si="136"/>
        <v>89543</v>
      </c>
      <c r="BG31" s="17">
        <f t="shared" ca="1" si="136"/>
        <v>79521</v>
      </c>
      <c r="BH31" s="13">
        <f t="shared" ca="1" si="137"/>
        <v>0.12602960224343254</v>
      </c>
      <c r="BI31" s="32">
        <f t="shared" ca="1" si="138"/>
        <v>128771</v>
      </c>
      <c r="BJ31" s="17">
        <f t="shared" ca="1" si="138"/>
        <v>111771</v>
      </c>
      <c r="BK31" s="13">
        <f t="shared" ca="1" si="139"/>
        <v>0.15209669771228673</v>
      </c>
      <c r="BL31" s="32">
        <f t="shared" ca="1" si="140"/>
        <v>74264</v>
      </c>
      <c r="BM31" s="17">
        <f t="shared" ca="1" si="140"/>
        <v>64733</v>
      </c>
      <c r="BN31" s="13">
        <f t="shared" ca="1" si="141"/>
        <v>0.14723556763938023</v>
      </c>
      <c r="BO31" s="159" t="str">
        <f t="shared" si="142"/>
        <v>High Value</v>
      </c>
      <c r="BP31" s="249"/>
    </row>
    <row r="32" spans="1:68" x14ac:dyDescent="0.2">
      <c r="A32" s="3">
        <v>70</v>
      </c>
      <c r="B32" s="3" t="str">
        <f t="shared" si="103"/>
        <v>&gt;= 0</v>
      </c>
      <c r="D32" s="237"/>
      <c r="E32" s="79" t="s">
        <v>193</v>
      </c>
      <c r="F32" s="32">
        <f t="shared" ca="1" si="104"/>
        <v>619536</v>
      </c>
      <c r="G32" s="17">
        <f t="shared" ca="1" si="104"/>
        <v>554966</v>
      </c>
      <c r="H32" s="13">
        <f t="shared" ref="H32" ca="1" si="143">IF(F$9 = 0, 0, IFERROR((F32 - G32) / G32, 0))</f>
        <v>0.11634947005762515</v>
      </c>
      <c r="I32" s="141"/>
      <c r="J32" s="32">
        <f t="shared" ca="1" si="106"/>
        <v>689099</v>
      </c>
      <c r="K32" s="17">
        <f t="shared" ca="1" si="106"/>
        <v>619538</v>
      </c>
      <c r="L32" s="13">
        <f t="shared" ref="L32" ca="1" si="144">IF(J$9 = 0, 0, IFERROR((J32 - K32) / K32, 0))</f>
        <v>0.11227882712601971</v>
      </c>
      <c r="M32" s="141"/>
      <c r="N32" s="32">
        <f t="shared" ca="1" si="108"/>
        <v>689099</v>
      </c>
      <c r="O32" s="17">
        <f t="shared" ca="1" si="108"/>
        <v>619538</v>
      </c>
      <c r="P32" s="13">
        <f t="shared" ref="P32" ca="1" si="145">IF(N$9 = 0, 0, IFERROR((N32 - O32) / O32, 0))</f>
        <v>0.11227882712601971</v>
      </c>
      <c r="Q32" s="141"/>
      <c r="R32" s="32">
        <f t="shared" ca="1" si="110"/>
        <v>268100</v>
      </c>
      <c r="S32" s="17">
        <f t="shared" ca="1" si="110"/>
        <v>237903</v>
      </c>
      <c r="T32" s="13">
        <f t="shared" ref="T32" ca="1" si="146">IF(R$9 = 0, 0, IFERROR((R32 - S32) / S32, 0))</f>
        <v>0.12692988318768575</v>
      </c>
      <c r="U32" s="32">
        <f t="shared" ca="1" si="112"/>
        <v>305673</v>
      </c>
      <c r="V32" s="17">
        <f t="shared" ca="1" si="112"/>
        <v>269330</v>
      </c>
      <c r="W32" s="13">
        <f t="shared" ref="W32" ca="1" si="147">IF(U$9 = 0, 0, IFERROR((U32 - V32) / V32, 0))</f>
        <v>0.13493855121969331</v>
      </c>
      <c r="X32" s="32">
        <f t="shared" ca="1" si="114"/>
        <v>291401</v>
      </c>
      <c r="Y32" s="17">
        <f t="shared" ca="1" si="114"/>
        <v>257553</v>
      </c>
      <c r="Z32" s="13">
        <f t="shared" ref="Z32" ca="1" si="148">IF(X$9 = 0, 0, IFERROR((X32 - Y32) / Y32, 0))</f>
        <v>0.13142149382845472</v>
      </c>
      <c r="AA32" s="32">
        <f t="shared" ca="1" si="116"/>
        <v>347604</v>
      </c>
      <c r="AB32" s="17">
        <f t="shared" ca="1" si="116"/>
        <v>307096</v>
      </c>
      <c r="AC32" s="13">
        <f t="shared" ref="AC32" ca="1" si="149">IF(AA$9 = 0, 0, IFERROR((AA32 - AB32) / AB32, 0))</f>
        <v>0.13190663505874384</v>
      </c>
      <c r="AD32" s="141"/>
      <c r="AE32" s="32">
        <f t="shared" ca="1" si="118"/>
        <v>90958</v>
      </c>
      <c r="AF32" s="17">
        <f t="shared" ca="1" si="118"/>
        <v>75239</v>
      </c>
      <c r="AG32" s="13">
        <f t="shared" ref="AG32" ca="1" si="150">IF(AE$9 = 0, 0, IFERROR((AE32 - AF32) / AF32, 0))</f>
        <v>0.20892090538151756</v>
      </c>
      <c r="AH32" s="32">
        <f t="shared" ca="1" si="120"/>
        <v>136152</v>
      </c>
      <c r="AI32" s="17">
        <f t="shared" ca="1" si="120"/>
        <v>120700</v>
      </c>
      <c r="AJ32" s="13">
        <f t="shared" ref="AJ32" ca="1" si="151">IF(AH$9 = 0, 0, IFERROR((AH32 - AI32) / AI32, 0))</f>
        <v>0.12801988400994199</v>
      </c>
      <c r="AK32" s="32">
        <f t="shared" ca="1" si="122"/>
        <v>127028</v>
      </c>
      <c r="AL32" s="17">
        <f t="shared" ca="1" si="122"/>
        <v>111592</v>
      </c>
      <c r="AM32" s="13">
        <f t="shared" ref="AM32" ca="1" si="152">IF(AK$9 = 0, 0, IFERROR((AK32 - AL32) / AL32, 0))</f>
        <v>0.1383253279805004</v>
      </c>
      <c r="AN32" s="32">
        <f t="shared" ca="1" si="124"/>
        <v>132419</v>
      </c>
      <c r="AO32" s="17">
        <f t="shared" ca="1" si="124"/>
        <v>124266</v>
      </c>
      <c r="AP32" s="13">
        <f t="shared" ref="AP32" ca="1" si="153">IF(AN$9 = 0, 0, IFERROR((AN32 - AO32) / AO32, 0))</f>
        <v>6.5609257560394638E-2</v>
      </c>
      <c r="AQ32" s="32">
        <f t="shared" ca="1" si="126"/>
        <v>161664</v>
      </c>
      <c r="AR32" s="17">
        <f t="shared" ca="1" si="126"/>
        <v>132448</v>
      </c>
      <c r="AS32" s="13">
        <f t="shared" ref="AS32" ca="1" si="154">IF(AQ$9 = 0, 0, IFERROR((AQ32 - AR32) / AR32, 0))</f>
        <v>0.22058468229040831</v>
      </c>
      <c r="AT32" s="32">
        <f t="shared" ca="1" si="128"/>
        <v>115004</v>
      </c>
      <c r="AU32" s="17">
        <f t="shared" ca="1" si="128"/>
        <v>100033</v>
      </c>
      <c r="AV32" s="13">
        <f t="shared" ref="AV32" ca="1" si="155">IF(AT$9 = 0, 0, IFERROR((AT32 - AU32) / AU32, 0))</f>
        <v>0.14966061199804065</v>
      </c>
      <c r="AW32" s="32">
        <f t="shared" ca="1" si="130"/>
        <v>109892</v>
      </c>
      <c r="AX32" s="17">
        <f t="shared" ca="1" si="130"/>
        <v>92457</v>
      </c>
      <c r="AY32" s="13">
        <f t="shared" ref="AY32" ca="1" si="156">IF(AW$9 = 0, 0, IFERROR((AW32 - AX32) / AX32, 0))</f>
        <v>0.18857414798230529</v>
      </c>
      <c r="AZ32" s="32">
        <f t="shared" ca="1" si="132"/>
        <v>147042</v>
      </c>
      <c r="BA32" s="17">
        <f t="shared" ca="1" si="132"/>
        <v>131412</v>
      </c>
      <c r="BB32" s="13">
        <f t="shared" ref="BB32" ca="1" si="157">IF(AZ$9 = 0, 0, IFERROR((AZ32 - BA32) / BA32, 0))</f>
        <v>0.11893890968861291</v>
      </c>
      <c r="BC32" s="32">
        <f t="shared" ca="1" si="134"/>
        <v>133928</v>
      </c>
      <c r="BD32" s="17">
        <f t="shared" ca="1" si="134"/>
        <v>116343</v>
      </c>
      <c r="BE32" s="13">
        <f t="shared" ref="BE32" ca="1" si="158">IF(BC$9 = 0, 0, IFERROR((BC32 - BD32) / BD32, 0))</f>
        <v>0.15114789888519292</v>
      </c>
      <c r="BF32" s="32">
        <f t="shared" ca="1" si="136"/>
        <v>143269</v>
      </c>
      <c r="BG32" s="17">
        <f t="shared" ca="1" si="136"/>
        <v>127235</v>
      </c>
      <c r="BH32" s="13">
        <f t="shared" ref="BH32" ca="1" si="159">IF(BF$9 = 0, 0, IFERROR((BF32 - BG32) / BG32, 0))</f>
        <v>0.12601878413958423</v>
      </c>
      <c r="BI32" s="32">
        <f t="shared" ca="1" si="138"/>
        <v>206033</v>
      </c>
      <c r="BJ32" s="17">
        <f t="shared" ca="1" si="138"/>
        <v>178833</v>
      </c>
      <c r="BK32" s="13">
        <f t="shared" ref="BK32" ca="1" si="160">IF(BI$9 = 0, 0, IFERROR((BI32 - BJ32) / BJ32, 0))</f>
        <v>0.15209720800970739</v>
      </c>
      <c r="BL32" s="32">
        <f t="shared" ca="1" si="140"/>
        <v>118821</v>
      </c>
      <c r="BM32" s="17">
        <f t="shared" ca="1" si="140"/>
        <v>103572</v>
      </c>
      <c r="BN32" s="13">
        <f t="shared" ref="BN32" ca="1" si="161">IF(BL$9 = 0, 0, IFERROR((BL32 - BM32) / BM32, 0))</f>
        <v>0.14723091182945197</v>
      </c>
      <c r="BO32" s="159" t="str">
        <f t="shared" si="142"/>
        <v>Opportunity</v>
      </c>
      <c r="BP32" s="249"/>
    </row>
    <row r="33" spans="1:68" x14ac:dyDescent="0.2">
      <c r="A33" s="3">
        <v>100</v>
      </c>
      <c r="B33" s="3" t="str">
        <f t="shared" si="103"/>
        <v>&gt;= 0</v>
      </c>
      <c r="D33" s="237"/>
      <c r="E33" s="77" t="s">
        <v>194</v>
      </c>
      <c r="F33" s="47">
        <f t="shared" ca="1" si="104"/>
        <v>464652</v>
      </c>
      <c r="G33" s="45">
        <f t="shared" ca="1" si="104"/>
        <v>416223</v>
      </c>
      <c r="H33" s="48">
        <f t="shared" ca="1" si="105"/>
        <v>0.11635349319955889</v>
      </c>
      <c r="I33" s="141"/>
      <c r="J33" s="47">
        <f t="shared" ca="1" si="106"/>
        <v>516823</v>
      </c>
      <c r="K33" s="45">
        <f t="shared" ca="1" si="106"/>
        <v>464652</v>
      </c>
      <c r="L33" s="48">
        <f t="shared" ca="1" si="107"/>
        <v>0.11227972762411439</v>
      </c>
      <c r="M33" s="141"/>
      <c r="N33" s="47">
        <f t="shared" ca="1" si="108"/>
        <v>516823</v>
      </c>
      <c r="O33" s="45">
        <f t="shared" ca="1" si="108"/>
        <v>464652</v>
      </c>
      <c r="P33" s="48">
        <f t="shared" ca="1" si="109"/>
        <v>0.11227972762411439</v>
      </c>
      <c r="Q33" s="141"/>
      <c r="R33" s="47">
        <f t="shared" ca="1" si="110"/>
        <v>201075</v>
      </c>
      <c r="S33" s="45">
        <f t="shared" ca="1" si="110"/>
        <v>178427</v>
      </c>
      <c r="T33" s="48">
        <f t="shared" ca="1" si="111"/>
        <v>0.12693146216660034</v>
      </c>
      <c r="U33" s="47">
        <f t="shared" ca="1" si="112"/>
        <v>229255</v>
      </c>
      <c r="V33" s="45">
        <f t="shared" ca="1" si="112"/>
        <v>201996</v>
      </c>
      <c r="W33" s="48">
        <f t="shared" ca="1" si="113"/>
        <v>0.1349482167963722</v>
      </c>
      <c r="X33" s="47">
        <f t="shared" ca="1" si="114"/>
        <v>218551</v>
      </c>
      <c r="Y33" s="45">
        <f t="shared" ca="1" si="114"/>
        <v>193164</v>
      </c>
      <c r="Z33" s="48">
        <f t="shared" ca="1" si="115"/>
        <v>0.13142718104822845</v>
      </c>
      <c r="AA33" s="47">
        <f t="shared" ca="1" si="116"/>
        <v>260703</v>
      </c>
      <c r="AB33" s="45">
        <f t="shared" ca="1" si="116"/>
        <v>230321</v>
      </c>
      <c r="AC33" s="48">
        <f t="shared" ca="1" si="117"/>
        <v>0.13191154953304302</v>
      </c>
      <c r="AD33" s="141"/>
      <c r="AE33" s="47">
        <f t="shared" ca="1" si="118"/>
        <v>68219</v>
      </c>
      <c r="AF33" s="45">
        <f t="shared" ca="1" si="118"/>
        <v>56429</v>
      </c>
      <c r="AG33" s="48">
        <f t="shared" ca="1" si="119"/>
        <v>0.20893512201173156</v>
      </c>
      <c r="AH33" s="47">
        <f t="shared" ca="1" si="120"/>
        <v>102114</v>
      </c>
      <c r="AI33" s="45">
        <f t="shared" ca="1" si="120"/>
        <v>90525</v>
      </c>
      <c r="AJ33" s="48">
        <f t="shared" ca="1" si="121"/>
        <v>0.12801988400994199</v>
      </c>
      <c r="AK33" s="47">
        <f t="shared" ca="1" si="122"/>
        <v>95271</v>
      </c>
      <c r="AL33" s="45">
        <f t="shared" ca="1" si="122"/>
        <v>83693</v>
      </c>
      <c r="AM33" s="48">
        <f t="shared" ca="1" si="123"/>
        <v>0.138338929181652</v>
      </c>
      <c r="AN33" s="47">
        <f t="shared" ca="1" si="124"/>
        <v>99314</v>
      </c>
      <c r="AO33" s="45">
        <f t="shared" ca="1" si="124"/>
        <v>93199</v>
      </c>
      <c r="AP33" s="48">
        <f t="shared" ca="1" si="125"/>
        <v>6.5612291977381734E-2</v>
      </c>
      <c r="AQ33" s="47">
        <f t="shared" ca="1" si="126"/>
        <v>121248</v>
      </c>
      <c r="AR33" s="45">
        <f t="shared" ca="1" si="126"/>
        <v>99335</v>
      </c>
      <c r="AS33" s="48">
        <f t="shared" ca="1" si="127"/>
        <v>0.22059696984949917</v>
      </c>
      <c r="AT33" s="47">
        <f t="shared" ca="1" si="128"/>
        <v>86253</v>
      </c>
      <c r="AU33" s="45">
        <f t="shared" ca="1" si="128"/>
        <v>75025</v>
      </c>
      <c r="AV33" s="48">
        <f t="shared" ca="1" si="129"/>
        <v>0.14965678107297567</v>
      </c>
      <c r="AW33" s="47">
        <f t="shared" ca="1" si="130"/>
        <v>82419</v>
      </c>
      <c r="AX33" s="45">
        <f t="shared" ca="1" si="130"/>
        <v>69343</v>
      </c>
      <c r="AY33" s="48">
        <f t="shared" ca="1" si="131"/>
        <v>0.18856986285565955</v>
      </c>
      <c r="AZ33" s="47">
        <f t="shared" ca="1" si="132"/>
        <v>110280</v>
      </c>
      <c r="BA33" s="45">
        <f t="shared" ca="1" si="132"/>
        <v>98559</v>
      </c>
      <c r="BB33" s="48">
        <f t="shared" ca="1" si="133"/>
        <v>0.11892369037835206</v>
      </c>
      <c r="BC33" s="47">
        <f t="shared" ca="1" si="134"/>
        <v>100446</v>
      </c>
      <c r="BD33" s="45">
        <f t="shared" ca="1" si="134"/>
        <v>87256</v>
      </c>
      <c r="BE33" s="48">
        <f t="shared" ca="1" si="135"/>
        <v>0.15116438984138628</v>
      </c>
      <c r="BF33" s="47">
        <f t="shared" ca="1" si="136"/>
        <v>107451</v>
      </c>
      <c r="BG33" s="45">
        <f t="shared" ca="1" si="136"/>
        <v>95425</v>
      </c>
      <c r="BH33" s="48">
        <f t="shared" ca="1" si="137"/>
        <v>0.12602567461357086</v>
      </c>
      <c r="BI33" s="47">
        <f t="shared" ca="1" si="138"/>
        <v>154525</v>
      </c>
      <c r="BJ33" s="45">
        <f t="shared" ca="1" si="138"/>
        <v>134125</v>
      </c>
      <c r="BK33" s="48">
        <f t="shared" ca="1" si="139"/>
        <v>0.1520969245107176</v>
      </c>
      <c r="BL33" s="47">
        <f t="shared" ca="1" si="140"/>
        <v>89116</v>
      </c>
      <c r="BM33" s="45">
        <f t="shared" ca="1" si="140"/>
        <v>77679</v>
      </c>
      <c r="BN33" s="48">
        <f t="shared" ca="1" si="141"/>
        <v>0.14723413020250004</v>
      </c>
      <c r="BO33" s="154" t="str">
        <f t="shared" si="142"/>
        <v>Marginal</v>
      </c>
      <c r="BP33" s="249"/>
    </row>
    <row r="34" spans="1:68" x14ac:dyDescent="0.2">
      <c r="C34" s="3">
        <f>ROW($C$29)</f>
        <v>29</v>
      </c>
      <c r="D34" s="237"/>
      <c r="E34" s="76" t="str">
        <f>E30 &amp; " %"</f>
        <v>Elite %</v>
      </c>
      <c r="F34" s="33">
        <f ca="1">IFERROR(F30 / INDIRECT(ADDRESS($C34, COLUMN(F30))), 0)</f>
        <v>0.05</v>
      </c>
      <c r="G34" s="8">
        <f ca="1">IFERROR(G30 / INDIRECT(ADDRESS($C34, COLUMN(G30))), 0)</f>
        <v>5.0000252268070144E-2</v>
      </c>
      <c r="H34" s="20">
        <f t="shared" ref="H34:H37" ca="1" si="162">IF(F$9 = 0, 0, IFERROR((F34 - G34) * 10000, 0))</f>
        <v>-2.5226807014167019E-3</v>
      </c>
      <c r="I34" s="88"/>
      <c r="J34" s="33">
        <f ca="1">IFERROR(J30 / INDIRECT(ADDRESS($C34, COLUMN(J30))), 0)</f>
        <v>5.0000406328036748E-2</v>
      </c>
      <c r="K34" s="8">
        <f ca="1">IFERROR(K30 / INDIRECT(ADDRESS($C34, COLUMN(K30))), 0)</f>
        <v>5.0000548796746994E-2</v>
      </c>
      <c r="L34" s="20">
        <f t="shared" ref="L34:L37" ca="1" si="163">IF(J$9 = 0, 0, IFERROR((J34 - K34) * 10000, 0))</f>
        <v>-1.4246871024581331E-3</v>
      </c>
      <c r="M34" s="88"/>
      <c r="N34" s="33">
        <f ca="1">IFERROR(N30 / INDIRECT(ADDRESS($C34, COLUMN(N30))), 0)</f>
        <v>5.0000406328036748E-2</v>
      </c>
      <c r="O34" s="8">
        <f ca="1">IFERROR(O30 / INDIRECT(ADDRESS($C34, COLUMN(O30))), 0)</f>
        <v>5.0000548796746994E-2</v>
      </c>
      <c r="P34" s="20">
        <f t="shared" ref="P34:P37" ca="1" si="164">IF(N$9 = 0, 0, IFERROR((N34 - O34) * 10000, 0))</f>
        <v>-1.4246871024581331E-3</v>
      </c>
      <c r="Q34" s="88"/>
      <c r="R34" s="33">
        <f ca="1">IFERROR(R30 / INDIRECT(ADDRESS($C34, COLUMN(R30))), 0)</f>
        <v>5.0000745990302124E-2</v>
      </c>
      <c r="S34" s="8">
        <f ca="1">IFERROR(S30 / INDIRECT(ADDRESS($C34, COLUMN(S30))), 0)</f>
        <v>5.0000168135611457E-2</v>
      </c>
      <c r="T34" s="20">
        <f t="shared" ref="T34:T37" ca="1" si="165">IF(R$9 = 0, 0, IFERROR((R34 - S34) * 10000, 0))</f>
        <v>5.7785469066706785E-3</v>
      </c>
      <c r="U34" s="33">
        <f ca="1">IFERROR(U30 / INDIRECT(ADDRESS($C34, COLUMN(U30))), 0)</f>
        <v>5.00010468682935E-2</v>
      </c>
      <c r="V34" s="8">
        <f ca="1">IFERROR(V30 / INDIRECT(ADDRESS($C34, COLUMN(V30))), 0)</f>
        <v>5.0001262395611021E-2</v>
      </c>
      <c r="W34" s="20">
        <f t="shared" ref="W34:W37" ca="1" si="166">IF(U$9 = 0, 0, IFERROR((U34 - V34) * 10000, 0))</f>
        <v>-2.1552731752083609E-3</v>
      </c>
      <c r="X34" s="33">
        <f ca="1">IFERROR(X30 / INDIRECT(ADDRESS($C34, COLUMN(X30))), 0)</f>
        <v>5.0001098140847543E-2</v>
      </c>
      <c r="Y34" s="8">
        <f ca="1">IFERROR(Y30 / INDIRECT(ADDRESS($C34, COLUMN(Y30))), 0)</f>
        <v>5.0001397771641386E-2</v>
      </c>
      <c r="Z34" s="20">
        <f t="shared" ref="Z34:Z37" ca="1" si="167">IF(X$9 = 0, 0, IFERROR((X34 - Y34) * 10000, 0))</f>
        <v>-2.9963079384298652E-3</v>
      </c>
      <c r="AA34" s="33">
        <f ca="1">IFERROR(AA30 / INDIRECT(ADDRESS($C34, COLUMN(AA30))), 0)</f>
        <v>5.0000575367372069E-2</v>
      </c>
      <c r="AB34" s="8">
        <f ca="1">IFERROR(AB30 / INDIRECT(ADDRESS($C34, COLUMN(AB30))), 0)</f>
        <v>5.0000065126299433E-2</v>
      </c>
      <c r="AC34" s="20">
        <f t="shared" ref="AC34:AC37" ca="1" si="168">IF(AA$9 = 0, 0, IFERROR((AA34 - AB34) * 10000, 0))</f>
        <v>5.1024107263625273E-3</v>
      </c>
      <c r="AD34" s="88"/>
      <c r="AE34" s="33">
        <f ca="1">IFERROR(AE30 / INDIRECT(ADDRESS($C34, COLUMN(AE30))), 0)</f>
        <v>5.0000659639309226E-2</v>
      </c>
      <c r="AF34" s="8">
        <f ca="1">IFERROR(AF30 / INDIRECT(ADDRESS($C34, COLUMN(AF30))), 0)</f>
        <v>5.0000531637763294E-2</v>
      </c>
      <c r="AG34" s="20">
        <f t="shared" ref="AG34:AG37" ca="1" si="169">IF(AE$9 = 0, 0, IFERROR((AE34 - AF34) * 10000, 0))</f>
        <v>1.2800154593206603E-3</v>
      </c>
      <c r="AH34" s="33">
        <f ca="1">IFERROR(AH30 / INDIRECT(ADDRESS($C34, COLUMN(AH30))), 0)</f>
        <v>0.05</v>
      </c>
      <c r="AI34" s="8">
        <f ca="1">IFERROR(AI30 / INDIRECT(ADDRESS($C34, COLUMN(AI30))), 0)</f>
        <v>5.0001657000828502E-2</v>
      </c>
      <c r="AJ34" s="20">
        <f t="shared" ref="AJ34:AJ37" ca="1" si="170">IF(AH$9 = 0, 0, IFERROR((AH34 - AI34) * 10000, 0))</f>
        <v>-1.6570008284991222E-2</v>
      </c>
      <c r="AK34" s="33">
        <f ca="1">IFERROR(AK30 / INDIRECT(ADDRESS($C34, COLUMN(AK30))), 0)</f>
        <v>5.0001574456025447E-2</v>
      </c>
      <c r="AL34" s="8">
        <f ca="1">IFERROR(AL30 / INDIRECT(ADDRESS($C34, COLUMN(AL30))), 0)</f>
        <v>5.0000179224959584E-2</v>
      </c>
      <c r="AM34" s="20">
        <f t="shared" ref="AM34:AM37" ca="1" si="171">IF(AK$9 = 0, 0, IFERROR((AK34 - AL34) * 10000, 0))</f>
        <v>1.3952310658621458E-2</v>
      </c>
      <c r="AN34" s="33">
        <f ca="1">IFERROR(AN30 / INDIRECT(ADDRESS($C34, COLUMN(AN30))), 0)</f>
        <v>5.0001812425992602E-2</v>
      </c>
      <c r="AO34" s="8">
        <f ca="1">IFERROR(AO30 / INDIRECT(ADDRESS($C34, COLUMN(AO30))), 0)</f>
        <v>5.0002414176041718E-2</v>
      </c>
      <c r="AP34" s="20">
        <f t="shared" ref="AP34:AP37" ca="1" si="172">IF(AN$9 = 0, 0, IFERROR((AN34 - AO34) * 10000, 0))</f>
        <v>-6.0175004911594554E-3</v>
      </c>
      <c r="AQ34" s="33">
        <f ca="1">IFERROR(AQ30 / INDIRECT(ADDRESS($C34, COLUMN(AQ30))), 0)</f>
        <v>0.05</v>
      </c>
      <c r="AR34" s="8">
        <f ca="1">IFERROR(AR30 / INDIRECT(ADDRESS($C34, COLUMN(AR30))), 0)</f>
        <v>5.0000151003113683E-2</v>
      </c>
      <c r="AS34" s="20">
        <f t="shared" ref="AS34:AS37" ca="1" si="173">IF(AQ$9 = 0, 0, IFERROR((AQ34 - AR34) * 10000, 0))</f>
        <v>-1.5100311367977071E-3</v>
      </c>
      <c r="AT34" s="33">
        <f ca="1">IFERROR(AT30 / INDIRECT(ADDRESS($C34, COLUMN(AT30))), 0)</f>
        <v>5.0001565157507019E-2</v>
      </c>
      <c r="AU34" s="8">
        <f ca="1">IFERROR(AU30 / INDIRECT(ADDRESS($C34, COLUMN(AU30))), 0)</f>
        <v>5.0003198925161148E-2</v>
      </c>
      <c r="AV34" s="20">
        <f t="shared" ref="AV34:AV37" ca="1" si="174">IF(AT$9 = 0, 0, IFERROR((AT34 - AU34) * 10000, 0))</f>
        <v>-1.6337676541286483E-2</v>
      </c>
      <c r="AW34" s="33">
        <f ca="1">IFERROR(AW30 / INDIRECT(ADDRESS($C34, COLUMN(AW30))), 0)</f>
        <v>5.0001637965864792E-2</v>
      </c>
      <c r="AX34" s="8">
        <f ca="1">IFERROR(AX30 / INDIRECT(ADDRESS($C34, COLUMN(AX30))), 0)</f>
        <v>5.000346104592808E-2</v>
      </c>
      <c r="AY34" s="20">
        <f t="shared" ref="AY34:AY37" ca="1" si="175">IF(AW$9 = 0, 0, IFERROR((AW34 - AX34) * 10000, 0))</f>
        <v>-1.8230800632873523E-2</v>
      </c>
      <c r="AZ34" s="33">
        <f ca="1">IFERROR(AZ30 / INDIRECT(ADDRESS($C34, COLUMN(AZ30))), 0)</f>
        <v>5.0002312277103285E-2</v>
      </c>
      <c r="BA34" s="8">
        <f ca="1">IFERROR(BA30 / INDIRECT(ADDRESS($C34, COLUMN(BA30))), 0)</f>
        <v>5.0001521931026083E-2</v>
      </c>
      <c r="BB34" s="20">
        <f t="shared" ref="BB34:BB37" ca="1" si="176">IF(AZ$9 = 0, 0, IFERROR((AZ34 - BA34) * 10000, 0))</f>
        <v>7.903460772021309E-3</v>
      </c>
      <c r="BC34" s="33">
        <f ca="1">IFERROR(BC30 / INDIRECT(ADDRESS($C34, COLUMN(BC30))), 0)</f>
        <v>0.05</v>
      </c>
      <c r="BD34" s="8">
        <f ca="1">IFERROR(BD30 / INDIRECT(ADDRESS($C34, COLUMN(BD30))), 0)</f>
        <v>5.0000687625491654E-2</v>
      </c>
      <c r="BE34" s="20">
        <f t="shared" ref="BE34:BE37" ca="1" si="177">IF(BC$9 = 0, 0, IFERROR((BC34 - BD34) * 10000, 0))</f>
        <v>-6.8762549165074516E-3</v>
      </c>
      <c r="BF34" s="33">
        <f ca="1">IFERROR(BF30 / INDIRECT(ADDRESS($C34, COLUMN(BF30))), 0)</f>
        <v>5.0001116781881329E-2</v>
      </c>
      <c r="BG34" s="8">
        <f ca="1">IFERROR(BG30 / INDIRECT(ADDRESS($C34, COLUMN(BG30))), 0)</f>
        <v>5.000220066271386E-2</v>
      </c>
      <c r="BH34" s="20">
        <f t="shared" ref="BH34:BH37" ca="1" si="178">IF(BF$9 = 0, 0, IFERROR((BF34 - BG34) * 10000, 0))</f>
        <v>-1.0838808325308591E-2</v>
      </c>
      <c r="BI34" s="33">
        <f ca="1">IFERROR(BI30 / INDIRECT(ADDRESS($C34, COLUMN(BI30))), 0)</f>
        <v>5.0001553144729795E-2</v>
      </c>
      <c r="BJ34" s="8">
        <f ca="1">IFERROR(BJ30 / INDIRECT(ADDRESS($C34, COLUMN(BJ30))), 0)</f>
        <v>5.000178937291426E-2</v>
      </c>
      <c r="BK34" s="20">
        <f t="shared" ref="BK34:BK37" ca="1" si="179">IF(BI$9 = 0, 0, IFERROR((BI34 - BJ34) * 10000, 0))</f>
        <v>-2.3622818446505933E-3</v>
      </c>
      <c r="BL34" s="33">
        <f ca="1">IFERROR(BL30 / INDIRECT(ADDRESS($C34, COLUMN(BL30))), 0)</f>
        <v>5.0001009917388754E-2</v>
      </c>
      <c r="BM34" s="8">
        <f ca="1">IFERROR(BM30 / INDIRECT(ADDRESS($C34, COLUMN(BM30))), 0)</f>
        <v>5.0001737914734043E-2</v>
      </c>
      <c r="BN34" s="20">
        <f t="shared" ref="BN34:BN37" ca="1" si="180">IF(BL$9 = 0, 0, IFERROR((BL34 - BM34) * 10000, 0))</f>
        <v>-7.2799734528866678E-3</v>
      </c>
      <c r="BO34" s="155" t="str">
        <f t="shared" si="142"/>
        <v>Elite %</v>
      </c>
      <c r="BP34" s="249"/>
    </row>
    <row r="35" spans="1:68" x14ac:dyDescent="0.2">
      <c r="C35" s="3">
        <f t="shared" ref="C35:C37" si="181">ROW($C$29)</f>
        <v>29</v>
      </c>
      <c r="D35" s="237"/>
      <c r="E35" s="79" t="str">
        <f t="shared" ref="E35:E36" si="182">E31 &amp; " %"</f>
        <v>High Value %</v>
      </c>
      <c r="F35" s="28">
        <f t="shared" ref="F35:G36" ca="1" si="183">IFERROR(F31 / INDIRECT(ADDRESS($C35, COLUMN(F31))), 0)</f>
        <v>0.25</v>
      </c>
      <c r="G35" s="10">
        <f t="shared" ca="1" si="183"/>
        <v>0.24999981980852132</v>
      </c>
      <c r="H35" s="18">
        <f t="shared" ca="1" si="162"/>
        <v>1.8019147868253427E-3</v>
      </c>
      <c r="I35" s="88"/>
      <c r="J35" s="28">
        <f t="shared" ref="J35:K36" ca="1" si="184">IFERROR(J31 / INDIRECT(ADDRESS($C35, COLUMN(J31))), 0)</f>
        <v>0.24999970976568803</v>
      </c>
      <c r="K35" s="10">
        <f t="shared" ca="1" si="184"/>
        <v>0.24999951576757617</v>
      </c>
      <c r="L35" s="18">
        <f t="shared" ca="1" si="163"/>
        <v>1.9399811185261129E-3</v>
      </c>
      <c r="M35" s="88"/>
      <c r="N35" s="28">
        <f t="shared" ref="N35:O36" ca="1" si="185">IFERROR(N31 / INDIRECT(ADDRESS($C35, COLUMN(N31))), 0)</f>
        <v>0.24999970976568803</v>
      </c>
      <c r="O35" s="10">
        <f t="shared" ca="1" si="185"/>
        <v>0.24999951576757617</v>
      </c>
      <c r="P35" s="18">
        <f t="shared" ca="1" si="164"/>
        <v>1.9399811185261129E-3</v>
      </c>
      <c r="Q35" s="88"/>
      <c r="R35" s="28">
        <f t="shared" ref="R35:S36" ca="1" si="186">IFERROR(R31 / INDIRECT(ADDRESS($C35, COLUMN(R31))), 0)</f>
        <v>0.24999925400969789</v>
      </c>
      <c r="S35" s="10">
        <f t="shared" ca="1" si="186"/>
        <v>0.25000084067805728</v>
      </c>
      <c r="T35" s="18">
        <f t="shared" ca="1" si="165"/>
        <v>-1.5866683593934727E-2</v>
      </c>
      <c r="U35" s="28">
        <f t="shared" ref="U35:V36" ca="1" si="187">IFERROR(U31 / INDIRECT(ADDRESS($C35, COLUMN(U31))), 0)</f>
        <v>0.25</v>
      </c>
      <c r="V35" s="10">
        <f t="shared" ca="1" si="187"/>
        <v>0.24999888612151969</v>
      </c>
      <c r="W35" s="18">
        <f t="shared" ca="1" si="166"/>
        <v>1.1138784803133017E-2</v>
      </c>
      <c r="X35" s="28">
        <f t="shared" ref="X35:Y36" ca="1" si="188">IFERROR(X31 / INDIRECT(ADDRESS($C35, COLUMN(X31))), 0)</f>
        <v>0.25</v>
      </c>
      <c r="Y35" s="10">
        <f t="shared" ca="1" si="188"/>
        <v>0.24999922346019923</v>
      </c>
      <c r="Z35" s="18">
        <f t="shared" ca="1" si="167"/>
        <v>7.7653980076752838E-3</v>
      </c>
      <c r="AA35" s="28">
        <f t="shared" ref="AA35:AB36" ca="1" si="189">IFERROR(AA31 / INDIRECT(ADDRESS($C35, COLUMN(AA31))), 0)</f>
        <v>0.24999942463262792</v>
      </c>
      <c r="AB35" s="10">
        <f t="shared" ca="1" si="189"/>
        <v>0.25000032563149716</v>
      </c>
      <c r="AC35" s="18">
        <f t="shared" ca="1" si="168"/>
        <v>-9.0099886923544759E-3</v>
      </c>
      <c r="AD35" s="88"/>
      <c r="AE35" s="28">
        <f t="shared" ref="AE35:AF36" ca="1" si="190">IFERROR(AE31 / INDIRECT(ADDRESS($C35, COLUMN(AE31))), 0)</f>
        <v>0.25000329819654615</v>
      </c>
      <c r="AF35" s="10">
        <f t="shared" ca="1" si="190"/>
        <v>0.25000265818881645</v>
      </c>
      <c r="AG35" s="18">
        <f t="shared" ca="1" si="169"/>
        <v>6.4000772970196351E-3</v>
      </c>
      <c r="AH35" s="28">
        <f t="shared" ref="AH35:AI36" ca="1" si="191">IFERROR(AH31 / INDIRECT(ADDRESS($C35, COLUMN(AH31))), 0)</f>
        <v>0.25</v>
      </c>
      <c r="AI35" s="10">
        <f t="shared" ca="1" si="191"/>
        <v>0.24999834299917151</v>
      </c>
      <c r="AJ35" s="18">
        <f t="shared" ca="1" si="170"/>
        <v>1.6570008284921833E-2</v>
      </c>
      <c r="AK35" s="28">
        <f t="shared" ref="AK35:AL36" ca="1" si="192">IFERROR(AK31 / INDIRECT(ADDRESS($C35, COLUMN(AK31))), 0)</f>
        <v>0.24999842554397456</v>
      </c>
      <c r="AL35" s="10">
        <f t="shared" ca="1" si="192"/>
        <v>0.25000089612479792</v>
      </c>
      <c r="AM35" s="18">
        <f t="shared" ca="1" si="171"/>
        <v>-2.470580823366042E-2</v>
      </c>
      <c r="AN35" s="28">
        <f t="shared" ref="AN35:AO36" ca="1" si="193">IFERROR(AN31 / INDIRECT(ADDRESS($C35, COLUMN(AN31))), 0)</f>
        <v>0.25</v>
      </c>
      <c r="AO35" s="10">
        <f t="shared" ca="1" si="193"/>
        <v>0.24999919527465275</v>
      </c>
      <c r="AP35" s="18">
        <f t="shared" ca="1" si="172"/>
        <v>8.0472534724762568E-3</v>
      </c>
      <c r="AQ35" s="28">
        <f t="shared" ref="AQ35:AR36" ca="1" si="194">IFERROR(AQ31 / INDIRECT(ADDRESS($C35, COLUMN(AQ31))), 0)</f>
        <v>0.25</v>
      </c>
      <c r="AR35" s="10">
        <f t="shared" ca="1" si="194"/>
        <v>0.2500007550155684</v>
      </c>
      <c r="AS35" s="18">
        <f t="shared" ca="1" si="173"/>
        <v>-7.5501556839885353E-3</v>
      </c>
      <c r="AT35" s="28">
        <f t="shared" ref="AT35:AU36" ca="1" si="195">IFERROR(AT31 / INDIRECT(ADDRESS($C35, COLUMN(AT31))), 0)</f>
        <v>0.25000086953194833</v>
      </c>
      <c r="AU35" s="10">
        <f t="shared" ca="1" si="195"/>
        <v>0.25</v>
      </c>
      <c r="AV35" s="18">
        <f t="shared" ca="1" si="174"/>
        <v>8.6953194833316871E-3</v>
      </c>
      <c r="AW35" s="28">
        <f t="shared" ref="AW35:AX36" ca="1" si="196">IFERROR(AW31 / INDIRECT(ADDRESS($C35, COLUMN(AW31))), 0)</f>
        <v>0.25000090998103597</v>
      </c>
      <c r="AX35" s="10">
        <f t="shared" ca="1" si="196"/>
        <v>0.25</v>
      </c>
      <c r="AY35" s="18">
        <f t="shared" ca="1" si="175"/>
        <v>9.0998103596806601E-3</v>
      </c>
      <c r="AZ35" s="28">
        <f t="shared" ref="AZ35:BA36" ca="1" si="197">IFERROR(AZ31 / INDIRECT(ADDRESS($C35, COLUMN(AZ31))), 0)</f>
        <v>0.2499979597554971</v>
      </c>
      <c r="BA35" s="10">
        <f t="shared" ca="1" si="197"/>
        <v>0.24999847806897391</v>
      </c>
      <c r="BB35" s="18">
        <f t="shared" ca="1" si="176"/>
        <v>-5.1831347680497686E-3</v>
      </c>
      <c r="BC35" s="28">
        <f t="shared" ref="BC35:BD36" ca="1" si="198">IFERROR(BC31 / INDIRECT(ADDRESS($C35, COLUMN(BC31))), 0)</f>
        <v>0.25</v>
      </c>
      <c r="BD35" s="10">
        <f t="shared" ca="1" si="198"/>
        <v>0.25</v>
      </c>
      <c r="BE35" s="18">
        <f t="shared" ca="1" si="177"/>
        <v>0</v>
      </c>
      <c r="BF35" s="28">
        <f t="shared" ref="BF35:BG36" ca="1" si="199">IFERROR(BF31 / INDIRECT(ADDRESS($C35, COLUMN(BF31))), 0)</f>
        <v>0.25</v>
      </c>
      <c r="BG35" s="10">
        <f t="shared" ca="1" si="199"/>
        <v>0.24999842809806153</v>
      </c>
      <c r="BH35" s="18">
        <f t="shared" ca="1" si="178"/>
        <v>1.5719019384741184E-2</v>
      </c>
      <c r="BI35" s="28">
        <f t="shared" ref="BI35:BJ36" ca="1" si="200">IFERROR(BI31 / INDIRECT(ADDRESS($C35, COLUMN(BI31))), 0)</f>
        <v>0.25</v>
      </c>
      <c r="BJ35" s="10">
        <f t="shared" ca="1" si="200"/>
        <v>0.25</v>
      </c>
      <c r="BK35" s="18">
        <f t="shared" ca="1" si="179"/>
        <v>0</v>
      </c>
      <c r="BL35" s="28">
        <f t="shared" ref="BL35:BM36" ca="1" si="201">IFERROR(BL31 / INDIRECT(ADDRESS($C35, COLUMN(BL31))), 0)</f>
        <v>0.25000168319564792</v>
      </c>
      <c r="BM35" s="10">
        <f t="shared" ca="1" si="201"/>
        <v>0.25000096550818557</v>
      </c>
      <c r="BN35" s="18">
        <f t="shared" ca="1" si="180"/>
        <v>7.1768746234823766E-3</v>
      </c>
      <c r="BO35" s="159" t="str">
        <f t="shared" si="142"/>
        <v>High Value %</v>
      </c>
      <c r="BP35" s="249"/>
    </row>
    <row r="36" spans="1:68" x14ac:dyDescent="0.2">
      <c r="C36" s="3">
        <f t="shared" si="181"/>
        <v>29</v>
      </c>
      <c r="D36" s="238"/>
      <c r="E36" s="79" t="str">
        <f t="shared" si="182"/>
        <v>Opportunity %</v>
      </c>
      <c r="F36" s="28">
        <f t="shared" ca="1" si="183"/>
        <v>0.4</v>
      </c>
      <c r="G36" s="10">
        <f t="shared" ca="1" si="183"/>
        <v>0.40000057661273175</v>
      </c>
      <c r="H36" s="18">
        <f t="shared" ref="H36" ca="1" si="202">IF(F$9 = 0, 0, IFERROR((F36 - G36) * 10000, 0))</f>
        <v>-5.766127317285985E-3</v>
      </c>
      <c r="I36" s="88"/>
      <c r="J36" s="28">
        <f t="shared" ca="1" si="184"/>
        <v>0.40000034828117437</v>
      </c>
      <c r="K36" s="10">
        <f t="shared" ca="1" si="184"/>
        <v>0.4000005165145854</v>
      </c>
      <c r="L36" s="18">
        <f t="shared" ref="L36" ca="1" si="203">IF(J$9 = 0, 0, IFERROR((J36 - K36) * 10000, 0))</f>
        <v>-1.6823341103533451E-3</v>
      </c>
      <c r="M36" s="88"/>
      <c r="N36" s="28">
        <f t="shared" ca="1" si="185"/>
        <v>0.40000034828117437</v>
      </c>
      <c r="O36" s="10">
        <f t="shared" ca="1" si="185"/>
        <v>0.4000005165145854</v>
      </c>
      <c r="P36" s="18">
        <f t="shared" ref="P36" ca="1" si="204">IF(N$9 = 0, 0, IFERROR((N36 - O36) * 10000, 0))</f>
        <v>-1.6823341103533451E-3</v>
      </c>
      <c r="Q36" s="88"/>
      <c r="R36" s="28">
        <f t="shared" ca="1" si="186"/>
        <v>0.4</v>
      </c>
      <c r="S36" s="10">
        <f t="shared" ca="1" si="186"/>
        <v>0.3999996637287771</v>
      </c>
      <c r="T36" s="18">
        <f t="shared" ref="T36" ca="1" si="205">IF(R$9 = 0, 0, IFERROR((R36 - S36) * 10000, 0))</f>
        <v>3.3627122292267941E-3</v>
      </c>
      <c r="U36" s="28">
        <f t="shared" ca="1" si="187"/>
        <v>0.39999921484877987</v>
      </c>
      <c r="V36" s="10">
        <f t="shared" ca="1" si="187"/>
        <v>0.40000118813704566</v>
      </c>
      <c r="W36" s="18">
        <f t="shared" ref="W36" ca="1" si="206">IF(U$9 = 0, 0, IFERROR((U36 - V36) * 10000, 0))</f>
        <v>-1.9732882657885753E-2</v>
      </c>
      <c r="X36" s="28">
        <f t="shared" ca="1" si="188"/>
        <v>0.39999917639436433</v>
      </c>
      <c r="Y36" s="10">
        <f t="shared" ca="1" si="188"/>
        <v>0.40000031061592028</v>
      </c>
      <c r="Z36" s="18">
        <f t="shared" ref="Z36" ca="1" si="207">IF(X$9 = 0, 0, IFERROR((X36 - Y36) * 10000, 0))</f>
        <v>-1.1342215559539959E-2</v>
      </c>
      <c r="AA36" s="28">
        <f t="shared" ca="1" si="189"/>
        <v>0.4</v>
      </c>
      <c r="AB36" s="10">
        <f t="shared" ca="1" si="189"/>
        <v>0.40000052101039546</v>
      </c>
      <c r="AC36" s="18">
        <f t="shared" ref="AC36" ca="1" si="208">IF(AA$9 = 0, 0, IFERROR((AA36 - AB36) * 10000, 0))</f>
        <v>-5.2101039543783756E-3</v>
      </c>
      <c r="AD36" s="88"/>
      <c r="AE36" s="28">
        <f t="shared" ca="1" si="190"/>
        <v>0.39999648192368414</v>
      </c>
      <c r="AF36" s="10">
        <f t="shared" ca="1" si="190"/>
        <v>0.3999989367244734</v>
      </c>
      <c r="AG36" s="18">
        <f t="shared" ref="AG36" ca="1" si="209">IF(AE$9 = 0, 0, IFERROR((AE36 - AF36) * 10000, 0))</f>
        <v>-2.4548007892533086E-2</v>
      </c>
      <c r="AH36" s="28">
        <f t="shared" ca="1" si="191"/>
        <v>0.4</v>
      </c>
      <c r="AI36" s="10">
        <f t="shared" ca="1" si="191"/>
        <v>0.4</v>
      </c>
      <c r="AJ36" s="18">
        <f t="shared" ref="AJ36" ca="1" si="210">IF(AH$9 = 0, 0, IFERROR((AH36 - AI36) * 10000, 0))</f>
        <v>0</v>
      </c>
      <c r="AK36" s="28">
        <f t="shared" ca="1" si="192"/>
        <v>0.4</v>
      </c>
      <c r="AL36" s="10">
        <f t="shared" ca="1" si="192"/>
        <v>0.40000143379967668</v>
      </c>
      <c r="AM36" s="18">
        <f t="shared" ref="AM36" ca="1" si="211">IF(AK$9 = 0, 0, IFERROR((AK36 - AL36) * 10000, 0))</f>
        <v>-1.4337996766533578E-2</v>
      </c>
      <c r="AN36" s="28">
        <f t="shared" ca="1" si="193"/>
        <v>0.39999939585800248</v>
      </c>
      <c r="AO36" s="10">
        <f t="shared" ca="1" si="193"/>
        <v>0.4</v>
      </c>
      <c r="AP36" s="18">
        <f t="shared" ref="AP36" ca="1" si="212">IF(AN$9 = 0, 0, IFERROR((AN36 - AO36) * 10000, 0))</f>
        <v>-6.0414199753999753E-3</v>
      </c>
      <c r="AQ36" s="28">
        <f t="shared" ca="1" si="194"/>
        <v>0.4</v>
      </c>
      <c r="AR36" s="10">
        <f t="shared" ca="1" si="194"/>
        <v>0.40000120802490946</v>
      </c>
      <c r="AS36" s="18">
        <f t="shared" ref="AS36" ca="1" si="213">IF(AQ$9 = 0, 0, IFERROR((AQ36 - AR36) * 10000, 0))</f>
        <v>-1.2080249094381657E-2</v>
      </c>
      <c r="AT36" s="28">
        <f t="shared" ca="1" si="195"/>
        <v>0.39999860874888266</v>
      </c>
      <c r="AU36" s="10">
        <f t="shared" ca="1" si="195"/>
        <v>0.39999760080612912</v>
      </c>
      <c r="AV36" s="18">
        <f t="shared" ref="AV36" ca="1" si="214">IF(AT$9 = 0, 0, IFERROR((AT36 - AU36) * 10000, 0))</f>
        <v>1.0079427535392149E-2</v>
      </c>
      <c r="AW36" s="28">
        <f t="shared" ca="1" si="196"/>
        <v>0.39999854403034241</v>
      </c>
      <c r="AX36" s="10">
        <f t="shared" ca="1" si="196"/>
        <v>0.39999740421555396</v>
      </c>
      <c r="AY36" s="18">
        <f t="shared" ref="AY36" ca="1" si="215">IF(AW$9 = 0, 0, IFERROR((AW36 - AX36) * 10000, 0))</f>
        <v>1.1398147884422727E-2</v>
      </c>
      <c r="AZ36" s="28">
        <f t="shared" ca="1" si="197"/>
        <v>0.40000217626080309</v>
      </c>
      <c r="BA36" s="10">
        <f t="shared" ca="1" si="197"/>
        <v>0.4</v>
      </c>
      <c r="BB36" s="18">
        <f t="shared" ref="BB36" ca="1" si="216">IF(AZ$9 = 0, 0, IFERROR((AZ36 - BA36) * 10000, 0))</f>
        <v>2.1762608030662101E-2</v>
      </c>
      <c r="BC36" s="28">
        <f t="shared" ca="1" si="198"/>
        <v>0.4</v>
      </c>
      <c r="BD36" s="10">
        <f t="shared" ca="1" si="198"/>
        <v>0.40000206287647494</v>
      </c>
      <c r="BE36" s="18">
        <f t="shared" ref="BE36" ca="1" si="217">IF(BC$9 = 0, 0, IFERROR((BC36 - BD36) * 10000, 0))</f>
        <v>-2.062876474917541E-2</v>
      </c>
      <c r="BF36" s="28">
        <f t="shared" ca="1" si="199"/>
        <v>0.40000055839094067</v>
      </c>
      <c r="BG36" s="10">
        <f t="shared" ca="1" si="199"/>
        <v>0.40000188628232614</v>
      </c>
      <c r="BH36" s="18">
        <f t="shared" ref="BH36" ca="1" si="218">IF(BF$9 = 0, 0, IFERROR((BF36 - BG36) * 10000, 0))</f>
        <v>-1.3278913854608554E-2</v>
      </c>
      <c r="BI36" s="28">
        <f t="shared" ca="1" si="200"/>
        <v>0.39999883514145268</v>
      </c>
      <c r="BJ36" s="10">
        <f t="shared" ca="1" si="200"/>
        <v>0.39999865797031431</v>
      </c>
      <c r="BK36" s="18">
        <f t="shared" ref="BK36" ca="1" si="219">IF(BI$9 = 0, 0, IFERROR((BI36 - BJ36) * 10000, 0))</f>
        <v>1.771711383713459E-3</v>
      </c>
      <c r="BL36" s="28">
        <f t="shared" ca="1" si="201"/>
        <v>0.39999798016522248</v>
      </c>
      <c r="BM36" s="10">
        <f t="shared" ca="1" si="201"/>
        <v>0.39999845518690308</v>
      </c>
      <c r="BN36" s="18">
        <f t="shared" ref="BN36" ca="1" si="220">IF(BL$9 = 0, 0, IFERROR((BL36 - BM36) * 10000, 0))</f>
        <v>-4.7502168060153949E-3</v>
      </c>
      <c r="BO36" s="159" t="str">
        <f t="shared" si="142"/>
        <v>Opportunity %</v>
      </c>
      <c r="BP36" s="250"/>
    </row>
    <row r="37" spans="1:68" x14ac:dyDescent="0.2">
      <c r="C37" s="3">
        <f t="shared" si="181"/>
        <v>29</v>
      </c>
      <c r="D37" s="239"/>
      <c r="E37" s="78" t="str">
        <f>E33 &amp; " %"</f>
        <v>Marginal %</v>
      </c>
      <c r="F37" s="30">
        <f ca="1">IFERROR(F33 / INDIRECT(ADDRESS($C37, COLUMN(F33))), 0)</f>
        <v>0.3</v>
      </c>
      <c r="G37" s="14">
        <f ca="1">IFERROR(G33 / INDIRECT(ADDRESS($C37, COLUMN(G33))), 0)</f>
        <v>0.29999935131067679</v>
      </c>
      <c r="H37" s="19">
        <f t="shared" ca="1" si="162"/>
        <v>6.4868932320161221E-3</v>
      </c>
      <c r="I37" s="88"/>
      <c r="J37" s="30">
        <f t="shared" ref="J37:K37" ca="1" si="221">IFERROR(J33 / INDIRECT(ADDRESS($C37, COLUMN(J33))), 0)</f>
        <v>0.29999953562510084</v>
      </c>
      <c r="K37" s="14">
        <f t="shared" ca="1" si="221"/>
        <v>0.29999941892109144</v>
      </c>
      <c r="L37" s="19">
        <f t="shared" ca="1" si="163"/>
        <v>1.1670400940078096E-3</v>
      </c>
      <c r="M37" s="88"/>
      <c r="N37" s="30">
        <f t="shared" ref="N37:O37" ca="1" si="222">IFERROR(N33 / INDIRECT(ADDRESS($C37, COLUMN(N33))), 0)</f>
        <v>0.29999953562510084</v>
      </c>
      <c r="O37" s="14">
        <f t="shared" ca="1" si="222"/>
        <v>0.29999941892109144</v>
      </c>
      <c r="P37" s="19">
        <f t="shared" ca="1" si="164"/>
        <v>1.1670400940078096E-3</v>
      </c>
      <c r="Q37" s="88"/>
      <c r="R37" s="30">
        <f t="shared" ref="R37:S37" ca="1" si="223">IFERROR(R33 / INDIRECT(ADDRESS($C37, COLUMN(R33))), 0)</f>
        <v>0.3</v>
      </c>
      <c r="S37" s="14">
        <f t="shared" ca="1" si="223"/>
        <v>0.29999932745755414</v>
      </c>
      <c r="T37" s="19">
        <f t="shared" ca="1" si="165"/>
        <v>6.7254244584535883E-3</v>
      </c>
      <c r="U37" s="30">
        <f t="shared" ref="U37:V37" ca="1" si="224">IFERROR(U33 / INDIRECT(ADDRESS($C37, COLUMN(U33))), 0)</f>
        <v>0.29999973828292664</v>
      </c>
      <c r="V37" s="14">
        <f t="shared" ca="1" si="224"/>
        <v>0.29999866334582365</v>
      </c>
      <c r="W37" s="19">
        <f t="shared" ca="1" si="166"/>
        <v>1.0749371029961097E-2</v>
      </c>
      <c r="X37" s="30">
        <f t="shared" ref="X37:Y37" ca="1" si="225">IFERROR(X33 / INDIRECT(ADDRESS($C37, COLUMN(X33))), 0)</f>
        <v>0.29999972546478809</v>
      </c>
      <c r="Y37" s="14">
        <f t="shared" ca="1" si="225"/>
        <v>0.29999906815223909</v>
      </c>
      <c r="Z37" s="19">
        <f t="shared" ca="1" si="167"/>
        <v>6.5731254900169844E-3</v>
      </c>
      <c r="AA37" s="30">
        <f t="shared" ref="AA37:AB37" ca="1" si="226">IFERROR(AA33 / INDIRECT(ADDRESS($C37, COLUMN(AA33))), 0)</f>
        <v>0.3</v>
      </c>
      <c r="AB37" s="14">
        <f t="shared" ca="1" si="226"/>
        <v>0.29999908823180793</v>
      </c>
      <c r="AC37" s="19">
        <f t="shared" ca="1" si="168"/>
        <v>9.1176819205784909E-3</v>
      </c>
      <c r="AD37" s="88"/>
      <c r="AE37" s="30">
        <f t="shared" ref="AE37:AF37" ca="1" si="227">IFERROR(AE33 / INDIRECT(ADDRESS($C37, COLUMN(AE33))), 0)</f>
        <v>0.29999956024046054</v>
      </c>
      <c r="AF37" s="14">
        <f t="shared" ca="1" si="227"/>
        <v>0.29999787344894685</v>
      </c>
      <c r="AG37" s="19">
        <f t="shared" ca="1" si="169"/>
        <v>1.686791513688668E-2</v>
      </c>
      <c r="AH37" s="30">
        <f t="shared" ref="AH37:AI37" ca="1" si="228">IFERROR(AH33 / INDIRECT(ADDRESS($C37, COLUMN(AH33))), 0)</f>
        <v>0.3</v>
      </c>
      <c r="AI37" s="14">
        <f t="shared" ca="1" si="228"/>
        <v>0.3</v>
      </c>
      <c r="AJ37" s="19">
        <f t="shared" ca="1" si="170"/>
        <v>0</v>
      </c>
      <c r="AK37" s="30">
        <f t="shared" ref="AK37:AL37" ca="1" si="229">IFERROR(AK33 / INDIRECT(ADDRESS($C37, COLUMN(AK33))), 0)</f>
        <v>0.3</v>
      </c>
      <c r="AL37" s="14">
        <f t="shared" ca="1" si="229"/>
        <v>0.29999749085056582</v>
      </c>
      <c r="AM37" s="19">
        <f t="shared" ca="1" si="171"/>
        <v>2.5091494341711318E-2</v>
      </c>
      <c r="AN37" s="30">
        <f t="shared" ref="AN37:AO37" ca="1" si="230">IFERROR(AN33 / INDIRECT(ADDRESS($C37, COLUMN(AN33))), 0)</f>
        <v>0.29999879171600491</v>
      </c>
      <c r="AO37" s="14">
        <f t="shared" ca="1" si="230"/>
        <v>0.29999839054930555</v>
      </c>
      <c r="AP37" s="19">
        <f t="shared" ca="1" si="172"/>
        <v>4.0116669935974514E-3</v>
      </c>
      <c r="AQ37" s="30">
        <f t="shared" ref="AQ37:AR37" ca="1" si="231">IFERROR(AQ33 / INDIRECT(ADDRESS($C37, COLUMN(AQ33))), 0)</f>
        <v>0.3</v>
      </c>
      <c r="AR37" s="14">
        <f t="shared" ca="1" si="231"/>
        <v>0.29999788595640842</v>
      </c>
      <c r="AS37" s="19">
        <f t="shared" ca="1" si="173"/>
        <v>2.114043591572301E-2</v>
      </c>
      <c r="AT37" s="30">
        <f t="shared" ref="AT37:AU37" ca="1" si="232">IFERROR(AT33 / INDIRECT(ADDRESS($C37, COLUMN(AT33))), 0)</f>
        <v>0.29999895656166198</v>
      </c>
      <c r="AU37" s="14">
        <f t="shared" ca="1" si="232"/>
        <v>0.29999920026870969</v>
      </c>
      <c r="AV37" s="19">
        <f t="shared" ca="1" si="174"/>
        <v>-2.4370704770904084E-3</v>
      </c>
      <c r="AW37" s="30">
        <f t="shared" ref="AW37:AX37" ca="1" si="233">IFERROR(AW33 / INDIRECT(ADDRESS($C37, COLUMN(AW33))), 0)</f>
        <v>0.29999890802275681</v>
      </c>
      <c r="AX37" s="14">
        <f t="shared" ca="1" si="233"/>
        <v>0.29999913473851797</v>
      </c>
      <c r="AY37" s="19">
        <f t="shared" ca="1" si="175"/>
        <v>-2.2671576116461978E-3</v>
      </c>
      <c r="AZ37" s="30">
        <f t="shared" ref="AZ37:BA37" ca="1" si="234">IFERROR(AZ33 / INDIRECT(ADDRESS($C37, COLUMN(AZ33))), 0)</f>
        <v>0.29999755170659653</v>
      </c>
      <c r="BA37" s="14">
        <f t="shared" ca="1" si="234"/>
        <v>0.3</v>
      </c>
      <c r="BB37" s="19">
        <f t="shared" ca="1" si="176"/>
        <v>-2.4482934034564252E-2</v>
      </c>
      <c r="BC37" s="30">
        <f t="shared" ref="BC37:BD37" ca="1" si="235">IFERROR(BC33 / INDIRECT(ADDRESS($C37, COLUMN(BC33))), 0)</f>
        <v>0.3</v>
      </c>
      <c r="BD37" s="14">
        <f t="shared" ca="1" si="235"/>
        <v>0.29999724949803341</v>
      </c>
      <c r="BE37" s="19">
        <f t="shared" ca="1" si="177"/>
        <v>2.7505019665752251E-2</v>
      </c>
      <c r="BF37" s="30">
        <f t="shared" ref="BF37:BG37" ca="1" si="236">IFERROR(BF33 / INDIRECT(ADDRESS($C37, COLUMN(BF33))), 0)</f>
        <v>0.29999832482717803</v>
      </c>
      <c r="BG37" s="14">
        <f t="shared" ca="1" si="236"/>
        <v>0.29999748495689843</v>
      </c>
      <c r="BH37" s="19">
        <f t="shared" ca="1" si="178"/>
        <v>8.398702796008628E-3</v>
      </c>
      <c r="BI37" s="30">
        <f t="shared" ref="BI37:BJ37" ca="1" si="237">IFERROR(BI33 / INDIRECT(ADDRESS($C37, COLUMN(BI33))), 0)</f>
        <v>0.29999961171381756</v>
      </c>
      <c r="BJ37" s="14">
        <f t="shared" ca="1" si="237"/>
        <v>0.29999955265677142</v>
      </c>
      <c r="BK37" s="19">
        <f t="shared" ca="1" si="179"/>
        <v>5.9057046142285685E-4</v>
      </c>
      <c r="BL37" s="30">
        <f t="shared" ref="BL37:BM37" ca="1" si="238">IFERROR(BL33 / INDIRECT(ADDRESS($C37, COLUMN(BL33))), 0)</f>
        <v>0.29999932672174084</v>
      </c>
      <c r="BM37" s="14">
        <f t="shared" ca="1" si="238"/>
        <v>0.2999988413901773</v>
      </c>
      <c r="BN37" s="19">
        <f t="shared" ca="1" si="180"/>
        <v>4.853315635489075E-3</v>
      </c>
      <c r="BO37" s="156" t="str">
        <f t="shared" si="142"/>
        <v>Marginal %</v>
      </c>
      <c r="BP37" s="251"/>
    </row>
    <row r="38" spans="1:68" ht="3.75" customHeight="1" x14ac:dyDescent="0.2">
      <c r="D38" s="144"/>
      <c r="E38" s="144"/>
      <c r="F38" s="144"/>
      <c r="G38" s="144"/>
      <c r="H38" s="160"/>
      <c r="I38" s="138"/>
      <c r="J38" s="144"/>
      <c r="K38" s="144"/>
      <c r="L38" s="160"/>
      <c r="M38" s="138"/>
      <c r="N38" s="144"/>
      <c r="O38" s="144"/>
      <c r="P38" s="160"/>
      <c r="Q38" s="138"/>
      <c r="R38" s="144"/>
      <c r="S38" s="144"/>
      <c r="T38" s="160"/>
      <c r="U38" s="144"/>
      <c r="V38" s="144"/>
      <c r="W38" s="160"/>
      <c r="X38" s="144"/>
      <c r="Y38" s="144"/>
      <c r="Z38" s="160"/>
      <c r="AA38" s="144"/>
      <c r="AB38" s="144"/>
      <c r="AC38" s="160"/>
      <c r="AD38" s="138"/>
      <c r="AE38" s="144"/>
      <c r="AF38" s="144"/>
      <c r="AG38" s="160"/>
      <c r="AH38" s="144"/>
      <c r="AI38" s="144"/>
      <c r="AJ38" s="160"/>
      <c r="AK38" s="144"/>
      <c r="AL38" s="144"/>
      <c r="AM38" s="160"/>
      <c r="AN38" s="144"/>
      <c r="AO38" s="144"/>
      <c r="AP38" s="160"/>
      <c r="AQ38" s="144"/>
      <c r="AR38" s="144"/>
      <c r="AS38" s="160"/>
      <c r="AT38" s="144"/>
      <c r="AU38" s="144"/>
      <c r="AV38" s="160"/>
      <c r="AW38" s="144"/>
      <c r="AX38" s="144"/>
      <c r="AY38" s="160"/>
      <c r="AZ38" s="144"/>
      <c r="BA38" s="144"/>
      <c r="BB38" s="160"/>
      <c r="BC38" s="144"/>
      <c r="BD38" s="144"/>
      <c r="BE38" s="160"/>
      <c r="BF38" s="144"/>
      <c r="BG38" s="144"/>
      <c r="BH38" s="160"/>
      <c r="BI38" s="144"/>
      <c r="BJ38" s="144"/>
      <c r="BK38" s="160"/>
      <c r="BL38" s="144"/>
      <c r="BM38" s="144"/>
      <c r="BN38" s="160"/>
      <c r="BO38" s="144"/>
      <c r="BP38" s="144"/>
    </row>
    <row r="39" spans="1:68" ht="12.75" hidden="1" customHeight="1" x14ac:dyDescent="0.2">
      <c r="A39" s="6" t="str">
        <f t="shared" ref="A39:B42" si="239">A$11</f>
        <v>&gt;= 1</v>
      </c>
      <c r="B39" s="3" t="str">
        <f t="shared" si="239"/>
        <v>&gt;= 0</v>
      </c>
      <c r="D39" s="240" t="s">
        <v>168</v>
      </c>
      <c r="E39" s="145" t="s">
        <v>88</v>
      </c>
      <c r="F39" s="146">
        <f ca="1">SUMIFS(MAIL_CUST_COUNT_T, CHANNEL_COUNT, $A$2, IS_JJCC, $B$2, CUST_GROUP, $A39, RECENCY_GROUP, $B39, TIMEFRAME, F$1)</f>
        <v>1494592</v>
      </c>
      <c r="G39" s="147">
        <f ca="1">SUMIFS(MAIL_CUST_COUNT_T, CHANNEL_COUNT, $A$2, IS_JJCC, $B$2, CUST_GROUP, $A39, RECENCY_GROUP, $B39, TIMEFRAME, G$1)</f>
        <v>1337893</v>
      </c>
      <c r="H39" s="148">
        <f ca="1">IF(F$9 = 0, 0, IFERROR((F39 - G39) / G39, 0))</f>
        <v>0.11712371617162209</v>
      </c>
      <c r="I39" s="141"/>
      <c r="J39" s="149">
        <f ca="1">SUMIFS(MAIL_CUST_COUNT_T, CHANNEL_COUNT, $A$2, IS_JJCC, $B$2, CUST_GROUP, $A39, RECENCY_GROUP, $B39, TIMEFRAME, J$1)</f>
        <v>1664411</v>
      </c>
      <c r="K39" s="147">
        <f ca="1">SUMIFS(MAIL_CUST_COUNT_T, CHANNEL_COUNT, $A$2, IS_JJCC, $B$2, CUST_GROUP, $A39, RECENCY_GROUP, $B39, TIMEFRAME, K$1)</f>
        <v>1495183</v>
      </c>
      <c r="L39" s="148">
        <f ca="1">IF(J$9 = 0, 0, IFERROR((J39 - K39) / K39, 0))</f>
        <v>0.11318213222060443</v>
      </c>
      <c r="M39" s="141"/>
      <c r="N39" s="149">
        <f ca="1">SUMIFS(MAIL_CUST_COUNT_T, CHANNEL_COUNT, $A$2, IS_JJCC, $B$2, CUST_GROUP, $A39, RECENCY_GROUP, $B39, TIMEFRAME, N$1)</f>
        <v>1664411</v>
      </c>
      <c r="O39" s="147">
        <f ca="1">SUMIFS(MAIL_CUST_COUNT_T, CHANNEL_COUNT, $A$2, IS_JJCC, $B$2, CUST_GROUP, $A39, RECENCY_GROUP, $B39, TIMEFRAME, O$1)</f>
        <v>1495183</v>
      </c>
      <c r="P39" s="148">
        <f ca="1">IF(N$9 = 0, 0, IFERROR((N39 - O39) / O39, 0))</f>
        <v>0.11318213222060443</v>
      </c>
      <c r="Q39" s="141"/>
      <c r="R39" s="149">
        <f ca="1">SUMIFS(MAIL_CUST_COUNT_T, CHANNEL_COUNT, $A$2, IS_JJCC, $B$2, CUST_GROUP, $A39, RECENCY_GROUP, $B39, TIMEFRAME, R$1)</f>
        <v>646866</v>
      </c>
      <c r="S39" s="147">
        <f ca="1">SUMIFS(MAIL_CUST_COUNT_T, CHANNEL_COUNT, $A$2, IS_JJCC, $B$2, CUST_GROUP, $A39, RECENCY_GROUP, $B39, TIMEFRAME, S$1)</f>
        <v>573472</v>
      </c>
      <c r="T39" s="148">
        <f ca="1">IF(R$9 = 0, 0, IFERROR((R39 - S39) / S39, 0))</f>
        <v>0.12798183695106299</v>
      </c>
      <c r="U39" s="146">
        <f ca="1">SUMIFS(MAIL_CUST_COUNT_T, CHANNEL_COUNT, $A$2, IS_JJCC, $B$2, CUST_GROUP, $A39, RECENCY_GROUP, $B39, TIMEFRAME, U$1)</f>
        <v>738084</v>
      </c>
      <c r="V39" s="147">
        <f ca="1">SUMIFS(MAIL_CUST_COUNT_T, CHANNEL_COUNT, $A$2, IS_JJCC, $B$2, CUST_GROUP, $A39, RECENCY_GROUP, $B39, TIMEFRAME, V$1)</f>
        <v>649164</v>
      </c>
      <c r="W39" s="148">
        <f ca="1">IF(U$9 = 0, 0, IFERROR((U39 - V39) / V39, 0))</f>
        <v>0.13697617243100357</v>
      </c>
      <c r="X39" s="146">
        <f ca="1">SUMIFS(MAIL_CUST_COUNT_T, CHANNEL_COUNT, $A$2, IS_JJCC, $B$2, CUST_GROUP, $A39, RECENCY_GROUP, $B39, TIMEFRAME, X$1)</f>
        <v>703730</v>
      </c>
      <c r="Y39" s="147">
        <f ca="1">SUMIFS(MAIL_CUST_COUNT_T, CHANNEL_COUNT, $A$2, IS_JJCC, $B$2, CUST_GROUP, $A39, RECENCY_GROUP, $B39, TIMEFRAME, Y$1)</f>
        <v>621091</v>
      </c>
      <c r="Z39" s="148">
        <f ca="1">IF(X$9 = 0, 0, IFERROR((X39 - Y39) / Y39, 0))</f>
        <v>0.13305457654353386</v>
      </c>
      <c r="AA39" s="146">
        <f ca="1">SUMIFS(MAIL_CUST_COUNT_T, CHANNEL_COUNT, $A$2, IS_JJCC, $B$2, CUST_GROUP, $A39, RECENCY_GROUP, $B39, TIMEFRAME, AA$1)</f>
        <v>839439</v>
      </c>
      <c r="AB39" s="147">
        <f ca="1">SUMIFS(MAIL_CUST_COUNT_T, CHANNEL_COUNT, $A$2, IS_JJCC, $B$2, CUST_GROUP, $A39, RECENCY_GROUP, $B39, TIMEFRAME, AB$1)</f>
        <v>741245</v>
      </c>
      <c r="AC39" s="148">
        <f ca="1">IF(AA$9 = 0, 0, IFERROR((AA39 - AB39) / AB39, 0))</f>
        <v>0.13247171987669393</v>
      </c>
      <c r="AD39" s="141"/>
      <c r="AE39" s="149">
        <f ca="1">SUMIFS(MAIL_CUST_COUNT_T, CHANNEL_COUNT, $A$2, IS_JJCC, $B$2, CUST_GROUP, $A39, RECENCY_GROUP, $B39, TIMEFRAME, AE$1)</f>
        <v>217816</v>
      </c>
      <c r="AF39" s="147">
        <f ca="1">SUMIFS(MAIL_CUST_COUNT_T, CHANNEL_COUNT, $A$2, IS_JJCC, $B$2, CUST_GROUP, $A39, RECENCY_GROUP, $B39, TIMEFRAME, AF$1)</f>
        <v>179986</v>
      </c>
      <c r="AG39" s="148">
        <f ca="1">IF(AE$9 = 0, 0, IFERROR((AE39 - AF39) / AF39, 0))</f>
        <v>0.21018301423444047</v>
      </c>
      <c r="AH39" s="146">
        <f ca="1">SUMIFS(MAIL_CUST_COUNT_T, CHANNEL_COUNT, $A$2, IS_JJCC, $B$2, CUST_GROUP, $A39, RECENCY_GROUP, $B39, TIMEFRAME, AH$1)</f>
        <v>327052</v>
      </c>
      <c r="AI39" s="147">
        <f ca="1">SUMIFS(MAIL_CUST_COUNT_T, CHANNEL_COUNT, $A$2, IS_JJCC, $B$2, CUST_GROUP, $A39, RECENCY_GROUP, $B39, TIMEFRAME, AI$1)</f>
        <v>290155</v>
      </c>
      <c r="AJ39" s="148">
        <f ca="1">IF(AH$9 = 0, 0, IFERROR((AH39 - AI39) / AI39, 0))</f>
        <v>0.12716306801537108</v>
      </c>
      <c r="AK39" s="146">
        <f ca="1">SUMIFS(MAIL_CUST_COUNT_T, CHANNEL_COUNT, $A$2, IS_JJCC, $B$2, CUST_GROUP, $A39, RECENCY_GROUP, $B39, TIMEFRAME, AK$1)</f>
        <v>305212</v>
      </c>
      <c r="AL39" s="147">
        <f ca="1">SUMIFS(MAIL_CUST_COUNT_T, CHANNEL_COUNT, $A$2, IS_JJCC, $B$2, CUST_GROUP, $A39, RECENCY_GROUP, $B39, TIMEFRAME, AL$1)</f>
        <v>267810</v>
      </c>
      <c r="AM39" s="148">
        <f ca="1">IF(AK$9 = 0, 0, IFERROR((AK39 - AL39) / AL39, 0))</f>
        <v>0.1396587132668683</v>
      </c>
      <c r="AN39" s="146">
        <f ca="1">SUMIFS(MAIL_CUST_COUNT_T, CHANNEL_COUNT, $A$2, IS_JJCC, $B$2, CUST_GROUP, $A39, RECENCY_GROUP, $B39, TIMEFRAME, AN$1)</f>
        <v>318756</v>
      </c>
      <c r="AO39" s="147">
        <f ca="1">SUMIFS(MAIL_CUST_COUNT_T, CHANNEL_COUNT, $A$2, IS_JJCC, $B$2, CUST_GROUP, $A39, RECENCY_GROUP, $B39, TIMEFRAME, AO$1)</f>
        <v>298275</v>
      </c>
      <c r="AP39" s="148">
        <f ca="1">IF(AN$9 = 0, 0, IFERROR((AN39 - AO39) / AO39, 0))</f>
        <v>6.8664822730701527E-2</v>
      </c>
      <c r="AQ39" s="146">
        <f ca="1">SUMIFS(MAIL_CUST_COUNT_T, CHANNEL_COUNT, $A$2, IS_JJCC, $B$2, CUST_GROUP, $A39, RECENCY_GROUP, $B39, TIMEFRAME, AQ$1)</f>
        <v>389158</v>
      </c>
      <c r="AR39" s="147">
        <f ca="1">SUMIFS(MAIL_CUST_COUNT_T, CHANNEL_COUNT, $A$2, IS_JJCC, $B$2, CUST_GROUP, $A39, RECENCY_GROUP, $B39, TIMEFRAME, AR$1)</f>
        <v>318318</v>
      </c>
      <c r="AS39" s="148">
        <f ca="1">IF(AQ$9 = 0, 0, IFERROR((AQ39 - AR39) / AR39, 0))</f>
        <v>0.22254475084663763</v>
      </c>
      <c r="AT39" s="146">
        <f ca="1">SUMIFS(MAIL_CUST_COUNT_T, CHANNEL_COUNT, $A$2, IS_JJCC, $B$2, CUST_GROUP, $A39, RECENCY_GROUP, $B39, TIMEFRAME, AT$1)</f>
        <v>276286</v>
      </c>
      <c r="AU39" s="147">
        <f ca="1">SUMIFS(MAIL_CUST_COUNT_T, CHANNEL_COUNT, $A$2, IS_JJCC, $B$2, CUST_GROUP, $A39, RECENCY_GROUP, $B39, TIMEFRAME, AU$1)</f>
        <v>239556</v>
      </c>
      <c r="AV39" s="148">
        <f ca="1">IF(AT$9 = 0, 0, IFERROR((AT39 - AU39) / AU39, 0))</f>
        <v>0.15332531850590259</v>
      </c>
      <c r="AW39" s="146">
        <f ca="1">SUMIFS(MAIL_CUST_COUNT_T, CHANNEL_COUNT, $A$2, IS_JJCC, $B$2, CUST_GROUP, $A39, RECENCY_GROUP, $B39, TIMEFRAME, AW$1)</f>
        <v>264462</v>
      </c>
      <c r="AX39" s="147">
        <f ca="1">SUMIFS(MAIL_CUST_COUNT_T, CHANNEL_COUNT, $A$2, IS_JJCC, $B$2, CUST_GROUP, $A39, RECENCY_GROUP, $B39, TIMEFRAME, AX$1)</f>
        <v>221454</v>
      </c>
      <c r="AY39" s="148">
        <f ca="1">IF(AW$9 = 0, 0, IFERROR((AW39 - AX39) / AX39, 0))</f>
        <v>0.19420737489501205</v>
      </c>
      <c r="AZ39" s="146">
        <f ca="1">SUMIFS(MAIL_CUST_COUNT_T, CHANNEL_COUNT, $A$2, IS_JJCC, $B$2, CUST_GROUP, $A39, RECENCY_GROUP, $B39, TIMEFRAME, AZ$1)</f>
        <v>354354</v>
      </c>
      <c r="BA39" s="147">
        <f ca="1">SUMIFS(MAIL_CUST_COUNT_T, CHANNEL_COUNT, $A$2, IS_JJCC, $B$2, CUST_GROUP, $A39, RECENCY_GROUP, $B39, TIMEFRAME, BA$1)</f>
        <v>316046</v>
      </c>
      <c r="BB39" s="148">
        <f ca="1">IF(AZ$9 = 0, 0, IFERROR((AZ39 - BA39) / BA39, 0))</f>
        <v>0.12121020357796017</v>
      </c>
      <c r="BC39" s="146">
        <f ca="1">SUMIFS(MAIL_CUST_COUNT_T, CHANNEL_COUNT, $A$2, IS_JJCC, $B$2, CUST_GROUP, $A39, RECENCY_GROUP, $B39, TIMEFRAME, BC$1)</f>
        <v>321876</v>
      </c>
      <c r="BD39" s="147">
        <f ca="1">SUMIFS(MAIL_CUST_COUNT_T, CHANNEL_COUNT, $A$2, IS_JJCC, $B$2, CUST_GROUP, $A39, RECENCY_GROUP, $B39, TIMEFRAME, BD$1)</f>
        <v>279295</v>
      </c>
      <c r="BE39" s="148">
        <f ca="1">IF(BC$9 = 0, 0, IFERROR((BC39 - BD39) / BD39, 0))</f>
        <v>0.15245886965395011</v>
      </c>
      <c r="BF39" s="146">
        <f ca="1">SUMIFS(MAIL_CUST_COUNT_T, CHANNEL_COUNT, $A$2, IS_JJCC, $B$2, CUST_GROUP, $A39, RECENCY_GROUP, $B39, TIMEFRAME, BF$1)</f>
        <v>344390</v>
      </c>
      <c r="BG39" s="147">
        <f ca="1">SUMIFS(MAIL_CUST_COUNT_T, CHANNEL_COUNT, $A$2, IS_JJCC, $B$2, CUST_GROUP, $A39, RECENCY_GROUP, $B39, TIMEFRAME, BG$1)</f>
        <v>305626</v>
      </c>
      <c r="BH39" s="148">
        <f ca="1">IF(BF$9 = 0, 0, IFERROR((BF39 - BG39) / BG39, 0))</f>
        <v>0.12683475882287501</v>
      </c>
      <c r="BI39" s="146">
        <f ca="1">SUMIFS(MAIL_CUST_COUNT_T, CHANNEL_COUNT, $A$2, IS_JJCC, $B$2, CUST_GROUP, $A39, RECENCY_GROUP, $B39, TIMEFRAME, BI$1)</f>
        <v>496514</v>
      </c>
      <c r="BJ39" s="147">
        <f ca="1">SUMIFS(MAIL_CUST_COUNT_T, CHANNEL_COUNT, $A$2, IS_JJCC, $B$2, CUST_GROUP, $A39, RECENCY_GROUP, $B39, TIMEFRAME, BJ$1)</f>
        <v>430922</v>
      </c>
      <c r="BK39" s="148">
        <f ca="1">IF(BI$9 = 0, 0, IFERROR((BI39 - BJ39) / BJ39, 0))</f>
        <v>0.15221316154663722</v>
      </c>
      <c r="BL39" s="146">
        <f ca="1">SUMIFS(MAIL_CUST_COUNT_T, CHANNEL_COUNT, $A$2, IS_JJCC, $B$2, CUST_GROUP, $A39, RECENCY_GROUP, $B39, TIMEFRAME, BL$1)</f>
        <v>285216</v>
      </c>
      <c r="BM39" s="147">
        <f ca="1">SUMIFS(MAIL_CUST_COUNT_T, CHANNEL_COUNT, $A$2, IS_JJCC, $B$2, CUST_GROUP, $A39, RECENCY_GROUP, $B39, TIMEFRAME, BM$1)</f>
        <v>248223</v>
      </c>
      <c r="BN39" s="148">
        <f ca="1">IF(BL$9 = 0, 0, IFERROR((BL39 - BM39) / BM39, 0))</f>
        <v>0.14903131458406352</v>
      </c>
      <c r="BO39" s="151" t="str">
        <f t="shared" ref="BO39:BO46" si="240">E39</f>
        <v>Mail</v>
      </c>
      <c r="BP39" s="248" t="str">
        <f>$D39</f>
        <v>† CONTACT</v>
      </c>
    </row>
    <row r="40" spans="1:68" ht="12.75" hidden="1" customHeight="1" x14ac:dyDescent="0.2">
      <c r="A40" s="6" t="str">
        <f t="shared" si="239"/>
        <v>&gt;= 1</v>
      </c>
      <c r="B40" s="3" t="str">
        <f t="shared" si="239"/>
        <v>&gt;= 0</v>
      </c>
      <c r="D40" s="241"/>
      <c r="E40" s="136" t="s">
        <v>89</v>
      </c>
      <c r="F40" s="124">
        <f ca="1">SUMIFS(EMAIL_TOT_CUST_COUNT_T, CHANNEL_COUNT, $A$2, IS_JJCC, $B$2, CUST_GROUP, $A40, RECENCY_GROUP, $B40, TIMEFRAME, F$1)</f>
        <v>1383980</v>
      </c>
      <c r="G40" s="110">
        <f ca="1">SUMIFS(EMAIL_TOT_CUST_COUNT_T, CHANNEL_COUNT, $A$2, IS_JJCC, $B$2, CUST_GROUP, $A40, RECENCY_GROUP, $B40, TIMEFRAME, G$1)</f>
        <v>1189455</v>
      </c>
      <c r="H40" s="108">
        <f ca="1">IF(F$9 = 0, 0, IFERROR((F40 - G40) / G40, 0))</f>
        <v>0.16354128571488624</v>
      </c>
      <c r="I40" s="141"/>
      <c r="J40" s="124">
        <f ca="1">SUMIFS(EMAIL_TOT_CUST_COUNT_T, CHANNEL_COUNT, $A$2, IS_JJCC, $B$2, CUST_GROUP, $A40, RECENCY_GROUP, $B40, TIMEFRAME, J$1)</f>
        <v>1581647</v>
      </c>
      <c r="K40" s="110">
        <f ca="1">SUMIFS(EMAIL_TOT_CUST_COUNT_T, CHANNEL_COUNT, $A$2, IS_JJCC, $B$2, CUST_GROUP, $A40, RECENCY_GROUP, $B40, TIMEFRAME, K$1)</f>
        <v>1381538</v>
      </c>
      <c r="L40" s="108">
        <f ca="1">IF(J$9 = 0, 0, IFERROR((J40 - K40) / K40, 0))</f>
        <v>0.1448450929326591</v>
      </c>
      <c r="M40" s="141"/>
      <c r="N40" s="124">
        <f ca="1">SUMIFS(EMAIL_TOT_CUST_COUNT_T, CHANNEL_COUNT, $A$2, IS_JJCC, $B$2, CUST_GROUP, $A40, RECENCY_GROUP, $B40, TIMEFRAME, N$1)</f>
        <v>1581647</v>
      </c>
      <c r="O40" s="110">
        <f ca="1">SUMIFS(EMAIL_TOT_CUST_COUNT_T, CHANNEL_COUNT, $A$2, IS_JJCC, $B$2, CUST_GROUP, $A40, RECENCY_GROUP, $B40, TIMEFRAME, O$1)</f>
        <v>1381538</v>
      </c>
      <c r="P40" s="108">
        <f ca="1">IF(N$9 = 0, 0, IFERROR((N40 - O40) / O40, 0))</f>
        <v>0.1448450929326591</v>
      </c>
      <c r="Q40" s="141"/>
      <c r="R40" s="124">
        <f ca="1">SUMIFS(EMAIL_TOT_CUST_COUNT_T, CHANNEL_COUNT, $A$2, IS_JJCC, $B$2, CUST_GROUP, $A40, RECENCY_GROUP, $B40, TIMEFRAME, R$1)</f>
        <v>623710</v>
      </c>
      <c r="S40" s="110">
        <f ca="1">SUMIFS(EMAIL_TOT_CUST_COUNT_T, CHANNEL_COUNT, $A$2, IS_JJCC, $B$2, CUST_GROUP, $A40, RECENCY_GROUP, $B40, TIMEFRAME, S$1)</f>
        <v>542089</v>
      </c>
      <c r="T40" s="108">
        <f ca="1">IF(R$9 = 0, 0, IFERROR((R40 - S40) / S40, 0))</f>
        <v>0.15056752673453991</v>
      </c>
      <c r="U40" s="124">
        <f ca="1">SUMIFS(EMAIL_TOT_CUST_COUNT_T, CHANNEL_COUNT, $A$2, IS_JJCC, $B$2, CUST_GROUP, $A40, RECENCY_GROUP, $B40, TIMEFRAME, U$1)</f>
        <v>708163</v>
      </c>
      <c r="V40" s="110">
        <f ca="1">SUMIFS(EMAIL_TOT_CUST_COUNT_T, CHANNEL_COUNT, $A$2, IS_JJCC, $B$2, CUST_GROUP, $A40, RECENCY_GROUP, $B40, TIMEFRAME, V$1)</f>
        <v>612949</v>
      </c>
      <c r="W40" s="108">
        <f ca="1">IF(U$9 = 0, 0, IFERROR((U40 - V40) / V40, 0))</f>
        <v>0.1553375566319547</v>
      </c>
      <c r="X40" s="124">
        <f ca="1">SUMIFS(EMAIL_TOT_CUST_COUNT_T, CHANNEL_COUNT, $A$2, IS_JJCC, $B$2, CUST_GROUP, $A40, RECENCY_GROUP, $B40, TIMEFRAME, X$1)</f>
        <v>681485</v>
      </c>
      <c r="Y40" s="110">
        <f ca="1">SUMIFS(EMAIL_TOT_CUST_COUNT_T, CHANNEL_COUNT, $A$2, IS_JJCC, $B$2, CUST_GROUP, $A40, RECENCY_GROUP, $B40, TIMEFRAME, Y$1)</f>
        <v>598024</v>
      </c>
      <c r="Z40" s="108">
        <f ca="1">IF(X$9 = 0, 0, IFERROR((X40 - Y40) / Y40, 0))</f>
        <v>0.13956128851016011</v>
      </c>
      <c r="AA40" s="124">
        <f ca="1">SUMIFS(EMAIL_TOT_CUST_COUNT_T, CHANNEL_COUNT, $A$2, IS_JJCC, $B$2, CUST_GROUP, $A40, RECENCY_GROUP, $B40, TIMEFRAME, AA$1)</f>
        <v>813390</v>
      </c>
      <c r="AB40" s="110">
        <f ca="1">SUMIFS(EMAIL_TOT_CUST_COUNT_T, CHANNEL_COUNT, $A$2, IS_JJCC, $B$2, CUST_GROUP, $A40, RECENCY_GROUP, $B40, TIMEFRAME, AB$1)</f>
        <v>707138</v>
      </c>
      <c r="AC40" s="108">
        <f ca="1">IF(AA$9 = 0, 0, IFERROR((AA40 - AB40) / AB40, 0))</f>
        <v>0.15025638559941623</v>
      </c>
      <c r="AD40" s="141"/>
      <c r="AE40" s="124">
        <f ca="1">SUMIFS(EMAIL_TOT_CUST_COUNT_T, CHANNEL_COUNT, $A$2, IS_JJCC, $B$2, CUST_GROUP, $A40, RECENCY_GROUP, $B40, TIMEFRAME, AE$1)</f>
        <v>213158</v>
      </c>
      <c r="AF40" s="110">
        <f ca="1">SUMIFS(EMAIL_TOT_CUST_COUNT_T, CHANNEL_COUNT, $A$2, IS_JJCC, $B$2, CUST_GROUP, $A40, RECENCY_GROUP, $B40, TIMEFRAME, AF$1)</f>
        <v>174144</v>
      </c>
      <c r="AG40" s="108">
        <f ca="1">IF(AE$9 = 0, 0, IFERROR((AE40 - AF40) / AF40, 0))</f>
        <v>0.22403298419698639</v>
      </c>
      <c r="AH40" s="124">
        <f ca="1">SUMIFS(EMAIL_TOT_CUST_COUNT_T, CHANNEL_COUNT, $A$2, IS_JJCC, $B$2, CUST_GROUP, $A40, RECENCY_GROUP, $B40, TIMEFRAME, AH$1)</f>
        <v>322747</v>
      </c>
      <c r="AI40" s="110">
        <f ca="1">SUMIFS(EMAIL_TOT_CUST_COUNT_T, CHANNEL_COUNT, $A$2, IS_JJCC, $B$2, CUST_GROUP, $A40, RECENCY_GROUP, $B40, TIMEFRAME, AI$1)</f>
        <v>277760</v>
      </c>
      <c r="AJ40" s="108">
        <f ca="1">IF(AH$9 = 0, 0, IFERROR((AH40 - AI40) / AI40, 0))</f>
        <v>0.16196356566820277</v>
      </c>
      <c r="AK40" s="124">
        <f ca="1">SUMIFS(EMAIL_TOT_CUST_COUNT_T, CHANNEL_COUNT, $A$2, IS_JJCC, $B$2, CUST_GROUP, $A40, RECENCY_GROUP, $B40, TIMEFRAME, AK$1)</f>
        <v>296293</v>
      </c>
      <c r="AL40" s="110">
        <f ca="1">SUMIFS(EMAIL_TOT_CUST_COUNT_T, CHANNEL_COUNT, $A$2, IS_JJCC, $B$2, CUST_GROUP, $A40, RECENCY_GROUP, $B40, TIMEFRAME, AL$1)</f>
        <v>256179</v>
      </c>
      <c r="AM40" s="108">
        <f ca="1">IF(AK$9 = 0, 0, IFERROR((AK40 - AL40) / AL40, 0))</f>
        <v>0.15658582475534685</v>
      </c>
      <c r="AN40" s="124">
        <f ca="1">SUMIFS(EMAIL_TOT_CUST_COUNT_T, CHANNEL_COUNT, $A$2, IS_JJCC, $B$2, CUST_GROUP, $A40, RECENCY_GROUP, $B40, TIMEFRAME, AN$1)</f>
        <v>307094</v>
      </c>
      <c r="AO40" s="110">
        <f ca="1">SUMIFS(EMAIL_TOT_CUST_COUNT_T, CHANNEL_COUNT, $A$2, IS_JJCC, $B$2, CUST_GROUP, $A40, RECENCY_GROUP, $B40, TIMEFRAME, AO$1)</f>
        <v>280841</v>
      </c>
      <c r="AP40" s="108">
        <f ca="1">IF(AN$9 = 0, 0, IFERROR((AN40 - AO40) / AO40, 0))</f>
        <v>9.3479940606962658E-2</v>
      </c>
      <c r="AQ40" s="124">
        <f ca="1">SUMIFS(EMAIL_TOT_CUST_COUNT_T, CHANNEL_COUNT, $A$2, IS_JJCC, $B$2, CUST_GROUP, $A40, RECENCY_GROUP, $B40, TIMEFRAME, AQ$1)</f>
        <v>382296</v>
      </c>
      <c r="AR40" s="110">
        <f ca="1">SUMIFS(EMAIL_TOT_CUST_COUNT_T, CHANNEL_COUNT, $A$2, IS_JJCC, $B$2, CUST_GROUP, $A40, RECENCY_GROUP, $B40, TIMEFRAME, AR$1)</f>
        <v>304852</v>
      </c>
      <c r="AS40" s="108">
        <f ca="1">IF(AQ$9 = 0, 0, IFERROR((AQ40 - AR40) / AR40, 0))</f>
        <v>0.25403802500885675</v>
      </c>
      <c r="AT40" s="124">
        <f ca="1">SUMIFS(EMAIL_TOT_CUST_COUNT_T, CHANNEL_COUNT, $A$2, IS_JJCC, $B$2, CUST_GROUP, $A40, RECENCY_GROUP, $B40, TIMEFRAME, AT$1)</f>
        <v>269198</v>
      </c>
      <c r="AU40" s="110">
        <f ca="1">SUMIFS(EMAIL_TOT_CUST_COUNT_T, CHANNEL_COUNT, $A$2, IS_JJCC, $B$2, CUST_GROUP, $A40, RECENCY_GROUP, $B40, TIMEFRAME, AU$1)</f>
        <v>231989</v>
      </c>
      <c r="AV40" s="108">
        <f ca="1">IF(AT$9 = 0, 0, IFERROR((AT40 - AU40) / AU40, 0))</f>
        <v>0.16039122544603407</v>
      </c>
      <c r="AW40" s="124">
        <f ca="1">SUMIFS(EMAIL_TOT_CUST_COUNT_T, CHANNEL_COUNT, $A$2, IS_JJCC, $B$2, CUST_GROUP, $A40, RECENCY_GROUP, $B40, TIMEFRAME, AW$1)</f>
        <v>258452</v>
      </c>
      <c r="AX40" s="110">
        <f ca="1">SUMIFS(EMAIL_TOT_CUST_COUNT_T, CHANNEL_COUNT, $A$2, IS_JJCC, $B$2, CUST_GROUP, $A40, RECENCY_GROUP, $B40, TIMEFRAME, AX$1)</f>
        <v>213800</v>
      </c>
      <c r="AY40" s="108">
        <f ca="1">IF(AW$9 = 0, 0, IFERROR((AW40 - AX40) / AX40, 0))</f>
        <v>0.20884939195509822</v>
      </c>
      <c r="AZ40" s="124">
        <f ca="1">SUMIFS(EMAIL_TOT_CUST_COUNT_T, CHANNEL_COUNT, $A$2, IS_JJCC, $B$2, CUST_GROUP, $A40, RECENCY_GROUP, $B40, TIMEFRAME, AZ$1)</f>
        <v>349991</v>
      </c>
      <c r="BA40" s="110">
        <f ca="1">SUMIFS(EMAIL_TOT_CUST_COUNT_T, CHANNEL_COUNT, $A$2, IS_JJCC, $B$2, CUST_GROUP, $A40, RECENCY_GROUP, $B40, TIMEFRAME, BA$1)</f>
        <v>307059</v>
      </c>
      <c r="BB40" s="108">
        <f ca="1">IF(AZ$9 = 0, 0, IFERROR((AZ40 - BA40) / BA40, 0))</f>
        <v>0.13981677788307784</v>
      </c>
      <c r="BC40" s="124">
        <f ca="1">SUMIFS(EMAIL_TOT_CUST_COUNT_T, CHANNEL_COUNT, $A$2, IS_JJCC, $B$2, CUST_GROUP, $A40, RECENCY_GROUP, $B40, TIMEFRAME, BC$1)</f>
        <v>314949</v>
      </c>
      <c r="BD40" s="110">
        <f ca="1">SUMIFS(EMAIL_TOT_CUST_COUNT_T, CHANNEL_COUNT, $A$2, IS_JJCC, $B$2, CUST_GROUP, $A40, RECENCY_GROUP, $B40, TIMEFRAME, BD$1)</f>
        <v>273013</v>
      </c>
      <c r="BE40" s="108">
        <f ca="1">IF(BC$9 = 0, 0, IFERROR((BC40 - BD40) / BD40, 0))</f>
        <v>0.15360440711614465</v>
      </c>
      <c r="BF40" s="124">
        <f ca="1">SUMIFS(EMAIL_TOT_CUST_COUNT_T, CHANNEL_COUNT, $A$2, IS_JJCC, $B$2, CUST_GROUP, $A40, RECENCY_GROUP, $B40, TIMEFRAME, BF$1)</f>
        <v>337750</v>
      </c>
      <c r="BG40" s="110">
        <f ca="1">SUMIFS(EMAIL_TOT_CUST_COUNT_T, CHANNEL_COUNT, $A$2, IS_JJCC, $B$2, CUST_GROUP, $A40, RECENCY_GROUP, $B40, TIMEFRAME, BG$1)</f>
        <v>295867</v>
      </c>
      <c r="BH40" s="108">
        <f ca="1">IF(BF$9 = 0, 0, IFERROR((BF40 - BG40) / BG40, 0))</f>
        <v>0.14156022807545282</v>
      </c>
      <c r="BI40" s="124">
        <f ca="1">SUMIFS(EMAIL_TOT_CUST_COUNT_T, CHANNEL_COUNT, $A$2, IS_JJCC, $B$2, CUST_GROUP, $A40, RECENCY_GROUP, $B40, TIMEFRAME, BI$1)</f>
        <v>488858</v>
      </c>
      <c r="BJ40" s="110">
        <f ca="1">SUMIFS(EMAIL_TOT_CUST_COUNT_T, CHANNEL_COUNT, $A$2, IS_JJCC, $B$2, CUST_GROUP, $A40, RECENCY_GROUP, $B40, TIMEFRAME, BJ$1)</f>
        <v>417639</v>
      </c>
      <c r="BK40" s="108">
        <f ca="1">IF(BI$9 = 0, 0, IFERROR((BI40 - BJ40) / BJ40, 0))</f>
        <v>0.17052765666041725</v>
      </c>
      <c r="BL40" s="124">
        <f ca="1">SUMIFS(EMAIL_TOT_CUST_COUNT_T, CHANNEL_COUNT, $A$2, IS_JJCC, $B$2, CUST_GROUP, $A40, RECENCY_GROUP, $B40, TIMEFRAME, BL$1)</f>
        <v>281172</v>
      </c>
      <c r="BM40" s="110">
        <f ca="1">SUMIFS(EMAIL_TOT_CUST_COUNT_T, CHANNEL_COUNT, $A$2, IS_JJCC, $B$2, CUST_GROUP, $A40, RECENCY_GROUP, $B40, TIMEFRAME, BM$1)</f>
        <v>241676</v>
      </c>
      <c r="BN40" s="108">
        <f ca="1">IF(BL$9 = 0, 0, IFERROR((BL40 - BM40) / BM40, 0))</f>
        <v>0.16342541253579171</v>
      </c>
      <c r="BO40" s="152" t="str">
        <f t="shared" si="240"/>
        <v>Email</v>
      </c>
      <c r="BP40" s="249"/>
    </row>
    <row r="41" spans="1:68" ht="12.75" hidden="1" customHeight="1" x14ac:dyDescent="0.2">
      <c r="A41" s="6" t="str">
        <f t="shared" si="239"/>
        <v>&gt;= 1</v>
      </c>
      <c r="B41" s="3" t="str">
        <f t="shared" si="239"/>
        <v>&gt;= 0</v>
      </c>
      <c r="D41" s="241"/>
      <c r="E41" s="83" t="s">
        <v>90</v>
      </c>
      <c r="F41" s="32">
        <f ca="1">SUMIFS(EMAIL_CUST_COUNT_T, CHANNEL_COUNT, $A$2, IS_JJCC, $B$2, CUST_GROUP, $A41, RECENCY_GROUP, $B41, TIMEFRAME, F$1)</f>
        <v>769658</v>
      </c>
      <c r="G41" s="17">
        <f ca="1">SUMIFS(EMAIL_CUST_COUNT_T, CHANNEL_COUNT, $A$2, IS_JJCC, $B$2, CUST_GROUP, $A41, RECENCY_GROUP, $B41, TIMEFRAME, G$1)</f>
        <v>653892</v>
      </c>
      <c r="H41" s="13">
        <f ca="1">IF(F$9 = 0, 0, IFERROR((F41 - G41) / G41, 0))</f>
        <v>0.17704146862172959</v>
      </c>
      <c r="I41" s="141"/>
      <c r="J41" s="32">
        <f ca="1">SUMIFS(EMAIL_CUST_COUNT_T, CHANNEL_COUNT, $A$2, IS_JJCC, $B$2, CUST_GROUP, $A41, RECENCY_GROUP, $B41, TIMEFRAME, J$1)</f>
        <v>887912</v>
      </c>
      <c r="K41" s="17">
        <f ca="1">SUMIFS(EMAIL_CUST_COUNT_T, CHANNEL_COUNT, $A$2, IS_JJCC, $B$2, CUST_GROUP, $A41, RECENCY_GROUP, $B41, TIMEFRAME, K$1)</f>
        <v>777232</v>
      </c>
      <c r="L41" s="13">
        <f ca="1">IF(J$9 = 0, 0, IFERROR((J41 - K41) / K41, 0))</f>
        <v>0.1424027832101612</v>
      </c>
      <c r="M41" s="141"/>
      <c r="N41" s="32">
        <f ca="1">SUMIFS(EMAIL_CUST_COUNT_T, CHANNEL_COUNT, $A$2, IS_JJCC, $B$2, CUST_GROUP, $A41, RECENCY_GROUP, $B41, TIMEFRAME, N$1)</f>
        <v>887912</v>
      </c>
      <c r="O41" s="17">
        <f ca="1">SUMIFS(EMAIL_CUST_COUNT_T, CHANNEL_COUNT, $A$2, IS_JJCC, $B$2, CUST_GROUP, $A41, RECENCY_GROUP, $B41, TIMEFRAME, O$1)</f>
        <v>777232</v>
      </c>
      <c r="P41" s="13">
        <f ca="1">IF(N$9 = 0, 0, IFERROR((N41 - O41) / O41, 0))</f>
        <v>0.1424027832101612</v>
      </c>
      <c r="Q41" s="141"/>
      <c r="R41" s="32">
        <f ca="1">SUMIFS(EMAIL_CUST_COUNT_T, CHANNEL_COUNT, $A$2, IS_JJCC, $B$2, CUST_GROUP, $A41, RECENCY_GROUP, $B41, TIMEFRAME, R$1)</f>
        <v>394120</v>
      </c>
      <c r="S41" s="17">
        <f ca="1">SUMIFS(EMAIL_CUST_COUNT_T, CHANNEL_COUNT, $A$2, IS_JJCC, $B$2, CUST_GROUP, $A41, RECENCY_GROUP, $B41, TIMEFRAME, S$1)</f>
        <v>337013</v>
      </c>
      <c r="T41" s="13">
        <f ca="1">IF(R$9 = 0, 0, IFERROR((R41 - S41) / S41, 0))</f>
        <v>0.16945043663004097</v>
      </c>
      <c r="U41" s="32">
        <f ca="1">SUMIFS(EMAIL_CUST_COUNT_T, CHANNEL_COUNT, $A$2, IS_JJCC, $B$2, CUST_GROUP, $A41, RECENCY_GROUP, $B41, TIMEFRAME, U$1)</f>
        <v>441989</v>
      </c>
      <c r="V41" s="17">
        <f ca="1">SUMIFS(EMAIL_CUST_COUNT_T, CHANNEL_COUNT, $A$2, IS_JJCC, $B$2, CUST_GROUP, $A41, RECENCY_GROUP, $B41, TIMEFRAME, V$1)</f>
        <v>380034</v>
      </c>
      <c r="W41" s="13">
        <f ca="1">IF(U$9 = 0, 0, IFERROR((U41 - V41) / V41, 0))</f>
        <v>0.16302488724693054</v>
      </c>
      <c r="X41" s="32">
        <f ca="1">SUMIFS(EMAIL_CUST_COUNT_T, CHANNEL_COUNT, $A$2, IS_JJCC, $B$2, CUST_GROUP, $A41, RECENCY_GROUP, $B41, TIMEFRAME, X$1)</f>
        <v>430967</v>
      </c>
      <c r="Y41" s="17">
        <f ca="1">SUMIFS(EMAIL_CUST_COUNT_T, CHANNEL_COUNT, $A$2, IS_JJCC, $B$2, CUST_GROUP, $A41, RECENCY_GROUP, $B41, TIMEFRAME, Y$1)</f>
        <v>377458</v>
      </c>
      <c r="Z41" s="13">
        <f ca="1">IF(X$9 = 0, 0, IFERROR((X41 - Y41) / Y41, 0))</f>
        <v>0.14176146750101998</v>
      </c>
      <c r="AA41" s="32">
        <f ca="1">SUMIFS(EMAIL_CUST_COUNT_T, CHANNEL_COUNT, $A$2, IS_JJCC, $B$2, CUST_GROUP, $A41, RECENCY_GROUP, $B41, TIMEFRAME, AA$1)</f>
        <v>512492</v>
      </c>
      <c r="AB41" s="17">
        <f ca="1">SUMIFS(EMAIL_CUST_COUNT_T, CHANNEL_COUNT, $A$2, IS_JJCC, $B$2, CUST_GROUP, $A41, RECENCY_GROUP, $B41, TIMEFRAME, AB$1)</f>
        <v>448444</v>
      </c>
      <c r="AC41" s="13">
        <f ca="1">IF(AA$9 = 0, 0, IFERROR((AA41 - AB41) / AB41, 0))</f>
        <v>0.14282273817912605</v>
      </c>
      <c r="AD41" s="141"/>
      <c r="AE41" s="32">
        <f ca="1">SUMIFS(EMAIL_CUST_COUNT_T, CHANNEL_COUNT, $A$2, IS_JJCC, $B$2, CUST_GROUP, $A41, RECENCY_GROUP, $B41, TIMEFRAME, AE$1)</f>
        <v>145137</v>
      </c>
      <c r="AF41" s="17">
        <f ca="1">SUMIFS(EMAIL_CUST_COUNT_T, CHANNEL_COUNT, $A$2, IS_JJCC, $B$2, CUST_GROUP, $A41, RECENCY_GROUP, $B41, TIMEFRAME, AF$1)</f>
        <v>115397</v>
      </c>
      <c r="AG41" s="13">
        <f ca="1">IF(AE$9 = 0, 0, IFERROR((AE41 - AF41) / AF41, 0))</f>
        <v>0.25771900482681526</v>
      </c>
      <c r="AH41" s="32">
        <f ca="1">SUMIFS(EMAIL_CUST_COUNT_T, CHANNEL_COUNT, $A$2, IS_JJCC, $B$2, CUST_GROUP, $A41, RECENCY_GROUP, $B41, TIMEFRAME, AH$1)</f>
        <v>211822</v>
      </c>
      <c r="AI41" s="17">
        <f ca="1">SUMIFS(EMAIL_CUST_COUNT_T, CHANNEL_COUNT, $A$2, IS_JJCC, $B$2, CUST_GROUP, $A41, RECENCY_GROUP, $B41, TIMEFRAME, AI$1)</f>
        <v>177210</v>
      </c>
      <c r="AJ41" s="13">
        <f ca="1">IF(AH$9 = 0, 0, IFERROR((AH41 - AI41) / AI41, 0))</f>
        <v>0.19531629140567688</v>
      </c>
      <c r="AK41" s="32">
        <f ca="1">SUMIFS(EMAIL_CUST_COUNT_T, CHANNEL_COUNT, $A$2, IS_JJCC, $B$2, CUST_GROUP, $A41, RECENCY_GROUP, $B41, TIMEFRAME, AK$1)</f>
        <v>194275</v>
      </c>
      <c r="AL41" s="17">
        <f ca="1">SUMIFS(EMAIL_CUST_COUNT_T, CHANNEL_COUNT, $A$2, IS_JJCC, $B$2, CUST_GROUP, $A41, RECENCY_GROUP, $B41, TIMEFRAME, AL$1)</f>
        <v>165163</v>
      </c>
      <c r="AM41" s="13">
        <f ca="1">IF(AK$9 = 0, 0, IFERROR((AK41 - AL41) / AL41, 0))</f>
        <v>0.17626223791042789</v>
      </c>
      <c r="AN41" s="32">
        <f ca="1">SUMIFS(EMAIL_CUST_COUNT_T, CHANNEL_COUNT, $A$2, IS_JJCC, $B$2, CUST_GROUP, $A41, RECENCY_GROUP, $B41, TIMEFRAME, AN$1)</f>
        <v>201462</v>
      </c>
      <c r="AO41" s="17">
        <f ca="1">SUMIFS(EMAIL_CUST_COUNT_T, CHANNEL_COUNT, $A$2, IS_JJCC, $B$2, CUST_GROUP, $A41, RECENCY_GROUP, $B41, TIMEFRAME, AO$1)</f>
        <v>181717</v>
      </c>
      <c r="AP41" s="13">
        <f ca="1">IF(AN$9 = 0, 0, IFERROR((AN41 - AO41) / AO41, 0))</f>
        <v>0.10865796815928064</v>
      </c>
      <c r="AQ41" s="32">
        <f ca="1">SUMIFS(EMAIL_CUST_COUNT_T, CHANNEL_COUNT, $A$2, IS_JJCC, $B$2, CUST_GROUP, $A41, RECENCY_GROUP, $B41, TIMEFRAME, AQ$1)</f>
        <v>249646</v>
      </c>
      <c r="AR41" s="17">
        <f ca="1">SUMIFS(EMAIL_CUST_COUNT_T, CHANNEL_COUNT, $A$2, IS_JJCC, $B$2, CUST_GROUP, $A41, RECENCY_GROUP, $B41, TIMEFRAME, AR$1)</f>
        <v>195762</v>
      </c>
      <c r="AS41" s="13">
        <f ca="1">IF(AQ$9 = 0, 0, IFERROR((AQ41 - AR41) / AR41, 0))</f>
        <v>0.27525260265015683</v>
      </c>
      <c r="AT41" s="32">
        <f ca="1">SUMIFS(EMAIL_CUST_COUNT_T, CHANNEL_COUNT, $A$2, IS_JJCC, $B$2, CUST_GROUP, $A41, RECENCY_GROUP, $B41, TIMEFRAME, AT$1)</f>
        <v>179182</v>
      </c>
      <c r="AU41" s="17">
        <f ca="1">SUMIFS(EMAIL_CUST_COUNT_T, CHANNEL_COUNT, $A$2, IS_JJCC, $B$2, CUST_GROUP, $A41, RECENCY_GROUP, $B41, TIMEFRAME, AU$1)</f>
        <v>154724</v>
      </c>
      <c r="AV41" s="13">
        <f ca="1">IF(AT$9 = 0, 0, IFERROR((AT41 - AU41) / AU41, 0))</f>
        <v>0.1580750239135493</v>
      </c>
      <c r="AW41" s="32">
        <f ca="1">SUMIFS(EMAIL_CUST_COUNT_T, CHANNEL_COUNT, $A$2, IS_JJCC, $B$2, CUST_GROUP, $A41, RECENCY_GROUP, $B41, TIMEFRAME, AW$1)</f>
        <v>173422</v>
      </c>
      <c r="AX41" s="17">
        <f ca="1">SUMIFS(EMAIL_CUST_COUNT_T, CHANNEL_COUNT, $A$2, IS_JJCC, $B$2, CUST_GROUP, $A41, RECENCY_GROUP, $B41, TIMEFRAME, AX$1)</f>
        <v>143726</v>
      </c>
      <c r="AY41" s="13">
        <f ca="1">IF(AW$9 = 0, 0, IFERROR((AW41 - AX41) / AX41, 0))</f>
        <v>0.20661536534795374</v>
      </c>
      <c r="AZ41" s="32">
        <f ca="1">SUMIFS(EMAIL_CUST_COUNT_T, CHANNEL_COUNT, $A$2, IS_JJCC, $B$2, CUST_GROUP, $A41, RECENCY_GROUP, $B41, TIMEFRAME, AZ$1)</f>
        <v>228069</v>
      </c>
      <c r="BA41" s="17">
        <f ca="1">SUMIFS(EMAIL_CUST_COUNT_T, CHANNEL_COUNT, $A$2, IS_JJCC, $B$2, CUST_GROUP, $A41, RECENCY_GROUP, $B41, TIMEFRAME, BA$1)</f>
        <v>200583</v>
      </c>
      <c r="BB41" s="13">
        <f ca="1">IF(AZ$9 = 0, 0, IFERROR((AZ41 - BA41) / BA41, 0))</f>
        <v>0.13703055592946561</v>
      </c>
      <c r="BC41" s="32">
        <f ca="1">SUMIFS(EMAIL_CUST_COUNT_T, CHANNEL_COUNT, $A$2, IS_JJCC, $B$2, CUST_GROUP, $A41, RECENCY_GROUP, $B41, TIMEFRAME, BC$1)</f>
        <v>210282</v>
      </c>
      <c r="BD41" s="17">
        <f ca="1">SUMIFS(EMAIL_CUST_COUNT_T, CHANNEL_COUNT, $A$2, IS_JJCC, $B$2, CUST_GROUP, $A41, RECENCY_GROUP, $B41, TIMEFRAME, BD$1)</f>
        <v>179321</v>
      </c>
      <c r="BE41" s="13">
        <f ca="1">IF(BC$9 = 0, 0, IFERROR((BC41 - BD41) / BD41, 0))</f>
        <v>0.17265685558300478</v>
      </c>
      <c r="BF41" s="32">
        <f ca="1">SUMIFS(EMAIL_CUST_COUNT_T, CHANNEL_COUNT, $A$2, IS_JJCC, $B$2, CUST_GROUP, $A41, RECENCY_GROUP, $B41, TIMEFRAME, BF$1)</f>
        <v>224800</v>
      </c>
      <c r="BG41" s="17">
        <f ca="1">SUMIFS(EMAIL_CUST_COUNT_T, CHANNEL_COUNT, $A$2, IS_JJCC, $B$2, CUST_GROUP, $A41, RECENCY_GROUP, $B41, TIMEFRAME, BG$1)</f>
        <v>201046</v>
      </c>
      <c r="BH41" s="13">
        <f ca="1">IF(BF$9 = 0, 0, IFERROR((BF41 - BG41) / BG41, 0))</f>
        <v>0.11815206470161058</v>
      </c>
      <c r="BI41" s="32">
        <f ca="1">SUMIFS(EMAIL_CUST_COUNT_T, CHANNEL_COUNT, $A$2, IS_JJCC, $B$2, CUST_GROUP, $A41, RECENCY_GROUP, $B41, TIMEFRAME, BI$1)</f>
        <v>326612</v>
      </c>
      <c r="BJ41" s="17">
        <f ca="1">SUMIFS(EMAIL_CUST_COUNT_T, CHANNEL_COUNT, $A$2, IS_JJCC, $B$2, CUST_GROUP, $A41, RECENCY_GROUP, $B41, TIMEFRAME, BJ$1)</f>
        <v>279141</v>
      </c>
      <c r="BK41" s="13">
        <f ca="1">IF(BI$9 = 0, 0, IFERROR((BI41 - BJ41) / BJ41, 0))</f>
        <v>0.17006100859422299</v>
      </c>
      <c r="BL41" s="32">
        <f ca="1">SUMIFS(EMAIL_CUST_COUNT_T, CHANNEL_COUNT, $A$2, IS_JJCC, $B$2, CUST_GROUP, $A41, RECENCY_GROUP, $B41, TIMEFRAME, BL$1)</f>
        <v>191423</v>
      </c>
      <c r="BM41" s="17">
        <f ca="1">SUMIFS(EMAIL_CUST_COUNT_T, CHANNEL_COUNT, $A$2, IS_JJCC, $B$2, CUST_GROUP, $A41, RECENCY_GROUP, $B41, TIMEFRAME, BM$1)</f>
        <v>164852</v>
      </c>
      <c r="BN41" s="13">
        <f ca="1">IF(BL$9 = 0, 0, IFERROR((BL41 - BM41) / BM41, 0))</f>
        <v>0.16118093805352679</v>
      </c>
      <c r="BO41" s="153" t="str">
        <f t="shared" si="240"/>
        <v>Promotable</v>
      </c>
      <c r="BP41" s="249"/>
    </row>
    <row r="42" spans="1:68" ht="12.75" hidden="1" customHeight="1" x14ac:dyDescent="0.2">
      <c r="A42" s="6" t="str">
        <f t="shared" si="239"/>
        <v>&gt;= 1</v>
      </c>
      <c r="B42" s="3" t="str">
        <f t="shared" si="239"/>
        <v>&gt;= 0</v>
      </c>
      <c r="D42" s="241"/>
      <c r="E42" s="77" t="s">
        <v>91</v>
      </c>
      <c r="F42" s="47">
        <f ca="1">SUMIFS(CALL_CUST_COUNT_T, CHANNEL_COUNT, $A$2, IS_JJCC, $B$2, CUST_GROUP, $A42, RECENCY_GROUP, $B42, TIMEFRAME, F$1)</f>
        <v>1292930</v>
      </c>
      <c r="G42" s="45">
        <f ca="1">SUMIFS(CALL_CUST_COUNT_T, CHANNEL_COUNT, $A$2, IS_JJCC, $B$2, CUST_GROUP, $A42, RECENCY_GROUP, $B42, TIMEFRAME, G$1)</f>
        <v>1133613</v>
      </c>
      <c r="H42" s="48">
        <f ca="1">IF(F$9 = 0, 0, IFERROR((F42 - G42) / G42, 0))</f>
        <v>0.14053914342901855</v>
      </c>
      <c r="I42" s="141"/>
      <c r="J42" s="47">
        <f ca="1">SUMIFS(CALL_CUST_COUNT_T, CHANNEL_COUNT, $A$2, IS_JJCC, $B$2, CUST_GROUP, $A42, RECENCY_GROUP, $B42, TIMEFRAME, J$1)</f>
        <v>1424378</v>
      </c>
      <c r="K42" s="45">
        <f ca="1">SUMIFS(CALL_CUST_COUNT_T, CHANNEL_COUNT, $A$2, IS_JJCC, $B$2, CUST_GROUP, $A42, RECENCY_GROUP, $B42, TIMEFRAME, K$1)</f>
        <v>1289655</v>
      </c>
      <c r="L42" s="48">
        <f ca="1">IF(J$9 = 0, 0, IFERROR((J42 - K42) / K42, 0))</f>
        <v>0.10446437225459522</v>
      </c>
      <c r="M42" s="141"/>
      <c r="N42" s="47">
        <f ca="1">SUMIFS(CALL_CUST_COUNT_T, CHANNEL_COUNT, $A$2, IS_JJCC, $B$2, CUST_GROUP, $A42, RECENCY_GROUP, $B42, TIMEFRAME, N$1)</f>
        <v>1424378</v>
      </c>
      <c r="O42" s="45">
        <f ca="1">SUMIFS(CALL_CUST_COUNT_T, CHANNEL_COUNT, $A$2, IS_JJCC, $B$2, CUST_GROUP, $A42, RECENCY_GROUP, $B42, TIMEFRAME, O$1)</f>
        <v>1289655</v>
      </c>
      <c r="P42" s="48">
        <f ca="1">IF(N$9 = 0, 0, IFERROR((N42 - O42) / O42, 0))</f>
        <v>0.10446437225459522</v>
      </c>
      <c r="Q42" s="141"/>
      <c r="R42" s="47">
        <f ca="1">SUMIFS(CALL_CUST_COUNT_T, CHANNEL_COUNT, $A$2, IS_JJCC, $B$2, CUST_GROUP, $A42, RECENCY_GROUP, $B42, TIMEFRAME, R$1)</f>
        <v>586648</v>
      </c>
      <c r="S42" s="45">
        <f ca="1">SUMIFS(CALL_CUST_COUNT_T, CHANNEL_COUNT, $A$2, IS_JJCC, $B$2, CUST_GROUP, $A42, RECENCY_GROUP, $B42, TIMEFRAME, S$1)</f>
        <v>517545</v>
      </c>
      <c r="T42" s="48">
        <f ca="1">IF(R$9 = 0, 0, IFERROR((R42 - S42) / S42, 0))</f>
        <v>0.13352075664918026</v>
      </c>
      <c r="U42" s="47">
        <f ca="1">SUMIFS(CALL_CUST_COUNT_T, CHANNEL_COUNT, $A$2, IS_JJCC, $B$2, CUST_GROUP, $A42, RECENCY_GROUP, $B42, TIMEFRAME, U$1)</f>
        <v>659822</v>
      </c>
      <c r="V42" s="45">
        <f ca="1">SUMIFS(CALL_CUST_COUNT_T, CHANNEL_COUNT, $A$2, IS_JJCC, $B$2, CUST_GROUP, $A42, RECENCY_GROUP, $B42, TIMEFRAME, V$1)</f>
        <v>580982</v>
      </c>
      <c r="W42" s="48">
        <f ca="1">IF(U$9 = 0, 0, IFERROR((U42 - V42) / V42, 0))</f>
        <v>0.13570127818073538</v>
      </c>
      <c r="X42" s="47">
        <f ca="1">SUMIFS(CALL_CUST_COUNT_T, CHANNEL_COUNT, $A$2, IS_JJCC, $B$2, CUST_GROUP, $A42, RECENCY_GROUP, $B42, TIMEFRAME, X$1)</f>
        <v>632698</v>
      </c>
      <c r="Y42" s="45">
        <f ca="1">SUMIFS(CALL_CUST_COUNT_T, CHANNEL_COUNT, $A$2, IS_JJCC, $B$2, CUST_GROUP, $A42, RECENCY_GROUP, $B42, TIMEFRAME, Y$1)</f>
        <v>563097</v>
      </c>
      <c r="Z42" s="48">
        <f ca="1">IF(X$9 = 0, 0, IFERROR((X42 - Y42) / Y42, 0))</f>
        <v>0.12360392614416343</v>
      </c>
      <c r="AA42" s="47">
        <f ca="1">SUMIFS(CALL_CUST_COUNT_T, CHANNEL_COUNT, $A$2, IS_JJCC, $B$2, CUST_GROUP, $A42, RECENCY_GROUP, $B42, TIMEFRAME, AA$1)</f>
        <v>737171</v>
      </c>
      <c r="AB42" s="45">
        <f ca="1">SUMIFS(CALL_CUST_COUNT_T, CHANNEL_COUNT, $A$2, IS_JJCC, $B$2, CUST_GROUP, $A42, RECENCY_GROUP, $B42, TIMEFRAME, AB$1)</f>
        <v>658451</v>
      </c>
      <c r="AC42" s="48">
        <f ca="1">IF(AA$9 = 0, 0, IFERROR((AA42 - AB42) / AB42, 0))</f>
        <v>0.11955331528086373</v>
      </c>
      <c r="AD42" s="141"/>
      <c r="AE42" s="47">
        <f ca="1">SUMIFS(CALL_CUST_COUNT_T, CHANNEL_COUNT, $A$2, IS_JJCC, $B$2, CUST_GROUP, $A42, RECENCY_GROUP, $B42, TIMEFRAME, AE$1)</f>
        <v>201726</v>
      </c>
      <c r="AF42" s="45">
        <f ca="1">SUMIFS(CALL_CUST_COUNT_T, CHANNEL_COUNT, $A$2, IS_JJCC, $B$2, CUST_GROUP, $A42, RECENCY_GROUP, $B42, TIMEFRAME, AF$1)</f>
        <v>164590</v>
      </c>
      <c r="AG42" s="48">
        <f ca="1">IF(AE$9 = 0, 0, IFERROR((AE42 - AF42) / AF42, 0))</f>
        <v>0.22562731636186889</v>
      </c>
      <c r="AH42" s="47">
        <f ca="1">SUMIFS(CALL_CUST_COUNT_T, CHANNEL_COUNT, $A$2, IS_JJCC, $B$2, CUST_GROUP, $A42, RECENCY_GROUP, $B42, TIMEFRAME, AH$1)</f>
        <v>302783</v>
      </c>
      <c r="AI42" s="45">
        <f ca="1">SUMIFS(CALL_CUST_COUNT_T, CHANNEL_COUNT, $A$2, IS_JJCC, $B$2, CUST_GROUP, $A42, RECENCY_GROUP, $B42, TIMEFRAME, AI$1)</f>
        <v>266878</v>
      </c>
      <c r="AJ42" s="48">
        <f ca="1">IF(AH$9 = 0, 0, IFERROR((AH42 - AI42) / AI42, 0))</f>
        <v>0.13453712932500994</v>
      </c>
      <c r="AK42" s="47">
        <f ca="1">SUMIFS(CALL_CUST_COUNT_T, CHANNEL_COUNT, $A$2, IS_JJCC, $B$2, CUST_GROUP, $A42, RECENCY_GROUP, $B42, TIMEFRAME, AK$1)</f>
        <v>279022</v>
      </c>
      <c r="AL42" s="45">
        <f ca="1">SUMIFS(CALL_CUST_COUNT_T, CHANNEL_COUNT, $A$2, IS_JJCC, $B$2, CUST_GROUP, $A42, RECENCY_GROUP, $B42, TIMEFRAME, AL$1)</f>
        <v>244464</v>
      </c>
      <c r="AM42" s="48">
        <f ca="1">IF(AK$9 = 0, 0, IFERROR((AK42 - AL42) / AL42, 0))</f>
        <v>0.14136232737744617</v>
      </c>
      <c r="AN42" s="47">
        <f ca="1">SUMIFS(CALL_CUST_COUNT_T, CHANNEL_COUNT, $A$2, IS_JJCC, $B$2, CUST_GROUP, $A42, RECENCY_GROUP, $B42, TIMEFRAME, AN$1)</f>
        <v>288967</v>
      </c>
      <c r="AO42" s="45">
        <f ca="1">SUMIFS(CALL_CUST_COUNT_T, CHANNEL_COUNT, $A$2, IS_JJCC, $B$2, CUST_GROUP, $A42, RECENCY_GROUP, $B42, TIMEFRAME, AO$1)</f>
        <v>270159</v>
      </c>
      <c r="AP42" s="48">
        <f ca="1">IF(AN$9 = 0, 0, IFERROR((AN42 - AO42) / AO42, 0))</f>
        <v>6.9618261838398865E-2</v>
      </c>
      <c r="AQ42" s="47">
        <f ca="1">SUMIFS(CALL_CUST_COUNT_T, CHANNEL_COUNT, $A$2, IS_JJCC, $B$2, CUST_GROUP, $A42, RECENCY_GROUP, $B42, TIMEFRAME, AQ$1)</f>
        <v>354698</v>
      </c>
      <c r="AR42" s="45">
        <f ca="1">SUMIFS(CALL_CUST_COUNT_T, CHANNEL_COUNT, $A$2, IS_JJCC, $B$2, CUST_GROUP, $A42, RECENCY_GROUP, $B42, TIMEFRAME, AR$1)</f>
        <v>291066</v>
      </c>
      <c r="AS42" s="48">
        <f ca="1">IF(AQ$9 = 0, 0, IFERROR((AQ42 - AR42) / AR42, 0))</f>
        <v>0.21861708341063538</v>
      </c>
      <c r="AT42" s="47">
        <f ca="1">SUMIFS(CALL_CUST_COUNT_T, CHANNEL_COUNT, $A$2, IS_JJCC, $B$2, CUST_GROUP, $A42, RECENCY_GROUP, $B42, TIMEFRAME, AT$1)</f>
        <v>251343</v>
      </c>
      <c r="AU42" s="45">
        <f ca="1">SUMIFS(CALL_CUST_COUNT_T, CHANNEL_COUNT, $A$2, IS_JJCC, $B$2, CUST_GROUP, $A42, RECENCY_GROUP, $B42, TIMEFRAME, AU$1)</f>
        <v>218393</v>
      </c>
      <c r="AV42" s="48">
        <f ca="1">IF(AT$9 = 0, 0, IFERROR((AT42 - AU42) / AU42, 0))</f>
        <v>0.15087479910070378</v>
      </c>
      <c r="AW42" s="47">
        <f ca="1">SUMIFS(CALL_CUST_COUNT_T, CHANNEL_COUNT, $A$2, IS_JJCC, $B$2, CUST_GROUP, $A42, RECENCY_GROUP, $B42, TIMEFRAME, AW$1)</f>
        <v>242604</v>
      </c>
      <c r="AX42" s="45">
        <f ca="1">SUMIFS(CALL_CUST_COUNT_T, CHANNEL_COUNT, $A$2, IS_JJCC, $B$2, CUST_GROUP, $A42, RECENCY_GROUP, $B42, TIMEFRAME, AX$1)</f>
        <v>204614</v>
      </c>
      <c r="AY42" s="48">
        <f ca="1">IF(AW$9 = 0, 0, IFERROR((AW42 - AX42) / AX42, 0))</f>
        <v>0.18566666992483408</v>
      </c>
      <c r="AZ42" s="47">
        <f ca="1">SUMIFS(CALL_CUST_COUNT_T, CHANNEL_COUNT, $A$2, IS_JJCC, $B$2, CUST_GROUP, $A42, RECENCY_GROUP, $B42, TIMEFRAME, AZ$1)</f>
        <v>323338</v>
      </c>
      <c r="BA42" s="45">
        <f ca="1">SUMIFS(CALL_CUST_COUNT_T, CHANNEL_COUNT, $A$2, IS_JJCC, $B$2, CUST_GROUP, $A42, RECENCY_GROUP, $B42, TIMEFRAME, BA$1)</f>
        <v>290130</v>
      </c>
      <c r="BB42" s="48">
        <f ca="1">IF(AZ$9 = 0, 0, IFERROR((AZ42 - BA42) / BA42, 0))</f>
        <v>0.11445903560472892</v>
      </c>
      <c r="BC42" s="47">
        <f ca="1">SUMIFS(CALL_CUST_COUNT_T, CHANNEL_COUNT, $A$2, IS_JJCC, $B$2, CUST_GROUP, $A42, RECENCY_GROUP, $B42, TIMEFRAME, BC$1)</f>
        <v>294564</v>
      </c>
      <c r="BD42" s="45">
        <f ca="1">SUMIFS(CALL_CUST_COUNT_T, CHANNEL_COUNT, $A$2, IS_JJCC, $B$2, CUST_GROUP, $A42, RECENCY_GROUP, $B42, TIMEFRAME, BD$1)</f>
        <v>257601</v>
      </c>
      <c r="BE42" s="48">
        <f ca="1">IF(BC$9 = 0, 0, IFERROR((BC42 - BD42) / BD42, 0))</f>
        <v>0.14348934980842465</v>
      </c>
      <c r="BF42" s="47">
        <f ca="1">SUMIFS(CALL_CUST_COUNT_T, CHANNEL_COUNT, $A$2, IS_JJCC, $B$2, CUST_GROUP, $A42, RECENCY_GROUP, $B42, TIMEFRAME, BF$1)</f>
        <v>312611</v>
      </c>
      <c r="BG42" s="45">
        <f ca="1">SUMIFS(CALL_CUST_COUNT_T, CHANNEL_COUNT, $A$2, IS_JJCC, $B$2, CUST_GROUP, $A42, RECENCY_GROUP, $B42, TIMEFRAME, BG$1)</f>
        <v>280049</v>
      </c>
      <c r="BH42" s="48">
        <f ca="1">IF(BF$9 = 0, 0, IFERROR((BF42 - BG42) / BG42, 0))</f>
        <v>0.11627250945370274</v>
      </c>
      <c r="BI42" s="47">
        <f ca="1">SUMIFS(CALL_CUST_COUNT_T, CHANNEL_COUNT, $A$2, IS_JJCC, $B$2, CUST_GROUP, $A42, RECENCY_GROUP, $B42, TIMEFRAME, BI$1)</f>
        <v>437830</v>
      </c>
      <c r="BJ42" s="45">
        <f ca="1">SUMIFS(CALL_CUST_COUNT_T, CHANNEL_COUNT, $A$2, IS_JJCC, $B$2, CUST_GROUP, $A42, RECENCY_GROUP, $B42, TIMEFRAME, BJ$1)</f>
        <v>382875</v>
      </c>
      <c r="BK42" s="48">
        <f ca="1">IF(BI$9 = 0, 0, IFERROR((BI42 - BJ42) / BJ42, 0))</f>
        <v>0.14353248449232778</v>
      </c>
      <c r="BL42" s="47">
        <f ca="1">SUMIFS(CALL_CUST_COUNT_T, CHANNEL_COUNT, $A$2, IS_JJCC, $B$2, CUST_GROUP, $A42, RECENCY_GROUP, $B42, TIMEFRAME, BL$1)</f>
        <v>259815</v>
      </c>
      <c r="BM42" s="45">
        <f ca="1">SUMIFS(CALL_CUST_COUNT_T, CHANNEL_COUNT, $A$2, IS_JJCC, $B$2, CUST_GROUP, $A42, RECENCY_GROUP, $B42, TIMEFRAME, BM$1)</f>
        <v>228992</v>
      </c>
      <c r="BN42" s="48">
        <f ca="1">IF(BL$9 = 0, 0, IFERROR((BL42 - BM42) / BM42, 0))</f>
        <v>0.13460295556176635</v>
      </c>
      <c r="BO42" s="154" t="str">
        <f t="shared" si="240"/>
        <v>Phone</v>
      </c>
      <c r="BP42" s="249"/>
    </row>
    <row r="43" spans="1:68" hidden="1" x14ac:dyDescent="0.2">
      <c r="A43" s="6"/>
      <c r="C43" s="3">
        <f>ROW($C$29)</f>
        <v>29</v>
      </c>
      <c r="D43" s="241"/>
      <c r="E43" s="76" t="str">
        <f t="shared" ref="E43:E46" si="241">E39 &amp; " %"</f>
        <v>Mail %</v>
      </c>
      <c r="F43" s="33">
        <f t="shared" ref="F43:G46" ca="1" si="242">IFERROR(F39 / INDIRECT(ADDRESS($C43, COLUMN(F39))), 0)</f>
        <v>0.96497507812298233</v>
      </c>
      <c r="G43" s="8">
        <f t="shared" ca="1" si="242"/>
        <v>0.96430767190447253</v>
      </c>
      <c r="H43" s="20">
        <f ca="1">IF(F$9 = 0, 0, IFERROR((F43 - G43) * 10000, 0))</f>
        <v>6.6740621850980286</v>
      </c>
      <c r="I43" s="88"/>
      <c r="J43" s="33">
        <f t="shared" ref="J43:K46" ca="1" si="243">IFERROR(J39 / INDIRECT(ADDRESS($C43, COLUMN(J39))), 0)</f>
        <v>0.9661383628230743</v>
      </c>
      <c r="K43" s="8">
        <f t="shared" ca="1" si="243"/>
        <v>0.96535478418406517</v>
      </c>
      <c r="L43" s="20">
        <f ca="1">IF(J$9 = 0, 0, IFERROR((J43 - K43) * 10000, 0))</f>
        <v>7.8357863900913038</v>
      </c>
      <c r="M43" s="88"/>
      <c r="N43" s="33">
        <f t="shared" ref="N43:O46" ca="1" si="244">IFERROR(N39 / INDIRECT(ADDRESS($C43, COLUMN(N39))), 0)</f>
        <v>0.9661383628230743</v>
      </c>
      <c r="O43" s="8">
        <f t="shared" ca="1" si="244"/>
        <v>0.96535478418406517</v>
      </c>
      <c r="P43" s="20">
        <f ca="1">IF(N$9 = 0, 0, IFERROR((N43 - O43) * 10000, 0))</f>
        <v>7.8357863900913038</v>
      </c>
      <c r="Q43" s="88"/>
      <c r="R43" s="33">
        <f t="shared" ref="R43:S46" ca="1" si="245">IFERROR(R39 / INDIRECT(ADDRESS($C43, COLUMN(R39))), 0)</f>
        <v>0.96511152555016788</v>
      </c>
      <c r="S43" s="8">
        <f t="shared" ca="1" si="245"/>
        <v>0.96421065374488446</v>
      </c>
      <c r="T43" s="20">
        <f ca="1">IF(R$9 = 0, 0, IFERROR((R43 - S43) * 10000, 0))</f>
        <v>9.0087180528342081</v>
      </c>
      <c r="U43" s="33">
        <f t="shared" ref="U43:V46" ca="1" si="246">IFERROR(U39 / INDIRECT(ADDRESS($C43, COLUMN(U39))), 0)</f>
        <v>0.96584592192456264</v>
      </c>
      <c r="V43" s="8">
        <f t="shared" ca="1" si="246"/>
        <v>0.96411974639214759</v>
      </c>
      <c r="W43" s="20">
        <f ca="1">IF(U$9 = 0, 0, IFERROR((U43 - V43) * 10000, 0))</f>
        <v>17.261755324150528</v>
      </c>
      <c r="X43" s="33">
        <f t="shared" ref="X43:Y46" ca="1" si="247">IFERROR(X39 / INDIRECT(ADDRESS($C43, COLUMN(X39))), 0)</f>
        <v>0.96599332330364696</v>
      </c>
      <c r="Y43" s="8">
        <f t="shared" ca="1" si="247"/>
        <v>0.96460376280125859</v>
      </c>
      <c r="Z43" s="20">
        <f ca="1">IF(X$9 = 0, 0, IFERROR((X43 - Y43) * 10000, 0))</f>
        <v>13.89560502388365</v>
      </c>
      <c r="AA43" s="33">
        <f t="shared" ref="AA43:AB46" ca="1" si="248">IFERROR(AA39 / INDIRECT(ADDRESS($C43, COLUMN(AA39))), 0)</f>
        <v>0.96597162288120964</v>
      </c>
      <c r="AB43" s="8">
        <f t="shared" ca="1" si="248"/>
        <v>0.9654908764567125</v>
      </c>
      <c r="AC43" s="20">
        <f ca="1">IF(AA$9 = 0, 0, IFERROR((AA43 - AB43) * 10000, 0))</f>
        <v>4.80746424497136</v>
      </c>
      <c r="AD43" s="88"/>
      <c r="AE43" s="33">
        <f t="shared" ref="AE43:AF46" ca="1" si="249">IFERROR(AE39 / INDIRECT(ADDRESS($C43, COLUMN(AE39))), 0)</f>
        <v>0.95786663852205611</v>
      </c>
      <c r="AF43" s="8">
        <f t="shared" ca="1" si="249"/>
        <v>0.956873544641623</v>
      </c>
      <c r="AG43" s="20">
        <f ca="1">IF(AE$9 = 0, 0, IFERROR((AE43 - AF43) * 10000, 0))</f>
        <v>9.9309388043311575</v>
      </c>
      <c r="AH43" s="33">
        <f t="shared" ref="AH43:AI46" ca="1" si="250">IFERROR(AH39 / INDIRECT(ADDRESS($C43, COLUMN(AH39))), 0)</f>
        <v>0.96084376285328166</v>
      </c>
      <c r="AI43" s="8">
        <f t="shared" ca="1" si="250"/>
        <v>0.96157415078707542</v>
      </c>
      <c r="AJ43" s="20">
        <f ca="1">IF(AH$9 = 0, 0, IFERROR((AH43 - AI43) * 10000, 0))</f>
        <v>-7.3038793379376354</v>
      </c>
      <c r="AK43" s="33">
        <f t="shared" ref="AK43:AL46" ca="1" si="251">IFERROR(AK39 / INDIRECT(ADDRESS($C43, COLUMN(AK39))), 0)</f>
        <v>0.96108574487514564</v>
      </c>
      <c r="AL43" s="8">
        <f t="shared" ca="1" si="251"/>
        <v>0.95996472852795367</v>
      </c>
      <c r="AM43" s="20">
        <f ca="1">IF(AK$9 = 0, 0, IFERROR((AK43 - AL43) * 10000, 0))</f>
        <v>11.210163471919721</v>
      </c>
      <c r="AN43" s="33">
        <f t="shared" ref="AN43:AO46" ca="1" si="252">IFERROR(AN39 / INDIRECT(ADDRESS($C43, COLUMN(AN39))), 0)</f>
        <v>0.96286943283149273</v>
      </c>
      <c r="AO43" s="8">
        <f t="shared" ca="1" si="252"/>
        <v>0.96011781179083577</v>
      </c>
      <c r="AP43" s="20">
        <f ca="1">IF(AN$9 = 0, 0, IFERROR((AN43 - AO43) * 10000, 0))</f>
        <v>27.516210406569598</v>
      </c>
      <c r="AQ43" s="33">
        <f t="shared" ref="AQ43:AR46" ca="1" si="253">IFERROR(AQ39 / INDIRECT(ADDRESS($C43, COLUMN(AQ39))), 0)</f>
        <v>0.9628810372129849</v>
      </c>
      <c r="AR43" s="8">
        <f t="shared" ca="1" si="253"/>
        <v>0.96134018283457001</v>
      </c>
      <c r="AS43" s="20">
        <f ca="1">IF(AQ$9 = 0, 0, IFERROR((AQ43 - AR43) * 10000, 0))</f>
        <v>15.408543784148909</v>
      </c>
      <c r="AT43" s="33">
        <f t="shared" ref="AT43:AU46" ca="1" si="254">IFERROR(AT39 / INDIRECT(ADDRESS($C43, COLUMN(AT39))), 0)</f>
        <v>0.96095801551940618</v>
      </c>
      <c r="AU43" s="8">
        <f t="shared" ca="1" si="254"/>
        <v>0.95790214487932057</v>
      </c>
      <c r="AV43" s="20">
        <f ca="1">IF(AT$9 = 0, 0, IFERROR((AT43 - AU43) * 10000, 0))</f>
        <v>30.558706400856117</v>
      </c>
      <c r="AW43" s="33">
        <f t="shared" ref="AW43:AX46" ca="1" si="255">IFERROR(AW39 / INDIRECT(ADDRESS($C43, COLUMN(AW39))), 0)</f>
        <v>0.96262161896546072</v>
      </c>
      <c r="AX43" s="8">
        <f t="shared" ca="1" si="255"/>
        <v>0.95807808119613747</v>
      </c>
      <c r="AY43" s="20">
        <f ca="1">IF(AW$9 = 0, 0, IFERROR((AW43 - AX43) * 10000, 0))</f>
        <v>45.435377693232581</v>
      </c>
      <c r="AZ43" s="33">
        <f t="shared" ref="AZ43:BA46" ca="1" si="256">IFERROR(AZ39 / INDIRECT(ADDRESS($C43, COLUMN(AZ39))), 0)</f>
        <v>0.96395840077474881</v>
      </c>
      <c r="BA43" s="8">
        <f t="shared" ca="1" si="256"/>
        <v>0.96200042614068726</v>
      </c>
      <c r="BB43" s="20">
        <f ca="1">IF(AZ$9 = 0, 0, IFERROR((AZ43 - BA43) * 10000, 0))</f>
        <v>19.579746340615543</v>
      </c>
      <c r="BC43" s="33">
        <f t="shared" ref="BC43:BD46" ca="1" si="257">IFERROR(BC39 / INDIRECT(ADDRESS($C43, COLUMN(BC39))), 0)</f>
        <v>0.9613404217191327</v>
      </c>
      <c r="BD43" s="8">
        <f t="shared" ca="1" si="257"/>
        <v>0.9602518084550431</v>
      </c>
      <c r="BE43" s="20">
        <f ca="1">IF(BC$9 = 0, 0, IFERROR((BC43 - BD43) * 10000, 0))</f>
        <v>10.886132640895996</v>
      </c>
      <c r="BF43" s="33">
        <f t="shared" ref="BF43:BG46" ca="1" si="258">IFERROR(BF39 / INDIRECT(ADDRESS($C43, COLUMN(BF39))), 0)</f>
        <v>0.96152128027874872</v>
      </c>
      <c r="BG43" s="8">
        <f t="shared" ca="1" si="258"/>
        <v>0.96082820369334077</v>
      </c>
      <c r="BH43" s="20">
        <f ca="1">IF(BF$9 = 0, 0, IFERROR((BF43 - BG43) * 10000, 0))</f>
        <v>6.9307658540795902</v>
      </c>
      <c r="BI43" s="33">
        <f t="shared" ref="BI43:BJ46" ca="1" si="259">IFERROR(BI39 / INDIRECT(ADDRESS($C43, COLUMN(BI39))), 0)</f>
        <v>0.96394762795971145</v>
      </c>
      <c r="BJ43" s="8">
        <f t="shared" ca="1" si="259"/>
        <v>0.963850193699618</v>
      </c>
      <c r="BK43" s="20">
        <f ca="1">IF(BI$9 = 0, 0, IFERROR((BI43 - BJ43) * 10000, 0))</f>
        <v>0.97434260093454128</v>
      </c>
      <c r="BL43" s="33">
        <f t="shared" ref="BL43:BM46" ca="1" si="260">IFERROR(BL39 / INDIRECT(ADDRESS($C43, COLUMN(BL39))), 0)</f>
        <v>0.96014865983962516</v>
      </c>
      <c r="BM43" s="8">
        <f t="shared" ca="1" si="260"/>
        <v>0.9586453533953061</v>
      </c>
      <c r="BN43" s="20">
        <f ca="1">IF(BL$9 = 0, 0, IFERROR((BL43 - BM43) * 10000, 0))</f>
        <v>15.033064443190636</v>
      </c>
      <c r="BO43" s="155" t="str">
        <f t="shared" si="240"/>
        <v>Mail %</v>
      </c>
      <c r="BP43" s="249"/>
    </row>
    <row r="44" spans="1:68" hidden="1" x14ac:dyDescent="0.2">
      <c r="A44" s="6"/>
      <c r="C44" s="3">
        <f t="shared" ref="C44:C46" si="261">ROW($C$29)</f>
        <v>29</v>
      </c>
      <c r="D44" s="241"/>
      <c r="E44" s="136" t="str">
        <f t="shared" si="241"/>
        <v>Email %</v>
      </c>
      <c r="F44" s="127">
        <f t="shared" ca="1" si="242"/>
        <v>0.89355905064435315</v>
      </c>
      <c r="G44" s="105">
        <f t="shared" ca="1" si="242"/>
        <v>0.85731862105948264</v>
      </c>
      <c r="H44" s="106">
        <f ca="1">IF(F$9 = 0, 0, IFERROR((F44 - G44) * 10000, 0))</f>
        <v>362.40429584870503</v>
      </c>
      <c r="I44" s="88"/>
      <c r="J44" s="127">
        <f t="shared" ca="1" si="243"/>
        <v>0.91809645763217562</v>
      </c>
      <c r="K44" s="105">
        <f t="shared" ca="1" si="243"/>
        <v>0.89198065911134961</v>
      </c>
      <c r="L44" s="106">
        <f ca="1">IF(J$9 = 0, 0, IFERROR((J44 - K44) * 10000, 0))</f>
        <v>261.15798520826019</v>
      </c>
      <c r="M44" s="88"/>
      <c r="N44" s="127">
        <f t="shared" ca="1" si="244"/>
        <v>0.91809645763217562</v>
      </c>
      <c r="O44" s="105">
        <f t="shared" ca="1" si="244"/>
        <v>0.89198065911134961</v>
      </c>
      <c r="P44" s="106">
        <f ca="1">IF(N$9 = 0, 0, IFERROR((N44 - O44) * 10000, 0))</f>
        <v>261.15798520826019</v>
      </c>
      <c r="Q44" s="88"/>
      <c r="R44" s="127">
        <f t="shared" ca="1" si="245"/>
        <v>0.93056322267810521</v>
      </c>
      <c r="S44" s="105">
        <f t="shared" ca="1" si="245"/>
        <v>0.91144465480077608</v>
      </c>
      <c r="T44" s="106">
        <f ca="1">IF(R$9 = 0, 0, IFERROR((R44 - S44) * 10000, 0))</f>
        <v>191.1856787732913</v>
      </c>
      <c r="U44" s="127">
        <f t="shared" ca="1" si="246"/>
        <v>0.92669173916229597</v>
      </c>
      <c r="V44" s="105">
        <f t="shared" ca="1" si="246"/>
        <v>0.91033426750608548</v>
      </c>
      <c r="W44" s="106">
        <f ca="1">IF(U$9 = 0, 0, IFERROR((U44 - V44) * 10000, 0))</f>
        <v>163.57471656210487</v>
      </c>
      <c r="X44" s="127">
        <f t="shared" ca="1" si="247"/>
        <v>0.9354581443615958</v>
      </c>
      <c r="Y44" s="105">
        <f t="shared" ca="1" si="247"/>
        <v>0.92877887563249162</v>
      </c>
      <c r="Z44" s="106">
        <f ca="1">IF(X$9 = 0, 0, IFERROR((X44 - Y44) * 10000, 0))</f>
        <v>66.792687291041815</v>
      </c>
      <c r="AA44" s="127">
        <f t="shared" ca="1" si="248"/>
        <v>0.93599613353125966</v>
      </c>
      <c r="AB44" s="105">
        <f t="shared" ca="1" si="248"/>
        <v>0.92106562256183422</v>
      </c>
      <c r="AC44" s="106">
        <f ca="1">IF(AA$9 = 0, 0, IFERROR((AA44 - AB44) * 10000, 0))</f>
        <v>149.30510969425436</v>
      </c>
      <c r="AD44" s="88"/>
      <c r="AE44" s="127">
        <f t="shared" ca="1" si="249"/>
        <v>0.93738263917290021</v>
      </c>
      <c r="AF44" s="105">
        <f t="shared" ca="1" si="249"/>
        <v>0.92581526651001078</v>
      </c>
      <c r="AG44" s="106">
        <f ca="1">IF(AE$9 = 0, 0, IFERROR((AE44 - AF44) * 10000, 0))</f>
        <v>115.6737266288943</v>
      </c>
      <c r="AH44" s="127">
        <f t="shared" ca="1" si="250"/>
        <v>0.9481961337328868</v>
      </c>
      <c r="AI44" s="105">
        <f t="shared" ca="1" si="250"/>
        <v>0.92049710024855014</v>
      </c>
      <c r="AJ44" s="106">
        <f ca="1">IF(AH$9 = 0, 0, IFERROR((AH44 - AI44) * 10000, 0))</f>
        <v>276.99033484336667</v>
      </c>
      <c r="AK44" s="127">
        <f t="shared" ca="1" si="251"/>
        <v>0.93300059829328963</v>
      </c>
      <c r="AL44" s="105">
        <f t="shared" ca="1" si="251"/>
        <v>0.91827341842934418</v>
      </c>
      <c r="AM44" s="106">
        <f ca="1">IF(AK$9 = 0, 0, IFERROR((AK44 - AL44) * 10000, 0))</f>
        <v>147.27179863945449</v>
      </c>
      <c r="AN44" s="127">
        <f t="shared" ca="1" si="252"/>
        <v>0.92764191295522103</v>
      </c>
      <c r="AO44" s="105">
        <f t="shared" ca="1" si="252"/>
        <v>0.90399948497577776</v>
      </c>
      <c r="AP44" s="106">
        <f ca="1">IF(AN$9 = 0, 0, IFERROR((AN44 - AO44) * 10000, 0))</f>
        <v>236.42427979443269</v>
      </c>
      <c r="AQ44" s="127">
        <f t="shared" ca="1" si="253"/>
        <v>0.94590261282660337</v>
      </c>
      <c r="AR44" s="105">
        <f t="shared" ca="1" si="253"/>
        <v>0.92067202425714023</v>
      </c>
      <c r="AS44" s="106">
        <f ca="1">IF(AQ$9 = 0, 0, IFERROR((AQ44 - AR44) * 10000, 0))</f>
        <v>252.30588569463143</v>
      </c>
      <c r="AT44" s="127">
        <f t="shared" ca="1" si="254"/>
        <v>0.93630504571998985</v>
      </c>
      <c r="AU44" s="105">
        <f t="shared" ca="1" si="254"/>
        <v>0.9276443115113322</v>
      </c>
      <c r="AV44" s="106">
        <f ca="1">IF(AT$9 = 0, 0, IFERROR((AT44 - AU44) * 10000, 0))</f>
        <v>86.607342086576494</v>
      </c>
      <c r="AW44" s="127">
        <f t="shared" ca="1" si="255"/>
        <v>0.94074567486013594</v>
      </c>
      <c r="AX44" s="105">
        <f t="shared" ca="1" si="255"/>
        <v>0.92496452427923714</v>
      </c>
      <c r="AY44" s="106">
        <f ca="1">IF(AW$9 = 0, 0, IFERROR((AW44 - AX44) * 10000, 0))</f>
        <v>157.81150580898796</v>
      </c>
      <c r="AZ44" s="127">
        <f t="shared" ca="1" si="256"/>
        <v>0.95208961841987139</v>
      </c>
      <c r="BA44" s="105">
        <f t="shared" ca="1" si="256"/>
        <v>0.93464523787781939</v>
      </c>
      <c r="BB44" s="106">
        <f ca="1">IF(AZ$9 = 0, 0, IFERROR((AZ44 - BA44) * 10000, 0))</f>
        <v>174.44380542051996</v>
      </c>
      <c r="BC44" s="127">
        <f t="shared" ca="1" si="257"/>
        <v>0.94065169344722532</v>
      </c>
      <c r="BD44" s="105">
        <f t="shared" ca="1" si="257"/>
        <v>0.93865349176224666</v>
      </c>
      <c r="BE44" s="106">
        <f ca="1">IF(BC$9 = 0, 0, IFERROR((BC44 - BD44) * 10000, 0))</f>
        <v>19.982016849786621</v>
      </c>
      <c r="BF44" s="127">
        <f t="shared" ca="1" si="258"/>
        <v>0.94298270104865822</v>
      </c>
      <c r="BG44" s="105">
        <f t="shared" ca="1" si="258"/>
        <v>0.93014782165829368</v>
      </c>
      <c r="BH44" s="106">
        <f ca="1">IF(BF$9 = 0, 0, IFERROR((BF44 - BG44) * 10000, 0))</f>
        <v>128.3487939036454</v>
      </c>
      <c r="BI44" s="127">
        <f t="shared" ca="1" si="259"/>
        <v>0.94908403289560539</v>
      </c>
      <c r="BJ44" s="105">
        <f t="shared" ca="1" si="259"/>
        <v>0.93413989317443702</v>
      </c>
      <c r="BK44" s="106">
        <f ca="1">IF(BI$9 = 0, 0, IFERROR((BI44 - BJ44) * 10000, 0))</f>
        <v>149.44139721168369</v>
      </c>
      <c r="BL44" s="127">
        <f t="shared" ca="1" si="260"/>
        <v>0.9465349734391727</v>
      </c>
      <c r="BM44" s="105">
        <f t="shared" ca="1" si="260"/>
        <v>0.93336062503137907</v>
      </c>
      <c r="BN44" s="106">
        <f ca="1">IF(BL$9 = 0, 0, IFERROR((BL44 - BM44) * 10000, 0))</f>
        <v>131.74348407793636</v>
      </c>
      <c r="BO44" s="157" t="str">
        <f t="shared" si="240"/>
        <v>Email %</v>
      </c>
      <c r="BP44" s="249"/>
    </row>
    <row r="45" spans="1:68" hidden="1" x14ac:dyDescent="0.2">
      <c r="A45" s="6"/>
      <c r="C45" s="3">
        <f t="shared" si="261"/>
        <v>29</v>
      </c>
      <c r="D45" s="241"/>
      <c r="E45" s="83" t="str">
        <f t="shared" si="241"/>
        <v>Promotable %</v>
      </c>
      <c r="F45" s="28">
        <f t="shared" ca="1" si="242"/>
        <v>0.49692544097518143</v>
      </c>
      <c r="G45" s="10">
        <f t="shared" ca="1" si="242"/>
        <v>0.47130306548951179</v>
      </c>
      <c r="H45" s="18">
        <f ca="1">IF(F$9 = 0, 0, IFERROR((F45 - G45) * 10000, 0))</f>
        <v>256.22375485669647</v>
      </c>
      <c r="I45" s="88"/>
      <c r="J45" s="28">
        <f t="shared" ca="1" si="243"/>
        <v>0.51540505681046422</v>
      </c>
      <c r="K45" s="10">
        <f t="shared" ca="1" si="243"/>
        <v>0.50181458030284543</v>
      </c>
      <c r="L45" s="18">
        <f ca="1">IF(J$9 = 0, 0, IFERROR((J45 - K45) * 10000, 0))</f>
        <v>135.90476507618797</v>
      </c>
      <c r="M45" s="88"/>
      <c r="N45" s="28">
        <f t="shared" ca="1" si="244"/>
        <v>0.51540505681046422</v>
      </c>
      <c r="O45" s="10">
        <f t="shared" ca="1" si="244"/>
        <v>0.50181458030284543</v>
      </c>
      <c r="P45" s="18">
        <f ca="1">IF(N$9 = 0, 0, IFERROR((N45 - O45) * 10000, 0))</f>
        <v>135.90476507618797</v>
      </c>
      <c r="Q45" s="88"/>
      <c r="R45" s="28">
        <f t="shared" ca="1" si="245"/>
        <v>0.58801939574785522</v>
      </c>
      <c r="S45" s="10">
        <f t="shared" ca="1" si="245"/>
        <v>0.56663886824557219</v>
      </c>
      <c r="T45" s="18">
        <f ca="1">IF(R$9 = 0, 0, IFERROR((R45 - S45) * 10000, 0))</f>
        <v>213.8052750228303</v>
      </c>
      <c r="U45" s="28">
        <f t="shared" ca="1" si="246"/>
        <v>0.57838033771971153</v>
      </c>
      <c r="V45" s="10">
        <f t="shared" ca="1" si="246"/>
        <v>0.56441559251651885</v>
      </c>
      <c r="W45" s="18">
        <f ca="1">IF(U$9 = 0, 0, IFERROR((U45 - V45) * 10000, 0))</f>
        <v>139.64745203192686</v>
      </c>
      <c r="X45" s="28">
        <f t="shared" ca="1" si="247"/>
        <v>0.59157808330496464</v>
      </c>
      <c r="Y45" s="10">
        <f t="shared" ca="1" si="247"/>
        <v>0.5862223202388015</v>
      </c>
      <c r="Z45" s="18">
        <f ca="1">IF(X$9 = 0, 0, IFERROR((X45 - Y45) * 10000, 0))</f>
        <v>53.557630661631435</v>
      </c>
      <c r="AA45" s="28">
        <f t="shared" ca="1" si="248"/>
        <v>0.58974235049078838</v>
      </c>
      <c r="AB45" s="10">
        <f t="shared" ca="1" si="248"/>
        <v>0.58410996445406582</v>
      </c>
      <c r="AC45" s="18">
        <f ca="1">IF(AA$9 = 0, 0, IFERROR((AA45 - AB45) * 10000, 0))</f>
        <v>56.323860367225585</v>
      </c>
      <c r="AD45" s="88"/>
      <c r="AE45" s="28">
        <f t="shared" ca="1" si="249"/>
        <v>0.63825380282061772</v>
      </c>
      <c r="AF45" s="10">
        <f t="shared" ca="1" si="249"/>
        <v>0.61349402970791822</v>
      </c>
      <c r="AG45" s="18">
        <f ca="1">IF(AE$9 = 0, 0, IFERROR((AE45 - AF45) * 10000, 0))</f>
        <v>247.597731126995</v>
      </c>
      <c r="AH45" s="28">
        <f t="shared" ca="1" si="250"/>
        <v>0.62231035901051768</v>
      </c>
      <c r="AI45" s="10">
        <f t="shared" ca="1" si="250"/>
        <v>0.58727423363711684</v>
      </c>
      <c r="AJ45" s="18">
        <f ca="1">IF(AH$9 = 0, 0, IFERROR((AH45 - AI45) * 10000, 0))</f>
        <v>350.36125373400841</v>
      </c>
      <c r="AK45" s="28">
        <f t="shared" ca="1" si="251"/>
        <v>0.61175488868595895</v>
      </c>
      <c r="AL45" s="10">
        <f t="shared" ca="1" si="251"/>
        <v>0.59202663999799265</v>
      </c>
      <c r="AM45" s="18">
        <f ca="1">IF(AK$9 = 0, 0, IFERROR((AK45 - AL45) * 10000, 0))</f>
        <v>197.282486879663</v>
      </c>
      <c r="AN45" s="28">
        <f t="shared" ca="1" si="252"/>
        <v>0.60855827553708219</v>
      </c>
      <c r="AO45" s="10">
        <f t="shared" ca="1" si="252"/>
        <v>0.5849291036969082</v>
      </c>
      <c r="AP45" s="18">
        <f ca="1">IF(AN$9 = 0, 0, IFERROR((AN45 - AO45) * 10000, 0))</f>
        <v>236.2917184017399</v>
      </c>
      <c r="AQ45" s="28">
        <f t="shared" ca="1" si="253"/>
        <v>0.61769101346001587</v>
      </c>
      <c r="AR45" s="10">
        <f t="shared" ca="1" si="253"/>
        <v>0.59121343082094358</v>
      </c>
      <c r="AS45" s="18">
        <f ca="1">IF(AQ$9 = 0, 0, IFERROR((AQ45 - AR45) * 10000, 0))</f>
        <v>264.77582639072295</v>
      </c>
      <c r="AT45" s="28">
        <f t="shared" ca="1" si="254"/>
        <v>0.62321789427187135</v>
      </c>
      <c r="AU45" s="10">
        <f t="shared" ca="1" si="254"/>
        <v>0.61868812079141411</v>
      </c>
      <c r="AV45" s="18">
        <f ca="1">IF(AT$9 = 0, 0, IFERROR((AT45 - AU45) * 10000, 0))</f>
        <v>45.297734804572443</v>
      </c>
      <c r="AW45" s="28">
        <f t="shared" ca="1" si="255"/>
        <v>0.63124292489744516</v>
      </c>
      <c r="AX45" s="10">
        <f t="shared" ca="1" si="255"/>
        <v>0.6218028588239366</v>
      </c>
      <c r="AY45" s="18">
        <f ca="1">IF(AW$9 = 0, 0, IFERROR((AW45 - AX45) * 10000, 0))</f>
        <v>94.40066073508558</v>
      </c>
      <c r="AZ45" s="28">
        <f t="shared" ca="1" si="256"/>
        <v>0.62042203137624008</v>
      </c>
      <c r="BA45" s="10">
        <f t="shared" ca="1" si="256"/>
        <v>0.61054698201077529</v>
      </c>
      <c r="BB45" s="18">
        <f ca="1">IF(AZ$9 = 0, 0, IFERROR((AZ45 - BA45) * 10000, 0))</f>
        <v>98.75049365464794</v>
      </c>
      <c r="BC45" s="28">
        <f t="shared" ca="1" si="257"/>
        <v>0.62804491965832387</v>
      </c>
      <c r="BD45" s="10">
        <f t="shared" ca="1" si="257"/>
        <v>0.61652845394284461</v>
      </c>
      <c r="BE45" s="18">
        <f ca="1">IF(BC$9 = 0, 0, IFERROR((BC45 - BD45) * 10000, 0))</f>
        <v>115.16465715479262</v>
      </c>
      <c r="BF45" s="28">
        <f t="shared" ca="1" si="258"/>
        <v>0.62763141730788563</v>
      </c>
      <c r="BG45" s="10">
        <f t="shared" ca="1" si="258"/>
        <v>0.63204919424306638</v>
      </c>
      <c r="BH45" s="18">
        <f ca="1">IF(BF$9 = 0, 0, IFERROR((BF45 - BG45) * 10000, 0))</f>
        <v>-44.177769351807505</v>
      </c>
      <c r="BI45" s="28">
        <f t="shared" ca="1" si="259"/>
        <v>0.63409463310838621</v>
      </c>
      <c r="BJ45" s="10">
        <f t="shared" ca="1" si="259"/>
        <v>0.6243591808250798</v>
      </c>
      <c r="BK45" s="18">
        <f ca="1">IF(BI$9 = 0, 0, IFERROR((BI45 - BJ45) * 10000, 0))</f>
        <v>97.354522833064124</v>
      </c>
      <c r="BL45" s="28">
        <f t="shared" ca="1" si="260"/>
        <v>0.64440472102715329</v>
      </c>
      <c r="BM45" s="10">
        <f t="shared" ca="1" si="260"/>
        <v>0.63666382163587987</v>
      </c>
      <c r="BN45" s="18">
        <f ca="1">IF(BL$9 = 0, 0, IFERROR((BL45 - BM45) * 10000, 0))</f>
        <v>77.40899391273426</v>
      </c>
      <c r="BO45" s="153" t="str">
        <f t="shared" si="240"/>
        <v>Promotable %</v>
      </c>
      <c r="BP45" s="249"/>
    </row>
    <row r="46" spans="1:68" hidden="1" x14ac:dyDescent="0.2">
      <c r="A46" s="6"/>
      <c r="C46" s="3">
        <f t="shared" si="261"/>
        <v>29</v>
      </c>
      <c r="D46" s="242"/>
      <c r="E46" s="78" t="str">
        <f t="shared" si="241"/>
        <v>Phone %</v>
      </c>
      <c r="F46" s="30">
        <f t="shared" ca="1" si="242"/>
        <v>0.83477312052891195</v>
      </c>
      <c r="G46" s="14">
        <f t="shared" ca="1" si="242"/>
        <v>0.81706961085127505</v>
      </c>
      <c r="H46" s="19">
        <f ca="1">IF(F$9 = 0, 0, IFERROR((F46 - G46) * 10000, 0))</f>
        <v>177.03509677636896</v>
      </c>
      <c r="I46" s="88"/>
      <c r="J46" s="30">
        <f t="shared" ca="1" si="243"/>
        <v>0.82680673761541168</v>
      </c>
      <c r="K46" s="14">
        <f t="shared" ca="1" si="243"/>
        <v>0.83265702204807068</v>
      </c>
      <c r="L46" s="19">
        <f ca="1">IF(J$9 = 0, 0, IFERROR((J46 - K46) * 10000, 0))</f>
        <v>-58.502844326590029</v>
      </c>
      <c r="M46" s="88"/>
      <c r="N46" s="30">
        <f t="shared" ca="1" si="244"/>
        <v>0.82680673761541168</v>
      </c>
      <c r="O46" s="14">
        <f t="shared" ca="1" si="244"/>
        <v>0.83265702204807068</v>
      </c>
      <c r="P46" s="19">
        <f ca="1">IF(N$9 = 0, 0, IFERROR((N46 - O46) * 10000, 0))</f>
        <v>-58.502844326590029</v>
      </c>
      <c r="Q46" s="88"/>
      <c r="R46" s="30">
        <f t="shared" ca="1" si="245"/>
        <v>0.87526743752331215</v>
      </c>
      <c r="S46" s="14">
        <f t="shared" ca="1" si="245"/>
        <v>0.87017745032433358</v>
      </c>
      <c r="T46" s="19">
        <f ca="1">IF(R$9 = 0, 0, IFERROR((R46 - S46) * 10000, 0))</f>
        <v>50.899871989785737</v>
      </c>
      <c r="U46" s="30">
        <f t="shared" ca="1" si="246"/>
        <v>0.86343341394219197</v>
      </c>
      <c r="V46" s="14">
        <f t="shared" ca="1" si="246"/>
        <v>0.86285779633251802</v>
      </c>
      <c r="W46" s="19">
        <f ca="1">IF(U$9 = 0, 0, IFERROR((U46 - V46) * 10000, 0))</f>
        <v>5.756176096739507</v>
      </c>
      <c r="X46" s="30">
        <f t="shared" ca="1" si="247"/>
        <v>0.868489397450117</v>
      </c>
      <c r="Y46" s="14">
        <f t="shared" ca="1" si="247"/>
        <v>0.87453446438943783</v>
      </c>
      <c r="Z46" s="19">
        <f ca="1">IF(X$9 = 0, 0, IFERROR((X46 - Y46) * 10000, 0))</f>
        <v>-60.450669393208315</v>
      </c>
      <c r="AA46" s="30">
        <f t="shared" ca="1" si="248"/>
        <v>0.84828828206810047</v>
      </c>
      <c r="AB46" s="14">
        <f t="shared" ca="1" si="248"/>
        <v>0.85764953975244196</v>
      </c>
      <c r="AC46" s="19">
        <f ca="1">IF(AA$9 = 0, 0, IFERROR((AA46 - AB46) * 10000, 0))</f>
        <v>-93.612576843414843</v>
      </c>
      <c r="AD46" s="88"/>
      <c r="AE46" s="30">
        <f t="shared" ca="1" si="249"/>
        <v>0.88710932861911107</v>
      </c>
      <c r="AF46" s="14">
        <f t="shared" ca="1" si="249"/>
        <v>0.87502259460494003</v>
      </c>
      <c r="AG46" s="19">
        <f ca="1">IF(AE$9 = 0, 0, IFERROR((AE46 - AF46) * 10000, 0))</f>
        <v>120.86734014171041</v>
      </c>
      <c r="AH46" s="30">
        <f t="shared" ca="1" si="250"/>
        <v>0.88954403901521828</v>
      </c>
      <c r="AI46" s="14">
        <f t="shared" ca="1" si="250"/>
        <v>0.88443413421706707</v>
      </c>
      <c r="AJ46" s="19">
        <f ca="1">IF(AH$9 = 0, 0, IFERROR((AH46 - AI46) * 10000, 0))</f>
        <v>51.099047981512101</v>
      </c>
      <c r="AK46" s="30">
        <f t="shared" ca="1" si="251"/>
        <v>0.87861573826243033</v>
      </c>
      <c r="AL46" s="14">
        <f t="shared" ca="1" si="251"/>
        <v>0.87628101039863215</v>
      </c>
      <c r="AM46" s="19">
        <f ca="1">IF(AK$9 = 0, 0, IFERROR((AK46 - AL46) * 10000, 0))</f>
        <v>23.347278637981805</v>
      </c>
      <c r="AN46" s="30">
        <f t="shared" ca="1" si="252"/>
        <v>0.87288550300862711</v>
      </c>
      <c r="AO46" s="14">
        <f t="shared" ca="1" si="252"/>
        <v>0.86961518033895036</v>
      </c>
      <c r="AP46" s="19">
        <f ca="1">IF(AN$9 = 0, 0, IFERROR((AN46 - AO46) * 10000, 0))</f>
        <v>32.703226696767508</v>
      </c>
      <c r="AQ46" s="30">
        <f t="shared" ca="1" si="253"/>
        <v>0.87761777513855899</v>
      </c>
      <c r="AR46" s="14">
        <f t="shared" ca="1" si="253"/>
        <v>0.87903744575213139</v>
      </c>
      <c r="AS46" s="19">
        <f ca="1">IF(AQ$9 = 0, 0, IFERROR((AQ46 - AR46) * 10000, 0))</f>
        <v>-14.196706135723991</v>
      </c>
      <c r="AT46" s="30">
        <f t="shared" ca="1" si="254"/>
        <v>0.87420307396934382</v>
      </c>
      <c r="AU46" s="14">
        <f t="shared" ca="1" si="254"/>
        <v>0.87327857839765843</v>
      </c>
      <c r="AV46" s="19">
        <f ca="1">IF(AT$9 = 0, 0, IFERROR((AT46 - AU46) * 10000, 0))</f>
        <v>9.2449557168539087</v>
      </c>
      <c r="AW46" s="30">
        <f t="shared" ca="1" si="255"/>
        <v>0.88306015702632756</v>
      </c>
      <c r="AX46" s="14">
        <f t="shared" ca="1" si="255"/>
        <v>0.88522306441006471</v>
      </c>
      <c r="AY46" s="19">
        <f ca="1">IF(AW$9 = 0, 0, IFERROR((AW46 - AX46) * 10000, 0))</f>
        <v>-21.62907383737145</v>
      </c>
      <c r="AZ46" s="30">
        <f t="shared" ca="1" si="256"/>
        <v>0.87958476943876951</v>
      </c>
      <c r="BA46" s="14">
        <f t="shared" ca="1" si="256"/>
        <v>0.8831156971966031</v>
      </c>
      <c r="BB46" s="19">
        <f ca="1">IF(AZ$9 = 0, 0, IFERROR((AZ46 - BA46) * 10000, 0))</f>
        <v>-35.309277578335909</v>
      </c>
      <c r="BC46" s="30">
        <f t="shared" ca="1" si="257"/>
        <v>0.879768233677797</v>
      </c>
      <c r="BD46" s="14">
        <f t="shared" ca="1" si="257"/>
        <v>0.88566507137552608</v>
      </c>
      <c r="BE46" s="19">
        <f ca="1">IF(BC$9 = 0, 0, IFERROR((BC46 - BD46) * 10000, 0))</f>
        <v>-58.968376977290845</v>
      </c>
      <c r="BF46" s="30">
        <f t="shared" ca="1" si="258"/>
        <v>0.87279575176172342</v>
      </c>
      <c r="BG46" s="14">
        <f t="shared" ca="1" si="258"/>
        <v>0.88041913193287347</v>
      </c>
      <c r="BH46" s="19">
        <f ca="1">IF(BF$9 = 0, 0, IFERROR((BF46 - BG46) * 10000, 0))</f>
        <v>-76.233801711500519</v>
      </c>
      <c r="BI46" s="30">
        <f t="shared" ca="1" si="259"/>
        <v>0.85001669630584531</v>
      </c>
      <c r="BJ46" s="14">
        <f t="shared" ca="1" si="259"/>
        <v>0.85638269318517324</v>
      </c>
      <c r="BK46" s="19">
        <f ca="1">IF(BI$9 = 0, 0, IFERROR((BI46 - BJ46) * 10000, 0))</f>
        <v>-63.65996879327929</v>
      </c>
      <c r="BL46" s="30">
        <f t="shared" ca="1" si="260"/>
        <v>0.87463895453351914</v>
      </c>
      <c r="BM46" s="14">
        <f t="shared" ca="1" si="260"/>
        <v>0.88437460172787341</v>
      </c>
      <c r="BN46" s="19">
        <f ca="1">IF(BL$9 = 0, 0, IFERROR((BL46 - BM46) * 10000, 0))</f>
        <v>-97.356471943542687</v>
      </c>
      <c r="BO46" s="156" t="str">
        <f t="shared" si="240"/>
        <v>Phone %</v>
      </c>
      <c r="BP46" s="251"/>
    </row>
    <row r="47" spans="1:68" ht="3.75" hidden="1" customHeight="1" x14ac:dyDescent="0.2">
      <c r="A47" s="6"/>
      <c r="D47" s="144"/>
      <c r="E47" s="144"/>
      <c r="F47" s="144"/>
      <c r="G47" s="144"/>
      <c r="H47" s="160"/>
      <c r="I47" s="138"/>
      <c r="J47" s="144"/>
      <c r="K47" s="144"/>
      <c r="L47" s="160"/>
      <c r="M47" s="138"/>
      <c r="N47" s="144"/>
      <c r="O47" s="144"/>
      <c r="P47" s="160"/>
      <c r="Q47" s="138"/>
      <c r="R47" s="144"/>
      <c r="S47" s="144"/>
      <c r="T47" s="160"/>
      <c r="U47" s="144"/>
      <c r="V47" s="144"/>
      <c r="W47" s="160"/>
      <c r="X47" s="144"/>
      <c r="Y47" s="144"/>
      <c r="Z47" s="160"/>
      <c r="AA47" s="144"/>
      <c r="AB47" s="144"/>
      <c r="AC47" s="160"/>
      <c r="AD47" s="138"/>
      <c r="AE47" s="144"/>
      <c r="AF47" s="144"/>
      <c r="AG47" s="160"/>
      <c r="AH47" s="144"/>
      <c r="AI47" s="144"/>
      <c r="AJ47" s="160"/>
      <c r="AK47" s="144"/>
      <c r="AL47" s="144"/>
      <c r="AM47" s="160"/>
      <c r="AN47" s="144"/>
      <c r="AO47" s="144"/>
      <c r="AP47" s="160"/>
      <c r="AQ47" s="144"/>
      <c r="AR47" s="144"/>
      <c r="AS47" s="160"/>
      <c r="AT47" s="144"/>
      <c r="AU47" s="144"/>
      <c r="AV47" s="160"/>
      <c r="AW47" s="144"/>
      <c r="AX47" s="144"/>
      <c r="AY47" s="160"/>
      <c r="AZ47" s="144"/>
      <c r="BA47" s="144"/>
      <c r="BB47" s="160"/>
      <c r="BC47" s="144"/>
      <c r="BD47" s="144"/>
      <c r="BE47" s="160"/>
      <c r="BF47" s="144"/>
      <c r="BG47" s="144"/>
      <c r="BH47" s="160"/>
      <c r="BI47" s="144"/>
      <c r="BJ47" s="144"/>
      <c r="BK47" s="160"/>
      <c r="BL47" s="144"/>
      <c r="BM47" s="144"/>
      <c r="BN47" s="160"/>
      <c r="BO47" s="144"/>
      <c r="BP47" s="144"/>
    </row>
    <row r="48" spans="1:68" hidden="1" x14ac:dyDescent="0.2">
      <c r="A48" s="6" t="str">
        <f t="shared" ref="A48:B51" si="262">A$11</f>
        <v>&gt;= 1</v>
      </c>
      <c r="B48" s="3" t="str">
        <f t="shared" si="262"/>
        <v>&gt;= 0</v>
      </c>
      <c r="C48" s="3" t="s">
        <v>107</v>
      </c>
      <c r="D48" s="236" t="s">
        <v>100</v>
      </c>
      <c r="E48" s="145" t="s">
        <v>101</v>
      </c>
      <c r="F48" s="146">
        <f t="shared" ref="F48:G51" ca="1" si="263">SUMIFS(CUST_COUNT_T, CHANNEL_COUNT, $A$2, IS_JJCC, $B$2, CUST_GROUP, $A48, RECENCY_GROUP, $B48, TIMEFRAME, F$1, IS_JJCC, $C48)</f>
        <v>560033</v>
      </c>
      <c r="G48" s="147">
        <f t="shared" ca="1" si="263"/>
        <v>488209</v>
      </c>
      <c r="H48" s="148">
        <f ca="1">IF(F$9 = 0, 0, IFERROR((F48 - G48) / G48, 0))</f>
        <v>0.14711732065570279</v>
      </c>
      <c r="I48" s="141"/>
      <c r="J48" s="149">
        <f t="shared" ref="J48:K51" ca="1" si="264">SUMIFS(CUST_COUNT_T, CHANNEL_COUNT, $A$2, IS_JJCC, $B$2, CUST_GROUP, $A48, RECENCY_GROUP, $B48, TIMEFRAME, J$1, IS_JJCC, $C48)</f>
        <v>619074</v>
      </c>
      <c r="K48" s="147">
        <f t="shared" ca="1" si="264"/>
        <v>553786</v>
      </c>
      <c r="L48" s="148">
        <f ca="1">IF(J$9 = 0, 0, IFERROR((J48 - K48) / K48, 0))</f>
        <v>0.11789391570028857</v>
      </c>
      <c r="M48" s="141"/>
      <c r="N48" s="149">
        <f t="shared" ref="N48:O51" ca="1" si="265">SUMIFS(CUST_COUNT_T, CHANNEL_COUNT, $A$2, IS_JJCC, $B$2, CUST_GROUP, $A48, RECENCY_GROUP, $B48, TIMEFRAME, N$1, IS_JJCC, $C48)</f>
        <v>619074</v>
      </c>
      <c r="O48" s="147">
        <f t="shared" ca="1" si="265"/>
        <v>553786</v>
      </c>
      <c r="P48" s="148">
        <f ca="1">IF(N$9 = 0, 0, IFERROR((N48 - O48) / O48, 0))</f>
        <v>0.11789391570028857</v>
      </c>
      <c r="Q48" s="141"/>
      <c r="R48" s="149">
        <f t="shared" ref="R48:S51" ca="1" si="266">SUMIFS(CUST_COUNT_T, CHANNEL_COUNT, $A$2, IS_JJCC, $B$2, CUST_GROUP, $A48, RECENCY_GROUP, $B48, TIMEFRAME, R$1, IS_JJCC, $C48)</f>
        <v>302248</v>
      </c>
      <c r="S48" s="147">
        <f t="shared" ca="1" si="266"/>
        <v>268595</v>
      </c>
      <c r="T48" s="148">
        <f ca="1">IF(R$9 = 0, 0, IFERROR((R48 - S48) / S48, 0))</f>
        <v>0.12529272696811183</v>
      </c>
      <c r="U48" s="146">
        <f t="shared" ref="U48:V51" ca="1" si="267">SUMIFS(CUST_COUNT_T, CHANNEL_COUNT, $A$2, IS_JJCC, $B$2, CUST_GROUP, $A48, RECENCY_GROUP, $B48, TIMEFRAME, U$1, IS_JJCC, $C48)</f>
        <v>328523</v>
      </c>
      <c r="V48" s="147">
        <f t="shared" ca="1" si="267"/>
        <v>289585</v>
      </c>
      <c r="W48" s="148">
        <f ca="1">IF(U$9 = 0, 0, IFERROR((U48 - V48) / V48, 0))</f>
        <v>0.13446138439490996</v>
      </c>
      <c r="X48" s="146">
        <f t="shared" ref="X48:Y51" ca="1" si="268">SUMIFS(CUST_COUNT_T, CHANNEL_COUNT, $A$2, IS_JJCC, $B$2, CUST_GROUP, $A48, RECENCY_GROUP, $B48, TIMEFRAME, X$1, IS_JJCC, $C48)</f>
        <v>324259</v>
      </c>
      <c r="Y48" s="147">
        <f t="shared" ca="1" si="268"/>
        <v>292736</v>
      </c>
      <c r="Z48" s="148">
        <f ca="1">IF(X$9 = 0, 0, IFERROR((X48 - Y48) / Y48, 0))</f>
        <v>0.10768405662439877</v>
      </c>
      <c r="AA48" s="146">
        <f t="shared" ref="AA48:AB51" ca="1" si="269">SUMIFS(CUST_COUNT_T, CHANNEL_COUNT, $A$2, IS_JJCC, $B$2, CUST_GROUP, $A48, RECENCY_GROUP, $B48, TIMEFRAME, AA$1, IS_JJCC, $C48)</f>
        <v>354753</v>
      </c>
      <c r="AB48" s="147">
        <f t="shared" ca="1" si="269"/>
        <v>310496</v>
      </c>
      <c r="AC48" s="148">
        <f ca="1">IF(AA$9 = 0, 0, IFERROR((AA48 - AB48) / AB48, 0))</f>
        <v>0.14253645779655777</v>
      </c>
      <c r="AD48" s="141"/>
      <c r="AE48" s="149">
        <f t="shared" ref="AE48:AF51" ca="1" si="270">SUMIFS(CUST_COUNT_T, CHANNEL_COUNT, $A$2, IS_JJCC, $B$2, CUST_GROUP, $A48, RECENCY_GROUP, $B48, TIMEFRAME, AE$1, IS_JJCC, $C48)</f>
        <v>109166</v>
      </c>
      <c r="AF48" s="147">
        <f t="shared" ca="1" si="270"/>
        <v>88427</v>
      </c>
      <c r="AG48" s="148">
        <f ca="1">IF(AE$9 = 0, 0, IFERROR((AE48 - AF48) / AF48, 0))</f>
        <v>0.2345324391871261</v>
      </c>
      <c r="AH48" s="146">
        <f t="shared" ref="AH48:AI51" ca="1" si="271">SUMIFS(CUST_COUNT_T, CHANNEL_COUNT, $A$2, IS_JJCC, $B$2, CUST_GROUP, $A48, RECENCY_GROUP, $B48, TIMEFRAME, AH$1, IS_JJCC, $C48)</f>
        <v>173361</v>
      </c>
      <c r="AI48" s="147">
        <f t="shared" ca="1" si="271"/>
        <v>150700</v>
      </c>
      <c r="AJ48" s="148">
        <f ca="1">IF(AH$9 = 0, 0, IFERROR((AH48 - AI48) / AI48, 0))</f>
        <v>0.15037159920371598</v>
      </c>
      <c r="AK48" s="146">
        <f t="shared" ref="AK48:AL51" ca="1" si="272">SUMIFS(CUST_COUNT_T, CHANNEL_COUNT, $A$2, IS_JJCC, $B$2, CUST_GROUP, $A48, RECENCY_GROUP, $B48, TIMEFRAME, AK$1, IS_JJCC, $C48)</f>
        <v>149909</v>
      </c>
      <c r="AL48" s="147">
        <f t="shared" ca="1" si="272"/>
        <v>129435</v>
      </c>
      <c r="AM48" s="148">
        <f ca="1">IF(AK$9 = 0, 0, IFERROR((AK48 - AL48) / AL48, 0))</f>
        <v>0.1581797813574381</v>
      </c>
      <c r="AN48" s="146">
        <f t="shared" ref="AN48:AO51" ca="1" si="273">SUMIFS(CUST_COUNT_T, CHANNEL_COUNT, $A$2, IS_JJCC, $B$2, CUST_GROUP, $A48, RECENCY_GROUP, $B48, TIMEFRAME, AN$1, IS_JJCC, $C48)</f>
        <v>152478</v>
      </c>
      <c r="AO48" s="147">
        <f t="shared" ca="1" si="273"/>
        <v>138259</v>
      </c>
      <c r="AP48" s="148">
        <f ca="1">IF(AN$9 = 0, 0, IFERROR((AN48 - AO48) / AO48, 0))</f>
        <v>0.1028432145466118</v>
      </c>
      <c r="AQ48" s="146">
        <f t="shared" ref="AQ48:AR51" ca="1" si="274">SUMIFS(CUST_COUNT_T, CHANNEL_COUNT, $A$2, IS_JJCC, $B$2, CUST_GROUP, $A48, RECENCY_GROUP, $B48, TIMEFRAME, AQ$1, IS_JJCC, $C48)</f>
        <v>191770</v>
      </c>
      <c r="AR48" s="147">
        <f t="shared" ca="1" si="274"/>
        <v>161730</v>
      </c>
      <c r="AS48" s="148">
        <f ca="1">IF(AQ$9 = 0, 0, IFERROR((AQ48 - AR48) / AR48, 0))</f>
        <v>0.18574166821245286</v>
      </c>
      <c r="AT48" s="146">
        <f t="shared" ref="AT48:AU51" ca="1" si="275">SUMIFS(CUST_COUNT_T, CHANNEL_COUNT, $A$2, IS_JJCC, $B$2, CUST_GROUP, $A48, RECENCY_GROUP, $B48, TIMEFRAME, AT$1, IS_JJCC, $C48)</f>
        <v>134189</v>
      </c>
      <c r="AU48" s="147">
        <f t="shared" ca="1" si="275"/>
        <v>115486</v>
      </c>
      <c r="AV48" s="148">
        <f ca="1">IF(AT$9 = 0, 0, IFERROR((AT48 - AU48) / AU48, 0))</f>
        <v>0.16195036627816359</v>
      </c>
      <c r="AW48" s="146">
        <f t="shared" ref="AW48:AX51" ca="1" si="276">SUMIFS(CUST_COUNT_T, CHANNEL_COUNT, $A$2, IS_JJCC, $B$2, CUST_GROUP, $A48, RECENCY_GROUP, $B48, TIMEFRAME, AW$1, IS_JJCC, $C48)</f>
        <v>132998</v>
      </c>
      <c r="AX48" s="147">
        <f t="shared" ca="1" si="276"/>
        <v>109983</v>
      </c>
      <c r="AY48" s="148">
        <f ca="1">IF(AW$9 = 0, 0, IFERROR((AW48 - AX48) / AX48, 0))</f>
        <v>0.20925961284925851</v>
      </c>
      <c r="AZ48" s="146">
        <f t="shared" ref="AZ48:BA51" ca="1" si="277">SUMIFS(CUST_COUNT_T, CHANNEL_COUNT, $A$2, IS_JJCC, $B$2, CUST_GROUP, $A48, RECENCY_GROUP, $B48, TIMEFRAME, AZ$1, IS_JJCC, $C48)</f>
        <v>179858</v>
      </c>
      <c r="BA48" s="147">
        <f t="shared" ca="1" si="277"/>
        <v>161671</v>
      </c>
      <c r="BB48" s="148">
        <f ca="1">IF(AZ$9 = 0, 0, IFERROR((AZ48 - BA48) / BA48, 0))</f>
        <v>0.11249389191629915</v>
      </c>
      <c r="BC48" s="146">
        <f t="shared" ref="BC48:BD51" ca="1" si="278">SUMIFS(CUST_COUNT_T, CHANNEL_COUNT, $A$2, IS_JJCC, $B$2, CUST_GROUP, $A48, RECENCY_GROUP, $B48, TIMEFRAME, BC$1, IS_JJCC, $C48)</f>
        <v>161320</v>
      </c>
      <c r="BD48" s="147">
        <f t="shared" ca="1" si="278"/>
        <v>146830</v>
      </c>
      <c r="BE48" s="148">
        <f ca="1">IF(BC$9 = 0, 0, IFERROR((BC48 - BD48) / BD48, 0))</f>
        <v>9.8685554723149216E-2</v>
      </c>
      <c r="BF48" s="146">
        <f t="shared" ref="BF48:BG51" ca="1" si="279">SUMIFS(CUST_COUNT_T, CHANNEL_COUNT, $A$2, IS_JJCC, $B$2, CUST_GROUP, $A48, RECENCY_GROUP, $B48, TIMEFRAME, BF$1, IS_JJCC, $C48)</f>
        <v>168736</v>
      </c>
      <c r="BG48" s="147">
        <f t="shared" ca="1" si="279"/>
        <v>147798</v>
      </c>
      <c r="BH48" s="148">
        <f ca="1">IF(BF$9 = 0, 0, IFERROR((BF48 - BG48) / BG48, 0))</f>
        <v>0.14166632836709564</v>
      </c>
      <c r="BI48" s="146">
        <f t="shared" ref="BI48:BJ51" ca="1" si="280">SUMIFS(CUST_COUNT_T, CHANNEL_COUNT, $A$2, IS_JJCC, $B$2, CUST_GROUP, $A48, RECENCY_GROUP, $B48, TIMEFRAME, BI$1, IS_JJCC, $C48)</f>
        <v>223043</v>
      </c>
      <c r="BJ48" s="147">
        <f t="shared" ca="1" si="280"/>
        <v>191708</v>
      </c>
      <c r="BK48" s="148">
        <f ca="1">IF(BI$9 = 0, 0, IFERROR((BI48 - BJ48) / BJ48, 0))</f>
        <v>0.16345170780562104</v>
      </c>
      <c r="BL48" s="146">
        <f t="shared" ref="BL48:BM51" ca="1" si="281">SUMIFS(CUST_COUNT_T, CHANNEL_COUNT, $A$2, IS_JJCC, $B$2, CUST_GROUP, $A48, RECENCY_GROUP, $B48, TIMEFRAME, BL$1, IS_JJCC, $C48)</f>
        <v>136778</v>
      </c>
      <c r="BM48" s="147">
        <f t="shared" ca="1" si="281"/>
        <v>119067</v>
      </c>
      <c r="BN48" s="148">
        <f ca="1">IF(BL$9 = 0, 0, IFERROR((BL48 - BM48) / BM48, 0))</f>
        <v>0.14874818379567806</v>
      </c>
      <c r="BO48" s="151" t="str">
        <f t="shared" ref="BO48:BO53" si="282">E48</f>
        <v>JJCH</v>
      </c>
      <c r="BP48" s="248" t="str">
        <f>$D48</f>
        <v>JJCC</v>
      </c>
    </row>
    <row r="49" spans="1:68" hidden="1" x14ac:dyDescent="0.2">
      <c r="A49" s="6" t="str">
        <f t="shared" si="262"/>
        <v>&gt;= 1</v>
      </c>
      <c r="B49" s="3" t="str">
        <f t="shared" si="262"/>
        <v>&gt;= 0</v>
      </c>
      <c r="C49" s="3" t="s">
        <v>32</v>
      </c>
      <c r="D49" s="237"/>
      <c r="E49" s="150" t="s">
        <v>102</v>
      </c>
      <c r="F49" s="124">
        <f t="shared" ca="1" si="263"/>
        <v>100672</v>
      </c>
      <c r="G49" s="110">
        <f t="shared" ca="1" si="263"/>
        <v>87218</v>
      </c>
      <c r="H49" s="108">
        <f ca="1">IF(F$9 = 0, 0, IFERROR((F49 - G49) / G49, 0))</f>
        <v>0.15425714875369764</v>
      </c>
      <c r="I49" s="141"/>
      <c r="J49" s="124">
        <f t="shared" ca="1" si="264"/>
        <v>101947</v>
      </c>
      <c r="K49" s="110">
        <f t="shared" ca="1" si="264"/>
        <v>100020</v>
      </c>
      <c r="L49" s="108">
        <f ca="1">IF(J$9 = 0, 0, IFERROR((J49 - K49) / K49, 0))</f>
        <v>1.9266146770645871E-2</v>
      </c>
      <c r="M49" s="141"/>
      <c r="N49" s="124">
        <f t="shared" ca="1" si="265"/>
        <v>101947</v>
      </c>
      <c r="O49" s="110">
        <f t="shared" ca="1" si="265"/>
        <v>100020</v>
      </c>
      <c r="P49" s="108">
        <f ca="1">IF(N$9 = 0, 0, IFERROR((N49 - O49) / O49, 0))</f>
        <v>1.9266146770645871E-2</v>
      </c>
      <c r="Q49" s="141"/>
      <c r="R49" s="124">
        <f t="shared" ca="1" si="266"/>
        <v>25972</v>
      </c>
      <c r="S49" s="110">
        <f t="shared" ca="1" si="266"/>
        <v>26772</v>
      </c>
      <c r="T49" s="108">
        <f ca="1">IF(R$9 = 0, 0, IFERROR((R49 - S49) / S49, 0))</f>
        <v>-2.9881966233378156E-2</v>
      </c>
      <c r="U49" s="124">
        <f t="shared" ca="1" si="267"/>
        <v>25174</v>
      </c>
      <c r="V49" s="110">
        <f t="shared" ca="1" si="267"/>
        <v>26412</v>
      </c>
      <c r="W49" s="108">
        <f ca="1">IF(U$9 = 0, 0, IFERROR((U49 - V49) / V49, 0))</f>
        <v>-4.6872633651370586E-2</v>
      </c>
      <c r="X49" s="124">
        <f t="shared" ca="1" si="268"/>
        <v>26044</v>
      </c>
      <c r="Y49" s="110">
        <f t="shared" ca="1" si="268"/>
        <v>27196</v>
      </c>
      <c r="Z49" s="108">
        <f ca="1">IF(X$9 = 0, 0, IFERROR((X49 - Y49) / Y49, 0))</f>
        <v>-4.2359170466245037E-2</v>
      </c>
      <c r="AA49" s="124">
        <f t="shared" ca="1" si="269"/>
        <v>23772</v>
      </c>
      <c r="AB49" s="110">
        <f t="shared" ca="1" si="269"/>
        <v>19343</v>
      </c>
      <c r="AC49" s="108">
        <f ca="1">IF(AA$9 = 0, 0, IFERROR((AA49 - AB49) / AB49, 0))</f>
        <v>0.22897172103603372</v>
      </c>
      <c r="AD49" s="141"/>
      <c r="AE49" s="124">
        <f t="shared" ca="1" si="270"/>
        <v>4679</v>
      </c>
      <c r="AF49" s="110">
        <f t="shared" ca="1" si="270"/>
        <v>4280</v>
      </c>
      <c r="AG49" s="108">
        <f ca="1">IF(AE$9 = 0, 0, IFERROR((AE49 - AF49) / AF49, 0))</f>
        <v>9.3224299065420554E-2</v>
      </c>
      <c r="AH49" s="124">
        <f t="shared" ca="1" si="271"/>
        <v>12541</v>
      </c>
      <c r="AI49" s="110">
        <f t="shared" ca="1" si="271"/>
        <v>10671</v>
      </c>
      <c r="AJ49" s="108">
        <f ca="1">IF(AH$9 = 0, 0, IFERROR((AH49 - AI49) / AI49, 0))</f>
        <v>0.17524130821853623</v>
      </c>
      <c r="AK49" s="124">
        <f t="shared" ca="1" si="272"/>
        <v>8636</v>
      </c>
      <c r="AL49" s="110">
        <f t="shared" ca="1" si="272"/>
        <v>9228</v>
      </c>
      <c r="AM49" s="108">
        <f ca="1">IF(AK$9 = 0, 0, IFERROR((AK49 - AL49) / AL49, 0))</f>
        <v>-6.4152579107065455E-2</v>
      </c>
      <c r="AN49" s="124">
        <f t="shared" ca="1" si="273"/>
        <v>8413</v>
      </c>
      <c r="AO49" s="110">
        <f t="shared" ca="1" si="273"/>
        <v>8840</v>
      </c>
      <c r="AP49" s="108">
        <f ca="1">IF(AN$9 = 0, 0, IFERROR((AN49 - AO49) / AO49, 0))</f>
        <v>-4.8303167420814482E-2</v>
      </c>
      <c r="AQ49" s="124">
        <f t="shared" ca="1" si="274"/>
        <v>10281</v>
      </c>
      <c r="AR49" s="110">
        <f t="shared" ca="1" si="274"/>
        <v>11459</v>
      </c>
      <c r="AS49" s="108">
        <f ca="1">IF(AQ$9 = 0, 0, IFERROR((AQ49 - AR49) / AR49, 0))</f>
        <v>-0.10280129156121826</v>
      </c>
      <c r="AT49" s="124">
        <f t="shared" ca="1" si="275"/>
        <v>6405</v>
      </c>
      <c r="AU49" s="110">
        <f t="shared" ca="1" si="275"/>
        <v>5658</v>
      </c>
      <c r="AV49" s="108">
        <f ca="1">IF(AT$9 = 0, 0, IFERROR((AT49 - AU49) / AU49, 0))</f>
        <v>0.1320254506892895</v>
      </c>
      <c r="AW49" s="124">
        <f t="shared" ca="1" si="276"/>
        <v>6201</v>
      </c>
      <c r="AX49" s="110">
        <f t="shared" ca="1" si="276"/>
        <v>5353</v>
      </c>
      <c r="AY49" s="108">
        <f ca="1">IF(AW$9 = 0, 0, IFERROR((AW49 - AX49) / AX49, 0))</f>
        <v>0.15841584158415842</v>
      </c>
      <c r="AZ49" s="124">
        <f t="shared" ca="1" si="277"/>
        <v>10312</v>
      </c>
      <c r="BA49" s="110">
        <f t="shared" ca="1" si="277"/>
        <v>11060</v>
      </c>
      <c r="BB49" s="108">
        <f ca="1">IF(AZ$9 = 0, 0, IFERROR((AZ49 - BA49) / BA49, 0))</f>
        <v>-6.7631103074141052E-2</v>
      </c>
      <c r="BC49" s="124">
        <f t="shared" ca="1" si="278"/>
        <v>9525</v>
      </c>
      <c r="BD49" s="110">
        <f t="shared" ca="1" si="278"/>
        <v>10321</v>
      </c>
      <c r="BE49" s="108">
        <f ca="1">IF(BC$9 = 0, 0, IFERROR((BC49 - BD49) / BD49, 0))</f>
        <v>-7.7124309659916679E-2</v>
      </c>
      <c r="BF49" s="124">
        <f t="shared" ca="1" si="279"/>
        <v>9203</v>
      </c>
      <c r="BG49" s="110">
        <f t="shared" ca="1" si="279"/>
        <v>7467</v>
      </c>
      <c r="BH49" s="108">
        <f ca="1">IF(BF$9 = 0, 0, IFERROR((BF49 - BG49) / BG49, 0))</f>
        <v>0.23248962099906254</v>
      </c>
      <c r="BI49" s="124">
        <f t="shared" ca="1" si="280"/>
        <v>9705</v>
      </c>
      <c r="BJ49" s="110">
        <f t="shared" ca="1" si="280"/>
        <v>7620</v>
      </c>
      <c r="BK49" s="108">
        <f ca="1">IF(BI$9 = 0, 0, IFERROR((BI49 - BJ49) / BJ49, 0))</f>
        <v>0.2736220472440945</v>
      </c>
      <c r="BL49" s="124">
        <f t="shared" ca="1" si="281"/>
        <v>4813</v>
      </c>
      <c r="BM49" s="110">
        <f t="shared" ca="1" si="281"/>
        <v>4272</v>
      </c>
      <c r="BN49" s="108">
        <f ca="1">IF(BL$9 = 0, 0, IFERROR((BL49 - BM49) / BM49, 0))</f>
        <v>0.12663857677902621</v>
      </c>
      <c r="BO49" s="152" t="str">
        <f t="shared" si="282"/>
        <v>New Card</v>
      </c>
      <c r="BP49" s="249"/>
    </row>
    <row r="50" spans="1:68" hidden="1" x14ac:dyDescent="0.2">
      <c r="A50" s="6" t="str">
        <f t="shared" si="262"/>
        <v>&gt;= 1</v>
      </c>
      <c r="B50" s="3" t="str">
        <f t="shared" si="262"/>
        <v>&gt;= 0</v>
      </c>
      <c r="C50" s="3" t="s">
        <v>31</v>
      </c>
      <c r="D50" s="237"/>
      <c r="E50" s="83" t="s">
        <v>103</v>
      </c>
      <c r="F50" s="32">
        <f t="shared" ca="1" si="263"/>
        <v>1171</v>
      </c>
      <c r="G50" s="17">
        <f t="shared" ca="1" si="263"/>
        <v>1133</v>
      </c>
      <c r="H50" s="13">
        <f ca="1">IF(F$9 = 0, 0, IFERROR((F50 - G50) / G50, 0))</f>
        <v>3.3539276257722857E-2</v>
      </c>
      <c r="I50" s="141"/>
      <c r="J50" s="32">
        <f t="shared" ca="1" si="264"/>
        <v>1512</v>
      </c>
      <c r="K50" s="17">
        <f t="shared" ca="1" si="264"/>
        <v>1134</v>
      </c>
      <c r="L50" s="13">
        <f ca="1">IF(J$9 = 0, 0, IFERROR((J50 - K50) / K50, 0))</f>
        <v>0.33333333333333331</v>
      </c>
      <c r="M50" s="141"/>
      <c r="N50" s="32">
        <f t="shared" ca="1" si="265"/>
        <v>1512</v>
      </c>
      <c r="O50" s="17">
        <f t="shared" ca="1" si="265"/>
        <v>1134</v>
      </c>
      <c r="P50" s="13">
        <f ca="1">IF(N$9 = 0, 0, IFERROR((N50 - O50) / O50, 0))</f>
        <v>0.33333333333333331</v>
      </c>
      <c r="Q50" s="141"/>
      <c r="R50" s="32">
        <f t="shared" ca="1" si="266"/>
        <v>74</v>
      </c>
      <c r="S50" s="17">
        <f t="shared" ca="1" si="266"/>
        <v>74</v>
      </c>
      <c r="T50" s="13">
        <f ca="1">IF(R$9 = 0, 0, IFERROR((R50 - S50) / S50, 0))</f>
        <v>0</v>
      </c>
      <c r="U50" s="32">
        <f t="shared" ca="1" si="267"/>
        <v>146</v>
      </c>
      <c r="V50" s="17">
        <f t="shared" ca="1" si="267"/>
        <v>112</v>
      </c>
      <c r="W50" s="13">
        <f ca="1">IF(U$9 = 0, 0, IFERROR((U50 - V50) / V50, 0))</f>
        <v>0.30357142857142855</v>
      </c>
      <c r="X50" s="32">
        <f t="shared" ca="1" si="268"/>
        <v>99</v>
      </c>
      <c r="Y50" s="17">
        <f t="shared" ca="1" si="268"/>
        <v>76</v>
      </c>
      <c r="Z50" s="13">
        <f ca="1">IF(X$9 = 0, 0, IFERROR((X50 - Y50) / Y50, 0))</f>
        <v>0.30263157894736842</v>
      </c>
      <c r="AA50" s="32">
        <f t="shared" ca="1" si="269"/>
        <v>123</v>
      </c>
      <c r="AB50" s="17">
        <f t="shared" ca="1" si="269"/>
        <v>113</v>
      </c>
      <c r="AC50" s="13">
        <f ca="1">IF(AA$9 = 0, 0, IFERROR((AA50 - AB50) / AB50, 0))</f>
        <v>8.8495575221238937E-2</v>
      </c>
      <c r="AD50" s="141"/>
      <c r="AE50" s="32">
        <f t="shared" ca="1" si="270"/>
        <v>5</v>
      </c>
      <c r="AF50" s="17">
        <f t="shared" ca="1" si="270"/>
        <v>4</v>
      </c>
      <c r="AG50" s="13">
        <f ca="1">IF(AE$9 = 0, 0, IFERROR((AE50 - AF50) / AF50, 0))</f>
        <v>0.25</v>
      </c>
      <c r="AH50" s="32">
        <f t="shared" ca="1" si="271"/>
        <v>9</v>
      </c>
      <c r="AI50" s="17">
        <f t="shared" ca="1" si="271"/>
        <v>14</v>
      </c>
      <c r="AJ50" s="13">
        <f ca="1">IF(AH$9 = 0, 0, IFERROR((AH50 - AI50) / AI50, 0))</f>
        <v>-0.35714285714285715</v>
      </c>
      <c r="AK50" s="32">
        <f t="shared" ca="1" si="272"/>
        <v>15</v>
      </c>
      <c r="AL50" s="17">
        <f t="shared" ca="1" si="272"/>
        <v>5</v>
      </c>
      <c r="AM50" s="13">
        <f ca="1">IF(AK$9 = 0, 0, IFERROR((AK50 - AL50) / AL50, 0))</f>
        <v>2</v>
      </c>
      <c r="AN50" s="32">
        <f t="shared" ca="1" si="273"/>
        <v>18</v>
      </c>
      <c r="AO50" s="17">
        <f t="shared" ca="1" si="273"/>
        <v>10</v>
      </c>
      <c r="AP50" s="13">
        <f ca="1">IF(AN$9 = 0, 0, IFERROR((AN50 - AO50) / AO50, 0))</f>
        <v>0.8</v>
      </c>
      <c r="AQ50" s="32">
        <f t="shared" ca="1" si="274"/>
        <v>26</v>
      </c>
      <c r="AR50" s="17">
        <f t="shared" ca="1" si="274"/>
        <v>20</v>
      </c>
      <c r="AS50" s="13">
        <f ca="1">IF(AQ$9 = 0, 0, IFERROR((AQ50 - AR50) / AR50, 0))</f>
        <v>0.3</v>
      </c>
      <c r="AT50" s="32">
        <f t="shared" ca="1" si="275"/>
        <v>11</v>
      </c>
      <c r="AU50" s="17">
        <f t="shared" ca="1" si="275"/>
        <v>8</v>
      </c>
      <c r="AV50" s="13">
        <f ca="1">IF(AT$9 = 0, 0, IFERROR((AT50 - AU50) / AU50, 0))</f>
        <v>0.375</v>
      </c>
      <c r="AW50" s="32">
        <f t="shared" ca="1" si="276"/>
        <v>6</v>
      </c>
      <c r="AX50" s="17">
        <f t="shared" ca="1" si="276"/>
        <v>11</v>
      </c>
      <c r="AY50" s="13">
        <f ca="1">IF(AW$9 = 0, 0, IFERROR((AW50 - AX50) / AX50, 0))</f>
        <v>-0.45454545454545453</v>
      </c>
      <c r="AZ50" s="32">
        <f t="shared" ca="1" si="277"/>
        <v>9</v>
      </c>
      <c r="BA50" s="17">
        <f t="shared" ca="1" si="277"/>
        <v>7</v>
      </c>
      <c r="BB50" s="13">
        <f ca="1">IF(AZ$9 = 0, 0, IFERROR((AZ50 - BA50) / BA50, 0))</f>
        <v>0.2857142857142857</v>
      </c>
      <c r="BC50" s="32">
        <f t="shared" ca="1" si="278"/>
        <v>8</v>
      </c>
      <c r="BD50" s="17">
        <f t="shared" ca="1" si="278"/>
        <v>6</v>
      </c>
      <c r="BE50" s="13">
        <f ca="1">IF(BC$9 = 0, 0, IFERROR((BC50 - BD50) / BD50, 0))</f>
        <v>0.33333333333333331</v>
      </c>
      <c r="BF50" s="32">
        <f t="shared" ca="1" si="279"/>
        <v>12</v>
      </c>
      <c r="BG50" s="17">
        <f t="shared" ca="1" si="279"/>
        <v>12</v>
      </c>
      <c r="BH50" s="13">
        <f ca="1">IF(BF$9 = 0, 0, IFERROR((BF50 - BG50) / BG50, 0))</f>
        <v>0</v>
      </c>
      <c r="BI50" s="32">
        <f t="shared" ca="1" si="280"/>
        <v>19</v>
      </c>
      <c r="BJ50" s="17">
        <f t="shared" ca="1" si="280"/>
        <v>25</v>
      </c>
      <c r="BK50" s="13">
        <f ca="1">IF(BI$9 = 0, 0, IFERROR((BI50 - BJ50) / BJ50, 0))</f>
        <v>-0.24</v>
      </c>
      <c r="BL50" s="32">
        <f t="shared" ca="1" si="281"/>
        <v>9</v>
      </c>
      <c r="BM50" s="17">
        <f t="shared" ca="1" si="281"/>
        <v>6</v>
      </c>
      <c r="BN50" s="13">
        <f ca="1">IF(BL$9 = 0, 0, IFERROR((BL50 - BM50) / BM50, 0))</f>
        <v>0.5</v>
      </c>
      <c r="BO50" s="153" t="str">
        <f t="shared" si="282"/>
        <v>Closed Card</v>
      </c>
      <c r="BP50" s="249"/>
    </row>
    <row r="51" spans="1:68" hidden="1" x14ac:dyDescent="0.2">
      <c r="A51" s="6" t="str">
        <f t="shared" si="262"/>
        <v>&gt;= 1</v>
      </c>
      <c r="B51" s="3" t="str">
        <f t="shared" si="262"/>
        <v>&gt;= 0</v>
      </c>
      <c r="C51" s="3" t="s">
        <v>30</v>
      </c>
      <c r="D51" s="237"/>
      <c r="E51" s="77" t="s">
        <v>104</v>
      </c>
      <c r="F51" s="47">
        <f t="shared" ca="1" si="263"/>
        <v>69491</v>
      </c>
      <c r="G51" s="45">
        <f t="shared" ca="1" si="263"/>
        <v>67748</v>
      </c>
      <c r="H51" s="48">
        <f ca="1">IF(F$9 = 0, 0, IFERROR((F51 - G51) / G51, 0))</f>
        <v>2.5727696758575898E-2</v>
      </c>
      <c r="I51" s="141"/>
      <c r="J51" s="47">
        <f t="shared" ca="1" si="264"/>
        <v>72919</v>
      </c>
      <c r="K51" s="45">
        <f t="shared" ca="1" si="264"/>
        <v>72775</v>
      </c>
      <c r="L51" s="48">
        <f ca="1">IF(J$9 = 0, 0, IFERROR((J51 - K51) / K51, 0))</f>
        <v>1.9787014771556165E-3</v>
      </c>
      <c r="M51" s="141"/>
      <c r="N51" s="47">
        <f t="shared" ca="1" si="265"/>
        <v>72919</v>
      </c>
      <c r="O51" s="45">
        <f t="shared" ca="1" si="265"/>
        <v>72775</v>
      </c>
      <c r="P51" s="48">
        <f ca="1">IF(N$9 = 0, 0, IFERROR((N51 - O51) / O51, 0))</f>
        <v>1.9787014771556165E-3</v>
      </c>
      <c r="Q51" s="141"/>
      <c r="R51" s="47">
        <f t="shared" ca="1" si="266"/>
        <v>28524</v>
      </c>
      <c r="S51" s="45">
        <f t="shared" ca="1" si="266"/>
        <v>25413</v>
      </c>
      <c r="T51" s="48">
        <f ca="1">IF(R$9 = 0, 0, IFERROR((R51 - S51) / S51, 0))</f>
        <v>0.12241766025262661</v>
      </c>
      <c r="U51" s="47">
        <f t="shared" ca="1" si="267"/>
        <v>33465</v>
      </c>
      <c r="V51" s="45">
        <f t="shared" ca="1" si="267"/>
        <v>31228</v>
      </c>
      <c r="W51" s="48">
        <f ca="1">IF(U$9 = 0, 0, IFERROR((U51 - V51) / V51, 0))</f>
        <v>7.163443063916998E-2</v>
      </c>
      <c r="X51" s="47">
        <f t="shared" ca="1" si="268"/>
        <v>30401</v>
      </c>
      <c r="Y51" s="45">
        <f t="shared" ca="1" si="268"/>
        <v>28289</v>
      </c>
      <c r="Z51" s="48">
        <f ca="1">IF(X$9 = 0, 0, IFERROR((X51 - Y51) / Y51, 0))</f>
        <v>7.4657994273392481E-2</v>
      </c>
      <c r="AA51" s="47">
        <f t="shared" ca="1" si="269"/>
        <v>35598</v>
      </c>
      <c r="AB51" s="45">
        <f t="shared" ca="1" si="269"/>
        <v>34907</v>
      </c>
      <c r="AC51" s="48">
        <f ca="1">IF(AA$9 = 0, 0, IFERROR((AA51 - AB51) / AB51, 0))</f>
        <v>1.9795456498696535E-2</v>
      </c>
      <c r="AD51" s="141"/>
      <c r="AE51" s="47">
        <f t="shared" ca="1" si="270"/>
        <v>9627</v>
      </c>
      <c r="AF51" s="45">
        <f t="shared" ca="1" si="270"/>
        <v>8910</v>
      </c>
      <c r="AG51" s="48">
        <f ca="1">IF(AE$9 = 0, 0, IFERROR((AE51 - AF51) / AF51, 0))</f>
        <v>8.0471380471380471E-2</v>
      </c>
      <c r="AH51" s="47">
        <f t="shared" ca="1" si="271"/>
        <v>12406</v>
      </c>
      <c r="AI51" s="45">
        <f t="shared" ca="1" si="271"/>
        <v>12321</v>
      </c>
      <c r="AJ51" s="48">
        <f ca="1">IF(AH$9 = 0, 0, IFERROR((AH51 - AI51) / AI51, 0))</f>
        <v>6.8987906825744667E-3</v>
      </c>
      <c r="AK51" s="47">
        <f t="shared" ca="1" si="272"/>
        <v>13325</v>
      </c>
      <c r="AL51" s="45">
        <f t="shared" ca="1" si="272"/>
        <v>11912</v>
      </c>
      <c r="AM51" s="48">
        <f ca="1">IF(AK$9 = 0, 0, IFERROR((AK51 - AL51) / AL51, 0))</f>
        <v>0.118619879113499</v>
      </c>
      <c r="AN51" s="47">
        <f t="shared" ca="1" si="273"/>
        <v>14115</v>
      </c>
      <c r="AO51" s="45">
        <f t="shared" ca="1" si="273"/>
        <v>14864</v>
      </c>
      <c r="AP51" s="48">
        <f ca="1">IF(AN$9 = 0, 0, IFERROR((AN51 - AO51) / AO51, 0))</f>
        <v>-5.0390204520990314E-2</v>
      </c>
      <c r="AQ51" s="47">
        <f t="shared" ca="1" si="274"/>
        <v>15728</v>
      </c>
      <c r="AR51" s="45">
        <f t="shared" ca="1" si="274"/>
        <v>13412</v>
      </c>
      <c r="AS51" s="48">
        <f ca="1">IF(AQ$9 = 0, 0, IFERROR((AQ51 - AR51) / AR51, 0))</f>
        <v>0.17268118103191171</v>
      </c>
      <c r="AT51" s="47">
        <f t="shared" ca="1" si="275"/>
        <v>12370</v>
      </c>
      <c r="AU51" s="45">
        <f t="shared" ca="1" si="275"/>
        <v>11391</v>
      </c>
      <c r="AV51" s="48">
        <f ca="1">IF(AT$9 = 0, 0, IFERROR((AT51 - AU51) / AU51, 0))</f>
        <v>8.594504433324554E-2</v>
      </c>
      <c r="AW51" s="47">
        <f t="shared" ca="1" si="276"/>
        <v>11108</v>
      </c>
      <c r="AX51" s="45">
        <f t="shared" ca="1" si="276"/>
        <v>11026</v>
      </c>
      <c r="AY51" s="48">
        <f ca="1">IF(AW$9 = 0, 0, IFERROR((AW51 - AX51) / AX51, 0))</f>
        <v>7.436967168510793E-3</v>
      </c>
      <c r="AZ51" s="47">
        <f t="shared" ca="1" si="277"/>
        <v>13498</v>
      </c>
      <c r="BA51" s="45">
        <f t="shared" ca="1" si="277"/>
        <v>12657</v>
      </c>
      <c r="BB51" s="48">
        <f ca="1">IF(AZ$9 = 0, 0, IFERROR((AZ51 - BA51) / BA51, 0))</f>
        <v>6.6445445208185197E-2</v>
      </c>
      <c r="BC51" s="47">
        <f t="shared" ca="1" si="278"/>
        <v>13614</v>
      </c>
      <c r="BD51" s="45">
        <f t="shared" ca="1" si="278"/>
        <v>11995</v>
      </c>
      <c r="BE51" s="48">
        <f ca="1">IF(BC$9 = 0, 0, IFERROR((BC51 - BD51) / BD51, 0))</f>
        <v>0.13497290537724052</v>
      </c>
      <c r="BF51" s="47">
        <f t="shared" ca="1" si="279"/>
        <v>14244</v>
      </c>
      <c r="BG51" s="45">
        <f t="shared" ca="1" si="279"/>
        <v>14180</v>
      </c>
      <c r="BH51" s="48">
        <f ca="1">IF(BF$9 = 0, 0, IFERROR((BF51 - BG51) / BG51, 0))</f>
        <v>4.5133991537376584E-3</v>
      </c>
      <c r="BI51" s="47">
        <f t="shared" ca="1" si="280"/>
        <v>18738</v>
      </c>
      <c r="BJ51" s="45">
        <f t="shared" ca="1" si="280"/>
        <v>17168</v>
      </c>
      <c r="BK51" s="48">
        <f ca="1">IF(BI$9 = 0, 0, IFERROR((BI51 - BJ51) / BJ51, 0))</f>
        <v>9.1449207828518175E-2</v>
      </c>
      <c r="BL51" s="47">
        <f t="shared" ca="1" si="281"/>
        <v>12062</v>
      </c>
      <c r="BM51" s="45">
        <f t="shared" ca="1" si="281"/>
        <v>11697</v>
      </c>
      <c r="BN51" s="48">
        <f ca="1">IF(BL$9 = 0, 0, IFERROR((BL51 - BM51) / BM51, 0))</f>
        <v>3.1204582371548259E-2</v>
      </c>
      <c r="BO51" s="154" t="str">
        <f t="shared" si="282"/>
        <v>Former JJCH</v>
      </c>
      <c r="BP51" s="249"/>
    </row>
    <row r="52" spans="1:68" hidden="1" x14ac:dyDescent="0.2">
      <c r="A52" s="6"/>
      <c r="C52" s="3">
        <f t="shared" ref="C52:C53" si="283">ROW($C$29)</f>
        <v>29</v>
      </c>
      <c r="D52" s="237"/>
      <c r="E52" s="76" t="str">
        <f t="shared" ref="E52" si="284">E48 &amp; " %"</f>
        <v>JJCH %</v>
      </c>
      <c r="F52" s="33">
        <f ca="1">IFERROR(F48 / INDIRECT(ADDRESS($C52, COLUMN(F48))), 0)</f>
        <v>0.36158221636837889</v>
      </c>
      <c r="G52" s="8">
        <f ca="1">IFERROR(G48 / INDIRECT(ADDRESS($C52, COLUMN(G48))), 0)</f>
        <v>0.35188440644566543</v>
      </c>
      <c r="H52" s="20">
        <f ca="1">IF(F$9 = 0, 0, IFERROR((F52 - G52) * 10000, 0))</f>
        <v>96.978099227134635</v>
      </c>
      <c r="I52" s="88"/>
      <c r="J52" s="33">
        <f ca="1">IFERROR(J48 / INDIRECT(ADDRESS($C52, COLUMN(J48))), 0)</f>
        <v>0.35935303289051318</v>
      </c>
      <c r="K52" s="8">
        <f ca="1">IFERROR(K48 / INDIRECT(ADDRESS($C52, COLUMN(K48))), 0)</f>
        <v>0.35754818274027772</v>
      </c>
      <c r="L52" s="20">
        <f ca="1">IF(J$9 = 0, 0, IFERROR((J52 - K52) * 10000, 0))</f>
        <v>18.048501502354597</v>
      </c>
      <c r="M52" s="88"/>
      <c r="N52" s="33">
        <f ca="1">IFERROR(N48 / INDIRECT(ADDRESS($C52, COLUMN(N48))), 0)</f>
        <v>0.35935303289051318</v>
      </c>
      <c r="O52" s="8">
        <f ca="1">IFERROR(O48 / INDIRECT(ADDRESS($C52, COLUMN(O48))), 0)</f>
        <v>0.35754818274027772</v>
      </c>
      <c r="P52" s="20">
        <f ca="1">IF(N$9 = 0, 0, IFERROR((N52 - O52) * 10000, 0))</f>
        <v>18.048501502354597</v>
      </c>
      <c r="Q52" s="88"/>
      <c r="R52" s="33">
        <f ca="1">IFERROR(R48 / INDIRECT(ADDRESS($C52, COLUMN(R48))), 0)</f>
        <v>0.45094815367400226</v>
      </c>
      <c r="S52" s="8">
        <f ca="1">IFERROR(S48 / INDIRECT(ADDRESS($C52, COLUMN(S48))), 0)</f>
        <v>0.45160384559770528</v>
      </c>
      <c r="T52" s="20">
        <f ca="1">IF(R$9 = 0, 0, IFERROR((R52 - S52) * 10000, 0))</f>
        <v>-6.5569192370301677</v>
      </c>
      <c r="U52" s="33">
        <f ca="1">IFERROR(U48 / INDIRECT(ADDRESS($C52, COLUMN(U48))), 0)</f>
        <v>0.42990039048187345</v>
      </c>
      <c r="V52" s="8">
        <f ca="1">IFERROR(V48 / INDIRECT(ADDRESS($C52, COLUMN(V48))), 0)</f>
        <v>0.43008333296204049</v>
      </c>
      <c r="W52" s="20">
        <f ca="1">IF(U$9 = 0, 0, IFERROR((U52 - V52) * 10000, 0))</f>
        <v>-1.8294248016703651</v>
      </c>
      <c r="X52" s="33">
        <f ca="1">IFERROR(X48 / INDIRECT(ADDRESS($C52, COLUMN(X48))), 0)</f>
        <v>0.44510256635516071</v>
      </c>
      <c r="Y52" s="8">
        <f ca="1">IFERROR(Y48 / INDIRECT(ADDRESS($C52, COLUMN(Y48))), 0)</f>
        <v>0.45464231023696888</v>
      </c>
      <c r="Z52" s="20">
        <f ca="1">IF(X$9 = 0, 0, IFERROR((X52 - Y52) * 10000, 0))</f>
        <v>-95.39743881808171</v>
      </c>
      <c r="AA52" s="33">
        <f ca="1">IFERROR(AA48 / INDIRECT(ADDRESS($C52, COLUMN(AA48))), 0)</f>
        <v>0.4082266026858149</v>
      </c>
      <c r="AB52" s="8">
        <f ca="1">IFERROR(AB48 / INDIRECT(ADDRESS($C52, COLUMN(AB48))), 0)</f>
        <v>0.40442910937180476</v>
      </c>
      <c r="AC52" s="20">
        <f ca="1">IF(AA$9 = 0, 0, IFERROR((AA52 - AB52) * 10000, 0))</f>
        <v>37.974933140101363</v>
      </c>
      <c r="AD52" s="88"/>
      <c r="AE52" s="33">
        <f ca="1">IFERROR(AE48 / INDIRECT(ADDRESS($C52, COLUMN(AE48))), 0)</f>
        <v>0.4800678988728963</v>
      </c>
      <c r="AF52" s="8">
        <f ca="1">IFERROR(AF48 / INDIRECT(ADDRESS($C52, COLUMN(AF48))), 0)</f>
        <v>0.47011132494763369</v>
      </c>
      <c r="AG52" s="20">
        <f ca="1">IF(AE$9 = 0, 0, IFERROR((AE52 - AF52) * 10000, 0))</f>
        <v>99.56573925262613</v>
      </c>
      <c r="AH52" s="33">
        <f ca="1">IFERROR(AH48 / INDIRECT(ADDRESS($C52, COLUMN(AH48))), 0)</f>
        <v>0.50931605852282746</v>
      </c>
      <c r="AI52" s="8">
        <f ca="1">IFERROR(AI48 / INDIRECT(ADDRESS($C52, COLUMN(AI48))), 0)</f>
        <v>0.49942004971002485</v>
      </c>
      <c r="AJ52" s="20">
        <f ca="1">IF(AH$9 = 0, 0, IFERROR((AH52 - AI52) * 10000, 0))</f>
        <v>98.960088128026143</v>
      </c>
      <c r="AK52" s="33">
        <f ca="1">IFERROR(AK48 / INDIRECT(ADDRESS($C52, COLUMN(AK48))), 0)</f>
        <v>0.47205025663633216</v>
      </c>
      <c r="AL52" s="8">
        <f ca="1">IFERROR(AL48 / INDIRECT(ADDRESS($C52, COLUMN(AL48))), 0)</f>
        <v>0.46395965287709828</v>
      </c>
      <c r="AM52" s="20">
        <f ca="1">IF(AK$9 = 0, 0, IFERROR((AK52 - AL52) * 10000, 0))</f>
        <v>80.90603759233872</v>
      </c>
      <c r="AN52" s="33">
        <f ca="1">IFERROR(AN48 / INDIRECT(ADDRESS($C52, COLUMN(AN48))), 0)</f>
        <v>0.46059181750078537</v>
      </c>
      <c r="AO52" s="8">
        <f ca="1">IFERROR(AO48 / INDIRECT(ADDRESS($C52, COLUMN(AO48))), 0)</f>
        <v>0.44504208713566062</v>
      </c>
      <c r="AP52" s="20">
        <f ca="1">IF(AN$9 = 0, 0, IFERROR((AN52 - AO52) * 10000, 0))</f>
        <v>155.49730365124748</v>
      </c>
      <c r="AQ52" s="33">
        <f ca="1">IFERROR(AQ48 / INDIRECT(ADDRESS($C52, COLUMN(AQ48))), 0)</f>
        <v>0.47449030087094218</v>
      </c>
      <c r="AR52" s="8">
        <f ca="1">IFERROR(AR48 / INDIRECT(ADDRESS($C52, COLUMN(AR48))), 0)</f>
        <v>0.4884346715229268</v>
      </c>
      <c r="AS52" s="20">
        <f ca="1">IF(AQ$9 = 0, 0, IFERROR((AQ52 - AR52) * 10000, 0))</f>
        <v>-139.44370651984616</v>
      </c>
      <c r="AT52" s="33">
        <f ca="1">IFERROR(AT48 / INDIRECT(ADDRESS($C52, COLUMN(AT48))), 0)</f>
        <v>0.46672649046471265</v>
      </c>
      <c r="AU52" s="8">
        <f ca="1">IFERROR(AU48 / INDIRECT(ADDRESS($C52, COLUMN(AU48))), 0)</f>
        <v>0.46178883895011275</v>
      </c>
      <c r="AV52" s="20">
        <f ca="1">IF(AT$9 = 0, 0, IFERROR((AT52 - AU52) * 10000, 0))</f>
        <v>49.376515145999058</v>
      </c>
      <c r="AW52" s="33">
        <f ca="1">IFERROR(AW48 / INDIRECT(ADDRESS($C52, COLUMN(AW48))), 0)</f>
        <v>0.48410263130116371</v>
      </c>
      <c r="AX52" s="8">
        <f ca="1">IFERROR(AX48 / INDIRECT(ADDRESS($C52, COLUMN(AX48))), 0)</f>
        <v>0.47582026788495485</v>
      </c>
      <c r="AY52" s="20">
        <f ca="1">IF(AW$9 = 0, 0, IFERROR((AW52 - AX52) * 10000, 0))</f>
        <v>82.823634162088595</v>
      </c>
      <c r="AZ52" s="33">
        <f ca="1">IFERROR(AZ48 / INDIRECT(ADDRESS($C52, COLUMN(AZ48))), 0)</f>
        <v>0.48927239440374537</v>
      </c>
      <c r="BA52" s="8">
        <f ca="1">IFERROR(BA48 / INDIRECT(ADDRESS($C52, COLUMN(BA48))), 0)</f>
        <v>0.49210422183666636</v>
      </c>
      <c r="BB52" s="20">
        <f ca="1">IF(AZ$9 = 0, 0, IFERROR((AZ52 - BA52) * 10000, 0))</f>
        <v>-28.318274329209856</v>
      </c>
      <c r="BC52" s="33">
        <f ca="1">IFERROR(BC48 / INDIRECT(ADDRESS($C52, COLUMN(BC48))), 0)</f>
        <v>0.48181112239412222</v>
      </c>
      <c r="BD52" s="8">
        <f ca="1">IFERROR(BD48 / INDIRECT(ADDRESS($C52, COLUMN(BD48))), 0)</f>
        <v>0.50482025469648206</v>
      </c>
      <c r="BE52" s="20">
        <f ca="1">IF(BC$9 = 0, 0, IFERROR((BC52 - BD52) * 10000, 0))</f>
        <v>-230.09132302359848</v>
      </c>
      <c r="BF52" s="33">
        <f ca="1">IFERROR(BF48 / INDIRECT(ADDRESS($C52, COLUMN(BF48))), 0)</f>
        <v>0.47110326882056663</v>
      </c>
      <c r="BG52" s="8">
        <f ca="1">IFERROR(BG48 / INDIRECT(ADDRESS($C52, COLUMN(BG48))), 0)</f>
        <v>0.4646479254038216</v>
      </c>
      <c r="BH52" s="20">
        <f ca="1">IF(BF$9 = 0, 0, IFERROR((BF52 - BG52) * 10000, 0))</f>
        <v>64.553434167450291</v>
      </c>
      <c r="BI52" s="33">
        <f ca="1">IFERROR(BI48 / INDIRECT(ADDRESS($C52, COLUMN(BI48))), 0)</f>
        <v>0.43302257495864754</v>
      </c>
      <c r="BJ52" s="8">
        <f ca="1">IFERROR(BJ48 / INDIRECT(ADDRESS($C52, COLUMN(BJ48))), 0)</f>
        <v>0.42879637830922152</v>
      </c>
      <c r="BK52" s="20">
        <f ca="1">IF(BI$9 = 0, 0, IFERROR((BI52 - BJ52) * 10000, 0))</f>
        <v>42.261966494260285</v>
      </c>
      <c r="BL52" s="33">
        <f ca="1">IFERROR(BL48 / INDIRECT(ADDRESS($C52, COLUMN(BL48))), 0)</f>
        <v>0.46044826866495653</v>
      </c>
      <c r="BM52" s="8">
        <f ca="1">IFERROR(BM48 / INDIRECT(ADDRESS($C52, COLUMN(BM48))), 0)</f>
        <v>0.45984065252905215</v>
      </c>
      <c r="BN52" s="20">
        <f ca="1">IF(BL$9 = 0, 0, IFERROR((BL52 - BM52) * 10000, 0))</f>
        <v>6.0761613590437635</v>
      </c>
      <c r="BO52" s="155" t="str">
        <f t="shared" si="282"/>
        <v>JJCH %</v>
      </c>
      <c r="BP52" s="249"/>
    </row>
    <row r="53" spans="1:68" hidden="1" x14ac:dyDescent="0.2">
      <c r="A53" s="6"/>
      <c r="C53" s="3">
        <f t="shared" si="283"/>
        <v>29</v>
      </c>
      <c r="D53" s="239"/>
      <c r="E53" s="78" t="str">
        <f>E51 &amp; " %"</f>
        <v>Former JJCH %</v>
      </c>
      <c r="F53" s="30">
        <f ca="1">IFERROR(F51 / INDIRECT(ADDRESS($C53, COLUMN(F51))), 0)</f>
        <v>4.4866480721055757E-2</v>
      </c>
      <c r="G53" s="14">
        <f ca="1">IFERROR(G51 / INDIRECT(ADDRESS($C53, COLUMN(G51))), 0)</f>
        <v>4.8830449188525693E-2</v>
      </c>
      <c r="H53" s="19">
        <f ca="1">IF(F$9 = 0, 0, IFERROR((F53 - G53) * 10000, 0))</f>
        <v>-39.63968467469936</v>
      </c>
      <c r="I53" s="88"/>
      <c r="J53" s="30">
        <f ca="1">IFERROR(J51 / INDIRECT(ADDRESS($C53, COLUMN(J51))), 0)</f>
        <v>4.2327191588313079E-2</v>
      </c>
      <c r="K53" s="14">
        <f ca="1">IFERROR(K51 / INDIRECT(ADDRESS($C53, COLUMN(K51))), 0)</f>
        <v>4.6986686190917996E-2</v>
      </c>
      <c r="L53" s="19">
        <f ca="1">IF(J$9 = 0, 0, IFERROR((J53 - K53) * 10000, 0))</f>
        <v>-46.594946026049172</v>
      </c>
      <c r="M53" s="88"/>
      <c r="N53" s="30">
        <f ca="1">IFERROR(N51 / INDIRECT(ADDRESS($C53, COLUMN(N51))), 0)</f>
        <v>4.2327191588313079E-2</v>
      </c>
      <c r="O53" s="14">
        <f ca="1">IFERROR(O51 / INDIRECT(ADDRESS($C53, COLUMN(O51))), 0)</f>
        <v>4.6986686190917996E-2</v>
      </c>
      <c r="P53" s="19">
        <f ca="1">IF(N$9 = 0, 0, IFERROR((N53 - O53) * 10000, 0))</f>
        <v>-46.594946026049172</v>
      </c>
      <c r="Q53" s="88"/>
      <c r="R53" s="30">
        <f ca="1">IFERROR(R51 / INDIRECT(ADDRESS($C53, COLUMN(R51))), 0)</f>
        <v>4.2557254755688174E-2</v>
      </c>
      <c r="S53" s="14">
        <f ca="1">IFERROR(S51 / INDIRECT(ADDRESS($C53, COLUMN(S51))), 0)</f>
        <v>4.2728302940019301E-2</v>
      </c>
      <c r="T53" s="19">
        <f ca="1">IF(R$9 = 0, 0, IFERROR((R53 - S53) * 10000, 0))</f>
        <v>-1.7104818433112678</v>
      </c>
      <c r="U53" s="30">
        <f ca="1">IFERROR(U51 / INDIRECT(ADDRESS($C53, COLUMN(U51))), 0)</f>
        <v>4.3791809302471653E-2</v>
      </c>
      <c r="V53" s="14">
        <f ca="1">IFERROR(V51 / INDIRECT(ADDRESS($C53, COLUMN(V51))), 0)</f>
        <v>4.6378929577632129E-2</v>
      </c>
      <c r="W53" s="19">
        <f ca="1">IF(U$9 = 0, 0, IFERROR((U53 - V53) * 10000, 0))</f>
        <v>-25.871202751604759</v>
      </c>
      <c r="X53" s="30">
        <f ca="1">IFERROR(X51 / INDIRECT(ADDRESS($C53, COLUMN(X51))), 0)</f>
        <v>4.1730724882773462E-2</v>
      </c>
      <c r="Y53" s="14">
        <f ca="1">IFERROR(Y51 / INDIRECT(ADDRESS($C53, COLUMN(Y51))), 0)</f>
        <v>4.3935068848018739E-2</v>
      </c>
      <c r="Z53" s="19">
        <f ca="1">IF(X$9 = 0, 0, IFERROR((X53 - Y53) * 10000, 0))</f>
        <v>-22.043439652452772</v>
      </c>
      <c r="AA53" s="30">
        <f ca="1">IFERROR(AA51 / INDIRECT(ADDRESS($C53, COLUMN(AA51))), 0)</f>
        <v>4.0963855421686748E-2</v>
      </c>
      <c r="AB53" s="14">
        <f ca="1">IFERROR(AB51 / INDIRECT(ADDRESS($C53, COLUMN(AB51))), 0)</f>
        <v>4.546727468579817E-2</v>
      </c>
      <c r="AC53" s="19">
        <f ca="1">IF(AA$9 = 0, 0, IFERROR((AA53 - AB53) * 10000, 0))</f>
        <v>-45.034192641114217</v>
      </c>
      <c r="AD53" s="88"/>
      <c r="AE53" s="30">
        <f ca="1">IFERROR(AE51 / INDIRECT(ADDRESS($C53, COLUMN(AE51))), 0)</f>
        <v>4.2335650866106411E-2</v>
      </c>
      <c r="AF53" s="14">
        <f ca="1">IFERROR(AF51 / INDIRECT(ADDRESS($C53, COLUMN(AF51))), 0)</f>
        <v>4.7368924709459963E-2</v>
      </c>
      <c r="AG53" s="19">
        <f ca="1">IF(AE$9 = 0, 0, IFERROR((AE53 - AF53) * 10000, 0))</f>
        <v>-50.332738433535518</v>
      </c>
      <c r="AH53" s="30">
        <f ca="1">IFERROR(AH51 / INDIRECT(ADDRESS($C53, COLUMN(AH51))), 0)</f>
        <v>3.6447499853105352E-2</v>
      </c>
      <c r="AI53" s="14">
        <f ca="1">IFERROR(AI51 / INDIRECT(ADDRESS($C53, COLUMN(AI51))), 0)</f>
        <v>4.0831814415907206E-2</v>
      </c>
      <c r="AJ53" s="19">
        <f ca="1">IF(AH$9 = 0, 0, IFERROR((AH53 - AI53) * 10000, 0))</f>
        <v>-43.84314562801854</v>
      </c>
      <c r="AK53" s="30">
        <f ca="1">IFERROR(AK51 / INDIRECT(ADDRESS($C53, COLUMN(AK51))), 0)</f>
        <v>4.1959253078061531E-2</v>
      </c>
      <c r="AL53" s="14">
        <f ca="1">IFERROR(AL51 / INDIRECT(ADDRESS($C53, COLUMN(AL51))), 0)</f>
        <v>4.2698554371475989E-2</v>
      </c>
      <c r="AM53" s="19">
        <f ca="1">IF(AK$9 = 0, 0, IFERROR((AK53 - AL53) * 10000, 0))</f>
        <v>-7.3930129341445721</v>
      </c>
      <c r="AN53" s="30">
        <f ca="1">IFERROR(AN51 / INDIRECT(ADDRESS($C53, COLUMN(AN51))), 0)</f>
        <v>4.2637321476039727E-2</v>
      </c>
      <c r="AO53" s="14">
        <f ca="1">IFERROR(AO51 / INDIRECT(ADDRESS($C53, COLUMN(AO51))), 0)</f>
        <v>4.7845750245441229E-2</v>
      </c>
      <c r="AP53" s="19">
        <f ca="1">IF(AN$9 = 0, 0, IFERROR((AN53 - AO53) * 10000, 0))</f>
        <v>-52.084287694015018</v>
      </c>
      <c r="AQ53" s="30">
        <f ca="1">IFERROR(AQ51 / INDIRECT(ADDRESS($C53, COLUMN(AQ51))), 0)</f>
        <v>3.891528107680127E-2</v>
      </c>
      <c r="AR53" s="14">
        <f ca="1">IFERROR(AR51 / INDIRECT(ADDRESS($C53, COLUMN(AR51))), 0)</f>
        <v>4.0505075214650924E-2</v>
      </c>
      <c r="AS53" s="19">
        <f ca="1">IF(AQ$9 = 0, 0, IFERROR((AQ53 - AR53) * 10000, 0))</f>
        <v>-15.897941378496538</v>
      </c>
      <c r="AT53" s="30">
        <f ca="1">IFERROR(AT51 / INDIRECT(ADDRESS($C53, COLUMN(AT51))), 0)</f>
        <v>4.302444080400402E-2</v>
      </c>
      <c r="AU53" s="14">
        <f ca="1">IFERROR(AU51 / INDIRECT(ADDRESS($C53, COLUMN(AU51))), 0)</f>
        <v>4.5548695638265545E-2</v>
      </c>
      <c r="AV53" s="19">
        <f ca="1">IF(AT$9 = 0, 0, IFERROR((AT53 - AU53) * 10000, 0))</f>
        <v>-25.242548342615244</v>
      </c>
      <c r="AW53" s="30">
        <f ca="1">IFERROR(AW51 / INDIRECT(ADDRESS($C53, COLUMN(AW51))), 0)</f>
        <v>4.0432277391339165E-2</v>
      </c>
      <c r="AX53" s="14">
        <f ca="1">IFERROR(AX51 / INDIRECT(ADDRESS($C53, COLUMN(AX51))), 0)</f>
        <v>4.7701865503755235E-2</v>
      </c>
      <c r="AY53" s="19">
        <f ca="1">IF(AW$9 = 0, 0, IFERROR((AW53 - AX53) * 10000, 0))</f>
        <v>-72.695881124160707</v>
      </c>
      <c r="AZ53" s="30">
        <f ca="1">IFERROR(AZ51 / INDIRECT(ADDRESS($C53, COLUMN(AZ51))), 0)</f>
        <v>3.6718960400214364E-2</v>
      </c>
      <c r="BA53" s="14">
        <f ca="1">IFERROR(BA51 / INDIRECT(ADDRESS($C53, COLUMN(BA51))), 0)</f>
        <v>3.8526161994338413E-2</v>
      </c>
      <c r="BB53" s="19">
        <f ca="1">IF(AZ$9 = 0, 0, IFERROR((AZ53 - BA53) * 10000, 0))</f>
        <v>-18.072015941240497</v>
      </c>
      <c r="BC53" s="30">
        <f ca="1">IFERROR(BC51 / INDIRECT(ADDRESS($C53, COLUMN(BC51))), 0)</f>
        <v>4.0660653485454869E-2</v>
      </c>
      <c r="BD53" s="14">
        <f ca="1">IFERROR(BD51 / INDIRECT(ADDRESS($C53, COLUMN(BD51))), 0)</f>
        <v>4.1240338861842286E-2</v>
      </c>
      <c r="BE53" s="19">
        <f ca="1">IF(BC$9 = 0, 0, IFERROR((BC53 - BD53) * 10000, 0))</f>
        <v>-5.7968537638741768</v>
      </c>
      <c r="BF53" s="30">
        <f ca="1">IFERROR(BF51 / INDIRECT(ADDRESS($C53, COLUMN(BF51))), 0)</f>
        <v>3.9768602794188264E-2</v>
      </c>
      <c r="BG53" s="14">
        <f ca="1">IFERROR(BG51 / INDIRECT(ADDRESS($C53, COLUMN(BG51))), 0)</f>
        <v>4.4579138974994187E-2</v>
      </c>
      <c r="BH53" s="19">
        <f ca="1">IF(BF$9 = 0, 0, IFERROR((BF53 - BG53) * 10000, 0))</f>
        <v>-48.105361808059229</v>
      </c>
      <c r="BI53" s="30">
        <f ca="1">IFERROR(BI51 / INDIRECT(ADDRESS($C53, COLUMN(BI51))), 0)</f>
        <v>3.6378532433544823E-2</v>
      </c>
      <c r="BJ53" s="14">
        <f ca="1">IFERROR(BJ51 / INDIRECT(ADDRESS($C53, COLUMN(BJ51))), 0)</f>
        <v>3.8399942740066743E-2</v>
      </c>
      <c r="BK53" s="19">
        <f ca="1">IF(BI$9 = 0, 0, IFERROR((BI53 - BJ53) * 10000, 0))</f>
        <v>-20.214103065219202</v>
      </c>
      <c r="BL53" s="30">
        <f ca="1">IFERROR(BL51 / INDIRECT(ADDRESS($C53, COLUMN(BL51))), 0)</f>
        <v>4.0605411810647224E-2</v>
      </c>
      <c r="BM53" s="14">
        <f ca="1">IFERROR(BM51 / INDIRECT(ADDRESS($C53, COLUMN(BM51))), 0)</f>
        <v>4.5174196986842052E-2</v>
      </c>
      <c r="BN53" s="19">
        <f ca="1">IF(BL$9 = 0, 0, IFERROR((BL53 - BM53) * 10000, 0))</f>
        <v>-45.687851761948281</v>
      </c>
      <c r="BO53" s="156" t="str">
        <f t="shared" si="282"/>
        <v>Former JJCH %</v>
      </c>
      <c r="BP53" s="251"/>
    </row>
    <row r="54" spans="1:68" ht="3.75" hidden="1" customHeight="1" x14ac:dyDescent="0.2">
      <c r="A54" s="6"/>
      <c r="D54" s="144"/>
      <c r="E54" s="144"/>
      <c r="F54" s="144"/>
      <c r="G54" s="144"/>
      <c r="H54" s="160"/>
      <c r="I54" s="138"/>
      <c r="J54" s="144"/>
      <c r="K54" s="144"/>
      <c r="L54" s="160"/>
      <c r="M54" s="138"/>
      <c r="N54" s="144"/>
      <c r="O54" s="144"/>
      <c r="P54" s="160"/>
      <c r="Q54" s="138"/>
      <c r="R54" s="144"/>
      <c r="S54" s="144"/>
      <c r="T54" s="160"/>
      <c r="U54" s="144"/>
      <c r="V54" s="144"/>
      <c r="W54" s="160"/>
      <c r="X54" s="144"/>
      <c r="Y54" s="144"/>
      <c r="Z54" s="160"/>
      <c r="AA54" s="144"/>
      <c r="AB54" s="144"/>
      <c r="AC54" s="160"/>
      <c r="AD54" s="138"/>
      <c r="AE54" s="144"/>
      <c r="AF54" s="144"/>
      <c r="AG54" s="160"/>
      <c r="AH54" s="144"/>
      <c r="AI54" s="144"/>
      <c r="AJ54" s="160"/>
      <c r="AK54" s="144"/>
      <c r="AL54" s="144"/>
      <c r="AM54" s="160"/>
      <c r="AN54" s="144"/>
      <c r="AO54" s="144"/>
      <c r="AP54" s="160"/>
      <c r="AQ54" s="144"/>
      <c r="AR54" s="144"/>
      <c r="AS54" s="160"/>
      <c r="AT54" s="144"/>
      <c r="AU54" s="144"/>
      <c r="AV54" s="160"/>
      <c r="AW54" s="144"/>
      <c r="AX54" s="144"/>
      <c r="AY54" s="160"/>
      <c r="AZ54" s="144"/>
      <c r="BA54" s="144"/>
      <c r="BB54" s="160"/>
      <c r="BC54" s="144"/>
      <c r="BD54" s="144"/>
      <c r="BE54" s="160"/>
      <c r="BF54" s="144"/>
      <c r="BG54" s="144"/>
      <c r="BH54" s="160"/>
      <c r="BI54" s="144"/>
      <c r="BJ54" s="144"/>
      <c r="BK54" s="160"/>
      <c r="BL54" s="144"/>
      <c r="BM54" s="144"/>
      <c r="BN54" s="160"/>
      <c r="BO54" s="144"/>
      <c r="BP54" s="144"/>
    </row>
    <row r="55" spans="1:68" ht="15" hidden="1" thickBot="1" x14ac:dyDescent="0.25">
      <c r="A55" s="6" t="str">
        <f t="shared" ref="A55:B55" si="285">A$29</f>
        <v>&gt;= 1</v>
      </c>
      <c r="B55" s="3" t="str">
        <f t="shared" si="285"/>
        <v>&gt;= 0</v>
      </c>
      <c r="D55" s="236" t="s">
        <v>157</v>
      </c>
      <c r="E55" s="135" t="str">
        <f>$E$29</f>
        <v>Total Active</v>
      </c>
      <c r="F55" s="123">
        <f t="shared" ref="F55:G59" ca="1" si="286">SUMIFS(CUST_COUNT_T, CHANNEL_COUNT, $A$2, IS_JJCC, $B$2, CUST_GROUP, $A55, RECENCY_GROUP, $B55, TIMEFRAME, F$2)</f>
        <v>1386215</v>
      </c>
      <c r="G55" s="117">
        <f t="shared" ca="1" si="286"/>
        <v>1411052</v>
      </c>
      <c r="H55" s="115">
        <f t="shared" ref="H55:H64" ca="1" si="287">IF(F$9 = 0, 0, IFERROR((F55 - G55) / G55, 0))</f>
        <v>-1.7601760955655781E-2</v>
      </c>
      <c r="I55" s="141"/>
      <c r="J55" s="123">
        <f t="shared" ref="J55:K59" ca="1" si="288">SUMIFS(CUST_COUNT_T, CHANNEL_COUNT, $A$2, IS_JJCC, $B$2, CUST_GROUP, $A55, RECENCY_GROUP, $B55, TIMEFRAME, J$2)</f>
        <v>1548188</v>
      </c>
      <c r="K55" s="117">
        <f t="shared" ca="1" si="288"/>
        <v>1386249</v>
      </c>
      <c r="L55" s="115">
        <f t="shared" ref="L55:L64" ca="1" si="289">IF(J$9 = 0, 0, IFERROR((J55 - K55) / K55, 0))</f>
        <v>0.11681811853426044</v>
      </c>
      <c r="M55" s="141"/>
      <c r="N55" s="123">
        <f t="shared" ref="N55:O59" ca="1" si="290">SUMIFS(CUST_COUNT_T, CHANNEL_COUNT, $A$2, IS_JJCC, $B$2, CUST_GROUP, $A55, RECENCY_GROUP, $B55, TIMEFRAME, N$2)</f>
        <v>0</v>
      </c>
      <c r="O55" s="117">
        <f t="shared" ca="1" si="290"/>
        <v>0</v>
      </c>
      <c r="P55" s="115">
        <f t="shared" ref="P55:P64" ca="1" si="291">IF(N$9 = 0, 0, IFERROR((N55 - O55) / O55, 0))</f>
        <v>0</v>
      </c>
      <c r="Q55" s="141"/>
      <c r="R55" s="123">
        <f t="shared" ref="R55:S59" ca="1" si="292">SUMIFS(CUST_COUNT_T, CHANNEL_COUNT, $A$2, IS_JJCC, $B$2, CUST_GROUP, $A55, RECENCY_GROUP, $B55, TIMEFRAME, R$2)</f>
        <v>0</v>
      </c>
      <c r="S55" s="117">
        <f t="shared" ca="1" si="292"/>
        <v>0</v>
      </c>
      <c r="T55" s="115">
        <f t="shared" ref="T55:T64" ca="1" si="293">IF(R$9 = 0, 0, IFERROR((R55 - S55) / S55, 0))</f>
        <v>0</v>
      </c>
      <c r="U55" s="123">
        <f t="shared" ref="U55:V59" ca="1" si="294">SUMIFS(CUST_COUNT_T, CHANNEL_COUNT, $A$2, IS_JJCC, $B$2, CUST_GROUP, $A55, RECENCY_GROUP, $B55, TIMEFRAME, U$2)</f>
        <v>0</v>
      </c>
      <c r="V55" s="117">
        <f t="shared" ca="1" si="294"/>
        <v>0</v>
      </c>
      <c r="W55" s="115">
        <f t="shared" ref="W55:W64" ca="1" si="295">IF(U$9 = 0, 0, IFERROR((U55 - V55) / V55, 0))</f>
        <v>0</v>
      </c>
      <c r="X55" s="123">
        <f t="shared" ref="X55:Y59" ca="1" si="296">SUMIFS(CUST_COUNT_T, CHANNEL_COUNT, $A$2, IS_JJCC, $B$2, CUST_GROUP, $A55, RECENCY_GROUP, $B55, TIMEFRAME, X$2)</f>
        <v>0</v>
      </c>
      <c r="Y55" s="117">
        <f t="shared" ca="1" si="296"/>
        <v>0</v>
      </c>
      <c r="Z55" s="115">
        <f t="shared" ref="Z55:Z64" ca="1" si="297">IF(X$9 = 0, 0, IFERROR((X55 - Y55) / Y55, 0))</f>
        <v>0</v>
      </c>
      <c r="AA55" s="123">
        <f t="shared" ref="AA55:AB59" ca="1" si="298">SUMIFS(CUST_COUNT_T, CHANNEL_COUNT, $A$2, IS_JJCC, $B$2, CUST_GROUP, $A55, RECENCY_GROUP, $B55, TIMEFRAME, AA$2)</f>
        <v>0</v>
      </c>
      <c r="AB55" s="117">
        <f t="shared" ca="1" si="298"/>
        <v>0</v>
      </c>
      <c r="AC55" s="115">
        <f t="shared" ref="AC55:AC64" ca="1" si="299">IF(AA$9 = 0, 0, IFERROR((AA55 - AB55) / AB55, 0))</f>
        <v>0</v>
      </c>
      <c r="AD55" s="141"/>
      <c r="AE55" s="123">
        <f t="shared" ref="AE55:AF59" ca="1" si="300">SUMIFS(CUST_COUNT_T, CHANNEL_COUNT, $A$2, IS_JJCC, $B$2, CUST_GROUP, $A55, RECENCY_GROUP, $B55, TIMEFRAME, AE$2)</f>
        <v>0</v>
      </c>
      <c r="AF55" s="117">
        <f t="shared" ca="1" si="300"/>
        <v>0</v>
      </c>
      <c r="AG55" s="115">
        <f t="shared" ref="AG55:AG64" ca="1" si="301">IF(AE$9 = 0, 0, IFERROR((AE55 - AF55) / AF55, 0))</f>
        <v>0</v>
      </c>
      <c r="AH55" s="123">
        <f t="shared" ref="AH55:AI59" ca="1" si="302">SUMIFS(CUST_COUNT_T, CHANNEL_COUNT, $A$2, IS_JJCC, $B$2, CUST_GROUP, $A55, RECENCY_GROUP, $B55, TIMEFRAME, AH$2)</f>
        <v>0</v>
      </c>
      <c r="AI55" s="117">
        <f t="shared" ca="1" si="302"/>
        <v>0</v>
      </c>
      <c r="AJ55" s="115">
        <f t="shared" ref="AJ55:AJ64" ca="1" si="303">IF(AH$9 = 0, 0, IFERROR((AH55 - AI55) / AI55, 0))</f>
        <v>0</v>
      </c>
      <c r="AK55" s="123">
        <f t="shared" ref="AK55:AL59" ca="1" si="304">SUMIFS(CUST_COUNT_T, CHANNEL_COUNT, $A$2, IS_JJCC, $B$2, CUST_GROUP, $A55, RECENCY_GROUP, $B55, TIMEFRAME, AK$2)</f>
        <v>0</v>
      </c>
      <c r="AL55" s="117">
        <f t="shared" ca="1" si="304"/>
        <v>0</v>
      </c>
      <c r="AM55" s="115">
        <f t="shared" ref="AM55:AM64" ca="1" si="305">IF(AK$9 = 0, 0, IFERROR((AK55 - AL55) / AL55, 0))</f>
        <v>0</v>
      </c>
      <c r="AN55" s="123">
        <f t="shared" ref="AN55:AO59" ca="1" si="306">SUMIFS(CUST_COUNT_T, CHANNEL_COUNT, $A$2, IS_JJCC, $B$2, CUST_GROUP, $A55, RECENCY_GROUP, $B55, TIMEFRAME, AN$2)</f>
        <v>0</v>
      </c>
      <c r="AO55" s="117">
        <f t="shared" ca="1" si="306"/>
        <v>0</v>
      </c>
      <c r="AP55" s="115">
        <f t="shared" ref="AP55:AP64" ca="1" si="307">IF(AN$9 = 0, 0, IFERROR((AN55 - AO55) / AO55, 0))</f>
        <v>0</v>
      </c>
      <c r="AQ55" s="123">
        <f t="shared" ref="AQ55:AR59" ca="1" si="308">SUMIFS(CUST_COUNT_T, CHANNEL_COUNT, $A$2, IS_JJCC, $B$2, CUST_GROUP, $A55, RECENCY_GROUP, $B55, TIMEFRAME, AQ$2)</f>
        <v>0</v>
      </c>
      <c r="AR55" s="117">
        <f t="shared" ca="1" si="308"/>
        <v>0</v>
      </c>
      <c r="AS55" s="115">
        <f t="shared" ref="AS55:AS64" ca="1" si="309">IF(AQ$9 = 0, 0, IFERROR((AQ55 - AR55) / AR55, 0))</f>
        <v>0</v>
      </c>
      <c r="AT55" s="123">
        <f t="shared" ref="AT55:AU59" ca="1" si="310">SUMIFS(CUST_COUNT_T, CHANNEL_COUNT, $A$2, IS_JJCC, $B$2, CUST_GROUP, $A55, RECENCY_GROUP, $B55, TIMEFRAME, AT$2)</f>
        <v>0</v>
      </c>
      <c r="AU55" s="117">
        <f t="shared" ca="1" si="310"/>
        <v>0</v>
      </c>
      <c r="AV55" s="115">
        <f t="shared" ref="AV55:AV64" ca="1" si="311">IF(AT$9 = 0, 0, IFERROR((AT55 - AU55) / AU55, 0))</f>
        <v>0</v>
      </c>
      <c r="AW55" s="123">
        <f t="shared" ref="AW55:AX59" ca="1" si="312">SUMIFS(CUST_COUNT_T, CHANNEL_COUNT, $A$2, IS_JJCC, $B$2, CUST_GROUP, $A55, RECENCY_GROUP, $B55, TIMEFRAME, AW$2)</f>
        <v>0</v>
      </c>
      <c r="AX55" s="117">
        <f t="shared" ca="1" si="312"/>
        <v>0</v>
      </c>
      <c r="AY55" s="115">
        <f t="shared" ref="AY55:AY64" ca="1" si="313">IF(AW$9 = 0, 0, IFERROR((AW55 - AX55) / AX55, 0))</f>
        <v>0</v>
      </c>
      <c r="AZ55" s="123">
        <f t="shared" ref="AZ55:BA59" ca="1" si="314">SUMIFS(CUST_COUNT_T, CHANNEL_COUNT, $A$2, IS_JJCC, $B$2, CUST_GROUP, $A55, RECENCY_GROUP, $B55, TIMEFRAME, AZ$2)</f>
        <v>0</v>
      </c>
      <c r="BA55" s="117">
        <f t="shared" ca="1" si="314"/>
        <v>0</v>
      </c>
      <c r="BB55" s="115">
        <f t="shared" ref="BB55:BB64" ca="1" si="315">IF(AZ$9 = 0, 0, IFERROR((AZ55 - BA55) / BA55, 0))</f>
        <v>0</v>
      </c>
      <c r="BC55" s="123">
        <f t="shared" ref="BC55:BD59" ca="1" si="316">SUMIFS(CUST_COUNT_T, CHANNEL_COUNT, $A$2, IS_JJCC, $B$2, CUST_GROUP, $A55, RECENCY_GROUP, $B55, TIMEFRAME, BC$2)</f>
        <v>0</v>
      </c>
      <c r="BD55" s="117">
        <f t="shared" ca="1" si="316"/>
        <v>0</v>
      </c>
      <c r="BE55" s="115">
        <f t="shared" ref="BE55:BE64" ca="1" si="317">IF(BC$9 = 0, 0, IFERROR((BC55 - BD55) / BD55, 0))</f>
        <v>0</v>
      </c>
      <c r="BF55" s="123">
        <f t="shared" ref="BF55:BG59" ca="1" si="318">SUMIFS(CUST_COUNT_T, CHANNEL_COUNT, $A$2, IS_JJCC, $B$2, CUST_GROUP, $A55, RECENCY_GROUP, $B55, TIMEFRAME, BF$2)</f>
        <v>0</v>
      </c>
      <c r="BG55" s="117">
        <f t="shared" ca="1" si="318"/>
        <v>0</v>
      </c>
      <c r="BH55" s="115">
        <f t="shared" ref="BH55:BH64" ca="1" si="319">IF(BF$9 = 0, 0, IFERROR((BF55 - BG55) / BG55, 0))</f>
        <v>0</v>
      </c>
      <c r="BI55" s="123">
        <f t="shared" ref="BI55:BJ59" ca="1" si="320">SUMIFS(CUST_COUNT_T, CHANNEL_COUNT, $A$2, IS_JJCC, $B$2, CUST_GROUP, $A55, RECENCY_GROUP, $B55, TIMEFRAME, BI$2)</f>
        <v>0</v>
      </c>
      <c r="BJ55" s="117">
        <f t="shared" ca="1" si="320"/>
        <v>0</v>
      </c>
      <c r="BK55" s="115">
        <f t="shared" ref="BK55:BK64" ca="1" si="321">IF(BI$9 = 0, 0, IFERROR((BI55 - BJ55) / BJ55, 0))</f>
        <v>0</v>
      </c>
      <c r="BL55" s="123">
        <f t="shared" ref="BL55:BM59" ca="1" si="322">SUMIFS(CUST_COUNT_T, CHANNEL_COUNT, $A$2, IS_JJCC, $B$2, CUST_GROUP, $A55, RECENCY_GROUP, $B55, TIMEFRAME, BL$2)</f>
        <v>0</v>
      </c>
      <c r="BM55" s="117">
        <f t="shared" ca="1" si="322"/>
        <v>0</v>
      </c>
      <c r="BN55" s="115">
        <f t="shared" ref="BN55:BN64" ca="1" si="323">IF(BL$9 = 0, 0, IFERROR((BL55 - BM55) / BM55, 0))</f>
        <v>0</v>
      </c>
      <c r="BO55" s="158" t="str">
        <f t="shared" ref="BO55:BO69" si="324">E55</f>
        <v>Total Active</v>
      </c>
      <c r="BP55" s="248" t="str">
        <f>$D55</f>
        <v>PRIOR YEAR</v>
      </c>
    </row>
    <row r="56" spans="1:68" ht="15" hidden="1" thickTop="1" x14ac:dyDescent="0.2">
      <c r="A56" s="6">
        <f t="shared" ref="A56:B56" si="325">A$30</f>
        <v>5</v>
      </c>
      <c r="B56" s="3" t="str">
        <f t="shared" si="325"/>
        <v>&gt;= 0</v>
      </c>
      <c r="D56" s="237"/>
      <c r="E56" s="136" t="str">
        <f>$E$30</f>
        <v>Elite</v>
      </c>
      <c r="F56" s="124">
        <f t="shared" ca="1" si="286"/>
        <v>69311</v>
      </c>
      <c r="G56" s="110">
        <f t="shared" ca="1" si="286"/>
        <v>70553</v>
      </c>
      <c r="H56" s="108">
        <f t="shared" ca="1" si="287"/>
        <v>-1.7603787223789209E-2</v>
      </c>
      <c r="I56" s="141"/>
      <c r="J56" s="124">
        <f t="shared" ca="1" si="288"/>
        <v>77410</v>
      </c>
      <c r="K56" s="110">
        <f t="shared" ca="1" si="288"/>
        <v>69313</v>
      </c>
      <c r="L56" s="108">
        <f t="shared" ca="1" si="289"/>
        <v>0.11681791294562348</v>
      </c>
      <c r="M56" s="141"/>
      <c r="N56" s="124">
        <f t="shared" ca="1" si="290"/>
        <v>0</v>
      </c>
      <c r="O56" s="110">
        <f t="shared" ca="1" si="290"/>
        <v>0</v>
      </c>
      <c r="P56" s="108">
        <f t="shared" ca="1" si="291"/>
        <v>0</v>
      </c>
      <c r="Q56" s="141"/>
      <c r="R56" s="124">
        <f t="shared" ca="1" si="292"/>
        <v>0</v>
      </c>
      <c r="S56" s="110">
        <f t="shared" ca="1" si="292"/>
        <v>0</v>
      </c>
      <c r="T56" s="108">
        <f t="shared" ca="1" si="293"/>
        <v>0</v>
      </c>
      <c r="U56" s="124">
        <f t="shared" ca="1" si="294"/>
        <v>0</v>
      </c>
      <c r="V56" s="110">
        <f t="shared" ca="1" si="294"/>
        <v>0</v>
      </c>
      <c r="W56" s="108">
        <f t="shared" ca="1" si="295"/>
        <v>0</v>
      </c>
      <c r="X56" s="124">
        <f t="shared" ca="1" si="296"/>
        <v>0</v>
      </c>
      <c r="Y56" s="110">
        <f t="shared" ca="1" si="296"/>
        <v>0</v>
      </c>
      <c r="Z56" s="108">
        <f t="shared" ca="1" si="297"/>
        <v>0</v>
      </c>
      <c r="AA56" s="124">
        <f t="shared" ca="1" si="298"/>
        <v>0</v>
      </c>
      <c r="AB56" s="110">
        <f t="shared" ca="1" si="298"/>
        <v>0</v>
      </c>
      <c r="AC56" s="108">
        <f t="shared" ca="1" si="299"/>
        <v>0</v>
      </c>
      <c r="AD56" s="141"/>
      <c r="AE56" s="124">
        <f t="shared" ca="1" si="300"/>
        <v>0</v>
      </c>
      <c r="AF56" s="110">
        <f t="shared" ca="1" si="300"/>
        <v>0</v>
      </c>
      <c r="AG56" s="108">
        <f t="shared" ca="1" si="301"/>
        <v>0</v>
      </c>
      <c r="AH56" s="124">
        <f t="shared" ca="1" si="302"/>
        <v>0</v>
      </c>
      <c r="AI56" s="110">
        <f t="shared" ca="1" si="302"/>
        <v>0</v>
      </c>
      <c r="AJ56" s="108">
        <f t="shared" ca="1" si="303"/>
        <v>0</v>
      </c>
      <c r="AK56" s="124">
        <f t="shared" ca="1" si="304"/>
        <v>0</v>
      </c>
      <c r="AL56" s="110">
        <f t="shared" ca="1" si="304"/>
        <v>0</v>
      </c>
      <c r="AM56" s="108">
        <f t="shared" ca="1" si="305"/>
        <v>0</v>
      </c>
      <c r="AN56" s="124">
        <f t="shared" ca="1" si="306"/>
        <v>0</v>
      </c>
      <c r="AO56" s="110">
        <f t="shared" ca="1" si="306"/>
        <v>0</v>
      </c>
      <c r="AP56" s="108">
        <f t="shared" ca="1" si="307"/>
        <v>0</v>
      </c>
      <c r="AQ56" s="124">
        <f t="shared" ca="1" si="308"/>
        <v>0</v>
      </c>
      <c r="AR56" s="110">
        <f t="shared" ca="1" si="308"/>
        <v>0</v>
      </c>
      <c r="AS56" s="108">
        <f t="shared" ca="1" si="309"/>
        <v>0</v>
      </c>
      <c r="AT56" s="124">
        <f t="shared" ca="1" si="310"/>
        <v>0</v>
      </c>
      <c r="AU56" s="110">
        <f t="shared" ca="1" si="310"/>
        <v>0</v>
      </c>
      <c r="AV56" s="108">
        <f t="shared" ca="1" si="311"/>
        <v>0</v>
      </c>
      <c r="AW56" s="124">
        <f t="shared" ca="1" si="312"/>
        <v>0</v>
      </c>
      <c r="AX56" s="110">
        <f t="shared" ca="1" si="312"/>
        <v>0</v>
      </c>
      <c r="AY56" s="108">
        <f t="shared" ca="1" si="313"/>
        <v>0</v>
      </c>
      <c r="AZ56" s="124">
        <f t="shared" ca="1" si="314"/>
        <v>0</v>
      </c>
      <c r="BA56" s="110">
        <f t="shared" ca="1" si="314"/>
        <v>0</v>
      </c>
      <c r="BB56" s="108">
        <f t="shared" ca="1" si="315"/>
        <v>0</v>
      </c>
      <c r="BC56" s="124">
        <f t="shared" ca="1" si="316"/>
        <v>0</v>
      </c>
      <c r="BD56" s="110">
        <f t="shared" ca="1" si="316"/>
        <v>0</v>
      </c>
      <c r="BE56" s="108">
        <f t="shared" ca="1" si="317"/>
        <v>0</v>
      </c>
      <c r="BF56" s="124">
        <f t="shared" ca="1" si="318"/>
        <v>0</v>
      </c>
      <c r="BG56" s="110">
        <f t="shared" ca="1" si="318"/>
        <v>0</v>
      </c>
      <c r="BH56" s="108">
        <f t="shared" ca="1" si="319"/>
        <v>0</v>
      </c>
      <c r="BI56" s="124">
        <f t="shared" ca="1" si="320"/>
        <v>0</v>
      </c>
      <c r="BJ56" s="110">
        <f t="shared" ca="1" si="320"/>
        <v>0</v>
      </c>
      <c r="BK56" s="108">
        <f t="shared" ca="1" si="321"/>
        <v>0</v>
      </c>
      <c r="BL56" s="124">
        <f t="shared" ca="1" si="322"/>
        <v>0</v>
      </c>
      <c r="BM56" s="110">
        <f t="shared" ca="1" si="322"/>
        <v>0</v>
      </c>
      <c r="BN56" s="108">
        <f t="shared" ca="1" si="323"/>
        <v>0</v>
      </c>
      <c r="BO56" s="152" t="str">
        <f t="shared" si="324"/>
        <v>Elite</v>
      </c>
      <c r="BP56" s="249"/>
    </row>
    <row r="57" spans="1:68" hidden="1" x14ac:dyDescent="0.2">
      <c r="A57" s="6">
        <f t="shared" ref="A57:B58" si="326">A$31</f>
        <v>30</v>
      </c>
      <c r="B57" s="3" t="str">
        <f t="shared" si="326"/>
        <v>&gt;= 0</v>
      </c>
      <c r="D57" s="237"/>
      <c r="E57" s="79" t="str">
        <f>$E$31</f>
        <v>High Value</v>
      </c>
      <c r="F57" s="32">
        <f t="shared" ca="1" si="286"/>
        <v>346554</v>
      </c>
      <c r="G57" s="17">
        <f t="shared" ca="1" si="286"/>
        <v>352763</v>
      </c>
      <c r="H57" s="13">
        <f t="shared" ca="1" si="287"/>
        <v>-1.7601052264551553E-2</v>
      </c>
      <c r="I57" s="141"/>
      <c r="J57" s="32">
        <f t="shared" ca="1" si="288"/>
        <v>387047</v>
      </c>
      <c r="K57" s="17">
        <f t="shared" ca="1" si="288"/>
        <v>346562</v>
      </c>
      <c r="L57" s="13">
        <f t="shared" ca="1" si="289"/>
        <v>0.11681892417518366</v>
      </c>
      <c r="M57" s="141"/>
      <c r="N57" s="32">
        <f t="shared" ca="1" si="290"/>
        <v>0</v>
      </c>
      <c r="O57" s="17">
        <f t="shared" ca="1" si="290"/>
        <v>0</v>
      </c>
      <c r="P57" s="13">
        <f t="shared" ca="1" si="291"/>
        <v>0</v>
      </c>
      <c r="Q57" s="141"/>
      <c r="R57" s="32">
        <f t="shared" ca="1" si="292"/>
        <v>0</v>
      </c>
      <c r="S57" s="17">
        <f t="shared" ca="1" si="292"/>
        <v>0</v>
      </c>
      <c r="T57" s="13">
        <f t="shared" ca="1" si="293"/>
        <v>0</v>
      </c>
      <c r="U57" s="32">
        <f t="shared" ca="1" si="294"/>
        <v>0</v>
      </c>
      <c r="V57" s="17">
        <f t="shared" ca="1" si="294"/>
        <v>0</v>
      </c>
      <c r="W57" s="13">
        <f t="shared" ca="1" si="295"/>
        <v>0</v>
      </c>
      <c r="X57" s="32">
        <f t="shared" ca="1" si="296"/>
        <v>0</v>
      </c>
      <c r="Y57" s="17">
        <f t="shared" ca="1" si="296"/>
        <v>0</v>
      </c>
      <c r="Z57" s="13">
        <f t="shared" ca="1" si="297"/>
        <v>0</v>
      </c>
      <c r="AA57" s="32">
        <f t="shared" ca="1" si="298"/>
        <v>0</v>
      </c>
      <c r="AB57" s="17">
        <f t="shared" ca="1" si="298"/>
        <v>0</v>
      </c>
      <c r="AC57" s="13">
        <f t="shared" ca="1" si="299"/>
        <v>0</v>
      </c>
      <c r="AD57" s="141"/>
      <c r="AE57" s="32">
        <f t="shared" ca="1" si="300"/>
        <v>0</v>
      </c>
      <c r="AF57" s="17">
        <f t="shared" ca="1" si="300"/>
        <v>0</v>
      </c>
      <c r="AG57" s="13">
        <f t="shared" ca="1" si="301"/>
        <v>0</v>
      </c>
      <c r="AH57" s="32">
        <f t="shared" ca="1" si="302"/>
        <v>0</v>
      </c>
      <c r="AI57" s="17">
        <f t="shared" ca="1" si="302"/>
        <v>0</v>
      </c>
      <c r="AJ57" s="13">
        <f t="shared" ca="1" si="303"/>
        <v>0</v>
      </c>
      <c r="AK57" s="32">
        <f t="shared" ca="1" si="304"/>
        <v>0</v>
      </c>
      <c r="AL57" s="17">
        <f t="shared" ca="1" si="304"/>
        <v>0</v>
      </c>
      <c r="AM57" s="13">
        <f t="shared" ca="1" si="305"/>
        <v>0</v>
      </c>
      <c r="AN57" s="32">
        <f t="shared" ca="1" si="306"/>
        <v>0</v>
      </c>
      <c r="AO57" s="17">
        <f t="shared" ca="1" si="306"/>
        <v>0</v>
      </c>
      <c r="AP57" s="13">
        <f t="shared" ca="1" si="307"/>
        <v>0</v>
      </c>
      <c r="AQ57" s="32">
        <f t="shared" ca="1" si="308"/>
        <v>0</v>
      </c>
      <c r="AR57" s="17">
        <f t="shared" ca="1" si="308"/>
        <v>0</v>
      </c>
      <c r="AS57" s="13">
        <f t="shared" ca="1" si="309"/>
        <v>0</v>
      </c>
      <c r="AT57" s="32">
        <f t="shared" ca="1" si="310"/>
        <v>0</v>
      </c>
      <c r="AU57" s="17">
        <f t="shared" ca="1" si="310"/>
        <v>0</v>
      </c>
      <c r="AV57" s="13">
        <f t="shared" ca="1" si="311"/>
        <v>0</v>
      </c>
      <c r="AW57" s="32">
        <f t="shared" ca="1" si="312"/>
        <v>0</v>
      </c>
      <c r="AX57" s="17">
        <f t="shared" ca="1" si="312"/>
        <v>0</v>
      </c>
      <c r="AY57" s="13">
        <f t="shared" ca="1" si="313"/>
        <v>0</v>
      </c>
      <c r="AZ57" s="32">
        <f t="shared" ca="1" si="314"/>
        <v>0</v>
      </c>
      <c r="BA57" s="17">
        <f t="shared" ca="1" si="314"/>
        <v>0</v>
      </c>
      <c r="BB57" s="13">
        <f t="shared" ca="1" si="315"/>
        <v>0</v>
      </c>
      <c r="BC57" s="32">
        <f t="shared" ca="1" si="316"/>
        <v>0</v>
      </c>
      <c r="BD57" s="17">
        <f t="shared" ca="1" si="316"/>
        <v>0</v>
      </c>
      <c r="BE57" s="13">
        <f t="shared" ca="1" si="317"/>
        <v>0</v>
      </c>
      <c r="BF57" s="32">
        <f t="shared" ca="1" si="318"/>
        <v>0</v>
      </c>
      <c r="BG57" s="17">
        <f t="shared" ca="1" si="318"/>
        <v>0</v>
      </c>
      <c r="BH57" s="13">
        <f t="shared" ca="1" si="319"/>
        <v>0</v>
      </c>
      <c r="BI57" s="32">
        <f t="shared" ca="1" si="320"/>
        <v>0</v>
      </c>
      <c r="BJ57" s="17">
        <f t="shared" ca="1" si="320"/>
        <v>0</v>
      </c>
      <c r="BK57" s="13">
        <f t="shared" ca="1" si="321"/>
        <v>0</v>
      </c>
      <c r="BL57" s="32">
        <f t="shared" ca="1" si="322"/>
        <v>0</v>
      </c>
      <c r="BM57" s="17">
        <f t="shared" ca="1" si="322"/>
        <v>0</v>
      </c>
      <c r="BN57" s="13">
        <f t="shared" ca="1" si="323"/>
        <v>0</v>
      </c>
      <c r="BO57" s="159" t="str">
        <f t="shared" si="324"/>
        <v>High Value</v>
      </c>
      <c r="BP57" s="249"/>
    </row>
    <row r="58" spans="1:68" hidden="1" x14ac:dyDescent="0.2">
      <c r="A58" s="6">
        <f>A$32</f>
        <v>70</v>
      </c>
      <c r="B58" s="3" t="str">
        <f t="shared" si="326"/>
        <v>&gt;= 0</v>
      </c>
      <c r="D58" s="238"/>
      <c r="E58" s="79" t="str">
        <f>$E$32</f>
        <v>Opportunity</v>
      </c>
      <c r="F58" s="32">
        <f t="shared" ca="1" si="286"/>
        <v>554486</v>
      </c>
      <c r="G58" s="17">
        <f t="shared" ca="1" si="286"/>
        <v>564421</v>
      </c>
      <c r="H58" s="13">
        <f t="shared" ref="H58" ca="1" si="327">IF(F$9 = 0, 0, IFERROR((F58 - G58) / G58, 0))</f>
        <v>-1.7602109063978837E-2</v>
      </c>
      <c r="I58" s="141"/>
      <c r="J58" s="32">
        <f t="shared" ca="1" si="288"/>
        <v>619275</v>
      </c>
      <c r="K58" s="17">
        <f t="shared" ca="1" si="288"/>
        <v>554500</v>
      </c>
      <c r="L58" s="13">
        <f t="shared" ref="L58" ca="1" si="328">IF(J$9 = 0, 0, IFERROR((J58 - K58) / K58, 0))</f>
        <v>0.11681695220919748</v>
      </c>
      <c r="M58" s="141"/>
      <c r="N58" s="32">
        <f t="shared" ca="1" si="290"/>
        <v>0</v>
      </c>
      <c r="O58" s="17">
        <f t="shared" ca="1" si="290"/>
        <v>0</v>
      </c>
      <c r="P58" s="13">
        <f t="shared" ref="P58" ca="1" si="329">IF(N$9 = 0, 0, IFERROR((N58 - O58) / O58, 0))</f>
        <v>0</v>
      </c>
      <c r="Q58" s="141"/>
      <c r="R58" s="32">
        <f t="shared" ca="1" si="292"/>
        <v>0</v>
      </c>
      <c r="S58" s="17">
        <f t="shared" ca="1" si="292"/>
        <v>0</v>
      </c>
      <c r="T58" s="13">
        <f t="shared" ref="T58" ca="1" si="330">IF(R$9 = 0, 0, IFERROR((R58 - S58) / S58, 0))</f>
        <v>0</v>
      </c>
      <c r="U58" s="32">
        <f t="shared" ca="1" si="294"/>
        <v>0</v>
      </c>
      <c r="V58" s="17">
        <f t="shared" ca="1" si="294"/>
        <v>0</v>
      </c>
      <c r="W58" s="13">
        <f t="shared" ref="W58" ca="1" si="331">IF(U$9 = 0, 0, IFERROR((U58 - V58) / V58, 0))</f>
        <v>0</v>
      </c>
      <c r="X58" s="32">
        <f t="shared" ca="1" si="296"/>
        <v>0</v>
      </c>
      <c r="Y58" s="17">
        <f t="shared" ca="1" si="296"/>
        <v>0</v>
      </c>
      <c r="Z58" s="13">
        <f t="shared" ref="Z58" ca="1" si="332">IF(X$9 = 0, 0, IFERROR((X58 - Y58) / Y58, 0))</f>
        <v>0</v>
      </c>
      <c r="AA58" s="32">
        <f t="shared" ca="1" si="298"/>
        <v>0</v>
      </c>
      <c r="AB58" s="17">
        <f t="shared" ca="1" si="298"/>
        <v>0</v>
      </c>
      <c r="AC58" s="13">
        <f t="shared" ref="AC58" ca="1" si="333">IF(AA$9 = 0, 0, IFERROR((AA58 - AB58) / AB58, 0))</f>
        <v>0</v>
      </c>
      <c r="AD58" s="141"/>
      <c r="AE58" s="32">
        <f t="shared" ca="1" si="300"/>
        <v>0</v>
      </c>
      <c r="AF58" s="17">
        <f t="shared" ca="1" si="300"/>
        <v>0</v>
      </c>
      <c r="AG58" s="13">
        <f t="shared" ref="AG58" ca="1" si="334">IF(AE$9 = 0, 0, IFERROR((AE58 - AF58) / AF58, 0))</f>
        <v>0</v>
      </c>
      <c r="AH58" s="32">
        <f t="shared" ca="1" si="302"/>
        <v>0</v>
      </c>
      <c r="AI58" s="17">
        <f t="shared" ca="1" si="302"/>
        <v>0</v>
      </c>
      <c r="AJ58" s="13">
        <f t="shared" ref="AJ58" ca="1" si="335">IF(AH$9 = 0, 0, IFERROR((AH58 - AI58) / AI58, 0))</f>
        <v>0</v>
      </c>
      <c r="AK58" s="32">
        <f t="shared" ca="1" si="304"/>
        <v>0</v>
      </c>
      <c r="AL58" s="17">
        <f t="shared" ca="1" si="304"/>
        <v>0</v>
      </c>
      <c r="AM58" s="13">
        <f t="shared" ref="AM58" ca="1" si="336">IF(AK$9 = 0, 0, IFERROR((AK58 - AL58) / AL58, 0))</f>
        <v>0</v>
      </c>
      <c r="AN58" s="32">
        <f t="shared" ca="1" si="306"/>
        <v>0</v>
      </c>
      <c r="AO58" s="17">
        <f t="shared" ca="1" si="306"/>
        <v>0</v>
      </c>
      <c r="AP58" s="13">
        <f t="shared" ref="AP58" ca="1" si="337">IF(AN$9 = 0, 0, IFERROR((AN58 - AO58) / AO58, 0))</f>
        <v>0</v>
      </c>
      <c r="AQ58" s="32">
        <f t="shared" ca="1" si="308"/>
        <v>0</v>
      </c>
      <c r="AR58" s="17">
        <f t="shared" ca="1" si="308"/>
        <v>0</v>
      </c>
      <c r="AS58" s="13">
        <f t="shared" ref="AS58" ca="1" si="338">IF(AQ$9 = 0, 0, IFERROR((AQ58 - AR58) / AR58, 0))</f>
        <v>0</v>
      </c>
      <c r="AT58" s="32">
        <f t="shared" ca="1" si="310"/>
        <v>0</v>
      </c>
      <c r="AU58" s="17">
        <f t="shared" ca="1" si="310"/>
        <v>0</v>
      </c>
      <c r="AV58" s="13">
        <f t="shared" ref="AV58" ca="1" si="339">IF(AT$9 = 0, 0, IFERROR((AT58 - AU58) / AU58, 0))</f>
        <v>0</v>
      </c>
      <c r="AW58" s="32">
        <f t="shared" ca="1" si="312"/>
        <v>0</v>
      </c>
      <c r="AX58" s="17">
        <f t="shared" ca="1" si="312"/>
        <v>0</v>
      </c>
      <c r="AY58" s="13">
        <f t="shared" ref="AY58" ca="1" si="340">IF(AW$9 = 0, 0, IFERROR((AW58 - AX58) / AX58, 0))</f>
        <v>0</v>
      </c>
      <c r="AZ58" s="32">
        <f t="shared" ca="1" si="314"/>
        <v>0</v>
      </c>
      <c r="BA58" s="17">
        <f t="shared" ca="1" si="314"/>
        <v>0</v>
      </c>
      <c r="BB58" s="13">
        <f t="shared" ref="BB58" ca="1" si="341">IF(AZ$9 = 0, 0, IFERROR((AZ58 - BA58) / BA58, 0))</f>
        <v>0</v>
      </c>
      <c r="BC58" s="32">
        <f t="shared" ca="1" si="316"/>
        <v>0</v>
      </c>
      <c r="BD58" s="17">
        <f t="shared" ca="1" si="316"/>
        <v>0</v>
      </c>
      <c r="BE58" s="13">
        <f t="shared" ref="BE58" ca="1" si="342">IF(BC$9 = 0, 0, IFERROR((BC58 - BD58) / BD58, 0))</f>
        <v>0</v>
      </c>
      <c r="BF58" s="32">
        <f t="shared" ca="1" si="318"/>
        <v>0</v>
      </c>
      <c r="BG58" s="17">
        <f t="shared" ca="1" si="318"/>
        <v>0</v>
      </c>
      <c r="BH58" s="13">
        <f t="shared" ref="BH58" ca="1" si="343">IF(BF$9 = 0, 0, IFERROR((BF58 - BG58) / BG58, 0))</f>
        <v>0</v>
      </c>
      <c r="BI58" s="32">
        <f t="shared" ca="1" si="320"/>
        <v>0</v>
      </c>
      <c r="BJ58" s="17">
        <f t="shared" ca="1" si="320"/>
        <v>0</v>
      </c>
      <c r="BK58" s="13">
        <f t="shared" ref="BK58" ca="1" si="344">IF(BI$9 = 0, 0, IFERROR((BI58 - BJ58) / BJ58, 0))</f>
        <v>0</v>
      </c>
      <c r="BL58" s="32">
        <f t="shared" ca="1" si="322"/>
        <v>0</v>
      </c>
      <c r="BM58" s="17">
        <f t="shared" ca="1" si="322"/>
        <v>0</v>
      </c>
      <c r="BN58" s="13">
        <f t="shared" ref="BN58" ca="1" si="345">IF(BL$9 = 0, 0, IFERROR((BL58 - BM58) / BM58, 0))</f>
        <v>0</v>
      </c>
      <c r="BO58" s="159" t="str">
        <f t="shared" si="324"/>
        <v>Opportunity</v>
      </c>
      <c r="BP58" s="250"/>
    </row>
    <row r="59" spans="1:68" hidden="1" x14ac:dyDescent="0.2">
      <c r="A59" s="6">
        <f t="shared" ref="A59:B59" si="346">A$33</f>
        <v>100</v>
      </c>
      <c r="B59" s="3" t="str">
        <f t="shared" si="346"/>
        <v>&gt;= 0</v>
      </c>
      <c r="D59" s="239"/>
      <c r="E59" s="78" t="str">
        <f>$E$33</f>
        <v>Marginal</v>
      </c>
      <c r="F59" s="125">
        <f t="shared" ca="1" si="286"/>
        <v>415864</v>
      </c>
      <c r="G59" s="99">
        <f t="shared" ca="1" si="286"/>
        <v>423315</v>
      </c>
      <c r="H59" s="100">
        <f t="shared" ca="1" si="287"/>
        <v>-1.7601549673411054E-2</v>
      </c>
      <c r="I59" s="141"/>
      <c r="J59" s="125">
        <f t="shared" ca="1" si="288"/>
        <v>464456</v>
      </c>
      <c r="K59" s="99">
        <f t="shared" ca="1" si="288"/>
        <v>415874</v>
      </c>
      <c r="L59" s="100">
        <f t="shared" ca="1" si="289"/>
        <v>0.11681903653510438</v>
      </c>
      <c r="M59" s="141"/>
      <c r="N59" s="125">
        <f t="shared" ca="1" si="290"/>
        <v>0</v>
      </c>
      <c r="O59" s="99">
        <f t="shared" ca="1" si="290"/>
        <v>0</v>
      </c>
      <c r="P59" s="100">
        <f t="shared" ca="1" si="291"/>
        <v>0</v>
      </c>
      <c r="Q59" s="141"/>
      <c r="R59" s="125">
        <f t="shared" ca="1" si="292"/>
        <v>0</v>
      </c>
      <c r="S59" s="99">
        <f t="shared" ca="1" si="292"/>
        <v>0</v>
      </c>
      <c r="T59" s="100">
        <f t="shared" ca="1" si="293"/>
        <v>0</v>
      </c>
      <c r="U59" s="125">
        <f t="shared" ca="1" si="294"/>
        <v>0</v>
      </c>
      <c r="V59" s="99">
        <f t="shared" ca="1" si="294"/>
        <v>0</v>
      </c>
      <c r="W59" s="100">
        <f t="shared" ca="1" si="295"/>
        <v>0</v>
      </c>
      <c r="X59" s="125">
        <f t="shared" ca="1" si="296"/>
        <v>0</v>
      </c>
      <c r="Y59" s="99">
        <f t="shared" ca="1" si="296"/>
        <v>0</v>
      </c>
      <c r="Z59" s="100">
        <f t="shared" ca="1" si="297"/>
        <v>0</v>
      </c>
      <c r="AA59" s="125">
        <f t="shared" ca="1" si="298"/>
        <v>0</v>
      </c>
      <c r="AB59" s="99">
        <f t="shared" ca="1" si="298"/>
        <v>0</v>
      </c>
      <c r="AC59" s="100">
        <f t="shared" ca="1" si="299"/>
        <v>0</v>
      </c>
      <c r="AD59" s="141"/>
      <c r="AE59" s="125">
        <f t="shared" ca="1" si="300"/>
        <v>0</v>
      </c>
      <c r="AF59" s="99">
        <f t="shared" ca="1" si="300"/>
        <v>0</v>
      </c>
      <c r="AG59" s="100">
        <f t="shared" ca="1" si="301"/>
        <v>0</v>
      </c>
      <c r="AH59" s="125">
        <f t="shared" ca="1" si="302"/>
        <v>0</v>
      </c>
      <c r="AI59" s="99">
        <f t="shared" ca="1" si="302"/>
        <v>0</v>
      </c>
      <c r="AJ59" s="100">
        <f t="shared" ca="1" si="303"/>
        <v>0</v>
      </c>
      <c r="AK59" s="125">
        <f t="shared" ca="1" si="304"/>
        <v>0</v>
      </c>
      <c r="AL59" s="99">
        <f t="shared" ca="1" si="304"/>
        <v>0</v>
      </c>
      <c r="AM59" s="100">
        <f t="shared" ca="1" si="305"/>
        <v>0</v>
      </c>
      <c r="AN59" s="125">
        <f t="shared" ca="1" si="306"/>
        <v>0</v>
      </c>
      <c r="AO59" s="99">
        <f t="shared" ca="1" si="306"/>
        <v>0</v>
      </c>
      <c r="AP59" s="100">
        <f t="shared" ca="1" si="307"/>
        <v>0</v>
      </c>
      <c r="AQ59" s="125">
        <f t="shared" ca="1" si="308"/>
        <v>0</v>
      </c>
      <c r="AR59" s="99">
        <f t="shared" ca="1" si="308"/>
        <v>0</v>
      </c>
      <c r="AS59" s="100">
        <f t="shared" ca="1" si="309"/>
        <v>0</v>
      </c>
      <c r="AT59" s="125">
        <f t="shared" ca="1" si="310"/>
        <v>0</v>
      </c>
      <c r="AU59" s="99">
        <f t="shared" ca="1" si="310"/>
        <v>0</v>
      </c>
      <c r="AV59" s="100">
        <f t="shared" ca="1" si="311"/>
        <v>0</v>
      </c>
      <c r="AW59" s="125">
        <f t="shared" ca="1" si="312"/>
        <v>0</v>
      </c>
      <c r="AX59" s="99">
        <f t="shared" ca="1" si="312"/>
        <v>0</v>
      </c>
      <c r="AY59" s="100">
        <f t="shared" ca="1" si="313"/>
        <v>0</v>
      </c>
      <c r="AZ59" s="125">
        <f t="shared" ca="1" si="314"/>
        <v>0</v>
      </c>
      <c r="BA59" s="99">
        <f t="shared" ca="1" si="314"/>
        <v>0</v>
      </c>
      <c r="BB59" s="100">
        <f t="shared" ca="1" si="315"/>
        <v>0</v>
      </c>
      <c r="BC59" s="125">
        <f t="shared" ca="1" si="316"/>
        <v>0</v>
      </c>
      <c r="BD59" s="99">
        <f t="shared" ca="1" si="316"/>
        <v>0</v>
      </c>
      <c r="BE59" s="100">
        <f t="shared" ca="1" si="317"/>
        <v>0</v>
      </c>
      <c r="BF59" s="125">
        <f t="shared" ca="1" si="318"/>
        <v>0</v>
      </c>
      <c r="BG59" s="99">
        <f t="shared" ca="1" si="318"/>
        <v>0</v>
      </c>
      <c r="BH59" s="100">
        <f t="shared" ca="1" si="319"/>
        <v>0</v>
      </c>
      <c r="BI59" s="125">
        <f t="shared" ca="1" si="320"/>
        <v>0</v>
      </c>
      <c r="BJ59" s="99">
        <f t="shared" ca="1" si="320"/>
        <v>0</v>
      </c>
      <c r="BK59" s="100">
        <f t="shared" ca="1" si="321"/>
        <v>0</v>
      </c>
      <c r="BL59" s="125">
        <f t="shared" ca="1" si="322"/>
        <v>0</v>
      </c>
      <c r="BM59" s="99">
        <f t="shared" ca="1" si="322"/>
        <v>0</v>
      </c>
      <c r="BN59" s="100">
        <f t="shared" ca="1" si="323"/>
        <v>0</v>
      </c>
      <c r="BO59" s="156" t="str">
        <f t="shared" si="324"/>
        <v>Marginal</v>
      </c>
      <c r="BP59" s="251"/>
    </row>
    <row r="60" spans="1:68" ht="13.5" hidden="1" customHeight="1" thickBot="1" x14ac:dyDescent="0.25">
      <c r="A60" s="6" t="str">
        <f>A$29</f>
        <v>&gt;= 1</v>
      </c>
      <c r="B60" s="3" t="str">
        <f t="shared" ref="B60" si="347">B$29</f>
        <v>&gt;= 0</v>
      </c>
      <c r="D60" s="240" t="s">
        <v>158</v>
      </c>
      <c r="E60" s="135" t="str">
        <f>$E$29</f>
        <v>Total Active</v>
      </c>
      <c r="F60" s="123">
        <f t="shared" ref="F60:G64" ca="1" si="348">SUMIFS(CUST_COUNT_T, CHANNEL_COUNT, $A$2, IS_JJCC, $B$2, CUST_GROUP, $A60, RECENCY_GROUP, $B60, TIMEFRAME, F$2, IS_RETAINED, "Y")</f>
        <v>817359</v>
      </c>
      <c r="G60" s="117">
        <f t="shared" ca="1" si="348"/>
        <v>757499</v>
      </c>
      <c r="H60" s="115">
        <f t="shared" ca="1" si="287"/>
        <v>7.9023206631295889E-2</v>
      </c>
      <c r="I60" s="141"/>
      <c r="J60" s="123">
        <f t="shared" ref="J60:K64" ca="1" si="349">SUMIFS(CUST_COUNT_T, CHANNEL_COUNT, $A$2, IS_JJCC, $B$2, CUST_GROUP, $A60, RECENCY_GROUP, $B60, TIMEFRAME, J$2, IS_RETAINED, "Y")</f>
        <v>927920</v>
      </c>
      <c r="K60" s="117">
        <f t="shared" ca="1" si="349"/>
        <v>817289</v>
      </c>
      <c r="L60" s="115">
        <f t="shared" ca="1" si="289"/>
        <v>0.13536337819302596</v>
      </c>
      <c r="M60" s="141"/>
      <c r="N60" s="123">
        <f t="shared" ref="N60:O64" ca="1" si="350">SUMIFS(CUST_COUNT_T, CHANNEL_COUNT, $A$2, IS_JJCC, $B$2, CUST_GROUP, $A60, RECENCY_GROUP, $B60, TIMEFRAME, N$2, IS_RETAINED, "Y")</f>
        <v>0</v>
      </c>
      <c r="O60" s="117">
        <f t="shared" ca="1" si="350"/>
        <v>0</v>
      </c>
      <c r="P60" s="115">
        <f t="shared" ca="1" si="291"/>
        <v>0</v>
      </c>
      <c r="Q60" s="141"/>
      <c r="R60" s="123">
        <f t="shared" ref="R60:S64" ca="1" si="351">SUMIFS(CUST_COUNT_T, CHANNEL_COUNT, $A$2, IS_JJCC, $B$2, CUST_GROUP, $A60, RECENCY_GROUP, $B60, TIMEFRAME, R$2, IS_RETAINED, "Y")</f>
        <v>0</v>
      </c>
      <c r="S60" s="117">
        <f t="shared" ca="1" si="351"/>
        <v>0</v>
      </c>
      <c r="T60" s="115">
        <f t="shared" ca="1" si="293"/>
        <v>0</v>
      </c>
      <c r="U60" s="123">
        <f t="shared" ref="U60:V64" ca="1" si="352">SUMIFS(CUST_COUNT_T, CHANNEL_COUNT, $A$2, IS_JJCC, $B$2, CUST_GROUP, $A60, RECENCY_GROUP, $B60, TIMEFRAME, U$2, IS_RETAINED, "Y")</f>
        <v>0</v>
      </c>
      <c r="V60" s="117">
        <f t="shared" ca="1" si="352"/>
        <v>0</v>
      </c>
      <c r="W60" s="115">
        <f t="shared" ca="1" si="295"/>
        <v>0</v>
      </c>
      <c r="X60" s="123">
        <f t="shared" ref="X60:Y64" ca="1" si="353">SUMIFS(CUST_COUNT_T, CHANNEL_COUNT, $A$2, IS_JJCC, $B$2, CUST_GROUP, $A60, RECENCY_GROUP, $B60, TIMEFRAME, X$2, IS_RETAINED, "Y")</f>
        <v>0</v>
      </c>
      <c r="Y60" s="117">
        <f t="shared" ca="1" si="353"/>
        <v>0</v>
      </c>
      <c r="Z60" s="115">
        <f t="shared" ca="1" si="297"/>
        <v>0</v>
      </c>
      <c r="AA60" s="123">
        <f t="shared" ref="AA60:AB64" ca="1" si="354">SUMIFS(CUST_COUNT_T, CHANNEL_COUNT, $A$2, IS_JJCC, $B$2, CUST_GROUP, $A60, RECENCY_GROUP, $B60, TIMEFRAME, AA$2, IS_RETAINED, "Y")</f>
        <v>0</v>
      </c>
      <c r="AB60" s="117">
        <f t="shared" ca="1" si="354"/>
        <v>0</v>
      </c>
      <c r="AC60" s="115">
        <f t="shared" ca="1" si="299"/>
        <v>0</v>
      </c>
      <c r="AD60" s="141"/>
      <c r="AE60" s="123">
        <f t="shared" ref="AE60:AF64" ca="1" si="355">SUMIFS(CUST_COUNT_T, CHANNEL_COUNT, $A$2, IS_JJCC, $B$2, CUST_GROUP, $A60, RECENCY_GROUP, $B60, TIMEFRAME, AE$2, IS_RETAINED, "Y")</f>
        <v>0</v>
      </c>
      <c r="AF60" s="117">
        <f t="shared" ca="1" si="355"/>
        <v>0</v>
      </c>
      <c r="AG60" s="115">
        <f t="shared" ca="1" si="301"/>
        <v>0</v>
      </c>
      <c r="AH60" s="123">
        <f t="shared" ref="AH60:AI64" ca="1" si="356">SUMIFS(CUST_COUNT_T, CHANNEL_COUNT, $A$2, IS_JJCC, $B$2, CUST_GROUP, $A60, RECENCY_GROUP, $B60, TIMEFRAME, AH$2, IS_RETAINED, "Y")</f>
        <v>0</v>
      </c>
      <c r="AI60" s="117">
        <f t="shared" ca="1" si="356"/>
        <v>0</v>
      </c>
      <c r="AJ60" s="115">
        <f t="shared" ca="1" si="303"/>
        <v>0</v>
      </c>
      <c r="AK60" s="123">
        <f t="shared" ref="AK60:AL64" ca="1" si="357">SUMIFS(CUST_COUNT_T, CHANNEL_COUNT, $A$2, IS_JJCC, $B$2, CUST_GROUP, $A60, RECENCY_GROUP, $B60, TIMEFRAME, AK$2, IS_RETAINED, "Y")</f>
        <v>0</v>
      </c>
      <c r="AL60" s="117">
        <f t="shared" ca="1" si="357"/>
        <v>0</v>
      </c>
      <c r="AM60" s="115">
        <f t="shared" ca="1" si="305"/>
        <v>0</v>
      </c>
      <c r="AN60" s="123">
        <f t="shared" ref="AN60:AO64" ca="1" si="358">SUMIFS(CUST_COUNT_T, CHANNEL_COUNT, $A$2, IS_JJCC, $B$2, CUST_GROUP, $A60, RECENCY_GROUP, $B60, TIMEFRAME, AN$2, IS_RETAINED, "Y")</f>
        <v>0</v>
      </c>
      <c r="AO60" s="117">
        <f t="shared" ca="1" si="358"/>
        <v>0</v>
      </c>
      <c r="AP60" s="115">
        <f t="shared" ca="1" si="307"/>
        <v>0</v>
      </c>
      <c r="AQ60" s="123">
        <f t="shared" ref="AQ60:AR64" ca="1" si="359">SUMIFS(CUST_COUNT_T, CHANNEL_COUNT, $A$2, IS_JJCC, $B$2, CUST_GROUP, $A60, RECENCY_GROUP, $B60, TIMEFRAME, AQ$2, IS_RETAINED, "Y")</f>
        <v>0</v>
      </c>
      <c r="AR60" s="117">
        <f t="shared" ca="1" si="359"/>
        <v>0</v>
      </c>
      <c r="AS60" s="115">
        <f t="shared" ca="1" si="309"/>
        <v>0</v>
      </c>
      <c r="AT60" s="123">
        <f t="shared" ref="AT60:AU64" ca="1" si="360">SUMIFS(CUST_COUNT_T, CHANNEL_COUNT, $A$2, IS_JJCC, $B$2, CUST_GROUP, $A60, RECENCY_GROUP, $B60, TIMEFRAME, AT$2, IS_RETAINED, "Y")</f>
        <v>0</v>
      </c>
      <c r="AU60" s="117">
        <f t="shared" ca="1" si="360"/>
        <v>0</v>
      </c>
      <c r="AV60" s="115">
        <f t="shared" ca="1" si="311"/>
        <v>0</v>
      </c>
      <c r="AW60" s="123">
        <f t="shared" ref="AW60:AX64" ca="1" si="361">SUMIFS(CUST_COUNT_T, CHANNEL_COUNT, $A$2, IS_JJCC, $B$2, CUST_GROUP, $A60, RECENCY_GROUP, $B60, TIMEFRAME, AW$2, IS_RETAINED, "Y")</f>
        <v>0</v>
      </c>
      <c r="AX60" s="117">
        <f t="shared" ca="1" si="361"/>
        <v>0</v>
      </c>
      <c r="AY60" s="115">
        <f t="shared" ca="1" si="313"/>
        <v>0</v>
      </c>
      <c r="AZ60" s="123">
        <f t="shared" ref="AZ60:BA64" ca="1" si="362">SUMIFS(CUST_COUNT_T, CHANNEL_COUNT, $A$2, IS_JJCC, $B$2, CUST_GROUP, $A60, RECENCY_GROUP, $B60, TIMEFRAME, AZ$2, IS_RETAINED, "Y")</f>
        <v>0</v>
      </c>
      <c r="BA60" s="117">
        <f t="shared" ca="1" si="362"/>
        <v>0</v>
      </c>
      <c r="BB60" s="115">
        <f t="shared" ca="1" si="315"/>
        <v>0</v>
      </c>
      <c r="BC60" s="123">
        <f t="shared" ref="BC60:BD64" ca="1" si="363">SUMIFS(CUST_COUNT_T, CHANNEL_COUNT, $A$2, IS_JJCC, $B$2, CUST_GROUP, $A60, RECENCY_GROUP, $B60, TIMEFRAME, BC$2, IS_RETAINED, "Y")</f>
        <v>0</v>
      </c>
      <c r="BD60" s="117">
        <f t="shared" ca="1" si="363"/>
        <v>0</v>
      </c>
      <c r="BE60" s="115">
        <f t="shared" ca="1" si="317"/>
        <v>0</v>
      </c>
      <c r="BF60" s="123">
        <f t="shared" ref="BF60:BG64" ca="1" si="364">SUMIFS(CUST_COUNT_T, CHANNEL_COUNT, $A$2, IS_JJCC, $B$2, CUST_GROUP, $A60, RECENCY_GROUP, $B60, TIMEFRAME, BF$2, IS_RETAINED, "Y")</f>
        <v>0</v>
      </c>
      <c r="BG60" s="117">
        <f t="shared" ca="1" si="364"/>
        <v>0</v>
      </c>
      <c r="BH60" s="115">
        <f t="shared" ca="1" si="319"/>
        <v>0</v>
      </c>
      <c r="BI60" s="123">
        <f t="shared" ref="BI60:BJ64" ca="1" si="365">SUMIFS(CUST_COUNT_T, CHANNEL_COUNT, $A$2, IS_JJCC, $B$2, CUST_GROUP, $A60, RECENCY_GROUP, $B60, TIMEFRAME, BI$2, IS_RETAINED, "Y")</f>
        <v>0</v>
      </c>
      <c r="BJ60" s="117">
        <f t="shared" ca="1" si="365"/>
        <v>0</v>
      </c>
      <c r="BK60" s="115">
        <f t="shared" ca="1" si="321"/>
        <v>0</v>
      </c>
      <c r="BL60" s="123">
        <f t="shared" ref="BL60:BM64" ca="1" si="366">SUMIFS(CUST_COUNT_T, CHANNEL_COUNT, $A$2, IS_JJCC, $B$2, CUST_GROUP, $A60, RECENCY_GROUP, $B60, TIMEFRAME, BL$2, IS_RETAINED, "Y")</f>
        <v>0</v>
      </c>
      <c r="BM60" s="117">
        <f t="shared" ca="1" si="366"/>
        <v>0</v>
      </c>
      <c r="BN60" s="115">
        <f t="shared" ca="1" si="323"/>
        <v>0</v>
      </c>
      <c r="BO60" s="158" t="str">
        <f t="shared" si="324"/>
        <v>Total Active</v>
      </c>
      <c r="BP60" s="245" t="str">
        <f>$D60</f>
        <v>RETAINED</v>
      </c>
    </row>
    <row r="61" spans="1:68" ht="15" hidden="1" thickTop="1" x14ac:dyDescent="0.2">
      <c r="A61" s="6">
        <f>A$30</f>
        <v>5</v>
      </c>
      <c r="B61" s="3" t="str">
        <f t="shared" ref="B61" si="367">B$30</f>
        <v>&gt;= 0</v>
      </c>
      <c r="D61" s="241"/>
      <c r="E61" s="136" t="str">
        <f>$E$30</f>
        <v>Elite</v>
      </c>
      <c r="F61" s="124">
        <f t="shared" ca="1" si="348"/>
        <v>66476</v>
      </c>
      <c r="G61" s="110">
        <f t="shared" ca="1" si="348"/>
        <v>66322</v>
      </c>
      <c r="H61" s="108">
        <f t="shared" ca="1" si="287"/>
        <v>2.3220047646331536E-3</v>
      </c>
      <c r="I61" s="141"/>
      <c r="J61" s="124">
        <f t="shared" ca="1" si="349"/>
        <v>74558</v>
      </c>
      <c r="K61" s="110">
        <f t="shared" ca="1" si="349"/>
        <v>66477</v>
      </c>
      <c r="L61" s="108">
        <f t="shared" ca="1" si="289"/>
        <v>0.12156084059148277</v>
      </c>
      <c r="M61" s="141"/>
      <c r="N61" s="124">
        <f t="shared" ca="1" si="350"/>
        <v>0</v>
      </c>
      <c r="O61" s="110">
        <f t="shared" ca="1" si="350"/>
        <v>0</v>
      </c>
      <c r="P61" s="108">
        <f t="shared" ca="1" si="291"/>
        <v>0</v>
      </c>
      <c r="Q61" s="141"/>
      <c r="R61" s="124">
        <f t="shared" ca="1" si="351"/>
        <v>0</v>
      </c>
      <c r="S61" s="110">
        <f t="shared" ca="1" si="351"/>
        <v>0</v>
      </c>
      <c r="T61" s="108">
        <f t="shared" ca="1" si="293"/>
        <v>0</v>
      </c>
      <c r="U61" s="124">
        <f t="shared" ca="1" si="352"/>
        <v>0</v>
      </c>
      <c r="V61" s="110">
        <f t="shared" ca="1" si="352"/>
        <v>0</v>
      </c>
      <c r="W61" s="108">
        <f t="shared" ca="1" si="295"/>
        <v>0</v>
      </c>
      <c r="X61" s="124">
        <f t="shared" ca="1" si="353"/>
        <v>0</v>
      </c>
      <c r="Y61" s="110">
        <f t="shared" ca="1" si="353"/>
        <v>0</v>
      </c>
      <c r="Z61" s="108">
        <f t="shared" ca="1" si="297"/>
        <v>0</v>
      </c>
      <c r="AA61" s="124">
        <f t="shared" ca="1" si="354"/>
        <v>0</v>
      </c>
      <c r="AB61" s="110">
        <f t="shared" ca="1" si="354"/>
        <v>0</v>
      </c>
      <c r="AC61" s="108">
        <f t="shared" ca="1" si="299"/>
        <v>0</v>
      </c>
      <c r="AD61" s="141"/>
      <c r="AE61" s="124">
        <f t="shared" ca="1" si="355"/>
        <v>0</v>
      </c>
      <c r="AF61" s="110">
        <f t="shared" ca="1" si="355"/>
        <v>0</v>
      </c>
      <c r="AG61" s="108">
        <f t="shared" ca="1" si="301"/>
        <v>0</v>
      </c>
      <c r="AH61" s="124">
        <f t="shared" ca="1" si="356"/>
        <v>0</v>
      </c>
      <c r="AI61" s="110">
        <f t="shared" ca="1" si="356"/>
        <v>0</v>
      </c>
      <c r="AJ61" s="108">
        <f t="shared" ca="1" si="303"/>
        <v>0</v>
      </c>
      <c r="AK61" s="124">
        <f t="shared" ca="1" si="357"/>
        <v>0</v>
      </c>
      <c r="AL61" s="110">
        <f t="shared" ca="1" si="357"/>
        <v>0</v>
      </c>
      <c r="AM61" s="108">
        <f t="shared" ca="1" si="305"/>
        <v>0</v>
      </c>
      <c r="AN61" s="124">
        <f t="shared" ca="1" si="358"/>
        <v>0</v>
      </c>
      <c r="AO61" s="110">
        <f t="shared" ca="1" si="358"/>
        <v>0</v>
      </c>
      <c r="AP61" s="108">
        <f t="shared" ca="1" si="307"/>
        <v>0</v>
      </c>
      <c r="AQ61" s="124">
        <f t="shared" ca="1" si="359"/>
        <v>0</v>
      </c>
      <c r="AR61" s="110">
        <f t="shared" ca="1" si="359"/>
        <v>0</v>
      </c>
      <c r="AS61" s="108">
        <f t="shared" ca="1" si="309"/>
        <v>0</v>
      </c>
      <c r="AT61" s="124">
        <f t="shared" ca="1" si="360"/>
        <v>0</v>
      </c>
      <c r="AU61" s="110">
        <f t="shared" ca="1" si="360"/>
        <v>0</v>
      </c>
      <c r="AV61" s="108">
        <f t="shared" ca="1" si="311"/>
        <v>0</v>
      </c>
      <c r="AW61" s="124">
        <f t="shared" ca="1" si="361"/>
        <v>0</v>
      </c>
      <c r="AX61" s="110">
        <f t="shared" ca="1" si="361"/>
        <v>0</v>
      </c>
      <c r="AY61" s="108">
        <f t="shared" ca="1" si="313"/>
        <v>0</v>
      </c>
      <c r="AZ61" s="124">
        <f t="shared" ca="1" si="362"/>
        <v>0</v>
      </c>
      <c r="BA61" s="110">
        <f t="shared" ca="1" si="362"/>
        <v>0</v>
      </c>
      <c r="BB61" s="108">
        <f t="shared" ca="1" si="315"/>
        <v>0</v>
      </c>
      <c r="BC61" s="124">
        <f t="shared" ca="1" si="363"/>
        <v>0</v>
      </c>
      <c r="BD61" s="110">
        <f t="shared" ca="1" si="363"/>
        <v>0</v>
      </c>
      <c r="BE61" s="108">
        <f t="shared" ca="1" si="317"/>
        <v>0</v>
      </c>
      <c r="BF61" s="124">
        <f t="shared" ca="1" si="364"/>
        <v>0</v>
      </c>
      <c r="BG61" s="110">
        <f t="shared" ca="1" si="364"/>
        <v>0</v>
      </c>
      <c r="BH61" s="108">
        <f t="shared" ca="1" si="319"/>
        <v>0</v>
      </c>
      <c r="BI61" s="124">
        <f t="shared" ca="1" si="365"/>
        <v>0</v>
      </c>
      <c r="BJ61" s="110">
        <f t="shared" ca="1" si="365"/>
        <v>0</v>
      </c>
      <c r="BK61" s="108">
        <f t="shared" ca="1" si="321"/>
        <v>0</v>
      </c>
      <c r="BL61" s="124">
        <f t="shared" ca="1" si="366"/>
        <v>0</v>
      </c>
      <c r="BM61" s="110">
        <f t="shared" ca="1" si="366"/>
        <v>0</v>
      </c>
      <c r="BN61" s="108">
        <f t="shared" ca="1" si="323"/>
        <v>0</v>
      </c>
      <c r="BO61" s="152" t="str">
        <f t="shared" si="324"/>
        <v>Elite</v>
      </c>
      <c r="BP61" s="246"/>
    </row>
    <row r="62" spans="1:68" hidden="1" x14ac:dyDescent="0.2">
      <c r="A62" s="6">
        <f>A$31</f>
        <v>30</v>
      </c>
      <c r="B62" s="3" t="str">
        <f t="shared" ref="B62:B63" si="368">B$31</f>
        <v>&gt;= 0</v>
      </c>
      <c r="D62" s="241"/>
      <c r="E62" s="79" t="str">
        <f>$E$31</f>
        <v>High Value</v>
      </c>
      <c r="F62" s="32">
        <f t="shared" ca="1" si="348"/>
        <v>287939</v>
      </c>
      <c r="G62" s="17">
        <f t="shared" ca="1" si="348"/>
        <v>274317</v>
      </c>
      <c r="H62" s="13">
        <f t="shared" ca="1" si="287"/>
        <v>4.9657877565006905E-2</v>
      </c>
      <c r="I62" s="141"/>
      <c r="J62" s="32">
        <f t="shared" ca="1" si="349"/>
        <v>325512</v>
      </c>
      <c r="K62" s="17">
        <f t="shared" ca="1" si="349"/>
        <v>287947</v>
      </c>
      <c r="L62" s="13">
        <f t="shared" ca="1" si="289"/>
        <v>0.13045803568017725</v>
      </c>
      <c r="M62" s="141"/>
      <c r="N62" s="32">
        <f t="shared" ca="1" si="350"/>
        <v>0</v>
      </c>
      <c r="O62" s="17">
        <f t="shared" ca="1" si="350"/>
        <v>0</v>
      </c>
      <c r="P62" s="13">
        <f t="shared" ca="1" si="291"/>
        <v>0</v>
      </c>
      <c r="Q62" s="141"/>
      <c r="R62" s="32">
        <f t="shared" ca="1" si="351"/>
        <v>0</v>
      </c>
      <c r="S62" s="17">
        <f t="shared" ca="1" si="351"/>
        <v>0</v>
      </c>
      <c r="T62" s="13">
        <f t="shared" ca="1" si="293"/>
        <v>0</v>
      </c>
      <c r="U62" s="32">
        <f t="shared" ca="1" si="352"/>
        <v>0</v>
      </c>
      <c r="V62" s="17">
        <f t="shared" ca="1" si="352"/>
        <v>0</v>
      </c>
      <c r="W62" s="13">
        <f t="shared" ca="1" si="295"/>
        <v>0</v>
      </c>
      <c r="X62" s="32">
        <f t="shared" ca="1" si="353"/>
        <v>0</v>
      </c>
      <c r="Y62" s="17">
        <f t="shared" ca="1" si="353"/>
        <v>0</v>
      </c>
      <c r="Z62" s="13">
        <f t="shared" ca="1" si="297"/>
        <v>0</v>
      </c>
      <c r="AA62" s="32">
        <f t="shared" ca="1" si="354"/>
        <v>0</v>
      </c>
      <c r="AB62" s="17">
        <f t="shared" ca="1" si="354"/>
        <v>0</v>
      </c>
      <c r="AC62" s="13">
        <f t="shared" ca="1" si="299"/>
        <v>0</v>
      </c>
      <c r="AD62" s="141"/>
      <c r="AE62" s="32">
        <f t="shared" ca="1" si="355"/>
        <v>0</v>
      </c>
      <c r="AF62" s="17">
        <f t="shared" ca="1" si="355"/>
        <v>0</v>
      </c>
      <c r="AG62" s="13">
        <f t="shared" ca="1" si="301"/>
        <v>0</v>
      </c>
      <c r="AH62" s="32">
        <f t="shared" ca="1" si="356"/>
        <v>0</v>
      </c>
      <c r="AI62" s="17">
        <f t="shared" ca="1" si="356"/>
        <v>0</v>
      </c>
      <c r="AJ62" s="13">
        <f t="shared" ca="1" si="303"/>
        <v>0</v>
      </c>
      <c r="AK62" s="32">
        <f t="shared" ca="1" si="357"/>
        <v>0</v>
      </c>
      <c r="AL62" s="17">
        <f t="shared" ca="1" si="357"/>
        <v>0</v>
      </c>
      <c r="AM62" s="13">
        <f t="shared" ca="1" si="305"/>
        <v>0</v>
      </c>
      <c r="AN62" s="32">
        <f t="shared" ca="1" si="358"/>
        <v>0</v>
      </c>
      <c r="AO62" s="17">
        <f t="shared" ca="1" si="358"/>
        <v>0</v>
      </c>
      <c r="AP62" s="13">
        <f t="shared" ca="1" si="307"/>
        <v>0</v>
      </c>
      <c r="AQ62" s="32">
        <f t="shared" ca="1" si="359"/>
        <v>0</v>
      </c>
      <c r="AR62" s="17">
        <f t="shared" ca="1" si="359"/>
        <v>0</v>
      </c>
      <c r="AS62" s="13">
        <f t="shared" ca="1" si="309"/>
        <v>0</v>
      </c>
      <c r="AT62" s="32">
        <f t="shared" ca="1" si="360"/>
        <v>0</v>
      </c>
      <c r="AU62" s="17">
        <f t="shared" ca="1" si="360"/>
        <v>0</v>
      </c>
      <c r="AV62" s="13">
        <f t="shared" ca="1" si="311"/>
        <v>0</v>
      </c>
      <c r="AW62" s="32">
        <f t="shared" ca="1" si="361"/>
        <v>0</v>
      </c>
      <c r="AX62" s="17">
        <f t="shared" ca="1" si="361"/>
        <v>0</v>
      </c>
      <c r="AY62" s="13">
        <f t="shared" ca="1" si="313"/>
        <v>0</v>
      </c>
      <c r="AZ62" s="32">
        <f t="shared" ca="1" si="362"/>
        <v>0</v>
      </c>
      <c r="BA62" s="17">
        <f t="shared" ca="1" si="362"/>
        <v>0</v>
      </c>
      <c r="BB62" s="13">
        <f t="shared" ca="1" si="315"/>
        <v>0</v>
      </c>
      <c r="BC62" s="32">
        <f t="shared" ca="1" si="363"/>
        <v>0</v>
      </c>
      <c r="BD62" s="17">
        <f t="shared" ca="1" si="363"/>
        <v>0</v>
      </c>
      <c r="BE62" s="13">
        <f t="shared" ca="1" si="317"/>
        <v>0</v>
      </c>
      <c r="BF62" s="32">
        <f t="shared" ca="1" si="364"/>
        <v>0</v>
      </c>
      <c r="BG62" s="17">
        <f t="shared" ca="1" si="364"/>
        <v>0</v>
      </c>
      <c r="BH62" s="13">
        <f t="shared" ca="1" si="319"/>
        <v>0</v>
      </c>
      <c r="BI62" s="32">
        <f t="shared" ca="1" si="365"/>
        <v>0</v>
      </c>
      <c r="BJ62" s="17">
        <f t="shared" ca="1" si="365"/>
        <v>0</v>
      </c>
      <c r="BK62" s="13">
        <f t="shared" ca="1" si="321"/>
        <v>0</v>
      </c>
      <c r="BL62" s="32">
        <f t="shared" ca="1" si="366"/>
        <v>0</v>
      </c>
      <c r="BM62" s="17">
        <f t="shared" ca="1" si="366"/>
        <v>0</v>
      </c>
      <c r="BN62" s="13">
        <f t="shared" ca="1" si="323"/>
        <v>0</v>
      </c>
      <c r="BO62" s="159" t="str">
        <f t="shared" si="324"/>
        <v>High Value</v>
      </c>
      <c r="BP62" s="246"/>
    </row>
    <row r="63" spans="1:68" hidden="1" x14ac:dyDescent="0.2">
      <c r="A63" s="6">
        <f>A$32</f>
        <v>70</v>
      </c>
      <c r="B63" s="3" t="str">
        <f t="shared" si="368"/>
        <v>&gt;= 0</v>
      </c>
      <c r="D63" s="241"/>
      <c r="E63" s="79" t="str">
        <f>$E$32</f>
        <v>Opportunity</v>
      </c>
      <c r="F63" s="32">
        <f t="shared" ca="1" si="348"/>
        <v>315121</v>
      </c>
      <c r="G63" s="17">
        <f t="shared" ca="1" si="348"/>
        <v>286752</v>
      </c>
      <c r="H63" s="13">
        <f t="shared" ref="H63" ca="1" si="369">IF(F$9 = 0, 0, IFERROR((F63 - G63) / G63, 0))</f>
        <v>9.8932178328311568E-2</v>
      </c>
      <c r="I63" s="141"/>
      <c r="J63" s="32">
        <f t="shared" ca="1" si="349"/>
        <v>358928</v>
      </c>
      <c r="K63" s="17">
        <f t="shared" ca="1" si="349"/>
        <v>315073</v>
      </c>
      <c r="L63" s="13">
        <f t="shared" ref="L63" ca="1" si="370">IF(J$9 = 0, 0, IFERROR((J63 - K63) / K63, 0))</f>
        <v>0.13918996550005872</v>
      </c>
      <c r="M63" s="141"/>
      <c r="N63" s="32">
        <f t="shared" ca="1" si="350"/>
        <v>0</v>
      </c>
      <c r="O63" s="17">
        <f t="shared" ca="1" si="350"/>
        <v>0</v>
      </c>
      <c r="P63" s="13">
        <f t="shared" ref="P63" ca="1" si="371">IF(N$9 = 0, 0, IFERROR((N63 - O63) / O63, 0))</f>
        <v>0</v>
      </c>
      <c r="Q63" s="141"/>
      <c r="R63" s="32">
        <f t="shared" ca="1" si="351"/>
        <v>0</v>
      </c>
      <c r="S63" s="17">
        <f t="shared" ca="1" si="351"/>
        <v>0</v>
      </c>
      <c r="T63" s="13">
        <f t="shared" ref="T63" ca="1" si="372">IF(R$9 = 0, 0, IFERROR((R63 - S63) / S63, 0))</f>
        <v>0</v>
      </c>
      <c r="U63" s="32">
        <f t="shared" ca="1" si="352"/>
        <v>0</v>
      </c>
      <c r="V63" s="17">
        <f t="shared" ca="1" si="352"/>
        <v>0</v>
      </c>
      <c r="W63" s="13">
        <f t="shared" ref="W63" ca="1" si="373">IF(U$9 = 0, 0, IFERROR((U63 - V63) / V63, 0))</f>
        <v>0</v>
      </c>
      <c r="X63" s="32">
        <f t="shared" ca="1" si="353"/>
        <v>0</v>
      </c>
      <c r="Y63" s="17">
        <f t="shared" ca="1" si="353"/>
        <v>0</v>
      </c>
      <c r="Z63" s="13">
        <f t="shared" ref="Z63" ca="1" si="374">IF(X$9 = 0, 0, IFERROR((X63 - Y63) / Y63, 0))</f>
        <v>0</v>
      </c>
      <c r="AA63" s="32">
        <f t="shared" ca="1" si="354"/>
        <v>0</v>
      </c>
      <c r="AB63" s="17">
        <f t="shared" ca="1" si="354"/>
        <v>0</v>
      </c>
      <c r="AC63" s="13">
        <f t="shared" ref="AC63" ca="1" si="375">IF(AA$9 = 0, 0, IFERROR((AA63 - AB63) / AB63, 0))</f>
        <v>0</v>
      </c>
      <c r="AD63" s="141"/>
      <c r="AE63" s="32">
        <f t="shared" ca="1" si="355"/>
        <v>0</v>
      </c>
      <c r="AF63" s="17">
        <f t="shared" ca="1" si="355"/>
        <v>0</v>
      </c>
      <c r="AG63" s="13">
        <f t="shared" ref="AG63" ca="1" si="376">IF(AE$9 = 0, 0, IFERROR((AE63 - AF63) / AF63, 0))</f>
        <v>0</v>
      </c>
      <c r="AH63" s="32">
        <f t="shared" ca="1" si="356"/>
        <v>0</v>
      </c>
      <c r="AI63" s="17">
        <f t="shared" ca="1" si="356"/>
        <v>0</v>
      </c>
      <c r="AJ63" s="13">
        <f t="shared" ref="AJ63" ca="1" si="377">IF(AH$9 = 0, 0, IFERROR((AH63 - AI63) / AI63, 0))</f>
        <v>0</v>
      </c>
      <c r="AK63" s="32">
        <f t="shared" ca="1" si="357"/>
        <v>0</v>
      </c>
      <c r="AL63" s="17">
        <f t="shared" ca="1" si="357"/>
        <v>0</v>
      </c>
      <c r="AM63" s="13">
        <f t="shared" ref="AM63" ca="1" si="378">IF(AK$9 = 0, 0, IFERROR((AK63 - AL63) / AL63, 0))</f>
        <v>0</v>
      </c>
      <c r="AN63" s="32">
        <f t="shared" ca="1" si="358"/>
        <v>0</v>
      </c>
      <c r="AO63" s="17">
        <f t="shared" ca="1" si="358"/>
        <v>0</v>
      </c>
      <c r="AP63" s="13">
        <f t="shared" ref="AP63" ca="1" si="379">IF(AN$9 = 0, 0, IFERROR((AN63 - AO63) / AO63, 0))</f>
        <v>0</v>
      </c>
      <c r="AQ63" s="32">
        <f t="shared" ca="1" si="359"/>
        <v>0</v>
      </c>
      <c r="AR63" s="17">
        <f t="shared" ca="1" si="359"/>
        <v>0</v>
      </c>
      <c r="AS63" s="13">
        <f t="shared" ref="AS63" ca="1" si="380">IF(AQ$9 = 0, 0, IFERROR((AQ63 - AR63) / AR63, 0))</f>
        <v>0</v>
      </c>
      <c r="AT63" s="32">
        <f t="shared" ca="1" si="360"/>
        <v>0</v>
      </c>
      <c r="AU63" s="17">
        <f t="shared" ca="1" si="360"/>
        <v>0</v>
      </c>
      <c r="AV63" s="13">
        <f t="shared" ref="AV63" ca="1" si="381">IF(AT$9 = 0, 0, IFERROR((AT63 - AU63) / AU63, 0))</f>
        <v>0</v>
      </c>
      <c r="AW63" s="32">
        <f t="shared" ca="1" si="361"/>
        <v>0</v>
      </c>
      <c r="AX63" s="17">
        <f t="shared" ca="1" si="361"/>
        <v>0</v>
      </c>
      <c r="AY63" s="13">
        <f t="shared" ref="AY63" ca="1" si="382">IF(AW$9 = 0, 0, IFERROR((AW63 - AX63) / AX63, 0))</f>
        <v>0</v>
      </c>
      <c r="AZ63" s="32">
        <f t="shared" ca="1" si="362"/>
        <v>0</v>
      </c>
      <c r="BA63" s="17">
        <f t="shared" ca="1" si="362"/>
        <v>0</v>
      </c>
      <c r="BB63" s="13">
        <f t="shared" ref="BB63" ca="1" si="383">IF(AZ$9 = 0, 0, IFERROR((AZ63 - BA63) / BA63, 0))</f>
        <v>0</v>
      </c>
      <c r="BC63" s="32">
        <f t="shared" ca="1" si="363"/>
        <v>0</v>
      </c>
      <c r="BD63" s="17">
        <f t="shared" ca="1" si="363"/>
        <v>0</v>
      </c>
      <c r="BE63" s="13">
        <f t="shared" ref="BE63" ca="1" si="384">IF(BC$9 = 0, 0, IFERROR((BC63 - BD63) / BD63, 0))</f>
        <v>0</v>
      </c>
      <c r="BF63" s="32">
        <f t="shared" ca="1" si="364"/>
        <v>0</v>
      </c>
      <c r="BG63" s="17">
        <f t="shared" ca="1" si="364"/>
        <v>0</v>
      </c>
      <c r="BH63" s="13">
        <f t="shared" ref="BH63" ca="1" si="385">IF(BF$9 = 0, 0, IFERROR((BF63 - BG63) / BG63, 0))</f>
        <v>0</v>
      </c>
      <c r="BI63" s="32">
        <f t="shared" ca="1" si="365"/>
        <v>0</v>
      </c>
      <c r="BJ63" s="17">
        <f t="shared" ca="1" si="365"/>
        <v>0</v>
      </c>
      <c r="BK63" s="13">
        <f t="shared" ref="BK63" ca="1" si="386">IF(BI$9 = 0, 0, IFERROR((BI63 - BJ63) / BJ63, 0))</f>
        <v>0</v>
      </c>
      <c r="BL63" s="32">
        <f t="shared" ca="1" si="366"/>
        <v>0</v>
      </c>
      <c r="BM63" s="17">
        <f t="shared" ca="1" si="366"/>
        <v>0</v>
      </c>
      <c r="BN63" s="13">
        <f t="shared" ref="BN63" ca="1" si="387">IF(BL$9 = 0, 0, IFERROR((BL63 - BM63) / BM63, 0))</f>
        <v>0</v>
      </c>
      <c r="BO63" s="159" t="str">
        <f t="shared" si="324"/>
        <v>Opportunity</v>
      </c>
      <c r="BP63" s="246"/>
    </row>
    <row r="64" spans="1:68" hidden="1" x14ac:dyDescent="0.2">
      <c r="A64" s="6">
        <f>A$33</f>
        <v>100</v>
      </c>
      <c r="B64" s="3" t="str">
        <f t="shared" ref="B64" si="388">B$33</f>
        <v>&gt;= 0</v>
      </c>
      <c r="D64" s="242"/>
      <c r="E64" s="78" t="str">
        <f>$E$33</f>
        <v>Marginal</v>
      </c>
      <c r="F64" s="125">
        <f t="shared" ca="1" si="348"/>
        <v>147823</v>
      </c>
      <c r="G64" s="99">
        <f t="shared" ca="1" si="348"/>
        <v>130108</v>
      </c>
      <c r="H64" s="100">
        <f t="shared" ca="1" si="287"/>
        <v>0.13615611645709719</v>
      </c>
      <c r="I64" s="141"/>
      <c r="J64" s="125">
        <f t="shared" ca="1" si="349"/>
        <v>168922</v>
      </c>
      <c r="K64" s="99">
        <f t="shared" ca="1" si="349"/>
        <v>147792</v>
      </c>
      <c r="L64" s="100">
        <f t="shared" ca="1" si="289"/>
        <v>0.14297120277146261</v>
      </c>
      <c r="M64" s="141"/>
      <c r="N64" s="125">
        <f t="shared" ca="1" si="350"/>
        <v>0</v>
      </c>
      <c r="O64" s="99">
        <f t="shared" ca="1" si="350"/>
        <v>0</v>
      </c>
      <c r="P64" s="100">
        <f t="shared" ca="1" si="291"/>
        <v>0</v>
      </c>
      <c r="Q64" s="141"/>
      <c r="R64" s="125">
        <f t="shared" ca="1" si="351"/>
        <v>0</v>
      </c>
      <c r="S64" s="99">
        <f t="shared" ca="1" si="351"/>
        <v>0</v>
      </c>
      <c r="T64" s="100">
        <f t="shared" ca="1" si="293"/>
        <v>0</v>
      </c>
      <c r="U64" s="125">
        <f t="shared" ca="1" si="352"/>
        <v>0</v>
      </c>
      <c r="V64" s="99">
        <f t="shared" ca="1" si="352"/>
        <v>0</v>
      </c>
      <c r="W64" s="100">
        <f t="shared" ca="1" si="295"/>
        <v>0</v>
      </c>
      <c r="X64" s="125">
        <f t="shared" ca="1" si="353"/>
        <v>0</v>
      </c>
      <c r="Y64" s="99">
        <f t="shared" ca="1" si="353"/>
        <v>0</v>
      </c>
      <c r="Z64" s="100">
        <f t="shared" ca="1" si="297"/>
        <v>0</v>
      </c>
      <c r="AA64" s="125">
        <f t="shared" ca="1" si="354"/>
        <v>0</v>
      </c>
      <c r="AB64" s="99">
        <f t="shared" ca="1" si="354"/>
        <v>0</v>
      </c>
      <c r="AC64" s="100">
        <f t="shared" ca="1" si="299"/>
        <v>0</v>
      </c>
      <c r="AD64" s="141"/>
      <c r="AE64" s="125">
        <f t="shared" ca="1" si="355"/>
        <v>0</v>
      </c>
      <c r="AF64" s="99">
        <f t="shared" ca="1" si="355"/>
        <v>0</v>
      </c>
      <c r="AG64" s="100">
        <f t="shared" ca="1" si="301"/>
        <v>0</v>
      </c>
      <c r="AH64" s="125">
        <f t="shared" ca="1" si="356"/>
        <v>0</v>
      </c>
      <c r="AI64" s="99">
        <f t="shared" ca="1" si="356"/>
        <v>0</v>
      </c>
      <c r="AJ64" s="100">
        <f t="shared" ca="1" si="303"/>
        <v>0</v>
      </c>
      <c r="AK64" s="125">
        <f t="shared" ca="1" si="357"/>
        <v>0</v>
      </c>
      <c r="AL64" s="99">
        <f t="shared" ca="1" si="357"/>
        <v>0</v>
      </c>
      <c r="AM64" s="100">
        <f t="shared" ca="1" si="305"/>
        <v>0</v>
      </c>
      <c r="AN64" s="125">
        <f t="shared" ca="1" si="358"/>
        <v>0</v>
      </c>
      <c r="AO64" s="99">
        <f t="shared" ca="1" si="358"/>
        <v>0</v>
      </c>
      <c r="AP64" s="100">
        <f t="shared" ca="1" si="307"/>
        <v>0</v>
      </c>
      <c r="AQ64" s="125">
        <f t="shared" ca="1" si="359"/>
        <v>0</v>
      </c>
      <c r="AR64" s="99">
        <f t="shared" ca="1" si="359"/>
        <v>0</v>
      </c>
      <c r="AS64" s="100">
        <f t="shared" ca="1" si="309"/>
        <v>0</v>
      </c>
      <c r="AT64" s="125">
        <f t="shared" ca="1" si="360"/>
        <v>0</v>
      </c>
      <c r="AU64" s="99">
        <f t="shared" ca="1" si="360"/>
        <v>0</v>
      </c>
      <c r="AV64" s="100">
        <f t="shared" ca="1" si="311"/>
        <v>0</v>
      </c>
      <c r="AW64" s="125">
        <f t="shared" ca="1" si="361"/>
        <v>0</v>
      </c>
      <c r="AX64" s="99">
        <f t="shared" ca="1" si="361"/>
        <v>0</v>
      </c>
      <c r="AY64" s="100">
        <f t="shared" ca="1" si="313"/>
        <v>0</v>
      </c>
      <c r="AZ64" s="125">
        <f t="shared" ca="1" si="362"/>
        <v>0</v>
      </c>
      <c r="BA64" s="99">
        <f t="shared" ca="1" si="362"/>
        <v>0</v>
      </c>
      <c r="BB64" s="100">
        <f t="shared" ca="1" si="315"/>
        <v>0</v>
      </c>
      <c r="BC64" s="125">
        <f t="shared" ca="1" si="363"/>
        <v>0</v>
      </c>
      <c r="BD64" s="99">
        <f t="shared" ca="1" si="363"/>
        <v>0</v>
      </c>
      <c r="BE64" s="100">
        <f t="shared" ca="1" si="317"/>
        <v>0</v>
      </c>
      <c r="BF64" s="125">
        <f t="shared" ca="1" si="364"/>
        <v>0</v>
      </c>
      <c r="BG64" s="99">
        <f t="shared" ca="1" si="364"/>
        <v>0</v>
      </c>
      <c r="BH64" s="100">
        <f t="shared" ca="1" si="319"/>
        <v>0</v>
      </c>
      <c r="BI64" s="125">
        <f t="shared" ca="1" si="365"/>
        <v>0</v>
      </c>
      <c r="BJ64" s="99">
        <f t="shared" ca="1" si="365"/>
        <v>0</v>
      </c>
      <c r="BK64" s="100">
        <f t="shared" ca="1" si="321"/>
        <v>0</v>
      </c>
      <c r="BL64" s="125">
        <f t="shared" ca="1" si="366"/>
        <v>0</v>
      </c>
      <c r="BM64" s="99">
        <f t="shared" ca="1" si="366"/>
        <v>0</v>
      </c>
      <c r="BN64" s="100">
        <f t="shared" ca="1" si="323"/>
        <v>0</v>
      </c>
      <c r="BO64" s="156" t="str">
        <f t="shared" si="324"/>
        <v>Marginal</v>
      </c>
      <c r="BP64" s="247"/>
    </row>
    <row r="65" spans="1:68" ht="15" thickBot="1" x14ac:dyDescent="0.25">
      <c r="D65" s="236" t="s">
        <v>159</v>
      </c>
      <c r="E65" s="135" t="str">
        <f>$E$29</f>
        <v>Total Active</v>
      </c>
      <c r="F65" s="126">
        <f t="shared" ref="F65:G69" ca="1" si="389">IFERROR(F60 / F55, 0)</f>
        <v>0.58963364268890472</v>
      </c>
      <c r="G65" s="112">
        <f t="shared" ca="1" si="389"/>
        <v>0.53683280275992662</v>
      </c>
      <c r="H65" s="113">
        <f t="shared" ref="H65:H69" ca="1" si="390">IF(F$9 = 0, 0, IFERROR((F65 - G65) * 10000, 0))</f>
        <v>528.0083992897811</v>
      </c>
      <c r="I65" s="88"/>
      <c r="J65" s="126">
        <f ca="1">IFERROR(J60 / J55, 0)</f>
        <v>0.59935873421057395</v>
      </c>
      <c r="K65" s="112">
        <f ca="1">IFERROR(K60 / K55, 0)</f>
        <v>0.58956868499093595</v>
      </c>
      <c r="L65" s="113">
        <f t="shared" ref="L65:L69" ca="1" si="391">IF(J$9 = 0, 0, IFERROR((J65 - K65) * 10000, 0))</f>
        <v>97.900492196379972</v>
      </c>
      <c r="M65" s="88"/>
      <c r="N65" s="126">
        <f ca="1">IFERROR(N60 / N55, 0)</f>
        <v>0</v>
      </c>
      <c r="O65" s="112">
        <f ca="1">IFERROR(O60 / O55, 0)</f>
        <v>0</v>
      </c>
      <c r="P65" s="113">
        <f t="shared" ref="P65:P69" ca="1" si="392">IF(N$9 = 0, 0, IFERROR((N65 - O65) * 10000, 0))</f>
        <v>0</v>
      </c>
      <c r="Q65" s="88"/>
      <c r="R65" s="126">
        <f ca="1">IFERROR(R60 / R55, 0)</f>
        <v>0</v>
      </c>
      <c r="S65" s="112">
        <f ca="1">IFERROR(S60 / S55, 0)</f>
        <v>0</v>
      </c>
      <c r="T65" s="113">
        <f t="shared" ref="T65:T69" ca="1" si="393">IF(R$9 = 0, 0, IFERROR((R65 - S65) * 10000, 0))</f>
        <v>0</v>
      </c>
      <c r="U65" s="126">
        <f ca="1">IFERROR(U60 / U55, 0)</f>
        <v>0</v>
      </c>
      <c r="V65" s="112">
        <f ca="1">IFERROR(V60 / V55, 0)</f>
        <v>0</v>
      </c>
      <c r="W65" s="113">
        <f t="shared" ref="W65:W69" ca="1" si="394">IF(U$9 = 0, 0, IFERROR((U65 - V65) * 10000, 0))</f>
        <v>0</v>
      </c>
      <c r="X65" s="126">
        <f ca="1">IFERROR(X60 / X55, 0)</f>
        <v>0</v>
      </c>
      <c r="Y65" s="112">
        <f ca="1">IFERROR(Y60 / Y55, 0)</f>
        <v>0</v>
      </c>
      <c r="Z65" s="113">
        <f t="shared" ref="Z65:Z69" ca="1" si="395">IF(X$9 = 0, 0, IFERROR((X65 - Y65) * 10000, 0))</f>
        <v>0</v>
      </c>
      <c r="AA65" s="126">
        <f ca="1">IFERROR(AA60 / AA55, 0)</f>
        <v>0</v>
      </c>
      <c r="AB65" s="112">
        <f ca="1">IFERROR(AB60 / AB55, 0)</f>
        <v>0</v>
      </c>
      <c r="AC65" s="113">
        <f t="shared" ref="AC65:AC69" ca="1" si="396">IF(AA$9 = 0, 0, IFERROR((AA65 - AB65) * 10000, 0))</f>
        <v>0</v>
      </c>
      <c r="AD65" s="88"/>
      <c r="AE65" s="126">
        <f ca="1">IFERROR(AE60 / AE55, 0)</f>
        <v>0</v>
      </c>
      <c r="AF65" s="112">
        <f ca="1">IFERROR(AF60 / AF55, 0)</f>
        <v>0</v>
      </c>
      <c r="AG65" s="113">
        <f t="shared" ref="AG65:AG69" ca="1" si="397">IF(AE$9 = 0, 0, IFERROR((AE65 - AF65) * 10000, 0))</f>
        <v>0</v>
      </c>
      <c r="AH65" s="126">
        <f ca="1">IFERROR(AH60 / AH55, 0)</f>
        <v>0</v>
      </c>
      <c r="AI65" s="112">
        <f ca="1">IFERROR(AI60 / AI55, 0)</f>
        <v>0</v>
      </c>
      <c r="AJ65" s="113">
        <f t="shared" ref="AJ65:AJ69" ca="1" si="398">IF(AH$9 = 0, 0, IFERROR((AH65 - AI65) * 10000, 0))</f>
        <v>0</v>
      </c>
      <c r="AK65" s="126">
        <f ca="1">IFERROR(AK60 / AK55, 0)</f>
        <v>0</v>
      </c>
      <c r="AL65" s="112">
        <f ca="1">IFERROR(AL60 / AL55, 0)</f>
        <v>0</v>
      </c>
      <c r="AM65" s="113">
        <f t="shared" ref="AM65:AM69" ca="1" si="399">IF(AK$9 = 0, 0, IFERROR((AK65 - AL65) * 10000, 0))</f>
        <v>0</v>
      </c>
      <c r="AN65" s="126">
        <f ca="1">IFERROR(AN60 / AN55, 0)</f>
        <v>0</v>
      </c>
      <c r="AO65" s="112">
        <f ca="1">IFERROR(AO60 / AO55, 0)</f>
        <v>0</v>
      </c>
      <c r="AP65" s="113">
        <f t="shared" ref="AP65:AP69" ca="1" si="400">IF(AN$9 = 0, 0, IFERROR((AN65 - AO65) * 10000, 0))</f>
        <v>0</v>
      </c>
      <c r="AQ65" s="126">
        <f ca="1">IFERROR(AQ60 / AQ55, 0)</f>
        <v>0</v>
      </c>
      <c r="AR65" s="112">
        <f ca="1">IFERROR(AR60 / AR55, 0)</f>
        <v>0</v>
      </c>
      <c r="AS65" s="113">
        <f t="shared" ref="AS65:AS69" ca="1" si="401">IF(AQ$9 = 0, 0, IFERROR((AQ65 - AR65) * 10000, 0))</f>
        <v>0</v>
      </c>
      <c r="AT65" s="126">
        <f ca="1">IFERROR(AT60 / AT55, 0)</f>
        <v>0</v>
      </c>
      <c r="AU65" s="112">
        <f ca="1">IFERROR(AU60 / AU55, 0)</f>
        <v>0</v>
      </c>
      <c r="AV65" s="113">
        <f t="shared" ref="AV65:AV69" ca="1" si="402">IF(AT$9 = 0, 0, IFERROR((AT65 - AU65) * 10000, 0))</f>
        <v>0</v>
      </c>
      <c r="AW65" s="126">
        <f ca="1">IFERROR(AW60 / AW55, 0)</f>
        <v>0</v>
      </c>
      <c r="AX65" s="112">
        <f ca="1">IFERROR(AX60 / AX55, 0)</f>
        <v>0</v>
      </c>
      <c r="AY65" s="113">
        <f t="shared" ref="AY65:AY69" ca="1" si="403">IF(AW$9 = 0, 0, IFERROR((AW65 - AX65) * 10000, 0))</f>
        <v>0</v>
      </c>
      <c r="AZ65" s="126">
        <f ca="1">IFERROR(AZ60 / AZ55, 0)</f>
        <v>0</v>
      </c>
      <c r="BA65" s="112">
        <f ca="1">IFERROR(BA60 / BA55, 0)</f>
        <v>0</v>
      </c>
      <c r="BB65" s="113">
        <f t="shared" ref="BB65:BB69" ca="1" si="404">IF(AZ$9 = 0, 0, IFERROR((AZ65 - BA65) * 10000, 0))</f>
        <v>0</v>
      </c>
      <c r="BC65" s="126">
        <f ca="1">IFERROR(BC60 / BC55, 0)</f>
        <v>0</v>
      </c>
      <c r="BD65" s="112">
        <f ca="1">IFERROR(BD60 / BD55, 0)</f>
        <v>0</v>
      </c>
      <c r="BE65" s="113">
        <f t="shared" ref="BE65:BE69" ca="1" si="405">IF(BC$9 = 0, 0, IFERROR((BC65 - BD65) * 10000, 0))</f>
        <v>0</v>
      </c>
      <c r="BF65" s="126">
        <f ca="1">IFERROR(BF60 / BF55, 0)</f>
        <v>0</v>
      </c>
      <c r="BG65" s="112">
        <f ca="1">IFERROR(BG60 / BG55, 0)</f>
        <v>0</v>
      </c>
      <c r="BH65" s="113">
        <f t="shared" ref="BH65:BH69" ca="1" si="406">IF(BF$9 = 0, 0, IFERROR((BF65 - BG65) * 10000, 0))</f>
        <v>0</v>
      </c>
      <c r="BI65" s="126">
        <f ca="1">IFERROR(BI60 / BI55, 0)</f>
        <v>0</v>
      </c>
      <c r="BJ65" s="112">
        <f ca="1">IFERROR(BJ60 / BJ55, 0)</f>
        <v>0</v>
      </c>
      <c r="BK65" s="113">
        <f t="shared" ref="BK65:BK69" ca="1" si="407">IF(BI$9 = 0, 0, IFERROR((BI65 - BJ65) * 10000, 0))</f>
        <v>0</v>
      </c>
      <c r="BL65" s="126">
        <f ca="1">IFERROR(BL60 / BL55, 0)</f>
        <v>0</v>
      </c>
      <c r="BM65" s="112">
        <f ca="1">IFERROR(BM60 / BM55, 0)</f>
        <v>0</v>
      </c>
      <c r="BN65" s="113">
        <f t="shared" ref="BN65:BN69" ca="1" si="408">IF(BL$9 = 0, 0, IFERROR((BL65 - BM65) * 10000, 0))</f>
        <v>0</v>
      </c>
      <c r="BO65" s="158" t="str">
        <f t="shared" si="324"/>
        <v>Total Active</v>
      </c>
      <c r="BP65" s="248" t="str">
        <f>$D65</f>
        <v>RETENTION</v>
      </c>
    </row>
    <row r="66" spans="1:68" ht="15" thickTop="1" x14ac:dyDescent="0.2">
      <c r="D66" s="237"/>
      <c r="E66" s="136" t="str">
        <f>$E$30</f>
        <v>Elite</v>
      </c>
      <c r="F66" s="127">
        <f t="shared" ca="1" si="389"/>
        <v>0.95909740156685086</v>
      </c>
      <c r="G66" s="105">
        <f t="shared" ca="1" si="389"/>
        <v>0.94003089875696288</v>
      </c>
      <c r="H66" s="106">
        <f t="shared" ca="1" si="390"/>
        <v>190.66502809887976</v>
      </c>
      <c r="I66" s="88"/>
      <c r="J66" s="127">
        <f t="shared" ref="J66:K66" ca="1" si="409">IFERROR(J61 / J56, 0)</f>
        <v>0.96315721483012529</v>
      </c>
      <c r="K66" s="105">
        <f t="shared" ca="1" si="409"/>
        <v>0.95908415448761419</v>
      </c>
      <c r="L66" s="106">
        <f t="shared" ca="1" si="391"/>
        <v>40.730603425110921</v>
      </c>
      <c r="M66" s="88"/>
      <c r="N66" s="127">
        <f t="shared" ref="N66:O66" ca="1" si="410">IFERROR(N61 / N56, 0)</f>
        <v>0</v>
      </c>
      <c r="O66" s="105">
        <f t="shared" ca="1" si="410"/>
        <v>0</v>
      </c>
      <c r="P66" s="106">
        <f t="shared" ca="1" si="392"/>
        <v>0</v>
      </c>
      <c r="Q66" s="88"/>
      <c r="R66" s="127">
        <f t="shared" ref="R66:S66" ca="1" si="411">IFERROR(R61 / R56, 0)</f>
        <v>0</v>
      </c>
      <c r="S66" s="105">
        <f t="shared" ca="1" si="411"/>
        <v>0</v>
      </c>
      <c r="T66" s="106">
        <f t="shared" ca="1" si="393"/>
        <v>0</v>
      </c>
      <c r="U66" s="127">
        <f t="shared" ref="U66:V66" ca="1" si="412">IFERROR(U61 / U56, 0)</f>
        <v>0</v>
      </c>
      <c r="V66" s="105">
        <f t="shared" ca="1" si="412"/>
        <v>0</v>
      </c>
      <c r="W66" s="106">
        <f t="shared" ca="1" si="394"/>
        <v>0</v>
      </c>
      <c r="X66" s="127">
        <f t="shared" ref="X66:Y66" ca="1" si="413">IFERROR(X61 / X56, 0)</f>
        <v>0</v>
      </c>
      <c r="Y66" s="105">
        <f t="shared" ca="1" si="413"/>
        <v>0</v>
      </c>
      <c r="Z66" s="106">
        <f t="shared" ca="1" si="395"/>
        <v>0</v>
      </c>
      <c r="AA66" s="127">
        <f t="shared" ref="AA66:AB66" ca="1" si="414">IFERROR(AA61 / AA56, 0)</f>
        <v>0</v>
      </c>
      <c r="AB66" s="105">
        <f t="shared" ca="1" si="414"/>
        <v>0</v>
      </c>
      <c r="AC66" s="106">
        <f t="shared" ca="1" si="396"/>
        <v>0</v>
      </c>
      <c r="AD66" s="88"/>
      <c r="AE66" s="127">
        <f t="shared" ref="AE66:AF66" ca="1" si="415">IFERROR(AE61 / AE56, 0)</f>
        <v>0</v>
      </c>
      <c r="AF66" s="105">
        <f t="shared" ca="1" si="415"/>
        <v>0</v>
      </c>
      <c r="AG66" s="106">
        <f t="shared" ca="1" si="397"/>
        <v>0</v>
      </c>
      <c r="AH66" s="127">
        <f t="shared" ref="AH66:AI66" ca="1" si="416">IFERROR(AH61 / AH56, 0)</f>
        <v>0</v>
      </c>
      <c r="AI66" s="105">
        <f t="shared" ca="1" si="416"/>
        <v>0</v>
      </c>
      <c r="AJ66" s="106">
        <f t="shared" ca="1" si="398"/>
        <v>0</v>
      </c>
      <c r="AK66" s="127">
        <f t="shared" ref="AK66:AL66" ca="1" si="417">IFERROR(AK61 / AK56, 0)</f>
        <v>0</v>
      </c>
      <c r="AL66" s="105">
        <f t="shared" ca="1" si="417"/>
        <v>0</v>
      </c>
      <c r="AM66" s="106">
        <f t="shared" ca="1" si="399"/>
        <v>0</v>
      </c>
      <c r="AN66" s="127">
        <f t="shared" ref="AN66:AO66" ca="1" si="418">IFERROR(AN61 / AN56, 0)</f>
        <v>0</v>
      </c>
      <c r="AO66" s="105">
        <f t="shared" ca="1" si="418"/>
        <v>0</v>
      </c>
      <c r="AP66" s="106">
        <f t="shared" ca="1" si="400"/>
        <v>0</v>
      </c>
      <c r="AQ66" s="127">
        <f t="shared" ref="AQ66:AR66" ca="1" si="419">IFERROR(AQ61 / AQ56, 0)</f>
        <v>0</v>
      </c>
      <c r="AR66" s="105">
        <f t="shared" ca="1" si="419"/>
        <v>0</v>
      </c>
      <c r="AS66" s="106">
        <f t="shared" ca="1" si="401"/>
        <v>0</v>
      </c>
      <c r="AT66" s="127">
        <f t="shared" ref="AT66:AU66" ca="1" si="420">IFERROR(AT61 / AT56, 0)</f>
        <v>0</v>
      </c>
      <c r="AU66" s="105">
        <f t="shared" ca="1" si="420"/>
        <v>0</v>
      </c>
      <c r="AV66" s="106">
        <f t="shared" ca="1" si="402"/>
        <v>0</v>
      </c>
      <c r="AW66" s="127">
        <f t="shared" ref="AW66:AX66" ca="1" si="421">IFERROR(AW61 / AW56, 0)</f>
        <v>0</v>
      </c>
      <c r="AX66" s="105">
        <f t="shared" ca="1" si="421"/>
        <v>0</v>
      </c>
      <c r="AY66" s="106">
        <f t="shared" ca="1" si="403"/>
        <v>0</v>
      </c>
      <c r="AZ66" s="127">
        <f t="shared" ref="AZ66:BA66" ca="1" si="422">IFERROR(AZ61 / AZ56, 0)</f>
        <v>0</v>
      </c>
      <c r="BA66" s="105">
        <f t="shared" ca="1" si="422"/>
        <v>0</v>
      </c>
      <c r="BB66" s="106">
        <f t="shared" ca="1" si="404"/>
        <v>0</v>
      </c>
      <c r="BC66" s="127">
        <f t="shared" ref="BC66:BD66" ca="1" si="423">IFERROR(BC61 / BC56, 0)</f>
        <v>0</v>
      </c>
      <c r="BD66" s="105">
        <f t="shared" ca="1" si="423"/>
        <v>0</v>
      </c>
      <c r="BE66" s="106">
        <f t="shared" ca="1" si="405"/>
        <v>0</v>
      </c>
      <c r="BF66" s="127">
        <f t="shared" ref="BF66:BG66" ca="1" si="424">IFERROR(BF61 / BF56, 0)</f>
        <v>0</v>
      </c>
      <c r="BG66" s="105">
        <f t="shared" ca="1" si="424"/>
        <v>0</v>
      </c>
      <c r="BH66" s="106">
        <f t="shared" ca="1" si="406"/>
        <v>0</v>
      </c>
      <c r="BI66" s="127">
        <f t="shared" ref="BI66:BJ66" ca="1" si="425">IFERROR(BI61 / BI56, 0)</f>
        <v>0</v>
      </c>
      <c r="BJ66" s="105">
        <f t="shared" ca="1" si="425"/>
        <v>0</v>
      </c>
      <c r="BK66" s="106">
        <f t="shared" ca="1" si="407"/>
        <v>0</v>
      </c>
      <c r="BL66" s="127">
        <f t="shared" ref="BL66:BM66" ca="1" si="426">IFERROR(BL61 / BL56, 0)</f>
        <v>0</v>
      </c>
      <c r="BM66" s="105">
        <f t="shared" ca="1" si="426"/>
        <v>0</v>
      </c>
      <c r="BN66" s="106">
        <f t="shared" ca="1" si="408"/>
        <v>0</v>
      </c>
      <c r="BO66" s="152" t="str">
        <f t="shared" si="324"/>
        <v>Elite</v>
      </c>
      <c r="BP66" s="249"/>
    </row>
    <row r="67" spans="1:68" x14ac:dyDescent="0.2">
      <c r="D67" s="237"/>
      <c r="E67" s="79" t="str">
        <f>$E$31</f>
        <v>High Value</v>
      </c>
      <c r="F67" s="28">
        <f t="shared" ca="1" si="389"/>
        <v>0.83086329980320528</v>
      </c>
      <c r="G67" s="10">
        <f t="shared" ca="1" si="389"/>
        <v>0.77762407055161675</v>
      </c>
      <c r="H67" s="18">
        <f t="shared" ca="1" si="390"/>
        <v>532.39229251588529</v>
      </c>
      <c r="I67" s="88"/>
      <c r="J67" s="28">
        <f t="shared" ref="J67:K68" ca="1" si="427">IFERROR(J62 / J57, 0)</f>
        <v>0.84101414040155331</v>
      </c>
      <c r="K67" s="10">
        <f t="shared" ca="1" si="427"/>
        <v>0.83086720413663351</v>
      </c>
      <c r="L67" s="18">
        <f t="shared" ca="1" si="391"/>
        <v>101.46936264919803</v>
      </c>
      <c r="M67" s="88"/>
      <c r="N67" s="28">
        <f t="shared" ref="N67:O68" ca="1" si="428">IFERROR(N62 / N57, 0)</f>
        <v>0</v>
      </c>
      <c r="O67" s="10">
        <f t="shared" ca="1" si="428"/>
        <v>0</v>
      </c>
      <c r="P67" s="18">
        <f t="shared" ca="1" si="392"/>
        <v>0</v>
      </c>
      <c r="Q67" s="88"/>
      <c r="R67" s="28">
        <f t="shared" ref="R67:S68" ca="1" si="429">IFERROR(R62 / R57, 0)</f>
        <v>0</v>
      </c>
      <c r="S67" s="10">
        <f t="shared" ca="1" si="429"/>
        <v>0</v>
      </c>
      <c r="T67" s="18">
        <f t="shared" ca="1" si="393"/>
        <v>0</v>
      </c>
      <c r="U67" s="28">
        <f t="shared" ref="U67:V68" ca="1" si="430">IFERROR(U62 / U57, 0)</f>
        <v>0</v>
      </c>
      <c r="V67" s="10">
        <f t="shared" ca="1" si="430"/>
        <v>0</v>
      </c>
      <c r="W67" s="18">
        <f t="shared" ca="1" si="394"/>
        <v>0</v>
      </c>
      <c r="X67" s="28">
        <f t="shared" ref="X67:Y68" ca="1" si="431">IFERROR(X62 / X57, 0)</f>
        <v>0</v>
      </c>
      <c r="Y67" s="10">
        <f t="shared" ca="1" si="431"/>
        <v>0</v>
      </c>
      <c r="Z67" s="18">
        <f t="shared" ca="1" si="395"/>
        <v>0</v>
      </c>
      <c r="AA67" s="28">
        <f t="shared" ref="AA67:AB68" ca="1" si="432">IFERROR(AA62 / AA57, 0)</f>
        <v>0</v>
      </c>
      <c r="AB67" s="10">
        <f t="shared" ca="1" si="432"/>
        <v>0</v>
      </c>
      <c r="AC67" s="18">
        <f t="shared" ca="1" si="396"/>
        <v>0</v>
      </c>
      <c r="AD67" s="88"/>
      <c r="AE67" s="28">
        <f t="shared" ref="AE67:AF68" ca="1" si="433">IFERROR(AE62 / AE57, 0)</f>
        <v>0</v>
      </c>
      <c r="AF67" s="10">
        <f t="shared" ca="1" si="433"/>
        <v>0</v>
      </c>
      <c r="AG67" s="18">
        <f t="shared" ca="1" si="397"/>
        <v>0</v>
      </c>
      <c r="AH67" s="28">
        <f t="shared" ref="AH67:AI68" ca="1" si="434">IFERROR(AH62 / AH57, 0)</f>
        <v>0</v>
      </c>
      <c r="AI67" s="10">
        <f t="shared" ca="1" si="434"/>
        <v>0</v>
      </c>
      <c r="AJ67" s="18">
        <f t="shared" ca="1" si="398"/>
        <v>0</v>
      </c>
      <c r="AK67" s="28">
        <f t="shared" ref="AK67:AL68" ca="1" si="435">IFERROR(AK62 / AK57, 0)</f>
        <v>0</v>
      </c>
      <c r="AL67" s="10">
        <f t="shared" ca="1" si="435"/>
        <v>0</v>
      </c>
      <c r="AM67" s="18">
        <f t="shared" ca="1" si="399"/>
        <v>0</v>
      </c>
      <c r="AN67" s="28">
        <f t="shared" ref="AN67:AO68" ca="1" si="436">IFERROR(AN62 / AN57, 0)</f>
        <v>0</v>
      </c>
      <c r="AO67" s="10">
        <f t="shared" ca="1" si="436"/>
        <v>0</v>
      </c>
      <c r="AP67" s="18">
        <f t="shared" ca="1" si="400"/>
        <v>0</v>
      </c>
      <c r="AQ67" s="28">
        <f t="shared" ref="AQ67:AR68" ca="1" si="437">IFERROR(AQ62 / AQ57, 0)</f>
        <v>0</v>
      </c>
      <c r="AR67" s="10">
        <f t="shared" ca="1" si="437"/>
        <v>0</v>
      </c>
      <c r="AS67" s="18">
        <f t="shared" ca="1" si="401"/>
        <v>0</v>
      </c>
      <c r="AT67" s="28">
        <f t="shared" ref="AT67:AU68" ca="1" si="438">IFERROR(AT62 / AT57, 0)</f>
        <v>0</v>
      </c>
      <c r="AU67" s="10">
        <f t="shared" ca="1" si="438"/>
        <v>0</v>
      </c>
      <c r="AV67" s="18">
        <f t="shared" ca="1" si="402"/>
        <v>0</v>
      </c>
      <c r="AW67" s="28">
        <f t="shared" ref="AW67:AX68" ca="1" si="439">IFERROR(AW62 / AW57, 0)</f>
        <v>0</v>
      </c>
      <c r="AX67" s="10">
        <f t="shared" ca="1" si="439"/>
        <v>0</v>
      </c>
      <c r="AY67" s="18">
        <f t="shared" ca="1" si="403"/>
        <v>0</v>
      </c>
      <c r="AZ67" s="28">
        <f t="shared" ref="AZ67:BA68" ca="1" si="440">IFERROR(AZ62 / AZ57, 0)</f>
        <v>0</v>
      </c>
      <c r="BA67" s="10">
        <f t="shared" ca="1" si="440"/>
        <v>0</v>
      </c>
      <c r="BB67" s="18">
        <f t="shared" ca="1" si="404"/>
        <v>0</v>
      </c>
      <c r="BC67" s="28">
        <f t="shared" ref="BC67:BD68" ca="1" si="441">IFERROR(BC62 / BC57, 0)</f>
        <v>0</v>
      </c>
      <c r="BD67" s="10">
        <f t="shared" ca="1" si="441"/>
        <v>0</v>
      </c>
      <c r="BE67" s="18">
        <f t="shared" ca="1" si="405"/>
        <v>0</v>
      </c>
      <c r="BF67" s="28">
        <f t="shared" ref="BF67:BG68" ca="1" si="442">IFERROR(BF62 / BF57, 0)</f>
        <v>0</v>
      </c>
      <c r="BG67" s="10">
        <f t="shared" ca="1" si="442"/>
        <v>0</v>
      </c>
      <c r="BH67" s="18">
        <f t="shared" ca="1" si="406"/>
        <v>0</v>
      </c>
      <c r="BI67" s="28">
        <f t="shared" ref="BI67:BJ68" ca="1" si="443">IFERROR(BI62 / BI57, 0)</f>
        <v>0</v>
      </c>
      <c r="BJ67" s="10">
        <f t="shared" ca="1" si="443"/>
        <v>0</v>
      </c>
      <c r="BK67" s="18">
        <f t="shared" ca="1" si="407"/>
        <v>0</v>
      </c>
      <c r="BL67" s="28">
        <f t="shared" ref="BL67:BM68" ca="1" si="444">IFERROR(BL62 / BL57, 0)</f>
        <v>0</v>
      </c>
      <c r="BM67" s="10">
        <f t="shared" ca="1" si="444"/>
        <v>0</v>
      </c>
      <c r="BN67" s="18">
        <f t="shared" ca="1" si="408"/>
        <v>0</v>
      </c>
      <c r="BO67" s="159" t="str">
        <f t="shared" si="324"/>
        <v>High Value</v>
      </c>
      <c r="BP67" s="249"/>
    </row>
    <row r="68" spans="1:68" x14ac:dyDescent="0.2">
      <c r="D68" s="238"/>
      <c r="E68" s="79" t="str">
        <f>$E$32</f>
        <v>Opportunity</v>
      </c>
      <c r="F68" s="28">
        <f t="shared" ca="1" si="389"/>
        <v>0.56831191409701953</v>
      </c>
      <c r="G68" s="10">
        <f t="shared" ca="1" si="389"/>
        <v>0.50804629877343332</v>
      </c>
      <c r="H68" s="18">
        <f t="shared" ref="H68" ca="1" si="445">IF(F$9 = 0, 0, IFERROR((F68 - G68) * 10000, 0))</f>
        <v>602.65615323586212</v>
      </c>
      <c r="I68" s="88"/>
      <c r="J68" s="28">
        <f t="shared" ca="1" si="427"/>
        <v>0.57959387994025269</v>
      </c>
      <c r="K68" s="10">
        <f t="shared" ca="1" si="427"/>
        <v>0.56821100090171328</v>
      </c>
      <c r="L68" s="18">
        <f t="shared" ref="L68" ca="1" si="446">IF(J$9 = 0, 0, IFERROR((J68 - K68) * 10000, 0))</f>
        <v>113.82879038539406</v>
      </c>
      <c r="M68" s="88"/>
      <c r="N68" s="28">
        <f t="shared" ca="1" si="428"/>
        <v>0</v>
      </c>
      <c r="O68" s="10">
        <f t="shared" ca="1" si="428"/>
        <v>0</v>
      </c>
      <c r="P68" s="18">
        <f t="shared" ref="P68" ca="1" si="447">IF(N$9 = 0, 0, IFERROR((N68 - O68) * 10000, 0))</f>
        <v>0</v>
      </c>
      <c r="Q68" s="88"/>
      <c r="R68" s="28">
        <f t="shared" ca="1" si="429"/>
        <v>0</v>
      </c>
      <c r="S68" s="10">
        <f t="shared" ca="1" si="429"/>
        <v>0</v>
      </c>
      <c r="T68" s="18">
        <f t="shared" ref="T68" ca="1" si="448">IF(R$9 = 0, 0, IFERROR((R68 - S68) * 10000, 0))</f>
        <v>0</v>
      </c>
      <c r="U68" s="28">
        <f t="shared" ca="1" si="430"/>
        <v>0</v>
      </c>
      <c r="V68" s="10">
        <f t="shared" ca="1" si="430"/>
        <v>0</v>
      </c>
      <c r="W68" s="18">
        <f t="shared" ref="W68" ca="1" si="449">IF(U$9 = 0, 0, IFERROR((U68 - V68) * 10000, 0))</f>
        <v>0</v>
      </c>
      <c r="X68" s="28">
        <f t="shared" ca="1" si="431"/>
        <v>0</v>
      </c>
      <c r="Y68" s="10">
        <f t="shared" ca="1" si="431"/>
        <v>0</v>
      </c>
      <c r="Z68" s="18">
        <f t="shared" ref="Z68" ca="1" si="450">IF(X$9 = 0, 0, IFERROR((X68 - Y68) * 10000, 0))</f>
        <v>0</v>
      </c>
      <c r="AA68" s="28">
        <f t="shared" ca="1" si="432"/>
        <v>0</v>
      </c>
      <c r="AB68" s="10">
        <f t="shared" ca="1" si="432"/>
        <v>0</v>
      </c>
      <c r="AC68" s="18">
        <f t="shared" ref="AC68" ca="1" si="451">IF(AA$9 = 0, 0, IFERROR((AA68 - AB68) * 10000, 0))</f>
        <v>0</v>
      </c>
      <c r="AD68" s="88"/>
      <c r="AE68" s="28">
        <f t="shared" ca="1" si="433"/>
        <v>0</v>
      </c>
      <c r="AF68" s="10">
        <f t="shared" ca="1" si="433"/>
        <v>0</v>
      </c>
      <c r="AG68" s="18">
        <f t="shared" ref="AG68" ca="1" si="452">IF(AE$9 = 0, 0, IFERROR((AE68 - AF68) * 10000, 0))</f>
        <v>0</v>
      </c>
      <c r="AH68" s="28">
        <f t="shared" ca="1" si="434"/>
        <v>0</v>
      </c>
      <c r="AI68" s="10">
        <f t="shared" ca="1" si="434"/>
        <v>0</v>
      </c>
      <c r="AJ68" s="18">
        <f t="shared" ref="AJ68" ca="1" si="453">IF(AH$9 = 0, 0, IFERROR((AH68 - AI68) * 10000, 0))</f>
        <v>0</v>
      </c>
      <c r="AK68" s="28">
        <f t="shared" ca="1" si="435"/>
        <v>0</v>
      </c>
      <c r="AL68" s="10">
        <f t="shared" ca="1" si="435"/>
        <v>0</v>
      </c>
      <c r="AM68" s="18">
        <f t="shared" ref="AM68" ca="1" si="454">IF(AK$9 = 0, 0, IFERROR((AK68 - AL68) * 10000, 0))</f>
        <v>0</v>
      </c>
      <c r="AN68" s="28">
        <f t="shared" ca="1" si="436"/>
        <v>0</v>
      </c>
      <c r="AO68" s="10">
        <f t="shared" ca="1" si="436"/>
        <v>0</v>
      </c>
      <c r="AP68" s="18">
        <f t="shared" ref="AP68" ca="1" si="455">IF(AN$9 = 0, 0, IFERROR((AN68 - AO68) * 10000, 0))</f>
        <v>0</v>
      </c>
      <c r="AQ68" s="28">
        <f t="shared" ca="1" si="437"/>
        <v>0</v>
      </c>
      <c r="AR68" s="10">
        <f t="shared" ca="1" si="437"/>
        <v>0</v>
      </c>
      <c r="AS68" s="18">
        <f t="shared" ref="AS68" ca="1" si="456">IF(AQ$9 = 0, 0, IFERROR((AQ68 - AR68) * 10000, 0))</f>
        <v>0</v>
      </c>
      <c r="AT68" s="28">
        <f t="shared" ca="1" si="438"/>
        <v>0</v>
      </c>
      <c r="AU68" s="10">
        <f t="shared" ca="1" si="438"/>
        <v>0</v>
      </c>
      <c r="AV68" s="18">
        <f t="shared" ref="AV68" ca="1" si="457">IF(AT$9 = 0, 0, IFERROR((AT68 - AU68) * 10000, 0))</f>
        <v>0</v>
      </c>
      <c r="AW68" s="28">
        <f t="shared" ca="1" si="439"/>
        <v>0</v>
      </c>
      <c r="AX68" s="10">
        <f t="shared" ca="1" si="439"/>
        <v>0</v>
      </c>
      <c r="AY68" s="18">
        <f t="shared" ref="AY68" ca="1" si="458">IF(AW$9 = 0, 0, IFERROR((AW68 - AX68) * 10000, 0))</f>
        <v>0</v>
      </c>
      <c r="AZ68" s="28">
        <f t="shared" ca="1" si="440"/>
        <v>0</v>
      </c>
      <c r="BA68" s="10">
        <f t="shared" ca="1" si="440"/>
        <v>0</v>
      </c>
      <c r="BB68" s="18">
        <f t="shared" ref="BB68" ca="1" si="459">IF(AZ$9 = 0, 0, IFERROR((AZ68 - BA68) * 10000, 0))</f>
        <v>0</v>
      </c>
      <c r="BC68" s="28">
        <f t="shared" ca="1" si="441"/>
        <v>0</v>
      </c>
      <c r="BD68" s="10">
        <f t="shared" ca="1" si="441"/>
        <v>0</v>
      </c>
      <c r="BE68" s="18">
        <f t="shared" ref="BE68" ca="1" si="460">IF(BC$9 = 0, 0, IFERROR((BC68 - BD68) * 10000, 0))</f>
        <v>0</v>
      </c>
      <c r="BF68" s="28">
        <f t="shared" ca="1" si="442"/>
        <v>0</v>
      </c>
      <c r="BG68" s="10">
        <f t="shared" ca="1" si="442"/>
        <v>0</v>
      </c>
      <c r="BH68" s="18">
        <f t="shared" ref="BH68" ca="1" si="461">IF(BF$9 = 0, 0, IFERROR((BF68 - BG68) * 10000, 0))</f>
        <v>0</v>
      </c>
      <c r="BI68" s="28">
        <f t="shared" ca="1" si="443"/>
        <v>0</v>
      </c>
      <c r="BJ68" s="10">
        <f t="shared" ca="1" si="443"/>
        <v>0</v>
      </c>
      <c r="BK68" s="18">
        <f t="shared" ref="BK68" ca="1" si="462">IF(BI$9 = 0, 0, IFERROR((BI68 - BJ68) * 10000, 0))</f>
        <v>0</v>
      </c>
      <c r="BL68" s="28">
        <f t="shared" ca="1" si="444"/>
        <v>0</v>
      </c>
      <c r="BM68" s="10">
        <f t="shared" ca="1" si="444"/>
        <v>0</v>
      </c>
      <c r="BN68" s="18">
        <f t="shared" ref="BN68" ca="1" si="463">IF(BL$9 = 0, 0, IFERROR((BL68 - BM68) * 10000, 0))</f>
        <v>0</v>
      </c>
      <c r="BO68" s="159" t="str">
        <f t="shared" si="324"/>
        <v>Opportunity</v>
      </c>
      <c r="BP68" s="250"/>
    </row>
    <row r="69" spans="1:68" x14ac:dyDescent="0.2">
      <c r="D69" s="239"/>
      <c r="E69" s="78" t="str">
        <f>$E$33</f>
        <v>Marginal</v>
      </c>
      <c r="F69" s="30">
        <f t="shared" ca="1" si="389"/>
        <v>0.35545995806321296</v>
      </c>
      <c r="G69" s="14">
        <f t="shared" ca="1" si="389"/>
        <v>0.30735504293493027</v>
      </c>
      <c r="H69" s="19">
        <f t="shared" ca="1" si="390"/>
        <v>481.04915128282687</v>
      </c>
      <c r="I69" s="88"/>
      <c r="J69" s="30">
        <f t="shared" ref="J69:K69" ca="1" si="464">IFERROR(J64 / J59, 0)</f>
        <v>0.36369860654184683</v>
      </c>
      <c r="K69" s="14">
        <f t="shared" ca="1" si="464"/>
        <v>0.35537686895550097</v>
      </c>
      <c r="L69" s="19">
        <f t="shared" ca="1" si="391"/>
        <v>83.217375863458571</v>
      </c>
      <c r="M69" s="88"/>
      <c r="N69" s="30">
        <f t="shared" ref="N69:O69" ca="1" si="465">IFERROR(N64 / N59, 0)</f>
        <v>0</v>
      </c>
      <c r="O69" s="14">
        <f t="shared" ca="1" si="465"/>
        <v>0</v>
      </c>
      <c r="P69" s="19">
        <f t="shared" ca="1" si="392"/>
        <v>0</v>
      </c>
      <c r="Q69" s="88"/>
      <c r="R69" s="30">
        <f t="shared" ref="R69:S69" ca="1" si="466">IFERROR(R64 / R59, 0)</f>
        <v>0</v>
      </c>
      <c r="S69" s="14">
        <f t="shared" ca="1" si="466"/>
        <v>0</v>
      </c>
      <c r="T69" s="19">
        <f t="shared" ca="1" si="393"/>
        <v>0</v>
      </c>
      <c r="U69" s="30">
        <f t="shared" ref="U69:V69" ca="1" si="467">IFERROR(U64 / U59, 0)</f>
        <v>0</v>
      </c>
      <c r="V69" s="14">
        <f t="shared" ca="1" si="467"/>
        <v>0</v>
      </c>
      <c r="W69" s="19">
        <f t="shared" ca="1" si="394"/>
        <v>0</v>
      </c>
      <c r="X69" s="30">
        <f t="shared" ref="X69:Y69" ca="1" si="468">IFERROR(X64 / X59, 0)</f>
        <v>0</v>
      </c>
      <c r="Y69" s="14">
        <f t="shared" ca="1" si="468"/>
        <v>0</v>
      </c>
      <c r="Z69" s="19">
        <f t="shared" ca="1" si="395"/>
        <v>0</v>
      </c>
      <c r="AA69" s="30">
        <f t="shared" ref="AA69:AB69" ca="1" si="469">IFERROR(AA64 / AA59, 0)</f>
        <v>0</v>
      </c>
      <c r="AB69" s="14">
        <f t="shared" ca="1" si="469"/>
        <v>0</v>
      </c>
      <c r="AC69" s="19">
        <f t="shared" ca="1" si="396"/>
        <v>0</v>
      </c>
      <c r="AD69" s="88"/>
      <c r="AE69" s="30">
        <f t="shared" ref="AE69:AF69" ca="1" si="470">IFERROR(AE64 / AE59, 0)</f>
        <v>0</v>
      </c>
      <c r="AF69" s="14">
        <f t="shared" ca="1" si="470"/>
        <v>0</v>
      </c>
      <c r="AG69" s="19">
        <f t="shared" ca="1" si="397"/>
        <v>0</v>
      </c>
      <c r="AH69" s="30">
        <f t="shared" ref="AH69:AI69" ca="1" si="471">IFERROR(AH64 / AH59, 0)</f>
        <v>0</v>
      </c>
      <c r="AI69" s="14">
        <f t="shared" ca="1" si="471"/>
        <v>0</v>
      </c>
      <c r="AJ69" s="19">
        <f t="shared" ca="1" si="398"/>
        <v>0</v>
      </c>
      <c r="AK69" s="30">
        <f t="shared" ref="AK69:AL69" ca="1" si="472">IFERROR(AK64 / AK59, 0)</f>
        <v>0</v>
      </c>
      <c r="AL69" s="14">
        <f t="shared" ca="1" si="472"/>
        <v>0</v>
      </c>
      <c r="AM69" s="19">
        <f t="shared" ca="1" si="399"/>
        <v>0</v>
      </c>
      <c r="AN69" s="30">
        <f t="shared" ref="AN69:AO69" ca="1" si="473">IFERROR(AN64 / AN59, 0)</f>
        <v>0</v>
      </c>
      <c r="AO69" s="14">
        <f t="shared" ca="1" si="473"/>
        <v>0</v>
      </c>
      <c r="AP69" s="19">
        <f t="shared" ca="1" si="400"/>
        <v>0</v>
      </c>
      <c r="AQ69" s="30">
        <f t="shared" ref="AQ69:AR69" ca="1" si="474">IFERROR(AQ64 / AQ59, 0)</f>
        <v>0</v>
      </c>
      <c r="AR69" s="14">
        <f t="shared" ca="1" si="474"/>
        <v>0</v>
      </c>
      <c r="AS69" s="19">
        <f t="shared" ca="1" si="401"/>
        <v>0</v>
      </c>
      <c r="AT69" s="30">
        <f t="shared" ref="AT69:AU69" ca="1" si="475">IFERROR(AT64 / AT59, 0)</f>
        <v>0</v>
      </c>
      <c r="AU69" s="14">
        <f t="shared" ca="1" si="475"/>
        <v>0</v>
      </c>
      <c r="AV69" s="19">
        <f t="shared" ca="1" si="402"/>
        <v>0</v>
      </c>
      <c r="AW69" s="30">
        <f t="shared" ref="AW69:AX69" ca="1" si="476">IFERROR(AW64 / AW59, 0)</f>
        <v>0</v>
      </c>
      <c r="AX69" s="14">
        <f t="shared" ca="1" si="476"/>
        <v>0</v>
      </c>
      <c r="AY69" s="19">
        <f t="shared" ca="1" si="403"/>
        <v>0</v>
      </c>
      <c r="AZ69" s="30">
        <f t="shared" ref="AZ69:BA69" ca="1" si="477">IFERROR(AZ64 / AZ59, 0)</f>
        <v>0</v>
      </c>
      <c r="BA69" s="14">
        <f t="shared" ca="1" si="477"/>
        <v>0</v>
      </c>
      <c r="BB69" s="19">
        <f t="shared" ca="1" si="404"/>
        <v>0</v>
      </c>
      <c r="BC69" s="30">
        <f t="shared" ref="BC69:BD69" ca="1" si="478">IFERROR(BC64 / BC59, 0)</f>
        <v>0</v>
      </c>
      <c r="BD69" s="14">
        <f t="shared" ca="1" si="478"/>
        <v>0</v>
      </c>
      <c r="BE69" s="19">
        <f t="shared" ca="1" si="405"/>
        <v>0</v>
      </c>
      <c r="BF69" s="30">
        <f t="shared" ref="BF69:BG69" ca="1" si="479">IFERROR(BF64 / BF59, 0)</f>
        <v>0</v>
      </c>
      <c r="BG69" s="14">
        <f t="shared" ca="1" si="479"/>
        <v>0</v>
      </c>
      <c r="BH69" s="19">
        <f t="shared" ca="1" si="406"/>
        <v>0</v>
      </c>
      <c r="BI69" s="30">
        <f t="shared" ref="BI69:BJ69" ca="1" si="480">IFERROR(BI64 / BI59, 0)</f>
        <v>0</v>
      </c>
      <c r="BJ69" s="14">
        <f t="shared" ca="1" si="480"/>
        <v>0</v>
      </c>
      <c r="BK69" s="19">
        <f t="shared" ca="1" si="407"/>
        <v>0</v>
      </c>
      <c r="BL69" s="30">
        <f t="shared" ref="BL69:BM69" ca="1" si="481">IFERROR(BL64 / BL59, 0)</f>
        <v>0</v>
      </c>
      <c r="BM69" s="14">
        <f t="shared" ca="1" si="481"/>
        <v>0</v>
      </c>
      <c r="BN69" s="19">
        <f t="shared" ca="1" si="408"/>
        <v>0</v>
      </c>
      <c r="BO69" s="156" t="str">
        <f t="shared" si="324"/>
        <v>Marginal</v>
      </c>
      <c r="BP69" s="251"/>
    </row>
    <row r="70" spans="1:68" ht="3.75" customHeight="1" x14ac:dyDescent="0.2">
      <c r="D70" s="144"/>
      <c r="E70" s="144"/>
      <c r="F70" s="144"/>
      <c r="G70" s="144"/>
      <c r="H70" s="160"/>
      <c r="I70" s="138"/>
      <c r="J70" s="144"/>
      <c r="K70" s="144"/>
      <c r="L70" s="160"/>
      <c r="M70" s="138"/>
      <c r="N70" s="144"/>
      <c r="O70" s="144"/>
      <c r="P70" s="160"/>
      <c r="Q70" s="138"/>
      <c r="R70" s="144"/>
      <c r="S70" s="144"/>
      <c r="T70" s="160"/>
      <c r="U70" s="144"/>
      <c r="V70" s="144"/>
      <c r="W70" s="160"/>
      <c r="X70" s="144"/>
      <c r="Y70" s="144"/>
      <c r="Z70" s="160"/>
      <c r="AA70" s="144"/>
      <c r="AB70" s="144"/>
      <c r="AC70" s="160"/>
      <c r="AD70" s="138"/>
      <c r="AE70" s="144"/>
      <c r="AF70" s="144"/>
      <c r="AG70" s="160"/>
      <c r="AH70" s="144"/>
      <c r="AI70" s="144"/>
      <c r="AJ70" s="160"/>
      <c r="AK70" s="144"/>
      <c r="AL70" s="144"/>
      <c r="AM70" s="160"/>
      <c r="AN70" s="144"/>
      <c r="AO70" s="144"/>
      <c r="AP70" s="160"/>
      <c r="AQ70" s="144"/>
      <c r="AR70" s="144"/>
      <c r="AS70" s="160"/>
      <c r="AT70" s="144"/>
      <c r="AU70" s="144"/>
      <c r="AV70" s="160"/>
      <c r="AW70" s="144"/>
      <c r="AX70" s="144"/>
      <c r="AY70" s="160"/>
      <c r="AZ70" s="144"/>
      <c r="BA70" s="144"/>
      <c r="BB70" s="160"/>
      <c r="BC70" s="144"/>
      <c r="BD70" s="144"/>
      <c r="BE70" s="160"/>
      <c r="BF70" s="144"/>
      <c r="BG70" s="144"/>
      <c r="BH70" s="160"/>
      <c r="BI70" s="144"/>
      <c r="BJ70" s="144"/>
      <c r="BK70" s="160"/>
      <c r="BL70" s="144"/>
      <c r="BM70" s="144"/>
      <c r="BN70" s="160"/>
      <c r="BO70" s="144"/>
      <c r="BP70" s="144"/>
    </row>
    <row r="71" spans="1:68" ht="15" hidden="1" thickBot="1" x14ac:dyDescent="0.25">
      <c r="A71" s="6" t="str">
        <f>A$29</f>
        <v>&gt;= 1</v>
      </c>
      <c r="B71" s="3" t="str">
        <f t="shared" ref="B71" si="482">B$29</f>
        <v>&gt;= 0</v>
      </c>
      <c r="D71" s="236" t="s">
        <v>160</v>
      </c>
      <c r="E71" s="135" t="str">
        <f>$E$29</f>
        <v>Total Active</v>
      </c>
      <c r="F71" s="123">
        <f t="shared" ref="F71:G75" ca="1" si="483">SUMIFS(ORDER_COUNT_T, CHANNEL_COUNT, $A$2, IS_JJCC, $B$2, CUST_GROUP, $A71, RECENCY_GROUP, $B71, TIMEFRAME, F$1)</f>
        <v>5004999</v>
      </c>
      <c r="G71" s="117">
        <f t="shared" ca="1" si="483"/>
        <v>4295608</v>
      </c>
      <c r="H71" s="115">
        <f t="shared" ref="H71:H75" ca="1" si="484">IF(F$9 = 0, 0, IFERROR((F71 - G71) / G71, 0))</f>
        <v>0.16514332778968657</v>
      </c>
      <c r="I71" s="141"/>
      <c r="J71" s="123">
        <f t="shared" ref="J71:K75" ca="1" si="485">SUMIFS(ORDER_COUNT_T, CHANNEL_COUNT, $A$2, IS_JJCC, $B$2, CUST_GROUP, $A71, RECENCY_GROUP, $B71, TIMEFRAME, J$1)</f>
        <v>5830214</v>
      </c>
      <c r="K71" s="117">
        <f t="shared" ca="1" si="485"/>
        <v>5004002</v>
      </c>
      <c r="L71" s="115">
        <f t="shared" ref="L71:L75" ca="1" si="486">IF(J$9 = 0, 0, IFERROR((J71 - K71) / K71, 0))</f>
        <v>0.16511024575929426</v>
      </c>
      <c r="M71" s="141"/>
      <c r="N71" s="123">
        <f t="shared" ref="N71:O75" ca="1" si="487">SUMIFS(ORDER_COUNT_T, CHANNEL_COUNT, $A$2, IS_JJCC, $B$2, CUST_GROUP, $A71, RECENCY_GROUP, $B71, TIMEFRAME, N$1)</f>
        <v>5830214</v>
      </c>
      <c r="O71" s="117">
        <f t="shared" ca="1" si="487"/>
        <v>5004002</v>
      </c>
      <c r="P71" s="115">
        <f t="shared" ref="P71:P75" ca="1" si="488">IF(N$9 = 0, 0, IFERROR((N71 - O71) / O71, 0))</f>
        <v>0.16511024575929426</v>
      </c>
      <c r="Q71" s="141"/>
      <c r="R71" s="123">
        <f t="shared" ref="R71:S75" ca="1" si="489">SUMIFS(ORDER_COUNT_T, CHANNEL_COUNT, $A$2, IS_JJCC, $B$2, CUST_GROUP, $A71, RECENCY_GROUP, $B71, TIMEFRAME, R$1)</f>
        <v>1265658</v>
      </c>
      <c r="S71" s="117">
        <f t="shared" ca="1" si="489"/>
        <v>1072697</v>
      </c>
      <c r="T71" s="115">
        <f t="shared" ref="T71:T75" ca="1" si="490">IF(R$9 = 0, 0, IFERROR((R71 - S71) / S71, 0))</f>
        <v>0.17988397469182818</v>
      </c>
      <c r="U71" s="123">
        <f t="shared" ref="U71:V75" ca="1" si="491">SUMIFS(ORDER_COUNT_T, CHANNEL_COUNT, $A$2, IS_JJCC, $B$2, CUST_GROUP, $A71, RECENCY_GROUP, $B71, TIMEFRAME, U$1)</f>
        <v>1478074</v>
      </c>
      <c r="V71" s="117">
        <f t="shared" ca="1" si="491"/>
        <v>1274111</v>
      </c>
      <c r="W71" s="115">
        <f t="shared" ref="W71:W75" ca="1" si="492">IF(U$9 = 0, 0, IFERROR((U71 - V71) / V71, 0))</f>
        <v>0.16008259876886707</v>
      </c>
      <c r="X71" s="123">
        <f t="shared" ref="X71:Y75" ca="1" si="493">SUMIFS(ORDER_COUNT_T, CHANNEL_COUNT, $A$2, IS_JJCC, $B$2, CUST_GROUP, $A71, RECENCY_GROUP, $B71, TIMEFRAME, X$1)</f>
        <v>1408555</v>
      </c>
      <c r="Y71" s="117">
        <f t="shared" ca="1" si="493"/>
        <v>1213418</v>
      </c>
      <c r="Z71" s="115">
        <f t="shared" ref="Z71:Z75" ca="1" si="494">IF(X$9 = 0, 0, IFERROR((X71 - Y71) / Y71, 0))</f>
        <v>0.1608159760280464</v>
      </c>
      <c r="AA71" s="123">
        <f t="shared" ref="AA71:AB75" ca="1" si="495">SUMIFS(ORDER_COUNT_T, CHANNEL_COUNT, $A$2, IS_JJCC, $B$2, CUST_GROUP, $A71, RECENCY_GROUP, $B71, TIMEFRAME, AA$1)</f>
        <v>1671573</v>
      </c>
      <c r="AB71" s="117">
        <f t="shared" ca="1" si="495"/>
        <v>1439616</v>
      </c>
      <c r="AC71" s="115">
        <f t="shared" ref="AC71:AC75" ca="1" si="496">IF(AA$9 = 0, 0, IFERROR((AA71 - AB71) / AB71, 0))</f>
        <v>0.16112421645772207</v>
      </c>
      <c r="AD71" s="141"/>
      <c r="AE71" s="123">
        <f t="shared" ref="AE71:AF75" ca="1" si="497">SUMIFS(ORDER_COUNT_T, CHANNEL_COUNT, $A$2, IS_JJCC, $B$2, CUST_GROUP, $A71, RECENCY_GROUP, $B71, TIMEFRAME, AE$1)</f>
        <v>308126</v>
      </c>
      <c r="AF71" s="117">
        <f t="shared" ca="1" si="497"/>
        <v>247063</v>
      </c>
      <c r="AG71" s="115">
        <f t="shared" ref="AG71:AG75" ca="1" si="498">IF(AE$9 = 0, 0, IFERROR((AE71 - AF71) / AF71, 0))</f>
        <v>0.24715558379846436</v>
      </c>
      <c r="AH71" s="123">
        <f t="shared" ref="AH71:AI75" ca="1" si="499">SUMIFS(ORDER_COUNT_T, CHANNEL_COUNT, $A$2, IS_JJCC, $B$2, CUST_GROUP, $A71, RECENCY_GROUP, $B71, TIMEFRAME, AH$1)</f>
        <v>503460</v>
      </c>
      <c r="AI71" s="117">
        <f t="shared" ca="1" si="499"/>
        <v>440873</v>
      </c>
      <c r="AJ71" s="115">
        <f t="shared" ref="AJ71:AJ75" ca="1" si="500">IF(AH$9 = 0, 0, IFERROR((AH71 - AI71) / AI71, 0))</f>
        <v>0.14196151726234085</v>
      </c>
      <c r="AK71" s="123">
        <f t="shared" ref="AK71:AL75" ca="1" si="501">SUMIFS(ORDER_COUNT_T, CHANNEL_COUNT, $A$2, IS_JJCC, $B$2, CUST_GROUP, $A71, RECENCY_GROUP, $B71, TIMEFRAME, AK$1)</f>
        <v>452517</v>
      </c>
      <c r="AL71" s="117">
        <f t="shared" ca="1" si="501"/>
        <v>383255</v>
      </c>
      <c r="AM71" s="115">
        <f t="shared" ref="AM71:AM75" ca="1" si="502">IF(AK$9 = 0, 0, IFERROR((AK71 - AL71) / AL71, 0))</f>
        <v>0.18072040808339096</v>
      </c>
      <c r="AN71" s="123">
        <f t="shared" ref="AN71:AO75" ca="1" si="503">SUMIFS(ORDER_COUNT_T, CHANNEL_COUNT, $A$2, IS_JJCC, $B$2, CUST_GROUP, $A71, RECENCY_GROUP, $B71, TIMEFRAME, AN$1)</f>
        <v>471025</v>
      </c>
      <c r="AO71" s="117">
        <f t="shared" ca="1" si="503"/>
        <v>443285</v>
      </c>
      <c r="AP71" s="115">
        <f t="shared" ref="AP71:AP75" ca="1" si="504">IF(AN$9 = 0, 0, IFERROR((AN71 - AO71) / AO71, 0))</f>
        <v>6.2578251012328417E-2</v>
      </c>
      <c r="AQ71" s="123">
        <f t="shared" ref="AQ71:AR75" ca="1" si="505">SUMIFS(ORDER_COUNT_T, CHANNEL_COUNT, $A$2, IS_JJCC, $B$2, CUST_GROUP, $A71, RECENCY_GROUP, $B71, TIMEFRAME, AQ$1)</f>
        <v>609365</v>
      </c>
      <c r="AR71" s="117">
        <f t="shared" ca="1" si="505"/>
        <v>485180</v>
      </c>
      <c r="AS71" s="115">
        <f t="shared" ref="AS71:AS75" ca="1" si="506">IF(AQ$9 = 0, 0, IFERROR((AQ71 - AR71) / AR71, 0))</f>
        <v>0.25595655220742819</v>
      </c>
      <c r="AT71" s="123">
        <f t="shared" ref="AT71:AU75" ca="1" si="507">SUMIFS(ORDER_COUNT_T, CHANNEL_COUNT, $A$2, IS_JJCC, $B$2, CUST_GROUP, $A71, RECENCY_GROUP, $B71, TIMEFRAME, AT$1)</f>
        <v>394916</v>
      </c>
      <c r="AU71" s="117">
        <f t="shared" ca="1" si="507"/>
        <v>343199</v>
      </c>
      <c r="AV71" s="115">
        <f t="shared" ref="AV71:AV75" ca="1" si="508">IF(AT$9 = 0, 0, IFERROR((AT71 - AU71) / AU71, 0))</f>
        <v>0.15069099851689544</v>
      </c>
      <c r="AW71" s="123">
        <f t="shared" ref="AW71:AX75" ca="1" si="509">SUMIFS(ORDER_COUNT_T, CHANNEL_COUNT, $A$2, IS_JJCC, $B$2, CUST_GROUP, $A71, RECENCY_GROUP, $B71, TIMEFRAME, AW$1)</f>
        <v>381316</v>
      </c>
      <c r="AX71" s="117">
        <f t="shared" ca="1" si="509"/>
        <v>316098</v>
      </c>
      <c r="AY71" s="115">
        <f t="shared" ref="AY71:AY75" ca="1" si="510">IF(AW$9 = 0, 0, IFERROR((AW71 - AX71) / AX71, 0))</f>
        <v>0.20632208998475157</v>
      </c>
      <c r="AZ71" s="123">
        <f t="shared" ref="AZ71:BA75" ca="1" si="511">SUMIFS(ORDER_COUNT_T, CHANNEL_COUNT, $A$2, IS_JJCC, $B$2, CUST_GROUP, $A71, RECENCY_GROUP, $B71, TIMEFRAME, AZ$1)</f>
        <v>543544</v>
      </c>
      <c r="BA71" s="117">
        <f t="shared" ca="1" si="511"/>
        <v>481809</v>
      </c>
      <c r="BB71" s="115">
        <f t="shared" ref="BB71:BB75" ca="1" si="512">IF(AZ$9 = 0, 0, IFERROR((AZ71 - BA71) / BA71, 0))</f>
        <v>0.12813168703780958</v>
      </c>
      <c r="BC71" s="123">
        <f t="shared" ref="BC71:BD75" ca="1" si="513">SUMIFS(ORDER_COUNT_T, CHANNEL_COUNT, $A$2, IS_JJCC, $B$2, CUST_GROUP, $A71, RECENCY_GROUP, $B71, TIMEFRAME, BC$1)</f>
        <v>481728</v>
      </c>
      <c r="BD71" s="117">
        <f t="shared" ca="1" si="513"/>
        <v>414008</v>
      </c>
      <c r="BE71" s="115">
        <f t="shared" ref="BE71:BE75" ca="1" si="514">IF(BC$9 = 0, 0, IFERROR((BC71 - BD71) / BD71, 0))</f>
        <v>0.16357171842090007</v>
      </c>
      <c r="BF71" s="123">
        <f t="shared" ref="BF71:BG75" ca="1" si="515">SUMIFS(ORDER_COUNT_T, CHANNEL_COUNT, $A$2, IS_JJCC, $B$2, CUST_GROUP, $A71, RECENCY_GROUP, $B71, TIMEFRAME, BF$1)</f>
        <v>503437</v>
      </c>
      <c r="BG71" s="117">
        <f t="shared" ca="1" si="515"/>
        <v>442884</v>
      </c>
      <c r="BH71" s="115">
        <f t="shared" ref="BH71:BH75" ca="1" si="516">IF(BF$9 = 0, 0, IFERROR((BF71 - BG71) / BG71, 0))</f>
        <v>0.13672428897860389</v>
      </c>
      <c r="BI71" s="123">
        <f t="shared" ref="BI71:BJ75" ca="1" si="517">SUMIFS(ORDER_COUNT_T, CHANNEL_COUNT, $A$2, IS_JJCC, $B$2, CUST_GROUP, $A71, RECENCY_GROUP, $B71, TIMEFRAME, BI$1)</f>
        <v>760428</v>
      </c>
      <c r="BJ71" s="117">
        <f t="shared" ca="1" si="517"/>
        <v>645038</v>
      </c>
      <c r="BK71" s="115">
        <f t="shared" ref="BK71:BK75" ca="1" si="518">IF(BI$9 = 0, 0, IFERROR((BI71 - BJ71) / BJ71, 0))</f>
        <v>0.17888868562782348</v>
      </c>
      <c r="BL71" s="123">
        <f t="shared" ref="BL71:BM75" ca="1" si="519">SUMIFS(ORDER_COUNT_T, CHANNEL_COUNT, $A$2, IS_JJCC, $B$2, CUST_GROUP, $A71, RECENCY_GROUP, $B71, TIMEFRAME, BL$1)</f>
        <v>406101</v>
      </c>
      <c r="BM71" s="117">
        <f t="shared" ca="1" si="519"/>
        <v>349647</v>
      </c>
      <c r="BN71" s="115">
        <f t="shared" ref="BN71:BN75" ca="1" si="520">IF(BL$9 = 0, 0, IFERROR((BL71 - BM71) / BM71, 0))</f>
        <v>0.16145998678667342</v>
      </c>
      <c r="BO71" s="158" t="str">
        <f t="shared" ref="BO71:BO75" si="521">E71</f>
        <v>Total Active</v>
      </c>
      <c r="BP71" s="248" t="str">
        <f>$D71</f>
        <v>TRANS</v>
      </c>
    </row>
    <row r="72" spans="1:68" ht="15" hidden="1" thickTop="1" x14ac:dyDescent="0.2">
      <c r="A72" s="6">
        <f>A$30</f>
        <v>5</v>
      </c>
      <c r="B72" s="3" t="str">
        <f t="shared" ref="B72" si="522">B$30</f>
        <v>&gt;= 0</v>
      </c>
      <c r="D72" s="237"/>
      <c r="E72" s="136" t="str">
        <f>$E$30</f>
        <v>Elite</v>
      </c>
      <c r="F72" s="124">
        <f t="shared" ca="1" si="483"/>
        <v>1144153</v>
      </c>
      <c r="G72" s="110">
        <f t="shared" ca="1" si="483"/>
        <v>987179</v>
      </c>
      <c r="H72" s="108">
        <f t="shared" ca="1" si="484"/>
        <v>0.15901270185042429</v>
      </c>
      <c r="I72" s="141"/>
      <c r="J72" s="124">
        <f t="shared" ca="1" si="485"/>
        <v>1357569</v>
      </c>
      <c r="K72" s="110">
        <f t="shared" ca="1" si="485"/>
        <v>1143992</v>
      </c>
      <c r="L72" s="108">
        <f t="shared" ca="1" si="486"/>
        <v>0.18669448737403757</v>
      </c>
      <c r="M72" s="141"/>
      <c r="N72" s="124">
        <f t="shared" ca="1" si="487"/>
        <v>1357569</v>
      </c>
      <c r="O72" s="110">
        <f t="shared" ca="1" si="487"/>
        <v>1143992</v>
      </c>
      <c r="P72" s="108">
        <f t="shared" ca="1" si="488"/>
        <v>0.18669448737403757</v>
      </c>
      <c r="Q72" s="141"/>
      <c r="R72" s="124">
        <f t="shared" ca="1" si="489"/>
        <v>197682</v>
      </c>
      <c r="S72" s="110">
        <f t="shared" ca="1" si="489"/>
        <v>162339</v>
      </c>
      <c r="T72" s="108">
        <f t="shared" ca="1" si="490"/>
        <v>0.21771108606065087</v>
      </c>
      <c r="U72" s="124">
        <f t="shared" ca="1" si="491"/>
        <v>224999</v>
      </c>
      <c r="V72" s="110">
        <f t="shared" ca="1" si="491"/>
        <v>196061</v>
      </c>
      <c r="W72" s="108">
        <f t="shared" ca="1" si="492"/>
        <v>0.14759692136630947</v>
      </c>
      <c r="X72" s="124">
        <f t="shared" ca="1" si="493"/>
        <v>227928</v>
      </c>
      <c r="Y72" s="110">
        <f t="shared" ca="1" si="493"/>
        <v>190143</v>
      </c>
      <c r="Z72" s="108">
        <f t="shared" ca="1" si="494"/>
        <v>0.19871885896404284</v>
      </c>
      <c r="AA72" s="124">
        <f t="shared" ca="1" si="495"/>
        <v>265592</v>
      </c>
      <c r="AB72" s="110">
        <f t="shared" ca="1" si="495"/>
        <v>224965</v>
      </c>
      <c r="AC72" s="108">
        <f t="shared" ca="1" si="496"/>
        <v>0.18059253661680705</v>
      </c>
      <c r="AD72" s="141"/>
      <c r="AE72" s="124">
        <f t="shared" ca="1" si="497"/>
        <v>31535</v>
      </c>
      <c r="AF72" s="110">
        <f t="shared" ca="1" si="497"/>
        <v>24716</v>
      </c>
      <c r="AG72" s="108">
        <f t="shared" ca="1" si="498"/>
        <v>0.27589415763068459</v>
      </c>
      <c r="AH72" s="124">
        <f t="shared" ca="1" si="499"/>
        <v>58825</v>
      </c>
      <c r="AI72" s="110">
        <f t="shared" ca="1" si="499"/>
        <v>51166</v>
      </c>
      <c r="AJ72" s="108">
        <f t="shared" ca="1" si="500"/>
        <v>0.14968924676543016</v>
      </c>
      <c r="AK72" s="124">
        <f t="shared" ca="1" si="501"/>
        <v>48967</v>
      </c>
      <c r="AL72" s="110">
        <f t="shared" ca="1" si="501"/>
        <v>39324</v>
      </c>
      <c r="AM72" s="108">
        <f t="shared" ca="1" si="502"/>
        <v>0.24521920455701351</v>
      </c>
      <c r="AN72" s="124">
        <f t="shared" ca="1" si="503"/>
        <v>50904</v>
      </c>
      <c r="AO72" s="110">
        <f t="shared" ca="1" si="503"/>
        <v>49061</v>
      </c>
      <c r="AP72" s="108">
        <f t="shared" ca="1" si="504"/>
        <v>3.7565479708933779E-2</v>
      </c>
      <c r="AQ72" s="124">
        <f t="shared" ca="1" si="505"/>
        <v>70163</v>
      </c>
      <c r="AR72" s="110">
        <f t="shared" ca="1" si="505"/>
        <v>54590</v>
      </c>
      <c r="AS72" s="108">
        <f t="shared" ca="1" si="506"/>
        <v>0.28527202784392747</v>
      </c>
      <c r="AT72" s="124">
        <f t="shared" ca="1" si="507"/>
        <v>41139</v>
      </c>
      <c r="AU72" s="110">
        <f t="shared" ca="1" si="507"/>
        <v>36573</v>
      </c>
      <c r="AV72" s="108">
        <f t="shared" ca="1" si="508"/>
        <v>0.12484619801492905</v>
      </c>
      <c r="AW72" s="124">
        <f t="shared" ca="1" si="509"/>
        <v>40830</v>
      </c>
      <c r="AX72" s="110">
        <f t="shared" ca="1" si="509"/>
        <v>33360</v>
      </c>
      <c r="AY72" s="108">
        <f t="shared" ca="1" si="510"/>
        <v>0.22392086330935251</v>
      </c>
      <c r="AZ72" s="124">
        <f t="shared" ca="1" si="511"/>
        <v>64278</v>
      </c>
      <c r="BA72" s="110">
        <f t="shared" ca="1" si="511"/>
        <v>55492</v>
      </c>
      <c r="BB72" s="108">
        <f t="shared" ca="1" si="512"/>
        <v>0.15832912852303035</v>
      </c>
      <c r="BC72" s="124">
        <f t="shared" ca="1" si="513"/>
        <v>54244</v>
      </c>
      <c r="BD72" s="110">
        <f t="shared" ca="1" si="513"/>
        <v>44724</v>
      </c>
      <c r="BE72" s="108">
        <f t="shared" ca="1" si="514"/>
        <v>0.21286110365799124</v>
      </c>
      <c r="BF72" s="124">
        <f t="shared" ca="1" si="515"/>
        <v>54837</v>
      </c>
      <c r="BG72" s="110">
        <f t="shared" ca="1" si="515"/>
        <v>47472</v>
      </c>
      <c r="BH72" s="108">
        <f t="shared" ca="1" si="516"/>
        <v>0.15514408493427706</v>
      </c>
      <c r="BI72" s="124">
        <f t="shared" ca="1" si="517"/>
        <v>91772</v>
      </c>
      <c r="BJ72" s="110">
        <f t="shared" ca="1" si="517"/>
        <v>75423</v>
      </c>
      <c r="BK72" s="108">
        <f t="shared" ca="1" si="518"/>
        <v>0.21676411704652426</v>
      </c>
      <c r="BL72" s="124">
        <f t="shared" ca="1" si="519"/>
        <v>43466</v>
      </c>
      <c r="BM72" s="110">
        <f t="shared" ca="1" si="519"/>
        <v>37105</v>
      </c>
      <c r="BN72" s="108">
        <f t="shared" ca="1" si="520"/>
        <v>0.17143242150653551</v>
      </c>
      <c r="BO72" s="152" t="str">
        <f t="shared" si="521"/>
        <v>Elite</v>
      </c>
      <c r="BP72" s="249"/>
    </row>
    <row r="73" spans="1:68" hidden="1" x14ac:dyDescent="0.2">
      <c r="A73" s="6">
        <f>A$31</f>
        <v>30</v>
      </c>
      <c r="B73" s="3" t="str">
        <f t="shared" ref="B73:B74" si="523">B$31</f>
        <v>&gt;= 0</v>
      </c>
      <c r="D73" s="237"/>
      <c r="E73" s="79" t="str">
        <f>$E$31</f>
        <v>High Value</v>
      </c>
      <c r="F73" s="32">
        <f t="shared" ca="1" si="483"/>
        <v>2073771</v>
      </c>
      <c r="G73" s="17">
        <f t="shared" ca="1" si="483"/>
        <v>1759198</v>
      </c>
      <c r="H73" s="13">
        <f t="shared" ca="1" si="484"/>
        <v>0.17881614235577803</v>
      </c>
      <c r="I73" s="141"/>
      <c r="J73" s="32">
        <f t="shared" ca="1" si="485"/>
        <v>2431183</v>
      </c>
      <c r="K73" s="17">
        <f t="shared" ca="1" si="485"/>
        <v>2073292</v>
      </c>
      <c r="L73" s="13">
        <f t="shared" ca="1" si="486"/>
        <v>0.17261967923476287</v>
      </c>
      <c r="M73" s="141"/>
      <c r="N73" s="32">
        <f t="shared" ca="1" si="487"/>
        <v>2431183</v>
      </c>
      <c r="O73" s="17">
        <f t="shared" ca="1" si="487"/>
        <v>2073292</v>
      </c>
      <c r="P73" s="13">
        <f t="shared" ca="1" si="488"/>
        <v>0.17261967923476287</v>
      </c>
      <c r="Q73" s="141"/>
      <c r="R73" s="32">
        <f t="shared" ca="1" si="489"/>
        <v>455843</v>
      </c>
      <c r="S73" s="17">
        <f t="shared" ca="1" si="489"/>
        <v>377706</v>
      </c>
      <c r="T73" s="13">
        <f t="shared" ca="1" si="490"/>
        <v>0.20687254107692227</v>
      </c>
      <c r="U73" s="32">
        <f t="shared" ca="1" si="491"/>
        <v>538688</v>
      </c>
      <c r="V73" s="17">
        <f t="shared" ca="1" si="491"/>
        <v>458655</v>
      </c>
      <c r="W73" s="13">
        <f t="shared" ca="1" si="492"/>
        <v>0.17449499078828312</v>
      </c>
      <c r="X73" s="32">
        <f t="shared" ca="1" si="493"/>
        <v>510428</v>
      </c>
      <c r="Y73" s="17">
        <f t="shared" ca="1" si="493"/>
        <v>436679</v>
      </c>
      <c r="Z73" s="13">
        <f t="shared" ca="1" si="494"/>
        <v>0.16888606963009442</v>
      </c>
      <c r="AA73" s="32">
        <f t="shared" ca="1" si="495"/>
        <v>608335</v>
      </c>
      <c r="AB73" s="17">
        <f t="shared" ca="1" si="495"/>
        <v>521086</v>
      </c>
      <c r="AC73" s="13">
        <f t="shared" ca="1" si="496"/>
        <v>0.16743685303385622</v>
      </c>
      <c r="AD73" s="141"/>
      <c r="AE73" s="32">
        <f t="shared" ca="1" si="497"/>
        <v>96158</v>
      </c>
      <c r="AF73" s="17">
        <f t="shared" ca="1" si="497"/>
        <v>75360</v>
      </c>
      <c r="AG73" s="13">
        <f t="shared" ca="1" si="498"/>
        <v>0.2759819532908705</v>
      </c>
      <c r="AH73" s="32">
        <f t="shared" ca="1" si="499"/>
        <v>164359</v>
      </c>
      <c r="AI73" s="17">
        <f t="shared" ca="1" si="499"/>
        <v>143195</v>
      </c>
      <c r="AJ73" s="13">
        <f t="shared" ca="1" si="500"/>
        <v>0.1477984566500227</v>
      </c>
      <c r="AK73" s="32">
        <f t="shared" ca="1" si="501"/>
        <v>146196</v>
      </c>
      <c r="AL73" s="17">
        <f t="shared" ca="1" si="501"/>
        <v>119584</v>
      </c>
      <c r="AM73" s="13">
        <f t="shared" ca="1" si="502"/>
        <v>0.22253813219159754</v>
      </c>
      <c r="AN73" s="32">
        <f t="shared" ca="1" si="503"/>
        <v>152584</v>
      </c>
      <c r="AO73" s="17">
        <f t="shared" ca="1" si="503"/>
        <v>143609</v>
      </c>
      <c r="AP73" s="13">
        <f t="shared" ca="1" si="504"/>
        <v>6.249608311456803E-2</v>
      </c>
      <c r="AQ73" s="32">
        <f t="shared" ca="1" si="505"/>
        <v>200781</v>
      </c>
      <c r="AR73" s="17">
        <f t="shared" ca="1" si="505"/>
        <v>156407</v>
      </c>
      <c r="AS73" s="13">
        <f t="shared" ca="1" si="506"/>
        <v>0.2837085296693882</v>
      </c>
      <c r="AT73" s="32">
        <f t="shared" ca="1" si="507"/>
        <v>123566</v>
      </c>
      <c r="AU73" s="17">
        <f t="shared" ca="1" si="507"/>
        <v>107099</v>
      </c>
      <c r="AV73" s="13">
        <f t="shared" ca="1" si="508"/>
        <v>0.15375493702088722</v>
      </c>
      <c r="AW73" s="32">
        <f t="shared" ca="1" si="509"/>
        <v>119955</v>
      </c>
      <c r="AX73" s="17">
        <f t="shared" ca="1" si="509"/>
        <v>98923</v>
      </c>
      <c r="AY73" s="13">
        <f t="shared" ca="1" si="510"/>
        <v>0.21260980762815523</v>
      </c>
      <c r="AZ73" s="32">
        <f t="shared" ca="1" si="511"/>
        <v>178786</v>
      </c>
      <c r="BA73" s="17">
        <f t="shared" ca="1" si="511"/>
        <v>157478</v>
      </c>
      <c r="BB73" s="13">
        <f t="shared" ca="1" si="512"/>
        <v>0.13530778902449866</v>
      </c>
      <c r="BC73" s="32">
        <f t="shared" ca="1" si="513"/>
        <v>155321</v>
      </c>
      <c r="BD73" s="17">
        <f t="shared" ca="1" si="513"/>
        <v>133413</v>
      </c>
      <c r="BE73" s="13">
        <f t="shared" ca="1" si="514"/>
        <v>0.16421188339966869</v>
      </c>
      <c r="BF73" s="32">
        <f t="shared" ca="1" si="515"/>
        <v>160125</v>
      </c>
      <c r="BG73" s="17">
        <f t="shared" ca="1" si="515"/>
        <v>141539</v>
      </c>
      <c r="BH73" s="13">
        <f t="shared" ca="1" si="516"/>
        <v>0.13131363087205647</v>
      </c>
      <c r="BI73" s="32">
        <f t="shared" ca="1" si="517"/>
        <v>249452</v>
      </c>
      <c r="BJ73" s="17">
        <f t="shared" ca="1" si="517"/>
        <v>209119</v>
      </c>
      <c r="BK73" s="13">
        <f t="shared" ca="1" si="518"/>
        <v>0.1928710447161664</v>
      </c>
      <c r="BL73" s="32">
        <f t="shared" ca="1" si="519"/>
        <v>126270</v>
      </c>
      <c r="BM73" s="17">
        <f t="shared" ca="1" si="519"/>
        <v>108626</v>
      </c>
      <c r="BN73" s="13">
        <f t="shared" ca="1" si="520"/>
        <v>0.16242888442914219</v>
      </c>
      <c r="BO73" s="159" t="str">
        <f t="shared" si="521"/>
        <v>High Value</v>
      </c>
      <c r="BP73" s="249"/>
    </row>
    <row r="74" spans="1:68" hidden="1" x14ac:dyDescent="0.2">
      <c r="A74" s="6">
        <f>A$32</f>
        <v>70</v>
      </c>
      <c r="B74" s="3" t="str">
        <f t="shared" si="523"/>
        <v>&gt;= 0</v>
      </c>
      <c r="D74" s="238"/>
      <c r="E74" s="79" t="str">
        <f>$E$32</f>
        <v>Opportunity</v>
      </c>
      <c r="F74" s="32">
        <f t="shared" ca="1" si="483"/>
        <v>1270055</v>
      </c>
      <c r="G74" s="17">
        <f t="shared" ca="1" si="483"/>
        <v>1089724</v>
      </c>
      <c r="H74" s="13">
        <f t="shared" ref="H74" ca="1" si="524">IF(F$9 = 0, 0, IFERROR((F74 - G74) / G74, 0))</f>
        <v>0.16548318656834207</v>
      </c>
      <c r="I74" s="141"/>
      <c r="J74" s="32">
        <f t="shared" ca="1" si="485"/>
        <v>1462860</v>
      </c>
      <c r="K74" s="17">
        <f t="shared" ca="1" si="485"/>
        <v>1269724</v>
      </c>
      <c r="L74" s="13">
        <f t="shared" ref="L74" ca="1" si="525">IF(J$9 = 0, 0, IFERROR((J74 - K74) / K74, 0))</f>
        <v>0.15210864723357201</v>
      </c>
      <c r="M74" s="141"/>
      <c r="N74" s="32">
        <f t="shared" ca="1" si="487"/>
        <v>1462860</v>
      </c>
      <c r="O74" s="17">
        <f t="shared" ca="1" si="487"/>
        <v>1269724</v>
      </c>
      <c r="P74" s="13">
        <f t="shared" ref="P74" ca="1" si="526">IF(N$9 = 0, 0, IFERROR((N74 - O74) / O74, 0))</f>
        <v>0.15210864723357201</v>
      </c>
      <c r="Q74" s="141"/>
      <c r="R74" s="32">
        <f t="shared" ca="1" si="489"/>
        <v>396552</v>
      </c>
      <c r="S74" s="17">
        <f t="shared" ca="1" si="489"/>
        <v>343040</v>
      </c>
      <c r="T74" s="13">
        <f t="shared" ref="T74" ca="1" si="527">IF(R$9 = 0, 0, IFERROR((R74 - S74) / S74, 0))</f>
        <v>0.15599347014925374</v>
      </c>
      <c r="U74" s="32">
        <f t="shared" ca="1" si="491"/>
        <v>466759</v>
      </c>
      <c r="V74" s="17">
        <f t="shared" ca="1" si="491"/>
        <v>402174</v>
      </c>
      <c r="W74" s="13">
        <f t="shared" ref="W74" ca="1" si="528">IF(U$9 = 0, 0, IFERROR((U74 - V74) / V74, 0))</f>
        <v>0.16058969500763351</v>
      </c>
      <c r="X74" s="32">
        <f t="shared" ca="1" si="493"/>
        <v>435394</v>
      </c>
      <c r="Y74" s="17">
        <f t="shared" ca="1" si="493"/>
        <v>379874</v>
      </c>
      <c r="Z74" s="13">
        <f t="shared" ref="Z74" ca="1" si="529">IF(X$9 = 0, 0, IFERROR((X74 - Y74) / Y74, 0))</f>
        <v>0.14615372465607018</v>
      </c>
      <c r="AA74" s="32">
        <f t="shared" ca="1" si="495"/>
        <v>518062</v>
      </c>
      <c r="AB74" s="17">
        <f t="shared" ca="1" si="495"/>
        <v>448839</v>
      </c>
      <c r="AC74" s="13">
        <f t="shared" ref="AC74" ca="1" si="530">IF(AA$9 = 0, 0, IFERROR((AA74 - AB74) / AB74, 0))</f>
        <v>0.15422679401745393</v>
      </c>
      <c r="AD74" s="141"/>
      <c r="AE74" s="32">
        <f t="shared" ca="1" si="497"/>
        <v>109500</v>
      </c>
      <c r="AF74" s="17">
        <f t="shared" ca="1" si="497"/>
        <v>88674</v>
      </c>
      <c r="AG74" s="13">
        <f t="shared" ref="AG74" ca="1" si="531">IF(AE$9 = 0, 0, IFERROR((AE74 - AF74) / AF74, 0))</f>
        <v>0.23486027471412138</v>
      </c>
      <c r="AH74" s="32">
        <f t="shared" ca="1" si="499"/>
        <v>173597</v>
      </c>
      <c r="AI74" s="17">
        <f t="shared" ca="1" si="499"/>
        <v>152435</v>
      </c>
      <c r="AJ74" s="13">
        <f t="shared" ref="AJ74" ca="1" si="532">IF(AH$9 = 0, 0, IFERROR((AH74 - AI74) / AI74, 0))</f>
        <v>0.13882638501656444</v>
      </c>
      <c r="AK74" s="32">
        <f t="shared" ca="1" si="501"/>
        <v>158080</v>
      </c>
      <c r="AL74" s="17">
        <f t="shared" ca="1" si="501"/>
        <v>137852</v>
      </c>
      <c r="AM74" s="13">
        <f t="shared" ref="AM74" ca="1" si="533">IF(AK$9 = 0, 0, IFERROR((AK74 - AL74) / AL74, 0))</f>
        <v>0.14673708034703886</v>
      </c>
      <c r="AN74" s="32">
        <f t="shared" ca="1" si="503"/>
        <v>164069</v>
      </c>
      <c r="AO74" s="17">
        <f t="shared" ca="1" si="503"/>
        <v>153313</v>
      </c>
      <c r="AP74" s="13">
        <f t="shared" ref="AP74" ca="1" si="534">IF(AN$9 = 0, 0, IFERROR((AN74 - AO74) / AO74, 0))</f>
        <v>7.0157129532394516E-2</v>
      </c>
      <c r="AQ74" s="32">
        <f t="shared" ca="1" si="505"/>
        <v>211302</v>
      </c>
      <c r="AR74" s="17">
        <f t="shared" ca="1" si="505"/>
        <v>170945</v>
      </c>
      <c r="AS74" s="13">
        <f t="shared" ref="AS74" ca="1" si="535">IF(AQ$9 = 0, 0, IFERROR((AQ74 - AR74) / AR74, 0))</f>
        <v>0.23608178068969551</v>
      </c>
      <c r="AT74" s="32">
        <f t="shared" ca="1" si="507"/>
        <v>140481</v>
      </c>
      <c r="AU74" s="17">
        <f t="shared" ca="1" si="507"/>
        <v>121643</v>
      </c>
      <c r="AV74" s="13">
        <f t="shared" ref="AV74" ca="1" si="536">IF(AT$9 = 0, 0, IFERROR((AT74 - AU74) / AU74, 0))</f>
        <v>0.15486300074809073</v>
      </c>
      <c r="AW74" s="32">
        <f t="shared" ca="1" si="509"/>
        <v>134867</v>
      </c>
      <c r="AX74" s="17">
        <f t="shared" ca="1" si="509"/>
        <v>112091</v>
      </c>
      <c r="AY74" s="13">
        <f t="shared" ref="AY74" ca="1" si="537">IF(AW$9 = 0, 0, IFERROR((AW74 - AX74) / AX74, 0))</f>
        <v>0.20319204931707274</v>
      </c>
      <c r="AZ74" s="32">
        <f t="shared" ca="1" si="511"/>
        <v>184507</v>
      </c>
      <c r="BA74" s="17">
        <f t="shared" ca="1" si="511"/>
        <v>165760</v>
      </c>
      <c r="BB74" s="13">
        <f t="shared" ref="BB74" ca="1" si="538">IF(AZ$9 = 0, 0, IFERROR((AZ74 - BA74) / BA74, 0))</f>
        <v>0.11309724903474903</v>
      </c>
      <c r="BC74" s="32">
        <f t="shared" ca="1" si="513"/>
        <v>167599</v>
      </c>
      <c r="BD74" s="17">
        <f t="shared" ca="1" si="513"/>
        <v>145169</v>
      </c>
      <c r="BE74" s="13">
        <f t="shared" ref="BE74" ca="1" si="539">IF(BC$9 = 0, 0, IFERROR((BC74 - BD74) / BD74, 0))</f>
        <v>0.15450957160275267</v>
      </c>
      <c r="BF74" s="32">
        <f t="shared" ca="1" si="515"/>
        <v>176710</v>
      </c>
      <c r="BG74" s="17">
        <f t="shared" ca="1" si="515"/>
        <v>154862</v>
      </c>
      <c r="BH74" s="13">
        <f t="shared" ref="BH74" ca="1" si="540">IF(BF$9 = 0, 0, IFERROR((BF74 - BG74) / BG74, 0))</f>
        <v>0.14108044581627513</v>
      </c>
      <c r="BI74" s="32">
        <f t="shared" ca="1" si="517"/>
        <v>258590</v>
      </c>
      <c r="BJ74" s="17">
        <f t="shared" ca="1" si="517"/>
        <v>222337</v>
      </c>
      <c r="BK74" s="13">
        <f t="shared" ref="BK74" ca="1" si="541">IF(BI$9 = 0, 0, IFERROR((BI74 - BJ74) / BJ74, 0))</f>
        <v>0.1630542824631078</v>
      </c>
      <c r="BL74" s="32">
        <f t="shared" ca="1" si="519"/>
        <v>143381</v>
      </c>
      <c r="BM74" s="17">
        <f t="shared" ca="1" si="519"/>
        <v>123131</v>
      </c>
      <c r="BN74" s="13">
        <f t="shared" ref="BN74" ca="1" si="542">IF(BL$9 = 0, 0, IFERROR((BL74 - BM74) / BM74, 0))</f>
        <v>0.16445899083090368</v>
      </c>
      <c r="BO74" s="159" t="str">
        <f t="shared" si="521"/>
        <v>Opportunity</v>
      </c>
      <c r="BP74" s="250"/>
    </row>
    <row r="75" spans="1:68" hidden="1" x14ac:dyDescent="0.2">
      <c r="A75" s="6">
        <f>A$33</f>
        <v>100</v>
      </c>
      <c r="B75" s="3" t="str">
        <f t="shared" ref="B75" si="543">B$33</f>
        <v>&gt;= 0</v>
      </c>
      <c r="D75" s="239"/>
      <c r="E75" s="78" t="str">
        <f>$E$33</f>
        <v>Marginal</v>
      </c>
      <c r="F75" s="125">
        <f t="shared" ca="1" si="483"/>
        <v>517020</v>
      </c>
      <c r="G75" s="99">
        <f t="shared" ca="1" si="483"/>
        <v>459507</v>
      </c>
      <c r="H75" s="100">
        <f t="shared" ca="1" si="484"/>
        <v>0.12516240231378412</v>
      </c>
      <c r="I75" s="141"/>
      <c r="J75" s="125">
        <f t="shared" ca="1" si="485"/>
        <v>578602</v>
      </c>
      <c r="K75" s="99">
        <f t="shared" ca="1" si="485"/>
        <v>516994</v>
      </c>
      <c r="L75" s="100">
        <f t="shared" ca="1" si="486"/>
        <v>0.11916579302661152</v>
      </c>
      <c r="M75" s="141"/>
      <c r="N75" s="125">
        <f t="shared" ca="1" si="487"/>
        <v>578602</v>
      </c>
      <c r="O75" s="99">
        <f t="shared" ca="1" si="487"/>
        <v>516994</v>
      </c>
      <c r="P75" s="100">
        <f t="shared" ca="1" si="488"/>
        <v>0.11916579302661152</v>
      </c>
      <c r="Q75" s="141"/>
      <c r="R75" s="125">
        <f t="shared" ca="1" si="489"/>
        <v>215581</v>
      </c>
      <c r="S75" s="99">
        <f t="shared" ca="1" si="489"/>
        <v>189612</v>
      </c>
      <c r="T75" s="100">
        <f t="shared" ca="1" si="490"/>
        <v>0.13695863131025462</v>
      </c>
      <c r="U75" s="125">
        <f t="shared" ca="1" si="491"/>
        <v>247628</v>
      </c>
      <c r="V75" s="99">
        <f t="shared" ca="1" si="491"/>
        <v>217221</v>
      </c>
      <c r="W75" s="100">
        <f t="shared" ca="1" si="492"/>
        <v>0.13998186179052668</v>
      </c>
      <c r="X75" s="125">
        <f t="shared" ca="1" si="493"/>
        <v>234805</v>
      </c>
      <c r="Y75" s="99">
        <f t="shared" ca="1" si="493"/>
        <v>206722</v>
      </c>
      <c r="Z75" s="100">
        <f t="shared" ca="1" si="494"/>
        <v>0.1358491113669566</v>
      </c>
      <c r="AA75" s="125">
        <f t="shared" ca="1" si="495"/>
        <v>279584</v>
      </c>
      <c r="AB75" s="99">
        <f t="shared" ca="1" si="495"/>
        <v>244726</v>
      </c>
      <c r="AC75" s="100">
        <f t="shared" ca="1" si="496"/>
        <v>0.14243684773992138</v>
      </c>
      <c r="AD75" s="141"/>
      <c r="AE75" s="125">
        <f t="shared" ca="1" si="497"/>
        <v>70933</v>
      </c>
      <c r="AF75" s="99">
        <f t="shared" ca="1" si="497"/>
        <v>58313</v>
      </c>
      <c r="AG75" s="100">
        <f t="shared" ca="1" si="498"/>
        <v>0.21641829437689708</v>
      </c>
      <c r="AH75" s="125">
        <f t="shared" ca="1" si="499"/>
        <v>106679</v>
      </c>
      <c r="AI75" s="99">
        <f t="shared" ca="1" si="499"/>
        <v>94077</v>
      </c>
      <c r="AJ75" s="100">
        <f t="shared" ca="1" si="500"/>
        <v>0.13395410142755401</v>
      </c>
      <c r="AK75" s="125">
        <f t="shared" ca="1" si="501"/>
        <v>99274</v>
      </c>
      <c r="AL75" s="99">
        <f t="shared" ca="1" si="501"/>
        <v>86495</v>
      </c>
      <c r="AM75" s="100">
        <f t="shared" ca="1" si="502"/>
        <v>0.14774264408347304</v>
      </c>
      <c r="AN75" s="125">
        <f t="shared" ca="1" si="503"/>
        <v>103468</v>
      </c>
      <c r="AO75" s="99">
        <f t="shared" ca="1" si="503"/>
        <v>97302</v>
      </c>
      <c r="AP75" s="100">
        <f t="shared" ca="1" si="504"/>
        <v>6.3369714908223879E-2</v>
      </c>
      <c r="AQ75" s="125">
        <f t="shared" ca="1" si="505"/>
        <v>127119</v>
      </c>
      <c r="AR75" s="99">
        <f t="shared" ca="1" si="505"/>
        <v>103238</v>
      </c>
      <c r="AS75" s="100">
        <f t="shared" ca="1" si="506"/>
        <v>0.23131986284120187</v>
      </c>
      <c r="AT75" s="125">
        <f t="shared" ca="1" si="507"/>
        <v>89730</v>
      </c>
      <c r="AU75" s="99">
        <f t="shared" ca="1" si="507"/>
        <v>77884</v>
      </c>
      <c r="AV75" s="100">
        <f t="shared" ca="1" si="508"/>
        <v>0.15209799188536799</v>
      </c>
      <c r="AW75" s="125">
        <f t="shared" ca="1" si="509"/>
        <v>85664</v>
      </c>
      <c r="AX75" s="99">
        <f t="shared" ca="1" si="509"/>
        <v>71724</v>
      </c>
      <c r="AY75" s="100">
        <f t="shared" ca="1" si="510"/>
        <v>0.19435614299258266</v>
      </c>
      <c r="AZ75" s="125">
        <f t="shared" ca="1" si="511"/>
        <v>115973</v>
      </c>
      <c r="BA75" s="99">
        <f t="shared" ca="1" si="511"/>
        <v>103079</v>
      </c>
      <c r="BB75" s="100">
        <f t="shared" ca="1" si="512"/>
        <v>0.12508852433570369</v>
      </c>
      <c r="BC75" s="125">
        <f t="shared" ca="1" si="513"/>
        <v>104564</v>
      </c>
      <c r="BD75" s="99">
        <f t="shared" ca="1" si="513"/>
        <v>90702</v>
      </c>
      <c r="BE75" s="100">
        <f t="shared" ca="1" si="514"/>
        <v>0.15283014707503692</v>
      </c>
      <c r="BF75" s="125">
        <f t="shared" ca="1" si="515"/>
        <v>111765</v>
      </c>
      <c r="BG75" s="99">
        <f t="shared" ca="1" si="515"/>
        <v>99011</v>
      </c>
      <c r="BH75" s="100">
        <f t="shared" ca="1" si="516"/>
        <v>0.12881397016493118</v>
      </c>
      <c r="BI75" s="125">
        <f t="shared" ca="1" si="517"/>
        <v>160614</v>
      </c>
      <c r="BJ75" s="99">
        <f t="shared" ca="1" si="517"/>
        <v>138159</v>
      </c>
      <c r="BK75" s="100">
        <f t="shared" ca="1" si="518"/>
        <v>0.16253012833040192</v>
      </c>
      <c r="BL75" s="125">
        <f t="shared" ca="1" si="519"/>
        <v>92984</v>
      </c>
      <c r="BM75" s="99">
        <f t="shared" ca="1" si="519"/>
        <v>80785</v>
      </c>
      <c r="BN75" s="100">
        <f t="shared" ca="1" si="520"/>
        <v>0.15100575601906294</v>
      </c>
      <c r="BO75" s="156" t="str">
        <f t="shared" si="521"/>
        <v>Marginal</v>
      </c>
      <c r="BP75" s="251"/>
    </row>
    <row r="76" spans="1:68" ht="3.75" hidden="1" customHeight="1" x14ac:dyDescent="0.2">
      <c r="A76" s="6"/>
      <c r="D76" s="144"/>
      <c r="E76" s="144"/>
      <c r="F76" s="144"/>
      <c r="G76" s="144"/>
      <c r="H76" s="160"/>
      <c r="I76" s="138"/>
      <c r="J76" s="144"/>
      <c r="K76" s="144"/>
      <c r="L76" s="160"/>
      <c r="M76" s="138"/>
      <c r="N76" s="144"/>
      <c r="O76" s="144"/>
      <c r="P76" s="160"/>
      <c r="Q76" s="138"/>
      <c r="R76" s="144"/>
      <c r="S76" s="144"/>
      <c r="T76" s="160"/>
      <c r="U76" s="144"/>
      <c r="V76" s="144"/>
      <c r="W76" s="160"/>
      <c r="X76" s="144"/>
      <c r="Y76" s="144"/>
      <c r="Z76" s="160"/>
      <c r="AA76" s="144"/>
      <c r="AB76" s="144"/>
      <c r="AC76" s="160"/>
      <c r="AD76" s="138"/>
      <c r="AE76" s="144"/>
      <c r="AF76" s="144"/>
      <c r="AG76" s="160"/>
      <c r="AH76" s="144"/>
      <c r="AI76" s="144"/>
      <c r="AJ76" s="160"/>
      <c r="AK76" s="144"/>
      <c r="AL76" s="144"/>
      <c r="AM76" s="160"/>
      <c r="AN76" s="144"/>
      <c r="AO76" s="144"/>
      <c r="AP76" s="160"/>
      <c r="AQ76" s="144"/>
      <c r="AR76" s="144"/>
      <c r="AS76" s="160"/>
      <c r="AT76" s="144"/>
      <c r="AU76" s="144"/>
      <c r="AV76" s="160"/>
      <c r="AW76" s="144"/>
      <c r="AX76" s="144"/>
      <c r="AY76" s="160"/>
      <c r="AZ76" s="144"/>
      <c r="BA76" s="144"/>
      <c r="BB76" s="160"/>
      <c r="BC76" s="144"/>
      <c r="BD76" s="144"/>
      <c r="BE76" s="160"/>
      <c r="BF76" s="144"/>
      <c r="BG76" s="144"/>
      <c r="BH76" s="160"/>
      <c r="BI76" s="144"/>
      <c r="BJ76" s="144"/>
      <c r="BK76" s="160"/>
      <c r="BL76" s="144"/>
      <c r="BM76" s="144"/>
      <c r="BN76" s="160"/>
      <c r="BO76" s="144"/>
      <c r="BP76" s="144"/>
    </row>
    <row r="77" spans="1:68" ht="15" hidden="1" thickBot="1" x14ac:dyDescent="0.25">
      <c r="A77" s="6" t="str">
        <f>A$29</f>
        <v>&gt;= 1</v>
      </c>
      <c r="B77" s="3" t="str">
        <f t="shared" ref="B77" si="544">B$29</f>
        <v>&gt;= 0</v>
      </c>
      <c r="D77" s="236" t="s">
        <v>161</v>
      </c>
      <c r="E77" s="135" t="str">
        <f>$E$29</f>
        <v>Total Active</v>
      </c>
      <c r="F77" s="119">
        <f t="shared" ref="F77:G81" ca="1" si="545">SUMIFS(GROSS_AMT_T, CHANNEL_COUNT, $A$2, IS_JJCC, $B$2, CUST_GROUP, $A77, RECENCY_GROUP, $B77, TIMEFRAME, F$1)</f>
        <v>810664213.39999986</v>
      </c>
      <c r="G77" s="118">
        <f t="shared" ca="1" si="545"/>
        <v>662550658.53999996</v>
      </c>
      <c r="H77" s="115">
        <f t="shared" ref="H77:H81" ca="1" si="546">IF(F$9 = 0, 0, IFERROR((F77 - G77) / G77, 0))</f>
        <v>0.22355053602449612</v>
      </c>
      <c r="I77" s="141"/>
      <c r="J77" s="119">
        <f t="shared" ref="J77:K81" ca="1" si="547">SUMIFS(GROSS_AMT_T, CHANNEL_COUNT, $A$2, IS_JJCC, $B$2, CUST_GROUP, $A77, RECENCY_GROUP, $B77, TIMEFRAME, J$1)</f>
        <v>977280758.32000005</v>
      </c>
      <c r="K77" s="118">
        <f t="shared" ca="1" si="547"/>
        <v>810247676.39000034</v>
      </c>
      <c r="L77" s="115">
        <f t="shared" ref="L77:L81" ca="1" si="548">IF(J$9 = 0, 0, IFERROR((J77 - K77) / K77, 0))</f>
        <v>0.20615064602740174</v>
      </c>
      <c r="M77" s="141"/>
      <c r="N77" s="119">
        <f t="shared" ref="N77:O81" ca="1" si="549">SUMIFS(GROSS_AMT_T, CHANNEL_COUNT, $A$2, IS_JJCC, $B$2, CUST_GROUP, $A77, RECENCY_GROUP, $B77, TIMEFRAME, N$1)</f>
        <v>977280758.32000017</v>
      </c>
      <c r="O77" s="118">
        <f t="shared" ca="1" si="549"/>
        <v>810247676.39000034</v>
      </c>
      <c r="P77" s="115">
        <f t="shared" ref="P77:P81" ca="1" si="550">IF(N$9 = 0, 0, IFERROR((N77 - O77) / O77, 0))</f>
        <v>0.20615064602740188</v>
      </c>
      <c r="Q77" s="141"/>
      <c r="R77" s="119">
        <f t="shared" ref="R77:S81" ca="1" si="551">SUMIFS(GROSS_AMT_T, CHANNEL_COUNT, $A$2, IS_JJCC, $B$2, CUST_GROUP, $A77, RECENCY_GROUP, $B77, TIMEFRAME, R$1)</f>
        <v>222434748.59</v>
      </c>
      <c r="S77" s="118">
        <f t="shared" ca="1" si="551"/>
        <v>177166012.12000021</v>
      </c>
      <c r="T77" s="115">
        <f t="shared" ref="T77:T81" ca="1" si="552">IF(R$9 = 0, 0, IFERROR((R77 - S77) / S77, 0))</f>
        <v>0.25551591938152235</v>
      </c>
      <c r="U77" s="119">
        <f t="shared" ref="U77:V81" ca="1" si="553">SUMIFS(GROSS_AMT_T, CHANNEL_COUNT, $A$2, IS_JJCC, $B$2, CUST_GROUP, $A77, RECENCY_GROUP, $B77, TIMEFRAME, U$1)</f>
        <v>237609952.53000003</v>
      </c>
      <c r="V77" s="118">
        <f t="shared" ca="1" si="553"/>
        <v>194883448.07999995</v>
      </c>
      <c r="W77" s="115">
        <f t="shared" ref="W77:W81" ca="1" si="554">IF(U$9 = 0, 0, IFERROR((U77 - V77) / V77, 0))</f>
        <v>0.21924132024008924</v>
      </c>
      <c r="X77" s="119">
        <f t="shared" ref="X77:Y81" ca="1" si="555">SUMIFS(GROSS_AMT_T, CHANNEL_COUNT, $A$2, IS_JJCC, $B$2, CUST_GROUP, $A77, RECENCY_GROUP, $B77, TIMEFRAME, X$1)</f>
        <v>243147240.75000012</v>
      </c>
      <c r="Y77" s="118">
        <f t="shared" ca="1" si="555"/>
        <v>207270166.53999999</v>
      </c>
      <c r="Z77" s="115">
        <f t="shared" ref="Z77:Z81" ca="1" si="556">IF(X$9 = 0, 0, IFERROR((X77 - Y77) / Y77, 0))</f>
        <v>0.17309328597020449</v>
      </c>
      <c r="AA77" s="119">
        <f t="shared" ref="AA77:AB81" ca="1" si="557">SUMIFS(GROSS_AMT_T, CHANNEL_COUNT, $A$2, IS_JJCC, $B$2, CUST_GROUP, $A77, RECENCY_GROUP, $B77, TIMEFRAME, AA$1)</f>
        <v>271908775.28999996</v>
      </c>
      <c r="AB77" s="118">
        <f t="shared" ca="1" si="557"/>
        <v>229300927.07999998</v>
      </c>
      <c r="AC77" s="115">
        <f t="shared" ref="AC77:AC81" ca="1" si="558">IF(AA$9 = 0, 0, IFERROR((AA77 - AB77) / AB77, 0))</f>
        <v>0.1858162928191506</v>
      </c>
      <c r="AD77" s="141"/>
      <c r="AE77" s="119">
        <f t="shared" ref="AE77:AF81" ca="1" si="559">SUMIFS(GROSS_AMT_T, CHANNEL_COUNT, $A$2, IS_JJCC, $B$2, CUST_GROUP, $A77, RECENCY_GROUP, $B77, TIMEFRAME, AE$1)</f>
        <v>48509604.119999982</v>
      </c>
      <c r="AF77" s="118">
        <f t="shared" ca="1" si="559"/>
        <v>36774491.63000001</v>
      </c>
      <c r="AG77" s="115">
        <f t="shared" ref="AG77:AG81" ca="1" si="560">IF(AE$9 = 0, 0, IFERROR((AE77 - AF77) / AF77, 0))</f>
        <v>0.31911012144153383</v>
      </c>
      <c r="AH77" s="119">
        <f t="shared" ref="AH77:AI81" ca="1" si="561">SUMIFS(GROSS_AMT_T, CHANNEL_COUNT, $A$2, IS_JJCC, $B$2, CUST_GROUP, $A77, RECENCY_GROUP, $B77, TIMEFRAME, AH$1)</f>
        <v>92137163.669999972</v>
      </c>
      <c r="AI77" s="118">
        <f t="shared" ca="1" si="561"/>
        <v>76161885.570000023</v>
      </c>
      <c r="AJ77" s="115">
        <f t="shared" ref="AJ77:AJ81" ca="1" si="562">IF(AH$9 = 0, 0, IFERROR((AH77 - AI77) / AI77, 0))</f>
        <v>0.20975423573668156</v>
      </c>
      <c r="AK77" s="119">
        <f t="shared" ref="AK77:AL81" ca="1" si="563">SUMIFS(GROSS_AMT_T, CHANNEL_COUNT, $A$2, IS_JJCC, $B$2, CUST_GROUP, $A77, RECENCY_GROUP, $B77, TIMEFRAME, AK$1)</f>
        <v>80920907.809999973</v>
      </c>
      <c r="AL77" s="118">
        <f t="shared" ca="1" si="563"/>
        <v>63580345.499999993</v>
      </c>
      <c r="AM77" s="115">
        <f t="shared" ref="AM77:AM81" ca="1" si="564">IF(AK$9 = 0, 0, IFERROR((AK77 - AL77) / AL77, 0))</f>
        <v>0.27273463479370336</v>
      </c>
      <c r="AN77" s="119">
        <f t="shared" ref="AN77:AO81" ca="1" si="565">SUMIFS(GROSS_AMT_T, CHANNEL_COUNT, $A$2, IS_JJCC, $B$2, CUST_GROUP, $A77, RECENCY_GROUP, $B77, TIMEFRAME, AN$1)</f>
        <v>81403845.670000032</v>
      </c>
      <c r="AO77" s="118">
        <f t="shared" ca="1" si="565"/>
        <v>73083031.00000003</v>
      </c>
      <c r="AP77" s="115">
        <f t="shared" ref="AP77:AP81" ca="1" si="566">IF(AN$9 = 0, 0, IFERROR((AN77 - AO77) / AO77, 0))</f>
        <v>0.11385426351569899</v>
      </c>
      <c r="AQ77" s="119">
        <f t="shared" ref="AQ77:AR81" ca="1" si="567">SUMIFS(GROSS_AMT_T, CHANNEL_COUNT, $A$2, IS_JJCC, $B$2, CUST_GROUP, $A77, RECENCY_GROUP, $B77, TIMEFRAME, AQ$1)</f>
        <v>99335473.039999992</v>
      </c>
      <c r="AR77" s="118">
        <f t="shared" ca="1" si="567"/>
        <v>74979935.149999991</v>
      </c>
      <c r="AS77" s="115">
        <f t="shared" ref="AS77:AS81" ca="1" si="568">IF(AQ$9 = 0, 0, IFERROR((AQ77 - AR77) / AR77, 0))</f>
        <v>0.32482740670922017</v>
      </c>
      <c r="AT77" s="119">
        <f t="shared" ref="AT77:AU81" ca="1" si="569">SUMIFS(GROSS_AMT_T, CHANNEL_COUNT, $A$2, IS_JJCC, $B$2, CUST_GROUP, $A77, RECENCY_GROUP, $B77, TIMEFRAME, AT$1)</f>
        <v>55682137.909999996</v>
      </c>
      <c r="AU77" s="118">
        <f t="shared" ca="1" si="569"/>
        <v>45735334.729999997</v>
      </c>
      <c r="AV77" s="115">
        <f t="shared" ref="AV77:AV81" ca="1" si="570">IF(AT$9 = 0, 0, IFERROR((AT77 - AU77) / AU77, 0))</f>
        <v>0.21748617865642109</v>
      </c>
      <c r="AW77" s="119">
        <f t="shared" ref="AW77:AX81" ca="1" si="571">SUMIFS(GROSS_AMT_T, CHANNEL_COUNT, $A$2, IS_JJCC, $B$2, CUST_GROUP, $A77, RECENCY_GROUP, $B77, TIMEFRAME, AW$1)</f>
        <v>59482602.070000023</v>
      </c>
      <c r="AX77" s="118">
        <f t="shared" ca="1" si="571"/>
        <v>48407116.409999974</v>
      </c>
      <c r="AY77" s="115">
        <f t="shared" ref="AY77:AY81" ca="1" si="572">IF(AW$9 = 0, 0, IFERROR((AW77 - AX77) / AX77, 0))</f>
        <v>0.2287987073262655</v>
      </c>
      <c r="AZ77" s="119">
        <f t="shared" ref="AZ77:BA81" ca="1" si="573">SUMIFS(GROSS_AMT_T, CHANNEL_COUNT, $A$2, IS_JJCC, $B$2, CUST_GROUP, $A77, RECENCY_GROUP, $B77, TIMEFRAME, AZ$1)</f>
        <v>97804823.329999998</v>
      </c>
      <c r="BA77" s="118">
        <f t="shared" ca="1" si="573"/>
        <v>86055827.540000036</v>
      </c>
      <c r="BB77" s="115">
        <f t="shared" ref="BB77:BB81" ca="1" si="574">IF(AZ$9 = 0, 0, IFERROR((AZ77 - BA77) / BA77, 0))</f>
        <v>0.13652760220728635</v>
      </c>
      <c r="BC77" s="119">
        <f t="shared" ref="BC77:BD81" ca="1" si="575">SUMIFS(GROSS_AMT_T, CHANNEL_COUNT, $A$2, IS_JJCC, $B$2, CUST_GROUP, $A77, RECENCY_GROUP, $B77, TIMEFRAME, BC$1)</f>
        <v>84995576.290000007</v>
      </c>
      <c r="BD77" s="118">
        <f t="shared" ca="1" si="575"/>
        <v>72091595.38000007</v>
      </c>
      <c r="BE77" s="115">
        <f t="shared" ref="BE77:BE81" ca="1" si="576">IF(BC$9 = 0, 0, IFERROR((BC77 - BD77) / BD77, 0))</f>
        <v>0.17899424810870268</v>
      </c>
      <c r="BF77" s="119">
        <f t="shared" ref="BF77:BG81" ca="1" si="577">SUMIFS(GROSS_AMT_T, CHANNEL_COUNT, $A$2, IS_JJCC, $B$2, CUST_GROUP, $A77, RECENCY_GROUP, $B77, TIMEFRAME, BF$1)</f>
        <v>88179150.749999985</v>
      </c>
      <c r="BG77" s="118">
        <f t="shared" ca="1" si="577"/>
        <v>78348262.699999973</v>
      </c>
      <c r="BH77" s="115">
        <f t="shared" ref="BH77:BH81" ca="1" si="578">IF(BF$9 = 0, 0, IFERROR((BF77 - BG77) / BG77, 0))</f>
        <v>0.12547678418400993</v>
      </c>
      <c r="BI77" s="119">
        <f t="shared" ref="BI77:BJ81" ca="1" si="579">SUMIFS(GROSS_AMT_T, CHANNEL_COUNT, $A$2, IS_JJCC, $B$2, CUST_GROUP, $A77, RECENCY_GROUP, $B77, TIMEFRAME, BI$1)</f>
        <v>121493913.24999997</v>
      </c>
      <c r="BJ77" s="118">
        <f t="shared" ca="1" si="579"/>
        <v>96161040.419999972</v>
      </c>
      <c r="BK77" s="115">
        <f t="shared" ref="BK77:BK81" ca="1" si="580">IF(BI$9 = 0, 0, IFERROR((BI77 - BJ77) / BJ77, 0))</f>
        <v>0.26344216659214892</v>
      </c>
      <c r="BL77" s="119">
        <f t="shared" ref="BL77:BM81" ca="1" si="581">SUMIFS(GROSS_AMT_T, CHANNEL_COUNT, $A$2, IS_JJCC, $B$2, CUST_GROUP, $A77, RECENCY_GROUP, $B77, TIMEFRAME, BL$1)</f>
        <v>61473532.859999977</v>
      </c>
      <c r="BM77" s="118">
        <f t="shared" ca="1" si="581"/>
        <v>53628875.31000001</v>
      </c>
      <c r="BN77" s="115">
        <f t="shared" ref="BN77:BN81" ca="1" si="582">IF(BL$9 = 0, 0, IFERROR((BL77 - BM77) / BM77, 0))</f>
        <v>0.14627674931935777</v>
      </c>
      <c r="BO77" s="158" t="str">
        <f t="shared" ref="BO77:BO85" si="583">E77</f>
        <v>Total Active</v>
      </c>
      <c r="BP77" s="248" t="str">
        <f>$D77</f>
        <v>GROSS $</v>
      </c>
    </row>
    <row r="78" spans="1:68" ht="15" hidden="1" thickTop="1" x14ac:dyDescent="0.2">
      <c r="A78" s="6">
        <f>A$30</f>
        <v>5</v>
      </c>
      <c r="B78" s="3" t="str">
        <f t="shared" ref="B78" si="584">B$30</f>
        <v>&gt;= 0</v>
      </c>
      <c r="D78" s="237"/>
      <c r="E78" s="136" t="str">
        <f>$E$30</f>
        <v>Elite</v>
      </c>
      <c r="F78" s="120">
        <f t="shared" ca="1" si="545"/>
        <v>240502505.09999999</v>
      </c>
      <c r="G78" s="111">
        <f t="shared" ca="1" si="545"/>
        <v>197596888.34999999</v>
      </c>
      <c r="H78" s="108">
        <f t="shared" ca="1" si="546"/>
        <v>0.21713710731113342</v>
      </c>
      <c r="I78" s="141"/>
      <c r="J78" s="120">
        <f t="shared" ca="1" si="547"/>
        <v>293238277.32999992</v>
      </c>
      <c r="K78" s="111">
        <f t="shared" ca="1" si="547"/>
        <v>240380328.55000001</v>
      </c>
      <c r="L78" s="108">
        <f t="shared" ca="1" si="548"/>
        <v>0.21989298832747564</v>
      </c>
      <c r="M78" s="141"/>
      <c r="N78" s="120">
        <f t="shared" ca="1" si="549"/>
        <v>293238277.32999992</v>
      </c>
      <c r="O78" s="111">
        <f t="shared" ca="1" si="549"/>
        <v>240380328.55000001</v>
      </c>
      <c r="P78" s="108">
        <f t="shared" ca="1" si="550"/>
        <v>0.21989298832747564</v>
      </c>
      <c r="Q78" s="141"/>
      <c r="R78" s="120">
        <f t="shared" ca="1" si="551"/>
        <v>52079589.380000003</v>
      </c>
      <c r="S78" s="111">
        <f t="shared" ca="1" si="551"/>
        <v>41357388.5</v>
      </c>
      <c r="T78" s="108">
        <f t="shared" ca="1" si="552"/>
        <v>0.25925720334106694</v>
      </c>
      <c r="U78" s="120">
        <f t="shared" ca="1" si="553"/>
        <v>54632441.110000007</v>
      </c>
      <c r="V78" s="111">
        <f t="shared" ca="1" si="553"/>
        <v>45156891.889999986</v>
      </c>
      <c r="W78" s="108">
        <f t="shared" ca="1" si="554"/>
        <v>0.20983616948398492</v>
      </c>
      <c r="X78" s="120">
        <f t="shared" ca="1" si="555"/>
        <v>58003315.399999999</v>
      </c>
      <c r="Y78" s="111">
        <f t="shared" ca="1" si="555"/>
        <v>48969890.640000008</v>
      </c>
      <c r="Z78" s="108">
        <f t="shared" ca="1" si="556"/>
        <v>0.18446895923065898</v>
      </c>
      <c r="AA78" s="120">
        <f t="shared" ca="1" si="557"/>
        <v>64579386.49000001</v>
      </c>
      <c r="AB78" s="111">
        <f t="shared" ca="1" si="557"/>
        <v>53586422.99000001</v>
      </c>
      <c r="AC78" s="108">
        <f t="shared" ca="1" si="558"/>
        <v>0.20514456622811797</v>
      </c>
      <c r="AD78" s="141"/>
      <c r="AE78" s="120">
        <f t="shared" ca="1" si="559"/>
        <v>9639285.0299999993</v>
      </c>
      <c r="AF78" s="111">
        <f t="shared" ca="1" si="559"/>
        <v>7358857.3000000017</v>
      </c>
      <c r="AG78" s="108">
        <f t="shared" ca="1" si="560"/>
        <v>0.30988883695298686</v>
      </c>
      <c r="AH78" s="120">
        <f t="shared" ca="1" si="561"/>
        <v>19050897.180000003</v>
      </c>
      <c r="AI78" s="111">
        <f t="shared" ca="1" si="561"/>
        <v>15550455.160000002</v>
      </c>
      <c r="AJ78" s="108">
        <f t="shared" ca="1" si="562"/>
        <v>0.22510222266703098</v>
      </c>
      <c r="AK78" s="120">
        <f t="shared" ca="1" si="563"/>
        <v>16203927.250000002</v>
      </c>
      <c r="AL78" s="111">
        <f t="shared" ca="1" si="563"/>
        <v>13033464.639999997</v>
      </c>
      <c r="AM78" s="108">
        <f t="shared" ca="1" si="564"/>
        <v>0.24325555004536428</v>
      </c>
      <c r="AN78" s="120">
        <f t="shared" ca="1" si="565"/>
        <v>16076494.76</v>
      </c>
      <c r="AO78" s="111">
        <f t="shared" ca="1" si="565"/>
        <v>14472226.02</v>
      </c>
      <c r="AP78" s="108">
        <f t="shared" ca="1" si="566"/>
        <v>0.11085155371281302</v>
      </c>
      <c r="AQ78" s="120">
        <f t="shared" ca="1" si="567"/>
        <v>20589631.950000003</v>
      </c>
      <c r="AR78" s="111">
        <f t="shared" ca="1" si="567"/>
        <v>15575947.610000001</v>
      </c>
      <c r="AS78" s="108">
        <f t="shared" ca="1" si="568"/>
        <v>0.32188631250795541</v>
      </c>
      <c r="AT78" s="120">
        <f t="shared" ca="1" si="569"/>
        <v>11212620.740000002</v>
      </c>
      <c r="AU78" s="111">
        <f t="shared" ca="1" si="569"/>
        <v>9345783.0099999979</v>
      </c>
      <c r="AV78" s="108">
        <f t="shared" ca="1" si="570"/>
        <v>0.19975188039380817</v>
      </c>
      <c r="AW78" s="120">
        <f t="shared" ca="1" si="571"/>
        <v>12088996.090000002</v>
      </c>
      <c r="AX78" s="111">
        <f t="shared" ca="1" si="571"/>
        <v>9886896.3100000005</v>
      </c>
      <c r="AY78" s="108">
        <f t="shared" ca="1" si="572"/>
        <v>0.22272912660899558</v>
      </c>
      <c r="AZ78" s="120">
        <f t="shared" ca="1" si="573"/>
        <v>19949125.120000001</v>
      </c>
      <c r="BA78" s="111">
        <f t="shared" ca="1" si="573"/>
        <v>17689143.330000002</v>
      </c>
      <c r="BB78" s="108">
        <f t="shared" ca="1" si="574"/>
        <v>0.12776095189229261</v>
      </c>
      <c r="BC78" s="120">
        <f t="shared" ca="1" si="575"/>
        <v>17260993.489999998</v>
      </c>
      <c r="BD78" s="111">
        <f t="shared" ca="1" si="575"/>
        <v>14474070.899999999</v>
      </c>
      <c r="BE78" s="108">
        <f t="shared" ca="1" si="576"/>
        <v>0.19254587111356489</v>
      </c>
      <c r="BF78" s="120">
        <f t="shared" ca="1" si="577"/>
        <v>18040638.109999992</v>
      </c>
      <c r="BG78" s="111">
        <f t="shared" ca="1" si="577"/>
        <v>15867085.67</v>
      </c>
      <c r="BH78" s="108">
        <f t="shared" ca="1" si="578"/>
        <v>0.13698498169134748</v>
      </c>
      <c r="BI78" s="120">
        <f t="shared" ca="1" si="579"/>
        <v>25374955.440000001</v>
      </c>
      <c r="BJ78" s="111">
        <f t="shared" ca="1" si="579"/>
        <v>19593108.810000006</v>
      </c>
      <c r="BK78" s="108">
        <f t="shared" ca="1" si="580"/>
        <v>0.29509592816883834</v>
      </c>
      <c r="BL78" s="120">
        <f t="shared" ca="1" si="581"/>
        <v>12093425.649999999</v>
      </c>
      <c r="BM78" s="111">
        <f t="shared" ca="1" si="581"/>
        <v>10367711.960000003</v>
      </c>
      <c r="BN78" s="108">
        <f t="shared" ca="1" si="582"/>
        <v>0.1664507749306719</v>
      </c>
      <c r="BO78" s="152" t="str">
        <f t="shared" si="583"/>
        <v>Elite</v>
      </c>
      <c r="BP78" s="249"/>
    </row>
    <row r="79" spans="1:68" hidden="1" x14ac:dyDescent="0.2">
      <c r="A79" s="6">
        <f>A$31</f>
        <v>30</v>
      </c>
      <c r="B79" s="3" t="str">
        <f t="shared" ref="B79:B80" si="585">B$31</f>
        <v>&gt;= 0</v>
      </c>
      <c r="D79" s="237"/>
      <c r="E79" s="79" t="str">
        <f>$E$31</f>
        <v>High Value</v>
      </c>
      <c r="F79" s="29">
        <f t="shared" ca="1" si="545"/>
        <v>358017361.38999993</v>
      </c>
      <c r="G79" s="12">
        <f t="shared" ca="1" si="545"/>
        <v>291942451.75999999</v>
      </c>
      <c r="H79" s="13">
        <f t="shared" ca="1" si="546"/>
        <v>0.22632854260030258</v>
      </c>
      <c r="I79" s="141"/>
      <c r="J79" s="29">
        <f t="shared" ca="1" si="547"/>
        <v>430673593.50000006</v>
      </c>
      <c r="K79" s="12">
        <f t="shared" ca="1" si="547"/>
        <v>357819714.46999997</v>
      </c>
      <c r="L79" s="13">
        <f t="shared" ca="1" si="548"/>
        <v>0.20360498900378013</v>
      </c>
      <c r="M79" s="141"/>
      <c r="N79" s="29">
        <f t="shared" ca="1" si="549"/>
        <v>430673593.50000006</v>
      </c>
      <c r="O79" s="12">
        <f t="shared" ca="1" si="549"/>
        <v>357819714.46999997</v>
      </c>
      <c r="P79" s="13">
        <f t="shared" ca="1" si="550"/>
        <v>0.20360498900378013</v>
      </c>
      <c r="Q79" s="141"/>
      <c r="R79" s="29">
        <f t="shared" ca="1" si="551"/>
        <v>93958262.910000011</v>
      </c>
      <c r="S79" s="12">
        <f t="shared" ca="1" si="551"/>
        <v>74847685.109999985</v>
      </c>
      <c r="T79" s="13">
        <f t="shared" ca="1" si="552"/>
        <v>0.25532623716971531</v>
      </c>
      <c r="U79" s="29">
        <f t="shared" ca="1" si="553"/>
        <v>100581939.98000002</v>
      </c>
      <c r="V79" s="12">
        <f t="shared" ca="1" si="553"/>
        <v>82793902.039999977</v>
      </c>
      <c r="W79" s="13">
        <f t="shared" ca="1" si="554"/>
        <v>0.21484719890851575</v>
      </c>
      <c r="X79" s="29">
        <f t="shared" ca="1" si="555"/>
        <v>102551418.29000002</v>
      </c>
      <c r="Y79" s="12">
        <f t="shared" ca="1" si="555"/>
        <v>87985692.039999992</v>
      </c>
      <c r="Z79" s="13">
        <f t="shared" ca="1" si="556"/>
        <v>0.16554653276328349</v>
      </c>
      <c r="AA79" s="29">
        <f t="shared" ca="1" si="557"/>
        <v>115181822.11999999</v>
      </c>
      <c r="AB79" s="12">
        <f t="shared" ca="1" si="557"/>
        <v>96965881.310000017</v>
      </c>
      <c r="AC79" s="13">
        <f t="shared" ca="1" si="558"/>
        <v>0.18785928167623819</v>
      </c>
      <c r="AD79" s="141"/>
      <c r="AE79" s="29">
        <f t="shared" ca="1" si="559"/>
        <v>19770325.530000005</v>
      </c>
      <c r="AF79" s="12">
        <f t="shared" ca="1" si="559"/>
        <v>15057404.830000002</v>
      </c>
      <c r="AG79" s="13">
        <f t="shared" ca="1" si="560"/>
        <v>0.31299687782917918</v>
      </c>
      <c r="AH79" s="29">
        <f t="shared" ca="1" si="561"/>
        <v>38104334.50999999</v>
      </c>
      <c r="AI79" s="12">
        <f t="shared" ca="1" si="561"/>
        <v>31547604.379999999</v>
      </c>
      <c r="AJ79" s="13">
        <f t="shared" ca="1" si="562"/>
        <v>0.20783607056251513</v>
      </c>
      <c r="AK79" s="29">
        <f t="shared" ca="1" si="563"/>
        <v>33258112.449999999</v>
      </c>
      <c r="AL79" s="12">
        <f t="shared" ca="1" si="563"/>
        <v>26373061.779999997</v>
      </c>
      <c r="AM79" s="13">
        <f t="shared" ca="1" si="564"/>
        <v>0.261063759962117</v>
      </c>
      <c r="AN79" s="29">
        <f t="shared" ca="1" si="565"/>
        <v>32992326.890000001</v>
      </c>
      <c r="AO79" s="12">
        <f t="shared" ca="1" si="565"/>
        <v>29901943.799999997</v>
      </c>
      <c r="AP79" s="13">
        <f t="shared" ca="1" si="566"/>
        <v>0.10335057515558584</v>
      </c>
      <c r="AQ79" s="29">
        <f t="shared" ca="1" si="567"/>
        <v>41134896.289999992</v>
      </c>
      <c r="AR79" s="12">
        <f t="shared" ca="1" si="567"/>
        <v>31221763.109999999</v>
      </c>
      <c r="AS79" s="13">
        <f t="shared" ca="1" si="568"/>
        <v>0.31750715502754295</v>
      </c>
      <c r="AT79" s="29">
        <f t="shared" ca="1" si="569"/>
        <v>22699611.840000004</v>
      </c>
      <c r="AU79" s="12">
        <f t="shared" ca="1" si="569"/>
        <v>18767600.310000002</v>
      </c>
      <c r="AV79" s="13">
        <f t="shared" ca="1" si="570"/>
        <v>0.20951061750312822</v>
      </c>
      <c r="AW79" s="29">
        <f t="shared" ca="1" si="571"/>
        <v>24344183.030000001</v>
      </c>
      <c r="AX79" s="12">
        <f t="shared" ca="1" si="571"/>
        <v>20023592.160000004</v>
      </c>
      <c r="AY79" s="13">
        <f t="shared" ca="1" si="572"/>
        <v>0.21577501356779513</v>
      </c>
      <c r="AZ79" s="29">
        <f t="shared" ca="1" si="573"/>
        <v>40096315.789999999</v>
      </c>
      <c r="BA79" s="12">
        <f t="shared" ca="1" si="573"/>
        <v>35757228.700000003</v>
      </c>
      <c r="BB79" s="13">
        <f t="shared" ca="1" si="574"/>
        <v>0.1213485286123417</v>
      </c>
      <c r="BC79" s="29">
        <f t="shared" ca="1" si="575"/>
        <v>34861482.850000001</v>
      </c>
      <c r="BD79" s="12">
        <f t="shared" ca="1" si="575"/>
        <v>29648981.089999996</v>
      </c>
      <c r="BE79" s="13">
        <f t="shared" ca="1" si="576"/>
        <v>0.17580711270236796</v>
      </c>
      <c r="BF79" s="29">
        <f t="shared" ca="1" si="577"/>
        <v>36096477.07</v>
      </c>
      <c r="BG79" s="12">
        <f t="shared" ca="1" si="577"/>
        <v>32018966.170000002</v>
      </c>
      <c r="BH79" s="13">
        <f t="shared" ca="1" si="578"/>
        <v>0.1273467381286158</v>
      </c>
      <c r="BI79" s="29">
        <f t="shared" ca="1" si="579"/>
        <v>50136304.539999992</v>
      </c>
      <c r="BJ79" s="12">
        <f t="shared" ca="1" si="579"/>
        <v>39588337.839999989</v>
      </c>
      <c r="BK79" s="13">
        <f t="shared" ca="1" si="580"/>
        <v>0.26644126213711239</v>
      </c>
      <c r="BL79" s="29">
        <f t="shared" ca="1" si="581"/>
        <v>24697999.189999998</v>
      </c>
      <c r="BM79" s="12">
        <f t="shared" ca="1" si="581"/>
        <v>21624831.120000001</v>
      </c>
      <c r="BN79" s="13">
        <f t="shared" ca="1" si="582"/>
        <v>0.14211292809393261</v>
      </c>
      <c r="BO79" s="159" t="str">
        <f t="shared" si="583"/>
        <v>High Value</v>
      </c>
      <c r="BP79" s="249"/>
    </row>
    <row r="80" spans="1:68" hidden="1" x14ac:dyDescent="0.2">
      <c r="A80" s="6">
        <f>A$32</f>
        <v>70</v>
      </c>
      <c r="B80" s="3" t="str">
        <f t="shared" si="585"/>
        <v>&gt;= 0</v>
      </c>
      <c r="D80" s="237"/>
      <c r="E80" s="79" t="str">
        <f>$E$32</f>
        <v>Opportunity</v>
      </c>
      <c r="F80" s="29">
        <f t="shared" ca="1" si="545"/>
        <v>174501179.26999998</v>
      </c>
      <c r="G80" s="12">
        <f t="shared" ca="1" si="545"/>
        <v>142180653.78999999</v>
      </c>
      <c r="H80" s="13">
        <f t="shared" ref="H80" ca="1" si="586">IF(F$9 = 0, 0, IFERROR((F80 - G80) / G80, 0))</f>
        <v>0.22732013546468297</v>
      </c>
      <c r="I80" s="141"/>
      <c r="J80" s="29">
        <f t="shared" ca="1" si="547"/>
        <v>208489012.37</v>
      </c>
      <c r="K80" s="12">
        <f t="shared" ca="1" si="547"/>
        <v>174416208.99999997</v>
      </c>
      <c r="L80" s="13">
        <f t="shared" ref="L80" ca="1" si="587">IF(J$9 = 0, 0, IFERROR((J80 - K80) / K80, 0))</f>
        <v>0.19535342251361534</v>
      </c>
      <c r="M80" s="141"/>
      <c r="N80" s="29">
        <f t="shared" ca="1" si="549"/>
        <v>208489061.43000001</v>
      </c>
      <c r="O80" s="12">
        <f t="shared" ca="1" si="549"/>
        <v>174415930.99999997</v>
      </c>
      <c r="P80" s="13">
        <f t="shared" ref="P80" ca="1" si="588">IF(N$9 = 0, 0, IFERROR((N80 - O80) / O80, 0))</f>
        <v>0.19535560905844113</v>
      </c>
      <c r="Q80" s="141"/>
      <c r="R80" s="29">
        <f t="shared" ca="1" si="551"/>
        <v>60159749.030000009</v>
      </c>
      <c r="S80" s="12">
        <f t="shared" ca="1" si="551"/>
        <v>48043640.750000007</v>
      </c>
      <c r="T80" s="13">
        <f t="shared" ref="T80" ca="1" si="589">IF(R$9 = 0, 0, IFERROR((R80 - S80) / S80, 0))</f>
        <v>0.25218963614867174</v>
      </c>
      <c r="U80" s="29">
        <f t="shared" ca="1" si="553"/>
        <v>64985889.450000003</v>
      </c>
      <c r="V80" s="12">
        <f t="shared" ca="1" si="553"/>
        <v>53132951.870000005</v>
      </c>
      <c r="W80" s="13">
        <f t="shared" ref="W80" ca="1" si="590">IF(U$9 = 0, 0, IFERROR((U80 - V80) / V80, 0))</f>
        <v>0.2230807279256852</v>
      </c>
      <c r="X80" s="29">
        <f t="shared" ca="1" si="555"/>
        <v>65213101.93999999</v>
      </c>
      <c r="Y80" s="12">
        <f t="shared" ca="1" si="555"/>
        <v>55739850.890000001</v>
      </c>
      <c r="Z80" s="13">
        <f t="shared" ref="Z80" ca="1" si="591">IF(X$9 = 0, 0, IFERROR((X80 - Y80) / Y80, 0))</f>
        <v>0.16995472536686559</v>
      </c>
      <c r="AA80" s="29">
        <f t="shared" ca="1" si="557"/>
        <v>72769914.570000008</v>
      </c>
      <c r="AB80" s="12">
        <f t="shared" ca="1" si="557"/>
        <v>62000549.060000017</v>
      </c>
      <c r="AC80" s="13">
        <f t="shared" ref="AC80" ca="1" si="592">IF(AA$9 = 0, 0, IFERROR((AA80 - AB80) / AB80, 0))</f>
        <v>0.17369790547464528</v>
      </c>
      <c r="AD80" s="141"/>
      <c r="AE80" s="29">
        <f t="shared" ca="1" si="559"/>
        <v>14482303.350000001</v>
      </c>
      <c r="AF80" s="12">
        <f t="shared" ca="1" si="559"/>
        <v>10964939.120000001</v>
      </c>
      <c r="AG80" s="13">
        <f t="shared" ref="AG80" ca="1" si="593">IF(AE$9 = 0, 0, IFERROR((AE80 - AF80) / AF80, 0))</f>
        <v>0.32078283258174628</v>
      </c>
      <c r="AH80" s="29">
        <f t="shared" ca="1" si="561"/>
        <v>27097884.850000009</v>
      </c>
      <c r="AI80" s="12">
        <f t="shared" ca="1" si="561"/>
        <v>22572777.909999996</v>
      </c>
      <c r="AJ80" s="13">
        <f t="shared" ref="AJ80" ca="1" si="594">IF(AH$9 = 0, 0, IFERROR((AH80 - AI80) / AI80, 0))</f>
        <v>0.20046743728406324</v>
      </c>
      <c r="AK80" s="29">
        <f t="shared" ca="1" si="563"/>
        <v>24311722.929999996</v>
      </c>
      <c r="AL80" s="12">
        <f t="shared" ca="1" si="563"/>
        <v>18662509.030000005</v>
      </c>
      <c r="AM80" s="13">
        <f t="shared" ref="AM80" ca="1" si="595">IF(AK$9 = 0, 0, IFERROR((AK80 - AL80) / AL80, 0))</f>
        <v>0.30270388032599865</v>
      </c>
      <c r="AN80" s="29">
        <f t="shared" ca="1" si="565"/>
        <v>24825887.840000004</v>
      </c>
      <c r="AO80" s="12">
        <f t="shared" ca="1" si="565"/>
        <v>22310970.73</v>
      </c>
      <c r="AP80" s="13">
        <f t="shared" ref="AP80" ca="1" si="596">IF(AN$9 = 0, 0, IFERROR((AN80 - AO80) / AO80, 0))</f>
        <v>0.1127210976355399</v>
      </c>
      <c r="AQ80" s="29">
        <f t="shared" ca="1" si="567"/>
        <v>29042578.840000004</v>
      </c>
      <c r="AR80" s="12">
        <f t="shared" ca="1" si="567"/>
        <v>21898652.59</v>
      </c>
      <c r="AS80" s="13">
        <f t="shared" ref="AS80" ca="1" si="597">IF(AQ$9 = 0, 0, IFERROR((AQ80 - AR80) / AR80, 0))</f>
        <v>0.32622674936914936</v>
      </c>
      <c r="AT80" s="29">
        <f t="shared" ca="1" si="569"/>
        <v>16756844.369999999</v>
      </c>
      <c r="AU80" s="12">
        <f t="shared" ca="1" si="569"/>
        <v>13688407.239999998</v>
      </c>
      <c r="AV80" s="13">
        <f t="shared" ref="AV80" ca="1" si="598">IF(AT$9 = 0, 0, IFERROR((AT80 - AU80) / AU80, 0))</f>
        <v>0.22416319709085461</v>
      </c>
      <c r="AW80" s="29">
        <f t="shared" ca="1" si="571"/>
        <v>17688531.160000004</v>
      </c>
      <c r="AX80" s="12">
        <f t="shared" ca="1" si="571"/>
        <v>14379259.26</v>
      </c>
      <c r="AY80" s="13">
        <f t="shared" ref="AY80" ca="1" si="599">IF(AW$9 = 0, 0, IFERROR((AW80 - AX80) / AX80, 0))</f>
        <v>0.23014202888779434</v>
      </c>
      <c r="AZ80" s="29">
        <f t="shared" ca="1" si="573"/>
        <v>29172860.749999993</v>
      </c>
      <c r="BA80" s="12">
        <f t="shared" ca="1" si="573"/>
        <v>25416747.499999996</v>
      </c>
      <c r="BB80" s="13">
        <f t="shared" ref="BB80" ca="1" si="600">IF(AZ$9 = 0, 0, IFERROR((AZ80 - BA80) / BA80, 0))</f>
        <v>0.14778103492588879</v>
      </c>
      <c r="BC80" s="29">
        <f t="shared" ca="1" si="575"/>
        <v>25326397.420000006</v>
      </c>
      <c r="BD80" s="12">
        <f t="shared" ca="1" si="575"/>
        <v>21587452.649999999</v>
      </c>
      <c r="BE80" s="13">
        <f t="shared" ref="BE80" ca="1" si="601">IF(BC$9 = 0, 0, IFERROR((BC80 - BD80) / BD80, 0))</f>
        <v>0.17319990601114335</v>
      </c>
      <c r="BF80" s="29">
        <f t="shared" ca="1" si="577"/>
        <v>26212277.5</v>
      </c>
      <c r="BG80" s="12">
        <f t="shared" ca="1" si="577"/>
        <v>23427018.800000001</v>
      </c>
      <c r="BH80" s="13">
        <f t="shared" ref="BH80" ca="1" si="602">IF(BF$9 = 0, 0, IFERROR((BF80 - BG80) / BG80, 0))</f>
        <v>0.11889087227778206</v>
      </c>
      <c r="BI80" s="29">
        <f t="shared" ca="1" si="579"/>
        <v>35656137.890000015</v>
      </c>
      <c r="BJ80" s="12">
        <f t="shared" ca="1" si="579"/>
        <v>28485370.290000003</v>
      </c>
      <c r="BK80" s="13">
        <f t="shared" ref="BK80" ca="1" si="603">IF(BI$9 = 0, 0, IFERROR((BI80 - BJ80) / BJ80, 0))</f>
        <v>0.25173510215934819</v>
      </c>
      <c r="BL80" s="29">
        <f t="shared" ca="1" si="581"/>
        <v>19005591.160000008</v>
      </c>
      <c r="BM80" s="12">
        <f t="shared" ca="1" si="581"/>
        <v>16628713.250000002</v>
      </c>
      <c r="BN80" s="13">
        <f t="shared" ref="BN80" ca="1" si="604">IF(BL$9 = 0, 0, IFERROR((BL80 - BM80) / BM80, 0))</f>
        <v>0.14293817412480822</v>
      </c>
      <c r="BO80" s="159" t="str">
        <f t="shared" si="583"/>
        <v>Opportunity</v>
      </c>
      <c r="BP80" s="249"/>
    </row>
    <row r="81" spans="1:68" hidden="1" x14ac:dyDescent="0.2">
      <c r="A81" s="6">
        <f>A$33</f>
        <v>100</v>
      </c>
      <c r="B81" s="3" t="str">
        <f t="shared" ref="B81" si="605">B$33</f>
        <v>&gt;= 0</v>
      </c>
      <c r="D81" s="237"/>
      <c r="E81" s="78" t="str">
        <f>$E$33</f>
        <v>Marginal</v>
      </c>
      <c r="F81" s="121">
        <f t="shared" ca="1" si="545"/>
        <v>37643167.639999993</v>
      </c>
      <c r="G81" s="104">
        <f t="shared" ca="1" si="545"/>
        <v>30830664.639999997</v>
      </c>
      <c r="H81" s="48">
        <f t="shared" ca="1" si="546"/>
        <v>0.22096516826826335</v>
      </c>
      <c r="I81" s="141"/>
      <c r="J81" s="121">
        <f t="shared" ca="1" si="547"/>
        <v>44879875.119999982</v>
      </c>
      <c r="K81" s="104">
        <f t="shared" ca="1" si="547"/>
        <v>37631424.370000005</v>
      </c>
      <c r="L81" s="48">
        <f t="shared" ca="1" si="548"/>
        <v>0.1926169649793667</v>
      </c>
      <c r="M81" s="141"/>
      <c r="N81" s="121">
        <f t="shared" ca="1" si="549"/>
        <v>44879826.059999987</v>
      </c>
      <c r="O81" s="104">
        <f t="shared" ca="1" si="549"/>
        <v>37631702.370000005</v>
      </c>
      <c r="P81" s="48">
        <f t="shared" ca="1" si="550"/>
        <v>0.19260685096665164</v>
      </c>
      <c r="Q81" s="141"/>
      <c r="R81" s="121">
        <f t="shared" ca="1" si="551"/>
        <v>16237147.269999998</v>
      </c>
      <c r="S81" s="104">
        <f t="shared" ca="1" si="551"/>
        <v>12917297.76</v>
      </c>
      <c r="T81" s="48">
        <f t="shared" ca="1" si="552"/>
        <v>0.25700805011093886</v>
      </c>
      <c r="U81" s="121">
        <f t="shared" ca="1" si="553"/>
        <v>17409681.989999998</v>
      </c>
      <c r="V81" s="104">
        <f t="shared" ca="1" si="553"/>
        <v>13799702.279999999</v>
      </c>
      <c r="W81" s="48">
        <f t="shared" ca="1" si="554"/>
        <v>0.26159837630931843</v>
      </c>
      <c r="X81" s="121">
        <f t="shared" ca="1" si="555"/>
        <v>17379405.119999997</v>
      </c>
      <c r="Y81" s="104">
        <f t="shared" ca="1" si="555"/>
        <v>14574732.970000004</v>
      </c>
      <c r="Z81" s="48">
        <f t="shared" ca="1" si="556"/>
        <v>0.19243386179170541</v>
      </c>
      <c r="AA81" s="121">
        <f t="shared" ca="1" si="557"/>
        <v>19377652.109999992</v>
      </c>
      <c r="AB81" s="104">
        <f t="shared" ca="1" si="557"/>
        <v>16748073.719999999</v>
      </c>
      <c r="AC81" s="48">
        <f t="shared" ca="1" si="558"/>
        <v>0.15700781080631601</v>
      </c>
      <c r="AD81" s="141"/>
      <c r="AE81" s="121">
        <f t="shared" ca="1" si="559"/>
        <v>4617690.2100000028</v>
      </c>
      <c r="AF81" s="104">
        <f t="shared" ca="1" si="559"/>
        <v>3393290.3800000008</v>
      </c>
      <c r="AG81" s="48">
        <f t="shared" ca="1" si="560"/>
        <v>0.36082966468669908</v>
      </c>
      <c r="AH81" s="121">
        <f t="shared" ca="1" si="561"/>
        <v>7884047.1299999999</v>
      </c>
      <c r="AI81" s="104">
        <f t="shared" ca="1" si="561"/>
        <v>6491048.1200000001</v>
      </c>
      <c r="AJ81" s="48">
        <f t="shared" ca="1" si="562"/>
        <v>0.21460309402235639</v>
      </c>
      <c r="AK81" s="121">
        <f t="shared" ca="1" si="563"/>
        <v>7147145.1800000006</v>
      </c>
      <c r="AL81" s="104">
        <f t="shared" ca="1" si="563"/>
        <v>5511310.0499999989</v>
      </c>
      <c r="AM81" s="48">
        <f t="shared" ca="1" si="564"/>
        <v>0.29681420844759082</v>
      </c>
      <c r="AN81" s="121">
        <f t="shared" ca="1" si="565"/>
        <v>7509136.1799999997</v>
      </c>
      <c r="AO81" s="104">
        <f t="shared" ca="1" si="565"/>
        <v>6397890.450000002</v>
      </c>
      <c r="AP81" s="48">
        <f t="shared" ca="1" si="566"/>
        <v>0.17368939632281408</v>
      </c>
      <c r="AQ81" s="121">
        <f t="shared" ca="1" si="567"/>
        <v>8568365.959999999</v>
      </c>
      <c r="AR81" s="104">
        <f t="shared" ca="1" si="567"/>
        <v>6283571.8399999989</v>
      </c>
      <c r="AS81" s="48">
        <f t="shared" ca="1" si="568"/>
        <v>0.36361390912338171</v>
      </c>
      <c r="AT81" s="121">
        <f t="shared" ca="1" si="569"/>
        <v>5013060.959999999</v>
      </c>
      <c r="AU81" s="104">
        <f t="shared" ca="1" si="569"/>
        <v>3933544.1700000004</v>
      </c>
      <c r="AV81" s="48">
        <f t="shared" ca="1" si="570"/>
        <v>0.27443871057382802</v>
      </c>
      <c r="AW81" s="121">
        <f t="shared" ca="1" si="571"/>
        <v>5360891.790000001</v>
      </c>
      <c r="AX81" s="104">
        <f t="shared" ca="1" si="571"/>
        <v>4117368.6799999997</v>
      </c>
      <c r="AY81" s="48">
        <f t="shared" ca="1" si="572"/>
        <v>0.30201888794665854</v>
      </c>
      <c r="AZ81" s="121">
        <f t="shared" ca="1" si="573"/>
        <v>8586521.6699999999</v>
      </c>
      <c r="BA81" s="104">
        <f t="shared" ca="1" si="573"/>
        <v>7192708.0099999998</v>
      </c>
      <c r="BB81" s="48">
        <f t="shared" ca="1" si="574"/>
        <v>0.19378148787107516</v>
      </c>
      <c r="BC81" s="121">
        <f t="shared" ca="1" si="575"/>
        <v>7546702.5300000012</v>
      </c>
      <c r="BD81" s="104">
        <f t="shared" ca="1" si="575"/>
        <v>6381090.7399999993</v>
      </c>
      <c r="BE81" s="48">
        <f t="shared" ca="1" si="576"/>
        <v>0.1826665436197828</v>
      </c>
      <c r="BF81" s="121">
        <f t="shared" ca="1" si="577"/>
        <v>7829758.0700000003</v>
      </c>
      <c r="BG81" s="104">
        <f t="shared" ca="1" si="577"/>
        <v>7035192.0599999996</v>
      </c>
      <c r="BH81" s="48">
        <f t="shared" ca="1" si="578"/>
        <v>0.11294162308910735</v>
      </c>
      <c r="BI81" s="121">
        <f t="shared" ca="1" si="579"/>
        <v>10326515.380000001</v>
      </c>
      <c r="BJ81" s="104">
        <f t="shared" ca="1" si="579"/>
        <v>8494223.4799999986</v>
      </c>
      <c r="BK81" s="48">
        <f t="shared" ca="1" si="580"/>
        <v>0.21571034766323366</v>
      </c>
      <c r="BL81" s="121">
        <f t="shared" ca="1" si="581"/>
        <v>5676516.8600000013</v>
      </c>
      <c r="BM81" s="104">
        <f t="shared" ca="1" si="581"/>
        <v>5007618.9800000004</v>
      </c>
      <c r="BN81" s="48">
        <f t="shared" ca="1" si="582"/>
        <v>0.13357603337464799</v>
      </c>
      <c r="BO81" s="154" t="str">
        <f t="shared" si="583"/>
        <v>Marginal</v>
      </c>
      <c r="BP81" s="249"/>
    </row>
    <row r="82" spans="1:68" hidden="1" x14ac:dyDescent="0.2">
      <c r="A82" s="6"/>
      <c r="C82" s="3">
        <f>ROW($C$10)</f>
        <v>10</v>
      </c>
      <c r="D82" s="237"/>
      <c r="E82" s="76" t="str">
        <f>E78 &amp; " %"</f>
        <v>Elite %</v>
      </c>
      <c r="F82" s="33">
        <f ca="1">IFERROR(F78 / INDIRECT(ADDRESS($C82, COLUMN(F78))), 0)</f>
        <v>0.28741501402473246</v>
      </c>
      <c r="G82" s="8">
        <f ca="1">IFERROR(G78 / INDIRECT(ADDRESS($C82, COLUMN(G78))), 0)</f>
        <v>0.28443187734165226</v>
      </c>
      <c r="H82" s="20">
        <f t="shared" ref="H82:H85" ca="1" si="606">IF(F$9 = 0, 0, IFERROR((F82 - G82) * 10000, 0))</f>
        <v>29.831366830802008</v>
      </c>
      <c r="I82" s="88"/>
      <c r="J82" s="33">
        <f ca="1">IFERROR(J78 / INDIRECT(ADDRESS($C82, COLUMN(J78))), 0)</f>
        <v>0.29270040519676721</v>
      </c>
      <c r="K82" s="8">
        <f ca="1">IFERROR(K78 / INDIRECT(ADDRESS($C82, COLUMN(K78))), 0)</f>
        <v>0.28740297430694089</v>
      </c>
      <c r="L82" s="20">
        <f t="shared" ref="L82:L85" ca="1" si="607">IF(J$9 = 0, 0, IFERROR((J82 - K82) * 10000, 0))</f>
        <v>52.974308898263153</v>
      </c>
      <c r="M82" s="88"/>
      <c r="N82" s="33">
        <f ca="1">IFERROR(N78 / INDIRECT(ADDRESS($C82, COLUMN(N78))), 0)</f>
        <v>0.29270040519676715</v>
      </c>
      <c r="O82" s="8">
        <f ca="1">IFERROR(O78 / INDIRECT(ADDRESS($C82, COLUMN(O78))), 0)</f>
        <v>0.28740297430694089</v>
      </c>
      <c r="P82" s="20">
        <f t="shared" ref="P82:P85" ca="1" si="608">IF(N$9 = 0, 0, IFERROR((N82 - O82) * 10000, 0))</f>
        <v>52.974308898262599</v>
      </c>
      <c r="Q82" s="88"/>
      <c r="R82" s="33">
        <f ca="1">IFERROR(R78 / INDIRECT(ADDRESS($C82, COLUMN(R78))), 0)</f>
        <v>0.22897974749920047</v>
      </c>
      <c r="S82" s="8">
        <f ca="1">IFERROR(S78 / INDIRECT(ADDRESS($C82, COLUMN(S78))), 0)</f>
        <v>0.22574919968521545</v>
      </c>
      <c r="T82" s="20">
        <f t="shared" ref="T82:T85" ca="1" si="609">IF(R$9 = 0, 0, IFERROR((R82 - S82) * 10000, 0))</f>
        <v>32.305478139850187</v>
      </c>
      <c r="U82" s="33">
        <f ca="1">IFERROR(U78 / INDIRECT(ADDRESS($C82, COLUMN(U78))), 0)</f>
        <v>0.22331188454497708</v>
      </c>
      <c r="V82" s="8">
        <f ca="1">IFERROR(V78 / INDIRECT(ADDRESS($C82, COLUMN(V78))), 0)</f>
        <v>0.22316609242652968</v>
      </c>
      <c r="W82" s="20">
        <f t="shared" ref="W82:W85" ca="1" si="610">IF(U$9 = 0, 0, IFERROR((U82 - V82) * 10000, 0))</f>
        <v>1.4579211844739648</v>
      </c>
      <c r="X82" s="33">
        <f ca="1">IFERROR(X78 / INDIRECT(ADDRESS($C82, COLUMN(X78))), 0)</f>
        <v>0.23308128671861816</v>
      </c>
      <c r="Y82" s="8">
        <f ca="1">IFERROR(Y78 / INDIRECT(ADDRESS($C82, COLUMN(Y78))), 0)</f>
        <v>0.23002921711798618</v>
      </c>
      <c r="Z82" s="20">
        <f t="shared" ref="Z82:Z85" ca="1" si="611">IF(X$9 = 0, 0, IFERROR((X82 - Y82) * 10000, 0))</f>
        <v>30.520696006319792</v>
      </c>
      <c r="AA82" s="33">
        <f ca="1">IFERROR(AA78 / INDIRECT(ADDRESS($C82, COLUMN(AA78))), 0)</f>
        <v>0.23124018112968117</v>
      </c>
      <c r="AB82" s="8">
        <f ca="1">IFERROR(AB78 / INDIRECT(ADDRESS($C82, COLUMN(AB78))), 0)</f>
        <v>0.22658778738718352</v>
      </c>
      <c r="AC82" s="20">
        <f t="shared" ref="AC82:AC85" ca="1" si="612">IF(AA$9 = 0, 0, IFERROR((AA82 - AB82) * 10000, 0))</f>
        <v>46.523937424976516</v>
      </c>
      <c r="AD82" s="88"/>
      <c r="AE82" s="33">
        <f ca="1">IFERROR(AE78 / INDIRECT(ADDRESS($C82, COLUMN(AE78))), 0)</f>
        <v>0.1942294337749178</v>
      </c>
      <c r="AF82" s="8">
        <f ca="1">IFERROR(AF78 / INDIRECT(ADDRESS($C82, COLUMN(AF78))), 0)</f>
        <v>0.19298514833130334</v>
      </c>
      <c r="AG82" s="20">
        <f t="shared" ref="AG82:AG85" ca="1" si="613">IF(AE$9 = 0, 0, IFERROR((AE82 - AF82) * 10000, 0))</f>
        <v>12.442854436144623</v>
      </c>
      <c r="AH82" s="33">
        <f ca="1">IFERROR(AH78 / INDIRECT(ADDRESS($C82, COLUMN(AH78))), 0)</f>
        <v>0.20264618941204784</v>
      </c>
      <c r="AI82" s="8">
        <f ca="1">IFERROR(AI78 / INDIRECT(ADDRESS($C82, COLUMN(AI78))), 0)</f>
        <v>0.19763836260613202</v>
      </c>
      <c r="AJ82" s="20">
        <f t="shared" ref="AJ82:AJ85" ca="1" si="614">IF(AH$9 = 0, 0, IFERROR((AH82 - AI82) * 10000, 0))</f>
        <v>50.078268059158269</v>
      </c>
      <c r="AK82" s="33">
        <f ca="1">IFERROR(AK78 / INDIRECT(ADDRESS($C82, COLUMN(AK78))), 0)</f>
        <v>0.19534307516379537</v>
      </c>
      <c r="AL82" s="8">
        <f ca="1">IFERROR(AL78 / INDIRECT(ADDRESS($C82, COLUMN(AL78))), 0)</f>
        <v>0.1978684385298132</v>
      </c>
      <c r="AM82" s="20">
        <f t="shared" ref="AM82:AM85" ca="1" si="615">IF(AK$9 = 0, 0, IFERROR((AK82 - AL82) * 10000, 0))</f>
        <v>-25.253633660178298</v>
      </c>
      <c r="AN82" s="33">
        <f ca="1">IFERROR(AN78 / INDIRECT(ADDRESS($C82, COLUMN(AN78))), 0)</f>
        <v>0.19172644291001265</v>
      </c>
      <c r="AO82" s="8">
        <f ca="1">IFERROR(AO78 / INDIRECT(ADDRESS($C82, COLUMN(AO78))), 0)</f>
        <v>0.19017842725526643</v>
      </c>
      <c r="AP82" s="20">
        <f t="shared" ref="AP82:AP85" ca="1" si="616">IF(AN$9 = 0, 0, IFERROR((AN82 - AO82) * 10000, 0))</f>
        <v>15.480156547462155</v>
      </c>
      <c r="AQ82" s="33">
        <f ca="1">IFERROR(AQ78 / INDIRECT(ADDRESS($C82, COLUMN(AQ78))), 0)</f>
        <v>0.20154079685202417</v>
      </c>
      <c r="AR82" s="8">
        <f ca="1">IFERROR(AR78 / INDIRECT(ADDRESS($C82, COLUMN(AR78))), 0)</f>
        <v>0.200675108146049</v>
      </c>
      <c r="AS82" s="20">
        <f t="shared" ref="AS82:AS85" ca="1" si="617">IF(AQ$9 = 0, 0, IFERROR((AQ82 - AR82) * 10000, 0))</f>
        <v>8.6568870597517051</v>
      </c>
      <c r="AT82" s="33">
        <f ca="1">IFERROR(AT78 / INDIRECT(ADDRESS($C82, COLUMN(AT78))), 0)</f>
        <v>0.19501351296649683</v>
      </c>
      <c r="AU82" s="8">
        <f ca="1">IFERROR(AU78 / INDIRECT(ADDRESS($C82, COLUMN(AU78))), 0)</f>
        <v>0.19639725020771842</v>
      </c>
      <c r="AV82" s="20">
        <f t="shared" ref="AV82:AV85" ca="1" si="618">IF(AT$9 = 0, 0, IFERROR((AT82 - AU82) * 10000, 0))</f>
        <v>-13.837372412215942</v>
      </c>
      <c r="AW82" s="33">
        <f ca="1">IFERROR(AW78 / INDIRECT(ADDRESS($C82, COLUMN(AW78))), 0)</f>
        <v>0.19790897394496701</v>
      </c>
      <c r="AX82" s="8">
        <f ca="1">IFERROR(AX78 / INDIRECT(ADDRESS($C82, COLUMN(AX78))), 0)</f>
        <v>0.19776069395362145</v>
      </c>
      <c r="AY82" s="20">
        <f t="shared" ref="AY82:AY85" ca="1" si="619">IF(AW$9 = 0, 0, IFERROR((AW82 - AX82) * 10000, 0))</f>
        <v>1.4827999134556236</v>
      </c>
      <c r="AZ82" s="33">
        <f ca="1">IFERROR(AZ78 / INDIRECT(ADDRESS($C82, COLUMN(AZ78))), 0)</f>
        <v>0.19924998700208871</v>
      </c>
      <c r="BA82" s="8">
        <f ca="1">IFERROR(BA78 / INDIRECT(ADDRESS($C82, COLUMN(BA78))), 0)</f>
        <v>0.20023877426266393</v>
      </c>
      <c r="BB82" s="20">
        <f t="shared" ref="BB82:BB85" ca="1" si="620">IF(AZ$9 = 0, 0, IFERROR((AZ82 - BA82) * 10000, 0))</f>
        <v>-9.8878726057521895</v>
      </c>
      <c r="BC82" s="33">
        <f ca="1">IFERROR(BC78 / INDIRECT(ADDRESS($C82, COLUMN(BC78))), 0)</f>
        <v>0.19871201283048615</v>
      </c>
      <c r="BD82" s="8">
        <f ca="1">IFERROR(BD78 / INDIRECT(ADDRESS($C82, COLUMN(BD78))), 0)</f>
        <v>0.19591387470474123</v>
      </c>
      <c r="BE82" s="20">
        <f t="shared" ref="BE82:BE85" ca="1" si="621">IF(BC$9 = 0, 0, IFERROR((BC82 - BD82) * 10000, 0))</f>
        <v>27.9813812574492</v>
      </c>
      <c r="BF82" s="33">
        <f ca="1">IFERROR(BF78 / INDIRECT(ADDRESS($C82, COLUMN(BF78))), 0)</f>
        <v>0.20022240006317013</v>
      </c>
      <c r="BG82" s="8">
        <f ca="1">IFERROR(BG78 / INDIRECT(ADDRESS($C82, COLUMN(BG78))), 0)</f>
        <v>0.19768704838152051</v>
      </c>
      <c r="BH82" s="20">
        <f t="shared" ref="BH82:BH85" ca="1" si="622">IF(BF$9 = 0, 0, IFERROR((BF82 - BG82) * 10000, 0))</f>
        <v>25.353516816496168</v>
      </c>
      <c r="BI82" s="33">
        <f ca="1">IFERROR(BI78 / INDIRECT(ADDRESS($C82, COLUMN(BI78))), 0)</f>
        <v>0.2022328361749289</v>
      </c>
      <c r="BJ82" s="8">
        <f ca="1">IFERROR(BJ78 / INDIRECT(ADDRESS($C82, COLUMN(BJ78))), 0)</f>
        <v>0.19574744303625077</v>
      </c>
      <c r="BK82" s="20">
        <f t="shared" ref="BK82:BK85" ca="1" si="623">IF(BI$9 = 0, 0, IFERROR((BI82 - BJ82) * 10000, 0))</f>
        <v>64.853931386781312</v>
      </c>
      <c r="BL82" s="33">
        <f ca="1">IFERROR(BL78 / INDIRECT(ADDRESS($C82, COLUMN(BL78))), 0)</f>
        <v>0.19199137439041231</v>
      </c>
      <c r="BM82" s="8">
        <f ca="1">IFERROR(BM78 / INDIRECT(ADDRESS($C82, COLUMN(BM78))), 0)</f>
        <v>0.18851213700720701</v>
      </c>
      <c r="BN82" s="20">
        <f t="shared" ref="BN82:BN85" ca="1" si="624">IF(BL$9 = 0, 0, IFERROR((BL82 - BM82) * 10000, 0))</f>
        <v>34.792373832052967</v>
      </c>
      <c r="BO82" s="155" t="str">
        <f t="shared" si="583"/>
        <v>Elite %</v>
      </c>
      <c r="BP82" s="249"/>
    </row>
    <row r="83" spans="1:68" hidden="1" x14ac:dyDescent="0.2">
      <c r="A83" s="6"/>
      <c r="C83" s="3">
        <f t="shared" ref="C83:C85" si="625">ROW($C$10)</f>
        <v>10</v>
      </c>
      <c r="D83" s="237"/>
      <c r="E83" s="79" t="str">
        <f t="shared" ref="E83:E84" si="626">E79 &amp; " %"</f>
        <v>High Value %</v>
      </c>
      <c r="F83" s="28">
        <f t="shared" ref="F83:G84" ca="1" si="627">IFERROR(F79 / INDIRECT(ADDRESS($C83, COLUMN(F79))), 0)</f>
        <v>0.4278523622954335</v>
      </c>
      <c r="G83" s="10">
        <f t="shared" ca="1" si="627"/>
        <v>0.42023809343970148</v>
      </c>
      <c r="H83" s="18">
        <f t="shared" ca="1" si="606"/>
        <v>76.142688557320199</v>
      </c>
      <c r="I83" s="88"/>
      <c r="J83" s="28">
        <f t="shared" ref="J83:K84" ca="1" si="628">IFERROR(J79 / INDIRECT(ADDRESS($C83, COLUMN(J79))), 0)</f>
        <v>0.42988363072102026</v>
      </c>
      <c r="K83" s="10">
        <f t="shared" ca="1" si="628"/>
        <v>0.42781558218457771</v>
      </c>
      <c r="L83" s="18">
        <f t="shared" ca="1" si="607"/>
        <v>20.680485364425461</v>
      </c>
      <c r="M83" s="88"/>
      <c r="N83" s="28">
        <f t="shared" ref="N83:O84" ca="1" si="629">IFERROR(N79 / INDIRECT(ADDRESS($C83, COLUMN(N79))), 0)</f>
        <v>0.42988363072102026</v>
      </c>
      <c r="O83" s="10">
        <f t="shared" ca="1" si="629"/>
        <v>0.42781558218457771</v>
      </c>
      <c r="P83" s="18">
        <f t="shared" ca="1" si="608"/>
        <v>20.680485364425461</v>
      </c>
      <c r="Q83" s="88"/>
      <c r="R83" s="28">
        <f t="shared" ref="R83:S84" ca="1" si="630">IFERROR(R79 / INDIRECT(ADDRESS($C83, COLUMN(R79))), 0)</f>
        <v>0.41310885075559889</v>
      </c>
      <c r="S83" s="10">
        <f t="shared" ca="1" si="630"/>
        <v>0.4085558983462777</v>
      </c>
      <c r="T83" s="18">
        <f t="shared" ca="1" si="609"/>
        <v>45.529524093211869</v>
      </c>
      <c r="U83" s="28">
        <f t="shared" ref="U83:V84" ca="1" si="631">IFERROR(U79 / INDIRECT(ADDRESS($C83, COLUMN(U79))), 0)</f>
        <v>0.4111319595421164</v>
      </c>
      <c r="V83" s="10">
        <f t="shared" ca="1" si="631"/>
        <v>0.40916880727797328</v>
      </c>
      <c r="W83" s="18">
        <f t="shared" ca="1" si="610"/>
        <v>19.631522641431197</v>
      </c>
      <c r="X83" s="28">
        <f t="shared" ref="X83:Y84" ca="1" si="632">IFERROR(X79 / INDIRECT(ADDRESS($C83, COLUMN(X79))), 0)</f>
        <v>0.41209397023281946</v>
      </c>
      <c r="Y83" s="10">
        <f t="shared" ca="1" si="632"/>
        <v>0.41330049124131402</v>
      </c>
      <c r="Z83" s="18">
        <f t="shared" ca="1" si="611"/>
        <v>-12.065210084945544</v>
      </c>
      <c r="AA83" s="28">
        <f t="shared" ref="AA83:AB84" ca="1" si="633">IFERROR(AA79 / INDIRECT(ADDRESS($C83, COLUMN(AA79))), 0)</f>
        <v>0.41243292724683656</v>
      </c>
      <c r="AB83" s="10">
        <f t="shared" ca="1" si="633"/>
        <v>0.41001588223534363</v>
      </c>
      <c r="AC83" s="18">
        <f t="shared" ca="1" si="612"/>
        <v>24.170450114929242</v>
      </c>
      <c r="AD83" s="88"/>
      <c r="AE83" s="28">
        <f t="shared" ref="AE83:AF84" ca="1" si="634">IFERROR(AE79 / INDIRECT(ADDRESS($C83, COLUMN(AE79))), 0)</f>
        <v>0.39836763009773801</v>
      </c>
      <c r="AF83" s="10">
        <f t="shared" ca="1" si="634"/>
        <v>0.39487863212159757</v>
      </c>
      <c r="AG83" s="18">
        <f t="shared" ca="1" si="613"/>
        <v>34.889979761404398</v>
      </c>
      <c r="AH83" s="28">
        <f t="shared" ref="AH83:AI84" ca="1" si="635">IFERROR(AH79 / INDIRECT(ADDRESS($C83, COLUMN(AH79))), 0)</f>
        <v>0.40531939863912947</v>
      </c>
      <c r="AI83" s="10">
        <f t="shared" ca="1" si="635"/>
        <v>0.4009539791380124</v>
      </c>
      <c r="AJ83" s="18">
        <f t="shared" ca="1" si="614"/>
        <v>43.654195011170735</v>
      </c>
      <c r="AK83" s="28">
        <f t="shared" ref="AK83:AL84" ca="1" si="636">IFERROR(AK79 / INDIRECT(ADDRESS($C83, COLUMN(AK79))), 0)</f>
        <v>0.40093625822260515</v>
      </c>
      <c r="AL83" s="10">
        <f t="shared" ca="1" si="636"/>
        <v>0.40038444863260064</v>
      </c>
      <c r="AM83" s="18">
        <f t="shared" ca="1" si="615"/>
        <v>5.5180959000450391</v>
      </c>
      <c r="AN83" s="28">
        <f t="shared" ref="AN83:AO84" ca="1" si="637">IFERROR(AN79 / INDIRECT(ADDRESS($C83, COLUMN(AN79))), 0)</f>
        <v>0.39346272756437989</v>
      </c>
      <c r="AO83" s="10">
        <f t="shared" ca="1" si="637"/>
        <v>0.39293918129115596</v>
      </c>
      <c r="AP83" s="18">
        <f t="shared" ca="1" si="616"/>
        <v>5.2354627322392933</v>
      </c>
      <c r="AQ83" s="28">
        <f t="shared" ref="AQ83:AR84" ca="1" si="638">IFERROR(AQ79 / INDIRECT(ADDRESS($C83, COLUMN(AQ79))), 0)</f>
        <v>0.40264730311082464</v>
      </c>
      <c r="AR83" s="10">
        <f t="shared" ca="1" si="638"/>
        <v>0.40225036996060959</v>
      </c>
      <c r="AS83" s="18">
        <f t="shared" ca="1" si="617"/>
        <v>3.9693315021505082</v>
      </c>
      <c r="AT83" s="28">
        <f t="shared" ref="AT83:AU84" ca="1" si="639">IFERROR(AT79 / INDIRECT(ADDRESS($C83, COLUMN(AT79))), 0)</f>
        <v>0.39479896364480843</v>
      </c>
      <c r="AU83" s="10">
        <f t="shared" ca="1" si="639"/>
        <v>0.39439232538756808</v>
      </c>
      <c r="AV83" s="18">
        <f t="shared" ca="1" si="618"/>
        <v>4.0663825724035485</v>
      </c>
      <c r="AW83" s="28">
        <f t="shared" ref="AW83:AX84" ca="1" si="640">IFERROR(AW79 / INDIRECT(ADDRESS($C83, COLUMN(AW79))), 0)</f>
        <v>0.39853865855587162</v>
      </c>
      <c r="AX83" s="10">
        <f t="shared" ca="1" si="640"/>
        <v>0.40051795395089912</v>
      </c>
      <c r="AY83" s="18">
        <f t="shared" ca="1" si="619"/>
        <v>-19.792953950275027</v>
      </c>
      <c r="AZ83" s="28">
        <f t="shared" ref="AZ83:BA84" ca="1" si="641">IFERROR(AZ79 / INDIRECT(ADDRESS($C83, COLUMN(AZ79))), 0)</f>
        <v>0.40047823410459132</v>
      </c>
      <c r="BA83" s="10">
        <f t="shared" ca="1" si="641"/>
        <v>0.40476712254203595</v>
      </c>
      <c r="BB83" s="18">
        <f t="shared" ca="1" si="620"/>
        <v>-42.88888437444627</v>
      </c>
      <c r="BC83" s="28">
        <f t="shared" ref="BC83:BD84" ca="1" si="642">IFERROR(BC79 / INDIRECT(ADDRESS($C83, COLUMN(BC79))), 0)</f>
        <v>0.40133237008589906</v>
      </c>
      <c r="BD83" s="10">
        <f t="shared" ca="1" si="642"/>
        <v>0.40131396388209639</v>
      </c>
      <c r="BE83" s="18">
        <f t="shared" ca="1" si="621"/>
        <v>0.18406203802667775</v>
      </c>
      <c r="BF83" s="28">
        <f t="shared" ref="BF83:BG84" ca="1" si="643">IFERROR(BF79 / INDIRECT(ADDRESS($C83, COLUMN(BF79))), 0)</f>
        <v>0.40061350539338492</v>
      </c>
      <c r="BG83" s="10">
        <f t="shared" ca="1" si="643"/>
        <v>0.39892233810413774</v>
      </c>
      <c r="BH83" s="18">
        <f t="shared" ca="1" si="622"/>
        <v>16.911672892471753</v>
      </c>
      <c r="BI83" s="28">
        <f t="shared" ref="BI83:BJ84" ca="1" si="644">IFERROR(BI79 / INDIRECT(ADDRESS($C83, COLUMN(BI79))), 0)</f>
        <v>0.39957536423772977</v>
      </c>
      <c r="BJ83" s="10">
        <f t="shared" ca="1" si="644"/>
        <v>0.39551231922318131</v>
      </c>
      <c r="BK83" s="18">
        <f t="shared" ca="1" si="623"/>
        <v>40.630450145484609</v>
      </c>
      <c r="BL83" s="28">
        <f t="shared" ref="BL83:BM84" ca="1" si="645">IFERROR(BL79 / INDIRECT(ADDRESS($C83, COLUMN(BL79))), 0)</f>
        <v>0.39209756990413958</v>
      </c>
      <c r="BM83" s="10">
        <f t="shared" ca="1" si="645"/>
        <v>0.39319602459819425</v>
      </c>
      <c r="BN83" s="18">
        <f t="shared" ca="1" si="624"/>
        <v>-10.984546940546736</v>
      </c>
      <c r="BO83" s="159" t="str">
        <f t="shared" si="583"/>
        <v>High Value %</v>
      </c>
      <c r="BP83" s="249"/>
    </row>
    <row r="84" spans="1:68" hidden="1" x14ac:dyDescent="0.2">
      <c r="A84" s="6"/>
      <c r="C84" s="3">
        <f t="shared" si="625"/>
        <v>10</v>
      </c>
      <c r="D84" s="238"/>
      <c r="E84" s="79" t="str">
        <f t="shared" si="626"/>
        <v>Opportunity %</v>
      </c>
      <c r="F84" s="28">
        <f t="shared" ca="1" si="627"/>
        <v>0.20853944480272857</v>
      </c>
      <c r="G84" s="10">
        <f t="shared" ca="1" si="627"/>
        <v>0.20466268784314692</v>
      </c>
      <c r="H84" s="18">
        <f t="shared" ref="H84" ca="1" si="646">IF(F$9 = 0, 0, IFERROR((F84 - G84) * 10000, 0))</f>
        <v>38.767569595816454</v>
      </c>
      <c r="I84" s="88"/>
      <c r="J84" s="28">
        <f t="shared" ca="1" si="628"/>
        <v>0.20810659152487671</v>
      </c>
      <c r="K84" s="10">
        <f t="shared" ca="1" si="628"/>
        <v>0.2085351057481156</v>
      </c>
      <c r="L84" s="18">
        <f t="shared" ref="L84" ca="1" si="647">IF(J$9 = 0, 0, IFERROR((J84 - K84) * 10000, 0))</f>
        <v>-4.285142232388905</v>
      </c>
      <c r="M84" s="88"/>
      <c r="N84" s="28">
        <f t="shared" ca="1" si="629"/>
        <v>0.20810664049488842</v>
      </c>
      <c r="O84" s="10">
        <f t="shared" ca="1" si="629"/>
        <v>0.20853477336639642</v>
      </c>
      <c r="P84" s="18">
        <f t="shared" ref="P84" ca="1" si="648">IF(N$9 = 0, 0, IFERROR((N84 - O84) * 10000, 0))</f>
        <v>-4.2813287150800239</v>
      </c>
      <c r="Q84" s="88"/>
      <c r="R84" s="28">
        <f t="shared" ca="1" si="630"/>
        <v>0.26450600526037926</v>
      </c>
      <c r="S84" s="10">
        <f t="shared" ca="1" si="630"/>
        <v>0.26224609054501846</v>
      </c>
      <c r="T84" s="18">
        <f t="shared" ref="T84" ca="1" si="649">IF(R$9 = 0, 0, IFERROR((R84 - S84) * 10000, 0))</f>
        <v>22.599147153608001</v>
      </c>
      <c r="U84" s="28">
        <f t="shared" ca="1" si="631"/>
        <v>0.26563194225005488</v>
      </c>
      <c r="V84" s="10">
        <f t="shared" ca="1" si="631"/>
        <v>0.26258391026554723</v>
      </c>
      <c r="W84" s="18">
        <f t="shared" ref="W84" ca="1" si="650">IF(U$9 = 0, 0, IFERROR((U84 - V84) * 10000, 0))</f>
        <v>30.480319845076487</v>
      </c>
      <c r="X84" s="28">
        <f t="shared" ca="1" si="632"/>
        <v>0.26205318793014398</v>
      </c>
      <c r="Y84" s="10">
        <f t="shared" ca="1" si="632"/>
        <v>0.26183015920453734</v>
      </c>
      <c r="Z84" s="18">
        <f t="shared" ref="Z84" ca="1" si="651">IF(X$9 = 0, 0, IFERROR((X84 - Y84) * 10000, 0))</f>
        <v>2.2302872560664433</v>
      </c>
      <c r="AA84" s="28">
        <f t="shared" ca="1" si="633"/>
        <v>0.26056810292807453</v>
      </c>
      <c r="AB84" s="10">
        <f t="shared" ca="1" si="633"/>
        <v>0.2621665422772777</v>
      </c>
      <c r="AC84" s="18">
        <f t="shared" ref="AC84" ca="1" si="652">IF(AA$9 = 0, 0, IFERROR((AA84 - AB84) * 10000, 0))</f>
        <v>-15.984393492031735</v>
      </c>
      <c r="AD84" s="88"/>
      <c r="AE84" s="28">
        <f t="shared" ca="1" si="634"/>
        <v>0.29181516789602557</v>
      </c>
      <c r="AF84" s="10">
        <f t="shared" ca="1" si="634"/>
        <v>0.28755421069476511</v>
      </c>
      <c r="AG84" s="18">
        <f t="shared" ref="AG84" ca="1" si="653">IF(AE$9 = 0, 0, IFERROR((AE84 - AF84) * 10000, 0))</f>
        <v>42.609572012604623</v>
      </c>
      <c r="AH84" s="28">
        <f t="shared" ca="1" si="635"/>
        <v>0.28824275592352772</v>
      </c>
      <c r="AI84" s="10">
        <f t="shared" ca="1" si="635"/>
        <v>0.286888507101696</v>
      </c>
      <c r="AJ84" s="18">
        <f t="shared" ref="AJ84" ca="1" si="654">IF(AH$9 = 0, 0, IFERROR((AH84 - AI84) * 10000, 0))</f>
        <v>13.54248821831716</v>
      </c>
      <c r="AK84" s="28">
        <f t="shared" ca="1" si="636"/>
        <v>0.29308491987190061</v>
      </c>
      <c r="AL84" s="10">
        <f t="shared" ca="1" si="636"/>
        <v>0.28332616252178983</v>
      </c>
      <c r="AM84" s="18">
        <f t="shared" ref="AM84" ca="1" si="655">IF(AK$9 = 0, 0, IFERROR((AK84 - AL84) * 10000, 0))</f>
        <v>97.587573501107812</v>
      </c>
      <c r="AN84" s="28">
        <f t="shared" ca="1" si="637"/>
        <v>0.29607070687379977</v>
      </c>
      <c r="AO84" s="10">
        <f t="shared" ca="1" si="637"/>
        <v>0.29318677846144386</v>
      </c>
      <c r="AP84" s="18">
        <f t="shared" ref="AP84" ca="1" si="656">IF(AN$9 = 0, 0, IFERROR((AN84 - AO84) * 10000, 0))</f>
        <v>28.839284123559072</v>
      </c>
      <c r="AQ84" s="28">
        <f t="shared" ca="1" si="638"/>
        <v>0.28428213269015407</v>
      </c>
      <c r="AR84" s="10">
        <f t="shared" ca="1" si="638"/>
        <v>0.28213464675045896</v>
      </c>
      <c r="AS84" s="18">
        <f t="shared" ref="AS84" ca="1" si="657">IF(AQ$9 = 0, 0, IFERROR((AQ84 - AR84) * 10000, 0))</f>
        <v>21.47485939695104</v>
      </c>
      <c r="AT84" s="28">
        <f t="shared" ca="1" si="639"/>
        <v>0.29144043686137944</v>
      </c>
      <c r="AU84" s="10">
        <f t="shared" ca="1" si="639"/>
        <v>0.28765546330177688</v>
      </c>
      <c r="AV84" s="18">
        <f t="shared" ref="AV84" ca="1" si="658">IF(AT$9 = 0, 0, IFERROR((AT84 - AU84) * 10000, 0))</f>
        <v>37.84973559602556</v>
      </c>
      <c r="AW84" s="28">
        <f t="shared" ca="1" si="640"/>
        <v>0.28957897135602245</v>
      </c>
      <c r="AX84" s="10">
        <f t="shared" ca="1" si="640"/>
        <v>0.28761829806189576</v>
      </c>
      <c r="AY84" s="18">
        <f t="shared" ref="AY84" ca="1" si="659">IF(AW$9 = 0, 0, IFERROR((AW84 - AX84) * 10000, 0))</f>
        <v>19.606732941266912</v>
      </c>
      <c r="AZ84" s="28">
        <f t="shared" ca="1" si="641"/>
        <v>0.29137579168440453</v>
      </c>
      <c r="BA84" s="10">
        <f t="shared" ca="1" si="641"/>
        <v>0.28771423636509291</v>
      </c>
      <c r="BB84" s="18">
        <f t="shared" ref="BB84" ca="1" si="660">IF(AZ$9 = 0, 0, IFERROR((AZ84 - BA84) * 10000, 0))</f>
        <v>36.615553193116156</v>
      </c>
      <c r="BC84" s="28">
        <f t="shared" ca="1" si="642"/>
        <v>0.29156255762385047</v>
      </c>
      <c r="BD84" s="10">
        <f t="shared" ca="1" si="642"/>
        <v>0.29219709664864457</v>
      </c>
      <c r="BE84" s="18">
        <f t="shared" ref="BE84" ca="1" si="661">IF(BC$9 = 0, 0, IFERROR((BC84 - BD84) * 10000, 0))</f>
        <v>-6.3453902479410074</v>
      </c>
      <c r="BF84" s="28">
        <f t="shared" ca="1" si="643"/>
        <v>0.29091460513598399</v>
      </c>
      <c r="BG84" s="10">
        <f t="shared" ca="1" si="643"/>
        <v>0.29187579214415316</v>
      </c>
      <c r="BH84" s="18">
        <f t="shared" ref="BH84" ca="1" si="662">IF(BF$9 = 0, 0, IFERROR((BF84 - BG84) * 10000, 0))</f>
        <v>-9.6118700816916203</v>
      </c>
      <c r="BI84" s="28">
        <f t="shared" ca="1" si="644"/>
        <v>0.28417160808772041</v>
      </c>
      <c r="BJ84" s="10">
        <f t="shared" ca="1" si="644"/>
        <v>0.28458671118911033</v>
      </c>
      <c r="BK84" s="18">
        <f t="shared" ref="BK84" ca="1" si="663">IF(BI$9 = 0, 0, IFERROR((BI84 - BJ84) * 10000, 0))</f>
        <v>-4.1510310138992423</v>
      </c>
      <c r="BL84" s="28">
        <f t="shared" ca="1" si="645"/>
        <v>0.30172671280371849</v>
      </c>
      <c r="BM84" s="10">
        <f t="shared" ca="1" si="645"/>
        <v>0.30235352626806172</v>
      </c>
      <c r="BN84" s="18">
        <f t="shared" ref="BN84" ca="1" si="664">IF(BL$9 = 0, 0, IFERROR((BL84 - BM84) * 10000, 0))</f>
        <v>-6.2681346434323437</v>
      </c>
      <c r="BO84" s="159" t="str">
        <f t="shared" si="583"/>
        <v>Opportunity %</v>
      </c>
      <c r="BP84" s="250"/>
    </row>
    <row r="85" spans="1:68" hidden="1" x14ac:dyDescent="0.2">
      <c r="A85" s="6"/>
      <c r="C85" s="3">
        <f t="shared" si="625"/>
        <v>10</v>
      </c>
      <c r="D85" s="239"/>
      <c r="E85" s="78" t="str">
        <f>E81 &amp; " %"</f>
        <v>Marginal %</v>
      </c>
      <c r="F85" s="30">
        <f ca="1">IFERROR(F81 / INDIRECT(ADDRESS($C85, COLUMN(F81))), 0)</f>
        <v>4.4985858050365701E-2</v>
      </c>
      <c r="G85" s="14">
        <f ca="1">IFERROR(G81 / INDIRECT(ADDRESS($C85, COLUMN(G81))), 0)</f>
        <v>4.4379361924532533E-2</v>
      </c>
      <c r="H85" s="19">
        <f t="shared" ca="1" si="606"/>
        <v>6.0649612583316834</v>
      </c>
      <c r="I85" s="88"/>
      <c r="J85" s="30">
        <f t="shared" ref="J85:K85" ca="1" si="665">IFERROR(J81 / INDIRECT(ADDRESS($C85, COLUMN(J81))), 0)</f>
        <v>4.4797554236144677E-2</v>
      </c>
      <c r="K85" s="14">
        <f t="shared" ca="1" si="665"/>
        <v>4.4992796858978668E-2</v>
      </c>
      <c r="L85" s="19">
        <f t="shared" ca="1" si="607"/>
        <v>-1.9524262283399096</v>
      </c>
      <c r="M85" s="88"/>
      <c r="N85" s="30">
        <f t="shared" ref="N85:O85" ca="1" si="666">IFERROR(N81 / INDIRECT(ADDRESS($C85, COLUMN(N81))), 0)</f>
        <v>4.479750526613295E-2</v>
      </c>
      <c r="O85" s="14">
        <f t="shared" ca="1" si="666"/>
        <v>4.4993129240697836E-2</v>
      </c>
      <c r="P85" s="19">
        <f t="shared" ca="1" si="608"/>
        <v>-1.9562397456488605</v>
      </c>
      <c r="Q85" s="88"/>
      <c r="R85" s="30">
        <f t="shared" ref="R85:S85" ca="1" si="667">IFERROR(R81 / INDIRECT(ADDRESS($C85, COLUMN(R81))), 0)</f>
        <v>7.1390307148230664E-2</v>
      </c>
      <c r="S85" s="14">
        <f t="shared" ca="1" si="667"/>
        <v>7.0509036889880666E-2</v>
      </c>
      <c r="T85" s="19">
        <f t="shared" ca="1" si="609"/>
        <v>8.812702583499977</v>
      </c>
      <c r="U85" s="30">
        <f t="shared" ref="U85:V85" ca="1" si="668">IFERROR(U81 / INDIRECT(ADDRESS($C85, COLUMN(U81))), 0)</f>
        <v>7.1162642845992455E-2</v>
      </c>
      <c r="V85" s="14">
        <f t="shared" ca="1" si="668"/>
        <v>6.819835257880219E-2</v>
      </c>
      <c r="W85" s="19">
        <f t="shared" ca="1" si="610"/>
        <v>29.642902671902643</v>
      </c>
      <c r="X85" s="30">
        <f t="shared" ref="X85:Y85" ca="1" si="669">IFERROR(X81 / INDIRECT(ADDRESS($C85, COLUMN(X81))), 0)</f>
        <v>6.983763048437297E-2</v>
      </c>
      <c r="Y85" s="14">
        <f t="shared" ca="1" si="669"/>
        <v>6.8462771122757851E-2</v>
      </c>
      <c r="Z85" s="19">
        <f t="shared" ca="1" si="611"/>
        <v>13.748593616151188</v>
      </c>
      <c r="AA85" s="30">
        <f t="shared" ref="AA85:AB85" ca="1" si="670">IFERROR(AA81 / INDIRECT(ADDRESS($C85, COLUMN(AA81))), 0)</f>
        <v>6.9385790533612518E-2</v>
      </c>
      <c r="AB85" s="14">
        <f t="shared" ca="1" si="670"/>
        <v>7.0818478925537151E-2</v>
      </c>
      <c r="AC85" s="19">
        <f t="shared" ca="1" si="612"/>
        <v>-14.326883919246331</v>
      </c>
      <c r="AD85" s="88"/>
      <c r="AE85" s="30">
        <f t="shared" ref="AE85:AF85" ca="1" si="671">IFERROR(AE81 / INDIRECT(ADDRESS($C85, COLUMN(AE81))), 0)</f>
        <v>9.3045423186981113E-2</v>
      </c>
      <c r="AF85" s="14">
        <f t="shared" ca="1" si="671"/>
        <v>8.898863242197734E-2</v>
      </c>
      <c r="AG85" s="19">
        <f t="shared" ca="1" si="613"/>
        <v>40.567907650037732</v>
      </c>
      <c r="AH85" s="30">
        <f t="shared" ref="AH85:AI85" ca="1" si="672">IFERROR(AH81 / INDIRECT(ADDRESS($C85, COLUMN(AH81))), 0)</f>
        <v>8.3863352625552917E-2</v>
      </c>
      <c r="AI85" s="14">
        <f t="shared" ca="1" si="672"/>
        <v>8.2497914616308329E-2</v>
      </c>
      <c r="AJ85" s="19">
        <f t="shared" ca="1" si="614"/>
        <v>13.654380092445878</v>
      </c>
      <c r="AK85" s="30">
        <f t="shared" ref="AK85:AL85" ca="1" si="673">IFERROR(AK81 / INDIRECT(ADDRESS($C85, COLUMN(AK81))), 0)</f>
        <v>8.6160922384004024E-2</v>
      </c>
      <c r="AL85" s="14">
        <f t="shared" ca="1" si="673"/>
        <v>8.3670332023639632E-2</v>
      </c>
      <c r="AM85" s="19">
        <f t="shared" ca="1" si="615"/>
        <v>24.905903603643921</v>
      </c>
      <c r="AN85" s="30">
        <f t="shared" ref="AN85:AO85" ca="1" si="674">IFERROR(AN81 / INDIRECT(ADDRESS($C85, COLUMN(AN81))), 0)</f>
        <v>8.9553101631358378E-2</v>
      </c>
      <c r="AO85" s="14">
        <f t="shared" ca="1" si="674"/>
        <v>8.4074194381085904E-2</v>
      </c>
      <c r="AP85" s="19">
        <f t="shared" ca="1" si="616"/>
        <v>54.789072502724743</v>
      </c>
      <c r="AQ85" s="30">
        <f t="shared" ref="AQ85:AR85" ca="1" si="675">IFERROR(AQ81 / INDIRECT(ADDRESS($C85, COLUMN(AQ81))), 0)</f>
        <v>8.3871110833438609E-2</v>
      </c>
      <c r="AR85" s="14">
        <f t="shared" ca="1" si="675"/>
        <v>8.095536079781844E-2</v>
      </c>
      <c r="AS85" s="19">
        <f t="shared" ca="1" si="617"/>
        <v>29.15750035620168</v>
      </c>
      <c r="AT85" s="30">
        <f t="shared" ref="AT85:AU85" ca="1" si="676">IFERROR(AT81 / INDIRECT(ADDRESS($C85, COLUMN(AT81))), 0)</f>
        <v>8.718877158104954E-2</v>
      </c>
      <c r="AU85" s="14">
        <f t="shared" ca="1" si="676"/>
        <v>8.2661587341797529E-2</v>
      </c>
      <c r="AV85" s="19">
        <f t="shared" ca="1" si="618"/>
        <v>45.271842392520107</v>
      </c>
      <c r="AW85" s="30">
        <f t="shared" ref="AW85:AX85" ca="1" si="677">IFERROR(AW81 / INDIRECT(ADDRESS($C85, COLUMN(AW81))), 0)</f>
        <v>8.7763167899982134E-2</v>
      </c>
      <c r="AX85" s="14">
        <f t="shared" ca="1" si="677"/>
        <v>8.235685516354993E-2</v>
      </c>
      <c r="AY85" s="19">
        <f t="shared" ca="1" si="619"/>
        <v>54.063127364322035</v>
      </c>
      <c r="AZ85" s="30">
        <f t="shared" ref="AZ85:BA85" ca="1" si="678">IFERROR(AZ81 / INDIRECT(ADDRESS($C85, COLUMN(AZ81))), 0)</f>
        <v>8.5761371531297148E-2</v>
      </c>
      <c r="BA85" s="14">
        <f t="shared" ca="1" si="678"/>
        <v>8.1420507973895453E-2</v>
      </c>
      <c r="BB85" s="19">
        <f t="shared" ca="1" si="620"/>
        <v>43.408635574016948</v>
      </c>
      <c r="BC85" s="30">
        <f t="shared" ref="BC85:BD85" ca="1" si="679">IFERROR(BC81 / INDIRECT(ADDRESS($C85, COLUMN(BC81))), 0)</f>
        <v>8.6879150428856494E-2</v>
      </c>
      <c r="BD85" s="14">
        <f t="shared" ca="1" si="679"/>
        <v>8.6371292523925974E-2</v>
      </c>
      <c r="BE85" s="19">
        <f t="shared" ca="1" si="621"/>
        <v>5.0785790493051985</v>
      </c>
      <c r="BF85" s="30">
        <f t="shared" ref="BF85:BG85" ca="1" si="680">IFERROR(BF81 / INDIRECT(ADDRESS($C85, COLUMN(BF81))), 0)</f>
        <v>8.6897865980715888E-2</v>
      </c>
      <c r="BG85" s="14">
        <f t="shared" ca="1" si="680"/>
        <v>8.7651026915928215E-2</v>
      </c>
      <c r="BH85" s="19">
        <f t="shared" ca="1" si="622"/>
        <v>-7.5316093521232697</v>
      </c>
      <c r="BI85" s="30">
        <f t="shared" ref="BI85:BJ85" ca="1" si="681">IFERROR(BI81 / INDIRECT(ADDRESS($C85, COLUMN(BI81))), 0)</f>
        <v>8.2300065434180877E-2</v>
      </c>
      <c r="BJ85" s="14">
        <f t="shared" ca="1" si="681"/>
        <v>8.4862618939770124E-2</v>
      </c>
      <c r="BK85" s="19">
        <f t="shared" ca="1" si="623"/>
        <v>-25.625535055892463</v>
      </c>
      <c r="BL85" s="30">
        <f t="shared" ref="BL85:BM85" ca="1" si="682">IFERROR(BL81 / INDIRECT(ADDRESS($C85, COLUMN(BL81))), 0)</f>
        <v>9.0118573946146349E-2</v>
      </c>
      <c r="BM85" s="14">
        <f t="shared" ca="1" si="682"/>
        <v>9.1051618609748683E-2</v>
      </c>
      <c r="BN85" s="19">
        <f t="shared" ca="1" si="624"/>
        <v>-9.3304466360233373</v>
      </c>
      <c r="BO85" s="156" t="str">
        <f t="shared" si="583"/>
        <v>Marginal %</v>
      </c>
      <c r="BP85" s="251"/>
    </row>
    <row r="86" spans="1:68" ht="3.75" hidden="1" customHeight="1" x14ac:dyDescent="0.2">
      <c r="A86" s="6"/>
      <c r="D86" s="144"/>
      <c r="E86" s="144"/>
      <c r="F86" s="144"/>
      <c r="G86" s="144"/>
      <c r="H86" s="160"/>
      <c r="I86" s="138"/>
      <c r="J86" s="144"/>
      <c r="K86" s="144"/>
      <c r="L86" s="160"/>
      <c r="M86" s="138"/>
      <c r="N86" s="144"/>
      <c r="O86" s="144"/>
      <c r="P86" s="160"/>
      <c r="Q86" s="138"/>
      <c r="R86" s="144"/>
      <c r="S86" s="144"/>
      <c r="T86" s="160"/>
      <c r="U86" s="144"/>
      <c r="V86" s="144"/>
      <c r="W86" s="160"/>
      <c r="X86" s="144"/>
      <c r="Y86" s="144"/>
      <c r="Z86" s="160"/>
      <c r="AA86" s="144"/>
      <c r="AB86" s="144"/>
      <c r="AC86" s="160"/>
      <c r="AD86" s="138"/>
      <c r="AE86" s="144"/>
      <c r="AF86" s="144"/>
      <c r="AG86" s="160"/>
      <c r="AH86" s="144"/>
      <c r="AI86" s="144"/>
      <c r="AJ86" s="160"/>
      <c r="AK86" s="144"/>
      <c r="AL86" s="144"/>
      <c r="AM86" s="160"/>
      <c r="AN86" s="144"/>
      <c r="AO86" s="144"/>
      <c r="AP86" s="160"/>
      <c r="AQ86" s="144"/>
      <c r="AR86" s="144"/>
      <c r="AS86" s="160"/>
      <c r="AT86" s="144"/>
      <c r="AU86" s="144"/>
      <c r="AV86" s="160"/>
      <c r="AW86" s="144"/>
      <c r="AX86" s="144"/>
      <c r="AY86" s="160"/>
      <c r="AZ86" s="144"/>
      <c r="BA86" s="144"/>
      <c r="BB86" s="160"/>
      <c r="BC86" s="144"/>
      <c r="BD86" s="144"/>
      <c r="BE86" s="160"/>
      <c r="BF86" s="144"/>
      <c r="BG86" s="144"/>
      <c r="BH86" s="160"/>
      <c r="BI86" s="144"/>
      <c r="BJ86" s="144"/>
      <c r="BK86" s="160"/>
      <c r="BL86" s="144"/>
      <c r="BM86" s="144"/>
      <c r="BN86" s="160"/>
      <c r="BO86" s="144"/>
      <c r="BP86" s="144"/>
    </row>
    <row r="87" spans="1:68" ht="15" thickBot="1" x14ac:dyDescent="0.25">
      <c r="A87" s="169" t="str">
        <f>A$29</f>
        <v>&gt;= 1</v>
      </c>
      <c r="B87" s="3" t="str">
        <f t="shared" ref="B87" si="683">B$29</f>
        <v>&gt;= 0</v>
      </c>
      <c r="D87" s="236" t="s">
        <v>162</v>
      </c>
      <c r="E87" s="135" t="str">
        <f>$E$29</f>
        <v>Total Active</v>
      </c>
      <c r="F87" s="119">
        <f t="shared" ref="F87:G91" ca="1" si="684">SUMIFS(SOLD_AMT_T, CHANNEL_COUNT, $A$2, IS_JJCC, $B$2, CUST_GROUP, $A87, RECENCY_GROUP, $B87, TIMEFRAME, F$1)</f>
        <v>642239220.35000038</v>
      </c>
      <c r="G87" s="118">
        <f t="shared" ca="1" si="684"/>
        <v>540879483.70999992</v>
      </c>
      <c r="H87" s="115">
        <f t="shared" ref="H87:H91" ca="1" si="685">IF(F$9 = 0, 0, IFERROR((F87 - G87) / G87, 0))</f>
        <v>0.18739800582701691</v>
      </c>
      <c r="I87" s="141"/>
      <c r="J87" s="119">
        <f t="shared" ref="J87:K91" ca="1" si="686">SUMIFS(SOLD_AMT_T, CHANNEL_COUNT, $A$2, IS_JJCC, $B$2, CUST_GROUP, $A87, RECENCY_GROUP, $B87, TIMEFRAME, J$1)</f>
        <v>737343774.25000012</v>
      </c>
      <c r="K87" s="118">
        <f t="shared" ca="1" si="686"/>
        <v>641906815.30000031</v>
      </c>
      <c r="L87" s="115">
        <f t="shared" ref="L87:L91" ca="1" si="687">IF(J$9 = 0, 0, IFERROR((J87 - K87) / K87, 0))</f>
        <v>0.14867727943563985</v>
      </c>
      <c r="M87" s="141"/>
      <c r="N87" s="119">
        <f t="shared" ref="N87:O91" ca="1" si="688">SUMIFS(SOLD_AMT_T, CHANNEL_COUNT, $A$2, IS_JJCC, $B$2, CUST_GROUP, $A87, RECENCY_GROUP, $B87, TIMEFRAME, N$1)</f>
        <v>737343774.25</v>
      </c>
      <c r="O87" s="118">
        <f t="shared" ca="1" si="688"/>
        <v>641906815.30000019</v>
      </c>
      <c r="P87" s="115">
        <f t="shared" ref="P87:P91" ca="1" si="689">IF(N$9 = 0, 0, IFERROR((N87 - O87) / O87, 0))</f>
        <v>0.14867727943563988</v>
      </c>
      <c r="Q87" s="141"/>
      <c r="R87" s="119">
        <f t="shared" ref="R87:S91" ca="1" si="690">SUMIFS(SOLD_AMT_T, CHANNEL_COUNT, $A$2, IS_JJCC, $B$2, CUST_GROUP, $A87, RECENCY_GROUP, $B87, TIMEFRAME, R$1)</f>
        <v>174830329.99000007</v>
      </c>
      <c r="S87" s="118">
        <f t="shared" ca="1" si="690"/>
        <v>150334571.92000008</v>
      </c>
      <c r="T87" s="115">
        <f t="shared" ref="T87:T91" ca="1" si="691">IF(R$9 = 0, 0, IFERROR((R87 - S87) / S87, 0))</f>
        <v>0.16294161587153294</v>
      </c>
      <c r="U87" s="119">
        <f t="shared" ref="U87:V91" ca="1" si="692">SUMIFS(SOLD_AMT_T, CHANNEL_COUNT, $A$2, IS_JJCC, $B$2, CUST_GROUP, $A87, RECENCY_GROUP, $B87, TIMEFRAME, U$1)</f>
        <v>186612397.91000003</v>
      </c>
      <c r="V87" s="118">
        <f t="shared" ca="1" si="692"/>
        <v>158812007.98000005</v>
      </c>
      <c r="W87" s="115">
        <f t="shared" ref="W87:W91" ca="1" si="693">IF(U$9 = 0, 0, IFERROR((U87 - V87) / V87, 0))</f>
        <v>0.17505219084882431</v>
      </c>
      <c r="X87" s="119">
        <f t="shared" ref="X87:Y91" ca="1" si="694">SUMIFS(SOLD_AMT_T, CHANNEL_COUNT, $A$2, IS_JJCC, $B$2, CUST_GROUP, $A87, RECENCY_GROUP, $B87, TIMEFRAME, X$1)</f>
        <v>185815781.92999998</v>
      </c>
      <c r="Y87" s="118">
        <f t="shared" ca="1" si="694"/>
        <v>165662554.18999994</v>
      </c>
      <c r="Z87" s="115">
        <f t="shared" ref="Z87:Z91" ca="1" si="695">IF(X$9 = 0, 0, IFERROR((X87 - Y87) / Y87, 0))</f>
        <v>0.12165228188433044</v>
      </c>
      <c r="AA87" s="119">
        <f t="shared" ref="AA87:AB91" ca="1" si="696">SUMIFS(SOLD_AMT_T, CHANNEL_COUNT, $A$2, IS_JJCC, $B$2, CUST_GROUP, $A87, RECENCY_GROUP, $B87, TIMEFRAME, AA$1)</f>
        <v>188415206.5</v>
      </c>
      <c r="AB87" s="118">
        <f t="shared" ca="1" si="696"/>
        <v>165707586.23000002</v>
      </c>
      <c r="AC87" s="115">
        <f t="shared" ref="AC87:AC91" ca="1" si="697">IF(AA$9 = 0, 0, IFERROR((AA87 - AB87) / AB87, 0))</f>
        <v>0.13703428301998252</v>
      </c>
      <c r="AD87" s="141"/>
      <c r="AE87" s="119">
        <f t="shared" ref="AE87:AF91" ca="1" si="698">SUMIFS(SOLD_AMT_T, CHANNEL_COUNT, $A$2, IS_JJCC, $B$2, CUST_GROUP, $A87, RECENCY_GROUP, $B87, TIMEFRAME, AE$1)</f>
        <v>39078429.199999996</v>
      </c>
      <c r="AF87" s="118">
        <f t="shared" ca="1" si="698"/>
        <v>30722703.440000001</v>
      </c>
      <c r="AG87" s="115">
        <f t="shared" ref="AG87:AG91" ca="1" si="699">IF(AE$9 = 0, 0, IFERROR((AE87 - AF87) / AF87, 0))</f>
        <v>0.27197234697520467</v>
      </c>
      <c r="AH87" s="119">
        <f t="shared" ref="AH87:AI91" ca="1" si="700">SUMIFS(SOLD_AMT_T, CHANNEL_COUNT, $A$2, IS_JJCC, $B$2, CUST_GROUP, $A87, RECENCY_GROUP, $B87, TIMEFRAME, AH$1)</f>
        <v>71741813.250000075</v>
      </c>
      <c r="AI87" s="118">
        <f t="shared" ca="1" si="700"/>
        <v>63141980.440000013</v>
      </c>
      <c r="AJ87" s="115">
        <f t="shared" ref="AJ87:AJ91" ca="1" si="701">IF(AH$9 = 0, 0, IFERROR((AH87 - AI87) / AI87, 0))</f>
        <v>0.13619833825408692</v>
      </c>
      <c r="AK87" s="119">
        <f t="shared" ref="AK87:AL91" ca="1" si="702">SUMIFS(SOLD_AMT_T, CHANNEL_COUNT, $A$2, IS_JJCC, $B$2, CUST_GROUP, $A87, RECENCY_GROUP, $B87, TIMEFRAME, AK$1)</f>
        <v>63293447.570000008</v>
      </c>
      <c r="AL87" s="118">
        <f t="shared" ca="1" si="702"/>
        <v>55920935.169999994</v>
      </c>
      <c r="AM87" s="115">
        <f t="shared" ref="AM87:AM91" ca="1" si="703">IF(AK$9 = 0, 0, IFERROR((AK87 - AL87) / AL87, 0))</f>
        <v>0.1318381457246294</v>
      </c>
      <c r="AN87" s="119">
        <f t="shared" ref="AN87:AO91" ca="1" si="704">SUMIFS(SOLD_AMT_T, CHANNEL_COUNT, $A$2, IS_JJCC, $B$2, CUST_GROUP, $A87, RECENCY_GROUP, $B87, TIMEFRAME, AN$1)</f>
        <v>64329785.610000029</v>
      </c>
      <c r="AO87" s="118">
        <f t="shared" ca="1" si="704"/>
        <v>60096978.520000018</v>
      </c>
      <c r="AP87" s="115">
        <f t="shared" ref="AP87:AP91" ca="1" si="705">IF(AN$9 = 0, 0, IFERROR((AN87 - AO87) / AO87, 0))</f>
        <v>7.0432943456406064E-2</v>
      </c>
      <c r="AQ87" s="119">
        <f t="shared" ref="AQ87:AR91" ca="1" si="706">SUMIFS(SOLD_AMT_T, CHANNEL_COUNT, $A$2, IS_JJCC, $B$2, CUST_GROUP, $A87, RECENCY_GROUP, $B87, TIMEFRAME, AQ$1)</f>
        <v>77688338.970000014</v>
      </c>
      <c r="AR87" s="118">
        <f t="shared" ca="1" si="706"/>
        <v>60599895.679999985</v>
      </c>
      <c r="AS87" s="115">
        <f t="shared" ref="AS87:AS91" ca="1" si="707">IF(AQ$9 = 0, 0, IFERROR((AQ87 - AR87) / AR87, 0))</f>
        <v>0.28198799846514905</v>
      </c>
      <c r="AT87" s="119">
        <f t="shared" ref="AT87:AU91" ca="1" si="708">SUMIFS(SOLD_AMT_T, CHANNEL_COUNT, $A$2, IS_JJCC, $B$2, CUST_GROUP, $A87, RECENCY_GROUP, $B87, TIMEFRAME, AT$1)</f>
        <v>43632238.929999992</v>
      </c>
      <c r="AU87" s="118">
        <f t="shared" ca="1" si="708"/>
        <v>37212237.830000006</v>
      </c>
      <c r="AV87" s="115">
        <f t="shared" ref="AV87:AV91" ca="1" si="709">IF(AT$9 = 0, 0, IFERROR((AT87 - AU87) / AU87, 0))</f>
        <v>0.17252391886048488</v>
      </c>
      <c r="AW87" s="119">
        <f t="shared" ref="AW87:AX91" ca="1" si="710">SUMIFS(SOLD_AMT_T, CHANNEL_COUNT, $A$2, IS_JJCC, $B$2, CUST_GROUP, $A87, RECENCY_GROUP, $B87, TIMEFRAME, AW$1)</f>
        <v>46350939.410000011</v>
      </c>
      <c r="AX87" s="118">
        <f t="shared" ca="1" si="710"/>
        <v>38895818.469999976</v>
      </c>
      <c r="AY87" s="115">
        <f t="shared" ref="AY87:AY91" ca="1" si="711">IF(AW$9 = 0, 0, IFERROR((AW87 - AX87) / AX87, 0))</f>
        <v>0.19166895654220795</v>
      </c>
      <c r="AZ87" s="119">
        <f t="shared" ref="AZ87:BA91" ca="1" si="712">SUMIFS(SOLD_AMT_T, CHANNEL_COUNT, $A$2, IS_JJCC, $B$2, CUST_GROUP, $A87, RECENCY_GROUP, $B87, TIMEFRAME, AZ$1)</f>
        <v>74659367.419999987</v>
      </c>
      <c r="BA87" s="118">
        <f t="shared" ca="1" si="712"/>
        <v>67903166.009999961</v>
      </c>
      <c r="BB87" s="115">
        <f t="shared" ref="BB87:BB91" ca="1" si="713">IF(AZ$9 = 0, 0, IFERROR((AZ87 - BA87) / BA87, 0))</f>
        <v>9.9497590568973684E-2</v>
      </c>
      <c r="BC87" s="119">
        <f t="shared" ref="BC87:BD91" ca="1" si="714">SUMIFS(SOLD_AMT_T, CHANNEL_COUNT, $A$2, IS_JJCC, $B$2, CUST_GROUP, $A87, RECENCY_GROUP, $B87, TIMEFRAME, BC$1)</f>
        <v>64115097.690000027</v>
      </c>
      <c r="BD87" s="118">
        <f t="shared" ca="1" si="714"/>
        <v>58277892.439999983</v>
      </c>
      <c r="BE87" s="115">
        <f t="shared" ref="BE87:BE91" ca="1" si="715">IF(BC$9 = 0, 0, IFERROR((BC87 - BD87) / BD87, 0))</f>
        <v>0.10016157080508258</v>
      </c>
      <c r="BF87" s="119">
        <f t="shared" ref="BF87:BG91" ca="1" si="716">SUMIFS(SOLD_AMT_T, CHANNEL_COUNT, $A$2, IS_JJCC, $B$2, CUST_GROUP, $A87, RECENCY_GROUP, $B87, TIMEFRAME, BF$1)</f>
        <v>64609323.429999992</v>
      </c>
      <c r="BG87" s="118">
        <f t="shared" ca="1" si="716"/>
        <v>59354428.919999972</v>
      </c>
      <c r="BH87" s="115">
        <f t="shared" ref="BH87:BH91" ca="1" si="717">IF(BF$9 = 0, 0, IFERROR((BF87 - BG87) / BG87, 0))</f>
        <v>8.8534160055397979E-2</v>
      </c>
      <c r="BI87" s="119">
        <f t="shared" ref="BI87:BJ91" ca="1" si="718">SUMIFS(SOLD_AMT_T, CHANNEL_COUNT, $A$2, IS_JJCC, $B$2, CUST_GROUP, $A87, RECENCY_GROUP, $B87, TIMEFRAME, BI$1)</f>
        <v>80671788.129999995</v>
      </c>
      <c r="BJ87" s="118">
        <f t="shared" ca="1" si="718"/>
        <v>66711323.019999973</v>
      </c>
      <c r="BK87" s="115">
        <f t="shared" ref="BK87:BK91" ca="1" si="719">IF(BI$9 = 0, 0, IFERROR((BI87 - BJ87) / BJ87, 0))</f>
        <v>0.20926680026739525</v>
      </c>
      <c r="BL87" s="119">
        <f t="shared" ref="BL87:BM91" ca="1" si="720">SUMIFS(SOLD_AMT_T, CHANNEL_COUNT, $A$2, IS_JJCC, $B$2, CUST_GROUP, $A87, RECENCY_GROUP, $B87, TIMEFRAME, BL$1)</f>
        <v>42577820.900000013</v>
      </c>
      <c r="BM87" s="118">
        <f t="shared" ca="1" si="720"/>
        <v>38779747.170000032</v>
      </c>
      <c r="BN87" s="115">
        <f t="shared" ref="BN87:BN91" ca="1" si="721">IF(BL$9 = 0, 0, IFERROR((BL87 - BM87) / BM87, 0))</f>
        <v>9.7939620734251914E-2</v>
      </c>
      <c r="BO87" s="158" t="str">
        <f t="shared" ref="BO87:BO95" si="722">E87</f>
        <v>Total Active</v>
      </c>
      <c r="BP87" s="248" t="str">
        <f>$D87</f>
        <v>SOLD $</v>
      </c>
    </row>
    <row r="88" spans="1:68" ht="15" thickTop="1" x14ac:dyDescent="0.2">
      <c r="A88" s="169">
        <f>A$30</f>
        <v>5</v>
      </c>
      <c r="B88" s="3" t="str">
        <f t="shared" ref="B88" si="723">B$30</f>
        <v>&gt;= 0</v>
      </c>
      <c r="D88" s="237"/>
      <c r="E88" s="136" t="str">
        <f>$E$30</f>
        <v>Elite</v>
      </c>
      <c r="F88" s="120">
        <f t="shared" ca="1" si="684"/>
        <v>189946549.71000001</v>
      </c>
      <c r="G88" s="111">
        <f t="shared" ca="1" si="684"/>
        <v>160659978.19999999</v>
      </c>
      <c r="H88" s="108">
        <f t="shared" ca="1" si="685"/>
        <v>0.18228915401408927</v>
      </c>
      <c r="I88" s="141"/>
      <c r="J88" s="120">
        <f t="shared" ca="1" si="686"/>
        <v>220268533.15000004</v>
      </c>
      <c r="K88" s="111">
        <f t="shared" ca="1" si="686"/>
        <v>189851134.05000007</v>
      </c>
      <c r="L88" s="108">
        <f t="shared" ca="1" si="687"/>
        <v>0.16021710511346798</v>
      </c>
      <c r="M88" s="141"/>
      <c r="N88" s="120">
        <f t="shared" ca="1" si="688"/>
        <v>220268533.15000004</v>
      </c>
      <c r="O88" s="111">
        <f t="shared" ca="1" si="688"/>
        <v>189851134.05000007</v>
      </c>
      <c r="P88" s="108">
        <f t="shared" ca="1" si="689"/>
        <v>0.16021710511346798</v>
      </c>
      <c r="Q88" s="141"/>
      <c r="R88" s="120">
        <f t="shared" ca="1" si="690"/>
        <v>41015308.289999992</v>
      </c>
      <c r="S88" s="111">
        <f t="shared" ca="1" si="690"/>
        <v>35168268.450000003</v>
      </c>
      <c r="T88" s="108">
        <f t="shared" ca="1" si="691"/>
        <v>0.16625896291462106</v>
      </c>
      <c r="U88" s="120">
        <f t="shared" ca="1" si="692"/>
        <v>43208436.899999991</v>
      </c>
      <c r="V88" s="111">
        <f t="shared" ca="1" si="692"/>
        <v>36905449.729999997</v>
      </c>
      <c r="W88" s="108">
        <f t="shared" ca="1" si="693"/>
        <v>0.17078743698051652</v>
      </c>
      <c r="X88" s="120">
        <f t="shared" ca="1" si="694"/>
        <v>44626326.100000001</v>
      </c>
      <c r="Y88" s="111">
        <f t="shared" ca="1" si="694"/>
        <v>39324360.810000002</v>
      </c>
      <c r="Z88" s="108">
        <f t="shared" ca="1" si="695"/>
        <v>0.13482648365518338</v>
      </c>
      <c r="AA88" s="120">
        <f t="shared" ca="1" si="696"/>
        <v>44942700.07</v>
      </c>
      <c r="AB88" s="111">
        <f t="shared" ca="1" si="696"/>
        <v>38882306.609999999</v>
      </c>
      <c r="AC88" s="108">
        <f t="shared" ca="1" si="697"/>
        <v>0.15586507047504611</v>
      </c>
      <c r="AD88" s="141"/>
      <c r="AE88" s="120">
        <f t="shared" ca="1" si="698"/>
        <v>8165898.1600000001</v>
      </c>
      <c r="AF88" s="111">
        <f t="shared" ca="1" si="698"/>
        <v>6424545.0599999977</v>
      </c>
      <c r="AG88" s="108">
        <f t="shared" ca="1" si="699"/>
        <v>0.27104691207504783</v>
      </c>
      <c r="AH88" s="120">
        <f t="shared" ca="1" si="700"/>
        <v>14912182.590000002</v>
      </c>
      <c r="AI88" s="111">
        <f t="shared" ca="1" si="700"/>
        <v>12995285.189999996</v>
      </c>
      <c r="AJ88" s="108">
        <f t="shared" ca="1" si="701"/>
        <v>0.14750714370432425</v>
      </c>
      <c r="AK88" s="120">
        <f t="shared" ca="1" si="702"/>
        <v>12953658.840000002</v>
      </c>
      <c r="AL88" s="111">
        <f t="shared" ca="1" si="702"/>
        <v>11597704.699999997</v>
      </c>
      <c r="AM88" s="108">
        <f t="shared" ca="1" si="703"/>
        <v>0.11691573247247834</v>
      </c>
      <c r="AN88" s="120">
        <f t="shared" ca="1" si="704"/>
        <v>13078190.000000004</v>
      </c>
      <c r="AO88" s="111">
        <f t="shared" ca="1" si="704"/>
        <v>12220769.43</v>
      </c>
      <c r="AP88" s="108">
        <f t="shared" ca="1" si="705"/>
        <v>7.0160931757306227E-2</v>
      </c>
      <c r="AQ88" s="120">
        <f t="shared" ca="1" si="706"/>
        <v>16275768.720000001</v>
      </c>
      <c r="AR88" s="111">
        <f t="shared" ca="1" si="706"/>
        <v>12737026.269999998</v>
      </c>
      <c r="AS88" s="108">
        <f t="shared" ca="1" si="707"/>
        <v>0.27783113381299507</v>
      </c>
      <c r="AT88" s="120">
        <f t="shared" ca="1" si="708"/>
        <v>9157197.120000001</v>
      </c>
      <c r="AU88" s="111">
        <f t="shared" ca="1" si="708"/>
        <v>7759042.870000001</v>
      </c>
      <c r="AV88" s="108">
        <f t="shared" ca="1" si="709"/>
        <v>0.18019674248816206</v>
      </c>
      <c r="AW88" s="120">
        <f t="shared" ca="1" si="710"/>
        <v>9750568.4199999981</v>
      </c>
      <c r="AX88" s="111">
        <f t="shared" ca="1" si="710"/>
        <v>8073322.8000000007</v>
      </c>
      <c r="AY88" s="108">
        <f t="shared" ca="1" si="711"/>
        <v>0.20775158649670208</v>
      </c>
      <c r="AZ88" s="120">
        <f t="shared" ca="1" si="712"/>
        <v>15712041.149999999</v>
      </c>
      <c r="BA88" s="111">
        <f t="shared" ca="1" si="712"/>
        <v>14340547.569999998</v>
      </c>
      <c r="BB88" s="108">
        <f t="shared" ca="1" si="713"/>
        <v>9.5637462468248016E-2</v>
      </c>
      <c r="BC88" s="120">
        <f t="shared" ca="1" si="714"/>
        <v>13253936.160000002</v>
      </c>
      <c r="BD88" s="111">
        <f t="shared" ca="1" si="714"/>
        <v>11941494.27</v>
      </c>
      <c r="BE88" s="108">
        <f t="shared" ca="1" si="715"/>
        <v>0.10990600173859168</v>
      </c>
      <c r="BF88" s="120">
        <f t="shared" ca="1" si="716"/>
        <v>13526440.029999997</v>
      </c>
      <c r="BG88" s="111">
        <f t="shared" ca="1" si="716"/>
        <v>12200019.819999998</v>
      </c>
      <c r="BH88" s="108">
        <f t="shared" ca="1" si="717"/>
        <v>0.10872279140280931</v>
      </c>
      <c r="BI88" s="120">
        <f t="shared" ca="1" si="718"/>
        <v>16793632.549999997</v>
      </c>
      <c r="BJ88" s="111">
        <f t="shared" ca="1" si="718"/>
        <v>13618115.289999999</v>
      </c>
      <c r="BK88" s="108">
        <f t="shared" ca="1" si="719"/>
        <v>0.23318331445848686</v>
      </c>
      <c r="BL88" s="120">
        <f t="shared" ca="1" si="720"/>
        <v>8869169.9600000009</v>
      </c>
      <c r="BM88" s="111">
        <f t="shared" ca="1" si="720"/>
        <v>7914142.5799999991</v>
      </c>
      <c r="BN88" s="108">
        <f t="shared" ca="1" si="721"/>
        <v>0.12067351205087865</v>
      </c>
      <c r="BO88" s="152" t="str">
        <f t="shared" si="722"/>
        <v>Elite</v>
      </c>
      <c r="BP88" s="249"/>
    </row>
    <row r="89" spans="1:68" x14ac:dyDescent="0.2">
      <c r="A89" s="169">
        <f>A$31</f>
        <v>30</v>
      </c>
      <c r="B89" s="3" t="str">
        <f t="shared" ref="B89:B90" si="724">B$31</f>
        <v>&gt;= 0</v>
      </c>
      <c r="D89" s="237"/>
      <c r="E89" s="79" t="str">
        <f>$E$31</f>
        <v>High Value</v>
      </c>
      <c r="F89" s="29">
        <f t="shared" ca="1" si="684"/>
        <v>285637193.50999999</v>
      </c>
      <c r="G89" s="12">
        <f t="shared" ca="1" si="684"/>
        <v>239676116.68999997</v>
      </c>
      <c r="H89" s="13">
        <f t="shared" ca="1" si="685"/>
        <v>0.19176327393290774</v>
      </c>
      <c r="I89" s="141"/>
      <c r="J89" s="29">
        <f t="shared" ca="1" si="686"/>
        <v>327134886.96000004</v>
      </c>
      <c r="K89" s="12">
        <f t="shared" ca="1" si="686"/>
        <v>285474654.47999996</v>
      </c>
      <c r="L89" s="13">
        <f t="shared" ca="1" si="687"/>
        <v>0.14593320922267286</v>
      </c>
      <c r="M89" s="141"/>
      <c r="N89" s="29">
        <f t="shared" ca="1" si="688"/>
        <v>327134886.96000004</v>
      </c>
      <c r="O89" s="12">
        <f t="shared" ca="1" si="688"/>
        <v>285474654.47999996</v>
      </c>
      <c r="P89" s="13">
        <f t="shared" ca="1" si="689"/>
        <v>0.14593320922267286</v>
      </c>
      <c r="Q89" s="141"/>
      <c r="R89" s="29">
        <f t="shared" ca="1" si="690"/>
        <v>74410067.539999992</v>
      </c>
      <c r="S89" s="12">
        <f t="shared" ca="1" si="690"/>
        <v>64109706.499999993</v>
      </c>
      <c r="T89" s="13">
        <f t="shared" ca="1" si="691"/>
        <v>0.16066773040054394</v>
      </c>
      <c r="U89" s="29">
        <f t="shared" ca="1" si="692"/>
        <v>79566281.059999987</v>
      </c>
      <c r="V89" s="12">
        <f t="shared" ca="1" si="692"/>
        <v>67908145.890000001</v>
      </c>
      <c r="W89" s="13">
        <f t="shared" ca="1" si="693"/>
        <v>0.17167506220659071</v>
      </c>
      <c r="X89" s="29">
        <f t="shared" ca="1" si="694"/>
        <v>79026252.819999993</v>
      </c>
      <c r="Y89" s="12">
        <f t="shared" ca="1" si="694"/>
        <v>70846137.63000001</v>
      </c>
      <c r="Z89" s="13">
        <f t="shared" ca="1" si="695"/>
        <v>0.11546310728640327</v>
      </c>
      <c r="AA89" s="29">
        <f t="shared" ca="1" si="696"/>
        <v>80263351.160000026</v>
      </c>
      <c r="AB89" s="12">
        <f t="shared" ca="1" si="696"/>
        <v>70490407.25999999</v>
      </c>
      <c r="AC89" s="13">
        <f t="shared" ca="1" si="697"/>
        <v>0.13864218238877624</v>
      </c>
      <c r="AD89" s="141"/>
      <c r="AE89" s="29">
        <f t="shared" ca="1" si="698"/>
        <v>16347825.309999999</v>
      </c>
      <c r="AF89" s="12">
        <f t="shared" ca="1" si="698"/>
        <v>12877299.700000003</v>
      </c>
      <c r="AG89" s="13">
        <f t="shared" ca="1" si="699"/>
        <v>0.2695072484800517</v>
      </c>
      <c r="AH89" s="29">
        <f t="shared" ca="1" si="700"/>
        <v>29742576.670000002</v>
      </c>
      <c r="AI89" s="12">
        <f t="shared" ca="1" si="700"/>
        <v>26228448.390000004</v>
      </c>
      <c r="AJ89" s="13">
        <f t="shared" ca="1" si="701"/>
        <v>0.13398155421728311</v>
      </c>
      <c r="AK89" s="29">
        <f t="shared" ca="1" si="702"/>
        <v>26186577.959999993</v>
      </c>
      <c r="AL89" s="12">
        <f t="shared" ca="1" si="702"/>
        <v>23430907.04000001</v>
      </c>
      <c r="AM89" s="13">
        <f t="shared" ca="1" si="703"/>
        <v>0.11760837577886536</v>
      </c>
      <c r="AN89" s="29">
        <f t="shared" ca="1" si="704"/>
        <v>26311872.900000006</v>
      </c>
      <c r="AO89" s="12">
        <f t="shared" ca="1" si="704"/>
        <v>24765386.639999997</v>
      </c>
      <c r="AP89" s="13">
        <f t="shared" ca="1" si="705"/>
        <v>6.2445472080867509E-2</v>
      </c>
      <c r="AQ89" s="29">
        <f t="shared" ca="1" si="706"/>
        <v>32393247.179999989</v>
      </c>
      <c r="AR89" s="12">
        <f t="shared" ca="1" si="706"/>
        <v>25399356.799999986</v>
      </c>
      <c r="AS89" s="13">
        <f t="shared" ca="1" si="707"/>
        <v>0.27535698778010026</v>
      </c>
      <c r="AT89" s="29">
        <f t="shared" ca="1" si="708"/>
        <v>18090835.999999996</v>
      </c>
      <c r="AU89" s="12">
        <f t="shared" ca="1" si="708"/>
        <v>15461946.779999994</v>
      </c>
      <c r="AV89" s="13">
        <f t="shared" ca="1" si="709"/>
        <v>0.17002317091147068</v>
      </c>
      <c r="AW89" s="29">
        <f t="shared" ca="1" si="710"/>
        <v>19252142.240000002</v>
      </c>
      <c r="AX89" s="12">
        <f t="shared" ca="1" si="710"/>
        <v>16182606.059999999</v>
      </c>
      <c r="AY89" s="13">
        <f t="shared" ca="1" si="711"/>
        <v>0.1896812026826292</v>
      </c>
      <c r="AZ89" s="29">
        <f t="shared" ca="1" si="712"/>
        <v>30975799.299999997</v>
      </c>
      <c r="BA89" s="12">
        <f t="shared" ca="1" si="712"/>
        <v>28517507.110000003</v>
      </c>
      <c r="BB89" s="13">
        <f t="shared" ca="1" si="713"/>
        <v>8.6202913197064288E-2</v>
      </c>
      <c r="BC89" s="29">
        <f t="shared" ca="1" si="714"/>
        <v>26460911.679999996</v>
      </c>
      <c r="BD89" s="12">
        <f t="shared" ca="1" si="714"/>
        <v>24145658.289999999</v>
      </c>
      <c r="BE89" s="13">
        <f t="shared" ca="1" si="715"/>
        <v>9.5886944236217672E-2</v>
      </c>
      <c r="BF89" s="29">
        <f t="shared" ca="1" si="716"/>
        <v>26637684.610000003</v>
      </c>
      <c r="BG89" s="12">
        <f t="shared" ca="1" si="716"/>
        <v>24323698.739999998</v>
      </c>
      <c r="BH89" s="13">
        <f t="shared" ca="1" si="717"/>
        <v>9.5132976885406242E-2</v>
      </c>
      <c r="BI89" s="29">
        <f t="shared" ca="1" si="718"/>
        <v>33364737.639999997</v>
      </c>
      <c r="BJ89" s="12">
        <f t="shared" ca="1" si="718"/>
        <v>27553778.109999999</v>
      </c>
      <c r="BK89" s="13">
        <f t="shared" ca="1" si="719"/>
        <v>0.21089519944602608</v>
      </c>
      <c r="BL89" s="29">
        <f t="shared" ca="1" si="720"/>
        <v>17475546.909999993</v>
      </c>
      <c r="BM89" s="12">
        <f t="shared" ca="1" si="720"/>
        <v>15896941.310000002</v>
      </c>
      <c r="BN89" s="13">
        <f t="shared" ca="1" si="721"/>
        <v>9.9302473929809718E-2</v>
      </c>
      <c r="BO89" s="159" t="str">
        <f t="shared" si="722"/>
        <v>High Value</v>
      </c>
      <c r="BP89" s="249"/>
    </row>
    <row r="90" spans="1:68" x14ac:dyDescent="0.2">
      <c r="A90" s="169">
        <f>A$32</f>
        <v>70</v>
      </c>
      <c r="B90" s="3" t="str">
        <f t="shared" si="724"/>
        <v>&gt;= 0</v>
      </c>
      <c r="D90" s="237"/>
      <c r="E90" s="79" t="str">
        <f>$E$32</f>
        <v>Opportunity</v>
      </c>
      <c r="F90" s="29">
        <f t="shared" ca="1" si="684"/>
        <v>137721825.53999999</v>
      </c>
      <c r="G90" s="12">
        <f t="shared" ca="1" si="684"/>
        <v>115860853.41000001</v>
      </c>
      <c r="H90" s="13">
        <f t="shared" ref="H90" ca="1" si="725">IF(F$9 = 0, 0, IFERROR((F90 - G90) / G90, 0))</f>
        <v>0.18868298900440472</v>
      </c>
      <c r="I90" s="141"/>
      <c r="J90" s="29">
        <f t="shared" ca="1" si="686"/>
        <v>157145083.23999998</v>
      </c>
      <c r="K90" s="12">
        <f t="shared" ca="1" si="686"/>
        <v>137655313.43000001</v>
      </c>
      <c r="L90" s="13">
        <f t="shared" ref="L90" ca="1" si="726">IF(J$9 = 0, 0, IFERROR((J90 - K90) / K90, 0))</f>
        <v>0.14158385407992871</v>
      </c>
      <c r="M90" s="141"/>
      <c r="N90" s="29">
        <f t="shared" ca="1" si="688"/>
        <v>157145083.23999998</v>
      </c>
      <c r="O90" s="12">
        <f t="shared" ca="1" si="688"/>
        <v>137655313.43000001</v>
      </c>
      <c r="P90" s="13">
        <f t="shared" ref="P90" ca="1" si="727">IF(N$9 = 0, 0, IFERROR((N90 - O90) / O90, 0))</f>
        <v>0.14158385407992871</v>
      </c>
      <c r="Q90" s="141"/>
      <c r="R90" s="29">
        <f t="shared" ca="1" si="690"/>
        <v>46896207.550000004</v>
      </c>
      <c r="S90" s="12">
        <f t="shared" ca="1" si="690"/>
        <v>40426955.790000007</v>
      </c>
      <c r="T90" s="13">
        <f t="shared" ref="T90" ca="1" si="728">IF(R$9 = 0, 0, IFERROR((R90 - S90) / S90, 0))</f>
        <v>0.16002322296056309</v>
      </c>
      <c r="U90" s="29">
        <f t="shared" ca="1" si="692"/>
        <v>50488103.43999999</v>
      </c>
      <c r="V90" s="12">
        <f t="shared" ca="1" si="692"/>
        <v>42912890.409999996</v>
      </c>
      <c r="W90" s="13">
        <f t="shared" ref="W90" ca="1" si="729">IF(U$9 = 0, 0, IFERROR((U90 - V90) / V90, 0))</f>
        <v>0.1765253507192035</v>
      </c>
      <c r="X90" s="29">
        <f t="shared" ca="1" si="694"/>
        <v>49166421.949999988</v>
      </c>
      <c r="Y90" s="12">
        <f t="shared" ca="1" si="694"/>
        <v>43991622.43999999</v>
      </c>
      <c r="Z90" s="13">
        <f t="shared" ref="Z90" ca="1" si="730">IF(X$9 = 0, 0, IFERROR((X90 - Y90) / Y90, 0))</f>
        <v>0.11763147669895303</v>
      </c>
      <c r="AA90" s="29">
        <f t="shared" ca="1" si="696"/>
        <v>50143603.540000014</v>
      </c>
      <c r="AB90" s="12">
        <f t="shared" ca="1" si="696"/>
        <v>44446902.540000014</v>
      </c>
      <c r="AC90" s="13">
        <f t="shared" ref="AC90" ca="1" si="731">IF(AA$9 = 0, 0, IFERROR((AA90 - AB90) / AB90, 0))</f>
        <v>0.12816868385537666</v>
      </c>
      <c r="AD90" s="141"/>
      <c r="AE90" s="29">
        <f t="shared" ca="1" si="698"/>
        <v>11294577.310000004</v>
      </c>
      <c r="AF90" s="12">
        <f t="shared" ca="1" si="698"/>
        <v>8899926.7899999991</v>
      </c>
      <c r="AG90" s="13">
        <f t="shared" ref="AG90" ca="1" si="732">IF(AE$9 = 0, 0, IFERROR((AE90 - AF90) / AF90, 0))</f>
        <v>0.26906406945848654</v>
      </c>
      <c r="AH90" s="29">
        <f t="shared" ca="1" si="700"/>
        <v>20935144.200000003</v>
      </c>
      <c r="AI90" s="12">
        <f t="shared" ca="1" si="700"/>
        <v>18465389.309999995</v>
      </c>
      <c r="AJ90" s="13">
        <f t="shared" ref="AJ90" ca="1" si="733">IF(AH$9 = 0, 0, IFERROR((AH90 - AI90) / AI90, 0))</f>
        <v>0.13375049117770313</v>
      </c>
      <c r="AK90" s="29">
        <f t="shared" ca="1" si="702"/>
        <v>18610859.510000005</v>
      </c>
      <c r="AL90" s="12">
        <f t="shared" ca="1" si="702"/>
        <v>16240714.980000002</v>
      </c>
      <c r="AM90" s="13">
        <f t="shared" ref="AM90" ca="1" si="734">IF(AK$9 = 0, 0, IFERROR((AK90 - AL90) / AL90, 0))</f>
        <v>0.14593843515625829</v>
      </c>
      <c r="AN90" s="29">
        <f t="shared" ca="1" si="704"/>
        <v>19058505.699999992</v>
      </c>
      <c r="AO90" s="12">
        <f t="shared" ca="1" si="704"/>
        <v>17803079.209999997</v>
      </c>
      <c r="AP90" s="13">
        <f t="shared" ref="AP90" ca="1" si="735">IF(AN$9 = 0, 0, IFERROR((AN90 - AO90) / AO90, 0))</f>
        <v>7.0517379335975822E-2</v>
      </c>
      <c r="AQ90" s="29">
        <f t="shared" ca="1" si="706"/>
        <v>22502516.050000001</v>
      </c>
      <c r="AR90" s="12">
        <f t="shared" ca="1" si="706"/>
        <v>17520275.479999993</v>
      </c>
      <c r="AS90" s="13">
        <f t="shared" ref="AS90" ca="1" si="736">IF(AQ$9 = 0, 0, IFERROR((AQ90 - AR90) / AR90, 0))</f>
        <v>0.28436999039697802</v>
      </c>
      <c r="AT90" s="29">
        <f t="shared" ca="1" si="708"/>
        <v>12736894.490000004</v>
      </c>
      <c r="AU90" s="12">
        <f t="shared" ca="1" si="708"/>
        <v>10936530.589999998</v>
      </c>
      <c r="AV90" s="13">
        <f t="shared" ref="AV90" ca="1" si="737">IF(AT$9 = 0, 0, IFERROR((AT90 - AU90) / AU90, 0))</f>
        <v>0.16461928992784963</v>
      </c>
      <c r="AW90" s="29">
        <f t="shared" ca="1" si="710"/>
        <v>13438562.770000003</v>
      </c>
      <c r="AX90" s="12">
        <f t="shared" ca="1" si="710"/>
        <v>11394597.360000001</v>
      </c>
      <c r="AY90" s="13">
        <f t="shared" ref="AY90" ca="1" si="738">IF(AW$9 = 0, 0, IFERROR((AW90 - AX90) / AX90, 0))</f>
        <v>0.17938022252328201</v>
      </c>
      <c r="AZ90" s="29">
        <f t="shared" ca="1" si="712"/>
        <v>21639088.360000003</v>
      </c>
      <c r="BA90" s="12">
        <f t="shared" ca="1" si="712"/>
        <v>19512991.66</v>
      </c>
      <c r="BB90" s="13">
        <f t="shared" ref="BB90" ca="1" si="739">IF(AZ$9 = 0, 0, IFERROR((AZ90 - BA90) / BA90, 0))</f>
        <v>0.10895800792854964</v>
      </c>
      <c r="BC90" s="29">
        <f t="shared" ca="1" si="714"/>
        <v>18819764.119999994</v>
      </c>
      <c r="BD90" s="12">
        <f t="shared" ca="1" si="714"/>
        <v>17106348.699999999</v>
      </c>
      <c r="BE90" s="13">
        <f t="shared" ref="BE90" ca="1" si="740">IF(BC$9 = 0, 0, IFERROR((BC90 - BD90) / BD90, 0))</f>
        <v>0.10016254491526846</v>
      </c>
      <c r="BF90" s="29">
        <f t="shared" ca="1" si="716"/>
        <v>18892757.280000001</v>
      </c>
      <c r="BG90" s="12">
        <f t="shared" ca="1" si="716"/>
        <v>17523354.400000006</v>
      </c>
      <c r="BH90" s="13">
        <f t="shared" ref="BH90" ca="1" si="741">IF(BF$9 = 0, 0, IFERROR((BF90 - BG90) / BG90, 0))</f>
        <v>7.8147302664836521E-2</v>
      </c>
      <c r="BI90" s="29">
        <f t="shared" ca="1" si="718"/>
        <v>23655038.149999999</v>
      </c>
      <c r="BJ90" s="12">
        <f t="shared" ca="1" si="718"/>
        <v>19662697.330000002</v>
      </c>
      <c r="BK90" s="13">
        <f t="shared" ref="BK90" ca="1" si="742">IF(BI$9 = 0, 0, IFERROR((BI90 - BJ90) / BJ90, 0))</f>
        <v>0.20304136065344175</v>
      </c>
      <c r="BL90" s="29">
        <f t="shared" ca="1" si="720"/>
        <v>12681118.82</v>
      </c>
      <c r="BM90" s="12">
        <f t="shared" ca="1" si="720"/>
        <v>11562042.670000002</v>
      </c>
      <c r="BN90" s="13">
        <f t="shared" ref="BN90" ca="1" si="743">IF(BL$9 = 0, 0, IFERROR((BL90 - BM90) / BM90, 0))</f>
        <v>9.678879259835825E-2</v>
      </c>
      <c r="BO90" s="159" t="str">
        <f t="shared" si="722"/>
        <v>Opportunity</v>
      </c>
      <c r="BP90" s="249"/>
    </row>
    <row r="91" spans="1:68" x14ac:dyDescent="0.2">
      <c r="A91" s="169">
        <f>A$33</f>
        <v>100</v>
      </c>
      <c r="B91" s="3" t="str">
        <f t="shared" ref="B91" si="744">B$33</f>
        <v>&gt;= 0</v>
      </c>
      <c r="D91" s="237"/>
      <c r="E91" s="78" t="str">
        <f>$E$33</f>
        <v>Marginal</v>
      </c>
      <c r="F91" s="121">
        <f t="shared" ca="1" si="684"/>
        <v>28933651.590000007</v>
      </c>
      <c r="G91" s="104">
        <f t="shared" ca="1" si="684"/>
        <v>24682535.409999996</v>
      </c>
      <c r="H91" s="48">
        <f t="shared" ca="1" si="685"/>
        <v>0.17223174643062375</v>
      </c>
      <c r="I91" s="141"/>
      <c r="J91" s="121">
        <f t="shared" ca="1" si="686"/>
        <v>32795270.900000002</v>
      </c>
      <c r="K91" s="104">
        <f t="shared" ca="1" si="686"/>
        <v>28925713.34</v>
      </c>
      <c r="L91" s="48">
        <f t="shared" ca="1" si="687"/>
        <v>0.13377570034371372</v>
      </c>
      <c r="M91" s="141"/>
      <c r="N91" s="121">
        <f t="shared" ca="1" si="688"/>
        <v>32795270.899999999</v>
      </c>
      <c r="O91" s="104">
        <f t="shared" ca="1" si="688"/>
        <v>28925713.34</v>
      </c>
      <c r="P91" s="48">
        <f t="shared" ca="1" si="689"/>
        <v>0.13377570034371358</v>
      </c>
      <c r="Q91" s="141"/>
      <c r="R91" s="121">
        <f t="shared" ca="1" si="690"/>
        <v>12508746.609999998</v>
      </c>
      <c r="S91" s="104">
        <f t="shared" ca="1" si="690"/>
        <v>10629641.18</v>
      </c>
      <c r="T91" s="48">
        <f t="shared" ca="1" si="691"/>
        <v>0.1767797612524864</v>
      </c>
      <c r="U91" s="121">
        <f t="shared" ca="1" si="692"/>
        <v>13349576.509999998</v>
      </c>
      <c r="V91" s="104">
        <f t="shared" ca="1" si="692"/>
        <v>11085521.949999997</v>
      </c>
      <c r="W91" s="48">
        <f t="shared" ca="1" si="693"/>
        <v>0.20423526922879812</v>
      </c>
      <c r="X91" s="121">
        <f t="shared" ca="1" si="694"/>
        <v>12996781.059999997</v>
      </c>
      <c r="Y91" s="104">
        <f t="shared" ca="1" si="694"/>
        <v>11500433.310000001</v>
      </c>
      <c r="Z91" s="48">
        <f t="shared" ca="1" si="695"/>
        <v>0.13011229313410941</v>
      </c>
      <c r="AA91" s="121">
        <f t="shared" ca="1" si="696"/>
        <v>13065551.73</v>
      </c>
      <c r="AB91" s="104">
        <f t="shared" ca="1" si="696"/>
        <v>11887969.820000002</v>
      </c>
      <c r="AC91" s="48">
        <f t="shared" ca="1" si="697"/>
        <v>9.9056603257762818E-2</v>
      </c>
      <c r="AD91" s="141"/>
      <c r="AE91" s="121">
        <f t="shared" ca="1" si="698"/>
        <v>3270128.4200000009</v>
      </c>
      <c r="AF91" s="104">
        <f t="shared" ca="1" si="698"/>
        <v>2520931.89</v>
      </c>
      <c r="AG91" s="48">
        <f t="shared" ca="1" si="699"/>
        <v>0.29719031004840069</v>
      </c>
      <c r="AH91" s="121">
        <f t="shared" ca="1" si="700"/>
        <v>6151909.79</v>
      </c>
      <c r="AI91" s="104">
        <f t="shared" ca="1" si="700"/>
        <v>5452857.5499999998</v>
      </c>
      <c r="AJ91" s="48">
        <f t="shared" ca="1" si="701"/>
        <v>0.12819924848394404</v>
      </c>
      <c r="AK91" s="121">
        <f t="shared" ca="1" si="702"/>
        <v>5542351.2600000007</v>
      </c>
      <c r="AL91" s="104">
        <f t="shared" ca="1" si="702"/>
        <v>4651608.4499999993</v>
      </c>
      <c r="AM91" s="48">
        <f t="shared" ca="1" si="703"/>
        <v>0.19149135607060858</v>
      </c>
      <c r="AN91" s="121">
        <f t="shared" ca="1" si="704"/>
        <v>5881217.0100000007</v>
      </c>
      <c r="AO91" s="104">
        <f t="shared" ca="1" si="704"/>
        <v>5307743.24</v>
      </c>
      <c r="AP91" s="48">
        <f t="shared" ca="1" si="705"/>
        <v>0.10804474596250448</v>
      </c>
      <c r="AQ91" s="121">
        <f t="shared" ca="1" si="706"/>
        <v>6516807.0199999996</v>
      </c>
      <c r="AR91" s="104">
        <f t="shared" ca="1" si="706"/>
        <v>4943237.1300000008</v>
      </c>
      <c r="AS91" s="48">
        <f t="shared" ca="1" si="707"/>
        <v>0.31832781811136751</v>
      </c>
      <c r="AT91" s="121">
        <f t="shared" ca="1" si="708"/>
        <v>3647311.32</v>
      </c>
      <c r="AU91" s="104">
        <f t="shared" ca="1" si="708"/>
        <v>3054717.5900000008</v>
      </c>
      <c r="AV91" s="48">
        <f t="shared" ca="1" si="709"/>
        <v>0.19399296744809685</v>
      </c>
      <c r="AW91" s="121">
        <f t="shared" ca="1" si="710"/>
        <v>3909665.9800000004</v>
      </c>
      <c r="AX91" s="104">
        <f t="shared" ca="1" si="710"/>
        <v>3245292.25</v>
      </c>
      <c r="AY91" s="48">
        <f t="shared" ca="1" si="711"/>
        <v>0.20471922983207458</v>
      </c>
      <c r="AZ91" s="121">
        <f t="shared" ca="1" si="712"/>
        <v>6332438.6099999985</v>
      </c>
      <c r="BA91" s="104">
        <f t="shared" ca="1" si="712"/>
        <v>5532119.6700000018</v>
      </c>
      <c r="BB91" s="48">
        <f t="shared" ca="1" si="713"/>
        <v>0.14466768395123969</v>
      </c>
      <c r="BC91" s="121">
        <f t="shared" ca="1" si="714"/>
        <v>5580485.7299999995</v>
      </c>
      <c r="BD91" s="104">
        <f t="shared" ca="1" si="714"/>
        <v>5084391.1800000025</v>
      </c>
      <c r="BE91" s="48">
        <f t="shared" ca="1" si="715"/>
        <v>9.7572065648968573E-2</v>
      </c>
      <c r="BF91" s="121">
        <f t="shared" ca="1" si="716"/>
        <v>5552441.5100000007</v>
      </c>
      <c r="BG91" s="104">
        <f t="shared" ca="1" si="716"/>
        <v>5307355.9600000009</v>
      </c>
      <c r="BH91" s="48">
        <f t="shared" ca="1" si="717"/>
        <v>4.6178464728414366E-2</v>
      </c>
      <c r="BI91" s="121">
        <f t="shared" ca="1" si="718"/>
        <v>6858379.790000001</v>
      </c>
      <c r="BJ91" s="104">
        <f t="shared" ca="1" si="718"/>
        <v>5876732.2899999991</v>
      </c>
      <c r="BK91" s="48">
        <f t="shared" ca="1" si="719"/>
        <v>0.16703968320462698</v>
      </c>
      <c r="BL91" s="121">
        <f t="shared" ca="1" si="720"/>
        <v>3551985.21</v>
      </c>
      <c r="BM91" s="104">
        <f t="shared" ca="1" si="720"/>
        <v>3406620.6100000003</v>
      </c>
      <c r="BN91" s="48">
        <f t="shared" ca="1" si="721"/>
        <v>4.2671203119386873E-2</v>
      </c>
      <c r="BO91" s="154" t="str">
        <f t="shared" si="722"/>
        <v>Marginal</v>
      </c>
      <c r="BP91" s="249"/>
    </row>
    <row r="92" spans="1:68" x14ac:dyDescent="0.2">
      <c r="A92" s="169"/>
      <c r="C92" s="3">
        <f>ROW($C$16)</f>
        <v>16</v>
      </c>
      <c r="D92" s="237"/>
      <c r="E92" s="76" t="str">
        <f>E88 &amp; " %"</f>
        <v>Elite %</v>
      </c>
      <c r="F92" s="33">
        <f ca="1">IFERROR(F88 / INDIRECT(ADDRESS($C92, COLUMN(F88))), 0)</f>
        <v>0.28588250146818889</v>
      </c>
      <c r="G92" s="8">
        <f ca="1">IFERROR(G88 / INDIRECT(ADDRESS($C92, COLUMN(G88))), 0)</f>
        <v>0.28251590829319512</v>
      </c>
      <c r="H92" s="20">
        <f t="shared" ref="H92:H95" ca="1" si="745">IF(F$9 = 0, 0, IFERROR((F92 - G92) * 10000, 0))</f>
        <v>33.665931749937705</v>
      </c>
      <c r="I92" s="88"/>
      <c r="J92" s="33">
        <f ca="1">IFERROR(J88 / INDIRECT(ADDRESS($C92, COLUMN(J88))), 0)</f>
        <v>0.29097162819699518</v>
      </c>
      <c r="K92" s="8">
        <f ca="1">IFERROR(K88 / INDIRECT(ADDRESS($C92, COLUMN(K88))), 0)</f>
        <v>0.28587314275743198</v>
      </c>
      <c r="L92" s="20">
        <f t="shared" ref="L92:L95" ca="1" si="746">IF(J$9 = 0, 0, IFERROR((J92 - K92) * 10000, 0))</f>
        <v>50.984854395632048</v>
      </c>
      <c r="M92" s="88"/>
      <c r="N92" s="33">
        <f ca="1">IFERROR(N88 / INDIRECT(ADDRESS($C92, COLUMN(N88))), 0)</f>
        <v>0.29097162819699524</v>
      </c>
      <c r="O92" s="8">
        <f ca="1">IFERROR(O88 / INDIRECT(ADDRESS($C92, COLUMN(O88))), 0)</f>
        <v>0.28587314275743203</v>
      </c>
      <c r="P92" s="20">
        <f t="shared" ref="P92:P95" ca="1" si="747">IF(N$9 = 0, 0, IFERROR((N92 - O92) * 10000, 0))</f>
        <v>50.984854395632048</v>
      </c>
      <c r="Q92" s="88"/>
      <c r="R92" s="33">
        <f ca="1">IFERROR(R88 / INDIRECT(ADDRESS($C92, COLUMN(R88))), 0)</f>
        <v>0.22901411797090462</v>
      </c>
      <c r="S92" s="8">
        <f ca="1">IFERROR(S88 / INDIRECT(ADDRESS($C92, COLUMN(S88))), 0)</f>
        <v>0.2256183908830513</v>
      </c>
      <c r="T92" s="20">
        <f t="shared" ref="T92:T95" ca="1" si="748">IF(R$9 = 0, 0, IFERROR((R92 - S92) * 10000, 0))</f>
        <v>33.95727087853323</v>
      </c>
      <c r="U92" s="33">
        <f ca="1">IFERROR(U88 / INDIRECT(ADDRESS($C92, COLUMN(U88))), 0)</f>
        <v>0.22451835460052644</v>
      </c>
      <c r="V92" s="8">
        <f ca="1">IFERROR(V88 / INDIRECT(ADDRESS($C92, COLUMN(V88))), 0)</f>
        <v>0.22326520572100647</v>
      </c>
      <c r="W92" s="20">
        <f t="shared" ref="W92:W95" ca="1" si="749">IF(U$9 = 0, 0, IFERROR((U92 - V92) * 10000, 0))</f>
        <v>12.531488795199664</v>
      </c>
      <c r="X92" s="33">
        <f ca="1">IFERROR(X88 / INDIRECT(ADDRESS($C92, COLUMN(X88))), 0)</f>
        <v>0.23433186367388328</v>
      </c>
      <c r="Y92" s="8">
        <f ca="1">IFERROR(Y88 / INDIRECT(ADDRESS($C92, COLUMN(Y88))), 0)</f>
        <v>0.23061531751503236</v>
      </c>
      <c r="Z92" s="20">
        <f t="shared" ref="Z92:Z95" ca="1" si="750">IF(X$9 = 0, 0, IFERROR((X92 - Y92) * 10000, 0))</f>
        <v>37.165461588509196</v>
      </c>
      <c r="AA92" s="33">
        <f ca="1">IFERROR(AA88 / INDIRECT(ADDRESS($C92, COLUMN(AA88))), 0)</f>
        <v>0.23196732912614199</v>
      </c>
      <c r="AB92" s="8">
        <f ca="1">IFERROR(AB88 / INDIRECT(ADDRESS($C92, COLUMN(AB88))), 0)</f>
        <v>0.22715372154675814</v>
      </c>
      <c r="AC92" s="20">
        <f t="shared" ref="AC92:AC95" ca="1" si="751">IF(AA$9 = 0, 0, IFERROR((AA92 - AB92) * 10000, 0))</f>
        <v>48.136075793838437</v>
      </c>
      <c r="AD92" s="88"/>
      <c r="AE92" s="33">
        <f ca="1">IFERROR(AE88 / INDIRECT(ADDRESS($C92, COLUMN(AE88))), 0)</f>
        <v>0.20386016915312524</v>
      </c>
      <c r="AF92" s="8">
        <f ca="1">IFERROR(AF88 / INDIRECT(ADDRESS($C92, COLUMN(AF88))), 0)</f>
        <v>0.20124858892430195</v>
      </c>
      <c r="AG92" s="20">
        <f t="shared" ref="AG92:AG95" ca="1" si="752">IF(AE$9 = 0, 0, IFERROR((AE92 - AF92) * 10000, 0))</f>
        <v>26.11580228823296</v>
      </c>
      <c r="AH92" s="33">
        <f ca="1">IFERROR(AH88 / INDIRECT(ADDRESS($C92, COLUMN(AH88))), 0)</f>
        <v>0.20330025541801272</v>
      </c>
      <c r="AI92" s="8">
        <f ca="1">IFERROR(AI88 / INDIRECT(ADDRESS($C92, COLUMN(AI88))), 0)</f>
        <v>0.19864183112134523</v>
      </c>
      <c r="AJ92" s="20">
        <f t="shared" ref="AJ92:AJ95" ca="1" si="753">IF(AH$9 = 0, 0, IFERROR((AH92 - AI92) * 10000, 0))</f>
        <v>46.584242966674907</v>
      </c>
      <c r="AK92" s="33">
        <f ca="1">IFERROR(AK88 / INDIRECT(ADDRESS($C92, COLUMN(AK88))), 0)</f>
        <v>0.19933536036542998</v>
      </c>
      <c r="AL92" s="8">
        <f ca="1">IFERROR(AL88 / INDIRECT(ADDRESS($C92, COLUMN(AL88))), 0)</f>
        <v>0.19967645372122902</v>
      </c>
      <c r="AM92" s="20">
        <f t="shared" ref="AM92:AM95" ca="1" si="754">IF(AK$9 = 0, 0, IFERROR((AK92 - AL92) * 10000, 0))</f>
        <v>-3.4109335579904365</v>
      </c>
      <c r="AN92" s="33">
        <f ca="1">IFERROR(AN88 / INDIRECT(ADDRESS($C92, COLUMN(AN88))), 0)</f>
        <v>0.1970567797045969</v>
      </c>
      <c r="AO92" s="8">
        <f ca="1">IFERROR(AO88 / INDIRECT(ADDRESS($C92, COLUMN(AO88))), 0)</f>
        <v>0.19484986400872303</v>
      </c>
      <c r="AP92" s="20">
        <f t="shared" ref="AP92:AP95" ca="1" si="755">IF(AN$9 = 0, 0, IFERROR((AN92 - AO92) * 10000, 0))</f>
        <v>22.069156958738624</v>
      </c>
      <c r="AQ92" s="33">
        <f ca="1">IFERROR(AQ88 / INDIRECT(ADDRESS($C92, COLUMN(AQ88))), 0)</f>
        <v>0.2033639665148064</v>
      </c>
      <c r="AR92" s="8">
        <f ca="1">IFERROR(AR88 / INDIRECT(ADDRESS($C92, COLUMN(AR88))), 0)</f>
        <v>0.20250759623036713</v>
      </c>
      <c r="AS92" s="20">
        <f t="shared" ref="AS92:AS95" ca="1" si="756">IF(AQ$9 = 0, 0, IFERROR((AQ92 - AR92) * 10000, 0))</f>
        <v>8.5637028443927292</v>
      </c>
      <c r="AT92" s="33">
        <f ca="1">IFERROR(AT88 / INDIRECT(ADDRESS($C92, COLUMN(AT88))), 0)</f>
        <v>0.20292106853604125</v>
      </c>
      <c r="AU92" s="8">
        <f ca="1">IFERROR(AU88 / INDIRECT(ADDRESS($C92, COLUMN(AU88))), 0)</f>
        <v>0.19990745132264545</v>
      </c>
      <c r="AV92" s="20">
        <f t="shared" ref="AV92:AV95" ca="1" si="757">IF(AT$9 = 0, 0, IFERROR((AT92 - AU92) * 10000, 0))</f>
        <v>30.136172133957974</v>
      </c>
      <c r="AW92" s="33">
        <f ca="1">IFERROR(AW88 / INDIRECT(ADDRESS($C92, COLUMN(AW88))), 0)</f>
        <v>0.20450209607430897</v>
      </c>
      <c r="AX92" s="8">
        <f ca="1">IFERROR(AX88 / INDIRECT(ADDRESS($C92, COLUMN(AX88))), 0)</f>
        <v>0.2004657011702474</v>
      </c>
      <c r="AY92" s="20">
        <f t="shared" ref="AY92:AY95" ca="1" si="758">IF(AW$9 = 0, 0, IFERROR((AW92 - AX92) * 10000, 0))</f>
        <v>40.363949040615744</v>
      </c>
      <c r="AZ92" s="33">
        <f ca="1">IFERROR(AZ88 / INDIRECT(ADDRESS($C92, COLUMN(AZ88))), 0)</f>
        <v>0.20533039967596142</v>
      </c>
      <c r="BA92" s="8">
        <f ca="1">IFERROR(BA88 / INDIRECT(ADDRESS($C92, COLUMN(BA88))), 0)</f>
        <v>0.20534617233255179</v>
      </c>
      <c r="BB92" s="20">
        <f t="shared" ref="BB92:BB95" ca="1" si="759">IF(AZ$9 = 0, 0, IFERROR((AZ92 - BA92) * 10000, 0))</f>
        <v>-0.15772656590362644</v>
      </c>
      <c r="BC92" s="33">
        <f ca="1">IFERROR(BC88 / INDIRECT(ADDRESS($C92, COLUMN(BC88))), 0)</f>
        <v>0.20202396256691271</v>
      </c>
      <c r="BD92" s="8">
        <f ca="1">IFERROR(BD88 / INDIRECT(ADDRESS($C92, COLUMN(BD88))), 0)</f>
        <v>0.19949575894541619</v>
      </c>
      <c r="BE92" s="20">
        <f t="shared" ref="BE92:BE95" ca="1" si="760">IF(BC$9 = 0, 0, IFERROR((BC92 - BD92) * 10000, 0))</f>
        <v>25.282036214965274</v>
      </c>
      <c r="BF92" s="33">
        <f ca="1">IFERROR(BF88 / INDIRECT(ADDRESS($C92, COLUMN(BF88))), 0)</f>
        <v>0.20465376082279044</v>
      </c>
      <c r="BG92" s="8">
        <f ca="1">IFERROR(BG88 / INDIRECT(ADDRESS($C92, COLUMN(BG88))), 0)</f>
        <v>0.20030994567578642</v>
      </c>
      <c r="BH92" s="20">
        <f t="shared" ref="BH92:BH95" ca="1" si="761">IF(BF$9 = 0, 0, IFERROR((BF92 - BG92) * 10000, 0))</f>
        <v>43.438151470040211</v>
      </c>
      <c r="BI92" s="33">
        <f ca="1">IFERROR(BI88 / INDIRECT(ADDRESS($C92, COLUMN(BI88))), 0)</f>
        <v>0.20121492400103888</v>
      </c>
      <c r="BJ92" s="8">
        <f ca="1">IFERROR(BJ88 / INDIRECT(ADDRESS($C92, COLUMN(BJ88))), 0)</f>
        <v>0.19568200031203159</v>
      </c>
      <c r="BK92" s="20">
        <f t="shared" ref="BK92:BK95" ca="1" si="762">IF(BI$9 = 0, 0, IFERROR((BI92 - BJ92) * 10000, 0))</f>
        <v>55.329236890072906</v>
      </c>
      <c r="BL92" s="33">
        <f ca="1">IFERROR(BL88 / INDIRECT(ADDRESS($C92, COLUMN(BL88))), 0)</f>
        <v>0.20307918796964264</v>
      </c>
      <c r="BM92" s="8">
        <f ca="1">IFERROR(BM88 / INDIRECT(ADDRESS($C92, COLUMN(BM88))), 0)</f>
        <v>0.19870052938114727</v>
      </c>
      <c r="BN92" s="20">
        <f t="shared" ref="BN92:BN95" ca="1" si="763">IF(BL$9 = 0, 0, IFERROR((BL92 - BM92) * 10000, 0))</f>
        <v>43.786585884953709</v>
      </c>
      <c r="BO92" s="155" t="str">
        <f t="shared" si="722"/>
        <v>Elite %</v>
      </c>
      <c r="BP92" s="249"/>
    </row>
    <row r="93" spans="1:68" x14ac:dyDescent="0.2">
      <c r="A93" s="169"/>
      <c r="C93" s="3">
        <f t="shared" ref="C93:C95" si="764">ROW($C$16)</f>
        <v>16</v>
      </c>
      <c r="D93" s="237"/>
      <c r="E93" s="79" t="str">
        <f t="shared" ref="E93:E94" si="765">E89 &amp; " %"</f>
        <v>High Value %</v>
      </c>
      <c r="F93" s="28">
        <f t="shared" ref="F93:G94" ca="1" si="766">IFERROR(F89 / INDIRECT(ADDRESS($C93, COLUMN(F89))), 0)</f>
        <v>0.42990344135054798</v>
      </c>
      <c r="G93" s="10">
        <f t="shared" ca="1" si="766"/>
        <v>0.42146349427838509</v>
      </c>
      <c r="H93" s="18">
        <f t="shared" ca="1" si="745"/>
        <v>84.399470721628902</v>
      </c>
      <c r="I93" s="88"/>
      <c r="J93" s="28">
        <f t="shared" ref="J93:K94" ca="1" si="767">IFERROR(J89 / INDIRECT(ADDRESS($C93, COLUMN(J89))), 0)</f>
        <v>0.43214057558539276</v>
      </c>
      <c r="K93" s="10">
        <f t="shared" ca="1" si="767"/>
        <v>0.42986067511346304</v>
      </c>
      <c r="L93" s="18">
        <f t="shared" ca="1" si="746"/>
        <v>22.799004719297187</v>
      </c>
      <c r="M93" s="88"/>
      <c r="N93" s="28">
        <f t="shared" ref="N93:O94" ca="1" si="768">IFERROR(N89 / INDIRECT(ADDRESS($C93, COLUMN(N89))), 0)</f>
        <v>0.43214057558539282</v>
      </c>
      <c r="O93" s="10">
        <f t="shared" ca="1" si="768"/>
        <v>0.4298606751134631</v>
      </c>
      <c r="P93" s="18">
        <f t="shared" ca="1" si="747"/>
        <v>22.799004719297187</v>
      </c>
      <c r="Q93" s="88"/>
      <c r="R93" s="28">
        <f t="shared" ref="R93:S94" ca="1" si="769">IFERROR(R89 / INDIRECT(ADDRESS($C93, COLUMN(R89))), 0)</f>
        <v>0.41547794460887477</v>
      </c>
      <c r="S93" s="10">
        <f t="shared" ca="1" si="769"/>
        <v>0.41128919500484229</v>
      </c>
      <c r="T93" s="18">
        <f t="shared" ca="1" si="748"/>
        <v>41.88749604032482</v>
      </c>
      <c r="U93" s="28">
        <f t="shared" ref="U93:V94" ca="1" si="770">IFERROR(U89 / INDIRECT(ADDRESS($C93, COLUMN(U89))), 0)</f>
        <v>0.41343986931575932</v>
      </c>
      <c r="V93" s="10">
        <f t="shared" ca="1" si="770"/>
        <v>0.41082079403406779</v>
      </c>
      <c r="W93" s="18">
        <f t="shared" ca="1" si="749"/>
        <v>26.190752816915296</v>
      </c>
      <c r="X93" s="28">
        <f t="shared" ref="X93:Y94" ca="1" si="771">IFERROR(X89 / INDIRECT(ADDRESS($C93, COLUMN(X89))), 0)</f>
        <v>0.41496512755671527</v>
      </c>
      <c r="Y93" s="10">
        <f t="shared" ca="1" si="771"/>
        <v>0.4154728567158657</v>
      </c>
      <c r="Z93" s="18">
        <f t="shared" ca="1" si="750"/>
        <v>-5.0772915915042738</v>
      </c>
      <c r="AA93" s="28">
        <f t="shared" ref="AA93:AB94" ca="1" si="772">IFERROR(AA89 / INDIRECT(ADDRESS($C93, COLUMN(AA89))), 0)</f>
        <v>0.41427139816477065</v>
      </c>
      <c r="AB93" s="10">
        <f t="shared" ca="1" si="772"/>
        <v>0.41181091705957351</v>
      </c>
      <c r="AC93" s="18">
        <f t="shared" ca="1" si="751"/>
        <v>24.604811051971431</v>
      </c>
      <c r="AD93" s="88"/>
      <c r="AE93" s="28">
        <f t="shared" ref="AE93:AF94" ca="1" si="773">IFERROR(AE89 / INDIRECT(ADDRESS($C93, COLUMN(AE89))), 0)</f>
        <v>0.40812049913960002</v>
      </c>
      <c r="AF93" s="10">
        <f t="shared" ca="1" si="773"/>
        <v>0.40338084169034349</v>
      </c>
      <c r="AG93" s="18">
        <f t="shared" ca="1" si="752"/>
        <v>47.396574492565293</v>
      </c>
      <c r="AH93" s="28">
        <f t="shared" ref="AH93:AI94" ca="1" si="774">IFERROR(AH89 / INDIRECT(ADDRESS($C93, COLUMN(AH89))), 0)</f>
        <v>0.40548547453111794</v>
      </c>
      <c r="AI93" s="10">
        <f t="shared" ca="1" si="774"/>
        <v>0.40091979048451354</v>
      </c>
      <c r="AJ93" s="18">
        <f t="shared" ca="1" si="753"/>
        <v>45.656840466044017</v>
      </c>
      <c r="AK93" s="28">
        <f t="shared" ref="AK93:AL94" ca="1" si="775">IFERROR(AK89 / INDIRECT(ADDRESS($C93, COLUMN(AK89))), 0)</f>
        <v>0.40296807402981011</v>
      </c>
      <c r="AL93" s="10">
        <f t="shared" ca="1" si="775"/>
        <v>0.40340744537313339</v>
      </c>
      <c r="AM93" s="18">
        <f t="shared" ca="1" si="754"/>
        <v>-4.3937134332328043</v>
      </c>
      <c r="AN93" s="28">
        <f t="shared" ref="AN93:AO94" ca="1" si="776">IFERROR(AN89 / INDIRECT(ADDRESS($C93, COLUMN(AN89))), 0)</f>
        <v>0.39645646237519511</v>
      </c>
      <c r="AO93" s="10">
        <f t="shared" ca="1" si="776"/>
        <v>0.39486320780110207</v>
      </c>
      <c r="AP93" s="18">
        <f t="shared" ca="1" si="755"/>
        <v>15.932545740930394</v>
      </c>
      <c r="AQ93" s="28">
        <f t="shared" ref="AQ93:AR94" ca="1" si="777">IFERROR(AQ89 / INDIRECT(ADDRESS($C93, COLUMN(AQ89))), 0)</f>
        <v>0.40475011338323835</v>
      </c>
      <c r="AR93" s="10">
        <f t="shared" ca="1" si="777"/>
        <v>0.40382759541607099</v>
      </c>
      <c r="AS93" s="18">
        <f t="shared" ca="1" si="756"/>
        <v>9.2251796716735779</v>
      </c>
      <c r="AT93" s="28">
        <f t="shared" ref="AT93:AU94" ca="1" si="778">IFERROR(AT89 / INDIRECT(ADDRESS($C93, COLUMN(AT89))), 0)</f>
        <v>0.40088814554537855</v>
      </c>
      <c r="AU93" s="10">
        <f t="shared" ca="1" si="778"/>
        <v>0.39836851336744616</v>
      </c>
      <c r="AV93" s="18">
        <f t="shared" ca="1" si="757"/>
        <v>25.196321779323849</v>
      </c>
      <c r="AW93" s="28">
        <f t="shared" ref="AW93:AX94" ca="1" si="779">IFERROR(AW89 / INDIRECT(ADDRESS($C93, COLUMN(AW89))), 0)</f>
        <v>0.40378194095075565</v>
      </c>
      <c r="AX93" s="10">
        <f t="shared" ca="1" si="779"/>
        <v>0.40182432326127154</v>
      </c>
      <c r="AY93" s="18">
        <f t="shared" ca="1" si="758"/>
        <v>19.576176894841034</v>
      </c>
      <c r="AZ93" s="28">
        <f t="shared" ref="AZ93:BA94" ca="1" si="780">IFERROR(AZ89 / INDIRECT(ADDRESS($C93, COLUMN(AZ89))), 0)</f>
        <v>0.40480248172920336</v>
      </c>
      <c r="BA93" s="10">
        <f t="shared" ca="1" si="780"/>
        <v>0.40834988349784695</v>
      </c>
      <c r="BB93" s="18">
        <f t="shared" ca="1" si="759"/>
        <v>-35.474017686435985</v>
      </c>
      <c r="BC93" s="28">
        <f t="shared" ref="BC93:BD94" ca="1" si="781">IFERROR(BC89 / INDIRECT(ADDRESS($C93, COLUMN(BC89))), 0)</f>
        <v>0.40333212460008572</v>
      </c>
      <c r="BD93" s="10">
        <f t="shared" ca="1" si="781"/>
        <v>0.40337970415491647</v>
      </c>
      <c r="BE93" s="18">
        <f t="shared" ca="1" si="760"/>
        <v>-0.4757955483075671</v>
      </c>
      <c r="BF93" s="28">
        <f t="shared" ref="BF93:BG94" ca="1" si="782">IFERROR(BF89 / INDIRECT(ADDRESS($C93, COLUMN(BF89))), 0)</f>
        <v>0.40302565367954152</v>
      </c>
      <c r="BG93" s="10">
        <f t="shared" ca="1" si="782"/>
        <v>0.3993664637541216</v>
      </c>
      <c r="BH93" s="18">
        <f t="shared" ca="1" si="761"/>
        <v>36.591899254199149</v>
      </c>
      <c r="BI93" s="28">
        <f t="shared" ref="BI93:BJ94" ca="1" si="783">IFERROR(BI89 / INDIRECT(ADDRESS($C93, COLUMN(BI89))), 0)</f>
        <v>0.39976360853192555</v>
      </c>
      <c r="BJ93" s="10">
        <f t="shared" ca="1" si="783"/>
        <v>0.39592691807198449</v>
      </c>
      <c r="BK93" s="18">
        <f t="shared" ca="1" si="762"/>
        <v>38.36690459941061</v>
      </c>
      <c r="BL93" s="28">
        <f t="shared" ref="BL93:BM94" ca="1" si="784">IFERROR(BL89 / INDIRECT(ADDRESS($C93, COLUMN(BL89))), 0)</f>
        <v>0.40014115095480657</v>
      </c>
      <c r="BM93" s="10">
        <f t="shared" ca="1" si="784"/>
        <v>0.39912481003571071</v>
      </c>
      <c r="BN93" s="18">
        <f t="shared" ca="1" si="763"/>
        <v>10.163409190958594</v>
      </c>
      <c r="BO93" s="159" t="str">
        <f t="shared" si="722"/>
        <v>High Value %</v>
      </c>
      <c r="BP93" s="249"/>
    </row>
    <row r="94" spans="1:68" x14ac:dyDescent="0.2">
      <c r="A94" s="169"/>
      <c r="C94" s="3">
        <f t="shared" si="764"/>
        <v>16</v>
      </c>
      <c r="D94" s="238"/>
      <c r="E94" s="79" t="str">
        <f t="shared" si="765"/>
        <v>Opportunity %</v>
      </c>
      <c r="F94" s="28">
        <f t="shared" ca="1" si="766"/>
        <v>0.20728073267059663</v>
      </c>
      <c r="G94" s="10">
        <f t="shared" ca="1" si="766"/>
        <v>0.20373794770470652</v>
      </c>
      <c r="H94" s="18">
        <f t="shared" ref="H94" ca="1" si="785">IF(F$9 = 0, 0, IFERROR((F94 - G94) * 10000, 0))</f>
        <v>35.42784965890111</v>
      </c>
      <c r="I94" s="88"/>
      <c r="J94" s="28">
        <f t="shared" ca="1" si="767"/>
        <v>0.20758644042159738</v>
      </c>
      <c r="K94" s="10">
        <f t="shared" ca="1" si="767"/>
        <v>0.20727796683652952</v>
      </c>
      <c r="L94" s="18">
        <f t="shared" ref="L94" ca="1" si="786">IF(J$9 = 0, 0, IFERROR((J94 - K94) * 10000, 0))</f>
        <v>3.0847358506785882</v>
      </c>
      <c r="M94" s="88"/>
      <c r="N94" s="28">
        <f t="shared" ca="1" si="768"/>
        <v>0.20758644042159743</v>
      </c>
      <c r="O94" s="10">
        <f t="shared" ca="1" si="768"/>
        <v>0.20727796683652958</v>
      </c>
      <c r="P94" s="18">
        <f t="shared" ref="P94" ca="1" si="787">IF(N$9 = 0, 0, IFERROR((N94 - O94) * 10000, 0))</f>
        <v>3.0847358506785882</v>
      </c>
      <c r="Q94" s="88"/>
      <c r="R94" s="28">
        <f t="shared" ca="1" si="769"/>
        <v>0.26185085657060003</v>
      </c>
      <c r="S94" s="10">
        <f t="shared" ca="1" si="769"/>
        <v>0.25935495592021546</v>
      </c>
      <c r="T94" s="18">
        <f t="shared" ref="T94" ca="1" si="788">IF(R$9 = 0, 0, IFERROR((R94 - S94) * 10000, 0))</f>
        <v>24.95900650384575</v>
      </c>
      <c r="U94" s="28">
        <f t="shared" ca="1" si="770"/>
        <v>0.26234473460552282</v>
      </c>
      <c r="V94" s="10">
        <f t="shared" ca="1" si="770"/>
        <v>0.25960814393445564</v>
      </c>
      <c r="W94" s="18">
        <f t="shared" ref="W94" ca="1" si="789">IF(U$9 = 0, 0, IFERROR((U94 - V94) * 10000, 0))</f>
        <v>27.365906710671851</v>
      </c>
      <c r="X94" s="28">
        <f t="shared" ca="1" si="771"/>
        <v>0.25817180782264798</v>
      </c>
      <c r="Y94" s="10">
        <f t="shared" ca="1" si="771"/>
        <v>0.25798618891784142</v>
      </c>
      <c r="Z94" s="18">
        <f t="shared" ref="Z94" ca="1" si="790">IF(X$9 = 0, 0, IFERROR((X94 - Y94) * 10000, 0))</f>
        <v>1.8561890480656151</v>
      </c>
      <c r="AA94" s="28">
        <f t="shared" ca="1" si="772"/>
        <v>0.25881128120511609</v>
      </c>
      <c r="AB94" s="10">
        <f t="shared" ca="1" si="772"/>
        <v>0.25966256128926352</v>
      </c>
      <c r="AC94" s="18">
        <f t="shared" ref="AC94" ca="1" si="791">IF(AA$9 = 0, 0, IFERROR((AA94 - AB94) * 10000, 0))</f>
        <v>-8.5128008414742098</v>
      </c>
      <c r="AD94" s="88"/>
      <c r="AE94" s="28">
        <f t="shared" ca="1" si="773"/>
        <v>0.28196707769493551</v>
      </c>
      <c r="AF94" s="10">
        <f t="shared" ca="1" si="773"/>
        <v>0.27878981177495121</v>
      </c>
      <c r="AG94" s="18">
        <f t="shared" ref="AG94" ca="1" si="792">IF(AE$9 = 0, 0, IFERROR((AE94 - AF94) * 10000, 0))</f>
        <v>31.772659199842956</v>
      </c>
      <c r="AH94" s="28">
        <f t="shared" ca="1" si="774"/>
        <v>0.28541228873679769</v>
      </c>
      <c r="AI94" s="10">
        <f t="shared" ca="1" si="774"/>
        <v>0.28225611760559705</v>
      </c>
      <c r="AJ94" s="18">
        <f t="shared" ref="AJ94" ca="1" si="793">IF(AH$9 = 0, 0, IFERROR((AH94 - AI94) * 10000, 0))</f>
        <v>31.561711312006469</v>
      </c>
      <c r="AK94" s="28">
        <f t="shared" ca="1" si="775"/>
        <v>0.28639031125944336</v>
      </c>
      <c r="AL94" s="10">
        <f t="shared" ca="1" si="775"/>
        <v>0.27961467005653645</v>
      </c>
      <c r="AM94" s="18">
        <f t="shared" ref="AM94" ca="1" si="794">IF(AK$9 = 0, 0, IFERROR((AK94 - AL94) * 10000, 0))</f>
        <v>67.756412029069125</v>
      </c>
      <c r="AN94" s="28">
        <f t="shared" ca="1" si="776"/>
        <v>0.28716571323888868</v>
      </c>
      <c r="AO94" s="10">
        <f t="shared" ca="1" si="776"/>
        <v>0.28385508644728796</v>
      </c>
      <c r="AP94" s="18">
        <f t="shared" ref="AP94" ca="1" si="795">IF(AN$9 = 0, 0, IFERROR((AN94 - AO94) * 10000, 0))</f>
        <v>33.106267916007127</v>
      </c>
      <c r="AQ94" s="28">
        <f t="shared" ca="1" si="777"/>
        <v>0.28116649967308538</v>
      </c>
      <c r="AR94" s="10">
        <f t="shared" ca="1" si="777"/>
        <v>0.27855708212719582</v>
      </c>
      <c r="AS94" s="18">
        <f t="shared" ref="AS94" ca="1" si="796">IF(AQ$9 = 0, 0, IFERROR((AQ94 - AR94) * 10000, 0))</f>
        <v>26.094175458895585</v>
      </c>
      <c r="AT94" s="28">
        <f t="shared" ca="1" si="778"/>
        <v>0.28224621637735553</v>
      </c>
      <c r="AU94" s="10">
        <f t="shared" ca="1" si="778"/>
        <v>0.28177366631292333</v>
      </c>
      <c r="AV94" s="18">
        <f t="shared" ref="AV94" ca="1" si="797">IF(AT$9 = 0, 0, IFERROR((AT94 - AU94) * 10000, 0))</f>
        <v>4.7255006443219782</v>
      </c>
      <c r="AW94" s="28">
        <f t="shared" ca="1" si="779"/>
        <v>0.28185169687688555</v>
      </c>
      <c r="AX94" s="10">
        <f t="shared" ca="1" si="779"/>
        <v>0.28293504495138605</v>
      </c>
      <c r="AY94" s="18">
        <f t="shared" ref="AY94" ca="1" si="798">IF(AW$9 = 0, 0, IFERROR((AW94 - AX94) * 10000, 0))</f>
        <v>-10.833480745005009</v>
      </c>
      <c r="AZ94" s="28">
        <f t="shared" ca="1" si="780"/>
        <v>0.28278710698146597</v>
      </c>
      <c r="BA94" s="10">
        <f t="shared" ca="1" si="780"/>
        <v>0.27941179571973668</v>
      </c>
      <c r="BB94" s="18">
        <f t="shared" ref="BB94" ca="1" si="799">IF(AZ$9 = 0, 0, IFERROR((AZ94 - BA94) * 10000, 0))</f>
        <v>33.75311261729297</v>
      </c>
      <c r="BC94" s="28">
        <f t="shared" ca="1" si="781"/>
        <v>0.28686144826707882</v>
      </c>
      <c r="BD94" s="10">
        <f t="shared" ca="1" si="781"/>
        <v>0.28578031689592176</v>
      </c>
      <c r="BE94" s="18">
        <f t="shared" ref="BE94" ca="1" si="800">IF(BC$9 = 0, 0, IFERROR((BC94 - BD94) * 10000, 0))</f>
        <v>10.811313711570625</v>
      </c>
      <c r="BF94" s="28">
        <f t="shared" ca="1" si="782"/>
        <v>0.28584563426066167</v>
      </c>
      <c r="BG94" s="10">
        <f t="shared" ca="1" si="782"/>
        <v>0.28771282503716084</v>
      </c>
      <c r="BH94" s="18">
        <f t="shared" ref="BH94" ca="1" si="801">IF(BF$9 = 0, 0, IFERROR((BF94 - BG94) * 10000, 0))</f>
        <v>-18.671907764991612</v>
      </c>
      <c r="BI94" s="28">
        <f t="shared" ca="1" si="783"/>
        <v>0.28342567871618257</v>
      </c>
      <c r="BJ94" s="10">
        <f t="shared" ca="1" si="783"/>
        <v>0.28253806515280599</v>
      </c>
      <c r="BK94" s="18">
        <f t="shared" ref="BK94" ca="1" si="802">IF(BI$9 = 0, 0, IFERROR((BI94 - BJ94) * 10000, 0))</f>
        <v>8.8761356337657702</v>
      </c>
      <c r="BL94" s="28">
        <f t="shared" ca="1" si="784"/>
        <v>0.29036215611231253</v>
      </c>
      <c r="BM94" s="10">
        <f t="shared" ca="1" si="784"/>
        <v>0.2902884268299869</v>
      </c>
      <c r="BN94" s="18">
        <f t="shared" ref="BN94" ca="1" si="803">IF(BL$9 = 0, 0, IFERROR((BL94 - BM94) * 10000, 0))</f>
        <v>0.73729282325629697</v>
      </c>
      <c r="BO94" s="159" t="str">
        <f t="shared" si="722"/>
        <v>Opportunity %</v>
      </c>
      <c r="BP94" s="250"/>
    </row>
    <row r="95" spans="1:68" x14ac:dyDescent="0.2">
      <c r="A95" s="169"/>
      <c r="C95" s="3">
        <f t="shared" si="764"/>
        <v>16</v>
      </c>
      <c r="D95" s="239"/>
      <c r="E95" s="78" t="str">
        <f>E91 &amp; " %"</f>
        <v>Marginal %</v>
      </c>
      <c r="F95" s="30">
        <f ca="1">IFERROR(F91 / INDIRECT(ADDRESS($C95, COLUMN(F91))), 0)</f>
        <v>4.3547117364263303E-2</v>
      </c>
      <c r="G95" s="14">
        <f ca="1">IFERROR(G91 / INDIRECT(ADDRESS($C95, COLUMN(G91))), 0)</f>
        <v>4.3403522074765853E-2</v>
      </c>
      <c r="H95" s="19">
        <f t="shared" ca="1" si="745"/>
        <v>1.4359528949745015</v>
      </c>
      <c r="I95" s="88"/>
      <c r="J95" s="30">
        <f t="shared" ref="J95:K95" ca="1" si="804">IFERROR(J91 / INDIRECT(ADDRESS($C95, COLUMN(J91))), 0)</f>
        <v>4.3322090697522471E-2</v>
      </c>
      <c r="K95" s="14">
        <f t="shared" ca="1" si="804"/>
        <v>4.3555623833295566E-2</v>
      </c>
      <c r="L95" s="19">
        <f t="shared" ca="1" si="746"/>
        <v>-2.335331357730952</v>
      </c>
      <c r="M95" s="88"/>
      <c r="N95" s="30">
        <f t="shared" ref="N95:O95" ca="1" si="805">IFERROR(N91 / INDIRECT(ADDRESS($C95, COLUMN(N91))), 0)</f>
        <v>4.3322090697522471E-2</v>
      </c>
      <c r="O95" s="14">
        <f t="shared" ca="1" si="805"/>
        <v>4.3555623833295573E-2</v>
      </c>
      <c r="P95" s="19">
        <f t="shared" ca="1" si="747"/>
        <v>-2.3353313577310213</v>
      </c>
      <c r="Q95" s="88"/>
      <c r="R95" s="30">
        <f t="shared" ref="R95:S95" ca="1" si="806">IFERROR(R91 / INDIRECT(ADDRESS($C95, COLUMN(R91))), 0)</f>
        <v>6.9844155542020753E-2</v>
      </c>
      <c r="S95" s="14">
        <f t="shared" ca="1" si="806"/>
        <v>6.8193364200045473E-2</v>
      </c>
      <c r="T95" s="19">
        <f t="shared" ca="1" si="748"/>
        <v>16.5079134197528</v>
      </c>
      <c r="U95" s="30">
        <f t="shared" ref="U95:V95" ca="1" si="807">IFERROR(U91 / INDIRECT(ADDRESS($C95, COLUMN(U91))), 0)</f>
        <v>6.9366660024654539E-2</v>
      </c>
      <c r="V95" s="14">
        <f t="shared" ca="1" si="807"/>
        <v>6.7063573450497072E-2</v>
      </c>
      <c r="W95" s="19">
        <f t="shared" ca="1" si="749"/>
        <v>23.030865741574676</v>
      </c>
      <c r="X95" s="30">
        <f t="shared" ref="X95:Y95" ca="1" si="808">IFERROR(X91 / INDIRECT(ADDRESS($C95, COLUMN(X91))), 0)</f>
        <v>6.8245813485220491E-2</v>
      </c>
      <c r="Y95" s="14">
        <f t="shared" ca="1" si="808"/>
        <v>6.7443590301706033E-2</v>
      </c>
      <c r="Z95" s="19">
        <f t="shared" ca="1" si="750"/>
        <v>8.0222318351445825</v>
      </c>
      <c r="AA95" s="30">
        <f t="shared" ref="AA95:AB95" ca="1" si="809">IFERROR(AA91 / INDIRECT(ADDRESS($C95, COLUMN(AA91))), 0)</f>
        <v>6.7436561079930318E-2</v>
      </c>
      <c r="AB95" s="14">
        <f t="shared" ca="1" si="809"/>
        <v>6.9450524459216109E-2</v>
      </c>
      <c r="AC95" s="19">
        <f t="shared" ca="1" si="751"/>
        <v>-20.139633792857907</v>
      </c>
      <c r="AD95" s="88"/>
      <c r="AE95" s="30">
        <f t="shared" ref="AE95:AF95" ca="1" si="810">IFERROR(AE91 / INDIRECT(ADDRESS($C95, COLUMN(AE91))), 0)</f>
        <v>8.1638163958395765E-2</v>
      </c>
      <c r="AF95" s="14">
        <f t="shared" ca="1" si="810"/>
        <v>7.89680795914246E-2</v>
      </c>
      <c r="AG95" s="19">
        <f t="shared" ca="1" si="752"/>
        <v>26.700843669711649</v>
      </c>
      <c r="AH95" s="30">
        <f t="shared" ref="AH95:AI95" ca="1" si="811">IFERROR(AH91 / INDIRECT(ADDRESS($C95, COLUMN(AH91))), 0)</f>
        <v>8.387000521669262E-2</v>
      </c>
      <c r="AI95" s="14">
        <f t="shared" ca="1" si="811"/>
        <v>8.335066085424267E-2</v>
      </c>
      <c r="AJ95" s="19">
        <f t="shared" ca="1" si="753"/>
        <v>5.1934436244994995</v>
      </c>
      <c r="AK95" s="30">
        <f t="shared" ref="AK95:AL95" ca="1" si="812">IFERROR(AK91 / INDIRECT(ADDRESS($C95, COLUMN(AK91))), 0)</f>
        <v>8.5287608646322427E-2</v>
      </c>
      <c r="AL95" s="14">
        <f t="shared" ca="1" si="812"/>
        <v>8.0086250117723981E-2</v>
      </c>
      <c r="AM95" s="19">
        <f t="shared" ca="1" si="754"/>
        <v>52.013585285984462</v>
      </c>
      <c r="AN95" s="30">
        <f t="shared" ref="AN95:AO95" ca="1" si="813">IFERROR(AN91 / INDIRECT(ADDRESS($C95, COLUMN(AN91))), 0)</f>
        <v>8.8615755294463361E-2</v>
      </c>
      <c r="AO95" s="14">
        <f t="shared" ca="1" si="813"/>
        <v>8.4627490472767977E-2</v>
      </c>
      <c r="AP95" s="19">
        <f t="shared" ca="1" si="755"/>
        <v>39.882648216953839</v>
      </c>
      <c r="AQ95" s="30">
        <f t="shared" ref="AQ95:AR95" ca="1" si="814">IFERROR(AQ91 / INDIRECT(ADDRESS($C95, COLUMN(AQ91))), 0)</f>
        <v>8.1426797553973543E-2</v>
      </c>
      <c r="AR95" s="14">
        <f t="shared" ca="1" si="814"/>
        <v>7.8593154129766835E-2</v>
      </c>
      <c r="AS95" s="19">
        <f t="shared" ca="1" si="756"/>
        <v>28.336434242067082</v>
      </c>
      <c r="AT95" s="30">
        <f t="shared" ref="AT95:AU95" ca="1" si="815">IFERROR(AT91 / INDIRECT(ADDRESS($C95, COLUMN(AT91))), 0)</f>
        <v>8.0823455107407252E-2</v>
      </c>
      <c r="AU95" s="14">
        <f t="shared" ca="1" si="815"/>
        <v>7.8703110442712873E-2</v>
      </c>
      <c r="AV95" s="19">
        <f t="shared" ca="1" si="757"/>
        <v>21.203446646943792</v>
      </c>
      <c r="AW95" s="30">
        <f t="shared" ref="AW95:AX95" ca="1" si="816">IFERROR(AW91 / INDIRECT(ADDRESS($C95, COLUMN(AW91))), 0)</f>
        <v>8.19987977542357E-2</v>
      </c>
      <c r="AX95" s="14">
        <f t="shared" ca="1" si="816"/>
        <v>8.0582655062252651E-2</v>
      </c>
      <c r="AY95" s="19">
        <f t="shared" ca="1" si="758"/>
        <v>14.161426919830495</v>
      </c>
      <c r="AZ95" s="30">
        <f t="shared" ref="AZ95:BA95" ca="1" si="817">IFERROR(AZ91 / INDIRECT(ADDRESS($C95, COLUMN(AZ91))), 0)</f>
        <v>8.2754502632828797E-2</v>
      </c>
      <c r="BA95" s="14">
        <f t="shared" ca="1" si="817"/>
        <v>7.9215915122836558E-2</v>
      </c>
      <c r="BB95" s="19">
        <f t="shared" ca="1" si="759"/>
        <v>35.385875099922387</v>
      </c>
      <c r="BC95" s="30">
        <f t="shared" ref="BC95:BD95" ca="1" si="818">IFERROR(BC91 / INDIRECT(ADDRESS($C95, COLUMN(BC91))), 0)</f>
        <v>8.5060907689079313E-2</v>
      </c>
      <c r="BD95" s="14">
        <f t="shared" ca="1" si="818"/>
        <v>8.4940331108954312E-2</v>
      </c>
      <c r="BE95" s="19">
        <f t="shared" ca="1" si="760"/>
        <v>1.2057658012500083</v>
      </c>
      <c r="BF95" s="30">
        <f t="shared" ref="BF95:BG95" ca="1" si="819">IFERROR(BF91 / INDIRECT(ADDRESS($C95, COLUMN(BF91))), 0)</f>
        <v>8.4007915922433118E-2</v>
      </c>
      <c r="BG95" s="14">
        <f t="shared" ca="1" si="819"/>
        <v>8.71405292544567E-2</v>
      </c>
      <c r="BH95" s="19">
        <f t="shared" ca="1" si="761"/>
        <v>-31.326133320235815</v>
      </c>
      <c r="BI95" s="30">
        <f t="shared" ref="BI95:BJ95" ca="1" si="820">IFERROR(BI91 / INDIRECT(ADDRESS($C95, COLUMN(BI91))), 0)</f>
        <v>8.2174500609465309E-2</v>
      </c>
      <c r="BJ95" s="14">
        <f t="shared" ca="1" si="820"/>
        <v>8.4444191087877485E-2</v>
      </c>
      <c r="BK95" s="19">
        <f t="shared" ca="1" si="762"/>
        <v>-22.696904784121756</v>
      </c>
      <c r="BL95" s="30">
        <f t="shared" ref="BL95:BM95" ca="1" si="821">IFERROR(BL91 / INDIRECT(ADDRESS($C95, COLUMN(BL91))), 0)</f>
        <v>8.1330527589413851E-2</v>
      </c>
      <c r="BM95" s="14">
        <f t="shared" ca="1" si="821"/>
        <v>8.5530088921866115E-2</v>
      </c>
      <c r="BN95" s="19">
        <f t="shared" ca="1" si="763"/>
        <v>-41.995613324522644</v>
      </c>
      <c r="BO95" s="156" t="str">
        <f t="shared" si="722"/>
        <v>Marginal %</v>
      </c>
      <c r="BP95" s="251"/>
    </row>
    <row r="96" spans="1:68" ht="3.75" customHeight="1" x14ac:dyDescent="0.2">
      <c r="A96" s="169"/>
      <c r="D96" s="144"/>
      <c r="E96" s="144"/>
      <c r="F96" s="144"/>
      <c r="G96" s="144"/>
      <c r="H96" s="160"/>
      <c r="I96" s="138"/>
      <c r="J96" s="144"/>
      <c r="K96" s="144"/>
      <c r="L96" s="160"/>
      <c r="M96" s="138"/>
      <c r="N96" s="144"/>
      <c r="O96" s="144"/>
      <c r="P96" s="160"/>
      <c r="Q96" s="138"/>
      <c r="R96" s="144"/>
      <c r="S96" s="144"/>
      <c r="T96" s="160"/>
      <c r="U96" s="144"/>
      <c r="V96" s="144"/>
      <c r="W96" s="160"/>
      <c r="X96" s="144"/>
      <c r="Y96" s="144"/>
      <c r="Z96" s="160"/>
      <c r="AA96" s="144"/>
      <c r="AB96" s="144"/>
      <c r="AC96" s="160"/>
      <c r="AD96" s="138"/>
      <c r="AE96" s="144"/>
      <c r="AF96" s="144"/>
      <c r="AG96" s="160"/>
      <c r="AH96" s="144"/>
      <c r="AI96" s="144"/>
      <c r="AJ96" s="160"/>
      <c r="AK96" s="144"/>
      <c r="AL96" s="144"/>
      <c r="AM96" s="160"/>
      <c r="AN96" s="144"/>
      <c r="AO96" s="144"/>
      <c r="AP96" s="160"/>
      <c r="AQ96" s="144"/>
      <c r="AR96" s="144"/>
      <c r="AS96" s="160"/>
      <c r="AT96" s="144"/>
      <c r="AU96" s="144"/>
      <c r="AV96" s="160"/>
      <c r="AW96" s="144"/>
      <c r="AX96" s="144"/>
      <c r="AY96" s="160"/>
      <c r="AZ96" s="144"/>
      <c r="BA96" s="144"/>
      <c r="BB96" s="160"/>
      <c r="BC96" s="144"/>
      <c r="BD96" s="144"/>
      <c r="BE96" s="160"/>
      <c r="BF96" s="144"/>
      <c r="BG96" s="144"/>
      <c r="BH96" s="160"/>
      <c r="BI96" s="144"/>
      <c r="BJ96" s="144"/>
      <c r="BK96" s="160"/>
      <c r="BL96" s="144"/>
      <c r="BM96" s="144"/>
      <c r="BN96" s="160"/>
      <c r="BO96" s="144"/>
      <c r="BP96" s="144"/>
    </row>
    <row r="97" spans="1:68" ht="15" hidden="1" thickBot="1" x14ac:dyDescent="0.25">
      <c r="A97" s="6" t="str">
        <f>A$29</f>
        <v>&gt;= 1</v>
      </c>
      <c r="B97" s="3" t="str">
        <f t="shared" ref="B97" si="822">B$29</f>
        <v>&gt;= 0</v>
      </c>
      <c r="D97" s="236" t="s">
        <v>163</v>
      </c>
      <c r="E97" s="135" t="str">
        <f>$E$29</f>
        <v>Total Active</v>
      </c>
      <c r="F97" s="119">
        <f t="shared" ref="F97:G101" ca="1" si="823">SUMIFS(NET_AMT_T, CHANNEL_COUNT, $A$2, IS_JJCC, $B$2, CUST_GROUP, $A97, RECENCY_GROUP, $B97, TIMEFRAME, F$1)</f>
        <v>550703239.64999998</v>
      </c>
      <c r="G97" s="118">
        <f t="shared" ca="1" si="823"/>
        <v>465490060.63</v>
      </c>
      <c r="H97" s="115">
        <f t="shared" ref="H97:H101" ca="1" si="824">IF(F$9 = 0, 0, IFERROR((F97 - G97) / G97, 0))</f>
        <v>0.18306122133880026</v>
      </c>
      <c r="I97" s="141"/>
      <c r="J97" s="119">
        <f t="shared" ref="J97:K101" ca="1" si="825">SUMIFS(NET_AMT_T, CHANNEL_COUNT, $A$2, IS_JJCC, $B$2, CUST_GROUP, $A97, RECENCY_GROUP, $B97, TIMEFRAME, J$1)</f>
        <v>628686667.86000037</v>
      </c>
      <c r="K97" s="118">
        <f t="shared" ca="1" si="825"/>
        <v>552970693.25</v>
      </c>
      <c r="L97" s="115">
        <f t="shared" ref="L97:L101" ca="1" si="826">IF(J$9 = 0, 0, IFERROR((J97 - K97) / K97, 0))</f>
        <v>0.13692583627712962</v>
      </c>
      <c r="M97" s="141"/>
      <c r="N97" s="119">
        <f t="shared" ref="N97:O101" ca="1" si="827">SUMIFS(NET_AMT_T, CHANNEL_COUNT, $A$2, IS_JJCC, $B$2, CUST_GROUP, $A97, RECENCY_GROUP, $B97, TIMEFRAME, N$1)</f>
        <v>628686667.86000013</v>
      </c>
      <c r="O97" s="118">
        <f t="shared" ca="1" si="827"/>
        <v>552970693.25</v>
      </c>
      <c r="P97" s="115">
        <f t="shared" ref="P97:P101" ca="1" si="828">IF(N$9 = 0, 0, IFERROR((N97 - O97) / O97, 0))</f>
        <v>0.1369258362771292</v>
      </c>
      <c r="Q97" s="141"/>
      <c r="R97" s="119">
        <f t="shared" ref="R97:S101" ca="1" si="829">SUMIFS(NET_AMT_T, CHANNEL_COUNT, $A$2, IS_JJCC, $B$2, CUST_GROUP, $A97, RECENCY_GROUP, $B97, TIMEFRAME, R$1)</f>
        <v>152617752.56</v>
      </c>
      <c r="S97" s="118">
        <f t="shared" ca="1" si="829"/>
        <v>133609315.97999997</v>
      </c>
      <c r="T97" s="115">
        <f t="shared" ref="T97:T101" ca="1" si="830">IF(R$9 = 0, 0, IFERROR((R97 - S97) / S97, 0))</f>
        <v>0.14226879645761684</v>
      </c>
      <c r="U97" s="119">
        <f t="shared" ref="U97:V101" ca="1" si="831">SUMIFS(NET_AMT_T, CHANNEL_COUNT, $A$2, IS_JJCC, $B$2, CUST_GROUP, $A97, RECENCY_GROUP, $B97, TIMEFRAME, U$1)</f>
        <v>161580198.99999997</v>
      </c>
      <c r="V97" s="118">
        <f t="shared" ca="1" si="831"/>
        <v>138926490.97999999</v>
      </c>
      <c r="W97" s="115">
        <f t="shared" ref="W97:W101" ca="1" si="832">IF(U$9 = 0, 0, IFERROR((U97 - V97) / V97, 0))</f>
        <v>0.16306255099512471</v>
      </c>
      <c r="X97" s="119">
        <f t="shared" ref="X97:Y101" ca="1" si="833">SUMIFS(NET_AMT_T, CHANNEL_COUNT, $A$2, IS_JJCC, $B$2, CUST_GROUP, $A97, RECENCY_GROUP, $B97, TIMEFRAME, X$1)</f>
        <v>164092774.22000009</v>
      </c>
      <c r="Y97" s="118">
        <f t="shared" ca="1" si="833"/>
        <v>147207819.78999993</v>
      </c>
      <c r="Z97" s="115">
        <f t="shared" ref="Z97:Z101" ca="1" si="834">IF(X$9 = 0, 0, IFERROR((X97 - Y97) / Y97, 0))</f>
        <v>0.11470147750362361</v>
      </c>
      <c r="AA97" s="119">
        <f t="shared" ref="AA97:AB101" ca="1" si="835">SUMIFS(NET_AMT_T, CHANNEL_COUNT, $A$2, IS_JJCC, $B$2, CUST_GROUP, $A97, RECENCY_GROUP, $B97, TIMEFRAME, AA$1)</f>
        <v>162698337.38999999</v>
      </c>
      <c r="AB97" s="118">
        <f t="shared" ca="1" si="835"/>
        <v>143865958.56999993</v>
      </c>
      <c r="AC97" s="115">
        <f t="shared" ref="AC97:AC101" ca="1" si="836">IF(AA$9 = 0, 0, IFERROR((AA97 - AB97) / AB97, 0))</f>
        <v>0.13090225795727001</v>
      </c>
      <c r="AD97" s="141"/>
      <c r="AE97" s="119">
        <f t="shared" ref="AE97:AF101" ca="1" si="837">SUMIFS(NET_AMT_T, CHANNEL_COUNT, $A$2, IS_JJCC, $B$2, CUST_GROUP, $A97, RECENCY_GROUP, $B97, TIMEFRAME, AE$1)</f>
        <v>35884216.259999998</v>
      </c>
      <c r="AF97" s="118">
        <f t="shared" ca="1" si="837"/>
        <v>28448087.310000002</v>
      </c>
      <c r="AG97" s="115">
        <f t="shared" ref="AG97:AG101" ca="1" si="838">IF(AE$9 = 0, 0, IFERROR((AE97 - AF97) / AF97, 0))</f>
        <v>0.26139293193838259</v>
      </c>
      <c r="AH97" s="119">
        <f t="shared" ref="AH97:AI101" ca="1" si="839">SUMIFS(NET_AMT_T, CHANNEL_COUNT, $A$2, IS_JJCC, $B$2, CUST_GROUP, $A97, RECENCY_GROUP, $B97, TIMEFRAME, AH$1)</f>
        <v>64551535.400000013</v>
      </c>
      <c r="AI97" s="118">
        <f t="shared" ca="1" si="839"/>
        <v>57962301.679999985</v>
      </c>
      <c r="AJ97" s="115">
        <f t="shared" ref="AJ97:AJ101" ca="1" si="840">IF(AH$9 = 0, 0, IFERROR((AH97 - AI97) / AI97, 0))</f>
        <v>0.113681367527088</v>
      </c>
      <c r="AK97" s="119">
        <f t="shared" ref="AK97:AL101" ca="1" si="841">SUMIFS(NET_AMT_T, CHANNEL_COUNT, $A$2, IS_JJCC, $B$2, CUST_GROUP, $A97, RECENCY_GROUP, $B97, TIMEFRAME, AK$1)</f>
        <v>57125456.140000008</v>
      </c>
      <c r="AL97" s="118">
        <f t="shared" ca="1" si="841"/>
        <v>51563451.699999973</v>
      </c>
      <c r="AM97" s="115">
        <f t="shared" ref="AM97:AM101" ca="1" si="842">IF(AK$9 = 0, 0, IFERROR((AK97 - AL97) / AL97, 0))</f>
        <v>0.10786718609064795</v>
      </c>
      <c r="AN97" s="119">
        <f t="shared" ref="AN97:AO101" ca="1" si="843">SUMIFS(NET_AMT_T, CHANNEL_COUNT, $A$2, IS_JJCC, $B$2, CUST_GROUP, $A97, RECENCY_GROUP, $B97, TIMEFRAME, AN$1)</f>
        <v>59000883.589999989</v>
      </c>
      <c r="AO97" s="118">
        <f t="shared" ca="1" si="843"/>
        <v>54766839.689999983</v>
      </c>
      <c r="AP97" s="115">
        <f t="shared" ref="AP97:AP101" ca="1" si="844">IF(AN$9 = 0, 0, IFERROR((AN97 - AO97) / AO97, 0))</f>
        <v>7.7310356485169082E-2</v>
      </c>
      <c r="AQ97" s="119">
        <f t="shared" ref="AQ97:AR101" ca="1" si="845">SUMIFS(NET_AMT_T, CHANNEL_COUNT, $A$2, IS_JJCC, $B$2, CUST_GROUP, $A97, RECENCY_GROUP, $B97, TIMEFRAME, AQ$1)</f>
        <v>69602539.079999998</v>
      </c>
      <c r="AR97" s="118">
        <f t="shared" ca="1" si="845"/>
        <v>54732926.039999984</v>
      </c>
      <c r="AS97" s="115">
        <f t="shared" ref="AS97:AS101" ca="1" si="846">IF(AQ$9 = 0, 0, IFERROR((AQ97 - AR97) / AR97, 0))</f>
        <v>0.2716758287165752</v>
      </c>
      <c r="AT97" s="119">
        <f t="shared" ref="AT97:AU101" ca="1" si="847">SUMIFS(NET_AMT_T, CHANNEL_COUNT, $A$2, IS_JJCC, $B$2, CUST_GROUP, $A97, RECENCY_GROUP, $B97, TIMEFRAME, AT$1)</f>
        <v>39814139.300000012</v>
      </c>
      <c r="AU97" s="118">
        <f t="shared" ca="1" si="847"/>
        <v>34032500.970000006</v>
      </c>
      <c r="AV97" s="115">
        <f t="shared" ref="AV97:AV101" ca="1" si="848">IF(AT$9 = 0, 0, IFERROR((AT97 - AU97) / AU97, 0))</f>
        <v>0.16988579050057409</v>
      </c>
      <c r="AW97" s="119">
        <f t="shared" ref="AW97:AX101" ca="1" si="849">SUMIFS(NET_AMT_T, CHANNEL_COUNT, $A$2, IS_JJCC, $B$2, CUST_GROUP, $A97, RECENCY_GROUP, $B97, TIMEFRAME, AW$1)</f>
        <v>42251670.419999994</v>
      </c>
      <c r="AX97" s="118">
        <f t="shared" ca="1" si="849"/>
        <v>35570975.019999981</v>
      </c>
      <c r="AY97" s="115">
        <f t="shared" ref="AY97:AY101" ca="1" si="850">IF(AW$9 = 0, 0, IFERROR((AW97 - AX97) / AX97, 0))</f>
        <v>0.18781310875633167</v>
      </c>
      <c r="AZ97" s="119">
        <f t="shared" ref="AZ97:BA101" ca="1" si="851">SUMIFS(NET_AMT_T, CHANNEL_COUNT, $A$2, IS_JJCC, $B$2, CUST_GROUP, $A97, RECENCY_GROUP, $B97, TIMEFRAME, AZ$1)</f>
        <v>67974711.73999998</v>
      </c>
      <c r="BA97" s="118">
        <f t="shared" ca="1" si="851"/>
        <v>62033675.919999987</v>
      </c>
      <c r="BB97" s="115">
        <f t="shared" ref="BB97:BB101" ca="1" si="852">IF(AZ$9 = 0, 0, IFERROR((AZ97 - BA97) / BA97, 0))</f>
        <v>9.5771139335055447E-2</v>
      </c>
      <c r="BC97" s="119">
        <f t="shared" ref="BC97:BD101" ca="1" si="853">SUMIFS(NET_AMT_T, CHANNEL_COUNT, $A$2, IS_JJCC, $B$2, CUST_GROUP, $A97, RECENCY_GROUP, $B97, TIMEFRAME, BC$1)</f>
        <v>58649043.579999976</v>
      </c>
      <c r="BD97" s="118">
        <f t="shared" ca="1" si="853"/>
        <v>53575629.760000028</v>
      </c>
      <c r="BE97" s="115">
        <f t="shared" ref="BE97:BE101" ca="1" si="854">IF(BC$9 = 0, 0, IFERROR((BC97 - BD97) / BD97, 0))</f>
        <v>9.4696298349213198E-2</v>
      </c>
      <c r="BF97" s="119">
        <f t="shared" ref="BF97:BG101" ca="1" si="855">SUMIFS(NET_AMT_T, CHANNEL_COUNT, $A$2, IS_JJCC, $B$2, CUST_GROUP, $A97, RECENCY_GROUP, $B97, TIMEFRAME, BF$1)</f>
        <v>58916606.219999991</v>
      </c>
      <c r="BG97" s="118">
        <f t="shared" ca="1" si="855"/>
        <v>54271978.659999989</v>
      </c>
      <c r="BH97" s="115">
        <f t="shared" ref="BH97:BH101" ca="1" si="856">IF(BF$9 = 0, 0, IFERROR((BF97 - BG97) / BG97, 0))</f>
        <v>8.5580582736763694E-2</v>
      </c>
      <c r="BI97" s="119">
        <f t="shared" ref="BI97:BJ101" ca="1" si="857">SUMIFS(NET_AMT_T, CHANNEL_COUNT, $A$2, IS_JJCC, $B$2, CUST_GROUP, $A97, RECENCY_GROUP, $B97, TIMEFRAME, BI$1)</f>
        <v>73112977.169999972</v>
      </c>
      <c r="BJ97" s="118">
        <f t="shared" ca="1" si="857"/>
        <v>61028916.280000009</v>
      </c>
      <c r="BK97" s="115">
        <f t="shared" ref="BK97:BK101" ca="1" si="858">IF(BI$9 = 0, 0, IFERROR((BI97 - BJ97) / BJ97, 0))</f>
        <v>0.19800549684609214</v>
      </c>
      <c r="BL97" s="119">
        <f t="shared" ref="BL97:BM101" ca="1" si="859">SUMIFS(NET_AMT_T, CHANNEL_COUNT, $A$2, IS_JJCC, $B$2, CUST_GROUP, $A97, RECENCY_GROUP, $B97, TIMEFRAME, BL$1)</f>
        <v>38120110.350000009</v>
      </c>
      <c r="BM97" s="118">
        <f t="shared" ca="1" si="859"/>
        <v>35021554.960000008</v>
      </c>
      <c r="BN97" s="115">
        <f t="shared" ref="BN97:BN101" ca="1" si="860">IF(BL$9 = 0, 0, IFERROR((BL97 - BM97) / BM97, 0))</f>
        <v>8.8475665730405925E-2</v>
      </c>
      <c r="BO97" s="158" t="str">
        <f t="shared" ref="BO97:BO105" si="861">E97</f>
        <v>Total Active</v>
      </c>
      <c r="BP97" s="248" t="str">
        <f>$D97</f>
        <v>NET $</v>
      </c>
    </row>
    <row r="98" spans="1:68" ht="15" hidden="1" thickTop="1" x14ac:dyDescent="0.2">
      <c r="A98" s="6">
        <f>A$30</f>
        <v>5</v>
      </c>
      <c r="B98" s="3" t="str">
        <f t="shared" ref="B98" si="862">B$30</f>
        <v>&gt;= 0</v>
      </c>
      <c r="D98" s="237"/>
      <c r="E98" s="136" t="str">
        <f>$E$30</f>
        <v>Elite</v>
      </c>
      <c r="F98" s="120">
        <f t="shared" ca="1" si="823"/>
        <v>156787353.02000004</v>
      </c>
      <c r="G98" s="111">
        <f t="shared" ca="1" si="823"/>
        <v>134277388.40000001</v>
      </c>
      <c r="H98" s="108">
        <f t="shared" ca="1" si="824"/>
        <v>0.16763778986336045</v>
      </c>
      <c r="I98" s="141"/>
      <c r="J98" s="120">
        <f t="shared" ca="1" si="825"/>
        <v>180346586.30000001</v>
      </c>
      <c r="K98" s="111">
        <f t="shared" ca="1" si="825"/>
        <v>157567527.62</v>
      </c>
      <c r="L98" s="108">
        <f t="shared" ca="1" si="826"/>
        <v>0.14456696137884104</v>
      </c>
      <c r="M98" s="141"/>
      <c r="N98" s="120">
        <f t="shared" ca="1" si="827"/>
        <v>180346586.30000001</v>
      </c>
      <c r="O98" s="111">
        <f t="shared" ca="1" si="827"/>
        <v>157567527.62</v>
      </c>
      <c r="P98" s="108">
        <f t="shared" ca="1" si="828"/>
        <v>0.14456696137884104</v>
      </c>
      <c r="Q98" s="141"/>
      <c r="R98" s="120">
        <f t="shared" ca="1" si="829"/>
        <v>33818711.580000006</v>
      </c>
      <c r="S98" s="111">
        <f t="shared" ca="1" si="829"/>
        <v>29796506.330000006</v>
      </c>
      <c r="T98" s="108">
        <f t="shared" ca="1" si="830"/>
        <v>0.13498915629414998</v>
      </c>
      <c r="U98" s="120">
        <f t="shared" ca="1" si="831"/>
        <v>35271018.530000001</v>
      </c>
      <c r="V98" s="111">
        <f t="shared" ca="1" si="831"/>
        <v>30504975.479999997</v>
      </c>
      <c r="W98" s="108">
        <f t="shared" ca="1" si="832"/>
        <v>0.15623821933981785</v>
      </c>
      <c r="X98" s="120">
        <f t="shared" ca="1" si="833"/>
        <v>37484815.149999999</v>
      </c>
      <c r="Y98" s="111">
        <f t="shared" ca="1" si="833"/>
        <v>33218060.329999994</v>
      </c>
      <c r="Z98" s="108">
        <f t="shared" ca="1" si="834"/>
        <v>0.12844683818418498</v>
      </c>
      <c r="AA98" s="120">
        <f t="shared" ca="1" si="835"/>
        <v>36360167.089999981</v>
      </c>
      <c r="AB98" s="111">
        <f t="shared" ca="1" si="835"/>
        <v>31732003.679999996</v>
      </c>
      <c r="AC98" s="108">
        <f t="shared" ca="1" si="836"/>
        <v>0.1458515969137183</v>
      </c>
      <c r="AD98" s="141"/>
      <c r="AE98" s="120">
        <f t="shared" ca="1" si="837"/>
        <v>7235460.4000000004</v>
      </c>
      <c r="AF98" s="111">
        <f t="shared" ca="1" si="837"/>
        <v>5783784.0200000014</v>
      </c>
      <c r="AG98" s="108">
        <f t="shared" ca="1" si="838"/>
        <v>0.25099076573056384</v>
      </c>
      <c r="AH98" s="120">
        <f t="shared" ca="1" si="839"/>
        <v>12635465.540000001</v>
      </c>
      <c r="AI98" s="111">
        <f t="shared" ca="1" si="839"/>
        <v>11323599.829999998</v>
      </c>
      <c r="AJ98" s="108">
        <f t="shared" ca="1" si="840"/>
        <v>0.11585235523110171</v>
      </c>
      <c r="AK98" s="120">
        <f t="shared" ca="1" si="841"/>
        <v>11155834.269999998</v>
      </c>
      <c r="AL98" s="111">
        <f t="shared" ca="1" si="841"/>
        <v>10387630.58</v>
      </c>
      <c r="AM98" s="108">
        <f t="shared" ca="1" si="842"/>
        <v>7.3953697533205659E-2</v>
      </c>
      <c r="AN98" s="120">
        <f t="shared" ca="1" si="843"/>
        <v>11545463.959999999</v>
      </c>
      <c r="AO98" s="111">
        <f t="shared" ca="1" si="843"/>
        <v>10733811.699999999</v>
      </c>
      <c r="AP98" s="108">
        <f t="shared" ca="1" si="844"/>
        <v>7.5616405680006465E-2</v>
      </c>
      <c r="AQ98" s="120">
        <f t="shared" ca="1" si="845"/>
        <v>13848850.609999999</v>
      </c>
      <c r="AR98" s="111">
        <f t="shared" ca="1" si="845"/>
        <v>10994849.069999997</v>
      </c>
      <c r="AS98" s="108">
        <f t="shared" ca="1" si="846"/>
        <v>0.25957623627479259</v>
      </c>
      <c r="AT98" s="120">
        <f t="shared" ca="1" si="847"/>
        <v>8082904.8000000017</v>
      </c>
      <c r="AU98" s="111">
        <f t="shared" ca="1" si="847"/>
        <v>6847288.1900000013</v>
      </c>
      <c r="AV98" s="108">
        <f t="shared" ca="1" si="848"/>
        <v>0.18045342560643707</v>
      </c>
      <c r="AW98" s="120">
        <f t="shared" ca="1" si="849"/>
        <v>8460220.5499999989</v>
      </c>
      <c r="AX98" s="111">
        <f t="shared" ca="1" si="849"/>
        <v>7025545.9800000004</v>
      </c>
      <c r="AY98" s="108">
        <f t="shared" ca="1" si="850"/>
        <v>0.20420826709897902</v>
      </c>
      <c r="AZ98" s="120">
        <f t="shared" ca="1" si="851"/>
        <v>13632735.060000001</v>
      </c>
      <c r="BA98" s="111">
        <f t="shared" ca="1" si="851"/>
        <v>12466009.280000001</v>
      </c>
      <c r="BB98" s="108">
        <f t="shared" ca="1" si="852"/>
        <v>9.3592564692844452E-2</v>
      </c>
      <c r="BC98" s="120">
        <f t="shared" ca="1" si="853"/>
        <v>11586890.51</v>
      </c>
      <c r="BD98" s="111">
        <f t="shared" ca="1" si="853"/>
        <v>10544497.850000003</v>
      </c>
      <c r="BE98" s="108">
        <f t="shared" ca="1" si="854"/>
        <v>9.885654820442645E-2</v>
      </c>
      <c r="BF98" s="120">
        <f t="shared" ca="1" si="855"/>
        <v>11704412.76</v>
      </c>
      <c r="BG98" s="111">
        <f t="shared" ca="1" si="855"/>
        <v>10583923.99</v>
      </c>
      <c r="BH98" s="108">
        <f t="shared" ca="1" si="856"/>
        <v>0.10586704619748498</v>
      </c>
      <c r="BI98" s="120">
        <f t="shared" ca="1" si="857"/>
        <v>14401726.460000003</v>
      </c>
      <c r="BJ98" s="111">
        <f t="shared" ca="1" si="857"/>
        <v>11895324.870000003</v>
      </c>
      <c r="BK98" s="108">
        <f t="shared" ca="1" si="858"/>
        <v>0.21070476152535708</v>
      </c>
      <c r="BL98" s="120">
        <f t="shared" ca="1" si="859"/>
        <v>7601556.6800000006</v>
      </c>
      <c r="BM98" s="111">
        <f t="shared" ca="1" si="859"/>
        <v>6884117.3700000001</v>
      </c>
      <c r="BN98" s="108">
        <f t="shared" ca="1" si="860"/>
        <v>0.10421660053712892</v>
      </c>
      <c r="BO98" s="152" t="str">
        <f t="shared" si="861"/>
        <v>Elite</v>
      </c>
      <c r="BP98" s="249"/>
    </row>
    <row r="99" spans="1:68" hidden="1" x14ac:dyDescent="0.2">
      <c r="A99" s="6">
        <f>A$31</f>
        <v>30</v>
      </c>
      <c r="B99" s="3" t="str">
        <f t="shared" ref="B99:B100" si="863">B$31</f>
        <v>&gt;= 0</v>
      </c>
      <c r="D99" s="237"/>
      <c r="E99" s="79" t="str">
        <f>$E$31</f>
        <v>High Value</v>
      </c>
      <c r="F99" s="29">
        <f t="shared" ca="1" si="823"/>
        <v>246144314.63000003</v>
      </c>
      <c r="G99" s="12">
        <f t="shared" ca="1" si="823"/>
        <v>206769412.19999999</v>
      </c>
      <c r="H99" s="13">
        <f t="shared" ca="1" si="824"/>
        <v>0.19042904852829118</v>
      </c>
      <c r="I99" s="141"/>
      <c r="J99" s="29">
        <f t="shared" ca="1" si="825"/>
        <v>280517763.52999997</v>
      </c>
      <c r="K99" s="12">
        <f t="shared" ca="1" si="825"/>
        <v>247082873.88000011</v>
      </c>
      <c r="L99" s="13">
        <f t="shared" ca="1" si="826"/>
        <v>0.13531852339647815</v>
      </c>
      <c r="M99" s="141"/>
      <c r="N99" s="29">
        <f t="shared" ca="1" si="827"/>
        <v>280517763.52999997</v>
      </c>
      <c r="O99" s="12">
        <f t="shared" ca="1" si="827"/>
        <v>247082873.88000011</v>
      </c>
      <c r="P99" s="13">
        <f t="shared" ca="1" si="828"/>
        <v>0.13531852339647815</v>
      </c>
      <c r="Q99" s="141"/>
      <c r="R99" s="29">
        <f t="shared" ca="1" si="829"/>
        <v>64885648.049999997</v>
      </c>
      <c r="S99" s="12">
        <f t="shared" ca="1" si="829"/>
        <v>56985277.309999987</v>
      </c>
      <c r="T99" s="13">
        <f t="shared" ca="1" si="830"/>
        <v>0.13863880484466157</v>
      </c>
      <c r="U99" s="29">
        <f t="shared" ca="1" si="831"/>
        <v>68750897.36999999</v>
      </c>
      <c r="V99" s="12">
        <f t="shared" ca="1" si="831"/>
        <v>59369456.160000011</v>
      </c>
      <c r="W99" s="13">
        <f t="shared" ca="1" si="832"/>
        <v>0.15801797450724664</v>
      </c>
      <c r="X99" s="29">
        <f t="shared" ca="1" si="833"/>
        <v>69727316.039999992</v>
      </c>
      <c r="Y99" s="12">
        <f t="shared" ca="1" si="833"/>
        <v>62976597.650000021</v>
      </c>
      <c r="Z99" s="13">
        <f t="shared" ca="1" si="834"/>
        <v>0.107194079100905</v>
      </c>
      <c r="AA99" s="29">
        <f t="shared" ca="1" si="835"/>
        <v>69095577.129999995</v>
      </c>
      <c r="AB99" s="12">
        <f t="shared" ca="1" si="835"/>
        <v>61124704.959999993</v>
      </c>
      <c r="AC99" s="13">
        <f t="shared" ca="1" si="836"/>
        <v>0.13040344612241711</v>
      </c>
      <c r="AD99" s="141"/>
      <c r="AE99" s="29">
        <f t="shared" ca="1" si="837"/>
        <v>15025472.779999999</v>
      </c>
      <c r="AF99" s="12">
        <f t="shared" ca="1" si="837"/>
        <v>11934443.32</v>
      </c>
      <c r="AG99" s="13">
        <f t="shared" ca="1" si="838"/>
        <v>0.25900072396506207</v>
      </c>
      <c r="AH99" s="29">
        <f t="shared" ca="1" si="839"/>
        <v>26751641.430000011</v>
      </c>
      <c r="AI99" s="12">
        <f t="shared" ca="1" si="839"/>
        <v>24098865.430000003</v>
      </c>
      <c r="AJ99" s="13">
        <f t="shared" ca="1" si="840"/>
        <v>0.11007887519458243</v>
      </c>
      <c r="AK99" s="29">
        <f t="shared" ca="1" si="841"/>
        <v>23608991.019999992</v>
      </c>
      <c r="AL99" s="12">
        <f t="shared" ca="1" si="841"/>
        <v>21640368.519999996</v>
      </c>
      <c r="AM99" s="13">
        <f t="shared" ca="1" si="842"/>
        <v>9.0969915700862408E-2</v>
      </c>
      <c r="AN99" s="29">
        <f t="shared" ca="1" si="843"/>
        <v>24132207.869999994</v>
      </c>
      <c r="AO99" s="12">
        <f t="shared" ca="1" si="843"/>
        <v>22551509.899999999</v>
      </c>
      <c r="AP99" s="13">
        <f t="shared" ca="1" si="844"/>
        <v>7.0092777690242164E-2</v>
      </c>
      <c r="AQ99" s="29">
        <f t="shared" ca="1" si="845"/>
        <v>29001207.129999992</v>
      </c>
      <c r="AR99" s="12">
        <f t="shared" ca="1" si="845"/>
        <v>22937774.050000004</v>
      </c>
      <c r="AS99" s="13">
        <f t="shared" ca="1" si="846"/>
        <v>0.26434269806576921</v>
      </c>
      <c r="AT99" s="29">
        <f t="shared" ca="1" si="847"/>
        <v>16499138.590000002</v>
      </c>
      <c r="AU99" s="12">
        <f t="shared" ca="1" si="847"/>
        <v>14105697.310000001</v>
      </c>
      <c r="AV99" s="13">
        <f t="shared" ca="1" si="848"/>
        <v>0.16967904722464239</v>
      </c>
      <c r="AW99" s="29">
        <f t="shared" ca="1" si="849"/>
        <v>17570870.969999995</v>
      </c>
      <c r="AX99" s="12">
        <f t="shared" ca="1" si="849"/>
        <v>14802553.800000001</v>
      </c>
      <c r="AY99" s="13">
        <f t="shared" ca="1" si="850"/>
        <v>0.18701618703118608</v>
      </c>
      <c r="AZ99" s="29">
        <f t="shared" ca="1" si="851"/>
        <v>28213623.080000006</v>
      </c>
      <c r="BA99" s="12">
        <f t="shared" ca="1" si="851"/>
        <v>26086729.680000011</v>
      </c>
      <c r="BB99" s="13">
        <f t="shared" ca="1" si="852"/>
        <v>8.1531622633044198E-2</v>
      </c>
      <c r="BC99" s="29">
        <f t="shared" ca="1" si="853"/>
        <v>24190454.630000003</v>
      </c>
      <c r="BD99" s="12">
        <f t="shared" ca="1" si="853"/>
        <v>22230124.680000003</v>
      </c>
      <c r="BE99" s="13">
        <f t="shared" ca="1" si="854"/>
        <v>8.8183488766649554E-2</v>
      </c>
      <c r="BF99" s="29">
        <f t="shared" ca="1" si="855"/>
        <v>24259393.93</v>
      </c>
      <c r="BG99" s="12">
        <f t="shared" ca="1" si="855"/>
        <v>22248313.389999997</v>
      </c>
      <c r="BH99" s="13">
        <f t="shared" ca="1" si="856"/>
        <v>9.0392494242009735E-2</v>
      </c>
      <c r="BI99" s="29">
        <f t="shared" ca="1" si="857"/>
        <v>30144512.229999997</v>
      </c>
      <c r="BJ99" s="12">
        <f t="shared" ca="1" si="857"/>
        <v>25187894.909999993</v>
      </c>
      <c r="BK99" s="13">
        <f t="shared" ca="1" si="858"/>
        <v>0.19678569160744547</v>
      </c>
      <c r="BL99" s="29">
        <f t="shared" ca="1" si="859"/>
        <v>15617400.440000001</v>
      </c>
      <c r="BM99" s="12">
        <f t="shared" ca="1" si="859"/>
        <v>14361770.039999999</v>
      </c>
      <c r="BN99" s="13">
        <f t="shared" ca="1" si="860"/>
        <v>8.7428666278798209E-2</v>
      </c>
      <c r="BO99" s="159" t="str">
        <f t="shared" si="861"/>
        <v>High Value</v>
      </c>
      <c r="BP99" s="249"/>
    </row>
    <row r="100" spans="1:68" hidden="1" x14ac:dyDescent="0.2">
      <c r="A100" s="6">
        <f>A$32</f>
        <v>70</v>
      </c>
      <c r="B100" s="3" t="str">
        <f t="shared" si="863"/>
        <v>&gt;= 0</v>
      </c>
      <c r="D100" s="237"/>
      <c r="E100" s="79" t="str">
        <f>$E$32</f>
        <v>Opportunity</v>
      </c>
      <c r="F100" s="29">
        <f t="shared" ca="1" si="823"/>
        <v>121289559.29000001</v>
      </c>
      <c r="G100" s="12">
        <f t="shared" ca="1" si="823"/>
        <v>101876903.11</v>
      </c>
      <c r="H100" s="13">
        <f t="shared" ref="H100" ca="1" si="864">IF(F$9 = 0, 0, IFERROR((F100 - G100) / G100, 0))</f>
        <v>0.19055012065923807</v>
      </c>
      <c r="I100" s="141"/>
      <c r="J100" s="29">
        <f t="shared" ca="1" si="825"/>
        <v>137865133.82000002</v>
      </c>
      <c r="K100" s="12">
        <f t="shared" ca="1" si="825"/>
        <v>121762337.69000003</v>
      </c>
      <c r="L100" s="13">
        <f t="shared" ref="L100" ca="1" si="865">IF(J$9 = 0, 0, IFERROR((J100 - K100) / K100, 0))</f>
        <v>0.13224775768511277</v>
      </c>
      <c r="M100" s="141"/>
      <c r="N100" s="29">
        <f t="shared" ca="1" si="827"/>
        <v>137864939.64000002</v>
      </c>
      <c r="O100" s="12">
        <f t="shared" ca="1" si="827"/>
        <v>121762306.49000002</v>
      </c>
      <c r="P100" s="13">
        <f t="shared" ref="P100" ca="1" si="866">IF(N$9 = 0, 0, IFERROR((N100 - O100) / O100, 0))</f>
        <v>0.13224645306240526</v>
      </c>
      <c r="Q100" s="141"/>
      <c r="R100" s="29">
        <f t="shared" ca="1" si="829"/>
        <v>42309415.170000017</v>
      </c>
      <c r="S100" s="12">
        <f t="shared" ca="1" si="829"/>
        <v>36912197.999999993</v>
      </c>
      <c r="T100" s="13">
        <f t="shared" ref="T100" ca="1" si="867">IF(R$9 = 0, 0, IFERROR((R100 - S100) / S100, 0))</f>
        <v>0.14621771290888788</v>
      </c>
      <c r="U100" s="29">
        <f t="shared" ca="1" si="831"/>
        <v>45187232.429999992</v>
      </c>
      <c r="V100" s="12">
        <f t="shared" ca="1" si="831"/>
        <v>38753896.680000015</v>
      </c>
      <c r="W100" s="13">
        <f t="shared" ref="W100" ca="1" si="868">IF(U$9 = 0, 0, IFERROR((U100 - V100) / V100, 0))</f>
        <v>0.16600487437744738</v>
      </c>
      <c r="X100" s="29">
        <f t="shared" ca="1" si="833"/>
        <v>44737935.200000003</v>
      </c>
      <c r="Y100" s="12">
        <f t="shared" ca="1" si="833"/>
        <v>40224659.030000001</v>
      </c>
      <c r="Z100" s="13">
        <f t="shared" ref="Z100" ca="1" si="869">IF(X$9 = 0, 0, IFERROR((X100 - Y100) / Y100, 0))</f>
        <v>0.1122017259769424</v>
      </c>
      <c r="AA100" s="29">
        <f t="shared" ca="1" si="835"/>
        <v>45077741.329999991</v>
      </c>
      <c r="AB100" s="12">
        <f t="shared" ca="1" si="835"/>
        <v>39995203.800000004</v>
      </c>
      <c r="AC100" s="13">
        <f t="shared" ref="AC100" ca="1" si="870">IF(AA$9 = 0, 0, IFERROR((AA100 - AB100) / AB100, 0))</f>
        <v>0.1270786756185997</v>
      </c>
      <c r="AD100" s="141"/>
      <c r="AE100" s="29">
        <f t="shared" ca="1" si="837"/>
        <v>10540359.850000001</v>
      </c>
      <c r="AF100" s="12">
        <f t="shared" ca="1" si="837"/>
        <v>8354432.6600000011</v>
      </c>
      <c r="AG100" s="13">
        <f t="shared" ref="AG100" ca="1" si="871">IF(AE$9 = 0, 0, IFERROR((AE100 - AF100) / AF100, 0))</f>
        <v>0.26164878920695017</v>
      </c>
      <c r="AH100" s="29">
        <f t="shared" ca="1" si="839"/>
        <v>19376000.150000006</v>
      </c>
      <c r="AI100" s="12">
        <f t="shared" ca="1" si="839"/>
        <v>17374677.719999991</v>
      </c>
      <c r="AJ100" s="13">
        <f t="shared" ref="AJ100" ca="1" si="872">IF(AH$9 = 0, 0, IFERROR((AH100 - AI100) / AI100, 0))</f>
        <v>0.11518616127747178</v>
      </c>
      <c r="AK100" s="29">
        <f t="shared" ca="1" si="841"/>
        <v>17192940.309999999</v>
      </c>
      <c r="AL100" s="12">
        <f t="shared" ca="1" si="841"/>
        <v>15202787.75</v>
      </c>
      <c r="AM100" s="13">
        <f t="shared" ref="AM100" ca="1" si="873">IF(AK$9 = 0, 0, IFERROR((AK100 - AL100) / AL100, 0))</f>
        <v>0.13090708051225661</v>
      </c>
      <c r="AN100" s="29">
        <f t="shared" ca="1" si="843"/>
        <v>17810941.150000006</v>
      </c>
      <c r="AO100" s="12">
        <f t="shared" ca="1" si="843"/>
        <v>16537542.199999999</v>
      </c>
      <c r="AP100" s="13">
        <f t="shared" ref="AP100" ca="1" si="874">IF(AN$9 = 0, 0, IFERROR((AN100 - AO100) / AO100, 0))</f>
        <v>7.7000495877797781E-2</v>
      </c>
      <c r="AQ100" s="29">
        <f t="shared" ca="1" si="845"/>
        <v>20695017.050000001</v>
      </c>
      <c r="AR100" s="12">
        <f t="shared" ca="1" si="845"/>
        <v>16213349.370000003</v>
      </c>
      <c r="AS100" s="13">
        <f t="shared" ref="AS100" ca="1" si="875">IF(AQ$9 = 0, 0, IFERROR((AQ100 - AR100) / AR100, 0))</f>
        <v>0.2764183746199011</v>
      </c>
      <c r="AT100" s="29">
        <f t="shared" ca="1" si="847"/>
        <v>11835328.619999999</v>
      </c>
      <c r="AU100" s="12">
        <f t="shared" ca="1" si="847"/>
        <v>10222260.490000004</v>
      </c>
      <c r="AV100" s="13">
        <f t="shared" ref="AV100" ca="1" si="876">IF(AT$9 = 0, 0, IFERROR((AT100 - AU100) / AU100, 0))</f>
        <v>0.15779955241582722</v>
      </c>
      <c r="AW100" s="29">
        <f t="shared" ca="1" si="849"/>
        <v>12537432.810000001</v>
      </c>
      <c r="AX100" s="12">
        <f t="shared" ca="1" si="849"/>
        <v>10673646.119999997</v>
      </c>
      <c r="AY100" s="13">
        <f t="shared" ref="AY100" ca="1" si="877">IF(AW$9 = 0, 0, IFERROR((AW100 - AX100) / AX100, 0))</f>
        <v>0.1746157469571423</v>
      </c>
      <c r="AZ100" s="29">
        <f t="shared" ca="1" si="851"/>
        <v>20179647.350000001</v>
      </c>
      <c r="BA100" s="12">
        <f t="shared" ca="1" si="851"/>
        <v>18259036.260000005</v>
      </c>
      <c r="BB100" s="13">
        <f t="shared" ref="BB100" ca="1" si="878">IF(AZ$9 = 0, 0, IFERROR((AZ100 - BA100) / BA100, 0))</f>
        <v>0.10518688186229581</v>
      </c>
      <c r="BC100" s="29">
        <f t="shared" ca="1" si="853"/>
        <v>17598481.029999997</v>
      </c>
      <c r="BD100" s="12">
        <f t="shared" ca="1" si="853"/>
        <v>16013879.219999999</v>
      </c>
      <c r="BE100" s="13">
        <f t="shared" ref="BE100" ca="1" si="879">IF(BC$9 = 0, 0, IFERROR((BC100 - BD100) / BD100, 0))</f>
        <v>9.8951777282106843E-2</v>
      </c>
      <c r="BF100" s="29">
        <f t="shared" ca="1" si="855"/>
        <v>17708059.909999993</v>
      </c>
      <c r="BG100" s="12">
        <f t="shared" ca="1" si="855"/>
        <v>16445803.769999998</v>
      </c>
      <c r="BH100" s="13">
        <f t="shared" ref="BH100" ca="1" si="880">IF(BF$9 = 0, 0, IFERROR((BF100 - BG100) / BG100, 0))</f>
        <v>7.6752474835104709E-2</v>
      </c>
      <c r="BI100" s="29">
        <f t="shared" ca="1" si="857"/>
        <v>22098995.850000005</v>
      </c>
      <c r="BJ100" s="12">
        <f t="shared" ca="1" si="857"/>
        <v>18408786.530000001</v>
      </c>
      <c r="BK100" s="13">
        <f t="shared" ref="BK100" ca="1" si="881">IF(BI$9 = 0, 0, IFERROR((BI100 - BJ100) / BJ100, 0))</f>
        <v>0.20045912933947221</v>
      </c>
      <c r="BL100" s="29">
        <f t="shared" ca="1" si="859"/>
        <v>11629931.300000001</v>
      </c>
      <c r="BM100" s="12">
        <f t="shared" ca="1" si="859"/>
        <v>10640918.17</v>
      </c>
      <c r="BN100" s="13">
        <f t="shared" ref="BN100" ca="1" si="882">IF(BL$9 = 0, 0, IFERROR((BL100 - BM100) / BM100, 0))</f>
        <v>9.2944341287045235E-2</v>
      </c>
      <c r="BO100" s="159" t="str">
        <f t="shared" si="861"/>
        <v>Opportunity</v>
      </c>
      <c r="BP100" s="249"/>
    </row>
    <row r="101" spans="1:68" hidden="1" x14ac:dyDescent="0.2">
      <c r="A101" s="6">
        <f>A$33</f>
        <v>100</v>
      </c>
      <c r="B101" s="3" t="str">
        <f t="shared" ref="B101" si="883">B$33</f>
        <v>&gt;= 0</v>
      </c>
      <c r="D101" s="237"/>
      <c r="E101" s="78" t="str">
        <f>$E$33</f>
        <v>Marginal</v>
      </c>
      <c r="F101" s="121">
        <f t="shared" ca="1" si="823"/>
        <v>26482012.709999997</v>
      </c>
      <c r="G101" s="104">
        <f t="shared" ca="1" si="823"/>
        <v>22566356.920000002</v>
      </c>
      <c r="H101" s="48">
        <f t="shared" ca="1" si="824"/>
        <v>0.17351740929567797</v>
      </c>
      <c r="I101" s="141"/>
      <c r="J101" s="121">
        <f t="shared" ca="1" si="825"/>
        <v>29957184.210000012</v>
      </c>
      <c r="K101" s="104">
        <f t="shared" ca="1" si="825"/>
        <v>26557954.059999999</v>
      </c>
      <c r="L101" s="48">
        <f t="shared" ca="1" si="826"/>
        <v>0.12799292228311104</v>
      </c>
      <c r="M101" s="141"/>
      <c r="N101" s="121">
        <f t="shared" ca="1" si="827"/>
        <v>29957378.390000012</v>
      </c>
      <c r="O101" s="104">
        <f t="shared" ca="1" si="827"/>
        <v>26557985.260000002</v>
      </c>
      <c r="P101" s="48">
        <f t="shared" ca="1" si="828"/>
        <v>0.12799890867926514</v>
      </c>
      <c r="Q101" s="141"/>
      <c r="R101" s="121">
        <f t="shared" ca="1" si="829"/>
        <v>11603977.759999998</v>
      </c>
      <c r="S101" s="104">
        <f t="shared" ca="1" si="829"/>
        <v>9915334.3399999999</v>
      </c>
      <c r="T101" s="48">
        <f t="shared" ca="1" si="830"/>
        <v>0.17030625111527989</v>
      </c>
      <c r="U101" s="121">
        <f t="shared" ca="1" si="831"/>
        <v>12371050.67</v>
      </c>
      <c r="V101" s="104">
        <f t="shared" ca="1" si="831"/>
        <v>10298162.66</v>
      </c>
      <c r="W101" s="48">
        <f t="shared" ca="1" si="832"/>
        <v>0.20128716922014511</v>
      </c>
      <c r="X101" s="121">
        <f t="shared" ca="1" si="833"/>
        <v>12142707.83</v>
      </c>
      <c r="Y101" s="104">
        <f t="shared" ca="1" si="833"/>
        <v>10788502.779999999</v>
      </c>
      <c r="Z101" s="48">
        <f t="shared" ca="1" si="834"/>
        <v>0.12552298290273053</v>
      </c>
      <c r="AA101" s="121">
        <f t="shared" ca="1" si="835"/>
        <v>12164851.84</v>
      </c>
      <c r="AB101" s="104">
        <f t="shared" ca="1" si="835"/>
        <v>11014046.129999997</v>
      </c>
      <c r="AC101" s="48">
        <f t="shared" ca="1" si="836"/>
        <v>0.10448528146849183</v>
      </c>
      <c r="AD101" s="141"/>
      <c r="AE101" s="121">
        <f t="shared" ca="1" si="837"/>
        <v>3082923.2299999995</v>
      </c>
      <c r="AF101" s="104">
        <f t="shared" ca="1" si="837"/>
        <v>2375427.3099999996</v>
      </c>
      <c r="AG101" s="48">
        <f t="shared" ca="1" si="838"/>
        <v>0.29783943167682114</v>
      </c>
      <c r="AH101" s="121">
        <f t="shared" ca="1" si="839"/>
        <v>5788428.2800000031</v>
      </c>
      <c r="AI101" s="104">
        <f t="shared" ca="1" si="839"/>
        <v>5165158.6999999993</v>
      </c>
      <c r="AJ101" s="48">
        <f t="shared" ca="1" si="840"/>
        <v>0.12066804065478257</v>
      </c>
      <c r="AK101" s="121">
        <f t="shared" ca="1" si="841"/>
        <v>5167690.54</v>
      </c>
      <c r="AL101" s="104">
        <f t="shared" ca="1" si="841"/>
        <v>4332664.8500000006</v>
      </c>
      <c r="AM101" s="48">
        <f t="shared" ca="1" si="842"/>
        <v>0.19272796740786433</v>
      </c>
      <c r="AN101" s="121">
        <f t="shared" ca="1" si="843"/>
        <v>5512270.6100000003</v>
      </c>
      <c r="AO101" s="104">
        <f t="shared" ca="1" si="843"/>
        <v>4943975.8900000015</v>
      </c>
      <c r="AP101" s="48">
        <f t="shared" ca="1" si="844"/>
        <v>0.11494690359422417</v>
      </c>
      <c r="AQ101" s="121">
        <f t="shared" ca="1" si="845"/>
        <v>6057464.290000001</v>
      </c>
      <c r="AR101" s="104">
        <f t="shared" ca="1" si="845"/>
        <v>4586953.5500000007</v>
      </c>
      <c r="AS101" s="48">
        <f t="shared" ca="1" si="846"/>
        <v>0.32058548750728028</v>
      </c>
      <c r="AT101" s="121">
        <f t="shared" ca="1" si="847"/>
        <v>3396767.290000001</v>
      </c>
      <c r="AU101" s="104">
        <f t="shared" ca="1" si="847"/>
        <v>2857254.9799999995</v>
      </c>
      <c r="AV101" s="48">
        <f t="shared" ca="1" si="848"/>
        <v>0.18882189856223527</v>
      </c>
      <c r="AW101" s="121">
        <f t="shared" ca="1" si="849"/>
        <v>3683146.09</v>
      </c>
      <c r="AX101" s="104">
        <f t="shared" ca="1" si="849"/>
        <v>3069229.1199999996</v>
      </c>
      <c r="AY101" s="48">
        <f t="shared" ca="1" si="850"/>
        <v>0.20002318041345843</v>
      </c>
      <c r="AZ101" s="121">
        <f t="shared" ca="1" si="851"/>
        <v>5948706.25</v>
      </c>
      <c r="BA101" s="104">
        <f t="shared" ca="1" si="851"/>
        <v>5221900.6999999993</v>
      </c>
      <c r="BB101" s="48">
        <f t="shared" ca="1" si="852"/>
        <v>0.13918410014958746</v>
      </c>
      <c r="BC101" s="121">
        <f t="shared" ca="1" si="853"/>
        <v>5273217.41</v>
      </c>
      <c r="BD101" s="104">
        <f t="shared" ca="1" si="853"/>
        <v>4787128.0100000007</v>
      </c>
      <c r="BE101" s="48">
        <f t="shared" ca="1" si="854"/>
        <v>0.101540923698842</v>
      </c>
      <c r="BF101" s="121">
        <f t="shared" ca="1" si="855"/>
        <v>5244739.62</v>
      </c>
      <c r="BG101" s="104">
        <f t="shared" ca="1" si="855"/>
        <v>4993937.51</v>
      </c>
      <c r="BH101" s="48">
        <f t="shared" ca="1" si="856"/>
        <v>5.0221315244291138E-2</v>
      </c>
      <c r="BI101" s="121">
        <f t="shared" ca="1" si="857"/>
        <v>6467742.6299999999</v>
      </c>
      <c r="BJ101" s="104">
        <f t="shared" ca="1" si="857"/>
        <v>5536909.9700000007</v>
      </c>
      <c r="BK101" s="48">
        <f t="shared" ca="1" si="858"/>
        <v>0.16811410426454867</v>
      </c>
      <c r="BL101" s="121">
        <f t="shared" ca="1" si="859"/>
        <v>3271221.9300000006</v>
      </c>
      <c r="BM101" s="104">
        <f t="shared" ca="1" si="859"/>
        <v>3134749.3800000004</v>
      </c>
      <c r="BN101" s="48">
        <f t="shared" ca="1" si="860"/>
        <v>4.3535394207494908E-2</v>
      </c>
      <c r="BO101" s="154" t="str">
        <f t="shared" si="861"/>
        <v>Marginal</v>
      </c>
      <c r="BP101" s="249"/>
    </row>
    <row r="102" spans="1:68" hidden="1" x14ac:dyDescent="0.2">
      <c r="A102" s="6"/>
      <c r="C102" s="3">
        <f>ROW($C$22)</f>
        <v>22</v>
      </c>
      <c r="D102" s="237"/>
      <c r="E102" s="76" t="str">
        <f>E98 &amp; " %"</f>
        <v>Elite %</v>
      </c>
      <c r="F102" s="33">
        <f t="shared" ref="F102:G104" ca="1" si="884">IFERROR(F98 / INDIRECT(ADDRESS($C102, COLUMN(F98))), 0)</f>
        <v>0.2739560601657226</v>
      </c>
      <c r="G102" s="8">
        <f t="shared" ca="1" si="884"/>
        <v>0.27265740442771924</v>
      </c>
      <c r="H102" s="20">
        <f t="shared" ref="H102:H105" ca="1" si="885">IF(F$9 = 0, 0, IFERROR((F102 - G102) * 10000, 0))</f>
        <v>12.986557380033625</v>
      </c>
      <c r="I102" s="88"/>
      <c r="J102" s="33">
        <f ca="1">IFERROR(J98 / INDIRECT(ADDRESS($C102, COLUMN(J98))), 0)</f>
        <v>0.27838058291506412</v>
      </c>
      <c r="K102" s="8">
        <f ca="1">IFERROR(K98 / INDIRECT(ADDRESS($C102, COLUMN(K98))), 0)</f>
        <v>0.27422240918348284</v>
      </c>
      <c r="L102" s="20">
        <f t="shared" ref="L102:L105" ca="1" si="886">IF(J$9 = 0, 0, IFERROR((J102 - K102) * 10000, 0))</f>
        <v>41.581737315812831</v>
      </c>
      <c r="M102" s="88"/>
      <c r="N102" s="33">
        <f ca="1">IFERROR(N98 / INDIRECT(ADDRESS($C102, COLUMN(N98))), 0)</f>
        <v>0.27838058291506412</v>
      </c>
      <c r="O102" s="8">
        <f ca="1">IFERROR(O98 / INDIRECT(ADDRESS($C102, COLUMN(O98))), 0)</f>
        <v>0.2742224091834829</v>
      </c>
      <c r="P102" s="20">
        <f t="shared" ref="P102:P105" ca="1" si="887">IF(N$9 = 0, 0, IFERROR((N102 - O102) * 10000, 0))</f>
        <v>41.581737315812276</v>
      </c>
      <c r="Q102" s="88"/>
      <c r="R102" s="33">
        <f ca="1">IFERROR(R98 / INDIRECT(ADDRESS($C102, COLUMN(R98))), 0)</f>
        <v>0.21571041433926641</v>
      </c>
      <c r="S102" s="8">
        <f ca="1">IFERROR(S98 / INDIRECT(ADDRESS($C102, COLUMN(S98))), 0)</f>
        <v>0.21432898229016428</v>
      </c>
      <c r="T102" s="20">
        <f t="shared" ref="T102:T105" ca="1" si="888">IF(R$9 = 0, 0, IFERROR((R102 - S102) * 10000, 0))</f>
        <v>13.81432049102127</v>
      </c>
      <c r="U102" s="33">
        <f ca="1">IFERROR(U98 / INDIRECT(ADDRESS($C102, COLUMN(U98))), 0)</f>
        <v>0.21087591792994231</v>
      </c>
      <c r="V102" s="8">
        <f ca="1">IFERROR(V98 / INDIRECT(ADDRESS($C102, COLUMN(V98))), 0)</f>
        <v>0.210038859269981</v>
      </c>
      <c r="W102" s="20">
        <f t="shared" ref="W102:W105" ca="1" si="889">IF(U$9 = 0, 0, IFERROR((U102 - V102) * 10000, 0))</f>
        <v>8.3705865996130946</v>
      </c>
      <c r="X102" s="33">
        <f ca="1">IFERROR(X98 / INDIRECT(ADDRESS($C102, COLUMN(X98))), 0)</f>
        <v>0.22229626497180532</v>
      </c>
      <c r="Y102" s="8">
        <f ca="1">IFERROR(Y98 / INDIRECT(ADDRESS($C102, COLUMN(Y98))), 0)</f>
        <v>0.21859951846207948</v>
      </c>
      <c r="Z102" s="20">
        <f t="shared" ref="Z102:Z105" ca="1" si="890">IF(X$9 = 0, 0, IFERROR((X102 - Y102) * 10000, 0))</f>
        <v>36.967465097258454</v>
      </c>
      <c r="AA102" s="33">
        <f ca="1">IFERROR(AA98 / INDIRECT(ADDRESS($C102, COLUMN(AA98))), 0)</f>
        <v>0.21658565540036673</v>
      </c>
      <c r="AB102" s="8">
        <f ca="1">IFERROR(AB98 / INDIRECT(ADDRESS($C102, COLUMN(AB98))), 0)</f>
        <v>0.21272698323962821</v>
      </c>
      <c r="AC102" s="20">
        <f t="shared" ref="AC102:AC105" ca="1" si="891">IF(AA$9 = 0, 0, IFERROR((AA102 - AB102) * 10000, 0))</f>
        <v>38.58672160738513</v>
      </c>
      <c r="AD102" s="88"/>
      <c r="AE102" s="33">
        <f ca="1">IFERROR(AE98 / INDIRECT(ADDRESS($C102, COLUMN(AE98))), 0)</f>
        <v>0.19640093761286589</v>
      </c>
      <c r="AF102" s="8">
        <f ca="1">IFERROR(AF98 / INDIRECT(ADDRESS($C102, COLUMN(AF98))), 0)</f>
        <v>0.1952807935172122</v>
      </c>
      <c r="AG102" s="20">
        <f t="shared" ref="AG102:AG105" ca="1" si="892">IF(AE$9 = 0, 0, IFERROR((AE102 - AF102) * 10000, 0))</f>
        <v>11.201440956536967</v>
      </c>
      <c r="AH102" s="33">
        <f ca="1">IFERROR(AH98 / INDIRECT(ADDRESS($C102, COLUMN(AH98))), 0)</f>
        <v>0.19108606198438377</v>
      </c>
      <c r="AI102" s="8">
        <f ca="1">IFERROR(AI98 / INDIRECT(ADDRESS($C102, COLUMN(AI98))), 0)</f>
        <v>0.1881177397525842</v>
      </c>
      <c r="AJ102" s="20">
        <f t="shared" ref="AJ102:AJ105" ca="1" si="893">IF(AH$9 = 0, 0, IFERROR((AH102 - AI102) * 10000, 0))</f>
        <v>29.68322231799575</v>
      </c>
      <c r="AK102" s="33">
        <f ca="1">IFERROR(AK98 / INDIRECT(ADDRESS($C102, COLUMN(AK98))), 0)</f>
        <v>0.18980576951035166</v>
      </c>
      <c r="AL102" s="8">
        <f ca="1">IFERROR(AL98 / INDIRECT(ADDRESS($C102, COLUMN(AL98))), 0)</f>
        <v>0.19352672850605712</v>
      </c>
      <c r="AM102" s="20">
        <f t="shared" ref="AM102:AM105" ca="1" si="894">IF(AK$9 = 0, 0, IFERROR((AK102 - AL102) * 10000, 0))</f>
        <v>-37.20958995705459</v>
      </c>
      <c r="AN102" s="33">
        <f ca="1">IFERROR(AN98 / INDIRECT(ADDRESS($C102, COLUMN(AN98))), 0)</f>
        <v>0.18929856171682702</v>
      </c>
      <c r="AO102" s="8">
        <f ca="1">IFERROR(AO98 / INDIRECT(ADDRESS($C102, COLUMN(AO98))), 0)</f>
        <v>0.18726346804881189</v>
      </c>
      <c r="AP102" s="20">
        <f t="shared" ref="AP102:AP105" ca="1" si="895">IF(AN$9 = 0, 0, IFERROR((AN102 - AO102) * 10000, 0))</f>
        <v>20.35093668015131</v>
      </c>
      <c r="AQ102" s="33">
        <f ca="1">IFERROR(AQ98 / INDIRECT(ADDRESS($C102, COLUMN(AQ98))), 0)</f>
        <v>0.19266234294984882</v>
      </c>
      <c r="AR102" s="8">
        <f ca="1">IFERROR(AR98 / INDIRECT(ADDRESS($C102, COLUMN(AR98))), 0)</f>
        <v>0.19301768247184248</v>
      </c>
      <c r="AS102" s="20">
        <f t="shared" ref="AS102:AS105" ca="1" si="896">IF(AQ$9 = 0, 0, IFERROR((AQ102 - AR102) * 10000, 0))</f>
        <v>-3.5533952199365282</v>
      </c>
      <c r="AT102" s="33">
        <f ca="1">IFERROR(AT98 / INDIRECT(ADDRESS($C102, COLUMN(AT98))), 0)</f>
        <v>0.19581593575385223</v>
      </c>
      <c r="AU102" s="8">
        <f ca="1">IFERROR(AU98 / INDIRECT(ADDRESS($C102, COLUMN(AU98))), 0)</f>
        <v>0.1923687008918207</v>
      </c>
      <c r="AV102" s="20">
        <f t="shared" ref="AV102:AV105" ca="1" si="897">IF(AT$9 = 0, 0, IFERROR((AT102 - AU102) * 10000, 0))</f>
        <v>34.472348620315231</v>
      </c>
      <c r="AW102" s="33">
        <f ca="1">IFERROR(AW98 / INDIRECT(ADDRESS($C102, COLUMN(AW98))), 0)</f>
        <v>0.19424164758593382</v>
      </c>
      <c r="AX102" s="8">
        <f ca="1">IFERROR(AX98 / INDIRECT(ADDRESS($C102, COLUMN(AX98))), 0)</f>
        <v>0.19029392819866264</v>
      </c>
      <c r="AY102" s="20">
        <f t="shared" ref="AY102:AY105" ca="1" si="898">IF(AW$9 = 0, 0, IFERROR((AW102 - AX102) * 10000, 0))</f>
        <v>39.477193872711759</v>
      </c>
      <c r="AZ102" s="33">
        <f ca="1">IFERROR(AZ98 / INDIRECT(ADDRESS($C102, COLUMN(AZ98))), 0)</f>
        <v>0.19530560765169694</v>
      </c>
      <c r="BA102" s="8">
        <f ca="1">IFERROR(BA98 / INDIRECT(ADDRESS($C102, COLUMN(BA98))), 0)</f>
        <v>0.19500164246917348</v>
      </c>
      <c r="BB102" s="20">
        <f t="shared" ref="BB102:BB105" ca="1" si="899">IF(AZ$9 = 0, 0, IFERROR((AZ102 - BA102) * 10000, 0))</f>
        <v>3.0396518252345794</v>
      </c>
      <c r="BC102" s="33">
        <f ca="1">IFERROR(BC98 / INDIRECT(ADDRESS($C102, COLUMN(BC98))), 0)</f>
        <v>0.19276708403794934</v>
      </c>
      <c r="BD102" s="8">
        <f ca="1">IFERROR(BD98 / INDIRECT(ADDRESS($C102, COLUMN(BD98))), 0)</f>
        <v>0.19130470380143344</v>
      </c>
      <c r="BE102" s="20">
        <f t="shared" ref="BE102:BE105" ca="1" si="900">IF(BC$9 = 0, 0, IFERROR((BC102 - BD102) * 10000, 0))</f>
        <v>14.623802365159033</v>
      </c>
      <c r="BF102" s="33">
        <f ca="1">IFERROR(BF98 / INDIRECT(ADDRESS($C102, COLUMN(BF98))), 0)</f>
        <v>0.19387479635553165</v>
      </c>
      <c r="BG102" s="8">
        <f ca="1">IFERROR(BG98 / INDIRECT(ADDRESS($C102, COLUMN(BG98))), 0)</f>
        <v>0.189712972286978</v>
      </c>
      <c r="BH102" s="20">
        <f t="shared" ref="BH102:BH105" ca="1" si="901">IF(BF$9 = 0, 0, IFERROR((BF102 - BG102) * 10000, 0))</f>
        <v>41.618240685536435</v>
      </c>
      <c r="BI102" s="33">
        <f ca="1">IFERROR(BI98 / INDIRECT(ADDRESS($C102, COLUMN(BI98))), 0)</f>
        <v>0.18992490135507312</v>
      </c>
      <c r="BJ102" s="8">
        <f ca="1">IFERROR(BJ98 / INDIRECT(ADDRESS($C102, COLUMN(BJ98))), 0)</f>
        <v>0.18636148994153853</v>
      </c>
      <c r="BK102" s="20">
        <f t="shared" ref="BK102:BK105" ca="1" si="902">IF(BI$9 = 0, 0, IFERROR((BI102 - BJ102) * 10000, 0))</f>
        <v>35.63411413534584</v>
      </c>
      <c r="BL102" s="33">
        <f ca="1">IFERROR(BL98 / INDIRECT(ADDRESS($C102, COLUMN(BL98))), 0)</f>
        <v>0.19402875349302021</v>
      </c>
      <c r="BM102" s="8">
        <f ca="1">IFERROR(BM98 / INDIRECT(ADDRESS($C102, COLUMN(BM98))), 0)</f>
        <v>0.19106468309958566</v>
      </c>
      <c r="BN102" s="20">
        <f t="shared" ref="BN102:BN105" ca="1" si="903">IF(BL$9 = 0, 0, IFERROR((BL102 - BM102) * 10000, 0))</f>
        <v>29.640703934345481</v>
      </c>
      <c r="BO102" s="155" t="str">
        <f t="shared" si="861"/>
        <v>Elite %</v>
      </c>
      <c r="BP102" s="249"/>
    </row>
    <row r="103" spans="1:68" hidden="1" x14ac:dyDescent="0.2">
      <c r="A103" s="6"/>
      <c r="C103" s="3">
        <f t="shared" ref="C103:C105" si="904">ROW($C$22)</f>
        <v>22</v>
      </c>
      <c r="D103" s="237"/>
      <c r="E103" s="79" t="str">
        <f>E99 &amp; " %"</f>
        <v>High Value %</v>
      </c>
      <c r="F103" s="28">
        <f t="shared" ca="1" si="884"/>
        <v>0.43009034446563438</v>
      </c>
      <c r="G103" s="10">
        <f t="shared" ca="1" si="884"/>
        <v>0.41985632813735285</v>
      </c>
      <c r="H103" s="18">
        <f t="shared" ca="1" si="885"/>
        <v>102.34016328281525</v>
      </c>
      <c r="I103" s="88"/>
      <c r="J103" s="28">
        <f t="shared" ref="J103:K104" ca="1" si="905">IFERROR(J99 / INDIRECT(ADDRESS($C103, COLUMN(J99))), 0)</f>
        <v>0.43300347476281287</v>
      </c>
      <c r="K103" s="10">
        <f t="shared" ca="1" si="905"/>
        <v>0.43001030711579225</v>
      </c>
      <c r="L103" s="18">
        <f t="shared" ca="1" si="886"/>
        <v>29.931676470206227</v>
      </c>
      <c r="M103" s="88"/>
      <c r="N103" s="28">
        <f t="shared" ref="N103:O104" ca="1" si="906">IFERROR(N99 / INDIRECT(ADDRESS($C103, COLUMN(N99))), 0)</f>
        <v>0.43300347476281287</v>
      </c>
      <c r="O103" s="10">
        <f t="shared" ca="1" si="906"/>
        <v>0.4300103071157923</v>
      </c>
      <c r="P103" s="18">
        <f t="shared" ca="1" si="887"/>
        <v>29.931676470205669</v>
      </c>
      <c r="Q103" s="88"/>
      <c r="R103" s="28">
        <f t="shared" ref="R103:S104" ca="1" si="907">IFERROR(R99 / INDIRECT(ADDRESS($C103, COLUMN(R99))), 0)</f>
        <v>0.41386881319910152</v>
      </c>
      <c r="S103" s="10">
        <f t="shared" ca="1" si="907"/>
        <v>0.40990028683591262</v>
      </c>
      <c r="T103" s="18">
        <f t="shared" ca="1" si="888"/>
        <v>39.685263631888958</v>
      </c>
      <c r="U103" s="28">
        <f t="shared" ref="U103:V104" ca="1" si="908">IFERROR(U99 / INDIRECT(ADDRESS($C103, COLUMN(U99))), 0)</f>
        <v>0.41104309417871532</v>
      </c>
      <c r="V103" s="10">
        <f t="shared" ca="1" si="908"/>
        <v>0.40878226096268117</v>
      </c>
      <c r="W103" s="18">
        <f t="shared" ca="1" si="889"/>
        <v>22.608332160341526</v>
      </c>
      <c r="X103" s="28">
        <f t="shared" ref="X103:Y104" ca="1" si="909">IFERROR(X99 / INDIRECT(ADDRESS($C103, COLUMN(X99))), 0)</f>
        <v>0.41350402450098916</v>
      </c>
      <c r="Y103" s="10">
        <f t="shared" ca="1" si="909"/>
        <v>0.41443280504362107</v>
      </c>
      <c r="Z103" s="18">
        <f t="shared" ca="1" si="890"/>
        <v>-9.287805426319018</v>
      </c>
      <c r="AA103" s="28">
        <f t="shared" ref="AA103:AB104" ca="1" si="910">IFERROR(AA99 / INDIRECT(ADDRESS($C103, COLUMN(AA99))), 0)</f>
        <v>0.41157981537668575</v>
      </c>
      <c r="AB103" s="10">
        <f t="shared" ca="1" si="910"/>
        <v>0.409771605306745</v>
      </c>
      <c r="AC103" s="18">
        <f t="shared" ca="1" si="891"/>
        <v>18.082100699407523</v>
      </c>
      <c r="AD103" s="88"/>
      <c r="AE103" s="28">
        <f t="shared" ref="AE103:AF104" ca="1" si="911">IFERROR(AE99 / INDIRECT(ADDRESS($C103, COLUMN(AE99))), 0)</f>
        <v>0.40785475684015826</v>
      </c>
      <c r="AF103" s="10">
        <f t="shared" ca="1" si="911"/>
        <v>0.40294858066221356</v>
      </c>
      <c r="AG103" s="18">
        <f t="shared" ca="1" si="892"/>
        <v>49.061761779446989</v>
      </c>
      <c r="AH103" s="28">
        <f t="shared" ref="AH103:AI104" ca="1" si="912">IFERROR(AH99 / INDIRECT(ADDRESS($C103, COLUMN(AH99))), 0)</f>
        <v>0.40456489682112579</v>
      </c>
      <c r="AI103" s="10">
        <f t="shared" ca="1" si="912"/>
        <v>0.40035184599889639</v>
      </c>
      <c r="AJ103" s="18">
        <f t="shared" ca="1" si="893"/>
        <v>42.130508222293919</v>
      </c>
      <c r="AK103" s="28">
        <f t="shared" ref="AK103:AL104" ca="1" si="913">IFERROR(AK99 / INDIRECT(ADDRESS($C103, COLUMN(AK99))), 0)</f>
        <v>0.40168423082123123</v>
      </c>
      <c r="AL103" s="10">
        <f t="shared" ca="1" si="913"/>
        <v>0.40317083776587909</v>
      </c>
      <c r="AM103" s="18">
        <f t="shared" ca="1" si="894"/>
        <v>-14.866069446478614</v>
      </c>
      <c r="AN103" s="28">
        <f t="shared" ref="AN103:AO104" ca="1" si="914">IFERROR(AN99 / INDIRECT(ADDRESS($C103, COLUMN(AN99))), 0)</f>
        <v>0.39566987144642152</v>
      </c>
      <c r="AO103" s="10">
        <f t="shared" ca="1" si="914"/>
        <v>0.39343656024924628</v>
      </c>
      <c r="AP103" s="18">
        <f t="shared" ca="1" si="895"/>
        <v>22.333111971752363</v>
      </c>
      <c r="AQ103" s="28">
        <f t="shared" ref="AQ103:AR104" ca="1" si="915">IFERROR(AQ99 / INDIRECT(ADDRESS($C103, COLUMN(AQ99))), 0)</f>
        <v>0.40345879029159804</v>
      </c>
      <c r="AR103" s="10">
        <f t="shared" ca="1" si="915"/>
        <v>0.40267910546167873</v>
      </c>
      <c r="AS103" s="18">
        <f t="shared" ca="1" si="896"/>
        <v>7.7968482991930266</v>
      </c>
      <c r="AT103" s="28">
        <f t="shared" ref="AT103:AU104" ca="1" si="916">IFERROR(AT99 / INDIRECT(ADDRESS($C103, COLUMN(AT99))), 0)</f>
        <v>0.39970707834309066</v>
      </c>
      <c r="AU103" s="10">
        <f t="shared" ca="1" si="916"/>
        <v>0.39628749242084249</v>
      </c>
      <c r="AV103" s="18">
        <f t="shared" ca="1" si="897"/>
        <v>34.195859222481694</v>
      </c>
      <c r="AW103" s="28">
        <f t="shared" ref="AW103:AX104" ca="1" si="917">IFERROR(AW99 / INDIRECT(ADDRESS($C103, COLUMN(AW99))), 0)</f>
        <v>0.40341677933356646</v>
      </c>
      <c r="AX103" s="10">
        <f t="shared" ca="1" si="917"/>
        <v>0.40094195070288913</v>
      </c>
      <c r="AY103" s="18">
        <f t="shared" ca="1" si="898"/>
        <v>24.748286306773281</v>
      </c>
      <c r="AZ103" s="28">
        <f t="shared" ref="AZ103:BA104" ca="1" si="918">IFERROR(AZ99 / INDIRECT(ADDRESS($C103, COLUMN(AZ99))), 0)</f>
        <v>0.4041946663999309</v>
      </c>
      <c r="BA103" s="10">
        <f t="shared" ca="1" si="918"/>
        <v>0.40806604744075226</v>
      </c>
      <c r="BB103" s="18">
        <f t="shared" ca="1" si="899"/>
        <v>-38.713810408213533</v>
      </c>
      <c r="BC103" s="28">
        <f t="shared" ref="BC103:BD104" ca="1" si="919">IFERROR(BC99 / INDIRECT(ADDRESS($C103, COLUMN(BC99))), 0)</f>
        <v>0.40244821477797937</v>
      </c>
      <c r="BD103" s="10">
        <f t="shared" ca="1" si="919"/>
        <v>0.40331246474447663</v>
      </c>
      <c r="BE103" s="18">
        <f t="shared" ca="1" si="900"/>
        <v>-8.6424996649725472</v>
      </c>
      <c r="BF103" s="28">
        <f t="shared" ref="BF103:BG104" ca="1" si="920">IFERROR(BF99 / INDIRECT(ADDRESS($C103, COLUMN(BF99))), 0)</f>
        <v>0.40183861884646749</v>
      </c>
      <c r="BG103" s="10">
        <f t="shared" ca="1" si="920"/>
        <v>0.39879289246379696</v>
      </c>
      <c r="BH103" s="18">
        <f t="shared" ca="1" si="901"/>
        <v>30.457263826705329</v>
      </c>
      <c r="BI103" s="28">
        <f t="shared" ref="BI103:BJ104" ca="1" si="921">IFERROR(BI99 / INDIRECT(ADDRESS($C103, COLUMN(BI99))), 0)</f>
        <v>0.39753522104318206</v>
      </c>
      <c r="BJ103" s="10">
        <f t="shared" ca="1" si="921"/>
        <v>0.39461331869606114</v>
      </c>
      <c r="BK103" s="18">
        <f t="shared" ca="1" si="902"/>
        <v>29.219023471209194</v>
      </c>
      <c r="BL103" s="28">
        <f t="shared" ref="BL103:BM104" ca="1" si="922">IFERROR(BL99 / INDIRECT(ADDRESS($C103, COLUMN(BL99))), 0)</f>
        <v>0.39863213125111441</v>
      </c>
      <c r="BM103" s="10">
        <f t="shared" ca="1" si="922"/>
        <v>0.39860259405218756</v>
      </c>
      <c r="BN103" s="18">
        <f t="shared" ca="1" si="903"/>
        <v>0.29537198926843367</v>
      </c>
      <c r="BO103" s="159" t="str">
        <f t="shared" si="861"/>
        <v>High Value %</v>
      </c>
      <c r="BP103" s="249"/>
    </row>
    <row r="104" spans="1:68" hidden="1" x14ac:dyDescent="0.2">
      <c r="A104" s="6"/>
      <c r="C104" s="3">
        <f t="shared" si="904"/>
        <v>22</v>
      </c>
      <c r="D104" s="238"/>
      <c r="E104" s="79" t="str">
        <f>E100 &amp; " %"</f>
        <v>Opportunity %</v>
      </c>
      <c r="F104" s="28">
        <f t="shared" ca="1" si="884"/>
        <v>0.21193042144213381</v>
      </c>
      <c r="G104" s="10">
        <f t="shared" ca="1" si="884"/>
        <v>0.20686648961596005</v>
      </c>
      <c r="H104" s="18">
        <f t="shared" ref="H104" ca="1" si="923">IF(F$9 = 0, 0, IFERROR((F104 - G104) * 10000, 0))</f>
        <v>50.639318261737621</v>
      </c>
      <c r="I104" s="88"/>
      <c r="J104" s="28">
        <f t="shared" ca="1" si="905"/>
        <v>0.2128067800109778</v>
      </c>
      <c r="K104" s="10">
        <f t="shared" ca="1" si="905"/>
        <v>0.21190890085989028</v>
      </c>
      <c r="L104" s="18">
        <f t="shared" ref="L104" ca="1" si="924">IF(J$9 = 0, 0, IFERROR((J104 - K104) * 10000, 0))</f>
        <v>8.978791510875217</v>
      </c>
      <c r="M104" s="88"/>
      <c r="N104" s="28">
        <f t="shared" ca="1" si="906"/>
        <v>0.21280648027732219</v>
      </c>
      <c r="O104" s="10">
        <f t="shared" ca="1" si="906"/>
        <v>0.21190884656101733</v>
      </c>
      <c r="P104" s="18">
        <f t="shared" ref="P104" ca="1" si="925">IF(N$9 = 0, 0, IFERROR((N104 - O104) * 10000, 0))</f>
        <v>8.9763371630485764</v>
      </c>
      <c r="Q104" s="88"/>
      <c r="R104" s="28">
        <f t="shared" ca="1" si="907"/>
        <v>0.26986780543615096</v>
      </c>
      <c r="S104" s="10">
        <f t="shared" ca="1" si="907"/>
        <v>0.26551280018582751</v>
      </c>
      <c r="T104" s="18">
        <f t="shared" ref="T104" ca="1" si="926">IF(R$9 = 0, 0, IFERROR((R104 - S104) * 10000, 0))</f>
        <v>43.550052503234518</v>
      </c>
      <c r="U104" s="28">
        <f t="shared" ca="1" si="908"/>
        <v>0.27016228945260079</v>
      </c>
      <c r="V104" s="10">
        <f t="shared" ca="1" si="908"/>
        <v>0.26683595455667969</v>
      </c>
      <c r="W104" s="18">
        <f t="shared" ref="W104" ca="1" si="927">IF(U$9 = 0, 0, IFERROR((U104 - V104) * 10000, 0))</f>
        <v>33.263348959211015</v>
      </c>
      <c r="X104" s="28">
        <f t="shared" ca="1" si="909"/>
        <v>0.26530945551456608</v>
      </c>
      <c r="Y104" s="10">
        <f t="shared" ca="1" si="909"/>
        <v>0.26470814391044062</v>
      </c>
      <c r="Z104" s="18">
        <f t="shared" ref="Z104" ca="1" si="928">IF(X$9 = 0, 0, IFERROR((X104 - Y104) * 10000, 0))</f>
        <v>6.0131160412546514</v>
      </c>
      <c r="AA104" s="28">
        <f t="shared" ca="1" si="910"/>
        <v>0.26851340165076926</v>
      </c>
      <c r="AB104" s="10">
        <f t="shared" ca="1" si="910"/>
        <v>0.26812233901859034</v>
      </c>
      <c r="AC104" s="18">
        <f t="shared" ref="AC104" ca="1" si="929">IF(AA$9 = 0, 0, IFERROR((AA104 - AB104) * 10000, 0))</f>
        <v>3.910626321789179</v>
      </c>
      <c r="AD104" s="88"/>
      <c r="AE104" s="28">
        <f t="shared" ca="1" si="911"/>
        <v>0.28610985934177824</v>
      </c>
      <c r="AF104" s="10">
        <f t="shared" ca="1" si="911"/>
        <v>0.28207488965518351</v>
      </c>
      <c r="AG104" s="18">
        <f t="shared" ref="AG104" ca="1" si="930">IF(AE$9 = 0, 0, IFERROR((AE104 - AF104) * 10000, 0))</f>
        <v>40.349696865947251</v>
      </c>
      <c r="AH104" s="28">
        <f t="shared" ca="1" si="912"/>
        <v>0.29302312241297362</v>
      </c>
      <c r="AI104" s="10">
        <f t="shared" ca="1" si="912"/>
        <v>0.28864364254171826</v>
      </c>
      <c r="AJ104" s="18">
        <f t="shared" ref="AJ104" ca="1" si="931">IF(AH$9 = 0, 0, IFERROR((AH104 - AI104) * 10000, 0))</f>
        <v>43.79479871255365</v>
      </c>
      <c r="AK104" s="28">
        <f t="shared" ca="1" si="913"/>
        <v>0.29252131097543582</v>
      </c>
      <c r="AL104" s="10">
        <f t="shared" ca="1" si="913"/>
        <v>0.28323550349337329</v>
      </c>
      <c r="AM104" s="18">
        <f t="shared" ref="AM104" ca="1" si="932">IF(AK$9 = 0, 0, IFERROR((AK104 - AL104) * 10000, 0))</f>
        <v>92.858074820625362</v>
      </c>
      <c r="AN104" s="28">
        <f t="shared" ca="1" si="914"/>
        <v>0.29202685610549084</v>
      </c>
      <c r="AO104" s="10">
        <f t="shared" ca="1" si="914"/>
        <v>0.28851610144936474</v>
      </c>
      <c r="AP104" s="18">
        <f t="shared" ref="AP104" ca="1" si="933">IF(AN$9 = 0, 0, IFERROR((AN104 - AO104) * 10000, 0))</f>
        <v>35.107546561261024</v>
      </c>
      <c r="AQ104" s="28">
        <f t="shared" ca="1" si="915"/>
        <v>0.28790479329461616</v>
      </c>
      <c r="AR104" s="10">
        <f t="shared" ca="1" si="915"/>
        <v>0.28462992994079445</v>
      </c>
      <c r="AS104" s="18">
        <f t="shared" ref="AS104" ca="1" si="934">IF(AQ$9 = 0, 0, IFERROR((AQ104 - AR104) * 10000, 0))</f>
        <v>32.748633538217106</v>
      </c>
      <c r="AT104" s="28">
        <f t="shared" ca="1" si="916"/>
        <v>0.28672191570036154</v>
      </c>
      <c r="AU104" s="10">
        <f t="shared" ca="1" si="916"/>
        <v>0.28718565891690429</v>
      </c>
      <c r="AV104" s="18">
        <f t="shared" ref="AV104" ca="1" si="935">IF(AT$9 = 0, 0, IFERROR((AT104 - AU104) * 10000, 0))</f>
        <v>-4.6374321654274464</v>
      </c>
      <c r="AW104" s="28">
        <f t="shared" ca="1" si="917"/>
        <v>0.28785202361093815</v>
      </c>
      <c r="AX104" s="10">
        <f t="shared" ca="1" si="917"/>
        <v>0.28910636328611911</v>
      </c>
      <c r="AY104" s="18">
        <f t="shared" ref="AY104" ca="1" si="936">IF(AW$9 = 0, 0, IFERROR((AW104 - AX104) * 10000, 0))</f>
        <v>-12.543396751809599</v>
      </c>
      <c r="AZ104" s="28">
        <f t="shared" ca="1" si="918"/>
        <v>0.28909813552033525</v>
      </c>
      <c r="BA104" s="10">
        <f t="shared" ca="1" si="918"/>
        <v>0.28562003931094421</v>
      </c>
      <c r="BB104" s="18">
        <f t="shared" ref="BB104" ca="1" si="937">IF(AZ$9 = 0, 0, IFERROR((AZ104 - BA104) * 10000, 0))</f>
        <v>34.78096209391046</v>
      </c>
      <c r="BC104" s="28">
        <f t="shared" ca="1" si="919"/>
        <v>0.29277983327127055</v>
      </c>
      <c r="BD104" s="10">
        <f t="shared" ca="1" si="919"/>
        <v>0.29053355261426966</v>
      </c>
      <c r="BE104" s="18">
        <f t="shared" ref="BE104" ca="1" si="938">IF(BC$9 = 0, 0, IFERROR((BC104 - BD104) * 10000, 0))</f>
        <v>22.462806570008876</v>
      </c>
      <c r="BF104" s="28">
        <f t="shared" ca="1" si="920"/>
        <v>0.29332069701400404</v>
      </c>
      <c r="BG104" s="10">
        <f t="shared" ca="1" si="920"/>
        <v>0.29478502659343908</v>
      </c>
      <c r="BH104" s="18">
        <f t="shared" ref="BH104" ca="1" si="939">IF(BF$9 = 0, 0, IFERROR((BF104 - BG104) * 10000, 0))</f>
        <v>-14.643295794350419</v>
      </c>
      <c r="BI104" s="28">
        <f t="shared" ca="1" si="921"/>
        <v>0.29143378181183843</v>
      </c>
      <c r="BJ104" s="10">
        <f t="shared" ca="1" si="921"/>
        <v>0.28840648937623548</v>
      </c>
      <c r="BK104" s="18">
        <f t="shared" ref="BK104" ca="1" si="940">IF(BI$9 = 0, 0, IFERROR((BI104 - BJ104) * 10000, 0))</f>
        <v>30.272924356029574</v>
      </c>
      <c r="BL104" s="28">
        <f t="shared" ca="1" si="922"/>
        <v>0.2968524959217248</v>
      </c>
      <c r="BM104" s="10">
        <f t="shared" ca="1" si="922"/>
        <v>0.29533250942228961</v>
      </c>
      <c r="BN104" s="18">
        <f t="shared" ref="BN104" ca="1" si="941">IF(BL$9 = 0, 0, IFERROR((BL104 - BM104) * 10000, 0))</f>
        <v>15.199864994351886</v>
      </c>
      <c r="BO104" s="159" t="str">
        <f t="shared" si="861"/>
        <v>Opportunity %</v>
      </c>
      <c r="BP104" s="250"/>
    </row>
    <row r="105" spans="1:68" hidden="1" x14ac:dyDescent="0.2">
      <c r="A105" s="6"/>
      <c r="C105" s="3">
        <f t="shared" si="904"/>
        <v>22</v>
      </c>
      <c r="D105" s="239"/>
      <c r="E105" s="78" t="str">
        <f t="shared" ref="E105" si="942">E101 &amp; " %"</f>
        <v>Marginal %</v>
      </c>
      <c r="F105" s="30">
        <f t="shared" ref="F105:G105" ca="1" si="943">IFERROR(F101 / INDIRECT(ADDRESS($C105, COLUMN(F101))), 0)</f>
        <v>4.6272277243973516E-2</v>
      </c>
      <c r="G105" s="14">
        <f t="shared" ca="1" si="943"/>
        <v>4.5822192243327099E-2</v>
      </c>
      <c r="H105" s="19">
        <f t="shared" ca="1" si="885"/>
        <v>4.5008500064641632</v>
      </c>
      <c r="I105" s="88"/>
      <c r="J105" s="30">
        <f t="shared" ref="J105:K105" ca="1" si="944">IFERROR(J101 / INDIRECT(ADDRESS($C105, COLUMN(J101))), 0)</f>
        <v>4.6241509606404774E-2</v>
      </c>
      <c r="K105" s="14">
        <f t="shared" ca="1" si="944"/>
        <v>4.6220095316092634E-2</v>
      </c>
      <c r="L105" s="19">
        <f t="shared" ca="1" si="886"/>
        <v>0.21414290312139761</v>
      </c>
      <c r="M105" s="88"/>
      <c r="N105" s="30">
        <f t="shared" ref="N105:O105" ca="1" si="945">IFERROR(N101 / INDIRECT(ADDRESS($C105, COLUMN(N101))), 0)</f>
        <v>4.6241809340060398E-2</v>
      </c>
      <c r="O105" s="14">
        <f t="shared" ca="1" si="945"/>
        <v>4.6220149614965622E-2</v>
      </c>
      <c r="P105" s="19">
        <f t="shared" ca="1" si="887"/>
        <v>0.2165972509477615</v>
      </c>
      <c r="Q105" s="88"/>
      <c r="R105" s="30">
        <f t="shared" ref="R105:S105" ca="1" si="946">IFERROR(R101 / INDIRECT(ADDRESS($C105, COLUMN(R101))), 0)</f>
        <v>7.4015204413450678E-2</v>
      </c>
      <c r="S105" s="14">
        <f t="shared" ca="1" si="946"/>
        <v>7.1321902461405698E-2</v>
      </c>
      <c r="T105" s="19">
        <f t="shared" ca="1" si="888"/>
        <v>26.933019520449797</v>
      </c>
      <c r="U105" s="30">
        <f t="shared" ref="U105:V105" ca="1" si="947">IFERROR(U101 / INDIRECT(ADDRESS($C105, COLUMN(U101))), 0)</f>
        <v>7.3963179248004482E-2</v>
      </c>
      <c r="V105" s="14">
        <f t="shared" ca="1" si="947"/>
        <v>7.0906935791548234E-2</v>
      </c>
      <c r="W105" s="19">
        <f t="shared" ca="1" si="889"/>
        <v>30.56243456456248</v>
      </c>
      <c r="X105" s="30">
        <f t="shared" ref="X105:Y105" ca="1" si="948">IFERROR(X101 / INDIRECT(ADDRESS($C105, COLUMN(X101))), 0)</f>
        <v>7.2009921522926207E-2</v>
      </c>
      <c r="Y105" s="14">
        <f t="shared" ca="1" si="948"/>
        <v>7.0996364303213544E-2</v>
      </c>
      <c r="Z105" s="19">
        <f t="shared" ca="1" si="890"/>
        <v>10.135572197126629</v>
      </c>
      <c r="AA105" s="30">
        <f t="shared" ref="AA105:AB105" ca="1" si="949">IFERROR(AA101 / INDIRECT(ADDRESS($C105, COLUMN(AA101))), 0)</f>
        <v>7.2462054481025162E-2</v>
      </c>
      <c r="AB105" s="14">
        <f t="shared" ca="1" si="949"/>
        <v>7.383664864421198E-2</v>
      </c>
      <c r="AC105" s="19">
        <f t="shared" ca="1" si="891"/>
        <v>-13.745941631868181</v>
      </c>
      <c r="AD105" s="88"/>
      <c r="AE105" s="30">
        <f t="shared" ref="AE105:AF105" ca="1" si="950">IFERROR(AE101 / INDIRECT(ADDRESS($C105, COLUMN(AE101))), 0)</f>
        <v>8.3683550111128366E-2</v>
      </c>
      <c r="AF105" s="14">
        <f t="shared" ca="1" si="950"/>
        <v>8.0202740703180092E-2</v>
      </c>
      <c r="AG105" s="19">
        <f t="shared" ca="1" si="892"/>
        <v>34.808094079482736</v>
      </c>
      <c r="AH105" s="30">
        <f t="shared" ref="AH105:AI105" ca="1" si="951">IFERROR(AH101 / INDIRECT(ADDRESS($C105, COLUMN(AH101))), 0)</f>
        <v>8.7538362682617901E-2</v>
      </c>
      <c r="AI105" s="14">
        <f t="shared" ca="1" si="951"/>
        <v>8.5808223064643224E-2</v>
      </c>
      <c r="AJ105" s="19">
        <f t="shared" ca="1" si="893"/>
        <v>17.301396179746771</v>
      </c>
      <c r="AK105" s="30">
        <f t="shared" ref="AK105:AL105" ca="1" si="952">IFERROR(AK101 / INDIRECT(ADDRESS($C105, COLUMN(AK101))), 0)</f>
        <v>8.79232745661849E-2</v>
      </c>
      <c r="AL105" s="14">
        <f t="shared" ca="1" si="952"/>
        <v>8.0719702888556788E-2</v>
      </c>
      <c r="AM105" s="19">
        <f t="shared" ca="1" si="894"/>
        <v>72.03571677628112</v>
      </c>
      <c r="AN105" s="30">
        <f t="shared" ref="AN105:AO105" ca="1" si="953">IFERROR(AN101 / INDIRECT(ADDRESS($C105, COLUMN(AN101))), 0)</f>
        <v>9.0378775758348726E-2</v>
      </c>
      <c r="AO105" s="14">
        <f t="shared" ca="1" si="953"/>
        <v>8.6253243208198965E-2</v>
      </c>
      <c r="AP105" s="19">
        <f t="shared" ca="1" si="895"/>
        <v>41.255325501497602</v>
      </c>
      <c r="AQ105" s="30">
        <f t="shared" ref="AQ105:AR105" ca="1" si="954">IFERROR(AQ101 / INDIRECT(ADDRESS($C105, COLUMN(AQ101))), 0)</f>
        <v>8.42701892967017E-2</v>
      </c>
      <c r="AR105" s="14">
        <f t="shared" ca="1" si="954"/>
        <v>8.052526580312494E-2</v>
      </c>
      <c r="AS105" s="19">
        <f t="shared" ca="1" si="896"/>
        <v>37.449234935767599</v>
      </c>
      <c r="AT105" s="30">
        <f t="shared" ref="AT105:AU105" ca="1" si="955">IFERROR(AT101 / INDIRECT(ADDRESS($C105, COLUMN(AT101))), 0)</f>
        <v>8.2289867552247653E-2</v>
      </c>
      <c r="AU105" s="14">
        <f t="shared" ca="1" si="955"/>
        <v>8.0272133049987038E-2</v>
      </c>
      <c r="AV105" s="19">
        <f t="shared" ca="1" si="897"/>
        <v>20.177345022606154</v>
      </c>
      <c r="AW105" s="30">
        <f t="shared" ref="AW105:AX105" ca="1" si="956">IFERROR(AW101 / INDIRECT(ADDRESS($C105, COLUMN(AW101))), 0)</f>
        <v>8.4562850411895013E-2</v>
      </c>
      <c r="AX105" s="14">
        <f t="shared" ca="1" si="956"/>
        <v>8.3133135481453985E-2</v>
      </c>
      <c r="AY105" s="19">
        <f t="shared" ca="1" si="898"/>
        <v>14.297149304410283</v>
      </c>
      <c r="AZ105" s="30">
        <f t="shared" ref="AZ105:BA105" ca="1" si="957">IFERROR(AZ101 / INDIRECT(ADDRESS($C105, COLUMN(AZ101))), 0)</f>
        <v>8.5222494516643044E-2</v>
      </c>
      <c r="BA105" s="14">
        <f t="shared" ca="1" si="957"/>
        <v>8.16844581484963E-2</v>
      </c>
      <c r="BB105" s="19">
        <f t="shared" ca="1" si="899"/>
        <v>35.380363681467436</v>
      </c>
      <c r="BC105" s="30">
        <f t="shared" ref="BC105:BD105" ca="1" si="958">IFERROR(BC101 / INDIRECT(ADDRESS($C105, COLUMN(BC101))), 0)</f>
        <v>8.7728691554180185E-2</v>
      </c>
      <c r="BD105" s="14">
        <f t="shared" ca="1" si="958"/>
        <v>8.6850992720587009E-2</v>
      </c>
      <c r="BE105" s="19">
        <f t="shared" ca="1" si="900"/>
        <v>8.7769883359317689</v>
      </c>
      <c r="BF105" s="30">
        <f t="shared" ref="BF105:BG105" ca="1" si="959">IFERROR(BF101 / INDIRECT(ADDRESS($C105, COLUMN(BF101))), 0)</f>
        <v>8.6875168076803913E-2</v>
      </c>
      <c r="BG105" s="14">
        <f t="shared" ca="1" si="959"/>
        <v>8.9514506087975967E-2</v>
      </c>
      <c r="BH105" s="19">
        <f t="shared" ca="1" si="901"/>
        <v>-26.393380111720543</v>
      </c>
      <c r="BI105" s="30">
        <f t="shared" ref="BI105:BJ105" ca="1" si="960">IFERROR(BI101 / INDIRECT(ADDRESS($C105, COLUMN(BI101))), 0)</f>
        <v>8.5294314150773765E-2</v>
      </c>
      <c r="BJ105" s="14">
        <f t="shared" ca="1" si="960"/>
        <v>8.6745574665533232E-2</v>
      </c>
      <c r="BK105" s="19">
        <f t="shared" ca="1" si="902"/>
        <v>-14.51260514759467</v>
      </c>
      <c r="BL105" s="30">
        <f t="shared" ref="BL105:BM105" ca="1" si="961">IFERROR(BL101 / INDIRECT(ADDRESS($C105, COLUMN(BL101))), 0)</f>
        <v>8.3497517705403979E-2</v>
      </c>
      <c r="BM105" s="14">
        <f t="shared" ca="1" si="961"/>
        <v>8.7003150105548335E-2</v>
      </c>
      <c r="BN105" s="19">
        <f t="shared" ca="1" si="903"/>
        <v>-35.056324001443571</v>
      </c>
      <c r="BO105" s="156" t="str">
        <f t="shared" si="861"/>
        <v>Marginal %</v>
      </c>
      <c r="BP105" s="251"/>
    </row>
    <row r="106" spans="1:68" ht="3.75" hidden="1" customHeight="1" x14ac:dyDescent="0.2">
      <c r="A106" s="6"/>
      <c r="D106" s="144"/>
      <c r="E106" s="144"/>
      <c r="F106" s="144"/>
      <c r="G106" s="144"/>
      <c r="H106" s="160"/>
      <c r="I106" s="138"/>
      <c r="J106" s="144"/>
      <c r="K106" s="144"/>
      <c r="L106" s="160"/>
      <c r="M106" s="138"/>
      <c r="N106" s="144"/>
      <c r="O106" s="144"/>
      <c r="P106" s="160"/>
      <c r="Q106" s="138"/>
      <c r="R106" s="144"/>
      <c r="S106" s="144"/>
      <c r="T106" s="160"/>
      <c r="U106" s="144"/>
      <c r="V106" s="144"/>
      <c r="W106" s="160"/>
      <c r="X106" s="144"/>
      <c r="Y106" s="144"/>
      <c r="Z106" s="160"/>
      <c r="AA106" s="144"/>
      <c r="AB106" s="144"/>
      <c r="AC106" s="160"/>
      <c r="AD106" s="138"/>
      <c r="AE106" s="144"/>
      <c r="AF106" s="144"/>
      <c r="AG106" s="160"/>
      <c r="AH106" s="144"/>
      <c r="AI106" s="144"/>
      <c r="AJ106" s="160"/>
      <c r="AK106" s="144"/>
      <c r="AL106" s="144"/>
      <c r="AM106" s="160"/>
      <c r="AN106" s="144"/>
      <c r="AO106" s="144"/>
      <c r="AP106" s="160"/>
      <c r="AQ106" s="144"/>
      <c r="AR106" s="144"/>
      <c r="AS106" s="160"/>
      <c r="AT106" s="144"/>
      <c r="AU106" s="144"/>
      <c r="AV106" s="160"/>
      <c r="AW106" s="144"/>
      <c r="AX106" s="144"/>
      <c r="AY106" s="160"/>
      <c r="AZ106" s="144"/>
      <c r="BA106" s="144"/>
      <c r="BB106" s="160"/>
      <c r="BC106" s="144"/>
      <c r="BD106" s="144"/>
      <c r="BE106" s="160"/>
      <c r="BF106" s="144"/>
      <c r="BG106" s="144"/>
      <c r="BH106" s="160"/>
      <c r="BI106" s="144"/>
      <c r="BJ106" s="144"/>
      <c r="BK106" s="160"/>
      <c r="BL106" s="144"/>
      <c r="BM106" s="144"/>
      <c r="BN106" s="160"/>
      <c r="BO106" s="144"/>
      <c r="BP106" s="144"/>
    </row>
    <row r="107" spans="1:68" ht="15" hidden="1" thickBot="1" x14ac:dyDescent="0.25">
      <c r="A107" s="6" t="str">
        <f>A$29</f>
        <v>&gt;= 1</v>
      </c>
      <c r="B107" s="3" t="str">
        <f t="shared" ref="B107" si="962">B$29</f>
        <v>&gt;= 0</v>
      </c>
      <c r="D107" s="236" t="s">
        <v>164</v>
      </c>
      <c r="E107" s="135" t="str">
        <f>$E$29</f>
        <v>Total Active</v>
      </c>
      <c r="F107" s="123">
        <f t="shared" ref="F107:G111" ca="1" si="963">SUMIFS(SHIPPED_UNITS_T, CHANNEL_COUNT, $A$2, IS_JJCC, $B$2, CUST_GROUP, $A107, RECENCY_GROUP, $B107, TIMEFRAME, F$1)</f>
        <v>14019483</v>
      </c>
      <c r="G107" s="117">
        <f t="shared" ca="1" si="963"/>
        <v>11971023</v>
      </c>
      <c r="H107" s="115">
        <f t="shared" ref="H107:H111" ca="1" si="964">IF(F$9 = 0, 0, IFERROR((F107 - G107) / G107, 0))</f>
        <v>0.17111820769202432</v>
      </c>
      <c r="I107" s="141"/>
      <c r="J107" s="123">
        <f t="shared" ref="J107:K111" ca="1" si="965">SUMIFS(SHIPPED_UNITS_T, CHANNEL_COUNT, $A$2, IS_JJCC, $B$2, CUST_GROUP, $A107, RECENCY_GROUP, $B107, TIMEFRAME, J$1)</f>
        <v>16271655</v>
      </c>
      <c r="K107" s="117">
        <f t="shared" ca="1" si="965"/>
        <v>14013121</v>
      </c>
      <c r="L107" s="115">
        <f t="shared" ref="L107:L111" ca="1" si="966">IF(J$9 = 0, 0, IFERROR((J107 - K107) / K107, 0))</f>
        <v>0.1611728036887714</v>
      </c>
      <c r="M107" s="141"/>
      <c r="N107" s="123">
        <f t="shared" ref="N107:O111" ca="1" si="967">SUMIFS(SHIPPED_UNITS_T, CHANNEL_COUNT, $A$2, IS_JJCC, $B$2, CUST_GROUP, $A107, RECENCY_GROUP, $B107, TIMEFRAME, N$1)</f>
        <v>16271655</v>
      </c>
      <c r="O107" s="117">
        <f t="shared" ca="1" si="967"/>
        <v>14013121</v>
      </c>
      <c r="P107" s="115">
        <f t="shared" ref="P107:P111" ca="1" si="968">IF(N$9 = 0, 0, IFERROR((N107 - O107) / O107, 0))</f>
        <v>0.1611728036887714</v>
      </c>
      <c r="Q107" s="141"/>
      <c r="R107" s="123">
        <f t="shared" ref="R107:S111" ca="1" si="969">SUMIFS(SHIPPED_UNITS_T, CHANNEL_COUNT, $A$2, IS_JJCC, $B$2, CUST_GROUP, $A107, RECENCY_GROUP, $B107, TIMEFRAME, R$1)</f>
        <v>3618171</v>
      </c>
      <c r="S107" s="117">
        <f t="shared" ca="1" si="969"/>
        <v>3004513</v>
      </c>
      <c r="T107" s="115">
        <f t="shared" ref="T107:T111" ca="1" si="970">IF(R$9 = 0, 0, IFERROR((R107 - S107) / S107, 0))</f>
        <v>0.20424541348298375</v>
      </c>
      <c r="U107" s="123">
        <f t="shared" ref="U107:V111" ca="1" si="971">SUMIFS(SHIPPED_UNITS_T, CHANNEL_COUNT, $A$2, IS_JJCC, $B$2, CUST_GROUP, $A107, RECENCY_GROUP, $B107, TIMEFRAME, U$1)</f>
        <v>4164830</v>
      </c>
      <c r="V107" s="117">
        <f t="shared" ca="1" si="971"/>
        <v>3633006</v>
      </c>
      <c r="W107" s="115">
        <f t="shared" ref="W107:W111" ca="1" si="972">IF(U$9 = 0, 0, IFERROR((U107 - V107) / V107, 0))</f>
        <v>0.14638676622058977</v>
      </c>
      <c r="X107" s="123">
        <f t="shared" ref="X107:Y111" ca="1" si="973">SUMIFS(SHIPPED_UNITS_T, CHANNEL_COUNT, $A$2, IS_JJCC, $B$2, CUST_GROUP, $A107, RECENCY_GROUP, $B107, TIMEFRAME, X$1)</f>
        <v>3902584</v>
      </c>
      <c r="Y107" s="117">
        <f t="shared" ca="1" si="973"/>
        <v>3414969</v>
      </c>
      <c r="Z107" s="115">
        <f t="shared" ref="Z107:Z111" ca="1" si="974">IF(X$9 = 0, 0, IFERROR((X107 - Y107) / Y107, 0))</f>
        <v>0.14278753335681818</v>
      </c>
      <c r="AA107" s="123">
        <f t="shared" ref="AA107:AB111" ca="1" si="975">SUMIFS(SHIPPED_UNITS_T, CHANNEL_COUNT, $A$2, IS_JJCC, $B$2, CUST_GROUP, $A107, RECENCY_GROUP, $B107, TIMEFRAME, AA$1)</f>
        <v>4552894</v>
      </c>
      <c r="AB107" s="117">
        <f t="shared" ca="1" si="975"/>
        <v>3937697</v>
      </c>
      <c r="AC107" s="115">
        <f t="shared" ref="AC107:AC111" ca="1" si="976">IF(AA$9 = 0, 0, IFERROR((AA107 - AB107) / AB107, 0))</f>
        <v>0.15623269134217285</v>
      </c>
      <c r="AD107" s="141"/>
      <c r="AE107" s="123">
        <f t="shared" ref="AE107:AF111" ca="1" si="977">SUMIFS(SHIPPED_UNITS_T, CHANNEL_COUNT, $A$2, IS_JJCC, $B$2, CUST_GROUP, $A107, RECENCY_GROUP, $B107, TIMEFRAME, AE$1)</f>
        <v>826364</v>
      </c>
      <c r="AF107" s="117">
        <f t="shared" ca="1" si="977"/>
        <v>657258</v>
      </c>
      <c r="AG107" s="115">
        <f t="shared" ref="AG107:AG111" ca="1" si="978">IF(AE$9 = 0, 0, IFERROR((AE107 - AF107) / AF107, 0))</f>
        <v>0.25729013568492132</v>
      </c>
      <c r="AH107" s="123">
        <f t="shared" ref="AH107:AI111" ca="1" si="979">SUMIFS(SHIPPED_UNITS_T, CHANNEL_COUNT, $A$2, IS_JJCC, $B$2, CUST_GROUP, $A107, RECENCY_GROUP, $B107, TIMEFRAME, AH$1)</f>
        <v>1474638</v>
      </c>
      <c r="AI107" s="117">
        <f t="shared" ca="1" si="979"/>
        <v>1258546</v>
      </c>
      <c r="AJ107" s="115">
        <f t="shared" ref="AJ107:AJ111" ca="1" si="980">IF(AH$9 = 0, 0, IFERROR((AH107 - AI107) / AI107, 0))</f>
        <v>0.17169972333152703</v>
      </c>
      <c r="AK107" s="123">
        <f t="shared" ref="AK107:AL111" ca="1" si="981">SUMIFS(SHIPPED_UNITS_T, CHANNEL_COUNT, $A$2, IS_JJCC, $B$2, CUST_GROUP, $A107, RECENCY_GROUP, $B107, TIMEFRAME, AK$1)</f>
        <v>1305669</v>
      </c>
      <c r="AL107" s="117">
        <f t="shared" ca="1" si="981"/>
        <v>1078284</v>
      </c>
      <c r="AM107" s="115">
        <f t="shared" ref="AM107:AM111" ca="1" si="982">IF(AK$9 = 0, 0, IFERROR((AK107 - AL107) / AL107, 0))</f>
        <v>0.21087672635409596</v>
      </c>
      <c r="AN107" s="123">
        <f t="shared" ref="AN107:AO111" ca="1" si="983">SUMIFS(SHIPPED_UNITS_T, CHANNEL_COUNT, $A$2, IS_JJCC, $B$2, CUST_GROUP, $A107, RECENCY_GROUP, $B107, TIMEFRAME, AN$1)</f>
        <v>1341967</v>
      </c>
      <c r="AO107" s="117">
        <f t="shared" ca="1" si="983"/>
        <v>1285349</v>
      </c>
      <c r="AP107" s="115">
        <f t="shared" ref="AP107:AP111" ca="1" si="984">IF(AN$9 = 0, 0, IFERROR((AN107 - AO107) / AO107, 0))</f>
        <v>4.4048736957822347E-2</v>
      </c>
      <c r="AQ107" s="123">
        <f t="shared" ref="AQ107:AR111" ca="1" si="985">SUMIFS(SHIPPED_UNITS_T, CHANNEL_COUNT, $A$2, IS_JJCC, $B$2, CUST_GROUP, $A107, RECENCY_GROUP, $B107, TIMEFRAME, AQ$1)</f>
        <v>1721294</v>
      </c>
      <c r="AR107" s="117">
        <f t="shared" ca="1" si="985"/>
        <v>1337179</v>
      </c>
      <c r="AS107" s="115">
        <f t="shared" ref="AS107:AS111" ca="1" si="986">IF(AQ$9 = 0, 0, IFERROR((AQ107 - AR107) / AR107, 0))</f>
        <v>0.28725772690118528</v>
      </c>
      <c r="AT107" s="123">
        <f t="shared" ref="AT107:AU111" ca="1" si="987">SUMIFS(SHIPPED_UNITS_T, CHANNEL_COUNT, $A$2, IS_JJCC, $B$2, CUST_GROUP, $A107, RECENCY_GROUP, $B107, TIMEFRAME, AT$1)</f>
        <v>1083579</v>
      </c>
      <c r="AU107" s="117">
        <f t="shared" ca="1" si="987"/>
        <v>994699</v>
      </c>
      <c r="AV107" s="115">
        <f t="shared" ref="AV107:AV111" ca="1" si="988">IF(AT$9 = 0, 0, IFERROR((AT107 - AU107) / AU107, 0))</f>
        <v>8.9353663771653533E-2</v>
      </c>
      <c r="AW107" s="123">
        <f t="shared" ref="AW107:AX111" ca="1" si="989">SUMIFS(SHIPPED_UNITS_T, CHANNEL_COUNT, $A$2, IS_JJCC, $B$2, CUST_GROUP, $A107, RECENCY_GROUP, $B107, TIMEFRAME, AW$1)</f>
        <v>1056355</v>
      </c>
      <c r="AX107" s="117">
        <f t="shared" ca="1" si="989"/>
        <v>884971</v>
      </c>
      <c r="AY107" s="115">
        <f t="shared" ref="AY107:AY111" ca="1" si="990">IF(AW$9 = 0, 0, IFERROR((AW107 - AX107) / AX107, 0))</f>
        <v>0.19366058322815097</v>
      </c>
      <c r="AZ107" s="123">
        <f t="shared" ref="AZ107:BA111" ca="1" si="991">SUMIFS(SHIPPED_UNITS_T, CHANNEL_COUNT, $A$2, IS_JJCC, $B$2, CUST_GROUP, $A107, RECENCY_GROUP, $B107, TIMEFRAME, AZ$1)</f>
        <v>1515118</v>
      </c>
      <c r="BA107" s="117">
        <f t="shared" ca="1" si="991"/>
        <v>1379059</v>
      </c>
      <c r="BB107" s="115">
        <f t="shared" ref="BB107:BB111" ca="1" si="992">IF(AZ$9 = 0, 0, IFERROR((AZ107 - BA107) / BA107, 0))</f>
        <v>9.8660753455798486E-2</v>
      </c>
      <c r="BC107" s="123">
        <f t="shared" ref="BC107:BD111" ca="1" si="993">SUMIFS(SHIPPED_UNITS_T, CHANNEL_COUNT, $A$2, IS_JJCC, $B$2, CUST_GROUP, $A107, RECENCY_GROUP, $B107, TIMEFRAME, BC$1)</f>
        <v>1318932</v>
      </c>
      <c r="BD107" s="117">
        <f t="shared" ca="1" si="993"/>
        <v>1140721</v>
      </c>
      <c r="BE107" s="115">
        <f t="shared" ref="BE107:BE111" ca="1" si="994">IF(BC$9 = 0, 0, IFERROR((BC107 - BD107) / BD107, 0))</f>
        <v>0.15622663210373089</v>
      </c>
      <c r="BF107" s="123">
        <f t="shared" ref="BF107:BG111" ca="1" si="995">SUMIFS(SHIPPED_UNITS_T, CHANNEL_COUNT, $A$2, IS_JJCC, $B$2, CUST_GROUP, $A107, RECENCY_GROUP, $B107, TIMEFRAME, BF$1)</f>
        <v>1386966</v>
      </c>
      <c r="BG107" s="117">
        <f t="shared" ca="1" si="995"/>
        <v>1251593</v>
      </c>
      <c r="BH107" s="115">
        <f t="shared" ref="BH107:BH111" ca="1" si="996">IF(BF$9 = 0, 0, IFERROR((BF107 - BG107) / BG107, 0))</f>
        <v>0.10816056018210393</v>
      </c>
      <c r="BI107" s="123">
        <f t="shared" ref="BI107:BJ111" ca="1" si="997">SUMIFS(SHIPPED_UNITS_T, CHANNEL_COUNT, $A$2, IS_JJCC, $B$2, CUST_GROUP, $A107, RECENCY_GROUP, $B107, TIMEFRAME, BI$1)</f>
        <v>2043169</v>
      </c>
      <c r="BJ107" s="117">
        <f t="shared" ca="1" si="997"/>
        <v>1668122</v>
      </c>
      <c r="BK107" s="115">
        <f t="shared" ref="BK107:BK111" ca="1" si="998">IF(BI$9 = 0, 0, IFERROR((BI107 - BJ107) / BJ107, 0))</f>
        <v>0.22483187680517372</v>
      </c>
      <c r="BL107" s="123">
        <f t="shared" ref="BL107:BM111" ca="1" si="999">SUMIFS(SHIPPED_UNITS_T, CHANNEL_COUNT, $A$2, IS_JJCC, $B$2, CUST_GROUP, $A107, RECENCY_GROUP, $B107, TIMEFRAME, BL$1)</f>
        <v>1111482</v>
      </c>
      <c r="BM107" s="117">
        <f t="shared" ca="1" si="999"/>
        <v>1001436</v>
      </c>
      <c r="BN107" s="115">
        <f t="shared" ref="BN107:BN111" ca="1" si="1000">IF(BL$9 = 0, 0, IFERROR((BL107 - BM107) / BM107, 0))</f>
        <v>0.10988820054401879</v>
      </c>
      <c r="BO107" s="158" t="str">
        <f t="shared" ref="BO107:BO111" si="1001">E107</f>
        <v>Total Active</v>
      </c>
      <c r="BP107" s="248" t="str">
        <f>$D107</f>
        <v>SHIPPED UNITS</v>
      </c>
    </row>
    <row r="108" spans="1:68" ht="15" hidden="1" thickTop="1" x14ac:dyDescent="0.2">
      <c r="A108" s="6">
        <f>A$30</f>
        <v>5</v>
      </c>
      <c r="B108" s="3" t="str">
        <f t="shared" ref="B108" si="1002">B$30</f>
        <v>&gt;= 0</v>
      </c>
      <c r="D108" s="237"/>
      <c r="E108" s="136" t="str">
        <f>$E$30</f>
        <v>Elite</v>
      </c>
      <c r="F108" s="124">
        <f t="shared" ca="1" si="963"/>
        <v>4002747</v>
      </c>
      <c r="G108" s="110">
        <f t="shared" ca="1" si="963"/>
        <v>3422666</v>
      </c>
      <c r="H108" s="108">
        <f t="shared" ca="1" si="964"/>
        <v>0.16948221065099545</v>
      </c>
      <c r="I108" s="141"/>
      <c r="J108" s="124">
        <f t="shared" ca="1" si="965"/>
        <v>4732081</v>
      </c>
      <c r="K108" s="110">
        <f t="shared" ca="1" si="965"/>
        <v>4000910</v>
      </c>
      <c r="L108" s="108">
        <f t="shared" ca="1" si="966"/>
        <v>0.18275117410789046</v>
      </c>
      <c r="M108" s="141"/>
      <c r="N108" s="124">
        <f t="shared" ca="1" si="967"/>
        <v>4732081</v>
      </c>
      <c r="O108" s="110">
        <f t="shared" ca="1" si="967"/>
        <v>4000910</v>
      </c>
      <c r="P108" s="108">
        <f t="shared" ca="1" si="968"/>
        <v>0.18275117410789046</v>
      </c>
      <c r="Q108" s="141"/>
      <c r="R108" s="124">
        <f t="shared" ca="1" si="969"/>
        <v>810463</v>
      </c>
      <c r="S108" s="110">
        <f t="shared" ca="1" si="969"/>
        <v>661091</v>
      </c>
      <c r="T108" s="108">
        <f t="shared" ca="1" si="970"/>
        <v>0.22594771370355973</v>
      </c>
      <c r="U108" s="124">
        <f t="shared" ca="1" si="971"/>
        <v>921643</v>
      </c>
      <c r="V108" s="110">
        <f t="shared" ca="1" si="971"/>
        <v>802054</v>
      </c>
      <c r="W108" s="108">
        <f t="shared" ca="1" si="972"/>
        <v>0.14910342695130252</v>
      </c>
      <c r="X108" s="124">
        <f t="shared" ca="1" si="973"/>
        <v>872503</v>
      </c>
      <c r="Y108" s="110">
        <f t="shared" ca="1" si="973"/>
        <v>750685</v>
      </c>
      <c r="Z108" s="108">
        <f t="shared" ca="1" si="974"/>
        <v>0.16227578811352297</v>
      </c>
      <c r="AA108" s="124">
        <f t="shared" ca="1" si="975"/>
        <v>1020423</v>
      </c>
      <c r="AB108" s="110">
        <f t="shared" ca="1" si="975"/>
        <v>867362</v>
      </c>
      <c r="AC108" s="108">
        <f t="shared" ca="1" si="976"/>
        <v>0.17646726510960822</v>
      </c>
      <c r="AD108" s="141"/>
      <c r="AE108" s="124">
        <f t="shared" ca="1" si="977"/>
        <v>147736</v>
      </c>
      <c r="AF108" s="110">
        <f t="shared" ca="1" si="977"/>
        <v>116179</v>
      </c>
      <c r="AG108" s="108">
        <f t="shared" ca="1" si="978"/>
        <v>0.27162395957961422</v>
      </c>
      <c r="AH108" s="124">
        <f t="shared" ca="1" si="979"/>
        <v>288372</v>
      </c>
      <c r="AI108" s="110">
        <f t="shared" ca="1" si="979"/>
        <v>242051</v>
      </c>
      <c r="AJ108" s="108">
        <f t="shared" ca="1" si="980"/>
        <v>0.19136876112885301</v>
      </c>
      <c r="AK108" s="124">
        <f t="shared" ca="1" si="981"/>
        <v>248397</v>
      </c>
      <c r="AL108" s="110">
        <f t="shared" ca="1" si="981"/>
        <v>206193</v>
      </c>
      <c r="AM108" s="108">
        <f t="shared" ca="1" si="982"/>
        <v>0.20468202121313528</v>
      </c>
      <c r="AN108" s="124">
        <f t="shared" ca="1" si="983"/>
        <v>252197</v>
      </c>
      <c r="AO108" s="110">
        <f t="shared" ca="1" si="983"/>
        <v>240122</v>
      </c>
      <c r="AP108" s="108">
        <f t="shared" ca="1" si="984"/>
        <v>5.0286937473450997E-2</v>
      </c>
      <c r="AQ108" s="124">
        <f t="shared" ca="1" si="985"/>
        <v>340140</v>
      </c>
      <c r="AR108" s="110">
        <f t="shared" ca="1" si="985"/>
        <v>261777</v>
      </c>
      <c r="AS108" s="108">
        <f t="shared" ca="1" si="986"/>
        <v>0.29935021029349407</v>
      </c>
      <c r="AT108" s="124">
        <f t="shared" ca="1" si="987"/>
        <v>199645</v>
      </c>
      <c r="AU108" s="110">
        <f t="shared" ca="1" si="987"/>
        <v>184769</v>
      </c>
      <c r="AV108" s="108">
        <f t="shared" ca="1" si="988"/>
        <v>8.0511341188186328E-2</v>
      </c>
      <c r="AW108" s="124">
        <f t="shared" ca="1" si="989"/>
        <v>193891</v>
      </c>
      <c r="AX108" s="110">
        <f t="shared" ca="1" si="989"/>
        <v>162711</v>
      </c>
      <c r="AY108" s="108">
        <f t="shared" ca="1" si="990"/>
        <v>0.19162810135762179</v>
      </c>
      <c r="AZ108" s="124">
        <f t="shared" ca="1" si="991"/>
        <v>284014</v>
      </c>
      <c r="BA108" s="110">
        <f t="shared" ca="1" si="991"/>
        <v>258685</v>
      </c>
      <c r="BB108" s="108">
        <f t="shared" ca="1" si="992"/>
        <v>9.7914451939617675E-2</v>
      </c>
      <c r="BC108" s="124">
        <f t="shared" ca="1" si="993"/>
        <v>248109</v>
      </c>
      <c r="BD108" s="110">
        <f t="shared" ca="1" si="993"/>
        <v>210135</v>
      </c>
      <c r="BE108" s="108">
        <f t="shared" ca="1" si="994"/>
        <v>0.18071239917196089</v>
      </c>
      <c r="BF108" s="124">
        <f t="shared" ca="1" si="995"/>
        <v>258101</v>
      </c>
      <c r="BG108" s="110">
        <f t="shared" ca="1" si="995"/>
        <v>230606</v>
      </c>
      <c r="BH108" s="108">
        <f t="shared" ca="1" si="996"/>
        <v>0.11922933488287382</v>
      </c>
      <c r="BI108" s="124">
        <f t="shared" ca="1" si="997"/>
        <v>396848</v>
      </c>
      <c r="BJ108" s="110">
        <f t="shared" ca="1" si="997"/>
        <v>315558</v>
      </c>
      <c r="BK108" s="108">
        <f t="shared" ca="1" si="998"/>
        <v>0.25760715938115974</v>
      </c>
      <c r="BL108" s="124">
        <f t="shared" ca="1" si="999"/>
        <v>198240</v>
      </c>
      <c r="BM108" s="110">
        <f t="shared" ca="1" si="999"/>
        <v>173735</v>
      </c>
      <c r="BN108" s="108">
        <f t="shared" ca="1" si="1000"/>
        <v>0.14104814804155755</v>
      </c>
      <c r="BO108" s="152" t="str">
        <f t="shared" si="1001"/>
        <v>Elite</v>
      </c>
      <c r="BP108" s="249"/>
    </row>
    <row r="109" spans="1:68" hidden="1" x14ac:dyDescent="0.2">
      <c r="A109" s="6">
        <f>A$31</f>
        <v>30</v>
      </c>
      <c r="B109" s="3" t="str">
        <f t="shared" ref="B109:B110" si="1003">B$31</f>
        <v>&gt;= 0</v>
      </c>
      <c r="D109" s="237"/>
      <c r="E109" s="79" t="str">
        <f>$E$31</f>
        <v>High Value</v>
      </c>
      <c r="F109" s="32">
        <f t="shared" ca="1" si="963"/>
        <v>6134085</v>
      </c>
      <c r="G109" s="17">
        <f t="shared" ca="1" si="963"/>
        <v>5221426</v>
      </c>
      <c r="H109" s="13">
        <f t="shared" ca="1" si="964"/>
        <v>0.1747911394320249</v>
      </c>
      <c r="I109" s="141"/>
      <c r="J109" s="32">
        <f t="shared" ca="1" si="965"/>
        <v>7118567</v>
      </c>
      <c r="K109" s="17">
        <f t="shared" ca="1" si="965"/>
        <v>6131172</v>
      </c>
      <c r="L109" s="13">
        <f t="shared" ca="1" si="966"/>
        <v>0.16104506609829247</v>
      </c>
      <c r="M109" s="141"/>
      <c r="N109" s="32">
        <f t="shared" ca="1" si="967"/>
        <v>7118567</v>
      </c>
      <c r="O109" s="17">
        <f t="shared" ca="1" si="967"/>
        <v>6131172</v>
      </c>
      <c r="P109" s="13">
        <f t="shared" ca="1" si="968"/>
        <v>0.16104506609829247</v>
      </c>
      <c r="Q109" s="141"/>
      <c r="R109" s="32">
        <f t="shared" ca="1" si="969"/>
        <v>1487621</v>
      </c>
      <c r="S109" s="17">
        <f t="shared" ca="1" si="969"/>
        <v>1227126</v>
      </c>
      <c r="T109" s="13">
        <f t="shared" ca="1" si="970"/>
        <v>0.21228056450600835</v>
      </c>
      <c r="U109" s="32">
        <f t="shared" ca="1" si="971"/>
        <v>1725708</v>
      </c>
      <c r="V109" s="17">
        <f t="shared" ca="1" si="971"/>
        <v>1500806</v>
      </c>
      <c r="W109" s="13">
        <f t="shared" ca="1" si="972"/>
        <v>0.14985414503939884</v>
      </c>
      <c r="X109" s="32">
        <f t="shared" ca="1" si="973"/>
        <v>1597324</v>
      </c>
      <c r="Y109" s="17">
        <f t="shared" ca="1" si="973"/>
        <v>1401987</v>
      </c>
      <c r="Z109" s="13">
        <f t="shared" ca="1" si="974"/>
        <v>0.13932868136437784</v>
      </c>
      <c r="AA109" s="32">
        <f t="shared" ca="1" si="975"/>
        <v>1877232</v>
      </c>
      <c r="AB109" s="17">
        <f t="shared" ca="1" si="975"/>
        <v>1617038</v>
      </c>
      <c r="AC109" s="13">
        <f t="shared" ca="1" si="976"/>
        <v>0.16090778324318908</v>
      </c>
      <c r="AD109" s="141"/>
      <c r="AE109" s="32">
        <f t="shared" ca="1" si="977"/>
        <v>317169</v>
      </c>
      <c r="AF109" s="17">
        <f t="shared" ca="1" si="977"/>
        <v>252364</v>
      </c>
      <c r="AG109" s="13">
        <f t="shared" ca="1" si="978"/>
        <v>0.25679177695709371</v>
      </c>
      <c r="AH109" s="32">
        <f t="shared" ca="1" si="979"/>
        <v>586634</v>
      </c>
      <c r="AI109" s="17">
        <f t="shared" ca="1" si="979"/>
        <v>501877</v>
      </c>
      <c r="AJ109" s="13">
        <f t="shared" ca="1" si="980"/>
        <v>0.16888002438844577</v>
      </c>
      <c r="AK109" s="32">
        <f t="shared" ca="1" si="981"/>
        <v>518886</v>
      </c>
      <c r="AL109" s="17">
        <f t="shared" ca="1" si="981"/>
        <v>428086</v>
      </c>
      <c r="AM109" s="13">
        <f t="shared" ca="1" si="982"/>
        <v>0.21210691309690108</v>
      </c>
      <c r="AN109" s="32">
        <f t="shared" ca="1" si="983"/>
        <v>527413</v>
      </c>
      <c r="AO109" s="17">
        <f t="shared" ca="1" si="983"/>
        <v>507405</v>
      </c>
      <c r="AP109" s="13">
        <f t="shared" ca="1" si="984"/>
        <v>3.9432011903706113E-2</v>
      </c>
      <c r="AQ109" s="32">
        <f t="shared" ca="1" si="985"/>
        <v>694840</v>
      </c>
      <c r="AR109" s="17">
        <f t="shared" ca="1" si="985"/>
        <v>536971</v>
      </c>
      <c r="AS109" s="13">
        <f t="shared" ca="1" si="986"/>
        <v>0.29399911727076511</v>
      </c>
      <c r="AT109" s="32">
        <f t="shared" ca="1" si="987"/>
        <v>423910</v>
      </c>
      <c r="AU109" s="17">
        <f t="shared" ca="1" si="987"/>
        <v>390075</v>
      </c>
      <c r="AV109" s="13">
        <f t="shared" ca="1" si="988"/>
        <v>8.6739729539191179E-2</v>
      </c>
      <c r="AW109" s="32">
        <f t="shared" ca="1" si="989"/>
        <v>409009</v>
      </c>
      <c r="AX109" s="17">
        <f t="shared" ca="1" si="989"/>
        <v>346814</v>
      </c>
      <c r="AY109" s="13">
        <f t="shared" ca="1" si="990"/>
        <v>0.17933243756019077</v>
      </c>
      <c r="AZ109" s="32">
        <f t="shared" ca="1" si="991"/>
        <v>593145</v>
      </c>
      <c r="BA109" s="17">
        <f t="shared" ca="1" si="991"/>
        <v>545291</v>
      </c>
      <c r="BB109" s="13">
        <f t="shared" ca="1" si="992"/>
        <v>8.775864630078252E-2</v>
      </c>
      <c r="BC109" s="32">
        <f t="shared" ca="1" si="993"/>
        <v>519613</v>
      </c>
      <c r="BD109" s="17">
        <f t="shared" ca="1" si="993"/>
        <v>448603</v>
      </c>
      <c r="BE109" s="13">
        <f t="shared" ca="1" si="994"/>
        <v>0.15829140687868784</v>
      </c>
      <c r="BF109" s="32">
        <f t="shared" ca="1" si="995"/>
        <v>541877</v>
      </c>
      <c r="BG109" s="17">
        <f t="shared" ca="1" si="995"/>
        <v>488776</v>
      </c>
      <c r="BH109" s="13">
        <f t="shared" ca="1" si="996"/>
        <v>0.10864076795914693</v>
      </c>
      <c r="BI109" s="32">
        <f t="shared" ca="1" si="997"/>
        <v>809483</v>
      </c>
      <c r="BJ109" s="17">
        <f t="shared" ca="1" si="997"/>
        <v>659008</v>
      </c>
      <c r="BK109" s="13">
        <f t="shared" ca="1" si="998"/>
        <v>0.22833561959794116</v>
      </c>
      <c r="BL109" s="32">
        <f t="shared" ca="1" si="999"/>
        <v>425367</v>
      </c>
      <c r="BM109" s="17">
        <f t="shared" ca="1" si="999"/>
        <v>381471</v>
      </c>
      <c r="BN109" s="13">
        <f t="shared" ca="1" si="1000"/>
        <v>0.11507034610756781</v>
      </c>
      <c r="BO109" s="159" t="str">
        <f t="shared" si="1001"/>
        <v>High Value</v>
      </c>
      <c r="BP109" s="249"/>
    </row>
    <row r="110" spans="1:68" hidden="1" x14ac:dyDescent="0.2">
      <c r="A110" s="6">
        <f>A$32</f>
        <v>70</v>
      </c>
      <c r="B110" s="3" t="str">
        <f t="shared" si="1003"/>
        <v>&gt;= 0</v>
      </c>
      <c r="D110" s="238"/>
      <c r="E110" s="79" t="str">
        <f>$E$32</f>
        <v>Opportunity</v>
      </c>
      <c r="F110" s="32">
        <f t="shared" ca="1" si="963"/>
        <v>3100727</v>
      </c>
      <c r="G110" s="17">
        <f t="shared" ca="1" si="963"/>
        <v>2647813</v>
      </c>
      <c r="H110" s="13">
        <f t="shared" ref="H110" ca="1" si="1004">IF(F$9 = 0, 0, IFERROR((F110 - G110) / G110, 0))</f>
        <v>0.17105210979778407</v>
      </c>
      <c r="I110" s="141"/>
      <c r="J110" s="32">
        <f t="shared" ca="1" si="965"/>
        <v>3545520</v>
      </c>
      <c r="K110" s="17">
        <f t="shared" ca="1" si="965"/>
        <v>3099371</v>
      </c>
      <c r="L110" s="13">
        <f t="shared" ref="L110" ca="1" si="1005">IF(J$9 = 0, 0, IFERROR((J110 - K110) / K110, 0))</f>
        <v>0.14394823982027322</v>
      </c>
      <c r="M110" s="141"/>
      <c r="N110" s="32">
        <f t="shared" ca="1" si="967"/>
        <v>3545520</v>
      </c>
      <c r="O110" s="17">
        <f t="shared" ca="1" si="967"/>
        <v>3099369</v>
      </c>
      <c r="P110" s="13">
        <f t="shared" ref="P110" ca="1" si="1006">IF(N$9 = 0, 0, IFERROR((N110 - O110) / O110, 0))</f>
        <v>0.1439489780016513</v>
      </c>
      <c r="Q110" s="141"/>
      <c r="R110" s="32">
        <f t="shared" ca="1" si="969"/>
        <v>1003178</v>
      </c>
      <c r="S110" s="17">
        <f t="shared" ca="1" si="969"/>
        <v>844737</v>
      </c>
      <c r="T110" s="13">
        <f t="shared" ref="T110" ca="1" si="1007">IF(R$9 = 0, 0, IFERROR((R110 - S110) / S110, 0))</f>
        <v>0.1875625194587191</v>
      </c>
      <c r="U110" s="32">
        <f t="shared" ca="1" si="971"/>
        <v>1163981</v>
      </c>
      <c r="V110" s="17">
        <f t="shared" ca="1" si="971"/>
        <v>1016970</v>
      </c>
      <c r="W110" s="13">
        <f t="shared" ref="W110" ca="1" si="1008">IF(U$9 = 0, 0, IFERROR((U110 - V110) / V110, 0))</f>
        <v>0.14455785323067544</v>
      </c>
      <c r="X110" s="32">
        <f t="shared" ca="1" si="973"/>
        <v>1088163</v>
      </c>
      <c r="Y110" s="17">
        <f t="shared" ca="1" si="973"/>
        <v>960957</v>
      </c>
      <c r="Z110" s="13">
        <f t="shared" ref="Z110" ca="1" si="1009">IF(X$9 = 0, 0, IFERROR((X110 - Y110) / Y110, 0))</f>
        <v>0.13237428938027404</v>
      </c>
      <c r="AA110" s="32">
        <f t="shared" ca="1" si="975"/>
        <v>1252759</v>
      </c>
      <c r="AB110" s="17">
        <f t="shared" ca="1" si="975"/>
        <v>1096602</v>
      </c>
      <c r="AC110" s="13">
        <f t="shared" ref="AC110" ca="1" si="1010">IF(AA$9 = 0, 0, IFERROR((AA110 - AB110) / AB110, 0))</f>
        <v>0.14240079810177256</v>
      </c>
      <c r="AD110" s="141"/>
      <c r="AE110" s="32">
        <f t="shared" ca="1" si="977"/>
        <v>259592</v>
      </c>
      <c r="AF110" s="17">
        <f t="shared" ca="1" si="977"/>
        <v>207664</v>
      </c>
      <c r="AG110" s="13">
        <f t="shared" ref="AG110" ca="1" si="1011">IF(AE$9 = 0, 0, IFERROR((AE110 - AF110) / AF110, 0))</f>
        <v>0.25005778565374837</v>
      </c>
      <c r="AH110" s="32">
        <f t="shared" ca="1" si="979"/>
        <v>446724</v>
      </c>
      <c r="AI110" s="17">
        <f t="shared" ca="1" si="979"/>
        <v>384662</v>
      </c>
      <c r="AJ110" s="13">
        <f t="shared" ref="AJ110" ca="1" si="1012">IF(AH$9 = 0, 0, IFERROR((AH110 - AI110) / AI110, 0))</f>
        <v>0.16134164539257842</v>
      </c>
      <c r="AK110" s="32">
        <f t="shared" ca="1" si="981"/>
        <v>402666</v>
      </c>
      <c r="AL110" s="17">
        <f t="shared" ca="1" si="981"/>
        <v>327365</v>
      </c>
      <c r="AM110" s="13">
        <f t="shared" ref="AM110" ca="1" si="1013">IF(AK$9 = 0, 0, IFERROR((AK110 - AL110) / AL110, 0))</f>
        <v>0.23002153559482535</v>
      </c>
      <c r="AN110" s="32">
        <f t="shared" ca="1" si="983"/>
        <v>419556</v>
      </c>
      <c r="AO110" s="17">
        <f t="shared" ca="1" si="983"/>
        <v>402713</v>
      </c>
      <c r="AP110" s="13">
        <f t="shared" ref="AP110" ca="1" si="1014">IF(AN$9 = 0, 0, IFERROR((AN110 - AO110) / AO110, 0))</f>
        <v>4.1823829873880405E-2</v>
      </c>
      <c r="AQ110" s="32">
        <f t="shared" ca="1" si="985"/>
        <v>514985</v>
      </c>
      <c r="AR110" s="17">
        <f t="shared" ca="1" si="985"/>
        <v>401645</v>
      </c>
      <c r="AS110" s="13">
        <f t="shared" ref="AS110" ca="1" si="1015">IF(AQ$9 = 0, 0, IFERROR((AQ110 - AR110) / AR110, 0))</f>
        <v>0.28218949569893814</v>
      </c>
      <c r="AT110" s="32">
        <f t="shared" ca="1" si="987"/>
        <v>340438</v>
      </c>
      <c r="AU110" s="17">
        <f t="shared" ca="1" si="987"/>
        <v>311497</v>
      </c>
      <c r="AV110" s="13">
        <f t="shared" ref="AV110" ca="1" si="1016">IF(AT$9 = 0, 0, IFERROR((AT110 - AU110) / AU110, 0))</f>
        <v>9.2909402016712841E-2</v>
      </c>
      <c r="AW110" s="32">
        <f t="shared" ca="1" si="989"/>
        <v>332076</v>
      </c>
      <c r="AX110" s="17">
        <f t="shared" ca="1" si="989"/>
        <v>278666</v>
      </c>
      <c r="AY110" s="13">
        <f t="shared" ref="AY110" ca="1" si="1017">IF(AW$9 = 0, 0, IFERROR((AW110 - AX110) / AX110, 0))</f>
        <v>0.1916631379500908</v>
      </c>
      <c r="AZ110" s="32">
        <f t="shared" ca="1" si="991"/>
        <v>470242</v>
      </c>
      <c r="BA110" s="17">
        <f t="shared" ca="1" si="991"/>
        <v>428818</v>
      </c>
      <c r="BB110" s="13">
        <f t="shared" ref="BB110" ca="1" si="1018">IF(AZ$9 = 0, 0, IFERROR((AZ110 - BA110) / BA110, 0))</f>
        <v>9.6600422556888943E-2</v>
      </c>
      <c r="BC110" s="32">
        <f t="shared" ca="1" si="993"/>
        <v>405410</v>
      </c>
      <c r="BD110" s="17">
        <f t="shared" ca="1" si="993"/>
        <v>355891</v>
      </c>
      <c r="BE110" s="13">
        <f t="shared" ref="BE110" ca="1" si="1019">IF(BC$9 = 0, 0, IFERROR((BC110 - BD110) / BD110, 0))</f>
        <v>0.13914091674136181</v>
      </c>
      <c r="BF110" s="32">
        <f t="shared" ca="1" si="995"/>
        <v>427701</v>
      </c>
      <c r="BG110" s="17">
        <f t="shared" ca="1" si="995"/>
        <v>388398</v>
      </c>
      <c r="BH110" s="13">
        <f t="shared" ref="BH110" ca="1" si="1020">IF(BF$9 = 0, 0, IFERROR((BF110 - BG110) / BG110, 0))</f>
        <v>0.10119259110500053</v>
      </c>
      <c r="BI110" s="32">
        <f t="shared" ca="1" si="997"/>
        <v>617491</v>
      </c>
      <c r="BJ110" s="17">
        <f t="shared" ca="1" si="997"/>
        <v>508978</v>
      </c>
      <c r="BK110" s="13">
        <f t="shared" ref="BK110" ca="1" si="1021">IF(BI$9 = 0, 0, IFERROR((BI110 - BJ110) / BJ110, 0))</f>
        <v>0.2131978199450664</v>
      </c>
      <c r="BL110" s="32">
        <f t="shared" ca="1" si="999"/>
        <v>360472</v>
      </c>
      <c r="BM110" s="17">
        <f t="shared" ca="1" si="999"/>
        <v>326113</v>
      </c>
      <c r="BN110" s="13">
        <f t="shared" ref="BN110" ca="1" si="1022">IF(BL$9 = 0, 0, IFERROR((BL110 - BM110) / BM110, 0))</f>
        <v>0.10535918531306633</v>
      </c>
      <c r="BO110" s="159" t="str">
        <f t="shared" si="1001"/>
        <v>Opportunity</v>
      </c>
      <c r="BP110" s="250"/>
    </row>
    <row r="111" spans="1:68" hidden="1" x14ac:dyDescent="0.2">
      <c r="A111" s="6">
        <f>A$33</f>
        <v>100</v>
      </c>
      <c r="B111" s="3" t="str">
        <f t="shared" ref="B111" si="1023">B$33</f>
        <v>&gt;= 0</v>
      </c>
      <c r="D111" s="239"/>
      <c r="E111" s="78" t="str">
        <f>$E$33</f>
        <v>Marginal</v>
      </c>
      <c r="F111" s="125">
        <f t="shared" ca="1" si="963"/>
        <v>781924</v>
      </c>
      <c r="G111" s="99">
        <f t="shared" ca="1" si="963"/>
        <v>679118</v>
      </c>
      <c r="H111" s="100">
        <f t="shared" ca="1" si="964"/>
        <v>0.15138164501603552</v>
      </c>
      <c r="I111" s="141"/>
      <c r="J111" s="125">
        <f t="shared" ca="1" si="965"/>
        <v>875487</v>
      </c>
      <c r="K111" s="99">
        <f t="shared" ca="1" si="965"/>
        <v>781668</v>
      </c>
      <c r="L111" s="100">
        <f t="shared" ca="1" si="966"/>
        <v>0.1200241023043031</v>
      </c>
      <c r="M111" s="141"/>
      <c r="N111" s="125">
        <f t="shared" ca="1" si="967"/>
        <v>875487</v>
      </c>
      <c r="O111" s="99">
        <f t="shared" ca="1" si="967"/>
        <v>781670</v>
      </c>
      <c r="P111" s="100">
        <f t="shared" ca="1" si="968"/>
        <v>0.12002123658321287</v>
      </c>
      <c r="Q111" s="141"/>
      <c r="R111" s="125">
        <f t="shared" ca="1" si="969"/>
        <v>316909</v>
      </c>
      <c r="S111" s="99">
        <f t="shared" ca="1" si="969"/>
        <v>271559</v>
      </c>
      <c r="T111" s="100">
        <f t="shared" ca="1" si="970"/>
        <v>0.16699870009832118</v>
      </c>
      <c r="U111" s="125">
        <f t="shared" ca="1" si="971"/>
        <v>353498</v>
      </c>
      <c r="V111" s="99">
        <f t="shared" ca="1" si="971"/>
        <v>313176</v>
      </c>
      <c r="W111" s="100">
        <f t="shared" ca="1" si="972"/>
        <v>0.12875188392469411</v>
      </c>
      <c r="X111" s="125">
        <f t="shared" ca="1" si="973"/>
        <v>344594</v>
      </c>
      <c r="Y111" s="99">
        <f t="shared" ca="1" si="973"/>
        <v>301340</v>
      </c>
      <c r="Z111" s="100">
        <f t="shared" ca="1" si="974"/>
        <v>0.14353885975973982</v>
      </c>
      <c r="AA111" s="125">
        <f t="shared" ca="1" si="975"/>
        <v>402480</v>
      </c>
      <c r="AB111" s="99">
        <f t="shared" ca="1" si="975"/>
        <v>356695</v>
      </c>
      <c r="AC111" s="100">
        <f t="shared" ca="1" si="976"/>
        <v>0.12835896213852171</v>
      </c>
      <c r="AD111" s="141"/>
      <c r="AE111" s="125">
        <f t="shared" ca="1" si="977"/>
        <v>101867</v>
      </c>
      <c r="AF111" s="99">
        <f t="shared" ca="1" si="977"/>
        <v>81051</v>
      </c>
      <c r="AG111" s="100">
        <f t="shared" ca="1" si="978"/>
        <v>0.25682594909378048</v>
      </c>
      <c r="AH111" s="125">
        <f t="shared" ca="1" si="979"/>
        <v>152908</v>
      </c>
      <c r="AI111" s="99">
        <f t="shared" ca="1" si="979"/>
        <v>129956</v>
      </c>
      <c r="AJ111" s="100">
        <f t="shared" ca="1" si="980"/>
        <v>0.17661362307242451</v>
      </c>
      <c r="AK111" s="125">
        <f t="shared" ca="1" si="981"/>
        <v>135720</v>
      </c>
      <c r="AL111" s="99">
        <f t="shared" ca="1" si="981"/>
        <v>116640</v>
      </c>
      <c r="AM111" s="100">
        <f t="shared" ca="1" si="982"/>
        <v>0.16358024691358025</v>
      </c>
      <c r="AN111" s="125">
        <f t="shared" ca="1" si="983"/>
        <v>142801</v>
      </c>
      <c r="AO111" s="99">
        <f t="shared" ca="1" si="983"/>
        <v>135109</v>
      </c>
      <c r="AP111" s="100">
        <f t="shared" ca="1" si="984"/>
        <v>5.6931810612172395E-2</v>
      </c>
      <c r="AQ111" s="125">
        <f t="shared" ca="1" si="985"/>
        <v>171329</v>
      </c>
      <c r="AR111" s="99">
        <f t="shared" ca="1" si="985"/>
        <v>136786</v>
      </c>
      <c r="AS111" s="100">
        <f t="shared" ca="1" si="986"/>
        <v>0.25253315397774628</v>
      </c>
      <c r="AT111" s="125">
        <f t="shared" ca="1" si="987"/>
        <v>119586</v>
      </c>
      <c r="AU111" s="99">
        <f t="shared" ca="1" si="987"/>
        <v>108358</v>
      </c>
      <c r="AV111" s="100">
        <f t="shared" ca="1" si="988"/>
        <v>0.10361948356374241</v>
      </c>
      <c r="AW111" s="125">
        <f t="shared" ca="1" si="989"/>
        <v>121379</v>
      </c>
      <c r="AX111" s="99">
        <f t="shared" ca="1" si="989"/>
        <v>96780</v>
      </c>
      <c r="AY111" s="100">
        <f t="shared" ca="1" si="990"/>
        <v>0.25417441620169456</v>
      </c>
      <c r="AZ111" s="125">
        <f t="shared" ca="1" si="991"/>
        <v>167717</v>
      </c>
      <c r="BA111" s="99">
        <f t="shared" ca="1" si="991"/>
        <v>146265</v>
      </c>
      <c r="BB111" s="100">
        <f t="shared" ca="1" si="992"/>
        <v>0.14666529928554337</v>
      </c>
      <c r="BC111" s="125">
        <f t="shared" ca="1" si="993"/>
        <v>145800</v>
      </c>
      <c r="BD111" s="99">
        <f t="shared" ca="1" si="993"/>
        <v>126092</v>
      </c>
      <c r="BE111" s="100">
        <f t="shared" ca="1" si="994"/>
        <v>0.15629857564318117</v>
      </c>
      <c r="BF111" s="125">
        <f t="shared" ca="1" si="995"/>
        <v>159287</v>
      </c>
      <c r="BG111" s="99">
        <f t="shared" ca="1" si="995"/>
        <v>143813</v>
      </c>
      <c r="BH111" s="100">
        <f t="shared" ca="1" si="996"/>
        <v>0.1075980613713642</v>
      </c>
      <c r="BI111" s="125">
        <f t="shared" ca="1" si="997"/>
        <v>219347</v>
      </c>
      <c r="BJ111" s="99">
        <f t="shared" ca="1" si="997"/>
        <v>184578</v>
      </c>
      <c r="BK111" s="100">
        <f t="shared" ca="1" si="998"/>
        <v>0.18837022830456501</v>
      </c>
      <c r="BL111" s="125">
        <f t="shared" ca="1" si="999"/>
        <v>127403</v>
      </c>
      <c r="BM111" s="99">
        <f t="shared" ca="1" si="999"/>
        <v>120117</v>
      </c>
      <c r="BN111" s="100">
        <f t="shared" ca="1" si="1000"/>
        <v>6.065752557922692E-2</v>
      </c>
      <c r="BO111" s="156" t="str">
        <f t="shared" si="1001"/>
        <v>Marginal</v>
      </c>
      <c r="BP111" s="251"/>
    </row>
    <row r="112" spans="1:68" ht="3.75" hidden="1" customHeight="1" x14ac:dyDescent="0.2">
      <c r="A112" s="6"/>
      <c r="D112" s="144"/>
      <c r="E112" s="144"/>
      <c r="F112" s="144"/>
      <c r="G112" s="144"/>
      <c r="H112" s="160"/>
      <c r="I112" s="138"/>
      <c r="J112" s="144"/>
      <c r="K112" s="144"/>
      <c r="L112" s="160"/>
      <c r="M112" s="138"/>
      <c r="N112" s="144"/>
      <c r="O112" s="144"/>
      <c r="P112" s="160"/>
      <c r="Q112" s="138"/>
      <c r="R112" s="144"/>
      <c r="S112" s="144"/>
      <c r="T112" s="160"/>
      <c r="U112" s="144"/>
      <c r="V112" s="144"/>
      <c r="W112" s="160"/>
      <c r="X112" s="144"/>
      <c r="Y112" s="144"/>
      <c r="Z112" s="160"/>
      <c r="AA112" s="144"/>
      <c r="AB112" s="144"/>
      <c r="AC112" s="160"/>
      <c r="AD112" s="138"/>
      <c r="AE112" s="144"/>
      <c r="AF112" s="144"/>
      <c r="AG112" s="160"/>
      <c r="AH112" s="144"/>
      <c r="AI112" s="144"/>
      <c r="AJ112" s="160"/>
      <c r="AK112" s="144"/>
      <c r="AL112" s="144"/>
      <c r="AM112" s="160"/>
      <c r="AN112" s="144"/>
      <c r="AO112" s="144"/>
      <c r="AP112" s="160"/>
      <c r="AQ112" s="144"/>
      <c r="AR112" s="144"/>
      <c r="AS112" s="160"/>
      <c r="AT112" s="144"/>
      <c r="AU112" s="144"/>
      <c r="AV112" s="160"/>
      <c r="AW112" s="144"/>
      <c r="AX112" s="144"/>
      <c r="AY112" s="160"/>
      <c r="AZ112" s="144"/>
      <c r="BA112" s="144"/>
      <c r="BB112" s="160"/>
      <c r="BC112" s="144"/>
      <c r="BD112" s="144"/>
      <c r="BE112" s="160"/>
      <c r="BF112" s="144"/>
      <c r="BG112" s="144"/>
      <c r="BH112" s="160"/>
      <c r="BI112" s="144"/>
      <c r="BJ112" s="144"/>
      <c r="BK112" s="160"/>
      <c r="BL112" s="144"/>
      <c r="BM112" s="144"/>
      <c r="BN112" s="160"/>
      <c r="BO112" s="144"/>
      <c r="BP112" s="144"/>
    </row>
    <row r="113" spans="4:68" ht="15" thickBot="1" x14ac:dyDescent="0.25">
      <c r="D113" s="236" t="s">
        <v>169</v>
      </c>
      <c r="E113" s="135" t="str">
        <f>$E$29</f>
        <v>Total Active</v>
      </c>
      <c r="F113" s="128">
        <f t="shared" ref="F113:G117" ca="1" si="1024">IFERROR(F71 / F29, 0)</f>
        <v>3.2314499883783991</v>
      </c>
      <c r="G113" s="116">
        <f t="shared" ca="1" si="1024"/>
        <v>3.0961278292765022</v>
      </c>
      <c r="H113" s="115">
        <f t="shared" ref="H113:H117" ca="1" si="1025">IF(F$9 = 0, 0, IFERROR((F113 - G113) / G113, 0))</f>
        <v>4.3706903126644735E-2</v>
      </c>
      <c r="I113" s="141"/>
      <c r="J113" s="128">
        <f ca="1">IFERROR(J71 / J29, 0)</f>
        <v>3.3842562977943351</v>
      </c>
      <c r="K113" s="116">
        <f ca="1">IFERROR(K71 / K29, 0)</f>
        <v>3.2308000229848992</v>
      </c>
      <c r="L113" s="115">
        <f t="shared" ref="L113:L117" ca="1" si="1026">IF(J$9 = 0, 0, IFERROR((J113 - K113) / K113, 0))</f>
        <v>4.7497918075306754E-2</v>
      </c>
      <c r="M113" s="141"/>
      <c r="N113" s="128">
        <f ca="1">IFERROR(N71 / N29, 0)</f>
        <v>3.3842562977943351</v>
      </c>
      <c r="O113" s="116">
        <f ca="1">IFERROR(O71 / O29, 0)</f>
        <v>3.2308000229848992</v>
      </c>
      <c r="P113" s="115">
        <f t="shared" ref="P113:P117" ca="1" si="1027">IF(N$9 = 0, 0, IFERROR((N113 - O113) / O113, 0))</f>
        <v>4.7497918075306754E-2</v>
      </c>
      <c r="Q113" s="141"/>
      <c r="R113" s="128">
        <f ca="1">IFERROR(R71 / R29, 0)</f>
        <v>1.8883371876165609</v>
      </c>
      <c r="S113" s="116">
        <f ca="1">IFERROR(S71 / S29, 0)</f>
        <v>1.80358566004997</v>
      </c>
      <c r="T113" s="115">
        <f t="shared" ref="T113:T117" ca="1" si="1028">IF(R$9 = 0, 0, IFERROR((R113 - S113) / S113, 0))</f>
        <v>4.6990575188007845E-2</v>
      </c>
      <c r="U113" s="128">
        <f ca="1">IFERROR(U71 / U29, 0)</f>
        <v>1.934186007558389</v>
      </c>
      <c r="V113" s="116">
        <f ca="1">IFERROR(V71 / V29, 0)</f>
        <v>1.8922730992406318</v>
      </c>
      <c r="W113" s="115">
        <f t="shared" ref="W113:W117" ca="1" si="1029">IF(U$9 = 0, 0, IFERROR((U113 - V113) / V113, 0))</f>
        <v>2.2149502804102012E-2</v>
      </c>
      <c r="X113" s="128">
        <f ca="1">IFERROR(X71 / X29, 0)</f>
        <v>1.9334897268923712</v>
      </c>
      <c r="Y113" s="116">
        <f ca="1">IFERROR(Y71 / Y29, 0)</f>
        <v>1.8845347439437661</v>
      </c>
      <c r="Z113" s="115">
        <f t="shared" ref="Z113:Z117" ca="1" si="1030">IF(X$9 = 0, 0, IFERROR((X113 - Y113) / Y113, 0))</f>
        <v>2.5977224938902969E-2</v>
      </c>
      <c r="AA113" s="128">
        <f ca="1">IFERROR(AA71 / AA29, 0)</f>
        <v>1.9235371284565195</v>
      </c>
      <c r="AB113" s="116">
        <f ca="1">IFERROR(AB71 / AB29, 0)</f>
        <v>1.875137253676054</v>
      </c>
      <c r="AC113" s="115">
        <f t="shared" ref="AC113:AC117" ca="1" si="1031">IF(AA$9 = 0, 0, IFERROR((AA113 - AB113) / AB113, 0))</f>
        <v>2.5811377106172609E-2</v>
      </c>
      <c r="AD113" s="141"/>
      <c r="AE113" s="128">
        <f ca="1">IFERROR(AE71 / AE29, 0)</f>
        <v>1.3550134786298851</v>
      </c>
      <c r="AF113" s="116">
        <f ca="1">IFERROR(AF71 / AF29, 0)</f>
        <v>1.3134802071260725</v>
      </c>
      <c r="AG113" s="115">
        <f t="shared" ref="AG113:AG117" ca="1" si="1032">IF(AE$9 = 0, 0, IFERROR((AE113 - AF113) / AF113, 0))</f>
        <v>3.1620782162137352E-2</v>
      </c>
      <c r="AH113" s="128">
        <f ca="1">IFERROR(AH71 / AH29, 0)</f>
        <v>1.4791115811739821</v>
      </c>
      <c r="AI113" s="116">
        <f ca="1">IFERROR(AI71 / AI29, 0)</f>
        <v>1.4610538525269263</v>
      </c>
      <c r="AJ113" s="115">
        <f t="shared" ref="AJ113:AJ117" ca="1" si="1033">IF(AH$9 = 0, 0, IFERROR((AH113 - AI113) / AI113, 0))</f>
        <v>1.2359386080002824E-2</v>
      </c>
      <c r="AK113" s="128">
        <f ca="1">IFERROR(AK71 / AK29, 0)</f>
        <v>1.4249362345309695</v>
      </c>
      <c r="AL113" s="116">
        <f ca="1">IFERROR(AL71 / AL29, 0)</f>
        <v>1.3737772377132329</v>
      </c>
      <c r="AM113" s="115">
        <f t="shared" ref="AM113:AM117" ca="1" si="1034">IF(AK$9 = 0, 0, IFERROR((AK113 - AL113) / AL113, 0))</f>
        <v>3.7239659686671645E-2</v>
      </c>
      <c r="AN113" s="128">
        <f ca="1">IFERROR(AN71 / AN29, 0)</f>
        <v>1.4228299219448539</v>
      </c>
      <c r="AO113" s="116">
        <f ca="1">IFERROR(AO71 / AO29, 0)</f>
        <v>1.4268907022033379</v>
      </c>
      <c r="AP113" s="115">
        <f t="shared" ref="AP113:AP117" ca="1" si="1035">IF(AN$9 = 0, 0, IFERROR((AN113 - AO113) / AO113, 0))</f>
        <v>-2.8458943997697449E-3</v>
      </c>
      <c r="AQ113" s="128">
        <f ca="1">IFERROR(AQ71 / AQ29, 0)</f>
        <v>1.5077320863024544</v>
      </c>
      <c r="AR113" s="116">
        <f ca="1">IFERROR(AR71 / AR29, 0)</f>
        <v>1.4652738139460435</v>
      </c>
      <c r="AS113" s="115">
        <f t="shared" ref="AS113:AS117" ca="1" si="1036">IF(AQ$9 = 0, 0, IFERROR((AQ113 - AR113) / AR113, 0))</f>
        <v>2.8976340089002864E-2</v>
      </c>
      <c r="AT113" s="128">
        <f ca="1">IFERROR(AT71 / AT29, 0)</f>
        <v>1.3735683156470535</v>
      </c>
      <c r="AU113" s="116">
        <f ca="1">IFERROR(AU71 / AU29, 0)</f>
        <v>1.3723348954751204</v>
      </c>
      <c r="AV113" s="115">
        <f t="shared" ref="AV113:AV117" ca="1" si="1037">IF(AT$9 = 0, 0, IFERROR((AT113 - AU113) / AU113, 0))</f>
        <v>8.9877490982697599E-4</v>
      </c>
      <c r="AW113" s="128">
        <f ca="1">IFERROR(AW71 / AW29, 0)</f>
        <v>1.3879613148861978</v>
      </c>
      <c r="AX113" s="116">
        <f ca="1">IFERROR(AX71 / AX29, 0)</f>
        <v>1.3675371197175787</v>
      </c>
      <c r="AY113" s="115">
        <f t="shared" ref="AY113:AY117" ca="1" si="1038">IF(AW$9 = 0, 0, IFERROR((AW113 - AX113) / AX113, 0))</f>
        <v>1.4935020683633808E-2</v>
      </c>
      <c r="AZ113" s="128">
        <f ca="1">IFERROR(AZ71 / AZ29, 0)</f>
        <v>1.4786168774465931</v>
      </c>
      <c r="BA113" s="116">
        <f ca="1">IFERROR(BA71 / BA29, 0)</f>
        <v>1.4665601314948407</v>
      </c>
      <c r="BB113" s="115">
        <f t="shared" ref="BB113:BB117" ca="1" si="1039">IF(AZ$9 = 0, 0, IFERROR((AZ113 - BA113) / BA113, 0))</f>
        <v>8.2211057650007097E-3</v>
      </c>
      <c r="BC113" s="128">
        <f ca="1">IFERROR(BC71 / BC29, 0)</f>
        <v>1.4387670987396213</v>
      </c>
      <c r="BD113" s="116">
        <f ca="1">IFERROR(BD71 / BD29, 0)</f>
        <v>1.4234122727397751</v>
      </c>
      <c r="BE113" s="115">
        <f t="shared" ref="BE113:BE117" ca="1" si="1040">IF(BC$9 = 0, 0, IFERROR((BC113 - BD113) / BD113, 0))</f>
        <v>1.0787335681946378E-2</v>
      </c>
      <c r="BF113" s="128">
        <f ca="1">IFERROR(BF71 / BF29, 0)</f>
        <v>1.4055732999787811</v>
      </c>
      <c r="BG113" s="116">
        <f ca="1">IFERROR(BG71 / BG29, 0)</f>
        <v>1.392340436234226</v>
      </c>
      <c r="BH113" s="115">
        <f t="shared" ref="BH113:BH117" ca="1" si="1041">IF(BF$9 = 0, 0, IFERROR((BF113 - BG113) / BG113, 0))</f>
        <v>9.5040432642645948E-3</v>
      </c>
      <c r="BI113" s="128">
        <f ca="1">IFERROR(BI71 / BI29, 0)</f>
        <v>1.4763184257325019</v>
      </c>
      <c r="BJ113" s="116">
        <f ca="1">IFERROR(BJ71 / BJ29, 0)</f>
        <v>1.4427669073373237</v>
      </c>
      <c r="BK113" s="115">
        <f t="shared" ref="BK113:BK117" ca="1" si="1042">IF(BI$9 = 0, 0, IFERROR((BI113 - BJ113) / BJ113, 0))</f>
        <v>2.3254981954845856E-2</v>
      </c>
      <c r="BL113" s="128">
        <f ca="1">IFERROR(BL71 / BL29, 0)</f>
        <v>1.3670948716394999</v>
      </c>
      <c r="BM113" s="116">
        <f ca="1">IFERROR(BM71 / BM29, 0)</f>
        <v>1.3503481622517195</v>
      </c>
      <c r="BN113" s="115">
        <f t="shared" ref="BN113:BN117" ca="1" si="1043">IF(BL$9 = 0, 0, IFERROR((BL113 - BM113) / BM113, 0))</f>
        <v>1.2401771525245115E-2</v>
      </c>
      <c r="BO113" s="158" t="str">
        <f t="shared" ref="BO113:BO117" si="1044">E113</f>
        <v>Total Active</v>
      </c>
      <c r="BP113" s="248" t="str">
        <f>$D113</f>
        <v>ORDERS PER CUST</v>
      </c>
    </row>
    <row r="114" spans="4:68" ht="15" thickTop="1" x14ac:dyDescent="0.2">
      <c r="D114" s="237"/>
      <c r="E114" s="136" t="str">
        <f>$E$30</f>
        <v>Elite</v>
      </c>
      <c r="F114" s="129">
        <f t="shared" ca="1" si="1024"/>
        <v>14.774321427649079</v>
      </c>
      <c r="G114" s="109">
        <f t="shared" ca="1" si="1024"/>
        <v>14.230427700335875</v>
      </c>
      <c r="H114" s="108">
        <f t="shared" ca="1" si="1025"/>
        <v>3.8220476486477403E-2</v>
      </c>
      <c r="I114" s="141"/>
      <c r="J114" s="129">
        <f t="shared" ref="J114:K114" ca="1" si="1045">IFERROR(J72 / J30, 0)</f>
        <v>15.760396108569969</v>
      </c>
      <c r="K114" s="109">
        <f t="shared" ca="1" si="1045"/>
        <v>14.772051702542516</v>
      </c>
      <c r="L114" s="108">
        <f t="shared" ca="1" si="1026"/>
        <v>6.6906373327771565E-2</v>
      </c>
      <c r="M114" s="141"/>
      <c r="N114" s="129">
        <f t="shared" ref="N114:O114" ca="1" si="1046">IFERROR(N72 / N30, 0)</f>
        <v>15.760396108569969</v>
      </c>
      <c r="O114" s="109">
        <f t="shared" ca="1" si="1046"/>
        <v>14.772051702542516</v>
      </c>
      <c r="P114" s="108">
        <f t="shared" ca="1" si="1027"/>
        <v>6.6906373327771565E-2</v>
      </c>
      <c r="Q114" s="141"/>
      <c r="R114" s="129">
        <f t="shared" ref="R114:S114" ca="1" si="1047">IFERROR(R72 / R30, 0)</f>
        <v>5.8986661892399965</v>
      </c>
      <c r="S114" s="109">
        <f t="shared" ca="1" si="1047"/>
        <v>5.4589750487591635</v>
      </c>
      <c r="T114" s="108">
        <f t="shared" ca="1" si="1028"/>
        <v>8.0544632747639275E-2</v>
      </c>
      <c r="U114" s="129">
        <f t="shared" ref="U114:V114" ca="1" si="1048">IFERROR(U72 / U30, 0)</f>
        <v>5.8884846898717615</v>
      </c>
      <c r="V114" s="109">
        <f t="shared" ca="1" si="1048"/>
        <v>5.8235364006296964</v>
      </c>
      <c r="W114" s="108">
        <f t="shared" ca="1" si="1029"/>
        <v>1.1152723152042522E-2</v>
      </c>
      <c r="X114" s="129">
        <f t="shared" ref="X114:Y114" ca="1" si="1049">IFERROR(X72 / X30, 0)</f>
        <v>6.2572887497941032</v>
      </c>
      <c r="Y114" s="109">
        <f t="shared" ca="1" si="1049"/>
        <v>5.9059791893151115</v>
      </c>
      <c r="Z114" s="108">
        <f t="shared" ca="1" si="1030"/>
        <v>5.9483711204836039E-2</v>
      </c>
      <c r="AA114" s="129">
        <f t="shared" ref="AA114:AB114" ca="1" si="1050">IFERROR(AA72 / AA30, 0)</f>
        <v>6.1124485052127682</v>
      </c>
      <c r="AB114" s="109">
        <f t="shared" ca="1" si="1050"/>
        <v>5.8604475473467579</v>
      </c>
      <c r="AC114" s="108">
        <f t="shared" ca="1" si="1031"/>
        <v>4.3000292354822028E-2</v>
      </c>
      <c r="AD114" s="141"/>
      <c r="AE114" s="129">
        <f t="shared" ref="AE114:AF114" ca="1" si="1051">IFERROR(AE72 / AE30, 0)</f>
        <v>2.7735268249780125</v>
      </c>
      <c r="AF114" s="109">
        <f t="shared" ca="1" si="1051"/>
        <v>2.6279638490164805</v>
      </c>
      <c r="AG114" s="108">
        <f t="shared" ca="1" si="1032"/>
        <v>5.5390022209022845E-2</v>
      </c>
      <c r="AH114" s="129">
        <f t="shared" ref="AH114:AI114" ca="1" si="1052">IFERROR(AH72 / AH30, 0)</f>
        <v>3.4564310476526234</v>
      </c>
      <c r="AI114" s="109">
        <f t="shared" ca="1" si="1052"/>
        <v>3.3911717921527043</v>
      </c>
      <c r="AJ114" s="108">
        <f t="shared" ca="1" si="1033"/>
        <v>1.9243865984888021E-2</v>
      </c>
      <c r="AK114" s="129">
        <f t="shared" ref="AK114:AL114" ca="1" si="1053">IFERROR(AK72 / AK30, 0)</f>
        <v>3.0837584230745008</v>
      </c>
      <c r="AL114" s="109">
        <f t="shared" ca="1" si="1053"/>
        <v>2.8191268191268191</v>
      </c>
      <c r="AM114" s="108">
        <f t="shared" ca="1" si="1034"/>
        <v>9.3870060102385619E-2</v>
      </c>
      <c r="AN114" s="129">
        <f t="shared" ref="AN114:AO114" ca="1" si="1054">IFERROR(AN72 / AN30, 0)</f>
        <v>3.0752129523349243</v>
      </c>
      <c r="AO114" s="109">
        <f t="shared" ca="1" si="1054"/>
        <v>3.1582979271275913</v>
      </c>
      <c r="AP114" s="108">
        <f t="shared" ca="1" si="1035"/>
        <v>-2.6306883235753215E-2</v>
      </c>
      <c r="AQ114" s="129">
        <f t="shared" ref="AQ114:AR114" ca="1" si="1055">IFERROR(AQ72 / AQ30, 0)</f>
        <v>3.4720407759303247</v>
      </c>
      <c r="AR114" s="109">
        <f t="shared" ca="1" si="1055"/>
        <v>3.2972940323749698</v>
      </c>
      <c r="AS114" s="108">
        <f t="shared" ca="1" si="1036"/>
        <v>5.2997015686068072E-2</v>
      </c>
      <c r="AT114" s="129">
        <f t="shared" ref="AT114:AU114" ca="1" si="1056">IFERROR(AT72 / AT30, 0)</f>
        <v>2.861644407345576</v>
      </c>
      <c r="AU114" s="109">
        <f t="shared" ca="1" si="1056"/>
        <v>2.924670131947221</v>
      </c>
      <c r="AV114" s="108">
        <f t="shared" ca="1" si="1037"/>
        <v>-2.1549686548644382E-2</v>
      </c>
      <c r="AW114" s="129">
        <f t="shared" ref="AW114:AX114" ca="1" si="1057">IFERROR(AW72 / AW30, 0)</f>
        <v>2.9722646866127977</v>
      </c>
      <c r="AX114" s="109">
        <f t="shared" ca="1" si="1057"/>
        <v>2.8863125108150198</v>
      </c>
      <c r="AY114" s="108">
        <f t="shared" ca="1" si="1038"/>
        <v>2.977923404888241E-2</v>
      </c>
      <c r="AZ114" s="129">
        <f t="shared" ref="AZ114:BA114" ca="1" si="1058">IFERROR(AZ72 / AZ30, 0)</f>
        <v>3.4969805777705241</v>
      </c>
      <c r="BA114" s="109">
        <f t="shared" ca="1" si="1058"/>
        <v>3.3780970353686004</v>
      </c>
      <c r="BB114" s="108">
        <f t="shared" ca="1" si="1039"/>
        <v>3.5192459292085351E-2</v>
      </c>
      <c r="BC114" s="129">
        <f t="shared" ref="BC114:BD114" ca="1" si="1059">IFERROR(BC72 / BC30, 0)</f>
        <v>3.2401887581387014</v>
      </c>
      <c r="BD114" s="109">
        <f t="shared" ca="1" si="1059"/>
        <v>3.0752939558550505</v>
      </c>
      <c r="BE114" s="108">
        <f t="shared" ca="1" si="1040"/>
        <v>5.361920019701135E-2</v>
      </c>
      <c r="BF114" s="129">
        <f t="shared" ref="BF114:BG114" ca="1" si="1060">IFERROR(BF72 / BF30, 0)</f>
        <v>3.0619800100508123</v>
      </c>
      <c r="BG114" s="109">
        <f t="shared" ca="1" si="1060"/>
        <v>2.9847217856020118</v>
      </c>
      <c r="BH114" s="108">
        <f t="shared" ca="1" si="1041"/>
        <v>2.5884564793102707E-2</v>
      </c>
      <c r="BI114" s="129">
        <f t="shared" ref="BI114:BJ114" ca="1" si="1061">IFERROR(BI72 / BI30, 0)</f>
        <v>3.5632692681032809</v>
      </c>
      <c r="BJ114" s="109">
        <f t="shared" ca="1" si="1061"/>
        <v>3.3738760903600986</v>
      </c>
      <c r="BK114" s="108">
        <f t="shared" ca="1" si="1042"/>
        <v>5.6135190703748727E-2</v>
      </c>
      <c r="BL114" s="129">
        <f t="shared" ref="BL114:BM114" ca="1" si="1062">IFERROR(BL72 / BL30, 0)</f>
        <v>2.9264121726250587</v>
      </c>
      <c r="BM114" s="109">
        <f t="shared" ca="1" si="1062"/>
        <v>2.8659148837568549</v>
      </c>
      <c r="BN114" s="108">
        <f t="shared" ca="1" si="1043"/>
        <v>2.110924131455693E-2</v>
      </c>
      <c r="BO114" s="152" t="str">
        <f t="shared" si="1044"/>
        <v>Elite</v>
      </c>
      <c r="BP114" s="249"/>
    </row>
    <row r="115" spans="4:68" x14ac:dyDescent="0.2">
      <c r="D115" s="237"/>
      <c r="E115" s="79" t="str">
        <f>$E$31</f>
        <v>High Value</v>
      </c>
      <c r="F115" s="130">
        <f t="shared" ca="1" si="1024"/>
        <v>5.3556752149996125</v>
      </c>
      <c r="G115" s="101">
        <f t="shared" ca="1" si="1024"/>
        <v>5.0718834780151818</v>
      </c>
      <c r="H115" s="13">
        <f t="shared" ca="1" si="1025"/>
        <v>5.5953914993230297E-2</v>
      </c>
      <c r="I115" s="141"/>
      <c r="J115" s="130">
        <f t="shared" ref="J115:K116" ca="1" si="1063">IFERROR(J73 / J31, 0)</f>
        <v>5.6449083555072601</v>
      </c>
      <c r="K115" s="101">
        <f t="shared" ca="1" si="1063"/>
        <v>5.3544381601714832</v>
      </c>
      <c r="L115" s="13">
        <f t="shared" ca="1" si="1026"/>
        <v>5.4248491932620282E-2</v>
      </c>
      <c r="M115" s="141"/>
      <c r="N115" s="130">
        <f t="shared" ref="N115:O116" ca="1" si="1064">IFERROR(N73 / N31, 0)</f>
        <v>5.6449083555072601</v>
      </c>
      <c r="O115" s="101">
        <f t="shared" ca="1" si="1064"/>
        <v>5.3544381601714832</v>
      </c>
      <c r="P115" s="13">
        <f t="shared" ca="1" si="1027"/>
        <v>5.4248491932620282E-2</v>
      </c>
      <c r="Q115" s="141"/>
      <c r="R115" s="130">
        <f t="shared" ref="R115:S116" ca="1" si="1065">IFERROR(R73 / R31, 0)</f>
        <v>2.7204437760351392</v>
      </c>
      <c r="S115" s="101">
        <f t="shared" ca="1" si="1065"/>
        <v>2.5402246284215484</v>
      </c>
      <c r="T115" s="13">
        <f t="shared" ca="1" si="1028"/>
        <v>7.0946146099518714E-2</v>
      </c>
      <c r="U115" s="130">
        <f t="shared" ref="U115:V116" ca="1" si="1066">IFERROR(U73 / U31, 0)</f>
        <v>2.8196769364446257</v>
      </c>
      <c r="V115" s="101">
        <f t="shared" ca="1" si="1066"/>
        <v>2.7247371235073961</v>
      </c>
      <c r="W115" s="13">
        <f t="shared" ca="1" si="1029"/>
        <v>3.4843659638996341E-2</v>
      </c>
      <c r="X115" s="130">
        <f t="shared" ref="X115:Y116" ca="1" si="1067">IFERROR(X73 / X31, 0)</f>
        <v>2.8026091826537671</v>
      </c>
      <c r="Y115" s="101">
        <f t="shared" ca="1" si="1067"/>
        <v>2.7127974156675156</v>
      </c>
      <c r="Z115" s="13">
        <f t="shared" ca="1" si="1030"/>
        <v>3.3106698814866074E-2</v>
      </c>
      <c r="AA115" s="130">
        <f t="shared" ref="AA115:AB116" ca="1" si="1068">IFERROR(AA73 / AA31, 0)</f>
        <v>2.8001353267173603</v>
      </c>
      <c r="AB115" s="101">
        <f t="shared" ca="1" si="1068"/>
        <v>2.7149086930471253</v>
      </c>
      <c r="AC115" s="13">
        <f t="shared" ca="1" si="1031"/>
        <v>3.1392081025966058E-2</v>
      </c>
      <c r="AD115" s="141"/>
      <c r="AE115" s="130">
        <f t="shared" ref="AE115:AF116" ca="1" si="1069">IFERROR(AE73 / AE31, 0)</f>
        <v>1.6914335971855761</v>
      </c>
      <c r="AF115" s="101">
        <f t="shared" ca="1" si="1069"/>
        <v>1.6025518341307814</v>
      </c>
      <c r="AG115" s="13">
        <f t="shared" ca="1" si="1032"/>
        <v>5.5462644740601377E-2</v>
      </c>
      <c r="AH115" s="130">
        <f t="shared" ref="AH115:AI116" ca="1" si="1070">IFERROR(AH73 / AH31, 0)</f>
        <v>1.9314765849932429</v>
      </c>
      <c r="AI115" s="101">
        <f t="shared" ca="1" si="1070"/>
        <v>1.8982064504155787</v>
      </c>
      <c r="AJ115" s="13">
        <f t="shared" ca="1" si="1033"/>
        <v>1.752714230339927E-2</v>
      </c>
      <c r="AK115" s="130">
        <f t="shared" ref="AK115:AL116" ca="1" si="1071">IFERROR(AK73 / AK31, 0)</f>
        <v>1.8414449818621523</v>
      </c>
      <c r="AL115" s="101">
        <f t="shared" ca="1" si="1071"/>
        <v>1.7145888594164456</v>
      </c>
      <c r="AM115" s="13">
        <f t="shared" ca="1" si="1034"/>
        <v>7.3986321414033801E-2</v>
      </c>
      <c r="AN115" s="130">
        <f t="shared" ref="AN115:AO116" ca="1" si="1072">IFERROR(AN73 / AN31, 0)</f>
        <v>1.8436480510379158</v>
      </c>
      <c r="AO115" s="101">
        <f t="shared" ca="1" si="1072"/>
        <v>1.8490587902042077</v>
      </c>
      <c r="AP115" s="13">
        <f t="shared" ca="1" si="1035"/>
        <v>-2.9262126196075745E-3</v>
      </c>
      <c r="AQ115" s="130">
        <f t="shared" ref="AQ115:AR116" ca="1" si="1073">IFERROR(AQ73 / AQ31, 0)</f>
        <v>1.9871437054631829</v>
      </c>
      <c r="AR115" s="101">
        <f t="shared" ca="1" si="1073"/>
        <v>1.8894298139647259</v>
      </c>
      <c r="AS115" s="13">
        <f t="shared" ca="1" si="1036"/>
        <v>5.1716073693902895E-2</v>
      </c>
      <c r="AT115" s="130">
        <f t="shared" ref="AT115:AU116" ca="1" si="1074">IFERROR(AT73 / AT31, 0)</f>
        <v>1.7191073763877682</v>
      </c>
      <c r="AU115" s="101">
        <f t="shared" ca="1" si="1074"/>
        <v>1.7130084291677996</v>
      </c>
      <c r="AV115" s="13">
        <f t="shared" ca="1" si="1037"/>
        <v>3.5603719842356896E-3</v>
      </c>
      <c r="AW115" s="130">
        <f t="shared" ref="AW115:AX116" ca="1" si="1075">IFERROR(AW73 / AW31, 0)</f>
        <v>1.746502045629923</v>
      </c>
      <c r="AX115" s="101">
        <f t="shared" ca="1" si="1075"/>
        <v>1.7118852317170248</v>
      </c>
      <c r="AY115" s="13">
        <f t="shared" ca="1" si="1038"/>
        <v>2.022145718155266E-2</v>
      </c>
      <c r="AZ115" s="130">
        <f t="shared" ref="AZ115:BA116" ca="1" si="1076">IFERROR(AZ73 / AZ31, 0)</f>
        <v>1.9454406964091404</v>
      </c>
      <c r="BA115" s="101">
        <f t="shared" ca="1" si="1076"/>
        <v>1.9173769054692447</v>
      </c>
      <c r="BB115" s="13">
        <f t="shared" ca="1" si="1039"/>
        <v>1.4636554169315827E-2</v>
      </c>
      <c r="BC115" s="130">
        <f t="shared" ref="BC115:BD116" ca="1" si="1077">IFERROR(BC73 / BC31, 0)</f>
        <v>1.8555761304581566</v>
      </c>
      <c r="BD115" s="101">
        <f t="shared" ca="1" si="1077"/>
        <v>1.8347635943559699</v>
      </c>
      <c r="BE115" s="13">
        <f t="shared" ca="1" si="1040"/>
        <v>1.1343442918864004E-2</v>
      </c>
      <c r="BF115" s="130">
        <f t="shared" ref="BF115:BG116" ca="1" si="1078">IFERROR(BF73 / BF31, 0)</f>
        <v>1.7882469874808751</v>
      </c>
      <c r="BG115" s="101">
        <f t="shared" ca="1" si="1078"/>
        <v>1.7798946190314509</v>
      </c>
      <c r="BH115" s="13">
        <f t="shared" ca="1" si="1041"/>
        <v>4.6926196417006148E-3</v>
      </c>
      <c r="BI115" s="130">
        <f t="shared" ref="BI115:BJ116" ca="1" si="1079">IFERROR(BI73 / BI31, 0)</f>
        <v>1.937175295679928</v>
      </c>
      <c r="BJ115" s="101">
        <f t="shared" ca="1" si="1079"/>
        <v>1.8709593722879816</v>
      </c>
      <c r="BK115" s="13">
        <f t="shared" ca="1" si="1042"/>
        <v>3.539142772029915E-2</v>
      </c>
      <c r="BL115" s="130">
        <f t="shared" ref="BL115:BM116" ca="1" si="1080">IFERROR(BL73 / BL31, 0)</f>
        <v>1.7002854680598944</v>
      </c>
      <c r="BM115" s="101">
        <f t="shared" ca="1" si="1080"/>
        <v>1.6780621939350873</v>
      </c>
      <c r="BN115" s="13">
        <f t="shared" ca="1" si="1043"/>
        <v>1.3243415056442685E-2</v>
      </c>
      <c r="BO115" s="159" t="str">
        <f t="shared" si="1044"/>
        <v>High Value</v>
      </c>
      <c r="BP115" s="249"/>
    </row>
    <row r="116" spans="4:68" x14ac:dyDescent="0.2">
      <c r="D116" s="238"/>
      <c r="E116" s="79" t="str">
        <f>$E$32</f>
        <v>Opportunity</v>
      </c>
      <c r="F116" s="130">
        <f t="shared" ca="1" si="1024"/>
        <v>2.050010007489476</v>
      </c>
      <c r="G116" s="101">
        <f t="shared" ca="1" si="1024"/>
        <v>1.9635869584803394</v>
      </c>
      <c r="H116" s="13">
        <f t="shared" ref="H116" ca="1" si="1081">IF(F$9 = 0, 0, IFERROR((F116 - G116) / G116, 0))</f>
        <v>4.4012845285966481E-2</v>
      </c>
      <c r="I116" s="141"/>
      <c r="J116" s="130">
        <f t="shared" ca="1" si="1063"/>
        <v>2.1228589796241177</v>
      </c>
      <c r="K116" s="101">
        <f t="shared" ca="1" si="1063"/>
        <v>2.0494691205382076</v>
      </c>
      <c r="L116" s="13">
        <f t="shared" ref="L116" ca="1" si="1082">IF(J$9 = 0, 0, IFERROR((J116 - K116) / K116, 0))</f>
        <v>3.5809204613259711E-2</v>
      </c>
      <c r="M116" s="141"/>
      <c r="N116" s="130">
        <f t="shared" ca="1" si="1064"/>
        <v>2.1228589796241177</v>
      </c>
      <c r="O116" s="101">
        <f t="shared" ca="1" si="1064"/>
        <v>2.0494691205382076</v>
      </c>
      <c r="P116" s="13">
        <f t="shared" ref="P116" ca="1" si="1083">IF(N$9 = 0, 0, IFERROR((N116 - O116) / O116, 0))</f>
        <v>3.5809204613259711E-2</v>
      </c>
      <c r="Q116" s="141"/>
      <c r="R116" s="130">
        <f t="shared" ca="1" si="1065"/>
        <v>1.4791197314434912</v>
      </c>
      <c r="S116" s="101">
        <f t="shared" ca="1" si="1065"/>
        <v>1.441932216071256</v>
      </c>
      <c r="T116" s="13">
        <f t="shared" ref="T116" ca="1" si="1084">IF(R$9 = 0, 0, IFERROR((R116 - S116) / S116, 0))</f>
        <v>2.579005792211074E-2</v>
      </c>
      <c r="U116" s="130">
        <f t="shared" ca="1" si="1066"/>
        <v>1.5269879904342223</v>
      </c>
      <c r="V116" s="101">
        <f t="shared" ca="1" si="1066"/>
        <v>1.4932387777076448</v>
      </c>
      <c r="W116" s="13">
        <f t="shared" ref="W116" ca="1" si="1085">IF(U$9 = 0, 0, IFERROR((U116 - V116) / V116, 0))</f>
        <v>2.2601350320132871E-2</v>
      </c>
      <c r="X116" s="130">
        <f t="shared" ca="1" si="1067"/>
        <v>1.494140377006256</v>
      </c>
      <c r="Y116" s="101">
        <f t="shared" ca="1" si="1067"/>
        <v>1.4749352560443869</v>
      </c>
      <c r="Z116" s="13">
        <f t="shared" ref="Z116" ca="1" si="1086">IF(X$9 = 0, 0, IFERROR((X116 - Y116) / Y116, 0))</f>
        <v>1.3020992537242017E-2</v>
      </c>
      <c r="AA116" s="130">
        <f t="shared" ca="1" si="1068"/>
        <v>1.4903798575390386</v>
      </c>
      <c r="AB116" s="101">
        <f t="shared" ca="1" si="1068"/>
        <v>1.4615592518300466</v>
      </c>
      <c r="AC116" s="13">
        <f t="shared" ref="AC116" ca="1" si="1087">IF(AA$9 = 0, 0, IFERROR((AA116 - AB116) / AB116, 0))</f>
        <v>1.9719081298212905E-2</v>
      </c>
      <c r="AD116" s="141"/>
      <c r="AE116" s="130">
        <f t="shared" ca="1" si="1069"/>
        <v>1.203852327447833</v>
      </c>
      <c r="AF116" s="101">
        <f t="shared" ca="1" si="1069"/>
        <v>1.1785643084038864</v>
      </c>
      <c r="AG116" s="13">
        <f t="shared" ref="AG116" ca="1" si="1088">IF(AE$9 = 0, 0, IFERROR((AE116 - AF116) / AF116, 0))</f>
        <v>2.1456630634092286E-2</v>
      </c>
      <c r="AH116" s="130">
        <f t="shared" ca="1" si="1070"/>
        <v>1.2750235031435455</v>
      </c>
      <c r="AI116" s="101">
        <f t="shared" ca="1" si="1070"/>
        <v>1.2629246064623032</v>
      </c>
      <c r="AJ116" s="13">
        <f t="shared" ref="AJ116" ca="1" si="1089">IF(AH$9 = 0, 0, IFERROR((AH116 - AI116) / AI116, 0))</f>
        <v>9.5800625146845991E-3</v>
      </c>
      <c r="AK116" s="130">
        <f t="shared" ca="1" si="1071"/>
        <v>1.2444500425103127</v>
      </c>
      <c r="AL116" s="101">
        <f t="shared" ca="1" si="1071"/>
        <v>1.2353215284249768</v>
      </c>
      <c r="AM116" s="13">
        <f t="shared" ref="AM116" ca="1" si="1090">IF(AK$9 = 0, 0, IFERROR((AK116 - AL116) / AL116, 0))</f>
        <v>7.3895855251342136E-3</v>
      </c>
      <c r="AN116" s="130">
        <f t="shared" ca="1" si="1072"/>
        <v>1.2390140387708712</v>
      </c>
      <c r="AO116" s="101">
        <f t="shared" ca="1" si="1072"/>
        <v>1.2337485716125087</v>
      </c>
      <c r="AP116" s="13">
        <f t="shared" ref="AP116" ca="1" si="1091">IF(AN$9 = 0, 0, IFERROR((AN116 - AO116) / AO116, 0))</f>
        <v>4.2678607939383882E-3</v>
      </c>
      <c r="AQ116" s="130">
        <f t="shared" ca="1" si="1073"/>
        <v>1.3070442399049882</v>
      </c>
      <c r="AR116" s="101">
        <f t="shared" ca="1" si="1073"/>
        <v>1.290657465571394</v>
      </c>
      <c r="AS116" s="13">
        <f t="shared" ref="AS116" ca="1" si="1092">IF(AQ$9 = 0, 0, IFERROR((AQ116 - AR116) / AR116, 0))</f>
        <v>1.2696454923723286E-2</v>
      </c>
      <c r="AT116" s="130">
        <f t="shared" ca="1" si="1074"/>
        <v>1.2215314249939133</v>
      </c>
      <c r="AU116" s="101">
        <f t="shared" ca="1" si="1074"/>
        <v>1.2160287105255265</v>
      </c>
      <c r="AV116" s="13">
        <f t="shared" ref="AV116" ca="1" si="1093">IF(AT$9 = 0, 0, IFERROR((AT116 - AU116) / AU116, 0))</f>
        <v>4.5251517671887091E-3</v>
      </c>
      <c r="AW116" s="130">
        <f t="shared" ca="1" si="1075"/>
        <v>1.2272685909802352</v>
      </c>
      <c r="AX116" s="101">
        <f t="shared" ca="1" si="1075"/>
        <v>1.21235817731486</v>
      </c>
      <c r="AY116" s="13">
        <f t="shared" ref="AY116" ca="1" si="1094">IF(AW$9 = 0, 0, IFERROR((AW116 - AX116) / AX116, 0))</f>
        <v>1.2298686926333076E-2</v>
      </c>
      <c r="AZ116" s="130">
        <f t="shared" ca="1" si="1076"/>
        <v>1.2547911481073435</v>
      </c>
      <c r="BA116" s="101">
        <f t="shared" ca="1" si="1076"/>
        <v>1.261376434419992</v>
      </c>
      <c r="BB116" s="13">
        <f t="shared" ref="BB116" ca="1" si="1095">IF(AZ$9 = 0, 0, IFERROR((AZ116 - BA116) / BA116, 0))</f>
        <v>-5.2207145566950421E-3</v>
      </c>
      <c r="BC116" s="130">
        <f t="shared" ca="1" si="1077"/>
        <v>1.2514112060211458</v>
      </c>
      <c r="BD116" s="101">
        <f t="shared" ca="1" si="1077"/>
        <v>1.2477673774958529</v>
      </c>
      <c r="BE116" s="13">
        <f t="shared" ref="BE116" ca="1" si="1096">IF(BC$9 = 0, 0, IFERROR((BC116 - BD116) / BD116, 0))</f>
        <v>2.9202787242327876E-3</v>
      </c>
      <c r="BF116" s="130">
        <f t="shared" ca="1" si="1078"/>
        <v>1.2334140672441352</v>
      </c>
      <c r="BG116" s="101">
        <f t="shared" ca="1" si="1078"/>
        <v>1.2171336503320627</v>
      </c>
      <c r="BH116" s="13">
        <f t="shared" ref="BH116" ca="1" si="1097">IF(BF$9 = 0, 0, IFERROR((BF116 - BG116) / BG116, 0))</f>
        <v>1.337603056790913E-2</v>
      </c>
      <c r="BI116" s="130">
        <f t="shared" ca="1" si="1079"/>
        <v>1.2550902039964471</v>
      </c>
      <c r="BJ116" s="101">
        <f t="shared" ca="1" si="1079"/>
        <v>1.2432660638696438</v>
      </c>
      <c r="BK116" s="13">
        <f t="shared" ref="BK116" ca="1" si="1098">IF(BI$9 = 0, 0, IFERROR((BI116 - BJ116) / BJ116, 0))</f>
        <v>9.5105468333953388E-3</v>
      </c>
      <c r="BL116" s="130">
        <f t="shared" ca="1" si="1080"/>
        <v>1.2066974693025643</v>
      </c>
      <c r="BM116" s="101">
        <f t="shared" ca="1" si="1080"/>
        <v>1.1888444753408256</v>
      </c>
      <c r="BN116" s="13">
        <f t="shared" ref="BN116" ca="1" si="1099">IF(BL$9 = 0, 0, IFERROR((BL116 - BM116) / BM116, 0))</f>
        <v>1.5017097973745019E-2</v>
      </c>
      <c r="BO116" s="159" t="str">
        <f t="shared" si="1044"/>
        <v>Opportunity</v>
      </c>
      <c r="BP116" s="250"/>
    </row>
    <row r="117" spans="4:68" x14ac:dyDescent="0.2">
      <c r="D117" s="239"/>
      <c r="E117" s="78" t="str">
        <f>$E$33</f>
        <v>Marginal</v>
      </c>
      <c r="F117" s="131">
        <f t="shared" ca="1" si="1024"/>
        <v>1.1127037008341727</v>
      </c>
      <c r="G117" s="102">
        <f t="shared" ca="1" si="1024"/>
        <v>1.1039923310340851</v>
      </c>
      <c r="H117" s="100">
        <f t="shared" ca="1" si="1025"/>
        <v>7.8907883281470158E-3</v>
      </c>
      <c r="I117" s="141"/>
      <c r="J117" s="131">
        <f t="shared" ref="J117:K117" ca="1" si="1100">IFERROR(J75 / J33, 0)</f>
        <v>1.1195360887576598</v>
      </c>
      <c r="K117" s="102">
        <f t="shared" ca="1" si="1100"/>
        <v>1.1126477449790382</v>
      </c>
      <c r="L117" s="100">
        <f t="shared" ca="1" si="1026"/>
        <v>6.1909475031123604E-3</v>
      </c>
      <c r="M117" s="141"/>
      <c r="N117" s="131">
        <f t="shared" ref="N117:O117" ca="1" si="1101">IFERROR(N75 / N33, 0)</f>
        <v>1.1195360887576598</v>
      </c>
      <c r="O117" s="102">
        <f t="shared" ca="1" si="1101"/>
        <v>1.1126477449790382</v>
      </c>
      <c r="P117" s="100">
        <f t="shared" ca="1" si="1027"/>
        <v>6.1909475031123604E-3</v>
      </c>
      <c r="Q117" s="141"/>
      <c r="R117" s="131">
        <f t="shared" ref="R117:S117" ca="1" si="1102">IFERROR(R75 / R33, 0)</f>
        <v>1.072142235484272</v>
      </c>
      <c r="S117" s="102">
        <f t="shared" ca="1" si="1102"/>
        <v>1.0626867010037719</v>
      </c>
      <c r="T117" s="100">
        <f t="shared" ca="1" si="1028"/>
        <v>8.897763067486162E-3</v>
      </c>
      <c r="U117" s="131">
        <f t="shared" ref="U117:V117" ca="1" si="1103">IFERROR(U75 / U33, 0)</f>
        <v>1.0801421997339207</v>
      </c>
      <c r="V117" s="102">
        <f t="shared" ca="1" si="1103"/>
        <v>1.0753727796590031</v>
      </c>
      <c r="W117" s="100">
        <f t="shared" ca="1" si="1029"/>
        <v>4.4351318585820138E-3</v>
      </c>
      <c r="X117" s="131">
        <f t="shared" ref="X117:Y117" ca="1" si="1104">IFERROR(X75 / X33, 0)</f>
        <v>1.0743716569587876</v>
      </c>
      <c r="Y117" s="102">
        <f t="shared" ca="1" si="1104"/>
        <v>1.0701890621440848</v>
      </c>
      <c r="Z117" s="100">
        <f t="shared" ca="1" si="1030"/>
        <v>3.9082765491202619E-3</v>
      </c>
      <c r="AA117" s="131">
        <f t="shared" ref="AA117:AB117" ca="1" si="1105">IFERROR(AA75 / AA33, 0)</f>
        <v>1.0724234090133218</v>
      </c>
      <c r="AB117" s="102">
        <f t="shared" ca="1" si="1105"/>
        <v>1.0625431463045054</v>
      </c>
      <c r="AC117" s="100">
        <f t="shared" ca="1" si="1031"/>
        <v>9.2986931807707181E-3</v>
      </c>
      <c r="AD117" s="141"/>
      <c r="AE117" s="131">
        <f t="shared" ref="AE117:AF117" ca="1" si="1106">IFERROR(AE75 / AE33, 0)</f>
        <v>1.0397836379894165</v>
      </c>
      <c r="AF117" s="102">
        <f t="shared" ca="1" si="1106"/>
        <v>1.0333870881993301</v>
      </c>
      <c r="AG117" s="100">
        <f t="shared" ca="1" si="1032"/>
        <v>6.1898874711434201E-3</v>
      </c>
      <c r="AH117" s="131">
        <f t="shared" ref="AH117:AI117" ca="1" si="1107">IFERROR(AH75 / AH33, 0)</f>
        <v>1.0447049376187398</v>
      </c>
      <c r="AI117" s="102">
        <f t="shared" ca="1" si="1107"/>
        <v>1.0392377796188899</v>
      </c>
      <c r="AJ117" s="100">
        <f t="shared" ca="1" si="1033"/>
        <v>5.260738309431843E-3</v>
      </c>
      <c r="AK117" s="131">
        <f t="shared" ref="AK117:AL117" ca="1" si="1108">IFERROR(AK75 / AK33, 0)</f>
        <v>1.0420169831323278</v>
      </c>
      <c r="AL117" s="102">
        <f t="shared" ca="1" si="1108"/>
        <v>1.0334795024673509</v>
      </c>
      <c r="AM117" s="100">
        <f t="shared" ca="1" si="1034"/>
        <v>8.260909524179615E-3</v>
      </c>
      <c r="AN117" s="131">
        <f t="shared" ref="AN117:AO117" ca="1" si="1109">IFERROR(AN75 / AN33, 0)</f>
        <v>1.0418269327587248</v>
      </c>
      <c r="AO117" s="102">
        <f t="shared" ca="1" si="1109"/>
        <v>1.0440240775115612</v>
      </c>
      <c r="AP117" s="100">
        <f t="shared" ca="1" si="1035"/>
        <v>-2.1044962469383833E-3</v>
      </c>
      <c r="AQ117" s="131">
        <f t="shared" ref="AQ117:AR117" ca="1" si="1110">IFERROR(AQ75 / AQ33, 0)</f>
        <v>1.0484214172604909</v>
      </c>
      <c r="AR117" s="102">
        <f t="shared" ca="1" si="1110"/>
        <v>1.0392912870589419</v>
      </c>
      <c r="AS117" s="100">
        <f t="shared" ca="1" si="1036"/>
        <v>8.7849578989409507E-3</v>
      </c>
      <c r="AT117" s="131">
        <f t="shared" ref="AT117:AU117" ca="1" si="1111">IFERROR(AT75 / AT33, 0)</f>
        <v>1.0403116413342144</v>
      </c>
      <c r="AU117" s="102">
        <f t="shared" ca="1" si="1111"/>
        <v>1.0381072975674774</v>
      </c>
      <c r="AV117" s="100">
        <f t="shared" ca="1" si="1037"/>
        <v>2.1234257498258901E-3</v>
      </c>
      <c r="AW117" s="131">
        <f t="shared" ref="AW117:AX117" ca="1" si="1112">IFERROR(AW75 / AW33, 0)</f>
        <v>1.0393719894684479</v>
      </c>
      <c r="AX117" s="102">
        <f t="shared" ca="1" si="1112"/>
        <v>1.034336558845161</v>
      </c>
      <c r="AY117" s="100">
        <f t="shared" ca="1" si="1038"/>
        <v>4.8682709512936472E-3</v>
      </c>
      <c r="AZ117" s="131">
        <f t="shared" ref="AZ117:BA117" ca="1" si="1113">IFERROR(AZ75 / AZ33, 0)</f>
        <v>1.0516231410953936</v>
      </c>
      <c r="BA117" s="102">
        <f t="shared" ca="1" si="1113"/>
        <v>1.0458608549193884</v>
      </c>
      <c r="BB117" s="100">
        <f t="shared" ca="1" si="1039"/>
        <v>5.5096107181956807E-3</v>
      </c>
      <c r="BC117" s="131">
        <f t="shared" ref="BC117:BD117" ca="1" si="1114">IFERROR(BC75 / BC33, 0)</f>
        <v>1.0409971526989625</v>
      </c>
      <c r="BD117" s="102">
        <f t="shared" ca="1" si="1114"/>
        <v>1.0394929861556799</v>
      </c>
      <c r="BE117" s="100">
        <f t="shared" ca="1" si="1040"/>
        <v>1.447019425157909E-3</v>
      </c>
      <c r="BF117" s="131">
        <f t="shared" ref="BF117:BG117" ca="1" si="1115">IFERROR(BF75 / BF33, 0)</f>
        <v>1.0401485328196107</v>
      </c>
      <c r="BG117" s="102">
        <f t="shared" ca="1" si="1115"/>
        <v>1.0375792507204611</v>
      </c>
      <c r="BH117" s="100">
        <f t="shared" ca="1" si="1041"/>
        <v>2.4762273314212998E-3</v>
      </c>
      <c r="BI117" s="131">
        <f t="shared" ref="BI117:BJ117" ca="1" si="1116">IFERROR(BI75 / BI33, 0)</f>
        <v>1.0394046270829962</v>
      </c>
      <c r="BJ117" s="102">
        <f t="shared" ca="1" si="1116"/>
        <v>1.0300764212488351</v>
      </c>
      <c r="BK117" s="100">
        <f t="shared" ca="1" si="1042"/>
        <v>9.0558386171501748E-3</v>
      </c>
      <c r="BL117" s="131">
        <f t="shared" ref="BL117:BM117" ca="1" si="1117">IFERROR(BL75 / BL33, 0)</f>
        <v>1.0434041025180663</v>
      </c>
      <c r="BM117" s="102">
        <f t="shared" ca="1" si="1117"/>
        <v>1.0399850667490571</v>
      </c>
      <c r="BN117" s="100">
        <f t="shared" ca="1" si="1043"/>
        <v>3.287581599317468E-3</v>
      </c>
      <c r="BO117" s="156" t="str">
        <f t="shared" si="1044"/>
        <v>Marginal</v>
      </c>
      <c r="BP117" s="251"/>
    </row>
    <row r="118" spans="4:68" ht="3.75" customHeight="1" x14ac:dyDescent="0.2">
      <c r="D118" s="144"/>
      <c r="E118" s="144"/>
      <c r="F118" s="144"/>
      <c r="G118" s="144"/>
      <c r="H118" s="160"/>
      <c r="I118" s="138"/>
      <c r="J118" s="144"/>
      <c r="K118" s="144"/>
      <c r="L118" s="160"/>
      <c r="M118" s="138"/>
      <c r="N118" s="144"/>
      <c r="O118" s="144"/>
      <c r="P118" s="160"/>
      <c r="Q118" s="138"/>
      <c r="R118" s="144"/>
      <c r="S118" s="144"/>
      <c r="T118" s="160"/>
      <c r="U118" s="144"/>
      <c r="V118" s="144"/>
      <c r="W118" s="160"/>
      <c r="X118" s="144"/>
      <c r="Y118" s="144"/>
      <c r="Z118" s="160"/>
      <c r="AA118" s="144"/>
      <c r="AB118" s="144"/>
      <c r="AC118" s="160"/>
      <c r="AD118" s="138"/>
      <c r="AE118" s="144"/>
      <c r="AF118" s="144"/>
      <c r="AG118" s="160"/>
      <c r="AH118" s="144"/>
      <c r="AI118" s="144"/>
      <c r="AJ118" s="160"/>
      <c r="AK118" s="144"/>
      <c r="AL118" s="144"/>
      <c r="AM118" s="160"/>
      <c r="AN118" s="144"/>
      <c r="AO118" s="144"/>
      <c r="AP118" s="160"/>
      <c r="AQ118" s="144"/>
      <c r="AR118" s="144"/>
      <c r="AS118" s="160"/>
      <c r="AT118" s="144"/>
      <c r="AU118" s="144"/>
      <c r="AV118" s="160"/>
      <c r="AW118" s="144"/>
      <c r="AX118" s="144"/>
      <c r="AY118" s="160"/>
      <c r="AZ118" s="144"/>
      <c r="BA118" s="144"/>
      <c r="BB118" s="160"/>
      <c r="BC118" s="144"/>
      <c r="BD118" s="144"/>
      <c r="BE118" s="160"/>
      <c r="BF118" s="144"/>
      <c r="BG118" s="144"/>
      <c r="BH118" s="160"/>
      <c r="BI118" s="144"/>
      <c r="BJ118" s="144"/>
      <c r="BK118" s="160"/>
      <c r="BL118" s="144"/>
      <c r="BM118" s="144"/>
      <c r="BN118" s="160"/>
      <c r="BO118" s="144"/>
      <c r="BP118" s="144"/>
    </row>
    <row r="119" spans="4:68" ht="15" thickBot="1" x14ac:dyDescent="0.25">
      <c r="D119" s="236" t="s">
        <v>115</v>
      </c>
      <c r="E119" s="135" t="str">
        <f>$E$29</f>
        <v>Total Active</v>
      </c>
      <c r="F119" s="128">
        <f t="shared" ref="F119:G123" ca="1" si="1118">IFERROR(F107 / F71, 0)</f>
        <v>2.801096064155058</v>
      </c>
      <c r="G119" s="116">
        <f t="shared" ca="1" si="1118"/>
        <v>2.7868052671472814</v>
      </c>
      <c r="H119" s="115">
        <f t="shared" ref="H119:H123" ca="1" si="1119">IF(F$9 = 0, 0, IFERROR((F119 - G119) / G119, 0))</f>
        <v>5.1280213857229362E-3</v>
      </c>
      <c r="I119" s="141"/>
      <c r="J119" s="128">
        <f ca="1">IFERROR(J107 / J71, 0)</f>
        <v>2.7909189954262401</v>
      </c>
      <c r="K119" s="116">
        <f ca="1">IFERROR(K107 / K71, 0)</f>
        <v>2.8003827736279883</v>
      </c>
      <c r="L119" s="115">
        <f t="shared" ref="L119:L123" ca="1" si="1120">IF(J$9 = 0, 0, IFERROR((J119 - K119) / K119, 0))</f>
        <v>-3.3794587978726617E-3</v>
      </c>
      <c r="M119" s="141"/>
      <c r="N119" s="128">
        <f ca="1">IFERROR(N107 / N71, 0)</f>
        <v>2.7909189954262401</v>
      </c>
      <c r="O119" s="116">
        <f ca="1">IFERROR(O107 / O71, 0)</f>
        <v>2.8003827736279883</v>
      </c>
      <c r="P119" s="115">
        <f t="shared" ref="P119:P123" ca="1" si="1121">IF(N$9 = 0, 0, IFERROR((N119 - O119) / O119, 0))</f>
        <v>-3.3794587978726617E-3</v>
      </c>
      <c r="Q119" s="141"/>
      <c r="R119" s="128">
        <f ca="1">IFERROR(R107 / R71, 0)</f>
        <v>2.8587272391119876</v>
      </c>
      <c r="S119" s="116">
        <f ca="1">IFERROR(S107 / S71, 0)</f>
        <v>2.8008962456313387</v>
      </c>
      <c r="T119" s="115">
        <f t="shared" ref="T119:T123" ca="1" si="1122">IF(R$9 = 0, 0, IFERROR((R119 - S119) / S119, 0))</f>
        <v>2.0647317290260231E-2</v>
      </c>
      <c r="U119" s="128">
        <f ca="1">IFERROR(U107 / U71, 0)</f>
        <v>2.8177411956370251</v>
      </c>
      <c r="V119" s="116">
        <f ca="1">IFERROR(V107 / V71, 0)</f>
        <v>2.8514046264414952</v>
      </c>
      <c r="W119" s="115">
        <f t="shared" ref="W119:W123" ca="1" si="1123">IF(U$9 = 0, 0, IFERROR((U119 - V119) / V119, 0))</f>
        <v>-1.1805911546998326E-2</v>
      </c>
      <c r="X119" s="128">
        <f ca="1">IFERROR(X107 / X71, 0)</f>
        <v>2.7706294748873845</v>
      </c>
      <c r="Y119" s="116">
        <f ca="1">IFERROR(Y107 / Y71, 0)</f>
        <v>2.8143385049504785</v>
      </c>
      <c r="Z119" s="115">
        <f t="shared" ref="Z119:Z123" ca="1" si="1124">IF(X$9 = 0, 0, IFERROR((X119 - Y119) / Y119, 0))</f>
        <v>-1.5530836104544261E-2</v>
      </c>
      <c r="AA119" s="128">
        <f ca="1">IFERROR(AA107 / AA71, 0)</f>
        <v>2.7237183180154263</v>
      </c>
      <c r="AB119" s="116">
        <f ca="1">IFERROR(AB107 / AB71, 0)</f>
        <v>2.7352412032097448</v>
      </c>
      <c r="AC119" s="115">
        <f t="shared" ref="AC119:AC123" ca="1" si="1125">IF(AA$9 = 0, 0, IFERROR((AA119 - AB119) / AB119, 0))</f>
        <v>-4.2127492013489315E-3</v>
      </c>
      <c r="AD119" s="141"/>
      <c r="AE119" s="128">
        <f ca="1">IFERROR(AE107 / AE71, 0)</f>
        <v>2.6819028579217594</v>
      </c>
      <c r="AF119" s="116">
        <f ca="1">IFERROR(AF107 / AF71, 0)</f>
        <v>2.6602850285149939</v>
      </c>
      <c r="AG119" s="115">
        <f t="shared" ref="AG119:AG123" ca="1" si="1126">IF(AE$9 = 0, 0, IFERROR((AE119 - AF119) / AF119, 0))</f>
        <v>8.1261327921816114E-3</v>
      </c>
      <c r="AH119" s="128">
        <f ca="1">IFERROR(AH107 / AH71, 0)</f>
        <v>2.9290072696937193</v>
      </c>
      <c r="AI119" s="116">
        <f ca="1">IFERROR(AI107 / AI71, 0)</f>
        <v>2.8546678975578001</v>
      </c>
      <c r="AJ119" s="115">
        <f t="shared" ref="AJ119:AJ123" ca="1" si="1127">IF(AH$9 = 0, 0, IFERROR((AH119 - AI119) / AI119, 0))</f>
        <v>2.6041338188416689E-2</v>
      </c>
      <c r="AK119" s="128">
        <f ca="1">IFERROR(AK107 / AK71, 0)</f>
        <v>2.885347953778532</v>
      </c>
      <c r="AL119" s="116">
        <f ca="1">IFERROR(AL107 / AL71, 0)</f>
        <v>2.8134897131152887</v>
      </c>
      <c r="AM119" s="115">
        <f t="shared" ref="AM119:AM123" ca="1" si="1128">IF(AK$9 = 0, 0, IFERROR((AK119 - AL119) / AL119, 0))</f>
        <v>2.5540608991129716E-2</v>
      </c>
      <c r="AN119" s="128">
        <f ca="1">IFERROR(AN107 / AN71, 0)</f>
        <v>2.8490356138209223</v>
      </c>
      <c r="AO119" s="116">
        <f ca="1">IFERROR(AO107 / AO71, 0)</f>
        <v>2.8995995804053827</v>
      </c>
      <c r="AP119" s="115">
        <f t="shared" ref="AP119:AP123" ca="1" si="1129">IF(AN$9 = 0, 0, IFERROR((AN119 - AO119) / AO119, 0))</f>
        <v>-1.7438258346482178E-2</v>
      </c>
      <c r="AQ119" s="128">
        <f ca="1">IFERROR(AQ107 / AQ71, 0)</f>
        <v>2.8247339443519075</v>
      </c>
      <c r="AR119" s="116">
        <f ca="1">IFERROR(AR107 / AR71, 0)</f>
        <v>2.7560472401995137</v>
      </c>
      <c r="AS119" s="115">
        <f t="shared" ref="AS119:AS123" ca="1" si="1130">IF(AQ$9 = 0, 0, IFERROR((AQ119 - AR119) / AR119, 0))</f>
        <v>2.4922179544143604E-2</v>
      </c>
      <c r="AT119" s="128">
        <f ca="1">IFERROR(AT107 / AT71, 0)</f>
        <v>2.7438214708950763</v>
      </c>
      <c r="AU119" s="116">
        <f ca="1">IFERROR(AU107 / AU71, 0)</f>
        <v>2.8983155545325014</v>
      </c>
      <c r="AV119" s="115">
        <f t="shared" ref="AV119:AV123" ca="1" si="1131">IF(AT$9 = 0, 0, IFERROR((AT119 - AU119) / AU119, 0))</f>
        <v>-5.3304783668507424E-2</v>
      </c>
      <c r="AW119" s="128">
        <f ca="1">IFERROR(AW107 / AW71, 0)</f>
        <v>2.770287635451961</v>
      </c>
      <c r="AX119" s="116">
        <f ca="1">IFERROR(AX107 / AX71, 0)</f>
        <v>2.7996728862567939</v>
      </c>
      <c r="AY119" s="115">
        <f t="shared" ref="AY119:AY123" ca="1" si="1132">IF(AW$9 = 0, 0, IFERROR((AW119 - AX119) / AX119, 0))</f>
        <v>-1.0495958634696581E-2</v>
      </c>
      <c r="AZ119" s="128">
        <f ca="1">IFERROR(AZ107 / AZ71, 0)</f>
        <v>2.7874799464256803</v>
      </c>
      <c r="BA119" s="116">
        <f ca="1">IFERROR(BA107 / BA71, 0)</f>
        <v>2.8622524693395102</v>
      </c>
      <c r="BB119" s="115">
        <f t="shared" ref="BB119:BB123" ca="1" si="1133">IF(AZ$9 = 0, 0, IFERROR((AZ119 - BA119) / BA119, 0))</f>
        <v>-2.6123664391871158E-2</v>
      </c>
      <c r="BC119" s="128">
        <f ca="1">IFERROR(BC107 / BC71, 0)</f>
        <v>2.7379184934236749</v>
      </c>
      <c r="BD119" s="116">
        <f ca="1">IFERROR(BD107 / BD71, 0)</f>
        <v>2.7553114915653802</v>
      </c>
      <c r="BE119" s="115">
        <f t="shared" ref="BE119:BE123" ca="1" si="1134">IF(BC$9 = 0, 0, IFERROR((BC119 - BD119) / BD119, 0))</f>
        <v>-6.3125342433874316E-3</v>
      </c>
      <c r="BF119" s="128">
        <f ca="1">IFERROR(BF107 / BF71, 0)</f>
        <v>2.7549941700749052</v>
      </c>
      <c r="BG119" s="116">
        <f ca="1">IFERROR(BG107 / BG71, 0)</f>
        <v>2.8260063583240758</v>
      </c>
      <c r="BH119" s="115">
        <f t="shared" ref="BH119:BH123" ca="1" si="1135">IF(BF$9 = 0, 0, IFERROR((BF119 - BG119) / BG119, 0))</f>
        <v>-2.5128106325735002E-2</v>
      </c>
      <c r="BI119" s="128">
        <f ca="1">IFERROR(BI107 / BI71, 0)</f>
        <v>2.6868671327199944</v>
      </c>
      <c r="BJ119" s="116">
        <f ca="1">IFERROR(BJ107 / BJ71, 0)</f>
        <v>2.5860833005187289</v>
      </c>
      <c r="BK119" s="115">
        <f t="shared" ref="BK119:BK123" ca="1" si="1136">IF(BI$9 = 0, 0, IFERROR((BI119 - BJ119) / BJ119, 0))</f>
        <v>3.8971610922606328E-2</v>
      </c>
      <c r="BL119" s="128">
        <f ca="1">IFERROR(BL107 / BL71, 0)</f>
        <v>2.7369595248472671</v>
      </c>
      <c r="BM119" s="116">
        <f ca="1">IFERROR(BM107 / BM71, 0)</f>
        <v>2.8641343984075367</v>
      </c>
      <c r="BN119" s="115">
        <f t="shared" ref="BN119:BN123" ca="1" si="1137">IF(BL$9 = 0, 0, IFERROR((BL119 - BM119) / BM119, 0))</f>
        <v>-4.4402550952559704E-2</v>
      </c>
      <c r="BO119" s="158" t="str">
        <f t="shared" ref="BO119:BO123" si="1138">E119</f>
        <v>Total Active</v>
      </c>
      <c r="BP119" s="248" t="str">
        <f>$D119</f>
        <v>UPT</v>
      </c>
    </row>
    <row r="120" spans="4:68" ht="15" thickTop="1" x14ac:dyDescent="0.2">
      <c r="D120" s="237"/>
      <c r="E120" s="136" t="str">
        <f>$E$30</f>
        <v>Elite</v>
      </c>
      <c r="F120" s="129">
        <f t="shared" ca="1" si="1118"/>
        <v>3.4984368349337895</v>
      </c>
      <c r="G120" s="109">
        <f t="shared" ca="1" si="1118"/>
        <v>3.4671179188374146</v>
      </c>
      <c r="H120" s="108">
        <f t="shared" ca="1" si="1119"/>
        <v>9.0331268879590681E-3</v>
      </c>
      <c r="I120" s="141"/>
      <c r="J120" s="129">
        <f t="shared" ref="J120:K120" ca="1" si="1139">IFERROR(J108 / J72, 0)</f>
        <v>3.4857020158828025</v>
      </c>
      <c r="K120" s="109">
        <f t="shared" ca="1" si="1139"/>
        <v>3.4973234078559989</v>
      </c>
      <c r="L120" s="108">
        <f t="shared" ca="1" si="1120"/>
        <v>-3.3229388929520913E-3</v>
      </c>
      <c r="M120" s="141"/>
      <c r="N120" s="129">
        <f t="shared" ref="N120:O120" ca="1" si="1140">IFERROR(N108 / N72, 0)</f>
        <v>3.4857020158828025</v>
      </c>
      <c r="O120" s="109">
        <f t="shared" ca="1" si="1140"/>
        <v>3.4973234078559989</v>
      </c>
      <c r="P120" s="108">
        <f t="shared" ca="1" si="1121"/>
        <v>-3.3229388929520913E-3</v>
      </c>
      <c r="Q120" s="141"/>
      <c r="R120" s="129">
        <f t="shared" ref="R120:S120" ca="1" si="1141">IFERROR(R108 / R72, 0)</f>
        <v>4.0998320535000659</v>
      </c>
      <c r="S120" s="109">
        <f t="shared" ca="1" si="1141"/>
        <v>4.0722870043550845</v>
      </c>
      <c r="T120" s="108">
        <f t="shared" ca="1" si="1122"/>
        <v>6.7640245187835365E-3</v>
      </c>
      <c r="U120" s="129">
        <f t="shared" ref="U120:V120" ca="1" si="1142">IFERROR(U108 / U72, 0)</f>
        <v>4.0962093164858508</v>
      </c>
      <c r="V120" s="109">
        <f t="shared" ca="1" si="1142"/>
        <v>4.09083907559382</v>
      </c>
      <c r="W120" s="108">
        <f t="shared" ca="1" si="1123"/>
        <v>1.3127480188771122E-3</v>
      </c>
      <c r="X120" s="129">
        <f t="shared" ref="X120:Y120" ca="1" si="1143">IFERROR(X108 / X72, 0)</f>
        <v>3.8279763785054928</v>
      </c>
      <c r="Y120" s="109">
        <f t="shared" ca="1" si="1143"/>
        <v>3.9480022930110494</v>
      </c>
      <c r="Z120" s="108">
        <f t="shared" ca="1" si="1124"/>
        <v>-3.0401683078561663E-2</v>
      </c>
      <c r="AA120" s="129">
        <f t="shared" ref="AA120:AB120" ca="1" si="1144">IFERROR(AA108 / AA72, 0)</f>
        <v>3.8420697912587727</v>
      </c>
      <c r="AB120" s="109">
        <f t="shared" ca="1" si="1144"/>
        <v>3.8555419731958303</v>
      </c>
      <c r="AC120" s="108">
        <f t="shared" ca="1" si="1125"/>
        <v>-3.4942381721474497E-3</v>
      </c>
      <c r="AD120" s="141"/>
      <c r="AE120" s="129">
        <f t="shared" ref="AE120:AF120" ca="1" si="1145">IFERROR(AE108 / AE72, 0)</f>
        <v>4.684826383383542</v>
      </c>
      <c r="AF120" s="109">
        <f t="shared" ca="1" si="1145"/>
        <v>4.7005583427739115</v>
      </c>
      <c r="AG120" s="108">
        <f t="shared" ca="1" si="1126"/>
        <v>-3.3468278113288406E-3</v>
      </c>
      <c r="AH120" s="129">
        <f t="shared" ref="AH120:AI120" ca="1" si="1146">IFERROR(AH108 / AH72, 0)</f>
        <v>4.9022014449638762</v>
      </c>
      <c r="AI120" s="109">
        <f t="shared" ca="1" si="1146"/>
        <v>4.7307000742680687</v>
      </c>
      <c r="AJ120" s="108">
        <f t="shared" ca="1" si="1127"/>
        <v>3.6252852221315704E-2</v>
      </c>
      <c r="AK120" s="129">
        <f t="shared" ref="AK120:AL120" ca="1" si="1147">IFERROR(AK108 / AK72, 0)</f>
        <v>5.072742867645557</v>
      </c>
      <c r="AL120" s="109">
        <f t="shared" ca="1" si="1147"/>
        <v>5.2434391211473912</v>
      </c>
      <c r="AM120" s="108">
        <f t="shared" ca="1" si="1128"/>
        <v>-3.2554254861736943E-2</v>
      </c>
      <c r="AN120" s="129">
        <f t="shared" ref="AN120:AO120" ca="1" si="1148">IFERROR(AN108 / AN72, 0)</f>
        <v>4.9543650793650791</v>
      </c>
      <c r="AO120" s="109">
        <f t="shared" ca="1" si="1148"/>
        <v>4.8943560057887119</v>
      </c>
      <c r="AP120" s="108">
        <f t="shared" ca="1" si="1129"/>
        <v>1.2260872217998148E-2</v>
      </c>
      <c r="AQ120" s="129">
        <f t="shared" ref="AQ120:AR120" ca="1" si="1149">IFERROR(AQ108 / AQ72, 0)</f>
        <v>4.8478542821715145</v>
      </c>
      <c r="AR120" s="109">
        <f t="shared" ca="1" si="1149"/>
        <v>4.7953288148012456</v>
      </c>
      <c r="AS120" s="108">
        <f t="shared" ca="1" si="1130"/>
        <v>1.0953465215595631E-2</v>
      </c>
      <c r="AT120" s="129">
        <f t="shared" ref="AT120:AU120" ca="1" si="1150">IFERROR(AT108 / AT72, 0)</f>
        <v>4.8529376017890566</v>
      </c>
      <c r="AU120" s="109">
        <f t="shared" ca="1" si="1150"/>
        <v>5.0520602630355729</v>
      </c>
      <c r="AV120" s="108">
        <f t="shared" ca="1" si="1131"/>
        <v>-3.9414150045564124E-2</v>
      </c>
      <c r="AW120" s="129">
        <f t="shared" ref="AW120:AX120" ca="1" si="1151">IFERROR(AW108 / AW72, 0)</f>
        <v>4.7487386725446976</v>
      </c>
      <c r="AX120" s="109">
        <f t="shared" ca="1" si="1151"/>
        <v>4.8774280575539573</v>
      </c>
      <c r="AY120" s="108">
        <f t="shared" ca="1" si="1132"/>
        <v>-2.6384681330143021E-2</v>
      </c>
      <c r="AZ120" s="129">
        <f t="shared" ref="AZ120:BA120" ca="1" si="1152">IFERROR(AZ108 / AZ72, 0)</f>
        <v>4.4185257786489931</v>
      </c>
      <c r="BA120" s="109">
        <f t="shared" ca="1" si="1152"/>
        <v>4.6616629424061129</v>
      </c>
      <c r="BB120" s="108">
        <f t="shared" ca="1" si="1133"/>
        <v>-5.2156744655508014E-2</v>
      </c>
      <c r="BC120" s="129">
        <f t="shared" ref="BC120:BD120" ca="1" si="1153">IFERROR(BC108 / BC72, 0)</f>
        <v>4.573943661971831</v>
      </c>
      <c r="BD120" s="109">
        <f t="shared" ca="1" si="1153"/>
        <v>4.6984840354172253</v>
      </c>
      <c r="BE120" s="108">
        <f t="shared" ca="1" si="1134"/>
        <v>-2.6506501353757411E-2</v>
      </c>
      <c r="BF120" s="129">
        <f t="shared" ref="BF120:BG120" ca="1" si="1154">IFERROR(BF108 / BF72, 0)</f>
        <v>4.7066943851778911</v>
      </c>
      <c r="BG120" s="109">
        <f t="shared" ca="1" si="1154"/>
        <v>4.8577266599258513</v>
      </c>
      <c r="BH120" s="108">
        <f t="shared" ca="1" si="1135"/>
        <v>-3.1091143104841883E-2</v>
      </c>
      <c r="BI120" s="129">
        <f t="shared" ref="BI120:BJ120" ca="1" si="1155">IFERROR(BI108 / BI72, 0)</f>
        <v>4.3242819160528265</v>
      </c>
      <c r="BJ120" s="109">
        <f t="shared" ca="1" si="1155"/>
        <v>4.1838431247762617</v>
      </c>
      <c r="BK120" s="108">
        <f t="shared" ca="1" si="1136"/>
        <v>3.3566935252639277E-2</v>
      </c>
      <c r="BL120" s="129">
        <f t="shared" ref="BL120:BM120" ca="1" si="1156">IFERROR(BL108 / BL72, 0)</f>
        <v>4.5608061473335484</v>
      </c>
      <c r="BM120" s="109">
        <f t="shared" ca="1" si="1156"/>
        <v>4.6822530656245789</v>
      </c>
      <c r="BN120" s="108">
        <f t="shared" ca="1" si="1137"/>
        <v>-2.5937709173100908E-2</v>
      </c>
      <c r="BO120" s="152" t="str">
        <f t="shared" si="1138"/>
        <v>Elite</v>
      </c>
      <c r="BP120" s="249"/>
    </row>
    <row r="121" spans="4:68" x14ac:dyDescent="0.2">
      <c r="D121" s="237"/>
      <c r="E121" s="79" t="str">
        <f>$E$31</f>
        <v>High Value</v>
      </c>
      <c r="F121" s="130">
        <f t="shared" ca="1" si="1118"/>
        <v>2.9579374964738152</v>
      </c>
      <c r="G121" s="101">
        <f t="shared" ca="1" si="1118"/>
        <v>2.9680718145427631</v>
      </c>
      <c r="H121" s="13">
        <f t="shared" ca="1" si="1119"/>
        <v>-3.4144450344134091E-3</v>
      </c>
      <c r="I121" s="141"/>
      <c r="J121" s="130">
        <f t="shared" ref="J121:K122" ca="1" si="1157">IFERROR(J109 / J73, 0)</f>
        <v>2.9280259857032562</v>
      </c>
      <c r="K121" s="101">
        <f t="shared" ca="1" si="1157"/>
        <v>2.9572158673259725</v>
      </c>
      <c r="L121" s="13">
        <f t="shared" ca="1" si="1120"/>
        <v>-9.8707307590334623E-3</v>
      </c>
      <c r="M121" s="141"/>
      <c r="N121" s="130">
        <f t="shared" ref="N121:O122" ca="1" si="1158">IFERROR(N109 / N73, 0)</f>
        <v>2.9280259857032562</v>
      </c>
      <c r="O121" s="101">
        <f t="shared" ca="1" si="1158"/>
        <v>2.9572158673259725</v>
      </c>
      <c r="P121" s="13">
        <f t="shared" ca="1" si="1121"/>
        <v>-9.8707307590334623E-3</v>
      </c>
      <c r="Q121" s="141"/>
      <c r="R121" s="130">
        <f t="shared" ref="R121:S122" ca="1" si="1159">IFERROR(R109 / R73, 0)</f>
        <v>3.2634503546177083</v>
      </c>
      <c r="S121" s="101">
        <f t="shared" ca="1" si="1159"/>
        <v>3.2488919953614714</v>
      </c>
      <c r="T121" s="13">
        <f t="shared" ca="1" si="1122"/>
        <v>4.4810228462571801E-3</v>
      </c>
      <c r="U121" s="130">
        <f t="shared" ref="U121:V122" ca="1" si="1160">IFERROR(U109 / U73, 0)</f>
        <v>3.2035389687537128</v>
      </c>
      <c r="V121" s="101">
        <f t="shared" ca="1" si="1160"/>
        <v>3.2721893362113135</v>
      </c>
      <c r="W121" s="13">
        <f t="shared" ca="1" si="1123"/>
        <v>-2.0979949631242036E-2</v>
      </c>
      <c r="X121" s="130">
        <f t="shared" ref="X121:Y122" ca="1" si="1161">IFERROR(X109 / X73, 0)</f>
        <v>3.129381616995933</v>
      </c>
      <c r="Y121" s="101">
        <f t="shared" ca="1" si="1161"/>
        <v>3.2105665717838505</v>
      </c>
      <c r="Z121" s="13">
        <f t="shared" ca="1" si="1124"/>
        <v>-2.5286800000166223E-2</v>
      </c>
      <c r="AA121" s="130">
        <f t="shared" ref="AA121:AB122" ca="1" si="1162">IFERROR(AA109 / AA73, 0)</f>
        <v>3.0858523675277603</v>
      </c>
      <c r="AB121" s="101">
        <f t="shared" ca="1" si="1162"/>
        <v>3.1032075319620946</v>
      </c>
      <c r="AC121" s="13">
        <f t="shared" ca="1" si="1125"/>
        <v>-5.5926534901650825E-3</v>
      </c>
      <c r="AD121" s="141"/>
      <c r="AE121" s="130">
        <f t="shared" ref="AE121:AF122" ca="1" si="1163">IFERROR(AE109 / AE73, 0)</f>
        <v>3.2984151084673141</v>
      </c>
      <c r="AF121" s="101">
        <f t="shared" ca="1" si="1163"/>
        <v>3.348779193205945</v>
      </c>
      <c r="AG121" s="13">
        <f t="shared" ca="1" si="1126"/>
        <v>-1.5039535852590786E-2</v>
      </c>
      <c r="AH121" s="130">
        <f t="shared" ref="AH121:AI122" ca="1" si="1164">IFERROR(AH109 / AH73, 0)</f>
        <v>3.5692234681398647</v>
      </c>
      <c r="AI121" s="101">
        <f t="shared" ca="1" si="1164"/>
        <v>3.5048500296798073</v>
      </c>
      <c r="AJ121" s="13">
        <f t="shared" ca="1" si="1127"/>
        <v>1.8366959474707782E-2</v>
      </c>
      <c r="AK121" s="130">
        <f t="shared" ref="AK121:AL122" ca="1" si="1165">IFERROR(AK109 / AK73, 0)</f>
        <v>3.5492489534597391</v>
      </c>
      <c r="AL121" s="101">
        <f t="shared" ca="1" si="1165"/>
        <v>3.5797932833823922</v>
      </c>
      <c r="AM121" s="13">
        <f t="shared" ca="1" si="1128"/>
        <v>-8.5324284126800428E-3</v>
      </c>
      <c r="AN121" s="130">
        <f t="shared" ref="AN121:AO122" ca="1" si="1166">IFERROR(AN109 / AN73, 0)</f>
        <v>3.4565419703245426</v>
      </c>
      <c r="AO121" s="101">
        <f t="shared" ca="1" si="1166"/>
        <v>3.5332395601946955</v>
      </c>
      <c r="AP121" s="13">
        <f t="shared" ca="1" si="1129"/>
        <v>-2.1707441163691322E-2</v>
      </c>
      <c r="AQ121" s="130">
        <f t="shared" ref="AQ121:AR122" ca="1" si="1167">IFERROR(AQ109 / AQ73, 0)</f>
        <v>3.4606860210876529</v>
      </c>
      <c r="AR121" s="101">
        <f t="shared" ca="1" si="1167"/>
        <v>3.433164756053118</v>
      </c>
      <c r="AS121" s="13">
        <f t="shared" ca="1" si="1130"/>
        <v>8.016296038811219E-3</v>
      </c>
      <c r="AT121" s="130">
        <f t="shared" ref="AT121:AU122" ca="1" si="1168">IFERROR(AT109 / AT73, 0)</f>
        <v>3.4306362591651425</v>
      </c>
      <c r="AU121" s="101">
        <f t="shared" ca="1" si="1168"/>
        <v>3.6421908701295065</v>
      </c>
      <c r="AV121" s="13">
        <f t="shared" ca="1" si="1131"/>
        <v>-5.8084438325123167E-2</v>
      </c>
      <c r="AW121" s="130">
        <f t="shared" ref="AW121:AX122" ca="1" si="1169">IFERROR(AW109 / AW73, 0)</f>
        <v>3.4096869659455629</v>
      </c>
      <c r="AX121" s="101">
        <f t="shared" ca="1" si="1169"/>
        <v>3.5058985271372682</v>
      </c>
      <c r="AY121" s="13">
        <f t="shared" ca="1" si="1132"/>
        <v>-2.7442768365080621E-2</v>
      </c>
      <c r="AZ121" s="130">
        <f t="shared" ref="AZ121:BA122" ca="1" si="1170">IFERROR(AZ109 / AZ73, 0)</f>
        <v>3.3176255411497544</v>
      </c>
      <c r="BA121" s="101">
        <f t="shared" ca="1" si="1170"/>
        <v>3.4626487509366388</v>
      </c>
      <c r="BB121" s="13">
        <f t="shared" ca="1" si="1133"/>
        <v>-4.1882160224208702E-2</v>
      </c>
      <c r="BC121" s="130">
        <f t="shared" ref="BC121:BD122" ca="1" si="1171">IFERROR(BC109 / BC73, 0)</f>
        <v>3.345413691645045</v>
      </c>
      <c r="BD121" s="101">
        <f t="shared" ca="1" si="1171"/>
        <v>3.3625133982445488</v>
      </c>
      <c r="BE121" s="13">
        <f t="shared" ca="1" si="1134"/>
        <v>-5.0853943387797161E-3</v>
      </c>
      <c r="BF121" s="130">
        <f t="shared" ref="BF121:BG122" ca="1" si="1172">IFERROR(BF109 / BF73, 0)</f>
        <v>3.3840874316939891</v>
      </c>
      <c r="BG121" s="101">
        <f t="shared" ca="1" si="1172"/>
        <v>3.4532955581147244</v>
      </c>
      <c r="BH121" s="13">
        <f t="shared" ca="1" si="1135"/>
        <v>-2.0041182475130662E-2</v>
      </c>
      <c r="BI121" s="130">
        <f t="shared" ref="BI121:BJ122" ca="1" si="1173">IFERROR(BI109 / BI73, 0)</f>
        <v>3.2450451389445667</v>
      </c>
      <c r="BJ121" s="101">
        <f t="shared" ca="1" si="1173"/>
        <v>3.1513540137433709</v>
      </c>
      <c r="BK121" s="13">
        <f t="shared" ca="1" si="1136"/>
        <v>2.9730434852003117E-2</v>
      </c>
      <c r="BL121" s="130">
        <f t="shared" ref="BL121:BM122" ca="1" si="1174">IFERROR(BL109 / BL73, 0)</f>
        <v>3.3687099073414113</v>
      </c>
      <c r="BM121" s="101">
        <f t="shared" ca="1" si="1174"/>
        <v>3.5117835508994162</v>
      </c>
      <c r="BN121" s="13">
        <f t="shared" ca="1" si="1137"/>
        <v>-4.0741019907494513E-2</v>
      </c>
      <c r="BO121" s="159" t="str">
        <f t="shared" si="1138"/>
        <v>High Value</v>
      </c>
      <c r="BP121" s="249"/>
    </row>
    <row r="122" spans="4:68" x14ac:dyDescent="0.2">
      <c r="D122" s="238"/>
      <c r="E122" s="79" t="str">
        <f>$E$32</f>
        <v>Opportunity</v>
      </c>
      <c r="F122" s="130">
        <f t="shared" ca="1" si="1118"/>
        <v>2.4414115924113524</v>
      </c>
      <c r="G122" s="101">
        <f t="shared" ca="1" si="1118"/>
        <v>2.4298014910197443</v>
      </c>
      <c r="H122" s="13">
        <f t="shared" ref="H122" ca="1" si="1175">IF(F$9 = 0, 0, IFERROR((F122 - G122) / G122, 0))</f>
        <v>4.7782098391649132E-3</v>
      </c>
      <c r="I122" s="141"/>
      <c r="J122" s="130">
        <f t="shared" ca="1" si="1157"/>
        <v>2.4236905787293384</v>
      </c>
      <c r="K122" s="101">
        <f t="shared" ca="1" si="1157"/>
        <v>2.4409800870110354</v>
      </c>
      <c r="L122" s="13">
        <f t="shared" ref="L122" ca="1" si="1176">IF(J$9 = 0, 0, IFERROR((J122 - K122) / K122, 0))</f>
        <v>-7.0830189781957448E-3</v>
      </c>
      <c r="M122" s="141"/>
      <c r="N122" s="130">
        <f t="shared" ca="1" si="1158"/>
        <v>2.4236905787293384</v>
      </c>
      <c r="O122" s="101">
        <f t="shared" ca="1" si="1158"/>
        <v>2.4409785118655707</v>
      </c>
      <c r="P122" s="13">
        <f t="shared" ref="P122" ca="1" si="1177">IF(N$9 = 0, 0, IFERROR((N122 - O122) / O122, 0))</f>
        <v>-7.0823782561771345E-3</v>
      </c>
      <c r="Q122" s="141"/>
      <c r="R122" s="130">
        <f t="shared" ca="1" si="1159"/>
        <v>2.5297514575642035</v>
      </c>
      <c r="S122" s="101">
        <f t="shared" ca="1" si="1159"/>
        <v>2.4625029151119402</v>
      </c>
      <c r="T122" s="13">
        <f t="shared" ref="T122" ca="1" si="1178">IF(R$9 = 0, 0, IFERROR((R122 - S122) / S122, 0))</f>
        <v>2.730902044402507E-2</v>
      </c>
      <c r="U122" s="130">
        <f t="shared" ca="1" si="1160"/>
        <v>2.4937515934347276</v>
      </c>
      <c r="V122" s="101">
        <f t="shared" ca="1" si="1160"/>
        <v>2.5286816154201914</v>
      </c>
      <c r="W122" s="13">
        <f t="shared" ref="W122" ca="1" si="1179">IF(U$9 = 0, 0, IFERROR((U122 - V122) / V122, 0))</f>
        <v>-1.3813531040229227E-2</v>
      </c>
      <c r="X122" s="130">
        <f t="shared" ca="1" si="1161"/>
        <v>2.4992604399693152</v>
      </c>
      <c r="Y122" s="101">
        <f t="shared" ca="1" si="1161"/>
        <v>2.5296729968357927</v>
      </c>
      <c r="Z122" s="13">
        <f t="shared" ref="Z122" ca="1" si="1180">IF(X$9 = 0, 0, IFERROR((X122 - Y122) / Y122, 0))</f>
        <v>-1.2022327353977616E-2</v>
      </c>
      <c r="AA122" s="130">
        <f t="shared" ca="1" si="1162"/>
        <v>2.4181642351687636</v>
      </c>
      <c r="AB122" s="101">
        <f t="shared" ca="1" si="1162"/>
        <v>2.4431967810283868</v>
      </c>
      <c r="AC122" s="13">
        <f t="shared" ref="AC122" ca="1" si="1181">IF(AA$9 = 0, 0, IFERROR((AA122 - AB122) / AB122, 0))</f>
        <v>-1.0245816486826969E-2</v>
      </c>
      <c r="AD122" s="141"/>
      <c r="AE122" s="130">
        <f t="shared" ca="1" si="1163"/>
        <v>2.3707031963470317</v>
      </c>
      <c r="AF122" s="101">
        <f t="shared" ca="1" si="1163"/>
        <v>2.3418814985226786</v>
      </c>
      <c r="AG122" s="13">
        <f t="shared" ref="AG122" ca="1" si="1182">IF(AE$9 = 0, 0, IFERROR((AE122 - AF122) / AF122, 0))</f>
        <v>1.2307069269958653E-2</v>
      </c>
      <c r="AH122" s="130">
        <f t="shared" ca="1" si="1164"/>
        <v>2.5733394010265154</v>
      </c>
      <c r="AI122" s="101">
        <f t="shared" ca="1" si="1164"/>
        <v>2.5234493390625512</v>
      </c>
      <c r="AJ122" s="13">
        <f t="shared" ref="AJ122" ca="1" si="1183">IF(AH$9 = 0, 0, IFERROR((AH122 - AI122) / AI122, 0))</f>
        <v>1.9770581953707095E-2</v>
      </c>
      <c r="AK122" s="130">
        <f t="shared" ca="1" si="1165"/>
        <v>2.5472292510121459</v>
      </c>
      <c r="AL122" s="101">
        <f t="shared" ca="1" si="1165"/>
        <v>2.3747569857528363</v>
      </c>
      <c r="AM122" s="13">
        <f t="shared" ref="AM122" ca="1" si="1184">IF(AK$9 = 0, 0, IFERROR((AK122 - AL122) / AL122, 0))</f>
        <v>7.2627332520356011E-2</v>
      </c>
      <c r="AN122" s="130">
        <f t="shared" ca="1" si="1166"/>
        <v>2.5571924007582174</v>
      </c>
      <c r="AO122" s="101">
        <f t="shared" ca="1" si="1166"/>
        <v>2.6267374586629968</v>
      </c>
      <c r="AP122" s="13">
        <f t="shared" ref="AP122" ca="1" si="1185">IF(AN$9 = 0, 0, IFERROR((AN122 - AO122) / AO122, 0))</f>
        <v>-2.6475831330390231E-2</v>
      </c>
      <c r="AQ122" s="130">
        <f t="shared" ca="1" si="1167"/>
        <v>2.4371988906872626</v>
      </c>
      <c r="AR122" s="101">
        <f t="shared" ca="1" si="1167"/>
        <v>2.3495568750182807</v>
      </c>
      <c r="AS122" s="13">
        <f t="shared" ref="AS122" ca="1" si="1186">IF(AQ$9 = 0, 0, IFERROR((AQ122 - AR122) / AR122, 0))</f>
        <v>3.7301508467761604E-2</v>
      </c>
      <c r="AT122" s="130">
        <f t="shared" ca="1" si="1168"/>
        <v>2.4233739793993494</v>
      </c>
      <c r="AU122" s="101">
        <f t="shared" ca="1" si="1168"/>
        <v>2.5607474330623217</v>
      </c>
      <c r="AV122" s="13">
        <f t="shared" ref="AV122" ca="1" si="1187">IF(AT$9 = 0, 0, IFERROR((AT122 - AU122) / AU122, 0))</f>
        <v>-5.3645842572881713E-2</v>
      </c>
      <c r="AW122" s="130">
        <f t="shared" ca="1" si="1169"/>
        <v>2.4622479924666525</v>
      </c>
      <c r="AX122" s="101">
        <f t="shared" ca="1" si="1169"/>
        <v>2.486069354363865</v>
      </c>
      <c r="AY122" s="13">
        <f t="shared" ref="AY122" ca="1" si="1188">IF(AW$9 = 0, 0, IFERROR((AW122 - AX122) / AX122, 0))</f>
        <v>-9.5819377908336421E-3</v>
      </c>
      <c r="AZ122" s="130">
        <f t="shared" ca="1" si="1170"/>
        <v>2.5486404309863584</v>
      </c>
      <c r="BA122" s="101">
        <f t="shared" ca="1" si="1170"/>
        <v>2.5869811776061775</v>
      </c>
      <c r="BB122" s="13">
        <f t="shared" ref="BB122" ca="1" si="1189">IF(AZ$9 = 0, 0, IFERROR((AZ122 - BA122) / BA122, 0))</f>
        <v>-1.4820651557773269E-2</v>
      </c>
      <c r="BC122" s="130">
        <f t="shared" ca="1" si="1171"/>
        <v>2.418928513893281</v>
      </c>
      <c r="BD122" s="101">
        <f t="shared" ca="1" si="1171"/>
        <v>2.4515633503020617</v>
      </c>
      <c r="BE122" s="13">
        <f t="shared" ref="BE122" ca="1" si="1190">IF(BC$9 = 0, 0, IFERROR((BC122 - BD122) / BD122, 0))</f>
        <v>-1.3311847072913588E-2</v>
      </c>
      <c r="BF122" s="130">
        <f t="shared" ca="1" si="1172"/>
        <v>2.4203553845283232</v>
      </c>
      <c r="BG122" s="101">
        <f t="shared" ca="1" si="1172"/>
        <v>2.5080265010138056</v>
      </c>
      <c r="BH122" s="13">
        <f t="shared" ref="BH122" ca="1" si="1191">IF(BF$9 = 0, 0, IFERROR((BF122 - BG122) / BG122, 0))</f>
        <v>-3.4956216152438428E-2</v>
      </c>
      <c r="BI122" s="130">
        <f t="shared" ca="1" si="1173"/>
        <v>2.387915232607603</v>
      </c>
      <c r="BJ122" s="101">
        <f t="shared" ca="1" si="1173"/>
        <v>2.2892186185835017</v>
      </c>
      <c r="BK122" s="13">
        <f t="shared" ref="BK122" ca="1" si="1192">IF(BI$9 = 0, 0, IFERROR((BI122 - BJ122) / BJ122, 0))</f>
        <v>4.3113669102154896E-2</v>
      </c>
      <c r="BL122" s="130">
        <f t="shared" ca="1" si="1174"/>
        <v>2.5140848508519258</v>
      </c>
      <c r="BM122" s="101">
        <f t="shared" ca="1" si="1174"/>
        <v>2.6485044383623944</v>
      </c>
      <c r="BN122" s="13">
        <f t="shared" ref="BN122" ca="1" si="1193">IF(BL$9 = 0, 0, IFERROR((BL122 - BM122) / BM122, 0))</f>
        <v>-5.0753015763712286E-2</v>
      </c>
      <c r="BO122" s="159" t="str">
        <f t="shared" si="1138"/>
        <v>Opportunity</v>
      </c>
      <c r="BP122" s="250"/>
    </row>
    <row r="123" spans="4:68" x14ac:dyDescent="0.2">
      <c r="D123" s="239"/>
      <c r="E123" s="78" t="str">
        <f>$E$33</f>
        <v>Marginal</v>
      </c>
      <c r="F123" s="131">
        <f t="shared" ca="1" si="1118"/>
        <v>1.5123670264206415</v>
      </c>
      <c r="G123" s="102">
        <f t="shared" ca="1" si="1118"/>
        <v>1.4779274309205301</v>
      </c>
      <c r="H123" s="100">
        <f t="shared" ca="1" si="1119"/>
        <v>2.3302629601143921E-2</v>
      </c>
      <c r="I123" s="141"/>
      <c r="J123" s="131">
        <f t="shared" ref="J123:K123" ca="1" si="1194">IFERROR(J111 / J75, 0)</f>
        <v>1.5131074555566693</v>
      </c>
      <c r="K123" s="102">
        <f t="shared" ca="1" si="1194"/>
        <v>1.5119479142891408</v>
      </c>
      <c r="L123" s="100">
        <f t="shared" ca="1" si="1120"/>
        <v>7.6691879169240879E-4</v>
      </c>
      <c r="M123" s="141"/>
      <c r="N123" s="131">
        <f t="shared" ref="N123:O123" ca="1" si="1195">IFERROR(N111 / N75, 0)</f>
        <v>1.5131074555566693</v>
      </c>
      <c r="O123" s="102">
        <f t="shared" ca="1" si="1195"/>
        <v>1.5119517828059901</v>
      </c>
      <c r="P123" s="100">
        <f t="shared" ca="1" si="1121"/>
        <v>7.6435820495174809E-4</v>
      </c>
      <c r="Q123" s="141"/>
      <c r="R123" s="131">
        <f t="shared" ref="R123:S123" ca="1" si="1196">IFERROR(R111 / R75, 0)</f>
        <v>1.4700228684346024</v>
      </c>
      <c r="S123" s="102">
        <f t="shared" ca="1" si="1196"/>
        <v>1.4321825622850874</v>
      </c>
      <c r="T123" s="100">
        <f t="shared" ca="1" si="1122"/>
        <v>2.6421426392135145E-2</v>
      </c>
      <c r="U123" s="131">
        <f t="shared" ref="U123:V123" ca="1" si="1197">IFERROR(U111 / U75, 0)</f>
        <v>1.4275364659893066</v>
      </c>
      <c r="V123" s="102">
        <f t="shared" ca="1" si="1197"/>
        <v>1.4417390583783336</v>
      </c>
      <c r="W123" s="100">
        <f t="shared" ca="1" si="1123"/>
        <v>-9.8510145136818661E-3</v>
      </c>
      <c r="X123" s="131">
        <f t="shared" ref="X123:Y123" ca="1" si="1198">IFERROR(X111 / X75, 0)</f>
        <v>1.4675752219927174</v>
      </c>
      <c r="Y123" s="102">
        <f t="shared" ca="1" si="1198"/>
        <v>1.4577064850378769</v>
      </c>
      <c r="Z123" s="100">
        <f t="shared" ca="1" si="1124"/>
        <v>6.7700439396646064E-3</v>
      </c>
      <c r="AA123" s="131">
        <f t="shared" ref="AA123:AB123" ca="1" si="1199">IFERROR(AA111 / AA75, 0)</f>
        <v>1.4395673572164358</v>
      </c>
      <c r="AB123" s="102">
        <f t="shared" ca="1" si="1199"/>
        <v>1.4575280109183331</v>
      </c>
      <c r="AC123" s="100">
        <f t="shared" ca="1" si="1125"/>
        <v>-1.232268166879409E-2</v>
      </c>
      <c r="AD123" s="141"/>
      <c r="AE123" s="131">
        <f t="shared" ref="AE123:AF123" ca="1" si="1200">IFERROR(AE111 / AE75, 0)</f>
        <v>1.4361016734101195</v>
      </c>
      <c r="AF123" s="102">
        <f t="shared" ca="1" si="1200"/>
        <v>1.3899302042426218</v>
      </c>
      <c r="AG123" s="100">
        <f t="shared" ca="1" si="1126"/>
        <v>3.3218552288858783E-2</v>
      </c>
      <c r="AH123" s="131">
        <f t="shared" ref="AH123:AI123" ca="1" si="1201">IFERROR(AH111 / AH75, 0)</f>
        <v>1.4333467692798021</v>
      </c>
      <c r="AI123" s="102">
        <f t="shared" ca="1" si="1201"/>
        <v>1.3813790830915103</v>
      </c>
      <c r="AJ123" s="100">
        <f t="shared" ca="1" si="1127"/>
        <v>3.7620148462063553E-2</v>
      </c>
      <c r="AK123" s="131">
        <f t="shared" ref="AK123:AL123" ca="1" si="1202">IFERROR(AK111 / AK75, 0)</f>
        <v>1.3671253298950379</v>
      </c>
      <c r="AL123" s="102">
        <f t="shared" ca="1" si="1202"/>
        <v>1.3485172553326783</v>
      </c>
      <c r="AM123" s="100">
        <f t="shared" ca="1" si="1128"/>
        <v>1.379891468853988E-2</v>
      </c>
      <c r="AN123" s="131">
        <f t="shared" ref="AN123:AO123" ca="1" si="1203">IFERROR(AN111 / AN75, 0)</f>
        <v>1.3801465187304287</v>
      </c>
      <c r="AO123" s="102">
        <f t="shared" ca="1" si="1203"/>
        <v>1.388553164374833</v>
      </c>
      <c r="AP123" s="100">
        <f t="shared" ca="1" si="1129"/>
        <v>-6.0542483068620669E-3</v>
      </c>
      <c r="AQ123" s="131">
        <f t="shared" ref="AQ123:AR123" ca="1" si="1204">IFERROR(AQ111 / AQ75, 0)</f>
        <v>1.3477843595371266</v>
      </c>
      <c r="AR123" s="102">
        <f t="shared" ca="1" si="1204"/>
        <v>1.3249578643522735</v>
      </c>
      <c r="AS123" s="100">
        <f t="shared" ca="1" si="1130"/>
        <v>1.7228091397466609E-2</v>
      </c>
      <c r="AT123" s="131">
        <f t="shared" ref="AT123:AU123" ca="1" si="1205">IFERROR(AT111 / AT75, 0)</f>
        <v>1.3327315279170846</v>
      </c>
      <c r="AU123" s="102">
        <f t="shared" ca="1" si="1205"/>
        <v>1.3912742026603666</v>
      </c>
      <c r="AV123" s="100">
        <f t="shared" ca="1" si="1131"/>
        <v>-4.2078459178886432E-2</v>
      </c>
      <c r="AW123" s="131">
        <f t="shared" ref="AW123:AX123" ca="1" si="1206">IFERROR(AW111 / AW75, 0)</f>
        <v>1.4169195928277922</v>
      </c>
      <c r="AX123" s="102">
        <f t="shared" ca="1" si="1206"/>
        <v>1.3493391333444873</v>
      </c>
      <c r="AY123" s="100">
        <f t="shared" ca="1" si="1132"/>
        <v>5.0084117338092198E-2</v>
      </c>
      <c r="AZ123" s="131">
        <f t="shared" ref="AZ123:BA123" ca="1" si="1207">IFERROR(AZ111 / AZ75, 0)</f>
        <v>1.4461728160865028</v>
      </c>
      <c r="BA123" s="102">
        <f t="shared" ca="1" si="1207"/>
        <v>1.418960214980743</v>
      </c>
      <c r="BB123" s="100">
        <f t="shared" ca="1" si="1133"/>
        <v>1.9177846438865206E-2</v>
      </c>
      <c r="BC123" s="131">
        <f t="shared" ref="BC123:BD123" ca="1" si="1208">IFERROR(BC111 / BC75, 0)</f>
        <v>1.394361348073907</v>
      </c>
      <c r="BD123" s="102">
        <f t="shared" ca="1" si="1208"/>
        <v>1.3901788273687461</v>
      </c>
      <c r="BE123" s="100">
        <f t="shared" ca="1" si="1134"/>
        <v>3.0086206341362154E-3</v>
      </c>
      <c r="BF123" s="131">
        <f t="shared" ref="BF123:BG123" ca="1" si="1209">IFERROR(BF111 / BF75, 0)</f>
        <v>1.4251957231691497</v>
      </c>
      <c r="BG123" s="102">
        <f t="shared" ca="1" si="1209"/>
        <v>1.4524951773035319</v>
      </c>
      <c r="BH123" s="100">
        <f t="shared" ca="1" si="1135"/>
        <v>-1.8794867315884686E-2</v>
      </c>
      <c r="BI123" s="131">
        <f t="shared" ref="BI123:BJ123" ca="1" si="1210">IFERROR(BI111 / BI75, 0)</f>
        <v>1.3656779608253329</v>
      </c>
      <c r="BJ123" s="102">
        <f t="shared" ca="1" si="1210"/>
        <v>1.3359824549975028</v>
      </c>
      <c r="BK123" s="100">
        <f t="shared" ca="1" si="1136"/>
        <v>2.2227466922749073E-2</v>
      </c>
      <c r="BL123" s="131">
        <f t="shared" ref="BL123:BM123" ca="1" si="1211">IFERROR(BL111 / BL75, 0)</f>
        <v>1.370160457713155</v>
      </c>
      <c r="BM123" s="102">
        <f t="shared" ca="1" si="1211"/>
        <v>1.4868725629757999</v>
      </c>
      <c r="BN123" s="100">
        <f t="shared" ca="1" si="1137"/>
        <v>-7.849502921020983E-2</v>
      </c>
      <c r="BO123" s="156" t="str">
        <f t="shared" si="1138"/>
        <v>Marginal</v>
      </c>
      <c r="BP123" s="251"/>
    </row>
    <row r="124" spans="4:68" ht="3.75" customHeight="1" x14ac:dyDescent="0.2">
      <c r="D124" s="144"/>
      <c r="E124" s="144"/>
      <c r="F124" s="144"/>
      <c r="G124" s="144"/>
      <c r="H124" s="160"/>
      <c r="I124" s="138"/>
      <c r="J124" s="144"/>
      <c r="K124" s="144"/>
      <c r="L124" s="160"/>
      <c r="M124" s="138"/>
      <c r="N124" s="144"/>
      <c r="O124" s="144"/>
      <c r="P124" s="160"/>
      <c r="Q124" s="138"/>
      <c r="R124" s="144"/>
      <c r="S124" s="144"/>
      <c r="T124" s="160"/>
      <c r="U124" s="144"/>
      <c r="V124" s="144"/>
      <c r="W124" s="160"/>
      <c r="X124" s="144"/>
      <c r="Y124" s="144"/>
      <c r="Z124" s="160"/>
      <c r="AA124" s="144"/>
      <c r="AB124" s="144"/>
      <c r="AC124" s="160"/>
      <c r="AD124" s="138"/>
      <c r="AE124" s="144"/>
      <c r="AF124" s="144"/>
      <c r="AG124" s="160"/>
      <c r="AH124" s="144"/>
      <c r="AI124" s="144"/>
      <c r="AJ124" s="160"/>
      <c r="AK124" s="144"/>
      <c r="AL124" s="144"/>
      <c r="AM124" s="160"/>
      <c r="AN124" s="144"/>
      <c r="AO124" s="144"/>
      <c r="AP124" s="160"/>
      <c r="AQ124" s="144"/>
      <c r="AR124" s="144"/>
      <c r="AS124" s="160"/>
      <c r="AT124" s="144"/>
      <c r="AU124" s="144"/>
      <c r="AV124" s="160"/>
      <c r="AW124" s="144"/>
      <c r="AX124" s="144"/>
      <c r="AY124" s="160"/>
      <c r="AZ124" s="144"/>
      <c r="BA124" s="144"/>
      <c r="BB124" s="160"/>
      <c r="BC124" s="144"/>
      <c r="BD124" s="144"/>
      <c r="BE124" s="160"/>
      <c r="BF124" s="144"/>
      <c r="BG124" s="144"/>
      <c r="BH124" s="160"/>
      <c r="BI124" s="144"/>
      <c r="BJ124" s="144"/>
      <c r="BK124" s="160"/>
      <c r="BL124" s="144"/>
      <c r="BM124" s="144"/>
      <c r="BN124" s="160"/>
      <c r="BO124" s="144"/>
      <c r="BP124" s="144"/>
    </row>
    <row r="125" spans="4:68" ht="15" thickBot="1" x14ac:dyDescent="0.25">
      <c r="D125" s="236" t="s">
        <v>203</v>
      </c>
      <c r="E125" s="135" t="str">
        <f>$E$29</f>
        <v>Total Active</v>
      </c>
      <c r="F125" s="132">
        <f ca="1">IFERROR(F87 / F71, 0)</f>
        <v>128.31955018372639</v>
      </c>
      <c r="G125" s="114">
        <f t="shared" ref="G125:G129" ca="1" si="1212">IFERROR(G87 / G71, 0)</f>
        <v>125.91453496454982</v>
      </c>
      <c r="H125" s="115">
        <f t="shared" ref="H125:H129" ca="1" si="1213">IF(F$9 = 0, 0, IFERROR((F125 - G125) / G125, 0))</f>
        <v>1.9100378044946822E-2</v>
      </c>
      <c r="I125" s="141"/>
      <c r="J125" s="132">
        <f ca="1">IFERROR(J87 / J71, 0)</f>
        <v>126.46941848961292</v>
      </c>
      <c r="K125" s="114">
        <f t="shared" ref="K125:K129" ca="1" si="1214">IFERROR(K87 / K71, 0)</f>
        <v>128.27868879748655</v>
      </c>
      <c r="L125" s="115">
        <f t="shared" ref="L125:L129" ca="1" si="1215">IF(J$9 = 0, 0, IFERROR((J125 - K125) / K125, 0))</f>
        <v>-1.4104215788562708E-2</v>
      </c>
      <c r="M125" s="141"/>
      <c r="N125" s="132">
        <f ca="1">IFERROR(N87 / N71, 0)</f>
        <v>126.46941848961291</v>
      </c>
      <c r="O125" s="114">
        <f t="shared" ref="O125:O129" ca="1" si="1216">IFERROR(O87 / O71, 0)</f>
        <v>128.27868879748652</v>
      </c>
      <c r="P125" s="115">
        <f t="shared" ref="P125:P129" ca="1" si="1217">IF(N$9 = 0, 0, IFERROR((N125 - O125) / O125, 0))</f>
        <v>-1.41042157885626E-2</v>
      </c>
      <c r="Q125" s="141"/>
      <c r="R125" s="132">
        <f ca="1">IFERROR(R87 / R71, 0)</f>
        <v>138.13394296879574</v>
      </c>
      <c r="S125" s="114">
        <f t="shared" ref="S125:S129" ca="1" si="1218">IFERROR(S87 / S71, 0)</f>
        <v>140.14635253011809</v>
      </c>
      <c r="T125" s="115">
        <f t="shared" ref="T125:T129" ca="1" si="1219">IF(R$9 = 0, 0, IFERROR((R125 - S125) / S125, 0))</f>
        <v>-1.4359343108054713E-2</v>
      </c>
      <c r="U125" s="132">
        <f ca="1">IFERROR(U87 / U71, 0)</f>
        <v>126.25375854659511</v>
      </c>
      <c r="V125" s="114">
        <f t="shared" ref="V125:V129" ca="1" si="1220">IFERROR(V87 / V71, 0)</f>
        <v>124.64534721072187</v>
      </c>
      <c r="W125" s="115">
        <f t="shared" ref="W125:W129" ca="1" si="1221">IF(U$9 = 0, 0, IFERROR((U125 - V125) / V125, 0))</f>
        <v>1.2903901925469453E-2</v>
      </c>
      <c r="X125" s="132">
        <f ca="1">IFERROR(X87 / X71, 0)</f>
        <v>131.91943653602448</v>
      </c>
      <c r="Y125" s="114">
        <f t="shared" ref="Y125:Y129" ca="1" si="1222">IFERROR(Y87 / Y71, 0)</f>
        <v>136.52554535205505</v>
      </c>
      <c r="Z125" s="115">
        <f t="shared" ref="Z125:Z129" ca="1" si="1223">IF(X$9 = 0, 0, IFERROR((X125 - Y125) / Y125, 0))</f>
        <v>-3.3738073004234564E-2</v>
      </c>
      <c r="AA125" s="132">
        <f ca="1">IFERROR(AA87 / AA71, 0)</f>
        <v>112.71730669255845</v>
      </c>
      <c r="AB125" s="114">
        <f t="shared" ref="AB125:AB129" ca="1" si="1224">IFERROR(AB87 / AB71, 0)</f>
        <v>115.10540743503825</v>
      </c>
      <c r="AC125" s="115">
        <f t="shared" ref="AC125:AC129" ca="1" si="1225">IF(AA$9 = 0, 0, IFERROR((AA125 - AB125) / AB125, 0))</f>
        <v>-2.0747076924492531E-2</v>
      </c>
      <c r="AD125" s="141"/>
      <c r="AE125" s="132">
        <f ca="1">IFERROR(AE87 / AE71, 0)</f>
        <v>126.82613346488124</v>
      </c>
      <c r="AF125" s="114">
        <f t="shared" ref="AF125:AF129" ca="1" si="1226">IFERROR(AF87 / AF71, 0)</f>
        <v>124.35169750225651</v>
      </c>
      <c r="AG125" s="115">
        <f t="shared" ref="AG125:AG129" ca="1" si="1227">IF(AE$9 = 0, 0, IFERROR((AE125 - AF125) / AF125, 0))</f>
        <v>1.9898690667892353E-2</v>
      </c>
      <c r="AH125" s="132">
        <f ca="1">IFERROR(AH87 / AH71, 0)</f>
        <v>142.49754349898717</v>
      </c>
      <c r="AI125" s="114">
        <f t="shared" ref="AI125:AI129" ca="1" si="1228">IFERROR(AI87 / AI71, 0)</f>
        <v>143.22033882773499</v>
      </c>
      <c r="AJ125" s="115">
        <f t="shared" ref="AJ125:AJ129" ca="1" si="1229">IF(AH$9 = 0, 0, IFERROR((AH125 - AI125) / AI125, 0))</f>
        <v>-5.0467366203985706E-3</v>
      </c>
      <c r="AK125" s="132">
        <f ca="1">IFERROR(AK87 / AK71, 0)</f>
        <v>139.8697674783489</v>
      </c>
      <c r="AL125" s="114">
        <f t="shared" ref="AL125:AL129" ca="1" si="1230">IFERROR(AL87 / AL71, 0)</f>
        <v>145.91051694041823</v>
      </c>
      <c r="AM125" s="115">
        <f t="shared" ref="AM125:AM129" ca="1" si="1231">IF(AK$9 = 0, 0, IFERROR((AK125 - AL125) / AL125, 0))</f>
        <v>-4.1400370506096115E-2</v>
      </c>
      <c r="AN125" s="132">
        <f ca="1">IFERROR(AN87 / AN71, 0)</f>
        <v>136.57403664349033</v>
      </c>
      <c r="AO125" s="114">
        <f t="shared" ref="AO125:AO129" ca="1" si="1232">IFERROR(AO87 / AO71, 0)</f>
        <v>135.57187479838032</v>
      </c>
      <c r="AP125" s="115">
        <f t="shared" ref="AP125:AP129" ca="1" si="1233">IF(AN$9 = 0, 0, IFERROR((AN125 - AO125) / AO125, 0))</f>
        <v>7.3921072980690419E-3</v>
      </c>
      <c r="AQ125" s="132">
        <f ca="1">IFERROR(AQ87 / AQ71, 0)</f>
        <v>127.49064841269193</v>
      </c>
      <c r="AR125" s="114">
        <f t="shared" ref="AR125:AR129" ca="1" si="1234">IFERROR(AR87 / AR71, 0)</f>
        <v>124.90188317737744</v>
      </c>
      <c r="AS125" s="115">
        <f t="shared" ref="AS125:AS129" ca="1" si="1235">IF(AQ$9 = 0, 0, IFERROR((AQ125 - AR125) / AR125, 0))</f>
        <v>2.0726390743349234E-2</v>
      </c>
      <c r="AT125" s="132">
        <f ca="1">IFERROR(AT87 / AT71, 0)</f>
        <v>110.48485989425598</v>
      </c>
      <c r="AU125" s="114">
        <f t="shared" ref="AU125:AU129" ca="1" si="1236">IFERROR(AU87 / AU71, 0)</f>
        <v>108.42758233561288</v>
      </c>
      <c r="AV125" s="115">
        <f t="shared" ref="AV125:AV129" ca="1" si="1237">IF(AT$9 = 0, 0, IFERROR((AT125 - AU125) / AU125, 0))</f>
        <v>1.8973747401978026E-2</v>
      </c>
      <c r="AW125" s="132">
        <f ca="1">IFERROR(AW87 / AW71, 0)</f>
        <v>121.5551915209433</v>
      </c>
      <c r="AX125" s="114">
        <f t="shared" ref="AX125:AX129" ca="1" si="1238">IFERROR(AX87 / AX71, 0)</f>
        <v>123.04987209662819</v>
      </c>
      <c r="AY125" s="115">
        <f t="shared" ref="AY125:AY129" ca="1" si="1239">IF(AW$9 = 0, 0, IFERROR((AW125 - AX125) / AX125, 0))</f>
        <v>-1.214694944592188E-2</v>
      </c>
      <c r="AZ125" s="132">
        <f ca="1">IFERROR(AZ87 / AZ71, 0)</f>
        <v>137.35662139587592</v>
      </c>
      <c r="BA125" s="114">
        <f t="shared" ref="BA125:BA129" ca="1" si="1240">IFERROR(BA87 / BA71, 0)</f>
        <v>140.93378498533644</v>
      </c>
      <c r="BB125" s="115">
        <f t="shared" ref="BB125:BB129" ca="1" si="1241">IF(AZ$9 = 0, 0, IFERROR((AZ125 - BA125) / BA125, 0))</f>
        <v>-2.538187411792505E-2</v>
      </c>
      <c r="BC125" s="132">
        <f ca="1">IFERROR(BC87 / BC71, 0)</f>
        <v>133.09398185282987</v>
      </c>
      <c r="BD125" s="114">
        <f t="shared" ref="BD125:BD129" ca="1" si="1242">IFERROR(BD87 / BD71, 0)</f>
        <v>140.76513603601859</v>
      </c>
      <c r="BE125" s="115">
        <f t="shared" ref="BE125:BE129" ca="1" si="1243">IF(BC$9 = 0, 0, IFERROR((BC125 - BD125) / BD125, 0))</f>
        <v>-5.4496123111235764E-2</v>
      </c>
      <c r="BF125" s="132">
        <f ca="1">IFERROR(BF87 / BF71, 0)</f>
        <v>128.33646202007401</v>
      </c>
      <c r="BG125" s="114">
        <f t="shared" ref="BG125:BG129" ca="1" si="1244">IFERROR(BG87 / BG71, 0)</f>
        <v>134.01800227599094</v>
      </c>
      <c r="BH125" s="115">
        <f t="shared" ref="BH125:BH129" ca="1" si="1245">IF(BF$9 = 0, 0, IFERROR((BF125 - BG125) / BG125, 0))</f>
        <v>-4.2393858731132314E-2</v>
      </c>
      <c r="BI125" s="132">
        <f ca="1">IFERROR(BI87 / BI71, 0)</f>
        <v>106.08734571846381</v>
      </c>
      <c r="BJ125" s="114">
        <f t="shared" ref="BJ125:BJ129" ca="1" si="1246">IFERROR(BJ87 / BJ71, 0)</f>
        <v>103.42231468533633</v>
      </c>
      <c r="BK125" s="115">
        <f t="shared" ref="BK125:BK129" ca="1" si="1247">IF(BI$9 = 0, 0, IFERROR((BI125 - BJ125) / BJ125, 0))</f>
        <v>2.5768433449162943E-2</v>
      </c>
      <c r="BL125" s="132">
        <f ca="1">IFERROR(BL87 / BL71, 0)</f>
        <v>104.84539781975423</v>
      </c>
      <c r="BM125" s="114">
        <f t="shared" ref="BM125:BM129" ca="1" si="1248">IFERROR(BM87 / BM71, 0)</f>
        <v>110.91113943491588</v>
      </c>
      <c r="BN125" s="115">
        <f t="shared" ref="BN125:BN129" ca="1" si="1249">IF(BL$9 = 0, 0, IFERROR((BL125 - BM125) / BM125, 0))</f>
        <v>-5.4690102780173069E-2</v>
      </c>
      <c r="BO125" s="158" t="str">
        <f t="shared" ref="BO125:BO129" si="1250">E125</f>
        <v>Total Active</v>
      </c>
      <c r="BP125" s="248" t="str">
        <f>$D125</f>
        <v>SOLD AOV</v>
      </c>
    </row>
    <row r="126" spans="4:68" ht="15" thickTop="1" x14ac:dyDescent="0.2">
      <c r="D126" s="237"/>
      <c r="E126" s="136" t="str">
        <f>$E$30</f>
        <v>Elite</v>
      </c>
      <c r="F126" s="133">
        <f t="shared" ref="F126" ca="1" si="1251">IFERROR(F88 / F72, 0)</f>
        <v>166.01499074861493</v>
      </c>
      <c r="G126" s="107">
        <f t="shared" ca="1" si="1212"/>
        <v>162.7465517398567</v>
      </c>
      <c r="H126" s="108">
        <f t="shared" ca="1" si="1213"/>
        <v>2.0083000062469488E-2</v>
      </c>
      <c r="I126" s="141"/>
      <c r="J126" s="133">
        <f t="shared" ref="J126" ca="1" si="1252">IFERROR(J88 / J72, 0)</f>
        <v>162.25218250416739</v>
      </c>
      <c r="K126" s="107">
        <f t="shared" ca="1" si="1214"/>
        <v>165.95494902936392</v>
      </c>
      <c r="L126" s="108">
        <f t="shared" ca="1" si="1215"/>
        <v>-2.2311877692429403E-2</v>
      </c>
      <c r="M126" s="141"/>
      <c r="N126" s="133">
        <f t="shared" ref="N126" ca="1" si="1253">IFERROR(N88 / N72, 0)</f>
        <v>162.25218250416739</v>
      </c>
      <c r="O126" s="107">
        <f t="shared" ca="1" si="1216"/>
        <v>165.95494902936392</v>
      </c>
      <c r="P126" s="108">
        <f t="shared" ca="1" si="1217"/>
        <v>-2.2311877692429403E-2</v>
      </c>
      <c r="Q126" s="141"/>
      <c r="R126" s="133">
        <f t="shared" ref="R126" ca="1" si="1254">IFERROR(R88 / R72, 0)</f>
        <v>207.48124912738638</v>
      </c>
      <c r="S126" s="107">
        <f t="shared" ca="1" si="1218"/>
        <v>216.63474858167172</v>
      </c>
      <c r="T126" s="108">
        <f t="shared" ca="1" si="1219"/>
        <v>-4.2253145048124406E-2</v>
      </c>
      <c r="U126" s="133">
        <f t="shared" ref="U126" ca="1" si="1255">IFERROR(U88 / U72, 0)</f>
        <v>192.03835083711479</v>
      </c>
      <c r="V126" s="107">
        <f t="shared" ca="1" si="1220"/>
        <v>188.23452767251007</v>
      </c>
      <c r="W126" s="108">
        <f t="shared" ca="1" si="1221"/>
        <v>2.0207892843243955E-2</v>
      </c>
      <c r="X126" s="133">
        <f t="shared" ref="X126" ca="1" si="1256">IFERROR(X88 / X72, 0)</f>
        <v>195.79132927942157</v>
      </c>
      <c r="Y126" s="107">
        <f t="shared" ca="1" si="1222"/>
        <v>206.81466480491</v>
      </c>
      <c r="Z126" s="108">
        <f t="shared" ca="1" si="1223"/>
        <v>-5.3300550692992804E-2</v>
      </c>
      <c r="AA126" s="133">
        <f t="shared" ref="AA126" ca="1" si="1257">IFERROR(AA88 / AA72, 0)</f>
        <v>169.21707005482094</v>
      </c>
      <c r="AB126" s="107">
        <f t="shared" ca="1" si="1224"/>
        <v>172.83713737692528</v>
      </c>
      <c r="AC126" s="108">
        <f t="shared" ca="1" si="1225"/>
        <v>-2.0944962275148433E-2</v>
      </c>
      <c r="AD126" s="141"/>
      <c r="AE126" s="133">
        <f t="shared" ref="AE126" ca="1" si="1258">IFERROR(AE88 / AE72, 0)</f>
        <v>258.94714317425081</v>
      </c>
      <c r="AF126" s="107">
        <f t="shared" ca="1" si="1226"/>
        <v>259.93466013918101</v>
      </c>
      <c r="AG126" s="108">
        <f t="shared" ca="1" si="1227"/>
        <v>-3.7990969130528096E-3</v>
      </c>
      <c r="AH126" s="133">
        <f t="shared" ref="AH126" ca="1" si="1259">IFERROR(AH88 / AH72, 0)</f>
        <v>253.50076651083725</v>
      </c>
      <c r="AI126" s="107">
        <f t="shared" ca="1" si="1228"/>
        <v>253.98282433647336</v>
      </c>
      <c r="AJ126" s="108">
        <f t="shared" ca="1" si="1229"/>
        <v>-1.8979937989723281E-3</v>
      </c>
      <c r="AK126" s="133">
        <f t="shared" ref="AK126" ca="1" si="1260">IFERROR(AK88 / AK72, 0)</f>
        <v>264.53854310045546</v>
      </c>
      <c r="AL126" s="107">
        <f t="shared" ca="1" si="1230"/>
        <v>294.92688180246154</v>
      </c>
      <c r="AM126" s="108">
        <f t="shared" ca="1" si="1231"/>
        <v>-0.10303685617359161</v>
      </c>
      <c r="AN126" s="133">
        <f t="shared" ref="AN126" ca="1" si="1261">IFERROR(AN88 / AN72, 0)</f>
        <v>256.91870972811574</v>
      </c>
      <c r="AO126" s="107">
        <f t="shared" ca="1" si="1232"/>
        <v>249.09336193718025</v>
      </c>
      <c r="AP126" s="108">
        <f t="shared" ca="1" si="1233"/>
        <v>3.1415320464898609E-2</v>
      </c>
      <c r="AQ126" s="133">
        <f t="shared" ref="AQ126" ca="1" si="1262">IFERROR(AQ88 / AQ72, 0)</f>
        <v>231.97082108803787</v>
      </c>
      <c r="AR126" s="107">
        <f t="shared" ca="1" si="1234"/>
        <v>233.32160230811499</v>
      </c>
      <c r="AS126" s="108">
        <f t="shared" ca="1" si="1235"/>
        <v>-5.7893534362640688E-3</v>
      </c>
      <c r="AT126" s="133">
        <f t="shared" ref="AT126" ca="1" si="1263">IFERROR(AT88 / AT72, 0)</f>
        <v>222.59163129876762</v>
      </c>
      <c r="AU126" s="107">
        <f t="shared" ca="1" si="1236"/>
        <v>212.15221256117903</v>
      </c>
      <c r="AV126" s="108">
        <f t="shared" ca="1" si="1237"/>
        <v>4.9207211235556388E-2</v>
      </c>
      <c r="AW126" s="133">
        <f t="shared" ref="AW126" ca="1" si="1264">IFERROR(AW88 / AW72, 0)</f>
        <v>238.80892530002444</v>
      </c>
      <c r="AX126" s="107">
        <f t="shared" ca="1" si="1238"/>
        <v>242.00607913669066</v>
      </c>
      <c r="AY126" s="108">
        <f t="shared" ca="1" si="1239"/>
        <v>-1.3211047623561517E-2</v>
      </c>
      <c r="AZ126" s="133">
        <f t="shared" ref="AZ126" ca="1" si="1265">IFERROR(AZ88 / AZ72, 0)</f>
        <v>244.43886166339959</v>
      </c>
      <c r="BA126" s="107">
        <f t="shared" ca="1" si="1240"/>
        <v>258.42549502631005</v>
      </c>
      <c r="BB126" s="108">
        <f t="shared" ca="1" si="1241"/>
        <v>-5.4122498097513509E-2</v>
      </c>
      <c r="BC126" s="133">
        <f t="shared" ref="BC126" ca="1" si="1266">IFERROR(BC88 / BC72, 0)</f>
        <v>244.33921097264218</v>
      </c>
      <c r="BD126" s="107">
        <f t="shared" ca="1" si="1242"/>
        <v>267.0041648779179</v>
      </c>
      <c r="BE126" s="108">
        <f t="shared" ca="1" si="1243"/>
        <v>-8.4886143688578053E-2</v>
      </c>
      <c r="BF126" s="133">
        <f t="shared" ref="BF126" ca="1" si="1267">IFERROR(BF88 / BF72, 0)</f>
        <v>246.66630249648955</v>
      </c>
      <c r="BG126" s="107">
        <f t="shared" ca="1" si="1244"/>
        <v>256.99401373441185</v>
      </c>
      <c r="BH126" s="108">
        <f t="shared" ca="1" si="1245"/>
        <v>-4.0186582900702823E-2</v>
      </c>
      <c r="BI126" s="133">
        <f t="shared" ref="BI126" ca="1" si="1268">IFERROR(BI88 / BI72, 0)</f>
        <v>182.99298860218801</v>
      </c>
      <c r="BJ126" s="107">
        <f t="shared" ca="1" si="1246"/>
        <v>180.55653169457591</v>
      </c>
      <c r="BK126" s="108">
        <f t="shared" ca="1" si="1247"/>
        <v>1.3494149919392203E-2</v>
      </c>
      <c r="BL126" s="133">
        <f t="shared" ref="BL126" ca="1" si="1269">IFERROR(BL88 / BL72, 0)</f>
        <v>204.04845074310958</v>
      </c>
      <c r="BM126" s="107">
        <f t="shared" ca="1" si="1248"/>
        <v>213.29046166284866</v>
      </c>
      <c r="BN126" s="108">
        <f t="shared" ca="1" si="1249"/>
        <v>-4.333063395187383E-2</v>
      </c>
      <c r="BO126" s="152" t="str">
        <f t="shared" si="1250"/>
        <v>Elite</v>
      </c>
      <c r="BP126" s="249"/>
    </row>
    <row r="127" spans="4:68" x14ac:dyDescent="0.2">
      <c r="D127" s="237"/>
      <c r="E127" s="79" t="str">
        <f>$E$31</f>
        <v>High Value</v>
      </c>
      <c r="F127" s="35">
        <f t="shared" ref="F127" ca="1" si="1270">IFERROR(F89 / F73, 0)</f>
        <v>137.73805955913164</v>
      </c>
      <c r="G127" s="22">
        <f t="shared" ca="1" si="1212"/>
        <v>136.24169461879788</v>
      </c>
      <c r="H127" s="13">
        <f t="shared" ca="1" si="1213"/>
        <v>1.098316447487363E-2</v>
      </c>
      <c r="I127" s="141"/>
      <c r="J127" s="35">
        <f t="shared" ref="J127" ca="1" si="1271">IFERROR(J89 / J73, 0)</f>
        <v>134.55790327589492</v>
      </c>
      <c r="K127" s="22">
        <f t="shared" ca="1" si="1214"/>
        <v>137.69148507783754</v>
      </c>
      <c r="L127" s="13">
        <f t="shared" ca="1" si="1215"/>
        <v>-2.2757992625115485E-2</v>
      </c>
      <c r="M127" s="141"/>
      <c r="N127" s="35">
        <f t="shared" ref="N127" ca="1" si="1272">IFERROR(N89 / N73, 0)</f>
        <v>134.55790327589492</v>
      </c>
      <c r="O127" s="22">
        <f t="shared" ca="1" si="1216"/>
        <v>137.69148507783754</v>
      </c>
      <c r="P127" s="13">
        <f t="shared" ca="1" si="1217"/>
        <v>-2.2757992625115485E-2</v>
      </c>
      <c r="Q127" s="141"/>
      <c r="R127" s="35">
        <f t="shared" ref="R127" ca="1" si="1273">IFERROR(R89 / R73, 0)</f>
        <v>163.23617460397548</v>
      </c>
      <c r="S127" s="22">
        <f t="shared" ca="1" si="1218"/>
        <v>169.73441380332849</v>
      </c>
      <c r="T127" s="13">
        <f t="shared" ca="1" si="1219"/>
        <v>-3.8284747646299515E-2</v>
      </c>
      <c r="U127" s="35">
        <f t="shared" ref="U127" ca="1" si="1274">IFERROR(U89 / U73, 0)</f>
        <v>147.70383052898893</v>
      </c>
      <c r="V127" s="22">
        <f t="shared" ca="1" si="1220"/>
        <v>148.05931667593291</v>
      </c>
      <c r="W127" s="13">
        <f t="shared" ca="1" si="1221"/>
        <v>-2.4009711440317535E-3</v>
      </c>
      <c r="X127" s="35">
        <f t="shared" ref="X127" ca="1" si="1275">IFERROR(X89 / X73, 0)</f>
        <v>154.82350658662924</v>
      </c>
      <c r="Y127" s="22">
        <f t="shared" ca="1" si="1222"/>
        <v>162.23848096656815</v>
      </c>
      <c r="Z127" s="13">
        <f t="shared" ca="1" si="1223"/>
        <v>-4.5704165471488152E-2</v>
      </c>
      <c r="AA127" s="35">
        <f t="shared" ref="AA127" ca="1" si="1276">IFERROR(AA89 / AA73, 0)</f>
        <v>131.9393938537155</v>
      </c>
      <c r="AB127" s="22">
        <f t="shared" ca="1" si="1224"/>
        <v>135.27595686700465</v>
      </c>
      <c r="AC127" s="13">
        <f t="shared" ca="1" si="1225"/>
        <v>-2.4664863517243223E-2</v>
      </c>
      <c r="AD127" s="141"/>
      <c r="AE127" s="35">
        <f t="shared" ref="AE127" ca="1" si="1277">IFERROR(AE89 / AE73, 0)</f>
        <v>170.01003879032424</v>
      </c>
      <c r="AF127" s="22">
        <f t="shared" ca="1" si="1226"/>
        <v>170.87711916135885</v>
      </c>
      <c r="AG127" s="13">
        <f t="shared" ca="1" si="1227"/>
        <v>-5.0742918378429685E-3</v>
      </c>
      <c r="AH127" s="35">
        <f t="shared" ref="AH127" ca="1" si="1278">IFERROR(AH89 / AH73, 0)</f>
        <v>180.96104667222363</v>
      </c>
      <c r="AI127" s="22">
        <f t="shared" ca="1" si="1228"/>
        <v>183.1659512552813</v>
      </c>
      <c r="AJ127" s="13">
        <f t="shared" ca="1" si="1229"/>
        <v>-1.2037742647838835E-2</v>
      </c>
      <c r="AK127" s="35">
        <f t="shared" ref="AK127" ca="1" si="1279">IFERROR(AK89 / AK73, 0)</f>
        <v>179.11966100303698</v>
      </c>
      <c r="AL127" s="22">
        <f t="shared" ca="1" si="1230"/>
        <v>195.93680626170735</v>
      </c>
      <c r="AM127" s="13">
        <f t="shared" ca="1" si="1231"/>
        <v>-8.5829434395333415E-2</v>
      </c>
      <c r="AN127" s="35">
        <f t="shared" ref="AN127" ca="1" si="1280">IFERROR(AN89 / AN73, 0)</f>
        <v>172.44188709170035</v>
      </c>
      <c r="AO127" s="22">
        <f t="shared" ca="1" si="1232"/>
        <v>172.45010159530389</v>
      </c>
      <c r="AP127" s="13">
        <f t="shared" ca="1" si="1233"/>
        <v>-4.7634089673181259E-5</v>
      </c>
      <c r="AQ127" s="35">
        <f t="shared" ref="AQ127" ca="1" si="1281">IFERROR(AQ89 / AQ73, 0)</f>
        <v>161.33621796883165</v>
      </c>
      <c r="AR127" s="22">
        <f t="shared" ca="1" si="1234"/>
        <v>162.3927113236619</v>
      </c>
      <c r="AS127" s="13">
        <f t="shared" ca="1" si="1235"/>
        <v>-6.5057929399588302E-3</v>
      </c>
      <c r="AT127" s="35">
        <f t="shared" ref="AT127" ca="1" si="1282">IFERROR(AT89 / AT73, 0)</f>
        <v>146.40626062185387</v>
      </c>
      <c r="AU127" s="22">
        <f t="shared" ca="1" si="1236"/>
        <v>144.37059897851515</v>
      </c>
      <c r="AV127" s="13">
        <f t="shared" ca="1" si="1237"/>
        <v>1.4100250727931586E-2</v>
      </c>
      <c r="AW127" s="35">
        <f t="shared" ref="AW127" ca="1" si="1283">IFERROR(AW89 / AW73, 0)</f>
        <v>160.49470418073446</v>
      </c>
      <c r="AX127" s="22">
        <f t="shared" ca="1" si="1238"/>
        <v>163.58790230785559</v>
      </c>
      <c r="AY127" s="13">
        <f t="shared" ca="1" si="1239"/>
        <v>-1.8908477237516298E-2</v>
      </c>
      <c r="AZ127" s="35">
        <f t="shared" ref="AZ127" ca="1" si="1284">IFERROR(AZ89 / AZ73, 0)</f>
        <v>173.25629132034945</v>
      </c>
      <c r="BA127" s="22">
        <f t="shared" ca="1" si="1240"/>
        <v>181.08883215433269</v>
      </c>
      <c r="BB127" s="13">
        <f t="shared" ca="1" si="1241"/>
        <v>-4.325247858083249E-2</v>
      </c>
      <c r="BC127" s="35">
        <f t="shared" ref="BC127" ca="1" si="1285">IFERROR(BC89 / BC73, 0)</f>
        <v>170.36274347963248</v>
      </c>
      <c r="BD127" s="22">
        <f t="shared" ca="1" si="1242"/>
        <v>180.98429905631386</v>
      </c>
      <c r="BE127" s="13">
        <f t="shared" ca="1" si="1243"/>
        <v>-5.8687718393607403E-2</v>
      </c>
      <c r="BF127" s="35">
        <f t="shared" ref="BF127" ca="1" si="1286">IFERROR(BF89 / BF73, 0)</f>
        <v>166.35556352849338</v>
      </c>
      <c r="BG127" s="22">
        <f t="shared" ca="1" si="1244"/>
        <v>171.85156557556573</v>
      </c>
      <c r="BH127" s="13">
        <f t="shared" ca="1" si="1245"/>
        <v>-3.1981099669736071E-2</v>
      </c>
      <c r="BI127" s="35">
        <f t="shared" ref="BI127" ca="1" si="1287">IFERROR(BI89 / BI73, 0)</f>
        <v>133.75213524044705</v>
      </c>
      <c r="BJ127" s="22">
        <f t="shared" ca="1" si="1246"/>
        <v>131.76123695120958</v>
      </c>
      <c r="BK127" s="13">
        <f t="shared" ca="1" si="1247"/>
        <v>1.5109893738889851E-2</v>
      </c>
      <c r="BL127" s="35">
        <f t="shared" ref="BL127" ca="1" si="1288">IFERROR(BL89 / BL73, 0)</f>
        <v>138.39824906945429</v>
      </c>
      <c r="BM127" s="22">
        <f t="shared" ca="1" si="1248"/>
        <v>146.34563833704641</v>
      </c>
      <c r="BN127" s="13">
        <f t="shared" ca="1" si="1249"/>
        <v>-5.4305610730185236E-2</v>
      </c>
      <c r="BO127" s="159" t="str">
        <f t="shared" si="1250"/>
        <v>High Value</v>
      </c>
      <c r="BP127" s="249"/>
    </row>
    <row r="128" spans="4:68" x14ac:dyDescent="0.2">
      <c r="D128" s="238"/>
      <c r="E128" s="79" t="str">
        <f>$E$32</f>
        <v>Opportunity</v>
      </c>
      <c r="F128" s="35">
        <f t="shared" ref="F128" ca="1" si="1289">IFERROR(F90 / F74, 0)</f>
        <v>108.43768619469235</v>
      </c>
      <c r="G128" s="22">
        <f t="shared" ca="1" si="1212"/>
        <v>106.32128264588098</v>
      </c>
      <c r="H128" s="13">
        <f t="shared" ref="H128" ca="1" si="1290">IF(F$9 = 0, 0, IFERROR((F128 - G128) / G128, 0))</f>
        <v>1.9905737554543643E-2</v>
      </c>
      <c r="I128" s="141"/>
      <c r="J128" s="35">
        <f t="shared" ref="J128" ca="1" si="1291">IFERROR(J90 / J74, 0)</f>
        <v>107.42318693518175</v>
      </c>
      <c r="K128" s="22">
        <f t="shared" ca="1" si="1214"/>
        <v>108.41357131943636</v>
      </c>
      <c r="L128" s="13">
        <f t="shared" ref="L128" ca="1" si="1292">IF(J$9 = 0, 0, IFERROR((J128 - K128) / K128, 0))</f>
        <v>-9.1352436065082841E-3</v>
      </c>
      <c r="M128" s="141"/>
      <c r="N128" s="35">
        <f t="shared" ref="N128" ca="1" si="1293">IFERROR(N90 / N74, 0)</f>
        <v>107.42318693518175</v>
      </c>
      <c r="O128" s="22">
        <f t="shared" ca="1" si="1216"/>
        <v>108.41357131943636</v>
      </c>
      <c r="P128" s="13">
        <f t="shared" ref="P128" ca="1" si="1294">IF(N$9 = 0, 0, IFERROR((N128 - O128) / O128, 0))</f>
        <v>-9.1352436065082841E-3</v>
      </c>
      <c r="Q128" s="141"/>
      <c r="R128" s="35">
        <f t="shared" ref="R128" ca="1" si="1295">IFERROR(R90 / R74, 0)</f>
        <v>118.25991938005609</v>
      </c>
      <c r="S128" s="22">
        <f t="shared" ca="1" si="1218"/>
        <v>117.8491015333489</v>
      </c>
      <c r="T128" s="13">
        <f t="shared" ref="T128" ca="1" si="1296">IF(R$9 = 0, 0, IFERROR((R128 - S128) / S128, 0))</f>
        <v>3.4859650295334358E-3</v>
      </c>
      <c r="U128" s="35">
        <f t="shared" ref="U128" ca="1" si="1297">IFERROR(U90 / U74, 0)</f>
        <v>108.16739139470261</v>
      </c>
      <c r="V128" s="22">
        <f t="shared" ca="1" si="1220"/>
        <v>106.70229902977317</v>
      </c>
      <c r="W128" s="13">
        <f t="shared" ref="W128" ca="1" si="1298">IF(U$9 = 0, 0, IFERROR((U128 - V128) / V128, 0))</f>
        <v>1.3730654149453965E-2</v>
      </c>
      <c r="X128" s="35">
        <f t="shared" ref="X128" ca="1" si="1299">IFERROR(X90 / X74, 0)</f>
        <v>112.92397678883951</v>
      </c>
      <c r="Y128" s="22">
        <f t="shared" ca="1" si="1222"/>
        <v>115.80582624765051</v>
      </c>
      <c r="Z128" s="13">
        <f t="shared" ref="Z128" ca="1" si="1300">IF(X$9 = 0, 0, IFERROR((X128 - Y128) / Y128, 0))</f>
        <v>-2.4885185419325752E-2</v>
      </c>
      <c r="AA128" s="35">
        <f t="shared" ref="AA128" ca="1" si="1301">IFERROR(AA90 / AA74, 0)</f>
        <v>96.790738444433316</v>
      </c>
      <c r="AB128" s="22">
        <f t="shared" ca="1" si="1224"/>
        <v>99.026382600442503</v>
      </c>
      <c r="AC128" s="13">
        <f t="shared" ref="AC128" ca="1" si="1302">IF(AA$9 = 0, 0, IFERROR((AA128 - AB128) / AB128, 0))</f>
        <v>-2.257624783720209E-2</v>
      </c>
      <c r="AD128" s="141"/>
      <c r="AE128" s="35">
        <f t="shared" ref="AE128" ca="1" si="1303">IFERROR(AE90 / AE74, 0)</f>
        <v>103.14682474885849</v>
      </c>
      <c r="AF128" s="22">
        <f t="shared" ca="1" si="1226"/>
        <v>100.36681315831021</v>
      </c>
      <c r="AG128" s="13">
        <f t="shared" ref="AG128" ca="1" si="1304">IF(AE$9 = 0, 0, IFERROR((AE128 - AF128) / AF128, 0))</f>
        <v>2.7698514111067038E-2</v>
      </c>
      <c r="AH128" s="35">
        <f t="shared" ref="AH128" ca="1" si="1305">IFERROR(AH90 / AH74, 0)</f>
        <v>120.59623265379011</v>
      </c>
      <c r="AI128" s="22">
        <f t="shared" ca="1" si="1228"/>
        <v>121.13615186800928</v>
      </c>
      <c r="AJ128" s="13">
        <f t="shared" ref="AJ128" ca="1" si="1306">IF(AH$9 = 0, 0, IFERROR((AH128 - AI128) / AI128, 0))</f>
        <v>-4.4571270086857916E-3</v>
      </c>
      <c r="AK128" s="35">
        <f t="shared" ref="AK128" ca="1" si="1307">IFERROR(AK90 / AK74, 0)</f>
        <v>117.73063961285429</v>
      </c>
      <c r="AL128" s="22">
        <f t="shared" ca="1" si="1230"/>
        <v>117.81269027652847</v>
      </c>
      <c r="AM128" s="13">
        <f t="shared" ref="AM128" ca="1" si="1308">IF(AK$9 = 0, 0, IFERROR((AK128 - AL128) / AL128, 0))</f>
        <v>-6.964501318286921E-4</v>
      </c>
      <c r="AN128" s="35">
        <f t="shared" ref="AN128" ca="1" si="1309">IFERROR(AN90 / AN74, 0)</f>
        <v>116.16152777185204</v>
      </c>
      <c r="AO128" s="22">
        <f t="shared" ca="1" si="1232"/>
        <v>116.12243717101614</v>
      </c>
      <c r="AP128" s="13">
        <f t="shared" ref="AP128" ca="1" si="1310">IF(AN$9 = 0, 0, IFERROR((AN128 - AO128) / AO128, 0))</f>
        <v>3.3663262491056309E-4</v>
      </c>
      <c r="AQ128" s="35">
        <f t="shared" ref="AQ128" ca="1" si="1311">IFERROR(AQ90 / AQ74, 0)</f>
        <v>106.49457198701386</v>
      </c>
      <c r="AR128" s="22">
        <f t="shared" ca="1" si="1234"/>
        <v>102.49071619526744</v>
      </c>
      <c r="AS128" s="13">
        <f t="shared" ref="AS128" ca="1" si="1312">IF(AQ$9 = 0, 0, IFERROR((AQ128 - AR128) / AR128, 0))</f>
        <v>3.9065546035586173E-2</v>
      </c>
      <c r="AT128" s="35">
        <f t="shared" ref="AT128" ca="1" si="1313">IFERROR(AT90 / AT74, 0)</f>
        <v>90.666314234665208</v>
      </c>
      <c r="AU128" s="22">
        <f t="shared" ca="1" si="1236"/>
        <v>89.906781236898127</v>
      </c>
      <c r="AV128" s="13">
        <f t="shared" ref="AV128" ca="1" si="1314">IF(AT$9 = 0, 0, IFERROR((AT128 - AU128) / AU128, 0))</f>
        <v>8.448005671182519E-3</v>
      </c>
      <c r="AW128" s="35">
        <f t="shared" ref="AW128" ca="1" si="1315">IFERROR(AW90 / AW74, 0)</f>
        <v>99.643076289974587</v>
      </c>
      <c r="AX128" s="22">
        <f t="shared" ca="1" si="1238"/>
        <v>101.65488183707882</v>
      </c>
      <c r="AY128" s="13">
        <f t="shared" ref="AY128" ca="1" si="1316">IF(AW$9 = 0, 0, IFERROR((AW128 - AX128) / AX128, 0))</f>
        <v>-1.9790545330902357E-2</v>
      </c>
      <c r="AZ128" s="35">
        <f t="shared" ref="AZ128" ca="1" si="1317">IFERROR(AZ90 / AZ74, 0)</f>
        <v>117.28058209173638</v>
      </c>
      <c r="BA128" s="22">
        <f t="shared" ca="1" si="1240"/>
        <v>117.71833771718147</v>
      </c>
      <c r="BB128" s="13">
        <f t="shared" ref="BB128" ca="1" si="1318">IF(AZ$9 = 0, 0, IFERROR((AZ128 - BA128) / BA128, 0))</f>
        <v>-3.7186697836050064E-3</v>
      </c>
      <c r="BC128" s="35">
        <f t="shared" ref="BC128" ca="1" si="1319">IFERROR(BC90 / BC74, 0)</f>
        <v>112.29043204315057</v>
      </c>
      <c r="BD128" s="22">
        <f t="shared" ca="1" si="1242"/>
        <v>117.83747700955438</v>
      </c>
      <c r="BE128" s="13">
        <f t="shared" ref="BE128" ca="1" si="1320">IF(BC$9 = 0, 0, IFERROR((BC128 - BD128) / BD128, 0))</f>
        <v>-4.7073690876409745E-2</v>
      </c>
      <c r="BF128" s="35">
        <f t="shared" ref="BF128" ca="1" si="1321">IFERROR(BF90 / BF74, 0)</f>
        <v>106.9139113802275</v>
      </c>
      <c r="BG128" s="22">
        <f t="shared" ca="1" si="1244"/>
        <v>113.1546434890419</v>
      </c>
      <c r="BH128" s="13">
        <f t="shared" ref="BH128" ca="1" si="1322">IF(BF$9 = 0, 0, IFERROR((BF128 - BG128) / BG128, 0))</f>
        <v>-5.5152240477155161E-2</v>
      </c>
      <c r="BI128" s="35">
        <f t="shared" ref="BI128" ca="1" si="1323">IFERROR(BI90 / BI74, 0)</f>
        <v>91.477002784330395</v>
      </c>
      <c r="BJ128" s="22">
        <f t="shared" ca="1" si="1246"/>
        <v>88.43646055312432</v>
      </c>
      <c r="BK128" s="13">
        <f t="shared" ref="BK128" ca="1" si="1324">IF(BI$9 = 0, 0, IFERROR((BI128 - BJ128) / BJ128, 0))</f>
        <v>3.4381093637048069E-2</v>
      </c>
      <c r="BL128" s="35">
        <f t="shared" ref="BL128" ca="1" si="1325">IFERROR(BL90 / BL74, 0)</f>
        <v>88.443509391062975</v>
      </c>
      <c r="BM128" s="22">
        <f t="shared" ca="1" si="1248"/>
        <v>93.900339232199869</v>
      </c>
      <c r="BN128" s="13">
        <f t="shared" ref="BN128" ca="1" si="1326">IF(BL$9 = 0, 0, IFERROR((BL128 - BM128) / BM128, 0))</f>
        <v>-5.8112993901364561E-2</v>
      </c>
      <c r="BO128" s="159" t="str">
        <f t="shared" si="1250"/>
        <v>Opportunity</v>
      </c>
      <c r="BP128" s="250"/>
    </row>
    <row r="129" spans="4:68" x14ac:dyDescent="0.2">
      <c r="D129" s="239"/>
      <c r="E129" s="78" t="str">
        <f>$E$33</f>
        <v>Marginal</v>
      </c>
      <c r="F129" s="134">
        <f t="shared" ref="F129" ca="1" si="1327">IFERROR(F91 / F75, 0)</f>
        <v>55.962344957641882</v>
      </c>
      <c r="G129" s="103">
        <f t="shared" ca="1" si="1212"/>
        <v>53.715254413969745</v>
      </c>
      <c r="H129" s="100">
        <f t="shared" ca="1" si="1213"/>
        <v>4.1833378026181985E-2</v>
      </c>
      <c r="I129" s="141"/>
      <c r="J129" s="134">
        <f t="shared" ref="J129" ca="1" si="1328">IFERROR(J91 / J75, 0)</f>
        <v>56.680189318391577</v>
      </c>
      <c r="K129" s="103">
        <f t="shared" ca="1" si="1214"/>
        <v>55.949804717269444</v>
      </c>
      <c r="L129" s="100">
        <f t="shared" ca="1" si="1215"/>
        <v>1.3054283295768005E-2</v>
      </c>
      <c r="M129" s="141"/>
      <c r="N129" s="134">
        <f t="shared" ref="N129" ca="1" si="1329">IFERROR(N91 / N75, 0)</f>
        <v>56.680189318391569</v>
      </c>
      <c r="O129" s="103">
        <f t="shared" ca="1" si="1216"/>
        <v>55.949804717269444</v>
      </c>
      <c r="P129" s="100">
        <f t="shared" ca="1" si="1217"/>
        <v>1.3054283295767879E-2</v>
      </c>
      <c r="Q129" s="141"/>
      <c r="R129" s="134">
        <f t="shared" ref="R129" ca="1" si="1330">IFERROR(R91 / R75, 0)</f>
        <v>58.023418622234786</v>
      </c>
      <c r="S129" s="103">
        <f t="shared" ca="1" si="1218"/>
        <v>56.05996023458431</v>
      </c>
      <c r="T129" s="100">
        <f t="shared" ca="1" si="1219"/>
        <v>3.5024255804576659E-2</v>
      </c>
      <c r="U129" s="134">
        <f t="shared" ref="U129" ca="1" si="1331">IFERROR(U91 / U75, 0)</f>
        <v>53.909802243688105</v>
      </c>
      <c r="V129" s="103">
        <f t="shared" ca="1" si="1220"/>
        <v>51.033380520299588</v>
      </c>
      <c r="W129" s="100">
        <f t="shared" ca="1" si="1221"/>
        <v>5.6363534887608729E-2</v>
      </c>
      <c r="X129" s="134">
        <f t="shared" ref="X129" ca="1" si="1332">IFERROR(X91 / X75, 0)</f>
        <v>55.351381188645881</v>
      </c>
      <c r="Y129" s="103">
        <f t="shared" ca="1" si="1222"/>
        <v>55.632362835111891</v>
      </c>
      <c r="Z129" s="100">
        <f t="shared" ca="1" si="1223"/>
        <v>-5.0506869050090221E-3</v>
      </c>
      <c r="AA129" s="134">
        <f t="shared" ref="AA129" ca="1" si="1333">IFERROR(AA91 / AA75, 0)</f>
        <v>46.732115321334554</v>
      </c>
      <c r="AB129" s="103">
        <f t="shared" ca="1" si="1224"/>
        <v>48.576652337716475</v>
      </c>
      <c r="AC129" s="100">
        <f t="shared" ca="1" si="1225"/>
        <v>-3.7971678319005171E-2</v>
      </c>
      <c r="AD129" s="141"/>
      <c r="AE129" s="134">
        <f t="shared" ref="AE129" ca="1" si="1334">IFERROR(AE91 / AE75, 0)</f>
        <v>46.101651135578656</v>
      </c>
      <c r="AF129" s="103">
        <f t="shared" ca="1" si="1226"/>
        <v>43.231044364035469</v>
      </c>
      <c r="AG129" s="100">
        <f t="shared" ca="1" si="1227"/>
        <v>6.6401513397887899E-2</v>
      </c>
      <c r="AH129" s="134">
        <f t="shared" ref="AH129" ca="1" si="1335">IFERROR(AH91 / AH75, 0)</f>
        <v>57.667486478125966</v>
      </c>
      <c r="AI129" s="103">
        <f t="shared" ca="1" si="1228"/>
        <v>57.961643653602898</v>
      </c>
      <c r="AJ129" s="100">
        <f t="shared" ca="1" si="1229"/>
        <v>-5.0750316404915815E-3</v>
      </c>
      <c r="AK129" s="134">
        <f t="shared" ref="AK129" ca="1" si="1336">IFERROR(AK91 / AK75, 0)</f>
        <v>55.828829905111114</v>
      </c>
      <c r="AL129" s="103">
        <f t="shared" ca="1" si="1230"/>
        <v>53.778928839817318</v>
      </c>
      <c r="AM129" s="100">
        <f t="shared" ca="1" si="1231"/>
        <v>3.8117179153930481E-2</v>
      </c>
      <c r="AN129" s="134">
        <f t="shared" ref="AN129" ca="1" si="1337">IFERROR(AN91 / AN75, 0)</f>
        <v>56.840926759964439</v>
      </c>
      <c r="AO129" s="103">
        <f t="shared" ca="1" si="1232"/>
        <v>54.549168979054905</v>
      </c>
      <c r="AP129" s="100">
        <f t="shared" ca="1" si="1233"/>
        <v>4.2012698338071745E-2</v>
      </c>
      <c r="AQ129" s="134">
        <f t="shared" ref="AQ129" ca="1" si="1338">IFERROR(AQ91 / AQ75, 0)</f>
        <v>51.265405014199288</v>
      </c>
      <c r="AR129" s="103">
        <f t="shared" ca="1" si="1234"/>
        <v>47.881953641101155</v>
      </c>
      <c r="AS129" s="100">
        <f t="shared" ca="1" si="1235"/>
        <v>7.066235013004625E-2</v>
      </c>
      <c r="AT129" s="134">
        <f t="shared" ref="AT129" ca="1" si="1339">IFERROR(AT91 / AT75, 0)</f>
        <v>40.647624205951182</v>
      </c>
      <c r="AU129" s="103">
        <f t="shared" ca="1" si="1236"/>
        <v>39.221375250372361</v>
      </c>
      <c r="AV129" s="100">
        <f t="shared" ca="1" si="1237"/>
        <v>3.6364073071743705E-2</v>
      </c>
      <c r="AW129" s="134">
        <f t="shared" ref="AW129" ca="1" si="1340">IFERROR(AW91 / AW75, 0)</f>
        <v>45.639544966380285</v>
      </c>
      <c r="AX129" s="103">
        <f t="shared" ca="1" si="1238"/>
        <v>45.246950114327142</v>
      </c>
      <c r="AY129" s="100">
        <f t="shared" ca="1" si="1239"/>
        <v>8.6767141445149246E-3</v>
      </c>
      <c r="AZ129" s="134">
        <f t="shared" ref="AZ129" ca="1" si="1341">IFERROR(AZ91 / AZ75, 0)</f>
        <v>54.602697265742876</v>
      </c>
      <c r="BA129" s="103">
        <f t="shared" ca="1" si="1240"/>
        <v>53.668736309044533</v>
      </c>
      <c r="BB129" s="100">
        <f t="shared" ca="1" si="1241"/>
        <v>1.7402328076447492E-2</v>
      </c>
      <c r="BC129" s="134">
        <f t="shared" ref="BC129" ca="1" si="1342">IFERROR(BC91 / BC75, 0)</f>
        <v>53.369091943689988</v>
      </c>
      <c r="BD129" s="103">
        <f t="shared" ca="1" si="1242"/>
        <v>56.055998544684819</v>
      </c>
      <c r="BE129" s="100">
        <f t="shared" ca="1" si="1243"/>
        <v>-4.7932543719705116E-2</v>
      </c>
      <c r="BF129" s="134">
        <f t="shared" ref="BF129" ca="1" si="1343">IFERROR(BF91 / BF75, 0)</f>
        <v>49.679609090502403</v>
      </c>
      <c r="BG129" s="103">
        <f t="shared" ca="1" si="1244"/>
        <v>53.603700194927846</v>
      </c>
      <c r="BH129" s="100">
        <f t="shared" ca="1" si="1245"/>
        <v>-7.3205601295351502E-2</v>
      </c>
      <c r="BI129" s="134">
        <f t="shared" ref="BI129" ca="1" si="1344">IFERROR(BI91 / BI75, 0)</f>
        <v>42.701008567123672</v>
      </c>
      <c r="BJ129" s="103">
        <f t="shared" ca="1" si="1246"/>
        <v>42.536007715747793</v>
      </c>
      <c r="BK129" s="100">
        <f t="shared" ca="1" si="1247"/>
        <v>3.8790864549047024E-3</v>
      </c>
      <c r="BL129" s="134">
        <f t="shared" ref="BL129" ca="1" si="1345">IFERROR(BL91 / BL75, 0)</f>
        <v>38.19996139120709</v>
      </c>
      <c r="BM129" s="103">
        <f t="shared" ca="1" si="1248"/>
        <v>42.168974562109305</v>
      </c>
      <c r="BN129" s="100">
        <f t="shared" ca="1" si="1249"/>
        <v>-9.4121643035364438E-2</v>
      </c>
      <c r="BO129" s="156" t="str">
        <f t="shared" si="1250"/>
        <v>Marginal</v>
      </c>
      <c r="BP129" s="251"/>
    </row>
    <row r="130" spans="4:68" ht="3.75" customHeight="1" x14ac:dyDescent="0.2">
      <c r="D130" s="144"/>
      <c r="E130" s="144"/>
      <c r="F130" s="144"/>
      <c r="G130" s="144"/>
      <c r="H130" s="160"/>
      <c r="I130" s="138"/>
      <c r="J130" s="144"/>
      <c r="K130" s="144"/>
      <c r="L130" s="160"/>
      <c r="M130" s="138"/>
      <c r="N130" s="144"/>
      <c r="O130" s="144"/>
      <c r="P130" s="160"/>
      <c r="Q130" s="138"/>
      <c r="R130" s="144"/>
      <c r="S130" s="144"/>
      <c r="T130" s="160"/>
      <c r="U130" s="144"/>
      <c r="V130" s="144"/>
      <c r="W130" s="160"/>
      <c r="X130" s="144"/>
      <c r="Y130" s="144"/>
      <c r="Z130" s="160"/>
      <c r="AA130" s="144"/>
      <c r="AB130" s="144"/>
      <c r="AC130" s="160"/>
      <c r="AD130" s="138"/>
      <c r="AE130" s="144"/>
      <c r="AF130" s="144"/>
      <c r="AG130" s="160"/>
      <c r="AH130" s="144"/>
      <c r="AI130" s="144"/>
      <c r="AJ130" s="160"/>
      <c r="AK130" s="144"/>
      <c r="AL130" s="144"/>
      <c r="AM130" s="160"/>
      <c r="AN130" s="144"/>
      <c r="AO130" s="144"/>
      <c r="AP130" s="160"/>
      <c r="AQ130" s="144"/>
      <c r="AR130" s="144"/>
      <c r="AS130" s="160"/>
      <c r="AT130" s="144"/>
      <c r="AU130" s="144"/>
      <c r="AV130" s="160"/>
      <c r="AW130" s="144"/>
      <c r="AX130" s="144"/>
      <c r="AY130" s="160"/>
      <c r="AZ130" s="144"/>
      <c r="BA130" s="144"/>
      <c r="BB130" s="160"/>
      <c r="BC130" s="144"/>
      <c r="BD130" s="144"/>
      <c r="BE130" s="160"/>
      <c r="BF130" s="144"/>
      <c r="BG130" s="144"/>
      <c r="BH130" s="160"/>
      <c r="BI130" s="144"/>
      <c r="BJ130" s="144"/>
      <c r="BK130" s="160"/>
      <c r="BL130" s="144"/>
      <c r="BM130" s="144"/>
      <c r="BN130" s="160"/>
      <c r="BO130" s="144"/>
      <c r="BP130" s="144"/>
    </row>
    <row r="131" spans="4:68" ht="15" thickBot="1" x14ac:dyDescent="0.25">
      <c r="D131" s="236" t="s">
        <v>202</v>
      </c>
      <c r="E131" s="135" t="str">
        <f>$E$29</f>
        <v>Total Active</v>
      </c>
      <c r="F131" s="132">
        <f ca="1">IFERROR(F87 / F29, 0)</f>
        <v>414.65820894992407</v>
      </c>
      <c r="G131" s="114">
        <f t="shared" ref="G131:G135" ca="1" si="1346">IFERROR(G87 / G29, 0)</f>
        <v>389.8474958141519</v>
      </c>
      <c r="H131" s="115">
        <f t="shared" ref="H131:H135" ca="1" si="1347">IF(F$9 = 0, 0, IFERROR((F131 - G131) / G131, 0))</f>
        <v>6.3642099544484285E-2</v>
      </c>
      <c r="I131" s="141"/>
      <c r="J131" s="132">
        <f ca="1">IFERROR(J87 / J29, 0)</f>
        <v>428.00492600185987</v>
      </c>
      <c r="K131" s="114">
        <f t="shared" ref="K131:K135" ca="1" si="1348">IFERROR(K87 / K29, 0)</f>
        <v>414.44279071539228</v>
      </c>
      <c r="L131" s="115">
        <f t="shared" ref="L131:L135" ca="1" si="1349">IF(J$9 = 0, 0, IFERROR((J131 - K131) / K131, 0))</f>
        <v>3.2723781400702506E-2</v>
      </c>
      <c r="M131" s="141"/>
      <c r="N131" s="132">
        <f ca="1">IFERROR(N87 / N29, 0)</f>
        <v>428.00492600185981</v>
      </c>
      <c r="O131" s="114">
        <f t="shared" ref="O131:O135" ca="1" si="1350">IFERROR(O87 / O29, 0)</f>
        <v>414.44279071539222</v>
      </c>
      <c r="P131" s="115">
        <f t="shared" ref="P131:P135" ca="1" si="1351">IF(N$9 = 0, 0, IFERROR((N131 - O131) / O131, 0))</f>
        <v>3.2723781400702506E-2</v>
      </c>
      <c r="Q131" s="141"/>
      <c r="R131" s="132">
        <f ca="1">IFERROR(R87 / R29, 0)</f>
        <v>260.84346138008215</v>
      </c>
      <c r="S131" s="114">
        <f t="shared" ref="S131:S135" ca="1" si="1352">IFERROR(S87 / S29, 0)</f>
        <v>252.7659517316288</v>
      </c>
      <c r="T131" s="115">
        <f t="shared" ref="T131:T135" ca="1" si="1353">IF(R$9 = 0, 0, IFERROR((R131 - S131) / S131, 0))</f>
        <v>3.1956478287983744E-2</v>
      </c>
      <c r="U131" s="132">
        <f ca="1">IFERROR(U87 / U29, 0)</f>
        <v>244.19825318247965</v>
      </c>
      <c r="V131" s="114">
        <f t="shared" ref="V131:V135" ca="1" si="1354">IFERROR(V87 / V29, 0)</f>
        <v>235.86303747235732</v>
      </c>
      <c r="W131" s="115">
        <f t="shared" ref="W131:W135" ca="1" si="1355">IF(U$9 = 0, 0, IFERROR((U131 - V131) / V131, 0))</f>
        <v>3.5339219741453543E-2</v>
      </c>
      <c r="X131" s="132">
        <f ca="1">IFERROR(X87 / X29, 0)</f>
        <v>255.0648753198335</v>
      </c>
      <c r="Y131" s="114">
        <f t="shared" ref="Y131:Y135" ca="1" si="1356">IFERROR(Y87 / Y29, 0)</f>
        <v>257.28713365181807</v>
      </c>
      <c r="Z131" s="115">
        <f t="shared" ref="Z131:Z135" ca="1" si="1357">IF(X$9 = 0, 0, IFERROR((X131 - Y131) / Y131, 0))</f>
        <v>-8.6372695767675031E-3</v>
      </c>
      <c r="AA131" s="132">
        <f ca="1">IFERROR(AA87 / AA29, 0)</f>
        <v>216.81592444275671</v>
      </c>
      <c r="AB131" s="114">
        <f t="shared" ref="AB131:AB135" ca="1" si="1358">IFERROR(AB87 / AB29, 0)</f>
        <v>215.83843758100085</v>
      </c>
      <c r="AC131" s="115">
        <f t="shared" ref="AC131:AC135" ca="1" si="1359">IF(AA$9 = 0, 0, IFERROR((AA131 - AB131) / AB131, 0))</f>
        <v>4.5287895553313019E-3</v>
      </c>
      <c r="AD131" s="141"/>
      <c r="AE131" s="132">
        <f ca="1">IFERROR(AE87 / AE29, 0)</f>
        <v>171.85112028742682</v>
      </c>
      <c r="AF131" s="114">
        <f t="shared" ref="AF131:AF135" ca="1" si="1360">IFERROR(AF87 / AF29, 0)</f>
        <v>163.33349339174262</v>
      </c>
      <c r="AG131" s="115">
        <f t="shared" ref="AG131:AG135" ca="1" si="1361">IF(AE$9 = 0, 0, IFERROR((AE131 - AF131) / AF131, 0))</f>
        <v>5.2148684992950833E-2</v>
      </c>
      <c r="AH131" s="132">
        <f ca="1">IFERROR(AH87 / AH29, 0)</f>
        <v>210.76976687819518</v>
      </c>
      <c r="AI131" s="114">
        <f t="shared" ref="AI131:AI135" ca="1" si="1362">IFERROR(AI87 / AI29, 0)</f>
        <v>209.25262780447395</v>
      </c>
      <c r="AJ131" s="115">
        <f t="shared" ref="AJ131:AJ135" ca="1" si="1363">IF(AH$9 = 0, 0, IFERROR((AH131 - AI131) / AI131, 0))</f>
        <v>7.2502748932685174E-3</v>
      </c>
      <c r="AK131" s="132">
        <f ca="1">IFERROR(AK87 / AK29, 0)</f>
        <v>199.30549979532074</v>
      </c>
      <c r="AL131" s="114">
        <f t="shared" ref="AL131:AL135" ca="1" si="1364">IFERROR(AL87 / AL29, 0)</f>
        <v>200.44854691571766</v>
      </c>
      <c r="AM131" s="115">
        <f t="shared" ref="AM131:AM135" ca="1" si="1365">IF(AK$9 = 0, 0, IFERROR((AK131 - AL131) / AL131, 0))</f>
        <v>-5.7024465279737367E-3</v>
      </c>
      <c r="AN131" s="132">
        <f ca="1">IFERROR(AN87 / AN29, 0)</f>
        <v>194.32162589715097</v>
      </c>
      <c r="AO131" s="114">
        <f t="shared" ref="AO131:AO135" ca="1" si="1366">IFERROR(AO87 / AO29, 0)</f>
        <v>193.44624763008392</v>
      </c>
      <c r="AP131" s="115">
        <f t="shared" ref="AP131:AP135" ca="1" si="1367">IF(AN$9 = 0, 0, IFERROR((AN131 - AO131) / AO131, 0))</f>
        <v>4.5251757415371748E-3</v>
      </c>
      <c r="AQ131" s="132">
        <f ca="1">IFERROR(AQ87 / AQ29, 0)</f>
        <v>192.22174131532068</v>
      </c>
      <c r="AR131" s="114">
        <f t="shared" ref="AR131:AR135" ca="1" si="1368">IFERROR(AR87 / AR29, 0)</f>
        <v>183.01545873235901</v>
      </c>
      <c r="AS131" s="115">
        <f t="shared" ref="AS131:AS135" ca="1" si="1369">IF(AQ$9 = 0, 0, IFERROR((AQ131 - AR131) / AR131, 0))</f>
        <v>5.0303305779348967E-2</v>
      </c>
      <c r="AT131" s="132">
        <f ca="1">IFERROR(AT87 / AT29, 0)</f>
        <v>151.75850290945388</v>
      </c>
      <c r="AU131" s="114">
        <f t="shared" ref="AU131:AU135" ca="1" si="1370">IFERROR(AU87 / AU29, 0)</f>
        <v>148.79895487116332</v>
      </c>
      <c r="AV131" s="115">
        <f t="shared" ref="AV131:AV135" ca="1" si="1371">IF(AT$9 = 0, 0, IFERROR((AT131 - AU131) / AU131, 0))</f>
        <v>1.9889575439915357E-2</v>
      </c>
      <c r="AW131" s="132">
        <f ca="1">IFERROR(AW87 / AW29, 0)</f>
        <v>168.71390345465204</v>
      </c>
      <c r="AX131" s="114">
        <f t="shared" ref="AX131:AX135" ca="1" si="1372">IFERROR(AX87 / AX29, 0)</f>
        <v>168.27526766863937</v>
      </c>
      <c r="AY131" s="115">
        <f t="shared" ref="AY131:AY135" ca="1" si="1373">IF(AW$9 = 0, 0, IFERROR((AW131 - AX131) / AX131, 0))</f>
        <v>2.6066562964939758E-3</v>
      </c>
      <c r="AZ131" s="132">
        <f ca="1">IFERROR(AZ87 / AZ29, 0)</f>
        <v>203.09781862498397</v>
      </c>
      <c r="BA131" s="114">
        <f t="shared" ref="BA131:BA135" ca="1" si="1374">IFERROR(BA87 / BA29, 0)</f>
        <v>206.68787024016061</v>
      </c>
      <c r="BB131" s="115">
        <f t="shared" ref="BB131:BB135" ca="1" si="1375">IF(AZ$9 = 0, 0, IFERROR((AZ131 - BA131) / BA131, 0))</f>
        <v>-1.7369435424561586E-2</v>
      </c>
      <c r="BC131" s="132">
        <f ca="1">IFERROR(BC87 / BC29, 0)</f>
        <v>191.49124213009983</v>
      </c>
      <c r="BD131" s="114">
        <f t="shared" ref="BD131:BD135" ca="1" si="1376">IFERROR(BD87 / BD29, 0)</f>
        <v>200.36682220755281</v>
      </c>
      <c r="BE131" s="115">
        <f t="shared" ref="BE131:BE135" ca="1" si="1377">IF(BC$9 = 0, 0, IFERROR((BC131 - BD131) / BD131, 0))</f>
        <v>-4.4296655402654858E-2</v>
      </c>
      <c r="BF131" s="132">
        <f ca="1">IFERROR(BF87 / BF29, 0)</f>
        <v>180.38630442915692</v>
      </c>
      <c r="BG131" s="114">
        <f t="shared" ref="BG131:BG135" ca="1" si="1378">IFERROR(BG87 / BG29, 0)</f>
        <v>186.59868375219273</v>
      </c>
      <c r="BH131" s="115">
        <f t="shared" ref="BH131:BH135" ca="1" si="1379">IF(BF$9 = 0, 0, IFERROR((BF131 - BG131) / BG131, 0))</f>
        <v>-3.3292728534387653E-2</v>
      </c>
      <c r="BI131" s="132">
        <f ca="1">IFERROR(BI87 / BI29, 0)</f>
        <v>156.61870322122215</v>
      </c>
      <c r="BJ131" s="114">
        <f t="shared" ref="BJ131:BJ135" ca="1" si="1380">IFERROR(BJ87 / BJ29, 0)</f>
        <v>149.21429310823015</v>
      </c>
      <c r="BK131" s="115">
        <f t="shared" ref="BK131:BK135" ca="1" si="1381">IF(BI$9 = 0, 0, IFERROR((BI131 - BJ131) / BJ131, 0))</f>
        <v>4.9622659858873763E-2</v>
      </c>
      <c r="BL131" s="132">
        <f ca="1">IFERROR(BL87 / BL29, 0)</f>
        <v>143.33360567438922</v>
      </c>
      <c r="BM131" s="114">
        <f t="shared" ref="BM131:BM135" ca="1" si="1382">IFERROR(BM87 / BM29, 0)</f>
        <v>149.76865330918287</v>
      </c>
      <c r="BN131" s="115">
        <f t="shared" ref="BN131:BN135" ca="1" si="1383">IF(BL$9 = 0, 0, IFERROR((BL131 - BM131) / BM131, 0))</f>
        <v>-4.2966585414299721E-2</v>
      </c>
      <c r="BO131" s="158" t="str">
        <f t="shared" ref="BO131:BO135" si="1384">E131</f>
        <v>Total Active</v>
      </c>
      <c r="BP131" s="248" t="str">
        <f>$D131</f>
        <v>SOLD $ PER CUST</v>
      </c>
    </row>
    <row r="132" spans="4:68" ht="15" thickTop="1" x14ac:dyDescent="0.2">
      <c r="D132" s="237"/>
      <c r="E132" s="136" t="str">
        <f>$E$30</f>
        <v>Elite</v>
      </c>
      <c r="F132" s="133">
        <f t="shared" ref="F132" ca="1" si="1385">IFERROR(F88 / F30, 0)</f>
        <v>2452.7588351282252</v>
      </c>
      <c r="G132" s="107">
        <f t="shared" ca="1" si="1346"/>
        <v>2315.9530380130022</v>
      </c>
      <c r="H132" s="108">
        <f t="shared" ca="1" si="1347"/>
        <v>5.9071058380612509E-2</v>
      </c>
      <c r="I132" s="141"/>
      <c r="J132" s="133">
        <f t="shared" ref="J132" ca="1" si="1386">IFERROR(J88 / J30, 0)</f>
        <v>2557.1586657456642</v>
      </c>
      <c r="K132" s="107">
        <f t="shared" ca="1" si="1348"/>
        <v>2451.4950873545713</v>
      </c>
      <c r="L132" s="108">
        <f t="shared" ca="1" si="1349"/>
        <v>4.3101688816809057E-2</v>
      </c>
      <c r="M132" s="141"/>
      <c r="N132" s="133">
        <f t="shared" ref="N132" ca="1" si="1387">IFERROR(N88 / N30, 0)</f>
        <v>2557.1586657456642</v>
      </c>
      <c r="O132" s="107">
        <f t="shared" ca="1" si="1350"/>
        <v>2451.4950873545713</v>
      </c>
      <c r="P132" s="108">
        <f t="shared" ca="1" si="1351"/>
        <v>4.3101688816809057E-2</v>
      </c>
      <c r="Q132" s="141"/>
      <c r="R132" s="133">
        <f t="shared" ref="R132" ca="1" si="1388">IFERROR(R88 / R30, 0)</f>
        <v>1223.8626291289945</v>
      </c>
      <c r="S132" s="107">
        <f t="shared" ca="1" si="1352"/>
        <v>1182.6036872015604</v>
      </c>
      <c r="T132" s="108">
        <f t="shared" ca="1" si="1353"/>
        <v>3.4888223649180955E-2</v>
      </c>
      <c r="U132" s="133">
        <f t="shared" ref="U132" ca="1" si="1389">IFERROR(U88 / U30, 0)</f>
        <v>1130.8148887725724</v>
      </c>
      <c r="V132" s="107">
        <f t="shared" ca="1" si="1354"/>
        <v>1096.1906237562002</v>
      </c>
      <c r="W132" s="108">
        <f t="shared" ca="1" si="1355"/>
        <v>3.1585989029653337E-2</v>
      </c>
      <c r="X132" s="133">
        <f t="shared" ref="X132" ca="1" si="1390">IFERROR(X88 / X30, 0)</f>
        <v>1225.1228820073575</v>
      </c>
      <c r="Y132" s="107">
        <f t="shared" ca="1" si="1356"/>
        <v>1221.4431063829788</v>
      </c>
      <c r="Z132" s="108">
        <f t="shared" ca="1" si="1357"/>
        <v>3.0126459473625747E-3</v>
      </c>
      <c r="AA132" s="133">
        <f t="shared" ref="AA132" ca="1" si="1391">IFERROR(AA88 / AA30, 0)</f>
        <v>1034.3306269130744</v>
      </c>
      <c r="AB132" s="107">
        <f t="shared" ca="1" si="1358"/>
        <v>1012.9029778310365</v>
      </c>
      <c r="AC132" s="108">
        <f t="shared" ca="1" si="1359"/>
        <v>2.1154690578481291E-2</v>
      </c>
      <c r="AD132" s="141"/>
      <c r="AE132" s="133">
        <f t="shared" ref="AE132" ca="1" si="1392">IFERROR(AE88 / AE30, 0)</f>
        <v>718.19684784520666</v>
      </c>
      <c r="AF132" s="107">
        <f t="shared" ca="1" si="1360"/>
        <v>683.09888995215283</v>
      </c>
      <c r="AG132" s="108">
        <f t="shared" ca="1" si="1361"/>
        <v>5.1380493233581806E-2</v>
      </c>
      <c r="AH132" s="133">
        <f t="shared" ref="AH132" ca="1" si="1393">IFERROR(AH88 / AH30, 0)</f>
        <v>876.20791997179629</v>
      </c>
      <c r="AI132" s="107">
        <f t="shared" ca="1" si="1362"/>
        <v>861.29938958112382</v>
      </c>
      <c r="AJ132" s="108">
        <f t="shared" ca="1" si="1363"/>
        <v>1.730934744760813E-2</v>
      </c>
      <c r="AK132" s="133">
        <f t="shared" ref="AK132" ca="1" si="1394">IFERROR(AK88 / AK30, 0)</f>
        <v>815.77296051388635</v>
      </c>
      <c r="AL132" s="107">
        <f t="shared" ca="1" si="1364"/>
        <v>831.4362821707648</v>
      </c>
      <c r="AM132" s="108">
        <f t="shared" ca="1" si="1365"/>
        <v>-1.8838871952982002E-2</v>
      </c>
      <c r="AN132" s="133">
        <f t="shared" ref="AN132" ca="1" si="1395">IFERROR(AN88 / AN30, 0)</f>
        <v>790.07974385307818</v>
      </c>
      <c r="AO132" s="107">
        <f t="shared" ca="1" si="1366"/>
        <v>786.71104866743917</v>
      </c>
      <c r="AP132" s="108">
        <f t="shared" ca="1" si="1367"/>
        <v>4.281998061861512E-3</v>
      </c>
      <c r="AQ132" s="133">
        <f t="shared" ref="AQ132" ca="1" si="1396">IFERROR(AQ88 / AQ30, 0)</f>
        <v>805.41214964370545</v>
      </c>
      <c r="AR132" s="107">
        <f t="shared" ca="1" si="1368"/>
        <v>769.32992691471361</v>
      </c>
      <c r="AS132" s="108">
        <f t="shared" ca="1" si="1369"/>
        <v>4.6900843794929925E-2</v>
      </c>
      <c r="AT132" s="133">
        <f t="shared" ref="AT132" ca="1" si="1397">IFERROR(AT88 / AT30, 0)</f>
        <v>636.97809682804677</v>
      </c>
      <c r="AU132" s="107">
        <f t="shared" ca="1" si="1370"/>
        <v>620.47523950419838</v>
      </c>
      <c r="AV132" s="108">
        <f t="shared" ca="1" si="1371"/>
        <v>2.6597124708852664E-2</v>
      </c>
      <c r="AW132" s="133">
        <f t="shared" ref="AW132" ca="1" si="1398">IFERROR(AW88 / AW30, 0)</f>
        <v>709.80333551721617</v>
      </c>
      <c r="AX132" s="107">
        <f t="shared" ca="1" si="1372"/>
        <v>698.50517390552</v>
      </c>
      <c r="AY132" s="108">
        <f t="shared" ca="1" si="1373"/>
        <v>1.6174771546107927E-2</v>
      </c>
      <c r="AZ132" s="133">
        <f t="shared" ref="AZ132" ca="1" si="1399">IFERROR(AZ88 / AZ30, 0)</f>
        <v>854.7979516892442</v>
      </c>
      <c r="BA132" s="107">
        <f t="shared" ca="1" si="1374"/>
        <v>872.98639861204106</v>
      </c>
      <c r="BB132" s="108">
        <f t="shared" ca="1" si="1375"/>
        <v>-2.083474261651112E-2</v>
      </c>
      <c r="BC132" s="133">
        <f t="shared" ref="BC132" ca="1" si="1400">IFERROR(BC88 / BC30, 0)</f>
        <v>791.70516456603559</v>
      </c>
      <c r="BD132" s="107">
        <f t="shared" ca="1" si="1376"/>
        <v>821.1162944371863</v>
      </c>
      <c r="BE132" s="108">
        <f t="shared" ca="1" si="1377"/>
        <v>-3.5818470623956905E-2</v>
      </c>
      <c r="BF132" s="133">
        <f t="shared" ref="BF132" ca="1" si="1401">IFERROR(BF88 / BF30, 0)</f>
        <v>755.28728739739779</v>
      </c>
      <c r="BG132" s="107">
        <f t="shared" ca="1" si="1378"/>
        <v>767.05563156240169</v>
      </c>
      <c r="BH132" s="108">
        <f t="shared" ca="1" si="1379"/>
        <v>-1.5342230316506731E-2</v>
      </c>
      <c r="BI132" s="133">
        <f t="shared" ref="BI132" ca="1" si="1402">IFERROR(BI88 / BI30, 0)</f>
        <v>652.05329256455047</v>
      </c>
      <c r="BJ132" s="107">
        <f t="shared" ca="1" si="1380"/>
        <v>609.17536524267496</v>
      </c>
      <c r="BK132" s="108">
        <f t="shared" ca="1" si="1381"/>
        <v>7.0386837302251037E-2</v>
      </c>
      <c r="BL132" s="133">
        <f t="shared" ref="BL132" ca="1" si="1403">IFERROR(BL88 / BL30, 0)</f>
        <v>597.12987005992056</v>
      </c>
      <c r="BM132" s="107">
        <f t="shared" ca="1" si="1382"/>
        <v>611.27230864292881</v>
      </c>
      <c r="BN132" s="108">
        <f t="shared" ca="1" si="1383"/>
        <v>-2.3136069445719758E-2</v>
      </c>
      <c r="BO132" s="152" t="str">
        <f t="shared" si="1384"/>
        <v>Elite</v>
      </c>
      <c r="BP132" s="249"/>
    </row>
    <row r="133" spans="4:68" x14ac:dyDescent="0.2">
      <c r="D133" s="237"/>
      <c r="E133" s="79" t="str">
        <f>$E$31</f>
        <v>High Value</v>
      </c>
      <c r="F133" s="35">
        <f t="shared" ref="F133" ca="1" si="1404">IFERROR(F89 / F31, 0)</f>
        <v>737.68031174298187</v>
      </c>
      <c r="G133" s="22">
        <f t="shared" ca="1" si="1346"/>
        <v>691.00199995387084</v>
      </c>
      <c r="H133" s="13">
        <f t="shared" ca="1" si="1347"/>
        <v>6.7551630519487843E-2</v>
      </c>
      <c r="I133" s="141"/>
      <c r="J133" s="35">
        <f t="shared" ref="J133" ca="1" si="1405">IFERROR(J89 / J31, 0)</f>
        <v>759.56703250163696</v>
      </c>
      <c r="K133" s="22">
        <f t="shared" ca="1" si="1348"/>
        <v>737.26054203145566</v>
      </c>
      <c r="L133" s="13">
        <f t="shared" ca="1" si="1349"/>
        <v>3.025591252817865E-2</v>
      </c>
      <c r="M133" s="141"/>
      <c r="N133" s="35">
        <f t="shared" ref="N133" ca="1" si="1406">IFERROR(N89 / N31, 0)</f>
        <v>759.56703250163696</v>
      </c>
      <c r="O133" s="22">
        <f t="shared" ca="1" si="1350"/>
        <v>737.26054203145566</v>
      </c>
      <c r="P133" s="13">
        <f t="shared" ca="1" si="1351"/>
        <v>3.025591252817865E-2</v>
      </c>
      <c r="Q133" s="141"/>
      <c r="R133" s="35">
        <f t="shared" ref="R133" ca="1" si="1407">IFERROR(R89 / R31, 0)</f>
        <v>444.07483522517032</v>
      </c>
      <c r="S133" s="22">
        <f t="shared" ca="1" si="1352"/>
        <v>431.16353823390943</v>
      </c>
      <c r="T133" s="13">
        <f t="shared" ca="1" si="1353"/>
        <v>2.9945243153321578E-2</v>
      </c>
      <c r="U133" s="35">
        <f t="shared" ref="U133" ca="1" si="1408">IFERROR(U89 / U31, 0)</f>
        <v>416.47708436711571</v>
      </c>
      <c r="V133" s="22">
        <f t="shared" ca="1" si="1354"/>
        <v>403.42271662805206</v>
      </c>
      <c r="W133" s="13">
        <f t="shared" ca="1" si="1355"/>
        <v>3.2359029873618952E-2</v>
      </c>
      <c r="X133" s="35">
        <f t="shared" ref="X133" ca="1" si="1409">IFERROR(X89 / X31, 0)</f>
        <v>433.90978125034314</v>
      </c>
      <c r="Y133" s="22">
        <f t="shared" ca="1" si="1356"/>
        <v>440.12013188792952</v>
      </c>
      <c r="Z133" s="13">
        <f t="shared" ca="1" si="1357"/>
        <v>-1.4110580697471373E-2</v>
      </c>
      <c r="AA133" s="35">
        <f t="shared" ref="AA133" ca="1" si="1410">IFERROR(AA89 / AA31, 0)</f>
        <v>369.44815771546416</v>
      </c>
      <c r="AB133" s="22">
        <f t="shared" ca="1" si="1358"/>
        <v>367.2618712584989</v>
      </c>
      <c r="AC133" s="13">
        <f t="shared" ca="1" si="1359"/>
        <v>5.9529361146952158E-3</v>
      </c>
      <c r="AD133" s="141"/>
      <c r="AE133" s="35">
        <f t="shared" ref="AE133" ca="1" si="1411">IFERROR(AE89 / AE31, 0)</f>
        <v>287.56069146877746</v>
      </c>
      <c r="AF133" s="22">
        <f t="shared" ca="1" si="1360"/>
        <v>273.83944072301972</v>
      </c>
      <c r="AG133" s="13">
        <f t="shared" ca="1" si="1361"/>
        <v>5.0106919257245967E-2</v>
      </c>
      <c r="AH133" s="35">
        <f t="shared" ref="AH133" ca="1" si="1412">IFERROR(AH89 / AH31, 0)</f>
        <v>349.52202444326929</v>
      </c>
      <c r="AI133" s="22">
        <f t="shared" ca="1" si="1362"/>
        <v>347.68679016928036</v>
      </c>
      <c r="AJ133" s="13">
        <f t="shared" ca="1" si="1363"/>
        <v>5.2784124271600865E-3</v>
      </c>
      <c r="AK133" s="35">
        <f t="shared" ref="AK133" ca="1" si="1413">IFERROR(AK89 / AK31, 0)</f>
        <v>329.8390009068923</v>
      </c>
      <c r="AL133" s="22">
        <f t="shared" ca="1" si="1364"/>
        <v>335.95106516596189</v>
      </c>
      <c r="AM133" s="13">
        <f t="shared" ca="1" si="1365"/>
        <v>-1.819331710125759E-2</v>
      </c>
      <c r="AN133" s="35">
        <f t="shared" ref="AN133" ca="1" si="1414">IFERROR(AN89 / AN31, 0)</f>
        <v>317.9221490539137</v>
      </c>
      <c r="AO133" s="22">
        <f t="shared" ca="1" si="1366"/>
        <v>318.87037622640531</v>
      </c>
      <c r="AP133" s="13">
        <f t="shared" ca="1" si="1367"/>
        <v>-2.9737073218063692E-3</v>
      </c>
      <c r="AQ133" s="35">
        <f t="shared" ref="AQ133" ca="1" si="1415">IFERROR(AQ89 / AQ31, 0)</f>
        <v>320.59824999999989</v>
      </c>
      <c r="AR133" s="22">
        <f t="shared" ca="1" si="1368"/>
        <v>306.82963034549391</v>
      </c>
      <c r="AS133" s="13">
        <f t="shared" ca="1" si="1369"/>
        <v>4.4873826686824048E-2</v>
      </c>
      <c r="AT133" s="35">
        <f t="shared" ref="AT133" ca="1" si="1416">IFERROR(AT89 / AT31, 0)</f>
        <v>251.68808258437903</v>
      </c>
      <c r="AU133" s="22">
        <f t="shared" ca="1" si="1370"/>
        <v>247.30805297420056</v>
      </c>
      <c r="AV133" s="13">
        <f t="shared" ca="1" si="1371"/>
        <v>1.7710824849829689E-2</v>
      </c>
      <c r="AW133" s="35">
        <f t="shared" ref="AW133" ca="1" si="1417">IFERROR(AW89 / AW31, 0)</f>
        <v>280.30432916442209</v>
      </c>
      <c r="AX133" s="22">
        <f t="shared" ca="1" si="1372"/>
        <v>280.04371404838543</v>
      </c>
      <c r="AY133" s="13">
        <f t="shared" ca="1" si="1373"/>
        <v>9.3062298120939854E-4</v>
      </c>
      <c r="AZ133" s="35">
        <f t="shared" ref="AZ133" ca="1" si="1418">IFERROR(AZ89 / AZ31, 0)</f>
        <v>337.05984004352553</v>
      </c>
      <c r="BA133" s="22">
        <f t="shared" ca="1" si="1374"/>
        <v>347.21554461111384</v>
      </c>
      <c r="BB133" s="13">
        <f t="shared" ca="1" si="1375"/>
        <v>-2.9248991657222157E-2</v>
      </c>
      <c r="BC133" s="35">
        <f t="shared" ref="BC133" ca="1" si="1419">IFERROR(BC89 / BC31, 0)</f>
        <v>316.12104032017197</v>
      </c>
      <c r="BD133" s="22">
        <f t="shared" ca="1" si="1376"/>
        <v>332.06340305855815</v>
      </c>
      <c r="BE133" s="13">
        <f t="shared" ca="1" si="1377"/>
        <v>-4.8009996258379616E-2</v>
      </c>
      <c r="BF133" s="35">
        <f t="shared" ref="BF133" ca="1" si="1420">IFERROR(BF89 / BF31, 0)</f>
        <v>297.48483533051166</v>
      </c>
      <c r="BG133" s="22">
        <f t="shared" ca="1" si="1378"/>
        <v>305.87767684007997</v>
      </c>
      <c r="BH133" s="13">
        <f t="shared" ca="1" si="1379"/>
        <v>-2.7438555164508747E-2</v>
      </c>
      <c r="BI133" s="35">
        <f t="shared" ref="BI133" ca="1" si="1421">IFERROR(BI89 / BI31, 0)</f>
        <v>259.10133213223475</v>
      </c>
      <c r="BJ133" s="22">
        <f t="shared" ca="1" si="1380"/>
        <v>246.51992117812313</v>
      </c>
      <c r="BK133" s="13">
        <f t="shared" ca="1" si="1381"/>
        <v>5.1036082171310254E-2</v>
      </c>
      <c r="BL133" s="35">
        <f t="shared" ref="BL133" ca="1" si="1422">IFERROR(BL89 / BL31, 0)</f>
        <v>235.31653169772693</v>
      </c>
      <c r="BM133" s="22">
        <f t="shared" ca="1" si="1382"/>
        <v>245.57708294069488</v>
      </c>
      <c r="BN133" s="13">
        <f t="shared" ca="1" si="1383"/>
        <v>-4.1781387416535927E-2</v>
      </c>
      <c r="BO133" s="159" t="str">
        <f t="shared" si="1384"/>
        <v>High Value</v>
      </c>
      <c r="BP133" s="249"/>
    </row>
    <row r="134" spans="4:68" x14ac:dyDescent="0.2">
      <c r="D134" s="238"/>
      <c r="E134" s="79" t="str">
        <f>$E$32</f>
        <v>Opportunity</v>
      </c>
      <c r="F134" s="35">
        <f t="shared" ref="F134" ca="1" si="1423">IFERROR(F90 / F32, 0)</f>
        <v>222.29834188812271</v>
      </c>
      <c r="G134" s="22">
        <f t="shared" ca="1" si="1346"/>
        <v>208.77108401235392</v>
      </c>
      <c r="H134" s="13">
        <f t="shared" ref="H134" ca="1" si="1424">IF(F$9 = 0, 0, IFERROR((F134 - G134) / G134, 0))</f>
        <v>6.4794690987801329E-2</v>
      </c>
      <c r="I134" s="141"/>
      <c r="J134" s="35">
        <f t="shared" ref="J134" ca="1" si="1425">IFERROR(J90 / J32, 0)</f>
        <v>228.04427700519079</v>
      </c>
      <c r="K134" s="22">
        <f t="shared" ca="1" si="1348"/>
        <v>222.19026666645146</v>
      </c>
      <c r="L134" s="13">
        <f t="shared" ref="L134" ca="1" si="1426">IF(J$9 = 0, 0, IFERROR((J134 - K134) / K134, 0))</f>
        <v>2.6346835199254147E-2</v>
      </c>
      <c r="M134" s="141"/>
      <c r="N134" s="35">
        <f t="shared" ref="N134" ca="1" si="1427">IFERROR(N90 / N32, 0)</f>
        <v>228.04427700519079</v>
      </c>
      <c r="O134" s="22">
        <f t="shared" ca="1" si="1350"/>
        <v>222.19026666645146</v>
      </c>
      <c r="P134" s="13">
        <f t="shared" ref="P134" ca="1" si="1428">IF(N$9 = 0, 0, IFERROR((N134 - O134) / O134, 0))</f>
        <v>2.6346835199254147E-2</v>
      </c>
      <c r="Q134" s="141"/>
      <c r="R134" s="35">
        <f t="shared" ref="R134" ca="1" si="1429">IFERROR(R90 / R32, 0)</f>
        <v>174.92058019395751</v>
      </c>
      <c r="S134" s="22">
        <f t="shared" ca="1" si="1352"/>
        <v>169.93041613598822</v>
      </c>
      <c r="T134" s="13">
        <f t="shared" ref="T134" ca="1" si="1430">IF(R$9 = 0, 0, IFERROR((R134 - S134) / S134, 0))</f>
        <v>2.9365926191670482E-2</v>
      </c>
      <c r="U134" s="35">
        <f t="shared" ref="U134" ca="1" si="1431">IFERROR(U90 / U32, 0)</f>
        <v>165.17030761630889</v>
      </c>
      <c r="V134" s="22">
        <f t="shared" ca="1" si="1354"/>
        <v>159.33201058181413</v>
      </c>
      <c r="W134" s="13">
        <f t="shared" ref="W134" ca="1" si="1432">IF(U$9 = 0, 0, IFERROR((U134 - V134) / V134, 0))</f>
        <v>3.6642335794142868E-2</v>
      </c>
      <c r="X134" s="35">
        <f t="shared" ref="X134" ca="1" si="1433">IFERROR(X90 / X32, 0)</f>
        <v>168.72427325232235</v>
      </c>
      <c r="Y134" s="22">
        <f t="shared" ca="1" si="1356"/>
        <v>170.80609598801018</v>
      </c>
      <c r="Z134" s="13">
        <f t="shared" ref="Z134" ca="1" si="1434">IF(X$9 = 0, 0, IFERROR((X134 - Y134) / Y134, 0))</f>
        <v>-1.2188222695716735E-2</v>
      </c>
      <c r="AA134" s="35">
        <f t="shared" ref="AA134" ca="1" si="1435">IFERROR(AA90 / AA32, 0)</f>
        <v>144.25496697391287</v>
      </c>
      <c r="AB134" s="22">
        <f t="shared" ca="1" si="1358"/>
        <v>144.7329256649387</v>
      </c>
      <c r="AC134" s="13">
        <f t="shared" ref="AC134" ca="1" si="1436">IF(AA$9 = 0, 0, IFERROR((AA134 - AB134) / AB134, 0))</f>
        <v>-3.3023494054996343E-3</v>
      </c>
      <c r="AD134" s="141"/>
      <c r="AE134" s="35">
        <f t="shared" ref="AE134" ca="1" si="1437">IFERROR(AE90 / AE32, 0)</f>
        <v>124.17354504276703</v>
      </c>
      <c r="AF134" s="22">
        <f t="shared" ca="1" si="1360"/>
        <v>118.28874373662595</v>
      </c>
      <c r="AG134" s="13">
        <f t="shared" ref="AG134" ca="1" si="1438">IF(AE$9 = 0, 0, IFERROR((AE134 - AF134) / AF134, 0))</f>
        <v>4.9749461531553692E-2</v>
      </c>
      <c r="AH134" s="35">
        <f t="shared" ref="AH134" ca="1" si="1439">IFERROR(AH90 / AH32, 0)</f>
        <v>153.76303102414951</v>
      </c>
      <c r="AI134" s="22">
        <f t="shared" ca="1" si="1362"/>
        <v>152.98582692626343</v>
      </c>
      <c r="AJ134" s="13">
        <f t="shared" ref="AJ134" ca="1" si="1440">IF(AH$9 = 0, 0, IFERROR((AH134 - AI134) / AI134, 0))</f>
        <v>5.0802359506196843E-3</v>
      </c>
      <c r="AK134" s="35">
        <f t="shared" ref="AK134" ca="1" si="1441">IFERROR(AK90 / AK32, 0)</f>
        <v>146.50989947098282</v>
      </c>
      <c r="AL134" s="22">
        <f t="shared" ca="1" si="1364"/>
        <v>145.53655262025953</v>
      </c>
      <c r="AM134" s="13">
        <f t="shared" ref="AM134" ca="1" si="1442">IF(AK$9 = 0, 0, IFERROR((AK134 - AL134) / AL134, 0))</f>
        <v>6.6879889154925123E-3</v>
      </c>
      <c r="AN134" s="35">
        <f t="shared" ref="AN134" ca="1" si="1443">IFERROR(AN90 / AN32, 0)</f>
        <v>143.9257636743971</v>
      </c>
      <c r="AO134" s="22">
        <f t="shared" ca="1" si="1366"/>
        <v>143.26589099190443</v>
      </c>
      <c r="AP134" s="13">
        <f t="shared" ref="AP134" ca="1" si="1444">IF(AN$9 = 0, 0, IFERROR((AN134 - AO134) / AO134, 0))</f>
        <v>4.6059301200308969E-3</v>
      </c>
      <c r="AQ134" s="35">
        <f t="shared" ref="AQ134" ca="1" si="1445">IFERROR(AQ90 / AQ32, 0)</f>
        <v>139.19311689677355</v>
      </c>
      <c r="AR134" s="22">
        <f t="shared" ca="1" si="1368"/>
        <v>132.28040800918092</v>
      </c>
      <c r="AS134" s="13">
        <f t="shared" ref="AS134" ca="1" si="1446">IF(AQ$9 = 0, 0, IFERROR((AQ134 - AR134) / AR134, 0))</f>
        <v>5.225799490362059E-2</v>
      </c>
      <c r="AT134" s="35">
        <f t="shared" ref="AT134" ca="1" si="1447">IFERROR(AT90 / AT32, 0)</f>
        <v>110.75175202601652</v>
      </c>
      <c r="AU134" s="22">
        <f t="shared" ca="1" si="1370"/>
        <v>109.32922725500583</v>
      </c>
      <c r="AV134" s="13">
        <f t="shared" ref="AV134" ca="1" si="1448">IF(AT$9 = 0, 0, IFERROR((AT134 - AU134) / AU134, 0))</f>
        <v>1.3011385946163384E-2</v>
      </c>
      <c r="AW134" s="35">
        <f t="shared" ref="AW134" ca="1" si="1449">IFERROR(AW90 / AW32, 0)</f>
        <v>122.28881783933319</v>
      </c>
      <c r="AX134" s="22">
        <f t="shared" ca="1" si="1372"/>
        <v>123.24212725915832</v>
      </c>
      <c r="AY134" s="13">
        <f t="shared" ref="AY134" ca="1" si="1450">IF(AW$9 = 0, 0, IFERROR((AW134 - AX134) / AX134, 0))</f>
        <v>-7.7352561256953632E-3</v>
      </c>
      <c r="AZ134" s="35">
        <f t="shared" ref="AZ134" ca="1" si="1451">IFERROR(AZ90 / AZ32, 0)</f>
        <v>147.16263625358744</v>
      </c>
      <c r="BA134" s="22">
        <f t="shared" ca="1" si="1374"/>
        <v>148.48713709554684</v>
      </c>
      <c r="BB134" s="13">
        <f t="shared" ref="BB134" ca="1" si="1452">IF(AZ$9 = 0, 0, IFERROR((AZ134 - BA134) / BA134, 0))</f>
        <v>-8.9199702268293497E-3</v>
      </c>
      <c r="BC134" s="35">
        <f t="shared" ref="BC134" ca="1" si="1453">IFERROR(BC90 / BC32, 0)</f>
        <v>140.52150498775455</v>
      </c>
      <c r="BD134" s="22">
        <f t="shared" ca="1" si="1376"/>
        <v>147.03375965893952</v>
      </c>
      <c r="BE134" s="13">
        <f t="shared" ref="BE134" ca="1" si="1454">IF(BC$9 = 0, 0, IFERROR((BC134 - BD134) / BD134, 0))</f>
        <v>-4.4290880450114527E-2</v>
      </c>
      <c r="BF134" s="35">
        <f t="shared" ref="BF134" ca="1" si="1455">IFERROR(BF90 / BF32, 0)</f>
        <v>131.86912228046543</v>
      </c>
      <c r="BG134" s="22">
        <f t="shared" ca="1" si="1378"/>
        <v>137.72432428184072</v>
      </c>
      <c r="BH134" s="13">
        <f t="shared" ref="BH134" ca="1" si="1456">IF(BF$9 = 0, 0, IFERROR((BF134 - BG134) / BG134, 0))</f>
        <v>-4.2513927963757026E-2</v>
      </c>
      <c r="BI134" s="35">
        <f t="shared" ref="BI134" ca="1" si="1457">IFERROR(BI90 / BI32, 0)</f>
        <v>114.81189008556881</v>
      </c>
      <c r="BJ134" s="22">
        <f t="shared" ca="1" si="1380"/>
        <v>109.95005021444589</v>
      </c>
      <c r="BK134" s="13">
        <f t="shared" ref="BK134" ca="1" si="1458">IF(BI$9 = 0, 0, IFERROR((BI134 - BJ134) / BJ134, 0))</f>
        <v>4.4218623471661979E-2</v>
      </c>
      <c r="BL134" s="35">
        <f t="shared" ref="BL134" ca="1" si="1459">IFERROR(BL90 / BL32, 0)</f>
        <v>106.72455895843328</v>
      </c>
      <c r="BM134" s="22">
        <f t="shared" ca="1" si="1382"/>
        <v>111.63289952883021</v>
      </c>
      <c r="BN134" s="13">
        <f t="shared" ref="BN134" ca="1" si="1460">IF(BL$9 = 0, 0, IFERROR((BL134 - BM134) / BM134, 0))</f>
        <v>-4.3968584450584006E-2</v>
      </c>
      <c r="BO134" s="159" t="str">
        <f t="shared" si="1384"/>
        <v>Opportunity</v>
      </c>
      <c r="BP134" s="250"/>
    </row>
    <row r="135" spans="4:68" x14ac:dyDescent="0.2">
      <c r="D135" s="239"/>
      <c r="E135" s="78" t="str">
        <f>$E$33</f>
        <v>Marginal</v>
      </c>
      <c r="F135" s="134">
        <f t="shared" ref="F135" ca="1" si="1461">IFERROR(F91 / F33, 0)</f>
        <v>62.269508341726727</v>
      </c>
      <c r="G135" s="103">
        <f t="shared" ca="1" si="1346"/>
        <v>59.30122893256739</v>
      </c>
      <c r="H135" s="100">
        <f t="shared" ca="1" si="1347"/>
        <v>5.0054264685384958E-2</v>
      </c>
      <c r="I135" s="141"/>
      <c r="J135" s="134">
        <f t="shared" ref="J135" ca="1" si="1462">IFERROR(J91 / J33, 0)</f>
        <v>63.455517459555793</v>
      </c>
      <c r="K135" s="103">
        <f t="shared" ca="1" si="1348"/>
        <v>62.252424050687395</v>
      </c>
      <c r="L135" s="100">
        <f t="shared" ca="1" si="1349"/>
        <v>1.9326049181455338E-2</v>
      </c>
      <c r="M135" s="141"/>
      <c r="N135" s="134">
        <f t="shared" ref="N135" ca="1" si="1463">IFERROR(N91 / N33, 0)</f>
        <v>63.455517459555786</v>
      </c>
      <c r="O135" s="103">
        <f t="shared" ca="1" si="1350"/>
        <v>62.252424050687395</v>
      </c>
      <c r="P135" s="100">
        <f t="shared" ca="1" si="1351"/>
        <v>1.9326049181455224E-2</v>
      </c>
      <c r="Q135" s="141"/>
      <c r="R135" s="134">
        <f t="shared" ref="R135" ca="1" si="1464">IFERROR(R91 / R33, 0)</f>
        <v>62.209357752082546</v>
      </c>
      <c r="S135" s="103">
        <f t="shared" ca="1" si="1352"/>
        <v>59.574174200093033</v>
      </c>
      <c r="T135" s="100">
        <f t="shared" ca="1" si="1353"/>
        <v>4.4233656401827186E-2</v>
      </c>
      <c r="U135" s="134">
        <f t="shared" ref="U135" ca="1" si="1465">IFERROR(U91 / U33, 0)</f>
        <v>58.230252382717929</v>
      </c>
      <c r="V135" s="103">
        <f t="shared" ca="1" si="1354"/>
        <v>54.879908265510196</v>
      </c>
      <c r="W135" s="100">
        <f t="shared" ca="1" si="1355"/>
        <v>6.1048646455433106E-2</v>
      </c>
      <c r="X135" s="134">
        <f t="shared" ref="X135" ca="1" si="1466">IFERROR(X91 / X33, 0)</f>
        <v>59.467955122602945</v>
      </c>
      <c r="Y135" s="103">
        <f t="shared" ca="1" si="1356"/>
        <v>59.537146207367833</v>
      </c>
      <c r="Z135" s="100">
        <f t="shared" ca="1" si="1357"/>
        <v>-1.1621498370764354E-3</v>
      </c>
      <c r="AA135" s="134">
        <f t="shared" ref="AA135" ca="1" si="1467">IFERROR(AA91 / AA33, 0)</f>
        <v>50.116614423309287</v>
      </c>
      <c r="AB135" s="103">
        <f t="shared" ca="1" si="1358"/>
        <v>51.614789011857376</v>
      </c>
      <c r="AC135" s="100">
        <f t="shared" ca="1" si="1359"/>
        <v>-2.9026072124481918E-2</v>
      </c>
      <c r="AD135" s="141"/>
      <c r="AE135" s="134">
        <f t="shared" ref="AE135" ca="1" si="1468">IFERROR(AE91 / AE33, 0)</f>
        <v>47.935742535070887</v>
      </c>
      <c r="AF135" s="103">
        <f t="shared" ca="1" si="1360"/>
        <v>44.674403055166671</v>
      </c>
      <c r="AG135" s="100">
        <f t="shared" ca="1" si="1361"/>
        <v>7.3002418764877841E-2</v>
      </c>
      <c r="AH135" s="134">
        <f t="shared" ref="AH135" ca="1" si="1469">IFERROR(AH91 / AH33, 0)</f>
        <v>60.24550786376011</v>
      </c>
      <c r="AI135" s="103">
        <f t="shared" ca="1" si="1362"/>
        <v>60.235929853631589</v>
      </c>
      <c r="AJ135" s="100">
        <f t="shared" ca="1" si="1363"/>
        <v>1.5900825556765252E-4</v>
      </c>
      <c r="AK135" s="134">
        <f t="shared" ref="AK135" ca="1" si="1470">IFERROR(AK91 / AK33, 0)</f>
        <v>58.174588909531764</v>
      </c>
      <c r="AL135" s="103">
        <f t="shared" ca="1" si="1364"/>
        <v>55.579420620601475</v>
      </c>
      <c r="AM135" s="100">
        <f t="shared" ca="1" si="1365"/>
        <v>4.6692971246417504E-2</v>
      </c>
      <c r="AN135" s="134">
        <f t="shared" ref="AN135" ca="1" si="1471">IFERROR(AN91 / AN33, 0)</f>
        <v>59.218408381497078</v>
      </c>
      <c r="AO135" s="103">
        <f t="shared" ca="1" si="1366"/>
        <v>56.950645822380068</v>
      </c>
      <c r="AP135" s="100">
        <f t="shared" ca="1" si="1367"/>
        <v>3.9819786525157198E-2</v>
      </c>
      <c r="AQ135" s="134">
        <f t="shared" ref="AQ135" ca="1" si="1472">IFERROR(AQ91 / AQ33, 0)</f>
        <v>53.747748581419899</v>
      </c>
      <c r="AR135" s="103">
        <f t="shared" ca="1" si="1368"/>
        <v>49.76329722655661</v>
      </c>
      <c r="AS135" s="100">
        <f t="shared" ca="1" si="1369"/>
        <v>8.0068073799919995E-2</v>
      </c>
      <c r="AT135" s="134">
        <f t="shared" ref="AT135" ca="1" si="1473">IFERROR(AT91 / AT33, 0)</f>
        <v>42.286196654029425</v>
      </c>
      <c r="AU135" s="103">
        <f t="shared" ca="1" si="1370"/>
        <v>40.715995868043997</v>
      </c>
      <c r="AV135" s="100">
        <f t="shared" ca="1" si="1371"/>
        <v>3.8564715230698848E-2</v>
      </c>
      <c r="AW135" s="134">
        <f t="shared" ref="AW135" ca="1" si="1474">IFERROR(AW91 / AW33, 0)</f>
        <v>47.436464650141353</v>
      </c>
      <c r="AX135" s="103">
        <f t="shared" ca="1" si="1372"/>
        <v>46.800574679491802</v>
      </c>
      <c r="AY135" s="100">
        <f t="shared" ca="1" si="1373"/>
        <v>1.3587225691230671E-2</v>
      </c>
      <c r="AZ135" s="134">
        <f t="shared" ref="AZ135" ca="1" si="1475">IFERROR(AZ91 / AZ33, 0)</f>
        <v>57.421460010881376</v>
      </c>
      <c r="BA135" s="103">
        <f t="shared" ca="1" si="1374"/>
        <v>56.130030438620537</v>
      </c>
      <c r="BB135" s="100">
        <f t="shared" ca="1" si="1375"/>
        <v>2.3007818847934642E-2</v>
      </c>
      <c r="BC135" s="134">
        <f t="shared" ref="BC135" ca="1" si="1476">IFERROR(BC91 / BC33, 0)</f>
        <v>55.557072755510418</v>
      </c>
      <c r="BD135" s="103">
        <f t="shared" ca="1" si="1376"/>
        <v>58.269817319152864</v>
      </c>
      <c r="BE135" s="100">
        <f t="shared" ca="1" si="1377"/>
        <v>-4.6554883616406778E-2</v>
      </c>
      <c r="BF135" s="134">
        <f t="shared" ref="BF135" ca="1" si="1477">IFERROR(BF91 / BF33, 0)</f>
        <v>51.674172506537872</v>
      </c>
      <c r="BG135" s="103">
        <f t="shared" ca="1" si="1378"/>
        <v>55.618087084097468</v>
      </c>
      <c r="BH135" s="100">
        <f t="shared" ca="1" si="1379"/>
        <v>-7.091064767467084E-2</v>
      </c>
      <c r="BI135" s="134">
        <f t="shared" ref="BI135" ca="1" si="1478">IFERROR(BI91 / BI33, 0)</f>
        <v>44.383625885779004</v>
      </c>
      <c r="BJ135" s="103">
        <f t="shared" ca="1" si="1380"/>
        <v>43.815338602050318</v>
      </c>
      <c r="BK135" s="100">
        <f t="shared" ca="1" si="1381"/>
        <v>1.2970053452972604E-2</v>
      </c>
      <c r="BL135" s="134">
        <f t="shared" ref="BL135" ca="1" si="1479">IFERROR(BL91 / BL33, 0)</f>
        <v>39.857996431617217</v>
      </c>
      <c r="BM135" s="103">
        <f t="shared" ca="1" si="1382"/>
        <v>43.855103824714533</v>
      </c>
      <c r="BN135" s="100">
        <f t="shared" ca="1" si="1383"/>
        <v>-9.1143494017787444E-2</v>
      </c>
      <c r="BO135" s="156" t="str">
        <f t="shared" si="1384"/>
        <v>Marginal</v>
      </c>
      <c r="BP135" s="251"/>
    </row>
    <row r="136" spans="4:68" ht="3.75" customHeight="1" x14ac:dyDescent="0.2">
      <c r="D136" s="144"/>
      <c r="E136" s="144"/>
      <c r="F136" s="144"/>
      <c r="G136" s="144"/>
      <c r="H136" s="160"/>
      <c r="I136" s="138"/>
      <c r="J136" s="144"/>
      <c r="K136" s="144"/>
      <c r="L136" s="160"/>
      <c r="M136" s="138"/>
      <c r="N136" s="144"/>
      <c r="O136" s="144"/>
      <c r="P136" s="160"/>
      <c r="Q136" s="138"/>
      <c r="R136" s="144"/>
      <c r="S136" s="144"/>
      <c r="T136" s="160"/>
      <c r="U136" s="144"/>
      <c r="V136" s="144"/>
      <c r="W136" s="160"/>
      <c r="X136" s="144"/>
      <c r="Y136" s="144"/>
      <c r="Z136" s="160"/>
      <c r="AA136" s="144"/>
      <c r="AB136" s="144"/>
      <c r="AC136" s="160"/>
      <c r="AD136" s="138"/>
      <c r="AE136" s="144"/>
      <c r="AF136" s="144"/>
      <c r="AG136" s="160"/>
      <c r="AH136" s="144"/>
      <c r="AI136" s="144"/>
      <c r="AJ136" s="160"/>
      <c r="AK136" s="144"/>
      <c r="AL136" s="144"/>
      <c r="AM136" s="160"/>
      <c r="AN136" s="144"/>
      <c r="AO136" s="144"/>
      <c r="AP136" s="160"/>
      <c r="AQ136" s="144"/>
      <c r="AR136" s="144"/>
      <c r="AS136" s="160"/>
      <c r="AT136" s="144"/>
      <c r="AU136" s="144"/>
      <c r="AV136" s="160"/>
      <c r="AW136" s="144"/>
      <c r="AX136" s="144"/>
      <c r="AY136" s="160"/>
      <c r="AZ136" s="144"/>
      <c r="BA136" s="144"/>
      <c r="BB136" s="160"/>
      <c r="BC136" s="144"/>
      <c r="BD136" s="144"/>
      <c r="BE136" s="160"/>
      <c r="BF136" s="144"/>
      <c r="BG136" s="144"/>
      <c r="BH136" s="160"/>
      <c r="BI136" s="144"/>
      <c r="BJ136" s="144"/>
      <c r="BK136" s="160"/>
      <c r="BL136" s="144"/>
      <c r="BM136" s="144"/>
      <c r="BN136" s="160"/>
      <c r="BO136" s="144"/>
      <c r="BP136" s="144"/>
    </row>
    <row r="137" spans="4:68" ht="15" thickBot="1" x14ac:dyDescent="0.25">
      <c r="D137" s="236" t="s">
        <v>165</v>
      </c>
      <c r="E137" s="135" t="str">
        <f>$E$29</f>
        <v>Total Active</v>
      </c>
      <c r="F137" s="132">
        <f t="shared" ref="F137:G141" ca="1" si="1480">IFERROR(F87 / F107, 0)</f>
        <v>45.810478200230378</v>
      </c>
      <c r="G137" s="114">
        <f t="shared" ca="1" si="1480"/>
        <v>45.182394496276544</v>
      </c>
      <c r="H137" s="115">
        <f ca="1">IF(F$9 = 0, 0, IFERROR((F137 - G137) / G137, 0))</f>
        <v>1.3901071666434015E-2</v>
      </c>
      <c r="I137" s="141"/>
      <c r="J137" s="132">
        <f t="shared" ref="J137:K141" ca="1" si="1481">IFERROR(J87 / J107, 0)</f>
        <v>45.314614539824014</v>
      </c>
      <c r="K137" s="114">
        <f t="shared" ca="1" si="1481"/>
        <v>45.80755531191091</v>
      </c>
      <c r="L137" s="115">
        <f ca="1">IF(J$9 = 0, 0, IFERROR((J137 - K137) / K137, 0))</f>
        <v>-1.0761123765072916E-2</v>
      </c>
      <c r="M137" s="141"/>
      <c r="N137" s="132">
        <f t="shared" ref="N137:O141" ca="1" si="1482">IFERROR(N87 / N107, 0)</f>
        <v>45.314614539824007</v>
      </c>
      <c r="O137" s="114">
        <f t="shared" ca="1" si="1482"/>
        <v>45.807555311910903</v>
      </c>
      <c r="P137" s="115">
        <f ca="1">IF(N$9 = 0, 0, IFERROR((N137 - O137) / O137, 0))</f>
        <v>-1.0761123765072917E-2</v>
      </c>
      <c r="Q137" s="141"/>
      <c r="R137" s="132">
        <f t="shared" ref="R137:S141" ca="1" si="1483">IFERROR(R87 / R107, 0)</f>
        <v>48.320084924123286</v>
      </c>
      <c r="S137" s="114">
        <f t="shared" ca="1" si="1483"/>
        <v>50.036252770415729</v>
      </c>
      <c r="T137" s="115">
        <f ca="1">IF(R$9 = 0, 0, IFERROR((R137 - S137) / S137, 0))</f>
        <v>-3.4298488621177056E-2</v>
      </c>
      <c r="U137" s="132">
        <f t="shared" ref="U137:V141" ca="1" si="1484">IFERROR(U87 / U107, 0)</f>
        <v>44.806726303354523</v>
      </c>
      <c r="V137" s="114">
        <f t="shared" ca="1" si="1484"/>
        <v>43.713665207269145</v>
      </c>
      <c r="W137" s="115">
        <f ca="1">IF(U$9 = 0, 0, IFERROR((U137 - V137) / V137, 0))</f>
        <v>2.5005020533112682E-2</v>
      </c>
      <c r="X137" s="132">
        <f t="shared" ref="X137:Y141" ca="1" si="1485">IFERROR(X87 / X107, 0)</f>
        <v>47.613525277098447</v>
      </c>
      <c r="Y137" s="114">
        <f t="shared" ca="1" si="1485"/>
        <v>48.510705130851825</v>
      </c>
      <c r="Z137" s="115">
        <f ca="1">IF(X$9 = 0, 0, IFERROR((X137 - Y137) / Y137, 0))</f>
        <v>-1.8494471505482002E-2</v>
      </c>
      <c r="AA137" s="132">
        <f t="shared" ref="AA137:AB141" ca="1" si="1486">IFERROR(AA87 / AA107, 0)</f>
        <v>41.383613697134173</v>
      </c>
      <c r="AB137" s="114">
        <f t="shared" ca="1" si="1486"/>
        <v>42.082360890134517</v>
      </c>
      <c r="AC137" s="115">
        <f ca="1">IF(AA$9 = 0, 0, IFERROR((AA137 - AB137) / AB137, 0))</f>
        <v>-1.6604277379412734E-2</v>
      </c>
      <c r="AD137" s="141"/>
      <c r="AE137" s="132">
        <f t="shared" ref="AE137:AF141" ca="1" si="1487">IFERROR(AE87 / AE107, 0)</f>
        <v>47.289607485321234</v>
      </c>
      <c r="AF137" s="114">
        <f t="shared" ca="1" si="1487"/>
        <v>46.743749699509173</v>
      </c>
      <c r="AG137" s="115">
        <f ca="1">IF(AE$9 = 0, 0, IFERROR((AE137 - AF137) / AF137, 0))</f>
        <v>1.1677663630348258E-2</v>
      </c>
      <c r="AH137" s="132">
        <f t="shared" ref="AH137:AI141" ca="1" si="1488">IFERROR(AH87 / AH107, 0)</f>
        <v>48.650457434299177</v>
      </c>
      <c r="AI137" s="114">
        <f t="shared" ca="1" si="1488"/>
        <v>50.170578143349559</v>
      </c>
      <c r="AJ137" s="115">
        <f ca="1">IF(AH$9 = 0, 0, IFERROR((AH137 - AI137) / AI137, 0))</f>
        <v>-3.0299047077094198E-2</v>
      </c>
      <c r="AK137" s="132">
        <f t="shared" ref="AK137:AL141" ca="1" si="1489">IFERROR(AK87 / AK107, 0)</f>
        <v>48.475875256286244</v>
      </c>
      <c r="AL137" s="114">
        <f t="shared" ca="1" si="1489"/>
        <v>51.861045114274155</v>
      </c>
      <c r="AM137" s="115">
        <f ca="1">IF(AK$9 = 0, 0, IFERROR((AK137 - AL137) / AL137, 0))</f>
        <v>-6.527384572618615E-2</v>
      </c>
      <c r="AN137" s="132">
        <f t="shared" ref="AN137:AO141" ca="1" si="1490">IFERROR(AN87 / AN107, 0)</f>
        <v>47.936935565479651</v>
      </c>
      <c r="AO137" s="114">
        <f t="shared" ca="1" si="1490"/>
        <v>46.755378126874504</v>
      </c>
      <c r="AP137" s="115">
        <f ca="1">IF(AN$9 = 0, 0, IFERROR((AN137 - AO137) / AO137, 0))</f>
        <v>2.5271048720831534E-2</v>
      </c>
      <c r="AQ137" s="132">
        <f t="shared" ref="AQ137:AR141" ca="1" si="1491">IFERROR(AQ87 / AQ107, 0)</f>
        <v>45.133683711207972</v>
      </c>
      <c r="AR137" s="114">
        <f t="shared" ca="1" si="1491"/>
        <v>45.31920982905055</v>
      </c>
      <c r="AS137" s="115">
        <f ca="1">IF(AQ$9 = 0, 0, IFERROR((AQ137 - AR137) / AR137, 0))</f>
        <v>-4.0937632968978139E-3</v>
      </c>
      <c r="AT137" s="132">
        <f t="shared" ref="AT137:AU141" ca="1" si="1492">IFERROR(AT87 / AT107, 0)</f>
        <v>40.266781591374503</v>
      </c>
      <c r="AU137" s="114">
        <f t="shared" ca="1" si="1492"/>
        <v>37.41055116170822</v>
      </c>
      <c r="AV137" s="115">
        <f ca="1">IF(AT$9 = 0, 0, IFERROR((AT137 - AU137) / AU137, 0))</f>
        <v>7.6348258471791608E-2</v>
      </c>
      <c r="AW137" s="132">
        <f t="shared" ref="AW137:AX141" ca="1" si="1493">IFERROR(AW87 / AW107, 0)</f>
        <v>43.878184331971745</v>
      </c>
      <c r="AX137" s="114">
        <f t="shared" ca="1" si="1493"/>
        <v>43.951517586451956</v>
      </c>
      <c r="AY137" s="115">
        <f ca="1">IF(AW$9 = 0, 0, IFERROR((AW137 - AX137) / AX137, 0))</f>
        <v>-1.6685033534044784E-3</v>
      </c>
      <c r="AZ137" s="132">
        <f t="shared" ref="AZ137:BA141" ca="1" si="1494">IFERROR(AZ87 / AZ107, 0)</f>
        <v>49.276272488347431</v>
      </c>
      <c r="BA137" s="114">
        <f t="shared" ca="1" si="1494"/>
        <v>49.23876789172904</v>
      </c>
      <c r="BB137" s="115">
        <f ca="1">IF(AZ$9 = 0, 0, IFERROR((AZ137 - BA137) / BA137, 0))</f>
        <v>7.6168836516907125E-4</v>
      </c>
      <c r="BC137" s="132">
        <f t="shared" ref="BC137:BD141" ca="1" si="1495">IFERROR(BC87 / BC107, 0)</f>
        <v>48.611374725914622</v>
      </c>
      <c r="BD137" s="114">
        <f t="shared" ca="1" si="1495"/>
        <v>51.088646952234583</v>
      </c>
      <c r="BE137" s="115">
        <f ca="1">IF(BC$9 = 0, 0, IFERROR((BC137 - BD137) / BD137, 0))</f>
        <v>-4.8489681643674981E-2</v>
      </c>
      <c r="BF137" s="132">
        <f t="shared" ref="BF137:BG141" ca="1" si="1496">IFERROR(BF87 / BF107, 0)</f>
        <v>46.583206387178919</v>
      </c>
      <c r="BG137" s="114">
        <f t="shared" ca="1" si="1496"/>
        <v>47.423107128275703</v>
      </c>
      <c r="BH137" s="115">
        <f ca="1">IF(BF$9 = 0, 0, IFERROR((BF137 - BG137) / BG137, 0))</f>
        <v>-1.7710791045911858E-2</v>
      </c>
      <c r="BI137" s="132">
        <f t="shared" ref="BI137:BJ141" ca="1" si="1497">IFERROR(BI87 / BI107, 0)</f>
        <v>39.483659026737385</v>
      </c>
      <c r="BJ137" s="114">
        <f t="shared" ca="1" si="1497"/>
        <v>39.991872908576212</v>
      </c>
      <c r="BK137" s="115">
        <f ca="1">IF(BI$9 = 0, 0, IFERROR((BI137 - BJ137) / BJ137, 0))</f>
        <v>-1.2707929008492158E-2</v>
      </c>
      <c r="BL137" s="132">
        <f t="shared" ref="BL137:BM141" ca="1" si="1498">IFERROR(BL87 / BL107, 0)</f>
        <v>38.307251849332708</v>
      </c>
      <c r="BM137" s="114">
        <f t="shared" ca="1" si="1498"/>
        <v>38.724139305956676</v>
      </c>
      <c r="BN137" s="115">
        <f ca="1">IF(BL$9 = 0, 0, IFERROR((BL137 - BM137) / BM137, 0))</f>
        <v>-1.0765570625861295E-2</v>
      </c>
      <c r="BO137" s="158" t="str">
        <f t="shared" ref="BO137:BO141" si="1499">E137</f>
        <v>Total Active</v>
      </c>
      <c r="BP137" s="248" t="str">
        <f>$D137</f>
        <v>SOLD AUR</v>
      </c>
    </row>
    <row r="138" spans="4:68" ht="15" thickTop="1" x14ac:dyDescent="0.2">
      <c r="D138" s="237"/>
      <c r="E138" s="136" t="str">
        <f>$E$30</f>
        <v>Elite</v>
      </c>
      <c r="F138" s="133">
        <f t="shared" ca="1" si="1480"/>
        <v>47.454048359788914</v>
      </c>
      <c r="G138" s="107">
        <f t="shared" ca="1" si="1480"/>
        <v>46.940010564863762</v>
      </c>
      <c r="H138" s="108">
        <f ca="1">IF(F$9 = 0, 0, IFERROR((F138 - G138) / G138, 0))</f>
        <v>1.0950951837022525E-2</v>
      </c>
      <c r="I138" s="141"/>
      <c r="J138" s="133">
        <f t="shared" ca="1" si="1481"/>
        <v>46.547921126033145</v>
      </c>
      <c r="K138" s="107">
        <f t="shared" ca="1" si="1481"/>
        <v>47.451988185187886</v>
      </c>
      <c r="L138" s="108">
        <f ca="1">IF(J$9 = 0, 0, IFERROR((J138 - K138) / K138, 0))</f>
        <v>-1.9052248256205735E-2</v>
      </c>
      <c r="M138" s="141"/>
      <c r="N138" s="133">
        <f t="shared" ca="1" si="1482"/>
        <v>46.547921126033145</v>
      </c>
      <c r="O138" s="107">
        <f t="shared" ca="1" si="1482"/>
        <v>47.451988185187886</v>
      </c>
      <c r="P138" s="108">
        <f ca="1">IF(N$9 = 0, 0, IFERROR((N138 - O138) / O138, 0))</f>
        <v>-1.9052248256205735E-2</v>
      </c>
      <c r="Q138" s="141"/>
      <c r="R138" s="133">
        <f t="shared" ca="1" si="1483"/>
        <v>50.607255716793972</v>
      </c>
      <c r="S138" s="107">
        <f t="shared" ca="1" si="1483"/>
        <v>53.197318447838505</v>
      </c>
      <c r="T138" s="108">
        <f ca="1">IF(R$9 = 0, 0, IFERROR((R138 - S138) / S138, 0))</f>
        <v>-4.8687843797693746E-2</v>
      </c>
      <c r="U138" s="133">
        <f t="shared" ca="1" si="1484"/>
        <v>46.881967204221148</v>
      </c>
      <c r="V138" s="107">
        <f t="shared" ca="1" si="1484"/>
        <v>46.013672059487263</v>
      </c>
      <c r="W138" s="108">
        <f ca="1">IF(U$9 = 0, 0, IFERROR((U138 - V138) / V138, 0))</f>
        <v>1.8870372779884601E-2</v>
      </c>
      <c r="X138" s="133">
        <f t="shared" ca="1" si="1485"/>
        <v>51.147475825298024</v>
      </c>
      <c r="Y138" s="107">
        <f t="shared" ca="1" si="1485"/>
        <v>52.38463644537989</v>
      </c>
      <c r="Z138" s="108">
        <f ca="1">IF(X$9 = 0, 0, IFERROR((X138 - Y138) / Y138, 0))</f>
        <v>-2.3616859904560406E-2</v>
      </c>
      <c r="AA138" s="133">
        <f t="shared" ca="1" si="1486"/>
        <v>44.043205680389406</v>
      </c>
      <c r="AB138" s="107">
        <f t="shared" ca="1" si="1486"/>
        <v>44.828233897726669</v>
      </c>
      <c r="AC138" s="108">
        <f ca="1">IF(AA$9 = 0, 0, IFERROR((AA138 - AB138) / AB138, 0))</f>
        <v>-1.7511914904527918E-2</v>
      </c>
      <c r="AD138" s="141"/>
      <c r="AE138" s="133">
        <f t="shared" ca="1" si="1487"/>
        <v>55.273583689825095</v>
      </c>
      <c r="AF138" s="107">
        <f t="shared" ca="1" si="1487"/>
        <v>55.298677557906316</v>
      </c>
      <c r="AG138" s="108">
        <f ca="1">IF(AE$9 = 0, 0, IFERROR((AE138 - AF138) / AF138, 0))</f>
        <v>-4.5378785152581593E-4</v>
      </c>
      <c r="AH138" s="133">
        <f t="shared" ca="1" si="1488"/>
        <v>51.711617598102457</v>
      </c>
      <c r="AI138" s="107">
        <f t="shared" ca="1" si="1488"/>
        <v>53.688211120796836</v>
      </c>
      <c r="AJ138" s="108">
        <f ca="1">IF(AH$9 = 0, 0, IFERROR((AH138 - AI138) / AI138, 0))</f>
        <v>-3.6816155379941873E-2</v>
      </c>
      <c r="AK138" s="133">
        <f t="shared" ca="1" si="1489"/>
        <v>52.149014843174442</v>
      </c>
      <c r="AL138" s="107">
        <f t="shared" ca="1" si="1489"/>
        <v>56.246840096414509</v>
      </c>
      <c r="AM138" s="108">
        <f ca="1">IF(AK$9 = 0, 0, IFERROR((AK138 - AL138) / AL138, 0))</f>
        <v>-7.2854319393157979E-2</v>
      </c>
      <c r="AN138" s="133">
        <f t="shared" ca="1" si="1490"/>
        <v>51.857040329583633</v>
      </c>
      <c r="AO138" s="107">
        <f t="shared" ca="1" si="1490"/>
        <v>50.894001507566983</v>
      </c>
      <c r="AP138" s="108">
        <f ca="1">IF(AN$9 = 0, 0, IFERROR((AN138 - AO138) / AO138, 0))</f>
        <v>1.8922442596176363E-2</v>
      </c>
      <c r="AQ138" s="133">
        <f t="shared" ca="1" si="1491"/>
        <v>47.850204974422297</v>
      </c>
      <c r="AR138" s="107">
        <f t="shared" ca="1" si="1491"/>
        <v>48.656017411766491</v>
      </c>
      <c r="AS138" s="108">
        <f ca="1">IF(AQ$9 = 0, 0, IFERROR((AQ138 - AR138) / AR138, 0))</f>
        <v>-1.6561413782076713E-2</v>
      </c>
      <c r="AT138" s="133">
        <f t="shared" ca="1" si="1492"/>
        <v>45.867400235417875</v>
      </c>
      <c r="AU138" s="107">
        <f t="shared" ca="1" si="1492"/>
        <v>41.993207031482562</v>
      </c>
      <c r="AV138" s="108">
        <f ca="1">IF(AT$9 = 0, 0, IFERROR((AT138 - AU138) / AU138, 0))</f>
        <v>9.2257616833856179E-2</v>
      </c>
      <c r="AW138" s="133">
        <f t="shared" ca="1" si="1493"/>
        <v>50.288917071963105</v>
      </c>
      <c r="AX138" s="107">
        <f t="shared" ca="1" si="1493"/>
        <v>49.617559968287338</v>
      </c>
      <c r="AY138" s="108">
        <f ca="1">IF(AW$9 = 0, 0, IFERROR((AW138 - AX138) / AX138, 0))</f>
        <v>1.3530635204650521E-2</v>
      </c>
      <c r="AZ138" s="133">
        <f t="shared" ca="1" si="1494"/>
        <v>55.321361446970919</v>
      </c>
      <c r="BA138" s="107">
        <f t="shared" ca="1" si="1494"/>
        <v>55.436332102750441</v>
      </c>
      <c r="BB138" s="108">
        <f ca="1">IF(AZ$9 = 0, 0, IFERROR((AZ138 - BA138) / BA138, 0))</f>
        <v>-2.0739224876282626E-3</v>
      </c>
      <c r="BC138" s="133">
        <f t="shared" ca="1" si="1495"/>
        <v>53.419812098714686</v>
      </c>
      <c r="BD138" s="107">
        <f t="shared" ca="1" si="1495"/>
        <v>56.827726318795058</v>
      </c>
      <c r="BE138" s="108">
        <f ca="1">IF(BC$9 = 0, 0, IFERROR((BC138 - BD138) / BD138, 0))</f>
        <v>-5.9969216451886208E-2</v>
      </c>
      <c r="BF138" s="133">
        <f t="shared" ca="1" si="1496"/>
        <v>52.407545999434319</v>
      </c>
      <c r="BG138" s="107">
        <f t="shared" ca="1" si="1496"/>
        <v>52.904173438678953</v>
      </c>
      <c r="BH138" s="108">
        <f ca="1">IF(BF$9 = 0, 0, IFERROR((BF138 - BG138) / BG138, 0))</f>
        <v>-9.3873017375514407E-3</v>
      </c>
      <c r="BI138" s="133">
        <f t="shared" ca="1" si="1497"/>
        <v>42.317543618715469</v>
      </c>
      <c r="BJ138" s="107">
        <f t="shared" ca="1" si="1497"/>
        <v>43.155664854004648</v>
      </c>
      <c r="BK138" s="108">
        <f ca="1">IF(BI$9 = 0, 0, IFERROR((BI138 - BJ138) / BJ138, 0))</f>
        <v>-1.9420885719743593E-2</v>
      </c>
      <c r="BL138" s="133">
        <f t="shared" ca="1" si="1498"/>
        <v>44.739557909604521</v>
      </c>
      <c r="BM138" s="107">
        <f t="shared" ca="1" si="1498"/>
        <v>45.552954672345813</v>
      </c>
      <c r="BN138" s="108">
        <f ca="1">IF(BL$9 = 0, 0, IFERROR((BL138 - BM138) / BM138, 0))</f>
        <v>-1.7856070338179108E-2</v>
      </c>
      <c r="BO138" s="152" t="str">
        <f t="shared" si="1499"/>
        <v>Elite</v>
      </c>
      <c r="BP138" s="249"/>
    </row>
    <row r="139" spans="4:68" x14ac:dyDescent="0.2">
      <c r="D139" s="237"/>
      <c r="E139" s="79" t="str">
        <f>$E$31</f>
        <v>High Value</v>
      </c>
      <c r="F139" s="35">
        <f t="shared" ca="1" si="1480"/>
        <v>46.565574736900452</v>
      </c>
      <c r="G139" s="22">
        <f t="shared" ca="1" si="1480"/>
        <v>45.902425255093142</v>
      </c>
      <c r="H139" s="13">
        <f ca="1">IF(F$9 = 0, 0, IFERROR((F139 - G139) / G139, 0))</f>
        <v>1.4446937784267271E-2</v>
      </c>
      <c r="I139" s="141"/>
      <c r="J139" s="35">
        <f t="shared" ca="1" si="1481"/>
        <v>45.955160211317818</v>
      </c>
      <c r="K139" s="22">
        <f t="shared" ca="1" si="1481"/>
        <v>46.561188379644214</v>
      </c>
      <c r="L139" s="13">
        <f ca="1">IF(J$9 = 0, 0, IFERROR((J139 - K139) / K139, 0))</f>
        <v>-1.3015736698665152E-2</v>
      </c>
      <c r="M139" s="141"/>
      <c r="N139" s="35">
        <f t="shared" ca="1" si="1482"/>
        <v>45.955160211317818</v>
      </c>
      <c r="O139" s="22">
        <f t="shared" ca="1" si="1482"/>
        <v>46.561188379644214</v>
      </c>
      <c r="P139" s="13">
        <f ca="1">IF(N$9 = 0, 0, IFERROR((N139 - O139) / O139, 0))</f>
        <v>-1.3015736698665152E-2</v>
      </c>
      <c r="Q139" s="141"/>
      <c r="R139" s="35">
        <f t="shared" ca="1" si="1483"/>
        <v>50.019506003209145</v>
      </c>
      <c r="S139" s="22">
        <f t="shared" ca="1" si="1483"/>
        <v>52.243784664329489</v>
      </c>
      <c r="T139" s="13">
        <f ca="1">IF(R$9 = 0, 0, IFERROR((R139 - S139) / S139, 0))</f>
        <v>-4.2574990985272475E-2</v>
      </c>
      <c r="U139" s="35">
        <f t="shared" ca="1" si="1484"/>
        <v>46.106456631133419</v>
      </c>
      <c r="V139" s="22">
        <f t="shared" ca="1" si="1484"/>
        <v>45.247784117334284</v>
      </c>
      <c r="W139" s="13">
        <f ca="1">IF(U$9 = 0, 0, IFERROR((U139 - V139) / V139, 0))</f>
        <v>1.897711745557459E-2</v>
      </c>
      <c r="X139" s="35">
        <f t="shared" ca="1" si="1485"/>
        <v>49.474153534286089</v>
      </c>
      <c r="Y139" s="22">
        <f t="shared" ca="1" si="1485"/>
        <v>50.532663733686555</v>
      </c>
      <c r="Z139" s="13">
        <f ca="1">IF(X$9 = 0, 0, IFERROR((X139 - Y139) / Y139, 0))</f>
        <v>-2.0947049318020258E-2</v>
      </c>
      <c r="AA139" s="35">
        <f t="shared" ca="1" si="1486"/>
        <v>42.756223610081243</v>
      </c>
      <c r="AB139" s="22">
        <f t="shared" ca="1" si="1486"/>
        <v>43.592301021992057</v>
      </c>
      <c r="AC139" s="13">
        <f ca="1">IF(AA$9 = 0, 0, IFERROR((AA139 - AB139) / AB139, 0))</f>
        <v>-1.9179474180292026E-2</v>
      </c>
      <c r="AD139" s="141"/>
      <c r="AE139" s="35">
        <f t="shared" ca="1" si="1487"/>
        <v>51.542948112835738</v>
      </c>
      <c r="AF139" s="22">
        <f t="shared" ca="1" si="1487"/>
        <v>51.026690415431688</v>
      </c>
      <c r="AG139" s="13">
        <f ca="1">IF(AE$9 = 0, 0, IFERROR((AE139 - AF139) / AF139, 0))</f>
        <v>1.0117405091354344E-2</v>
      </c>
      <c r="AH139" s="35">
        <f t="shared" ca="1" si="1488"/>
        <v>50.700396959603438</v>
      </c>
      <c r="AI139" s="22">
        <f t="shared" ca="1" si="1488"/>
        <v>52.260710074380782</v>
      </c>
      <c r="AJ139" s="13">
        <f ca="1">IF(AH$9 = 0, 0, IFERROR((AH139 - AI139) / AI139, 0))</f>
        <v>-2.985633208114866E-2</v>
      </c>
      <c r="AK139" s="35">
        <f t="shared" ca="1" si="1489"/>
        <v>50.466919438951898</v>
      </c>
      <c r="AL139" s="22">
        <f t="shared" ca="1" si="1489"/>
        <v>54.734111930780287</v>
      </c>
      <c r="AM139" s="13">
        <f ca="1">IF(AK$9 = 0, 0, IFERROR((AK139 - AL139) / AL139, 0))</f>
        <v>-7.7962212983831936E-2</v>
      </c>
      <c r="AN139" s="35">
        <f t="shared" ca="1" si="1490"/>
        <v>49.888555837645271</v>
      </c>
      <c r="AO139" s="22">
        <f t="shared" ca="1" si="1490"/>
        <v>48.807927868270902</v>
      </c>
      <c r="AP139" s="13">
        <f ca="1">IF(AN$9 = 0, 0, IFERROR((AN139 - AO139) / AO139, 0))</f>
        <v>2.2140418914953865E-2</v>
      </c>
      <c r="AQ139" s="35">
        <f t="shared" ca="1" si="1491"/>
        <v>46.619721345921349</v>
      </c>
      <c r="AR139" s="22">
        <f t="shared" ca="1" si="1491"/>
        <v>47.301170454270313</v>
      </c>
      <c r="AS139" s="13">
        <f ca="1">IF(AQ$9 = 0, 0, IFERROR((AQ139 - AR139) / AR139, 0))</f>
        <v>-1.4406601397057893E-2</v>
      </c>
      <c r="AT139" s="35">
        <f t="shared" ca="1" si="1492"/>
        <v>42.676124649100039</v>
      </c>
      <c r="AU139" s="22">
        <f t="shared" ca="1" si="1492"/>
        <v>39.638394616419902</v>
      </c>
      <c r="AV139" s="13">
        <f ca="1">IF(AT$9 = 0, 0, IFERROR((AT139 - AU139) / AU139, 0))</f>
        <v>7.6636051032747454E-2</v>
      </c>
      <c r="AW139" s="35">
        <f t="shared" ca="1" si="1493"/>
        <v>47.070216645599494</v>
      </c>
      <c r="AX139" s="22">
        <f t="shared" ca="1" si="1493"/>
        <v>46.660763579324936</v>
      </c>
      <c r="AY139" s="13">
        <f ca="1">IF(AW$9 = 0, 0, IFERROR((AW139 - AX139) / AX139, 0))</f>
        <v>8.7751042817478496E-3</v>
      </c>
      <c r="AZ139" s="35">
        <f t="shared" ca="1" si="1494"/>
        <v>52.222979709851721</v>
      </c>
      <c r="BA139" s="22">
        <f t="shared" ca="1" si="1494"/>
        <v>52.297776985132714</v>
      </c>
      <c r="BB139" s="13">
        <f ca="1">IF(AZ$9 = 0, 0, IFERROR((AZ139 - BA139) / BA139, 0))</f>
        <v>-1.4302190187215102E-3</v>
      </c>
      <c r="BC139" s="35">
        <f t="shared" ca="1" si="1495"/>
        <v>50.924268022547544</v>
      </c>
      <c r="BD139" s="22">
        <f t="shared" ca="1" si="1495"/>
        <v>53.824112388905107</v>
      </c>
      <c r="BE139" s="13">
        <f ca="1">IF(BC$9 = 0, 0, IFERROR((BC139 - BD139) / BD139, 0))</f>
        <v>-5.3876306317971252E-2</v>
      </c>
      <c r="BF139" s="35">
        <f t="shared" ca="1" si="1496"/>
        <v>49.158175397737871</v>
      </c>
      <c r="BG139" s="22">
        <f t="shared" ca="1" si="1496"/>
        <v>49.764511228047198</v>
      </c>
      <c r="BH139" s="13">
        <f ca="1">IF(BF$9 = 0, 0, IFERROR((BF139 - BG139) / BG139, 0))</f>
        <v>-1.2184100985756226E-2</v>
      </c>
      <c r="BI139" s="35">
        <f t="shared" ca="1" si="1497"/>
        <v>41.217341982475233</v>
      </c>
      <c r="BJ139" s="22">
        <f t="shared" ca="1" si="1497"/>
        <v>41.810991839249297</v>
      </c>
      <c r="BK139" s="13">
        <f ca="1">IF(BI$9 = 0, 0, IFERROR((BI139 - BJ139) / BJ139, 0))</f>
        <v>-1.4198416030322111E-2</v>
      </c>
      <c r="BL139" s="35">
        <f t="shared" ca="1" si="1498"/>
        <v>41.083457132311608</v>
      </c>
      <c r="BM139" s="22">
        <f t="shared" ca="1" si="1498"/>
        <v>41.672738714083124</v>
      </c>
      <c r="BN139" s="13">
        <f ca="1">IF(BL$9 = 0, 0, IFERROR((BL139 - BM139) / BM139, 0))</f>
        <v>-1.4140697250895364E-2</v>
      </c>
      <c r="BO139" s="159" t="str">
        <f t="shared" si="1499"/>
        <v>High Value</v>
      </c>
      <c r="BP139" s="249"/>
    </row>
    <row r="140" spans="4:68" x14ac:dyDescent="0.2">
      <c r="D140" s="238"/>
      <c r="E140" s="79" t="str">
        <f>$E$32</f>
        <v>Opportunity</v>
      </c>
      <c r="F140" s="35">
        <f t="shared" ca="1" si="1480"/>
        <v>44.415979072004724</v>
      </c>
      <c r="G140" s="22">
        <f t="shared" ca="1" si="1480"/>
        <v>43.757188823379906</v>
      </c>
      <c r="H140" s="13">
        <f ca="1">IF(F$9 = 0, 0, IFERROR((F140 - G140) / G140, 0))</f>
        <v>1.5055588952113397E-2</v>
      </c>
      <c r="I140" s="141"/>
      <c r="J140" s="35">
        <f t="shared" ca="1" si="1481"/>
        <v>44.322153940747754</v>
      </c>
      <c r="K140" s="22">
        <f t="shared" ca="1" si="1481"/>
        <v>44.413951550169372</v>
      </c>
      <c r="L140" s="13">
        <f ca="1">IF(J$9 = 0, 0, IFERROR((J140 - K140) / K140, 0))</f>
        <v>-2.0668642671419443E-3</v>
      </c>
      <c r="M140" s="141"/>
      <c r="N140" s="35">
        <f t="shared" ca="1" si="1482"/>
        <v>44.322153940747754</v>
      </c>
      <c r="O140" s="22">
        <f t="shared" ca="1" si="1482"/>
        <v>44.413980210165363</v>
      </c>
      <c r="P140" s="13">
        <f ca="1">IF(N$9 = 0, 0, IFERROR((N140 - O140) / O140, 0))</f>
        <v>-2.0675082256328002E-3</v>
      </c>
      <c r="Q140" s="141"/>
      <c r="R140" s="35">
        <f t="shared" ca="1" si="1483"/>
        <v>46.747643538833593</v>
      </c>
      <c r="S140" s="22">
        <f t="shared" ca="1" si="1483"/>
        <v>47.857446507019354</v>
      </c>
      <c r="T140" s="13">
        <f ca="1">IF(R$9 = 0, 0, IFERROR((R140 - S140) / S140, 0))</f>
        <v>-2.3189765630788176E-2</v>
      </c>
      <c r="U140" s="35">
        <f t="shared" ca="1" si="1484"/>
        <v>43.37536732987909</v>
      </c>
      <c r="V140" s="22">
        <f t="shared" ca="1" si="1484"/>
        <v>42.196810535217359</v>
      </c>
      <c r="W140" s="13">
        <f ca="1">IF(U$9 = 0, 0, IFERROR((U140 - V140) / V140, 0))</f>
        <v>2.7929997071179345E-2</v>
      </c>
      <c r="X140" s="35">
        <f t="shared" ca="1" si="1485"/>
        <v>45.182956919138022</v>
      </c>
      <c r="Y140" s="22">
        <f t="shared" ca="1" si="1485"/>
        <v>45.778970796820246</v>
      </c>
      <c r="Z140" s="13">
        <f ca="1">IF(X$9 = 0, 0, IFERROR((X140 - Y140) / Y140, 0))</f>
        <v>-1.3019381329639312E-2</v>
      </c>
      <c r="AA140" s="35">
        <f t="shared" ca="1" si="1486"/>
        <v>40.026536261164367</v>
      </c>
      <c r="AB140" s="22">
        <f t="shared" ca="1" si="1486"/>
        <v>40.5314804641976</v>
      </c>
      <c r="AC140" s="13">
        <f ca="1">IF(AA$9 = 0, 0, IFERROR((AA140 - AB140) / AB140, 0))</f>
        <v>-1.2458074495434774E-2</v>
      </c>
      <c r="AD140" s="141"/>
      <c r="AE140" s="35">
        <f t="shared" ca="1" si="1487"/>
        <v>43.508957556473248</v>
      </c>
      <c r="AF140" s="22">
        <f t="shared" ca="1" si="1487"/>
        <v>42.857340656059783</v>
      </c>
      <c r="AG140" s="13">
        <f ca="1">IF(AE$9 = 0, 0, IFERROR((AE140 - AF140) / AF140, 0))</f>
        <v>1.5204324170340943E-2</v>
      </c>
      <c r="AH140" s="35">
        <f t="shared" ca="1" si="1488"/>
        <v>46.863710478953458</v>
      </c>
      <c r="AI140" s="22">
        <f t="shared" ca="1" si="1488"/>
        <v>48.004194097675345</v>
      </c>
      <c r="AJ140" s="13">
        <f ca="1">IF(AH$9 = 0, 0, IFERROR((AH140 - AI140) / AI140, 0))</f>
        <v>-2.3757999486488969E-2</v>
      </c>
      <c r="AK140" s="35">
        <f t="shared" ca="1" si="1489"/>
        <v>46.219098483606771</v>
      </c>
      <c r="AL140" s="22">
        <f t="shared" ca="1" si="1489"/>
        <v>49.61041950116843</v>
      </c>
      <c r="AM140" s="13">
        <f ca="1">IF(AK$9 = 0, 0, IFERROR((AK140 - AL140) / AL140, 0))</f>
        <v>-6.8359047386845534E-2</v>
      </c>
      <c r="AN140" s="35">
        <f t="shared" ca="1" si="1490"/>
        <v>45.425415677525748</v>
      </c>
      <c r="AO140" s="22">
        <f t="shared" ca="1" si="1490"/>
        <v>44.207858226578225</v>
      </c>
      <c r="AP140" s="13">
        <f ca="1">IF(AN$9 = 0, 0, IFERROR((AN140 - AO140) / AO140, 0))</f>
        <v>2.7541652090612156E-2</v>
      </c>
      <c r="AQ140" s="35">
        <f t="shared" ca="1" si="1491"/>
        <v>43.695478606172998</v>
      </c>
      <c r="AR140" s="22">
        <f t="shared" ca="1" si="1491"/>
        <v>43.621296119707687</v>
      </c>
      <c r="AS140" s="13">
        <f ca="1">IF(AQ$9 = 0, 0, IFERROR((AQ140 - AR140) / AR140, 0))</f>
        <v>1.7006025282177751E-3</v>
      </c>
      <c r="AT140" s="35">
        <f t="shared" ca="1" si="1492"/>
        <v>37.413257303826256</v>
      </c>
      <c r="AU140" s="22">
        <f t="shared" ca="1" si="1492"/>
        <v>35.109585613986646</v>
      </c>
      <c r="AV140" s="13">
        <f ca="1">IF(AT$9 = 0, 0, IFERROR((AT140 - AU140) / AU140, 0))</f>
        <v>6.5613753325584528E-2</v>
      </c>
      <c r="AW140" s="35">
        <f t="shared" ca="1" si="1493"/>
        <v>40.468334869126352</v>
      </c>
      <c r="AX140" s="22">
        <f t="shared" ca="1" si="1493"/>
        <v>40.889801267467149</v>
      </c>
      <c r="AY140" s="13">
        <f ca="1">IF(AW$9 = 0, 0, IFERROR((AW140 - AX140) / AX140, 0))</f>
        <v>-1.0307372138688421E-2</v>
      </c>
      <c r="AZ140" s="35">
        <f t="shared" ca="1" si="1494"/>
        <v>46.016919713679343</v>
      </c>
      <c r="BA140" s="22">
        <f t="shared" ca="1" si="1494"/>
        <v>45.50413382833743</v>
      </c>
      <c r="BB140" s="13">
        <f ca="1">IF(AZ$9 = 0, 0, IFERROR((AZ140 - BA140) / BA140, 0))</f>
        <v>1.1268995631833747E-2</v>
      </c>
      <c r="BC140" s="35">
        <f t="shared" ca="1" si="1495"/>
        <v>46.421558718334509</v>
      </c>
      <c r="BD140" s="22">
        <f t="shared" ca="1" si="1495"/>
        <v>48.066258208271634</v>
      </c>
      <c r="BE140" s="13">
        <f ca="1">IF(BC$9 = 0, 0, IFERROR((BC140 - BD140) / BD140, 0))</f>
        <v>-3.4217339798130811E-2</v>
      </c>
      <c r="BF140" s="35">
        <f t="shared" ca="1" si="1496"/>
        <v>44.172815307890325</v>
      </c>
      <c r="BG140" s="22">
        <f t="shared" ca="1" si="1496"/>
        <v>45.117004721960477</v>
      </c>
      <c r="BH140" s="13">
        <f ca="1">IF(BF$9 = 0, 0, IFERROR((BF140 - BG140) / BG140, 0))</f>
        <v>-2.0927573093312477E-2</v>
      </c>
      <c r="BI140" s="35">
        <f t="shared" ca="1" si="1497"/>
        <v>38.308312428845113</v>
      </c>
      <c r="BJ140" s="22">
        <f t="shared" ca="1" si="1497"/>
        <v>38.63172343401876</v>
      </c>
      <c r="BK140" s="13">
        <f ca="1">IF(BI$9 = 0, 0, IFERROR((BI140 - BJ140) / BJ140, 0))</f>
        <v>-8.3716432099131665E-3</v>
      </c>
      <c r="BL140" s="35">
        <f t="shared" ca="1" si="1498"/>
        <v>35.179206207416946</v>
      </c>
      <c r="BM140" s="22">
        <f t="shared" ca="1" si="1498"/>
        <v>35.454099253939589</v>
      </c>
      <c r="BN140" s="13">
        <f ca="1">IF(BL$9 = 0, 0, IFERROR((BL140 - BM140) / BM140, 0))</f>
        <v>-7.7534911986826653E-3</v>
      </c>
      <c r="BO140" s="159" t="str">
        <f t="shared" si="1499"/>
        <v>Opportunity</v>
      </c>
      <c r="BP140" s="250"/>
    </row>
    <row r="141" spans="4:68" x14ac:dyDescent="0.2">
      <c r="D141" s="239"/>
      <c r="E141" s="78" t="str">
        <f>$E$33</f>
        <v>Marginal</v>
      </c>
      <c r="F141" s="134">
        <f t="shared" ca="1" si="1480"/>
        <v>37.003150677047906</v>
      </c>
      <c r="G141" s="103">
        <f t="shared" ca="1" si="1480"/>
        <v>36.344987778265335</v>
      </c>
      <c r="H141" s="100">
        <f ca="1">IF(F$9 = 0, 0, IFERROR((F141 - G141) / G141, 0))</f>
        <v>1.8108766545690214E-2</v>
      </c>
      <c r="I141" s="141"/>
      <c r="J141" s="134">
        <f t="shared" ca="1" si="1481"/>
        <v>37.459460734425527</v>
      </c>
      <c r="K141" s="103">
        <f t="shared" ca="1" si="1481"/>
        <v>37.005113859080836</v>
      </c>
      <c r="L141" s="100">
        <f ca="1">IF(J$9 = 0, 0, IFERROR((J141 - K141) / K141, 0))</f>
        <v>1.2277948314789367E-2</v>
      </c>
      <c r="M141" s="141"/>
      <c r="N141" s="134">
        <f t="shared" ca="1" si="1482"/>
        <v>37.459460734425527</v>
      </c>
      <c r="O141" s="103">
        <f t="shared" ca="1" si="1482"/>
        <v>37.005019176890507</v>
      </c>
      <c r="P141" s="100">
        <f ca="1">IF(N$9 = 0, 0, IFERROR((N141 - O141) / O141, 0))</f>
        <v>1.2280538360558858E-2</v>
      </c>
      <c r="Q141" s="141"/>
      <c r="R141" s="134">
        <f t="shared" ca="1" si="1483"/>
        <v>39.471099306109949</v>
      </c>
      <c r="S141" s="103">
        <f t="shared" ca="1" si="1483"/>
        <v>39.143026671920282</v>
      </c>
      <c r="T141" s="100">
        <f ca="1">IF(R$9 = 0, 0, IFERROR((R141 - S141) / S141, 0))</f>
        <v>8.381381361728309E-3</v>
      </c>
      <c r="U141" s="134">
        <f t="shared" ca="1" si="1484"/>
        <v>37.764220759381942</v>
      </c>
      <c r="V141" s="103">
        <f t="shared" ca="1" si="1484"/>
        <v>35.397099234934977</v>
      </c>
      <c r="W141" s="100">
        <f ca="1">IF(U$9 = 0, 0, IFERROR((U141 - V141) / V141, 0))</f>
        <v>6.6873319441688797E-2</v>
      </c>
      <c r="X141" s="134">
        <f t="shared" ca="1" si="1485"/>
        <v>37.716214037388916</v>
      </c>
      <c r="Y141" s="103">
        <f t="shared" ca="1" si="1485"/>
        <v>38.164310446671536</v>
      </c>
      <c r="Z141" s="100">
        <f ca="1">IF(X$9 = 0, 0, IFERROR((X141 - Y141) / Y141, 0))</f>
        <v>-1.1741242119617549E-2</v>
      </c>
      <c r="AA141" s="134">
        <f t="shared" ca="1" si="1486"/>
        <v>32.462611135957069</v>
      </c>
      <c r="AB141" s="103">
        <f t="shared" ca="1" si="1486"/>
        <v>33.328108944616552</v>
      </c>
      <c r="AC141" s="100">
        <f ca="1">IF(AA$9 = 0, 0, IFERROR((AA141 - AB141) / AB141, 0))</f>
        <v>-2.5969004424995633E-2</v>
      </c>
      <c r="AD141" s="141"/>
      <c r="AE141" s="134">
        <f t="shared" ca="1" si="1487"/>
        <v>32.101940962235076</v>
      </c>
      <c r="AF141" s="103">
        <f t="shared" ca="1" si="1487"/>
        <v>31.103032535070511</v>
      </c>
      <c r="AG141" s="100">
        <f ca="1">IF(AE$9 = 0, 0, IFERROR((AE141 - AF141) / AF141, 0))</f>
        <v>3.2116110415864971E-2</v>
      </c>
      <c r="AH141" s="134">
        <f t="shared" ca="1" si="1488"/>
        <v>40.232752962565726</v>
      </c>
      <c r="AI141" s="103">
        <f t="shared" ca="1" si="1488"/>
        <v>41.959259672504537</v>
      </c>
      <c r="AJ141" s="100">
        <f ca="1">IF(AH$9 = 0, 0, IFERROR((AH141 - AI141) / AI141, 0))</f>
        <v>-4.1147215737702164E-2</v>
      </c>
      <c r="AK141" s="134">
        <f t="shared" ca="1" si="1489"/>
        <v>40.83665826702034</v>
      </c>
      <c r="AL141" s="103">
        <f t="shared" ca="1" si="1489"/>
        <v>39.880045010288057</v>
      </c>
      <c r="AM141" s="100">
        <f ca="1">IF(AK$9 = 0, 0, IFERROR((AK141 - AL141) / AL141, 0))</f>
        <v>2.3987266225138415E-2</v>
      </c>
      <c r="AN141" s="134">
        <f t="shared" ca="1" si="1490"/>
        <v>41.184704658930961</v>
      </c>
      <c r="AO141" s="103">
        <f t="shared" ca="1" si="1490"/>
        <v>39.284897675210388</v>
      </c>
      <c r="AP141" s="100">
        <f ca="1">IF(AN$9 = 0, 0, IFERROR((AN141 - AO141) / AO141, 0))</f>
        <v>4.8359728449016481E-2</v>
      </c>
      <c r="AQ141" s="134">
        <f t="shared" ca="1" si="1491"/>
        <v>38.036800658382411</v>
      </c>
      <c r="AR141" s="103">
        <f t="shared" ca="1" si="1491"/>
        <v>36.138472723816768</v>
      </c>
      <c r="AS141" s="100">
        <f ca="1">IF(AQ$9 = 0, 0, IFERROR((AQ141 - AR141) / AR141, 0))</f>
        <v>5.252927950423774E-2</v>
      </c>
      <c r="AT141" s="134">
        <f t="shared" ca="1" si="1492"/>
        <v>30.499484220560934</v>
      </c>
      <c r="AU141" s="103">
        <f t="shared" ca="1" si="1492"/>
        <v>28.190974270473806</v>
      </c>
      <c r="AV141" s="100">
        <f ca="1">IF(AT$9 = 0, 0, IFERROR((AT141 - AU141) / AU141, 0))</f>
        <v>8.1888264234449559E-2</v>
      </c>
      <c r="AW141" s="134">
        <f t="shared" ca="1" si="1493"/>
        <v>32.210398668632962</v>
      </c>
      <c r="AX141" s="103">
        <f t="shared" ca="1" si="1493"/>
        <v>33.532674622855964</v>
      </c>
      <c r="AY141" s="100">
        <f ca="1">IF(AW$9 = 0, 0, IFERROR((AW141 - AX141) / AX141, 0))</f>
        <v>-3.9432463085474705E-2</v>
      </c>
      <c r="AZ141" s="134">
        <f t="shared" ca="1" si="1494"/>
        <v>37.756689005884901</v>
      </c>
      <c r="BA141" s="103">
        <f t="shared" ca="1" si="1494"/>
        <v>37.82258004307252</v>
      </c>
      <c r="BB141" s="100">
        <f ca="1">IF(AZ$9 = 0, 0, IFERROR((AZ141 - BA141) / BA141, 0))</f>
        <v>-1.7421084736308815E-3</v>
      </c>
      <c r="BC141" s="134">
        <f t="shared" ca="1" si="1495"/>
        <v>38.274936419753082</v>
      </c>
      <c r="BD141" s="103">
        <f t="shared" ca="1" si="1495"/>
        <v>40.322868857659508</v>
      </c>
      <c r="BE141" s="100">
        <f ca="1">IF(BC$9 = 0, 0, IFERROR((BC141 - BD141) / BD141, 0))</f>
        <v>-5.0788361441634164E-2</v>
      </c>
      <c r="BF141" s="134">
        <f t="shared" ca="1" si="1496"/>
        <v>34.858095827029203</v>
      </c>
      <c r="BG141" s="103">
        <f t="shared" ca="1" si="1496"/>
        <v>36.904563287046379</v>
      </c>
      <c r="BH141" s="100">
        <f ca="1">IF(BF$9 = 0, 0, IFERROR((BF141 - BG141) / BG141, 0))</f>
        <v>-5.5452965100808896E-2</v>
      </c>
      <c r="BI141" s="134">
        <f t="shared" ca="1" si="1497"/>
        <v>31.267260505044522</v>
      </c>
      <c r="BJ141" s="103">
        <f t="shared" ca="1" si="1497"/>
        <v>31.838747250484886</v>
      </c>
      <c r="BK141" s="100">
        <f ca="1">IF(BI$9 = 0, 0, IFERROR((BI141 - BJ141) / BJ141, 0))</f>
        <v>-1.7949410538810079E-2</v>
      </c>
      <c r="BL141" s="134">
        <f t="shared" ca="1" si="1498"/>
        <v>27.879918133795908</v>
      </c>
      <c r="BM141" s="103">
        <f t="shared" ca="1" si="1498"/>
        <v>28.360853251413207</v>
      </c>
      <c r="BN141" s="100">
        <f ca="1">IF(BL$9 = 0, 0, IFERROR((BL141 - BM141) / BM141, 0))</f>
        <v>-1.6957709747090731E-2</v>
      </c>
      <c r="BO141" s="156" t="str">
        <f t="shared" si="1499"/>
        <v>Marginal</v>
      </c>
      <c r="BP141" s="251"/>
    </row>
    <row r="142" spans="4:68" ht="3.75" hidden="1" customHeight="1" x14ac:dyDescent="0.2">
      <c r="D142" s="144"/>
      <c r="E142" s="144"/>
      <c r="F142" s="144"/>
      <c r="G142" s="144"/>
      <c r="H142" s="160"/>
      <c r="I142" s="138"/>
      <c r="J142" s="144"/>
      <c r="K142" s="144"/>
      <c r="L142" s="160"/>
      <c r="M142" s="138"/>
      <c r="N142" s="144"/>
      <c r="O142" s="144"/>
      <c r="P142" s="160"/>
      <c r="Q142" s="138"/>
      <c r="R142" s="144"/>
      <c r="S142" s="144"/>
      <c r="T142" s="160"/>
      <c r="U142" s="144"/>
      <c r="V142" s="144"/>
      <c r="W142" s="160"/>
      <c r="X142" s="144"/>
      <c r="Y142" s="144"/>
      <c r="Z142" s="160"/>
      <c r="AA142" s="144"/>
      <c r="AB142" s="144"/>
      <c r="AC142" s="160"/>
      <c r="AD142" s="138"/>
      <c r="AE142" s="144"/>
      <c r="AF142" s="144"/>
      <c r="AG142" s="160"/>
      <c r="AH142" s="144"/>
      <c r="AI142" s="144"/>
      <c r="AJ142" s="160"/>
      <c r="AK142" s="144"/>
      <c r="AL142" s="144"/>
      <c r="AM142" s="160"/>
      <c r="AN142" s="144"/>
      <c r="AO142" s="144"/>
      <c r="AP142" s="160"/>
      <c r="AQ142" s="144"/>
      <c r="AR142" s="144"/>
      <c r="AS142" s="160"/>
      <c r="AT142" s="144"/>
      <c r="AU142" s="144"/>
      <c r="AV142" s="160"/>
      <c r="AW142" s="144"/>
      <c r="AX142" s="144"/>
      <c r="AY142" s="160"/>
      <c r="AZ142" s="144"/>
      <c r="BA142" s="144"/>
      <c r="BB142" s="160"/>
      <c r="BC142" s="144"/>
      <c r="BD142" s="144"/>
      <c r="BE142" s="160"/>
      <c r="BF142" s="144"/>
      <c r="BG142" s="144"/>
      <c r="BH142" s="160"/>
      <c r="BI142" s="144"/>
      <c r="BJ142" s="144"/>
      <c r="BK142" s="160"/>
      <c r="BL142" s="144"/>
      <c r="BM142" s="144"/>
      <c r="BN142" s="160"/>
      <c r="BO142" s="144"/>
      <c r="BP142" s="144"/>
    </row>
    <row r="143" spans="4:68" ht="15" hidden="1" thickBot="1" x14ac:dyDescent="0.25">
      <c r="D143" s="236" t="s">
        <v>167</v>
      </c>
      <c r="E143" s="135" t="str">
        <f>$E$29</f>
        <v>Total Active</v>
      </c>
      <c r="F143" s="132">
        <f t="shared" ref="F143:G147" ca="1" si="1500">IFERROR((F77 - F87) / F29, 0)</f>
        <v>108.74266744789615</v>
      </c>
      <c r="G143" s="114">
        <f t="shared" ca="1" si="1500"/>
        <v>87.696435617945085</v>
      </c>
      <c r="H143" s="115">
        <f t="shared" ref="H143:H147" ca="1" si="1501">IF(F$9 = 0, 0, IFERROR((F143 - G143) / G143, 0))</f>
        <v>0.23998959229814393</v>
      </c>
      <c r="I143" s="141"/>
      <c r="J143" s="132">
        <f ca="1">IFERROR((J77 - J87) / J29, 0)</f>
        <v>139.27589097290021</v>
      </c>
      <c r="K143" s="114">
        <f ca="1">IFERROR((K77 - K87) / K29, 0)</f>
        <v>108.68813759044657</v>
      </c>
      <c r="L143" s="115">
        <f t="shared" ref="L143:L147" ca="1" si="1502">IF(J$9 = 0, 0, IFERROR((J143 - K143) / K143, 0))</f>
        <v>0.2814267873253376</v>
      </c>
      <c r="M143" s="141"/>
      <c r="N143" s="132">
        <f ca="1">IFERROR((N77 - N87) / N29, 0)</f>
        <v>139.27589097290033</v>
      </c>
      <c r="O143" s="114">
        <f ca="1">IFERROR((O77 - O87) / O29, 0)</f>
        <v>108.68813759044664</v>
      </c>
      <c r="P143" s="115">
        <f t="shared" ref="P143:P147" ca="1" si="1503">IF(N$9 = 0, 0, IFERROR((N143 - O143) / O143, 0))</f>
        <v>0.28142678732533782</v>
      </c>
      <c r="Q143" s="141"/>
      <c r="R143" s="132">
        <f ca="1">IFERROR((R77 - R87) / R29, 0)</f>
        <v>71.024869227899941</v>
      </c>
      <c r="S143" s="114">
        <f ca="1">IFERROR((S77 - S87) / S29, 0)</f>
        <v>45.113206043466647</v>
      </c>
      <c r="T143" s="115">
        <f t="shared" ref="T143:T147" ca="1" si="1504">IF(R$9 = 0, 0, IFERROR((R143 - S143) / S143, 0))</f>
        <v>0.57436980115018565</v>
      </c>
      <c r="U143" s="132">
        <f ca="1">IFERROR((U77 - U87) / U29, 0)</f>
        <v>66.734653722140223</v>
      </c>
      <c r="V143" s="114">
        <f ca="1">IFERROR((V77 - V87) / V29, 0)</f>
        <v>53.57226784173406</v>
      </c>
      <c r="W143" s="115">
        <f t="shared" ref="W143:W147" ca="1" si="1505">IF(U$9 = 0, 0, IFERROR((U143 - V143) / V143, 0))</f>
        <v>0.24569402063192766</v>
      </c>
      <c r="X143" s="132">
        <f ca="1">IFERROR((X77 - X87) / X29, 0)</f>
        <v>78.697520974490388</v>
      </c>
      <c r="Y143" s="114">
        <f ca="1">IFERROR((Y77 - Y87) / Y29, 0)</f>
        <v>64.619934009647807</v>
      </c>
      <c r="Z143" s="115">
        <f t="shared" ref="Z143:Z147" ca="1" si="1506">IF(X$9 = 0, 0, IFERROR((X143 - Y143) / Y143, 0))</f>
        <v>0.21785207893806866</v>
      </c>
      <c r="AA143" s="132">
        <f ca="1">IFERROR((AA77 - AA87) / AA29, 0)</f>
        <v>96.078950518405961</v>
      </c>
      <c r="AB143" s="114">
        <f ca="1">IFERROR((AB77 - AB87) / AB29, 0)</f>
        <v>82.831979162189185</v>
      </c>
      <c r="AC143" s="115">
        <f t="shared" ref="AC143:AC147" ca="1" si="1507">IF(AA$9 = 0, 0, IFERROR((AA143 - AB143) / AB143, 0))</f>
        <v>0.15992580993722894</v>
      </c>
      <c r="AD143" s="141"/>
      <c r="AE143" s="132">
        <f ca="1">IFERROR((AE77 - AE87) / AE29, 0)</f>
        <v>41.474491396104554</v>
      </c>
      <c r="AF143" s="114">
        <f ca="1">IFERROR((AF77 - AF87) / AF29, 0)</f>
        <v>32.173591372582422</v>
      </c>
      <c r="AG143" s="115">
        <f t="shared" ref="AG143:AG147" ca="1" si="1508">IF(AE$9 = 0, 0, IFERROR((AE143 - AF143) / AF143, 0))</f>
        <v>0.28908491799420755</v>
      </c>
      <c r="AH143" s="132">
        <f ca="1">IFERROR((AH77 - AH87) / AH29, 0)</f>
        <v>59.91935607262441</v>
      </c>
      <c r="AI143" s="114">
        <f ca="1">IFERROR((AI77 - AI87) / AI29, 0)</f>
        <v>43.147987174813622</v>
      </c>
      <c r="AJ143" s="115">
        <f t="shared" ref="AJ143:AJ147" ca="1" si="1509">IF(AH$9 = 0, 0, IFERROR((AH143 - AI143) / AI143, 0))</f>
        <v>0.38869411984067209</v>
      </c>
      <c r="AK143" s="132">
        <f ca="1">IFERROR((AK77 - AK87) / AK29, 0)</f>
        <v>55.507321976257096</v>
      </c>
      <c r="AL143" s="114">
        <f ca="1">IFERROR((AL77 - AL87) / AL29, 0)</f>
        <v>27.455150136748639</v>
      </c>
      <c r="AM143" s="115">
        <f t="shared" ref="AM143:AM147" ca="1" si="1510">IF(AK$9 = 0, 0, IFERROR((AK143 - AL143) / AL143, 0))</f>
        <v>1.0217453446725357</v>
      </c>
      <c r="AN143" s="132">
        <f ca="1">IFERROR((AN77 - AN87) / AN29, 0)</f>
        <v>51.575783753413411</v>
      </c>
      <c r="AO143" s="114">
        <f ca="1">IFERROR((AO77 - AO87) / AO29, 0)</f>
        <v>41.800822364926887</v>
      </c>
      <c r="AP143" s="115">
        <f t="shared" ref="AP143:AP147" ca="1" si="1511">IF(AN$9 = 0, 0, IFERROR((AN143 - AO143) / AO143, 0))</f>
        <v>0.23384615027785283</v>
      </c>
      <c r="AQ143" s="132">
        <f ca="1">IFERROR((AQ77 - AQ87) / AQ29, 0)</f>
        <v>53.560802825613564</v>
      </c>
      <c r="AR143" s="114">
        <f ca="1">IFERROR((AR77 - AR87) / AR29, 0)</f>
        <v>43.42861469743508</v>
      </c>
      <c r="AS143" s="115">
        <f t="shared" ref="AS143:AS147" ca="1" si="1512">IF(AQ$9 = 0, 0, IFERROR((AQ143 - AR143) / AR143, 0))</f>
        <v>0.23330673102904426</v>
      </c>
      <c r="AT143" s="132">
        <f ca="1">IFERROR((AT77 - AT87) / AT29, 0)</f>
        <v>41.911088549655503</v>
      </c>
      <c r="AU143" s="114">
        <f ca="1">IFERROR((AU77 - AU87) / AU29, 0)</f>
        <v>34.080936405367758</v>
      </c>
      <c r="AV143" s="115">
        <f t="shared" ref="AV143:AV147" ca="1" si="1513">IF(AT$9 = 0, 0, IFERROR((AT143 - AU143) / AU143, 0))</f>
        <v>0.22975167264049978</v>
      </c>
      <c r="AW143" s="132">
        <f ca="1">IFERROR((AW77 - AW87) / AW29, 0)</f>
        <v>47.798255966745693</v>
      </c>
      <c r="AX143" s="114">
        <f ca="1">IFERROR((AX77 - AX87) / AX29, 0)</f>
        <v>41.148798757484499</v>
      </c>
      <c r="AY143" s="115">
        <f t="shared" ref="AY143:AY147" ca="1" si="1514">IF(AW$9 = 0, 0, IFERROR((AW143 - AX143) / AX143, 0))</f>
        <v>0.16159541493423868</v>
      </c>
      <c r="AZ143" s="132">
        <f ca="1">IFERROR((AZ77 - AZ87) / AZ29, 0)</f>
        <v>62.963185583360342</v>
      </c>
      <c r="BA143" s="114">
        <f ca="1">IFERROR((BA77 - BA87) / BA29, 0)</f>
        <v>55.254197577086039</v>
      </c>
      <c r="BB143" s="115">
        <f t="shared" ref="BB143:BB147" ca="1" si="1515">IF(AZ$9 = 0, 0, IFERROR((AZ143 - BA143) / BA143, 0))</f>
        <v>0.13951859486366383</v>
      </c>
      <c r="BC143" s="132">
        <f ca="1">IFERROR((BC77 - BC87) / BC29, 0)</f>
        <v>62.363295502060744</v>
      </c>
      <c r="BD143" s="114">
        <f ca="1">IFERROR((BD77 - BD87) / BD29, 0)</f>
        <v>47.493271378276837</v>
      </c>
      <c r="BE143" s="115">
        <f t="shared" ref="BE143:BE147" ca="1" si="1516">IF(BC$9 = 0, 0, IFERROR((BC143 - BD143) / BD143, 0))</f>
        <v>0.31309749133401188</v>
      </c>
      <c r="BF143" s="132">
        <f ca="1">IFERROR((BF77 - BF87) / BF29, 0)</f>
        <v>65.805890242676682</v>
      </c>
      <c r="BG143" s="114">
        <f ca="1">IFERROR((BG77 - BG87) / BG29, 0)</f>
        <v>59.712888275497825</v>
      </c>
      <c r="BH143" s="115">
        <f t="shared" ref="BH143:BH147" ca="1" si="1517">IF(BF$9 = 0, 0, IFERROR((BF143 - BG143) / BG143, 0))</f>
        <v>0.10203830601975784</v>
      </c>
      <c r="BI143" s="132">
        <f ca="1">IFERROR((BI77 - BI87) / BI29, 0)</f>
        <v>79.253335611278885</v>
      </c>
      <c r="BJ143" s="114">
        <f ca="1">IFERROR((BJ77 - BJ87) / BJ29, 0)</f>
        <v>65.870658310295156</v>
      </c>
      <c r="BK143" s="115">
        <f t="shared" ref="BK143:BK147" ca="1" si="1518">IF(BI$9 = 0, 0, IFERROR((BI143 - BJ143) / BJ143, 0))</f>
        <v>0.2031659868638675</v>
      </c>
      <c r="BL143" s="132">
        <f ca="1">IFERROR((BL77 - BL87) / BL29, 0)</f>
        <v>63.610360271196363</v>
      </c>
      <c r="BM143" s="114">
        <f ca="1">IFERROR((BM77 - BM87) / BM29, 0)</f>
        <v>57.347819071490001</v>
      </c>
      <c r="BN143" s="115">
        <f t="shared" ref="BN143:BN147" ca="1" si="1519">IF(BL$9 = 0, 0, IFERROR((BL143 - BM143) / BM143, 0))</f>
        <v>0.10920277878221411</v>
      </c>
      <c r="BO143" s="158" t="str">
        <f t="shared" ref="BO143:BO147" si="1520">E143</f>
        <v>Total Active</v>
      </c>
      <c r="BP143" s="248" t="str">
        <f>$D143</f>
        <v>DISCOUNT $</v>
      </c>
    </row>
    <row r="144" spans="4:68" ht="15" hidden="1" thickTop="1" x14ac:dyDescent="0.2">
      <c r="D144" s="237"/>
      <c r="E144" s="136" t="str">
        <f>$E$30</f>
        <v>Elite</v>
      </c>
      <c r="F144" s="133">
        <f t="shared" ca="1" si="1500"/>
        <v>652.82347292167026</v>
      </c>
      <c r="G144" s="107">
        <f t="shared" ca="1" si="1500"/>
        <v>532.45463017687518</v>
      </c>
      <c r="H144" s="108">
        <f t="shared" ca="1" si="1501"/>
        <v>0.22606403611291717</v>
      </c>
      <c r="I144" s="141"/>
      <c r="J144" s="133">
        <f t="shared" ref="J144:K144" ca="1" si="1521">IFERROR((J78 - J88) / J30, 0)</f>
        <v>847.12605563165948</v>
      </c>
      <c r="K144" s="107">
        <f t="shared" ca="1" si="1521"/>
        <v>652.46948723577259</v>
      </c>
      <c r="L144" s="108">
        <f t="shared" ca="1" si="1502"/>
        <v>0.29833819389863198</v>
      </c>
      <c r="M144" s="141"/>
      <c r="N144" s="133">
        <f t="shared" ref="N144:O144" ca="1" si="1522">IFERROR((N78 - N88) / N30, 0)</f>
        <v>847.12605563165948</v>
      </c>
      <c r="O144" s="107">
        <f t="shared" ca="1" si="1522"/>
        <v>652.46948723577259</v>
      </c>
      <c r="P144" s="108">
        <f t="shared" ca="1" si="1503"/>
        <v>0.29833819389863198</v>
      </c>
      <c r="Q144" s="141"/>
      <c r="R144" s="133">
        <f t="shared" ref="R144:S144" ca="1" si="1523">IFERROR((R78 - R88) / R30, 0)</f>
        <v>330.14892996747562</v>
      </c>
      <c r="S144" s="107">
        <f t="shared" ca="1" si="1523"/>
        <v>208.12159694666747</v>
      </c>
      <c r="T144" s="108">
        <f t="shared" ca="1" si="1504"/>
        <v>0.58632710305446323</v>
      </c>
      <c r="U144" s="133">
        <f t="shared" ref="U144:V144" ca="1" si="1524">IFERROR((U78 - U88) / U30, 0)</f>
        <v>298.97943496466934</v>
      </c>
      <c r="V144" s="107">
        <f t="shared" ca="1" si="1524"/>
        <v>245.08991475331894</v>
      </c>
      <c r="W144" s="108">
        <f t="shared" ca="1" si="1505"/>
        <v>0.21987653088700029</v>
      </c>
      <c r="X144" s="133">
        <f t="shared" ref="X144:Y144" ca="1" si="1525">IFERROR((X78 - X88) / X30, 0)</f>
        <v>367.23739361994171</v>
      </c>
      <c r="Y144" s="107">
        <f t="shared" ca="1" si="1525"/>
        <v>299.59713713309537</v>
      </c>
      <c r="Z144" s="108">
        <f t="shared" ca="1" si="1506"/>
        <v>0.22577070373271726</v>
      </c>
      <c r="AA144" s="133">
        <f t="shared" ref="AA144:AB144" ca="1" si="1526">IFERROR((AA78 - AA88) / AA30, 0)</f>
        <v>451.92714598052999</v>
      </c>
      <c r="AB144" s="107">
        <f t="shared" ca="1" si="1526"/>
        <v>383.04937556985465</v>
      </c>
      <c r="AC144" s="108">
        <f t="shared" ca="1" si="1507"/>
        <v>0.17981433936083907</v>
      </c>
      <c r="AD144" s="141"/>
      <c r="AE144" s="133">
        <f t="shared" ref="AE144:AF144" ca="1" si="1527">IFERROR((AE78 - AE88) / AE30, 0)</f>
        <v>129.58547669305182</v>
      </c>
      <c r="AF144" s="107">
        <f t="shared" ca="1" si="1527"/>
        <v>99.34207761828857</v>
      </c>
      <c r="AG144" s="108">
        <f t="shared" ca="1" si="1508"/>
        <v>0.30443694957709977</v>
      </c>
      <c r="AH144" s="133">
        <f t="shared" ref="AH144:AI144" ca="1" si="1528">IFERROR((AH78 - AH88) / AH30, 0)</f>
        <v>243.18200775603748</v>
      </c>
      <c r="AI144" s="107">
        <f t="shared" ca="1" si="1528"/>
        <v>169.35113799045641</v>
      </c>
      <c r="AJ144" s="108">
        <f t="shared" ca="1" si="1509"/>
        <v>0.43596323379735263</v>
      </c>
      <c r="AK144" s="133">
        <f t="shared" ref="AK144:AL144" ca="1" si="1529">IFERROR((AK78 - AK88) / AK30, 0)</f>
        <v>204.68974179734241</v>
      </c>
      <c r="AL144" s="107">
        <f t="shared" ca="1" si="1529"/>
        <v>102.92923793820341</v>
      </c>
      <c r="AM144" s="108">
        <f t="shared" ca="1" si="1510"/>
        <v>0.98864526637449601</v>
      </c>
      <c r="AN144" s="133">
        <f t="shared" ref="AN144:AO144" ca="1" si="1530">IFERROR((AN78 - AN88) / AN30, 0)</f>
        <v>181.13361686703294</v>
      </c>
      <c r="AO144" s="107">
        <f t="shared" ca="1" si="1530"/>
        <v>144.93733680957897</v>
      </c>
      <c r="AP144" s="108">
        <f t="shared" ca="1" si="1511"/>
        <v>0.24973744415498153</v>
      </c>
      <c r="AQ144" s="133">
        <f t="shared" ref="AQ144:AR144" ca="1" si="1531">IFERROR((AQ78 - AQ88) / AQ30, 0)</f>
        <v>213.47304186460818</v>
      </c>
      <c r="AR144" s="107">
        <f t="shared" ca="1" si="1531"/>
        <v>171.47386687605723</v>
      </c>
      <c r="AS144" s="108">
        <f t="shared" ca="1" si="1512"/>
        <v>0.24493047106069119</v>
      </c>
      <c r="AT144" s="133">
        <f t="shared" ref="AT144:AU144" ca="1" si="1532">IFERROR((AT78 - AT88) / AT30, 0)</f>
        <v>142.97604479688377</v>
      </c>
      <c r="AU144" s="107">
        <f t="shared" ca="1" si="1532"/>
        <v>126.88845581767268</v>
      </c>
      <c r="AV144" s="108">
        <f t="shared" ca="1" si="1513"/>
        <v>0.12678528456779009</v>
      </c>
      <c r="AW144" s="133">
        <f t="shared" ref="AW144:AX144" ca="1" si="1533">IFERROR((AW78 - AW88) / AW30, 0)</f>
        <v>170.22841013321712</v>
      </c>
      <c r="AX144" s="107">
        <f t="shared" ca="1" si="1533"/>
        <v>156.91066880083056</v>
      </c>
      <c r="AY144" s="108">
        <f t="shared" ca="1" si="1514"/>
        <v>8.4874670627342746E-2</v>
      </c>
      <c r="AZ144" s="133">
        <f t="shared" ref="AZ144:BA144" ca="1" si="1534">IFERROR((AZ78 - AZ88) / AZ30, 0)</f>
        <v>230.51433382296952</v>
      </c>
      <c r="BA144" s="107">
        <f t="shared" ca="1" si="1534"/>
        <v>203.8470664150486</v>
      </c>
      <c r="BB144" s="108">
        <f t="shared" ca="1" si="1515"/>
        <v>0.1308199714467525</v>
      </c>
      <c r="BC144" s="133">
        <f t="shared" ref="BC144:BD144" ca="1" si="1535">IFERROR((BC78 - BC88) / BC30, 0)</f>
        <v>239.3559124305595</v>
      </c>
      <c r="BD144" s="107">
        <f t="shared" ca="1" si="1535"/>
        <v>174.14403011758228</v>
      </c>
      <c r="BE144" s="108">
        <f t="shared" ca="1" si="1516"/>
        <v>0.37447096101397259</v>
      </c>
      <c r="BF144" s="133">
        <f t="shared" ref="BF144:BG144" ca="1" si="1536">IFERROR((BF78 - BF88) / BF30, 0)</f>
        <v>252.0631012340161</v>
      </c>
      <c r="BG144" s="107">
        <f t="shared" ca="1" si="1536"/>
        <v>230.56056900345811</v>
      </c>
      <c r="BH144" s="108">
        <f t="shared" ca="1" si="1517"/>
        <v>9.3261967228383619E-2</v>
      </c>
      <c r="BI144" s="133">
        <f t="shared" ref="BI144:BJ144" ca="1" si="1537">IFERROR((BI78 - BI88) / BI30, 0)</f>
        <v>333.19056066783168</v>
      </c>
      <c r="BJ144" s="107">
        <f t="shared" ca="1" si="1537"/>
        <v>267.27772399910566</v>
      </c>
      <c r="BK144" s="108">
        <f t="shared" ca="1" si="1518"/>
        <v>0.24660804380744639</v>
      </c>
      <c r="BL144" s="133">
        <f t="shared" ref="BL144:BM144" ca="1" si="1538">IFERROR((BL78 - BL88) / BL30, 0)</f>
        <v>217.0777411970644</v>
      </c>
      <c r="BM144" s="107">
        <f t="shared" ca="1" si="1538"/>
        <v>189.50871862207489</v>
      </c>
      <c r="BN144" s="108">
        <f t="shared" ca="1" si="1519"/>
        <v>0.14547627557953488</v>
      </c>
      <c r="BO144" s="152" t="str">
        <f t="shared" si="1520"/>
        <v>Elite</v>
      </c>
      <c r="BP144" s="249"/>
    </row>
    <row r="145" spans="4:68" hidden="1" x14ac:dyDescent="0.2">
      <c r="D145" s="237"/>
      <c r="E145" s="79" t="str">
        <f>$E$31</f>
        <v>High Value</v>
      </c>
      <c r="F145" s="35">
        <f t="shared" ca="1" si="1500"/>
        <v>186.9274240851216</v>
      </c>
      <c r="G145" s="22">
        <f t="shared" ca="1" si="1500"/>
        <v>150.68727982747743</v>
      </c>
      <c r="H145" s="13">
        <f t="shared" ca="1" si="1501"/>
        <v>0.24049902751669341</v>
      </c>
      <c r="I145" s="141"/>
      <c r="J145" s="35">
        <f t="shared" ref="J145:K146" ca="1" si="1539">IFERROR((J79 - J89) / J31, 0)</f>
        <v>240.40416112898961</v>
      </c>
      <c r="K145" s="22">
        <f t="shared" ca="1" si="1539"/>
        <v>186.83675522326388</v>
      </c>
      <c r="L145" s="13">
        <f t="shared" ca="1" si="1502"/>
        <v>0.2867070017444609</v>
      </c>
      <c r="M145" s="141"/>
      <c r="N145" s="35">
        <f t="shared" ref="N145:O146" ca="1" si="1540">IFERROR((N79 - N89) / N31, 0)</f>
        <v>240.40416112898961</v>
      </c>
      <c r="O145" s="22">
        <f t="shared" ca="1" si="1540"/>
        <v>186.83675522326388</v>
      </c>
      <c r="P145" s="13">
        <f t="shared" ca="1" si="1503"/>
        <v>0.2867070017444609</v>
      </c>
      <c r="Q145" s="141"/>
      <c r="R145" s="35">
        <f t="shared" ref="R145:S146" ca="1" si="1541">IFERROR((R79 - R89) / R31, 0)</f>
        <v>116.66246147694596</v>
      </c>
      <c r="S145" s="22">
        <f t="shared" ca="1" si="1541"/>
        <v>72.21722113121254</v>
      </c>
      <c r="T145" s="13">
        <f t="shared" ca="1" si="1504"/>
        <v>0.61543825211690451</v>
      </c>
      <c r="U145" s="35">
        <f t="shared" ref="U145:V146" ca="1" si="1542">IFERROR((U79 - U89) / U31, 0)</f>
        <v>110.00313495179188</v>
      </c>
      <c r="V145" s="22">
        <f t="shared" ca="1" si="1542"/>
        <v>88.431985682884672</v>
      </c>
      <c r="W145" s="13">
        <f t="shared" ca="1" si="1505"/>
        <v>0.24392926498632422</v>
      </c>
      <c r="X145" s="35">
        <f t="shared" ref="X145:Y146" ca="1" si="1543">IFERROR((X79 - X89) / X31, 0)</f>
        <v>129.1697257393235</v>
      </c>
      <c r="Y145" s="22">
        <f t="shared" ca="1" si="1543"/>
        <v>106.4767000683356</v>
      </c>
      <c r="Z145" s="13">
        <f t="shared" ca="1" si="1506"/>
        <v>0.2131266808271082</v>
      </c>
      <c r="AA145" s="35">
        <f t="shared" ref="AA145:AB146" ca="1" si="1544">IFERROR((AA79 - AA89) / AA31, 0)</f>
        <v>160.72796089334028</v>
      </c>
      <c r="AB145" s="22">
        <f t="shared" ca="1" si="1544"/>
        <v>137.93979237762798</v>
      </c>
      <c r="AC145" s="13">
        <f t="shared" ca="1" si="1507"/>
        <v>0.16520373217125592</v>
      </c>
      <c r="AD145" s="141"/>
      <c r="AE145" s="35">
        <f t="shared" ref="AE145:AF146" ca="1" si="1545">IFERROR((AE79 - AE89) / AE31, 0)</f>
        <v>60.20229058927012</v>
      </c>
      <c r="AF145" s="22">
        <f t="shared" ca="1" si="1545"/>
        <v>46.360555661881953</v>
      </c>
      <c r="AG145" s="13">
        <f t="shared" ca="1" si="1508"/>
        <v>0.29856706266290417</v>
      </c>
      <c r="AH145" s="35">
        <f t="shared" ref="AH145:AI146" ca="1" si="1546">IFERROR((AH79 - AH89) / AH31, 0)</f>
        <v>98.263797402902512</v>
      </c>
      <c r="AI145" s="22">
        <f t="shared" ca="1" si="1546"/>
        <v>70.511234407518785</v>
      </c>
      <c r="AJ145" s="13">
        <f t="shared" ca="1" si="1509"/>
        <v>0.39359065585191916</v>
      </c>
      <c r="AK145" s="35">
        <f t="shared" ref="AK145:AL146" ca="1" si="1547">IFERROR((AK79 - AK89) / AK31, 0)</f>
        <v>89.071121649536551</v>
      </c>
      <c r="AL145" s="22">
        <f t="shared" ca="1" si="1547"/>
        <v>42.184453939350306</v>
      </c>
      <c r="AM145" s="13">
        <f t="shared" ca="1" si="1510"/>
        <v>1.1114679302853234</v>
      </c>
      <c r="AN145" s="35">
        <f t="shared" ref="AN145:AO146" ca="1" si="1548">IFERROR((AN79 - AN89) / AN31, 0)</f>
        <v>80.718856359198597</v>
      </c>
      <c r="AO145" s="22">
        <f t="shared" ca="1" si="1548"/>
        <v>66.1364967939639</v>
      </c>
      <c r="AP145" s="13">
        <f t="shared" ca="1" si="1511"/>
        <v>0.22048884159473034</v>
      </c>
      <c r="AQ145" s="35">
        <f t="shared" ref="AQ145:AR146" ca="1" si="1549">IFERROR((AQ79 - AQ89) / AQ31, 0)</f>
        <v>86.516717240696778</v>
      </c>
      <c r="AR145" s="22">
        <f t="shared" ca="1" si="1549"/>
        <v>70.335906136748164</v>
      </c>
      <c r="AS145" s="13">
        <f t="shared" ca="1" si="1512"/>
        <v>0.23005051036791405</v>
      </c>
      <c r="AT145" s="35">
        <f t="shared" ref="AT145:AU146" ca="1" si="1550">IFERROR((AT79 - AT89) / AT31, 0)</f>
        <v>64.119422354545307</v>
      </c>
      <c r="AU145" s="22">
        <f t="shared" ca="1" si="1550"/>
        <v>52.872691255738211</v>
      </c>
      <c r="AV145" s="13">
        <f t="shared" ca="1" si="1513"/>
        <v>0.21271342221654929</v>
      </c>
      <c r="AW145" s="35">
        <f t="shared" ref="AW145:AX146" ca="1" si="1551">IFERROR((AW79 - AW89) / AW31, 0)</f>
        <v>74.138298996840547</v>
      </c>
      <c r="AX145" s="22">
        <f t="shared" ca="1" si="1551"/>
        <v>66.469146506074225</v>
      </c>
      <c r="AY145" s="13">
        <f t="shared" ca="1" si="1514"/>
        <v>0.11537913293448838</v>
      </c>
      <c r="AZ145" s="35">
        <f t="shared" ref="AZ145:BA146" ca="1" si="1552">IFERROR((AZ79 - AZ89) / AZ31, 0)</f>
        <v>99.243922633297089</v>
      </c>
      <c r="BA145" s="22">
        <f t="shared" ca="1" si="1552"/>
        <v>88.147391881361713</v>
      </c>
      <c r="BB145" s="13">
        <f t="shared" ca="1" si="1515"/>
        <v>0.12588609277141502</v>
      </c>
      <c r="BC145" s="35">
        <f t="shared" ref="BC145:BD146" ca="1" si="1553">IFERROR((BC79 - BC89) / BC31, 0)</f>
        <v>100.35925177707432</v>
      </c>
      <c r="BD145" s="22">
        <f t="shared" ca="1" si="1553"/>
        <v>75.68450092141812</v>
      </c>
      <c r="BE145" s="13">
        <f t="shared" ca="1" si="1516"/>
        <v>0.32602118736669161</v>
      </c>
      <c r="BF145" s="35">
        <f t="shared" ref="BF145:BG146" ca="1" si="1554">IFERROR((BF79 - BF89) / BF31, 0)</f>
        <v>105.63408038595979</v>
      </c>
      <c r="BG145" s="22">
        <f t="shared" ca="1" si="1554"/>
        <v>96.77025477546816</v>
      </c>
      <c r="BH145" s="13">
        <f t="shared" ca="1" si="1517"/>
        <v>9.1596592682927025E-2</v>
      </c>
      <c r="BI145" s="35">
        <f t="shared" ref="BI145:BJ146" ca="1" si="1555">IFERROR((BI79 - BI89) / BI31, 0)</f>
        <v>130.24335370541499</v>
      </c>
      <c r="BJ145" s="22">
        <f t="shared" ca="1" si="1555"/>
        <v>107.67157607966278</v>
      </c>
      <c r="BK145" s="13">
        <f t="shared" ca="1" si="1518"/>
        <v>0.20963543441634089</v>
      </c>
      <c r="BL145" s="35">
        <f t="shared" ref="BL145:BM146" ca="1" si="1556">IFERROR((BL79 - BL89) / BL31, 0)</f>
        <v>97.253747172250414</v>
      </c>
      <c r="BM145" s="22">
        <f t="shared" ca="1" si="1556"/>
        <v>88.484850230948652</v>
      </c>
      <c r="BN145" s="13">
        <f t="shared" ca="1" si="1519"/>
        <v>9.910054566871758E-2</v>
      </c>
      <c r="BO145" s="159" t="str">
        <f t="shared" si="1520"/>
        <v>High Value</v>
      </c>
      <c r="BP145" s="249"/>
    </row>
    <row r="146" spans="4:68" hidden="1" x14ac:dyDescent="0.2">
      <c r="D146" s="238"/>
      <c r="E146" s="79" t="str">
        <f>$E$32</f>
        <v>Opportunity</v>
      </c>
      <c r="F146" s="35">
        <f t="shared" ca="1" si="1500"/>
        <v>59.365966997882268</v>
      </c>
      <c r="G146" s="22">
        <f t="shared" ca="1" si="1500"/>
        <v>47.42596912243269</v>
      </c>
      <c r="H146" s="13">
        <f t="shared" ref="H146" ca="1" si="1557">IF(F$9 = 0, 0, IFERROR((F146 - G146) / G146, 0))</f>
        <v>0.251760756741224</v>
      </c>
      <c r="I146" s="141"/>
      <c r="J146" s="35">
        <f t="shared" ca="1" si="1539"/>
        <v>74.508784848040733</v>
      </c>
      <c r="K146" s="22">
        <f t="shared" ca="1" si="1539"/>
        <v>59.335981925241008</v>
      </c>
      <c r="L146" s="13">
        <f t="shared" ref="L146" ca="1" si="1558">IF(J$9 = 0, 0, IFERROR((J146 - K146) / K146, 0))</f>
        <v>0.25570998288890451</v>
      </c>
      <c r="M146" s="141"/>
      <c r="N146" s="35">
        <f t="shared" ca="1" si="1540"/>
        <v>74.508856042455477</v>
      </c>
      <c r="O146" s="22">
        <f t="shared" ca="1" si="1540"/>
        <v>59.335533203774368</v>
      </c>
      <c r="P146" s="13">
        <f t="shared" ref="P146" ca="1" si="1559">IF(N$9 = 0, 0, IFERROR((N146 - O146) / O146, 0))</f>
        <v>0.25572067898289191</v>
      </c>
      <c r="Q146" s="141"/>
      <c r="R146" s="35">
        <f t="shared" ca="1" si="1541"/>
        <v>49.472366579634482</v>
      </c>
      <c r="S146" s="22">
        <f t="shared" ca="1" si="1541"/>
        <v>32.01592649104888</v>
      </c>
      <c r="T146" s="13">
        <f t="shared" ref="T146" ca="1" si="1560">IF(R$9 = 0, 0, IFERROR((R146 - S146) / S146, 0))</f>
        <v>0.54524238408237635</v>
      </c>
      <c r="U146" s="35">
        <f t="shared" ca="1" si="1542"/>
        <v>47.429069659407318</v>
      </c>
      <c r="V146" s="22">
        <f t="shared" ca="1" si="1542"/>
        <v>37.946242379237397</v>
      </c>
      <c r="W146" s="13">
        <f t="shared" ref="W146" ca="1" si="1561">IF(U$9 = 0, 0, IFERROR((U146 - V146) / V146, 0))</f>
        <v>0.24990161569617048</v>
      </c>
      <c r="X146" s="35">
        <f t="shared" ca="1" si="1543"/>
        <v>55.067347023517428</v>
      </c>
      <c r="Y146" s="22">
        <f t="shared" ca="1" si="1543"/>
        <v>45.6147994781657</v>
      </c>
      <c r="Z146" s="13">
        <f t="shared" ref="Z146" ca="1" si="1562">IF(X$9 = 0, 0, IFERROR((X146 - Y146) / Y146, 0))</f>
        <v>0.20722545431502665</v>
      </c>
      <c r="AA146" s="35">
        <f t="shared" ca="1" si="1544"/>
        <v>65.092205584515696</v>
      </c>
      <c r="AB146" s="22">
        <f t="shared" ca="1" si="1544"/>
        <v>57.160127517128203</v>
      </c>
      <c r="AC146" s="13">
        <f t="shared" ref="AC146" ca="1" si="1563">IF(AA$9 = 0, 0, IFERROR((AA146 - AB146) / AB146, 0))</f>
        <v>0.13876942568070064</v>
      </c>
      <c r="AD146" s="141"/>
      <c r="AE146" s="35">
        <f t="shared" ca="1" si="1545"/>
        <v>35.046131621187769</v>
      </c>
      <c r="AF146" s="22">
        <f t="shared" ca="1" si="1545"/>
        <v>27.446036364119699</v>
      </c>
      <c r="AG146" s="13">
        <f t="shared" ref="AG146" ca="1" si="1564">IF(AE$9 = 0, 0, IFERROR((AE146 - AF146) / AF146, 0))</f>
        <v>0.27691048558850201</v>
      </c>
      <c r="AH146" s="35">
        <f t="shared" ca="1" si="1546"/>
        <v>45.263680665726582</v>
      </c>
      <c r="AI146" s="22">
        <f t="shared" ca="1" si="1546"/>
        <v>34.029731565865795</v>
      </c>
      <c r="AJ146" s="13">
        <f t="shared" ref="AJ146" ca="1" si="1565">IF(AH$9 = 0, 0, IFERROR((AH146 - AI146) / AI146, 0))</f>
        <v>0.33012159023696869</v>
      </c>
      <c r="AK146" s="35">
        <f t="shared" ca="1" si="1547"/>
        <v>44.878793809238836</v>
      </c>
      <c r="AL146" s="22">
        <f t="shared" ca="1" si="1547"/>
        <v>21.702219245107198</v>
      </c>
      <c r="AM146" s="13">
        <f t="shared" ref="AM146" ca="1" si="1566">IF(AK$9 = 0, 0, IFERROR((AK146 - AL146) / AL146, 0))</f>
        <v>1.0679356936897979</v>
      </c>
      <c r="AN146" s="35">
        <f t="shared" ca="1" si="1548"/>
        <v>43.554037864656976</v>
      </c>
      <c r="AO146" s="22">
        <f t="shared" ca="1" si="1548"/>
        <v>36.276145687476891</v>
      </c>
      <c r="AP146" s="13">
        <f t="shared" ref="AP146" ca="1" si="1567">IF(AN$9 = 0, 0, IFERROR((AN146 - AO146) / AO146, 0))</f>
        <v>0.20062473670383704</v>
      </c>
      <c r="AQ146" s="35">
        <f t="shared" ca="1" si="1549"/>
        <v>40.454663932600965</v>
      </c>
      <c r="AR146" s="22">
        <f t="shared" ca="1" si="1549"/>
        <v>33.057328989490266</v>
      </c>
      <c r="AS146" s="13">
        <f t="shared" ref="AS146" ca="1" si="1568">IF(AQ$9 = 0, 0, IFERROR((AQ146 - AR146) / AR146, 0))</f>
        <v>0.22377291720884326</v>
      </c>
      <c r="AT146" s="35">
        <f t="shared" ca="1" si="1550"/>
        <v>34.954870091475037</v>
      </c>
      <c r="AU146" s="22">
        <f t="shared" ca="1" si="1550"/>
        <v>27.509688302860059</v>
      </c>
      <c r="AV146" s="13">
        <f t="shared" ref="AV146" ca="1" si="1569">IF(AT$9 = 0, 0, IFERROR((AT146 - AU146) / AU146, 0))</f>
        <v>0.27063853674565025</v>
      </c>
      <c r="AW146" s="35">
        <f t="shared" ca="1" si="1551"/>
        <v>38.674047155388934</v>
      </c>
      <c r="AX146" s="22">
        <f t="shared" ca="1" si="1551"/>
        <v>32.281621726856791</v>
      </c>
      <c r="AY146" s="13">
        <f t="shared" ref="AY146" ca="1" si="1570">IF(AW$9 = 0, 0, IFERROR((AW146 - AX146) / AX146, 0))</f>
        <v>0.19802057909667981</v>
      </c>
      <c r="AZ146" s="35">
        <f t="shared" ca="1" si="1552"/>
        <v>51.235513594755169</v>
      </c>
      <c r="BA146" s="22">
        <f t="shared" ca="1" si="1552"/>
        <v>44.925545916659026</v>
      </c>
      <c r="BB146" s="13">
        <f t="shared" ref="BB146" ca="1" si="1571">IF(AZ$9 = 0, 0, IFERROR((AZ146 - BA146) / BA146, 0))</f>
        <v>0.14045388986038604</v>
      </c>
      <c r="BC146" s="35">
        <f t="shared" ca="1" si="1553"/>
        <v>48.583069261095602</v>
      </c>
      <c r="BD146" s="22">
        <f t="shared" ca="1" si="1553"/>
        <v>38.516317698529342</v>
      </c>
      <c r="BE146" s="13">
        <f t="shared" ref="BE146" ca="1" si="1572">IF(BC$9 = 0, 0, IFERROR((BC146 - BD146) / BD146, 0))</f>
        <v>0.26136329130317243</v>
      </c>
      <c r="BF146" s="35">
        <f t="shared" ca="1" si="1554"/>
        <v>51.089350941236404</v>
      </c>
      <c r="BG146" s="22">
        <f t="shared" ca="1" si="1554"/>
        <v>46.399688764883834</v>
      </c>
      <c r="BH146" s="13">
        <f t="shared" ref="BH146" ca="1" si="1573">IF(BF$9 = 0, 0, IFERROR((BF146 - BG146) / BG146, 0))</f>
        <v>0.10107098347396234</v>
      </c>
      <c r="BI146" s="35">
        <f t="shared" ca="1" si="1555"/>
        <v>58.248434668232839</v>
      </c>
      <c r="BJ146" s="22">
        <f t="shared" ca="1" si="1555"/>
        <v>49.334703102894885</v>
      </c>
      <c r="BK146" s="13">
        <f t="shared" ref="BK146" ca="1" si="1574">IF(BI$9 = 0, 0, IFERROR((BI146 - BJ146) / BJ146, 0))</f>
        <v>0.18067873129279885</v>
      </c>
      <c r="BL146" s="35">
        <f t="shared" ca="1" si="1556"/>
        <v>53.226890364497919</v>
      </c>
      <c r="BM146" s="22">
        <f t="shared" ca="1" si="1556"/>
        <v>48.919308114162128</v>
      </c>
      <c r="BN146" s="13">
        <f t="shared" ref="BN146" ca="1" si="1575">IF(BL$9 = 0, 0, IFERROR((BL146 - BM146) / BM146, 0))</f>
        <v>8.8054848206014336E-2</v>
      </c>
      <c r="BO146" s="159" t="str">
        <f t="shared" si="1520"/>
        <v>Opportunity</v>
      </c>
      <c r="BP146" s="250"/>
    </row>
    <row r="147" spans="4:68" hidden="1" x14ac:dyDescent="0.2">
      <c r="D147" s="239"/>
      <c r="E147" s="78" t="str">
        <f>$E$33</f>
        <v>Marginal</v>
      </c>
      <c r="F147" s="134">
        <f t="shared" ca="1" si="1500"/>
        <v>18.744169937932014</v>
      </c>
      <c r="G147" s="103">
        <f t="shared" ca="1" si="1500"/>
        <v>14.771238566825957</v>
      </c>
      <c r="H147" s="100">
        <f t="shared" ca="1" si="1501"/>
        <v>0.26896399737451132</v>
      </c>
      <c r="I147" s="141"/>
      <c r="J147" s="134">
        <f t="shared" ref="J147:K147" ca="1" si="1576">IFERROR((J81 - J91) / J33, 0)</f>
        <v>23.382481468510459</v>
      </c>
      <c r="K147" s="103">
        <f t="shared" ca="1" si="1576"/>
        <v>18.735980970704968</v>
      </c>
      <c r="L147" s="100">
        <f t="shared" ca="1" si="1502"/>
        <v>0.24799878400125527</v>
      </c>
      <c r="M147" s="141"/>
      <c r="N147" s="134">
        <f t="shared" ref="N147:O147" ca="1" si="1577">IFERROR((N81 - N91) / N33, 0)</f>
        <v>23.38238654239457</v>
      </c>
      <c r="O147" s="103">
        <f t="shared" ca="1" si="1577"/>
        <v>18.736579267925254</v>
      </c>
      <c r="P147" s="100">
        <f t="shared" ca="1" si="1503"/>
        <v>0.24795386650018733</v>
      </c>
      <c r="Q147" s="141"/>
      <c r="R147" s="134">
        <f t="shared" ref="R147:S147" ca="1" si="1578">IFERROR((R81 - R91) / R33, 0)</f>
        <v>18.542338232002983</v>
      </c>
      <c r="S147" s="103">
        <f t="shared" ca="1" si="1578"/>
        <v>12.821246672308563</v>
      </c>
      <c r="T147" s="100">
        <f t="shared" ca="1" si="1504"/>
        <v>0.44621959984990245</v>
      </c>
      <c r="U147" s="134">
        <f t="shared" ref="U147:V147" ca="1" si="1579">IFERROR((U81 - U91) / U33, 0)</f>
        <v>17.709997513685636</v>
      </c>
      <c r="V147" s="103">
        <f t="shared" ca="1" si="1579"/>
        <v>13.436802362423029</v>
      </c>
      <c r="W147" s="100">
        <f t="shared" ca="1" si="1505"/>
        <v>0.31802173136168921</v>
      </c>
      <c r="X147" s="134">
        <f t="shared" ref="X147:Y147" ca="1" si="1580">IFERROR((X81 - X91) / X33, 0)</f>
        <v>20.053095433102573</v>
      </c>
      <c r="Y147" s="103">
        <f t="shared" ca="1" si="1580"/>
        <v>15.915489739288914</v>
      </c>
      <c r="Z147" s="100">
        <f t="shared" ca="1" si="1506"/>
        <v>0.25997350767030331</v>
      </c>
      <c r="AA147" s="134">
        <f t="shared" ref="AA147:AB147" ca="1" si="1581">IFERROR((AA81 - AA91) / AA33, 0)</f>
        <v>24.211844052427441</v>
      </c>
      <c r="AB147" s="103">
        <f t="shared" ca="1" si="1581"/>
        <v>21.101436256355246</v>
      </c>
      <c r="AC147" s="100">
        <f t="shared" ca="1" si="1507"/>
        <v>0.14740265820225459</v>
      </c>
      <c r="AD147" s="141"/>
      <c r="AE147" s="134">
        <f t="shared" ref="AE147:AF147" ca="1" si="1582">IFERROR((AE81 - AE91) / AE33, 0)</f>
        <v>19.753467362465031</v>
      </c>
      <c r="AF147" s="103">
        <f t="shared" ca="1" si="1582"/>
        <v>15.459400131138256</v>
      </c>
      <c r="AG147" s="100">
        <f t="shared" ca="1" si="1508"/>
        <v>0.27776415610575234</v>
      </c>
      <c r="AH147" s="134">
        <f t="shared" ref="AH147:AI147" ca="1" si="1583">IFERROR((AH81 - AH91) / AH33, 0)</f>
        <v>16.962780226021895</v>
      </c>
      <c r="AI147" s="103">
        <f t="shared" ca="1" si="1583"/>
        <v>11.468550897542119</v>
      </c>
      <c r="AJ147" s="100">
        <f t="shared" ca="1" si="1509"/>
        <v>0.47906918472649151</v>
      </c>
      <c r="AK147" s="134">
        <f t="shared" ref="AK147:AL147" ca="1" si="1584">IFERROR((AK81 - AK91) / AK33, 0)</f>
        <v>16.84451637959085</v>
      </c>
      <c r="AL147" s="103">
        <f t="shared" ca="1" si="1584"/>
        <v>10.272084881650791</v>
      </c>
      <c r="AM147" s="100">
        <f t="shared" ca="1" si="1510"/>
        <v>0.63983422777984544</v>
      </c>
      <c r="AN147" s="134">
        <f t="shared" ref="AN147:AO147" ca="1" si="1585">IFERROR((AN81 - AN91) / AN33, 0)</f>
        <v>16.391638339005567</v>
      </c>
      <c r="AO147" s="103">
        <f t="shared" ca="1" si="1585"/>
        <v>11.696983980514831</v>
      </c>
      <c r="AP147" s="100">
        <f t="shared" ca="1" si="1511"/>
        <v>0.40135597059132716</v>
      </c>
      <c r="AQ147" s="134">
        <f t="shared" ref="AQ147:AR147" ca="1" si="1586">IFERROR((AQ81 - AQ91) / AQ33, 0)</f>
        <v>16.920352830562148</v>
      </c>
      <c r="AR147" s="103">
        <f t="shared" ca="1" si="1586"/>
        <v>13.493076055770857</v>
      </c>
      <c r="AS147" s="100">
        <f t="shared" ca="1" si="1512"/>
        <v>0.2540026277644436</v>
      </c>
      <c r="AT147" s="134">
        <f t="shared" ref="AT147:AU147" ca="1" si="1587">IFERROR((AT81 - AT91) / AT33, 0)</f>
        <v>15.834227679037241</v>
      </c>
      <c r="AU147" s="103">
        <f t="shared" ca="1" si="1587"/>
        <v>11.713783138953676</v>
      </c>
      <c r="AV147" s="100">
        <f t="shared" ca="1" si="1513"/>
        <v>0.35176035711137638</v>
      </c>
      <c r="AW147" s="134">
        <f t="shared" ref="AW147:AX147" ca="1" si="1588">IFERROR((AW81 - AW91) / AW33, 0)</f>
        <v>17.607903638724085</v>
      </c>
      <c r="AX147" s="103">
        <f t="shared" ca="1" si="1588"/>
        <v>12.576272010152426</v>
      </c>
      <c r="AY147" s="100">
        <f t="shared" ca="1" si="1514"/>
        <v>0.40008928118839848</v>
      </c>
      <c r="AZ147" s="134">
        <f t="shared" ref="AZ147:BA147" ca="1" si="1589">IFERROR((AZ81 - AZ91) / AZ33, 0)</f>
        <v>20.43963601741024</v>
      </c>
      <c r="BA147" s="103">
        <f t="shared" ca="1" si="1589"/>
        <v>16.848672774683163</v>
      </c>
      <c r="BB147" s="100">
        <f t="shared" ca="1" si="1515"/>
        <v>0.21313033321668304</v>
      </c>
      <c r="BC147" s="134">
        <f t="shared" ref="BC147:BD147" ca="1" si="1590">IFERROR((BC81 - BC91) / BC33, 0)</f>
        <v>19.574864106086871</v>
      </c>
      <c r="BD147" s="103">
        <f t="shared" ca="1" si="1590"/>
        <v>14.860864123957056</v>
      </c>
      <c r="BE147" s="100">
        <f t="shared" ca="1" si="1516"/>
        <v>0.31720900903268612</v>
      </c>
      <c r="BF147" s="134">
        <f t="shared" ref="BF147:BG147" ca="1" si="1591">IFERROR((BF81 - BF91) / BF33, 0)</f>
        <v>21.19400061423346</v>
      </c>
      <c r="BG147" s="103">
        <f t="shared" ca="1" si="1591"/>
        <v>18.106744563793541</v>
      </c>
      <c r="BH147" s="100">
        <f t="shared" ca="1" si="1517"/>
        <v>0.1705030984207527</v>
      </c>
      <c r="BI147" s="134">
        <f t="shared" ref="BI147:BJ147" ca="1" si="1592">IFERROR((BI81 - BI91) / BI33, 0)</f>
        <v>22.443847856333925</v>
      </c>
      <c r="BJ147" s="103">
        <f t="shared" ca="1" si="1592"/>
        <v>19.515311761416584</v>
      </c>
      <c r="BK147" s="100">
        <f t="shared" ca="1" si="1518"/>
        <v>0.15006350555502287</v>
      </c>
      <c r="BL147" s="134">
        <f t="shared" ref="BL147:BM147" ca="1" si="1593">IFERROR((BL81 - BL91) / BL33, 0)</f>
        <v>23.840069684456228</v>
      </c>
      <c r="BM147" s="103">
        <f t="shared" ca="1" si="1593"/>
        <v>20.610440015963132</v>
      </c>
      <c r="BN147" s="100">
        <f t="shared" ca="1" si="1519"/>
        <v>0.15669872482061004</v>
      </c>
      <c r="BO147" s="156" t="str">
        <f t="shared" si="1520"/>
        <v>Marginal</v>
      </c>
      <c r="BP147" s="251"/>
    </row>
    <row r="148" spans="4:68" ht="3.75" customHeight="1" x14ac:dyDescent="0.2">
      <c r="D148" s="144"/>
      <c r="E148" s="144"/>
      <c r="F148" s="144"/>
      <c r="G148" s="144"/>
      <c r="H148" s="160"/>
      <c r="I148" s="138"/>
      <c r="J148" s="144"/>
      <c r="K148" s="144"/>
      <c r="L148" s="160"/>
      <c r="M148" s="138"/>
      <c r="N148" s="144"/>
      <c r="O148" s="144"/>
      <c r="P148" s="160"/>
      <c r="Q148" s="138"/>
      <c r="R148" s="144"/>
      <c r="S148" s="144"/>
      <c r="T148" s="160"/>
      <c r="U148" s="144"/>
      <c r="V148" s="144"/>
      <c r="W148" s="160"/>
      <c r="X148" s="144"/>
      <c r="Y148" s="144"/>
      <c r="Z148" s="160"/>
      <c r="AA148" s="144"/>
      <c r="AB148" s="144"/>
      <c r="AC148" s="160"/>
      <c r="AD148" s="138"/>
      <c r="AE148" s="144"/>
      <c r="AF148" s="144"/>
      <c r="AG148" s="160"/>
      <c r="AH148" s="144"/>
      <c r="AI148" s="144"/>
      <c r="AJ148" s="160"/>
      <c r="AK148" s="144"/>
      <c r="AL148" s="144"/>
      <c r="AM148" s="160"/>
      <c r="AN148" s="144"/>
      <c r="AO148" s="144"/>
      <c r="AP148" s="160"/>
      <c r="AQ148" s="144"/>
      <c r="AR148" s="144"/>
      <c r="AS148" s="160"/>
      <c r="AT148" s="144"/>
      <c r="AU148" s="144"/>
      <c r="AV148" s="160"/>
      <c r="AW148" s="144"/>
      <c r="AX148" s="144"/>
      <c r="AY148" s="160"/>
      <c r="AZ148" s="144"/>
      <c r="BA148" s="144"/>
      <c r="BB148" s="160"/>
      <c r="BC148" s="144"/>
      <c r="BD148" s="144"/>
      <c r="BE148" s="160"/>
      <c r="BF148" s="144"/>
      <c r="BG148" s="144"/>
      <c r="BH148" s="160"/>
      <c r="BI148" s="144"/>
      <c r="BJ148" s="144"/>
      <c r="BK148" s="160"/>
      <c r="BL148" s="144"/>
      <c r="BM148" s="144"/>
      <c r="BN148" s="160"/>
      <c r="BO148" s="144"/>
      <c r="BP148" s="144"/>
    </row>
    <row r="149" spans="4:68" ht="15" thickBot="1" x14ac:dyDescent="0.25">
      <c r="D149" s="236" t="s">
        <v>166</v>
      </c>
      <c r="E149" s="135" t="str">
        <f>$E$29</f>
        <v>Total Active</v>
      </c>
      <c r="F149" s="126">
        <f t="shared" ref="F149:G153" ca="1" si="1594">IFERROR(1 - (F87 / F77), 0)</f>
        <v>0.20776172213598731</v>
      </c>
      <c r="G149" s="112">
        <f t="shared" ca="1" si="1594"/>
        <v>0.18364056130910089</v>
      </c>
      <c r="H149" s="113">
        <f t="shared" ref="H149:H153" ca="1" si="1595">IF(F$9 = 0, 0, IFERROR((F149 - G149) * 10000, 0))</f>
        <v>241.21160826886424</v>
      </c>
      <c r="I149" s="88"/>
      <c r="J149" s="126">
        <f ca="1">IFERROR(1 - (J87 / J77), 0)</f>
        <v>0.24551489633589529</v>
      </c>
      <c r="K149" s="112">
        <f ca="1">IFERROR(1 - (K87 / K77), 0)</f>
        <v>0.2077646946672288</v>
      </c>
      <c r="L149" s="113">
        <f t="shared" ref="L149:L153" ca="1" si="1596">IF(J$9 = 0, 0, IFERROR((J149 - K149) * 10000, 0))</f>
        <v>377.50201668666494</v>
      </c>
      <c r="M149" s="88"/>
      <c r="N149" s="126">
        <f ca="1">IFERROR(1 - (N87 / N77), 0)</f>
        <v>0.24551489633589552</v>
      </c>
      <c r="O149" s="112">
        <f ca="1">IFERROR(1 - (O87 / O77), 0)</f>
        <v>0.20776469466722891</v>
      </c>
      <c r="P149" s="113">
        <f t="shared" ref="P149:P153" ca="1" si="1597">IF(N$9 = 0, 0, IFERROR((N149 - O149) * 10000, 0))</f>
        <v>377.50201668666602</v>
      </c>
      <c r="Q149" s="88"/>
      <c r="R149" s="126">
        <f ca="1">IFERROR(1 - (R87 / R77), 0)</f>
        <v>0.21401520626503445</v>
      </c>
      <c r="S149" s="112">
        <f ca="1">IFERROR(1 - (S87 / S77), 0)</f>
        <v>0.15144801126881124</v>
      </c>
      <c r="T149" s="113">
        <f t="shared" ref="T149:T153" ca="1" si="1598">IF(R$9 = 0, 0, IFERROR((R149 - S149) * 10000, 0))</f>
        <v>625.67194996223202</v>
      </c>
      <c r="U149" s="126">
        <f ca="1">IFERROR(1 - (U87 / U77), 0)</f>
        <v>0.21462718239279632</v>
      </c>
      <c r="V149" s="112">
        <f ca="1">IFERROR(1 - (V87 / V77), 0)</f>
        <v>0.18509237421329139</v>
      </c>
      <c r="W149" s="113">
        <f t="shared" ref="W149:W153" ca="1" si="1599">IF(U$9 = 0, 0, IFERROR((U149 - V149) * 10000, 0))</f>
        <v>295.34808179504932</v>
      </c>
      <c r="X149" s="126">
        <f ca="1">IFERROR(1 - (X87 / X77), 0)</f>
        <v>0.23578905786945525</v>
      </c>
      <c r="Y149" s="112">
        <f ca="1">IFERROR(1 - (Y87 / Y77), 0)</f>
        <v>0.20074096067255498</v>
      </c>
      <c r="Z149" s="113">
        <f t="shared" ref="Z149:Z153" ca="1" si="1600">IF(X$9 = 0, 0, IFERROR((X149 - Y149) * 10000, 0))</f>
        <v>350.48097196900272</v>
      </c>
      <c r="AA149" s="126">
        <f ca="1">IFERROR(1 - (AA87 / AA77), 0)</f>
        <v>0.30706463482449664</v>
      </c>
      <c r="AB149" s="112">
        <f ca="1">IFERROR(1 - (AB87 / AB77), 0)</f>
        <v>0.27733573370077613</v>
      </c>
      <c r="AC149" s="113">
        <f t="shared" ref="AC149:AC153" ca="1" si="1601">IF(AA$9 = 0, 0, IFERROR((AA149 - AB149) * 10000, 0))</f>
        <v>297.2890112372051</v>
      </c>
      <c r="AD149" s="88"/>
      <c r="AE149" s="126">
        <f ca="1">IFERROR(1 - (AE87 / AE77), 0)</f>
        <v>0.1944187154500322</v>
      </c>
      <c r="AF149" s="112">
        <f ca="1">IFERROR(1 - (AF87 / AF77), 0)</f>
        <v>0.16456483616113571</v>
      </c>
      <c r="AG149" s="113">
        <f t="shared" ref="AG149:AG153" ca="1" si="1602">IF(AE$9 = 0, 0, IFERROR((AE149 - AF149) * 10000, 0))</f>
        <v>298.53879288896491</v>
      </c>
      <c r="AH149" s="126">
        <f ca="1">IFERROR(1 - (AH87 / AH77), 0)</f>
        <v>0.22135856594249237</v>
      </c>
      <c r="AI149" s="112">
        <f ca="1">IFERROR(1 - (AI87 / AI77), 0)</f>
        <v>0.17095040429419883</v>
      </c>
      <c r="AJ149" s="113">
        <f t="shared" ref="AJ149:AJ153" ca="1" si="1603">IF(AH$9 = 0, 0, IFERROR((AH149 - AI149) * 10000, 0))</f>
        <v>504.08161648293537</v>
      </c>
      <c r="AK149" s="126">
        <f ca="1">IFERROR(1 - (AK87 / AK77), 0)</f>
        <v>0.21783567086751854</v>
      </c>
      <c r="AL149" s="112">
        <f ca="1">IFERROR(1 - (AL87 / AL77), 0)</f>
        <v>0.12046820868565422</v>
      </c>
      <c r="AM149" s="113">
        <f t="shared" ref="AM149:AM153" ca="1" si="1604">IF(AK$9 = 0, 0, IFERROR((AK149 - AL149) * 10000, 0))</f>
        <v>973.67462181864312</v>
      </c>
      <c r="AN149" s="126">
        <f ca="1">IFERROR(1 - (AN87 / AN77), 0)</f>
        <v>0.20974512837164827</v>
      </c>
      <c r="AO149" s="112">
        <f ca="1">IFERROR(1 - (AO87 / AO77), 0)</f>
        <v>0.17768902441936218</v>
      </c>
      <c r="AP149" s="113">
        <f t="shared" ref="AP149:AP153" ca="1" si="1605">IF(AN$9 = 0, 0, IFERROR((AN149 - AO149) * 10000, 0))</f>
        <v>320.56103952286088</v>
      </c>
      <c r="AQ149" s="126">
        <f ca="1">IFERROR(1 - (AQ87 / AQ77), 0)</f>
        <v>0.21791947435820036</v>
      </c>
      <c r="AR149" s="112">
        <f ca="1">IFERROR(1 - (AR87 / AR77), 0)</f>
        <v>0.19178516814174662</v>
      </c>
      <c r="AS149" s="113">
        <f t="shared" ref="AS149:AS153" ca="1" si="1606">IF(AQ$9 = 0, 0, IFERROR((AQ149 - AR149) * 10000, 0))</f>
        <v>261.3430621645374</v>
      </c>
      <c r="AT149" s="126">
        <f ca="1">IFERROR(1 - (AT87 / AT77), 0)</f>
        <v>0.21640510641808441</v>
      </c>
      <c r="AU149" s="112">
        <f ca="1">IFERROR(1 - (AU87 / AU77), 0)</f>
        <v>0.18635693715409241</v>
      </c>
      <c r="AV149" s="113">
        <f t="shared" ref="AV149:AV153" ca="1" si="1607">IF(AT$9 = 0, 0, IFERROR((AT149 - AU149) * 10000, 0))</f>
        <v>300.48169263992008</v>
      </c>
      <c r="AW149" s="126">
        <f ca="1">IFERROR(1 - (AW87 / AW77), 0)</f>
        <v>0.22076476487270136</v>
      </c>
      <c r="AX149" s="112">
        <f ca="1">IFERROR(1 - (AX87 / AX77), 0)</f>
        <v>0.19648553033898852</v>
      </c>
      <c r="AY149" s="113">
        <f t="shared" ref="AY149:AY153" ca="1" si="1608">IF(AW$9 = 0, 0, IFERROR((AW149 - AX149) * 10000, 0))</f>
        <v>242.79234533712835</v>
      </c>
      <c r="AZ149" s="126">
        <f ca="1">IFERROR(1 - (AZ87 / AZ77), 0)</f>
        <v>0.23664943222591073</v>
      </c>
      <c r="BA149" s="112">
        <f ca="1">IFERROR(1 - (BA87 / BA77), 0)</f>
        <v>0.21094052603889546</v>
      </c>
      <c r="BB149" s="113">
        <f t="shared" ref="BB149:BB153" ca="1" si="1609">IF(AZ$9 = 0, 0, IFERROR((AZ149 - BA149) * 10000, 0))</f>
        <v>257.0890618701527</v>
      </c>
      <c r="BC149" s="126">
        <f ca="1">IFERROR(1 - (BC87 / BC77), 0)</f>
        <v>0.24566547473902633</v>
      </c>
      <c r="BD149" s="112">
        <f ca="1">IFERROR(1 - (BD87 / BD77), 0)</f>
        <v>0.19161322297262318</v>
      </c>
      <c r="BE149" s="113">
        <f t="shared" ref="BE149:BE153" ca="1" si="1610">IF(BC$9 = 0, 0, IFERROR((BC149 - BD149) * 10000, 0))</f>
        <v>540.52251766403162</v>
      </c>
      <c r="BF149" s="126">
        <f ca="1">IFERROR(1 - (BF87 / BF77), 0)</f>
        <v>0.26729478702764664</v>
      </c>
      <c r="BG149" s="112">
        <f ca="1">IFERROR(1 - (BG87 / BG77), 0)</f>
        <v>0.24242826995064959</v>
      </c>
      <c r="BH149" s="113">
        <f t="shared" ref="BH149:BH153" ca="1" si="1611">IF(BF$9 = 0, 0, IFERROR((BF149 - BG149) * 10000, 0))</f>
        <v>248.66517076997053</v>
      </c>
      <c r="BI149" s="126">
        <f ca="1">IFERROR(1 - (BI87 / BI77), 0)</f>
        <v>0.33600140145292412</v>
      </c>
      <c r="BJ149" s="112">
        <f ca="1">IFERROR(1 - (BJ87 / BJ77), 0)</f>
        <v>0.30625414691202657</v>
      </c>
      <c r="BK149" s="113">
        <f t="shared" ref="BK149:BK153" ca="1" si="1612">IF(BI$9 = 0, 0, IFERROR((BI149 - BJ149) * 10000, 0))</f>
        <v>297.47254540897552</v>
      </c>
      <c r="BL149" s="126">
        <f ca="1">IFERROR(1 - (BL87 / BL77), 0)</f>
        <v>0.30737963284187875</v>
      </c>
      <c r="BM149" s="112">
        <f ca="1">IFERROR(1 - (BM87 / BM77), 0)</f>
        <v>0.27688680872319371</v>
      </c>
      <c r="BN149" s="113">
        <f t="shared" ref="BN149:BN153" ca="1" si="1613">IF(BL$9 = 0, 0, IFERROR((BL149 - BM149) * 10000, 0))</f>
        <v>304.92824118685036</v>
      </c>
      <c r="BO149" s="158" t="str">
        <f t="shared" ref="BO149:BO153" si="1614">E149</f>
        <v>Total Active</v>
      </c>
      <c r="BP149" s="248" t="str">
        <f>$D149</f>
        <v>DISCOUNT %</v>
      </c>
    </row>
    <row r="150" spans="4:68" ht="15" thickTop="1" x14ac:dyDescent="0.2">
      <c r="D150" s="237"/>
      <c r="E150" s="136" t="str">
        <f>$E$30</f>
        <v>Elite</v>
      </c>
      <c r="F150" s="127">
        <f t="shared" ca="1" si="1594"/>
        <v>0.21020968313398236</v>
      </c>
      <c r="G150" s="105">
        <f t="shared" ca="1" si="1594"/>
        <v>0.18693062658241</v>
      </c>
      <c r="H150" s="106">
        <f t="shared" ca="1" si="1595"/>
        <v>232.79056551572364</v>
      </c>
      <c r="I150" s="88"/>
      <c r="J150" s="127">
        <f t="shared" ref="J150:K150" ca="1" si="1615">IFERROR(1 - (J88 / J78), 0)</f>
        <v>0.24884112962470561</v>
      </c>
      <c r="K150" s="105">
        <f t="shared" ca="1" si="1615"/>
        <v>0.21020519775805901</v>
      </c>
      <c r="L150" s="106">
        <f t="shared" ca="1" si="1596"/>
        <v>386.35931866646598</v>
      </c>
      <c r="M150" s="88"/>
      <c r="N150" s="127">
        <f t="shared" ref="N150:O150" ca="1" si="1616">IFERROR(1 - (N88 / N78), 0)</f>
        <v>0.24884112962470561</v>
      </c>
      <c r="O150" s="105">
        <f t="shared" ca="1" si="1616"/>
        <v>0.21020519775805901</v>
      </c>
      <c r="P150" s="106">
        <f t="shared" ca="1" si="1597"/>
        <v>386.35931866646598</v>
      </c>
      <c r="Q150" s="88"/>
      <c r="R150" s="127">
        <f t="shared" ref="R150:S150" ca="1" si="1617">IFERROR(1 - (R88 / R78), 0)</f>
        <v>0.21244946862520775</v>
      </c>
      <c r="S150" s="105">
        <f t="shared" ca="1" si="1617"/>
        <v>0.14964968230525477</v>
      </c>
      <c r="T150" s="106">
        <f t="shared" ca="1" si="1598"/>
        <v>627.99786319952977</v>
      </c>
      <c r="U150" s="127">
        <f t="shared" ref="U150:V150" ca="1" si="1618">IFERROR(1 - (U88 / U78), 0)</f>
        <v>0.20910660365694234</v>
      </c>
      <c r="V150" s="105">
        <f t="shared" ca="1" si="1618"/>
        <v>0.18272830158683429</v>
      </c>
      <c r="W150" s="106">
        <f t="shared" ca="1" si="1599"/>
        <v>263.78302070108049</v>
      </c>
      <c r="X150" s="127">
        <f t="shared" ref="X150:Y150" ca="1" si="1619">IFERROR(1 - (X88 / X78), 0)</f>
        <v>0.23062456357451588</v>
      </c>
      <c r="Y150" s="105">
        <f t="shared" ca="1" si="1619"/>
        <v>0.19696858016099505</v>
      </c>
      <c r="Z150" s="106">
        <f t="shared" ca="1" si="1600"/>
        <v>336.55983413520829</v>
      </c>
      <c r="AA150" s="127">
        <f t="shared" ref="AA150:AB150" ca="1" si="1620">IFERROR(1 - (AA88 / AA78), 0)</f>
        <v>0.30407050124331414</v>
      </c>
      <c r="AB150" s="105">
        <f t="shared" ca="1" si="1620"/>
        <v>0.27440003567217031</v>
      </c>
      <c r="AC150" s="106">
        <f t="shared" ca="1" si="1601"/>
        <v>296.70465571143836</v>
      </c>
      <c r="AD150" s="88"/>
      <c r="AE150" s="127">
        <f t="shared" ref="AE150:AF150" ca="1" si="1621">IFERROR(1 - (AE88 / AE78), 0)</f>
        <v>0.15285229821656177</v>
      </c>
      <c r="AF150" s="105">
        <f t="shared" ca="1" si="1621"/>
        <v>0.12696431007026099</v>
      </c>
      <c r="AG150" s="106">
        <f t="shared" ca="1" si="1602"/>
        <v>258.87988146300779</v>
      </c>
      <c r="AH150" s="127">
        <f t="shared" ref="AH150:AI150" ca="1" si="1622">IFERROR(1 - (AH88 / AH78), 0)</f>
        <v>0.21724512766490089</v>
      </c>
      <c r="AI150" s="105">
        <f t="shared" ca="1" si="1622"/>
        <v>0.16431480260285869</v>
      </c>
      <c r="AJ150" s="106">
        <f t="shared" ca="1" si="1603"/>
        <v>529.30325062042209</v>
      </c>
      <c r="AK150" s="127">
        <f t="shared" ref="AK150:AL150" ca="1" si="1623">IFERROR(1 - (AK88 / AK78), 0)</f>
        <v>0.2005852260290788</v>
      </c>
      <c r="AL150" s="105">
        <f t="shared" ca="1" si="1623"/>
        <v>0.11015949938542202</v>
      </c>
      <c r="AM150" s="106">
        <f t="shared" ca="1" si="1604"/>
        <v>904.25726643656776</v>
      </c>
      <c r="AN150" s="127">
        <f t="shared" ref="AN150:AO150" ca="1" si="1624">IFERROR(1 - (AN88 / AN78), 0)</f>
        <v>0.18650239400818214</v>
      </c>
      <c r="AO150" s="105">
        <f t="shared" ca="1" si="1624"/>
        <v>0.15557085598916043</v>
      </c>
      <c r="AP150" s="106">
        <f t="shared" ca="1" si="1605"/>
        <v>309.31538019021707</v>
      </c>
      <c r="AQ150" s="127">
        <f t="shared" ref="AQ150:AR150" ca="1" si="1625">IFERROR(1 - (AQ88 / AQ78), 0)</f>
        <v>0.209516286666795</v>
      </c>
      <c r="AR150" s="105">
        <f t="shared" ca="1" si="1625"/>
        <v>0.18226315413242478</v>
      </c>
      <c r="AS150" s="106">
        <f t="shared" ca="1" si="1606"/>
        <v>272.53132534370229</v>
      </c>
      <c r="AT150" s="127">
        <f t="shared" ref="AT150:AU150" ca="1" si="1626">IFERROR(1 - (AT88 / AT78), 0)</f>
        <v>0.18331339904037458</v>
      </c>
      <c r="AU150" s="105">
        <f t="shared" ca="1" si="1626"/>
        <v>0.1697814017618624</v>
      </c>
      <c r="AV150" s="106">
        <f t="shared" ca="1" si="1607"/>
        <v>135.31997278512176</v>
      </c>
      <c r="AW150" s="127">
        <f t="shared" ref="AW150:AX150" ca="1" si="1627">IFERROR(1 - (AW88 / AW78), 0)</f>
        <v>0.19343439708234722</v>
      </c>
      <c r="AX150" s="105">
        <f t="shared" ca="1" si="1627"/>
        <v>0.18343203500229688</v>
      </c>
      <c r="AY150" s="106">
        <f t="shared" ca="1" si="1608"/>
        <v>100.02362080050342</v>
      </c>
      <c r="AZ150" s="127">
        <f t="shared" ref="AZ150:BA150" ca="1" si="1628">IFERROR(1 - (AZ88 / AZ78), 0)</f>
        <v>0.21239447567312675</v>
      </c>
      <c r="BA150" s="105">
        <f t="shared" ca="1" si="1628"/>
        <v>0.18930231371470285</v>
      </c>
      <c r="BB150" s="106">
        <f t="shared" ca="1" si="1609"/>
        <v>230.92161958423895</v>
      </c>
      <c r="BC150" s="127">
        <f t="shared" ref="BC150:BD150" ca="1" si="1629">IFERROR(1 - (BC88 / BC78), 0)</f>
        <v>0.23214523151992661</v>
      </c>
      <c r="BD150" s="105">
        <f t="shared" ca="1" si="1629"/>
        <v>0.17497334699389921</v>
      </c>
      <c r="BE150" s="106">
        <f t="shared" ca="1" si="1610"/>
        <v>571.71884526027395</v>
      </c>
      <c r="BF150" s="127">
        <f t="shared" ref="BF150:BG150" ca="1" si="1630">IFERROR(1 - (BF88 / BF78), 0)</f>
        <v>0.25022385862824648</v>
      </c>
      <c r="BG150" s="105">
        <f t="shared" ca="1" si="1630"/>
        <v>0.23111149244837992</v>
      </c>
      <c r="BH150" s="106">
        <f t="shared" ca="1" si="1611"/>
        <v>191.12366179866558</v>
      </c>
      <c r="BI150" s="127">
        <f t="shared" ref="BI150:BJ150" ca="1" si="1631">IFERROR(1 - (BI88 / BI78), 0)</f>
        <v>0.33818080627928004</v>
      </c>
      <c r="BJ150" s="105">
        <f t="shared" ca="1" si="1631"/>
        <v>0.30495382728393094</v>
      </c>
      <c r="BK150" s="106">
        <f t="shared" ca="1" si="1612"/>
        <v>332.269789953491</v>
      </c>
      <c r="BL150" s="127">
        <f t="shared" ref="BL150:BM150" ca="1" si="1632">IFERROR(1 - (BL88 / BL78), 0)</f>
        <v>0.26661227209843541</v>
      </c>
      <c r="BM150" s="105">
        <f t="shared" ca="1" si="1632"/>
        <v>0.23665485590901802</v>
      </c>
      <c r="BN150" s="106">
        <f t="shared" ca="1" si="1613"/>
        <v>299.57416189417387</v>
      </c>
      <c r="BO150" s="152" t="str">
        <f t="shared" si="1614"/>
        <v>Elite</v>
      </c>
      <c r="BP150" s="249"/>
    </row>
    <row r="151" spans="4:68" x14ac:dyDescent="0.2">
      <c r="D151" s="237"/>
      <c r="E151" s="79" t="str">
        <f>$E$31</f>
        <v>High Value</v>
      </c>
      <c r="F151" s="28">
        <f t="shared" ca="1" si="1594"/>
        <v>0.20216943557984013</v>
      </c>
      <c r="G151" s="10">
        <f t="shared" ca="1" si="1594"/>
        <v>0.1790295818744686</v>
      </c>
      <c r="H151" s="18">
        <f t="shared" ca="1" si="1595"/>
        <v>231.39853705371527</v>
      </c>
      <c r="I151" s="88"/>
      <c r="J151" s="28">
        <f t="shared" ref="J151:K152" ca="1" si="1633">IFERROR(1 - (J89 / J79), 0)</f>
        <v>0.24041108649954879</v>
      </c>
      <c r="K151" s="10">
        <f t="shared" ca="1" si="1633"/>
        <v>0.20218299066376766</v>
      </c>
      <c r="L151" s="18">
        <f t="shared" ca="1" si="1596"/>
        <v>382.2809583578113</v>
      </c>
      <c r="M151" s="88"/>
      <c r="N151" s="28">
        <f t="shared" ref="N151:O152" ca="1" si="1634">IFERROR(1 - (N89 / N79), 0)</f>
        <v>0.24041108649954879</v>
      </c>
      <c r="O151" s="10">
        <f t="shared" ca="1" si="1634"/>
        <v>0.20218299066376766</v>
      </c>
      <c r="P151" s="18">
        <f t="shared" ca="1" si="1597"/>
        <v>382.2809583578113</v>
      </c>
      <c r="Q151" s="88"/>
      <c r="R151" s="28">
        <f t="shared" ref="R151:S152" ca="1" si="1635">IFERROR(1 - (R89 / R79), 0)</f>
        <v>0.20805190267006834</v>
      </c>
      <c r="S151" s="10">
        <f t="shared" ca="1" si="1635"/>
        <v>0.14346440500088831</v>
      </c>
      <c r="T151" s="18">
        <f t="shared" ca="1" si="1598"/>
        <v>645.87497669180038</v>
      </c>
      <c r="U151" s="28">
        <f t="shared" ref="U151:V152" ca="1" si="1636">IFERROR(1 - (U89 / U79), 0)</f>
        <v>0.2089406798494724</v>
      </c>
      <c r="V151" s="10">
        <f t="shared" ca="1" si="1636"/>
        <v>0.17979290483021637</v>
      </c>
      <c r="W151" s="18">
        <f t="shared" ca="1" si="1599"/>
        <v>291.47775019256028</v>
      </c>
      <c r="X151" s="28">
        <f t="shared" ref="X151:Y152" ca="1" si="1637">IFERROR(1 - (X89 / X79), 0)</f>
        <v>0.22939873345753625</v>
      </c>
      <c r="Y151" s="10">
        <f t="shared" ca="1" si="1637"/>
        <v>0.19479933626262791</v>
      </c>
      <c r="Z151" s="18">
        <f t="shared" ca="1" si="1600"/>
        <v>345.99397194908346</v>
      </c>
      <c r="AA151" s="28">
        <f t="shared" ref="AA151:AB152" ca="1" si="1638">IFERROR(1 - (AA89 / AA79), 0)</f>
        <v>0.30315956387302867</v>
      </c>
      <c r="AB151" s="10">
        <f t="shared" ca="1" si="1638"/>
        <v>0.27303906995242899</v>
      </c>
      <c r="AC151" s="18">
        <f t="shared" ca="1" si="1601"/>
        <v>301.20493920599677</v>
      </c>
      <c r="AD151" s="88"/>
      <c r="AE151" s="28">
        <f t="shared" ref="AE151:AF152" ca="1" si="1639">IFERROR(1 - (AE89 / AE79), 0)</f>
        <v>0.17311299274291747</v>
      </c>
      <c r="AF151" s="10">
        <f t="shared" ca="1" si="1639"/>
        <v>0.14478624667488593</v>
      </c>
      <c r="AG151" s="18">
        <f t="shared" ca="1" si="1602"/>
        <v>283.26746068031537</v>
      </c>
      <c r="AH151" s="28">
        <f t="shared" ref="AH151:AI152" ca="1" si="1640">IFERROR(1 - (AH89 / AH79), 0)</f>
        <v>0.21944374432797276</v>
      </c>
      <c r="AI151" s="10">
        <f t="shared" ca="1" si="1640"/>
        <v>0.16860728713119466</v>
      </c>
      <c r="AJ151" s="18">
        <f t="shared" ca="1" si="1603"/>
        <v>508.36457196778093</v>
      </c>
      <c r="AK151" s="28">
        <f t="shared" ref="AK151:AL152" ca="1" si="1641">IFERROR(1 - (AK89 / AK79), 0)</f>
        <v>0.21262585183182892</v>
      </c>
      <c r="AL151" s="10">
        <f t="shared" ca="1" si="1641"/>
        <v>0.11155908876045517</v>
      </c>
      <c r="AM151" s="18">
        <f t="shared" ca="1" si="1604"/>
        <v>1010.6676307137375</v>
      </c>
      <c r="AN151" s="28">
        <f t="shared" ref="AN151:AO152" ca="1" si="1642">IFERROR(1 - (AN89 / AN79), 0)</f>
        <v>0.20248508122125952</v>
      </c>
      <c r="AO151" s="10">
        <f t="shared" ca="1" si="1642"/>
        <v>0.17178004193827701</v>
      </c>
      <c r="AP151" s="18">
        <f t="shared" ca="1" si="1605"/>
        <v>307.05039282982517</v>
      </c>
      <c r="AQ151" s="28">
        <f t="shared" ref="AQ151:AR152" ca="1" si="1643">IFERROR(1 - (AQ89 / AQ79), 0)</f>
        <v>0.2125117576174641</v>
      </c>
      <c r="AR151" s="10">
        <f t="shared" ca="1" si="1643"/>
        <v>0.18648550658355223</v>
      </c>
      <c r="AS151" s="18">
        <f t="shared" ca="1" si="1606"/>
        <v>260.26251033911876</v>
      </c>
      <c r="AT151" s="28">
        <f t="shared" ref="AT151:AU152" ca="1" si="1644">IFERROR(1 - (AT89 / AT79), 0)</f>
        <v>0.20303324446626336</v>
      </c>
      <c r="AU151" s="10">
        <f t="shared" ca="1" si="1644"/>
        <v>0.17613618552173915</v>
      </c>
      <c r="AV151" s="18">
        <f t="shared" ca="1" si="1607"/>
        <v>268.97058944524213</v>
      </c>
      <c r="AW151" s="28">
        <f t="shared" ref="AW151:AX152" ca="1" si="1645">IFERROR(1 - (AW89 / AW79), 0)</f>
        <v>0.20916868656980347</v>
      </c>
      <c r="AX151" s="10">
        <f t="shared" ca="1" si="1645"/>
        <v>0.19182302902038351</v>
      </c>
      <c r="AY151" s="18">
        <f t="shared" ca="1" si="1608"/>
        <v>173.45657549419968</v>
      </c>
      <c r="AZ151" s="28">
        <f t="shared" ref="AZ151:BA152" ca="1" si="1646">IFERROR(1 - (AZ89 / AZ79), 0)</f>
        <v>0.2274651999891385</v>
      </c>
      <c r="BA151" s="10">
        <f t="shared" ca="1" si="1646"/>
        <v>0.20246875535966802</v>
      </c>
      <c r="BB151" s="18">
        <f t="shared" ca="1" si="1609"/>
        <v>249.96444629470483</v>
      </c>
      <c r="BC151" s="28">
        <f t="shared" ref="BC151:BD152" ca="1" si="1647">IFERROR(1 - (BC89 / BC79), 0)</f>
        <v>0.24096998989244101</v>
      </c>
      <c r="BD151" s="10">
        <f t="shared" ca="1" si="1647"/>
        <v>0.18561591655694898</v>
      </c>
      <c r="BE151" s="18">
        <f t="shared" ca="1" si="1610"/>
        <v>553.54073335492023</v>
      </c>
      <c r="BF151" s="28">
        <f t="shared" ref="BF151:BG152" ca="1" si="1648">IFERROR(1 - (BF89 / BF79), 0)</f>
        <v>0.26204198381069321</v>
      </c>
      <c r="BG151" s="10">
        <f t="shared" ca="1" si="1648"/>
        <v>0.24033466256040592</v>
      </c>
      <c r="BH151" s="18">
        <f t="shared" ca="1" si="1611"/>
        <v>217.07321250287293</v>
      </c>
      <c r="BI151" s="28">
        <f t="shared" ref="BI151:BJ152" ca="1" si="1649">IFERROR(1 - (BI89 / BI79), 0)</f>
        <v>0.33451940772019251</v>
      </c>
      <c r="BJ151" s="10">
        <f t="shared" ca="1" si="1649"/>
        <v>0.30399254898346073</v>
      </c>
      <c r="BK151" s="18">
        <f t="shared" ca="1" si="1612"/>
        <v>305.26858736731776</v>
      </c>
      <c r="BL151" s="28">
        <f t="shared" ref="BL151:BM152" ca="1" si="1650">IFERROR(1 - (BL89 / BL79), 0)</f>
        <v>0.29243066308481835</v>
      </c>
      <c r="BM151" s="10">
        <f t="shared" ca="1" si="1650"/>
        <v>0.26487558576596171</v>
      </c>
      <c r="BN151" s="18">
        <f t="shared" ca="1" si="1613"/>
        <v>275.5507731885665</v>
      </c>
      <c r="BO151" s="159" t="str">
        <f t="shared" si="1614"/>
        <v>High Value</v>
      </c>
      <c r="BP151" s="249"/>
    </row>
    <row r="152" spans="4:68" x14ac:dyDescent="0.2">
      <c r="D152" s="238"/>
      <c r="E152" s="79" t="str">
        <f>$E$32</f>
        <v>Opportunity</v>
      </c>
      <c r="F152" s="28">
        <f t="shared" ca="1" si="1594"/>
        <v>0.21076851104308292</v>
      </c>
      <c r="G152" s="10">
        <f t="shared" ca="1" si="1594"/>
        <v>0.18511520152997873</v>
      </c>
      <c r="H152" s="18">
        <f t="shared" ref="H152" ca="1" si="1651">IF(F$9 = 0, 0, IFERROR((F152 - G152) * 10000, 0))</f>
        <v>256.53309513104182</v>
      </c>
      <c r="I152" s="88"/>
      <c r="J152" s="28">
        <f t="shared" ca="1" si="1633"/>
        <v>0.24626683462283039</v>
      </c>
      <c r="K152" s="10">
        <f t="shared" ca="1" si="1633"/>
        <v>0.21076536281097569</v>
      </c>
      <c r="L152" s="18">
        <f t="shared" ref="L152" ca="1" si="1652">IF(J$9 = 0, 0, IFERROR((J152 - K152) * 10000, 0))</f>
        <v>355.01471811854702</v>
      </c>
      <c r="M152" s="88"/>
      <c r="N152" s="28">
        <f t="shared" ca="1" si="1634"/>
        <v>0.24626701198536849</v>
      </c>
      <c r="O152" s="10">
        <f t="shared" ca="1" si="1634"/>
        <v>0.21076410485691222</v>
      </c>
      <c r="P152" s="18">
        <f t="shared" ref="P152" ca="1" si="1653">IF(N$9 = 0, 0, IFERROR((N152 - O152) * 10000, 0))</f>
        <v>355.02907128456275</v>
      </c>
      <c r="Q152" s="88"/>
      <c r="R152" s="28">
        <f t="shared" ca="1" si="1635"/>
        <v>0.22047202147379041</v>
      </c>
      <c r="S152" s="10">
        <f t="shared" ca="1" si="1635"/>
        <v>0.1585367978175134</v>
      </c>
      <c r="T152" s="18">
        <f t="shared" ref="T152" ca="1" si="1654">IF(R$9 = 0, 0, IFERROR((R152 - S152) * 10000, 0))</f>
        <v>619.35223656277014</v>
      </c>
      <c r="U152" s="28">
        <f t="shared" ca="1" si="1636"/>
        <v>0.2230912915511386</v>
      </c>
      <c r="V152" s="10">
        <f t="shared" ca="1" si="1636"/>
        <v>0.19234883627405752</v>
      </c>
      <c r="W152" s="18">
        <f t="shared" ref="W152" ca="1" si="1655">IF(U$9 = 0, 0, IFERROR((U152 - V152) * 10000, 0))</f>
        <v>307.42455277081081</v>
      </c>
      <c r="X152" s="28">
        <f t="shared" ca="1" si="1637"/>
        <v>0.24606527695560199</v>
      </c>
      <c r="Y152" s="10">
        <f t="shared" ca="1" si="1637"/>
        <v>0.21076892496868338</v>
      </c>
      <c r="Z152" s="18">
        <f t="shared" ref="Z152" ca="1" si="1656">IF(X$9 = 0, 0, IFERROR((X152 - Y152) * 10000, 0))</f>
        <v>352.96351986918609</v>
      </c>
      <c r="AA152" s="28">
        <f t="shared" ca="1" si="1638"/>
        <v>0.31092947083557354</v>
      </c>
      <c r="AB152" s="10">
        <f t="shared" ca="1" si="1638"/>
        <v>0.28312082370452474</v>
      </c>
      <c r="AC152" s="18">
        <f t="shared" ref="AC152" ca="1" si="1657">IF(AA$9 = 0, 0, IFERROR((AA152 - AB152) * 10000, 0))</f>
        <v>278.08647131048804</v>
      </c>
      <c r="AD152" s="88"/>
      <c r="AE152" s="28">
        <f t="shared" ca="1" si="1639"/>
        <v>0.22011181253153334</v>
      </c>
      <c r="AF152" s="10">
        <f t="shared" ca="1" si="1639"/>
        <v>0.18832866351564403</v>
      </c>
      <c r="AG152" s="18">
        <f t="shared" ref="AG152" ca="1" si="1658">IF(AE$9 = 0, 0, IFERROR((AE152 - AF152) * 10000, 0))</f>
        <v>317.83149015889302</v>
      </c>
      <c r="AH152" s="28">
        <f t="shared" ca="1" si="1640"/>
        <v>0.22742515455039303</v>
      </c>
      <c r="AI152" s="10">
        <f t="shared" ca="1" si="1640"/>
        <v>0.18196203481807094</v>
      </c>
      <c r="AJ152" s="18">
        <f t="shared" ref="AJ152" ca="1" si="1659">IF(AH$9 = 0, 0, IFERROR((AH152 - AI152) * 10000, 0))</f>
        <v>454.63119732322087</v>
      </c>
      <c r="AK152" s="28">
        <f t="shared" ca="1" si="1641"/>
        <v>0.23449030891040978</v>
      </c>
      <c r="AL152" s="10">
        <f t="shared" ca="1" si="1641"/>
        <v>0.12976787023154102</v>
      </c>
      <c r="AM152" s="18">
        <f t="shared" ref="AM152" ca="1" si="1660">IF(AK$9 = 0, 0, IFERROR((AK152 - AL152) * 10000, 0))</f>
        <v>1047.2243867886878</v>
      </c>
      <c r="AN152" s="28">
        <f t="shared" ca="1" si="1642"/>
        <v>0.23231322791636411</v>
      </c>
      <c r="AO152" s="10">
        <f t="shared" ca="1" si="1642"/>
        <v>0.2020482019609553</v>
      </c>
      <c r="AP152" s="18">
        <f t="shared" ref="AP152" ca="1" si="1661">IF(AN$9 = 0, 0, IFERROR((AN152 - AO152) * 10000, 0))</f>
        <v>302.65025955408811</v>
      </c>
      <c r="AQ152" s="28">
        <f t="shared" ca="1" si="1643"/>
        <v>0.22518877631460366</v>
      </c>
      <c r="AR152" s="10">
        <f t="shared" ca="1" si="1643"/>
        <v>0.19993819674546498</v>
      </c>
      <c r="AS152" s="18">
        <f t="shared" ref="AS152" ca="1" si="1662">IF(AQ$9 = 0, 0, IFERROR((AQ152 - AR152) * 10000, 0))</f>
        <v>252.50579569138677</v>
      </c>
      <c r="AT152" s="28">
        <f t="shared" ca="1" si="1644"/>
        <v>0.23989898045463531</v>
      </c>
      <c r="AU152" s="10">
        <f t="shared" ca="1" si="1644"/>
        <v>0.20103702364717202</v>
      </c>
      <c r="AV152" s="18">
        <f t="shared" ref="AV152" ca="1" si="1663">IF(AT$9 = 0, 0, IFERROR((AT152 - AU152) * 10000, 0))</f>
        <v>388.61956807463292</v>
      </c>
      <c r="AW152" s="28">
        <f t="shared" ca="1" si="1645"/>
        <v>0.24026689110346677</v>
      </c>
      <c r="AX152" s="10">
        <f t="shared" ca="1" si="1645"/>
        <v>0.20756715252382196</v>
      </c>
      <c r="AY152" s="18">
        <f t="shared" ref="AY152" ca="1" si="1664">IF(AW$9 = 0, 0, IFERROR((AW152 - AX152) * 10000, 0))</f>
        <v>326.9973857964481</v>
      </c>
      <c r="AZ152" s="28">
        <f t="shared" ca="1" si="1646"/>
        <v>0.25824592433911342</v>
      </c>
      <c r="BA152" s="10">
        <f t="shared" ca="1" si="1646"/>
        <v>0.23227817957431407</v>
      </c>
      <c r="BB152" s="18">
        <f t="shared" ref="BB152" ca="1" si="1665">IF(AZ$9 = 0, 0, IFERROR((AZ152 - BA152) * 10000, 0))</f>
        <v>259.67744764799352</v>
      </c>
      <c r="BC152" s="28">
        <f t="shared" ca="1" si="1647"/>
        <v>0.25691112684119011</v>
      </c>
      <c r="BD152" s="10">
        <f t="shared" ca="1" si="1647"/>
        <v>0.20757909803684038</v>
      </c>
      <c r="BE152" s="18">
        <f t="shared" ref="BE152" ca="1" si="1666">IF(BC$9 = 0, 0, IFERROR((BC152 - BD152) * 10000, 0))</f>
        <v>493.32028804349727</v>
      </c>
      <c r="BF152" s="28">
        <f t="shared" ca="1" si="1648"/>
        <v>0.279240146912072</v>
      </c>
      <c r="BG152" s="10">
        <f t="shared" ca="1" si="1648"/>
        <v>0.2520023759916048</v>
      </c>
      <c r="BH152" s="18">
        <f t="shared" ref="BH152" ca="1" si="1667">IF(BF$9 = 0, 0, IFERROR((BF152 - BG152) * 10000, 0))</f>
        <v>272.37770920467199</v>
      </c>
      <c r="BI152" s="28">
        <f t="shared" ca="1" si="1649"/>
        <v>0.33657878980117473</v>
      </c>
      <c r="BJ152" s="10">
        <f t="shared" ca="1" si="1649"/>
        <v>0.30972646204628296</v>
      </c>
      <c r="BK152" s="18">
        <f t="shared" ref="BK152" ca="1" si="1668">IF(BI$9 = 0, 0, IFERROR((BI152 - BJ152) * 10000, 0))</f>
        <v>268.52327754891769</v>
      </c>
      <c r="BL152" s="28">
        <f t="shared" ca="1" si="1650"/>
        <v>0.33276904079209946</v>
      </c>
      <c r="BM152" s="10">
        <f t="shared" ca="1" si="1650"/>
        <v>0.30469408569541601</v>
      </c>
      <c r="BN152" s="18">
        <f t="shared" ref="BN152" ca="1" si="1669">IF(BL$9 = 0, 0, IFERROR((BL152 - BM152) * 10000, 0))</f>
        <v>280.74955096683453</v>
      </c>
      <c r="BO152" s="159" t="str">
        <f t="shared" si="1614"/>
        <v>Opportunity</v>
      </c>
      <c r="BP152" s="250"/>
    </row>
    <row r="153" spans="4:68" x14ac:dyDescent="0.2">
      <c r="D153" s="239"/>
      <c r="E153" s="78" t="str">
        <f>$E$33</f>
        <v>Marginal</v>
      </c>
      <c r="F153" s="30">
        <f t="shared" ca="1" si="1594"/>
        <v>0.23137043442500227</v>
      </c>
      <c r="G153" s="14">
        <f t="shared" ca="1" si="1594"/>
        <v>0.19941604573854566</v>
      </c>
      <c r="H153" s="19">
        <f t="shared" ca="1" si="1595"/>
        <v>319.54388686456616</v>
      </c>
      <c r="I153" s="88"/>
      <c r="J153" s="30">
        <f t="shared" ref="J153:K153" ca="1" si="1670">IFERROR(1 - (J91 / J81), 0)</f>
        <v>0.26926554915066314</v>
      </c>
      <c r="K153" s="14">
        <f t="shared" ca="1" si="1670"/>
        <v>0.23134152309526312</v>
      </c>
      <c r="L153" s="19">
        <f t="shared" ca="1" si="1596"/>
        <v>379.2402605540002</v>
      </c>
      <c r="M153" s="88"/>
      <c r="N153" s="30">
        <f t="shared" ref="N153:O153" ca="1" si="1671">IFERROR(1 - (N91 / N81), 0)</f>
        <v>0.2692647503545158</v>
      </c>
      <c r="O153" s="14">
        <f t="shared" ca="1" si="1671"/>
        <v>0.23134720147394716</v>
      </c>
      <c r="P153" s="19">
        <f t="shared" ca="1" si="1597"/>
        <v>379.17548880568643</v>
      </c>
      <c r="Q153" s="88"/>
      <c r="R153" s="30">
        <f t="shared" ref="R153:S153" ca="1" si="1672">IFERROR(1 - (R91 / R81), 0)</f>
        <v>0.22962165693284375</v>
      </c>
      <c r="S153" s="14">
        <f t="shared" ca="1" si="1672"/>
        <v>0.17710024360389132</v>
      </c>
      <c r="T153" s="19">
        <f t="shared" ca="1" si="1598"/>
        <v>525.2141332895244</v>
      </c>
      <c r="U153" s="30">
        <f t="shared" ref="U153:V153" ca="1" si="1673">IFERROR(1 - (U91 / U81), 0)</f>
        <v>0.23320962912085919</v>
      </c>
      <c r="V153" s="14">
        <f t="shared" ca="1" si="1673"/>
        <v>0.19668397730099452</v>
      </c>
      <c r="W153" s="19">
        <f t="shared" ca="1" si="1599"/>
        <v>365.25651819864669</v>
      </c>
      <c r="X153" s="30">
        <f t="shared" ref="X153:Y153" ca="1" si="1674">IFERROR(1 - (X91 / X81), 0)</f>
        <v>0.25217342191744718</v>
      </c>
      <c r="Y153" s="14">
        <f t="shared" ca="1" si="1674"/>
        <v>0.2109335153054267</v>
      </c>
      <c r="Z153" s="19">
        <f t="shared" ca="1" si="1600"/>
        <v>412.39906612020485</v>
      </c>
      <c r="AA153" s="30">
        <f t="shared" ref="AA153:AB153" ca="1" si="1675">IFERROR(1 - (AA91 / AA81), 0)</f>
        <v>0.32574123759516671</v>
      </c>
      <c r="AB153" s="14">
        <f t="shared" ca="1" si="1675"/>
        <v>0.29018882895148834</v>
      </c>
      <c r="AC153" s="19">
        <f t="shared" ca="1" si="1601"/>
        <v>355.5240864367837</v>
      </c>
      <c r="AD153" s="88"/>
      <c r="AE153" s="30">
        <f t="shared" ref="AE153:AF153" ca="1" si="1676">IFERROR(1 - (AE91 / AE81), 0)</f>
        <v>0.29182594083114144</v>
      </c>
      <c r="AF153" s="14">
        <f t="shared" ca="1" si="1676"/>
        <v>0.25708335930861315</v>
      </c>
      <c r="AG153" s="19">
        <f t="shared" ca="1" si="1602"/>
        <v>347.42581522528292</v>
      </c>
      <c r="AH153" s="30">
        <f t="shared" ref="AH153:AI153" ca="1" si="1677">IFERROR(1 - (AH91 / AH81), 0)</f>
        <v>0.21970154559438815</v>
      </c>
      <c r="AI153" s="14">
        <f t="shared" ca="1" si="1677"/>
        <v>0.15994190010718956</v>
      </c>
      <c r="AJ153" s="19">
        <f t="shared" ca="1" si="1603"/>
        <v>597.59645487198588</v>
      </c>
      <c r="AK153" s="30">
        <f t="shared" ref="AK153:AL153" ca="1" si="1678">IFERROR(1 - (AK91 / AK81), 0)</f>
        <v>0.22453635396839666</v>
      </c>
      <c r="AL153" s="14">
        <f t="shared" ca="1" si="1678"/>
        <v>0.1559886110925659</v>
      </c>
      <c r="AM153" s="19">
        <f t="shared" ca="1" si="1604"/>
        <v>685.47742875830761</v>
      </c>
      <c r="AN153" s="30">
        <f t="shared" ref="AN153:AO153" ca="1" si="1679">IFERROR(1 - (AN91 / AN81), 0)</f>
        <v>0.21679180280893495</v>
      </c>
      <c r="AO153" s="14">
        <f t="shared" ca="1" si="1679"/>
        <v>0.17039166558408347</v>
      </c>
      <c r="AP153" s="19">
        <f t="shared" ca="1" si="1605"/>
        <v>464.00137224851477</v>
      </c>
      <c r="AQ153" s="30">
        <f t="shared" ref="AQ153:AR153" ca="1" si="1680">IFERROR(1 - (AQ91 / AQ81), 0)</f>
        <v>0.23943409391911641</v>
      </c>
      <c r="AR153" s="14">
        <f t="shared" ca="1" si="1680"/>
        <v>0.21330777209670582</v>
      </c>
      <c r="AS153" s="19">
        <f t="shared" ca="1" si="1606"/>
        <v>261.26321822410591</v>
      </c>
      <c r="AT153" s="30">
        <f t="shared" ref="AT153:AU153" ca="1" si="1681">IFERROR(1 - (AT91 / AT81), 0)</f>
        <v>0.27243826693860895</v>
      </c>
      <c r="AU153" s="14">
        <f t="shared" ca="1" si="1681"/>
        <v>0.22341851064049434</v>
      </c>
      <c r="AV153" s="19">
        <f t="shared" ca="1" si="1607"/>
        <v>490.19756298114612</v>
      </c>
      <c r="AW153" s="30">
        <f t="shared" ref="AW153:AX153" ca="1" si="1682">IFERROR(1 - (AW91 / AW81), 0)</f>
        <v>0.27070604422701849</v>
      </c>
      <c r="AX153" s="14">
        <f t="shared" ca="1" si="1682"/>
        <v>0.21180430944551698</v>
      </c>
      <c r="AY153" s="19">
        <f t="shared" ca="1" si="1608"/>
        <v>589.01734781501511</v>
      </c>
      <c r="AZ153" s="30">
        <f t="shared" ref="AZ153:BA153" ca="1" si="1683">IFERROR(1 - (AZ91 / AZ81), 0)</f>
        <v>0.26251410601750702</v>
      </c>
      <c r="BA153" s="14">
        <f t="shared" ca="1" si="1683"/>
        <v>0.23087109023350971</v>
      </c>
      <c r="BB153" s="19">
        <f t="shared" ca="1" si="1609"/>
        <v>316.43015783997311</v>
      </c>
      <c r="BC153" s="30">
        <f t="shared" ref="BC153:BD153" ca="1" si="1684">IFERROR(1 - (BC91 / BC81), 0)</f>
        <v>0.26053985726664142</v>
      </c>
      <c r="BD153" s="14">
        <f t="shared" ca="1" si="1684"/>
        <v>0.20320970392594617</v>
      </c>
      <c r="BE153" s="19">
        <f t="shared" ca="1" si="1610"/>
        <v>573.30153340695244</v>
      </c>
      <c r="BF153" s="30">
        <f t="shared" ref="BF153:BG153" ca="1" si="1685">IFERROR(1 - (BF91 / BF81), 0)</f>
        <v>0.29085401357745899</v>
      </c>
      <c r="BG153" s="14">
        <f t="shared" ca="1" si="1685"/>
        <v>0.24559899506140825</v>
      </c>
      <c r="BH153" s="19">
        <f t="shared" ca="1" si="1611"/>
        <v>452.5501851605074</v>
      </c>
      <c r="BI153" s="30">
        <f t="shared" ref="BI153:BJ153" ca="1" si="1686">IFERROR(1 - (BI91 / BI81), 0)</f>
        <v>0.33584761774692673</v>
      </c>
      <c r="BJ153" s="14">
        <f t="shared" ca="1" si="1686"/>
        <v>0.30814955553771228</v>
      </c>
      <c r="BK153" s="19">
        <f t="shared" ca="1" si="1612"/>
        <v>276.98062209214447</v>
      </c>
      <c r="BL153" s="30">
        <f t="shared" ref="BL153:BM153" ca="1" si="1687">IFERROR(1 - (BL91 / BL81), 0)</f>
        <v>0.37426677351575788</v>
      </c>
      <c r="BM153" s="14">
        <f t="shared" ca="1" si="1687"/>
        <v>0.31971249737534946</v>
      </c>
      <c r="BN153" s="19">
        <f t="shared" ca="1" si="1613"/>
        <v>545.54276140408422</v>
      </c>
      <c r="BO153" s="156" t="str">
        <f t="shared" si="1614"/>
        <v>Marginal</v>
      </c>
      <c r="BP153" s="251"/>
    </row>
    <row r="154" spans="4:68" x14ac:dyDescent="0.2">
      <c r="D154" s="219" t="str">
        <f>Summary!D73</f>
        <v>* Variances between percentage values are shown in Basis Points</v>
      </c>
      <c r="E154" s="219"/>
      <c r="F154" s="219"/>
      <c r="G154" s="219"/>
      <c r="H154" s="219"/>
      <c r="I154" s="219"/>
      <c r="J154" s="219"/>
      <c r="K154" s="219"/>
      <c r="L154" s="219"/>
      <c r="M154" s="219"/>
      <c r="N154" s="219"/>
      <c r="O154" s="219"/>
      <c r="P154" s="219"/>
      <c r="Q154" s="219"/>
      <c r="R154" s="219"/>
      <c r="S154" s="219"/>
      <c r="T154" s="219"/>
      <c r="U154" s="219"/>
      <c r="V154" s="219"/>
      <c r="W154" s="219"/>
      <c r="X154" s="219"/>
      <c r="Y154" s="219"/>
      <c r="Z154" s="219"/>
      <c r="AA154" s="219"/>
      <c r="AB154" s="219"/>
      <c r="AC154" s="219"/>
      <c r="AD154" s="219"/>
      <c r="AE154" s="219"/>
      <c r="AF154" s="219"/>
      <c r="AG154" s="219"/>
    </row>
    <row r="155" spans="4:68" x14ac:dyDescent="0.2">
      <c r="D155" s="219" t="str">
        <f>Summary!D74</f>
        <v>** Customer counts and Demand values are in thousands</v>
      </c>
      <c r="E155" s="219"/>
      <c r="F155" s="219"/>
      <c r="G155" s="219"/>
      <c r="H155" s="219"/>
      <c r="I155" s="219"/>
      <c r="J155" s="219"/>
      <c r="K155" s="219"/>
      <c r="L155" s="219"/>
      <c r="M155" s="219"/>
      <c r="N155" s="219"/>
      <c r="O155" s="219"/>
      <c r="P155" s="219"/>
      <c r="Q155" s="219"/>
      <c r="R155" s="219"/>
      <c r="S155" s="219"/>
      <c r="T155" s="219"/>
      <c r="U155" s="219"/>
      <c r="V155" s="219"/>
      <c r="W155" s="219"/>
      <c r="X155" s="219"/>
      <c r="Y155" s="219"/>
      <c r="Z155" s="219"/>
      <c r="AA155" s="219"/>
      <c r="AB155" s="219"/>
      <c r="AC155" s="219"/>
      <c r="AD155" s="219"/>
      <c r="AE155" s="219"/>
      <c r="AF155" s="219"/>
      <c r="AG155" s="219"/>
    </row>
    <row r="156" spans="4:68" x14ac:dyDescent="0.2">
      <c r="D156" s="219" t="str">
        <f>Summary!D75</f>
        <v>† Contact information is as of the time that the report was run. It may not reflect the contact-ability of the customers during the reported timeframe.</v>
      </c>
      <c r="E156" s="219"/>
      <c r="F156" s="219"/>
      <c r="G156" s="219"/>
      <c r="H156" s="219"/>
      <c r="I156" s="219"/>
      <c r="J156" s="219"/>
      <c r="K156" s="219"/>
      <c r="L156" s="219"/>
      <c r="M156" s="219"/>
      <c r="N156" s="219"/>
      <c r="O156" s="219"/>
      <c r="P156" s="219"/>
      <c r="Q156" s="219"/>
      <c r="R156" s="219"/>
      <c r="S156" s="219"/>
      <c r="T156" s="219"/>
      <c r="U156" s="219"/>
      <c r="V156" s="219"/>
      <c r="W156" s="219"/>
      <c r="X156" s="219"/>
      <c r="Y156" s="219"/>
      <c r="Z156" s="219"/>
      <c r="AA156" s="219"/>
      <c r="AB156" s="219"/>
      <c r="AC156" s="219"/>
      <c r="AD156" s="219"/>
      <c r="AE156" s="219"/>
      <c r="AF156" s="219"/>
      <c r="AG156" s="219"/>
    </row>
  </sheetData>
  <mergeCells count="54">
    <mergeCell ref="F4:AG4"/>
    <mergeCell ref="F3:AG3"/>
    <mergeCell ref="D39:D46"/>
    <mergeCell ref="BP39:BP46"/>
    <mergeCell ref="AE7:BN7"/>
    <mergeCell ref="R7:AC7"/>
    <mergeCell ref="N7:P7"/>
    <mergeCell ref="J7:L7"/>
    <mergeCell ref="F7:H7"/>
    <mergeCell ref="D156:AG156"/>
    <mergeCell ref="BO27:BP27"/>
    <mergeCell ref="D143:D147"/>
    <mergeCell ref="BP143:BP147"/>
    <mergeCell ref="BP119:BP123"/>
    <mergeCell ref="BP125:BP129"/>
    <mergeCell ref="BP137:BP141"/>
    <mergeCell ref="BP131:BP135"/>
    <mergeCell ref="BP149:BP153"/>
    <mergeCell ref="BP77:BP85"/>
    <mergeCell ref="BP87:BP95"/>
    <mergeCell ref="BP97:BP105"/>
    <mergeCell ref="BP107:BP111"/>
    <mergeCell ref="BP113:BP117"/>
    <mergeCell ref="BP29:BP37"/>
    <mergeCell ref="BP55:BP59"/>
    <mergeCell ref="BP60:BP64"/>
    <mergeCell ref="BP65:BP69"/>
    <mergeCell ref="BP71:BP75"/>
    <mergeCell ref="D9:D13"/>
    <mergeCell ref="BP9:BP13"/>
    <mergeCell ref="BP15:BP19"/>
    <mergeCell ref="BP21:BP25"/>
    <mergeCell ref="D48:D53"/>
    <mergeCell ref="BP48:BP53"/>
    <mergeCell ref="D107:D111"/>
    <mergeCell ref="D113:D117"/>
    <mergeCell ref="D15:D19"/>
    <mergeCell ref="D21:D25"/>
    <mergeCell ref="D29:D37"/>
    <mergeCell ref="D55:D59"/>
    <mergeCell ref="D60:D64"/>
    <mergeCell ref="D65:D69"/>
    <mergeCell ref="D27:E27"/>
    <mergeCell ref="D71:D75"/>
    <mergeCell ref="D77:D85"/>
    <mergeCell ref="D87:D95"/>
    <mergeCell ref="D97:D105"/>
    <mergeCell ref="D155:AG155"/>
    <mergeCell ref="D119:D123"/>
    <mergeCell ref="D125:D129"/>
    <mergeCell ref="D137:D141"/>
    <mergeCell ref="D131:D135"/>
    <mergeCell ref="D149:D153"/>
    <mergeCell ref="D154:AG154"/>
  </mergeCells>
  <pageMargins left="0.25" right="0.25" top="0.25" bottom="0.25" header="0.3" footer="0.3"/>
  <pageSetup paperSize="3" scale="84" orientation="landscape" r:id="rId1"/>
  <headerFooter>
    <oddFooter>&amp;L&amp;A&amp;C&amp;P of &amp;N&amp;R&amp;F</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6699"/>
  </sheetPr>
  <dimension ref="A1:BP156"/>
  <sheetViews>
    <sheetView topLeftCell="D3" zoomScaleNormal="100" workbookViewId="0">
      <pane xSplit="1" ySplit="13" topLeftCell="E16" activePane="bottomRight" state="frozen"/>
      <selection activeCell="D3" sqref="D3"/>
      <selection pane="topRight" activeCell="D3" sqref="D3"/>
      <selection pane="bottomLeft" activeCell="D3" sqref="D3"/>
      <selection pane="bottomRight" activeCell="D3" sqref="D3"/>
    </sheetView>
  </sheetViews>
  <sheetFormatPr baseColWidth="10" defaultColWidth="9.1640625" defaultRowHeight="14" x14ac:dyDescent="0.2"/>
  <cols>
    <col min="1" max="3" width="9.1640625" style="3" hidden="1" customWidth="1"/>
    <col min="4" max="4" width="5.6640625" style="3" customWidth="1"/>
    <col min="5" max="5" width="17.5" style="3" customWidth="1"/>
    <col min="6" max="6" width="10.5" style="3" bestFit="1" customWidth="1"/>
    <col min="7" max="7" width="10.5" style="3" hidden="1" customWidth="1"/>
    <col min="8" max="8" width="7.33203125" style="3" bestFit="1" customWidth="1"/>
    <col min="9" max="9" width="0.6640625" style="137" customWidth="1"/>
    <col min="10" max="10" width="10.5" style="3" customWidth="1"/>
    <col min="11" max="11" width="10.5" style="3" hidden="1" customWidth="1"/>
    <col min="12" max="12" width="7.5" style="3" bestFit="1" customWidth="1"/>
    <col min="13" max="13" width="0.6640625" style="137" customWidth="1"/>
    <col min="14" max="14" width="10.5" style="3" customWidth="1"/>
    <col min="15" max="15" width="10.1640625" style="3" hidden="1" customWidth="1"/>
    <col min="16" max="16" width="9" style="3" customWidth="1"/>
    <col min="17" max="17" width="0.6640625" style="137" customWidth="1"/>
    <col min="18" max="18" width="10.83203125" style="3" customWidth="1"/>
    <col min="19" max="19" width="9.5" style="3" hidden="1" customWidth="1"/>
    <col min="20" max="20" width="7.5" style="3" customWidth="1"/>
    <col min="21" max="21" width="12" style="3" customWidth="1"/>
    <col min="22" max="22" width="9.5" style="3" hidden="1" customWidth="1"/>
    <col min="23" max="23" width="7.5" style="3" customWidth="1"/>
    <col min="24" max="24" width="10.6640625" style="3" customWidth="1"/>
    <col min="25" max="25" width="9.5" style="3" hidden="1" customWidth="1"/>
    <col min="26" max="26" width="9" style="3" customWidth="1"/>
    <col min="27" max="27" width="9.5" style="3" customWidth="1"/>
    <col min="28" max="28" width="9.5" style="3" hidden="1" customWidth="1"/>
    <col min="29" max="29" width="7.5" style="3" customWidth="1"/>
    <col min="30" max="30" width="0.83203125" style="137" customWidth="1"/>
    <col min="31" max="32" width="10.5" style="3" hidden="1" customWidth="1"/>
    <col min="33" max="33" width="9" style="3" hidden="1" customWidth="1"/>
    <col min="34" max="35" width="9.5" style="3" hidden="1" customWidth="1"/>
    <col min="36" max="36" width="7.5" style="3" hidden="1" customWidth="1"/>
    <col min="37" max="38" width="9.5" style="3" hidden="1" customWidth="1"/>
    <col min="39" max="39" width="7.5" style="3" hidden="1" customWidth="1"/>
    <col min="40" max="41" width="9.5" style="3" hidden="1" customWidth="1"/>
    <col min="42" max="42" width="7.5" style="3" hidden="1" customWidth="1"/>
    <col min="43" max="44" width="9.5" style="3" hidden="1" customWidth="1"/>
    <col min="45" max="45" width="7.5" style="3" hidden="1" customWidth="1"/>
    <col min="46" max="47" width="9.5" style="3" hidden="1" customWidth="1"/>
    <col min="48" max="48" width="7.5" style="3" hidden="1" customWidth="1"/>
    <col min="49" max="50" width="9.5" style="3" hidden="1" customWidth="1"/>
    <col min="51" max="51" width="9" style="3" hidden="1" customWidth="1"/>
    <col min="52" max="52" width="9.5" style="3" hidden="1" customWidth="1"/>
    <col min="53" max="53" width="9.1640625" style="3" hidden="1" customWidth="1"/>
    <col min="54" max="54" width="9" style="3" hidden="1" customWidth="1"/>
    <col min="55" max="56" width="9.5" style="3" hidden="1" customWidth="1"/>
    <col min="57" max="57" width="7.5" style="3" hidden="1" customWidth="1"/>
    <col min="58" max="58" width="9.5" style="3" customWidth="1"/>
    <col min="59" max="59" width="9.5" style="3" hidden="1" customWidth="1"/>
    <col min="60" max="60" width="7.5" style="3" customWidth="1"/>
    <col min="61" max="61" width="9.5" style="3" customWidth="1"/>
    <col min="62" max="62" width="9.5" style="3" hidden="1" customWidth="1"/>
    <col min="63" max="63" width="9" style="3" customWidth="1"/>
    <col min="64" max="64" width="9.5" style="3" customWidth="1"/>
    <col min="65" max="65" width="9.5" style="3" hidden="1" customWidth="1"/>
    <col min="66" max="66" width="7.5" style="3" customWidth="1"/>
    <col min="67" max="67" width="17.5" style="3" customWidth="1"/>
    <col min="68" max="68" width="5.6640625" style="3" customWidth="1"/>
    <col min="69" max="16384" width="9.1640625" style="3"/>
  </cols>
  <sheetData>
    <row r="1" spans="1:68" hidden="1" x14ac:dyDescent="0.2">
      <c r="A1" s="3" t="s">
        <v>63</v>
      </c>
      <c r="B1" s="3" t="s">
        <v>3</v>
      </c>
      <c r="F1" s="3" t="s">
        <v>34</v>
      </c>
      <c r="G1" s="3" t="s">
        <v>33</v>
      </c>
      <c r="J1" s="3" t="s">
        <v>56</v>
      </c>
      <c r="K1" s="3" t="s">
        <v>55</v>
      </c>
      <c r="N1" s="3" t="s">
        <v>58</v>
      </c>
      <c r="O1" s="3" t="s">
        <v>57</v>
      </c>
      <c r="R1" s="3" t="s">
        <v>54</v>
      </c>
      <c r="S1" s="3" t="s">
        <v>50</v>
      </c>
      <c r="U1" s="3" t="s">
        <v>139</v>
      </c>
      <c r="V1" s="3" t="s">
        <v>51</v>
      </c>
      <c r="X1" s="3" t="s">
        <v>140</v>
      </c>
      <c r="Y1" s="3" t="s">
        <v>52</v>
      </c>
      <c r="AA1" s="3" t="s">
        <v>141</v>
      </c>
      <c r="AB1" s="3" t="s">
        <v>53</v>
      </c>
      <c r="AE1" s="3" t="s">
        <v>47</v>
      </c>
      <c r="AF1" s="3" t="s">
        <v>35</v>
      </c>
      <c r="AH1" s="3" t="s">
        <v>48</v>
      </c>
      <c r="AI1" s="3" t="s">
        <v>36</v>
      </c>
      <c r="AK1" s="3" t="s">
        <v>49</v>
      </c>
      <c r="AL1" s="3" t="s">
        <v>37</v>
      </c>
      <c r="AN1" s="3" t="s">
        <v>143</v>
      </c>
      <c r="AO1" s="3" t="s">
        <v>38</v>
      </c>
      <c r="AQ1" s="3" t="s">
        <v>144</v>
      </c>
      <c r="AR1" s="3" t="s">
        <v>39</v>
      </c>
      <c r="AT1" s="3" t="s">
        <v>145</v>
      </c>
      <c r="AU1" s="3" t="s">
        <v>40</v>
      </c>
      <c r="AW1" s="3" t="s">
        <v>146</v>
      </c>
      <c r="AX1" s="3" t="s">
        <v>41</v>
      </c>
      <c r="AZ1" s="3" t="s">
        <v>147</v>
      </c>
      <c r="BA1" s="3" t="s">
        <v>42</v>
      </c>
      <c r="BC1" s="3" t="s">
        <v>148</v>
      </c>
      <c r="BD1" s="3" t="s">
        <v>43</v>
      </c>
      <c r="BF1" s="3" t="s">
        <v>149</v>
      </c>
      <c r="BG1" s="3" t="s">
        <v>44</v>
      </c>
      <c r="BI1" s="3" t="s">
        <v>150</v>
      </c>
      <c r="BJ1" s="3" t="s">
        <v>45</v>
      </c>
      <c r="BL1" s="3" t="s">
        <v>151</v>
      </c>
      <c r="BM1" s="3" t="s">
        <v>46</v>
      </c>
    </row>
    <row r="2" spans="1:68" hidden="1" x14ac:dyDescent="0.2">
      <c r="A2" s="3" t="s">
        <v>128</v>
      </c>
      <c r="B2" s="3" t="s">
        <v>112</v>
      </c>
      <c r="F2" s="3" t="str">
        <f>F$1 &amp; "_RETAIN"</f>
        <v>FY_LY_RETAIN</v>
      </c>
      <c r="G2" s="3" t="str">
        <f>G$1 &amp; "_RETAIN"</f>
        <v>FY_LLY_RETAIN</v>
      </c>
      <c r="J2" s="3" t="str">
        <f>J$1 &amp; "_RETAIN"</f>
        <v>R12_TY_RETAIN</v>
      </c>
      <c r="K2" s="3" t="str">
        <f>K$1 &amp; "_RETAIN"</f>
        <v>R12_LY_RETAIN</v>
      </c>
      <c r="N2" s="3" t="str">
        <f>N$1 &amp; "_RETAIN"</f>
        <v>YTD_TY_RETAIN</v>
      </c>
      <c r="O2" s="3" t="str">
        <f>O$1 &amp; "_RETAIN"</f>
        <v>YTD_LY_RETAIN</v>
      </c>
      <c r="R2" s="3" t="str">
        <f>R$1 &amp; "_RETAIN"</f>
        <v>Q_TY_01_RETAIN</v>
      </c>
      <c r="S2" s="3" t="str">
        <f>S$1 &amp; "_RETAIN"</f>
        <v>Q_LY_01_RETAIN</v>
      </c>
      <c r="U2" s="3" t="str">
        <f>U$1 &amp; "_RETAIN"</f>
        <v>Q_TY_02_RETAIN</v>
      </c>
      <c r="V2" s="3" t="str">
        <f>V$1 &amp; "_RETAIN"</f>
        <v>Q_LY_02_RETAIN</v>
      </c>
      <c r="X2" s="3" t="str">
        <f>X$1 &amp; "_RETAIN"</f>
        <v>Q_TY_03_RETAIN</v>
      </c>
      <c r="Y2" s="3" t="str">
        <f>Y$1 &amp; "_RETAIN"</f>
        <v>Q_LY_03_RETAIN</v>
      </c>
      <c r="AA2" s="3" t="str">
        <f>AA$1 &amp; "_RETAIN"</f>
        <v>Q_TY_04_RETAIN</v>
      </c>
      <c r="AB2" s="3" t="str">
        <f>AB$1 &amp; "_RETAIN"</f>
        <v>Q_LY_04_RETAIN</v>
      </c>
      <c r="AE2" s="3" t="str">
        <f>AE$1 &amp; "_RETAIN"</f>
        <v>M_TY_01_RETAIN</v>
      </c>
      <c r="AF2" s="3" t="str">
        <f>AF$1 &amp; "_RETAIN"</f>
        <v>M_LY_01_RETAIN</v>
      </c>
      <c r="AH2" s="3" t="str">
        <f>AH$1 &amp; "_RETAIN"</f>
        <v>M_TY_02_RETAIN</v>
      </c>
      <c r="AI2" s="3" t="str">
        <f>AI$1 &amp; "_RETAIN"</f>
        <v>M_LY_02_RETAIN</v>
      </c>
      <c r="AK2" s="3" t="str">
        <f>AK$1 &amp; "_RETAIN"</f>
        <v>M_TY_03_RETAIN</v>
      </c>
      <c r="AL2" s="3" t="str">
        <f>AL$1 &amp; "_RETAIN"</f>
        <v>M_LY_03_RETAIN</v>
      </c>
      <c r="AN2" s="3" t="str">
        <f>AN$1 &amp; "_RETAIN"</f>
        <v>M_TY_04_RETAIN</v>
      </c>
      <c r="AO2" s="3" t="str">
        <f>AO$1 &amp; "_RETAIN"</f>
        <v>M_LY_04_RETAIN</v>
      </c>
      <c r="AQ2" s="3" t="str">
        <f>AQ$1 &amp; "_RETAIN"</f>
        <v>M_TY_05_RETAIN</v>
      </c>
      <c r="AR2" s="3" t="str">
        <f>AR$1 &amp; "_RETAIN"</f>
        <v>M_LY_05_RETAIN</v>
      </c>
      <c r="AT2" s="3" t="str">
        <f>AT$1 &amp; "_RETAIN"</f>
        <v>M_TY_06_RETAIN</v>
      </c>
      <c r="AU2" s="3" t="str">
        <f>AU$1 &amp; "_RETAIN"</f>
        <v>M_LY_06_RETAIN</v>
      </c>
      <c r="AW2" s="3" t="str">
        <f>AW$1 &amp; "_RETAIN"</f>
        <v>M_TY_07_RETAIN</v>
      </c>
      <c r="AX2" s="3" t="str">
        <f>AX$1 &amp; "_RETAIN"</f>
        <v>M_LY_07_RETAIN</v>
      </c>
      <c r="AZ2" s="3" t="str">
        <f>AZ$1 &amp; "_RETAIN"</f>
        <v>M_TY_08_RETAIN</v>
      </c>
      <c r="BA2" s="3" t="str">
        <f>BA$1 &amp; "_RETAIN"</f>
        <v>M_LY_08_RETAIN</v>
      </c>
      <c r="BC2" s="3" t="str">
        <f>BC$1 &amp; "_RETAIN"</f>
        <v>M_TY_09_RETAIN</v>
      </c>
      <c r="BD2" s="3" t="str">
        <f>BD$1 &amp; "_RETAIN"</f>
        <v>M_LY_09_RETAIN</v>
      </c>
      <c r="BF2" s="3" t="str">
        <f>BF$1 &amp; "_RETAIN"</f>
        <v>M_TY_10_RETAIN</v>
      </c>
      <c r="BG2" s="3" t="str">
        <f>BG$1 &amp; "_RETAIN"</f>
        <v>M_LY_10_RETAIN</v>
      </c>
      <c r="BI2" s="3" t="str">
        <f>BI$1 &amp; "_RETAIN"</f>
        <v>M_TY_11_RETAIN</v>
      </c>
      <c r="BJ2" s="3" t="str">
        <f>BJ$1 &amp; "_RETAIN"</f>
        <v>M_LY_11_RETAIN</v>
      </c>
      <c r="BL2" s="3" t="str">
        <f>BL$1 &amp; "_RETAIN"</f>
        <v>M_TY_12_RETAIN</v>
      </c>
      <c r="BM2" s="3" t="str">
        <f>BM$1 &amp; "_RETAIN"</f>
        <v>M_LY_12_RETAIN</v>
      </c>
    </row>
    <row r="3" spans="1:68" x14ac:dyDescent="0.2">
      <c r="F3" s="235" t="str">
        <f>'All Demand'!F3 &amp; " (Retail Transactions Only)"</f>
        <v>Database Health by Customer Segment (Retail Transactions Only)</v>
      </c>
      <c r="G3" s="235"/>
      <c r="H3" s="235"/>
      <c r="I3" s="235"/>
      <c r="J3" s="235"/>
      <c r="K3" s="235"/>
      <c r="L3" s="235"/>
      <c r="M3" s="235"/>
      <c r="N3" s="235"/>
      <c r="O3" s="235"/>
      <c r="P3" s="235"/>
      <c r="Q3" s="235"/>
      <c r="R3" s="235"/>
      <c r="S3" s="235"/>
      <c r="T3" s="235"/>
      <c r="U3" s="235"/>
      <c r="V3" s="235"/>
      <c r="W3" s="235"/>
      <c r="X3" s="235"/>
      <c r="Y3" s="235"/>
      <c r="Z3" s="235"/>
      <c r="AA3" s="235"/>
      <c r="AB3" s="235"/>
      <c r="AC3" s="235"/>
      <c r="AD3" s="235"/>
      <c r="AE3" s="235"/>
      <c r="AF3" s="235"/>
      <c r="AG3" s="235"/>
    </row>
    <row r="4" spans="1:68" x14ac:dyDescent="0.2">
      <c r="F4" s="234" t="str">
        <f ca="1">"Data through: " &amp; TEXT(MAX(TF_END_DATE), "MM-DD-YYYY")</f>
        <v>Data through: 01-28-2017</v>
      </c>
      <c r="G4" s="234"/>
      <c r="H4" s="234"/>
      <c r="I4" s="234"/>
      <c r="J4" s="234"/>
      <c r="K4" s="234"/>
      <c r="L4" s="234"/>
      <c r="M4" s="234"/>
      <c r="N4" s="234"/>
      <c r="O4" s="234"/>
      <c r="P4" s="234"/>
      <c r="Q4" s="234"/>
      <c r="R4" s="234"/>
      <c r="S4" s="234"/>
      <c r="T4" s="234"/>
      <c r="U4" s="234"/>
      <c r="V4" s="234"/>
      <c r="W4" s="234"/>
      <c r="X4" s="234"/>
      <c r="Y4" s="234"/>
      <c r="Z4" s="234"/>
      <c r="AA4" s="234"/>
      <c r="AB4" s="234"/>
      <c r="AC4" s="234"/>
      <c r="AD4" s="234"/>
      <c r="AE4" s="234"/>
      <c r="AF4" s="234"/>
      <c r="AG4" s="234"/>
    </row>
    <row r="7" spans="1:68" x14ac:dyDescent="0.2">
      <c r="F7" s="254" t="s">
        <v>137</v>
      </c>
      <c r="G7" s="254"/>
      <c r="H7" s="216"/>
      <c r="I7" s="139"/>
      <c r="J7" s="218" t="s">
        <v>136</v>
      </c>
      <c r="K7" s="254"/>
      <c r="L7" s="254"/>
      <c r="M7" s="139"/>
      <c r="N7" s="254" t="s">
        <v>234</v>
      </c>
      <c r="O7" s="254"/>
      <c r="P7" s="254"/>
      <c r="Q7" s="139"/>
      <c r="R7" s="254" t="s">
        <v>138</v>
      </c>
      <c r="S7" s="254"/>
      <c r="T7" s="254"/>
      <c r="U7" s="254"/>
      <c r="V7" s="254"/>
      <c r="W7" s="254"/>
      <c r="X7" s="254"/>
      <c r="Y7" s="254"/>
      <c r="Z7" s="254"/>
      <c r="AA7" s="254"/>
      <c r="AB7" s="254"/>
      <c r="AC7" s="254"/>
      <c r="AD7" s="139"/>
      <c r="AE7" s="254" t="s">
        <v>142</v>
      </c>
      <c r="AF7" s="254"/>
      <c r="AG7" s="254"/>
      <c r="AH7" s="254"/>
      <c r="AI7" s="254"/>
      <c r="AJ7" s="254"/>
      <c r="AK7" s="254"/>
      <c r="AL7" s="254"/>
      <c r="AM7" s="254"/>
      <c r="AN7" s="254"/>
      <c r="AO7" s="254"/>
      <c r="AP7" s="254"/>
      <c r="AQ7" s="254"/>
      <c r="AR7" s="254"/>
      <c r="AS7" s="254"/>
      <c r="AT7" s="254"/>
      <c r="AU7" s="254"/>
      <c r="AV7" s="254"/>
      <c r="AW7" s="254"/>
      <c r="AX7" s="254"/>
      <c r="AY7" s="254"/>
      <c r="AZ7" s="254"/>
      <c r="BA7" s="254"/>
      <c r="BB7" s="254"/>
      <c r="BC7" s="254"/>
      <c r="BD7" s="254"/>
      <c r="BE7" s="254"/>
      <c r="BF7" s="254"/>
      <c r="BG7" s="254"/>
      <c r="BH7" s="254"/>
      <c r="BI7" s="254"/>
      <c r="BJ7" s="254"/>
      <c r="BK7" s="254"/>
      <c r="BL7" s="254"/>
      <c r="BM7" s="254"/>
      <c r="BN7" s="254"/>
      <c r="BO7" s="142"/>
    </row>
    <row r="8" spans="1:68" x14ac:dyDescent="0.2">
      <c r="A8" s="3" t="s">
        <v>129</v>
      </c>
      <c r="B8" s="3" t="s">
        <v>64</v>
      </c>
      <c r="C8" s="3" t="s">
        <v>81</v>
      </c>
      <c r="D8" s="161"/>
      <c r="E8" s="165"/>
      <c r="F8" s="38" t="str">
        <f ca="1">IFERROR(VLOOKUP(F1, OFFSET(TF_TIMEFRAME, 0, 0, TF_DATA_ROWS, 2), 2, FALSE), "")</f>
        <v>FISCAL 2015</v>
      </c>
      <c r="G8" s="39" t="str">
        <f ca="1">IFERROR(VLOOKUP(G1, OFFSET(TF_TIMEFRAME, 0, 0, TF_DATA_ROWS, 2), 2, FALSE), "")</f>
        <v>FISCAL 2014</v>
      </c>
      <c r="H8" s="39" t="s">
        <v>78</v>
      </c>
      <c r="I8" s="140"/>
      <c r="J8" s="39" t="str">
        <f ca="1">IFERROR(VLOOKUP(J1, OFFSET(TF_TIMEFRAME, 0, 0, TF_DATA_ROWS, 2), 2, FALSE), "")</f>
        <v>TY LTM</v>
      </c>
      <c r="K8" s="39" t="str">
        <f ca="1">IFERROR(VLOOKUP(K1, OFFSET(TF_TIMEFRAME, 0, 0, TF_DATA_ROWS, 2), 2, FALSE), "")</f>
        <v>LY LTM</v>
      </c>
      <c r="L8" s="39" t="s">
        <v>78</v>
      </c>
      <c r="M8" s="140"/>
      <c r="N8" s="39" t="str">
        <f ca="1">IFERROR(VLOOKUP(N1, OFFSET(TF_TIMEFRAME, 0, 0, TF_DATA_ROWS, 2), 2, FALSE), "")</f>
        <v>YTD 2016</v>
      </c>
      <c r="O8" s="39" t="str">
        <f ca="1">IFERROR(VLOOKUP(O1, OFFSET(TF_TIMEFRAME, 0, 0, TF_DATA_ROWS, 2), 2, FALSE), "")</f>
        <v>YTD 2015</v>
      </c>
      <c r="P8" s="39" t="s">
        <v>78</v>
      </c>
      <c r="Q8" s="140"/>
      <c r="R8" s="39" t="str">
        <f ca="1">IFERROR(VLOOKUP(R1, OFFSET(TF_TIMEFRAME, 0, 0, TF_DATA_ROWS, 2), 2, FALSE), "")</f>
        <v>Q1 2016</v>
      </c>
      <c r="S8" s="39" t="str">
        <f ca="1">IFERROR(VLOOKUP(S1, OFFSET(TF_TIMEFRAME, 0, 0, TF_DATA_ROWS, 2), 2, FALSE), "")</f>
        <v>Q1 2015</v>
      </c>
      <c r="T8" s="39" t="s">
        <v>78</v>
      </c>
      <c r="U8" s="164" t="str">
        <f ca="1">IFERROR(VLOOKUP(U1, OFFSET(TF_TIMEFRAME, 0, 0, TF_DATA_ROWS, 2), 2, FALSE), "")</f>
        <v>Q2 2016</v>
      </c>
      <c r="V8" s="39" t="str">
        <f ca="1">IFERROR(VLOOKUP(V1, OFFSET(TF_TIMEFRAME, 0, 0, TF_DATA_ROWS, 2), 2, FALSE), "")</f>
        <v>Q2 2015</v>
      </c>
      <c r="W8" s="39" t="s">
        <v>78</v>
      </c>
      <c r="X8" s="164" t="str">
        <f ca="1">IFERROR(VLOOKUP(X1, OFFSET(TF_TIMEFRAME, 0, 0, TF_DATA_ROWS, 2), 2, FALSE), "")</f>
        <v>Q3 2016</v>
      </c>
      <c r="Y8" s="39" t="str">
        <f ca="1">IFERROR(VLOOKUP(Y1, OFFSET(TF_TIMEFRAME, 0, 0, TF_DATA_ROWS, 2), 2, FALSE), "")</f>
        <v>Q3 2015</v>
      </c>
      <c r="Z8" s="39" t="s">
        <v>78</v>
      </c>
      <c r="AA8" s="164" t="str">
        <f ca="1">IFERROR(VLOOKUP(AA1, OFFSET(TF_TIMEFRAME, 0, 0, TF_DATA_ROWS, 2), 2, FALSE), "")</f>
        <v>Q4 2016</v>
      </c>
      <c r="AB8" s="39" t="str">
        <f ca="1">IFERROR(VLOOKUP(AB1, OFFSET(TF_TIMEFRAME, 0, 0, TF_DATA_ROWS, 2), 2, FALSE), "")</f>
        <v>Q4 2015</v>
      </c>
      <c r="AC8" s="39" t="s">
        <v>78</v>
      </c>
      <c r="AD8" s="140"/>
      <c r="AE8" s="174" t="str">
        <f ca="1">IFERROR(VLOOKUP(AE1, OFFSET(TF_TIMEFRAME, 0, 0, TF_DATA_ROWS, 2), 2, FALSE), "")</f>
        <v>FEB 2016</v>
      </c>
      <c r="AF8" s="174" t="str">
        <f ca="1">IFERROR(VLOOKUP(AF1, OFFSET(TF_TIMEFRAME, 0, 0, TF_DATA_ROWS, 2), 2, FALSE), "")</f>
        <v>FEB 2015</v>
      </c>
      <c r="AG8" s="174" t="s">
        <v>78</v>
      </c>
      <c r="AH8" s="175" t="str">
        <f ca="1">IFERROR(VLOOKUP(AH1, OFFSET(TF_TIMEFRAME, 0, 0, TF_DATA_ROWS, 2), 2, FALSE), "")</f>
        <v>MAR 2016</v>
      </c>
      <c r="AI8" s="174" t="str">
        <f ca="1">IFERROR(VLOOKUP(AI1, OFFSET(TF_TIMEFRAME, 0, 0, TF_DATA_ROWS, 2), 2, FALSE), "")</f>
        <v>MAR 2015</v>
      </c>
      <c r="AJ8" s="174" t="s">
        <v>78</v>
      </c>
      <c r="AK8" s="175" t="str">
        <f ca="1">IFERROR(VLOOKUP(AK1, OFFSET(TF_TIMEFRAME, 0, 0, TF_DATA_ROWS, 2), 2, FALSE), "")</f>
        <v>APR 2016</v>
      </c>
      <c r="AL8" s="174" t="str">
        <f ca="1">IFERROR(VLOOKUP(AL1, OFFSET(TF_TIMEFRAME, 0, 0, TF_DATA_ROWS, 2), 2, FALSE), "")</f>
        <v>APR 2015</v>
      </c>
      <c r="AM8" s="174" t="s">
        <v>78</v>
      </c>
      <c r="AN8" s="175" t="str">
        <f ca="1">IFERROR(VLOOKUP(AN1, OFFSET(TF_TIMEFRAME, 0, 0, TF_DATA_ROWS, 2), 2, FALSE), "")</f>
        <v>MAY 2016</v>
      </c>
      <c r="AO8" s="174" t="str">
        <f ca="1">IFERROR(VLOOKUP(AO1, OFFSET(TF_TIMEFRAME, 0, 0, TF_DATA_ROWS, 2), 2, FALSE), "")</f>
        <v>MAY 2015</v>
      </c>
      <c r="AP8" s="174" t="s">
        <v>78</v>
      </c>
      <c r="AQ8" s="175" t="str">
        <f ca="1">IFERROR(VLOOKUP(AQ1, OFFSET(TF_TIMEFRAME, 0, 0, TF_DATA_ROWS, 2), 2, FALSE), "")</f>
        <v>JUN 2016</v>
      </c>
      <c r="AR8" s="174" t="str">
        <f ca="1">IFERROR(VLOOKUP(AR1, OFFSET(TF_TIMEFRAME, 0, 0, TF_DATA_ROWS, 2), 2, FALSE), "")</f>
        <v>JUN 2015</v>
      </c>
      <c r="AS8" s="174" t="s">
        <v>78</v>
      </c>
      <c r="AT8" s="175" t="str">
        <f ca="1">IFERROR(VLOOKUP(AT1, OFFSET(TF_TIMEFRAME, 0, 0, TF_DATA_ROWS, 2), 2, FALSE), "")</f>
        <v>JUL 2016</v>
      </c>
      <c r="AU8" s="174" t="str">
        <f ca="1">IFERROR(VLOOKUP(AU1, OFFSET(TF_TIMEFRAME, 0, 0, TF_DATA_ROWS, 2), 2, FALSE), "")</f>
        <v>JUL 2015</v>
      </c>
      <c r="AV8" s="174" t="s">
        <v>78</v>
      </c>
      <c r="AW8" s="175" t="str">
        <f ca="1">IFERROR(VLOOKUP(AW1, OFFSET(TF_TIMEFRAME, 0, 0, TF_DATA_ROWS, 2), 2, FALSE), "")</f>
        <v>AUG 2016</v>
      </c>
      <c r="AX8" s="174" t="str">
        <f ca="1">IFERROR(VLOOKUP(AX1, OFFSET(TF_TIMEFRAME, 0, 0, TF_DATA_ROWS, 2), 2, FALSE), "")</f>
        <v>AUG 2015</v>
      </c>
      <c r="AY8" s="174" t="s">
        <v>78</v>
      </c>
      <c r="AZ8" s="175" t="str">
        <f ca="1">IFERROR(VLOOKUP(AZ1, OFFSET(TF_TIMEFRAME, 0, 0, TF_DATA_ROWS, 2), 2, FALSE), "")</f>
        <v>SEP 2016</v>
      </c>
      <c r="BA8" s="174" t="str">
        <f ca="1">IFERROR(VLOOKUP(BA1, OFFSET(TF_TIMEFRAME, 0, 0, TF_DATA_ROWS, 2), 2, FALSE), "")</f>
        <v>SEP 2015</v>
      </c>
      <c r="BB8" s="174" t="s">
        <v>78</v>
      </c>
      <c r="BC8" s="175" t="str">
        <f ca="1">IFERROR(VLOOKUP(BC1, OFFSET(TF_TIMEFRAME, 0, 0, TF_DATA_ROWS, 2), 2, FALSE), "")</f>
        <v>OCT 2016</v>
      </c>
      <c r="BD8" s="174" t="str">
        <f ca="1">IFERROR(VLOOKUP(BD1, OFFSET(TF_TIMEFRAME, 0, 0, TF_DATA_ROWS, 2), 2, FALSE), "")</f>
        <v>OCT 2015</v>
      </c>
      <c r="BE8" s="174" t="s">
        <v>78</v>
      </c>
      <c r="BF8" s="175" t="str">
        <f ca="1">IFERROR(VLOOKUP(BF1, OFFSET(TF_TIMEFRAME, 0, 0, TF_DATA_ROWS, 2), 2, FALSE), "")</f>
        <v>NOV 2016</v>
      </c>
      <c r="BG8" s="174" t="str">
        <f ca="1">IFERROR(VLOOKUP(BG1, OFFSET(TF_TIMEFRAME, 0, 0, TF_DATA_ROWS, 2), 2, FALSE), "")</f>
        <v>NOV 2015</v>
      </c>
      <c r="BH8" s="174" t="s">
        <v>78</v>
      </c>
      <c r="BI8" s="175" t="str">
        <f ca="1">IFERROR(VLOOKUP(BI1, OFFSET(TF_TIMEFRAME, 0, 0, TF_DATA_ROWS, 2), 2, FALSE), "")</f>
        <v>DEC 2016</v>
      </c>
      <c r="BJ8" s="174" t="str">
        <f ca="1">IFERROR(VLOOKUP(BJ1, OFFSET(TF_TIMEFRAME, 0, 0, TF_DATA_ROWS, 2), 2, FALSE), "")</f>
        <v>DEC 2015</v>
      </c>
      <c r="BK8" s="174" t="s">
        <v>78</v>
      </c>
      <c r="BL8" s="175" t="str">
        <f ca="1">IFERROR(VLOOKUP(BL1, OFFSET(TF_TIMEFRAME, 0, 0, TF_DATA_ROWS, 2), 2, FALSE), "")</f>
        <v>JAN 2017</v>
      </c>
      <c r="BM8" s="174" t="str">
        <f ca="1">IFERROR(VLOOKUP(BM1, OFFSET(TF_TIMEFRAME, 0, 0, TF_DATA_ROWS, 2), 2, FALSE), "")</f>
        <v>JAN 2016</v>
      </c>
      <c r="BN8" s="174" t="s">
        <v>78</v>
      </c>
      <c r="BO8" s="143"/>
      <c r="BP8" s="161"/>
    </row>
    <row r="9" spans="1:68" ht="15" hidden="1" thickBot="1" x14ac:dyDescent="0.25">
      <c r="A9" s="6" t="s">
        <v>86</v>
      </c>
      <c r="B9" s="3" t="s">
        <v>65</v>
      </c>
      <c r="D9" s="236" t="s">
        <v>152</v>
      </c>
      <c r="E9" s="135" t="s">
        <v>73</v>
      </c>
      <c r="F9" s="119">
        <f ca="1">'Retail Trans'!F10</f>
        <v>488886570.28000015</v>
      </c>
      <c r="G9" s="118">
        <f ca="1">'Retail Trans'!G10</f>
        <v>417569403.49000013</v>
      </c>
      <c r="H9" s="115">
        <f ca="1">IF(F$9 = 0, 0, IFERROR((F9 - G9) / G9, 0))</f>
        <v>0.17079116954915474</v>
      </c>
      <c r="I9" s="141"/>
      <c r="J9" s="119">
        <f ca="1">'Retail Trans'!J10</f>
        <v>552199369.69999993</v>
      </c>
      <c r="K9" s="118">
        <f ca="1">'Retail Trans'!K10</f>
        <v>488849852.36999989</v>
      </c>
      <c r="L9" s="115">
        <f ca="1">IF(J$9 = 0, 0, IFERROR((J9 - K9) / K9, 0))</f>
        <v>0.1295889055154141</v>
      </c>
      <c r="M9" s="141"/>
      <c r="N9" s="119">
        <f ca="1">'Retail Trans'!N10</f>
        <v>552199369.69999993</v>
      </c>
      <c r="O9" s="118">
        <f ca="1">'Retail Trans'!O10</f>
        <v>488849852.36999989</v>
      </c>
      <c r="P9" s="115">
        <f ca="1">IF(N$9 = 0, 0, IFERROR((N9 - O9) / O9, 0))</f>
        <v>0.1295889055154141</v>
      </c>
      <c r="Q9" s="141"/>
      <c r="R9" s="119">
        <f ca="1">'Retail Trans'!R10</f>
        <v>128568221.84999998</v>
      </c>
      <c r="S9" s="118">
        <f ca="1">'Retail Trans'!S10</f>
        <v>111956925.74000004</v>
      </c>
      <c r="T9" s="115">
        <f ca="1">IF(R$9 = 0, 0, IFERROR((R9 - S9) / S9, 0))</f>
        <v>0.14837220654465547</v>
      </c>
      <c r="U9" s="119">
        <f ca="1">'Retail Trans'!U10</f>
        <v>140210651.87999997</v>
      </c>
      <c r="V9" s="118">
        <f ca="1">'Retail Trans'!V10</f>
        <v>122024256.10999994</v>
      </c>
      <c r="W9" s="115">
        <f ca="1">IF(U$9 = 0, 0, IFERROR((U9 - V9) / V9, 0))</f>
        <v>0.14903918573046432</v>
      </c>
      <c r="X9" s="119">
        <f ca="1">'Retail Trans'!X10</f>
        <v>143168225.35999998</v>
      </c>
      <c r="Y9" s="118">
        <f ca="1">'Retail Trans'!Y10</f>
        <v>130674994.55999999</v>
      </c>
      <c r="Z9" s="115">
        <f ca="1">IF(X$9 = 0, 0, IFERROR((X9 - Y9) / Y9, 0))</f>
        <v>9.5605366903334182E-2</v>
      </c>
      <c r="AA9" s="119">
        <f ca="1">'Retail Trans'!AA10</f>
        <v>140046203.91000003</v>
      </c>
      <c r="AB9" s="118">
        <f ca="1">'Retail Trans'!AB10</f>
        <v>123989099.35999997</v>
      </c>
      <c r="AC9" s="115">
        <f ca="1">IF(AA$9 = 0, 0, IFERROR((AA9 - AB9) / AB9, 0))</f>
        <v>0.12950416313113591</v>
      </c>
      <c r="AD9" s="141"/>
      <c r="AE9" s="119">
        <f ca="1">'Retail Trans'!AE10</f>
        <v>26735162.099999994</v>
      </c>
      <c r="AF9" s="118">
        <f ca="1">'Retail Trans'!AF10</f>
        <v>21730099.969999995</v>
      </c>
      <c r="AG9" s="115">
        <f ca="1">IF(AE$9 = 0, 0, IFERROR((AE9 - AF9) / AF9, 0))</f>
        <v>0.2303285367720285</v>
      </c>
      <c r="AH9" s="119">
        <f ca="1">'Retail Trans'!AH10</f>
        <v>54138370.140000001</v>
      </c>
      <c r="AI9" s="118">
        <f ca="1">'Retail Trans'!AI10</f>
        <v>50031098.239999987</v>
      </c>
      <c r="AJ9" s="115">
        <f ca="1">IF(AH$9 = 0, 0, IFERROR((AH9 - AI9) / AI9, 0))</f>
        <v>8.2094378186490402E-2</v>
      </c>
      <c r="AK9" s="119">
        <f ca="1">'Retail Trans'!AK10</f>
        <v>47601038.479999997</v>
      </c>
      <c r="AL9" s="118">
        <f ca="1">'Retail Trans'!AL10</f>
        <v>40134842.88000001</v>
      </c>
      <c r="AM9" s="115">
        <f ca="1">IF(AK$9 = 0, 0, IFERROR((AK9 - AL9) / AL9, 0))</f>
        <v>0.18602777696983436</v>
      </c>
      <c r="AN9" s="119">
        <f ca="1">'Retail Trans'!AN10</f>
        <v>48936783.529999986</v>
      </c>
      <c r="AO9" s="118">
        <f ca="1">'Retail Trans'!AO10</f>
        <v>47388851.350000024</v>
      </c>
      <c r="AP9" s="115">
        <f ca="1">IF(AN$9 = 0, 0, IFERROR((AN9 - AO9) / AO9, 0))</f>
        <v>3.2664479849224319E-2</v>
      </c>
      <c r="AQ9" s="119">
        <f ca="1">'Retail Trans'!AQ10</f>
        <v>59230220.960000031</v>
      </c>
      <c r="AR9" s="118">
        <f ca="1">'Retail Trans'!AR10</f>
        <v>47638236.400000013</v>
      </c>
      <c r="AS9" s="115">
        <f ca="1">'Retail Trans'!AS10</f>
        <v>0.24333362097342492</v>
      </c>
      <c r="AT9" s="119">
        <f ca="1">'Retail Trans'!AT10</f>
        <v>31873693.609999988</v>
      </c>
      <c r="AU9" s="118">
        <f ca="1">'Retail Trans'!AU10</f>
        <v>26849109.859999996</v>
      </c>
      <c r="AV9" s="115">
        <f ca="1">IF(AT$9 = 0, 0, IFERROR((AT9 - AU9) / AU9, 0))</f>
        <v>0.18714153937317882</v>
      </c>
      <c r="AW9" s="119">
        <f ca="1">'Retail Trans'!AW10</f>
        <v>34495129.079999991</v>
      </c>
      <c r="AX9" s="118">
        <f ca="1">'Retail Trans'!AX10</f>
        <v>29166622.039999992</v>
      </c>
      <c r="AY9" s="115">
        <f ca="1">IF(AW$9 = 0, 0, IFERROR((AW9 - AX9) / AX9, 0))</f>
        <v>0.18269194947197939</v>
      </c>
      <c r="AZ9" s="119">
        <f ca="1">'Retail Trans'!AZ10</f>
        <v>59146122.640000008</v>
      </c>
      <c r="BA9" s="118">
        <f ca="1">'Retail Trans'!BA10</f>
        <v>55603753.139999978</v>
      </c>
      <c r="BB9" s="115">
        <f ca="1">IF(AZ$9 = 0, 0, IFERROR((AZ9 - BA9) / BA9, 0))</f>
        <v>6.3707381246028441E-2</v>
      </c>
      <c r="BC9" s="119">
        <f ca="1">'Retail Trans'!BC10</f>
        <v>49445162.86999999</v>
      </c>
      <c r="BD9" s="118">
        <f ca="1">'Retail Trans'!BD10</f>
        <v>45817735.989999995</v>
      </c>
      <c r="BE9" s="115">
        <f ca="1">IF(BC$9 = 0, 0, IFERROR((BC9 - BD9) / BD9, 0))</f>
        <v>7.9170801472855476E-2</v>
      </c>
      <c r="BF9" s="119">
        <f ca="1">'Retail Trans'!BF10</f>
        <v>47622456.82</v>
      </c>
      <c r="BG9" s="118">
        <f ca="1">'Retail Trans'!BG10</f>
        <v>42926004.259999998</v>
      </c>
      <c r="BH9" s="115">
        <f ca="1">IF(BF$9 = 0, 0, IFERROR((BF9 - BG9) / BG9, 0))</f>
        <v>0.10940809984441824</v>
      </c>
      <c r="BI9" s="119">
        <f ca="1">'Retail Trans'!BI10</f>
        <v>63091754.159999989</v>
      </c>
      <c r="BJ9" s="118">
        <f ca="1">'Retail Trans'!BJ10</f>
        <v>54002235.889999978</v>
      </c>
      <c r="BK9" s="115">
        <f ca="1">IF(BI$9 = 0, 0, IFERROR((BI9 - BJ9) / BJ9, 0))</f>
        <v>0.16831744316133379</v>
      </c>
      <c r="BL9" s="119">
        <f ca="1">'Retail Trans'!BL10</f>
        <v>29259882.230000008</v>
      </c>
      <c r="BM9" s="118">
        <f ca="1">'Retail Trans'!BM10</f>
        <v>26955919.190000009</v>
      </c>
      <c r="BN9" s="115">
        <f ca="1">IF(BL$9 = 0, 0, IFERROR((BL9 - BM9) / BM9, 0))</f>
        <v>8.5471507158053558E-2</v>
      </c>
      <c r="BO9" s="158" t="str">
        <f>E9</f>
        <v>Total Company</v>
      </c>
      <c r="BP9" s="248" t="str">
        <f>$D9</f>
        <v>GROSS DEMAND</v>
      </c>
    </row>
    <row r="10" spans="1:68" ht="15" hidden="1" thickTop="1" x14ac:dyDescent="0.2">
      <c r="A10" s="6" t="str">
        <f>A$9</f>
        <v>&lt;&gt; -99</v>
      </c>
      <c r="B10" s="3" t="str">
        <f t="shared" ref="B10" si="0">B$9</f>
        <v>&gt;= 0</v>
      </c>
      <c r="D10" s="237"/>
      <c r="E10" s="136" t="s">
        <v>130</v>
      </c>
      <c r="F10" s="120">
        <f ca="1">SUMIFS(GROSS_AMT_R, CHANNEL_COUNT, $A$2, IS_JJCC, $B$2, CUST_GROUP, $A10, RECENCY_GROUP, $B10, TIMEFRAME, F$1)</f>
        <v>488886570.28000015</v>
      </c>
      <c r="G10" s="111">
        <f ca="1">SUMIFS(GROSS_AMT_R, CHANNEL_COUNT, $A$2, IS_JJCC, $B$2, CUST_GROUP, $A10, RECENCY_GROUP, $B10, TIMEFRAME, G$1)</f>
        <v>417569403.49000013</v>
      </c>
      <c r="H10" s="108">
        <f t="shared" ref="H10:H11" ca="1" si="1">IF(F$9 = 0, 0, IFERROR((F10 - G10) / G10, 0))</f>
        <v>0.17079116954915474</v>
      </c>
      <c r="I10" s="141"/>
      <c r="J10" s="120">
        <f ca="1">SUMIFS(GROSS_AMT_R, CHANNEL_COUNT, $A$2, IS_JJCC, $B$2, CUST_GROUP, $A10, RECENCY_GROUP, $B10, TIMEFRAME, J$1)</f>
        <v>552199369.69999993</v>
      </c>
      <c r="K10" s="111">
        <f ca="1">SUMIFS(GROSS_AMT_R, CHANNEL_COUNT, $A$2, IS_JJCC, $B$2, CUST_GROUP, $A10, RECENCY_GROUP, $B10, TIMEFRAME, K$1)</f>
        <v>488849852.36999989</v>
      </c>
      <c r="L10" s="108">
        <f t="shared" ref="L10:L11" ca="1" si="2">IF(J$9 = 0, 0, IFERROR((J10 - K10) / K10, 0))</f>
        <v>0.1295889055154141</v>
      </c>
      <c r="M10" s="141"/>
      <c r="N10" s="120">
        <f ca="1">SUMIFS(GROSS_AMT_R, CHANNEL_COUNT, $A$2, IS_JJCC, $B$2, CUST_GROUP, $A10, RECENCY_GROUP, $B10, TIMEFRAME, N$1)</f>
        <v>552199369.69999993</v>
      </c>
      <c r="O10" s="111">
        <f ca="1">SUMIFS(GROSS_AMT_R, CHANNEL_COUNT, $A$2, IS_JJCC, $B$2, CUST_GROUP, $A10, RECENCY_GROUP, $B10, TIMEFRAME, O$1)</f>
        <v>488849852.36999989</v>
      </c>
      <c r="P10" s="108">
        <f t="shared" ref="P10:P11" ca="1" si="3">IF(N$9 = 0, 0, IFERROR((N10 - O10) / O10, 0))</f>
        <v>0.1295889055154141</v>
      </c>
      <c r="Q10" s="141"/>
      <c r="R10" s="120">
        <f ca="1">SUMIFS(GROSS_AMT_R, CHANNEL_COUNT, $A$2, IS_JJCC, $B$2, CUST_GROUP, $A10, RECENCY_GROUP, $B10, TIMEFRAME, R$1)</f>
        <v>128568221.84999998</v>
      </c>
      <c r="S10" s="111">
        <f ca="1">SUMIFS(GROSS_AMT_R, CHANNEL_COUNT, $A$2, IS_JJCC, $B$2, CUST_GROUP, $A10, RECENCY_GROUP, $B10, TIMEFRAME, S$1)</f>
        <v>111956925.74000004</v>
      </c>
      <c r="T10" s="108">
        <f t="shared" ref="T10:T11" ca="1" si="4">IF(R$9 = 0, 0, IFERROR((R10 - S10) / S10, 0))</f>
        <v>0.14837220654465547</v>
      </c>
      <c r="U10" s="120">
        <f ca="1">SUMIFS(GROSS_AMT_R, CHANNEL_COUNT, $A$2, IS_JJCC, $B$2, CUST_GROUP, $A10, RECENCY_GROUP, $B10, TIMEFRAME, U$1)</f>
        <v>140210651.87999997</v>
      </c>
      <c r="V10" s="111">
        <f ca="1">SUMIFS(GROSS_AMT_R, CHANNEL_COUNT, $A$2, IS_JJCC, $B$2, CUST_GROUP, $A10, RECENCY_GROUP, $B10, TIMEFRAME, V$1)</f>
        <v>122024256.10999994</v>
      </c>
      <c r="W10" s="108">
        <f t="shared" ref="W10:W11" ca="1" si="5">IF(U$9 = 0, 0, IFERROR((U10 - V10) / V10, 0))</f>
        <v>0.14903918573046432</v>
      </c>
      <c r="X10" s="120">
        <f ca="1">SUMIFS(GROSS_AMT_R, CHANNEL_COUNT, $A$2, IS_JJCC, $B$2, CUST_GROUP, $A10, RECENCY_GROUP, $B10, TIMEFRAME, X$1)</f>
        <v>143168225.35999998</v>
      </c>
      <c r="Y10" s="111">
        <f ca="1">SUMIFS(GROSS_AMT_R, CHANNEL_COUNT, $A$2, IS_JJCC, $B$2, CUST_GROUP, $A10, RECENCY_GROUP, $B10, TIMEFRAME, Y$1)</f>
        <v>130674994.55999999</v>
      </c>
      <c r="Z10" s="108">
        <f t="shared" ref="Z10:Z11" ca="1" si="6">IF(X$9 = 0, 0, IFERROR((X10 - Y10) / Y10, 0))</f>
        <v>9.5605366903334182E-2</v>
      </c>
      <c r="AA10" s="120">
        <f ca="1">SUMIFS(GROSS_AMT_R, CHANNEL_COUNT, $A$2, IS_JJCC, $B$2, CUST_GROUP, $A10, RECENCY_GROUP, $B10, TIMEFRAME, AA$1)</f>
        <v>140046203.91000003</v>
      </c>
      <c r="AB10" s="111">
        <f ca="1">SUMIFS(GROSS_AMT_R, CHANNEL_COUNT, $A$2, IS_JJCC, $B$2, CUST_GROUP, $A10, RECENCY_GROUP, $B10, TIMEFRAME, AB$1)</f>
        <v>123989099.35999997</v>
      </c>
      <c r="AC10" s="108">
        <f t="shared" ref="AC10:AC11" ca="1" si="7">IF(AA$9 = 0, 0, IFERROR((AA10 - AB10) / AB10, 0))</f>
        <v>0.12950416313113591</v>
      </c>
      <c r="AD10" s="141"/>
      <c r="AE10" s="120">
        <f ca="1">SUMIFS(GROSS_AMT_R, CHANNEL_COUNT, $A$2, IS_JJCC, $B$2, CUST_GROUP, $A10, RECENCY_GROUP, $B10, TIMEFRAME, AE$1)</f>
        <v>26735162.099999994</v>
      </c>
      <c r="AF10" s="111">
        <f ca="1">SUMIFS(GROSS_AMT_R, CHANNEL_COUNT, $A$2, IS_JJCC, $B$2, CUST_GROUP, $A10, RECENCY_GROUP, $B10, TIMEFRAME, AF$1)</f>
        <v>21730099.969999995</v>
      </c>
      <c r="AG10" s="108">
        <f t="shared" ref="AG10:AG11" ca="1" si="8">IF(AE$9 = 0, 0, IFERROR((AE10 - AF10) / AF10, 0))</f>
        <v>0.2303285367720285</v>
      </c>
      <c r="AH10" s="120">
        <f ca="1">SUMIFS(GROSS_AMT_R, CHANNEL_COUNT, $A$2, IS_JJCC, $B$2, CUST_GROUP, $A10, RECENCY_GROUP, $B10, TIMEFRAME, AH$1)</f>
        <v>54138370.140000001</v>
      </c>
      <c r="AI10" s="111">
        <f ca="1">SUMIFS(GROSS_AMT_R, CHANNEL_COUNT, $A$2, IS_JJCC, $B$2, CUST_GROUP, $A10, RECENCY_GROUP, $B10, TIMEFRAME, AI$1)</f>
        <v>50031098.239999987</v>
      </c>
      <c r="AJ10" s="108">
        <f t="shared" ref="AJ10:AJ11" ca="1" si="9">IF(AH$9 = 0, 0, IFERROR((AH10 - AI10) / AI10, 0))</f>
        <v>8.2094378186490402E-2</v>
      </c>
      <c r="AK10" s="120">
        <f ca="1">SUMIFS(GROSS_AMT_R, CHANNEL_COUNT, $A$2, IS_JJCC, $B$2, CUST_GROUP, $A10, RECENCY_GROUP, $B10, TIMEFRAME, AK$1)</f>
        <v>47601038.479999997</v>
      </c>
      <c r="AL10" s="111">
        <f ca="1">SUMIFS(GROSS_AMT_R, CHANNEL_COUNT, $A$2, IS_JJCC, $B$2, CUST_GROUP, $A10, RECENCY_GROUP, $B10, TIMEFRAME, AL$1)</f>
        <v>40134842.88000001</v>
      </c>
      <c r="AM10" s="108">
        <f t="shared" ref="AM10:AM11" ca="1" si="10">IF(AK$9 = 0, 0, IFERROR((AK10 - AL10) / AL10, 0))</f>
        <v>0.18602777696983436</v>
      </c>
      <c r="AN10" s="120">
        <f ca="1">SUMIFS(GROSS_AMT_R, CHANNEL_COUNT, $A$2, IS_JJCC, $B$2, CUST_GROUP, $A10, RECENCY_GROUP, $B10, TIMEFRAME, AN$1)</f>
        <v>48936783.529999986</v>
      </c>
      <c r="AO10" s="111">
        <f ca="1">SUMIFS(GROSS_AMT_R, CHANNEL_COUNT, $A$2, IS_JJCC, $B$2, CUST_GROUP, $A10, RECENCY_GROUP, $B10, TIMEFRAME, AO$1)</f>
        <v>47388851.350000024</v>
      </c>
      <c r="AP10" s="108">
        <f t="shared" ref="AP10:AP11" ca="1" si="11">IF(AN$9 = 0, 0, IFERROR((AN10 - AO10) / AO10, 0))</f>
        <v>3.2664479849224319E-2</v>
      </c>
      <c r="AQ10" s="120">
        <f ca="1">SUMIFS(GROSS_AMT_R, CHANNEL_COUNT, $A$2, IS_JJCC, $B$2, CUST_GROUP, $A10, RECENCY_GROUP, $B10, TIMEFRAME, AQ$1)</f>
        <v>59230220.960000031</v>
      </c>
      <c r="AR10" s="111">
        <f ca="1">SUMIFS(GROSS_AMT_R, CHANNEL_COUNT, $A$2, IS_JJCC, $B$2, CUST_GROUP, $A10, RECENCY_GROUP, $B10, TIMEFRAME, AR$1)</f>
        <v>47638236.400000013</v>
      </c>
      <c r="AS10" s="108">
        <f t="shared" ref="AS10:AS11" ca="1" si="12">IF(AQ$9 = 0, 0, IFERROR((AQ10 - AR10) / AR10, 0))</f>
        <v>0.24333362097342492</v>
      </c>
      <c r="AT10" s="120">
        <f ca="1">SUMIFS(GROSS_AMT_R, CHANNEL_COUNT, $A$2, IS_JJCC, $B$2, CUST_GROUP, $A10, RECENCY_GROUP, $B10, TIMEFRAME, AT$1)</f>
        <v>31873693.609999988</v>
      </c>
      <c r="AU10" s="111">
        <f ca="1">SUMIFS(GROSS_AMT_R, CHANNEL_COUNT, $A$2, IS_JJCC, $B$2, CUST_GROUP, $A10, RECENCY_GROUP, $B10, TIMEFRAME, AU$1)</f>
        <v>26849109.859999996</v>
      </c>
      <c r="AV10" s="108">
        <f t="shared" ref="AV10:AV11" ca="1" si="13">IF(AT$9 = 0, 0, IFERROR((AT10 - AU10) / AU10, 0))</f>
        <v>0.18714153937317882</v>
      </c>
      <c r="AW10" s="120">
        <f ca="1">SUMIFS(GROSS_AMT_R, CHANNEL_COUNT, $A$2, IS_JJCC, $B$2, CUST_GROUP, $A10, RECENCY_GROUP, $B10, TIMEFRAME, AW$1)</f>
        <v>34495129.079999991</v>
      </c>
      <c r="AX10" s="111">
        <f ca="1">SUMIFS(GROSS_AMT_R, CHANNEL_COUNT, $A$2, IS_JJCC, $B$2, CUST_GROUP, $A10, RECENCY_GROUP, $B10, TIMEFRAME, AX$1)</f>
        <v>29166622.039999992</v>
      </c>
      <c r="AY10" s="108">
        <f t="shared" ref="AY10:AY11" ca="1" si="14">IF(AW$9 = 0, 0, IFERROR((AW10 - AX10) / AX10, 0))</f>
        <v>0.18269194947197939</v>
      </c>
      <c r="AZ10" s="120">
        <f ca="1">SUMIFS(GROSS_AMT_R, CHANNEL_COUNT, $A$2, IS_JJCC, $B$2, CUST_GROUP, $A10, RECENCY_GROUP, $B10, TIMEFRAME, AZ$1)</f>
        <v>59146122.640000008</v>
      </c>
      <c r="BA10" s="111">
        <f ca="1">SUMIFS(GROSS_AMT_R, CHANNEL_COUNT, $A$2, IS_JJCC, $B$2, CUST_GROUP, $A10, RECENCY_GROUP, $B10, TIMEFRAME, BA$1)</f>
        <v>55603753.139999978</v>
      </c>
      <c r="BB10" s="108">
        <f t="shared" ref="BB10:BB11" ca="1" si="15">IF(AZ$9 = 0, 0, IFERROR((AZ10 - BA10) / BA10, 0))</f>
        <v>6.3707381246028441E-2</v>
      </c>
      <c r="BC10" s="120">
        <f ca="1">SUMIFS(GROSS_AMT_R, CHANNEL_COUNT, $A$2, IS_JJCC, $B$2, CUST_GROUP, $A10, RECENCY_GROUP, $B10, TIMEFRAME, BC$1)</f>
        <v>49445162.86999999</v>
      </c>
      <c r="BD10" s="111">
        <f ca="1">SUMIFS(GROSS_AMT_R, CHANNEL_COUNT, $A$2, IS_JJCC, $B$2, CUST_GROUP, $A10, RECENCY_GROUP, $B10, TIMEFRAME, BD$1)</f>
        <v>45817735.989999995</v>
      </c>
      <c r="BE10" s="108">
        <f t="shared" ref="BE10:BE11" ca="1" si="16">IF(BC$9 = 0, 0, IFERROR((BC10 - BD10) / BD10, 0))</f>
        <v>7.9170801472855476E-2</v>
      </c>
      <c r="BF10" s="120">
        <f ca="1">SUMIFS(GROSS_AMT_R, CHANNEL_COUNT, $A$2, IS_JJCC, $B$2, CUST_GROUP, $A10, RECENCY_GROUP, $B10, TIMEFRAME, BF$1)</f>
        <v>47622456.82</v>
      </c>
      <c r="BG10" s="111">
        <f ca="1">SUMIFS(GROSS_AMT_R, CHANNEL_COUNT, $A$2, IS_JJCC, $B$2, CUST_GROUP, $A10, RECENCY_GROUP, $B10, TIMEFRAME, BG$1)</f>
        <v>42926004.259999998</v>
      </c>
      <c r="BH10" s="108">
        <f t="shared" ref="BH10:BH11" ca="1" si="17">IF(BF$9 = 0, 0, IFERROR((BF10 - BG10) / BG10, 0))</f>
        <v>0.10940809984441824</v>
      </c>
      <c r="BI10" s="120">
        <f ca="1">SUMIFS(GROSS_AMT_R, CHANNEL_COUNT, $A$2, IS_JJCC, $B$2, CUST_GROUP, $A10, RECENCY_GROUP, $B10, TIMEFRAME, BI$1)</f>
        <v>63091754.159999989</v>
      </c>
      <c r="BJ10" s="111">
        <f ca="1">SUMIFS(GROSS_AMT_R, CHANNEL_COUNT, $A$2, IS_JJCC, $B$2, CUST_GROUP, $A10, RECENCY_GROUP, $B10, TIMEFRAME, BJ$1)</f>
        <v>54002235.889999978</v>
      </c>
      <c r="BK10" s="108">
        <f t="shared" ref="BK10:BK11" ca="1" si="18">IF(BI$9 = 0, 0, IFERROR((BI10 - BJ10) / BJ10, 0))</f>
        <v>0.16831744316133379</v>
      </c>
      <c r="BL10" s="120">
        <f ca="1">SUMIFS(GROSS_AMT_R, CHANNEL_COUNT, $A$2, IS_JJCC, $B$2, CUST_GROUP, $A10, RECENCY_GROUP, $B10, TIMEFRAME, BL$1)</f>
        <v>29259882.230000008</v>
      </c>
      <c r="BM10" s="111">
        <f ca="1">SUMIFS(GROSS_AMT_R, CHANNEL_COUNT, $A$2, IS_JJCC, $B$2, CUST_GROUP, $A10, RECENCY_GROUP, $B10, TIMEFRAME, BM$1)</f>
        <v>26955919.190000009</v>
      </c>
      <c r="BN10" s="108">
        <f t="shared" ref="BN10:BN11" ca="1" si="19">IF(BL$9 = 0, 0, IFERROR((BL10 - BM10) / BM10, 0))</f>
        <v>8.5471507158053558E-2</v>
      </c>
      <c r="BO10" s="152" t="str">
        <f t="shared" ref="BO10:BO13" si="20">E10</f>
        <v>All Transactions</v>
      </c>
      <c r="BP10" s="249"/>
    </row>
    <row r="11" spans="1:68" hidden="1" x14ac:dyDescent="0.2">
      <c r="A11" s="6" t="s">
        <v>80</v>
      </c>
      <c r="B11" s="3" t="s">
        <v>65</v>
      </c>
      <c r="D11" s="237"/>
      <c r="E11" s="77" t="s">
        <v>132</v>
      </c>
      <c r="F11" s="121">
        <f ca="1">SUMIFS(GROSS_AMT_R, CHANNEL_COUNT, $A$2, IS_JJCC, $B$2, CUST_GROUP, $A11, RECENCY_GROUP, $B11, TIMEFRAME, F$1)</f>
        <v>463123015.92000008</v>
      </c>
      <c r="G11" s="104">
        <f ca="1">SUMIFS(GROSS_AMT_R, CHANNEL_COUNT, $A$2, IS_JJCC, $B$2, CUST_GROUP, $A11, RECENCY_GROUP, $B11, TIMEFRAME, G$1)</f>
        <v>385604816.46000004</v>
      </c>
      <c r="H11" s="48">
        <f t="shared" ca="1" si="1"/>
        <v>0.20103016391664091</v>
      </c>
      <c r="I11" s="141"/>
      <c r="J11" s="121">
        <f ca="1">SUMIFS(GROSS_AMT_R, CHANNEL_COUNT, $A$2, IS_JJCC, $B$2, CUST_GROUP, $A11, RECENCY_GROUP, $B11, TIMEFRAME, J$1)</f>
        <v>528699829.07000011</v>
      </c>
      <c r="K11" s="104">
        <f ca="1">SUMIFS(GROSS_AMT_R, CHANNEL_COUNT, $A$2, IS_JJCC, $B$2, CUST_GROUP, $A11, RECENCY_GROUP, $B11, TIMEFRAME, K$1)</f>
        <v>463060760.32000005</v>
      </c>
      <c r="L11" s="48">
        <f t="shared" ca="1" si="2"/>
        <v>0.14175044481125956</v>
      </c>
      <c r="M11" s="141"/>
      <c r="N11" s="121">
        <f ca="1">SUMIFS(GROSS_AMT_R, CHANNEL_COUNT, $A$2, IS_JJCC, $B$2, CUST_GROUP, $A11, RECENCY_GROUP, $B11, TIMEFRAME, N$1)</f>
        <v>528699829.07000023</v>
      </c>
      <c r="O11" s="104">
        <f ca="1">SUMIFS(GROSS_AMT_R, CHANNEL_COUNT, $A$2, IS_JJCC, $B$2, CUST_GROUP, $A11, RECENCY_GROUP, $B11, TIMEFRAME, O$1)</f>
        <v>463060760.32000005</v>
      </c>
      <c r="P11" s="48">
        <f t="shared" ca="1" si="3"/>
        <v>0.14175044481125981</v>
      </c>
      <c r="Q11" s="141"/>
      <c r="R11" s="121">
        <f ca="1">SUMIFS(GROSS_AMT_R, CHANNEL_COUNT, $A$2, IS_JJCC, $B$2, CUST_GROUP, $A11, RECENCY_GROUP, $B11, TIMEFRAME, R$1)</f>
        <v>123786238.00999998</v>
      </c>
      <c r="S11" s="104">
        <f ca="1">SUMIFS(GROSS_AMT_R, CHANNEL_COUNT, $A$2, IS_JJCC, $B$2, CUST_GROUP, $A11, RECENCY_GROUP, $B11, TIMEFRAME, S$1)</f>
        <v>105961556.33000004</v>
      </c>
      <c r="T11" s="48">
        <f t="shared" ca="1" si="4"/>
        <v>0.16821838313216031</v>
      </c>
      <c r="U11" s="121">
        <f ca="1">SUMIFS(GROSS_AMT_R, CHANNEL_COUNT, $A$2, IS_JJCC, $B$2, CUST_GROUP, $A11, RECENCY_GROUP, $B11, TIMEFRAME, U$1)</f>
        <v>133476695.40000001</v>
      </c>
      <c r="V11" s="104">
        <f ca="1">SUMIFS(GROSS_AMT_R, CHANNEL_COUNT, $A$2, IS_JJCC, $B$2, CUST_GROUP, $A11, RECENCY_GROUP, $B11, TIMEFRAME, V$1)</f>
        <v>114634855.41999994</v>
      </c>
      <c r="W11" s="48">
        <f t="shared" ca="1" si="5"/>
        <v>0.16436397037329709</v>
      </c>
      <c r="X11" s="121">
        <f ca="1">SUMIFS(GROSS_AMT_R, CHANNEL_COUNT, $A$2, IS_JJCC, $B$2, CUST_GROUP, $A11, RECENCY_GROUP, $B11, TIMEFRAME, X$1)</f>
        <v>137714161.57999998</v>
      </c>
      <c r="Y11" s="104">
        <f ca="1">SUMIFS(GROSS_AMT_R, CHANNEL_COUNT, $A$2, IS_JJCC, $B$2, CUST_GROUP, $A11, RECENCY_GROUP, $B11, TIMEFRAME, Y$1)</f>
        <v>125137709.37999998</v>
      </c>
      <c r="Z11" s="48">
        <f t="shared" ca="1" si="6"/>
        <v>0.10050089826887963</v>
      </c>
      <c r="AA11" s="121">
        <f ca="1">SUMIFS(GROSS_AMT_R, CHANNEL_COUNT, $A$2, IS_JJCC, $B$2, CUST_GROUP, $A11, RECENCY_GROUP, $B11, TIMEFRAME, AA$1)</f>
        <v>132969494.53000006</v>
      </c>
      <c r="AB11" s="104">
        <f ca="1">SUMIFS(GROSS_AMT_R, CHANNEL_COUNT, $A$2, IS_JJCC, $B$2, CUST_GROUP, $A11, RECENCY_GROUP, $B11, TIMEFRAME, AB$1)</f>
        <v>116960051.12999997</v>
      </c>
      <c r="AC11" s="48">
        <f t="shared" ca="1" si="7"/>
        <v>0.13687958619482607</v>
      </c>
      <c r="AD11" s="141"/>
      <c r="AE11" s="121">
        <f ca="1">SUMIFS(GROSS_AMT_R, CHANNEL_COUNT, $A$2, IS_JJCC, $B$2, CUST_GROUP, $A11, RECENCY_GROUP, $B11, TIMEFRAME, AE$1)</f>
        <v>25657026.769999992</v>
      </c>
      <c r="AF11" s="104">
        <f ca="1">SUMIFS(GROSS_AMT_R, CHANNEL_COUNT, $A$2, IS_JJCC, $B$2, CUST_GROUP, $A11, RECENCY_GROUP, $B11, TIMEFRAME, AF$1)</f>
        <v>20383659.539999995</v>
      </c>
      <c r="AG11" s="48">
        <f t="shared" ca="1" si="8"/>
        <v>0.25870561758803778</v>
      </c>
      <c r="AH11" s="121">
        <f ca="1">SUMIFS(GROSS_AMT_R, CHANNEL_COUNT, $A$2, IS_JJCC, $B$2, CUST_GROUP, $A11, RECENCY_GROUP, $B11, TIMEFRAME, AH$1)</f>
        <v>52351679.190000013</v>
      </c>
      <c r="AI11" s="104">
        <f ca="1">SUMIFS(GROSS_AMT_R, CHANNEL_COUNT, $A$2, IS_JJCC, $B$2, CUST_GROUP, $A11, RECENCY_GROUP, $B11, TIMEFRAME, AI$1)</f>
        <v>47526280.669999987</v>
      </c>
      <c r="AJ11" s="48">
        <f t="shared" ca="1" si="9"/>
        <v>0.10153116237951189</v>
      </c>
      <c r="AK11" s="121">
        <f ca="1">SUMIFS(GROSS_AMT_R, CHANNEL_COUNT, $A$2, IS_JJCC, $B$2, CUST_GROUP, $A11, RECENCY_GROUP, $B11, TIMEFRAME, AK$1)</f>
        <v>45666203.710000001</v>
      </c>
      <c r="AL11" s="104">
        <f ca="1">SUMIFS(GROSS_AMT_R, CHANNEL_COUNT, $A$2, IS_JJCC, $B$2, CUST_GROUP, $A11, RECENCY_GROUP, $B11, TIMEFRAME, AL$1)</f>
        <v>37861102.93</v>
      </c>
      <c r="AM11" s="48">
        <f t="shared" ca="1" si="10"/>
        <v>0.20615090887422283</v>
      </c>
      <c r="AN11" s="121">
        <f ca="1">SUMIFS(GROSS_AMT_R, CHANNEL_COUNT, $A$2, IS_JJCC, $B$2, CUST_GROUP, $A11, RECENCY_GROUP, $B11, TIMEFRAME, AN$1)</f>
        <v>46591684.949999981</v>
      </c>
      <c r="AO11" s="104">
        <f ca="1">SUMIFS(GROSS_AMT_R, CHANNEL_COUNT, $A$2, IS_JJCC, $B$2, CUST_GROUP, $A11, RECENCY_GROUP, $B11, TIMEFRAME, AO$1)</f>
        <v>44396150.070000023</v>
      </c>
      <c r="AP11" s="48">
        <f t="shared" ca="1" si="11"/>
        <v>4.945327188367072E-2</v>
      </c>
      <c r="AQ11" s="121">
        <f ca="1">SUMIFS(GROSS_AMT_R, CHANNEL_COUNT, $A$2, IS_JJCC, $B$2, CUST_GROUP, $A11, RECENCY_GROUP, $B11, TIMEFRAME, AQ$1)</f>
        <v>56526721.310000017</v>
      </c>
      <c r="AR11" s="104">
        <f ca="1">SUMIFS(GROSS_AMT_R, CHANNEL_COUNT, $A$2, IS_JJCC, $B$2, CUST_GROUP, $A11, RECENCY_GROUP, $B11, TIMEFRAME, AR$1)</f>
        <v>45029504.530000016</v>
      </c>
      <c r="AS11" s="48">
        <f t="shared" ca="1" si="12"/>
        <v>0.25532629994496625</v>
      </c>
      <c r="AT11" s="121">
        <f ca="1">SUMIFS(GROSS_AMT_R, CHANNEL_COUNT, $A$2, IS_JJCC, $B$2, CUST_GROUP, $A11, RECENCY_GROUP, $B11, TIMEFRAME, AT$1)</f>
        <v>30134762.069999997</v>
      </c>
      <c r="AU11" s="104">
        <f ca="1">SUMIFS(GROSS_AMT_R, CHANNEL_COUNT, $A$2, IS_JJCC, $B$2, CUST_GROUP, $A11, RECENCY_GROUP, $B11, TIMEFRAME, AU$1)</f>
        <v>25019593.489999998</v>
      </c>
      <c r="AV11" s="48">
        <f t="shared" ca="1" si="13"/>
        <v>0.20444651037373823</v>
      </c>
      <c r="AW11" s="121">
        <f ca="1">SUMIFS(GROSS_AMT_R, CHANNEL_COUNT, $A$2, IS_JJCC, $B$2, CUST_GROUP, $A11, RECENCY_GROUP, $B11, TIMEFRAME, AW$1)</f>
        <v>32961851.399999999</v>
      </c>
      <c r="AX11" s="104">
        <f ca="1">SUMIFS(GROSS_AMT_R, CHANNEL_COUNT, $A$2, IS_JJCC, $B$2, CUST_GROUP, $A11, RECENCY_GROUP, $B11, TIMEFRAME, AX$1)</f>
        <v>27600293.479999997</v>
      </c>
      <c r="AY11" s="48">
        <f t="shared" ca="1" si="14"/>
        <v>0.19425727932513284</v>
      </c>
      <c r="AZ11" s="121">
        <f ca="1">SUMIFS(GROSS_AMT_R, CHANNEL_COUNT, $A$2, IS_JJCC, $B$2, CUST_GROUP, $A11, RECENCY_GROUP, $B11, TIMEFRAME, AZ$1)</f>
        <v>56923333.559999995</v>
      </c>
      <c r="BA11" s="104">
        <f ca="1">SUMIFS(GROSS_AMT_R, CHANNEL_COUNT, $A$2, IS_JJCC, $B$2, CUST_GROUP, $A11, RECENCY_GROUP, $B11, TIMEFRAME, BA$1)</f>
        <v>53348093.019999981</v>
      </c>
      <c r="BB11" s="48">
        <f t="shared" ca="1" si="15"/>
        <v>6.7017213504888942E-2</v>
      </c>
      <c r="BC11" s="121">
        <f ca="1">SUMIFS(GROSS_AMT_R, CHANNEL_COUNT, $A$2, IS_JJCC, $B$2, CUST_GROUP, $A11, RECENCY_GROUP, $B11, TIMEFRAME, BC$1)</f>
        <v>47668789.449999988</v>
      </c>
      <c r="BD11" s="104">
        <f ca="1">SUMIFS(GROSS_AMT_R, CHANNEL_COUNT, $A$2, IS_JJCC, $B$2, CUST_GROUP, $A11, RECENCY_GROUP, $B11, TIMEFRAME, BD$1)</f>
        <v>44060304.359999999</v>
      </c>
      <c r="BE11" s="48">
        <f t="shared" ca="1" si="16"/>
        <v>8.1898778104582043E-2</v>
      </c>
      <c r="BF11" s="121">
        <f ca="1">SUMIFS(GROSS_AMT_R, CHANNEL_COUNT, $A$2, IS_JJCC, $B$2, CUST_GROUP, $A11, RECENCY_GROUP, $B11, TIMEFRAME, BF$1)</f>
        <v>45799059.139999993</v>
      </c>
      <c r="BG11" s="104">
        <f ca="1">SUMIFS(GROSS_AMT_R, CHANNEL_COUNT, $A$2, IS_JJCC, $B$2, CUST_GROUP, $A11, RECENCY_GROUP, $B11, TIMEFRAME, BG$1)</f>
        <v>41075648.699999996</v>
      </c>
      <c r="BH11" s="48">
        <f t="shared" ca="1" si="17"/>
        <v>0.11499296029377129</v>
      </c>
      <c r="BI11" s="121">
        <f ca="1">SUMIFS(GROSS_AMT_R, CHANNEL_COUNT, $A$2, IS_JJCC, $B$2, CUST_GROUP, $A11, RECENCY_GROUP, $B11, TIMEFRAME, BI$1)</f>
        <v>59224742.429999985</v>
      </c>
      <c r="BJ11" s="104">
        <f ca="1">SUMIFS(GROSS_AMT_R, CHANNEL_COUNT, $A$2, IS_JJCC, $B$2, CUST_GROUP, $A11, RECENCY_GROUP, $B11, TIMEFRAME, BJ$1)</f>
        <v>50130995.86999999</v>
      </c>
      <c r="BK11" s="48">
        <f t="shared" ca="1" si="18"/>
        <v>0.18139967902456905</v>
      </c>
      <c r="BL11" s="121">
        <f ca="1">SUMIFS(GROSS_AMT_R, CHANNEL_COUNT, $A$2, IS_JJCC, $B$2, CUST_GROUP, $A11, RECENCY_GROUP, $B11, TIMEFRAME, BL$1)</f>
        <v>27817318.949999999</v>
      </c>
      <c r="BM11" s="104">
        <f ca="1">SUMIFS(GROSS_AMT_R, CHANNEL_COUNT, $A$2, IS_JJCC, $B$2, CUST_GROUP, $A11, RECENCY_GROUP, $B11, TIMEFRAME, BM$1)</f>
        <v>25621974.760000009</v>
      </c>
      <c r="BN11" s="48">
        <f t="shared" ca="1" si="19"/>
        <v>8.5682083858238473E-2</v>
      </c>
      <c r="BO11" s="154" t="str">
        <f t="shared" si="20"/>
        <v>Identified Customers</v>
      </c>
      <c r="BP11" s="249"/>
    </row>
    <row r="12" spans="1:68" hidden="1" x14ac:dyDescent="0.2">
      <c r="A12" s="6"/>
      <c r="D12" s="237"/>
      <c r="E12" s="76" t="s">
        <v>131</v>
      </c>
      <c r="F12" s="33">
        <f ca="1">IFERROR(F10 / F9, 0)</f>
        <v>1</v>
      </c>
      <c r="G12" s="8">
        <f ca="1">IFERROR(G10 / G9, 0)</f>
        <v>1</v>
      </c>
      <c r="H12" s="20">
        <f ca="1">IF(F$9 = 0, 0, IFERROR((F12 - G12) * 10000, 0))</f>
        <v>0</v>
      </c>
      <c r="I12" s="88"/>
      <c r="J12" s="33">
        <f ca="1">IFERROR(J10 / J9, 0)</f>
        <v>1</v>
      </c>
      <c r="K12" s="8">
        <f ca="1">IFERROR(K10 / K9, 0)</f>
        <v>1</v>
      </c>
      <c r="L12" s="20">
        <f ca="1">IF(J$9 = 0, 0, IFERROR((J12 - K12) * 10000, 0))</f>
        <v>0</v>
      </c>
      <c r="M12" s="88"/>
      <c r="N12" s="33">
        <f ca="1">IFERROR(N10 / N9, 0)</f>
        <v>1</v>
      </c>
      <c r="O12" s="8">
        <f ca="1">IFERROR(O10 / O9, 0)</f>
        <v>1</v>
      </c>
      <c r="P12" s="20">
        <f ca="1">IF(N$9 = 0, 0, IFERROR((N12 - O12) * 10000, 0))</f>
        <v>0</v>
      </c>
      <c r="Q12" s="88"/>
      <c r="R12" s="33">
        <f ca="1">IFERROR(R10 / R9, 0)</f>
        <v>1</v>
      </c>
      <c r="S12" s="8">
        <f ca="1">IFERROR(S10 / S9, 0)</f>
        <v>1</v>
      </c>
      <c r="T12" s="20">
        <f ca="1">IF(R$9 = 0, 0, IFERROR((R12 - S12) * 10000, 0))</f>
        <v>0</v>
      </c>
      <c r="U12" s="33">
        <f ca="1">IFERROR(U10 / U9, 0)</f>
        <v>1</v>
      </c>
      <c r="V12" s="8">
        <f ca="1">IFERROR(V10 / V9, 0)</f>
        <v>1</v>
      </c>
      <c r="W12" s="20">
        <f ca="1">IF(U$9 = 0, 0, IFERROR((U12 - V12) * 10000, 0))</f>
        <v>0</v>
      </c>
      <c r="X12" s="33">
        <f ca="1">IFERROR(X10 / X9, 0)</f>
        <v>1</v>
      </c>
      <c r="Y12" s="8">
        <f ca="1">IFERROR(Y10 / Y9, 0)</f>
        <v>1</v>
      </c>
      <c r="Z12" s="20">
        <f ca="1">IF(X$9 = 0, 0, IFERROR((X12 - Y12) * 10000, 0))</f>
        <v>0</v>
      </c>
      <c r="AA12" s="33">
        <f ca="1">IFERROR(AA10 / AA9, 0)</f>
        <v>1</v>
      </c>
      <c r="AB12" s="8">
        <f ca="1">IFERROR(AB10 / AB9, 0)</f>
        <v>1</v>
      </c>
      <c r="AC12" s="20">
        <f ca="1">IF(AA$9 = 0, 0, IFERROR((AA12 - AB12) * 10000, 0))</f>
        <v>0</v>
      </c>
      <c r="AD12" s="88"/>
      <c r="AE12" s="33">
        <f ca="1">IFERROR(AE10 / AE9, 0)</f>
        <v>1</v>
      </c>
      <c r="AF12" s="8">
        <f ca="1">IFERROR(AF10 / AF9, 0)</f>
        <v>1</v>
      </c>
      <c r="AG12" s="20">
        <f ca="1">IF(AE$9 = 0, 0, IFERROR((AE12 - AF12) * 10000, 0))</f>
        <v>0</v>
      </c>
      <c r="AH12" s="33">
        <f ca="1">IFERROR(AH10 / AH9, 0)</f>
        <v>1</v>
      </c>
      <c r="AI12" s="8">
        <f ca="1">IFERROR(AI10 / AI9, 0)</f>
        <v>1</v>
      </c>
      <c r="AJ12" s="20">
        <f ca="1">IF(AH$9 = 0, 0, IFERROR((AH12 - AI12) * 10000, 0))</f>
        <v>0</v>
      </c>
      <c r="AK12" s="33">
        <f ca="1">IFERROR(AK10 / AK9, 0)</f>
        <v>1</v>
      </c>
      <c r="AL12" s="8">
        <f ca="1">IFERROR(AL10 / AL9, 0)</f>
        <v>1</v>
      </c>
      <c r="AM12" s="20">
        <f ca="1">IF(AK$9 = 0, 0, IFERROR((AK12 - AL12) * 10000, 0))</f>
        <v>0</v>
      </c>
      <c r="AN12" s="33">
        <f ca="1">IFERROR(AN10 / AN9, 0)</f>
        <v>1</v>
      </c>
      <c r="AO12" s="8">
        <f ca="1">IFERROR(AO10 / AO9, 0)</f>
        <v>1</v>
      </c>
      <c r="AP12" s="20">
        <f ca="1">IF(AN$9 = 0, 0, IFERROR((AN12 - AO12) * 10000, 0))</f>
        <v>0</v>
      </c>
      <c r="AQ12" s="33">
        <f ca="1">IFERROR(AQ10 / AQ9, 0)</f>
        <v>1</v>
      </c>
      <c r="AR12" s="8">
        <f ca="1">IFERROR(AR10 / AR9, 0)</f>
        <v>1</v>
      </c>
      <c r="AS12" s="20">
        <f ca="1">IF(AQ$9 = 0, 0, IFERROR((AQ12 - AR12) * 10000, 0))</f>
        <v>0</v>
      </c>
      <c r="AT12" s="33">
        <f ca="1">IFERROR(AT10 / AT9, 0)</f>
        <v>1</v>
      </c>
      <c r="AU12" s="8">
        <f ca="1">IFERROR(AU10 / AU9, 0)</f>
        <v>1</v>
      </c>
      <c r="AV12" s="20">
        <f ca="1">IF(AT$9 = 0, 0, IFERROR((AT12 - AU12) * 10000, 0))</f>
        <v>0</v>
      </c>
      <c r="AW12" s="33">
        <f ca="1">IFERROR(AW10 / AW9, 0)</f>
        <v>1</v>
      </c>
      <c r="AX12" s="8">
        <f ca="1">IFERROR(AX10 / AX9, 0)</f>
        <v>1</v>
      </c>
      <c r="AY12" s="20">
        <f ca="1">IF(AW$9 = 0, 0, IFERROR((AW12 - AX12) * 10000, 0))</f>
        <v>0</v>
      </c>
      <c r="AZ12" s="33">
        <f ca="1">IFERROR(AZ10 / AZ9, 0)</f>
        <v>1</v>
      </c>
      <c r="BA12" s="8">
        <f ca="1">IFERROR(BA10 / BA9, 0)</f>
        <v>1</v>
      </c>
      <c r="BB12" s="20">
        <f ca="1">IF(AZ$9 = 0, 0, IFERROR((AZ12 - BA12) * 10000, 0))</f>
        <v>0</v>
      </c>
      <c r="BC12" s="33">
        <f ca="1">IFERROR(BC10 / BC9, 0)</f>
        <v>1</v>
      </c>
      <c r="BD12" s="8">
        <f ca="1">IFERROR(BD10 / BD9, 0)</f>
        <v>1</v>
      </c>
      <c r="BE12" s="20">
        <f ca="1">IF(BC$9 = 0, 0, IFERROR((BC12 - BD12) * 10000, 0))</f>
        <v>0</v>
      </c>
      <c r="BF12" s="33">
        <f ca="1">IFERROR(BF10 / BF9, 0)</f>
        <v>1</v>
      </c>
      <c r="BG12" s="8">
        <f ca="1">IFERROR(BG10 / BG9, 0)</f>
        <v>1</v>
      </c>
      <c r="BH12" s="20">
        <f ca="1">IF(BF$9 = 0, 0, IFERROR((BF12 - BG12) * 10000, 0))</f>
        <v>0</v>
      </c>
      <c r="BI12" s="33">
        <f ca="1">IFERROR(BI10 / BI9, 0)</f>
        <v>1</v>
      </c>
      <c r="BJ12" s="8">
        <f ca="1">IFERROR(BJ10 / BJ9, 0)</f>
        <v>1</v>
      </c>
      <c r="BK12" s="20">
        <f ca="1">IF(BI$9 = 0, 0, IFERROR((BI12 - BJ12) * 10000, 0))</f>
        <v>0</v>
      </c>
      <c r="BL12" s="33">
        <f ca="1">IFERROR(BL10 / BL9, 0)</f>
        <v>1</v>
      </c>
      <c r="BM12" s="8">
        <f ca="1">IFERROR(BM10 / BM9, 0)</f>
        <v>1</v>
      </c>
      <c r="BN12" s="20">
        <f ca="1">IF(BL$9 = 0, 0, IFERROR((BL12 - BM12) * 10000, 0))</f>
        <v>0</v>
      </c>
      <c r="BO12" s="155" t="str">
        <f t="shared" si="20"/>
        <v>% to Total Company</v>
      </c>
      <c r="BP12" s="249"/>
    </row>
    <row r="13" spans="1:68" hidden="1" x14ac:dyDescent="0.2">
      <c r="A13" s="6"/>
      <c r="D13" s="239"/>
      <c r="E13" s="78" t="s">
        <v>133</v>
      </c>
      <c r="F13" s="30">
        <f ca="1">IFERROR(F11 / F10, 0)</f>
        <v>0.94730157069922272</v>
      </c>
      <c r="G13" s="14">
        <f ca="1">IFERROR(G11 / G10, 0)</f>
        <v>0.92345084011701162</v>
      </c>
      <c r="H13" s="19">
        <f ca="1">IF(F$9 = 0, 0, IFERROR((F13 - G13) * 10000, 0))</f>
        <v>238.50730582211099</v>
      </c>
      <c r="I13" s="88"/>
      <c r="J13" s="30">
        <f ca="1">IFERROR(J11 / J10, 0)</f>
        <v>0.95744373876636857</v>
      </c>
      <c r="K13" s="14">
        <f ca="1">IFERROR(K11 / K10, 0)</f>
        <v>0.94724537212198923</v>
      </c>
      <c r="L13" s="19">
        <f ca="1">IF(J$9 = 0, 0, IFERROR((J13 - K13) * 10000, 0))</f>
        <v>101.98366644379342</v>
      </c>
      <c r="M13" s="88"/>
      <c r="N13" s="30">
        <f ca="1">IFERROR(N11 / N10, 0)</f>
        <v>0.95744373876636879</v>
      </c>
      <c r="O13" s="14">
        <f ca="1">IFERROR(O11 / O10, 0)</f>
        <v>0.94724537212198923</v>
      </c>
      <c r="P13" s="19">
        <f ca="1">IF(N$9 = 0, 0, IFERROR((N13 - O13) * 10000, 0))</f>
        <v>101.98366644379564</v>
      </c>
      <c r="Q13" s="88"/>
      <c r="R13" s="30">
        <f ca="1">IFERROR(R11 / R10, 0)</f>
        <v>0.96280586469042773</v>
      </c>
      <c r="S13" s="14">
        <f ca="1">IFERROR(S11 / S10, 0)</f>
        <v>0.94644932084038136</v>
      </c>
      <c r="T13" s="19">
        <f ca="1">IF(R$9 = 0, 0, IFERROR((R13 - S13) * 10000, 0))</f>
        <v>163.56543850046367</v>
      </c>
      <c r="U13" s="30">
        <f ca="1">IFERROR(U11 / U10, 0)</f>
        <v>0.95197257562311843</v>
      </c>
      <c r="V13" s="14">
        <f ca="1">IFERROR(V11 / V10, 0)</f>
        <v>0.93944318182658082</v>
      </c>
      <c r="W13" s="19">
        <f ca="1">IF(U$9 = 0, 0, IFERROR((U13 - V13) * 10000, 0))</f>
        <v>125.29393796537613</v>
      </c>
      <c r="X13" s="30">
        <f ca="1">IFERROR(X11 / X10, 0)</f>
        <v>0.96190450942389194</v>
      </c>
      <c r="Y13" s="14">
        <f ca="1">IFERROR(Y11 / Y10, 0)</f>
        <v>0.95762551819003494</v>
      </c>
      <c r="Z13" s="19">
        <f ca="1">IF(X$9 = 0, 0, IFERROR((X13 - Y13) * 10000, 0))</f>
        <v>42.789912338569991</v>
      </c>
      <c r="AA13" s="30">
        <f ca="1">IFERROR(AA11 / AA10, 0)</f>
        <v>0.94946875258005725</v>
      </c>
      <c r="AB13" s="14">
        <f ca="1">IFERROR(AB11 / AB10, 0)</f>
        <v>0.94330914357566786</v>
      </c>
      <c r="AC13" s="19">
        <f ca="1">IF(AA$9 = 0, 0, IFERROR((AA13 - AB13) * 10000, 0))</f>
        <v>61.596090043893881</v>
      </c>
      <c r="AD13" s="88"/>
      <c r="AE13" s="30">
        <f ca="1">IFERROR(AE11 / AE10, 0)</f>
        <v>0.95967350689824316</v>
      </c>
      <c r="AF13" s="14">
        <f ca="1">IFERROR(AF11 / AF10, 0)</f>
        <v>0.93803800112015778</v>
      </c>
      <c r="AG13" s="19">
        <f ca="1">IF(AE$9 = 0, 0, IFERROR((AE13 - AF13) * 10000, 0))</f>
        <v>216.35505778085374</v>
      </c>
      <c r="AH13" s="30">
        <f ca="1">IFERROR(AH11 / AH10, 0)</f>
        <v>0.96699769598937568</v>
      </c>
      <c r="AI13" s="14">
        <f ca="1">IFERROR(AI11 / AI10, 0)</f>
        <v>0.94993478739994175</v>
      </c>
      <c r="AJ13" s="19">
        <f ca="1">IF(AH$9 = 0, 0, IFERROR((AH13 - AI13) * 10000, 0))</f>
        <v>170.62908589433934</v>
      </c>
      <c r="AK13" s="30">
        <f ca="1">IFERROR(AK11 / AK10, 0)</f>
        <v>0.9593530974999015</v>
      </c>
      <c r="AL13" s="14">
        <f ca="1">IFERROR(AL11 / AL10, 0)</f>
        <v>0.94334748097062915</v>
      </c>
      <c r="AM13" s="19">
        <f ca="1">IF(AK$9 = 0, 0, IFERROR((AK13 - AL13) * 10000, 0))</f>
        <v>160.05616529272348</v>
      </c>
      <c r="AN13" s="30">
        <f ca="1">IFERROR(AN11 / AN10, 0)</f>
        <v>0.95207902091557817</v>
      </c>
      <c r="AO13" s="14">
        <f ca="1">IFERROR(AO11 / AO10, 0)</f>
        <v>0.93684798861452045</v>
      </c>
      <c r="AP13" s="19">
        <f ca="1">IF(AN$9 = 0, 0, IFERROR((AN13 - AO13) * 10000, 0))</f>
        <v>152.31032301057712</v>
      </c>
      <c r="AQ13" s="30">
        <f ca="1">IFERROR(AQ11 / AQ10, 0)</f>
        <v>0.95435607691172097</v>
      </c>
      <c r="AR13" s="14">
        <f ca="1">IFERROR(AR11 / AR10, 0)</f>
        <v>0.94523869758537082</v>
      </c>
      <c r="AS13" s="19">
        <f ca="1">IF(AQ$9 = 0, 0, IFERROR((AQ13 - AR13) * 10000, 0))</f>
        <v>91.173793263501494</v>
      </c>
      <c r="AT13" s="30">
        <f ca="1">IFERROR(AT11 / AT10, 0)</f>
        <v>0.94544304901473919</v>
      </c>
      <c r="AU13" s="14">
        <f ca="1">IFERROR(AU11 / AU10, 0)</f>
        <v>0.93185932868762911</v>
      </c>
      <c r="AV13" s="19">
        <f ca="1">IF(AT$9 = 0, 0, IFERROR((AT13 - AU13) * 10000, 0))</f>
        <v>135.83720327110083</v>
      </c>
      <c r="AW13" s="30">
        <f ca="1">IFERROR(AW11 / AW10, 0)</f>
        <v>0.95555089310018049</v>
      </c>
      <c r="AX13" s="14">
        <f ca="1">IFERROR(AX11 / AX10, 0)</f>
        <v>0.94629722434597041</v>
      </c>
      <c r="AY13" s="19">
        <f ca="1">IF(AW$9 = 0, 0, IFERROR((AW13 - AX13) * 10000, 0))</f>
        <v>92.536687542100765</v>
      </c>
      <c r="AZ13" s="30">
        <f ca="1">IFERROR(AZ11 / AZ10, 0)</f>
        <v>0.96241868476266335</v>
      </c>
      <c r="BA13" s="14">
        <f ca="1">IFERROR(BA11 / BA10, 0)</f>
        <v>0.95943331173489921</v>
      </c>
      <c r="BB13" s="19">
        <f ca="1">IF(AZ$9 = 0, 0, IFERROR((AZ13 - BA13) * 10000, 0))</f>
        <v>29.853730277641375</v>
      </c>
      <c r="BC13" s="30">
        <f ca="1">IFERROR(BC11 / BC10, 0)</f>
        <v>0.96407386856687283</v>
      </c>
      <c r="BD13" s="14">
        <f ca="1">IFERROR(BD11 / BD10, 0)</f>
        <v>0.961642984053521</v>
      </c>
      <c r="BE13" s="19">
        <f ca="1">IF(BC$9 = 0, 0, IFERROR((BC13 - BD13) * 10000, 0))</f>
        <v>24.308845133518275</v>
      </c>
      <c r="BF13" s="30">
        <f ca="1">IFERROR(BF11 / BF10, 0)</f>
        <v>0.96171138992488447</v>
      </c>
      <c r="BG13" s="14">
        <f ca="1">IFERROR(BG11 / BG10, 0)</f>
        <v>0.95689429771304779</v>
      </c>
      <c r="BH13" s="19">
        <f ca="1">IF(BF$9 = 0, 0, IFERROR((BF13 - BG13) * 10000, 0))</f>
        <v>48.170922118366818</v>
      </c>
      <c r="BI13" s="30">
        <f ca="1">IFERROR(BI11 / BI10, 0)</f>
        <v>0.93870812784514901</v>
      </c>
      <c r="BJ13" s="14">
        <f ca="1">IFERROR(BJ11 / BJ10, 0)</f>
        <v>0.92831333821278206</v>
      </c>
      <c r="BK13" s="19">
        <f ca="1">IF(BI$9 = 0, 0, IFERROR((BI13 - BJ13) * 10000, 0))</f>
        <v>103.94789632366953</v>
      </c>
      <c r="BL13" s="30">
        <f ca="1">IFERROR(BL11 / BL10, 0)</f>
        <v>0.95069825405787323</v>
      </c>
      <c r="BM13" s="14">
        <f ca="1">IFERROR(BM11 / BM10, 0)</f>
        <v>0.95051385854818626</v>
      </c>
      <c r="BN13" s="19">
        <f ca="1">IF(BL$9 = 0, 0, IFERROR((BL13 - BM13) * 10000, 0))</f>
        <v>1.8439550968696317</v>
      </c>
      <c r="BO13" s="156" t="str">
        <f t="shared" si="20"/>
        <v>% Identified</v>
      </c>
      <c r="BP13" s="251"/>
    </row>
    <row r="14" spans="1:68" ht="3.75" hidden="1" customHeight="1" x14ac:dyDescent="0.2">
      <c r="A14" s="6"/>
      <c r="H14" s="4"/>
      <c r="I14" s="138"/>
      <c r="L14" s="4"/>
      <c r="M14" s="138"/>
      <c r="P14" s="4"/>
      <c r="Q14" s="138"/>
      <c r="T14" s="4"/>
      <c r="W14" s="4"/>
      <c r="Z14" s="4"/>
      <c r="AC14" s="4"/>
      <c r="AD14" s="138"/>
      <c r="AG14" s="4"/>
      <c r="AJ14" s="4"/>
      <c r="AM14" s="4"/>
      <c r="AP14" s="4"/>
      <c r="AS14" s="4"/>
      <c r="AV14" s="4"/>
      <c r="AY14" s="4"/>
      <c r="BB14" s="4"/>
      <c r="BE14" s="4"/>
      <c r="BH14" s="4"/>
      <c r="BK14" s="4"/>
      <c r="BN14" s="4"/>
    </row>
    <row r="15" spans="1:68" ht="15" hidden="1" thickBot="1" x14ac:dyDescent="0.25">
      <c r="A15" s="6" t="str">
        <f>A$9</f>
        <v>&lt;&gt; -99</v>
      </c>
      <c r="B15" s="3" t="str">
        <f t="shared" ref="B15:B16" si="21">B$9</f>
        <v>&gt;= 0</v>
      </c>
      <c r="D15" s="236" t="s">
        <v>153</v>
      </c>
      <c r="E15" s="135" t="str">
        <f>$E$9</f>
        <v>Total Company</v>
      </c>
      <c r="F15" s="119">
        <f ca="1">'Retail Trans'!F16</f>
        <v>393011411.69999993</v>
      </c>
      <c r="G15" s="118">
        <f ca="1">'Retail Trans'!G16</f>
        <v>345440569.0200001</v>
      </c>
      <c r="H15" s="115">
        <f ca="1">IF(F$9 = 0, 0, IFERROR((F15 - G15) / G15, 0))</f>
        <v>0.13771064242673131</v>
      </c>
      <c r="I15" s="141"/>
      <c r="J15" s="119">
        <f ca="1">'Retail Trans'!J16</f>
        <v>422426908.48000002</v>
      </c>
      <c r="K15" s="118">
        <f ca="1">'Retail Trans'!K16</f>
        <v>392982227.46000022</v>
      </c>
      <c r="L15" s="115">
        <f ca="1">IF(J$9 = 0, 0, IFERROR((J15 - K15) / K15, 0))</f>
        <v>7.4926240838707733E-2</v>
      </c>
      <c r="M15" s="141"/>
      <c r="N15" s="119">
        <f ca="1">'Retail Trans'!N16</f>
        <v>422426908.47999984</v>
      </c>
      <c r="O15" s="118">
        <f ca="1">'Retail Trans'!O16</f>
        <v>392982227.46000022</v>
      </c>
      <c r="P15" s="115">
        <f ca="1">IF(N$9 = 0, 0, IFERROR((N15 - O15) / O15, 0))</f>
        <v>7.4926240838707289E-2</v>
      </c>
      <c r="Q15" s="141"/>
      <c r="R15" s="119">
        <f ca="1">'Retail Trans'!R16</f>
        <v>102302673.41999999</v>
      </c>
      <c r="S15" s="118">
        <f ca="1">'Retail Trans'!S16</f>
        <v>95892290.580000058</v>
      </c>
      <c r="T15" s="115">
        <f ca="1">IF(R$9 = 0, 0, IFERROR((R15 - S15) / S15, 0))</f>
        <v>6.6849824957011944E-2</v>
      </c>
      <c r="U15" s="119">
        <f ca="1">'Retail Trans'!U16</f>
        <v>111292794.41999994</v>
      </c>
      <c r="V15" s="118">
        <f ca="1">'Retail Trans'!V16</f>
        <v>100643593.01000001</v>
      </c>
      <c r="W15" s="115">
        <f ca="1">IF(U$9 = 0, 0, IFERROR((U15 - V15) / V15, 0))</f>
        <v>0.10581102176014151</v>
      </c>
      <c r="X15" s="119">
        <f ca="1">'Retail Trans'!X16</f>
        <v>110188263.70999995</v>
      </c>
      <c r="Y15" s="118">
        <f ca="1">'Retail Trans'!Y16</f>
        <v>105177916.37999998</v>
      </c>
      <c r="Z15" s="115">
        <f ca="1">IF(X$9 = 0, 0, IFERROR((X15 - Y15) / Y15, 0))</f>
        <v>4.763687570970656E-2</v>
      </c>
      <c r="AA15" s="119">
        <f ca="1">'Retail Trans'!AA16</f>
        <v>98483752.310000017</v>
      </c>
      <c r="AB15" s="118">
        <f ca="1">'Retail Trans'!AB16</f>
        <v>91100395.109999985</v>
      </c>
      <c r="AC15" s="115">
        <f ca="1">IF(AA$9 = 0, 0, IFERROR((AA15 - AB15) / AB15, 0))</f>
        <v>8.1046379558342554E-2</v>
      </c>
      <c r="AD15" s="141"/>
      <c r="AE15" s="119">
        <f ca="1">'Retail Trans'!AE16</f>
        <v>22316432.749999989</v>
      </c>
      <c r="AF15" s="118">
        <f ca="1">'Retail Trans'!AF16</f>
        <v>18463313.730000004</v>
      </c>
      <c r="AG15" s="115">
        <f ca="1">IF(AE$9 = 0, 0, IFERROR((AE15 - AF15) / AF15, 0))</f>
        <v>0.20869054582218724</v>
      </c>
      <c r="AH15" s="119">
        <f ca="1">'Retail Trans'!AH16</f>
        <v>42523770.649999976</v>
      </c>
      <c r="AI15" s="118">
        <f ca="1">'Retail Trans'!AI16</f>
        <v>41439542.739999995</v>
      </c>
      <c r="AJ15" s="115">
        <f ca="1">IF(AH$9 = 0, 0, IFERROR((AH15 - AI15) / AI15, 0))</f>
        <v>2.6164089618523182E-2</v>
      </c>
      <c r="AK15" s="119">
        <f ca="1">'Retail Trans'!AK16</f>
        <v>37388840.219999984</v>
      </c>
      <c r="AL15" s="118">
        <f ca="1">'Retail Trans'!AL16</f>
        <v>35939576.74000001</v>
      </c>
      <c r="AM15" s="115">
        <f ca="1">IF(AK$9 = 0, 0, IFERROR((AK15 - AL15) / AL15, 0))</f>
        <v>4.0325001334447379E-2</v>
      </c>
      <c r="AN15" s="119">
        <f ca="1">'Retail Trans'!AN16</f>
        <v>38724461.379999988</v>
      </c>
      <c r="AO15" s="118">
        <f ca="1">'Retail Trans'!AO16</f>
        <v>39214145.280000009</v>
      </c>
      <c r="AP15" s="115">
        <f ca="1">IF(AN$9 = 0, 0, IFERROR((AN15 - AO15) / AO15, 0))</f>
        <v>-1.2487430148063671E-2</v>
      </c>
      <c r="AQ15" s="119">
        <f ca="1">'Retail Trans'!AQ16</f>
        <v>46738958.399999976</v>
      </c>
      <c r="AR15" s="118">
        <f ca="1">'Retail Trans'!AR16</f>
        <v>38915355.689999983</v>
      </c>
      <c r="AS15" s="115">
        <f ca="1">'Retail Trans'!AS16</f>
        <v>0.20104153158261925</v>
      </c>
      <c r="AT15" s="119">
        <f ca="1">'Retail Trans'!AT16</f>
        <v>25696683.279999997</v>
      </c>
      <c r="AU15" s="118">
        <f ca="1">'Retail Trans'!AU16</f>
        <v>22395499.759999998</v>
      </c>
      <c r="AV15" s="115">
        <f ca="1">IF(AT$9 = 0, 0, IFERROR((AT15 - AU15) / AU15, 0))</f>
        <v>0.14740387825129739</v>
      </c>
      <c r="AW15" s="119">
        <f ca="1">'Retail Trans'!AW16</f>
        <v>27463543.050000004</v>
      </c>
      <c r="AX15" s="118">
        <f ca="1">'Retail Trans'!AX16</f>
        <v>23862781.770000007</v>
      </c>
      <c r="AY15" s="115">
        <f ca="1">IF(AW$9 = 0, 0, IFERROR((AW15 - AX15) / AX15, 0))</f>
        <v>0.15089444787727263</v>
      </c>
      <c r="AZ15" s="119">
        <f ca="1">'Retail Trans'!AZ16</f>
        <v>45204356.040000014</v>
      </c>
      <c r="BA15" s="118">
        <f ca="1">'Retail Trans'!BA16</f>
        <v>44055478.850000009</v>
      </c>
      <c r="BB15" s="115">
        <f ca="1">IF(AZ$9 = 0, 0, IFERROR((AZ15 - BA15) / BA15, 0))</f>
        <v>2.6077963967017573E-2</v>
      </c>
      <c r="BC15" s="119">
        <f ca="1">'Retail Trans'!BC16</f>
        <v>37457857.669999994</v>
      </c>
      <c r="BD15" s="118">
        <f ca="1">'Retail Trans'!BD16</f>
        <v>37191233.770000011</v>
      </c>
      <c r="BE15" s="115">
        <f ca="1">IF(BC$9 = 0, 0, IFERROR((BC15 - BD15) / BD15, 0))</f>
        <v>7.1689985239224169E-3</v>
      </c>
      <c r="BF15" s="119">
        <f ca="1">'Retail Trans'!BF16</f>
        <v>35264668.909999989</v>
      </c>
      <c r="BG15" s="118">
        <f ca="1">'Retail Trans'!BG16</f>
        <v>33010321.500000004</v>
      </c>
      <c r="BH15" s="115">
        <f ca="1">IF(BF$9 = 0, 0, IFERROR((BF15 - BG15) / BG15, 0))</f>
        <v>6.8292197941785718E-2</v>
      </c>
      <c r="BI15" s="119">
        <f ca="1">'Retail Trans'!BI16</f>
        <v>42374327.950000018</v>
      </c>
      <c r="BJ15" s="118">
        <f ca="1">'Retail Trans'!BJ16</f>
        <v>38027546.170000017</v>
      </c>
      <c r="BK15" s="115">
        <f ca="1">IF(BI$9 = 0, 0, IFERROR((BI15 - BJ15) / BJ15, 0))</f>
        <v>0.11430613378438768</v>
      </c>
      <c r="BL15" s="119">
        <f ca="1">'Retail Trans'!BL16</f>
        <v>20793411.209999997</v>
      </c>
      <c r="BM15" s="118">
        <f ca="1">'Retail Trans'!BM16</f>
        <v>19984903.069999997</v>
      </c>
      <c r="BN15" s="115">
        <f ca="1">IF(BL$9 = 0, 0, IFERROR((BL15 - BM15) / BM15, 0))</f>
        <v>4.0455945028509001E-2</v>
      </c>
      <c r="BO15" s="158" t="str">
        <f t="shared" ref="BO15:BO19" si="22">E15</f>
        <v>Total Company</v>
      </c>
      <c r="BP15" s="248" t="s">
        <v>134</v>
      </c>
    </row>
    <row r="16" spans="1:68" x14ac:dyDescent="0.2">
      <c r="A16" s="169" t="str">
        <f>A$9</f>
        <v>&lt;&gt; -99</v>
      </c>
      <c r="B16" s="3" t="str">
        <f t="shared" si="21"/>
        <v>&gt;= 0</v>
      </c>
      <c r="D16" s="237"/>
      <c r="E16" s="136" t="str">
        <f>$E$10</f>
        <v>All Transactions</v>
      </c>
      <c r="F16" s="120">
        <f ca="1">SUMIFS(SOLD_AMT_R, CHANNEL_COUNT, $A$2, IS_JJCC, $B$2, CUST_GROUP, $A16, RECENCY_GROUP, $B16, TIMEFRAME, F$1)</f>
        <v>393011411.69999993</v>
      </c>
      <c r="G16" s="111">
        <f ca="1">SUMIFS(SOLD_AMT_R, CHANNEL_COUNT, $A$2, IS_JJCC, $B$2, CUST_GROUP, $A16, RECENCY_GROUP, $B16, TIMEFRAME, G$1)</f>
        <v>345440569.0200001</v>
      </c>
      <c r="H16" s="108">
        <f t="shared" ref="H16:H17" ca="1" si="23">IF(F$9 = 0, 0, IFERROR((F16 - G16) / G16, 0))</f>
        <v>0.13771064242673131</v>
      </c>
      <c r="I16" s="141"/>
      <c r="J16" s="120">
        <f ca="1">SUMIFS(SOLD_AMT_R, CHANNEL_COUNT, $A$2, IS_JJCC, $B$2, CUST_GROUP, $A16, RECENCY_GROUP, $B16, TIMEFRAME, J$1)</f>
        <v>422426908.48000002</v>
      </c>
      <c r="K16" s="111">
        <f ca="1">SUMIFS(SOLD_AMT_R, CHANNEL_COUNT, $A$2, IS_JJCC, $B$2, CUST_GROUP, $A16, RECENCY_GROUP, $B16, TIMEFRAME, K$1)</f>
        <v>392982227.46000022</v>
      </c>
      <c r="L16" s="108">
        <f t="shared" ref="L16:L17" ca="1" si="24">IF(J$9 = 0, 0, IFERROR((J16 - K16) / K16, 0))</f>
        <v>7.4926240838707733E-2</v>
      </c>
      <c r="M16" s="141"/>
      <c r="N16" s="120">
        <f ca="1">SUMIFS(SOLD_AMT_R, CHANNEL_COUNT, $A$2, IS_JJCC, $B$2, CUST_GROUP, $A16, RECENCY_GROUP, $B16, TIMEFRAME, N$1)</f>
        <v>422426908.47999984</v>
      </c>
      <c r="O16" s="111">
        <f ca="1">SUMIFS(SOLD_AMT_R, CHANNEL_COUNT, $A$2, IS_JJCC, $B$2, CUST_GROUP, $A16, RECENCY_GROUP, $B16, TIMEFRAME, O$1)</f>
        <v>392982227.46000022</v>
      </c>
      <c r="P16" s="108">
        <f t="shared" ref="P16:P17" ca="1" si="25">IF(N$9 = 0, 0, IFERROR((N16 - O16) / O16, 0))</f>
        <v>7.4926240838707289E-2</v>
      </c>
      <c r="Q16" s="141"/>
      <c r="R16" s="120">
        <f ca="1">SUMIFS(SOLD_AMT_R, CHANNEL_COUNT, $A$2, IS_JJCC, $B$2, CUST_GROUP, $A16, RECENCY_GROUP, $B16, TIMEFRAME, R$1)</f>
        <v>102302673.41999999</v>
      </c>
      <c r="S16" s="111">
        <f ca="1">SUMIFS(SOLD_AMT_R, CHANNEL_COUNT, $A$2, IS_JJCC, $B$2, CUST_GROUP, $A16, RECENCY_GROUP, $B16, TIMEFRAME, S$1)</f>
        <v>95892290.580000058</v>
      </c>
      <c r="T16" s="108">
        <f t="shared" ref="T16:T17" ca="1" si="26">IF(R$9 = 0, 0, IFERROR((R16 - S16) / S16, 0))</f>
        <v>6.6849824957011944E-2</v>
      </c>
      <c r="U16" s="120">
        <f ca="1">SUMIFS(SOLD_AMT_R, CHANNEL_COUNT, $A$2, IS_JJCC, $B$2, CUST_GROUP, $A16, RECENCY_GROUP, $B16, TIMEFRAME, U$1)</f>
        <v>111292794.41999994</v>
      </c>
      <c r="V16" s="111">
        <f ca="1">SUMIFS(SOLD_AMT_R, CHANNEL_COUNT, $A$2, IS_JJCC, $B$2, CUST_GROUP, $A16, RECENCY_GROUP, $B16, TIMEFRAME, V$1)</f>
        <v>100643593.01000001</v>
      </c>
      <c r="W16" s="108">
        <f t="shared" ref="W16:W17" ca="1" si="27">IF(U$9 = 0, 0, IFERROR((U16 - V16) / V16, 0))</f>
        <v>0.10581102176014151</v>
      </c>
      <c r="X16" s="120">
        <f ca="1">SUMIFS(SOLD_AMT_R, CHANNEL_COUNT, $A$2, IS_JJCC, $B$2, CUST_GROUP, $A16, RECENCY_GROUP, $B16, TIMEFRAME, X$1)</f>
        <v>110188263.70999995</v>
      </c>
      <c r="Y16" s="111">
        <f ca="1">SUMIFS(SOLD_AMT_R, CHANNEL_COUNT, $A$2, IS_JJCC, $B$2, CUST_GROUP, $A16, RECENCY_GROUP, $B16, TIMEFRAME, Y$1)</f>
        <v>105177916.37999998</v>
      </c>
      <c r="Z16" s="108">
        <f t="shared" ref="Z16:Z17" ca="1" si="28">IF(X$9 = 0, 0, IFERROR((X16 - Y16) / Y16, 0))</f>
        <v>4.763687570970656E-2</v>
      </c>
      <c r="AA16" s="120">
        <f ca="1">SUMIFS(SOLD_AMT_R, CHANNEL_COUNT, $A$2, IS_JJCC, $B$2, CUST_GROUP, $A16, RECENCY_GROUP, $B16, TIMEFRAME, AA$1)</f>
        <v>98483752.310000017</v>
      </c>
      <c r="AB16" s="111">
        <f ca="1">SUMIFS(SOLD_AMT_R, CHANNEL_COUNT, $A$2, IS_JJCC, $B$2, CUST_GROUP, $A16, RECENCY_GROUP, $B16, TIMEFRAME, AB$1)</f>
        <v>91100395.109999985</v>
      </c>
      <c r="AC16" s="108">
        <f t="shared" ref="AC16:AC17" ca="1" si="29">IF(AA$9 = 0, 0, IFERROR((AA16 - AB16) / AB16, 0))</f>
        <v>8.1046379558342554E-2</v>
      </c>
      <c r="AD16" s="141"/>
      <c r="AE16" s="120">
        <f ca="1">SUMIFS(SOLD_AMT_R, CHANNEL_COUNT, $A$2, IS_JJCC, $B$2, CUST_GROUP, $A16, RECENCY_GROUP, $B16, TIMEFRAME, AE$1)</f>
        <v>22316432.749999989</v>
      </c>
      <c r="AF16" s="111">
        <f ca="1">SUMIFS(SOLD_AMT_R, CHANNEL_COUNT, $A$2, IS_JJCC, $B$2, CUST_GROUP, $A16, RECENCY_GROUP, $B16, TIMEFRAME, AF$1)</f>
        <v>18463313.730000004</v>
      </c>
      <c r="AG16" s="108">
        <f t="shared" ref="AG16:AG17" ca="1" si="30">IF(AE$9 = 0, 0, IFERROR((AE16 - AF16) / AF16, 0))</f>
        <v>0.20869054582218724</v>
      </c>
      <c r="AH16" s="120">
        <f ca="1">SUMIFS(SOLD_AMT_R, CHANNEL_COUNT, $A$2, IS_JJCC, $B$2, CUST_GROUP, $A16, RECENCY_GROUP, $B16, TIMEFRAME, AH$1)</f>
        <v>42523770.649999976</v>
      </c>
      <c r="AI16" s="111">
        <f ca="1">SUMIFS(SOLD_AMT_R, CHANNEL_COUNT, $A$2, IS_JJCC, $B$2, CUST_GROUP, $A16, RECENCY_GROUP, $B16, TIMEFRAME, AI$1)</f>
        <v>41439542.739999995</v>
      </c>
      <c r="AJ16" s="108">
        <f t="shared" ref="AJ16:AJ17" ca="1" si="31">IF(AH$9 = 0, 0, IFERROR((AH16 - AI16) / AI16, 0))</f>
        <v>2.6164089618523182E-2</v>
      </c>
      <c r="AK16" s="120">
        <f ca="1">SUMIFS(SOLD_AMT_R, CHANNEL_COUNT, $A$2, IS_JJCC, $B$2, CUST_GROUP, $A16, RECENCY_GROUP, $B16, TIMEFRAME, AK$1)</f>
        <v>37388840.219999984</v>
      </c>
      <c r="AL16" s="111">
        <f ca="1">SUMIFS(SOLD_AMT_R, CHANNEL_COUNT, $A$2, IS_JJCC, $B$2, CUST_GROUP, $A16, RECENCY_GROUP, $B16, TIMEFRAME, AL$1)</f>
        <v>35939576.74000001</v>
      </c>
      <c r="AM16" s="108">
        <f t="shared" ref="AM16:AM17" ca="1" si="32">IF(AK$9 = 0, 0, IFERROR((AK16 - AL16) / AL16, 0))</f>
        <v>4.0325001334447379E-2</v>
      </c>
      <c r="AN16" s="120">
        <f ca="1">SUMIFS(SOLD_AMT_R, CHANNEL_COUNT, $A$2, IS_JJCC, $B$2, CUST_GROUP, $A16, RECENCY_GROUP, $B16, TIMEFRAME, AN$1)</f>
        <v>38724461.379999988</v>
      </c>
      <c r="AO16" s="111">
        <f ca="1">SUMIFS(SOLD_AMT_R, CHANNEL_COUNT, $A$2, IS_JJCC, $B$2, CUST_GROUP, $A16, RECENCY_GROUP, $B16, TIMEFRAME, AO$1)</f>
        <v>39214145.280000009</v>
      </c>
      <c r="AP16" s="108">
        <f t="shared" ref="AP16:AP17" ca="1" si="33">IF(AN$9 = 0, 0, IFERROR((AN16 - AO16) / AO16, 0))</f>
        <v>-1.2487430148063671E-2</v>
      </c>
      <c r="AQ16" s="120">
        <f ca="1">SUMIFS(SOLD_AMT_R, CHANNEL_COUNT, $A$2, IS_JJCC, $B$2, CUST_GROUP, $A16, RECENCY_GROUP, $B16, TIMEFRAME, AQ$1)</f>
        <v>46738958.399999976</v>
      </c>
      <c r="AR16" s="111">
        <f ca="1">SUMIFS(SOLD_AMT_R, CHANNEL_COUNT, $A$2, IS_JJCC, $B$2, CUST_GROUP, $A16, RECENCY_GROUP, $B16, TIMEFRAME, AR$1)</f>
        <v>38915355.689999983</v>
      </c>
      <c r="AS16" s="108">
        <f t="shared" ref="AS16:AS17" ca="1" si="34">IF(AQ$9 = 0, 0, IFERROR((AQ16 - AR16) / AR16, 0))</f>
        <v>0.20104153158261925</v>
      </c>
      <c r="AT16" s="120">
        <f ca="1">SUMIFS(SOLD_AMT_R, CHANNEL_COUNT, $A$2, IS_JJCC, $B$2, CUST_GROUP, $A16, RECENCY_GROUP, $B16, TIMEFRAME, AT$1)</f>
        <v>25696683.279999997</v>
      </c>
      <c r="AU16" s="111">
        <f ca="1">SUMIFS(SOLD_AMT_R, CHANNEL_COUNT, $A$2, IS_JJCC, $B$2, CUST_GROUP, $A16, RECENCY_GROUP, $B16, TIMEFRAME, AU$1)</f>
        <v>22395499.759999998</v>
      </c>
      <c r="AV16" s="108">
        <f t="shared" ref="AV16:AV17" ca="1" si="35">IF(AT$9 = 0, 0, IFERROR((AT16 - AU16) / AU16, 0))</f>
        <v>0.14740387825129739</v>
      </c>
      <c r="AW16" s="120">
        <f ca="1">SUMIFS(SOLD_AMT_R, CHANNEL_COUNT, $A$2, IS_JJCC, $B$2, CUST_GROUP, $A16, RECENCY_GROUP, $B16, TIMEFRAME, AW$1)</f>
        <v>27463543.050000004</v>
      </c>
      <c r="AX16" s="111">
        <f ca="1">SUMIFS(SOLD_AMT_R, CHANNEL_COUNT, $A$2, IS_JJCC, $B$2, CUST_GROUP, $A16, RECENCY_GROUP, $B16, TIMEFRAME, AX$1)</f>
        <v>23862781.770000007</v>
      </c>
      <c r="AY16" s="108">
        <f t="shared" ref="AY16:AY17" ca="1" si="36">IF(AW$9 = 0, 0, IFERROR((AW16 - AX16) / AX16, 0))</f>
        <v>0.15089444787727263</v>
      </c>
      <c r="AZ16" s="120">
        <f ca="1">SUMIFS(SOLD_AMT_R, CHANNEL_COUNT, $A$2, IS_JJCC, $B$2, CUST_GROUP, $A16, RECENCY_GROUP, $B16, TIMEFRAME, AZ$1)</f>
        <v>45204356.040000014</v>
      </c>
      <c r="BA16" s="111">
        <f ca="1">SUMIFS(SOLD_AMT_R, CHANNEL_COUNT, $A$2, IS_JJCC, $B$2, CUST_GROUP, $A16, RECENCY_GROUP, $B16, TIMEFRAME, BA$1)</f>
        <v>44055478.850000009</v>
      </c>
      <c r="BB16" s="108">
        <f t="shared" ref="BB16:BB17" ca="1" si="37">IF(AZ$9 = 0, 0, IFERROR((AZ16 - BA16) / BA16, 0))</f>
        <v>2.6077963967017573E-2</v>
      </c>
      <c r="BC16" s="120">
        <f ca="1">SUMIFS(SOLD_AMT_R, CHANNEL_COUNT, $A$2, IS_JJCC, $B$2, CUST_GROUP, $A16, RECENCY_GROUP, $B16, TIMEFRAME, BC$1)</f>
        <v>37457857.669999994</v>
      </c>
      <c r="BD16" s="111">
        <f ca="1">SUMIFS(SOLD_AMT_R, CHANNEL_COUNT, $A$2, IS_JJCC, $B$2, CUST_GROUP, $A16, RECENCY_GROUP, $B16, TIMEFRAME, BD$1)</f>
        <v>37191233.770000011</v>
      </c>
      <c r="BE16" s="108">
        <f t="shared" ref="BE16:BE17" ca="1" si="38">IF(BC$9 = 0, 0, IFERROR((BC16 - BD16) / BD16, 0))</f>
        <v>7.1689985239224169E-3</v>
      </c>
      <c r="BF16" s="120">
        <f ca="1">SUMIFS(SOLD_AMT_R, CHANNEL_COUNT, $A$2, IS_JJCC, $B$2, CUST_GROUP, $A16, RECENCY_GROUP, $B16, TIMEFRAME, BF$1)</f>
        <v>35264668.909999989</v>
      </c>
      <c r="BG16" s="111">
        <f ca="1">SUMIFS(SOLD_AMT_R, CHANNEL_COUNT, $A$2, IS_JJCC, $B$2, CUST_GROUP, $A16, RECENCY_GROUP, $B16, TIMEFRAME, BG$1)</f>
        <v>33010321.500000004</v>
      </c>
      <c r="BH16" s="108">
        <f t="shared" ref="BH16:BH17" ca="1" si="39">IF(BF$9 = 0, 0, IFERROR((BF16 - BG16) / BG16, 0))</f>
        <v>6.8292197941785718E-2</v>
      </c>
      <c r="BI16" s="120">
        <f ca="1">SUMIFS(SOLD_AMT_R, CHANNEL_COUNT, $A$2, IS_JJCC, $B$2, CUST_GROUP, $A16, RECENCY_GROUP, $B16, TIMEFRAME, BI$1)</f>
        <v>42374327.950000018</v>
      </c>
      <c r="BJ16" s="111">
        <f ca="1">SUMIFS(SOLD_AMT_R, CHANNEL_COUNT, $A$2, IS_JJCC, $B$2, CUST_GROUP, $A16, RECENCY_GROUP, $B16, TIMEFRAME, BJ$1)</f>
        <v>38027546.170000017</v>
      </c>
      <c r="BK16" s="108">
        <f t="shared" ref="BK16:BK17" ca="1" si="40">IF(BI$9 = 0, 0, IFERROR((BI16 - BJ16) / BJ16, 0))</f>
        <v>0.11430613378438768</v>
      </c>
      <c r="BL16" s="120">
        <f ca="1">SUMIFS(SOLD_AMT_R, CHANNEL_COUNT, $A$2, IS_JJCC, $B$2, CUST_GROUP, $A16, RECENCY_GROUP, $B16, TIMEFRAME, BL$1)</f>
        <v>20793411.209999997</v>
      </c>
      <c r="BM16" s="111">
        <f ca="1">SUMIFS(SOLD_AMT_R, CHANNEL_COUNT, $A$2, IS_JJCC, $B$2, CUST_GROUP, $A16, RECENCY_GROUP, $B16, TIMEFRAME, BM$1)</f>
        <v>19984903.069999997</v>
      </c>
      <c r="BN16" s="108">
        <f t="shared" ref="BN16:BN17" ca="1" si="41">IF(BL$9 = 0, 0, IFERROR((BL16 - BM16) / BM16, 0))</f>
        <v>4.0455945028509001E-2</v>
      </c>
      <c r="BO16" s="152" t="str">
        <f t="shared" si="22"/>
        <v>All Transactions</v>
      </c>
      <c r="BP16" s="249"/>
    </row>
    <row r="17" spans="1:68" x14ac:dyDescent="0.2">
      <c r="A17" s="169" t="str">
        <f>A$11</f>
        <v>&gt;= 1</v>
      </c>
      <c r="B17" s="3" t="str">
        <f t="shared" ref="B17" si="42">B$11</f>
        <v>&gt;= 0</v>
      </c>
      <c r="D17" s="237"/>
      <c r="E17" s="77" t="str">
        <f>$E$11</f>
        <v>Identified Customers</v>
      </c>
      <c r="F17" s="121">
        <f ca="1">SUMIFS(SOLD_AMT_R, CHANNEL_COUNT, $A$2, IS_JJCC, $B$2, CUST_GROUP, $A17, RECENCY_GROUP, $B17, TIMEFRAME, F$1)</f>
        <v>371105206.60999995</v>
      </c>
      <c r="G17" s="104">
        <f ca="1">SUMIFS(SOLD_AMT_R, CHANNEL_COUNT, $A$2, IS_JJCC, $B$2, CUST_GROUP, $A17, RECENCY_GROUP, $B17, TIMEFRAME, G$1)</f>
        <v>317801380.16000003</v>
      </c>
      <c r="H17" s="48">
        <f t="shared" ca="1" si="23"/>
        <v>0.16772685638798557</v>
      </c>
      <c r="I17" s="141"/>
      <c r="J17" s="121">
        <f ca="1">SUMIFS(SOLD_AMT_R, CHANNEL_COUNT, $A$2, IS_JJCC, $B$2, CUST_GROUP, $A17, RECENCY_GROUP, $B17, TIMEFRAME, J$1)</f>
        <v>403583554.25</v>
      </c>
      <c r="K17" s="104">
        <f ca="1">SUMIFS(SOLD_AMT_R, CHANNEL_COUNT, $A$2, IS_JJCC, $B$2, CUST_GROUP, $A17, RECENCY_GROUP, $B17, TIMEFRAME, K$1)</f>
        <v>371056069.69000018</v>
      </c>
      <c r="L17" s="48">
        <f t="shared" ca="1" si="24"/>
        <v>8.7661912085618215E-2</v>
      </c>
      <c r="M17" s="141"/>
      <c r="N17" s="121">
        <f ca="1">SUMIFS(SOLD_AMT_R, CHANNEL_COUNT, $A$2, IS_JJCC, $B$2, CUST_GROUP, $A17, RECENCY_GROUP, $B17, TIMEFRAME, N$1)</f>
        <v>403583554.24999982</v>
      </c>
      <c r="O17" s="104">
        <f ca="1">SUMIFS(SOLD_AMT_R, CHANNEL_COUNT, $A$2, IS_JJCC, $B$2, CUST_GROUP, $A17, RECENCY_GROUP, $B17, TIMEFRAME, O$1)</f>
        <v>371056069.69000018</v>
      </c>
      <c r="P17" s="48">
        <f t="shared" ca="1" si="25"/>
        <v>8.7661912085617744E-2</v>
      </c>
      <c r="Q17" s="141"/>
      <c r="R17" s="121">
        <f ca="1">SUMIFS(SOLD_AMT_R, CHANNEL_COUNT, $A$2, IS_JJCC, $B$2, CUST_GROUP, $A17, RECENCY_GROUP, $B17, TIMEFRAME, R$1)</f>
        <v>98219729.919999987</v>
      </c>
      <c r="S17" s="104">
        <f ca="1">SUMIFS(SOLD_AMT_R, CHANNEL_COUNT, $A$2, IS_JJCC, $B$2, CUST_GROUP, $A17, RECENCY_GROUP, $B17, TIMEFRAME, S$1)</f>
        <v>90385303.01000005</v>
      </c>
      <c r="T17" s="48">
        <f t="shared" ca="1" si="26"/>
        <v>8.6678106385649351E-2</v>
      </c>
      <c r="U17" s="121">
        <f ca="1">SUMIFS(SOLD_AMT_R, CHANNEL_COUNT, $A$2, IS_JJCC, $B$2, CUST_GROUP, $A17, RECENCY_GROUP, $B17, TIMEFRAME, U$1)</f>
        <v>105699483.19999994</v>
      </c>
      <c r="V17" s="104">
        <f ca="1">SUMIFS(SOLD_AMT_R, CHANNEL_COUNT, $A$2, IS_JJCC, $B$2, CUST_GROUP, $A17, RECENCY_GROUP, $B17, TIMEFRAME, V$1)</f>
        <v>94218020.970000014</v>
      </c>
      <c r="W17" s="48">
        <f t="shared" ca="1" si="27"/>
        <v>0.12186057520414004</v>
      </c>
      <c r="X17" s="121">
        <f ca="1">SUMIFS(SOLD_AMT_R, CHANNEL_COUNT, $A$2, IS_JJCC, $B$2, CUST_GROUP, $A17, RECENCY_GROUP, $B17, TIMEFRAME, X$1)</f>
        <v>105762355.63999996</v>
      </c>
      <c r="Y17" s="104">
        <f ca="1">SUMIFS(SOLD_AMT_R, CHANNEL_COUNT, $A$2, IS_JJCC, $B$2, CUST_GROUP, $A17, RECENCY_GROUP, $B17, TIMEFRAME, Y$1)</f>
        <v>100385470.21999998</v>
      </c>
      <c r="Z17" s="48">
        <f t="shared" ca="1" si="28"/>
        <v>5.3562387148421459E-2</v>
      </c>
      <c r="AA17" s="121">
        <f ca="1">SUMIFS(SOLD_AMT_R, CHANNEL_COUNT, $A$2, IS_JJCC, $B$2, CUST_GROUP, $A17, RECENCY_GROUP, $B17, TIMEFRAME, AA$1)</f>
        <v>93359926.090000004</v>
      </c>
      <c r="AB17" s="104">
        <f ca="1">SUMIFS(SOLD_AMT_R, CHANNEL_COUNT, $A$2, IS_JJCC, $B$2, CUST_GROUP, $A17, RECENCY_GROUP, $B17, TIMEFRAME, AB$1)</f>
        <v>85756025.579999968</v>
      </c>
      <c r="AC17" s="48">
        <f t="shared" ca="1" si="29"/>
        <v>8.8668993911180258E-2</v>
      </c>
      <c r="AD17" s="141"/>
      <c r="AE17" s="121">
        <f ca="1">SUMIFS(SOLD_AMT_R, CHANNEL_COUNT, $A$2, IS_JJCC, $B$2, CUST_GROUP, $A17, RECENCY_GROUP, $B17, TIMEFRAME, AE$1)</f>
        <v>21371490.719999991</v>
      </c>
      <c r="AF17" s="104">
        <f ca="1">SUMIFS(SOLD_AMT_R, CHANNEL_COUNT, $A$2, IS_JJCC, $B$2, CUST_GROUP, $A17, RECENCY_GROUP, $B17, TIMEFRAME, AF$1)</f>
        <v>17271378.559999999</v>
      </c>
      <c r="AG17" s="48">
        <f t="shared" ca="1" si="30"/>
        <v>0.23739345100661108</v>
      </c>
      <c r="AH17" s="121">
        <f ca="1">SUMIFS(SOLD_AMT_R, CHANNEL_COUNT, $A$2, IS_JJCC, $B$2, CUST_GROUP, $A17, RECENCY_GROUP, $B17, TIMEFRAME, AH$1)</f>
        <v>40983676.699999981</v>
      </c>
      <c r="AI17" s="104">
        <f ca="1">SUMIFS(SOLD_AMT_R, CHANNEL_COUNT, $A$2, IS_JJCC, $B$2, CUST_GROUP, $A17, RECENCY_GROUP, $B17, TIMEFRAME, AI$1)</f>
        <v>39173446.749999993</v>
      </c>
      <c r="AJ17" s="48">
        <f t="shared" ca="1" si="31"/>
        <v>4.6210637566631498E-2</v>
      </c>
      <c r="AK17" s="121">
        <f ca="1">SUMIFS(SOLD_AMT_R, CHANNEL_COUNT, $A$2, IS_JJCC, $B$2, CUST_GROUP, $A17, RECENCY_GROUP, $B17, TIMEFRAME, AK$1)</f>
        <v>35775446.929999985</v>
      </c>
      <c r="AL17" s="104">
        <f ca="1">SUMIFS(SOLD_AMT_R, CHANNEL_COUNT, $A$2, IS_JJCC, $B$2, CUST_GROUP, $A17, RECENCY_GROUP, $B17, TIMEFRAME, AL$1)</f>
        <v>33791494.050000004</v>
      </c>
      <c r="AM17" s="48">
        <f t="shared" ca="1" si="32"/>
        <v>5.8711605857509577E-2</v>
      </c>
      <c r="AN17" s="121">
        <f ca="1">SUMIFS(SOLD_AMT_R, CHANNEL_COUNT, $A$2, IS_JJCC, $B$2, CUST_GROUP, $A17, RECENCY_GROUP, $B17, TIMEFRAME, AN$1)</f>
        <v>36772205.300000012</v>
      </c>
      <c r="AO17" s="104">
        <f ca="1">SUMIFS(SOLD_AMT_R, CHANNEL_COUNT, $A$2, IS_JJCC, $B$2, CUST_GROUP, $A17, RECENCY_GROUP, $B17, TIMEFRAME, AO$1)</f>
        <v>36610994.860000022</v>
      </c>
      <c r="AP17" s="48">
        <f t="shared" ca="1" si="33"/>
        <v>4.4033340425863009E-3</v>
      </c>
      <c r="AQ17" s="121">
        <f ca="1">SUMIFS(SOLD_AMT_R, CHANNEL_COUNT, $A$2, IS_JJCC, $B$2, CUST_GROUP, $A17, RECENCY_GROUP, $B17, TIMEFRAME, AQ$1)</f>
        <v>44491784.989999972</v>
      </c>
      <c r="AR17" s="104">
        <f ca="1">SUMIFS(SOLD_AMT_R, CHANNEL_COUNT, $A$2, IS_JJCC, $B$2, CUST_GROUP, $A17, RECENCY_GROUP, $B17, TIMEFRAME, AR$1)</f>
        <v>36643143.579999991</v>
      </c>
      <c r="AS17" s="48">
        <f t="shared" ca="1" si="34"/>
        <v>0.21419126863023316</v>
      </c>
      <c r="AT17" s="121">
        <f ca="1">SUMIFS(SOLD_AMT_R, CHANNEL_COUNT, $A$2, IS_JJCC, $B$2, CUST_GROUP, $A17, RECENCY_GROUP, $B17, TIMEFRAME, AT$1)</f>
        <v>24260990.729999993</v>
      </c>
      <c r="AU17" s="104">
        <f ca="1">SUMIFS(SOLD_AMT_R, CHANNEL_COUNT, $A$2, IS_JJCC, $B$2, CUST_GROUP, $A17, RECENCY_GROUP, $B17, TIMEFRAME, AU$1)</f>
        <v>20811583.129999999</v>
      </c>
      <c r="AV17" s="48">
        <f t="shared" ca="1" si="35"/>
        <v>0.16574460378401756</v>
      </c>
      <c r="AW17" s="121">
        <f ca="1">SUMIFS(SOLD_AMT_R, CHANNEL_COUNT, $A$2, IS_JJCC, $B$2, CUST_GROUP, $A17, RECENCY_GROUP, $B17, TIMEFRAME, AW$1)</f>
        <v>26187178.490000002</v>
      </c>
      <c r="AX17" s="104">
        <f ca="1">SUMIFS(SOLD_AMT_R, CHANNEL_COUNT, $A$2, IS_JJCC, $B$2, CUST_GROUP, $A17, RECENCY_GROUP, $B17, TIMEFRAME, AX$1)</f>
        <v>22502850.180000007</v>
      </c>
      <c r="AY17" s="48">
        <f t="shared" ca="1" si="36"/>
        <v>0.16372718480232951</v>
      </c>
      <c r="AZ17" s="121">
        <f ca="1">SUMIFS(SOLD_AMT_R, CHANNEL_COUNT, $A$2, IS_JJCC, $B$2, CUST_GROUP, $A17, RECENCY_GROUP, $B17, TIMEFRAME, AZ$1)</f>
        <v>43417621.570000008</v>
      </c>
      <c r="BA17" s="104">
        <f ca="1">SUMIFS(SOLD_AMT_R, CHANNEL_COUNT, $A$2, IS_JJCC, $B$2, CUST_GROUP, $A17, RECENCY_GROUP, $B17, TIMEFRAME, BA$1)</f>
        <v>42145411.080000006</v>
      </c>
      <c r="BB17" s="48">
        <f t="shared" ca="1" si="37"/>
        <v>3.0186216183420413E-2</v>
      </c>
      <c r="BC17" s="121">
        <f ca="1">SUMIFS(SOLD_AMT_R, CHANNEL_COUNT, $A$2, IS_JJCC, $B$2, CUST_GROUP, $A17, RECENCY_GROUP, $B17, TIMEFRAME, BC$1)</f>
        <v>36039244.809999987</v>
      </c>
      <c r="BD17" s="104">
        <f ca="1">SUMIFS(SOLD_AMT_R, CHANNEL_COUNT, $A$2, IS_JJCC, $B$2, CUST_GROUP, $A17, RECENCY_GROUP, $B17, TIMEFRAME, BD$1)</f>
        <v>35636871.800000004</v>
      </c>
      <c r="BE17" s="48">
        <f t="shared" ca="1" si="38"/>
        <v>1.1290918357205049E-2</v>
      </c>
      <c r="BF17" s="121">
        <f ca="1">SUMIFS(SOLD_AMT_R, CHANNEL_COUNT, $A$2, IS_JJCC, $B$2, CUST_GROUP, $A17, RECENCY_GROUP, $B17, TIMEFRAME, BF$1)</f>
        <v>33856063.929999985</v>
      </c>
      <c r="BG17" s="104">
        <f ca="1">SUMIFS(SOLD_AMT_R, CHANNEL_COUNT, $A$2, IS_JJCC, $B$2, CUST_GROUP, $A17, RECENCY_GROUP, $B17, TIMEFRAME, BG$1)</f>
        <v>31508845.740000002</v>
      </c>
      <c r="BH17" s="48">
        <f t="shared" ca="1" si="39"/>
        <v>7.4493943998088924E-2</v>
      </c>
      <c r="BI17" s="121">
        <f ca="1">SUMIFS(SOLD_AMT_R, CHANNEL_COUNT, $A$2, IS_JJCC, $B$2, CUST_GROUP, $A17, RECENCY_GROUP, $B17, TIMEFRAME, BI$1)</f>
        <v>39662187.610000014</v>
      </c>
      <c r="BJ17" s="104">
        <f ca="1">SUMIFS(SOLD_AMT_R, CHANNEL_COUNT, $A$2, IS_JJCC, $B$2, CUST_GROUP, $A17, RECENCY_GROUP, $B17, TIMEFRAME, BJ$1)</f>
        <v>35188678.120000005</v>
      </c>
      <c r="BK17" s="48">
        <f t="shared" ca="1" si="40"/>
        <v>0.12712922817800945</v>
      </c>
      <c r="BL17" s="121">
        <f ca="1">SUMIFS(SOLD_AMT_R, CHANNEL_COUNT, $A$2, IS_JJCC, $B$2, CUST_GROUP, $A17, RECENCY_GROUP, $B17, TIMEFRAME, BL$1)</f>
        <v>19749387.449999996</v>
      </c>
      <c r="BM17" s="104">
        <f ca="1">SUMIFS(SOLD_AMT_R, CHANNEL_COUNT, $A$2, IS_JJCC, $B$2, CUST_GROUP, $A17, RECENCY_GROUP, $B17, TIMEFRAME, BM$1)</f>
        <v>18960731.890000001</v>
      </c>
      <c r="BN17" s="48">
        <f t="shared" ca="1" si="41"/>
        <v>4.1594151775118784E-2</v>
      </c>
      <c r="BO17" s="154" t="str">
        <f t="shared" si="22"/>
        <v>Identified Customers</v>
      </c>
      <c r="BP17" s="249"/>
    </row>
    <row r="18" spans="1:68" x14ac:dyDescent="0.2">
      <c r="A18" s="169"/>
      <c r="D18" s="237"/>
      <c r="E18" s="76" t="str">
        <f>$E$12</f>
        <v>% to Total Company</v>
      </c>
      <c r="F18" s="33">
        <f ca="1">IFERROR(F16 / F15, 0)</f>
        <v>1</v>
      </c>
      <c r="G18" s="8">
        <f ca="1">IFERROR(G16 / G15, 0)</f>
        <v>1</v>
      </c>
      <c r="H18" s="20">
        <f t="shared" ref="H18:H19" ca="1" si="43">IF(F$9 = 0, 0, IFERROR((F18 - G18) * 10000, 0))</f>
        <v>0</v>
      </c>
      <c r="I18" s="88"/>
      <c r="J18" s="33">
        <f ca="1">IFERROR(J16 / J15, 0)</f>
        <v>1</v>
      </c>
      <c r="K18" s="8">
        <f ca="1">IFERROR(K16 / K15, 0)</f>
        <v>1</v>
      </c>
      <c r="L18" s="20">
        <f t="shared" ref="L18:L19" ca="1" si="44">IF(J$9 = 0, 0, IFERROR((J18 - K18) * 10000, 0))</f>
        <v>0</v>
      </c>
      <c r="M18" s="88"/>
      <c r="N18" s="33">
        <f ca="1">IFERROR(N16 / N15, 0)</f>
        <v>1</v>
      </c>
      <c r="O18" s="8">
        <f ca="1">IFERROR(O16 / O15, 0)</f>
        <v>1</v>
      </c>
      <c r="P18" s="20">
        <f t="shared" ref="P18:P19" ca="1" si="45">IF(N$9 = 0, 0, IFERROR((N18 - O18) * 10000, 0))</f>
        <v>0</v>
      </c>
      <c r="Q18" s="88"/>
      <c r="R18" s="33">
        <f ca="1">IFERROR(R16 / R15, 0)</f>
        <v>1</v>
      </c>
      <c r="S18" s="8">
        <f ca="1">IFERROR(S16 / S15, 0)</f>
        <v>1</v>
      </c>
      <c r="T18" s="20">
        <f t="shared" ref="T18:T19" ca="1" si="46">IF(R$9 = 0, 0, IFERROR((R18 - S18) * 10000, 0))</f>
        <v>0</v>
      </c>
      <c r="U18" s="33">
        <f ca="1">IFERROR(U16 / U15, 0)</f>
        <v>1</v>
      </c>
      <c r="V18" s="8">
        <f ca="1">IFERROR(V16 / V15, 0)</f>
        <v>1</v>
      </c>
      <c r="W18" s="20">
        <f t="shared" ref="W18:W19" ca="1" si="47">IF(U$9 = 0, 0, IFERROR((U18 - V18) * 10000, 0))</f>
        <v>0</v>
      </c>
      <c r="X18" s="33">
        <f ca="1">IFERROR(X16 / X15, 0)</f>
        <v>1</v>
      </c>
      <c r="Y18" s="8">
        <f ca="1">IFERROR(Y16 / Y15, 0)</f>
        <v>1</v>
      </c>
      <c r="Z18" s="20">
        <f t="shared" ref="Z18:Z19" ca="1" si="48">IF(X$9 = 0, 0, IFERROR((X18 - Y18) * 10000, 0))</f>
        <v>0</v>
      </c>
      <c r="AA18" s="33">
        <f ca="1">IFERROR(AA16 / AA15, 0)</f>
        <v>1</v>
      </c>
      <c r="AB18" s="8">
        <f ca="1">IFERROR(AB16 / AB15, 0)</f>
        <v>1</v>
      </c>
      <c r="AC18" s="20">
        <f t="shared" ref="AC18:AC19" ca="1" si="49">IF(AA$9 = 0, 0, IFERROR((AA18 - AB18) * 10000, 0))</f>
        <v>0</v>
      </c>
      <c r="AD18" s="88"/>
      <c r="AE18" s="33">
        <f ca="1">IFERROR(AE16 / AE15, 0)</f>
        <v>1</v>
      </c>
      <c r="AF18" s="8">
        <f ca="1">IFERROR(AF16 / AF15, 0)</f>
        <v>1</v>
      </c>
      <c r="AG18" s="20">
        <f t="shared" ref="AG18:AG19" ca="1" si="50">IF(AE$9 = 0, 0, IFERROR((AE18 - AF18) * 10000, 0))</f>
        <v>0</v>
      </c>
      <c r="AH18" s="33">
        <f ca="1">IFERROR(AH16 / AH15, 0)</f>
        <v>1</v>
      </c>
      <c r="AI18" s="8">
        <f ca="1">IFERROR(AI16 / AI15, 0)</f>
        <v>1</v>
      </c>
      <c r="AJ18" s="20">
        <f t="shared" ref="AJ18:AJ19" ca="1" si="51">IF(AH$9 = 0, 0, IFERROR((AH18 - AI18) * 10000, 0))</f>
        <v>0</v>
      </c>
      <c r="AK18" s="33">
        <f ca="1">IFERROR(AK16 / AK15, 0)</f>
        <v>1</v>
      </c>
      <c r="AL18" s="8">
        <f ca="1">IFERROR(AL16 / AL15, 0)</f>
        <v>1</v>
      </c>
      <c r="AM18" s="20">
        <f t="shared" ref="AM18:AM19" ca="1" si="52">IF(AK$9 = 0, 0, IFERROR((AK18 - AL18) * 10000, 0))</f>
        <v>0</v>
      </c>
      <c r="AN18" s="33">
        <f ca="1">IFERROR(AN16 / AN15, 0)</f>
        <v>1</v>
      </c>
      <c r="AO18" s="8">
        <f ca="1">IFERROR(AO16 / AO15, 0)</f>
        <v>1</v>
      </c>
      <c r="AP18" s="20">
        <f t="shared" ref="AP18:AP19" ca="1" si="53">IF(AN$9 = 0, 0, IFERROR((AN18 - AO18) * 10000, 0))</f>
        <v>0</v>
      </c>
      <c r="AQ18" s="33">
        <f ca="1">IFERROR(AQ16 / AQ15, 0)</f>
        <v>1</v>
      </c>
      <c r="AR18" s="8">
        <f ca="1">IFERROR(AR16 / AR15, 0)</f>
        <v>1</v>
      </c>
      <c r="AS18" s="20">
        <f t="shared" ref="AS18:AS19" ca="1" si="54">IF(AQ$9 = 0, 0, IFERROR((AQ18 - AR18) * 10000, 0))</f>
        <v>0</v>
      </c>
      <c r="AT18" s="33">
        <f ca="1">IFERROR(AT16 / AT15, 0)</f>
        <v>1</v>
      </c>
      <c r="AU18" s="8">
        <f ca="1">IFERROR(AU16 / AU15, 0)</f>
        <v>1</v>
      </c>
      <c r="AV18" s="20">
        <f t="shared" ref="AV18:AV19" ca="1" si="55">IF(AT$9 = 0, 0, IFERROR((AT18 - AU18) * 10000, 0))</f>
        <v>0</v>
      </c>
      <c r="AW18" s="33">
        <f ca="1">IFERROR(AW16 / AW15, 0)</f>
        <v>1</v>
      </c>
      <c r="AX18" s="8">
        <f ca="1">IFERROR(AX16 / AX15, 0)</f>
        <v>1</v>
      </c>
      <c r="AY18" s="20">
        <f t="shared" ref="AY18:AY19" ca="1" si="56">IF(AW$9 = 0, 0, IFERROR((AW18 - AX18) * 10000, 0))</f>
        <v>0</v>
      </c>
      <c r="AZ18" s="33">
        <f ca="1">IFERROR(AZ16 / AZ15, 0)</f>
        <v>1</v>
      </c>
      <c r="BA18" s="8">
        <f ca="1">IFERROR(BA16 / BA15, 0)</f>
        <v>1</v>
      </c>
      <c r="BB18" s="20">
        <f t="shared" ref="BB18:BB19" ca="1" si="57">IF(AZ$9 = 0, 0, IFERROR((AZ18 - BA18) * 10000, 0))</f>
        <v>0</v>
      </c>
      <c r="BC18" s="33">
        <f ca="1">IFERROR(BC16 / BC15, 0)</f>
        <v>1</v>
      </c>
      <c r="BD18" s="8">
        <f ca="1">IFERROR(BD16 / BD15, 0)</f>
        <v>1</v>
      </c>
      <c r="BE18" s="20">
        <f t="shared" ref="BE18:BE19" ca="1" si="58">IF(BC$9 = 0, 0, IFERROR((BC18 - BD18) * 10000, 0))</f>
        <v>0</v>
      </c>
      <c r="BF18" s="33">
        <f ca="1">IFERROR(BF16 / BF15, 0)</f>
        <v>1</v>
      </c>
      <c r="BG18" s="8">
        <f ca="1">IFERROR(BG16 / BG15, 0)</f>
        <v>1</v>
      </c>
      <c r="BH18" s="20">
        <f t="shared" ref="BH18:BH19" ca="1" si="59">IF(BF$9 = 0, 0, IFERROR((BF18 - BG18) * 10000, 0))</f>
        <v>0</v>
      </c>
      <c r="BI18" s="33">
        <f ca="1">IFERROR(BI16 / BI15, 0)</f>
        <v>1</v>
      </c>
      <c r="BJ18" s="8">
        <f ca="1">IFERROR(BJ16 / BJ15, 0)</f>
        <v>1</v>
      </c>
      <c r="BK18" s="20">
        <f t="shared" ref="BK18:BK19" ca="1" si="60">IF(BI$9 = 0, 0, IFERROR((BI18 - BJ18) * 10000, 0))</f>
        <v>0</v>
      </c>
      <c r="BL18" s="33">
        <f ca="1">IFERROR(BL16 / BL15, 0)</f>
        <v>1</v>
      </c>
      <c r="BM18" s="8">
        <f ca="1">IFERROR(BM16 / BM15, 0)</f>
        <v>1</v>
      </c>
      <c r="BN18" s="20">
        <f t="shared" ref="BN18:BN19" ca="1" si="61">IF(BL$9 = 0, 0, IFERROR((BL18 - BM18) * 10000, 0))</f>
        <v>0</v>
      </c>
      <c r="BO18" s="155" t="str">
        <f t="shared" si="22"/>
        <v>% to Total Company</v>
      </c>
      <c r="BP18" s="249"/>
    </row>
    <row r="19" spans="1:68" x14ac:dyDescent="0.2">
      <c r="A19" s="169"/>
      <c r="D19" s="239"/>
      <c r="E19" s="78" t="str">
        <f>$E$13</f>
        <v>% Identified</v>
      </c>
      <c r="F19" s="30">
        <f ca="1">IFERROR(F17 / F16, 0)</f>
        <v>0.94426063865361298</v>
      </c>
      <c r="G19" s="14">
        <f ca="1">IFERROR(G17 / G16, 0)</f>
        <v>0.91998858461120747</v>
      </c>
      <c r="H19" s="19">
        <f t="shared" ca="1" si="43"/>
        <v>242.72054042405512</v>
      </c>
      <c r="I19" s="88"/>
      <c r="J19" s="30">
        <f ca="1">IFERROR(J17 / J16, 0)</f>
        <v>0.95539262804587133</v>
      </c>
      <c r="K19" s="14">
        <f ca="1">IFERROR(K17 / K16, 0)</f>
        <v>0.94420572677874648</v>
      </c>
      <c r="L19" s="19">
        <f t="shared" ca="1" si="44"/>
        <v>111.8690126712485</v>
      </c>
      <c r="M19" s="88"/>
      <c r="N19" s="30">
        <f ca="1">IFERROR(N17 / N16, 0)</f>
        <v>0.95539262804587133</v>
      </c>
      <c r="O19" s="14">
        <f ca="1">IFERROR(O17 / O16, 0)</f>
        <v>0.94420572677874648</v>
      </c>
      <c r="P19" s="19">
        <f t="shared" ca="1" si="45"/>
        <v>111.8690126712485</v>
      </c>
      <c r="Q19" s="88"/>
      <c r="R19" s="30">
        <f ca="1">IFERROR(R17 / R16, 0)</f>
        <v>0.96008957182147503</v>
      </c>
      <c r="S19" s="14">
        <f ca="1">IFERROR(S17 / S16, 0)</f>
        <v>0.9425711124774343</v>
      </c>
      <c r="T19" s="19">
        <f t="shared" ca="1" si="46"/>
        <v>175.18459344040727</v>
      </c>
      <c r="U19" s="30">
        <f ca="1">IFERROR(U17 / U16, 0)</f>
        <v>0.94974237775994907</v>
      </c>
      <c r="V19" s="14">
        <f ca="1">IFERROR(V17 / V16, 0)</f>
        <v>0.93615518039621715</v>
      </c>
      <c r="W19" s="19">
        <f t="shared" ca="1" si="47"/>
        <v>135.87197363731929</v>
      </c>
      <c r="X19" s="30">
        <f ca="1">IFERROR(X17 / X16, 0)</f>
        <v>0.95983321706884894</v>
      </c>
      <c r="Y19" s="14">
        <f ca="1">IFERROR(Y17 / Y16, 0)</f>
        <v>0.95443486308774894</v>
      </c>
      <c r="Z19" s="19">
        <f t="shared" ca="1" si="48"/>
        <v>53.983539811000014</v>
      </c>
      <c r="AA19" s="30">
        <f ca="1">IFERROR(AA17 / AA16, 0)</f>
        <v>0.94797287776087569</v>
      </c>
      <c r="AB19" s="14">
        <f ca="1">IFERROR(AB17 / AB16, 0)</f>
        <v>0.94133538582849274</v>
      </c>
      <c r="AC19" s="19">
        <f t="shared" ca="1" si="49"/>
        <v>66.374919323829445</v>
      </c>
      <c r="AD19" s="88"/>
      <c r="AE19" s="30">
        <f ca="1">IFERROR(AE17 / AE16, 0)</f>
        <v>0.95765712017750693</v>
      </c>
      <c r="AF19" s="14">
        <f ca="1">IFERROR(AF17 / AF16, 0)</f>
        <v>0.93544305277858675</v>
      </c>
      <c r="AG19" s="19">
        <f t="shared" ca="1" si="50"/>
        <v>222.14067398920179</v>
      </c>
      <c r="AH19" s="30">
        <f ca="1">IFERROR(AH17 / AH16, 0)</f>
        <v>0.96378275194182483</v>
      </c>
      <c r="AI19" s="14">
        <f ca="1">IFERROR(AI17 / AI16, 0)</f>
        <v>0.94531561305543488</v>
      </c>
      <c r="AJ19" s="19">
        <f t="shared" ca="1" si="51"/>
        <v>184.67138886389955</v>
      </c>
      <c r="AK19" s="30">
        <f ca="1">IFERROR(AK17 / AK16, 0)</f>
        <v>0.95684826593960604</v>
      </c>
      <c r="AL19" s="14">
        <f ca="1">IFERROR(AL17 / AL16, 0)</f>
        <v>0.94023071819849136</v>
      </c>
      <c r="AM19" s="19">
        <f t="shared" ca="1" si="52"/>
        <v>166.1754774111468</v>
      </c>
      <c r="AN19" s="30">
        <f ca="1">IFERROR(AN17 / AN16, 0)</f>
        <v>0.94958597200765049</v>
      </c>
      <c r="AO19" s="14">
        <f ca="1">IFERROR(AO17 / AO16, 0)</f>
        <v>0.93361705574830811</v>
      </c>
      <c r="AP19" s="19">
        <f t="shared" ca="1" si="53"/>
        <v>159.68916259342382</v>
      </c>
      <c r="AQ19" s="30">
        <f ca="1">IFERROR(AQ17 / AQ16, 0)</f>
        <v>0.95192076402798043</v>
      </c>
      <c r="AR19" s="14">
        <f ca="1">IFERROR(AR17 / AR16, 0)</f>
        <v>0.94161142639680717</v>
      </c>
      <c r="AS19" s="19">
        <f t="shared" ca="1" si="54"/>
        <v>103.09337631173254</v>
      </c>
      <c r="AT19" s="30">
        <f ca="1">IFERROR(AT17 / AT16, 0)</f>
        <v>0.94412926624202043</v>
      </c>
      <c r="AU19" s="14">
        <f ca="1">IFERROR(AU17 / AU16, 0)</f>
        <v>0.92927522730129064</v>
      </c>
      <c r="AV19" s="19">
        <f t="shared" ca="1" si="55"/>
        <v>148.54038940729785</v>
      </c>
      <c r="AW19" s="30">
        <f ca="1">IFERROR(AW17 / AW16, 0)</f>
        <v>0.95352513120116156</v>
      </c>
      <c r="AX19" s="14">
        <f ca="1">IFERROR(AX17 / AX16, 0)</f>
        <v>0.94301034962697894</v>
      </c>
      <c r="AY19" s="19">
        <f t="shared" ca="1" si="56"/>
        <v>105.14781574182619</v>
      </c>
      <c r="AZ19" s="30">
        <f ca="1">IFERROR(AZ17 / AZ16, 0)</f>
        <v>0.96047428552197545</v>
      </c>
      <c r="BA19" s="14">
        <f ca="1">IFERROR(BA17 / BA16, 0)</f>
        <v>0.95664403566005041</v>
      </c>
      <c r="BB19" s="19">
        <f t="shared" ca="1" si="57"/>
        <v>38.302498619250393</v>
      </c>
      <c r="BC19" s="30">
        <f ca="1">IFERROR(BC17 / BC16, 0)</f>
        <v>0.96212776308517578</v>
      </c>
      <c r="BD19" s="14">
        <f ca="1">IFERROR(BD17 / BD16, 0)</f>
        <v>0.95820622731656135</v>
      </c>
      <c r="BE19" s="19">
        <f t="shared" ca="1" si="58"/>
        <v>39.215357686144259</v>
      </c>
      <c r="BF19" s="30">
        <f ca="1">IFERROR(BF17 / BF16, 0)</f>
        <v>0.96005619722122026</v>
      </c>
      <c r="BG19" s="14">
        <f ca="1">IFERROR(BG17 / BG16, 0)</f>
        <v>0.95451496102514477</v>
      </c>
      <c r="BH19" s="19">
        <f t="shared" ca="1" si="59"/>
        <v>55.412361960754943</v>
      </c>
      <c r="BI19" s="30">
        <f ca="1">IFERROR(BI17 / BI16, 0)</f>
        <v>0.93599567305940001</v>
      </c>
      <c r="BJ19" s="14">
        <f ca="1">IFERROR(BJ17 / BJ16, 0)</f>
        <v>0.92534706190851723</v>
      </c>
      <c r="BK19" s="19">
        <f t="shared" ca="1" si="60"/>
        <v>106.4861115088278</v>
      </c>
      <c r="BL19" s="30">
        <f ca="1">IFERROR(BL17 / BL16, 0)</f>
        <v>0.94979064524545598</v>
      </c>
      <c r="BM19" s="14">
        <f ca="1">IFERROR(BM17 / BM16, 0)</f>
        <v>0.94875275719813656</v>
      </c>
      <c r="BN19" s="19">
        <f t="shared" ca="1" si="61"/>
        <v>10.37888047319413</v>
      </c>
      <c r="BO19" s="156" t="str">
        <f t="shared" si="22"/>
        <v>% Identified</v>
      </c>
      <c r="BP19" s="251"/>
    </row>
    <row r="20" spans="1:68" ht="3.75" customHeight="1" x14ac:dyDescent="0.2">
      <c r="A20" s="169"/>
      <c r="H20" s="4"/>
      <c r="I20" s="138"/>
      <c r="L20" s="4"/>
      <c r="M20" s="138"/>
      <c r="P20" s="4"/>
      <c r="Q20" s="138"/>
      <c r="T20" s="4"/>
      <c r="W20" s="4"/>
      <c r="Z20" s="4"/>
      <c r="AC20" s="4"/>
      <c r="AD20" s="138"/>
      <c r="AG20" s="4"/>
      <c r="AJ20" s="4"/>
      <c r="AM20" s="4"/>
      <c r="AP20" s="4"/>
      <c r="AS20" s="4"/>
      <c r="AV20" s="4"/>
      <c r="AY20" s="4"/>
      <c r="BB20" s="4"/>
      <c r="BE20" s="4"/>
      <c r="BH20" s="4"/>
      <c r="BK20" s="4"/>
      <c r="BN20" s="4"/>
    </row>
    <row r="21" spans="1:68" ht="15" hidden="1" thickBot="1" x14ac:dyDescent="0.25">
      <c r="A21" s="6" t="str">
        <f>A$9</f>
        <v>&lt;&gt; -99</v>
      </c>
      <c r="B21" s="3" t="str">
        <f t="shared" ref="B21:B22" si="62">B$9</f>
        <v>&gt;= 0</v>
      </c>
      <c r="D21" s="236" t="s">
        <v>154</v>
      </c>
      <c r="E21" s="135" t="str">
        <f>$E$9</f>
        <v>Total Company</v>
      </c>
      <c r="F21" s="119">
        <f ca="1">'Retail Trans'!F22</f>
        <v>367276503.30000013</v>
      </c>
      <c r="G21" s="118">
        <f ca="1">'Retail Trans'!G22</f>
        <v>323387863.01000005</v>
      </c>
      <c r="H21" s="115">
        <f ca="1">IF(F$9 = 0, 0, IFERROR((F21 - G21) / G21, 0))</f>
        <v>0.13571517459405372</v>
      </c>
      <c r="I21" s="141"/>
      <c r="J21" s="119">
        <f ca="1">'Retail Trans'!J22</f>
        <v>394039584.70999992</v>
      </c>
      <c r="K21" s="118">
        <f ca="1">'Retail Trans'!K22</f>
        <v>367393289.17000014</v>
      </c>
      <c r="L21" s="115">
        <f ca="1">IF(J$9 = 0, 0, IFERROR((J21 - K21) / K21, 0))</f>
        <v>7.2527986562296781E-2</v>
      </c>
      <c r="M21" s="141"/>
      <c r="N21" s="119">
        <f ca="1">'Retail Trans'!N22</f>
        <v>394039584.70999992</v>
      </c>
      <c r="O21" s="118">
        <f ca="1">'Retail Trans'!O22</f>
        <v>367393289.17000026</v>
      </c>
      <c r="P21" s="115">
        <f ca="1">IF(N$9 = 0, 0, IFERROR((N21 - O21) / O21, 0))</f>
        <v>7.252798656229642E-2</v>
      </c>
      <c r="Q21" s="141"/>
      <c r="R21" s="119">
        <f ca="1">'Retail Trans'!R22</f>
        <v>95687173.860000014</v>
      </c>
      <c r="S21" s="118">
        <f ca="1">'Retail Trans'!S22</f>
        <v>90364094.649999976</v>
      </c>
      <c r="T21" s="115">
        <f ca="1">IF(R$9 = 0, 0, IFERROR((R21 - S21) / S21, 0))</f>
        <v>5.8907016449592009E-2</v>
      </c>
      <c r="U21" s="119">
        <f ca="1">'Retail Trans'!U22</f>
        <v>103814828.63999997</v>
      </c>
      <c r="V21" s="118">
        <f ca="1">'Retail Trans'!V22</f>
        <v>93964836.469999984</v>
      </c>
      <c r="W21" s="115">
        <f ca="1">IF(U$9 = 0, 0, IFERROR((U21 - V21) / V21, 0))</f>
        <v>0.10482636420215322</v>
      </c>
      <c r="X21" s="119">
        <f ca="1">'Retail Trans'!X22</f>
        <v>103582917.24999996</v>
      </c>
      <c r="Y21" s="118">
        <f ca="1">'Retail Trans'!Y22</f>
        <v>98849023.079999983</v>
      </c>
      <c r="Z21" s="115">
        <f ca="1">IF(X$9 = 0, 0, IFERROR((X21 - Y21) / Y21, 0))</f>
        <v>4.7890146230061992E-2</v>
      </c>
      <c r="AA21" s="119">
        <f ca="1">'Retail Trans'!AA22</f>
        <v>91911760.620000035</v>
      </c>
      <c r="AB21" s="118">
        <f ca="1">'Retail Trans'!AB22</f>
        <v>85094412.910000011</v>
      </c>
      <c r="AC21" s="115">
        <f ca="1">IF(AA$9 = 0, 0, IFERROR((AA21 - AB21) / AB21, 0))</f>
        <v>8.0115103646233296E-2</v>
      </c>
      <c r="AD21" s="141"/>
      <c r="AE21" s="119">
        <f ca="1">'Retail Trans'!AE22</f>
        <v>21118568.969999995</v>
      </c>
      <c r="AF21" s="118">
        <f ca="1">'Retail Trans'!AF22</f>
        <v>17543012.660000004</v>
      </c>
      <c r="AG21" s="115">
        <f ca="1">IF(AE$9 = 0, 0, IFERROR((AE21 - AF21) / AF21, 0))</f>
        <v>0.20381654960283146</v>
      </c>
      <c r="AH21" s="119">
        <f ca="1">'Retail Trans'!AH22</f>
        <v>39917312.810000032</v>
      </c>
      <c r="AI21" s="118">
        <f ca="1">'Retail Trans'!AI22</f>
        <v>39157861.020000003</v>
      </c>
      <c r="AJ21" s="115">
        <f ca="1">IF(AH$9 = 0, 0, IFERROR((AH21 - AI21) / AI21, 0))</f>
        <v>1.9394618863684522E-2</v>
      </c>
      <c r="AK21" s="119">
        <f ca="1">'Retail Trans'!AK22</f>
        <v>35058662.139999993</v>
      </c>
      <c r="AL21" s="118">
        <f ca="1">'Retail Trans'!AL22</f>
        <v>34051440.559999995</v>
      </c>
      <c r="AM21" s="115">
        <f ca="1">IF(AK$9 = 0, 0, IFERROR((AK21 - AL21) / AL21, 0))</f>
        <v>2.9579411720488995E-2</v>
      </c>
      <c r="AN21" s="119">
        <f ca="1">'Retail Trans'!AN22</f>
        <v>36358897.499999985</v>
      </c>
      <c r="AO21" s="118">
        <f ca="1">'Retail Trans'!AO22</f>
        <v>36788490.049999997</v>
      </c>
      <c r="AP21" s="115">
        <f ca="1">IF(AN$9 = 0, 0, IFERROR((AN21 - AO21) / AO21, 0))</f>
        <v>-1.1677362931072839E-2</v>
      </c>
      <c r="AQ21" s="119">
        <f ca="1">'Retail Trans'!AQ22</f>
        <v>43472979.110000007</v>
      </c>
      <c r="AR21" s="118">
        <f ca="1">'Retail Trans'!AR22</f>
        <v>36307667.970000006</v>
      </c>
      <c r="AS21" s="115">
        <f ca="1">'Retail Trans'!AS22</f>
        <v>0.19734980351589901</v>
      </c>
      <c r="AT21" s="119">
        <f ca="1">'Retail Trans'!AT22</f>
        <v>24387414.939999998</v>
      </c>
      <c r="AU21" s="118">
        <f ca="1">'Retail Trans'!AU22</f>
        <v>21221199.77</v>
      </c>
      <c r="AV21" s="115">
        <f ca="1">IF(AT$9 = 0, 0, IFERROR((AT21 - AU21) / AU21, 0))</f>
        <v>0.14920057321528141</v>
      </c>
      <c r="AW21" s="119">
        <f ca="1">'Retail Trans'!AW22</f>
        <v>25878150.119999997</v>
      </c>
      <c r="AX21" s="118">
        <f ca="1">'Retail Trans'!AX22</f>
        <v>22594891.379999984</v>
      </c>
      <c r="AY21" s="115">
        <f ca="1">IF(AW$9 = 0, 0, IFERROR((AW21 - AX21) / AX21, 0))</f>
        <v>0.14530978196718447</v>
      </c>
      <c r="AZ21" s="119">
        <f ca="1">'Retail Trans'!AZ22</f>
        <v>42809584.519999988</v>
      </c>
      <c r="BA21" s="118">
        <f ca="1">'Retail Trans'!BA22</f>
        <v>41628910.99000001</v>
      </c>
      <c r="BB21" s="115">
        <f ca="1">IF(AZ$9 = 0, 0, IFERROR((AZ21 - BA21) / BA21, 0))</f>
        <v>2.8361864433196372E-2</v>
      </c>
      <c r="BC21" s="119">
        <f ca="1">'Retail Trans'!BC22</f>
        <v>35270382.770000003</v>
      </c>
      <c r="BD21" s="118">
        <f ca="1">'Retail Trans'!BD22</f>
        <v>34981415.960000016</v>
      </c>
      <c r="BE21" s="115">
        <f ca="1">IF(BC$9 = 0, 0, IFERROR((BC21 - BD21) / BD21, 0))</f>
        <v>8.2605807132109972E-3</v>
      </c>
      <c r="BF21" s="119">
        <f ca="1">'Retail Trans'!BF22</f>
        <v>33011446.63000001</v>
      </c>
      <c r="BG21" s="118">
        <f ca="1">'Retail Trans'!BG22</f>
        <v>30922208.449999992</v>
      </c>
      <c r="BH21" s="115">
        <f ca="1">IF(BF$9 = 0, 0, IFERROR((BF21 - BG21) / BG21, 0))</f>
        <v>6.7564326247209511E-2</v>
      </c>
      <c r="BI21" s="119">
        <f ca="1">'Retail Trans'!BI22</f>
        <v>39875690.020000018</v>
      </c>
      <c r="BJ21" s="118">
        <f ca="1">'Retail Trans'!BJ22</f>
        <v>35800235.869999997</v>
      </c>
      <c r="BK21" s="115">
        <f ca="1">IF(BI$9 = 0, 0, IFERROR((BI21 - BJ21) / BJ21, 0))</f>
        <v>0.11383875136462952</v>
      </c>
      <c r="BL21" s="119">
        <f ca="1">'Retail Trans'!BL22</f>
        <v>19412289.419999994</v>
      </c>
      <c r="BM21" s="118">
        <f ca="1">'Retail Trans'!BM22</f>
        <v>18689395.23</v>
      </c>
      <c r="BN21" s="115">
        <f ca="1">IF(BL$9 = 0, 0, IFERROR((BL21 - BM21) / BM21, 0))</f>
        <v>3.8679378390993224E-2</v>
      </c>
      <c r="BO21" s="158" t="str">
        <f t="shared" ref="BO21:BO25" si="63">E21</f>
        <v>Total Company</v>
      </c>
      <c r="BP21" s="248" t="str">
        <f>$D21</f>
        <v>NET DEMAND</v>
      </c>
    </row>
    <row r="22" spans="1:68" ht="15" hidden="1" thickTop="1" x14ac:dyDescent="0.2">
      <c r="A22" s="6" t="str">
        <f>A$9</f>
        <v>&lt;&gt; -99</v>
      </c>
      <c r="B22" s="3" t="str">
        <f t="shared" si="62"/>
        <v>&gt;= 0</v>
      </c>
      <c r="D22" s="237"/>
      <c r="E22" s="136" t="str">
        <f>$E$10</f>
        <v>All Transactions</v>
      </c>
      <c r="F22" s="120">
        <f ca="1">SUMIFS(NET_AMT_R, CHANNEL_COUNT, $A$2, IS_JJCC, $B$2, CUST_GROUP, $A22, RECENCY_GROUP, $B22, TIMEFRAME, F$1)</f>
        <v>367276503.30000013</v>
      </c>
      <c r="G22" s="111">
        <f ca="1">SUMIFS(NET_AMT_R, CHANNEL_COUNT, $A$2, IS_JJCC, $B$2, CUST_GROUP, $A22, RECENCY_GROUP, $B22, TIMEFRAME, G$1)</f>
        <v>323387863.01000005</v>
      </c>
      <c r="H22" s="108">
        <f t="shared" ref="H22:H23" ca="1" si="64">IF(F$9 = 0, 0, IFERROR((F22 - G22) / G22, 0))</f>
        <v>0.13571517459405372</v>
      </c>
      <c r="I22" s="141"/>
      <c r="J22" s="120">
        <f ca="1">SUMIFS(NET_AMT_R, CHANNEL_COUNT, $A$2, IS_JJCC, $B$2, CUST_GROUP, $A22, RECENCY_GROUP, $B22, TIMEFRAME, J$1)</f>
        <v>394039584.70999992</v>
      </c>
      <c r="K22" s="111">
        <f ca="1">SUMIFS(NET_AMT_R, CHANNEL_COUNT, $A$2, IS_JJCC, $B$2, CUST_GROUP, $A22, RECENCY_GROUP, $B22, TIMEFRAME, K$1)</f>
        <v>367393289.17000014</v>
      </c>
      <c r="L22" s="108">
        <f t="shared" ref="L22:L23" ca="1" si="65">IF(J$9 = 0, 0, IFERROR((J22 - K22) / K22, 0))</f>
        <v>7.2527986562296781E-2</v>
      </c>
      <c r="M22" s="141"/>
      <c r="N22" s="120">
        <f ca="1">SUMIFS(NET_AMT_R, CHANNEL_COUNT, $A$2, IS_JJCC, $B$2, CUST_GROUP, $A22, RECENCY_GROUP, $B22, TIMEFRAME, N$1)</f>
        <v>394039584.70999992</v>
      </c>
      <c r="O22" s="111">
        <f ca="1">SUMIFS(NET_AMT_R, CHANNEL_COUNT, $A$2, IS_JJCC, $B$2, CUST_GROUP, $A22, RECENCY_GROUP, $B22, TIMEFRAME, O$1)</f>
        <v>367393289.17000026</v>
      </c>
      <c r="P22" s="108">
        <f t="shared" ref="P22:P23" ca="1" si="66">IF(N$9 = 0, 0, IFERROR((N22 - O22) / O22, 0))</f>
        <v>7.252798656229642E-2</v>
      </c>
      <c r="Q22" s="141"/>
      <c r="R22" s="120">
        <f ca="1">SUMIFS(NET_AMT_R, CHANNEL_COUNT, $A$2, IS_JJCC, $B$2, CUST_GROUP, $A22, RECENCY_GROUP, $B22, TIMEFRAME, R$1)</f>
        <v>95687173.860000014</v>
      </c>
      <c r="S22" s="111">
        <f ca="1">SUMIFS(NET_AMT_R, CHANNEL_COUNT, $A$2, IS_JJCC, $B$2, CUST_GROUP, $A22, RECENCY_GROUP, $B22, TIMEFRAME, S$1)</f>
        <v>90364094.649999976</v>
      </c>
      <c r="T22" s="108">
        <f t="shared" ref="T22:T23" ca="1" si="67">IF(R$9 = 0, 0, IFERROR((R22 - S22) / S22, 0))</f>
        <v>5.8907016449592009E-2</v>
      </c>
      <c r="U22" s="120">
        <f ca="1">SUMIFS(NET_AMT_R, CHANNEL_COUNT, $A$2, IS_JJCC, $B$2, CUST_GROUP, $A22, RECENCY_GROUP, $B22, TIMEFRAME, U$1)</f>
        <v>103814828.63999997</v>
      </c>
      <c r="V22" s="111">
        <f ca="1">SUMIFS(NET_AMT_R, CHANNEL_COUNT, $A$2, IS_JJCC, $B$2, CUST_GROUP, $A22, RECENCY_GROUP, $B22, TIMEFRAME, V$1)</f>
        <v>93964836.469999984</v>
      </c>
      <c r="W22" s="108">
        <f t="shared" ref="W22:W23" ca="1" si="68">IF(U$9 = 0, 0, IFERROR((U22 - V22) / V22, 0))</f>
        <v>0.10482636420215322</v>
      </c>
      <c r="X22" s="120">
        <f ca="1">SUMIFS(NET_AMT_R, CHANNEL_COUNT, $A$2, IS_JJCC, $B$2, CUST_GROUP, $A22, RECENCY_GROUP, $B22, TIMEFRAME, X$1)</f>
        <v>103582917.24999996</v>
      </c>
      <c r="Y22" s="111">
        <f ca="1">SUMIFS(NET_AMT_R, CHANNEL_COUNT, $A$2, IS_JJCC, $B$2, CUST_GROUP, $A22, RECENCY_GROUP, $B22, TIMEFRAME, Y$1)</f>
        <v>98849023.079999983</v>
      </c>
      <c r="Z22" s="108">
        <f t="shared" ref="Z22:Z23" ca="1" si="69">IF(X$9 = 0, 0, IFERROR((X22 - Y22) / Y22, 0))</f>
        <v>4.7890146230061992E-2</v>
      </c>
      <c r="AA22" s="120">
        <f ca="1">SUMIFS(NET_AMT_R, CHANNEL_COUNT, $A$2, IS_JJCC, $B$2, CUST_GROUP, $A22, RECENCY_GROUP, $B22, TIMEFRAME, AA$1)</f>
        <v>91911760.620000035</v>
      </c>
      <c r="AB22" s="111">
        <f ca="1">SUMIFS(NET_AMT_R, CHANNEL_COUNT, $A$2, IS_JJCC, $B$2, CUST_GROUP, $A22, RECENCY_GROUP, $B22, TIMEFRAME, AB$1)</f>
        <v>85094412.910000011</v>
      </c>
      <c r="AC22" s="108">
        <f t="shared" ref="AC22:AC23" ca="1" si="70">IF(AA$9 = 0, 0, IFERROR((AA22 - AB22) / AB22, 0))</f>
        <v>8.0115103646233296E-2</v>
      </c>
      <c r="AD22" s="141"/>
      <c r="AE22" s="120">
        <f ca="1">SUMIFS(NET_AMT_R, CHANNEL_COUNT, $A$2, IS_JJCC, $B$2, CUST_GROUP, $A22, RECENCY_GROUP, $B22, TIMEFRAME, AE$1)</f>
        <v>21118568.969999995</v>
      </c>
      <c r="AF22" s="111">
        <f ca="1">SUMIFS(NET_AMT_R, CHANNEL_COUNT, $A$2, IS_JJCC, $B$2, CUST_GROUP, $A22, RECENCY_GROUP, $B22, TIMEFRAME, AF$1)</f>
        <v>17543012.660000004</v>
      </c>
      <c r="AG22" s="108">
        <f t="shared" ref="AG22:AG23" ca="1" si="71">IF(AE$9 = 0, 0, IFERROR((AE22 - AF22) / AF22, 0))</f>
        <v>0.20381654960283146</v>
      </c>
      <c r="AH22" s="120">
        <f ca="1">SUMIFS(NET_AMT_R, CHANNEL_COUNT, $A$2, IS_JJCC, $B$2, CUST_GROUP, $A22, RECENCY_GROUP, $B22, TIMEFRAME, AH$1)</f>
        <v>39917312.810000032</v>
      </c>
      <c r="AI22" s="111">
        <f ca="1">SUMIFS(NET_AMT_R, CHANNEL_COUNT, $A$2, IS_JJCC, $B$2, CUST_GROUP, $A22, RECENCY_GROUP, $B22, TIMEFRAME, AI$1)</f>
        <v>39157861.020000003</v>
      </c>
      <c r="AJ22" s="108">
        <f t="shared" ref="AJ22:AJ23" ca="1" si="72">IF(AH$9 = 0, 0, IFERROR((AH22 - AI22) / AI22, 0))</f>
        <v>1.9394618863684522E-2</v>
      </c>
      <c r="AK22" s="120">
        <f ca="1">SUMIFS(NET_AMT_R, CHANNEL_COUNT, $A$2, IS_JJCC, $B$2, CUST_GROUP, $A22, RECENCY_GROUP, $B22, TIMEFRAME, AK$1)</f>
        <v>35058662.139999993</v>
      </c>
      <c r="AL22" s="111">
        <f ca="1">SUMIFS(NET_AMT_R, CHANNEL_COUNT, $A$2, IS_JJCC, $B$2, CUST_GROUP, $A22, RECENCY_GROUP, $B22, TIMEFRAME, AL$1)</f>
        <v>34051440.559999995</v>
      </c>
      <c r="AM22" s="108">
        <f t="shared" ref="AM22:AM23" ca="1" si="73">IF(AK$9 = 0, 0, IFERROR((AK22 - AL22) / AL22, 0))</f>
        <v>2.9579411720488995E-2</v>
      </c>
      <c r="AN22" s="120">
        <f ca="1">SUMIFS(NET_AMT_R, CHANNEL_COUNT, $A$2, IS_JJCC, $B$2, CUST_GROUP, $A22, RECENCY_GROUP, $B22, TIMEFRAME, AN$1)</f>
        <v>36358897.499999985</v>
      </c>
      <c r="AO22" s="111">
        <f ca="1">SUMIFS(NET_AMT_R, CHANNEL_COUNT, $A$2, IS_JJCC, $B$2, CUST_GROUP, $A22, RECENCY_GROUP, $B22, TIMEFRAME, AO$1)</f>
        <v>36788490.049999997</v>
      </c>
      <c r="AP22" s="108">
        <f t="shared" ref="AP22:AP23" ca="1" si="74">IF(AN$9 = 0, 0, IFERROR((AN22 - AO22) / AO22, 0))</f>
        <v>-1.1677362931072839E-2</v>
      </c>
      <c r="AQ22" s="120">
        <f ca="1">SUMIFS(NET_AMT_R, CHANNEL_COUNT, $A$2, IS_JJCC, $B$2, CUST_GROUP, $A22, RECENCY_GROUP, $B22, TIMEFRAME, AQ$1)</f>
        <v>43472979.110000007</v>
      </c>
      <c r="AR22" s="111">
        <f ca="1">SUMIFS(NET_AMT_R, CHANNEL_COUNT, $A$2, IS_JJCC, $B$2, CUST_GROUP, $A22, RECENCY_GROUP, $B22, TIMEFRAME, AR$1)</f>
        <v>36307667.970000006</v>
      </c>
      <c r="AS22" s="108">
        <f t="shared" ref="AS22:AS23" ca="1" si="75">IF(AQ$9 = 0, 0, IFERROR((AQ22 - AR22) / AR22, 0))</f>
        <v>0.19734980351589901</v>
      </c>
      <c r="AT22" s="120">
        <f ca="1">SUMIFS(NET_AMT_R, CHANNEL_COUNT, $A$2, IS_JJCC, $B$2, CUST_GROUP, $A22, RECENCY_GROUP, $B22, TIMEFRAME, AT$1)</f>
        <v>24387414.939999998</v>
      </c>
      <c r="AU22" s="111">
        <f ca="1">SUMIFS(NET_AMT_R, CHANNEL_COUNT, $A$2, IS_JJCC, $B$2, CUST_GROUP, $A22, RECENCY_GROUP, $B22, TIMEFRAME, AU$1)</f>
        <v>21221199.77</v>
      </c>
      <c r="AV22" s="108">
        <f t="shared" ref="AV22:AV23" ca="1" si="76">IF(AT$9 = 0, 0, IFERROR((AT22 - AU22) / AU22, 0))</f>
        <v>0.14920057321528141</v>
      </c>
      <c r="AW22" s="120">
        <f ca="1">SUMIFS(NET_AMT_R, CHANNEL_COUNT, $A$2, IS_JJCC, $B$2, CUST_GROUP, $A22, RECENCY_GROUP, $B22, TIMEFRAME, AW$1)</f>
        <v>25878150.119999997</v>
      </c>
      <c r="AX22" s="111">
        <f ca="1">SUMIFS(NET_AMT_R, CHANNEL_COUNT, $A$2, IS_JJCC, $B$2, CUST_GROUP, $A22, RECENCY_GROUP, $B22, TIMEFRAME, AX$1)</f>
        <v>22594891.379999984</v>
      </c>
      <c r="AY22" s="108">
        <f t="shared" ref="AY22:AY23" ca="1" si="77">IF(AW$9 = 0, 0, IFERROR((AW22 - AX22) / AX22, 0))</f>
        <v>0.14530978196718447</v>
      </c>
      <c r="AZ22" s="120">
        <f ca="1">SUMIFS(NET_AMT_R, CHANNEL_COUNT, $A$2, IS_JJCC, $B$2, CUST_GROUP, $A22, RECENCY_GROUP, $B22, TIMEFRAME, AZ$1)</f>
        <v>42809584.519999988</v>
      </c>
      <c r="BA22" s="111">
        <f ca="1">SUMIFS(NET_AMT_R, CHANNEL_COUNT, $A$2, IS_JJCC, $B$2, CUST_GROUP, $A22, RECENCY_GROUP, $B22, TIMEFRAME, BA$1)</f>
        <v>41628910.99000001</v>
      </c>
      <c r="BB22" s="108">
        <f t="shared" ref="BB22:BB23" ca="1" si="78">IF(AZ$9 = 0, 0, IFERROR((AZ22 - BA22) / BA22, 0))</f>
        <v>2.8361864433196372E-2</v>
      </c>
      <c r="BC22" s="120">
        <f ca="1">SUMIFS(NET_AMT_R, CHANNEL_COUNT, $A$2, IS_JJCC, $B$2, CUST_GROUP, $A22, RECENCY_GROUP, $B22, TIMEFRAME, BC$1)</f>
        <v>35270382.770000003</v>
      </c>
      <c r="BD22" s="111">
        <f ca="1">SUMIFS(NET_AMT_R, CHANNEL_COUNT, $A$2, IS_JJCC, $B$2, CUST_GROUP, $A22, RECENCY_GROUP, $B22, TIMEFRAME, BD$1)</f>
        <v>34981415.960000016</v>
      </c>
      <c r="BE22" s="108">
        <f t="shared" ref="BE22:BE23" ca="1" si="79">IF(BC$9 = 0, 0, IFERROR((BC22 - BD22) / BD22, 0))</f>
        <v>8.2605807132109972E-3</v>
      </c>
      <c r="BF22" s="120">
        <f ca="1">SUMIFS(NET_AMT_R, CHANNEL_COUNT, $A$2, IS_JJCC, $B$2, CUST_GROUP, $A22, RECENCY_GROUP, $B22, TIMEFRAME, BF$1)</f>
        <v>33011446.63000001</v>
      </c>
      <c r="BG22" s="111">
        <f ca="1">SUMIFS(NET_AMT_R, CHANNEL_COUNT, $A$2, IS_JJCC, $B$2, CUST_GROUP, $A22, RECENCY_GROUP, $B22, TIMEFRAME, BG$1)</f>
        <v>30922208.449999992</v>
      </c>
      <c r="BH22" s="108">
        <f t="shared" ref="BH22:BH23" ca="1" si="80">IF(BF$9 = 0, 0, IFERROR((BF22 - BG22) / BG22, 0))</f>
        <v>6.7564326247209511E-2</v>
      </c>
      <c r="BI22" s="120">
        <f ca="1">SUMIFS(NET_AMT_R, CHANNEL_COUNT, $A$2, IS_JJCC, $B$2, CUST_GROUP, $A22, RECENCY_GROUP, $B22, TIMEFRAME, BI$1)</f>
        <v>39875690.020000018</v>
      </c>
      <c r="BJ22" s="111">
        <f ca="1">SUMIFS(NET_AMT_R, CHANNEL_COUNT, $A$2, IS_JJCC, $B$2, CUST_GROUP, $A22, RECENCY_GROUP, $B22, TIMEFRAME, BJ$1)</f>
        <v>35800235.869999997</v>
      </c>
      <c r="BK22" s="108">
        <f t="shared" ref="BK22:BK23" ca="1" si="81">IF(BI$9 = 0, 0, IFERROR((BI22 - BJ22) / BJ22, 0))</f>
        <v>0.11383875136462952</v>
      </c>
      <c r="BL22" s="120">
        <f ca="1">SUMIFS(NET_AMT_R, CHANNEL_COUNT, $A$2, IS_JJCC, $B$2, CUST_GROUP, $A22, RECENCY_GROUP, $B22, TIMEFRAME, BL$1)</f>
        <v>19412289.419999994</v>
      </c>
      <c r="BM22" s="111">
        <f ca="1">SUMIFS(NET_AMT_R, CHANNEL_COUNT, $A$2, IS_JJCC, $B$2, CUST_GROUP, $A22, RECENCY_GROUP, $B22, TIMEFRAME, BM$1)</f>
        <v>18689395.23</v>
      </c>
      <c r="BN22" s="108">
        <f t="shared" ref="BN22:BN23" ca="1" si="82">IF(BL$9 = 0, 0, IFERROR((BL22 - BM22) / BM22, 0))</f>
        <v>3.8679378390993224E-2</v>
      </c>
      <c r="BO22" s="152" t="str">
        <f t="shared" si="63"/>
        <v>All Transactions</v>
      </c>
      <c r="BP22" s="249"/>
    </row>
    <row r="23" spans="1:68" hidden="1" x14ac:dyDescent="0.2">
      <c r="A23" s="6" t="str">
        <f>A$11</f>
        <v>&gt;= 1</v>
      </c>
      <c r="B23" s="3" t="str">
        <f t="shared" ref="B23" si="83">B$11</f>
        <v>&gt;= 0</v>
      </c>
      <c r="D23" s="237"/>
      <c r="E23" s="77" t="str">
        <f>$E$11</f>
        <v>Identified Customers</v>
      </c>
      <c r="F23" s="121">
        <f ca="1">SUMIFS(NET_AMT_R, CHANNEL_COUNT, $A$2, IS_JJCC, $B$2, CUST_GROUP, $A23, RECENCY_GROUP, $B23, TIMEFRAME, F$1)</f>
        <v>345913095.78000009</v>
      </c>
      <c r="G23" s="104">
        <f ca="1">SUMIFS(NET_AMT_R, CHANNEL_COUNT, $A$2, IS_JJCC, $B$2, CUST_GROUP, $A23, RECENCY_GROUP, $B23, TIMEFRAME, G$1)</f>
        <v>296542137.79000002</v>
      </c>
      <c r="H23" s="48">
        <f t="shared" ca="1" si="64"/>
        <v>0.16648884491742189</v>
      </c>
      <c r="I23" s="141"/>
      <c r="J23" s="121">
        <f ca="1">SUMIFS(NET_AMT_R, CHANNEL_COUNT, $A$2, IS_JJCC, $B$2, CUST_GROUP, $A23, RECENCY_GROUP, $B23, TIMEFRAME, J$1)</f>
        <v>375622932.03999984</v>
      </c>
      <c r="K23" s="104">
        <f ca="1">SUMIFS(NET_AMT_R, CHANNEL_COUNT, $A$2, IS_JJCC, $B$2, CUST_GROUP, $A23, RECENCY_GROUP, $B23, TIMEFRAME, K$1)</f>
        <v>346010458.79000008</v>
      </c>
      <c r="L23" s="48">
        <f t="shared" ca="1" si="65"/>
        <v>8.5582595837000688E-2</v>
      </c>
      <c r="M23" s="141"/>
      <c r="N23" s="121">
        <f ca="1">SUMIFS(NET_AMT_R, CHANNEL_COUNT, $A$2, IS_JJCC, $B$2, CUST_GROUP, $A23, RECENCY_GROUP, $B23, TIMEFRAME, N$1)</f>
        <v>375622932.03999984</v>
      </c>
      <c r="O23" s="104">
        <f ca="1">SUMIFS(NET_AMT_R, CHANNEL_COUNT, $A$2, IS_JJCC, $B$2, CUST_GROUP, $A23, RECENCY_GROUP, $B23, TIMEFRAME, O$1)</f>
        <v>346010458.7900002</v>
      </c>
      <c r="P23" s="48">
        <f t="shared" ca="1" si="66"/>
        <v>8.5582595837000328E-2</v>
      </c>
      <c r="Q23" s="141"/>
      <c r="R23" s="121">
        <f ca="1">SUMIFS(NET_AMT_R, CHANNEL_COUNT, $A$2, IS_JJCC, $B$2, CUST_GROUP, $A23, RECENCY_GROUP, $B23, TIMEFRAME, R$1)</f>
        <v>91696676.300000012</v>
      </c>
      <c r="S23" s="104">
        <f ca="1">SUMIFS(NET_AMT_R, CHANNEL_COUNT, $A$2, IS_JJCC, $B$2, CUST_GROUP, $A23, RECENCY_GROUP, $B23, TIMEFRAME, S$1)</f>
        <v>84980736.259999976</v>
      </c>
      <c r="T23" s="48">
        <f t="shared" ca="1" si="67"/>
        <v>7.9028969806198265E-2</v>
      </c>
      <c r="U23" s="121">
        <f ca="1">SUMIFS(NET_AMT_R, CHANNEL_COUNT, $A$2, IS_JJCC, $B$2, CUST_GROUP, $A23, RECENCY_GROUP, $B23, TIMEFRAME, U$1)</f>
        <v>98353320.449999988</v>
      </c>
      <c r="V23" s="104">
        <f ca="1">SUMIFS(NET_AMT_R, CHANNEL_COUNT, $A$2, IS_JJCC, $B$2, CUST_GROUP, $A23, RECENCY_GROUP, $B23, TIMEFRAME, V$1)</f>
        <v>87711038.449999973</v>
      </c>
      <c r="W23" s="48">
        <f t="shared" ca="1" si="68"/>
        <v>0.12133343975931479</v>
      </c>
      <c r="X23" s="121">
        <f ca="1">SUMIFS(NET_AMT_R, CHANNEL_COUNT, $A$2, IS_JJCC, $B$2, CUST_GROUP, $A23, RECENCY_GROUP, $B23, TIMEFRAME, X$1)</f>
        <v>99239951.949999958</v>
      </c>
      <c r="Y23" s="104">
        <f ca="1">SUMIFS(NET_AMT_R, CHANNEL_COUNT, $A$2, IS_JJCC, $B$2, CUST_GROUP, $A23, RECENCY_GROUP, $B23, TIMEFRAME, Y$1)</f>
        <v>94157856.699999958</v>
      </c>
      <c r="Z23" s="48">
        <f t="shared" ca="1" si="69"/>
        <v>5.3974202770909106E-2</v>
      </c>
      <c r="AA23" s="121">
        <f ca="1">SUMIFS(NET_AMT_R, CHANNEL_COUNT, $A$2, IS_JJCC, $B$2, CUST_GROUP, $A23, RECENCY_GROUP, $B23, TIMEFRAME, AA$1)</f>
        <v>86922514.070000023</v>
      </c>
      <c r="AB23" s="104">
        <f ca="1">SUMIFS(NET_AMT_R, CHANNEL_COUNT, $A$2, IS_JJCC, $B$2, CUST_GROUP, $A23, RECENCY_GROUP, $B23, TIMEFRAME, AB$1)</f>
        <v>79900917.320000008</v>
      </c>
      <c r="AC23" s="48">
        <f t="shared" ca="1" si="70"/>
        <v>8.7878800213003788E-2</v>
      </c>
      <c r="AD23" s="141"/>
      <c r="AE23" s="121">
        <f ca="1">SUMIFS(NET_AMT_R, CHANNEL_COUNT, $A$2, IS_JJCC, $B$2, CUST_GROUP, $A23, RECENCY_GROUP, $B23, TIMEFRAME, AE$1)</f>
        <v>20193946.429999996</v>
      </c>
      <c r="AF23" s="104">
        <f ca="1">SUMIFS(NET_AMT_R, CHANNEL_COUNT, $A$2, IS_JJCC, $B$2, CUST_GROUP, $A23, RECENCY_GROUP, $B23, TIMEFRAME, AF$1)</f>
        <v>16380900.979999999</v>
      </c>
      <c r="AG23" s="48">
        <f t="shared" ca="1" si="71"/>
        <v>0.23277385381032917</v>
      </c>
      <c r="AH23" s="121">
        <f ca="1">SUMIFS(NET_AMT_R, CHANNEL_COUNT, $A$2, IS_JJCC, $B$2, CUST_GROUP, $A23, RECENCY_GROUP, $B23, TIMEFRAME, AH$1)</f>
        <v>38409503.150000028</v>
      </c>
      <c r="AI23" s="104">
        <f ca="1">SUMIFS(NET_AMT_R, CHANNEL_COUNT, $A$2, IS_JJCC, $B$2, CUST_GROUP, $A23, RECENCY_GROUP, $B23, TIMEFRAME, AI$1)</f>
        <v>36936968.25</v>
      </c>
      <c r="AJ23" s="48">
        <f t="shared" ca="1" si="72"/>
        <v>3.9866154959808546E-2</v>
      </c>
      <c r="AK23" s="121">
        <f ca="1">SUMIFS(NET_AMT_R, CHANNEL_COUNT, $A$2, IS_JJCC, $B$2, CUST_GROUP, $A23, RECENCY_GROUP, $B23, TIMEFRAME, AK$1)</f>
        <v>33484952.540000014</v>
      </c>
      <c r="AL23" s="104">
        <f ca="1">SUMIFS(NET_AMT_R, CHANNEL_COUNT, $A$2, IS_JJCC, $B$2, CUST_GROUP, $A23, RECENCY_GROUP, $B23, TIMEFRAME, AL$1)</f>
        <v>31952674.270000003</v>
      </c>
      <c r="AM23" s="48">
        <f t="shared" ca="1" si="73"/>
        <v>4.7954617414876256E-2</v>
      </c>
      <c r="AN23" s="121">
        <f ca="1">SUMIFS(NET_AMT_R, CHANNEL_COUNT, $A$2, IS_JJCC, $B$2, CUST_GROUP, $A23, RECENCY_GROUP, $B23, TIMEFRAME, AN$1)</f>
        <v>34452584.809999987</v>
      </c>
      <c r="AO23" s="104">
        <f ca="1">SUMIFS(NET_AMT_R, CHANNEL_COUNT, $A$2, IS_JJCC, $B$2, CUST_GROUP, $A23, RECENCY_GROUP, $B23, TIMEFRAME, AO$1)</f>
        <v>34254271.510000005</v>
      </c>
      <c r="AP23" s="48">
        <f t="shared" ca="1" si="74"/>
        <v>5.7894473085520915E-3</v>
      </c>
      <c r="AQ23" s="121">
        <f ca="1">SUMIFS(NET_AMT_R, CHANNEL_COUNT, $A$2, IS_JJCC, $B$2, CUST_GROUP, $A23, RECENCY_GROUP, $B23, TIMEFRAME, AQ$1)</f>
        <v>41284656.650000006</v>
      </c>
      <c r="AR23" s="104">
        <f ca="1">SUMIFS(NET_AMT_R, CHANNEL_COUNT, $A$2, IS_JJCC, $B$2, CUST_GROUP, $A23, RECENCY_GROUP, $B23, TIMEFRAME, AR$1)</f>
        <v>34100622.949999996</v>
      </c>
      <c r="AS23" s="48">
        <f t="shared" ca="1" si="75"/>
        <v>0.21067162645484783</v>
      </c>
      <c r="AT23" s="121">
        <f ca="1">SUMIFS(NET_AMT_R, CHANNEL_COUNT, $A$2, IS_JJCC, $B$2, CUST_GROUP, $A23, RECENCY_GROUP, $B23, TIMEFRAME, AT$1)</f>
        <v>22980133.809999999</v>
      </c>
      <c r="AU23" s="104">
        <f ca="1">SUMIFS(NET_AMT_R, CHANNEL_COUNT, $A$2, IS_JJCC, $B$2, CUST_GROUP, $A23, RECENCY_GROUP, $B23, TIMEFRAME, AU$1)</f>
        <v>19675360.389999997</v>
      </c>
      <c r="AV23" s="48">
        <f t="shared" ca="1" si="76"/>
        <v>0.16796507685214512</v>
      </c>
      <c r="AW23" s="121">
        <f ca="1">SUMIFS(NET_AMT_R, CHANNEL_COUNT, $A$2, IS_JJCC, $B$2, CUST_GROUP, $A23, RECENCY_GROUP, $B23, TIMEFRAME, AW$1)</f>
        <v>24625969.529999994</v>
      </c>
      <c r="AX23" s="104">
        <f ca="1">SUMIFS(NET_AMT_R, CHANNEL_COUNT, $A$2, IS_JJCC, $B$2, CUST_GROUP, $A23, RECENCY_GROUP, $B23, TIMEFRAME, AX$1)</f>
        <v>21262950.059999984</v>
      </c>
      <c r="AY23" s="48">
        <f t="shared" ca="1" si="77"/>
        <v>0.15816335271024065</v>
      </c>
      <c r="AZ23" s="121">
        <f ca="1">SUMIFS(NET_AMT_R, CHANNEL_COUNT, $A$2, IS_JJCC, $B$2, CUST_GROUP, $A23, RECENCY_GROUP, $B23, TIMEFRAME, AZ$1)</f>
        <v>41054959.849999994</v>
      </c>
      <c r="BA23" s="104">
        <f ca="1">SUMIFS(NET_AMT_R, CHANNEL_COUNT, $A$2, IS_JJCC, $B$2, CUST_GROUP, $A23, RECENCY_GROUP, $B23, TIMEFRAME, BA$1)</f>
        <v>39756499.38000001</v>
      </c>
      <c r="BB23" s="48">
        <f t="shared" ca="1" si="78"/>
        <v>3.2660332027451847E-2</v>
      </c>
      <c r="BC23" s="121">
        <f ca="1">SUMIFS(NET_AMT_R, CHANNEL_COUNT, $A$2, IS_JJCC, $B$2, CUST_GROUP, $A23, RECENCY_GROUP, $B23, TIMEFRAME, BC$1)</f>
        <v>33880274.479999997</v>
      </c>
      <c r="BD23" s="104">
        <f ca="1">SUMIFS(NET_AMT_R, CHANNEL_COUNT, $A$2, IS_JJCC, $B$2, CUST_GROUP, $A23, RECENCY_GROUP, $B23, TIMEFRAME, BD$1)</f>
        <v>33463634.230000012</v>
      </c>
      <c r="BE23" s="48">
        <f t="shared" ca="1" si="79"/>
        <v>1.2450538011991202E-2</v>
      </c>
      <c r="BF23" s="121">
        <f ca="1">SUMIFS(NET_AMT_R, CHANNEL_COUNT, $A$2, IS_JJCC, $B$2, CUST_GROUP, $A23, RECENCY_GROUP, $B23, TIMEFRAME, BF$1)</f>
        <v>31631558.130000006</v>
      </c>
      <c r="BG23" s="104">
        <f ca="1">SUMIFS(NET_AMT_R, CHANNEL_COUNT, $A$2, IS_JJCC, $B$2, CUST_GROUP, $A23, RECENCY_GROUP, $B23, TIMEFRAME, BG$1)</f>
        <v>29453508.799999993</v>
      </c>
      <c r="BH23" s="48">
        <f t="shared" ca="1" si="80"/>
        <v>7.3948721858226055E-2</v>
      </c>
      <c r="BI23" s="121">
        <f ca="1">SUMIFS(NET_AMT_R, CHANNEL_COUNT, $A$2, IS_JJCC, $B$2, CUST_GROUP, $A23, RECENCY_GROUP, $B23, TIMEFRAME, BI$1)</f>
        <v>37234078.900000021</v>
      </c>
      <c r="BJ23" s="104">
        <f ca="1">SUMIFS(NET_AMT_R, CHANNEL_COUNT, $A$2, IS_JJCC, $B$2, CUST_GROUP, $A23, RECENCY_GROUP, $B23, TIMEFRAME, BJ$1)</f>
        <v>33040691.159999993</v>
      </c>
      <c r="BK23" s="48">
        <f t="shared" ca="1" si="81"/>
        <v>0.12691586019473658</v>
      </c>
      <c r="BL23" s="121">
        <f ca="1">SUMIFS(NET_AMT_R, CHANNEL_COUNT, $A$2, IS_JJCC, $B$2, CUST_GROUP, $A23, RECENCY_GROUP, $B23, TIMEFRAME, BL$1)</f>
        <v>18404668.460000005</v>
      </c>
      <c r="BM23" s="104">
        <f ca="1">SUMIFS(NET_AMT_R, CHANNEL_COUNT, $A$2, IS_JJCC, $B$2, CUST_GROUP, $A23, RECENCY_GROUP, $B23, TIMEFRAME, BM$1)</f>
        <v>17705107.060000002</v>
      </c>
      <c r="BN23" s="48">
        <f t="shared" ca="1" si="82"/>
        <v>3.951184240961049E-2</v>
      </c>
      <c r="BO23" s="154" t="str">
        <f t="shared" si="63"/>
        <v>Identified Customers</v>
      </c>
      <c r="BP23" s="249"/>
    </row>
    <row r="24" spans="1:68" hidden="1" x14ac:dyDescent="0.2">
      <c r="A24" s="6"/>
      <c r="D24" s="237"/>
      <c r="E24" s="76" t="str">
        <f>$E$12</f>
        <v>% to Total Company</v>
      </c>
      <c r="F24" s="33">
        <f ca="1">IFERROR(F22 / F21, 0)</f>
        <v>1</v>
      </c>
      <c r="G24" s="8">
        <f ca="1">IFERROR(G22 / G21, 0)</f>
        <v>1</v>
      </c>
      <c r="H24" s="20">
        <f t="shared" ref="H24:H25" ca="1" si="84">IF(F$9 = 0, 0, IFERROR((F24 - G24) * 10000, 0))</f>
        <v>0</v>
      </c>
      <c r="I24" s="88"/>
      <c r="J24" s="33">
        <f ca="1">IFERROR(J22 / J21, 0)</f>
        <v>1</v>
      </c>
      <c r="K24" s="8">
        <f ca="1">IFERROR(K22 / K21, 0)</f>
        <v>1</v>
      </c>
      <c r="L24" s="20">
        <f t="shared" ref="L24:L25" ca="1" si="85">IF(J$9 = 0, 0, IFERROR((J24 - K24) * 10000, 0))</f>
        <v>0</v>
      </c>
      <c r="M24" s="88"/>
      <c r="N24" s="33">
        <f ca="1">IFERROR(N22 / N21, 0)</f>
        <v>1</v>
      </c>
      <c r="O24" s="8">
        <f ca="1">IFERROR(O22 / O21, 0)</f>
        <v>1</v>
      </c>
      <c r="P24" s="20">
        <f t="shared" ref="P24:P25" ca="1" si="86">IF(N$9 = 0, 0, IFERROR((N24 - O24) * 10000, 0))</f>
        <v>0</v>
      </c>
      <c r="Q24" s="88"/>
      <c r="R24" s="33">
        <f ca="1">IFERROR(R22 / R21, 0)</f>
        <v>1</v>
      </c>
      <c r="S24" s="8">
        <f ca="1">IFERROR(S22 / S21, 0)</f>
        <v>1</v>
      </c>
      <c r="T24" s="20">
        <f t="shared" ref="T24:T25" ca="1" si="87">IF(R$9 = 0, 0, IFERROR((R24 - S24) * 10000, 0))</f>
        <v>0</v>
      </c>
      <c r="U24" s="33">
        <f ca="1">IFERROR(U22 / U21, 0)</f>
        <v>1</v>
      </c>
      <c r="V24" s="8">
        <f ca="1">IFERROR(V22 / V21, 0)</f>
        <v>1</v>
      </c>
      <c r="W24" s="20">
        <f t="shared" ref="W24:W25" ca="1" si="88">IF(U$9 = 0, 0, IFERROR((U24 - V24) * 10000, 0))</f>
        <v>0</v>
      </c>
      <c r="X24" s="33">
        <f ca="1">IFERROR(X22 / X21, 0)</f>
        <v>1</v>
      </c>
      <c r="Y24" s="8">
        <f ca="1">IFERROR(Y22 / Y21, 0)</f>
        <v>1</v>
      </c>
      <c r="Z24" s="20">
        <f t="shared" ref="Z24:Z25" ca="1" si="89">IF(X$9 = 0, 0, IFERROR((X24 - Y24) * 10000, 0))</f>
        <v>0</v>
      </c>
      <c r="AA24" s="33">
        <f ca="1">IFERROR(AA22 / AA21, 0)</f>
        <v>1</v>
      </c>
      <c r="AB24" s="8">
        <f ca="1">IFERROR(AB22 / AB21, 0)</f>
        <v>1</v>
      </c>
      <c r="AC24" s="20">
        <f t="shared" ref="AC24:AC25" ca="1" si="90">IF(AA$9 = 0, 0, IFERROR((AA24 - AB24) * 10000, 0))</f>
        <v>0</v>
      </c>
      <c r="AD24" s="88"/>
      <c r="AE24" s="33">
        <f ca="1">IFERROR(AE22 / AE21, 0)</f>
        <v>1</v>
      </c>
      <c r="AF24" s="8">
        <f ca="1">IFERROR(AF22 / AF21, 0)</f>
        <v>1</v>
      </c>
      <c r="AG24" s="20">
        <f t="shared" ref="AG24:AG25" ca="1" si="91">IF(AE$9 = 0, 0, IFERROR((AE24 - AF24) * 10000, 0))</f>
        <v>0</v>
      </c>
      <c r="AH24" s="33">
        <f ca="1">IFERROR(AH22 / AH21, 0)</f>
        <v>1</v>
      </c>
      <c r="AI24" s="8">
        <f ca="1">IFERROR(AI22 / AI21, 0)</f>
        <v>1</v>
      </c>
      <c r="AJ24" s="20">
        <f t="shared" ref="AJ24:AJ25" ca="1" si="92">IF(AH$9 = 0, 0, IFERROR((AH24 - AI24) * 10000, 0))</f>
        <v>0</v>
      </c>
      <c r="AK24" s="33">
        <f ca="1">IFERROR(AK22 / AK21, 0)</f>
        <v>1</v>
      </c>
      <c r="AL24" s="8">
        <f ca="1">IFERROR(AL22 / AL21, 0)</f>
        <v>1</v>
      </c>
      <c r="AM24" s="20">
        <f t="shared" ref="AM24:AM25" ca="1" si="93">IF(AK$9 = 0, 0, IFERROR((AK24 - AL24) * 10000, 0))</f>
        <v>0</v>
      </c>
      <c r="AN24" s="33">
        <f ca="1">IFERROR(AN22 / AN21, 0)</f>
        <v>1</v>
      </c>
      <c r="AO24" s="8">
        <f ca="1">IFERROR(AO22 / AO21, 0)</f>
        <v>1</v>
      </c>
      <c r="AP24" s="20">
        <f t="shared" ref="AP24:AP25" ca="1" si="94">IF(AN$9 = 0, 0, IFERROR((AN24 - AO24) * 10000, 0))</f>
        <v>0</v>
      </c>
      <c r="AQ24" s="33">
        <f ca="1">IFERROR(AQ22 / AQ21, 0)</f>
        <v>1</v>
      </c>
      <c r="AR24" s="8">
        <f ca="1">IFERROR(AR22 / AR21, 0)</f>
        <v>1</v>
      </c>
      <c r="AS24" s="20">
        <f t="shared" ref="AS24:AS25" ca="1" si="95">IF(AQ$9 = 0, 0, IFERROR((AQ24 - AR24) * 10000, 0))</f>
        <v>0</v>
      </c>
      <c r="AT24" s="33">
        <f ca="1">IFERROR(AT22 / AT21, 0)</f>
        <v>1</v>
      </c>
      <c r="AU24" s="8">
        <f ca="1">IFERROR(AU22 / AU21, 0)</f>
        <v>1</v>
      </c>
      <c r="AV24" s="20">
        <f t="shared" ref="AV24:AV25" ca="1" si="96">IF(AT$9 = 0, 0, IFERROR((AT24 - AU24) * 10000, 0))</f>
        <v>0</v>
      </c>
      <c r="AW24" s="33">
        <f ca="1">IFERROR(AW22 / AW21, 0)</f>
        <v>1</v>
      </c>
      <c r="AX24" s="8">
        <f ca="1">IFERROR(AX22 / AX21, 0)</f>
        <v>1</v>
      </c>
      <c r="AY24" s="20">
        <f t="shared" ref="AY24:AY25" ca="1" si="97">IF(AW$9 = 0, 0, IFERROR((AW24 - AX24) * 10000, 0))</f>
        <v>0</v>
      </c>
      <c r="AZ24" s="33">
        <f ca="1">IFERROR(AZ22 / AZ21, 0)</f>
        <v>1</v>
      </c>
      <c r="BA24" s="8">
        <f ca="1">IFERROR(BA22 / BA21, 0)</f>
        <v>1</v>
      </c>
      <c r="BB24" s="20">
        <f t="shared" ref="BB24:BB25" ca="1" si="98">IF(AZ$9 = 0, 0, IFERROR((AZ24 - BA24) * 10000, 0))</f>
        <v>0</v>
      </c>
      <c r="BC24" s="33">
        <f ca="1">IFERROR(BC22 / BC21, 0)</f>
        <v>1</v>
      </c>
      <c r="BD24" s="8">
        <f ca="1">IFERROR(BD22 / BD21, 0)</f>
        <v>1</v>
      </c>
      <c r="BE24" s="20">
        <f t="shared" ref="BE24:BE25" ca="1" si="99">IF(BC$9 = 0, 0, IFERROR((BC24 - BD24) * 10000, 0))</f>
        <v>0</v>
      </c>
      <c r="BF24" s="33">
        <f ca="1">IFERROR(BF22 / BF21, 0)</f>
        <v>1</v>
      </c>
      <c r="BG24" s="8">
        <f ca="1">IFERROR(BG22 / BG21, 0)</f>
        <v>1</v>
      </c>
      <c r="BH24" s="20">
        <f t="shared" ref="BH24:BH25" ca="1" si="100">IF(BF$9 = 0, 0, IFERROR((BF24 - BG24) * 10000, 0))</f>
        <v>0</v>
      </c>
      <c r="BI24" s="33">
        <f ca="1">IFERROR(BI22 / BI21, 0)</f>
        <v>1</v>
      </c>
      <c r="BJ24" s="8">
        <f ca="1">IFERROR(BJ22 / BJ21, 0)</f>
        <v>1</v>
      </c>
      <c r="BK24" s="20">
        <f t="shared" ref="BK24:BK25" ca="1" si="101">IF(BI$9 = 0, 0, IFERROR((BI24 - BJ24) * 10000, 0))</f>
        <v>0</v>
      </c>
      <c r="BL24" s="33">
        <f ca="1">IFERROR(BL22 / BL21, 0)</f>
        <v>1</v>
      </c>
      <c r="BM24" s="8">
        <f ca="1">IFERROR(BM22 / BM21, 0)</f>
        <v>1</v>
      </c>
      <c r="BN24" s="20">
        <f t="shared" ref="BN24:BN25" ca="1" si="102">IF(BL$9 = 0, 0, IFERROR((BL24 - BM24) * 10000, 0))</f>
        <v>0</v>
      </c>
      <c r="BO24" s="155" t="str">
        <f t="shared" si="63"/>
        <v>% to Total Company</v>
      </c>
      <c r="BP24" s="249"/>
    </row>
    <row r="25" spans="1:68" hidden="1" x14ac:dyDescent="0.2">
      <c r="A25" s="6"/>
      <c r="D25" s="239"/>
      <c r="E25" s="78" t="str">
        <f>$E$13</f>
        <v>% Identified</v>
      </c>
      <c r="F25" s="30">
        <f ca="1">IFERROR(F23 / F22, 0)</f>
        <v>0.94183290428859834</v>
      </c>
      <c r="G25" s="14">
        <f ca="1">IFERROR(G23 / G22, 0)</f>
        <v>0.91698598404365628</v>
      </c>
      <c r="H25" s="19">
        <f t="shared" ca="1" si="84"/>
        <v>248.46920244942061</v>
      </c>
      <c r="I25" s="88"/>
      <c r="J25" s="30">
        <f ca="1">IFERROR(J23 / J22, 0)</f>
        <v>0.95326192244478658</v>
      </c>
      <c r="K25" s="14">
        <f ca="1">IFERROR(K23 / K22, 0)</f>
        <v>0.94179852759883753</v>
      </c>
      <c r="L25" s="19">
        <f t="shared" ca="1" si="85"/>
        <v>114.63394845949048</v>
      </c>
      <c r="M25" s="88"/>
      <c r="N25" s="30">
        <f ca="1">IFERROR(N23 / N22, 0)</f>
        <v>0.95326192244478658</v>
      </c>
      <c r="O25" s="14">
        <f ca="1">IFERROR(O23 / O22, 0)</f>
        <v>0.94179852759883753</v>
      </c>
      <c r="P25" s="19">
        <f t="shared" ca="1" si="86"/>
        <v>114.63394845949048</v>
      </c>
      <c r="Q25" s="88"/>
      <c r="R25" s="30">
        <f ca="1">IFERROR(R23 / R22, 0)</f>
        <v>0.95829642156807238</v>
      </c>
      <c r="S25" s="14">
        <f ca="1">IFERROR(S23 / S22, 0)</f>
        <v>0.94042591351298399</v>
      </c>
      <c r="T25" s="19">
        <f t="shared" ca="1" si="87"/>
        <v>178.70508055088385</v>
      </c>
      <c r="U25" s="30">
        <f ca="1">IFERROR(U23 / U22, 0)</f>
        <v>0.94739182964951063</v>
      </c>
      <c r="V25" s="14">
        <f ca="1">IFERROR(V23 / V22, 0)</f>
        <v>0.93344533705439214</v>
      </c>
      <c r="W25" s="19">
        <f t="shared" ca="1" si="88"/>
        <v>139.46492595118488</v>
      </c>
      <c r="X25" s="30">
        <f ca="1">IFERROR(X23 / X22, 0)</f>
        <v>0.95807257204855367</v>
      </c>
      <c r="Y25" s="14">
        <f ca="1">IFERROR(Y23 / Y22, 0)</f>
        <v>0.95254210680257922</v>
      </c>
      <c r="Z25" s="19">
        <f t="shared" ca="1" si="89"/>
        <v>55.304652459744474</v>
      </c>
      <c r="AA25" s="30">
        <f ca="1">IFERROR(AA23 / AA22, 0)</f>
        <v>0.94571699512288143</v>
      </c>
      <c r="AB25" s="14">
        <f ca="1">IFERROR(AB23 / AB22, 0)</f>
        <v>0.93896784274787937</v>
      </c>
      <c r="AC25" s="19">
        <f t="shared" ca="1" si="90"/>
        <v>67.491523750020662</v>
      </c>
      <c r="AD25" s="88"/>
      <c r="AE25" s="30">
        <f ca="1">IFERROR(AE23 / AE22, 0)</f>
        <v>0.95621755710278133</v>
      </c>
      <c r="AF25" s="14">
        <f ca="1">IFERROR(AF23 / AF22, 0)</f>
        <v>0.93375643610804959</v>
      </c>
      <c r="AG25" s="19">
        <f t="shared" ca="1" si="91"/>
        <v>224.61120994731743</v>
      </c>
      <c r="AH25" s="30">
        <f ca="1">IFERROR(AH23 / AH22, 0)</f>
        <v>0.96222667424591091</v>
      </c>
      <c r="AI25" s="14">
        <f ca="1">IFERROR(AI23 / AI22, 0)</f>
        <v>0.94328360354347052</v>
      </c>
      <c r="AJ25" s="19">
        <f t="shared" ca="1" si="92"/>
        <v>189.43070702440389</v>
      </c>
      <c r="AK25" s="30">
        <f ca="1">IFERROR(AK23 / AK22, 0)</f>
        <v>0.95511210343065367</v>
      </c>
      <c r="AL25" s="14">
        <f ca="1">IFERROR(AL23 / AL22, 0)</f>
        <v>0.93836483110598856</v>
      </c>
      <c r="AM25" s="19">
        <f t="shared" ca="1" si="93"/>
        <v>167.47272324665107</v>
      </c>
      <c r="AN25" s="30">
        <f ca="1">IFERROR(AN23 / AN22, 0)</f>
        <v>0.94756956835668638</v>
      </c>
      <c r="AO25" s="14">
        <f ca="1">IFERROR(AO23 / AO22, 0)</f>
        <v>0.93111382020420841</v>
      </c>
      <c r="AP25" s="19">
        <f t="shared" ca="1" si="94"/>
        <v>164.55748152477966</v>
      </c>
      <c r="AQ25" s="30">
        <f ca="1">IFERROR(AQ23 / AQ22, 0)</f>
        <v>0.94966246839300172</v>
      </c>
      <c r="AR25" s="14">
        <f ca="1">IFERROR(AR23 / AR22, 0)</f>
        <v>0.93921270234641263</v>
      </c>
      <c r="AS25" s="19">
        <f t="shared" ca="1" si="95"/>
        <v>104.49766046589093</v>
      </c>
      <c r="AT25" s="30">
        <f ca="1">IFERROR(AT23 / AT22, 0)</f>
        <v>0.94229478058817173</v>
      </c>
      <c r="AU25" s="14">
        <f ca="1">IFERROR(AU23 / AU22, 0)</f>
        <v>0.92715589143148602</v>
      </c>
      <c r="AV25" s="19">
        <f t="shared" ca="1" si="96"/>
        <v>151.3888915668571</v>
      </c>
      <c r="AW25" s="30">
        <f ca="1">IFERROR(AW23 / AW22, 0)</f>
        <v>0.95161243813048857</v>
      </c>
      <c r="AX25" s="14">
        <f ca="1">IFERROR(AX23 / AX22, 0)</f>
        <v>0.94105121827764227</v>
      </c>
      <c r="AY25" s="19">
        <f t="shared" ca="1" si="97"/>
        <v>105.61219852846304</v>
      </c>
      <c r="AZ25" s="30">
        <f ca="1">IFERROR(AZ23 / AZ22, 0)</f>
        <v>0.95901327495527877</v>
      </c>
      <c r="BA25" s="14">
        <f ca="1">IFERROR(BA23 / BA22, 0)</f>
        <v>0.9550213645884279</v>
      </c>
      <c r="BB25" s="19">
        <f t="shared" ca="1" si="98"/>
        <v>39.919103668508704</v>
      </c>
      <c r="BC25" s="30">
        <f ca="1">IFERROR(BC23 / BC22, 0)</f>
        <v>0.96058709373626661</v>
      </c>
      <c r="BD25" s="14">
        <f ca="1">IFERROR(BD23 / BD22, 0)</f>
        <v>0.95661176975410223</v>
      </c>
      <c r="BE25" s="19">
        <f t="shared" ca="1" si="99"/>
        <v>39.753239821643803</v>
      </c>
      <c r="BF25" s="30">
        <f ca="1">IFERROR(BF23 / BF22, 0)</f>
        <v>0.95819969613976275</v>
      </c>
      <c r="BG25" s="14">
        <f ca="1">IFERROR(BG23 / BG22, 0)</f>
        <v>0.95250340374702447</v>
      </c>
      <c r="BH25" s="19">
        <f t="shared" ca="1" si="100"/>
        <v>56.962923927382782</v>
      </c>
      <c r="BI25" s="30">
        <f ca="1">IFERROR(BI23 / BI22, 0)</f>
        <v>0.93375384554662066</v>
      </c>
      <c r="BJ25" s="14">
        <f ca="1">IFERROR(BJ23 / BJ22, 0)</f>
        <v>0.92291825338747402</v>
      </c>
      <c r="BK25" s="19">
        <f t="shared" ca="1" si="101"/>
        <v>108.35592159146645</v>
      </c>
      <c r="BL25" s="30">
        <f ca="1">IFERROR(BL23 / BL22, 0)</f>
        <v>0.9480936566419691</v>
      </c>
      <c r="BM25" s="14">
        <f ca="1">IFERROR(BM23 / BM22, 0)</f>
        <v>0.94733440232351496</v>
      </c>
      <c r="BN25" s="19">
        <f t="shared" ca="1" si="102"/>
        <v>7.5925431845413893</v>
      </c>
      <c r="BO25" s="156" t="str">
        <f t="shared" si="63"/>
        <v>% Identified</v>
      </c>
      <c r="BP25" s="251"/>
    </row>
    <row r="26" spans="1:68" ht="3.75" hidden="1" customHeight="1" x14ac:dyDescent="0.2">
      <c r="A26" s="6"/>
      <c r="D26" s="144"/>
      <c r="E26" s="144"/>
      <c r="F26" s="144"/>
      <c r="G26" s="144"/>
      <c r="H26" s="160"/>
      <c r="I26" s="138"/>
      <c r="J26" s="144"/>
      <c r="K26" s="144"/>
      <c r="L26" s="160"/>
      <c r="M26" s="138"/>
      <c r="N26" s="144"/>
      <c r="O26" s="144"/>
      <c r="P26" s="160"/>
      <c r="Q26" s="138"/>
      <c r="R26" s="144"/>
      <c r="S26" s="144"/>
      <c r="T26" s="160"/>
      <c r="U26" s="144"/>
      <c r="V26" s="144"/>
      <c r="W26" s="160"/>
      <c r="X26" s="144"/>
      <c r="Y26" s="144"/>
      <c r="Z26" s="160"/>
      <c r="AA26" s="144"/>
      <c r="AB26" s="144"/>
      <c r="AC26" s="160"/>
      <c r="AD26" s="138"/>
      <c r="AE26" s="144"/>
      <c r="AF26" s="144"/>
      <c r="AG26" s="160"/>
      <c r="AH26" s="144"/>
      <c r="AI26" s="144"/>
      <c r="AJ26" s="160"/>
      <c r="AK26" s="144"/>
      <c r="AL26" s="144"/>
      <c r="AM26" s="160"/>
      <c r="AN26" s="144"/>
      <c r="AO26" s="144"/>
      <c r="AP26" s="160"/>
      <c r="AQ26" s="144"/>
      <c r="AR26" s="144"/>
      <c r="AS26" s="160"/>
      <c r="AT26" s="144"/>
      <c r="AU26" s="144"/>
      <c r="AV26" s="160"/>
      <c r="AW26" s="144"/>
      <c r="AX26" s="144"/>
      <c r="AY26" s="160"/>
      <c r="AZ26" s="144"/>
      <c r="BA26" s="144"/>
      <c r="BB26" s="160"/>
      <c r="BC26" s="144"/>
      <c r="BD26" s="144"/>
      <c r="BE26" s="160"/>
      <c r="BF26" s="144"/>
      <c r="BG26" s="144"/>
      <c r="BH26" s="160"/>
      <c r="BI26" s="144"/>
      <c r="BJ26" s="144"/>
      <c r="BK26" s="160"/>
      <c r="BL26" s="144"/>
      <c r="BM26" s="144"/>
      <c r="BN26" s="160"/>
      <c r="BO26" s="144"/>
      <c r="BP26" s="144"/>
    </row>
    <row r="27" spans="1:68" x14ac:dyDescent="0.2">
      <c r="D27" s="243" t="s">
        <v>155</v>
      </c>
      <c r="E27" s="244"/>
      <c r="F27" s="122">
        <f ca="1">SUMIFS(TF_STORE_COUNT, TF_TIMEFRAME, F$1)</f>
        <v>263</v>
      </c>
      <c r="G27" s="97">
        <f ca="1">SUMIFS(TF_STORE_COUNT, TF_TIMEFRAME, G$1)</f>
        <v>254</v>
      </c>
      <c r="H27" s="98">
        <f ca="1">IF(F$9 = 0, 0, IFERROR((F27 - G27) / G27, 0))</f>
        <v>3.5433070866141732E-2</v>
      </c>
      <c r="I27" s="141"/>
      <c r="J27" s="122">
        <f ca="1">SUMIFS(TF_STORE_COUNT, TF_TIMEFRAME, J$1)</f>
        <v>272</v>
      </c>
      <c r="K27" s="97">
        <f ca="1">SUMIFS(TF_STORE_COUNT, TF_TIMEFRAME, K$1)</f>
        <v>263</v>
      </c>
      <c r="L27" s="98">
        <f ca="1">IF(J$9 = 0, 0, IFERROR((J27 - K27) / K27, 0))</f>
        <v>3.4220532319391636E-2</v>
      </c>
      <c r="M27" s="141"/>
      <c r="N27" s="122">
        <f ca="1">SUMIFS(TF_STORE_COUNT, TF_TIMEFRAME, N$1)</f>
        <v>272</v>
      </c>
      <c r="O27" s="97">
        <f ca="1">SUMIFS(TF_STORE_COUNT, TF_TIMEFRAME, O$1)</f>
        <v>263</v>
      </c>
      <c r="P27" s="98">
        <f ca="1">IF(N$9 = 0, 0, IFERROR((N27 - O27) / O27, 0))</f>
        <v>3.4220532319391636E-2</v>
      </c>
      <c r="Q27" s="141"/>
      <c r="R27" s="122">
        <f ca="1">SUMIFS(TF_STORE_COUNT, TF_TIMEFRAME, R$1)</f>
        <v>261</v>
      </c>
      <c r="S27" s="97">
        <f ca="1">SUMIFS(TF_STORE_COUNT, TF_TIMEFRAME, S$1)</f>
        <v>251</v>
      </c>
      <c r="T27" s="98">
        <f ca="1">IF(R$9 = 0, 0, IFERROR((R27 - S27) / S27, 0))</f>
        <v>3.9840637450199202E-2</v>
      </c>
      <c r="U27" s="122">
        <f ca="1">SUMIFS(TF_STORE_COUNT, TF_TIMEFRAME, U$1)</f>
        <v>262</v>
      </c>
      <c r="V27" s="97">
        <f ca="1">SUMIFS(TF_STORE_COUNT, TF_TIMEFRAME, V$1)</f>
        <v>254</v>
      </c>
      <c r="W27" s="98">
        <f ca="1">IF(U$9 = 0, 0, IFERROR((U27 - V27) / V27, 0))</f>
        <v>3.1496062992125984E-2</v>
      </c>
      <c r="X27" s="122">
        <f ca="1">SUMIFS(TF_STORE_COUNT, TF_TIMEFRAME, X$1)</f>
        <v>268</v>
      </c>
      <c r="Y27" s="97">
        <f ca="1">SUMIFS(TF_STORE_COUNT, TF_TIMEFRAME, Y$1)</f>
        <v>261</v>
      </c>
      <c r="Z27" s="98">
        <f ca="1">IF(X$9 = 0, 0, IFERROR((X27 - Y27) / Y27, 0))</f>
        <v>2.681992337164751E-2</v>
      </c>
      <c r="AA27" s="122">
        <f ca="1">SUMIFS(TF_STORE_COUNT, TF_TIMEFRAME, AA$1)</f>
        <v>272</v>
      </c>
      <c r="AB27" s="97">
        <f ca="1">SUMIFS(TF_STORE_COUNT, TF_TIMEFRAME, AB$1)</f>
        <v>261</v>
      </c>
      <c r="AC27" s="98">
        <f ca="1">IF(AA$9 = 0, 0, IFERROR((AA27 - AB27) / AB27, 0))</f>
        <v>4.2145593869731802E-2</v>
      </c>
      <c r="AD27" s="141"/>
      <c r="AE27" s="122">
        <f ca="1">SUMIFS(TF_STORE_COUNT, TF_TIMEFRAME, AE$1)</f>
        <v>261</v>
      </c>
      <c r="AF27" s="97">
        <f ca="1">SUMIFS(TF_STORE_COUNT, TF_TIMEFRAME, AF$1)</f>
        <v>250</v>
      </c>
      <c r="AG27" s="98">
        <f ca="1">IF(AE$9 = 0, 0, IFERROR((AE27 - AF27) / AF27, 0))</f>
        <v>4.3999999999999997E-2</v>
      </c>
      <c r="AH27" s="122">
        <f ca="1">SUMIFS(TF_STORE_COUNT, TF_TIMEFRAME, AH$1)</f>
        <v>261</v>
      </c>
      <c r="AI27" s="97">
        <f ca="1">SUMIFS(TF_STORE_COUNT, TF_TIMEFRAME, AI$1)</f>
        <v>249</v>
      </c>
      <c r="AJ27" s="98">
        <f ca="1">IF(AH$9 = 0, 0, IFERROR((AH27 - AI27) / AI27, 0))</f>
        <v>4.8192771084337352E-2</v>
      </c>
      <c r="AK27" s="122">
        <f ca="1">SUMIFS(TF_STORE_COUNT, TF_TIMEFRAME, AK$1)</f>
        <v>261</v>
      </c>
      <c r="AL27" s="97">
        <f ca="1">SUMIFS(TF_STORE_COUNT, TF_TIMEFRAME, AL$1)</f>
        <v>250</v>
      </c>
      <c r="AM27" s="98">
        <f ca="1">IF(AK$9 = 0, 0, IFERROR((AK27 - AL27) / AL27, 0))</f>
        <v>4.3999999999999997E-2</v>
      </c>
      <c r="AN27" s="122">
        <f ca="1">SUMIFS(TF_STORE_COUNT, TF_TIMEFRAME, AN$1)</f>
        <v>261</v>
      </c>
      <c r="AO27" s="97">
        <f ca="1">SUMIFS(TF_STORE_COUNT, TF_TIMEFRAME, AO$1)</f>
        <v>252</v>
      </c>
      <c r="AP27" s="98">
        <f ca="1">IF(AN$9 = 0, 0, IFERROR((AN27 - AO27) / AO27, 0))</f>
        <v>3.5714285714285712E-2</v>
      </c>
      <c r="AQ27" s="122">
        <f ca="1">SUMIFS(TF_STORE_COUNT, TF_TIMEFRAME, AQ$1)</f>
        <v>261</v>
      </c>
      <c r="AR27" s="97">
        <f ca="1">SUMIFS(TF_STORE_COUNT, TF_TIMEFRAME, AR$1)</f>
        <v>252</v>
      </c>
      <c r="AS27" s="98">
        <f ca="1">IF(AQ$9 = 0, 0, IFERROR((AQ27 - AR27) / AR27, 0))</f>
        <v>3.5714285714285712E-2</v>
      </c>
      <c r="AT27" s="122">
        <f ca="1">SUMIFS(TF_STORE_COUNT, TF_TIMEFRAME, AT$1)</f>
        <v>262</v>
      </c>
      <c r="AU27" s="97">
        <f ca="1">SUMIFS(TF_STORE_COUNT, TF_TIMEFRAME, AU$1)</f>
        <v>254</v>
      </c>
      <c r="AV27" s="98">
        <f ca="1">IF(AT$9 = 0, 0, IFERROR((AT27 - AU27) / AU27, 0))</f>
        <v>3.1496062992125984E-2</v>
      </c>
      <c r="AW27" s="122">
        <f ca="1">SUMIFS(TF_STORE_COUNT, TF_TIMEFRAME, AW$1)</f>
        <v>263</v>
      </c>
      <c r="AX27" s="97">
        <f ca="1">SUMIFS(TF_STORE_COUNT, TF_TIMEFRAME, AX$1)</f>
        <v>254</v>
      </c>
      <c r="AY27" s="98">
        <f ca="1">IF(AW$9 = 0, 0, IFERROR((AW27 - AX27) / AX27, 0))</f>
        <v>3.5433070866141732E-2</v>
      </c>
      <c r="AZ27" s="122">
        <f ca="1">SUMIFS(TF_STORE_COUNT, TF_TIMEFRAME, AZ$1)</f>
        <v>265</v>
      </c>
      <c r="BA27" s="97">
        <f ca="1">SUMIFS(TF_STORE_COUNT, TF_TIMEFRAME, BA$1)</f>
        <v>260</v>
      </c>
      <c r="BB27" s="98">
        <f ca="1">IF(AZ$9 = 0, 0, IFERROR((AZ27 - BA27) / BA27, 0))</f>
        <v>1.9230769230769232E-2</v>
      </c>
      <c r="BC27" s="122">
        <f ca="1">SUMIFS(TF_STORE_COUNT, TF_TIMEFRAME, BC$1)</f>
        <v>268</v>
      </c>
      <c r="BD27" s="97">
        <f ca="1">SUMIFS(TF_STORE_COUNT, TF_TIMEFRAME, BD$1)</f>
        <v>261</v>
      </c>
      <c r="BE27" s="98">
        <f ca="1">IF(BC$9 = 0, 0, IFERROR((BC27 - BD27) / BD27, 0))</f>
        <v>2.681992337164751E-2</v>
      </c>
      <c r="BF27" s="122">
        <f ca="1">SUMIFS(TF_STORE_COUNT, TF_TIMEFRAME, BF$1)</f>
        <v>271</v>
      </c>
      <c r="BG27" s="97">
        <f ca="1">SUMIFS(TF_STORE_COUNT, TF_TIMEFRAME, BG$1)</f>
        <v>261</v>
      </c>
      <c r="BH27" s="98">
        <f ca="1">IF(BF$9 = 0, 0, IFERROR((BF27 - BG27) / BG27, 0))</f>
        <v>3.8314176245210725E-2</v>
      </c>
      <c r="BI27" s="122">
        <f ca="1">SUMIFS(TF_STORE_COUNT, TF_TIMEFRAME, BI$1)</f>
        <v>272</v>
      </c>
      <c r="BJ27" s="97">
        <f ca="1">SUMIFS(TF_STORE_COUNT, TF_TIMEFRAME, BJ$1)</f>
        <v>261</v>
      </c>
      <c r="BK27" s="98">
        <f ca="1">IF(BI$9 = 0, 0, IFERROR((BI27 - BJ27) / BJ27, 0))</f>
        <v>4.2145593869731802E-2</v>
      </c>
      <c r="BL27" s="122">
        <f ca="1">SUMIFS(TF_STORE_COUNT, TF_TIMEFRAME, BL$1)</f>
        <v>272</v>
      </c>
      <c r="BM27" s="97">
        <f ca="1">SUMIFS(TF_STORE_COUNT, TF_TIMEFRAME, BM$1)</f>
        <v>261</v>
      </c>
      <c r="BN27" s="98">
        <f ca="1">IF(BL$9 = 0, 0, IFERROR((BL27 - BM27) / BM27, 0))</f>
        <v>4.2145593869731802E-2</v>
      </c>
      <c r="BO27" s="252" t="str">
        <f>D27</f>
        <v>NUMBER OF STORES</v>
      </c>
      <c r="BP27" s="253"/>
    </row>
    <row r="28" spans="1:68" ht="3.75" customHeight="1" x14ac:dyDescent="0.2">
      <c r="D28" s="144"/>
      <c r="E28" s="144"/>
      <c r="F28" s="144"/>
      <c r="G28" s="144"/>
      <c r="H28" s="160"/>
      <c r="I28" s="138"/>
      <c r="J28" s="144"/>
      <c r="K28" s="144"/>
      <c r="L28" s="160"/>
      <c r="M28" s="138"/>
      <c r="N28" s="144"/>
      <c r="O28" s="144"/>
      <c r="P28" s="160"/>
      <c r="Q28" s="138"/>
      <c r="R28" s="144"/>
      <c r="S28" s="144"/>
      <c r="T28" s="160"/>
      <c r="U28" s="144"/>
      <c r="V28" s="144"/>
      <c r="W28" s="160"/>
      <c r="X28" s="144"/>
      <c r="Y28" s="144"/>
      <c r="Z28" s="160"/>
      <c r="AA28" s="144"/>
      <c r="AB28" s="144"/>
      <c r="AC28" s="160"/>
      <c r="AD28" s="138"/>
      <c r="AE28" s="144"/>
      <c r="AF28" s="144"/>
      <c r="AG28" s="160"/>
      <c r="AH28" s="144"/>
      <c r="AI28" s="144"/>
      <c r="AJ28" s="160"/>
      <c r="AK28" s="144"/>
      <c r="AL28" s="144"/>
      <c r="AM28" s="160"/>
      <c r="AN28" s="144"/>
      <c r="AO28" s="144"/>
      <c r="AP28" s="160"/>
      <c r="AQ28" s="144"/>
      <c r="AR28" s="144"/>
      <c r="AS28" s="160"/>
      <c r="AT28" s="144"/>
      <c r="AU28" s="144"/>
      <c r="AV28" s="160"/>
      <c r="AW28" s="144"/>
      <c r="AX28" s="144"/>
      <c r="AY28" s="160"/>
      <c r="AZ28" s="144"/>
      <c r="BA28" s="144"/>
      <c r="BB28" s="160"/>
      <c r="BC28" s="144"/>
      <c r="BD28" s="144"/>
      <c r="BE28" s="160"/>
      <c r="BF28" s="144"/>
      <c r="BG28" s="144"/>
      <c r="BH28" s="160"/>
      <c r="BI28" s="144"/>
      <c r="BJ28" s="144"/>
      <c r="BK28" s="160"/>
      <c r="BL28" s="144"/>
      <c r="BM28" s="144"/>
      <c r="BN28" s="160"/>
      <c r="BO28" s="144"/>
      <c r="BP28" s="144"/>
    </row>
    <row r="29" spans="1:68" ht="15" thickBot="1" x14ac:dyDescent="0.25">
      <c r="A29" s="3" t="str">
        <f t="shared" ref="A29:B33" si="103">A$11</f>
        <v>&gt;= 1</v>
      </c>
      <c r="B29" s="3" t="str">
        <f t="shared" si="103"/>
        <v>&gt;= 0</v>
      </c>
      <c r="D29" s="236" t="s">
        <v>156</v>
      </c>
      <c r="E29" s="135" t="s">
        <v>135</v>
      </c>
      <c r="F29" s="123">
        <f t="shared" ref="F29:G33" ca="1" si="104">SUMIFS(CUST_COUNT_R, CHANNEL_COUNT, $A$2, IS_JJCC, $B$2, CUST_GROUP, $A29, RECENCY_GROUP, $B29, TIMEFRAME, F$1)</f>
        <v>1101172</v>
      </c>
      <c r="G29" s="117">
        <f t="shared" ca="1" si="104"/>
        <v>987922</v>
      </c>
      <c r="H29" s="115">
        <f t="shared" ref="H29:H33" ca="1" si="105">IF(F$9 = 0, 0, IFERROR((F29 - G29) / G29, 0))</f>
        <v>0.11463455616941419</v>
      </c>
      <c r="I29" s="141"/>
      <c r="J29" s="123">
        <f t="shared" ref="J29:K33" ca="1" si="106">SUMIFS(CUST_COUNT_R, CHANNEL_COUNT, $A$2, IS_JJCC, $B$2, CUST_GROUP, $A29, RECENCY_GROUP, $B29, TIMEFRAME, J$1)</f>
        <v>1204276</v>
      </c>
      <c r="K29" s="117">
        <f t="shared" ca="1" si="106"/>
        <v>1101178</v>
      </c>
      <c r="L29" s="115">
        <f t="shared" ref="L29:L33" ca="1" si="107">IF(J$9 = 0, 0, IFERROR((J29 - K29) / K29, 0))</f>
        <v>9.3625190477833742E-2</v>
      </c>
      <c r="M29" s="141"/>
      <c r="N29" s="123">
        <f t="shared" ref="N29:O33" ca="1" si="108">SUMIFS(CUST_COUNT_R, CHANNEL_COUNT, $A$2, IS_JJCC, $B$2, CUST_GROUP, $A29, RECENCY_GROUP, $B29, TIMEFRAME, N$1)</f>
        <v>1204276</v>
      </c>
      <c r="O29" s="117">
        <f t="shared" ca="1" si="108"/>
        <v>1101178</v>
      </c>
      <c r="P29" s="115">
        <f t="shared" ref="P29:P33" ca="1" si="109">IF(N$9 = 0, 0, IFERROR((N29 - O29) / O29, 0))</f>
        <v>9.3625190477833742E-2</v>
      </c>
      <c r="Q29" s="141"/>
      <c r="R29" s="123">
        <f t="shared" ref="R29:S33" ca="1" si="110">SUMIFS(CUST_COUNT_R, CHANNEL_COUNT, $A$2, IS_JJCC, $B$2, CUST_GROUP, $A29, RECENCY_GROUP, $B29, TIMEFRAME, R$1)</f>
        <v>433351</v>
      </c>
      <c r="S29" s="117">
        <f t="shared" ca="1" si="110"/>
        <v>393089</v>
      </c>
      <c r="T29" s="115">
        <f t="shared" ref="T29:T33" ca="1" si="111">IF(R$9 = 0, 0, IFERROR((R29 - S29) / S29, 0))</f>
        <v>0.10242464174779757</v>
      </c>
      <c r="U29" s="123">
        <f t="shared" ref="U29:V33" ca="1" si="112">SUMIFS(CUST_COUNT_R, CHANNEL_COUNT, $A$2, IS_JJCC, $B$2, CUST_GROUP, $A29, RECENCY_GROUP, $B29, TIMEFRAME, U$1)</f>
        <v>511177</v>
      </c>
      <c r="V29" s="117">
        <f t="shared" ca="1" si="112"/>
        <v>460570</v>
      </c>
      <c r="W29" s="115">
        <f t="shared" ref="W29:W33" ca="1" si="113">IF(U$9 = 0, 0, IFERROR((U29 - V29) / V29, 0))</f>
        <v>0.10987906290031917</v>
      </c>
      <c r="X29" s="123">
        <f t="shared" ref="X29:Y33" ca="1" si="114">SUMIFS(CUST_COUNT_R, CHANNEL_COUNT, $A$2, IS_JJCC, $B$2, CUST_GROUP, $A29, RECENCY_GROUP, $B29, TIMEFRAME, X$1)</f>
        <v>474649</v>
      </c>
      <c r="Y29" s="117">
        <f t="shared" ca="1" si="114"/>
        <v>435005</v>
      </c>
      <c r="Z29" s="115">
        <f t="shared" ref="Z29:Z33" ca="1" si="115">IF(X$9 = 0, 0, IFERROR((X29 - Y29) / Y29, 0))</f>
        <v>9.1134584659946435E-2</v>
      </c>
      <c r="AA29" s="123">
        <f t="shared" ref="AA29:AB33" ca="1" si="116">SUMIFS(CUST_COUNT_R, CHANNEL_COUNT, $A$2, IS_JJCC, $B$2, CUST_GROUP, $A29, RECENCY_GROUP, $B29, TIMEFRAME, AA$1)</f>
        <v>545336</v>
      </c>
      <c r="AB29" s="117">
        <f t="shared" ca="1" si="116"/>
        <v>486747</v>
      </c>
      <c r="AC29" s="115">
        <f t="shared" ref="AC29:AC33" ca="1" si="117">IF(AA$9 = 0, 0, IFERROR((AA29 - AB29) / AB29, 0))</f>
        <v>0.1203684871195919</v>
      </c>
      <c r="AD29" s="141"/>
      <c r="AE29" s="123">
        <f t="shared" ref="AE29:AF33" ca="1" si="118">SUMIFS(CUST_COUNT_R, CHANNEL_COUNT, $A$2, IS_JJCC, $B$2, CUST_GROUP, $A29, RECENCY_GROUP, $B29, TIMEFRAME, AE$1)</f>
        <v>133761</v>
      </c>
      <c r="AF29" s="117">
        <f t="shared" ca="1" si="118"/>
        <v>112494</v>
      </c>
      <c r="AG29" s="115">
        <f t="shared" ref="AG29:AG33" ca="1" si="119">IF(AE$9 = 0, 0, IFERROR((AE29 - AF29) / AF29, 0))</f>
        <v>0.18905008267107579</v>
      </c>
      <c r="AH29" s="123">
        <f t="shared" ref="AH29:AI33" ca="1" si="120">SUMIFS(CUST_COUNT_R, CHANNEL_COUNT, $A$2, IS_JJCC, $B$2, CUST_GROUP, $A29, RECENCY_GROUP, $B29, TIMEFRAME, AH$1)</f>
        <v>212007</v>
      </c>
      <c r="AI29" s="117">
        <f t="shared" ca="1" si="120"/>
        <v>196622</v>
      </c>
      <c r="AJ29" s="115">
        <f t="shared" ref="AJ29:AJ33" ca="1" si="121">IF(AH$9 = 0, 0, IFERROR((AH29 - AI29) / AI29, 0))</f>
        <v>7.8246584817568743E-2</v>
      </c>
      <c r="AK29" s="123">
        <f t="shared" ref="AK29:AL33" ca="1" si="122">SUMIFS(CUST_COUNT_R, CHANNEL_COUNT, $A$2, IS_JJCC, $B$2, CUST_GROUP, $A29, RECENCY_GROUP, $B29, TIMEFRAME, AK$1)</f>
        <v>195429</v>
      </c>
      <c r="AL29" s="117">
        <f t="shared" ca="1" si="122"/>
        <v>177226</v>
      </c>
      <c r="AM29" s="115">
        <f t="shared" ref="AM29:AM33" ca="1" si="123">IF(AK$9 = 0, 0, IFERROR((AK29 - AL29) / AL29, 0))</f>
        <v>0.1027106632209721</v>
      </c>
      <c r="AN29" s="123">
        <f t="shared" ref="AN29:AO33" ca="1" si="124">SUMIFS(CUST_COUNT_R, CHANNEL_COUNT, $A$2, IS_JJCC, $B$2, CUST_GROUP, $A29, RECENCY_GROUP, $B29, TIMEFRAME, AN$1)</f>
        <v>205586</v>
      </c>
      <c r="AO29" s="117">
        <f t="shared" ca="1" si="124"/>
        <v>202234</v>
      </c>
      <c r="AP29" s="115">
        <f t="shared" ref="AP29:AP33" ca="1" si="125">IF(AN$9 = 0, 0, IFERROR((AN29 - AO29) / AO29, 0))</f>
        <v>1.6574858826903488E-2</v>
      </c>
      <c r="AQ29" s="123">
        <f t="shared" ref="AQ29:AR33" ca="1" si="126">SUMIFS(CUST_COUNT_R, CHANNEL_COUNT, $A$2, IS_JJCC, $B$2, CUST_GROUP, $A29, RECENCY_GROUP, $B29, TIMEFRAME, AQ$1)</f>
        <v>258821</v>
      </c>
      <c r="AR29" s="117">
        <f t="shared" ca="1" si="126"/>
        <v>219591</v>
      </c>
      <c r="AS29" s="115">
        <f t="shared" ref="AS29:AS33" ca="1" si="127">IF(AQ$9 = 0, 0, IFERROR((AQ29 - AR29) / AR29, 0))</f>
        <v>0.17865030898351936</v>
      </c>
      <c r="AT29" s="123">
        <f t="shared" ref="AT29:AU33" ca="1" si="128">SUMIFS(CUST_COUNT_R, CHANNEL_COUNT, $A$2, IS_JJCC, $B$2, CUST_GROUP, $A29, RECENCY_GROUP, $B29, TIMEFRAME, AT$1)</f>
        <v>180338</v>
      </c>
      <c r="AU29" s="117">
        <f t="shared" ca="1" si="128"/>
        <v>157422</v>
      </c>
      <c r="AV29" s="115">
        <f t="shared" ref="AV29:AV33" ca="1" si="129">IF(AT$9 = 0, 0, IFERROR((AT29 - AU29) / AU29, 0))</f>
        <v>0.14557050475791186</v>
      </c>
      <c r="AW29" s="123">
        <f t="shared" ref="AW29:AX33" ca="1" si="130">SUMIFS(CUST_COUNT_R, CHANNEL_COUNT, $A$2, IS_JJCC, $B$2, CUST_GROUP, $A29, RECENCY_GROUP, $B29, TIMEFRAME, AW$1)</f>
        <v>169477</v>
      </c>
      <c r="AX29" s="117">
        <f t="shared" ca="1" si="130"/>
        <v>147410</v>
      </c>
      <c r="AY29" s="115">
        <f t="shared" ref="AY29:AY33" ca="1" si="131">IF(AW$9 = 0, 0, IFERROR((AW29 - AX29) / AX29, 0))</f>
        <v>0.14969812088732107</v>
      </c>
      <c r="AZ29" s="123">
        <f t="shared" ref="AZ29:BA33" ca="1" si="132">SUMIFS(CUST_COUNT_R, CHANNEL_COUNT, $A$2, IS_JJCC, $B$2, CUST_GROUP, $A29, RECENCY_GROUP, $B29, TIMEFRAME, AZ$1)</f>
        <v>229644</v>
      </c>
      <c r="BA29" s="117">
        <f t="shared" ca="1" si="132"/>
        <v>215361</v>
      </c>
      <c r="BB29" s="115">
        <f t="shared" ref="BB29:BB33" ca="1" si="133">IF(AZ$9 = 0, 0, IFERROR((AZ29 - BA29) / BA29, 0))</f>
        <v>6.6321200217309542E-2</v>
      </c>
      <c r="BC29" s="123">
        <f t="shared" ref="BC29:BD33" ca="1" si="134">SUMIFS(CUST_COUNT_R, CHANNEL_COUNT, $A$2, IS_JJCC, $B$2, CUST_GROUP, $A29, RECENCY_GROUP, $B29, TIMEFRAME, BC$1)</f>
        <v>204432</v>
      </c>
      <c r="BD29" s="117">
        <f t="shared" ca="1" si="134"/>
        <v>187145</v>
      </c>
      <c r="BE29" s="115">
        <f t="shared" ref="BE29:BE33" ca="1" si="135">IF(BC$9 = 0, 0, IFERROR((BC29 - BD29) / BD29, 0))</f>
        <v>9.2372224745518178E-2</v>
      </c>
      <c r="BF29" s="123">
        <f t="shared" ref="BF29:BG33" ca="1" si="136">SUMIFS(CUST_COUNT_R, CHANNEL_COUNT, $A$2, IS_JJCC, $B$2, CUST_GROUP, $A29, RECENCY_GROUP, $B29, TIMEFRAME, BF$1)</f>
        <v>210739</v>
      </c>
      <c r="BG29" s="117">
        <f t="shared" ca="1" si="136"/>
        <v>187317</v>
      </c>
      <c r="BH29" s="115">
        <f t="shared" ref="BH29:BH33" ca="1" si="137">IF(BF$9 = 0, 0, IFERROR((BF29 - BG29) / BG29, 0))</f>
        <v>0.12503937176017127</v>
      </c>
      <c r="BI29" s="123">
        <f t="shared" ref="BI29:BJ33" ca="1" si="138">SUMIFS(CUST_COUNT_R, CHANNEL_COUNT, $A$2, IS_JJCC, $B$2, CUST_GROUP, $A29, RECENCY_GROUP, $B29, TIMEFRAME, BI$1)</f>
        <v>305725</v>
      </c>
      <c r="BJ29" s="117">
        <f t="shared" ca="1" si="138"/>
        <v>271014</v>
      </c>
      <c r="BK29" s="115">
        <f t="shared" ref="BK29:BK33" ca="1" si="139">IF(BI$9 = 0, 0, IFERROR((BI29 - BJ29) / BJ29, 0))</f>
        <v>0.12807825425992753</v>
      </c>
      <c r="BL29" s="123">
        <f t="shared" ref="BL29:BM33" ca="1" si="140">SUMIFS(CUST_COUNT_R, CHANNEL_COUNT, $A$2, IS_JJCC, $B$2, CUST_GROUP, $A29, RECENCY_GROUP, $B29, TIMEFRAME, BL$1)</f>
        <v>166169</v>
      </c>
      <c r="BM29" s="117">
        <f t="shared" ca="1" si="140"/>
        <v>146983</v>
      </c>
      <c r="BN29" s="115">
        <f t="shared" ref="BN29:BN33" ca="1" si="141">IF(BL$9 = 0, 0, IFERROR((BL29 - BM29) / BM29, 0))</f>
        <v>0.13053210235197268</v>
      </c>
      <c r="BO29" s="158" t="str">
        <f t="shared" ref="BO29:BO37" si="142">E29</f>
        <v>Total Active</v>
      </c>
      <c r="BP29" s="248" t="str">
        <f>$D29</f>
        <v>CUSTOMER COUNT</v>
      </c>
    </row>
    <row r="30" spans="1:68" ht="15" thickTop="1" x14ac:dyDescent="0.2">
      <c r="A30" s="3">
        <v>5</v>
      </c>
      <c r="B30" s="3" t="str">
        <f t="shared" si="103"/>
        <v>&gt;= 0</v>
      </c>
      <c r="D30" s="237"/>
      <c r="E30" s="136" t="s">
        <v>191</v>
      </c>
      <c r="F30" s="124">
        <f t="shared" ca="1" si="104"/>
        <v>63617</v>
      </c>
      <c r="G30" s="110">
        <f t="shared" ca="1" si="104"/>
        <v>56922</v>
      </c>
      <c r="H30" s="108">
        <f t="shared" ca="1" si="105"/>
        <v>0.11761709005305505</v>
      </c>
      <c r="I30" s="141"/>
      <c r="J30" s="124">
        <f t="shared" ca="1" si="106"/>
        <v>69912</v>
      </c>
      <c r="K30" s="110">
        <f t="shared" ca="1" si="106"/>
        <v>63626</v>
      </c>
      <c r="L30" s="108">
        <f t="shared" ca="1" si="107"/>
        <v>9.8796089648885671E-2</v>
      </c>
      <c r="M30" s="141"/>
      <c r="N30" s="124">
        <f t="shared" ca="1" si="108"/>
        <v>69912</v>
      </c>
      <c r="O30" s="110">
        <f t="shared" ca="1" si="108"/>
        <v>63626</v>
      </c>
      <c r="P30" s="108">
        <f t="shared" ca="1" si="109"/>
        <v>9.8796089648885671E-2</v>
      </c>
      <c r="Q30" s="141"/>
      <c r="R30" s="124">
        <f t="shared" ca="1" si="110"/>
        <v>24629</v>
      </c>
      <c r="S30" s="110">
        <f t="shared" ca="1" si="110"/>
        <v>22404</v>
      </c>
      <c r="T30" s="108">
        <f t="shared" ca="1" si="111"/>
        <v>9.9312622745938231E-2</v>
      </c>
      <c r="U30" s="124">
        <f t="shared" ca="1" si="112"/>
        <v>27813</v>
      </c>
      <c r="V30" s="110">
        <f t="shared" ca="1" si="112"/>
        <v>25082</v>
      </c>
      <c r="W30" s="108">
        <f t="shared" ca="1" si="113"/>
        <v>0.10888286420540627</v>
      </c>
      <c r="X30" s="124">
        <f t="shared" ca="1" si="114"/>
        <v>27236</v>
      </c>
      <c r="Y30" s="110">
        <f t="shared" ca="1" si="114"/>
        <v>24917</v>
      </c>
      <c r="Z30" s="108">
        <f t="shared" ca="1" si="115"/>
        <v>9.3068989043624831E-2</v>
      </c>
      <c r="AA30" s="124">
        <f t="shared" ca="1" si="116"/>
        <v>30730</v>
      </c>
      <c r="AB30" s="110">
        <f t="shared" ca="1" si="116"/>
        <v>27727</v>
      </c>
      <c r="AC30" s="108">
        <f t="shared" ca="1" si="117"/>
        <v>0.10830598333754103</v>
      </c>
      <c r="AD30" s="141"/>
      <c r="AE30" s="124">
        <f t="shared" ca="1" si="118"/>
        <v>7478</v>
      </c>
      <c r="AF30" s="110">
        <f t="shared" ca="1" si="118"/>
        <v>6322</v>
      </c>
      <c r="AG30" s="108">
        <f t="shared" ca="1" si="119"/>
        <v>0.18285352736475799</v>
      </c>
      <c r="AH30" s="124">
        <f t="shared" ca="1" si="120"/>
        <v>11898</v>
      </c>
      <c r="AI30" s="110">
        <f t="shared" ca="1" si="120"/>
        <v>11019</v>
      </c>
      <c r="AJ30" s="108">
        <f t="shared" ca="1" si="121"/>
        <v>7.9771304111080854E-2</v>
      </c>
      <c r="AK30" s="124">
        <f t="shared" ca="1" si="122"/>
        <v>10768</v>
      </c>
      <c r="AL30" s="110">
        <f t="shared" ca="1" si="122"/>
        <v>9740</v>
      </c>
      <c r="AM30" s="108">
        <f t="shared" ca="1" si="123"/>
        <v>0.1055441478439425</v>
      </c>
      <c r="AN30" s="124">
        <f t="shared" ca="1" si="124"/>
        <v>10969</v>
      </c>
      <c r="AO30" s="110">
        <f t="shared" ca="1" si="124"/>
        <v>10938</v>
      </c>
      <c r="AP30" s="108">
        <f t="shared" ca="1" si="125"/>
        <v>2.8341561528615836E-3</v>
      </c>
      <c r="AQ30" s="124">
        <f t="shared" ca="1" si="126"/>
        <v>13867</v>
      </c>
      <c r="AR30" s="110">
        <f t="shared" ca="1" si="126"/>
        <v>11595</v>
      </c>
      <c r="AS30" s="108">
        <f t="shared" ca="1" si="127"/>
        <v>0.1959465286761535</v>
      </c>
      <c r="AT30" s="124">
        <f t="shared" ca="1" si="128"/>
        <v>9505</v>
      </c>
      <c r="AU30" s="110">
        <f t="shared" ca="1" si="128"/>
        <v>8382</v>
      </c>
      <c r="AV30" s="108">
        <f t="shared" ca="1" si="129"/>
        <v>0.13397757098544499</v>
      </c>
      <c r="AW30" s="124">
        <f t="shared" ca="1" si="130"/>
        <v>9311</v>
      </c>
      <c r="AX30" s="110">
        <f t="shared" ca="1" si="130"/>
        <v>7966</v>
      </c>
      <c r="AY30" s="108">
        <f t="shared" ca="1" si="131"/>
        <v>0.16884258096911875</v>
      </c>
      <c r="AZ30" s="124">
        <f t="shared" ca="1" si="132"/>
        <v>12853</v>
      </c>
      <c r="BA30" s="110">
        <f t="shared" ca="1" si="132"/>
        <v>12168</v>
      </c>
      <c r="BB30" s="108">
        <f t="shared" ca="1" si="133"/>
        <v>5.6295200525969757E-2</v>
      </c>
      <c r="BC30" s="124">
        <f t="shared" ca="1" si="134"/>
        <v>11419</v>
      </c>
      <c r="BD30" s="110">
        <f t="shared" ca="1" si="134"/>
        <v>10493</v>
      </c>
      <c r="BE30" s="108">
        <f t="shared" ca="1" si="135"/>
        <v>8.8249309063184983E-2</v>
      </c>
      <c r="BF30" s="124">
        <f t="shared" ca="1" si="136"/>
        <v>11518</v>
      </c>
      <c r="BG30" s="110">
        <f t="shared" ca="1" si="136"/>
        <v>10358</v>
      </c>
      <c r="BH30" s="108">
        <f t="shared" ca="1" si="137"/>
        <v>0.11199073180150608</v>
      </c>
      <c r="BI30" s="124">
        <f t="shared" ca="1" si="138"/>
        <v>16364</v>
      </c>
      <c r="BJ30" s="110">
        <f t="shared" ca="1" si="138"/>
        <v>14994</v>
      </c>
      <c r="BK30" s="108">
        <f t="shared" ca="1" si="139"/>
        <v>9.1369881285847679E-2</v>
      </c>
      <c r="BL30" s="124">
        <f t="shared" ca="1" si="140"/>
        <v>8661</v>
      </c>
      <c r="BM30" s="110">
        <f t="shared" ca="1" si="140"/>
        <v>7899</v>
      </c>
      <c r="BN30" s="108">
        <f t="shared" ca="1" si="141"/>
        <v>9.6467907330041777E-2</v>
      </c>
      <c r="BO30" s="152" t="str">
        <f t="shared" si="142"/>
        <v>Elite</v>
      </c>
      <c r="BP30" s="249"/>
    </row>
    <row r="31" spans="1:68" x14ac:dyDescent="0.2">
      <c r="A31" s="3">
        <v>30</v>
      </c>
      <c r="B31" s="3" t="str">
        <f t="shared" si="103"/>
        <v>&gt;= 0</v>
      </c>
      <c r="D31" s="237"/>
      <c r="E31" s="79" t="s">
        <v>192</v>
      </c>
      <c r="F31" s="32">
        <f t="shared" ca="1" si="104"/>
        <v>298530</v>
      </c>
      <c r="G31" s="17">
        <f t="shared" ca="1" si="104"/>
        <v>264000</v>
      </c>
      <c r="H31" s="13">
        <f t="shared" ca="1" si="105"/>
        <v>0.13079545454545455</v>
      </c>
      <c r="I31" s="141"/>
      <c r="J31" s="32">
        <f t="shared" ca="1" si="106"/>
        <v>328918</v>
      </c>
      <c r="K31" s="17">
        <f t="shared" ca="1" si="106"/>
        <v>298587</v>
      </c>
      <c r="L31" s="13">
        <f t="shared" ca="1" si="107"/>
        <v>0.10158178353377742</v>
      </c>
      <c r="M31" s="141"/>
      <c r="N31" s="32">
        <f t="shared" ca="1" si="108"/>
        <v>328918</v>
      </c>
      <c r="O31" s="17">
        <f t="shared" ca="1" si="108"/>
        <v>298587</v>
      </c>
      <c r="P31" s="13">
        <f t="shared" ca="1" si="109"/>
        <v>0.10158178353377742</v>
      </c>
      <c r="Q31" s="141"/>
      <c r="R31" s="32">
        <f t="shared" ca="1" si="110"/>
        <v>116424</v>
      </c>
      <c r="S31" s="17">
        <f t="shared" ca="1" si="110"/>
        <v>105881</v>
      </c>
      <c r="T31" s="13">
        <f t="shared" ca="1" si="111"/>
        <v>9.957405011286255E-2</v>
      </c>
      <c r="U31" s="32">
        <f t="shared" ca="1" si="112"/>
        <v>134343</v>
      </c>
      <c r="V31" s="17">
        <f t="shared" ca="1" si="112"/>
        <v>120387</v>
      </c>
      <c r="W31" s="13">
        <f t="shared" ca="1" si="113"/>
        <v>0.11592613820429117</v>
      </c>
      <c r="X31" s="32">
        <f t="shared" ca="1" si="114"/>
        <v>127957</v>
      </c>
      <c r="Y31" s="17">
        <f t="shared" ca="1" si="114"/>
        <v>116697</v>
      </c>
      <c r="Z31" s="13">
        <f t="shared" ca="1" si="115"/>
        <v>9.6489198522669822E-2</v>
      </c>
      <c r="AA31" s="32">
        <f t="shared" ca="1" si="116"/>
        <v>141833</v>
      </c>
      <c r="AB31" s="17">
        <f t="shared" ca="1" si="116"/>
        <v>128082</v>
      </c>
      <c r="AC31" s="13">
        <f t="shared" ca="1" si="117"/>
        <v>0.10736090941740448</v>
      </c>
      <c r="AD31" s="141"/>
      <c r="AE31" s="32">
        <f t="shared" ca="1" si="118"/>
        <v>35222</v>
      </c>
      <c r="AF31" s="17">
        <f t="shared" ca="1" si="118"/>
        <v>28955</v>
      </c>
      <c r="AG31" s="13">
        <f t="shared" ca="1" si="119"/>
        <v>0.21643930236573994</v>
      </c>
      <c r="AH31" s="32">
        <f t="shared" ca="1" si="120"/>
        <v>56415</v>
      </c>
      <c r="AI31" s="17">
        <f t="shared" ca="1" si="120"/>
        <v>52591</v>
      </c>
      <c r="AJ31" s="13">
        <f t="shared" ca="1" si="121"/>
        <v>7.2712060999030256E-2</v>
      </c>
      <c r="AK31" s="32">
        <f t="shared" ca="1" si="122"/>
        <v>50985</v>
      </c>
      <c r="AL31" s="17">
        <f t="shared" ca="1" si="122"/>
        <v>46870</v>
      </c>
      <c r="AM31" s="13">
        <f t="shared" ca="1" si="123"/>
        <v>8.7796031576701516E-2</v>
      </c>
      <c r="AN31" s="32">
        <f t="shared" ca="1" si="124"/>
        <v>53975</v>
      </c>
      <c r="AO31" s="17">
        <f t="shared" ca="1" si="124"/>
        <v>53170</v>
      </c>
      <c r="AP31" s="13">
        <f t="shared" ca="1" si="125"/>
        <v>1.5140116607109273E-2</v>
      </c>
      <c r="AQ31" s="32">
        <f t="shared" ca="1" si="126"/>
        <v>66880</v>
      </c>
      <c r="AR31" s="17">
        <f t="shared" ca="1" si="126"/>
        <v>56388</v>
      </c>
      <c r="AS31" s="13">
        <f t="shared" ca="1" si="127"/>
        <v>0.18606795772150103</v>
      </c>
      <c r="AT31" s="32">
        <f t="shared" ca="1" si="128"/>
        <v>44884</v>
      </c>
      <c r="AU31" s="17">
        <f t="shared" ca="1" si="128"/>
        <v>38996</v>
      </c>
      <c r="AV31" s="13">
        <f t="shared" ca="1" si="129"/>
        <v>0.15098984511231922</v>
      </c>
      <c r="AW31" s="32">
        <f t="shared" ca="1" si="130"/>
        <v>43877</v>
      </c>
      <c r="AX31" s="17">
        <f t="shared" ca="1" si="130"/>
        <v>37051</v>
      </c>
      <c r="AY31" s="13">
        <f t="shared" ca="1" si="131"/>
        <v>0.18423254433078728</v>
      </c>
      <c r="AZ31" s="32">
        <f t="shared" ca="1" si="132"/>
        <v>61292</v>
      </c>
      <c r="BA31" s="17">
        <f t="shared" ca="1" si="132"/>
        <v>57372</v>
      </c>
      <c r="BB31" s="13">
        <f t="shared" ca="1" si="133"/>
        <v>6.8326012689116644E-2</v>
      </c>
      <c r="BC31" s="32">
        <f t="shared" ca="1" si="134"/>
        <v>54200</v>
      </c>
      <c r="BD31" s="17">
        <f t="shared" ca="1" si="134"/>
        <v>50252</v>
      </c>
      <c r="BE31" s="13">
        <f t="shared" ca="1" si="135"/>
        <v>7.856403725224867E-2</v>
      </c>
      <c r="BF31" s="32">
        <f t="shared" ca="1" si="136"/>
        <v>53870</v>
      </c>
      <c r="BG31" s="17">
        <f t="shared" ca="1" si="136"/>
        <v>48719</v>
      </c>
      <c r="BH31" s="13">
        <f t="shared" ca="1" si="137"/>
        <v>0.1057287711159917</v>
      </c>
      <c r="BI31" s="32">
        <f t="shared" ca="1" si="138"/>
        <v>76193</v>
      </c>
      <c r="BJ31" s="17">
        <f t="shared" ca="1" si="138"/>
        <v>69562</v>
      </c>
      <c r="BK31" s="13">
        <f t="shared" ca="1" si="139"/>
        <v>9.5325033782812457E-2</v>
      </c>
      <c r="BL31" s="32">
        <f t="shared" ca="1" si="140"/>
        <v>40459</v>
      </c>
      <c r="BM31" s="17">
        <f t="shared" ca="1" si="140"/>
        <v>36163</v>
      </c>
      <c r="BN31" s="13">
        <f t="shared" ca="1" si="141"/>
        <v>0.11879545391698698</v>
      </c>
      <c r="BO31" s="159" t="str">
        <f t="shared" si="142"/>
        <v>High Value</v>
      </c>
      <c r="BP31" s="249"/>
    </row>
    <row r="32" spans="1:68" x14ac:dyDescent="0.2">
      <c r="A32" s="3">
        <v>70</v>
      </c>
      <c r="B32" s="3" t="str">
        <f t="shared" si="103"/>
        <v>&gt;= 0</v>
      </c>
      <c r="D32" s="237"/>
      <c r="E32" s="79" t="s">
        <v>193</v>
      </c>
      <c r="F32" s="32">
        <f t="shared" ca="1" si="104"/>
        <v>418334</v>
      </c>
      <c r="G32" s="17">
        <f t="shared" ca="1" si="104"/>
        <v>374471</v>
      </c>
      <c r="H32" s="13">
        <f t="shared" ca="1" si="105"/>
        <v>0.1171332359515156</v>
      </c>
      <c r="I32" s="141"/>
      <c r="J32" s="32">
        <f t="shared" ca="1" si="106"/>
        <v>457702</v>
      </c>
      <c r="K32" s="17">
        <f t="shared" ca="1" si="106"/>
        <v>418376</v>
      </c>
      <c r="L32" s="13">
        <f t="shared" ca="1" si="107"/>
        <v>9.39967875786374E-2</v>
      </c>
      <c r="M32" s="141"/>
      <c r="N32" s="32">
        <f t="shared" ca="1" si="108"/>
        <v>457700</v>
      </c>
      <c r="O32" s="17">
        <f t="shared" ca="1" si="108"/>
        <v>418379</v>
      </c>
      <c r="P32" s="13">
        <f t="shared" ca="1" si="109"/>
        <v>9.3984162685029599E-2</v>
      </c>
      <c r="Q32" s="141"/>
      <c r="R32" s="32">
        <f t="shared" ca="1" si="110"/>
        <v>162470</v>
      </c>
      <c r="S32" s="17">
        <f t="shared" ca="1" si="110"/>
        <v>150092</v>
      </c>
      <c r="T32" s="13">
        <f t="shared" ca="1" si="111"/>
        <v>8.2469418756496021E-2</v>
      </c>
      <c r="U32" s="32">
        <f t="shared" ca="1" si="112"/>
        <v>190919</v>
      </c>
      <c r="V32" s="17">
        <f t="shared" ca="1" si="112"/>
        <v>174200</v>
      </c>
      <c r="W32" s="13">
        <f t="shared" ca="1" si="113"/>
        <v>9.5975889781859933E-2</v>
      </c>
      <c r="X32" s="32">
        <f t="shared" ca="1" si="114"/>
        <v>177198</v>
      </c>
      <c r="Y32" s="17">
        <f t="shared" ca="1" si="114"/>
        <v>162565</v>
      </c>
      <c r="Z32" s="13">
        <f t="shared" ca="1" si="115"/>
        <v>9.0013225479039158E-2</v>
      </c>
      <c r="AA32" s="32">
        <f t="shared" ca="1" si="116"/>
        <v>200173</v>
      </c>
      <c r="AB32" s="17">
        <f t="shared" ca="1" si="116"/>
        <v>179939</v>
      </c>
      <c r="AC32" s="13">
        <f t="shared" ca="1" si="117"/>
        <v>0.11244921890196122</v>
      </c>
      <c r="AD32" s="141"/>
      <c r="AE32" s="32">
        <f t="shared" ca="1" si="118"/>
        <v>49424</v>
      </c>
      <c r="AF32" s="17">
        <f t="shared" ca="1" si="118"/>
        <v>42132</v>
      </c>
      <c r="AG32" s="13">
        <f t="shared" ca="1" si="119"/>
        <v>0.17307509731320611</v>
      </c>
      <c r="AH32" s="32">
        <f t="shared" ca="1" si="120"/>
        <v>79375</v>
      </c>
      <c r="AI32" s="17">
        <f t="shared" ca="1" si="120"/>
        <v>75261</v>
      </c>
      <c r="AJ32" s="13">
        <f t="shared" ca="1" si="121"/>
        <v>5.466310572540891E-2</v>
      </c>
      <c r="AK32" s="32">
        <f t="shared" ca="1" si="122"/>
        <v>71742</v>
      </c>
      <c r="AL32" s="17">
        <f t="shared" ca="1" si="122"/>
        <v>68357</v>
      </c>
      <c r="AM32" s="13">
        <f t="shared" ca="1" si="123"/>
        <v>4.9519434732360985E-2</v>
      </c>
      <c r="AN32" s="32">
        <f t="shared" ca="1" si="124"/>
        <v>76363</v>
      </c>
      <c r="AO32" s="17">
        <f t="shared" ca="1" si="124"/>
        <v>76112</v>
      </c>
      <c r="AP32" s="13">
        <f t="shared" ca="1" si="125"/>
        <v>3.2977717048560018E-3</v>
      </c>
      <c r="AQ32" s="32">
        <f t="shared" ca="1" si="126"/>
        <v>95643</v>
      </c>
      <c r="AR32" s="17">
        <f t="shared" ca="1" si="126"/>
        <v>83383</v>
      </c>
      <c r="AS32" s="13">
        <f t="shared" ca="1" si="127"/>
        <v>0.14703236870824987</v>
      </c>
      <c r="AT32" s="32">
        <f t="shared" ca="1" si="128"/>
        <v>66440</v>
      </c>
      <c r="AU32" s="17">
        <f t="shared" ca="1" si="128"/>
        <v>58623</v>
      </c>
      <c r="AV32" s="13">
        <f t="shared" ca="1" si="129"/>
        <v>0.13334356822407586</v>
      </c>
      <c r="AW32" s="32">
        <f t="shared" ca="1" si="130"/>
        <v>62856</v>
      </c>
      <c r="AX32" s="17">
        <f t="shared" ca="1" si="130"/>
        <v>54673</v>
      </c>
      <c r="AY32" s="13">
        <f t="shared" ca="1" si="131"/>
        <v>0.14967168437802938</v>
      </c>
      <c r="AZ32" s="32">
        <f t="shared" ca="1" si="132"/>
        <v>85155</v>
      </c>
      <c r="BA32" s="17">
        <f t="shared" ca="1" si="132"/>
        <v>79881</v>
      </c>
      <c r="BB32" s="13">
        <f t="shared" ca="1" si="133"/>
        <v>6.6023209524167195E-2</v>
      </c>
      <c r="BC32" s="32">
        <f t="shared" ca="1" si="134"/>
        <v>75667</v>
      </c>
      <c r="BD32" s="17">
        <f t="shared" ca="1" si="134"/>
        <v>69231</v>
      </c>
      <c r="BE32" s="13">
        <f t="shared" ca="1" si="135"/>
        <v>9.2964134563995895E-2</v>
      </c>
      <c r="BF32" s="32">
        <f t="shared" ca="1" si="136"/>
        <v>77211</v>
      </c>
      <c r="BG32" s="17">
        <f t="shared" ca="1" si="136"/>
        <v>68637</v>
      </c>
      <c r="BH32" s="13">
        <f t="shared" ca="1" si="137"/>
        <v>0.12491804711744395</v>
      </c>
      <c r="BI32" s="32">
        <f t="shared" ca="1" si="138"/>
        <v>111768</v>
      </c>
      <c r="BJ32" s="17">
        <f t="shared" ca="1" si="138"/>
        <v>100399</v>
      </c>
      <c r="BK32" s="13">
        <f t="shared" ca="1" si="139"/>
        <v>0.11323817966314406</v>
      </c>
      <c r="BL32" s="32">
        <f t="shared" ca="1" si="140"/>
        <v>58986</v>
      </c>
      <c r="BM32" s="17">
        <f t="shared" ca="1" si="140"/>
        <v>52836</v>
      </c>
      <c r="BN32" s="13">
        <f t="shared" ca="1" si="141"/>
        <v>0.11639791051555758</v>
      </c>
      <c r="BO32" s="159" t="str">
        <f t="shared" si="142"/>
        <v>Opportunity</v>
      </c>
      <c r="BP32" s="249"/>
    </row>
    <row r="33" spans="1:68" x14ac:dyDescent="0.2">
      <c r="A33" s="3">
        <v>100</v>
      </c>
      <c r="B33" s="3" t="str">
        <f t="shared" si="103"/>
        <v>&gt;= 0</v>
      </c>
      <c r="D33" s="237"/>
      <c r="E33" s="77" t="s">
        <v>194</v>
      </c>
      <c r="F33" s="47">
        <f t="shared" ca="1" si="104"/>
        <v>320691</v>
      </c>
      <c r="G33" s="45">
        <f t="shared" ca="1" si="104"/>
        <v>292529</v>
      </c>
      <c r="H33" s="48">
        <f t="shared" ca="1" si="105"/>
        <v>9.6270797083366097E-2</v>
      </c>
      <c r="I33" s="141"/>
      <c r="J33" s="47">
        <f t="shared" ca="1" si="106"/>
        <v>347744</v>
      </c>
      <c r="K33" s="45">
        <f t="shared" ca="1" si="106"/>
        <v>320589</v>
      </c>
      <c r="L33" s="48">
        <f t="shared" ca="1" si="107"/>
        <v>8.4703467679801858E-2</v>
      </c>
      <c r="M33" s="141"/>
      <c r="N33" s="47">
        <f t="shared" ca="1" si="108"/>
        <v>347746</v>
      </c>
      <c r="O33" s="45">
        <f t="shared" ca="1" si="108"/>
        <v>320586</v>
      </c>
      <c r="P33" s="48">
        <f t="shared" ca="1" si="109"/>
        <v>8.4719856762304036E-2</v>
      </c>
      <c r="Q33" s="141"/>
      <c r="R33" s="47">
        <f t="shared" ca="1" si="110"/>
        <v>129828</v>
      </c>
      <c r="S33" s="45">
        <f t="shared" ca="1" si="110"/>
        <v>114712</v>
      </c>
      <c r="T33" s="48">
        <f t="shared" ca="1" si="111"/>
        <v>0.13177348490131807</v>
      </c>
      <c r="U33" s="47">
        <f t="shared" ca="1" si="112"/>
        <v>158102</v>
      </c>
      <c r="V33" s="45">
        <f t="shared" ca="1" si="112"/>
        <v>140901</v>
      </c>
      <c r="W33" s="48">
        <f t="shared" ca="1" si="113"/>
        <v>0.12207862257897389</v>
      </c>
      <c r="X33" s="47">
        <f t="shared" ca="1" si="114"/>
        <v>142258</v>
      </c>
      <c r="Y33" s="45">
        <f t="shared" ca="1" si="114"/>
        <v>130826</v>
      </c>
      <c r="Z33" s="48">
        <f t="shared" ca="1" si="115"/>
        <v>8.738324186323819E-2</v>
      </c>
      <c r="AA33" s="47">
        <f t="shared" ca="1" si="116"/>
        <v>172600</v>
      </c>
      <c r="AB33" s="45">
        <f t="shared" ca="1" si="116"/>
        <v>150999</v>
      </c>
      <c r="AC33" s="48">
        <f t="shared" ca="1" si="117"/>
        <v>0.1430539275094537</v>
      </c>
      <c r="AD33" s="141"/>
      <c r="AE33" s="47">
        <f t="shared" ca="1" si="118"/>
        <v>41637</v>
      </c>
      <c r="AF33" s="45">
        <f t="shared" ca="1" si="118"/>
        <v>35085</v>
      </c>
      <c r="AG33" s="48">
        <f t="shared" ca="1" si="119"/>
        <v>0.186746472851646</v>
      </c>
      <c r="AH33" s="47">
        <f t="shared" ca="1" si="120"/>
        <v>64319</v>
      </c>
      <c r="AI33" s="45">
        <f t="shared" ca="1" si="120"/>
        <v>57751</v>
      </c>
      <c r="AJ33" s="48">
        <f t="shared" ca="1" si="121"/>
        <v>0.11372963238731797</v>
      </c>
      <c r="AK33" s="47">
        <f t="shared" ca="1" si="122"/>
        <v>61934</v>
      </c>
      <c r="AL33" s="45">
        <f t="shared" ca="1" si="122"/>
        <v>52259</v>
      </c>
      <c r="AM33" s="48">
        <f t="shared" ca="1" si="123"/>
        <v>0.18513557473353873</v>
      </c>
      <c r="AN33" s="47">
        <f t="shared" ca="1" si="124"/>
        <v>64279</v>
      </c>
      <c r="AO33" s="45">
        <f t="shared" ca="1" si="124"/>
        <v>62014</v>
      </c>
      <c r="AP33" s="48">
        <f t="shared" ca="1" si="125"/>
        <v>3.6524010707259649E-2</v>
      </c>
      <c r="AQ33" s="47">
        <f t="shared" ca="1" si="126"/>
        <v>82431</v>
      </c>
      <c r="AR33" s="45">
        <f t="shared" ca="1" si="126"/>
        <v>68225</v>
      </c>
      <c r="AS33" s="48">
        <f t="shared" ca="1" si="127"/>
        <v>0.20822279223158666</v>
      </c>
      <c r="AT33" s="47">
        <f t="shared" ca="1" si="128"/>
        <v>59509</v>
      </c>
      <c r="AU33" s="45">
        <f t="shared" ca="1" si="128"/>
        <v>51421</v>
      </c>
      <c r="AV33" s="48">
        <f t="shared" ca="1" si="129"/>
        <v>0.15728982322397464</v>
      </c>
      <c r="AW33" s="47">
        <f t="shared" ca="1" si="130"/>
        <v>53433</v>
      </c>
      <c r="AX33" s="45">
        <f t="shared" ca="1" si="130"/>
        <v>47720</v>
      </c>
      <c r="AY33" s="48">
        <f t="shared" ca="1" si="131"/>
        <v>0.11971919530595139</v>
      </c>
      <c r="AZ33" s="47">
        <f t="shared" ca="1" si="132"/>
        <v>70344</v>
      </c>
      <c r="BA33" s="45">
        <f t="shared" ca="1" si="132"/>
        <v>65940</v>
      </c>
      <c r="BB33" s="48">
        <f t="shared" ca="1" si="133"/>
        <v>6.6787989080982713E-2</v>
      </c>
      <c r="BC33" s="47">
        <f t="shared" ca="1" si="134"/>
        <v>63146</v>
      </c>
      <c r="BD33" s="45">
        <f t="shared" ca="1" si="134"/>
        <v>57169</v>
      </c>
      <c r="BE33" s="48">
        <f t="shared" ca="1" si="135"/>
        <v>0.10454966852664906</v>
      </c>
      <c r="BF33" s="47">
        <f t="shared" ca="1" si="136"/>
        <v>68140</v>
      </c>
      <c r="BG33" s="45">
        <f t="shared" ca="1" si="136"/>
        <v>59603</v>
      </c>
      <c r="BH33" s="48">
        <f t="shared" ca="1" si="137"/>
        <v>0.14323104541717699</v>
      </c>
      <c r="BI33" s="47">
        <f t="shared" ca="1" si="138"/>
        <v>101400</v>
      </c>
      <c r="BJ33" s="45">
        <f t="shared" ca="1" si="138"/>
        <v>86059</v>
      </c>
      <c r="BK33" s="48">
        <f t="shared" ca="1" si="139"/>
        <v>0.17826142530124681</v>
      </c>
      <c r="BL33" s="47">
        <f t="shared" ca="1" si="140"/>
        <v>58063</v>
      </c>
      <c r="BM33" s="45">
        <f t="shared" ca="1" si="140"/>
        <v>50085</v>
      </c>
      <c r="BN33" s="48">
        <f t="shared" ca="1" si="141"/>
        <v>0.15928920834581212</v>
      </c>
      <c r="BO33" s="154" t="str">
        <f t="shared" si="142"/>
        <v>Marginal</v>
      </c>
      <c r="BP33" s="249"/>
    </row>
    <row r="34" spans="1:68" x14ac:dyDescent="0.2">
      <c r="C34" s="3">
        <f>ROW($C$29)</f>
        <v>29</v>
      </c>
      <c r="D34" s="237"/>
      <c r="E34" s="76" t="str">
        <f>E30 &amp; " %"</f>
        <v>Elite %</v>
      </c>
      <c r="F34" s="33">
        <f ca="1">IFERROR(F30 / INDIRECT(ADDRESS($C34, COLUMN(F30))), 0)</f>
        <v>5.7772082835379032E-2</v>
      </c>
      <c r="G34" s="8">
        <f ca="1">IFERROR(G30 / INDIRECT(ADDRESS($C34, COLUMN(G30))), 0)</f>
        <v>5.7617909106184494E-2</v>
      </c>
      <c r="H34" s="20">
        <f t="shared" ref="H34:H37" ca="1" si="143">IF(F$9 = 0, 0, IFERROR((F34 - G34) * 10000, 0))</f>
        <v>1.541737291945386</v>
      </c>
      <c r="I34" s="88"/>
      <c r="J34" s="33">
        <f ca="1">IFERROR(J30 / INDIRECT(ADDRESS($C34, COLUMN(J30))), 0)</f>
        <v>5.8053137320680639E-2</v>
      </c>
      <c r="K34" s="8">
        <f ca="1">IFERROR(K30 / INDIRECT(ADDRESS($C34, COLUMN(K30))), 0)</f>
        <v>5.7779941117603151E-2</v>
      </c>
      <c r="L34" s="20">
        <f t="shared" ref="L34:L37" ca="1" si="144">IF(J$9 = 0, 0, IFERROR((J34 - K34) * 10000, 0))</f>
        <v>2.7319620307748869</v>
      </c>
      <c r="M34" s="88"/>
      <c r="N34" s="33">
        <f ca="1">IFERROR(N30 / INDIRECT(ADDRESS($C34, COLUMN(N30))), 0)</f>
        <v>5.8053137320680639E-2</v>
      </c>
      <c r="O34" s="8">
        <f ca="1">IFERROR(O30 / INDIRECT(ADDRESS($C34, COLUMN(O30))), 0)</f>
        <v>5.7779941117603151E-2</v>
      </c>
      <c r="P34" s="20">
        <f t="shared" ref="P34:P37" ca="1" si="145">IF(N$9 = 0, 0, IFERROR((N34 - O34) * 10000, 0))</f>
        <v>2.7319620307748869</v>
      </c>
      <c r="Q34" s="88"/>
      <c r="R34" s="33">
        <f ca="1">IFERROR(R30 / INDIRECT(ADDRESS($C34, COLUMN(R30))), 0)</f>
        <v>5.6833836774346891E-2</v>
      </c>
      <c r="S34" s="8">
        <f ca="1">IFERROR(S30 / INDIRECT(ADDRESS($C34, COLUMN(S30))), 0)</f>
        <v>5.6994726385118891E-2</v>
      </c>
      <c r="T34" s="20">
        <f t="shared" ref="T34:T37" ca="1" si="146">IF(R$9 = 0, 0, IFERROR((R34 - S34) * 10000, 0))</f>
        <v>-1.6088961077199981</v>
      </c>
      <c r="U34" s="33">
        <f ca="1">IFERROR(U30 / INDIRECT(ADDRESS($C34, COLUMN(U30))), 0)</f>
        <v>5.440972500718929E-2</v>
      </c>
      <c r="V34" s="8">
        <f ca="1">IFERROR(V30 / INDIRECT(ADDRESS($C34, COLUMN(V30))), 0)</f>
        <v>5.4458605640836356E-2</v>
      </c>
      <c r="W34" s="20">
        <f t="shared" ref="W34:W37" ca="1" si="147">IF(U$9 = 0, 0, IFERROR((U34 - V34) * 10000, 0))</f>
        <v>-0.48880633647066518</v>
      </c>
      <c r="X34" s="33">
        <f ca="1">IFERROR(X30 / INDIRECT(ADDRESS($C34, COLUMN(X30))), 0)</f>
        <v>5.7381349165383261E-2</v>
      </c>
      <c r="Y34" s="8">
        <f ca="1">IFERROR(Y30 / INDIRECT(ADDRESS($C34, COLUMN(Y30))), 0)</f>
        <v>5.7279801381593318E-2</v>
      </c>
      <c r="Z34" s="20">
        <f t="shared" ref="Z34:Z37" ca="1" si="148">IF(X$9 = 0, 0, IFERROR((X34 - Y34) * 10000, 0))</f>
        <v>1.0154778378994311</v>
      </c>
      <c r="AA34" s="33">
        <f ca="1">IFERROR(AA30 / INDIRECT(ADDRESS($C34, COLUMN(AA30))), 0)</f>
        <v>5.6350580192761894E-2</v>
      </c>
      <c r="AB34" s="8">
        <f ca="1">IFERROR(AB30 / INDIRECT(ADDRESS($C34, COLUMN(AB30))), 0)</f>
        <v>5.6963884728616715E-2</v>
      </c>
      <c r="AC34" s="20">
        <f t="shared" ref="AC34:AC37" ca="1" si="149">IF(AA$9 = 0, 0, IFERROR((AA34 - AB34) * 10000, 0))</f>
        <v>-6.133045358548209</v>
      </c>
      <c r="AD34" s="88"/>
      <c r="AE34" s="33">
        <f ca="1">IFERROR(AE30 / INDIRECT(ADDRESS($C34, COLUMN(AE30))), 0)</f>
        <v>5.5905682523306494E-2</v>
      </c>
      <c r="AF34" s="8">
        <f ca="1">IFERROR(AF30 / INDIRECT(ADDRESS($C34, COLUMN(AF30))), 0)</f>
        <v>5.6198552811705514E-2</v>
      </c>
      <c r="AG34" s="20">
        <f t="shared" ref="AG34:AG37" ca="1" si="150">IF(AE$9 = 0, 0, IFERROR((AE34 - AF34) * 10000, 0))</f>
        <v>-2.9287028839902058</v>
      </c>
      <c r="AH34" s="33">
        <f ca="1">IFERROR(AH30 / INDIRECT(ADDRESS($C34, COLUMN(AH30))), 0)</f>
        <v>5.6120788464531834E-2</v>
      </c>
      <c r="AI34" s="8">
        <f ca="1">IFERROR(AI30 / INDIRECT(ADDRESS($C34, COLUMN(AI30))), 0)</f>
        <v>5.6041541638270388E-2</v>
      </c>
      <c r="AJ34" s="20">
        <f t="shared" ref="AJ34:AJ37" ca="1" si="151">IF(AH$9 = 0, 0, IFERROR((AH34 - AI34) * 10000, 0))</f>
        <v>0.79246826261446246</v>
      </c>
      <c r="AK34" s="33">
        <f ca="1">IFERROR(AK30 / INDIRECT(ADDRESS($C34, COLUMN(AK30))), 0)</f>
        <v>5.509929437289246E-2</v>
      </c>
      <c r="AL34" s="8">
        <f ca="1">IFERROR(AL30 / INDIRECT(ADDRESS($C34, COLUMN(AL30))), 0)</f>
        <v>5.4958076128784714E-2</v>
      </c>
      <c r="AM34" s="20">
        <f t="shared" ref="AM34:AM37" ca="1" si="152">IF(AK$9 = 0, 0, IFERROR((AK34 - AL34) * 10000, 0))</f>
        <v>1.4121824410774642</v>
      </c>
      <c r="AN34" s="33">
        <f ca="1">IFERROR(AN30 / INDIRECT(ADDRESS($C34, COLUMN(AN30))), 0)</f>
        <v>5.3354800424153394E-2</v>
      </c>
      <c r="AO34" s="8">
        <f ca="1">IFERROR(AO30 / INDIRECT(ADDRESS($C34, COLUMN(AO30))), 0)</f>
        <v>5.4085860933374211E-2</v>
      </c>
      <c r="AP34" s="20">
        <f t="shared" ref="AP34:AP37" ca="1" si="153">IF(AN$9 = 0, 0, IFERROR((AN34 - AO34) * 10000, 0))</f>
        <v>-7.3106050922081698</v>
      </c>
      <c r="AQ34" s="33">
        <f ca="1">IFERROR(AQ30 / INDIRECT(ADDRESS($C34, COLUMN(AQ30))), 0)</f>
        <v>5.3577569053515753E-2</v>
      </c>
      <c r="AR34" s="8">
        <f ca="1">IFERROR(AR30 / INDIRECT(ADDRESS($C34, COLUMN(AR30))), 0)</f>
        <v>5.2802710493599463E-2</v>
      </c>
      <c r="AS34" s="20">
        <f t="shared" ref="AS34:AS37" ca="1" si="154">IF(AQ$9 = 0, 0, IFERROR((AQ34 - AR34) * 10000, 0))</f>
        <v>7.7485855991629018</v>
      </c>
      <c r="AT34" s="33">
        <f ca="1">IFERROR(AT30 / INDIRECT(ADDRESS($C34, COLUMN(AT30))), 0)</f>
        <v>5.2706584302809167E-2</v>
      </c>
      <c r="AU34" s="8">
        <f ca="1">IFERROR(AU30 / INDIRECT(ADDRESS($C34, COLUMN(AU30))), 0)</f>
        <v>5.324541677783283E-2</v>
      </c>
      <c r="AV34" s="20">
        <f t="shared" ref="AV34:AV37" ca="1" si="155">IF(AT$9 = 0, 0, IFERROR((AT34 - AU34) * 10000, 0))</f>
        <v>-5.3883247502366229</v>
      </c>
      <c r="AW34" s="33">
        <f ca="1">IFERROR(AW30 / INDIRECT(ADDRESS($C34, COLUMN(AW30))), 0)</f>
        <v>5.4939608324433405E-2</v>
      </c>
      <c r="AX34" s="8">
        <f ca="1">IFERROR(AX30 / INDIRECT(ADDRESS($C34, COLUMN(AX30))), 0)</f>
        <v>5.4039753069669627E-2</v>
      </c>
      <c r="AY34" s="20">
        <f t="shared" ref="AY34:AY37" ca="1" si="156">IF(AW$9 = 0, 0, IFERROR((AW34 - AX34) * 10000, 0))</f>
        <v>8.9985525476377752</v>
      </c>
      <c r="AZ34" s="33">
        <f ca="1">IFERROR(AZ30 / INDIRECT(ADDRESS($C34, COLUMN(AZ30))), 0)</f>
        <v>5.596923934437651E-2</v>
      </c>
      <c r="BA34" s="8">
        <f ca="1">IFERROR(BA30 / INDIRECT(ADDRESS($C34, COLUMN(BA30))), 0)</f>
        <v>5.650048058840737E-2</v>
      </c>
      <c r="BB34" s="20">
        <f t="shared" ref="BB34:BB37" ca="1" si="157">IF(AZ$9 = 0, 0, IFERROR((AZ34 - BA34) * 10000, 0))</f>
        <v>-5.3124124403085977</v>
      </c>
      <c r="BC34" s="33">
        <f ca="1">IFERROR(BC30 / INDIRECT(ADDRESS($C34, COLUMN(BC30))), 0)</f>
        <v>5.5857204351569226E-2</v>
      </c>
      <c r="BD34" s="8">
        <f ca="1">IFERROR(BD30 / INDIRECT(ADDRESS($C34, COLUMN(BD30))), 0)</f>
        <v>5.6068823639423976E-2</v>
      </c>
      <c r="BE34" s="20">
        <f t="shared" ref="BE34:BE37" ca="1" si="158">IF(BC$9 = 0, 0, IFERROR((BC34 - BD34) * 10000, 0))</f>
        <v>-2.1161928785475013</v>
      </c>
      <c r="BF34" s="33">
        <f ca="1">IFERROR(BF30 / INDIRECT(ADDRESS($C34, COLUMN(BF30))), 0)</f>
        <v>5.4655284498835055E-2</v>
      </c>
      <c r="BG34" s="8">
        <f ca="1">IFERROR(BG30 / INDIRECT(ADDRESS($C34, COLUMN(BG30))), 0)</f>
        <v>5.529663618358184E-2</v>
      </c>
      <c r="BH34" s="20">
        <f t="shared" ref="BH34:BH37" ca="1" si="159">IF(BF$9 = 0, 0, IFERROR((BF34 - BG34) * 10000, 0))</f>
        <v>-6.4135168474678537</v>
      </c>
      <c r="BI34" s="33">
        <f ca="1">IFERROR(BI30 / INDIRECT(ADDRESS($C34, COLUMN(BI30))), 0)</f>
        <v>5.3525226919617301E-2</v>
      </c>
      <c r="BJ34" s="8">
        <f ca="1">IFERROR(BJ30 / INDIRECT(ADDRESS($C34, COLUMN(BJ30))), 0)</f>
        <v>5.532555513737298E-2</v>
      </c>
      <c r="BK34" s="20">
        <f t="shared" ref="BK34:BK37" ca="1" si="160">IF(BI$9 = 0, 0, IFERROR((BI34 - BJ34) * 10000, 0))</f>
        <v>-18.003282177556784</v>
      </c>
      <c r="BL34" s="33">
        <f ca="1">IFERROR(BL30 / INDIRECT(ADDRESS($C34, COLUMN(BL30))), 0)</f>
        <v>5.2121635202715309E-2</v>
      </c>
      <c r="BM34" s="8">
        <f ca="1">IFERROR(BM30 / INDIRECT(ADDRESS($C34, COLUMN(BM30))), 0)</f>
        <v>5.3740908812583768E-2</v>
      </c>
      <c r="BN34" s="20">
        <f t="shared" ref="BN34:BN37" ca="1" si="161">IF(BL$9 = 0, 0, IFERROR((BL34 - BM34) * 10000, 0))</f>
        <v>-16.192736098684588</v>
      </c>
      <c r="BO34" s="155" t="str">
        <f t="shared" si="142"/>
        <v>Elite %</v>
      </c>
      <c r="BP34" s="249"/>
    </row>
    <row r="35" spans="1:68" x14ac:dyDescent="0.2">
      <c r="C35" s="3">
        <f t="shared" ref="C35:C37" si="162">ROW($C$29)</f>
        <v>29</v>
      </c>
      <c r="D35" s="237"/>
      <c r="E35" s="79" t="str">
        <f t="shared" ref="E35:E36" si="163">E31 &amp; " %"</f>
        <v>High Value %</v>
      </c>
      <c r="F35" s="28">
        <f t="shared" ref="F35:G36" ca="1" si="164">IFERROR(F31 / INDIRECT(ADDRESS($C35, COLUMN(F31))), 0)</f>
        <v>0.27110206216649169</v>
      </c>
      <c r="G35" s="10">
        <f t="shared" ca="1" si="164"/>
        <v>0.26722757464658142</v>
      </c>
      <c r="H35" s="18">
        <f t="shared" ca="1" si="143"/>
        <v>38.744875199102637</v>
      </c>
      <c r="I35" s="88"/>
      <c r="J35" s="28">
        <f t="shared" ref="J35:K37" ca="1" si="165">IFERROR(J31 / INDIRECT(ADDRESS($C35, COLUMN(J31))), 0)</f>
        <v>0.27312509756899583</v>
      </c>
      <c r="K35" s="10">
        <f t="shared" ca="1" si="165"/>
        <v>0.27115234775849134</v>
      </c>
      <c r="L35" s="18">
        <f t="shared" ca="1" si="144"/>
        <v>19.727498105044926</v>
      </c>
      <c r="M35" s="88"/>
      <c r="N35" s="28">
        <f t="shared" ref="N35:O37" ca="1" si="166">IFERROR(N31 / INDIRECT(ADDRESS($C35, COLUMN(N31))), 0)</f>
        <v>0.27312509756899583</v>
      </c>
      <c r="O35" s="10">
        <f t="shared" ca="1" si="166"/>
        <v>0.27115234775849134</v>
      </c>
      <c r="P35" s="18">
        <f t="shared" ca="1" si="145"/>
        <v>19.727498105044926</v>
      </c>
      <c r="Q35" s="88"/>
      <c r="R35" s="28">
        <f t="shared" ref="R35:S37" ca="1" si="167">IFERROR(R31 / INDIRECT(ADDRESS($C35, COLUMN(R31))), 0)</f>
        <v>0.26865981617672513</v>
      </c>
      <c r="S35" s="10">
        <f t="shared" ca="1" si="167"/>
        <v>0.26935630353431411</v>
      </c>
      <c r="T35" s="18">
        <f t="shared" ca="1" si="146"/>
        <v>-6.9648735758898184</v>
      </c>
      <c r="U35" s="28">
        <f t="shared" ref="U35:V37" ca="1" si="168">IFERROR(U31 / INDIRECT(ADDRESS($C35, COLUMN(U31))), 0)</f>
        <v>0.26281112021863268</v>
      </c>
      <c r="V35" s="10">
        <f t="shared" ca="1" si="168"/>
        <v>0.26138697700675251</v>
      </c>
      <c r="W35" s="18">
        <f t="shared" ca="1" si="147"/>
        <v>14.24143211880169</v>
      </c>
      <c r="X35" s="28">
        <f t="shared" ref="X35:Y37" ca="1" si="169">IFERROR(X31 / INDIRECT(ADDRESS($C35, COLUMN(X31))), 0)</f>
        <v>0.26958236507398098</v>
      </c>
      <c r="Y35" s="10">
        <f t="shared" ca="1" si="169"/>
        <v>0.26826588200135632</v>
      </c>
      <c r="Z35" s="18">
        <f t="shared" ca="1" si="148"/>
        <v>13.164830726246635</v>
      </c>
      <c r="AA35" s="28">
        <f t="shared" ref="AA35:AB37" ca="1" si="170">IFERROR(AA31 / INDIRECT(ADDRESS($C35, COLUMN(AA31))), 0)</f>
        <v>0.26008369152229083</v>
      </c>
      <c r="AB35" s="10">
        <f t="shared" ca="1" si="170"/>
        <v>0.26313875586290209</v>
      </c>
      <c r="AC35" s="18">
        <f t="shared" ca="1" si="149"/>
        <v>-30.550643406112577</v>
      </c>
      <c r="AD35" s="88"/>
      <c r="AE35" s="28">
        <f t="shared" ref="AE35:AF37" ca="1" si="171">IFERROR(AE31 / INDIRECT(ADDRESS($C35, COLUMN(AE31))), 0)</f>
        <v>0.26332039981758509</v>
      </c>
      <c r="AF35" s="10">
        <f t="shared" ca="1" si="171"/>
        <v>0.25739150532472843</v>
      </c>
      <c r="AG35" s="18">
        <f t="shared" ca="1" si="150"/>
        <v>59.288944928566622</v>
      </c>
      <c r="AH35" s="28">
        <f t="shared" ref="AH35:AI37" ca="1" si="172">IFERROR(AH31 / INDIRECT(ADDRESS($C35, COLUMN(AH31))), 0)</f>
        <v>0.2660997042550482</v>
      </c>
      <c r="AI35" s="10">
        <f t="shared" ca="1" si="172"/>
        <v>0.26747261242383863</v>
      </c>
      <c r="AJ35" s="18">
        <f t="shared" ca="1" si="151"/>
        <v>-13.729081687904321</v>
      </c>
      <c r="AK35" s="28">
        <f t="shared" ref="AK35:AL37" ca="1" si="173">IFERROR(AK31 / INDIRECT(ADDRESS($C35, COLUMN(AK31))), 0)</f>
        <v>0.26088758577283822</v>
      </c>
      <c r="AL35" s="10">
        <f t="shared" ca="1" si="173"/>
        <v>0.26446458194621558</v>
      </c>
      <c r="AM35" s="18">
        <f t="shared" ca="1" si="152"/>
        <v>-35.76996173377367</v>
      </c>
      <c r="AN35" s="28">
        <f t="shared" ref="AN35:AO37" ca="1" si="174">IFERROR(AN31 / INDIRECT(ADDRESS($C35, COLUMN(AN31))), 0)</f>
        <v>0.26254219645306587</v>
      </c>
      <c r="AO35" s="10">
        <f t="shared" ca="1" si="174"/>
        <v>0.26291325889810813</v>
      </c>
      <c r="AP35" s="18">
        <f t="shared" ca="1" si="153"/>
        <v>-3.7106244504225838</v>
      </c>
      <c r="AQ35" s="28">
        <f t="shared" ref="AQ35:AR37" ca="1" si="175">IFERROR(AQ31 / INDIRECT(ADDRESS($C35, COLUMN(AQ31))), 0)</f>
        <v>0.25840252529740632</v>
      </c>
      <c r="AR35" s="10">
        <f t="shared" ca="1" si="175"/>
        <v>0.25678648032023171</v>
      </c>
      <c r="AS35" s="18">
        <f t="shared" ca="1" si="154"/>
        <v>16.160449771746023</v>
      </c>
      <c r="AT35" s="28">
        <f t="shared" ref="AT35:AU37" ca="1" si="176">IFERROR(AT31 / INDIRECT(ADDRESS($C35, COLUMN(AT31))), 0)</f>
        <v>0.24888819882664773</v>
      </c>
      <c r="AU35" s="10">
        <f t="shared" ca="1" si="176"/>
        <v>0.2477163293567608</v>
      </c>
      <c r="AV35" s="18">
        <f t="shared" ca="1" si="155"/>
        <v>11.718694698869269</v>
      </c>
      <c r="AW35" s="28">
        <f t="shared" ref="AW35:AX37" ca="1" si="177">IFERROR(AW31 / INDIRECT(ADDRESS($C35, COLUMN(AW31))), 0)</f>
        <v>0.25889648742897264</v>
      </c>
      <c r="AX35" s="10">
        <f t="shared" ca="1" si="177"/>
        <v>0.25134658435655655</v>
      </c>
      <c r="AY35" s="18">
        <f t="shared" ca="1" si="156"/>
        <v>75.499030724160974</v>
      </c>
      <c r="AZ35" s="28">
        <f t="shared" ref="AZ35:BA37" ca="1" si="178">IFERROR(AZ31 / INDIRECT(ADDRESS($C35, COLUMN(AZ31))), 0)</f>
        <v>0.26690007141488564</v>
      </c>
      <c r="BA35" s="10">
        <f t="shared" ca="1" si="178"/>
        <v>0.26639920877039019</v>
      </c>
      <c r="BB35" s="18">
        <f t="shared" ca="1" si="157"/>
        <v>5.0086264449544782</v>
      </c>
      <c r="BC35" s="28">
        <f t="shared" ref="BC35:BD37" ca="1" si="179">IFERROR(BC31 / INDIRECT(ADDRESS($C35, COLUMN(BC31))), 0)</f>
        <v>0.26512483368552869</v>
      </c>
      <c r="BD35" s="10">
        <f t="shared" ca="1" si="179"/>
        <v>0.26851906275882337</v>
      </c>
      <c r="BE35" s="18">
        <f t="shared" ca="1" si="158"/>
        <v>-33.942290732946745</v>
      </c>
      <c r="BF35" s="28">
        <f t="shared" ref="BF35:BG37" ca="1" si="180">IFERROR(BF31 / INDIRECT(ADDRESS($C35, COLUMN(BF31))), 0)</f>
        <v>0.25562425559578433</v>
      </c>
      <c r="BG35" s="10">
        <f t="shared" ca="1" si="180"/>
        <v>0.26008851305540875</v>
      </c>
      <c r="BH35" s="18">
        <f t="shared" ca="1" si="159"/>
        <v>-44.642574596244209</v>
      </c>
      <c r="BI35" s="28">
        <f t="shared" ref="BI35:BJ37" ca="1" si="181">IFERROR(BI31 / INDIRECT(ADDRESS($C35, COLUMN(BI31))), 0)</f>
        <v>0.24922070488183826</v>
      </c>
      <c r="BJ35" s="10">
        <f t="shared" ca="1" si="181"/>
        <v>0.25667308699919561</v>
      </c>
      <c r="BK35" s="18">
        <f t="shared" ca="1" si="160"/>
        <v>-74.523821173573538</v>
      </c>
      <c r="BL35" s="28">
        <f t="shared" ref="BL35:BM37" ca="1" si="182">IFERROR(BL31 / INDIRECT(ADDRESS($C35, COLUMN(BL31))), 0)</f>
        <v>0.24348103436862473</v>
      </c>
      <c r="BM35" s="10">
        <f t="shared" ca="1" si="182"/>
        <v>0.24603525577787907</v>
      </c>
      <c r="BN35" s="18">
        <f t="shared" ca="1" si="161"/>
        <v>-25.542214092543482</v>
      </c>
      <c r="BO35" s="159" t="str">
        <f t="shared" si="142"/>
        <v>High Value %</v>
      </c>
      <c r="BP35" s="249"/>
    </row>
    <row r="36" spans="1:68" x14ac:dyDescent="0.2">
      <c r="C36" s="3">
        <f t="shared" si="162"/>
        <v>29</v>
      </c>
      <c r="D36" s="238"/>
      <c r="E36" s="79" t="str">
        <f t="shared" si="163"/>
        <v>Opportunity %</v>
      </c>
      <c r="F36" s="28">
        <f t="shared" ca="1" si="164"/>
        <v>0.37989887138430689</v>
      </c>
      <c r="G36" s="10">
        <f t="shared" ca="1" si="164"/>
        <v>0.37904915570257569</v>
      </c>
      <c r="H36" s="18">
        <f t="shared" ca="1" si="143"/>
        <v>8.4971568173120016</v>
      </c>
      <c r="I36" s="88"/>
      <c r="J36" s="28">
        <f t="shared" ca="1" si="165"/>
        <v>0.38006403847622972</v>
      </c>
      <c r="K36" s="10">
        <f t="shared" ca="1" si="165"/>
        <v>0.37993494239805009</v>
      </c>
      <c r="L36" s="18">
        <f t="shared" ca="1" si="144"/>
        <v>1.2909607817962465</v>
      </c>
      <c r="M36" s="88"/>
      <c r="N36" s="28">
        <f t="shared" ca="1" si="166"/>
        <v>0.38006237772736484</v>
      </c>
      <c r="O36" s="10">
        <f t="shared" ca="1" si="166"/>
        <v>0.37993766675324064</v>
      </c>
      <c r="P36" s="18">
        <f t="shared" ca="1" si="145"/>
        <v>1.2471097412419807</v>
      </c>
      <c r="Q36" s="88"/>
      <c r="R36" s="28">
        <f t="shared" ca="1" si="167"/>
        <v>0.37491548421487431</v>
      </c>
      <c r="S36" s="10">
        <f t="shared" ca="1" si="167"/>
        <v>0.38182701627366833</v>
      </c>
      <c r="T36" s="18">
        <f t="shared" ca="1" si="146"/>
        <v>-69.115320587940232</v>
      </c>
      <c r="U36" s="28">
        <f t="shared" ca="1" si="168"/>
        <v>0.37348902630595665</v>
      </c>
      <c r="V36" s="10">
        <f t="shared" ca="1" si="168"/>
        <v>0.37822697961221963</v>
      </c>
      <c r="W36" s="18">
        <f t="shared" ca="1" si="147"/>
        <v>-47.379533062629761</v>
      </c>
      <c r="X36" s="28">
        <f t="shared" ca="1" si="169"/>
        <v>0.37332428805285589</v>
      </c>
      <c r="Y36" s="10">
        <f t="shared" ca="1" si="169"/>
        <v>0.373708348179906</v>
      </c>
      <c r="Z36" s="18">
        <f t="shared" ca="1" si="148"/>
        <v>-3.8406012705011205</v>
      </c>
      <c r="AA36" s="28">
        <f t="shared" ca="1" si="170"/>
        <v>0.36706360849091202</v>
      </c>
      <c r="AB36" s="10">
        <f t="shared" ca="1" si="170"/>
        <v>0.36967664926542948</v>
      </c>
      <c r="AC36" s="18">
        <f t="shared" ca="1" si="149"/>
        <v>-26.130407745174612</v>
      </c>
      <c r="AD36" s="88"/>
      <c r="AE36" s="28">
        <f t="shared" ca="1" si="171"/>
        <v>0.36949484528375237</v>
      </c>
      <c r="AF36" s="10">
        <f t="shared" ca="1" si="171"/>
        <v>0.37452664142087577</v>
      </c>
      <c r="AG36" s="18">
        <f t="shared" ca="1" si="150"/>
        <v>-50.317961371234013</v>
      </c>
      <c r="AH36" s="28">
        <f t="shared" ca="1" si="172"/>
        <v>0.37439801515987681</v>
      </c>
      <c r="AI36" s="10">
        <f t="shared" ca="1" si="172"/>
        <v>0.38276998504745147</v>
      </c>
      <c r="AJ36" s="18">
        <f t="shared" ca="1" si="151"/>
        <v>-83.719698875746602</v>
      </c>
      <c r="AK36" s="28">
        <f t="shared" ca="1" si="173"/>
        <v>0.36710007214896456</v>
      </c>
      <c r="AL36" s="10">
        <f t="shared" ca="1" si="173"/>
        <v>0.38570525769356639</v>
      </c>
      <c r="AM36" s="18">
        <f t="shared" ca="1" si="152"/>
        <v>-186.05185544601832</v>
      </c>
      <c r="AN36" s="28">
        <f t="shared" ca="1" si="174"/>
        <v>0.3714406623019077</v>
      </c>
      <c r="AO36" s="10">
        <f t="shared" ca="1" si="174"/>
        <v>0.37635610233689687</v>
      </c>
      <c r="AP36" s="18">
        <f t="shared" ca="1" si="153"/>
        <v>-49.154400349891716</v>
      </c>
      <c r="AQ36" s="28">
        <f t="shared" ca="1" si="175"/>
        <v>0.36953338407625347</v>
      </c>
      <c r="AR36" s="10">
        <f t="shared" ca="1" si="175"/>
        <v>0.37971956956341563</v>
      </c>
      <c r="AS36" s="18">
        <f t="shared" ca="1" si="154"/>
        <v>-101.86185487162159</v>
      </c>
      <c r="AT36" s="28">
        <f t="shared" ca="1" si="176"/>
        <v>0.36841930153378655</v>
      </c>
      <c r="AU36" s="10">
        <f t="shared" ca="1" si="176"/>
        <v>0.37239394747875137</v>
      </c>
      <c r="AV36" s="18">
        <f t="shared" ca="1" si="155"/>
        <v>-39.746459449648277</v>
      </c>
      <c r="AW36" s="28">
        <f t="shared" ca="1" si="177"/>
        <v>0.37088218460322048</v>
      </c>
      <c r="AX36" s="10">
        <f t="shared" ca="1" si="177"/>
        <v>0.37089071297740994</v>
      </c>
      <c r="AY36" s="18">
        <f t="shared" ca="1" si="156"/>
        <v>-8.5283741894648379E-2</v>
      </c>
      <c r="AZ36" s="28">
        <f t="shared" ca="1" si="178"/>
        <v>0.3708130846005121</v>
      </c>
      <c r="BA36" s="10">
        <f t="shared" ca="1" si="178"/>
        <v>0.3709167397996852</v>
      </c>
      <c r="BB36" s="18">
        <f t="shared" ca="1" si="157"/>
        <v>-1.0365519917310273</v>
      </c>
      <c r="BC36" s="28">
        <f t="shared" ca="1" si="179"/>
        <v>0.37013285591296863</v>
      </c>
      <c r="BD36" s="10">
        <f t="shared" ca="1" si="179"/>
        <v>0.36993240535413718</v>
      </c>
      <c r="BE36" s="18">
        <f t="shared" ca="1" si="158"/>
        <v>2.0045055883144425</v>
      </c>
      <c r="BF36" s="28">
        <f t="shared" ca="1" si="180"/>
        <v>0.36638211247087632</v>
      </c>
      <c r="BG36" s="10">
        <f t="shared" ca="1" si="180"/>
        <v>0.36642162750844826</v>
      </c>
      <c r="BH36" s="18">
        <f t="shared" ca="1" si="159"/>
        <v>-0.3951503757193553</v>
      </c>
      <c r="BI36" s="28">
        <f t="shared" ca="1" si="181"/>
        <v>0.36558344917818303</v>
      </c>
      <c r="BJ36" s="10">
        <f t="shared" ca="1" si="181"/>
        <v>0.3704568767665139</v>
      </c>
      <c r="BK36" s="18">
        <f t="shared" ca="1" si="160"/>
        <v>-48.734275883308698</v>
      </c>
      <c r="BL36" s="28">
        <f t="shared" ca="1" si="182"/>
        <v>0.35497595821121869</v>
      </c>
      <c r="BM36" s="10">
        <f t="shared" ca="1" si="182"/>
        <v>0.35947014280563061</v>
      </c>
      <c r="BN36" s="18">
        <f t="shared" ca="1" si="161"/>
        <v>-44.941845944119208</v>
      </c>
      <c r="BO36" s="159" t="str">
        <f t="shared" si="142"/>
        <v>Opportunity %</v>
      </c>
      <c r="BP36" s="250"/>
    </row>
    <row r="37" spans="1:68" x14ac:dyDescent="0.2">
      <c r="C37" s="3">
        <f t="shared" si="162"/>
        <v>29</v>
      </c>
      <c r="D37" s="239"/>
      <c r="E37" s="78" t="str">
        <f>E33 &amp; " %"</f>
        <v>Marginal %</v>
      </c>
      <c r="F37" s="30">
        <f ca="1">IFERROR(F33 / INDIRECT(ADDRESS($C37, COLUMN(F33))), 0)</f>
        <v>0.29122698361382238</v>
      </c>
      <c r="G37" s="14">
        <f ca="1">IFERROR(G33 / INDIRECT(ADDRESS($C37, COLUMN(G33))), 0)</f>
        <v>0.29610536054465836</v>
      </c>
      <c r="H37" s="19">
        <f t="shared" ca="1" si="143"/>
        <v>-48.783769308359815</v>
      </c>
      <c r="I37" s="88"/>
      <c r="J37" s="30">
        <f t="shared" ca="1" si="165"/>
        <v>0.28875772663409383</v>
      </c>
      <c r="K37" s="14">
        <f t="shared" ca="1" si="165"/>
        <v>0.29113276872585542</v>
      </c>
      <c r="L37" s="19">
        <f t="shared" ca="1" si="144"/>
        <v>-23.750420917615923</v>
      </c>
      <c r="M37" s="88"/>
      <c r="N37" s="30">
        <f t="shared" ca="1" si="166"/>
        <v>0.2887593873829587</v>
      </c>
      <c r="O37" s="14">
        <f t="shared" ca="1" si="166"/>
        <v>0.29113004437066486</v>
      </c>
      <c r="P37" s="19">
        <f t="shared" ca="1" si="145"/>
        <v>-23.706569877061657</v>
      </c>
      <c r="Q37" s="88"/>
      <c r="R37" s="30">
        <f t="shared" ca="1" si="167"/>
        <v>0.29959086283405367</v>
      </c>
      <c r="S37" s="14">
        <f t="shared" ca="1" si="167"/>
        <v>0.29182195380689868</v>
      </c>
      <c r="T37" s="19">
        <f t="shared" ca="1" si="146"/>
        <v>77.689090271549915</v>
      </c>
      <c r="U37" s="30">
        <f t="shared" ca="1" si="168"/>
        <v>0.3092901284682214</v>
      </c>
      <c r="V37" s="14">
        <f t="shared" ca="1" si="168"/>
        <v>0.30592743774019149</v>
      </c>
      <c r="W37" s="19">
        <f t="shared" ca="1" si="147"/>
        <v>33.626907280299157</v>
      </c>
      <c r="X37" s="30">
        <f t="shared" ca="1" si="169"/>
        <v>0.29971199770777984</v>
      </c>
      <c r="Y37" s="14">
        <f t="shared" ca="1" si="169"/>
        <v>0.30074596843714441</v>
      </c>
      <c r="Z37" s="19">
        <f t="shared" ca="1" si="148"/>
        <v>-10.339707293645638</v>
      </c>
      <c r="AA37" s="30">
        <f t="shared" ca="1" si="170"/>
        <v>0.31650211979403525</v>
      </c>
      <c r="AB37" s="14">
        <f t="shared" ca="1" si="170"/>
        <v>0.31022071014305175</v>
      </c>
      <c r="AC37" s="19">
        <f t="shared" ca="1" si="149"/>
        <v>62.814096509835046</v>
      </c>
      <c r="AD37" s="88"/>
      <c r="AE37" s="30">
        <f t="shared" ca="1" si="171"/>
        <v>0.31127907237535607</v>
      </c>
      <c r="AF37" s="14">
        <f t="shared" ca="1" si="171"/>
        <v>0.3118833004426903</v>
      </c>
      <c r="AG37" s="19">
        <f t="shared" ca="1" si="150"/>
        <v>-6.0422806733423373</v>
      </c>
      <c r="AH37" s="30">
        <f t="shared" ca="1" si="172"/>
        <v>0.30338149212054322</v>
      </c>
      <c r="AI37" s="14">
        <f t="shared" ca="1" si="172"/>
        <v>0.29371586089043955</v>
      </c>
      <c r="AJ37" s="19">
        <f t="shared" ca="1" si="151"/>
        <v>96.656312301036664</v>
      </c>
      <c r="AK37" s="30">
        <f t="shared" ca="1" si="173"/>
        <v>0.31691304770530476</v>
      </c>
      <c r="AL37" s="14">
        <f t="shared" ca="1" si="173"/>
        <v>0.2948720842314333</v>
      </c>
      <c r="AM37" s="19">
        <f t="shared" ca="1" si="152"/>
        <v>220.40963473871466</v>
      </c>
      <c r="AN37" s="30">
        <f t="shared" ca="1" si="174"/>
        <v>0.31266234082087302</v>
      </c>
      <c r="AO37" s="14">
        <f t="shared" ca="1" si="174"/>
        <v>0.30664477783162081</v>
      </c>
      <c r="AP37" s="19">
        <f t="shared" ca="1" si="153"/>
        <v>60.175629892522117</v>
      </c>
      <c r="AQ37" s="30">
        <f t="shared" ca="1" si="175"/>
        <v>0.31848652157282448</v>
      </c>
      <c r="AR37" s="14">
        <f t="shared" ca="1" si="175"/>
        <v>0.31069123962275319</v>
      </c>
      <c r="AS37" s="19">
        <f t="shared" ca="1" si="154"/>
        <v>77.952819500712863</v>
      </c>
      <c r="AT37" s="30">
        <f t="shared" ca="1" si="176"/>
        <v>0.32998591533675653</v>
      </c>
      <c r="AU37" s="14">
        <f t="shared" ca="1" si="176"/>
        <v>0.32664430638665498</v>
      </c>
      <c r="AV37" s="19">
        <f t="shared" ca="1" si="155"/>
        <v>33.416089501015492</v>
      </c>
      <c r="AW37" s="30">
        <f t="shared" ca="1" si="177"/>
        <v>0.31528171964337343</v>
      </c>
      <c r="AX37" s="14">
        <f t="shared" ca="1" si="177"/>
        <v>0.32372294959636388</v>
      </c>
      <c r="AY37" s="19">
        <f t="shared" ca="1" si="156"/>
        <v>-84.412299529904587</v>
      </c>
      <c r="AZ37" s="30">
        <f t="shared" ca="1" si="178"/>
        <v>0.30631760464022573</v>
      </c>
      <c r="BA37" s="14">
        <f t="shared" ca="1" si="178"/>
        <v>0.30618357084151726</v>
      </c>
      <c r="BB37" s="19">
        <f t="shared" ca="1" si="157"/>
        <v>1.340337987084661</v>
      </c>
      <c r="BC37" s="30">
        <f t="shared" ca="1" si="179"/>
        <v>0.30888510604993347</v>
      </c>
      <c r="BD37" s="14">
        <f t="shared" ca="1" si="179"/>
        <v>0.3054797082476155</v>
      </c>
      <c r="BE37" s="19">
        <f t="shared" ca="1" si="158"/>
        <v>34.053978023179667</v>
      </c>
      <c r="BF37" s="30">
        <f t="shared" ca="1" si="180"/>
        <v>0.32333834743450429</v>
      </c>
      <c r="BG37" s="14">
        <f t="shared" ca="1" si="180"/>
        <v>0.31819322325256116</v>
      </c>
      <c r="BH37" s="19">
        <f t="shared" ca="1" si="159"/>
        <v>51.451241819431281</v>
      </c>
      <c r="BI37" s="30">
        <f t="shared" ca="1" si="181"/>
        <v>0.33167061902036143</v>
      </c>
      <c r="BJ37" s="14">
        <f t="shared" ca="1" si="181"/>
        <v>0.31754448109691752</v>
      </c>
      <c r="BK37" s="19">
        <f t="shared" ca="1" si="160"/>
        <v>141.26137923443915</v>
      </c>
      <c r="BL37" s="30">
        <f t="shared" ca="1" si="182"/>
        <v>0.3494213722174413</v>
      </c>
      <c r="BM37" s="14">
        <f t="shared" ca="1" si="182"/>
        <v>0.34075369260390659</v>
      </c>
      <c r="BN37" s="19">
        <f t="shared" ca="1" si="161"/>
        <v>86.676796135347061</v>
      </c>
      <c r="BO37" s="156" t="str">
        <f t="shared" si="142"/>
        <v>Marginal %</v>
      </c>
      <c r="BP37" s="251"/>
    </row>
    <row r="38" spans="1:68" ht="3.75" customHeight="1" x14ac:dyDescent="0.2">
      <c r="D38" s="144"/>
      <c r="E38" s="144"/>
      <c r="F38" s="144"/>
      <c r="G38" s="144"/>
      <c r="H38" s="160"/>
      <c r="I38" s="138"/>
      <c r="J38" s="144"/>
      <c r="K38" s="144"/>
      <c r="L38" s="160"/>
      <c r="M38" s="138"/>
      <c r="N38" s="144"/>
      <c r="O38" s="144"/>
      <c r="P38" s="160"/>
      <c r="Q38" s="138"/>
      <c r="R38" s="144"/>
      <c r="S38" s="144"/>
      <c r="T38" s="160"/>
      <c r="U38" s="144"/>
      <c r="V38" s="144"/>
      <c r="W38" s="160"/>
      <c r="X38" s="144"/>
      <c r="Y38" s="144"/>
      <c r="Z38" s="160"/>
      <c r="AA38" s="144"/>
      <c r="AB38" s="144"/>
      <c r="AC38" s="160"/>
      <c r="AD38" s="138"/>
      <c r="AE38" s="144"/>
      <c r="AF38" s="144"/>
      <c r="AG38" s="160"/>
      <c r="AH38" s="144"/>
      <c r="AI38" s="144"/>
      <c r="AJ38" s="160"/>
      <c r="AK38" s="144"/>
      <c r="AL38" s="144"/>
      <c r="AM38" s="160"/>
      <c r="AN38" s="144"/>
      <c r="AO38" s="144"/>
      <c r="AP38" s="160"/>
      <c r="AQ38" s="144"/>
      <c r="AR38" s="144"/>
      <c r="AS38" s="160"/>
      <c r="AT38" s="144"/>
      <c r="AU38" s="144"/>
      <c r="AV38" s="160"/>
      <c r="AW38" s="144"/>
      <c r="AX38" s="144"/>
      <c r="AY38" s="160"/>
      <c r="AZ38" s="144"/>
      <c r="BA38" s="144"/>
      <c r="BB38" s="160"/>
      <c r="BC38" s="144"/>
      <c r="BD38" s="144"/>
      <c r="BE38" s="160"/>
      <c r="BF38" s="144"/>
      <c r="BG38" s="144"/>
      <c r="BH38" s="160"/>
      <c r="BI38" s="144"/>
      <c r="BJ38" s="144"/>
      <c r="BK38" s="160"/>
      <c r="BL38" s="144"/>
      <c r="BM38" s="144"/>
      <c r="BN38" s="160"/>
      <c r="BO38" s="144"/>
      <c r="BP38" s="144"/>
    </row>
    <row r="39" spans="1:68" ht="12.75" hidden="1" customHeight="1" x14ac:dyDescent="0.2">
      <c r="A39" s="6" t="str">
        <f t="shared" ref="A39:B42" si="183">A$11</f>
        <v>&gt;= 1</v>
      </c>
      <c r="B39" s="3" t="str">
        <f t="shared" si="183"/>
        <v>&gt;= 0</v>
      </c>
      <c r="D39" s="240" t="s">
        <v>168</v>
      </c>
      <c r="E39" s="145" t="s">
        <v>88</v>
      </c>
      <c r="F39" s="146">
        <f ca="1">SUMIFS(MAIL_CUST_COUNT_R, CHANNEL_COUNT, $A$2, IS_JJCC, $B$2, CUST_GROUP, $A39, RECENCY_GROUP, $B39, TIMEFRAME, F$1)</f>
        <v>1061796</v>
      </c>
      <c r="G39" s="147">
        <f ca="1">SUMIFS(MAIL_CUST_COUNT_R, CHANNEL_COUNT, $A$2, IS_JJCC, $B$2, CUST_GROUP, $A39, RECENCY_GROUP, $B39, TIMEFRAME, G$1)</f>
        <v>952208</v>
      </c>
      <c r="H39" s="148">
        <f ca="1">IF(F$9 = 0, 0, IFERROR((F39 - G39) / G39, 0))</f>
        <v>0.1150883000352864</v>
      </c>
      <c r="I39" s="141"/>
      <c r="J39" s="149">
        <f ca="1">SUMIFS(MAIL_CUST_COUNT_R, CHANNEL_COUNT, $A$2, IS_JJCC, $B$2, CUST_GROUP, $A39, RECENCY_GROUP, $B39, TIMEFRAME, J$1)</f>
        <v>1162756</v>
      </c>
      <c r="K39" s="147">
        <f ca="1">SUMIFS(MAIL_CUST_COUNT_R, CHANNEL_COUNT, $A$2, IS_JJCC, $B$2, CUST_GROUP, $A39, RECENCY_GROUP, $B39, TIMEFRAME, K$1)</f>
        <v>1062139</v>
      </c>
      <c r="L39" s="148">
        <f ca="1">IF(J$9 = 0, 0, IFERROR((J39 - K39) / K39, 0))</f>
        <v>9.4730539034909744E-2</v>
      </c>
      <c r="M39" s="141"/>
      <c r="N39" s="149">
        <f ca="1">SUMIFS(MAIL_CUST_COUNT_R, CHANNEL_COUNT, $A$2, IS_JJCC, $B$2, CUST_GROUP, $A39, RECENCY_GROUP, $B39, TIMEFRAME, N$1)</f>
        <v>1162756</v>
      </c>
      <c r="O39" s="147">
        <f ca="1">SUMIFS(MAIL_CUST_COUNT_R, CHANNEL_COUNT, $A$2, IS_JJCC, $B$2, CUST_GROUP, $A39, RECENCY_GROUP, $B39, TIMEFRAME, O$1)</f>
        <v>1062139</v>
      </c>
      <c r="P39" s="148">
        <f ca="1">IF(N$9 = 0, 0, IFERROR((N39 - O39) / O39, 0))</f>
        <v>9.4730539034909744E-2</v>
      </c>
      <c r="Q39" s="141"/>
      <c r="R39" s="149">
        <f ca="1">SUMIFS(MAIL_CUST_COUNT_R, CHANNEL_COUNT, $A$2, IS_JJCC, $B$2, CUST_GROUP, $A39, RECENCY_GROUP, $B39, TIMEFRAME, R$1)</f>
        <v>417420</v>
      </c>
      <c r="S39" s="147">
        <f ca="1">SUMIFS(MAIL_CUST_COUNT_R, CHANNEL_COUNT, $A$2, IS_JJCC, $B$2, CUST_GROUP, $A39, RECENCY_GROUP, $B39, TIMEFRAME, S$1)</f>
        <v>378086</v>
      </c>
      <c r="T39" s="148">
        <f ca="1">IF(R$9 = 0, 0, IFERROR((R39 - S39) / S39, 0))</f>
        <v>0.10403453182609247</v>
      </c>
      <c r="U39" s="146">
        <f ca="1">SUMIFS(MAIL_CUST_COUNT_R, CHANNEL_COUNT, $A$2, IS_JJCC, $B$2, CUST_GROUP, $A39, RECENCY_GROUP, $B39, TIMEFRAME, U$1)</f>
        <v>492956</v>
      </c>
      <c r="V39" s="147">
        <f ca="1">SUMIFS(MAIL_CUST_COUNT_R, CHANNEL_COUNT, $A$2, IS_JJCC, $B$2, CUST_GROUP, $A39, RECENCY_GROUP, $B39, TIMEFRAME, V$1)</f>
        <v>443280</v>
      </c>
      <c r="W39" s="148">
        <f ca="1">IF(U$9 = 0, 0, IFERROR((U39 - V39) / V39, 0))</f>
        <v>0.11206460927630392</v>
      </c>
      <c r="X39" s="146">
        <f ca="1">SUMIFS(MAIL_CUST_COUNT_R, CHANNEL_COUNT, $A$2, IS_JJCC, $B$2, CUST_GROUP, $A39, RECENCY_GROUP, $B39, TIMEFRAME, X$1)</f>
        <v>457708</v>
      </c>
      <c r="Y39" s="147">
        <f ca="1">SUMIFS(MAIL_CUST_COUNT_R, CHANNEL_COUNT, $A$2, IS_JJCC, $B$2, CUST_GROUP, $A39, RECENCY_GROUP, $B39, TIMEFRAME, Y$1)</f>
        <v>418686</v>
      </c>
      <c r="Z39" s="148">
        <f ca="1">IF(X$9 = 0, 0, IFERROR((X39 - Y39) / Y39, 0))</f>
        <v>9.3201110139818383E-2</v>
      </c>
      <c r="AA39" s="146">
        <f ca="1">SUMIFS(MAIL_CUST_COUNT_R, CHANNEL_COUNT, $A$2, IS_JJCC, $B$2, CUST_GROUP, $A39, RECENCY_GROUP, $B39, TIMEFRAME, AA$1)</f>
        <v>526014</v>
      </c>
      <c r="AB39" s="147">
        <f ca="1">SUMIFS(MAIL_CUST_COUNT_R, CHANNEL_COUNT, $A$2, IS_JJCC, $B$2, CUST_GROUP, $A39, RECENCY_GROUP, $B39, TIMEFRAME, AB$1)</f>
        <v>469084</v>
      </c>
      <c r="AC39" s="148">
        <f ca="1">IF(AA$9 = 0, 0, IFERROR((AA39 - AB39) / AB39, 0))</f>
        <v>0.12136419063536595</v>
      </c>
      <c r="AD39" s="141"/>
      <c r="AE39" s="149">
        <f ca="1">SUMIFS(MAIL_CUST_COUNT_R, CHANNEL_COUNT, $A$2, IS_JJCC, $B$2, CUST_GROUP, $A39, RECENCY_GROUP, $B39, TIMEFRAME, AE$1)</f>
        <v>127462</v>
      </c>
      <c r="AF39" s="147">
        <f ca="1">SUMIFS(MAIL_CUST_COUNT_R, CHANNEL_COUNT, $A$2, IS_JJCC, $B$2, CUST_GROUP, $A39, RECENCY_GROUP, $B39, TIMEFRAME, AF$1)</f>
        <v>106978</v>
      </c>
      <c r="AG39" s="148">
        <f ca="1">IF(AE$9 = 0, 0, IFERROR((AE39 - AF39) / AF39, 0))</f>
        <v>0.19147862177270092</v>
      </c>
      <c r="AH39" s="146">
        <f ca="1">SUMIFS(MAIL_CUST_COUNT_R, CHANNEL_COUNT, $A$2, IS_JJCC, $B$2, CUST_GROUP, $A39, RECENCY_GROUP, $B39, TIMEFRAME, AH$1)</f>
        <v>202992</v>
      </c>
      <c r="AI39" s="147">
        <f ca="1">SUMIFS(MAIL_CUST_COUNT_R, CHANNEL_COUNT, $A$2, IS_JJCC, $B$2, CUST_GROUP, $A39, RECENCY_GROUP, $B39, TIMEFRAME, AI$1)</f>
        <v>188288</v>
      </c>
      <c r="AJ39" s="148">
        <f ca="1">IF(AH$9 = 0, 0, IFERROR((AH39 - AI39) / AI39, 0))</f>
        <v>7.8093133922501695E-2</v>
      </c>
      <c r="AK39" s="146">
        <f ca="1">SUMIFS(MAIL_CUST_COUNT_R, CHANNEL_COUNT, $A$2, IS_JJCC, $B$2, CUST_GROUP, $A39, RECENCY_GROUP, $B39, TIMEFRAME, AK$1)</f>
        <v>187044</v>
      </c>
      <c r="AL39" s="147">
        <f ca="1">SUMIFS(MAIL_CUST_COUNT_R, CHANNEL_COUNT, $A$2, IS_JJCC, $B$2, CUST_GROUP, $A39, RECENCY_GROUP, $B39, TIMEFRAME, AL$1)</f>
        <v>169368</v>
      </c>
      <c r="AM39" s="148">
        <f ca="1">IF(AK$9 = 0, 0, IFERROR((AK39 - AL39) / AL39, 0))</f>
        <v>0.10436446081904492</v>
      </c>
      <c r="AN39" s="146">
        <f ca="1">SUMIFS(MAIL_CUST_COUNT_R, CHANNEL_COUNT, $A$2, IS_JJCC, $B$2, CUST_GROUP, $A39, RECENCY_GROUP, $B39, TIMEFRAME, AN$1)</f>
        <v>197189</v>
      </c>
      <c r="AO39" s="147">
        <f ca="1">SUMIFS(MAIL_CUST_COUNT_R, CHANNEL_COUNT, $A$2, IS_JJCC, $B$2, CUST_GROUP, $A39, RECENCY_GROUP, $B39, TIMEFRAME, AO$1)</f>
        <v>193536</v>
      </c>
      <c r="AP39" s="148">
        <f ca="1">IF(AN$9 = 0, 0, IFERROR((AN39 - AO39) / AO39, 0))</f>
        <v>1.8875041335978837E-2</v>
      </c>
      <c r="AQ39" s="146">
        <f ca="1">SUMIFS(MAIL_CUST_COUNT_R, CHANNEL_COUNT, $A$2, IS_JJCC, $B$2, CUST_GROUP, $A39, RECENCY_GROUP, $B39, TIMEFRAME, AQ$1)</f>
        <v>248607</v>
      </c>
      <c r="AR39" s="147">
        <f ca="1">SUMIFS(MAIL_CUST_COUNT_R, CHANNEL_COUNT, $A$2, IS_JJCC, $B$2, CUST_GROUP, $A39, RECENCY_GROUP, $B39, TIMEFRAME, AR$1)</f>
        <v>210435</v>
      </c>
      <c r="AS39" s="148">
        <f ca="1">IF(AQ$9 = 0, 0, IFERROR((AQ39 - AR39) / AR39, 0))</f>
        <v>0.18139568037636325</v>
      </c>
      <c r="AT39" s="146">
        <f ca="1">SUMIFS(MAIL_CUST_COUNT_R, CHANNEL_COUNT, $A$2, IS_JJCC, $B$2, CUST_GROUP, $A39, RECENCY_GROUP, $B39, TIMEFRAME, AT$1)</f>
        <v>172770</v>
      </c>
      <c r="AU39" s="147">
        <f ca="1">SUMIFS(MAIL_CUST_COUNT_R, CHANNEL_COUNT, $A$2, IS_JJCC, $B$2, CUST_GROUP, $A39, RECENCY_GROUP, $B39, TIMEFRAME, AU$1)</f>
        <v>150097</v>
      </c>
      <c r="AV39" s="148">
        <f ca="1">IF(AT$9 = 0, 0, IFERROR((AT39 - AU39) / AU39, 0))</f>
        <v>0.15105565067922744</v>
      </c>
      <c r="AW39" s="146">
        <f ca="1">SUMIFS(MAIL_CUST_COUNT_R, CHANNEL_COUNT, $A$2, IS_JJCC, $B$2, CUST_GROUP, $A39, RECENCY_GROUP, $B39, TIMEFRAME, AW$1)</f>
        <v>162500</v>
      </c>
      <c r="AX39" s="147">
        <f ca="1">SUMIFS(MAIL_CUST_COUNT_R, CHANNEL_COUNT, $A$2, IS_JJCC, $B$2, CUST_GROUP, $A39, RECENCY_GROUP, $B39, TIMEFRAME, AX$1)</f>
        <v>140647</v>
      </c>
      <c r="AY39" s="148">
        <f ca="1">IF(AW$9 = 0, 0, IFERROR((AW39 - AX39) / AX39, 0))</f>
        <v>0.15537480358628339</v>
      </c>
      <c r="AZ39" s="146">
        <f ca="1">SUMIFS(MAIL_CUST_COUNT_R, CHANNEL_COUNT, $A$2, IS_JJCC, $B$2, CUST_GROUP, $A39, RECENCY_GROUP, $B39, TIMEFRAME, AZ$1)</f>
        <v>220671</v>
      </c>
      <c r="BA39" s="147">
        <f ca="1">SUMIFS(MAIL_CUST_COUNT_R, CHANNEL_COUNT, $A$2, IS_JJCC, $B$2, CUST_GROUP, $A39, RECENCY_GROUP, $B39, TIMEFRAME, BA$1)</f>
        <v>206383</v>
      </c>
      <c r="BB39" s="148">
        <f ca="1">IF(AZ$9 = 0, 0, IFERROR((AZ39 - BA39) / BA39, 0))</f>
        <v>6.9230508326751719E-2</v>
      </c>
      <c r="BC39" s="146">
        <f ca="1">SUMIFS(MAIL_CUST_COUNT_R, CHANNEL_COUNT, $A$2, IS_JJCC, $B$2, CUST_GROUP, $A39, RECENCY_GROUP, $B39, TIMEFRAME, BC$1)</f>
        <v>195905</v>
      </c>
      <c r="BD39" s="147">
        <f ca="1">SUMIFS(MAIL_CUST_COUNT_R, CHANNEL_COUNT, $A$2, IS_JJCC, $B$2, CUST_GROUP, $A39, RECENCY_GROUP, $B39, TIMEFRAME, BD$1)</f>
        <v>178915</v>
      </c>
      <c r="BE39" s="148">
        <f ca="1">IF(BC$9 = 0, 0, IFERROR((BC39 - BD39) / BD39, 0))</f>
        <v>9.4961294469440793E-2</v>
      </c>
      <c r="BF39" s="146">
        <f ca="1">SUMIFS(MAIL_CUST_COUNT_R, CHANNEL_COUNT, $A$2, IS_JJCC, $B$2, CUST_GROUP, $A39, RECENCY_GROUP, $B39, TIMEFRAME, BF$1)</f>
        <v>201873</v>
      </c>
      <c r="BG39" s="147">
        <f ca="1">SUMIFS(MAIL_CUST_COUNT_R, CHANNEL_COUNT, $A$2, IS_JJCC, $B$2, CUST_GROUP, $A39, RECENCY_GROUP, $B39, TIMEFRAME, BG$1)</f>
        <v>179148</v>
      </c>
      <c r="BH39" s="148">
        <f ca="1">IF(BF$9 = 0, 0, IFERROR((BF39 - BG39) / BG39, 0))</f>
        <v>0.12685042534664076</v>
      </c>
      <c r="BI39" s="146">
        <f ca="1">SUMIFS(MAIL_CUST_COUNT_R, CHANNEL_COUNT, $A$2, IS_JJCC, $B$2, CUST_GROUP, $A39, RECENCY_GROUP, $B39, TIMEFRAME, BI$1)</f>
        <v>293921</v>
      </c>
      <c r="BJ39" s="147">
        <f ca="1">SUMIFS(MAIL_CUST_COUNT_R, CHANNEL_COUNT, $A$2, IS_JJCC, $B$2, CUST_GROUP, $A39, RECENCY_GROUP, $B39, TIMEFRAME, BJ$1)</f>
        <v>260450</v>
      </c>
      <c r="BK39" s="148">
        <f ca="1">IF(BI$9 = 0, 0, IFERROR((BI39 - BJ39) / BJ39, 0))</f>
        <v>0.12851219043962372</v>
      </c>
      <c r="BL39" s="146">
        <f ca="1">SUMIFS(MAIL_CUST_COUNT_R, CHANNEL_COUNT, $A$2, IS_JJCC, $B$2, CUST_GROUP, $A39, RECENCY_GROUP, $B39, TIMEFRAME, BL$1)</f>
        <v>158817</v>
      </c>
      <c r="BM39" s="147">
        <f ca="1">SUMIFS(MAIL_CUST_COUNT_R, CHANNEL_COUNT, $A$2, IS_JJCC, $B$2, CUST_GROUP, $A39, RECENCY_GROUP, $B39, TIMEFRAME, BM$1)</f>
        <v>140032</v>
      </c>
      <c r="BN39" s="148">
        <f ca="1">IF(BL$9 = 0, 0, IFERROR((BL39 - BM39) / BM39, 0))</f>
        <v>0.13414790904936014</v>
      </c>
      <c r="BO39" s="151" t="str">
        <f t="shared" ref="BO39:BO46" si="184">E39</f>
        <v>Mail</v>
      </c>
      <c r="BP39" s="248" t="str">
        <f>$D39</f>
        <v>† CONTACT</v>
      </c>
    </row>
    <row r="40" spans="1:68" ht="12.75" hidden="1" customHeight="1" x14ac:dyDescent="0.2">
      <c r="A40" s="6" t="str">
        <f t="shared" si="183"/>
        <v>&gt;= 1</v>
      </c>
      <c r="B40" s="3" t="str">
        <f t="shared" si="183"/>
        <v>&gt;= 0</v>
      </c>
      <c r="D40" s="241"/>
      <c r="E40" s="136" t="s">
        <v>89</v>
      </c>
      <c r="F40" s="124">
        <f ca="1">SUMIFS(EMAIL_TOT_CUST_COUNT_R, CHANNEL_COUNT, $A$2, IS_JJCC, $B$2, CUST_GROUP, $A40, RECENCY_GROUP, $B40, TIMEFRAME, F$1)</f>
        <v>961192</v>
      </c>
      <c r="G40" s="110">
        <f ca="1">SUMIFS(EMAIL_TOT_CUST_COUNT_R, CHANNEL_COUNT, $A$2, IS_JJCC, $B$2, CUST_GROUP, $A40, RECENCY_GROUP, $B40, TIMEFRAME, G$1)</f>
        <v>812062</v>
      </c>
      <c r="H40" s="108">
        <f ca="1">IF(F$9 = 0, 0, IFERROR((F40 - G40) / G40, 0))</f>
        <v>0.18364361341867985</v>
      </c>
      <c r="I40" s="141"/>
      <c r="J40" s="124">
        <f ca="1">SUMIFS(EMAIL_TOT_CUST_COUNT_R, CHANNEL_COUNT, $A$2, IS_JJCC, $B$2, CUST_GROUP, $A40, RECENCY_GROUP, $B40, TIMEFRAME, J$1)</f>
        <v>1086679</v>
      </c>
      <c r="K40" s="110">
        <f ca="1">SUMIFS(EMAIL_TOT_CUST_COUNT_R, CHANNEL_COUNT, $A$2, IS_JJCC, $B$2, CUST_GROUP, $A40, RECENCY_GROUP, $B40, TIMEFRAME, K$1)</f>
        <v>958911</v>
      </c>
      <c r="L40" s="108">
        <f ca="1">IF(J$9 = 0, 0, IFERROR((J40 - K40) / K40, 0))</f>
        <v>0.13324281398377952</v>
      </c>
      <c r="M40" s="141"/>
      <c r="N40" s="124">
        <f ca="1">SUMIFS(EMAIL_TOT_CUST_COUNT_R, CHANNEL_COUNT, $A$2, IS_JJCC, $B$2, CUST_GROUP, $A40, RECENCY_GROUP, $B40, TIMEFRAME, N$1)</f>
        <v>1086679</v>
      </c>
      <c r="O40" s="110">
        <f ca="1">SUMIFS(EMAIL_TOT_CUST_COUNT_R, CHANNEL_COUNT, $A$2, IS_JJCC, $B$2, CUST_GROUP, $A40, RECENCY_GROUP, $B40, TIMEFRAME, O$1)</f>
        <v>958911</v>
      </c>
      <c r="P40" s="108">
        <f ca="1">IF(N$9 = 0, 0, IFERROR((N40 - O40) / O40, 0))</f>
        <v>0.13324281398377952</v>
      </c>
      <c r="Q40" s="141"/>
      <c r="R40" s="124">
        <f ca="1">SUMIFS(EMAIL_TOT_CUST_COUNT_R, CHANNEL_COUNT, $A$2, IS_JJCC, $B$2, CUST_GROUP, $A40, RECENCY_GROUP, $B40, TIMEFRAME, R$1)</f>
        <v>397006</v>
      </c>
      <c r="S40" s="110">
        <f ca="1">SUMIFS(EMAIL_TOT_CUST_COUNT_R, CHANNEL_COUNT, $A$2, IS_JJCC, $B$2, CUST_GROUP, $A40, RECENCY_GROUP, $B40, TIMEFRAME, S$1)</f>
        <v>350114</v>
      </c>
      <c r="T40" s="108">
        <f ca="1">IF(R$9 = 0, 0, IFERROR((R40 - S40) / S40, 0))</f>
        <v>0.13393351879673479</v>
      </c>
      <c r="U40" s="124">
        <f ca="1">SUMIFS(EMAIL_TOT_CUST_COUNT_R, CHANNEL_COUNT, $A$2, IS_JJCC, $B$2, CUST_GROUP, $A40, RECENCY_GROUP, $B40, TIMEFRAME, U$1)</f>
        <v>465951</v>
      </c>
      <c r="V40" s="110">
        <f ca="1">SUMIFS(EMAIL_TOT_CUST_COUNT_R, CHANNEL_COUNT, $A$2, IS_JJCC, $B$2, CUST_GROUP, $A40, RECENCY_GROUP, $B40, TIMEFRAME, V$1)</f>
        <v>410290</v>
      </c>
      <c r="W40" s="108">
        <f ca="1">IF(U$9 = 0, 0, IFERROR((U40 - V40) / V40, 0))</f>
        <v>0.13566258012625215</v>
      </c>
      <c r="X40" s="124">
        <f ca="1">SUMIFS(EMAIL_TOT_CUST_COUNT_R, CHANNEL_COUNT, $A$2, IS_JJCC, $B$2, CUST_GROUP, $A40, RECENCY_GROUP, $B40, TIMEFRAME, X$1)</f>
        <v>437526</v>
      </c>
      <c r="Y40" s="110">
        <f ca="1">SUMIFS(EMAIL_TOT_CUST_COUNT_R, CHANNEL_COUNT, $A$2, IS_JJCC, $B$2, CUST_GROUP, $A40, RECENCY_GROUP, $B40, TIMEFRAME, Y$1)</f>
        <v>398012</v>
      </c>
      <c r="Z40" s="108">
        <f ca="1">IF(X$9 = 0, 0, IFERROR((X40 - Y40) / Y40, 0))</f>
        <v>9.9278413716169356E-2</v>
      </c>
      <c r="AA40" s="124">
        <f ca="1">SUMIFS(EMAIL_TOT_CUST_COUNT_R, CHANNEL_COUNT, $A$2, IS_JJCC, $B$2, CUST_GROUP, $A40, RECENCY_GROUP, $B40, TIMEFRAME, AA$1)</f>
        <v>499243</v>
      </c>
      <c r="AB40" s="110">
        <f ca="1">SUMIFS(EMAIL_TOT_CUST_COUNT_R, CHANNEL_COUNT, $A$2, IS_JJCC, $B$2, CUST_GROUP, $A40, RECENCY_GROUP, $B40, TIMEFRAME, AB$1)</f>
        <v>436851</v>
      </c>
      <c r="AC40" s="108">
        <f ca="1">IF(AA$9 = 0, 0, IFERROR((AA40 - AB40) / AB40, 0))</f>
        <v>0.14282215217545571</v>
      </c>
      <c r="AD40" s="141"/>
      <c r="AE40" s="124">
        <f ca="1">SUMIFS(EMAIL_TOT_CUST_COUNT_R, CHANNEL_COUNT, $A$2, IS_JJCC, $B$2, CUST_GROUP, $A40, RECENCY_GROUP, $B40, TIMEFRAME, AE$1)</f>
        <v>122774</v>
      </c>
      <c r="AF40" s="110">
        <f ca="1">SUMIFS(EMAIL_TOT_CUST_COUNT_R, CHANNEL_COUNT, $A$2, IS_JJCC, $B$2, CUST_GROUP, $A40, RECENCY_GROUP, $B40, TIMEFRAME, AF$1)</f>
        <v>100838</v>
      </c>
      <c r="AG40" s="108">
        <f ca="1">IF(AE$9 = 0, 0, IFERROR((AE40 - AF40) / AF40, 0))</f>
        <v>0.21753703960808426</v>
      </c>
      <c r="AH40" s="124">
        <f ca="1">SUMIFS(EMAIL_TOT_CUST_COUNT_R, CHANNEL_COUNT, $A$2, IS_JJCC, $B$2, CUST_GROUP, $A40, RECENCY_GROUP, $B40, TIMEFRAME, AH$1)</f>
        <v>198748</v>
      </c>
      <c r="AI40" s="110">
        <f ca="1">SUMIFS(EMAIL_TOT_CUST_COUNT_R, CHANNEL_COUNT, $A$2, IS_JJCC, $B$2, CUST_GROUP, $A40, RECENCY_GROUP, $B40, TIMEFRAME, AI$1)</f>
        <v>177526</v>
      </c>
      <c r="AJ40" s="108">
        <f ca="1">IF(AH$9 = 0, 0, IFERROR((AH40 - AI40) / AI40, 0))</f>
        <v>0.11954305284859683</v>
      </c>
      <c r="AK40" s="124">
        <f ca="1">SUMIFS(EMAIL_TOT_CUST_COUNT_R, CHANNEL_COUNT, $A$2, IS_JJCC, $B$2, CUST_GROUP, $A40, RECENCY_GROUP, $B40, TIMEFRAME, AK$1)</f>
        <v>179183</v>
      </c>
      <c r="AL40" s="110">
        <f ca="1">SUMIFS(EMAIL_TOT_CUST_COUNT_R, CHANNEL_COUNT, $A$2, IS_JJCC, $B$2, CUST_GROUP, $A40, RECENCY_GROUP, $B40, TIMEFRAME, AL$1)</f>
        <v>159018</v>
      </c>
      <c r="AM40" s="108">
        <f ca="1">IF(AK$9 = 0, 0, IFERROR((AK40 - AL40) / AL40, 0))</f>
        <v>0.12680954357368349</v>
      </c>
      <c r="AN40" s="124">
        <f ca="1">SUMIFS(EMAIL_TOT_CUST_COUNT_R, CHANNEL_COUNT, $A$2, IS_JJCC, $B$2, CUST_GROUP, $A40, RECENCY_GROUP, $B40, TIMEFRAME, AN$1)</f>
        <v>187027</v>
      </c>
      <c r="AO40" s="110">
        <f ca="1">SUMIFS(EMAIL_TOT_CUST_COUNT_R, CHANNEL_COUNT, $A$2, IS_JJCC, $B$2, CUST_GROUP, $A40, RECENCY_GROUP, $B40, TIMEFRAME, AO$1)</f>
        <v>177909</v>
      </c>
      <c r="AP40" s="108">
        <f ca="1">IF(AN$9 = 0, 0, IFERROR((AN40 - AO40) / AO40, 0))</f>
        <v>5.1250920414369142E-2</v>
      </c>
      <c r="AQ40" s="124">
        <f ca="1">SUMIFS(EMAIL_TOT_CUST_COUNT_R, CHANNEL_COUNT, $A$2, IS_JJCC, $B$2, CUST_GROUP, $A40, RECENCY_GROUP, $B40, TIMEFRAME, AQ$1)</f>
        <v>241375</v>
      </c>
      <c r="AR40" s="110">
        <f ca="1">SUMIFS(EMAIL_TOT_CUST_COUNT_R, CHANNEL_COUNT, $A$2, IS_JJCC, $B$2, CUST_GROUP, $A40, RECENCY_GROUP, $B40, TIMEFRAME, AR$1)</f>
        <v>198359</v>
      </c>
      <c r="AS40" s="108">
        <f ca="1">IF(AQ$9 = 0, 0, IFERROR((AQ40 - AR40) / AR40, 0))</f>
        <v>0.21685933080929023</v>
      </c>
      <c r="AT40" s="124">
        <f ca="1">SUMIFS(EMAIL_TOT_CUST_COUNT_R, CHANNEL_COUNT, $A$2, IS_JJCC, $B$2, CUST_GROUP, $A40, RECENCY_GROUP, $B40, TIMEFRAME, AT$1)</f>
        <v>165764</v>
      </c>
      <c r="AU40" s="110">
        <f ca="1">SUMIFS(EMAIL_TOT_CUST_COUNT_R, CHANNEL_COUNT, $A$2, IS_JJCC, $B$2, CUST_GROUP, $A40, RECENCY_GROUP, $B40, TIMEFRAME, AU$1)</f>
        <v>142192</v>
      </c>
      <c r="AV40" s="108">
        <f ca="1">IF(AT$9 = 0, 0, IFERROR((AT40 - AU40) / AU40, 0))</f>
        <v>0.16577585236862832</v>
      </c>
      <c r="AW40" s="124">
        <f ca="1">SUMIFS(EMAIL_TOT_CUST_COUNT_R, CHANNEL_COUNT, $A$2, IS_JJCC, $B$2, CUST_GROUP, $A40, RECENCY_GROUP, $B40, TIMEFRAME, AW$1)</f>
        <v>156521</v>
      </c>
      <c r="AX40" s="110">
        <f ca="1">SUMIFS(EMAIL_TOT_CUST_COUNT_R, CHANNEL_COUNT, $A$2, IS_JJCC, $B$2, CUST_GROUP, $A40, RECENCY_GROUP, $B40, TIMEFRAME, AX$1)</f>
        <v>133154</v>
      </c>
      <c r="AY40" s="108">
        <f ca="1">IF(AW$9 = 0, 0, IFERROR((AW40 - AX40) / AX40, 0))</f>
        <v>0.17548853207564175</v>
      </c>
      <c r="AZ40" s="124">
        <f ca="1">SUMIFS(EMAIL_TOT_CUST_COUNT_R, CHANNEL_COUNT, $A$2, IS_JJCC, $B$2, CUST_GROUP, $A40, RECENCY_GROUP, $B40, TIMEFRAME, AZ$1)</f>
        <v>216324</v>
      </c>
      <c r="BA40" s="110">
        <f ca="1">SUMIFS(EMAIL_TOT_CUST_COUNT_R, CHANNEL_COUNT, $A$2, IS_JJCC, $B$2, CUST_GROUP, $A40, RECENCY_GROUP, $B40, TIMEFRAME, BA$1)</f>
        <v>198466</v>
      </c>
      <c r="BB40" s="108">
        <f ca="1">IF(AZ$9 = 0, 0, IFERROR((AZ40 - BA40) / BA40, 0))</f>
        <v>8.9980147733112983E-2</v>
      </c>
      <c r="BC40" s="124">
        <f ca="1">SUMIFS(EMAIL_TOT_CUST_COUNT_R, CHANNEL_COUNT, $A$2, IS_JJCC, $B$2, CUST_GROUP, $A40, RECENCY_GROUP, $B40, TIMEFRAME, BC$1)</f>
        <v>189161</v>
      </c>
      <c r="BD40" s="110">
        <f ca="1">SUMIFS(EMAIL_TOT_CUST_COUNT_R, CHANNEL_COUNT, $A$2, IS_JJCC, $B$2, CUST_GROUP, $A40, RECENCY_GROUP, $B40, TIMEFRAME, BD$1)</f>
        <v>173250</v>
      </c>
      <c r="BE40" s="108">
        <f ca="1">IF(BC$9 = 0, 0, IFERROR((BC40 - BD40) / BD40, 0))</f>
        <v>9.1838383838383844E-2</v>
      </c>
      <c r="BF40" s="124">
        <f ca="1">SUMIFS(EMAIL_TOT_CUST_COUNT_R, CHANNEL_COUNT, $A$2, IS_JJCC, $B$2, CUST_GROUP, $A40, RECENCY_GROUP, $B40, TIMEFRAME, BF$1)</f>
        <v>194964</v>
      </c>
      <c r="BG40" s="110">
        <f ca="1">SUMIFS(EMAIL_TOT_CUST_COUNT_R, CHANNEL_COUNT, $A$2, IS_JJCC, $B$2, CUST_GROUP, $A40, RECENCY_GROUP, $B40, TIMEFRAME, BG$1)</f>
        <v>170396</v>
      </c>
      <c r="BH40" s="108">
        <f ca="1">IF(BF$9 = 0, 0, IFERROR((BF40 - BG40) / BG40, 0))</f>
        <v>0.14418178830488979</v>
      </c>
      <c r="BI40" s="124">
        <f ca="1">SUMIFS(EMAIL_TOT_CUST_COUNT_R, CHANNEL_COUNT, $A$2, IS_JJCC, $B$2, CUST_GROUP, $A40, RECENCY_GROUP, $B40, TIMEFRAME, BI$1)</f>
        <v>283267</v>
      </c>
      <c r="BJ40" s="110">
        <f ca="1">SUMIFS(EMAIL_TOT_CUST_COUNT_R, CHANNEL_COUNT, $A$2, IS_JJCC, $B$2, CUST_GROUP, $A40, RECENCY_GROUP, $B40, TIMEFRAME, BJ$1)</f>
        <v>245871</v>
      </c>
      <c r="BK40" s="108">
        <f ca="1">IF(BI$9 = 0, 0, IFERROR((BI40 - BJ40) / BJ40, 0))</f>
        <v>0.15209601783048834</v>
      </c>
      <c r="BL40" s="124">
        <f ca="1">SUMIFS(EMAIL_TOT_CUST_COUNT_R, CHANNEL_COUNT, $A$2, IS_JJCC, $B$2, CUST_GROUP, $A40, RECENCY_GROUP, $B40, TIMEFRAME, BL$1)</f>
        <v>153659</v>
      </c>
      <c r="BM40" s="110">
        <f ca="1">SUMIFS(EMAIL_TOT_CUST_COUNT_R, CHANNEL_COUNT, $A$2, IS_JJCC, $B$2, CUST_GROUP, $A40, RECENCY_GROUP, $B40, TIMEFRAME, BM$1)</f>
        <v>133763</v>
      </c>
      <c r="BN40" s="108">
        <f ca="1">IF(BL$9 = 0, 0, IFERROR((BL40 - BM40) / BM40, 0))</f>
        <v>0.14874068314855379</v>
      </c>
      <c r="BO40" s="152" t="str">
        <f t="shared" si="184"/>
        <v>Email</v>
      </c>
      <c r="BP40" s="249"/>
    </row>
    <row r="41" spans="1:68" ht="12.75" hidden="1" customHeight="1" x14ac:dyDescent="0.2">
      <c r="A41" s="6" t="str">
        <f t="shared" si="183"/>
        <v>&gt;= 1</v>
      </c>
      <c r="B41" s="3" t="str">
        <f t="shared" si="183"/>
        <v>&gt;= 0</v>
      </c>
      <c r="D41" s="241"/>
      <c r="E41" s="83" t="s">
        <v>90</v>
      </c>
      <c r="F41" s="32">
        <f ca="1">SUMIFS(EMAIL_CUST_COUNT_R, CHANNEL_COUNT, $A$2, IS_JJCC, $B$2, CUST_GROUP, $A41, RECENCY_GROUP, $B41, TIMEFRAME, F$1)</f>
        <v>518793</v>
      </c>
      <c r="G41" s="17">
        <f ca="1">SUMIFS(EMAIL_CUST_COUNT_R, CHANNEL_COUNT, $A$2, IS_JJCC, $B$2, CUST_GROUP, $A41, RECENCY_GROUP, $B41, TIMEFRAME, G$1)</f>
        <v>426864</v>
      </c>
      <c r="H41" s="13">
        <f ca="1">IF(F$9 = 0, 0, IFERROR((F41 - G41) / G41, 0))</f>
        <v>0.21535899021702462</v>
      </c>
      <c r="I41" s="141"/>
      <c r="J41" s="32">
        <f ca="1">SUMIFS(EMAIL_CUST_COUNT_R, CHANNEL_COUNT, $A$2, IS_JJCC, $B$2, CUST_GROUP, $A41, RECENCY_GROUP, $B41, TIMEFRAME, J$1)</f>
        <v>590721</v>
      </c>
      <c r="K41" s="17">
        <f ca="1">SUMIFS(EMAIL_CUST_COUNT_R, CHANNEL_COUNT, $A$2, IS_JJCC, $B$2, CUST_GROUP, $A41, RECENCY_GROUP, $B41, TIMEFRAME, K$1)</f>
        <v>522691</v>
      </c>
      <c r="L41" s="13">
        <f ca="1">IF(J$9 = 0, 0, IFERROR((J41 - K41) / K41, 0))</f>
        <v>0.13015337933884455</v>
      </c>
      <c r="M41" s="141"/>
      <c r="N41" s="32">
        <f ca="1">SUMIFS(EMAIL_CUST_COUNT_R, CHANNEL_COUNT, $A$2, IS_JJCC, $B$2, CUST_GROUP, $A41, RECENCY_GROUP, $B41, TIMEFRAME, N$1)</f>
        <v>590721</v>
      </c>
      <c r="O41" s="17">
        <f ca="1">SUMIFS(EMAIL_CUST_COUNT_R, CHANNEL_COUNT, $A$2, IS_JJCC, $B$2, CUST_GROUP, $A41, RECENCY_GROUP, $B41, TIMEFRAME, O$1)</f>
        <v>522691</v>
      </c>
      <c r="P41" s="13">
        <f ca="1">IF(N$9 = 0, 0, IFERROR((N41 - O41) / O41, 0))</f>
        <v>0.13015337933884455</v>
      </c>
      <c r="Q41" s="141"/>
      <c r="R41" s="32">
        <f ca="1">SUMIFS(EMAIL_CUST_COUNT_R, CHANNEL_COUNT, $A$2, IS_JJCC, $B$2, CUST_GROUP, $A41, RECENCY_GROUP, $B41, TIMEFRAME, R$1)</f>
        <v>238120</v>
      </c>
      <c r="S41" s="17">
        <f ca="1">SUMIFS(EMAIL_CUST_COUNT_R, CHANNEL_COUNT, $A$2, IS_JJCC, $B$2, CUST_GROUP, $A41, RECENCY_GROUP, $B41, TIMEFRAME, S$1)</f>
        <v>206021</v>
      </c>
      <c r="T41" s="13">
        <f ca="1">IF(R$9 = 0, 0, IFERROR((R41 - S41) / S41, 0))</f>
        <v>0.15580450536595783</v>
      </c>
      <c r="U41" s="32">
        <f ca="1">SUMIFS(EMAIL_CUST_COUNT_R, CHANNEL_COUNT, $A$2, IS_JJCC, $B$2, CUST_GROUP, $A41, RECENCY_GROUP, $B41, TIMEFRAME, U$1)</f>
        <v>277633</v>
      </c>
      <c r="V41" s="17">
        <f ca="1">SUMIFS(EMAIL_CUST_COUNT_R, CHANNEL_COUNT, $A$2, IS_JJCC, $B$2, CUST_GROUP, $A41, RECENCY_GROUP, $B41, TIMEFRAME, V$1)</f>
        <v>243052</v>
      </c>
      <c r="W41" s="13">
        <f ca="1">IF(U$9 = 0, 0, IFERROR((U41 - V41) / V41, 0))</f>
        <v>0.14227819561246152</v>
      </c>
      <c r="X41" s="32">
        <f ca="1">SUMIFS(EMAIL_CUST_COUNT_R, CHANNEL_COUNT, $A$2, IS_JJCC, $B$2, CUST_GROUP, $A41, RECENCY_GROUP, $B41, TIMEFRAME, X$1)</f>
        <v>262126</v>
      </c>
      <c r="Y41" s="17">
        <f ca="1">SUMIFS(EMAIL_CUST_COUNT_R, CHANNEL_COUNT, $A$2, IS_JJCC, $B$2, CUST_GROUP, $A41, RECENCY_GROUP, $B41, TIMEFRAME, Y$1)</f>
        <v>240669</v>
      </c>
      <c r="Z41" s="13">
        <f ca="1">IF(X$9 = 0, 0, IFERROR((X41 - Y41) / Y41, 0))</f>
        <v>8.9155645305377923E-2</v>
      </c>
      <c r="AA41" s="32">
        <f ca="1">SUMIFS(EMAIL_CUST_COUNT_R, CHANNEL_COUNT, $A$2, IS_JJCC, $B$2, CUST_GROUP, $A41, RECENCY_GROUP, $B41, TIMEFRAME, AA$1)</f>
        <v>295716</v>
      </c>
      <c r="AB41" s="17">
        <f ca="1">SUMIFS(EMAIL_CUST_COUNT_R, CHANNEL_COUNT, $A$2, IS_JJCC, $B$2, CUST_GROUP, $A41, RECENCY_GROUP, $B41, TIMEFRAME, AB$1)</f>
        <v>261595</v>
      </c>
      <c r="AC41" s="13">
        <f ca="1">IF(AA$9 = 0, 0, IFERROR((AA41 - AB41) / AB41, 0))</f>
        <v>0.13043445019973623</v>
      </c>
      <c r="AD41" s="141"/>
      <c r="AE41" s="32">
        <f ca="1">SUMIFS(EMAIL_CUST_COUNT_R, CHANNEL_COUNT, $A$2, IS_JJCC, $B$2, CUST_GROUP, $A41, RECENCY_GROUP, $B41, TIMEFRAME, AE$1)</f>
        <v>77509</v>
      </c>
      <c r="AF41" s="17">
        <f ca="1">SUMIFS(EMAIL_CUST_COUNT_R, CHANNEL_COUNT, $A$2, IS_JJCC, $B$2, CUST_GROUP, $A41, RECENCY_GROUP, $B41, TIMEFRAME, AF$1)</f>
        <v>61364</v>
      </c>
      <c r="AG41" s="13">
        <f ca="1">IF(AE$9 = 0, 0, IFERROR((AE41 - AF41) / AF41, 0))</f>
        <v>0.26310214457988396</v>
      </c>
      <c r="AH41" s="32">
        <f ca="1">SUMIFS(EMAIL_CUST_COUNT_R, CHANNEL_COUNT, $A$2, IS_JJCC, $B$2, CUST_GROUP, $A41, RECENCY_GROUP, $B41, TIMEFRAME, AH$1)</f>
        <v>123075</v>
      </c>
      <c r="AI41" s="17">
        <f ca="1">SUMIFS(EMAIL_CUST_COUNT_R, CHANNEL_COUNT, $A$2, IS_JJCC, $B$2, CUST_GROUP, $A41, RECENCY_GROUP, $B41, TIMEFRAME, AI$1)</f>
        <v>107522</v>
      </c>
      <c r="AJ41" s="13">
        <f ca="1">IF(AH$9 = 0, 0, IFERROR((AH41 - AI41) / AI41, 0))</f>
        <v>0.1446494670858057</v>
      </c>
      <c r="AK41" s="32">
        <f ca="1">SUMIFS(EMAIL_CUST_COUNT_R, CHANNEL_COUNT, $A$2, IS_JJCC, $B$2, CUST_GROUP, $A41, RECENCY_GROUP, $B41, TIMEFRAME, AK$1)</f>
        <v>110839</v>
      </c>
      <c r="AL41" s="17">
        <f ca="1">SUMIFS(EMAIL_CUST_COUNT_R, CHANNEL_COUNT, $A$2, IS_JJCC, $B$2, CUST_GROUP, $A41, RECENCY_GROUP, $B41, TIMEFRAME, AL$1)</f>
        <v>96272</v>
      </c>
      <c r="AM41" s="13">
        <f ca="1">IF(AK$9 = 0, 0, IFERROR((AK41 - AL41) / AL41, 0))</f>
        <v>0.15131086920392223</v>
      </c>
      <c r="AN41" s="32">
        <f ca="1">SUMIFS(EMAIL_CUST_COUNT_R, CHANNEL_COUNT, $A$2, IS_JJCC, $B$2, CUST_GROUP, $A41, RECENCY_GROUP, $B41, TIMEFRAME, AN$1)</f>
        <v>114937</v>
      </c>
      <c r="AO41" s="17">
        <f ca="1">SUMIFS(EMAIL_CUST_COUNT_R, CHANNEL_COUNT, $A$2, IS_JJCC, $B$2, CUST_GROUP, $A41, RECENCY_GROUP, $B41, TIMEFRAME, AO$1)</f>
        <v>108975</v>
      </c>
      <c r="AP41" s="13">
        <f ca="1">IF(AN$9 = 0, 0, IFERROR((AN41 - AO41) / AO41, 0))</f>
        <v>5.4709795824730442E-2</v>
      </c>
      <c r="AQ41" s="32">
        <f ca="1">SUMIFS(EMAIL_CUST_COUNT_R, CHANNEL_COUNT, $A$2, IS_JJCC, $B$2, CUST_GROUP, $A41, RECENCY_GROUP, $B41, TIMEFRAME, AQ$1)</f>
        <v>149468</v>
      </c>
      <c r="AR41" s="17">
        <f ca="1">SUMIFS(EMAIL_CUST_COUNT_R, CHANNEL_COUNT, $A$2, IS_JJCC, $B$2, CUST_GROUP, $A41, RECENCY_GROUP, $B41, TIMEFRAME, AR$1)</f>
        <v>121160</v>
      </c>
      <c r="AS41" s="13">
        <f ca="1">IF(AQ$9 = 0, 0, IFERROR((AQ41 - AR41) / AR41, 0))</f>
        <v>0.23364146583030704</v>
      </c>
      <c r="AT41" s="32">
        <f ca="1">SUMIFS(EMAIL_CUST_COUNT_R, CHANNEL_COUNT, $A$2, IS_JJCC, $B$2, CUST_GROUP, $A41, RECENCY_GROUP, $B41, TIMEFRAME, AT$1)</f>
        <v>103560</v>
      </c>
      <c r="AU41" s="17">
        <f ca="1">SUMIFS(EMAIL_CUST_COUNT_R, CHANNEL_COUNT, $A$2, IS_JJCC, $B$2, CUST_GROUP, $A41, RECENCY_GROUP, $B41, TIMEFRAME, AU$1)</f>
        <v>88662</v>
      </c>
      <c r="AV41" s="13">
        <f ca="1">IF(AT$9 = 0, 0, IFERROR((AT41 - AU41) / AU41, 0))</f>
        <v>0.16803140014888002</v>
      </c>
      <c r="AW41" s="32">
        <f ca="1">SUMIFS(EMAIL_CUST_COUNT_R, CHANNEL_COUNT, $A$2, IS_JJCC, $B$2, CUST_GROUP, $A41, RECENCY_GROUP, $B41, TIMEFRAME, AW$1)</f>
        <v>97251</v>
      </c>
      <c r="AX41" s="17">
        <f ca="1">SUMIFS(EMAIL_CUST_COUNT_R, CHANNEL_COUNT, $A$2, IS_JJCC, $B$2, CUST_GROUP, $A41, RECENCY_GROUP, $B41, TIMEFRAME, AX$1)</f>
        <v>84347</v>
      </c>
      <c r="AY41" s="13">
        <f ca="1">IF(AW$9 = 0, 0, IFERROR((AW41 - AX41) / AX41, 0))</f>
        <v>0.15298706533723783</v>
      </c>
      <c r="AZ41" s="32">
        <f ca="1">SUMIFS(EMAIL_CUST_COUNT_R, CHANNEL_COUNT, $A$2, IS_JJCC, $B$2, CUST_GROUP, $A41, RECENCY_GROUP, $B41, TIMEFRAME, AZ$1)</f>
        <v>133357</v>
      </c>
      <c r="BA41" s="17">
        <f ca="1">SUMIFS(EMAIL_CUST_COUNT_R, CHANNEL_COUNT, $A$2, IS_JJCC, $B$2, CUST_GROUP, $A41, RECENCY_GROUP, $B41, TIMEFRAME, BA$1)</f>
        <v>123999</v>
      </c>
      <c r="BB41" s="13">
        <f ca="1">IF(AZ$9 = 0, 0, IFERROR((AZ41 - BA41) / BA41, 0))</f>
        <v>7.546835055121412E-2</v>
      </c>
      <c r="BC41" s="32">
        <f ca="1">SUMIFS(EMAIL_CUST_COUNT_R, CHANNEL_COUNT, $A$2, IS_JJCC, $B$2, CUST_GROUP, $A41, RECENCY_GROUP, $B41, TIMEFRAME, BC$1)</f>
        <v>118009</v>
      </c>
      <c r="BD41" s="17">
        <f ca="1">SUMIFS(EMAIL_CUST_COUNT_R, CHANNEL_COUNT, $A$2, IS_JJCC, $B$2, CUST_GROUP, $A41, RECENCY_GROUP, $B41, TIMEFRAME, BD$1)</f>
        <v>108130</v>
      </c>
      <c r="BE41" s="13">
        <f ca="1">IF(BC$9 = 0, 0, IFERROR((BC41 - BD41) / BD41, 0))</f>
        <v>9.1362249144548227E-2</v>
      </c>
      <c r="BF41" s="32">
        <f ca="1">SUMIFS(EMAIL_CUST_COUNT_R, CHANNEL_COUNT, $A$2, IS_JJCC, $B$2, CUST_GROUP, $A41, RECENCY_GROUP, $B41, TIMEFRAME, BF$1)</f>
        <v>120729</v>
      </c>
      <c r="BG41" s="17">
        <f ca="1">SUMIFS(EMAIL_CUST_COUNT_R, CHANNEL_COUNT, $A$2, IS_JJCC, $B$2, CUST_GROUP, $A41, RECENCY_GROUP, $B41, TIMEFRAME, BG$1)</f>
        <v>107792</v>
      </c>
      <c r="BH41" s="13">
        <f ca="1">IF(BF$9 = 0, 0, IFERROR((BF41 - BG41) / BG41, 0))</f>
        <v>0.120018183167582</v>
      </c>
      <c r="BI41" s="32">
        <f ca="1">SUMIFS(EMAIL_CUST_COUNT_R, CHANNEL_COUNT, $A$2, IS_JJCC, $B$2, CUST_GROUP, $A41, RECENCY_GROUP, $B41, TIMEFRAME, BI$1)</f>
        <v>174797</v>
      </c>
      <c r="BJ41" s="17">
        <f ca="1">SUMIFS(EMAIL_CUST_COUNT_R, CHANNEL_COUNT, $A$2, IS_JJCC, $B$2, CUST_GROUP, $A41, RECENCY_GROUP, $B41, TIMEFRAME, BJ$1)</f>
        <v>153082</v>
      </c>
      <c r="BK41" s="13">
        <f ca="1">IF(BI$9 = 0, 0, IFERROR((BI41 - BJ41) / BJ41, 0))</f>
        <v>0.14185207927777269</v>
      </c>
      <c r="BL41" s="32">
        <f ca="1">SUMIFS(EMAIL_CUST_COUNT_R, CHANNEL_COUNT, $A$2, IS_JJCC, $B$2, CUST_GROUP, $A41, RECENCY_GROUP, $B41, TIMEFRAME, BL$1)</f>
        <v>95544</v>
      </c>
      <c r="BM41" s="17">
        <f ca="1">SUMIFS(EMAIL_CUST_COUNT_R, CHANNEL_COUNT, $A$2, IS_JJCC, $B$2, CUST_GROUP, $A41, RECENCY_GROUP, $B41, TIMEFRAME, BM$1)</f>
        <v>84162</v>
      </c>
      <c r="BN41" s="13">
        <f ca="1">IF(BL$9 = 0, 0, IFERROR((BL41 - BM41) / BM41, 0))</f>
        <v>0.13523918157838455</v>
      </c>
      <c r="BO41" s="153" t="str">
        <f t="shared" si="184"/>
        <v>Promotable</v>
      </c>
      <c r="BP41" s="249"/>
    </row>
    <row r="42" spans="1:68" ht="12.75" hidden="1" customHeight="1" x14ac:dyDescent="0.2">
      <c r="A42" s="6" t="str">
        <f t="shared" si="183"/>
        <v>&gt;= 1</v>
      </c>
      <c r="B42" s="3" t="str">
        <f t="shared" si="183"/>
        <v>&gt;= 0</v>
      </c>
      <c r="D42" s="241"/>
      <c r="E42" s="77" t="s">
        <v>91</v>
      </c>
      <c r="F42" s="47">
        <f ca="1">SUMIFS(CALL_CUST_COUNT_R, CHANNEL_COUNT, $A$2, IS_JJCC, $B$2, CUST_GROUP, $A42, RECENCY_GROUP, $B42, TIMEFRAME, F$1)</f>
        <v>910104</v>
      </c>
      <c r="G42" s="45">
        <f ca="1">SUMIFS(CALL_CUST_COUNT_R, CHANNEL_COUNT, $A$2, IS_JJCC, $B$2, CUST_GROUP, $A42, RECENCY_GROUP, $B42, TIMEFRAME, G$1)</f>
        <v>795621</v>
      </c>
      <c r="H42" s="48">
        <f ca="1">IF(F$9 = 0, 0, IFERROR((F42 - G42) / G42, 0))</f>
        <v>0.14389137541618435</v>
      </c>
      <c r="I42" s="141"/>
      <c r="J42" s="47">
        <f ca="1">SUMIFS(CALL_CUST_COUNT_R, CHANNEL_COUNT, $A$2, IS_JJCC, $B$2, CUST_GROUP, $A42, RECENCY_GROUP, $B42, TIMEFRAME, J$1)</f>
        <v>998513</v>
      </c>
      <c r="K42" s="45">
        <f ca="1">SUMIFS(CALL_CUST_COUNT_R, CHANNEL_COUNT, $A$2, IS_JJCC, $B$2, CUST_GROUP, $A42, RECENCY_GROUP, $B42, TIMEFRAME, K$1)</f>
        <v>907662</v>
      </c>
      <c r="L42" s="48">
        <f ca="1">IF(J$9 = 0, 0, IFERROR((J42 - K42) / K42, 0))</f>
        <v>0.10009342684832019</v>
      </c>
      <c r="M42" s="141"/>
      <c r="N42" s="47">
        <f ca="1">SUMIFS(CALL_CUST_COUNT_R, CHANNEL_COUNT, $A$2, IS_JJCC, $B$2, CUST_GROUP, $A42, RECENCY_GROUP, $B42, TIMEFRAME, N$1)</f>
        <v>998513</v>
      </c>
      <c r="O42" s="45">
        <f ca="1">SUMIFS(CALL_CUST_COUNT_R, CHANNEL_COUNT, $A$2, IS_JJCC, $B$2, CUST_GROUP, $A42, RECENCY_GROUP, $B42, TIMEFRAME, O$1)</f>
        <v>907662</v>
      </c>
      <c r="P42" s="48">
        <f ca="1">IF(N$9 = 0, 0, IFERROR((N42 - O42) / O42, 0))</f>
        <v>0.10009342684832019</v>
      </c>
      <c r="Q42" s="141"/>
      <c r="R42" s="47">
        <f ca="1">SUMIFS(CALL_CUST_COUNT_R, CHANNEL_COUNT, $A$2, IS_JJCC, $B$2, CUST_GROUP, $A42, RECENCY_GROUP, $B42, TIMEFRAME, R$1)</f>
        <v>376873</v>
      </c>
      <c r="S42" s="45">
        <f ca="1">SUMIFS(CALL_CUST_COUNT_R, CHANNEL_COUNT, $A$2, IS_JJCC, $B$2, CUST_GROUP, $A42, RECENCY_GROUP, $B42, TIMEFRAME, S$1)</f>
        <v>337799</v>
      </c>
      <c r="T42" s="48">
        <f ca="1">IF(R$9 = 0, 0, IFERROR((R42 - S42) / S42, 0))</f>
        <v>0.11567233769194106</v>
      </c>
      <c r="U42" s="47">
        <f ca="1">SUMIFS(CALL_CUST_COUNT_R, CHANNEL_COUNT, $A$2, IS_JJCC, $B$2, CUST_GROUP, $A42, RECENCY_GROUP, $B42, TIMEFRAME, U$1)</f>
        <v>439264</v>
      </c>
      <c r="V42" s="45">
        <f ca="1">SUMIFS(CALL_CUST_COUNT_R, CHANNEL_COUNT, $A$2, IS_JJCC, $B$2, CUST_GROUP, $A42, RECENCY_GROUP, $B42, TIMEFRAME, V$1)</f>
        <v>391306</v>
      </c>
      <c r="W42" s="48">
        <f ca="1">IF(U$9 = 0, 0, IFERROR((U42 - V42) / V42, 0))</f>
        <v>0.12255881586277746</v>
      </c>
      <c r="X42" s="47">
        <f ca="1">SUMIFS(CALL_CUST_COUNT_R, CHANNEL_COUNT, $A$2, IS_JJCC, $B$2, CUST_GROUP, $A42, RECENCY_GROUP, $B42, TIMEFRAME, X$1)</f>
        <v>412173</v>
      </c>
      <c r="Y42" s="45">
        <f ca="1">SUMIFS(CALL_CUST_COUNT_R, CHANNEL_COUNT, $A$2, IS_JJCC, $B$2, CUST_GROUP, $A42, RECENCY_GROUP, $B42, TIMEFRAME, Y$1)</f>
        <v>376824</v>
      </c>
      <c r="Z42" s="48">
        <f ca="1">IF(X$9 = 0, 0, IFERROR((X42 - Y42) / Y42, 0))</f>
        <v>9.3807719253550734E-2</v>
      </c>
      <c r="AA42" s="47">
        <f ca="1">SUMIFS(CALL_CUST_COUNT_R, CHANNEL_COUNT, $A$2, IS_JJCC, $B$2, CUST_GROUP, $A42, RECENCY_GROUP, $B42, TIMEFRAME, AA$1)</f>
        <v>460714</v>
      </c>
      <c r="AB42" s="45">
        <f ca="1">SUMIFS(CALL_CUST_COUNT_R, CHANNEL_COUNT, $A$2, IS_JJCC, $B$2, CUST_GROUP, $A42, RECENCY_GROUP, $B42, TIMEFRAME, AB$1)</f>
        <v>411120</v>
      </c>
      <c r="AC42" s="48">
        <f ca="1">IF(AA$9 = 0, 0, IFERROR((AA42 - AB42) / AB42, 0))</f>
        <v>0.12063144580657716</v>
      </c>
      <c r="AD42" s="141"/>
      <c r="AE42" s="47">
        <f ca="1">SUMIFS(CALL_CUST_COUNT_R, CHANNEL_COUNT, $A$2, IS_JJCC, $B$2, CUST_GROUP, $A42, RECENCY_GROUP, $B42, TIMEFRAME, AE$1)</f>
        <v>116570</v>
      </c>
      <c r="AF42" s="45">
        <f ca="1">SUMIFS(CALL_CUST_COUNT_R, CHANNEL_COUNT, $A$2, IS_JJCC, $B$2, CUST_GROUP, $A42, RECENCY_GROUP, $B42, TIMEFRAME, AF$1)</f>
        <v>96286</v>
      </c>
      <c r="AG42" s="48">
        <f ca="1">IF(AE$9 = 0, 0, IFERROR((AE42 - AF42) / AF42, 0))</f>
        <v>0.21066406331138482</v>
      </c>
      <c r="AH42" s="47">
        <f ca="1">SUMIFS(CALL_CUST_COUNT_R, CHANNEL_COUNT, $A$2, IS_JJCC, $B$2, CUST_GROUP, $A42, RECENCY_GROUP, $B42, TIMEFRAME, AH$1)</f>
        <v>186806</v>
      </c>
      <c r="AI42" s="45">
        <f ca="1">SUMIFS(CALL_CUST_COUNT_R, CHANNEL_COUNT, $A$2, IS_JJCC, $B$2, CUST_GROUP, $A42, RECENCY_GROUP, $B42, TIMEFRAME, AI$1)</f>
        <v>171775</v>
      </c>
      <c r="AJ42" s="48">
        <f ca="1">IF(AH$9 = 0, 0, IFERROR((AH42 - AI42) / AI42, 0))</f>
        <v>8.7504002328627567E-2</v>
      </c>
      <c r="AK42" s="47">
        <f ca="1">SUMIFS(CALL_CUST_COUNT_R, CHANNEL_COUNT, $A$2, IS_JJCC, $B$2, CUST_GROUP, $A42, RECENCY_GROUP, $B42, TIMEFRAME, AK$1)</f>
        <v>170371</v>
      </c>
      <c r="AL42" s="45">
        <f ca="1">SUMIFS(CALL_CUST_COUNT_R, CHANNEL_COUNT, $A$2, IS_JJCC, $B$2, CUST_GROUP, $A42, RECENCY_GROUP, $B42, TIMEFRAME, AL$1)</f>
        <v>152810</v>
      </c>
      <c r="AM42" s="48">
        <f ca="1">IF(AK$9 = 0, 0, IFERROR((AK42 - AL42) / AL42, 0))</f>
        <v>0.11492048949676069</v>
      </c>
      <c r="AN42" s="47">
        <f ca="1">SUMIFS(CALL_CUST_COUNT_R, CHANNEL_COUNT, $A$2, IS_JJCC, $B$2, CUST_GROUP, $A42, RECENCY_GROUP, $B42, TIMEFRAME, AN$1)</f>
        <v>178154</v>
      </c>
      <c r="AO42" s="45">
        <f ca="1">SUMIFS(CALL_CUST_COUNT_R, CHANNEL_COUNT, $A$2, IS_JJCC, $B$2, CUST_GROUP, $A42, RECENCY_GROUP, $B42, TIMEFRAME, AO$1)</f>
        <v>172981</v>
      </c>
      <c r="AP42" s="48">
        <f ca="1">IF(AN$9 = 0, 0, IFERROR((AN42 - AO42) / AO42, 0))</f>
        <v>2.9905018470236615E-2</v>
      </c>
      <c r="AQ42" s="47">
        <f ca="1">SUMIFS(CALL_CUST_COUNT_R, CHANNEL_COUNT, $A$2, IS_JJCC, $B$2, CUST_GROUP, $A42, RECENCY_GROUP, $B42, TIMEFRAME, AQ$1)</f>
        <v>225734</v>
      </c>
      <c r="AR42" s="45">
        <f ca="1">SUMIFS(CALL_CUST_COUNT_R, CHANNEL_COUNT, $A$2, IS_JJCC, $B$2, CUST_GROUP, $A42, RECENCY_GROUP, $B42, TIMEFRAME, AR$1)</f>
        <v>190066</v>
      </c>
      <c r="AS42" s="48">
        <f ca="1">IF(AQ$9 = 0, 0, IFERROR((AQ42 - AR42) / AR42, 0))</f>
        <v>0.1876611282396641</v>
      </c>
      <c r="AT42" s="47">
        <f ca="1">SUMIFS(CALL_CUST_COUNT_R, CHANNEL_COUNT, $A$2, IS_JJCC, $B$2, CUST_GROUP, $A42, RECENCY_GROUP, $B42, TIMEFRAME, AT$1)</f>
        <v>155639</v>
      </c>
      <c r="AU42" s="45">
        <f ca="1">SUMIFS(CALL_CUST_COUNT_R, CHANNEL_COUNT, $A$2, IS_JJCC, $B$2, CUST_GROUP, $A42, RECENCY_GROUP, $B42, TIMEFRAME, AU$1)</f>
        <v>134040</v>
      </c>
      <c r="AV42" s="48">
        <f ca="1">IF(AT$9 = 0, 0, IFERROR((AT42 - AU42) / AU42, 0))</f>
        <v>0.16113846612951357</v>
      </c>
      <c r="AW42" s="47">
        <f ca="1">SUMIFS(CALL_CUST_COUNT_R, CHANNEL_COUNT, $A$2, IS_JJCC, $B$2, CUST_GROUP, $A42, RECENCY_GROUP, $B42, TIMEFRAME, AW$1)</f>
        <v>148270</v>
      </c>
      <c r="AX42" s="45">
        <f ca="1">SUMIFS(CALL_CUST_COUNT_R, CHANNEL_COUNT, $A$2, IS_JJCC, $B$2, CUST_GROUP, $A42, RECENCY_GROUP, $B42, TIMEFRAME, AX$1)</f>
        <v>128383</v>
      </c>
      <c r="AY42" s="48">
        <f ca="1">IF(AW$9 = 0, 0, IFERROR((AW42 - AX42) / AX42, 0))</f>
        <v>0.15490368662517623</v>
      </c>
      <c r="AZ42" s="47">
        <f ca="1">SUMIFS(CALL_CUST_COUNT_R, CHANNEL_COUNT, $A$2, IS_JJCC, $B$2, CUST_GROUP, $A42, RECENCY_GROUP, $B42, TIMEFRAME, AZ$1)</f>
        <v>201517</v>
      </c>
      <c r="BA42" s="45">
        <f ca="1">SUMIFS(CALL_CUST_COUNT_R, CHANNEL_COUNT, $A$2, IS_JJCC, $B$2, CUST_GROUP, $A42, RECENCY_GROUP, $B42, TIMEFRAME, BA$1)</f>
        <v>188291</v>
      </c>
      <c r="BB42" s="48">
        <f ca="1">IF(AZ$9 = 0, 0, IFERROR((AZ42 - BA42) / BA42, 0))</f>
        <v>7.0242337658199275E-2</v>
      </c>
      <c r="BC42" s="47">
        <f ca="1">SUMIFS(CALL_CUST_COUNT_R, CHANNEL_COUNT, $A$2, IS_JJCC, $B$2, CUST_GROUP, $A42, RECENCY_GROUP, $B42, TIMEFRAME, BC$1)</f>
        <v>179453</v>
      </c>
      <c r="BD42" s="45">
        <f ca="1">SUMIFS(CALL_CUST_COUNT_R, CHANNEL_COUNT, $A$2, IS_JJCC, $B$2, CUST_GROUP, $A42, RECENCY_GROUP, $B42, TIMEFRAME, BD$1)</f>
        <v>163693</v>
      </c>
      <c r="BE42" s="48">
        <f ca="1">IF(BC$9 = 0, 0, IFERROR((BC42 - BD42) / BD42, 0))</f>
        <v>9.6277788298827688E-2</v>
      </c>
      <c r="BF42" s="47">
        <f ca="1">SUMIFS(CALL_CUST_COUNT_R, CHANNEL_COUNT, $A$2, IS_JJCC, $B$2, CUST_GROUP, $A42, RECENCY_GROUP, $B42, TIMEFRAME, BF$1)</f>
        <v>182886</v>
      </c>
      <c r="BG42" s="45">
        <f ca="1">SUMIFS(CALL_CUST_COUNT_R, CHANNEL_COUNT, $A$2, IS_JJCC, $B$2, CUST_GROUP, $A42, RECENCY_GROUP, $B42, TIMEFRAME, BG$1)</f>
        <v>162461</v>
      </c>
      <c r="BH42" s="48">
        <f ca="1">IF(BF$9 = 0, 0, IFERROR((BF42 - BG42) / BG42, 0))</f>
        <v>0.12572248108776876</v>
      </c>
      <c r="BI42" s="47">
        <f ca="1">SUMIFS(CALL_CUST_COUNT_R, CHANNEL_COUNT, $A$2, IS_JJCC, $B$2, CUST_GROUP, $A42, RECENCY_GROUP, $B42, TIMEFRAME, BI$1)</f>
        <v>256922</v>
      </c>
      <c r="BJ42" s="45">
        <f ca="1">SUMIFS(CALL_CUST_COUNT_R, CHANNEL_COUNT, $A$2, IS_JJCC, $B$2, CUST_GROUP, $A42, RECENCY_GROUP, $B42, TIMEFRAME, BJ$1)</f>
        <v>226978</v>
      </c>
      <c r="BK42" s="48">
        <f ca="1">IF(BI$9 = 0, 0, IFERROR((BI42 - BJ42) / BJ42, 0))</f>
        <v>0.13192467992492665</v>
      </c>
      <c r="BL42" s="47">
        <f ca="1">SUMIFS(CALL_CUST_COUNT_R, CHANNEL_COUNT, $A$2, IS_JJCC, $B$2, CUST_GROUP, $A42, RECENCY_GROUP, $B42, TIMEFRAME, BL$1)</f>
        <v>143306</v>
      </c>
      <c r="BM42" s="45">
        <f ca="1">SUMIFS(CALL_CUST_COUNT_R, CHANNEL_COUNT, $A$2, IS_JJCC, $B$2, CUST_GROUP, $A42, RECENCY_GROUP, $B42, TIMEFRAME, BM$1)</f>
        <v>127154</v>
      </c>
      <c r="BN42" s="48">
        <f ca="1">IF(BL$9 = 0, 0, IFERROR((BL42 - BM42) / BM42, 0))</f>
        <v>0.12702706953772591</v>
      </c>
      <c r="BO42" s="154" t="str">
        <f t="shared" si="184"/>
        <v>Phone</v>
      </c>
      <c r="BP42" s="249"/>
    </row>
    <row r="43" spans="1:68" hidden="1" x14ac:dyDescent="0.2">
      <c r="A43" s="6"/>
      <c r="C43" s="3">
        <f>ROW($C$29)</f>
        <v>29</v>
      </c>
      <c r="D43" s="241"/>
      <c r="E43" s="76" t="str">
        <f t="shared" ref="E43:E46" si="185">E39 &amp; " %"</f>
        <v>Mail %</v>
      </c>
      <c r="F43" s="33">
        <f t="shared" ref="F43:G46" ca="1" si="186">IFERROR(F39 / INDIRECT(ADDRESS($C43, COLUMN(F39))), 0)</f>
        <v>0.96424173516943767</v>
      </c>
      <c r="G43" s="8">
        <f t="shared" ca="1" si="186"/>
        <v>0.96384937272375759</v>
      </c>
      <c r="H43" s="20">
        <f ca="1">IF(F$9 = 0, 0, IFERROR((F43 - G43) * 10000, 0))</f>
        <v>3.9236244568008338</v>
      </c>
      <c r="I43" s="88"/>
      <c r="J43" s="33">
        <f t="shared" ref="J43:K46" ca="1" si="187">IFERROR(J39 / INDIRECT(ADDRESS($C43, COLUMN(J39))), 0)</f>
        <v>0.96552285356512957</v>
      </c>
      <c r="K43" s="8">
        <f t="shared" ca="1" si="187"/>
        <v>0.96454796590560288</v>
      </c>
      <c r="L43" s="20">
        <f ca="1">IF(J$9 = 0, 0, IFERROR((J43 - K43) * 10000, 0))</f>
        <v>9.7488765952669088</v>
      </c>
      <c r="M43" s="88"/>
      <c r="N43" s="33">
        <f t="shared" ref="N43:O46" ca="1" si="188">IFERROR(N39 / INDIRECT(ADDRESS($C43, COLUMN(N39))), 0)</f>
        <v>0.96552285356512957</v>
      </c>
      <c r="O43" s="8">
        <f t="shared" ca="1" si="188"/>
        <v>0.96454796590560288</v>
      </c>
      <c r="P43" s="20">
        <f ca="1">IF(N$9 = 0, 0, IFERROR((N43 - O43) * 10000, 0))</f>
        <v>9.7488765952669088</v>
      </c>
      <c r="Q43" s="88"/>
      <c r="R43" s="33">
        <f t="shared" ref="R43:S46" ca="1" si="189">IFERROR(R39 / INDIRECT(ADDRESS($C43, COLUMN(R39))), 0)</f>
        <v>0.96323765261877781</v>
      </c>
      <c r="S43" s="8">
        <f t="shared" ca="1" si="189"/>
        <v>0.96183307088216663</v>
      </c>
      <c r="T43" s="20">
        <f ca="1">IF(R$9 = 0, 0, IFERROR((R43 - S43) * 10000, 0))</f>
        <v>14.045817366111768</v>
      </c>
      <c r="U43" s="33">
        <f t="shared" ref="U43:V46" ca="1" si="190">IFERROR(U39 / INDIRECT(ADDRESS($C43, COLUMN(U39))), 0)</f>
        <v>0.9643548125209076</v>
      </c>
      <c r="V43" s="8">
        <f t="shared" ca="1" si="190"/>
        <v>0.96245956097878715</v>
      </c>
      <c r="W43" s="20">
        <f ca="1">IF(U$9 = 0, 0, IFERROR((U43 - V43) * 10000, 0))</f>
        <v>18.952515421204463</v>
      </c>
      <c r="X43" s="33">
        <f t="shared" ref="X43:Y46" ca="1" si="191">IFERROR(X39 / INDIRECT(ADDRESS($C43, COLUMN(X39))), 0)</f>
        <v>0.96430836260057429</v>
      </c>
      <c r="Y43" s="8">
        <f t="shared" ca="1" si="191"/>
        <v>0.96248548867254402</v>
      </c>
      <c r="Z43" s="20">
        <f ca="1">IF(X$9 = 0, 0, IFERROR((X43 - Y43) * 10000, 0))</f>
        <v>18.228739280302662</v>
      </c>
      <c r="AA43" s="33">
        <f t="shared" ref="AA43:AB46" ca="1" si="192">IFERROR(AA39 / INDIRECT(ADDRESS($C43, COLUMN(AA39))), 0)</f>
        <v>0.96456863291622041</v>
      </c>
      <c r="AB43" s="8">
        <f t="shared" ca="1" si="192"/>
        <v>0.9637121543635605</v>
      </c>
      <c r="AC43" s="20">
        <f ca="1">IF(AA$9 = 0, 0, IFERROR((AA43 - AB43) * 10000, 0))</f>
        <v>8.5647855265991168</v>
      </c>
      <c r="AD43" s="88"/>
      <c r="AE43" s="33">
        <f t="shared" ref="AE43:AF46" ca="1" si="193">IFERROR(AE39 / INDIRECT(ADDRESS($C43, COLUMN(AE39))), 0)</f>
        <v>0.95290854583922069</v>
      </c>
      <c r="AF43" s="8">
        <f t="shared" ca="1" si="193"/>
        <v>0.95096627375682263</v>
      </c>
      <c r="AG43" s="20">
        <f ca="1">IF(AE$9 = 0, 0, IFERROR((AE43 - AF43) * 10000, 0))</f>
        <v>19.422720823980555</v>
      </c>
      <c r="AH43" s="33">
        <f t="shared" ref="AH43:AI46" ca="1" si="194">IFERROR(AH39 / INDIRECT(ADDRESS($C43, COLUMN(AH39))), 0)</f>
        <v>0.95747781912861363</v>
      </c>
      <c r="AI43" s="8">
        <f t="shared" ca="1" si="194"/>
        <v>0.95761410218592025</v>
      </c>
      <c r="AJ43" s="20">
        <f ca="1">IF(AH$9 = 0, 0, IFERROR((AH43 - AI43) * 10000, 0))</f>
        <v>-1.3628305730661872</v>
      </c>
      <c r="AK43" s="33">
        <f t="shared" ref="AK43:AL46" ca="1" si="195">IFERROR(AK39 / INDIRECT(ADDRESS($C43, COLUMN(AK39))), 0)</f>
        <v>0.95709439233685889</v>
      </c>
      <c r="AL43" s="8">
        <f t="shared" ca="1" si="195"/>
        <v>0.95566113324230084</v>
      </c>
      <c r="AM43" s="20">
        <f ca="1">IF(AK$9 = 0, 0, IFERROR((AK43 - AL43) * 10000, 0))</f>
        <v>14.332590945580481</v>
      </c>
      <c r="AN43" s="33">
        <f t="shared" ref="AN43:AO46" ca="1" si="196">IFERROR(AN39 / INDIRECT(ADDRESS($C43, COLUMN(AN39))), 0)</f>
        <v>0.95915577909001581</v>
      </c>
      <c r="AO43" s="8">
        <f t="shared" ca="1" si="196"/>
        <v>0.95699041704164478</v>
      </c>
      <c r="AP43" s="20">
        <f ca="1">IF(AN$9 = 0, 0, IFERROR((AN43 - AO43) * 10000, 0))</f>
        <v>21.653620483710334</v>
      </c>
      <c r="AQ43" s="33">
        <f t="shared" ref="AQ43:AR46" ca="1" si="197">IFERROR(AQ39 / INDIRECT(ADDRESS($C43, COLUMN(AQ39))), 0)</f>
        <v>0.96053643251513598</v>
      </c>
      <c r="AR43" s="8">
        <f t="shared" ca="1" si="197"/>
        <v>0.9583043020888834</v>
      </c>
      <c r="AS43" s="20">
        <f ca="1">IF(AQ$9 = 0, 0, IFERROR((AQ43 - AR43) * 10000, 0))</f>
        <v>22.321304262525878</v>
      </c>
      <c r="AT43" s="33">
        <f t="shared" ref="AT43:AU46" ca="1" si="198">IFERROR(AT39 / INDIRECT(ADDRESS($C43, COLUMN(AT39))), 0)</f>
        <v>0.95803435770608525</v>
      </c>
      <c r="AU43" s="8">
        <f t="shared" ca="1" si="198"/>
        <v>0.95346901957794972</v>
      </c>
      <c r="AV43" s="20">
        <f ca="1">IF(AT$9 = 0, 0, IFERROR((AT43 - AU43) * 10000, 0))</f>
        <v>45.653381281355323</v>
      </c>
      <c r="AW43" s="33">
        <f t="shared" ref="AW43:AX46" ca="1" si="199">IFERROR(AW39 / INDIRECT(ADDRESS($C43, COLUMN(AW39))), 0)</f>
        <v>0.95883217191713332</v>
      </c>
      <c r="AX43" s="8">
        <f t="shared" ca="1" si="199"/>
        <v>0.95412115867308867</v>
      </c>
      <c r="AY43" s="20">
        <f ca="1">IF(AW$9 = 0, 0, IFERROR((AW43 - AX43) * 10000, 0))</f>
        <v>47.110132440446591</v>
      </c>
      <c r="AZ43" s="33">
        <f t="shared" ref="AZ43:BA46" ca="1" si="200">IFERROR(AZ39 / INDIRECT(ADDRESS($C43, COLUMN(AZ39))), 0)</f>
        <v>0.96092647750431104</v>
      </c>
      <c r="BA43" s="8">
        <f t="shared" ca="1" si="200"/>
        <v>0.95831185776440486</v>
      </c>
      <c r="BB43" s="20">
        <f ca="1">IF(AZ$9 = 0, 0, IFERROR((AZ43 - BA43) * 10000, 0))</f>
        <v>26.146197399061766</v>
      </c>
      <c r="BC43" s="33">
        <f t="shared" ref="BC43:BD46" ca="1" si="201">IFERROR(BC39 / INDIRECT(ADDRESS($C43, COLUMN(BC39))), 0)</f>
        <v>0.95828930891445563</v>
      </c>
      <c r="BD43" s="8">
        <f t="shared" ca="1" si="201"/>
        <v>0.95602340431216437</v>
      </c>
      <c r="BE43" s="20">
        <f ca="1">IF(BC$9 = 0, 0, IFERROR((BC43 - BD43) * 10000, 0))</f>
        <v>22.659046022912577</v>
      </c>
      <c r="BF43" s="33">
        <f t="shared" ref="BF43:BG46" ca="1" si="202">IFERROR(BF39 / INDIRECT(ADDRESS($C43, COLUMN(BF39))), 0)</f>
        <v>0.9579290022255017</v>
      </c>
      <c r="BG43" s="8">
        <f t="shared" ca="1" si="202"/>
        <v>0.95638943608962346</v>
      </c>
      <c r="BH43" s="20">
        <f ca="1">IF(BF$9 = 0, 0, IFERROR((BF43 - BG43) * 10000, 0))</f>
        <v>15.395661358782453</v>
      </c>
      <c r="BI43" s="33">
        <f t="shared" ref="BI43:BJ46" ca="1" si="203">IFERROR(BI39 / INDIRECT(ADDRESS($C43, COLUMN(BI39))), 0)</f>
        <v>0.9613901381960912</v>
      </c>
      <c r="BJ43" s="8">
        <f t="shared" ca="1" si="203"/>
        <v>0.96102046388747442</v>
      </c>
      <c r="BK43" s="20">
        <f ca="1">IF(BI$9 = 0, 0, IFERROR((BI43 - BJ43) * 10000, 0))</f>
        <v>3.696743086167853</v>
      </c>
      <c r="BL43" s="33">
        <f t="shared" ref="BL43:BM46" ca="1" si="204">IFERROR(BL39 / INDIRECT(ADDRESS($C43, COLUMN(BL39))), 0)</f>
        <v>0.95575588707881731</v>
      </c>
      <c r="BM43" s="8">
        <f t="shared" ca="1" si="204"/>
        <v>0.95270881666587293</v>
      </c>
      <c r="BN43" s="20">
        <f ca="1">IF(BL$9 = 0, 0, IFERROR((BL43 - BM43) * 10000, 0))</f>
        <v>30.47070412944386</v>
      </c>
      <c r="BO43" s="155" t="str">
        <f t="shared" si="184"/>
        <v>Mail %</v>
      </c>
      <c r="BP43" s="249"/>
    </row>
    <row r="44" spans="1:68" hidden="1" x14ac:dyDescent="0.2">
      <c r="A44" s="6"/>
      <c r="C44" s="3">
        <f t="shared" ref="C44:C46" si="205">ROW($C$29)</f>
        <v>29</v>
      </c>
      <c r="D44" s="241"/>
      <c r="E44" s="136" t="str">
        <f t="shared" si="185"/>
        <v>Email %</v>
      </c>
      <c r="F44" s="127">
        <f t="shared" ca="1" si="186"/>
        <v>0.87288089417457038</v>
      </c>
      <c r="G44" s="105">
        <f t="shared" ca="1" si="186"/>
        <v>0.82198999516156135</v>
      </c>
      <c r="H44" s="106">
        <f ca="1">IF(F$9 = 0, 0, IFERROR((F44 - G44) * 10000, 0))</f>
        <v>508.90899013009027</v>
      </c>
      <c r="I44" s="88"/>
      <c r="J44" s="127">
        <f t="shared" ca="1" si="187"/>
        <v>0.90235045786846202</v>
      </c>
      <c r="K44" s="105">
        <f t="shared" ca="1" si="187"/>
        <v>0.87080472003617948</v>
      </c>
      <c r="L44" s="106">
        <f ca="1">IF(J$9 = 0, 0, IFERROR((J44 - K44) * 10000, 0))</f>
        <v>315.45737832282538</v>
      </c>
      <c r="M44" s="88"/>
      <c r="N44" s="127">
        <f t="shared" ca="1" si="188"/>
        <v>0.90235045786846202</v>
      </c>
      <c r="O44" s="105">
        <f t="shared" ca="1" si="188"/>
        <v>0.87080472003617948</v>
      </c>
      <c r="P44" s="106">
        <f ca="1">IF(N$9 = 0, 0, IFERROR((N44 - O44) * 10000, 0))</f>
        <v>315.45737832282538</v>
      </c>
      <c r="Q44" s="88"/>
      <c r="R44" s="127">
        <f t="shared" ca="1" si="189"/>
        <v>0.91613034237834923</v>
      </c>
      <c r="S44" s="105">
        <f t="shared" ca="1" si="189"/>
        <v>0.89067361335473649</v>
      </c>
      <c r="T44" s="106">
        <f ca="1">IF(R$9 = 0, 0, IFERROR((R44 - S44) * 10000, 0))</f>
        <v>254.56729023612735</v>
      </c>
      <c r="U44" s="127">
        <f t="shared" ca="1" si="190"/>
        <v>0.91152575331049712</v>
      </c>
      <c r="V44" s="105">
        <f t="shared" ca="1" si="190"/>
        <v>0.89083092689493448</v>
      </c>
      <c r="W44" s="106">
        <f ca="1">IF(U$9 = 0, 0, IFERROR((U44 - V44) * 10000, 0))</f>
        <v>206.94826415562639</v>
      </c>
      <c r="X44" s="127">
        <f t="shared" ca="1" si="191"/>
        <v>0.9217885216233469</v>
      </c>
      <c r="Y44" s="105">
        <f t="shared" ca="1" si="191"/>
        <v>0.91495959816553829</v>
      </c>
      <c r="Z44" s="106">
        <f ca="1">IF(X$9 = 0, 0, IFERROR((X44 - Y44) * 10000, 0))</f>
        <v>68.289234578086109</v>
      </c>
      <c r="AA44" s="127">
        <f t="shared" ca="1" si="192"/>
        <v>0.91547779717458599</v>
      </c>
      <c r="AB44" s="105">
        <f t="shared" ca="1" si="192"/>
        <v>0.89749089362646306</v>
      </c>
      <c r="AC44" s="106">
        <f ca="1">IF(AA$9 = 0, 0, IFERROR((AA44 - AB44) * 10000, 0))</f>
        <v>179.86903548122933</v>
      </c>
      <c r="AD44" s="88"/>
      <c r="AE44" s="127">
        <f t="shared" ca="1" si="193"/>
        <v>0.91786096096769609</v>
      </c>
      <c r="AF44" s="105">
        <f t="shared" ca="1" si="193"/>
        <v>0.89638558500897825</v>
      </c>
      <c r="AG44" s="106">
        <f ca="1">IF(AE$9 = 0, 0, IFERROR((AE44 - AF44) * 10000, 0))</f>
        <v>214.75375958717845</v>
      </c>
      <c r="AH44" s="127">
        <f t="shared" ca="1" si="194"/>
        <v>0.93745961218261664</v>
      </c>
      <c r="AI44" s="105">
        <f t="shared" ca="1" si="194"/>
        <v>0.9028796370701142</v>
      </c>
      <c r="AJ44" s="106">
        <f ca="1">IF(AH$9 = 0, 0, IFERROR((AH44 - AI44) * 10000, 0))</f>
        <v>345.79975112502439</v>
      </c>
      <c r="AK44" s="127">
        <f t="shared" ca="1" si="195"/>
        <v>0.91687006534342397</v>
      </c>
      <c r="AL44" s="105">
        <f t="shared" ca="1" si="195"/>
        <v>0.89726112421428006</v>
      </c>
      <c r="AM44" s="106">
        <f ca="1">IF(AK$9 = 0, 0, IFERROR((AK44 - AL44) * 10000, 0))</f>
        <v>196.08941129143909</v>
      </c>
      <c r="AN44" s="127">
        <f t="shared" ca="1" si="196"/>
        <v>0.90972634323348867</v>
      </c>
      <c r="AO44" s="105">
        <f t="shared" ca="1" si="196"/>
        <v>0.87971854386502768</v>
      </c>
      <c r="AP44" s="106">
        <f ca="1">IF(AN$9 = 0, 0, IFERROR((AN44 - AO44) * 10000, 0))</f>
        <v>300.07799368460985</v>
      </c>
      <c r="AQ44" s="127">
        <f t="shared" ca="1" si="197"/>
        <v>0.93259434126288054</v>
      </c>
      <c r="AR44" s="105">
        <f t="shared" ca="1" si="197"/>
        <v>0.90331115573953391</v>
      </c>
      <c r="AS44" s="106">
        <f ca="1">IF(AQ$9 = 0, 0, IFERROR((AQ44 - AR44) * 10000, 0))</f>
        <v>292.83185523346634</v>
      </c>
      <c r="AT44" s="127">
        <f t="shared" ca="1" si="198"/>
        <v>0.91918508578336233</v>
      </c>
      <c r="AU44" s="105">
        <f t="shared" ca="1" si="198"/>
        <v>0.90325367483579166</v>
      </c>
      <c r="AV44" s="106">
        <f ca="1">IF(AT$9 = 0, 0, IFERROR((AT44 - AU44) * 10000, 0))</f>
        <v>159.31410947570669</v>
      </c>
      <c r="AW44" s="127">
        <f t="shared" ca="1" si="199"/>
        <v>0.92355304849625608</v>
      </c>
      <c r="AX44" s="105">
        <f t="shared" ca="1" si="199"/>
        <v>0.90329014313818601</v>
      </c>
      <c r="AY44" s="106">
        <f ca="1">IF(AW$9 = 0, 0, IFERROR((AW44 - AX44) * 10000, 0))</f>
        <v>202.62905358070071</v>
      </c>
      <c r="AZ44" s="127">
        <f t="shared" ca="1" si="200"/>
        <v>0.94199717824110363</v>
      </c>
      <c r="BA44" s="105">
        <f t="shared" ca="1" si="200"/>
        <v>0.92155032712515261</v>
      </c>
      <c r="BB44" s="106">
        <f ca="1">IF(AZ$9 = 0, 0, IFERROR((AZ44 - BA44) * 10000, 0))</f>
        <v>204.46851115951014</v>
      </c>
      <c r="BC44" s="127">
        <f t="shared" ca="1" si="201"/>
        <v>0.92530034436878772</v>
      </c>
      <c r="BD44" s="105">
        <f t="shared" ca="1" si="201"/>
        <v>0.92575275855619976</v>
      </c>
      <c r="BE44" s="106">
        <f ca="1">IF(BC$9 = 0, 0, IFERROR((BC44 - BD44) * 10000, 0))</f>
        <v>-4.5241418741204242</v>
      </c>
      <c r="BF44" s="127">
        <f t="shared" ca="1" si="202"/>
        <v>0.92514437289728058</v>
      </c>
      <c r="BG44" s="105">
        <f t="shared" ca="1" si="202"/>
        <v>0.90966650117181036</v>
      </c>
      <c r="BH44" s="106">
        <f ca="1">IF(BF$9 = 0, 0, IFERROR((BF44 - BG44) * 10000, 0))</f>
        <v>154.77871725470214</v>
      </c>
      <c r="BI44" s="127">
        <f t="shared" ca="1" si="203"/>
        <v>0.9265418268051353</v>
      </c>
      <c r="BJ44" s="105">
        <f t="shared" ca="1" si="203"/>
        <v>0.90722619495671808</v>
      </c>
      <c r="BK44" s="106">
        <f ca="1">IF(BI$9 = 0, 0, IFERROR((BI44 - BJ44) * 10000, 0))</f>
        <v>193.15631848417226</v>
      </c>
      <c r="BL44" s="127">
        <f t="shared" ca="1" si="204"/>
        <v>0.92471519958596371</v>
      </c>
      <c r="BM44" s="105">
        <f t="shared" ca="1" si="204"/>
        <v>0.91005762571181703</v>
      </c>
      <c r="BN44" s="106">
        <f ca="1">IF(BL$9 = 0, 0, IFERROR((BL44 - BM44) * 10000, 0))</f>
        <v>146.57573874146678</v>
      </c>
      <c r="BO44" s="157" t="str">
        <f t="shared" si="184"/>
        <v>Email %</v>
      </c>
      <c r="BP44" s="249"/>
    </row>
    <row r="45" spans="1:68" hidden="1" x14ac:dyDescent="0.2">
      <c r="A45" s="6"/>
      <c r="C45" s="3">
        <f t="shared" si="205"/>
        <v>29</v>
      </c>
      <c r="D45" s="241"/>
      <c r="E45" s="83" t="str">
        <f t="shared" si="185"/>
        <v>Promotable %</v>
      </c>
      <c r="F45" s="28">
        <f t="shared" ca="1" si="186"/>
        <v>0.47112803449415713</v>
      </c>
      <c r="G45" s="10">
        <f t="shared" ca="1" si="186"/>
        <v>0.43208269478764516</v>
      </c>
      <c r="H45" s="18">
        <f ca="1">IF(F$9 = 0, 0, IFERROR((F45 - G45) * 10000, 0))</f>
        <v>390.4533970651197</v>
      </c>
      <c r="I45" s="88"/>
      <c r="J45" s="28">
        <f t="shared" ca="1" si="187"/>
        <v>0.4905196151048431</v>
      </c>
      <c r="K45" s="10">
        <f t="shared" ca="1" si="187"/>
        <v>0.4746653129648431</v>
      </c>
      <c r="L45" s="18">
        <f ca="1">IF(J$9 = 0, 0, IFERROR((J45 - K45) * 10000, 0))</f>
        <v>158.54302139999999</v>
      </c>
      <c r="M45" s="88"/>
      <c r="N45" s="28">
        <f t="shared" ca="1" si="188"/>
        <v>0.4905196151048431</v>
      </c>
      <c r="O45" s="10">
        <f t="shared" ca="1" si="188"/>
        <v>0.4746653129648431</v>
      </c>
      <c r="P45" s="18">
        <f ca="1">IF(N$9 = 0, 0, IFERROR((N45 - O45) * 10000, 0))</f>
        <v>158.54302139999999</v>
      </c>
      <c r="Q45" s="88"/>
      <c r="R45" s="28">
        <f t="shared" ca="1" si="189"/>
        <v>0.54948529021509118</v>
      </c>
      <c r="S45" s="10">
        <f t="shared" ca="1" si="189"/>
        <v>0.52410777203127024</v>
      </c>
      <c r="T45" s="18">
        <f ca="1">IF(R$9 = 0, 0, IFERROR((R45 - S45) * 10000, 0))</f>
        <v>253.77518183820945</v>
      </c>
      <c r="U45" s="28">
        <f t="shared" ca="1" si="190"/>
        <v>0.54312498410530985</v>
      </c>
      <c r="V45" s="10">
        <f t="shared" ca="1" si="190"/>
        <v>0.52771999913151091</v>
      </c>
      <c r="W45" s="18">
        <f ca="1">IF(U$9 = 0, 0, IFERROR((U45 - V45) * 10000, 0))</f>
        <v>154.0498497379894</v>
      </c>
      <c r="X45" s="28">
        <f t="shared" ca="1" si="191"/>
        <v>0.5522522959070808</v>
      </c>
      <c r="Y45" s="10">
        <f t="shared" ca="1" si="191"/>
        <v>0.55325570970448612</v>
      </c>
      <c r="Z45" s="18">
        <f ca="1">IF(X$9 = 0, 0, IFERROR((X45 - Y45) * 10000, 0))</f>
        <v>-10.03413797405317</v>
      </c>
      <c r="AA45" s="28">
        <f t="shared" ca="1" si="192"/>
        <v>0.54226385201050364</v>
      </c>
      <c r="AB45" s="10">
        <f t="shared" ca="1" si="192"/>
        <v>0.53743525897437483</v>
      </c>
      <c r="AC45" s="18">
        <f ca="1">IF(AA$9 = 0, 0, IFERROR((AA45 - AB45) * 10000, 0))</f>
        <v>48.285930361288145</v>
      </c>
      <c r="AD45" s="88"/>
      <c r="AE45" s="28">
        <f t="shared" ca="1" si="193"/>
        <v>0.57945888562435988</v>
      </c>
      <c r="AF45" s="10">
        <f t="shared" ca="1" si="193"/>
        <v>0.54548687041086641</v>
      </c>
      <c r="AG45" s="18">
        <f ca="1">IF(AE$9 = 0, 0, IFERROR((AE45 - AF45) * 10000, 0))</f>
        <v>339.72015213493466</v>
      </c>
      <c r="AH45" s="28">
        <f t="shared" ca="1" si="194"/>
        <v>0.58052328460852709</v>
      </c>
      <c r="AI45" s="10">
        <f t="shared" ca="1" si="194"/>
        <v>0.54684623287322887</v>
      </c>
      <c r="AJ45" s="18">
        <f ca="1">IF(AH$9 = 0, 0, IFERROR((AH45 - AI45) * 10000, 0))</f>
        <v>336.77051735298227</v>
      </c>
      <c r="AK45" s="28">
        <f t="shared" ca="1" si="195"/>
        <v>0.56715738196480558</v>
      </c>
      <c r="AL45" s="10">
        <f t="shared" ca="1" si="195"/>
        <v>0.54321600668073533</v>
      </c>
      <c r="AM45" s="18">
        <f ca="1">IF(AK$9 = 0, 0, IFERROR((AK45 - AL45) * 10000, 0))</f>
        <v>239.41375284070256</v>
      </c>
      <c r="AN45" s="28">
        <f t="shared" ca="1" si="196"/>
        <v>0.55907017014777272</v>
      </c>
      <c r="AO45" s="10">
        <f t="shared" ca="1" si="196"/>
        <v>0.53885597871772306</v>
      </c>
      <c r="AP45" s="18">
        <f ca="1">IF(AN$9 = 0, 0, IFERROR((AN45 - AO45) * 10000, 0))</f>
        <v>202.14191430049655</v>
      </c>
      <c r="AQ45" s="28">
        <f t="shared" ca="1" si="197"/>
        <v>0.57749564370742712</v>
      </c>
      <c r="AR45" s="10">
        <f t="shared" ca="1" si="197"/>
        <v>0.55175303177270474</v>
      </c>
      <c r="AS45" s="18">
        <f ca="1">IF(AQ$9 = 0, 0, IFERROR((AQ45 - AR45) * 10000, 0))</f>
        <v>257.42611934722379</v>
      </c>
      <c r="AT45" s="28">
        <f t="shared" ca="1" si="198"/>
        <v>0.57425501003670887</v>
      </c>
      <c r="AU45" s="10">
        <f t="shared" ca="1" si="198"/>
        <v>0.56321225749895187</v>
      </c>
      <c r="AV45" s="18">
        <f ca="1">IF(AT$9 = 0, 0, IFERROR((AT45 - AU45) * 10000, 0))</f>
        <v>110.42752537756995</v>
      </c>
      <c r="AW45" s="28">
        <f t="shared" ca="1" si="199"/>
        <v>0.57383007723761925</v>
      </c>
      <c r="AX45" s="10">
        <f t="shared" ca="1" si="199"/>
        <v>0.57219320263211448</v>
      </c>
      <c r="AY45" s="18">
        <f ca="1">IF(AW$9 = 0, 0, IFERROR((AW45 - AX45) * 10000, 0))</f>
        <v>16.36874605504768</v>
      </c>
      <c r="AZ45" s="28">
        <f t="shared" ca="1" si="200"/>
        <v>0.5807118844820679</v>
      </c>
      <c r="BA45" s="10">
        <f t="shared" ca="1" si="200"/>
        <v>0.57577277222895507</v>
      </c>
      <c r="BB45" s="18">
        <f ca="1">IF(AZ$9 = 0, 0, IFERROR((AZ45 - BA45) * 10000, 0))</f>
        <v>49.391122531128318</v>
      </c>
      <c r="BC45" s="28">
        <f t="shared" ca="1" si="201"/>
        <v>0.57725307192611719</v>
      </c>
      <c r="BD45" s="10">
        <f t="shared" ca="1" si="201"/>
        <v>0.57778727724491707</v>
      </c>
      <c r="BE45" s="18">
        <f ca="1">IF(BC$9 = 0, 0, IFERROR((BC45 - BD45) * 10000, 0))</f>
        <v>-5.342053187998852</v>
      </c>
      <c r="BF45" s="28">
        <f t="shared" ca="1" si="202"/>
        <v>0.57288399394511691</v>
      </c>
      <c r="BG45" s="10">
        <f t="shared" ca="1" si="202"/>
        <v>0.57545230811939119</v>
      </c>
      <c r="BH45" s="18">
        <f ca="1">IF(BF$9 = 0, 0, IFERROR((BF45 - BG45) * 10000, 0))</f>
        <v>-25.683141742742777</v>
      </c>
      <c r="BI45" s="28">
        <f t="shared" ca="1" si="203"/>
        <v>0.57174585002862044</v>
      </c>
      <c r="BJ45" s="10">
        <f t="shared" ca="1" si="203"/>
        <v>0.56484904838864414</v>
      </c>
      <c r="BK45" s="18">
        <f ca="1">IF(BI$9 = 0, 0, IFERROR((BI45 - BJ45) * 10000, 0))</f>
        <v>68.968016399763016</v>
      </c>
      <c r="BL45" s="28">
        <f t="shared" ca="1" si="204"/>
        <v>0.57498089294633781</v>
      </c>
      <c r="BM45" s="10">
        <f t="shared" ca="1" si="204"/>
        <v>0.57259683092602542</v>
      </c>
      <c r="BN45" s="18">
        <f ca="1">IF(BL$9 = 0, 0, IFERROR((BL45 - BM45) * 10000, 0))</f>
        <v>23.84062020312383</v>
      </c>
      <c r="BO45" s="153" t="str">
        <f t="shared" si="184"/>
        <v>Promotable %</v>
      </c>
      <c r="BP45" s="249"/>
    </row>
    <row r="46" spans="1:68" hidden="1" x14ac:dyDescent="0.2">
      <c r="A46" s="6"/>
      <c r="C46" s="3">
        <f t="shared" si="205"/>
        <v>29</v>
      </c>
      <c r="D46" s="242"/>
      <c r="E46" s="78" t="str">
        <f t="shared" si="185"/>
        <v>Phone %</v>
      </c>
      <c r="F46" s="30">
        <f t="shared" ca="1" si="186"/>
        <v>0.82648668872800979</v>
      </c>
      <c r="G46" s="14">
        <f t="shared" ca="1" si="186"/>
        <v>0.8053479930601809</v>
      </c>
      <c r="H46" s="19">
        <f ca="1">IF(F$9 = 0, 0, IFERROR((F46 - G46) * 10000, 0))</f>
        <v>211.3869566782889</v>
      </c>
      <c r="I46" s="88"/>
      <c r="J46" s="30">
        <f t="shared" ca="1" si="187"/>
        <v>0.82913966565803854</v>
      </c>
      <c r="K46" s="14">
        <f t="shared" ca="1" si="187"/>
        <v>0.82426456031631579</v>
      </c>
      <c r="L46" s="19">
        <f ca="1">IF(J$9 = 0, 0, IFERROR((J46 - K46) * 10000, 0))</f>
        <v>48.751053417227517</v>
      </c>
      <c r="M46" s="88"/>
      <c r="N46" s="30">
        <f t="shared" ca="1" si="188"/>
        <v>0.82913966565803854</v>
      </c>
      <c r="O46" s="14">
        <f t="shared" ca="1" si="188"/>
        <v>0.82426456031631579</v>
      </c>
      <c r="P46" s="19">
        <f ca="1">IF(N$9 = 0, 0, IFERROR((N46 - O46) * 10000, 0))</f>
        <v>48.751053417227517</v>
      </c>
      <c r="Q46" s="88"/>
      <c r="R46" s="30">
        <f t="shared" ca="1" si="189"/>
        <v>0.86967146724018174</v>
      </c>
      <c r="S46" s="14">
        <f t="shared" ca="1" si="189"/>
        <v>0.85934483030560505</v>
      </c>
      <c r="T46" s="19">
        <f ca="1">IF(R$9 = 0, 0, IFERROR((R46 - S46) * 10000, 0))</f>
        <v>103.26636934576695</v>
      </c>
      <c r="U46" s="30">
        <f t="shared" ca="1" si="190"/>
        <v>0.85931878781713578</v>
      </c>
      <c r="V46" s="14">
        <f t="shared" ca="1" si="190"/>
        <v>0.84961243676314135</v>
      </c>
      <c r="W46" s="19">
        <f ca="1">IF(U$9 = 0, 0, IFERROR((U46 - V46) * 10000, 0))</f>
        <v>97.063510539944218</v>
      </c>
      <c r="X46" s="30">
        <f t="shared" ca="1" si="191"/>
        <v>0.86837431449344671</v>
      </c>
      <c r="Y46" s="14">
        <f t="shared" ca="1" si="191"/>
        <v>0.8662521120446891</v>
      </c>
      <c r="Z46" s="19">
        <f ca="1">IF(X$9 = 0, 0, IFERROR((X46 - Y46) * 10000, 0))</f>
        <v>21.222024487576043</v>
      </c>
      <c r="AA46" s="30">
        <f t="shared" ca="1" si="192"/>
        <v>0.84482594217143192</v>
      </c>
      <c r="AB46" s="14">
        <f t="shared" ca="1" si="192"/>
        <v>0.84462770186565095</v>
      </c>
      <c r="AC46" s="19">
        <f ca="1">IF(AA$9 = 0, 0, IFERROR((AA46 - AB46) * 10000, 0))</f>
        <v>1.9824030578097229</v>
      </c>
      <c r="AD46" s="88"/>
      <c r="AE46" s="30">
        <f t="shared" ca="1" si="193"/>
        <v>0.87147972876997037</v>
      </c>
      <c r="AF46" s="14">
        <f t="shared" ca="1" si="193"/>
        <v>0.85592120468647215</v>
      </c>
      <c r="AG46" s="19">
        <f ca="1">IF(AE$9 = 0, 0, IFERROR((AE46 - AF46) * 10000, 0))</f>
        <v>155.58524083498227</v>
      </c>
      <c r="AH46" s="30">
        <f t="shared" ca="1" si="194"/>
        <v>0.88113128340101976</v>
      </c>
      <c r="AI46" s="14">
        <f t="shared" ca="1" si="194"/>
        <v>0.87363062119193169</v>
      </c>
      <c r="AJ46" s="19">
        <f ca="1">IF(AH$9 = 0, 0, IFERROR((AH46 - AI46) * 10000, 0))</f>
        <v>75.006622090880711</v>
      </c>
      <c r="AK46" s="30">
        <f t="shared" ca="1" si="195"/>
        <v>0.87177952095134292</v>
      </c>
      <c r="AL46" s="14">
        <f t="shared" ca="1" si="195"/>
        <v>0.86223240382336674</v>
      </c>
      <c r="AM46" s="19">
        <f ca="1">IF(AK$9 = 0, 0, IFERROR((AK46 - AL46) * 10000, 0))</f>
        <v>95.471171279761791</v>
      </c>
      <c r="AN46" s="30">
        <f t="shared" ca="1" si="196"/>
        <v>0.86656678956738298</v>
      </c>
      <c r="AO46" s="14">
        <f t="shared" ca="1" si="196"/>
        <v>0.85535073231998571</v>
      </c>
      <c r="AP46" s="19">
        <f ca="1">IF(AN$9 = 0, 0, IFERROR((AN46 - AO46) * 10000, 0))</f>
        <v>112.16057247397271</v>
      </c>
      <c r="AQ46" s="30">
        <f t="shared" ca="1" si="197"/>
        <v>0.87216261431645814</v>
      </c>
      <c r="AR46" s="14">
        <f t="shared" ca="1" si="197"/>
        <v>0.86554549139081294</v>
      </c>
      <c r="AS46" s="19">
        <f ca="1">IF(AQ$9 = 0, 0, IFERROR((AQ46 - AR46) * 10000, 0))</f>
        <v>66.171229256452023</v>
      </c>
      <c r="AT46" s="30">
        <f t="shared" ca="1" si="198"/>
        <v>0.86304051281482552</v>
      </c>
      <c r="AU46" s="14">
        <f t="shared" ca="1" si="198"/>
        <v>0.85146929908144986</v>
      </c>
      <c r="AV46" s="19">
        <f ca="1">IF(AT$9 = 0, 0, IFERROR((AT46 - AU46) * 10000, 0))</f>
        <v>115.71213733375663</v>
      </c>
      <c r="AW46" s="30">
        <f t="shared" ca="1" si="199"/>
        <v>0.87486797618555912</v>
      </c>
      <c r="AX46" s="14">
        <f t="shared" ca="1" si="199"/>
        <v>0.87092463197883452</v>
      </c>
      <c r="AY46" s="19">
        <f ca="1">IF(AW$9 = 0, 0, IFERROR((AW46 - AX46) * 10000, 0))</f>
        <v>39.43344206724597</v>
      </c>
      <c r="AZ46" s="30">
        <f t="shared" ca="1" si="200"/>
        <v>0.87751911654560977</v>
      </c>
      <c r="BA46" s="14">
        <f t="shared" ca="1" si="200"/>
        <v>0.87430407548256184</v>
      </c>
      <c r="BB46" s="19">
        <f ca="1">IF(AZ$9 = 0, 0, IFERROR((AZ46 - BA46) * 10000, 0))</f>
        <v>32.1504106304793</v>
      </c>
      <c r="BC46" s="30">
        <f t="shared" ca="1" si="201"/>
        <v>0.87781267120607342</v>
      </c>
      <c r="BD46" s="14">
        <f t="shared" ca="1" si="201"/>
        <v>0.87468540436559883</v>
      </c>
      <c r="BE46" s="19">
        <f ca="1">IF(BC$9 = 0, 0, IFERROR((BC46 - BD46) * 10000, 0))</f>
        <v>31.272668404745964</v>
      </c>
      <c r="BF46" s="30">
        <f t="shared" ca="1" si="202"/>
        <v>0.86783177295137592</v>
      </c>
      <c r="BG46" s="14">
        <f t="shared" ca="1" si="202"/>
        <v>0.86730515649941009</v>
      </c>
      <c r="BH46" s="19">
        <f ca="1">IF(BF$9 = 0, 0, IFERROR((BF46 - BG46) * 10000, 0))</f>
        <v>5.266164519658334</v>
      </c>
      <c r="BI46" s="30">
        <f t="shared" ca="1" si="203"/>
        <v>0.84036961321449011</v>
      </c>
      <c r="BJ46" s="14">
        <f t="shared" ca="1" si="203"/>
        <v>0.83751392916971079</v>
      </c>
      <c r="BK46" s="19">
        <f ca="1">IF(BI$9 = 0, 0, IFERROR((BI46 - BJ46) * 10000, 0))</f>
        <v>28.556840447793164</v>
      </c>
      <c r="BL46" s="30">
        <f t="shared" ca="1" si="204"/>
        <v>0.8624111597229327</v>
      </c>
      <c r="BM46" s="14">
        <f t="shared" ca="1" si="204"/>
        <v>0.86509324207561422</v>
      </c>
      <c r="BN46" s="19">
        <f ca="1">IF(BL$9 = 0, 0, IFERROR((BL46 - BM46) * 10000, 0))</f>
        <v>-26.820823526815254</v>
      </c>
      <c r="BO46" s="156" t="str">
        <f t="shared" si="184"/>
        <v>Phone %</v>
      </c>
      <c r="BP46" s="251"/>
    </row>
    <row r="47" spans="1:68" ht="3.75" hidden="1" customHeight="1" x14ac:dyDescent="0.2">
      <c r="A47" s="6"/>
      <c r="D47" s="144"/>
      <c r="E47" s="144"/>
      <c r="F47" s="144"/>
      <c r="G47" s="144"/>
      <c r="H47" s="160"/>
      <c r="I47" s="138"/>
      <c r="J47" s="144"/>
      <c r="K47" s="144"/>
      <c r="L47" s="160"/>
      <c r="M47" s="138"/>
      <c r="N47" s="144"/>
      <c r="O47" s="144"/>
      <c r="P47" s="160"/>
      <c r="Q47" s="138"/>
      <c r="R47" s="144"/>
      <c r="S47" s="144"/>
      <c r="T47" s="160"/>
      <c r="U47" s="144"/>
      <c r="V47" s="144"/>
      <c r="W47" s="160"/>
      <c r="X47" s="144"/>
      <c r="Y47" s="144"/>
      <c r="Z47" s="160"/>
      <c r="AA47" s="144"/>
      <c r="AB47" s="144"/>
      <c r="AC47" s="160"/>
      <c r="AD47" s="138"/>
      <c r="AE47" s="144"/>
      <c r="AF47" s="144"/>
      <c r="AG47" s="160"/>
      <c r="AH47" s="144"/>
      <c r="AI47" s="144"/>
      <c r="AJ47" s="160"/>
      <c r="AK47" s="144"/>
      <c r="AL47" s="144"/>
      <c r="AM47" s="160"/>
      <c r="AN47" s="144"/>
      <c r="AO47" s="144"/>
      <c r="AP47" s="160"/>
      <c r="AQ47" s="144"/>
      <c r="AR47" s="144"/>
      <c r="AS47" s="160"/>
      <c r="AT47" s="144"/>
      <c r="AU47" s="144"/>
      <c r="AV47" s="160"/>
      <c r="AW47" s="144"/>
      <c r="AX47" s="144"/>
      <c r="AY47" s="160"/>
      <c r="AZ47" s="144"/>
      <c r="BA47" s="144"/>
      <c r="BB47" s="160"/>
      <c r="BC47" s="144"/>
      <c r="BD47" s="144"/>
      <c r="BE47" s="160"/>
      <c r="BF47" s="144"/>
      <c r="BG47" s="144"/>
      <c r="BH47" s="160"/>
      <c r="BI47" s="144"/>
      <c r="BJ47" s="144"/>
      <c r="BK47" s="160"/>
      <c r="BL47" s="144"/>
      <c r="BM47" s="144"/>
      <c r="BN47" s="160"/>
      <c r="BO47" s="144"/>
      <c r="BP47" s="144"/>
    </row>
    <row r="48" spans="1:68" hidden="1" x14ac:dyDescent="0.2">
      <c r="A48" s="6" t="str">
        <f t="shared" ref="A48:B51" si="206">A$11</f>
        <v>&gt;= 1</v>
      </c>
      <c r="B48" s="3" t="str">
        <f t="shared" si="206"/>
        <v>&gt;= 0</v>
      </c>
      <c r="C48" s="3" t="s">
        <v>107</v>
      </c>
      <c r="D48" s="236" t="s">
        <v>100</v>
      </c>
      <c r="E48" s="145" t="s">
        <v>101</v>
      </c>
      <c r="F48" s="146">
        <f t="shared" ref="F48:G51" ca="1" si="207">SUMIFS(CUST_COUNT_R, CHANNEL_COUNT, $A$2, IS_JJCC, $B$2, CUST_GROUP, $A48, RECENCY_GROUP, $B48, TIMEFRAME, F$1, IS_JJCC, $C48)</f>
        <v>449790</v>
      </c>
      <c r="G48" s="147">
        <f t="shared" ca="1" si="207"/>
        <v>385546</v>
      </c>
      <c r="H48" s="148">
        <f ca="1">IF(F$9 = 0, 0, IFERROR((F48 - G48) / G48, 0))</f>
        <v>0.16663121910226017</v>
      </c>
      <c r="I48" s="141"/>
      <c r="J48" s="149">
        <f t="shared" ref="J48:K51" ca="1" si="208">SUMIFS(CUST_COUNT_R, CHANNEL_COUNT, $A$2, IS_JJCC, $B$2, CUST_GROUP, $A48, RECENCY_GROUP, $B48, TIMEFRAME, J$1, IS_JJCC, $C48)</f>
        <v>498286</v>
      </c>
      <c r="K48" s="147">
        <f t="shared" ca="1" si="208"/>
        <v>444958</v>
      </c>
      <c r="L48" s="148">
        <f ca="1">IF(J$9 = 0, 0, IFERROR((J48 - K48) / K48, 0))</f>
        <v>0.11984951388670391</v>
      </c>
      <c r="M48" s="141"/>
      <c r="N48" s="149">
        <f t="shared" ref="N48:O51" ca="1" si="209">SUMIFS(CUST_COUNT_R, CHANNEL_COUNT, $A$2, IS_JJCC, $B$2, CUST_GROUP, $A48, RECENCY_GROUP, $B48, TIMEFRAME, N$1, IS_JJCC, $C48)</f>
        <v>498286</v>
      </c>
      <c r="O48" s="147">
        <f t="shared" ca="1" si="209"/>
        <v>444958</v>
      </c>
      <c r="P48" s="148">
        <f ca="1">IF(N$9 = 0, 0, IFERROR((N48 - O48) / O48, 0))</f>
        <v>0.11984951388670391</v>
      </c>
      <c r="Q48" s="141"/>
      <c r="R48" s="149">
        <f t="shared" ref="R48:S51" ca="1" si="210">SUMIFS(CUST_COUNT_R, CHANNEL_COUNT, $A$2, IS_JJCC, $B$2, CUST_GROUP, $A48, RECENCY_GROUP, $B48, TIMEFRAME, R$1, IS_JJCC, $C48)</f>
        <v>218654</v>
      </c>
      <c r="S48" s="147">
        <f t="shared" ca="1" si="210"/>
        <v>195754</v>
      </c>
      <c r="T48" s="148">
        <f ca="1">IF(R$9 = 0, 0, IFERROR((R48 - S48) / S48, 0))</f>
        <v>0.11698356100003066</v>
      </c>
      <c r="U48" s="146">
        <f t="shared" ref="U48:V51" ca="1" si="211">SUMIFS(CUST_COUNT_R, CHANNEL_COUNT, $A$2, IS_JJCC, $B$2, CUST_GROUP, $A48, RECENCY_GROUP, $B48, TIMEFRAME, U$1, IS_JJCC, $C48)</f>
        <v>243474</v>
      </c>
      <c r="V48" s="147">
        <f t="shared" ca="1" si="211"/>
        <v>215994</v>
      </c>
      <c r="W48" s="148">
        <f ca="1">IF(U$9 = 0, 0, IFERROR((U48 - V48) / V48, 0))</f>
        <v>0.12722575627100752</v>
      </c>
      <c r="X48" s="146">
        <f t="shared" ref="X48:Y51" ca="1" si="212">SUMIFS(CUST_COUNT_R, CHANNEL_COUNT, $A$2, IS_JJCC, $B$2, CUST_GROUP, $A48, RECENCY_GROUP, $B48, TIMEFRAME, X$1, IS_JJCC, $C48)</f>
        <v>237161</v>
      </c>
      <c r="Y48" s="147">
        <f t="shared" ca="1" si="212"/>
        <v>218392</v>
      </c>
      <c r="Z48" s="148">
        <f ca="1">IF(X$9 = 0, 0, IFERROR((X48 - Y48) / Y48, 0))</f>
        <v>8.5941792739660794E-2</v>
      </c>
      <c r="AA48" s="146">
        <f t="shared" ref="AA48:AB51" ca="1" si="213">SUMIFS(CUST_COUNT_R, CHANNEL_COUNT, $A$2, IS_JJCC, $B$2, CUST_GROUP, $A48, RECENCY_GROUP, $B48, TIMEFRAME, AA$1, IS_JJCC, $C48)</f>
        <v>248888</v>
      </c>
      <c r="AB48" s="147">
        <f t="shared" ca="1" si="213"/>
        <v>217448</v>
      </c>
      <c r="AC48" s="148">
        <f ca="1">IF(AA$9 = 0, 0, IFERROR((AA48 - AB48) / AB48, 0))</f>
        <v>0.14458629189507377</v>
      </c>
      <c r="AD48" s="141"/>
      <c r="AE48" s="149">
        <f t="shared" ref="AE48:AF51" ca="1" si="214">SUMIFS(CUST_COUNT_R, CHANNEL_COUNT, $A$2, IS_JJCC, $B$2, CUST_GROUP, $A48, RECENCY_GROUP, $B48, TIMEFRAME, AE$1, IS_JJCC, $C48)</f>
        <v>69406</v>
      </c>
      <c r="AF48" s="147">
        <f t="shared" ca="1" si="214"/>
        <v>56521</v>
      </c>
      <c r="AG48" s="148">
        <f ca="1">IF(AE$9 = 0, 0, IFERROR((AE48 - AF48) / AF48, 0))</f>
        <v>0.22796836574016738</v>
      </c>
      <c r="AH48" s="146">
        <f t="shared" ref="AH48:AI51" ca="1" si="215">SUMIFS(CUST_COUNT_R, CHANNEL_COUNT, $A$2, IS_JJCC, $B$2, CUST_GROUP, $A48, RECENCY_GROUP, $B48, TIMEFRAME, AH$1, IS_JJCC, $C48)</f>
        <v>119944</v>
      </c>
      <c r="AI48" s="147">
        <f t="shared" ca="1" si="215"/>
        <v>106731</v>
      </c>
      <c r="AJ48" s="148">
        <f ca="1">IF(AH$9 = 0, 0, IFERROR((AH48 - AI48) / AI48, 0))</f>
        <v>0.12379720980783465</v>
      </c>
      <c r="AK48" s="146">
        <f t="shared" ref="AK48:AL51" ca="1" si="216">SUMIFS(CUST_COUNT_R, CHANNEL_COUNT, $A$2, IS_JJCC, $B$2, CUST_GROUP, $A48, RECENCY_GROUP, $B48, TIMEFRAME, AK$1, IS_JJCC, $C48)</f>
        <v>101486</v>
      </c>
      <c r="AL48" s="147">
        <f t="shared" ca="1" si="216"/>
        <v>89648</v>
      </c>
      <c r="AM48" s="148">
        <f ca="1">IF(AK$9 = 0, 0, IFERROR((AK48 - AL48) / AL48, 0))</f>
        <v>0.13204979475281101</v>
      </c>
      <c r="AN48" s="146">
        <f t="shared" ref="AN48:AO51" ca="1" si="217">SUMIFS(CUST_COUNT_R, CHANNEL_COUNT, $A$2, IS_JJCC, $B$2, CUST_GROUP, $A48, RECENCY_GROUP, $B48, TIMEFRAME, AN$1, IS_JJCC, $C48)</f>
        <v>104172</v>
      </c>
      <c r="AO48" s="147">
        <f t="shared" ca="1" si="217"/>
        <v>97775</v>
      </c>
      <c r="AP48" s="148">
        <f ca="1">IF(AN$9 = 0, 0, IFERROR((AN48 - AO48) / AO48, 0))</f>
        <v>6.542572232165686E-2</v>
      </c>
      <c r="AQ48" s="146">
        <f t="shared" ref="AQ48:AR51" ca="1" si="218">SUMIFS(CUST_COUNT_R, CHANNEL_COUNT, $A$2, IS_JJCC, $B$2, CUST_GROUP, $A48, RECENCY_GROUP, $B48, TIMEFRAME, AQ$1, IS_JJCC, $C48)</f>
        <v>134621</v>
      </c>
      <c r="AR48" s="147">
        <f t="shared" ca="1" si="218"/>
        <v>116464</v>
      </c>
      <c r="AS48" s="148">
        <f ca="1">IF(AQ$9 = 0, 0, IFERROR((AQ48 - AR48) / AR48, 0))</f>
        <v>0.15590225305673858</v>
      </c>
      <c r="AT48" s="146">
        <f t="shared" ref="AT48:AU51" ca="1" si="219">SUMIFS(CUST_COUNT_R, CHANNEL_COUNT, $A$2, IS_JJCC, $B$2, CUST_GROUP, $A48, RECENCY_GROUP, $B48, TIMEFRAME, AT$1, IS_JJCC, $C48)</f>
        <v>90540</v>
      </c>
      <c r="AU48" s="147">
        <f t="shared" ca="1" si="219"/>
        <v>76835</v>
      </c>
      <c r="AV48" s="148">
        <f ca="1">IF(AT$9 = 0, 0, IFERROR((AT48 - AU48) / AU48, 0))</f>
        <v>0.17836923277152339</v>
      </c>
      <c r="AW48" s="146">
        <f t="shared" ref="AW48:AX51" ca="1" si="220">SUMIFS(CUST_COUNT_R, CHANNEL_COUNT, $A$2, IS_JJCC, $B$2, CUST_GROUP, $A48, RECENCY_GROUP, $B48, TIMEFRAME, AW$1, IS_JJCC, $C48)</f>
        <v>89132</v>
      </c>
      <c r="AX48" s="147">
        <f t="shared" ca="1" si="220"/>
        <v>75410</v>
      </c>
      <c r="AY48" s="148">
        <f ca="1">IF(AW$9 = 0, 0, IFERROR((AW48 - AX48) / AX48, 0))</f>
        <v>0.18196525659726825</v>
      </c>
      <c r="AZ48" s="146">
        <f t="shared" ref="AZ48:BA51" ca="1" si="221">SUMIFS(CUST_COUNT_R, CHANNEL_COUNT, $A$2, IS_JJCC, $B$2, CUST_GROUP, $A48, RECENCY_GROUP, $B48, TIMEFRAME, AZ$1, IS_JJCC, $C48)</f>
        <v>125169</v>
      </c>
      <c r="BA48" s="147">
        <f t="shared" ca="1" si="221"/>
        <v>116224</v>
      </c>
      <c r="BB48" s="148">
        <f ca="1">IF(AZ$9 = 0, 0, IFERROR((AZ48 - BA48) / BA48, 0))</f>
        <v>7.6963449889867835E-2</v>
      </c>
      <c r="BC48" s="146">
        <f t="shared" ref="BC48:BD51" ca="1" si="222">SUMIFS(CUST_COUNT_R, CHANNEL_COUNT, $A$2, IS_JJCC, $B$2, CUST_GROUP, $A48, RECENCY_GROUP, $B48, TIMEFRAME, BC$1, IS_JJCC, $C48)</f>
        <v>109351</v>
      </c>
      <c r="BD48" s="147">
        <f t="shared" ca="1" si="222"/>
        <v>103002</v>
      </c>
      <c r="BE48" s="148">
        <f ca="1">IF(BC$9 = 0, 0, IFERROR((BC48 - BD48) / BD48, 0))</f>
        <v>6.1639579813984192E-2</v>
      </c>
      <c r="BF48" s="146">
        <f t="shared" ref="BF48:BG51" ca="1" si="223">SUMIFS(CUST_COUNT_R, CHANNEL_COUNT, $A$2, IS_JJCC, $B$2, CUST_GROUP, $A48, RECENCY_GROUP, $B48, TIMEFRAME, BF$1, IS_JJCC, $C48)</f>
        <v>109869</v>
      </c>
      <c r="BG48" s="147">
        <f t="shared" ca="1" si="223"/>
        <v>95475</v>
      </c>
      <c r="BH48" s="148">
        <f ca="1">IF(BF$9 = 0, 0, IFERROR((BF48 - BG48) / BG48, 0))</f>
        <v>0.15076197957580517</v>
      </c>
      <c r="BI48" s="146">
        <f t="shared" ref="BI48:BJ51" ca="1" si="224">SUMIFS(CUST_COUNT_R, CHANNEL_COUNT, $A$2, IS_JJCC, $B$2, CUST_GROUP, $A48, RECENCY_GROUP, $B48, TIMEFRAME, BI$1, IS_JJCC, $C48)</f>
        <v>144208</v>
      </c>
      <c r="BJ48" s="147">
        <f t="shared" ca="1" si="224"/>
        <v>125093</v>
      </c>
      <c r="BK48" s="148">
        <f ca="1">IF(BI$9 = 0, 0, IFERROR((BI48 - BJ48) / BJ48, 0))</f>
        <v>0.15280631210379478</v>
      </c>
      <c r="BL48" s="146">
        <f t="shared" ref="BL48:BM51" ca="1" si="225">SUMIFS(CUST_COUNT_R, CHANNEL_COUNT, $A$2, IS_JJCC, $B$2, CUST_GROUP, $A48, RECENCY_GROUP, $B48, TIMEFRAME, BL$1, IS_JJCC, $C48)</f>
        <v>82869</v>
      </c>
      <c r="BM48" s="147">
        <f t="shared" ca="1" si="225"/>
        <v>72487</v>
      </c>
      <c r="BN48" s="148">
        <f ca="1">IF(BL$9 = 0, 0, IFERROR((BL48 - BM48) / BM48, 0))</f>
        <v>0.14322568184640005</v>
      </c>
      <c r="BO48" s="151" t="str">
        <f t="shared" ref="BO48:BO53" si="226">E48</f>
        <v>JJCH</v>
      </c>
      <c r="BP48" s="248" t="str">
        <f>$D48</f>
        <v>JJCC</v>
      </c>
    </row>
    <row r="49" spans="1:68" hidden="1" x14ac:dyDescent="0.2">
      <c r="A49" s="6" t="str">
        <f t="shared" si="206"/>
        <v>&gt;= 1</v>
      </c>
      <c r="B49" s="3" t="str">
        <f t="shared" si="206"/>
        <v>&gt;= 0</v>
      </c>
      <c r="C49" s="3" t="s">
        <v>32</v>
      </c>
      <c r="D49" s="237"/>
      <c r="E49" s="150" t="s">
        <v>102</v>
      </c>
      <c r="F49" s="124">
        <f t="shared" ca="1" si="207"/>
        <v>89798</v>
      </c>
      <c r="G49" s="110">
        <f t="shared" ca="1" si="207"/>
        <v>73634</v>
      </c>
      <c r="H49" s="108">
        <f ca="1">IF(F$9 = 0, 0, IFERROR((F49 - G49) / G49, 0))</f>
        <v>0.21951815737295272</v>
      </c>
      <c r="I49" s="141"/>
      <c r="J49" s="124">
        <f t="shared" ca="1" si="208"/>
        <v>92695</v>
      </c>
      <c r="K49" s="110">
        <f t="shared" ca="1" si="208"/>
        <v>89243</v>
      </c>
      <c r="L49" s="108">
        <f ca="1">IF(J$9 = 0, 0, IFERROR((J49 - K49) / K49, 0))</f>
        <v>3.8680904944925654E-2</v>
      </c>
      <c r="M49" s="141"/>
      <c r="N49" s="124">
        <f t="shared" ca="1" si="209"/>
        <v>92695</v>
      </c>
      <c r="O49" s="110">
        <f t="shared" ca="1" si="209"/>
        <v>89243</v>
      </c>
      <c r="P49" s="108">
        <f ca="1">IF(N$9 = 0, 0, IFERROR((N49 - O49) / O49, 0))</f>
        <v>3.8680904944925654E-2</v>
      </c>
      <c r="Q49" s="141"/>
      <c r="R49" s="124">
        <f t="shared" ca="1" si="210"/>
        <v>23514</v>
      </c>
      <c r="S49" s="110">
        <f t="shared" ca="1" si="210"/>
        <v>22481</v>
      </c>
      <c r="T49" s="108">
        <f ca="1">IF(R$9 = 0, 0, IFERROR((R49 - S49) / S49, 0))</f>
        <v>4.5949913260086295E-2</v>
      </c>
      <c r="U49" s="124">
        <f t="shared" ca="1" si="211"/>
        <v>22641</v>
      </c>
      <c r="V49" s="110">
        <f t="shared" ca="1" si="211"/>
        <v>22627</v>
      </c>
      <c r="W49" s="108">
        <f ca="1">IF(U$9 = 0, 0, IFERROR((U49 - V49) / V49, 0))</f>
        <v>6.1872983603659341E-4</v>
      </c>
      <c r="X49" s="124">
        <f t="shared" ca="1" si="212"/>
        <v>23305</v>
      </c>
      <c r="Y49" s="110">
        <f t="shared" ca="1" si="212"/>
        <v>24737</v>
      </c>
      <c r="Z49" s="108">
        <f ca="1">IF(X$9 = 0, 0, IFERROR((X49 - Y49) / Y49, 0))</f>
        <v>-5.7888992197922144E-2</v>
      </c>
      <c r="AA49" s="124">
        <f t="shared" ca="1" si="213"/>
        <v>21080</v>
      </c>
      <c r="AB49" s="110">
        <f t="shared" ca="1" si="213"/>
        <v>17394</v>
      </c>
      <c r="AC49" s="108">
        <f ca="1">IF(AA$9 = 0, 0, IFERROR((AA49 - AB49) / AB49, 0))</f>
        <v>0.21191215361618948</v>
      </c>
      <c r="AD49" s="141"/>
      <c r="AE49" s="124">
        <f t="shared" ca="1" si="214"/>
        <v>4235</v>
      </c>
      <c r="AF49" s="110">
        <f t="shared" ca="1" si="214"/>
        <v>3437</v>
      </c>
      <c r="AG49" s="108">
        <f ca="1">IF(AE$9 = 0, 0, IFERROR((AE49 - AF49) / AF49, 0))</f>
        <v>0.23217922606924643</v>
      </c>
      <c r="AH49" s="124">
        <f t="shared" ca="1" si="215"/>
        <v>11411</v>
      </c>
      <c r="AI49" s="110">
        <f t="shared" ca="1" si="215"/>
        <v>8843</v>
      </c>
      <c r="AJ49" s="108">
        <f ca="1">IF(AH$9 = 0, 0, IFERROR((AH49 - AI49) / AI49, 0))</f>
        <v>0.29039918579667534</v>
      </c>
      <c r="AK49" s="124">
        <f t="shared" ca="1" si="216"/>
        <v>7672</v>
      </c>
      <c r="AL49" s="110">
        <f t="shared" ca="1" si="216"/>
        <v>7580</v>
      </c>
      <c r="AM49" s="108">
        <f ca="1">IF(AK$9 = 0, 0, IFERROR((AK49 - AL49) / AL49, 0))</f>
        <v>1.2137203166226913E-2</v>
      </c>
      <c r="AN49" s="124">
        <f t="shared" ca="1" si="217"/>
        <v>7461</v>
      </c>
      <c r="AO49" s="110">
        <f t="shared" ca="1" si="217"/>
        <v>7295</v>
      </c>
      <c r="AP49" s="108">
        <f ca="1">IF(AN$9 = 0, 0, IFERROR((AN49 - AO49) / AO49, 0))</f>
        <v>2.2755311857436601E-2</v>
      </c>
      <c r="AQ49" s="124">
        <f t="shared" ca="1" si="218"/>
        <v>9168</v>
      </c>
      <c r="AR49" s="110">
        <f t="shared" ca="1" si="218"/>
        <v>9837</v>
      </c>
      <c r="AS49" s="108">
        <f ca="1">IF(AQ$9 = 0, 0, IFERROR((AQ49 - AR49) / AR49, 0))</f>
        <v>-6.800853918877707E-2</v>
      </c>
      <c r="AT49" s="124">
        <f t="shared" ca="1" si="219"/>
        <v>5765</v>
      </c>
      <c r="AU49" s="110">
        <f t="shared" ca="1" si="219"/>
        <v>4794</v>
      </c>
      <c r="AV49" s="108">
        <f ca="1">IF(AT$9 = 0, 0, IFERROR((AT49 - AU49) / AU49, 0))</f>
        <v>0.20254484772632458</v>
      </c>
      <c r="AW49" s="124">
        <f t="shared" ca="1" si="220"/>
        <v>5658</v>
      </c>
      <c r="AX49" s="110">
        <f t="shared" ca="1" si="220"/>
        <v>4890</v>
      </c>
      <c r="AY49" s="108">
        <f ca="1">IF(AW$9 = 0, 0, IFERROR((AW49 - AX49) / AX49, 0))</f>
        <v>0.15705521472392639</v>
      </c>
      <c r="AZ49" s="124">
        <f t="shared" ca="1" si="221"/>
        <v>9104</v>
      </c>
      <c r="BA49" s="110">
        <f t="shared" ca="1" si="221"/>
        <v>9968</v>
      </c>
      <c r="BB49" s="108">
        <f ca="1">IF(AZ$9 = 0, 0, IFERROR((AZ49 - BA49) / BA49, 0))</f>
        <v>-8.6677367576243974E-2</v>
      </c>
      <c r="BC49" s="124">
        <f t="shared" ca="1" si="222"/>
        <v>8346</v>
      </c>
      <c r="BD49" s="110">
        <f t="shared" ca="1" si="222"/>
        <v>9304</v>
      </c>
      <c r="BE49" s="108">
        <f ca="1">IF(BC$9 = 0, 0, IFERROR((BC49 - BD49) / BD49, 0))</f>
        <v>-0.10296646603611349</v>
      </c>
      <c r="BF49" s="124">
        <f t="shared" ca="1" si="223"/>
        <v>7987</v>
      </c>
      <c r="BG49" s="110">
        <f t="shared" ca="1" si="223"/>
        <v>6626</v>
      </c>
      <c r="BH49" s="108">
        <f ca="1">IF(BF$9 = 0, 0, IFERROR((BF49 - BG49) / BG49, 0))</f>
        <v>0.20540295804406883</v>
      </c>
      <c r="BI49" s="124">
        <f t="shared" ca="1" si="224"/>
        <v>8539</v>
      </c>
      <c r="BJ49" s="110">
        <f t="shared" ca="1" si="224"/>
        <v>6851</v>
      </c>
      <c r="BK49" s="108">
        <f ca="1">IF(BI$9 = 0, 0, IFERROR((BI49 - BJ49) / BJ49, 0))</f>
        <v>0.24638738870237922</v>
      </c>
      <c r="BL49" s="124">
        <f t="shared" ca="1" si="225"/>
        <v>4280</v>
      </c>
      <c r="BM49" s="110">
        <f t="shared" ca="1" si="225"/>
        <v>3765</v>
      </c>
      <c r="BN49" s="108">
        <f ca="1">IF(BL$9 = 0, 0, IFERROR((BL49 - BM49) / BM49, 0))</f>
        <v>0.13678618857901725</v>
      </c>
      <c r="BO49" s="152" t="str">
        <f t="shared" si="226"/>
        <v>New Card</v>
      </c>
      <c r="BP49" s="249"/>
    </row>
    <row r="50" spans="1:68" hidden="1" x14ac:dyDescent="0.2">
      <c r="A50" s="6" t="str">
        <f t="shared" si="206"/>
        <v>&gt;= 1</v>
      </c>
      <c r="B50" s="3" t="str">
        <f t="shared" si="206"/>
        <v>&gt;= 0</v>
      </c>
      <c r="C50" s="3" t="s">
        <v>31</v>
      </c>
      <c r="D50" s="237"/>
      <c r="E50" s="83" t="s">
        <v>103</v>
      </c>
      <c r="F50" s="32">
        <f t="shared" ca="1" si="207"/>
        <v>947</v>
      </c>
      <c r="G50" s="17">
        <f t="shared" ca="1" si="207"/>
        <v>895</v>
      </c>
      <c r="H50" s="13">
        <f ca="1">IF(F$9 = 0, 0, IFERROR((F50 - G50) / G50, 0))</f>
        <v>5.8100558659217878E-2</v>
      </c>
      <c r="I50" s="141"/>
      <c r="J50" s="32">
        <f t="shared" ca="1" si="208"/>
        <v>1240</v>
      </c>
      <c r="K50" s="17">
        <f t="shared" ca="1" si="208"/>
        <v>918</v>
      </c>
      <c r="L50" s="13">
        <f ca="1">IF(J$9 = 0, 0, IFERROR((J50 - K50) / K50, 0))</f>
        <v>0.35076252723311546</v>
      </c>
      <c r="M50" s="141"/>
      <c r="N50" s="32">
        <f t="shared" ca="1" si="209"/>
        <v>1240</v>
      </c>
      <c r="O50" s="17">
        <f t="shared" ca="1" si="209"/>
        <v>918</v>
      </c>
      <c r="P50" s="13">
        <f ca="1">IF(N$9 = 0, 0, IFERROR((N50 - O50) / O50, 0))</f>
        <v>0.35076252723311546</v>
      </c>
      <c r="Q50" s="141"/>
      <c r="R50" s="32">
        <f t="shared" ca="1" si="210"/>
        <v>57</v>
      </c>
      <c r="S50" s="17">
        <f t="shared" ca="1" si="210"/>
        <v>56</v>
      </c>
      <c r="T50" s="13">
        <f ca="1">IF(R$9 = 0, 0, IFERROR((R50 - S50) / S50, 0))</f>
        <v>1.7857142857142856E-2</v>
      </c>
      <c r="U50" s="32">
        <f t="shared" ca="1" si="211"/>
        <v>109</v>
      </c>
      <c r="V50" s="17">
        <f t="shared" ca="1" si="211"/>
        <v>90</v>
      </c>
      <c r="W50" s="13">
        <f ca="1">IF(U$9 = 0, 0, IFERROR((U50 - V50) / V50, 0))</f>
        <v>0.21111111111111111</v>
      </c>
      <c r="X50" s="32">
        <f t="shared" ca="1" si="212"/>
        <v>82</v>
      </c>
      <c r="Y50" s="17">
        <f t="shared" ca="1" si="212"/>
        <v>62</v>
      </c>
      <c r="Z50" s="13">
        <f ca="1">IF(X$9 = 0, 0, IFERROR((X50 - Y50) / Y50, 0))</f>
        <v>0.32258064516129031</v>
      </c>
      <c r="AA50" s="32">
        <f t="shared" ca="1" si="213"/>
        <v>96</v>
      </c>
      <c r="AB50" s="17">
        <f t="shared" ca="1" si="213"/>
        <v>93</v>
      </c>
      <c r="AC50" s="13">
        <f ca="1">IF(AA$9 = 0, 0, IFERROR((AA50 - AB50) / AB50, 0))</f>
        <v>3.2258064516129031E-2</v>
      </c>
      <c r="AD50" s="141"/>
      <c r="AE50" s="32">
        <f t="shared" ca="1" si="214"/>
        <v>4</v>
      </c>
      <c r="AF50" s="17">
        <f t="shared" ca="1" si="214"/>
        <v>3</v>
      </c>
      <c r="AG50" s="13">
        <f ca="1">IF(AE$9 = 0, 0, IFERROR((AE50 - AF50) / AF50, 0))</f>
        <v>0.33333333333333331</v>
      </c>
      <c r="AH50" s="32">
        <f t="shared" ca="1" si="215"/>
        <v>8</v>
      </c>
      <c r="AI50" s="17">
        <f t="shared" ca="1" si="215"/>
        <v>10</v>
      </c>
      <c r="AJ50" s="13">
        <f ca="1">IF(AH$9 = 0, 0, IFERROR((AH50 - AI50) / AI50, 0))</f>
        <v>-0.2</v>
      </c>
      <c r="AK50" s="32">
        <f t="shared" ca="1" si="216"/>
        <v>13</v>
      </c>
      <c r="AL50" s="17">
        <f t="shared" ca="1" si="216"/>
        <v>4</v>
      </c>
      <c r="AM50" s="13">
        <f ca="1">IF(AK$9 = 0, 0, IFERROR((AK50 - AL50) / AL50, 0))</f>
        <v>2.25</v>
      </c>
      <c r="AN50" s="32">
        <f t="shared" ca="1" si="217"/>
        <v>12</v>
      </c>
      <c r="AO50" s="17">
        <f t="shared" ca="1" si="217"/>
        <v>9</v>
      </c>
      <c r="AP50" s="13">
        <f ca="1">IF(AN$9 = 0, 0, IFERROR((AN50 - AO50) / AO50, 0))</f>
        <v>0.33333333333333331</v>
      </c>
      <c r="AQ50" s="32">
        <f t="shared" ca="1" si="218"/>
        <v>17</v>
      </c>
      <c r="AR50" s="17">
        <f t="shared" ca="1" si="218"/>
        <v>13</v>
      </c>
      <c r="AS50" s="13">
        <f ca="1">IF(AQ$9 = 0, 0, IFERROR((AQ50 - AR50) / AR50, 0))</f>
        <v>0.30769230769230771</v>
      </c>
      <c r="AT50" s="32">
        <f t="shared" ca="1" si="219"/>
        <v>9</v>
      </c>
      <c r="AU50" s="17">
        <f t="shared" ca="1" si="219"/>
        <v>6</v>
      </c>
      <c r="AV50" s="13">
        <f ca="1">IF(AT$9 = 0, 0, IFERROR((AT50 - AU50) / AU50, 0))</f>
        <v>0.5</v>
      </c>
      <c r="AW50" s="32">
        <f t="shared" ca="1" si="220"/>
        <v>5</v>
      </c>
      <c r="AX50" s="17">
        <f t="shared" ca="1" si="220"/>
        <v>8</v>
      </c>
      <c r="AY50" s="13">
        <f ca="1">IF(AW$9 = 0, 0, IFERROR((AW50 - AX50) / AX50, 0))</f>
        <v>-0.375</v>
      </c>
      <c r="AZ50" s="32">
        <f t="shared" ca="1" si="221"/>
        <v>7</v>
      </c>
      <c r="BA50" s="17">
        <f t="shared" ca="1" si="221"/>
        <v>6</v>
      </c>
      <c r="BB50" s="13">
        <f ca="1">IF(AZ$9 = 0, 0, IFERROR((AZ50 - BA50) / BA50, 0))</f>
        <v>0.16666666666666666</v>
      </c>
      <c r="BC50" s="32">
        <f t="shared" ca="1" si="222"/>
        <v>8</v>
      </c>
      <c r="BD50" s="17">
        <f t="shared" ca="1" si="222"/>
        <v>6</v>
      </c>
      <c r="BE50" s="13">
        <f ca="1">IF(BC$9 = 0, 0, IFERROR((BC50 - BD50) / BD50, 0))</f>
        <v>0.33333333333333331</v>
      </c>
      <c r="BF50" s="32">
        <f t="shared" ca="1" si="223"/>
        <v>10</v>
      </c>
      <c r="BG50" s="17">
        <f t="shared" ca="1" si="223"/>
        <v>9</v>
      </c>
      <c r="BH50" s="13">
        <f ca="1">IF(BF$9 = 0, 0, IFERROR((BF50 - BG50) / BG50, 0))</f>
        <v>0.1111111111111111</v>
      </c>
      <c r="BI50" s="32">
        <f t="shared" ca="1" si="224"/>
        <v>16</v>
      </c>
      <c r="BJ50" s="17">
        <f t="shared" ca="1" si="224"/>
        <v>25</v>
      </c>
      <c r="BK50" s="13">
        <f ca="1">IF(BI$9 = 0, 0, IFERROR((BI50 - BJ50) / BJ50, 0))</f>
        <v>-0.36</v>
      </c>
      <c r="BL50" s="32">
        <f t="shared" ca="1" si="225"/>
        <v>5</v>
      </c>
      <c r="BM50" s="17">
        <f t="shared" ca="1" si="225"/>
        <v>3</v>
      </c>
      <c r="BN50" s="13">
        <f ca="1">IF(BL$9 = 0, 0, IFERROR((BL50 - BM50) / BM50, 0))</f>
        <v>0.66666666666666663</v>
      </c>
      <c r="BO50" s="153" t="str">
        <f t="shared" si="226"/>
        <v>Closed Card</v>
      </c>
      <c r="BP50" s="249"/>
    </row>
    <row r="51" spans="1:68" hidden="1" x14ac:dyDescent="0.2">
      <c r="A51" s="6" t="str">
        <f t="shared" si="206"/>
        <v>&gt;= 1</v>
      </c>
      <c r="B51" s="3" t="str">
        <f t="shared" si="206"/>
        <v>&gt;= 0</v>
      </c>
      <c r="C51" s="3" t="s">
        <v>30</v>
      </c>
      <c r="D51" s="237"/>
      <c r="E51" s="77" t="s">
        <v>104</v>
      </c>
      <c r="F51" s="47">
        <f t="shared" ca="1" si="207"/>
        <v>48186</v>
      </c>
      <c r="G51" s="45">
        <f t="shared" ca="1" si="207"/>
        <v>47272</v>
      </c>
      <c r="H51" s="48">
        <f ca="1">IF(F$9 = 0, 0, IFERROR((F51 - G51) / G51, 0))</f>
        <v>1.9334912844812997E-2</v>
      </c>
      <c r="I51" s="141"/>
      <c r="J51" s="47">
        <f t="shared" ca="1" si="208"/>
        <v>49740</v>
      </c>
      <c r="K51" s="45">
        <f t="shared" ca="1" si="208"/>
        <v>50757</v>
      </c>
      <c r="L51" s="48">
        <f ca="1">IF(J$9 = 0, 0, IFERROR((J51 - K51) / K51, 0))</f>
        <v>-2.0036645191796206E-2</v>
      </c>
      <c r="M51" s="141"/>
      <c r="N51" s="47">
        <f t="shared" ca="1" si="209"/>
        <v>49740</v>
      </c>
      <c r="O51" s="45">
        <f t="shared" ca="1" si="209"/>
        <v>50757</v>
      </c>
      <c r="P51" s="48">
        <f ca="1">IF(N$9 = 0, 0, IFERROR((N51 - O51) / O51, 0))</f>
        <v>-2.0036645191796206E-2</v>
      </c>
      <c r="Q51" s="141"/>
      <c r="R51" s="47">
        <f t="shared" ca="1" si="210"/>
        <v>17527</v>
      </c>
      <c r="S51" s="45">
        <f t="shared" ca="1" si="210"/>
        <v>15745</v>
      </c>
      <c r="T51" s="48">
        <f ca="1">IF(R$9 = 0, 0, IFERROR((R51 - S51) / S51, 0))</f>
        <v>0.11317878691648142</v>
      </c>
      <c r="U51" s="47">
        <f t="shared" ca="1" si="211"/>
        <v>21541</v>
      </c>
      <c r="V51" s="45">
        <f t="shared" ca="1" si="211"/>
        <v>20530</v>
      </c>
      <c r="W51" s="48">
        <f ca="1">IF(U$9 = 0, 0, IFERROR((U51 - V51) / V51, 0))</f>
        <v>4.9245007306380907E-2</v>
      </c>
      <c r="X51" s="47">
        <f t="shared" ca="1" si="212"/>
        <v>18977</v>
      </c>
      <c r="Y51" s="45">
        <f t="shared" ca="1" si="212"/>
        <v>18209</v>
      </c>
      <c r="Z51" s="48">
        <f ca="1">IF(X$9 = 0, 0, IFERROR((X51 - Y51) / Y51, 0))</f>
        <v>4.2176945466527539E-2</v>
      </c>
      <c r="AA51" s="47">
        <f t="shared" ca="1" si="213"/>
        <v>21849</v>
      </c>
      <c r="AB51" s="45">
        <f t="shared" ca="1" si="213"/>
        <v>21637</v>
      </c>
      <c r="AC51" s="48">
        <f ca="1">IF(AA$9 = 0, 0, IFERROR((AA51 - AB51) / AB51, 0))</f>
        <v>9.7980311503443173E-3</v>
      </c>
      <c r="AD51" s="141"/>
      <c r="AE51" s="47">
        <f t="shared" ca="1" si="214"/>
        <v>5507</v>
      </c>
      <c r="AF51" s="45">
        <f t="shared" ca="1" si="214"/>
        <v>5139</v>
      </c>
      <c r="AG51" s="48">
        <f ca="1">IF(AE$9 = 0, 0, IFERROR((AE51 - AF51) / AF51, 0))</f>
        <v>7.160926250243238E-2</v>
      </c>
      <c r="AH51" s="47">
        <f t="shared" ca="1" si="215"/>
        <v>6934</v>
      </c>
      <c r="AI51" s="45">
        <f t="shared" ca="1" si="215"/>
        <v>7416</v>
      </c>
      <c r="AJ51" s="48">
        <f ca="1">IF(AH$9 = 0, 0, IFERROR((AH51 - AI51) / AI51, 0))</f>
        <v>-6.499460625674218E-2</v>
      </c>
      <c r="AK51" s="47">
        <f t="shared" ca="1" si="216"/>
        <v>7817</v>
      </c>
      <c r="AL51" s="45">
        <f t="shared" ca="1" si="216"/>
        <v>7167</v>
      </c>
      <c r="AM51" s="48">
        <f ca="1">IF(AK$9 = 0, 0, IFERROR((AK51 - AL51) / AL51, 0))</f>
        <v>9.0693456118320082E-2</v>
      </c>
      <c r="AN51" s="47">
        <f t="shared" ca="1" si="217"/>
        <v>8358</v>
      </c>
      <c r="AO51" s="45">
        <f t="shared" ca="1" si="217"/>
        <v>9285</v>
      </c>
      <c r="AP51" s="48">
        <f ca="1">IF(AN$9 = 0, 0, IFERROR((AN51 - AO51) / AO51, 0))</f>
        <v>-9.9838449111470107E-2</v>
      </c>
      <c r="AQ51" s="47">
        <f t="shared" ca="1" si="218"/>
        <v>9437</v>
      </c>
      <c r="AR51" s="45">
        <f t="shared" ca="1" si="218"/>
        <v>8396</v>
      </c>
      <c r="AS51" s="48">
        <f ca="1">IF(AQ$9 = 0, 0, IFERROR((AQ51 - AR51) / AR51, 0))</f>
        <v>0.12398761314911863</v>
      </c>
      <c r="AT51" s="47">
        <f t="shared" ca="1" si="219"/>
        <v>7529</v>
      </c>
      <c r="AU51" s="45">
        <f t="shared" ca="1" si="219"/>
        <v>6845</v>
      </c>
      <c r="AV51" s="48">
        <f ca="1">IF(AT$9 = 0, 0, IFERROR((AT51 - AU51) / AU51, 0))</f>
        <v>9.9926953981008038E-2</v>
      </c>
      <c r="AW51" s="47">
        <f t="shared" ca="1" si="220"/>
        <v>6651</v>
      </c>
      <c r="AX51" s="45">
        <f t="shared" ca="1" si="220"/>
        <v>6726</v>
      </c>
      <c r="AY51" s="48">
        <f ca="1">IF(AW$9 = 0, 0, IFERROR((AW51 - AX51) / AX51, 0))</f>
        <v>-1.1150758251561105E-2</v>
      </c>
      <c r="AZ51" s="47">
        <f t="shared" ca="1" si="221"/>
        <v>7771</v>
      </c>
      <c r="BA51" s="45">
        <f t="shared" ca="1" si="221"/>
        <v>7711</v>
      </c>
      <c r="BB51" s="48">
        <f ca="1">IF(AZ$9 = 0, 0, IFERROR((AZ51 - BA51) / BA51, 0))</f>
        <v>7.7810919465698351E-3</v>
      </c>
      <c r="BC51" s="47">
        <f t="shared" ca="1" si="222"/>
        <v>7970</v>
      </c>
      <c r="BD51" s="45">
        <f t="shared" ca="1" si="222"/>
        <v>7236</v>
      </c>
      <c r="BE51" s="48">
        <f ca="1">IF(BC$9 = 0, 0, IFERROR((BC51 - BD51) / BD51, 0))</f>
        <v>0.10143725815367606</v>
      </c>
      <c r="BF51" s="47">
        <f t="shared" ca="1" si="223"/>
        <v>7994</v>
      </c>
      <c r="BG51" s="45">
        <f t="shared" ca="1" si="223"/>
        <v>8105</v>
      </c>
      <c r="BH51" s="48">
        <f ca="1">IF(BF$9 = 0, 0, IFERROR((BF51 - BG51) / BG51, 0))</f>
        <v>-1.3695249845774214E-2</v>
      </c>
      <c r="BI51" s="47">
        <f t="shared" ca="1" si="224"/>
        <v>10719</v>
      </c>
      <c r="BJ51" s="45">
        <f t="shared" ca="1" si="224"/>
        <v>10128</v>
      </c>
      <c r="BK51" s="48">
        <f ca="1">IF(BI$9 = 0, 0, IFERROR((BI51 - BJ51) / BJ51, 0))</f>
        <v>5.8353080568720378E-2</v>
      </c>
      <c r="BL51" s="47">
        <f t="shared" ca="1" si="225"/>
        <v>6603</v>
      </c>
      <c r="BM51" s="45">
        <f t="shared" ca="1" si="225"/>
        <v>6467</v>
      </c>
      <c r="BN51" s="48">
        <f ca="1">IF(BL$9 = 0, 0, IFERROR((BL51 - BM51) / BM51, 0))</f>
        <v>2.1029843822483376E-2</v>
      </c>
      <c r="BO51" s="154" t="str">
        <f t="shared" si="226"/>
        <v>Former JJCH</v>
      </c>
      <c r="BP51" s="249"/>
    </row>
    <row r="52" spans="1:68" hidden="1" x14ac:dyDescent="0.2">
      <c r="A52" s="6"/>
      <c r="C52" s="3">
        <f t="shared" ref="C52:C53" si="227">ROW($C$29)</f>
        <v>29</v>
      </c>
      <c r="D52" s="237"/>
      <c r="E52" s="76" t="str">
        <f t="shared" ref="E52" si="228">E48 &amp; " %"</f>
        <v>JJCH %</v>
      </c>
      <c r="F52" s="33">
        <f ca="1">IFERROR(F48 / INDIRECT(ADDRESS($C52, COLUMN(F48))), 0)</f>
        <v>0.40846479932290325</v>
      </c>
      <c r="G52" s="8">
        <f ca="1">IFERROR(G48 / INDIRECT(ADDRESS($C52, COLUMN(G48))), 0)</f>
        <v>0.39025955490413211</v>
      </c>
      <c r="H52" s="20">
        <f ca="1">IF(F$9 = 0, 0, IFERROR((F52 - G52) * 10000, 0))</f>
        <v>182.05244418771139</v>
      </c>
      <c r="I52" s="88"/>
      <c r="J52" s="33">
        <f ca="1">IFERROR(J48 / INDIRECT(ADDRESS($C52, COLUMN(J48))), 0)</f>
        <v>0.41376395444233716</v>
      </c>
      <c r="K52" s="8">
        <f ca="1">IFERROR(K48 / INDIRECT(ADDRESS($C52, COLUMN(K48))), 0)</f>
        <v>0.40407454562296014</v>
      </c>
      <c r="L52" s="20">
        <f ca="1">IF(J$9 = 0, 0, IFERROR((J52 - K52) * 10000, 0))</f>
        <v>96.894088193770216</v>
      </c>
      <c r="M52" s="88"/>
      <c r="N52" s="33">
        <f ca="1">IFERROR(N48 / INDIRECT(ADDRESS($C52, COLUMN(N48))), 0)</f>
        <v>0.41376395444233716</v>
      </c>
      <c r="O52" s="8">
        <f ca="1">IFERROR(O48 / INDIRECT(ADDRESS($C52, COLUMN(O48))), 0)</f>
        <v>0.40407454562296014</v>
      </c>
      <c r="P52" s="20">
        <f ca="1">IF(N$9 = 0, 0, IFERROR((N52 - O52) * 10000, 0))</f>
        <v>96.894088193770216</v>
      </c>
      <c r="Q52" s="88"/>
      <c r="R52" s="33">
        <f ca="1">IFERROR(R48 / INDIRECT(ADDRESS($C52, COLUMN(R48))), 0)</f>
        <v>0.5045655830954584</v>
      </c>
      <c r="S52" s="8">
        <f ca="1">IFERROR(S48 / INDIRECT(ADDRESS($C52, COLUMN(S48))), 0)</f>
        <v>0.49798900503448329</v>
      </c>
      <c r="T52" s="20">
        <f ca="1">IF(R$9 = 0, 0, IFERROR((R52 - S52) * 10000, 0))</f>
        <v>65.765780609751133</v>
      </c>
      <c r="U52" s="33">
        <f ca="1">IFERROR(U48 / INDIRECT(ADDRESS($C52, COLUMN(U48))), 0)</f>
        <v>0.47630077253084546</v>
      </c>
      <c r="V52" s="8">
        <f ca="1">IFERROR(V48 / INDIRECT(ADDRESS($C52, COLUMN(V48))), 0)</f>
        <v>0.46897105760253599</v>
      </c>
      <c r="W52" s="20">
        <f ca="1">IF(U$9 = 0, 0, IFERROR((U52 - V52) * 10000, 0))</f>
        <v>73.297149283094726</v>
      </c>
      <c r="X52" s="33">
        <f ca="1">IFERROR(X48 / INDIRECT(ADDRESS($C52, COLUMN(X48))), 0)</f>
        <v>0.49965553493212878</v>
      </c>
      <c r="Y52" s="8">
        <f ca="1">IFERROR(Y48 / INDIRECT(ADDRESS($C52, COLUMN(Y48))), 0)</f>
        <v>0.50204480408271168</v>
      </c>
      <c r="Z52" s="20">
        <f ca="1">IF(X$9 = 0, 0, IFERROR((X52 - Y52) * 10000, 0))</f>
        <v>-23.892691505829067</v>
      </c>
      <c r="AA52" s="33">
        <f ca="1">IFERROR(AA48 / INDIRECT(ADDRESS($C52, COLUMN(AA48))), 0)</f>
        <v>0.45639385626476153</v>
      </c>
      <c r="AB52" s="8">
        <f ca="1">IFERROR(AB48 / INDIRECT(ADDRESS($C52, COLUMN(AB48))), 0)</f>
        <v>0.44673721666492039</v>
      </c>
      <c r="AC52" s="20">
        <f ca="1">IF(AA$9 = 0, 0, IFERROR((AA52 - AB52) * 10000, 0))</f>
        <v>96.566395998411437</v>
      </c>
      <c r="AD52" s="88"/>
      <c r="AE52" s="33">
        <f ca="1">IFERROR(AE48 / INDIRECT(ADDRESS($C52, COLUMN(AE48))), 0)</f>
        <v>0.51888069018622762</v>
      </c>
      <c r="AF52" s="8">
        <f ca="1">IFERROR(AF48 / INDIRECT(ADDRESS($C52, COLUMN(AF48))), 0)</f>
        <v>0.50243568545878003</v>
      </c>
      <c r="AG52" s="20">
        <f ca="1">IF(AE$9 = 0, 0, IFERROR((AE52 - AF52) * 10000, 0))</f>
        <v>164.45004727447588</v>
      </c>
      <c r="AH52" s="33">
        <f ca="1">IFERROR(AH48 / INDIRECT(ADDRESS($C52, COLUMN(AH48))), 0)</f>
        <v>0.56575490431919706</v>
      </c>
      <c r="AI52" s="8">
        <f ca="1">IFERROR(AI48 / INDIRECT(ADDRESS($C52, COLUMN(AI48))), 0)</f>
        <v>0.54282328528852319</v>
      </c>
      <c r="AJ52" s="20">
        <f ca="1">IF(AH$9 = 0, 0, IFERROR((AH52 - AI52) * 10000, 0))</f>
        <v>229.31619030673866</v>
      </c>
      <c r="AK52" s="33">
        <f ca="1">IFERROR(AK48 / INDIRECT(ADDRESS($C52, COLUMN(AK48))), 0)</f>
        <v>0.51929856878968828</v>
      </c>
      <c r="AL52" s="8">
        <f ca="1">IFERROR(AL48 / INDIRECT(ADDRESS($C52, COLUMN(AL48))), 0)</f>
        <v>0.50584000090280212</v>
      </c>
      <c r="AM52" s="20">
        <f ca="1">IF(AK$9 = 0, 0, IFERROR((AK52 - AL52) * 10000, 0))</f>
        <v>134.58567886886152</v>
      </c>
      <c r="AN52" s="33">
        <f ca="1">IFERROR(AN48 / INDIRECT(ADDRESS($C52, COLUMN(AN48))), 0)</f>
        <v>0.50670765519052852</v>
      </c>
      <c r="AO52" s="8">
        <f ca="1">IFERROR(AO48 / INDIRECT(ADDRESS($C52, COLUMN(AO48))), 0)</f>
        <v>0.48347458884262784</v>
      </c>
      <c r="AP52" s="20">
        <f ca="1">IF(AN$9 = 0, 0, IFERROR((AN52 - AO52) * 10000, 0))</f>
        <v>232.33066347900677</v>
      </c>
      <c r="AQ52" s="33">
        <f ca="1">IFERROR(AQ48 / INDIRECT(ADDRESS($C52, COLUMN(AQ48))), 0)</f>
        <v>0.520131674014087</v>
      </c>
      <c r="AR52" s="8">
        <f ca="1">IFERROR(AR48 / INDIRECT(ADDRESS($C52, COLUMN(AR48))), 0)</f>
        <v>0.53036782017477946</v>
      </c>
      <c r="AS52" s="20">
        <f ca="1">IF(AQ$9 = 0, 0, IFERROR((AQ52 - AR52) * 10000, 0))</f>
        <v>-102.36146160692461</v>
      </c>
      <c r="AT52" s="33">
        <f ca="1">IFERROR(AT48 / INDIRECT(ADDRESS($C52, COLUMN(AT48))), 0)</f>
        <v>0.50205724805642737</v>
      </c>
      <c r="AU52" s="8">
        <f ca="1">IFERROR(AU48 / INDIRECT(ADDRESS($C52, COLUMN(AU48))), 0)</f>
        <v>0.48808298713013432</v>
      </c>
      <c r="AV52" s="20">
        <f ca="1">IF(AT$9 = 0, 0, IFERROR((AT52 - AU52) * 10000, 0))</f>
        <v>139.74260926293059</v>
      </c>
      <c r="AW52" s="33">
        <f ca="1">IFERROR(AW48 / INDIRECT(ADDRESS($C52, COLUMN(AW48))), 0)</f>
        <v>0.52592387167580257</v>
      </c>
      <c r="AX52" s="8">
        <f ca="1">IFERROR(AX48 / INDIRECT(ADDRESS($C52, COLUMN(AX48))), 0)</f>
        <v>0.51156637948578798</v>
      </c>
      <c r="AY52" s="20">
        <f ca="1">IF(AW$9 = 0, 0, IFERROR((AW52 - AX52) * 10000, 0))</f>
        <v>143.57492190014588</v>
      </c>
      <c r="AZ52" s="33">
        <f ca="1">IFERROR(AZ48 / INDIRECT(ADDRESS($C52, COLUMN(AZ48))), 0)</f>
        <v>0.54505669645189947</v>
      </c>
      <c r="BA52" s="8">
        <f ca="1">IFERROR(BA48 / INDIRECT(ADDRESS($C52, COLUMN(BA48))), 0)</f>
        <v>0.53967059959788444</v>
      </c>
      <c r="BB52" s="20">
        <f ca="1">IF(AZ$9 = 0, 0, IFERROR((AZ52 - BA52) * 10000, 0))</f>
        <v>53.860968540150324</v>
      </c>
      <c r="BC52" s="33">
        <f ca="1">IFERROR(BC48 / INDIRECT(ADDRESS($C52, COLUMN(BC48))), 0)</f>
        <v>0.53490158096579787</v>
      </c>
      <c r="BD52" s="8">
        <f ca="1">IFERROR(BD48 / INDIRECT(ADDRESS($C52, COLUMN(BD48))), 0)</f>
        <v>0.55038606428170667</v>
      </c>
      <c r="BE52" s="20">
        <f ca="1">IF(BC$9 = 0, 0, IFERROR((BC52 - BD52) * 10000, 0))</f>
        <v>-154.84483315908793</v>
      </c>
      <c r="BF52" s="33">
        <f ca="1">IFERROR(BF48 / INDIRECT(ADDRESS($C52, COLUMN(BF48))), 0)</f>
        <v>0.52135105509658863</v>
      </c>
      <c r="BG52" s="8">
        <f ca="1">IFERROR(BG48 / INDIRECT(ADDRESS($C52, COLUMN(BG48))), 0)</f>
        <v>0.5096974647255722</v>
      </c>
      <c r="BH52" s="20">
        <f ca="1">IF(BF$9 = 0, 0, IFERROR((BF52 - BG52) * 10000, 0))</f>
        <v>116.53590371016432</v>
      </c>
      <c r="BI52" s="33">
        <f ca="1">IFERROR(BI48 / INDIRECT(ADDRESS($C52, COLUMN(BI48))), 0)</f>
        <v>0.47169187995747813</v>
      </c>
      <c r="BJ52" s="8">
        <f ca="1">IFERROR(BJ48 / INDIRECT(ADDRESS($C52, COLUMN(BJ48))), 0)</f>
        <v>0.46157394082962505</v>
      </c>
      <c r="BK52" s="20">
        <f ca="1">IF(BI$9 = 0, 0, IFERROR((BI52 - BJ52) * 10000, 0))</f>
        <v>101.17939127853082</v>
      </c>
      <c r="BL52" s="33">
        <f ca="1">IFERROR(BL48 / INDIRECT(ADDRESS($C52, COLUMN(BL48))), 0)</f>
        <v>0.49870312753883095</v>
      </c>
      <c r="BM52" s="8">
        <f ca="1">IFERROR(BM48 / INDIRECT(ADDRESS($C52, COLUMN(BM48))), 0)</f>
        <v>0.49316587632583359</v>
      </c>
      <c r="BN52" s="20">
        <f ca="1">IF(BL$9 = 0, 0, IFERROR((BL52 - BM52) * 10000, 0))</f>
        <v>55.372512129973629</v>
      </c>
      <c r="BO52" s="155" t="str">
        <f t="shared" si="226"/>
        <v>JJCH %</v>
      </c>
      <c r="BP52" s="249"/>
    </row>
    <row r="53" spans="1:68" hidden="1" x14ac:dyDescent="0.2">
      <c r="A53" s="6"/>
      <c r="C53" s="3">
        <f t="shared" si="227"/>
        <v>29</v>
      </c>
      <c r="D53" s="239"/>
      <c r="E53" s="78" t="str">
        <f>E51 &amp; " %"</f>
        <v>Former JJCH %</v>
      </c>
      <c r="F53" s="30">
        <f ca="1">IFERROR(F51 / INDIRECT(ADDRESS($C53, COLUMN(F51))), 0)</f>
        <v>4.3758831499529589E-2</v>
      </c>
      <c r="G53" s="14">
        <f ca="1">IFERROR(G51 / INDIRECT(ADDRESS($C53, COLUMN(G51))), 0)</f>
        <v>4.7849931472322714E-2</v>
      </c>
      <c r="H53" s="19">
        <f ca="1">IF(F$9 = 0, 0, IFERROR((F53 - G53) * 10000, 0))</f>
        <v>-40.910999727931248</v>
      </c>
      <c r="I53" s="88"/>
      <c r="J53" s="30">
        <f ca="1">IFERROR(J51 / INDIRECT(ADDRESS($C53, COLUMN(J51))), 0)</f>
        <v>4.130282426951961E-2</v>
      </c>
      <c r="K53" s="14">
        <f ca="1">IFERROR(K51 / INDIRECT(ADDRESS($C53, COLUMN(K51))), 0)</f>
        <v>4.6093365468616337E-2</v>
      </c>
      <c r="L53" s="19">
        <f ca="1">IF(J$9 = 0, 0, IFERROR((J53 - K53) * 10000, 0))</f>
        <v>-47.905411990967274</v>
      </c>
      <c r="M53" s="88"/>
      <c r="N53" s="30">
        <f ca="1">IFERROR(N51 / INDIRECT(ADDRESS($C53, COLUMN(N51))), 0)</f>
        <v>4.130282426951961E-2</v>
      </c>
      <c r="O53" s="14">
        <f ca="1">IFERROR(O51 / INDIRECT(ADDRESS($C53, COLUMN(O51))), 0)</f>
        <v>4.6093365468616337E-2</v>
      </c>
      <c r="P53" s="19">
        <f ca="1">IF(N$9 = 0, 0, IFERROR((N53 - O53) * 10000, 0))</f>
        <v>-47.905411990967274</v>
      </c>
      <c r="Q53" s="88"/>
      <c r="R53" s="30">
        <f ca="1">IFERROR(R51 / INDIRECT(ADDRESS($C53, COLUMN(R51))), 0)</f>
        <v>4.044527415420756E-2</v>
      </c>
      <c r="S53" s="14">
        <f ca="1">IFERROR(S51 / INDIRECT(ADDRESS($C53, COLUMN(S51))), 0)</f>
        <v>4.0054542355547978E-2</v>
      </c>
      <c r="T53" s="19">
        <f ca="1">IF(R$9 = 0, 0, IFERROR((R53 - S53) * 10000, 0))</f>
        <v>3.9073179865958125</v>
      </c>
      <c r="U53" s="30">
        <f ca="1">IFERROR(U51 / INDIRECT(ADDRESS($C53, COLUMN(U51))), 0)</f>
        <v>4.2140002386648855E-2</v>
      </c>
      <c r="V53" s="14">
        <f ca="1">IFERROR(V51 / INDIRECT(ADDRESS($C53, COLUMN(V51))), 0)</f>
        <v>4.4575200295286277E-2</v>
      </c>
      <c r="W53" s="19">
        <f ca="1">IF(U$9 = 0, 0, IFERROR((U53 - V53) * 10000, 0))</f>
        <v>-24.351979086374222</v>
      </c>
      <c r="X53" s="30">
        <f ca="1">IFERROR(X51 / INDIRECT(ADDRESS($C53, COLUMN(X51))), 0)</f>
        <v>3.9981122892916658E-2</v>
      </c>
      <c r="Y53" s="14">
        <f ca="1">IFERROR(Y51 / INDIRECT(ADDRESS($C53, COLUMN(Y51))), 0)</f>
        <v>4.1859288973689956E-2</v>
      </c>
      <c r="Z53" s="19">
        <f ca="1">IF(X$9 = 0, 0, IFERROR((X53 - Y53) * 10000, 0))</f>
        <v>-18.781660807732983</v>
      </c>
      <c r="AA53" s="30">
        <f ca="1">IFERROR(AA51 / INDIRECT(ADDRESS($C53, COLUMN(AA51))), 0)</f>
        <v>4.0065207505097775E-2</v>
      </c>
      <c r="AB53" s="14">
        <f ca="1">IFERROR(AB51 / INDIRECT(ADDRESS($C53, COLUMN(AB51))), 0)</f>
        <v>4.4452251374944275E-2</v>
      </c>
      <c r="AC53" s="19">
        <f ca="1">IF(AA$9 = 0, 0, IFERROR((AA53 - AB53) * 10000, 0))</f>
        <v>-43.870438698465009</v>
      </c>
      <c r="AD53" s="88"/>
      <c r="AE53" s="30">
        <f ca="1">IFERROR(AE51 / INDIRECT(ADDRESS($C53, COLUMN(AE51))), 0)</f>
        <v>4.1170445795112177E-2</v>
      </c>
      <c r="AF53" s="14">
        <f ca="1">IFERROR(AF51 / INDIRECT(ADDRESS($C53, COLUMN(AF51))), 0)</f>
        <v>4.5682436396607816E-2</v>
      </c>
      <c r="AG53" s="19">
        <f ca="1">IF(AE$9 = 0, 0, IFERROR((AE53 - AF53) * 10000, 0))</f>
        <v>-45.119906014956385</v>
      </c>
      <c r="AH53" s="30">
        <f ca="1">IFERROR(AH51 / INDIRECT(ADDRESS($C53, COLUMN(AH51))), 0)</f>
        <v>3.2706467239289272E-2</v>
      </c>
      <c r="AI53" s="14">
        <f ca="1">IFERROR(AI51 / INDIRECT(ADDRESS($C53, COLUMN(AI51))), 0)</f>
        <v>3.7717040819440349E-2</v>
      </c>
      <c r="AJ53" s="19">
        <f ca="1">IF(AH$9 = 0, 0, IFERROR((AH53 - AI53) * 10000, 0))</f>
        <v>-50.105735801510775</v>
      </c>
      <c r="AK53" s="30">
        <f ca="1">IFERROR(AK51 / INDIRECT(ADDRESS($C53, COLUMN(AK51))), 0)</f>
        <v>3.9999181288345127E-2</v>
      </c>
      <c r="AL53" s="14">
        <f ca="1">IFERROR(AL51 / INDIRECT(ADDRESS($C53, COLUMN(AL51))), 0)</f>
        <v>4.0439890309548261E-2</v>
      </c>
      <c r="AM53" s="19">
        <f ca="1">IF(AK$9 = 0, 0, IFERROR((AK53 - AL53) * 10000, 0))</f>
        <v>-4.4070902120313393</v>
      </c>
      <c r="AN53" s="30">
        <f ca="1">IFERROR(AN51 / INDIRECT(ADDRESS($C53, COLUMN(AN51))), 0)</f>
        <v>4.0654519276604441E-2</v>
      </c>
      <c r="AO53" s="14">
        <f ca="1">IFERROR(AO51 / INDIRECT(ADDRESS($C53, COLUMN(AO51))), 0)</f>
        <v>4.5912161159844533E-2</v>
      </c>
      <c r="AP53" s="19">
        <f ca="1">IF(AN$9 = 0, 0, IFERROR((AN53 - AO53) * 10000, 0))</f>
        <v>-52.576418832400925</v>
      </c>
      <c r="AQ53" s="30">
        <f ca="1">IFERROR(AQ51 / INDIRECT(ADDRESS($C53, COLUMN(AQ51))), 0)</f>
        <v>3.64614926918604E-2</v>
      </c>
      <c r="AR53" s="14">
        <f ca="1">IFERROR(AR51 / INDIRECT(ADDRESS($C53, COLUMN(AR51))), 0)</f>
        <v>3.8234718180617605E-2</v>
      </c>
      <c r="AS53" s="19">
        <f ca="1">IF(AQ$9 = 0, 0, IFERROR((AQ53 - AR53) * 10000, 0))</f>
        <v>-17.732254887572047</v>
      </c>
      <c r="AT53" s="30">
        <f ca="1">IFERROR(AT51 / INDIRECT(ADDRESS($C53, COLUMN(AT51))), 0)</f>
        <v>4.1749381716554471E-2</v>
      </c>
      <c r="AU53" s="14">
        <f ca="1">IFERROR(AU51 / INDIRECT(ADDRESS($C53, COLUMN(AU51))), 0)</f>
        <v>4.3481851329547329E-2</v>
      </c>
      <c r="AV53" s="19">
        <f ca="1">IF(AT$9 = 0, 0, IFERROR((AT53 - AU53) * 10000, 0))</f>
        <v>-17.324696129928583</v>
      </c>
      <c r="AW53" s="30">
        <f ca="1">IFERROR(AW51 / INDIRECT(ADDRESS($C53, COLUMN(AW51))), 0)</f>
        <v>3.9244263233359097E-2</v>
      </c>
      <c r="AX53" s="14">
        <f ca="1">IFERROR(AX51 / INDIRECT(ADDRESS($C53, COLUMN(AX51))), 0)</f>
        <v>4.5627840716369307E-2</v>
      </c>
      <c r="AY53" s="19">
        <f ca="1">IF(AW$9 = 0, 0, IFERROR((AW53 - AX53) * 10000, 0))</f>
        <v>-63.835774830102096</v>
      </c>
      <c r="AZ53" s="30">
        <f ca="1">IFERROR(AZ51 / INDIRECT(ADDRESS($C53, COLUMN(AZ51))), 0)</f>
        <v>3.3839333925554334E-2</v>
      </c>
      <c r="BA53" s="14">
        <f ca="1">IFERROR(BA51 / INDIRECT(ADDRESS($C53, COLUMN(BA51))), 0)</f>
        <v>3.5804997190763417E-2</v>
      </c>
      <c r="BB53" s="19">
        <f ca="1">IF(AZ$9 = 0, 0, IFERROR((AZ53 - BA53) * 10000, 0))</f>
        <v>-19.656632652090835</v>
      </c>
      <c r="BC53" s="30">
        <f ca="1">IFERROR(BC51 / INDIRECT(ADDRESS($C53, COLUMN(BC51))), 0)</f>
        <v>3.8986068717226263E-2</v>
      </c>
      <c r="BD53" s="14">
        <f ca="1">IFERROR(BD51 / INDIRECT(ADDRESS($C53, COLUMN(BD51))), 0)</f>
        <v>3.8665206123594004E-2</v>
      </c>
      <c r="BE53" s="19">
        <f ca="1">IF(BC$9 = 0, 0, IFERROR((BC53 - BD53) * 10000, 0))</f>
        <v>3.2086259363225955</v>
      </c>
      <c r="BF53" s="30">
        <f ca="1">IFERROR(BF51 / INDIRECT(ADDRESS($C53, COLUMN(BF51))), 0)</f>
        <v>3.7933178006918512E-2</v>
      </c>
      <c r="BG53" s="14">
        <f ca="1">IFERROR(BG51 / INDIRECT(ADDRESS($C53, COLUMN(BG51))), 0)</f>
        <v>4.3268897110246264E-2</v>
      </c>
      <c r="BH53" s="19">
        <f ca="1">IF(BF$9 = 0, 0, IFERROR((BF53 - BG53) * 10000, 0))</f>
        <v>-53.357191033277516</v>
      </c>
      <c r="BI53" s="30">
        <f ca="1">IFERROR(BI51 / INDIRECT(ADDRESS($C53, COLUMN(BI51))), 0)</f>
        <v>3.5060920762122826E-2</v>
      </c>
      <c r="BJ53" s="14">
        <f ca="1">IFERROR(BJ51 / INDIRECT(ADDRESS($C53, COLUMN(BJ51))), 0)</f>
        <v>3.7370763134007834E-2</v>
      </c>
      <c r="BK53" s="19">
        <f ca="1">IF(BI$9 = 0, 0, IFERROR((BI53 - BJ53) * 10000, 0))</f>
        <v>-23.098423718850082</v>
      </c>
      <c r="BL53" s="30">
        <f ca="1">IFERROR(BL51 / INDIRECT(ADDRESS($C53, COLUMN(BL51))), 0)</f>
        <v>3.973665364779231E-2</v>
      </c>
      <c r="BM53" s="14">
        <f ca="1">IFERROR(BM51 / INDIRECT(ADDRESS($C53, COLUMN(BM51))), 0)</f>
        <v>4.3998285516012058E-2</v>
      </c>
      <c r="BN53" s="19">
        <f ca="1">IF(BL$9 = 0, 0, IFERROR((BL53 - BM53) * 10000, 0))</f>
        <v>-42.61631868219748</v>
      </c>
      <c r="BO53" s="156" t="str">
        <f t="shared" si="226"/>
        <v>Former JJCH %</v>
      </c>
      <c r="BP53" s="251"/>
    </row>
    <row r="54" spans="1:68" ht="3.75" hidden="1" customHeight="1" x14ac:dyDescent="0.2">
      <c r="A54" s="6"/>
      <c r="D54" s="144"/>
      <c r="E54" s="144"/>
      <c r="F54" s="144"/>
      <c r="G54" s="144"/>
      <c r="H54" s="160"/>
      <c r="I54" s="138"/>
      <c r="J54" s="144"/>
      <c r="K54" s="144"/>
      <c r="L54" s="160"/>
      <c r="M54" s="138"/>
      <c r="N54" s="144"/>
      <c r="O54" s="144"/>
      <c r="P54" s="160"/>
      <c r="Q54" s="138"/>
      <c r="R54" s="144"/>
      <c r="S54" s="144"/>
      <c r="T54" s="160"/>
      <c r="U54" s="144"/>
      <c r="V54" s="144"/>
      <c r="W54" s="160"/>
      <c r="X54" s="144"/>
      <c r="Y54" s="144"/>
      <c r="Z54" s="160"/>
      <c r="AA54" s="144"/>
      <c r="AB54" s="144"/>
      <c r="AC54" s="160"/>
      <c r="AD54" s="138"/>
      <c r="AE54" s="144"/>
      <c r="AF54" s="144"/>
      <c r="AG54" s="160"/>
      <c r="AH54" s="144"/>
      <c r="AI54" s="144"/>
      <c r="AJ54" s="160"/>
      <c r="AK54" s="144"/>
      <c r="AL54" s="144"/>
      <c r="AM54" s="160"/>
      <c r="AN54" s="144"/>
      <c r="AO54" s="144"/>
      <c r="AP54" s="160"/>
      <c r="AQ54" s="144"/>
      <c r="AR54" s="144"/>
      <c r="AS54" s="160"/>
      <c r="AT54" s="144"/>
      <c r="AU54" s="144"/>
      <c r="AV54" s="160"/>
      <c r="AW54" s="144"/>
      <c r="AX54" s="144"/>
      <c r="AY54" s="160"/>
      <c r="AZ54" s="144"/>
      <c r="BA54" s="144"/>
      <c r="BB54" s="160"/>
      <c r="BC54" s="144"/>
      <c r="BD54" s="144"/>
      <c r="BE54" s="160"/>
      <c r="BF54" s="144"/>
      <c r="BG54" s="144"/>
      <c r="BH54" s="160"/>
      <c r="BI54" s="144"/>
      <c r="BJ54" s="144"/>
      <c r="BK54" s="160"/>
      <c r="BL54" s="144"/>
      <c r="BM54" s="144"/>
      <c r="BN54" s="160"/>
      <c r="BO54" s="144"/>
      <c r="BP54" s="144"/>
    </row>
    <row r="55" spans="1:68" ht="15" hidden="1" thickBot="1" x14ac:dyDescent="0.25">
      <c r="A55" s="6" t="str">
        <f t="shared" ref="A55:B55" si="229">A$29</f>
        <v>&gt;= 1</v>
      </c>
      <c r="B55" s="3" t="str">
        <f t="shared" si="229"/>
        <v>&gt;= 0</v>
      </c>
      <c r="D55" s="236" t="s">
        <v>157</v>
      </c>
      <c r="E55" s="135" t="str">
        <f>$E$29</f>
        <v>Total Active</v>
      </c>
      <c r="F55" s="123">
        <f t="shared" ref="F55:G59" ca="1" si="230">SUMIFS(CUST_COUNT_R, CHANNEL_COUNT, $A$2, IS_JJCC, $B$2, CUST_GROUP, $A55, RECENCY_GROUP, $B55, TIMEFRAME, F$2)</f>
        <v>987292</v>
      </c>
      <c r="G55" s="117">
        <f t="shared" ca="1" si="230"/>
        <v>993788</v>
      </c>
      <c r="H55" s="115">
        <f t="shared" ref="H55:H64" ca="1" si="231">IF(F$9 = 0, 0, IFERROR((F55 - G55) / G55, 0))</f>
        <v>-6.5366053926994494E-3</v>
      </c>
      <c r="I55" s="141"/>
      <c r="J55" s="123">
        <f t="shared" ref="J55:K59" ca="1" si="232">SUMIFS(CUST_COUNT_R, CHANNEL_COUNT, $A$2, IS_JJCC, $B$2, CUST_GROUP, $A55, RECENCY_GROUP, $B55, TIMEFRAME, J$2)</f>
        <v>1100957</v>
      </c>
      <c r="K55" s="117">
        <f t="shared" ca="1" si="232"/>
        <v>987317</v>
      </c>
      <c r="L55" s="115">
        <f t="shared" ref="L55:L64" ca="1" si="233">IF(J$9 = 0, 0, IFERROR((J55 - K55) / K55, 0))</f>
        <v>0.11509981090166582</v>
      </c>
      <c r="M55" s="141"/>
      <c r="N55" s="123">
        <f t="shared" ref="N55:O59" ca="1" si="234">SUMIFS(CUST_COUNT_R, CHANNEL_COUNT, $A$2, IS_JJCC, $B$2, CUST_GROUP, $A55, RECENCY_GROUP, $B55, TIMEFRAME, N$2)</f>
        <v>0</v>
      </c>
      <c r="O55" s="117">
        <f t="shared" ca="1" si="234"/>
        <v>0</v>
      </c>
      <c r="P55" s="115">
        <f t="shared" ref="P55:P64" ca="1" si="235">IF(N$9 = 0, 0, IFERROR((N55 - O55) / O55, 0))</f>
        <v>0</v>
      </c>
      <c r="Q55" s="141"/>
      <c r="R55" s="123">
        <f t="shared" ref="R55:S59" ca="1" si="236">SUMIFS(CUST_COUNT_R, CHANNEL_COUNT, $A$2, IS_JJCC, $B$2, CUST_GROUP, $A55, RECENCY_GROUP, $B55, TIMEFRAME, R$2)</f>
        <v>0</v>
      </c>
      <c r="S55" s="117">
        <f t="shared" ca="1" si="236"/>
        <v>0</v>
      </c>
      <c r="T55" s="115">
        <f t="shared" ref="T55:T64" ca="1" si="237">IF(R$9 = 0, 0, IFERROR((R55 - S55) / S55, 0))</f>
        <v>0</v>
      </c>
      <c r="U55" s="123">
        <f t="shared" ref="U55:V59" ca="1" si="238">SUMIFS(CUST_COUNT_R, CHANNEL_COUNT, $A$2, IS_JJCC, $B$2, CUST_GROUP, $A55, RECENCY_GROUP, $B55, TIMEFRAME, U$2)</f>
        <v>0</v>
      </c>
      <c r="V55" s="117">
        <f t="shared" ca="1" si="238"/>
        <v>0</v>
      </c>
      <c r="W55" s="115">
        <f t="shared" ref="W55:W64" ca="1" si="239">IF(U$9 = 0, 0, IFERROR((U55 - V55) / V55, 0))</f>
        <v>0</v>
      </c>
      <c r="X55" s="123">
        <f t="shared" ref="X55:Y59" ca="1" si="240">SUMIFS(CUST_COUNT_R, CHANNEL_COUNT, $A$2, IS_JJCC, $B$2, CUST_GROUP, $A55, RECENCY_GROUP, $B55, TIMEFRAME, X$2)</f>
        <v>0</v>
      </c>
      <c r="Y55" s="117">
        <f t="shared" ca="1" si="240"/>
        <v>0</v>
      </c>
      <c r="Z55" s="115">
        <f t="shared" ref="Z55:Z64" ca="1" si="241">IF(X$9 = 0, 0, IFERROR((X55 - Y55) / Y55, 0))</f>
        <v>0</v>
      </c>
      <c r="AA55" s="123">
        <f t="shared" ref="AA55:AB59" ca="1" si="242">SUMIFS(CUST_COUNT_R, CHANNEL_COUNT, $A$2, IS_JJCC, $B$2, CUST_GROUP, $A55, RECENCY_GROUP, $B55, TIMEFRAME, AA$2)</f>
        <v>0</v>
      </c>
      <c r="AB55" s="117">
        <f t="shared" ca="1" si="242"/>
        <v>0</v>
      </c>
      <c r="AC55" s="115">
        <f t="shared" ref="AC55:AC64" ca="1" si="243">IF(AA$9 = 0, 0, IFERROR((AA55 - AB55) / AB55, 0))</f>
        <v>0</v>
      </c>
      <c r="AD55" s="141"/>
      <c r="AE55" s="123">
        <f t="shared" ref="AE55:AF59" ca="1" si="244">SUMIFS(CUST_COUNT_R, CHANNEL_COUNT, $A$2, IS_JJCC, $B$2, CUST_GROUP, $A55, RECENCY_GROUP, $B55, TIMEFRAME, AE$2)</f>
        <v>0</v>
      </c>
      <c r="AF55" s="117">
        <f t="shared" ca="1" si="244"/>
        <v>0</v>
      </c>
      <c r="AG55" s="115">
        <f t="shared" ref="AG55:AG64" ca="1" si="245">IF(AE$9 = 0, 0, IFERROR((AE55 - AF55) / AF55, 0))</f>
        <v>0</v>
      </c>
      <c r="AH55" s="123">
        <f t="shared" ref="AH55:AI59" ca="1" si="246">SUMIFS(CUST_COUNT_R, CHANNEL_COUNT, $A$2, IS_JJCC, $B$2, CUST_GROUP, $A55, RECENCY_GROUP, $B55, TIMEFRAME, AH$2)</f>
        <v>0</v>
      </c>
      <c r="AI55" s="117">
        <f t="shared" ca="1" si="246"/>
        <v>0</v>
      </c>
      <c r="AJ55" s="115">
        <f t="shared" ref="AJ55:AJ64" ca="1" si="247">IF(AH$9 = 0, 0, IFERROR((AH55 - AI55) / AI55, 0))</f>
        <v>0</v>
      </c>
      <c r="AK55" s="123">
        <f t="shared" ref="AK55:AL59" ca="1" si="248">SUMIFS(CUST_COUNT_R, CHANNEL_COUNT, $A$2, IS_JJCC, $B$2, CUST_GROUP, $A55, RECENCY_GROUP, $B55, TIMEFRAME, AK$2)</f>
        <v>0</v>
      </c>
      <c r="AL55" s="117">
        <f t="shared" ca="1" si="248"/>
        <v>0</v>
      </c>
      <c r="AM55" s="115">
        <f t="shared" ref="AM55:AM64" ca="1" si="249">IF(AK$9 = 0, 0, IFERROR((AK55 - AL55) / AL55, 0))</f>
        <v>0</v>
      </c>
      <c r="AN55" s="123">
        <f t="shared" ref="AN55:AO59" ca="1" si="250">SUMIFS(CUST_COUNT_R, CHANNEL_COUNT, $A$2, IS_JJCC, $B$2, CUST_GROUP, $A55, RECENCY_GROUP, $B55, TIMEFRAME, AN$2)</f>
        <v>0</v>
      </c>
      <c r="AO55" s="117">
        <f t="shared" ca="1" si="250"/>
        <v>0</v>
      </c>
      <c r="AP55" s="115">
        <f t="shared" ref="AP55:AP64" ca="1" si="251">IF(AN$9 = 0, 0, IFERROR((AN55 - AO55) / AO55, 0))</f>
        <v>0</v>
      </c>
      <c r="AQ55" s="123">
        <f t="shared" ref="AQ55:AR59" ca="1" si="252">SUMIFS(CUST_COUNT_R, CHANNEL_COUNT, $A$2, IS_JJCC, $B$2, CUST_GROUP, $A55, RECENCY_GROUP, $B55, TIMEFRAME, AQ$2)</f>
        <v>0</v>
      </c>
      <c r="AR55" s="117">
        <f t="shared" ca="1" si="252"/>
        <v>0</v>
      </c>
      <c r="AS55" s="115">
        <f t="shared" ref="AS55:AS64" ca="1" si="253">IF(AQ$9 = 0, 0, IFERROR((AQ55 - AR55) / AR55, 0))</f>
        <v>0</v>
      </c>
      <c r="AT55" s="123">
        <f t="shared" ref="AT55:AU59" ca="1" si="254">SUMIFS(CUST_COUNT_R, CHANNEL_COUNT, $A$2, IS_JJCC, $B$2, CUST_GROUP, $A55, RECENCY_GROUP, $B55, TIMEFRAME, AT$2)</f>
        <v>0</v>
      </c>
      <c r="AU55" s="117">
        <f t="shared" ca="1" si="254"/>
        <v>0</v>
      </c>
      <c r="AV55" s="115">
        <f t="shared" ref="AV55:AV64" ca="1" si="255">IF(AT$9 = 0, 0, IFERROR((AT55 - AU55) / AU55, 0))</f>
        <v>0</v>
      </c>
      <c r="AW55" s="123">
        <f t="shared" ref="AW55:AX59" ca="1" si="256">SUMIFS(CUST_COUNT_R, CHANNEL_COUNT, $A$2, IS_JJCC, $B$2, CUST_GROUP, $A55, RECENCY_GROUP, $B55, TIMEFRAME, AW$2)</f>
        <v>0</v>
      </c>
      <c r="AX55" s="117">
        <f t="shared" ca="1" si="256"/>
        <v>0</v>
      </c>
      <c r="AY55" s="115">
        <f t="shared" ref="AY55:AY64" ca="1" si="257">IF(AW$9 = 0, 0, IFERROR((AW55 - AX55) / AX55, 0))</f>
        <v>0</v>
      </c>
      <c r="AZ55" s="123">
        <f t="shared" ref="AZ55:BA59" ca="1" si="258">SUMIFS(CUST_COUNT_R, CHANNEL_COUNT, $A$2, IS_JJCC, $B$2, CUST_GROUP, $A55, RECENCY_GROUP, $B55, TIMEFRAME, AZ$2)</f>
        <v>0</v>
      </c>
      <c r="BA55" s="117">
        <f t="shared" ca="1" si="258"/>
        <v>0</v>
      </c>
      <c r="BB55" s="115">
        <f t="shared" ref="BB55:BB64" ca="1" si="259">IF(AZ$9 = 0, 0, IFERROR((AZ55 - BA55) / BA55, 0))</f>
        <v>0</v>
      </c>
      <c r="BC55" s="123">
        <f t="shared" ref="BC55:BD59" ca="1" si="260">SUMIFS(CUST_COUNT_R, CHANNEL_COUNT, $A$2, IS_JJCC, $B$2, CUST_GROUP, $A55, RECENCY_GROUP, $B55, TIMEFRAME, BC$2)</f>
        <v>0</v>
      </c>
      <c r="BD55" s="117">
        <f t="shared" ca="1" si="260"/>
        <v>0</v>
      </c>
      <c r="BE55" s="115">
        <f t="shared" ref="BE55:BE64" ca="1" si="261">IF(BC$9 = 0, 0, IFERROR((BC55 - BD55) / BD55, 0))</f>
        <v>0</v>
      </c>
      <c r="BF55" s="123">
        <f t="shared" ref="BF55:BG59" ca="1" si="262">SUMIFS(CUST_COUNT_R, CHANNEL_COUNT, $A$2, IS_JJCC, $B$2, CUST_GROUP, $A55, RECENCY_GROUP, $B55, TIMEFRAME, BF$2)</f>
        <v>0</v>
      </c>
      <c r="BG55" s="117">
        <f t="shared" ca="1" si="262"/>
        <v>0</v>
      </c>
      <c r="BH55" s="115">
        <f t="shared" ref="BH55:BH64" ca="1" si="263">IF(BF$9 = 0, 0, IFERROR((BF55 - BG55) / BG55, 0))</f>
        <v>0</v>
      </c>
      <c r="BI55" s="123">
        <f t="shared" ref="BI55:BJ59" ca="1" si="264">SUMIFS(CUST_COUNT_R, CHANNEL_COUNT, $A$2, IS_JJCC, $B$2, CUST_GROUP, $A55, RECENCY_GROUP, $B55, TIMEFRAME, BI$2)</f>
        <v>0</v>
      </c>
      <c r="BJ55" s="117">
        <f t="shared" ca="1" si="264"/>
        <v>0</v>
      </c>
      <c r="BK55" s="115">
        <f t="shared" ref="BK55:BK64" ca="1" si="265">IF(BI$9 = 0, 0, IFERROR((BI55 - BJ55) / BJ55, 0))</f>
        <v>0</v>
      </c>
      <c r="BL55" s="123">
        <f t="shared" ref="BL55:BM59" ca="1" si="266">SUMIFS(CUST_COUNT_R, CHANNEL_COUNT, $A$2, IS_JJCC, $B$2, CUST_GROUP, $A55, RECENCY_GROUP, $B55, TIMEFRAME, BL$2)</f>
        <v>0</v>
      </c>
      <c r="BM55" s="117">
        <f t="shared" ca="1" si="266"/>
        <v>0</v>
      </c>
      <c r="BN55" s="115">
        <f t="shared" ref="BN55:BN64" ca="1" si="267">IF(BL$9 = 0, 0, IFERROR((BL55 - BM55) / BM55, 0))</f>
        <v>0</v>
      </c>
      <c r="BO55" s="158" t="str">
        <f t="shared" ref="BO55:BO69" si="268">E55</f>
        <v>Total Active</v>
      </c>
      <c r="BP55" s="248" t="str">
        <f>$D55</f>
        <v>PRIOR YEAR</v>
      </c>
    </row>
    <row r="56" spans="1:68" ht="15" hidden="1" thickTop="1" x14ac:dyDescent="0.2">
      <c r="A56" s="6">
        <f t="shared" ref="A56:B56" si="269">A$30</f>
        <v>5</v>
      </c>
      <c r="B56" s="3" t="str">
        <f t="shared" si="269"/>
        <v>&gt;= 0</v>
      </c>
      <c r="D56" s="237"/>
      <c r="E56" s="136" t="str">
        <f>$E$30</f>
        <v>Elite</v>
      </c>
      <c r="F56" s="124">
        <f t="shared" ca="1" si="230"/>
        <v>56908</v>
      </c>
      <c r="G56" s="110">
        <f t="shared" ca="1" si="230"/>
        <v>56425</v>
      </c>
      <c r="H56" s="108">
        <f t="shared" ca="1" si="231"/>
        <v>8.5600354452813471E-3</v>
      </c>
      <c r="I56" s="141"/>
      <c r="J56" s="124">
        <f t="shared" ca="1" si="232"/>
        <v>63607</v>
      </c>
      <c r="K56" s="110">
        <f t="shared" ca="1" si="232"/>
        <v>56900</v>
      </c>
      <c r="L56" s="108">
        <f t="shared" ca="1" si="233"/>
        <v>0.11787346221441125</v>
      </c>
      <c r="M56" s="141"/>
      <c r="N56" s="124">
        <f t="shared" ca="1" si="234"/>
        <v>0</v>
      </c>
      <c r="O56" s="110">
        <f t="shared" ca="1" si="234"/>
        <v>0</v>
      </c>
      <c r="P56" s="108">
        <f t="shared" ca="1" si="235"/>
        <v>0</v>
      </c>
      <c r="Q56" s="141"/>
      <c r="R56" s="124">
        <f t="shared" ca="1" si="236"/>
        <v>0</v>
      </c>
      <c r="S56" s="110">
        <f t="shared" ca="1" si="236"/>
        <v>0</v>
      </c>
      <c r="T56" s="108">
        <f t="shared" ca="1" si="237"/>
        <v>0</v>
      </c>
      <c r="U56" s="124">
        <f t="shared" ca="1" si="238"/>
        <v>0</v>
      </c>
      <c r="V56" s="110">
        <f t="shared" ca="1" si="238"/>
        <v>0</v>
      </c>
      <c r="W56" s="108">
        <f t="shared" ca="1" si="239"/>
        <v>0</v>
      </c>
      <c r="X56" s="124">
        <f t="shared" ca="1" si="240"/>
        <v>0</v>
      </c>
      <c r="Y56" s="110">
        <f t="shared" ca="1" si="240"/>
        <v>0</v>
      </c>
      <c r="Z56" s="108">
        <f t="shared" ca="1" si="241"/>
        <v>0</v>
      </c>
      <c r="AA56" s="124">
        <f t="shared" ca="1" si="242"/>
        <v>0</v>
      </c>
      <c r="AB56" s="110">
        <f t="shared" ca="1" si="242"/>
        <v>0</v>
      </c>
      <c r="AC56" s="108">
        <f t="shared" ca="1" si="243"/>
        <v>0</v>
      </c>
      <c r="AD56" s="141"/>
      <c r="AE56" s="124">
        <f t="shared" ca="1" si="244"/>
        <v>0</v>
      </c>
      <c r="AF56" s="110">
        <f t="shared" ca="1" si="244"/>
        <v>0</v>
      </c>
      <c r="AG56" s="108">
        <f t="shared" ca="1" si="245"/>
        <v>0</v>
      </c>
      <c r="AH56" s="124">
        <f t="shared" ca="1" si="246"/>
        <v>0</v>
      </c>
      <c r="AI56" s="110">
        <f t="shared" ca="1" si="246"/>
        <v>0</v>
      </c>
      <c r="AJ56" s="108">
        <f t="shared" ca="1" si="247"/>
        <v>0</v>
      </c>
      <c r="AK56" s="124">
        <f t="shared" ca="1" si="248"/>
        <v>0</v>
      </c>
      <c r="AL56" s="110">
        <f t="shared" ca="1" si="248"/>
        <v>0</v>
      </c>
      <c r="AM56" s="108">
        <f t="shared" ca="1" si="249"/>
        <v>0</v>
      </c>
      <c r="AN56" s="124">
        <f t="shared" ca="1" si="250"/>
        <v>0</v>
      </c>
      <c r="AO56" s="110">
        <f t="shared" ca="1" si="250"/>
        <v>0</v>
      </c>
      <c r="AP56" s="108">
        <f t="shared" ca="1" si="251"/>
        <v>0</v>
      </c>
      <c r="AQ56" s="124">
        <f t="shared" ca="1" si="252"/>
        <v>0</v>
      </c>
      <c r="AR56" s="110">
        <f t="shared" ca="1" si="252"/>
        <v>0</v>
      </c>
      <c r="AS56" s="108">
        <f t="shared" ca="1" si="253"/>
        <v>0</v>
      </c>
      <c r="AT56" s="124">
        <f t="shared" ca="1" si="254"/>
        <v>0</v>
      </c>
      <c r="AU56" s="110">
        <f t="shared" ca="1" si="254"/>
        <v>0</v>
      </c>
      <c r="AV56" s="108">
        <f t="shared" ca="1" si="255"/>
        <v>0</v>
      </c>
      <c r="AW56" s="124">
        <f t="shared" ca="1" si="256"/>
        <v>0</v>
      </c>
      <c r="AX56" s="110">
        <f t="shared" ca="1" si="256"/>
        <v>0</v>
      </c>
      <c r="AY56" s="108">
        <f t="shared" ca="1" si="257"/>
        <v>0</v>
      </c>
      <c r="AZ56" s="124">
        <f t="shared" ca="1" si="258"/>
        <v>0</v>
      </c>
      <c r="BA56" s="110">
        <f t="shared" ca="1" si="258"/>
        <v>0</v>
      </c>
      <c r="BB56" s="108">
        <f t="shared" ca="1" si="259"/>
        <v>0</v>
      </c>
      <c r="BC56" s="124">
        <f t="shared" ca="1" si="260"/>
        <v>0</v>
      </c>
      <c r="BD56" s="110">
        <f t="shared" ca="1" si="260"/>
        <v>0</v>
      </c>
      <c r="BE56" s="108">
        <f t="shared" ca="1" si="261"/>
        <v>0</v>
      </c>
      <c r="BF56" s="124">
        <f t="shared" ca="1" si="262"/>
        <v>0</v>
      </c>
      <c r="BG56" s="110">
        <f t="shared" ca="1" si="262"/>
        <v>0</v>
      </c>
      <c r="BH56" s="108">
        <f t="shared" ca="1" si="263"/>
        <v>0</v>
      </c>
      <c r="BI56" s="124">
        <f t="shared" ca="1" si="264"/>
        <v>0</v>
      </c>
      <c r="BJ56" s="110">
        <f t="shared" ca="1" si="264"/>
        <v>0</v>
      </c>
      <c r="BK56" s="108">
        <f t="shared" ca="1" si="265"/>
        <v>0</v>
      </c>
      <c r="BL56" s="124">
        <f t="shared" ca="1" si="266"/>
        <v>0</v>
      </c>
      <c r="BM56" s="110">
        <f t="shared" ca="1" si="266"/>
        <v>0</v>
      </c>
      <c r="BN56" s="108">
        <f t="shared" ca="1" si="267"/>
        <v>0</v>
      </c>
      <c r="BO56" s="152" t="str">
        <f t="shared" si="268"/>
        <v>Elite</v>
      </c>
      <c r="BP56" s="249"/>
    </row>
    <row r="57" spans="1:68" hidden="1" x14ac:dyDescent="0.2">
      <c r="A57" s="6">
        <f t="shared" ref="A57:B58" si="270">A$31</f>
        <v>30</v>
      </c>
      <c r="B57" s="3" t="str">
        <f t="shared" si="270"/>
        <v>&gt;= 0</v>
      </c>
      <c r="D57" s="237"/>
      <c r="E57" s="79" t="str">
        <f>$E$31</f>
        <v>High Value</v>
      </c>
      <c r="F57" s="32">
        <f t="shared" ca="1" si="230"/>
        <v>263919</v>
      </c>
      <c r="G57" s="17">
        <f t="shared" ca="1" si="230"/>
        <v>261013</v>
      </c>
      <c r="H57" s="13">
        <f t="shared" ca="1" si="231"/>
        <v>1.1133545072467655E-2</v>
      </c>
      <c r="I57" s="141"/>
      <c r="J57" s="32">
        <f t="shared" ca="1" si="232"/>
        <v>298461</v>
      </c>
      <c r="K57" s="17">
        <f t="shared" ca="1" si="232"/>
        <v>263932</v>
      </c>
      <c r="L57" s="13">
        <f t="shared" ca="1" si="233"/>
        <v>0.13082536410893714</v>
      </c>
      <c r="M57" s="141"/>
      <c r="N57" s="32">
        <f t="shared" ca="1" si="234"/>
        <v>0</v>
      </c>
      <c r="O57" s="17">
        <f t="shared" ca="1" si="234"/>
        <v>0</v>
      </c>
      <c r="P57" s="13">
        <f t="shared" ca="1" si="235"/>
        <v>0</v>
      </c>
      <c r="Q57" s="141"/>
      <c r="R57" s="32">
        <f t="shared" ca="1" si="236"/>
        <v>0</v>
      </c>
      <c r="S57" s="17">
        <f t="shared" ca="1" si="236"/>
        <v>0</v>
      </c>
      <c r="T57" s="13">
        <f t="shared" ca="1" si="237"/>
        <v>0</v>
      </c>
      <c r="U57" s="32">
        <f t="shared" ca="1" si="238"/>
        <v>0</v>
      </c>
      <c r="V57" s="17">
        <f t="shared" ca="1" si="238"/>
        <v>0</v>
      </c>
      <c r="W57" s="13">
        <f t="shared" ca="1" si="239"/>
        <v>0</v>
      </c>
      <c r="X57" s="32">
        <f t="shared" ca="1" si="240"/>
        <v>0</v>
      </c>
      <c r="Y57" s="17">
        <f t="shared" ca="1" si="240"/>
        <v>0</v>
      </c>
      <c r="Z57" s="13">
        <f t="shared" ca="1" si="241"/>
        <v>0</v>
      </c>
      <c r="AA57" s="32">
        <f t="shared" ca="1" si="242"/>
        <v>0</v>
      </c>
      <c r="AB57" s="17">
        <f t="shared" ca="1" si="242"/>
        <v>0</v>
      </c>
      <c r="AC57" s="13">
        <f t="shared" ca="1" si="243"/>
        <v>0</v>
      </c>
      <c r="AD57" s="141"/>
      <c r="AE57" s="32">
        <f t="shared" ca="1" si="244"/>
        <v>0</v>
      </c>
      <c r="AF57" s="17">
        <f t="shared" ca="1" si="244"/>
        <v>0</v>
      </c>
      <c r="AG57" s="13">
        <f t="shared" ca="1" si="245"/>
        <v>0</v>
      </c>
      <c r="AH57" s="32">
        <f t="shared" ca="1" si="246"/>
        <v>0</v>
      </c>
      <c r="AI57" s="17">
        <f t="shared" ca="1" si="246"/>
        <v>0</v>
      </c>
      <c r="AJ57" s="13">
        <f t="shared" ca="1" si="247"/>
        <v>0</v>
      </c>
      <c r="AK57" s="32">
        <f t="shared" ca="1" si="248"/>
        <v>0</v>
      </c>
      <c r="AL57" s="17">
        <f t="shared" ca="1" si="248"/>
        <v>0</v>
      </c>
      <c r="AM57" s="13">
        <f t="shared" ca="1" si="249"/>
        <v>0</v>
      </c>
      <c r="AN57" s="32">
        <f t="shared" ca="1" si="250"/>
        <v>0</v>
      </c>
      <c r="AO57" s="17">
        <f t="shared" ca="1" si="250"/>
        <v>0</v>
      </c>
      <c r="AP57" s="13">
        <f t="shared" ca="1" si="251"/>
        <v>0</v>
      </c>
      <c r="AQ57" s="32">
        <f t="shared" ca="1" si="252"/>
        <v>0</v>
      </c>
      <c r="AR57" s="17">
        <f t="shared" ca="1" si="252"/>
        <v>0</v>
      </c>
      <c r="AS57" s="13">
        <f t="shared" ca="1" si="253"/>
        <v>0</v>
      </c>
      <c r="AT57" s="32">
        <f t="shared" ca="1" si="254"/>
        <v>0</v>
      </c>
      <c r="AU57" s="17">
        <f t="shared" ca="1" si="254"/>
        <v>0</v>
      </c>
      <c r="AV57" s="13">
        <f t="shared" ca="1" si="255"/>
        <v>0</v>
      </c>
      <c r="AW57" s="32">
        <f t="shared" ca="1" si="256"/>
        <v>0</v>
      </c>
      <c r="AX57" s="17">
        <f t="shared" ca="1" si="256"/>
        <v>0</v>
      </c>
      <c r="AY57" s="13">
        <f t="shared" ca="1" si="257"/>
        <v>0</v>
      </c>
      <c r="AZ57" s="32">
        <f t="shared" ca="1" si="258"/>
        <v>0</v>
      </c>
      <c r="BA57" s="17">
        <f t="shared" ca="1" si="258"/>
        <v>0</v>
      </c>
      <c r="BB57" s="13">
        <f t="shared" ca="1" si="259"/>
        <v>0</v>
      </c>
      <c r="BC57" s="32">
        <f t="shared" ca="1" si="260"/>
        <v>0</v>
      </c>
      <c r="BD57" s="17">
        <f t="shared" ca="1" si="260"/>
        <v>0</v>
      </c>
      <c r="BE57" s="13">
        <f t="shared" ca="1" si="261"/>
        <v>0</v>
      </c>
      <c r="BF57" s="32">
        <f t="shared" ca="1" si="262"/>
        <v>0</v>
      </c>
      <c r="BG57" s="17">
        <f t="shared" ca="1" si="262"/>
        <v>0</v>
      </c>
      <c r="BH57" s="13">
        <f t="shared" ca="1" si="263"/>
        <v>0</v>
      </c>
      <c r="BI57" s="32">
        <f t="shared" ca="1" si="264"/>
        <v>0</v>
      </c>
      <c r="BJ57" s="17">
        <f t="shared" ca="1" si="264"/>
        <v>0</v>
      </c>
      <c r="BK57" s="13">
        <f t="shared" ca="1" si="265"/>
        <v>0</v>
      </c>
      <c r="BL57" s="32">
        <f t="shared" ca="1" si="266"/>
        <v>0</v>
      </c>
      <c r="BM57" s="17">
        <f t="shared" ca="1" si="266"/>
        <v>0</v>
      </c>
      <c r="BN57" s="13">
        <f t="shared" ca="1" si="267"/>
        <v>0</v>
      </c>
      <c r="BO57" s="159" t="str">
        <f t="shared" si="268"/>
        <v>High Value</v>
      </c>
      <c r="BP57" s="249"/>
    </row>
    <row r="58" spans="1:68" hidden="1" x14ac:dyDescent="0.2">
      <c r="A58" s="6">
        <f>A$32</f>
        <v>70</v>
      </c>
      <c r="B58" s="3" t="str">
        <f t="shared" si="270"/>
        <v>&gt;= 0</v>
      </c>
      <c r="D58" s="238"/>
      <c r="E58" s="79" t="str">
        <f>$E$32</f>
        <v>Opportunity</v>
      </c>
      <c r="F58" s="32">
        <f t="shared" ca="1" si="230"/>
        <v>374159</v>
      </c>
      <c r="G58" s="17">
        <f t="shared" ca="1" si="230"/>
        <v>374706</v>
      </c>
      <c r="H58" s="13">
        <f t="shared" ca="1" si="231"/>
        <v>-1.4598111586150207E-3</v>
      </c>
      <c r="I58" s="141"/>
      <c r="J58" s="32">
        <f t="shared" ca="1" si="232"/>
        <v>418202</v>
      </c>
      <c r="K58" s="17">
        <f t="shared" ca="1" si="232"/>
        <v>374189</v>
      </c>
      <c r="L58" s="13">
        <f t="shared" ca="1" si="233"/>
        <v>0.11762237799614633</v>
      </c>
      <c r="M58" s="141"/>
      <c r="N58" s="32">
        <f t="shared" ca="1" si="234"/>
        <v>0</v>
      </c>
      <c r="O58" s="17">
        <f t="shared" ca="1" si="234"/>
        <v>0</v>
      </c>
      <c r="P58" s="13">
        <f t="shared" ca="1" si="235"/>
        <v>0</v>
      </c>
      <c r="Q58" s="141"/>
      <c r="R58" s="32">
        <f t="shared" ca="1" si="236"/>
        <v>0</v>
      </c>
      <c r="S58" s="17">
        <f t="shared" ca="1" si="236"/>
        <v>0</v>
      </c>
      <c r="T58" s="13">
        <f t="shared" ca="1" si="237"/>
        <v>0</v>
      </c>
      <c r="U58" s="32">
        <f t="shared" ca="1" si="238"/>
        <v>0</v>
      </c>
      <c r="V58" s="17">
        <f t="shared" ca="1" si="238"/>
        <v>0</v>
      </c>
      <c r="W58" s="13">
        <f t="shared" ca="1" si="239"/>
        <v>0</v>
      </c>
      <c r="X58" s="32">
        <f t="shared" ca="1" si="240"/>
        <v>0</v>
      </c>
      <c r="Y58" s="17">
        <f t="shared" ca="1" si="240"/>
        <v>0</v>
      </c>
      <c r="Z58" s="13">
        <f t="shared" ca="1" si="241"/>
        <v>0</v>
      </c>
      <c r="AA58" s="32">
        <f t="shared" ca="1" si="242"/>
        <v>0</v>
      </c>
      <c r="AB58" s="17">
        <f t="shared" ca="1" si="242"/>
        <v>0</v>
      </c>
      <c r="AC58" s="13">
        <f t="shared" ca="1" si="243"/>
        <v>0</v>
      </c>
      <c r="AD58" s="141"/>
      <c r="AE58" s="32">
        <f t="shared" ca="1" si="244"/>
        <v>0</v>
      </c>
      <c r="AF58" s="17">
        <f t="shared" ca="1" si="244"/>
        <v>0</v>
      </c>
      <c r="AG58" s="13">
        <f t="shared" ca="1" si="245"/>
        <v>0</v>
      </c>
      <c r="AH58" s="32">
        <f t="shared" ca="1" si="246"/>
        <v>0</v>
      </c>
      <c r="AI58" s="17">
        <f t="shared" ca="1" si="246"/>
        <v>0</v>
      </c>
      <c r="AJ58" s="13">
        <f t="shared" ca="1" si="247"/>
        <v>0</v>
      </c>
      <c r="AK58" s="32">
        <f t="shared" ca="1" si="248"/>
        <v>0</v>
      </c>
      <c r="AL58" s="17">
        <f t="shared" ca="1" si="248"/>
        <v>0</v>
      </c>
      <c r="AM58" s="13">
        <f t="shared" ca="1" si="249"/>
        <v>0</v>
      </c>
      <c r="AN58" s="32">
        <f t="shared" ca="1" si="250"/>
        <v>0</v>
      </c>
      <c r="AO58" s="17">
        <f t="shared" ca="1" si="250"/>
        <v>0</v>
      </c>
      <c r="AP58" s="13">
        <f t="shared" ca="1" si="251"/>
        <v>0</v>
      </c>
      <c r="AQ58" s="32">
        <f t="shared" ca="1" si="252"/>
        <v>0</v>
      </c>
      <c r="AR58" s="17">
        <f t="shared" ca="1" si="252"/>
        <v>0</v>
      </c>
      <c r="AS58" s="13">
        <f t="shared" ca="1" si="253"/>
        <v>0</v>
      </c>
      <c r="AT58" s="32">
        <f t="shared" ca="1" si="254"/>
        <v>0</v>
      </c>
      <c r="AU58" s="17">
        <f t="shared" ca="1" si="254"/>
        <v>0</v>
      </c>
      <c r="AV58" s="13">
        <f t="shared" ca="1" si="255"/>
        <v>0</v>
      </c>
      <c r="AW58" s="32">
        <f t="shared" ca="1" si="256"/>
        <v>0</v>
      </c>
      <c r="AX58" s="17">
        <f t="shared" ca="1" si="256"/>
        <v>0</v>
      </c>
      <c r="AY58" s="13">
        <f t="shared" ca="1" si="257"/>
        <v>0</v>
      </c>
      <c r="AZ58" s="32">
        <f t="shared" ca="1" si="258"/>
        <v>0</v>
      </c>
      <c r="BA58" s="17">
        <f t="shared" ca="1" si="258"/>
        <v>0</v>
      </c>
      <c r="BB58" s="13">
        <f t="shared" ca="1" si="259"/>
        <v>0</v>
      </c>
      <c r="BC58" s="32">
        <f t="shared" ca="1" si="260"/>
        <v>0</v>
      </c>
      <c r="BD58" s="17">
        <f t="shared" ca="1" si="260"/>
        <v>0</v>
      </c>
      <c r="BE58" s="13">
        <f t="shared" ca="1" si="261"/>
        <v>0</v>
      </c>
      <c r="BF58" s="32">
        <f t="shared" ca="1" si="262"/>
        <v>0</v>
      </c>
      <c r="BG58" s="17">
        <f t="shared" ca="1" si="262"/>
        <v>0</v>
      </c>
      <c r="BH58" s="13">
        <f t="shared" ca="1" si="263"/>
        <v>0</v>
      </c>
      <c r="BI58" s="32">
        <f t="shared" ca="1" si="264"/>
        <v>0</v>
      </c>
      <c r="BJ58" s="17">
        <f t="shared" ca="1" si="264"/>
        <v>0</v>
      </c>
      <c r="BK58" s="13">
        <f t="shared" ca="1" si="265"/>
        <v>0</v>
      </c>
      <c r="BL58" s="32">
        <f t="shared" ca="1" si="266"/>
        <v>0</v>
      </c>
      <c r="BM58" s="17">
        <f t="shared" ca="1" si="266"/>
        <v>0</v>
      </c>
      <c r="BN58" s="13">
        <f t="shared" ca="1" si="267"/>
        <v>0</v>
      </c>
      <c r="BO58" s="159" t="str">
        <f t="shared" si="268"/>
        <v>Opportunity</v>
      </c>
      <c r="BP58" s="250"/>
    </row>
    <row r="59" spans="1:68" hidden="1" x14ac:dyDescent="0.2">
      <c r="A59" s="6">
        <f t="shared" ref="A59:B59" si="271">A$33</f>
        <v>100</v>
      </c>
      <c r="B59" s="3" t="str">
        <f t="shared" si="271"/>
        <v>&gt;= 0</v>
      </c>
      <c r="D59" s="239"/>
      <c r="E59" s="78" t="str">
        <f>$E$33</f>
        <v>Marginal</v>
      </c>
      <c r="F59" s="125">
        <f t="shared" ca="1" si="230"/>
        <v>292306</v>
      </c>
      <c r="G59" s="99">
        <f t="shared" ca="1" si="230"/>
        <v>301644</v>
      </c>
      <c r="H59" s="100">
        <f t="shared" ca="1" si="231"/>
        <v>-3.0957022185092359E-2</v>
      </c>
      <c r="I59" s="141"/>
      <c r="J59" s="125">
        <f t="shared" ca="1" si="232"/>
        <v>320687</v>
      </c>
      <c r="K59" s="99">
        <f t="shared" ca="1" si="232"/>
        <v>292296</v>
      </c>
      <c r="L59" s="100">
        <f t="shared" ca="1" si="233"/>
        <v>9.7130990502778E-2</v>
      </c>
      <c r="M59" s="141"/>
      <c r="N59" s="125">
        <f t="shared" ca="1" si="234"/>
        <v>0</v>
      </c>
      <c r="O59" s="99">
        <f t="shared" ca="1" si="234"/>
        <v>0</v>
      </c>
      <c r="P59" s="100">
        <f t="shared" ca="1" si="235"/>
        <v>0</v>
      </c>
      <c r="Q59" s="141"/>
      <c r="R59" s="125">
        <f t="shared" ca="1" si="236"/>
        <v>0</v>
      </c>
      <c r="S59" s="99">
        <f t="shared" ca="1" si="236"/>
        <v>0</v>
      </c>
      <c r="T59" s="100">
        <f t="shared" ca="1" si="237"/>
        <v>0</v>
      </c>
      <c r="U59" s="125">
        <f t="shared" ca="1" si="238"/>
        <v>0</v>
      </c>
      <c r="V59" s="99">
        <f t="shared" ca="1" si="238"/>
        <v>0</v>
      </c>
      <c r="W59" s="100">
        <f t="shared" ca="1" si="239"/>
        <v>0</v>
      </c>
      <c r="X59" s="125">
        <f t="shared" ca="1" si="240"/>
        <v>0</v>
      </c>
      <c r="Y59" s="99">
        <f t="shared" ca="1" si="240"/>
        <v>0</v>
      </c>
      <c r="Z59" s="100">
        <f t="shared" ca="1" si="241"/>
        <v>0</v>
      </c>
      <c r="AA59" s="125">
        <f t="shared" ca="1" si="242"/>
        <v>0</v>
      </c>
      <c r="AB59" s="99">
        <f t="shared" ca="1" si="242"/>
        <v>0</v>
      </c>
      <c r="AC59" s="100">
        <f t="shared" ca="1" si="243"/>
        <v>0</v>
      </c>
      <c r="AD59" s="141"/>
      <c r="AE59" s="125">
        <f t="shared" ca="1" si="244"/>
        <v>0</v>
      </c>
      <c r="AF59" s="99">
        <f t="shared" ca="1" si="244"/>
        <v>0</v>
      </c>
      <c r="AG59" s="100">
        <f t="shared" ca="1" si="245"/>
        <v>0</v>
      </c>
      <c r="AH59" s="125">
        <f t="shared" ca="1" si="246"/>
        <v>0</v>
      </c>
      <c r="AI59" s="99">
        <f t="shared" ca="1" si="246"/>
        <v>0</v>
      </c>
      <c r="AJ59" s="100">
        <f t="shared" ca="1" si="247"/>
        <v>0</v>
      </c>
      <c r="AK59" s="125">
        <f t="shared" ca="1" si="248"/>
        <v>0</v>
      </c>
      <c r="AL59" s="99">
        <f t="shared" ca="1" si="248"/>
        <v>0</v>
      </c>
      <c r="AM59" s="100">
        <f t="shared" ca="1" si="249"/>
        <v>0</v>
      </c>
      <c r="AN59" s="125">
        <f t="shared" ca="1" si="250"/>
        <v>0</v>
      </c>
      <c r="AO59" s="99">
        <f t="shared" ca="1" si="250"/>
        <v>0</v>
      </c>
      <c r="AP59" s="100">
        <f t="shared" ca="1" si="251"/>
        <v>0</v>
      </c>
      <c r="AQ59" s="125">
        <f t="shared" ca="1" si="252"/>
        <v>0</v>
      </c>
      <c r="AR59" s="99">
        <f t="shared" ca="1" si="252"/>
        <v>0</v>
      </c>
      <c r="AS59" s="100">
        <f t="shared" ca="1" si="253"/>
        <v>0</v>
      </c>
      <c r="AT59" s="125">
        <f t="shared" ca="1" si="254"/>
        <v>0</v>
      </c>
      <c r="AU59" s="99">
        <f t="shared" ca="1" si="254"/>
        <v>0</v>
      </c>
      <c r="AV59" s="100">
        <f t="shared" ca="1" si="255"/>
        <v>0</v>
      </c>
      <c r="AW59" s="125">
        <f t="shared" ca="1" si="256"/>
        <v>0</v>
      </c>
      <c r="AX59" s="99">
        <f t="shared" ca="1" si="256"/>
        <v>0</v>
      </c>
      <c r="AY59" s="100">
        <f t="shared" ca="1" si="257"/>
        <v>0</v>
      </c>
      <c r="AZ59" s="125">
        <f t="shared" ca="1" si="258"/>
        <v>0</v>
      </c>
      <c r="BA59" s="99">
        <f t="shared" ca="1" si="258"/>
        <v>0</v>
      </c>
      <c r="BB59" s="100">
        <f t="shared" ca="1" si="259"/>
        <v>0</v>
      </c>
      <c r="BC59" s="125">
        <f t="shared" ca="1" si="260"/>
        <v>0</v>
      </c>
      <c r="BD59" s="99">
        <f t="shared" ca="1" si="260"/>
        <v>0</v>
      </c>
      <c r="BE59" s="100">
        <f t="shared" ca="1" si="261"/>
        <v>0</v>
      </c>
      <c r="BF59" s="125">
        <f t="shared" ca="1" si="262"/>
        <v>0</v>
      </c>
      <c r="BG59" s="99">
        <f t="shared" ca="1" si="262"/>
        <v>0</v>
      </c>
      <c r="BH59" s="100">
        <f t="shared" ca="1" si="263"/>
        <v>0</v>
      </c>
      <c r="BI59" s="125">
        <f t="shared" ca="1" si="264"/>
        <v>0</v>
      </c>
      <c r="BJ59" s="99">
        <f t="shared" ca="1" si="264"/>
        <v>0</v>
      </c>
      <c r="BK59" s="100">
        <f t="shared" ca="1" si="265"/>
        <v>0</v>
      </c>
      <c r="BL59" s="125">
        <f t="shared" ca="1" si="266"/>
        <v>0</v>
      </c>
      <c r="BM59" s="99">
        <f t="shared" ca="1" si="266"/>
        <v>0</v>
      </c>
      <c r="BN59" s="100">
        <f t="shared" ca="1" si="267"/>
        <v>0</v>
      </c>
      <c r="BO59" s="156" t="str">
        <f t="shared" si="268"/>
        <v>Marginal</v>
      </c>
      <c r="BP59" s="251"/>
    </row>
    <row r="60" spans="1:68" ht="13.5" hidden="1" customHeight="1" thickBot="1" x14ac:dyDescent="0.25">
      <c r="A60" s="6" t="str">
        <f>A$29</f>
        <v>&gt;= 1</v>
      </c>
      <c r="B60" s="3" t="str">
        <f t="shared" ref="B60" si="272">B$29</f>
        <v>&gt;= 0</v>
      </c>
      <c r="D60" s="240" t="s">
        <v>158</v>
      </c>
      <c r="E60" s="135" t="str">
        <f>$E$29</f>
        <v>Total Active</v>
      </c>
      <c r="F60" s="123">
        <f t="shared" ref="F60:G64" ca="1" si="273">SUMIFS(CUST_COUNT_R, CHANNEL_COUNT, $A$2, IS_JJCC, $B$2, CUST_GROUP, $A60, RECENCY_GROUP, $B60, TIMEFRAME, F$2, IS_RETAINED, "Y")</f>
        <v>592661</v>
      </c>
      <c r="G60" s="117">
        <f t="shared" ca="1" si="273"/>
        <v>543351</v>
      </c>
      <c r="H60" s="115">
        <f t="shared" ca="1" si="231"/>
        <v>9.0751650406459175E-2</v>
      </c>
      <c r="I60" s="141"/>
      <c r="J60" s="123">
        <f t="shared" ref="J60:K64" ca="1" si="274">SUMIFS(CUST_COUNT_R, CHANNEL_COUNT, $A$2, IS_JJCC, $B$2, CUST_GROUP, $A60, RECENCY_GROUP, $B60, TIMEFRAME, J$2, IS_RETAINED, "Y")</f>
        <v>679979</v>
      </c>
      <c r="K60" s="117">
        <f t="shared" ca="1" si="274"/>
        <v>592612</v>
      </c>
      <c r="L60" s="115">
        <f t="shared" ca="1" si="233"/>
        <v>0.14742698426626527</v>
      </c>
      <c r="M60" s="141"/>
      <c r="N60" s="123">
        <f t="shared" ref="N60:O64" ca="1" si="275">SUMIFS(CUST_COUNT_R, CHANNEL_COUNT, $A$2, IS_JJCC, $B$2, CUST_GROUP, $A60, RECENCY_GROUP, $B60, TIMEFRAME, N$2, IS_RETAINED, "Y")</f>
        <v>0</v>
      </c>
      <c r="O60" s="117">
        <f t="shared" ca="1" si="275"/>
        <v>0</v>
      </c>
      <c r="P60" s="115">
        <f t="shared" ca="1" si="235"/>
        <v>0</v>
      </c>
      <c r="Q60" s="141"/>
      <c r="R60" s="123">
        <f t="shared" ref="R60:S64" ca="1" si="276">SUMIFS(CUST_COUNT_R, CHANNEL_COUNT, $A$2, IS_JJCC, $B$2, CUST_GROUP, $A60, RECENCY_GROUP, $B60, TIMEFRAME, R$2, IS_RETAINED, "Y")</f>
        <v>0</v>
      </c>
      <c r="S60" s="117">
        <f t="shared" ca="1" si="276"/>
        <v>0</v>
      </c>
      <c r="T60" s="115">
        <f t="shared" ca="1" si="237"/>
        <v>0</v>
      </c>
      <c r="U60" s="123">
        <f t="shared" ref="U60:V64" ca="1" si="277">SUMIFS(CUST_COUNT_R, CHANNEL_COUNT, $A$2, IS_JJCC, $B$2, CUST_GROUP, $A60, RECENCY_GROUP, $B60, TIMEFRAME, U$2, IS_RETAINED, "Y")</f>
        <v>0</v>
      </c>
      <c r="V60" s="117">
        <f t="shared" ca="1" si="277"/>
        <v>0</v>
      </c>
      <c r="W60" s="115">
        <f t="shared" ca="1" si="239"/>
        <v>0</v>
      </c>
      <c r="X60" s="123">
        <f t="shared" ref="X60:Y64" ca="1" si="278">SUMIFS(CUST_COUNT_R, CHANNEL_COUNT, $A$2, IS_JJCC, $B$2, CUST_GROUP, $A60, RECENCY_GROUP, $B60, TIMEFRAME, X$2, IS_RETAINED, "Y")</f>
        <v>0</v>
      </c>
      <c r="Y60" s="117">
        <f t="shared" ca="1" si="278"/>
        <v>0</v>
      </c>
      <c r="Z60" s="115">
        <f t="shared" ca="1" si="241"/>
        <v>0</v>
      </c>
      <c r="AA60" s="123">
        <f t="shared" ref="AA60:AB64" ca="1" si="279">SUMIFS(CUST_COUNT_R, CHANNEL_COUNT, $A$2, IS_JJCC, $B$2, CUST_GROUP, $A60, RECENCY_GROUP, $B60, TIMEFRAME, AA$2, IS_RETAINED, "Y")</f>
        <v>0</v>
      </c>
      <c r="AB60" s="117">
        <f t="shared" ca="1" si="279"/>
        <v>0</v>
      </c>
      <c r="AC60" s="115">
        <f t="shared" ca="1" si="243"/>
        <v>0</v>
      </c>
      <c r="AD60" s="141"/>
      <c r="AE60" s="123">
        <f t="shared" ref="AE60:AF64" ca="1" si="280">SUMIFS(CUST_COUNT_R, CHANNEL_COUNT, $A$2, IS_JJCC, $B$2, CUST_GROUP, $A60, RECENCY_GROUP, $B60, TIMEFRAME, AE$2, IS_RETAINED, "Y")</f>
        <v>0</v>
      </c>
      <c r="AF60" s="117">
        <f t="shared" ca="1" si="280"/>
        <v>0</v>
      </c>
      <c r="AG60" s="115">
        <f t="shared" ca="1" si="245"/>
        <v>0</v>
      </c>
      <c r="AH60" s="123">
        <f t="shared" ref="AH60:AI64" ca="1" si="281">SUMIFS(CUST_COUNT_R, CHANNEL_COUNT, $A$2, IS_JJCC, $B$2, CUST_GROUP, $A60, RECENCY_GROUP, $B60, TIMEFRAME, AH$2, IS_RETAINED, "Y")</f>
        <v>0</v>
      </c>
      <c r="AI60" s="117">
        <f t="shared" ca="1" si="281"/>
        <v>0</v>
      </c>
      <c r="AJ60" s="115">
        <f t="shared" ca="1" si="247"/>
        <v>0</v>
      </c>
      <c r="AK60" s="123">
        <f t="shared" ref="AK60:AL64" ca="1" si="282">SUMIFS(CUST_COUNT_R, CHANNEL_COUNT, $A$2, IS_JJCC, $B$2, CUST_GROUP, $A60, RECENCY_GROUP, $B60, TIMEFRAME, AK$2, IS_RETAINED, "Y")</f>
        <v>0</v>
      </c>
      <c r="AL60" s="117">
        <f t="shared" ca="1" si="282"/>
        <v>0</v>
      </c>
      <c r="AM60" s="115">
        <f t="shared" ca="1" si="249"/>
        <v>0</v>
      </c>
      <c r="AN60" s="123">
        <f t="shared" ref="AN60:AO64" ca="1" si="283">SUMIFS(CUST_COUNT_R, CHANNEL_COUNT, $A$2, IS_JJCC, $B$2, CUST_GROUP, $A60, RECENCY_GROUP, $B60, TIMEFRAME, AN$2, IS_RETAINED, "Y")</f>
        <v>0</v>
      </c>
      <c r="AO60" s="117">
        <f t="shared" ca="1" si="283"/>
        <v>0</v>
      </c>
      <c r="AP60" s="115">
        <f t="shared" ca="1" si="251"/>
        <v>0</v>
      </c>
      <c r="AQ60" s="123">
        <f t="shared" ref="AQ60:AR64" ca="1" si="284">SUMIFS(CUST_COUNT_R, CHANNEL_COUNT, $A$2, IS_JJCC, $B$2, CUST_GROUP, $A60, RECENCY_GROUP, $B60, TIMEFRAME, AQ$2, IS_RETAINED, "Y")</f>
        <v>0</v>
      </c>
      <c r="AR60" s="117">
        <f t="shared" ca="1" si="284"/>
        <v>0</v>
      </c>
      <c r="AS60" s="115">
        <f t="shared" ca="1" si="253"/>
        <v>0</v>
      </c>
      <c r="AT60" s="123">
        <f t="shared" ref="AT60:AU64" ca="1" si="285">SUMIFS(CUST_COUNT_R, CHANNEL_COUNT, $A$2, IS_JJCC, $B$2, CUST_GROUP, $A60, RECENCY_GROUP, $B60, TIMEFRAME, AT$2, IS_RETAINED, "Y")</f>
        <v>0</v>
      </c>
      <c r="AU60" s="117">
        <f t="shared" ca="1" si="285"/>
        <v>0</v>
      </c>
      <c r="AV60" s="115">
        <f t="shared" ca="1" si="255"/>
        <v>0</v>
      </c>
      <c r="AW60" s="123">
        <f t="shared" ref="AW60:AX64" ca="1" si="286">SUMIFS(CUST_COUNT_R, CHANNEL_COUNT, $A$2, IS_JJCC, $B$2, CUST_GROUP, $A60, RECENCY_GROUP, $B60, TIMEFRAME, AW$2, IS_RETAINED, "Y")</f>
        <v>0</v>
      </c>
      <c r="AX60" s="117">
        <f t="shared" ca="1" si="286"/>
        <v>0</v>
      </c>
      <c r="AY60" s="115">
        <f t="shared" ca="1" si="257"/>
        <v>0</v>
      </c>
      <c r="AZ60" s="123">
        <f t="shared" ref="AZ60:BA64" ca="1" si="287">SUMIFS(CUST_COUNT_R, CHANNEL_COUNT, $A$2, IS_JJCC, $B$2, CUST_GROUP, $A60, RECENCY_GROUP, $B60, TIMEFRAME, AZ$2, IS_RETAINED, "Y")</f>
        <v>0</v>
      </c>
      <c r="BA60" s="117">
        <f t="shared" ca="1" si="287"/>
        <v>0</v>
      </c>
      <c r="BB60" s="115">
        <f t="shared" ca="1" si="259"/>
        <v>0</v>
      </c>
      <c r="BC60" s="123">
        <f t="shared" ref="BC60:BD64" ca="1" si="288">SUMIFS(CUST_COUNT_R, CHANNEL_COUNT, $A$2, IS_JJCC, $B$2, CUST_GROUP, $A60, RECENCY_GROUP, $B60, TIMEFRAME, BC$2, IS_RETAINED, "Y")</f>
        <v>0</v>
      </c>
      <c r="BD60" s="117">
        <f t="shared" ca="1" si="288"/>
        <v>0</v>
      </c>
      <c r="BE60" s="115">
        <f t="shared" ca="1" si="261"/>
        <v>0</v>
      </c>
      <c r="BF60" s="123">
        <f t="shared" ref="BF60:BG64" ca="1" si="289">SUMIFS(CUST_COUNT_R, CHANNEL_COUNT, $A$2, IS_JJCC, $B$2, CUST_GROUP, $A60, RECENCY_GROUP, $B60, TIMEFRAME, BF$2, IS_RETAINED, "Y")</f>
        <v>0</v>
      </c>
      <c r="BG60" s="117">
        <f t="shared" ca="1" si="289"/>
        <v>0</v>
      </c>
      <c r="BH60" s="115">
        <f t="shared" ca="1" si="263"/>
        <v>0</v>
      </c>
      <c r="BI60" s="123">
        <f t="shared" ref="BI60:BJ64" ca="1" si="290">SUMIFS(CUST_COUNT_R, CHANNEL_COUNT, $A$2, IS_JJCC, $B$2, CUST_GROUP, $A60, RECENCY_GROUP, $B60, TIMEFRAME, BI$2, IS_RETAINED, "Y")</f>
        <v>0</v>
      </c>
      <c r="BJ60" s="117">
        <f t="shared" ca="1" si="290"/>
        <v>0</v>
      </c>
      <c r="BK60" s="115">
        <f t="shared" ca="1" si="265"/>
        <v>0</v>
      </c>
      <c r="BL60" s="123">
        <f t="shared" ref="BL60:BM64" ca="1" si="291">SUMIFS(CUST_COUNT_R, CHANNEL_COUNT, $A$2, IS_JJCC, $B$2, CUST_GROUP, $A60, RECENCY_GROUP, $B60, TIMEFRAME, BL$2, IS_RETAINED, "Y")</f>
        <v>0</v>
      </c>
      <c r="BM60" s="117">
        <f t="shared" ca="1" si="291"/>
        <v>0</v>
      </c>
      <c r="BN60" s="115">
        <f t="shared" ca="1" si="267"/>
        <v>0</v>
      </c>
      <c r="BO60" s="158" t="str">
        <f t="shared" si="268"/>
        <v>Total Active</v>
      </c>
      <c r="BP60" s="245" t="str">
        <f>$D60</f>
        <v>RETAINED</v>
      </c>
    </row>
    <row r="61" spans="1:68" ht="15" hidden="1" thickTop="1" x14ac:dyDescent="0.2">
      <c r="A61" s="6">
        <f>A$30</f>
        <v>5</v>
      </c>
      <c r="B61" s="3" t="str">
        <f t="shared" ref="B61" si="292">B$30</f>
        <v>&gt;= 0</v>
      </c>
      <c r="D61" s="241"/>
      <c r="E61" s="136" t="str">
        <f>$E$30</f>
        <v>Elite</v>
      </c>
      <c r="F61" s="124">
        <f t="shared" ca="1" si="273"/>
        <v>54861</v>
      </c>
      <c r="G61" s="110">
        <f t="shared" ca="1" si="273"/>
        <v>53495</v>
      </c>
      <c r="H61" s="108">
        <f t="shared" ca="1" si="231"/>
        <v>2.5535096738012898E-2</v>
      </c>
      <c r="I61" s="141"/>
      <c r="J61" s="124">
        <f t="shared" ca="1" si="274"/>
        <v>61600</v>
      </c>
      <c r="K61" s="110">
        <f t="shared" ca="1" si="274"/>
        <v>54852</v>
      </c>
      <c r="L61" s="108">
        <f t="shared" ca="1" si="233"/>
        <v>0.12302194997447677</v>
      </c>
      <c r="M61" s="141"/>
      <c r="N61" s="124">
        <f t="shared" ca="1" si="275"/>
        <v>0</v>
      </c>
      <c r="O61" s="110">
        <f t="shared" ca="1" si="275"/>
        <v>0</v>
      </c>
      <c r="P61" s="108">
        <f t="shared" ca="1" si="235"/>
        <v>0</v>
      </c>
      <c r="Q61" s="141"/>
      <c r="R61" s="124">
        <f t="shared" ca="1" si="276"/>
        <v>0</v>
      </c>
      <c r="S61" s="110">
        <f t="shared" ca="1" si="276"/>
        <v>0</v>
      </c>
      <c r="T61" s="108">
        <f t="shared" ca="1" si="237"/>
        <v>0</v>
      </c>
      <c r="U61" s="124">
        <f t="shared" ca="1" si="277"/>
        <v>0</v>
      </c>
      <c r="V61" s="110">
        <f t="shared" ca="1" si="277"/>
        <v>0</v>
      </c>
      <c r="W61" s="108">
        <f t="shared" ca="1" si="239"/>
        <v>0</v>
      </c>
      <c r="X61" s="124">
        <f t="shared" ca="1" si="278"/>
        <v>0</v>
      </c>
      <c r="Y61" s="110">
        <f t="shared" ca="1" si="278"/>
        <v>0</v>
      </c>
      <c r="Z61" s="108">
        <f t="shared" ca="1" si="241"/>
        <v>0</v>
      </c>
      <c r="AA61" s="124">
        <f t="shared" ca="1" si="279"/>
        <v>0</v>
      </c>
      <c r="AB61" s="110">
        <f t="shared" ca="1" si="279"/>
        <v>0</v>
      </c>
      <c r="AC61" s="108">
        <f t="shared" ca="1" si="243"/>
        <v>0</v>
      </c>
      <c r="AD61" s="141"/>
      <c r="AE61" s="124">
        <f t="shared" ca="1" si="280"/>
        <v>0</v>
      </c>
      <c r="AF61" s="110">
        <f t="shared" ca="1" si="280"/>
        <v>0</v>
      </c>
      <c r="AG61" s="108">
        <f t="shared" ca="1" si="245"/>
        <v>0</v>
      </c>
      <c r="AH61" s="124">
        <f t="shared" ca="1" si="281"/>
        <v>0</v>
      </c>
      <c r="AI61" s="110">
        <f t="shared" ca="1" si="281"/>
        <v>0</v>
      </c>
      <c r="AJ61" s="108">
        <f t="shared" ca="1" si="247"/>
        <v>0</v>
      </c>
      <c r="AK61" s="124">
        <f t="shared" ca="1" si="282"/>
        <v>0</v>
      </c>
      <c r="AL61" s="110">
        <f t="shared" ca="1" si="282"/>
        <v>0</v>
      </c>
      <c r="AM61" s="108">
        <f t="shared" ca="1" si="249"/>
        <v>0</v>
      </c>
      <c r="AN61" s="124">
        <f t="shared" ca="1" si="283"/>
        <v>0</v>
      </c>
      <c r="AO61" s="110">
        <f t="shared" ca="1" si="283"/>
        <v>0</v>
      </c>
      <c r="AP61" s="108">
        <f t="shared" ca="1" si="251"/>
        <v>0</v>
      </c>
      <c r="AQ61" s="124">
        <f t="shared" ca="1" si="284"/>
        <v>0</v>
      </c>
      <c r="AR61" s="110">
        <f t="shared" ca="1" si="284"/>
        <v>0</v>
      </c>
      <c r="AS61" s="108">
        <f t="shared" ca="1" si="253"/>
        <v>0</v>
      </c>
      <c r="AT61" s="124">
        <f t="shared" ca="1" si="285"/>
        <v>0</v>
      </c>
      <c r="AU61" s="110">
        <f t="shared" ca="1" si="285"/>
        <v>0</v>
      </c>
      <c r="AV61" s="108">
        <f t="shared" ca="1" si="255"/>
        <v>0</v>
      </c>
      <c r="AW61" s="124">
        <f t="shared" ca="1" si="286"/>
        <v>0</v>
      </c>
      <c r="AX61" s="110">
        <f t="shared" ca="1" si="286"/>
        <v>0</v>
      </c>
      <c r="AY61" s="108">
        <f t="shared" ca="1" si="257"/>
        <v>0</v>
      </c>
      <c r="AZ61" s="124">
        <f t="shared" ca="1" si="287"/>
        <v>0</v>
      </c>
      <c r="BA61" s="110">
        <f t="shared" ca="1" si="287"/>
        <v>0</v>
      </c>
      <c r="BB61" s="108">
        <f t="shared" ca="1" si="259"/>
        <v>0</v>
      </c>
      <c r="BC61" s="124">
        <f t="shared" ca="1" si="288"/>
        <v>0</v>
      </c>
      <c r="BD61" s="110">
        <f t="shared" ca="1" si="288"/>
        <v>0</v>
      </c>
      <c r="BE61" s="108">
        <f t="shared" ca="1" si="261"/>
        <v>0</v>
      </c>
      <c r="BF61" s="124">
        <f t="shared" ca="1" si="289"/>
        <v>0</v>
      </c>
      <c r="BG61" s="110">
        <f t="shared" ca="1" si="289"/>
        <v>0</v>
      </c>
      <c r="BH61" s="108">
        <f t="shared" ca="1" si="263"/>
        <v>0</v>
      </c>
      <c r="BI61" s="124">
        <f t="shared" ca="1" si="290"/>
        <v>0</v>
      </c>
      <c r="BJ61" s="110">
        <f t="shared" ca="1" si="290"/>
        <v>0</v>
      </c>
      <c r="BK61" s="108">
        <f t="shared" ca="1" si="265"/>
        <v>0</v>
      </c>
      <c r="BL61" s="124">
        <f t="shared" ca="1" si="291"/>
        <v>0</v>
      </c>
      <c r="BM61" s="110">
        <f t="shared" ca="1" si="291"/>
        <v>0</v>
      </c>
      <c r="BN61" s="108">
        <f t="shared" ca="1" si="267"/>
        <v>0</v>
      </c>
      <c r="BO61" s="152" t="str">
        <f t="shared" si="268"/>
        <v>Elite</v>
      </c>
      <c r="BP61" s="246"/>
    </row>
    <row r="62" spans="1:68" hidden="1" x14ac:dyDescent="0.2">
      <c r="A62" s="6">
        <f>A$31</f>
        <v>30</v>
      </c>
      <c r="B62" s="3" t="str">
        <f t="shared" ref="B62:B63" si="293">B$31</f>
        <v>&gt;= 0</v>
      </c>
      <c r="D62" s="241"/>
      <c r="E62" s="79" t="str">
        <f>$E$31</f>
        <v>High Value</v>
      </c>
      <c r="F62" s="32">
        <f t="shared" ca="1" si="273"/>
        <v>222440</v>
      </c>
      <c r="G62" s="17">
        <f t="shared" ca="1" si="273"/>
        <v>207474</v>
      </c>
      <c r="H62" s="13">
        <f t="shared" ca="1" si="231"/>
        <v>7.2134339724495594E-2</v>
      </c>
      <c r="I62" s="141"/>
      <c r="J62" s="32">
        <f t="shared" ca="1" si="274"/>
        <v>254903</v>
      </c>
      <c r="K62" s="17">
        <f t="shared" ca="1" si="274"/>
        <v>222454</v>
      </c>
      <c r="L62" s="13">
        <f t="shared" ca="1" si="233"/>
        <v>0.14586835930124881</v>
      </c>
      <c r="M62" s="141"/>
      <c r="N62" s="32">
        <f t="shared" ca="1" si="275"/>
        <v>0</v>
      </c>
      <c r="O62" s="17">
        <f t="shared" ca="1" si="275"/>
        <v>0</v>
      </c>
      <c r="P62" s="13">
        <f t="shared" ca="1" si="235"/>
        <v>0</v>
      </c>
      <c r="Q62" s="141"/>
      <c r="R62" s="32">
        <f t="shared" ca="1" si="276"/>
        <v>0</v>
      </c>
      <c r="S62" s="17">
        <f t="shared" ca="1" si="276"/>
        <v>0</v>
      </c>
      <c r="T62" s="13">
        <f t="shared" ca="1" si="237"/>
        <v>0</v>
      </c>
      <c r="U62" s="32">
        <f t="shared" ca="1" si="277"/>
        <v>0</v>
      </c>
      <c r="V62" s="17">
        <f t="shared" ca="1" si="277"/>
        <v>0</v>
      </c>
      <c r="W62" s="13">
        <f t="shared" ca="1" si="239"/>
        <v>0</v>
      </c>
      <c r="X62" s="32">
        <f t="shared" ca="1" si="278"/>
        <v>0</v>
      </c>
      <c r="Y62" s="17">
        <f t="shared" ca="1" si="278"/>
        <v>0</v>
      </c>
      <c r="Z62" s="13">
        <f t="shared" ca="1" si="241"/>
        <v>0</v>
      </c>
      <c r="AA62" s="32">
        <f t="shared" ca="1" si="279"/>
        <v>0</v>
      </c>
      <c r="AB62" s="17">
        <f t="shared" ca="1" si="279"/>
        <v>0</v>
      </c>
      <c r="AC62" s="13">
        <f t="shared" ca="1" si="243"/>
        <v>0</v>
      </c>
      <c r="AD62" s="141"/>
      <c r="AE62" s="32">
        <f t="shared" ca="1" si="280"/>
        <v>0</v>
      </c>
      <c r="AF62" s="17">
        <f t="shared" ca="1" si="280"/>
        <v>0</v>
      </c>
      <c r="AG62" s="13">
        <f t="shared" ca="1" si="245"/>
        <v>0</v>
      </c>
      <c r="AH62" s="32">
        <f t="shared" ca="1" si="281"/>
        <v>0</v>
      </c>
      <c r="AI62" s="17">
        <f t="shared" ca="1" si="281"/>
        <v>0</v>
      </c>
      <c r="AJ62" s="13">
        <f t="shared" ca="1" si="247"/>
        <v>0</v>
      </c>
      <c r="AK62" s="32">
        <f t="shared" ca="1" si="282"/>
        <v>0</v>
      </c>
      <c r="AL62" s="17">
        <f t="shared" ca="1" si="282"/>
        <v>0</v>
      </c>
      <c r="AM62" s="13">
        <f t="shared" ca="1" si="249"/>
        <v>0</v>
      </c>
      <c r="AN62" s="32">
        <f t="shared" ca="1" si="283"/>
        <v>0</v>
      </c>
      <c r="AO62" s="17">
        <f t="shared" ca="1" si="283"/>
        <v>0</v>
      </c>
      <c r="AP62" s="13">
        <f t="shared" ca="1" si="251"/>
        <v>0</v>
      </c>
      <c r="AQ62" s="32">
        <f t="shared" ca="1" si="284"/>
        <v>0</v>
      </c>
      <c r="AR62" s="17">
        <f t="shared" ca="1" si="284"/>
        <v>0</v>
      </c>
      <c r="AS62" s="13">
        <f t="shared" ca="1" si="253"/>
        <v>0</v>
      </c>
      <c r="AT62" s="32">
        <f t="shared" ca="1" si="285"/>
        <v>0</v>
      </c>
      <c r="AU62" s="17">
        <f t="shared" ca="1" si="285"/>
        <v>0</v>
      </c>
      <c r="AV62" s="13">
        <f t="shared" ca="1" si="255"/>
        <v>0</v>
      </c>
      <c r="AW62" s="32">
        <f t="shared" ca="1" si="286"/>
        <v>0</v>
      </c>
      <c r="AX62" s="17">
        <f t="shared" ca="1" si="286"/>
        <v>0</v>
      </c>
      <c r="AY62" s="13">
        <f t="shared" ca="1" si="257"/>
        <v>0</v>
      </c>
      <c r="AZ62" s="32">
        <f t="shared" ca="1" si="287"/>
        <v>0</v>
      </c>
      <c r="BA62" s="17">
        <f t="shared" ca="1" si="287"/>
        <v>0</v>
      </c>
      <c r="BB62" s="13">
        <f t="shared" ca="1" si="259"/>
        <v>0</v>
      </c>
      <c r="BC62" s="32">
        <f t="shared" ca="1" si="288"/>
        <v>0</v>
      </c>
      <c r="BD62" s="17">
        <f t="shared" ca="1" si="288"/>
        <v>0</v>
      </c>
      <c r="BE62" s="13">
        <f t="shared" ca="1" si="261"/>
        <v>0</v>
      </c>
      <c r="BF62" s="32">
        <f t="shared" ca="1" si="289"/>
        <v>0</v>
      </c>
      <c r="BG62" s="17">
        <f t="shared" ca="1" si="289"/>
        <v>0</v>
      </c>
      <c r="BH62" s="13">
        <f t="shared" ca="1" si="263"/>
        <v>0</v>
      </c>
      <c r="BI62" s="32">
        <f t="shared" ca="1" si="290"/>
        <v>0</v>
      </c>
      <c r="BJ62" s="17">
        <f t="shared" ca="1" si="290"/>
        <v>0</v>
      </c>
      <c r="BK62" s="13">
        <f t="shared" ca="1" si="265"/>
        <v>0</v>
      </c>
      <c r="BL62" s="32">
        <f t="shared" ca="1" si="291"/>
        <v>0</v>
      </c>
      <c r="BM62" s="17">
        <f t="shared" ca="1" si="291"/>
        <v>0</v>
      </c>
      <c r="BN62" s="13">
        <f t="shared" ca="1" si="267"/>
        <v>0</v>
      </c>
      <c r="BO62" s="159" t="str">
        <f t="shared" si="268"/>
        <v>High Value</v>
      </c>
      <c r="BP62" s="246"/>
    </row>
    <row r="63" spans="1:68" hidden="1" x14ac:dyDescent="0.2">
      <c r="A63" s="6">
        <f>A$32</f>
        <v>70</v>
      </c>
      <c r="B63" s="3" t="str">
        <f t="shared" si="293"/>
        <v>&gt;= 0</v>
      </c>
      <c r="D63" s="241"/>
      <c r="E63" s="79" t="str">
        <f>$E$32</f>
        <v>Opportunity</v>
      </c>
      <c r="F63" s="32">
        <f t="shared" ca="1" si="273"/>
        <v>215115</v>
      </c>
      <c r="G63" s="17">
        <f t="shared" ca="1" si="273"/>
        <v>193477</v>
      </c>
      <c r="H63" s="13">
        <f t="shared" ca="1" si="231"/>
        <v>0.1118375827617753</v>
      </c>
      <c r="I63" s="141"/>
      <c r="J63" s="32">
        <f t="shared" ca="1" si="274"/>
        <v>248681</v>
      </c>
      <c r="K63" s="17">
        <f t="shared" ca="1" si="274"/>
        <v>215090</v>
      </c>
      <c r="L63" s="13">
        <f t="shared" ca="1" si="233"/>
        <v>0.15617183504579479</v>
      </c>
      <c r="M63" s="141"/>
      <c r="N63" s="32">
        <f t="shared" ca="1" si="275"/>
        <v>0</v>
      </c>
      <c r="O63" s="17">
        <f t="shared" ca="1" si="275"/>
        <v>0</v>
      </c>
      <c r="P63" s="13">
        <f t="shared" ca="1" si="235"/>
        <v>0</v>
      </c>
      <c r="Q63" s="141"/>
      <c r="R63" s="32">
        <f t="shared" ca="1" si="276"/>
        <v>0</v>
      </c>
      <c r="S63" s="17">
        <f t="shared" ca="1" si="276"/>
        <v>0</v>
      </c>
      <c r="T63" s="13">
        <f t="shared" ca="1" si="237"/>
        <v>0</v>
      </c>
      <c r="U63" s="32">
        <f t="shared" ca="1" si="277"/>
        <v>0</v>
      </c>
      <c r="V63" s="17">
        <f t="shared" ca="1" si="277"/>
        <v>0</v>
      </c>
      <c r="W63" s="13">
        <f t="shared" ca="1" si="239"/>
        <v>0</v>
      </c>
      <c r="X63" s="32">
        <f t="shared" ca="1" si="278"/>
        <v>0</v>
      </c>
      <c r="Y63" s="17">
        <f t="shared" ca="1" si="278"/>
        <v>0</v>
      </c>
      <c r="Z63" s="13">
        <f t="shared" ca="1" si="241"/>
        <v>0</v>
      </c>
      <c r="AA63" s="32">
        <f t="shared" ca="1" si="279"/>
        <v>0</v>
      </c>
      <c r="AB63" s="17">
        <f t="shared" ca="1" si="279"/>
        <v>0</v>
      </c>
      <c r="AC63" s="13">
        <f t="shared" ca="1" si="243"/>
        <v>0</v>
      </c>
      <c r="AD63" s="141"/>
      <c r="AE63" s="32">
        <f t="shared" ca="1" si="280"/>
        <v>0</v>
      </c>
      <c r="AF63" s="17">
        <f t="shared" ca="1" si="280"/>
        <v>0</v>
      </c>
      <c r="AG63" s="13">
        <f t="shared" ca="1" si="245"/>
        <v>0</v>
      </c>
      <c r="AH63" s="32">
        <f t="shared" ca="1" si="281"/>
        <v>0</v>
      </c>
      <c r="AI63" s="17">
        <f t="shared" ca="1" si="281"/>
        <v>0</v>
      </c>
      <c r="AJ63" s="13">
        <f t="shared" ca="1" si="247"/>
        <v>0</v>
      </c>
      <c r="AK63" s="32">
        <f t="shared" ca="1" si="282"/>
        <v>0</v>
      </c>
      <c r="AL63" s="17">
        <f t="shared" ca="1" si="282"/>
        <v>0</v>
      </c>
      <c r="AM63" s="13">
        <f t="shared" ca="1" si="249"/>
        <v>0</v>
      </c>
      <c r="AN63" s="32">
        <f t="shared" ca="1" si="283"/>
        <v>0</v>
      </c>
      <c r="AO63" s="17">
        <f t="shared" ca="1" si="283"/>
        <v>0</v>
      </c>
      <c r="AP63" s="13">
        <f t="shared" ca="1" si="251"/>
        <v>0</v>
      </c>
      <c r="AQ63" s="32">
        <f t="shared" ca="1" si="284"/>
        <v>0</v>
      </c>
      <c r="AR63" s="17">
        <f t="shared" ca="1" si="284"/>
        <v>0</v>
      </c>
      <c r="AS63" s="13">
        <f t="shared" ca="1" si="253"/>
        <v>0</v>
      </c>
      <c r="AT63" s="32">
        <f t="shared" ca="1" si="285"/>
        <v>0</v>
      </c>
      <c r="AU63" s="17">
        <f t="shared" ca="1" si="285"/>
        <v>0</v>
      </c>
      <c r="AV63" s="13">
        <f t="shared" ca="1" si="255"/>
        <v>0</v>
      </c>
      <c r="AW63" s="32">
        <f t="shared" ca="1" si="286"/>
        <v>0</v>
      </c>
      <c r="AX63" s="17">
        <f t="shared" ca="1" si="286"/>
        <v>0</v>
      </c>
      <c r="AY63" s="13">
        <f t="shared" ca="1" si="257"/>
        <v>0</v>
      </c>
      <c r="AZ63" s="32">
        <f t="shared" ca="1" si="287"/>
        <v>0</v>
      </c>
      <c r="BA63" s="17">
        <f t="shared" ca="1" si="287"/>
        <v>0</v>
      </c>
      <c r="BB63" s="13">
        <f t="shared" ca="1" si="259"/>
        <v>0</v>
      </c>
      <c r="BC63" s="32">
        <f t="shared" ca="1" si="288"/>
        <v>0</v>
      </c>
      <c r="BD63" s="17">
        <f t="shared" ca="1" si="288"/>
        <v>0</v>
      </c>
      <c r="BE63" s="13">
        <f t="shared" ca="1" si="261"/>
        <v>0</v>
      </c>
      <c r="BF63" s="32">
        <f t="shared" ca="1" si="289"/>
        <v>0</v>
      </c>
      <c r="BG63" s="17">
        <f t="shared" ca="1" si="289"/>
        <v>0</v>
      </c>
      <c r="BH63" s="13">
        <f t="shared" ca="1" si="263"/>
        <v>0</v>
      </c>
      <c r="BI63" s="32">
        <f t="shared" ca="1" si="290"/>
        <v>0</v>
      </c>
      <c r="BJ63" s="17">
        <f t="shared" ca="1" si="290"/>
        <v>0</v>
      </c>
      <c r="BK63" s="13">
        <f t="shared" ca="1" si="265"/>
        <v>0</v>
      </c>
      <c r="BL63" s="32">
        <f t="shared" ca="1" si="291"/>
        <v>0</v>
      </c>
      <c r="BM63" s="17">
        <f t="shared" ca="1" si="291"/>
        <v>0</v>
      </c>
      <c r="BN63" s="13">
        <f t="shared" ca="1" si="267"/>
        <v>0</v>
      </c>
      <c r="BO63" s="159" t="str">
        <f t="shared" si="268"/>
        <v>Opportunity</v>
      </c>
      <c r="BP63" s="246"/>
    </row>
    <row r="64" spans="1:68" hidden="1" x14ac:dyDescent="0.2">
      <c r="A64" s="6">
        <f>A$33</f>
        <v>100</v>
      </c>
      <c r="B64" s="3" t="str">
        <f t="shared" ref="B64" si="294">B$33</f>
        <v>&gt;= 0</v>
      </c>
      <c r="D64" s="242"/>
      <c r="E64" s="78" t="str">
        <f>$E$33</f>
        <v>Marginal</v>
      </c>
      <c r="F64" s="125">
        <f t="shared" ca="1" si="273"/>
        <v>100245</v>
      </c>
      <c r="G64" s="99">
        <f t="shared" ca="1" si="273"/>
        <v>88905</v>
      </c>
      <c r="H64" s="100">
        <f t="shared" ca="1" si="231"/>
        <v>0.12755188122152861</v>
      </c>
      <c r="I64" s="141"/>
      <c r="J64" s="125">
        <f t="shared" ca="1" si="274"/>
        <v>114795</v>
      </c>
      <c r="K64" s="99">
        <f t="shared" ca="1" si="274"/>
        <v>100216</v>
      </c>
      <c r="L64" s="100">
        <f t="shared" ca="1" si="233"/>
        <v>0.1454757723317634</v>
      </c>
      <c r="M64" s="141"/>
      <c r="N64" s="125">
        <f t="shared" ca="1" si="275"/>
        <v>0</v>
      </c>
      <c r="O64" s="99">
        <f t="shared" ca="1" si="275"/>
        <v>0</v>
      </c>
      <c r="P64" s="100">
        <f t="shared" ca="1" si="235"/>
        <v>0</v>
      </c>
      <c r="Q64" s="141"/>
      <c r="R64" s="125">
        <f t="shared" ca="1" si="276"/>
        <v>0</v>
      </c>
      <c r="S64" s="99">
        <f t="shared" ca="1" si="276"/>
        <v>0</v>
      </c>
      <c r="T64" s="100">
        <f t="shared" ca="1" si="237"/>
        <v>0</v>
      </c>
      <c r="U64" s="125">
        <f t="shared" ca="1" si="277"/>
        <v>0</v>
      </c>
      <c r="V64" s="99">
        <f t="shared" ca="1" si="277"/>
        <v>0</v>
      </c>
      <c r="W64" s="100">
        <f t="shared" ca="1" si="239"/>
        <v>0</v>
      </c>
      <c r="X64" s="125">
        <f t="shared" ca="1" si="278"/>
        <v>0</v>
      </c>
      <c r="Y64" s="99">
        <f t="shared" ca="1" si="278"/>
        <v>0</v>
      </c>
      <c r="Z64" s="100">
        <f t="shared" ca="1" si="241"/>
        <v>0</v>
      </c>
      <c r="AA64" s="125">
        <f t="shared" ca="1" si="279"/>
        <v>0</v>
      </c>
      <c r="AB64" s="99">
        <f t="shared" ca="1" si="279"/>
        <v>0</v>
      </c>
      <c r="AC64" s="100">
        <f t="shared" ca="1" si="243"/>
        <v>0</v>
      </c>
      <c r="AD64" s="141"/>
      <c r="AE64" s="125">
        <f t="shared" ca="1" si="280"/>
        <v>0</v>
      </c>
      <c r="AF64" s="99">
        <f t="shared" ca="1" si="280"/>
        <v>0</v>
      </c>
      <c r="AG64" s="100">
        <f t="shared" ca="1" si="245"/>
        <v>0</v>
      </c>
      <c r="AH64" s="125">
        <f t="shared" ca="1" si="281"/>
        <v>0</v>
      </c>
      <c r="AI64" s="99">
        <f t="shared" ca="1" si="281"/>
        <v>0</v>
      </c>
      <c r="AJ64" s="100">
        <f t="shared" ca="1" si="247"/>
        <v>0</v>
      </c>
      <c r="AK64" s="125">
        <f t="shared" ca="1" si="282"/>
        <v>0</v>
      </c>
      <c r="AL64" s="99">
        <f t="shared" ca="1" si="282"/>
        <v>0</v>
      </c>
      <c r="AM64" s="100">
        <f t="shared" ca="1" si="249"/>
        <v>0</v>
      </c>
      <c r="AN64" s="125">
        <f t="shared" ca="1" si="283"/>
        <v>0</v>
      </c>
      <c r="AO64" s="99">
        <f t="shared" ca="1" si="283"/>
        <v>0</v>
      </c>
      <c r="AP64" s="100">
        <f t="shared" ca="1" si="251"/>
        <v>0</v>
      </c>
      <c r="AQ64" s="125">
        <f t="shared" ca="1" si="284"/>
        <v>0</v>
      </c>
      <c r="AR64" s="99">
        <f t="shared" ca="1" si="284"/>
        <v>0</v>
      </c>
      <c r="AS64" s="100">
        <f t="shared" ca="1" si="253"/>
        <v>0</v>
      </c>
      <c r="AT64" s="125">
        <f t="shared" ca="1" si="285"/>
        <v>0</v>
      </c>
      <c r="AU64" s="99">
        <f t="shared" ca="1" si="285"/>
        <v>0</v>
      </c>
      <c r="AV64" s="100">
        <f t="shared" ca="1" si="255"/>
        <v>0</v>
      </c>
      <c r="AW64" s="125">
        <f t="shared" ca="1" si="286"/>
        <v>0</v>
      </c>
      <c r="AX64" s="99">
        <f t="shared" ca="1" si="286"/>
        <v>0</v>
      </c>
      <c r="AY64" s="100">
        <f t="shared" ca="1" si="257"/>
        <v>0</v>
      </c>
      <c r="AZ64" s="125">
        <f t="shared" ca="1" si="287"/>
        <v>0</v>
      </c>
      <c r="BA64" s="99">
        <f t="shared" ca="1" si="287"/>
        <v>0</v>
      </c>
      <c r="BB64" s="100">
        <f t="shared" ca="1" si="259"/>
        <v>0</v>
      </c>
      <c r="BC64" s="125">
        <f t="shared" ca="1" si="288"/>
        <v>0</v>
      </c>
      <c r="BD64" s="99">
        <f t="shared" ca="1" si="288"/>
        <v>0</v>
      </c>
      <c r="BE64" s="100">
        <f t="shared" ca="1" si="261"/>
        <v>0</v>
      </c>
      <c r="BF64" s="125">
        <f t="shared" ca="1" si="289"/>
        <v>0</v>
      </c>
      <c r="BG64" s="99">
        <f t="shared" ca="1" si="289"/>
        <v>0</v>
      </c>
      <c r="BH64" s="100">
        <f t="shared" ca="1" si="263"/>
        <v>0</v>
      </c>
      <c r="BI64" s="125">
        <f t="shared" ca="1" si="290"/>
        <v>0</v>
      </c>
      <c r="BJ64" s="99">
        <f t="shared" ca="1" si="290"/>
        <v>0</v>
      </c>
      <c r="BK64" s="100">
        <f t="shared" ca="1" si="265"/>
        <v>0</v>
      </c>
      <c r="BL64" s="125">
        <f t="shared" ca="1" si="291"/>
        <v>0</v>
      </c>
      <c r="BM64" s="99">
        <f t="shared" ca="1" si="291"/>
        <v>0</v>
      </c>
      <c r="BN64" s="100">
        <f t="shared" ca="1" si="267"/>
        <v>0</v>
      </c>
      <c r="BO64" s="156" t="str">
        <f t="shared" si="268"/>
        <v>Marginal</v>
      </c>
      <c r="BP64" s="247"/>
    </row>
    <row r="65" spans="1:68" ht="15" thickBot="1" x14ac:dyDescent="0.25">
      <c r="D65" s="236" t="s">
        <v>159</v>
      </c>
      <c r="E65" s="135" t="str">
        <f>$E$29</f>
        <v>Total Active</v>
      </c>
      <c r="F65" s="126">
        <f t="shared" ref="F65:G69" ca="1" si="295">IFERROR(F60 / F55, 0)</f>
        <v>0.60028947869525939</v>
      </c>
      <c r="G65" s="112">
        <f t="shared" ca="1" si="295"/>
        <v>0.54674739481660073</v>
      </c>
      <c r="H65" s="113">
        <f t="shared" ref="H65:H69" ca="1" si="296">IF(F$9 = 0, 0, IFERROR((F65 - G65) * 10000, 0))</f>
        <v>535.42083878658661</v>
      </c>
      <c r="I65" s="88"/>
      <c r="J65" s="126">
        <f ca="1">IFERROR(J60 / J55, 0)</f>
        <v>0.61762539318066012</v>
      </c>
      <c r="K65" s="112">
        <f ca="1">IFERROR(K60 / K55, 0)</f>
        <v>0.60022464922613505</v>
      </c>
      <c r="L65" s="113">
        <f t="shared" ref="L65:L69" ca="1" si="297">IF(J$9 = 0, 0, IFERROR((J65 - K65) * 10000, 0))</f>
        <v>174.00743954525066</v>
      </c>
      <c r="M65" s="88"/>
      <c r="N65" s="126">
        <f ca="1">IFERROR(N60 / N55, 0)</f>
        <v>0</v>
      </c>
      <c r="O65" s="112">
        <f ca="1">IFERROR(O60 / O55, 0)</f>
        <v>0</v>
      </c>
      <c r="P65" s="113">
        <f t="shared" ref="P65:P69" ca="1" si="298">IF(N$9 = 0, 0, IFERROR((N65 - O65) * 10000, 0))</f>
        <v>0</v>
      </c>
      <c r="Q65" s="88"/>
      <c r="R65" s="126">
        <f ca="1">IFERROR(R60 / R55, 0)</f>
        <v>0</v>
      </c>
      <c r="S65" s="112">
        <f ca="1">IFERROR(S60 / S55, 0)</f>
        <v>0</v>
      </c>
      <c r="T65" s="113">
        <f t="shared" ref="T65:T69" ca="1" si="299">IF(R$9 = 0, 0, IFERROR((R65 - S65) * 10000, 0))</f>
        <v>0</v>
      </c>
      <c r="U65" s="126">
        <f ca="1">IFERROR(U60 / U55, 0)</f>
        <v>0</v>
      </c>
      <c r="V65" s="112">
        <f ca="1">IFERROR(V60 / V55, 0)</f>
        <v>0</v>
      </c>
      <c r="W65" s="113">
        <f t="shared" ref="W65:W69" ca="1" si="300">IF(U$9 = 0, 0, IFERROR((U65 - V65) * 10000, 0))</f>
        <v>0</v>
      </c>
      <c r="X65" s="126">
        <f ca="1">IFERROR(X60 / X55, 0)</f>
        <v>0</v>
      </c>
      <c r="Y65" s="112">
        <f ca="1">IFERROR(Y60 / Y55, 0)</f>
        <v>0</v>
      </c>
      <c r="Z65" s="113">
        <f t="shared" ref="Z65:Z69" ca="1" si="301">IF(X$9 = 0, 0, IFERROR((X65 - Y65) * 10000, 0))</f>
        <v>0</v>
      </c>
      <c r="AA65" s="126">
        <f ca="1">IFERROR(AA60 / AA55, 0)</f>
        <v>0</v>
      </c>
      <c r="AB65" s="112">
        <f ca="1">IFERROR(AB60 / AB55, 0)</f>
        <v>0</v>
      </c>
      <c r="AC65" s="113">
        <f t="shared" ref="AC65:AC69" ca="1" si="302">IF(AA$9 = 0, 0, IFERROR((AA65 - AB65) * 10000, 0))</f>
        <v>0</v>
      </c>
      <c r="AD65" s="88"/>
      <c r="AE65" s="126">
        <f ca="1">IFERROR(AE60 / AE55, 0)</f>
        <v>0</v>
      </c>
      <c r="AF65" s="112">
        <f ca="1">IFERROR(AF60 / AF55, 0)</f>
        <v>0</v>
      </c>
      <c r="AG65" s="113">
        <f t="shared" ref="AG65:AG69" ca="1" si="303">IF(AE$9 = 0, 0, IFERROR((AE65 - AF65) * 10000, 0))</f>
        <v>0</v>
      </c>
      <c r="AH65" s="126">
        <f ca="1">IFERROR(AH60 / AH55, 0)</f>
        <v>0</v>
      </c>
      <c r="AI65" s="112">
        <f ca="1">IFERROR(AI60 / AI55, 0)</f>
        <v>0</v>
      </c>
      <c r="AJ65" s="113">
        <f t="shared" ref="AJ65:AJ69" ca="1" si="304">IF(AH$9 = 0, 0, IFERROR((AH65 - AI65) * 10000, 0))</f>
        <v>0</v>
      </c>
      <c r="AK65" s="126">
        <f ca="1">IFERROR(AK60 / AK55, 0)</f>
        <v>0</v>
      </c>
      <c r="AL65" s="112">
        <f ca="1">IFERROR(AL60 / AL55, 0)</f>
        <v>0</v>
      </c>
      <c r="AM65" s="113">
        <f t="shared" ref="AM65:AM69" ca="1" si="305">IF(AK$9 = 0, 0, IFERROR((AK65 - AL65) * 10000, 0))</f>
        <v>0</v>
      </c>
      <c r="AN65" s="126">
        <f ca="1">IFERROR(AN60 / AN55, 0)</f>
        <v>0</v>
      </c>
      <c r="AO65" s="112">
        <f ca="1">IFERROR(AO60 / AO55, 0)</f>
        <v>0</v>
      </c>
      <c r="AP65" s="113">
        <f t="shared" ref="AP65:AP69" ca="1" si="306">IF(AN$9 = 0, 0, IFERROR((AN65 - AO65) * 10000, 0))</f>
        <v>0</v>
      </c>
      <c r="AQ65" s="126">
        <f ca="1">IFERROR(AQ60 / AQ55, 0)</f>
        <v>0</v>
      </c>
      <c r="AR65" s="112">
        <f ca="1">IFERROR(AR60 / AR55, 0)</f>
        <v>0</v>
      </c>
      <c r="AS65" s="113">
        <f t="shared" ref="AS65:AS69" ca="1" si="307">IF(AQ$9 = 0, 0, IFERROR((AQ65 - AR65) * 10000, 0))</f>
        <v>0</v>
      </c>
      <c r="AT65" s="126">
        <f ca="1">IFERROR(AT60 / AT55, 0)</f>
        <v>0</v>
      </c>
      <c r="AU65" s="112">
        <f ca="1">IFERROR(AU60 / AU55, 0)</f>
        <v>0</v>
      </c>
      <c r="AV65" s="113">
        <f t="shared" ref="AV65:AV69" ca="1" si="308">IF(AT$9 = 0, 0, IFERROR((AT65 - AU65) * 10000, 0))</f>
        <v>0</v>
      </c>
      <c r="AW65" s="126">
        <f ca="1">IFERROR(AW60 / AW55, 0)</f>
        <v>0</v>
      </c>
      <c r="AX65" s="112">
        <f ca="1">IFERROR(AX60 / AX55, 0)</f>
        <v>0</v>
      </c>
      <c r="AY65" s="113">
        <f t="shared" ref="AY65:AY69" ca="1" si="309">IF(AW$9 = 0, 0, IFERROR((AW65 - AX65) * 10000, 0))</f>
        <v>0</v>
      </c>
      <c r="AZ65" s="126">
        <f ca="1">IFERROR(AZ60 / AZ55, 0)</f>
        <v>0</v>
      </c>
      <c r="BA65" s="112">
        <f ca="1">IFERROR(BA60 / BA55, 0)</f>
        <v>0</v>
      </c>
      <c r="BB65" s="113">
        <f t="shared" ref="BB65:BB69" ca="1" si="310">IF(AZ$9 = 0, 0, IFERROR((AZ65 - BA65) * 10000, 0))</f>
        <v>0</v>
      </c>
      <c r="BC65" s="126">
        <f ca="1">IFERROR(BC60 / BC55, 0)</f>
        <v>0</v>
      </c>
      <c r="BD65" s="112">
        <f ca="1">IFERROR(BD60 / BD55, 0)</f>
        <v>0</v>
      </c>
      <c r="BE65" s="113">
        <f t="shared" ref="BE65:BE69" ca="1" si="311">IF(BC$9 = 0, 0, IFERROR((BC65 - BD65) * 10000, 0))</f>
        <v>0</v>
      </c>
      <c r="BF65" s="126">
        <f ca="1">IFERROR(BF60 / BF55, 0)</f>
        <v>0</v>
      </c>
      <c r="BG65" s="112">
        <f ca="1">IFERROR(BG60 / BG55, 0)</f>
        <v>0</v>
      </c>
      <c r="BH65" s="113">
        <f t="shared" ref="BH65:BH69" ca="1" si="312">IF(BF$9 = 0, 0, IFERROR((BF65 - BG65) * 10000, 0))</f>
        <v>0</v>
      </c>
      <c r="BI65" s="126">
        <f ca="1">IFERROR(BI60 / BI55, 0)</f>
        <v>0</v>
      </c>
      <c r="BJ65" s="112">
        <f ca="1">IFERROR(BJ60 / BJ55, 0)</f>
        <v>0</v>
      </c>
      <c r="BK65" s="113">
        <f t="shared" ref="BK65:BK69" ca="1" si="313">IF(BI$9 = 0, 0, IFERROR((BI65 - BJ65) * 10000, 0))</f>
        <v>0</v>
      </c>
      <c r="BL65" s="126">
        <f ca="1">IFERROR(BL60 / BL55, 0)</f>
        <v>0</v>
      </c>
      <c r="BM65" s="112">
        <f ca="1">IFERROR(BM60 / BM55, 0)</f>
        <v>0</v>
      </c>
      <c r="BN65" s="113">
        <f t="shared" ref="BN65:BN69" ca="1" si="314">IF(BL$9 = 0, 0, IFERROR((BL65 - BM65) * 10000, 0))</f>
        <v>0</v>
      </c>
      <c r="BO65" s="158" t="str">
        <f t="shared" si="268"/>
        <v>Total Active</v>
      </c>
      <c r="BP65" s="248" t="str">
        <f>$D65</f>
        <v>RETENTION</v>
      </c>
    </row>
    <row r="66" spans="1:68" ht="15" thickTop="1" x14ac:dyDescent="0.2">
      <c r="D66" s="237"/>
      <c r="E66" s="136" t="str">
        <f>$E$30</f>
        <v>Elite</v>
      </c>
      <c r="F66" s="127">
        <f t="shared" ca="1" si="295"/>
        <v>0.96402966191045192</v>
      </c>
      <c r="G66" s="105">
        <f t="shared" ca="1" si="295"/>
        <v>0.94807266282676117</v>
      </c>
      <c r="H66" s="106">
        <f t="shared" ca="1" si="296"/>
        <v>159.56999083690749</v>
      </c>
      <c r="I66" s="88"/>
      <c r="J66" s="127">
        <f t="shared" ref="J66:K69" ca="1" si="315">IFERROR(J61 / J56, 0)</f>
        <v>0.96844686905529265</v>
      </c>
      <c r="K66" s="105">
        <f t="shared" ca="1" si="315"/>
        <v>0.96400702987697717</v>
      </c>
      <c r="L66" s="106">
        <f t="shared" ca="1" si="297"/>
        <v>44.398391783154743</v>
      </c>
      <c r="M66" s="88"/>
      <c r="N66" s="127">
        <f t="shared" ref="N66:O69" ca="1" si="316">IFERROR(N61 / N56, 0)</f>
        <v>0</v>
      </c>
      <c r="O66" s="105">
        <f t="shared" ca="1" si="316"/>
        <v>0</v>
      </c>
      <c r="P66" s="106">
        <f t="shared" ca="1" si="298"/>
        <v>0</v>
      </c>
      <c r="Q66" s="88"/>
      <c r="R66" s="127">
        <f t="shared" ref="R66:S69" ca="1" si="317">IFERROR(R61 / R56, 0)</f>
        <v>0</v>
      </c>
      <c r="S66" s="105">
        <f t="shared" ca="1" si="317"/>
        <v>0</v>
      </c>
      <c r="T66" s="106">
        <f t="shared" ca="1" si="299"/>
        <v>0</v>
      </c>
      <c r="U66" s="127">
        <f t="shared" ref="U66:V69" ca="1" si="318">IFERROR(U61 / U56, 0)</f>
        <v>0</v>
      </c>
      <c r="V66" s="105">
        <f t="shared" ca="1" si="318"/>
        <v>0</v>
      </c>
      <c r="W66" s="106">
        <f t="shared" ca="1" si="300"/>
        <v>0</v>
      </c>
      <c r="X66" s="127">
        <f t="shared" ref="X66:Y69" ca="1" si="319">IFERROR(X61 / X56, 0)</f>
        <v>0</v>
      </c>
      <c r="Y66" s="105">
        <f t="shared" ca="1" si="319"/>
        <v>0</v>
      </c>
      <c r="Z66" s="106">
        <f t="shared" ca="1" si="301"/>
        <v>0</v>
      </c>
      <c r="AA66" s="127">
        <f t="shared" ref="AA66:AB69" ca="1" si="320">IFERROR(AA61 / AA56, 0)</f>
        <v>0</v>
      </c>
      <c r="AB66" s="105">
        <f t="shared" ca="1" si="320"/>
        <v>0</v>
      </c>
      <c r="AC66" s="106">
        <f t="shared" ca="1" si="302"/>
        <v>0</v>
      </c>
      <c r="AD66" s="88"/>
      <c r="AE66" s="127">
        <f t="shared" ref="AE66:AF69" ca="1" si="321">IFERROR(AE61 / AE56, 0)</f>
        <v>0</v>
      </c>
      <c r="AF66" s="105">
        <f t="shared" ca="1" si="321"/>
        <v>0</v>
      </c>
      <c r="AG66" s="106">
        <f t="shared" ca="1" si="303"/>
        <v>0</v>
      </c>
      <c r="AH66" s="127">
        <f t="shared" ref="AH66:AI69" ca="1" si="322">IFERROR(AH61 / AH56, 0)</f>
        <v>0</v>
      </c>
      <c r="AI66" s="105">
        <f t="shared" ca="1" si="322"/>
        <v>0</v>
      </c>
      <c r="AJ66" s="106">
        <f t="shared" ca="1" si="304"/>
        <v>0</v>
      </c>
      <c r="AK66" s="127">
        <f t="shared" ref="AK66:AL69" ca="1" si="323">IFERROR(AK61 / AK56, 0)</f>
        <v>0</v>
      </c>
      <c r="AL66" s="105">
        <f t="shared" ca="1" si="323"/>
        <v>0</v>
      </c>
      <c r="AM66" s="106">
        <f t="shared" ca="1" si="305"/>
        <v>0</v>
      </c>
      <c r="AN66" s="127">
        <f t="shared" ref="AN66:AO69" ca="1" si="324">IFERROR(AN61 / AN56, 0)</f>
        <v>0</v>
      </c>
      <c r="AO66" s="105">
        <f t="shared" ca="1" si="324"/>
        <v>0</v>
      </c>
      <c r="AP66" s="106">
        <f t="shared" ca="1" si="306"/>
        <v>0</v>
      </c>
      <c r="AQ66" s="127">
        <f t="shared" ref="AQ66:AR69" ca="1" si="325">IFERROR(AQ61 / AQ56, 0)</f>
        <v>0</v>
      </c>
      <c r="AR66" s="105">
        <f t="shared" ca="1" si="325"/>
        <v>0</v>
      </c>
      <c r="AS66" s="106">
        <f t="shared" ca="1" si="307"/>
        <v>0</v>
      </c>
      <c r="AT66" s="127">
        <f t="shared" ref="AT66:AU69" ca="1" si="326">IFERROR(AT61 / AT56, 0)</f>
        <v>0</v>
      </c>
      <c r="AU66" s="105">
        <f t="shared" ca="1" si="326"/>
        <v>0</v>
      </c>
      <c r="AV66" s="106">
        <f t="shared" ca="1" si="308"/>
        <v>0</v>
      </c>
      <c r="AW66" s="127">
        <f t="shared" ref="AW66:AX69" ca="1" si="327">IFERROR(AW61 / AW56, 0)</f>
        <v>0</v>
      </c>
      <c r="AX66" s="105">
        <f t="shared" ca="1" si="327"/>
        <v>0</v>
      </c>
      <c r="AY66" s="106">
        <f t="shared" ca="1" si="309"/>
        <v>0</v>
      </c>
      <c r="AZ66" s="127">
        <f t="shared" ref="AZ66:BA69" ca="1" si="328">IFERROR(AZ61 / AZ56, 0)</f>
        <v>0</v>
      </c>
      <c r="BA66" s="105">
        <f t="shared" ca="1" si="328"/>
        <v>0</v>
      </c>
      <c r="BB66" s="106">
        <f t="shared" ca="1" si="310"/>
        <v>0</v>
      </c>
      <c r="BC66" s="127">
        <f t="shared" ref="BC66:BD69" ca="1" si="329">IFERROR(BC61 / BC56, 0)</f>
        <v>0</v>
      </c>
      <c r="BD66" s="105">
        <f t="shared" ca="1" si="329"/>
        <v>0</v>
      </c>
      <c r="BE66" s="106">
        <f t="shared" ca="1" si="311"/>
        <v>0</v>
      </c>
      <c r="BF66" s="127">
        <f t="shared" ref="BF66:BG69" ca="1" si="330">IFERROR(BF61 / BF56, 0)</f>
        <v>0</v>
      </c>
      <c r="BG66" s="105">
        <f t="shared" ca="1" si="330"/>
        <v>0</v>
      </c>
      <c r="BH66" s="106">
        <f t="shared" ca="1" si="312"/>
        <v>0</v>
      </c>
      <c r="BI66" s="127">
        <f t="shared" ref="BI66:BJ69" ca="1" si="331">IFERROR(BI61 / BI56, 0)</f>
        <v>0</v>
      </c>
      <c r="BJ66" s="105">
        <f t="shared" ca="1" si="331"/>
        <v>0</v>
      </c>
      <c r="BK66" s="106">
        <f t="shared" ca="1" si="313"/>
        <v>0</v>
      </c>
      <c r="BL66" s="127">
        <f t="shared" ref="BL66:BM69" ca="1" si="332">IFERROR(BL61 / BL56, 0)</f>
        <v>0</v>
      </c>
      <c r="BM66" s="105">
        <f t="shared" ca="1" si="332"/>
        <v>0</v>
      </c>
      <c r="BN66" s="106">
        <f t="shared" ca="1" si="314"/>
        <v>0</v>
      </c>
      <c r="BO66" s="152" t="str">
        <f t="shared" si="268"/>
        <v>Elite</v>
      </c>
      <c r="BP66" s="249"/>
    </row>
    <row r="67" spans="1:68" x14ac:dyDescent="0.2">
      <c r="D67" s="237"/>
      <c r="E67" s="79" t="str">
        <f>$E$31</f>
        <v>High Value</v>
      </c>
      <c r="F67" s="28">
        <f t="shared" ca="1" si="295"/>
        <v>0.84283435447997301</v>
      </c>
      <c r="G67" s="10">
        <f t="shared" ca="1" si="295"/>
        <v>0.7948799485083119</v>
      </c>
      <c r="H67" s="18">
        <f t="shared" ca="1" si="296"/>
        <v>479.54405971661117</v>
      </c>
      <c r="I67" s="88"/>
      <c r="J67" s="28">
        <f t="shared" ca="1" si="315"/>
        <v>0.85405798412522904</v>
      </c>
      <c r="K67" s="10">
        <f t="shared" ca="1" si="315"/>
        <v>0.84284588454601939</v>
      </c>
      <c r="L67" s="18">
        <f t="shared" ca="1" si="297"/>
        <v>112.12099579209655</v>
      </c>
      <c r="M67" s="88"/>
      <c r="N67" s="28">
        <f t="shared" ca="1" si="316"/>
        <v>0</v>
      </c>
      <c r="O67" s="10">
        <f t="shared" ca="1" si="316"/>
        <v>0</v>
      </c>
      <c r="P67" s="18">
        <f t="shared" ca="1" si="298"/>
        <v>0</v>
      </c>
      <c r="Q67" s="88"/>
      <c r="R67" s="28">
        <f t="shared" ca="1" si="317"/>
        <v>0</v>
      </c>
      <c r="S67" s="10">
        <f t="shared" ca="1" si="317"/>
        <v>0</v>
      </c>
      <c r="T67" s="18">
        <f t="shared" ca="1" si="299"/>
        <v>0</v>
      </c>
      <c r="U67" s="28">
        <f t="shared" ca="1" si="318"/>
        <v>0</v>
      </c>
      <c r="V67" s="10">
        <f t="shared" ca="1" si="318"/>
        <v>0</v>
      </c>
      <c r="W67" s="18">
        <f t="shared" ca="1" si="300"/>
        <v>0</v>
      </c>
      <c r="X67" s="28">
        <f t="shared" ca="1" si="319"/>
        <v>0</v>
      </c>
      <c r="Y67" s="10">
        <f t="shared" ca="1" si="319"/>
        <v>0</v>
      </c>
      <c r="Z67" s="18">
        <f t="shared" ca="1" si="301"/>
        <v>0</v>
      </c>
      <c r="AA67" s="28">
        <f t="shared" ca="1" si="320"/>
        <v>0</v>
      </c>
      <c r="AB67" s="10">
        <f t="shared" ca="1" si="320"/>
        <v>0</v>
      </c>
      <c r="AC67" s="18">
        <f t="shared" ca="1" si="302"/>
        <v>0</v>
      </c>
      <c r="AD67" s="88"/>
      <c r="AE67" s="28">
        <f t="shared" ca="1" si="321"/>
        <v>0</v>
      </c>
      <c r="AF67" s="10">
        <f t="shared" ca="1" si="321"/>
        <v>0</v>
      </c>
      <c r="AG67" s="18">
        <f t="shared" ca="1" si="303"/>
        <v>0</v>
      </c>
      <c r="AH67" s="28">
        <f t="shared" ca="1" si="322"/>
        <v>0</v>
      </c>
      <c r="AI67" s="10">
        <f t="shared" ca="1" si="322"/>
        <v>0</v>
      </c>
      <c r="AJ67" s="18">
        <f t="shared" ca="1" si="304"/>
        <v>0</v>
      </c>
      <c r="AK67" s="28">
        <f t="shared" ca="1" si="323"/>
        <v>0</v>
      </c>
      <c r="AL67" s="10">
        <f t="shared" ca="1" si="323"/>
        <v>0</v>
      </c>
      <c r="AM67" s="18">
        <f t="shared" ca="1" si="305"/>
        <v>0</v>
      </c>
      <c r="AN67" s="28">
        <f t="shared" ca="1" si="324"/>
        <v>0</v>
      </c>
      <c r="AO67" s="10">
        <f t="shared" ca="1" si="324"/>
        <v>0</v>
      </c>
      <c r="AP67" s="18">
        <f t="shared" ca="1" si="306"/>
        <v>0</v>
      </c>
      <c r="AQ67" s="28">
        <f t="shared" ca="1" si="325"/>
        <v>0</v>
      </c>
      <c r="AR67" s="10">
        <f t="shared" ca="1" si="325"/>
        <v>0</v>
      </c>
      <c r="AS67" s="18">
        <f t="shared" ca="1" si="307"/>
        <v>0</v>
      </c>
      <c r="AT67" s="28">
        <f t="shared" ca="1" si="326"/>
        <v>0</v>
      </c>
      <c r="AU67" s="10">
        <f t="shared" ca="1" si="326"/>
        <v>0</v>
      </c>
      <c r="AV67" s="18">
        <f t="shared" ca="1" si="308"/>
        <v>0</v>
      </c>
      <c r="AW67" s="28">
        <f t="shared" ca="1" si="327"/>
        <v>0</v>
      </c>
      <c r="AX67" s="10">
        <f t="shared" ca="1" si="327"/>
        <v>0</v>
      </c>
      <c r="AY67" s="18">
        <f t="shared" ca="1" si="309"/>
        <v>0</v>
      </c>
      <c r="AZ67" s="28">
        <f t="shared" ca="1" si="328"/>
        <v>0</v>
      </c>
      <c r="BA67" s="10">
        <f t="shared" ca="1" si="328"/>
        <v>0</v>
      </c>
      <c r="BB67" s="18">
        <f t="shared" ca="1" si="310"/>
        <v>0</v>
      </c>
      <c r="BC67" s="28">
        <f t="shared" ca="1" si="329"/>
        <v>0</v>
      </c>
      <c r="BD67" s="10">
        <f t="shared" ca="1" si="329"/>
        <v>0</v>
      </c>
      <c r="BE67" s="18">
        <f t="shared" ca="1" si="311"/>
        <v>0</v>
      </c>
      <c r="BF67" s="28">
        <f t="shared" ca="1" si="330"/>
        <v>0</v>
      </c>
      <c r="BG67" s="10">
        <f t="shared" ca="1" si="330"/>
        <v>0</v>
      </c>
      <c r="BH67" s="18">
        <f t="shared" ca="1" si="312"/>
        <v>0</v>
      </c>
      <c r="BI67" s="28">
        <f t="shared" ca="1" si="331"/>
        <v>0</v>
      </c>
      <c r="BJ67" s="10">
        <f t="shared" ca="1" si="331"/>
        <v>0</v>
      </c>
      <c r="BK67" s="18">
        <f t="shared" ca="1" si="313"/>
        <v>0</v>
      </c>
      <c r="BL67" s="28">
        <f t="shared" ca="1" si="332"/>
        <v>0</v>
      </c>
      <c r="BM67" s="10">
        <f t="shared" ca="1" si="332"/>
        <v>0</v>
      </c>
      <c r="BN67" s="18">
        <f t="shared" ca="1" si="314"/>
        <v>0</v>
      </c>
      <c r="BO67" s="159" t="str">
        <f t="shared" si="268"/>
        <v>High Value</v>
      </c>
      <c r="BP67" s="249"/>
    </row>
    <row r="68" spans="1:68" x14ac:dyDescent="0.2">
      <c r="D68" s="238"/>
      <c r="E68" s="79" t="str">
        <f>$E$32</f>
        <v>Opportunity</v>
      </c>
      <c r="F68" s="28">
        <f t="shared" ca="1" si="295"/>
        <v>0.57492937494487639</v>
      </c>
      <c r="G68" s="10">
        <f t="shared" ca="1" si="295"/>
        <v>0.51634347995495133</v>
      </c>
      <c r="H68" s="18">
        <f t="shared" ca="1" si="296"/>
        <v>585.85894989925055</v>
      </c>
      <c r="I68" s="88"/>
      <c r="J68" s="28">
        <f t="shared" ca="1" si="315"/>
        <v>0.59464325852100186</v>
      </c>
      <c r="K68" s="10">
        <f t="shared" ca="1" si="315"/>
        <v>0.5748164697519168</v>
      </c>
      <c r="L68" s="18">
        <f t="shared" ca="1" si="297"/>
        <v>198.26788769085059</v>
      </c>
      <c r="M68" s="88"/>
      <c r="N68" s="28">
        <f t="shared" ca="1" si="316"/>
        <v>0</v>
      </c>
      <c r="O68" s="10">
        <f t="shared" ca="1" si="316"/>
        <v>0</v>
      </c>
      <c r="P68" s="18">
        <f t="shared" ca="1" si="298"/>
        <v>0</v>
      </c>
      <c r="Q68" s="88"/>
      <c r="R68" s="28">
        <f t="shared" ca="1" si="317"/>
        <v>0</v>
      </c>
      <c r="S68" s="10">
        <f t="shared" ca="1" si="317"/>
        <v>0</v>
      </c>
      <c r="T68" s="18">
        <f t="shared" ca="1" si="299"/>
        <v>0</v>
      </c>
      <c r="U68" s="28">
        <f t="shared" ca="1" si="318"/>
        <v>0</v>
      </c>
      <c r="V68" s="10">
        <f t="shared" ca="1" si="318"/>
        <v>0</v>
      </c>
      <c r="W68" s="18">
        <f t="shared" ca="1" si="300"/>
        <v>0</v>
      </c>
      <c r="X68" s="28">
        <f t="shared" ca="1" si="319"/>
        <v>0</v>
      </c>
      <c r="Y68" s="10">
        <f t="shared" ca="1" si="319"/>
        <v>0</v>
      </c>
      <c r="Z68" s="18">
        <f t="shared" ca="1" si="301"/>
        <v>0</v>
      </c>
      <c r="AA68" s="28">
        <f t="shared" ca="1" si="320"/>
        <v>0</v>
      </c>
      <c r="AB68" s="10">
        <f t="shared" ca="1" si="320"/>
        <v>0</v>
      </c>
      <c r="AC68" s="18">
        <f t="shared" ca="1" si="302"/>
        <v>0</v>
      </c>
      <c r="AD68" s="88"/>
      <c r="AE68" s="28">
        <f t="shared" ca="1" si="321"/>
        <v>0</v>
      </c>
      <c r="AF68" s="10">
        <f t="shared" ca="1" si="321"/>
        <v>0</v>
      </c>
      <c r="AG68" s="18">
        <f t="shared" ca="1" si="303"/>
        <v>0</v>
      </c>
      <c r="AH68" s="28">
        <f t="shared" ca="1" si="322"/>
        <v>0</v>
      </c>
      <c r="AI68" s="10">
        <f t="shared" ca="1" si="322"/>
        <v>0</v>
      </c>
      <c r="AJ68" s="18">
        <f t="shared" ca="1" si="304"/>
        <v>0</v>
      </c>
      <c r="AK68" s="28">
        <f t="shared" ca="1" si="323"/>
        <v>0</v>
      </c>
      <c r="AL68" s="10">
        <f t="shared" ca="1" si="323"/>
        <v>0</v>
      </c>
      <c r="AM68" s="18">
        <f t="shared" ca="1" si="305"/>
        <v>0</v>
      </c>
      <c r="AN68" s="28">
        <f t="shared" ca="1" si="324"/>
        <v>0</v>
      </c>
      <c r="AO68" s="10">
        <f t="shared" ca="1" si="324"/>
        <v>0</v>
      </c>
      <c r="AP68" s="18">
        <f t="shared" ca="1" si="306"/>
        <v>0</v>
      </c>
      <c r="AQ68" s="28">
        <f t="shared" ca="1" si="325"/>
        <v>0</v>
      </c>
      <c r="AR68" s="10">
        <f t="shared" ca="1" si="325"/>
        <v>0</v>
      </c>
      <c r="AS68" s="18">
        <f t="shared" ca="1" si="307"/>
        <v>0</v>
      </c>
      <c r="AT68" s="28">
        <f t="shared" ca="1" si="326"/>
        <v>0</v>
      </c>
      <c r="AU68" s="10">
        <f t="shared" ca="1" si="326"/>
        <v>0</v>
      </c>
      <c r="AV68" s="18">
        <f t="shared" ca="1" si="308"/>
        <v>0</v>
      </c>
      <c r="AW68" s="28">
        <f t="shared" ca="1" si="327"/>
        <v>0</v>
      </c>
      <c r="AX68" s="10">
        <f t="shared" ca="1" si="327"/>
        <v>0</v>
      </c>
      <c r="AY68" s="18">
        <f t="shared" ca="1" si="309"/>
        <v>0</v>
      </c>
      <c r="AZ68" s="28">
        <f t="shared" ca="1" si="328"/>
        <v>0</v>
      </c>
      <c r="BA68" s="10">
        <f t="shared" ca="1" si="328"/>
        <v>0</v>
      </c>
      <c r="BB68" s="18">
        <f t="shared" ca="1" si="310"/>
        <v>0</v>
      </c>
      <c r="BC68" s="28">
        <f t="shared" ca="1" si="329"/>
        <v>0</v>
      </c>
      <c r="BD68" s="10">
        <f t="shared" ca="1" si="329"/>
        <v>0</v>
      </c>
      <c r="BE68" s="18">
        <f t="shared" ca="1" si="311"/>
        <v>0</v>
      </c>
      <c r="BF68" s="28">
        <f t="shared" ca="1" si="330"/>
        <v>0</v>
      </c>
      <c r="BG68" s="10">
        <f t="shared" ca="1" si="330"/>
        <v>0</v>
      </c>
      <c r="BH68" s="18">
        <f t="shared" ca="1" si="312"/>
        <v>0</v>
      </c>
      <c r="BI68" s="28">
        <f t="shared" ca="1" si="331"/>
        <v>0</v>
      </c>
      <c r="BJ68" s="10">
        <f t="shared" ca="1" si="331"/>
        <v>0</v>
      </c>
      <c r="BK68" s="18">
        <f t="shared" ca="1" si="313"/>
        <v>0</v>
      </c>
      <c r="BL68" s="28">
        <f t="shared" ca="1" si="332"/>
        <v>0</v>
      </c>
      <c r="BM68" s="10">
        <f t="shared" ca="1" si="332"/>
        <v>0</v>
      </c>
      <c r="BN68" s="18">
        <f t="shared" ca="1" si="314"/>
        <v>0</v>
      </c>
      <c r="BO68" s="159" t="str">
        <f t="shared" si="268"/>
        <v>Opportunity</v>
      </c>
      <c r="BP68" s="250"/>
    </row>
    <row r="69" spans="1:68" x14ac:dyDescent="0.2">
      <c r="D69" s="239"/>
      <c r="E69" s="78" t="str">
        <f>$E$33</f>
        <v>Marginal</v>
      </c>
      <c r="F69" s="30">
        <f t="shared" ca="1" si="295"/>
        <v>0.34294540652603778</v>
      </c>
      <c r="G69" s="14">
        <f t="shared" ca="1" si="295"/>
        <v>0.29473485300552971</v>
      </c>
      <c r="H69" s="19">
        <f t="shared" ca="1" si="296"/>
        <v>482.10553520508068</v>
      </c>
      <c r="I69" s="88"/>
      <c r="J69" s="30">
        <f t="shared" ca="1" si="315"/>
        <v>0.35796586702922162</v>
      </c>
      <c r="K69" s="14">
        <f t="shared" ca="1" si="315"/>
        <v>0.34285792484330951</v>
      </c>
      <c r="L69" s="19">
        <f t="shared" ca="1" si="297"/>
        <v>151.07942185912106</v>
      </c>
      <c r="M69" s="88"/>
      <c r="N69" s="30">
        <f t="shared" ca="1" si="316"/>
        <v>0</v>
      </c>
      <c r="O69" s="14">
        <f t="shared" ca="1" si="316"/>
        <v>0</v>
      </c>
      <c r="P69" s="19">
        <f t="shared" ca="1" si="298"/>
        <v>0</v>
      </c>
      <c r="Q69" s="88"/>
      <c r="R69" s="30">
        <f t="shared" ca="1" si="317"/>
        <v>0</v>
      </c>
      <c r="S69" s="14">
        <f t="shared" ca="1" si="317"/>
        <v>0</v>
      </c>
      <c r="T69" s="19">
        <f t="shared" ca="1" si="299"/>
        <v>0</v>
      </c>
      <c r="U69" s="30">
        <f t="shared" ca="1" si="318"/>
        <v>0</v>
      </c>
      <c r="V69" s="14">
        <f t="shared" ca="1" si="318"/>
        <v>0</v>
      </c>
      <c r="W69" s="19">
        <f t="shared" ca="1" si="300"/>
        <v>0</v>
      </c>
      <c r="X69" s="30">
        <f t="shared" ca="1" si="319"/>
        <v>0</v>
      </c>
      <c r="Y69" s="14">
        <f t="shared" ca="1" si="319"/>
        <v>0</v>
      </c>
      <c r="Z69" s="19">
        <f t="shared" ca="1" si="301"/>
        <v>0</v>
      </c>
      <c r="AA69" s="30">
        <f t="shared" ca="1" si="320"/>
        <v>0</v>
      </c>
      <c r="AB69" s="14">
        <f t="shared" ca="1" si="320"/>
        <v>0</v>
      </c>
      <c r="AC69" s="19">
        <f t="shared" ca="1" si="302"/>
        <v>0</v>
      </c>
      <c r="AD69" s="88"/>
      <c r="AE69" s="30">
        <f t="shared" ca="1" si="321"/>
        <v>0</v>
      </c>
      <c r="AF69" s="14">
        <f t="shared" ca="1" si="321"/>
        <v>0</v>
      </c>
      <c r="AG69" s="19">
        <f t="shared" ca="1" si="303"/>
        <v>0</v>
      </c>
      <c r="AH69" s="30">
        <f t="shared" ca="1" si="322"/>
        <v>0</v>
      </c>
      <c r="AI69" s="14">
        <f t="shared" ca="1" si="322"/>
        <v>0</v>
      </c>
      <c r="AJ69" s="19">
        <f t="shared" ca="1" si="304"/>
        <v>0</v>
      </c>
      <c r="AK69" s="30">
        <f t="shared" ca="1" si="323"/>
        <v>0</v>
      </c>
      <c r="AL69" s="14">
        <f t="shared" ca="1" si="323"/>
        <v>0</v>
      </c>
      <c r="AM69" s="19">
        <f t="shared" ca="1" si="305"/>
        <v>0</v>
      </c>
      <c r="AN69" s="30">
        <f t="shared" ca="1" si="324"/>
        <v>0</v>
      </c>
      <c r="AO69" s="14">
        <f t="shared" ca="1" si="324"/>
        <v>0</v>
      </c>
      <c r="AP69" s="19">
        <f t="shared" ca="1" si="306"/>
        <v>0</v>
      </c>
      <c r="AQ69" s="30">
        <f t="shared" ca="1" si="325"/>
        <v>0</v>
      </c>
      <c r="AR69" s="14">
        <f t="shared" ca="1" si="325"/>
        <v>0</v>
      </c>
      <c r="AS69" s="19">
        <f t="shared" ca="1" si="307"/>
        <v>0</v>
      </c>
      <c r="AT69" s="30">
        <f t="shared" ca="1" si="326"/>
        <v>0</v>
      </c>
      <c r="AU69" s="14">
        <f t="shared" ca="1" si="326"/>
        <v>0</v>
      </c>
      <c r="AV69" s="19">
        <f t="shared" ca="1" si="308"/>
        <v>0</v>
      </c>
      <c r="AW69" s="30">
        <f t="shared" ca="1" si="327"/>
        <v>0</v>
      </c>
      <c r="AX69" s="14">
        <f t="shared" ca="1" si="327"/>
        <v>0</v>
      </c>
      <c r="AY69" s="19">
        <f t="shared" ca="1" si="309"/>
        <v>0</v>
      </c>
      <c r="AZ69" s="30">
        <f t="shared" ca="1" si="328"/>
        <v>0</v>
      </c>
      <c r="BA69" s="14">
        <f t="shared" ca="1" si="328"/>
        <v>0</v>
      </c>
      <c r="BB69" s="19">
        <f t="shared" ca="1" si="310"/>
        <v>0</v>
      </c>
      <c r="BC69" s="30">
        <f t="shared" ca="1" si="329"/>
        <v>0</v>
      </c>
      <c r="BD69" s="14">
        <f t="shared" ca="1" si="329"/>
        <v>0</v>
      </c>
      <c r="BE69" s="19">
        <f t="shared" ca="1" si="311"/>
        <v>0</v>
      </c>
      <c r="BF69" s="30">
        <f t="shared" ca="1" si="330"/>
        <v>0</v>
      </c>
      <c r="BG69" s="14">
        <f t="shared" ca="1" si="330"/>
        <v>0</v>
      </c>
      <c r="BH69" s="19">
        <f t="shared" ca="1" si="312"/>
        <v>0</v>
      </c>
      <c r="BI69" s="30">
        <f t="shared" ca="1" si="331"/>
        <v>0</v>
      </c>
      <c r="BJ69" s="14">
        <f t="shared" ca="1" si="331"/>
        <v>0</v>
      </c>
      <c r="BK69" s="19">
        <f t="shared" ca="1" si="313"/>
        <v>0</v>
      </c>
      <c r="BL69" s="30">
        <f t="shared" ca="1" si="332"/>
        <v>0</v>
      </c>
      <c r="BM69" s="14">
        <f t="shared" ca="1" si="332"/>
        <v>0</v>
      </c>
      <c r="BN69" s="19">
        <f t="shared" ca="1" si="314"/>
        <v>0</v>
      </c>
      <c r="BO69" s="156" t="str">
        <f t="shared" si="268"/>
        <v>Marginal</v>
      </c>
      <c r="BP69" s="251"/>
    </row>
    <row r="70" spans="1:68" ht="3.75" customHeight="1" x14ac:dyDescent="0.2">
      <c r="D70" s="144"/>
      <c r="E70" s="144"/>
      <c r="F70" s="144"/>
      <c r="G70" s="144"/>
      <c r="H70" s="160"/>
      <c r="I70" s="138"/>
      <c r="J70" s="144"/>
      <c r="K70" s="144"/>
      <c r="L70" s="160"/>
      <c r="M70" s="138"/>
      <c r="N70" s="144"/>
      <c r="O70" s="144"/>
      <c r="P70" s="160"/>
      <c r="Q70" s="138"/>
      <c r="R70" s="144"/>
      <c r="S70" s="144"/>
      <c r="T70" s="160"/>
      <c r="U70" s="144"/>
      <c r="V70" s="144"/>
      <c r="W70" s="160"/>
      <c r="X70" s="144"/>
      <c r="Y70" s="144"/>
      <c r="Z70" s="160"/>
      <c r="AA70" s="144"/>
      <c r="AB70" s="144"/>
      <c r="AC70" s="160"/>
      <c r="AD70" s="138"/>
      <c r="AE70" s="144"/>
      <c r="AF70" s="144"/>
      <c r="AG70" s="160"/>
      <c r="AH70" s="144"/>
      <c r="AI70" s="144"/>
      <c r="AJ70" s="160"/>
      <c r="AK70" s="144"/>
      <c r="AL70" s="144"/>
      <c r="AM70" s="160"/>
      <c r="AN70" s="144"/>
      <c r="AO70" s="144"/>
      <c r="AP70" s="160"/>
      <c r="AQ70" s="144"/>
      <c r="AR70" s="144"/>
      <c r="AS70" s="160"/>
      <c r="AT70" s="144"/>
      <c r="AU70" s="144"/>
      <c r="AV70" s="160"/>
      <c r="AW70" s="144"/>
      <c r="AX70" s="144"/>
      <c r="AY70" s="160"/>
      <c r="AZ70" s="144"/>
      <c r="BA70" s="144"/>
      <c r="BB70" s="160"/>
      <c r="BC70" s="144"/>
      <c r="BD70" s="144"/>
      <c r="BE70" s="160"/>
      <c r="BF70" s="144"/>
      <c r="BG70" s="144"/>
      <c r="BH70" s="160"/>
      <c r="BI70" s="144"/>
      <c r="BJ70" s="144"/>
      <c r="BK70" s="160"/>
      <c r="BL70" s="144"/>
      <c r="BM70" s="144"/>
      <c r="BN70" s="160"/>
      <c r="BO70" s="144"/>
      <c r="BP70" s="144"/>
    </row>
    <row r="71" spans="1:68" ht="15" hidden="1" thickBot="1" x14ac:dyDescent="0.25">
      <c r="A71" s="6" t="str">
        <f>A$29</f>
        <v>&gt;= 1</v>
      </c>
      <c r="B71" s="3" t="str">
        <f t="shared" ref="B71" si="333">B$29</f>
        <v>&gt;= 0</v>
      </c>
      <c r="D71" s="236" t="s">
        <v>160</v>
      </c>
      <c r="E71" s="135" t="str">
        <f>$E$29</f>
        <v>Total Active</v>
      </c>
      <c r="F71" s="123">
        <f t="shared" ref="F71:G75" ca="1" si="334">SUMIFS(ORDER_COUNT_R, CHANNEL_COUNT, $A$2, IS_JJCC, $B$2, CUST_GROUP, $A71, RECENCY_GROUP, $B71, TIMEFRAME, F$1)</f>
        <v>3085976</v>
      </c>
      <c r="G71" s="117">
        <f t="shared" ca="1" si="334"/>
        <v>2656326</v>
      </c>
      <c r="H71" s="115">
        <f t="shared" ref="H71:H75" ca="1" si="335">IF(F$9 = 0, 0, IFERROR((F71 - G71) / G71, 0))</f>
        <v>0.1617459603979331</v>
      </c>
      <c r="I71" s="141"/>
      <c r="J71" s="123">
        <f t="shared" ref="J71:K75" ca="1" si="336">SUMIFS(ORDER_COUNT_R, CHANNEL_COUNT, $A$2, IS_JJCC, $B$2, CUST_GROUP, $A71, RECENCY_GROUP, $B71, TIMEFRAME, J$1)</f>
        <v>3455951</v>
      </c>
      <c r="K71" s="117">
        <f t="shared" ca="1" si="336"/>
        <v>3085463</v>
      </c>
      <c r="L71" s="115">
        <f t="shared" ref="L71:L75" ca="1" si="337">IF(J$9 = 0, 0, IFERROR((J71 - K71) / K71, 0))</f>
        <v>0.1200753339126089</v>
      </c>
      <c r="M71" s="141"/>
      <c r="N71" s="123">
        <f t="shared" ref="N71:O75" ca="1" si="338">SUMIFS(ORDER_COUNT_R, CHANNEL_COUNT, $A$2, IS_JJCC, $B$2, CUST_GROUP, $A71, RECENCY_GROUP, $B71, TIMEFRAME, N$1)</f>
        <v>3455951</v>
      </c>
      <c r="O71" s="117">
        <f t="shared" ca="1" si="338"/>
        <v>3085463</v>
      </c>
      <c r="P71" s="115">
        <f t="shared" ref="P71:P75" ca="1" si="339">IF(N$9 = 0, 0, IFERROR((N71 - O71) / O71, 0))</f>
        <v>0.1200753339126089</v>
      </c>
      <c r="Q71" s="141"/>
      <c r="R71" s="123">
        <f t="shared" ref="R71:S75" ca="1" si="340">SUMIFS(ORDER_COUNT_R, CHANNEL_COUNT, $A$2, IS_JJCC, $B$2, CUST_GROUP, $A71, RECENCY_GROUP, $B71, TIMEFRAME, R$1)</f>
        <v>756624</v>
      </c>
      <c r="S71" s="117">
        <f t="shared" ca="1" si="340"/>
        <v>673006</v>
      </c>
      <c r="T71" s="115">
        <f t="shared" ref="T71:T75" ca="1" si="341">IF(R$9 = 0, 0, IFERROR((R71 - S71) / S71, 0))</f>
        <v>0.1242455490738567</v>
      </c>
      <c r="U71" s="123">
        <f t="shared" ref="U71:V75" ca="1" si="342">SUMIFS(ORDER_COUNT_R, CHANNEL_COUNT, $A$2, IS_JJCC, $B$2, CUST_GROUP, $A71, RECENCY_GROUP, $B71, TIMEFRAME, U$1)</f>
        <v>908381</v>
      </c>
      <c r="V71" s="117">
        <f t="shared" ca="1" si="342"/>
        <v>813190</v>
      </c>
      <c r="W71" s="115">
        <f t="shared" ref="W71:W75" ca="1" si="343">IF(U$9 = 0, 0, IFERROR((U71 - V71) / V71, 0))</f>
        <v>0.11705874395897638</v>
      </c>
      <c r="X71" s="123">
        <f t="shared" ref="X71:Y75" ca="1" si="344">SUMIFS(ORDER_COUNT_R, CHANNEL_COUNT, $A$2, IS_JJCC, $B$2, CUST_GROUP, $A71, RECENCY_GROUP, $B71, TIMEFRAME, X$1)</f>
        <v>851347</v>
      </c>
      <c r="Y71" s="117">
        <f t="shared" ca="1" si="344"/>
        <v>776678</v>
      </c>
      <c r="Z71" s="115">
        <f t="shared" ref="Z71:Z75" ca="1" si="345">IF(X$9 = 0, 0, IFERROR((X71 - Y71) / Y71, 0))</f>
        <v>9.6138940461812997E-2</v>
      </c>
      <c r="AA71" s="123">
        <f t="shared" ref="AA71:AB75" ca="1" si="346">SUMIFS(ORDER_COUNT_R, CHANNEL_COUNT, $A$2, IS_JJCC, $B$2, CUST_GROUP, $A71, RECENCY_GROUP, $B71, TIMEFRAME, AA$1)</f>
        <v>934594</v>
      </c>
      <c r="AB71" s="117">
        <f t="shared" ca="1" si="346"/>
        <v>820284</v>
      </c>
      <c r="AC71" s="115">
        <f t="shared" ref="AC71:AC75" ca="1" si="347">IF(AA$9 = 0, 0, IFERROR((AA71 - AB71) / AB71, 0))</f>
        <v>0.13935417489552399</v>
      </c>
      <c r="AD71" s="141"/>
      <c r="AE71" s="123">
        <f t="shared" ref="AE71:AF75" ca="1" si="348">SUMIFS(ORDER_COUNT_R, CHANNEL_COUNT, $A$2, IS_JJCC, $B$2, CUST_GROUP, $A71, RECENCY_GROUP, $B71, TIMEFRAME, AE$1)</f>
        <v>176888</v>
      </c>
      <c r="AF71" s="117">
        <f t="shared" ca="1" si="348"/>
        <v>145965</v>
      </c>
      <c r="AG71" s="115">
        <f t="shared" ref="AG71:AG75" ca="1" si="349">IF(AE$9 = 0, 0, IFERROR((AE71 - AF71) / AF71, 0))</f>
        <v>0.21185215633884835</v>
      </c>
      <c r="AH71" s="123">
        <f t="shared" ref="AH71:AI75" ca="1" si="350">SUMIFS(ORDER_COUNT_R, CHANNEL_COUNT, $A$2, IS_JJCC, $B$2, CUST_GROUP, $A71, RECENCY_GROUP, $B71, TIMEFRAME, AH$1)</f>
        <v>304917</v>
      </c>
      <c r="AI71" s="117">
        <f t="shared" ca="1" si="350"/>
        <v>285314</v>
      </c>
      <c r="AJ71" s="115">
        <f t="shared" ref="AJ71:AJ75" ca="1" si="351">IF(AH$9 = 0, 0, IFERROR((AH71 - AI71) / AI71, 0))</f>
        <v>6.8706758168193632E-2</v>
      </c>
      <c r="AK71" s="123">
        <f t="shared" ref="AK71:AL75" ca="1" si="352">SUMIFS(ORDER_COUNT_R, CHANNEL_COUNT, $A$2, IS_JJCC, $B$2, CUST_GROUP, $A71, RECENCY_GROUP, $B71, TIMEFRAME, AK$1)</f>
        <v>274181</v>
      </c>
      <c r="AL71" s="117">
        <f t="shared" ca="1" si="352"/>
        <v>240764</v>
      </c>
      <c r="AM71" s="115">
        <f t="shared" ref="AM71:AM75" ca="1" si="353">IF(AK$9 = 0, 0, IFERROR((AK71 - AL71) / AL71, 0))</f>
        <v>0.13879566712631455</v>
      </c>
      <c r="AN71" s="123">
        <f t="shared" ref="AN71:AO75" ca="1" si="354">SUMIFS(ORDER_COUNT_R, CHANNEL_COUNT, $A$2, IS_JJCC, $B$2, CUST_GROUP, $A71, RECENCY_GROUP, $B71, TIMEFRAME, AN$1)</f>
        <v>288037</v>
      </c>
      <c r="AO71" s="117">
        <f t="shared" ca="1" si="354"/>
        <v>286644</v>
      </c>
      <c r="AP71" s="115">
        <f t="shared" ref="AP71:AP75" ca="1" si="355">IF(AN$9 = 0, 0, IFERROR((AN71 - AO71) / AO71, 0))</f>
        <v>4.8596865798691061E-3</v>
      </c>
      <c r="AQ71" s="123">
        <f t="shared" ref="AQ71:AR75" ca="1" si="356">SUMIFS(ORDER_COUNT_R, CHANNEL_COUNT, $A$2, IS_JJCC, $B$2, CUST_GROUP, $A71, RECENCY_GROUP, $B71, TIMEFRAME, AQ$1)</f>
        <v>379402</v>
      </c>
      <c r="AR71" s="117">
        <f t="shared" ca="1" si="356"/>
        <v>315450</v>
      </c>
      <c r="AS71" s="115">
        <f t="shared" ref="AS71:AS75" ca="1" si="357">IF(AQ$9 = 0, 0, IFERROR((AQ71 - AR71) / AR71, 0))</f>
        <v>0.20273260421619907</v>
      </c>
      <c r="AT71" s="123">
        <f t="shared" ref="AT71:AU75" ca="1" si="358">SUMIFS(ORDER_COUNT_R, CHANNEL_COUNT, $A$2, IS_JJCC, $B$2, CUST_GROUP, $A71, RECENCY_GROUP, $B71, TIMEFRAME, AT$1)</f>
        <v>239558</v>
      </c>
      <c r="AU71" s="117">
        <f t="shared" ca="1" si="358"/>
        <v>210060</v>
      </c>
      <c r="AV71" s="115">
        <f t="shared" ref="AV71:AV75" ca="1" si="359">IF(AT$9 = 0, 0, IFERROR((AT71 - AU71) / AU71, 0))</f>
        <v>0.14042654479672476</v>
      </c>
      <c r="AW71" s="123">
        <f t="shared" ref="AW71:AX75" ca="1" si="360">SUMIFS(ORDER_COUNT_R, CHANNEL_COUNT, $A$2, IS_JJCC, $B$2, CUST_GROUP, $A71, RECENCY_GROUP, $B71, TIMEFRAME, AW$1)</f>
        <v>228685</v>
      </c>
      <c r="AX71" s="117">
        <f t="shared" ca="1" si="360"/>
        <v>197578</v>
      </c>
      <c r="AY71" s="115">
        <f t="shared" ref="AY71:AY75" ca="1" si="361">IF(AW$9 = 0, 0, IFERROR((AW71 - AX71) / AX71, 0))</f>
        <v>0.15744161799390621</v>
      </c>
      <c r="AZ71" s="123">
        <f t="shared" ref="AZ71:BA75" ca="1" si="362">SUMIFS(ORDER_COUNT_R, CHANNEL_COUNT, $A$2, IS_JJCC, $B$2, CUST_GROUP, $A71, RECENCY_GROUP, $B71, TIMEFRAME, AZ$1)</f>
        <v>333268</v>
      </c>
      <c r="BA71" s="117">
        <f t="shared" ca="1" si="362"/>
        <v>313589</v>
      </c>
      <c r="BB71" s="115">
        <f t="shared" ref="BB71:BB75" ca="1" si="363">IF(AZ$9 = 0, 0, IFERROR((AZ71 - BA71) / BA71, 0))</f>
        <v>6.2754114461923097E-2</v>
      </c>
      <c r="BC71" s="123">
        <f t="shared" ref="BC71:BD75" ca="1" si="364">SUMIFS(ORDER_COUNT_R, CHANNEL_COUNT, $A$2, IS_JJCC, $B$2, CUST_GROUP, $A71, RECENCY_GROUP, $B71, TIMEFRAME, BC$1)</f>
        <v>288418</v>
      </c>
      <c r="BD71" s="117">
        <f t="shared" ca="1" si="364"/>
        <v>264791</v>
      </c>
      <c r="BE71" s="115">
        <f t="shared" ref="BE71:BE75" ca="1" si="365">IF(BC$9 = 0, 0, IFERROR((BC71 - BD71) / BD71, 0))</f>
        <v>8.9228863518775181E-2</v>
      </c>
      <c r="BF71" s="123">
        <f t="shared" ref="BF71:BG75" ca="1" si="366">SUMIFS(ORDER_COUNT_R, CHANNEL_COUNT, $A$2, IS_JJCC, $B$2, CUST_GROUP, $A71, RECENCY_GROUP, $B71, TIMEFRAME, BF$1)</f>
        <v>289285</v>
      </c>
      <c r="BG71" s="117">
        <f t="shared" ca="1" si="366"/>
        <v>254275</v>
      </c>
      <c r="BH71" s="115">
        <f t="shared" ref="BH71:BH75" ca="1" si="367">IF(BF$9 = 0, 0, IFERROR((BF71 - BG71) / BG71, 0))</f>
        <v>0.13768557663946515</v>
      </c>
      <c r="BI71" s="123">
        <f t="shared" ref="BI71:BJ75" ca="1" si="368">SUMIFS(ORDER_COUNT_R, CHANNEL_COUNT, $A$2, IS_JJCC, $B$2, CUST_GROUP, $A71, RECENCY_GROUP, $B71, TIMEFRAME, BI$1)</f>
        <v>427105</v>
      </c>
      <c r="BJ71" s="117">
        <f t="shared" ca="1" si="368"/>
        <v>373242</v>
      </c>
      <c r="BK71" s="115">
        <f t="shared" ref="BK71:BK75" ca="1" si="369">IF(BI$9 = 0, 0, IFERROR((BI71 - BJ71) / BJ71, 0))</f>
        <v>0.14431119756083186</v>
      </c>
      <c r="BL71" s="123">
        <f t="shared" ref="BL71:BM75" ca="1" si="370">SUMIFS(ORDER_COUNT_R, CHANNEL_COUNT, $A$2, IS_JJCC, $B$2, CUST_GROUP, $A71, RECENCY_GROUP, $B71, TIMEFRAME, BL$1)</f>
        <v>217353</v>
      </c>
      <c r="BM71" s="117">
        <f t="shared" ca="1" si="370"/>
        <v>191935</v>
      </c>
      <c r="BN71" s="115">
        <f t="shared" ref="BN71:BN75" ca="1" si="371">IF(BL$9 = 0, 0, IFERROR((BL71 - BM71) / BM71, 0))</f>
        <v>0.13243024982415921</v>
      </c>
      <c r="BO71" s="158" t="str">
        <f t="shared" ref="BO71:BO75" si="372">E71</f>
        <v>Total Active</v>
      </c>
      <c r="BP71" s="248" t="str">
        <f>$D71</f>
        <v>TRANS</v>
      </c>
    </row>
    <row r="72" spans="1:68" ht="15" hidden="1" thickTop="1" x14ac:dyDescent="0.2">
      <c r="A72" s="6">
        <f>A$30</f>
        <v>5</v>
      </c>
      <c r="B72" s="3" t="str">
        <f t="shared" ref="B72" si="373">B$30</f>
        <v>&gt;= 0</v>
      </c>
      <c r="D72" s="237"/>
      <c r="E72" s="136" t="str">
        <f>$E$30</f>
        <v>Elite</v>
      </c>
      <c r="F72" s="124">
        <f t="shared" ca="1" si="334"/>
        <v>683925</v>
      </c>
      <c r="G72" s="110">
        <f t="shared" ca="1" si="334"/>
        <v>602954</v>
      </c>
      <c r="H72" s="108">
        <f t="shared" ca="1" si="335"/>
        <v>0.13429050972379319</v>
      </c>
      <c r="I72" s="141"/>
      <c r="J72" s="124">
        <f t="shared" ca="1" si="336"/>
        <v>755714</v>
      </c>
      <c r="K72" s="110">
        <f t="shared" ca="1" si="336"/>
        <v>683961</v>
      </c>
      <c r="L72" s="108">
        <f t="shared" ca="1" si="337"/>
        <v>0.10490802838173521</v>
      </c>
      <c r="M72" s="141"/>
      <c r="N72" s="124">
        <f t="shared" ca="1" si="338"/>
        <v>755714</v>
      </c>
      <c r="O72" s="110">
        <f t="shared" ca="1" si="338"/>
        <v>683961</v>
      </c>
      <c r="P72" s="108">
        <f t="shared" ca="1" si="339"/>
        <v>0.10490802838173521</v>
      </c>
      <c r="Q72" s="141"/>
      <c r="R72" s="124">
        <f t="shared" ca="1" si="340"/>
        <v>113524</v>
      </c>
      <c r="S72" s="110">
        <f t="shared" ca="1" si="340"/>
        <v>101818</v>
      </c>
      <c r="T72" s="108">
        <f t="shared" ca="1" si="341"/>
        <v>0.11496984816044314</v>
      </c>
      <c r="U72" s="124">
        <f t="shared" ca="1" si="342"/>
        <v>126402</v>
      </c>
      <c r="V72" s="110">
        <f t="shared" ca="1" si="342"/>
        <v>117667</v>
      </c>
      <c r="W72" s="108">
        <f t="shared" ca="1" si="343"/>
        <v>7.4234917181537727E-2</v>
      </c>
      <c r="X72" s="124">
        <f t="shared" ca="1" si="344"/>
        <v>134310</v>
      </c>
      <c r="Y72" s="110">
        <f t="shared" ca="1" si="344"/>
        <v>121396</v>
      </c>
      <c r="Z72" s="108">
        <f t="shared" ca="1" si="345"/>
        <v>0.10637912287060529</v>
      </c>
      <c r="AA72" s="124">
        <f t="shared" ca="1" si="346"/>
        <v>133207</v>
      </c>
      <c r="AB72" s="110">
        <f t="shared" ca="1" si="346"/>
        <v>118654</v>
      </c>
      <c r="AC72" s="108">
        <f t="shared" ca="1" si="347"/>
        <v>0.12265073238154635</v>
      </c>
      <c r="AD72" s="141"/>
      <c r="AE72" s="124">
        <f t="shared" ca="1" si="348"/>
        <v>18118</v>
      </c>
      <c r="AF72" s="110">
        <f t="shared" ca="1" si="348"/>
        <v>15129</v>
      </c>
      <c r="AG72" s="108">
        <f t="shared" ca="1" si="349"/>
        <v>0.19756758543195188</v>
      </c>
      <c r="AH72" s="124">
        <f t="shared" ca="1" si="350"/>
        <v>34760</v>
      </c>
      <c r="AI72" s="110">
        <f t="shared" ca="1" si="350"/>
        <v>33753</v>
      </c>
      <c r="AJ72" s="108">
        <f t="shared" ca="1" si="351"/>
        <v>2.9834385091695552E-2</v>
      </c>
      <c r="AK72" s="124">
        <f t="shared" ca="1" si="352"/>
        <v>29251</v>
      </c>
      <c r="AL72" s="110">
        <f t="shared" ca="1" si="352"/>
        <v>24829</v>
      </c>
      <c r="AM72" s="108">
        <f t="shared" ca="1" si="353"/>
        <v>0.17809819163075435</v>
      </c>
      <c r="AN72" s="124">
        <f t="shared" ca="1" si="354"/>
        <v>29341</v>
      </c>
      <c r="AO72" s="110">
        <f t="shared" ca="1" si="354"/>
        <v>31035</v>
      </c>
      <c r="AP72" s="108">
        <f t="shared" ca="1" si="355"/>
        <v>-5.4583534718865796E-2</v>
      </c>
      <c r="AQ72" s="124">
        <f t="shared" ca="1" si="356"/>
        <v>41463</v>
      </c>
      <c r="AR72" s="110">
        <f t="shared" ca="1" si="356"/>
        <v>33864</v>
      </c>
      <c r="AS72" s="108">
        <f t="shared" ca="1" si="357"/>
        <v>0.22439759036144577</v>
      </c>
      <c r="AT72" s="124">
        <f t="shared" ca="1" si="358"/>
        <v>22824</v>
      </c>
      <c r="AU72" s="110">
        <f t="shared" ca="1" si="358"/>
        <v>20696</v>
      </c>
      <c r="AV72" s="108">
        <f t="shared" ca="1" si="359"/>
        <v>0.10282180131426362</v>
      </c>
      <c r="AW72" s="124">
        <f t="shared" ca="1" si="360"/>
        <v>23734</v>
      </c>
      <c r="AX72" s="110">
        <f t="shared" ca="1" si="360"/>
        <v>20242</v>
      </c>
      <c r="AY72" s="108">
        <f t="shared" ca="1" si="361"/>
        <v>0.17251259756941015</v>
      </c>
      <c r="AZ72" s="124">
        <f t="shared" ca="1" si="362"/>
        <v>39387</v>
      </c>
      <c r="BA72" s="110">
        <f t="shared" ca="1" si="362"/>
        <v>37142</v>
      </c>
      <c r="BB72" s="108">
        <f t="shared" ca="1" si="363"/>
        <v>6.0443702546981851E-2</v>
      </c>
      <c r="BC72" s="124">
        <f t="shared" ca="1" si="364"/>
        <v>31934</v>
      </c>
      <c r="BD72" s="110">
        <f t="shared" ca="1" si="364"/>
        <v>29222</v>
      </c>
      <c r="BE72" s="108">
        <f t="shared" ca="1" si="365"/>
        <v>9.2806789405242632E-2</v>
      </c>
      <c r="BF72" s="124">
        <f t="shared" ca="1" si="366"/>
        <v>29904</v>
      </c>
      <c r="BG72" s="110">
        <f t="shared" ca="1" si="366"/>
        <v>26286</v>
      </c>
      <c r="BH72" s="108">
        <f t="shared" ca="1" si="367"/>
        <v>0.13763980826295366</v>
      </c>
      <c r="BI72" s="124">
        <f t="shared" ca="1" si="368"/>
        <v>46206</v>
      </c>
      <c r="BJ72" s="110">
        <f t="shared" ca="1" si="368"/>
        <v>41460</v>
      </c>
      <c r="BK72" s="108">
        <f t="shared" ca="1" si="369"/>
        <v>0.11447178002894356</v>
      </c>
      <c r="BL72" s="124">
        <f t="shared" ca="1" si="370"/>
        <v>20570</v>
      </c>
      <c r="BM72" s="110">
        <f t="shared" ca="1" si="370"/>
        <v>19111</v>
      </c>
      <c r="BN72" s="108">
        <f t="shared" ca="1" si="371"/>
        <v>7.6343467113180893E-2</v>
      </c>
      <c r="BO72" s="152" t="str">
        <f t="shared" si="372"/>
        <v>Elite</v>
      </c>
      <c r="BP72" s="249"/>
    </row>
    <row r="73" spans="1:68" hidden="1" x14ac:dyDescent="0.2">
      <c r="A73" s="6">
        <f>A$31</f>
        <v>30</v>
      </c>
      <c r="B73" s="3" t="str">
        <f t="shared" ref="B73:B74" si="374">B$31</f>
        <v>&gt;= 0</v>
      </c>
      <c r="D73" s="237"/>
      <c r="E73" s="79" t="str">
        <f>$E$31</f>
        <v>High Value</v>
      </c>
      <c r="F73" s="32">
        <f t="shared" ca="1" si="334"/>
        <v>1264224</v>
      </c>
      <c r="G73" s="17">
        <f t="shared" ca="1" si="334"/>
        <v>1064532</v>
      </c>
      <c r="H73" s="13">
        <f t="shared" ca="1" si="335"/>
        <v>0.18758665779892009</v>
      </c>
      <c r="I73" s="141"/>
      <c r="J73" s="32">
        <f t="shared" ca="1" si="336"/>
        <v>1427499</v>
      </c>
      <c r="K73" s="17">
        <f t="shared" ca="1" si="336"/>
        <v>1264062</v>
      </c>
      <c r="L73" s="13">
        <f t="shared" ca="1" si="337"/>
        <v>0.12929508204502627</v>
      </c>
      <c r="M73" s="141"/>
      <c r="N73" s="32">
        <f t="shared" ca="1" si="338"/>
        <v>1427499</v>
      </c>
      <c r="O73" s="17">
        <f t="shared" ca="1" si="338"/>
        <v>1264062</v>
      </c>
      <c r="P73" s="13">
        <f t="shared" ca="1" si="339"/>
        <v>0.12929508204502627</v>
      </c>
      <c r="Q73" s="141"/>
      <c r="R73" s="32">
        <f t="shared" ca="1" si="340"/>
        <v>271733</v>
      </c>
      <c r="S73" s="17">
        <f t="shared" ca="1" si="340"/>
        <v>239880</v>
      </c>
      <c r="T73" s="13">
        <f t="shared" ca="1" si="341"/>
        <v>0.13278722694680672</v>
      </c>
      <c r="U73" s="32">
        <f t="shared" ca="1" si="342"/>
        <v>327460</v>
      </c>
      <c r="V73" s="17">
        <f t="shared" ca="1" si="342"/>
        <v>290379</v>
      </c>
      <c r="W73" s="13">
        <f t="shared" ca="1" si="343"/>
        <v>0.12769862834433621</v>
      </c>
      <c r="X73" s="32">
        <f t="shared" ca="1" si="344"/>
        <v>309046</v>
      </c>
      <c r="Y73" s="17">
        <f t="shared" ca="1" si="344"/>
        <v>281203</v>
      </c>
      <c r="Z73" s="13">
        <f t="shared" ca="1" si="345"/>
        <v>9.9013879652777526E-2</v>
      </c>
      <c r="AA73" s="32">
        <f t="shared" ca="1" si="346"/>
        <v>326572</v>
      </c>
      <c r="AB73" s="17">
        <f t="shared" ca="1" si="346"/>
        <v>287831</v>
      </c>
      <c r="AC73" s="13">
        <f t="shared" ca="1" si="347"/>
        <v>0.13459634299293682</v>
      </c>
      <c r="AD73" s="141"/>
      <c r="AE73" s="32">
        <f t="shared" ca="1" si="348"/>
        <v>56077</v>
      </c>
      <c r="AF73" s="17">
        <f t="shared" ca="1" si="348"/>
        <v>44806</v>
      </c>
      <c r="AG73" s="13">
        <f t="shared" ca="1" si="349"/>
        <v>0.2515511315448824</v>
      </c>
      <c r="AH73" s="32">
        <f t="shared" ca="1" si="350"/>
        <v>101105</v>
      </c>
      <c r="AI73" s="17">
        <f t="shared" ca="1" si="350"/>
        <v>95733</v>
      </c>
      <c r="AJ73" s="13">
        <f t="shared" ca="1" si="351"/>
        <v>5.6114401512540088E-2</v>
      </c>
      <c r="AK73" s="32">
        <f t="shared" ca="1" si="352"/>
        <v>89216</v>
      </c>
      <c r="AL73" s="17">
        <f t="shared" ca="1" si="352"/>
        <v>77416</v>
      </c>
      <c r="AM73" s="13">
        <f t="shared" ca="1" si="353"/>
        <v>0.15242327167510591</v>
      </c>
      <c r="AN73" s="32">
        <f t="shared" ca="1" si="354"/>
        <v>94720</v>
      </c>
      <c r="AO73" s="17">
        <f t="shared" ca="1" si="354"/>
        <v>95104</v>
      </c>
      <c r="AP73" s="13">
        <f t="shared" ca="1" si="355"/>
        <v>-4.0376850605652759E-3</v>
      </c>
      <c r="AQ73" s="32">
        <f t="shared" ca="1" si="356"/>
        <v>124437</v>
      </c>
      <c r="AR73" s="17">
        <f t="shared" ca="1" si="356"/>
        <v>101888</v>
      </c>
      <c r="AS73" s="13">
        <f t="shared" ca="1" si="357"/>
        <v>0.22131163630653267</v>
      </c>
      <c r="AT73" s="32">
        <f t="shared" ca="1" si="358"/>
        <v>72588</v>
      </c>
      <c r="AU73" s="17">
        <f t="shared" ca="1" si="358"/>
        <v>63425</v>
      </c>
      <c r="AV73" s="13">
        <f t="shared" ca="1" si="359"/>
        <v>0.1444698462751281</v>
      </c>
      <c r="AW73" s="32">
        <f t="shared" ca="1" si="360"/>
        <v>71827</v>
      </c>
      <c r="AX73" s="17">
        <f t="shared" ca="1" si="360"/>
        <v>60708</v>
      </c>
      <c r="AY73" s="13">
        <f t="shared" ca="1" si="361"/>
        <v>0.18315543256243</v>
      </c>
      <c r="AZ73" s="32">
        <f t="shared" ca="1" si="362"/>
        <v>112437</v>
      </c>
      <c r="BA73" s="17">
        <f t="shared" ca="1" si="362"/>
        <v>105437</v>
      </c>
      <c r="BB73" s="13">
        <f t="shared" ca="1" si="363"/>
        <v>6.6390356326526748E-2</v>
      </c>
      <c r="BC73" s="32">
        <f t="shared" ca="1" si="364"/>
        <v>94787</v>
      </c>
      <c r="BD73" s="17">
        <f t="shared" ca="1" si="364"/>
        <v>88494</v>
      </c>
      <c r="BE73" s="13">
        <f t="shared" ca="1" si="365"/>
        <v>7.1112165796551177E-2</v>
      </c>
      <c r="BF73" s="32">
        <f t="shared" ca="1" si="366"/>
        <v>91170</v>
      </c>
      <c r="BG73" s="17">
        <f t="shared" ca="1" si="366"/>
        <v>81257</v>
      </c>
      <c r="BH73" s="13">
        <f t="shared" ca="1" si="367"/>
        <v>0.12199564345225643</v>
      </c>
      <c r="BI73" s="32">
        <f t="shared" ca="1" si="368"/>
        <v>133437</v>
      </c>
      <c r="BJ73" s="17">
        <f t="shared" ca="1" si="368"/>
        <v>118308</v>
      </c>
      <c r="BK73" s="13">
        <f t="shared" ca="1" si="369"/>
        <v>0.12787808094127193</v>
      </c>
      <c r="BL73" s="32">
        <f t="shared" ca="1" si="370"/>
        <v>63545</v>
      </c>
      <c r="BM73" s="17">
        <f t="shared" ca="1" si="370"/>
        <v>56610</v>
      </c>
      <c r="BN73" s="13">
        <f t="shared" ca="1" si="371"/>
        <v>0.12250485779897545</v>
      </c>
      <c r="BO73" s="159" t="str">
        <f t="shared" si="372"/>
        <v>High Value</v>
      </c>
      <c r="BP73" s="249"/>
    </row>
    <row r="74" spans="1:68" hidden="1" x14ac:dyDescent="0.2">
      <c r="A74" s="6">
        <f>A$32</f>
        <v>70</v>
      </c>
      <c r="B74" s="3" t="str">
        <f t="shared" si="374"/>
        <v>&gt;= 0</v>
      </c>
      <c r="D74" s="238"/>
      <c r="E74" s="79" t="str">
        <f>$E$32</f>
        <v>Opportunity</v>
      </c>
      <c r="F74" s="32">
        <f t="shared" ca="1" si="334"/>
        <v>784045</v>
      </c>
      <c r="G74" s="17">
        <f t="shared" ca="1" si="334"/>
        <v>670048</v>
      </c>
      <c r="H74" s="13">
        <f t="shared" ca="1" si="335"/>
        <v>0.17013258751611826</v>
      </c>
      <c r="I74" s="141"/>
      <c r="J74" s="32">
        <f t="shared" ca="1" si="336"/>
        <v>885973</v>
      </c>
      <c r="K74" s="17">
        <f t="shared" ca="1" si="336"/>
        <v>783783</v>
      </c>
      <c r="L74" s="13">
        <f t="shared" ca="1" si="337"/>
        <v>0.13038047520806142</v>
      </c>
      <c r="M74" s="141"/>
      <c r="N74" s="32">
        <f t="shared" ca="1" si="338"/>
        <v>885970</v>
      </c>
      <c r="O74" s="17">
        <f t="shared" ca="1" si="338"/>
        <v>783786</v>
      </c>
      <c r="P74" s="13">
        <f t="shared" ca="1" si="339"/>
        <v>0.13037232101619575</v>
      </c>
      <c r="Q74" s="141"/>
      <c r="R74" s="32">
        <f t="shared" ca="1" si="340"/>
        <v>233103</v>
      </c>
      <c r="S74" s="17">
        <f t="shared" ca="1" si="340"/>
        <v>210426</v>
      </c>
      <c r="T74" s="13">
        <f t="shared" ca="1" si="341"/>
        <v>0.10776710102363776</v>
      </c>
      <c r="U74" s="32">
        <f t="shared" ca="1" si="342"/>
        <v>284440</v>
      </c>
      <c r="V74" s="17">
        <f t="shared" ca="1" si="342"/>
        <v>254339</v>
      </c>
      <c r="W74" s="13">
        <f t="shared" ca="1" si="343"/>
        <v>0.11834991880914841</v>
      </c>
      <c r="X74" s="32">
        <f t="shared" ca="1" si="344"/>
        <v>256323</v>
      </c>
      <c r="Y74" s="17">
        <f t="shared" ca="1" si="344"/>
        <v>234632</v>
      </c>
      <c r="Z74" s="13">
        <f t="shared" ca="1" si="345"/>
        <v>9.2446895564117421E-2</v>
      </c>
      <c r="AA74" s="32">
        <f t="shared" ca="1" si="346"/>
        <v>290559</v>
      </c>
      <c r="AB74" s="17">
        <f t="shared" ca="1" si="346"/>
        <v>253965</v>
      </c>
      <c r="AC74" s="13">
        <f t="shared" ca="1" si="347"/>
        <v>0.1440907211623649</v>
      </c>
      <c r="AD74" s="141"/>
      <c r="AE74" s="32">
        <f t="shared" ca="1" si="348"/>
        <v>59520</v>
      </c>
      <c r="AF74" s="17">
        <f t="shared" ca="1" si="348"/>
        <v>49838</v>
      </c>
      <c r="AG74" s="13">
        <f t="shared" ca="1" si="349"/>
        <v>0.19426943296279947</v>
      </c>
      <c r="AH74" s="32">
        <f t="shared" ca="1" si="350"/>
        <v>101953</v>
      </c>
      <c r="AI74" s="17">
        <f t="shared" ca="1" si="350"/>
        <v>95837</v>
      </c>
      <c r="AJ74" s="13">
        <f t="shared" ca="1" si="351"/>
        <v>6.3816688752778156E-2</v>
      </c>
      <c r="AK74" s="32">
        <f t="shared" ca="1" si="352"/>
        <v>91149</v>
      </c>
      <c r="AL74" s="17">
        <f t="shared" ca="1" si="352"/>
        <v>84697</v>
      </c>
      <c r="AM74" s="13">
        <f t="shared" ca="1" si="353"/>
        <v>7.6177432494657429E-2</v>
      </c>
      <c r="AN74" s="32">
        <f t="shared" ca="1" si="354"/>
        <v>96866</v>
      </c>
      <c r="AO74" s="17">
        <f t="shared" ca="1" si="354"/>
        <v>95652</v>
      </c>
      <c r="AP74" s="13">
        <f t="shared" ca="1" si="355"/>
        <v>1.2691841257893197E-2</v>
      </c>
      <c r="AQ74" s="32">
        <f t="shared" ca="1" si="356"/>
        <v>126912</v>
      </c>
      <c r="AR74" s="17">
        <f t="shared" ca="1" si="356"/>
        <v>108794</v>
      </c>
      <c r="AS74" s="13">
        <f t="shared" ca="1" si="357"/>
        <v>0.16653491920510322</v>
      </c>
      <c r="AT74" s="32">
        <f t="shared" ca="1" si="358"/>
        <v>82225</v>
      </c>
      <c r="AU74" s="17">
        <f t="shared" ca="1" si="358"/>
        <v>72517</v>
      </c>
      <c r="AV74" s="13">
        <f t="shared" ca="1" si="359"/>
        <v>0.13387205758649695</v>
      </c>
      <c r="AW74" s="32">
        <f t="shared" ca="1" si="360"/>
        <v>77612</v>
      </c>
      <c r="AX74" s="17">
        <f t="shared" ca="1" si="360"/>
        <v>67258</v>
      </c>
      <c r="AY74" s="13">
        <f t="shared" ca="1" si="361"/>
        <v>0.15394451217699009</v>
      </c>
      <c r="AZ74" s="32">
        <f t="shared" ca="1" si="362"/>
        <v>107792</v>
      </c>
      <c r="BA74" s="17">
        <f t="shared" ca="1" si="362"/>
        <v>102033</v>
      </c>
      <c r="BB74" s="13">
        <f t="shared" ca="1" si="363"/>
        <v>5.644252349729989E-2</v>
      </c>
      <c r="BC74" s="32">
        <f t="shared" ca="1" si="364"/>
        <v>96126</v>
      </c>
      <c r="BD74" s="17">
        <f t="shared" ca="1" si="364"/>
        <v>87717</v>
      </c>
      <c r="BE74" s="13">
        <f t="shared" ca="1" si="365"/>
        <v>9.5865111665925651E-2</v>
      </c>
      <c r="BF74" s="32">
        <f t="shared" ca="1" si="366"/>
        <v>97305</v>
      </c>
      <c r="BG74" s="17">
        <f t="shared" ca="1" si="366"/>
        <v>84863</v>
      </c>
      <c r="BH74" s="13">
        <f t="shared" ca="1" si="367"/>
        <v>0.14661277588583954</v>
      </c>
      <c r="BI74" s="32">
        <f t="shared" ca="1" si="368"/>
        <v>142064</v>
      </c>
      <c r="BJ74" s="17">
        <f t="shared" ca="1" si="368"/>
        <v>124849</v>
      </c>
      <c r="BK74" s="13">
        <f t="shared" ca="1" si="369"/>
        <v>0.13788656697290327</v>
      </c>
      <c r="BL74" s="32">
        <f t="shared" ca="1" si="370"/>
        <v>72818</v>
      </c>
      <c r="BM74" s="17">
        <f t="shared" ca="1" si="370"/>
        <v>64079</v>
      </c>
      <c r="BN74" s="13">
        <f t="shared" ca="1" si="371"/>
        <v>0.1363785327486384</v>
      </c>
      <c r="BO74" s="159" t="str">
        <f t="shared" si="372"/>
        <v>Opportunity</v>
      </c>
      <c r="BP74" s="250"/>
    </row>
    <row r="75" spans="1:68" hidden="1" x14ac:dyDescent="0.2">
      <c r="A75" s="6">
        <f>A$33</f>
        <v>100</v>
      </c>
      <c r="B75" s="3" t="str">
        <f t="shared" ref="B75" si="375">B$33</f>
        <v>&gt;= 0</v>
      </c>
      <c r="D75" s="239"/>
      <c r="E75" s="78" t="str">
        <f>$E$33</f>
        <v>Marginal</v>
      </c>
      <c r="F75" s="125">
        <f t="shared" ca="1" si="334"/>
        <v>353782</v>
      </c>
      <c r="G75" s="99">
        <f t="shared" ca="1" si="334"/>
        <v>318792</v>
      </c>
      <c r="H75" s="100">
        <f t="shared" ca="1" si="335"/>
        <v>0.10975808677758539</v>
      </c>
      <c r="I75" s="141"/>
      <c r="J75" s="125">
        <f t="shared" ca="1" si="336"/>
        <v>386765</v>
      </c>
      <c r="K75" s="99">
        <f t="shared" ca="1" si="336"/>
        <v>353657</v>
      </c>
      <c r="L75" s="100">
        <f t="shared" ca="1" si="337"/>
        <v>9.3616130883879017E-2</v>
      </c>
      <c r="M75" s="141"/>
      <c r="N75" s="125">
        <f t="shared" ca="1" si="338"/>
        <v>386768</v>
      </c>
      <c r="O75" s="99">
        <f t="shared" ca="1" si="338"/>
        <v>353654</v>
      </c>
      <c r="P75" s="100">
        <f t="shared" ca="1" si="339"/>
        <v>9.3633890751977922E-2</v>
      </c>
      <c r="Q75" s="141"/>
      <c r="R75" s="125">
        <f t="shared" ca="1" si="340"/>
        <v>138264</v>
      </c>
      <c r="S75" s="99">
        <f t="shared" ca="1" si="340"/>
        <v>120882</v>
      </c>
      <c r="T75" s="100">
        <f t="shared" ca="1" si="341"/>
        <v>0.14379312056385565</v>
      </c>
      <c r="U75" s="125">
        <f t="shared" ca="1" si="342"/>
        <v>170079</v>
      </c>
      <c r="V75" s="99">
        <f t="shared" ca="1" si="342"/>
        <v>150805</v>
      </c>
      <c r="W75" s="100">
        <f t="shared" ca="1" si="343"/>
        <v>0.1278074334405358</v>
      </c>
      <c r="X75" s="125">
        <f t="shared" ca="1" si="344"/>
        <v>151668</v>
      </c>
      <c r="Y75" s="99">
        <f t="shared" ca="1" si="344"/>
        <v>139447</v>
      </c>
      <c r="Z75" s="100">
        <f t="shared" ca="1" si="345"/>
        <v>8.763903131655755E-2</v>
      </c>
      <c r="AA75" s="125">
        <f t="shared" ca="1" si="346"/>
        <v>184256</v>
      </c>
      <c r="AB75" s="99">
        <f t="shared" ca="1" si="346"/>
        <v>159834</v>
      </c>
      <c r="AC75" s="100">
        <f t="shared" ca="1" si="347"/>
        <v>0.15279602587684724</v>
      </c>
      <c r="AD75" s="141"/>
      <c r="AE75" s="125">
        <f t="shared" ca="1" si="348"/>
        <v>43173</v>
      </c>
      <c r="AF75" s="99">
        <f t="shared" ca="1" si="348"/>
        <v>36192</v>
      </c>
      <c r="AG75" s="100">
        <f t="shared" ca="1" si="349"/>
        <v>0.19288793103448276</v>
      </c>
      <c r="AH75" s="125">
        <f t="shared" ca="1" si="350"/>
        <v>67099</v>
      </c>
      <c r="AI75" s="99">
        <f t="shared" ca="1" si="350"/>
        <v>59991</v>
      </c>
      <c r="AJ75" s="100">
        <f t="shared" ca="1" si="351"/>
        <v>0.11848443933256655</v>
      </c>
      <c r="AK75" s="125">
        <f t="shared" ca="1" si="352"/>
        <v>64565</v>
      </c>
      <c r="AL75" s="99">
        <f t="shared" ca="1" si="352"/>
        <v>53822</v>
      </c>
      <c r="AM75" s="100">
        <f t="shared" ca="1" si="353"/>
        <v>0.19960239307346439</v>
      </c>
      <c r="AN75" s="125">
        <f t="shared" ca="1" si="354"/>
        <v>67110</v>
      </c>
      <c r="AO75" s="99">
        <f t="shared" ca="1" si="354"/>
        <v>64853</v>
      </c>
      <c r="AP75" s="100">
        <f t="shared" ca="1" si="355"/>
        <v>3.4801782492714289E-2</v>
      </c>
      <c r="AQ75" s="125">
        <f t="shared" ca="1" si="356"/>
        <v>86590</v>
      </c>
      <c r="AR75" s="99">
        <f t="shared" ca="1" si="356"/>
        <v>70904</v>
      </c>
      <c r="AS75" s="100">
        <f t="shared" ca="1" si="357"/>
        <v>0.22122870359923277</v>
      </c>
      <c r="AT75" s="125">
        <f t="shared" ca="1" si="358"/>
        <v>61921</v>
      </c>
      <c r="AU75" s="99">
        <f t="shared" ca="1" si="358"/>
        <v>53422</v>
      </c>
      <c r="AV75" s="100">
        <f t="shared" ca="1" si="359"/>
        <v>0.15909175994908464</v>
      </c>
      <c r="AW75" s="125">
        <f t="shared" ca="1" si="360"/>
        <v>55512</v>
      </c>
      <c r="AX75" s="99">
        <f t="shared" ca="1" si="360"/>
        <v>49370</v>
      </c>
      <c r="AY75" s="100">
        <f t="shared" ca="1" si="361"/>
        <v>0.12440753494024712</v>
      </c>
      <c r="AZ75" s="125">
        <f t="shared" ca="1" si="362"/>
        <v>73652</v>
      </c>
      <c r="BA75" s="99">
        <f t="shared" ca="1" si="362"/>
        <v>68977</v>
      </c>
      <c r="BB75" s="100">
        <f t="shared" ca="1" si="363"/>
        <v>6.7776215260159187E-2</v>
      </c>
      <c r="BC75" s="125">
        <f t="shared" ca="1" si="364"/>
        <v>65571</v>
      </c>
      <c r="BD75" s="99">
        <f t="shared" ca="1" si="364"/>
        <v>59358</v>
      </c>
      <c r="BE75" s="100">
        <f t="shared" ca="1" si="365"/>
        <v>0.10466996866471243</v>
      </c>
      <c r="BF75" s="125">
        <f t="shared" ca="1" si="366"/>
        <v>70906</v>
      </c>
      <c r="BG75" s="99">
        <f t="shared" ca="1" si="366"/>
        <v>61869</v>
      </c>
      <c r="BH75" s="100">
        <f t="shared" ca="1" si="367"/>
        <v>0.14606668929512356</v>
      </c>
      <c r="BI75" s="125">
        <f t="shared" ca="1" si="368"/>
        <v>105398</v>
      </c>
      <c r="BJ75" s="99">
        <f t="shared" ca="1" si="368"/>
        <v>88625</v>
      </c>
      <c r="BK75" s="100">
        <f t="shared" ca="1" si="369"/>
        <v>0.18925811001410436</v>
      </c>
      <c r="BL75" s="125">
        <f t="shared" ca="1" si="370"/>
        <v>60420</v>
      </c>
      <c r="BM75" s="99">
        <f t="shared" ca="1" si="370"/>
        <v>52135</v>
      </c>
      <c r="BN75" s="100">
        <f t="shared" ca="1" si="371"/>
        <v>0.15891435695789777</v>
      </c>
      <c r="BO75" s="156" t="str">
        <f t="shared" si="372"/>
        <v>Marginal</v>
      </c>
      <c r="BP75" s="251"/>
    </row>
    <row r="76" spans="1:68" ht="3.75" hidden="1" customHeight="1" x14ac:dyDescent="0.2">
      <c r="A76" s="6"/>
      <c r="D76" s="144"/>
      <c r="E76" s="144"/>
      <c r="F76" s="144"/>
      <c r="G76" s="144"/>
      <c r="H76" s="160"/>
      <c r="I76" s="138"/>
      <c r="J76" s="144"/>
      <c r="K76" s="144"/>
      <c r="L76" s="160"/>
      <c r="M76" s="138"/>
      <c r="N76" s="144"/>
      <c r="O76" s="144"/>
      <c r="P76" s="160"/>
      <c r="Q76" s="138"/>
      <c r="R76" s="144"/>
      <c r="S76" s="144"/>
      <c r="T76" s="160"/>
      <c r="U76" s="144"/>
      <c r="V76" s="144"/>
      <c r="W76" s="160"/>
      <c r="X76" s="144"/>
      <c r="Y76" s="144"/>
      <c r="Z76" s="160"/>
      <c r="AA76" s="144"/>
      <c r="AB76" s="144"/>
      <c r="AC76" s="160"/>
      <c r="AD76" s="138"/>
      <c r="AE76" s="144"/>
      <c r="AF76" s="144"/>
      <c r="AG76" s="160"/>
      <c r="AH76" s="144"/>
      <c r="AI76" s="144"/>
      <c r="AJ76" s="160"/>
      <c r="AK76" s="144"/>
      <c r="AL76" s="144"/>
      <c r="AM76" s="160"/>
      <c r="AN76" s="144"/>
      <c r="AO76" s="144"/>
      <c r="AP76" s="160"/>
      <c r="AQ76" s="144"/>
      <c r="AR76" s="144"/>
      <c r="AS76" s="160"/>
      <c r="AT76" s="144"/>
      <c r="AU76" s="144"/>
      <c r="AV76" s="160"/>
      <c r="AW76" s="144"/>
      <c r="AX76" s="144"/>
      <c r="AY76" s="160"/>
      <c r="AZ76" s="144"/>
      <c r="BA76" s="144"/>
      <c r="BB76" s="160"/>
      <c r="BC76" s="144"/>
      <c r="BD76" s="144"/>
      <c r="BE76" s="160"/>
      <c r="BF76" s="144"/>
      <c r="BG76" s="144"/>
      <c r="BH76" s="160"/>
      <c r="BI76" s="144"/>
      <c r="BJ76" s="144"/>
      <c r="BK76" s="160"/>
      <c r="BL76" s="144"/>
      <c r="BM76" s="144"/>
      <c r="BN76" s="160"/>
      <c r="BO76" s="144"/>
      <c r="BP76" s="144"/>
    </row>
    <row r="77" spans="1:68" ht="15" hidden="1" thickBot="1" x14ac:dyDescent="0.25">
      <c r="A77" s="6" t="str">
        <f>A$29</f>
        <v>&gt;= 1</v>
      </c>
      <c r="B77" s="3" t="str">
        <f t="shared" ref="B77" si="376">B$29</f>
        <v>&gt;= 0</v>
      </c>
      <c r="D77" s="236" t="s">
        <v>161</v>
      </c>
      <c r="E77" s="135" t="str">
        <f>$E$29</f>
        <v>Total Active</v>
      </c>
      <c r="F77" s="119">
        <f t="shared" ref="F77:G81" ca="1" si="377">SUMIFS(GROSS_AMT_R, CHANNEL_COUNT, $A$2, IS_JJCC, $B$2, CUST_GROUP, $A77, RECENCY_GROUP, $B77, TIMEFRAME, F$1)</f>
        <v>463123015.92000008</v>
      </c>
      <c r="G77" s="118">
        <f t="shared" ca="1" si="377"/>
        <v>385604816.46000004</v>
      </c>
      <c r="H77" s="115">
        <f t="shared" ref="H77:H81" ca="1" si="378">IF(F$9 = 0, 0, IFERROR((F77 - G77) / G77, 0))</f>
        <v>0.20103016391664091</v>
      </c>
      <c r="I77" s="141"/>
      <c r="J77" s="119">
        <f t="shared" ref="J77:K81" ca="1" si="379">SUMIFS(GROSS_AMT_R, CHANNEL_COUNT, $A$2, IS_JJCC, $B$2, CUST_GROUP, $A77, RECENCY_GROUP, $B77, TIMEFRAME, J$1)</f>
        <v>528699829.07000011</v>
      </c>
      <c r="K77" s="118">
        <f t="shared" ca="1" si="379"/>
        <v>463060760.32000005</v>
      </c>
      <c r="L77" s="115">
        <f t="shared" ref="L77:L81" ca="1" si="380">IF(J$9 = 0, 0, IFERROR((J77 - K77) / K77, 0))</f>
        <v>0.14175044481125956</v>
      </c>
      <c r="M77" s="141"/>
      <c r="N77" s="119">
        <f t="shared" ref="N77:O81" ca="1" si="381">SUMIFS(GROSS_AMT_R, CHANNEL_COUNT, $A$2, IS_JJCC, $B$2, CUST_GROUP, $A77, RECENCY_GROUP, $B77, TIMEFRAME, N$1)</f>
        <v>528699829.07000023</v>
      </c>
      <c r="O77" s="118">
        <f t="shared" ca="1" si="381"/>
        <v>463060760.32000005</v>
      </c>
      <c r="P77" s="115">
        <f t="shared" ref="P77:P81" ca="1" si="382">IF(N$9 = 0, 0, IFERROR((N77 - O77) / O77, 0))</f>
        <v>0.14175044481125981</v>
      </c>
      <c r="Q77" s="141"/>
      <c r="R77" s="119">
        <f t="shared" ref="R77:S81" ca="1" si="383">SUMIFS(GROSS_AMT_R, CHANNEL_COUNT, $A$2, IS_JJCC, $B$2, CUST_GROUP, $A77, RECENCY_GROUP, $B77, TIMEFRAME, R$1)</f>
        <v>123786238.00999998</v>
      </c>
      <c r="S77" s="118">
        <f t="shared" ca="1" si="383"/>
        <v>105961556.33000004</v>
      </c>
      <c r="T77" s="115">
        <f t="shared" ref="T77:T81" ca="1" si="384">IF(R$9 = 0, 0, IFERROR((R77 - S77) / S77, 0))</f>
        <v>0.16821838313216031</v>
      </c>
      <c r="U77" s="119">
        <f t="shared" ref="U77:V81" ca="1" si="385">SUMIFS(GROSS_AMT_R, CHANNEL_COUNT, $A$2, IS_JJCC, $B$2, CUST_GROUP, $A77, RECENCY_GROUP, $B77, TIMEFRAME, U$1)</f>
        <v>133476695.40000001</v>
      </c>
      <c r="V77" s="118">
        <f t="shared" ca="1" si="385"/>
        <v>114634855.41999994</v>
      </c>
      <c r="W77" s="115">
        <f t="shared" ref="W77:W81" ca="1" si="386">IF(U$9 = 0, 0, IFERROR((U77 - V77) / V77, 0))</f>
        <v>0.16436397037329709</v>
      </c>
      <c r="X77" s="119">
        <f t="shared" ref="X77:Y81" ca="1" si="387">SUMIFS(GROSS_AMT_R, CHANNEL_COUNT, $A$2, IS_JJCC, $B$2, CUST_GROUP, $A77, RECENCY_GROUP, $B77, TIMEFRAME, X$1)</f>
        <v>137714161.57999998</v>
      </c>
      <c r="Y77" s="118">
        <f t="shared" ca="1" si="387"/>
        <v>125137709.37999998</v>
      </c>
      <c r="Z77" s="115">
        <f t="shared" ref="Z77:Z81" ca="1" si="388">IF(X$9 = 0, 0, IFERROR((X77 - Y77) / Y77, 0))</f>
        <v>0.10050089826887963</v>
      </c>
      <c r="AA77" s="119">
        <f t="shared" ref="AA77:AB81" ca="1" si="389">SUMIFS(GROSS_AMT_R, CHANNEL_COUNT, $A$2, IS_JJCC, $B$2, CUST_GROUP, $A77, RECENCY_GROUP, $B77, TIMEFRAME, AA$1)</f>
        <v>132969494.53000006</v>
      </c>
      <c r="AB77" s="118">
        <f t="shared" ca="1" si="389"/>
        <v>116960051.12999997</v>
      </c>
      <c r="AC77" s="115">
        <f t="shared" ref="AC77:AC81" ca="1" si="390">IF(AA$9 = 0, 0, IFERROR((AA77 - AB77) / AB77, 0))</f>
        <v>0.13687958619482607</v>
      </c>
      <c r="AD77" s="141"/>
      <c r="AE77" s="119">
        <f t="shared" ref="AE77:AF81" ca="1" si="391">SUMIFS(GROSS_AMT_R, CHANNEL_COUNT, $A$2, IS_JJCC, $B$2, CUST_GROUP, $A77, RECENCY_GROUP, $B77, TIMEFRAME, AE$1)</f>
        <v>25657026.769999992</v>
      </c>
      <c r="AF77" s="118">
        <f t="shared" ca="1" si="391"/>
        <v>20383659.539999995</v>
      </c>
      <c r="AG77" s="115">
        <f t="shared" ref="AG77:AG81" ca="1" si="392">IF(AE$9 = 0, 0, IFERROR((AE77 - AF77) / AF77, 0))</f>
        <v>0.25870561758803778</v>
      </c>
      <c r="AH77" s="119">
        <f t="shared" ref="AH77:AI81" ca="1" si="393">SUMIFS(GROSS_AMT_R, CHANNEL_COUNT, $A$2, IS_JJCC, $B$2, CUST_GROUP, $A77, RECENCY_GROUP, $B77, TIMEFRAME, AH$1)</f>
        <v>52351679.190000013</v>
      </c>
      <c r="AI77" s="118">
        <f t="shared" ca="1" si="393"/>
        <v>47526280.669999987</v>
      </c>
      <c r="AJ77" s="115">
        <f t="shared" ref="AJ77:AJ81" ca="1" si="394">IF(AH$9 = 0, 0, IFERROR((AH77 - AI77) / AI77, 0))</f>
        <v>0.10153116237951189</v>
      </c>
      <c r="AK77" s="119">
        <f t="shared" ref="AK77:AL81" ca="1" si="395">SUMIFS(GROSS_AMT_R, CHANNEL_COUNT, $A$2, IS_JJCC, $B$2, CUST_GROUP, $A77, RECENCY_GROUP, $B77, TIMEFRAME, AK$1)</f>
        <v>45666203.710000001</v>
      </c>
      <c r="AL77" s="118">
        <f t="shared" ca="1" si="395"/>
        <v>37861102.93</v>
      </c>
      <c r="AM77" s="115">
        <f t="shared" ref="AM77:AM81" ca="1" si="396">IF(AK$9 = 0, 0, IFERROR((AK77 - AL77) / AL77, 0))</f>
        <v>0.20615090887422283</v>
      </c>
      <c r="AN77" s="119">
        <f t="shared" ref="AN77:AO81" ca="1" si="397">SUMIFS(GROSS_AMT_R, CHANNEL_COUNT, $A$2, IS_JJCC, $B$2, CUST_GROUP, $A77, RECENCY_GROUP, $B77, TIMEFRAME, AN$1)</f>
        <v>46591684.949999981</v>
      </c>
      <c r="AO77" s="118">
        <f t="shared" ca="1" si="397"/>
        <v>44396150.070000023</v>
      </c>
      <c r="AP77" s="115">
        <f t="shared" ref="AP77:AP81" ca="1" si="398">IF(AN$9 = 0, 0, IFERROR((AN77 - AO77) / AO77, 0))</f>
        <v>4.945327188367072E-2</v>
      </c>
      <c r="AQ77" s="119">
        <f t="shared" ref="AQ77:AR81" ca="1" si="399">SUMIFS(GROSS_AMT_R, CHANNEL_COUNT, $A$2, IS_JJCC, $B$2, CUST_GROUP, $A77, RECENCY_GROUP, $B77, TIMEFRAME, AQ$1)</f>
        <v>56526721.310000017</v>
      </c>
      <c r="AR77" s="118">
        <f t="shared" ca="1" si="399"/>
        <v>45029504.530000016</v>
      </c>
      <c r="AS77" s="115">
        <f t="shared" ref="AS77:AS81" ca="1" si="400">IF(AQ$9 = 0, 0, IFERROR((AQ77 - AR77) / AR77, 0))</f>
        <v>0.25532629994496625</v>
      </c>
      <c r="AT77" s="119">
        <f t="shared" ref="AT77:AU81" ca="1" si="401">SUMIFS(GROSS_AMT_R, CHANNEL_COUNT, $A$2, IS_JJCC, $B$2, CUST_GROUP, $A77, RECENCY_GROUP, $B77, TIMEFRAME, AT$1)</f>
        <v>30134762.069999997</v>
      </c>
      <c r="AU77" s="118">
        <f t="shared" ca="1" si="401"/>
        <v>25019593.489999998</v>
      </c>
      <c r="AV77" s="115">
        <f t="shared" ref="AV77:AV81" ca="1" si="402">IF(AT$9 = 0, 0, IFERROR((AT77 - AU77) / AU77, 0))</f>
        <v>0.20444651037373823</v>
      </c>
      <c r="AW77" s="119">
        <f t="shared" ref="AW77:AX81" ca="1" si="403">SUMIFS(GROSS_AMT_R, CHANNEL_COUNT, $A$2, IS_JJCC, $B$2, CUST_GROUP, $A77, RECENCY_GROUP, $B77, TIMEFRAME, AW$1)</f>
        <v>32961851.399999999</v>
      </c>
      <c r="AX77" s="118">
        <f t="shared" ca="1" si="403"/>
        <v>27600293.479999997</v>
      </c>
      <c r="AY77" s="115">
        <f t="shared" ref="AY77:AY81" ca="1" si="404">IF(AW$9 = 0, 0, IFERROR((AW77 - AX77) / AX77, 0))</f>
        <v>0.19425727932513284</v>
      </c>
      <c r="AZ77" s="119">
        <f t="shared" ref="AZ77:BA81" ca="1" si="405">SUMIFS(GROSS_AMT_R, CHANNEL_COUNT, $A$2, IS_JJCC, $B$2, CUST_GROUP, $A77, RECENCY_GROUP, $B77, TIMEFRAME, AZ$1)</f>
        <v>56923333.559999995</v>
      </c>
      <c r="BA77" s="118">
        <f t="shared" ca="1" si="405"/>
        <v>53348093.019999981</v>
      </c>
      <c r="BB77" s="115">
        <f t="shared" ref="BB77:BB81" ca="1" si="406">IF(AZ$9 = 0, 0, IFERROR((AZ77 - BA77) / BA77, 0))</f>
        <v>6.7017213504888942E-2</v>
      </c>
      <c r="BC77" s="119">
        <f t="shared" ref="BC77:BD81" ca="1" si="407">SUMIFS(GROSS_AMT_R, CHANNEL_COUNT, $A$2, IS_JJCC, $B$2, CUST_GROUP, $A77, RECENCY_GROUP, $B77, TIMEFRAME, BC$1)</f>
        <v>47668789.449999988</v>
      </c>
      <c r="BD77" s="118">
        <f t="shared" ca="1" si="407"/>
        <v>44060304.359999999</v>
      </c>
      <c r="BE77" s="115">
        <f t="shared" ref="BE77:BE81" ca="1" si="408">IF(BC$9 = 0, 0, IFERROR((BC77 - BD77) / BD77, 0))</f>
        <v>8.1898778104582043E-2</v>
      </c>
      <c r="BF77" s="119">
        <f t="shared" ref="BF77:BG81" ca="1" si="409">SUMIFS(GROSS_AMT_R, CHANNEL_COUNT, $A$2, IS_JJCC, $B$2, CUST_GROUP, $A77, RECENCY_GROUP, $B77, TIMEFRAME, BF$1)</f>
        <v>45799059.139999993</v>
      </c>
      <c r="BG77" s="118">
        <f t="shared" ca="1" si="409"/>
        <v>41075648.699999996</v>
      </c>
      <c r="BH77" s="115">
        <f t="shared" ref="BH77:BH81" ca="1" si="410">IF(BF$9 = 0, 0, IFERROR((BF77 - BG77) / BG77, 0))</f>
        <v>0.11499296029377129</v>
      </c>
      <c r="BI77" s="119">
        <f t="shared" ref="BI77:BJ81" ca="1" si="411">SUMIFS(GROSS_AMT_R, CHANNEL_COUNT, $A$2, IS_JJCC, $B$2, CUST_GROUP, $A77, RECENCY_GROUP, $B77, TIMEFRAME, BI$1)</f>
        <v>59224742.429999985</v>
      </c>
      <c r="BJ77" s="118">
        <f t="shared" ca="1" si="411"/>
        <v>50130995.86999999</v>
      </c>
      <c r="BK77" s="115">
        <f t="shared" ref="BK77:BK81" ca="1" si="412">IF(BI$9 = 0, 0, IFERROR((BI77 - BJ77) / BJ77, 0))</f>
        <v>0.18139967902456905</v>
      </c>
      <c r="BL77" s="119">
        <f t="shared" ref="BL77:BM81" ca="1" si="413">SUMIFS(GROSS_AMT_R, CHANNEL_COUNT, $A$2, IS_JJCC, $B$2, CUST_GROUP, $A77, RECENCY_GROUP, $B77, TIMEFRAME, BL$1)</f>
        <v>27817318.949999999</v>
      </c>
      <c r="BM77" s="118">
        <f t="shared" ca="1" si="413"/>
        <v>25621974.760000009</v>
      </c>
      <c r="BN77" s="115">
        <f t="shared" ref="BN77:BN81" ca="1" si="414">IF(BL$9 = 0, 0, IFERROR((BL77 - BM77) / BM77, 0))</f>
        <v>8.5682083858238473E-2</v>
      </c>
      <c r="BO77" s="158" t="str">
        <f t="shared" ref="BO77:BO85" si="415">E77</f>
        <v>Total Active</v>
      </c>
      <c r="BP77" s="248" t="str">
        <f>$D77</f>
        <v>GROSS $</v>
      </c>
    </row>
    <row r="78" spans="1:68" ht="15" hidden="1" thickTop="1" x14ac:dyDescent="0.2">
      <c r="A78" s="6">
        <f>A$30</f>
        <v>5</v>
      </c>
      <c r="B78" s="3" t="str">
        <f t="shared" ref="B78" si="416">B$30</f>
        <v>&gt;= 0</v>
      </c>
      <c r="D78" s="237"/>
      <c r="E78" s="136" t="str">
        <f>$E$30</f>
        <v>Elite</v>
      </c>
      <c r="F78" s="120">
        <f t="shared" ca="1" si="377"/>
        <v>130224573.30999997</v>
      </c>
      <c r="G78" s="111">
        <f t="shared" ca="1" si="377"/>
        <v>111533465.59999999</v>
      </c>
      <c r="H78" s="108">
        <f t="shared" ca="1" si="378"/>
        <v>0.16758295467149889</v>
      </c>
      <c r="I78" s="141"/>
      <c r="J78" s="120">
        <f t="shared" ca="1" si="379"/>
        <v>145360066.04999998</v>
      </c>
      <c r="K78" s="111">
        <f t="shared" ca="1" si="379"/>
        <v>130237643.91999999</v>
      </c>
      <c r="L78" s="108">
        <f t="shared" ca="1" si="380"/>
        <v>0.11611406406652382</v>
      </c>
      <c r="M78" s="141"/>
      <c r="N78" s="120">
        <f t="shared" ca="1" si="381"/>
        <v>145360066.04999998</v>
      </c>
      <c r="O78" s="111">
        <f t="shared" ca="1" si="381"/>
        <v>130237643.91999999</v>
      </c>
      <c r="P78" s="108">
        <f t="shared" ca="1" si="382"/>
        <v>0.11611406406652382</v>
      </c>
      <c r="Q78" s="141"/>
      <c r="R78" s="120">
        <f t="shared" ca="1" si="383"/>
        <v>27197594.879999999</v>
      </c>
      <c r="S78" s="111">
        <f t="shared" ca="1" si="383"/>
        <v>24006636.090000004</v>
      </c>
      <c r="T78" s="108">
        <f t="shared" ca="1" si="384"/>
        <v>0.13291986340931763</v>
      </c>
      <c r="U78" s="120">
        <f t="shared" ca="1" si="385"/>
        <v>27284317.98</v>
      </c>
      <c r="V78" s="111">
        <f t="shared" ca="1" si="385"/>
        <v>24237242.630000006</v>
      </c>
      <c r="W78" s="108">
        <f t="shared" ca="1" si="386"/>
        <v>0.1257187294988924</v>
      </c>
      <c r="X78" s="120">
        <f t="shared" ca="1" si="387"/>
        <v>31219599.039999995</v>
      </c>
      <c r="Y78" s="111">
        <f t="shared" ca="1" si="387"/>
        <v>28828965.609999996</v>
      </c>
      <c r="Z78" s="108">
        <f t="shared" ca="1" si="388"/>
        <v>8.2924703658835155E-2</v>
      </c>
      <c r="AA78" s="120">
        <f t="shared" ca="1" si="389"/>
        <v>27387781.420000002</v>
      </c>
      <c r="AB78" s="111">
        <f t="shared" ca="1" si="389"/>
        <v>24434301.439999998</v>
      </c>
      <c r="AC78" s="108">
        <f t="shared" ca="1" si="390"/>
        <v>0.12087433672914549</v>
      </c>
      <c r="AD78" s="141"/>
      <c r="AE78" s="120">
        <f t="shared" ca="1" si="391"/>
        <v>5088496.87</v>
      </c>
      <c r="AF78" s="111">
        <f t="shared" ca="1" si="391"/>
        <v>4208463.9499999993</v>
      </c>
      <c r="AG78" s="108">
        <f t="shared" ca="1" si="392"/>
        <v>0.20911024318029409</v>
      </c>
      <c r="AH78" s="120">
        <f t="shared" ca="1" si="393"/>
        <v>10288798.67</v>
      </c>
      <c r="AI78" s="111">
        <f t="shared" ca="1" si="393"/>
        <v>9515887.7500000019</v>
      </c>
      <c r="AJ78" s="108">
        <f t="shared" ca="1" si="394"/>
        <v>8.1223206946718959E-2</v>
      </c>
      <c r="AK78" s="120">
        <f t="shared" ca="1" si="395"/>
        <v>8763986.8300000019</v>
      </c>
      <c r="AL78" s="111">
        <f t="shared" ca="1" si="395"/>
        <v>7584518.4199999999</v>
      </c>
      <c r="AM78" s="108">
        <f t="shared" ca="1" si="396"/>
        <v>0.15550999347431238</v>
      </c>
      <c r="AN78" s="120">
        <f t="shared" ca="1" si="397"/>
        <v>8519997.3299999982</v>
      </c>
      <c r="AO78" s="111">
        <f t="shared" ca="1" si="397"/>
        <v>8345533.4800000004</v>
      </c>
      <c r="AP78" s="108">
        <f t="shared" ca="1" si="398"/>
        <v>2.0905056629165635E-2</v>
      </c>
      <c r="AQ78" s="120">
        <f t="shared" ca="1" si="399"/>
        <v>10788307.979999999</v>
      </c>
      <c r="AR78" s="111">
        <f t="shared" ca="1" si="399"/>
        <v>8672991.5399999991</v>
      </c>
      <c r="AS78" s="108">
        <f t="shared" ca="1" si="400"/>
        <v>0.24389697951901837</v>
      </c>
      <c r="AT78" s="120">
        <f t="shared" ca="1" si="401"/>
        <v>5609632.0700000003</v>
      </c>
      <c r="AU78" s="111">
        <f t="shared" ca="1" si="401"/>
        <v>4819762.5600000005</v>
      </c>
      <c r="AV78" s="108">
        <f t="shared" ca="1" si="402"/>
        <v>0.16388141535337369</v>
      </c>
      <c r="AW78" s="120">
        <f t="shared" ca="1" si="403"/>
        <v>6473343.8600000003</v>
      </c>
      <c r="AX78" s="111">
        <f t="shared" ca="1" si="403"/>
        <v>5468947.7600000016</v>
      </c>
      <c r="AY78" s="108">
        <f t="shared" ca="1" si="404"/>
        <v>0.18365435986537901</v>
      </c>
      <c r="AZ78" s="120">
        <f t="shared" ca="1" si="405"/>
        <v>11290423.200000003</v>
      </c>
      <c r="BA78" s="111">
        <f t="shared" ca="1" si="405"/>
        <v>10993472.58</v>
      </c>
      <c r="BB78" s="108">
        <f t="shared" ca="1" si="406"/>
        <v>2.7011539605805147E-2</v>
      </c>
      <c r="BC78" s="120">
        <f t="shared" ca="1" si="407"/>
        <v>9268313.290000001</v>
      </c>
      <c r="BD78" s="111">
        <f t="shared" ca="1" si="407"/>
        <v>8788073.7500000019</v>
      </c>
      <c r="BE78" s="108">
        <f t="shared" ca="1" si="408"/>
        <v>5.4646735298506E-2</v>
      </c>
      <c r="BF78" s="120">
        <f t="shared" ca="1" si="409"/>
        <v>8657488.9199999999</v>
      </c>
      <c r="BG78" s="111">
        <f t="shared" ca="1" si="409"/>
        <v>7773795.6500000013</v>
      </c>
      <c r="BH78" s="108">
        <f t="shared" ca="1" si="410"/>
        <v>0.11367590682680197</v>
      </c>
      <c r="BI78" s="120">
        <f t="shared" ca="1" si="411"/>
        <v>10657064.24</v>
      </c>
      <c r="BJ78" s="111">
        <f t="shared" ca="1" si="411"/>
        <v>9348208.1600000001</v>
      </c>
      <c r="BK78" s="108">
        <f t="shared" ca="1" si="412"/>
        <v>0.14001143936871854</v>
      </c>
      <c r="BL78" s="120">
        <f t="shared" ca="1" si="413"/>
        <v>4891829.4699999988</v>
      </c>
      <c r="BM78" s="111">
        <f t="shared" ca="1" si="413"/>
        <v>4637023.2600000016</v>
      </c>
      <c r="BN78" s="108">
        <f t="shared" ca="1" si="414"/>
        <v>5.4950384268720939E-2</v>
      </c>
      <c r="BO78" s="152" t="str">
        <f t="shared" si="415"/>
        <v>Elite</v>
      </c>
      <c r="BP78" s="249"/>
    </row>
    <row r="79" spans="1:68" hidden="1" x14ac:dyDescent="0.2">
      <c r="A79" s="6">
        <f>A$31</f>
        <v>30</v>
      </c>
      <c r="B79" s="3" t="str">
        <f t="shared" ref="B79:B80" si="417">B$31</f>
        <v>&gt;= 0</v>
      </c>
      <c r="D79" s="237"/>
      <c r="E79" s="79" t="str">
        <f>$E$31</f>
        <v>High Value</v>
      </c>
      <c r="F79" s="29">
        <f t="shared" ca="1" si="377"/>
        <v>206190761.00999999</v>
      </c>
      <c r="G79" s="12">
        <f t="shared" ca="1" si="377"/>
        <v>169227668.62999994</v>
      </c>
      <c r="H79" s="13">
        <f t="shared" ca="1" si="378"/>
        <v>0.21842227502889205</v>
      </c>
      <c r="I79" s="141"/>
      <c r="J79" s="29">
        <f t="shared" ca="1" si="379"/>
        <v>236184824.24999997</v>
      </c>
      <c r="K79" s="12">
        <f t="shared" ca="1" si="379"/>
        <v>206163098.77000001</v>
      </c>
      <c r="L79" s="13">
        <f t="shared" ca="1" si="380"/>
        <v>0.14562123706480004</v>
      </c>
      <c r="M79" s="141"/>
      <c r="N79" s="29">
        <f t="shared" ca="1" si="381"/>
        <v>236184824.24999997</v>
      </c>
      <c r="O79" s="12">
        <f t="shared" ca="1" si="381"/>
        <v>206163098.77000001</v>
      </c>
      <c r="P79" s="13">
        <f t="shared" ca="1" si="382"/>
        <v>0.14562123706480004</v>
      </c>
      <c r="Q79" s="141"/>
      <c r="R79" s="29">
        <f t="shared" ca="1" si="383"/>
        <v>53214510.210000001</v>
      </c>
      <c r="S79" s="12">
        <f t="shared" ca="1" si="383"/>
        <v>45822457.020000018</v>
      </c>
      <c r="T79" s="13">
        <f t="shared" ca="1" si="384"/>
        <v>0.16131944183555219</v>
      </c>
      <c r="U79" s="29">
        <f t="shared" ca="1" si="385"/>
        <v>57464681.930000007</v>
      </c>
      <c r="V79" s="12">
        <f t="shared" ca="1" si="385"/>
        <v>49417460.719999999</v>
      </c>
      <c r="W79" s="13">
        <f t="shared" ca="1" si="386"/>
        <v>0.16284165743755374</v>
      </c>
      <c r="X79" s="29">
        <f t="shared" ca="1" si="387"/>
        <v>59192111.609999985</v>
      </c>
      <c r="Y79" s="12">
        <f t="shared" ca="1" si="387"/>
        <v>54175813.649999999</v>
      </c>
      <c r="Z79" s="13">
        <f t="shared" ca="1" si="388"/>
        <v>9.2592941795161879E-2</v>
      </c>
      <c r="AA79" s="29">
        <f t="shared" ca="1" si="389"/>
        <v>55760887.659999989</v>
      </c>
      <c r="AB79" s="12">
        <f t="shared" ca="1" si="389"/>
        <v>49408227.720000014</v>
      </c>
      <c r="AC79" s="13">
        <f t="shared" ca="1" si="390"/>
        <v>0.12857494051397586</v>
      </c>
      <c r="AD79" s="141"/>
      <c r="AE79" s="29">
        <f t="shared" ca="1" si="391"/>
        <v>10821873.249999998</v>
      </c>
      <c r="AF79" s="12">
        <f t="shared" ca="1" si="391"/>
        <v>8481628.25</v>
      </c>
      <c r="AG79" s="13">
        <f t="shared" ca="1" si="392"/>
        <v>0.27591930830026629</v>
      </c>
      <c r="AH79" s="29">
        <f t="shared" ca="1" si="393"/>
        <v>22267492.360000003</v>
      </c>
      <c r="AI79" s="12">
        <f t="shared" ca="1" si="393"/>
        <v>20296712.400000006</v>
      </c>
      <c r="AJ79" s="13">
        <f t="shared" ca="1" si="394"/>
        <v>9.709848182112471E-2</v>
      </c>
      <c r="AK79" s="29">
        <f t="shared" ca="1" si="395"/>
        <v>19145216.240000002</v>
      </c>
      <c r="AL79" s="12">
        <f t="shared" ca="1" si="395"/>
        <v>16205108.619999999</v>
      </c>
      <c r="AM79" s="13">
        <f t="shared" ca="1" si="396"/>
        <v>0.18143091101354203</v>
      </c>
      <c r="AN79" s="29">
        <f t="shared" ca="1" si="397"/>
        <v>19442890.179999996</v>
      </c>
      <c r="AO79" s="12">
        <f t="shared" ca="1" si="397"/>
        <v>18738220.240000002</v>
      </c>
      <c r="AP79" s="13">
        <f t="shared" ca="1" si="398"/>
        <v>3.7606022929314968E-2</v>
      </c>
      <c r="AQ79" s="29">
        <f t="shared" ca="1" si="399"/>
        <v>23826815.060000002</v>
      </c>
      <c r="AR79" s="12">
        <f t="shared" ca="1" si="399"/>
        <v>19103845.860000003</v>
      </c>
      <c r="AS79" s="13">
        <f t="shared" ca="1" si="400"/>
        <v>0.24722609440065899</v>
      </c>
      <c r="AT79" s="29">
        <f t="shared" ca="1" si="401"/>
        <v>12275199.870000001</v>
      </c>
      <c r="AU79" s="12">
        <f t="shared" ca="1" si="401"/>
        <v>10193820.259999996</v>
      </c>
      <c r="AV79" s="13">
        <f t="shared" ca="1" si="402"/>
        <v>0.20418052868434683</v>
      </c>
      <c r="AW79" s="29">
        <f t="shared" ca="1" si="403"/>
        <v>13751940.559999999</v>
      </c>
      <c r="AX79" s="12">
        <f t="shared" ca="1" si="403"/>
        <v>11422003.640000004</v>
      </c>
      <c r="AY79" s="13">
        <f t="shared" ca="1" si="404"/>
        <v>0.20398670788726814</v>
      </c>
      <c r="AZ79" s="29">
        <f t="shared" ca="1" si="405"/>
        <v>24102917.729999997</v>
      </c>
      <c r="BA79" s="12">
        <f t="shared" ca="1" si="405"/>
        <v>22833493.149999991</v>
      </c>
      <c r="BB79" s="13">
        <f t="shared" ca="1" si="406"/>
        <v>5.559484795693672E-2</v>
      </c>
      <c r="BC79" s="29">
        <f t="shared" ca="1" si="407"/>
        <v>20083165.809999999</v>
      </c>
      <c r="BD79" s="12">
        <f t="shared" ca="1" si="407"/>
        <v>18799947.909999993</v>
      </c>
      <c r="BE79" s="13">
        <f t="shared" ca="1" si="408"/>
        <v>6.825646039782067E-2</v>
      </c>
      <c r="BF79" s="29">
        <f t="shared" ca="1" si="409"/>
        <v>18923442.889999997</v>
      </c>
      <c r="BG79" s="12">
        <f t="shared" ca="1" si="409"/>
        <v>17088300.510000002</v>
      </c>
      <c r="BH79" s="13">
        <f t="shared" ca="1" si="410"/>
        <v>0.10739174319447845</v>
      </c>
      <c r="BI79" s="29">
        <f t="shared" ca="1" si="411"/>
        <v>24101736.450000003</v>
      </c>
      <c r="BJ79" s="12">
        <f t="shared" ca="1" si="411"/>
        <v>20664953.379999995</v>
      </c>
      <c r="BK79" s="13">
        <f t="shared" ca="1" si="412"/>
        <v>0.16630974223857689</v>
      </c>
      <c r="BL79" s="29">
        <f t="shared" ca="1" si="413"/>
        <v>10982433.189999996</v>
      </c>
      <c r="BM79" s="12">
        <f t="shared" ca="1" si="413"/>
        <v>10162136.41</v>
      </c>
      <c r="BN79" s="13">
        <f t="shared" ca="1" si="414"/>
        <v>8.0720898333227112E-2</v>
      </c>
      <c r="BO79" s="159" t="str">
        <f t="shared" si="415"/>
        <v>High Value</v>
      </c>
      <c r="BP79" s="249"/>
    </row>
    <row r="80" spans="1:68" hidden="1" x14ac:dyDescent="0.2">
      <c r="A80" s="6">
        <f>A$32</f>
        <v>70</v>
      </c>
      <c r="B80" s="3" t="str">
        <f t="shared" si="417"/>
        <v>&gt;= 0</v>
      </c>
      <c r="D80" s="237"/>
      <c r="E80" s="79" t="str">
        <f>$E$32</f>
        <v>Opportunity</v>
      </c>
      <c r="F80" s="29">
        <f t="shared" ca="1" si="377"/>
        <v>102193318.13</v>
      </c>
      <c r="G80" s="12">
        <f t="shared" ca="1" si="377"/>
        <v>84238486.889999986</v>
      </c>
      <c r="H80" s="13">
        <f t="shared" ca="1" si="378"/>
        <v>0.21314285076660655</v>
      </c>
      <c r="I80" s="141"/>
      <c r="J80" s="29">
        <f t="shared" ca="1" si="379"/>
        <v>118616153.30000003</v>
      </c>
      <c r="K80" s="12">
        <f t="shared" ca="1" si="379"/>
        <v>102161293.89999998</v>
      </c>
      <c r="L80" s="13">
        <f t="shared" ca="1" si="380"/>
        <v>0.16106745296419991</v>
      </c>
      <c r="M80" s="141"/>
      <c r="N80" s="29">
        <f t="shared" ca="1" si="381"/>
        <v>118615898.34000002</v>
      </c>
      <c r="O80" s="12">
        <f t="shared" ca="1" si="381"/>
        <v>102161828.89999998</v>
      </c>
      <c r="P80" s="13">
        <f t="shared" ca="1" si="382"/>
        <v>0.16105887704991984</v>
      </c>
      <c r="Q80" s="141"/>
      <c r="R80" s="29">
        <f t="shared" ca="1" si="383"/>
        <v>33425073.949999992</v>
      </c>
      <c r="S80" s="12">
        <f t="shared" ca="1" si="383"/>
        <v>28223870.309999987</v>
      </c>
      <c r="T80" s="13">
        <f t="shared" ca="1" si="384"/>
        <v>0.1842838555758658</v>
      </c>
      <c r="U80" s="29">
        <f t="shared" ca="1" si="385"/>
        <v>37165768.690000005</v>
      </c>
      <c r="V80" s="12">
        <f t="shared" ca="1" si="385"/>
        <v>31777111.600000001</v>
      </c>
      <c r="W80" s="13">
        <f t="shared" ca="1" si="386"/>
        <v>0.1695766801536488</v>
      </c>
      <c r="X80" s="29">
        <f t="shared" ca="1" si="387"/>
        <v>36457007.810000002</v>
      </c>
      <c r="Y80" s="12">
        <f t="shared" ca="1" si="387"/>
        <v>32678244.069999997</v>
      </c>
      <c r="Z80" s="13">
        <f t="shared" ca="1" si="388"/>
        <v>0.11563545862211948</v>
      </c>
      <c r="AA80" s="29">
        <f t="shared" ca="1" si="389"/>
        <v>37425524.030000001</v>
      </c>
      <c r="AB80" s="12">
        <f t="shared" ca="1" si="389"/>
        <v>32550944.990000002</v>
      </c>
      <c r="AC80" s="13">
        <f t="shared" ca="1" si="390"/>
        <v>0.14975230493300645</v>
      </c>
      <c r="AD80" s="141"/>
      <c r="AE80" s="29">
        <f t="shared" ca="1" si="391"/>
        <v>7103674.8599999994</v>
      </c>
      <c r="AF80" s="12">
        <f t="shared" ca="1" si="391"/>
        <v>5692911.9200000009</v>
      </c>
      <c r="AG80" s="13">
        <f t="shared" ca="1" si="392"/>
        <v>0.2478104280945907</v>
      </c>
      <c r="AH80" s="29">
        <f t="shared" ca="1" si="393"/>
        <v>15038409.940000003</v>
      </c>
      <c r="AI80" s="12">
        <f t="shared" ca="1" si="393"/>
        <v>13698528.819999997</v>
      </c>
      <c r="AJ80" s="13">
        <f t="shared" ca="1" si="394"/>
        <v>9.7812045191580432E-2</v>
      </c>
      <c r="AK80" s="29">
        <f t="shared" ca="1" si="395"/>
        <v>13239606.020000003</v>
      </c>
      <c r="AL80" s="12">
        <f t="shared" ca="1" si="395"/>
        <v>10796099.49</v>
      </c>
      <c r="AM80" s="13">
        <f t="shared" ca="1" si="396"/>
        <v>0.22633234644265054</v>
      </c>
      <c r="AN80" s="29">
        <f t="shared" ca="1" si="397"/>
        <v>13892376.410000002</v>
      </c>
      <c r="AO80" s="12">
        <f t="shared" ca="1" si="397"/>
        <v>13228079.560000001</v>
      </c>
      <c r="AP80" s="13">
        <f t="shared" ca="1" si="398"/>
        <v>5.0218691759970145E-2</v>
      </c>
      <c r="AQ80" s="29">
        <f t="shared" ca="1" si="399"/>
        <v>16247225.100000003</v>
      </c>
      <c r="AR80" s="12">
        <f t="shared" ca="1" si="399"/>
        <v>13097097.449999999</v>
      </c>
      <c r="AS80" s="13">
        <f t="shared" ca="1" si="400"/>
        <v>0.24052105147923475</v>
      </c>
      <c r="AT80" s="29">
        <f t="shared" ca="1" si="401"/>
        <v>8894463.9600000028</v>
      </c>
      <c r="AU80" s="12">
        <f t="shared" ca="1" si="401"/>
        <v>7407040.1199999992</v>
      </c>
      <c r="AV80" s="13">
        <f t="shared" ca="1" si="402"/>
        <v>0.20081217543074462</v>
      </c>
      <c r="AW80" s="29">
        <f t="shared" ca="1" si="403"/>
        <v>9406633.4899999984</v>
      </c>
      <c r="AX80" s="12">
        <f t="shared" ca="1" si="403"/>
        <v>7981781.8900000015</v>
      </c>
      <c r="AY80" s="13">
        <f t="shared" ca="1" si="404"/>
        <v>0.17851297111803147</v>
      </c>
      <c r="AZ80" s="29">
        <f t="shared" ca="1" si="405"/>
        <v>16264245.259999998</v>
      </c>
      <c r="BA80" s="12">
        <f t="shared" ca="1" si="405"/>
        <v>14859448.739999998</v>
      </c>
      <c r="BB80" s="13">
        <f t="shared" ca="1" si="406"/>
        <v>9.4538939134292524E-2</v>
      </c>
      <c r="BC80" s="29">
        <f t="shared" ca="1" si="407"/>
        <v>13688185.640000002</v>
      </c>
      <c r="BD80" s="12">
        <f t="shared" ca="1" si="407"/>
        <v>12390184.620000001</v>
      </c>
      <c r="BE80" s="13">
        <f t="shared" ca="1" si="408"/>
        <v>0.10476042607991431</v>
      </c>
      <c r="BF80" s="29">
        <f t="shared" ca="1" si="409"/>
        <v>13392748.990000006</v>
      </c>
      <c r="BG80" s="12">
        <f t="shared" ca="1" si="409"/>
        <v>11980344.180000003</v>
      </c>
      <c r="BH80" s="13">
        <f t="shared" ca="1" si="410"/>
        <v>0.1178935086320702</v>
      </c>
      <c r="BI80" s="29">
        <f t="shared" ca="1" si="411"/>
        <v>17869432.16</v>
      </c>
      <c r="BJ80" s="12">
        <f t="shared" ca="1" si="411"/>
        <v>14805549.01</v>
      </c>
      <c r="BK80" s="13">
        <f t="shared" ca="1" si="412"/>
        <v>0.2069415425210227</v>
      </c>
      <c r="BL80" s="29">
        <f t="shared" ca="1" si="413"/>
        <v>8381532.6900000004</v>
      </c>
      <c r="BM80" s="12">
        <f t="shared" ca="1" si="413"/>
        <v>7726470.6500000004</v>
      </c>
      <c r="BN80" s="13">
        <f t="shared" ca="1" si="414"/>
        <v>8.4781534761929109E-2</v>
      </c>
      <c r="BO80" s="159" t="str">
        <f t="shared" si="415"/>
        <v>Opportunity</v>
      </c>
      <c r="BP80" s="249"/>
    </row>
    <row r="81" spans="1:68" hidden="1" x14ac:dyDescent="0.2">
      <c r="A81" s="6">
        <f>A$33</f>
        <v>100</v>
      </c>
      <c r="B81" s="3" t="str">
        <f t="shared" ref="B81" si="418">B$33</f>
        <v>&gt;= 0</v>
      </c>
      <c r="D81" s="237"/>
      <c r="E81" s="78" t="str">
        <f>$E$33</f>
        <v>Marginal</v>
      </c>
      <c r="F81" s="121">
        <f t="shared" ca="1" si="377"/>
        <v>24514363.469999999</v>
      </c>
      <c r="G81" s="104">
        <f t="shared" ca="1" si="377"/>
        <v>20605195.34</v>
      </c>
      <c r="H81" s="48">
        <f t="shared" ca="1" si="378"/>
        <v>0.18971759624191939</v>
      </c>
      <c r="I81" s="141"/>
      <c r="J81" s="121">
        <f t="shared" ca="1" si="379"/>
        <v>28538785.470000003</v>
      </c>
      <c r="K81" s="104">
        <f t="shared" ca="1" si="379"/>
        <v>24498723.730000004</v>
      </c>
      <c r="L81" s="48">
        <f t="shared" ca="1" si="380"/>
        <v>0.16490906973462971</v>
      </c>
      <c r="M81" s="141"/>
      <c r="N81" s="121">
        <f t="shared" ca="1" si="381"/>
        <v>28539040.43</v>
      </c>
      <c r="O81" s="104">
        <f t="shared" ca="1" si="381"/>
        <v>24498188.730000004</v>
      </c>
      <c r="P81" s="48">
        <f t="shared" ca="1" si="382"/>
        <v>0.16494491672568623</v>
      </c>
      <c r="Q81" s="141"/>
      <c r="R81" s="121">
        <f t="shared" ca="1" si="383"/>
        <v>9949058.9699999988</v>
      </c>
      <c r="S81" s="104">
        <f t="shared" ca="1" si="383"/>
        <v>7908592.9100000001</v>
      </c>
      <c r="T81" s="48">
        <f t="shared" ca="1" si="384"/>
        <v>0.25800620707381922</v>
      </c>
      <c r="U81" s="121">
        <f t="shared" ca="1" si="385"/>
        <v>11561926.800000001</v>
      </c>
      <c r="V81" s="104">
        <f t="shared" ca="1" si="385"/>
        <v>9203040.4699999988</v>
      </c>
      <c r="W81" s="48">
        <f t="shared" ca="1" si="386"/>
        <v>0.25631597923419785</v>
      </c>
      <c r="X81" s="121">
        <f t="shared" ca="1" si="387"/>
        <v>10845443.119999999</v>
      </c>
      <c r="Y81" s="104">
        <f t="shared" ca="1" si="387"/>
        <v>9454686.0500000045</v>
      </c>
      <c r="Z81" s="48">
        <f t="shared" ca="1" si="388"/>
        <v>0.14709711804761555</v>
      </c>
      <c r="AA81" s="121">
        <f t="shared" ca="1" si="389"/>
        <v>12395301.42</v>
      </c>
      <c r="AB81" s="104">
        <f t="shared" ca="1" si="389"/>
        <v>10566576.980000002</v>
      </c>
      <c r="AC81" s="48">
        <f t="shared" ca="1" si="390"/>
        <v>0.17306687335561313</v>
      </c>
      <c r="AD81" s="141"/>
      <c r="AE81" s="121">
        <f t="shared" ca="1" si="391"/>
        <v>2642981.79</v>
      </c>
      <c r="AF81" s="104">
        <f t="shared" ca="1" si="391"/>
        <v>2000655.4199999997</v>
      </c>
      <c r="AG81" s="48">
        <f t="shared" ca="1" si="392"/>
        <v>0.32105797109229356</v>
      </c>
      <c r="AH81" s="121">
        <f t="shared" ca="1" si="393"/>
        <v>4756978.22</v>
      </c>
      <c r="AI81" s="104">
        <f t="shared" ca="1" si="393"/>
        <v>4015151.7000000011</v>
      </c>
      <c r="AJ81" s="48">
        <f t="shared" ca="1" si="394"/>
        <v>0.1847567851545929</v>
      </c>
      <c r="AK81" s="121">
        <f t="shared" ca="1" si="395"/>
        <v>4517394.620000001</v>
      </c>
      <c r="AL81" s="104">
        <f t="shared" ca="1" si="395"/>
        <v>3275376.4000000008</v>
      </c>
      <c r="AM81" s="48">
        <f t="shared" ca="1" si="396"/>
        <v>0.37919862279034555</v>
      </c>
      <c r="AN81" s="121">
        <f t="shared" ca="1" si="397"/>
        <v>4736421.03</v>
      </c>
      <c r="AO81" s="104">
        <f t="shared" ca="1" si="397"/>
        <v>4084316.79</v>
      </c>
      <c r="AP81" s="48">
        <f t="shared" ca="1" si="398"/>
        <v>0.15966054386295542</v>
      </c>
      <c r="AQ81" s="121">
        <f t="shared" ca="1" si="399"/>
        <v>5664373.1700000009</v>
      </c>
      <c r="AR81" s="104">
        <f t="shared" ca="1" si="399"/>
        <v>4155569.68</v>
      </c>
      <c r="AS81" s="48">
        <f t="shared" ca="1" si="400"/>
        <v>0.36307981966024949</v>
      </c>
      <c r="AT81" s="121">
        <f t="shared" ca="1" si="401"/>
        <v>3355466.17</v>
      </c>
      <c r="AU81" s="104">
        <f t="shared" ca="1" si="401"/>
        <v>2598970.5500000003</v>
      </c>
      <c r="AV81" s="48">
        <f t="shared" ca="1" si="402"/>
        <v>0.29107510279406573</v>
      </c>
      <c r="AW81" s="121">
        <f t="shared" ca="1" si="403"/>
        <v>3329933.4900000007</v>
      </c>
      <c r="AX81" s="104">
        <f t="shared" ca="1" si="403"/>
        <v>2727560.19</v>
      </c>
      <c r="AY81" s="48">
        <f t="shared" ca="1" si="404"/>
        <v>0.22084693207081921</v>
      </c>
      <c r="AZ81" s="121">
        <f t="shared" ca="1" si="405"/>
        <v>5265747.370000001</v>
      </c>
      <c r="BA81" s="104">
        <f t="shared" ca="1" si="405"/>
        <v>4661678.55</v>
      </c>
      <c r="BB81" s="48">
        <f t="shared" ca="1" si="406"/>
        <v>0.12958182627156933</v>
      </c>
      <c r="BC81" s="121">
        <f t="shared" ca="1" si="407"/>
        <v>4629124.71</v>
      </c>
      <c r="BD81" s="104">
        <f t="shared" ca="1" si="407"/>
        <v>4082098.08</v>
      </c>
      <c r="BE81" s="48">
        <f t="shared" ca="1" si="408"/>
        <v>0.1340062436716366</v>
      </c>
      <c r="BF81" s="121">
        <f t="shared" ca="1" si="409"/>
        <v>4825378.3400000008</v>
      </c>
      <c r="BG81" s="104">
        <f t="shared" ca="1" si="409"/>
        <v>4233208.3600000013</v>
      </c>
      <c r="BH81" s="48">
        <f t="shared" ca="1" si="410"/>
        <v>0.13988680207557733</v>
      </c>
      <c r="BI81" s="121">
        <f t="shared" ca="1" si="411"/>
        <v>6596509.5799999991</v>
      </c>
      <c r="BJ81" s="104">
        <f t="shared" ca="1" si="411"/>
        <v>5312285.32</v>
      </c>
      <c r="BK81" s="48">
        <f t="shared" ca="1" si="412"/>
        <v>0.24174610033935429</v>
      </c>
      <c r="BL81" s="121">
        <f t="shared" ca="1" si="413"/>
        <v>3561523.6000000006</v>
      </c>
      <c r="BM81" s="104">
        <f t="shared" ca="1" si="413"/>
        <v>3096344.44</v>
      </c>
      <c r="BN81" s="48">
        <f t="shared" ca="1" si="414"/>
        <v>0.15023495254294145</v>
      </c>
      <c r="BO81" s="154" t="str">
        <f t="shared" si="415"/>
        <v>Marginal</v>
      </c>
      <c r="BP81" s="249"/>
    </row>
    <row r="82" spans="1:68" hidden="1" x14ac:dyDescent="0.2">
      <c r="A82" s="6"/>
      <c r="C82" s="3">
        <f>ROW($C$10)</f>
        <v>10</v>
      </c>
      <c r="D82" s="237"/>
      <c r="E82" s="76" t="str">
        <f>E78 &amp; " %"</f>
        <v>Elite %</v>
      </c>
      <c r="F82" s="33">
        <f ca="1">IFERROR(F78 / INDIRECT(ADDRESS($C82, COLUMN(F78))), 0)</f>
        <v>0.26636970869422005</v>
      </c>
      <c r="G82" s="8">
        <f ca="1">IFERROR(G78 / INDIRECT(ADDRESS($C82, COLUMN(G78))), 0)</f>
        <v>0.26710162350932631</v>
      </c>
      <c r="H82" s="20">
        <f t="shared" ref="H82:H85" ca="1" si="419">IF(F$9 = 0, 0, IFERROR((F82 - G82) * 10000, 0))</f>
        <v>-7.3191481510626044</v>
      </c>
      <c r="I82" s="88"/>
      <c r="J82" s="33">
        <f ca="1">IFERROR(J78 / INDIRECT(ADDRESS($C82, COLUMN(J78))), 0)</f>
        <v>0.2632383773436241</v>
      </c>
      <c r="K82" s="8">
        <f ca="1">IFERROR(K78 / INDIRECT(ADDRESS($C82, COLUMN(K78))), 0)</f>
        <v>0.26641645341323728</v>
      </c>
      <c r="L82" s="20">
        <f t="shared" ref="L82:L85" ca="1" si="420">IF(J$9 = 0, 0, IFERROR((J82 - K82) * 10000, 0))</f>
        <v>-31.780760696131782</v>
      </c>
      <c r="M82" s="88"/>
      <c r="N82" s="33">
        <f ca="1">IFERROR(N78 / INDIRECT(ADDRESS($C82, COLUMN(N78))), 0)</f>
        <v>0.2632383773436241</v>
      </c>
      <c r="O82" s="8">
        <f ca="1">IFERROR(O78 / INDIRECT(ADDRESS($C82, COLUMN(O78))), 0)</f>
        <v>0.26641645341323728</v>
      </c>
      <c r="P82" s="20">
        <f t="shared" ref="P82:P85" ca="1" si="421">IF(N$9 = 0, 0, IFERROR((N82 - O82) * 10000, 0))</f>
        <v>-31.780760696131782</v>
      </c>
      <c r="Q82" s="88"/>
      <c r="R82" s="33">
        <f ca="1">IFERROR(R78 / INDIRECT(ADDRESS($C82, COLUMN(R78))), 0)</f>
        <v>0.21154212517406767</v>
      </c>
      <c r="S82" s="8">
        <f ca="1">IFERROR(S78 / INDIRECT(ADDRESS($C82, COLUMN(S78))), 0)</f>
        <v>0.21442743208000484</v>
      </c>
      <c r="T82" s="20">
        <f t="shared" ref="T82:T85" ca="1" si="422">IF(R$9 = 0, 0, IFERROR((R82 - S82) * 10000, 0))</f>
        <v>-28.853069059371627</v>
      </c>
      <c r="U82" s="33">
        <f ca="1">IFERROR(U78 / INDIRECT(ADDRESS($C82, COLUMN(U78))), 0)</f>
        <v>0.19459518670058984</v>
      </c>
      <c r="V82" s="8">
        <f ca="1">IFERROR(V78 / INDIRECT(ADDRESS($C82, COLUMN(V78))), 0)</f>
        <v>0.19862643217551035</v>
      </c>
      <c r="W82" s="20">
        <f t="shared" ref="W82:W85" ca="1" si="423">IF(U$9 = 0, 0, IFERROR((U82 - V82) * 10000, 0))</f>
        <v>-40.312454749205088</v>
      </c>
      <c r="X82" s="33">
        <f ca="1">IFERROR(X78 / INDIRECT(ADDRESS($C82, COLUMN(X78))), 0)</f>
        <v>0.21806234561822327</v>
      </c>
      <c r="Y82" s="8">
        <f ca="1">IFERROR(Y78 / INDIRECT(ADDRESS($C82, COLUMN(Y78))), 0)</f>
        <v>0.22061577815305017</v>
      </c>
      <c r="Z82" s="20">
        <f t="shared" ref="Z82:Z85" ca="1" si="424">IF(X$9 = 0, 0, IFERROR((X82 - Y82) * 10000, 0))</f>
        <v>-25.534325348268993</v>
      </c>
      <c r="AA82" s="33">
        <f ca="1">IFERROR(AA78 / INDIRECT(ADDRESS($C82, COLUMN(AA78))), 0)</f>
        <v>0.19556246906628486</v>
      </c>
      <c r="AB82" s="8">
        <f ca="1">IFERROR(AB78 / INDIRECT(ADDRESS($C82, COLUMN(AB78))), 0)</f>
        <v>0.19706814200702816</v>
      </c>
      <c r="AC82" s="20">
        <f t="shared" ref="AC82:AC85" ca="1" si="425">IF(AA$9 = 0, 0, IFERROR((AA82 - AB82) * 10000, 0))</f>
        <v>-15.056729407433023</v>
      </c>
      <c r="AD82" s="88"/>
      <c r="AE82" s="33">
        <f ca="1">IFERROR(AE78 / INDIRECT(ADDRESS($C82, COLUMN(AE78))), 0)</f>
        <v>0.19032975565912133</v>
      </c>
      <c r="AF82" s="8">
        <f ca="1">IFERROR(AF78 / INDIRECT(ADDRESS($C82, COLUMN(AF78))), 0)</f>
        <v>0.19366979239902687</v>
      </c>
      <c r="AG82" s="20">
        <f t="shared" ref="AG82:AG85" ca="1" si="426">IF(AE$9 = 0, 0, IFERROR((AE82 - AF82) * 10000, 0))</f>
        <v>-33.40036739905544</v>
      </c>
      <c r="AH82" s="33">
        <f ca="1">IFERROR(AH78 / INDIRECT(ADDRESS($C82, COLUMN(AH78))), 0)</f>
        <v>0.19004633208191368</v>
      </c>
      <c r="AI82" s="8">
        <f ca="1">IFERROR(AI78 / INDIRECT(ADDRESS($C82, COLUMN(AI78))), 0)</f>
        <v>0.19019945763237367</v>
      </c>
      <c r="AJ82" s="20">
        <f t="shared" ref="AJ82:AJ85" ca="1" si="427">IF(AH$9 = 0, 0, IFERROR((AH82 - AI82) * 10000, 0))</f>
        <v>-1.531255504599871</v>
      </c>
      <c r="AK82" s="33">
        <f ca="1">IFERROR(AK78 / INDIRECT(ADDRESS($C82, COLUMN(AK78))), 0)</f>
        <v>0.18411335361270048</v>
      </c>
      <c r="AL82" s="8">
        <f ca="1">IFERROR(AL78 / INDIRECT(ADDRESS($C82, COLUMN(AL78))), 0)</f>
        <v>0.18897590910414441</v>
      </c>
      <c r="AM82" s="20">
        <f t="shared" ref="AM82:AM85" ca="1" si="428">IF(AK$9 = 0, 0, IFERROR((AK82 - AL82) * 10000, 0))</f>
        <v>-48.62555491443932</v>
      </c>
      <c r="AN82" s="33">
        <f ca="1">IFERROR(AN78 / INDIRECT(ADDRESS($C82, COLUMN(AN78))), 0)</f>
        <v>0.17410211124270022</v>
      </c>
      <c r="AO82" s="8">
        <f ca="1">IFERROR(AO78 / INDIRECT(ADDRESS($C82, COLUMN(AO78))), 0)</f>
        <v>0.17610752829526002</v>
      </c>
      <c r="AP82" s="20">
        <f t="shared" ref="AP82:AP85" ca="1" si="429">IF(AN$9 = 0, 0, IFERROR((AN82 - AO82) * 10000, 0))</f>
        <v>-20.054170525597993</v>
      </c>
      <c r="AQ82" s="33">
        <f ca="1">IFERROR(AQ78 / INDIRECT(ADDRESS($C82, COLUMN(AQ78))), 0)</f>
        <v>0.18214195059791641</v>
      </c>
      <c r="AR82" s="8">
        <f ca="1">IFERROR(AR78 / INDIRECT(ADDRESS($C82, COLUMN(AR78))), 0)</f>
        <v>0.18205945885939634</v>
      </c>
      <c r="AS82" s="20">
        <f t="shared" ref="AS82:AS85" ca="1" si="430">IF(AQ$9 = 0, 0, IFERROR((AQ82 - AR82) * 10000, 0))</f>
        <v>0.82491738520068525</v>
      </c>
      <c r="AT82" s="33">
        <f ca="1">IFERROR(AT78 / INDIRECT(ADDRESS($C82, COLUMN(AT78))), 0)</f>
        <v>0.17599567024262433</v>
      </c>
      <c r="AU82" s="8">
        <f ca="1">IFERROR(AU78 / INDIRECT(ADDRESS($C82, COLUMN(AU78))), 0)</f>
        <v>0.17951293674657418</v>
      </c>
      <c r="AV82" s="20">
        <f t="shared" ref="AV82:AV85" ca="1" si="431">IF(AT$9 = 0, 0, IFERROR((AT82 - AU82) * 10000, 0))</f>
        <v>-35.172665039498455</v>
      </c>
      <c r="AW82" s="33">
        <f ca="1">IFERROR(AW78 / INDIRECT(ADDRESS($C82, COLUMN(AW78))), 0)</f>
        <v>0.18765965029402354</v>
      </c>
      <c r="AX82" s="8">
        <f ca="1">IFERROR(AX78 / INDIRECT(ADDRESS($C82, COLUMN(AX78))), 0)</f>
        <v>0.18750706723938482</v>
      </c>
      <c r="AY82" s="20">
        <f t="shared" ref="AY82:AY85" ca="1" si="432">IF(AW$9 = 0, 0, IFERROR((AW82 - AX82) * 10000, 0))</f>
        <v>1.525830546387219</v>
      </c>
      <c r="AZ82" s="33">
        <f ca="1">IFERROR(AZ78 / INDIRECT(ADDRESS($C82, COLUMN(AZ78))), 0)</f>
        <v>0.1908903355968154</v>
      </c>
      <c r="BA82" s="8">
        <f ca="1">IFERROR(BA78 / INDIRECT(ADDRESS($C82, COLUMN(BA78))), 0)</f>
        <v>0.19771098098936715</v>
      </c>
      <c r="BB82" s="20">
        <f t="shared" ref="BB82:BB85" ca="1" si="433">IF(AZ$9 = 0, 0, IFERROR((AZ82 - BA82) * 10000, 0))</f>
        <v>-68.20645392551755</v>
      </c>
      <c r="BC82" s="33">
        <f ca="1">IFERROR(BC78 / INDIRECT(ADDRESS($C82, COLUMN(BC78))), 0)</f>
        <v>0.18744630924501196</v>
      </c>
      <c r="BD82" s="8">
        <f ca="1">IFERROR(BD78 / INDIRECT(ADDRESS($C82, COLUMN(BD78))), 0)</f>
        <v>0.19180506326017621</v>
      </c>
      <c r="BE82" s="20">
        <f t="shared" ref="BE82:BE85" ca="1" si="434">IF(BC$9 = 0, 0, IFERROR((BC82 - BD82) * 10000, 0))</f>
        <v>-43.587540151642514</v>
      </c>
      <c r="BF82" s="33">
        <f ca="1">IFERROR(BF78 / INDIRECT(ADDRESS($C82, COLUMN(BF78))), 0)</f>
        <v>0.18179425208411581</v>
      </c>
      <c r="BG82" s="8">
        <f ca="1">IFERROR(BG78 / INDIRECT(ADDRESS($C82, COLUMN(BG78))), 0)</f>
        <v>0.18109758371439907</v>
      </c>
      <c r="BH82" s="20">
        <f t="shared" ref="BH82:BH85" ca="1" si="435">IF(BF$9 = 0, 0, IFERROR((BF82 - BG82) * 10000, 0))</f>
        <v>6.966683697167408</v>
      </c>
      <c r="BI82" s="33">
        <f ca="1">IFERROR(BI78 / INDIRECT(ADDRESS($C82, COLUMN(BI78))), 0)</f>
        <v>0.16891374129452486</v>
      </c>
      <c r="BJ82" s="8">
        <f ca="1">IFERROR(BJ78 / INDIRECT(ADDRESS($C82, COLUMN(BJ78))), 0)</f>
        <v>0.17310779833342199</v>
      </c>
      <c r="BK82" s="20">
        <f t="shared" ref="BK82:BK85" ca="1" si="436">IF(BI$9 = 0, 0, IFERROR((BI82 - BJ82) * 10000, 0))</f>
        <v>-41.940570388971366</v>
      </c>
      <c r="BL82" s="33">
        <f ca="1">IFERROR(BL78 / INDIRECT(ADDRESS($C82, COLUMN(BL78))), 0)</f>
        <v>0.16718554885311299</v>
      </c>
      <c r="BM82" s="8">
        <f ca="1">IFERROR(BM78 / INDIRECT(ADDRESS($C82, COLUMN(BM78))), 0)</f>
        <v>0.17202244996046082</v>
      </c>
      <c r="BN82" s="20">
        <f t="shared" ref="BN82:BN85" ca="1" si="437">IF(BL$9 = 0, 0, IFERROR((BL82 - BM82) * 10000, 0))</f>
        <v>-48.369011073478298</v>
      </c>
      <c r="BO82" s="155" t="str">
        <f t="shared" si="415"/>
        <v>Elite %</v>
      </c>
      <c r="BP82" s="249"/>
    </row>
    <row r="83" spans="1:68" hidden="1" x14ac:dyDescent="0.2">
      <c r="A83" s="6"/>
      <c r="C83" s="3">
        <f t="shared" ref="C83:C85" si="438">ROW($C$10)</f>
        <v>10</v>
      </c>
      <c r="D83" s="237"/>
      <c r="E83" s="79" t="str">
        <f t="shared" ref="E83:E84" si="439">E79 &amp; " %"</f>
        <v>High Value %</v>
      </c>
      <c r="F83" s="28">
        <f t="shared" ref="F83:G84" ca="1" si="440">IFERROR(F79 / INDIRECT(ADDRESS($C83, COLUMN(F79))), 0)</f>
        <v>0.42175582956166763</v>
      </c>
      <c r="G83" s="10">
        <f t="shared" ca="1" si="440"/>
        <v>0.40526836309272973</v>
      </c>
      <c r="H83" s="18">
        <f t="shared" ca="1" si="419"/>
        <v>164.87466468937896</v>
      </c>
      <c r="I83" s="88"/>
      <c r="J83" s="28">
        <f t="shared" ref="J83:K85" ca="1" si="441">IFERROR(J79 / INDIRECT(ADDRESS($C83, COLUMN(J79))), 0)</f>
        <v>0.427716577036868</v>
      </c>
      <c r="K83" s="10">
        <f t="shared" ca="1" si="441"/>
        <v>0.42173092161222464</v>
      </c>
      <c r="L83" s="18">
        <f t="shared" ca="1" si="420"/>
        <v>59.856554246433546</v>
      </c>
      <c r="M83" s="88"/>
      <c r="N83" s="28">
        <f t="shared" ref="N83:O85" ca="1" si="442">IFERROR(N79 / INDIRECT(ADDRESS($C83, COLUMN(N79))), 0)</f>
        <v>0.427716577036868</v>
      </c>
      <c r="O83" s="10">
        <f t="shared" ca="1" si="442"/>
        <v>0.42173092161222464</v>
      </c>
      <c r="P83" s="18">
        <f t="shared" ca="1" si="421"/>
        <v>59.856554246433546</v>
      </c>
      <c r="Q83" s="88"/>
      <c r="R83" s="28">
        <f t="shared" ref="R83:S85" ca="1" si="443">IFERROR(R79 / INDIRECT(ADDRESS($C83, COLUMN(R79))), 0)</f>
        <v>0.41390095813944722</v>
      </c>
      <c r="S83" s="10">
        <f t="shared" ca="1" si="443"/>
        <v>0.40928648868417922</v>
      </c>
      <c r="T83" s="18">
        <f t="shared" ca="1" si="422"/>
        <v>46.144694552680001</v>
      </c>
      <c r="U83" s="28">
        <f t="shared" ref="U83:V85" ca="1" si="444">IFERROR(U79 / INDIRECT(ADDRESS($C83, COLUMN(U79))), 0)</f>
        <v>0.40984533742259083</v>
      </c>
      <c r="V83" s="10">
        <f t="shared" ca="1" si="444"/>
        <v>0.40498063496041437</v>
      </c>
      <c r="W83" s="18">
        <f t="shared" ca="1" si="423"/>
        <v>48.647024621764622</v>
      </c>
      <c r="X83" s="28">
        <f t="shared" ref="X83:Y85" ca="1" si="445">IFERROR(X79 / INDIRECT(ADDRESS($C83, COLUMN(X79))), 0)</f>
        <v>0.41344447387791516</v>
      </c>
      <c r="Y83" s="10">
        <f t="shared" ca="1" si="445"/>
        <v>0.41458439567889127</v>
      </c>
      <c r="Z83" s="18">
        <f t="shared" ca="1" si="424"/>
        <v>-11.39921800976107</v>
      </c>
      <c r="AA83" s="28">
        <f t="shared" ref="AA83:AB85" ca="1" si="446">IFERROR(AA79 / INDIRECT(ADDRESS($C83, COLUMN(AA79))), 0)</f>
        <v>0.39816065057953615</v>
      </c>
      <c r="AB83" s="10">
        <f t="shared" ca="1" si="446"/>
        <v>0.3984884798343778</v>
      </c>
      <c r="AC83" s="18">
        <f t="shared" ca="1" si="425"/>
        <v>-3.2782925484164949</v>
      </c>
      <c r="AD83" s="88"/>
      <c r="AE83" s="28">
        <f t="shared" ref="AE83:AF85" ca="1" si="447">IFERROR(AE79 / INDIRECT(ADDRESS($C83, COLUMN(AE79))), 0)</f>
        <v>0.40478053619132537</v>
      </c>
      <c r="AF83" s="10">
        <f t="shared" ca="1" si="447"/>
        <v>0.3903170377361132</v>
      </c>
      <c r="AG83" s="18">
        <f t="shared" ca="1" si="426"/>
        <v>144.63498455212164</v>
      </c>
      <c r="AH83" s="28">
        <f t="shared" ref="AH83:AI85" ca="1" si="448">IFERROR(AH79 / INDIRECT(ADDRESS($C83, COLUMN(AH79))), 0)</f>
        <v>0.41130703237679705</v>
      </c>
      <c r="AI83" s="10">
        <f t="shared" ca="1" si="448"/>
        <v>0.40568192812071302</v>
      </c>
      <c r="AJ83" s="18">
        <f t="shared" ca="1" si="427"/>
        <v>56.251042560840347</v>
      </c>
      <c r="AK83" s="28">
        <f t="shared" ref="AK83:AL85" ca="1" si="449">IFERROR(AK79 / INDIRECT(ADDRESS($C83, COLUMN(AK79))), 0)</f>
        <v>0.40220165045441258</v>
      </c>
      <c r="AL83" s="10">
        <f t="shared" ca="1" si="449"/>
        <v>0.40376658925642206</v>
      </c>
      <c r="AM83" s="18">
        <f t="shared" ca="1" si="428"/>
        <v>-15.649388020094745</v>
      </c>
      <c r="AN83" s="28">
        <f t="shared" ref="AN83:AO85" ca="1" si="450">IFERROR(AN79 / INDIRECT(ADDRESS($C83, COLUMN(AN79))), 0)</f>
        <v>0.39730625467202629</v>
      </c>
      <c r="AO83" s="10">
        <f t="shared" ca="1" si="450"/>
        <v>0.3954141049253348</v>
      </c>
      <c r="AP83" s="18">
        <f t="shared" ca="1" si="429"/>
        <v>18.92149746691496</v>
      </c>
      <c r="AQ83" s="28">
        <f t="shared" ref="AQ83:AR85" ca="1" si="451">IFERROR(AQ79 / INDIRECT(ADDRESS($C83, COLUMN(AQ79))), 0)</f>
        <v>0.40227462727331331</v>
      </c>
      <c r="AR83" s="10">
        <f t="shared" ca="1" si="451"/>
        <v>0.4010191666121376</v>
      </c>
      <c r="AS83" s="18">
        <f t="shared" ca="1" si="430"/>
        <v>12.554606611757112</v>
      </c>
      <c r="AT83" s="28">
        <f t="shared" ref="AT83:AU85" ca="1" si="452">IFERROR(AT79 / INDIRECT(ADDRESS($C83, COLUMN(AT79))), 0)</f>
        <v>0.38512009371103462</v>
      </c>
      <c r="AU83" s="10">
        <f t="shared" ca="1" si="452"/>
        <v>0.37967069720947527</v>
      </c>
      <c r="AV83" s="18">
        <f t="shared" ca="1" si="431"/>
        <v>54.493965015593446</v>
      </c>
      <c r="AW83" s="28">
        <f t="shared" ref="AW83:AX85" ca="1" si="453">IFERROR(AW79 / INDIRECT(ADDRESS($C83, COLUMN(AW79))), 0)</f>
        <v>0.39866325845909845</v>
      </c>
      <c r="AX83" s="10">
        <f t="shared" ca="1" si="453"/>
        <v>0.39161215256040011</v>
      </c>
      <c r="AY83" s="18">
        <f t="shared" ca="1" si="432"/>
        <v>70.5110589869834</v>
      </c>
      <c r="AZ83" s="28">
        <f t="shared" ref="AZ83:BA85" ca="1" si="454">IFERROR(AZ79 / INDIRECT(ADDRESS($C83, COLUMN(AZ79))), 0)</f>
        <v>0.40751475589879838</v>
      </c>
      <c r="BA83" s="10">
        <f t="shared" ca="1" si="454"/>
        <v>0.41064661754952897</v>
      </c>
      <c r="BB83" s="18">
        <f t="shared" ca="1" si="433"/>
        <v>-31.31861650730594</v>
      </c>
      <c r="BC83" s="28">
        <f t="shared" ref="BC83:BD85" ca="1" si="455">IFERROR(BC79 / INDIRECT(ADDRESS($C83, COLUMN(BC79))), 0)</f>
        <v>0.40617048552963947</v>
      </c>
      <c r="BD83" s="10">
        <f t="shared" ca="1" si="455"/>
        <v>0.41032031600389851</v>
      </c>
      <c r="BE83" s="18">
        <f t="shared" ca="1" si="434"/>
        <v>-41.49830474259042</v>
      </c>
      <c r="BF83" s="28">
        <f t="shared" ref="BF83:BG85" ca="1" si="456">IFERROR(BF79 / INDIRECT(ADDRESS($C83, COLUMN(BF79))), 0)</f>
        <v>0.39736385213231418</v>
      </c>
      <c r="BG83" s="10">
        <f t="shared" ca="1" si="456"/>
        <v>0.39808737860848364</v>
      </c>
      <c r="BH83" s="18">
        <f t="shared" ca="1" si="435"/>
        <v>-7.2352647616946708</v>
      </c>
      <c r="BI83" s="28">
        <f t="shared" ref="BI83:BJ85" ca="1" si="457">IFERROR(BI79 / INDIRECT(ADDRESS($C83, COLUMN(BI79))), 0)</f>
        <v>0.382010878773132</v>
      </c>
      <c r="BJ83" s="10">
        <f t="shared" ca="1" si="457"/>
        <v>0.38266847732181936</v>
      </c>
      <c r="BK83" s="18">
        <f t="shared" ca="1" si="436"/>
        <v>-6.5759854868735479</v>
      </c>
      <c r="BL83" s="28">
        <f t="shared" ref="BL83:BM85" ca="1" si="458">IFERROR(BL79 / INDIRECT(ADDRESS($C83, COLUMN(BL79))), 0)</f>
        <v>0.37534099090596351</v>
      </c>
      <c r="BM83" s="10">
        <f t="shared" ca="1" si="458"/>
        <v>0.37699090646368705</v>
      </c>
      <c r="BN83" s="18">
        <f t="shared" ca="1" si="437"/>
        <v>-16.499155577235356</v>
      </c>
      <c r="BO83" s="159" t="str">
        <f t="shared" si="415"/>
        <v>High Value %</v>
      </c>
      <c r="BP83" s="249"/>
    </row>
    <row r="84" spans="1:68" hidden="1" x14ac:dyDescent="0.2">
      <c r="A84" s="6"/>
      <c r="C84" s="3">
        <f t="shared" si="438"/>
        <v>10</v>
      </c>
      <c r="D84" s="238"/>
      <c r="E84" s="79" t="str">
        <f t="shared" si="439"/>
        <v>Opportunity %</v>
      </c>
      <c r="F84" s="28">
        <f t="shared" ca="1" si="440"/>
        <v>0.20903277844484619</v>
      </c>
      <c r="G84" s="10">
        <f t="shared" ca="1" si="440"/>
        <v>0.2017352952250423</v>
      </c>
      <c r="H84" s="18">
        <f t="shared" ca="1" si="419"/>
        <v>72.974832198038911</v>
      </c>
      <c r="I84" s="88"/>
      <c r="J84" s="28">
        <f t="shared" ca="1" si="441"/>
        <v>0.21480675243153949</v>
      </c>
      <c r="K84" s="10">
        <f t="shared" ca="1" si="441"/>
        <v>0.20898296972927446</v>
      </c>
      <c r="L84" s="18">
        <f t="shared" ca="1" si="420"/>
        <v>58.237827022650237</v>
      </c>
      <c r="M84" s="88"/>
      <c r="N84" s="28">
        <f t="shared" ca="1" si="442"/>
        <v>0.21480629071424315</v>
      </c>
      <c r="O84" s="10">
        <f t="shared" ca="1" si="442"/>
        <v>0.20898406413484175</v>
      </c>
      <c r="P84" s="18">
        <f t="shared" ca="1" si="421"/>
        <v>58.222265794014014</v>
      </c>
      <c r="Q84" s="88"/>
      <c r="R84" s="28">
        <f t="shared" ca="1" si="443"/>
        <v>0.2599792815754805</v>
      </c>
      <c r="S84" s="10">
        <f t="shared" ca="1" si="443"/>
        <v>0.25209579598090148</v>
      </c>
      <c r="T84" s="18">
        <f t="shared" ca="1" si="422"/>
        <v>78.83485594579021</v>
      </c>
      <c r="U84" s="28">
        <f t="shared" ca="1" si="444"/>
        <v>0.2650709357075704</v>
      </c>
      <c r="V84" s="10">
        <f t="shared" ca="1" si="444"/>
        <v>0.26041635174038036</v>
      </c>
      <c r="W84" s="18">
        <f t="shared" ca="1" si="423"/>
        <v>46.545839671900403</v>
      </c>
      <c r="X84" s="28">
        <f t="shared" ca="1" si="445"/>
        <v>0.25464454643010326</v>
      </c>
      <c r="Y84" s="10">
        <f t="shared" ca="1" si="445"/>
        <v>0.25007266447595405</v>
      </c>
      <c r="Z84" s="18">
        <f t="shared" ca="1" si="424"/>
        <v>45.718819541492039</v>
      </c>
      <c r="AA84" s="28">
        <f t="shared" ca="1" si="446"/>
        <v>0.26723697597723767</v>
      </c>
      <c r="AB84" s="10">
        <f t="shared" ca="1" si="446"/>
        <v>0.26253069953745656</v>
      </c>
      <c r="AC84" s="18">
        <f t="shared" ca="1" si="425"/>
        <v>47.062764397811094</v>
      </c>
      <c r="AD84" s="88"/>
      <c r="AE84" s="28">
        <f t="shared" ca="1" si="447"/>
        <v>0.26570532220562076</v>
      </c>
      <c r="AF84" s="10">
        <f t="shared" ca="1" si="447"/>
        <v>0.26198277632682249</v>
      </c>
      <c r="AG84" s="18">
        <f t="shared" ca="1" si="426"/>
        <v>37.225458787982781</v>
      </c>
      <c r="AH84" s="28">
        <f t="shared" ca="1" si="448"/>
        <v>0.27777729364794657</v>
      </c>
      <c r="AI84" s="10">
        <f t="shared" ca="1" si="448"/>
        <v>0.27380028226220282</v>
      </c>
      <c r="AJ84" s="18">
        <f t="shared" ca="1" si="427"/>
        <v>39.770113857437451</v>
      </c>
      <c r="AK84" s="28">
        <f t="shared" ca="1" si="449"/>
        <v>0.2781369155541164</v>
      </c>
      <c r="AL84" s="10">
        <f t="shared" ca="1" si="449"/>
        <v>0.26899568343345653</v>
      </c>
      <c r="AM84" s="18">
        <f t="shared" ca="1" si="428"/>
        <v>91.412321206598705</v>
      </c>
      <c r="AN84" s="28">
        <f t="shared" ca="1" si="450"/>
        <v>0.28388413393543699</v>
      </c>
      <c r="AO84" s="10">
        <f t="shared" ca="1" si="450"/>
        <v>0.27913906294755536</v>
      </c>
      <c r="AP84" s="18">
        <f t="shared" ca="1" si="429"/>
        <v>47.450709878816276</v>
      </c>
      <c r="AQ84" s="28">
        <f t="shared" ca="1" si="451"/>
        <v>0.27430633951158562</v>
      </c>
      <c r="AR84" s="10">
        <f t="shared" ca="1" si="451"/>
        <v>0.27492826014860611</v>
      </c>
      <c r="AS84" s="18">
        <f t="shared" ca="1" si="430"/>
        <v>-6.2192063702048994</v>
      </c>
      <c r="AT84" s="28">
        <f t="shared" ca="1" si="452"/>
        <v>0.2790534435334307</v>
      </c>
      <c r="AU84" s="10">
        <f t="shared" ca="1" si="452"/>
        <v>0.27587656196509752</v>
      </c>
      <c r="AV84" s="18">
        <f t="shared" ca="1" si="431"/>
        <v>31.768815683331788</v>
      </c>
      <c r="AW84" s="28">
        <f t="shared" ca="1" si="453"/>
        <v>0.27269454386398839</v>
      </c>
      <c r="AX84" s="10">
        <f t="shared" ca="1" si="453"/>
        <v>0.27366151208917999</v>
      </c>
      <c r="AY84" s="18">
        <f t="shared" ca="1" si="432"/>
        <v>-9.6696822519160008</v>
      </c>
      <c r="AZ84" s="28">
        <f t="shared" ca="1" si="454"/>
        <v>0.27498413309346215</v>
      </c>
      <c r="BA84" s="10">
        <f t="shared" ca="1" si="454"/>
        <v>0.26723823304852556</v>
      </c>
      <c r="BB84" s="18">
        <f t="shared" ca="1" si="433"/>
        <v>77.459000449365817</v>
      </c>
      <c r="BC84" s="28">
        <f t="shared" ca="1" si="455"/>
        <v>0.27683568716294138</v>
      </c>
      <c r="BD84" s="10">
        <f t="shared" ca="1" si="455"/>
        <v>0.27042332739234948</v>
      </c>
      <c r="BE84" s="18">
        <f t="shared" ca="1" si="434"/>
        <v>64.123597705919025</v>
      </c>
      <c r="BF84" s="28">
        <f t="shared" ca="1" si="456"/>
        <v>0.28122759480093545</v>
      </c>
      <c r="BG84" s="10">
        <f t="shared" ca="1" si="456"/>
        <v>0.27909292715520045</v>
      </c>
      <c r="BH84" s="18">
        <f t="shared" ca="1" si="435"/>
        <v>21.34667645735</v>
      </c>
      <c r="BI84" s="28">
        <f t="shared" ca="1" si="457"/>
        <v>0.28322928087691646</v>
      </c>
      <c r="BJ84" s="10">
        <f t="shared" ca="1" si="457"/>
        <v>0.27416548159521043</v>
      </c>
      <c r="BK84" s="18">
        <f t="shared" ca="1" si="436"/>
        <v>90.637992817060308</v>
      </c>
      <c r="BL84" s="28">
        <f t="shared" ca="1" si="458"/>
        <v>0.28645134741541978</v>
      </c>
      <c r="BM84" s="10">
        <f t="shared" ca="1" si="458"/>
        <v>0.28663354402940683</v>
      </c>
      <c r="BN84" s="18">
        <f t="shared" ca="1" si="437"/>
        <v>-1.8219661398705123</v>
      </c>
      <c r="BO84" s="159" t="str">
        <f t="shared" si="415"/>
        <v>Opportunity %</v>
      </c>
      <c r="BP84" s="250"/>
    </row>
    <row r="85" spans="1:68" hidden="1" x14ac:dyDescent="0.2">
      <c r="A85" s="6"/>
      <c r="C85" s="3">
        <f t="shared" si="438"/>
        <v>10</v>
      </c>
      <c r="D85" s="239"/>
      <c r="E85" s="78" t="str">
        <f>E81 &amp; " %"</f>
        <v>Marginal %</v>
      </c>
      <c r="F85" s="30">
        <f ca="1">IFERROR(F81 / INDIRECT(ADDRESS($C85, COLUMN(F81))), 0)</f>
        <v>5.014325399848861E-2</v>
      </c>
      <c r="G85" s="14">
        <f ca="1">IFERROR(G81 / INDIRECT(ADDRESS($C85, COLUMN(G81))), 0)</f>
        <v>4.9345558289912994E-2</v>
      </c>
      <c r="H85" s="19">
        <f t="shared" ca="1" si="419"/>
        <v>7.9769570857561591</v>
      </c>
      <c r="I85" s="88"/>
      <c r="J85" s="30">
        <f t="shared" ca="1" si="441"/>
        <v>5.1682031954336738E-2</v>
      </c>
      <c r="K85" s="14">
        <f t="shared" ca="1" si="441"/>
        <v>5.0115027367252735E-2</v>
      </c>
      <c r="L85" s="19">
        <f t="shared" ca="1" si="420"/>
        <v>15.670045870840033</v>
      </c>
      <c r="M85" s="88"/>
      <c r="N85" s="30">
        <f t="shared" ca="1" si="442"/>
        <v>5.1682493671633037E-2</v>
      </c>
      <c r="O85" s="14">
        <f t="shared" ca="1" si="442"/>
        <v>5.0113932961685453E-2</v>
      </c>
      <c r="P85" s="19">
        <f t="shared" ca="1" si="421"/>
        <v>15.685607099475835</v>
      </c>
      <c r="Q85" s="88"/>
      <c r="R85" s="30">
        <f t="shared" ca="1" si="443"/>
        <v>7.738349980143247E-2</v>
      </c>
      <c r="S85" s="14">
        <f t="shared" ca="1" si="443"/>
        <v>7.0639604095295488E-2</v>
      </c>
      <c r="T85" s="19">
        <f t="shared" ca="1" si="422"/>
        <v>67.43895706136982</v>
      </c>
      <c r="U85" s="30">
        <f t="shared" ca="1" si="444"/>
        <v>8.2461115792367451E-2</v>
      </c>
      <c r="V85" s="14">
        <f t="shared" ca="1" si="444"/>
        <v>7.541976295027629E-2</v>
      </c>
      <c r="W85" s="19">
        <f t="shared" ca="1" si="423"/>
        <v>70.413528420911618</v>
      </c>
      <c r="X85" s="30">
        <f t="shared" ca="1" si="445"/>
        <v>7.575314349765018E-2</v>
      </c>
      <c r="Y85" s="14">
        <f t="shared" ca="1" si="445"/>
        <v>7.2352679882139531E-2</v>
      </c>
      <c r="Z85" s="19">
        <f t="shared" ca="1" si="424"/>
        <v>34.004636155106489</v>
      </c>
      <c r="AA85" s="30">
        <f t="shared" ca="1" si="446"/>
        <v>8.8508656956998111E-2</v>
      </c>
      <c r="AB85" s="14">
        <f t="shared" ca="1" si="446"/>
        <v>8.5221822196805783E-2</v>
      </c>
      <c r="AC85" s="19">
        <f t="shared" ca="1" si="425"/>
        <v>32.868347601923283</v>
      </c>
      <c r="AD85" s="88"/>
      <c r="AE85" s="30">
        <f t="shared" ca="1" si="447"/>
        <v>9.8857892842175832E-2</v>
      </c>
      <c r="AF85" s="14">
        <f t="shared" ca="1" si="447"/>
        <v>9.2068394658195399E-2</v>
      </c>
      <c r="AG85" s="19">
        <f t="shared" ca="1" si="426"/>
        <v>67.894981839804331</v>
      </c>
      <c r="AH85" s="30">
        <f t="shared" ca="1" si="448"/>
        <v>8.7867037882718199E-2</v>
      </c>
      <c r="AI85" s="14">
        <f t="shared" ca="1" si="448"/>
        <v>8.0253119384652585E-2</v>
      </c>
      <c r="AJ85" s="19">
        <f t="shared" ca="1" si="427"/>
        <v>76.13918498065614</v>
      </c>
      <c r="AK85" s="30">
        <f t="shared" ca="1" si="449"/>
        <v>9.4901177878672222E-2</v>
      </c>
      <c r="AL85" s="14">
        <f t="shared" ca="1" si="449"/>
        <v>8.1609299176606115E-2</v>
      </c>
      <c r="AM85" s="19">
        <f t="shared" ca="1" si="428"/>
        <v>132.91878702066106</v>
      </c>
      <c r="AN85" s="30">
        <f t="shared" ca="1" si="450"/>
        <v>9.6786521065415063E-2</v>
      </c>
      <c r="AO85" s="14">
        <f t="shared" ca="1" si="450"/>
        <v>8.6187292446369829E-2</v>
      </c>
      <c r="AP85" s="19">
        <f t="shared" ca="1" si="429"/>
        <v>105.99228619045233</v>
      </c>
      <c r="AQ85" s="30">
        <f t="shared" ca="1" si="451"/>
        <v>9.5633159528905429E-2</v>
      </c>
      <c r="AR85" s="14">
        <f t="shared" ca="1" si="451"/>
        <v>8.7231811965230499E-2</v>
      </c>
      <c r="AS85" s="19">
        <f t="shared" ca="1" si="430"/>
        <v>84.013475636749291</v>
      </c>
      <c r="AT85" s="30">
        <f t="shared" ca="1" si="452"/>
        <v>0.10527384152764971</v>
      </c>
      <c r="AU85" s="14">
        <f t="shared" ca="1" si="452"/>
        <v>9.6799132766481985E-2</v>
      </c>
      <c r="AV85" s="19">
        <f t="shared" ca="1" si="431"/>
        <v>84.74708761167723</v>
      </c>
      <c r="AW85" s="30">
        <f t="shared" ca="1" si="453"/>
        <v>9.6533440483070124E-2</v>
      </c>
      <c r="AX85" s="14">
        <f t="shared" ca="1" si="453"/>
        <v>9.3516492457005856E-2</v>
      </c>
      <c r="AY85" s="19">
        <f t="shared" ca="1" si="432"/>
        <v>30.169480260642672</v>
      </c>
      <c r="AZ85" s="30">
        <f t="shared" ca="1" si="454"/>
        <v>8.9029460173587469E-2</v>
      </c>
      <c r="BA85" s="14">
        <f t="shared" ca="1" si="454"/>
        <v>8.3837480147477716E-2</v>
      </c>
      <c r="BB85" s="19">
        <f t="shared" ca="1" si="433"/>
        <v>51.919800261097521</v>
      </c>
      <c r="BC85" s="30">
        <f t="shared" ca="1" si="455"/>
        <v>9.3621386629280226E-2</v>
      </c>
      <c r="BD85" s="14">
        <f t="shared" ca="1" si="455"/>
        <v>8.9094277397096688E-2</v>
      </c>
      <c r="BE85" s="19">
        <f t="shared" ca="1" si="434"/>
        <v>45.271092321835376</v>
      </c>
      <c r="BF85" s="30">
        <f t="shared" ca="1" si="456"/>
        <v>0.10132569090751922</v>
      </c>
      <c r="BG85" s="14">
        <f t="shared" ca="1" si="456"/>
        <v>9.8616408234964884E-2</v>
      </c>
      <c r="BH85" s="19">
        <f t="shared" ca="1" si="435"/>
        <v>27.092826725543389</v>
      </c>
      <c r="BI85" s="30">
        <f t="shared" ca="1" si="457"/>
        <v>0.104554226900576</v>
      </c>
      <c r="BJ85" s="14">
        <f t="shared" ca="1" si="457"/>
        <v>9.8371580962330452E-2</v>
      </c>
      <c r="BK85" s="19">
        <f t="shared" ca="1" si="436"/>
        <v>61.826459382455511</v>
      </c>
      <c r="BL85" s="30">
        <f t="shared" ca="1" si="458"/>
        <v>0.12172036688337688</v>
      </c>
      <c r="BM85" s="14">
        <f t="shared" ca="1" si="458"/>
        <v>0.11486695809463135</v>
      </c>
      <c r="BN85" s="19">
        <f t="shared" ca="1" si="437"/>
        <v>68.534087887455328</v>
      </c>
      <c r="BO85" s="156" t="str">
        <f t="shared" si="415"/>
        <v>Marginal %</v>
      </c>
      <c r="BP85" s="251"/>
    </row>
    <row r="86" spans="1:68" ht="3.75" hidden="1" customHeight="1" x14ac:dyDescent="0.2">
      <c r="A86" s="6"/>
      <c r="D86" s="144"/>
      <c r="E86" s="144"/>
      <c r="F86" s="144"/>
      <c r="G86" s="144"/>
      <c r="H86" s="160"/>
      <c r="I86" s="138"/>
      <c r="J86" s="144"/>
      <c r="K86" s="144"/>
      <c r="L86" s="160"/>
      <c r="M86" s="138"/>
      <c r="N86" s="144"/>
      <c r="O86" s="144"/>
      <c r="P86" s="160"/>
      <c r="Q86" s="138"/>
      <c r="R86" s="144"/>
      <c r="S86" s="144"/>
      <c r="T86" s="160"/>
      <c r="U86" s="144"/>
      <c r="V86" s="144"/>
      <c r="W86" s="160"/>
      <c r="X86" s="144"/>
      <c r="Y86" s="144"/>
      <c r="Z86" s="160"/>
      <c r="AA86" s="144"/>
      <c r="AB86" s="144"/>
      <c r="AC86" s="160"/>
      <c r="AD86" s="138"/>
      <c r="AE86" s="144"/>
      <c r="AF86" s="144"/>
      <c r="AG86" s="160"/>
      <c r="AH86" s="144"/>
      <c r="AI86" s="144"/>
      <c r="AJ86" s="160"/>
      <c r="AK86" s="144"/>
      <c r="AL86" s="144"/>
      <c r="AM86" s="160"/>
      <c r="AN86" s="144"/>
      <c r="AO86" s="144"/>
      <c r="AP86" s="160"/>
      <c r="AQ86" s="144"/>
      <c r="AR86" s="144"/>
      <c r="AS86" s="160"/>
      <c r="AT86" s="144"/>
      <c r="AU86" s="144"/>
      <c r="AV86" s="160"/>
      <c r="AW86" s="144"/>
      <c r="AX86" s="144"/>
      <c r="AY86" s="160"/>
      <c r="AZ86" s="144"/>
      <c r="BA86" s="144"/>
      <c r="BB86" s="160"/>
      <c r="BC86" s="144"/>
      <c r="BD86" s="144"/>
      <c r="BE86" s="160"/>
      <c r="BF86" s="144"/>
      <c r="BG86" s="144"/>
      <c r="BH86" s="160"/>
      <c r="BI86" s="144"/>
      <c r="BJ86" s="144"/>
      <c r="BK86" s="160"/>
      <c r="BL86" s="144"/>
      <c r="BM86" s="144"/>
      <c r="BN86" s="160"/>
      <c r="BO86" s="144"/>
      <c r="BP86" s="144"/>
    </row>
    <row r="87" spans="1:68" ht="15" thickBot="1" x14ac:dyDescent="0.25">
      <c r="A87" s="169" t="str">
        <f>A$29</f>
        <v>&gt;= 1</v>
      </c>
      <c r="B87" s="3" t="str">
        <f t="shared" ref="B87" si="459">B$29</f>
        <v>&gt;= 0</v>
      </c>
      <c r="D87" s="236" t="s">
        <v>162</v>
      </c>
      <c r="E87" s="135" t="str">
        <f>$E$29</f>
        <v>Total Active</v>
      </c>
      <c r="F87" s="119">
        <f t="shared" ref="F87:G91" ca="1" si="460">SUMIFS(SOLD_AMT_R, CHANNEL_COUNT, $A$2, IS_JJCC, $B$2, CUST_GROUP, $A87, RECENCY_GROUP, $B87, TIMEFRAME, F$1)</f>
        <v>371105206.60999995</v>
      </c>
      <c r="G87" s="118">
        <f t="shared" ca="1" si="460"/>
        <v>317801380.16000003</v>
      </c>
      <c r="H87" s="115">
        <f t="shared" ref="H87:H91" ca="1" si="461">IF(F$9 = 0, 0, IFERROR((F87 - G87) / G87, 0))</f>
        <v>0.16772685638798557</v>
      </c>
      <c r="I87" s="141"/>
      <c r="J87" s="119">
        <f t="shared" ref="J87:K91" ca="1" si="462">SUMIFS(SOLD_AMT_R, CHANNEL_COUNT, $A$2, IS_JJCC, $B$2, CUST_GROUP, $A87, RECENCY_GROUP, $B87, TIMEFRAME, J$1)</f>
        <v>403583554.25</v>
      </c>
      <c r="K87" s="118">
        <f t="shared" ca="1" si="462"/>
        <v>371056069.69000018</v>
      </c>
      <c r="L87" s="115">
        <f t="shared" ref="L87:L91" ca="1" si="463">IF(J$9 = 0, 0, IFERROR((J87 - K87) / K87, 0))</f>
        <v>8.7661912085618215E-2</v>
      </c>
      <c r="M87" s="141"/>
      <c r="N87" s="119">
        <f t="shared" ref="N87:O91" ca="1" si="464">SUMIFS(SOLD_AMT_R, CHANNEL_COUNT, $A$2, IS_JJCC, $B$2, CUST_GROUP, $A87, RECENCY_GROUP, $B87, TIMEFRAME, N$1)</f>
        <v>403583554.24999982</v>
      </c>
      <c r="O87" s="118">
        <f t="shared" ca="1" si="464"/>
        <v>371056069.69000018</v>
      </c>
      <c r="P87" s="115">
        <f t="shared" ref="P87:P91" ca="1" si="465">IF(N$9 = 0, 0, IFERROR((N87 - O87) / O87, 0))</f>
        <v>8.7661912085617744E-2</v>
      </c>
      <c r="Q87" s="141"/>
      <c r="R87" s="119">
        <f t="shared" ref="R87:S91" ca="1" si="466">SUMIFS(SOLD_AMT_R, CHANNEL_COUNT, $A$2, IS_JJCC, $B$2, CUST_GROUP, $A87, RECENCY_GROUP, $B87, TIMEFRAME, R$1)</f>
        <v>98219729.919999987</v>
      </c>
      <c r="S87" s="118">
        <f t="shared" ca="1" si="466"/>
        <v>90385303.01000005</v>
      </c>
      <c r="T87" s="115">
        <f t="shared" ref="T87:T91" ca="1" si="467">IF(R$9 = 0, 0, IFERROR((R87 - S87) / S87, 0))</f>
        <v>8.6678106385649351E-2</v>
      </c>
      <c r="U87" s="119">
        <f t="shared" ref="U87:V91" ca="1" si="468">SUMIFS(SOLD_AMT_R, CHANNEL_COUNT, $A$2, IS_JJCC, $B$2, CUST_GROUP, $A87, RECENCY_GROUP, $B87, TIMEFRAME, U$1)</f>
        <v>105699483.19999994</v>
      </c>
      <c r="V87" s="118">
        <f t="shared" ca="1" si="468"/>
        <v>94218020.970000014</v>
      </c>
      <c r="W87" s="115">
        <f t="shared" ref="W87:W91" ca="1" si="469">IF(U$9 = 0, 0, IFERROR((U87 - V87) / V87, 0))</f>
        <v>0.12186057520414004</v>
      </c>
      <c r="X87" s="119">
        <f t="shared" ref="X87:Y91" ca="1" si="470">SUMIFS(SOLD_AMT_R, CHANNEL_COUNT, $A$2, IS_JJCC, $B$2, CUST_GROUP, $A87, RECENCY_GROUP, $B87, TIMEFRAME, X$1)</f>
        <v>105762355.63999996</v>
      </c>
      <c r="Y87" s="118">
        <f t="shared" ca="1" si="470"/>
        <v>100385470.21999998</v>
      </c>
      <c r="Z87" s="115">
        <f t="shared" ref="Z87:Z91" ca="1" si="471">IF(X$9 = 0, 0, IFERROR((X87 - Y87) / Y87, 0))</f>
        <v>5.3562387148421459E-2</v>
      </c>
      <c r="AA87" s="119">
        <f t="shared" ref="AA87:AB91" ca="1" si="472">SUMIFS(SOLD_AMT_R, CHANNEL_COUNT, $A$2, IS_JJCC, $B$2, CUST_GROUP, $A87, RECENCY_GROUP, $B87, TIMEFRAME, AA$1)</f>
        <v>93359926.090000004</v>
      </c>
      <c r="AB87" s="118">
        <f t="shared" ca="1" si="472"/>
        <v>85756025.579999968</v>
      </c>
      <c r="AC87" s="115">
        <f t="shared" ref="AC87:AC91" ca="1" si="473">IF(AA$9 = 0, 0, IFERROR((AA87 - AB87) / AB87, 0))</f>
        <v>8.8668993911180258E-2</v>
      </c>
      <c r="AD87" s="141"/>
      <c r="AE87" s="119">
        <f t="shared" ref="AE87:AF91" ca="1" si="474">SUMIFS(SOLD_AMT_R, CHANNEL_COUNT, $A$2, IS_JJCC, $B$2, CUST_GROUP, $A87, RECENCY_GROUP, $B87, TIMEFRAME, AE$1)</f>
        <v>21371490.719999991</v>
      </c>
      <c r="AF87" s="118">
        <f t="shared" ca="1" si="474"/>
        <v>17271378.559999999</v>
      </c>
      <c r="AG87" s="115">
        <f t="shared" ref="AG87:AG91" ca="1" si="475">IF(AE$9 = 0, 0, IFERROR((AE87 - AF87) / AF87, 0))</f>
        <v>0.23739345100661108</v>
      </c>
      <c r="AH87" s="119">
        <f t="shared" ref="AH87:AI91" ca="1" si="476">SUMIFS(SOLD_AMT_R, CHANNEL_COUNT, $A$2, IS_JJCC, $B$2, CUST_GROUP, $A87, RECENCY_GROUP, $B87, TIMEFRAME, AH$1)</f>
        <v>40983676.699999981</v>
      </c>
      <c r="AI87" s="118">
        <f t="shared" ca="1" si="476"/>
        <v>39173446.749999993</v>
      </c>
      <c r="AJ87" s="115">
        <f t="shared" ref="AJ87:AJ91" ca="1" si="477">IF(AH$9 = 0, 0, IFERROR((AH87 - AI87) / AI87, 0))</f>
        <v>4.6210637566631498E-2</v>
      </c>
      <c r="AK87" s="119">
        <f t="shared" ref="AK87:AL91" ca="1" si="478">SUMIFS(SOLD_AMT_R, CHANNEL_COUNT, $A$2, IS_JJCC, $B$2, CUST_GROUP, $A87, RECENCY_GROUP, $B87, TIMEFRAME, AK$1)</f>
        <v>35775446.929999985</v>
      </c>
      <c r="AL87" s="118">
        <f t="shared" ca="1" si="478"/>
        <v>33791494.050000004</v>
      </c>
      <c r="AM87" s="115">
        <f t="shared" ref="AM87:AM91" ca="1" si="479">IF(AK$9 = 0, 0, IFERROR((AK87 - AL87) / AL87, 0))</f>
        <v>5.8711605857509577E-2</v>
      </c>
      <c r="AN87" s="119">
        <f t="shared" ref="AN87:AO91" ca="1" si="480">SUMIFS(SOLD_AMT_R, CHANNEL_COUNT, $A$2, IS_JJCC, $B$2, CUST_GROUP, $A87, RECENCY_GROUP, $B87, TIMEFRAME, AN$1)</f>
        <v>36772205.300000012</v>
      </c>
      <c r="AO87" s="118">
        <f t="shared" ca="1" si="480"/>
        <v>36610994.860000022</v>
      </c>
      <c r="AP87" s="115">
        <f t="shared" ref="AP87:AP91" ca="1" si="481">IF(AN$9 = 0, 0, IFERROR((AN87 - AO87) / AO87, 0))</f>
        <v>4.4033340425863009E-3</v>
      </c>
      <c r="AQ87" s="119">
        <f t="shared" ref="AQ87:AR91" ca="1" si="482">SUMIFS(SOLD_AMT_R, CHANNEL_COUNT, $A$2, IS_JJCC, $B$2, CUST_GROUP, $A87, RECENCY_GROUP, $B87, TIMEFRAME, AQ$1)</f>
        <v>44491784.989999972</v>
      </c>
      <c r="AR87" s="118">
        <f t="shared" ca="1" si="482"/>
        <v>36643143.579999991</v>
      </c>
      <c r="AS87" s="115">
        <f t="shared" ref="AS87:AS91" ca="1" si="483">IF(AQ$9 = 0, 0, IFERROR((AQ87 - AR87) / AR87, 0))</f>
        <v>0.21419126863023316</v>
      </c>
      <c r="AT87" s="119">
        <f t="shared" ref="AT87:AU91" ca="1" si="484">SUMIFS(SOLD_AMT_R, CHANNEL_COUNT, $A$2, IS_JJCC, $B$2, CUST_GROUP, $A87, RECENCY_GROUP, $B87, TIMEFRAME, AT$1)</f>
        <v>24260990.729999993</v>
      </c>
      <c r="AU87" s="118">
        <f t="shared" ca="1" si="484"/>
        <v>20811583.129999999</v>
      </c>
      <c r="AV87" s="115">
        <f t="shared" ref="AV87:AV91" ca="1" si="485">IF(AT$9 = 0, 0, IFERROR((AT87 - AU87) / AU87, 0))</f>
        <v>0.16574460378401756</v>
      </c>
      <c r="AW87" s="119">
        <f t="shared" ref="AW87:AX91" ca="1" si="486">SUMIFS(SOLD_AMT_R, CHANNEL_COUNT, $A$2, IS_JJCC, $B$2, CUST_GROUP, $A87, RECENCY_GROUP, $B87, TIMEFRAME, AW$1)</f>
        <v>26187178.490000002</v>
      </c>
      <c r="AX87" s="118">
        <f t="shared" ca="1" si="486"/>
        <v>22502850.180000007</v>
      </c>
      <c r="AY87" s="115">
        <f t="shared" ref="AY87:AY91" ca="1" si="487">IF(AW$9 = 0, 0, IFERROR((AW87 - AX87) / AX87, 0))</f>
        <v>0.16372718480232951</v>
      </c>
      <c r="AZ87" s="119">
        <f t="shared" ref="AZ87:BA91" ca="1" si="488">SUMIFS(SOLD_AMT_R, CHANNEL_COUNT, $A$2, IS_JJCC, $B$2, CUST_GROUP, $A87, RECENCY_GROUP, $B87, TIMEFRAME, AZ$1)</f>
        <v>43417621.570000008</v>
      </c>
      <c r="BA87" s="118">
        <f t="shared" ca="1" si="488"/>
        <v>42145411.080000006</v>
      </c>
      <c r="BB87" s="115">
        <f t="shared" ref="BB87:BB91" ca="1" si="489">IF(AZ$9 = 0, 0, IFERROR((AZ87 - BA87) / BA87, 0))</f>
        <v>3.0186216183420413E-2</v>
      </c>
      <c r="BC87" s="119">
        <f t="shared" ref="BC87:BD91" ca="1" si="490">SUMIFS(SOLD_AMT_R, CHANNEL_COUNT, $A$2, IS_JJCC, $B$2, CUST_GROUP, $A87, RECENCY_GROUP, $B87, TIMEFRAME, BC$1)</f>
        <v>36039244.809999987</v>
      </c>
      <c r="BD87" s="118">
        <f t="shared" ca="1" si="490"/>
        <v>35636871.800000004</v>
      </c>
      <c r="BE87" s="115">
        <f t="shared" ref="BE87:BE91" ca="1" si="491">IF(BC$9 = 0, 0, IFERROR((BC87 - BD87) / BD87, 0))</f>
        <v>1.1290918357205049E-2</v>
      </c>
      <c r="BF87" s="119">
        <f t="shared" ref="BF87:BG91" ca="1" si="492">SUMIFS(SOLD_AMT_R, CHANNEL_COUNT, $A$2, IS_JJCC, $B$2, CUST_GROUP, $A87, RECENCY_GROUP, $B87, TIMEFRAME, BF$1)</f>
        <v>33856063.929999985</v>
      </c>
      <c r="BG87" s="118">
        <f t="shared" ca="1" si="492"/>
        <v>31508845.740000002</v>
      </c>
      <c r="BH87" s="115">
        <f t="shared" ref="BH87:BH91" ca="1" si="493">IF(BF$9 = 0, 0, IFERROR((BF87 - BG87) / BG87, 0))</f>
        <v>7.4493943998088924E-2</v>
      </c>
      <c r="BI87" s="119">
        <f t="shared" ref="BI87:BJ91" ca="1" si="494">SUMIFS(SOLD_AMT_R, CHANNEL_COUNT, $A$2, IS_JJCC, $B$2, CUST_GROUP, $A87, RECENCY_GROUP, $B87, TIMEFRAME, BI$1)</f>
        <v>39662187.610000014</v>
      </c>
      <c r="BJ87" s="118">
        <f t="shared" ca="1" si="494"/>
        <v>35188678.120000005</v>
      </c>
      <c r="BK87" s="115">
        <f t="shared" ref="BK87:BK91" ca="1" si="495">IF(BI$9 = 0, 0, IFERROR((BI87 - BJ87) / BJ87, 0))</f>
        <v>0.12712922817800945</v>
      </c>
      <c r="BL87" s="119">
        <f t="shared" ref="BL87:BM91" ca="1" si="496">SUMIFS(SOLD_AMT_R, CHANNEL_COUNT, $A$2, IS_JJCC, $B$2, CUST_GROUP, $A87, RECENCY_GROUP, $B87, TIMEFRAME, BL$1)</f>
        <v>19749387.449999996</v>
      </c>
      <c r="BM87" s="118">
        <f t="shared" ca="1" si="496"/>
        <v>18960731.890000001</v>
      </c>
      <c r="BN87" s="115">
        <f t="shared" ref="BN87:BN91" ca="1" si="497">IF(BL$9 = 0, 0, IFERROR((BL87 - BM87) / BM87, 0))</f>
        <v>4.1594151775118784E-2</v>
      </c>
      <c r="BO87" s="158" t="str">
        <f t="shared" ref="BO87:BO95" si="498">E87</f>
        <v>Total Active</v>
      </c>
      <c r="BP87" s="248" t="str">
        <f>$D87</f>
        <v>SOLD $</v>
      </c>
    </row>
    <row r="88" spans="1:68" ht="15" thickTop="1" x14ac:dyDescent="0.2">
      <c r="A88" s="169">
        <f>A$30</f>
        <v>5</v>
      </c>
      <c r="B88" s="3" t="str">
        <f t="shared" ref="B88" si="499">B$30</f>
        <v>&gt;= 0</v>
      </c>
      <c r="D88" s="237"/>
      <c r="E88" s="136" t="str">
        <f>$E$30</f>
        <v>Elite</v>
      </c>
      <c r="F88" s="120">
        <f t="shared" ca="1" si="460"/>
        <v>102933434.41000001</v>
      </c>
      <c r="G88" s="111">
        <f t="shared" ca="1" si="460"/>
        <v>90548686.209999993</v>
      </c>
      <c r="H88" s="108">
        <f t="shared" ca="1" si="461"/>
        <v>0.13677446596273501</v>
      </c>
      <c r="I88" s="141"/>
      <c r="J88" s="120">
        <f t="shared" ca="1" si="462"/>
        <v>109638008.2</v>
      </c>
      <c r="K88" s="111">
        <f t="shared" ca="1" si="462"/>
        <v>102944459.14000002</v>
      </c>
      <c r="L88" s="108">
        <f t="shared" ca="1" si="463"/>
        <v>6.5020974571317627E-2</v>
      </c>
      <c r="M88" s="141"/>
      <c r="N88" s="120">
        <f t="shared" ca="1" si="464"/>
        <v>109638008.2</v>
      </c>
      <c r="O88" s="111">
        <f t="shared" ca="1" si="464"/>
        <v>102944459.14000002</v>
      </c>
      <c r="P88" s="108">
        <f t="shared" ca="1" si="465"/>
        <v>6.5020974571317627E-2</v>
      </c>
      <c r="Q88" s="141"/>
      <c r="R88" s="120">
        <f t="shared" ca="1" si="466"/>
        <v>21282638.649999995</v>
      </c>
      <c r="S88" s="111">
        <f t="shared" ca="1" si="466"/>
        <v>20147397.970000006</v>
      </c>
      <c r="T88" s="108">
        <f t="shared" ca="1" si="467"/>
        <v>5.6346764068014692E-2</v>
      </c>
      <c r="U88" s="120">
        <f t="shared" ca="1" si="468"/>
        <v>21575337.310000002</v>
      </c>
      <c r="V88" s="111">
        <f t="shared" ca="1" si="468"/>
        <v>19784107.340000004</v>
      </c>
      <c r="W88" s="108">
        <f t="shared" ca="1" si="469"/>
        <v>9.0538831963292335E-2</v>
      </c>
      <c r="X88" s="120">
        <f t="shared" ca="1" si="470"/>
        <v>23777622.569999997</v>
      </c>
      <c r="Y88" s="111">
        <f t="shared" ca="1" si="470"/>
        <v>22892214.290000003</v>
      </c>
      <c r="Z88" s="108">
        <f t="shared" ca="1" si="471"/>
        <v>3.8677266811483861E-2</v>
      </c>
      <c r="AA88" s="120">
        <f t="shared" ca="1" si="472"/>
        <v>19293548.870000005</v>
      </c>
      <c r="AB88" s="111">
        <f t="shared" ca="1" si="472"/>
        <v>17870552.759999998</v>
      </c>
      <c r="AC88" s="108">
        <f t="shared" ca="1" si="473"/>
        <v>7.9627985161439804E-2</v>
      </c>
      <c r="AD88" s="141"/>
      <c r="AE88" s="120">
        <f t="shared" ca="1" si="474"/>
        <v>4342582.03</v>
      </c>
      <c r="AF88" s="111">
        <f t="shared" ca="1" si="474"/>
        <v>3636100.6700000009</v>
      </c>
      <c r="AG88" s="108">
        <f t="shared" ca="1" si="475"/>
        <v>0.19429642469167369</v>
      </c>
      <c r="AH88" s="120">
        <f t="shared" ca="1" si="476"/>
        <v>8012729.2599999988</v>
      </c>
      <c r="AI88" s="111">
        <f t="shared" ca="1" si="476"/>
        <v>7821350.3399999999</v>
      </c>
      <c r="AJ88" s="108">
        <f t="shared" ca="1" si="477"/>
        <v>2.4468782458349641E-2</v>
      </c>
      <c r="AK88" s="120">
        <f t="shared" ca="1" si="478"/>
        <v>6948838.6100000003</v>
      </c>
      <c r="AL88" s="111">
        <f t="shared" ca="1" si="478"/>
        <v>6724983.9299999997</v>
      </c>
      <c r="AM88" s="108">
        <f t="shared" ca="1" si="479"/>
        <v>3.3287020806308548E-2</v>
      </c>
      <c r="AN88" s="120">
        <f t="shared" ca="1" si="480"/>
        <v>6846569.0700000022</v>
      </c>
      <c r="AO88" s="111">
        <f t="shared" ca="1" si="480"/>
        <v>6981885.7199999988</v>
      </c>
      <c r="AP88" s="108">
        <f t="shared" ca="1" si="481"/>
        <v>-1.938110353373081E-2</v>
      </c>
      <c r="AQ88" s="120">
        <f t="shared" ca="1" si="482"/>
        <v>8521591.4900000002</v>
      </c>
      <c r="AR88" s="111">
        <f t="shared" ca="1" si="482"/>
        <v>7074860.7699999996</v>
      </c>
      <c r="AS88" s="108">
        <f t="shared" ca="1" si="483"/>
        <v>0.2044889315892503</v>
      </c>
      <c r="AT88" s="120">
        <f t="shared" ca="1" si="484"/>
        <v>4714034.8599999985</v>
      </c>
      <c r="AU88" s="111">
        <f t="shared" ca="1" si="484"/>
        <v>4091518.21</v>
      </c>
      <c r="AV88" s="108">
        <f t="shared" ca="1" si="485"/>
        <v>0.15214808245959108</v>
      </c>
      <c r="AW88" s="120">
        <f t="shared" ca="1" si="486"/>
        <v>5270925.3000000007</v>
      </c>
      <c r="AX88" s="111">
        <f t="shared" ca="1" si="486"/>
        <v>4499640.12</v>
      </c>
      <c r="AY88" s="108">
        <f t="shared" ca="1" si="487"/>
        <v>0.17141041492891673</v>
      </c>
      <c r="AZ88" s="120">
        <f t="shared" ca="1" si="488"/>
        <v>8739234.8300000019</v>
      </c>
      <c r="BA88" s="111">
        <f t="shared" ca="1" si="488"/>
        <v>8786970.0899999999</v>
      </c>
      <c r="BB88" s="108">
        <f t="shared" ca="1" si="489"/>
        <v>-5.4325051196342372E-3</v>
      </c>
      <c r="BC88" s="120">
        <f t="shared" ca="1" si="490"/>
        <v>7046712.8600000003</v>
      </c>
      <c r="BD88" s="111">
        <f t="shared" ca="1" si="490"/>
        <v>7146261.9000000013</v>
      </c>
      <c r="BE88" s="108">
        <f t="shared" ca="1" si="491"/>
        <v>-1.3930225535115212E-2</v>
      </c>
      <c r="BF88" s="120">
        <f t="shared" ca="1" si="492"/>
        <v>6529197.3600000022</v>
      </c>
      <c r="BG88" s="111">
        <f t="shared" ca="1" si="492"/>
        <v>6011588.1399999997</v>
      </c>
      <c r="BH88" s="108">
        <f t="shared" ca="1" si="493"/>
        <v>8.610190983575973E-2</v>
      </c>
      <c r="BI88" s="120">
        <f t="shared" ca="1" si="494"/>
        <v>7069405.7799999993</v>
      </c>
      <c r="BJ88" s="111">
        <f t="shared" ca="1" si="494"/>
        <v>6504436.9900000002</v>
      </c>
      <c r="BK88" s="108">
        <f t="shared" ca="1" si="495"/>
        <v>8.6858984239310627E-2</v>
      </c>
      <c r="BL88" s="120">
        <f t="shared" ca="1" si="496"/>
        <v>3689274.0500000003</v>
      </c>
      <c r="BM88" s="111">
        <f t="shared" ca="1" si="496"/>
        <v>3602223.5900000008</v>
      </c>
      <c r="BN88" s="108">
        <f t="shared" ca="1" si="497"/>
        <v>2.4165757017875582E-2</v>
      </c>
      <c r="BO88" s="152" t="str">
        <f t="shared" si="498"/>
        <v>Elite</v>
      </c>
      <c r="BP88" s="249"/>
    </row>
    <row r="89" spans="1:68" x14ac:dyDescent="0.2">
      <c r="A89" s="169">
        <f>A$31</f>
        <v>30</v>
      </c>
      <c r="B89" s="3" t="str">
        <f t="shared" ref="B89:B90" si="500">B$31</f>
        <v>&gt;= 0</v>
      </c>
      <c r="D89" s="237"/>
      <c r="E89" s="79" t="str">
        <f>$E$31</f>
        <v>High Value</v>
      </c>
      <c r="F89" s="29">
        <f t="shared" ca="1" si="460"/>
        <v>166781981.06000003</v>
      </c>
      <c r="G89" s="12">
        <f t="shared" ca="1" si="460"/>
        <v>140698193.62</v>
      </c>
      <c r="H89" s="13">
        <f t="shared" ca="1" si="461"/>
        <v>0.18538821834804467</v>
      </c>
      <c r="I89" s="141"/>
      <c r="J89" s="29">
        <f t="shared" ca="1" si="462"/>
        <v>182097400.89000005</v>
      </c>
      <c r="K89" s="12">
        <f t="shared" ca="1" si="462"/>
        <v>166758344.73999998</v>
      </c>
      <c r="L89" s="13">
        <f t="shared" ca="1" si="463"/>
        <v>9.1983739547881929E-2</v>
      </c>
      <c r="M89" s="141"/>
      <c r="N89" s="29">
        <f t="shared" ca="1" si="464"/>
        <v>182097400.89000005</v>
      </c>
      <c r="O89" s="12">
        <f t="shared" ca="1" si="464"/>
        <v>166758344.73999998</v>
      </c>
      <c r="P89" s="13">
        <f t="shared" ca="1" si="465"/>
        <v>9.1983739547881929E-2</v>
      </c>
      <c r="Q89" s="141"/>
      <c r="R89" s="29">
        <f t="shared" ca="1" si="466"/>
        <v>42532079.519999988</v>
      </c>
      <c r="S89" s="12">
        <f t="shared" ca="1" si="466"/>
        <v>39361806.339999989</v>
      </c>
      <c r="T89" s="13">
        <f t="shared" ca="1" si="467"/>
        <v>8.0541862144632478E-2</v>
      </c>
      <c r="U89" s="29">
        <f t="shared" ca="1" si="468"/>
        <v>45876068.5</v>
      </c>
      <c r="V89" s="12">
        <f t="shared" ca="1" si="468"/>
        <v>40872541.530000016</v>
      </c>
      <c r="W89" s="13">
        <f t="shared" ca="1" si="469"/>
        <v>0.12241780869749555</v>
      </c>
      <c r="X89" s="29">
        <f t="shared" ca="1" si="470"/>
        <v>45829505.849999987</v>
      </c>
      <c r="Y89" s="12">
        <f t="shared" ca="1" si="470"/>
        <v>43761841.589999996</v>
      </c>
      <c r="Z89" s="13">
        <f t="shared" ca="1" si="471"/>
        <v>4.7248108966064899E-2</v>
      </c>
      <c r="AA89" s="29">
        <f t="shared" ca="1" si="472"/>
        <v>39520929.640000001</v>
      </c>
      <c r="AB89" s="12">
        <f t="shared" ca="1" si="472"/>
        <v>36530355.210000001</v>
      </c>
      <c r="AC89" s="13">
        <f t="shared" ca="1" si="473"/>
        <v>8.1865462649028525E-2</v>
      </c>
      <c r="AD89" s="141"/>
      <c r="AE89" s="29">
        <f t="shared" ca="1" si="474"/>
        <v>9202731.5299999993</v>
      </c>
      <c r="AF89" s="12">
        <f t="shared" ca="1" si="474"/>
        <v>7325945.3399999999</v>
      </c>
      <c r="AG89" s="13">
        <f t="shared" ca="1" si="475"/>
        <v>0.25618348252650208</v>
      </c>
      <c r="AH89" s="29">
        <f t="shared" ca="1" si="476"/>
        <v>17387436.580000002</v>
      </c>
      <c r="AI89" s="12">
        <f t="shared" ca="1" si="476"/>
        <v>16705690.789999997</v>
      </c>
      <c r="AJ89" s="13">
        <f t="shared" ca="1" si="477"/>
        <v>4.0809194816900166E-2</v>
      </c>
      <c r="AK89" s="29">
        <f t="shared" ca="1" si="478"/>
        <v>15075782.950000001</v>
      </c>
      <c r="AL89" s="12">
        <f t="shared" ca="1" si="478"/>
        <v>14536095.600000003</v>
      </c>
      <c r="AM89" s="13">
        <f t="shared" ca="1" si="479"/>
        <v>3.7127394098866388E-2</v>
      </c>
      <c r="AN89" s="29">
        <f t="shared" ca="1" si="480"/>
        <v>15455238.730000004</v>
      </c>
      <c r="AO89" s="12">
        <f t="shared" ca="1" si="480"/>
        <v>15518232.939999998</v>
      </c>
      <c r="AP89" s="13">
        <f t="shared" ca="1" si="481"/>
        <v>-4.0593674707394521E-3</v>
      </c>
      <c r="AQ89" s="29">
        <f t="shared" ca="1" si="482"/>
        <v>18876783.729999997</v>
      </c>
      <c r="AR89" s="12">
        <f t="shared" ca="1" si="482"/>
        <v>15611539.560000001</v>
      </c>
      <c r="AS89" s="13">
        <f t="shared" ca="1" si="483"/>
        <v>0.20915580794902691</v>
      </c>
      <c r="AT89" s="29">
        <f t="shared" ca="1" si="484"/>
        <v>10085663.059999999</v>
      </c>
      <c r="AU89" s="12">
        <f t="shared" ca="1" si="484"/>
        <v>8601684.0100000016</v>
      </c>
      <c r="AV89" s="13">
        <f t="shared" ca="1" si="485"/>
        <v>0.17252192108833311</v>
      </c>
      <c r="AW89" s="29">
        <f t="shared" ca="1" si="486"/>
        <v>11050514.780000003</v>
      </c>
      <c r="AX89" s="12">
        <f t="shared" ca="1" si="486"/>
        <v>9369202.8700000029</v>
      </c>
      <c r="AY89" s="13">
        <f t="shared" ca="1" si="487"/>
        <v>0.1794509024223957</v>
      </c>
      <c r="AZ89" s="29">
        <f t="shared" ca="1" si="488"/>
        <v>18535148.690000001</v>
      </c>
      <c r="BA89" s="12">
        <f t="shared" ca="1" si="488"/>
        <v>18160659.830000002</v>
      </c>
      <c r="BB89" s="13">
        <f t="shared" ca="1" si="489"/>
        <v>2.0620884015534108E-2</v>
      </c>
      <c r="BC89" s="29">
        <f t="shared" ca="1" si="490"/>
        <v>15239186.210000001</v>
      </c>
      <c r="BD89" s="12">
        <f t="shared" ca="1" si="490"/>
        <v>15257739.1</v>
      </c>
      <c r="BE89" s="13">
        <f t="shared" ca="1" si="491"/>
        <v>-1.2159658700677831E-3</v>
      </c>
      <c r="BF89" s="29">
        <f t="shared" ca="1" si="492"/>
        <v>14083663.480000002</v>
      </c>
      <c r="BG89" s="12">
        <f t="shared" ca="1" si="492"/>
        <v>13110192.390000001</v>
      </c>
      <c r="BH89" s="13">
        <f t="shared" ca="1" si="493"/>
        <v>7.4252998052304078E-2</v>
      </c>
      <c r="BI89" s="29">
        <f t="shared" ca="1" si="494"/>
        <v>16204406.289999999</v>
      </c>
      <c r="BJ89" s="12">
        <f t="shared" ca="1" si="494"/>
        <v>14563146.510000002</v>
      </c>
      <c r="BK89" s="13">
        <f t="shared" ca="1" si="495"/>
        <v>0.11269953089279175</v>
      </c>
      <c r="BL89" s="29">
        <f t="shared" ca="1" si="496"/>
        <v>7999643.3000000007</v>
      </c>
      <c r="BM89" s="12">
        <f t="shared" ca="1" si="496"/>
        <v>7688601.3799999999</v>
      </c>
      <c r="BN89" s="13">
        <f t="shared" ca="1" si="497"/>
        <v>4.0454941624246468E-2</v>
      </c>
      <c r="BO89" s="159" t="str">
        <f t="shared" si="498"/>
        <v>High Value</v>
      </c>
      <c r="BP89" s="249"/>
    </row>
    <row r="90" spans="1:68" x14ac:dyDescent="0.2">
      <c r="A90" s="169">
        <f>A$32</f>
        <v>70</v>
      </c>
      <c r="B90" s="3" t="str">
        <f t="shared" si="500"/>
        <v>&gt;= 0</v>
      </c>
      <c r="D90" s="237"/>
      <c r="E90" s="79" t="str">
        <f>$E$32</f>
        <v>Opportunity</v>
      </c>
      <c r="F90" s="29">
        <f t="shared" ca="1" si="460"/>
        <v>82257423.11999999</v>
      </c>
      <c r="G90" s="12">
        <f t="shared" ca="1" si="460"/>
        <v>69807475.060000002</v>
      </c>
      <c r="H90" s="13">
        <f t="shared" ca="1" si="461"/>
        <v>0.17834691842527139</v>
      </c>
      <c r="I90" s="141"/>
      <c r="J90" s="29">
        <f t="shared" ca="1" si="462"/>
        <v>90846226.209999993</v>
      </c>
      <c r="K90" s="12">
        <f t="shared" ca="1" si="462"/>
        <v>82231794.590000004</v>
      </c>
      <c r="L90" s="13">
        <f t="shared" ca="1" si="463"/>
        <v>0.1047579183082497</v>
      </c>
      <c r="M90" s="141"/>
      <c r="N90" s="29">
        <f t="shared" ca="1" si="464"/>
        <v>90846039.019999981</v>
      </c>
      <c r="O90" s="12">
        <f t="shared" ca="1" si="464"/>
        <v>82232123.390000001</v>
      </c>
      <c r="P90" s="13">
        <f t="shared" ca="1" si="465"/>
        <v>0.10475122464182279</v>
      </c>
      <c r="Q90" s="141"/>
      <c r="R90" s="29">
        <f t="shared" ca="1" si="466"/>
        <v>26552071.740000002</v>
      </c>
      <c r="S90" s="12">
        <f t="shared" ca="1" si="466"/>
        <v>24176073.960000001</v>
      </c>
      <c r="T90" s="13">
        <f t="shared" ca="1" si="467"/>
        <v>9.8278892756994238E-2</v>
      </c>
      <c r="U90" s="29">
        <f t="shared" ca="1" si="468"/>
        <v>29307507.239999991</v>
      </c>
      <c r="V90" s="12">
        <f t="shared" ca="1" si="468"/>
        <v>26037171.800000004</v>
      </c>
      <c r="W90" s="13">
        <f t="shared" ca="1" si="469"/>
        <v>0.12560256025963565</v>
      </c>
      <c r="X90" s="29">
        <f t="shared" ca="1" si="470"/>
        <v>27924164.109999996</v>
      </c>
      <c r="Y90" s="12">
        <f t="shared" ca="1" si="470"/>
        <v>26181983.770000003</v>
      </c>
      <c r="Z90" s="13">
        <f t="shared" ca="1" si="471"/>
        <v>6.6541189365346254E-2</v>
      </c>
      <c r="AA90" s="29">
        <f t="shared" ca="1" si="472"/>
        <v>26178481.640000001</v>
      </c>
      <c r="AB90" s="12">
        <f t="shared" ca="1" si="472"/>
        <v>23802714.569999993</v>
      </c>
      <c r="AC90" s="13">
        <f t="shared" ca="1" si="473"/>
        <v>9.9810761626084918E-2</v>
      </c>
      <c r="AD90" s="141"/>
      <c r="AE90" s="29">
        <f t="shared" ca="1" si="474"/>
        <v>5875720.1800000016</v>
      </c>
      <c r="AF90" s="12">
        <f t="shared" ca="1" si="474"/>
        <v>4793063.1500000004</v>
      </c>
      <c r="AG90" s="13">
        <f t="shared" ca="1" si="475"/>
        <v>0.22587998449384109</v>
      </c>
      <c r="AH90" s="29">
        <f t="shared" ca="1" si="476"/>
        <v>11753452.549999997</v>
      </c>
      <c r="AI90" s="12">
        <f t="shared" ca="1" si="476"/>
        <v>11198748.919999998</v>
      </c>
      <c r="AJ90" s="13">
        <f t="shared" ca="1" si="477"/>
        <v>4.9532642794530929E-2</v>
      </c>
      <c r="AK90" s="29">
        <f t="shared" ca="1" si="478"/>
        <v>10201575.830000002</v>
      </c>
      <c r="AL90" s="12">
        <f t="shared" ca="1" si="478"/>
        <v>9648555.1899999958</v>
      </c>
      <c r="AM90" s="13">
        <f t="shared" ca="1" si="479"/>
        <v>5.7316419827620473E-2</v>
      </c>
      <c r="AN90" s="29">
        <f t="shared" ca="1" si="480"/>
        <v>10702912.939999999</v>
      </c>
      <c r="AO90" s="12">
        <f t="shared" ca="1" si="480"/>
        <v>10639940.189999998</v>
      </c>
      <c r="AP90" s="13">
        <f t="shared" ca="1" si="481"/>
        <v>5.9185248108055274E-3</v>
      </c>
      <c r="AQ90" s="29">
        <f t="shared" ca="1" si="482"/>
        <v>12749980.770000001</v>
      </c>
      <c r="AR90" s="12">
        <f t="shared" ca="1" si="482"/>
        <v>10623720.420000004</v>
      </c>
      <c r="AS90" s="13">
        <f t="shared" ca="1" si="483"/>
        <v>0.2001427245767069</v>
      </c>
      <c r="AT90" s="29">
        <f t="shared" ca="1" si="484"/>
        <v>7002868.5900000017</v>
      </c>
      <c r="AU90" s="12">
        <f t="shared" ca="1" si="484"/>
        <v>6070781.0899999989</v>
      </c>
      <c r="AV90" s="13">
        <f t="shared" ca="1" si="485"/>
        <v>0.15353666788205717</v>
      </c>
      <c r="AW90" s="29">
        <f t="shared" ca="1" si="486"/>
        <v>7378161.25</v>
      </c>
      <c r="AX90" s="12">
        <f t="shared" ca="1" si="486"/>
        <v>6459464.549999997</v>
      </c>
      <c r="AY90" s="13">
        <f t="shared" ca="1" si="487"/>
        <v>0.142224900049959</v>
      </c>
      <c r="AZ90" s="29">
        <f t="shared" ca="1" si="488"/>
        <v>12176811.979999997</v>
      </c>
      <c r="BA90" s="12">
        <f t="shared" ca="1" si="488"/>
        <v>11568736.519999998</v>
      </c>
      <c r="BB90" s="13">
        <f t="shared" ca="1" si="489"/>
        <v>5.2561959462795266E-2</v>
      </c>
      <c r="BC90" s="29">
        <f t="shared" ca="1" si="490"/>
        <v>10281003.76</v>
      </c>
      <c r="BD90" s="12">
        <f t="shared" ca="1" si="490"/>
        <v>9933779.5999999996</v>
      </c>
      <c r="BE90" s="13">
        <f t="shared" ca="1" si="491"/>
        <v>3.495388200479102E-2</v>
      </c>
      <c r="BF90" s="29">
        <f t="shared" ca="1" si="492"/>
        <v>9787810.3600000013</v>
      </c>
      <c r="BG90" s="12">
        <f t="shared" ca="1" si="492"/>
        <v>9133750.5100000016</v>
      </c>
      <c r="BH90" s="13">
        <f t="shared" ca="1" si="493"/>
        <v>7.1609121497670458E-2</v>
      </c>
      <c r="BI90" s="29">
        <f t="shared" ca="1" si="494"/>
        <v>12012114.859999999</v>
      </c>
      <c r="BJ90" s="12">
        <f t="shared" ca="1" si="494"/>
        <v>10430750.6</v>
      </c>
      <c r="BK90" s="13">
        <f t="shared" ca="1" si="495"/>
        <v>0.15160598893046104</v>
      </c>
      <c r="BL90" s="29">
        <f t="shared" ca="1" si="496"/>
        <v>5793559.2499999991</v>
      </c>
      <c r="BM90" s="12">
        <f t="shared" ca="1" si="496"/>
        <v>5552355.3099999987</v>
      </c>
      <c r="BN90" s="13">
        <f t="shared" ca="1" si="497"/>
        <v>4.3441733558654494E-2</v>
      </c>
      <c r="BO90" s="159" t="str">
        <f t="shared" si="498"/>
        <v>Opportunity</v>
      </c>
      <c r="BP90" s="249"/>
    </row>
    <row r="91" spans="1:68" x14ac:dyDescent="0.2">
      <c r="A91" s="169">
        <f>A$33</f>
        <v>100</v>
      </c>
      <c r="B91" s="3" t="str">
        <f t="shared" ref="B91" si="501">B$33</f>
        <v>&gt;= 0</v>
      </c>
      <c r="D91" s="237"/>
      <c r="E91" s="78" t="str">
        <f>$E$33</f>
        <v>Marginal</v>
      </c>
      <c r="F91" s="121">
        <f t="shared" ca="1" si="460"/>
        <v>19132368.019999992</v>
      </c>
      <c r="G91" s="104">
        <f t="shared" ca="1" si="460"/>
        <v>16747025.269999996</v>
      </c>
      <c r="H91" s="48">
        <f t="shared" ca="1" si="461"/>
        <v>0.1424338180388974</v>
      </c>
      <c r="I91" s="141"/>
      <c r="J91" s="121">
        <f t="shared" ca="1" si="462"/>
        <v>21001918.949999996</v>
      </c>
      <c r="K91" s="104">
        <f t="shared" ca="1" si="462"/>
        <v>19121471.219999995</v>
      </c>
      <c r="L91" s="48">
        <f t="shared" ca="1" si="463"/>
        <v>9.8342209569792768E-2</v>
      </c>
      <c r="M91" s="141"/>
      <c r="N91" s="121">
        <f t="shared" ca="1" si="464"/>
        <v>21002106.139999993</v>
      </c>
      <c r="O91" s="104">
        <f t="shared" ca="1" si="464"/>
        <v>19121142.419999998</v>
      </c>
      <c r="P91" s="48">
        <f t="shared" ca="1" si="465"/>
        <v>9.8370885937891325E-2</v>
      </c>
      <c r="Q91" s="141"/>
      <c r="R91" s="121">
        <f t="shared" ca="1" si="466"/>
        <v>7852940.0099999988</v>
      </c>
      <c r="S91" s="104">
        <f t="shared" ca="1" si="466"/>
        <v>6700024.7400000002</v>
      </c>
      <c r="T91" s="48">
        <f t="shared" ca="1" si="467"/>
        <v>0.1720762705720992</v>
      </c>
      <c r="U91" s="121">
        <f t="shared" ca="1" si="468"/>
        <v>8940570.1500000022</v>
      </c>
      <c r="V91" s="104">
        <f t="shared" ca="1" si="468"/>
        <v>7524200.2999999989</v>
      </c>
      <c r="W91" s="48">
        <f t="shared" ca="1" si="469"/>
        <v>0.18824191190125594</v>
      </c>
      <c r="X91" s="121">
        <f t="shared" ca="1" si="470"/>
        <v>8231063.1099999985</v>
      </c>
      <c r="Y91" s="104">
        <f t="shared" ca="1" si="470"/>
        <v>7549430.5700000022</v>
      </c>
      <c r="Z91" s="48">
        <f t="shared" ca="1" si="471"/>
        <v>9.0289265353161077E-2</v>
      </c>
      <c r="AA91" s="121">
        <f t="shared" ca="1" si="472"/>
        <v>8366965.9400000013</v>
      </c>
      <c r="AB91" s="104">
        <f t="shared" ca="1" si="472"/>
        <v>7552403.0399999982</v>
      </c>
      <c r="AC91" s="48">
        <f t="shared" ca="1" si="473"/>
        <v>0.10785479743146803</v>
      </c>
      <c r="AD91" s="141"/>
      <c r="AE91" s="121">
        <f t="shared" ca="1" si="474"/>
        <v>1950456.9800000002</v>
      </c>
      <c r="AF91" s="104">
        <f t="shared" ca="1" si="474"/>
        <v>1516269.4000000004</v>
      </c>
      <c r="AG91" s="48">
        <f t="shared" ca="1" si="475"/>
        <v>0.28635253075739692</v>
      </c>
      <c r="AH91" s="121">
        <f t="shared" ca="1" si="476"/>
        <v>3830058.310000001</v>
      </c>
      <c r="AI91" s="104">
        <f t="shared" ca="1" si="476"/>
        <v>3447656.6999999988</v>
      </c>
      <c r="AJ91" s="48">
        <f t="shared" ca="1" si="477"/>
        <v>0.11091638271293146</v>
      </c>
      <c r="AK91" s="121">
        <f t="shared" ca="1" si="478"/>
        <v>3549249.54</v>
      </c>
      <c r="AL91" s="104">
        <f t="shared" ca="1" si="478"/>
        <v>2881859.330000001</v>
      </c>
      <c r="AM91" s="48">
        <f t="shared" ca="1" si="479"/>
        <v>0.23158320152982581</v>
      </c>
      <c r="AN91" s="121">
        <f t="shared" ca="1" si="480"/>
        <v>3767484.560000001</v>
      </c>
      <c r="AO91" s="104">
        <f t="shared" ca="1" si="480"/>
        <v>3470936.01</v>
      </c>
      <c r="AP91" s="48">
        <f t="shared" ca="1" si="481"/>
        <v>8.5437630986461552E-2</v>
      </c>
      <c r="AQ91" s="121">
        <f t="shared" ca="1" si="482"/>
        <v>4343429</v>
      </c>
      <c r="AR91" s="104">
        <f t="shared" ca="1" si="482"/>
        <v>3333022.8299999996</v>
      </c>
      <c r="AS91" s="48">
        <f t="shared" ca="1" si="483"/>
        <v>0.30315008973400898</v>
      </c>
      <c r="AT91" s="121">
        <f t="shared" ca="1" si="484"/>
        <v>2458424.2199999997</v>
      </c>
      <c r="AU91" s="104">
        <f t="shared" ca="1" si="484"/>
        <v>2047599.8200000003</v>
      </c>
      <c r="AV91" s="48">
        <f t="shared" ca="1" si="485"/>
        <v>0.20063705612163971</v>
      </c>
      <c r="AW91" s="121">
        <f t="shared" ca="1" si="486"/>
        <v>2487577.16</v>
      </c>
      <c r="AX91" s="104">
        <f t="shared" ca="1" si="486"/>
        <v>2174542.64</v>
      </c>
      <c r="AY91" s="48">
        <f t="shared" ca="1" si="487"/>
        <v>0.14395418799421658</v>
      </c>
      <c r="AZ91" s="121">
        <f t="shared" ca="1" si="488"/>
        <v>3966426.07</v>
      </c>
      <c r="BA91" s="104">
        <f t="shared" ca="1" si="488"/>
        <v>3629044.64</v>
      </c>
      <c r="BB91" s="48">
        <f t="shared" ca="1" si="489"/>
        <v>9.2967010182602686E-2</v>
      </c>
      <c r="BC91" s="121">
        <f t="shared" ca="1" si="490"/>
        <v>3472341.98</v>
      </c>
      <c r="BD91" s="104">
        <f t="shared" ca="1" si="490"/>
        <v>3299091.1999999997</v>
      </c>
      <c r="BE91" s="48">
        <f t="shared" ca="1" si="491"/>
        <v>5.251469859335816E-2</v>
      </c>
      <c r="BF91" s="121">
        <f t="shared" ca="1" si="492"/>
        <v>3455392.7300000004</v>
      </c>
      <c r="BG91" s="104">
        <f t="shared" ca="1" si="492"/>
        <v>3253314.7</v>
      </c>
      <c r="BH91" s="48">
        <f t="shared" ca="1" si="493"/>
        <v>6.2114504323851683E-2</v>
      </c>
      <c r="BI91" s="121">
        <f t="shared" ca="1" si="494"/>
        <v>4376260.68</v>
      </c>
      <c r="BJ91" s="104">
        <f t="shared" ca="1" si="494"/>
        <v>3690344.0200000005</v>
      </c>
      <c r="BK91" s="48">
        <f t="shared" ca="1" si="495"/>
        <v>0.18586794517872596</v>
      </c>
      <c r="BL91" s="121">
        <f t="shared" ca="1" si="496"/>
        <v>2266910.8500000006</v>
      </c>
      <c r="BM91" s="104">
        <f t="shared" ca="1" si="496"/>
        <v>2117551.61</v>
      </c>
      <c r="BN91" s="48">
        <f t="shared" ca="1" si="497"/>
        <v>7.0533931402031194E-2</v>
      </c>
      <c r="BO91" s="154" t="str">
        <f t="shared" si="498"/>
        <v>Marginal</v>
      </c>
      <c r="BP91" s="249"/>
    </row>
    <row r="92" spans="1:68" x14ac:dyDescent="0.2">
      <c r="A92" s="169"/>
      <c r="C92" s="3">
        <f>ROW($C$16)</f>
        <v>16</v>
      </c>
      <c r="D92" s="237"/>
      <c r="E92" s="76" t="str">
        <f>E88 &amp; " %"</f>
        <v>Elite %</v>
      </c>
      <c r="F92" s="33">
        <f ca="1">IFERROR(F88 / INDIRECT(ADDRESS($C92, COLUMN(F88))), 0)</f>
        <v>0.26190953073030077</v>
      </c>
      <c r="G92" s="8">
        <f ca="1">IFERROR(G88 / INDIRECT(ADDRESS($C92, COLUMN(G88))), 0)</f>
        <v>0.26212522306480296</v>
      </c>
      <c r="H92" s="20">
        <f t="shared" ref="H92:H95" ca="1" si="502">IF(F$9 = 0, 0, IFERROR((F92 - G92) * 10000, 0))</f>
        <v>-2.1569233450219327</v>
      </c>
      <c r="I92" s="88"/>
      <c r="J92" s="33">
        <f ca="1">IFERROR(J88 / INDIRECT(ADDRESS($C92, COLUMN(J88))), 0)</f>
        <v>0.25954314462235745</v>
      </c>
      <c r="K92" s="8">
        <f ca="1">IFERROR(K88 / INDIRECT(ADDRESS($C92, COLUMN(K88))), 0)</f>
        <v>0.26195703506840712</v>
      </c>
      <c r="L92" s="20">
        <f t="shared" ref="L92:L95" ca="1" si="503">IF(J$9 = 0, 0, IFERROR((J92 - K92) * 10000, 0))</f>
        <v>-24.138904460496711</v>
      </c>
      <c r="M92" s="88"/>
      <c r="N92" s="33">
        <f ca="1">IFERROR(N88 / INDIRECT(ADDRESS($C92, COLUMN(N88))), 0)</f>
        <v>0.25954314462235756</v>
      </c>
      <c r="O92" s="8">
        <f ca="1">IFERROR(O88 / INDIRECT(ADDRESS($C92, COLUMN(O88))), 0)</f>
        <v>0.26195703506840712</v>
      </c>
      <c r="P92" s="20">
        <f t="shared" ref="P92:P95" ca="1" si="504">IF(N$9 = 0, 0, IFERROR((N92 - O92) * 10000, 0))</f>
        <v>-24.138904460495603</v>
      </c>
      <c r="Q92" s="88"/>
      <c r="R92" s="33">
        <f ca="1">IFERROR(R88 / INDIRECT(ADDRESS($C92, COLUMN(R88))), 0)</f>
        <v>0.20803599689545627</v>
      </c>
      <c r="S92" s="8">
        <f ca="1">IFERROR(S88 / INDIRECT(ADDRESS($C92, COLUMN(S88))), 0)</f>
        <v>0.21010446041219172</v>
      </c>
      <c r="T92" s="20">
        <f t="shared" ref="T92:T95" ca="1" si="505">IF(R$9 = 0, 0, IFERROR((R92 - S92) * 10000, 0))</f>
        <v>-20.684635167354525</v>
      </c>
      <c r="U92" s="33">
        <f ca="1">IFERROR(U88 / INDIRECT(ADDRESS($C92, COLUMN(U88))), 0)</f>
        <v>0.19386104394664019</v>
      </c>
      <c r="V92" s="8">
        <f ca="1">IFERROR(V88 / INDIRECT(ADDRESS($C92, COLUMN(V88))), 0)</f>
        <v>0.19657592449063541</v>
      </c>
      <c r="W92" s="20">
        <f t="shared" ref="W92:W95" ca="1" si="506">IF(U$9 = 0, 0, IFERROR((U92 - V92) * 10000, 0))</f>
        <v>-27.148805439952127</v>
      </c>
      <c r="X92" s="33">
        <f ca="1">IFERROR(X88 / INDIRECT(ADDRESS($C92, COLUMN(X88))), 0)</f>
        <v>0.2157908816185666</v>
      </c>
      <c r="Y92" s="8">
        <f ca="1">IFERROR(Y88 / INDIRECT(ADDRESS($C92, COLUMN(Y88))), 0)</f>
        <v>0.21765228935789274</v>
      </c>
      <c r="Z92" s="20">
        <f t="shared" ref="Z92:Z95" ca="1" si="507">IF(X$9 = 0, 0, IFERROR((X92 - Y92) * 10000, 0))</f>
        <v>-18.614077393261375</v>
      </c>
      <c r="AA92" s="33">
        <f ca="1">IFERROR(AA88 / INDIRECT(ADDRESS($C92, COLUMN(AA88))), 0)</f>
        <v>0.19590590749699677</v>
      </c>
      <c r="AB92" s="8">
        <f ca="1">IFERROR(AB88 / INDIRECT(ADDRESS($C92, COLUMN(AB88))), 0)</f>
        <v>0.19616328489489029</v>
      </c>
      <c r="AC92" s="20">
        <f t="shared" ref="AC92:AC95" ca="1" si="508">IF(AA$9 = 0, 0, IFERROR((AA92 - AB92) * 10000, 0))</f>
        <v>-2.5737739789352676</v>
      </c>
      <c r="AD92" s="88"/>
      <c r="AE92" s="33">
        <f ca="1">IFERROR(AE88 / INDIRECT(ADDRESS($C92, COLUMN(AE88))), 0)</f>
        <v>0.19459122695135952</v>
      </c>
      <c r="AF92" s="8">
        <f ca="1">IFERROR(AF88 / INDIRECT(ADDRESS($C92, COLUMN(AF88))), 0)</f>
        <v>0.19693651546915464</v>
      </c>
      <c r="AG92" s="20">
        <f t="shared" ref="AG92:AG95" ca="1" si="509">IF(AE$9 = 0, 0, IFERROR((AE92 - AF92) * 10000, 0))</f>
        <v>-23.452885177951131</v>
      </c>
      <c r="AH92" s="33">
        <f ca="1">IFERROR(AH88 / INDIRECT(ADDRESS($C92, COLUMN(AH88))), 0)</f>
        <v>0.18842941577195255</v>
      </c>
      <c r="AI92" s="8">
        <f ca="1">IFERROR(AI88 / INDIRECT(ADDRESS($C92, COLUMN(AI88))), 0)</f>
        <v>0.18874123175230773</v>
      </c>
      <c r="AJ92" s="20">
        <f t="shared" ref="AJ92:AJ95" ca="1" si="510">IF(AH$9 = 0, 0, IFERROR((AH92 - AI92) * 10000, 0))</f>
        <v>-3.1181598035517899</v>
      </c>
      <c r="AK92" s="33">
        <f ca="1">IFERROR(AK88 / INDIRECT(ADDRESS($C92, COLUMN(AK88))), 0)</f>
        <v>0.18585328052735206</v>
      </c>
      <c r="AL92" s="8">
        <f ca="1">IFERROR(AL88 / INDIRECT(ADDRESS($C92, COLUMN(AL88))), 0)</f>
        <v>0.187119174459148</v>
      </c>
      <c r="AM92" s="20">
        <f t="shared" ref="AM92:AM95" ca="1" si="511">IF(AK$9 = 0, 0, IFERROR((AK92 - AL92) * 10000, 0))</f>
        <v>-12.658939317959362</v>
      </c>
      <c r="AN92" s="33">
        <f ca="1">IFERROR(AN88 / INDIRECT(ADDRESS($C92, COLUMN(AN88))), 0)</f>
        <v>0.1768021768673598</v>
      </c>
      <c r="AO92" s="8">
        <f ca="1">IFERROR(AO88 / INDIRECT(ADDRESS($C92, COLUMN(AO88))), 0)</f>
        <v>0.17804508220560142</v>
      </c>
      <c r="AP92" s="20">
        <f t="shared" ref="AP92:AP95" ca="1" si="512">IF(AN$9 = 0, 0, IFERROR((AN92 - AO92) * 10000, 0))</f>
        <v>-12.429053382416178</v>
      </c>
      <c r="AQ92" s="33">
        <f ca="1">IFERROR(AQ88 / INDIRECT(ADDRESS($C92, COLUMN(AQ88))), 0)</f>
        <v>0.18232309366141125</v>
      </c>
      <c r="AR92" s="8">
        <f ca="1">IFERROR(AR88 / INDIRECT(ADDRESS($C92, COLUMN(AR88))), 0)</f>
        <v>0.18180126185556145</v>
      </c>
      <c r="AS92" s="20">
        <f t="shared" ref="AS92:AS95" ca="1" si="513">IF(AQ$9 = 0, 0, IFERROR((AQ92 - AR92) * 10000, 0))</f>
        <v>5.2183180584980393</v>
      </c>
      <c r="AT92" s="33">
        <f ca="1">IFERROR(AT88 / INDIRECT(ADDRESS($C92, COLUMN(AT88))), 0)</f>
        <v>0.18344915601107875</v>
      </c>
      <c r="AU92" s="8">
        <f ca="1">IFERROR(AU88 / INDIRECT(ADDRESS($C92, COLUMN(AU88))), 0)</f>
        <v>0.18269376677665175</v>
      </c>
      <c r="AV92" s="20">
        <f t="shared" ref="AV92:AV95" ca="1" si="514">IF(AT$9 = 0, 0, IFERROR((AT92 - AU92) * 10000, 0))</f>
        <v>7.5538923442700074</v>
      </c>
      <c r="AW92" s="33">
        <f ca="1">IFERROR(AW88 / INDIRECT(ADDRESS($C92, COLUMN(AW88))), 0)</f>
        <v>0.19192444654368804</v>
      </c>
      <c r="AX92" s="8">
        <f ca="1">IFERROR(AX88 / INDIRECT(ADDRESS($C92, COLUMN(AX88))), 0)</f>
        <v>0.18856310062127341</v>
      </c>
      <c r="AY92" s="20">
        <f t="shared" ref="AY92:AY95" ca="1" si="515">IF(AW$9 = 0, 0, IFERROR((AW92 - AX92) * 10000, 0))</f>
        <v>33.613459224146325</v>
      </c>
      <c r="AZ92" s="33">
        <f ca="1">IFERROR(AZ88 / INDIRECT(ADDRESS($C92, COLUMN(AZ88))), 0)</f>
        <v>0.193327271873244</v>
      </c>
      <c r="BA92" s="8">
        <f ca="1">IFERROR(BA88 / INDIRECT(ADDRESS($C92, COLUMN(BA88))), 0)</f>
        <v>0.19945237957616702</v>
      </c>
      <c r="BB92" s="20">
        <f t="shared" ref="BB92:BB95" ca="1" si="516">IF(AZ$9 = 0, 0, IFERROR((AZ92 - BA92) * 10000, 0))</f>
        <v>-61.25107702923016</v>
      </c>
      <c r="BC92" s="33">
        <f ca="1">IFERROR(BC88 / INDIRECT(ADDRESS($C92, COLUMN(BC88))), 0)</f>
        <v>0.18812375555700064</v>
      </c>
      <c r="BD92" s="8">
        <f ca="1">IFERROR(BD88 / INDIRECT(ADDRESS($C92, COLUMN(BD88))), 0)</f>
        <v>0.19214909470856201</v>
      </c>
      <c r="BE92" s="20">
        <f t="shared" ref="BE92:BE95" ca="1" si="517">IF(BC$9 = 0, 0, IFERROR((BC92 - BD92) * 10000, 0))</f>
        <v>-40.253391515613636</v>
      </c>
      <c r="BF92" s="33">
        <f ca="1">IFERROR(BF88 / INDIRECT(ADDRESS($C92, COLUMN(BF88))), 0)</f>
        <v>0.18514840949346104</v>
      </c>
      <c r="BG92" s="8">
        <f ca="1">IFERROR(BG88 / INDIRECT(ADDRESS($C92, COLUMN(BG88))), 0)</f>
        <v>0.18211237779068584</v>
      </c>
      <c r="BH92" s="20">
        <f t="shared" ref="BH92:BH95" ca="1" si="518">IF(BF$9 = 0, 0, IFERROR((BF92 - BG92) * 10000, 0))</f>
        <v>30.360317027751936</v>
      </c>
      <c r="BI92" s="33">
        <f ca="1">IFERROR(BI88 / INDIRECT(ADDRESS($C92, COLUMN(BI88))), 0)</f>
        <v>0.16683228081732907</v>
      </c>
      <c r="BJ92" s="8">
        <f ca="1">IFERROR(BJ88 / INDIRECT(ADDRESS($C92, COLUMN(BJ88))), 0)</f>
        <v>0.17104540379550862</v>
      </c>
      <c r="BK92" s="20">
        <f t="shared" ref="BK92:BK95" ca="1" si="519">IF(BI$9 = 0, 0, IFERROR((BI92 - BJ92) * 10000, 0))</f>
        <v>-42.131229781795511</v>
      </c>
      <c r="BL92" s="33">
        <f ca="1">IFERROR(BL88 / INDIRECT(ADDRESS($C92, COLUMN(BL88))), 0)</f>
        <v>0.17742514745371599</v>
      </c>
      <c r="BM92" s="8">
        <f ca="1">IFERROR(BM88 / INDIRECT(ADDRESS($C92, COLUMN(BM88))), 0)</f>
        <v>0.18024723849711427</v>
      </c>
      <c r="BN92" s="20">
        <f t="shared" ref="BN92:BN95" ca="1" si="520">IF(BL$9 = 0, 0, IFERROR((BL92 - BM92) * 10000, 0))</f>
        <v>-28.220910433982837</v>
      </c>
      <c r="BO92" s="155" t="str">
        <f t="shared" si="498"/>
        <v>Elite %</v>
      </c>
      <c r="BP92" s="249"/>
    </row>
    <row r="93" spans="1:68" x14ac:dyDescent="0.2">
      <c r="A93" s="169"/>
      <c r="C93" s="3">
        <f t="shared" ref="C93:C95" si="521">ROW($C$16)</f>
        <v>16</v>
      </c>
      <c r="D93" s="237"/>
      <c r="E93" s="79" t="str">
        <f t="shared" ref="E93:E94" si="522">E89 &amp; " %"</f>
        <v>High Value %</v>
      </c>
      <c r="F93" s="28">
        <f t="shared" ref="F93:G94" ca="1" si="523">IFERROR(F89 / INDIRECT(ADDRESS($C93, COLUMN(F89))), 0)</f>
        <v>0.42436930861262334</v>
      </c>
      <c r="G93" s="10">
        <f t="shared" ca="1" si="523"/>
        <v>0.40730072330286704</v>
      </c>
      <c r="H93" s="18">
        <f t="shared" ca="1" si="502"/>
        <v>170.68585309756301</v>
      </c>
      <c r="I93" s="88"/>
      <c r="J93" s="28">
        <f t="shared" ref="J93:K95" ca="1" si="524">IFERROR(J89 / INDIRECT(ADDRESS($C93, COLUMN(J89))), 0)</f>
        <v>0.43107434028109864</v>
      </c>
      <c r="K93" s="10">
        <f t="shared" ca="1" si="524"/>
        <v>0.42434067773961487</v>
      </c>
      <c r="L93" s="18">
        <f t="shared" ca="1" si="503"/>
        <v>67.336625414837755</v>
      </c>
      <c r="M93" s="88"/>
      <c r="N93" s="28">
        <f t="shared" ref="N93:O95" ca="1" si="525">IFERROR(N89 / INDIRECT(ADDRESS($C93, COLUMN(N89))), 0)</f>
        <v>0.43107434028109881</v>
      </c>
      <c r="O93" s="10">
        <f t="shared" ca="1" si="525"/>
        <v>0.42434067773961487</v>
      </c>
      <c r="P93" s="18">
        <f t="shared" ca="1" si="504"/>
        <v>67.336625414839418</v>
      </c>
      <c r="Q93" s="88"/>
      <c r="R93" s="28">
        <f t="shared" ref="R93:S95" ca="1" si="526">IFERROR(R89 / INDIRECT(ADDRESS($C93, COLUMN(R89))), 0)</f>
        <v>0.41574748829276481</v>
      </c>
      <c r="S93" s="10">
        <f t="shared" ca="1" si="526"/>
        <v>0.4104793628551569</v>
      </c>
      <c r="T93" s="18">
        <f t="shared" ca="1" si="505"/>
        <v>52.681254376079067</v>
      </c>
      <c r="U93" s="28">
        <f t="shared" ref="U93:V95" ca="1" si="527">IFERROR(U89 / INDIRECT(ADDRESS($C93, COLUMN(U89))), 0)</f>
        <v>0.41221059044372249</v>
      </c>
      <c r="V93" s="10">
        <f t="shared" ca="1" si="527"/>
        <v>0.40611170872982344</v>
      </c>
      <c r="W93" s="18">
        <f t="shared" ca="1" si="506"/>
        <v>60.988817138990512</v>
      </c>
      <c r="X93" s="28">
        <f t="shared" ref="X93:Y95" ca="1" si="528">IFERROR(X89 / INDIRECT(ADDRESS($C93, COLUMN(X89))), 0)</f>
        <v>0.41592002911141984</v>
      </c>
      <c r="Y93" s="10">
        <f t="shared" ca="1" si="528"/>
        <v>0.41607442984411025</v>
      </c>
      <c r="Z93" s="18">
        <f t="shared" ca="1" si="507"/>
        <v>-1.5440073269040733</v>
      </c>
      <c r="AA93" s="28">
        <f t="shared" ref="AA93:AB95" ca="1" si="529">IFERROR(AA89 / INDIRECT(ADDRESS($C93, COLUMN(AA89))), 0)</f>
        <v>0.40129390597952524</v>
      </c>
      <c r="AB93" s="10">
        <f t="shared" ca="1" si="529"/>
        <v>0.4009900853436596</v>
      </c>
      <c r="AC93" s="18">
        <f t="shared" ca="1" si="508"/>
        <v>3.0382063586564811</v>
      </c>
      <c r="AD93" s="88"/>
      <c r="AE93" s="28">
        <f t="shared" ref="AE93:AF95" ca="1" si="530">IFERROR(AE89 / INDIRECT(ADDRESS($C93, COLUMN(AE89))), 0)</f>
        <v>0.41237466727293159</v>
      </c>
      <c r="AF93" s="10">
        <f t="shared" ca="1" si="530"/>
        <v>0.39678388436288559</v>
      </c>
      <c r="AG93" s="18">
        <f t="shared" ca="1" si="509"/>
        <v>155.90782910046008</v>
      </c>
      <c r="AH93" s="28">
        <f t="shared" ref="AH93:AI95" ca="1" si="531">IFERROR(AH89 / INDIRECT(ADDRESS($C93, COLUMN(AH89))), 0)</f>
        <v>0.40888746021867683</v>
      </c>
      <c r="AI93" s="10">
        <f t="shared" ca="1" si="531"/>
        <v>0.40313405229432314</v>
      </c>
      <c r="AJ93" s="18">
        <f t="shared" ca="1" si="510"/>
        <v>57.534079243536929</v>
      </c>
      <c r="AK93" s="28">
        <f t="shared" ref="AK93:AL95" ca="1" si="532">IFERROR(AK89 / INDIRECT(ADDRESS($C93, COLUMN(AK89))), 0)</f>
        <v>0.40321611639442312</v>
      </c>
      <c r="AL93" s="10">
        <f t="shared" ca="1" si="532"/>
        <v>0.40445928746349502</v>
      </c>
      <c r="AM93" s="18">
        <f t="shared" ca="1" si="511"/>
        <v>-12.431710690719022</v>
      </c>
      <c r="AN93" s="28">
        <f t="shared" ref="AN93:AO95" ca="1" si="533">IFERROR(AN89 / INDIRECT(ADDRESS($C93, COLUMN(AN89))), 0)</f>
        <v>0.39910790697226245</v>
      </c>
      <c r="AO93" s="10">
        <f t="shared" ca="1" si="533"/>
        <v>0.3957304903420808</v>
      </c>
      <c r="AP93" s="18">
        <f t="shared" ca="1" si="512"/>
        <v>33.774166301816507</v>
      </c>
      <c r="AQ93" s="28">
        <f t="shared" ref="AQ93:AR95" ca="1" si="534">IFERROR(AQ89 / INDIRECT(ADDRESS($C93, COLUMN(AQ89))), 0)</f>
        <v>0.40387685939530921</v>
      </c>
      <c r="AR93" s="10">
        <f t="shared" ca="1" si="534"/>
        <v>0.40116656479672558</v>
      </c>
      <c r="AS93" s="18">
        <f t="shared" ca="1" si="513"/>
        <v>27.102945985836293</v>
      </c>
      <c r="AT93" s="28">
        <f t="shared" ref="AT93:AU95" ca="1" si="535">IFERROR(AT89 / INDIRECT(ADDRESS($C93, COLUMN(AT89))), 0)</f>
        <v>0.3924889041166561</v>
      </c>
      <c r="AU93" s="10">
        <f t="shared" ca="1" si="535"/>
        <v>0.38408091367370328</v>
      </c>
      <c r="AV93" s="18">
        <f t="shared" ca="1" si="514"/>
        <v>84.07990442952817</v>
      </c>
      <c r="AW93" s="28">
        <f t="shared" ref="AW93:AX95" ca="1" si="536">IFERROR(AW89 / INDIRECT(ADDRESS($C93, COLUMN(AW89))), 0)</f>
        <v>0.40237032635889275</v>
      </c>
      <c r="AX93" s="10">
        <f t="shared" ca="1" si="536"/>
        <v>0.39262827612909945</v>
      </c>
      <c r="AY93" s="18">
        <f t="shared" ca="1" si="515"/>
        <v>97.42050229793297</v>
      </c>
      <c r="AZ93" s="28">
        <f t="shared" ref="AZ93:BA95" ca="1" si="537">IFERROR(AZ89 / INDIRECT(ADDRESS($C93, COLUMN(AZ89))), 0)</f>
        <v>0.41003014562576201</v>
      </c>
      <c r="BA93" s="10">
        <f t="shared" ca="1" si="537"/>
        <v>0.41222250453418913</v>
      </c>
      <c r="BB93" s="18">
        <f t="shared" ca="1" si="516"/>
        <v>-21.923589084271168</v>
      </c>
      <c r="BC93" s="28">
        <f t="shared" ref="BC93:BD95" ca="1" si="538">IFERROR(BC89 / INDIRECT(ADDRESS($C93, COLUMN(BC89))), 0)</f>
        <v>0.40683549882258929</v>
      </c>
      <c r="BD93" s="10">
        <f t="shared" ca="1" si="538"/>
        <v>0.41025095307022386</v>
      </c>
      <c r="BE93" s="18">
        <f t="shared" ca="1" si="517"/>
        <v>-34.15454247634564</v>
      </c>
      <c r="BF93" s="28">
        <f t="shared" ref="BF93:BG95" ca="1" si="539">IFERROR(BF89 / INDIRECT(ADDRESS($C93, COLUMN(BF89))), 0)</f>
        <v>0.39937035892619149</v>
      </c>
      <c r="BG93" s="10">
        <f t="shared" ca="1" si="539"/>
        <v>0.39715433822721175</v>
      </c>
      <c r="BH93" s="18">
        <f t="shared" ca="1" si="518"/>
        <v>22.16020698979748</v>
      </c>
      <c r="BI93" s="28">
        <f t="shared" ref="BI93:BJ95" ca="1" si="540">IFERROR(BI89 / INDIRECT(ADDRESS($C93, COLUMN(BI89))), 0)</f>
        <v>0.38241093308006063</v>
      </c>
      <c r="BJ93" s="10">
        <f t="shared" ca="1" si="540"/>
        <v>0.38296308799143314</v>
      </c>
      <c r="BK93" s="18">
        <f t="shared" ca="1" si="519"/>
        <v>-5.5215491137250439</v>
      </c>
      <c r="BL93" s="28">
        <f t="shared" ref="BL93:BM95" ca="1" si="541">IFERROR(BL89 / INDIRECT(ADDRESS($C93, COLUMN(BL89))), 0)</f>
        <v>0.38472010288301328</v>
      </c>
      <c r="BM93" s="10">
        <f t="shared" ca="1" si="541"/>
        <v>0.38472047390320424</v>
      </c>
      <c r="BN93" s="18">
        <f t="shared" ca="1" si="520"/>
        <v>-3.7102019095902605E-3</v>
      </c>
      <c r="BO93" s="159" t="str">
        <f t="shared" si="498"/>
        <v>High Value %</v>
      </c>
      <c r="BP93" s="249"/>
    </row>
    <row r="94" spans="1:68" x14ac:dyDescent="0.2">
      <c r="A94" s="169"/>
      <c r="C94" s="3">
        <f t="shared" si="521"/>
        <v>16</v>
      </c>
      <c r="D94" s="238"/>
      <c r="E94" s="79" t="str">
        <f t="shared" si="522"/>
        <v>Opportunity %</v>
      </c>
      <c r="F94" s="28">
        <f t="shared" ca="1" si="523"/>
        <v>0.20930034261394453</v>
      </c>
      <c r="G94" s="10">
        <f t="shared" ca="1" si="523"/>
        <v>0.20208244578232598</v>
      </c>
      <c r="H94" s="18">
        <f t="shared" ca="1" si="502"/>
        <v>72.178968316185532</v>
      </c>
      <c r="I94" s="88"/>
      <c r="J94" s="28">
        <f t="shared" ca="1" si="524"/>
        <v>0.21505785826212617</v>
      </c>
      <c r="K94" s="10">
        <f t="shared" ca="1" si="524"/>
        <v>0.20925067049850235</v>
      </c>
      <c r="L94" s="18">
        <f t="shared" ca="1" si="503"/>
        <v>58.07187763623822</v>
      </c>
      <c r="M94" s="88"/>
      <c r="N94" s="28">
        <f t="shared" ca="1" si="525"/>
        <v>0.21505741513221135</v>
      </c>
      <c r="O94" s="10">
        <f t="shared" ca="1" si="525"/>
        <v>0.20925150717756064</v>
      </c>
      <c r="P94" s="18">
        <f t="shared" ca="1" si="504"/>
        <v>58.059079546507185</v>
      </c>
      <c r="Q94" s="88"/>
      <c r="R94" s="28">
        <f t="shared" ca="1" si="526"/>
        <v>0.25954426069582187</v>
      </c>
      <c r="S94" s="10">
        <f t="shared" ca="1" si="526"/>
        <v>0.25211697221718393</v>
      </c>
      <c r="T94" s="18">
        <f t="shared" ca="1" si="505"/>
        <v>74.272884786379393</v>
      </c>
      <c r="U94" s="28">
        <f t="shared" ca="1" si="527"/>
        <v>0.26333696977181181</v>
      </c>
      <c r="V94" s="10">
        <f t="shared" ca="1" si="527"/>
        <v>0.25870669976391775</v>
      </c>
      <c r="W94" s="18">
        <f t="shared" ca="1" si="506"/>
        <v>46.30270007894066</v>
      </c>
      <c r="X94" s="28">
        <f t="shared" ca="1" si="528"/>
        <v>0.25342230805535221</v>
      </c>
      <c r="Y94" s="10">
        <f t="shared" ca="1" si="528"/>
        <v>0.24893042827932096</v>
      </c>
      <c r="Z94" s="18">
        <f t="shared" ca="1" si="507"/>
        <v>44.918797760312437</v>
      </c>
      <c r="AA94" s="28">
        <f t="shared" ca="1" si="529"/>
        <v>0.26581523374127008</v>
      </c>
      <c r="AB94" s="10">
        <f t="shared" ca="1" si="529"/>
        <v>0.26128003661520011</v>
      </c>
      <c r="AC94" s="18">
        <f t="shared" ca="1" si="508"/>
        <v>45.351971260699784</v>
      </c>
      <c r="AD94" s="88"/>
      <c r="AE94" s="28">
        <f t="shared" ca="1" si="530"/>
        <v>0.26329119200289769</v>
      </c>
      <c r="AF94" s="10">
        <f t="shared" ca="1" si="530"/>
        <v>0.25959929079318089</v>
      </c>
      <c r="AG94" s="18">
        <f t="shared" ca="1" si="509"/>
        <v>36.919012097167972</v>
      </c>
      <c r="AH94" s="28">
        <f t="shared" ca="1" si="531"/>
        <v>0.27639723313200598</v>
      </c>
      <c r="AI94" s="10">
        <f t="shared" ca="1" si="531"/>
        <v>0.270243062049772</v>
      </c>
      <c r="AJ94" s="18">
        <f t="shared" ca="1" si="510"/>
        <v>61.541710822339837</v>
      </c>
      <c r="AK94" s="28">
        <f t="shared" ca="1" si="532"/>
        <v>0.27285082313259318</v>
      </c>
      <c r="AL94" s="10">
        <f t="shared" ca="1" si="532"/>
        <v>0.26846602172866862</v>
      </c>
      <c r="AM94" s="18">
        <f t="shared" ca="1" si="511"/>
        <v>43.848014039245541</v>
      </c>
      <c r="AN94" s="28">
        <f t="shared" ca="1" si="533"/>
        <v>0.27638636041888837</v>
      </c>
      <c r="AO94" s="10">
        <f t="shared" ca="1" si="533"/>
        <v>0.27132913682110976</v>
      </c>
      <c r="AP94" s="18">
        <f t="shared" ca="1" si="512"/>
        <v>50.572235977786036</v>
      </c>
      <c r="AQ94" s="28">
        <f t="shared" ca="1" si="534"/>
        <v>0.27279129031681648</v>
      </c>
      <c r="AR94" s="10">
        <f t="shared" ca="1" si="534"/>
        <v>0.27299558828727255</v>
      </c>
      <c r="AS94" s="18">
        <f t="shared" ca="1" si="513"/>
        <v>-2.0429797045606879</v>
      </c>
      <c r="AT94" s="28">
        <f t="shared" ca="1" si="535"/>
        <v>0.27252032932399523</v>
      </c>
      <c r="AU94" s="10">
        <f t="shared" ca="1" si="535"/>
        <v>0.27107147217330058</v>
      </c>
      <c r="AV94" s="18">
        <f t="shared" ca="1" si="514"/>
        <v>14.48857150694649</v>
      </c>
      <c r="AW94" s="28">
        <f t="shared" ca="1" si="536"/>
        <v>0.26865292786758621</v>
      </c>
      <c r="AX94" s="10">
        <f t="shared" ca="1" si="536"/>
        <v>0.27069201789879987</v>
      </c>
      <c r="AY94" s="18">
        <f t="shared" ca="1" si="515"/>
        <v>-20.39090031213664</v>
      </c>
      <c r="AZ94" s="28">
        <f t="shared" ca="1" si="537"/>
        <v>0.26937253501023423</v>
      </c>
      <c r="BA94" s="10">
        <f t="shared" ca="1" si="537"/>
        <v>0.26259472878252454</v>
      </c>
      <c r="BB94" s="18">
        <f t="shared" ca="1" si="516"/>
        <v>67.778062277096822</v>
      </c>
      <c r="BC94" s="28">
        <f t="shared" ca="1" si="538"/>
        <v>0.27446854677527532</v>
      </c>
      <c r="BD94" s="10">
        <f t="shared" ca="1" si="538"/>
        <v>0.26710002850222725</v>
      </c>
      <c r="BE94" s="18">
        <f t="shared" ca="1" si="517"/>
        <v>73.685182730480747</v>
      </c>
      <c r="BF94" s="28">
        <f t="shared" ca="1" si="539"/>
        <v>0.27755287834914211</v>
      </c>
      <c r="BG94" s="10">
        <f t="shared" ca="1" si="539"/>
        <v>0.27669377621784147</v>
      </c>
      <c r="BH94" s="18">
        <f t="shared" ca="1" si="518"/>
        <v>8.5910213130063759</v>
      </c>
      <c r="BI94" s="28">
        <f t="shared" ca="1" si="540"/>
        <v>0.28347623292512875</v>
      </c>
      <c r="BJ94" s="10">
        <f t="shared" ca="1" si="540"/>
        <v>0.27429460090245933</v>
      </c>
      <c r="BK94" s="18">
        <f t="shared" ca="1" si="519"/>
        <v>91.816320226694174</v>
      </c>
      <c r="BL94" s="28">
        <f t="shared" ca="1" si="541"/>
        <v>0.27862476202143072</v>
      </c>
      <c r="BM94" s="10">
        <f t="shared" ca="1" si="541"/>
        <v>0.27782748260284656</v>
      </c>
      <c r="BN94" s="18">
        <f t="shared" ca="1" si="520"/>
        <v>7.9727941858415141</v>
      </c>
      <c r="BO94" s="159" t="str">
        <f t="shared" si="498"/>
        <v>Opportunity %</v>
      </c>
      <c r="BP94" s="250"/>
    </row>
    <row r="95" spans="1:68" x14ac:dyDescent="0.2">
      <c r="A95" s="169"/>
      <c r="C95" s="3">
        <f t="shared" si="521"/>
        <v>16</v>
      </c>
      <c r="D95" s="239"/>
      <c r="E95" s="78" t="str">
        <f>E91 &amp; " %"</f>
        <v>Marginal %</v>
      </c>
      <c r="F95" s="30">
        <f ca="1">IFERROR(F91 / INDIRECT(ADDRESS($C95, COLUMN(F91))), 0)</f>
        <v>4.8681456696744556E-2</v>
      </c>
      <c r="G95" s="14">
        <f ca="1">IFERROR(G91 / INDIRECT(ADDRESS($C95, COLUMN(G91))), 0)</f>
        <v>4.8480192461211429E-2</v>
      </c>
      <c r="H95" s="19">
        <f t="shared" ca="1" si="502"/>
        <v>2.0126423553312733</v>
      </c>
      <c r="I95" s="88"/>
      <c r="J95" s="30">
        <f t="shared" ca="1" si="524"/>
        <v>4.9717284880289155E-2</v>
      </c>
      <c r="K95" s="14">
        <f t="shared" ca="1" si="524"/>
        <v>4.8657343472221726E-2</v>
      </c>
      <c r="L95" s="19">
        <f t="shared" ca="1" si="503"/>
        <v>10.599414080674288</v>
      </c>
      <c r="M95" s="88"/>
      <c r="N95" s="30">
        <f t="shared" ca="1" si="525"/>
        <v>4.9717728010204056E-2</v>
      </c>
      <c r="O95" s="14">
        <f t="shared" ca="1" si="525"/>
        <v>4.8656506793163433E-2</v>
      </c>
      <c r="P95" s="19">
        <f t="shared" ca="1" si="504"/>
        <v>10.612212170406227</v>
      </c>
      <c r="Q95" s="88"/>
      <c r="R95" s="30">
        <f t="shared" ca="1" si="526"/>
        <v>7.6761825937432082E-2</v>
      </c>
      <c r="S95" s="14">
        <f t="shared" ca="1" si="526"/>
        <v>6.9870316992901221E-2</v>
      </c>
      <c r="T95" s="19">
        <f t="shared" ca="1" si="505"/>
        <v>68.91508944530861</v>
      </c>
      <c r="U95" s="30">
        <f t="shared" ca="1" si="527"/>
        <v>8.0333773597775091E-2</v>
      </c>
      <c r="V95" s="14">
        <f t="shared" ca="1" si="527"/>
        <v>7.4760847411840609E-2</v>
      </c>
      <c r="W95" s="19">
        <f t="shared" ca="1" si="506"/>
        <v>55.729261859344817</v>
      </c>
      <c r="X95" s="30">
        <f t="shared" ca="1" si="528"/>
        <v>7.4699998283510496E-2</v>
      </c>
      <c r="Y95" s="14">
        <f t="shared" ca="1" si="528"/>
        <v>7.1777715606425138E-2</v>
      </c>
      <c r="Z95" s="19">
        <f t="shared" ca="1" si="507"/>
        <v>29.222826770853583</v>
      </c>
      <c r="AA95" s="30">
        <f t="shared" ca="1" si="529"/>
        <v>8.4957830543083618E-2</v>
      </c>
      <c r="AB95" s="14">
        <f t="shared" ca="1" si="529"/>
        <v>8.2901978974742996E-2</v>
      </c>
      <c r="AC95" s="19">
        <f t="shared" ca="1" si="508"/>
        <v>20.55851568340622</v>
      </c>
      <c r="AD95" s="88"/>
      <c r="AE95" s="30">
        <f t="shared" ca="1" si="530"/>
        <v>8.7400033950318576E-2</v>
      </c>
      <c r="AF95" s="14">
        <f t="shared" ca="1" si="530"/>
        <v>8.2123362153365742E-2</v>
      </c>
      <c r="AG95" s="19">
        <f t="shared" ca="1" si="509"/>
        <v>52.766717969528337</v>
      </c>
      <c r="AH95" s="30">
        <f t="shared" ca="1" si="531"/>
        <v>9.0068642819189956E-2</v>
      </c>
      <c r="AI95" s="14">
        <f t="shared" ca="1" si="531"/>
        <v>8.3197266959032068E-2</v>
      </c>
      <c r="AJ95" s="19">
        <f t="shared" ca="1" si="510"/>
        <v>68.713758601578888</v>
      </c>
      <c r="AK95" s="30">
        <f t="shared" ca="1" si="532"/>
        <v>9.492804588523826E-2</v>
      </c>
      <c r="AL95" s="14">
        <f t="shared" ca="1" si="532"/>
        <v>8.0186234547179602E-2</v>
      </c>
      <c r="AM95" s="19">
        <f t="shared" ca="1" si="511"/>
        <v>147.41811338058659</v>
      </c>
      <c r="AN95" s="30">
        <f t="shared" ca="1" si="533"/>
        <v>9.7289527749139793E-2</v>
      </c>
      <c r="AO95" s="14">
        <f t="shared" ca="1" si="533"/>
        <v>8.8512346379515397E-2</v>
      </c>
      <c r="AP95" s="19">
        <f t="shared" ca="1" si="512"/>
        <v>87.771813696243953</v>
      </c>
      <c r="AQ95" s="30">
        <f t="shared" ca="1" si="534"/>
        <v>9.292952065444407E-2</v>
      </c>
      <c r="AR95" s="14">
        <f t="shared" ca="1" si="534"/>
        <v>8.5648011457247999E-2</v>
      </c>
      <c r="AS95" s="19">
        <f t="shared" ca="1" si="513"/>
        <v>72.815091971960712</v>
      </c>
      <c r="AT95" s="30">
        <f t="shared" ca="1" si="535"/>
        <v>9.5670876790290585E-2</v>
      </c>
      <c r="AU95" s="14">
        <f t="shared" ca="1" si="535"/>
        <v>9.1429074677635169E-2</v>
      </c>
      <c r="AV95" s="19">
        <f t="shared" ca="1" si="514"/>
        <v>42.418021126554159</v>
      </c>
      <c r="AW95" s="30">
        <f t="shared" ca="1" si="536"/>
        <v>9.0577430430994588E-2</v>
      </c>
      <c r="AX95" s="14">
        <f t="shared" ca="1" si="536"/>
        <v>9.1126954977805985E-2</v>
      </c>
      <c r="AY95" s="19">
        <f t="shared" ca="1" si="515"/>
        <v>-5.495245468113974</v>
      </c>
      <c r="AZ95" s="30">
        <f t="shared" ca="1" si="537"/>
        <v>8.7744333012735001E-2</v>
      </c>
      <c r="BA95" s="14">
        <f t="shared" ca="1" si="537"/>
        <v>8.2374422767169608E-2</v>
      </c>
      <c r="BB95" s="19">
        <f t="shared" ca="1" si="516"/>
        <v>53.699102455653929</v>
      </c>
      <c r="BC95" s="30">
        <f t="shared" ca="1" si="538"/>
        <v>9.2699961930310798E-2</v>
      </c>
      <c r="BD95" s="14">
        <f t="shared" ca="1" si="538"/>
        <v>8.8706151035548145E-2</v>
      </c>
      <c r="BE95" s="19">
        <f t="shared" ca="1" si="517"/>
        <v>39.938108947626532</v>
      </c>
      <c r="BF95" s="30">
        <f t="shared" ca="1" si="539"/>
        <v>9.7984550452426225E-2</v>
      </c>
      <c r="BG95" s="14">
        <f t="shared" ca="1" si="539"/>
        <v>9.8554468789405755E-2</v>
      </c>
      <c r="BH95" s="19">
        <f t="shared" ca="1" si="518"/>
        <v>-5.6991833697953016</v>
      </c>
      <c r="BI95" s="30">
        <f t="shared" ca="1" si="540"/>
        <v>0.10327622623688119</v>
      </c>
      <c r="BJ95" s="14">
        <f t="shared" ca="1" si="540"/>
        <v>9.7043969219116163E-2</v>
      </c>
      <c r="BK95" s="19">
        <f t="shared" ca="1" si="519"/>
        <v>62.322570177650306</v>
      </c>
      <c r="BL95" s="30">
        <f t="shared" ca="1" si="541"/>
        <v>0.10902063288729627</v>
      </c>
      <c r="BM95" s="14">
        <f t="shared" ca="1" si="541"/>
        <v>0.10595756219497142</v>
      </c>
      <c r="BN95" s="19">
        <f t="shared" ca="1" si="520"/>
        <v>30.630706923248514</v>
      </c>
      <c r="BO95" s="156" t="str">
        <f t="shared" si="498"/>
        <v>Marginal %</v>
      </c>
      <c r="BP95" s="251"/>
    </row>
    <row r="96" spans="1:68" ht="3.75" customHeight="1" x14ac:dyDescent="0.2">
      <c r="A96" s="169"/>
      <c r="D96" s="144"/>
      <c r="E96" s="144"/>
      <c r="F96" s="144"/>
      <c r="G96" s="144"/>
      <c r="H96" s="160"/>
      <c r="I96" s="138"/>
      <c r="J96" s="144"/>
      <c r="K96" s="144"/>
      <c r="L96" s="160"/>
      <c r="M96" s="138"/>
      <c r="N96" s="144"/>
      <c r="O96" s="144"/>
      <c r="P96" s="160"/>
      <c r="Q96" s="138"/>
      <c r="R96" s="144"/>
      <c r="S96" s="144"/>
      <c r="T96" s="160"/>
      <c r="U96" s="144"/>
      <c r="V96" s="144"/>
      <c r="W96" s="160"/>
      <c r="X96" s="144"/>
      <c r="Y96" s="144"/>
      <c r="Z96" s="160"/>
      <c r="AA96" s="144"/>
      <c r="AB96" s="144"/>
      <c r="AC96" s="160"/>
      <c r="AD96" s="138"/>
      <c r="AE96" s="144"/>
      <c r="AF96" s="144"/>
      <c r="AG96" s="160"/>
      <c r="AH96" s="144"/>
      <c r="AI96" s="144"/>
      <c r="AJ96" s="160"/>
      <c r="AK96" s="144"/>
      <c r="AL96" s="144"/>
      <c r="AM96" s="160"/>
      <c r="AN96" s="144"/>
      <c r="AO96" s="144"/>
      <c r="AP96" s="160"/>
      <c r="AQ96" s="144"/>
      <c r="AR96" s="144"/>
      <c r="AS96" s="160"/>
      <c r="AT96" s="144"/>
      <c r="AU96" s="144"/>
      <c r="AV96" s="160"/>
      <c r="AW96" s="144"/>
      <c r="AX96" s="144"/>
      <c r="AY96" s="160"/>
      <c r="AZ96" s="144"/>
      <c r="BA96" s="144"/>
      <c r="BB96" s="160"/>
      <c r="BC96" s="144"/>
      <c r="BD96" s="144"/>
      <c r="BE96" s="160"/>
      <c r="BF96" s="144"/>
      <c r="BG96" s="144"/>
      <c r="BH96" s="160"/>
      <c r="BI96" s="144"/>
      <c r="BJ96" s="144"/>
      <c r="BK96" s="160"/>
      <c r="BL96" s="144"/>
      <c r="BM96" s="144"/>
      <c r="BN96" s="160"/>
      <c r="BO96" s="144"/>
      <c r="BP96" s="144"/>
    </row>
    <row r="97" spans="1:68" ht="15" hidden="1" thickBot="1" x14ac:dyDescent="0.25">
      <c r="A97" s="6" t="str">
        <f>A$29</f>
        <v>&gt;= 1</v>
      </c>
      <c r="B97" s="3" t="str">
        <f t="shared" ref="B97" si="542">B$29</f>
        <v>&gt;= 0</v>
      </c>
      <c r="D97" s="236" t="s">
        <v>163</v>
      </c>
      <c r="E97" s="135" t="str">
        <f>$E$29</f>
        <v>Total Active</v>
      </c>
      <c r="F97" s="119">
        <f t="shared" ref="F97:G101" ca="1" si="543">SUMIFS(NET_AMT_R, CHANNEL_COUNT, $A$2, IS_JJCC, $B$2, CUST_GROUP, $A97, RECENCY_GROUP, $B97, TIMEFRAME, F$1)</f>
        <v>345913095.78000009</v>
      </c>
      <c r="G97" s="118">
        <f t="shared" ca="1" si="543"/>
        <v>296542137.79000002</v>
      </c>
      <c r="H97" s="115">
        <f t="shared" ref="H97:H101" ca="1" si="544">IF(F$9 = 0, 0, IFERROR((F97 - G97) / G97, 0))</f>
        <v>0.16648884491742189</v>
      </c>
      <c r="I97" s="141"/>
      <c r="J97" s="119">
        <f t="shared" ref="J97:K101" ca="1" si="545">SUMIFS(NET_AMT_R, CHANNEL_COUNT, $A$2, IS_JJCC, $B$2, CUST_GROUP, $A97, RECENCY_GROUP, $B97, TIMEFRAME, J$1)</f>
        <v>375622932.03999984</v>
      </c>
      <c r="K97" s="118">
        <f t="shared" ca="1" si="545"/>
        <v>346010458.79000008</v>
      </c>
      <c r="L97" s="115">
        <f t="shared" ref="L97:L101" ca="1" si="546">IF(J$9 = 0, 0, IFERROR((J97 - K97) / K97, 0))</f>
        <v>8.5582595837000688E-2</v>
      </c>
      <c r="M97" s="141"/>
      <c r="N97" s="119">
        <f t="shared" ref="N97:O101" ca="1" si="547">SUMIFS(NET_AMT_R, CHANNEL_COUNT, $A$2, IS_JJCC, $B$2, CUST_GROUP, $A97, RECENCY_GROUP, $B97, TIMEFRAME, N$1)</f>
        <v>375622932.03999984</v>
      </c>
      <c r="O97" s="118">
        <f t="shared" ca="1" si="547"/>
        <v>346010458.7900002</v>
      </c>
      <c r="P97" s="115">
        <f t="shared" ref="P97:P101" ca="1" si="548">IF(N$9 = 0, 0, IFERROR((N97 - O97) / O97, 0))</f>
        <v>8.5582595837000328E-2</v>
      </c>
      <c r="Q97" s="141"/>
      <c r="R97" s="119">
        <f t="shared" ref="R97:S101" ca="1" si="549">SUMIFS(NET_AMT_R, CHANNEL_COUNT, $A$2, IS_JJCC, $B$2, CUST_GROUP, $A97, RECENCY_GROUP, $B97, TIMEFRAME, R$1)</f>
        <v>91696676.300000012</v>
      </c>
      <c r="S97" s="118">
        <f t="shared" ca="1" si="549"/>
        <v>84980736.259999976</v>
      </c>
      <c r="T97" s="115">
        <f t="shared" ref="T97:T101" ca="1" si="550">IF(R$9 = 0, 0, IFERROR((R97 - S97) / S97, 0))</f>
        <v>7.9028969806198265E-2</v>
      </c>
      <c r="U97" s="119">
        <f t="shared" ref="U97:V101" ca="1" si="551">SUMIFS(NET_AMT_R, CHANNEL_COUNT, $A$2, IS_JJCC, $B$2, CUST_GROUP, $A97, RECENCY_GROUP, $B97, TIMEFRAME, U$1)</f>
        <v>98353320.449999988</v>
      </c>
      <c r="V97" s="118">
        <f t="shared" ca="1" si="551"/>
        <v>87711038.449999973</v>
      </c>
      <c r="W97" s="115">
        <f t="shared" ref="W97:W101" ca="1" si="552">IF(U$9 = 0, 0, IFERROR((U97 - V97) / V97, 0))</f>
        <v>0.12133343975931479</v>
      </c>
      <c r="X97" s="119">
        <f t="shared" ref="X97:Y101" ca="1" si="553">SUMIFS(NET_AMT_R, CHANNEL_COUNT, $A$2, IS_JJCC, $B$2, CUST_GROUP, $A97, RECENCY_GROUP, $B97, TIMEFRAME, X$1)</f>
        <v>99239951.949999958</v>
      </c>
      <c r="Y97" s="118">
        <f t="shared" ca="1" si="553"/>
        <v>94157856.699999958</v>
      </c>
      <c r="Z97" s="115">
        <f t="shared" ref="Z97:Z101" ca="1" si="554">IF(X$9 = 0, 0, IFERROR((X97 - Y97) / Y97, 0))</f>
        <v>5.3974202770909106E-2</v>
      </c>
      <c r="AA97" s="119">
        <f t="shared" ref="AA97:AB101" ca="1" si="555">SUMIFS(NET_AMT_R, CHANNEL_COUNT, $A$2, IS_JJCC, $B$2, CUST_GROUP, $A97, RECENCY_GROUP, $B97, TIMEFRAME, AA$1)</f>
        <v>86922514.070000023</v>
      </c>
      <c r="AB97" s="118">
        <f t="shared" ca="1" si="555"/>
        <v>79900917.320000008</v>
      </c>
      <c r="AC97" s="115">
        <f t="shared" ref="AC97:AC101" ca="1" si="556">IF(AA$9 = 0, 0, IFERROR((AA97 - AB97) / AB97, 0))</f>
        <v>8.7878800213003788E-2</v>
      </c>
      <c r="AD97" s="141"/>
      <c r="AE97" s="119">
        <f t="shared" ref="AE97:AF101" ca="1" si="557">SUMIFS(NET_AMT_R, CHANNEL_COUNT, $A$2, IS_JJCC, $B$2, CUST_GROUP, $A97, RECENCY_GROUP, $B97, TIMEFRAME, AE$1)</f>
        <v>20193946.429999996</v>
      </c>
      <c r="AF97" s="118">
        <f t="shared" ca="1" si="557"/>
        <v>16380900.979999999</v>
      </c>
      <c r="AG97" s="115">
        <f t="shared" ref="AG97:AG101" ca="1" si="558">IF(AE$9 = 0, 0, IFERROR((AE97 - AF97) / AF97, 0))</f>
        <v>0.23277385381032917</v>
      </c>
      <c r="AH97" s="119">
        <f t="shared" ref="AH97:AI101" ca="1" si="559">SUMIFS(NET_AMT_R, CHANNEL_COUNT, $A$2, IS_JJCC, $B$2, CUST_GROUP, $A97, RECENCY_GROUP, $B97, TIMEFRAME, AH$1)</f>
        <v>38409503.150000028</v>
      </c>
      <c r="AI97" s="118">
        <f t="shared" ca="1" si="559"/>
        <v>36936968.25</v>
      </c>
      <c r="AJ97" s="115">
        <f t="shared" ref="AJ97:AJ101" ca="1" si="560">IF(AH$9 = 0, 0, IFERROR((AH97 - AI97) / AI97, 0))</f>
        <v>3.9866154959808546E-2</v>
      </c>
      <c r="AK97" s="119">
        <f t="shared" ref="AK97:AL101" ca="1" si="561">SUMIFS(NET_AMT_R, CHANNEL_COUNT, $A$2, IS_JJCC, $B$2, CUST_GROUP, $A97, RECENCY_GROUP, $B97, TIMEFRAME, AK$1)</f>
        <v>33484952.540000014</v>
      </c>
      <c r="AL97" s="118">
        <f t="shared" ca="1" si="561"/>
        <v>31952674.270000003</v>
      </c>
      <c r="AM97" s="115">
        <f t="shared" ref="AM97:AM101" ca="1" si="562">IF(AK$9 = 0, 0, IFERROR((AK97 - AL97) / AL97, 0))</f>
        <v>4.7954617414876256E-2</v>
      </c>
      <c r="AN97" s="119">
        <f t="shared" ref="AN97:AO101" ca="1" si="563">SUMIFS(NET_AMT_R, CHANNEL_COUNT, $A$2, IS_JJCC, $B$2, CUST_GROUP, $A97, RECENCY_GROUP, $B97, TIMEFRAME, AN$1)</f>
        <v>34452584.809999987</v>
      </c>
      <c r="AO97" s="118">
        <f t="shared" ca="1" si="563"/>
        <v>34254271.510000005</v>
      </c>
      <c r="AP97" s="115">
        <f t="shared" ref="AP97:AP101" ca="1" si="564">IF(AN$9 = 0, 0, IFERROR((AN97 - AO97) / AO97, 0))</f>
        <v>5.7894473085520915E-3</v>
      </c>
      <c r="AQ97" s="119">
        <f t="shared" ref="AQ97:AR101" ca="1" si="565">SUMIFS(NET_AMT_R, CHANNEL_COUNT, $A$2, IS_JJCC, $B$2, CUST_GROUP, $A97, RECENCY_GROUP, $B97, TIMEFRAME, AQ$1)</f>
        <v>41284656.650000006</v>
      </c>
      <c r="AR97" s="118">
        <f t="shared" ca="1" si="565"/>
        <v>34100622.949999996</v>
      </c>
      <c r="AS97" s="115">
        <f t="shared" ref="AS97:AS101" ca="1" si="566">IF(AQ$9 = 0, 0, IFERROR((AQ97 - AR97) / AR97, 0))</f>
        <v>0.21067162645484783</v>
      </c>
      <c r="AT97" s="119">
        <f t="shared" ref="AT97:AU101" ca="1" si="567">SUMIFS(NET_AMT_R, CHANNEL_COUNT, $A$2, IS_JJCC, $B$2, CUST_GROUP, $A97, RECENCY_GROUP, $B97, TIMEFRAME, AT$1)</f>
        <v>22980133.809999999</v>
      </c>
      <c r="AU97" s="118">
        <f t="shared" ca="1" si="567"/>
        <v>19675360.389999997</v>
      </c>
      <c r="AV97" s="115">
        <f t="shared" ref="AV97:AV101" ca="1" si="568">IF(AT$9 = 0, 0, IFERROR((AT97 - AU97) / AU97, 0))</f>
        <v>0.16796507685214512</v>
      </c>
      <c r="AW97" s="119">
        <f t="shared" ref="AW97:AX101" ca="1" si="569">SUMIFS(NET_AMT_R, CHANNEL_COUNT, $A$2, IS_JJCC, $B$2, CUST_GROUP, $A97, RECENCY_GROUP, $B97, TIMEFRAME, AW$1)</f>
        <v>24625969.529999994</v>
      </c>
      <c r="AX97" s="118">
        <f t="shared" ca="1" si="569"/>
        <v>21262950.059999984</v>
      </c>
      <c r="AY97" s="115">
        <f t="shared" ref="AY97:AY101" ca="1" si="570">IF(AW$9 = 0, 0, IFERROR((AW97 - AX97) / AX97, 0))</f>
        <v>0.15816335271024065</v>
      </c>
      <c r="AZ97" s="119">
        <f t="shared" ref="AZ97:BA101" ca="1" si="571">SUMIFS(NET_AMT_R, CHANNEL_COUNT, $A$2, IS_JJCC, $B$2, CUST_GROUP, $A97, RECENCY_GROUP, $B97, TIMEFRAME, AZ$1)</f>
        <v>41054959.849999994</v>
      </c>
      <c r="BA97" s="118">
        <f t="shared" ca="1" si="571"/>
        <v>39756499.38000001</v>
      </c>
      <c r="BB97" s="115">
        <f t="shared" ref="BB97:BB101" ca="1" si="572">IF(AZ$9 = 0, 0, IFERROR((AZ97 - BA97) / BA97, 0))</f>
        <v>3.2660332027451847E-2</v>
      </c>
      <c r="BC97" s="119">
        <f t="shared" ref="BC97:BD101" ca="1" si="573">SUMIFS(NET_AMT_R, CHANNEL_COUNT, $A$2, IS_JJCC, $B$2, CUST_GROUP, $A97, RECENCY_GROUP, $B97, TIMEFRAME, BC$1)</f>
        <v>33880274.479999997</v>
      </c>
      <c r="BD97" s="118">
        <f t="shared" ca="1" si="573"/>
        <v>33463634.230000012</v>
      </c>
      <c r="BE97" s="115">
        <f t="shared" ref="BE97:BE101" ca="1" si="574">IF(BC$9 = 0, 0, IFERROR((BC97 - BD97) / BD97, 0))</f>
        <v>1.2450538011991202E-2</v>
      </c>
      <c r="BF97" s="119">
        <f t="shared" ref="BF97:BG101" ca="1" si="575">SUMIFS(NET_AMT_R, CHANNEL_COUNT, $A$2, IS_JJCC, $B$2, CUST_GROUP, $A97, RECENCY_GROUP, $B97, TIMEFRAME, BF$1)</f>
        <v>31631558.130000006</v>
      </c>
      <c r="BG97" s="118">
        <f t="shared" ca="1" si="575"/>
        <v>29453508.799999993</v>
      </c>
      <c r="BH97" s="115">
        <f t="shared" ref="BH97:BH101" ca="1" si="576">IF(BF$9 = 0, 0, IFERROR((BF97 - BG97) / BG97, 0))</f>
        <v>7.3948721858226055E-2</v>
      </c>
      <c r="BI97" s="119">
        <f t="shared" ref="BI97:BJ101" ca="1" si="577">SUMIFS(NET_AMT_R, CHANNEL_COUNT, $A$2, IS_JJCC, $B$2, CUST_GROUP, $A97, RECENCY_GROUP, $B97, TIMEFRAME, BI$1)</f>
        <v>37234078.900000021</v>
      </c>
      <c r="BJ97" s="118">
        <f t="shared" ca="1" si="577"/>
        <v>33040691.159999993</v>
      </c>
      <c r="BK97" s="115">
        <f t="shared" ref="BK97:BK101" ca="1" si="578">IF(BI$9 = 0, 0, IFERROR((BI97 - BJ97) / BJ97, 0))</f>
        <v>0.12691586019473658</v>
      </c>
      <c r="BL97" s="119">
        <f t="shared" ref="BL97:BM101" ca="1" si="579">SUMIFS(NET_AMT_R, CHANNEL_COUNT, $A$2, IS_JJCC, $B$2, CUST_GROUP, $A97, RECENCY_GROUP, $B97, TIMEFRAME, BL$1)</f>
        <v>18404668.460000005</v>
      </c>
      <c r="BM97" s="118">
        <f t="shared" ca="1" si="579"/>
        <v>17705107.060000002</v>
      </c>
      <c r="BN97" s="115">
        <f t="shared" ref="BN97:BN101" ca="1" si="580">IF(BL$9 = 0, 0, IFERROR((BL97 - BM97) / BM97, 0))</f>
        <v>3.951184240961049E-2</v>
      </c>
      <c r="BO97" s="158" t="str">
        <f t="shared" ref="BO97:BO105" si="581">E97</f>
        <v>Total Active</v>
      </c>
      <c r="BP97" s="248" t="str">
        <f>$D97</f>
        <v>NET $</v>
      </c>
    </row>
    <row r="98" spans="1:68" ht="15" hidden="1" thickTop="1" x14ac:dyDescent="0.2">
      <c r="A98" s="6">
        <f>A$30</f>
        <v>5</v>
      </c>
      <c r="B98" s="3" t="str">
        <f t="shared" ref="B98" si="582">B$30</f>
        <v>&gt;= 0</v>
      </c>
      <c r="D98" s="237"/>
      <c r="E98" s="136" t="str">
        <f>$E$30</f>
        <v>Elite</v>
      </c>
      <c r="F98" s="120">
        <f t="shared" ca="1" si="543"/>
        <v>93140766.150000021</v>
      </c>
      <c r="G98" s="111">
        <f t="shared" ca="1" si="543"/>
        <v>82335836.11999999</v>
      </c>
      <c r="H98" s="108">
        <f t="shared" ca="1" si="544"/>
        <v>0.13122997881812282</v>
      </c>
      <c r="I98" s="141"/>
      <c r="J98" s="120">
        <f t="shared" ca="1" si="545"/>
        <v>98873177.829999998</v>
      </c>
      <c r="K98" s="111">
        <f t="shared" ca="1" si="545"/>
        <v>93207182.88000001</v>
      </c>
      <c r="L98" s="108">
        <f t="shared" ca="1" si="546"/>
        <v>6.0789252232788728E-2</v>
      </c>
      <c r="M98" s="141"/>
      <c r="N98" s="120">
        <f t="shared" ca="1" si="547"/>
        <v>98873177.829999998</v>
      </c>
      <c r="O98" s="111">
        <f t="shared" ca="1" si="547"/>
        <v>93207182.88000001</v>
      </c>
      <c r="P98" s="108">
        <f t="shared" ca="1" si="548"/>
        <v>6.0789252232788728E-2</v>
      </c>
      <c r="Q98" s="141"/>
      <c r="R98" s="120">
        <f t="shared" ca="1" si="549"/>
        <v>18899034.230000004</v>
      </c>
      <c r="S98" s="111">
        <f t="shared" ca="1" si="549"/>
        <v>18197096.389999997</v>
      </c>
      <c r="T98" s="108">
        <f t="shared" ca="1" si="550"/>
        <v>3.8574167271309787E-2</v>
      </c>
      <c r="U98" s="120">
        <f t="shared" ca="1" si="551"/>
        <v>19250498.200000007</v>
      </c>
      <c r="V98" s="111">
        <f t="shared" ca="1" si="551"/>
        <v>17662765.960000005</v>
      </c>
      <c r="W98" s="108">
        <f t="shared" ca="1" si="552"/>
        <v>8.9891483791137872E-2</v>
      </c>
      <c r="X98" s="120">
        <f t="shared" ca="1" si="553"/>
        <v>21351560.689999998</v>
      </c>
      <c r="Y98" s="111">
        <f t="shared" ca="1" si="553"/>
        <v>20523030.530000001</v>
      </c>
      <c r="Z98" s="108">
        <f t="shared" ca="1" si="554"/>
        <v>4.0370751229399274E-2</v>
      </c>
      <c r="AA98" s="120">
        <f t="shared" ca="1" si="555"/>
        <v>17147207.220000003</v>
      </c>
      <c r="AB98" s="111">
        <f t="shared" ca="1" si="555"/>
        <v>15957046.420000002</v>
      </c>
      <c r="AC98" s="108">
        <f t="shared" ca="1" si="556"/>
        <v>7.45852815536273E-2</v>
      </c>
      <c r="AD98" s="141"/>
      <c r="AE98" s="120">
        <f t="shared" ca="1" si="557"/>
        <v>3992840.8400000008</v>
      </c>
      <c r="AF98" s="111">
        <f t="shared" ca="1" si="557"/>
        <v>3361709.99</v>
      </c>
      <c r="AG98" s="108">
        <f t="shared" ca="1" si="558"/>
        <v>0.18774101629153339</v>
      </c>
      <c r="AH98" s="120">
        <f t="shared" ca="1" si="559"/>
        <v>7091402.2499999991</v>
      </c>
      <c r="AI98" s="111">
        <f t="shared" ca="1" si="559"/>
        <v>7010663.1399999997</v>
      </c>
      <c r="AJ98" s="108">
        <f t="shared" ca="1" si="560"/>
        <v>1.151661524561561E-2</v>
      </c>
      <c r="AK98" s="120">
        <f t="shared" ca="1" si="561"/>
        <v>6224060.0300000021</v>
      </c>
      <c r="AL98" s="111">
        <f t="shared" ca="1" si="561"/>
        <v>6216484.2199999997</v>
      </c>
      <c r="AM98" s="108">
        <f t="shared" ca="1" si="562"/>
        <v>1.2186647197831035E-3</v>
      </c>
      <c r="AN98" s="120">
        <f t="shared" ca="1" si="563"/>
        <v>6198227.5999999996</v>
      </c>
      <c r="AO98" s="111">
        <f t="shared" ca="1" si="563"/>
        <v>6356555.2399999984</v>
      </c>
      <c r="AP98" s="108">
        <f t="shared" ca="1" si="564"/>
        <v>-2.4907773789754523E-2</v>
      </c>
      <c r="AQ98" s="120">
        <f t="shared" ca="1" si="565"/>
        <v>7569794.8600000031</v>
      </c>
      <c r="AR98" s="111">
        <f t="shared" ca="1" si="565"/>
        <v>6317630.6000000015</v>
      </c>
      <c r="AS98" s="108">
        <f t="shared" ca="1" si="566"/>
        <v>0.19820156309867204</v>
      </c>
      <c r="AT98" s="120">
        <f t="shared" ca="1" si="567"/>
        <v>4412911.830000001</v>
      </c>
      <c r="AU98" s="111">
        <f t="shared" ca="1" si="567"/>
        <v>3795919.6999999997</v>
      </c>
      <c r="AV98" s="108">
        <f t="shared" ca="1" si="568"/>
        <v>0.16254088040903536</v>
      </c>
      <c r="AW98" s="120">
        <f t="shared" ca="1" si="569"/>
        <v>4732600.1799999978</v>
      </c>
      <c r="AX98" s="111">
        <f t="shared" ca="1" si="569"/>
        <v>4069133.6400000011</v>
      </c>
      <c r="AY98" s="108">
        <f t="shared" ca="1" si="570"/>
        <v>0.16304859920992829</v>
      </c>
      <c r="AZ98" s="120">
        <f t="shared" ca="1" si="571"/>
        <v>7902790.9300000006</v>
      </c>
      <c r="BA98" s="111">
        <f t="shared" ca="1" si="571"/>
        <v>7894443.1000000006</v>
      </c>
      <c r="BB98" s="108">
        <f t="shared" ca="1" si="572"/>
        <v>1.0574311441930685E-3</v>
      </c>
      <c r="BC98" s="120">
        <f t="shared" ca="1" si="573"/>
        <v>6338507.3100000015</v>
      </c>
      <c r="BD98" s="111">
        <f t="shared" ca="1" si="573"/>
        <v>6449532.410000002</v>
      </c>
      <c r="BE98" s="108">
        <f t="shared" ca="1" si="574"/>
        <v>-1.7214441752065018E-2</v>
      </c>
      <c r="BF98" s="120">
        <f t="shared" ca="1" si="575"/>
        <v>5781406.0700000003</v>
      </c>
      <c r="BG98" s="111">
        <f t="shared" ca="1" si="575"/>
        <v>5329719.88</v>
      </c>
      <c r="BH98" s="108">
        <f t="shared" ca="1" si="576"/>
        <v>8.4748579694586199E-2</v>
      </c>
      <c r="BI98" s="120">
        <f t="shared" ca="1" si="577"/>
        <v>6378208.5200000005</v>
      </c>
      <c r="BJ98" s="111">
        <f t="shared" ca="1" si="577"/>
        <v>5909480.9499999993</v>
      </c>
      <c r="BK98" s="108">
        <f t="shared" ca="1" si="578"/>
        <v>7.9317891700793328E-2</v>
      </c>
      <c r="BL98" s="120">
        <f t="shared" ca="1" si="579"/>
        <v>3363626.3099999991</v>
      </c>
      <c r="BM98" s="111">
        <f t="shared" ca="1" si="579"/>
        <v>3297992.13</v>
      </c>
      <c r="BN98" s="108">
        <f t="shared" ca="1" si="580"/>
        <v>1.9901254282253013E-2</v>
      </c>
      <c r="BO98" s="152" t="str">
        <f t="shared" si="581"/>
        <v>Elite</v>
      </c>
      <c r="BP98" s="249"/>
    </row>
    <row r="99" spans="1:68" hidden="1" x14ac:dyDescent="0.2">
      <c r="A99" s="6">
        <f>A$31</f>
        <v>30</v>
      </c>
      <c r="B99" s="3" t="str">
        <f t="shared" ref="B99:B100" si="583">B$31</f>
        <v>&gt;= 0</v>
      </c>
      <c r="D99" s="237"/>
      <c r="E99" s="79" t="str">
        <f>$E$31</f>
        <v>High Value</v>
      </c>
      <c r="F99" s="29">
        <f t="shared" ca="1" si="543"/>
        <v>155793111.73000005</v>
      </c>
      <c r="G99" s="12">
        <f t="shared" ca="1" si="543"/>
        <v>131538316.72</v>
      </c>
      <c r="H99" s="13">
        <f t="shared" ca="1" si="544"/>
        <v>0.18439338144816159</v>
      </c>
      <c r="I99" s="141"/>
      <c r="J99" s="29">
        <f t="shared" ca="1" si="545"/>
        <v>169802350.50999996</v>
      </c>
      <c r="K99" s="12">
        <f t="shared" ca="1" si="545"/>
        <v>155827428.24000004</v>
      </c>
      <c r="L99" s="13">
        <f t="shared" ca="1" si="546"/>
        <v>8.9682043962608607E-2</v>
      </c>
      <c r="M99" s="141"/>
      <c r="N99" s="29">
        <f t="shared" ca="1" si="547"/>
        <v>169802350.50999996</v>
      </c>
      <c r="O99" s="12">
        <f t="shared" ca="1" si="547"/>
        <v>155827428.24000004</v>
      </c>
      <c r="P99" s="13">
        <f t="shared" ca="1" si="548"/>
        <v>8.9682043962608607E-2</v>
      </c>
      <c r="Q99" s="141"/>
      <c r="R99" s="29">
        <f t="shared" ca="1" si="549"/>
        <v>39691240.25</v>
      </c>
      <c r="S99" s="12">
        <f t="shared" ca="1" si="549"/>
        <v>37029289.420000002</v>
      </c>
      <c r="T99" s="13">
        <f t="shared" ca="1" si="550"/>
        <v>7.1887710288122464E-2</v>
      </c>
      <c r="U99" s="29">
        <f t="shared" ca="1" si="551"/>
        <v>42576264.75</v>
      </c>
      <c r="V99" s="12">
        <f t="shared" ca="1" si="551"/>
        <v>37998053.959999993</v>
      </c>
      <c r="W99" s="13">
        <f t="shared" ca="1" si="552"/>
        <v>0.12048540156344384</v>
      </c>
      <c r="X99" s="29">
        <f t="shared" ca="1" si="553"/>
        <v>43007600.95000001</v>
      </c>
      <c r="Y99" s="12">
        <f t="shared" ca="1" si="553"/>
        <v>41073025.07</v>
      </c>
      <c r="Z99" s="13">
        <f t="shared" ca="1" si="554"/>
        <v>4.71008862070166E-2</v>
      </c>
      <c r="AA99" s="29">
        <f t="shared" ca="1" si="555"/>
        <v>36754944.079999998</v>
      </c>
      <c r="AB99" s="12">
        <f t="shared" ca="1" si="555"/>
        <v>34053277.599999994</v>
      </c>
      <c r="AC99" s="13">
        <f t="shared" ca="1" si="556"/>
        <v>7.9336459524824265E-2</v>
      </c>
      <c r="AD99" s="141"/>
      <c r="AE99" s="29">
        <f t="shared" ca="1" si="557"/>
        <v>8719712.6999999993</v>
      </c>
      <c r="AF99" s="12">
        <f t="shared" ca="1" si="557"/>
        <v>6978628.6100000013</v>
      </c>
      <c r="AG99" s="13">
        <f t="shared" ca="1" si="558"/>
        <v>0.2494879993334389</v>
      </c>
      <c r="AH99" s="29">
        <f t="shared" ca="1" si="559"/>
        <v>16332231.219999999</v>
      </c>
      <c r="AI99" s="12">
        <f t="shared" ca="1" si="559"/>
        <v>15795583.900000004</v>
      </c>
      <c r="AJ99" s="13">
        <f t="shared" ca="1" si="560"/>
        <v>3.3974516130422669E-2</v>
      </c>
      <c r="AK99" s="29">
        <f t="shared" ca="1" si="561"/>
        <v>14156913.709999999</v>
      </c>
      <c r="AL99" s="12">
        <f t="shared" ca="1" si="561"/>
        <v>13804659.109999998</v>
      </c>
      <c r="AM99" s="13">
        <f t="shared" ca="1" si="562"/>
        <v>2.5517080660458377E-2</v>
      </c>
      <c r="AN99" s="29">
        <f t="shared" ca="1" si="563"/>
        <v>14525388.160000006</v>
      </c>
      <c r="AO99" s="12">
        <f t="shared" ca="1" si="563"/>
        <v>14522665.099999998</v>
      </c>
      <c r="AP99" s="13">
        <f t="shared" ca="1" si="564"/>
        <v>1.875041517006388E-4</v>
      </c>
      <c r="AQ99" s="29">
        <f t="shared" ca="1" si="565"/>
        <v>17551021.570000004</v>
      </c>
      <c r="AR99" s="12">
        <f t="shared" ca="1" si="565"/>
        <v>14583206.390000004</v>
      </c>
      <c r="AS99" s="13">
        <f t="shared" ca="1" si="566"/>
        <v>0.2035090981113104</v>
      </c>
      <c r="AT99" s="29">
        <f t="shared" ca="1" si="567"/>
        <v>9574630.5700000003</v>
      </c>
      <c r="AU99" s="12">
        <f t="shared" ca="1" si="567"/>
        <v>8152564.9700000025</v>
      </c>
      <c r="AV99" s="13">
        <f t="shared" ca="1" si="568"/>
        <v>0.17443167950613675</v>
      </c>
      <c r="AW99" s="29">
        <f t="shared" ca="1" si="569"/>
        <v>10448963.520000003</v>
      </c>
      <c r="AX99" s="12">
        <f t="shared" ca="1" si="569"/>
        <v>8892693.7400000021</v>
      </c>
      <c r="AY99" s="13">
        <f t="shared" ca="1" si="570"/>
        <v>0.1750054399152175</v>
      </c>
      <c r="AZ99" s="29">
        <f t="shared" ca="1" si="571"/>
        <v>17574405.620000005</v>
      </c>
      <c r="BA99" s="12">
        <f t="shared" ca="1" si="571"/>
        <v>17181408.649999999</v>
      </c>
      <c r="BB99" s="13">
        <f t="shared" ca="1" si="572"/>
        <v>2.2873384715170388E-2</v>
      </c>
      <c r="BC99" s="29">
        <f t="shared" ca="1" si="573"/>
        <v>14366347.779999997</v>
      </c>
      <c r="BD99" s="12">
        <f t="shared" ca="1" si="573"/>
        <v>14372245.630000001</v>
      </c>
      <c r="BE99" s="13">
        <f t="shared" ca="1" si="574"/>
        <v>-4.1036384653017876E-4</v>
      </c>
      <c r="BF99" s="29">
        <f t="shared" ca="1" si="575"/>
        <v>13186475.08</v>
      </c>
      <c r="BG99" s="12">
        <f t="shared" ca="1" si="575"/>
        <v>12299090.770000001</v>
      </c>
      <c r="BH99" s="13">
        <f t="shared" ca="1" si="576"/>
        <v>7.2150399293296585E-2</v>
      </c>
      <c r="BI99" s="29">
        <f t="shared" ca="1" si="577"/>
        <v>15217050.59</v>
      </c>
      <c r="BJ99" s="12">
        <f t="shared" ca="1" si="577"/>
        <v>13713283.41</v>
      </c>
      <c r="BK99" s="13">
        <f t="shared" ca="1" si="578"/>
        <v>0.1096577045073992</v>
      </c>
      <c r="BL99" s="29">
        <f t="shared" ca="1" si="579"/>
        <v>7522361.1999999993</v>
      </c>
      <c r="BM99" s="12">
        <f t="shared" ca="1" si="579"/>
        <v>7237364.2100000009</v>
      </c>
      <c r="BN99" s="13">
        <f t="shared" ca="1" si="580"/>
        <v>3.9378561273206714E-2</v>
      </c>
      <c r="BO99" s="159" t="str">
        <f t="shared" si="581"/>
        <v>High Value</v>
      </c>
      <c r="BP99" s="249"/>
    </row>
    <row r="100" spans="1:68" hidden="1" x14ac:dyDescent="0.2">
      <c r="A100" s="6">
        <f>A$32</f>
        <v>70</v>
      </c>
      <c r="B100" s="3" t="str">
        <f t="shared" si="583"/>
        <v>&gt;= 0</v>
      </c>
      <c r="D100" s="237"/>
      <c r="E100" s="79" t="str">
        <f>$E$32</f>
        <v>Opportunity</v>
      </c>
      <c r="F100" s="29">
        <f t="shared" ca="1" si="543"/>
        <v>78518654.419999987</v>
      </c>
      <c r="G100" s="12">
        <f t="shared" ca="1" si="543"/>
        <v>66556608.499999978</v>
      </c>
      <c r="H100" s="13">
        <f t="shared" ca="1" si="544"/>
        <v>0.17972739581524821</v>
      </c>
      <c r="I100" s="141"/>
      <c r="J100" s="29">
        <f t="shared" ca="1" si="545"/>
        <v>86662918.009999976</v>
      </c>
      <c r="K100" s="12">
        <f t="shared" ca="1" si="545"/>
        <v>78520345.350000009</v>
      </c>
      <c r="L100" s="13">
        <f t="shared" ca="1" si="546"/>
        <v>0.1037001636162565</v>
      </c>
      <c r="M100" s="141"/>
      <c r="N100" s="29">
        <f t="shared" ca="1" si="547"/>
        <v>86662702.829999983</v>
      </c>
      <c r="O100" s="12">
        <f t="shared" ca="1" si="547"/>
        <v>78520674.150000006</v>
      </c>
      <c r="P100" s="13">
        <f t="shared" ca="1" si="548"/>
        <v>0.10369280152187763</v>
      </c>
      <c r="Q100" s="141"/>
      <c r="R100" s="29">
        <f t="shared" ca="1" si="549"/>
        <v>25512805.140000008</v>
      </c>
      <c r="S100" s="12">
        <f t="shared" ca="1" si="549"/>
        <v>23273852.930000007</v>
      </c>
      <c r="T100" s="13">
        <f t="shared" ca="1" si="550"/>
        <v>9.6200324747862886E-2</v>
      </c>
      <c r="U100" s="29">
        <f t="shared" ca="1" si="551"/>
        <v>27937490.329999994</v>
      </c>
      <c r="V100" s="12">
        <f t="shared" ca="1" si="551"/>
        <v>24829014.999999996</v>
      </c>
      <c r="W100" s="13">
        <f t="shared" ca="1" si="552"/>
        <v>0.12519527375532211</v>
      </c>
      <c r="X100" s="29">
        <f t="shared" ca="1" si="553"/>
        <v>26902833.510000002</v>
      </c>
      <c r="Y100" s="12">
        <f t="shared" ca="1" si="553"/>
        <v>25233091.890000001</v>
      </c>
      <c r="Z100" s="13">
        <f t="shared" ca="1" si="554"/>
        <v>6.6172692085416929E-2</v>
      </c>
      <c r="AA100" s="29">
        <f t="shared" ca="1" si="555"/>
        <v>24994290.469999995</v>
      </c>
      <c r="AB100" s="12">
        <f t="shared" ca="1" si="555"/>
        <v>22685105.729999997</v>
      </c>
      <c r="AC100" s="13">
        <f t="shared" ca="1" si="556"/>
        <v>0.10179298996813618</v>
      </c>
      <c r="AD100" s="141"/>
      <c r="AE100" s="29">
        <f t="shared" ca="1" si="557"/>
        <v>5630164.1600000001</v>
      </c>
      <c r="AF100" s="12">
        <f t="shared" ca="1" si="557"/>
        <v>4601935.5600000005</v>
      </c>
      <c r="AG100" s="13">
        <f t="shared" ca="1" si="558"/>
        <v>0.22343394134793132</v>
      </c>
      <c r="AH100" s="29">
        <f t="shared" ca="1" si="559"/>
        <v>11304733.319999998</v>
      </c>
      <c r="AI100" s="12">
        <f t="shared" ca="1" si="559"/>
        <v>10821031.440000001</v>
      </c>
      <c r="AJ100" s="13">
        <f t="shared" ca="1" si="560"/>
        <v>4.4700163998414283E-2</v>
      </c>
      <c r="AK100" s="29">
        <f t="shared" ca="1" si="561"/>
        <v>9748310.7300000004</v>
      </c>
      <c r="AL100" s="12">
        <f t="shared" ca="1" si="561"/>
        <v>9229410.9599999972</v>
      </c>
      <c r="AM100" s="13">
        <f t="shared" ca="1" si="562"/>
        <v>5.6222414653426964E-2</v>
      </c>
      <c r="AN100" s="29">
        <f t="shared" ca="1" si="563"/>
        <v>10200070.739999998</v>
      </c>
      <c r="AO100" s="12">
        <f t="shared" ca="1" si="563"/>
        <v>10121357.039999997</v>
      </c>
      <c r="AP100" s="13">
        <f t="shared" ca="1" si="564"/>
        <v>7.7769907423403317E-3</v>
      </c>
      <c r="AQ100" s="29">
        <f t="shared" ca="1" si="565"/>
        <v>12082261.799999997</v>
      </c>
      <c r="AR100" s="12">
        <f t="shared" ca="1" si="565"/>
        <v>10077639.23</v>
      </c>
      <c r="AS100" s="13">
        <f t="shared" ca="1" si="566"/>
        <v>0.19891787394337954</v>
      </c>
      <c r="AT100" s="29">
        <f t="shared" ca="1" si="567"/>
        <v>6690803.5499999998</v>
      </c>
      <c r="AU100" s="12">
        <f t="shared" ca="1" si="567"/>
        <v>5801508.3199999975</v>
      </c>
      <c r="AV100" s="13">
        <f t="shared" ca="1" si="568"/>
        <v>0.15328690074170276</v>
      </c>
      <c r="AW100" s="29">
        <f t="shared" ca="1" si="569"/>
        <v>7075203.9900000012</v>
      </c>
      <c r="AX100" s="12">
        <f t="shared" ca="1" si="569"/>
        <v>6221545.5799999991</v>
      </c>
      <c r="AY100" s="13">
        <f t="shared" ca="1" si="570"/>
        <v>0.13721002265806789</v>
      </c>
      <c r="AZ100" s="29">
        <f t="shared" ca="1" si="571"/>
        <v>11771965.859999998</v>
      </c>
      <c r="BA100" s="12">
        <f t="shared" ca="1" si="571"/>
        <v>11190325.280000001</v>
      </c>
      <c r="BB100" s="13">
        <f t="shared" ca="1" si="572"/>
        <v>5.1977093198491572E-2</v>
      </c>
      <c r="BC100" s="29">
        <f t="shared" ca="1" si="573"/>
        <v>9869195.709999999</v>
      </c>
      <c r="BD100" s="12">
        <f t="shared" ca="1" si="573"/>
        <v>9518045.3799999971</v>
      </c>
      <c r="BE100" s="13">
        <f t="shared" ca="1" si="574"/>
        <v>3.6893113657333922E-2</v>
      </c>
      <c r="BF100" s="29">
        <f t="shared" ca="1" si="575"/>
        <v>9374489.2999999989</v>
      </c>
      <c r="BG100" s="12">
        <f t="shared" ca="1" si="575"/>
        <v>8741823.1799999978</v>
      </c>
      <c r="BH100" s="13">
        <f t="shared" ca="1" si="576"/>
        <v>7.2372330916901623E-2</v>
      </c>
      <c r="BI100" s="29">
        <f t="shared" ca="1" si="577"/>
        <v>11487883.75</v>
      </c>
      <c r="BJ100" s="12">
        <f t="shared" ca="1" si="577"/>
        <v>9930140.0200000014</v>
      </c>
      <c r="BK100" s="13">
        <f t="shared" ca="1" si="578"/>
        <v>0.15687026838117016</v>
      </c>
      <c r="BL100" s="29">
        <f t="shared" ca="1" si="579"/>
        <v>5445298.709999999</v>
      </c>
      <c r="BM100" s="12">
        <f t="shared" ca="1" si="579"/>
        <v>5231230.0099999979</v>
      </c>
      <c r="BN100" s="13">
        <f t="shared" ca="1" si="580"/>
        <v>4.0921293766626253E-2</v>
      </c>
      <c r="BO100" s="159" t="str">
        <f t="shared" si="581"/>
        <v>Opportunity</v>
      </c>
      <c r="BP100" s="249"/>
    </row>
    <row r="101" spans="1:68" hidden="1" x14ac:dyDescent="0.2">
      <c r="A101" s="6">
        <f>A$33</f>
        <v>100</v>
      </c>
      <c r="B101" s="3" t="str">
        <f t="shared" ref="B101" si="584">B$33</f>
        <v>&gt;= 0</v>
      </c>
      <c r="D101" s="237"/>
      <c r="E101" s="78" t="str">
        <f>$E$33</f>
        <v>Marginal</v>
      </c>
      <c r="F101" s="121">
        <f t="shared" ca="1" si="543"/>
        <v>18460563.480000004</v>
      </c>
      <c r="G101" s="104">
        <f t="shared" ca="1" si="543"/>
        <v>16111376.449999999</v>
      </c>
      <c r="H101" s="48">
        <f t="shared" ca="1" si="544"/>
        <v>0.1458092073815335</v>
      </c>
      <c r="I101" s="141"/>
      <c r="J101" s="121">
        <f t="shared" ca="1" si="545"/>
        <v>20284485.690000005</v>
      </c>
      <c r="K101" s="104">
        <f t="shared" ca="1" si="545"/>
        <v>18455502.319999993</v>
      </c>
      <c r="L101" s="48">
        <f t="shared" ca="1" si="546"/>
        <v>9.9102334809818005E-2</v>
      </c>
      <c r="M101" s="141"/>
      <c r="N101" s="121">
        <f t="shared" ca="1" si="547"/>
        <v>20284700.870000001</v>
      </c>
      <c r="O101" s="104">
        <f t="shared" ca="1" si="547"/>
        <v>18455173.519999992</v>
      </c>
      <c r="P101" s="48">
        <f t="shared" ca="1" si="548"/>
        <v>9.9133576176747312E-2</v>
      </c>
      <c r="Q101" s="141"/>
      <c r="R101" s="121">
        <f t="shared" ca="1" si="549"/>
        <v>7593596.6800000006</v>
      </c>
      <c r="S101" s="104">
        <f t="shared" ca="1" si="549"/>
        <v>6480497.5200000005</v>
      </c>
      <c r="T101" s="48">
        <f t="shared" ca="1" si="550"/>
        <v>0.17176137427177043</v>
      </c>
      <c r="U101" s="121">
        <f t="shared" ca="1" si="551"/>
        <v>8589067.1699999962</v>
      </c>
      <c r="V101" s="104">
        <f t="shared" ca="1" si="551"/>
        <v>7221203.5299999984</v>
      </c>
      <c r="W101" s="48">
        <f t="shared" ca="1" si="552"/>
        <v>0.18942322208719106</v>
      </c>
      <c r="X101" s="121">
        <f t="shared" ca="1" si="553"/>
        <v>7977956.7999999998</v>
      </c>
      <c r="Y101" s="104">
        <f t="shared" ca="1" si="553"/>
        <v>7328709.21</v>
      </c>
      <c r="Z101" s="48">
        <f t="shared" ca="1" si="554"/>
        <v>8.8589623547091156E-2</v>
      </c>
      <c r="AA101" s="121">
        <f t="shared" ca="1" si="555"/>
        <v>8026072.3000000017</v>
      </c>
      <c r="AB101" s="104">
        <f t="shared" ca="1" si="555"/>
        <v>7205487.5699999994</v>
      </c>
      <c r="AC101" s="48">
        <f t="shared" ca="1" si="556"/>
        <v>0.11388330380535268</v>
      </c>
      <c r="AD101" s="141"/>
      <c r="AE101" s="121">
        <f t="shared" ca="1" si="557"/>
        <v>1851228.7300000004</v>
      </c>
      <c r="AF101" s="104">
        <f t="shared" ca="1" si="557"/>
        <v>1438626.8199999998</v>
      </c>
      <c r="AG101" s="48">
        <f t="shared" ca="1" si="558"/>
        <v>0.28680259832775862</v>
      </c>
      <c r="AH101" s="121">
        <f t="shared" ca="1" si="559"/>
        <v>3681136.3599999994</v>
      </c>
      <c r="AI101" s="104">
        <f t="shared" ca="1" si="559"/>
        <v>3309689.77</v>
      </c>
      <c r="AJ101" s="48">
        <f t="shared" ca="1" si="560"/>
        <v>0.11223003236342582</v>
      </c>
      <c r="AK101" s="121">
        <f t="shared" ca="1" si="561"/>
        <v>3355668.0699999994</v>
      </c>
      <c r="AL101" s="104">
        <f t="shared" ca="1" si="561"/>
        <v>2702119.9800000009</v>
      </c>
      <c r="AM101" s="48">
        <f t="shared" ca="1" si="562"/>
        <v>0.2418649411711164</v>
      </c>
      <c r="AN101" s="121">
        <f t="shared" ca="1" si="563"/>
        <v>3528898.3099999996</v>
      </c>
      <c r="AO101" s="104">
        <f t="shared" ca="1" si="563"/>
        <v>3253694.1299999994</v>
      </c>
      <c r="AP101" s="48">
        <f t="shared" ca="1" si="564"/>
        <v>8.4582068567090607E-2</v>
      </c>
      <c r="AQ101" s="121">
        <f t="shared" ca="1" si="565"/>
        <v>4081578.42</v>
      </c>
      <c r="AR101" s="104">
        <f t="shared" ca="1" si="565"/>
        <v>3122146.7300000004</v>
      </c>
      <c r="AS101" s="48">
        <f t="shared" ca="1" si="566"/>
        <v>0.30729871878891463</v>
      </c>
      <c r="AT101" s="121">
        <f t="shared" ca="1" si="567"/>
        <v>2301787.8600000008</v>
      </c>
      <c r="AU101" s="104">
        <f t="shared" ca="1" si="567"/>
        <v>1925367.4000000001</v>
      </c>
      <c r="AV101" s="48">
        <f t="shared" ca="1" si="568"/>
        <v>0.19550578242885</v>
      </c>
      <c r="AW101" s="121">
        <f t="shared" ca="1" si="569"/>
        <v>2369201.8400000003</v>
      </c>
      <c r="AX101" s="104">
        <f t="shared" ca="1" si="569"/>
        <v>2079577.1000000003</v>
      </c>
      <c r="AY101" s="48">
        <f t="shared" ca="1" si="570"/>
        <v>0.13927097966216301</v>
      </c>
      <c r="AZ101" s="121">
        <f t="shared" ca="1" si="571"/>
        <v>3805797.4400000004</v>
      </c>
      <c r="BA101" s="104">
        <f t="shared" ca="1" si="571"/>
        <v>3490322.3500000006</v>
      </c>
      <c r="BB101" s="48">
        <f t="shared" ca="1" si="572"/>
        <v>9.0385660224190978E-2</v>
      </c>
      <c r="BC101" s="121">
        <f t="shared" ca="1" si="573"/>
        <v>3306223.68</v>
      </c>
      <c r="BD101" s="104">
        <f t="shared" ca="1" si="573"/>
        <v>3123810.8100000005</v>
      </c>
      <c r="BE101" s="48">
        <f t="shared" ca="1" si="574"/>
        <v>5.8394339828793801E-2</v>
      </c>
      <c r="BF101" s="121">
        <f t="shared" ca="1" si="575"/>
        <v>3289187.68</v>
      </c>
      <c r="BG101" s="104">
        <f t="shared" ca="1" si="575"/>
        <v>3082874.9699999997</v>
      </c>
      <c r="BH101" s="48">
        <f t="shared" ca="1" si="576"/>
        <v>6.6922178812850286E-2</v>
      </c>
      <c r="BI101" s="121">
        <f t="shared" ca="1" si="577"/>
        <v>4150936.0399999996</v>
      </c>
      <c r="BJ101" s="104">
        <f t="shared" ca="1" si="577"/>
        <v>3487786.7800000003</v>
      </c>
      <c r="BK101" s="48">
        <f t="shared" ca="1" si="578"/>
        <v>0.19013469051568549</v>
      </c>
      <c r="BL101" s="121">
        <f t="shared" ca="1" si="579"/>
        <v>2073382.2399999995</v>
      </c>
      <c r="BM101" s="104">
        <f t="shared" ca="1" si="579"/>
        <v>1938520.7099999997</v>
      </c>
      <c r="BN101" s="48">
        <f t="shared" ca="1" si="580"/>
        <v>6.9569300603448195E-2</v>
      </c>
      <c r="BO101" s="154" t="str">
        <f t="shared" si="581"/>
        <v>Marginal</v>
      </c>
      <c r="BP101" s="249"/>
    </row>
    <row r="102" spans="1:68" hidden="1" x14ac:dyDescent="0.2">
      <c r="A102" s="6"/>
      <c r="C102" s="3">
        <f>ROW($C$22)</f>
        <v>22</v>
      </c>
      <c r="D102" s="237"/>
      <c r="E102" s="76" t="str">
        <f>E98 &amp; " %"</f>
        <v>Elite %</v>
      </c>
      <c r="F102" s="33">
        <f t="shared" ref="F102:G104" ca="1" si="585">IFERROR(F98 / INDIRECT(ADDRESS($C102, COLUMN(F98))), 0)</f>
        <v>0.25359848864037032</v>
      </c>
      <c r="G102" s="8">
        <f t="shared" ca="1" si="585"/>
        <v>0.25460397726012968</v>
      </c>
      <c r="H102" s="20">
        <f t="shared" ref="H102:H105" ca="1" si="586">IF(F$9 = 0, 0, IFERROR((F102 - G102) * 10000, 0))</f>
        <v>-10.054886197593538</v>
      </c>
      <c r="I102" s="88"/>
      <c r="J102" s="33">
        <f ca="1">IFERROR(J98 / INDIRECT(ADDRESS($C102, COLUMN(J98))), 0)</f>
        <v>0.25092194202459983</v>
      </c>
      <c r="K102" s="8">
        <f ca="1">IFERROR(K98 / INDIRECT(ADDRESS($C102, COLUMN(K98))), 0)</f>
        <v>0.25369865380657841</v>
      </c>
      <c r="L102" s="20">
        <f t="shared" ref="L102:L105" ca="1" si="587">IF(J$9 = 0, 0, IFERROR((J102 - K102) * 10000, 0))</f>
        <v>-27.767117819785803</v>
      </c>
      <c r="M102" s="88"/>
      <c r="N102" s="33">
        <f ca="1">IFERROR(N98 / INDIRECT(ADDRESS($C102, COLUMN(N98))), 0)</f>
        <v>0.25092194202459983</v>
      </c>
      <c r="O102" s="8">
        <f ca="1">IFERROR(O98 / INDIRECT(ADDRESS($C102, COLUMN(O98))), 0)</f>
        <v>0.2536986538065783</v>
      </c>
      <c r="P102" s="20">
        <f t="shared" ref="P102:P105" ca="1" si="588">IF(N$9 = 0, 0, IFERROR((N102 - O102) * 10000, 0))</f>
        <v>-27.767117819784694</v>
      </c>
      <c r="Q102" s="88"/>
      <c r="R102" s="33">
        <f ca="1">IFERROR(R98 / INDIRECT(ADDRESS($C102, COLUMN(R98))), 0)</f>
        <v>0.19750854234289747</v>
      </c>
      <c r="S102" s="8">
        <f ca="1">IFERROR(S98 / INDIRECT(ADDRESS($C102, COLUMN(S98))), 0)</f>
        <v>0.20137529690837225</v>
      </c>
      <c r="T102" s="20">
        <f t="shared" ref="T102:T105" ca="1" si="589">IF(R$9 = 0, 0, IFERROR((R102 - S102) * 10000, 0))</f>
        <v>-38.667545654747784</v>
      </c>
      <c r="U102" s="33">
        <f ca="1">IFERROR(U98 / INDIRECT(ADDRESS($C102, COLUMN(U98))), 0)</f>
        <v>0.18543110316884701</v>
      </c>
      <c r="V102" s="8">
        <f ca="1">IFERROR(V98 / INDIRECT(ADDRESS($C102, COLUMN(V98))), 0)</f>
        <v>0.18797208214840208</v>
      </c>
      <c r="W102" s="20">
        <f t="shared" ref="W102:W105" ca="1" si="590">IF(U$9 = 0, 0, IFERROR((U102 - V102) * 10000, 0))</f>
        <v>-25.409789795550751</v>
      </c>
      <c r="X102" s="33">
        <f ca="1">IFERROR(X98 / INDIRECT(ADDRESS($C102, COLUMN(X98))), 0)</f>
        <v>0.20613013474478106</v>
      </c>
      <c r="Y102" s="8">
        <f ca="1">IFERROR(Y98 / INDIRECT(ADDRESS($C102, COLUMN(Y98))), 0)</f>
        <v>0.20761996315725254</v>
      </c>
      <c r="Z102" s="20">
        <f t="shared" ref="Z102:Z105" ca="1" si="591">IF(X$9 = 0, 0, IFERROR((X102 - Y102) * 10000, 0))</f>
        <v>-14.898284124714722</v>
      </c>
      <c r="AA102" s="33">
        <f ca="1">IFERROR(AA98 / INDIRECT(ADDRESS($C102, COLUMN(AA98))), 0)</f>
        <v>0.18656162284708497</v>
      </c>
      <c r="AB102" s="8">
        <f ca="1">IFERROR(AB98 / INDIRECT(ADDRESS($C102, COLUMN(AB98))), 0)</f>
        <v>0.18752167004051076</v>
      </c>
      <c r="AC102" s="20">
        <f t="shared" ref="AC102:AC105" ca="1" si="592">IF(AA$9 = 0, 0, IFERROR((AA102 - AB102) * 10000, 0))</f>
        <v>-9.6004719342579481</v>
      </c>
      <c r="AD102" s="88"/>
      <c r="AE102" s="33">
        <f ca="1">IFERROR(AE98 / INDIRECT(ADDRESS($C102, COLUMN(AE98))), 0)</f>
        <v>0.1890677746996984</v>
      </c>
      <c r="AF102" s="8">
        <f ca="1">IFERROR(AF98 / INDIRECT(ADDRESS($C102, COLUMN(AF98))), 0)</f>
        <v>0.1916267208576477</v>
      </c>
      <c r="AG102" s="20">
        <f t="shared" ref="AG102:AG105" ca="1" si="593">IF(AE$9 = 0, 0, IFERROR((AE102 - AF102) * 10000, 0))</f>
        <v>-25.58946157949299</v>
      </c>
      <c r="AH102" s="33">
        <f ca="1">IFERROR(AH98 / INDIRECT(ADDRESS($C102, COLUMN(AH98))), 0)</f>
        <v>0.17765229547775246</v>
      </c>
      <c r="AI102" s="8">
        <f ca="1">IFERROR(AI98 / INDIRECT(ADDRESS($C102, COLUMN(AI98))), 0)</f>
        <v>0.17903590638976119</v>
      </c>
      <c r="AJ102" s="20">
        <f t="shared" ref="AJ102:AJ105" ca="1" si="594">IF(AH$9 = 0, 0, IFERROR((AH102 - AI102) * 10000, 0))</f>
        <v>-13.836109120087258</v>
      </c>
      <c r="AK102" s="33">
        <f ca="1">IFERROR(AK98 / INDIRECT(ADDRESS($C102, COLUMN(AK98))), 0)</f>
        <v>0.17753273085964949</v>
      </c>
      <c r="AL102" s="8">
        <f ca="1">IFERROR(AL98 / INDIRECT(ADDRESS($C102, COLUMN(AL98))), 0)</f>
        <v>0.18256156326327241</v>
      </c>
      <c r="AM102" s="20">
        <f t="shared" ref="AM102:AM105" ca="1" si="595">IF(AK$9 = 0, 0, IFERROR((AK102 - AL102) * 10000, 0))</f>
        <v>-50.288324036229234</v>
      </c>
      <c r="AN102" s="33">
        <f ca="1">IFERROR(AN98 / INDIRECT(ADDRESS($C102, COLUMN(AN98))), 0)</f>
        <v>0.17047347489015591</v>
      </c>
      <c r="AO102" s="8">
        <f ca="1">IFERROR(AO98 / INDIRECT(ADDRESS($C102, COLUMN(AO98))), 0)</f>
        <v>0.17278652185400034</v>
      </c>
      <c r="AP102" s="20">
        <f t="shared" ref="AP102:AP105" ca="1" si="596">IF(AN$9 = 0, 0, IFERROR((AN102 - AO102) * 10000, 0))</f>
        <v>-23.130469638444339</v>
      </c>
      <c r="AQ102" s="33">
        <f ca="1">IFERROR(AQ98 / INDIRECT(ADDRESS($C102, COLUMN(AQ98))), 0)</f>
        <v>0.17412643474113182</v>
      </c>
      <c r="AR102" s="8">
        <f ca="1">IFERROR(AR98 / INDIRECT(ADDRESS($C102, COLUMN(AR98))), 0)</f>
        <v>0.17400265434894027</v>
      </c>
      <c r="AS102" s="20">
        <f t="shared" ref="AS102:AS105" ca="1" si="597">IF(AQ$9 = 0, 0, IFERROR((AQ102 - AR102) * 10000, 0))</f>
        <v>1.2378039219154702</v>
      </c>
      <c r="AT102" s="33">
        <f ca="1">IFERROR(AT98 / INDIRECT(ADDRESS($C102, COLUMN(AT98))), 0)</f>
        <v>0.18095037300415087</v>
      </c>
      <c r="AU102" s="8">
        <f ca="1">IFERROR(AU98 / INDIRECT(ADDRESS($C102, COLUMN(AU98))), 0)</f>
        <v>0.17887394403431506</v>
      </c>
      <c r="AV102" s="20">
        <f t="shared" ref="AV102:AV105" ca="1" si="598">IF(AT$9 = 0, 0, IFERROR((AT102 - AU102) * 10000, 0))</f>
        <v>20.764289698358141</v>
      </c>
      <c r="AW102" s="33">
        <f ca="1">IFERROR(AW98 / INDIRECT(ADDRESS($C102, COLUMN(AW98))), 0)</f>
        <v>0.18288015789592299</v>
      </c>
      <c r="AX102" s="8">
        <f ca="1">IFERROR(AX98 / INDIRECT(ADDRESS($C102, COLUMN(AX98))), 0)</f>
        <v>0.18009086972650026</v>
      </c>
      <c r="AY102" s="20">
        <f t="shared" ref="AY102:AY105" ca="1" si="599">IF(AW$9 = 0, 0, IFERROR((AW102 - AX102) * 10000, 0))</f>
        <v>27.892881694227267</v>
      </c>
      <c r="AZ102" s="33">
        <f ca="1">IFERROR(AZ98 / INDIRECT(ADDRESS($C102, COLUMN(AZ98))), 0)</f>
        <v>0.18460330831540625</v>
      </c>
      <c r="BA102" s="8">
        <f ca="1">IFERROR(BA98 / INDIRECT(ADDRESS($C102, COLUMN(BA98))), 0)</f>
        <v>0.189638472692605</v>
      </c>
      <c r="BB102" s="20">
        <f t="shared" ref="BB102:BB105" ca="1" si="600">IF(AZ$9 = 0, 0, IFERROR((AZ102 - BA102) * 10000, 0))</f>
        <v>-50.351643771987533</v>
      </c>
      <c r="BC102" s="33">
        <f ca="1">IFERROR(BC98 / INDIRECT(ADDRESS($C102, COLUMN(BC98))), 0)</f>
        <v>0.17971189457550649</v>
      </c>
      <c r="BD102" s="8">
        <f ca="1">IFERROR(BD98 / INDIRECT(ADDRESS($C102, COLUMN(BD98))), 0)</f>
        <v>0.18437025011722821</v>
      </c>
      <c r="BE102" s="20">
        <f t="shared" ref="BE102:BE105" ca="1" si="601">IF(BC$9 = 0, 0, IFERROR((BC102 - BD102) * 10000, 0))</f>
        <v>-46.583555417217262</v>
      </c>
      <c r="BF102" s="33">
        <f ca="1">IFERROR(BF98 / INDIRECT(ADDRESS($C102, COLUMN(BF98))), 0)</f>
        <v>0.17513337524402814</v>
      </c>
      <c r="BG102" s="8">
        <f ca="1">IFERROR(BG98 / INDIRECT(ADDRESS($C102, COLUMN(BG98))), 0)</f>
        <v>0.17235896616562654</v>
      </c>
      <c r="BH102" s="20">
        <f t="shared" ref="BH102:BH105" ca="1" si="602">IF(BF$9 = 0, 0, IFERROR((BF102 - BG102) * 10000, 0))</f>
        <v>27.744090784015963</v>
      </c>
      <c r="BI102" s="33">
        <f ca="1">IFERROR(BI98 / INDIRECT(ADDRESS($C102, COLUMN(BI98))), 0)</f>
        <v>0.15995230469493948</v>
      </c>
      <c r="BJ102" s="8">
        <f ca="1">IFERROR(BJ98 / INDIRECT(ADDRESS($C102, COLUMN(BJ98))), 0)</f>
        <v>0.16506821271957167</v>
      </c>
      <c r="BK102" s="20">
        <f t="shared" ref="BK102:BK105" ca="1" si="603">IF(BI$9 = 0, 0, IFERROR((BI102 - BJ102) * 10000, 0))</f>
        <v>-51.159080246321878</v>
      </c>
      <c r="BL102" s="33">
        <f ca="1">IFERROR(BL98 / INDIRECT(ADDRESS($C102, COLUMN(BL98))), 0)</f>
        <v>0.173273035303839</v>
      </c>
      <c r="BM102" s="8">
        <f ca="1">IFERROR(BM98 / INDIRECT(ADDRESS($C102, COLUMN(BM98))), 0)</f>
        <v>0.17646328783855461</v>
      </c>
      <c r="BN102" s="20">
        <f t="shared" ref="BN102:BN105" ca="1" si="604">IF(BL$9 = 0, 0, IFERROR((BL102 - BM102) * 10000, 0))</f>
        <v>-31.902525347156097</v>
      </c>
      <c r="BO102" s="155" t="str">
        <f t="shared" si="581"/>
        <v>Elite %</v>
      </c>
      <c r="BP102" s="249"/>
    </row>
    <row r="103" spans="1:68" hidden="1" x14ac:dyDescent="0.2">
      <c r="A103" s="6"/>
      <c r="C103" s="3">
        <f t="shared" ref="C103:C105" si="605">ROW($C$22)</f>
        <v>22</v>
      </c>
      <c r="D103" s="237"/>
      <c r="E103" s="79" t="str">
        <f>E99 &amp; " %"</f>
        <v>High Value %</v>
      </c>
      <c r="F103" s="28">
        <f t="shared" ca="1" si="585"/>
        <v>0.42418480444621459</v>
      </c>
      <c r="G103" s="10">
        <f t="shared" ca="1" si="585"/>
        <v>0.40675093831809161</v>
      </c>
      <c r="H103" s="18">
        <f t="shared" ca="1" si="586"/>
        <v>174.33866128122978</v>
      </c>
      <c r="I103" s="88"/>
      <c r="J103" s="28">
        <f t="shared" ref="J103:K105" ca="1" si="606">IFERROR(J99 / INDIRECT(ADDRESS($C103, COLUMN(J99))), 0)</f>
        <v>0.43092713803098964</v>
      </c>
      <c r="K103" s="10">
        <f t="shared" ca="1" si="606"/>
        <v>0.4241433712413174</v>
      </c>
      <c r="L103" s="18">
        <f t="shared" ca="1" si="587"/>
        <v>67.837667896722408</v>
      </c>
      <c r="M103" s="88"/>
      <c r="N103" s="28">
        <f t="shared" ref="N103:O105" ca="1" si="607">IFERROR(N99 / INDIRECT(ADDRESS($C103, COLUMN(N99))), 0)</f>
        <v>0.43092713803098964</v>
      </c>
      <c r="O103" s="10">
        <f t="shared" ca="1" si="607"/>
        <v>0.42414337124131724</v>
      </c>
      <c r="P103" s="18">
        <f t="shared" ca="1" si="588"/>
        <v>67.837667896724071</v>
      </c>
      <c r="Q103" s="88"/>
      <c r="R103" s="28">
        <f t="shared" ref="R103:S105" ca="1" si="608">IFERROR(R99 / INDIRECT(ADDRESS($C103, COLUMN(R99))), 0)</f>
        <v>0.41480209571318605</v>
      </c>
      <c r="S103" s="10">
        <f t="shared" ca="1" si="608"/>
        <v>0.40977879060729361</v>
      </c>
      <c r="T103" s="18">
        <f t="shared" ca="1" si="589"/>
        <v>50.233051058924396</v>
      </c>
      <c r="U103" s="28">
        <f t="shared" ref="U103:V105" ca="1" si="609">IFERROR(U99 / INDIRECT(ADDRESS($C103, COLUMN(U99))), 0)</f>
        <v>0.41011737251565733</v>
      </c>
      <c r="V103" s="10">
        <f t="shared" ca="1" si="609"/>
        <v>0.4043858893122384</v>
      </c>
      <c r="W103" s="18">
        <f t="shared" ca="1" si="590"/>
        <v>57.314832034189301</v>
      </c>
      <c r="X103" s="28">
        <f t="shared" ref="X103:Y105" ca="1" si="610">IFERROR(X99 / INDIRECT(ADDRESS($C103, COLUMN(X99))), 0)</f>
        <v>0.41519974617243199</v>
      </c>
      <c r="Y103" s="10">
        <f t="shared" ca="1" si="610"/>
        <v>0.41551270604625995</v>
      </c>
      <c r="Z103" s="18">
        <f t="shared" ca="1" si="591"/>
        <v>-3.1295987382795598</v>
      </c>
      <c r="AA103" s="28">
        <f t="shared" ref="AA103:AB105" ca="1" si="611">IFERROR(AA99 / INDIRECT(ADDRESS($C103, COLUMN(AA99))), 0)</f>
        <v>0.39989380936743918</v>
      </c>
      <c r="AB103" s="10">
        <f t="shared" ca="1" si="611"/>
        <v>0.40018229676273104</v>
      </c>
      <c r="AC103" s="18">
        <f t="shared" ca="1" si="592"/>
        <v>-2.8848739529185874</v>
      </c>
      <c r="AD103" s="88"/>
      <c r="AE103" s="28">
        <f t="shared" ref="AE103:AF105" ca="1" si="612">IFERROR(AE99 / INDIRECT(ADDRESS($C103, COLUMN(AE99))), 0)</f>
        <v>0.41289316110323554</v>
      </c>
      <c r="AF103" s="10">
        <f t="shared" ca="1" si="612"/>
        <v>0.39780103595957844</v>
      </c>
      <c r="AG103" s="18">
        <f t="shared" ca="1" si="593"/>
        <v>150.92125143657097</v>
      </c>
      <c r="AH103" s="28">
        <f t="shared" ref="AH103:AI105" ca="1" si="613">IFERROR(AH99 / INDIRECT(ADDRESS($C103, COLUMN(AH99))), 0)</f>
        <v>0.409151570340889</v>
      </c>
      <c r="AI103" s="10">
        <f t="shared" ca="1" si="613"/>
        <v>0.40338219424018995</v>
      </c>
      <c r="AJ103" s="18">
        <f t="shared" ca="1" si="594"/>
        <v>57.693761006990528</v>
      </c>
      <c r="AK103" s="28">
        <f t="shared" ref="AK103:AL105" ca="1" si="614">IFERROR(AK99 / INDIRECT(ADDRESS($C103, COLUMN(AK99))), 0)</f>
        <v>0.40380644456617026</v>
      </c>
      <c r="AL103" s="10">
        <f t="shared" ca="1" si="614"/>
        <v>0.40540602344490062</v>
      </c>
      <c r="AM103" s="18">
        <f t="shared" ca="1" si="595"/>
        <v>-15.995788787303567</v>
      </c>
      <c r="AN103" s="28">
        <f t="shared" ref="AN103:AO105" ca="1" si="615">IFERROR(AN99 / INDIRECT(ADDRESS($C103, COLUMN(AN99))), 0)</f>
        <v>0.39950023677148111</v>
      </c>
      <c r="AO103" s="10">
        <f t="shared" ca="1" si="615"/>
        <v>0.39476110816893933</v>
      </c>
      <c r="AP103" s="18">
        <f t="shared" ca="1" si="596"/>
        <v>47.391286025417756</v>
      </c>
      <c r="AQ103" s="28">
        <f t="shared" ref="AQ103:AR105" ca="1" si="616">IFERROR(AQ99 / INDIRECT(ADDRESS($C103, COLUMN(AQ99))), 0)</f>
        <v>0.40372254051397127</v>
      </c>
      <c r="AR103" s="10">
        <f t="shared" ca="1" si="616"/>
        <v>0.40165637743657051</v>
      </c>
      <c r="AS103" s="18">
        <f t="shared" ca="1" si="597"/>
        <v>20.661630774007623</v>
      </c>
      <c r="AT103" s="28">
        <f t="shared" ref="AT103:AU105" ca="1" si="617">IFERROR(AT99 / INDIRECT(ADDRESS($C103, COLUMN(AT99))), 0)</f>
        <v>0.39260539067204642</v>
      </c>
      <c r="AU103" s="10">
        <f t="shared" ca="1" si="617"/>
        <v>0.38417078479818689</v>
      </c>
      <c r="AV103" s="18">
        <f t="shared" ca="1" si="598"/>
        <v>84.346058738595246</v>
      </c>
      <c r="AW103" s="28">
        <f t="shared" ref="AW103:AX105" ca="1" si="618">IFERROR(AW99 / INDIRECT(ADDRESS($C103, COLUMN(AW99))), 0)</f>
        <v>0.40377551994817795</v>
      </c>
      <c r="AX103" s="10">
        <f t="shared" ca="1" si="618"/>
        <v>0.39357098870019036</v>
      </c>
      <c r="AY103" s="18">
        <f t="shared" ca="1" si="599"/>
        <v>102.04531247987592</v>
      </c>
      <c r="AZ103" s="28">
        <f t="shared" ref="AZ103:BA105" ca="1" si="619">IFERROR(AZ99 / INDIRECT(ADDRESS($C103, COLUMN(AZ99))), 0)</f>
        <v>0.41052502183919837</v>
      </c>
      <c r="BA103" s="10">
        <f t="shared" ca="1" si="619"/>
        <v>0.41272779521249719</v>
      </c>
      <c r="BB103" s="18">
        <f t="shared" ca="1" si="600"/>
        <v>-22.027733732988274</v>
      </c>
      <c r="BC103" s="28">
        <f t="shared" ref="BC103:BD105" ca="1" si="620">IFERROR(BC99 / INDIRECT(ADDRESS($C103, COLUMN(BC99))), 0)</f>
        <v>0.40732043861513206</v>
      </c>
      <c r="BD103" s="10">
        <f t="shared" ca="1" si="620"/>
        <v>0.41085374149617454</v>
      </c>
      <c r="BE103" s="18">
        <f t="shared" ca="1" si="601"/>
        <v>-35.333028810424771</v>
      </c>
      <c r="BF103" s="28">
        <f t="shared" ref="BF103:BG105" ca="1" si="621">IFERROR(BF99 / INDIRECT(ADDRESS($C103, COLUMN(BF99))), 0)</f>
        <v>0.39945159713226408</v>
      </c>
      <c r="BG103" s="10">
        <f t="shared" ca="1" si="621"/>
        <v>0.39774296166094192</v>
      </c>
      <c r="BH103" s="18">
        <f t="shared" ca="1" si="602"/>
        <v>17.086354713221617</v>
      </c>
      <c r="BI103" s="28">
        <f t="shared" ref="BI103:BJ105" ca="1" si="622">IFERROR(BI99 / INDIRECT(ADDRESS($C103, COLUMN(BI99))), 0)</f>
        <v>0.38161221993569888</v>
      </c>
      <c r="BJ103" s="10">
        <f t="shared" ca="1" si="622"/>
        <v>0.38305008547419944</v>
      </c>
      <c r="BK103" s="18">
        <f t="shared" ca="1" si="603"/>
        <v>-14.378655385005601</v>
      </c>
      <c r="BL103" s="28">
        <f t="shared" ref="BL103:BM105" ca="1" si="623">IFERROR(BL99 / INDIRECT(ADDRESS($C103, COLUMN(BL99))), 0)</f>
        <v>0.38750510242495662</v>
      </c>
      <c r="BM103" s="10">
        <f t="shared" ca="1" si="623"/>
        <v>0.38724443038064005</v>
      </c>
      <c r="BN103" s="18">
        <f t="shared" ca="1" si="604"/>
        <v>2.6067204431656776</v>
      </c>
      <c r="BO103" s="159" t="str">
        <f t="shared" si="581"/>
        <v>High Value %</v>
      </c>
      <c r="BP103" s="249"/>
    </row>
    <row r="104" spans="1:68" hidden="1" x14ac:dyDescent="0.2">
      <c r="A104" s="6"/>
      <c r="C104" s="3">
        <f t="shared" si="605"/>
        <v>22</v>
      </c>
      <c r="D104" s="238"/>
      <c r="E104" s="79" t="str">
        <f>E100 &amp; " %"</f>
        <v>Opportunity %</v>
      </c>
      <c r="F104" s="28">
        <f t="shared" ca="1" si="585"/>
        <v>0.21378621750780527</v>
      </c>
      <c r="G104" s="10">
        <f t="shared" ca="1" si="585"/>
        <v>0.20581047130374791</v>
      </c>
      <c r="H104" s="18">
        <f t="shared" ca="1" si="586"/>
        <v>79.7574620405736</v>
      </c>
      <c r="I104" s="88"/>
      <c r="J104" s="28">
        <f t="shared" ca="1" si="606"/>
        <v>0.21993454813373892</v>
      </c>
      <c r="K104" s="10">
        <f t="shared" ca="1" si="606"/>
        <v>0.2137228622966684</v>
      </c>
      <c r="L104" s="18">
        <f t="shared" ca="1" si="587"/>
        <v>62.116858370705188</v>
      </c>
      <c r="M104" s="88"/>
      <c r="N104" s="28">
        <f t="shared" ca="1" si="607"/>
        <v>0.2199340020464717</v>
      </c>
      <c r="O104" s="10">
        <f t="shared" ca="1" si="607"/>
        <v>0.21372375725041323</v>
      </c>
      <c r="P104" s="18">
        <f t="shared" ca="1" si="588"/>
        <v>62.102447960584726</v>
      </c>
      <c r="Q104" s="88"/>
      <c r="R104" s="28">
        <f t="shared" ca="1" si="608"/>
        <v>0.26662721983332704</v>
      </c>
      <c r="S104" s="10">
        <f t="shared" ca="1" si="608"/>
        <v>0.25755642238374393</v>
      </c>
      <c r="T104" s="18">
        <f t="shared" ca="1" si="589"/>
        <v>90.707974495831124</v>
      </c>
      <c r="U104" s="28">
        <f t="shared" ca="1" si="609"/>
        <v>0.26910886138317669</v>
      </c>
      <c r="V104" s="10">
        <f t="shared" ca="1" si="609"/>
        <v>0.26423730336536178</v>
      </c>
      <c r="W104" s="18">
        <f t="shared" ca="1" si="590"/>
        <v>48.715580178149139</v>
      </c>
      <c r="X104" s="28">
        <f t="shared" ca="1" si="610"/>
        <v>0.25972268617487709</v>
      </c>
      <c r="Y104" s="10">
        <f t="shared" ca="1" si="610"/>
        <v>0.25526900624580262</v>
      </c>
      <c r="Z104" s="18">
        <f t="shared" ca="1" si="591"/>
        <v>44.536799290744725</v>
      </c>
      <c r="AA104" s="28">
        <f t="shared" ca="1" si="611"/>
        <v>0.27193789240243571</v>
      </c>
      <c r="AB104" s="10">
        <f t="shared" ca="1" si="611"/>
        <v>0.26658748740640431</v>
      </c>
      <c r="AC104" s="18">
        <f t="shared" ca="1" si="592"/>
        <v>53.504049960313992</v>
      </c>
      <c r="AD104" s="88"/>
      <c r="AE104" s="28">
        <f t="shared" ca="1" si="612"/>
        <v>0.26659780631907093</v>
      </c>
      <c r="AF104" s="10">
        <f t="shared" ca="1" si="612"/>
        <v>0.2623229914490639</v>
      </c>
      <c r="AG104" s="18">
        <f t="shared" ca="1" si="593"/>
        <v>42.748148700070267</v>
      </c>
      <c r="AH104" s="28">
        <f t="shared" ca="1" si="613"/>
        <v>0.2832037660903855</v>
      </c>
      <c r="AI104" s="10">
        <f t="shared" ca="1" si="613"/>
        <v>0.27634378278407812</v>
      </c>
      <c r="AJ104" s="18">
        <f t="shared" ca="1" si="594"/>
        <v>68.599833063073817</v>
      </c>
      <c r="AK104" s="28">
        <f t="shared" ca="1" si="614"/>
        <v>0.27805712297497276</v>
      </c>
      <c r="AL104" s="10">
        <f t="shared" ca="1" si="614"/>
        <v>0.27104318666746002</v>
      </c>
      <c r="AM104" s="18">
        <f t="shared" ca="1" si="595"/>
        <v>70.139363075127363</v>
      </c>
      <c r="AN104" s="28">
        <f t="shared" ca="1" si="615"/>
        <v>0.28053850477726949</v>
      </c>
      <c r="AO104" s="10">
        <f t="shared" ca="1" si="615"/>
        <v>0.27512292638930957</v>
      </c>
      <c r="AP104" s="18">
        <f t="shared" ca="1" si="596"/>
        <v>54.155783879599184</v>
      </c>
      <c r="AQ104" s="28">
        <f t="shared" ca="1" si="616"/>
        <v>0.27792578395485984</v>
      </c>
      <c r="AR104" s="10">
        <f t="shared" ca="1" si="616"/>
        <v>0.27756228349137896</v>
      </c>
      <c r="AS104" s="18">
        <f t="shared" ca="1" si="597"/>
        <v>3.6350046348088139</v>
      </c>
      <c r="AT104" s="28">
        <f t="shared" ca="1" si="617"/>
        <v>0.27435476726259372</v>
      </c>
      <c r="AU104" s="10">
        <f t="shared" ca="1" si="617"/>
        <v>0.27338267312300968</v>
      </c>
      <c r="AV104" s="18">
        <f t="shared" ca="1" si="598"/>
        <v>9.7209413958404554</v>
      </c>
      <c r="AW104" s="28">
        <f t="shared" ca="1" si="618"/>
        <v>0.27340455006217429</v>
      </c>
      <c r="AX104" s="10">
        <f t="shared" ca="1" si="618"/>
        <v>0.27535186938349437</v>
      </c>
      <c r="AY104" s="18">
        <f t="shared" ca="1" si="599"/>
        <v>-19.473193213200844</v>
      </c>
      <c r="AZ104" s="28">
        <f t="shared" ca="1" si="619"/>
        <v>0.27498435203220234</v>
      </c>
      <c r="BA104" s="10">
        <f t="shared" ca="1" si="619"/>
        <v>0.26881138645899511</v>
      </c>
      <c r="BB104" s="18">
        <f t="shared" ca="1" si="600"/>
        <v>61.729655732072345</v>
      </c>
      <c r="BC104" s="28">
        <f t="shared" ca="1" si="620"/>
        <v>0.27981538432280523</v>
      </c>
      <c r="BD104" s="10">
        <f t="shared" ca="1" si="620"/>
        <v>0.27208862531132355</v>
      </c>
      <c r="BE104" s="18">
        <f t="shared" ca="1" si="601"/>
        <v>77.26759011481677</v>
      </c>
      <c r="BF104" s="28">
        <f t="shared" ca="1" si="621"/>
        <v>0.28397693094372567</v>
      </c>
      <c r="BG104" s="10">
        <f t="shared" ca="1" si="621"/>
        <v>0.28270371419736029</v>
      </c>
      <c r="BH104" s="18">
        <f t="shared" ca="1" si="602"/>
        <v>12.732167463653798</v>
      </c>
      <c r="BI104" s="28">
        <f t="shared" ca="1" si="622"/>
        <v>0.28809241280183856</v>
      </c>
      <c r="BJ104" s="10">
        <f t="shared" ca="1" si="622"/>
        <v>0.27737638534167575</v>
      </c>
      <c r="BK104" s="18">
        <f t="shared" ca="1" si="603"/>
        <v>107.16027460162813</v>
      </c>
      <c r="BL104" s="28">
        <f t="shared" ca="1" si="623"/>
        <v>0.28050780576091372</v>
      </c>
      <c r="BM104" s="10">
        <f t="shared" ca="1" si="623"/>
        <v>0.27990365368285902</v>
      </c>
      <c r="BN104" s="18">
        <f t="shared" ca="1" si="604"/>
        <v>6.0415207805469828</v>
      </c>
      <c r="BO104" s="159" t="str">
        <f t="shared" si="581"/>
        <v>Opportunity %</v>
      </c>
      <c r="BP104" s="250"/>
    </row>
    <row r="105" spans="1:68" hidden="1" x14ac:dyDescent="0.2">
      <c r="A105" s="6"/>
      <c r="C105" s="3">
        <f t="shared" si="605"/>
        <v>22</v>
      </c>
      <c r="D105" s="239"/>
      <c r="E105" s="78" t="str">
        <f t="shared" ref="E105" si="624">E101 &amp; " %"</f>
        <v>Marginal %</v>
      </c>
      <c r="F105" s="30">
        <f t="shared" ref="F105:G105" ca="1" si="625">IFERROR(F101 / INDIRECT(ADDRESS($C105, COLUMN(F101))), 0)</f>
        <v>5.0263393694208035E-2</v>
      </c>
      <c r="G105" s="14">
        <f t="shared" ca="1" si="625"/>
        <v>4.9820597161686894E-2</v>
      </c>
      <c r="H105" s="19">
        <f t="shared" ca="1" si="586"/>
        <v>4.4279653252114057</v>
      </c>
      <c r="I105" s="88"/>
      <c r="J105" s="30">
        <f t="shared" ca="1" si="606"/>
        <v>5.1478294255458405E-2</v>
      </c>
      <c r="K105" s="14">
        <f t="shared" ca="1" si="606"/>
        <v>5.0233640254273307E-2</v>
      </c>
      <c r="L105" s="19">
        <f t="shared" ca="1" si="587"/>
        <v>12.446540011850985</v>
      </c>
      <c r="M105" s="88"/>
      <c r="N105" s="30">
        <f t="shared" ca="1" si="607"/>
        <v>5.1478840342725637E-2</v>
      </c>
      <c r="O105" s="14">
        <f t="shared" ca="1" si="607"/>
        <v>5.0232745300528375E-2</v>
      </c>
      <c r="P105" s="19">
        <f t="shared" ca="1" si="588"/>
        <v>12.460950421972623</v>
      </c>
      <c r="Q105" s="88"/>
      <c r="R105" s="30">
        <f t="shared" ca="1" si="608"/>
        <v>7.935856367866187E-2</v>
      </c>
      <c r="S105" s="14">
        <f t="shared" ca="1" si="608"/>
        <v>7.1715403613574549E-2</v>
      </c>
      <c r="T105" s="19">
        <f t="shared" ca="1" si="589"/>
        <v>76.431600650873207</v>
      </c>
      <c r="U105" s="30">
        <f t="shared" ca="1" si="609"/>
        <v>8.2734492581829674E-2</v>
      </c>
      <c r="V105" s="14">
        <f t="shared" ca="1" si="609"/>
        <v>7.6850062228390095E-2</v>
      </c>
      <c r="W105" s="19">
        <f t="shared" ca="1" si="590"/>
        <v>58.844303534395792</v>
      </c>
      <c r="X105" s="30">
        <f t="shared" ca="1" si="610"/>
        <v>7.7020004956464022E-2</v>
      </c>
      <c r="Y105" s="14">
        <f t="shared" ca="1" si="610"/>
        <v>7.4140431353264535E-2</v>
      </c>
      <c r="Z105" s="19">
        <f t="shared" ca="1" si="591"/>
        <v>28.795736031994867</v>
      </c>
      <c r="AA105" s="30">
        <f t="shared" ca="1" si="611"/>
        <v>8.7323670505921366E-2</v>
      </c>
      <c r="AB105" s="14">
        <f t="shared" ca="1" si="611"/>
        <v>8.4676388538233102E-2</v>
      </c>
      <c r="AC105" s="19">
        <f t="shared" ca="1" si="592"/>
        <v>26.472819676882644</v>
      </c>
      <c r="AD105" s="88"/>
      <c r="AE105" s="30">
        <f t="shared" ca="1" si="612"/>
        <v>8.7658814980776642E-2</v>
      </c>
      <c r="AF105" s="14">
        <f t="shared" ca="1" si="612"/>
        <v>8.2005687841759753E-2</v>
      </c>
      <c r="AG105" s="19">
        <f t="shared" ca="1" si="593"/>
        <v>56.531271390168889</v>
      </c>
      <c r="AH105" s="30">
        <f t="shared" ca="1" si="613"/>
        <v>9.2219042336883106E-2</v>
      </c>
      <c r="AI105" s="14">
        <f t="shared" ca="1" si="613"/>
        <v>8.4521720129441327E-2</v>
      </c>
      <c r="AJ105" s="19">
        <f t="shared" ca="1" si="594"/>
        <v>76.973222074417791</v>
      </c>
      <c r="AK105" s="30">
        <f t="shared" ca="1" si="614"/>
        <v>9.5715805029860726E-2</v>
      </c>
      <c r="AL105" s="14">
        <f t="shared" ca="1" si="614"/>
        <v>7.9354057730355282E-2</v>
      </c>
      <c r="AM105" s="19">
        <f t="shared" ca="1" si="595"/>
        <v>163.61747299505444</v>
      </c>
      <c r="AN105" s="30">
        <f t="shared" ca="1" si="615"/>
        <v>9.7057351917780268E-2</v>
      </c>
      <c r="AO105" s="14">
        <f t="shared" ca="1" si="615"/>
        <v>8.8443263791958743E-2</v>
      </c>
      <c r="AP105" s="19">
        <f t="shared" ca="1" si="596"/>
        <v>86.140881258215259</v>
      </c>
      <c r="AQ105" s="30">
        <f t="shared" ca="1" si="616"/>
        <v>9.3887709183038764E-2</v>
      </c>
      <c r="AR105" s="14">
        <f t="shared" ca="1" si="616"/>
        <v>8.5991387069523209E-2</v>
      </c>
      <c r="AS105" s="19">
        <f t="shared" ca="1" si="597"/>
        <v>78.96322113515555</v>
      </c>
      <c r="AT105" s="30">
        <f t="shared" ca="1" si="617"/>
        <v>9.4384249649380886E-2</v>
      </c>
      <c r="AU105" s="14">
        <f t="shared" ca="1" si="617"/>
        <v>9.072848947597463E-2</v>
      </c>
      <c r="AV105" s="19">
        <f t="shared" ca="1" si="598"/>
        <v>36.557601734062558</v>
      </c>
      <c r="AW105" s="30">
        <f t="shared" ca="1" si="618"/>
        <v>9.1552210224213684E-2</v>
      </c>
      <c r="AX105" s="14">
        <f t="shared" ca="1" si="618"/>
        <v>9.2037490467458127E-2</v>
      </c>
      <c r="AY105" s="19">
        <f t="shared" ca="1" si="599"/>
        <v>-4.852802432444431</v>
      </c>
      <c r="AZ105" s="30">
        <f t="shared" ca="1" si="619"/>
        <v>8.8900592768471967E-2</v>
      </c>
      <c r="BA105" s="14">
        <f t="shared" ca="1" si="619"/>
        <v>8.384371022433032E-2</v>
      </c>
      <c r="BB105" s="19">
        <f t="shared" ca="1" si="600"/>
        <v>50.568825441416472</v>
      </c>
      <c r="BC105" s="30">
        <f t="shared" ca="1" si="620"/>
        <v>9.3739376222822884E-2</v>
      </c>
      <c r="BD105" s="14">
        <f t="shared" ca="1" si="620"/>
        <v>8.9299152829375616E-2</v>
      </c>
      <c r="BE105" s="19">
        <f t="shared" ca="1" si="601"/>
        <v>44.402233934472676</v>
      </c>
      <c r="BF105" s="30">
        <f t="shared" ca="1" si="621"/>
        <v>9.9637792819744692E-2</v>
      </c>
      <c r="BG105" s="14">
        <f t="shared" ca="1" si="621"/>
        <v>9.9697761723095829E-2</v>
      </c>
      <c r="BH105" s="19">
        <f t="shared" ca="1" si="602"/>
        <v>-0.5996890335113747</v>
      </c>
      <c r="BI105" s="30">
        <f t="shared" ca="1" si="622"/>
        <v>0.10409690811414321</v>
      </c>
      <c r="BJ105" s="14">
        <f t="shared" ca="1" si="622"/>
        <v>9.7423569852027367E-2</v>
      </c>
      <c r="BK105" s="19">
        <f t="shared" ca="1" si="603"/>
        <v>66.733382621158441</v>
      </c>
      <c r="BL105" s="30">
        <f t="shared" ca="1" si="623"/>
        <v>0.10680771315225941</v>
      </c>
      <c r="BM105" s="14">
        <f t="shared" ca="1" si="623"/>
        <v>0.10372303042146108</v>
      </c>
      <c r="BN105" s="19">
        <f t="shared" ca="1" si="604"/>
        <v>30.8468273079833</v>
      </c>
      <c r="BO105" s="156" t="str">
        <f t="shared" si="581"/>
        <v>Marginal %</v>
      </c>
      <c r="BP105" s="251"/>
    </row>
    <row r="106" spans="1:68" ht="3.75" hidden="1" customHeight="1" x14ac:dyDescent="0.2">
      <c r="A106" s="6"/>
      <c r="D106" s="144"/>
      <c r="E106" s="144"/>
      <c r="F106" s="144"/>
      <c r="G106" s="144"/>
      <c r="H106" s="160"/>
      <c r="I106" s="138"/>
      <c r="J106" s="144"/>
      <c r="K106" s="144"/>
      <c r="L106" s="160"/>
      <c r="M106" s="138"/>
      <c r="N106" s="144"/>
      <c r="O106" s="144"/>
      <c r="P106" s="160"/>
      <c r="Q106" s="138"/>
      <c r="R106" s="144"/>
      <c r="S106" s="144"/>
      <c r="T106" s="160"/>
      <c r="U106" s="144"/>
      <c r="V106" s="144"/>
      <c r="W106" s="160"/>
      <c r="X106" s="144"/>
      <c r="Y106" s="144"/>
      <c r="Z106" s="160"/>
      <c r="AA106" s="144"/>
      <c r="AB106" s="144"/>
      <c r="AC106" s="160"/>
      <c r="AD106" s="138"/>
      <c r="AE106" s="144"/>
      <c r="AF106" s="144"/>
      <c r="AG106" s="160"/>
      <c r="AH106" s="144"/>
      <c r="AI106" s="144"/>
      <c r="AJ106" s="160"/>
      <c r="AK106" s="144"/>
      <c r="AL106" s="144"/>
      <c r="AM106" s="160"/>
      <c r="AN106" s="144"/>
      <c r="AO106" s="144"/>
      <c r="AP106" s="160"/>
      <c r="AQ106" s="144"/>
      <c r="AR106" s="144"/>
      <c r="AS106" s="160"/>
      <c r="AT106" s="144"/>
      <c r="AU106" s="144"/>
      <c r="AV106" s="160"/>
      <c r="AW106" s="144"/>
      <c r="AX106" s="144"/>
      <c r="AY106" s="160"/>
      <c r="AZ106" s="144"/>
      <c r="BA106" s="144"/>
      <c r="BB106" s="160"/>
      <c r="BC106" s="144"/>
      <c r="BD106" s="144"/>
      <c r="BE106" s="160"/>
      <c r="BF106" s="144"/>
      <c r="BG106" s="144"/>
      <c r="BH106" s="160"/>
      <c r="BI106" s="144"/>
      <c r="BJ106" s="144"/>
      <c r="BK106" s="160"/>
      <c r="BL106" s="144"/>
      <c r="BM106" s="144"/>
      <c r="BN106" s="160"/>
      <c r="BO106" s="144"/>
      <c r="BP106" s="144"/>
    </row>
    <row r="107" spans="1:68" ht="15" hidden="1" thickBot="1" x14ac:dyDescent="0.25">
      <c r="A107" s="6" t="str">
        <f>A$29</f>
        <v>&gt;= 1</v>
      </c>
      <c r="B107" s="3" t="str">
        <f t="shared" ref="B107" si="626">B$29</f>
        <v>&gt;= 0</v>
      </c>
      <c r="D107" s="236" t="s">
        <v>164</v>
      </c>
      <c r="E107" s="135" t="str">
        <f>$E$29</f>
        <v>Total Active</v>
      </c>
      <c r="F107" s="123">
        <f t="shared" ref="F107:G111" ca="1" si="627">SUMIFS(SHIPPED_UNITS_R, CHANNEL_COUNT, $A$2, IS_JJCC, $B$2, CUST_GROUP, $A107, RECENCY_GROUP, $B107, TIMEFRAME, F$1)</f>
        <v>7938429</v>
      </c>
      <c r="G107" s="117">
        <f t="shared" ca="1" si="627"/>
        <v>6797847</v>
      </c>
      <c r="H107" s="115">
        <f t="shared" ref="H107:H111" ca="1" si="628">IF(F$9 = 0, 0, IFERROR((F107 - G107) / G107, 0))</f>
        <v>0.16778577099484587</v>
      </c>
      <c r="I107" s="141"/>
      <c r="J107" s="123">
        <f t="shared" ref="J107:K111" ca="1" si="629">SUMIFS(SHIPPED_UNITS_R, CHANNEL_COUNT, $A$2, IS_JJCC, $B$2, CUST_GROUP, $A107, RECENCY_GROUP, $B107, TIMEFRAME, J$1)</f>
        <v>8751370</v>
      </c>
      <c r="K107" s="117">
        <f t="shared" ca="1" si="629"/>
        <v>7937410</v>
      </c>
      <c r="L107" s="115">
        <f t="shared" ref="L107:L111" ca="1" si="630">IF(J$9 = 0, 0, IFERROR((J107 - K107) / K107, 0))</f>
        <v>0.10254730447337355</v>
      </c>
      <c r="M107" s="141"/>
      <c r="N107" s="123">
        <f t="shared" ref="N107:O111" ca="1" si="631">SUMIFS(SHIPPED_UNITS_R, CHANNEL_COUNT, $A$2, IS_JJCC, $B$2, CUST_GROUP, $A107, RECENCY_GROUP, $B107, TIMEFRAME, N$1)</f>
        <v>8751370</v>
      </c>
      <c r="O107" s="117">
        <f t="shared" ca="1" si="631"/>
        <v>7937410</v>
      </c>
      <c r="P107" s="115">
        <f t="shared" ref="P107:P111" ca="1" si="632">IF(N$9 = 0, 0, IFERROR((N107 - O107) / O107, 0))</f>
        <v>0.10254730447337355</v>
      </c>
      <c r="Q107" s="141"/>
      <c r="R107" s="123">
        <f t="shared" ref="R107:S111" ca="1" si="633">SUMIFS(SHIPPED_UNITS_R, CHANNEL_COUNT, $A$2, IS_JJCC, $B$2, CUST_GROUP, $A107, RECENCY_GROUP, $B107, TIMEFRAME, R$1)</f>
        <v>1969689</v>
      </c>
      <c r="S107" s="117">
        <f t="shared" ca="1" si="633"/>
        <v>1767144</v>
      </c>
      <c r="T107" s="115">
        <f t="shared" ref="T107:T111" ca="1" si="634">IF(R$9 = 0, 0, IFERROR((R107 - S107) / S107, 0))</f>
        <v>0.11461714495253358</v>
      </c>
      <c r="U107" s="123">
        <f t="shared" ref="U107:V111" ca="1" si="635">SUMIFS(SHIPPED_UNITS_R, CHANNEL_COUNT, $A$2, IS_JJCC, $B$2, CUST_GROUP, $A107, RECENCY_GROUP, $B107, TIMEFRAME, U$1)</f>
        <v>2324569</v>
      </c>
      <c r="V107" s="117">
        <f t="shared" ca="1" si="635"/>
        <v>2116496</v>
      </c>
      <c r="W107" s="115">
        <f t="shared" ref="W107:W111" ca="1" si="636">IF(U$9 = 0, 0, IFERROR((U107 - V107) / V107, 0))</f>
        <v>9.8310131462568326E-2</v>
      </c>
      <c r="X107" s="123">
        <f t="shared" ref="X107:Y111" ca="1" si="637">SUMIFS(SHIPPED_UNITS_R, CHANNEL_COUNT, $A$2, IS_JJCC, $B$2, CUST_GROUP, $A107, RECENCY_GROUP, $B107, TIMEFRAME, X$1)</f>
        <v>2176979</v>
      </c>
      <c r="Y107" s="117">
        <f t="shared" ca="1" si="637"/>
        <v>2026206</v>
      </c>
      <c r="Z107" s="115">
        <f t="shared" ref="Z107:Z111" ca="1" si="638">IF(X$9 = 0, 0, IFERROR((X107 - Y107) / Y107, 0))</f>
        <v>7.441148629507563E-2</v>
      </c>
      <c r="AA107" s="123">
        <f t="shared" ref="AA107:AB111" ca="1" si="639">SUMIFS(SHIPPED_UNITS_R, CHANNEL_COUNT, $A$2, IS_JJCC, $B$2, CUST_GROUP, $A107, RECENCY_GROUP, $B107, TIMEFRAME, AA$1)</f>
        <v>2268069</v>
      </c>
      <c r="AB107" s="117">
        <f t="shared" ca="1" si="639"/>
        <v>2022241</v>
      </c>
      <c r="AC107" s="115">
        <f t="shared" ref="AC107:AC111" ca="1" si="640">IF(AA$9 = 0, 0, IFERROR((AA107 - AB107) / AB107, 0))</f>
        <v>0.12156216791173752</v>
      </c>
      <c r="AD107" s="141"/>
      <c r="AE107" s="123">
        <f t="shared" ref="AE107:AF111" ca="1" si="641">SUMIFS(SHIPPED_UNITS_R, CHANNEL_COUNT, $A$2, IS_JJCC, $B$2, CUST_GROUP, $A107, RECENCY_GROUP, $B107, TIMEFRAME, AE$1)</f>
        <v>417449</v>
      </c>
      <c r="AF107" s="117">
        <f t="shared" ca="1" si="641"/>
        <v>354620</v>
      </c>
      <c r="AG107" s="115">
        <f t="shared" ref="AG107:AG111" ca="1" si="642">IF(AE$9 = 0, 0, IFERROR((AE107 - AF107) / AF107, 0))</f>
        <v>0.17717274829394844</v>
      </c>
      <c r="AH107" s="123">
        <f t="shared" ref="AH107:AI111" ca="1" si="643">SUMIFS(SHIPPED_UNITS_R, CHANNEL_COUNT, $A$2, IS_JJCC, $B$2, CUST_GROUP, $A107, RECENCY_GROUP, $B107, TIMEFRAME, AH$1)</f>
        <v>823698</v>
      </c>
      <c r="AI107" s="117">
        <f t="shared" ca="1" si="643"/>
        <v>775249</v>
      </c>
      <c r="AJ107" s="115">
        <f t="shared" ref="AJ107:AJ111" ca="1" si="644">IF(AH$9 = 0, 0, IFERROR((AH107 - AI107) / AI107, 0))</f>
        <v>6.2494759748158331E-2</v>
      </c>
      <c r="AK107" s="123">
        <f t="shared" ref="AK107:AL111" ca="1" si="645">SUMIFS(SHIPPED_UNITS_R, CHANNEL_COUNT, $A$2, IS_JJCC, $B$2, CUST_GROUP, $A107, RECENCY_GROUP, $B107, TIMEFRAME, AK$1)</f>
        <v>727065</v>
      </c>
      <c r="AL107" s="117">
        <f t="shared" ca="1" si="645"/>
        <v>634272</v>
      </c>
      <c r="AM107" s="115">
        <f t="shared" ref="AM107:AM111" ca="1" si="646">IF(AK$9 = 0, 0, IFERROR((AK107 - AL107) / AL107, 0))</f>
        <v>0.1462984334796428</v>
      </c>
      <c r="AN107" s="123">
        <f t="shared" ref="AN107:AO111" ca="1" si="647">SUMIFS(SHIPPED_UNITS_R, CHANNEL_COUNT, $A$2, IS_JJCC, $B$2, CUST_GROUP, $A107, RECENCY_GROUP, $B107, TIMEFRAME, AN$1)</f>
        <v>759524</v>
      </c>
      <c r="AO107" s="117">
        <f t="shared" ca="1" si="647"/>
        <v>774910</v>
      </c>
      <c r="AP107" s="115">
        <f t="shared" ref="AP107:AP111" ca="1" si="648">IF(AN$9 = 0, 0, IFERROR((AN107 - AO107) / AO107, 0))</f>
        <v>-1.9855208992011975E-2</v>
      </c>
      <c r="AQ107" s="123">
        <f t="shared" ref="AQ107:AR111" ca="1" si="649">SUMIFS(SHIPPED_UNITS_R, CHANNEL_COUNT, $A$2, IS_JJCC, $B$2, CUST_GROUP, $A107, RECENCY_GROUP, $B107, TIMEFRAME, AQ$1)</f>
        <v>980024</v>
      </c>
      <c r="AR107" s="117">
        <f t="shared" ca="1" si="649"/>
        <v>803033</v>
      </c>
      <c r="AS107" s="115">
        <f t="shared" ref="AS107:AS111" ca="1" si="650">IF(AQ$9 = 0, 0, IFERROR((AQ107 - AR107) / AR107, 0))</f>
        <v>0.22040314657056434</v>
      </c>
      <c r="AT107" s="123">
        <f t="shared" ref="AT107:AU111" ca="1" si="651">SUMIFS(SHIPPED_UNITS_R, CHANNEL_COUNT, $A$2, IS_JJCC, $B$2, CUST_GROUP, $A107, RECENCY_GROUP, $B107, TIMEFRAME, AT$1)</f>
        <v>581863</v>
      </c>
      <c r="AU107" s="117">
        <f t="shared" ca="1" si="651"/>
        <v>535778</v>
      </c>
      <c r="AV107" s="115">
        <f t="shared" ref="AV107:AV111" ca="1" si="652">IF(AT$9 = 0, 0, IFERROR((AT107 - AU107) / AU107, 0))</f>
        <v>8.6015103270384377E-2</v>
      </c>
      <c r="AW107" s="123">
        <f t="shared" ref="AW107:AX111" ca="1" si="653">SUMIFS(SHIPPED_UNITS_R, CHANNEL_COUNT, $A$2, IS_JJCC, $B$2, CUST_GROUP, $A107, RECENCY_GROUP, $B107, TIMEFRAME, AW$1)</f>
        <v>569777</v>
      </c>
      <c r="AX107" s="117">
        <f t="shared" ca="1" si="653"/>
        <v>499245</v>
      </c>
      <c r="AY107" s="115">
        <f t="shared" ref="AY107:AY111" ca="1" si="654">IF(AW$9 = 0, 0, IFERROR((AW107 - AX107) / AX107, 0))</f>
        <v>0.14127732876643731</v>
      </c>
      <c r="AZ107" s="123">
        <f t="shared" ref="AZ107:BA111" ca="1" si="655">SUMIFS(SHIPPED_UNITS_R, CHANNEL_COUNT, $A$2, IS_JJCC, $B$2, CUST_GROUP, $A107, RECENCY_GROUP, $B107, TIMEFRAME, AZ$1)</f>
        <v>869165</v>
      </c>
      <c r="BA107" s="117">
        <f t="shared" ca="1" si="655"/>
        <v>839533</v>
      </c>
      <c r="BB107" s="115">
        <f t="shared" ref="BB107:BB111" ca="1" si="656">IF(AZ$9 = 0, 0, IFERROR((AZ107 - BA107) / BA107, 0))</f>
        <v>3.5295813267614259E-2</v>
      </c>
      <c r="BC107" s="123">
        <f t="shared" ref="BC107:BD111" ca="1" si="657">SUMIFS(SHIPPED_UNITS_R, CHANNEL_COUNT, $A$2, IS_JJCC, $B$2, CUST_GROUP, $A107, RECENCY_GROUP, $B107, TIMEFRAME, BC$1)</f>
        <v>735628</v>
      </c>
      <c r="BD107" s="117">
        <f t="shared" ca="1" si="657"/>
        <v>685652</v>
      </c>
      <c r="BE107" s="115">
        <f t="shared" ref="BE107:BE111" ca="1" si="658">IF(BC$9 = 0, 0, IFERROR((BC107 - BD107) / BD107, 0))</f>
        <v>7.288828735276788E-2</v>
      </c>
      <c r="BF107" s="123">
        <f t="shared" ref="BF107:BG111" ca="1" si="659">SUMIFS(SHIPPED_UNITS_R, CHANNEL_COUNT, $A$2, IS_JJCC, $B$2, CUST_GROUP, $A107, RECENCY_GROUP, $B107, TIMEFRAME, BF$1)</f>
        <v>730129</v>
      </c>
      <c r="BG107" s="117">
        <f t="shared" ca="1" si="659"/>
        <v>659901</v>
      </c>
      <c r="BH107" s="115">
        <f t="shared" ref="BH107:BH111" ca="1" si="660">IF(BF$9 = 0, 0, IFERROR((BF107 - BG107) / BG107, 0))</f>
        <v>0.10642202390964706</v>
      </c>
      <c r="BI107" s="123">
        <f t="shared" ref="BI107:BJ111" ca="1" si="661">SUMIFS(SHIPPED_UNITS_R, CHANNEL_COUNT, $A$2, IS_JJCC, $B$2, CUST_GROUP, $A107, RECENCY_GROUP, $B107, TIMEFRAME, BI$1)</f>
        <v>1038071</v>
      </c>
      <c r="BJ107" s="117">
        <f t="shared" ca="1" si="661"/>
        <v>885080</v>
      </c>
      <c r="BK107" s="115">
        <f t="shared" ref="BK107:BK111" ca="1" si="662">IF(BI$9 = 0, 0, IFERROR((BI107 - BJ107) / BJ107, 0))</f>
        <v>0.17285556107922448</v>
      </c>
      <c r="BL107" s="123">
        <f t="shared" ref="BL107:BM111" ca="1" si="663">SUMIFS(SHIPPED_UNITS_R, CHANNEL_COUNT, $A$2, IS_JJCC, $B$2, CUST_GROUP, $A107, RECENCY_GROUP, $B107, TIMEFRAME, BL$1)</f>
        <v>497965</v>
      </c>
      <c r="BM107" s="117">
        <f t="shared" ca="1" si="663"/>
        <v>475441</v>
      </c>
      <c r="BN107" s="115">
        <f t="shared" ref="BN107:BN111" ca="1" si="664">IF(BL$9 = 0, 0, IFERROR((BL107 - BM107) / BM107, 0))</f>
        <v>4.7374963454981794E-2</v>
      </c>
      <c r="BO107" s="158" t="str">
        <f t="shared" ref="BO107:BO111" si="665">E107</f>
        <v>Total Active</v>
      </c>
      <c r="BP107" s="248" t="str">
        <f>$D107</f>
        <v>SHIPPED UNITS</v>
      </c>
    </row>
    <row r="108" spans="1:68" ht="15" hidden="1" thickTop="1" x14ac:dyDescent="0.2">
      <c r="A108" s="6">
        <f>A$30</f>
        <v>5</v>
      </c>
      <c r="B108" s="3" t="str">
        <f t="shared" ref="B108" si="666">B$30</f>
        <v>&gt;= 0</v>
      </c>
      <c r="D108" s="237"/>
      <c r="E108" s="136" t="str">
        <f>$E$30</f>
        <v>Elite</v>
      </c>
      <c r="F108" s="124">
        <f t="shared" ca="1" si="627"/>
        <v>2159432</v>
      </c>
      <c r="G108" s="110">
        <f t="shared" ca="1" si="627"/>
        <v>1902391</v>
      </c>
      <c r="H108" s="108">
        <f t="shared" ca="1" si="628"/>
        <v>0.13511470565199268</v>
      </c>
      <c r="I108" s="141"/>
      <c r="J108" s="124">
        <f t="shared" ca="1" si="629"/>
        <v>2336672</v>
      </c>
      <c r="K108" s="110">
        <f t="shared" ca="1" si="629"/>
        <v>2159604</v>
      </c>
      <c r="L108" s="108">
        <f t="shared" ca="1" si="630"/>
        <v>8.1990957601486197E-2</v>
      </c>
      <c r="M108" s="141"/>
      <c r="N108" s="124">
        <f t="shared" ca="1" si="631"/>
        <v>2336672</v>
      </c>
      <c r="O108" s="110">
        <f t="shared" ca="1" si="631"/>
        <v>2159604</v>
      </c>
      <c r="P108" s="108">
        <f t="shared" ca="1" si="632"/>
        <v>8.1990957601486197E-2</v>
      </c>
      <c r="Q108" s="141"/>
      <c r="R108" s="124">
        <f t="shared" ca="1" si="633"/>
        <v>418221</v>
      </c>
      <c r="S108" s="110">
        <f t="shared" ca="1" si="633"/>
        <v>382801</v>
      </c>
      <c r="T108" s="108">
        <f t="shared" ca="1" si="634"/>
        <v>9.2528493917205024E-2</v>
      </c>
      <c r="U108" s="124">
        <f t="shared" ca="1" si="635"/>
        <v>457261</v>
      </c>
      <c r="V108" s="110">
        <f t="shared" ca="1" si="635"/>
        <v>427030</v>
      </c>
      <c r="W108" s="108">
        <f t="shared" ca="1" si="636"/>
        <v>7.0793621057068587E-2</v>
      </c>
      <c r="X108" s="124">
        <f t="shared" ca="1" si="637"/>
        <v>467013</v>
      </c>
      <c r="Y108" s="110">
        <f t="shared" ca="1" si="637"/>
        <v>440821</v>
      </c>
      <c r="Z108" s="108">
        <f t="shared" ca="1" si="638"/>
        <v>5.9416407113091256E-2</v>
      </c>
      <c r="AA108" s="124">
        <f t="shared" ca="1" si="639"/>
        <v>444590</v>
      </c>
      <c r="AB108" s="110">
        <f t="shared" ca="1" si="639"/>
        <v>401700</v>
      </c>
      <c r="AC108" s="108">
        <f t="shared" ca="1" si="640"/>
        <v>0.10677122230520289</v>
      </c>
      <c r="AD108" s="141"/>
      <c r="AE108" s="124">
        <f t="shared" ca="1" si="641"/>
        <v>76242</v>
      </c>
      <c r="AF108" s="110">
        <f t="shared" ca="1" si="641"/>
        <v>65916</v>
      </c>
      <c r="AG108" s="108">
        <f t="shared" ca="1" si="642"/>
        <v>0.15665392317494994</v>
      </c>
      <c r="AH108" s="124">
        <f t="shared" ca="1" si="643"/>
        <v>155111</v>
      </c>
      <c r="AI108" s="110">
        <f t="shared" ca="1" si="643"/>
        <v>148346</v>
      </c>
      <c r="AJ108" s="108">
        <f t="shared" ca="1" si="644"/>
        <v>4.5602847397300902E-2</v>
      </c>
      <c r="AK108" s="124">
        <f t="shared" ca="1" si="645"/>
        <v>133682</v>
      </c>
      <c r="AL108" s="110">
        <f t="shared" ca="1" si="645"/>
        <v>120240</v>
      </c>
      <c r="AM108" s="108">
        <f t="shared" ca="1" si="646"/>
        <v>0.11179308050565535</v>
      </c>
      <c r="AN108" s="124">
        <f t="shared" ca="1" si="647"/>
        <v>133275</v>
      </c>
      <c r="AO108" s="110">
        <f t="shared" ca="1" si="647"/>
        <v>138260</v>
      </c>
      <c r="AP108" s="108">
        <f t="shared" ca="1" si="648"/>
        <v>-3.6055258209171125E-2</v>
      </c>
      <c r="AQ108" s="124">
        <f t="shared" ca="1" si="649"/>
        <v>179003</v>
      </c>
      <c r="AR108" s="110">
        <f t="shared" ca="1" si="649"/>
        <v>146478</v>
      </c>
      <c r="AS108" s="108">
        <f t="shared" ca="1" si="650"/>
        <v>0.22204699681863488</v>
      </c>
      <c r="AT108" s="124">
        <f t="shared" ca="1" si="651"/>
        <v>98412</v>
      </c>
      <c r="AU108" s="110">
        <f t="shared" ca="1" si="651"/>
        <v>92920</v>
      </c>
      <c r="AV108" s="108">
        <f t="shared" ca="1" si="652"/>
        <v>5.9104606112785195E-2</v>
      </c>
      <c r="AW108" s="124">
        <f t="shared" ca="1" si="653"/>
        <v>101805</v>
      </c>
      <c r="AX108" s="110">
        <f t="shared" ca="1" si="653"/>
        <v>89380</v>
      </c>
      <c r="AY108" s="108">
        <f t="shared" ca="1" si="654"/>
        <v>0.13901320205862608</v>
      </c>
      <c r="AZ108" s="124">
        <f t="shared" ca="1" si="655"/>
        <v>161351</v>
      </c>
      <c r="BA108" s="110">
        <f t="shared" ca="1" si="655"/>
        <v>161474</v>
      </c>
      <c r="BB108" s="108">
        <f t="shared" ca="1" si="656"/>
        <v>-7.6173253898460433E-4</v>
      </c>
      <c r="BC108" s="124">
        <f t="shared" ca="1" si="657"/>
        <v>135050</v>
      </c>
      <c r="BD108" s="110">
        <f t="shared" ca="1" si="657"/>
        <v>128635</v>
      </c>
      <c r="BE108" s="108">
        <f t="shared" ca="1" si="658"/>
        <v>4.9869786605511716E-2</v>
      </c>
      <c r="BF108" s="124">
        <f t="shared" ca="1" si="659"/>
        <v>127919</v>
      </c>
      <c r="BG108" s="110">
        <f t="shared" ca="1" si="659"/>
        <v>115980</v>
      </c>
      <c r="BH108" s="108">
        <f t="shared" ca="1" si="660"/>
        <v>0.10294016209691326</v>
      </c>
      <c r="BI108" s="124">
        <f t="shared" ca="1" si="661"/>
        <v>175982</v>
      </c>
      <c r="BJ108" s="110">
        <f t="shared" ca="1" si="661"/>
        <v>154937</v>
      </c>
      <c r="BK108" s="108">
        <f t="shared" ca="1" si="662"/>
        <v>0.13582940162775839</v>
      </c>
      <c r="BL108" s="124">
        <f t="shared" ca="1" si="663"/>
        <v>78805</v>
      </c>
      <c r="BM108" s="110">
        <f t="shared" ca="1" si="663"/>
        <v>76754</v>
      </c>
      <c r="BN108" s="108">
        <f t="shared" ca="1" si="664"/>
        <v>2.6721734372149985E-2</v>
      </c>
      <c r="BO108" s="152" t="str">
        <f t="shared" si="665"/>
        <v>Elite</v>
      </c>
      <c r="BP108" s="249"/>
    </row>
    <row r="109" spans="1:68" hidden="1" x14ac:dyDescent="0.2">
      <c r="A109" s="6">
        <f>A$31</f>
        <v>30</v>
      </c>
      <c r="B109" s="3" t="str">
        <f t="shared" ref="B109:B110" si="667">B$31</f>
        <v>&gt;= 0</v>
      </c>
      <c r="D109" s="237"/>
      <c r="E109" s="79" t="str">
        <f>$E$31</f>
        <v>High Value</v>
      </c>
      <c r="F109" s="32">
        <f t="shared" ca="1" si="627"/>
        <v>3478703</v>
      </c>
      <c r="G109" s="17">
        <f t="shared" ca="1" si="627"/>
        <v>2933322</v>
      </c>
      <c r="H109" s="13">
        <f t="shared" ca="1" si="628"/>
        <v>0.1859260592597744</v>
      </c>
      <c r="I109" s="141"/>
      <c r="J109" s="32">
        <f t="shared" ca="1" si="629"/>
        <v>3857773</v>
      </c>
      <c r="K109" s="17">
        <f t="shared" ca="1" si="629"/>
        <v>3478306</v>
      </c>
      <c r="L109" s="13">
        <f t="shared" ca="1" si="630"/>
        <v>0.10909534698787283</v>
      </c>
      <c r="M109" s="141"/>
      <c r="N109" s="32">
        <f t="shared" ca="1" si="631"/>
        <v>3857773</v>
      </c>
      <c r="O109" s="17">
        <f t="shared" ca="1" si="631"/>
        <v>3478306</v>
      </c>
      <c r="P109" s="13">
        <f t="shared" ca="1" si="632"/>
        <v>0.10909534698787283</v>
      </c>
      <c r="Q109" s="141"/>
      <c r="R109" s="32">
        <f t="shared" ca="1" si="633"/>
        <v>824812</v>
      </c>
      <c r="S109" s="17">
        <f t="shared" ca="1" si="633"/>
        <v>740895</v>
      </c>
      <c r="T109" s="13">
        <f t="shared" ca="1" si="634"/>
        <v>0.11326436269646846</v>
      </c>
      <c r="U109" s="32">
        <f t="shared" ca="1" si="635"/>
        <v>976861</v>
      </c>
      <c r="V109" s="17">
        <f t="shared" ca="1" si="635"/>
        <v>883984</v>
      </c>
      <c r="W109" s="13">
        <f t="shared" ca="1" si="636"/>
        <v>0.10506638129196909</v>
      </c>
      <c r="X109" s="32">
        <f t="shared" ca="1" si="637"/>
        <v>907995</v>
      </c>
      <c r="Y109" s="17">
        <f t="shared" ca="1" si="637"/>
        <v>847904</v>
      </c>
      <c r="Z109" s="13">
        <f t="shared" ca="1" si="638"/>
        <v>7.0870051326565278E-2</v>
      </c>
      <c r="AA109" s="32">
        <f t="shared" ca="1" si="639"/>
        <v>918825</v>
      </c>
      <c r="AB109" s="17">
        <f t="shared" ca="1" si="639"/>
        <v>823715</v>
      </c>
      <c r="AC109" s="13">
        <f t="shared" ca="1" si="640"/>
        <v>0.11546469349228798</v>
      </c>
      <c r="AD109" s="141"/>
      <c r="AE109" s="32">
        <f t="shared" ca="1" si="641"/>
        <v>166849</v>
      </c>
      <c r="AF109" s="17">
        <f t="shared" ca="1" si="641"/>
        <v>139090</v>
      </c>
      <c r="AG109" s="13">
        <f t="shared" ca="1" si="642"/>
        <v>0.19957581422100798</v>
      </c>
      <c r="AH109" s="32">
        <f t="shared" ca="1" si="643"/>
        <v>338854</v>
      </c>
      <c r="AI109" s="17">
        <f t="shared" ca="1" si="643"/>
        <v>320707</v>
      </c>
      <c r="AJ109" s="13">
        <f t="shared" ca="1" si="644"/>
        <v>5.6584358931984644E-2</v>
      </c>
      <c r="AK109" s="32">
        <f t="shared" ca="1" si="645"/>
        <v>295793</v>
      </c>
      <c r="AL109" s="17">
        <f t="shared" ca="1" si="645"/>
        <v>261717</v>
      </c>
      <c r="AM109" s="13">
        <f t="shared" ca="1" si="646"/>
        <v>0.13020170642335041</v>
      </c>
      <c r="AN109" s="32">
        <f t="shared" ca="1" si="647"/>
        <v>308733</v>
      </c>
      <c r="AO109" s="17">
        <f t="shared" ca="1" si="647"/>
        <v>315889</v>
      </c>
      <c r="AP109" s="13">
        <f t="shared" ca="1" si="648"/>
        <v>-2.2653527030064357E-2</v>
      </c>
      <c r="AQ109" s="32">
        <f t="shared" ca="1" si="649"/>
        <v>402532</v>
      </c>
      <c r="AR109" s="17">
        <f t="shared" ca="1" si="649"/>
        <v>328556</v>
      </c>
      <c r="AS109" s="13">
        <f t="shared" ca="1" si="650"/>
        <v>0.22515492031799755</v>
      </c>
      <c r="AT109" s="32">
        <f t="shared" ca="1" si="651"/>
        <v>225874</v>
      </c>
      <c r="AU109" s="17">
        <f t="shared" ca="1" si="651"/>
        <v>207799</v>
      </c>
      <c r="AV109" s="13">
        <f t="shared" ca="1" si="652"/>
        <v>8.6983094240107028E-2</v>
      </c>
      <c r="AW109" s="32">
        <f t="shared" ca="1" si="653"/>
        <v>225200</v>
      </c>
      <c r="AX109" s="17">
        <f t="shared" ca="1" si="653"/>
        <v>195312</v>
      </c>
      <c r="AY109" s="13">
        <f t="shared" ca="1" si="654"/>
        <v>0.15302695174899647</v>
      </c>
      <c r="AZ109" s="32">
        <f t="shared" ca="1" si="655"/>
        <v>353744</v>
      </c>
      <c r="BA109" s="17">
        <f t="shared" ca="1" si="655"/>
        <v>344416</v>
      </c>
      <c r="BB109" s="13">
        <f t="shared" ca="1" si="656"/>
        <v>2.7083526897705101E-2</v>
      </c>
      <c r="BC109" s="32">
        <f t="shared" ca="1" si="657"/>
        <v>299873</v>
      </c>
      <c r="BD109" s="17">
        <f t="shared" ca="1" si="657"/>
        <v>282156</v>
      </c>
      <c r="BE109" s="13">
        <f t="shared" ca="1" si="658"/>
        <v>6.2791505408355666E-2</v>
      </c>
      <c r="BF109" s="32">
        <f t="shared" ca="1" si="659"/>
        <v>288934</v>
      </c>
      <c r="BG109" s="17">
        <f t="shared" ca="1" si="659"/>
        <v>262742</v>
      </c>
      <c r="BH109" s="13">
        <f t="shared" ca="1" si="660"/>
        <v>9.9687145564850685E-2</v>
      </c>
      <c r="BI109" s="32">
        <f t="shared" ca="1" si="661"/>
        <v>403073</v>
      </c>
      <c r="BJ109" s="17">
        <f t="shared" ca="1" si="661"/>
        <v>348341</v>
      </c>
      <c r="BK109" s="13">
        <f t="shared" ca="1" si="662"/>
        <v>0.15712190066630113</v>
      </c>
      <c r="BL109" s="32">
        <f t="shared" ca="1" si="663"/>
        <v>185865</v>
      </c>
      <c r="BM109" s="17">
        <f t="shared" ca="1" si="663"/>
        <v>176295</v>
      </c>
      <c r="BN109" s="13">
        <f t="shared" ca="1" si="664"/>
        <v>5.4284012592529567E-2</v>
      </c>
      <c r="BO109" s="159" t="str">
        <f t="shared" si="665"/>
        <v>High Value</v>
      </c>
      <c r="BP109" s="249"/>
    </row>
    <row r="110" spans="1:68" hidden="1" x14ac:dyDescent="0.2">
      <c r="A110" s="6">
        <f>A$32</f>
        <v>70</v>
      </c>
      <c r="B110" s="3" t="str">
        <f t="shared" si="667"/>
        <v>&gt;= 0</v>
      </c>
      <c r="D110" s="238"/>
      <c r="E110" s="79" t="str">
        <f>$E$32</f>
        <v>Opportunity</v>
      </c>
      <c r="F110" s="32">
        <f t="shared" ca="1" si="627"/>
        <v>1788875</v>
      </c>
      <c r="G110" s="17">
        <f t="shared" ca="1" si="627"/>
        <v>1514914</v>
      </c>
      <c r="H110" s="13">
        <f t="shared" ca="1" si="628"/>
        <v>0.18084260888736919</v>
      </c>
      <c r="I110" s="141"/>
      <c r="J110" s="32">
        <f t="shared" ca="1" si="629"/>
        <v>1998451</v>
      </c>
      <c r="K110" s="17">
        <f t="shared" ca="1" si="629"/>
        <v>1788378</v>
      </c>
      <c r="L110" s="13">
        <f t="shared" ca="1" si="630"/>
        <v>0.11746565882604237</v>
      </c>
      <c r="M110" s="141"/>
      <c r="N110" s="32">
        <f t="shared" ca="1" si="631"/>
        <v>1998447</v>
      </c>
      <c r="O110" s="17">
        <f t="shared" ca="1" si="631"/>
        <v>1788383</v>
      </c>
      <c r="P110" s="13">
        <f t="shared" ca="1" si="632"/>
        <v>0.11746029793394368</v>
      </c>
      <c r="Q110" s="141"/>
      <c r="R110" s="32">
        <f t="shared" ca="1" si="633"/>
        <v>538872</v>
      </c>
      <c r="S110" s="17">
        <f t="shared" ca="1" si="633"/>
        <v>481754</v>
      </c>
      <c r="T110" s="13">
        <f t="shared" ca="1" si="634"/>
        <v>0.11856258588408192</v>
      </c>
      <c r="U110" s="32">
        <f t="shared" ca="1" si="635"/>
        <v>657183</v>
      </c>
      <c r="V110" s="17">
        <f t="shared" ca="1" si="635"/>
        <v>597106</v>
      </c>
      <c r="W110" s="13">
        <f t="shared" ca="1" si="636"/>
        <v>0.10061362639129401</v>
      </c>
      <c r="X110" s="32">
        <f t="shared" ca="1" si="637"/>
        <v>590970</v>
      </c>
      <c r="Y110" s="17">
        <f t="shared" ca="1" si="637"/>
        <v>544415</v>
      </c>
      <c r="Z110" s="13">
        <f t="shared" ca="1" si="638"/>
        <v>8.5513808399842031E-2</v>
      </c>
      <c r="AA110" s="32">
        <f t="shared" ca="1" si="639"/>
        <v>645390</v>
      </c>
      <c r="AB110" s="17">
        <f t="shared" ca="1" si="639"/>
        <v>570544</v>
      </c>
      <c r="AC110" s="13">
        <f t="shared" ca="1" si="640"/>
        <v>0.13118357216971874</v>
      </c>
      <c r="AD110" s="141"/>
      <c r="AE110" s="32">
        <f t="shared" ca="1" si="641"/>
        <v>118023</v>
      </c>
      <c r="AF110" s="17">
        <f t="shared" ca="1" si="641"/>
        <v>102255</v>
      </c>
      <c r="AG110" s="13">
        <f t="shared" ca="1" si="642"/>
        <v>0.15420272847293531</v>
      </c>
      <c r="AH110" s="32">
        <f t="shared" ca="1" si="643"/>
        <v>241230</v>
      </c>
      <c r="AI110" s="17">
        <f t="shared" ca="1" si="643"/>
        <v>228321</v>
      </c>
      <c r="AJ110" s="13">
        <f t="shared" ca="1" si="644"/>
        <v>5.6538820345040534E-2</v>
      </c>
      <c r="AK110" s="32">
        <f t="shared" ca="1" si="645"/>
        <v>214070</v>
      </c>
      <c r="AL110" s="17">
        <f t="shared" ca="1" si="645"/>
        <v>185575</v>
      </c>
      <c r="AM110" s="13">
        <f t="shared" ca="1" si="646"/>
        <v>0.15354977771790382</v>
      </c>
      <c r="AN110" s="32">
        <f t="shared" ca="1" si="647"/>
        <v>229797</v>
      </c>
      <c r="AO110" s="17">
        <f t="shared" ca="1" si="647"/>
        <v>234362</v>
      </c>
      <c r="AP110" s="13">
        <f t="shared" ca="1" si="648"/>
        <v>-1.9478413736015224E-2</v>
      </c>
      <c r="AQ110" s="32">
        <f t="shared" ca="1" si="649"/>
        <v>285785</v>
      </c>
      <c r="AR110" s="17">
        <f t="shared" ca="1" si="649"/>
        <v>238439</v>
      </c>
      <c r="AS110" s="13">
        <f t="shared" ca="1" si="650"/>
        <v>0.19856650967333364</v>
      </c>
      <c r="AT110" s="32">
        <f t="shared" ca="1" si="651"/>
        <v>177843</v>
      </c>
      <c r="AU110" s="17">
        <f t="shared" ca="1" si="651"/>
        <v>164086</v>
      </c>
      <c r="AV110" s="13">
        <f t="shared" ca="1" si="652"/>
        <v>8.3840181368306857E-2</v>
      </c>
      <c r="AW110" s="32">
        <f t="shared" ca="1" si="653"/>
        <v>169450</v>
      </c>
      <c r="AX110" s="17">
        <f t="shared" ca="1" si="653"/>
        <v>151083</v>
      </c>
      <c r="AY110" s="13">
        <f t="shared" ca="1" si="654"/>
        <v>0.12156893892760932</v>
      </c>
      <c r="AZ110" s="32">
        <f t="shared" ca="1" si="655"/>
        <v>253815</v>
      </c>
      <c r="BA110" s="17">
        <f t="shared" ca="1" si="655"/>
        <v>240331</v>
      </c>
      <c r="BB110" s="13">
        <f t="shared" ca="1" si="656"/>
        <v>5.6105953871951601E-2</v>
      </c>
      <c r="BC110" s="32">
        <f t="shared" ca="1" si="657"/>
        <v>214376</v>
      </c>
      <c r="BD110" s="17">
        <f t="shared" ca="1" si="657"/>
        <v>196840</v>
      </c>
      <c r="BE110" s="13">
        <f t="shared" ca="1" si="658"/>
        <v>8.9087583824425928E-2</v>
      </c>
      <c r="BF110" s="32">
        <f t="shared" ca="1" si="659"/>
        <v>217056</v>
      </c>
      <c r="BG110" s="17">
        <f t="shared" ca="1" si="659"/>
        <v>195990</v>
      </c>
      <c r="BH110" s="13">
        <f t="shared" ca="1" si="660"/>
        <v>0.10748507576917189</v>
      </c>
      <c r="BI110" s="32">
        <f t="shared" ca="1" si="661"/>
        <v>315897</v>
      </c>
      <c r="BJ110" s="17">
        <f t="shared" ca="1" si="661"/>
        <v>265050</v>
      </c>
      <c r="BK110" s="13">
        <f t="shared" ca="1" si="662"/>
        <v>0.19183927560837577</v>
      </c>
      <c r="BL110" s="32">
        <f t="shared" ca="1" si="663"/>
        <v>154009</v>
      </c>
      <c r="BM110" s="17">
        <f t="shared" ca="1" si="663"/>
        <v>147689</v>
      </c>
      <c r="BN110" s="13">
        <f t="shared" ca="1" si="664"/>
        <v>4.2792625043165028E-2</v>
      </c>
      <c r="BO110" s="159" t="str">
        <f t="shared" si="665"/>
        <v>Opportunity</v>
      </c>
      <c r="BP110" s="250"/>
    </row>
    <row r="111" spans="1:68" hidden="1" x14ac:dyDescent="0.2">
      <c r="A111" s="6">
        <f>A$33</f>
        <v>100</v>
      </c>
      <c r="B111" s="3" t="str">
        <f t="shared" ref="B111" si="668">B$33</f>
        <v>&gt;= 0</v>
      </c>
      <c r="D111" s="239"/>
      <c r="E111" s="78" t="str">
        <f>$E$33</f>
        <v>Marginal</v>
      </c>
      <c r="F111" s="125">
        <f t="shared" ca="1" si="627"/>
        <v>511419</v>
      </c>
      <c r="G111" s="99">
        <f t="shared" ca="1" si="627"/>
        <v>447220</v>
      </c>
      <c r="H111" s="100">
        <f t="shared" ca="1" si="628"/>
        <v>0.14355127230445866</v>
      </c>
      <c r="I111" s="141"/>
      <c r="J111" s="125">
        <f t="shared" ca="1" si="629"/>
        <v>558474</v>
      </c>
      <c r="K111" s="99">
        <f t="shared" ca="1" si="629"/>
        <v>511122</v>
      </c>
      <c r="L111" s="100">
        <f t="shared" ca="1" si="630"/>
        <v>9.2643243687417096E-2</v>
      </c>
      <c r="M111" s="141"/>
      <c r="N111" s="125">
        <f t="shared" ca="1" si="631"/>
        <v>558478</v>
      </c>
      <c r="O111" s="99">
        <f t="shared" ca="1" si="631"/>
        <v>511117</v>
      </c>
      <c r="P111" s="100">
        <f t="shared" ca="1" si="632"/>
        <v>9.2661758462348157E-2</v>
      </c>
      <c r="Q111" s="141"/>
      <c r="R111" s="125">
        <f t="shared" ca="1" si="633"/>
        <v>187784</v>
      </c>
      <c r="S111" s="99">
        <f t="shared" ca="1" si="633"/>
        <v>161694</v>
      </c>
      <c r="T111" s="100">
        <f t="shared" ca="1" si="634"/>
        <v>0.16135416280134079</v>
      </c>
      <c r="U111" s="125">
        <f t="shared" ca="1" si="635"/>
        <v>233264</v>
      </c>
      <c r="V111" s="99">
        <f t="shared" ca="1" si="635"/>
        <v>208376</v>
      </c>
      <c r="W111" s="100">
        <f t="shared" ca="1" si="636"/>
        <v>0.11943793911007025</v>
      </c>
      <c r="X111" s="125">
        <f t="shared" ca="1" si="637"/>
        <v>211001</v>
      </c>
      <c r="Y111" s="99">
        <f t="shared" ca="1" si="637"/>
        <v>193066</v>
      </c>
      <c r="Z111" s="100">
        <f t="shared" ca="1" si="638"/>
        <v>9.2895693700599802E-2</v>
      </c>
      <c r="AA111" s="125">
        <f t="shared" ca="1" si="639"/>
        <v>259264</v>
      </c>
      <c r="AB111" s="99">
        <f t="shared" ca="1" si="639"/>
        <v>226282</v>
      </c>
      <c r="AC111" s="100">
        <f t="shared" ca="1" si="640"/>
        <v>0.14575618034134399</v>
      </c>
      <c r="AD111" s="141"/>
      <c r="AE111" s="125">
        <f t="shared" ca="1" si="641"/>
        <v>56335</v>
      </c>
      <c r="AF111" s="99">
        <f t="shared" ca="1" si="641"/>
        <v>47359</v>
      </c>
      <c r="AG111" s="100">
        <f t="shared" ca="1" si="642"/>
        <v>0.18953102894909099</v>
      </c>
      <c r="AH111" s="125">
        <f t="shared" ca="1" si="643"/>
        <v>88503</v>
      </c>
      <c r="AI111" s="99">
        <f t="shared" ca="1" si="643"/>
        <v>77875</v>
      </c>
      <c r="AJ111" s="100">
        <f t="shared" ca="1" si="644"/>
        <v>0.13647512038523274</v>
      </c>
      <c r="AK111" s="125">
        <f t="shared" ca="1" si="645"/>
        <v>83520</v>
      </c>
      <c r="AL111" s="99">
        <f t="shared" ca="1" si="645"/>
        <v>66740</v>
      </c>
      <c r="AM111" s="100">
        <f t="shared" ca="1" si="646"/>
        <v>0.25142343422235541</v>
      </c>
      <c r="AN111" s="125">
        <f t="shared" ca="1" si="647"/>
        <v>87719</v>
      </c>
      <c r="AO111" s="99">
        <f t="shared" ca="1" si="647"/>
        <v>86399</v>
      </c>
      <c r="AP111" s="100">
        <f t="shared" ca="1" si="648"/>
        <v>1.5277954605956087E-2</v>
      </c>
      <c r="AQ111" s="125">
        <f t="shared" ca="1" si="649"/>
        <v>112704</v>
      </c>
      <c r="AR111" s="99">
        <f t="shared" ca="1" si="649"/>
        <v>89560</v>
      </c>
      <c r="AS111" s="100">
        <f t="shared" ca="1" si="650"/>
        <v>0.25841893702545782</v>
      </c>
      <c r="AT111" s="125">
        <f t="shared" ca="1" si="651"/>
        <v>79734</v>
      </c>
      <c r="AU111" s="99">
        <f t="shared" ca="1" si="651"/>
        <v>70973</v>
      </c>
      <c r="AV111" s="100">
        <f t="shared" ca="1" si="652"/>
        <v>0.12344130866667606</v>
      </c>
      <c r="AW111" s="125">
        <f t="shared" ca="1" si="653"/>
        <v>73322</v>
      </c>
      <c r="AX111" s="99">
        <f t="shared" ca="1" si="653"/>
        <v>63470</v>
      </c>
      <c r="AY111" s="100">
        <f t="shared" ca="1" si="654"/>
        <v>0.15522293997164013</v>
      </c>
      <c r="AZ111" s="125">
        <f t="shared" ca="1" si="655"/>
        <v>100255</v>
      </c>
      <c r="BA111" s="99">
        <f t="shared" ca="1" si="655"/>
        <v>93312</v>
      </c>
      <c r="BB111" s="100">
        <f t="shared" ca="1" si="656"/>
        <v>7.4406292866941018E-2</v>
      </c>
      <c r="BC111" s="125">
        <f t="shared" ca="1" si="657"/>
        <v>86329</v>
      </c>
      <c r="BD111" s="99">
        <f t="shared" ca="1" si="657"/>
        <v>78021</v>
      </c>
      <c r="BE111" s="100">
        <f t="shared" ca="1" si="658"/>
        <v>0.10648415170274669</v>
      </c>
      <c r="BF111" s="125">
        <f t="shared" ca="1" si="659"/>
        <v>96220</v>
      </c>
      <c r="BG111" s="99">
        <f t="shared" ca="1" si="659"/>
        <v>85189</v>
      </c>
      <c r="BH111" s="100">
        <f t="shared" ca="1" si="660"/>
        <v>0.12948854899106693</v>
      </c>
      <c r="BI111" s="125">
        <f t="shared" ca="1" si="661"/>
        <v>143119</v>
      </c>
      <c r="BJ111" s="99">
        <f t="shared" ca="1" si="661"/>
        <v>116752</v>
      </c>
      <c r="BK111" s="100">
        <f t="shared" ca="1" si="662"/>
        <v>0.22583767301630808</v>
      </c>
      <c r="BL111" s="125">
        <f t="shared" ca="1" si="663"/>
        <v>79286</v>
      </c>
      <c r="BM111" s="99">
        <f t="shared" ca="1" si="663"/>
        <v>74703</v>
      </c>
      <c r="BN111" s="100">
        <f t="shared" ca="1" si="664"/>
        <v>6.1349611126728515E-2</v>
      </c>
      <c r="BO111" s="156" t="str">
        <f t="shared" si="665"/>
        <v>Marginal</v>
      </c>
      <c r="BP111" s="251"/>
    </row>
    <row r="112" spans="1:68" ht="3.75" hidden="1" customHeight="1" x14ac:dyDescent="0.2">
      <c r="A112" s="6"/>
      <c r="D112" s="144"/>
      <c r="E112" s="144"/>
      <c r="F112" s="144"/>
      <c r="G112" s="144"/>
      <c r="H112" s="160"/>
      <c r="I112" s="138"/>
      <c r="J112" s="144"/>
      <c r="K112" s="144"/>
      <c r="L112" s="160"/>
      <c r="M112" s="138"/>
      <c r="N112" s="144"/>
      <c r="O112" s="144"/>
      <c r="P112" s="160"/>
      <c r="Q112" s="138"/>
      <c r="R112" s="144"/>
      <c r="S112" s="144"/>
      <c r="T112" s="160"/>
      <c r="U112" s="144"/>
      <c r="V112" s="144"/>
      <c r="W112" s="160"/>
      <c r="X112" s="144"/>
      <c r="Y112" s="144"/>
      <c r="Z112" s="160"/>
      <c r="AA112" s="144"/>
      <c r="AB112" s="144"/>
      <c r="AC112" s="160"/>
      <c r="AD112" s="138"/>
      <c r="AE112" s="144"/>
      <c r="AF112" s="144"/>
      <c r="AG112" s="160"/>
      <c r="AH112" s="144"/>
      <c r="AI112" s="144"/>
      <c r="AJ112" s="160"/>
      <c r="AK112" s="144"/>
      <c r="AL112" s="144"/>
      <c r="AM112" s="160"/>
      <c r="AN112" s="144"/>
      <c r="AO112" s="144"/>
      <c r="AP112" s="160"/>
      <c r="AQ112" s="144"/>
      <c r="AR112" s="144"/>
      <c r="AS112" s="160"/>
      <c r="AT112" s="144"/>
      <c r="AU112" s="144"/>
      <c r="AV112" s="160"/>
      <c r="AW112" s="144"/>
      <c r="AX112" s="144"/>
      <c r="AY112" s="160"/>
      <c r="AZ112" s="144"/>
      <c r="BA112" s="144"/>
      <c r="BB112" s="160"/>
      <c r="BC112" s="144"/>
      <c r="BD112" s="144"/>
      <c r="BE112" s="160"/>
      <c r="BF112" s="144"/>
      <c r="BG112" s="144"/>
      <c r="BH112" s="160"/>
      <c r="BI112" s="144"/>
      <c r="BJ112" s="144"/>
      <c r="BK112" s="160"/>
      <c r="BL112" s="144"/>
      <c r="BM112" s="144"/>
      <c r="BN112" s="160"/>
      <c r="BO112" s="144"/>
      <c r="BP112" s="144"/>
    </row>
    <row r="113" spans="4:68" ht="15" thickBot="1" x14ac:dyDescent="0.25">
      <c r="D113" s="236" t="s">
        <v>169</v>
      </c>
      <c r="E113" s="135" t="str">
        <f>$E$29</f>
        <v>Total Active</v>
      </c>
      <c r="F113" s="128">
        <f t="shared" ref="F113:G117" ca="1" si="669">IFERROR(F71 / F29, 0)</f>
        <v>2.8024468475406206</v>
      </c>
      <c r="G113" s="116">
        <f t="shared" ca="1" si="669"/>
        <v>2.6888013426161175</v>
      </c>
      <c r="H113" s="115">
        <f t="shared" ref="H113:H117" ca="1" si="670">IF(F$9 = 0, 0, IFERROR((F113 - G113) / G113, 0))</f>
        <v>4.2266233329804004E-2</v>
      </c>
      <c r="I113" s="141"/>
      <c r="J113" s="128">
        <f ca="1">IFERROR(J71 / J29, 0)</f>
        <v>2.8697333501622553</v>
      </c>
      <c r="K113" s="116">
        <f ca="1">IFERROR(K71 / K29, 0)</f>
        <v>2.8019657130818088</v>
      </c>
      <c r="L113" s="115">
        <f t="shared" ref="L113:L117" ca="1" si="671">IF(J$9 = 0, 0, IFERROR((J113 - K113) / K113, 0))</f>
        <v>2.4185748156750526E-2</v>
      </c>
      <c r="M113" s="141"/>
      <c r="N113" s="128">
        <f ca="1">IFERROR(N71 / N29, 0)</f>
        <v>2.8697333501622553</v>
      </c>
      <c r="O113" s="116">
        <f ca="1">IFERROR(O71 / O29, 0)</f>
        <v>2.8019657130818088</v>
      </c>
      <c r="P113" s="115">
        <f t="shared" ref="P113:P117" ca="1" si="672">IF(N$9 = 0, 0, IFERROR((N113 - O113) / O113, 0))</f>
        <v>2.4185748156750526E-2</v>
      </c>
      <c r="Q113" s="141"/>
      <c r="R113" s="128">
        <f ca="1">IFERROR(R71 / R29, 0)</f>
        <v>1.7459842021825265</v>
      </c>
      <c r="S113" s="116">
        <f ca="1">IFERROR(S71 / S29, 0)</f>
        <v>1.7120957340449618</v>
      </c>
      <c r="T113" s="115">
        <f t="shared" ref="T113:T117" ca="1" si="673">IF(R$9 = 0, 0, IFERROR((R113 - S113) / S113, 0))</f>
        <v>1.9793559123881723E-2</v>
      </c>
      <c r="U113" s="128">
        <f ca="1">IFERROR(U71 / U29, 0)</f>
        <v>1.7770380905244172</v>
      </c>
      <c r="V113" s="116">
        <f ca="1">IFERROR(V71 / V29, 0)</f>
        <v>1.7656165186616584</v>
      </c>
      <c r="W113" s="115">
        <f t="shared" ref="W113:W117" ca="1" si="674">IF(U$9 = 0, 0, IFERROR((U113 - V113) / V113, 0))</f>
        <v>6.4688859341984449E-3</v>
      </c>
      <c r="X113" s="128">
        <f ca="1">IFERROR(X71 / X29, 0)</f>
        <v>1.7936348754553364</v>
      </c>
      <c r="Y113" s="116">
        <f ca="1">IFERROR(Y71 / Y29, 0)</f>
        <v>1.7854461442971921</v>
      </c>
      <c r="Z113" s="115">
        <f t="shared" ref="Z113:Z117" ca="1" si="675">IF(X$9 = 0, 0, IFERROR((X113 - Y113) / Y113, 0))</f>
        <v>4.586378135403058E-3</v>
      </c>
      <c r="AA113" s="128">
        <f ca="1">IFERROR(AA71 / AA29, 0)</f>
        <v>1.713794798069447</v>
      </c>
      <c r="AB113" s="116">
        <f ca="1">IFERROR(AB71 / AB29, 0)</f>
        <v>1.685236888979285</v>
      </c>
      <c r="AC113" s="115">
        <f t="shared" ref="AC113:AC117" ca="1" si="676">IF(AA$9 = 0, 0, IFERROR((AA113 - AB113) / AB113, 0))</f>
        <v>1.6945931623570706E-2</v>
      </c>
      <c r="AD113" s="141"/>
      <c r="AE113" s="128">
        <f ca="1">IFERROR(AE71 / AE29, 0)</f>
        <v>1.3224183431643004</v>
      </c>
      <c r="AF113" s="116">
        <f ca="1">IFERROR(AF71 / AF29, 0)</f>
        <v>1.2975358685796576</v>
      </c>
      <c r="AG113" s="115">
        <f t="shared" ref="AG113:AG117" ca="1" si="677">IF(AE$9 = 0, 0, IFERROR((AE113 - AF113) / AF113, 0))</f>
        <v>1.9176714252901746E-2</v>
      </c>
      <c r="AH113" s="128">
        <f ca="1">IFERROR(AH71 / AH29, 0)</f>
        <v>1.4382402467843043</v>
      </c>
      <c r="AI113" s="116">
        <f ca="1">IFERROR(AI71 / AI29, 0)</f>
        <v>1.4510787195735981</v>
      </c>
      <c r="AJ113" s="115">
        <f t="shared" ref="AJ113:AJ117" ca="1" si="678">IF(AH$9 = 0, 0, IFERROR((AH113 - AI113) / AI113, 0))</f>
        <v>-8.8475370881784064E-3</v>
      </c>
      <c r="AK113" s="128">
        <f ca="1">IFERROR(AK71 / AK29, 0)</f>
        <v>1.4029698765280485</v>
      </c>
      <c r="AL113" s="116">
        <f ca="1">IFERROR(AL71 / AL29, 0)</f>
        <v>1.358513987789602</v>
      </c>
      <c r="AM113" s="115">
        <f t="shared" ref="AM113:AM117" ca="1" si="679">IF(AK$9 = 0, 0, IFERROR((AK113 - AL113) / AL113, 0))</f>
        <v>3.2723909461380957E-2</v>
      </c>
      <c r="AN113" s="128">
        <f ca="1">IFERROR(AN71 / AN29, 0)</f>
        <v>1.4010535736869243</v>
      </c>
      <c r="AO113" s="116">
        <f ca="1">IFERROR(AO71 / AO29, 0)</f>
        <v>1.4173877785139986</v>
      </c>
      <c r="AP113" s="115">
        <f t="shared" ref="AP113:AP117" ca="1" si="680">IF(AN$9 = 0, 0, IFERROR((AN113 - AO113) / AO113, 0))</f>
        <v>-1.1524160906903813E-2</v>
      </c>
      <c r="AQ113" s="128">
        <f ca="1">IFERROR(AQ71 / AQ29, 0)</f>
        <v>1.4658856893374186</v>
      </c>
      <c r="AR113" s="116">
        <f ca="1">IFERROR(AR71 / AR29, 0)</f>
        <v>1.436534284191975</v>
      </c>
      <c r="AS113" s="115">
        <f t="shared" ref="AS113:AS117" ca="1" si="681">IF(AQ$9 = 0, 0, IFERROR((AQ113 - AR113) / AR113, 0))</f>
        <v>2.043209512535455E-2</v>
      </c>
      <c r="AT113" s="128">
        <f ca="1">IFERROR(AT71 / AT29, 0)</f>
        <v>1.3283833690070868</v>
      </c>
      <c r="AU113" s="116">
        <f ca="1">IFERROR(AU71 / AU29, 0)</f>
        <v>1.3343751191066051</v>
      </c>
      <c r="AV113" s="115">
        <f t="shared" ref="AV113:AV117" ca="1" si="682">IF(AT$9 = 0, 0, IFERROR((AT113 - AU113) / AU113, 0))</f>
        <v>-4.4903041234236824E-3</v>
      </c>
      <c r="AW113" s="128">
        <f ca="1">IFERROR(AW71 / AW29, 0)</f>
        <v>1.34935713990689</v>
      </c>
      <c r="AX113" s="116">
        <f ca="1">IFERROR(AX71 / AX29, 0)</f>
        <v>1.3403296926938471</v>
      </c>
      <c r="AY113" s="115">
        <f t="shared" ref="AY113:AY117" ca="1" si="683">IF(AW$9 = 0, 0, IFERROR((AW113 - AX113) / AX113, 0))</f>
        <v>6.7352437704332442E-3</v>
      </c>
      <c r="AZ113" s="128">
        <f ca="1">IFERROR(AZ71 / AZ29, 0)</f>
        <v>1.4512375677135043</v>
      </c>
      <c r="BA113" s="116">
        <f ca="1">IFERROR(BA71 / BA29, 0)</f>
        <v>1.4561085804765022</v>
      </c>
      <c r="BB113" s="115">
        <f t="shared" ref="BB113:BB117" ca="1" si="684">IF(AZ$9 = 0, 0, IFERROR((AZ113 - BA113) / BA113, 0))</f>
        <v>-3.3452263301709489E-3</v>
      </c>
      <c r="BC113" s="128">
        <f ca="1">IFERROR(BC71 / BC29, 0)</f>
        <v>1.410826093762229</v>
      </c>
      <c r="BD113" s="116">
        <f ca="1">IFERROR(BD71 / BD29, 0)</f>
        <v>1.4148975393411525</v>
      </c>
      <c r="BE113" s="115">
        <f t="shared" ref="BE113:BE117" ca="1" si="685">IF(BC$9 = 0, 0, IFERROR((BC113 - BD113) / BD113, 0))</f>
        <v>-2.8775550636828033E-3</v>
      </c>
      <c r="BF113" s="128">
        <f ca="1">IFERROR(BF71 / BF29, 0)</f>
        <v>1.3727169626884439</v>
      </c>
      <c r="BG113" s="116">
        <f ca="1">IFERROR(BG71 / BG29, 0)</f>
        <v>1.3574582125487809</v>
      </c>
      <c r="BH113" s="115">
        <f t="shared" ref="BH113:BH117" ca="1" si="686">IF(BF$9 = 0, 0, IFERROR((BF113 - BG113) / BG113, 0))</f>
        <v>1.1240677612471784E-2</v>
      </c>
      <c r="BI113" s="128">
        <f ca="1">IFERROR(BI71 / BI29, 0)</f>
        <v>1.3970234688036633</v>
      </c>
      <c r="BJ113" s="116">
        <f ca="1">IFERROR(BJ71 / BJ29, 0)</f>
        <v>1.3772056056144701</v>
      </c>
      <c r="BK113" s="115">
        <f t="shared" ref="BK113:BK117" ca="1" si="687">IF(BI$9 = 0, 0, IFERROR((BI113 - BJ113) / BJ113, 0))</f>
        <v>1.4389908891164467E-2</v>
      </c>
      <c r="BL113" s="128">
        <f ca="1">IFERROR(BL71 / BL29, 0)</f>
        <v>1.3080237589442074</v>
      </c>
      <c r="BM113" s="116">
        <f ca="1">IFERROR(BM71 / BM29, 0)</f>
        <v>1.3058312866113768</v>
      </c>
      <c r="BN113" s="115">
        <f t="shared" ref="BN113:BN117" ca="1" si="688">IF(BL$9 = 0, 0, IFERROR((BL113 - BM113) / BM113, 0))</f>
        <v>1.6789859113576977E-3</v>
      </c>
      <c r="BO113" s="158" t="str">
        <f t="shared" ref="BO113:BO117" si="689">E113</f>
        <v>Total Active</v>
      </c>
      <c r="BP113" s="248" t="str">
        <f>$D113</f>
        <v>ORDERS PER CUST</v>
      </c>
    </row>
    <row r="114" spans="4:68" ht="15" thickTop="1" x14ac:dyDescent="0.2">
      <c r="D114" s="237"/>
      <c r="E114" s="136" t="str">
        <f>$E$30</f>
        <v>Elite</v>
      </c>
      <c r="F114" s="129">
        <f t="shared" ca="1" si="669"/>
        <v>10.750664130656899</v>
      </c>
      <c r="G114" s="109">
        <f t="shared" ca="1" si="669"/>
        <v>10.592635536347984</v>
      </c>
      <c r="H114" s="108">
        <f t="shared" ca="1" si="670"/>
        <v>1.4918722896360334E-2</v>
      </c>
      <c r="I114" s="141"/>
      <c r="J114" s="129">
        <f t="shared" ref="J114:K117" ca="1" si="690">IFERROR(J72 / J30, 0)</f>
        <v>10.809503375672273</v>
      </c>
      <c r="K114" s="109">
        <f t="shared" ca="1" si="690"/>
        <v>10.749709238361676</v>
      </c>
      <c r="L114" s="108">
        <f t="shared" ca="1" si="671"/>
        <v>5.5623957806425093E-3</v>
      </c>
      <c r="M114" s="141"/>
      <c r="N114" s="129">
        <f t="shared" ref="N114:O117" ca="1" si="691">IFERROR(N72 / N30, 0)</f>
        <v>10.809503375672273</v>
      </c>
      <c r="O114" s="109">
        <f t="shared" ca="1" si="691"/>
        <v>10.749709238361676</v>
      </c>
      <c r="P114" s="108">
        <f t="shared" ca="1" si="672"/>
        <v>5.5623957806425093E-3</v>
      </c>
      <c r="Q114" s="141"/>
      <c r="R114" s="129">
        <f t="shared" ref="R114:S117" ca="1" si="692">IFERROR(R72 / R30, 0)</f>
        <v>4.6093629461204273</v>
      </c>
      <c r="S114" s="109">
        <f t="shared" ca="1" si="692"/>
        <v>4.5446348866273878</v>
      </c>
      <c r="T114" s="108">
        <f t="shared" ca="1" si="673"/>
        <v>1.4242741409987008E-2</v>
      </c>
      <c r="U114" s="129">
        <f t="shared" ref="U114:V117" ca="1" si="693">IFERROR(U72 / U30, 0)</f>
        <v>4.5447093085966994</v>
      </c>
      <c r="V114" s="109">
        <f t="shared" ca="1" si="693"/>
        <v>4.691292560401882</v>
      </c>
      <c r="W114" s="108">
        <f t="shared" ca="1" si="674"/>
        <v>-3.1245813369743344E-2</v>
      </c>
      <c r="X114" s="129">
        <f t="shared" ref="X114:Y117" ca="1" si="694">IFERROR(X72 / X30, 0)</f>
        <v>4.9313408723747978</v>
      </c>
      <c r="Y114" s="109">
        <f t="shared" ca="1" si="694"/>
        <v>4.8720150900991293</v>
      </c>
      <c r="Z114" s="108">
        <f t="shared" ca="1" si="675"/>
        <v>1.2176846988062481E-2</v>
      </c>
      <c r="AA114" s="129">
        <f t="shared" ref="AA114:AB117" ca="1" si="695">IFERROR(AA72 / AA30, 0)</f>
        <v>4.3347543117474778</v>
      </c>
      <c r="AB114" s="109">
        <f t="shared" ca="1" si="695"/>
        <v>4.2793666822952359</v>
      </c>
      <c r="AC114" s="108">
        <f t="shared" ca="1" si="676"/>
        <v>1.2942950105536373E-2</v>
      </c>
      <c r="AD114" s="141"/>
      <c r="AE114" s="129">
        <f t="shared" ref="AE114:AF117" ca="1" si="696">IFERROR(AE72 / AE30, 0)</f>
        <v>2.4228403316394758</v>
      </c>
      <c r="AF114" s="109">
        <f t="shared" ca="1" si="696"/>
        <v>2.3930718127174946</v>
      </c>
      <c r="AG114" s="108">
        <f t="shared" ca="1" si="677"/>
        <v>1.2439459093447354E-2</v>
      </c>
      <c r="AH114" s="129">
        <f t="shared" ref="AH114:AI117" ca="1" si="697">IFERROR(AH72 / AH30, 0)</f>
        <v>2.9214994116658262</v>
      </c>
      <c r="AI114" s="109">
        <f t="shared" ca="1" si="697"/>
        <v>3.0631636264633815</v>
      </c>
      <c r="AJ114" s="108">
        <f t="shared" ca="1" si="678"/>
        <v>-4.6247681179576984E-2</v>
      </c>
      <c r="AK114" s="129">
        <f t="shared" ref="AK114:AL117" ca="1" si="698">IFERROR(AK72 / AK30, 0)</f>
        <v>2.7164747399702822</v>
      </c>
      <c r="AL114" s="109">
        <f t="shared" ca="1" si="698"/>
        <v>2.5491786447638605</v>
      </c>
      <c r="AM114" s="108">
        <f t="shared" ca="1" si="679"/>
        <v>6.5627450453524014E-2</v>
      </c>
      <c r="AN114" s="129">
        <f t="shared" ref="AN114:AO117" ca="1" si="699">IFERROR(AN72 / AN30, 0)</f>
        <v>2.6749019965356915</v>
      </c>
      <c r="AO114" s="109">
        <f t="shared" ca="1" si="699"/>
        <v>2.837356006582556</v>
      </c>
      <c r="AP114" s="108">
        <f t="shared" ca="1" si="680"/>
        <v>-5.7255420070649411E-2</v>
      </c>
      <c r="AQ114" s="129">
        <f t="shared" ref="AQ114:AR117" ca="1" si="700">IFERROR(AQ72 / AQ30, 0)</f>
        <v>2.9900483161462463</v>
      </c>
      <c r="AR114" s="109">
        <f t="shared" ca="1" si="700"/>
        <v>2.9205692108667529</v>
      </c>
      <c r="AS114" s="108">
        <f t="shared" ca="1" si="681"/>
        <v>2.3789576710244689E-2</v>
      </c>
      <c r="AT114" s="129">
        <f t="shared" ref="AT114:AU117" ca="1" si="701">IFERROR(AT72 / AT30, 0)</f>
        <v>2.4012624934245133</v>
      </c>
      <c r="AU114" s="109">
        <f t="shared" ca="1" si="701"/>
        <v>2.4691004533524219</v>
      </c>
      <c r="AV114" s="108">
        <f t="shared" ca="1" si="682"/>
        <v>-2.7474767110346455E-2</v>
      </c>
      <c r="AW114" s="129">
        <f t="shared" ref="AW114:AX117" ca="1" si="702">IFERROR(AW72 / AW30, 0)</f>
        <v>2.5490280313607561</v>
      </c>
      <c r="AX114" s="109">
        <f t="shared" ca="1" si="702"/>
        <v>2.5410494602058749</v>
      </c>
      <c r="AY114" s="108">
        <f t="shared" ca="1" si="683"/>
        <v>3.1398724345313564E-3</v>
      </c>
      <c r="AZ114" s="129">
        <f t="shared" ref="AZ114:BA117" ca="1" si="703">IFERROR(AZ72 / AZ30, 0)</f>
        <v>3.0644207577997356</v>
      </c>
      <c r="BA114" s="109">
        <f t="shared" ca="1" si="703"/>
        <v>3.0524326101249177</v>
      </c>
      <c r="BB114" s="108">
        <f t="shared" ca="1" si="684"/>
        <v>3.9274078107582574E-3</v>
      </c>
      <c r="BC114" s="129">
        <f t="shared" ref="BC114:BD117" ca="1" si="704">IFERROR(BC72 / BC30, 0)</f>
        <v>2.7965671249671602</v>
      </c>
      <c r="BD114" s="109">
        <f t="shared" ca="1" si="704"/>
        <v>2.784904221862194</v>
      </c>
      <c r="BE114" s="108">
        <f t="shared" ca="1" si="685"/>
        <v>4.187900974622215E-3</v>
      </c>
      <c r="BF114" s="129">
        <f t="shared" ref="BF114:BG117" ca="1" si="705">IFERROR(BF72 / BF30, 0)</f>
        <v>2.5962840770967182</v>
      </c>
      <c r="BG114" s="109">
        <f t="shared" ca="1" si="705"/>
        <v>2.5377486001158527</v>
      </c>
      <c r="BH114" s="108">
        <f t="shared" ca="1" si="686"/>
        <v>2.3065908489987238E-2</v>
      </c>
      <c r="BI114" s="129">
        <f t="shared" ref="BI114:BJ117" ca="1" si="706">IFERROR(BI72 / BI30, 0)</f>
        <v>2.8236372525054998</v>
      </c>
      <c r="BJ114" s="109">
        <f t="shared" ca="1" si="706"/>
        <v>2.7651060424169667</v>
      </c>
      <c r="BK114" s="108">
        <f t="shared" ca="1" si="687"/>
        <v>2.1167799422756046E-2</v>
      </c>
      <c r="BL114" s="129">
        <f t="shared" ref="BL114:BM117" ca="1" si="707">IFERROR(BL72 / BL30, 0)</f>
        <v>2.3750144325135665</v>
      </c>
      <c r="BM114" s="109">
        <f t="shared" ca="1" si="707"/>
        <v>2.4194201797695909</v>
      </c>
      <c r="BN114" s="108">
        <f t="shared" ca="1" si="688"/>
        <v>-1.8353879837545755E-2</v>
      </c>
      <c r="BO114" s="152" t="str">
        <f t="shared" si="689"/>
        <v>Elite</v>
      </c>
      <c r="BP114" s="249"/>
    </row>
    <row r="115" spans="4:68" x14ac:dyDescent="0.2">
      <c r="D115" s="237"/>
      <c r="E115" s="79" t="str">
        <f>$E$31</f>
        <v>High Value</v>
      </c>
      <c r="F115" s="130">
        <f t="shared" ca="1" si="669"/>
        <v>4.2348306702843939</v>
      </c>
      <c r="G115" s="101">
        <f t="shared" ca="1" si="669"/>
        <v>4.0323181818181819</v>
      </c>
      <c r="H115" s="13">
        <f t="shared" ca="1" si="670"/>
        <v>5.0222348370063043E-2</v>
      </c>
      <c r="I115" s="141"/>
      <c r="J115" s="130">
        <f t="shared" ca="1" si="690"/>
        <v>4.3399844338102502</v>
      </c>
      <c r="K115" s="101">
        <f t="shared" ca="1" si="690"/>
        <v>4.2334796893367761</v>
      </c>
      <c r="L115" s="13">
        <f t="shared" ca="1" si="671"/>
        <v>2.5157731296488007E-2</v>
      </c>
      <c r="M115" s="141"/>
      <c r="N115" s="130">
        <f t="shared" ca="1" si="691"/>
        <v>4.3399844338102502</v>
      </c>
      <c r="O115" s="101">
        <f t="shared" ca="1" si="691"/>
        <v>4.2334796893367761</v>
      </c>
      <c r="P115" s="13">
        <f t="shared" ca="1" si="672"/>
        <v>2.5157731296488007E-2</v>
      </c>
      <c r="Q115" s="141"/>
      <c r="R115" s="130">
        <f t="shared" ca="1" si="692"/>
        <v>2.3339947089947088</v>
      </c>
      <c r="S115" s="101">
        <f t="shared" ca="1" si="692"/>
        <v>2.265562282184717</v>
      </c>
      <c r="T115" s="13">
        <f t="shared" ca="1" si="673"/>
        <v>3.0205493509541211E-2</v>
      </c>
      <c r="U115" s="130">
        <f t="shared" ca="1" si="693"/>
        <v>2.4374920911398434</v>
      </c>
      <c r="V115" s="101">
        <f t="shared" ca="1" si="693"/>
        <v>2.4120461511625009</v>
      </c>
      <c r="W115" s="13">
        <f t="shared" ca="1" si="674"/>
        <v>1.0549524504362712E-2</v>
      </c>
      <c r="X115" s="130">
        <f t="shared" ca="1" si="694"/>
        <v>2.4152332424173748</v>
      </c>
      <c r="Y115" s="101">
        <f t="shared" ca="1" si="694"/>
        <v>2.4096849104947</v>
      </c>
      <c r="Z115" s="13">
        <f t="shared" ca="1" si="675"/>
        <v>2.3025134524894105E-3</v>
      </c>
      <c r="AA115" s="130">
        <f t="shared" ca="1" si="695"/>
        <v>2.3025106992025832</v>
      </c>
      <c r="AB115" s="101">
        <f t="shared" ca="1" si="695"/>
        <v>2.2472400493433895</v>
      </c>
      <c r="AC115" s="13">
        <f t="shared" ca="1" si="676"/>
        <v>2.4594902478417023E-2</v>
      </c>
      <c r="AD115" s="141"/>
      <c r="AE115" s="130">
        <f t="shared" ca="1" si="696"/>
        <v>1.5921015274544319</v>
      </c>
      <c r="AF115" s="101">
        <f t="shared" ca="1" si="696"/>
        <v>1.5474356760490415</v>
      </c>
      <c r="AG115" s="13">
        <f t="shared" ca="1" si="677"/>
        <v>2.8864431715463958E-2</v>
      </c>
      <c r="AH115" s="130">
        <f t="shared" ca="1" si="697"/>
        <v>1.7921652042896392</v>
      </c>
      <c r="AI115" s="101">
        <f t="shared" ca="1" si="697"/>
        <v>1.8203304747960678</v>
      </c>
      <c r="AJ115" s="13">
        <f t="shared" ca="1" si="678"/>
        <v>-1.5472613844793183E-2</v>
      </c>
      <c r="AK115" s="130">
        <f t="shared" ca="1" si="698"/>
        <v>1.7498479945081886</v>
      </c>
      <c r="AL115" s="101">
        <f t="shared" ca="1" si="698"/>
        <v>1.651717516535097</v>
      </c>
      <c r="AM115" s="13">
        <f t="shared" ca="1" si="679"/>
        <v>5.9411174726139347E-2</v>
      </c>
      <c r="AN115" s="130">
        <f t="shared" ca="1" si="699"/>
        <v>1.7548865215377489</v>
      </c>
      <c r="AO115" s="101">
        <f t="shared" ca="1" si="699"/>
        <v>1.78867782584164</v>
      </c>
      <c r="AP115" s="13">
        <f t="shared" ca="1" si="680"/>
        <v>-1.8891777946646721E-2</v>
      </c>
      <c r="AQ115" s="130">
        <f t="shared" ca="1" si="700"/>
        <v>1.8606010765550238</v>
      </c>
      <c r="AR115" s="101">
        <f t="shared" ca="1" si="700"/>
        <v>1.8069092714762005</v>
      </c>
      <c r="AS115" s="13">
        <f t="shared" ca="1" si="681"/>
        <v>2.9714721113229127E-2</v>
      </c>
      <c r="AT115" s="130">
        <f t="shared" ca="1" si="701"/>
        <v>1.6172355405044114</v>
      </c>
      <c r="AU115" s="101">
        <f t="shared" ca="1" si="701"/>
        <v>1.6264488665504153</v>
      </c>
      <c r="AV115" s="13">
        <f t="shared" ca="1" si="682"/>
        <v>-5.6646884113514808E-3</v>
      </c>
      <c r="AW115" s="130">
        <f t="shared" ca="1" si="702"/>
        <v>1.6370079996353442</v>
      </c>
      <c r="AX115" s="101">
        <f t="shared" ca="1" si="702"/>
        <v>1.6384982861461228</v>
      </c>
      <c r="AY115" s="13">
        <f t="shared" ca="1" si="683"/>
        <v>-9.0954413768959159E-4</v>
      </c>
      <c r="AZ115" s="130">
        <f t="shared" ca="1" si="703"/>
        <v>1.8344482151014814</v>
      </c>
      <c r="BA115" s="101">
        <f t="shared" ca="1" si="703"/>
        <v>1.8377780101791814</v>
      </c>
      <c r="BB115" s="13">
        <f t="shared" ca="1" si="684"/>
        <v>-1.8118592448363151E-3</v>
      </c>
      <c r="BC115" s="130">
        <f t="shared" ca="1" si="704"/>
        <v>1.7488376383763837</v>
      </c>
      <c r="BD115" s="101">
        <f t="shared" ca="1" si="704"/>
        <v>1.7610045371328504</v>
      </c>
      <c r="BE115" s="13">
        <f t="shared" ca="1" si="685"/>
        <v>-6.9090672396994691E-3</v>
      </c>
      <c r="BF115" s="130">
        <f t="shared" ca="1" si="705"/>
        <v>1.6924076480415815</v>
      </c>
      <c r="BG115" s="101">
        <f t="shared" ca="1" si="705"/>
        <v>1.6678708512079476</v>
      </c>
      <c r="BH115" s="13">
        <f t="shared" ca="1" si="686"/>
        <v>1.4711448920558324E-2</v>
      </c>
      <c r="BI115" s="130">
        <f t="shared" ca="1" si="706"/>
        <v>1.751302613100941</v>
      </c>
      <c r="BJ115" s="101">
        <f t="shared" ca="1" si="706"/>
        <v>1.7007561599723988</v>
      </c>
      <c r="BK115" s="13">
        <f t="shared" ca="1" si="687"/>
        <v>2.9719988272370879E-2</v>
      </c>
      <c r="BL115" s="130">
        <f t="shared" ca="1" si="707"/>
        <v>1.5706023381695049</v>
      </c>
      <c r="BM115" s="101">
        <f t="shared" ca="1" si="707"/>
        <v>1.565412161601637</v>
      </c>
      <c r="BN115" s="13">
        <f t="shared" ca="1" si="688"/>
        <v>3.3155335669282325E-3</v>
      </c>
      <c r="BO115" s="159" t="str">
        <f t="shared" si="689"/>
        <v>High Value</v>
      </c>
      <c r="BP115" s="249"/>
    </row>
    <row r="116" spans="4:68" x14ac:dyDescent="0.2">
      <c r="D116" s="238"/>
      <c r="E116" s="79" t="str">
        <f>$E$32</f>
        <v>Opportunity</v>
      </c>
      <c r="F116" s="130">
        <f t="shared" ca="1" si="669"/>
        <v>1.87420816859256</v>
      </c>
      <c r="G116" s="101">
        <f t="shared" ca="1" si="669"/>
        <v>1.7893187990525301</v>
      </c>
      <c r="H116" s="13">
        <f t="shared" ca="1" si="670"/>
        <v>4.7442283390181805E-2</v>
      </c>
      <c r="I116" s="141"/>
      <c r="J116" s="130">
        <f t="shared" ca="1" si="690"/>
        <v>1.9356983364722025</v>
      </c>
      <c r="K116" s="101">
        <f t="shared" ca="1" si="690"/>
        <v>1.8733937893186989</v>
      </c>
      <c r="L116" s="13">
        <f t="shared" ca="1" si="671"/>
        <v>3.3257581779515752E-2</v>
      </c>
      <c r="M116" s="141"/>
      <c r="N116" s="130">
        <f t="shared" ca="1" si="691"/>
        <v>1.9357002403320953</v>
      </c>
      <c r="O116" s="101">
        <f t="shared" ca="1" si="691"/>
        <v>1.8733875266205999</v>
      </c>
      <c r="P116" s="13">
        <f t="shared" ca="1" si="672"/>
        <v>3.3262052205451142E-2</v>
      </c>
      <c r="Q116" s="141"/>
      <c r="R116" s="130">
        <f t="shared" ca="1" si="692"/>
        <v>1.4347448759771035</v>
      </c>
      <c r="S116" s="101">
        <f t="shared" ca="1" si="692"/>
        <v>1.4019801188604322</v>
      </c>
      <c r="T116" s="13">
        <f t="shared" ca="1" si="673"/>
        <v>2.3370343613220039E-2</v>
      </c>
      <c r="U116" s="130">
        <f t="shared" ca="1" si="693"/>
        <v>1.4898464793970219</v>
      </c>
      <c r="V116" s="101">
        <f t="shared" ca="1" si="693"/>
        <v>1.4600401836969001</v>
      </c>
      <c r="W116" s="13">
        <f t="shared" ca="1" si="674"/>
        <v>2.0414709151806067E-2</v>
      </c>
      <c r="X116" s="130">
        <f t="shared" ca="1" si="694"/>
        <v>1.4465343852639421</v>
      </c>
      <c r="Y116" s="101">
        <f t="shared" ca="1" si="694"/>
        <v>1.443311906006828</v>
      </c>
      <c r="Z116" s="13">
        <f t="shared" ca="1" si="675"/>
        <v>2.2326977583311141E-3</v>
      </c>
      <c r="AA116" s="130">
        <f t="shared" ca="1" si="695"/>
        <v>1.4515394184030814</v>
      </c>
      <c r="AB116" s="101">
        <f t="shared" ca="1" si="695"/>
        <v>1.4113949727407622</v>
      </c>
      <c r="AC116" s="13">
        <f t="shared" ca="1" si="676"/>
        <v>2.8443098096320594E-2</v>
      </c>
      <c r="AD116" s="141"/>
      <c r="AE116" s="130">
        <f t="shared" ca="1" si="696"/>
        <v>1.2042732275817416</v>
      </c>
      <c r="AF116" s="101">
        <f t="shared" ca="1" si="696"/>
        <v>1.1829013576378999</v>
      </c>
      <c r="AG116" s="13">
        <f t="shared" ca="1" si="677"/>
        <v>1.8067330640754782E-2</v>
      </c>
      <c r="AH116" s="130">
        <f t="shared" ca="1" si="697"/>
        <v>1.2844472440944883</v>
      </c>
      <c r="AI116" s="101">
        <f t="shared" ca="1" si="697"/>
        <v>1.2733952511925166</v>
      </c>
      <c r="AJ116" s="13">
        <f t="shared" ca="1" si="678"/>
        <v>8.6791535398154183E-3</v>
      </c>
      <c r="AK116" s="130">
        <f t="shared" ca="1" si="698"/>
        <v>1.2705109977419085</v>
      </c>
      <c r="AL116" s="101">
        <f t="shared" ca="1" si="698"/>
        <v>1.2390391620463157</v>
      </c>
      <c r="AM116" s="13">
        <f t="shared" ca="1" si="679"/>
        <v>2.5400194489103908E-2</v>
      </c>
      <c r="AN116" s="130">
        <f t="shared" ca="1" si="699"/>
        <v>1.2684939041158676</v>
      </c>
      <c r="AO116" s="101">
        <f t="shared" ca="1" si="699"/>
        <v>1.2567269287365987</v>
      </c>
      <c r="AP116" s="13">
        <f t="shared" ca="1" si="680"/>
        <v>9.363191883775674E-3</v>
      </c>
      <c r="AQ116" s="130">
        <f t="shared" ca="1" si="700"/>
        <v>1.3269345378124902</v>
      </c>
      <c r="AR116" s="101">
        <f t="shared" ca="1" si="700"/>
        <v>1.3047503687802069</v>
      </c>
      <c r="AS116" s="13">
        <f t="shared" ca="1" si="681"/>
        <v>1.7002615644418583E-2</v>
      </c>
      <c r="AT116" s="130">
        <f t="shared" ca="1" si="701"/>
        <v>1.2375827814569536</v>
      </c>
      <c r="AU116" s="101">
        <f t="shared" ca="1" si="701"/>
        <v>1.2370059532947819</v>
      </c>
      <c r="AV116" s="13">
        <f t="shared" ca="1" si="682"/>
        <v>4.6630993216746381E-4</v>
      </c>
      <c r="AW116" s="130">
        <f t="shared" ca="1" si="702"/>
        <v>1.2347588137966146</v>
      </c>
      <c r="AX116" s="101">
        <f t="shared" ca="1" si="702"/>
        <v>1.2301867466573995</v>
      </c>
      <c r="AY116" s="13">
        <f t="shared" ca="1" si="683"/>
        <v>3.716563482445315E-3</v>
      </c>
      <c r="AZ116" s="130">
        <f t="shared" ca="1" si="703"/>
        <v>1.2658328929598968</v>
      </c>
      <c r="BA116" s="101">
        <f t="shared" ca="1" si="703"/>
        <v>1.2773125023472416</v>
      </c>
      <c r="BB116" s="13">
        <f t="shared" ca="1" si="684"/>
        <v>-8.9873146675143525E-3</v>
      </c>
      <c r="BC116" s="130">
        <f t="shared" ca="1" si="704"/>
        <v>1.2703820688014591</v>
      </c>
      <c r="BD116" s="101">
        <f t="shared" ca="1" si="704"/>
        <v>1.2670191099363002</v>
      </c>
      <c r="BE116" s="13">
        <f t="shared" ca="1" si="685"/>
        <v>2.654229000009313E-3</v>
      </c>
      <c r="BF116" s="130">
        <f t="shared" ca="1" si="705"/>
        <v>1.2602478921397211</v>
      </c>
      <c r="BG116" s="101">
        <f t="shared" ca="1" si="705"/>
        <v>1.2364031061963663</v>
      </c>
      <c r="BH116" s="13">
        <f t="shared" ca="1" si="686"/>
        <v>1.9285608248518729E-2</v>
      </c>
      <c r="BI116" s="130">
        <f t="shared" ca="1" si="706"/>
        <v>1.2710614845036146</v>
      </c>
      <c r="BJ116" s="101">
        <f t="shared" ca="1" si="706"/>
        <v>1.2435283219952391</v>
      </c>
      <c r="BK116" s="13">
        <f t="shared" ca="1" si="687"/>
        <v>2.2141162385588886E-2</v>
      </c>
      <c r="BL116" s="130">
        <f t="shared" ca="1" si="707"/>
        <v>1.2344963211609534</v>
      </c>
      <c r="BM116" s="101">
        <f t="shared" ca="1" si="707"/>
        <v>1.2127905216140511</v>
      </c>
      <c r="BN116" s="13">
        <f t="shared" ca="1" si="688"/>
        <v>1.7897402032805307E-2</v>
      </c>
      <c r="BO116" s="159" t="str">
        <f t="shared" si="689"/>
        <v>Opportunity</v>
      </c>
      <c r="BP116" s="250"/>
    </row>
    <row r="117" spans="4:68" x14ac:dyDescent="0.2">
      <c r="D117" s="239"/>
      <c r="E117" s="78" t="str">
        <f>$E$33</f>
        <v>Marginal</v>
      </c>
      <c r="F117" s="131">
        <f t="shared" ca="1" si="669"/>
        <v>1.103186556529494</v>
      </c>
      <c r="G117" s="102">
        <f t="shared" ca="1" si="669"/>
        <v>1.089779133009035</v>
      </c>
      <c r="H117" s="100">
        <f t="shared" ca="1" si="670"/>
        <v>1.2302881487039757E-2</v>
      </c>
      <c r="I117" s="141"/>
      <c r="J117" s="131">
        <f t="shared" ca="1" si="690"/>
        <v>1.1122118569982515</v>
      </c>
      <c r="K117" s="102">
        <f t="shared" ca="1" si="690"/>
        <v>1.1031476438680055</v>
      </c>
      <c r="L117" s="100">
        <f t="shared" ca="1" si="671"/>
        <v>8.2166817657008361E-3</v>
      </c>
      <c r="M117" s="141"/>
      <c r="N117" s="131">
        <f t="shared" ca="1" si="691"/>
        <v>1.1122140872935993</v>
      </c>
      <c r="O117" s="102">
        <f t="shared" ca="1" si="691"/>
        <v>1.1031486091095681</v>
      </c>
      <c r="P117" s="100">
        <f t="shared" ca="1" si="672"/>
        <v>8.2178213426281239E-3</v>
      </c>
      <c r="Q117" s="141"/>
      <c r="R117" s="131">
        <f t="shared" ca="1" si="692"/>
        <v>1.0649782789536926</v>
      </c>
      <c r="S117" s="102">
        <f t="shared" ca="1" si="692"/>
        <v>1.0537868749564125</v>
      </c>
      <c r="T117" s="100">
        <f t="shared" ca="1" si="673"/>
        <v>1.0620177820816881E-2</v>
      </c>
      <c r="U117" s="131">
        <f t="shared" ca="1" si="693"/>
        <v>1.0757548924112281</v>
      </c>
      <c r="V117" s="102">
        <f t="shared" ca="1" si="693"/>
        <v>1.0702904876473551</v>
      </c>
      <c r="W117" s="100">
        <f t="shared" ca="1" si="674"/>
        <v>5.1055342703124531E-3</v>
      </c>
      <c r="X117" s="131">
        <f t="shared" ca="1" si="694"/>
        <v>1.0661474222890803</v>
      </c>
      <c r="Y117" s="102">
        <f t="shared" ca="1" si="694"/>
        <v>1.0658966872028497</v>
      </c>
      <c r="Z117" s="100">
        <f t="shared" ca="1" si="675"/>
        <v>2.352339483187816E-4</v>
      </c>
      <c r="AA117" s="131">
        <f t="shared" ca="1" si="695"/>
        <v>1.067531865585168</v>
      </c>
      <c r="AB117" s="102">
        <f t="shared" ca="1" si="695"/>
        <v>1.0585103212604057</v>
      </c>
      <c r="AC117" s="100">
        <f t="shared" ca="1" si="676"/>
        <v>8.5228685479609191E-3</v>
      </c>
      <c r="AD117" s="141"/>
      <c r="AE117" s="131">
        <f t="shared" ca="1" si="696"/>
        <v>1.0368902658692989</v>
      </c>
      <c r="AF117" s="102">
        <f t="shared" ca="1" si="696"/>
        <v>1.0315519452757589</v>
      </c>
      <c r="AG117" s="100">
        <f t="shared" ca="1" si="677"/>
        <v>5.1750380753854712E-3</v>
      </c>
      <c r="AH117" s="131">
        <f t="shared" ca="1" si="697"/>
        <v>1.0432220650196675</v>
      </c>
      <c r="AI117" s="102">
        <f t="shared" ca="1" si="697"/>
        <v>1.0387872071479283</v>
      </c>
      <c r="AJ117" s="100">
        <f t="shared" ca="1" si="678"/>
        <v>4.2692650055977301E-3</v>
      </c>
      <c r="AK117" s="131">
        <f t="shared" ca="1" si="698"/>
        <v>1.042480705266897</v>
      </c>
      <c r="AL117" s="102">
        <f t="shared" ca="1" si="698"/>
        <v>1.0299087238561779</v>
      </c>
      <c r="AM117" s="100">
        <f t="shared" ca="1" si="679"/>
        <v>1.2206888940261704E-2</v>
      </c>
      <c r="AN117" s="131">
        <f t="shared" ca="1" si="699"/>
        <v>1.044042377759455</v>
      </c>
      <c r="AO117" s="102">
        <f t="shared" ca="1" si="699"/>
        <v>1.0457799851646403</v>
      </c>
      <c r="AP117" s="100">
        <f t="shared" ca="1" si="680"/>
        <v>-1.6615420354519433E-3</v>
      </c>
      <c r="AQ117" s="131">
        <f t="shared" ca="1" si="700"/>
        <v>1.0504543193701399</v>
      </c>
      <c r="AR117" s="102">
        <f t="shared" ca="1" si="700"/>
        <v>1.0392671308171491</v>
      </c>
      <c r="AS117" s="100">
        <f t="shared" ca="1" si="681"/>
        <v>1.0764497616887619E-2</v>
      </c>
      <c r="AT117" s="131">
        <f t="shared" ca="1" si="701"/>
        <v>1.0405316842830497</v>
      </c>
      <c r="AU117" s="102">
        <f t="shared" ca="1" si="701"/>
        <v>1.0389140623480679</v>
      </c>
      <c r="AV117" s="100">
        <f t="shared" ca="1" si="682"/>
        <v>1.5570315135841947E-3</v>
      </c>
      <c r="AW117" s="131">
        <f t="shared" ca="1" si="702"/>
        <v>1.0389085396664983</v>
      </c>
      <c r="AX117" s="102">
        <f t="shared" ca="1" si="702"/>
        <v>1.0345766974015087</v>
      </c>
      <c r="AY117" s="100">
        <f t="shared" ca="1" si="683"/>
        <v>4.1870673057586485E-3</v>
      </c>
      <c r="AZ117" s="131">
        <f t="shared" ca="1" si="703"/>
        <v>1.0470260434436482</v>
      </c>
      <c r="BA117" s="102">
        <f t="shared" ca="1" si="703"/>
        <v>1.0460570215347285</v>
      </c>
      <c r="BB117" s="100">
        <f t="shared" ca="1" si="684"/>
        <v>9.26356679388358E-4</v>
      </c>
      <c r="BC117" s="131">
        <f t="shared" ca="1" si="704"/>
        <v>1.0384030659107466</v>
      </c>
      <c r="BD117" s="102">
        <f t="shared" ca="1" si="704"/>
        <v>1.0382899823330827</v>
      </c>
      <c r="BE117" s="100">
        <f t="shared" ca="1" si="685"/>
        <v>1.0891328972453996E-4</v>
      </c>
      <c r="BF117" s="131">
        <f t="shared" ca="1" si="705"/>
        <v>1.0405928969768123</v>
      </c>
      <c r="BG117" s="102">
        <f t="shared" ca="1" si="705"/>
        <v>1.0380182205593678</v>
      </c>
      <c r="BH117" s="100">
        <f t="shared" ca="1" si="686"/>
        <v>2.4803769013391056E-3</v>
      </c>
      <c r="BI117" s="131">
        <f t="shared" ca="1" si="706"/>
        <v>1.0394280078895464</v>
      </c>
      <c r="BJ117" s="102">
        <f t="shared" ca="1" si="706"/>
        <v>1.0298167536225147</v>
      </c>
      <c r="BK117" s="100">
        <f t="shared" ca="1" si="687"/>
        <v>9.3329752436274206E-3</v>
      </c>
      <c r="BL117" s="131">
        <f t="shared" ca="1" si="707"/>
        <v>1.0405938377279851</v>
      </c>
      <c r="BM117" s="102">
        <f t="shared" ca="1" si="707"/>
        <v>1.0409304182889088</v>
      </c>
      <c r="BN117" s="100">
        <f t="shared" ca="1" si="688"/>
        <v>-3.2334587885033268E-4</v>
      </c>
      <c r="BO117" s="156" t="str">
        <f t="shared" si="689"/>
        <v>Marginal</v>
      </c>
      <c r="BP117" s="251"/>
    </row>
    <row r="118" spans="4:68" ht="3.75" customHeight="1" x14ac:dyDescent="0.2">
      <c r="D118" s="144"/>
      <c r="E118" s="144"/>
      <c r="F118" s="144"/>
      <c r="G118" s="144"/>
      <c r="H118" s="160"/>
      <c r="I118" s="138"/>
      <c r="J118" s="144"/>
      <c r="K118" s="144"/>
      <c r="L118" s="160"/>
      <c r="M118" s="138"/>
      <c r="N118" s="144"/>
      <c r="O118" s="144"/>
      <c r="P118" s="160"/>
      <c r="Q118" s="138"/>
      <c r="R118" s="144"/>
      <c r="S118" s="144"/>
      <c r="T118" s="160"/>
      <c r="U118" s="144"/>
      <c r="V118" s="144"/>
      <c r="W118" s="160"/>
      <c r="X118" s="144"/>
      <c r="Y118" s="144"/>
      <c r="Z118" s="160"/>
      <c r="AA118" s="144"/>
      <c r="AB118" s="144"/>
      <c r="AC118" s="160"/>
      <c r="AD118" s="138"/>
      <c r="AE118" s="144"/>
      <c r="AF118" s="144"/>
      <c r="AG118" s="160"/>
      <c r="AH118" s="144"/>
      <c r="AI118" s="144"/>
      <c r="AJ118" s="160"/>
      <c r="AK118" s="144"/>
      <c r="AL118" s="144"/>
      <c r="AM118" s="160"/>
      <c r="AN118" s="144"/>
      <c r="AO118" s="144"/>
      <c r="AP118" s="160"/>
      <c r="AQ118" s="144"/>
      <c r="AR118" s="144"/>
      <c r="AS118" s="160"/>
      <c r="AT118" s="144"/>
      <c r="AU118" s="144"/>
      <c r="AV118" s="160"/>
      <c r="AW118" s="144"/>
      <c r="AX118" s="144"/>
      <c r="AY118" s="160"/>
      <c r="AZ118" s="144"/>
      <c r="BA118" s="144"/>
      <c r="BB118" s="160"/>
      <c r="BC118" s="144"/>
      <c r="BD118" s="144"/>
      <c r="BE118" s="160"/>
      <c r="BF118" s="144"/>
      <c r="BG118" s="144"/>
      <c r="BH118" s="160"/>
      <c r="BI118" s="144"/>
      <c r="BJ118" s="144"/>
      <c r="BK118" s="160"/>
      <c r="BL118" s="144"/>
      <c r="BM118" s="144"/>
      <c r="BN118" s="160"/>
      <c r="BO118" s="144"/>
      <c r="BP118" s="144"/>
    </row>
    <row r="119" spans="4:68" ht="15" thickBot="1" x14ac:dyDescent="0.25">
      <c r="D119" s="236" t="s">
        <v>115</v>
      </c>
      <c r="E119" s="135" t="str">
        <f>$E$29</f>
        <v>Total Active</v>
      </c>
      <c r="F119" s="128">
        <f t="shared" ref="F119:G123" ca="1" si="708">IFERROR(F107 / F71, 0)</f>
        <v>2.5724208483798967</v>
      </c>
      <c r="G119" s="116">
        <f t="shared" ca="1" si="708"/>
        <v>2.5591162379918728</v>
      </c>
      <c r="H119" s="115">
        <f t="shared" ref="H119:H123" ca="1" si="709">IF(F$9 = 0, 0, IFERROR((F119 - G119) / G119, 0))</f>
        <v>5.198908197489284E-3</v>
      </c>
      <c r="I119" s="141"/>
      <c r="J119" s="128">
        <f ca="1">IFERROR(J107 / J71, 0)</f>
        <v>2.5322610187470831</v>
      </c>
      <c r="K119" s="116">
        <f ca="1">IFERROR(K107 / K71, 0)</f>
        <v>2.5725182897996186</v>
      </c>
      <c r="L119" s="115">
        <f t="shared" ref="L119:L123" ca="1" si="710">IF(J$9 = 0, 0, IFERROR((J119 - K119) / K119, 0))</f>
        <v>-1.5648973697159323E-2</v>
      </c>
      <c r="M119" s="141"/>
      <c r="N119" s="128">
        <f ca="1">IFERROR(N107 / N71, 0)</f>
        <v>2.5322610187470831</v>
      </c>
      <c r="O119" s="116">
        <f ca="1">IFERROR(O107 / O71, 0)</f>
        <v>2.5725182897996186</v>
      </c>
      <c r="P119" s="115">
        <f t="shared" ref="P119:P123" ca="1" si="711">IF(N$9 = 0, 0, IFERROR((N119 - O119) / O119, 0))</f>
        <v>-1.5648973697159323E-2</v>
      </c>
      <c r="Q119" s="141"/>
      <c r="R119" s="128">
        <f ca="1">IFERROR(R107 / R71, 0)</f>
        <v>2.6032600076127639</v>
      </c>
      <c r="S119" s="116">
        <f ca="1">IFERROR(S107 / S71, 0)</f>
        <v>2.6257477645073002</v>
      </c>
      <c r="T119" s="115">
        <f t="shared" ref="T119:T123" ca="1" si="712">IF(R$9 = 0, 0, IFERROR((R119 - S119) / S119, 0))</f>
        <v>-8.5643248748060712E-3</v>
      </c>
      <c r="U119" s="128">
        <f ca="1">IFERROR(U107 / U71, 0)</f>
        <v>2.5590242420306017</v>
      </c>
      <c r="V119" s="116">
        <f ca="1">IFERROR(V107 / V71, 0)</f>
        <v>2.6027078542530035</v>
      </c>
      <c r="W119" s="115">
        <f t="shared" ref="W119:W123" ca="1" si="713">IF(U$9 = 0, 0, IFERROR((U119 - V119) / V119, 0))</f>
        <v>-1.6783909170220459E-2</v>
      </c>
      <c r="X119" s="128">
        <f ca="1">IFERROR(X107 / X71, 0)</f>
        <v>2.5570995140641828</v>
      </c>
      <c r="Y119" s="116">
        <f ca="1">IFERROR(Y107 / Y71, 0)</f>
        <v>2.6088108585539955</v>
      </c>
      <c r="Z119" s="115">
        <f t="shared" ref="Z119:Z123" ca="1" si="714">IF(X$9 = 0, 0, IFERROR((X119 - Y119) / Y119, 0))</f>
        <v>-1.9821806674967291E-2</v>
      </c>
      <c r="AA119" s="128">
        <f ca="1">IFERROR(AA107 / AA71, 0)</f>
        <v>2.4267960205180001</v>
      </c>
      <c r="AB119" s="116">
        <f ca="1">IFERROR(AB107 / AB71, 0)</f>
        <v>2.4652937275382674</v>
      </c>
      <c r="AC119" s="115">
        <f t="shared" ref="AC119:AC123" ca="1" si="715">IF(AA$9 = 0, 0, IFERROR((AA119 - AB119) / AB119, 0))</f>
        <v>-1.5615870267397842E-2</v>
      </c>
      <c r="AD119" s="141"/>
      <c r="AE119" s="128">
        <f ca="1">IFERROR(AE107 / AE71, 0)</f>
        <v>2.3599622359911354</v>
      </c>
      <c r="AF119" s="116">
        <f ca="1">IFERROR(AF107 / AF71, 0)</f>
        <v>2.4294865207412735</v>
      </c>
      <c r="AG119" s="115">
        <f t="shared" ref="AG119:AG123" ca="1" si="716">IF(AE$9 = 0, 0, IFERROR((AE119 - AF119) / AF119, 0))</f>
        <v>-2.8616863751491459E-2</v>
      </c>
      <c r="AH119" s="128">
        <f ca="1">IFERROR(AH107 / AH71, 0)</f>
        <v>2.7013843111404086</v>
      </c>
      <c r="AI119" s="116">
        <f ca="1">IFERROR(AI107 / AI71, 0)</f>
        <v>2.717178266751719</v>
      </c>
      <c r="AJ119" s="115">
        <f t="shared" ref="AJ119:AJ123" ca="1" si="717">IF(AH$9 = 0, 0, IFERROR((AH119 - AI119) / AI119, 0))</f>
        <v>-5.8126313626788769E-3</v>
      </c>
      <c r="AK119" s="128">
        <f ca="1">IFERROR(AK107 / AK71, 0)</f>
        <v>2.6517701810118135</v>
      </c>
      <c r="AL119" s="116">
        <f ca="1">IFERROR(AL107 / AL71, 0)</f>
        <v>2.6344137827914471</v>
      </c>
      <c r="AM119" s="115">
        <f t="shared" ref="AM119:AM123" ca="1" si="718">IF(AK$9 = 0, 0, IFERROR((AK119 - AL119) / AL119, 0))</f>
        <v>6.5883341234175448E-3</v>
      </c>
      <c r="AN119" s="128">
        <f ca="1">IFERROR(AN107 / AN71, 0)</f>
        <v>2.6368973430496778</v>
      </c>
      <c r="AO119" s="116">
        <f ca="1">IFERROR(AO107 / AO71, 0)</f>
        <v>2.7033881748789441</v>
      </c>
      <c r="AP119" s="115">
        <f t="shared" ref="AP119:AP123" ca="1" si="719">IF(AN$9 = 0, 0, IFERROR((AN119 - AO119) / AO119, 0))</f>
        <v>-2.4595369783417694E-2</v>
      </c>
      <c r="AQ119" s="128">
        <f ca="1">IFERROR(AQ107 / AQ71, 0)</f>
        <v>2.583075471399729</v>
      </c>
      <c r="AR119" s="116">
        <f ca="1">IFERROR(AR107 / AR71, 0)</f>
        <v>2.5456744333491836</v>
      </c>
      <c r="AS119" s="115">
        <f t="shared" ref="AS119:AS123" ca="1" si="720">IF(AQ$9 = 0, 0, IFERROR((AQ119 - AR119) / AR119, 0))</f>
        <v>1.4691995787277168E-2</v>
      </c>
      <c r="AT119" s="128">
        <f ca="1">IFERROR(AT107 / AT71, 0)</f>
        <v>2.4289023952445756</v>
      </c>
      <c r="AU119" s="116">
        <f ca="1">IFERROR(AU107 / AU71, 0)</f>
        <v>2.5505950680757881</v>
      </c>
      <c r="AV119" s="115">
        <f t="shared" ref="AV119:AV123" ca="1" si="721">IF(AT$9 = 0, 0, IFERROR((AT119 - AU119) / AU119, 0))</f>
        <v>-4.7711482843499513E-2</v>
      </c>
      <c r="AW119" s="128">
        <f ca="1">IFERROR(AW107 / AW71, 0)</f>
        <v>2.4915363928548002</v>
      </c>
      <c r="AX119" s="116">
        <f ca="1">IFERROR(AX107 / AX71, 0)</f>
        <v>2.5268248489204264</v>
      </c>
      <c r="AY119" s="115">
        <f t="shared" ref="AY119:AY123" ca="1" si="722">IF(AW$9 = 0, 0, IFERROR((AW119 - AX119) / AX119, 0))</f>
        <v>-1.3965533100049637E-2</v>
      </c>
      <c r="AZ119" s="128">
        <f ca="1">IFERROR(AZ107 / AZ71, 0)</f>
        <v>2.6080061692091649</v>
      </c>
      <c r="BA119" s="116">
        <f ca="1">IFERROR(BA107 / BA71, 0)</f>
        <v>2.6771761764602711</v>
      </c>
      <c r="BB119" s="115">
        <f t="shared" ref="BB119:BB123" ca="1" si="723">IF(AZ$9 = 0, 0, IFERROR((AZ119 - BA119) / BA119, 0))</f>
        <v>-2.5836927677491076E-2</v>
      </c>
      <c r="BC119" s="128">
        <f ca="1">IFERROR(BC107 / BC71, 0)</f>
        <v>2.5505620314959536</v>
      </c>
      <c r="BD119" s="116">
        <f ca="1">IFERROR(BD107 / BD71, 0)</f>
        <v>2.5894082502804099</v>
      </c>
      <c r="BE119" s="115">
        <f t="shared" ref="BE119:BE123" ca="1" si="724">IF(BC$9 = 0, 0, IFERROR((BC119 - BD119) / BD119, 0))</f>
        <v>-1.5001967642703527E-2</v>
      </c>
      <c r="BF119" s="128">
        <f ca="1">IFERROR(BF107 / BF71, 0)</f>
        <v>2.5239089479233283</v>
      </c>
      <c r="BG119" s="116">
        <f ca="1">IFERROR(BG107 / BG71, 0)</f>
        <v>2.5952256415298396</v>
      </c>
      <c r="BH119" s="115">
        <f t="shared" ref="BH119:BH123" ca="1" si="725">IF(BF$9 = 0, 0, IFERROR((BF119 - BG119) / BG119, 0))</f>
        <v>-2.7479958761686456E-2</v>
      </c>
      <c r="BI119" s="128">
        <f ca="1">IFERROR(BI107 / BI71, 0)</f>
        <v>2.4304819657929548</v>
      </c>
      <c r="BJ119" s="116">
        <f ca="1">IFERROR(BJ107 / BJ71, 0)</f>
        <v>2.371330128977982</v>
      </c>
      <c r="BK119" s="115">
        <f t="shared" ref="BK119:BK123" ca="1" si="726">IF(BI$9 = 0, 0, IFERROR((BI119 - BJ119) / BJ119, 0))</f>
        <v>2.4944581141246088E-2</v>
      </c>
      <c r="BL119" s="128">
        <f ca="1">IFERROR(BL107 / BL71, 0)</f>
        <v>2.2910426817205192</v>
      </c>
      <c r="BM119" s="116">
        <f ca="1">IFERROR(BM107 / BM71, 0)</f>
        <v>2.4770938077995153</v>
      </c>
      <c r="BN119" s="115">
        <f t="shared" ref="BN119:BN123" ca="1" si="727">IF(BL$9 = 0, 0, IFERROR((BL119 - BM119) / BM119, 0))</f>
        <v>-7.5108631531508888E-2</v>
      </c>
      <c r="BO119" s="158" t="str">
        <f t="shared" ref="BO119:BO123" si="728">E119</f>
        <v>Total Active</v>
      </c>
      <c r="BP119" s="248" t="str">
        <f>$D119</f>
        <v>UPT</v>
      </c>
    </row>
    <row r="120" spans="4:68" ht="15" thickTop="1" x14ac:dyDescent="0.2">
      <c r="D120" s="237"/>
      <c r="E120" s="136" t="str">
        <f>$E$30</f>
        <v>Elite</v>
      </c>
      <c r="F120" s="129">
        <f t="shared" ca="1" si="708"/>
        <v>3.1574105347808605</v>
      </c>
      <c r="G120" s="109">
        <f t="shared" ca="1" si="708"/>
        <v>3.1551179691983138</v>
      </c>
      <c r="H120" s="108">
        <f t="shared" ca="1" si="709"/>
        <v>7.2661802345516636E-4</v>
      </c>
      <c r="I120" s="141"/>
      <c r="J120" s="129">
        <f t="shared" ref="J120:K123" ca="1" si="729">IFERROR(J108 / J72, 0)</f>
        <v>3.0920057058622707</v>
      </c>
      <c r="K120" s="109">
        <f t="shared" ca="1" si="729"/>
        <v>3.1574958221302092</v>
      </c>
      <c r="L120" s="108">
        <f t="shared" ca="1" si="710"/>
        <v>-2.0741156903180138E-2</v>
      </c>
      <c r="M120" s="141"/>
      <c r="N120" s="129">
        <f t="shared" ref="N120:O123" ca="1" si="730">IFERROR(N108 / N72, 0)</f>
        <v>3.0920057058622707</v>
      </c>
      <c r="O120" s="109">
        <f t="shared" ca="1" si="730"/>
        <v>3.1574958221302092</v>
      </c>
      <c r="P120" s="108">
        <f t="shared" ca="1" si="711"/>
        <v>-2.0741156903180138E-2</v>
      </c>
      <c r="Q120" s="141"/>
      <c r="R120" s="129">
        <f t="shared" ref="R120:S123" ca="1" si="731">IFERROR(R108 / R72, 0)</f>
        <v>3.6839875268665656</v>
      </c>
      <c r="S120" s="109">
        <f t="shared" ca="1" si="731"/>
        <v>3.7596593922489148</v>
      </c>
      <c r="T120" s="108">
        <f t="shared" ca="1" si="712"/>
        <v>-2.0127319389186618E-2</v>
      </c>
      <c r="U120" s="129">
        <f t="shared" ref="U120:V123" ca="1" si="732">IFERROR(U108 / U72, 0)</f>
        <v>3.6175139633866551</v>
      </c>
      <c r="V120" s="109">
        <f t="shared" ca="1" si="732"/>
        <v>3.6291398607935954</v>
      </c>
      <c r="W120" s="108">
        <f t="shared" ca="1" si="713"/>
        <v>-3.2034856337551125E-3</v>
      </c>
      <c r="X120" s="129">
        <f t="shared" ref="X120:Y123" ca="1" si="733">IFERROR(X108 / X72, 0)</f>
        <v>3.4771275407639042</v>
      </c>
      <c r="Y120" s="109">
        <f t="shared" ca="1" si="733"/>
        <v>3.6312646215690796</v>
      </c>
      <c r="Z120" s="108">
        <f t="shared" ca="1" si="714"/>
        <v>-4.2447217944301827E-2</v>
      </c>
      <c r="AA120" s="129">
        <f t="shared" ref="AA120:AB123" ca="1" si="734">IFERROR(AA108 / AA72, 0)</f>
        <v>3.3375873640274158</v>
      </c>
      <c r="AB120" s="109">
        <f t="shared" ca="1" si="734"/>
        <v>3.3854737303420026</v>
      </c>
      <c r="AC120" s="108">
        <f t="shared" ca="1" si="715"/>
        <v>-1.4144657477448289E-2</v>
      </c>
      <c r="AD120" s="141"/>
      <c r="AE120" s="129">
        <f t="shared" ref="AE120:AF123" ca="1" si="735">IFERROR(AE108 / AE72, 0)</f>
        <v>4.2080803620708691</v>
      </c>
      <c r="AF120" s="109">
        <f t="shared" ca="1" si="735"/>
        <v>4.3569303985722785</v>
      </c>
      <c r="AG120" s="108">
        <f t="shared" ca="1" si="716"/>
        <v>-3.4163969328081537E-2</v>
      </c>
      <c r="AH120" s="129">
        <f t="shared" ref="AH120:AI123" ca="1" si="736">IFERROR(AH108 / AH72, 0)</f>
        <v>4.4623417721518983</v>
      </c>
      <c r="AI120" s="109">
        <f t="shared" ca="1" si="736"/>
        <v>4.3950463662489261</v>
      </c>
      <c r="AJ120" s="108">
        <f t="shared" ca="1" si="717"/>
        <v>1.5311648682425016E-2</v>
      </c>
      <c r="AK120" s="129">
        <f t="shared" ref="AK120:AL123" ca="1" si="737">IFERROR(AK108 / AK72, 0)</f>
        <v>4.5701685412464528</v>
      </c>
      <c r="AL120" s="109">
        <f t="shared" ca="1" si="737"/>
        <v>4.8427242337589114</v>
      </c>
      <c r="AM120" s="108">
        <f t="shared" ca="1" si="718"/>
        <v>-5.6281481116033212E-2</v>
      </c>
      <c r="AN120" s="129">
        <f t="shared" ref="AN120:AO123" ca="1" si="738">IFERROR(AN108 / AN72, 0)</f>
        <v>4.542278722606591</v>
      </c>
      <c r="AO120" s="109">
        <f t="shared" ca="1" si="738"/>
        <v>4.4549701949411951</v>
      </c>
      <c r="AP120" s="108">
        <f t="shared" ca="1" si="719"/>
        <v>1.9598004890030121E-2</v>
      </c>
      <c r="AQ120" s="129">
        <f t="shared" ref="AQ120:AR123" ca="1" si="739">IFERROR(AQ108 / AQ72, 0)</f>
        <v>4.3171743482140705</v>
      </c>
      <c r="AR120" s="109">
        <f t="shared" ca="1" si="739"/>
        <v>4.3254783841247342</v>
      </c>
      <c r="AS120" s="108">
        <f t="shared" ca="1" si="720"/>
        <v>-1.919795956244034E-3</v>
      </c>
      <c r="AT120" s="129">
        <f t="shared" ref="AT120:AU123" ca="1" si="740">IFERROR(AT108 / AT72, 0)</f>
        <v>4.3117770767613042</v>
      </c>
      <c r="AU120" s="109">
        <f t="shared" ca="1" si="740"/>
        <v>4.4897564746810978</v>
      </c>
      <c r="AV120" s="108">
        <f t="shared" ca="1" si="721"/>
        <v>-3.9641214155704367E-2</v>
      </c>
      <c r="AW120" s="129">
        <f t="shared" ref="AW120:AX123" ca="1" si="741">IFERROR(AW108 / AW72, 0)</f>
        <v>4.2894160276396729</v>
      </c>
      <c r="AX120" s="109">
        <f t="shared" ca="1" si="741"/>
        <v>4.4155715838355896</v>
      </c>
      <c r="AY120" s="108">
        <f t="shared" ca="1" si="722"/>
        <v>-2.857060604741268E-2</v>
      </c>
      <c r="AZ120" s="129">
        <f t="shared" ref="AZ120:BA123" ca="1" si="742">IFERROR(AZ108 / AZ72, 0)</f>
        <v>4.0965547007896008</v>
      </c>
      <c r="BA120" s="109">
        <f t="shared" ca="1" si="742"/>
        <v>4.3474772494749878</v>
      </c>
      <c r="BB120" s="108">
        <f t="shared" ca="1" si="723"/>
        <v>-5.771681696912595E-2</v>
      </c>
      <c r="BC120" s="129">
        <f t="shared" ref="BC120:BD123" ca="1" si="743">IFERROR(BC108 / BC72, 0)</f>
        <v>4.2290348844491765</v>
      </c>
      <c r="BD120" s="109">
        <f t="shared" ca="1" si="743"/>
        <v>4.4019916501266172</v>
      </c>
      <c r="BE120" s="108">
        <f t="shared" ca="1" si="724"/>
        <v>-3.9290571046963665E-2</v>
      </c>
      <c r="BF120" s="129">
        <f t="shared" ref="BF120:BG123" ca="1" si="744">IFERROR(BF108 / BF72, 0)</f>
        <v>4.2776551631888706</v>
      </c>
      <c r="BG120" s="109">
        <f t="shared" ca="1" si="744"/>
        <v>4.4122346496233735</v>
      </c>
      <c r="BH120" s="108">
        <f t="shared" ca="1" si="725"/>
        <v>-3.0501434561280769E-2</v>
      </c>
      <c r="BI120" s="129">
        <f t="shared" ref="BI120:BJ123" ca="1" si="745">IFERROR(BI108 / BI72, 0)</f>
        <v>3.8086395706185345</v>
      </c>
      <c r="BJ120" s="109">
        <f t="shared" ca="1" si="745"/>
        <v>3.7370236372407137</v>
      </c>
      <c r="BK120" s="108">
        <f t="shared" ca="1" si="726"/>
        <v>1.9163896279419702E-2</v>
      </c>
      <c r="BL120" s="129">
        <f t="shared" ref="BL120:BM123" ca="1" si="746">IFERROR(BL108 / BL72, 0)</f>
        <v>3.8310646572678659</v>
      </c>
      <c r="BM120" s="109">
        <f t="shared" ca="1" si="746"/>
        <v>4.0162210245408403</v>
      </c>
      <c r="BN120" s="108">
        <f t="shared" ca="1" si="727"/>
        <v>-4.6102135848995661E-2</v>
      </c>
      <c r="BO120" s="152" t="str">
        <f t="shared" si="728"/>
        <v>Elite</v>
      </c>
      <c r="BP120" s="249"/>
    </row>
    <row r="121" spans="4:68" x14ac:dyDescent="0.2">
      <c r="D121" s="237"/>
      <c r="E121" s="79" t="str">
        <f>$E$31</f>
        <v>High Value</v>
      </c>
      <c r="F121" s="130">
        <f t="shared" ca="1" si="708"/>
        <v>2.7516508150454349</v>
      </c>
      <c r="G121" s="101">
        <f t="shared" ca="1" si="708"/>
        <v>2.7555038270338517</v>
      </c>
      <c r="H121" s="13">
        <f t="shared" ca="1" si="709"/>
        <v>-1.3982967291191774E-3</v>
      </c>
      <c r="I121" s="141"/>
      <c r="J121" s="130">
        <f t="shared" ca="1" si="729"/>
        <v>2.7024698441119748</v>
      </c>
      <c r="K121" s="101">
        <f t="shared" ca="1" si="729"/>
        <v>2.7516893949822081</v>
      </c>
      <c r="L121" s="13">
        <f t="shared" ca="1" si="710"/>
        <v>-1.7887030040522278E-2</v>
      </c>
      <c r="M121" s="141"/>
      <c r="N121" s="130">
        <f t="shared" ca="1" si="730"/>
        <v>2.7024698441119748</v>
      </c>
      <c r="O121" s="101">
        <f t="shared" ca="1" si="730"/>
        <v>2.7516893949822081</v>
      </c>
      <c r="P121" s="13">
        <f t="shared" ca="1" si="711"/>
        <v>-1.7887030040522278E-2</v>
      </c>
      <c r="Q121" s="141"/>
      <c r="R121" s="130">
        <f t="shared" ca="1" si="731"/>
        <v>3.0353766380969556</v>
      </c>
      <c r="S121" s="101">
        <f t="shared" ca="1" si="731"/>
        <v>3.0886068034017007</v>
      </c>
      <c r="T121" s="13">
        <f t="shared" ca="1" si="712"/>
        <v>-1.723436121623477E-2</v>
      </c>
      <c r="U121" s="130">
        <f t="shared" ca="1" si="732"/>
        <v>2.9831460331032797</v>
      </c>
      <c r="V121" s="101">
        <f t="shared" ca="1" si="732"/>
        <v>3.0442421800474553</v>
      </c>
      <c r="W121" s="13">
        <f t="shared" ca="1" si="713"/>
        <v>-2.006941081909033E-2</v>
      </c>
      <c r="X121" s="130">
        <f t="shared" ca="1" si="733"/>
        <v>2.9380577648634829</v>
      </c>
      <c r="Y121" s="101">
        <f t="shared" ca="1" si="733"/>
        <v>3.015273663509991</v>
      </c>
      <c r="Z121" s="13">
        <f t="shared" ca="1" si="714"/>
        <v>-2.5608255589187015E-2</v>
      </c>
      <c r="AA121" s="130">
        <f t="shared" ca="1" si="734"/>
        <v>2.8135449456781352</v>
      </c>
      <c r="AB121" s="101">
        <f t="shared" ca="1" si="734"/>
        <v>2.861800848414521</v>
      </c>
      <c r="AC121" s="13">
        <f t="shared" ca="1" si="715"/>
        <v>-1.6862075767124143E-2</v>
      </c>
      <c r="AD121" s="141"/>
      <c r="AE121" s="130">
        <f t="shared" ca="1" si="735"/>
        <v>2.9753553150132852</v>
      </c>
      <c r="AF121" s="101">
        <f t="shared" ca="1" si="735"/>
        <v>3.1042717493192877</v>
      </c>
      <c r="AG121" s="13">
        <f t="shared" ca="1" si="716"/>
        <v>-4.1528720652201805E-2</v>
      </c>
      <c r="AH121" s="130">
        <f t="shared" ca="1" si="736"/>
        <v>3.3515058602443006</v>
      </c>
      <c r="AI121" s="101">
        <f t="shared" ca="1" si="736"/>
        <v>3.350015146292292</v>
      </c>
      <c r="AJ121" s="13">
        <f t="shared" ca="1" si="717"/>
        <v>4.4498722749313483E-4</v>
      </c>
      <c r="AK121" s="130">
        <f t="shared" ca="1" si="737"/>
        <v>3.315470319225251</v>
      </c>
      <c r="AL121" s="101">
        <f t="shared" ca="1" si="737"/>
        <v>3.3806577451689575</v>
      </c>
      <c r="AM121" s="13">
        <f t="shared" ca="1" si="718"/>
        <v>-1.9282468341215799E-2</v>
      </c>
      <c r="AN121" s="130">
        <f t="shared" ca="1" si="738"/>
        <v>3.2594277871621622</v>
      </c>
      <c r="AO121" s="101">
        <f t="shared" ca="1" si="738"/>
        <v>3.3215111877523551</v>
      </c>
      <c r="AP121" s="13">
        <f t="shared" ca="1" si="719"/>
        <v>-1.8691311599105087E-2</v>
      </c>
      <c r="AQ121" s="130">
        <f t="shared" ca="1" si="739"/>
        <v>3.2348256547489895</v>
      </c>
      <c r="AR121" s="101">
        <f t="shared" ca="1" si="739"/>
        <v>3.2246780778894473</v>
      </c>
      <c r="AS121" s="13">
        <f t="shared" ca="1" si="720"/>
        <v>3.1468495813956891E-3</v>
      </c>
      <c r="AT121" s="130">
        <f t="shared" ca="1" si="740"/>
        <v>3.1117264561635531</v>
      </c>
      <c r="AU121" s="101">
        <f t="shared" ca="1" si="740"/>
        <v>3.2762948364209699</v>
      </c>
      <c r="AV121" s="13">
        <f t="shared" ca="1" si="721"/>
        <v>-5.0230027660511621E-2</v>
      </c>
      <c r="AW121" s="130">
        <f t="shared" ca="1" si="741"/>
        <v>3.1353112339370988</v>
      </c>
      <c r="AX121" s="101">
        <f t="shared" ca="1" si="741"/>
        <v>3.2172366080253014</v>
      </c>
      <c r="AY121" s="13">
        <f t="shared" ca="1" si="722"/>
        <v>-2.546451631311239E-2</v>
      </c>
      <c r="AZ121" s="130">
        <f t="shared" ca="1" si="742"/>
        <v>3.1461529567669007</v>
      </c>
      <c r="BA121" s="101">
        <f t="shared" ca="1" si="742"/>
        <v>3.2665572806510048</v>
      </c>
      <c r="BB121" s="13">
        <f t="shared" ca="1" si="723"/>
        <v>-3.6859700761196608E-2</v>
      </c>
      <c r="BC121" s="130">
        <f t="shared" ca="1" si="743"/>
        <v>3.1636511335942692</v>
      </c>
      <c r="BD121" s="101">
        <f t="shared" ca="1" si="743"/>
        <v>3.1884195538680586</v>
      </c>
      <c r="BE121" s="13">
        <f t="shared" ca="1" si="724"/>
        <v>-7.7682437506511421E-3</v>
      </c>
      <c r="BF121" s="130">
        <f t="shared" ca="1" si="744"/>
        <v>3.1691784578260394</v>
      </c>
      <c r="BG121" s="101">
        <f t="shared" ca="1" si="744"/>
        <v>3.2334691165068854</v>
      </c>
      <c r="BH121" s="13">
        <f t="shared" ca="1" si="725"/>
        <v>-1.9882873893132834E-2</v>
      </c>
      <c r="BI121" s="130">
        <f t="shared" ca="1" si="745"/>
        <v>3.0206989066001184</v>
      </c>
      <c r="BJ121" s="101">
        <f t="shared" ca="1" si="745"/>
        <v>2.9443571018020758</v>
      </c>
      <c r="BK121" s="13">
        <f t="shared" ca="1" si="726"/>
        <v>2.5928174524522896E-2</v>
      </c>
      <c r="BL121" s="130">
        <f t="shared" ca="1" si="746"/>
        <v>2.9249350853725704</v>
      </c>
      <c r="BM121" s="101">
        <f t="shared" ca="1" si="746"/>
        <v>3.1142024377318496</v>
      </c>
      <c r="BN121" s="13">
        <f t="shared" ca="1" si="727"/>
        <v>-6.0775545631236244E-2</v>
      </c>
      <c r="BO121" s="159" t="str">
        <f t="shared" si="728"/>
        <v>High Value</v>
      </c>
      <c r="BP121" s="249"/>
    </row>
    <row r="122" spans="4:68" x14ac:dyDescent="0.2">
      <c r="D122" s="238"/>
      <c r="E122" s="79" t="str">
        <f>$E$32</f>
        <v>Opportunity</v>
      </c>
      <c r="F122" s="130">
        <f t="shared" ca="1" si="708"/>
        <v>2.2815973572945429</v>
      </c>
      <c r="G122" s="101">
        <f t="shared" ca="1" si="708"/>
        <v>2.2609036964515976</v>
      </c>
      <c r="H122" s="13">
        <f t="shared" ca="1" si="709"/>
        <v>9.1528271971173473E-3</v>
      </c>
      <c r="I122" s="141"/>
      <c r="J122" s="130">
        <f t="shared" ca="1" si="729"/>
        <v>2.2556567750935979</v>
      </c>
      <c r="K122" s="101">
        <f t="shared" ca="1" si="729"/>
        <v>2.2817259368983507</v>
      </c>
      <c r="L122" s="13">
        <f t="shared" ca="1" si="710"/>
        <v>-1.1425194140620487E-2</v>
      </c>
      <c r="M122" s="141"/>
      <c r="N122" s="130">
        <f t="shared" ca="1" si="730"/>
        <v>2.2556598981906837</v>
      </c>
      <c r="O122" s="101">
        <f t="shared" ca="1" si="730"/>
        <v>2.2817235827126283</v>
      </c>
      <c r="P122" s="13">
        <f t="shared" ca="1" si="711"/>
        <v>-1.1422805426307952E-2</v>
      </c>
      <c r="Q122" s="141"/>
      <c r="R122" s="130">
        <f t="shared" ca="1" si="731"/>
        <v>2.3117334397240703</v>
      </c>
      <c r="S122" s="101">
        <f t="shared" ca="1" si="731"/>
        <v>2.2894224097782594</v>
      </c>
      <c r="T122" s="13">
        <f t="shared" ca="1" si="712"/>
        <v>9.7452658148706739E-3</v>
      </c>
      <c r="U122" s="130">
        <f t="shared" ca="1" si="732"/>
        <v>2.3104450850794542</v>
      </c>
      <c r="V122" s="101">
        <f t="shared" ca="1" si="732"/>
        <v>2.3476777057391907</v>
      </c>
      <c r="W122" s="13">
        <f t="shared" ca="1" si="713"/>
        <v>-1.5859340730082602E-2</v>
      </c>
      <c r="X122" s="130">
        <f t="shared" ca="1" si="733"/>
        <v>2.3055675846490562</v>
      </c>
      <c r="Y122" s="101">
        <f t="shared" ca="1" si="733"/>
        <v>2.3202930546558016</v>
      </c>
      <c r="Z122" s="13">
        <f t="shared" ca="1" si="714"/>
        <v>-6.3463836937312284E-3</v>
      </c>
      <c r="AA122" s="130">
        <f t="shared" ca="1" si="734"/>
        <v>2.2212012018213168</v>
      </c>
      <c r="AB122" s="101">
        <f t="shared" ca="1" si="734"/>
        <v>2.2465457838678558</v>
      </c>
      <c r="AC122" s="13">
        <f t="shared" ca="1" si="715"/>
        <v>-1.1281578247162843E-2</v>
      </c>
      <c r="AD122" s="141"/>
      <c r="AE122" s="130">
        <f t="shared" ca="1" si="735"/>
        <v>1.9829133064516129</v>
      </c>
      <c r="AF122" s="101">
        <f t="shared" ca="1" si="735"/>
        <v>2.0517476624262612</v>
      </c>
      <c r="AG122" s="13">
        <f t="shared" ca="1" si="716"/>
        <v>-3.3549133373082199E-2</v>
      </c>
      <c r="AH122" s="130">
        <f t="shared" ca="1" si="736"/>
        <v>2.366090257275411</v>
      </c>
      <c r="AI122" s="101">
        <f t="shared" ca="1" si="736"/>
        <v>2.3823888477310433</v>
      </c>
      <c r="AJ122" s="13">
        <f t="shared" ca="1" si="717"/>
        <v>-6.8412805370352877E-3</v>
      </c>
      <c r="AK122" s="130">
        <f t="shared" ca="1" si="737"/>
        <v>2.3485721181801225</v>
      </c>
      <c r="AL122" s="101">
        <f t="shared" ca="1" si="737"/>
        <v>2.1910457277117255</v>
      </c>
      <c r="AM122" s="13">
        <f t="shared" ca="1" si="718"/>
        <v>7.1895528457506783E-2</v>
      </c>
      <c r="AN122" s="130">
        <f t="shared" ca="1" si="738"/>
        <v>2.3723184605537546</v>
      </c>
      <c r="AO122" s="101">
        <f t="shared" ca="1" si="738"/>
        <v>2.4501526366411577</v>
      </c>
      <c r="AP122" s="13">
        <f t="shared" ca="1" si="719"/>
        <v>-3.1767072354358973E-2</v>
      </c>
      <c r="AQ122" s="130">
        <f t="shared" ca="1" si="739"/>
        <v>2.2518359178013112</v>
      </c>
      <c r="AR122" s="101">
        <f t="shared" ca="1" si="739"/>
        <v>2.1916557898413513</v>
      </c>
      <c r="AS122" s="13">
        <f t="shared" ca="1" si="720"/>
        <v>2.7458749790411276E-2</v>
      </c>
      <c r="AT122" s="130">
        <f t="shared" ca="1" si="740"/>
        <v>2.1628823350562483</v>
      </c>
      <c r="AU122" s="101">
        <f t="shared" ca="1" si="740"/>
        <v>2.2627246025069985</v>
      </c>
      <c r="AV122" s="13">
        <f t="shared" ca="1" si="721"/>
        <v>-4.4124798634411537E-2</v>
      </c>
      <c r="AW122" s="130">
        <f t="shared" ca="1" si="741"/>
        <v>2.1832963974643098</v>
      </c>
      <c r="AX122" s="101">
        <f t="shared" ca="1" si="741"/>
        <v>2.2463201403550506</v>
      </c>
      <c r="AY122" s="13">
        <f t="shared" ca="1" si="722"/>
        <v>-2.8056438509596989E-2</v>
      </c>
      <c r="AZ122" s="130">
        <f t="shared" ca="1" si="742"/>
        <v>2.354673816238682</v>
      </c>
      <c r="BA122" s="101">
        <f t="shared" ca="1" si="742"/>
        <v>2.355424225495673</v>
      </c>
      <c r="BB122" s="13">
        <f t="shared" ca="1" si="723"/>
        <v>-3.185877299164978E-4</v>
      </c>
      <c r="BC122" s="130">
        <f t="shared" ca="1" si="743"/>
        <v>2.2301562532509416</v>
      </c>
      <c r="BD122" s="101">
        <f t="shared" ca="1" si="743"/>
        <v>2.2440347937115952</v>
      </c>
      <c r="BE122" s="13">
        <f t="shared" ca="1" si="724"/>
        <v>-6.1846369314527217E-3</v>
      </c>
      <c r="BF122" s="130">
        <f t="shared" ca="1" si="744"/>
        <v>2.2306767380915677</v>
      </c>
      <c r="BG122" s="101">
        <f t="shared" ca="1" si="744"/>
        <v>2.3094870556072729</v>
      </c>
      <c r="BH122" s="13">
        <f t="shared" ca="1" si="725"/>
        <v>-3.4124598067938584E-2</v>
      </c>
      <c r="BI122" s="130">
        <f t="shared" ca="1" si="745"/>
        <v>2.2236245635769794</v>
      </c>
      <c r="BJ122" s="101">
        <f t="shared" ca="1" si="745"/>
        <v>2.1229645411657283</v>
      </c>
      <c r="BK122" s="13">
        <f t="shared" ca="1" si="726"/>
        <v>4.7414839230417963E-2</v>
      </c>
      <c r="BL122" s="130">
        <f t="shared" ca="1" si="746"/>
        <v>2.114985305830976</v>
      </c>
      <c r="BM122" s="101">
        <f t="shared" ca="1" si="746"/>
        <v>2.3047956428783221</v>
      </c>
      <c r="BN122" s="13">
        <f t="shared" ca="1" si="727"/>
        <v>-8.2354519210346672E-2</v>
      </c>
      <c r="BO122" s="159" t="str">
        <f t="shared" si="728"/>
        <v>Opportunity</v>
      </c>
      <c r="BP122" s="250"/>
    </row>
    <row r="123" spans="4:68" x14ac:dyDescent="0.2">
      <c r="D123" s="239"/>
      <c r="E123" s="78" t="str">
        <f>$E$33</f>
        <v>Marginal</v>
      </c>
      <c r="F123" s="131">
        <f t="shared" ca="1" si="708"/>
        <v>1.4455766545499771</v>
      </c>
      <c r="G123" s="102">
        <f t="shared" ca="1" si="708"/>
        <v>1.4028582900449196</v>
      </c>
      <c r="H123" s="100">
        <f t="shared" ca="1" si="709"/>
        <v>3.045094776015449E-2</v>
      </c>
      <c r="I123" s="141"/>
      <c r="J123" s="131">
        <f t="shared" ca="1" si="729"/>
        <v>1.4439620958463149</v>
      </c>
      <c r="K123" s="102">
        <f t="shared" ca="1" si="729"/>
        <v>1.4452477965938748</v>
      </c>
      <c r="L123" s="100">
        <f t="shared" ca="1" si="710"/>
        <v>-8.8960574829456077E-4</v>
      </c>
      <c r="M123" s="141"/>
      <c r="N123" s="131">
        <f t="shared" ca="1" si="730"/>
        <v>1.4439612377445912</v>
      </c>
      <c r="O123" s="102">
        <f t="shared" ca="1" si="730"/>
        <v>1.4452459183269524</v>
      </c>
      <c r="P123" s="100">
        <f t="shared" ca="1" si="711"/>
        <v>-8.8890102789452685E-4</v>
      </c>
      <c r="Q123" s="141"/>
      <c r="R123" s="131">
        <f t="shared" ca="1" si="731"/>
        <v>1.3581554128334201</v>
      </c>
      <c r="S123" s="102">
        <f t="shared" ca="1" si="731"/>
        <v>1.3376185039956321</v>
      </c>
      <c r="T123" s="100">
        <f t="shared" ca="1" si="712"/>
        <v>1.5353337873572874E-2</v>
      </c>
      <c r="U123" s="131">
        <f t="shared" ca="1" si="732"/>
        <v>1.3715038305728515</v>
      </c>
      <c r="V123" s="102">
        <f t="shared" ca="1" si="732"/>
        <v>1.3817578992738968</v>
      </c>
      <c r="W123" s="100">
        <f t="shared" ca="1" si="713"/>
        <v>-7.4210313589911205E-3</v>
      </c>
      <c r="X123" s="131">
        <f t="shared" ca="1" si="733"/>
        <v>1.3912031542579846</v>
      </c>
      <c r="Y123" s="102">
        <f t="shared" ca="1" si="733"/>
        <v>1.3845116782720317</v>
      </c>
      <c r="Z123" s="100">
        <f t="shared" ca="1" si="714"/>
        <v>4.833094650602234E-3</v>
      </c>
      <c r="AA123" s="131">
        <f t="shared" ca="1" si="734"/>
        <v>1.4070857936783605</v>
      </c>
      <c r="AB123" s="102">
        <f t="shared" ca="1" si="734"/>
        <v>1.4157313212457925</v>
      </c>
      <c r="AC123" s="100">
        <f t="shared" ca="1" si="715"/>
        <v>-6.1067572905176837E-3</v>
      </c>
      <c r="AD123" s="141"/>
      <c r="AE123" s="131">
        <f t="shared" ca="1" si="735"/>
        <v>1.3048664674680934</v>
      </c>
      <c r="AF123" s="102">
        <f t="shared" ca="1" si="735"/>
        <v>1.3085488505747127</v>
      </c>
      <c r="AG123" s="100">
        <f t="shared" ca="1" si="716"/>
        <v>-2.8140967798045776E-3</v>
      </c>
      <c r="AH123" s="131">
        <f t="shared" ca="1" si="736"/>
        <v>1.3189913411526253</v>
      </c>
      <c r="AI123" s="102">
        <f t="shared" ca="1" si="736"/>
        <v>1.2981113833741729</v>
      </c>
      <c r="AJ123" s="100">
        <f t="shared" ca="1" si="717"/>
        <v>1.6084873798871767E-2</v>
      </c>
      <c r="AK123" s="131">
        <f t="shared" ca="1" si="737"/>
        <v>1.2935801130643538</v>
      </c>
      <c r="AL123" s="102">
        <f t="shared" ca="1" si="737"/>
        <v>1.2400133774293041</v>
      </c>
      <c r="AM123" s="100">
        <f t="shared" ca="1" si="718"/>
        <v>4.3198514314498775E-2</v>
      </c>
      <c r="AN123" s="131">
        <f t="shared" ca="1" si="738"/>
        <v>1.3070928326627924</v>
      </c>
      <c r="AO123" s="102">
        <f t="shared" ca="1" si="738"/>
        <v>1.3322282700877368</v>
      </c>
      <c r="AP123" s="100">
        <f t="shared" ca="1" si="719"/>
        <v>-1.8867215168230176E-2</v>
      </c>
      <c r="AQ123" s="131">
        <f t="shared" ca="1" si="739"/>
        <v>1.3015821688416676</v>
      </c>
      <c r="AR123" s="102">
        <f t="shared" ca="1" si="739"/>
        <v>1.2631163263003498</v>
      </c>
      <c r="AS123" s="100">
        <f t="shared" ca="1" si="720"/>
        <v>3.0453127507253205E-2</v>
      </c>
      <c r="AT123" s="131">
        <f t="shared" ca="1" si="740"/>
        <v>1.2876730026969849</v>
      </c>
      <c r="AU123" s="102">
        <f t="shared" ca="1" si="740"/>
        <v>1.3285350604619819</v>
      </c>
      <c r="AV123" s="100">
        <f t="shared" ca="1" si="721"/>
        <v>-3.0757229508709901E-2</v>
      </c>
      <c r="AW123" s="131">
        <f t="shared" ca="1" si="741"/>
        <v>1.320831531921026</v>
      </c>
      <c r="AX123" s="102">
        <f t="shared" ca="1" si="741"/>
        <v>1.2855985416244684</v>
      </c>
      <c r="AY123" s="100">
        <f t="shared" ca="1" si="722"/>
        <v>2.740590406398373E-2</v>
      </c>
      <c r="AZ123" s="131">
        <f t="shared" ca="1" si="742"/>
        <v>1.3611986096779449</v>
      </c>
      <c r="BA123" s="102">
        <f t="shared" ca="1" si="742"/>
        <v>1.3527987590066255</v>
      </c>
      <c r="BB123" s="100">
        <f t="shared" ca="1" si="723"/>
        <v>6.2092388948431108E-3</v>
      </c>
      <c r="BC123" s="131">
        <f t="shared" ca="1" si="743"/>
        <v>1.3165728752039774</v>
      </c>
      <c r="BD123" s="102">
        <f t="shared" ca="1" si="743"/>
        <v>1.3144142322854544</v>
      </c>
      <c r="BE123" s="100">
        <f t="shared" ca="1" si="724"/>
        <v>1.6422851073132406E-3</v>
      </c>
      <c r="BF123" s="131">
        <f t="shared" ca="1" si="744"/>
        <v>1.3570078695738019</v>
      </c>
      <c r="BG123" s="102">
        <f t="shared" ca="1" si="744"/>
        <v>1.3769254392345116</v>
      </c>
      <c r="BH123" s="100">
        <f t="shared" ca="1" si="725"/>
        <v>-1.4465249238028936E-2</v>
      </c>
      <c r="BI123" s="131">
        <f t="shared" ca="1" si="745"/>
        <v>1.3578910415757415</v>
      </c>
      <c r="BJ123" s="102">
        <f t="shared" ca="1" si="745"/>
        <v>1.3173709449929478</v>
      </c>
      <c r="BK123" s="100">
        <f t="shared" ca="1" si="726"/>
        <v>3.0758304437183838E-2</v>
      </c>
      <c r="BL123" s="131">
        <f t="shared" ca="1" si="746"/>
        <v>1.3122476001324064</v>
      </c>
      <c r="BM123" s="102">
        <f t="shared" ca="1" si="746"/>
        <v>1.4328761868226718</v>
      </c>
      <c r="BN123" s="100">
        <f t="shared" ca="1" si="727"/>
        <v>-8.4186329425819426E-2</v>
      </c>
      <c r="BO123" s="156" t="str">
        <f t="shared" si="728"/>
        <v>Marginal</v>
      </c>
      <c r="BP123" s="251"/>
    </row>
    <row r="124" spans="4:68" ht="3.75" customHeight="1" x14ac:dyDescent="0.2">
      <c r="D124" s="144"/>
      <c r="E124" s="144"/>
      <c r="F124" s="144"/>
      <c r="G124" s="144"/>
      <c r="H124" s="160"/>
      <c r="I124" s="138"/>
      <c r="J124" s="144"/>
      <c r="K124" s="144"/>
      <c r="L124" s="160"/>
      <c r="M124" s="138"/>
      <c r="N124" s="144"/>
      <c r="O124" s="144"/>
      <c r="P124" s="160"/>
      <c r="Q124" s="138"/>
      <c r="R124" s="144"/>
      <c r="S124" s="144"/>
      <c r="T124" s="160"/>
      <c r="U124" s="144"/>
      <c r="V124" s="144"/>
      <c r="W124" s="160"/>
      <c r="X124" s="144"/>
      <c r="Y124" s="144"/>
      <c r="Z124" s="160"/>
      <c r="AA124" s="144"/>
      <c r="AB124" s="144"/>
      <c r="AC124" s="160"/>
      <c r="AD124" s="138"/>
      <c r="AE124" s="144"/>
      <c r="AF124" s="144"/>
      <c r="AG124" s="160"/>
      <c r="AH124" s="144"/>
      <c r="AI124" s="144"/>
      <c r="AJ124" s="160"/>
      <c r="AK124" s="144"/>
      <c r="AL124" s="144"/>
      <c r="AM124" s="160"/>
      <c r="AN124" s="144"/>
      <c r="AO124" s="144"/>
      <c r="AP124" s="160"/>
      <c r="AQ124" s="144"/>
      <c r="AR124" s="144"/>
      <c r="AS124" s="160"/>
      <c r="AT124" s="144"/>
      <c r="AU124" s="144"/>
      <c r="AV124" s="160"/>
      <c r="AW124" s="144"/>
      <c r="AX124" s="144"/>
      <c r="AY124" s="160"/>
      <c r="AZ124" s="144"/>
      <c r="BA124" s="144"/>
      <c r="BB124" s="160"/>
      <c r="BC124" s="144"/>
      <c r="BD124" s="144"/>
      <c r="BE124" s="160"/>
      <c r="BF124" s="144"/>
      <c r="BG124" s="144"/>
      <c r="BH124" s="160"/>
      <c r="BI124" s="144"/>
      <c r="BJ124" s="144"/>
      <c r="BK124" s="160"/>
      <c r="BL124" s="144"/>
      <c r="BM124" s="144"/>
      <c r="BN124" s="160"/>
      <c r="BO124" s="144"/>
      <c r="BP124" s="144"/>
    </row>
    <row r="125" spans="4:68" ht="15" thickBot="1" x14ac:dyDescent="0.25">
      <c r="D125" s="236" t="s">
        <v>203</v>
      </c>
      <c r="E125" s="135" t="str">
        <f>$E$29</f>
        <v>Total Active</v>
      </c>
      <c r="F125" s="132">
        <f ca="1">IFERROR(F87 / F71, 0)</f>
        <v>120.25537677869171</v>
      </c>
      <c r="G125" s="114">
        <f t="shared" ref="G125:G129" ca="1" si="747">IFERROR(G87 / G71, 0)</f>
        <v>119.63944943504676</v>
      </c>
      <c r="H125" s="115">
        <f t="shared" ref="H125:H129" ca="1" si="748">IF(F$9 = 0, 0, IFERROR((F125 - G125) / G125, 0))</f>
        <v>5.1481960720602222E-3</v>
      </c>
      <c r="I125" s="141"/>
      <c r="J125" s="132">
        <f ca="1">IFERROR(J87 / J71, 0)</f>
        <v>116.77930452428289</v>
      </c>
      <c r="K125" s="114">
        <f t="shared" ref="K125:K129" ca="1" si="749">IFERROR(K87 / K71, 0)</f>
        <v>120.25944556457173</v>
      </c>
      <c r="L125" s="115">
        <f t="shared" ref="L125:L129" ca="1" si="750">IF(J$9 = 0, 0, IFERROR((J125 - K125) / K125, 0))</f>
        <v>-2.8938608721759206E-2</v>
      </c>
      <c r="M125" s="141"/>
      <c r="N125" s="132">
        <f ca="1">IFERROR(N87 / N71, 0)</f>
        <v>116.77930452428285</v>
      </c>
      <c r="O125" s="114">
        <f t="shared" ref="O125:O129" ca="1" si="751">IFERROR(O87 / O71, 0)</f>
        <v>120.25944556457173</v>
      </c>
      <c r="P125" s="115">
        <f t="shared" ref="P125:P129" ca="1" si="752">IF(N$9 = 0, 0, IFERROR((N125 - O125) / O125, 0))</f>
        <v>-2.8938608721759563E-2</v>
      </c>
      <c r="Q125" s="141"/>
      <c r="R125" s="132">
        <f ca="1">IFERROR(R87 / R71, 0)</f>
        <v>129.81313032629151</v>
      </c>
      <c r="S125" s="114">
        <f t="shared" ref="S125:S129" ca="1" si="753">IFERROR(S87 / S71, 0)</f>
        <v>134.30088737693282</v>
      </c>
      <c r="T125" s="115">
        <f t="shared" ref="T125:T129" ca="1" si="754">IF(R$9 = 0, 0, IFERROR((R125 - S125) / S125, 0))</f>
        <v>-3.3415691722466702E-2</v>
      </c>
      <c r="U125" s="132">
        <f ca="1">IFERROR(U87 / U71, 0)</f>
        <v>116.36029727614287</v>
      </c>
      <c r="V125" s="114">
        <f t="shared" ref="V125:V129" ca="1" si="755">IFERROR(V87 / V71, 0)</f>
        <v>115.86224740835476</v>
      </c>
      <c r="W125" s="115">
        <f t="shared" ref="W125:W129" ca="1" si="756">IF(U$9 = 0, 0, IFERROR((U125 - V125) / V125, 0))</f>
        <v>4.2986380717503457E-3</v>
      </c>
      <c r="X125" s="132">
        <f ca="1">IFERROR(X87 / X71, 0)</f>
        <v>124.22943363869251</v>
      </c>
      <c r="Y125" s="114">
        <f t="shared" ref="Y125:Y129" ca="1" si="757">IFERROR(Y87 / Y71, 0)</f>
        <v>129.24979234637775</v>
      </c>
      <c r="Z125" s="115">
        <f t="shared" ref="Z125:Z129" ca="1" si="758">IF(X$9 = 0, 0, IFERROR((X125 - Y125) / Y125, 0))</f>
        <v>-3.8842296119371129E-2</v>
      </c>
      <c r="AA125" s="132">
        <f ca="1">IFERROR(AA87 / AA71, 0)</f>
        <v>99.893564574563939</v>
      </c>
      <c r="AB125" s="114">
        <f t="shared" ref="AB125:AB129" ca="1" si="759">IFERROR(AB87 / AB71, 0)</f>
        <v>104.54431097034681</v>
      </c>
      <c r="AC125" s="115">
        <f t="shared" ref="AC125:AC129" ca="1" si="760">IF(AA$9 = 0, 0, IFERROR((AA125 - AB125) / AB125, 0))</f>
        <v>-4.4485886918342432E-2</v>
      </c>
      <c r="AD125" s="141"/>
      <c r="AE125" s="132">
        <f ca="1">IFERROR(AE87 / AE71, 0)</f>
        <v>120.81933607706567</v>
      </c>
      <c r="AF125" s="114">
        <f t="shared" ref="AF125:AF129" ca="1" si="761">IFERROR(AF87 / AF71, 0)</f>
        <v>118.32547912170725</v>
      </c>
      <c r="AG125" s="115">
        <f t="shared" ref="AG125:AG129" ca="1" si="762">IF(AE$9 = 0, 0, IFERROR((AE125 - AF125) / AF125, 0))</f>
        <v>2.1076246416828724E-2</v>
      </c>
      <c r="AH125" s="132">
        <f ca="1">IFERROR(AH87 / AH71, 0)</f>
        <v>134.40928744543589</v>
      </c>
      <c r="AI125" s="114">
        <f t="shared" ref="AI125:AI129" ca="1" si="763">IFERROR(AI87 / AI71, 0)</f>
        <v>137.29942011257771</v>
      </c>
      <c r="AJ125" s="115">
        <f t="shared" ref="AJ125:AJ129" ca="1" si="764">IF(AH$9 = 0, 0, IFERROR((AH125 - AI125) / AI125, 0))</f>
        <v>-2.1049853413598316E-2</v>
      </c>
      <c r="AK125" s="132">
        <f ca="1">IFERROR(AK87 / AK71, 0)</f>
        <v>130.48113082233994</v>
      </c>
      <c r="AL125" s="114">
        <f t="shared" ref="AL125:AL129" ca="1" si="765">IFERROR(AL87 / AL71, 0)</f>
        <v>140.35110751607385</v>
      </c>
      <c r="AM125" s="115">
        <f t="shared" ref="AM125:AM129" ca="1" si="766">IF(AK$9 = 0, 0, IFERROR((AK125 - AL125) / AL125, 0))</f>
        <v>-7.0323468538383629E-2</v>
      </c>
      <c r="AN125" s="132">
        <f ca="1">IFERROR(AN87 / AN71, 0)</f>
        <v>127.66486701361288</v>
      </c>
      <c r="AO125" s="114">
        <f t="shared" ref="AO125:AO129" ca="1" si="767">IFERROR(AO87 / AO71, 0)</f>
        <v>127.722871785211</v>
      </c>
      <c r="AP125" s="115">
        <f t="shared" ref="AP125:AP129" ca="1" si="768">IF(AN$9 = 0, 0, IFERROR((AN125 - AO125) / AO125, 0))</f>
        <v>-4.541455323339923E-4</v>
      </c>
      <c r="AQ125" s="132">
        <f ca="1">IFERROR(AQ87 / AQ71, 0)</f>
        <v>117.2681878060737</v>
      </c>
      <c r="AR125" s="114">
        <f t="shared" ref="AR125:AR129" ca="1" si="769">IFERROR(AR87 / AR71, 0)</f>
        <v>116.16149494373114</v>
      </c>
      <c r="AS125" s="115">
        <f t="shared" ref="AS125:AS129" ca="1" si="770">IF(AQ$9 = 0, 0, IFERROR((AQ125 - AR125) / AR125, 0))</f>
        <v>9.5271919742307004E-3</v>
      </c>
      <c r="AT125" s="132">
        <f ca="1">IFERROR(AT87 / AT71, 0)</f>
        <v>101.27397427762793</v>
      </c>
      <c r="AU125" s="114">
        <f t="shared" ref="AU125:AU129" ca="1" si="771">IFERROR(AU87 / AU71, 0)</f>
        <v>99.074469818147193</v>
      </c>
      <c r="AV125" s="115">
        <f t="shared" ref="AV125:AV129" ca="1" si="772">IF(AT$9 = 0, 0, IFERROR((AT125 - AU125) / AU125, 0))</f>
        <v>2.2200517080918643E-2</v>
      </c>
      <c r="AW125" s="132">
        <f ca="1">IFERROR(AW87 / AW71, 0)</f>
        <v>114.51200773990425</v>
      </c>
      <c r="AX125" s="114">
        <f t="shared" ref="AX125:AX129" ca="1" si="773">IFERROR(AX87 / AX71, 0)</f>
        <v>113.8935011995263</v>
      </c>
      <c r="AY125" s="115">
        <f t="shared" ref="AY125:AY129" ca="1" si="774">IF(AW$9 = 0, 0, IFERROR((AW125 - AX125) / AX125, 0))</f>
        <v>5.4305692060024483E-3</v>
      </c>
      <c r="AZ125" s="132">
        <f ca="1">IFERROR(AZ87 / AZ71, 0)</f>
        <v>130.27839927625817</v>
      </c>
      <c r="BA125" s="114">
        <f t="shared" ref="BA125:BA129" ca="1" si="775">IFERROR(BA87 / BA71, 0)</f>
        <v>134.39696889878155</v>
      </c>
      <c r="BB125" s="115">
        <f t="shared" ref="BB125:BB129" ca="1" si="776">IF(AZ$9 = 0, 0, IFERROR((AZ125 - BA125) / BA125, 0))</f>
        <v>-3.0644810342599329E-2</v>
      </c>
      <c r="BC125" s="132">
        <f ca="1">IFERROR(BC87 / BC71, 0)</f>
        <v>124.95490853552825</v>
      </c>
      <c r="BD125" s="114">
        <f t="shared" ref="BD125:BD129" ca="1" si="777">IFERROR(BD87 / BD71, 0)</f>
        <v>134.58490583139158</v>
      </c>
      <c r="BE125" s="115">
        <f t="shared" ref="BE125:BE129" ca="1" si="778">IF(BC$9 = 0, 0, IFERROR((BC125 - BD125) / BD125, 0))</f>
        <v>-7.1553323430844654E-2</v>
      </c>
      <c r="BF125" s="132">
        <f ca="1">IFERROR(BF87 / BF71, 0)</f>
        <v>117.03359638418856</v>
      </c>
      <c r="BG125" s="114">
        <f t="shared" ref="BG125:BG129" ca="1" si="779">IFERROR(BG87 / BG71, 0)</f>
        <v>123.91641230950744</v>
      </c>
      <c r="BH125" s="115">
        <f t="shared" ref="BH125:BH129" ca="1" si="780">IF(BF$9 = 0, 0, IFERROR((BF125 - BG125) / BG125, 0))</f>
        <v>-5.5544021950277196E-2</v>
      </c>
      <c r="BI125" s="132">
        <f ca="1">IFERROR(BI87 / BI71, 0)</f>
        <v>92.862850142236724</v>
      </c>
      <c r="BJ125" s="114">
        <f t="shared" ref="BJ125:BJ129" ca="1" si="781">IFERROR(BJ87 / BJ71, 0)</f>
        <v>94.278452371383722</v>
      </c>
      <c r="BK125" s="115">
        <f t="shared" ref="BK125:BK129" ca="1" si="782">IF(BI$9 = 0, 0, IFERROR((BI125 - BJ125) / BJ125, 0))</f>
        <v>-1.5015119505469045E-2</v>
      </c>
      <c r="BL125" s="132">
        <f ca="1">IFERROR(BL87 / BL71, 0)</f>
        <v>90.863192364494608</v>
      </c>
      <c r="BM125" s="114">
        <f t="shared" ref="BM125:BM129" ca="1" si="783">IFERROR(BM87 / BM71, 0)</f>
        <v>98.787255529215628</v>
      </c>
      <c r="BN125" s="115">
        <f t="shared" ref="BN125:BN129" ca="1" si="784">IF(BL$9 = 0, 0, IFERROR((BL125 - BM125) / BM125, 0))</f>
        <v>-8.0213415407390617E-2</v>
      </c>
      <c r="BO125" s="158" t="str">
        <f t="shared" ref="BO125:BO129" si="785">E125</f>
        <v>Total Active</v>
      </c>
      <c r="BP125" s="248" t="str">
        <f>$D125</f>
        <v>SOLD AOV</v>
      </c>
    </row>
    <row r="126" spans="4:68" ht="15" thickTop="1" x14ac:dyDescent="0.2">
      <c r="D126" s="237"/>
      <c r="E126" s="136" t="str">
        <f>$E$30</f>
        <v>Elite</v>
      </c>
      <c r="F126" s="133">
        <f t="shared" ref="F126" ca="1" si="786">IFERROR(F88 / F72, 0)</f>
        <v>150.50397983697044</v>
      </c>
      <c r="G126" s="107">
        <f t="shared" ca="1" si="747"/>
        <v>150.17511486780086</v>
      </c>
      <c r="H126" s="108">
        <f t="shared" ca="1" si="748"/>
        <v>2.1898765947945932E-3</v>
      </c>
      <c r="I126" s="141"/>
      <c r="J126" s="133">
        <f t="shared" ref="J126" ca="1" si="787">IFERROR(J88 / J72, 0)</f>
        <v>145.0787046422324</v>
      </c>
      <c r="K126" s="107">
        <f t="shared" ca="1" si="749"/>
        <v>150.51217706857557</v>
      </c>
      <c r="L126" s="108">
        <f t="shared" ca="1" si="750"/>
        <v>-3.6099885950540749E-2</v>
      </c>
      <c r="M126" s="141"/>
      <c r="N126" s="133">
        <f t="shared" ref="N126" ca="1" si="788">IFERROR(N88 / N72, 0)</f>
        <v>145.0787046422324</v>
      </c>
      <c r="O126" s="107">
        <f t="shared" ca="1" si="751"/>
        <v>150.51217706857557</v>
      </c>
      <c r="P126" s="108">
        <f t="shared" ca="1" si="752"/>
        <v>-3.6099885950540749E-2</v>
      </c>
      <c r="Q126" s="141"/>
      <c r="R126" s="133">
        <f t="shared" ref="R126" ca="1" si="789">IFERROR(R88 / R72, 0)</f>
        <v>187.47259301997812</v>
      </c>
      <c r="S126" s="107">
        <f t="shared" ca="1" si="753"/>
        <v>197.87658341354188</v>
      </c>
      <c r="T126" s="108">
        <f t="shared" ca="1" si="754"/>
        <v>-5.2578178853131298E-2</v>
      </c>
      <c r="U126" s="133">
        <f t="shared" ref="U126" ca="1" si="790">IFERROR(U88 / U72, 0)</f>
        <v>170.68825896742143</v>
      </c>
      <c r="V126" s="107">
        <f t="shared" ca="1" si="755"/>
        <v>168.1364132679511</v>
      </c>
      <c r="W126" s="108">
        <f t="shared" ca="1" si="756"/>
        <v>1.517723406769465E-2</v>
      </c>
      <c r="X126" s="133">
        <f t="shared" ref="X126" ca="1" si="791">IFERROR(X88 / X72, 0)</f>
        <v>177.03538507929414</v>
      </c>
      <c r="Y126" s="107">
        <f t="shared" ca="1" si="757"/>
        <v>188.57470007249006</v>
      </c>
      <c r="Z126" s="108">
        <f t="shared" ca="1" si="758"/>
        <v>-6.1192275468342702E-2</v>
      </c>
      <c r="AA126" s="133">
        <f t="shared" ref="AA126" ca="1" si="792">IFERROR(AA88 / AA72, 0)</f>
        <v>144.83885133664151</v>
      </c>
      <c r="AB126" s="107">
        <f t="shared" ca="1" si="759"/>
        <v>150.6106221450604</v>
      </c>
      <c r="AC126" s="108">
        <f t="shared" ca="1" si="760"/>
        <v>-3.8322468403721353E-2</v>
      </c>
      <c r="AD126" s="141"/>
      <c r="AE126" s="133">
        <f t="shared" ref="AE126" ca="1" si="793">IFERROR(AE88 / AE72, 0)</f>
        <v>239.68330003311624</v>
      </c>
      <c r="AF126" s="107">
        <f t="shared" ca="1" si="761"/>
        <v>240.33978914667202</v>
      </c>
      <c r="AG126" s="108">
        <f t="shared" ca="1" si="762"/>
        <v>-2.7315040754868243E-3</v>
      </c>
      <c r="AH126" s="133">
        <f t="shared" ref="AH126" ca="1" si="794">IFERROR(AH88 / AH72, 0)</f>
        <v>230.51580149597234</v>
      </c>
      <c r="AI126" s="107">
        <f t="shared" ca="1" si="763"/>
        <v>231.72311616745176</v>
      </c>
      <c r="AJ126" s="108">
        <f t="shared" ca="1" si="764"/>
        <v>-5.2101606928459084E-3</v>
      </c>
      <c r="AK126" s="133">
        <f t="shared" ref="AK126" ca="1" si="795">IFERROR(AK88 / AK72, 0)</f>
        <v>237.5590102902465</v>
      </c>
      <c r="AL126" s="107">
        <f t="shared" ca="1" si="765"/>
        <v>270.85198477586692</v>
      </c>
      <c r="AM126" s="108">
        <f t="shared" ca="1" si="766"/>
        <v>-0.12291944071656234</v>
      </c>
      <c r="AN126" s="133">
        <f t="shared" ref="AN126" ca="1" si="796">IFERROR(AN88 / AN72, 0)</f>
        <v>233.34477591084155</v>
      </c>
      <c r="AO126" s="107">
        <f t="shared" ca="1" si="767"/>
        <v>224.96812373127111</v>
      </c>
      <c r="AP126" s="108">
        <f t="shared" ca="1" si="768"/>
        <v>3.7234840388216596E-2</v>
      </c>
      <c r="AQ126" s="133">
        <f t="shared" ref="AQ126" ca="1" si="797">IFERROR(AQ88 / AQ72, 0)</f>
        <v>205.52279116320577</v>
      </c>
      <c r="AR126" s="107">
        <f t="shared" ca="1" si="769"/>
        <v>208.91981957240725</v>
      </c>
      <c r="AS126" s="108">
        <f t="shared" ca="1" si="770"/>
        <v>-1.6259962392051287E-2</v>
      </c>
      <c r="AT126" s="133">
        <f t="shared" ref="AT126" ca="1" si="798">IFERROR(AT88 / AT72, 0)</f>
        <v>206.53850595863997</v>
      </c>
      <c r="AU126" s="107">
        <f t="shared" ca="1" si="771"/>
        <v>197.69608668341709</v>
      </c>
      <c r="AV126" s="108">
        <f t="shared" ca="1" si="772"/>
        <v>4.4727335900091897E-2</v>
      </c>
      <c r="AW126" s="133">
        <f t="shared" ref="AW126" ca="1" si="799">IFERROR(AW88 / AW72, 0)</f>
        <v>222.08331086205447</v>
      </c>
      <c r="AX126" s="107">
        <f t="shared" ca="1" si="773"/>
        <v>222.29226953858316</v>
      </c>
      <c r="AY126" s="108">
        <f t="shared" ca="1" si="774"/>
        <v>-9.4001773863940964E-4</v>
      </c>
      <c r="AZ126" s="133">
        <f t="shared" ref="AZ126" ca="1" si="800">IFERROR(AZ88 / AZ72, 0)</f>
        <v>221.88120014217895</v>
      </c>
      <c r="BA126" s="107">
        <f t="shared" ca="1" si="775"/>
        <v>236.57773113994938</v>
      </c>
      <c r="BB126" s="108">
        <f t="shared" ca="1" si="776"/>
        <v>-6.2121362509291199E-2</v>
      </c>
      <c r="BC126" s="133">
        <f t="shared" ref="BC126" ca="1" si="801">IFERROR(BC88 / BC72, 0)</f>
        <v>220.66489822759442</v>
      </c>
      <c r="BD126" s="107">
        <f t="shared" ca="1" si="777"/>
        <v>244.55074601327772</v>
      </c>
      <c r="BE126" s="108">
        <f t="shared" ca="1" si="778"/>
        <v>-9.7672357067299362E-2</v>
      </c>
      <c r="BF126" s="133">
        <f t="shared" ref="BF126" ca="1" si="802">IFERROR(BF88 / BF72, 0)</f>
        <v>218.33859550561806</v>
      </c>
      <c r="BG126" s="107">
        <f t="shared" ca="1" si="779"/>
        <v>228.6992368561211</v>
      </c>
      <c r="BH126" s="108">
        <f t="shared" ca="1" si="780"/>
        <v>-4.5302474520372428E-2</v>
      </c>
      <c r="BI126" s="133">
        <f t="shared" ref="BI126" ca="1" si="803">IFERROR(BI88 / BI72, 0)</f>
        <v>152.99757131108512</v>
      </c>
      <c r="BJ126" s="107">
        <f t="shared" ca="1" si="781"/>
        <v>156.8846355523396</v>
      </c>
      <c r="BK126" s="108">
        <f t="shared" ca="1" si="782"/>
        <v>-2.4776576925900955E-2</v>
      </c>
      <c r="BL126" s="133">
        <f t="shared" ref="BL126" ca="1" si="804">IFERROR(BL88 / BL72, 0)</f>
        <v>179.35216577540109</v>
      </c>
      <c r="BM126" s="107">
        <f t="shared" ca="1" si="783"/>
        <v>188.48953953220663</v>
      </c>
      <c r="BN126" s="108">
        <f t="shared" ca="1" si="784"/>
        <v>-4.8476821469683039E-2</v>
      </c>
      <c r="BO126" s="152" t="str">
        <f t="shared" si="785"/>
        <v>Elite</v>
      </c>
      <c r="BP126" s="249"/>
    </row>
    <row r="127" spans="4:68" x14ac:dyDescent="0.2">
      <c r="D127" s="237"/>
      <c r="E127" s="79" t="str">
        <f>$E$31</f>
        <v>High Value</v>
      </c>
      <c r="F127" s="35">
        <f t="shared" ref="F127" ca="1" si="805">IFERROR(F89 / F73, 0)</f>
        <v>131.92439081998128</v>
      </c>
      <c r="G127" s="22">
        <f t="shared" ca="1" si="747"/>
        <v>132.16905984977436</v>
      </c>
      <c r="H127" s="13">
        <f t="shared" ca="1" si="748"/>
        <v>-1.851182342305892E-3</v>
      </c>
      <c r="I127" s="141"/>
      <c r="J127" s="35">
        <f t="shared" ref="J127" ca="1" si="806">IFERROR(J89 / J73, 0)</f>
        <v>127.56394287491624</v>
      </c>
      <c r="K127" s="22">
        <f t="shared" ca="1" si="749"/>
        <v>131.9225993187043</v>
      </c>
      <c r="L127" s="13">
        <f t="shared" ca="1" si="750"/>
        <v>-3.3039497904814884E-2</v>
      </c>
      <c r="M127" s="141"/>
      <c r="N127" s="35">
        <f t="shared" ref="N127" ca="1" si="807">IFERROR(N89 / N73, 0)</f>
        <v>127.56394287491624</v>
      </c>
      <c r="O127" s="22">
        <f t="shared" ca="1" si="751"/>
        <v>131.9225993187043</v>
      </c>
      <c r="P127" s="13">
        <f t="shared" ca="1" si="752"/>
        <v>-3.3039497904814884E-2</v>
      </c>
      <c r="Q127" s="141"/>
      <c r="R127" s="35">
        <f t="shared" ref="R127" ca="1" si="808">IFERROR(R89 / R73, 0)</f>
        <v>156.52158376052961</v>
      </c>
      <c r="S127" s="22">
        <f t="shared" ca="1" si="753"/>
        <v>164.08957120226776</v>
      </c>
      <c r="T127" s="13">
        <f t="shared" ca="1" si="754"/>
        <v>-4.6121075131638607E-2</v>
      </c>
      <c r="U127" s="35">
        <f t="shared" ref="U127" ca="1" si="809">IFERROR(U89 / U73, 0)</f>
        <v>140.09670952177365</v>
      </c>
      <c r="V127" s="22">
        <f t="shared" ca="1" si="755"/>
        <v>140.75584505077853</v>
      </c>
      <c r="W127" s="13">
        <f t="shared" ca="1" si="756"/>
        <v>-4.6828288286507608E-3</v>
      </c>
      <c r="X127" s="35">
        <f t="shared" ref="X127" ca="1" si="810">IFERROR(X89 / X73, 0)</f>
        <v>148.29347686104975</v>
      </c>
      <c r="Y127" s="22">
        <f t="shared" ca="1" si="757"/>
        <v>155.62366543031189</v>
      </c>
      <c r="Z127" s="13">
        <f t="shared" ca="1" si="758"/>
        <v>-4.7102017222082362E-2</v>
      </c>
      <c r="AA127" s="35">
        <f t="shared" ref="AA127" ca="1" si="811">IFERROR(AA89 / AA73, 0)</f>
        <v>121.01750805335423</v>
      </c>
      <c r="AB127" s="22">
        <f t="shared" ca="1" si="759"/>
        <v>126.9159861515959</v>
      </c>
      <c r="AC127" s="13">
        <f t="shared" ca="1" si="760"/>
        <v>-4.6475454173252689E-2</v>
      </c>
      <c r="AD127" s="141"/>
      <c r="AE127" s="35">
        <f t="shared" ref="AE127" ca="1" si="812">IFERROR(AE89 / AE73, 0)</f>
        <v>164.10884194946235</v>
      </c>
      <c r="AF127" s="22">
        <f t="shared" ca="1" si="761"/>
        <v>163.50366781234655</v>
      </c>
      <c r="AG127" s="13">
        <f t="shared" ca="1" si="762"/>
        <v>3.7012878378383253E-3</v>
      </c>
      <c r="AH127" s="35">
        <f t="shared" ref="AH127" ca="1" si="813">IFERROR(AH89 / AH73, 0)</f>
        <v>171.97405251965779</v>
      </c>
      <c r="AI127" s="22">
        <f t="shared" ca="1" si="763"/>
        <v>174.50294872196628</v>
      </c>
      <c r="AJ127" s="13">
        <f t="shared" ca="1" si="764"/>
        <v>-1.44919969595342E-2</v>
      </c>
      <c r="AK127" s="35">
        <f t="shared" ref="AK127" ca="1" si="814">IFERROR(AK89 / AK73, 0)</f>
        <v>168.98070917772597</v>
      </c>
      <c r="AL127" s="22">
        <f t="shared" ca="1" si="765"/>
        <v>187.7660380283146</v>
      </c>
      <c r="AM127" s="13">
        <f t="shared" ca="1" si="766"/>
        <v>-0.10004646765649841</v>
      </c>
      <c r="AN127" s="35">
        <f t="shared" ref="AN127" ca="1" si="815">IFERROR(AN89 / AN73, 0)</f>
        <v>163.16763861908788</v>
      </c>
      <c r="AO127" s="22">
        <f t="shared" ca="1" si="767"/>
        <v>163.17119090679674</v>
      </c>
      <c r="AP127" s="13">
        <f t="shared" ca="1" si="768"/>
        <v>-2.1770311837006832E-5</v>
      </c>
      <c r="AQ127" s="35">
        <f t="shared" ref="AQ127" ca="1" si="816">IFERROR(AQ89 / AQ73, 0)</f>
        <v>151.6975154495849</v>
      </c>
      <c r="AR127" s="22">
        <f t="shared" ca="1" si="769"/>
        <v>153.22255378454776</v>
      </c>
      <c r="AS127" s="13">
        <f t="shared" ca="1" si="770"/>
        <v>-9.9530930486074129E-3</v>
      </c>
      <c r="AT127" s="35">
        <f t="shared" ref="AT127" ca="1" si="817">IFERROR(AT89 / AT73, 0)</f>
        <v>138.94394472915633</v>
      </c>
      <c r="AU127" s="22">
        <f t="shared" ca="1" si="771"/>
        <v>135.6197715411904</v>
      </c>
      <c r="AV127" s="13">
        <f t="shared" ca="1" si="772"/>
        <v>2.451097764131175E-2</v>
      </c>
      <c r="AW127" s="35">
        <f t="shared" ref="AW127" ca="1" si="818">IFERROR(AW89 / AW73, 0)</f>
        <v>153.84903699166057</v>
      </c>
      <c r="AX127" s="22">
        <f t="shared" ca="1" si="773"/>
        <v>154.33226049285108</v>
      </c>
      <c r="AY127" s="13">
        <f t="shared" ca="1" si="774"/>
        <v>-3.1310595700948219E-3</v>
      </c>
      <c r="AZ127" s="35">
        <f t="shared" ref="AZ127" ca="1" si="819">IFERROR(AZ89 / AZ73, 0)</f>
        <v>164.84919279240822</v>
      </c>
      <c r="BA127" s="22">
        <f t="shared" ca="1" si="775"/>
        <v>172.24181103407724</v>
      </c>
      <c r="BB127" s="13">
        <f t="shared" ca="1" si="776"/>
        <v>-4.291999832843392E-2</v>
      </c>
      <c r="BC127" s="35">
        <f t="shared" ref="BC127" ca="1" si="820">IFERROR(BC89 / BC73, 0)</f>
        <v>160.77295631257451</v>
      </c>
      <c r="BD127" s="22">
        <f t="shared" ca="1" si="777"/>
        <v>172.41552082627069</v>
      </c>
      <c r="BE127" s="13">
        <f t="shared" ca="1" si="778"/>
        <v>-6.7526197513433056E-2</v>
      </c>
      <c r="BF127" s="35">
        <f t="shared" ref="BF127" ca="1" si="821">IFERROR(BF89 / BF73, 0)</f>
        <v>154.47694943512124</v>
      </c>
      <c r="BG127" s="22">
        <f t="shared" ca="1" si="779"/>
        <v>161.34231376989061</v>
      </c>
      <c r="BH127" s="13">
        <f t="shared" ca="1" si="780"/>
        <v>-4.2551542582690845E-2</v>
      </c>
      <c r="BI127" s="35">
        <f t="shared" ref="BI127" ca="1" si="822">IFERROR(BI89 / BI73, 0)</f>
        <v>121.43862864123143</v>
      </c>
      <c r="BJ127" s="22">
        <f t="shared" ca="1" si="781"/>
        <v>123.09519652094534</v>
      </c>
      <c r="BK127" s="13">
        <f t="shared" ca="1" si="782"/>
        <v>-1.345761594711805E-2</v>
      </c>
      <c r="BL127" s="35">
        <f t="shared" ref="BL127" ca="1" si="823">IFERROR(BL89 / BL73, 0)</f>
        <v>125.88942166968292</v>
      </c>
      <c r="BM127" s="22">
        <f t="shared" ca="1" si="783"/>
        <v>135.81701784137078</v>
      </c>
      <c r="BN127" s="13">
        <f t="shared" ca="1" si="784"/>
        <v>-7.3095377364881697E-2</v>
      </c>
      <c r="BO127" s="159" t="str">
        <f t="shared" si="785"/>
        <v>High Value</v>
      </c>
      <c r="BP127" s="249"/>
    </row>
    <row r="128" spans="4:68" x14ac:dyDescent="0.2">
      <c r="D128" s="238"/>
      <c r="E128" s="79" t="str">
        <f>$E$32</f>
        <v>Opportunity</v>
      </c>
      <c r="F128" s="35">
        <f t="shared" ref="F128" ca="1" si="824">IFERROR(F90 / F74, 0)</f>
        <v>104.91416069230719</v>
      </c>
      <c r="G128" s="22">
        <f t="shared" ca="1" si="747"/>
        <v>104.18279744137733</v>
      </c>
      <c r="H128" s="13">
        <f t="shared" ca="1" si="748"/>
        <v>7.0200001237381935E-3</v>
      </c>
      <c r="I128" s="141"/>
      <c r="J128" s="35">
        <f t="shared" ref="J128" ca="1" si="825">IFERROR(J90 / J74, 0)</f>
        <v>102.53836878776215</v>
      </c>
      <c r="K128" s="22">
        <f t="shared" ca="1" si="749"/>
        <v>104.91653249687732</v>
      </c>
      <c r="L128" s="13">
        <f t="shared" ca="1" si="750"/>
        <v>-2.2667196985241132E-2</v>
      </c>
      <c r="M128" s="141"/>
      <c r="N128" s="35">
        <f t="shared" ref="N128" ca="1" si="826">IFERROR(N90 / N74, 0)</f>
        <v>102.53850471234915</v>
      </c>
      <c r="O128" s="22">
        <f t="shared" ca="1" si="751"/>
        <v>104.91655042320225</v>
      </c>
      <c r="P128" s="13">
        <f t="shared" ca="1" si="752"/>
        <v>-2.2666068425436881E-2</v>
      </c>
      <c r="Q128" s="141"/>
      <c r="R128" s="35">
        <f t="shared" ref="R128" ca="1" si="827">IFERROR(R90 / R74, 0)</f>
        <v>113.9070356880864</v>
      </c>
      <c r="S128" s="22">
        <f t="shared" ca="1" si="753"/>
        <v>114.89109691768128</v>
      </c>
      <c r="T128" s="13">
        <f t="shared" ca="1" si="754"/>
        <v>-8.5651652390433628E-3</v>
      </c>
      <c r="U128" s="35">
        <f t="shared" ref="U128" ca="1" si="828">IFERROR(U90 / U74, 0)</f>
        <v>103.03581507523552</v>
      </c>
      <c r="V128" s="22">
        <f t="shared" ca="1" si="755"/>
        <v>102.37192015381048</v>
      </c>
      <c r="W128" s="13">
        <f t="shared" ca="1" si="756"/>
        <v>6.4851271757681182E-3</v>
      </c>
      <c r="X128" s="35">
        <f t="shared" ref="X128" ca="1" si="829">IFERROR(X90 / X74, 0)</f>
        <v>108.94131275773144</v>
      </c>
      <c r="Y128" s="22">
        <f t="shared" ca="1" si="757"/>
        <v>111.5874380732381</v>
      </c>
      <c r="Z128" s="13">
        <f t="shared" ca="1" si="758"/>
        <v>-2.3713469555326973E-2</v>
      </c>
      <c r="AA128" s="35">
        <f t="shared" ref="AA128" ca="1" si="830">IFERROR(AA90 / AA74, 0)</f>
        <v>90.096956693821227</v>
      </c>
      <c r="AB128" s="22">
        <f t="shared" ca="1" si="759"/>
        <v>93.724389463114974</v>
      </c>
      <c r="AC128" s="13">
        <f t="shared" ca="1" si="760"/>
        <v>-3.8703189106623265E-2</v>
      </c>
      <c r="AD128" s="141"/>
      <c r="AE128" s="35">
        <f t="shared" ref="AE128" ca="1" si="831">IFERROR(AE90 / AE74, 0)</f>
        <v>98.718417002688199</v>
      </c>
      <c r="AF128" s="22">
        <f t="shared" ca="1" si="761"/>
        <v>96.172863076367435</v>
      </c>
      <c r="AG128" s="13">
        <f t="shared" ca="1" si="762"/>
        <v>2.6468525994691773E-2</v>
      </c>
      <c r="AH128" s="35">
        <f t="shared" ref="AH128" ca="1" si="832">IFERROR(AH90 / AH74, 0)</f>
        <v>115.28304758074796</v>
      </c>
      <c r="AI128" s="22">
        <f t="shared" ca="1" si="763"/>
        <v>116.85203960891928</v>
      </c>
      <c r="AJ128" s="13">
        <f t="shared" ca="1" si="764"/>
        <v>-1.3427168523736766E-2</v>
      </c>
      <c r="AK128" s="35">
        <f t="shared" ref="AK128" ca="1" si="833">IFERROR(AK90 / AK74, 0)</f>
        <v>111.92197204577123</v>
      </c>
      <c r="AL128" s="22">
        <f t="shared" ca="1" si="765"/>
        <v>113.91849994686937</v>
      </c>
      <c r="AM128" s="13">
        <f t="shared" ca="1" si="766"/>
        <v>-1.7525932153507211E-2</v>
      </c>
      <c r="AN128" s="35">
        <f t="shared" ref="AN128" ca="1" si="834">IFERROR(AN90 / AN74, 0)</f>
        <v>110.49194701959408</v>
      </c>
      <c r="AO128" s="22">
        <f t="shared" ca="1" si="767"/>
        <v>111.2359405971647</v>
      </c>
      <c r="AP128" s="13">
        <f t="shared" ca="1" si="768"/>
        <v>-6.6884279808893353E-3</v>
      </c>
      <c r="AQ128" s="35">
        <f t="shared" ref="AQ128" ca="1" si="835">IFERROR(AQ90 / AQ74, 0)</f>
        <v>100.46316163956128</v>
      </c>
      <c r="AR128" s="22">
        <f t="shared" ca="1" si="769"/>
        <v>97.6498742577716</v>
      </c>
      <c r="AS128" s="13">
        <f t="shared" ca="1" si="770"/>
        <v>2.8809943721620088E-2</v>
      </c>
      <c r="AT128" s="35">
        <f t="shared" ref="AT128" ca="1" si="836">IFERROR(AT90 / AT74, 0)</f>
        <v>85.167146123441796</v>
      </c>
      <c r="AU128" s="22">
        <f t="shared" ca="1" si="771"/>
        <v>83.715281795992652</v>
      </c>
      <c r="AV128" s="13">
        <f t="shared" ca="1" si="772"/>
        <v>1.7342882879940839E-2</v>
      </c>
      <c r="AW128" s="35">
        <f t="shared" ref="AW128" ca="1" si="837">IFERROR(AW90 / AW74, 0)</f>
        <v>95.064696825233213</v>
      </c>
      <c r="AX128" s="22">
        <f t="shared" ca="1" si="773"/>
        <v>96.040092628386176</v>
      </c>
      <c r="AY128" s="13">
        <f t="shared" ca="1" si="774"/>
        <v>-1.0156131428643267E-2</v>
      </c>
      <c r="AZ128" s="35">
        <f t="shared" ref="AZ128" ca="1" si="838">IFERROR(AZ90 / AZ74, 0)</f>
        <v>112.96582288110432</v>
      </c>
      <c r="BA128" s="22">
        <f t="shared" ca="1" si="775"/>
        <v>113.38230298040828</v>
      </c>
      <c r="BB128" s="13">
        <f t="shared" ca="1" si="776"/>
        <v>-3.6732372544587728E-3</v>
      </c>
      <c r="BC128" s="35">
        <f t="shared" ref="BC128" ca="1" si="839">IFERROR(BC90 / BC74, 0)</f>
        <v>106.95341281235045</v>
      </c>
      <c r="BD128" s="22">
        <f t="shared" ca="1" si="777"/>
        <v>113.24805453902891</v>
      </c>
      <c r="BE128" s="13">
        <f t="shared" ca="1" si="778"/>
        <v>-5.558278022788575E-2</v>
      </c>
      <c r="BF128" s="35">
        <f t="shared" ref="BF128" ca="1" si="840">IFERROR(BF90 / BF74, 0)</f>
        <v>100.58897651713686</v>
      </c>
      <c r="BG128" s="22">
        <f t="shared" ca="1" si="779"/>
        <v>107.62936155921899</v>
      </c>
      <c r="BH128" s="13">
        <f t="shared" ca="1" si="780"/>
        <v>-6.5413237987186512E-2</v>
      </c>
      <c r="BI128" s="35">
        <f t="shared" ref="BI128" ca="1" si="841">IFERROR(BI90 / BI74, 0)</f>
        <v>84.554249211622931</v>
      </c>
      <c r="BJ128" s="22">
        <f t="shared" ca="1" si="781"/>
        <v>83.546929490824908</v>
      </c>
      <c r="BK128" s="13">
        <f t="shared" ca="1" si="782"/>
        <v>1.2056932875177015E-2</v>
      </c>
      <c r="BL128" s="35">
        <f t="shared" ref="BL128" ca="1" si="842">IFERROR(BL90 / BL74, 0)</f>
        <v>79.562185860638834</v>
      </c>
      <c r="BM128" s="22">
        <f t="shared" ca="1" si="783"/>
        <v>86.648594859470322</v>
      </c>
      <c r="BN128" s="13">
        <f t="shared" ca="1" si="784"/>
        <v>-8.1783311204578324E-2</v>
      </c>
      <c r="BO128" s="159" t="str">
        <f t="shared" si="785"/>
        <v>Opportunity</v>
      </c>
      <c r="BP128" s="250"/>
    </row>
    <row r="129" spans="4:68" x14ac:dyDescent="0.2">
      <c r="D129" s="239"/>
      <c r="E129" s="78" t="str">
        <f>$E$33</f>
        <v>Marginal</v>
      </c>
      <c r="F129" s="134">
        <f t="shared" ref="F129" ca="1" si="843">IFERROR(F91 / F75, 0)</f>
        <v>54.079540564528415</v>
      </c>
      <c r="G129" s="103">
        <f t="shared" ca="1" si="747"/>
        <v>52.532765157218485</v>
      </c>
      <c r="H129" s="100">
        <f t="shared" ca="1" si="748"/>
        <v>2.9444012754340779E-2</v>
      </c>
      <c r="I129" s="141"/>
      <c r="J129" s="134">
        <f t="shared" ref="J129" ca="1" si="844">IFERROR(J91 / J75, 0)</f>
        <v>54.30149819657931</v>
      </c>
      <c r="K129" s="103">
        <f t="shared" ca="1" si="749"/>
        <v>54.067843192697993</v>
      </c>
      <c r="L129" s="100">
        <f t="shared" ca="1" si="750"/>
        <v>4.321515157328727E-3</v>
      </c>
      <c r="M129" s="141"/>
      <c r="N129" s="134">
        <f t="shared" ref="N129" ca="1" si="845">IFERROR(N91 / N75, 0)</f>
        <v>54.301560987465336</v>
      </c>
      <c r="O129" s="103">
        <f t="shared" ca="1" si="751"/>
        <v>54.067372120773406</v>
      </c>
      <c r="P129" s="100">
        <f t="shared" ca="1" si="752"/>
        <v>4.3314268385156417E-3</v>
      </c>
      <c r="Q129" s="141"/>
      <c r="R129" s="134">
        <f t="shared" ref="R129" ca="1" si="846">IFERROR(R91 / R75, 0)</f>
        <v>56.796707819822942</v>
      </c>
      <c r="S129" s="103">
        <f t="shared" ca="1" si="753"/>
        <v>55.426157244254732</v>
      </c>
      <c r="T129" s="100">
        <f t="shared" ca="1" si="754"/>
        <v>2.4727504913039516E-2</v>
      </c>
      <c r="U129" s="134">
        <f t="shared" ref="U129" ca="1" si="847">IFERROR(U91 / U75, 0)</f>
        <v>52.567160848782052</v>
      </c>
      <c r="V129" s="103">
        <f t="shared" ca="1" si="755"/>
        <v>49.893573157388673</v>
      </c>
      <c r="W129" s="100">
        <f t="shared" ca="1" si="756"/>
        <v>5.3585813206033159E-2</v>
      </c>
      <c r="X129" s="134">
        <f t="shared" ref="X129" ca="1" si="848">IFERROR(X91 / X75, 0)</f>
        <v>54.270268678956661</v>
      </c>
      <c r="Y129" s="103">
        <f t="shared" ca="1" si="757"/>
        <v>54.138350556125282</v>
      </c>
      <c r="Z129" s="100">
        <f t="shared" ca="1" si="758"/>
        <v>2.4366852975067988E-3</v>
      </c>
      <c r="AA129" s="134">
        <f t="shared" ref="AA129" ca="1" si="849">IFERROR(AA91 / AA75, 0)</f>
        <v>45.409462595519287</v>
      </c>
      <c r="AB129" s="103">
        <f t="shared" ca="1" si="759"/>
        <v>47.251542475318132</v>
      </c>
      <c r="AC129" s="100">
        <f t="shared" ca="1" si="760"/>
        <v>-3.8984544912180522E-2</v>
      </c>
      <c r="AD129" s="141"/>
      <c r="AE129" s="134">
        <f t="shared" ref="AE129" ca="1" si="850">IFERROR(AE91 / AE75, 0)</f>
        <v>45.177703194125961</v>
      </c>
      <c r="AF129" s="103">
        <f t="shared" ca="1" si="761"/>
        <v>41.895153625110531</v>
      </c>
      <c r="AG129" s="100">
        <f t="shared" ca="1" si="762"/>
        <v>7.8351534365731057E-2</v>
      </c>
      <c r="AH129" s="134">
        <f t="shared" ref="AH129" ca="1" si="851">IFERROR(AH91 / AH75, 0)</f>
        <v>57.0807062698401</v>
      </c>
      <c r="AI129" s="103">
        <f t="shared" ca="1" si="763"/>
        <v>57.469565434815202</v>
      </c>
      <c r="AJ129" s="100">
        <f t="shared" ca="1" si="764"/>
        <v>-6.766349493562209E-3</v>
      </c>
      <c r="AK129" s="134">
        <f t="shared" ref="AK129" ca="1" si="852">IFERROR(AK91 / AK75, 0)</f>
        <v>54.971726786958882</v>
      </c>
      <c r="AL129" s="103">
        <f t="shared" ca="1" si="765"/>
        <v>53.544263126602523</v>
      </c>
      <c r="AM129" s="100">
        <f t="shared" ca="1" si="766"/>
        <v>2.665950705085246E-2</v>
      </c>
      <c r="AN129" s="134">
        <f t="shared" ref="AN129" ca="1" si="853">IFERROR(AN91 / AN75, 0)</f>
        <v>56.138944419609608</v>
      </c>
      <c r="AO129" s="103">
        <f t="shared" ca="1" si="767"/>
        <v>53.520053197230659</v>
      </c>
      <c r="AP129" s="100">
        <f t="shared" ca="1" si="768"/>
        <v>4.8932896473923168E-2</v>
      </c>
      <c r="AQ129" s="134">
        <f t="shared" ref="AQ129" ca="1" si="854">IFERROR(AQ91 / AQ75, 0)</f>
        <v>50.160861531354662</v>
      </c>
      <c r="AR129" s="103">
        <f t="shared" ca="1" si="769"/>
        <v>47.00754301590883</v>
      </c>
      <c r="AS129" s="100">
        <f t="shared" ca="1" si="770"/>
        <v>6.7081117478925673E-2</v>
      </c>
      <c r="AT129" s="134">
        <f t="shared" ref="AT129" ca="1" si="855">IFERROR(AT91 / AT75, 0)</f>
        <v>39.702592335395096</v>
      </c>
      <c r="AU129" s="103">
        <f t="shared" ca="1" si="771"/>
        <v>38.328775036501824</v>
      </c>
      <c r="AV129" s="100">
        <f t="shared" ca="1" si="772"/>
        <v>3.5842974308073705E-2</v>
      </c>
      <c r="AW129" s="134">
        <f t="shared" ref="AW129" ca="1" si="856">IFERROR(AW91 / AW75, 0)</f>
        <v>44.811521112552242</v>
      </c>
      <c r="AX129" s="103">
        <f t="shared" ca="1" si="773"/>
        <v>44.045830261292288</v>
      </c>
      <c r="AY129" s="100">
        <f t="shared" ca="1" si="774"/>
        <v>1.7383957725797431E-2</v>
      </c>
      <c r="AZ129" s="134">
        <f t="shared" ref="AZ129" ca="1" si="857">IFERROR(AZ91 / AZ75, 0)</f>
        <v>53.853609813718563</v>
      </c>
      <c r="BA129" s="103">
        <f t="shared" ca="1" si="775"/>
        <v>52.612387317511633</v>
      </c>
      <c r="BB129" s="100">
        <f t="shared" ca="1" si="776"/>
        <v>2.359182997563387E-2</v>
      </c>
      <c r="BC129" s="134">
        <f t="shared" ref="BC129" ca="1" si="858">IFERROR(BC91 / BC75, 0)</f>
        <v>52.955452562870782</v>
      </c>
      <c r="BD129" s="103">
        <f t="shared" ca="1" si="777"/>
        <v>55.579554567202393</v>
      </c>
      <c r="BE129" s="100">
        <f t="shared" ca="1" si="778"/>
        <v>-4.7213440711525584E-2</v>
      </c>
      <c r="BF129" s="134">
        <f t="shared" ref="BF129" ca="1" si="859">IFERROR(BF91 / BF75, 0)</f>
        <v>48.732021690689088</v>
      </c>
      <c r="BG129" s="103">
        <f t="shared" ca="1" si="779"/>
        <v>52.583922481371935</v>
      </c>
      <c r="BH129" s="100">
        <f t="shared" ca="1" si="780"/>
        <v>-7.3252443121705105E-2</v>
      </c>
      <c r="BI129" s="134">
        <f t="shared" ref="BI129" ca="1" si="860">IFERROR(BI91 / BI75, 0)</f>
        <v>41.521287690468505</v>
      </c>
      <c r="BJ129" s="103">
        <f t="shared" ca="1" si="781"/>
        <v>41.639988942172081</v>
      </c>
      <c r="BK129" s="100">
        <f t="shared" ca="1" si="782"/>
        <v>-2.8506552167538823E-3</v>
      </c>
      <c r="BL129" s="134">
        <f t="shared" ref="BL129" ca="1" si="861">IFERROR(BL91 / BL75, 0)</f>
        <v>37.519213008937449</v>
      </c>
      <c r="BM129" s="103">
        <f t="shared" ca="1" si="783"/>
        <v>40.61669914644672</v>
      </c>
      <c r="BN129" s="100">
        <f t="shared" ca="1" si="784"/>
        <v>-7.6261395007532248E-2</v>
      </c>
      <c r="BO129" s="156" t="str">
        <f t="shared" si="785"/>
        <v>Marginal</v>
      </c>
      <c r="BP129" s="251"/>
    </row>
    <row r="130" spans="4:68" ht="3.75" customHeight="1" x14ac:dyDescent="0.2">
      <c r="D130" s="144"/>
      <c r="E130" s="144"/>
      <c r="F130" s="144"/>
      <c r="G130" s="144"/>
      <c r="H130" s="160"/>
      <c r="I130" s="138"/>
      <c r="J130" s="144"/>
      <c r="K130" s="144"/>
      <c r="L130" s="160"/>
      <c r="M130" s="138"/>
      <c r="N130" s="144"/>
      <c r="O130" s="144"/>
      <c r="P130" s="160"/>
      <c r="Q130" s="138"/>
      <c r="R130" s="144"/>
      <c r="S130" s="144"/>
      <c r="T130" s="160"/>
      <c r="U130" s="144"/>
      <c r="V130" s="144"/>
      <c r="W130" s="160"/>
      <c r="X130" s="144"/>
      <c r="Y130" s="144"/>
      <c r="Z130" s="160"/>
      <c r="AA130" s="144"/>
      <c r="AB130" s="144"/>
      <c r="AC130" s="160"/>
      <c r="AD130" s="138"/>
      <c r="AE130" s="144"/>
      <c r="AF130" s="144"/>
      <c r="AG130" s="160"/>
      <c r="AH130" s="144"/>
      <c r="AI130" s="144"/>
      <c r="AJ130" s="160"/>
      <c r="AK130" s="144"/>
      <c r="AL130" s="144"/>
      <c r="AM130" s="160"/>
      <c r="AN130" s="144"/>
      <c r="AO130" s="144"/>
      <c r="AP130" s="160"/>
      <c r="AQ130" s="144"/>
      <c r="AR130" s="144"/>
      <c r="AS130" s="160"/>
      <c r="AT130" s="144"/>
      <c r="AU130" s="144"/>
      <c r="AV130" s="160"/>
      <c r="AW130" s="144"/>
      <c r="AX130" s="144"/>
      <c r="AY130" s="160"/>
      <c r="AZ130" s="144"/>
      <c r="BA130" s="144"/>
      <c r="BB130" s="160"/>
      <c r="BC130" s="144"/>
      <c r="BD130" s="144"/>
      <c r="BE130" s="160"/>
      <c r="BF130" s="144"/>
      <c r="BG130" s="144"/>
      <c r="BH130" s="160"/>
      <c r="BI130" s="144"/>
      <c r="BJ130" s="144"/>
      <c r="BK130" s="160"/>
      <c r="BL130" s="144"/>
      <c r="BM130" s="144"/>
      <c r="BN130" s="160"/>
      <c r="BO130" s="144"/>
      <c r="BP130" s="144"/>
    </row>
    <row r="131" spans="4:68" ht="15" thickBot="1" x14ac:dyDescent="0.25">
      <c r="D131" s="236" t="s">
        <v>202</v>
      </c>
      <c r="E131" s="135" t="str">
        <f>$E$29</f>
        <v>Total Active</v>
      </c>
      <c r="F131" s="132">
        <f ca="1">IFERROR(F87 / F29, 0)</f>
        <v>337.00930155325415</v>
      </c>
      <c r="G131" s="114">
        <f t="shared" ref="G131:G135" ca="1" si="862">IFERROR(G87 / G29, 0)</f>
        <v>321.68671227080682</v>
      </c>
      <c r="H131" s="115">
        <f t="shared" ref="H131:H135" ca="1" si="863">IF(F$9 = 0, 0, IFERROR((F131 - G131) / G131, 0))</f>
        <v>4.7632024258273523E-2</v>
      </c>
      <c r="I131" s="141"/>
      <c r="J131" s="132">
        <f ca="1">IFERROR(J87 / J29, 0)</f>
        <v>335.12546480208857</v>
      </c>
      <c r="K131" s="114">
        <f t="shared" ref="K131:K135" ca="1" si="864">IFERROR(K87 / K29, 0)</f>
        <v>336.96284314615821</v>
      </c>
      <c r="L131" s="115">
        <f t="shared" ref="L131:L135" ca="1" si="865">IF(J$9 = 0, 0, IFERROR((J131 - K131) / K131, 0))</f>
        <v>-5.4527624675598674E-3</v>
      </c>
      <c r="M131" s="141"/>
      <c r="N131" s="132">
        <f ca="1">IFERROR(N87 / N29, 0)</f>
        <v>335.1254648020884</v>
      </c>
      <c r="O131" s="114">
        <f t="shared" ref="O131:O135" ca="1" si="866">IFERROR(O87 / O29, 0)</f>
        <v>336.96284314615821</v>
      </c>
      <c r="P131" s="115">
        <f t="shared" ref="P131:P135" ca="1" si="867">IF(N$9 = 0, 0, IFERROR((N131 - O131) / O131, 0))</f>
        <v>-5.452762467560374E-3</v>
      </c>
      <c r="Q131" s="141"/>
      <c r="R131" s="132">
        <f ca="1">IFERROR(R87 / R29, 0)</f>
        <v>226.6516747855664</v>
      </c>
      <c r="S131" s="114">
        <f t="shared" ref="S131:S135" ca="1" si="868">IFERROR(S87 / S29, 0)</f>
        <v>229.93597635649954</v>
      </c>
      <c r="T131" s="115">
        <f t="shared" ref="T131:T135" ca="1" si="869">IF(R$9 = 0, 0, IFERROR((R131 - S131) / S131, 0))</f>
        <v>-1.4283548068359081E-2</v>
      </c>
      <c r="U131" s="132">
        <f ca="1">IFERROR(U87 / U29, 0)</f>
        <v>206.77668048445048</v>
      </c>
      <c r="V131" s="114">
        <f t="shared" ref="V131:V135" ca="1" si="870">IFERROR(V87 / V29, 0)</f>
        <v>204.5682979134551</v>
      </c>
      <c r="W131" s="115">
        <f t="shared" ref="W131:W135" ca="1" si="871">IF(U$9 = 0, 0, IFERROR((U131 - V131) / V131, 0))</f>
        <v>1.0795331405307305E-2</v>
      </c>
      <c r="X131" s="132">
        <f ca="1">IFERROR(X87 / X29, 0)</f>
        <v>222.82224473242323</v>
      </c>
      <c r="Y131" s="114">
        <f t="shared" ref="Y131:Y135" ca="1" si="872">IFERROR(Y87 / Y29, 0)</f>
        <v>230.76854339605288</v>
      </c>
      <c r="Z131" s="115">
        <f t="shared" ref="Z131:Z135" ca="1" si="873">IF(X$9 = 0, 0, IFERROR((X131 - Y131) / Y131, 0))</f>
        <v>-3.4434063441618805E-2</v>
      </c>
      <c r="AA131" s="132">
        <f ca="1">IFERROR(AA87 / AA29, 0)</f>
        <v>171.19707132850206</v>
      </c>
      <c r="AB131" s="114">
        <f t="shared" ref="AB131:AB135" ca="1" si="874">IFERROR(AB87 / AB29, 0)</f>
        <v>176.18192938015019</v>
      </c>
      <c r="AC131" s="115">
        <f t="shared" ref="AC131:AC135" ca="1" si="875">IF(AA$9 = 0, 0, IFERROR((AA131 - AB131) / AB131, 0))</f>
        <v>-2.8293810092703858E-2</v>
      </c>
      <c r="AD131" s="141"/>
      <c r="AE131" s="132">
        <f ca="1">IFERROR(AE87 / AE29, 0)</f>
        <v>159.77370623724397</v>
      </c>
      <c r="AF131" s="114">
        <f t="shared" ref="AF131:AF135" ca="1" si="876">IFERROR(AF87 / AF29, 0)</f>
        <v>153.53155332728855</v>
      </c>
      <c r="AG131" s="115">
        <f t="shared" ref="AG131:AG135" ca="1" si="877">IF(AE$9 = 0, 0, IFERROR((AE131 - AF131) / AF131, 0))</f>
        <v>4.0657133824789797E-2</v>
      </c>
      <c r="AH131" s="132">
        <f ca="1">IFERROR(AH87 / AH29, 0)</f>
        <v>193.31284674562625</v>
      </c>
      <c r="AI131" s="114">
        <f t="shared" ref="AI131:AI135" ca="1" si="878">IFERROR(AI87 / AI29, 0)</f>
        <v>199.23226673515677</v>
      </c>
      <c r="AJ131" s="115">
        <f t="shared" ref="AJ131:AJ135" ca="1" si="879">IF(AH$9 = 0, 0, IFERROR((AH131 - AI131) / AI131, 0))</f>
        <v>-2.9711151142998948E-2</v>
      </c>
      <c r="AK131" s="132">
        <f ca="1">IFERROR(AK87 / AK29, 0)</f>
        <v>183.06109599905841</v>
      </c>
      <c r="AL131" s="114">
        <f t="shared" ref="AL131:AL135" ca="1" si="880">IFERROR(AL87 / AL29, 0)</f>
        <v>190.66894276234868</v>
      </c>
      <c r="AM131" s="115">
        <f t="shared" ref="AM131:AM135" ca="1" si="881">IF(AK$9 = 0, 0, IFERROR((AK131 - AL131) / AL131, 0))</f>
        <v>-3.990081789446303E-2</v>
      </c>
      <c r="AN131" s="132">
        <f ca="1">IFERROR(AN87 / AN29, 0)</f>
        <v>178.86531816368824</v>
      </c>
      <c r="AO131" s="114">
        <f t="shared" ref="AO131:AO135" ca="1" si="882">IFERROR(AO87 / AO29, 0)</f>
        <v>181.0328375050685</v>
      </c>
      <c r="AP131" s="115">
        <f t="shared" ref="AP131:AP135" ca="1" si="883">IF(AN$9 = 0, 0, IFERROR((AN131 - AO131) / AO131, 0))</f>
        <v>-1.1973072793048226E-2</v>
      </c>
      <c r="AQ131" s="132">
        <f ca="1">IFERROR(AQ87 / AQ29, 0)</f>
        <v>171.90175831945621</v>
      </c>
      <c r="AR131" s="114">
        <f t="shared" ref="AR131:AR135" ca="1" si="884">IFERROR(AR87 / AR29, 0)</f>
        <v>166.86996998966256</v>
      </c>
      <c r="AS131" s="115">
        <f t="shared" ref="AS131:AS135" ca="1" si="885">IF(AQ$9 = 0, 0, IFERROR((AQ131 - AR131) / AR131, 0))</f>
        <v>3.0153947592280125E-2</v>
      </c>
      <c r="AT131" s="132">
        <f ca="1">IFERROR(AT87 / AT29, 0)</f>
        <v>134.53066314365245</v>
      </c>
      <c r="AU131" s="114">
        <f t="shared" ref="AU131:AU135" ca="1" si="886">IFERROR(AU87 / AU29, 0)</f>
        <v>132.20250746401391</v>
      </c>
      <c r="AV131" s="115">
        <f t="shared" ref="AV131:AV135" ca="1" si="887">IF(AT$9 = 0, 0, IFERROR((AT131 - AU131) / AU131, 0))</f>
        <v>1.7610525884104548E-2</v>
      </c>
      <c r="AW131" s="132">
        <f ca="1">IFERROR(AW87 / AW29, 0)</f>
        <v>154.51759524891284</v>
      </c>
      <c r="AX131" s="114">
        <f t="shared" ref="AX131:AX135" ca="1" si="888">IFERROR(AX87 / AX29, 0)</f>
        <v>152.6548414625874</v>
      </c>
      <c r="AY131" s="115">
        <f t="shared" ref="AY131:AY135" ca="1" si="889">IF(AW$9 = 0, 0, IFERROR((AW131 - AX131) / AX131, 0))</f>
        <v>1.2202389183850188E-2</v>
      </c>
      <c r="AZ131" s="132">
        <f ca="1">IFERROR(AZ87 / AZ29, 0)</f>
        <v>189.06490729128566</v>
      </c>
      <c r="BA131" s="114">
        <f t="shared" ref="BA131:BA135" ca="1" si="890">IFERROR(BA87 / BA29, 0)</f>
        <v>195.69657960354942</v>
      </c>
      <c r="BB131" s="115">
        <f t="shared" ref="BB131:BB135" ca="1" si="891">IF(AZ$9 = 0, 0, IFERROR((AZ131 - BA131) / BA131, 0))</f>
        <v>-3.3887522846329191E-2</v>
      </c>
      <c r="BC131" s="132">
        <f ca="1">IFERROR(BC87 / BC29, 0)</f>
        <v>176.28964550559593</v>
      </c>
      <c r="BD131" s="114">
        <f t="shared" ref="BD131:BD135" ca="1" si="892">IFERROR(BD87 / BD29, 0)</f>
        <v>190.42385209329666</v>
      </c>
      <c r="BE131" s="115">
        <f t="shared" ref="BE131:BE135" ca="1" si="893">IF(BC$9 = 0, 0, IFERROR((BC131 - BD131) / BD131, 0))</f>
        <v>-7.4224979866365629E-2</v>
      </c>
      <c r="BF131" s="132">
        <f ca="1">IFERROR(BF87 / BF29, 0)</f>
        <v>160.65400296100856</v>
      </c>
      <c r="BG131" s="114">
        <f t="shared" ref="BG131:BG135" ca="1" si="894">IFERROR(BG87 / BG29, 0)</f>
        <v>168.21135155912171</v>
      </c>
      <c r="BH131" s="115">
        <f t="shared" ref="BH131:BH135" ca="1" si="895">IF(BF$9 = 0, 0, IFERROR((BF131 - BG131) / BG131, 0))</f>
        <v>-4.4927696781848575E-2</v>
      </c>
      <c r="BI131" s="132">
        <f ca="1">IFERROR(BI87 / BI29, 0)</f>
        <v>129.73158102870232</v>
      </c>
      <c r="BJ131" s="114">
        <f t="shared" ref="BJ131:BJ135" ca="1" si="896">IFERROR(BJ87 / BJ29, 0)</f>
        <v>129.84081309452651</v>
      </c>
      <c r="BK131" s="115">
        <f t="shared" ref="BK131:BK135" ca="1" si="897">IF(BI$9 = 0, 0, IFERROR((BI131 - BJ131) / BJ131, 0))</f>
        <v>-8.4127681597822765E-4</v>
      </c>
      <c r="BL131" s="132">
        <f ca="1">IFERROR(BL87 / BL29, 0)</f>
        <v>118.85121442627684</v>
      </c>
      <c r="BM131" s="114">
        <f t="shared" ref="BM131:BM135" ca="1" si="898">IFERROR(BM87 / BM29, 0)</f>
        <v>128.99948898852247</v>
      </c>
      <c r="BN131" s="115">
        <f t="shared" ref="BN131:BN135" ca="1" si="899">IF(BL$9 = 0, 0, IFERROR((BL131 - BM131) / BM131, 0))</f>
        <v>-7.8669106690403709E-2</v>
      </c>
      <c r="BO131" s="158" t="str">
        <f t="shared" ref="BO131:BO135" si="900">E131</f>
        <v>Total Active</v>
      </c>
      <c r="BP131" s="248" t="str">
        <f>$D131</f>
        <v>SOLD $ PER CUST</v>
      </c>
    </row>
    <row r="132" spans="4:68" ht="15" thickTop="1" x14ac:dyDescent="0.2">
      <c r="D132" s="237"/>
      <c r="E132" s="136" t="str">
        <f>$E$30</f>
        <v>Elite</v>
      </c>
      <c r="F132" s="133">
        <f t="shared" ref="F132" ca="1" si="901">IFERROR(F88 / F30, 0)</f>
        <v>1618.0177375544274</v>
      </c>
      <c r="G132" s="107">
        <f t="shared" ca="1" si="862"/>
        <v>1590.750258423808</v>
      </c>
      <c r="H132" s="108">
        <f t="shared" ca="1" si="863"/>
        <v>1.7141269653249896E-2</v>
      </c>
      <c r="I132" s="141"/>
      <c r="J132" s="133">
        <f t="shared" ref="J132" ca="1" si="902">IFERROR(J88 / J30, 0)</f>
        <v>1568.2287475683718</v>
      </c>
      <c r="K132" s="107">
        <f t="shared" ca="1" si="864"/>
        <v>1617.9621403199951</v>
      </c>
      <c r="L132" s="108">
        <f t="shared" ca="1" si="865"/>
        <v>-3.0738292023191123E-2</v>
      </c>
      <c r="M132" s="141"/>
      <c r="N132" s="133">
        <f t="shared" ref="N132" ca="1" si="903">IFERROR(N88 / N30, 0)</f>
        <v>1568.2287475683718</v>
      </c>
      <c r="O132" s="107">
        <f t="shared" ca="1" si="866"/>
        <v>1617.9621403199951</v>
      </c>
      <c r="P132" s="108">
        <f t="shared" ca="1" si="867"/>
        <v>-3.0738292023191123E-2</v>
      </c>
      <c r="Q132" s="141"/>
      <c r="R132" s="133">
        <f t="shared" ref="R132" ca="1" si="904">IFERROR(R88 / R30, 0)</f>
        <v>864.12922367940212</v>
      </c>
      <c r="S132" s="107">
        <f t="shared" ca="1" si="868"/>
        <v>899.27682422781675</v>
      </c>
      <c r="T132" s="108">
        <f t="shared" ca="1" si="869"/>
        <v>-3.9084294848357584E-2</v>
      </c>
      <c r="U132" s="133">
        <f t="shared" ref="U132" ca="1" si="905">IFERROR(U88 / U30, 0)</f>
        <v>775.72851939740417</v>
      </c>
      <c r="V132" s="107">
        <f t="shared" ca="1" si="870"/>
        <v>788.7771046965953</v>
      </c>
      <c r="W132" s="108">
        <f t="shared" ca="1" si="871"/>
        <v>-1.6542804325196909E-2</v>
      </c>
      <c r="X132" s="133">
        <f t="shared" ref="X132" ca="1" si="906">IFERROR(X88 / X30, 0)</f>
        <v>873.02183029813466</v>
      </c>
      <c r="Y132" s="107">
        <f t="shared" ca="1" si="872"/>
        <v>918.73878436408893</v>
      </c>
      <c r="Z132" s="108">
        <f t="shared" ca="1" si="873"/>
        <v>-4.9760557455509578E-2</v>
      </c>
      <c r="AA132" s="133">
        <f t="shared" ref="AA132" ca="1" si="907">IFERROR(AA88 / AA30, 0)</f>
        <v>627.84083534005867</v>
      </c>
      <c r="AB132" s="107">
        <f t="shared" ca="1" si="874"/>
        <v>644.51807840732852</v>
      </c>
      <c r="AC132" s="108">
        <f t="shared" ca="1" si="875"/>
        <v>-2.5875524094655423E-2</v>
      </c>
      <c r="AD132" s="141"/>
      <c r="AE132" s="133">
        <f t="shared" ref="AE132" ca="1" si="908">IFERROR(AE88 / AE30, 0)</f>
        <v>580.71436614067932</v>
      </c>
      <c r="AF132" s="107">
        <f t="shared" ca="1" si="876"/>
        <v>575.15037488136682</v>
      </c>
      <c r="AG132" s="108">
        <f t="shared" ca="1" si="877"/>
        <v>9.6739765847499559E-3</v>
      </c>
      <c r="AH132" s="133">
        <f t="shared" ref="AH132" ca="1" si="909">IFERROR(AH88 / AH30, 0)</f>
        <v>673.45177845015962</v>
      </c>
      <c r="AI132" s="107">
        <f t="shared" ca="1" si="878"/>
        <v>709.80582085488697</v>
      </c>
      <c r="AJ132" s="108">
        <f t="shared" ca="1" si="879"/>
        <v>-5.1216884021805714E-2</v>
      </c>
      <c r="AK132" s="133">
        <f t="shared" ref="AK132" ca="1" si="910">IFERROR(AK88 / AK30, 0)</f>
        <v>645.32305070579503</v>
      </c>
      <c r="AL132" s="107">
        <f t="shared" ca="1" si="880"/>
        <v>690.4500954825462</v>
      </c>
      <c r="AM132" s="108">
        <f t="shared" ca="1" si="881"/>
        <v>-6.5358879768439307E-2</v>
      </c>
      <c r="AN132" s="133">
        <f t="shared" ref="AN132" ca="1" si="911">IFERROR(AN88 / AN30, 0)</f>
        <v>624.17440696508356</v>
      </c>
      <c r="AO132" s="107">
        <f t="shared" ca="1" si="882"/>
        <v>638.31465715852983</v>
      </c>
      <c r="AP132" s="108">
        <f t="shared" ca="1" si="883"/>
        <v>-2.2152476110123907E-2</v>
      </c>
      <c r="AQ132" s="133">
        <f t="shared" ref="AQ132" ca="1" si="912">IFERROR(AQ88 / AQ30, 0)</f>
        <v>614.52307564722003</v>
      </c>
      <c r="AR132" s="107">
        <f t="shared" ca="1" si="884"/>
        <v>610.1647925830099</v>
      </c>
      <c r="AS132" s="108">
        <f t="shared" ca="1" si="885"/>
        <v>7.1427966955618866E-3</v>
      </c>
      <c r="AT132" s="133">
        <f t="shared" ref="AT132" ca="1" si="913">IFERROR(AT88 / AT30, 0)</f>
        <v>495.95316780641753</v>
      </c>
      <c r="AU132" s="107">
        <f t="shared" ca="1" si="886"/>
        <v>488.13149725602483</v>
      </c>
      <c r="AV132" s="108">
        <f t="shared" ca="1" si="887"/>
        <v>1.6023695652424234E-2</v>
      </c>
      <c r="AW132" s="133">
        <f t="shared" ref="AW132" ca="1" si="914">IFERROR(AW88 / AW30, 0)</f>
        <v>566.09658468478153</v>
      </c>
      <c r="AX132" s="107">
        <f t="shared" ca="1" si="888"/>
        <v>564.8556515189556</v>
      </c>
      <c r="AY132" s="108">
        <f t="shared" ca="1" si="889"/>
        <v>2.1969031601063701E-3</v>
      </c>
      <c r="AZ132" s="133">
        <f t="shared" ref="AZ132" ca="1" si="915">IFERROR(AZ88 / AZ30, 0)</f>
        <v>679.93735548121072</v>
      </c>
      <c r="BA132" s="107">
        <f t="shared" ca="1" si="890"/>
        <v>722.13758136094668</v>
      </c>
      <c r="BB132" s="108">
        <f t="shared" ca="1" si="891"/>
        <v>-5.8437930622866986E-2</v>
      </c>
      <c r="BC132" s="133">
        <f t="shared" ref="BC132" ca="1" si="916">IFERROR(BC88 / BC30, 0)</f>
        <v>617.1042000175147</v>
      </c>
      <c r="BD132" s="107">
        <f t="shared" ca="1" si="892"/>
        <v>681.05040503192618</v>
      </c>
      <c r="BE132" s="108">
        <f t="shared" ca="1" si="893"/>
        <v>-9.3893498252032928E-2</v>
      </c>
      <c r="BF132" s="133">
        <f t="shared" ref="BF132" ca="1" si="917">IFERROR(BF88 / BF30, 0)</f>
        <v>566.86901892689718</v>
      </c>
      <c r="BG132" s="107">
        <f t="shared" ca="1" si="894"/>
        <v>580.38116817918512</v>
      </c>
      <c r="BH132" s="108">
        <f t="shared" ca="1" si="895"/>
        <v>-2.3281508762042123E-2</v>
      </c>
      <c r="BI132" s="133">
        <f t="shared" ref="BI132" ca="1" si="918">IFERROR(BI88 / BI30, 0)</f>
        <v>432.00964189684669</v>
      </c>
      <c r="BJ132" s="107">
        <f t="shared" ca="1" si="896"/>
        <v>433.80265372815796</v>
      </c>
      <c r="BK132" s="108">
        <f t="shared" ca="1" si="897"/>
        <v>-4.1332431138949759E-3</v>
      </c>
      <c r="BL132" s="133">
        <f t="shared" ref="BL132" ca="1" si="919">IFERROR(BL88 / BL30, 0)</f>
        <v>425.9639822191433</v>
      </c>
      <c r="BM132" s="107">
        <f t="shared" ca="1" si="898"/>
        <v>456.03539561969882</v>
      </c>
      <c r="BN132" s="108">
        <f t="shared" ca="1" si="899"/>
        <v>-6.5940963551068169E-2</v>
      </c>
      <c r="BO132" s="152" t="str">
        <f t="shared" si="900"/>
        <v>Elite</v>
      </c>
      <c r="BP132" s="249"/>
    </row>
    <row r="133" spans="4:68" x14ac:dyDescent="0.2">
      <c r="D133" s="237"/>
      <c r="E133" s="79" t="str">
        <f>$E$31</f>
        <v>High Value</v>
      </c>
      <c r="F133" s="35">
        <f t="shared" ref="F133" ca="1" si="920">IFERROR(F89 / F31, 0)</f>
        <v>558.67745640304167</v>
      </c>
      <c r="G133" s="22">
        <f t="shared" ca="1" si="862"/>
        <v>532.94770310606066</v>
      </c>
      <c r="H133" s="13">
        <f t="shared" ca="1" si="863"/>
        <v>4.8278195303265242E-2</v>
      </c>
      <c r="I133" s="141"/>
      <c r="J133" s="35">
        <f t="shared" ref="J133" ca="1" si="921">IFERROR(J89 / J31, 0)</f>
        <v>553.6255263925965</v>
      </c>
      <c r="K133" s="22">
        <f t="shared" ca="1" si="864"/>
        <v>558.49164478024818</v>
      </c>
      <c r="L133" s="13">
        <f t="shared" ca="1" si="865"/>
        <v>-8.7129654187868312E-3</v>
      </c>
      <c r="M133" s="141"/>
      <c r="N133" s="35">
        <f t="shared" ref="N133" ca="1" si="922">IFERROR(N89 / N31, 0)</f>
        <v>553.6255263925965</v>
      </c>
      <c r="O133" s="22">
        <f t="shared" ca="1" si="866"/>
        <v>558.49164478024818</v>
      </c>
      <c r="P133" s="13">
        <f t="shared" ca="1" si="867"/>
        <v>-8.7129654187868312E-3</v>
      </c>
      <c r="Q133" s="141"/>
      <c r="R133" s="35">
        <f t="shared" ref="R133" ca="1" si="923">IFERROR(R89 / R31, 0)</f>
        <v>365.32054834054821</v>
      </c>
      <c r="S133" s="22">
        <f t="shared" ca="1" si="868"/>
        <v>371.75514341572131</v>
      </c>
      <c r="T133" s="13">
        <f t="shared" ca="1" si="869"/>
        <v>-1.7308691457639098E-2</v>
      </c>
      <c r="U133" s="35">
        <f t="shared" ref="U133" ca="1" si="924">IFERROR(U89 / U31, 0)</f>
        <v>341.48462145403931</v>
      </c>
      <c r="V133" s="22">
        <f t="shared" ca="1" si="870"/>
        <v>339.5095943083557</v>
      </c>
      <c r="W133" s="13">
        <f t="shared" ca="1" si="871"/>
        <v>5.8172940582345246E-3</v>
      </c>
      <c r="X133" s="35">
        <f t="shared" ref="X133" ca="1" si="925">IFERROR(X89 / X31, 0)</f>
        <v>358.16333494845912</v>
      </c>
      <c r="Y133" s="22">
        <f t="shared" ca="1" si="872"/>
        <v>375.00399830329826</v>
      </c>
      <c r="Z133" s="13">
        <f t="shared" ca="1" si="873"/>
        <v>-4.4907956797886277E-2</v>
      </c>
      <c r="AA133" s="35">
        <f t="shared" ref="AA133" ca="1" si="926">IFERROR(AA89 / AA31, 0)</f>
        <v>278.64410708368291</v>
      </c>
      <c r="AB133" s="22">
        <f t="shared" ca="1" si="874"/>
        <v>285.21068698177731</v>
      </c>
      <c r="AC133" s="13">
        <f t="shared" ca="1" si="875"/>
        <v>-2.3023610957866932E-2</v>
      </c>
      <c r="AD133" s="141"/>
      <c r="AE133" s="35">
        <f t="shared" ref="AE133" ca="1" si="927">IFERROR(AE89 / AE31, 0)</f>
        <v>261.27793793651693</v>
      </c>
      <c r="AF133" s="22">
        <f t="shared" ca="1" si="876"/>
        <v>253.01140873769643</v>
      </c>
      <c r="AG133" s="13">
        <f t="shared" ca="1" si="877"/>
        <v>3.267255512335665E-2</v>
      </c>
      <c r="AH133" s="35">
        <f t="shared" ref="AH133" ca="1" si="928">IFERROR(AH89 / AH31, 0)</f>
        <v>308.2059129664097</v>
      </c>
      <c r="AI133" s="22">
        <f t="shared" ca="1" si="878"/>
        <v>317.65303550037072</v>
      </c>
      <c r="AJ133" s="13">
        <f t="shared" ca="1" si="879"/>
        <v>-2.9740381731532348E-2</v>
      </c>
      <c r="AK133" s="35">
        <f t="shared" ref="AK133" ca="1" si="929">IFERROR(AK89 / AK31, 0)</f>
        <v>295.69055506521528</v>
      </c>
      <c r="AL133" s="22">
        <f t="shared" ca="1" si="880"/>
        <v>310.1364540217624</v>
      </c>
      <c r="AM133" s="13">
        <f t="shared" ca="1" si="881"/>
        <v>-4.6579171101032359E-2</v>
      </c>
      <c r="AN133" s="35">
        <f t="shared" ref="AN133" ca="1" si="930">IFERROR(AN89 / AN31, 0)</f>
        <v>286.34068976377961</v>
      </c>
      <c r="AO133" s="22">
        <f t="shared" ca="1" si="882"/>
        <v>291.86069099116037</v>
      </c>
      <c r="AP133" s="13">
        <f t="shared" ca="1" si="883"/>
        <v>-1.8913136978586629E-2</v>
      </c>
      <c r="AQ133" s="35">
        <f t="shared" ref="AQ133" ca="1" si="931">IFERROR(AQ89 / AQ31, 0)</f>
        <v>282.24856055622007</v>
      </c>
      <c r="AR133" s="22">
        <f t="shared" ca="1" si="884"/>
        <v>276.8592530325601</v>
      </c>
      <c r="AS133" s="13">
        <f t="shared" ca="1" si="885"/>
        <v>1.9465874680468617E-2</v>
      </c>
      <c r="AT133" s="35">
        <f t="shared" ref="AT133" ca="1" si="932">IFERROR(AT89 / AT31, 0)</f>
        <v>224.70508555387218</v>
      </c>
      <c r="AU133" s="22">
        <f t="shared" ca="1" si="886"/>
        <v>220.57862370499544</v>
      </c>
      <c r="AV133" s="13">
        <f t="shared" ca="1" si="887"/>
        <v>1.8707442178964379E-2</v>
      </c>
      <c r="AW133" s="35">
        <f t="shared" ref="AW133" ca="1" si="933">IFERROR(AW89 / AW31, 0)</f>
        <v>251.85210429154233</v>
      </c>
      <c r="AX133" s="22">
        <f t="shared" ca="1" si="888"/>
        <v>252.87314431459347</v>
      </c>
      <c r="AY133" s="13">
        <f t="shared" ca="1" si="889"/>
        <v>-4.0377558709077102E-3</v>
      </c>
      <c r="AZ133" s="35">
        <f t="shared" ref="AZ133" ca="1" si="934">IFERROR(AZ89 / AZ31, 0)</f>
        <v>302.40730747895321</v>
      </c>
      <c r="BA133" s="22">
        <f t="shared" ca="1" si="890"/>
        <v>316.54221275186507</v>
      </c>
      <c r="BB133" s="13">
        <f t="shared" ca="1" si="891"/>
        <v>-4.4654092577510636E-2</v>
      </c>
      <c r="BC133" s="35">
        <f t="shared" ref="BC133" ca="1" si="935">IFERROR(BC89 / BC31, 0)</f>
        <v>281.16579723247236</v>
      </c>
      <c r="BD133" s="22">
        <f t="shared" ca="1" si="892"/>
        <v>303.62451444718619</v>
      </c>
      <c r="BE133" s="13">
        <f t="shared" ca="1" si="893"/>
        <v>-7.3968721714070942E-2</v>
      </c>
      <c r="BF133" s="35">
        <f t="shared" ref="BF133" ca="1" si="936">IFERROR(BF89 / BF31, 0)</f>
        <v>261.43797067013185</v>
      </c>
      <c r="BG133" s="22">
        <f t="shared" ca="1" si="894"/>
        <v>269.09814220324722</v>
      </c>
      <c r="BH133" s="13">
        <f t="shared" ca="1" si="895"/>
        <v>-2.8466088507328752E-2</v>
      </c>
      <c r="BI133" s="35">
        <f t="shared" ref="BI133" ca="1" si="937">IFERROR(BI89 / BI31, 0)</f>
        <v>212.67578767078339</v>
      </c>
      <c r="BJ133" s="22">
        <f t="shared" ca="1" si="896"/>
        <v>209.35491374601077</v>
      </c>
      <c r="BK133" s="13">
        <f t="shared" ca="1" si="897"/>
        <v>1.5862412137130487E-2</v>
      </c>
      <c r="BL133" s="35">
        <f t="shared" ref="BL133" ca="1" si="938">IFERROR(BL89 / BL31, 0)</f>
        <v>197.72222002521073</v>
      </c>
      <c r="BM133" s="22">
        <f t="shared" ca="1" si="898"/>
        <v>212.60961148134834</v>
      </c>
      <c r="BN133" s="13">
        <f t="shared" ca="1" si="899"/>
        <v>-7.0022193975194005E-2</v>
      </c>
      <c r="BO133" s="159" t="str">
        <f t="shared" si="900"/>
        <v>High Value</v>
      </c>
      <c r="BP133" s="249"/>
    </row>
    <row r="134" spans="4:68" x14ac:dyDescent="0.2">
      <c r="D134" s="238"/>
      <c r="E134" s="79" t="str">
        <f>$E$32</f>
        <v>Opportunity</v>
      </c>
      <c r="F134" s="35">
        <f t="shared" ref="F134" ca="1" si="939">IFERROR(F90 / F32, 0)</f>
        <v>196.6309769705546</v>
      </c>
      <c r="G134" s="22">
        <f t="shared" ca="1" si="862"/>
        <v>186.41623799973831</v>
      </c>
      <c r="H134" s="13">
        <f t="shared" ca="1" si="863"/>
        <v>5.4795328349189321E-2</v>
      </c>
      <c r="I134" s="141"/>
      <c r="J134" s="35">
        <f t="shared" ref="J134" ca="1" si="940">IFERROR(J90 / J32, 0)</f>
        <v>198.4833498870444</v>
      </c>
      <c r="K134" s="22">
        <f t="shared" ca="1" si="864"/>
        <v>196.54998037650344</v>
      </c>
      <c r="L134" s="13">
        <f t="shared" ca="1" si="865"/>
        <v>9.8365286368254489E-3</v>
      </c>
      <c r="M134" s="141"/>
      <c r="N134" s="35">
        <f t="shared" ref="N134" ca="1" si="941">IFERROR(N90 / N32, 0)</f>
        <v>198.48380821498793</v>
      </c>
      <c r="O134" s="22">
        <f t="shared" ca="1" si="866"/>
        <v>196.54935689888833</v>
      </c>
      <c r="P134" s="13">
        <f t="shared" ca="1" si="867"/>
        <v>9.8420638287549569E-3</v>
      </c>
      <c r="Q134" s="141"/>
      <c r="R134" s="35">
        <f t="shared" ref="R134" ca="1" si="942">IFERROR(R90 / R32, 0)</f>
        <v>163.42753579122302</v>
      </c>
      <c r="S134" s="22">
        <f t="shared" ca="1" si="868"/>
        <v>161.07503371265625</v>
      </c>
      <c r="T134" s="13">
        <f t="shared" ca="1" si="869"/>
        <v>1.4605007519436126E-2</v>
      </c>
      <c r="U134" s="35">
        <f t="shared" ref="U134" ca="1" si="943">IFERROR(U90 / U32, 0)</f>
        <v>153.50754634164221</v>
      </c>
      <c r="V134" s="22">
        <f t="shared" ca="1" si="870"/>
        <v>149.46711710677386</v>
      </c>
      <c r="W134" s="13">
        <f t="shared" ca="1" si="871"/>
        <v>2.7032228312679773E-2</v>
      </c>
      <c r="X134" s="35">
        <f t="shared" ref="X134" ca="1" si="944">IFERROR(X90 / X32, 0)</f>
        <v>157.58735487985189</v>
      </c>
      <c r="Y134" s="22">
        <f t="shared" ca="1" si="872"/>
        <v>161.05547793190419</v>
      </c>
      <c r="Z134" s="13">
        <f t="shared" ca="1" si="873"/>
        <v>-2.1533716807314446E-2</v>
      </c>
      <c r="AA134" s="35">
        <f t="shared" ref="AA134" ca="1" si="945">IFERROR(AA90 / AA32, 0)</f>
        <v>130.77928411923688</v>
      </c>
      <c r="AB134" s="22">
        <f t="shared" ca="1" si="874"/>
        <v>132.28213211143773</v>
      </c>
      <c r="AC134" s="13">
        <f t="shared" ca="1" si="875"/>
        <v>-1.136092961470276E-2</v>
      </c>
      <c r="AD134" s="141"/>
      <c r="AE134" s="35">
        <f t="shared" ref="AE134" ca="1" si="946">IFERROR(AE90 / AE32, 0)</f>
        <v>118.8839466655876</v>
      </c>
      <c r="AF134" s="22">
        <f t="shared" ca="1" si="876"/>
        <v>113.7630103009589</v>
      </c>
      <c r="AG134" s="13">
        <f t="shared" ca="1" si="877"/>
        <v>4.5014072246166124E-2</v>
      </c>
      <c r="AH134" s="35">
        <f t="shared" ref="AH134" ca="1" si="947">IFERROR(AH90 / AH32, 0)</f>
        <v>148.07499275590547</v>
      </c>
      <c r="AI134" s="22">
        <f t="shared" ca="1" si="878"/>
        <v>148.79883233015769</v>
      </c>
      <c r="AJ134" s="13">
        <f t="shared" ca="1" si="879"/>
        <v>-4.8645514411440761E-3</v>
      </c>
      <c r="AK134" s="35">
        <f t="shared" ref="AK134" ca="1" si="948">IFERROR(AK90 / AK32, 0)</f>
        <v>142.19809637311479</v>
      </c>
      <c r="AL134" s="22">
        <f t="shared" ca="1" si="880"/>
        <v>141.14948271574229</v>
      </c>
      <c r="AM134" s="13">
        <f t="shared" ca="1" si="881"/>
        <v>7.4291002502947755E-3</v>
      </c>
      <c r="AN134" s="35">
        <f t="shared" ref="AN134" ca="1" si="949">IFERROR(AN90 / AN32, 0)</f>
        <v>140.1583612482485</v>
      </c>
      <c r="AO134" s="22">
        <f t="shared" ca="1" si="882"/>
        <v>139.79320199180151</v>
      </c>
      <c r="AP134" s="13">
        <f t="shared" ca="1" si="883"/>
        <v>2.6121388683006353E-3</v>
      </c>
      <c r="AQ134" s="35">
        <f t="shared" ref="AQ134" ca="1" si="950">IFERROR(AQ90 / AQ32, 0)</f>
        <v>133.30803895737276</v>
      </c>
      <c r="AR134" s="22">
        <f t="shared" ca="1" si="884"/>
        <v>127.40870944916834</v>
      </c>
      <c r="AS134" s="13">
        <f t="shared" ca="1" si="885"/>
        <v>4.6302403765874772E-2</v>
      </c>
      <c r="AT134" s="35">
        <f t="shared" ref="AT134" ca="1" si="951">IFERROR(AT90 / AT32, 0)</f>
        <v>105.40139358819991</v>
      </c>
      <c r="AU134" s="22">
        <f t="shared" ca="1" si="886"/>
        <v>103.5563019633932</v>
      </c>
      <c r="AV134" s="13">
        <f t="shared" ca="1" si="887"/>
        <v>1.7817279970647724E-2</v>
      </c>
      <c r="AW134" s="35">
        <f t="shared" ref="AW134" ca="1" si="952">IFERROR(AW90 / AW32, 0)</f>
        <v>117.38197228585975</v>
      </c>
      <c r="AX134" s="22">
        <f t="shared" ca="1" si="888"/>
        <v>118.14724909918968</v>
      </c>
      <c r="AY134" s="13">
        <f t="shared" ca="1" si="889"/>
        <v>-6.4773138533885839E-3</v>
      </c>
      <c r="AZ134" s="35">
        <f t="shared" ref="AZ134" ca="1" si="953">IFERROR(AZ90 / AZ32, 0)</f>
        <v>142.99585438318357</v>
      </c>
      <c r="BA134" s="22">
        <f t="shared" ca="1" si="890"/>
        <v>144.82463314179839</v>
      </c>
      <c r="BB134" s="13">
        <f t="shared" ca="1" si="891"/>
        <v>-1.2627539382918735E-2</v>
      </c>
      <c r="BC134" s="35">
        <f t="shared" ref="BC134" ca="1" si="954">IFERROR(BC90 / BC32, 0)</f>
        <v>135.87169783393026</v>
      </c>
      <c r="BD134" s="22">
        <f t="shared" ca="1" si="892"/>
        <v>143.487449264058</v>
      </c>
      <c r="BE134" s="13">
        <f t="shared" ca="1" si="893"/>
        <v>-5.3076080655058415E-2</v>
      </c>
      <c r="BF134" s="35">
        <f t="shared" ref="BF134" ca="1" si="955">IFERROR(BF90 / BF32, 0)</f>
        <v>126.76704562821361</v>
      </c>
      <c r="BG134" s="22">
        <f t="shared" ca="1" si="894"/>
        <v>133.07327694975015</v>
      </c>
      <c r="BH134" s="13">
        <f t="shared" ca="1" si="895"/>
        <v>-4.7389163820756003E-2</v>
      </c>
      <c r="BI134" s="35">
        <f t="shared" ref="BI134" ca="1" si="956">IFERROR(BI90 / BI32, 0)</f>
        <v>107.47364952401402</v>
      </c>
      <c r="BJ134" s="22">
        <f t="shared" ca="1" si="896"/>
        <v>103.89297303758005</v>
      </c>
      <c r="BK134" s="13">
        <f t="shared" ca="1" si="897"/>
        <v>3.4465049769427374E-2</v>
      </c>
      <c r="BL134" s="35">
        <f t="shared" ref="BL134" ca="1" si="957">IFERROR(BL90 / BL32, 0)</f>
        <v>98.219225748482671</v>
      </c>
      <c r="BM134" s="22">
        <f t="shared" ca="1" si="898"/>
        <v>105.08659455674159</v>
      </c>
      <c r="BN134" s="13">
        <f t="shared" ca="1" si="899"/>
        <v>-6.5349617971975249E-2</v>
      </c>
      <c r="BO134" s="159" t="str">
        <f t="shared" si="900"/>
        <v>Opportunity</v>
      </c>
      <c r="BP134" s="250"/>
    </row>
    <row r="135" spans="4:68" x14ac:dyDescent="0.2">
      <c r="D135" s="239"/>
      <c r="E135" s="78" t="str">
        <f>$E$33</f>
        <v>Marginal</v>
      </c>
      <c r="F135" s="134">
        <f t="shared" ref="F135" ca="1" si="958">IFERROR(F91 / F33, 0)</f>
        <v>59.659822134079199</v>
      </c>
      <c r="G135" s="103">
        <f t="shared" ca="1" si="862"/>
        <v>57.249111267600803</v>
      </c>
      <c r="H135" s="100">
        <f t="shared" ca="1" si="863"/>
        <v>4.210914044080015E-2</v>
      </c>
      <c r="I135" s="141"/>
      <c r="J135" s="134">
        <f t="shared" ref="J135" ca="1" si="959">IFERROR(J91 / J33, 0)</f>
        <v>60.394770147004678</v>
      </c>
      <c r="K135" s="103">
        <f t="shared" ca="1" si="864"/>
        <v>59.644813827049575</v>
      </c>
      <c r="L135" s="100">
        <f t="shared" ca="1" si="865"/>
        <v>1.2573705437822828E-2</v>
      </c>
      <c r="M135" s="141"/>
      <c r="N135" s="134">
        <f t="shared" ref="N135" ca="1" si="960">IFERROR(N91 / N33, 0)</f>
        <v>60.394961092291481</v>
      </c>
      <c r="O135" s="103">
        <f t="shared" ca="1" si="866"/>
        <v>59.644346353240621</v>
      </c>
      <c r="P135" s="100">
        <f t="shared" ca="1" si="867"/>
        <v>1.2584843073061484E-2</v>
      </c>
      <c r="Q135" s="141"/>
      <c r="R135" s="134">
        <f t="shared" ref="R135" ca="1" si="961">IFERROR(R91 / R33, 0)</f>
        <v>60.487260144190763</v>
      </c>
      <c r="S135" s="103">
        <f t="shared" ca="1" si="868"/>
        <v>58.407357033265917</v>
      </c>
      <c r="T135" s="100">
        <f t="shared" ca="1" si="869"/>
        <v>3.5610293233097966E-2</v>
      </c>
      <c r="U135" s="134">
        <f t="shared" ref="U135" ca="1" si="962">IFERROR(U91 / U33, 0)</f>
        <v>56.549380463245264</v>
      </c>
      <c r="V135" s="103">
        <f t="shared" ca="1" si="870"/>
        <v>53.400616745090517</v>
      </c>
      <c r="W135" s="100">
        <f t="shared" ca="1" si="871"/>
        <v>5.8964931682071522E-2</v>
      </c>
      <c r="X135" s="134">
        <f t="shared" ref="X135" ca="1" si="963">IFERROR(X91 / X33, 0)</f>
        <v>57.860107059005458</v>
      </c>
      <c r="Y135" s="103">
        <f t="shared" ca="1" si="872"/>
        <v>57.705888508400484</v>
      </c>
      <c r="Z135" s="100">
        <f t="shared" ca="1" si="873"/>
        <v>2.6724924369290861E-3</v>
      </c>
      <c r="AA135" s="134">
        <f t="shared" ref="AA135" ca="1" si="964">IFERROR(AA91 / AA33, 0)</f>
        <v>48.476048319814609</v>
      </c>
      <c r="AB135" s="103">
        <f t="shared" ca="1" si="874"/>
        <v>50.016245405598703</v>
      </c>
      <c r="AC135" s="100">
        <f t="shared" ca="1" si="875"/>
        <v>-3.0793936515908241E-2</v>
      </c>
      <c r="AD135" s="141"/>
      <c r="AE135" s="134">
        <f t="shared" ref="AE135" ca="1" si="965">IFERROR(AE91 / AE33, 0)</f>
        <v>46.844320676321544</v>
      </c>
      <c r="AF135" s="103">
        <f t="shared" ca="1" si="876"/>
        <v>43.217027219609527</v>
      </c>
      <c r="AG135" s="100">
        <f t="shared" ca="1" si="877"/>
        <v>8.3932044614724213E-2</v>
      </c>
      <c r="AH135" s="134">
        <f t="shared" ref="AH135" ca="1" si="966">IFERROR(AH91 / AH33, 0)</f>
        <v>59.54785226760368</v>
      </c>
      <c r="AI135" s="103">
        <f t="shared" ca="1" si="878"/>
        <v>59.698649374036791</v>
      </c>
      <c r="AJ135" s="100">
        <f t="shared" ca="1" si="879"/>
        <v>-2.5259718270727329E-3</v>
      </c>
      <c r="AK135" s="134">
        <f t="shared" ref="AK135" ca="1" si="967">IFERROR(AK91 / AK33, 0)</f>
        <v>57.306964510608069</v>
      </c>
      <c r="AL135" s="103">
        <f t="shared" ca="1" si="880"/>
        <v>55.145703706538605</v>
      </c>
      <c r="AM135" s="100">
        <f t="shared" ca="1" si="881"/>
        <v>3.9191825632886139E-2</v>
      </c>
      <c r="AN135" s="134">
        <f t="shared" ref="AN135" ca="1" si="968">IFERROR(AN91 / AN33, 0)</f>
        <v>58.611437016755097</v>
      </c>
      <c r="AO135" s="103">
        <f t="shared" ca="1" si="882"/>
        <v>55.970200438610632</v>
      </c>
      <c r="AP135" s="100">
        <f t="shared" ca="1" si="883"/>
        <v>4.7190050374063465E-2</v>
      </c>
      <c r="AQ135" s="134">
        <f t="shared" ref="AQ135" ca="1" si="969">IFERROR(AQ91 / AQ33, 0)</f>
        <v>52.691693658938995</v>
      </c>
      <c r="AR135" s="103">
        <f t="shared" ca="1" si="884"/>
        <v>48.853394356907287</v>
      </c>
      <c r="AS135" s="100">
        <f t="shared" ca="1" si="885"/>
        <v>7.8567709625053259E-2</v>
      </c>
      <c r="AT135" s="134">
        <f t="shared" ref="AT135" ca="1" si="970">IFERROR(AT91 / AT33, 0)</f>
        <v>41.311805273151954</v>
      </c>
      <c r="AU135" s="103">
        <f t="shared" ca="1" si="886"/>
        <v>39.82030337799732</v>
      </c>
      <c r="AV135" s="100">
        <f t="shared" ca="1" si="887"/>
        <v>3.7455814462196257E-2</v>
      </c>
      <c r="AW135" s="134">
        <f t="shared" ref="AW135" ca="1" si="971">IFERROR(AW91 / AW33, 0)</f>
        <v>46.555071959276106</v>
      </c>
      <c r="AX135" s="103">
        <f t="shared" ca="1" si="888"/>
        <v>45.56878960603521</v>
      </c>
      <c r="AY135" s="100">
        <f t="shared" ca="1" si="889"/>
        <v>2.1643812832594315E-2</v>
      </c>
      <c r="AZ135" s="134">
        <f t="shared" ref="AZ135" ca="1" si="972">IFERROR(AZ91 / AZ33, 0)</f>
        <v>56.386132008415785</v>
      </c>
      <c r="BA135" s="103">
        <f t="shared" ca="1" si="890"/>
        <v>55.035557173187748</v>
      </c>
      <c r="BB135" s="100">
        <f t="shared" ca="1" si="891"/>
        <v>2.4540041104299231E-2</v>
      </c>
      <c r="BC135" s="134">
        <f t="shared" ref="BC135" ca="1" si="973">IFERROR(BC91 / BC33, 0)</f>
        <v>54.98910429797612</v>
      </c>
      <c r="BD135" s="103">
        <f t="shared" ca="1" si="892"/>
        <v>57.707694729661178</v>
      </c>
      <c r="BE135" s="100">
        <f t="shared" ca="1" si="893"/>
        <v>-4.7109669592948232E-2</v>
      </c>
      <c r="BF135" s="134">
        <f t="shared" ref="BF135" ca="1" si="974">IFERROR(BF91 / BF33, 0)</f>
        <v>50.710195626651021</v>
      </c>
      <c r="BG135" s="103">
        <f t="shared" ca="1" si="894"/>
        <v>54.583069644145432</v>
      </c>
      <c r="BH135" s="100">
        <f t="shared" ca="1" si="895"/>
        <v>-7.0953759888251616E-2</v>
      </c>
      <c r="BI135" s="134">
        <f t="shared" ref="BI135" ca="1" si="975">IFERROR(BI91 / BI33, 0)</f>
        <v>43.158389349112426</v>
      </c>
      <c r="BJ135" s="103">
        <f t="shared" ca="1" si="896"/>
        <v>42.881558233305064</v>
      </c>
      <c r="BK135" s="100">
        <f t="shared" ca="1" si="897"/>
        <v>6.4557149323075094E-3</v>
      </c>
      <c r="BL135" s="134">
        <f t="shared" ref="BL135" ca="1" si="976">IFERROR(BL91 / BL33, 0)</f>
        <v>39.042261853503959</v>
      </c>
      <c r="BM135" s="103">
        <f t="shared" ca="1" si="898"/>
        <v>42.279157632025552</v>
      </c>
      <c r="BN135" s="100">
        <f t="shared" ca="1" si="899"/>
        <v>-7.656008207859169E-2</v>
      </c>
      <c r="BO135" s="156" t="str">
        <f t="shared" si="900"/>
        <v>Marginal</v>
      </c>
      <c r="BP135" s="251"/>
    </row>
    <row r="136" spans="4:68" ht="3.75" customHeight="1" x14ac:dyDescent="0.2">
      <c r="D136" s="144"/>
      <c r="E136" s="144"/>
      <c r="F136" s="144"/>
      <c r="G136" s="144"/>
      <c r="H136" s="160"/>
      <c r="I136" s="138"/>
      <c r="J136" s="144"/>
      <c r="K136" s="144"/>
      <c r="L136" s="160"/>
      <c r="M136" s="138"/>
      <c r="N136" s="144"/>
      <c r="O136" s="144"/>
      <c r="P136" s="160"/>
      <c r="Q136" s="138"/>
      <c r="R136" s="144"/>
      <c r="S136" s="144"/>
      <c r="T136" s="160"/>
      <c r="U136" s="144"/>
      <c r="V136" s="144"/>
      <c r="W136" s="160"/>
      <c r="X136" s="144"/>
      <c r="Y136" s="144"/>
      <c r="Z136" s="160"/>
      <c r="AA136" s="144"/>
      <c r="AB136" s="144"/>
      <c r="AC136" s="160"/>
      <c r="AD136" s="138"/>
      <c r="AE136" s="144"/>
      <c r="AF136" s="144"/>
      <c r="AG136" s="160"/>
      <c r="AH136" s="144"/>
      <c r="AI136" s="144"/>
      <c r="AJ136" s="160"/>
      <c r="AK136" s="144"/>
      <c r="AL136" s="144"/>
      <c r="AM136" s="160"/>
      <c r="AN136" s="144"/>
      <c r="AO136" s="144"/>
      <c r="AP136" s="160"/>
      <c r="AQ136" s="144"/>
      <c r="AR136" s="144"/>
      <c r="AS136" s="160"/>
      <c r="AT136" s="144"/>
      <c r="AU136" s="144"/>
      <c r="AV136" s="160"/>
      <c r="AW136" s="144"/>
      <c r="AX136" s="144"/>
      <c r="AY136" s="160"/>
      <c r="AZ136" s="144"/>
      <c r="BA136" s="144"/>
      <c r="BB136" s="160"/>
      <c r="BC136" s="144"/>
      <c r="BD136" s="144"/>
      <c r="BE136" s="160"/>
      <c r="BF136" s="144"/>
      <c r="BG136" s="144"/>
      <c r="BH136" s="160"/>
      <c r="BI136" s="144"/>
      <c r="BJ136" s="144"/>
      <c r="BK136" s="160"/>
      <c r="BL136" s="144"/>
      <c r="BM136" s="144"/>
      <c r="BN136" s="160"/>
      <c r="BO136" s="144"/>
      <c r="BP136" s="144"/>
    </row>
    <row r="137" spans="4:68" ht="15" thickBot="1" x14ac:dyDescent="0.25">
      <c r="D137" s="236" t="s">
        <v>165</v>
      </c>
      <c r="E137" s="135" t="str">
        <f>$E$29</f>
        <v>Total Active</v>
      </c>
      <c r="F137" s="132">
        <f t="shared" ref="F137:G141" ca="1" si="977">IFERROR(F87 / F107, 0)</f>
        <v>46.747940506868545</v>
      </c>
      <c r="G137" s="114">
        <f t="shared" ca="1" si="977"/>
        <v>46.750299052038095</v>
      </c>
      <c r="H137" s="115">
        <f ca="1">IF(F$9 = 0, 0, IFERROR((F137 - G137) / G137, 0))</f>
        <v>-5.0449841335223817E-5</v>
      </c>
      <c r="I137" s="141"/>
      <c r="J137" s="132">
        <f t="shared" ref="J137:K141" ca="1" si="978">IFERROR(J87 / J107, 0)</f>
        <v>46.116614227258133</v>
      </c>
      <c r="K137" s="114">
        <f t="shared" ca="1" si="978"/>
        <v>46.747751431512313</v>
      </c>
      <c r="L137" s="115">
        <f ca="1">IF(J$9 = 0, 0, IFERROR((J137 - K137) / K137, 0))</f>
        <v>-1.3500910416596757E-2</v>
      </c>
      <c r="M137" s="141"/>
      <c r="N137" s="132">
        <f t="shared" ref="N137:O141" ca="1" si="979">IFERROR(N87 / N107, 0)</f>
        <v>46.116614227258111</v>
      </c>
      <c r="O137" s="114">
        <f t="shared" ca="1" si="979"/>
        <v>46.747751431512313</v>
      </c>
      <c r="P137" s="115">
        <f ca="1">IF(N$9 = 0, 0, IFERROR((N137 - O137) / O137, 0))</f>
        <v>-1.3500910416597213E-2</v>
      </c>
      <c r="Q137" s="141"/>
      <c r="R137" s="132">
        <f t="shared" ref="R137:S141" ca="1" si="980">IFERROR(R87 / R107, 0)</f>
        <v>49.865603107901798</v>
      </c>
      <c r="S137" s="114">
        <f t="shared" ca="1" si="980"/>
        <v>51.14767274766519</v>
      </c>
      <c r="T137" s="115">
        <f ca="1">IF(R$9 = 0, 0, IFERROR((R137 - S137) / S137, 0))</f>
        <v>-2.5066040562361985E-2</v>
      </c>
      <c r="U137" s="132">
        <f t="shared" ref="U137:V141" ca="1" si="981">IFERROR(U87 / U107, 0)</f>
        <v>45.470572480317834</v>
      </c>
      <c r="V137" s="114">
        <f t="shared" ca="1" si="981"/>
        <v>44.516040176782766</v>
      </c>
      <c r="W137" s="115">
        <f ca="1">IF(U$9 = 0, 0, IFERROR((U137 - V137) / V137, 0))</f>
        <v>2.1442435125505654E-2</v>
      </c>
      <c r="X137" s="132">
        <f t="shared" ref="X137:Y141" ca="1" si="982">IFERROR(X87 / X107, 0)</f>
        <v>48.582166222090315</v>
      </c>
      <c r="Y137" s="114">
        <f t="shared" ca="1" si="982"/>
        <v>49.543565767745228</v>
      </c>
      <c r="Z137" s="115">
        <f ca="1">IF(X$9 = 0, 0, IFERROR((X137 - Y137) / Y137, 0))</f>
        <v>-1.9405134264292731E-2</v>
      </c>
      <c r="AA137" s="132">
        <f t="shared" ref="AA137:AB141" ca="1" si="983">IFERROR(AA87 / AA107, 0)</f>
        <v>41.162736270369201</v>
      </c>
      <c r="AB137" s="114">
        <f t="shared" ca="1" si="983"/>
        <v>42.406432062251717</v>
      </c>
      <c r="AC137" s="115">
        <f ca="1">IF(AA$9 = 0, 0, IFERROR((AA137 - AB137) / AB137, 0))</f>
        <v>-2.9327998876604321E-2</v>
      </c>
      <c r="AD137" s="141"/>
      <c r="AE137" s="132">
        <f t="shared" ref="AE137:AF141" ca="1" si="984">IFERROR(AE87 / AE107, 0)</f>
        <v>51.195453145174596</v>
      </c>
      <c r="AF137" s="114">
        <f t="shared" ca="1" si="984"/>
        <v>48.703904348316506</v>
      </c>
      <c r="AG137" s="115">
        <f ca="1">IF(AE$9 = 0, 0, IFERROR((AE137 - AF137) / AF137, 0))</f>
        <v>5.1157064925210931E-2</v>
      </c>
      <c r="AH137" s="132">
        <f t="shared" ref="AH137:AI141" ca="1" si="985">IFERROR(AH87 / AH107, 0)</f>
        <v>49.755707431607192</v>
      </c>
      <c r="AI137" s="114">
        <f t="shared" ca="1" si="985"/>
        <v>50.530148055656944</v>
      </c>
      <c r="AJ137" s="115">
        <f ca="1">IF(AH$9 = 0, 0, IFERROR((AH137 - AI137) / AI137, 0))</f>
        <v>-1.5326308230815731E-2</v>
      </c>
      <c r="AK137" s="132">
        <f t="shared" ref="AK137:AL141" ca="1" si="986">IFERROR(AK87 / AK107, 0)</f>
        <v>49.205293790788971</v>
      </c>
      <c r="AL137" s="114">
        <f t="shared" ca="1" si="986"/>
        <v>53.276029920917217</v>
      </c>
      <c r="AM137" s="115">
        <f ca="1">IF(AK$9 = 0, 0, IFERROR((AK137 - AL137) / AL137, 0))</f>
        <v>-7.6408398601976069E-2</v>
      </c>
      <c r="AN137" s="132">
        <f t="shared" ref="AN137:AO141" ca="1" si="987">IFERROR(AN87 / AN107, 0)</f>
        <v>48.414803613842366</v>
      </c>
      <c r="AO137" s="114">
        <f t="shared" ca="1" si="987"/>
        <v>47.245479939605914</v>
      </c>
      <c r="AP137" s="115">
        <f ca="1">IF(AN$9 = 0, 0, IFERROR((AN137 - AO137) / AO137, 0))</f>
        <v>2.474995863585687E-2</v>
      </c>
      <c r="AQ137" s="132">
        <f t="shared" ref="AQ137:AR141" ca="1" si="988">IFERROR(AQ87 / AQ107, 0)</f>
        <v>45.398668797906964</v>
      </c>
      <c r="AR137" s="114">
        <f t="shared" ca="1" si="988"/>
        <v>45.630931207061217</v>
      </c>
      <c r="AS137" s="115">
        <f ca="1">IF(AQ$9 = 0, 0, IFERROR((AQ137 - AR137) / AR137, 0))</f>
        <v>-5.0900212423960018E-3</v>
      </c>
      <c r="AT137" s="132">
        <f t="shared" ref="AT137:AU141" ca="1" si="989">IFERROR(AT87 / AT107, 0)</f>
        <v>41.695365971027535</v>
      </c>
      <c r="AU137" s="114">
        <f t="shared" ca="1" si="989"/>
        <v>38.84366870233567</v>
      </c>
      <c r="AV137" s="115">
        <f ca="1">IF(AT$9 = 0, 0, IFERROR((AT137 - AU137) / AU137, 0))</f>
        <v>7.3414725332584058E-2</v>
      </c>
      <c r="AW137" s="132">
        <f t="shared" ref="AW137:AX141" ca="1" si="990">IFERROR(AW87 / AW107, 0)</f>
        <v>45.960399401871264</v>
      </c>
      <c r="AX137" s="114">
        <f t="shared" ca="1" si="990"/>
        <v>45.073761740227759</v>
      </c>
      <c r="AY137" s="115">
        <f ca="1">IF(AW$9 = 0, 0, IFERROR((AW137 - AX137) / AX137, 0))</f>
        <v>1.9670815734294304E-2</v>
      </c>
      <c r="AZ137" s="132">
        <f t="shared" ref="AZ137:BA141" ca="1" si="991">IFERROR(AZ87 / AZ107, 0)</f>
        <v>49.953255791478036</v>
      </c>
      <c r="BA137" s="114">
        <f t="shared" ca="1" si="991"/>
        <v>50.201017803945774</v>
      </c>
      <c r="BB137" s="115">
        <f ca="1">IF(AZ$9 = 0, 0, IFERROR((AZ137 - BA137) / BA137, 0))</f>
        <v>-4.9353981912347742E-3</v>
      </c>
      <c r="BC137" s="132">
        <f t="shared" ref="BC137:BD141" ca="1" si="992">IFERROR(BC87 / BC107, 0)</f>
        <v>48.991127050628833</v>
      </c>
      <c r="BD137" s="114">
        <f t="shared" ca="1" si="992"/>
        <v>51.975159118619949</v>
      </c>
      <c r="BE137" s="115">
        <f ca="1">IF(BC$9 = 0, 0, IFERROR((BC137 - BD137) / BD137, 0))</f>
        <v>-5.7412658635268995E-2</v>
      </c>
      <c r="BF137" s="132">
        <f t="shared" ref="BF137:BG141" ca="1" si="993">IFERROR(BF87 / BF107, 0)</f>
        <v>46.369975620746452</v>
      </c>
      <c r="BG137" s="114">
        <f t="shared" ca="1" si="993"/>
        <v>47.747837539267259</v>
      </c>
      <c r="BH137" s="115">
        <f ca="1">IF(BF$9 = 0, 0, IFERROR((BF137 - BG137) / BG137, 0))</f>
        <v>-2.8857053838043864E-2</v>
      </c>
      <c r="BI137" s="132">
        <f t="shared" ref="BI137:BJ141" ca="1" si="994">IFERROR(BI87 / BI107, 0)</f>
        <v>38.207586581264685</v>
      </c>
      <c r="BJ137" s="114">
        <f t="shared" ca="1" si="994"/>
        <v>39.757624305147566</v>
      </c>
      <c r="BK137" s="115">
        <f ca="1">IF(BI$9 = 0, 0, IFERROR((BI137 - BJ137) / BJ137, 0))</f>
        <v>-3.8987181728617301E-2</v>
      </c>
      <c r="BL137" s="132">
        <f t="shared" ref="BL137:BM141" ca="1" si="995">IFERROR(BL87 / BL107, 0)</f>
        <v>39.66019188095548</v>
      </c>
      <c r="BM137" s="114">
        <f t="shared" ca="1" si="995"/>
        <v>39.880304580379061</v>
      </c>
      <c r="BN137" s="115">
        <f ca="1">IF(BL$9 = 0, 0, IFERROR((BL137 - BM137) / BM137, 0))</f>
        <v>-5.5193334589494387E-3</v>
      </c>
      <c r="BO137" s="158" t="str">
        <f t="shared" ref="BO137:BO141" si="996">E137</f>
        <v>Total Active</v>
      </c>
      <c r="BP137" s="248" t="str">
        <f>$D137</f>
        <v>SOLD AUR</v>
      </c>
    </row>
    <row r="138" spans="4:68" ht="15" thickTop="1" x14ac:dyDescent="0.2">
      <c r="D138" s="237"/>
      <c r="E138" s="136" t="str">
        <f>$E$30</f>
        <v>Elite</v>
      </c>
      <c r="F138" s="133">
        <f t="shared" ca="1" si="977"/>
        <v>47.66690241230102</v>
      </c>
      <c r="G138" s="107">
        <f t="shared" ca="1" si="977"/>
        <v>47.597305816732728</v>
      </c>
      <c r="H138" s="108">
        <f ca="1">IF(F$9 = 0, 0, IFERROR((F138 - G138) / G138, 0))</f>
        <v>1.4621961132897925E-3</v>
      </c>
      <c r="I138" s="141"/>
      <c r="J138" s="133">
        <f t="shared" ca="1" si="978"/>
        <v>46.920581151312639</v>
      </c>
      <c r="K138" s="107">
        <f t="shared" ca="1" si="978"/>
        <v>47.668210996090032</v>
      </c>
      <c r="L138" s="108">
        <f ca="1">IF(J$9 = 0, 0, IFERROR((J138 - K138) / K138, 0))</f>
        <v>-1.5684034058645852E-2</v>
      </c>
      <c r="M138" s="141"/>
      <c r="N138" s="133">
        <f t="shared" ca="1" si="979"/>
        <v>46.920581151312639</v>
      </c>
      <c r="O138" s="107">
        <f t="shared" ca="1" si="979"/>
        <v>47.668210996090032</v>
      </c>
      <c r="P138" s="108">
        <f ca="1">IF(N$9 = 0, 0, IFERROR((N138 - O138) / O138, 0))</f>
        <v>-1.5684034058645852E-2</v>
      </c>
      <c r="Q138" s="141"/>
      <c r="R138" s="133">
        <f t="shared" ca="1" si="980"/>
        <v>50.888498305919583</v>
      </c>
      <c r="S138" s="107">
        <f t="shared" ca="1" si="980"/>
        <v>52.631518648070426</v>
      </c>
      <c r="T138" s="108">
        <f ca="1">IF(R$9 = 0, 0, IFERROR((R138 - S138) / S138, 0))</f>
        <v>-3.3117424443057465E-2</v>
      </c>
      <c r="U138" s="133">
        <f t="shared" ca="1" si="981"/>
        <v>47.183856287765636</v>
      </c>
      <c r="V138" s="107">
        <f t="shared" ca="1" si="981"/>
        <v>46.329549071493815</v>
      </c>
      <c r="W138" s="108">
        <f ca="1">IF(U$9 = 0, 0, IFERROR((U138 - V138) / V138, 0))</f>
        <v>1.8439791307994155E-2</v>
      </c>
      <c r="X138" s="133">
        <f t="shared" ca="1" si="982"/>
        <v>50.914262707890352</v>
      </c>
      <c r="Y138" s="107">
        <f t="shared" ca="1" si="982"/>
        <v>51.930861483459282</v>
      </c>
      <c r="Z138" s="108">
        <f ca="1">IF(X$9 = 0, 0, IFERROR((X138 - Y138) / Y138, 0))</f>
        <v>-1.9576004451471139E-2</v>
      </c>
      <c r="AA138" s="133">
        <f t="shared" ca="1" si="983"/>
        <v>43.396272678197903</v>
      </c>
      <c r="AB138" s="107">
        <f t="shared" ca="1" si="983"/>
        <v>44.487310828976845</v>
      </c>
      <c r="AC138" s="108">
        <f ca="1">IF(AA$9 = 0, 0, IFERROR((AA138 - AB138) / AB138, 0))</f>
        <v>-2.4524704470747505E-2</v>
      </c>
      <c r="AD138" s="141"/>
      <c r="AE138" s="133">
        <f t="shared" ca="1" si="984"/>
        <v>56.957871383227094</v>
      </c>
      <c r="AF138" s="107">
        <f t="shared" ca="1" si="984"/>
        <v>55.162641392074775</v>
      </c>
      <c r="AG138" s="108">
        <f ca="1">IF(AE$9 = 0, 0, IFERROR((AE138 - AF138) / AF138, 0))</f>
        <v>3.2544307992659671E-2</v>
      </c>
      <c r="AH138" s="133">
        <f t="shared" ca="1" si="985"/>
        <v>51.658033666213221</v>
      </c>
      <c r="AI138" s="107">
        <f t="shared" ca="1" si="985"/>
        <v>52.723702290590914</v>
      </c>
      <c r="AJ138" s="108">
        <f ca="1">IF(AH$9 = 0, 0, IFERROR((AH138 - AI138) / AI138, 0))</f>
        <v>-2.0212325350450071E-2</v>
      </c>
      <c r="AK138" s="133">
        <f t="shared" ca="1" si="986"/>
        <v>51.980360931165009</v>
      </c>
      <c r="AL138" s="107">
        <f t="shared" ca="1" si="986"/>
        <v>55.929673403193611</v>
      </c>
      <c r="AM138" s="108">
        <f ca="1">IF(AK$9 = 0, 0, IFERROR((AK138 - AL138) / AL138, 0))</f>
        <v>-7.0612113958868461E-2</v>
      </c>
      <c r="AN138" s="133">
        <f t="shared" ca="1" si="987"/>
        <v>51.37174316263367</v>
      </c>
      <c r="AO138" s="107">
        <f t="shared" ca="1" si="987"/>
        <v>50.498233183856492</v>
      </c>
      <c r="AP138" s="108">
        <f ca="1">IF(AN$9 = 0, 0, IFERROR((AN138 - AO138) / AO138, 0))</f>
        <v>1.7297832492413349E-2</v>
      </c>
      <c r="AQ138" s="133">
        <f t="shared" ca="1" si="988"/>
        <v>47.605858505164719</v>
      </c>
      <c r="AR138" s="107">
        <f t="shared" ca="1" si="988"/>
        <v>48.299818197954636</v>
      </c>
      <c r="AS138" s="108">
        <f ca="1">IF(AQ$9 = 0, 0, IFERROR((AQ138 - AR138) / AR138, 0))</f>
        <v>-1.4367749583357743E-2</v>
      </c>
      <c r="AT138" s="133">
        <f t="shared" ca="1" si="989"/>
        <v>47.901016745925276</v>
      </c>
      <c r="AU138" s="107">
        <f t="shared" ca="1" si="989"/>
        <v>44.032697051226862</v>
      </c>
      <c r="AV138" s="108">
        <f ca="1">IF(AT$9 = 0, 0, IFERROR((AT138 - AU138) / AU138, 0))</f>
        <v>8.7851073264898563E-2</v>
      </c>
      <c r="AW138" s="133">
        <f t="shared" ca="1" si="990"/>
        <v>51.774719316340068</v>
      </c>
      <c r="AX138" s="107">
        <f t="shared" ca="1" si="990"/>
        <v>50.342807339449543</v>
      </c>
      <c r="AY138" s="108">
        <f ca="1">IF(AW$9 = 0, 0, IFERROR((AW138 - AX138) / AX138, 0))</f>
        <v>2.8443228587462045E-2</v>
      </c>
      <c r="AZ138" s="133">
        <f t="shared" ca="1" si="991"/>
        <v>54.162879870592697</v>
      </c>
      <c r="BA138" s="107">
        <f t="shared" ca="1" si="991"/>
        <v>54.417244200304694</v>
      </c>
      <c r="BB138" s="108">
        <f ca="1">IF(AZ$9 = 0, 0, IFERROR((AZ138 - BA138) / BA138, 0))</f>
        <v>-4.6743331723250485E-3</v>
      </c>
      <c r="BC138" s="133">
        <f t="shared" ca="1" si="992"/>
        <v>52.178547649018881</v>
      </c>
      <c r="BD138" s="107">
        <f t="shared" ca="1" si="992"/>
        <v>55.554568352314696</v>
      </c>
      <c r="BE138" s="108">
        <f ca="1">IF(BC$9 = 0, 0, IFERROR((BC138 - BD138) / BD138, 0))</f>
        <v>-6.0769452511733033E-2</v>
      </c>
      <c r="BF138" s="133">
        <f t="shared" ca="1" si="993"/>
        <v>51.0416541717806</v>
      </c>
      <c r="BG138" s="107">
        <f t="shared" ca="1" si="993"/>
        <v>51.832972409036039</v>
      </c>
      <c r="BH138" s="108">
        <f ca="1">IF(BF$9 = 0, 0, IFERROR((BF138 - BG138) / BG138, 0))</f>
        <v>-1.5266696090874549E-2</v>
      </c>
      <c r="BI138" s="133">
        <f t="shared" ca="1" si="994"/>
        <v>40.17118671227739</v>
      </c>
      <c r="BJ138" s="107">
        <f t="shared" ca="1" si="994"/>
        <v>41.981172928351526</v>
      </c>
      <c r="BK138" s="108">
        <f ca="1">IF(BI$9 = 0, 0, IFERROR((BI138 - BJ138) / BJ138, 0))</f>
        <v>-4.3114236449829688E-2</v>
      </c>
      <c r="BL138" s="133">
        <f t="shared" ca="1" si="995"/>
        <v>46.81522809466405</v>
      </c>
      <c r="BM138" s="107">
        <f t="shared" ca="1" si="995"/>
        <v>46.932063345232834</v>
      </c>
      <c r="BN138" s="108">
        <f ca="1">IF(BL$9 = 0, 0, IFERROR((BL138 - BM138) / BM138, 0))</f>
        <v>-2.489454804263388E-3</v>
      </c>
      <c r="BO138" s="152" t="str">
        <f t="shared" si="996"/>
        <v>Elite</v>
      </c>
      <c r="BP138" s="249"/>
    </row>
    <row r="139" spans="4:68" x14ac:dyDescent="0.2">
      <c r="D139" s="237"/>
      <c r="E139" s="79" t="str">
        <f>$E$31</f>
        <v>High Value</v>
      </c>
      <c r="F139" s="35">
        <f t="shared" ca="1" si="977"/>
        <v>47.943725307966801</v>
      </c>
      <c r="G139" s="22">
        <f t="shared" ca="1" si="977"/>
        <v>47.965478600712778</v>
      </c>
      <c r="H139" s="13">
        <f ca="1">IF(F$9 = 0, 0, IFERROR((F139 - G139) / G139, 0))</f>
        <v>-4.5351976839555372E-4</v>
      </c>
      <c r="I139" s="141"/>
      <c r="J139" s="35">
        <f t="shared" ca="1" si="978"/>
        <v>47.202725740990992</v>
      </c>
      <c r="K139" s="22">
        <f t="shared" ca="1" si="978"/>
        <v>47.942402060083268</v>
      </c>
      <c r="L139" s="13">
        <f ca="1">IF(J$9 = 0, 0, IFERROR((J139 - K139) / K139, 0))</f>
        <v>-1.5428436776390232E-2</v>
      </c>
      <c r="M139" s="141"/>
      <c r="N139" s="35">
        <f t="shared" ca="1" si="979"/>
        <v>47.202725740990992</v>
      </c>
      <c r="O139" s="22">
        <f t="shared" ca="1" si="979"/>
        <v>47.942402060083268</v>
      </c>
      <c r="P139" s="13">
        <f ca="1">IF(N$9 = 0, 0, IFERROR((N139 - O139) / O139, 0))</f>
        <v>-1.5428436776390232E-2</v>
      </c>
      <c r="Q139" s="141"/>
      <c r="R139" s="35">
        <f t="shared" ca="1" si="980"/>
        <v>51.565786530748809</v>
      </c>
      <c r="S139" s="22">
        <f t="shared" ca="1" si="980"/>
        <v>53.127374783201383</v>
      </c>
      <c r="T139" s="13">
        <f ca="1">IF(R$9 = 0, 0, IFERROR((R139 - S139) / S139, 0))</f>
        <v>-2.939328846616264E-2</v>
      </c>
      <c r="U139" s="35">
        <f t="shared" ca="1" si="981"/>
        <v>46.962739325246886</v>
      </c>
      <c r="V139" s="22">
        <f t="shared" ca="1" si="981"/>
        <v>46.236743572281867</v>
      </c>
      <c r="W139" s="13">
        <f ca="1">IF(U$9 = 0, 0, IFERROR((U139 - V139) / V139, 0))</f>
        <v>1.5701705978278309E-2</v>
      </c>
      <c r="X139" s="35">
        <f t="shared" ca="1" si="982"/>
        <v>50.473302000561659</v>
      </c>
      <c r="Y139" s="22">
        <f t="shared" ca="1" si="982"/>
        <v>51.611788115163975</v>
      </c>
      <c r="Z139" s="13">
        <f ca="1">IF(X$9 = 0, 0, IFERROR((X139 - Y139) / Y139, 0))</f>
        <v>-2.2058645053373356E-2</v>
      </c>
      <c r="AA139" s="35">
        <f t="shared" ca="1" si="983"/>
        <v>43.012466617691075</v>
      </c>
      <c r="AB139" s="22">
        <f t="shared" ca="1" si="983"/>
        <v>44.348294264399705</v>
      </c>
      <c r="AC139" s="13">
        <f ca="1">IF(AA$9 = 0, 0, IFERROR((AA139 - AB139) / AB139, 0))</f>
        <v>-3.0121285809654161E-2</v>
      </c>
      <c r="AD139" s="141"/>
      <c r="AE139" s="35">
        <f t="shared" ca="1" si="984"/>
        <v>55.156048462981495</v>
      </c>
      <c r="AF139" s="22">
        <f t="shared" ca="1" si="984"/>
        <v>52.670539506794164</v>
      </c>
      <c r="AG139" s="13">
        <f ca="1">IF(AE$9 = 0, 0, IFERROR((AE139 - AF139) / AF139, 0))</f>
        <v>4.7189737934366829E-2</v>
      </c>
      <c r="AH139" s="35">
        <f t="shared" ca="1" si="985"/>
        <v>51.31247256930714</v>
      </c>
      <c r="AI139" s="22">
        <f t="shared" ca="1" si="985"/>
        <v>52.090196939885928</v>
      </c>
      <c r="AJ139" s="13">
        <f ca="1">IF(AH$9 = 0, 0, IFERROR((AH139 - AI139) / AI139, 0))</f>
        <v>-1.4930340376257586E-2</v>
      </c>
      <c r="AK139" s="35">
        <f t="shared" ca="1" si="986"/>
        <v>50.967341857312384</v>
      </c>
      <c r="AL139" s="22">
        <f t="shared" ca="1" si="986"/>
        <v>55.541273971503585</v>
      </c>
      <c r="AM139" s="13">
        <f ca="1">IF(AK$9 = 0, 0, IFERROR((AK139 - AL139) / AL139, 0))</f>
        <v>-8.2351948148289444E-2</v>
      </c>
      <c r="AN139" s="35">
        <f t="shared" ca="1" si="987"/>
        <v>50.060209728146987</v>
      </c>
      <c r="AO139" s="22">
        <f t="shared" ca="1" si="987"/>
        <v>49.125588228776557</v>
      </c>
      <c r="AP139" s="13">
        <f ca="1">IF(AN$9 = 0, 0, IFERROR((AN139 - AO139) / AO139, 0))</f>
        <v>1.9025146223550993E-2</v>
      </c>
      <c r="AQ139" s="35">
        <f t="shared" ca="1" si="988"/>
        <v>46.895113258076371</v>
      </c>
      <c r="AR139" s="22">
        <f t="shared" ca="1" si="988"/>
        <v>47.515612437453584</v>
      </c>
      <c r="AS139" s="13">
        <f ca="1">IF(AQ$9 = 0, 0, IFERROR((AQ139 - AR139) / AR139, 0))</f>
        <v>-1.3058848398386877E-2</v>
      </c>
      <c r="AT139" s="35">
        <f t="shared" ca="1" si="989"/>
        <v>44.651722022012265</v>
      </c>
      <c r="AU139" s="22">
        <f t="shared" ca="1" si="989"/>
        <v>41.394251223538141</v>
      </c>
      <c r="AV139" s="13">
        <f ca="1">IF(AT$9 = 0, 0, IFERROR((AT139 - AU139) / AU139, 0))</f>
        <v>7.8693796896652596E-2</v>
      </c>
      <c r="AW139" s="35">
        <f t="shared" ca="1" si="990"/>
        <v>49.069781438721151</v>
      </c>
      <c r="AX139" s="22">
        <f t="shared" ca="1" si="990"/>
        <v>47.970441498730253</v>
      </c>
      <c r="AY139" s="13">
        <f ca="1">IF(AW$9 = 0, 0, IFERROR((AW139 - AX139) / AX139, 0))</f>
        <v>2.2917027770528169E-2</v>
      </c>
      <c r="AZ139" s="35">
        <f t="shared" ca="1" si="991"/>
        <v>52.397068755936502</v>
      </c>
      <c r="BA139" s="22">
        <f t="shared" ca="1" si="991"/>
        <v>52.72885066315154</v>
      </c>
      <c r="BB139" s="13">
        <f ca="1">IF(AZ$9 = 0, 0, IFERROR((AZ139 - BA139) / BA139, 0))</f>
        <v>-6.2922271781451402E-3</v>
      </c>
      <c r="BC139" s="35">
        <f t="shared" ca="1" si="992"/>
        <v>50.818800658945626</v>
      </c>
      <c r="BD139" s="22">
        <f t="shared" ca="1" si="992"/>
        <v>54.075543670877103</v>
      </c>
      <c r="BE139" s="13">
        <f ca="1">IF(BC$9 = 0, 0, IFERROR((BC139 - BD139) / BD139, 0))</f>
        <v>-6.0225802476497822E-2</v>
      </c>
      <c r="BF139" s="35">
        <f t="shared" ca="1" si="993"/>
        <v>48.743531325493031</v>
      </c>
      <c r="BG139" s="22">
        <f t="shared" ca="1" si="993"/>
        <v>49.897589232022291</v>
      </c>
      <c r="BH139" s="13">
        <f ca="1">IF(BF$9 = 0, 0, IFERROR((BF139 - BG139) / BG139, 0))</f>
        <v>-2.3128530341674943E-2</v>
      </c>
      <c r="BI139" s="35">
        <f t="shared" ca="1" si="994"/>
        <v>40.202162610742967</v>
      </c>
      <c r="BJ139" s="22">
        <f t="shared" ca="1" si="994"/>
        <v>41.807155947763832</v>
      </c>
      <c r="BK139" s="13">
        <f ca="1">IF(BI$9 = 0, 0, IFERROR((BI139 - BJ139) / BJ139, 0))</f>
        <v>-3.8390397544052796E-2</v>
      </c>
      <c r="BL139" s="35">
        <f t="shared" ca="1" si="995"/>
        <v>43.040073709412752</v>
      </c>
      <c r="BM139" s="22">
        <f t="shared" ca="1" si="995"/>
        <v>43.612135227885076</v>
      </c>
      <c r="BN139" s="13">
        <f ca="1">IF(BL$9 = 0, 0, IFERROR((BL139 - BM139) / BM139, 0))</f>
        <v>-1.3117026155292554E-2</v>
      </c>
      <c r="BO139" s="159" t="str">
        <f t="shared" si="996"/>
        <v>High Value</v>
      </c>
      <c r="BP139" s="249"/>
    </row>
    <row r="140" spans="4:68" x14ac:dyDescent="0.2">
      <c r="D140" s="238"/>
      <c r="E140" s="79" t="str">
        <f>$E$32</f>
        <v>Opportunity</v>
      </c>
      <c r="F140" s="35">
        <f t="shared" ca="1" si="977"/>
        <v>45.982767448815594</v>
      </c>
      <c r="G140" s="22">
        <f t="shared" ca="1" si="977"/>
        <v>46.080157065021517</v>
      </c>
      <c r="H140" s="13">
        <f ca="1">IF(F$9 = 0, 0, IFERROR((F140 - G140) / G140, 0))</f>
        <v>-2.1134827311569595E-3</v>
      </c>
      <c r="I140" s="141"/>
      <c r="J140" s="35">
        <f t="shared" ca="1" si="978"/>
        <v>45.458320574284784</v>
      </c>
      <c r="K140" s="22">
        <f t="shared" ca="1" si="978"/>
        <v>45.981215710548888</v>
      </c>
      <c r="L140" s="13">
        <f ca="1">IF(J$9 = 0, 0, IFERROR((J140 - K140) / K140, 0))</f>
        <v>-1.1371929345142192E-2</v>
      </c>
      <c r="M140" s="141"/>
      <c r="N140" s="35">
        <f t="shared" ca="1" si="979"/>
        <v>45.458317893844558</v>
      </c>
      <c r="O140" s="22">
        <f t="shared" ca="1" si="979"/>
        <v>45.981271008503214</v>
      </c>
      <c r="P140" s="13">
        <f ca="1">IF(N$9 = 0, 0, IFERROR((N140 - O140) / O140, 0))</f>
        <v>-1.1373176582307755E-2</v>
      </c>
      <c r="Q140" s="141"/>
      <c r="R140" s="35">
        <f t="shared" ca="1" si="980"/>
        <v>49.273429942546656</v>
      </c>
      <c r="S140" s="22">
        <f t="shared" ca="1" si="980"/>
        <v>50.183442088700872</v>
      </c>
      <c r="T140" s="13">
        <f ca="1">IF(R$9 = 0, 0, IFERROR((R140 - S140) / S140, 0))</f>
        <v>-1.8133713198583305E-2</v>
      </c>
      <c r="U140" s="35">
        <f t="shared" ca="1" si="981"/>
        <v>44.595656369686971</v>
      </c>
      <c r="V140" s="22">
        <f t="shared" ca="1" si="981"/>
        <v>43.605610729083288</v>
      </c>
      <c r="W140" s="13">
        <f ca="1">IF(U$9 = 0, 0, IFERROR((U140 - V140) / V140, 0))</f>
        <v>2.2704547053697368E-2</v>
      </c>
      <c r="X140" s="35">
        <f t="shared" ca="1" si="982"/>
        <v>47.251407194950666</v>
      </c>
      <c r="Y140" s="22">
        <f t="shared" ca="1" si="982"/>
        <v>48.091958836549331</v>
      </c>
      <c r="Z140" s="13">
        <f ca="1">IF(X$9 = 0, 0, IFERROR((X140 - Y140) / Y140, 0))</f>
        <v>-1.747800800660787E-2</v>
      </c>
      <c r="AA140" s="35">
        <f t="shared" ca="1" si="983"/>
        <v>40.562267218271124</v>
      </c>
      <c r="AB140" s="22">
        <f t="shared" ca="1" si="983"/>
        <v>41.719332023472326</v>
      </c>
      <c r="AC140" s="13">
        <f ca="1">IF(AA$9 = 0, 0, IFERROR((AA140 - AB140) / AB140, 0))</f>
        <v>-2.7734499788975735E-2</v>
      </c>
      <c r="AD140" s="141"/>
      <c r="AE140" s="35">
        <f t="shared" ca="1" si="984"/>
        <v>49.784535048253318</v>
      </c>
      <c r="AF140" s="22">
        <f t="shared" ca="1" si="984"/>
        <v>46.873631118282731</v>
      </c>
      <c r="AG140" s="13">
        <f ca="1">IF(AE$9 = 0, 0, IFERROR((AE140 - AF140) / AF140, 0))</f>
        <v>6.2101097365917728E-2</v>
      </c>
      <c r="AH140" s="35">
        <f t="shared" ca="1" si="985"/>
        <v>48.723013514073692</v>
      </c>
      <c r="AI140" s="22">
        <f t="shared" ca="1" si="985"/>
        <v>49.048265030373898</v>
      </c>
      <c r="AJ140" s="13">
        <f ca="1">IF(AH$9 = 0, 0, IFERROR((AH140 - AI140) / AI140, 0))</f>
        <v>-6.6312542573888971E-3</v>
      </c>
      <c r="AK140" s="35">
        <f t="shared" ca="1" si="986"/>
        <v>47.655326902415105</v>
      </c>
      <c r="AL140" s="22">
        <f t="shared" ca="1" si="986"/>
        <v>51.99275328034485</v>
      </c>
      <c r="AM140" s="13">
        <f ca="1">IF(AK$9 = 0, 0, IFERROR((AK140 - AL140) / AL140, 0))</f>
        <v>-8.3423671651746314E-2</v>
      </c>
      <c r="AN140" s="35">
        <f t="shared" ca="1" si="987"/>
        <v>46.575512038886494</v>
      </c>
      <c r="AO140" s="22">
        <f t="shared" ca="1" si="987"/>
        <v>45.399596308275221</v>
      </c>
      <c r="AP140" s="13">
        <f ca="1">IF(AN$9 = 0, 0, IFERROR((AN140 - AO140) / AO140, 0))</f>
        <v>2.5901457859371591E-2</v>
      </c>
      <c r="AQ140" s="35">
        <f t="shared" ca="1" si="988"/>
        <v>44.613890757037638</v>
      </c>
      <c r="AR140" s="22">
        <f t="shared" ca="1" si="988"/>
        <v>44.555296826441996</v>
      </c>
      <c r="AS140" s="13">
        <f ca="1">IF(AQ$9 = 0, 0, IFERROR((AQ140 - AR140) / AR140, 0))</f>
        <v>1.3150833855710758E-3</v>
      </c>
      <c r="AT140" s="35">
        <f t="shared" ca="1" si="989"/>
        <v>39.37668949579124</v>
      </c>
      <c r="AU140" s="22">
        <f t="shared" ca="1" si="989"/>
        <v>36.997556708067712</v>
      </c>
      <c r="AV140" s="13">
        <f ca="1">IF(AT$9 = 0, 0, IFERROR((AT140 - AU140) / AU140, 0))</f>
        <v>6.4305132538785517E-2</v>
      </c>
      <c r="AW140" s="35">
        <f t="shared" ca="1" si="990"/>
        <v>43.541819120684565</v>
      </c>
      <c r="AX140" s="22">
        <f t="shared" ca="1" si="990"/>
        <v>42.754410158654494</v>
      </c>
      <c r="AY140" s="13">
        <f ca="1">IF(AW$9 = 0, 0, IFERROR((AW140 - AX140) / AX140, 0))</f>
        <v>1.8417023158736778E-2</v>
      </c>
      <c r="AZ140" s="35">
        <f t="shared" ca="1" si="991"/>
        <v>47.975147174122874</v>
      </c>
      <c r="BA140" s="22">
        <f t="shared" ca="1" si="991"/>
        <v>48.136680328380436</v>
      </c>
      <c r="BB140" s="13">
        <f ca="1">IF(AZ$9 = 0, 0, IFERROR((AZ140 - BA140) / BA140, 0))</f>
        <v>-3.3557186153180779E-3</v>
      </c>
      <c r="BC140" s="35">
        <f t="shared" ca="1" si="992"/>
        <v>47.957811322162925</v>
      </c>
      <c r="BD140" s="22">
        <f t="shared" ca="1" si="992"/>
        <v>50.466264986791302</v>
      </c>
      <c r="BE140" s="13">
        <f ca="1">IF(BC$9 = 0, 0, IFERROR((BC140 - BD140) / BD140, 0))</f>
        <v>-4.9705554102030779E-2</v>
      </c>
      <c r="BF140" s="35">
        <f t="shared" ca="1" si="993"/>
        <v>45.093479839304152</v>
      </c>
      <c r="BG140" s="22">
        <f t="shared" ca="1" si="993"/>
        <v>46.603145619674478</v>
      </c>
      <c r="BH140" s="13">
        <f ca="1">IF(BF$9 = 0, 0, IFERROR((BF140 - BG140) / BG140, 0))</f>
        <v>-3.2394074698103431E-2</v>
      </c>
      <c r="BI140" s="35">
        <f t="shared" ca="1" si="994"/>
        <v>38.025416069161778</v>
      </c>
      <c r="BJ140" s="22">
        <f t="shared" ca="1" si="994"/>
        <v>39.353897755140537</v>
      </c>
      <c r="BK140" s="13">
        <f ca="1">IF(BI$9 = 0, 0, IFERROR((BI140 - BJ140) / BJ140, 0))</f>
        <v>-3.3757308977234092E-2</v>
      </c>
      <c r="BL140" s="35">
        <f t="shared" ca="1" si="995"/>
        <v>37.618316137368588</v>
      </c>
      <c r="BM140" s="22">
        <f t="shared" ca="1" si="995"/>
        <v>37.594914380894977</v>
      </c>
      <c r="BN140" s="13">
        <f ca="1">IF(BL$9 = 0, 0, IFERROR((BL140 - BM140) / BM140, 0))</f>
        <v>6.2247133313071126E-4</v>
      </c>
      <c r="BO140" s="159" t="str">
        <f t="shared" si="996"/>
        <v>Opportunity</v>
      </c>
      <c r="BP140" s="250"/>
    </row>
    <row r="141" spans="4:68" x14ac:dyDescent="0.2">
      <c r="D141" s="239"/>
      <c r="E141" s="78" t="str">
        <f>$E$33</f>
        <v>Marginal</v>
      </c>
      <c r="F141" s="134">
        <f t="shared" ca="1" si="977"/>
        <v>37.4103582776549</v>
      </c>
      <c r="G141" s="103">
        <f t="shared" ca="1" si="977"/>
        <v>37.446950650686453</v>
      </c>
      <c r="H141" s="100">
        <f ca="1">IF(F$9 = 0, 0, IFERROR((F141 - G141) / G141, 0))</f>
        <v>-9.771789797491067E-4</v>
      </c>
      <c r="I141" s="141"/>
      <c r="J141" s="134">
        <f t="shared" ca="1" si="978"/>
        <v>37.605902781508171</v>
      </c>
      <c r="K141" s="103">
        <f t="shared" ca="1" si="978"/>
        <v>37.410777113878872</v>
      </c>
      <c r="L141" s="100">
        <f ca="1">IF(J$9 = 0, 0, IFERROR((J141 - K141) / K141, 0))</f>
        <v>5.2157608764804202E-3</v>
      </c>
      <c r="M141" s="141"/>
      <c r="N141" s="134">
        <f t="shared" ca="1" si="979"/>
        <v>37.605968614699222</v>
      </c>
      <c r="O141" s="103">
        <f t="shared" ca="1" si="979"/>
        <v>37.410499787719836</v>
      </c>
      <c r="P141" s="100">
        <f ca="1">IF(N$9 = 0, 0, IFERROR((N141 - O141) / O141, 0))</f>
        <v>5.2249723497024706E-3</v>
      </c>
      <c r="Q141" s="141"/>
      <c r="R141" s="134">
        <f t="shared" ca="1" si="980"/>
        <v>41.819004867294332</v>
      </c>
      <c r="S141" s="103">
        <f t="shared" ca="1" si="980"/>
        <v>41.436446250324686</v>
      </c>
      <c r="T141" s="100">
        <f ca="1">IF(R$9 = 0, 0, IFERROR((R141 - S141) / S141, 0))</f>
        <v>9.2324185973513308E-3</v>
      </c>
      <c r="U141" s="134">
        <f t="shared" ca="1" si="981"/>
        <v>38.328118140818994</v>
      </c>
      <c r="V141" s="103">
        <f t="shared" ca="1" si="981"/>
        <v>36.108766364648517</v>
      </c>
      <c r="W141" s="100">
        <f ca="1">IF(U$9 = 0, 0, IFERROR((U141 - V141) / V141, 0))</f>
        <v>6.14629631419168E-2</v>
      </c>
      <c r="X141" s="134">
        <f t="shared" ca="1" si="982"/>
        <v>39.009592892924672</v>
      </c>
      <c r="Y141" s="103">
        <f t="shared" ca="1" si="982"/>
        <v>39.102848611355711</v>
      </c>
      <c r="Z141" s="100">
        <f ca="1">IF(X$9 = 0, 0, IFERROR((X141 - Y141) / Y141, 0))</f>
        <v>-2.3848829878843217E-3</v>
      </c>
      <c r="AA141" s="134">
        <f t="shared" ca="1" si="983"/>
        <v>32.271992794988897</v>
      </c>
      <c r="AB141" s="103">
        <f t="shared" ca="1" si="983"/>
        <v>33.376066324320973</v>
      </c>
      <c r="AC141" s="100">
        <f ca="1">IF(AA$9 = 0, 0, IFERROR((AA141 - AB141) / AB141, 0))</f>
        <v>-3.3079797918772219E-2</v>
      </c>
      <c r="AD141" s="141"/>
      <c r="AE141" s="134">
        <f t="shared" ca="1" si="984"/>
        <v>34.62247235288897</v>
      </c>
      <c r="AF141" s="103">
        <f t="shared" ca="1" si="984"/>
        <v>32.016499503790207</v>
      </c>
      <c r="AG141" s="100">
        <f ca="1">IF(AE$9 = 0, 0, IFERROR((AE141 - AF141) / AF141, 0))</f>
        <v>8.1394683662723954E-2</v>
      </c>
      <c r="AH141" s="134">
        <f t="shared" ca="1" si="985"/>
        <v>43.276028044247099</v>
      </c>
      <c r="AI141" s="103">
        <f t="shared" ca="1" si="985"/>
        <v>44.271675120385218</v>
      </c>
      <c r="AJ141" s="100">
        <f ca="1">IF(AH$9 = 0, 0, IFERROR((AH141 - AI141) / AI141, 0))</f>
        <v>-2.2489482799797351E-2</v>
      </c>
      <c r="AK141" s="134">
        <f t="shared" ca="1" si="986"/>
        <v>42.495803879310344</v>
      </c>
      <c r="AL141" s="103">
        <f t="shared" ca="1" si="986"/>
        <v>43.180391519328751</v>
      </c>
      <c r="AM141" s="100">
        <f ca="1">IF(AK$9 = 0, 0, IFERROR((AK141 - AL141) / AL141, 0))</f>
        <v>-1.5854132302435615E-2</v>
      </c>
      <c r="AN141" s="134">
        <f t="shared" ca="1" si="987"/>
        <v>42.949470012198056</v>
      </c>
      <c r="AO141" s="103">
        <f t="shared" ca="1" si="987"/>
        <v>40.17333545527147</v>
      </c>
      <c r="AP141" s="100">
        <f ca="1">IF(AN$9 = 0, 0, IFERROR((AN141 - AO141) / AO141, 0))</f>
        <v>6.910390998072595E-2</v>
      </c>
      <c r="AQ141" s="134">
        <f t="shared" ca="1" si="988"/>
        <v>38.538374858035205</v>
      </c>
      <c r="AR141" s="103">
        <f t="shared" ca="1" si="988"/>
        <v>37.215529589102275</v>
      </c>
      <c r="AS141" s="100">
        <f ca="1">IF(AQ$9 = 0, 0, IFERROR((AQ141 - AR141) / AR141, 0))</f>
        <v>3.5545517786217277E-2</v>
      </c>
      <c r="AT141" s="134">
        <f t="shared" ca="1" si="989"/>
        <v>30.832821882760175</v>
      </c>
      <c r="AU141" s="103">
        <f t="shared" ca="1" si="989"/>
        <v>28.850405365420656</v>
      </c>
      <c r="AV141" s="100">
        <f ca="1">IF(AT$9 = 0, 0, IFERROR((AT141 - AU141) / AU141, 0))</f>
        <v>6.8713645171710205E-2</v>
      </c>
      <c r="AW141" s="134">
        <f t="shared" ca="1" si="990"/>
        <v>33.926749952265354</v>
      </c>
      <c r="AX141" s="103">
        <f t="shared" ca="1" si="990"/>
        <v>34.26095226091067</v>
      </c>
      <c r="AY141" s="100">
        <f ca="1">IF(AW$9 = 0, 0, IFERROR((AW141 - AX141) / AX141, 0))</f>
        <v>-9.7546123674623602E-3</v>
      </c>
      <c r="AZ141" s="134">
        <f t="shared" ca="1" si="991"/>
        <v>39.563374096055057</v>
      </c>
      <c r="BA141" s="103">
        <f t="shared" ca="1" si="991"/>
        <v>38.891510631001374</v>
      </c>
      <c r="BB141" s="100">
        <f ca="1">IF(AZ$9 = 0, 0, IFERROR((AZ141 - BA141) / BA141, 0))</f>
        <v>1.7275324464206439E-2</v>
      </c>
      <c r="BC141" s="134">
        <f t="shared" ca="1" si="992"/>
        <v>40.222196249232589</v>
      </c>
      <c r="BD141" s="103">
        <f t="shared" ca="1" si="992"/>
        <v>42.284656694992371</v>
      </c>
      <c r="BE141" s="100">
        <f ca="1">IF(BC$9 = 0, 0, IFERROR((BC141 - BD141) / BD141, 0))</f>
        <v>-4.8775622340668852E-2</v>
      </c>
      <c r="BF141" s="134">
        <f t="shared" ca="1" si="993"/>
        <v>35.911377364373315</v>
      </c>
      <c r="BG141" s="103">
        <f t="shared" ca="1" si="993"/>
        <v>38.189375388841285</v>
      </c>
      <c r="BH141" s="100">
        <f ca="1">IF(BF$9 = 0, 0, IFERROR((BF141 - BG141) / BG141, 0))</f>
        <v>-5.9650046675903137E-2</v>
      </c>
      <c r="BI141" s="134">
        <f t="shared" ca="1" si="994"/>
        <v>30.577775697147128</v>
      </c>
      <c r="BJ141" s="103">
        <f t="shared" ca="1" si="994"/>
        <v>31.608400883924904</v>
      </c>
      <c r="BK141" s="100">
        <f ca="1">IF(BI$9 = 0, 0, IFERROR((BI141 - BJ141) / BJ141, 0))</f>
        <v>-3.2606052756750548E-2</v>
      </c>
      <c r="BL141" s="134">
        <f t="shared" ca="1" si="995"/>
        <v>28.591565345710475</v>
      </c>
      <c r="BM141" s="103">
        <f t="shared" ca="1" si="995"/>
        <v>28.346272706584742</v>
      </c>
      <c r="BN141" s="100">
        <f ca="1">IF(BL$9 = 0, 0, IFERROR((BL141 - BM141) / BM141, 0))</f>
        <v>8.6534353798392756E-3</v>
      </c>
      <c r="BO141" s="156" t="str">
        <f t="shared" si="996"/>
        <v>Marginal</v>
      </c>
      <c r="BP141" s="251"/>
    </row>
    <row r="142" spans="4:68" ht="3.75" customHeight="1" x14ac:dyDescent="0.2">
      <c r="D142" s="144"/>
      <c r="E142" s="144"/>
      <c r="F142" s="144"/>
      <c r="G142" s="144"/>
      <c r="H142" s="160"/>
      <c r="I142" s="138"/>
      <c r="J142" s="144"/>
      <c r="K142" s="144"/>
      <c r="L142" s="160"/>
      <c r="M142" s="138"/>
      <c r="N142" s="144"/>
      <c r="O142" s="144"/>
      <c r="P142" s="160"/>
      <c r="Q142" s="138"/>
      <c r="R142" s="144"/>
      <c r="S142" s="144"/>
      <c r="T142" s="160"/>
      <c r="U142" s="144"/>
      <c r="V142" s="144"/>
      <c r="W142" s="160"/>
      <c r="X142" s="144"/>
      <c r="Y142" s="144"/>
      <c r="Z142" s="160"/>
      <c r="AA142" s="144"/>
      <c r="AB142" s="144"/>
      <c r="AC142" s="160"/>
      <c r="AD142" s="138"/>
      <c r="AE142" s="144"/>
      <c r="AF142" s="144"/>
      <c r="AG142" s="160"/>
      <c r="AH142" s="144"/>
      <c r="AI142" s="144"/>
      <c r="AJ142" s="160"/>
      <c r="AK142" s="144"/>
      <c r="AL142" s="144"/>
      <c r="AM142" s="160"/>
      <c r="AN142" s="144"/>
      <c r="AO142" s="144"/>
      <c r="AP142" s="160"/>
      <c r="AQ142" s="144"/>
      <c r="AR142" s="144"/>
      <c r="AS142" s="160"/>
      <c r="AT142" s="144"/>
      <c r="AU142" s="144"/>
      <c r="AV142" s="160"/>
      <c r="AW142" s="144"/>
      <c r="AX142" s="144"/>
      <c r="AY142" s="160"/>
      <c r="AZ142" s="144"/>
      <c r="BA142" s="144"/>
      <c r="BB142" s="160"/>
      <c r="BC142" s="144"/>
      <c r="BD142" s="144"/>
      <c r="BE142" s="160"/>
      <c r="BF142" s="144"/>
      <c r="BG142" s="144"/>
      <c r="BH142" s="160"/>
      <c r="BI142" s="144"/>
      <c r="BJ142" s="144"/>
      <c r="BK142" s="160"/>
      <c r="BL142" s="144"/>
      <c r="BM142" s="144"/>
      <c r="BN142" s="160"/>
      <c r="BO142" s="144"/>
      <c r="BP142" s="144"/>
    </row>
    <row r="143" spans="4:68" ht="15" thickBot="1" x14ac:dyDescent="0.25">
      <c r="D143" s="236" t="s">
        <v>167</v>
      </c>
      <c r="E143" s="135" t="str">
        <f>$E$29</f>
        <v>Total Active</v>
      </c>
      <c r="F143" s="132">
        <f t="shared" ref="F143:G147" ca="1" si="997">IFERROR((F77 - F87) / F29, 0)</f>
        <v>83.563520785127224</v>
      </c>
      <c r="G143" s="114">
        <f t="shared" ca="1" si="997"/>
        <v>68.632378163458256</v>
      </c>
      <c r="H143" s="115">
        <f t="shared" ref="H143:H147" ca="1" si="998">IF(F$9 = 0, 0, IFERROR((F143 - G143) / G143, 0))</f>
        <v>0.21755245878422313</v>
      </c>
      <c r="I143" s="141"/>
      <c r="J143" s="132">
        <f ca="1">IFERROR((J77 - J87) / J29, 0)</f>
        <v>103.89335569254898</v>
      </c>
      <c r="K143" s="114">
        <f ca="1">IFERROR((K77 - K87) / K29, 0)</f>
        <v>83.551152157053522</v>
      </c>
      <c r="L143" s="115">
        <f t="shared" ref="L143:L147" ca="1" si="999">IF(J$9 = 0, 0, IFERROR((J143 - K143) / K143, 0))</f>
        <v>0.24347005409641304</v>
      </c>
      <c r="M143" s="141"/>
      <c r="N143" s="132">
        <f ca="1">IFERROR((N77 - N87) / N29, 0)</f>
        <v>103.89335569254922</v>
      </c>
      <c r="O143" s="114">
        <f ca="1">IFERROR((O77 - O87) / O29, 0)</f>
        <v>83.551152157053522</v>
      </c>
      <c r="P143" s="115">
        <f t="shared" ref="P143:P147" ca="1" si="1000">IF(N$9 = 0, 0, IFERROR((N143 - O143) / O143, 0))</f>
        <v>0.24347005409641592</v>
      </c>
      <c r="Q143" s="141"/>
      <c r="R143" s="132">
        <f ca="1">IFERROR((R77 - R87) / R29, 0)</f>
        <v>58.99722878221116</v>
      </c>
      <c r="S143" s="114">
        <f ca="1">IFERROR((S77 - S87) / S29, 0)</f>
        <v>39.625258707315631</v>
      </c>
      <c r="T143" s="115">
        <f t="shared" ref="T143:T147" ca="1" si="1001">IF(R$9 = 0, 0, IFERROR((R143 - S143) / S143, 0))</f>
        <v>0.48887933370941167</v>
      </c>
      <c r="U143" s="132">
        <f ca="1">IFERROR((U77 - U87) / U29, 0)</f>
        <v>54.339714423771142</v>
      </c>
      <c r="V143" s="114">
        <f ca="1">IFERROR((V77 - V87) / V29, 0)</f>
        <v>44.329492693835746</v>
      </c>
      <c r="W143" s="115">
        <f t="shared" ref="W143:W147" ca="1" si="1002">IF(U$9 = 0, 0, IFERROR((U143 - V143) / V143, 0))</f>
        <v>0.22581403759956337</v>
      </c>
      <c r="X143" s="132">
        <f ca="1">IFERROR((X77 - X87) / X29, 0)</f>
        <v>67.316703374493628</v>
      </c>
      <c r="Y143" s="114">
        <f ca="1">IFERROR((Y77 - Y87) / Y29, 0)</f>
        <v>56.901045183388689</v>
      </c>
      <c r="Z143" s="115">
        <f t="shared" ref="Z143:Z147" ca="1" si="1003">IF(X$9 = 0, 0, IFERROR((X143 - Y143) / Y143, 0))</f>
        <v>0.18304862691952126</v>
      </c>
      <c r="AA143" s="132">
        <f ca="1">IFERROR((AA77 - AA87) / AA29, 0)</f>
        <v>72.633327783238329</v>
      </c>
      <c r="AB143" s="114">
        <f ca="1">IFERROR((AB77 - AB87) / AB29, 0)</f>
        <v>64.107278627295074</v>
      </c>
      <c r="AC143" s="115">
        <f t="shared" ref="AC143:AC147" ca="1" si="1004">IF(AA$9 = 0, 0, IFERROR((AA143 - AB143) / AB143, 0))</f>
        <v>0.13299658538793602</v>
      </c>
      <c r="AD143" s="141"/>
      <c r="AE143" s="132">
        <f ca="1">IFERROR((AE77 - AE87) / AE29, 0)</f>
        <v>32.03875606492177</v>
      </c>
      <c r="AF143" s="114">
        <f ca="1">IFERROR((AF77 - AF87) / AF29, 0)</f>
        <v>27.666195352641001</v>
      </c>
      <c r="AG143" s="115">
        <f t="shared" ref="AG143:AG147" ca="1" si="1005">IF(AE$9 = 0, 0, IFERROR((AE143 - AF143) / AF143, 0))</f>
        <v>0.15804705549667736</v>
      </c>
      <c r="AH143" s="132">
        <f ca="1">IFERROR((AH77 - AH87) / AH29, 0)</f>
        <v>53.620882753871484</v>
      </c>
      <c r="AI143" s="114">
        <f ca="1">IFERROR((AI77 - AI87) / AI29, 0)</f>
        <v>42.481685264110801</v>
      </c>
      <c r="AJ143" s="115">
        <f t="shared" ref="AJ143:AJ147" ca="1" si="1006">IF(AH$9 = 0, 0, IFERROR((AH143 - AI143) / AI143, 0))</f>
        <v>0.26221176068010776</v>
      </c>
      <c r="AK143" s="132">
        <f ca="1">IFERROR((AK77 - AK87) / AK29, 0)</f>
        <v>50.610486570570465</v>
      </c>
      <c r="AL143" s="114">
        <f ca="1">IFERROR((AL77 - AL87) / AL29, 0)</f>
        <v>22.962820805073722</v>
      </c>
      <c r="AM143" s="115">
        <f t="shared" ref="AM143:AM147" ca="1" si="1007">IF(AK$9 = 0, 0, IFERROR((AK143 - AL143) / AL143, 0))</f>
        <v>1.2040187048530155</v>
      </c>
      <c r="AN143" s="132">
        <f ca="1">IFERROR((AN77 - AN87) / AN29, 0)</f>
        <v>47.763367398558117</v>
      </c>
      <c r="AO143" s="114">
        <f ca="1">IFERROR((AO77 - AO87) / AO29, 0)</f>
        <v>38.495778207423086</v>
      </c>
      <c r="AP143" s="115">
        <f t="shared" ref="AP143:AP147" ca="1" si="1008">IF(AN$9 = 0, 0, IFERROR((AN143 - AO143) / AO143, 0))</f>
        <v>0.2407430015104351</v>
      </c>
      <c r="AQ143" s="132">
        <f ca="1">IFERROR((AQ77 - AQ87) / AQ29, 0)</f>
        <v>46.499072022749488</v>
      </c>
      <c r="AR143" s="114">
        <f ca="1">IFERROR((AR77 - AR87) / AR29, 0)</f>
        <v>38.190822711313423</v>
      </c>
      <c r="AS143" s="115">
        <f t="shared" ref="AS143:AS147" ca="1" si="1009">IF(AQ$9 = 0, 0, IFERROR((AQ143 - AR143) / AR143, 0))</f>
        <v>0.21754570133873755</v>
      </c>
      <c r="AT143" s="132">
        <f ca="1">IFERROR((AT77 - AT87) / AT29, 0)</f>
        <v>32.570902083864766</v>
      </c>
      <c r="AU143" s="114">
        <f ca="1">IFERROR((AU77 - AU87) / AU29, 0)</f>
        <v>26.730764187978806</v>
      </c>
      <c r="AV143" s="115">
        <f t="shared" ref="AV143:AV147" ca="1" si="1010">IF(AT$9 = 0, 0, IFERROR((AT143 - AU143) / AU143, 0))</f>
        <v>0.21848002005540682</v>
      </c>
      <c r="AW143" s="132">
        <f ca="1">IFERROR((AW77 - AW87) / AW29, 0)</f>
        <v>39.973995940452077</v>
      </c>
      <c r="AX143" s="114">
        <f ca="1">IFERROR((AX77 - AX87) / AX29, 0)</f>
        <v>34.580037310901496</v>
      </c>
      <c r="AY143" s="115">
        <f t="shared" ref="AY143:AY147" ca="1" si="1011">IF(AW$9 = 0, 0, IFERROR((AW143 - AX143) / AX143, 0))</f>
        <v>0.15598475447133525</v>
      </c>
      <c r="AZ143" s="132">
        <f ca="1">IFERROR((AZ77 - AZ87) / AZ29, 0)</f>
        <v>58.811516913135058</v>
      </c>
      <c r="BA143" s="114">
        <f ca="1">IFERROR((BA77 - BA87) / BA29, 0)</f>
        <v>52.018155283454178</v>
      </c>
      <c r="BB143" s="115">
        <f t="shared" ref="BB143:BB147" ca="1" si="1012">IF(AZ$9 = 0, 0, IFERROR((AZ143 - BA143) / BA143, 0))</f>
        <v>0.13059597351468744</v>
      </c>
      <c r="BC143" s="132">
        <f ca="1">IFERROR((BC77 - BC87) / BC29, 0)</f>
        <v>56.887104954214607</v>
      </c>
      <c r="BD143" s="114">
        <f ca="1">IFERROR((BD77 - BD87) / BD29, 0)</f>
        <v>45.010192951989069</v>
      </c>
      <c r="BE143" s="115">
        <f t="shared" ref="BE143:BE147" ca="1" si="1013">IF(BC$9 = 0, 0, IFERROR((BC143 - BD143) / BD143, 0))</f>
        <v>0.26387160825758421</v>
      </c>
      <c r="BF143" s="132">
        <f ca="1">IFERROR((BF77 - BF87) / BF29, 0)</f>
        <v>56.671974385377212</v>
      </c>
      <c r="BG143" s="114">
        <f ca="1">IFERROR((BG77 - BG87) / BG29, 0)</f>
        <v>51.072796169060972</v>
      </c>
      <c r="BH143" s="115">
        <f t="shared" ref="BH143:BH147" ca="1" si="1014">IF(BF$9 = 0, 0, IFERROR((BF143 - BG143) / BG143, 0))</f>
        <v>0.10963132305859781</v>
      </c>
      <c r="BI143" s="132">
        <f ca="1">IFERROR((BI77 - BI87) / BI29, 0)</f>
        <v>63.987422749202615</v>
      </c>
      <c r="BJ143" s="114">
        <f ca="1">IFERROR((BJ77 - BJ87) / BJ29, 0)</f>
        <v>55.134855579416509</v>
      </c>
      <c r="BK143" s="115">
        <f t="shared" ref="BK143:BK147" ca="1" si="1015">IF(BI$9 = 0, 0, IFERROR((BI143 - BJ143) / BJ143, 0))</f>
        <v>0.16056208140483519</v>
      </c>
      <c r="BL143" s="132">
        <f ca="1">IFERROR((BL77 - BL87) / BL29, 0)</f>
        <v>48.552566964957386</v>
      </c>
      <c r="BM143" s="114">
        <f ca="1">IFERROR((BM77 - BM87) / BM29, 0)</f>
        <v>45.31981841437451</v>
      </c>
      <c r="BN143" s="115">
        <f t="shared" ref="BN143:BN147" ca="1" si="1016">IF(BL$9 = 0, 0, IFERROR((BL143 - BM143) / BM143, 0))</f>
        <v>7.1331895486093019E-2</v>
      </c>
      <c r="BO143" s="158" t="str">
        <f t="shared" ref="BO143:BO147" si="1017">E143</f>
        <v>Total Active</v>
      </c>
      <c r="BP143" s="248" t="str">
        <f>$D143</f>
        <v>DISCOUNT $</v>
      </c>
    </row>
    <row r="144" spans="4:68" ht="15" thickTop="1" x14ac:dyDescent="0.2">
      <c r="D144" s="237"/>
      <c r="E144" s="136" t="str">
        <f>$E$30</f>
        <v>Elite</v>
      </c>
      <c r="F144" s="133">
        <f t="shared" ca="1" si="997"/>
        <v>428.99129006397601</v>
      </c>
      <c r="G144" s="107">
        <f t="shared" ca="1" si="997"/>
        <v>368.65850444467867</v>
      </c>
      <c r="H144" s="108">
        <f t="shared" ca="1" si="998"/>
        <v>0.16365494052599822</v>
      </c>
      <c r="I144" s="141"/>
      <c r="J144" s="133">
        <f t="shared" ref="J144:K147" ca="1" si="1018">IFERROR((J78 - J88) / J30, 0)</f>
        <v>510.95745866231806</v>
      </c>
      <c r="K144" s="107">
        <f t="shared" ca="1" si="1018"/>
        <v>428.96276333574281</v>
      </c>
      <c r="L144" s="108">
        <f t="shared" ca="1" si="999"/>
        <v>0.19114641720637934</v>
      </c>
      <c r="M144" s="141"/>
      <c r="N144" s="133">
        <f t="shared" ref="N144:O147" ca="1" si="1019">IFERROR((N78 - N88) / N30, 0)</f>
        <v>510.95745866231806</v>
      </c>
      <c r="O144" s="107">
        <f t="shared" ca="1" si="1019"/>
        <v>428.96276333574281</v>
      </c>
      <c r="P144" s="108">
        <f t="shared" ca="1" si="1000"/>
        <v>0.19114641720637934</v>
      </c>
      <c r="Q144" s="141"/>
      <c r="R144" s="133">
        <f t="shared" ref="R144:S147" ca="1" si="1020">IFERROR((R78 - R88) / R30, 0)</f>
        <v>240.16225709529434</v>
      </c>
      <c r="S144" s="107">
        <f t="shared" ca="1" si="1020"/>
        <v>172.25665595429376</v>
      </c>
      <c r="T144" s="108">
        <f t="shared" ca="1" si="1001"/>
        <v>0.39421176943675551</v>
      </c>
      <c r="U144" s="133">
        <f t="shared" ref="U144:V147" ca="1" si="1021">IFERROR((U78 - U88) / U30, 0)</f>
        <v>205.26303059720269</v>
      </c>
      <c r="V144" s="107">
        <f t="shared" ca="1" si="1021"/>
        <v>177.54307032931993</v>
      </c>
      <c r="W144" s="108">
        <f t="shared" ca="1" si="1002"/>
        <v>0.15613090511764688</v>
      </c>
      <c r="X144" s="133">
        <f t="shared" ref="X144:Y147" ca="1" si="1022">IFERROR((X78 - X88) / X30, 0)</f>
        <v>273.24043435159342</v>
      </c>
      <c r="Y144" s="107">
        <f t="shared" ca="1" si="1022"/>
        <v>238.26107958421932</v>
      </c>
      <c r="Z144" s="108">
        <f t="shared" ca="1" si="1003"/>
        <v>0.14681103111097832</v>
      </c>
      <c r="AA144" s="133">
        <f t="shared" ref="AA144:AB147" ca="1" si="1023">IFERROR((AA78 - AA88) / AA30, 0)</f>
        <v>263.39839082329962</v>
      </c>
      <c r="AB144" s="107">
        <f t="shared" ca="1" si="1023"/>
        <v>236.72769069859703</v>
      </c>
      <c r="AC144" s="108">
        <f t="shared" ca="1" si="1004"/>
        <v>0.11266404891627094</v>
      </c>
      <c r="AD144" s="141"/>
      <c r="AE144" s="133">
        <f t="shared" ref="AE144:AF147" ca="1" si="1024">IFERROR((AE78 - AE88) / AE30, 0)</f>
        <v>99.747905857181038</v>
      </c>
      <c r="AF144" s="107">
        <f t="shared" ca="1" si="1024"/>
        <v>90.53515975956951</v>
      </c>
      <c r="AG144" s="108">
        <f t="shared" ca="1" si="1005"/>
        <v>0.10175876556773565</v>
      </c>
      <c r="AH144" s="133">
        <f t="shared" ref="AH144:AI147" ca="1" si="1025">IFERROR((AH78 - AH88) / AH30, 0)</f>
        <v>191.29848798117339</v>
      </c>
      <c r="AI144" s="107">
        <f t="shared" ca="1" si="1025"/>
        <v>153.78322987566949</v>
      </c>
      <c r="AJ144" s="108">
        <f t="shared" ca="1" si="1006"/>
        <v>0.24394895422494509</v>
      </c>
      <c r="AK144" s="133">
        <f t="shared" ref="AK144:AL147" ca="1" si="1026">IFERROR((AK78 - AK88) / AK30, 0)</f>
        <v>168.56874257057964</v>
      </c>
      <c r="AL144" s="107">
        <f t="shared" ca="1" si="1026"/>
        <v>88.247894250513369</v>
      </c>
      <c r="AM144" s="108">
        <f t="shared" ca="1" si="1007"/>
        <v>0.91017297355623894</v>
      </c>
      <c r="AN144" s="133">
        <f t="shared" ref="AN144:AO147" ca="1" si="1027">IFERROR((AN78 - AN88) / AN30, 0)</f>
        <v>152.55978302488796</v>
      </c>
      <c r="AO144" s="107">
        <f t="shared" ca="1" si="1027"/>
        <v>124.67066739806195</v>
      </c>
      <c r="AP144" s="108">
        <f t="shared" ca="1" si="1008"/>
        <v>0.22370230471116864</v>
      </c>
      <c r="AQ144" s="133">
        <f t="shared" ref="AQ144:AR147" ca="1" si="1028">IFERROR((AQ78 - AQ88) / AQ30, 0)</f>
        <v>163.46120213456396</v>
      </c>
      <c r="AR144" s="107">
        <f t="shared" ca="1" si="1028"/>
        <v>137.82930314790855</v>
      </c>
      <c r="AS144" s="108">
        <f t="shared" ca="1" si="1009"/>
        <v>0.18596842907309119</v>
      </c>
      <c r="AT144" s="133">
        <f t="shared" ref="AT144:AU147" ca="1" si="1029">IFERROR((AT78 - AT88) / AT30, 0)</f>
        <v>94.223799053130122</v>
      </c>
      <c r="AU144" s="107">
        <f t="shared" ca="1" si="1029"/>
        <v>86.881931519923711</v>
      </c>
      <c r="AV144" s="108">
        <f t="shared" ca="1" si="1010"/>
        <v>8.4503963076865737E-2</v>
      </c>
      <c r="AW144" s="133">
        <f t="shared" ref="AW144:AX147" ca="1" si="1030">IFERROR((AW78 - AW88) / AW30, 0)</f>
        <v>129.13957254859838</v>
      </c>
      <c r="AX144" s="107">
        <f t="shared" ca="1" si="1030"/>
        <v>121.68059753954324</v>
      </c>
      <c r="AY144" s="108">
        <f t="shared" ca="1" si="1011"/>
        <v>6.1299625083047045E-2</v>
      </c>
      <c r="AZ144" s="133">
        <f t="shared" ref="AZ144:BA147" ca="1" si="1031">IFERROR((AZ78 - AZ88) / AZ30, 0)</f>
        <v>198.48971990974877</v>
      </c>
      <c r="BA144" s="107">
        <f t="shared" ca="1" si="1031"/>
        <v>181.33649654832348</v>
      </c>
      <c r="BB144" s="108">
        <f t="shared" ca="1" si="1012"/>
        <v>9.4593331667540026E-2</v>
      </c>
      <c r="BC144" s="133">
        <f t="shared" ref="BC144:BD147" ca="1" si="1032">IFERROR((BC78 - BC88) / BC30, 0)</f>
        <v>194.55297574218415</v>
      </c>
      <c r="BD144" s="107">
        <f t="shared" ca="1" si="1032"/>
        <v>156.46734489659778</v>
      </c>
      <c r="BE144" s="108">
        <f t="shared" ca="1" si="1013"/>
        <v>0.24340945307633005</v>
      </c>
      <c r="BF144" s="133">
        <f t="shared" ref="BF144:BG147" ca="1" si="1033">IFERROR((BF78 - BF88) / BF30, 0)</f>
        <v>184.77961104358377</v>
      </c>
      <c r="BG144" s="107">
        <f t="shared" ca="1" si="1033"/>
        <v>170.13009364742243</v>
      </c>
      <c r="BH144" s="108">
        <f t="shared" ca="1" si="1014"/>
        <v>8.6107737215033814E-2</v>
      </c>
      <c r="BI144" s="133">
        <f t="shared" ref="BI144:BJ147" ca="1" si="1034">IFERROR((BI78 - BI88) / BI30, 0)</f>
        <v>219.2409227572721</v>
      </c>
      <c r="BJ144" s="107">
        <f t="shared" ca="1" si="1034"/>
        <v>189.66060891023076</v>
      </c>
      <c r="BK144" s="108">
        <f t="shared" ca="1" si="1015"/>
        <v>0.15596445681054494</v>
      </c>
      <c r="BL144" s="133">
        <f t="shared" ref="BL144:BM147" ca="1" si="1035">IFERROR((BL78 - BL88) / BL30, 0)</f>
        <v>138.84717930954838</v>
      </c>
      <c r="BM144" s="107">
        <f t="shared" ca="1" si="1035"/>
        <v>131.003882769971</v>
      </c>
      <c r="BN144" s="108">
        <f t="shared" ca="1" si="1016"/>
        <v>5.9870718132449416E-2</v>
      </c>
      <c r="BO144" s="152" t="str">
        <f t="shared" si="1017"/>
        <v>Elite</v>
      </c>
      <c r="BP144" s="249"/>
    </row>
    <row r="145" spans="4:68" x14ac:dyDescent="0.2">
      <c r="D145" s="237"/>
      <c r="E145" s="79" t="str">
        <f>$E$31</f>
        <v>High Value</v>
      </c>
      <c r="F145" s="35">
        <f t="shared" ca="1" si="997"/>
        <v>132.00944611931786</v>
      </c>
      <c r="G145" s="22">
        <f t="shared" ca="1" si="997"/>
        <v>108.06619321969671</v>
      </c>
      <c r="H145" s="13">
        <f t="shared" ca="1" si="998"/>
        <v>0.22156099133560597</v>
      </c>
      <c r="I145" s="141"/>
      <c r="J145" s="35">
        <f t="shared" ca="1" si="1018"/>
        <v>164.4404482576202</v>
      </c>
      <c r="K145" s="22">
        <f t="shared" ca="1" si="1018"/>
        <v>131.97076239086107</v>
      </c>
      <c r="L145" s="13">
        <f t="shared" ca="1" si="999"/>
        <v>0.24603696514681686</v>
      </c>
      <c r="M145" s="141"/>
      <c r="N145" s="35">
        <f t="shared" ca="1" si="1019"/>
        <v>164.4404482576202</v>
      </c>
      <c r="O145" s="22">
        <f t="shared" ca="1" si="1019"/>
        <v>131.97076239086107</v>
      </c>
      <c r="P145" s="13">
        <f t="shared" ca="1" si="1000"/>
        <v>0.24603696514681686</v>
      </c>
      <c r="Q145" s="141"/>
      <c r="R145" s="35">
        <f t="shared" ca="1" si="1020"/>
        <v>91.754541074005473</v>
      </c>
      <c r="S145" s="22">
        <f t="shared" ca="1" si="1020"/>
        <v>61.018036097128189</v>
      </c>
      <c r="T145" s="13">
        <f t="shared" ca="1" si="1001"/>
        <v>0.50372819157848803</v>
      </c>
      <c r="U145" s="35">
        <f t="shared" ca="1" si="1021"/>
        <v>86.26138637666277</v>
      </c>
      <c r="V145" s="22">
        <f t="shared" ca="1" si="1021"/>
        <v>70.978753436832733</v>
      </c>
      <c r="W145" s="13">
        <f t="shared" ca="1" si="1002"/>
        <v>0.21531278304895504</v>
      </c>
      <c r="X145" s="35">
        <f t="shared" ca="1" si="1022"/>
        <v>104.43043960080338</v>
      </c>
      <c r="Y145" s="22">
        <f t="shared" ca="1" si="1022"/>
        <v>89.239415409136498</v>
      </c>
      <c r="Z145" s="13">
        <f t="shared" ca="1" si="1003"/>
        <v>0.17022774210275249</v>
      </c>
      <c r="AA145" s="35">
        <f t="shared" ca="1" si="1023"/>
        <v>114.50056065936693</v>
      </c>
      <c r="AB145" s="22">
        <f t="shared" ca="1" si="1023"/>
        <v>100.54396800487199</v>
      </c>
      <c r="AC145" s="13">
        <f t="shared" ca="1" si="1004"/>
        <v>0.13881083998811999</v>
      </c>
      <c r="AD145" s="141"/>
      <c r="AE145" s="35">
        <f t="shared" ca="1" si="1024"/>
        <v>45.969613309863121</v>
      </c>
      <c r="AF145" s="22">
        <f t="shared" ca="1" si="1024"/>
        <v>39.913068900017272</v>
      </c>
      <c r="AG145" s="13">
        <f t="shared" ca="1" si="1005"/>
        <v>0.15174339074295606</v>
      </c>
      <c r="AH145" s="35">
        <f t="shared" ca="1" si="1025"/>
        <v>86.50280563679874</v>
      </c>
      <c r="AI145" s="22">
        <f t="shared" ca="1" si="1025"/>
        <v>68.282056055218746</v>
      </c>
      <c r="AJ145" s="13">
        <f t="shared" ca="1" si="1006"/>
        <v>0.26684535636778611</v>
      </c>
      <c r="AK145" s="35">
        <f t="shared" ca="1" si="1026"/>
        <v>79.816284985780158</v>
      </c>
      <c r="AL145" s="22">
        <f t="shared" ca="1" si="1026"/>
        <v>35.609409430339149</v>
      </c>
      <c r="AM145" s="13">
        <f t="shared" ca="1" si="1007"/>
        <v>1.2414380429959289</v>
      </c>
      <c r="AN145" s="35">
        <f t="shared" ca="1" si="1027"/>
        <v>73.879600741083678</v>
      </c>
      <c r="AO145" s="22">
        <f t="shared" ca="1" si="1027"/>
        <v>60.560227571939144</v>
      </c>
      <c r="AP145" s="13">
        <f t="shared" ca="1" si="1008"/>
        <v>0.21993598279204826</v>
      </c>
      <c r="AQ145" s="35">
        <f t="shared" ca="1" si="1028"/>
        <v>74.013626345693865</v>
      </c>
      <c r="AR145" s="22">
        <f t="shared" ca="1" si="1028"/>
        <v>61.933501808895556</v>
      </c>
      <c r="AS145" s="13">
        <f t="shared" ca="1" si="1009"/>
        <v>0.19504991941313468</v>
      </c>
      <c r="AT145" s="35">
        <f t="shared" ca="1" si="1029"/>
        <v>48.782123028250652</v>
      </c>
      <c r="AU145" s="22">
        <f t="shared" ca="1" si="1029"/>
        <v>40.828193917324711</v>
      </c>
      <c r="AV145" s="13">
        <f t="shared" ca="1" si="1010"/>
        <v>0.1948146206768856</v>
      </c>
      <c r="AW145" s="35">
        <f t="shared" ca="1" si="1030"/>
        <v>61.568151423296847</v>
      </c>
      <c r="AX145" s="22">
        <f t="shared" ca="1" si="1030"/>
        <v>55.404733205581536</v>
      </c>
      <c r="AY145" s="13">
        <f t="shared" ca="1" si="1011"/>
        <v>0.11124353211567131</v>
      </c>
      <c r="AZ145" s="35">
        <f t="shared" ca="1" si="1031"/>
        <v>90.840061345689406</v>
      </c>
      <c r="BA145" s="22">
        <f t="shared" ca="1" si="1031"/>
        <v>81.447976713379163</v>
      </c>
      <c r="BB145" s="13">
        <f t="shared" ca="1" si="1012"/>
        <v>0.11531390970412456</v>
      </c>
      <c r="BC145" s="35">
        <f t="shared" ca="1" si="1032"/>
        <v>89.372317343173393</v>
      </c>
      <c r="BD145" s="22">
        <f t="shared" ca="1" si="1032"/>
        <v>70.488912083101027</v>
      </c>
      <c r="BE145" s="13">
        <f t="shared" ca="1" si="1013"/>
        <v>0.26789185280388889</v>
      </c>
      <c r="BF145" s="35">
        <f t="shared" ca="1" si="1033"/>
        <v>89.841830517913394</v>
      </c>
      <c r="BG145" s="22">
        <f t="shared" ca="1" si="1033"/>
        <v>81.654141505367534</v>
      </c>
      <c r="BH145" s="13">
        <f t="shared" ca="1" si="1014"/>
        <v>0.10027279525077908</v>
      </c>
      <c r="BI145" s="35">
        <f t="shared" ca="1" si="1034"/>
        <v>103.64902497604771</v>
      </c>
      <c r="BJ145" s="22">
        <f t="shared" ca="1" si="1034"/>
        <v>87.71753069204442</v>
      </c>
      <c r="BK145" s="13">
        <f t="shared" ca="1" si="1015"/>
        <v>0.1816226945550373</v>
      </c>
      <c r="BL145" s="35">
        <f t="shared" ca="1" si="1035"/>
        <v>73.723767023406282</v>
      </c>
      <c r="BM145" s="22">
        <f t="shared" ca="1" si="1035"/>
        <v>68.399608163039574</v>
      </c>
      <c r="BN145" s="13">
        <f t="shared" ca="1" si="1016"/>
        <v>7.7839025739385323E-2</v>
      </c>
      <c r="BO145" s="159" t="str">
        <f t="shared" si="1017"/>
        <v>High Value</v>
      </c>
      <c r="BP145" s="249"/>
    </row>
    <row r="146" spans="4:68" x14ac:dyDescent="0.2">
      <c r="D146" s="238"/>
      <c r="E146" s="79" t="str">
        <f>$E$32</f>
        <v>Opportunity</v>
      </c>
      <c r="F146" s="35">
        <f t="shared" ca="1" si="997"/>
        <v>47.655449975378538</v>
      </c>
      <c r="G146" s="22">
        <f t="shared" ca="1" si="997"/>
        <v>38.537061160944326</v>
      </c>
      <c r="H146" s="13">
        <f t="shared" ca="1" si="998"/>
        <v>0.23661349723458705</v>
      </c>
      <c r="I146" s="141"/>
      <c r="J146" s="35">
        <f t="shared" ca="1" si="1018"/>
        <v>60.672505451145142</v>
      </c>
      <c r="K146" s="22">
        <f t="shared" ca="1" si="1018"/>
        <v>47.635378965332556</v>
      </c>
      <c r="L146" s="13">
        <f t="shared" ca="1" si="999"/>
        <v>0.27368579339529497</v>
      </c>
      <c r="M146" s="141"/>
      <c r="N146" s="35">
        <f t="shared" ca="1" si="1019"/>
        <v>60.672622503823547</v>
      </c>
      <c r="O146" s="22">
        <f t="shared" ca="1" si="1019"/>
        <v>47.635530248889104</v>
      </c>
      <c r="P146" s="13">
        <f t="shared" ca="1" si="1000"/>
        <v>0.27368420560907847</v>
      </c>
      <c r="Q146" s="141"/>
      <c r="R146" s="35">
        <f t="shared" ca="1" si="1020"/>
        <v>42.303208038407028</v>
      </c>
      <c r="S146" s="22">
        <f t="shared" ca="1" si="1020"/>
        <v>26.968768155531183</v>
      </c>
      <c r="T146" s="13">
        <f t="shared" ca="1" si="1001"/>
        <v>0.56859993732160197</v>
      </c>
      <c r="U146" s="35">
        <f t="shared" ca="1" si="1021"/>
        <v>41.160185471325612</v>
      </c>
      <c r="V146" s="22">
        <f t="shared" ca="1" si="1021"/>
        <v>32.950285878300789</v>
      </c>
      <c r="W146" s="13">
        <f t="shared" ca="1" si="1002"/>
        <v>0.24916019312692525</v>
      </c>
      <c r="X146" s="35">
        <f t="shared" ca="1" si="1022"/>
        <v>48.15428898746039</v>
      </c>
      <c r="Y146" s="22">
        <f t="shared" ca="1" si="1022"/>
        <v>39.961002060714137</v>
      </c>
      <c r="Z146" s="13">
        <f t="shared" ca="1" si="1003"/>
        <v>0.20503206887299544</v>
      </c>
      <c r="AA146" s="35">
        <f t="shared" ca="1" si="1023"/>
        <v>56.186610531889919</v>
      </c>
      <c r="AB146" s="22">
        <f t="shared" ca="1" si="1023"/>
        <v>48.617756128465807</v>
      </c>
      <c r="AC146" s="13">
        <f t="shared" ca="1" si="1004"/>
        <v>0.15568086654234811</v>
      </c>
      <c r="AD146" s="141"/>
      <c r="AE146" s="35">
        <f t="shared" ca="1" si="1024"/>
        <v>24.845311589511123</v>
      </c>
      <c r="AF146" s="22">
        <f t="shared" ca="1" si="1024"/>
        <v>21.357846055254925</v>
      </c>
      <c r="AG146" s="13">
        <f t="shared" ca="1" si="1005"/>
        <v>0.16328732425703274</v>
      </c>
      <c r="AH146" s="35">
        <f t="shared" ca="1" si="1025"/>
        <v>41.385289952755983</v>
      </c>
      <c r="AI146" s="22">
        <f t="shared" ca="1" si="1025"/>
        <v>33.214811123955279</v>
      </c>
      <c r="AJ146" s="13">
        <f t="shared" ca="1" si="1006"/>
        <v>0.24598901972704484</v>
      </c>
      <c r="AK146" s="35">
        <f t="shared" ca="1" si="1026"/>
        <v>42.346605753951678</v>
      </c>
      <c r="AL146" s="22">
        <f t="shared" ca="1" si="1026"/>
        <v>16.787517006305197</v>
      </c>
      <c r="AM146" s="13">
        <f t="shared" ca="1" si="1007"/>
        <v>1.5225056056858666</v>
      </c>
      <c r="AN146" s="35">
        <f t="shared" ca="1" si="1027"/>
        <v>41.767131595144278</v>
      </c>
      <c r="AO146" s="22">
        <f t="shared" ca="1" si="1027"/>
        <v>34.004353715577082</v>
      </c>
      <c r="AP146" s="13">
        <f t="shared" ca="1" si="1008"/>
        <v>0.22828776410507512</v>
      </c>
      <c r="AQ146" s="35">
        <f t="shared" ca="1" si="1028"/>
        <v>36.565606787741935</v>
      </c>
      <c r="AR146" s="22">
        <f t="shared" ca="1" si="1028"/>
        <v>29.662845304198644</v>
      </c>
      <c r="AS146" s="13">
        <f t="shared" ca="1" si="1009"/>
        <v>0.23270732840204764</v>
      </c>
      <c r="AT146" s="35">
        <f t="shared" ca="1" si="1029"/>
        <v>28.470731035520785</v>
      </c>
      <c r="AU146" s="22">
        <f t="shared" ca="1" si="1029"/>
        <v>22.794108626307086</v>
      </c>
      <c r="AV146" s="13">
        <f t="shared" ca="1" si="1010"/>
        <v>0.24903901715473131</v>
      </c>
      <c r="AW146" s="35">
        <f t="shared" ca="1" si="1030"/>
        <v>32.271736031564181</v>
      </c>
      <c r="AX146" s="22">
        <f t="shared" ca="1" si="1030"/>
        <v>27.844042580432838</v>
      </c>
      <c r="AY146" s="13">
        <f t="shared" ca="1" si="1011"/>
        <v>0.15901762247134571</v>
      </c>
      <c r="AZ146" s="35">
        <f t="shared" ca="1" si="1031"/>
        <v>47.99992108508016</v>
      </c>
      <c r="BA146" s="22">
        <f t="shared" ca="1" si="1031"/>
        <v>41.195180581114414</v>
      </c>
      <c r="BB146" s="13">
        <f t="shared" ca="1" si="1012"/>
        <v>0.16518292693406283</v>
      </c>
      <c r="BC146" s="35">
        <f t="shared" ca="1" si="1032"/>
        <v>45.028637054462351</v>
      </c>
      <c r="BD146" s="22">
        <f t="shared" ca="1" si="1032"/>
        <v>35.481287573485886</v>
      </c>
      <c r="BE146" s="13">
        <f t="shared" ca="1" si="1013"/>
        <v>0.26908125758409385</v>
      </c>
      <c r="BF146" s="35">
        <f t="shared" ca="1" si="1033"/>
        <v>46.689443602595546</v>
      </c>
      <c r="BG146" s="22">
        <f t="shared" ca="1" si="1033"/>
        <v>41.473165639523899</v>
      </c>
      <c r="BH146" s="13">
        <f t="shared" ca="1" si="1014"/>
        <v>0.12577477225660677</v>
      </c>
      <c r="BI146" s="35">
        <f t="shared" ca="1" si="1034"/>
        <v>52.406031243289675</v>
      </c>
      <c r="BJ146" s="22">
        <f t="shared" ca="1" si="1034"/>
        <v>43.574123347842111</v>
      </c>
      <c r="BK146" s="13">
        <f t="shared" ca="1" si="1015"/>
        <v>0.20268698982064409</v>
      </c>
      <c r="BL146" s="35">
        <f t="shared" ca="1" si="1035"/>
        <v>43.874367477028471</v>
      </c>
      <c r="BM146" s="22">
        <f t="shared" ca="1" si="1035"/>
        <v>41.148371186312396</v>
      </c>
      <c r="BN146" s="13">
        <f t="shared" ca="1" si="1016"/>
        <v>6.6247975609368751E-2</v>
      </c>
      <c r="BO146" s="159" t="str">
        <f t="shared" si="1017"/>
        <v>Opportunity</v>
      </c>
      <c r="BP146" s="250"/>
    </row>
    <row r="147" spans="4:68" x14ac:dyDescent="0.2">
      <c r="D147" s="239"/>
      <c r="E147" s="78" t="str">
        <f>$E$33</f>
        <v>Marginal</v>
      </c>
      <c r="F147" s="134">
        <f t="shared" ca="1" si="997"/>
        <v>16.782496078779907</v>
      </c>
      <c r="G147" s="103">
        <f t="shared" ca="1" si="997"/>
        <v>13.189017396565824</v>
      </c>
      <c r="H147" s="100">
        <f t="shared" ca="1" si="998"/>
        <v>0.27245992435719729</v>
      </c>
      <c r="I147" s="141"/>
      <c r="J147" s="134">
        <f t="shared" ca="1" si="1018"/>
        <v>21.673606216067011</v>
      </c>
      <c r="K147" s="103">
        <f t="shared" ca="1" si="1018"/>
        <v>16.773041214764103</v>
      </c>
      <c r="L147" s="100">
        <f t="shared" ca="1" si="999"/>
        <v>0.29216913847378456</v>
      </c>
      <c r="M147" s="141"/>
      <c r="N147" s="134">
        <f t="shared" ca="1" si="1019"/>
        <v>21.673676447752115</v>
      </c>
      <c r="O147" s="103">
        <f t="shared" ca="1" si="1019"/>
        <v>16.77255497744757</v>
      </c>
      <c r="P147" s="100">
        <f t="shared" ca="1" si="1000"/>
        <v>0.29221078582807503</v>
      </c>
      <c r="Q147" s="141"/>
      <c r="R147" s="134">
        <f t="shared" ca="1" si="1020"/>
        <v>16.145353544689897</v>
      </c>
      <c r="S147" s="103">
        <f t="shared" ca="1" si="1020"/>
        <v>10.535673425622427</v>
      </c>
      <c r="T147" s="100">
        <f t="shared" ca="1" si="1001"/>
        <v>0.53244627964880764</v>
      </c>
      <c r="U147" s="134">
        <f t="shared" ca="1" si="1021"/>
        <v>16.580161225031933</v>
      </c>
      <c r="V147" s="103">
        <f t="shared" ca="1" si="1021"/>
        <v>11.915033747099027</v>
      </c>
      <c r="W147" s="100">
        <f t="shared" ca="1" si="1002"/>
        <v>0.39153287996928521</v>
      </c>
      <c r="X147" s="134">
        <f t="shared" ca="1" si="1022"/>
        <v>18.377736296025535</v>
      </c>
      <c r="Y147" s="103">
        <f t="shared" ca="1" si="1022"/>
        <v>14.563278553192808</v>
      </c>
      <c r="Z147" s="100">
        <f t="shared" ca="1" si="1003"/>
        <v>0.26192300922490136</v>
      </c>
      <c r="AA147" s="134">
        <f t="shared" ca="1" si="1023"/>
        <v>23.339139513325602</v>
      </c>
      <c r="AB147" s="103">
        <f t="shared" ca="1" si="1023"/>
        <v>19.961549016880934</v>
      </c>
      <c r="AC147" s="100">
        <f t="shared" ca="1" si="1004"/>
        <v>0.16920482942422618</v>
      </c>
      <c r="AD147" s="141"/>
      <c r="AE147" s="134">
        <f t="shared" ca="1" si="1024"/>
        <v>16.632437735667793</v>
      </c>
      <c r="AF147" s="103">
        <f t="shared" ca="1" si="1024"/>
        <v>13.806071540544373</v>
      </c>
      <c r="AG147" s="100">
        <f t="shared" ca="1" si="1005"/>
        <v>0.20471907499705569</v>
      </c>
      <c r="AH147" s="134">
        <f t="shared" ca="1" si="1025"/>
        <v>14.411292308649058</v>
      </c>
      <c r="AI147" s="103">
        <f t="shared" ca="1" si="1025"/>
        <v>9.8265830894703523</v>
      </c>
      <c r="AJ147" s="100">
        <f t="shared" ca="1" si="1006"/>
        <v>0.46656189414318777</v>
      </c>
      <c r="AK147" s="134">
        <f t="shared" ca="1" si="1026"/>
        <v>15.631883618045032</v>
      </c>
      <c r="AL147" s="103">
        <f t="shared" ca="1" si="1026"/>
        <v>7.5301301211274581</v>
      </c>
      <c r="AM147" s="100">
        <f t="shared" ca="1" si="1007"/>
        <v>1.0759114871317164</v>
      </c>
      <c r="AN147" s="134">
        <f t="shared" ca="1" si="1027"/>
        <v>15.073919476034153</v>
      </c>
      <c r="AO147" s="103">
        <f t="shared" ca="1" si="1027"/>
        <v>9.8910049343696631</v>
      </c>
      <c r="AP147" s="100">
        <f t="shared" ca="1" si="1008"/>
        <v>0.52400282641197449</v>
      </c>
      <c r="AQ147" s="134">
        <f t="shared" ca="1" si="1028"/>
        <v>16.024847084228032</v>
      </c>
      <c r="AR147" s="103">
        <f t="shared" ca="1" si="1028"/>
        <v>12.056384756321005</v>
      </c>
      <c r="AS147" s="100">
        <f t="shared" ca="1" si="1009"/>
        <v>0.32915856686030309</v>
      </c>
      <c r="AT147" s="134">
        <f t="shared" ca="1" si="1029"/>
        <v>15.074055184930014</v>
      </c>
      <c r="AU147" s="103">
        <f t="shared" ca="1" si="1029"/>
        <v>10.722676143987865</v>
      </c>
      <c r="AV147" s="100">
        <f t="shared" ca="1" si="1010"/>
        <v>0.40581091721043339</v>
      </c>
      <c r="AW147" s="134">
        <f t="shared" ca="1" si="1030"/>
        <v>15.764720865382825</v>
      </c>
      <c r="AX147" s="103">
        <f t="shared" ca="1" si="1030"/>
        <v>11.588800293378034</v>
      </c>
      <c r="AY147" s="100">
        <f t="shared" ca="1" si="1011"/>
        <v>0.36034105915095954</v>
      </c>
      <c r="AZ147" s="134">
        <f t="shared" ca="1" si="1031"/>
        <v>18.470961276015029</v>
      </c>
      <c r="BA147" s="103">
        <f t="shared" ca="1" si="1031"/>
        <v>15.660204883227172</v>
      </c>
      <c r="BB147" s="100">
        <f t="shared" ca="1" si="1012"/>
        <v>0.1794840114638801</v>
      </c>
      <c r="BC147" s="134">
        <f t="shared" ca="1" si="1032"/>
        <v>18.319176669939505</v>
      </c>
      <c r="BD147" s="103">
        <f t="shared" ca="1" si="1032"/>
        <v>13.696354317899567</v>
      </c>
      <c r="BE147" s="100">
        <f t="shared" ca="1" si="1013"/>
        <v>0.33752210586421805</v>
      </c>
      <c r="BF147" s="134">
        <f t="shared" ca="1" si="1033"/>
        <v>20.105453624889936</v>
      </c>
      <c r="BG147" s="103">
        <f t="shared" ca="1" si="1033"/>
        <v>16.440341257990386</v>
      </c>
      <c r="BH147" s="100">
        <f t="shared" ca="1" si="1014"/>
        <v>0.22293408083109104</v>
      </c>
      <c r="BI147" s="134">
        <f t="shared" ca="1" si="1034"/>
        <v>21.895945759368832</v>
      </c>
      <c r="BJ147" s="103">
        <f t="shared" ca="1" si="1034"/>
        <v>18.846852740561705</v>
      </c>
      <c r="BK147" s="100">
        <f t="shared" ca="1" si="1015"/>
        <v>0.16178260958366533</v>
      </c>
      <c r="BL147" s="134">
        <f t="shared" ca="1" si="1035"/>
        <v>22.296690663589548</v>
      </c>
      <c r="BM147" s="103">
        <f t="shared" ca="1" si="1035"/>
        <v>19.542634121992613</v>
      </c>
      <c r="BN147" s="100">
        <f t="shared" ca="1" si="1016"/>
        <v>0.14092555406835425</v>
      </c>
      <c r="BO147" s="156" t="str">
        <f t="shared" si="1017"/>
        <v>Marginal</v>
      </c>
      <c r="BP147" s="251"/>
    </row>
    <row r="148" spans="4:68" ht="3.75" customHeight="1" x14ac:dyDescent="0.2">
      <c r="D148" s="144"/>
      <c r="E148" s="144"/>
      <c r="F148" s="144"/>
      <c r="G148" s="144"/>
      <c r="H148" s="160"/>
      <c r="I148" s="138"/>
      <c r="J148" s="144"/>
      <c r="K148" s="144"/>
      <c r="L148" s="160"/>
      <c r="M148" s="138"/>
      <c r="N148" s="144"/>
      <c r="O148" s="144"/>
      <c r="P148" s="160"/>
      <c r="Q148" s="138"/>
      <c r="R148" s="144"/>
      <c r="S148" s="144"/>
      <c r="T148" s="160"/>
      <c r="U148" s="144"/>
      <c r="V148" s="144"/>
      <c r="W148" s="160"/>
      <c r="X148" s="144"/>
      <c r="Y148" s="144"/>
      <c r="Z148" s="160"/>
      <c r="AA148" s="144"/>
      <c r="AB148" s="144"/>
      <c r="AC148" s="160"/>
      <c r="AD148" s="138"/>
      <c r="AE148" s="144"/>
      <c r="AF148" s="144"/>
      <c r="AG148" s="160"/>
      <c r="AH148" s="144"/>
      <c r="AI148" s="144"/>
      <c r="AJ148" s="160"/>
      <c r="AK148" s="144"/>
      <c r="AL148" s="144"/>
      <c r="AM148" s="160"/>
      <c r="AN148" s="144"/>
      <c r="AO148" s="144"/>
      <c r="AP148" s="160"/>
      <c r="AQ148" s="144"/>
      <c r="AR148" s="144"/>
      <c r="AS148" s="160"/>
      <c r="AT148" s="144"/>
      <c r="AU148" s="144"/>
      <c r="AV148" s="160"/>
      <c r="AW148" s="144"/>
      <c r="AX148" s="144"/>
      <c r="AY148" s="160"/>
      <c r="AZ148" s="144"/>
      <c r="BA148" s="144"/>
      <c r="BB148" s="160"/>
      <c r="BC148" s="144"/>
      <c r="BD148" s="144"/>
      <c r="BE148" s="160"/>
      <c r="BF148" s="144"/>
      <c r="BG148" s="144"/>
      <c r="BH148" s="160"/>
      <c r="BI148" s="144"/>
      <c r="BJ148" s="144"/>
      <c r="BK148" s="160"/>
      <c r="BL148" s="144"/>
      <c r="BM148" s="144"/>
      <c r="BN148" s="160"/>
      <c r="BO148" s="144"/>
      <c r="BP148" s="144"/>
    </row>
    <row r="149" spans="4:68" ht="15" thickBot="1" x14ac:dyDescent="0.25">
      <c r="D149" s="236" t="s">
        <v>166</v>
      </c>
      <c r="E149" s="135" t="str">
        <f>$E$29</f>
        <v>Total Active</v>
      </c>
      <c r="F149" s="126">
        <f t="shared" ref="F149:G153" ca="1" si="1036">IFERROR(1 - (F87 / F77), 0)</f>
        <v>0.1986897781946888</v>
      </c>
      <c r="G149" s="112">
        <f t="shared" ca="1" si="1036"/>
        <v>0.17583659074194546</v>
      </c>
      <c r="H149" s="113">
        <f t="shared" ref="H149:H153" ca="1" si="1037">IF(F$9 = 0, 0, IFERROR((F149 - G149) * 10000, 0))</f>
        <v>228.53187452743339</v>
      </c>
      <c r="I149" s="88"/>
      <c r="J149" s="126">
        <f ca="1">IFERROR(1 - (J87 / J77), 0)</f>
        <v>0.23664897913828276</v>
      </c>
      <c r="K149" s="112">
        <f ca="1">IFERROR(1 - (K87 / K77), 0)</f>
        <v>0.19868816041855863</v>
      </c>
      <c r="L149" s="113">
        <f t="shared" ref="L149:L153" ca="1" si="1038">IF(J$9 = 0, 0, IFERROR((J149 - K149) * 10000, 0))</f>
        <v>379.60818719724119</v>
      </c>
      <c r="M149" s="88"/>
      <c r="N149" s="126">
        <f ca="1">IFERROR(1 - (N87 / N77), 0)</f>
        <v>0.23664897913828331</v>
      </c>
      <c r="O149" s="112">
        <f ca="1">IFERROR(1 - (O87 / O77), 0)</f>
        <v>0.19868816041855863</v>
      </c>
      <c r="P149" s="113">
        <f t="shared" ref="P149:P153" ca="1" si="1039">IF(N$9 = 0, 0, IFERROR((N149 - O149) * 10000, 0))</f>
        <v>379.60818719724676</v>
      </c>
      <c r="Q149" s="88"/>
      <c r="R149" s="126">
        <f ca="1">IFERROR(1 - (R87 / R77), 0)</f>
        <v>0.20653756428024428</v>
      </c>
      <c r="S149" s="112">
        <f ca="1">IFERROR(1 - (S87 / S77), 0)</f>
        <v>0.14699909910241682</v>
      </c>
      <c r="T149" s="113">
        <f t="shared" ref="T149:T153" ca="1" si="1040">IF(R$9 = 0, 0, IFERROR((R149 - S149) * 10000, 0))</f>
        <v>595.38465177827459</v>
      </c>
      <c r="U149" s="126">
        <f ca="1">IFERROR(1 - (U87 / U77), 0)</f>
        <v>0.20810533341987469</v>
      </c>
      <c r="V149" s="112">
        <f ca="1">IFERROR(1 - (V87 / V77), 0)</f>
        <v>0.17810319884991865</v>
      </c>
      <c r="W149" s="113">
        <f t="shared" ref="W149:W153" ca="1" si="1041">IF(U$9 = 0, 0, IFERROR((U149 - V149) * 10000, 0))</f>
        <v>300.02134569956041</v>
      </c>
      <c r="X149" s="126">
        <f ca="1">IFERROR(1 - (X87 / X77), 0)</f>
        <v>0.23201539749736488</v>
      </c>
      <c r="Y149" s="112">
        <f ca="1">IFERROR(1 - (Y87 / Y77), 0)</f>
        <v>0.1978000019549343</v>
      </c>
      <c r="Z149" s="113">
        <f t="shared" ref="Z149:Z153" ca="1" si="1042">IF(X$9 = 0, 0, IFERROR((X149 - Y149) * 10000, 0))</f>
        <v>342.15395542430582</v>
      </c>
      <c r="AA149" s="126">
        <f ca="1">IFERROR(1 - (AA87 / AA77), 0)</f>
        <v>0.29788462819991768</v>
      </c>
      <c r="AB149" s="112">
        <f ca="1">IFERROR(1 - (AB87 / AB77), 0)</f>
        <v>0.266792167483896</v>
      </c>
      <c r="AC149" s="113">
        <f t="shared" ref="AC149:AC153" ca="1" si="1043">IF(AA$9 = 0, 0, IFERROR((AA149 - AB149) * 10000, 0))</f>
        <v>310.92460716021674</v>
      </c>
      <c r="AD149" s="88"/>
      <c r="AE149" s="126">
        <f ca="1">IFERROR(1 - (AE87 / AE77), 0)</f>
        <v>0.16703167083299586</v>
      </c>
      <c r="AF149" s="112">
        <f ca="1">IFERROR(1 - (AF87 / AF77), 0)</f>
        <v>0.15268509434690047</v>
      </c>
      <c r="AG149" s="113">
        <f t="shared" ref="AG149:AG153" ca="1" si="1044">IF(AE$9 = 0, 0, IFERROR((AE149 - AF149) * 10000, 0))</f>
        <v>143.46576486095387</v>
      </c>
      <c r="AH149" s="126">
        <f ca="1">IFERROR(1 - (AH87 / AH77), 0)</f>
        <v>0.21714685499852115</v>
      </c>
      <c r="AI149" s="112">
        <f ca="1">IFERROR(1 - (AI87 / AI77), 0)</f>
        <v>0.17575189563008564</v>
      </c>
      <c r="AJ149" s="113">
        <f t="shared" ref="AJ149:AJ153" ca="1" si="1045">IF(AH$9 = 0, 0, IFERROR((AH149 - AI149) * 10000, 0))</f>
        <v>413.94959368435514</v>
      </c>
      <c r="AK149" s="126">
        <f ca="1">IFERROR(1 - (AK87 / AK77), 0)</f>
        <v>0.21658811060386296</v>
      </c>
      <c r="AL149" s="112">
        <f ca="1">IFERROR(1 - (AL87 / AL77), 0)</f>
        <v>0.10748785864807331</v>
      </c>
      <c r="AM149" s="113">
        <f t="shared" ref="AM149:AM153" ca="1" si="1046">IF(AK$9 = 0, 0, IFERROR((AK149 - AL149) * 10000, 0))</f>
        <v>1091.0025195578964</v>
      </c>
      <c r="AN149" s="126">
        <f ca="1">IFERROR(1 - (AN87 / AN77), 0)</f>
        <v>0.21075605358633787</v>
      </c>
      <c r="AO149" s="112">
        <f ca="1">IFERROR(1 - (AO87 / AO77), 0)</f>
        <v>0.17535653874773016</v>
      </c>
      <c r="AP149" s="113">
        <f t="shared" ref="AP149:AP153" ca="1" si="1047">IF(AN$9 = 0, 0, IFERROR((AN149 - AO149) * 10000, 0))</f>
        <v>353.99514838607706</v>
      </c>
      <c r="AQ149" s="126">
        <f ca="1">IFERROR(1 - (AQ87 / AQ77), 0)</f>
        <v>0.21290702947370432</v>
      </c>
      <c r="AR149" s="112">
        <f ca="1">IFERROR(1 - (AR87 / AR77), 0)</f>
        <v>0.18624146629045801</v>
      </c>
      <c r="AS149" s="113">
        <f t="shared" ref="AS149:AS153" ca="1" si="1048">IF(AQ$9 = 0, 0, IFERROR((AQ149 - AR149) * 10000, 0))</f>
        <v>266.65563183246309</v>
      </c>
      <c r="AT149" s="126">
        <f ca="1">IFERROR(1 - (AT87 / AT77), 0)</f>
        <v>0.19491679829280972</v>
      </c>
      <c r="AU149" s="112">
        <f ca="1">IFERROR(1 - (AU87 / AU77), 0)</f>
        <v>0.16818859833521616</v>
      </c>
      <c r="AV149" s="113">
        <f t="shared" ref="AV149:AV153" ca="1" si="1049">IF(AT$9 = 0, 0, IFERROR((AT149 - AU149) * 10000, 0))</f>
        <v>267.28199957593569</v>
      </c>
      <c r="AW149" s="126">
        <f ca="1">IFERROR(1 - (AW87 / AW77), 0)</f>
        <v>0.20553071572915338</v>
      </c>
      <c r="AX149" s="112">
        <f ca="1">IFERROR(1 - (AX87 / AX77), 0)</f>
        <v>0.18468801078849939</v>
      </c>
      <c r="AY149" s="113">
        <f t="shared" ref="AY149:AY153" ca="1" si="1050">IF(AW$9 = 0, 0, IFERROR((AW149 - AX149) * 10000, 0))</f>
        <v>208.42704940653988</v>
      </c>
      <c r="AZ149" s="126">
        <f ca="1">IFERROR(1 - (AZ87 / AZ77), 0)</f>
        <v>0.23726143824244417</v>
      </c>
      <c r="BA149" s="112">
        <f ca="1">IFERROR(1 - (BA87 / BA77), 0)</f>
        <v>0.20999217227502653</v>
      </c>
      <c r="BB149" s="113">
        <f t="shared" ref="BB149:BB153" ca="1" si="1051">IF(AZ$9 = 0, 0, IFERROR((AZ149 - BA149) * 10000, 0))</f>
        <v>272.69265967417635</v>
      </c>
      <c r="BC149" s="126">
        <f ca="1">IFERROR(1 - (BC87 / BC77), 0)</f>
        <v>0.24396559623563097</v>
      </c>
      <c r="BD149" s="112">
        <f ca="1">IFERROR(1 - (BD87 / BD77), 0)</f>
        <v>0.19117962715770931</v>
      </c>
      <c r="BE149" s="113">
        <f t="shared" ref="BE149:BE153" ca="1" si="1052">IF(BC$9 = 0, 0, IFERROR((BC149 - BD149) * 10000, 0))</f>
        <v>527.85969077921652</v>
      </c>
      <c r="BF149" s="126">
        <f ca="1">IFERROR(1 - (BF87 / BF77), 0)</f>
        <v>0.26076944448776307</v>
      </c>
      <c r="BG149" s="112">
        <f ca="1">IFERROR(1 - (BG87 / BG77), 0)</f>
        <v>0.23290692326911433</v>
      </c>
      <c r="BH149" s="113">
        <f t="shared" ref="BH149:BH153" ca="1" si="1053">IF(BF$9 = 0, 0, IFERROR((BF149 - BG149) * 10000, 0))</f>
        <v>278.62521218648737</v>
      </c>
      <c r="BI149" s="126">
        <f ca="1">IFERROR(1 - (BI87 / BI77), 0)</f>
        <v>0.33031050904310322</v>
      </c>
      <c r="BJ149" s="112">
        <f ca="1">IFERROR(1 - (BJ87 / BJ77), 0)</f>
        <v>0.29806544814606306</v>
      </c>
      <c r="BK149" s="113">
        <f t="shared" ref="BK149:BK153" ca="1" si="1054">IF(BI$9 = 0, 0, IFERROR((BI149 - BJ149) * 10000, 0))</f>
        <v>322.45060897040156</v>
      </c>
      <c r="BL149" s="126">
        <f ca="1">IFERROR(1 - (BL87 / BL77), 0)</f>
        <v>0.29003267764595275</v>
      </c>
      <c r="BM149" s="112">
        <f ca="1">IFERROR(1 - (BM87 / BM77), 0)</f>
        <v>0.25998163421811149</v>
      </c>
      <c r="BN149" s="113">
        <f t="shared" ref="BN149:BN153" ca="1" si="1055">IF(BL$9 = 0, 0, IFERROR((BL149 - BM149) * 10000, 0))</f>
        <v>300.51043427841262</v>
      </c>
      <c r="BO149" s="158" t="str">
        <f t="shared" ref="BO149:BO153" si="1056">E149</f>
        <v>Total Active</v>
      </c>
      <c r="BP149" s="248" t="str">
        <f>$D149</f>
        <v>DISCOUNT %</v>
      </c>
    </row>
    <row r="150" spans="4:68" ht="15" thickTop="1" x14ac:dyDescent="0.2">
      <c r="D150" s="237"/>
      <c r="E150" s="136" t="str">
        <f>$E$30</f>
        <v>Elite</v>
      </c>
      <c r="F150" s="127">
        <f t="shared" ca="1" si="1036"/>
        <v>0.20956980857240615</v>
      </c>
      <c r="G150" s="105">
        <f t="shared" ca="1" si="1036"/>
        <v>0.18814782878942482</v>
      </c>
      <c r="H150" s="106">
        <f t="shared" ca="1" si="1037"/>
        <v>214.21979782981327</v>
      </c>
      <c r="I150" s="88"/>
      <c r="J150" s="127">
        <f t="shared" ref="J150:K153" ca="1" si="1057">IFERROR(1 - (J88 / J78), 0)</f>
        <v>0.24574877282810637</v>
      </c>
      <c r="K150" s="105">
        <f t="shared" ca="1" si="1057"/>
        <v>0.20956448503295355</v>
      </c>
      <c r="L150" s="106">
        <f t="shared" ca="1" si="1038"/>
        <v>361.84287795152812</v>
      </c>
      <c r="M150" s="88"/>
      <c r="N150" s="127">
        <f t="shared" ref="N150:O153" ca="1" si="1058">IFERROR(1 - (N88 / N78), 0)</f>
        <v>0.24574877282810637</v>
      </c>
      <c r="O150" s="105">
        <f t="shared" ca="1" si="1058"/>
        <v>0.20956448503295355</v>
      </c>
      <c r="P150" s="106">
        <f t="shared" ca="1" si="1039"/>
        <v>361.84287795152812</v>
      </c>
      <c r="Q150" s="88"/>
      <c r="R150" s="127">
        <f t="shared" ref="R150:S153" ca="1" si="1059">IFERROR(1 - (R88 / R78), 0)</f>
        <v>0.21748085652785498</v>
      </c>
      <c r="S150" s="105">
        <f t="shared" ca="1" si="1059"/>
        <v>0.16075713838173133</v>
      </c>
      <c r="T150" s="106">
        <f t="shared" ca="1" si="1040"/>
        <v>567.23718146123645</v>
      </c>
      <c r="U150" s="127">
        <f t="shared" ref="U150:V153" ca="1" si="1060">IFERROR(1 - (U88 / U78), 0)</f>
        <v>0.20924036562632076</v>
      </c>
      <c r="V150" s="105">
        <f t="shared" ca="1" si="1060"/>
        <v>0.18373110167606566</v>
      </c>
      <c r="W150" s="106">
        <f t="shared" ca="1" si="1041"/>
        <v>255.09263950255101</v>
      </c>
      <c r="X150" s="127">
        <f t="shared" ref="X150:Y153" ca="1" si="1061">IFERROR(1 - (X88 / X78), 0)</f>
        <v>0.23837514570462592</v>
      </c>
      <c r="Y150" s="105">
        <f t="shared" ca="1" si="1061"/>
        <v>0.20593008435726512</v>
      </c>
      <c r="Z150" s="106">
        <f t="shared" ca="1" si="1042"/>
        <v>324.45061347360803</v>
      </c>
      <c r="AA150" s="127">
        <f t="shared" ref="AA150:AB153" ca="1" si="1062">IFERROR(1 - (AA88 / AA78), 0)</f>
        <v>0.29554173906504022</v>
      </c>
      <c r="AB150" s="105">
        <f t="shared" ca="1" si="1062"/>
        <v>0.26862845643930966</v>
      </c>
      <c r="AC150" s="106">
        <f t="shared" ca="1" si="1043"/>
        <v>269.13282625730562</v>
      </c>
      <c r="AD150" s="88"/>
      <c r="AE150" s="127">
        <f t="shared" ref="AE150:AF153" ca="1" si="1063">IFERROR(1 - (AE88 / AE78), 0)</f>
        <v>0.14658844430025164</v>
      </c>
      <c r="AF150" s="105">
        <f t="shared" ca="1" si="1063"/>
        <v>0.13600289483292316</v>
      </c>
      <c r="AG150" s="106">
        <f t="shared" ca="1" si="1044"/>
        <v>105.85549467328481</v>
      </c>
      <c r="AH150" s="127">
        <f t="shared" ref="AH150:AI153" ca="1" si="1064">IFERROR(1 - (AH88 / AH78), 0)</f>
        <v>0.22121818912022706</v>
      </c>
      <c r="AI150" s="105">
        <f t="shared" ca="1" si="1064"/>
        <v>0.17807454801051026</v>
      </c>
      <c r="AJ150" s="106">
        <f t="shared" ca="1" si="1045"/>
        <v>431.43641109716799</v>
      </c>
      <c r="AK150" s="127">
        <f t="shared" ref="AK150:AL153" ca="1" si="1065">IFERROR(1 - (AK88 / AK78), 0)</f>
        <v>0.20711443949077701</v>
      </c>
      <c r="AL150" s="105">
        <f t="shared" ca="1" si="1065"/>
        <v>0.1133274971992223</v>
      </c>
      <c r="AM150" s="106">
        <f t="shared" ca="1" si="1046"/>
        <v>937.86942291554715</v>
      </c>
      <c r="AN150" s="127">
        <f t="shared" ref="AN150:AO153" ca="1" si="1066">IFERROR(1 - (AN88 / AN78), 0)</f>
        <v>0.19641182915722777</v>
      </c>
      <c r="AO150" s="105">
        <f t="shared" ca="1" si="1066"/>
        <v>0.16339851290129881</v>
      </c>
      <c r="AP150" s="106">
        <f t="shared" ca="1" si="1047"/>
        <v>330.13316255928959</v>
      </c>
      <c r="AQ150" s="127">
        <f t="shared" ref="AQ150:AR153" ca="1" si="1067">IFERROR(1 - (AQ88 / AQ78), 0)</f>
        <v>0.21010861890503785</v>
      </c>
      <c r="AR150" s="105">
        <f t="shared" ca="1" si="1067"/>
        <v>0.18426522874251527</v>
      </c>
      <c r="AS150" s="106">
        <f t="shared" ca="1" si="1048"/>
        <v>258.4339016252257</v>
      </c>
      <c r="AT150" s="127">
        <f t="shared" ref="AT150:AU153" ca="1" si="1068">IFERROR(1 - (AT88 / AT78), 0)</f>
        <v>0.15965346725493923</v>
      </c>
      <c r="AU150" s="105">
        <f t="shared" ca="1" si="1068"/>
        <v>0.1510954825957237</v>
      </c>
      <c r="AV150" s="106">
        <f t="shared" ca="1" si="1049"/>
        <v>85.579846592155334</v>
      </c>
      <c r="AW150" s="127">
        <f t="shared" ref="AW150:AX153" ca="1" si="1069">IFERROR(1 - (AW88 / AW78), 0)</f>
        <v>0.18574921802470101</v>
      </c>
      <c r="AX150" s="105">
        <f t="shared" ca="1" si="1069"/>
        <v>0.17723841633477244</v>
      </c>
      <c r="AY150" s="106">
        <f t="shared" ca="1" si="1050"/>
        <v>85.108016899285715</v>
      </c>
      <c r="AZ150" s="127">
        <f t="shared" ref="AZ150:BA153" ca="1" si="1070">IFERROR(1 - (AZ88 / AZ78), 0)</f>
        <v>0.22596038472676561</v>
      </c>
      <c r="BA150" s="105">
        <f t="shared" ca="1" si="1070"/>
        <v>0.20071023727427173</v>
      </c>
      <c r="BB150" s="106">
        <f t="shared" ca="1" si="1051"/>
        <v>252.50147452493877</v>
      </c>
      <c r="BC150" s="127">
        <f t="shared" ref="BC150:BD153" ca="1" si="1071">IFERROR(1 - (BC88 / BC78), 0)</f>
        <v>0.2396984608188617</v>
      </c>
      <c r="BD150" s="105">
        <f t="shared" ca="1" si="1071"/>
        <v>0.18682272096316899</v>
      </c>
      <c r="BE150" s="106">
        <f t="shared" ca="1" si="1052"/>
        <v>528.75739855692711</v>
      </c>
      <c r="BF150" s="127">
        <f t="shared" ref="BF150:BG153" ca="1" si="1072">IFERROR(1 - (BF88 / BF78), 0)</f>
        <v>0.24583243243700248</v>
      </c>
      <c r="BG150" s="105">
        <f t="shared" ca="1" si="1072"/>
        <v>0.22668559727319326</v>
      </c>
      <c r="BH150" s="106">
        <f t="shared" ca="1" si="1053"/>
        <v>191.46835163809217</v>
      </c>
      <c r="BI150" s="127">
        <f t="shared" ref="BI150:BJ153" ca="1" si="1073">IFERROR(1 - (BI88 / BI78), 0)</f>
        <v>0.33664603864675591</v>
      </c>
      <c r="BJ150" s="105">
        <f t="shared" ca="1" si="1073"/>
        <v>0.30420494722915969</v>
      </c>
      <c r="BK150" s="106">
        <f t="shared" ca="1" si="1054"/>
        <v>324.41091417596215</v>
      </c>
      <c r="BL150" s="127">
        <f t="shared" ref="BL150:BM153" ca="1" si="1074">IFERROR(1 - (BL88 / BL78), 0)</f>
        <v>0.24582938292818268</v>
      </c>
      <c r="BM150" s="105">
        <f t="shared" ca="1" si="1074"/>
        <v>0.22316033627142096</v>
      </c>
      <c r="BN150" s="106">
        <f t="shared" ca="1" si="1055"/>
        <v>226.69046656761728</v>
      </c>
      <c r="BO150" s="152" t="str">
        <f t="shared" si="1056"/>
        <v>Elite</v>
      </c>
      <c r="BP150" s="249"/>
    </row>
    <row r="151" spans="4:68" x14ac:dyDescent="0.2">
      <c r="D151" s="237"/>
      <c r="E151" s="79" t="str">
        <f>$E$31</f>
        <v>High Value</v>
      </c>
      <c r="F151" s="28">
        <f t="shared" ca="1" si="1036"/>
        <v>0.19112776807729359</v>
      </c>
      <c r="G151" s="10">
        <f t="shared" ca="1" si="1036"/>
        <v>0.16858635021662383</v>
      </c>
      <c r="H151" s="18">
        <f t="shared" ca="1" si="1037"/>
        <v>225.41417860669765</v>
      </c>
      <c r="I151" s="88"/>
      <c r="J151" s="28">
        <f t="shared" ca="1" si="1057"/>
        <v>0.22900465147053128</v>
      </c>
      <c r="K151" s="10">
        <f t="shared" ca="1" si="1057"/>
        <v>0.19113388508949813</v>
      </c>
      <c r="L151" s="18">
        <f t="shared" ca="1" si="1038"/>
        <v>378.7076638103315</v>
      </c>
      <c r="M151" s="88"/>
      <c r="N151" s="28">
        <f t="shared" ca="1" si="1058"/>
        <v>0.22900465147053128</v>
      </c>
      <c r="O151" s="10">
        <f t="shared" ca="1" si="1058"/>
        <v>0.19113388508949813</v>
      </c>
      <c r="P151" s="18">
        <f t="shared" ca="1" si="1039"/>
        <v>378.7076638103315</v>
      </c>
      <c r="Q151" s="88"/>
      <c r="R151" s="28">
        <f t="shared" ca="1" si="1059"/>
        <v>0.2007428170971417</v>
      </c>
      <c r="S151" s="10">
        <f t="shared" ca="1" si="1059"/>
        <v>0.14099310905960727</v>
      </c>
      <c r="T151" s="18">
        <f t="shared" ca="1" si="1040"/>
        <v>597.49708037534435</v>
      </c>
      <c r="U151" s="28">
        <f t="shared" ca="1" si="1060"/>
        <v>0.20166497126211458</v>
      </c>
      <c r="V151" s="10">
        <f t="shared" ca="1" si="1060"/>
        <v>0.17291295557284114</v>
      </c>
      <c r="W151" s="18">
        <f t="shared" ca="1" si="1041"/>
        <v>287.52015689273435</v>
      </c>
      <c r="X151" s="28">
        <f t="shared" ca="1" si="1061"/>
        <v>0.22574977301101218</v>
      </c>
      <c r="Y151" s="10">
        <f t="shared" ca="1" si="1061"/>
        <v>0.1922254851081503</v>
      </c>
      <c r="Z151" s="18">
        <f t="shared" ca="1" si="1042"/>
        <v>335.2428790286188</v>
      </c>
      <c r="AA151" s="28">
        <f t="shared" ca="1" si="1062"/>
        <v>0.29124281734936774</v>
      </c>
      <c r="AB151" s="10">
        <f t="shared" ca="1" si="1062"/>
        <v>0.260642267578992</v>
      </c>
      <c r="AC151" s="18">
        <f t="shared" ca="1" si="1043"/>
        <v>306.00549770375738</v>
      </c>
      <c r="AD151" s="88"/>
      <c r="AE151" s="28">
        <f t="shared" ca="1" si="1063"/>
        <v>0.14961750914981364</v>
      </c>
      <c r="AF151" s="10">
        <f t="shared" ca="1" si="1063"/>
        <v>0.13625719919992962</v>
      </c>
      <c r="AG151" s="18">
        <f t="shared" ca="1" si="1044"/>
        <v>133.60309949884021</v>
      </c>
      <c r="AH151" s="28">
        <f t="shared" ca="1" si="1064"/>
        <v>0.21915605498382218</v>
      </c>
      <c r="AI151" s="10">
        <f t="shared" ca="1" si="1064"/>
        <v>0.17692626959625279</v>
      </c>
      <c r="AJ151" s="18">
        <f t="shared" ca="1" si="1045"/>
        <v>422.29785387569387</v>
      </c>
      <c r="AK151" s="28">
        <f t="shared" ca="1" si="1065"/>
        <v>0.21255614138730672</v>
      </c>
      <c r="AL151" s="10">
        <f t="shared" ca="1" si="1065"/>
        <v>0.10299301653184456</v>
      </c>
      <c r="AM151" s="18">
        <f t="shared" ca="1" si="1046"/>
        <v>1095.6312485546216</v>
      </c>
      <c r="AN151" s="28">
        <f t="shared" ca="1" si="1066"/>
        <v>0.20509561145913913</v>
      </c>
      <c r="AO151" s="10">
        <f t="shared" ca="1" si="1066"/>
        <v>0.17184061553115804</v>
      </c>
      <c r="AP151" s="18">
        <f t="shared" ca="1" si="1047"/>
        <v>332.54995927981088</v>
      </c>
      <c r="AQ151" s="28">
        <f t="shared" ca="1" si="1067"/>
        <v>0.20775044073389493</v>
      </c>
      <c r="AR151" s="10">
        <f t="shared" ca="1" si="1067"/>
        <v>0.18280645298297027</v>
      </c>
      <c r="AS151" s="18">
        <f t="shared" ca="1" si="1048"/>
        <v>249.43987750924657</v>
      </c>
      <c r="AT151" s="28">
        <f t="shared" ca="1" si="1068"/>
        <v>0.1783707665201546</v>
      </c>
      <c r="AU151" s="10">
        <f t="shared" ca="1" si="1068"/>
        <v>0.15618641582758253</v>
      </c>
      <c r="AV151" s="18">
        <f t="shared" ca="1" si="1049"/>
        <v>221.84350692572076</v>
      </c>
      <c r="AW151" s="28">
        <f t="shared" ca="1" si="1069"/>
        <v>0.1964396056115586</v>
      </c>
      <c r="AX151" s="10">
        <f t="shared" ca="1" si="1069"/>
        <v>0.17972335105997228</v>
      </c>
      <c r="AY151" s="18">
        <f t="shared" ca="1" si="1050"/>
        <v>167.16254551586317</v>
      </c>
      <c r="AZ151" s="28">
        <f t="shared" ca="1" si="1070"/>
        <v>0.23099979439709084</v>
      </c>
      <c r="BA151" s="10">
        <f t="shared" ca="1" si="1070"/>
        <v>0.20464820206451817</v>
      </c>
      <c r="BB151" s="18">
        <f t="shared" ca="1" si="1051"/>
        <v>263.5159233257267</v>
      </c>
      <c r="BC151" s="28">
        <f t="shared" ca="1" si="1071"/>
        <v>0.24119601689431047</v>
      </c>
      <c r="BD151" s="10">
        <f t="shared" ca="1" si="1071"/>
        <v>0.18841588428635148</v>
      </c>
      <c r="BE151" s="18">
        <f t="shared" ca="1" si="1052"/>
        <v>527.80132607959001</v>
      </c>
      <c r="BF151" s="28">
        <f t="shared" ca="1" si="1072"/>
        <v>0.25575575428494324</v>
      </c>
      <c r="BG151" s="10">
        <f t="shared" ca="1" si="1072"/>
        <v>0.23279717709037417</v>
      </c>
      <c r="BH151" s="18">
        <f t="shared" ca="1" si="1053"/>
        <v>229.58577194569062</v>
      </c>
      <c r="BI151" s="28">
        <f t="shared" ca="1" si="1073"/>
        <v>0.32766643915401383</v>
      </c>
      <c r="BJ151" s="10">
        <f t="shared" ca="1" si="1073"/>
        <v>0.29527319794998708</v>
      </c>
      <c r="BK151" s="18">
        <f t="shared" ca="1" si="1054"/>
        <v>323.93241204026759</v>
      </c>
      <c r="BL151" s="28">
        <f t="shared" ca="1" si="1074"/>
        <v>0.27159645211554395</v>
      </c>
      <c r="BM151" s="10">
        <f t="shared" ca="1" si="1074"/>
        <v>0.24340698945606853</v>
      </c>
      <c r="BN151" s="18">
        <f t="shared" ca="1" si="1055"/>
        <v>281.89462659475419</v>
      </c>
      <c r="BO151" s="159" t="str">
        <f t="shared" si="1056"/>
        <v>High Value</v>
      </c>
      <c r="BP151" s="249"/>
    </row>
    <row r="152" spans="4:68" x14ac:dyDescent="0.2">
      <c r="D152" s="238"/>
      <c r="E152" s="79" t="str">
        <f>$E$32</f>
        <v>Opportunity</v>
      </c>
      <c r="F152" s="28">
        <f t="shared" ca="1" si="1036"/>
        <v>0.19508022026097227</v>
      </c>
      <c r="G152" s="10">
        <f t="shared" ca="1" si="1036"/>
        <v>0.17131138465063167</v>
      </c>
      <c r="H152" s="18">
        <f t="shared" ca="1" si="1037"/>
        <v>237.68835610340599</v>
      </c>
      <c r="I152" s="88"/>
      <c r="J152" s="28">
        <f t="shared" ca="1" si="1057"/>
        <v>0.23411589667526356</v>
      </c>
      <c r="K152" s="10">
        <f t="shared" ca="1" si="1057"/>
        <v>0.19507876759575749</v>
      </c>
      <c r="L152" s="18">
        <f t="shared" ca="1" si="1038"/>
        <v>390.3712907950607</v>
      </c>
      <c r="M152" s="88"/>
      <c r="N152" s="28">
        <f t="shared" ca="1" si="1058"/>
        <v>0.23411582855782664</v>
      </c>
      <c r="O152" s="10">
        <f t="shared" ca="1" si="1058"/>
        <v>0.19507976437567454</v>
      </c>
      <c r="P152" s="18">
        <f t="shared" ca="1" si="1039"/>
        <v>390.36064182152109</v>
      </c>
      <c r="Q152" s="88"/>
      <c r="R152" s="28">
        <f t="shared" ca="1" si="1059"/>
        <v>0.20562414372758597</v>
      </c>
      <c r="S152" s="10">
        <f t="shared" ca="1" si="1059"/>
        <v>0.14341747979779418</v>
      </c>
      <c r="T152" s="18">
        <f t="shared" ca="1" si="1040"/>
        <v>622.06663929791796</v>
      </c>
      <c r="U152" s="28">
        <f t="shared" ca="1" si="1060"/>
        <v>0.21143815201417848</v>
      </c>
      <c r="V152" s="10">
        <f t="shared" ca="1" si="1060"/>
        <v>0.18063126291188769</v>
      </c>
      <c r="W152" s="18">
        <f t="shared" ca="1" si="1041"/>
        <v>308.06889102290791</v>
      </c>
      <c r="X152" s="28">
        <f t="shared" ca="1" si="1061"/>
        <v>0.23405222240042101</v>
      </c>
      <c r="Y152" s="10">
        <f t="shared" ca="1" si="1061"/>
        <v>0.19879465634947724</v>
      </c>
      <c r="Z152" s="18">
        <f t="shared" ca="1" si="1042"/>
        <v>352.57566050943768</v>
      </c>
      <c r="AA152" s="28">
        <f t="shared" ca="1" si="1062"/>
        <v>0.3005179668555733</v>
      </c>
      <c r="AB152" s="10">
        <f t="shared" ca="1" si="1062"/>
        <v>0.26875503684109814</v>
      </c>
      <c r="AC152" s="18">
        <f t="shared" ca="1" si="1043"/>
        <v>317.62930014475165</v>
      </c>
      <c r="AD152" s="88"/>
      <c r="AE152" s="28">
        <f t="shared" ca="1" si="1063"/>
        <v>0.17286189249939821</v>
      </c>
      <c r="AF152" s="10">
        <f t="shared" ca="1" si="1063"/>
        <v>0.15806476240018841</v>
      </c>
      <c r="AG152" s="18">
        <f t="shared" ca="1" si="1044"/>
        <v>147.97130099209798</v>
      </c>
      <c r="AH152" s="28">
        <f t="shared" ca="1" si="1064"/>
        <v>0.2184378137786025</v>
      </c>
      <c r="AI152" s="10">
        <f t="shared" ca="1" si="1064"/>
        <v>0.18248528238669637</v>
      </c>
      <c r="AJ152" s="18">
        <f t="shared" ca="1" si="1045"/>
        <v>359.52531391906126</v>
      </c>
      <c r="AK152" s="28">
        <f t="shared" ca="1" si="1065"/>
        <v>0.22946530171749024</v>
      </c>
      <c r="AL152" s="10">
        <f t="shared" ca="1" si="1065"/>
        <v>0.10629249027048415</v>
      </c>
      <c r="AM152" s="18">
        <f t="shared" ca="1" si="1046"/>
        <v>1231.728114470061</v>
      </c>
      <c r="AN152" s="28">
        <f t="shared" ca="1" si="1066"/>
        <v>0.22958372101868507</v>
      </c>
      <c r="AO152" s="10">
        <f t="shared" ca="1" si="1066"/>
        <v>0.19565495945656397</v>
      </c>
      <c r="AP152" s="18">
        <f t="shared" ca="1" si="1047"/>
        <v>339.28761562121099</v>
      </c>
      <c r="AQ152" s="28">
        <f t="shared" ca="1" si="1067"/>
        <v>0.21525179275075113</v>
      </c>
      <c r="AR152" s="10">
        <f t="shared" ca="1" si="1067"/>
        <v>0.1888492499534693</v>
      </c>
      <c r="AS152" s="18">
        <f t="shared" ca="1" si="1048"/>
        <v>264.02542797281825</v>
      </c>
      <c r="AT152" s="28">
        <f t="shared" ca="1" si="1068"/>
        <v>0.21267109277263296</v>
      </c>
      <c r="AU152" s="10">
        <f t="shared" ca="1" si="1068"/>
        <v>0.18040391416159907</v>
      </c>
      <c r="AV152" s="18">
        <f t="shared" ca="1" si="1049"/>
        <v>322.67178611033899</v>
      </c>
      <c r="AW152" s="28">
        <f t="shared" ca="1" si="1069"/>
        <v>0.21564274213047907</v>
      </c>
      <c r="AX152" s="10">
        <f t="shared" ca="1" si="1069"/>
        <v>0.19072399634312787</v>
      </c>
      <c r="AY152" s="18">
        <f t="shared" ca="1" si="1050"/>
        <v>249.18745787351205</v>
      </c>
      <c r="AZ152" s="28">
        <f t="shared" ca="1" si="1070"/>
        <v>0.25131404591226647</v>
      </c>
      <c r="BA152" s="10">
        <f t="shared" ca="1" si="1070"/>
        <v>0.22145587481598605</v>
      </c>
      <c r="BB152" s="18">
        <f t="shared" ca="1" si="1051"/>
        <v>298.58171096280415</v>
      </c>
      <c r="BC152" s="28">
        <f t="shared" ca="1" si="1071"/>
        <v>0.24891406133793503</v>
      </c>
      <c r="BD152" s="10">
        <f t="shared" ca="1" si="1071"/>
        <v>0.19825410963085399</v>
      </c>
      <c r="BE152" s="18">
        <f t="shared" ca="1" si="1052"/>
        <v>506.59951707081041</v>
      </c>
      <c r="BF152" s="28">
        <f t="shared" ca="1" si="1072"/>
        <v>0.26917092470647452</v>
      </c>
      <c r="BG152" s="10">
        <f t="shared" ca="1" si="1072"/>
        <v>0.23760533313826726</v>
      </c>
      <c r="BH152" s="18">
        <f t="shared" ca="1" si="1053"/>
        <v>315.65591568207265</v>
      </c>
      <c r="BI152" s="28">
        <f t="shared" ca="1" si="1073"/>
        <v>0.32778418740755333</v>
      </c>
      <c r="BJ152" s="10">
        <f t="shared" ca="1" si="1073"/>
        <v>0.29548370053992346</v>
      </c>
      <c r="BK152" s="18">
        <f t="shared" ca="1" si="1054"/>
        <v>323.00486867629871</v>
      </c>
      <c r="BL152" s="28">
        <f t="shared" ca="1" si="1074"/>
        <v>0.30877090571843857</v>
      </c>
      <c r="BM152" s="10">
        <f t="shared" ca="1" si="1074"/>
        <v>0.28138531012215795</v>
      </c>
      <c r="BN152" s="18">
        <f t="shared" ca="1" si="1055"/>
        <v>273.85595596280621</v>
      </c>
      <c r="BO152" s="159" t="str">
        <f t="shared" si="1056"/>
        <v>Opportunity</v>
      </c>
      <c r="BP152" s="250"/>
    </row>
    <row r="153" spans="4:68" x14ac:dyDescent="0.2">
      <c r="D153" s="239"/>
      <c r="E153" s="78" t="str">
        <f>$E$33</f>
        <v>Marginal</v>
      </c>
      <c r="F153" s="30">
        <f t="shared" ca="1" si="1036"/>
        <v>0.21954457257625082</v>
      </c>
      <c r="G153" s="14">
        <f t="shared" ca="1" si="1036"/>
        <v>0.18724258646120673</v>
      </c>
      <c r="H153" s="19">
        <f t="shared" ca="1" si="1037"/>
        <v>323.01986115044087</v>
      </c>
      <c r="I153" s="88"/>
      <c r="J153" s="30">
        <f t="shared" ca="1" si="1057"/>
        <v>0.26409205563154636</v>
      </c>
      <c r="K153" s="14">
        <f t="shared" ca="1" si="1057"/>
        <v>0.21949112816090388</v>
      </c>
      <c r="L153" s="19">
        <f t="shared" ca="1" si="1038"/>
        <v>446.00927470642483</v>
      </c>
      <c r="M153" s="88"/>
      <c r="N153" s="30">
        <f t="shared" ca="1" si="1058"/>
        <v>0.26409207094704013</v>
      </c>
      <c r="O153" s="14">
        <f t="shared" ca="1" si="1058"/>
        <v>0.21948750453601418</v>
      </c>
      <c r="P153" s="19">
        <f t="shared" ca="1" si="1039"/>
        <v>446.04566411025945</v>
      </c>
      <c r="Q153" s="88"/>
      <c r="R153" s="30">
        <f t="shared" ca="1" si="1059"/>
        <v>0.21068514784368597</v>
      </c>
      <c r="S153" s="14">
        <f t="shared" ca="1" si="1059"/>
        <v>0.15281709195978832</v>
      </c>
      <c r="T153" s="19">
        <f t="shared" ca="1" si="1040"/>
        <v>578.68055883897648</v>
      </c>
      <c r="U153" s="30">
        <f t="shared" ca="1" si="1060"/>
        <v>0.2267231660729766</v>
      </c>
      <c r="V153" s="14">
        <f t="shared" ca="1" si="1060"/>
        <v>0.18242233916852479</v>
      </c>
      <c r="W153" s="19">
        <f t="shared" ca="1" si="1041"/>
        <v>443.00826904451804</v>
      </c>
      <c r="X153" s="30">
        <f t="shared" ca="1" si="1061"/>
        <v>0.24105792461156728</v>
      </c>
      <c r="Y153" s="14">
        <f t="shared" ca="1" si="1061"/>
        <v>0.20151440988355207</v>
      </c>
      <c r="Z153" s="19">
        <f t="shared" ca="1" si="1042"/>
        <v>395.43514728015208</v>
      </c>
      <c r="AA153" s="30">
        <f t="shared" ca="1" si="1062"/>
        <v>0.3249889085795219</v>
      </c>
      <c r="AB153" s="14">
        <f t="shared" ca="1" si="1062"/>
        <v>0.28525547542076424</v>
      </c>
      <c r="AC153" s="19">
        <f t="shared" ca="1" si="1043"/>
        <v>397.33433158757657</v>
      </c>
      <c r="AD153" s="88"/>
      <c r="AE153" s="30">
        <f t="shared" ca="1" si="1063"/>
        <v>0.26202405654864536</v>
      </c>
      <c r="AF153" s="14">
        <f t="shared" ca="1" si="1063"/>
        <v>0.24211366693020997</v>
      </c>
      <c r="AG153" s="19">
        <f t="shared" ca="1" si="1044"/>
        <v>199.10389618435386</v>
      </c>
      <c r="AH153" s="30">
        <f t="shared" ca="1" si="1064"/>
        <v>0.19485477274268426</v>
      </c>
      <c r="AI153" s="14">
        <f t="shared" ca="1" si="1064"/>
        <v>0.14133837085159251</v>
      </c>
      <c r="AJ153" s="19">
        <f t="shared" ca="1" si="1045"/>
        <v>535.16401891091743</v>
      </c>
      <c r="AK153" s="30">
        <f t="shared" ca="1" si="1065"/>
        <v>0.21431492296769961</v>
      </c>
      <c r="AL153" s="14">
        <f t="shared" ca="1" si="1065"/>
        <v>0.12014407565493834</v>
      </c>
      <c r="AM153" s="19">
        <f t="shared" ca="1" si="1046"/>
        <v>941.70847312761259</v>
      </c>
      <c r="AN153" s="30">
        <f t="shared" ca="1" si="1066"/>
        <v>0.20457143988316406</v>
      </c>
      <c r="AO153" s="14">
        <f t="shared" ca="1" si="1066"/>
        <v>0.15017953100547821</v>
      </c>
      <c r="AP153" s="19">
        <f t="shared" ca="1" si="1047"/>
        <v>543.91908877685853</v>
      </c>
      <c r="AQ153" s="30">
        <f t="shared" ca="1" si="1067"/>
        <v>0.23320217972150314</v>
      </c>
      <c r="AR153" s="14">
        <f t="shared" ca="1" si="1067"/>
        <v>0.19793840877191127</v>
      </c>
      <c r="AS153" s="19">
        <f t="shared" ca="1" si="1048"/>
        <v>352.63770949591878</v>
      </c>
      <c r="AT153" s="30">
        <f t="shared" ca="1" si="1068"/>
        <v>0.26733750380800303</v>
      </c>
      <c r="AU153" s="14">
        <f t="shared" ca="1" si="1068"/>
        <v>0.21214966441231897</v>
      </c>
      <c r="AV153" s="19">
        <f t="shared" ca="1" si="1049"/>
        <v>551.87839395684057</v>
      </c>
      <c r="AW153" s="30">
        <f t="shared" ca="1" si="1069"/>
        <v>0.25296491132019583</v>
      </c>
      <c r="AX153" s="14">
        <f t="shared" ca="1" si="1069"/>
        <v>0.20275173102596122</v>
      </c>
      <c r="AY153" s="19">
        <f t="shared" ca="1" si="1050"/>
        <v>502.13180294234604</v>
      </c>
      <c r="AZ153" s="30">
        <f t="shared" ca="1" si="1070"/>
        <v>0.24674964610009409</v>
      </c>
      <c r="BA153" s="14">
        <f t="shared" ca="1" si="1070"/>
        <v>0.2215154689291049</v>
      </c>
      <c r="BB153" s="19">
        <f t="shared" ca="1" si="1051"/>
        <v>252.34177170989193</v>
      </c>
      <c r="BC153" s="30">
        <f t="shared" ca="1" si="1071"/>
        <v>0.24989232359652713</v>
      </c>
      <c r="BD153" s="14">
        <f t="shared" ca="1" si="1071"/>
        <v>0.19181481303359582</v>
      </c>
      <c r="BE153" s="19">
        <f t="shared" ca="1" si="1052"/>
        <v>580.77510562931309</v>
      </c>
      <c r="BF153" s="30">
        <f t="shared" ca="1" si="1072"/>
        <v>0.28391257917405088</v>
      </c>
      <c r="BG153" s="14">
        <f t="shared" ca="1" si="1072"/>
        <v>0.23147777682268411</v>
      </c>
      <c r="BH153" s="19">
        <f t="shared" ca="1" si="1053"/>
        <v>524.34802351366773</v>
      </c>
      <c r="BI153" s="30">
        <f t="shared" ca="1" si="1073"/>
        <v>0.33657934898352704</v>
      </c>
      <c r="BJ153" s="14">
        <f t="shared" ca="1" si="1073"/>
        <v>0.30531893569300972</v>
      </c>
      <c r="BK153" s="19">
        <f t="shared" ca="1" si="1054"/>
        <v>312.60413290517317</v>
      </c>
      <c r="BL153" s="30">
        <f t="shared" ca="1" si="1074"/>
        <v>0.36349969715208397</v>
      </c>
      <c r="BM153" s="14">
        <f t="shared" ca="1" si="1074"/>
        <v>0.31611238638554051</v>
      </c>
      <c r="BN153" s="19">
        <f t="shared" ca="1" si="1055"/>
        <v>473.87310766543453</v>
      </c>
      <c r="BO153" s="156" t="str">
        <f t="shared" si="1056"/>
        <v>Marginal</v>
      </c>
      <c r="BP153" s="251"/>
    </row>
    <row r="154" spans="4:68" x14ac:dyDescent="0.2">
      <c r="D154" s="219" t="str">
        <f>Summary!D73</f>
        <v>* Variances between percentage values are shown in Basis Points</v>
      </c>
      <c r="E154" s="219"/>
      <c r="F154" s="219"/>
      <c r="G154" s="219"/>
      <c r="H154" s="219"/>
      <c r="I154" s="219"/>
      <c r="J154" s="219"/>
      <c r="K154" s="219"/>
      <c r="L154" s="219"/>
      <c r="M154" s="219"/>
      <c r="N154" s="219"/>
      <c r="O154" s="219"/>
      <c r="P154" s="219"/>
      <c r="Q154" s="219"/>
      <c r="R154" s="219"/>
      <c r="S154" s="219"/>
      <c r="T154" s="219"/>
      <c r="U154" s="219"/>
      <c r="V154" s="219"/>
      <c r="W154" s="219"/>
      <c r="X154" s="219"/>
      <c r="Y154" s="219"/>
      <c r="Z154" s="219"/>
      <c r="AA154" s="219"/>
      <c r="AB154" s="219"/>
      <c r="AC154" s="219"/>
      <c r="AD154" s="219"/>
      <c r="AE154" s="219"/>
      <c r="AF154" s="219"/>
      <c r="AG154" s="219"/>
    </row>
    <row r="155" spans="4:68" x14ac:dyDescent="0.2">
      <c r="D155" s="219" t="str">
        <f>Summary!D74</f>
        <v>** Customer counts and Demand values are in thousands</v>
      </c>
      <c r="E155" s="219"/>
      <c r="F155" s="219"/>
      <c r="G155" s="219"/>
      <c r="H155" s="219"/>
      <c r="I155" s="219"/>
      <c r="J155" s="219"/>
      <c r="K155" s="219"/>
      <c r="L155" s="219"/>
      <c r="M155" s="219"/>
      <c r="N155" s="219"/>
      <c r="O155" s="219"/>
      <c r="P155" s="219"/>
      <c r="Q155" s="219"/>
      <c r="R155" s="219"/>
      <c r="S155" s="219"/>
      <c r="T155" s="219"/>
      <c r="U155" s="219"/>
      <c r="V155" s="219"/>
      <c r="W155" s="219"/>
      <c r="X155" s="219"/>
      <c r="Y155" s="219"/>
      <c r="Z155" s="219"/>
      <c r="AA155" s="219"/>
      <c r="AB155" s="219"/>
      <c r="AC155" s="219"/>
      <c r="AD155" s="219"/>
      <c r="AE155" s="219"/>
      <c r="AF155" s="219"/>
      <c r="AG155" s="219"/>
    </row>
    <row r="156" spans="4:68" x14ac:dyDescent="0.2">
      <c r="D156" s="219" t="str">
        <f>Summary!D75</f>
        <v>† Contact information is as of the time that the report was run. It may not reflect the contact-ability of the customers during the reported timeframe.</v>
      </c>
      <c r="E156" s="219"/>
      <c r="F156" s="219"/>
      <c r="G156" s="219"/>
      <c r="H156" s="219"/>
      <c r="I156" s="219"/>
      <c r="J156" s="219"/>
      <c r="K156" s="219"/>
      <c r="L156" s="219"/>
      <c r="M156" s="219"/>
      <c r="N156" s="219"/>
      <c r="O156" s="219"/>
      <c r="P156" s="219"/>
      <c r="Q156" s="219"/>
      <c r="R156" s="219"/>
      <c r="S156" s="219"/>
      <c r="T156" s="219"/>
      <c r="U156" s="219"/>
      <c r="V156" s="219"/>
      <c r="W156" s="219"/>
      <c r="X156" s="219"/>
      <c r="Y156" s="219"/>
      <c r="Z156" s="219"/>
      <c r="AA156" s="219"/>
      <c r="AB156" s="219"/>
      <c r="AC156" s="219"/>
      <c r="AD156" s="219"/>
      <c r="AE156" s="219"/>
      <c r="AF156" s="219"/>
      <c r="AG156" s="219"/>
    </row>
  </sheetData>
  <mergeCells count="54">
    <mergeCell ref="F3:AG3"/>
    <mergeCell ref="F4:AG4"/>
    <mergeCell ref="F7:H7"/>
    <mergeCell ref="J7:L7"/>
    <mergeCell ref="N7:P7"/>
    <mergeCell ref="R7:AC7"/>
    <mergeCell ref="AE7:BN7"/>
    <mergeCell ref="D9:D13"/>
    <mergeCell ref="BP9:BP13"/>
    <mergeCell ref="D15:D19"/>
    <mergeCell ref="BP15:BP19"/>
    <mergeCell ref="D21:D25"/>
    <mergeCell ref="BP21:BP25"/>
    <mergeCell ref="D27:E27"/>
    <mergeCell ref="BO27:BP27"/>
    <mergeCell ref="D29:D37"/>
    <mergeCell ref="BP29:BP37"/>
    <mergeCell ref="D39:D46"/>
    <mergeCell ref="BP39:BP46"/>
    <mergeCell ref="D48:D53"/>
    <mergeCell ref="BP48:BP53"/>
    <mergeCell ref="D55:D59"/>
    <mergeCell ref="BP55:BP59"/>
    <mergeCell ref="D60:D64"/>
    <mergeCell ref="BP60:BP64"/>
    <mergeCell ref="D65:D69"/>
    <mergeCell ref="BP65:BP69"/>
    <mergeCell ref="D71:D75"/>
    <mergeCell ref="BP71:BP75"/>
    <mergeCell ref="D77:D85"/>
    <mergeCell ref="BP77:BP85"/>
    <mergeCell ref="D87:D95"/>
    <mergeCell ref="BP87:BP95"/>
    <mergeCell ref="D97:D105"/>
    <mergeCell ref="BP97:BP105"/>
    <mergeCell ref="D107:D111"/>
    <mergeCell ref="BP107:BP111"/>
    <mergeCell ref="D113:D117"/>
    <mergeCell ref="BP113:BP117"/>
    <mergeCell ref="D119:D123"/>
    <mergeCell ref="BP119:BP123"/>
    <mergeCell ref="D125:D129"/>
    <mergeCell ref="BP125:BP129"/>
    <mergeCell ref="D149:D153"/>
    <mergeCell ref="BP149:BP153"/>
    <mergeCell ref="D154:AG154"/>
    <mergeCell ref="D156:AG156"/>
    <mergeCell ref="D131:D135"/>
    <mergeCell ref="BP131:BP135"/>
    <mergeCell ref="D137:D141"/>
    <mergeCell ref="BP137:BP141"/>
    <mergeCell ref="D143:D147"/>
    <mergeCell ref="BP143:BP147"/>
    <mergeCell ref="D155:AG155"/>
  </mergeCells>
  <pageMargins left="0.75" right="0.25" top="0.25" bottom="0.5" header="0.3" footer="0.3"/>
  <pageSetup paperSize="3" scale="67" orientation="landscape" r:id="rId1"/>
  <headerFooter>
    <oddFooter>&amp;L&amp;A&amp;C&amp;P of &amp;N&amp;R&amp;F</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6699"/>
  </sheetPr>
  <dimension ref="A1:BP156"/>
  <sheetViews>
    <sheetView topLeftCell="D3" zoomScaleNormal="100" workbookViewId="0">
      <pane xSplit="1" ySplit="13" topLeftCell="E16" activePane="bottomRight" state="frozen"/>
      <selection activeCell="D3" sqref="D3"/>
      <selection pane="topRight" activeCell="D3" sqref="D3"/>
      <selection pane="bottomLeft" activeCell="D3" sqref="D3"/>
      <selection pane="bottomRight" activeCell="D3" sqref="D3"/>
    </sheetView>
  </sheetViews>
  <sheetFormatPr baseColWidth="10" defaultColWidth="9.1640625" defaultRowHeight="14" x14ac:dyDescent="0.2"/>
  <cols>
    <col min="1" max="3" width="9.1640625" style="3" hidden="1" customWidth="1"/>
    <col min="4" max="4" width="5.6640625" style="3" customWidth="1"/>
    <col min="5" max="5" width="17.5" style="3" customWidth="1"/>
    <col min="6" max="6" width="10.5" style="3" bestFit="1" customWidth="1"/>
    <col min="7" max="7" width="10.5" style="3" hidden="1" customWidth="1"/>
    <col min="8" max="8" width="7.5" style="3" customWidth="1"/>
    <col min="9" max="9" width="0.6640625" style="137" customWidth="1"/>
    <col min="10" max="10" width="10.5" style="3" customWidth="1"/>
    <col min="11" max="11" width="10.5" style="3" hidden="1" customWidth="1"/>
    <col min="12" max="12" width="8.5" style="3" bestFit="1" customWidth="1"/>
    <col min="13" max="13" width="0.6640625" style="137" customWidth="1"/>
    <col min="14" max="14" width="10.5" style="3" customWidth="1"/>
    <col min="15" max="15" width="10.1640625" style="3" hidden="1" customWidth="1"/>
    <col min="16" max="16" width="8.5" style="3" customWidth="1"/>
    <col min="17" max="17" width="0.6640625" style="137" customWidth="1"/>
    <col min="18" max="18" width="10.83203125" style="3" customWidth="1"/>
    <col min="19" max="19" width="9.5" style="3" hidden="1" customWidth="1"/>
    <col min="20" max="20" width="7.5" style="3" customWidth="1"/>
    <col min="21" max="21" width="9.5" style="3" customWidth="1"/>
    <col min="22" max="22" width="9.5" style="3" hidden="1" customWidth="1"/>
    <col min="23" max="23" width="7.5" style="3" customWidth="1"/>
    <col min="24" max="24" width="9.5" style="3" customWidth="1"/>
    <col min="25" max="25" width="9.5" style="3" hidden="1" customWidth="1"/>
    <col min="26" max="26" width="8.5" style="3" customWidth="1"/>
    <col min="27" max="27" width="9.5" style="3" customWidth="1"/>
    <col min="28" max="28" width="9.5" style="3" hidden="1" customWidth="1"/>
    <col min="29" max="29" width="8.5" style="3" customWidth="1"/>
    <col min="30" max="30" width="0.83203125" style="137" customWidth="1"/>
    <col min="31" max="32" width="10.5" style="3" hidden="1" customWidth="1"/>
    <col min="33" max="33" width="8.5" style="3" hidden="1" customWidth="1"/>
    <col min="34" max="35" width="9.5" style="3" hidden="1" customWidth="1"/>
    <col min="36" max="36" width="7.5" style="3" hidden="1" customWidth="1"/>
    <col min="37" max="38" width="9.5" style="3" hidden="1" customWidth="1"/>
    <col min="39" max="39" width="7.5" style="3" hidden="1" customWidth="1"/>
    <col min="40" max="41" width="9.5" style="3" hidden="1" customWidth="1"/>
    <col min="42" max="42" width="7.5" style="3" hidden="1" customWidth="1"/>
    <col min="43" max="44" width="9.5" style="3" hidden="1" customWidth="1"/>
    <col min="45" max="45" width="8.5" style="3" hidden="1" customWidth="1"/>
    <col min="46" max="47" width="9.5" style="3" hidden="1" customWidth="1"/>
    <col min="48" max="48" width="8.5" style="3" hidden="1" customWidth="1"/>
    <col min="49" max="50" width="9.5" style="3" hidden="1" customWidth="1"/>
    <col min="51" max="51" width="9" style="3" hidden="1" customWidth="1"/>
    <col min="52" max="52" width="9.5" style="3" hidden="1" customWidth="1"/>
    <col min="53" max="53" width="9.1640625" style="3" hidden="1" customWidth="1"/>
    <col min="54" max="54" width="8.5" style="3" hidden="1" customWidth="1"/>
    <col min="55" max="56" width="9.5" style="3" hidden="1" customWidth="1"/>
    <col min="57" max="57" width="8.5" style="3" hidden="1" customWidth="1"/>
    <col min="58" max="58" width="9.5" style="3" customWidth="1"/>
    <col min="59" max="59" width="9.5" style="3" hidden="1" customWidth="1"/>
    <col min="60" max="60" width="8.5" style="3" customWidth="1"/>
    <col min="61" max="61" width="9.5" style="3" customWidth="1"/>
    <col min="62" max="62" width="9.5" style="3" hidden="1" customWidth="1"/>
    <col min="63" max="63" width="8.5" style="3" customWidth="1"/>
    <col min="64" max="64" width="9.5" style="3" customWidth="1"/>
    <col min="65" max="65" width="9.5" style="3" hidden="1" customWidth="1"/>
    <col min="66" max="66" width="8.5" style="3" customWidth="1"/>
    <col min="67" max="67" width="17.5" style="3" customWidth="1"/>
    <col min="68" max="68" width="5.6640625" style="3" customWidth="1"/>
    <col min="69" max="16384" width="9.1640625" style="3"/>
  </cols>
  <sheetData>
    <row r="1" spans="1:68" hidden="1" x14ac:dyDescent="0.2">
      <c r="A1" s="3" t="s">
        <v>63</v>
      </c>
      <c r="B1" s="3" t="s">
        <v>3</v>
      </c>
      <c r="F1" s="3" t="s">
        <v>34</v>
      </c>
      <c r="G1" s="3" t="s">
        <v>33</v>
      </c>
      <c r="J1" s="3" t="s">
        <v>56</v>
      </c>
      <c r="K1" s="3" t="s">
        <v>55</v>
      </c>
      <c r="N1" s="3" t="s">
        <v>58</v>
      </c>
      <c r="O1" s="3" t="s">
        <v>57</v>
      </c>
      <c r="R1" s="3" t="s">
        <v>54</v>
      </c>
      <c r="S1" s="3" t="s">
        <v>50</v>
      </c>
      <c r="U1" s="3" t="s">
        <v>139</v>
      </c>
      <c r="V1" s="3" t="s">
        <v>51</v>
      </c>
      <c r="X1" s="3" t="s">
        <v>140</v>
      </c>
      <c r="Y1" s="3" t="s">
        <v>52</v>
      </c>
      <c r="AA1" s="3" t="s">
        <v>141</v>
      </c>
      <c r="AB1" s="3" t="s">
        <v>53</v>
      </c>
      <c r="AE1" s="3" t="s">
        <v>47</v>
      </c>
      <c r="AF1" s="3" t="s">
        <v>35</v>
      </c>
      <c r="AH1" s="3" t="s">
        <v>48</v>
      </c>
      <c r="AI1" s="3" t="s">
        <v>36</v>
      </c>
      <c r="AK1" s="3" t="s">
        <v>49</v>
      </c>
      <c r="AL1" s="3" t="s">
        <v>37</v>
      </c>
      <c r="AN1" s="3" t="s">
        <v>143</v>
      </c>
      <c r="AO1" s="3" t="s">
        <v>38</v>
      </c>
      <c r="AQ1" s="3" t="s">
        <v>144</v>
      </c>
      <c r="AR1" s="3" t="s">
        <v>39</v>
      </c>
      <c r="AT1" s="3" t="s">
        <v>145</v>
      </c>
      <c r="AU1" s="3" t="s">
        <v>40</v>
      </c>
      <c r="AW1" s="3" t="s">
        <v>146</v>
      </c>
      <c r="AX1" s="3" t="s">
        <v>41</v>
      </c>
      <c r="AZ1" s="3" t="s">
        <v>147</v>
      </c>
      <c r="BA1" s="3" t="s">
        <v>42</v>
      </c>
      <c r="BC1" s="3" t="s">
        <v>148</v>
      </c>
      <c r="BD1" s="3" t="s">
        <v>43</v>
      </c>
      <c r="BF1" s="3" t="s">
        <v>149</v>
      </c>
      <c r="BG1" s="3" t="s">
        <v>44</v>
      </c>
      <c r="BI1" s="3" t="s">
        <v>150</v>
      </c>
      <c r="BJ1" s="3" t="s">
        <v>45</v>
      </c>
      <c r="BL1" s="3" t="s">
        <v>151</v>
      </c>
      <c r="BM1" s="3" t="s">
        <v>46</v>
      </c>
    </row>
    <row r="2" spans="1:68" hidden="1" x14ac:dyDescent="0.2">
      <c r="A2" s="3" t="s">
        <v>128</v>
      </c>
      <c r="B2" s="3" t="s">
        <v>112</v>
      </c>
      <c r="F2" s="3" t="str">
        <f>F$1 &amp; "_RETAIN"</f>
        <v>FY_LY_RETAIN</v>
      </c>
      <c r="G2" s="3" t="str">
        <f>G$1 &amp; "_RETAIN"</f>
        <v>FY_LLY_RETAIN</v>
      </c>
      <c r="J2" s="3" t="str">
        <f>J$1 &amp; "_RETAIN"</f>
        <v>R12_TY_RETAIN</v>
      </c>
      <c r="K2" s="3" t="str">
        <f>K$1 &amp; "_RETAIN"</f>
        <v>R12_LY_RETAIN</v>
      </c>
      <c r="N2" s="3" t="str">
        <f>N$1 &amp; "_RETAIN"</f>
        <v>YTD_TY_RETAIN</v>
      </c>
      <c r="O2" s="3" t="str">
        <f>O$1 &amp; "_RETAIN"</f>
        <v>YTD_LY_RETAIN</v>
      </c>
      <c r="R2" s="3" t="str">
        <f>R$1 &amp; "_RETAIN"</f>
        <v>Q_TY_01_RETAIN</v>
      </c>
      <c r="S2" s="3" t="str">
        <f>S$1 &amp; "_RETAIN"</f>
        <v>Q_LY_01_RETAIN</v>
      </c>
      <c r="U2" s="3" t="str">
        <f>U$1 &amp; "_RETAIN"</f>
        <v>Q_TY_02_RETAIN</v>
      </c>
      <c r="V2" s="3" t="str">
        <f>V$1 &amp; "_RETAIN"</f>
        <v>Q_LY_02_RETAIN</v>
      </c>
      <c r="X2" s="3" t="str">
        <f>X$1 &amp; "_RETAIN"</f>
        <v>Q_TY_03_RETAIN</v>
      </c>
      <c r="Y2" s="3" t="str">
        <f>Y$1 &amp; "_RETAIN"</f>
        <v>Q_LY_03_RETAIN</v>
      </c>
      <c r="AA2" s="3" t="str">
        <f>AA$1 &amp; "_RETAIN"</f>
        <v>Q_TY_04_RETAIN</v>
      </c>
      <c r="AB2" s="3" t="str">
        <f>AB$1 &amp; "_RETAIN"</f>
        <v>Q_LY_04_RETAIN</v>
      </c>
      <c r="AE2" s="3" t="str">
        <f>AE$1 &amp; "_RETAIN"</f>
        <v>M_TY_01_RETAIN</v>
      </c>
      <c r="AF2" s="3" t="str">
        <f>AF$1 &amp; "_RETAIN"</f>
        <v>M_LY_01_RETAIN</v>
      </c>
      <c r="AH2" s="3" t="str">
        <f>AH$1 &amp; "_RETAIN"</f>
        <v>M_TY_02_RETAIN</v>
      </c>
      <c r="AI2" s="3" t="str">
        <f>AI$1 &amp; "_RETAIN"</f>
        <v>M_LY_02_RETAIN</v>
      </c>
      <c r="AK2" s="3" t="str">
        <f>AK$1 &amp; "_RETAIN"</f>
        <v>M_TY_03_RETAIN</v>
      </c>
      <c r="AL2" s="3" t="str">
        <f>AL$1 &amp; "_RETAIN"</f>
        <v>M_LY_03_RETAIN</v>
      </c>
      <c r="AN2" s="3" t="str">
        <f>AN$1 &amp; "_RETAIN"</f>
        <v>M_TY_04_RETAIN</v>
      </c>
      <c r="AO2" s="3" t="str">
        <f>AO$1 &amp; "_RETAIN"</f>
        <v>M_LY_04_RETAIN</v>
      </c>
      <c r="AQ2" s="3" t="str">
        <f>AQ$1 &amp; "_RETAIN"</f>
        <v>M_TY_05_RETAIN</v>
      </c>
      <c r="AR2" s="3" t="str">
        <f>AR$1 &amp; "_RETAIN"</f>
        <v>M_LY_05_RETAIN</v>
      </c>
      <c r="AT2" s="3" t="str">
        <f>AT$1 &amp; "_RETAIN"</f>
        <v>M_TY_06_RETAIN</v>
      </c>
      <c r="AU2" s="3" t="str">
        <f>AU$1 &amp; "_RETAIN"</f>
        <v>M_LY_06_RETAIN</v>
      </c>
      <c r="AW2" s="3" t="str">
        <f>AW$1 &amp; "_RETAIN"</f>
        <v>M_TY_07_RETAIN</v>
      </c>
      <c r="AX2" s="3" t="str">
        <f>AX$1 &amp; "_RETAIN"</f>
        <v>M_LY_07_RETAIN</v>
      </c>
      <c r="AZ2" s="3" t="str">
        <f>AZ$1 &amp; "_RETAIN"</f>
        <v>M_TY_08_RETAIN</v>
      </c>
      <c r="BA2" s="3" t="str">
        <f>BA$1 &amp; "_RETAIN"</f>
        <v>M_LY_08_RETAIN</v>
      </c>
      <c r="BC2" s="3" t="str">
        <f>BC$1 &amp; "_RETAIN"</f>
        <v>M_TY_09_RETAIN</v>
      </c>
      <c r="BD2" s="3" t="str">
        <f>BD$1 &amp; "_RETAIN"</f>
        <v>M_LY_09_RETAIN</v>
      </c>
      <c r="BF2" s="3" t="str">
        <f>BF$1 &amp; "_RETAIN"</f>
        <v>M_TY_10_RETAIN</v>
      </c>
      <c r="BG2" s="3" t="str">
        <f>BG$1 &amp; "_RETAIN"</f>
        <v>M_LY_10_RETAIN</v>
      </c>
      <c r="BI2" s="3" t="str">
        <f>BI$1 &amp; "_RETAIN"</f>
        <v>M_TY_11_RETAIN</v>
      </c>
      <c r="BJ2" s="3" t="str">
        <f>BJ$1 &amp; "_RETAIN"</f>
        <v>M_LY_11_RETAIN</v>
      </c>
      <c r="BL2" s="3" t="str">
        <f>BL$1 &amp; "_RETAIN"</f>
        <v>M_TY_12_RETAIN</v>
      </c>
      <c r="BM2" s="3" t="str">
        <f>BM$1 &amp; "_RETAIN"</f>
        <v>M_LY_12_RETAIN</v>
      </c>
    </row>
    <row r="3" spans="1:68" x14ac:dyDescent="0.2">
      <c r="F3" s="235" t="str">
        <f>'All Demand'!F3 &amp; " (Direct Transactions Only)"</f>
        <v>Database Health by Customer Segment (Direct Transactions Only)</v>
      </c>
      <c r="G3" s="235"/>
      <c r="H3" s="235"/>
      <c r="I3" s="235"/>
      <c r="J3" s="235"/>
      <c r="K3" s="235"/>
      <c r="L3" s="235"/>
      <c r="M3" s="235"/>
      <c r="N3" s="235"/>
      <c r="O3" s="235"/>
      <c r="P3" s="235"/>
      <c r="Q3" s="235"/>
      <c r="R3" s="235"/>
      <c r="S3" s="235"/>
      <c r="T3" s="235"/>
      <c r="U3" s="235"/>
      <c r="V3" s="235"/>
      <c r="W3" s="235"/>
      <c r="X3" s="235"/>
      <c r="Y3" s="235"/>
      <c r="Z3" s="235"/>
      <c r="AA3" s="235"/>
      <c r="AB3" s="235"/>
      <c r="AC3" s="235"/>
      <c r="AD3" s="235"/>
      <c r="AE3" s="235"/>
      <c r="AF3" s="235"/>
      <c r="AG3" s="235"/>
    </row>
    <row r="4" spans="1:68" x14ac:dyDescent="0.2">
      <c r="F4" s="234" t="str">
        <f ca="1">"Data through: " &amp; TEXT(MAX(TF_END_DATE), "MM-DD-YYYY")</f>
        <v>Data through: 01-28-2017</v>
      </c>
      <c r="G4" s="234"/>
      <c r="H4" s="234"/>
      <c r="I4" s="234"/>
      <c r="J4" s="234"/>
      <c r="K4" s="234"/>
      <c r="L4" s="234"/>
      <c r="M4" s="234"/>
      <c r="N4" s="234"/>
      <c r="O4" s="234"/>
      <c r="P4" s="234"/>
      <c r="Q4" s="234"/>
      <c r="R4" s="234"/>
      <c r="S4" s="234"/>
      <c r="T4" s="234"/>
      <c r="U4" s="234"/>
      <c r="V4" s="234"/>
      <c r="W4" s="234"/>
      <c r="X4" s="234"/>
      <c r="Y4" s="234"/>
      <c r="Z4" s="234"/>
      <c r="AA4" s="234"/>
      <c r="AB4" s="234"/>
      <c r="AC4" s="234"/>
      <c r="AD4" s="234"/>
      <c r="AE4" s="234"/>
      <c r="AF4" s="234"/>
      <c r="AG4" s="234"/>
    </row>
    <row r="7" spans="1:68" x14ac:dyDescent="0.2">
      <c r="F7" s="254" t="s">
        <v>137</v>
      </c>
      <c r="G7" s="254"/>
      <c r="H7" s="216"/>
      <c r="I7" s="139"/>
      <c r="J7" s="218" t="s">
        <v>136</v>
      </c>
      <c r="K7" s="254"/>
      <c r="L7" s="254"/>
      <c r="M7" s="139"/>
      <c r="N7" s="254" t="s">
        <v>234</v>
      </c>
      <c r="O7" s="254"/>
      <c r="P7" s="254"/>
      <c r="Q7" s="139"/>
      <c r="R7" s="254" t="s">
        <v>138</v>
      </c>
      <c r="S7" s="254"/>
      <c r="T7" s="254"/>
      <c r="U7" s="254"/>
      <c r="V7" s="254"/>
      <c r="W7" s="254"/>
      <c r="X7" s="254"/>
      <c r="Y7" s="254"/>
      <c r="Z7" s="254"/>
      <c r="AA7" s="254"/>
      <c r="AB7" s="254"/>
      <c r="AC7" s="254"/>
      <c r="AD7" s="139"/>
      <c r="AE7" s="254" t="s">
        <v>142</v>
      </c>
      <c r="AF7" s="254"/>
      <c r="AG7" s="254"/>
      <c r="AH7" s="254"/>
      <c r="AI7" s="254"/>
      <c r="AJ7" s="254"/>
      <c r="AK7" s="254"/>
      <c r="AL7" s="254"/>
      <c r="AM7" s="254"/>
      <c r="AN7" s="254"/>
      <c r="AO7" s="254"/>
      <c r="AP7" s="254"/>
      <c r="AQ7" s="254"/>
      <c r="AR7" s="254"/>
      <c r="AS7" s="254"/>
      <c r="AT7" s="254"/>
      <c r="AU7" s="254"/>
      <c r="AV7" s="254"/>
      <c r="AW7" s="254"/>
      <c r="AX7" s="254"/>
      <c r="AY7" s="254"/>
      <c r="AZ7" s="254"/>
      <c r="BA7" s="254"/>
      <c r="BB7" s="254"/>
      <c r="BC7" s="254"/>
      <c r="BD7" s="254"/>
      <c r="BE7" s="254"/>
      <c r="BF7" s="254"/>
      <c r="BG7" s="254"/>
      <c r="BH7" s="254"/>
      <c r="BI7" s="254"/>
      <c r="BJ7" s="254"/>
      <c r="BK7" s="254"/>
      <c r="BL7" s="254"/>
      <c r="BM7" s="254"/>
      <c r="BN7" s="254"/>
      <c r="BO7" s="142"/>
    </row>
    <row r="8" spans="1:68" x14ac:dyDescent="0.2">
      <c r="A8" s="3" t="s">
        <v>129</v>
      </c>
      <c r="B8" s="3" t="s">
        <v>64</v>
      </c>
      <c r="C8" s="3" t="s">
        <v>81</v>
      </c>
      <c r="D8" s="161"/>
      <c r="E8" s="165"/>
      <c r="F8" s="38" t="str">
        <f ca="1">IFERROR(VLOOKUP(F1, OFFSET(TF_TIMEFRAME, 0, 0, TF_DATA_ROWS, 2), 2, FALSE), "")</f>
        <v>FISCAL 2015</v>
      </c>
      <c r="G8" s="39" t="str">
        <f ca="1">IFERROR(VLOOKUP(G1, OFFSET(TF_TIMEFRAME, 0, 0, TF_DATA_ROWS, 2), 2, FALSE), "")</f>
        <v>FISCAL 2014</v>
      </c>
      <c r="H8" s="39" t="s">
        <v>78</v>
      </c>
      <c r="I8" s="140"/>
      <c r="J8" s="39" t="str">
        <f ca="1">IFERROR(VLOOKUP(J1, OFFSET(TF_TIMEFRAME, 0, 0, TF_DATA_ROWS, 2), 2, FALSE), "")</f>
        <v>TY LTM</v>
      </c>
      <c r="K8" s="39" t="str">
        <f ca="1">IFERROR(VLOOKUP(K1, OFFSET(TF_TIMEFRAME, 0, 0, TF_DATA_ROWS, 2), 2, FALSE), "")</f>
        <v>LY LTM</v>
      </c>
      <c r="L8" s="39" t="s">
        <v>78</v>
      </c>
      <c r="M8" s="140"/>
      <c r="N8" s="39" t="str">
        <f ca="1">IFERROR(VLOOKUP(N1, OFFSET(TF_TIMEFRAME, 0, 0, TF_DATA_ROWS, 2), 2, FALSE), "")</f>
        <v>YTD 2016</v>
      </c>
      <c r="O8" s="39" t="str">
        <f ca="1">IFERROR(VLOOKUP(O1, OFFSET(TF_TIMEFRAME, 0, 0, TF_DATA_ROWS, 2), 2, FALSE), "")</f>
        <v>YTD 2015</v>
      </c>
      <c r="P8" s="39" t="s">
        <v>78</v>
      </c>
      <c r="Q8" s="140"/>
      <c r="R8" s="39" t="str">
        <f ca="1">IFERROR(VLOOKUP(R1, OFFSET(TF_TIMEFRAME, 0, 0, TF_DATA_ROWS, 2), 2, FALSE), "")</f>
        <v>Q1 2016</v>
      </c>
      <c r="S8" s="39" t="str">
        <f ca="1">IFERROR(VLOOKUP(S1, OFFSET(TF_TIMEFRAME, 0, 0, TF_DATA_ROWS, 2), 2, FALSE), "")</f>
        <v>Q1 2015</v>
      </c>
      <c r="T8" s="39" t="s">
        <v>78</v>
      </c>
      <c r="U8" s="164" t="str">
        <f ca="1">IFERROR(VLOOKUP(U1, OFFSET(TF_TIMEFRAME, 0, 0, TF_DATA_ROWS, 2), 2, FALSE), "")</f>
        <v>Q2 2016</v>
      </c>
      <c r="V8" s="39" t="str">
        <f ca="1">IFERROR(VLOOKUP(V1, OFFSET(TF_TIMEFRAME, 0, 0, TF_DATA_ROWS, 2), 2, FALSE), "")</f>
        <v>Q2 2015</v>
      </c>
      <c r="W8" s="39" t="s">
        <v>78</v>
      </c>
      <c r="X8" s="164" t="str">
        <f ca="1">IFERROR(VLOOKUP(X1, OFFSET(TF_TIMEFRAME, 0, 0, TF_DATA_ROWS, 2), 2, FALSE), "")</f>
        <v>Q3 2016</v>
      </c>
      <c r="Y8" s="39" t="str">
        <f ca="1">IFERROR(VLOOKUP(Y1, OFFSET(TF_TIMEFRAME, 0, 0, TF_DATA_ROWS, 2), 2, FALSE), "")</f>
        <v>Q3 2015</v>
      </c>
      <c r="Z8" s="39" t="s">
        <v>78</v>
      </c>
      <c r="AA8" s="164" t="str">
        <f ca="1">IFERROR(VLOOKUP(AA1, OFFSET(TF_TIMEFRAME, 0, 0, TF_DATA_ROWS, 2), 2, FALSE), "")</f>
        <v>Q4 2016</v>
      </c>
      <c r="AB8" s="39" t="str">
        <f ca="1">IFERROR(VLOOKUP(AB1, OFFSET(TF_TIMEFRAME, 0, 0, TF_DATA_ROWS, 2), 2, FALSE), "")</f>
        <v>Q4 2015</v>
      </c>
      <c r="AC8" s="39" t="s">
        <v>78</v>
      </c>
      <c r="AD8" s="140"/>
      <c r="AE8" s="174" t="str">
        <f ca="1">IFERROR(VLOOKUP(AE1, OFFSET(TF_TIMEFRAME, 0, 0, TF_DATA_ROWS, 2), 2, FALSE), "")</f>
        <v>FEB 2016</v>
      </c>
      <c r="AF8" s="174" t="str">
        <f ca="1">IFERROR(VLOOKUP(AF1, OFFSET(TF_TIMEFRAME, 0, 0, TF_DATA_ROWS, 2), 2, FALSE), "")</f>
        <v>FEB 2015</v>
      </c>
      <c r="AG8" s="174" t="s">
        <v>78</v>
      </c>
      <c r="AH8" s="175" t="str">
        <f ca="1">IFERROR(VLOOKUP(AH1, OFFSET(TF_TIMEFRAME, 0, 0, TF_DATA_ROWS, 2), 2, FALSE), "")</f>
        <v>MAR 2016</v>
      </c>
      <c r="AI8" s="174" t="str">
        <f ca="1">IFERROR(VLOOKUP(AI1, OFFSET(TF_TIMEFRAME, 0, 0, TF_DATA_ROWS, 2), 2, FALSE), "")</f>
        <v>MAR 2015</v>
      </c>
      <c r="AJ8" s="174" t="s">
        <v>78</v>
      </c>
      <c r="AK8" s="175" t="str">
        <f ca="1">IFERROR(VLOOKUP(AK1, OFFSET(TF_TIMEFRAME, 0, 0, TF_DATA_ROWS, 2), 2, FALSE), "")</f>
        <v>APR 2016</v>
      </c>
      <c r="AL8" s="174" t="str">
        <f ca="1">IFERROR(VLOOKUP(AL1, OFFSET(TF_TIMEFRAME, 0, 0, TF_DATA_ROWS, 2), 2, FALSE), "")</f>
        <v>APR 2015</v>
      </c>
      <c r="AM8" s="174" t="s">
        <v>78</v>
      </c>
      <c r="AN8" s="175" t="str">
        <f ca="1">IFERROR(VLOOKUP(AN1, OFFSET(TF_TIMEFRAME, 0, 0, TF_DATA_ROWS, 2), 2, FALSE), "")</f>
        <v>MAY 2016</v>
      </c>
      <c r="AO8" s="174" t="str">
        <f ca="1">IFERROR(VLOOKUP(AO1, OFFSET(TF_TIMEFRAME, 0, 0, TF_DATA_ROWS, 2), 2, FALSE), "")</f>
        <v>MAY 2015</v>
      </c>
      <c r="AP8" s="174" t="s">
        <v>78</v>
      </c>
      <c r="AQ8" s="175" t="str">
        <f ca="1">IFERROR(VLOOKUP(AQ1, OFFSET(TF_TIMEFRAME, 0, 0, TF_DATA_ROWS, 2), 2, FALSE), "")</f>
        <v>JUN 2016</v>
      </c>
      <c r="AR8" s="174" t="str">
        <f ca="1">IFERROR(VLOOKUP(AR1, OFFSET(TF_TIMEFRAME, 0, 0, TF_DATA_ROWS, 2), 2, FALSE), "")</f>
        <v>JUN 2015</v>
      </c>
      <c r="AS8" s="174" t="s">
        <v>78</v>
      </c>
      <c r="AT8" s="175" t="str">
        <f ca="1">IFERROR(VLOOKUP(AT1, OFFSET(TF_TIMEFRAME, 0, 0, TF_DATA_ROWS, 2), 2, FALSE), "")</f>
        <v>JUL 2016</v>
      </c>
      <c r="AU8" s="174" t="str">
        <f ca="1">IFERROR(VLOOKUP(AU1, OFFSET(TF_TIMEFRAME, 0, 0, TF_DATA_ROWS, 2), 2, FALSE), "")</f>
        <v>JUL 2015</v>
      </c>
      <c r="AV8" s="174" t="s">
        <v>78</v>
      </c>
      <c r="AW8" s="175" t="str">
        <f ca="1">IFERROR(VLOOKUP(AW1, OFFSET(TF_TIMEFRAME, 0, 0, TF_DATA_ROWS, 2), 2, FALSE), "")</f>
        <v>AUG 2016</v>
      </c>
      <c r="AX8" s="174" t="str">
        <f ca="1">IFERROR(VLOOKUP(AX1, OFFSET(TF_TIMEFRAME, 0, 0, TF_DATA_ROWS, 2), 2, FALSE), "")</f>
        <v>AUG 2015</v>
      </c>
      <c r="AY8" s="174" t="s">
        <v>78</v>
      </c>
      <c r="AZ8" s="175" t="str">
        <f ca="1">IFERROR(VLOOKUP(AZ1, OFFSET(TF_TIMEFRAME, 0, 0, TF_DATA_ROWS, 2), 2, FALSE), "")</f>
        <v>SEP 2016</v>
      </c>
      <c r="BA8" s="174" t="str">
        <f ca="1">IFERROR(VLOOKUP(BA1, OFFSET(TF_TIMEFRAME, 0, 0, TF_DATA_ROWS, 2), 2, FALSE), "")</f>
        <v>SEP 2015</v>
      </c>
      <c r="BB8" s="174" t="s">
        <v>78</v>
      </c>
      <c r="BC8" s="175" t="str">
        <f ca="1">IFERROR(VLOOKUP(BC1, OFFSET(TF_TIMEFRAME, 0, 0, TF_DATA_ROWS, 2), 2, FALSE), "")</f>
        <v>OCT 2016</v>
      </c>
      <c r="BD8" s="174" t="str">
        <f ca="1">IFERROR(VLOOKUP(BD1, OFFSET(TF_TIMEFRAME, 0, 0, TF_DATA_ROWS, 2), 2, FALSE), "")</f>
        <v>OCT 2015</v>
      </c>
      <c r="BE8" s="174" t="s">
        <v>78</v>
      </c>
      <c r="BF8" s="175" t="str">
        <f ca="1">IFERROR(VLOOKUP(BF1, OFFSET(TF_TIMEFRAME, 0, 0, TF_DATA_ROWS, 2), 2, FALSE), "")</f>
        <v>NOV 2016</v>
      </c>
      <c r="BG8" s="174" t="str">
        <f ca="1">IFERROR(VLOOKUP(BG1, OFFSET(TF_TIMEFRAME, 0, 0, TF_DATA_ROWS, 2), 2, FALSE), "")</f>
        <v>NOV 2015</v>
      </c>
      <c r="BH8" s="174" t="s">
        <v>78</v>
      </c>
      <c r="BI8" s="175" t="str">
        <f ca="1">IFERROR(VLOOKUP(BI1, OFFSET(TF_TIMEFRAME, 0, 0, TF_DATA_ROWS, 2), 2, FALSE), "")</f>
        <v>DEC 2016</v>
      </c>
      <c r="BJ8" s="174" t="str">
        <f ca="1">IFERROR(VLOOKUP(BJ1, OFFSET(TF_TIMEFRAME, 0, 0, TF_DATA_ROWS, 2), 2, FALSE), "")</f>
        <v>DEC 2015</v>
      </c>
      <c r="BK8" s="174" t="s">
        <v>78</v>
      </c>
      <c r="BL8" s="175" t="str">
        <f ca="1">IFERROR(VLOOKUP(BL1, OFFSET(TF_TIMEFRAME, 0, 0, TF_DATA_ROWS, 2), 2, FALSE), "")</f>
        <v>JAN 2017</v>
      </c>
      <c r="BM8" s="174" t="str">
        <f ca="1">IFERROR(VLOOKUP(BM1, OFFSET(TF_TIMEFRAME, 0, 0, TF_DATA_ROWS, 2), 2, FALSE), "")</f>
        <v>JAN 2016</v>
      </c>
      <c r="BN8" s="174" t="s">
        <v>78</v>
      </c>
      <c r="BO8" s="143"/>
      <c r="BP8" s="161"/>
    </row>
    <row r="9" spans="1:68" ht="15" hidden="1" thickBot="1" x14ac:dyDescent="0.25">
      <c r="A9" s="6" t="s">
        <v>86</v>
      </c>
      <c r="B9" s="3" t="s">
        <v>65</v>
      </c>
      <c r="D9" s="236" t="s">
        <v>152</v>
      </c>
      <c r="E9" s="135" t="s">
        <v>73</v>
      </c>
      <c r="F9" s="119">
        <f ca="1">'Direct Trans'!F10</f>
        <v>347891236.6000002</v>
      </c>
      <c r="G9" s="118">
        <f ca="1">'Direct Trans'!G10</f>
        <v>277137850.13000005</v>
      </c>
      <c r="H9" s="115">
        <f ca="1">IF(F$9 = 0, 0, IFERROR((F9 - G9) / G9, 0))</f>
        <v>0.25530033677035124</v>
      </c>
      <c r="I9" s="141"/>
      <c r="J9" s="119">
        <f ca="1">'Direct Trans'!J10</f>
        <v>449638250.35000026</v>
      </c>
      <c r="K9" s="118">
        <f ca="1">'Direct Trans'!K10</f>
        <v>347537902.94000018</v>
      </c>
      <c r="L9" s="115">
        <f ca="1">IF(J$9 = 0, 0, IFERROR((J9 - K9) / K9, 0))</f>
        <v>0.29378190564620787</v>
      </c>
      <c r="M9" s="141"/>
      <c r="N9" s="119">
        <f ca="1">'Direct Trans'!N10</f>
        <v>449638250.3500002</v>
      </c>
      <c r="O9" s="118">
        <f ca="1">'Direct Trans'!O10</f>
        <v>347537902.94000018</v>
      </c>
      <c r="P9" s="115">
        <f ca="1">IF(N$9 = 0, 0, IFERROR((N9 - O9) / O9, 0))</f>
        <v>0.29378190564620771</v>
      </c>
      <c r="Q9" s="141"/>
      <c r="R9" s="119">
        <f ca="1">'Direct Trans'!R10</f>
        <v>98873680.540000021</v>
      </c>
      <c r="S9" s="118">
        <f ca="1">'Direct Trans'!S10</f>
        <v>71243672.789999992</v>
      </c>
      <c r="T9" s="115">
        <f ca="1">IF(R$9 = 0, 0, IFERROR((R9 - S9) / S9, 0))</f>
        <v>0.38782402237238778</v>
      </c>
      <c r="U9" s="119">
        <f ca="1">'Direct Trans'!U10</f>
        <v>104435714.44000001</v>
      </c>
      <c r="V9" s="118">
        <f ca="1">'Direct Trans'!V10</f>
        <v>80322307.37999998</v>
      </c>
      <c r="W9" s="115">
        <f ca="1">IF(U$9 = 0, 0, IFERROR((U9 - V9) / V9, 0))</f>
        <v>0.30020809718427238</v>
      </c>
      <c r="X9" s="119">
        <f ca="1">'Direct Trans'!X10</f>
        <v>105686224.59</v>
      </c>
      <c r="Y9" s="118">
        <f ca="1">'Direct Trans'!Y10</f>
        <v>82210530.390000045</v>
      </c>
      <c r="Z9" s="115">
        <f ca="1">IF(X$9 = 0, 0, IFERROR((X9 - Y9) / Y9, 0))</f>
        <v>0.28555580518253781</v>
      </c>
      <c r="AA9" s="119">
        <f ca="1">'Direct Trans'!AA10</f>
        <v>139227865.91</v>
      </c>
      <c r="AB9" s="118">
        <f ca="1">'Direct Trans'!AB10</f>
        <v>112503889.11</v>
      </c>
      <c r="AC9" s="115">
        <f ca="1">IF(AA$9 = 0, 0, IFERROR((AA9 - AB9) / AB9, 0))</f>
        <v>0.2375382487788559</v>
      </c>
      <c r="AD9" s="141"/>
      <c r="AE9" s="119">
        <f ca="1">'Direct Trans'!AE10</f>
        <v>22893181.259999998</v>
      </c>
      <c r="AF9" s="118">
        <f ca="1">'Direct Trans'!AF10</f>
        <v>16401628.630000001</v>
      </c>
      <c r="AG9" s="115">
        <f ca="1">IF(AE$9 = 0, 0, IFERROR((AE9 - AF9) / AF9, 0))</f>
        <v>0.39578707556677539</v>
      </c>
      <c r="AH9" s="119">
        <f ca="1">'Direct Trans'!AH10</f>
        <v>39872266.01000002</v>
      </c>
      <c r="AI9" s="118">
        <f ca="1">'Direct Trans'!AI10</f>
        <v>28650261.769999992</v>
      </c>
      <c r="AJ9" s="115">
        <f ca="1">IF(AH$9 = 0, 0, IFERROR((AH9 - AI9) / AI9, 0))</f>
        <v>0.39168941387302486</v>
      </c>
      <c r="AK9" s="119">
        <f ca="1">'Direct Trans'!AK10</f>
        <v>35350083.470000014</v>
      </c>
      <c r="AL9" s="118">
        <f ca="1">'Direct Trans'!AL10</f>
        <v>25734503.120000001</v>
      </c>
      <c r="AM9" s="115">
        <f ca="1">IF(AK$9 = 0, 0, IFERROR((AK9 - AL9) / AL9, 0))</f>
        <v>0.373645463647095</v>
      </c>
      <c r="AN9" s="119">
        <f ca="1">'Direct Trans'!AN10</f>
        <v>34914429.25000003</v>
      </c>
      <c r="AO9" s="118">
        <f ca="1">'Direct Trans'!AO10</f>
        <v>28709296.209999997</v>
      </c>
      <c r="AP9" s="115">
        <f ca="1">IF(AN$9 = 0, 0, IFERROR((AN9 - AO9) / AO9, 0))</f>
        <v>0.21613671734100767</v>
      </c>
      <c r="AQ9" s="119">
        <f ca="1">'Direct Trans'!AQ10</f>
        <v>42930891.190000027</v>
      </c>
      <c r="AR9" s="118">
        <f ca="1">'Direct Trans'!AR10</f>
        <v>29979499.82</v>
      </c>
      <c r="AS9" s="115">
        <f ca="1">'Direct Trans'!AS10</f>
        <v>0.43200825389888131</v>
      </c>
      <c r="AT9" s="119">
        <f ca="1">'Direct Trans'!AT10</f>
        <v>25622941.210000008</v>
      </c>
      <c r="AU9" s="118">
        <f ca="1">'Direct Trans'!AU10</f>
        <v>20737009.600000009</v>
      </c>
      <c r="AV9" s="115">
        <f ca="1">IF(AT$9 = 0, 0, IFERROR((AT9 - AU9) / AU9, 0))</f>
        <v>0.23561408825311039</v>
      </c>
      <c r="AW9" s="119">
        <f ca="1">'Direct Trans'!AW10</f>
        <v>26588488.549999993</v>
      </c>
      <c r="AX9" s="118">
        <f ca="1">'Direct Trans'!AX10</f>
        <v>20827621.570000004</v>
      </c>
      <c r="AY9" s="115">
        <f ca="1">IF(AW$9 = 0, 0, IFERROR((AW9 - AX9) / AX9, 0))</f>
        <v>0.27659744827983201</v>
      </c>
      <c r="AZ9" s="119">
        <f ca="1">'Direct Trans'!AZ10</f>
        <v>40974963.539999992</v>
      </c>
      <c r="BA9" s="118">
        <f ca="1">'Direct Trans'!BA10</f>
        <v>32736496.619999994</v>
      </c>
      <c r="BB9" s="115">
        <f ca="1">IF(AZ$9 = 0, 0, IFERROR((AZ9 - BA9) / BA9, 0))</f>
        <v>0.25166000551710838</v>
      </c>
      <c r="BC9" s="119">
        <f ca="1">'Direct Trans'!BC10</f>
        <v>37419205.540000014</v>
      </c>
      <c r="BD9" s="118">
        <f ca="1">'Direct Trans'!BD10</f>
        <v>28062028.379999988</v>
      </c>
      <c r="BE9" s="115">
        <f ca="1">IF(BC$9 = 0, 0, IFERROR((BC9 - BD9) / BD9, 0))</f>
        <v>0.3334462154086108</v>
      </c>
      <c r="BF9" s="119">
        <f ca="1">'Direct Trans'!BF10</f>
        <v>42480539.170000002</v>
      </c>
      <c r="BG9" s="118">
        <f ca="1">'Direct Trans'!BG10</f>
        <v>37337653.880000003</v>
      </c>
      <c r="BH9" s="115">
        <f ca="1">IF(BF$9 = 0, 0, IFERROR((BF9 - BG9) / BG9, 0))</f>
        <v>0.13773991548930173</v>
      </c>
      <c r="BI9" s="119">
        <f ca="1">'Direct Trans'!BI10</f>
        <v>62382209.019999973</v>
      </c>
      <c r="BJ9" s="118">
        <f ca="1">'Direct Trans'!BJ10</f>
        <v>46091581.459999971</v>
      </c>
      <c r="BK9" s="115">
        <f ca="1">IF(BI$9 = 0, 0, IFERROR((BI9 - BJ9) / BJ9, 0))</f>
        <v>0.35344041241322188</v>
      </c>
      <c r="BL9" s="119">
        <f ca="1">'Direct Trans'!BL10</f>
        <v>33729539.5</v>
      </c>
      <c r="BM9" s="118">
        <f ca="1">'Direct Trans'!BM10</f>
        <v>28041664.119999982</v>
      </c>
      <c r="BN9" s="115">
        <f ca="1">IF(BL$9 = 0, 0, IFERROR((BL9 - BM9) / BM9, 0))</f>
        <v>0.20283658472120739</v>
      </c>
      <c r="BO9" s="158" t="str">
        <f>E9</f>
        <v>Total Company</v>
      </c>
      <c r="BP9" s="248" t="str">
        <f>$D9</f>
        <v>GROSS DEMAND</v>
      </c>
    </row>
    <row r="10" spans="1:68" ht="15" hidden="1" thickTop="1" x14ac:dyDescent="0.2">
      <c r="A10" s="6" t="str">
        <f>A$9</f>
        <v>&lt;&gt; -99</v>
      </c>
      <c r="B10" s="3" t="str">
        <f t="shared" ref="B10" si="0">B$9</f>
        <v>&gt;= 0</v>
      </c>
      <c r="D10" s="237"/>
      <c r="E10" s="136" t="s">
        <v>130</v>
      </c>
      <c r="F10" s="120">
        <f ca="1">SUMIFS(GROSS_AMT_D, CHANNEL_COUNT, $A$2, IS_JJCC, $B$2, CUST_GROUP, $A10, RECENCY_GROUP, $B10, TIMEFRAME, F$1)</f>
        <v>347891236.6000002</v>
      </c>
      <c r="G10" s="111">
        <f ca="1">SUMIFS(GROSS_AMT_D, CHANNEL_COUNT, $A$2, IS_JJCC, $B$2, CUST_GROUP, $A10, RECENCY_GROUP, $B10, TIMEFRAME, G$1)</f>
        <v>277137850.13000005</v>
      </c>
      <c r="H10" s="108">
        <f t="shared" ref="H10:H11" ca="1" si="1">IF(F$9 = 0, 0, IFERROR((F10 - G10) / G10, 0))</f>
        <v>0.25530033677035124</v>
      </c>
      <c r="I10" s="141"/>
      <c r="J10" s="120">
        <f ca="1">SUMIFS(GROSS_AMT_D, CHANNEL_COUNT, $A$2, IS_JJCC, $B$2, CUST_GROUP, $A10, RECENCY_GROUP, $B10, TIMEFRAME, J$1)</f>
        <v>449638250.35000026</v>
      </c>
      <c r="K10" s="111">
        <f ca="1">SUMIFS(GROSS_AMT_D, CHANNEL_COUNT, $A$2, IS_JJCC, $B$2, CUST_GROUP, $A10, RECENCY_GROUP, $B10, TIMEFRAME, K$1)</f>
        <v>347537902.94000018</v>
      </c>
      <c r="L10" s="108">
        <f t="shared" ref="L10:L11" ca="1" si="2">IF(J$9 = 0, 0, IFERROR((J10 - K10) / K10, 0))</f>
        <v>0.29378190564620787</v>
      </c>
      <c r="M10" s="141"/>
      <c r="N10" s="120">
        <f ca="1">SUMIFS(GROSS_AMT_D, CHANNEL_COUNT, $A$2, IS_JJCC, $B$2, CUST_GROUP, $A10, RECENCY_GROUP, $B10, TIMEFRAME, N$1)</f>
        <v>449638250.3500002</v>
      </c>
      <c r="O10" s="111">
        <f ca="1">SUMIFS(GROSS_AMT_D, CHANNEL_COUNT, $A$2, IS_JJCC, $B$2, CUST_GROUP, $A10, RECENCY_GROUP, $B10, TIMEFRAME, O$1)</f>
        <v>347537902.94000018</v>
      </c>
      <c r="P10" s="108">
        <f t="shared" ref="P10:P11" ca="1" si="3">IF(N$9 = 0, 0, IFERROR((N10 - O10) / O10, 0))</f>
        <v>0.29378190564620771</v>
      </c>
      <c r="Q10" s="141"/>
      <c r="R10" s="120">
        <f ca="1">SUMIFS(GROSS_AMT_D, CHANNEL_COUNT, $A$2, IS_JJCC, $B$2, CUST_GROUP, $A10, RECENCY_GROUP, $B10, TIMEFRAME, R$1)</f>
        <v>98873680.540000021</v>
      </c>
      <c r="S10" s="111">
        <f ca="1">SUMIFS(GROSS_AMT_D, CHANNEL_COUNT, $A$2, IS_JJCC, $B$2, CUST_GROUP, $A10, RECENCY_GROUP, $B10, TIMEFRAME, S$1)</f>
        <v>71243672.789999992</v>
      </c>
      <c r="T10" s="108">
        <f t="shared" ref="T10:T11" ca="1" si="4">IF(R$9 = 0, 0, IFERROR((R10 - S10) / S10, 0))</f>
        <v>0.38782402237238778</v>
      </c>
      <c r="U10" s="120">
        <f ca="1">SUMIFS(GROSS_AMT_D, CHANNEL_COUNT, $A$2, IS_JJCC, $B$2, CUST_GROUP, $A10, RECENCY_GROUP, $B10, TIMEFRAME, U$1)</f>
        <v>104435714.44000001</v>
      </c>
      <c r="V10" s="111">
        <f ca="1">SUMIFS(GROSS_AMT_D, CHANNEL_COUNT, $A$2, IS_JJCC, $B$2, CUST_GROUP, $A10, RECENCY_GROUP, $B10, TIMEFRAME, V$1)</f>
        <v>80322307.37999998</v>
      </c>
      <c r="W10" s="108">
        <f t="shared" ref="W10:W11" ca="1" si="5">IF(U$9 = 0, 0, IFERROR((U10 - V10) / V10, 0))</f>
        <v>0.30020809718427238</v>
      </c>
      <c r="X10" s="120">
        <f ca="1">SUMIFS(GROSS_AMT_D, CHANNEL_COUNT, $A$2, IS_JJCC, $B$2, CUST_GROUP, $A10, RECENCY_GROUP, $B10, TIMEFRAME, X$1)</f>
        <v>105686224.59</v>
      </c>
      <c r="Y10" s="111">
        <f ca="1">SUMIFS(GROSS_AMT_D, CHANNEL_COUNT, $A$2, IS_JJCC, $B$2, CUST_GROUP, $A10, RECENCY_GROUP, $B10, TIMEFRAME, Y$1)</f>
        <v>82210530.390000045</v>
      </c>
      <c r="Z10" s="108">
        <f t="shared" ref="Z10:Z11" ca="1" si="6">IF(X$9 = 0, 0, IFERROR((X10 - Y10) / Y10, 0))</f>
        <v>0.28555580518253781</v>
      </c>
      <c r="AA10" s="120">
        <f ca="1">SUMIFS(GROSS_AMT_D, CHANNEL_COUNT, $A$2, IS_JJCC, $B$2, CUST_GROUP, $A10, RECENCY_GROUP, $B10, TIMEFRAME, AA$1)</f>
        <v>139227865.91</v>
      </c>
      <c r="AB10" s="111">
        <f ca="1">SUMIFS(GROSS_AMT_D, CHANNEL_COUNT, $A$2, IS_JJCC, $B$2, CUST_GROUP, $A10, RECENCY_GROUP, $B10, TIMEFRAME, AB$1)</f>
        <v>112503889.11</v>
      </c>
      <c r="AC10" s="108">
        <f t="shared" ref="AC10:AC11" ca="1" si="7">IF(AA$9 = 0, 0, IFERROR((AA10 - AB10) / AB10, 0))</f>
        <v>0.2375382487788559</v>
      </c>
      <c r="AD10" s="141"/>
      <c r="AE10" s="120">
        <f ca="1">SUMIFS(GROSS_AMT_D, CHANNEL_COUNT, $A$2, IS_JJCC, $B$2, CUST_GROUP, $A10, RECENCY_GROUP, $B10, TIMEFRAME, AE$1)</f>
        <v>22893181.259999998</v>
      </c>
      <c r="AF10" s="111">
        <f ca="1">SUMIFS(GROSS_AMT_D, CHANNEL_COUNT, $A$2, IS_JJCC, $B$2, CUST_GROUP, $A10, RECENCY_GROUP, $B10, TIMEFRAME, AF$1)</f>
        <v>16401628.630000001</v>
      </c>
      <c r="AG10" s="108">
        <f t="shared" ref="AG10:AG11" ca="1" si="8">IF(AE$9 = 0, 0, IFERROR((AE10 - AF10) / AF10, 0))</f>
        <v>0.39578707556677539</v>
      </c>
      <c r="AH10" s="120">
        <f ca="1">SUMIFS(GROSS_AMT_D, CHANNEL_COUNT, $A$2, IS_JJCC, $B$2, CUST_GROUP, $A10, RECENCY_GROUP, $B10, TIMEFRAME, AH$1)</f>
        <v>39872266.01000002</v>
      </c>
      <c r="AI10" s="111">
        <f ca="1">SUMIFS(GROSS_AMT_D, CHANNEL_COUNT, $A$2, IS_JJCC, $B$2, CUST_GROUP, $A10, RECENCY_GROUP, $B10, TIMEFRAME, AI$1)</f>
        <v>28650261.769999992</v>
      </c>
      <c r="AJ10" s="108">
        <f t="shared" ref="AJ10:AJ11" ca="1" si="9">IF(AH$9 = 0, 0, IFERROR((AH10 - AI10) / AI10, 0))</f>
        <v>0.39168941387302486</v>
      </c>
      <c r="AK10" s="120">
        <f ca="1">SUMIFS(GROSS_AMT_D, CHANNEL_COUNT, $A$2, IS_JJCC, $B$2, CUST_GROUP, $A10, RECENCY_GROUP, $B10, TIMEFRAME, AK$1)</f>
        <v>35350083.470000014</v>
      </c>
      <c r="AL10" s="111">
        <f ca="1">SUMIFS(GROSS_AMT_D, CHANNEL_COUNT, $A$2, IS_JJCC, $B$2, CUST_GROUP, $A10, RECENCY_GROUP, $B10, TIMEFRAME, AL$1)</f>
        <v>25734503.120000001</v>
      </c>
      <c r="AM10" s="108">
        <f t="shared" ref="AM10:AM11" ca="1" si="10">IF(AK$9 = 0, 0, IFERROR((AK10 - AL10) / AL10, 0))</f>
        <v>0.373645463647095</v>
      </c>
      <c r="AN10" s="120">
        <f ca="1">SUMIFS(GROSS_AMT_D, CHANNEL_COUNT, $A$2, IS_JJCC, $B$2, CUST_GROUP, $A10, RECENCY_GROUP, $B10, TIMEFRAME, AN$1)</f>
        <v>34914429.25000003</v>
      </c>
      <c r="AO10" s="111">
        <f ca="1">SUMIFS(GROSS_AMT_D, CHANNEL_COUNT, $A$2, IS_JJCC, $B$2, CUST_GROUP, $A10, RECENCY_GROUP, $B10, TIMEFRAME, AO$1)</f>
        <v>28709296.209999997</v>
      </c>
      <c r="AP10" s="108">
        <f t="shared" ref="AP10:AP11" ca="1" si="11">IF(AN$9 = 0, 0, IFERROR((AN10 - AO10) / AO10, 0))</f>
        <v>0.21613671734100767</v>
      </c>
      <c r="AQ10" s="120">
        <f ca="1">SUMIFS(GROSS_AMT_D, CHANNEL_COUNT, $A$2, IS_JJCC, $B$2, CUST_GROUP, $A10, RECENCY_GROUP, $B10, TIMEFRAME, AQ$1)</f>
        <v>42930891.190000027</v>
      </c>
      <c r="AR10" s="111">
        <f ca="1">SUMIFS(GROSS_AMT_D, CHANNEL_COUNT, $A$2, IS_JJCC, $B$2, CUST_GROUP, $A10, RECENCY_GROUP, $B10, TIMEFRAME, AR$1)</f>
        <v>29979499.82</v>
      </c>
      <c r="AS10" s="108">
        <f t="shared" ref="AS10:AS11" ca="1" si="12">IF(AQ$9 = 0, 0, IFERROR((AQ10 - AR10) / AR10, 0))</f>
        <v>0.43200825389888131</v>
      </c>
      <c r="AT10" s="120">
        <f ca="1">SUMIFS(GROSS_AMT_D, CHANNEL_COUNT, $A$2, IS_JJCC, $B$2, CUST_GROUP, $A10, RECENCY_GROUP, $B10, TIMEFRAME, AT$1)</f>
        <v>25622941.210000008</v>
      </c>
      <c r="AU10" s="111">
        <f ca="1">SUMIFS(GROSS_AMT_D, CHANNEL_COUNT, $A$2, IS_JJCC, $B$2, CUST_GROUP, $A10, RECENCY_GROUP, $B10, TIMEFRAME, AU$1)</f>
        <v>20737009.600000009</v>
      </c>
      <c r="AV10" s="108">
        <f t="shared" ref="AV10:AV11" ca="1" si="13">IF(AT$9 = 0, 0, IFERROR((AT10 - AU10) / AU10, 0))</f>
        <v>0.23561408825311039</v>
      </c>
      <c r="AW10" s="120">
        <f ca="1">SUMIFS(GROSS_AMT_D, CHANNEL_COUNT, $A$2, IS_JJCC, $B$2, CUST_GROUP, $A10, RECENCY_GROUP, $B10, TIMEFRAME, AW$1)</f>
        <v>26588488.549999993</v>
      </c>
      <c r="AX10" s="111">
        <f ca="1">SUMIFS(GROSS_AMT_D, CHANNEL_COUNT, $A$2, IS_JJCC, $B$2, CUST_GROUP, $A10, RECENCY_GROUP, $B10, TIMEFRAME, AX$1)</f>
        <v>20827621.570000004</v>
      </c>
      <c r="AY10" s="108">
        <f t="shared" ref="AY10:AY11" ca="1" si="14">IF(AW$9 = 0, 0, IFERROR((AW10 - AX10) / AX10, 0))</f>
        <v>0.27659744827983201</v>
      </c>
      <c r="AZ10" s="120">
        <f ca="1">SUMIFS(GROSS_AMT_D, CHANNEL_COUNT, $A$2, IS_JJCC, $B$2, CUST_GROUP, $A10, RECENCY_GROUP, $B10, TIMEFRAME, AZ$1)</f>
        <v>40974963.539999992</v>
      </c>
      <c r="BA10" s="111">
        <f ca="1">SUMIFS(GROSS_AMT_D, CHANNEL_COUNT, $A$2, IS_JJCC, $B$2, CUST_GROUP, $A10, RECENCY_GROUP, $B10, TIMEFRAME, BA$1)</f>
        <v>32736496.619999994</v>
      </c>
      <c r="BB10" s="108">
        <f t="shared" ref="BB10:BB11" ca="1" si="15">IF(AZ$9 = 0, 0, IFERROR((AZ10 - BA10) / BA10, 0))</f>
        <v>0.25166000551710838</v>
      </c>
      <c r="BC10" s="120">
        <f ca="1">SUMIFS(GROSS_AMT_D, CHANNEL_COUNT, $A$2, IS_JJCC, $B$2, CUST_GROUP, $A10, RECENCY_GROUP, $B10, TIMEFRAME, BC$1)</f>
        <v>37419205.540000014</v>
      </c>
      <c r="BD10" s="111">
        <f ca="1">SUMIFS(GROSS_AMT_D, CHANNEL_COUNT, $A$2, IS_JJCC, $B$2, CUST_GROUP, $A10, RECENCY_GROUP, $B10, TIMEFRAME, BD$1)</f>
        <v>28062028.379999988</v>
      </c>
      <c r="BE10" s="108">
        <f t="shared" ref="BE10:BE11" ca="1" si="16">IF(BC$9 = 0, 0, IFERROR((BC10 - BD10) / BD10, 0))</f>
        <v>0.3334462154086108</v>
      </c>
      <c r="BF10" s="120">
        <f ca="1">SUMIFS(GROSS_AMT_D, CHANNEL_COUNT, $A$2, IS_JJCC, $B$2, CUST_GROUP, $A10, RECENCY_GROUP, $B10, TIMEFRAME, BF$1)</f>
        <v>42480539.170000002</v>
      </c>
      <c r="BG10" s="111">
        <f ca="1">SUMIFS(GROSS_AMT_D, CHANNEL_COUNT, $A$2, IS_JJCC, $B$2, CUST_GROUP, $A10, RECENCY_GROUP, $B10, TIMEFRAME, BG$1)</f>
        <v>37337653.880000003</v>
      </c>
      <c r="BH10" s="108">
        <f t="shared" ref="BH10:BH11" ca="1" si="17">IF(BF$9 = 0, 0, IFERROR((BF10 - BG10) / BG10, 0))</f>
        <v>0.13773991548930173</v>
      </c>
      <c r="BI10" s="120">
        <f ca="1">SUMIFS(GROSS_AMT_D, CHANNEL_COUNT, $A$2, IS_JJCC, $B$2, CUST_GROUP, $A10, RECENCY_GROUP, $B10, TIMEFRAME, BI$1)</f>
        <v>62382209.019999973</v>
      </c>
      <c r="BJ10" s="111">
        <f ca="1">SUMIFS(GROSS_AMT_D, CHANNEL_COUNT, $A$2, IS_JJCC, $B$2, CUST_GROUP, $A10, RECENCY_GROUP, $B10, TIMEFRAME, BJ$1)</f>
        <v>46091581.459999971</v>
      </c>
      <c r="BK10" s="108">
        <f t="shared" ref="BK10:BK11" ca="1" si="18">IF(BI$9 = 0, 0, IFERROR((BI10 - BJ10) / BJ10, 0))</f>
        <v>0.35344041241322188</v>
      </c>
      <c r="BL10" s="120">
        <f ca="1">SUMIFS(GROSS_AMT_D, CHANNEL_COUNT, $A$2, IS_JJCC, $B$2, CUST_GROUP, $A10, RECENCY_GROUP, $B10, TIMEFRAME, BL$1)</f>
        <v>33729539.5</v>
      </c>
      <c r="BM10" s="111">
        <f ca="1">SUMIFS(GROSS_AMT_D, CHANNEL_COUNT, $A$2, IS_JJCC, $B$2, CUST_GROUP, $A10, RECENCY_GROUP, $B10, TIMEFRAME, BM$1)</f>
        <v>28041664.119999982</v>
      </c>
      <c r="BN10" s="108">
        <f t="shared" ref="BN10:BN11" ca="1" si="19">IF(BL$9 = 0, 0, IFERROR((BL10 - BM10) / BM10, 0))</f>
        <v>0.20283658472120739</v>
      </c>
      <c r="BO10" s="152" t="str">
        <f t="shared" ref="BO10:BO13" si="20">E10</f>
        <v>All Transactions</v>
      </c>
      <c r="BP10" s="249"/>
    </row>
    <row r="11" spans="1:68" hidden="1" x14ac:dyDescent="0.2">
      <c r="A11" s="6" t="s">
        <v>80</v>
      </c>
      <c r="B11" s="3" t="s">
        <v>65</v>
      </c>
      <c r="D11" s="237"/>
      <c r="E11" s="77" t="s">
        <v>132</v>
      </c>
      <c r="F11" s="121">
        <f ca="1">SUMIFS(GROSS_AMT_D, CHANNEL_COUNT, $A$2, IS_JJCC, $B$2, CUST_GROUP, $A11, RECENCY_GROUP, $B11, TIMEFRAME, F$1)</f>
        <v>347541197.4800002</v>
      </c>
      <c r="G11" s="104">
        <f ca="1">SUMIFS(GROSS_AMT_D, CHANNEL_COUNT, $A$2, IS_JJCC, $B$2, CUST_GROUP, $A11, RECENCY_GROUP, $B11, TIMEFRAME, G$1)</f>
        <v>276945842.08000004</v>
      </c>
      <c r="H11" s="48">
        <f t="shared" ca="1" si="1"/>
        <v>0.25490671703100565</v>
      </c>
      <c r="I11" s="141"/>
      <c r="J11" s="121">
        <f ca="1">SUMIFS(GROSS_AMT_D, CHANNEL_COUNT, $A$2, IS_JJCC, $B$2, CUST_GROUP, $A11, RECENCY_GROUP, $B11, TIMEFRAME, J$1)</f>
        <v>448580929.25000024</v>
      </c>
      <c r="K11" s="104">
        <f ca="1">SUMIFS(GROSS_AMT_D, CHANNEL_COUNT, $A$2, IS_JJCC, $B$2, CUST_GROUP, $A11, RECENCY_GROUP, $B11, TIMEFRAME, K$1)</f>
        <v>347186916.07000017</v>
      </c>
      <c r="L11" s="48">
        <f t="shared" ca="1" si="2"/>
        <v>0.29204445354028519</v>
      </c>
      <c r="M11" s="141"/>
      <c r="N11" s="121">
        <f ca="1">SUMIFS(GROSS_AMT_D, CHANNEL_COUNT, $A$2, IS_JJCC, $B$2, CUST_GROUP, $A11, RECENCY_GROUP, $B11, TIMEFRAME, N$1)</f>
        <v>448580929.25000018</v>
      </c>
      <c r="O11" s="104">
        <f ca="1">SUMIFS(GROSS_AMT_D, CHANNEL_COUNT, $A$2, IS_JJCC, $B$2, CUST_GROUP, $A11, RECENCY_GROUP, $B11, TIMEFRAME, O$1)</f>
        <v>347186916.07000017</v>
      </c>
      <c r="P11" s="48">
        <f t="shared" ca="1" si="3"/>
        <v>0.29204445354028502</v>
      </c>
      <c r="Q11" s="141"/>
      <c r="R11" s="121">
        <f ca="1">SUMIFS(GROSS_AMT_D, CHANNEL_COUNT, $A$2, IS_JJCC, $B$2, CUST_GROUP, $A11, RECENCY_GROUP, $B11, TIMEFRAME, R$1)</f>
        <v>98648510.580000013</v>
      </c>
      <c r="S11" s="104">
        <f ca="1">SUMIFS(GROSS_AMT_D, CHANNEL_COUNT, $A$2, IS_JJCC, $B$2, CUST_GROUP, $A11, RECENCY_GROUP, $B11, TIMEFRAME, S$1)</f>
        <v>71204455.789999992</v>
      </c>
      <c r="T11" s="48">
        <f t="shared" ca="1" si="4"/>
        <v>0.38542608725133021</v>
      </c>
      <c r="U11" s="121">
        <f ca="1">SUMIFS(GROSS_AMT_D, CHANNEL_COUNT, $A$2, IS_JJCC, $B$2, CUST_GROUP, $A11, RECENCY_GROUP, $B11, TIMEFRAME, U$1)</f>
        <v>104133257.13000001</v>
      </c>
      <c r="V11" s="104">
        <f ca="1">SUMIFS(GROSS_AMT_D, CHANNEL_COUNT, $A$2, IS_JJCC, $B$2, CUST_GROUP, $A11, RECENCY_GROUP, $B11, TIMEFRAME, V$1)</f>
        <v>80248592.659999982</v>
      </c>
      <c r="W11" s="48">
        <f t="shared" ca="1" si="5"/>
        <v>0.29763343727653147</v>
      </c>
      <c r="X11" s="121">
        <f ca="1">SUMIFS(GROSS_AMT_D, CHANNEL_COUNT, $A$2, IS_JJCC, $B$2, CUST_GROUP, $A11, RECENCY_GROUP, $B11, TIMEFRAME, X$1)</f>
        <v>105433079.17</v>
      </c>
      <c r="Y11" s="104">
        <f ca="1">SUMIFS(GROSS_AMT_D, CHANNEL_COUNT, $A$2, IS_JJCC, $B$2, CUST_GROUP, $A11, RECENCY_GROUP, $B11, TIMEFRAME, Y$1)</f>
        <v>82132457.160000056</v>
      </c>
      <c r="Z11" s="48">
        <f t="shared" ca="1" si="6"/>
        <v>0.2836956644875317</v>
      </c>
      <c r="AA11" s="121">
        <f ca="1">SUMIFS(GROSS_AMT_D, CHANNEL_COUNT, $A$2, IS_JJCC, $B$2, CUST_GROUP, $A11, RECENCY_GROUP, $B11, TIMEFRAME, AA$1)</f>
        <v>138939280.75999999</v>
      </c>
      <c r="AB11" s="104">
        <f ca="1">SUMIFS(GROSS_AMT_D, CHANNEL_COUNT, $A$2, IS_JJCC, $B$2, CUST_GROUP, $A11, RECENCY_GROUP, $B11, TIMEFRAME, AB$1)</f>
        <v>112340875.94999999</v>
      </c>
      <c r="AC11" s="48">
        <f t="shared" ca="1" si="7"/>
        <v>0.23676515413533239</v>
      </c>
      <c r="AD11" s="141"/>
      <c r="AE11" s="121">
        <f ca="1">SUMIFS(GROSS_AMT_D, CHANNEL_COUNT, $A$2, IS_JJCC, $B$2, CUST_GROUP, $A11, RECENCY_GROUP, $B11, TIMEFRAME, AE$1)</f>
        <v>22852577.349999998</v>
      </c>
      <c r="AF11" s="104">
        <f ca="1">SUMIFS(GROSS_AMT_D, CHANNEL_COUNT, $A$2, IS_JJCC, $B$2, CUST_GROUP, $A11, RECENCY_GROUP, $B11, TIMEFRAME, AF$1)</f>
        <v>16390832.090000002</v>
      </c>
      <c r="AG11" s="48">
        <f t="shared" ca="1" si="8"/>
        <v>0.39422923891351969</v>
      </c>
      <c r="AH11" s="121">
        <f ca="1">SUMIFS(GROSS_AMT_D, CHANNEL_COUNT, $A$2, IS_JJCC, $B$2, CUST_GROUP, $A11, RECENCY_GROUP, $B11, TIMEFRAME, AH$1)</f>
        <v>39785484.480000019</v>
      </c>
      <c r="AI11" s="104">
        <f ca="1">SUMIFS(GROSS_AMT_D, CHANNEL_COUNT, $A$2, IS_JJCC, $B$2, CUST_GROUP, $A11, RECENCY_GROUP, $B11, TIMEFRAME, AI$1)</f>
        <v>28635604.899999991</v>
      </c>
      <c r="AJ11" s="48">
        <f t="shared" ca="1" si="9"/>
        <v>0.38937119082824162</v>
      </c>
      <c r="AK11" s="121">
        <f ca="1">SUMIFS(GROSS_AMT_D, CHANNEL_COUNT, $A$2, IS_JJCC, $B$2, CUST_GROUP, $A11, RECENCY_GROUP, $B11, TIMEFRAME, AK$1)</f>
        <v>35254704.100000016</v>
      </c>
      <c r="AL11" s="104">
        <f ca="1">SUMIFS(GROSS_AMT_D, CHANNEL_COUNT, $A$2, IS_JJCC, $B$2, CUST_GROUP, $A11, RECENCY_GROUP, $B11, TIMEFRAME, AL$1)</f>
        <v>25719242.570000004</v>
      </c>
      <c r="AM11" s="48">
        <f t="shared" ca="1" si="10"/>
        <v>0.37075203533103157</v>
      </c>
      <c r="AN11" s="121">
        <f ca="1">SUMIFS(GROSS_AMT_D, CHANNEL_COUNT, $A$2, IS_JJCC, $B$2, CUST_GROUP, $A11, RECENCY_GROUP, $B11, TIMEFRAME, AN$1)</f>
        <v>34812160.720000036</v>
      </c>
      <c r="AO11" s="104">
        <f ca="1">SUMIFS(GROSS_AMT_D, CHANNEL_COUNT, $A$2, IS_JJCC, $B$2, CUST_GROUP, $A11, RECENCY_GROUP, $B11, TIMEFRAME, AO$1)</f>
        <v>28686880.929999996</v>
      </c>
      <c r="AP11" s="48">
        <f t="shared" ca="1" si="11"/>
        <v>0.21352198605859521</v>
      </c>
      <c r="AQ11" s="121">
        <f ca="1">SUMIFS(GROSS_AMT_D, CHANNEL_COUNT, $A$2, IS_JJCC, $B$2, CUST_GROUP, $A11, RECENCY_GROUP, $B11, TIMEFRAME, AQ$1)</f>
        <v>42808751.730000019</v>
      </c>
      <c r="AR11" s="104">
        <f ca="1">SUMIFS(GROSS_AMT_D, CHANNEL_COUNT, $A$2, IS_JJCC, $B$2, CUST_GROUP, $A11, RECENCY_GROUP, $B11, TIMEFRAME, AR$1)</f>
        <v>29950430.619999997</v>
      </c>
      <c r="AS11" s="48">
        <f t="shared" ca="1" si="12"/>
        <v>0.42932007466408917</v>
      </c>
      <c r="AT11" s="121">
        <f ca="1">SUMIFS(GROSS_AMT_D, CHANNEL_COUNT, $A$2, IS_JJCC, $B$2, CUST_GROUP, $A11, RECENCY_GROUP, $B11, TIMEFRAME, AT$1)</f>
        <v>25547375.840000011</v>
      </c>
      <c r="AU11" s="104">
        <f ca="1">SUMIFS(GROSS_AMT_D, CHANNEL_COUNT, $A$2, IS_JJCC, $B$2, CUST_GROUP, $A11, RECENCY_GROUP, $B11, TIMEFRAME, AU$1)</f>
        <v>20715741.24000001</v>
      </c>
      <c r="AV11" s="48">
        <f t="shared" ca="1" si="13"/>
        <v>0.23323493685423149</v>
      </c>
      <c r="AW11" s="121">
        <f ca="1">SUMIFS(GROSS_AMT_D, CHANNEL_COUNT, $A$2, IS_JJCC, $B$2, CUST_GROUP, $A11, RECENCY_GROUP, $B11, TIMEFRAME, AW$1)</f>
        <v>26520750.669999991</v>
      </c>
      <c r="AX11" s="104">
        <f ca="1">SUMIFS(GROSS_AMT_D, CHANNEL_COUNT, $A$2, IS_JJCC, $B$2, CUST_GROUP, $A11, RECENCY_GROUP, $B11, TIMEFRAME, AX$1)</f>
        <v>20806822.930000003</v>
      </c>
      <c r="AY11" s="48">
        <f t="shared" ca="1" si="14"/>
        <v>0.27461798272726429</v>
      </c>
      <c r="AZ11" s="121">
        <f ca="1">SUMIFS(GROSS_AMT_D, CHANNEL_COUNT, $A$2, IS_JJCC, $B$2, CUST_GROUP, $A11, RECENCY_GROUP, $B11, TIMEFRAME, AZ$1)</f>
        <v>40881489.769999988</v>
      </c>
      <c r="BA11" s="104">
        <f ca="1">SUMIFS(GROSS_AMT_D, CHANNEL_COUNT, $A$2, IS_JJCC, $B$2, CUST_GROUP, $A11, RECENCY_GROUP, $B11, TIMEFRAME, BA$1)</f>
        <v>32707734.519999996</v>
      </c>
      <c r="BB11" s="48">
        <f t="shared" ca="1" si="15"/>
        <v>0.24990282481967491</v>
      </c>
      <c r="BC11" s="121">
        <f ca="1">SUMIFS(GROSS_AMT_D, CHANNEL_COUNT, $A$2, IS_JJCC, $B$2, CUST_GROUP, $A11, RECENCY_GROUP, $B11, TIMEFRAME, BC$1)</f>
        <v>37326786.840000011</v>
      </c>
      <c r="BD11" s="104">
        <f ca="1">SUMIFS(GROSS_AMT_D, CHANNEL_COUNT, $A$2, IS_JJCC, $B$2, CUST_GROUP, $A11, RECENCY_GROUP, $B11, TIMEFRAME, BD$1)</f>
        <v>28031291.019999988</v>
      </c>
      <c r="BE11" s="48">
        <f t="shared" ca="1" si="16"/>
        <v>0.33161140574537928</v>
      </c>
      <c r="BF11" s="121">
        <f ca="1">SUMIFS(GROSS_AMT_D, CHANNEL_COUNT, $A$2, IS_JJCC, $B$2, CUST_GROUP, $A11, RECENCY_GROUP, $B11, TIMEFRAME, BF$1)</f>
        <v>42380091.609999999</v>
      </c>
      <c r="BG11" s="104">
        <f ca="1">SUMIFS(GROSS_AMT_D, CHANNEL_COUNT, $A$2, IS_JJCC, $B$2, CUST_GROUP, $A11, RECENCY_GROUP, $B11, TIMEFRAME, BG$1)</f>
        <v>37272614</v>
      </c>
      <c r="BH11" s="48">
        <f t="shared" ca="1" si="17"/>
        <v>0.1370303035359956</v>
      </c>
      <c r="BI11" s="121">
        <f ca="1">SUMIFS(GROSS_AMT_D, CHANNEL_COUNT, $A$2, IS_JJCC, $B$2, CUST_GROUP, $A11, RECENCY_GROUP, $B11, TIMEFRAME, BI$1)</f>
        <v>62269170.819999978</v>
      </c>
      <c r="BJ11" s="104">
        <f ca="1">SUMIFS(GROSS_AMT_D, CHANNEL_COUNT, $A$2, IS_JJCC, $B$2, CUST_GROUP, $A11, RECENCY_GROUP, $B11, TIMEFRAME, BJ$1)</f>
        <v>46030044.549999975</v>
      </c>
      <c r="BK11" s="48">
        <f t="shared" ca="1" si="18"/>
        <v>0.35279405937485697</v>
      </c>
      <c r="BL11" s="121">
        <f ca="1">SUMIFS(GROSS_AMT_D, CHANNEL_COUNT, $A$2, IS_JJCC, $B$2, CUST_GROUP, $A11, RECENCY_GROUP, $B11, TIMEFRAME, BL$1)</f>
        <v>33656213.910000004</v>
      </c>
      <c r="BM11" s="104">
        <f ca="1">SUMIFS(GROSS_AMT_D, CHANNEL_COUNT, $A$2, IS_JJCC, $B$2, CUST_GROUP, $A11, RECENCY_GROUP, $B11, TIMEFRAME, BM$1)</f>
        <v>28006900.549999982</v>
      </c>
      <c r="BN11" s="48">
        <f t="shared" ca="1" si="19"/>
        <v>0.20171147999452677</v>
      </c>
      <c r="BO11" s="154" t="str">
        <f t="shared" si="20"/>
        <v>Identified Customers</v>
      </c>
      <c r="BP11" s="249"/>
    </row>
    <row r="12" spans="1:68" hidden="1" x14ac:dyDescent="0.2">
      <c r="A12" s="6"/>
      <c r="D12" s="237"/>
      <c r="E12" s="76" t="s">
        <v>131</v>
      </c>
      <c r="F12" s="33">
        <f ca="1">IFERROR(F10 / F9, 0)</f>
        <v>1</v>
      </c>
      <c r="G12" s="8">
        <f ca="1">IFERROR(G10 / G9, 0)</f>
        <v>1</v>
      </c>
      <c r="H12" s="20">
        <f ca="1">IF(F$9 = 0, 0, IFERROR((F12 - G12) * 10000, 0))</f>
        <v>0</v>
      </c>
      <c r="I12" s="88"/>
      <c r="J12" s="33">
        <f ca="1">IFERROR(J10 / J9, 0)</f>
        <v>1</v>
      </c>
      <c r="K12" s="8">
        <f ca="1">IFERROR(K10 / K9, 0)</f>
        <v>1</v>
      </c>
      <c r="L12" s="20">
        <f ca="1">IF(J$9 = 0, 0, IFERROR((J12 - K12) * 10000, 0))</f>
        <v>0</v>
      </c>
      <c r="M12" s="88"/>
      <c r="N12" s="33">
        <f ca="1">IFERROR(N10 / N9, 0)</f>
        <v>1</v>
      </c>
      <c r="O12" s="8">
        <f ca="1">IFERROR(O10 / O9, 0)</f>
        <v>1</v>
      </c>
      <c r="P12" s="20">
        <f ca="1">IF(N$9 = 0, 0, IFERROR((N12 - O12) * 10000, 0))</f>
        <v>0</v>
      </c>
      <c r="Q12" s="88"/>
      <c r="R12" s="33">
        <f ca="1">IFERROR(R10 / R9, 0)</f>
        <v>1</v>
      </c>
      <c r="S12" s="8">
        <f ca="1">IFERROR(S10 / S9, 0)</f>
        <v>1</v>
      </c>
      <c r="T12" s="20">
        <f ca="1">IF(R$9 = 0, 0, IFERROR((R12 - S12) * 10000, 0))</f>
        <v>0</v>
      </c>
      <c r="U12" s="33">
        <f ca="1">IFERROR(U10 / U9, 0)</f>
        <v>1</v>
      </c>
      <c r="V12" s="8">
        <f ca="1">IFERROR(V10 / V9, 0)</f>
        <v>1</v>
      </c>
      <c r="W12" s="20">
        <f ca="1">IF(U$9 = 0, 0, IFERROR((U12 - V12) * 10000, 0))</f>
        <v>0</v>
      </c>
      <c r="X12" s="33">
        <f ca="1">IFERROR(X10 / X9, 0)</f>
        <v>1</v>
      </c>
      <c r="Y12" s="8">
        <f ca="1">IFERROR(Y10 / Y9, 0)</f>
        <v>1</v>
      </c>
      <c r="Z12" s="20">
        <f ca="1">IF(X$9 = 0, 0, IFERROR((X12 - Y12) * 10000, 0))</f>
        <v>0</v>
      </c>
      <c r="AA12" s="33">
        <f ca="1">IFERROR(AA10 / AA9, 0)</f>
        <v>1</v>
      </c>
      <c r="AB12" s="8">
        <f ca="1">IFERROR(AB10 / AB9, 0)</f>
        <v>1</v>
      </c>
      <c r="AC12" s="20">
        <f ca="1">IF(AA$9 = 0, 0, IFERROR((AA12 - AB12) * 10000, 0))</f>
        <v>0</v>
      </c>
      <c r="AD12" s="88"/>
      <c r="AE12" s="33">
        <f ca="1">IFERROR(AE10 / AE9, 0)</f>
        <v>1</v>
      </c>
      <c r="AF12" s="8">
        <f ca="1">IFERROR(AF10 / AF9, 0)</f>
        <v>1</v>
      </c>
      <c r="AG12" s="20">
        <f ca="1">IF(AE$9 = 0, 0, IFERROR((AE12 - AF12) * 10000, 0))</f>
        <v>0</v>
      </c>
      <c r="AH12" s="33">
        <f ca="1">IFERROR(AH10 / AH9, 0)</f>
        <v>1</v>
      </c>
      <c r="AI12" s="8">
        <f ca="1">IFERROR(AI10 / AI9, 0)</f>
        <v>1</v>
      </c>
      <c r="AJ12" s="20">
        <f ca="1">IF(AH$9 = 0, 0, IFERROR((AH12 - AI12) * 10000, 0))</f>
        <v>0</v>
      </c>
      <c r="AK12" s="33">
        <f ca="1">IFERROR(AK10 / AK9, 0)</f>
        <v>1</v>
      </c>
      <c r="AL12" s="8">
        <f ca="1">IFERROR(AL10 / AL9, 0)</f>
        <v>1</v>
      </c>
      <c r="AM12" s="20">
        <f ca="1">IF(AK$9 = 0, 0, IFERROR((AK12 - AL12) * 10000, 0))</f>
        <v>0</v>
      </c>
      <c r="AN12" s="33">
        <f ca="1">IFERROR(AN10 / AN9, 0)</f>
        <v>1</v>
      </c>
      <c r="AO12" s="8">
        <f ca="1">IFERROR(AO10 / AO9, 0)</f>
        <v>1</v>
      </c>
      <c r="AP12" s="20">
        <f ca="1">IF(AN$9 = 0, 0, IFERROR((AN12 - AO12) * 10000, 0))</f>
        <v>0</v>
      </c>
      <c r="AQ12" s="33">
        <f ca="1">IFERROR(AQ10 / AQ9, 0)</f>
        <v>1</v>
      </c>
      <c r="AR12" s="8">
        <f ca="1">IFERROR(AR10 / AR9, 0)</f>
        <v>1</v>
      </c>
      <c r="AS12" s="20">
        <f ca="1">IF(AQ$9 = 0, 0, IFERROR((AQ12 - AR12) * 10000, 0))</f>
        <v>0</v>
      </c>
      <c r="AT12" s="33">
        <f ca="1">IFERROR(AT10 / AT9, 0)</f>
        <v>1</v>
      </c>
      <c r="AU12" s="8">
        <f ca="1">IFERROR(AU10 / AU9, 0)</f>
        <v>1</v>
      </c>
      <c r="AV12" s="20">
        <f ca="1">IF(AT$9 = 0, 0, IFERROR((AT12 - AU12) * 10000, 0))</f>
        <v>0</v>
      </c>
      <c r="AW12" s="33">
        <f ca="1">IFERROR(AW10 / AW9, 0)</f>
        <v>1</v>
      </c>
      <c r="AX12" s="8">
        <f ca="1">IFERROR(AX10 / AX9, 0)</f>
        <v>1</v>
      </c>
      <c r="AY12" s="20">
        <f ca="1">IF(AW$9 = 0, 0, IFERROR((AW12 - AX12) * 10000, 0))</f>
        <v>0</v>
      </c>
      <c r="AZ12" s="33">
        <f ca="1">IFERROR(AZ10 / AZ9, 0)</f>
        <v>1</v>
      </c>
      <c r="BA12" s="8">
        <f ca="1">IFERROR(BA10 / BA9, 0)</f>
        <v>1</v>
      </c>
      <c r="BB12" s="20">
        <f ca="1">IF(AZ$9 = 0, 0, IFERROR((AZ12 - BA12) * 10000, 0))</f>
        <v>0</v>
      </c>
      <c r="BC12" s="33">
        <f ca="1">IFERROR(BC10 / BC9, 0)</f>
        <v>1</v>
      </c>
      <c r="BD12" s="8">
        <f ca="1">IFERROR(BD10 / BD9, 0)</f>
        <v>1</v>
      </c>
      <c r="BE12" s="20">
        <f ca="1">IF(BC$9 = 0, 0, IFERROR((BC12 - BD12) * 10000, 0))</f>
        <v>0</v>
      </c>
      <c r="BF12" s="33">
        <f ca="1">IFERROR(BF10 / BF9, 0)</f>
        <v>1</v>
      </c>
      <c r="BG12" s="8">
        <f ca="1">IFERROR(BG10 / BG9, 0)</f>
        <v>1</v>
      </c>
      <c r="BH12" s="20">
        <f ca="1">IF(BF$9 = 0, 0, IFERROR((BF12 - BG12) * 10000, 0))</f>
        <v>0</v>
      </c>
      <c r="BI12" s="33">
        <f ca="1">IFERROR(BI10 / BI9, 0)</f>
        <v>1</v>
      </c>
      <c r="BJ12" s="8">
        <f ca="1">IFERROR(BJ10 / BJ9, 0)</f>
        <v>1</v>
      </c>
      <c r="BK12" s="20">
        <f ca="1">IF(BI$9 = 0, 0, IFERROR((BI12 - BJ12) * 10000, 0))</f>
        <v>0</v>
      </c>
      <c r="BL12" s="33">
        <f ca="1">IFERROR(BL10 / BL9, 0)</f>
        <v>1</v>
      </c>
      <c r="BM12" s="8">
        <f ca="1">IFERROR(BM10 / BM9, 0)</f>
        <v>1</v>
      </c>
      <c r="BN12" s="20">
        <f ca="1">IF(BL$9 = 0, 0, IFERROR((BL12 - BM12) * 10000, 0))</f>
        <v>0</v>
      </c>
      <c r="BO12" s="155" t="str">
        <f t="shared" si="20"/>
        <v>% to Total Company</v>
      </c>
      <c r="BP12" s="249"/>
    </row>
    <row r="13" spans="1:68" hidden="1" x14ac:dyDescent="0.2">
      <c r="A13" s="6"/>
      <c r="D13" s="239"/>
      <c r="E13" s="78" t="s">
        <v>133</v>
      </c>
      <c r="F13" s="30">
        <f ca="1">IFERROR(F11 / F10, 0)</f>
        <v>0.99899382599164899</v>
      </c>
      <c r="G13" s="14">
        <f ca="1">IFERROR(G11 / G10, 0)</f>
        <v>0.9993071749315009</v>
      </c>
      <c r="H13" s="19">
        <f ca="1">IF(F$9 = 0, 0, IFERROR((F13 - G13) * 10000, 0))</f>
        <v>-3.1334893985190959</v>
      </c>
      <c r="I13" s="88"/>
      <c r="J13" s="30">
        <f ca="1">IFERROR(J11 / J10, 0)</f>
        <v>0.9976485072184651</v>
      </c>
      <c r="K13" s="14">
        <f ca="1">IFERROR(K11 / K10, 0)</f>
        <v>0.9989900759973781</v>
      </c>
      <c r="L13" s="19">
        <f ca="1">IF(J$9 = 0, 0, IFERROR((J13 - K13) * 10000, 0))</f>
        <v>-13.415687789130049</v>
      </c>
      <c r="M13" s="88"/>
      <c r="N13" s="30">
        <f ca="1">IFERROR(N11 / N10, 0)</f>
        <v>0.9976485072184651</v>
      </c>
      <c r="O13" s="14">
        <f ca="1">IFERROR(O11 / O10, 0)</f>
        <v>0.9989900759973781</v>
      </c>
      <c r="P13" s="19">
        <f ca="1">IF(N$9 = 0, 0, IFERROR((N13 - O13) * 10000, 0))</f>
        <v>-13.415687789130049</v>
      </c>
      <c r="Q13" s="88"/>
      <c r="R13" s="30">
        <f ca="1">IFERROR(R11 / R10, 0)</f>
        <v>0.99772265016564332</v>
      </c>
      <c r="S13" s="14">
        <f ca="1">IFERROR(S11 / S10, 0)</f>
        <v>0.99944953708218276</v>
      </c>
      <c r="T13" s="19">
        <f ca="1">IF(R$9 = 0, 0, IFERROR((R13 - S13) * 10000, 0))</f>
        <v>-17.268869165394385</v>
      </c>
      <c r="U13" s="30">
        <f ca="1">IFERROR(U11 / U10, 0)</f>
        <v>0.99710389006651767</v>
      </c>
      <c r="V13" s="14">
        <f ca="1">IFERROR(V11 / V10, 0)</f>
        <v>0.99908226341592432</v>
      </c>
      <c r="W13" s="19">
        <f ca="1">IF(U$9 = 0, 0, IFERROR((U13 - V13) * 10000, 0))</f>
        <v>-19.783733494066482</v>
      </c>
      <c r="X13" s="30">
        <f ca="1">IFERROR(X11 / X10, 0)</f>
        <v>0.99760474535842247</v>
      </c>
      <c r="Y13" s="14">
        <f ca="1">IFERROR(Y11 / Y10, 0)</f>
        <v>0.99905032567446506</v>
      </c>
      <c r="Z13" s="19">
        <f ca="1">IF(X$9 = 0, 0, IFERROR((X13 - Y13) * 10000, 0))</f>
        <v>-14.455803160425829</v>
      </c>
      <c r="AA13" s="30">
        <f ca="1">IFERROR(AA11 / AA10, 0)</f>
        <v>0.99792724575562652</v>
      </c>
      <c r="AB13" s="14">
        <f ca="1">IFERROR(AB11 / AB10, 0)</f>
        <v>0.99855104422354124</v>
      </c>
      <c r="AC13" s="19">
        <f ca="1">IF(AA$9 = 0, 0, IFERROR((AA13 - AB13) * 10000, 0))</f>
        <v>-6.2379846791471572</v>
      </c>
      <c r="AD13" s="88"/>
      <c r="AE13" s="30">
        <f ca="1">IFERROR(AE11 / AE10, 0)</f>
        <v>0.99822637537619352</v>
      </c>
      <c r="AF13" s="14">
        <f ca="1">IFERROR(AF11 / AF10, 0)</f>
        <v>0.99934173975990093</v>
      </c>
      <c r="AG13" s="19">
        <f ca="1">IF(AE$9 = 0, 0, IFERROR((AE13 - AF13) * 10000, 0))</f>
        <v>-11.153643837074068</v>
      </c>
      <c r="AH13" s="30">
        <f ca="1">IFERROR(AH11 / AH10, 0)</f>
        <v>0.99782351146086767</v>
      </c>
      <c r="AI13" s="14">
        <f ca="1">IFERROR(AI11 / AI10, 0)</f>
        <v>0.99948842107909297</v>
      </c>
      <c r="AJ13" s="19">
        <f ca="1">IF(AH$9 = 0, 0, IFERROR((AH13 - AI13) * 10000, 0))</f>
        <v>-16.649096182252965</v>
      </c>
      <c r="AK13" s="30">
        <f ca="1">IFERROR(AK11 / AK10, 0)</f>
        <v>0.99730186294804812</v>
      </c>
      <c r="AL13" s="14">
        <f ca="1">IFERROR(AL11 / AL10, 0)</f>
        <v>0.9994070004021901</v>
      </c>
      <c r="AM13" s="19">
        <f ca="1">IF(AK$9 = 0, 0, IFERROR((AK13 - AL13) * 10000, 0))</f>
        <v>-21.051374541419811</v>
      </c>
      <c r="AN13" s="30">
        <f ca="1">IFERROR(AN11 / AN10, 0)</f>
        <v>0.99707088065888994</v>
      </c>
      <c r="AO13" s="14">
        <f ca="1">IFERROR(AO11 / AO10, 0)</f>
        <v>0.99921923268908996</v>
      </c>
      <c r="AP13" s="19">
        <f ca="1">IF(AN$9 = 0, 0, IFERROR((AN13 - AO13) * 10000, 0))</f>
        <v>-21.483520302000294</v>
      </c>
      <c r="AQ13" s="30">
        <f ca="1">IFERROR(AQ11 / AQ10, 0)</f>
        <v>0.99715497496990091</v>
      </c>
      <c r="AR13" s="14">
        <f ca="1">IFERROR(AR11 / AR10, 0)</f>
        <v>0.99903036407630086</v>
      </c>
      <c r="AS13" s="19">
        <f ca="1">IF(AQ$9 = 0, 0, IFERROR((AQ13 - AR13) * 10000, 0))</f>
        <v>-18.753891063999497</v>
      </c>
      <c r="AT13" s="30">
        <f ca="1">IFERROR(AT11 / AT10, 0)</f>
        <v>0.99705087057021757</v>
      </c>
      <c r="AU13" s="14">
        <f ca="1">IFERROR(AU11 / AU10, 0)</f>
        <v>0.9989743767105167</v>
      </c>
      <c r="AV13" s="19">
        <f ca="1">IF(AT$9 = 0, 0, IFERROR((AT13 - AU13) * 10000, 0))</f>
        <v>-19.235061402991249</v>
      </c>
      <c r="AW13" s="30">
        <f ca="1">IFERROR(AW11 / AW10, 0)</f>
        <v>0.99745236063822806</v>
      </c>
      <c r="AX13" s="14">
        <f ca="1">IFERROR(AX11 / AX10, 0)</f>
        <v>0.99900139149685918</v>
      </c>
      <c r="AY13" s="19">
        <f ca="1">IF(AW$9 = 0, 0, IFERROR((AW13 - AX13) * 10000, 0))</f>
        <v>-15.490308586311174</v>
      </c>
      <c r="AZ13" s="30">
        <f ca="1">IFERROR(AZ11 / AZ10, 0)</f>
        <v>0.99771875892192674</v>
      </c>
      <c r="BA13" s="14">
        <f ca="1">IFERROR(BA11 / BA10, 0)</f>
        <v>0.99912140567960395</v>
      </c>
      <c r="BB13" s="19">
        <f ca="1">IF(AZ$9 = 0, 0, IFERROR((AZ13 - BA13) * 10000, 0))</f>
        <v>-14.026467576772061</v>
      </c>
      <c r="BC13" s="30">
        <f ca="1">IFERROR(BC11 / BC10, 0)</f>
        <v>0.99753018005950955</v>
      </c>
      <c r="BD13" s="14">
        <f ca="1">IFERROR(BD11 / BD10, 0)</f>
        <v>0.99890466364071151</v>
      </c>
      <c r="BE13" s="19">
        <f ca="1">IF(BC$9 = 0, 0, IFERROR((BC13 - BD13) * 10000, 0))</f>
        <v>-13.744835812019573</v>
      </c>
      <c r="BF13" s="30">
        <f ca="1">IFERROR(BF11 / BF10, 0)</f>
        <v>0.99763544526593628</v>
      </c>
      <c r="BG13" s="14">
        <f ca="1">IFERROR(BG11 / BG10, 0)</f>
        <v>0.99825806194976696</v>
      </c>
      <c r="BH13" s="19">
        <f ca="1">IF(BF$9 = 0, 0, IFERROR((BF13 - BG13) * 10000, 0))</f>
        <v>-6.2261668383067903</v>
      </c>
      <c r="BI13" s="30">
        <f ca="1">IFERROR(BI11 / BI10, 0)</f>
        <v>0.99818797375444412</v>
      </c>
      <c r="BJ13" s="14">
        <f ca="1">IFERROR(BJ11 / BJ10, 0)</f>
        <v>0.99866489914099821</v>
      </c>
      <c r="BK13" s="19">
        <f ca="1">IF(BI$9 = 0, 0, IFERROR((BI13 - BJ13) * 10000, 0))</f>
        <v>-4.7692538655408345</v>
      </c>
      <c r="BL13" s="30">
        <f ca="1">IFERROR(BL11 / BL10, 0)</f>
        <v>0.99782607201026285</v>
      </c>
      <c r="BM13" s="14">
        <f ca="1">IFERROR(BM11 / BM10, 0)</f>
        <v>0.99876028862441135</v>
      </c>
      <c r="BN13" s="19">
        <f ca="1">IF(BL$9 = 0, 0, IFERROR((BL13 - BM13) * 10000, 0))</f>
        <v>-9.3421661414849755</v>
      </c>
      <c r="BO13" s="156" t="str">
        <f t="shared" si="20"/>
        <v>% Identified</v>
      </c>
      <c r="BP13" s="251"/>
    </row>
    <row r="14" spans="1:68" ht="3.75" hidden="1" customHeight="1" x14ac:dyDescent="0.2">
      <c r="A14" s="6"/>
      <c r="H14" s="4"/>
      <c r="I14" s="138"/>
      <c r="L14" s="4"/>
      <c r="M14" s="138"/>
      <c r="P14" s="4"/>
      <c r="Q14" s="138"/>
      <c r="T14" s="4"/>
      <c r="W14" s="4"/>
      <c r="Z14" s="4"/>
      <c r="AC14" s="4"/>
      <c r="AD14" s="138"/>
      <c r="AG14" s="4"/>
      <c r="AJ14" s="4"/>
      <c r="AM14" s="4"/>
      <c r="AP14" s="4"/>
      <c r="AS14" s="4"/>
      <c r="AV14" s="4"/>
      <c r="AY14" s="4"/>
      <c r="BB14" s="4"/>
      <c r="BE14" s="4"/>
      <c r="BH14" s="4"/>
      <c r="BK14" s="4"/>
      <c r="BN14" s="4"/>
    </row>
    <row r="15" spans="1:68" ht="15" hidden="1" thickBot="1" x14ac:dyDescent="0.25">
      <c r="A15" s="6" t="str">
        <f>A$9</f>
        <v>&lt;&gt; -99</v>
      </c>
      <c r="B15" s="3" t="str">
        <f t="shared" ref="B15:B16" si="21">B$9</f>
        <v>&gt;= 0</v>
      </c>
      <c r="D15" s="236" t="s">
        <v>153</v>
      </c>
      <c r="E15" s="135" t="str">
        <f>$E$9</f>
        <v>Total Company</v>
      </c>
      <c r="F15" s="119">
        <f ca="1">'Direct Trans'!F16</f>
        <v>271410330.57000011</v>
      </c>
      <c r="G15" s="118">
        <f ca="1">'Direct Trans'!G16</f>
        <v>223235294.82999989</v>
      </c>
      <c r="H15" s="115">
        <f ca="1">IF(F$9 = 0, 0, IFERROR((F15 - G15) / G15, 0))</f>
        <v>0.21580384847605258</v>
      </c>
      <c r="I15" s="141"/>
      <c r="J15" s="119">
        <f ca="1">'Direct Trans'!J16</f>
        <v>334583438.25000018</v>
      </c>
      <c r="K15" s="118">
        <f ca="1">'Direct Trans'!K16</f>
        <v>271127496.94000012</v>
      </c>
      <c r="L15" s="115">
        <f ca="1">IF(J$9 = 0, 0, IFERROR((J15 - K15) / K15, 0))</f>
        <v>0.23404465436437349</v>
      </c>
      <c r="M15" s="141"/>
      <c r="N15" s="119">
        <f ca="1">'Direct Trans'!N16</f>
        <v>334583438.25000012</v>
      </c>
      <c r="O15" s="118">
        <f ca="1">'Direct Trans'!O16</f>
        <v>271127496.94000006</v>
      </c>
      <c r="P15" s="115">
        <f ca="1">IF(N$9 = 0, 0, IFERROR((N15 - O15) / O15, 0))</f>
        <v>0.23404465436437355</v>
      </c>
      <c r="Q15" s="141"/>
      <c r="R15" s="119">
        <f ca="1">'Direct Trans'!R16</f>
        <v>76792435.01000002</v>
      </c>
      <c r="S15" s="118">
        <f ca="1">'Direct Trans'!S16</f>
        <v>59982717.269999988</v>
      </c>
      <c r="T15" s="115">
        <f ca="1">IF(R$9 = 0, 0, IFERROR((R15 - S15) / S15, 0))</f>
        <v>0.28024268497764965</v>
      </c>
      <c r="U15" s="119">
        <f ca="1">'Direct Trans'!U16</f>
        <v>81156669.13000001</v>
      </c>
      <c r="V15" s="118">
        <f ca="1">'Direct Trans'!V16</f>
        <v>64655113.570000015</v>
      </c>
      <c r="W15" s="115">
        <f ca="1">IF(U$9 = 0, 0, IFERROR((U15 - V15) / V15, 0))</f>
        <v>0.25522429161205157</v>
      </c>
      <c r="X15" s="119">
        <f ca="1">'Direct Trans'!X16</f>
        <v>80252444.610000014</v>
      </c>
      <c r="Y15" s="118">
        <f ca="1">'Direct Trans'!Y16</f>
        <v>65341376.240000002</v>
      </c>
      <c r="Z15" s="115">
        <f ca="1">IF(X$9 = 0, 0, IFERROR((X15 - Y15) / Y15, 0))</f>
        <v>0.22820254527898831</v>
      </c>
      <c r="AA15" s="119">
        <f ca="1">'Direct Trans'!AA16</f>
        <v>95262066.289999947</v>
      </c>
      <c r="AB15" s="118">
        <f ca="1">'Direct Trans'!AB16</f>
        <v>80071383.830000013</v>
      </c>
      <c r="AC15" s="115">
        <f ca="1">IF(AA$9 = 0, 0, IFERROR((AA15 - AB15) / AB15, 0))</f>
        <v>0.18971424912864443</v>
      </c>
      <c r="AD15" s="141"/>
      <c r="AE15" s="119">
        <f ca="1">'Direct Trans'!AE16</f>
        <v>17739936.25</v>
      </c>
      <c r="AF15" s="118">
        <f ca="1">'Direct Trans'!AF16</f>
        <v>13460115.369999994</v>
      </c>
      <c r="AG15" s="115">
        <f ca="1">IF(AE$9 = 0, 0, IFERROR((AE15 - AF15) / AF15, 0))</f>
        <v>0.31796316467976965</v>
      </c>
      <c r="AH15" s="119">
        <f ca="1">'Direct Trans'!AH16</f>
        <v>30826764.789999995</v>
      </c>
      <c r="AI15" s="118">
        <f ca="1">'Direct Trans'!AI16</f>
        <v>23981144.919999998</v>
      </c>
      <c r="AJ15" s="115">
        <f ca="1">IF(AH$9 = 0, 0, IFERROR((AH15 - AI15) / AI15, 0))</f>
        <v>0.28545842547704342</v>
      </c>
      <c r="AK15" s="119">
        <f ca="1">'Direct Trans'!AK16</f>
        <v>27595409.520000011</v>
      </c>
      <c r="AL15" s="118">
        <f ca="1">'Direct Trans'!AL16</f>
        <v>22142908.620000016</v>
      </c>
      <c r="AM15" s="115">
        <f ca="1">IF(AK$9 = 0, 0, IFERROR((AK15 - AL15) / AL15, 0))</f>
        <v>0.24624140367337119</v>
      </c>
      <c r="AN15" s="119">
        <f ca="1">'Direct Trans'!AN16</f>
        <v>27643161.290000007</v>
      </c>
      <c r="AO15" s="118">
        <f ca="1">'Direct Trans'!AO16</f>
        <v>23504756.23</v>
      </c>
      <c r="AP15" s="115">
        <f ca="1">IF(AN$9 = 0, 0, IFERROR((AN15 - AO15) / AO15, 0))</f>
        <v>0.17606670835062754</v>
      </c>
      <c r="AQ15" s="119">
        <f ca="1">'Direct Trans'!AQ16</f>
        <v>33293748.469999984</v>
      </c>
      <c r="AR15" s="118">
        <f ca="1">'Direct Trans'!AR16</f>
        <v>23981180.079999998</v>
      </c>
      <c r="AS15" s="115">
        <f ca="1">'Direct Trans'!AS16</f>
        <v>0.38832819564899351</v>
      </c>
      <c r="AT15" s="119">
        <f ca="1">'Direct Trans'!AT16</f>
        <v>19430208.600000001</v>
      </c>
      <c r="AU15" s="118">
        <f ca="1">'Direct Trans'!AU16</f>
        <v>16417675.130000001</v>
      </c>
      <c r="AV15" s="115">
        <f ca="1">IF(AT$9 = 0, 0, IFERROR((AT15 - AU15) / AU15, 0))</f>
        <v>0.18349330499878155</v>
      </c>
      <c r="AW15" s="119">
        <f ca="1">'Direct Trans'!AW16</f>
        <v>20216009.419999987</v>
      </c>
      <c r="AX15" s="118">
        <f ca="1">'Direct Trans'!AX16</f>
        <v>16410056.68999999</v>
      </c>
      <c r="AY15" s="115">
        <f ca="1">IF(AW$9 = 0, 0, IFERROR((AW15 - AX15) / AX15, 0))</f>
        <v>0.2319280671540446</v>
      </c>
      <c r="AZ15" s="119">
        <f ca="1">'Direct Trans'!AZ16</f>
        <v>31316418.160000004</v>
      </c>
      <c r="BA15" s="118">
        <f ca="1">'Direct Trans'!BA16</f>
        <v>25780483.550000001</v>
      </c>
      <c r="BB15" s="115">
        <f ca="1">IF(AZ$9 = 0, 0, IFERROR((AZ15 - BA15) / BA15, 0))</f>
        <v>0.21473354443733864</v>
      </c>
      <c r="BC15" s="119">
        <f ca="1">'Direct Trans'!BC16</f>
        <v>28147905.090000004</v>
      </c>
      <c r="BD15" s="118">
        <f ca="1">'Direct Trans'!BD16</f>
        <v>22667152.859999999</v>
      </c>
      <c r="BE15" s="115">
        <f ca="1">IF(BC$9 = 0, 0, IFERROR((BC15 - BD15) / BD15, 0))</f>
        <v>0.24179270611756948</v>
      </c>
      <c r="BF15" s="119">
        <f ca="1">'Direct Trans'!BF16</f>
        <v>30829596.720000006</v>
      </c>
      <c r="BG15" s="118">
        <f ca="1">'Direct Trans'!BG16</f>
        <v>27895390.28999998</v>
      </c>
      <c r="BH15" s="115">
        <f ca="1">IF(BF$9 = 0, 0, IFERROR((BF15 - BG15) / BG15, 0))</f>
        <v>0.10518606836097534</v>
      </c>
      <c r="BI15" s="119">
        <f ca="1">'Direct Trans'!BI16</f>
        <v>41086839.920000009</v>
      </c>
      <c r="BJ15" s="118">
        <f ca="1">'Direct Trans'!BJ16</f>
        <v>31565545.010000005</v>
      </c>
      <c r="BK15" s="115">
        <f ca="1">IF(BI$9 = 0, 0, IFERROR((BI15 - BJ15) / BJ15, 0))</f>
        <v>0.30163568875442021</v>
      </c>
      <c r="BL15" s="119">
        <f ca="1">'Direct Trans'!BL16</f>
        <v>22880044.690000009</v>
      </c>
      <c r="BM15" s="118">
        <f ca="1">'Direct Trans'!BM16</f>
        <v>19844596.149999995</v>
      </c>
      <c r="BN15" s="115">
        <f ca="1">IF(BL$9 = 0, 0, IFERROR((BL15 - BM15) / BM15, 0))</f>
        <v>0.15296096312849455</v>
      </c>
      <c r="BO15" s="158" t="str">
        <f t="shared" ref="BO15:BO19" si="22">E15</f>
        <v>Total Company</v>
      </c>
      <c r="BP15" s="248" t="s">
        <v>134</v>
      </c>
    </row>
    <row r="16" spans="1:68" x14ac:dyDescent="0.2">
      <c r="A16" s="169" t="str">
        <f>A$9</f>
        <v>&lt;&gt; -99</v>
      </c>
      <c r="B16" s="3" t="str">
        <f t="shared" si="21"/>
        <v>&gt;= 0</v>
      </c>
      <c r="D16" s="237"/>
      <c r="E16" s="136" t="str">
        <f>$E$10</f>
        <v>All Transactions</v>
      </c>
      <c r="F16" s="120">
        <f ca="1">SUMIFS(SOLD_AMT_D, CHANNEL_COUNT, $A$2, IS_JJCC, $B$2, CUST_GROUP, $A16, RECENCY_GROUP, $B16, TIMEFRAME, F$1)</f>
        <v>271410330.57000011</v>
      </c>
      <c r="G16" s="111">
        <f ca="1">SUMIFS(SOLD_AMT_D, CHANNEL_COUNT, $A$2, IS_JJCC, $B$2, CUST_GROUP, $A16, RECENCY_GROUP, $B16, TIMEFRAME, G$1)</f>
        <v>223235294.82999989</v>
      </c>
      <c r="H16" s="108">
        <f t="shared" ref="H16:H17" ca="1" si="23">IF(F$9 = 0, 0, IFERROR((F16 - G16) / G16, 0))</f>
        <v>0.21580384847605258</v>
      </c>
      <c r="I16" s="141"/>
      <c r="J16" s="120">
        <f ca="1">SUMIFS(SOLD_AMT_D, CHANNEL_COUNT, $A$2, IS_JJCC, $B$2, CUST_GROUP, $A16, RECENCY_GROUP, $B16, TIMEFRAME, J$1)</f>
        <v>334583438.25000018</v>
      </c>
      <c r="K16" s="111">
        <f ca="1">SUMIFS(SOLD_AMT_D, CHANNEL_COUNT, $A$2, IS_JJCC, $B$2, CUST_GROUP, $A16, RECENCY_GROUP, $B16, TIMEFRAME, K$1)</f>
        <v>271127496.94000012</v>
      </c>
      <c r="L16" s="108">
        <f t="shared" ref="L16:L17" ca="1" si="24">IF(J$9 = 0, 0, IFERROR((J16 - K16) / K16, 0))</f>
        <v>0.23404465436437349</v>
      </c>
      <c r="M16" s="141"/>
      <c r="N16" s="120">
        <f ca="1">SUMIFS(SOLD_AMT_D, CHANNEL_COUNT, $A$2, IS_JJCC, $B$2, CUST_GROUP, $A16, RECENCY_GROUP, $B16, TIMEFRAME, N$1)</f>
        <v>334583438.25000012</v>
      </c>
      <c r="O16" s="111">
        <f ca="1">SUMIFS(SOLD_AMT_D, CHANNEL_COUNT, $A$2, IS_JJCC, $B$2, CUST_GROUP, $A16, RECENCY_GROUP, $B16, TIMEFRAME, O$1)</f>
        <v>271127496.94000006</v>
      </c>
      <c r="P16" s="108">
        <f t="shared" ref="P16:P17" ca="1" si="25">IF(N$9 = 0, 0, IFERROR((N16 - O16) / O16, 0))</f>
        <v>0.23404465436437355</v>
      </c>
      <c r="Q16" s="141"/>
      <c r="R16" s="120">
        <f ca="1">SUMIFS(SOLD_AMT_D, CHANNEL_COUNT, $A$2, IS_JJCC, $B$2, CUST_GROUP, $A16, RECENCY_GROUP, $B16, TIMEFRAME, R$1)</f>
        <v>76792435.01000002</v>
      </c>
      <c r="S16" s="111">
        <f ca="1">SUMIFS(SOLD_AMT_D, CHANNEL_COUNT, $A$2, IS_JJCC, $B$2, CUST_GROUP, $A16, RECENCY_GROUP, $B16, TIMEFRAME, S$1)</f>
        <v>59982717.269999988</v>
      </c>
      <c r="T16" s="108">
        <f t="shared" ref="T16:T17" ca="1" si="26">IF(R$9 = 0, 0, IFERROR((R16 - S16) / S16, 0))</f>
        <v>0.28024268497764965</v>
      </c>
      <c r="U16" s="120">
        <f ca="1">SUMIFS(SOLD_AMT_D, CHANNEL_COUNT, $A$2, IS_JJCC, $B$2, CUST_GROUP, $A16, RECENCY_GROUP, $B16, TIMEFRAME, U$1)</f>
        <v>81156669.13000001</v>
      </c>
      <c r="V16" s="111">
        <f ca="1">SUMIFS(SOLD_AMT_D, CHANNEL_COUNT, $A$2, IS_JJCC, $B$2, CUST_GROUP, $A16, RECENCY_GROUP, $B16, TIMEFRAME, V$1)</f>
        <v>64655113.570000015</v>
      </c>
      <c r="W16" s="108">
        <f t="shared" ref="W16:W17" ca="1" si="27">IF(U$9 = 0, 0, IFERROR((U16 - V16) / V16, 0))</f>
        <v>0.25522429161205157</v>
      </c>
      <c r="X16" s="120">
        <f ca="1">SUMIFS(SOLD_AMT_D, CHANNEL_COUNT, $A$2, IS_JJCC, $B$2, CUST_GROUP, $A16, RECENCY_GROUP, $B16, TIMEFRAME, X$1)</f>
        <v>80252444.610000014</v>
      </c>
      <c r="Y16" s="111">
        <f ca="1">SUMIFS(SOLD_AMT_D, CHANNEL_COUNT, $A$2, IS_JJCC, $B$2, CUST_GROUP, $A16, RECENCY_GROUP, $B16, TIMEFRAME, Y$1)</f>
        <v>65341376.240000002</v>
      </c>
      <c r="Z16" s="108">
        <f t="shared" ref="Z16:Z17" ca="1" si="28">IF(X$9 = 0, 0, IFERROR((X16 - Y16) / Y16, 0))</f>
        <v>0.22820254527898831</v>
      </c>
      <c r="AA16" s="120">
        <f ca="1">SUMIFS(SOLD_AMT_D, CHANNEL_COUNT, $A$2, IS_JJCC, $B$2, CUST_GROUP, $A16, RECENCY_GROUP, $B16, TIMEFRAME, AA$1)</f>
        <v>95262066.289999947</v>
      </c>
      <c r="AB16" s="111">
        <f ca="1">SUMIFS(SOLD_AMT_D, CHANNEL_COUNT, $A$2, IS_JJCC, $B$2, CUST_GROUP, $A16, RECENCY_GROUP, $B16, TIMEFRAME, AB$1)</f>
        <v>80071383.830000013</v>
      </c>
      <c r="AC16" s="108">
        <f t="shared" ref="AC16:AC17" ca="1" si="29">IF(AA$9 = 0, 0, IFERROR((AA16 - AB16) / AB16, 0))</f>
        <v>0.18971424912864443</v>
      </c>
      <c r="AD16" s="141"/>
      <c r="AE16" s="120">
        <f ca="1">SUMIFS(SOLD_AMT_D, CHANNEL_COUNT, $A$2, IS_JJCC, $B$2, CUST_GROUP, $A16, RECENCY_GROUP, $B16, TIMEFRAME, AE$1)</f>
        <v>17739936.25</v>
      </c>
      <c r="AF16" s="111">
        <f ca="1">SUMIFS(SOLD_AMT_D, CHANNEL_COUNT, $A$2, IS_JJCC, $B$2, CUST_GROUP, $A16, RECENCY_GROUP, $B16, TIMEFRAME, AF$1)</f>
        <v>13460115.369999994</v>
      </c>
      <c r="AG16" s="108">
        <f t="shared" ref="AG16:AG17" ca="1" si="30">IF(AE$9 = 0, 0, IFERROR((AE16 - AF16) / AF16, 0))</f>
        <v>0.31796316467976965</v>
      </c>
      <c r="AH16" s="120">
        <f ca="1">SUMIFS(SOLD_AMT_D, CHANNEL_COUNT, $A$2, IS_JJCC, $B$2, CUST_GROUP, $A16, RECENCY_GROUP, $B16, TIMEFRAME, AH$1)</f>
        <v>30826764.789999995</v>
      </c>
      <c r="AI16" s="111">
        <f ca="1">SUMIFS(SOLD_AMT_D, CHANNEL_COUNT, $A$2, IS_JJCC, $B$2, CUST_GROUP, $A16, RECENCY_GROUP, $B16, TIMEFRAME, AI$1)</f>
        <v>23981144.919999998</v>
      </c>
      <c r="AJ16" s="108">
        <f t="shared" ref="AJ16:AJ17" ca="1" si="31">IF(AH$9 = 0, 0, IFERROR((AH16 - AI16) / AI16, 0))</f>
        <v>0.28545842547704342</v>
      </c>
      <c r="AK16" s="120">
        <f ca="1">SUMIFS(SOLD_AMT_D, CHANNEL_COUNT, $A$2, IS_JJCC, $B$2, CUST_GROUP, $A16, RECENCY_GROUP, $B16, TIMEFRAME, AK$1)</f>
        <v>27595409.520000011</v>
      </c>
      <c r="AL16" s="111">
        <f ca="1">SUMIFS(SOLD_AMT_D, CHANNEL_COUNT, $A$2, IS_JJCC, $B$2, CUST_GROUP, $A16, RECENCY_GROUP, $B16, TIMEFRAME, AL$1)</f>
        <v>22142908.620000016</v>
      </c>
      <c r="AM16" s="108">
        <f t="shared" ref="AM16:AM17" ca="1" si="32">IF(AK$9 = 0, 0, IFERROR((AK16 - AL16) / AL16, 0))</f>
        <v>0.24624140367337119</v>
      </c>
      <c r="AN16" s="120">
        <f ca="1">SUMIFS(SOLD_AMT_D, CHANNEL_COUNT, $A$2, IS_JJCC, $B$2, CUST_GROUP, $A16, RECENCY_GROUP, $B16, TIMEFRAME, AN$1)</f>
        <v>27643161.290000007</v>
      </c>
      <c r="AO16" s="111">
        <f ca="1">SUMIFS(SOLD_AMT_D, CHANNEL_COUNT, $A$2, IS_JJCC, $B$2, CUST_GROUP, $A16, RECENCY_GROUP, $B16, TIMEFRAME, AO$1)</f>
        <v>23504756.23</v>
      </c>
      <c r="AP16" s="108">
        <f t="shared" ref="AP16:AP17" ca="1" si="33">IF(AN$9 = 0, 0, IFERROR((AN16 - AO16) / AO16, 0))</f>
        <v>0.17606670835062754</v>
      </c>
      <c r="AQ16" s="120">
        <f ca="1">SUMIFS(SOLD_AMT_D, CHANNEL_COUNT, $A$2, IS_JJCC, $B$2, CUST_GROUP, $A16, RECENCY_GROUP, $B16, TIMEFRAME, AQ$1)</f>
        <v>33293748.469999984</v>
      </c>
      <c r="AR16" s="111">
        <f ca="1">SUMIFS(SOLD_AMT_D, CHANNEL_COUNT, $A$2, IS_JJCC, $B$2, CUST_GROUP, $A16, RECENCY_GROUP, $B16, TIMEFRAME, AR$1)</f>
        <v>23981180.079999998</v>
      </c>
      <c r="AS16" s="108">
        <f t="shared" ref="AS16:AS17" ca="1" si="34">IF(AQ$9 = 0, 0, IFERROR((AQ16 - AR16) / AR16, 0))</f>
        <v>0.38832819564899351</v>
      </c>
      <c r="AT16" s="120">
        <f ca="1">SUMIFS(SOLD_AMT_D, CHANNEL_COUNT, $A$2, IS_JJCC, $B$2, CUST_GROUP, $A16, RECENCY_GROUP, $B16, TIMEFRAME, AT$1)</f>
        <v>19430208.600000001</v>
      </c>
      <c r="AU16" s="111">
        <f ca="1">SUMIFS(SOLD_AMT_D, CHANNEL_COUNT, $A$2, IS_JJCC, $B$2, CUST_GROUP, $A16, RECENCY_GROUP, $B16, TIMEFRAME, AU$1)</f>
        <v>16417675.130000001</v>
      </c>
      <c r="AV16" s="108">
        <f t="shared" ref="AV16:AV17" ca="1" si="35">IF(AT$9 = 0, 0, IFERROR((AT16 - AU16) / AU16, 0))</f>
        <v>0.18349330499878155</v>
      </c>
      <c r="AW16" s="120">
        <f ca="1">SUMIFS(SOLD_AMT_D, CHANNEL_COUNT, $A$2, IS_JJCC, $B$2, CUST_GROUP, $A16, RECENCY_GROUP, $B16, TIMEFRAME, AW$1)</f>
        <v>20216009.419999987</v>
      </c>
      <c r="AX16" s="111">
        <f ca="1">SUMIFS(SOLD_AMT_D, CHANNEL_COUNT, $A$2, IS_JJCC, $B$2, CUST_GROUP, $A16, RECENCY_GROUP, $B16, TIMEFRAME, AX$1)</f>
        <v>16410056.68999999</v>
      </c>
      <c r="AY16" s="108">
        <f t="shared" ref="AY16:AY17" ca="1" si="36">IF(AW$9 = 0, 0, IFERROR((AW16 - AX16) / AX16, 0))</f>
        <v>0.2319280671540446</v>
      </c>
      <c r="AZ16" s="120">
        <f ca="1">SUMIFS(SOLD_AMT_D, CHANNEL_COUNT, $A$2, IS_JJCC, $B$2, CUST_GROUP, $A16, RECENCY_GROUP, $B16, TIMEFRAME, AZ$1)</f>
        <v>31316418.160000004</v>
      </c>
      <c r="BA16" s="111">
        <f ca="1">SUMIFS(SOLD_AMT_D, CHANNEL_COUNT, $A$2, IS_JJCC, $B$2, CUST_GROUP, $A16, RECENCY_GROUP, $B16, TIMEFRAME, BA$1)</f>
        <v>25780483.550000001</v>
      </c>
      <c r="BB16" s="108">
        <f t="shared" ref="BB16:BB17" ca="1" si="37">IF(AZ$9 = 0, 0, IFERROR((AZ16 - BA16) / BA16, 0))</f>
        <v>0.21473354443733864</v>
      </c>
      <c r="BC16" s="120">
        <f ca="1">SUMIFS(SOLD_AMT_D, CHANNEL_COUNT, $A$2, IS_JJCC, $B$2, CUST_GROUP, $A16, RECENCY_GROUP, $B16, TIMEFRAME, BC$1)</f>
        <v>28147905.090000004</v>
      </c>
      <c r="BD16" s="111">
        <f ca="1">SUMIFS(SOLD_AMT_D, CHANNEL_COUNT, $A$2, IS_JJCC, $B$2, CUST_GROUP, $A16, RECENCY_GROUP, $B16, TIMEFRAME, BD$1)</f>
        <v>22667152.859999999</v>
      </c>
      <c r="BE16" s="108">
        <f t="shared" ref="BE16:BE17" ca="1" si="38">IF(BC$9 = 0, 0, IFERROR((BC16 - BD16) / BD16, 0))</f>
        <v>0.24179270611756948</v>
      </c>
      <c r="BF16" s="120">
        <f ca="1">SUMIFS(SOLD_AMT_D, CHANNEL_COUNT, $A$2, IS_JJCC, $B$2, CUST_GROUP, $A16, RECENCY_GROUP, $B16, TIMEFRAME, BF$1)</f>
        <v>30829596.720000006</v>
      </c>
      <c r="BG16" s="111">
        <f ca="1">SUMIFS(SOLD_AMT_D, CHANNEL_COUNT, $A$2, IS_JJCC, $B$2, CUST_GROUP, $A16, RECENCY_GROUP, $B16, TIMEFRAME, BG$1)</f>
        <v>27895390.28999998</v>
      </c>
      <c r="BH16" s="108">
        <f t="shared" ref="BH16:BH17" ca="1" si="39">IF(BF$9 = 0, 0, IFERROR((BF16 - BG16) / BG16, 0))</f>
        <v>0.10518606836097534</v>
      </c>
      <c r="BI16" s="120">
        <f ca="1">SUMIFS(SOLD_AMT_D, CHANNEL_COUNT, $A$2, IS_JJCC, $B$2, CUST_GROUP, $A16, RECENCY_GROUP, $B16, TIMEFRAME, BI$1)</f>
        <v>41086839.920000009</v>
      </c>
      <c r="BJ16" s="111">
        <f ca="1">SUMIFS(SOLD_AMT_D, CHANNEL_COUNT, $A$2, IS_JJCC, $B$2, CUST_GROUP, $A16, RECENCY_GROUP, $B16, TIMEFRAME, BJ$1)</f>
        <v>31565545.010000005</v>
      </c>
      <c r="BK16" s="108">
        <f t="shared" ref="BK16:BK17" ca="1" si="40">IF(BI$9 = 0, 0, IFERROR((BI16 - BJ16) / BJ16, 0))</f>
        <v>0.30163568875442021</v>
      </c>
      <c r="BL16" s="120">
        <f ca="1">SUMIFS(SOLD_AMT_D, CHANNEL_COUNT, $A$2, IS_JJCC, $B$2, CUST_GROUP, $A16, RECENCY_GROUP, $B16, TIMEFRAME, BL$1)</f>
        <v>22880044.690000009</v>
      </c>
      <c r="BM16" s="111">
        <f ca="1">SUMIFS(SOLD_AMT_D, CHANNEL_COUNT, $A$2, IS_JJCC, $B$2, CUST_GROUP, $A16, RECENCY_GROUP, $B16, TIMEFRAME, BM$1)</f>
        <v>19844596.149999995</v>
      </c>
      <c r="BN16" s="108">
        <f t="shared" ref="BN16:BN17" ca="1" si="41">IF(BL$9 = 0, 0, IFERROR((BL16 - BM16) / BM16, 0))</f>
        <v>0.15296096312849455</v>
      </c>
      <c r="BO16" s="152" t="str">
        <f t="shared" si="22"/>
        <v>All Transactions</v>
      </c>
      <c r="BP16" s="249"/>
    </row>
    <row r="17" spans="1:68" x14ac:dyDescent="0.2">
      <c r="A17" s="169" t="str">
        <f>A$11</f>
        <v>&gt;= 1</v>
      </c>
      <c r="B17" s="3" t="str">
        <f t="shared" ref="B17" si="42">B$11</f>
        <v>&gt;= 0</v>
      </c>
      <c r="D17" s="237"/>
      <c r="E17" s="77" t="str">
        <f>$E$11</f>
        <v>Identified Customers</v>
      </c>
      <c r="F17" s="121">
        <f ca="1">SUMIFS(SOLD_AMT_D, CHANNEL_COUNT, $A$2, IS_JJCC, $B$2, CUST_GROUP, $A17, RECENCY_GROUP, $B17, TIMEFRAME, F$1)</f>
        <v>271134013.74000013</v>
      </c>
      <c r="G17" s="104">
        <f ca="1">SUMIFS(SOLD_AMT_D, CHANNEL_COUNT, $A$2, IS_JJCC, $B$2, CUST_GROUP, $A17, RECENCY_GROUP, $B17, TIMEFRAME, G$1)</f>
        <v>223078103.54999989</v>
      </c>
      <c r="H17" s="48">
        <f t="shared" ca="1" si="23"/>
        <v>0.21542190571487069</v>
      </c>
      <c r="I17" s="141"/>
      <c r="J17" s="121">
        <f ca="1">SUMIFS(SOLD_AMT_D, CHANNEL_COUNT, $A$2, IS_JJCC, $B$2, CUST_GROUP, $A17, RECENCY_GROUP, $B17, TIMEFRAME, J$1)</f>
        <v>333760220.00000018</v>
      </c>
      <c r="K17" s="104">
        <f ca="1">SUMIFS(SOLD_AMT_D, CHANNEL_COUNT, $A$2, IS_JJCC, $B$2, CUST_GROUP, $A17, RECENCY_GROUP, $B17, TIMEFRAME, K$1)</f>
        <v>270850745.61000007</v>
      </c>
      <c r="L17" s="48">
        <f t="shared" ca="1" si="24"/>
        <v>0.23226620347054133</v>
      </c>
      <c r="M17" s="141"/>
      <c r="N17" s="121">
        <f ca="1">SUMIFS(SOLD_AMT_D, CHANNEL_COUNT, $A$2, IS_JJCC, $B$2, CUST_GROUP, $A17, RECENCY_GROUP, $B17, TIMEFRAME, N$1)</f>
        <v>333760220.00000012</v>
      </c>
      <c r="O17" s="104">
        <f ca="1">SUMIFS(SOLD_AMT_D, CHANNEL_COUNT, $A$2, IS_JJCC, $B$2, CUST_GROUP, $A17, RECENCY_GROUP, $B17, TIMEFRAME, O$1)</f>
        <v>270850745.61000001</v>
      </c>
      <c r="P17" s="48">
        <f t="shared" ca="1" si="25"/>
        <v>0.23226620347054139</v>
      </c>
      <c r="Q17" s="141"/>
      <c r="R17" s="121">
        <f ca="1">SUMIFS(SOLD_AMT_D, CHANNEL_COUNT, $A$2, IS_JJCC, $B$2, CUST_GROUP, $A17, RECENCY_GROUP, $B17, TIMEFRAME, R$1)</f>
        <v>76610600.070000023</v>
      </c>
      <c r="S17" s="104">
        <f ca="1">SUMIFS(SOLD_AMT_D, CHANNEL_COUNT, $A$2, IS_JJCC, $B$2, CUST_GROUP, $A17, RECENCY_GROUP, $B17, TIMEFRAME, S$1)</f>
        <v>59949268.909999989</v>
      </c>
      <c r="T17" s="48">
        <f t="shared" ca="1" si="26"/>
        <v>0.27792384232430228</v>
      </c>
      <c r="U17" s="121">
        <f ca="1">SUMIFS(SOLD_AMT_D, CHANNEL_COUNT, $A$2, IS_JJCC, $B$2, CUST_GROUP, $A17, RECENCY_GROUP, $B17, TIMEFRAME, U$1)</f>
        <v>80912914.710000008</v>
      </c>
      <c r="V17" s="104">
        <f ca="1">SUMIFS(SOLD_AMT_D, CHANNEL_COUNT, $A$2, IS_JJCC, $B$2, CUST_GROUP, $A17, RECENCY_GROUP, $B17, TIMEFRAME, V$1)</f>
        <v>64593987.010000013</v>
      </c>
      <c r="W17" s="48">
        <f t="shared" ca="1" si="27"/>
        <v>0.25263849555336487</v>
      </c>
      <c r="X17" s="121">
        <f ca="1">SUMIFS(SOLD_AMT_D, CHANNEL_COUNT, $A$2, IS_JJCC, $B$2, CUST_GROUP, $A17, RECENCY_GROUP, $B17, TIMEFRAME, X$1)</f>
        <v>80053426.290000007</v>
      </c>
      <c r="Y17" s="104">
        <f ca="1">SUMIFS(SOLD_AMT_D, CHANNEL_COUNT, $A$2, IS_JJCC, $B$2, CUST_GROUP, $A17, RECENCY_GROUP, $B17, TIMEFRAME, Y$1)</f>
        <v>65277083.969999999</v>
      </c>
      <c r="Z17" s="48">
        <f t="shared" ca="1" si="28"/>
        <v>0.22636339464536911</v>
      </c>
      <c r="AA17" s="121">
        <f ca="1">SUMIFS(SOLD_AMT_D, CHANNEL_COUNT, $A$2, IS_JJCC, $B$2, CUST_GROUP, $A17, RECENCY_GROUP, $B17, TIMEFRAME, AA$1)</f>
        <v>95055280.409999952</v>
      </c>
      <c r="AB17" s="104">
        <f ca="1">SUMIFS(SOLD_AMT_D, CHANNEL_COUNT, $A$2, IS_JJCC, $B$2, CUST_GROUP, $A17, RECENCY_GROUP, $B17, TIMEFRAME, AB$1)</f>
        <v>79951560.650000006</v>
      </c>
      <c r="AC17" s="48">
        <f t="shared" ca="1" si="29"/>
        <v>0.18891088100354606</v>
      </c>
      <c r="AD17" s="141"/>
      <c r="AE17" s="121">
        <f ca="1">SUMIFS(SOLD_AMT_D, CHANNEL_COUNT, $A$2, IS_JJCC, $B$2, CUST_GROUP, $A17, RECENCY_GROUP, $B17, TIMEFRAME, AE$1)</f>
        <v>17706938.48</v>
      </c>
      <c r="AF17" s="104">
        <f ca="1">SUMIFS(SOLD_AMT_D, CHANNEL_COUNT, $A$2, IS_JJCC, $B$2, CUST_GROUP, $A17, RECENCY_GROUP, $B17, TIMEFRAME, AF$1)</f>
        <v>13451324.879999993</v>
      </c>
      <c r="AG17" s="48">
        <f t="shared" ca="1" si="30"/>
        <v>0.31637133427112712</v>
      </c>
      <c r="AH17" s="121">
        <f ca="1">SUMIFS(SOLD_AMT_D, CHANNEL_COUNT, $A$2, IS_JJCC, $B$2, CUST_GROUP, $A17, RECENCY_GROUP, $B17, TIMEFRAME, AH$1)</f>
        <v>30758136.549999993</v>
      </c>
      <c r="AI17" s="104">
        <f ca="1">SUMIFS(SOLD_AMT_D, CHANNEL_COUNT, $A$2, IS_JJCC, $B$2, CUST_GROUP, $A17, RECENCY_GROUP, $B17, TIMEFRAME, AI$1)</f>
        <v>23968533.689999994</v>
      </c>
      <c r="AJ17" s="48">
        <f t="shared" ca="1" si="31"/>
        <v>0.28327151538822404</v>
      </c>
      <c r="AK17" s="121">
        <f ca="1">SUMIFS(SOLD_AMT_D, CHANNEL_COUNT, $A$2, IS_JJCC, $B$2, CUST_GROUP, $A17, RECENCY_GROUP, $B17, TIMEFRAME, AK$1)</f>
        <v>27518000.640000008</v>
      </c>
      <c r="AL17" s="104">
        <f ca="1">SUMIFS(SOLD_AMT_D, CHANNEL_COUNT, $A$2, IS_JJCC, $B$2, CUST_GROUP, $A17, RECENCY_GROUP, $B17, TIMEFRAME, AL$1)</f>
        <v>22129441.120000016</v>
      </c>
      <c r="AM17" s="48">
        <f t="shared" ca="1" si="32"/>
        <v>0.24350183498895286</v>
      </c>
      <c r="AN17" s="121">
        <f ca="1">SUMIFS(SOLD_AMT_D, CHANNEL_COUNT, $A$2, IS_JJCC, $B$2, CUST_GROUP, $A17, RECENCY_GROUP, $B17, TIMEFRAME, AN$1)</f>
        <v>27557580.31000001</v>
      </c>
      <c r="AO17" s="104">
        <f ca="1">SUMIFS(SOLD_AMT_D, CHANNEL_COUNT, $A$2, IS_JJCC, $B$2, CUST_GROUP, $A17, RECENCY_GROUP, $B17, TIMEFRAME, AO$1)</f>
        <v>23485983.66</v>
      </c>
      <c r="AP17" s="48">
        <f t="shared" ca="1" si="33"/>
        <v>0.17336283244267614</v>
      </c>
      <c r="AQ17" s="121">
        <f ca="1">SUMIFS(SOLD_AMT_D, CHANNEL_COUNT, $A$2, IS_JJCC, $B$2, CUST_GROUP, $A17, RECENCY_GROUP, $B17, TIMEFRAME, AQ$1)</f>
        <v>33196553.979999986</v>
      </c>
      <c r="AR17" s="104">
        <f ca="1">SUMIFS(SOLD_AMT_D, CHANNEL_COUNT, $A$2, IS_JJCC, $B$2, CUST_GROUP, $A17, RECENCY_GROUP, $B17, TIMEFRAME, AR$1)</f>
        <v>23956752.099999998</v>
      </c>
      <c r="AS17" s="48">
        <f t="shared" ca="1" si="34"/>
        <v>0.38568675091812588</v>
      </c>
      <c r="AT17" s="121">
        <f ca="1">SUMIFS(SOLD_AMT_D, CHANNEL_COUNT, $A$2, IS_JJCC, $B$2, CUST_GROUP, $A17, RECENCY_GROUP, $B17, TIMEFRAME, AT$1)</f>
        <v>19371248.199999999</v>
      </c>
      <c r="AU17" s="104">
        <f ca="1">SUMIFS(SOLD_AMT_D, CHANNEL_COUNT, $A$2, IS_JJCC, $B$2, CUST_GROUP, $A17, RECENCY_GROUP, $B17, TIMEFRAME, AU$1)</f>
        <v>16400654.699999997</v>
      </c>
      <c r="AV17" s="48">
        <f t="shared" ca="1" si="35"/>
        <v>0.18112651929681822</v>
      </c>
      <c r="AW17" s="121">
        <f ca="1">SUMIFS(SOLD_AMT_D, CHANNEL_COUNT, $A$2, IS_JJCC, $B$2, CUST_GROUP, $A17, RECENCY_GROUP, $B17, TIMEFRAME, AW$1)</f>
        <v>20163760.919999987</v>
      </c>
      <c r="AX17" s="104">
        <f ca="1">SUMIFS(SOLD_AMT_D, CHANNEL_COUNT, $A$2, IS_JJCC, $B$2, CUST_GROUP, $A17, RECENCY_GROUP, $B17, TIMEFRAME, AX$1)</f>
        <v>16392968.289999992</v>
      </c>
      <c r="AY17" s="48">
        <f t="shared" ca="1" si="36"/>
        <v>0.23002500604483248</v>
      </c>
      <c r="AZ17" s="121">
        <f ca="1">SUMIFS(SOLD_AMT_D, CHANNEL_COUNT, $A$2, IS_JJCC, $B$2, CUST_GROUP, $A17, RECENCY_GROUP, $B17, TIMEFRAME, AZ$1)</f>
        <v>31241745.850000001</v>
      </c>
      <c r="BA17" s="104">
        <f ca="1">SUMIFS(SOLD_AMT_D, CHANNEL_COUNT, $A$2, IS_JJCC, $B$2, CUST_GROUP, $A17, RECENCY_GROUP, $B17, TIMEFRAME, BA$1)</f>
        <v>25757754.929999996</v>
      </c>
      <c r="BB17" s="48">
        <f t="shared" ca="1" si="37"/>
        <v>0.21290640177699705</v>
      </c>
      <c r="BC17" s="121">
        <f ca="1">SUMIFS(SOLD_AMT_D, CHANNEL_COUNT, $A$2, IS_JJCC, $B$2, CUST_GROUP, $A17, RECENCY_GROUP, $B17, TIMEFRAME, BC$1)</f>
        <v>28075852.880000003</v>
      </c>
      <c r="BD17" s="104">
        <f ca="1">SUMIFS(SOLD_AMT_D, CHANNEL_COUNT, $A$2, IS_JJCC, $B$2, CUST_GROUP, $A17, RECENCY_GROUP, $B17, TIMEFRAME, BD$1)</f>
        <v>22641020.639999997</v>
      </c>
      <c r="BE17" s="48">
        <f t="shared" ca="1" si="38"/>
        <v>0.24004360609071934</v>
      </c>
      <c r="BF17" s="121">
        <f ca="1">SUMIFS(SOLD_AMT_D, CHANNEL_COUNT, $A$2, IS_JJCC, $B$2, CUST_GROUP, $A17, RECENCY_GROUP, $B17, TIMEFRAME, BF$1)</f>
        <v>30753259.500000007</v>
      </c>
      <c r="BG17" s="104">
        <f ca="1">SUMIFS(SOLD_AMT_D, CHANNEL_COUNT, $A$2, IS_JJCC, $B$2, CUST_GROUP, $A17, RECENCY_GROUP, $B17, TIMEFRAME, BG$1)</f>
        <v>27845583.179999981</v>
      </c>
      <c r="BH17" s="48">
        <f t="shared" ca="1" si="39"/>
        <v>0.10442145532396166</v>
      </c>
      <c r="BI17" s="121">
        <f ca="1">SUMIFS(SOLD_AMT_D, CHANNEL_COUNT, $A$2, IS_JJCC, $B$2, CUST_GROUP, $A17, RECENCY_GROUP, $B17, TIMEFRAME, BI$1)</f>
        <v>41009600.520000011</v>
      </c>
      <c r="BJ17" s="104">
        <f ca="1">SUMIFS(SOLD_AMT_D, CHANNEL_COUNT, $A$2, IS_JJCC, $B$2, CUST_GROUP, $A17, RECENCY_GROUP, $B17, TIMEFRAME, BJ$1)</f>
        <v>31522644.900000006</v>
      </c>
      <c r="BK17" s="48">
        <f t="shared" ca="1" si="40"/>
        <v>0.30095684071230971</v>
      </c>
      <c r="BL17" s="121">
        <f ca="1">SUMIFS(SOLD_AMT_D, CHANNEL_COUNT, $A$2, IS_JJCC, $B$2, CUST_GROUP, $A17, RECENCY_GROUP, $B17, TIMEFRAME, BL$1)</f>
        <v>22828433.450000007</v>
      </c>
      <c r="BM17" s="104">
        <f ca="1">SUMIFS(SOLD_AMT_D, CHANNEL_COUNT, $A$2, IS_JJCC, $B$2, CUST_GROUP, $A17, RECENCY_GROUP, $B17, TIMEFRAME, BM$1)</f>
        <v>19819015.279999997</v>
      </c>
      <c r="BN17" s="48">
        <f t="shared" ca="1" si="41"/>
        <v>0.15184498964673132</v>
      </c>
      <c r="BO17" s="154" t="str">
        <f t="shared" si="22"/>
        <v>Identified Customers</v>
      </c>
      <c r="BP17" s="249"/>
    </row>
    <row r="18" spans="1:68" x14ac:dyDescent="0.2">
      <c r="A18" s="169"/>
      <c r="D18" s="237"/>
      <c r="E18" s="76" t="str">
        <f>$E$12</f>
        <v>% to Total Company</v>
      </c>
      <c r="F18" s="33">
        <f ca="1">IFERROR(F16 / F15, 0)</f>
        <v>1</v>
      </c>
      <c r="G18" s="8">
        <f ca="1">IFERROR(G16 / G15, 0)</f>
        <v>1</v>
      </c>
      <c r="H18" s="20">
        <f t="shared" ref="H18:H19" ca="1" si="43">IF(F$9 = 0, 0, IFERROR((F18 - G18) * 10000, 0))</f>
        <v>0</v>
      </c>
      <c r="I18" s="88"/>
      <c r="J18" s="33">
        <f ca="1">IFERROR(J16 / J15, 0)</f>
        <v>1</v>
      </c>
      <c r="K18" s="8">
        <f ca="1">IFERROR(K16 / K15, 0)</f>
        <v>1</v>
      </c>
      <c r="L18" s="20">
        <f t="shared" ref="L18:L19" ca="1" si="44">IF(J$9 = 0, 0, IFERROR((J18 - K18) * 10000, 0))</f>
        <v>0</v>
      </c>
      <c r="M18" s="88"/>
      <c r="N18" s="33">
        <f ca="1">IFERROR(N16 / N15, 0)</f>
        <v>1</v>
      </c>
      <c r="O18" s="8">
        <f ca="1">IFERROR(O16 / O15, 0)</f>
        <v>1</v>
      </c>
      <c r="P18" s="20">
        <f t="shared" ref="P18:P19" ca="1" si="45">IF(N$9 = 0, 0, IFERROR((N18 - O18) * 10000, 0))</f>
        <v>0</v>
      </c>
      <c r="Q18" s="88"/>
      <c r="R18" s="33">
        <f ca="1">IFERROR(R16 / R15, 0)</f>
        <v>1</v>
      </c>
      <c r="S18" s="8">
        <f ca="1">IFERROR(S16 / S15, 0)</f>
        <v>1</v>
      </c>
      <c r="T18" s="20">
        <f t="shared" ref="T18:T19" ca="1" si="46">IF(R$9 = 0, 0, IFERROR((R18 - S18) * 10000, 0))</f>
        <v>0</v>
      </c>
      <c r="U18" s="33">
        <f ca="1">IFERROR(U16 / U15, 0)</f>
        <v>1</v>
      </c>
      <c r="V18" s="8">
        <f ca="1">IFERROR(V16 / V15, 0)</f>
        <v>1</v>
      </c>
      <c r="W18" s="20">
        <f t="shared" ref="W18:W19" ca="1" si="47">IF(U$9 = 0, 0, IFERROR((U18 - V18) * 10000, 0))</f>
        <v>0</v>
      </c>
      <c r="X18" s="33">
        <f ca="1">IFERROR(X16 / X15, 0)</f>
        <v>1</v>
      </c>
      <c r="Y18" s="8">
        <f ca="1">IFERROR(Y16 / Y15, 0)</f>
        <v>1</v>
      </c>
      <c r="Z18" s="20">
        <f t="shared" ref="Z18:Z19" ca="1" si="48">IF(X$9 = 0, 0, IFERROR((X18 - Y18) * 10000, 0))</f>
        <v>0</v>
      </c>
      <c r="AA18" s="33">
        <f ca="1">IFERROR(AA16 / AA15, 0)</f>
        <v>1</v>
      </c>
      <c r="AB18" s="8">
        <f ca="1">IFERROR(AB16 / AB15, 0)</f>
        <v>1</v>
      </c>
      <c r="AC18" s="20">
        <f t="shared" ref="AC18:AC19" ca="1" si="49">IF(AA$9 = 0, 0, IFERROR((AA18 - AB18) * 10000, 0))</f>
        <v>0</v>
      </c>
      <c r="AD18" s="88"/>
      <c r="AE18" s="33">
        <f ca="1">IFERROR(AE16 / AE15, 0)</f>
        <v>1</v>
      </c>
      <c r="AF18" s="8">
        <f ca="1">IFERROR(AF16 / AF15, 0)</f>
        <v>1</v>
      </c>
      <c r="AG18" s="20">
        <f t="shared" ref="AG18:AG19" ca="1" si="50">IF(AE$9 = 0, 0, IFERROR((AE18 - AF18) * 10000, 0))</f>
        <v>0</v>
      </c>
      <c r="AH18" s="33">
        <f ca="1">IFERROR(AH16 / AH15, 0)</f>
        <v>1</v>
      </c>
      <c r="AI18" s="8">
        <f ca="1">IFERROR(AI16 / AI15, 0)</f>
        <v>1</v>
      </c>
      <c r="AJ18" s="20">
        <f t="shared" ref="AJ18:AJ19" ca="1" si="51">IF(AH$9 = 0, 0, IFERROR((AH18 - AI18) * 10000, 0))</f>
        <v>0</v>
      </c>
      <c r="AK18" s="33">
        <f ca="1">IFERROR(AK16 / AK15, 0)</f>
        <v>1</v>
      </c>
      <c r="AL18" s="8">
        <f ca="1">IFERROR(AL16 / AL15, 0)</f>
        <v>1</v>
      </c>
      <c r="AM18" s="20">
        <f t="shared" ref="AM18:AM19" ca="1" si="52">IF(AK$9 = 0, 0, IFERROR((AK18 - AL18) * 10000, 0))</f>
        <v>0</v>
      </c>
      <c r="AN18" s="33">
        <f ca="1">IFERROR(AN16 / AN15, 0)</f>
        <v>1</v>
      </c>
      <c r="AO18" s="8">
        <f ca="1">IFERROR(AO16 / AO15, 0)</f>
        <v>1</v>
      </c>
      <c r="AP18" s="20">
        <f t="shared" ref="AP18:AP19" ca="1" si="53">IF(AN$9 = 0, 0, IFERROR((AN18 - AO18) * 10000, 0))</f>
        <v>0</v>
      </c>
      <c r="AQ18" s="33">
        <f ca="1">IFERROR(AQ16 / AQ15, 0)</f>
        <v>1</v>
      </c>
      <c r="AR18" s="8">
        <f ca="1">IFERROR(AR16 / AR15, 0)</f>
        <v>1</v>
      </c>
      <c r="AS18" s="20">
        <f t="shared" ref="AS18:AS19" ca="1" si="54">IF(AQ$9 = 0, 0, IFERROR((AQ18 - AR18) * 10000, 0))</f>
        <v>0</v>
      </c>
      <c r="AT18" s="33">
        <f ca="1">IFERROR(AT16 / AT15, 0)</f>
        <v>1</v>
      </c>
      <c r="AU18" s="8">
        <f ca="1">IFERROR(AU16 / AU15, 0)</f>
        <v>1</v>
      </c>
      <c r="AV18" s="20">
        <f t="shared" ref="AV18:AV19" ca="1" si="55">IF(AT$9 = 0, 0, IFERROR((AT18 - AU18) * 10000, 0))</f>
        <v>0</v>
      </c>
      <c r="AW18" s="33">
        <f ca="1">IFERROR(AW16 / AW15, 0)</f>
        <v>1</v>
      </c>
      <c r="AX18" s="8">
        <f ca="1">IFERROR(AX16 / AX15, 0)</f>
        <v>1</v>
      </c>
      <c r="AY18" s="20">
        <f t="shared" ref="AY18:AY19" ca="1" si="56">IF(AW$9 = 0, 0, IFERROR((AW18 - AX18) * 10000, 0))</f>
        <v>0</v>
      </c>
      <c r="AZ18" s="33">
        <f ca="1">IFERROR(AZ16 / AZ15, 0)</f>
        <v>1</v>
      </c>
      <c r="BA18" s="8">
        <f ca="1">IFERROR(BA16 / BA15, 0)</f>
        <v>1</v>
      </c>
      <c r="BB18" s="20">
        <f t="shared" ref="BB18:BB19" ca="1" si="57">IF(AZ$9 = 0, 0, IFERROR((AZ18 - BA18) * 10000, 0))</f>
        <v>0</v>
      </c>
      <c r="BC18" s="33">
        <f ca="1">IFERROR(BC16 / BC15, 0)</f>
        <v>1</v>
      </c>
      <c r="BD18" s="8">
        <f ca="1">IFERROR(BD16 / BD15, 0)</f>
        <v>1</v>
      </c>
      <c r="BE18" s="20">
        <f t="shared" ref="BE18:BE19" ca="1" si="58">IF(BC$9 = 0, 0, IFERROR((BC18 - BD18) * 10000, 0))</f>
        <v>0</v>
      </c>
      <c r="BF18" s="33">
        <f ca="1">IFERROR(BF16 / BF15, 0)</f>
        <v>1</v>
      </c>
      <c r="BG18" s="8">
        <f ca="1">IFERROR(BG16 / BG15, 0)</f>
        <v>1</v>
      </c>
      <c r="BH18" s="20">
        <f t="shared" ref="BH18:BH19" ca="1" si="59">IF(BF$9 = 0, 0, IFERROR((BF18 - BG18) * 10000, 0))</f>
        <v>0</v>
      </c>
      <c r="BI18" s="33">
        <f ca="1">IFERROR(BI16 / BI15, 0)</f>
        <v>1</v>
      </c>
      <c r="BJ18" s="8">
        <f ca="1">IFERROR(BJ16 / BJ15, 0)</f>
        <v>1</v>
      </c>
      <c r="BK18" s="20">
        <f t="shared" ref="BK18:BK19" ca="1" si="60">IF(BI$9 = 0, 0, IFERROR((BI18 - BJ18) * 10000, 0))</f>
        <v>0</v>
      </c>
      <c r="BL18" s="33">
        <f ca="1">IFERROR(BL16 / BL15, 0)</f>
        <v>1</v>
      </c>
      <c r="BM18" s="8">
        <f ca="1">IFERROR(BM16 / BM15, 0)</f>
        <v>1</v>
      </c>
      <c r="BN18" s="20">
        <f t="shared" ref="BN18:BN19" ca="1" si="61">IF(BL$9 = 0, 0, IFERROR((BL18 - BM18) * 10000, 0))</f>
        <v>0</v>
      </c>
      <c r="BO18" s="155" t="str">
        <f t="shared" si="22"/>
        <v>% to Total Company</v>
      </c>
      <c r="BP18" s="249"/>
    </row>
    <row r="19" spans="1:68" x14ac:dyDescent="0.2">
      <c r="A19" s="169"/>
      <c r="D19" s="239"/>
      <c r="E19" s="78" t="str">
        <f>$E$13</f>
        <v>% Identified</v>
      </c>
      <c r="F19" s="30">
        <f ca="1">IFERROR(F17 / F16, 0)</f>
        <v>0.99898192220826787</v>
      </c>
      <c r="G19" s="14">
        <f ca="1">IFERROR(G17 / G16, 0)</f>
        <v>0.99929584934085036</v>
      </c>
      <c r="H19" s="19">
        <f t="shared" ca="1" si="43"/>
        <v>-3.1392713258249216</v>
      </c>
      <c r="I19" s="88"/>
      <c r="J19" s="30">
        <f ca="1">IFERROR(J17 / J16, 0)</f>
        <v>0.99753957262706805</v>
      </c>
      <c r="K19" s="14">
        <f ca="1">IFERROR(K17 / K16, 0)</f>
        <v>0.99897925760712758</v>
      </c>
      <c r="L19" s="19">
        <f t="shared" ca="1" si="44"/>
        <v>-14.396849800595302</v>
      </c>
      <c r="M19" s="88"/>
      <c r="N19" s="30">
        <f ca="1">IFERROR(N17 / N16, 0)</f>
        <v>0.99753957262706805</v>
      </c>
      <c r="O19" s="14">
        <f ca="1">IFERROR(O17 / O16, 0)</f>
        <v>0.99897925760712758</v>
      </c>
      <c r="P19" s="19">
        <f t="shared" ca="1" si="45"/>
        <v>-14.396849800595302</v>
      </c>
      <c r="Q19" s="88"/>
      <c r="R19" s="30">
        <f ca="1">IFERROR(R17 / R16, 0)</f>
        <v>0.99763212431046988</v>
      </c>
      <c r="S19" s="14">
        <f ca="1">IFERROR(S17 / S16, 0)</f>
        <v>0.99944236670957343</v>
      </c>
      <c r="T19" s="19">
        <f t="shared" ca="1" si="46"/>
        <v>-18.102423991035455</v>
      </c>
      <c r="U19" s="30">
        <f ca="1">IFERROR(U17 / U16, 0)</f>
        <v>0.99699649551154512</v>
      </c>
      <c r="V19" s="14">
        <f ca="1">IFERROR(V17 / V16, 0)</f>
        <v>0.99905457501155226</v>
      </c>
      <c r="W19" s="19">
        <f t="shared" ca="1" si="47"/>
        <v>-20.580795000071372</v>
      </c>
      <c r="X19" s="30">
        <f ca="1">IFERROR(X17 / X16, 0)</f>
        <v>0.99752009647846651</v>
      </c>
      <c r="Y19" s="14">
        <f ca="1">IFERROR(Y17 / Y16, 0)</f>
        <v>0.99901605577201413</v>
      </c>
      <c r="Z19" s="19">
        <f t="shared" ca="1" si="48"/>
        <v>-14.959592935476218</v>
      </c>
      <c r="AA19" s="30">
        <f ca="1">IFERROR(AA17 / AA16, 0)</f>
        <v>0.99782929461795955</v>
      </c>
      <c r="AB19" s="14">
        <f ca="1">IFERROR(AB17 / AB16, 0)</f>
        <v>0.99850354553314069</v>
      </c>
      <c r="AC19" s="19">
        <f t="shared" ca="1" si="49"/>
        <v>-6.7425091518114044</v>
      </c>
      <c r="AD19" s="88"/>
      <c r="AE19" s="30">
        <f ca="1">IFERROR(AE17 / AE16, 0)</f>
        <v>0.99813991608904462</v>
      </c>
      <c r="AF19" s="14">
        <f ca="1">IFERROR(AF17 / AF16, 0)</f>
        <v>0.9993469231311648</v>
      </c>
      <c r="AG19" s="19">
        <f t="shared" ca="1" si="50"/>
        <v>-12.070070421201784</v>
      </c>
      <c r="AH19" s="30">
        <f ca="1">IFERROR(AH17 / AH16, 0)</f>
        <v>0.99777374497559135</v>
      </c>
      <c r="AI19" s="14">
        <f ca="1">IFERROR(AI17 / AI16, 0)</f>
        <v>0.99947411893626958</v>
      </c>
      <c r="AJ19" s="19">
        <f t="shared" ca="1" si="51"/>
        <v>-17.003739606782364</v>
      </c>
      <c r="AK19" s="30">
        <f ca="1">IFERROR(AK17 / AK16, 0)</f>
        <v>0.99719486387966449</v>
      </c>
      <c r="AL19" s="14">
        <f ca="1">IFERROR(AL17 / AL16, 0)</f>
        <v>0.99939179173652748</v>
      </c>
      <c r="AM19" s="19">
        <f t="shared" ca="1" si="52"/>
        <v>-21.969278568629846</v>
      </c>
      <c r="AN19" s="30">
        <f ca="1">IFERROR(AN17 / AN16, 0)</f>
        <v>0.99690408129872776</v>
      </c>
      <c r="AO19" s="14">
        <f ca="1">IFERROR(AO17 / AO16, 0)</f>
        <v>0.9992013288792998</v>
      </c>
      <c r="AP19" s="19">
        <f t="shared" ca="1" si="53"/>
        <v>-22.972475805720372</v>
      </c>
      <c r="AQ19" s="30">
        <f ca="1">IFERROR(AQ17 / AQ16, 0)</f>
        <v>0.99708069849546743</v>
      </c>
      <c r="AR19" s="14">
        <f ca="1">IFERROR(AR17 / AR16, 0)</f>
        <v>0.99898136872670529</v>
      </c>
      <c r="AS19" s="19">
        <f t="shared" ca="1" si="54"/>
        <v>-19.006702312378554</v>
      </c>
      <c r="AT19" s="30">
        <f ca="1">IFERROR(AT17 / AT16, 0)</f>
        <v>0.9969655292326608</v>
      </c>
      <c r="AU19" s="14">
        <f ca="1">IFERROR(AU17 / AU16, 0)</f>
        <v>0.99896328622260888</v>
      </c>
      <c r="AV19" s="19">
        <f t="shared" ca="1" si="55"/>
        <v>-19.977569899480851</v>
      </c>
      <c r="AW19" s="30">
        <f ca="1">IFERROR(AW17 / AW16, 0)</f>
        <v>0.99741548893678744</v>
      </c>
      <c r="AX19" s="14">
        <f ca="1">IFERROR(AX17 / AX16, 0)</f>
        <v>0.9989586629514563</v>
      </c>
      <c r="AY19" s="19">
        <f t="shared" ca="1" si="56"/>
        <v>-15.431740146688577</v>
      </c>
      <c r="AZ19" s="30">
        <f ca="1">IFERROR(AZ17 / AZ16, 0)</f>
        <v>0.99761555393664458</v>
      </c>
      <c r="BA19" s="14">
        <f ca="1">IFERROR(BA17 / BA16, 0)</f>
        <v>0.99911837883273513</v>
      </c>
      <c r="BB19" s="19">
        <f t="shared" ca="1" si="57"/>
        <v>-15.028248960905488</v>
      </c>
      <c r="BC19" s="30">
        <f ca="1">IFERROR(BC17 / BC16, 0)</f>
        <v>0.99744022833068313</v>
      </c>
      <c r="BD19" s="14">
        <f ca="1">IFERROR(BD17 / BD16, 0)</f>
        <v>0.99884713266984149</v>
      </c>
      <c r="BE19" s="19">
        <f t="shared" ca="1" si="58"/>
        <v>-14.069043391583547</v>
      </c>
      <c r="BF19" s="30">
        <f ca="1">IFERROR(BF17 / BF16, 0)</f>
        <v>0.99752389819778353</v>
      </c>
      <c r="BG19" s="14">
        <f ca="1">IFERROR(BG17 / BG16, 0)</f>
        <v>0.99821450392046118</v>
      </c>
      <c r="BH19" s="19">
        <f t="shared" ca="1" si="59"/>
        <v>-6.9060572267765075</v>
      </c>
      <c r="BI19" s="30">
        <f ca="1">IFERROR(BI17 / BI16, 0)</f>
        <v>0.99812009392422507</v>
      </c>
      <c r="BJ19" s="14">
        <f ca="1">IFERROR(BJ17 / BJ16, 0)</f>
        <v>0.99864091971209723</v>
      </c>
      <c r="BK19" s="19">
        <f t="shared" ca="1" si="60"/>
        <v>-5.2082578787215894</v>
      </c>
      <c r="BL19" s="30">
        <f ca="1">IFERROR(BL17 / BL16, 0)</f>
        <v>0.99774426839198616</v>
      </c>
      <c r="BM19" s="14">
        <f ca="1">IFERROR(BM17 / BM16, 0)</f>
        <v>0.99871094025765816</v>
      </c>
      <c r="BN19" s="19">
        <f t="shared" ca="1" si="61"/>
        <v>-9.6667186567200858</v>
      </c>
      <c r="BO19" s="156" t="str">
        <f t="shared" si="22"/>
        <v>% Identified</v>
      </c>
      <c r="BP19" s="251"/>
    </row>
    <row r="20" spans="1:68" ht="3.75" customHeight="1" x14ac:dyDescent="0.2">
      <c r="A20" s="169"/>
      <c r="H20" s="4"/>
      <c r="I20" s="138"/>
      <c r="L20" s="4"/>
      <c r="M20" s="138"/>
      <c r="P20" s="4"/>
      <c r="Q20" s="138"/>
      <c r="T20" s="4"/>
      <c r="W20" s="4"/>
      <c r="Z20" s="4"/>
      <c r="AC20" s="4"/>
      <c r="AD20" s="138"/>
      <c r="AG20" s="4"/>
      <c r="AJ20" s="4"/>
      <c r="AM20" s="4"/>
      <c r="AP20" s="4"/>
      <c r="AS20" s="4"/>
      <c r="AV20" s="4"/>
      <c r="AY20" s="4"/>
      <c r="BB20" s="4"/>
      <c r="BE20" s="4"/>
      <c r="BH20" s="4"/>
      <c r="BK20" s="4"/>
      <c r="BN20" s="4"/>
    </row>
    <row r="21" spans="1:68" ht="15" hidden="1" thickBot="1" x14ac:dyDescent="0.25">
      <c r="A21" s="6" t="str">
        <f>A$9</f>
        <v>&lt;&gt; -99</v>
      </c>
      <c r="B21" s="3" t="str">
        <f t="shared" ref="B21:B22" si="62">B$9</f>
        <v>&gt;= 0</v>
      </c>
      <c r="D21" s="236" t="s">
        <v>154</v>
      </c>
      <c r="E21" s="135" t="str">
        <f>$E$9</f>
        <v>Total Company</v>
      </c>
      <c r="F21" s="119">
        <f ca="1">'Direct Trans'!F22</f>
        <v>205031891.42999998</v>
      </c>
      <c r="G21" s="118">
        <f ca="1">'Direct Trans'!G22</f>
        <v>169088725.62999988</v>
      </c>
      <c r="H21" s="115">
        <f ca="1">IF(F$9 = 0, 0, IFERROR((F21 - G21) / G21, 0))</f>
        <v>0.2125698544718527</v>
      </c>
      <c r="I21" s="141"/>
      <c r="J21" s="119">
        <f ca="1">'Direct Trans'!J22</f>
        <v>253802245.38999999</v>
      </c>
      <c r="K21" s="118">
        <f ca="1">'Direct Trans'!K22</f>
        <v>207204272.31000006</v>
      </c>
      <c r="L21" s="115">
        <f ca="1">IF(J$9 = 0, 0, IFERROR((J21 - K21) / K21, 0))</f>
        <v>0.22488905542586643</v>
      </c>
      <c r="M21" s="141"/>
      <c r="N21" s="119">
        <f ca="1">'Direct Trans'!N22</f>
        <v>253802245.38999999</v>
      </c>
      <c r="O21" s="118">
        <f ca="1">'Direct Trans'!O22</f>
        <v>207204272.31000006</v>
      </c>
      <c r="P21" s="115">
        <f ca="1">IF(N$9 = 0, 0, IFERROR((N21 - O21) / O21, 0))</f>
        <v>0.22488905542586643</v>
      </c>
      <c r="Q21" s="141"/>
      <c r="R21" s="119">
        <f ca="1">'Direct Trans'!R22</f>
        <v>61091123.949999973</v>
      </c>
      <c r="S21" s="118">
        <f ca="1">'Direct Trans'!S22</f>
        <v>48658197.209999993</v>
      </c>
      <c r="T21" s="115">
        <f ca="1">IF(R$9 = 0, 0, IFERROR((R21 - S21) / S21, 0))</f>
        <v>0.25551556475349285</v>
      </c>
      <c r="U21" s="119">
        <f ca="1">'Direct Trans'!U22</f>
        <v>63444756.410000019</v>
      </c>
      <c r="V21" s="118">
        <f ca="1">'Direct Trans'!V22</f>
        <v>51270076.660000034</v>
      </c>
      <c r="W21" s="115">
        <f ca="1">IF(U$9 = 0, 0, IFERROR((U21 - V21) / V21, 0))</f>
        <v>0.2374617036509806</v>
      </c>
      <c r="X21" s="119">
        <f ca="1">'Direct Trans'!X22</f>
        <v>65042566.200000003</v>
      </c>
      <c r="Y21" s="118">
        <f ca="1">'Direct Trans'!Y22</f>
        <v>53109501.639999993</v>
      </c>
      <c r="Z21" s="115">
        <f ca="1">IF(X$9 = 0, 0, IFERROR((X21 - Y21) / Y21, 0))</f>
        <v>0.22468794079235896</v>
      </c>
      <c r="AA21" s="119">
        <f ca="1">'Direct Trans'!AA22</f>
        <v>75967164.799999982</v>
      </c>
      <c r="AB21" s="118">
        <f ca="1">'Direct Trans'!AB22</f>
        <v>64073328.75</v>
      </c>
      <c r="AC21" s="115">
        <f ca="1">IF(AA$9 = 0, 0, IFERROR((AA21 - AB21) / AB21, 0))</f>
        <v>0.1856285022494634</v>
      </c>
      <c r="AD21" s="141"/>
      <c r="AE21" s="119">
        <f ca="1">'Direct Trans'!AE22</f>
        <v>15721684.890000002</v>
      </c>
      <c r="AF21" s="118">
        <f ca="1">'Direct Trans'!AF22</f>
        <v>12074769.589999998</v>
      </c>
      <c r="AG21" s="115">
        <f ca="1">IF(AE$9 = 0, 0, IFERROR((AE21 - AF21) / AF21, 0))</f>
        <v>0.30202773417890161</v>
      </c>
      <c r="AH21" s="119">
        <f ca="1">'Direct Trans'!AH22</f>
        <v>26207162.250000007</v>
      </c>
      <c r="AI21" s="118">
        <f ca="1">'Direct Trans'!AI22</f>
        <v>21036354.820000004</v>
      </c>
      <c r="AJ21" s="115">
        <f ca="1">IF(AH$9 = 0, 0, IFERROR((AH21 - AI21) / AI21, 0))</f>
        <v>0.24580339484880406</v>
      </c>
      <c r="AK21" s="119">
        <f ca="1">'Direct Trans'!AK22</f>
        <v>23716338.739999991</v>
      </c>
      <c r="AL21" s="118">
        <f ca="1">'Direct Trans'!AL22</f>
        <v>19623990.530000001</v>
      </c>
      <c r="AM21" s="115">
        <f ca="1">IF(AK$9 = 0, 0, IFERROR((AK21 - AL21) / AL21, 0))</f>
        <v>0.20853802409575406</v>
      </c>
      <c r="AN21" s="119">
        <f ca="1">'Direct Trans'!AN22</f>
        <v>24631866.800000012</v>
      </c>
      <c r="AO21" s="118">
        <f ca="1">'Direct Trans'!AO22</f>
        <v>20530814.199999984</v>
      </c>
      <c r="AP21" s="115">
        <f ca="1">IF(AN$9 = 0, 0, IFERROR((AN21 - AO21) / AO21, 0))</f>
        <v>0.19975109413829437</v>
      </c>
      <c r="AQ21" s="119">
        <f ca="1">'Direct Trans'!AQ22</f>
        <v>28408481.469999991</v>
      </c>
      <c r="AR21" s="118">
        <f ca="1">'Direct Trans'!AR22</f>
        <v>20655243.039999999</v>
      </c>
      <c r="AS21" s="115">
        <f ca="1">'Direct Trans'!AS22</f>
        <v>0.37536418307862196</v>
      </c>
      <c r="AT21" s="119">
        <f ca="1">'Direct Trans'!AT22</f>
        <v>16890659.640000008</v>
      </c>
      <c r="AU21" s="118">
        <f ca="1">'Direct Trans'!AU22</f>
        <v>14373406.619999997</v>
      </c>
      <c r="AV21" s="115">
        <f ca="1">IF(AT$9 = 0, 0, IFERROR((AT21 - AU21) / AU21, 0))</f>
        <v>0.17513266593998378</v>
      </c>
      <c r="AW21" s="119">
        <f ca="1">'Direct Trans'!AW22</f>
        <v>17676981.61999999</v>
      </c>
      <c r="AX21" s="118">
        <f ca="1">'Direct Trans'!AX22</f>
        <v>14324552.380000005</v>
      </c>
      <c r="AY21" s="115">
        <f ca="1">IF(AW$9 = 0, 0, IFERROR((AW21 - AX21) / AX21, 0))</f>
        <v>0.23403378696011889</v>
      </c>
      <c r="AZ21" s="119">
        <f ca="1">'Direct Trans'!AZ22</f>
        <v>26992482.219999995</v>
      </c>
      <c r="BA21" s="118">
        <f ca="1">'Direct Trans'!BA22</f>
        <v>22298803.270000007</v>
      </c>
      <c r="BB21" s="115">
        <f ca="1">IF(AZ$9 = 0, 0, IFERROR((AZ21 - BA21) / BA21, 0))</f>
        <v>0.21049017264144806</v>
      </c>
      <c r="BC21" s="119">
        <f ca="1">'Direct Trans'!BC22</f>
        <v>24837859.089999996</v>
      </c>
      <c r="BD21" s="118">
        <f ca="1">'Direct Trans'!BD22</f>
        <v>20137447.509999987</v>
      </c>
      <c r="BE21" s="115">
        <f ca="1">IF(BC$9 = 0, 0, IFERROR((BC21 - BD21) / BD21, 0))</f>
        <v>0.23341645348378179</v>
      </c>
      <c r="BF21" s="119">
        <f ca="1">'Direct Trans'!BF22</f>
        <v>27359540.109999992</v>
      </c>
      <c r="BG21" s="118">
        <f ca="1">'Direct Trans'!BG22</f>
        <v>24866933.760000005</v>
      </c>
      <c r="BH21" s="115">
        <f ca="1">IF(BF$9 = 0, 0, IFERROR((BF21 - BG21) / BG21, 0))</f>
        <v>0.10023778460412748</v>
      </c>
      <c r="BI21" s="119">
        <f ca="1">'Direct Trans'!BI22</f>
        <v>35952841.979999974</v>
      </c>
      <c r="BJ21" s="118">
        <f ca="1">'Direct Trans'!BJ22</f>
        <v>28029071.749999996</v>
      </c>
      <c r="BK21" s="115">
        <f ca="1">IF(BI$9 = 0, 0, IFERROR((BI21 - BJ21) / BJ21, 0))</f>
        <v>0.28269827487240917</v>
      </c>
      <c r="BL21" s="119">
        <f ca="1">'Direct Trans'!BL22</f>
        <v>19765185.790000007</v>
      </c>
      <c r="BM21" s="118">
        <f ca="1">'Direct Trans'!BM22</f>
        <v>17340902.25</v>
      </c>
      <c r="BN21" s="115">
        <f ca="1">IF(BL$9 = 0, 0, IFERROR((BL21 - BM21) / BM21, 0))</f>
        <v>0.13980146505929394</v>
      </c>
      <c r="BO21" s="158" t="str">
        <f t="shared" ref="BO21:BO25" si="63">E21</f>
        <v>Total Company</v>
      </c>
      <c r="BP21" s="248" t="str">
        <f>$D21</f>
        <v>NET DEMAND</v>
      </c>
    </row>
    <row r="22" spans="1:68" ht="15" hidden="1" thickTop="1" x14ac:dyDescent="0.2">
      <c r="A22" s="6" t="str">
        <f>A$9</f>
        <v>&lt;&gt; -99</v>
      </c>
      <c r="B22" s="3" t="str">
        <f t="shared" si="62"/>
        <v>&gt;= 0</v>
      </c>
      <c r="D22" s="237"/>
      <c r="E22" s="136" t="str">
        <f>$E$10</f>
        <v>All Transactions</v>
      </c>
      <c r="F22" s="120">
        <f ca="1">SUMIFS(NET_AMT_D, CHANNEL_COUNT, $A$2, IS_JJCC, $B$2, CUST_GROUP, $A22, RECENCY_GROUP, $B22, TIMEFRAME, F$1)</f>
        <v>205031891.42999998</v>
      </c>
      <c r="G22" s="111">
        <f ca="1">SUMIFS(NET_AMT_D, CHANNEL_COUNT, $A$2, IS_JJCC, $B$2, CUST_GROUP, $A22, RECENCY_GROUP, $B22, TIMEFRAME, G$1)</f>
        <v>169088725.62999988</v>
      </c>
      <c r="H22" s="108">
        <f t="shared" ref="H22:H23" ca="1" si="64">IF(F$9 = 0, 0, IFERROR((F22 - G22) / G22, 0))</f>
        <v>0.2125698544718527</v>
      </c>
      <c r="I22" s="141"/>
      <c r="J22" s="120">
        <f ca="1">SUMIFS(NET_AMT_D, CHANNEL_COUNT, $A$2, IS_JJCC, $B$2, CUST_GROUP, $A22, RECENCY_GROUP, $B22, TIMEFRAME, J$1)</f>
        <v>253802245.38999999</v>
      </c>
      <c r="K22" s="111">
        <f ca="1">SUMIFS(NET_AMT_D, CHANNEL_COUNT, $A$2, IS_JJCC, $B$2, CUST_GROUP, $A22, RECENCY_GROUP, $B22, TIMEFRAME, K$1)</f>
        <v>207204272.31000006</v>
      </c>
      <c r="L22" s="108">
        <f t="shared" ref="L22:L23" ca="1" si="65">IF(J$9 = 0, 0, IFERROR((J22 - K22) / K22, 0))</f>
        <v>0.22488905542586643</v>
      </c>
      <c r="M22" s="141"/>
      <c r="N22" s="120">
        <f ca="1">SUMIFS(NET_AMT_D, CHANNEL_COUNT, $A$2, IS_JJCC, $B$2, CUST_GROUP, $A22, RECENCY_GROUP, $B22, TIMEFRAME, N$1)</f>
        <v>253802245.38999999</v>
      </c>
      <c r="O22" s="111">
        <f ca="1">SUMIFS(NET_AMT_D, CHANNEL_COUNT, $A$2, IS_JJCC, $B$2, CUST_GROUP, $A22, RECENCY_GROUP, $B22, TIMEFRAME, O$1)</f>
        <v>207204272.31000006</v>
      </c>
      <c r="P22" s="108">
        <f t="shared" ref="P22:P23" ca="1" si="66">IF(N$9 = 0, 0, IFERROR((N22 - O22) / O22, 0))</f>
        <v>0.22488905542586643</v>
      </c>
      <c r="Q22" s="141"/>
      <c r="R22" s="120">
        <f ca="1">SUMIFS(NET_AMT_D, CHANNEL_COUNT, $A$2, IS_JJCC, $B$2, CUST_GROUP, $A22, RECENCY_GROUP, $B22, TIMEFRAME, R$1)</f>
        <v>61091123.949999973</v>
      </c>
      <c r="S22" s="111">
        <f ca="1">SUMIFS(NET_AMT_D, CHANNEL_COUNT, $A$2, IS_JJCC, $B$2, CUST_GROUP, $A22, RECENCY_GROUP, $B22, TIMEFRAME, S$1)</f>
        <v>48658197.209999993</v>
      </c>
      <c r="T22" s="108">
        <f t="shared" ref="T22:T23" ca="1" si="67">IF(R$9 = 0, 0, IFERROR((R22 - S22) / S22, 0))</f>
        <v>0.25551556475349285</v>
      </c>
      <c r="U22" s="120">
        <f ca="1">SUMIFS(NET_AMT_D, CHANNEL_COUNT, $A$2, IS_JJCC, $B$2, CUST_GROUP, $A22, RECENCY_GROUP, $B22, TIMEFRAME, U$1)</f>
        <v>63444756.410000019</v>
      </c>
      <c r="V22" s="111">
        <f ca="1">SUMIFS(NET_AMT_D, CHANNEL_COUNT, $A$2, IS_JJCC, $B$2, CUST_GROUP, $A22, RECENCY_GROUP, $B22, TIMEFRAME, V$1)</f>
        <v>51270076.660000034</v>
      </c>
      <c r="W22" s="108">
        <f t="shared" ref="W22:W23" ca="1" si="68">IF(U$9 = 0, 0, IFERROR((U22 - V22) / V22, 0))</f>
        <v>0.2374617036509806</v>
      </c>
      <c r="X22" s="120">
        <f ca="1">SUMIFS(NET_AMT_D, CHANNEL_COUNT, $A$2, IS_JJCC, $B$2, CUST_GROUP, $A22, RECENCY_GROUP, $B22, TIMEFRAME, X$1)</f>
        <v>65042566.200000003</v>
      </c>
      <c r="Y22" s="111">
        <f ca="1">SUMIFS(NET_AMT_D, CHANNEL_COUNT, $A$2, IS_JJCC, $B$2, CUST_GROUP, $A22, RECENCY_GROUP, $B22, TIMEFRAME, Y$1)</f>
        <v>53109501.639999993</v>
      </c>
      <c r="Z22" s="108">
        <f t="shared" ref="Z22:Z23" ca="1" si="69">IF(X$9 = 0, 0, IFERROR((X22 - Y22) / Y22, 0))</f>
        <v>0.22468794079235896</v>
      </c>
      <c r="AA22" s="120">
        <f ca="1">SUMIFS(NET_AMT_D, CHANNEL_COUNT, $A$2, IS_JJCC, $B$2, CUST_GROUP, $A22, RECENCY_GROUP, $B22, TIMEFRAME, AA$1)</f>
        <v>75967164.799999982</v>
      </c>
      <c r="AB22" s="111">
        <f ca="1">SUMIFS(NET_AMT_D, CHANNEL_COUNT, $A$2, IS_JJCC, $B$2, CUST_GROUP, $A22, RECENCY_GROUP, $B22, TIMEFRAME, AB$1)</f>
        <v>64073328.75</v>
      </c>
      <c r="AC22" s="108">
        <f t="shared" ref="AC22:AC23" ca="1" si="70">IF(AA$9 = 0, 0, IFERROR((AA22 - AB22) / AB22, 0))</f>
        <v>0.1856285022494634</v>
      </c>
      <c r="AD22" s="141"/>
      <c r="AE22" s="120">
        <f ca="1">SUMIFS(NET_AMT_D, CHANNEL_COUNT, $A$2, IS_JJCC, $B$2, CUST_GROUP, $A22, RECENCY_GROUP, $B22, TIMEFRAME, AE$1)</f>
        <v>15721684.890000002</v>
      </c>
      <c r="AF22" s="111">
        <f ca="1">SUMIFS(NET_AMT_D, CHANNEL_COUNT, $A$2, IS_JJCC, $B$2, CUST_GROUP, $A22, RECENCY_GROUP, $B22, TIMEFRAME, AF$1)</f>
        <v>12074769.589999998</v>
      </c>
      <c r="AG22" s="108">
        <f t="shared" ref="AG22:AG23" ca="1" si="71">IF(AE$9 = 0, 0, IFERROR((AE22 - AF22) / AF22, 0))</f>
        <v>0.30202773417890161</v>
      </c>
      <c r="AH22" s="120">
        <f ca="1">SUMIFS(NET_AMT_D, CHANNEL_COUNT, $A$2, IS_JJCC, $B$2, CUST_GROUP, $A22, RECENCY_GROUP, $B22, TIMEFRAME, AH$1)</f>
        <v>26207162.250000007</v>
      </c>
      <c r="AI22" s="111">
        <f ca="1">SUMIFS(NET_AMT_D, CHANNEL_COUNT, $A$2, IS_JJCC, $B$2, CUST_GROUP, $A22, RECENCY_GROUP, $B22, TIMEFRAME, AI$1)</f>
        <v>21036354.820000004</v>
      </c>
      <c r="AJ22" s="108">
        <f t="shared" ref="AJ22:AJ23" ca="1" si="72">IF(AH$9 = 0, 0, IFERROR((AH22 - AI22) / AI22, 0))</f>
        <v>0.24580339484880406</v>
      </c>
      <c r="AK22" s="120">
        <f ca="1">SUMIFS(NET_AMT_D, CHANNEL_COUNT, $A$2, IS_JJCC, $B$2, CUST_GROUP, $A22, RECENCY_GROUP, $B22, TIMEFRAME, AK$1)</f>
        <v>23716338.739999991</v>
      </c>
      <c r="AL22" s="111">
        <f ca="1">SUMIFS(NET_AMT_D, CHANNEL_COUNT, $A$2, IS_JJCC, $B$2, CUST_GROUP, $A22, RECENCY_GROUP, $B22, TIMEFRAME, AL$1)</f>
        <v>19623990.530000001</v>
      </c>
      <c r="AM22" s="108">
        <f t="shared" ref="AM22:AM23" ca="1" si="73">IF(AK$9 = 0, 0, IFERROR((AK22 - AL22) / AL22, 0))</f>
        <v>0.20853802409575406</v>
      </c>
      <c r="AN22" s="120">
        <f ca="1">SUMIFS(NET_AMT_D, CHANNEL_COUNT, $A$2, IS_JJCC, $B$2, CUST_GROUP, $A22, RECENCY_GROUP, $B22, TIMEFRAME, AN$1)</f>
        <v>24631866.800000012</v>
      </c>
      <c r="AO22" s="111">
        <f ca="1">SUMIFS(NET_AMT_D, CHANNEL_COUNT, $A$2, IS_JJCC, $B$2, CUST_GROUP, $A22, RECENCY_GROUP, $B22, TIMEFRAME, AO$1)</f>
        <v>20530814.199999984</v>
      </c>
      <c r="AP22" s="108">
        <f t="shared" ref="AP22:AP23" ca="1" si="74">IF(AN$9 = 0, 0, IFERROR((AN22 - AO22) / AO22, 0))</f>
        <v>0.19975109413829437</v>
      </c>
      <c r="AQ22" s="120">
        <f ca="1">SUMIFS(NET_AMT_D, CHANNEL_COUNT, $A$2, IS_JJCC, $B$2, CUST_GROUP, $A22, RECENCY_GROUP, $B22, TIMEFRAME, AQ$1)</f>
        <v>28408481.469999991</v>
      </c>
      <c r="AR22" s="111">
        <f ca="1">SUMIFS(NET_AMT_D, CHANNEL_COUNT, $A$2, IS_JJCC, $B$2, CUST_GROUP, $A22, RECENCY_GROUP, $B22, TIMEFRAME, AR$1)</f>
        <v>20655243.039999999</v>
      </c>
      <c r="AS22" s="108">
        <f t="shared" ref="AS22:AS23" ca="1" si="75">IF(AQ$9 = 0, 0, IFERROR((AQ22 - AR22) / AR22, 0))</f>
        <v>0.37536418307862196</v>
      </c>
      <c r="AT22" s="120">
        <f ca="1">SUMIFS(NET_AMT_D, CHANNEL_COUNT, $A$2, IS_JJCC, $B$2, CUST_GROUP, $A22, RECENCY_GROUP, $B22, TIMEFRAME, AT$1)</f>
        <v>16890659.640000008</v>
      </c>
      <c r="AU22" s="111">
        <f ca="1">SUMIFS(NET_AMT_D, CHANNEL_COUNT, $A$2, IS_JJCC, $B$2, CUST_GROUP, $A22, RECENCY_GROUP, $B22, TIMEFRAME, AU$1)</f>
        <v>14373406.619999997</v>
      </c>
      <c r="AV22" s="108">
        <f t="shared" ref="AV22:AV23" ca="1" si="76">IF(AT$9 = 0, 0, IFERROR((AT22 - AU22) / AU22, 0))</f>
        <v>0.17513266593998378</v>
      </c>
      <c r="AW22" s="120">
        <f ca="1">SUMIFS(NET_AMT_D, CHANNEL_COUNT, $A$2, IS_JJCC, $B$2, CUST_GROUP, $A22, RECENCY_GROUP, $B22, TIMEFRAME, AW$1)</f>
        <v>17676981.61999999</v>
      </c>
      <c r="AX22" s="111">
        <f ca="1">SUMIFS(NET_AMT_D, CHANNEL_COUNT, $A$2, IS_JJCC, $B$2, CUST_GROUP, $A22, RECENCY_GROUP, $B22, TIMEFRAME, AX$1)</f>
        <v>14324552.380000005</v>
      </c>
      <c r="AY22" s="108">
        <f t="shared" ref="AY22:AY23" ca="1" si="77">IF(AW$9 = 0, 0, IFERROR((AW22 - AX22) / AX22, 0))</f>
        <v>0.23403378696011889</v>
      </c>
      <c r="AZ22" s="120">
        <f ca="1">SUMIFS(NET_AMT_D, CHANNEL_COUNT, $A$2, IS_JJCC, $B$2, CUST_GROUP, $A22, RECENCY_GROUP, $B22, TIMEFRAME, AZ$1)</f>
        <v>26992482.219999995</v>
      </c>
      <c r="BA22" s="111">
        <f ca="1">SUMIFS(NET_AMT_D, CHANNEL_COUNT, $A$2, IS_JJCC, $B$2, CUST_GROUP, $A22, RECENCY_GROUP, $B22, TIMEFRAME, BA$1)</f>
        <v>22298803.270000007</v>
      </c>
      <c r="BB22" s="108">
        <f t="shared" ref="BB22:BB23" ca="1" si="78">IF(AZ$9 = 0, 0, IFERROR((AZ22 - BA22) / BA22, 0))</f>
        <v>0.21049017264144806</v>
      </c>
      <c r="BC22" s="120">
        <f ca="1">SUMIFS(NET_AMT_D, CHANNEL_COUNT, $A$2, IS_JJCC, $B$2, CUST_GROUP, $A22, RECENCY_GROUP, $B22, TIMEFRAME, BC$1)</f>
        <v>24837859.089999996</v>
      </c>
      <c r="BD22" s="111">
        <f ca="1">SUMIFS(NET_AMT_D, CHANNEL_COUNT, $A$2, IS_JJCC, $B$2, CUST_GROUP, $A22, RECENCY_GROUP, $B22, TIMEFRAME, BD$1)</f>
        <v>20137447.509999987</v>
      </c>
      <c r="BE22" s="108">
        <f t="shared" ref="BE22:BE23" ca="1" si="79">IF(BC$9 = 0, 0, IFERROR((BC22 - BD22) / BD22, 0))</f>
        <v>0.23341645348378179</v>
      </c>
      <c r="BF22" s="120">
        <f ca="1">SUMIFS(NET_AMT_D, CHANNEL_COUNT, $A$2, IS_JJCC, $B$2, CUST_GROUP, $A22, RECENCY_GROUP, $B22, TIMEFRAME, BF$1)</f>
        <v>27359540.109999992</v>
      </c>
      <c r="BG22" s="111">
        <f ca="1">SUMIFS(NET_AMT_D, CHANNEL_COUNT, $A$2, IS_JJCC, $B$2, CUST_GROUP, $A22, RECENCY_GROUP, $B22, TIMEFRAME, BG$1)</f>
        <v>24866933.760000005</v>
      </c>
      <c r="BH22" s="108">
        <f t="shared" ref="BH22:BH23" ca="1" si="80">IF(BF$9 = 0, 0, IFERROR((BF22 - BG22) / BG22, 0))</f>
        <v>0.10023778460412748</v>
      </c>
      <c r="BI22" s="120">
        <f ca="1">SUMIFS(NET_AMT_D, CHANNEL_COUNT, $A$2, IS_JJCC, $B$2, CUST_GROUP, $A22, RECENCY_GROUP, $B22, TIMEFRAME, BI$1)</f>
        <v>35952841.979999974</v>
      </c>
      <c r="BJ22" s="111">
        <f ca="1">SUMIFS(NET_AMT_D, CHANNEL_COUNT, $A$2, IS_JJCC, $B$2, CUST_GROUP, $A22, RECENCY_GROUP, $B22, TIMEFRAME, BJ$1)</f>
        <v>28029071.749999996</v>
      </c>
      <c r="BK22" s="108">
        <f t="shared" ref="BK22:BK23" ca="1" si="81">IF(BI$9 = 0, 0, IFERROR((BI22 - BJ22) / BJ22, 0))</f>
        <v>0.28269827487240917</v>
      </c>
      <c r="BL22" s="120">
        <f ca="1">SUMIFS(NET_AMT_D, CHANNEL_COUNT, $A$2, IS_JJCC, $B$2, CUST_GROUP, $A22, RECENCY_GROUP, $B22, TIMEFRAME, BL$1)</f>
        <v>19765185.790000007</v>
      </c>
      <c r="BM22" s="111">
        <f ca="1">SUMIFS(NET_AMT_D, CHANNEL_COUNT, $A$2, IS_JJCC, $B$2, CUST_GROUP, $A22, RECENCY_GROUP, $B22, TIMEFRAME, BM$1)</f>
        <v>17340902.25</v>
      </c>
      <c r="BN22" s="108">
        <f t="shared" ref="BN22:BN23" ca="1" si="82">IF(BL$9 = 0, 0, IFERROR((BL22 - BM22) / BM22, 0))</f>
        <v>0.13980146505929394</v>
      </c>
      <c r="BO22" s="152" t="str">
        <f t="shared" si="63"/>
        <v>All Transactions</v>
      </c>
      <c r="BP22" s="249"/>
    </row>
    <row r="23" spans="1:68" hidden="1" x14ac:dyDescent="0.2">
      <c r="A23" s="6" t="str">
        <f>A$11</f>
        <v>&gt;= 1</v>
      </c>
      <c r="B23" s="3" t="str">
        <f t="shared" ref="B23" si="83">B$11</f>
        <v>&gt;= 0</v>
      </c>
      <c r="D23" s="237"/>
      <c r="E23" s="77" t="str">
        <f>$E$11</f>
        <v>Identified Customers</v>
      </c>
      <c r="F23" s="121">
        <f ca="1">SUMIFS(NET_AMT_D, CHANNEL_COUNT, $A$2, IS_JJCC, $B$2, CUST_GROUP, $A23, RECENCY_GROUP, $B23, TIMEFRAME, F$1)</f>
        <v>204790143.87</v>
      </c>
      <c r="G23" s="104">
        <f ca="1">SUMIFS(NET_AMT_D, CHANNEL_COUNT, $A$2, IS_JJCC, $B$2, CUST_GROUP, $A23, RECENCY_GROUP, $B23, TIMEFRAME, G$1)</f>
        <v>168947922.83999988</v>
      </c>
      <c r="H23" s="48">
        <f t="shared" ca="1" si="64"/>
        <v>0.21214952174312357</v>
      </c>
      <c r="I23" s="141"/>
      <c r="J23" s="121">
        <f ca="1">SUMIFS(NET_AMT_D, CHANNEL_COUNT, $A$2, IS_JJCC, $B$2, CUST_GROUP, $A23, RECENCY_GROUP, $B23, TIMEFRAME, J$1)</f>
        <v>253063735.81999996</v>
      </c>
      <c r="K23" s="104">
        <f ca="1">SUMIFS(NET_AMT_D, CHANNEL_COUNT, $A$2, IS_JJCC, $B$2, CUST_GROUP, $A23, RECENCY_GROUP, $B23, TIMEFRAME, K$1)</f>
        <v>206960234.46000004</v>
      </c>
      <c r="L23" s="48">
        <f t="shared" ca="1" si="65"/>
        <v>0.22276502285713498</v>
      </c>
      <c r="M23" s="141"/>
      <c r="N23" s="121">
        <f ca="1">SUMIFS(NET_AMT_D, CHANNEL_COUNT, $A$2, IS_JJCC, $B$2, CUST_GROUP, $A23, RECENCY_GROUP, $B23, TIMEFRAME, N$1)</f>
        <v>253063735.81999996</v>
      </c>
      <c r="O23" s="104">
        <f ca="1">SUMIFS(NET_AMT_D, CHANNEL_COUNT, $A$2, IS_JJCC, $B$2, CUST_GROUP, $A23, RECENCY_GROUP, $B23, TIMEFRAME, O$1)</f>
        <v>206960234.46000004</v>
      </c>
      <c r="P23" s="48">
        <f t="shared" ca="1" si="66"/>
        <v>0.22276502285713498</v>
      </c>
      <c r="Q23" s="141"/>
      <c r="R23" s="121">
        <f ca="1">SUMIFS(NET_AMT_D, CHANNEL_COUNT, $A$2, IS_JJCC, $B$2, CUST_GROUP, $A23, RECENCY_GROUP, $B23, TIMEFRAME, R$1)</f>
        <v>60921076.259999976</v>
      </c>
      <c r="S23" s="104">
        <f ca="1">SUMIFS(NET_AMT_D, CHANNEL_COUNT, $A$2, IS_JJCC, $B$2, CUST_GROUP, $A23, RECENCY_GROUP, $B23, TIMEFRAME, S$1)</f>
        <v>48628579.719999991</v>
      </c>
      <c r="T23" s="48">
        <f t="shared" ca="1" si="67"/>
        <v>0.25278337575926196</v>
      </c>
      <c r="U23" s="121">
        <f ca="1">SUMIFS(NET_AMT_D, CHANNEL_COUNT, $A$2, IS_JJCC, $B$2, CUST_GROUP, $A23, RECENCY_GROUP, $B23, TIMEFRAME, U$1)</f>
        <v>63226878.550000019</v>
      </c>
      <c r="V23" s="104">
        <f ca="1">SUMIFS(NET_AMT_D, CHANNEL_COUNT, $A$2, IS_JJCC, $B$2, CUST_GROUP, $A23, RECENCY_GROUP, $B23, TIMEFRAME, V$1)</f>
        <v>51215452.530000024</v>
      </c>
      <c r="W23" s="48">
        <f t="shared" ca="1" si="68"/>
        <v>0.23452738239429144</v>
      </c>
      <c r="X23" s="121">
        <f ca="1">SUMIFS(NET_AMT_D, CHANNEL_COUNT, $A$2, IS_JJCC, $B$2, CUST_GROUP, $A23, RECENCY_GROUP, $B23, TIMEFRAME, X$1)</f>
        <v>64852822.270000003</v>
      </c>
      <c r="Y23" s="104">
        <f ca="1">SUMIFS(NET_AMT_D, CHANNEL_COUNT, $A$2, IS_JJCC, $B$2, CUST_GROUP, $A23, RECENCY_GROUP, $B23, TIMEFRAME, Y$1)</f>
        <v>53049963.089999996</v>
      </c>
      <c r="Z23" s="48">
        <f t="shared" ca="1" si="69"/>
        <v>0.22248571898111019</v>
      </c>
      <c r="AA23" s="121">
        <f ca="1">SUMIFS(NET_AMT_D, CHANNEL_COUNT, $A$2, IS_JJCC, $B$2, CUST_GROUP, $A23, RECENCY_GROUP, $B23, TIMEFRAME, AA$1)</f>
        <v>75775823.319999978</v>
      </c>
      <c r="AB23" s="104">
        <f ca="1">SUMIFS(NET_AMT_D, CHANNEL_COUNT, $A$2, IS_JJCC, $B$2, CUST_GROUP, $A23, RECENCY_GROUP, $B23, TIMEFRAME, AB$1)</f>
        <v>63965041.25</v>
      </c>
      <c r="AC23" s="48">
        <f t="shared" ca="1" si="70"/>
        <v>0.1846443282016953</v>
      </c>
      <c r="AD23" s="141"/>
      <c r="AE23" s="121">
        <f ca="1">SUMIFS(NET_AMT_D, CHANNEL_COUNT, $A$2, IS_JJCC, $B$2, CUST_GROUP, $A23, RECENCY_GROUP, $B23, TIMEFRAME, AE$1)</f>
        <v>15690269.830000002</v>
      </c>
      <c r="AF23" s="104">
        <f ca="1">SUMIFS(NET_AMT_D, CHANNEL_COUNT, $A$2, IS_JJCC, $B$2, CUST_GROUP, $A23, RECENCY_GROUP, $B23, TIMEFRAME, AF$1)</f>
        <v>12067186.329999998</v>
      </c>
      <c r="AG23" s="48">
        <f t="shared" ca="1" si="71"/>
        <v>0.30024260841922412</v>
      </c>
      <c r="AH23" s="121">
        <f ca="1">SUMIFS(NET_AMT_D, CHANNEL_COUNT, $A$2, IS_JJCC, $B$2, CUST_GROUP, $A23, RECENCY_GROUP, $B23, TIMEFRAME, AH$1)</f>
        <v>26142032.250000007</v>
      </c>
      <c r="AI23" s="104">
        <f ca="1">SUMIFS(NET_AMT_D, CHANNEL_COUNT, $A$2, IS_JJCC, $B$2, CUST_GROUP, $A23, RECENCY_GROUP, $B23, TIMEFRAME, AI$1)</f>
        <v>21025333.430000003</v>
      </c>
      <c r="AJ23" s="48">
        <f t="shared" ca="1" si="72"/>
        <v>0.24335874800916313</v>
      </c>
      <c r="AK23" s="121">
        <f ca="1">SUMIFS(NET_AMT_D, CHANNEL_COUNT, $A$2, IS_JJCC, $B$2, CUST_GROUP, $A23, RECENCY_GROUP, $B23, TIMEFRAME, AK$1)</f>
        <v>23640503.599999994</v>
      </c>
      <c r="AL23" s="104">
        <f ca="1">SUMIFS(NET_AMT_D, CHANNEL_COUNT, $A$2, IS_JJCC, $B$2, CUST_GROUP, $A23, RECENCY_GROUP, $B23, TIMEFRAME, AL$1)</f>
        <v>19610777.43</v>
      </c>
      <c r="AM23" s="48">
        <f t="shared" ca="1" si="73"/>
        <v>0.2054852840171158</v>
      </c>
      <c r="AN23" s="121">
        <f ca="1">SUMIFS(NET_AMT_D, CHANNEL_COUNT, $A$2, IS_JJCC, $B$2, CUST_GROUP, $A23, RECENCY_GROUP, $B23, TIMEFRAME, AN$1)</f>
        <v>24548298.780000009</v>
      </c>
      <c r="AO23" s="104">
        <f ca="1">SUMIFS(NET_AMT_D, CHANNEL_COUNT, $A$2, IS_JJCC, $B$2, CUST_GROUP, $A23, RECENCY_GROUP, $B23, TIMEFRAME, AO$1)</f>
        <v>20512568.179999981</v>
      </c>
      <c r="AP23" s="48">
        <f t="shared" ca="1" si="74"/>
        <v>0.1967442869457427</v>
      </c>
      <c r="AQ23" s="121">
        <f ca="1">SUMIFS(NET_AMT_D, CHANNEL_COUNT, $A$2, IS_JJCC, $B$2, CUST_GROUP, $A23, RECENCY_GROUP, $B23, TIMEFRAME, AQ$1)</f>
        <v>28317882.429999992</v>
      </c>
      <c r="AR23" s="104">
        <f ca="1">SUMIFS(NET_AMT_D, CHANNEL_COUNT, $A$2, IS_JJCC, $B$2, CUST_GROUP, $A23, RECENCY_GROUP, $B23, TIMEFRAME, AR$1)</f>
        <v>20632303.089999996</v>
      </c>
      <c r="AS23" s="48">
        <f t="shared" ca="1" si="75"/>
        <v>0.37250225078968618</v>
      </c>
      <c r="AT23" s="121">
        <f ca="1">SUMIFS(NET_AMT_D, CHANNEL_COUNT, $A$2, IS_JJCC, $B$2, CUST_GROUP, $A23, RECENCY_GROUP, $B23, TIMEFRAME, AT$1)</f>
        <v>16834005.49000001</v>
      </c>
      <c r="AU23" s="104">
        <f ca="1">SUMIFS(NET_AMT_D, CHANNEL_COUNT, $A$2, IS_JJCC, $B$2, CUST_GROUP, $A23, RECENCY_GROUP, $B23, TIMEFRAME, AU$1)</f>
        <v>14357140.579999998</v>
      </c>
      <c r="AV23" s="48">
        <f t="shared" ca="1" si="76"/>
        <v>0.17251798129290252</v>
      </c>
      <c r="AW23" s="121">
        <f ca="1">SUMIFS(NET_AMT_D, CHANNEL_COUNT, $A$2, IS_JJCC, $B$2, CUST_GROUP, $A23, RECENCY_GROUP, $B23, TIMEFRAME, AW$1)</f>
        <v>17625700.889999989</v>
      </c>
      <c r="AX23" s="104">
        <f ca="1">SUMIFS(NET_AMT_D, CHANNEL_COUNT, $A$2, IS_JJCC, $B$2, CUST_GROUP, $A23, RECENCY_GROUP, $B23, TIMEFRAME, AX$1)</f>
        <v>14308024.960000003</v>
      </c>
      <c r="AY23" s="48">
        <f t="shared" ca="1" si="77"/>
        <v>0.23187518467957621</v>
      </c>
      <c r="AZ23" s="121">
        <f ca="1">SUMIFS(NET_AMT_D, CHANNEL_COUNT, $A$2, IS_JJCC, $B$2, CUST_GROUP, $A23, RECENCY_GROUP, $B23, TIMEFRAME, AZ$1)</f>
        <v>26919751.889999997</v>
      </c>
      <c r="BA23" s="104">
        <f ca="1">SUMIFS(NET_AMT_D, CHANNEL_COUNT, $A$2, IS_JJCC, $B$2, CUST_GROUP, $A23, RECENCY_GROUP, $B23, TIMEFRAME, BA$1)</f>
        <v>22277176.540000007</v>
      </c>
      <c r="BB23" s="48">
        <f t="shared" ca="1" si="78"/>
        <v>0.2084005278525296</v>
      </c>
      <c r="BC23" s="121">
        <f ca="1">SUMIFS(NET_AMT_D, CHANNEL_COUNT, $A$2, IS_JJCC, $B$2, CUST_GROUP, $A23, RECENCY_GROUP, $B23, TIMEFRAME, BC$1)</f>
        <v>24768769.099999994</v>
      </c>
      <c r="BD23" s="104">
        <f ca="1">SUMIFS(NET_AMT_D, CHANNEL_COUNT, $A$2, IS_JJCC, $B$2, CUST_GROUP, $A23, RECENCY_GROUP, $B23, TIMEFRAME, BD$1)</f>
        <v>20111995.529999986</v>
      </c>
      <c r="BE23" s="48">
        <f t="shared" ca="1" si="79"/>
        <v>0.23154209452034474</v>
      </c>
      <c r="BF23" s="121">
        <f ca="1">SUMIFS(NET_AMT_D, CHANNEL_COUNT, $A$2, IS_JJCC, $B$2, CUST_GROUP, $A23, RECENCY_GROUP, $B23, TIMEFRAME, BF$1)</f>
        <v>27285048.089999992</v>
      </c>
      <c r="BG23" s="104">
        <f ca="1">SUMIFS(NET_AMT_D, CHANNEL_COUNT, $A$2, IS_JJCC, $B$2, CUST_GROUP, $A23, RECENCY_GROUP, $B23, TIMEFRAME, BG$1)</f>
        <v>24818469.860000007</v>
      </c>
      <c r="BH23" s="48">
        <f t="shared" ca="1" si="80"/>
        <v>9.9384782539530217E-2</v>
      </c>
      <c r="BI23" s="121">
        <f ca="1">SUMIFS(NET_AMT_D, CHANNEL_COUNT, $A$2, IS_JJCC, $B$2, CUST_GROUP, $A23, RECENCY_GROUP, $B23, TIMEFRAME, BI$1)</f>
        <v>35878898.269999973</v>
      </c>
      <c r="BJ23" s="104">
        <f ca="1">SUMIFS(NET_AMT_D, CHANNEL_COUNT, $A$2, IS_JJCC, $B$2, CUST_GROUP, $A23, RECENCY_GROUP, $B23, TIMEFRAME, BJ$1)</f>
        <v>27988225.120000001</v>
      </c>
      <c r="BK23" s="48">
        <f t="shared" ca="1" si="81"/>
        <v>0.28192831507423477</v>
      </c>
      <c r="BL23" s="121">
        <f ca="1">SUMIFS(NET_AMT_D, CHANNEL_COUNT, $A$2, IS_JJCC, $B$2, CUST_GROUP, $A23, RECENCY_GROUP, $B23, TIMEFRAME, BL$1)</f>
        <v>19715441.890000008</v>
      </c>
      <c r="BM23" s="104">
        <f ca="1">SUMIFS(NET_AMT_D, CHANNEL_COUNT, $A$2, IS_JJCC, $B$2, CUST_GROUP, $A23, RECENCY_GROUP, $B23, TIMEFRAME, BM$1)</f>
        <v>17316447.899999999</v>
      </c>
      <c r="BN23" s="48">
        <f t="shared" ca="1" si="82"/>
        <v>0.13853845799403294</v>
      </c>
      <c r="BO23" s="154" t="str">
        <f t="shared" si="63"/>
        <v>Identified Customers</v>
      </c>
      <c r="BP23" s="249"/>
    </row>
    <row r="24" spans="1:68" hidden="1" x14ac:dyDescent="0.2">
      <c r="A24" s="6"/>
      <c r="D24" s="237"/>
      <c r="E24" s="76" t="str">
        <f>$E$12</f>
        <v>% to Total Company</v>
      </c>
      <c r="F24" s="33">
        <f ca="1">IFERROR(F22 / F21, 0)</f>
        <v>1</v>
      </c>
      <c r="G24" s="8">
        <f ca="1">IFERROR(G22 / G21, 0)</f>
        <v>1</v>
      </c>
      <c r="H24" s="20">
        <f t="shared" ref="H24:H25" ca="1" si="84">IF(F$9 = 0, 0, IFERROR((F24 - G24) * 10000, 0))</f>
        <v>0</v>
      </c>
      <c r="I24" s="88"/>
      <c r="J24" s="33">
        <f ca="1">IFERROR(J22 / J21, 0)</f>
        <v>1</v>
      </c>
      <c r="K24" s="8">
        <f ca="1">IFERROR(K22 / K21, 0)</f>
        <v>1</v>
      </c>
      <c r="L24" s="20">
        <f t="shared" ref="L24:L25" ca="1" si="85">IF(J$9 = 0, 0, IFERROR((J24 - K24) * 10000, 0))</f>
        <v>0</v>
      </c>
      <c r="M24" s="88"/>
      <c r="N24" s="33">
        <f ca="1">IFERROR(N22 / N21, 0)</f>
        <v>1</v>
      </c>
      <c r="O24" s="8">
        <f ca="1">IFERROR(O22 / O21, 0)</f>
        <v>1</v>
      </c>
      <c r="P24" s="20">
        <f t="shared" ref="P24:P25" ca="1" si="86">IF(N$9 = 0, 0, IFERROR((N24 - O24) * 10000, 0))</f>
        <v>0</v>
      </c>
      <c r="Q24" s="88"/>
      <c r="R24" s="33">
        <f ca="1">IFERROR(R22 / R21, 0)</f>
        <v>1</v>
      </c>
      <c r="S24" s="8">
        <f ca="1">IFERROR(S22 / S21, 0)</f>
        <v>1</v>
      </c>
      <c r="T24" s="20">
        <f t="shared" ref="T24:T25" ca="1" si="87">IF(R$9 = 0, 0, IFERROR((R24 - S24) * 10000, 0))</f>
        <v>0</v>
      </c>
      <c r="U24" s="33">
        <f ca="1">IFERROR(U22 / U21, 0)</f>
        <v>1</v>
      </c>
      <c r="V24" s="8">
        <f ca="1">IFERROR(V22 / V21, 0)</f>
        <v>1</v>
      </c>
      <c r="W24" s="20">
        <f t="shared" ref="W24:W25" ca="1" si="88">IF(U$9 = 0, 0, IFERROR((U24 - V24) * 10000, 0))</f>
        <v>0</v>
      </c>
      <c r="X24" s="33">
        <f ca="1">IFERROR(X22 / X21, 0)</f>
        <v>1</v>
      </c>
      <c r="Y24" s="8">
        <f ca="1">IFERROR(Y22 / Y21, 0)</f>
        <v>1</v>
      </c>
      <c r="Z24" s="20">
        <f t="shared" ref="Z24:Z25" ca="1" si="89">IF(X$9 = 0, 0, IFERROR((X24 - Y24) * 10000, 0))</f>
        <v>0</v>
      </c>
      <c r="AA24" s="33">
        <f ca="1">IFERROR(AA22 / AA21, 0)</f>
        <v>1</v>
      </c>
      <c r="AB24" s="8">
        <f ca="1">IFERROR(AB22 / AB21, 0)</f>
        <v>1</v>
      </c>
      <c r="AC24" s="20">
        <f t="shared" ref="AC24:AC25" ca="1" si="90">IF(AA$9 = 0, 0, IFERROR((AA24 - AB24) * 10000, 0))</f>
        <v>0</v>
      </c>
      <c r="AD24" s="88"/>
      <c r="AE24" s="33">
        <f ca="1">IFERROR(AE22 / AE21, 0)</f>
        <v>1</v>
      </c>
      <c r="AF24" s="8">
        <f ca="1">IFERROR(AF22 / AF21, 0)</f>
        <v>1</v>
      </c>
      <c r="AG24" s="20">
        <f t="shared" ref="AG24:AG25" ca="1" si="91">IF(AE$9 = 0, 0, IFERROR((AE24 - AF24) * 10000, 0))</f>
        <v>0</v>
      </c>
      <c r="AH24" s="33">
        <f ca="1">IFERROR(AH22 / AH21, 0)</f>
        <v>1</v>
      </c>
      <c r="AI24" s="8">
        <f ca="1">IFERROR(AI22 / AI21, 0)</f>
        <v>1</v>
      </c>
      <c r="AJ24" s="20">
        <f t="shared" ref="AJ24:AJ25" ca="1" si="92">IF(AH$9 = 0, 0, IFERROR((AH24 - AI24) * 10000, 0))</f>
        <v>0</v>
      </c>
      <c r="AK24" s="33">
        <f ca="1">IFERROR(AK22 / AK21, 0)</f>
        <v>1</v>
      </c>
      <c r="AL24" s="8">
        <f ca="1">IFERROR(AL22 / AL21, 0)</f>
        <v>1</v>
      </c>
      <c r="AM24" s="20">
        <f t="shared" ref="AM24:AM25" ca="1" si="93">IF(AK$9 = 0, 0, IFERROR((AK24 - AL24) * 10000, 0))</f>
        <v>0</v>
      </c>
      <c r="AN24" s="33">
        <f ca="1">IFERROR(AN22 / AN21, 0)</f>
        <v>1</v>
      </c>
      <c r="AO24" s="8">
        <f ca="1">IFERROR(AO22 / AO21, 0)</f>
        <v>1</v>
      </c>
      <c r="AP24" s="20">
        <f t="shared" ref="AP24:AP25" ca="1" si="94">IF(AN$9 = 0, 0, IFERROR((AN24 - AO24) * 10000, 0))</f>
        <v>0</v>
      </c>
      <c r="AQ24" s="33">
        <f ca="1">IFERROR(AQ22 / AQ21, 0)</f>
        <v>1</v>
      </c>
      <c r="AR24" s="8">
        <f ca="1">IFERROR(AR22 / AR21, 0)</f>
        <v>1</v>
      </c>
      <c r="AS24" s="20">
        <f t="shared" ref="AS24:AS25" ca="1" si="95">IF(AQ$9 = 0, 0, IFERROR((AQ24 - AR24) * 10000, 0))</f>
        <v>0</v>
      </c>
      <c r="AT24" s="33">
        <f ca="1">IFERROR(AT22 / AT21, 0)</f>
        <v>1</v>
      </c>
      <c r="AU24" s="8">
        <f ca="1">IFERROR(AU22 / AU21, 0)</f>
        <v>1</v>
      </c>
      <c r="AV24" s="20">
        <f t="shared" ref="AV24:AV25" ca="1" si="96">IF(AT$9 = 0, 0, IFERROR((AT24 - AU24) * 10000, 0))</f>
        <v>0</v>
      </c>
      <c r="AW24" s="33">
        <f ca="1">IFERROR(AW22 / AW21, 0)</f>
        <v>1</v>
      </c>
      <c r="AX24" s="8">
        <f ca="1">IFERROR(AX22 / AX21, 0)</f>
        <v>1</v>
      </c>
      <c r="AY24" s="20">
        <f t="shared" ref="AY24:AY25" ca="1" si="97">IF(AW$9 = 0, 0, IFERROR((AW24 - AX24) * 10000, 0))</f>
        <v>0</v>
      </c>
      <c r="AZ24" s="33">
        <f ca="1">IFERROR(AZ22 / AZ21, 0)</f>
        <v>1</v>
      </c>
      <c r="BA24" s="8">
        <f ca="1">IFERROR(BA22 / BA21, 0)</f>
        <v>1</v>
      </c>
      <c r="BB24" s="20">
        <f t="shared" ref="BB24:BB25" ca="1" si="98">IF(AZ$9 = 0, 0, IFERROR((AZ24 - BA24) * 10000, 0))</f>
        <v>0</v>
      </c>
      <c r="BC24" s="33">
        <f ca="1">IFERROR(BC22 / BC21, 0)</f>
        <v>1</v>
      </c>
      <c r="BD24" s="8">
        <f ca="1">IFERROR(BD22 / BD21, 0)</f>
        <v>1</v>
      </c>
      <c r="BE24" s="20">
        <f t="shared" ref="BE24:BE25" ca="1" si="99">IF(BC$9 = 0, 0, IFERROR((BC24 - BD24) * 10000, 0))</f>
        <v>0</v>
      </c>
      <c r="BF24" s="33">
        <f ca="1">IFERROR(BF22 / BF21, 0)</f>
        <v>1</v>
      </c>
      <c r="BG24" s="8">
        <f ca="1">IFERROR(BG22 / BG21, 0)</f>
        <v>1</v>
      </c>
      <c r="BH24" s="20">
        <f t="shared" ref="BH24:BH25" ca="1" si="100">IF(BF$9 = 0, 0, IFERROR((BF24 - BG24) * 10000, 0))</f>
        <v>0</v>
      </c>
      <c r="BI24" s="33">
        <f ca="1">IFERROR(BI22 / BI21, 0)</f>
        <v>1</v>
      </c>
      <c r="BJ24" s="8">
        <f ca="1">IFERROR(BJ22 / BJ21, 0)</f>
        <v>1</v>
      </c>
      <c r="BK24" s="20">
        <f t="shared" ref="BK24:BK25" ca="1" si="101">IF(BI$9 = 0, 0, IFERROR((BI24 - BJ24) * 10000, 0))</f>
        <v>0</v>
      </c>
      <c r="BL24" s="33">
        <f ca="1">IFERROR(BL22 / BL21, 0)</f>
        <v>1</v>
      </c>
      <c r="BM24" s="8">
        <f ca="1">IFERROR(BM22 / BM21, 0)</f>
        <v>1</v>
      </c>
      <c r="BN24" s="20">
        <f t="shared" ref="BN24:BN25" ca="1" si="102">IF(BL$9 = 0, 0, IFERROR((BL24 - BM24) * 10000, 0))</f>
        <v>0</v>
      </c>
      <c r="BO24" s="155" t="str">
        <f t="shared" si="63"/>
        <v>% to Total Company</v>
      </c>
      <c r="BP24" s="249"/>
    </row>
    <row r="25" spans="1:68" hidden="1" x14ac:dyDescent="0.2">
      <c r="A25" s="6"/>
      <c r="D25" s="239"/>
      <c r="E25" s="78" t="str">
        <f>$E$13</f>
        <v>% Identified</v>
      </c>
      <c r="F25" s="30">
        <f ca="1">IFERROR(F23 / F22, 0)</f>
        <v>0.99882092703572167</v>
      </c>
      <c r="G25" s="14">
        <f ca="1">IFERROR(G23 / G22, 0)</f>
        <v>0.99916728457515203</v>
      </c>
      <c r="H25" s="19">
        <f t="shared" ca="1" si="84"/>
        <v>-3.4635753943035308</v>
      </c>
      <c r="I25" s="88"/>
      <c r="J25" s="30">
        <f ca="1">IFERROR(J23 / J22, 0)</f>
        <v>0.9970902165626423</v>
      </c>
      <c r="K25" s="14">
        <f ca="1">IFERROR(K23 / K22, 0)</f>
        <v>0.99882223543327853</v>
      </c>
      <c r="L25" s="19">
        <f t="shared" ca="1" si="85"/>
        <v>-17.320188706362316</v>
      </c>
      <c r="M25" s="88"/>
      <c r="N25" s="30">
        <f ca="1">IFERROR(N23 / N22, 0)</f>
        <v>0.9970902165626423</v>
      </c>
      <c r="O25" s="14">
        <f ca="1">IFERROR(O23 / O22, 0)</f>
        <v>0.99882223543327853</v>
      </c>
      <c r="P25" s="19">
        <f t="shared" ca="1" si="86"/>
        <v>-17.320188706362316</v>
      </c>
      <c r="Q25" s="88"/>
      <c r="R25" s="30">
        <f ca="1">IFERROR(R23 / R22, 0)</f>
        <v>0.99721649105458965</v>
      </c>
      <c r="S25" s="14">
        <f ca="1">IFERROR(S23 / S22, 0)</f>
        <v>0.99939131550903582</v>
      </c>
      <c r="T25" s="19">
        <f t="shared" ca="1" si="87"/>
        <v>-21.74824454446167</v>
      </c>
      <c r="U25" s="30">
        <f ca="1">IFERROR(U23 / U22, 0)</f>
        <v>0.99656586497720945</v>
      </c>
      <c r="V25" s="14">
        <f ca="1">IFERROR(V23 / V22, 0)</f>
        <v>0.998934580684124</v>
      </c>
      <c r="W25" s="19">
        <f t="shared" ca="1" si="88"/>
        <v>-23.687157069145481</v>
      </c>
      <c r="X25" s="30">
        <f ca="1">IFERROR(X23 / X22, 0)</f>
        <v>0.99708277300411929</v>
      </c>
      <c r="Y25" s="14">
        <f ca="1">IFERROR(Y23 / Y22, 0)</f>
        <v>0.99887894730393867</v>
      </c>
      <c r="Z25" s="19">
        <f t="shared" ca="1" si="89"/>
        <v>-17.961742998193753</v>
      </c>
      <c r="AA25" s="30">
        <f ca="1">IFERROR(AA23 / AA22, 0)</f>
        <v>0.99748126074595844</v>
      </c>
      <c r="AB25" s="14">
        <f ca="1">IFERROR(AB23 / AB22, 0)</f>
        <v>0.99830994421372243</v>
      </c>
      <c r="AC25" s="19">
        <f t="shared" ca="1" si="90"/>
        <v>-8.2868346776399093</v>
      </c>
      <c r="AD25" s="88"/>
      <c r="AE25" s="30">
        <f ca="1">IFERROR(AE23 / AE22, 0)</f>
        <v>0.99800180068359068</v>
      </c>
      <c r="AF25" s="14">
        <f ca="1">IFERROR(AF23 / AF22, 0)</f>
        <v>0.99937197476577277</v>
      </c>
      <c r="AG25" s="19">
        <f t="shared" ca="1" si="91"/>
        <v>-13.701740821820962</v>
      </c>
      <c r="AH25" s="30">
        <f ca="1">IFERROR(AH23 / AH22, 0)</f>
        <v>0.99751480151194161</v>
      </c>
      <c r="AI25" s="14">
        <f ca="1">IFERROR(AI23 / AI22, 0)</f>
        <v>0.99947607890747681</v>
      </c>
      <c r="AJ25" s="19">
        <f t="shared" ca="1" si="92"/>
        <v>-19.61277395535199</v>
      </c>
      <c r="AK25" s="30">
        <f ca="1">IFERROR(AK23 / AK22, 0)</f>
        <v>0.99680240947680121</v>
      </c>
      <c r="AL25" s="14">
        <f ca="1">IFERROR(AL23 / AL22, 0)</f>
        <v>0.99932668638522826</v>
      </c>
      <c r="AM25" s="19">
        <f t="shared" ca="1" si="93"/>
        <v>-25.242769084270478</v>
      </c>
      <c r="AN25" s="30">
        <f ca="1">IFERROR(AN23 / AN22, 0)</f>
        <v>0.99660732088726611</v>
      </c>
      <c r="AO25" s="14">
        <f ca="1">IFERROR(AO23 / AO22, 0)</f>
        <v>0.99911128609794719</v>
      </c>
      <c r="AP25" s="19">
        <f t="shared" ca="1" si="94"/>
        <v>-25.039652106810806</v>
      </c>
      <c r="AQ25" s="30">
        <f ca="1">IFERROR(AQ23 / AQ22, 0)</f>
        <v>0.99681084537743869</v>
      </c>
      <c r="AR25" s="14">
        <f ca="1">IFERROR(AR23 / AR22, 0)</f>
        <v>0.99888938852205333</v>
      </c>
      <c r="AS25" s="19">
        <f t="shared" ca="1" si="95"/>
        <v>-20.785431446146418</v>
      </c>
      <c r="AT25" s="30">
        <f ca="1">IFERROR(AT23 / AT22, 0)</f>
        <v>0.99664582963557968</v>
      </c>
      <c r="AU25" s="14">
        <f ca="1">IFERROR(AU23 / AU22, 0)</f>
        <v>0.99886832395200131</v>
      </c>
      <c r="AV25" s="19">
        <f t="shared" ca="1" si="96"/>
        <v>-22.224943164216306</v>
      </c>
      <c r="AW25" s="30">
        <f ca="1">IFERROR(AW23 / AW22, 0)</f>
        <v>0.99709901095660014</v>
      </c>
      <c r="AX25" s="14">
        <f ca="1">IFERROR(AX23 / AX22, 0)</f>
        <v>0.99884621735035317</v>
      </c>
      <c r="AY25" s="19">
        <f t="shared" ca="1" si="97"/>
        <v>-17.472063937530315</v>
      </c>
      <c r="AZ25" s="30">
        <f ca="1">IFERROR(AZ23 / AZ22, 0)</f>
        <v>0.99730553383689524</v>
      </c>
      <c r="BA25" s="14">
        <f ca="1">IFERROR(BA23 / BA22, 0)</f>
        <v>0.99903013943223151</v>
      </c>
      <c r="BB25" s="19">
        <f t="shared" ca="1" si="98"/>
        <v>-17.246055953362706</v>
      </c>
      <c r="BC25" s="30">
        <f ca="1">IFERROR(BC23 / BC22, 0)</f>
        <v>0.99721835969236905</v>
      </c>
      <c r="BD25" s="14">
        <f ca="1">IFERROR(BD23 / BD22, 0)</f>
        <v>0.99873608708415695</v>
      </c>
      <c r="BE25" s="19">
        <f t="shared" ca="1" si="99"/>
        <v>-15.177273917879042</v>
      </c>
      <c r="BF25" s="30">
        <f ca="1">IFERROR(BF23 / BF22, 0)</f>
        <v>0.99727729268472709</v>
      </c>
      <c r="BG25" s="14">
        <f ca="1">IFERROR(BG23 / BG22, 0)</f>
        <v>0.99805107053134323</v>
      </c>
      <c r="BH25" s="19">
        <f t="shared" ca="1" si="100"/>
        <v>-7.7377784661614157</v>
      </c>
      <c r="BI25" s="30">
        <f ca="1">IFERROR(BI23 / BI22, 0)</f>
        <v>0.99794331390989521</v>
      </c>
      <c r="BJ25" s="14">
        <f ca="1">IFERROR(BJ23 / BJ22, 0)</f>
        <v>0.99854270486142682</v>
      </c>
      <c r="BK25" s="19">
        <f t="shared" ca="1" si="101"/>
        <v>-5.9939095153160871</v>
      </c>
      <c r="BL25" s="30">
        <f ca="1">IFERROR(BL23 / BL22, 0)</f>
        <v>0.99748325664486459</v>
      </c>
      <c r="BM25" s="14">
        <f ca="1">IFERROR(BM23 / BM22, 0)</f>
        <v>0.99858978791025699</v>
      </c>
      <c r="BN25" s="19">
        <f t="shared" ca="1" si="102"/>
        <v>-11.065312653923964</v>
      </c>
      <c r="BO25" s="156" t="str">
        <f t="shared" si="63"/>
        <v>% Identified</v>
      </c>
      <c r="BP25" s="251"/>
    </row>
    <row r="26" spans="1:68" ht="3.75" hidden="1" customHeight="1" x14ac:dyDescent="0.2">
      <c r="A26" s="6"/>
      <c r="D26" s="144"/>
      <c r="E26" s="144"/>
      <c r="F26" s="144"/>
      <c r="G26" s="144"/>
      <c r="H26" s="160"/>
      <c r="I26" s="138"/>
      <c r="J26" s="144"/>
      <c r="K26" s="144"/>
      <c r="L26" s="160"/>
      <c r="M26" s="138"/>
      <c r="N26" s="144"/>
      <c r="O26" s="144"/>
      <c r="P26" s="160"/>
      <c r="Q26" s="138"/>
      <c r="R26" s="144"/>
      <c r="S26" s="144"/>
      <c r="T26" s="160"/>
      <c r="U26" s="144"/>
      <c r="V26" s="144"/>
      <c r="W26" s="160"/>
      <c r="X26" s="144"/>
      <c r="Y26" s="144"/>
      <c r="Z26" s="160"/>
      <c r="AA26" s="144"/>
      <c r="AB26" s="144"/>
      <c r="AC26" s="160"/>
      <c r="AD26" s="138"/>
      <c r="AE26" s="144"/>
      <c r="AF26" s="144"/>
      <c r="AG26" s="160"/>
      <c r="AH26" s="144"/>
      <c r="AI26" s="144"/>
      <c r="AJ26" s="160"/>
      <c r="AK26" s="144"/>
      <c r="AL26" s="144"/>
      <c r="AM26" s="160"/>
      <c r="AN26" s="144"/>
      <c r="AO26" s="144"/>
      <c r="AP26" s="160"/>
      <c r="AQ26" s="144"/>
      <c r="AR26" s="144"/>
      <c r="AS26" s="160"/>
      <c r="AT26" s="144"/>
      <c r="AU26" s="144"/>
      <c r="AV26" s="160"/>
      <c r="AW26" s="144"/>
      <c r="AX26" s="144"/>
      <c r="AY26" s="160"/>
      <c r="AZ26" s="144"/>
      <c r="BA26" s="144"/>
      <c r="BB26" s="160"/>
      <c r="BC26" s="144"/>
      <c r="BD26" s="144"/>
      <c r="BE26" s="160"/>
      <c r="BF26" s="144"/>
      <c r="BG26" s="144"/>
      <c r="BH26" s="160"/>
      <c r="BI26" s="144"/>
      <c r="BJ26" s="144"/>
      <c r="BK26" s="160"/>
      <c r="BL26" s="144"/>
      <c r="BM26" s="144"/>
      <c r="BN26" s="160"/>
      <c r="BO26" s="144"/>
      <c r="BP26" s="144"/>
    </row>
    <row r="27" spans="1:68" x14ac:dyDescent="0.2">
      <c r="D27" s="243" t="s">
        <v>155</v>
      </c>
      <c r="E27" s="244"/>
      <c r="F27" s="122">
        <f ca="1">SUMIFS(TF_STORE_COUNT, TF_TIMEFRAME, F$1)</f>
        <v>263</v>
      </c>
      <c r="G27" s="97">
        <f ca="1">SUMIFS(TF_STORE_COUNT, TF_TIMEFRAME, G$1)</f>
        <v>254</v>
      </c>
      <c r="H27" s="98">
        <f ca="1">IF(F$9 = 0, 0, IFERROR((F27 - G27) / G27, 0))</f>
        <v>3.5433070866141732E-2</v>
      </c>
      <c r="I27" s="141"/>
      <c r="J27" s="122">
        <f ca="1">SUMIFS(TF_STORE_COUNT, TF_TIMEFRAME, J$1)</f>
        <v>272</v>
      </c>
      <c r="K27" s="97">
        <f ca="1">SUMIFS(TF_STORE_COUNT, TF_TIMEFRAME, K$1)</f>
        <v>263</v>
      </c>
      <c r="L27" s="98">
        <f ca="1">IF(J$9 = 0, 0, IFERROR((J27 - K27) / K27, 0))</f>
        <v>3.4220532319391636E-2</v>
      </c>
      <c r="M27" s="141"/>
      <c r="N27" s="122">
        <f ca="1">SUMIFS(TF_STORE_COUNT, TF_TIMEFRAME, N$1)</f>
        <v>272</v>
      </c>
      <c r="O27" s="97">
        <f ca="1">SUMIFS(TF_STORE_COUNT, TF_TIMEFRAME, O$1)</f>
        <v>263</v>
      </c>
      <c r="P27" s="98">
        <f ca="1">IF(N$9 = 0, 0, IFERROR((N27 - O27) / O27, 0))</f>
        <v>3.4220532319391636E-2</v>
      </c>
      <c r="Q27" s="141"/>
      <c r="R27" s="122">
        <f ca="1">SUMIFS(TF_STORE_COUNT, TF_TIMEFRAME, R$1)</f>
        <v>261</v>
      </c>
      <c r="S27" s="97">
        <f ca="1">SUMIFS(TF_STORE_COUNT, TF_TIMEFRAME, S$1)</f>
        <v>251</v>
      </c>
      <c r="T27" s="98">
        <f ca="1">IF(R$9 = 0, 0, IFERROR((R27 - S27) / S27, 0))</f>
        <v>3.9840637450199202E-2</v>
      </c>
      <c r="U27" s="122">
        <f ca="1">SUMIFS(TF_STORE_COUNT, TF_TIMEFRAME, U$1)</f>
        <v>262</v>
      </c>
      <c r="V27" s="97">
        <f ca="1">SUMIFS(TF_STORE_COUNT, TF_TIMEFRAME, V$1)</f>
        <v>254</v>
      </c>
      <c r="W27" s="98">
        <f ca="1">IF(U$9 = 0, 0, IFERROR((U27 - V27) / V27, 0))</f>
        <v>3.1496062992125984E-2</v>
      </c>
      <c r="X27" s="122">
        <f ca="1">SUMIFS(TF_STORE_COUNT, TF_TIMEFRAME, X$1)</f>
        <v>268</v>
      </c>
      <c r="Y27" s="97">
        <f ca="1">SUMIFS(TF_STORE_COUNT, TF_TIMEFRAME, Y$1)</f>
        <v>261</v>
      </c>
      <c r="Z27" s="98">
        <f ca="1">IF(X$9 = 0, 0, IFERROR((X27 - Y27) / Y27, 0))</f>
        <v>2.681992337164751E-2</v>
      </c>
      <c r="AA27" s="122">
        <f ca="1">SUMIFS(TF_STORE_COUNT, TF_TIMEFRAME, AA$1)</f>
        <v>272</v>
      </c>
      <c r="AB27" s="97">
        <f ca="1">SUMIFS(TF_STORE_COUNT, TF_TIMEFRAME, AB$1)</f>
        <v>261</v>
      </c>
      <c r="AC27" s="98">
        <f ca="1">IF(AA$9 = 0, 0, IFERROR((AA27 - AB27) / AB27, 0))</f>
        <v>4.2145593869731802E-2</v>
      </c>
      <c r="AD27" s="141"/>
      <c r="AE27" s="122">
        <f ca="1">SUMIFS(TF_STORE_COUNT, TF_TIMEFRAME, AE$1)</f>
        <v>261</v>
      </c>
      <c r="AF27" s="97">
        <f ca="1">SUMIFS(TF_STORE_COUNT, TF_TIMEFRAME, AF$1)</f>
        <v>250</v>
      </c>
      <c r="AG27" s="98">
        <f ca="1">IF(AE$9 = 0, 0, IFERROR((AE27 - AF27) / AF27, 0))</f>
        <v>4.3999999999999997E-2</v>
      </c>
      <c r="AH27" s="122">
        <f ca="1">SUMIFS(TF_STORE_COUNT, TF_TIMEFRAME, AH$1)</f>
        <v>261</v>
      </c>
      <c r="AI27" s="97">
        <f ca="1">SUMIFS(TF_STORE_COUNT, TF_TIMEFRAME, AI$1)</f>
        <v>249</v>
      </c>
      <c r="AJ27" s="98">
        <f ca="1">IF(AH$9 = 0, 0, IFERROR((AH27 - AI27) / AI27, 0))</f>
        <v>4.8192771084337352E-2</v>
      </c>
      <c r="AK27" s="122">
        <f ca="1">SUMIFS(TF_STORE_COUNT, TF_TIMEFRAME, AK$1)</f>
        <v>261</v>
      </c>
      <c r="AL27" s="97">
        <f ca="1">SUMIFS(TF_STORE_COUNT, TF_TIMEFRAME, AL$1)</f>
        <v>250</v>
      </c>
      <c r="AM27" s="98">
        <f ca="1">IF(AK$9 = 0, 0, IFERROR((AK27 - AL27) / AL27, 0))</f>
        <v>4.3999999999999997E-2</v>
      </c>
      <c r="AN27" s="122">
        <f ca="1">SUMIFS(TF_STORE_COUNT, TF_TIMEFRAME, AN$1)</f>
        <v>261</v>
      </c>
      <c r="AO27" s="97">
        <f ca="1">SUMIFS(TF_STORE_COUNT, TF_TIMEFRAME, AO$1)</f>
        <v>252</v>
      </c>
      <c r="AP27" s="98">
        <f ca="1">IF(AN$9 = 0, 0, IFERROR((AN27 - AO27) / AO27, 0))</f>
        <v>3.5714285714285712E-2</v>
      </c>
      <c r="AQ27" s="122">
        <f ca="1">SUMIFS(TF_STORE_COUNT, TF_TIMEFRAME, AQ$1)</f>
        <v>261</v>
      </c>
      <c r="AR27" s="97">
        <f ca="1">SUMIFS(TF_STORE_COUNT, TF_TIMEFRAME, AR$1)</f>
        <v>252</v>
      </c>
      <c r="AS27" s="98">
        <f ca="1">IF(AQ$9 = 0, 0, IFERROR((AQ27 - AR27) / AR27, 0))</f>
        <v>3.5714285714285712E-2</v>
      </c>
      <c r="AT27" s="122">
        <f ca="1">SUMIFS(TF_STORE_COUNT, TF_TIMEFRAME, AT$1)</f>
        <v>262</v>
      </c>
      <c r="AU27" s="97">
        <f ca="1">SUMIFS(TF_STORE_COUNT, TF_TIMEFRAME, AU$1)</f>
        <v>254</v>
      </c>
      <c r="AV27" s="98">
        <f ca="1">IF(AT$9 = 0, 0, IFERROR((AT27 - AU27) / AU27, 0))</f>
        <v>3.1496062992125984E-2</v>
      </c>
      <c r="AW27" s="122">
        <f ca="1">SUMIFS(TF_STORE_COUNT, TF_TIMEFRAME, AW$1)</f>
        <v>263</v>
      </c>
      <c r="AX27" s="97">
        <f ca="1">SUMIFS(TF_STORE_COUNT, TF_TIMEFRAME, AX$1)</f>
        <v>254</v>
      </c>
      <c r="AY27" s="98">
        <f ca="1">IF(AW$9 = 0, 0, IFERROR((AW27 - AX27) / AX27, 0))</f>
        <v>3.5433070866141732E-2</v>
      </c>
      <c r="AZ27" s="122">
        <f ca="1">SUMIFS(TF_STORE_COUNT, TF_TIMEFRAME, AZ$1)</f>
        <v>265</v>
      </c>
      <c r="BA27" s="97">
        <f ca="1">SUMIFS(TF_STORE_COUNT, TF_TIMEFRAME, BA$1)</f>
        <v>260</v>
      </c>
      <c r="BB27" s="98">
        <f ca="1">IF(AZ$9 = 0, 0, IFERROR((AZ27 - BA27) / BA27, 0))</f>
        <v>1.9230769230769232E-2</v>
      </c>
      <c r="BC27" s="122">
        <f ca="1">SUMIFS(TF_STORE_COUNT, TF_TIMEFRAME, BC$1)</f>
        <v>268</v>
      </c>
      <c r="BD27" s="97">
        <f ca="1">SUMIFS(TF_STORE_COUNT, TF_TIMEFRAME, BD$1)</f>
        <v>261</v>
      </c>
      <c r="BE27" s="98">
        <f ca="1">IF(BC$9 = 0, 0, IFERROR((BC27 - BD27) / BD27, 0))</f>
        <v>2.681992337164751E-2</v>
      </c>
      <c r="BF27" s="122">
        <f ca="1">SUMIFS(TF_STORE_COUNT, TF_TIMEFRAME, BF$1)</f>
        <v>271</v>
      </c>
      <c r="BG27" s="97">
        <f ca="1">SUMIFS(TF_STORE_COUNT, TF_TIMEFRAME, BG$1)</f>
        <v>261</v>
      </c>
      <c r="BH27" s="98">
        <f ca="1">IF(BF$9 = 0, 0, IFERROR((BF27 - BG27) / BG27, 0))</f>
        <v>3.8314176245210725E-2</v>
      </c>
      <c r="BI27" s="122">
        <f ca="1">SUMIFS(TF_STORE_COUNT, TF_TIMEFRAME, BI$1)</f>
        <v>272</v>
      </c>
      <c r="BJ27" s="97">
        <f ca="1">SUMIFS(TF_STORE_COUNT, TF_TIMEFRAME, BJ$1)</f>
        <v>261</v>
      </c>
      <c r="BK27" s="98">
        <f ca="1">IF(BI$9 = 0, 0, IFERROR((BI27 - BJ27) / BJ27, 0))</f>
        <v>4.2145593869731802E-2</v>
      </c>
      <c r="BL27" s="122">
        <f ca="1">SUMIFS(TF_STORE_COUNT, TF_TIMEFRAME, BL$1)</f>
        <v>272</v>
      </c>
      <c r="BM27" s="97">
        <f ca="1">SUMIFS(TF_STORE_COUNT, TF_TIMEFRAME, BM$1)</f>
        <v>261</v>
      </c>
      <c r="BN27" s="98">
        <f ca="1">IF(BL$9 = 0, 0, IFERROR((BL27 - BM27) / BM27, 0))</f>
        <v>4.2145593869731802E-2</v>
      </c>
      <c r="BO27" s="252" t="str">
        <f>D27</f>
        <v>NUMBER OF STORES</v>
      </c>
      <c r="BP27" s="253"/>
    </row>
    <row r="28" spans="1:68" ht="3.75" customHeight="1" x14ac:dyDescent="0.2">
      <c r="D28" s="144"/>
      <c r="E28" s="144"/>
      <c r="F28" s="144"/>
      <c r="G28" s="144"/>
      <c r="H28" s="160"/>
      <c r="I28" s="138"/>
      <c r="J28" s="144"/>
      <c r="K28" s="144"/>
      <c r="L28" s="160"/>
      <c r="M28" s="138"/>
      <c r="N28" s="144"/>
      <c r="O28" s="144"/>
      <c r="P28" s="160"/>
      <c r="Q28" s="138"/>
      <c r="R28" s="144"/>
      <c r="S28" s="144"/>
      <c r="T28" s="160"/>
      <c r="U28" s="144"/>
      <c r="V28" s="144"/>
      <c r="W28" s="160"/>
      <c r="X28" s="144"/>
      <c r="Y28" s="144"/>
      <c r="Z28" s="160"/>
      <c r="AA28" s="144"/>
      <c r="AB28" s="144"/>
      <c r="AC28" s="160"/>
      <c r="AD28" s="138"/>
      <c r="AE28" s="144"/>
      <c r="AF28" s="144"/>
      <c r="AG28" s="160"/>
      <c r="AH28" s="144"/>
      <c r="AI28" s="144"/>
      <c r="AJ28" s="160"/>
      <c r="AK28" s="144"/>
      <c r="AL28" s="144"/>
      <c r="AM28" s="160"/>
      <c r="AN28" s="144"/>
      <c r="AO28" s="144"/>
      <c r="AP28" s="160"/>
      <c r="AQ28" s="144"/>
      <c r="AR28" s="144"/>
      <c r="AS28" s="160"/>
      <c r="AT28" s="144"/>
      <c r="AU28" s="144"/>
      <c r="AV28" s="160"/>
      <c r="AW28" s="144"/>
      <c r="AX28" s="144"/>
      <c r="AY28" s="160"/>
      <c r="AZ28" s="144"/>
      <c r="BA28" s="144"/>
      <c r="BB28" s="160"/>
      <c r="BC28" s="144"/>
      <c r="BD28" s="144"/>
      <c r="BE28" s="160"/>
      <c r="BF28" s="144"/>
      <c r="BG28" s="144"/>
      <c r="BH28" s="160"/>
      <c r="BI28" s="144"/>
      <c r="BJ28" s="144"/>
      <c r="BK28" s="160"/>
      <c r="BL28" s="144"/>
      <c r="BM28" s="144"/>
      <c r="BN28" s="160"/>
      <c r="BO28" s="144"/>
      <c r="BP28" s="144"/>
    </row>
    <row r="29" spans="1:68" ht="15" thickBot="1" x14ac:dyDescent="0.25">
      <c r="A29" s="3" t="str">
        <f t="shared" ref="A29:B33" si="103">A$11</f>
        <v>&gt;= 1</v>
      </c>
      <c r="B29" s="3" t="str">
        <f t="shared" si="103"/>
        <v>&gt;= 0</v>
      </c>
      <c r="D29" s="236" t="s">
        <v>156</v>
      </c>
      <c r="E29" s="135" t="s">
        <v>135</v>
      </c>
      <c r="F29" s="123">
        <f t="shared" ref="F29:G33" ca="1" si="104">SUMIFS(CUST_COUNT_D, CHANNEL_COUNT, $A$2, IS_JJCC, $B$2, CUST_GROUP, $A29, RECENCY_GROUP, $B29, TIMEFRAME, F$1)</f>
        <v>764087</v>
      </c>
      <c r="G29" s="117">
        <f t="shared" ca="1" si="104"/>
        <v>662121</v>
      </c>
      <c r="H29" s="115">
        <f t="shared" ref="H29:H33" ca="1" si="105">IF(F$9 = 0, 0, IFERROR((F29 - G29) / G29, 0))</f>
        <v>0.15399904247108911</v>
      </c>
      <c r="I29" s="141"/>
      <c r="J29" s="123">
        <f t="shared" ref="J29:K33" ca="1" si="106">SUMIFS(CUST_COUNT_D, CHANNEL_COUNT, $A$2, IS_JJCC, $B$2, CUST_GROUP, $A29, RECENCY_GROUP, $B29, TIMEFRAME, J$1)</f>
        <v>892333</v>
      </c>
      <c r="K29" s="117">
        <f t="shared" ca="1" si="106"/>
        <v>764011</v>
      </c>
      <c r="L29" s="115">
        <f t="shared" ref="L29:L33" ca="1" si="107">IF(J$9 = 0, 0, IFERROR((J29 - K29) / K29, 0))</f>
        <v>0.16795831473630615</v>
      </c>
      <c r="M29" s="141"/>
      <c r="N29" s="123">
        <f t="shared" ref="N29:O33" ca="1" si="108">SUMIFS(CUST_COUNT_D, CHANNEL_COUNT, $A$2, IS_JJCC, $B$2, CUST_GROUP, $A29, RECENCY_GROUP, $B29, TIMEFRAME, N$1)</f>
        <v>892333</v>
      </c>
      <c r="O29" s="117">
        <f t="shared" ca="1" si="108"/>
        <v>764011</v>
      </c>
      <c r="P29" s="115">
        <f t="shared" ref="P29:P33" ca="1" si="109">IF(N$9 = 0, 0, IFERROR((N29 - O29) / O29, 0))</f>
        <v>0.16795831473630615</v>
      </c>
      <c r="Q29" s="141"/>
      <c r="R29" s="123">
        <f t="shared" ref="R29:S33" ca="1" si="110">SUMIFS(CUST_COUNT_D, CHANNEL_COUNT, $A$2, IS_JJCC, $B$2, CUST_GROUP, $A29, RECENCY_GROUP, $B29, TIMEFRAME, R$1)</f>
        <v>318798</v>
      </c>
      <c r="S29" s="117">
        <f t="shared" ca="1" si="110"/>
        <v>264892</v>
      </c>
      <c r="T29" s="115">
        <f t="shared" ref="T29:T33" ca="1" si="111">IF(R$9 = 0, 0, IFERROR((R29 - S29) / S29, 0))</f>
        <v>0.20350180450900746</v>
      </c>
      <c r="U29" s="123">
        <f t="shared" ref="U29:V33" ca="1" si="112">SUMIFS(CUST_COUNT_D, CHANNEL_COUNT, $A$2, IS_JJCC, $B$2, CUST_GROUP, $A29, RECENCY_GROUP, $B29, TIMEFRAME, U$1)</f>
        <v>349880</v>
      </c>
      <c r="V29" s="117">
        <f t="shared" ca="1" si="112"/>
        <v>291139</v>
      </c>
      <c r="W29" s="115">
        <f t="shared" ref="W29:W33" ca="1" si="113">IF(U$9 = 0, 0, IFERROR((U29 - V29) / V29, 0))</f>
        <v>0.20176273189095242</v>
      </c>
      <c r="X29" s="123">
        <f t="shared" ref="X29:Y33" ca="1" si="114">SUMIFS(CUST_COUNT_D, CHANNEL_COUNT, $A$2, IS_JJCC, $B$2, CUST_GROUP, $A29, RECENCY_GROUP, $B29, TIMEFRAME, X$1)</f>
        <v>344504</v>
      </c>
      <c r="Y29" s="117">
        <f t="shared" ca="1" si="114"/>
        <v>282210</v>
      </c>
      <c r="Z29" s="115">
        <f t="shared" ref="Z29:Z33" ca="1" si="115">IF(X$9 = 0, 0, IFERROR((X29 - Y29) / Y29, 0))</f>
        <v>0.2207363311009532</v>
      </c>
      <c r="AA29" s="123">
        <f t="shared" ref="AA29:AB33" ca="1" si="116">SUMIFS(CUST_COUNT_D, CHANNEL_COUNT, $A$2, IS_JJCC, $B$2, CUST_GROUP, $A29, RECENCY_GROUP, $B29, TIMEFRAME, AA$1)</f>
        <v>447111</v>
      </c>
      <c r="AB29" s="117">
        <f t="shared" ca="1" si="116"/>
        <v>385865</v>
      </c>
      <c r="AC29" s="115">
        <f t="shared" ref="AC29:AC33" ca="1" si="117">IF(AA$9 = 0, 0, IFERROR((AA29 - AB29) / AB29, 0))</f>
        <v>0.15872390602931077</v>
      </c>
      <c r="AD29" s="141"/>
      <c r="AE29" s="123">
        <f t="shared" ref="AE29:AF33" ca="1" si="118">SUMIFS(CUST_COUNT_D, CHANNEL_COUNT, $A$2, IS_JJCC, $B$2, CUST_GROUP, $A29, RECENCY_GROUP, $B29, TIMEFRAME, AE$1)</f>
        <v>107063</v>
      </c>
      <c r="AF29" s="117">
        <f t="shared" ca="1" si="118"/>
        <v>85038</v>
      </c>
      <c r="AG29" s="115">
        <f t="shared" ref="AG29:AG33" ca="1" si="119">IF(AE$9 = 0, 0, IFERROR((AE29 - AF29) / AF29, 0))</f>
        <v>0.25900185799289727</v>
      </c>
      <c r="AH29" s="123">
        <f t="shared" ref="AH29:AI33" ca="1" si="120">SUMIFS(CUST_COUNT_D, CHANNEL_COUNT, $A$2, IS_JJCC, $B$2, CUST_GROUP, $A29, RECENCY_GROUP, $B29, TIMEFRAME, AH$1)</f>
        <v>154663</v>
      </c>
      <c r="AI29" s="117">
        <f t="shared" ca="1" si="120"/>
        <v>124706</v>
      </c>
      <c r="AJ29" s="115">
        <f t="shared" ref="AJ29:AJ33" ca="1" si="121">IF(AH$9 = 0, 0, IFERROR((AH29 - AI29) / AI29, 0))</f>
        <v>0.24022099979150963</v>
      </c>
      <c r="AK29" s="123">
        <f t="shared" ref="AK29:AL33" ca="1" si="122">SUMIFS(CUST_COUNT_D, CHANNEL_COUNT, $A$2, IS_JJCC, $B$2, CUST_GROUP, $A29, RECENCY_GROUP, $B29, TIMEFRAME, AK$1)</f>
        <v>142985</v>
      </c>
      <c r="AL29" s="117">
        <f t="shared" ca="1" si="122"/>
        <v>117489</v>
      </c>
      <c r="AM29" s="115">
        <f t="shared" ref="AM29:AM33" ca="1" si="123">IF(AK$9 = 0, 0, IFERROR((AK29 - AL29) / AL29, 0))</f>
        <v>0.2170075496429453</v>
      </c>
      <c r="AN29" s="123">
        <f t="shared" ref="AN29:AO33" ca="1" si="124">SUMIFS(CUST_COUNT_D, CHANNEL_COUNT, $A$2, IS_JJCC, $B$2, CUST_GROUP, $A29, RECENCY_GROUP, $B29, TIMEFRAME, AN$1)</f>
        <v>146224</v>
      </c>
      <c r="AO29" s="117">
        <f t="shared" ca="1" si="124"/>
        <v>126817</v>
      </c>
      <c r="AP29" s="115">
        <f t="shared" ref="AP29:AP33" ca="1" si="125">IF(AN$9 = 0, 0, IFERROR((AN29 - AO29) / AO29, 0))</f>
        <v>0.1530315336271951</v>
      </c>
      <c r="AQ29" s="123">
        <f t="shared" ref="AQ29:AR33" ca="1" si="126">SUMIFS(CUST_COUNT_D, CHANNEL_COUNT, $A$2, IS_JJCC, $B$2, CUST_GROUP, $A29, RECENCY_GROUP, $B29, TIMEFRAME, AQ$1)</f>
        <v>176890</v>
      </c>
      <c r="AR29" s="117">
        <f t="shared" ca="1" si="126"/>
        <v>134024</v>
      </c>
      <c r="AS29" s="115">
        <f t="shared" ref="AS29:AS33" ca="1" si="127">IF(AQ$9 = 0, 0, IFERROR((AQ29 - AR29) / AR29, 0))</f>
        <v>0.31983823792753535</v>
      </c>
      <c r="AT29" s="123">
        <f t="shared" ref="AT29:AU33" ca="1" si="128">SUMIFS(CUST_COUNT_D, CHANNEL_COUNT, $A$2, IS_JJCC, $B$2, CUST_GROUP, $A29, RECENCY_GROUP, $B29, TIMEFRAME, AT$1)</f>
        <v>125269</v>
      </c>
      <c r="AU29" s="117">
        <f t="shared" ca="1" si="128"/>
        <v>107946</v>
      </c>
      <c r="AV29" s="115">
        <f t="shared" ref="AV29:AV33" ca="1" si="129">IF(AT$9 = 0, 0, IFERROR((AT29 - AU29) / AU29, 0))</f>
        <v>0.16047838734181905</v>
      </c>
      <c r="AW29" s="123">
        <f t="shared" ref="AW29:AX33" ca="1" si="130">SUMIFS(CUST_COUNT_D, CHANNEL_COUNT, $A$2, IS_JJCC, $B$2, CUST_GROUP, $A29, RECENCY_GROUP, $B29, TIMEFRAME, AW$1)</f>
        <v>123084</v>
      </c>
      <c r="AX29" s="117">
        <f t="shared" ca="1" si="130"/>
        <v>97392</v>
      </c>
      <c r="AY29" s="115">
        <f t="shared" ref="AY29:AY33" ca="1" si="131">IF(AW$9 = 0, 0, IFERROR((AW29 - AX29) / AX29, 0))</f>
        <v>0.26379990142927551</v>
      </c>
      <c r="AZ29" s="123">
        <f t="shared" ref="AZ29:BA33" ca="1" si="132">SUMIFS(CUST_COUNT_D, CHANNEL_COUNT, $A$2, IS_JJCC, $B$2, CUST_GROUP, $A29, RECENCY_GROUP, $B29, TIMEFRAME, AZ$1)</f>
        <v>164126</v>
      </c>
      <c r="BA29" s="117">
        <f t="shared" ca="1" si="132"/>
        <v>134879</v>
      </c>
      <c r="BB29" s="115">
        <f t="shared" ref="BB29:BB33" ca="1" si="133">IF(AZ$9 = 0, 0, IFERROR((AZ29 - BA29) / BA29, 0))</f>
        <v>0.21683879625442062</v>
      </c>
      <c r="BC29" s="123">
        <f t="shared" ref="BC29:BD33" ca="1" si="134">SUMIFS(CUST_COUNT_D, CHANNEL_COUNT, $A$2, IS_JJCC, $B$2, CUST_GROUP, $A29, RECENCY_GROUP, $B29, TIMEFRAME, BC$1)</f>
        <v>153724</v>
      </c>
      <c r="BD29" s="117">
        <f t="shared" ca="1" si="134"/>
        <v>121807</v>
      </c>
      <c r="BE29" s="115">
        <f t="shared" ref="BE29:BE33" ca="1" si="135">IF(BC$9 = 0, 0, IFERROR((BC29 - BD29) / BD29, 0))</f>
        <v>0.26202927582158658</v>
      </c>
      <c r="BF29" s="123">
        <f t="shared" ref="BF29:BG33" ca="1" si="136">SUMIFS(CUST_COUNT_D, CHANNEL_COUNT, $A$2, IS_JJCC, $B$2, CUST_GROUP, $A29, RECENCY_GROUP, $B29, TIMEFRAME, BF$1)</f>
        <v>172060</v>
      </c>
      <c r="BG29" s="117">
        <f t="shared" ca="1" si="136"/>
        <v>152643</v>
      </c>
      <c r="BH29" s="115">
        <f t="shared" ref="BH29:BH33" ca="1" si="137">IF(BF$9 = 0, 0, IFERROR((BF29 - BG29) / BG29, 0))</f>
        <v>0.12720530911997274</v>
      </c>
      <c r="BI29" s="123">
        <f t="shared" ref="BI29:BJ33" ca="1" si="138">SUMIFS(CUST_COUNT_D, CHANNEL_COUNT, $A$2, IS_JJCC, $B$2, CUST_GROUP, $A29, RECENCY_GROUP, $B29, TIMEFRAME, BI$1)</f>
        <v>254586</v>
      </c>
      <c r="BJ29" s="117">
        <f t="shared" ca="1" si="138"/>
        <v>213218</v>
      </c>
      <c r="BK29" s="115">
        <f t="shared" ref="BK29:BK33" ca="1" si="139">IF(BI$9 = 0, 0, IFERROR((BI29 - BJ29) / BJ29, 0))</f>
        <v>0.19401739065182114</v>
      </c>
      <c r="BL29" s="123">
        <f t="shared" ref="BL29:BM33" ca="1" si="140">SUMIFS(CUST_COUNT_D, CHANNEL_COUNT, $A$2, IS_JJCC, $B$2, CUST_GROUP, $A29, RECENCY_GROUP, $B29, TIMEFRAME, BL$1)</f>
        <v>151819</v>
      </c>
      <c r="BM29" s="117">
        <f t="shared" ca="1" si="140"/>
        <v>128829</v>
      </c>
      <c r="BN29" s="115">
        <f t="shared" ref="BN29:BN33" ca="1" si="141">IF(BL$9 = 0, 0, IFERROR((BL29 - BM29) / BM29, 0))</f>
        <v>0.17845360904765231</v>
      </c>
      <c r="BO29" s="158" t="str">
        <f t="shared" ref="BO29:BO37" si="142">E29</f>
        <v>Total Active</v>
      </c>
      <c r="BP29" s="248" t="str">
        <f>$D29</f>
        <v>CUSTOMER COUNT</v>
      </c>
    </row>
    <row r="30" spans="1:68" ht="15" thickTop="1" x14ac:dyDescent="0.2">
      <c r="A30" s="3">
        <v>5</v>
      </c>
      <c r="B30" s="3" t="str">
        <f t="shared" si="103"/>
        <v>&gt;= 0</v>
      </c>
      <c r="D30" s="237"/>
      <c r="E30" s="136" t="s">
        <v>191</v>
      </c>
      <c r="F30" s="124">
        <f t="shared" ca="1" si="104"/>
        <v>62145</v>
      </c>
      <c r="G30" s="110">
        <f t="shared" ca="1" si="104"/>
        <v>53896</v>
      </c>
      <c r="H30" s="108">
        <f t="shared" ca="1" si="105"/>
        <v>0.15305402998367226</v>
      </c>
      <c r="I30" s="141"/>
      <c r="J30" s="124">
        <f t="shared" ca="1" si="106"/>
        <v>71618</v>
      </c>
      <c r="K30" s="110">
        <f t="shared" ca="1" si="106"/>
        <v>62135</v>
      </c>
      <c r="L30" s="108">
        <f t="shared" ca="1" si="107"/>
        <v>0.15261929669268529</v>
      </c>
      <c r="M30" s="141"/>
      <c r="N30" s="124">
        <f t="shared" ca="1" si="108"/>
        <v>71618</v>
      </c>
      <c r="O30" s="110">
        <f t="shared" ca="1" si="108"/>
        <v>62135</v>
      </c>
      <c r="P30" s="108">
        <f t="shared" ca="1" si="109"/>
        <v>0.15261929669268529</v>
      </c>
      <c r="Q30" s="141"/>
      <c r="R30" s="124">
        <f t="shared" ca="1" si="110"/>
        <v>23405</v>
      </c>
      <c r="S30" s="110">
        <f t="shared" ca="1" si="110"/>
        <v>18999</v>
      </c>
      <c r="T30" s="108">
        <f t="shared" ca="1" si="111"/>
        <v>0.23190694247065635</v>
      </c>
      <c r="U30" s="124">
        <f t="shared" ca="1" si="112"/>
        <v>27284</v>
      </c>
      <c r="V30" s="110">
        <f t="shared" ca="1" si="112"/>
        <v>22907</v>
      </c>
      <c r="W30" s="108">
        <f t="shared" ca="1" si="113"/>
        <v>0.19107696337364125</v>
      </c>
      <c r="X30" s="124">
        <f t="shared" ca="1" si="114"/>
        <v>25240</v>
      </c>
      <c r="Y30" s="110">
        <f t="shared" ca="1" si="114"/>
        <v>20597</v>
      </c>
      <c r="Z30" s="108">
        <f t="shared" ca="1" si="115"/>
        <v>0.22542117784143323</v>
      </c>
      <c r="AA30" s="124">
        <f t="shared" ca="1" si="116"/>
        <v>34402</v>
      </c>
      <c r="AB30" s="110">
        <f t="shared" ca="1" si="116"/>
        <v>29244</v>
      </c>
      <c r="AC30" s="108">
        <f t="shared" ca="1" si="117"/>
        <v>0.17637806045684584</v>
      </c>
      <c r="AD30" s="141"/>
      <c r="AE30" s="124">
        <f t="shared" ca="1" si="118"/>
        <v>6598</v>
      </c>
      <c r="AF30" s="110">
        <f t="shared" ca="1" si="118"/>
        <v>5083</v>
      </c>
      <c r="AG30" s="108">
        <f t="shared" ca="1" si="119"/>
        <v>0.29805233130041314</v>
      </c>
      <c r="AH30" s="124">
        <f t="shared" ca="1" si="120"/>
        <v>10507</v>
      </c>
      <c r="AI30" s="110">
        <f t="shared" ca="1" si="120"/>
        <v>8217</v>
      </c>
      <c r="AJ30" s="108">
        <f t="shared" ca="1" si="121"/>
        <v>0.27869051965437508</v>
      </c>
      <c r="AK30" s="124">
        <f t="shared" ca="1" si="122"/>
        <v>9376</v>
      </c>
      <c r="AL30" s="110">
        <f t="shared" ca="1" si="122"/>
        <v>7435</v>
      </c>
      <c r="AM30" s="108">
        <f t="shared" ca="1" si="123"/>
        <v>0.26106254203093476</v>
      </c>
      <c r="AN30" s="124">
        <f t="shared" ca="1" si="124"/>
        <v>9910</v>
      </c>
      <c r="AO30" s="110">
        <f t="shared" ca="1" si="124"/>
        <v>8638</v>
      </c>
      <c r="AP30" s="108">
        <f t="shared" ca="1" si="125"/>
        <v>0.14725630933086362</v>
      </c>
      <c r="AQ30" s="124">
        <f t="shared" ca="1" si="126"/>
        <v>12542</v>
      </c>
      <c r="AR30" s="110">
        <f t="shared" ca="1" si="126"/>
        <v>9594</v>
      </c>
      <c r="AS30" s="108">
        <f t="shared" ca="1" si="127"/>
        <v>0.30727538044611213</v>
      </c>
      <c r="AT30" s="124">
        <f t="shared" ca="1" si="128"/>
        <v>8659</v>
      </c>
      <c r="AU30" s="110">
        <f t="shared" ca="1" si="128"/>
        <v>7421</v>
      </c>
      <c r="AV30" s="108">
        <f t="shared" ca="1" si="129"/>
        <v>0.16682387818353323</v>
      </c>
      <c r="AW30" s="124">
        <f t="shared" ca="1" si="130"/>
        <v>8110</v>
      </c>
      <c r="AX30" s="110">
        <f t="shared" ca="1" si="130"/>
        <v>6555</v>
      </c>
      <c r="AY30" s="108">
        <f t="shared" ca="1" si="131"/>
        <v>0.23722349351639971</v>
      </c>
      <c r="AZ30" s="124">
        <f t="shared" ca="1" si="132"/>
        <v>10849</v>
      </c>
      <c r="BA30" s="110">
        <f t="shared" ca="1" si="132"/>
        <v>8658</v>
      </c>
      <c r="BB30" s="108">
        <f t="shared" ca="1" si="133"/>
        <v>0.25306075306075304</v>
      </c>
      <c r="BC30" s="124">
        <f t="shared" ca="1" si="134"/>
        <v>10215</v>
      </c>
      <c r="BD30" s="110">
        <f t="shared" ca="1" si="134"/>
        <v>7728</v>
      </c>
      <c r="BE30" s="108">
        <f t="shared" ca="1" si="135"/>
        <v>0.32181677018633542</v>
      </c>
      <c r="BF30" s="124">
        <f t="shared" ca="1" si="136"/>
        <v>11720</v>
      </c>
      <c r="BG30" s="110">
        <f t="shared" ca="1" si="136"/>
        <v>10230</v>
      </c>
      <c r="BH30" s="108">
        <f t="shared" ca="1" si="137"/>
        <v>0.14565004887585534</v>
      </c>
      <c r="BI30" s="124">
        <f t="shared" ca="1" si="138"/>
        <v>18889</v>
      </c>
      <c r="BJ30" s="110">
        <f t="shared" ca="1" si="138"/>
        <v>15070</v>
      </c>
      <c r="BK30" s="108">
        <f t="shared" ca="1" si="139"/>
        <v>0.25341738553417387</v>
      </c>
      <c r="BL30" s="124">
        <f t="shared" ca="1" si="140"/>
        <v>10448</v>
      </c>
      <c r="BM30" s="110">
        <f t="shared" ca="1" si="140"/>
        <v>8574</v>
      </c>
      <c r="BN30" s="108">
        <f t="shared" ca="1" si="141"/>
        <v>0.21856776300443201</v>
      </c>
      <c r="BO30" s="152" t="str">
        <f t="shared" si="142"/>
        <v>Elite</v>
      </c>
      <c r="BP30" s="249"/>
    </row>
    <row r="31" spans="1:68" x14ac:dyDescent="0.2">
      <c r="A31" s="3">
        <v>30</v>
      </c>
      <c r="B31" s="3" t="str">
        <f t="shared" si="103"/>
        <v>&gt;= 0</v>
      </c>
      <c r="D31" s="237"/>
      <c r="E31" s="79" t="s">
        <v>192</v>
      </c>
      <c r="F31" s="32">
        <f t="shared" ca="1" si="104"/>
        <v>251083</v>
      </c>
      <c r="G31" s="17">
        <f t="shared" ca="1" si="104"/>
        <v>218973</v>
      </c>
      <c r="H31" s="13">
        <f t="shared" ca="1" si="105"/>
        <v>0.14663908335730888</v>
      </c>
      <c r="I31" s="141"/>
      <c r="J31" s="32">
        <f t="shared" ca="1" si="106"/>
        <v>293013</v>
      </c>
      <c r="K31" s="17">
        <f t="shared" ca="1" si="106"/>
        <v>250965</v>
      </c>
      <c r="L31" s="13">
        <f t="shared" ca="1" si="107"/>
        <v>0.16754527523758292</v>
      </c>
      <c r="M31" s="141"/>
      <c r="N31" s="32">
        <f t="shared" ca="1" si="108"/>
        <v>293013</v>
      </c>
      <c r="O31" s="17">
        <f t="shared" ca="1" si="108"/>
        <v>250965</v>
      </c>
      <c r="P31" s="13">
        <f t="shared" ca="1" si="109"/>
        <v>0.16754527523758292</v>
      </c>
      <c r="Q31" s="141"/>
      <c r="R31" s="32">
        <f t="shared" ca="1" si="110"/>
        <v>93706</v>
      </c>
      <c r="S31" s="17">
        <f t="shared" ca="1" si="110"/>
        <v>74961</v>
      </c>
      <c r="T31" s="13">
        <f t="shared" ca="1" si="111"/>
        <v>0.25006336628380094</v>
      </c>
      <c r="U31" s="32">
        <f t="shared" ca="1" si="112"/>
        <v>106616</v>
      </c>
      <c r="V31" s="17">
        <f t="shared" ca="1" si="112"/>
        <v>88460</v>
      </c>
      <c r="W31" s="13">
        <f t="shared" ca="1" si="113"/>
        <v>0.20524530861406284</v>
      </c>
      <c r="X31" s="32">
        <f t="shared" ca="1" si="114"/>
        <v>100994</v>
      </c>
      <c r="Y31" s="17">
        <f t="shared" ca="1" si="114"/>
        <v>82045</v>
      </c>
      <c r="Z31" s="13">
        <f t="shared" ca="1" si="115"/>
        <v>0.23095862026936437</v>
      </c>
      <c r="AA31" s="32">
        <f t="shared" ca="1" si="116"/>
        <v>140984</v>
      </c>
      <c r="AB31" s="17">
        <f t="shared" ca="1" si="116"/>
        <v>119345</v>
      </c>
      <c r="AC31" s="13">
        <f t="shared" ca="1" si="117"/>
        <v>0.18131467593950312</v>
      </c>
      <c r="AD31" s="141"/>
      <c r="AE31" s="32">
        <f t="shared" ca="1" si="118"/>
        <v>28450</v>
      </c>
      <c r="AF31" s="17">
        <f t="shared" ca="1" si="118"/>
        <v>22843</v>
      </c>
      <c r="AG31" s="13">
        <f t="shared" ca="1" si="119"/>
        <v>0.24545812721621504</v>
      </c>
      <c r="AH31" s="32">
        <f t="shared" ca="1" si="120"/>
        <v>42436</v>
      </c>
      <c r="AI31" s="17">
        <f t="shared" ca="1" si="120"/>
        <v>32921</v>
      </c>
      <c r="AJ31" s="13">
        <f t="shared" ca="1" si="121"/>
        <v>0.28902524224659032</v>
      </c>
      <c r="AK31" s="32">
        <f t="shared" ca="1" si="122"/>
        <v>39440</v>
      </c>
      <c r="AL31" s="17">
        <f t="shared" ca="1" si="122"/>
        <v>30718</v>
      </c>
      <c r="AM31" s="13">
        <f t="shared" ca="1" si="123"/>
        <v>0.28393775636434665</v>
      </c>
      <c r="AN31" s="32">
        <f t="shared" ca="1" si="124"/>
        <v>39859</v>
      </c>
      <c r="AO31" s="17">
        <f t="shared" ca="1" si="124"/>
        <v>34157</v>
      </c>
      <c r="AP31" s="13">
        <f t="shared" ca="1" si="125"/>
        <v>0.16693503527827386</v>
      </c>
      <c r="AQ31" s="32">
        <f t="shared" ca="1" si="126"/>
        <v>50625</v>
      </c>
      <c r="AR31" s="17">
        <f t="shared" ca="1" si="126"/>
        <v>37896</v>
      </c>
      <c r="AS31" s="13">
        <f t="shared" ca="1" si="127"/>
        <v>0.33589297023432552</v>
      </c>
      <c r="AT31" s="32">
        <f t="shared" ca="1" si="128"/>
        <v>36390</v>
      </c>
      <c r="AU31" s="17">
        <f t="shared" ca="1" si="128"/>
        <v>31664</v>
      </c>
      <c r="AV31" s="13">
        <f t="shared" ca="1" si="129"/>
        <v>0.14925467407781709</v>
      </c>
      <c r="AW31" s="32">
        <f t="shared" ca="1" si="130"/>
        <v>33975</v>
      </c>
      <c r="AX31" s="17">
        <f t="shared" ca="1" si="130"/>
        <v>27954</v>
      </c>
      <c r="AY31" s="13">
        <f t="shared" ca="1" si="131"/>
        <v>0.21538956857694785</v>
      </c>
      <c r="AZ31" s="32">
        <f t="shared" ca="1" si="132"/>
        <v>44266</v>
      </c>
      <c r="BA31" s="17">
        <f t="shared" ca="1" si="132"/>
        <v>35970</v>
      </c>
      <c r="BB31" s="13">
        <f t="shared" ca="1" si="133"/>
        <v>0.23063664164581596</v>
      </c>
      <c r="BC31" s="32">
        <f t="shared" ca="1" si="134"/>
        <v>41708</v>
      </c>
      <c r="BD31" s="17">
        <f t="shared" ca="1" si="134"/>
        <v>31819</v>
      </c>
      <c r="BE31" s="13">
        <f t="shared" ca="1" si="135"/>
        <v>0.31078915113611366</v>
      </c>
      <c r="BF31" s="32">
        <f t="shared" ca="1" si="136"/>
        <v>48550</v>
      </c>
      <c r="BG31" s="17">
        <f t="shared" ca="1" si="136"/>
        <v>42571</v>
      </c>
      <c r="BH31" s="13">
        <f t="shared" ca="1" si="137"/>
        <v>0.14044772262808014</v>
      </c>
      <c r="BI31" s="32">
        <f t="shared" ca="1" si="138"/>
        <v>77147</v>
      </c>
      <c r="BJ31" s="17">
        <f t="shared" ca="1" si="138"/>
        <v>62138</v>
      </c>
      <c r="BK31" s="13">
        <f t="shared" ca="1" si="139"/>
        <v>0.24154301715536386</v>
      </c>
      <c r="BL31" s="32">
        <f t="shared" ca="1" si="140"/>
        <v>45084</v>
      </c>
      <c r="BM31" s="17">
        <f t="shared" ca="1" si="140"/>
        <v>37571</v>
      </c>
      <c r="BN31" s="13">
        <f t="shared" ca="1" si="141"/>
        <v>0.19996806047217269</v>
      </c>
      <c r="BO31" s="159" t="str">
        <f t="shared" si="142"/>
        <v>High Value</v>
      </c>
      <c r="BP31" s="249"/>
    </row>
    <row r="32" spans="1:68" x14ac:dyDescent="0.2">
      <c r="A32" s="3">
        <v>70</v>
      </c>
      <c r="B32" s="3" t="str">
        <f t="shared" si="103"/>
        <v>&gt;= 0</v>
      </c>
      <c r="D32" s="237"/>
      <c r="E32" s="79" t="s">
        <v>193</v>
      </c>
      <c r="F32" s="32">
        <f t="shared" ca="1" si="104"/>
        <v>299140</v>
      </c>
      <c r="G32" s="17">
        <f t="shared" ca="1" si="104"/>
        <v>259313</v>
      </c>
      <c r="H32" s="13">
        <f t="shared" ca="1" si="105"/>
        <v>0.15358659226494623</v>
      </c>
      <c r="I32" s="141"/>
      <c r="J32" s="32">
        <f t="shared" ca="1" si="106"/>
        <v>349437</v>
      </c>
      <c r="K32" s="17">
        <f t="shared" ca="1" si="106"/>
        <v>299097</v>
      </c>
      <c r="L32" s="13">
        <f t="shared" ca="1" si="107"/>
        <v>0.16830660287465271</v>
      </c>
      <c r="M32" s="141"/>
      <c r="N32" s="32">
        <f t="shared" ca="1" si="108"/>
        <v>349438</v>
      </c>
      <c r="O32" s="17">
        <f t="shared" ca="1" si="108"/>
        <v>299094</v>
      </c>
      <c r="P32" s="13">
        <f t="shared" ca="1" si="109"/>
        <v>0.16832166476091129</v>
      </c>
      <c r="Q32" s="141"/>
      <c r="R32" s="32">
        <f t="shared" ca="1" si="110"/>
        <v>128206</v>
      </c>
      <c r="S32" s="17">
        <f t="shared" ca="1" si="110"/>
        <v>105399</v>
      </c>
      <c r="T32" s="13">
        <f t="shared" ca="1" si="111"/>
        <v>0.21638725225097014</v>
      </c>
      <c r="U32" s="32">
        <f t="shared" ca="1" si="112"/>
        <v>142158</v>
      </c>
      <c r="V32" s="17">
        <f t="shared" ca="1" si="112"/>
        <v>116544</v>
      </c>
      <c r="W32" s="13">
        <f t="shared" ca="1" si="113"/>
        <v>0.21977965403624383</v>
      </c>
      <c r="X32" s="32">
        <f t="shared" ca="1" si="114"/>
        <v>139435</v>
      </c>
      <c r="Y32" s="17">
        <f t="shared" ca="1" si="114"/>
        <v>115336</v>
      </c>
      <c r="Z32" s="13">
        <f t="shared" ca="1" si="115"/>
        <v>0.2089460359298051</v>
      </c>
      <c r="AA32" s="32">
        <f t="shared" ca="1" si="116"/>
        <v>180774</v>
      </c>
      <c r="AB32" s="17">
        <f t="shared" ca="1" si="116"/>
        <v>155610</v>
      </c>
      <c r="AC32" s="13">
        <f t="shared" ca="1" si="117"/>
        <v>0.16171197223828804</v>
      </c>
      <c r="AD32" s="141"/>
      <c r="AE32" s="32">
        <f t="shared" ca="1" si="118"/>
        <v>45045</v>
      </c>
      <c r="AF32" s="17">
        <f t="shared" ca="1" si="118"/>
        <v>35458</v>
      </c>
      <c r="AG32" s="13">
        <f t="shared" ca="1" si="119"/>
        <v>0.27037621975294712</v>
      </c>
      <c r="AH32" s="32">
        <f t="shared" ca="1" si="120"/>
        <v>63247</v>
      </c>
      <c r="AI32" s="17">
        <f t="shared" ca="1" si="120"/>
        <v>50318</v>
      </c>
      <c r="AJ32" s="13">
        <f t="shared" ca="1" si="121"/>
        <v>0.25694582455582493</v>
      </c>
      <c r="AK32" s="32">
        <f t="shared" ca="1" si="122"/>
        <v>60297</v>
      </c>
      <c r="AL32" s="17">
        <f t="shared" ca="1" si="122"/>
        <v>47488</v>
      </c>
      <c r="AM32" s="13">
        <f t="shared" ca="1" si="123"/>
        <v>0.26973130053908356</v>
      </c>
      <c r="AN32" s="32">
        <f t="shared" ca="1" si="124"/>
        <v>60892</v>
      </c>
      <c r="AO32" s="17">
        <f t="shared" ca="1" si="124"/>
        <v>52374</v>
      </c>
      <c r="AP32" s="13">
        <f t="shared" ca="1" si="125"/>
        <v>0.16263795012792606</v>
      </c>
      <c r="AQ32" s="32">
        <f t="shared" ca="1" si="126"/>
        <v>74227</v>
      </c>
      <c r="AR32" s="17">
        <f t="shared" ca="1" si="126"/>
        <v>54905</v>
      </c>
      <c r="AS32" s="13">
        <f t="shared" ca="1" si="127"/>
        <v>0.35191694745469448</v>
      </c>
      <c r="AT32" s="32">
        <f t="shared" ca="1" si="128"/>
        <v>53000</v>
      </c>
      <c r="AU32" s="17">
        <f t="shared" ca="1" si="128"/>
        <v>44913</v>
      </c>
      <c r="AV32" s="13">
        <f t="shared" ca="1" si="129"/>
        <v>0.18005922561396479</v>
      </c>
      <c r="AW32" s="32">
        <f t="shared" ca="1" si="130"/>
        <v>51548</v>
      </c>
      <c r="AX32" s="17">
        <f t="shared" ca="1" si="130"/>
        <v>40951</v>
      </c>
      <c r="AY32" s="13">
        <f t="shared" ca="1" si="131"/>
        <v>0.25877267954384509</v>
      </c>
      <c r="AZ32" s="32">
        <f t="shared" ca="1" si="132"/>
        <v>68160</v>
      </c>
      <c r="BA32" s="17">
        <f t="shared" ca="1" si="132"/>
        <v>57034</v>
      </c>
      <c r="BB32" s="13">
        <f t="shared" ca="1" si="133"/>
        <v>0.19507662096293438</v>
      </c>
      <c r="BC32" s="32">
        <f t="shared" ca="1" si="134"/>
        <v>63914</v>
      </c>
      <c r="BD32" s="17">
        <f t="shared" ca="1" si="134"/>
        <v>51681</v>
      </c>
      <c r="BE32" s="13">
        <f t="shared" ca="1" si="135"/>
        <v>0.23670207619821598</v>
      </c>
      <c r="BF32" s="32">
        <f t="shared" ca="1" si="136"/>
        <v>71905</v>
      </c>
      <c r="BG32" s="17">
        <f t="shared" ca="1" si="136"/>
        <v>63505</v>
      </c>
      <c r="BH32" s="13">
        <f t="shared" ca="1" si="137"/>
        <v>0.13227304936619164</v>
      </c>
      <c r="BI32" s="32">
        <f t="shared" ca="1" si="138"/>
        <v>104591</v>
      </c>
      <c r="BJ32" s="17">
        <f t="shared" ca="1" si="138"/>
        <v>87347</v>
      </c>
      <c r="BK32" s="13">
        <f t="shared" ca="1" si="139"/>
        <v>0.19741948779007865</v>
      </c>
      <c r="BL32" s="32">
        <f t="shared" ca="1" si="140"/>
        <v>64680</v>
      </c>
      <c r="BM32" s="17">
        <f t="shared" ca="1" si="140"/>
        <v>54639</v>
      </c>
      <c r="BN32" s="13">
        <f t="shared" ca="1" si="141"/>
        <v>0.18376983473343217</v>
      </c>
      <c r="BO32" s="159" t="str">
        <f t="shared" si="142"/>
        <v>Opportunity</v>
      </c>
      <c r="BP32" s="249"/>
    </row>
    <row r="33" spans="1:68" x14ac:dyDescent="0.2">
      <c r="A33" s="3">
        <v>100</v>
      </c>
      <c r="B33" s="3" t="str">
        <f t="shared" si="103"/>
        <v>&gt;= 0</v>
      </c>
      <c r="D33" s="237"/>
      <c r="E33" s="77" t="s">
        <v>194</v>
      </c>
      <c r="F33" s="47">
        <f t="shared" ca="1" si="104"/>
        <v>151719</v>
      </c>
      <c r="G33" s="45">
        <f t="shared" ca="1" si="104"/>
        <v>129939</v>
      </c>
      <c r="H33" s="48">
        <f t="shared" ca="1" si="105"/>
        <v>0.16761711264516427</v>
      </c>
      <c r="I33" s="141"/>
      <c r="J33" s="47">
        <f t="shared" ca="1" si="106"/>
        <v>178265</v>
      </c>
      <c r="K33" s="45">
        <f t="shared" ca="1" si="106"/>
        <v>151814</v>
      </c>
      <c r="L33" s="48">
        <f t="shared" ca="1" si="107"/>
        <v>0.17423294294333855</v>
      </c>
      <c r="M33" s="141"/>
      <c r="N33" s="47">
        <f t="shared" ca="1" si="108"/>
        <v>178264</v>
      </c>
      <c r="O33" s="45">
        <f t="shared" ca="1" si="108"/>
        <v>151817</v>
      </c>
      <c r="P33" s="48">
        <f t="shared" ca="1" si="109"/>
        <v>0.17420315247963009</v>
      </c>
      <c r="Q33" s="141"/>
      <c r="R33" s="47">
        <f t="shared" ca="1" si="110"/>
        <v>73481</v>
      </c>
      <c r="S33" s="45">
        <f t="shared" ca="1" si="110"/>
        <v>65533</v>
      </c>
      <c r="T33" s="48">
        <f t="shared" ca="1" si="111"/>
        <v>0.12128240733676163</v>
      </c>
      <c r="U33" s="47">
        <f t="shared" ca="1" si="112"/>
        <v>73822</v>
      </c>
      <c r="V33" s="45">
        <f t="shared" ca="1" si="112"/>
        <v>63228</v>
      </c>
      <c r="W33" s="48">
        <f t="shared" ca="1" si="113"/>
        <v>0.16755235022458403</v>
      </c>
      <c r="X33" s="47">
        <f t="shared" ca="1" si="114"/>
        <v>78835</v>
      </c>
      <c r="Y33" s="45">
        <f t="shared" ca="1" si="114"/>
        <v>64232</v>
      </c>
      <c r="Z33" s="48">
        <f t="shared" ca="1" si="115"/>
        <v>0.22734773944451364</v>
      </c>
      <c r="AA33" s="47">
        <f t="shared" ca="1" si="116"/>
        <v>90951</v>
      </c>
      <c r="AB33" s="45">
        <f t="shared" ca="1" si="116"/>
        <v>81666</v>
      </c>
      <c r="AC33" s="48">
        <f t="shared" ca="1" si="117"/>
        <v>0.11369480567188303</v>
      </c>
      <c r="AD33" s="141"/>
      <c r="AE33" s="47">
        <f t="shared" ca="1" si="118"/>
        <v>26970</v>
      </c>
      <c r="AF33" s="45">
        <f t="shared" ca="1" si="118"/>
        <v>21654</v>
      </c>
      <c r="AG33" s="48">
        <f t="shared" ca="1" si="119"/>
        <v>0.24549736769188141</v>
      </c>
      <c r="AH33" s="47">
        <f t="shared" ca="1" si="120"/>
        <v>38473</v>
      </c>
      <c r="AI33" s="45">
        <f t="shared" ca="1" si="120"/>
        <v>33250</v>
      </c>
      <c r="AJ33" s="48">
        <f t="shared" ca="1" si="121"/>
        <v>0.1570827067669173</v>
      </c>
      <c r="AK33" s="47">
        <f t="shared" ca="1" si="122"/>
        <v>33872</v>
      </c>
      <c r="AL33" s="45">
        <f t="shared" ca="1" si="122"/>
        <v>31848</v>
      </c>
      <c r="AM33" s="48">
        <f t="shared" ca="1" si="123"/>
        <v>6.3551871389098222E-2</v>
      </c>
      <c r="AN33" s="47">
        <f t="shared" ca="1" si="124"/>
        <v>35563</v>
      </c>
      <c r="AO33" s="45">
        <f t="shared" ca="1" si="124"/>
        <v>31648</v>
      </c>
      <c r="AP33" s="48">
        <f t="shared" ca="1" si="125"/>
        <v>0.12370449949443883</v>
      </c>
      <c r="AQ33" s="47">
        <f t="shared" ca="1" si="126"/>
        <v>39496</v>
      </c>
      <c r="AR33" s="45">
        <f t="shared" ca="1" si="126"/>
        <v>31629</v>
      </c>
      <c r="AS33" s="48">
        <f t="shared" ca="1" si="127"/>
        <v>0.24872743368427708</v>
      </c>
      <c r="AT33" s="47">
        <f t="shared" ca="1" si="128"/>
        <v>27220</v>
      </c>
      <c r="AU33" s="45">
        <f t="shared" ca="1" si="128"/>
        <v>23948</v>
      </c>
      <c r="AV33" s="48">
        <f t="shared" ca="1" si="129"/>
        <v>0.13662936362117922</v>
      </c>
      <c r="AW33" s="47">
        <f t="shared" ca="1" si="130"/>
        <v>29451</v>
      </c>
      <c r="AX33" s="45">
        <f t="shared" ca="1" si="130"/>
        <v>21932</v>
      </c>
      <c r="AY33" s="48">
        <f t="shared" ca="1" si="131"/>
        <v>0.34283239102681012</v>
      </c>
      <c r="AZ33" s="47">
        <f t="shared" ca="1" si="132"/>
        <v>40851</v>
      </c>
      <c r="BA33" s="45">
        <f t="shared" ca="1" si="132"/>
        <v>33217</v>
      </c>
      <c r="BB33" s="48">
        <f t="shared" ca="1" si="133"/>
        <v>0.2298220790559051</v>
      </c>
      <c r="BC33" s="47">
        <f t="shared" ca="1" si="134"/>
        <v>37887</v>
      </c>
      <c r="BD33" s="45">
        <f t="shared" ca="1" si="134"/>
        <v>30579</v>
      </c>
      <c r="BE33" s="48">
        <f t="shared" ca="1" si="135"/>
        <v>0.23898754046894927</v>
      </c>
      <c r="BF33" s="47">
        <f t="shared" ca="1" si="136"/>
        <v>39885</v>
      </c>
      <c r="BG33" s="45">
        <f t="shared" ca="1" si="136"/>
        <v>36337</v>
      </c>
      <c r="BH33" s="48">
        <f t="shared" ca="1" si="137"/>
        <v>9.7641522415169116E-2</v>
      </c>
      <c r="BI33" s="47">
        <f t="shared" ca="1" si="138"/>
        <v>53959</v>
      </c>
      <c r="BJ33" s="45">
        <f t="shared" ca="1" si="138"/>
        <v>48663</v>
      </c>
      <c r="BK33" s="48">
        <f t="shared" ca="1" si="139"/>
        <v>0.10883011733760763</v>
      </c>
      <c r="BL33" s="47">
        <f t="shared" ca="1" si="140"/>
        <v>31607</v>
      </c>
      <c r="BM33" s="45">
        <f t="shared" ca="1" si="140"/>
        <v>28045</v>
      </c>
      <c r="BN33" s="48">
        <f t="shared" ca="1" si="141"/>
        <v>0.12701016223925835</v>
      </c>
      <c r="BO33" s="154" t="str">
        <f t="shared" si="142"/>
        <v>Marginal</v>
      </c>
      <c r="BP33" s="249"/>
    </row>
    <row r="34" spans="1:68" x14ac:dyDescent="0.2">
      <c r="C34" s="3">
        <f>ROW($C$29)</f>
        <v>29</v>
      </c>
      <c r="D34" s="237"/>
      <c r="E34" s="76" t="str">
        <f>E30 &amp; " %"</f>
        <v>Elite %</v>
      </c>
      <c r="F34" s="33">
        <f ca="1">IFERROR(F30 / INDIRECT(ADDRESS($C34, COLUMN(F30))), 0)</f>
        <v>8.1332361367226505E-2</v>
      </c>
      <c r="G34" s="8">
        <f ca="1">IFERROR(G30 / INDIRECT(ADDRESS($C34, COLUMN(G30))), 0)</f>
        <v>8.1399019212500437E-2</v>
      </c>
      <c r="H34" s="20">
        <f t="shared" ref="H34:H37" ca="1" si="143">IF(F$9 = 0, 0, IFERROR((F34 - G34) * 10000, 0))</f>
        <v>-0.66657845273931926</v>
      </c>
      <c r="I34" s="88"/>
      <c r="J34" s="33">
        <f ca="1">IFERROR(J30 / INDIRECT(ADDRESS($C34, COLUMN(J30))), 0)</f>
        <v>8.0259275405033775E-2</v>
      </c>
      <c r="K34" s="8">
        <f ca="1">IFERROR(K30 / INDIRECT(ADDRESS($C34, COLUMN(K30))), 0)</f>
        <v>8.1327363087704233E-2</v>
      </c>
      <c r="L34" s="20">
        <f t="shared" ref="L34:L37" ca="1" si="144">IF(J$9 = 0, 0, IFERROR((J34 - K34) * 10000, 0))</f>
        <v>-10.680876826704571</v>
      </c>
      <c r="M34" s="88"/>
      <c r="N34" s="33">
        <f ca="1">IFERROR(N30 / INDIRECT(ADDRESS($C34, COLUMN(N30))), 0)</f>
        <v>8.0259275405033775E-2</v>
      </c>
      <c r="O34" s="8">
        <f ca="1">IFERROR(O30 / INDIRECT(ADDRESS($C34, COLUMN(O30))), 0)</f>
        <v>8.1327363087704233E-2</v>
      </c>
      <c r="P34" s="20">
        <f t="shared" ref="P34:P37" ca="1" si="145">IF(N$9 = 0, 0, IFERROR((N34 - O34) * 10000, 0))</f>
        <v>-10.680876826704571</v>
      </c>
      <c r="Q34" s="88"/>
      <c r="R34" s="33">
        <f ca="1">IFERROR(R30 / INDIRECT(ADDRESS($C34, COLUMN(R30))), 0)</f>
        <v>7.3416395334977014E-2</v>
      </c>
      <c r="S34" s="8">
        <f ca="1">IFERROR(S30 / INDIRECT(ADDRESS($C34, COLUMN(S30))), 0)</f>
        <v>7.1723570360750791E-2</v>
      </c>
      <c r="T34" s="20">
        <f t="shared" ref="T34:T37" ca="1" si="146">IF(R$9 = 0, 0, IFERROR((R34 - S34) * 10000, 0))</f>
        <v>16.928249742262231</v>
      </c>
      <c r="U34" s="33">
        <f ca="1">IFERROR(U30 / INDIRECT(ADDRESS($C34, COLUMN(U30))), 0)</f>
        <v>7.7981022064707903E-2</v>
      </c>
      <c r="V34" s="8">
        <f ca="1">IFERROR(V30 / INDIRECT(ADDRESS($C34, COLUMN(V30))), 0)</f>
        <v>7.8680630214433653E-2</v>
      </c>
      <c r="W34" s="20">
        <f t="shared" ref="W34:W37" ca="1" si="147">IF(U$9 = 0, 0, IFERROR((U34 - V34) * 10000, 0))</f>
        <v>-6.9960814972575003</v>
      </c>
      <c r="X34" s="33">
        <f ca="1">IFERROR(X30 / INDIRECT(ADDRESS($C34, COLUMN(X30))), 0)</f>
        <v>7.3264751642941731E-2</v>
      </c>
      <c r="Y34" s="8">
        <f ca="1">IFERROR(Y30 / INDIRECT(ADDRESS($C34, COLUMN(Y30))), 0)</f>
        <v>7.2984656815846358E-2</v>
      </c>
      <c r="Z34" s="20">
        <f t="shared" ref="Z34:Z37" ca="1" si="148">IF(X$9 = 0, 0, IFERROR((X34 - Y34) * 10000, 0))</f>
        <v>2.8009482709537292</v>
      </c>
      <c r="AA34" s="33">
        <f ca="1">IFERROR(AA30 / INDIRECT(ADDRESS($C34, COLUMN(AA30))), 0)</f>
        <v>7.6942862063335504E-2</v>
      </c>
      <c r="AB34" s="8">
        <f ca="1">IFERROR(AB30 / INDIRECT(ADDRESS($C34, COLUMN(AB30))), 0)</f>
        <v>7.5788164254337653E-2</v>
      </c>
      <c r="AC34" s="20">
        <f t="shared" ref="AC34:AC37" ca="1" si="149">IF(AA$9 = 0, 0, IFERROR((AA34 - AB34) * 10000, 0))</f>
        <v>11.546978089978509</v>
      </c>
      <c r="AD34" s="88"/>
      <c r="AE34" s="33">
        <f ca="1">IFERROR(AE30 / INDIRECT(ADDRESS($C34, COLUMN(AE30))), 0)</f>
        <v>6.1627266189066249E-2</v>
      </c>
      <c r="AF34" s="8">
        <f ca="1">IFERROR(AF30 / INDIRECT(ADDRESS($C34, COLUMN(AF30))), 0)</f>
        <v>5.9773277828735386E-2</v>
      </c>
      <c r="AG34" s="20">
        <f t="shared" ref="AG34:AG37" ca="1" si="150">IF(AE$9 = 0, 0, IFERROR((AE34 - AF34) * 10000, 0))</f>
        <v>18.539883603308631</v>
      </c>
      <c r="AH34" s="33">
        <f ca="1">IFERROR(AH30 / INDIRECT(ADDRESS($C34, COLUMN(AH30))), 0)</f>
        <v>6.7934800178452506E-2</v>
      </c>
      <c r="AI34" s="8">
        <f ca="1">IFERROR(AI30 / INDIRECT(ADDRESS($C34, COLUMN(AI30))), 0)</f>
        <v>6.5890975574551341E-2</v>
      </c>
      <c r="AJ34" s="20">
        <f t="shared" ref="AJ34:AJ37" ca="1" si="151">IF(AH$9 = 0, 0, IFERROR((AH34 - AI34) * 10000, 0))</f>
        <v>20.438246039011648</v>
      </c>
      <c r="AK34" s="33">
        <f ca="1">IFERROR(AK30 / INDIRECT(ADDRESS($C34, COLUMN(AK30))), 0)</f>
        <v>6.5573311885862157E-2</v>
      </c>
      <c r="AL34" s="8">
        <f ca="1">IFERROR(AL30 / INDIRECT(ADDRESS($C34, COLUMN(AL30))), 0)</f>
        <v>6.3282520065708281E-2</v>
      </c>
      <c r="AM34" s="20">
        <f t="shared" ref="AM34:AM37" ca="1" si="152">IF(AK$9 = 0, 0, IFERROR((AK34 - AL34) * 10000, 0))</f>
        <v>22.907918201538756</v>
      </c>
      <c r="AN34" s="33">
        <f ca="1">IFERROR(AN30 / INDIRECT(ADDRESS($C34, COLUMN(AN30))), 0)</f>
        <v>6.7772732246416459E-2</v>
      </c>
      <c r="AO34" s="8">
        <f ca="1">IFERROR(AO30 / INDIRECT(ADDRESS($C34, COLUMN(AO30))), 0)</f>
        <v>6.8113896401901949E-2</v>
      </c>
      <c r="AP34" s="20">
        <f t="shared" ref="AP34:AP37" ca="1" si="153">IF(AN$9 = 0, 0, IFERROR((AN34 - AO34) * 10000, 0))</f>
        <v>-3.4116415548549051</v>
      </c>
      <c r="AQ34" s="33">
        <f ca="1">IFERROR(AQ30 / INDIRECT(ADDRESS($C34, COLUMN(AQ30))), 0)</f>
        <v>7.0902820962179883E-2</v>
      </c>
      <c r="AR34" s="8">
        <f ca="1">IFERROR(AR30 / INDIRECT(ADDRESS($C34, COLUMN(AR30))), 0)</f>
        <v>7.1584193875723748E-2</v>
      </c>
      <c r="AS34" s="20">
        <f t="shared" ref="AS34:AS37" ca="1" si="154">IF(AQ$9 = 0, 0, IFERROR((AQ34 - AR34) * 10000, 0))</f>
        <v>-6.8137291354386509</v>
      </c>
      <c r="AT34" s="33">
        <f ca="1">IFERROR(AT30 / INDIRECT(ADDRESS($C34, COLUMN(AT30))), 0)</f>
        <v>6.9123246772944624E-2</v>
      </c>
      <c r="AU34" s="8">
        <f ca="1">IFERROR(AU30 / INDIRECT(ADDRESS($C34, COLUMN(AU30))), 0)</f>
        <v>6.8747336631278605E-2</v>
      </c>
      <c r="AV34" s="20">
        <f t="shared" ref="AV34:AV37" ca="1" si="155">IF(AT$9 = 0, 0, IFERROR((AT34 - AU34) * 10000, 0))</f>
        <v>3.7591014166601933</v>
      </c>
      <c r="AW34" s="33">
        <f ca="1">IFERROR(AW30 / INDIRECT(ADDRESS($C34, COLUMN(AW30))), 0)</f>
        <v>6.5889961327223689E-2</v>
      </c>
      <c r="AX34" s="8">
        <f ca="1">IFERROR(AX30 / INDIRECT(ADDRESS($C34, COLUMN(AX30))), 0)</f>
        <v>6.7305322819122715E-2</v>
      </c>
      <c r="AY34" s="20">
        <f t="shared" ref="AY34:AY37" ca="1" si="156">IF(AW$9 = 0, 0, IFERROR((AW34 - AX34) * 10000, 0))</f>
        <v>-14.153614918990254</v>
      </c>
      <c r="AZ34" s="33">
        <f ca="1">IFERROR(AZ30 / INDIRECT(ADDRESS($C34, COLUMN(AZ30))), 0)</f>
        <v>6.6101653607594166E-2</v>
      </c>
      <c r="BA34" s="8">
        <f ca="1">IFERROR(BA30 / INDIRECT(ADDRESS($C34, COLUMN(BA30))), 0)</f>
        <v>6.4190867370013116E-2</v>
      </c>
      <c r="BB34" s="20">
        <f t="shared" ref="BB34:BB37" ca="1" si="157">IF(AZ$9 = 0, 0, IFERROR((AZ34 - BA34) * 10000, 0))</f>
        <v>19.107862375810498</v>
      </c>
      <c r="BC34" s="33">
        <f ca="1">IFERROR(BC30 / INDIRECT(ADDRESS($C34, COLUMN(BC30))), 0)</f>
        <v>6.6450261507637068E-2</v>
      </c>
      <c r="BD34" s="8">
        <f ca="1">IFERROR(BD30 / INDIRECT(ADDRESS($C34, COLUMN(BD30))), 0)</f>
        <v>6.3444629618987419E-2</v>
      </c>
      <c r="BE34" s="20">
        <f t="shared" ref="BE34:BE37" ca="1" si="158">IF(BC$9 = 0, 0, IFERROR((BC34 - BD34) * 10000, 0))</f>
        <v>30.056318886496484</v>
      </c>
      <c r="BF34" s="33">
        <f ca="1">IFERROR(BF30 / INDIRECT(ADDRESS($C34, COLUMN(BF30))), 0)</f>
        <v>6.8115773567360219E-2</v>
      </c>
      <c r="BG34" s="8">
        <f ca="1">IFERROR(BG30 / INDIRECT(ADDRESS($C34, COLUMN(BG30))), 0)</f>
        <v>6.7019123051826807E-2</v>
      </c>
      <c r="BH34" s="20">
        <f t="shared" ref="BH34:BH37" ca="1" si="159">IF(BF$9 = 0, 0, IFERROR((BF34 - BG34) * 10000, 0))</f>
        <v>10.966505155334122</v>
      </c>
      <c r="BI34" s="33">
        <f ca="1">IFERROR(BI30 / INDIRECT(ADDRESS($C34, COLUMN(BI30))), 0)</f>
        <v>7.4194967515888541E-2</v>
      </c>
      <c r="BJ34" s="8">
        <f ca="1">IFERROR(BJ30 / INDIRECT(ADDRESS($C34, COLUMN(BJ30))), 0)</f>
        <v>7.0678835745574958E-2</v>
      </c>
      <c r="BK34" s="20">
        <f t="shared" ref="BK34:BK37" ca="1" si="160">IF(BI$9 = 0, 0, IFERROR((BI34 - BJ34) * 10000, 0))</f>
        <v>35.161317703135822</v>
      </c>
      <c r="BL34" s="33">
        <f ca="1">IFERROR(BL30 / INDIRECT(ADDRESS($C34, COLUMN(BL30))), 0)</f>
        <v>6.8818790796935828E-2</v>
      </c>
      <c r="BM34" s="8">
        <f ca="1">IFERROR(BM30 / INDIRECT(ADDRESS($C34, COLUMN(BM30))), 0)</f>
        <v>6.6553338145914354E-2</v>
      </c>
      <c r="BN34" s="20">
        <f t="shared" ref="BN34:BN37" ca="1" si="161">IF(BL$9 = 0, 0, IFERROR((BL34 - BM34) * 10000, 0))</f>
        <v>22.65452651021474</v>
      </c>
      <c r="BO34" s="155" t="str">
        <f t="shared" si="142"/>
        <v>Elite %</v>
      </c>
      <c r="BP34" s="249"/>
    </row>
    <row r="35" spans="1:68" x14ac:dyDescent="0.2">
      <c r="C35" s="3">
        <f t="shared" ref="C35:C37" si="162">ROW($C$29)</f>
        <v>29</v>
      </c>
      <c r="D35" s="237"/>
      <c r="E35" s="79" t="str">
        <f t="shared" ref="E35:E36" si="163">E31 &amp; " %"</f>
        <v>High Value %</v>
      </c>
      <c r="F35" s="28">
        <f t="shared" ref="F35:G36" ca="1" si="164">IFERROR(F31 / INDIRECT(ADDRESS($C35, COLUMN(F31))), 0)</f>
        <v>0.32860525044922895</v>
      </c>
      <c r="G35" s="10">
        <f t="shared" ca="1" si="164"/>
        <v>0.33071447665910009</v>
      </c>
      <c r="H35" s="18">
        <f t="shared" ca="1" si="143"/>
        <v>-21.092262098711402</v>
      </c>
      <c r="I35" s="88"/>
      <c r="J35" s="28">
        <f t="shared" ref="J35:K37" ca="1" si="165">IFERROR(J31 / INDIRECT(ADDRESS($C35, COLUMN(J31))), 0)</f>
        <v>0.32836732475432379</v>
      </c>
      <c r="K35" s="10">
        <f t="shared" ca="1" si="165"/>
        <v>0.32848349042094943</v>
      </c>
      <c r="L35" s="18">
        <f t="shared" ca="1" si="144"/>
        <v>-1.1616566662564498</v>
      </c>
      <c r="M35" s="88"/>
      <c r="N35" s="28">
        <f t="shared" ref="N35:O37" ca="1" si="166">IFERROR(N31 / INDIRECT(ADDRESS($C35, COLUMN(N31))), 0)</f>
        <v>0.32836732475432379</v>
      </c>
      <c r="O35" s="10">
        <f t="shared" ca="1" si="166"/>
        <v>0.32848349042094943</v>
      </c>
      <c r="P35" s="18">
        <f t="shared" ca="1" si="145"/>
        <v>-1.1616566662564498</v>
      </c>
      <c r="Q35" s="88"/>
      <c r="R35" s="28">
        <f t="shared" ref="R35:S37" ca="1" si="167">IFERROR(R31 / INDIRECT(ADDRESS($C35, COLUMN(R31))), 0)</f>
        <v>0.29393534463829762</v>
      </c>
      <c r="S35" s="10">
        <f t="shared" ca="1" si="167"/>
        <v>0.28298702867583769</v>
      </c>
      <c r="T35" s="18">
        <f t="shared" ca="1" si="146"/>
        <v>109.48315962459931</v>
      </c>
      <c r="U35" s="28">
        <f t="shared" ref="U35:V37" ca="1" si="168">IFERROR(U31 / INDIRECT(ADDRESS($C35, COLUMN(U31))), 0)</f>
        <v>0.30472161884074539</v>
      </c>
      <c r="V35" s="10">
        <f t="shared" ca="1" si="168"/>
        <v>0.30384112056440393</v>
      </c>
      <c r="W35" s="18">
        <f t="shared" ca="1" si="147"/>
        <v>8.8049827634145714</v>
      </c>
      <c r="X35" s="28">
        <f t="shared" ref="X35:Y37" ca="1" si="169">IFERROR(X31 / INDIRECT(ADDRESS($C35, COLUMN(X31))), 0)</f>
        <v>0.29315769918491513</v>
      </c>
      <c r="Y35" s="10">
        <f t="shared" ca="1" si="169"/>
        <v>0.29072322029694198</v>
      </c>
      <c r="Z35" s="18">
        <f t="shared" ca="1" si="148"/>
        <v>24.344788879731571</v>
      </c>
      <c r="AA35" s="28">
        <f t="shared" ref="AA35:AB37" ca="1" si="170">IFERROR(AA31 / INDIRECT(ADDRESS($C35, COLUMN(AA31))), 0)</f>
        <v>0.31532214595480762</v>
      </c>
      <c r="AB35" s="10">
        <f t="shared" ca="1" si="170"/>
        <v>0.30929210993482176</v>
      </c>
      <c r="AC35" s="18">
        <f t="shared" ca="1" si="149"/>
        <v>60.30036019985863</v>
      </c>
      <c r="AD35" s="88"/>
      <c r="AE35" s="28">
        <f t="shared" ref="AE35:AF37" ca="1" si="171">IFERROR(AE31 / INDIRECT(ADDRESS($C35, COLUMN(AE31))), 0)</f>
        <v>0.26573139179735294</v>
      </c>
      <c r="AF35" s="10">
        <f t="shared" ca="1" si="171"/>
        <v>0.2686210870434394</v>
      </c>
      <c r="AG35" s="18">
        <f t="shared" ca="1" si="150"/>
        <v>-28.896952460864544</v>
      </c>
      <c r="AH35" s="28">
        <f t="shared" ref="AH35:AI37" ca="1" si="172">IFERROR(AH31 / INDIRECT(ADDRESS($C35, COLUMN(AH31))), 0)</f>
        <v>0.27437719428693352</v>
      </c>
      <c r="AI35" s="10">
        <f t="shared" ca="1" si="172"/>
        <v>0.26398890189726237</v>
      </c>
      <c r="AJ35" s="18">
        <f t="shared" ca="1" si="151"/>
        <v>103.8829238967115</v>
      </c>
      <c r="AK35" s="28">
        <f t="shared" ref="AK35:AL37" ca="1" si="173">IFERROR(AK31 / INDIRECT(ADDRESS($C35, COLUMN(AK31))), 0)</f>
        <v>0.27583312934923243</v>
      </c>
      <c r="AL35" s="10">
        <f t="shared" ca="1" si="173"/>
        <v>0.26145426380341991</v>
      </c>
      <c r="AM35" s="18">
        <f t="shared" ca="1" si="152"/>
        <v>143.78865545812525</v>
      </c>
      <c r="AN35" s="28">
        <f t="shared" ref="AN35:AO37" ca="1" si="174">IFERROR(AN31 / INDIRECT(ADDRESS($C35, COLUMN(AN31))), 0)</f>
        <v>0.27258863114126269</v>
      </c>
      <c r="AO35" s="10">
        <f t="shared" ca="1" si="174"/>
        <v>0.26934086124100082</v>
      </c>
      <c r="AP35" s="18">
        <f t="shared" ca="1" si="153"/>
        <v>32.477699002618763</v>
      </c>
      <c r="AQ35" s="28">
        <f t="shared" ref="AQ35:AR37" ca="1" si="175">IFERROR(AQ31 / INDIRECT(ADDRESS($C35, COLUMN(AQ31))), 0)</f>
        <v>0.28619481033410593</v>
      </c>
      <c r="AR35" s="10">
        <f t="shared" ca="1" si="175"/>
        <v>0.28275532740404702</v>
      </c>
      <c r="AS35" s="18">
        <f t="shared" ca="1" si="154"/>
        <v>34.394829300589123</v>
      </c>
      <c r="AT35" s="28">
        <f t="shared" ref="AT35:AU37" ca="1" si="176">IFERROR(AT31 / INDIRECT(ADDRESS($C35, COLUMN(AT31))), 0)</f>
        <v>0.29049485507188533</v>
      </c>
      <c r="AU35" s="10">
        <f t="shared" ca="1" si="176"/>
        <v>0.29333185111074056</v>
      </c>
      <c r="AV35" s="18">
        <f t="shared" ca="1" si="155"/>
        <v>-28.369960388552329</v>
      </c>
      <c r="AW35" s="28">
        <f t="shared" ref="AW35:AX37" ca="1" si="177">IFERROR(AW31 / INDIRECT(ADDRESS($C35, COLUMN(AW31))), 0)</f>
        <v>0.276031003217315</v>
      </c>
      <c r="AX35" s="10">
        <f t="shared" ca="1" si="177"/>
        <v>0.28702562838836865</v>
      </c>
      <c r="AY35" s="18">
        <f t="shared" ca="1" si="156"/>
        <v>-109.94625171053652</v>
      </c>
      <c r="AZ35" s="28">
        <f t="shared" ref="AZ35:BA37" ca="1" si="178">IFERROR(AZ31 / INDIRECT(ADDRESS($C35, COLUMN(AZ31))), 0)</f>
        <v>0.26970741990909425</v>
      </c>
      <c r="BA35" s="10">
        <f t="shared" ca="1" si="178"/>
        <v>0.26668347185254931</v>
      </c>
      <c r="BB35" s="18">
        <f t="shared" ca="1" si="157"/>
        <v>30.239480565449341</v>
      </c>
      <c r="BC35" s="28">
        <f t="shared" ref="BC35:BD37" ca="1" si="179">IFERROR(BC31 / INDIRECT(ADDRESS($C35, COLUMN(BC31))), 0)</f>
        <v>0.27131742603627279</v>
      </c>
      <c r="BD35" s="10">
        <f t="shared" ca="1" si="179"/>
        <v>0.26122472435902699</v>
      </c>
      <c r="BE35" s="18">
        <f t="shared" ca="1" si="158"/>
        <v>100.92701677245796</v>
      </c>
      <c r="BF35" s="28">
        <f t="shared" ref="BF35:BG37" ca="1" si="180">IFERROR(BF31 / INDIRECT(ADDRESS($C35, COLUMN(BF31))), 0)</f>
        <v>0.28216901081018247</v>
      </c>
      <c r="BG35" s="10">
        <f t="shared" ca="1" si="180"/>
        <v>0.27889257941733325</v>
      </c>
      <c r="BH35" s="18">
        <f t="shared" ca="1" si="159"/>
        <v>32.764313928492214</v>
      </c>
      <c r="BI35" s="28">
        <f t="shared" ref="BI35:BJ37" ca="1" si="181">IFERROR(BI31 / INDIRECT(ADDRESS($C35, COLUMN(BI31))), 0)</f>
        <v>0.30302923177236768</v>
      </c>
      <c r="BJ35" s="10">
        <f t="shared" ca="1" si="181"/>
        <v>0.29142942903507207</v>
      </c>
      <c r="BK35" s="18">
        <f t="shared" ca="1" si="160"/>
        <v>115.99802737295606</v>
      </c>
      <c r="BL35" s="28">
        <f t="shared" ref="BL35:BM37" ca="1" si="182">IFERROR(BL31 / INDIRECT(ADDRESS($C35, COLUMN(BL31))), 0)</f>
        <v>0.29695887866472576</v>
      </c>
      <c r="BM35" s="10">
        <f t="shared" ca="1" si="182"/>
        <v>0.29163464747844042</v>
      </c>
      <c r="BN35" s="18">
        <f t="shared" ca="1" si="161"/>
        <v>53.242311862853327</v>
      </c>
      <c r="BO35" s="159" t="str">
        <f t="shared" si="142"/>
        <v>High Value %</v>
      </c>
      <c r="BP35" s="249"/>
    </row>
    <row r="36" spans="1:68" x14ac:dyDescent="0.2">
      <c r="C36" s="3">
        <f t="shared" si="162"/>
        <v>29</v>
      </c>
      <c r="D36" s="238"/>
      <c r="E36" s="79" t="str">
        <f t="shared" si="163"/>
        <v>Opportunity %</v>
      </c>
      <c r="F36" s="28">
        <f t="shared" ca="1" si="164"/>
        <v>0.39149992082053481</v>
      </c>
      <c r="G36" s="10">
        <f t="shared" ca="1" si="164"/>
        <v>0.39163989663520715</v>
      </c>
      <c r="H36" s="18">
        <f t="shared" ca="1" si="143"/>
        <v>-1.3997581467234399</v>
      </c>
      <c r="I36" s="88"/>
      <c r="J36" s="28">
        <f t="shared" ca="1" si="165"/>
        <v>0.39159932446743534</v>
      </c>
      <c r="K36" s="10">
        <f t="shared" ca="1" si="165"/>
        <v>0.39148258336594632</v>
      </c>
      <c r="L36" s="18">
        <f t="shared" ca="1" si="144"/>
        <v>1.1674110148901518</v>
      </c>
      <c r="M36" s="88"/>
      <c r="N36" s="28">
        <f t="shared" ca="1" si="166"/>
        <v>0.39160044512530634</v>
      </c>
      <c r="O36" s="10">
        <f t="shared" ca="1" si="166"/>
        <v>0.39147865672091109</v>
      </c>
      <c r="P36" s="18">
        <f t="shared" ca="1" si="145"/>
        <v>1.2178840439525107</v>
      </c>
      <c r="Q36" s="88"/>
      <c r="R36" s="28">
        <f t="shared" ca="1" si="167"/>
        <v>0.40215434224806929</v>
      </c>
      <c r="S36" s="10">
        <f t="shared" ca="1" si="167"/>
        <v>0.39789423614152181</v>
      </c>
      <c r="T36" s="18">
        <f t="shared" ca="1" si="146"/>
        <v>42.601061065474788</v>
      </c>
      <c r="U36" s="28">
        <f t="shared" ca="1" si="168"/>
        <v>0.40630501886361037</v>
      </c>
      <c r="V36" s="10">
        <f t="shared" ca="1" si="168"/>
        <v>0.40030363503343763</v>
      </c>
      <c r="W36" s="18">
        <f t="shared" ca="1" si="147"/>
        <v>60.013838301727354</v>
      </c>
      <c r="X36" s="28">
        <f t="shared" ca="1" si="169"/>
        <v>0.40474130924459512</v>
      </c>
      <c r="Y36" s="10">
        <f t="shared" ca="1" si="169"/>
        <v>0.40868856525282593</v>
      </c>
      <c r="Z36" s="18">
        <f t="shared" ca="1" si="148"/>
        <v>-39.472560082308149</v>
      </c>
      <c r="AA36" s="28">
        <f t="shared" ca="1" si="170"/>
        <v>0.4043157068378993</v>
      </c>
      <c r="AB36" s="10">
        <f t="shared" ca="1" si="170"/>
        <v>0.40327575706529484</v>
      </c>
      <c r="AC36" s="18">
        <f t="shared" ca="1" si="149"/>
        <v>10.399497726044649</v>
      </c>
      <c r="AD36" s="88"/>
      <c r="AE36" s="28">
        <f t="shared" ca="1" si="171"/>
        <v>0.42073358676667011</v>
      </c>
      <c r="AF36" s="10">
        <f t="shared" ca="1" si="171"/>
        <v>0.41696653260895128</v>
      </c>
      <c r="AG36" s="18">
        <f t="shared" ca="1" si="150"/>
        <v>37.670541577188303</v>
      </c>
      <c r="AH36" s="28">
        <f t="shared" ca="1" si="172"/>
        <v>0.40893426352779916</v>
      </c>
      <c r="AI36" s="10">
        <f t="shared" ca="1" si="172"/>
        <v>0.40349301557262685</v>
      </c>
      <c r="AJ36" s="18">
        <f t="shared" ca="1" si="151"/>
        <v>54.412479551723123</v>
      </c>
      <c r="AK36" s="28">
        <f t="shared" ca="1" si="173"/>
        <v>0.42170157708850581</v>
      </c>
      <c r="AL36" s="10">
        <f t="shared" ca="1" si="173"/>
        <v>0.40419103064967782</v>
      </c>
      <c r="AM36" s="18">
        <f t="shared" ca="1" si="152"/>
        <v>175.1054643882799</v>
      </c>
      <c r="AN36" s="28">
        <f t="shared" ca="1" si="174"/>
        <v>0.41642958748221909</v>
      </c>
      <c r="AO36" s="10">
        <f t="shared" ca="1" si="174"/>
        <v>0.41298879487765838</v>
      </c>
      <c r="AP36" s="18">
        <f t="shared" ca="1" si="153"/>
        <v>34.407926045607049</v>
      </c>
      <c r="AQ36" s="28">
        <f t="shared" ca="1" si="175"/>
        <v>0.41962236418112953</v>
      </c>
      <c r="AR36" s="10">
        <f t="shared" ca="1" si="175"/>
        <v>0.40966543305676595</v>
      </c>
      <c r="AS36" s="18">
        <f t="shared" ca="1" si="154"/>
        <v>99.569311243635767</v>
      </c>
      <c r="AT36" s="28">
        <f t="shared" ca="1" si="176"/>
        <v>0.42308951137152845</v>
      </c>
      <c r="AU36" s="10">
        <f t="shared" ca="1" si="176"/>
        <v>0.41606914568395309</v>
      </c>
      <c r="AV36" s="18">
        <f t="shared" ca="1" si="155"/>
        <v>70.20365687575358</v>
      </c>
      <c r="AW36" s="28">
        <f t="shared" ca="1" si="177"/>
        <v>0.41880341880341881</v>
      </c>
      <c r="AX36" s="10">
        <f t="shared" ca="1" si="177"/>
        <v>0.42047601445703958</v>
      </c>
      <c r="AY36" s="18">
        <f t="shared" ca="1" si="156"/>
        <v>-16.725956536207676</v>
      </c>
      <c r="AZ36" s="28">
        <f t="shared" ca="1" si="178"/>
        <v>0.415290691298149</v>
      </c>
      <c r="BA36" s="10">
        <f t="shared" ca="1" si="178"/>
        <v>0.42285307571971914</v>
      </c>
      <c r="BB36" s="18">
        <f t="shared" ca="1" si="157"/>
        <v>-75.623844215701453</v>
      </c>
      <c r="BC36" s="28">
        <f t="shared" ca="1" si="179"/>
        <v>0.41577112227108326</v>
      </c>
      <c r="BD36" s="10">
        <f t="shared" ca="1" si="179"/>
        <v>0.42428596057697832</v>
      </c>
      <c r="BE36" s="18">
        <f t="shared" ca="1" si="158"/>
        <v>-85.148383058950557</v>
      </c>
      <c r="BF36" s="28">
        <f t="shared" ca="1" si="180"/>
        <v>0.41790654422875739</v>
      </c>
      <c r="BG36" s="10">
        <f t="shared" ca="1" si="180"/>
        <v>0.4160361104013941</v>
      </c>
      <c r="BH36" s="18">
        <f t="shared" ca="1" si="159"/>
        <v>18.704338273632935</v>
      </c>
      <c r="BI36" s="28">
        <f t="shared" ca="1" si="181"/>
        <v>0.4108277752900788</v>
      </c>
      <c r="BJ36" s="10">
        <f t="shared" ca="1" si="181"/>
        <v>0.40966053522685703</v>
      </c>
      <c r="BK36" s="18">
        <f t="shared" ca="1" si="160"/>
        <v>11.67240063221775</v>
      </c>
      <c r="BL36" s="28">
        <f t="shared" ca="1" si="182"/>
        <v>0.42603363215407819</v>
      </c>
      <c r="BM36" s="10">
        <f t="shared" ca="1" si="182"/>
        <v>0.42412034557436601</v>
      </c>
      <c r="BN36" s="18">
        <f t="shared" ca="1" si="161"/>
        <v>19.132865797121813</v>
      </c>
      <c r="BO36" s="159" t="str">
        <f t="shared" si="142"/>
        <v>Opportunity %</v>
      </c>
      <c r="BP36" s="250"/>
    </row>
    <row r="37" spans="1:68" x14ac:dyDescent="0.2">
      <c r="C37" s="3">
        <f t="shared" si="162"/>
        <v>29</v>
      </c>
      <c r="D37" s="239"/>
      <c r="E37" s="78" t="str">
        <f>E33 &amp; " %"</f>
        <v>Marginal %</v>
      </c>
      <c r="F37" s="30">
        <f ca="1">IFERROR(F33 / INDIRECT(ADDRESS($C37, COLUMN(F33))), 0)</f>
        <v>0.1985624673630097</v>
      </c>
      <c r="G37" s="14">
        <f ca="1">IFERROR(G33 / INDIRECT(ADDRESS($C37, COLUMN(G33))), 0)</f>
        <v>0.19624660749319234</v>
      </c>
      <c r="H37" s="19">
        <f t="shared" ca="1" si="143"/>
        <v>23.158598698173606</v>
      </c>
      <c r="I37" s="88"/>
      <c r="J37" s="30">
        <f t="shared" ca="1" si="165"/>
        <v>0.1997740753732071</v>
      </c>
      <c r="K37" s="14">
        <f t="shared" ca="1" si="165"/>
        <v>0.19870656312540003</v>
      </c>
      <c r="L37" s="19">
        <f t="shared" ca="1" si="144"/>
        <v>10.675122478070731</v>
      </c>
      <c r="M37" s="88"/>
      <c r="N37" s="30">
        <f t="shared" ca="1" si="166"/>
        <v>0.1997729547153361</v>
      </c>
      <c r="O37" s="14">
        <f t="shared" ca="1" si="166"/>
        <v>0.19871048977043523</v>
      </c>
      <c r="P37" s="19">
        <f t="shared" ca="1" si="145"/>
        <v>10.62464944900865</v>
      </c>
      <c r="Q37" s="88"/>
      <c r="R37" s="30">
        <f t="shared" ca="1" si="167"/>
        <v>0.23049391777865608</v>
      </c>
      <c r="S37" s="14">
        <f t="shared" ca="1" si="167"/>
        <v>0.24739516482188967</v>
      </c>
      <c r="T37" s="19">
        <f t="shared" ca="1" si="146"/>
        <v>-169.0124704323359</v>
      </c>
      <c r="U37" s="30">
        <f t="shared" ca="1" si="168"/>
        <v>0.21099234023093633</v>
      </c>
      <c r="V37" s="14">
        <f t="shared" ca="1" si="168"/>
        <v>0.21717461418772477</v>
      </c>
      <c r="W37" s="19">
        <f t="shared" ca="1" si="147"/>
        <v>-61.822739567884419</v>
      </c>
      <c r="X37" s="30">
        <f t="shared" ca="1" si="169"/>
        <v>0.22883623992754801</v>
      </c>
      <c r="Y37" s="14">
        <f t="shared" ca="1" si="169"/>
        <v>0.22760355763438575</v>
      </c>
      <c r="Z37" s="19">
        <f t="shared" ca="1" si="148"/>
        <v>12.326822931622573</v>
      </c>
      <c r="AA37" s="30">
        <f t="shared" ca="1" si="170"/>
        <v>0.20341928514395755</v>
      </c>
      <c r="AB37" s="14">
        <f t="shared" ca="1" si="170"/>
        <v>0.21164396874554572</v>
      </c>
      <c r="AC37" s="19">
        <f t="shared" ca="1" si="149"/>
        <v>-82.246836015881783</v>
      </c>
      <c r="AD37" s="88"/>
      <c r="AE37" s="30">
        <f t="shared" ca="1" si="171"/>
        <v>0.25190775524691073</v>
      </c>
      <c r="AF37" s="14">
        <f t="shared" ca="1" si="171"/>
        <v>0.25463910251887389</v>
      </c>
      <c r="AG37" s="19">
        <f t="shared" ca="1" si="150"/>
        <v>-27.313472719631694</v>
      </c>
      <c r="AH37" s="30">
        <f t="shared" ca="1" si="172"/>
        <v>0.24875374200681483</v>
      </c>
      <c r="AI37" s="14">
        <f t="shared" ca="1" si="172"/>
        <v>0.26662710695555947</v>
      </c>
      <c r="AJ37" s="19">
        <f t="shared" ca="1" si="151"/>
        <v>-178.7336494874464</v>
      </c>
      <c r="AK37" s="30">
        <f t="shared" ca="1" si="173"/>
        <v>0.23689198167639963</v>
      </c>
      <c r="AL37" s="14">
        <f t="shared" ca="1" si="173"/>
        <v>0.27107218548119399</v>
      </c>
      <c r="AM37" s="19">
        <f t="shared" ca="1" si="152"/>
        <v>-341.8020380479436</v>
      </c>
      <c r="AN37" s="30">
        <f t="shared" ca="1" si="174"/>
        <v>0.24320904913010177</v>
      </c>
      <c r="AO37" s="14">
        <f t="shared" ca="1" si="174"/>
        <v>0.24955644747943886</v>
      </c>
      <c r="AP37" s="19">
        <f t="shared" ca="1" si="153"/>
        <v>-63.473983493370909</v>
      </c>
      <c r="AQ37" s="30">
        <f t="shared" ca="1" si="175"/>
        <v>0.22328000452258465</v>
      </c>
      <c r="AR37" s="14">
        <f t="shared" ca="1" si="175"/>
        <v>0.23599504566346327</v>
      </c>
      <c r="AS37" s="19">
        <f t="shared" ca="1" si="154"/>
        <v>-127.15041140878624</v>
      </c>
      <c r="AT37" s="30">
        <f t="shared" ca="1" si="176"/>
        <v>0.2172923867836416</v>
      </c>
      <c r="AU37" s="14">
        <f t="shared" ca="1" si="176"/>
        <v>0.22185166657402774</v>
      </c>
      <c r="AV37" s="19">
        <f t="shared" ca="1" si="155"/>
        <v>-45.592797903861445</v>
      </c>
      <c r="AW37" s="30">
        <f t="shared" ca="1" si="177"/>
        <v>0.2392756166520425</v>
      </c>
      <c r="AX37" s="14">
        <f t="shared" ca="1" si="177"/>
        <v>0.22519303433546903</v>
      </c>
      <c r="AY37" s="19">
        <f t="shared" ca="1" si="156"/>
        <v>140.82582316573473</v>
      </c>
      <c r="AZ37" s="30">
        <f t="shared" ca="1" si="178"/>
        <v>0.24890023518516263</v>
      </c>
      <c r="BA37" s="14">
        <f t="shared" ca="1" si="178"/>
        <v>0.2462725850577184</v>
      </c>
      <c r="BB37" s="19">
        <f t="shared" ca="1" si="157"/>
        <v>26.27650127444231</v>
      </c>
      <c r="BC37" s="30">
        <f t="shared" ca="1" si="179"/>
        <v>0.2464611901850069</v>
      </c>
      <c r="BD37" s="14">
        <f t="shared" ca="1" si="179"/>
        <v>0.25104468544500724</v>
      </c>
      <c r="BE37" s="19">
        <f t="shared" ca="1" si="158"/>
        <v>-45.834952600003476</v>
      </c>
      <c r="BF37" s="30">
        <f t="shared" ca="1" si="180"/>
        <v>0.23180867139369987</v>
      </c>
      <c r="BG37" s="14">
        <f t="shared" ca="1" si="180"/>
        <v>0.23805218712944584</v>
      </c>
      <c r="BH37" s="19">
        <f t="shared" ca="1" si="159"/>
        <v>-62.435157357459694</v>
      </c>
      <c r="BI37" s="30">
        <f t="shared" ca="1" si="181"/>
        <v>0.21194802542166497</v>
      </c>
      <c r="BJ37" s="14">
        <f t="shared" ca="1" si="181"/>
        <v>0.22823119999249594</v>
      </c>
      <c r="BK37" s="19">
        <f t="shared" ca="1" si="160"/>
        <v>-162.83174570830977</v>
      </c>
      <c r="BL37" s="30">
        <f t="shared" ca="1" si="182"/>
        <v>0.20818869838426021</v>
      </c>
      <c r="BM37" s="14">
        <f t="shared" ca="1" si="182"/>
        <v>0.21769166880127921</v>
      </c>
      <c r="BN37" s="19">
        <f t="shared" ca="1" si="161"/>
        <v>-95.029704170190016</v>
      </c>
      <c r="BO37" s="156" t="str">
        <f t="shared" si="142"/>
        <v>Marginal %</v>
      </c>
      <c r="BP37" s="251"/>
    </row>
    <row r="38" spans="1:68" ht="3.75" customHeight="1" x14ac:dyDescent="0.2">
      <c r="D38" s="144"/>
      <c r="E38" s="144"/>
      <c r="F38" s="144"/>
      <c r="G38" s="144"/>
      <c r="H38" s="160"/>
      <c r="I38" s="138"/>
      <c r="J38" s="144"/>
      <c r="K38" s="144"/>
      <c r="L38" s="160"/>
      <c r="M38" s="138"/>
      <c r="N38" s="144"/>
      <c r="O38" s="144"/>
      <c r="P38" s="160"/>
      <c r="Q38" s="138"/>
      <c r="R38" s="144"/>
      <c r="S38" s="144"/>
      <c r="T38" s="160"/>
      <c r="U38" s="144"/>
      <c r="V38" s="144"/>
      <c r="W38" s="160"/>
      <c r="X38" s="144"/>
      <c r="Y38" s="144"/>
      <c r="Z38" s="160"/>
      <c r="AA38" s="144"/>
      <c r="AB38" s="144"/>
      <c r="AC38" s="160"/>
      <c r="AD38" s="138"/>
      <c r="AE38" s="144"/>
      <c r="AF38" s="144"/>
      <c r="AG38" s="160"/>
      <c r="AH38" s="144"/>
      <c r="AI38" s="144"/>
      <c r="AJ38" s="160"/>
      <c r="AK38" s="144"/>
      <c r="AL38" s="144"/>
      <c r="AM38" s="160"/>
      <c r="AN38" s="144"/>
      <c r="AO38" s="144"/>
      <c r="AP38" s="160"/>
      <c r="AQ38" s="144"/>
      <c r="AR38" s="144"/>
      <c r="AS38" s="160"/>
      <c r="AT38" s="144"/>
      <c r="AU38" s="144"/>
      <c r="AV38" s="160"/>
      <c r="AW38" s="144"/>
      <c r="AX38" s="144"/>
      <c r="AY38" s="160"/>
      <c r="AZ38" s="144"/>
      <c r="BA38" s="144"/>
      <c r="BB38" s="160"/>
      <c r="BC38" s="144"/>
      <c r="BD38" s="144"/>
      <c r="BE38" s="160"/>
      <c r="BF38" s="144"/>
      <c r="BG38" s="144"/>
      <c r="BH38" s="160"/>
      <c r="BI38" s="144"/>
      <c r="BJ38" s="144"/>
      <c r="BK38" s="160"/>
      <c r="BL38" s="144"/>
      <c r="BM38" s="144"/>
      <c r="BN38" s="160"/>
      <c r="BO38" s="144"/>
      <c r="BP38" s="144"/>
    </row>
    <row r="39" spans="1:68" ht="12.75" hidden="1" customHeight="1" x14ac:dyDescent="0.2">
      <c r="A39" s="6" t="str">
        <f t="shared" ref="A39:B42" si="183">A$11</f>
        <v>&gt;= 1</v>
      </c>
      <c r="B39" s="3" t="str">
        <f t="shared" si="183"/>
        <v>&gt;= 0</v>
      </c>
      <c r="D39" s="240" t="s">
        <v>168</v>
      </c>
      <c r="E39" s="145" t="s">
        <v>88</v>
      </c>
      <c r="F39" s="146">
        <f ca="1">SUMIFS(MAIL_CUST_COUNT_D, CHANNEL_COUNT, $A$2, IS_JJCC, $B$2, CUST_GROUP, $A39, RECENCY_GROUP, $B39, TIMEFRAME, F$1)</f>
        <v>737688</v>
      </c>
      <c r="G39" s="147">
        <f ca="1">SUMIFS(MAIL_CUST_COUNT_D, CHANNEL_COUNT, $A$2, IS_JJCC, $B$2, CUST_GROUP, $A39, RECENCY_GROUP, $B39, TIMEFRAME, G$1)</f>
        <v>638513</v>
      </c>
      <c r="H39" s="148">
        <f ca="1">IF(F$9 = 0, 0, IFERROR((F39 - G39) / G39, 0))</f>
        <v>0.15532181803659439</v>
      </c>
      <c r="I39" s="141"/>
      <c r="J39" s="149">
        <f ca="1">SUMIFS(MAIL_CUST_COUNT_D, CHANNEL_COUNT, $A$2, IS_JJCC, $B$2, CUST_GROUP, $A39, RECENCY_GROUP, $B39, TIMEFRAME, J$1)</f>
        <v>862267</v>
      </c>
      <c r="K39" s="147">
        <f ca="1">SUMIFS(MAIL_CUST_COUNT_D, CHANNEL_COUNT, $A$2, IS_JJCC, $B$2, CUST_GROUP, $A39, RECENCY_GROUP, $B39, TIMEFRAME, K$1)</f>
        <v>737955</v>
      </c>
      <c r="L39" s="148">
        <f ca="1">IF(J$9 = 0, 0, IFERROR((J39 - K39) / K39, 0))</f>
        <v>0.16845471607347332</v>
      </c>
      <c r="M39" s="141"/>
      <c r="N39" s="149">
        <f ca="1">SUMIFS(MAIL_CUST_COUNT_D, CHANNEL_COUNT, $A$2, IS_JJCC, $B$2, CUST_GROUP, $A39, RECENCY_GROUP, $B39, TIMEFRAME, N$1)</f>
        <v>862267</v>
      </c>
      <c r="O39" s="147">
        <f ca="1">SUMIFS(MAIL_CUST_COUNT_D, CHANNEL_COUNT, $A$2, IS_JJCC, $B$2, CUST_GROUP, $A39, RECENCY_GROUP, $B39, TIMEFRAME, O$1)</f>
        <v>737955</v>
      </c>
      <c r="P39" s="148">
        <f ca="1">IF(N$9 = 0, 0, IFERROR((N39 - O39) / O39, 0))</f>
        <v>0.16845471607347332</v>
      </c>
      <c r="Q39" s="141"/>
      <c r="R39" s="149">
        <f ca="1">SUMIFS(MAIL_CUST_COUNT_D, CHANNEL_COUNT, $A$2, IS_JJCC, $B$2, CUST_GROUP, $A39, RECENCY_GROUP, $B39, TIMEFRAME, R$1)</f>
        <v>308207</v>
      </c>
      <c r="S39" s="147">
        <f ca="1">SUMIFS(MAIL_CUST_COUNT_D, CHANNEL_COUNT, $A$2, IS_JJCC, $B$2, CUST_GROUP, $A39, RECENCY_GROUP, $B39, TIMEFRAME, S$1)</f>
        <v>256145</v>
      </c>
      <c r="T39" s="148">
        <f ca="1">IF(R$9 = 0, 0, IFERROR((R39 - S39) / S39, 0))</f>
        <v>0.20325206426047746</v>
      </c>
      <c r="U39" s="146">
        <f ca="1">SUMIFS(MAIL_CUST_COUNT_D, CHANNEL_COUNT, $A$2, IS_JJCC, $B$2, CUST_GROUP, $A39, RECENCY_GROUP, $B39, TIMEFRAME, U$1)</f>
        <v>338284</v>
      </c>
      <c r="V39" s="147">
        <f ca="1">SUMIFS(MAIL_CUST_COUNT_D, CHANNEL_COUNT, $A$2, IS_JJCC, $B$2, CUST_GROUP, $A39, RECENCY_GROUP, $B39, TIMEFRAME, V$1)</f>
        <v>281261</v>
      </c>
      <c r="W39" s="148">
        <f ca="1">IF(U$9 = 0, 0, IFERROR((U39 - V39) / V39, 0))</f>
        <v>0.20274051503763407</v>
      </c>
      <c r="X39" s="146">
        <f ca="1">SUMIFS(MAIL_CUST_COUNT_D, CHANNEL_COUNT, $A$2, IS_JJCC, $B$2, CUST_GROUP, $A39, RECENCY_GROUP, $B39, TIMEFRAME, X$1)</f>
        <v>333246</v>
      </c>
      <c r="Y39" s="147">
        <f ca="1">SUMIFS(MAIL_CUST_COUNT_D, CHANNEL_COUNT, $A$2, IS_JJCC, $B$2, CUST_GROUP, $A39, RECENCY_GROUP, $B39, TIMEFRAME, Y$1)</f>
        <v>272831</v>
      </c>
      <c r="Z39" s="148">
        <f ca="1">IF(X$9 = 0, 0, IFERROR((X39 - Y39) / Y39, 0))</f>
        <v>0.22143744662446715</v>
      </c>
      <c r="AA39" s="146">
        <f ca="1">SUMIFS(MAIL_CUST_COUNT_D, CHANNEL_COUNT, $A$2, IS_JJCC, $B$2, CUST_GROUP, $A39, RECENCY_GROUP, $B39, TIMEFRAME, AA$1)</f>
        <v>432157</v>
      </c>
      <c r="AB39" s="147">
        <f ca="1">SUMIFS(MAIL_CUST_COUNT_D, CHANNEL_COUNT, $A$2, IS_JJCC, $B$2, CUST_GROUP, $A39, RECENCY_GROUP, $B39, TIMEFRAME, AB$1)</f>
        <v>373041</v>
      </c>
      <c r="AC39" s="148">
        <f ca="1">IF(AA$9 = 0, 0, IFERROR((AA39 - AB39) / AB39, 0))</f>
        <v>0.15847051664562339</v>
      </c>
      <c r="AD39" s="141"/>
      <c r="AE39" s="149">
        <f ca="1">SUMIFS(MAIL_CUST_COUNT_D, CHANNEL_COUNT, $A$2, IS_JJCC, $B$2, CUST_GROUP, $A39, RECENCY_GROUP, $B39, TIMEFRAME, AE$1)</f>
        <v>103167</v>
      </c>
      <c r="AF39" s="147">
        <f ca="1">SUMIFS(MAIL_CUST_COUNT_D, CHANNEL_COUNT, $A$2, IS_JJCC, $B$2, CUST_GROUP, $A39, RECENCY_GROUP, $B39, TIMEFRAME, AF$1)</f>
        <v>82009</v>
      </c>
      <c r="AG39" s="148">
        <f ca="1">IF(AE$9 = 0, 0, IFERROR((AE39 - AF39) / AF39, 0))</f>
        <v>0.25799607360167787</v>
      </c>
      <c r="AH39" s="146">
        <f ca="1">SUMIFS(MAIL_CUST_COUNT_D, CHANNEL_COUNT, $A$2, IS_JJCC, $B$2, CUST_GROUP, $A39, RECENCY_GROUP, $B39, TIMEFRAME, AH$1)</f>
        <v>149263</v>
      </c>
      <c r="AI39" s="147">
        <f ca="1">SUMIFS(MAIL_CUST_COUNT_D, CHANNEL_COUNT, $A$2, IS_JJCC, $B$2, CUST_GROUP, $A39, RECENCY_GROUP, $B39, TIMEFRAME, AI$1)</f>
        <v>120624</v>
      </c>
      <c r="AJ39" s="148">
        <f ca="1">IF(AH$9 = 0, 0, IFERROR((AH39 - AI39) / AI39, 0))</f>
        <v>0.23742372993765751</v>
      </c>
      <c r="AK39" s="146">
        <f ca="1">SUMIFS(MAIL_CUST_COUNT_D, CHANNEL_COUNT, $A$2, IS_JJCC, $B$2, CUST_GROUP, $A39, RECENCY_GROUP, $B39, TIMEFRAME, AK$1)</f>
        <v>138118</v>
      </c>
      <c r="AL39" s="147">
        <f ca="1">SUMIFS(MAIL_CUST_COUNT_D, CHANNEL_COUNT, $A$2, IS_JJCC, $B$2, CUST_GROUP, $A39, RECENCY_GROUP, $B39, TIMEFRAME, AL$1)</f>
        <v>113478</v>
      </c>
      <c r="AM39" s="148">
        <f ca="1">IF(AK$9 = 0, 0, IFERROR((AK39 - AL39) / AL39, 0))</f>
        <v>0.21713459877685543</v>
      </c>
      <c r="AN39" s="146">
        <f ca="1">SUMIFS(MAIL_CUST_COUNT_D, CHANNEL_COUNT, $A$2, IS_JJCC, $B$2, CUST_GROUP, $A39, RECENCY_GROUP, $B39, TIMEFRAME, AN$1)</f>
        <v>141493</v>
      </c>
      <c r="AO39" s="147">
        <f ca="1">SUMIFS(MAIL_CUST_COUNT_D, CHANNEL_COUNT, $A$2, IS_JJCC, $B$2, CUST_GROUP, $A39, RECENCY_GROUP, $B39, TIMEFRAME, AO$1)</f>
        <v>122274</v>
      </c>
      <c r="AP39" s="148">
        <f ca="1">IF(AN$9 = 0, 0, IFERROR((AN39 - AO39) / AO39, 0))</f>
        <v>0.15717977656738147</v>
      </c>
      <c r="AQ39" s="146">
        <f ca="1">SUMIFS(MAIL_CUST_COUNT_D, CHANNEL_COUNT, $A$2, IS_JJCC, $B$2, CUST_GROUP, $A39, RECENCY_GROUP, $B39, TIMEFRAME, AQ$1)</f>
        <v>170752</v>
      </c>
      <c r="AR39" s="147">
        <f ca="1">SUMIFS(MAIL_CUST_COUNT_D, CHANNEL_COUNT, $A$2, IS_JJCC, $B$2, CUST_GROUP, $A39, RECENCY_GROUP, $B39, TIMEFRAME, AR$1)</f>
        <v>129406</v>
      </c>
      <c r="AS39" s="148">
        <f ca="1">IF(AQ$9 = 0, 0, IFERROR((AQ39 - AR39) / AR39, 0))</f>
        <v>0.31950605072407773</v>
      </c>
      <c r="AT39" s="146">
        <f ca="1">SUMIFS(MAIL_CUST_COUNT_D, CHANNEL_COUNT, $A$2, IS_JJCC, $B$2, CUST_GROUP, $A39, RECENCY_GROUP, $B39, TIMEFRAME, AT$1)</f>
        <v>120810</v>
      </c>
      <c r="AU39" s="147">
        <f ca="1">SUMIFS(MAIL_CUST_COUNT_D, CHANNEL_COUNT, $A$2, IS_JJCC, $B$2, CUST_GROUP, $A39, RECENCY_GROUP, $B39, TIMEFRAME, AU$1)</f>
        <v>104070</v>
      </c>
      <c r="AV39" s="148">
        <f ca="1">IF(AT$9 = 0, 0, IFERROR((AT39 - AU39) / AU39, 0))</f>
        <v>0.16085327183626405</v>
      </c>
      <c r="AW39" s="146">
        <f ca="1">SUMIFS(MAIL_CUST_COUNT_D, CHANNEL_COUNT, $A$2, IS_JJCC, $B$2, CUST_GROUP, $A39, RECENCY_GROUP, $B39, TIMEFRAME, AW$1)</f>
        <v>119075</v>
      </c>
      <c r="AX39" s="147">
        <f ca="1">SUMIFS(MAIL_CUST_COUNT_D, CHANNEL_COUNT, $A$2, IS_JJCC, $B$2, CUST_GROUP, $A39, RECENCY_GROUP, $B39, TIMEFRAME, AX$1)</f>
        <v>93886</v>
      </c>
      <c r="AY39" s="148">
        <f ca="1">IF(AW$9 = 0, 0, IFERROR((AW39 - AX39) / AX39, 0))</f>
        <v>0.2682934622840466</v>
      </c>
      <c r="AZ39" s="146">
        <f ca="1">SUMIFS(MAIL_CUST_COUNT_D, CHANNEL_COUNT, $A$2, IS_JJCC, $B$2, CUST_GROUP, $A39, RECENCY_GROUP, $B39, TIMEFRAME, AZ$1)</f>
        <v>158772</v>
      </c>
      <c r="BA39" s="147">
        <f ca="1">SUMIFS(MAIL_CUST_COUNT_D, CHANNEL_COUNT, $A$2, IS_JJCC, $B$2, CUST_GROUP, $A39, RECENCY_GROUP, $B39, TIMEFRAME, BA$1)</f>
        <v>130477</v>
      </c>
      <c r="BB39" s="148">
        <f ca="1">IF(AZ$9 = 0, 0, IFERROR((AZ39 - BA39) / BA39, 0))</f>
        <v>0.216858143580861</v>
      </c>
      <c r="BC39" s="146">
        <f ca="1">SUMIFS(MAIL_CUST_COUNT_D, CHANNEL_COUNT, $A$2, IS_JJCC, $B$2, CUST_GROUP, $A39, RECENCY_GROUP, $B39, TIMEFRAME, BC$1)</f>
        <v>148258</v>
      </c>
      <c r="BD39" s="147">
        <f ca="1">SUMIFS(MAIL_CUST_COUNT_D, CHANNEL_COUNT, $A$2, IS_JJCC, $B$2, CUST_GROUP, $A39, RECENCY_GROUP, $B39, TIMEFRAME, BD$1)</f>
        <v>117661</v>
      </c>
      <c r="BE39" s="148">
        <f ca="1">IF(BC$9 = 0, 0, IFERROR((BC39 - BD39) / BD39, 0))</f>
        <v>0.26004368482334844</v>
      </c>
      <c r="BF39" s="146">
        <f ca="1">SUMIFS(MAIL_CUST_COUNT_D, CHANNEL_COUNT, $A$2, IS_JJCC, $B$2, CUST_GROUP, $A39, RECENCY_GROUP, $B39, TIMEFRAME, BF$1)</f>
        <v>166118</v>
      </c>
      <c r="BG39" s="147">
        <f ca="1">SUMIFS(MAIL_CUST_COUNT_D, CHANNEL_COUNT, $A$2, IS_JJCC, $B$2, CUST_GROUP, $A39, RECENCY_GROUP, $B39, TIMEFRAME, BG$1)</f>
        <v>147367</v>
      </c>
      <c r="BH39" s="148">
        <f ca="1">IF(BF$9 = 0, 0, IFERROR((BF39 - BG39) / BG39, 0))</f>
        <v>0.12724015553007118</v>
      </c>
      <c r="BI39" s="146">
        <f ca="1">SUMIFS(MAIL_CUST_COUNT_D, CHANNEL_COUNT, $A$2, IS_JJCC, $B$2, CUST_GROUP, $A39, RECENCY_GROUP, $B39, TIMEFRAME, BI$1)</f>
        <v>245929</v>
      </c>
      <c r="BJ39" s="147">
        <f ca="1">SUMIFS(MAIL_CUST_COUNT_D, CHANNEL_COUNT, $A$2, IS_JJCC, $B$2, CUST_GROUP, $A39, RECENCY_GROUP, $B39, TIMEFRAME, BJ$1)</f>
        <v>206135</v>
      </c>
      <c r="BK39" s="148">
        <f ca="1">IF(BI$9 = 0, 0, IFERROR((BI39 - BJ39) / BJ39, 0))</f>
        <v>0.19304824508210638</v>
      </c>
      <c r="BL39" s="146">
        <f ca="1">SUMIFS(MAIL_CUST_COUNT_D, CHANNEL_COUNT, $A$2, IS_JJCC, $B$2, CUST_GROUP, $A39, RECENCY_GROUP, $B39, TIMEFRAME, BL$1)</f>
        <v>146389</v>
      </c>
      <c r="BM39" s="147">
        <f ca="1">SUMIFS(MAIL_CUST_COUNT_D, CHANNEL_COUNT, $A$2, IS_JJCC, $B$2, CUST_GROUP, $A39, RECENCY_GROUP, $B39, TIMEFRAME, BM$1)</f>
        <v>124277</v>
      </c>
      <c r="BN39" s="148">
        <f ca="1">IF(BL$9 = 0, 0, IFERROR((BL39 - BM39) / BM39, 0))</f>
        <v>0.17792511888764614</v>
      </c>
      <c r="BO39" s="151" t="str">
        <f t="shared" ref="BO39:BO46" si="184">E39</f>
        <v>Mail</v>
      </c>
      <c r="BP39" s="248" t="str">
        <f>$D39</f>
        <v>† CONTACT</v>
      </c>
    </row>
    <row r="40" spans="1:68" ht="12.75" hidden="1" customHeight="1" x14ac:dyDescent="0.2">
      <c r="A40" s="6" t="str">
        <f t="shared" si="183"/>
        <v>&gt;= 1</v>
      </c>
      <c r="B40" s="3" t="str">
        <f t="shared" si="183"/>
        <v>&gt;= 0</v>
      </c>
      <c r="D40" s="241"/>
      <c r="E40" s="136" t="s">
        <v>89</v>
      </c>
      <c r="F40" s="124">
        <f ca="1">SUMIFS(EMAIL_TOT_CUST_COUNT_D, CHANNEL_COUNT, $A$2, IS_JJCC, $B$2, CUST_GROUP, $A40, RECENCY_GROUP, $B40, TIMEFRAME, F$1)</f>
        <v>730926</v>
      </c>
      <c r="G40" s="110">
        <f ca="1">SUMIFS(EMAIL_TOT_CUST_COUNT_D, CHANNEL_COUNT, $A$2, IS_JJCC, $B$2, CUST_GROUP, $A40, RECENCY_GROUP, $B40, TIMEFRAME, G$1)</f>
        <v>636395</v>
      </c>
      <c r="H40" s="108">
        <f ca="1">IF(F$9 = 0, 0, IFERROR((F40 - G40) / G40, 0))</f>
        <v>0.14854139331704366</v>
      </c>
      <c r="I40" s="141"/>
      <c r="J40" s="124">
        <f ca="1">SUMIFS(EMAIL_TOT_CUST_COUNT_D, CHANNEL_COUNT, $A$2, IS_JJCC, $B$2, CUST_GROUP, $A40, RECENCY_GROUP, $B40, TIMEFRAME, J$1)</f>
        <v>860197</v>
      </c>
      <c r="K40" s="110">
        <f ca="1">SUMIFS(EMAIL_TOT_CUST_COUNT_D, CHANNEL_COUNT, $A$2, IS_JJCC, $B$2, CUST_GROUP, $A40, RECENCY_GROUP, $B40, TIMEFRAME, K$1)</f>
        <v>730471</v>
      </c>
      <c r="L40" s="108">
        <f ca="1">IF(J$9 = 0, 0, IFERROR((J40 - K40) / K40, 0))</f>
        <v>0.17759226581205825</v>
      </c>
      <c r="M40" s="141"/>
      <c r="N40" s="124">
        <f ca="1">SUMIFS(EMAIL_TOT_CUST_COUNT_D, CHANNEL_COUNT, $A$2, IS_JJCC, $B$2, CUST_GROUP, $A40, RECENCY_GROUP, $B40, TIMEFRAME, N$1)</f>
        <v>860197</v>
      </c>
      <c r="O40" s="110">
        <f ca="1">SUMIFS(EMAIL_TOT_CUST_COUNT_D, CHANNEL_COUNT, $A$2, IS_JJCC, $B$2, CUST_GROUP, $A40, RECENCY_GROUP, $B40, TIMEFRAME, O$1)</f>
        <v>730471</v>
      </c>
      <c r="P40" s="108">
        <f ca="1">IF(N$9 = 0, 0, IFERROR((N40 - O40) / O40, 0))</f>
        <v>0.17759226581205825</v>
      </c>
      <c r="Q40" s="141"/>
      <c r="R40" s="124">
        <f ca="1">SUMIFS(EMAIL_TOT_CUST_COUNT_D, CHANNEL_COUNT, $A$2, IS_JJCC, $B$2, CUST_GROUP, $A40, RECENCY_GROUP, $B40, TIMEFRAME, R$1)</f>
        <v>306425</v>
      </c>
      <c r="S40" s="110">
        <f ca="1">SUMIFS(EMAIL_TOT_CUST_COUNT_D, CHANNEL_COUNT, $A$2, IS_JJCC, $B$2, CUST_GROUP, $A40, RECENCY_GROUP, $B40, TIMEFRAME, S$1)</f>
        <v>254485</v>
      </c>
      <c r="T40" s="108">
        <f ca="1">IF(R$9 = 0, 0, IFERROR((R40 - S40) / S40, 0))</f>
        <v>0.20409847338742951</v>
      </c>
      <c r="U40" s="124">
        <f ca="1">SUMIFS(EMAIL_TOT_CUST_COUNT_D, CHANNEL_COUNT, $A$2, IS_JJCC, $B$2, CUST_GROUP, $A40, RECENCY_GROUP, $B40, TIMEFRAME, U$1)</f>
        <v>336429</v>
      </c>
      <c r="V40" s="110">
        <f ca="1">SUMIFS(EMAIL_TOT_CUST_COUNT_D, CHANNEL_COUNT, $A$2, IS_JJCC, $B$2, CUST_GROUP, $A40, RECENCY_GROUP, $B40, TIMEFRAME, V$1)</f>
        <v>280129</v>
      </c>
      <c r="W40" s="108">
        <f ca="1">IF(U$9 = 0, 0, IFERROR((U40 - V40) / V40, 0))</f>
        <v>0.20097883475113251</v>
      </c>
      <c r="X40" s="124">
        <f ca="1">SUMIFS(EMAIL_TOT_CUST_COUNT_D, CHANNEL_COUNT, $A$2, IS_JJCC, $B$2, CUST_GROUP, $A40, RECENCY_GROUP, $B40, TIMEFRAME, X$1)</f>
        <v>332148</v>
      </c>
      <c r="Y40" s="110">
        <f ca="1">SUMIFS(EMAIL_TOT_CUST_COUNT_D, CHANNEL_COUNT, $A$2, IS_JJCC, $B$2, CUST_GROUP, $A40, RECENCY_GROUP, $B40, TIMEFRAME, Y$1)</f>
        <v>272699</v>
      </c>
      <c r="Z40" s="108">
        <f ca="1">IF(X$9 = 0, 0, IFERROR((X40 - Y40) / Y40, 0))</f>
        <v>0.21800226623493302</v>
      </c>
      <c r="AA40" s="124">
        <f ca="1">SUMIFS(EMAIL_TOT_CUST_COUNT_D, CHANNEL_COUNT, $A$2, IS_JJCC, $B$2, CUST_GROUP, $A40, RECENCY_GROUP, $B40, TIMEFRAME, AA$1)</f>
        <v>434504</v>
      </c>
      <c r="AB40" s="110">
        <f ca="1">SUMIFS(EMAIL_TOT_CUST_COUNT_D, CHANNEL_COUNT, $A$2, IS_JJCC, $B$2, CUST_GROUP, $A40, RECENCY_GROUP, $B40, TIMEFRAME, AB$1)</f>
        <v>372258</v>
      </c>
      <c r="AC40" s="108">
        <f ca="1">IF(AA$9 = 0, 0, IFERROR((AA40 - AB40) / AB40, 0))</f>
        <v>0.16721198738509313</v>
      </c>
      <c r="AD40" s="141"/>
      <c r="AE40" s="124">
        <f ca="1">SUMIFS(EMAIL_TOT_CUST_COUNT_D, CHANNEL_COUNT, $A$2, IS_JJCC, $B$2, CUST_GROUP, $A40, RECENCY_GROUP, $B40, TIMEFRAME, AE$1)</f>
        <v>103373</v>
      </c>
      <c r="AF40" s="110">
        <f ca="1">SUMIFS(EMAIL_TOT_CUST_COUNT_D, CHANNEL_COUNT, $A$2, IS_JJCC, $B$2, CUST_GROUP, $A40, RECENCY_GROUP, $B40, TIMEFRAME, AF$1)</f>
        <v>82673</v>
      </c>
      <c r="AG40" s="108">
        <f ca="1">IF(AE$9 = 0, 0, IFERROR((AE40 - AF40) / AF40, 0))</f>
        <v>0.25038404315798385</v>
      </c>
      <c r="AH40" s="124">
        <f ca="1">SUMIFS(EMAIL_TOT_CUST_COUNT_D, CHANNEL_COUNT, $A$2, IS_JJCC, $B$2, CUST_GROUP, $A40, RECENCY_GROUP, $B40, TIMEFRAME, AH$1)</f>
        <v>150113</v>
      </c>
      <c r="AI40" s="110">
        <f ca="1">SUMIFS(EMAIL_TOT_CUST_COUNT_D, CHANNEL_COUNT, $A$2, IS_JJCC, $B$2, CUST_GROUP, $A40, RECENCY_GROUP, $B40, TIMEFRAME, AI$1)</f>
        <v>119579</v>
      </c>
      <c r="AJ40" s="108">
        <f ca="1">IF(AH$9 = 0, 0, IFERROR((AH40 - AI40) / AI40, 0))</f>
        <v>0.25534583831609231</v>
      </c>
      <c r="AK40" s="124">
        <f ca="1">SUMIFS(EMAIL_TOT_CUST_COUNT_D, CHANNEL_COUNT, $A$2, IS_JJCC, $B$2, CUST_GROUP, $A40, RECENCY_GROUP, $B40, TIMEFRAME, AK$1)</f>
        <v>137399</v>
      </c>
      <c r="AL40" s="110">
        <f ca="1">SUMIFS(EMAIL_TOT_CUST_COUNT_D, CHANNEL_COUNT, $A$2, IS_JJCC, $B$2, CUST_GROUP, $A40, RECENCY_GROUP, $B40, TIMEFRAME, AL$1)</f>
        <v>112725</v>
      </c>
      <c r="AM40" s="108">
        <f ca="1">IF(AK$9 = 0, 0, IFERROR((AK40 - AL40) / AL40, 0))</f>
        <v>0.21888667110223997</v>
      </c>
      <c r="AN40" s="124">
        <f ca="1">SUMIFS(EMAIL_TOT_CUST_COUNT_D, CHANNEL_COUNT, $A$2, IS_JJCC, $B$2, CUST_GROUP, $A40, RECENCY_GROUP, $B40, TIMEFRAME, AN$1)</f>
        <v>140142</v>
      </c>
      <c r="AO40" s="110">
        <f ca="1">SUMIFS(EMAIL_TOT_CUST_COUNT_D, CHANNEL_COUNT, $A$2, IS_JJCC, $B$2, CUST_GROUP, $A40, RECENCY_GROUP, $B40, TIMEFRAME, AO$1)</f>
        <v>120781</v>
      </c>
      <c r="AP40" s="108">
        <f ca="1">IF(AN$9 = 0, 0, IFERROR((AN40 - AO40) / AO40, 0))</f>
        <v>0.1602983913032679</v>
      </c>
      <c r="AQ40" s="124">
        <f ca="1">SUMIFS(EMAIL_TOT_CUST_COUNT_D, CHANNEL_COUNT, $A$2, IS_JJCC, $B$2, CUST_GROUP, $A40, RECENCY_GROUP, $B40, TIMEFRAME, AQ$1)</f>
        <v>172278</v>
      </c>
      <c r="AR40" s="110">
        <f ca="1">SUMIFS(EMAIL_TOT_CUST_COUNT_D, CHANNEL_COUNT, $A$2, IS_JJCC, $B$2, CUST_GROUP, $A40, RECENCY_GROUP, $B40, TIMEFRAME, AR$1)</f>
        <v>128713</v>
      </c>
      <c r="AS40" s="108">
        <f ca="1">IF(AQ$9 = 0, 0, IFERROR((AQ40 - AR40) / AR40, 0))</f>
        <v>0.33846619999533845</v>
      </c>
      <c r="AT40" s="124">
        <f ca="1">SUMIFS(EMAIL_TOT_CUST_COUNT_D, CHANNEL_COUNT, $A$2, IS_JJCC, $B$2, CUST_GROUP, $A40, RECENCY_GROUP, $B40, TIMEFRAME, AT$1)</f>
        <v>120944</v>
      </c>
      <c r="AU40" s="110">
        <f ca="1">SUMIFS(EMAIL_TOT_CUST_COUNT_D, CHANNEL_COUNT, $A$2, IS_JJCC, $B$2, CUST_GROUP, $A40, RECENCY_GROUP, $B40, TIMEFRAME, AU$1)</f>
        <v>104918</v>
      </c>
      <c r="AV40" s="108">
        <f ca="1">IF(AT$9 = 0, 0, IFERROR((AT40 - AU40) / AU40, 0))</f>
        <v>0.15274786023370632</v>
      </c>
      <c r="AW40" s="124">
        <f ca="1">SUMIFS(EMAIL_TOT_CUST_COUNT_D, CHANNEL_COUNT, $A$2, IS_JJCC, $B$2, CUST_GROUP, $A40, RECENCY_GROUP, $B40, TIMEFRAME, AW$1)</f>
        <v>119189</v>
      </c>
      <c r="AX40" s="110">
        <f ca="1">SUMIFS(EMAIL_TOT_CUST_COUNT_D, CHANNEL_COUNT, $A$2, IS_JJCC, $B$2, CUST_GROUP, $A40, RECENCY_GROUP, $B40, TIMEFRAME, AX$1)</f>
        <v>93872</v>
      </c>
      <c r="AY40" s="108">
        <f ca="1">IF(AW$9 = 0, 0, IFERROR((AW40 - AX40) / AX40, 0))</f>
        <v>0.2696970342594171</v>
      </c>
      <c r="AZ40" s="124">
        <f ca="1">SUMIFS(EMAIL_TOT_CUST_COUNT_D, CHANNEL_COUNT, $A$2, IS_JJCC, $B$2, CUST_GROUP, $A40, RECENCY_GROUP, $B40, TIMEFRAME, AZ$1)</f>
        <v>159667</v>
      </c>
      <c r="BA40" s="110">
        <f ca="1">SUMIFS(EMAIL_TOT_CUST_COUNT_D, CHANNEL_COUNT, $A$2, IS_JJCC, $B$2, CUST_GROUP, $A40, RECENCY_GROUP, $B40, TIMEFRAME, BA$1)</f>
        <v>130093</v>
      </c>
      <c r="BB40" s="108">
        <f ca="1">IF(AZ$9 = 0, 0, IFERROR((AZ40 - BA40) / BA40, 0))</f>
        <v>0.22732967953694663</v>
      </c>
      <c r="BC40" s="124">
        <f ca="1">SUMIFS(EMAIL_TOT_CUST_COUNT_D, CHANNEL_COUNT, $A$2, IS_JJCC, $B$2, CUST_GROUP, $A40, RECENCY_GROUP, $B40, TIMEFRAME, BC$1)</f>
        <v>148418</v>
      </c>
      <c r="BD40" s="110">
        <f ca="1">SUMIFS(EMAIL_TOT_CUST_COUNT_D, CHANNEL_COUNT, $A$2, IS_JJCC, $B$2, CUST_GROUP, $A40, RECENCY_GROUP, $B40, TIMEFRAME, BD$1)</f>
        <v>117707</v>
      </c>
      <c r="BE40" s="108">
        <f ca="1">IF(BC$9 = 0, 0, IFERROR((BC40 - BD40) / BD40, 0))</f>
        <v>0.26091056606658908</v>
      </c>
      <c r="BF40" s="124">
        <f ca="1">SUMIFS(EMAIL_TOT_CUST_COUNT_D, CHANNEL_COUNT, $A$2, IS_JJCC, $B$2, CUST_GROUP, $A40, RECENCY_GROUP, $B40, TIMEFRAME, BF$1)</f>
        <v>166703</v>
      </c>
      <c r="BG40" s="110">
        <f ca="1">SUMIFS(EMAIL_TOT_CUST_COUNT_D, CHANNEL_COUNT, $A$2, IS_JJCC, $B$2, CUST_GROUP, $A40, RECENCY_GROUP, $B40, TIMEFRAME, BG$1)</f>
        <v>146627</v>
      </c>
      <c r="BH40" s="108">
        <f ca="1">IF(BF$9 = 0, 0, IFERROR((BF40 - BG40) / BG40, 0))</f>
        <v>0.13691884850675523</v>
      </c>
      <c r="BI40" s="124">
        <f ca="1">SUMIFS(EMAIL_TOT_CUST_COUNT_D, CHANNEL_COUNT, $A$2, IS_JJCC, $B$2, CUST_GROUP, $A40, RECENCY_GROUP, $B40, TIMEFRAME, BI$1)</f>
        <v>250631</v>
      </c>
      <c r="BJ40" s="110">
        <f ca="1">SUMIFS(EMAIL_TOT_CUST_COUNT_D, CHANNEL_COUNT, $A$2, IS_JJCC, $B$2, CUST_GROUP, $A40, RECENCY_GROUP, $B40, TIMEFRAME, BJ$1)</f>
        <v>208685</v>
      </c>
      <c r="BK40" s="108">
        <f ca="1">IF(BI$9 = 0, 0, IFERROR((BI40 - BJ40) / BJ40, 0))</f>
        <v>0.20100150945204495</v>
      </c>
      <c r="BL40" s="124">
        <f ca="1">SUMIFS(EMAIL_TOT_CUST_COUNT_D, CHANNEL_COUNT, $A$2, IS_JJCC, $B$2, CUST_GROUP, $A40, RECENCY_GROUP, $B40, TIMEFRAME, BL$1)</f>
        <v>147819</v>
      </c>
      <c r="BM40" s="110">
        <f ca="1">SUMIFS(EMAIL_TOT_CUST_COUNT_D, CHANNEL_COUNT, $A$2, IS_JJCC, $B$2, CUST_GROUP, $A40, RECENCY_GROUP, $B40, TIMEFRAME, BM$1)</f>
        <v>124170</v>
      </c>
      <c r="BN40" s="108">
        <f ca="1">IF(BL$9 = 0, 0, IFERROR((BL40 - BM40) / BM40, 0))</f>
        <v>0.19045663203672383</v>
      </c>
      <c r="BO40" s="152" t="str">
        <f t="shared" si="184"/>
        <v>Email</v>
      </c>
      <c r="BP40" s="249"/>
    </row>
    <row r="41" spans="1:68" ht="12.75" hidden="1" customHeight="1" x14ac:dyDescent="0.2">
      <c r="A41" s="6" t="str">
        <f t="shared" si="183"/>
        <v>&gt;= 1</v>
      </c>
      <c r="B41" s="3" t="str">
        <f t="shared" si="183"/>
        <v>&gt;= 0</v>
      </c>
      <c r="D41" s="241"/>
      <c r="E41" s="83" t="s">
        <v>90</v>
      </c>
      <c r="F41" s="32">
        <f ca="1">SUMIFS(EMAIL_CUST_COUNT_D, CHANNEL_COUNT, $A$2, IS_JJCC, $B$2, CUST_GROUP, $A41, RECENCY_GROUP, $B41, TIMEFRAME, F$1)</f>
        <v>460821</v>
      </c>
      <c r="G41" s="17">
        <f ca="1">SUMIFS(EMAIL_CUST_COUNT_D, CHANNEL_COUNT, $A$2, IS_JJCC, $B$2, CUST_GROUP, $A41, RECENCY_GROUP, $B41, TIMEFRAME, G$1)</f>
        <v>406966</v>
      </c>
      <c r="H41" s="13">
        <f ca="1">IF(F$9 = 0, 0, IFERROR((F41 - G41) / G41, 0))</f>
        <v>0.1323329221605736</v>
      </c>
      <c r="I41" s="141"/>
      <c r="J41" s="32">
        <f ca="1">SUMIFS(EMAIL_CUST_COUNT_D, CHANNEL_COUNT, $A$2, IS_JJCC, $B$2, CUST_GROUP, $A41, RECENCY_GROUP, $B41, TIMEFRAME, J$1)</f>
        <v>545559</v>
      </c>
      <c r="K41" s="17">
        <f ca="1">SUMIFS(EMAIL_CUST_COUNT_D, CHANNEL_COUNT, $A$2, IS_JJCC, $B$2, CUST_GROUP, $A41, RECENCY_GROUP, $B41, TIMEFRAME, K$1)</f>
        <v>465782</v>
      </c>
      <c r="L41" s="13">
        <f ca="1">IF(J$9 = 0, 0, IFERROR((J41 - K41) / K41, 0))</f>
        <v>0.17127540351494905</v>
      </c>
      <c r="M41" s="141"/>
      <c r="N41" s="32">
        <f ca="1">SUMIFS(EMAIL_CUST_COUNT_D, CHANNEL_COUNT, $A$2, IS_JJCC, $B$2, CUST_GROUP, $A41, RECENCY_GROUP, $B41, TIMEFRAME, N$1)</f>
        <v>545559</v>
      </c>
      <c r="O41" s="17">
        <f ca="1">SUMIFS(EMAIL_CUST_COUNT_D, CHANNEL_COUNT, $A$2, IS_JJCC, $B$2, CUST_GROUP, $A41, RECENCY_GROUP, $B41, TIMEFRAME, O$1)</f>
        <v>465782</v>
      </c>
      <c r="P41" s="13">
        <f ca="1">IF(N$9 = 0, 0, IFERROR((N41 - O41) / O41, 0))</f>
        <v>0.17127540351494905</v>
      </c>
      <c r="Q41" s="141"/>
      <c r="R41" s="32">
        <f ca="1">SUMIFS(EMAIL_CUST_COUNT_D, CHANNEL_COUNT, $A$2, IS_JJCC, $B$2, CUST_GROUP, $A41, RECENCY_GROUP, $B41, TIMEFRAME, R$1)</f>
        <v>215345</v>
      </c>
      <c r="S41" s="17">
        <f ca="1">SUMIFS(EMAIL_CUST_COUNT_D, CHANNEL_COUNT, $A$2, IS_JJCC, $B$2, CUST_GROUP, $A41, RECENCY_GROUP, $B41, TIMEFRAME, S$1)</f>
        <v>177325</v>
      </c>
      <c r="T41" s="13">
        <f ca="1">IF(R$9 = 0, 0, IFERROR((R41 - S41) / S41, 0))</f>
        <v>0.21440857183138307</v>
      </c>
      <c r="U41" s="32">
        <f ca="1">SUMIFS(EMAIL_CUST_COUNT_D, CHANNEL_COUNT, $A$2, IS_JJCC, $B$2, CUST_GROUP, $A41, RECENCY_GROUP, $B41, TIMEFRAME, U$1)</f>
        <v>233616</v>
      </c>
      <c r="V41" s="17">
        <f ca="1">SUMIFS(EMAIL_CUST_COUNT_D, CHANNEL_COUNT, $A$2, IS_JJCC, $B$2, CUST_GROUP, $A41, RECENCY_GROUP, $B41, TIMEFRAME, V$1)</f>
        <v>193988</v>
      </c>
      <c r="W41" s="13">
        <f ca="1">IF(U$9 = 0, 0, IFERROR((U41 - V41) / V41, 0))</f>
        <v>0.20428067715528794</v>
      </c>
      <c r="X41" s="32">
        <f ca="1">SUMIFS(EMAIL_CUST_COUNT_D, CHANNEL_COUNT, $A$2, IS_JJCC, $B$2, CUST_GROUP, $A41, RECENCY_GROUP, $B41, TIMEFRAME, X$1)</f>
        <v>234726</v>
      </c>
      <c r="Y41" s="17">
        <f ca="1">SUMIFS(EMAIL_CUST_COUNT_D, CHANNEL_COUNT, $A$2, IS_JJCC, $B$2, CUST_GROUP, $A41, RECENCY_GROUP, $B41, TIMEFRAME, Y$1)</f>
        <v>190956</v>
      </c>
      <c r="Z41" s="13">
        <f ca="1">IF(X$9 = 0, 0, IFERROR((X41 - Y41) / Y41, 0))</f>
        <v>0.22921510714510149</v>
      </c>
      <c r="AA41" s="32">
        <f ca="1">SUMIFS(EMAIL_CUST_COUNT_D, CHANNEL_COUNT, $A$2, IS_JJCC, $B$2, CUST_GROUP, $A41, RECENCY_GROUP, $B41, TIMEFRAME, AA$1)</f>
        <v>307090</v>
      </c>
      <c r="AB41" s="17">
        <f ca="1">SUMIFS(EMAIL_CUST_COUNT_D, CHANNEL_COUNT, $A$2, IS_JJCC, $B$2, CUST_GROUP, $A41, RECENCY_GROUP, $B41, TIMEFRAME, AB$1)</f>
        <v>263966</v>
      </c>
      <c r="AC41" s="13">
        <f ca="1">IF(AA$9 = 0, 0, IFERROR((AA41 - AB41) / AB41, 0))</f>
        <v>0.16336952486305054</v>
      </c>
      <c r="AD41" s="141"/>
      <c r="AE41" s="32">
        <f ca="1">SUMIFS(EMAIL_CUST_COUNT_D, CHANNEL_COUNT, $A$2, IS_JJCC, $B$2, CUST_GROUP, $A41, RECENCY_GROUP, $B41, TIMEFRAME, AE$1)</f>
        <v>77779</v>
      </c>
      <c r="AF41" s="17">
        <f ca="1">SUMIFS(EMAIL_CUST_COUNT_D, CHANNEL_COUNT, $A$2, IS_JJCC, $B$2, CUST_GROUP, $A41, RECENCY_GROUP, $B41, TIMEFRAME, AF$1)</f>
        <v>61258</v>
      </c>
      <c r="AG41" s="13">
        <f ca="1">IF(AE$9 = 0, 0, IFERROR((AE41 - AF41) / AF41, 0))</f>
        <v>0.26969538672499921</v>
      </c>
      <c r="AH41" s="32">
        <f ca="1">SUMIFS(EMAIL_CUST_COUNT_D, CHANNEL_COUNT, $A$2, IS_JJCC, $B$2, CUST_GROUP, $A41, RECENCY_GROUP, $B41, TIMEFRAME, AH$1)</f>
        <v>108623</v>
      </c>
      <c r="AI41" s="17">
        <f ca="1">SUMIFS(EMAIL_CUST_COUNT_D, CHANNEL_COUNT, $A$2, IS_JJCC, $B$2, CUST_GROUP, $A41, RECENCY_GROUP, $B41, TIMEFRAME, AI$1)</f>
        <v>84266</v>
      </c>
      <c r="AJ41" s="13">
        <f ca="1">IF(AH$9 = 0, 0, IFERROR((AH41 - AI41) / AI41, 0))</f>
        <v>0.28904896399496832</v>
      </c>
      <c r="AK41" s="32">
        <f ca="1">SUMIFS(EMAIL_CUST_COUNT_D, CHANNEL_COUNT, $A$2, IS_JJCC, $B$2, CUST_GROUP, $A41, RECENCY_GROUP, $B41, TIMEFRAME, AK$1)</f>
        <v>98901</v>
      </c>
      <c r="AL41" s="17">
        <f ca="1">SUMIFS(EMAIL_CUST_COUNT_D, CHANNEL_COUNT, $A$2, IS_JJCC, $B$2, CUST_GROUP, $A41, RECENCY_GROUP, $B41, TIMEFRAME, AL$1)</f>
        <v>80644</v>
      </c>
      <c r="AM41" s="13">
        <f ca="1">IF(AK$9 = 0, 0, IFERROR((AK41 - AL41) / AL41, 0))</f>
        <v>0.22639006001686424</v>
      </c>
      <c r="AN41" s="32">
        <f ca="1">SUMIFS(EMAIL_CUST_COUNT_D, CHANNEL_COUNT, $A$2, IS_JJCC, $B$2, CUST_GROUP, $A41, RECENCY_GROUP, $B41, TIMEFRAME, AN$1)</f>
        <v>101694</v>
      </c>
      <c r="AO41" s="17">
        <f ca="1">SUMIFS(EMAIL_CUST_COUNT_D, CHANNEL_COUNT, $A$2, IS_JJCC, $B$2, CUST_GROUP, $A41, RECENCY_GROUP, $B41, TIMEFRAME, AO$1)</f>
        <v>86158</v>
      </c>
      <c r="AP41" s="13">
        <f ca="1">IF(AN$9 = 0, 0, IFERROR((AN41 - AO41) / AO41, 0))</f>
        <v>0.18031987743448083</v>
      </c>
      <c r="AQ41" s="32">
        <f ca="1">SUMIFS(EMAIL_CUST_COUNT_D, CHANNEL_COUNT, $A$2, IS_JJCC, $B$2, CUST_GROUP, $A41, RECENCY_GROUP, $B41, TIMEFRAME, AQ$1)</f>
        <v>123940</v>
      </c>
      <c r="AR41" s="17">
        <f ca="1">SUMIFS(EMAIL_CUST_COUNT_D, CHANNEL_COUNT, $A$2, IS_JJCC, $B$2, CUST_GROUP, $A41, RECENCY_GROUP, $B41, TIMEFRAME, AR$1)</f>
        <v>91161</v>
      </c>
      <c r="AS41" s="13">
        <f ca="1">IF(AQ$9 = 0, 0, IFERROR((AQ41 - AR41) / AR41, 0))</f>
        <v>0.3595726242581806</v>
      </c>
      <c r="AT41" s="32">
        <f ca="1">SUMIFS(EMAIL_CUST_COUNT_D, CHANNEL_COUNT, $A$2, IS_JJCC, $B$2, CUST_GROUP, $A41, RECENCY_GROUP, $B41, TIMEFRAME, AT$1)</f>
        <v>88967</v>
      </c>
      <c r="AU41" s="17">
        <f ca="1">SUMIFS(EMAIL_CUST_COUNT_D, CHANNEL_COUNT, $A$2, IS_JJCC, $B$2, CUST_GROUP, $A41, RECENCY_GROUP, $B41, TIMEFRAME, AU$1)</f>
        <v>77702</v>
      </c>
      <c r="AV41" s="13">
        <f ca="1">IF(AT$9 = 0, 0, IFERROR((AT41 - AU41) / AU41, 0))</f>
        <v>0.1449769632699287</v>
      </c>
      <c r="AW41" s="32">
        <f ca="1">SUMIFS(EMAIL_CUST_COUNT_D, CHANNEL_COUNT, $A$2, IS_JJCC, $B$2, CUST_GROUP, $A41, RECENCY_GROUP, $B41, TIMEFRAME, AW$1)</f>
        <v>89512</v>
      </c>
      <c r="AX41" s="17">
        <f ca="1">SUMIFS(EMAIL_CUST_COUNT_D, CHANNEL_COUNT, $A$2, IS_JJCC, $B$2, CUST_GROUP, $A41, RECENCY_GROUP, $B41, TIMEFRAME, AX$1)</f>
        <v>69634</v>
      </c>
      <c r="AY41" s="13">
        <f ca="1">IF(AW$9 = 0, 0, IFERROR((AW41 - AX41) / AX41, 0))</f>
        <v>0.28546399747249906</v>
      </c>
      <c r="AZ41" s="32">
        <f ca="1">SUMIFS(EMAIL_CUST_COUNT_D, CHANNEL_COUNT, $A$2, IS_JJCC, $B$2, CUST_GROUP, $A41, RECENCY_GROUP, $B41, TIMEFRAME, AZ$1)</f>
        <v>114282</v>
      </c>
      <c r="BA41" s="17">
        <f ca="1">SUMIFS(EMAIL_CUST_COUNT_D, CHANNEL_COUNT, $A$2, IS_JJCC, $B$2, CUST_GROUP, $A41, RECENCY_GROUP, $B41, TIMEFRAME, BA$1)</f>
        <v>92718</v>
      </c>
      <c r="BB41" s="13">
        <f ca="1">IF(AZ$9 = 0, 0, IFERROR((AZ41 - BA41) / BA41, 0))</f>
        <v>0.23257619879635022</v>
      </c>
      <c r="BC41" s="32">
        <f ca="1">SUMIFS(EMAIL_CUST_COUNT_D, CHANNEL_COUNT, $A$2, IS_JJCC, $B$2, CUST_GROUP, $A41, RECENCY_GROUP, $B41, TIMEFRAME, BC$1)</f>
        <v>109747</v>
      </c>
      <c r="BD41" s="17">
        <f ca="1">SUMIFS(EMAIL_CUST_COUNT_D, CHANNEL_COUNT, $A$2, IS_JJCC, $B$2, CUST_GROUP, $A41, RECENCY_GROUP, $B41, TIMEFRAME, BD$1)</f>
        <v>84935</v>
      </c>
      <c r="BE41" s="13">
        <f ca="1">IF(BC$9 = 0, 0, IFERROR((BC41 - BD41) / BD41, 0))</f>
        <v>0.29212927532819216</v>
      </c>
      <c r="BF41" s="32">
        <f ca="1">SUMIFS(EMAIL_CUST_COUNT_D, CHANNEL_COUNT, $A$2, IS_JJCC, $B$2, CUST_GROUP, $A41, RECENCY_GROUP, $B41, TIMEFRAME, BF$1)</f>
        <v>122280</v>
      </c>
      <c r="BG41" s="17">
        <f ca="1">SUMIFS(EMAIL_CUST_COUNT_D, CHANNEL_COUNT, $A$2, IS_JJCC, $B$2, CUST_GROUP, $A41, RECENCY_GROUP, $B41, TIMEFRAME, BG$1)</f>
        <v>109817</v>
      </c>
      <c r="BH41" s="13">
        <f ca="1">IF(BF$9 = 0, 0, IFERROR((BF41 - BG41) / BG41, 0))</f>
        <v>0.11348880410136863</v>
      </c>
      <c r="BI41" s="32">
        <f ca="1">SUMIFS(EMAIL_CUST_COUNT_D, CHANNEL_COUNT, $A$2, IS_JJCC, $B$2, CUST_GROUP, $A41, RECENCY_GROUP, $B41, TIMEFRAME, BI$1)</f>
        <v>187216</v>
      </c>
      <c r="BJ41" s="17">
        <f ca="1">SUMIFS(EMAIL_CUST_COUNT_D, CHANNEL_COUNT, $A$2, IS_JJCC, $B$2, CUST_GROUP, $A41, RECENCY_GROUP, $B41, TIMEFRAME, BJ$1)</f>
        <v>155084</v>
      </c>
      <c r="BK41" s="13">
        <f ca="1">IF(BI$9 = 0, 0, IFERROR((BI41 - BJ41) / BJ41, 0))</f>
        <v>0.20719094168321683</v>
      </c>
      <c r="BL41" s="32">
        <f ca="1">SUMIFS(EMAIL_CUST_COUNT_D, CHANNEL_COUNT, $A$2, IS_JJCC, $B$2, CUST_GROUP, $A41, RECENCY_GROUP, $B41, TIMEFRAME, BL$1)</f>
        <v>111537</v>
      </c>
      <c r="BM41" s="17">
        <f ca="1">SUMIFS(EMAIL_CUST_COUNT_D, CHANNEL_COUNT, $A$2, IS_JJCC, $B$2, CUST_GROUP, $A41, RECENCY_GROUP, $B41, TIMEFRAME, BM$1)</f>
        <v>93320</v>
      </c>
      <c r="BN41" s="13">
        <f ca="1">IF(BL$9 = 0, 0, IFERROR((BL41 - BM41) / BM41, 0))</f>
        <v>0.19521003000428633</v>
      </c>
      <c r="BO41" s="153" t="str">
        <f t="shared" si="184"/>
        <v>Promotable</v>
      </c>
      <c r="BP41" s="249"/>
    </row>
    <row r="42" spans="1:68" ht="12.75" hidden="1" customHeight="1" x14ac:dyDescent="0.2">
      <c r="A42" s="6" t="str">
        <f t="shared" si="183"/>
        <v>&gt;= 1</v>
      </c>
      <c r="B42" s="3" t="str">
        <f t="shared" si="183"/>
        <v>&gt;= 0</v>
      </c>
      <c r="D42" s="241"/>
      <c r="E42" s="77" t="s">
        <v>91</v>
      </c>
      <c r="F42" s="47">
        <f ca="1">SUMIFS(CALL_CUST_COUNT_D, CHANNEL_COUNT, $A$2, IS_JJCC, $B$2, CUST_GROUP, $A42, RECENCY_GROUP, $B42, TIMEFRAME, F$1)</f>
        <v>683413</v>
      </c>
      <c r="G42" s="45">
        <f ca="1">SUMIFS(CALL_CUST_COUNT_D, CHANNEL_COUNT, $A$2, IS_JJCC, $B$2, CUST_GROUP, $A42, RECENCY_GROUP, $B42, TIMEFRAME, G$1)</f>
        <v>585796</v>
      </c>
      <c r="H42" s="48">
        <f ca="1">IF(F$9 = 0, 0, IFERROR((F42 - G42) / G42, 0))</f>
        <v>0.1666399224303341</v>
      </c>
      <c r="I42" s="141"/>
      <c r="J42" s="47">
        <f ca="1">SUMIFS(CALL_CUST_COUNT_D, CHANNEL_COUNT, $A$2, IS_JJCC, $B$2, CUST_GROUP, $A42, RECENCY_GROUP, $B42, TIMEFRAME, J$1)</f>
        <v>778571</v>
      </c>
      <c r="K42" s="45">
        <f ca="1">SUMIFS(CALL_CUST_COUNT_D, CHANNEL_COUNT, $A$2, IS_JJCC, $B$2, CUST_GROUP, $A42, RECENCY_GROUP, $B42, TIMEFRAME, K$1)</f>
        <v>682152</v>
      </c>
      <c r="L42" s="48">
        <f ca="1">IF(J$9 = 0, 0, IFERROR((J42 - K42) / K42, 0))</f>
        <v>0.14134533065944246</v>
      </c>
      <c r="M42" s="141"/>
      <c r="N42" s="47">
        <f ca="1">SUMIFS(CALL_CUST_COUNT_D, CHANNEL_COUNT, $A$2, IS_JJCC, $B$2, CUST_GROUP, $A42, RECENCY_GROUP, $B42, TIMEFRAME, N$1)</f>
        <v>778571</v>
      </c>
      <c r="O42" s="45">
        <f ca="1">SUMIFS(CALL_CUST_COUNT_D, CHANNEL_COUNT, $A$2, IS_JJCC, $B$2, CUST_GROUP, $A42, RECENCY_GROUP, $B42, TIMEFRAME, O$1)</f>
        <v>682152</v>
      </c>
      <c r="P42" s="48">
        <f ca="1">IF(N$9 = 0, 0, IFERROR((N42 - O42) / O42, 0))</f>
        <v>0.14134533065944246</v>
      </c>
      <c r="Q42" s="141"/>
      <c r="R42" s="47">
        <f ca="1">SUMIFS(CALL_CUST_COUNT_D, CHANNEL_COUNT, $A$2, IS_JJCC, $B$2, CUST_GROUP, $A42, RECENCY_GROUP, $B42, TIMEFRAME, R$1)</f>
        <v>287987</v>
      </c>
      <c r="S42" s="45">
        <f ca="1">SUMIFS(CALL_CUST_COUNT_D, CHANNEL_COUNT, $A$2, IS_JJCC, $B$2, CUST_GROUP, $A42, RECENCY_GROUP, $B42, TIMEFRAME, S$1)</f>
        <v>240057</v>
      </c>
      <c r="T42" s="48">
        <f ca="1">IF(R$9 = 0, 0, IFERROR((R42 - S42) / S42, 0))</f>
        <v>0.19966091386629009</v>
      </c>
      <c r="U42" s="47">
        <f ca="1">SUMIFS(CALL_CUST_COUNT_D, CHANNEL_COUNT, $A$2, IS_JJCC, $B$2, CUST_GROUP, $A42, RECENCY_GROUP, $B42, TIMEFRAME, U$1)</f>
        <v>312501</v>
      </c>
      <c r="V42" s="45">
        <f ca="1">SUMIFS(CALL_CUST_COUNT_D, CHANNEL_COUNT, $A$2, IS_JJCC, $B$2, CUST_GROUP, $A42, RECENCY_GROUP, $B42, TIMEFRAME, V$1)</f>
        <v>264373</v>
      </c>
      <c r="W42" s="48">
        <f ca="1">IF(U$9 = 0, 0, IFERROR((U42 - V42) / V42, 0))</f>
        <v>0.18204582162323688</v>
      </c>
      <c r="X42" s="47">
        <f ca="1">SUMIFS(CALL_CUST_COUNT_D, CHANNEL_COUNT, $A$2, IS_JJCC, $B$2, CUST_GROUP, $A42, RECENCY_GROUP, $B42, TIMEFRAME, X$1)</f>
        <v>306783</v>
      </c>
      <c r="Y42" s="45">
        <f ca="1">SUMIFS(CALL_CUST_COUNT_D, CHANNEL_COUNT, $A$2, IS_JJCC, $B$2, CUST_GROUP, $A42, RECENCY_GROUP, $B42, TIMEFRAME, Y$1)</f>
        <v>256344</v>
      </c>
      <c r="Z42" s="48">
        <f ca="1">IF(X$9 = 0, 0, IFERROR((X42 - Y42) / Y42, 0))</f>
        <v>0.19676294354461193</v>
      </c>
      <c r="AA42" s="47">
        <f ca="1">SUMIFS(CALL_CUST_COUNT_D, CHANNEL_COUNT, $A$2, IS_JJCC, $B$2, CUST_GROUP, $A42, RECENCY_GROUP, $B42, TIMEFRAME, AA$1)</f>
        <v>393309</v>
      </c>
      <c r="AB42" s="45">
        <f ca="1">SUMIFS(CALL_CUST_COUNT_D, CHANNEL_COUNT, $A$2, IS_JJCC, $B$2, CUST_GROUP, $A42, RECENCY_GROUP, $B42, TIMEFRAME, AB$1)</f>
        <v>347197</v>
      </c>
      <c r="AC42" s="48">
        <f ca="1">IF(AA$9 = 0, 0, IFERROR((AA42 - AB42) / AB42, 0))</f>
        <v>0.13281220747875125</v>
      </c>
      <c r="AD42" s="141"/>
      <c r="AE42" s="47">
        <f ca="1">SUMIFS(CALL_CUST_COUNT_D, CHANNEL_COUNT, $A$2, IS_JJCC, $B$2, CUST_GROUP, $A42, RECENCY_GROUP, $B42, TIMEFRAME, AE$1)</f>
        <v>97972</v>
      </c>
      <c r="AF42" s="45">
        <f ca="1">SUMIFS(CALL_CUST_COUNT_D, CHANNEL_COUNT, $A$2, IS_JJCC, $B$2, CUST_GROUP, $A42, RECENCY_GROUP, $B42, TIMEFRAME, AF$1)</f>
        <v>77277</v>
      </c>
      <c r="AG42" s="48">
        <f ca="1">IF(AE$9 = 0, 0, IFERROR((AE42 - AF42) / AF42, 0))</f>
        <v>0.26780283913713004</v>
      </c>
      <c r="AH42" s="47">
        <f ca="1">SUMIFS(CALL_CUST_COUNT_D, CHANNEL_COUNT, $A$2, IS_JJCC, $B$2, CUST_GROUP, $A42, RECENCY_GROUP, $B42, TIMEFRAME, AH$1)</f>
        <v>141157</v>
      </c>
      <c r="AI42" s="45">
        <f ca="1">SUMIFS(CALL_CUST_COUNT_D, CHANNEL_COUNT, $A$2, IS_JJCC, $B$2, CUST_GROUP, $A42, RECENCY_GROUP, $B42, TIMEFRAME, AI$1)</f>
        <v>113852</v>
      </c>
      <c r="AJ42" s="48">
        <f ca="1">IF(AH$9 = 0, 0, IFERROR((AH42 - AI42) / AI42, 0))</f>
        <v>0.23982890067807328</v>
      </c>
      <c r="AK42" s="47">
        <f ca="1">SUMIFS(CALL_CUST_COUNT_D, CHANNEL_COUNT, $A$2, IS_JJCC, $B$2, CUST_GROUP, $A42, RECENCY_GROUP, $B42, TIMEFRAME, AK$1)</f>
        <v>128508</v>
      </c>
      <c r="AL42" s="45">
        <f ca="1">SUMIFS(CALL_CUST_COUNT_D, CHANNEL_COUNT, $A$2, IS_JJCC, $B$2, CUST_GROUP, $A42, RECENCY_GROUP, $B42, TIMEFRAME, AL$1)</f>
        <v>106648</v>
      </c>
      <c r="AM42" s="48">
        <f ca="1">IF(AK$9 = 0, 0, IFERROR((AK42 - AL42) / AL42, 0))</f>
        <v>0.20497337033980947</v>
      </c>
      <c r="AN42" s="47">
        <f ca="1">SUMIFS(CALL_CUST_COUNT_D, CHANNEL_COUNT, $A$2, IS_JJCC, $B$2, CUST_GROUP, $A42, RECENCY_GROUP, $B42, TIMEFRAME, AN$1)</f>
        <v>130574</v>
      </c>
      <c r="AO42" s="45">
        <f ca="1">SUMIFS(CALL_CUST_COUNT_D, CHANNEL_COUNT, $A$2, IS_JJCC, $B$2, CUST_GROUP, $A42, RECENCY_GROUP, $B42, TIMEFRAME, AO$1)</f>
        <v>114647</v>
      </c>
      <c r="AP42" s="48">
        <f ca="1">IF(AN$9 = 0, 0, IFERROR((AN42 - AO42) / AO42, 0))</f>
        <v>0.13892208256648669</v>
      </c>
      <c r="AQ42" s="47">
        <f ca="1">SUMIFS(CALL_CUST_COUNT_D, CHANNEL_COUNT, $A$2, IS_JJCC, $B$2, CUST_GROUP, $A42, RECENCY_GROUP, $B42, TIMEFRAME, AQ$1)</f>
        <v>158968</v>
      </c>
      <c r="AR42" s="45">
        <f ca="1">SUMIFS(CALL_CUST_COUNT_D, CHANNEL_COUNT, $A$2, IS_JJCC, $B$2, CUST_GROUP, $A42, RECENCY_GROUP, $B42, TIMEFRAME, AR$1)</f>
        <v>122503</v>
      </c>
      <c r="AS42" s="48">
        <f ca="1">IF(AQ$9 = 0, 0, IFERROR((AQ42 - AR42) / AR42, 0))</f>
        <v>0.29766617960376479</v>
      </c>
      <c r="AT42" s="47">
        <f ca="1">SUMIFS(CALL_CUST_COUNT_D, CHANNEL_COUNT, $A$2, IS_JJCC, $B$2, CUST_GROUP, $A42, RECENCY_GROUP, $B42, TIMEFRAME, AT$1)</f>
        <v>112930</v>
      </c>
      <c r="AU42" s="45">
        <f ca="1">SUMIFS(CALL_CUST_COUNT_D, CHANNEL_COUNT, $A$2, IS_JJCC, $B$2, CUST_GROUP, $A42, RECENCY_GROUP, $B42, TIMEFRAME, AU$1)</f>
        <v>98919</v>
      </c>
      <c r="AV42" s="48">
        <f ca="1">IF(AT$9 = 0, 0, IFERROR((AT42 - AU42) / AU42, 0))</f>
        <v>0.1416411407313054</v>
      </c>
      <c r="AW42" s="47">
        <f ca="1">SUMIFS(CALL_CUST_COUNT_D, CHANNEL_COUNT, $A$2, IS_JJCC, $B$2, CUST_GROUP, $A42, RECENCY_GROUP, $B42, TIMEFRAME, AW$1)</f>
        <v>111369</v>
      </c>
      <c r="AX42" s="45">
        <f ca="1">SUMIFS(CALL_CUST_COUNT_D, CHANNEL_COUNT, $A$2, IS_JJCC, $B$2, CUST_GROUP, $A42, RECENCY_GROUP, $B42, TIMEFRAME, AX$1)</f>
        <v>89282</v>
      </c>
      <c r="AY42" s="48">
        <f ca="1">IF(AW$9 = 0, 0, IFERROR((AW42 - AX42) / AX42, 0))</f>
        <v>0.24738469120315404</v>
      </c>
      <c r="AZ42" s="47">
        <f ca="1">SUMIFS(CALL_CUST_COUNT_D, CHANNEL_COUNT, $A$2, IS_JJCC, $B$2, CUST_GROUP, $A42, RECENCY_GROUP, $B42, TIMEFRAME, AZ$1)</f>
        <v>146792</v>
      </c>
      <c r="BA42" s="45">
        <f ca="1">SUMIFS(CALL_CUST_COUNT_D, CHANNEL_COUNT, $A$2, IS_JJCC, $B$2, CUST_GROUP, $A42, RECENCY_GROUP, $B42, TIMEFRAME, BA$1)</f>
        <v>122571</v>
      </c>
      <c r="BB42" s="48">
        <f ca="1">IF(AZ$9 = 0, 0, IFERROR((AZ42 - BA42) / BA42, 0))</f>
        <v>0.19760791704399899</v>
      </c>
      <c r="BC42" s="47">
        <f ca="1">SUMIFS(CALL_CUST_COUNT_D, CHANNEL_COUNT, $A$2, IS_JJCC, $B$2, CUST_GROUP, $A42, RECENCY_GROUP, $B42, TIMEFRAME, BC$1)</f>
        <v>137306</v>
      </c>
      <c r="BD42" s="45">
        <f ca="1">SUMIFS(CALL_CUST_COUNT_D, CHANNEL_COUNT, $A$2, IS_JJCC, $B$2, CUST_GROUP, $A42, RECENCY_GROUP, $B42, TIMEFRAME, BD$1)</f>
        <v>111199</v>
      </c>
      <c r="BE42" s="48">
        <f ca="1">IF(BC$9 = 0, 0, IFERROR((BC42 - BD42) / BD42, 0))</f>
        <v>0.2347772911626903</v>
      </c>
      <c r="BF42" s="47">
        <f ca="1">SUMIFS(CALL_CUST_COUNT_D, CHANNEL_COUNT, $A$2, IS_JJCC, $B$2, CUST_GROUP, $A42, RECENCY_GROUP, $B42, TIMEFRAME, BF$1)</f>
        <v>153125</v>
      </c>
      <c r="BG42" s="45">
        <f ca="1">SUMIFS(CALL_CUST_COUNT_D, CHANNEL_COUNT, $A$2, IS_JJCC, $B$2, CUST_GROUP, $A42, RECENCY_GROUP, $B42, TIMEFRAME, BG$1)</f>
        <v>138442</v>
      </c>
      <c r="BH42" s="48">
        <f ca="1">IF(BF$9 = 0, 0, IFERROR((BF42 - BG42) / BG42, 0))</f>
        <v>0.10605885497175713</v>
      </c>
      <c r="BI42" s="47">
        <f ca="1">SUMIFS(CALL_CUST_COUNT_D, CHANNEL_COUNT, $A$2, IS_JJCC, $B$2, CUST_GROUP, $A42, RECENCY_GROUP, $B42, TIMEFRAME, BI$1)</f>
        <v>223799</v>
      </c>
      <c r="BJ42" s="45">
        <f ca="1">SUMIFS(CALL_CUST_COUNT_D, CHANNEL_COUNT, $A$2, IS_JJCC, $B$2, CUST_GROUP, $A42, RECENCY_GROUP, $B42, TIMEFRAME, BJ$1)</f>
        <v>191305</v>
      </c>
      <c r="BK42" s="48">
        <f ca="1">IF(BI$9 = 0, 0, IFERROR((BI42 - BJ42) / BJ42, 0))</f>
        <v>0.16985442095083766</v>
      </c>
      <c r="BL42" s="47">
        <f ca="1">SUMIFS(CALL_CUST_COUNT_D, CHANNEL_COUNT, $A$2, IS_JJCC, $B$2, CUST_GROUP, $A42, RECENCY_GROUP, $B42, TIMEFRAME, BL$1)</f>
        <v>136431</v>
      </c>
      <c r="BM42" s="45">
        <f ca="1">SUMIFS(CALL_CUST_COUNT_D, CHANNEL_COUNT, $A$2, IS_JJCC, $B$2, CUST_GROUP, $A42, RECENCY_GROUP, $B42, TIMEFRAME, BM$1)</f>
        <v>117960</v>
      </c>
      <c r="BN42" s="48">
        <f ca="1">IF(BL$9 = 0, 0, IFERROR((BL42 - BM42) / BM42, 0))</f>
        <v>0.15658697863682605</v>
      </c>
      <c r="BO42" s="154" t="str">
        <f t="shared" si="184"/>
        <v>Phone</v>
      </c>
      <c r="BP42" s="249"/>
    </row>
    <row r="43" spans="1:68" hidden="1" x14ac:dyDescent="0.2">
      <c r="A43" s="6"/>
      <c r="C43" s="3">
        <f>ROW($C$29)</f>
        <v>29</v>
      </c>
      <c r="D43" s="241"/>
      <c r="E43" s="76" t="str">
        <f t="shared" ref="E43:E46" si="185">E39 &amp; " %"</f>
        <v>Mail %</v>
      </c>
      <c r="F43" s="33">
        <f t="shared" ref="F43:G46" ca="1" si="186">IFERROR(F39 / INDIRECT(ADDRESS($C43, COLUMN(F39))), 0)</f>
        <v>0.96545026940649425</v>
      </c>
      <c r="G43" s="8">
        <f t="shared" ca="1" si="186"/>
        <v>0.96434488560248055</v>
      </c>
      <c r="H43" s="20">
        <f ca="1">IF(F$9 = 0, 0, IFERROR((F43 - G43) * 10000, 0))</f>
        <v>11.053838040137043</v>
      </c>
      <c r="I43" s="88"/>
      <c r="J43" s="33">
        <f t="shared" ref="J43:K46" ca="1" si="187">IFERROR(J39 / INDIRECT(ADDRESS($C43, COLUMN(J39))), 0)</f>
        <v>0.9663063004506165</v>
      </c>
      <c r="K43" s="8">
        <f t="shared" ca="1" si="187"/>
        <v>0.96589577898747536</v>
      </c>
      <c r="L43" s="20">
        <f ca="1">IF(J$9 = 0, 0, IFERROR((J43 - K43) * 10000, 0))</f>
        <v>4.1052146314113358</v>
      </c>
      <c r="M43" s="88"/>
      <c r="N43" s="33">
        <f t="shared" ref="N43:O46" ca="1" si="188">IFERROR(N39 / INDIRECT(ADDRESS($C43, COLUMN(N39))), 0)</f>
        <v>0.9663063004506165</v>
      </c>
      <c r="O43" s="8">
        <f t="shared" ca="1" si="188"/>
        <v>0.96589577898747536</v>
      </c>
      <c r="P43" s="20">
        <f ca="1">IF(N$9 = 0, 0, IFERROR((N43 - O43) * 10000, 0))</f>
        <v>4.1052146314113358</v>
      </c>
      <c r="Q43" s="88"/>
      <c r="R43" s="33">
        <f t="shared" ref="R43:S46" ca="1" si="189">IFERROR(R39 / INDIRECT(ADDRESS($C43, COLUMN(R39))), 0)</f>
        <v>0.9667783361250698</v>
      </c>
      <c r="S43" s="8">
        <f t="shared" ca="1" si="189"/>
        <v>0.96697899521314346</v>
      </c>
      <c r="T43" s="20">
        <f ca="1">IF(R$9 = 0, 0, IFERROR((R43 - S43) * 10000, 0))</f>
        <v>-2.006590880736514</v>
      </c>
      <c r="U43" s="33">
        <f t="shared" ref="U43:V46" ca="1" si="190">IFERROR(U39 / INDIRECT(ADDRESS($C43, COLUMN(U39))), 0)</f>
        <v>0.96685720818566367</v>
      </c>
      <c r="V43" s="8">
        <f t="shared" ca="1" si="190"/>
        <v>0.96607118936315639</v>
      </c>
      <c r="W43" s="20">
        <f ca="1">IF(U$9 = 0, 0, IFERROR((U43 - V43) * 10000, 0))</f>
        <v>7.8601882250728394</v>
      </c>
      <c r="X43" s="33">
        <f t="shared" ref="X43:Y46" ca="1" si="191">IFERROR(X39 / INDIRECT(ADDRESS($C43, COLUMN(X39))), 0)</f>
        <v>0.96732113415228849</v>
      </c>
      <c r="Y43" s="8">
        <f t="shared" ca="1" si="191"/>
        <v>0.96676588356188653</v>
      </c>
      <c r="Z43" s="20">
        <f ca="1">IF(X$9 = 0, 0, IFERROR((X43 - Y43) * 10000, 0))</f>
        <v>5.5525059040195668</v>
      </c>
      <c r="AA43" s="33">
        <f t="shared" ref="AA43:AB46" ca="1" si="192">IFERROR(AA39 / INDIRECT(ADDRESS($C43, COLUMN(AA39))), 0)</f>
        <v>0.96655416663870941</v>
      </c>
      <c r="AB43" s="8">
        <f t="shared" ca="1" si="192"/>
        <v>0.96676557863501489</v>
      </c>
      <c r="AC43" s="20">
        <f ca="1">IF(AA$9 = 0, 0, IFERROR((AA43 - AB43) * 10000, 0))</f>
        <v>-2.1141199630547725</v>
      </c>
      <c r="AD43" s="88"/>
      <c r="AE43" s="33">
        <f t="shared" ref="AE43:AF46" ca="1" si="193">IFERROR(AE39 / INDIRECT(ADDRESS($C43, COLUMN(AE39))), 0)</f>
        <v>0.96361021081045739</v>
      </c>
      <c r="AF43" s="8">
        <f t="shared" ca="1" si="193"/>
        <v>0.96438062983607331</v>
      </c>
      <c r="AG43" s="20">
        <f ca="1">IF(AE$9 = 0, 0, IFERROR((AE43 - AF43) * 10000, 0))</f>
        <v>-7.7041902561592046</v>
      </c>
      <c r="AH43" s="33">
        <f t="shared" ref="AH43:AI46" ca="1" si="194">IFERROR(AH39 / INDIRECT(ADDRESS($C43, COLUMN(AH39))), 0)</f>
        <v>0.96508537917924775</v>
      </c>
      <c r="AI43" s="8">
        <f t="shared" ca="1" si="194"/>
        <v>0.96726701201225285</v>
      </c>
      <c r="AJ43" s="20">
        <f ca="1">IF(AH$9 = 0, 0, IFERROR((AH43 - AI43) * 10000, 0))</f>
        <v>-21.816328330050982</v>
      </c>
      <c r="AK43" s="33">
        <f t="shared" ref="AK43:AL46" ca="1" si="195">IFERROR(AK39 / INDIRECT(ADDRESS($C43, COLUMN(AK39))), 0)</f>
        <v>0.96596146448928211</v>
      </c>
      <c r="AL43" s="8">
        <f t="shared" ca="1" si="195"/>
        <v>0.96586063376145848</v>
      </c>
      <c r="AM43" s="20">
        <f ca="1">IF(AK$9 = 0, 0, IFERROR((AK43 - AL43) * 10000, 0))</f>
        <v>1.0083072782363089</v>
      </c>
      <c r="AN43" s="33">
        <f t="shared" ref="AN43:AO46" ca="1" si="196">IFERROR(AN39 / INDIRECT(ADDRESS($C43, COLUMN(AN39))), 0)</f>
        <v>0.96764553014553012</v>
      </c>
      <c r="AO43" s="8">
        <f t="shared" ca="1" si="196"/>
        <v>0.96417672709494784</v>
      </c>
      <c r="AP43" s="20">
        <f ca="1">IF(AN$9 = 0, 0, IFERROR((AN43 - AO43) * 10000, 0))</f>
        <v>34.688030505822809</v>
      </c>
      <c r="AQ43" s="33">
        <f t="shared" ref="AQ43:AR46" ca="1" si="197">IFERROR(AQ39 / INDIRECT(ADDRESS($C43, COLUMN(AQ39))), 0)</f>
        <v>0.96530046921815815</v>
      </c>
      <c r="AR43" s="8">
        <f t="shared" ca="1" si="197"/>
        <v>0.9655434847490002</v>
      </c>
      <c r="AS43" s="20">
        <f ca="1">IF(AQ$9 = 0, 0, IFERROR((AQ43 - AR43) * 10000, 0))</f>
        <v>-2.4301553084205008</v>
      </c>
      <c r="AT43" s="33">
        <f t="shared" ref="AT43:AU46" ca="1" si="198">IFERROR(AT39 / INDIRECT(ADDRESS($C43, COLUMN(AT39))), 0)</f>
        <v>0.96440460129800665</v>
      </c>
      <c r="AU43" s="8">
        <f t="shared" ca="1" si="198"/>
        <v>0.96409315768995607</v>
      </c>
      <c r="AV43" s="20">
        <f ca="1">IF(AT$9 = 0, 0, IFERROR((AT43 - AU43) * 10000, 0))</f>
        <v>3.1144360805057669</v>
      </c>
      <c r="AW43" s="33">
        <f t="shared" ref="AW43:AX46" ca="1" si="199">IFERROR(AW39 / INDIRECT(ADDRESS($C43, COLUMN(AW39))), 0)</f>
        <v>0.96742874784699884</v>
      </c>
      <c r="AX43" s="8">
        <f t="shared" ca="1" si="199"/>
        <v>0.96400114999178577</v>
      </c>
      <c r="AY43" s="20">
        <f ca="1">IF(AW$9 = 0, 0, IFERROR((AW43 - AX43) * 10000, 0))</f>
        <v>34.275978552130717</v>
      </c>
      <c r="AZ43" s="33">
        <f t="shared" ref="AZ43:BA46" ca="1" si="200">IFERROR(AZ39 / INDIRECT(ADDRESS($C43, COLUMN(AZ39))), 0)</f>
        <v>0.9673787212263748</v>
      </c>
      <c r="BA43" s="8">
        <f t="shared" ca="1" si="200"/>
        <v>0.96736334047553729</v>
      </c>
      <c r="BB43" s="20">
        <f ca="1">IF(AZ$9 = 0, 0, IFERROR((AZ43 - BA43) * 10000, 0))</f>
        <v>0.15380750837512558</v>
      </c>
      <c r="BC43" s="33">
        <f t="shared" ref="BC43:BD46" ca="1" si="201">IFERROR(BC39 / INDIRECT(ADDRESS($C43, COLUMN(BC39))), 0)</f>
        <v>0.96444276755744063</v>
      </c>
      <c r="BD43" s="8">
        <f t="shared" ca="1" si="201"/>
        <v>0.96596254730844699</v>
      </c>
      <c r="BE43" s="20">
        <f ca="1">IF(BC$9 = 0, 0, IFERROR((BC43 - BD43) * 10000, 0))</f>
        <v>-15.197797510063671</v>
      </c>
      <c r="BF43" s="33">
        <f t="shared" ref="BF43:BG46" ca="1" si="202">IFERROR(BF39 / INDIRECT(ADDRESS($C43, COLUMN(BF39))), 0)</f>
        <v>0.9654655352783913</v>
      </c>
      <c r="BG43" s="8">
        <f t="shared" ca="1" si="202"/>
        <v>0.96543568981217609</v>
      </c>
      <c r="BH43" s="20">
        <f ca="1">IF(BF$9 = 0, 0, IFERROR((BF43 - BG43) * 10000, 0))</f>
        <v>0.29845466215205896</v>
      </c>
      <c r="BI43" s="33">
        <f t="shared" ref="BI43:BJ46" ca="1" si="203">IFERROR(BI39 / INDIRECT(ADDRESS($C43, COLUMN(BI39))), 0)</f>
        <v>0.96599577353035915</v>
      </c>
      <c r="BJ43" s="8">
        <f t="shared" ca="1" si="203"/>
        <v>0.96678047819602475</v>
      </c>
      <c r="BK43" s="20">
        <f ca="1">IF(BI$9 = 0, 0, IFERROR((BI43 - BJ43) * 10000, 0))</f>
        <v>-7.8470466566560315</v>
      </c>
      <c r="BL43" s="33">
        <f t="shared" ref="BL43:BM46" ca="1" si="204">IFERROR(BL39 / INDIRECT(ADDRESS($C43, COLUMN(BL39))), 0)</f>
        <v>0.96423372568650823</v>
      </c>
      <c r="BM43" s="8">
        <f t="shared" ca="1" si="204"/>
        <v>0.96466634065311385</v>
      </c>
      <c r="BN43" s="20">
        <f ca="1">IF(BL$9 = 0, 0, IFERROR((BL43 - BM43) * 10000, 0))</f>
        <v>-4.3261496660562671</v>
      </c>
      <c r="BO43" s="155" t="str">
        <f t="shared" si="184"/>
        <v>Mail %</v>
      </c>
      <c r="BP43" s="249"/>
    </row>
    <row r="44" spans="1:68" hidden="1" x14ac:dyDescent="0.2">
      <c r="A44" s="6"/>
      <c r="C44" s="3">
        <f t="shared" ref="C44:C46" si="205">ROW($C$29)</f>
        <v>29</v>
      </c>
      <c r="D44" s="241"/>
      <c r="E44" s="136" t="str">
        <f t="shared" si="185"/>
        <v>Email %</v>
      </c>
      <c r="F44" s="127">
        <f t="shared" ca="1" si="186"/>
        <v>0.95660049182881002</v>
      </c>
      <c r="G44" s="105">
        <f t="shared" ca="1" si="186"/>
        <v>0.96114607450903988</v>
      </c>
      <c r="H44" s="106">
        <f ca="1">IF(F$9 = 0, 0, IFERROR((F44 - G44) * 10000, 0))</f>
        <v>-45.455826802298645</v>
      </c>
      <c r="I44" s="88"/>
      <c r="J44" s="127">
        <f t="shared" ca="1" si="187"/>
        <v>0.9639865386576536</v>
      </c>
      <c r="K44" s="105">
        <f t="shared" ca="1" si="187"/>
        <v>0.95610010850629112</v>
      </c>
      <c r="L44" s="106">
        <f ca="1">IF(J$9 = 0, 0, IFERROR((J44 - K44) * 10000, 0))</f>
        <v>78.864301513624781</v>
      </c>
      <c r="M44" s="88"/>
      <c r="N44" s="127">
        <f t="shared" ca="1" si="188"/>
        <v>0.9639865386576536</v>
      </c>
      <c r="O44" s="105">
        <f t="shared" ca="1" si="188"/>
        <v>0.95610010850629112</v>
      </c>
      <c r="P44" s="106">
        <f ca="1">IF(N$9 = 0, 0, IFERROR((N44 - O44) * 10000, 0))</f>
        <v>78.864301513624781</v>
      </c>
      <c r="Q44" s="88"/>
      <c r="R44" s="127">
        <f t="shared" ca="1" si="189"/>
        <v>0.96118858963983467</v>
      </c>
      <c r="S44" s="105">
        <f t="shared" ca="1" si="189"/>
        <v>0.96071229029189253</v>
      </c>
      <c r="T44" s="106">
        <f ca="1">IF(R$9 = 0, 0, IFERROR((R44 - S44) * 10000, 0))</f>
        <v>4.7629934794213291</v>
      </c>
      <c r="U44" s="127">
        <f t="shared" ca="1" si="190"/>
        <v>0.96155539041957239</v>
      </c>
      <c r="V44" s="105">
        <f t="shared" ca="1" si="190"/>
        <v>0.96218301223814051</v>
      </c>
      <c r="W44" s="106">
        <f ca="1">IF(U$9 = 0, 0, IFERROR((U44 - V44) * 10000, 0))</f>
        <v>-6.2762181856812482</v>
      </c>
      <c r="X44" s="127">
        <f t="shared" ca="1" si="191"/>
        <v>0.96413394329238555</v>
      </c>
      <c r="Y44" s="105">
        <f t="shared" ca="1" si="191"/>
        <v>0.9662981467701357</v>
      </c>
      <c r="Z44" s="106">
        <f ca="1">IF(X$9 = 0, 0, IFERROR((X44 - Y44) * 10000, 0))</f>
        <v>-21.642034777501486</v>
      </c>
      <c r="AA44" s="127">
        <f t="shared" ca="1" si="192"/>
        <v>0.97180342241635742</v>
      </c>
      <c r="AB44" s="105">
        <f t="shared" ca="1" si="192"/>
        <v>0.96473637152890257</v>
      </c>
      <c r="AC44" s="106">
        <f ca="1">IF(AA$9 = 0, 0, IFERROR((AA44 - AB44) * 10000, 0))</f>
        <v>70.670508874548517</v>
      </c>
      <c r="AD44" s="88"/>
      <c r="AE44" s="127">
        <f t="shared" ca="1" si="193"/>
        <v>0.96553431157355951</v>
      </c>
      <c r="AF44" s="105">
        <f t="shared" ca="1" si="193"/>
        <v>0.97218890378419065</v>
      </c>
      <c r="AG44" s="106">
        <f ca="1">IF(AE$9 = 0, 0, IFERROR((AE44 - AF44) * 10000, 0))</f>
        <v>-66.54592210631138</v>
      </c>
      <c r="AH44" s="127">
        <f t="shared" ca="1" si="194"/>
        <v>0.97058119912325502</v>
      </c>
      <c r="AI44" s="105">
        <f t="shared" ca="1" si="194"/>
        <v>0.9588873029365067</v>
      </c>
      <c r="AJ44" s="106">
        <f ca="1">IF(AH$9 = 0, 0, IFERROR((AH44 - AI44) * 10000, 0))</f>
        <v>116.9389618674832</v>
      </c>
      <c r="AK44" s="127">
        <f t="shared" ca="1" si="195"/>
        <v>0.9609329649963283</v>
      </c>
      <c r="AL44" s="105">
        <f t="shared" ca="1" si="195"/>
        <v>0.95945152312131343</v>
      </c>
      <c r="AM44" s="106">
        <f ca="1">IF(AK$9 = 0, 0, IFERROR((AK44 - AL44) * 10000, 0))</f>
        <v>14.814418750148661</v>
      </c>
      <c r="AN44" s="127">
        <f t="shared" ca="1" si="196"/>
        <v>0.9584062807747018</v>
      </c>
      <c r="AO44" s="105">
        <f t="shared" ca="1" si="196"/>
        <v>0.95240385752698775</v>
      </c>
      <c r="AP44" s="106">
        <f ca="1">IF(AN$9 = 0, 0, IFERROR((AN44 - AO44) * 10000, 0))</f>
        <v>60.024232477140501</v>
      </c>
      <c r="AQ44" s="127">
        <f t="shared" ca="1" si="197"/>
        <v>0.97392729945163659</v>
      </c>
      <c r="AR44" s="105">
        <f t="shared" ca="1" si="197"/>
        <v>0.96037276905628843</v>
      </c>
      <c r="AS44" s="106">
        <f ca="1">IF(AQ$9 = 0, 0, IFERROR((AQ44 - AR44) * 10000, 0))</f>
        <v>135.54530395348152</v>
      </c>
      <c r="AT44" s="127">
        <f t="shared" ca="1" si="198"/>
        <v>0.96547429930788942</v>
      </c>
      <c r="AU44" s="105">
        <f t="shared" ca="1" si="198"/>
        <v>0.97194893743167876</v>
      </c>
      <c r="AV44" s="106">
        <f ca="1">IF(AT$9 = 0, 0, IFERROR((AT44 - AU44) * 10000, 0))</f>
        <v>-64.746381237893445</v>
      </c>
      <c r="AW44" s="127">
        <f t="shared" ca="1" si="199"/>
        <v>0.96835494459068605</v>
      </c>
      <c r="AX44" s="105">
        <f t="shared" ca="1" si="199"/>
        <v>0.96385740101856421</v>
      </c>
      <c r="AY44" s="106">
        <f ca="1">IF(AW$9 = 0, 0, IFERROR((AW44 - AX44) * 10000, 0))</f>
        <v>44.975435721218425</v>
      </c>
      <c r="AZ44" s="127">
        <f t="shared" ca="1" si="200"/>
        <v>0.97283184870160733</v>
      </c>
      <c r="BA44" s="105">
        <f t="shared" ca="1" si="200"/>
        <v>0.96451634427894628</v>
      </c>
      <c r="BB44" s="106">
        <f ca="1">IF(AZ$9 = 0, 0, IFERROR((AZ44 - BA44) * 10000, 0))</f>
        <v>83.155044226610471</v>
      </c>
      <c r="BC44" s="127">
        <f t="shared" ca="1" si="201"/>
        <v>0.96548359397361505</v>
      </c>
      <c r="BD44" s="105">
        <f t="shared" ca="1" si="201"/>
        <v>0.96634019391332193</v>
      </c>
      <c r="BE44" s="106">
        <f ca="1">IF(BC$9 = 0, 0, IFERROR((BC44 - BD44) * 10000, 0))</f>
        <v>-8.5659993970688131</v>
      </c>
      <c r="BF44" s="127">
        <f t="shared" ca="1" si="202"/>
        <v>0.96886551203068694</v>
      </c>
      <c r="BG44" s="105">
        <f t="shared" ca="1" si="202"/>
        <v>0.96058777670774287</v>
      </c>
      <c r="BH44" s="106">
        <f ca="1">IF(BF$9 = 0, 0, IFERROR((BF44 - BG44) * 10000, 0))</f>
        <v>82.777353229440692</v>
      </c>
      <c r="BI44" s="127">
        <f t="shared" ca="1" si="203"/>
        <v>0.98446497450763204</v>
      </c>
      <c r="BJ44" s="105">
        <f t="shared" ca="1" si="203"/>
        <v>0.97874006884972187</v>
      </c>
      <c r="BK44" s="106">
        <f ca="1">IF(BI$9 = 0, 0, IFERROR((BI44 - BJ44) * 10000, 0))</f>
        <v>57.249056579101733</v>
      </c>
      <c r="BL44" s="127">
        <f t="shared" ca="1" si="204"/>
        <v>0.97365283660147939</v>
      </c>
      <c r="BM44" s="105">
        <f t="shared" ca="1" si="204"/>
        <v>0.96383578231609346</v>
      </c>
      <c r="BN44" s="106">
        <f ca="1">IF(BL$9 = 0, 0, IFERROR((BL44 - BM44) * 10000, 0))</f>
        <v>98.170542853859288</v>
      </c>
      <c r="BO44" s="157" t="str">
        <f t="shared" si="184"/>
        <v>Email %</v>
      </c>
      <c r="BP44" s="249"/>
    </row>
    <row r="45" spans="1:68" hidden="1" x14ac:dyDescent="0.2">
      <c r="A45" s="6"/>
      <c r="C45" s="3">
        <f t="shared" si="205"/>
        <v>29</v>
      </c>
      <c r="D45" s="241"/>
      <c r="E45" s="83" t="str">
        <f t="shared" si="185"/>
        <v>Promotable %</v>
      </c>
      <c r="F45" s="28">
        <f t="shared" ca="1" si="186"/>
        <v>0.60310017053031917</v>
      </c>
      <c r="G45" s="10">
        <f t="shared" ca="1" si="186"/>
        <v>0.61463992231027265</v>
      </c>
      <c r="H45" s="18">
        <f ca="1">IF(F$9 = 0, 0, IFERROR((F45 - G45) * 10000, 0))</f>
        <v>-115.39751779953478</v>
      </c>
      <c r="I45" s="88"/>
      <c r="J45" s="28">
        <f t="shared" ca="1" si="187"/>
        <v>0.6113849874430286</v>
      </c>
      <c r="K45" s="10">
        <f t="shared" ca="1" si="187"/>
        <v>0.60965352593090938</v>
      </c>
      <c r="L45" s="18">
        <f ca="1">IF(J$9 = 0, 0, IFERROR((J45 - K45) * 10000, 0))</f>
        <v>17.314615121192254</v>
      </c>
      <c r="M45" s="88"/>
      <c r="N45" s="28">
        <f t="shared" ca="1" si="188"/>
        <v>0.6113849874430286</v>
      </c>
      <c r="O45" s="10">
        <f t="shared" ca="1" si="188"/>
        <v>0.60965352593090938</v>
      </c>
      <c r="P45" s="18">
        <f ca="1">IF(N$9 = 0, 0, IFERROR((N45 - O45) * 10000, 0))</f>
        <v>17.314615121192254</v>
      </c>
      <c r="Q45" s="88"/>
      <c r="R45" s="28">
        <f t="shared" ca="1" si="189"/>
        <v>0.67549043595003733</v>
      </c>
      <c r="S45" s="10">
        <f t="shared" ca="1" si="189"/>
        <v>0.66942376515712065</v>
      </c>
      <c r="T45" s="18">
        <f ca="1">IF(R$9 = 0, 0, IFERROR((R45 - S45) * 10000, 0))</f>
        <v>60.666707929166733</v>
      </c>
      <c r="U45" s="28">
        <f t="shared" ca="1" si="190"/>
        <v>0.6677032125300103</v>
      </c>
      <c r="V45" s="10">
        <f t="shared" ca="1" si="190"/>
        <v>0.6663071591233054</v>
      </c>
      <c r="W45" s="18">
        <f ca="1">IF(U$9 = 0, 0, IFERROR((U45 - V45) * 10000, 0))</f>
        <v>13.960534067049002</v>
      </c>
      <c r="X45" s="28">
        <f t="shared" ca="1" si="191"/>
        <v>0.68134477393586146</v>
      </c>
      <c r="Y45" s="10">
        <f t="shared" ca="1" si="191"/>
        <v>0.67664505155735089</v>
      </c>
      <c r="Z45" s="18">
        <f ca="1">IF(X$9 = 0, 0, IFERROR((X45 - Y45) * 10000, 0))</f>
        <v>46.997223785105732</v>
      </c>
      <c r="AA45" s="28">
        <f t="shared" ca="1" si="192"/>
        <v>0.68683168161821118</v>
      </c>
      <c r="AB45" s="10">
        <f t="shared" ca="1" si="192"/>
        <v>0.68408899485571384</v>
      </c>
      <c r="AC45" s="18">
        <f ca="1">IF(AA$9 = 0, 0, IFERROR((AA45 - AB45) * 10000, 0))</f>
        <v>27.426867624973372</v>
      </c>
      <c r="AD45" s="88"/>
      <c r="AE45" s="28">
        <f t="shared" ca="1" si="193"/>
        <v>0.72647880220057348</v>
      </c>
      <c r="AF45" s="10">
        <f t="shared" ca="1" si="193"/>
        <v>0.72036030950869023</v>
      </c>
      <c r="AG45" s="18">
        <f ca="1">IF(AE$9 = 0, 0, IFERROR((AE45 - AF45) * 10000, 0))</f>
        <v>61.184926918832481</v>
      </c>
      <c r="AH45" s="28">
        <f t="shared" ca="1" si="194"/>
        <v>0.7023205291504756</v>
      </c>
      <c r="AI45" s="10">
        <f t="shared" ca="1" si="194"/>
        <v>0.67571728705916312</v>
      </c>
      <c r="AJ45" s="18">
        <f ca="1">IF(AH$9 = 0, 0, IFERROR((AH45 - AI45) * 10000, 0))</f>
        <v>266.03242091312484</v>
      </c>
      <c r="AK45" s="28">
        <f t="shared" ca="1" si="195"/>
        <v>0.69168793929433159</v>
      </c>
      <c r="AL45" s="10">
        <f t="shared" ca="1" si="195"/>
        <v>0.68639617325877311</v>
      </c>
      <c r="AM45" s="18">
        <f ca="1">IF(AK$9 = 0, 0, IFERROR((AK45 - AL45) * 10000, 0))</f>
        <v>52.917660355584758</v>
      </c>
      <c r="AN45" s="28">
        <f t="shared" ca="1" si="196"/>
        <v>0.69546722836196517</v>
      </c>
      <c r="AO45" s="10">
        <f t="shared" ca="1" si="196"/>
        <v>0.67938841007120498</v>
      </c>
      <c r="AP45" s="18">
        <f ca="1">IF(AN$9 = 0, 0, IFERROR((AN45 - AO45) * 10000, 0))</f>
        <v>160.78818290760188</v>
      </c>
      <c r="AQ45" s="28">
        <f t="shared" ca="1" si="197"/>
        <v>0.70066142800610554</v>
      </c>
      <c r="AR45" s="10">
        <f t="shared" ca="1" si="197"/>
        <v>0.68018414612308242</v>
      </c>
      <c r="AS45" s="18">
        <f ca="1">IF(AQ$9 = 0, 0, IFERROR((AQ45 - AR45) * 10000, 0))</f>
        <v>204.77281883023113</v>
      </c>
      <c r="AT45" s="28">
        <f t="shared" ca="1" si="198"/>
        <v>0.71020763317341085</v>
      </c>
      <c r="AU45" s="10">
        <f t="shared" ca="1" si="198"/>
        <v>0.71982287440016302</v>
      </c>
      <c r="AV45" s="18">
        <f ca="1">IF(AT$9 = 0, 0, IFERROR((AT45 - AU45) * 10000, 0))</f>
        <v>-96.152412267521697</v>
      </c>
      <c r="AW45" s="28">
        <f t="shared" ca="1" si="199"/>
        <v>0.72724318351694772</v>
      </c>
      <c r="AX45" s="10">
        <f t="shared" ca="1" si="199"/>
        <v>0.71498685723673405</v>
      </c>
      <c r="AY45" s="18">
        <f ca="1">IF(AW$9 = 0, 0, IFERROR((AW45 - AX45) * 10000, 0))</f>
        <v>122.56326280213669</v>
      </c>
      <c r="AZ45" s="28">
        <f t="shared" ca="1" si="200"/>
        <v>0.69630649622850738</v>
      </c>
      <c r="BA45" s="10">
        <f t="shared" ca="1" si="200"/>
        <v>0.68741612853001577</v>
      </c>
      <c r="BB45" s="18">
        <f ca="1">IF(AZ$9 = 0, 0, IFERROR((AZ45 - BA45) * 10000, 0))</f>
        <v>88.903676984916075</v>
      </c>
      <c r="BC45" s="28">
        <f t="shared" ca="1" si="201"/>
        <v>0.71392235434935336</v>
      </c>
      <c r="BD45" s="10">
        <f t="shared" ca="1" si="201"/>
        <v>0.69729161706634268</v>
      </c>
      <c r="BE45" s="18">
        <f ca="1">IF(BC$9 = 0, 0, IFERROR((BC45 - BD45) * 10000, 0))</f>
        <v>166.30737283010677</v>
      </c>
      <c r="BF45" s="28">
        <f t="shared" ca="1" si="202"/>
        <v>0.71068232012088806</v>
      </c>
      <c r="BG45" s="10">
        <f t="shared" ca="1" si="202"/>
        <v>0.71943685593181472</v>
      </c>
      <c r="BH45" s="18">
        <f ca="1">IF(BF$9 = 0, 0, IFERROR((BF45 - BG45) * 10000, 0))</f>
        <v>-87.545358109266672</v>
      </c>
      <c r="BI45" s="28">
        <f t="shared" ca="1" si="203"/>
        <v>0.73537429395174914</v>
      </c>
      <c r="BJ45" s="10">
        <f t="shared" ca="1" si="203"/>
        <v>0.72734947330900768</v>
      </c>
      <c r="BK45" s="18">
        <f ca="1">IF(BI$9 = 0, 0, IFERROR((BI45 - BJ45) * 10000, 0))</f>
        <v>80.248206427414587</v>
      </c>
      <c r="BL45" s="28">
        <f t="shared" ca="1" si="204"/>
        <v>0.73467089099519822</v>
      </c>
      <c r="BM45" s="10">
        <f t="shared" ca="1" si="204"/>
        <v>0.72437106552096187</v>
      </c>
      <c r="BN45" s="18">
        <f ca="1">IF(BL$9 = 0, 0, IFERROR((BL45 - BM45) * 10000, 0))</f>
        <v>102.99825474236357</v>
      </c>
      <c r="BO45" s="153" t="str">
        <f t="shared" si="184"/>
        <v>Promotable %</v>
      </c>
      <c r="BP45" s="249"/>
    </row>
    <row r="46" spans="1:68" hidden="1" x14ac:dyDescent="0.2">
      <c r="A46" s="6"/>
      <c r="C46" s="3">
        <f t="shared" si="205"/>
        <v>29</v>
      </c>
      <c r="D46" s="242"/>
      <c r="E46" s="78" t="str">
        <f t="shared" si="185"/>
        <v>Phone %</v>
      </c>
      <c r="F46" s="30">
        <f t="shared" ca="1" si="186"/>
        <v>0.89441778226824953</v>
      </c>
      <c r="G46" s="14">
        <f t="shared" ca="1" si="186"/>
        <v>0.88472650769270267</v>
      </c>
      <c r="H46" s="19">
        <f ca="1">IF(F$9 = 0, 0, IFERROR((F46 - G46) * 10000, 0))</f>
        <v>96.912745755468592</v>
      </c>
      <c r="I46" s="88"/>
      <c r="J46" s="30">
        <f t="shared" ca="1" si="187"/>
        <v>0.87251171927968596</v>
      </c>
      <c r="K46" s="14">
        <f t="shared" ca="1" si="187"/>
        <v>0.89285625468743246</v>
      </c>
      <c r="L46" s="19">
        <f ca="1">IF(J$9 = 0, 0, IFERROR((J46 - K46) * 10000, 0))</f>
        <v>-203.445354077465</v>
      </c>
      <c r="M46" s="88"/>
      <c r="N46" s="30">
        <f t="shared" ca="1" si="188"/>
        <v>0.87251171927968596</v>
      </c>
      <c r="O46" s="14">
        <f t="shared" ca="1" si="188"/>
        <v>0.89285625468743246</v>
      </c>
      <c r="P46" s="19">
        <f ca="1">IF(N$9 = 0, 0, IFERROR((N46 - O46) * 10000, 0))</f>
        <v>-203.445354077465</v>
      </c>
      <c r="Q46" s="88"/>
      <c r="R46" s="30">
        <f t="shared" ca="1" si="189"/>
        <v>0.90335259317812533</v>
      </c>
      <c r="S46" s="14">
        <f t="shared" ca="1" si="189"/>
        <v>0.90624480920526096</v>
      </c>
      <c r="T46" s="19">
        <f ca="1">IF(R$9 = 0, 0, IFERROR((R46 - S46) * 10000, 0))</f>
        <v>-28.922160271356301</v>
      </c>
      <c r="U46" s="30">
        <f t="shared" ca="1" si="190"/>
        <v>0.89316622842117299</v>
      </c>
      <c r="V46" s="14">
        <f t="shared" ca="1" si="190"/>
        <v>0.90806453274896182</v>
      </c>
      <c r="W46" s="19">
        <f ca="1">IF(U$9 = 0, 0, IFERROR((U46 - V46) * 10000, 0))</f>
        <v>-148.98304327788824</v>
      </c>
      <c r="X46" s="30">
        <f t="shared" ca="1" si="191"/>
        <v>0.89050635115992849</v>
      </c>
      <c r="Y46" s="14">
        <f t="shared" ca="1" si="191"/>
        <v>0.90834484958009998</v>
      </c>
      <c r="Z46" s="19">
        <f ca="1">IF(X$9 = 0, 0, IFERROR((X46 - Y46) * 10000, 0))</f>
        <v>-178.3849842017149</v>
      </c>
      <c r="AA46" s="30">
        <f t="shared" ca="1" si="192"/>
        <v>0.8796674651261096</v>
      </c>
      <c r="AB46" s="14">
        <f t="shared" ca="1" si="192"/>
        <v>0.89978878623352732</v>
      </c>
      <c r="AC46" s="19">
        <f ca="1">IF(AA$9 = 0, 0, IFERROR((AA46 - AB46) * 10000, 0))</f>
        <v>-201.21321107417711</v>
      </c>
      <c r="AD46" s="88"/>
      <c r="AE46" s="30">
        <f t="shared" ca="1" si="193"/>
        <v>0.91508737845941179</v>
      </c>
      <c r="AF46" s="14">
        <f t="shared" ca="1" si="193"/>
        <v>0.90873491850702037</v>
      </c>
      <c r="AG46" s="19">
        <f ca="1">IF(AE$9 = 0, 0, IFERROR((AE46 - AF46) * 10000, 0))</f>
        <v>63.524599523914205</v>
      </c>
      <c r="AH46" s="30">
        <f t="shared" ca="1" si="194"/>
        <v>0.91267465392498526</v>
      </c>
      <c r="AI46" s="14">
        <f t="shared" ca="1" si="194"/>
        <v>0.91296328965727391</v>
      </c>
      <c r="AJ46" s="19">
        <f ca="1">IF(AH$9 = 0, 0, IFERROR((AH46 - AI46) * 10000, 0))</f>
        <v>-2.8863573228865569</v>
      </c>
      <c r="AK46" s="30">
        <f t="shared" ca="1" si="195"/>
        <v>0.89875161730251429</v>
      </c>
      <c r="AL46" s="14">
        <f t="shared" ca="1" si="195"/>
        <v>0.90772753193916023</v>
      </c>
      <c r="AM46" s="19">
        <f ca="1">IF(AK$9 = 0, 0, IFERROR((AK46 - AL46) * 10000, 0))</f>
        <v>-89.759146366459319</v>
      </c>
      <c r="AN46" s="30">
        <f t="shared" ca="1" si="196"/>
        <v>0.89297242586716274</v>
      </c>
      <c r="AO46" s="14">
        <f t="shared" ca="1" si="196"/>
        <v>0.90403494799593109</v>
      </c>
      <c r="AP46" s="19">
        <f ca="1">IF(AN$9 = 0, 0, IFERROR((AN46 - AO46) * 10000, 0))</f>
        <v>-110.62522128768349</v>
      </c>
      <c r="AQ46" s="30">
        <f t="shared" ca="1" si="197"/>
        <v>0.89868279721861044</v>
      </c>
      <c r="AR46" s="14">
        <f t="shared" ca="1" si="197"/>
        <v>0.91403778427744287</v>
      </c>
      <c r="AS46" s="19">
        <f ca="1">IF(AQ$9 = 0, 0, IFERROR((AQ46 - AR46) * 10000, 0))</f>
        <v>-153.54987058832427</v>
      </c>
      <c r="AT46" s="30">
        <f t="shared" ca="1" si="198"/>
        <v>0.90149997206012655</v>
      </c>
      <c r="AU46" s="14">
        <f t="shared" ca="1" si="198"/>
        <v>0.91637485409371355</v>
      </c>
      <c r="AV46" s="19">
        <f ca="1">IF(AT$9 = 0, 0, IFERROR((AT46 - AU46) * 10000, 0))</f>
        <v>-148.74882033586999</v>
      </c>
      <c r="AW46" s="30">
        <f t="shared" ca="1" si="199"/>
        <v>0.90482109778687725</v>
      </c>
      <c r="AX46" s="14">
        <f t="shared" ca="1" si="199"/>
        <v>0.91672827336947593</v>
      </c>
      <c r="AY46" s="19">
        <f ca="1">IF(AW$9 = 0, 0, IFERROR((AW46 - AX46) * 10000, 0))</f>
        <v>-119.07175582598684</v>
      </c>
      <c r="AZ46" s="30">
        <f t="shared" ca="1" si="200"/>
        <v>0.89438602049644789</v>
      </c>
      <c r="BA46" s="14">
        <f t="shared" ca="1" si="200"/>
        <v>0.90874784065718162</v>
      </c>
      <c r="BB46" s="19">
        <f ca="1">IF(AZ$9 = 0, 0, IFERROR((AZ46 - BA46) * 10000, 0))</f>
        <v>-143.61820160733728</v>
      </c>
      <c r="BC46" s="30">
        <f t="shared" ca="1" si="201"/>
        <v>0.89319819937029998</v>
      </c>
      <c r="BD46" s="14">
        <f t="shared" ca="1" si="201"/>
        <v>0.9129114090323216</v>
      </c>
      <c r="BE46" s="19">
        <f ca="1">IF(BC$9 = 0, 0, IFERROR((BC46 - BD46) * 10000, 0))</f>
        <v>-197.13209662021615</v>
      </c>
      <c r="BF46" s="30">
        <f t="shared" ca="1" si="202"/>
        <v>0.8899511798209927</v>
      </c>
      <c r="BG46" s="14">
        <f t="shared" ca="1" si="202"/>
        <v>0.90696592703235657</v>
      </c>
      <c r="BH46" s="19">
        <f ca="1">IF(BF$9 = 0, 0, IFERROR((BF46 - BG46) * 10000, 0))</f>
        <v>-170.14747211363868</v>
      </c>
      <c r="BI46" s="30">
        <f t="shared" ca="1" si="203"/>
        <v>0.87907033379683097</v>
      </c>
      <c r="BJ46" s="14">
        <f t="shared" ca="1" si="203"/>
        <v>0.8972272509825624</v>
      </c>
      <c r="BK46" s="19">
        <f ca="1">IF(BI$9 = 0, 0, IFERROR((BI46 - BJ46) * 10000, 0))</f>
        <v>-181.56917185731425</v>
      </c>
      <c r="BL46" s="30">
        <f t="shared" ca="1" si="204"/>
        <v>0.89864246240589118</v>
      </c>
      <c r="BM46" s="14">
        <f t="shared" ca="1" si="204"/>
        <v>0.91563234985911557</v>
      </c>
      <c r="BN46" s="19">
        <f ca="1">IF(BL$9 = 0, 0, IFERROR((BL46 - BM46) * 10000, 0))</f>
        <v>-169.89887453224384</v>
      </c>
      <c r="BO46" s="156" t="str">
        <f t="shared" si="184"/>
        <v>Phone %</v>
      </c>
      <c r="BP46" s="251"/>
    </row>
    <row r="47" spans="1:68" ht="3.75" hidden="1" customHeight="1" x14ac:dyDescent="0.2">
      <c r="A47" s="6"/>
      <c r="D47" s="144"/>
      <c r="E47" s="144"/>
      <c r="F47" s="144"/>
      <c r="G47" s="144"/>
      <c r="H47" s="160"/>
      <c r="I47" s="138"/>
      <c r="J47" s="144"/>
      <c r="K47" s="144"/>
      <c r="L47" s="160"/>
      <c r="M47" s="138"/>
      <c r="N47" s="144"/>
      <c r="O47" s="144"/>
      <c r="P47" s="160"/>
      <c r="Q47" s="138"/>
      <c r="R47" s="144"/>
      <c r="S47" s="144"/>
      <c r="T47" s="160"/>
      <c r="U47" s="144"/>
      <c r="V47" s="144"/>
      <c r="W47" s="160"/>
      <c r="X47" s="144"/>
      <c r="Y47" s="144"/>
      <c r="Z47" s="160"/>
      <c r="AA47" s="144"/>
      <c r="AB47" s="144"/>
      <c r="AC47" s="160"/>
      <c r="AD47" s="138"/>
      <c r="AE47" s="144"/>
      <c r="AF47" s="144"/>
      <c r="AG47" s="160"/>
      <c r="AH47" s="144"/>
      <c r="AI47" s="144"/>
      <c r="AJ47" s="160"/>
      <c r="AK47" s="144"/>
      <c r="AL47" s="144"/>
      <c r="AM47" s="160"/>
      <c r="AN47" s="144"/>
      <c r="AO47" s="144"/>
      <c r="AP47" s="160"/>
      <c r="AQ47" s="144"/>
      <c r="AR47" s="144"/>
      <c r="AS47" s="160"/>
      <c r="AT47" s="144"/>
      <c r="AU47" s="144"/>
      <c r="AV47" s="160"/>
      <c r="AW47" s="144"/>
      <c r="AX47" s="144"/>
      <c r="AY47" s="160"/>
      <c r="AZ47" s="144"/>
      <c r="BA47" s="144"/>
      <c r="BB47" s="160"/>
      <c r="BC47" s="144"/>
      <c r="BD47" s="144"/>
      <c r="BE47" s="160"/>
      <c r="BF47" s="144"/>
      <c r="BG47" s="144"/>
      <c r="BH47" s="160"/>
      <c r="BI47" s="144"/>
      <c r="BJ47" s="144"/>
      <c r="BK47" s="160"/>
      <c r="BL47" s="144"/>
      <c r="BM47" s="144"/>
      <c r="BN47" s="160"/>
      <c r="BO47" s="144"/>
      <c r="BP47" s="144"/>
    </row>
    <row r="48" spans="1:68" hidden="1" x14ac:dyDescent="0.2">
      <c r="A48" s="6" t="str">
        <f t="shared" ref="A48:B51" si="206">A$11</f>
        <v>&gt;= 1</v>
      </c>
      <c r="B48" s="3" t="str">
        <f t="shared" si="206"/>
        <v>&gt;= 0</v>
      </c>
      <c r="C48" s="3" t="s">
        <v>107</v>
      </c>
      <c r="D48" s="236" t="s">
        <v>100</v>
      </c>
      <c r="E48" s="145" t="s">
        <v>101</v>
      </c>
      <c r="F48" s="146">
        <f t="shared" ref="F48:G51" ca="1" si="207">SUMIFS(CUST_COUNT_D, CHANNEL_COUNT, $A$2, IS_JJCC, $B$2, CUST_GROUP, $A48, RECENCY_GROUP, $B48, TIMEFRAME, F$1, IS_JJCC, $C48)</f>
        <v>286424</v>
      </c>
      <c r="G48" s="147">
        <f t="shared" ca="1" si="207"/>
        <v>247087</v>
      </c>
      <c r="H48" s="148">
        <f ca="1">IF(F$9 = 0, 0, IFERROR((F48 - G48) / G48, 0))</f>
        <v>0.15920303374924621</v>
      </c>
      <c r="I48" s="141"/>
      <c r="J48" s="149">
        <f t="shared" ref="J48:K51" ca="1" si="208">SUMIFS(CUST_COUNT_D, CHANNEL_COUNT, $A$2, IS_JJCC, $B$2, CUST_GROUP, $A48, RECENCY_GROUP, $B48, TIMEFRAME, J$1, IS_JJCC, $C48)</f>
        <v>325557</v>
      </c>
      <c r="K48" s="147">
        <f t="shared" ca="1" si="208"/>
        <v>282673</v>
      </c>
      <c r="L48" s="148">
        <f ca="1">IF(J$9 = 0, 0, IFERROR((J48 - K48) / K48, 0))</f>
        <v>0.15170886501363767</v>
      </c>
      <c r="M48" s="141"/>
      <c r="N48" s="149">
        <f t="shared" ref="N48:O51" ca="1" si="209">SUMIFS(CUST_COUNT_D, CHANNEL_COUNT, $A$2, IS_JJCC, $B$2, CUST_GROUP, $A48, RECENCY_GROUP, $B48, TIMEFRAME, N$1, IS_JJCC, $C48)</f>
        <v>325557</v>
      </c>
      <c r="O48" s="147">
        <f t="shared" ca="1" si="209"/>
        <v>282673</v>
      </c>
      <c r="P48" s="148">
        <f ca="1">IF(N$9 = 0, 0, IFERROR((N48 - O48) / O48, 0))</f>
        <v>0.15170886501363767</v>
      </c>
      <c r="Q48" s="141"/>
      <c r="R48" s="149">
        <f t="shared" ref="R48:S51" ca="1" si="210">SUMIFS(CUST_COUNT_D, CHANNEL_COUNT, $A$2, IS_JJCC, $B$2, CUST_GROUP, $A48, RECENCY_GROUP, $B48, TIMEFRAME, R$1, IS_JJCC, $C48)</f>
        <v>134929</v>
      </c>
      <c r="S48" s="147">
        <f t="shared" ca="1" si="210"/>
        <v>113352</v>
      </c>
      <c r="T48" s="148">
        <f ca="1">IF(R$9 = 0, 0, IFERROR((R48 - S48) / S48, 0))</f>
        <v>0.19035394170371939</v>
      </c>
      <c r="U48" s="146">
        <f t="shared" ref="U48:V51" ca="1" si="211">SUMIFS(CUST_COUNT_D, CHANNEL_COUNT, $A$2, IS_JJCC, $B$2, CUST_GROUP, $A48, RECENCY_GROUP, $B48, TIMEFRAME, U$1, IS_JJCC, $C48)</f>
        <v>142417</v>
      </c>
      <c r="V48" s="147">
        <f t="shared" ca="1" si="211"/>
        <v>120872</v>
      </c>
      <c r="W48" s="148">
        <f ca="1">IF(U$9 = 0, 0, IFERROR((U48 - V48) / V48, 0))</f>
        <v>0.17824640942484613</v>
      </c>
      <c r="X48" s="146">
        <f t="shared" ref="X48:Y51" ca="1" si="212">SUMIFS(CUST_COUNT_D, CHANNEL_COUNT, $A$2, IS_JJCC, $B$2, CUST_GROUP, $A48, RECENCY_GROUP, $B48, TIMEFRAME, X$1, IS_JJCC, $C48)</f>
        <v>142931</v>
      </c>
      <c r="Y48" s="147">
        <f t="shared" ca="1" si="212"/>
        <v>120669</v>
      </c>
      <c r="Z48" s="148">
        <f ca="1">IF(X$9 = 0, 0, IFERROR((X48 - Y48) / Y48, 0))</f>
        <v>0.18448814525685966</v>
      </c>
      <c r="AA48" s="146">
        <f t="shared" ref="AA48:AB51" ca="1" si="213">SUMIFS(CUST_COUNT_D, CHANNEL_COUNT, $A$2, IS_JJCC, $B$2, CUST_GROUP, $A48, RECENCY_GROUP, $B48, TIMEFRAME, AA$1, IS_JJCC, $C48)</f>
        <v>178840</v>
      </c>
      <c r="AB48" s="147">
        <f t="shared" ca="1" si="213"/>
        <v>154308</v>
      </c>
      <c r="AC48" s="148">
        <f ca="1">IF(AA$9 = 0, 0, IFERROR((AA48 - AB48) / AB48, 0))</f>
        <v>0.15898073981906316</v>
      </c>
      <c r="AD48" s="141"/>
      <c r="AE48" s="149">
        <f t="shared" ref="AE48:AF51" ca="1" si="214">SUMIFS(CUST_COUNT_D, CHANNEL_COUNT, $A$2, IS_JJCC, $B$2, CUST_GROUP, $A48, RECENCY_GROUP, $B48, TIMEFRAME, AE$1, IS_JJCC, $C48)</f>
        <v>48220</v>
      </c>
      <c r="AF48" s="147">
        <f t="shared" ca="1" si="214"/>
        <v>37902</v>
      </c>
      <c r="AG48" s="148">
        <f ca="1">IF(AE$9 = 0, 0, IFERROR((AE48 - AF48) / AF48, 0))</f>
        <v>0.27222837844968606</v>
      </c>
      <c r="AH48" s="146">
        <f t="shared" ref="AH48:AI51" ca="1" si="215">SUMIFS(CUST_COUNT_D, CHANNEL_COUNT, $A$2, IS_JJCC, $B$2, CUST_GROUP, $A48, RECENCY_GROUP, $B48, TIMEFRAME, AH$1, IS_JJCC, $C48)</f>
        <v>71271</v>
      </c>
      <c r="AI48" s="147">
        <f t="shared" ca="1" si="215"/>
        <v>57244</v>
      </c>
      <c r="AJ48" s="148">
        <f ca="1">IF(AH$9 = 0, 0, IFERROR((AH48 - AI48) / AI48, 0))</f>
        <v>0.24503878135699811</v>
      </c>
      <c r="AK48" s="146">
        <f t="shared" ref="AK48:AL51" ca="1" si="216">SUMIFS(CUST_COUNT_D, CHANNEL_COUNT, $A$2, IS_JJCC, $B$2, CUST_GROUP, $A48, RECENCY_GROUP, $B48, TIMEFRAME, AK$1, IS_JJCC, $C48)</f>
        <v>61586</v>
      </c>
      <c r="AL48" s="147">
        <f t="shared" ca="1" si="216"/>
        <v>49733</v>
      </c>
      <c r="AM48" s="148">
        <f ca="1">IF(AK$9 = 0, 0, IFERROR((AK48 - AL48) / AL48, 0))</f>
        <v>0.23833269659984316</v>
      </c>
      <c r="AN48" s="146">
        <f t="shared" ref="AN48:AO51" ca="1" si="217">SUMIFS(CUST_COUNT_D, CHANNEL_COUNT, $A$2, IS_JJCC, $B$2, CUST_GROUP, $A48, RECENCY_GROUP, $B48, TIMEFRAME, AN$1, IS_JJCC, $C48)</f>
        <v>61139</v>
      </c>
      <c r="AO48" s="147">
        <f t="shared" ca="1" si="217"/>
        <v>51530</v>
      </c>
      <c r="AP48" s="148">
        <f ca="1">IF(AN$9 = 0, 0, IFERROR((AN48 - AO48) / AO48, 0))</f>
        <v>0.18647389869978653</v>
      </c>
      <c r="AQ48" s="146">
        <f t="shared" ref="AQ48:AR51" ca="1" si="218">SUMIFS(CUST_COUNT_D, CHANNEL_COUNT, $A$2, IS_JJCC, $B$2, CUST_GROUP, $A48, RECENCY_GROUP, $B48, TIMEFRAME, AQ$1, IS_JJCC, $C48)</f>
        <v>76838</v>
      </c>
      <c r="AR48" s="147">
        <f t="shared" ca="1" si="218"/>
        <v>60076</v>
      </c>
      <c r="AS48" s="148">
        <f ca="1">IF(AQ$9 = 0, 0, IFERROR((AQ48 - AR48) / AR48, 0))</f>
        <v>0.27901324988348092</v>
      </c>
      <c r="AT48" s="146">
        <f t="shared" ref="AT48:AU51" ca="1" si="219">SUMIFS(CUST_COUNT_D, CHANNEL_COUNT, $A$2, IS_JJCC, $B$2, CUST_GROUP, $A48, RECENCY_GROUP, $B48, TIMEFRAME, AT$1, IS_JJCC, $C48)</f>
        <v>54630</v>
      </c>
      <c r="AU48" s="147">
        <f t="shared" ca="1" si="219"/>
        <v>48026</v>
      </c>
      <c r="AV48" s="148">
        <f ca="1">IF(AT$9 = 0, 0, IFERROR((AT48 - AU48) / AU48, 0))</f>
        <v>0.13750884937325616</v>
      </c>
      <c r="AW48" s="146">
        <f t="shared" ref="AW48:AX51" ca="1" si="220">SUMIFS(CUST_COUNT_D, CHANNEL_COUNT, $A$2, IS_JJCC, $B$2, CUST_GROUP, $A48, RECENCY_GROUP, $B48, TIMEFRAME, AW$1, IS_JJCC, $C48)</f>
        <v>55173</v>
      </c>
      <c r="AX48" s="147">
        <f t="shared" ca="1" si="220"/>
        <v>43100</v>
      </c>
      <c r="AY48" s="148">
        <f ca="1">IF(AW$9 = 0, 0, IFERROR((AW48 - AX48) / AX48, 0))</f>
        <v>0.28011600928074248</v>
      </c>
      <c r="AZ48" s="146">
        <f t="shared" ref="AZ48:BA51" ca="1" si="221">SUMIFS(CUST_COUNT_D, CHANNEL_COUNT, $A$2, IS_JJCC, $B$2, CUST_GROUP, $A48, RECENCY_GROUP, $B48, TIMEFRAME, AZ$1, IS_JJCC, $C48)</f>
        <v>71842</v>
      </c>
      <c r="BA48" s="147">
        <f t="shared" ca="1" si="221"/>
        <v>59875</v>
      </c>
      <c r="BB48" s="148">
        <f ca="1">IF(AZ$9 = 0, 0, IFERROR((AZ48 - BA48) / BA48, 0))</f>
        <v>0.19986638830897704</v>
      </c>
      <c r="BC48" s="146">
        <f t="shared" ref="BC48:BD51" ca="1" si="222">SUMIFS(CUST_COUNT_D, CHANNEL_COUNT, $A$2, IS_JJCC, $B$2, CUST_GROUP, $A48, RECENCY_GROUP, $B48, TIMEFRAME, BC$1, IS_JJCC, $C48)</f>
        <v>66875</v>
      </c>
      <c r="BD48" s="147">
        <f t="shared" ca="1" si="222"/>
        <v>55874</v>
      </c>
      <c r="BE48" s="148">
        <f ca="1">IF(BC$9 = 0, 0, IFERROR((BC48 - BD48) / BD48, 0))</f>
        <v>0.19688942978845259</v>
      </c>
      <c r="BF48" s="146">
        <f t="shared" ref="BF48:BG51" ca="1" si="223">SUMIFS(CUST_COUNT_D, CHANNEL_COUNT, $A$2, IS_JJCC, $B$2, CUST_GROUP, $A48, RECENCY_GROUP, $B48, TIMEFRAME, BF$1, IS_JJCC, $C48)</f>
        <v>74684</v>
      </c>
      <c r="BG48" s="147">
        <f t="shared" ca="1" si="223"/>
        <v>66153</v>
      </c>
      <c r="BH48" s="148">
        <f ca="1">IF(BF$9 = 0, 0, IFERROR((BF48 - BG48) / BG48, 0))</f>
        <v>0.12895862621498647</v>
      </c>
      <c r="BI48" s="146">
        <f t="shared" ref="BI48:BJ51" ca="1" si="224">SUMIFS(CUST_COUNT_D, CHANNEL_COUNT, $A$2, IS_JJCC, $B$2, CUST_GROUP, $A48, RECENCY_GROUP, $B48, TIMEFRAME, BI$1, IS_JJCC, $C48)</f>
        <v>106947</v>
      </c>
      <c r="BJ48" s="147">
        <f t="shared" ca="1" si="224"/>
        <v>89441</v>
      </c>
      <c r="BK48" s="148">
        <f ca="1">IF(BI$9 = 0, 0, IFERROR((BI48 - BJ48) / BJ48, 0))</f>
        <v>0.19572679196341722</v>
      </c>
      <c r="BL48" s="146">
        <f t="shared" ref="BL48:BM51" ca="1" si="225">SUMIFS(CUST_COUNT_D, CHANNEL_COUNT, $A$2, IS_JJCC, $B$2, CUST_GROUP, $A48, RECENCY_GROUP, $B48, TIMEFRAME, BL$1, IS_JJCC, $C48)</f>
        <v>66895</v>
      </c>
      <c r="BM48" s="147">
        <f t="shared" ca="1" si="225"/>
        <v>57045</v>
      </c>
      <c r="BN48" s="148">
        <f ca="1">IF(BL$9 = 0, 0, IFERROR((BL48 - BM48) / BM48, 0))</f>
        <v>0.17267069857130335</v>
      </c>
      <c r="BO48" s="151" t="str">
        <f t="shared" ref="BO48:BO53" si="226">E48</f>
        <v>JJCH</v>
      </c>
      <c r="BP48" s="248" t="str">
        <f>$D48</f>
        <v>JJCC</v>
      </c>
    </row>
    <row r="49" spans="1:68" hidden="1" x14ac:dyDescent="0.2">
      <c r="A49" s="6" t="str">
        <f t="shared" si="206"/>
        <v>&gt;= 1</v>
      </c>
      <c r="B49" s="3" t="str">
        <f t="shared" si="206"/>
        <v>&gt;= 0</v>
      </c>
      <c r="C49" s="3" t="s">
        <v>32</v>
      </c>
      <c r="D49" s="237"/>
      <c r="E49" s="150" t="s">
        <v>102</v>
      </c>
      <c r="F49" s="124">
        <f t="shared" ca="1" si="207"/>
        <v>41126</v>
      </c>
      <c r="G49" s="110">
        <f t="shared" ca="1" si="207"/>
        <v>38141</v>
      </c>
      <c r="H49" s="108">
        <f ca="1">IF(F$9 = 0, 0, IFERROR((F49 - G49) / G49, 0))</f>
        <v>7.8262237487218472E-2</v>
      </c>
      <c r="I49" s="141"/>
      <c r="J49" s="124">
        <f t="shared" ca="1" si="208"/>
        <v>42228</v>
      </c>
      <c r="K49" s="110">
        <f t="shared" ca="1" si="208"/>
        <v>40812</v>
      </c>
      <c r="L49" s="108">
        <f ca="1">IF(J$9 = 0, 0, IFERROR((J49 - K49) / K49, 0))</f>
        <v>3.4695677741840632E-2</v>
      </c>
      <c r="M49" s="141"/>
      <c r="N49" s="124">
        <f t="shared" ca="1" si="209"/>
        <v>42228</v>
      </c>
      <c r="O49" s="110">
        <f t="shared" ca="1" si="209"/>
        <v>40812</v>
      </c>
      <c r="P49" s="108">
        <f ca="1">IF(N$9 = 0, 0, IFERROR((N49 - O49) / O49, 0))</f>
        <v>3.4695677741840632E-2</v>
      </c>
      <c r="Q49" s="141"/>
      <c r="R49" s="124">
        <f t="shared" ca="1" si="210"/>
        <v>6712</v>
      </c>
      <c r="S49" s="110">
        <f t="shared" ca="1" si="210"/>
        <v>7965</v>
      </c>
      <c r="T49" s="108">
        <f ca="1">IF(R$9 = 0, 0, IFERROR((R49 - S49) / S49, 0))</f>
        <v>-0.15731324544883868</v>
      </c>
      <c r="U49" s="124">
        <f t="shared" ca="1" si="211"/>
        <v>6911</v>
      </c>
      <c r="V49" s="110">
        <f t="shared" ca="1" si="211"/>
        <v>7904</v>
      </c>
      <c r="W49" s="108">
        <f ca="1">IF(U$9 = 0, 0, IFERROR((U49 - V49) / V49, 0))</f>
        <v>-0.12563259109311742</v>
      </c>
      <c r="X49" s="124">
        <f t="shared" ca="1" si="212"/>
        <v>7242</v>
      </c>
      <c r="Y49" s="110">
        <f t="shared" ca="1" si="212"/>
        <v>6628</v>
      </c>
      <c r="Z49" s="108">
        <f ca="1">IF(X$9 = 0, 0, IFERROR((X49 - Y49) / Y49, 0))</f>
        <v>9.2637296318648157E-2</v>
      </c>
      <c r="AA49" s="124">
        <f t="shared" ca="1" si="213"/>
        <v>7557</v>
      </c>
      <c r="AB49" s="110">
        <f t="shared" ca="1" si="213"/>
        <v>5638</v>
      </c>
      <c r="AC49" s="108">
        <f ca="1">IF(AA$9 = 0, 0, IFERROR((AA49 - AB49) / AB49, 0))</f>
        <v>0.34036892515076267</v>
      </c>
      <c r="AD49" s="141"/>
      <c r="AE49" s="124">
        <f t="shared" ca="1" si="214"/>
        <v>882</v>
      </c>
      <c r="AF49" s="110">
        <f t="shared" ca="1" si="214"/>
        <v>1153</v>
      </c>
      <c r="AG49" s="108">
        <f ca="1">IF(AE$9 = 0, 0, IFERROR((AE49 - AF49) / AF49, 0))</f>
        <v>-0.23503902862098872</v>
      </c>
      <c r="AH49" s="124">
        <f t="shared" ca="1" si="215"/>
        <v>2328</v>
      </c>
      <c r="AI49" s="110">
        <f t="shared" ca="1" si="215"/>
        <v>2698</v>
      </c>
      <c r="AJ49" s="108">
        <f ca="1">IF(AH$9 = 0, 0, IFERROR((AH49 - AI49) / AI49, 0))</f>
        <v>-0.13713862120088954</v>
      </c>
      <c r="AK49" s="124">
        <f t="shared" ca="1" si="216"/>
        <v>1754</v>
      </c>
      <c r="AL49" s="110">
        <f t="shared" ca="1" si="216"/>
        <v>2341</v>
      </c>
      <c r="AM49" s="108">
        <f ca="1">IF(AK$9 = 0, 0, IFERROR((AK49 - AL49) / AL49, 0))</f>
        <v>-0.25074754378470737</v>
      </c>
      <c r="AN49" s="124">
        <f t="shared" ca="1" si="217"/>
        <v>1667</v>
      </c>
      <c r="AO49" s="110">
        <f t="shared" ca="1" si="217"/>
        <v>2222</v>
      </c>
      <c r="AP49" s="108">
        <f ca="1">IF(AN$9 = 0, 0, IFERROR((AN49 - AO49) / AO49, 0))</f>
        <v>-0.24977497749774977</v>
      </c>
      <c r="AQ49" s="124">
        <f t="shared" ca="1" si="218"/>
        <v>2172</v>
      </c>
      <c r="AR49" s="110">
        <f t="shared" ca="1" si="218"/>
        <v>2630</v>
      </c>
      <c r="AS49" s="108">
        <f ca="1">IF(AQ$9 = 0, 0, IFERROR((AQ49 - AR49) / AR49, 0))</f>
        <v>-0.17414448669201521</v>
      </c>
      <c r="AT49" s="124">
        <f t="shared" ca="1" si="219"/>
        <v>1210</v>
      </c>
      <c r="AU49" s="110">
        <f t="shared" ca="1" si="219"/>
        <v>1314</v>
      </c>
      <c r="AV49" s="108">
        <f ca="1">IF(AT$9 = 0, 0, IFERROR((AT49 - AU49) / AU49, 0))</f>
        <v>-7.9147640791476404E-2</v>
      </c>
      <c r="AW49" s="124">
        <f t="shared" ca="1" si="220"/>
        <v>1136</v>
      </c>
      <c r="AX49" s="110">
        <f t="shared" ca="1" si="220"/>
        <v>900</v>
      </c>
      <c r="AY49" s="108">
        <f ca="1">IF(AW$9 = 0, 0, IFERROR((AW49 - AX49) / AX49, 0))</f>
        <v>0.26222222222222225</v>
      </c>
      <c r="AZ49" s="124">
        <f t="shared" ca="1" si="221"/>
        <v>2210</v>
      </c>
      <c r="BA49" s="110">
        <f t="shared" ca="1" si="221"/>
        <v>2102</v>
      </c>
      <c r="BB49" s="108">
        <f ca="1">IF(AZ$9 = 0, 0, IFERROR((AZ49 - BA49) / BA49, 0))</f>
        <v>5.1379638439581349E-2</v>
      </c>
      <c r="BC49" s="124">
        <f t="shared" ca="1" si="222"/>
        <v>2063</v>
      </c>
      <c r="BD49" s="110">
        <f t="shared" ca="1" si="222"/>
        <v>1810</v>
      </c>
      <c r="BE49" s="108">
        <f ca="1">IF(BC$9 = 0, 0, IFERROR((BC49 - BD49) / BD49, 0))</f>
        <v>0.13977900552486189</v>
      </c>
      <c r="BF49" s="124">
        <f t="shared" ca="1" si="223"/>
        <v>2035</v>
      </c>
      <c r="BG49" s="110">
        <f t="shared" ca="1" si="223"/>
        <v>1546</v>
      </c>
      <c r="BH49" s="108">
        <f ca="1">IF(BF$9 = 0, 0, IFERROR((BF49 - BG49) / BG49, 0))</f>
        <v>0.31630012936610608</v>
      </c>
      <c r="BI49" s="124">
        <f t="shared" ca="1" si="224"/>
        <v>2327</v>
      </c>
      <c r="BJ49" s="110">
        <f t="shared" ca="1" si="224"/>
        <v>1563</v>
      </c>
      <c r="BK49" s="108">
        <f ca="1">IF(BI$9 = 0, 0, IFERROR((BI49 - BJ49) / BJ49, 0))</f>
        <v>0.48880358285348691</v>
      </c>
      <c r="BL49" s="124">
        <f t="shared" ca="1" si="225"/>
        <v>1051</v>
      </c>
      <c r="BM49" s="110">
        <f t="shared" ca="1" si="225"/>
        <v>900</v>
      </c>
      <c r="BN49" s="108">
        <f ca="1">IF(BL$9 = 0, 0, IFERROR((BL49 - BM49) / BM49, 0))</f>
        <v>0.16777777777777778</v>
      </c>
      <c r="BO49" s="152" t="str">
        <f t="shared" si="226"/>
        <v>New Card</v>
      </c>
      <c r="BP49" s="249"/>
    </row>
    <row r="50" spans="1:68" hidden="1" x14ac:dyDescent="0.2">
      <c r="A50" s="6" t="str">
        <f t="shared" si="206"/>
        <v>&gt;= 1</v>
      </c>
      <c r="B50" s="3" t="str">
        <f t="shared" si="206"/>
        <v>&gt;= 0</v>
      </c>
      <c r="C50" s="3" t="s">
        <v>31</v>
      </c>
      <c r="D50" s="237"/>
      <c r="E50" s="83" t="s">
        <v>103</v>
      </c>
      <c r="F50" s="32">
        <f t="shared" ca="1" si="207"/>
        <v>780</v>
      </c>
      <c r="G50" s="17">
        <f t="shared" ca="1" si="207"/>
        <v>727</v>
      </c>
      <c r="H50" s="13">
        <f ca="1">IF(F$9 = 0, 0, IFERROR((F50 - G50) / G50, 0))</f>
        <v>7.2902338376891335E-2</v>
      </c>
      <c r="I50" s="141"/>
      <c r="J50" s="32">
        <f t="shared" ca="1" si="208"/>
        <v>995</v>
      </c>
      <c r="K50" s="17">
        <f t="shared" ca="1" si="208"/>
        <v>750</v>
      </c>
      <c r="L50" s="13">
        <f ca="1">IF(J$9 = 0, 0, IFERROR((J50 - K50) / K50, 0))</f>
        <v>0.32666666666666666</v>
      </c>
      <c r="M50" s="141"/>
      <c r="N50" s="32">
        <f t="shared" ca="1" si="209"/>
        <v>995</v>
      </c>
      <c r="O50" s="17">
        <f t="shared" ca="1" si="209"/>
        <v>750</v>
      </c>
      <c r="P50" s="13">
        <f ca="1">IF(N$9 = 0, 0, IFERROR((N50 - O50) / O50, 0))</f>
        <v>0.32666666666666666</v>
      </c>
      <c r="Q50" s="141"/>
      <c r="R50" s="32">
        <f t="shared" ca="1" si="210"/>
        <v>45</v>
      </c>
      <c r="S50" s="17">
        <f t="shared" ca="1" si="210"/>
        <v>42</v>
      </c>
      <c r="T50" s="13">
        <f ca="1">IF(R$9 = 0, 0, IFERROR((R50 - S50) / S50, 0))</f>
        <v>7.1428571428571425E-2</v>
      </c>
      <c r="U50" s="32">
        <f t="shared" ca="1" si="211"/>
        <v>88</v>
      </c>
      <c r="V50" s="17">
        <f t="shared" ca="1" si="211"/>
        <v>57</v>
      </c>
      <c r="W50" s="13">
        <f ca="1">IF(U$9 = 0, 0, IFERROR((U50 - V50) / V50, 0))</f>
        <v>0.54385964912280704</v>
      </c>
      <c r="X50" s="32">
        <f t="shared" ca="1" si="212"/>
        <v>53</v>
      </c>
      <c r="Y50" s="17">
        <f t="shared" ca="1" si="212"/>
        <v>38</v>
      </c>
      <c r="Z50" s="13">
        <f ca="1">IF(X$9 = 0, 0, IFERROR((X50 - Y50) / Y50, 0))</f>
        <v>0.39473684210526316</v>
      </c>
      <c r="AA50" s="32">
        <f t="shared" ca="1" si="213"/>
        <v>77</v>
      </c>
      <c r="AB50" s="17">
        <f t="shared" ca="1" si="213"/>
        <v>67</v>
      </c>
      <c r="AC50" s="13">
        <f ca="1">IF(AA$9 = 0, 0, IFERROR((AA50 - AB50) / AB50, 0))</f>
        <v>0.14925373134328357</v>
      </c>
      <c r="AD50" s="141"/>
      <c r="AE50" s="32">
        <f t="shared" ca="1" si="214"/>
        <v>3</v>
      </c>
      <c r="AF50" s="17">
        <f t="shared" ca="1" si="214"/>
        <v>4</v>
      </c>
      <c r="AG50" s="13">
        <f ca="1">IF(AE$9 = 0, 0, IFERROR((AE50 - AF50) / AF50, 0))</f>
        <v>-0.25</v>
      </c>
      <c r="AH50" s="32">
        <f t="shared" ca="1" si="215"/>
        <v>8</v>
      </c>
      <c r="AI50" s="17">
        <f t="shared" ca="1" si="215"/>
        <v>9</v>
      </c>
      <c r="AJ50" s="13">
        <f ca="1">IF(AH$9 = 0, 0, IFERROR((AH50 - AI50) / AI50, 0))</f>
        <v>-0.1111111111111111</v>
      </c>
      <c r="AK50" s="32">
        <f t="shared" ca="1" si="216"/>
        <v>6</v>
      </c>
      <c r="AL50" s="17">
        <f t="shared" ca="1" si="216"/>
        <v>3</v>
      </c>
      <c r="AM50" s="13">
        <f ca="1">IF(AK$9 = 0, 0, IFERROR((AK50 - AL50) / AL50, 0))</f>
        <v>1</v>
      </c>
      <c r="AN50" s="32">
        <f t="shared" ca="1" si="217"/>
        <v>10</v>
      </c>
      <c r="AO50" s="17">
        <f t="shared" ca="1" si="217"/>
        <v>5</v>
      </c>
      <c r="AP50" s="13">
        <f ca="1">IF(AN$9 = 0, 0, IFERROR((AN50 - AO50) / AO50, 0))</f>
        <v>1</v>
      </c>
      <c r="AQ50" s="32">
        <f t="shared" ca="1" si="218"/>
        <v>17</v>
      </c>
      <c r="AR50" s="17">
        <f t="shared" ca="1" si="218"/>
        <v>12</v>
      </c>
      <c r="AS50" s="13">
        <f ca="1">IF(AQ$9 = 0, 0, IFERROR((AQ50 - AR50) / AR50, 0))</f>
        <v>0.41666666666666669</v>
      </c>
      <c r="AT50" s="32">
        <f t="shared" ca="1" si="219"/>
        <v>5</v>
      </c>
      <c r="AU50" s="17">
        <f t="shared" ca="1" si="219"/>
        <v>4</v>
      </c>
      <c r="AV50" s="13">
        <f ca="1">IF(AT$9 = 0, 0, IFERROR((AT50 - AU50) / AU50, 0))</f>
        <v>0.25</v>
      </c>
      <c r="AW50" s="32">
        <f t="shared" ca="1" si="220"/>
        <v>3</v>
      </c>
      <c r="AX50" s="17">
        <f t="shared" ca="1" si="220"/>
        <v>6</v>
      </c>
      <c r="AY50" s="13">
        <f ca="1">IF(AW$9 = 0, 0, IFERROR((AW50 - AX50) / AX50, 0))</f>
        <v>-0.5</v>
      </c>
      <c r="AZ50" s="32">
        <f t="shared" ca="1" si="221"/>
        <v>6</v>
      </c>
      <c r="BA50" s="17">
        <f t="shared" ca="1" si="221"/>
        <v>2</v>
      </c>
      <c r="BB50" s="13">
        <f ca="1">IF(AZ$9 = 0, 0, IFERROR((AZ50 - BA50) / BA50, 0))</f>
        <v>2</v>
      </c>
      <c r="BC50" s="32">
        <f t="shared" ca="1" si="222"/>
        <v>3</v>
      </c>
      <c r="BD50" s="17">
        <f t="shared" ca="1" si="222"/>
        <v>2</v>
      </c>
      <c r="BE50" s="13">
        <f ca="1">IF(BC$9 = 0, 0, IFERROR((BC50 - BD50) / BD50, 0))</f>
        <v>0.5</v>
      </c>
      <c r="BF50" s="32">
        <f t="shared" ca="1" si="223"/>
        <v>6</v>
      </c>
      <c r="BG50" s="17">
        <f t="shared" ca="1" si="223"/>
        <v>8</v>
      </c>
      <c r="BH50" s="13">
        <f ca="1">IF(BF$9 = 0, 0, IFERROR((BF50 - BG50) / BG50, 0))</f>
        <v>-0.25</v>
      </c>
      <c r="BI50" s="32">
        <f t="shared" ca="1" si="224"/>
        <v>12</v>
      </c>
      <c r="BJ50" s="17">
        <f t="shared" ca="1" si="224"/>
        <v>9</v>
      </c>
      <c r="BK50" s="13">
        <f ca="1">IF(BI$9 = 0, 0, IFERROR((BI50 - BJ50) / BJ50, 0))</f>
        <v>0.33333333333333331</v>
      </c>
      <c r="BL50" s="32">
        <f t="shared" ca="1" si="225"/>
        <v>6</v>
      </c>
      <c r="BM50" s="17">
        <f t="shared" ca="1" si="225"/>
        <v>3</v>
      </c>
      <c r="BN50" s="13">
        <f ca="1">IF(BL$9 = 0, 0, IFERROR((BL50 - BM50) / BM50, 0))</f>
        <v>1</v>
      </c>
      <c r="BO50" s="153" t="str">
        <f t="shared" si="226"/>
        <v>Closed Card</v>
      </c>
      <c r="BP50" s="249"/>
    </row>
    <row r="51" spans="1:68" hidden="1" x14ac:dyDescent="0.2">
      <c r="A51" s="6" t="str">
        <f t="shared" si="206"/>
        <v>&gt;= 1</v>
      </c>
      <c r="B51" s="3" t="str">
        <f t="shared" si="206"/>
        <v>&gt;= 0</v>
      </c>
      <c r="C51" s="3" t="s">
        <v>30</v>
      </c>
      <c r="D51" s="237"/>
      <c r="E51" s="77" t="s">
        <v>104</v>
      </c>
      <c r="F51" s="47">
        <f t="shared" ca="1" si="207"/>
        <v>34054</v>
      </c>
      <c r="G51" s="45">
        <f t="shared" ca="1" si="207"/>
        <v>31863</v>
      </c>
      <c r="H51" s="48">
        <f ca="1">IF(F$9 = 0, 0, IFERROR((F51 - G51) / G51, 0))</f>
        <v>6.8763142202554681E-2</v>
      </c>
      <c r="I51" s="141"/>
      <c r="J51" s="47">
        <f t="shared" ca="1" si="208"/>
        <v>37175</v>
      </c>
      <c r="K51" s="45">
        <f t="shared" ca="1" si="208"/>
        <v>36008</v>
      </c>
      <c r="L51" s="48">
        <f ca="1">IF(J$9 = 0, 0, IFERROR((J51 - K51) / K51, 0))</f>
        <v>3.240946456343035E-2</v>
      </c>
      <c r="M51" s="141"/>
      <c r="N51" s="47">
        <f t="shared" ca="1" si="209"/>
        <v>37175</v>
      </c>
      <c r="O51" s="45">
        <f t="shared" ca="1" si="209"/>
        <v>36008</v>
      </c>
      <c r="P51" s="48">
        <f ca="1">IF(N$9 = 0, 0, IFERROR((N51 - O51) / O51, 0))</f>
        <v>3.240946456343035E-2</v>
      </c>
      <c r="Q51" s="141"/>
      <c r="R51" s="47">
        <f t="shared" ca="1" si="210"/>
        <v>13854</v>
      </c>
      <c r="S51" s="45">
        <f t="shared" ca="1" si="210"/>
        <v>11837</v>
      </c>
      <c r="T51" s="48">
        <f ca="1">IF(R$9 = 0, 0, IFERROR((R51 - S51) / S51, 0))</f>
        <v>0.17039790487454592</v>
      </c>
      <c r="U51" s="47">
        <f t="shared" ca="1" si="211"/>
        <v>15595</v>
      </c>
      <c r="V51" s="45">
        <f t="shared" ca="1" si="211"/>
        <v>13818</v>
      </c>
      <c r="W51" s="48">
        <f ca="1">IF(U$9 = 0, 0, IFERROR((U51 - V51) / V51, 0))</f>
        <v>0.12860037632074106</v>
      </c>
      <c r="X51" s="47">
        <f t="shared" ca="1" si="212"/>
        <v>14594</v>
      </c>
      <c r="Y51" s="45">
        <f t="shared" ca="1" si="212"/>
        <v>12725</v>
      </c>
      <c r="Z51" s="48">
        <f ca="1">IF(X$9 = 0, 0, IFERROR((X51 - Y51) / Y51, 0))</f>
        <v>0.14687622789783891</v>
      </c>
      <c r="AA51" s="47">
        <f t="shared" ca="1" si="213"/>
        <v>18152</v>
      </c>
      <c r="AB51" s="45">
        <f t="shared" ca="1" si="213"/>
        <v>17584</v>
      </c>
      <c r="AC51" s="48">
        <f ca="1">IF(AA$9 = 0, 0, IFERROR((AA51 - AB51) / AB51, 0))</f>
        <v>3.2302092811646949E-2</v>
      </c>
      <c r="AD51" s="141"/>
      <c r="AE51" s="47">
        <f t="shared" ca="1" si="214"/>
        <v>4660</v>
      </c>
      <c r="AF51" s="45">
        <f t="shared" ca="1" si="214"/>
        <v>4153</v>
      </c>
      <c r="AG51" s="48">
        <f ca="1">IF(AE$9 = 0, 0, IFERROR((AE51 - AF51) / AF51, 0))</f>
        <v>0.1220804237900313</v>
      </c>
      <c r="AH51" s="47">
        <f t="shared" ca="1" si="215"/>
        <v>6167</v>
      </c>
      <c r="AI51" s="45">
        <f t="shared" ca="1" si="215"/>
        <v>5532</v>
      </c>
      <c r="AJ51" s="48">
        <f ca="1">IF(AH$9 = 0, 0, IFERROR((AH51 - AI51) / AI51, 0))</f>
        <v>0.11478669558929863</v>
      </c>
      <c r="AK51" s="47">
        <f t="shared" ca="1" si="216"/>
        <v>6239</v>
      </c>
      <c r="AL51" s="45">
        <f t="shared" ca="1" si="216"/>
        <v>5296</v>
      </c>
      <c r="AM51" s="48">
        <f ca="1">IF(AK$9 = 0, 0, IFERROR((AK51 - AL51) / AL51, 0))</f>
        <v>0.17805891238670696</v>
      </c>
      <c r="AN51" s="47">
        <f t="shared" ca="1" si="217"/>
        <v>6532</v>
      </c>
      <c r="AO51" s="45">
        <f t="shared" ca="1" si="217"/>
        <v>6348</v>
      </c>
      <c r="AP51" s="48">
        <f ca="1">IF(AN$9 = 0, 0, IFERROR((AN51 - AO51) / AO51, 0))</f>
        <v>2.8985507246376812E-2</v>
      </c>
      <c r="AQ51" s="47">
        <f t="shared" ca="1" si="218"/>
        <v>7242</v>
      </c>
      <c r="AR51" s="45">
        <f t="shared" ca="1" si="218"/>
        <v>5765</v>
      </c>
      <c r="AS51" s="48">
        <f ca="1">IF(AQ$9 = 0, 0, IFERROR((AQ51 - AR51) / AR51, 0))</f>
        <v>0.25620121422376407</v>
      </c>
      <c r="AT51" s="47">
        <f t="shared" ca="1" si="219"/>
        <v>5592</v>
      </c>
      <c r="AU51" s="45">
        <f t="shared" ca="1" si="219"/>
        <v>5130</v>
      </c>
      <c r="AV51" s="48">
        <f ca="1">IF(AT$9 = 0, 0, IFERROR((AT51 - AU51) / AU51, 0))</f>
        <v>9.005847953216374E-2</v>
      </c>
      <c r="AW51" s="47">
        <f t="shared" ca="1" si="220"/>
        <v>5073</v>
      </c>
      <c r="AX51" s="45">
        <f t="shared" ca="1" si="220"/>
        <v>4915</v>
      </c>
      <c r="AY51" s="48">
        <f ca="1">IF(AW$9 = 0, 0, IFERROR((AW51 - AX51) / AX51, 0))</f>
        <v>3.2146490335707018E-2</v>
      </c>
      <c r="AZ51" s="47">
        <f t="shared" ca="1" si="221"/>
        <v>6510</v>
      </c>
      <c r="BA51" s="45">
        <f t="shared" ca="1" si="221"/>
        <v>5559</v>
      </c>
      <c r="BB51" s="48">
        <f ca="1">IF(AZ$9 = 0, 0, IFERROR((AZ51 - BA51) / BA51, 0))</f>
        <v>0.17107393416082028</v>
      </c>
      <c r="BC51" s="47">
        <f t="shared" ca="1" si="222"/>
        <v>6451</v>
      </c>
      <c r="BD51" s="45">
        <f t="shared" ca="1" si="222"/>
        <v>5355</v>
      </c>
      <c r="BE51" s="48">
        <f ca="1">IF(BC$9 = 0, 0, IFERROR((BC51 - BD51) / BD51, 0))</f>
        <v>0.20466853408029878</v>
      </c>
      <c r="BF51" s="47">
        <f t="shared" ca="1" si="223"/>
        <v>7040</v>
      </c>
      <c r="BG51" s="45">
        <f t="shared" ca="1" si="223"/>
        <v>6960</v>
      </c>
      <c r="BH51" s="48">
        <f ca="1">IF(BF$9 = 0, 0, IFERROR((BF51 - BG51) / BG51, 0))</f>
        <v>1.1494252873563218E-2</v>
      </c>
      <c r="BI51" s="47">
        <f t="shared" ca="1" si="224"/>
        <v>9374</v>
      </c>
      <c r="BJ51" s="45">
        <f t="shared" ca="1" si="224"/>
        <v>8197</v>
      </c>
      <c r="BK51" s="48">
        <f ca="1">IF(BI$9 = 0, 0, IFERROR((BI51 - BJ51) / BJ51, 0))</f>
        <v>0.14358911796998902</v>
      </c>
      <c r="BL51" s="47">
        <f t="shared" ca="1" si="225"/>
        <v>6220</v>
      </c>
      <c r="BM51" s="45">
        <f t="shared" ca="1" si="225"/>
        <v>5966</v>
      </c>
      <c r="BN51" s="48">
        <f ca="1">IF(BL$9 = 0, 0, IFERROR((BL51 - BM51) / BM51, 0))</f>
        <v>4.2574589339591018E-2</v>
      </c>
      <c r="BO51" s="154" t="str">
        <f t="shared" si="226"/>
        <v>Former JJCH</v>
      </c>
      <c r="BP51" s="249"/>
    </row>
    <row r="52" spans="1:68" hidden="1" x14ac:dyDescent="0.2">
      <c r="A52" s="6"/>
      <c r="C52" s="3">
        <f t="shared" ref="C52:C53" si="227">ROW($C$29)</f>
        <v>29</v>
      </c>
      <c r="D52" s="237"/>
      <c r="E52" s="76" t="str">
        <f t="shared" ref="E52" si="228">E48 &amp; " %"</f>
        <v>JJCH %</v>
      </c>
      <c r="F52" s="33">
        <f ca="1">IFERROR(F48 / INDIRECT(ADDRESS($C52, COLUMN(F48))), 0)</f>
        <v>0.37485783686936175</v>
      </c>
      <c r="G52" s="8">
        <f ca="1">IFERROR(G48 / INDIRECT(ADDRESS($C52, COLUMN(G48))), 0)</f>
        <v>0.37317499369450596</v>
      </c>
      <c r="H52" s="20">
        <f ca="1">IF(F$9 = 0, 0, IFERROR((F52 - G52) * 10000, 0))</f>
        <v>16.828431748557861</v>
      </c>
      <c r="I52" s="88"/>
      <c r="J52" s="33">
        <f ca="1">IFERROR(J48 / INDIRECT(ADDRESS($C52, COLUMN(J48))), 0)</f>
        <v>0.36483801450803682</v>
      </c>
      <c r="K52" s="8">
        <f ca="1">IFERROR(K48 / INDIRECT(ADDRESS($C52, COLUMN(K48))), 0)</f>
        <v>0.36998551067982005</v>
      </c>
      <c r="L52" s="20">
        <f ca="1">IF(J$9 = 0, 0, IFERROR((J52 - K52) * 10000, 0))</f>
        <v>-51.474961717832279</v>
      </c>
      <c r="M52" s="88"/>
      <c r="N52" s="33">
        <f ca="1">IFERROR(N48 / INDIRECT(ADDRESS($C52, COLUMN(N48))), 0)</f>
        <v>0.36483801450803682</v>
      </c>
      <c r="O52" s="8">
        <f ca="1">IFERROR(O48 / INDIRECT(ADDRESS($C52, COLUMN(O48))), 0)</f>
        <v>0.36998551067982005</v>
      </c>
      <c r="P52" s="20">
        <f ca="1">IF(N$9 = 0, 0, IFERROR((N52 - O52) * 10000, 0))</f>
        <v>-51.474961717832279</v>
      </c>
      <c r="Q52" s="88"/>
      <c r="R52" s="33">
        <f ca="1">IFERROR(R48 / INDIRECT(ADDRESS($C52, COLUMN(R48))), 0)</f>
        <v>0.42324293126054741</v>
      </c>
      <c r="S52" s="8">
        <f ca="1">IFERROR(S48 / INDIRECT(ADDRESS($C52, COLUMN(S48))), 0)</f>
        <v>0.42791779291182824</v>
      </c>
      <c r="T52" s="20">
        <f ca="1">IF(R$9 = 0, 0, IFERROR((R52 - S52) * 10000, 0))</f>
        <v>-46.748616512808368</v>
      </c>
      <c r="U52" s="33">
        <f ca="1">IFERROR(U48 / INDIRECT(ADDRESS($C52, COLUMN(U48))), 0)</f>
        <v>0.40704527266491369</v>
      </c>
      <c r="V52" s="8">
        <f ca="1">IFERROR(V48 / INDIRECT(ADDRESS($C52, COLUMN(V48))), 0)</f>
        <v>0.41516938644427576</v>
      </c>
      <c r="W52" s="20">
        <f ca="1">IF(U$9 = 0, 0, IFERROR((U52 - V52) * 10000, 0))</f>
        <v>-81.241137793620638</v>
      </c>
      <c r="X52" s="33">
        <f ca="1">IFERROR(X48 / INDIRECT(ADDRESS($C52, COLUMN(X48))), 0)</f>
        <v>0.41488923205536077</v>
      </c>
      <c r="Y52" s="8">
        <f ca="1">IFERROR(Y48 / INDIRECT(ADDRESS($C52, COLUMN(Y48))), 0)</f>
        <v>0.42758584033166791</v>
      </c>
      <c r="Z52" s="20">
        <f ca="1">IF(X$9 = 0, 0, IFERROR((X52 - Y52) * 10000, 0))</f>
        <v>-126.96608276307143</v>
      </c>
      <c r="AA52" s="33">
        <f ca="1">IFERROR(AA48 / INDIRECT(ADDRESS($C52, COLUMN(AA48))), 0)</f>
        <v>0.39999015904328006</v>
      </c>
      <c r="AB52" s="8">
        <f ca="1">IFERROR(AB48 / INDIRECT(ADDRESS($C52, COLUMN(AB48))), 0)</f>
        <v>0.39990151996164464</v>
      </c>
      <c r="AC52" s="20">
        <f ca="1">IF(AA$9 = 0, 0, IFERROR((AA52 - AB52) * 10000, 0))</f>
        <v>0.88639081635422112</v>
      </c>
      <c r="AD52" s="88"/>
      <c r="AE52" s="33">
        <f ca="1">IFERROR(AE48 / INDIRECT(ADDRESS($C52, COLUMN(AE48))), 0)</f>
        <v>0.45038902328535535</v>
      </c>
      <c r="AF52" s="8">
        <f ca="1">IFERROR(AF48 / INDIRECT(ADDRESS($C52, COLUMN(AF48))), 0)</f>
        <v>0.44570662527340721</v>
      </c>
      <c r="AG52" s="20">
        <f ca="1">IF(AE$9 = 0, 0, IFERROR((AE52 - AF52) * 10000, 0))</f>
        <v>46.823980119481412</v>
      </c>
      <c r="AH52" s="33">
        <f ca="1">IFERROR(AH48 / INDIRECT(ADDRESS($C52, COLUMN(AH48))), 0)</f>
        <v>0.46081480379922801</v>
      </c>
      <c r="AI52" s="8">
        <f ca="1">IFERROR(AI48 / INDIRECT(ADDRESS($C52, COLUMN(AI48))), 0)</f>
        <v>0.45903164242297884</v>
      </c>
      <c r="AJ52" s="20">
        <f ca="1">IF(AH$9 = 0, 0, IFERROR((AH52 - AI52) * 10000, 0))</f>
        <v>17.831613762491759</v>
      </c>
      <c r="AK52" s="33">
        <f ca="1">IFERROR(AK48 / INDIRECT(ADDRESS($C52, COLUMN(AK48))), 0)</f>
        <v>0.43071650872469142</v>
      </c>
      <c r="AL52" s="8">
        <f ca="1">IFERROR(AL48 / INDIRECT(ADDRESS($C52, COLUMN(AL48))), 0)</f>
        <v>0.42329920247852992</v>
      </c>
      <c r="AM52" s="20">
        <f ca="1">IF(AK$9 = 0, 0, IFERROR((AK52 - AL52) * 10000, 0))</f>
        <v>74.173062461614919</v>
      </c>
      <c r="AN52" s="33">
        <f ca="1">IFERROR(AN48 / INDIRECT(ADDRESS($C52, COLUMN(AN48))), 0)</f>
        <v>0.41811877667140823</v>
      </c>
      <c r="AO52" s="8">
        <f ca="1">IFERROR(AO48 / INDIRECT(ADDRESS($C52, COLUMN(AO48))), 0)</f>
        <v>0.40633353572470565</v>
      </c>
      <c r="AP52" s="20">
        <f ca="1">IF(AN$9 = 0, 0, IFERROR((AN52 - AO52) * 10000, 0))</f>
        <v>117.85240946702579</v>
      </c>
      <c r="AQ52" s="33">
        <f ca="1">IFERROR(AQ48 / INDIRECT(ADDRESS($C52, COLUMN(AQ48))), 0)</f>
        <v>0.43438294985584264</v>
      </c>
      <c r="AR52" s="8">
        <f ca="1">IFERROR(AR48 / INDIRECT(ADDRESS($C52, COLUMN(AR48))), 0)</f>
        <v>0.44824807497164687</v>
      </c>
      <c r="AS52" s="20">
        <f ca="1">IF(AQ$9 = 0, 0, IFERROR((AQ52 - AR52) * 10000, 0))</f>
        <v>-138.65125115804233</v>
      </c>
      <c r="AT52" s="33">
        <f ca="1">IFERROR(AT48 / INDIRECT(ADDRESS($C52, COLUMN(AT48))), 0)</f>
        <v>0.43610150955144528</v>
      </c>
      <c r="AU52" s="8">
        <f ca="1">IFERROR(AU48 / INDIRECT(ADDRESS($C52, COLUMN(AU48))), 0)</f>
        <v>0.44490763900468755</v>
      </c>
      <c r="AV52" s="20">
        <f ca="1">IF(AT$9 = 0, 0, IFERROR((AT52 - AU52) * 10000, 0))</f>
        <v>-88.061294532422735</v>
      </c>
      <c r="AW52" s="33">
        <f ca="1">IFERROR(AW48 / INDIRECT(ADDRESS($C52, COLUMN(AW48))), 0)</f>
        <v>0.44825485034610507</v>
      </c>
      <c r="AX52" s="8">
        <f ca="1">IFERROR(AX48 / INDIRECT(ADDRESS($C52, COLUMN(AX48))), 0)</f>
        <v>0.44254148184655823</v>
      </c>
      <c r="AY52" s="20">
        <f ca="1">IF(AW$9 = 0, 0, IFERROR((AW52 - AX52) * 10000, 0))</f>
        <v>57.13368499546845</v>
      </c>
      <c r="AZ52" s="33">
        <f ca="1">IFERROR(AZ48 / INDIRECT(ADDRESS($C52, COLUMN(AZ48))), 0)</f>
        <v>0.43772467494485945</v>
      </c>
      <c r="BA52" s="8">
        <f ca="1">IFERROR(BA48 / INDIRECT(ADDRESS($C52, COLUMN(BA48))), 0)</f>
        <v>0.44391639914293551</v>
      </c>
      <c r="BB52" s="20">
        <f ca="1">IF(AZ$9 = 0, 0, IFERROR((AZ52 - BA52) * 10000, 0))</f>
        <v>-61.91724198076065</v>
      </c>
      <c r="BC52" s="33">
        <f ca="1">IFERROR(BC48 / INDIRECT(ADDRESS($C52, COLUMN(BC48))), 0)</f>
        <v>0.43503291613541151</v>
      </c>
      <c r="BD52" s="8">
        <f ca="1">IFERROR(BD48 / INDIRECT(ADDRESS($C52, COLUMN(BD48))), 0)</f>
        <v>0.45870926958220792</v>
      </c>
      <c r="BE52" s="20">
        <f ca="1">IF(BC$9 = 0, 0, IFERROR((BC52 - BD52) * 10000, 0))</f>
        <v>-236.76353446796418</v>
      </c>
      <c r="BF52" s="33">
        <f ca="1">IFERROR(BF48 / INDIRECT(ADDRESS($C52, COLUMN(BF48))), 0)</f>
        <v>0.43405788678368012</v>
      </c>
      <c r="BG52" s="8">
        <f ca="1">IFERROR(BG48 / INDIRECT(ADDRESS($C52, COLUMN(BG48))), 0)</f>
        <v>0.43338377783455512</v>
      </c>
      <c r="BH52" s="20">
        <f ca="1">IF(BF$9 = 0, 0, IFERROR((BF52 - BG52) * 10000, 0))</f>
        <v>6.7410894912500741</v>
      </c>
      <c r="BI52" s="33">
        <f ca="1">IFERROR(BI48 / INDIRECT(ADDRESS($C52, COLUMN(BI48))), 0)</f>
        <v>0.42008201550752988</v>
      </c>
      <c r="BJ52" s="8">
        <f ca="1">IFERROR(BJ48 / INDIRECT(ADDRESS($C52, COLUMN(BJ48))), 0)</f>
        <v>0.41948146966954009</v>
      </c>
      <c r="BK52" s="20">
        <f ca="1">IF(BI$9 = 0, 0, IFERROR((BI52 - BJ52) * 10000, 0))</f>
        <v>6.0054583798979655</v>
      </c>
      <c r="BL52" s="33">
        <f ca="1">IFERROR(BL48 / INDIRECT(ADDRESS($C52, COLUMN(BL48))), 0)</f>
        <v>0.44062337388600897</v>
      </c>
      <c r="BM52" s="8">
        <f ca="1">IFERROR(BM48 / INDIRECT(ADDRESS($C52, COLUMN(BM48))), 0)</f>
        <v>0.44279626481615164</v>
      </c>
      <c r="BN52" s="20">
        <f ca="1">IF(BL$9 = 0, 0, IFERROR((BL52 - BM52) * 10000, 0))</f>
        <v>-21.728909301426679</v>
      </c>
      <c r="BO52" s="155" t="str">
        <f t="shared" si="226"/>
        <v>JJCH %</v>
      </c>
      <c r="BP52" s="249"/>
    </row>
    <row r="53" spans="1:68" hidden="1" x14ac:dyDescent="0.2">
      <c r="A53" s="6"/>
      <c r="C53" s="3">
        <f t="shared" si="227"/>
        <v>29</v>
      </c>
      <c r="D53" s="239"/>
      <c r="E53" s="78" t="str">
        <f>E51 &amp; " %"</f>
        <v>Former JJCH %</v>
      </c>
      <c r="F53" s="30">
        <f ca="1">IFERROR(F51 / INDIRECT(ADDRESS($C53, COLUMN(F51))), 0)</f>
        <v>4.4568223252064228E-2</v>
      </c>
      <c r="G53" s="14">
        <f ca="1">IFERROR(G51 / INDIRECT(ADDRESS($C53, COLUMN(G51))), 0)</f>
        <v>4.8122624112511156E-2</v>
      </c>
      <c r="H53" s="19">
        <f ca="1">IF(F$9 = 0, 0, IFERROR((F53 - G53) * 10000, 0))</f>
        <v>-35.544008604469283</v>
      </c>
      <c r="I53" s="88"/>
      <c r="J53" s="30">
        <f ca="1">IFERROR(J51 / INDIRECT(ADDRESS($C53, COLUMN(J51))), 0)</f>
        <v>4.1660456354298228E-2</v>
      </c>
      <c r="K53" s="14">
        <f ca="1">IFERROR(K51 / INDIRECT(ADDRESS($C53, COLUMN(K51))), 0)</f>
        <v>4.7130211476012783E-2</v>
      </c>
      <c r="L53" s="19">
        <f ca="1">IF(J$9 = 0, 0, IFERROR((J53 - K53) * 10000, 0))</f>
        <v>-54.697551217145552</v>
      </c>
      <c r="M53" s="88"/>
      <c r="N53" s="30">
        <f ca="1">IFERROR(N51 / INDIRECT(ADDRESS($C53, COLUMN(N51))), 0)</f>
        <v>4.1660456354298228E-2</v>
      </c>
      <c r="O53" s="14">
        <f ca="1">IFERROR(O51 / INDIRECT(ADDRESS($C53, COLUMN(O51))), 0)</f>
        <v>4.7130211476012783E-2</v>
      </c>
      <c r="P53" s="19">
        <f ca="1">IF(N$9 = 0, 0, IFERROR((N53 - O53) * 10000, 0))</f>
        <v>-54.697551217145552</v>
      </c>
      <c r="Q53" s="88"/>
      <c r="R53" s="30">
        <f ca="1">IFERROR(R51 / INDIRECT(ADDRESS($C53, COLUMN(R51))), 0)</f>
        <v>4.3456985301037018E-2</v>
      </c>
      <c r="S53" s="14">
        <f ca="1">IFERROR(S51 / INDIRECT(ADDRESS($C53, COLUMN(S51))), 0)</f>
        <v>4.468613623665494E-2</v>
      </c>
      <c r="T53" s="19">
        <f ca="1">IF(R$9 = 0, 0, IFERROR((R53 - S53) * 10000, 0))</f>
        <v>-12.291509356179217</v>
      </c>
      <c r="U53" s="30">
        <f ca="1">IFERROR(U51 / INDIRECT(ADDRESS($C53, COLUMN(U51))), 0)</f>
        <v>4.4572424831370756E-2</v>
      </c>
      <c r="V53" s="14">
        <f ca="1">IFERROR(V51 / INDIRECT(ADDRESS($C53, COLUMN(V51))), 0)</f>
        <v>4.7461865294584377E-2</v>
      </c>
      <c r="W53" s="19">
        <f ca="1">IF(U$9 = 0, 0, IFERROR((U53 - V53) * 10000, 0))</f>
        <v>-28.894404632136204</v>
      </c>
      <c r="X53" s="30">
        <f ca="1">IFERROR(X51 / INDIRECT(ADDRESS($C53, COLUMN(X51))), 0)</f>
        <v>4.2362352831897453E-2</v>
      </c>
      <c r="Y53" s="14">
        <f ca="1">IFERROR(Y51 / INDIRECT(ADDRESS($C53, COLUMN(Y51))), 0)</f>
        <v>4.5090535416888136E-2</v>
      </c>
      <c r="Z53" s="19">
        <f ca="1">IF(X$9 = 0, 0, IFERROR((X53 - Y53) * 10000, 0))</f>
        <v>-27.281825849906834</v>
      </c>
      <c r="AA53" s="30">
        <f ca="1">IFERROR(AA51 / INDIRECT(ADDRESS($C53, COLUMN(AA51))), 0)</f>
        <v>4.0598419631814021E-2</v>
      </c>
      <c r="AB53" s="14">
        <f ca="1">IFERROR(AB51 / INDIRECT(ADDRESS($C53, COLUMN(AB51))), 0)</f>
        <v>4.5570341958975288E-2</v>
      </c>
      <c r="AC53" s="19">
        <f ca="1">IF(AA$9 = 0, 0, IFERROR((AA53 - AB53) * 10000, 0))</f>
        <v>-49.71922327161267</v>
      </c>
      <c r="AD53" s="88"/>
      <c r="AE53" s="30">
        <f ca="1">IFERROR(AE51 / INDIRECT(ADDRESS($C53, COLUMN(AE51))), 0)</f>
        <v>4.3525774543960095E-2</v>
      </c>
      <c r="AF53" s="14">
        <f ca="1">IFERROR(AF51 / INDIRECT(ADDRESS($C53, COLUMN(AF51))), 0)</f>
        <v>4.8836990521884331E-2</v>
      </c>
      <c r="AG53" s="19">
        <f ca="1">IF(AE$9 = 0, 0, IFERROR((AE53 - AF53) * 10000, 0))</f>
        <v>-53.112159779242354</v>
      </c>
      <c r="AH53" s="30">
        <f ca="1">IFERROR(AH51 / INDIRECT(ADDRESS($C53, COLUMN(AH51))), 0)</f>
        <v>3.9873790111403504E-2</v>
      </c>
      <c r="AI53" s="14">
        <f ca="1">IFERROR(AI51 / INDIRECT(ADDRESS($C53, COLUMN(AI51))), 0)</f>
        <v>4.4360335509117443E-2</v>
      </c>
      <c r="AJ53" s="19">
        <f ca="1">IF(AH$9 = 0, 0, IFERROR((AH53 - AI53) * 10000, 0))</f>
        <v>-44.865453977139396</v>
      </c>
      <c r="AK53" s="30">
        <f ca="1">IFERROR(AK51 / INDIRECT(ADDRESS($C53, COLUMN(AK51))), 0)</f>
        <v>4.3633947616882891E-2</v>
      </c>
      <c r="AL53" s="14">
        <f ca="1">IFERROR(AL51 / INDIRECT(ADDRESS($C53, COLUMN(AL51))), 0)</f>
        <v>4.5076560358842103E-2</v>
      </c>
      <c r="AM53" s="19">
        <f ca="1">IF(AK$9 = 0, 0, IFERROR((AK53 - AL53) * 10000, 0))</f>
        <v>-14.426127419592122</v>
      </c>
      <c r="AN53" s="30">
        <f ca="1">IFERROR(AN51 / INDIRECT(ADDRESS($C53, COLUMN(AN51))), 0)</f>
        <v>4.4671189408031511E-2</v>
      </c>
      <c r="AO53" s="14">
        <f ca="1">IFERROR(AO51 / INDIRECT(ADDRESS($C53, COLUMN(AO51))), 0)</f>
        <v>5.005638045372466E-2</v>
      </c>
      <c r="AP53" s="19">
        <f ca="1">IF(AN$9 = 0, 0, IFERROR((AN53 - AO53) * 10000, 0))</f>
        <v>-53.851910456931485</v>
      </c>
      <c r="AQ53" s="30">
        <f ca="1">IFERROR(AQ51 / INDIRECT(ADDRESS($C53, COLUMN(AQ51))), 0)</f>
        <v>4.0940697608683366E-2</v>
      </c>
      <c r="AR53" s="14">
        <f ca="1">IFERROR(AR51 / INDIRECT(ADDRESS($C53, COLUMN(AR51))), 0)</f>
        <v>4.3014683937205277E-2</v>
      </c>
      <c r="AS53" s="19">
        <f ca="1">IF(AQ$9 = 0, 0, IFERROR((AQ53 - AR53) * 10000, 0))</f>
        <v>-20.739863285219108</v>
      </c>
      <c r="AT53" s="30">
        <f ca="1">IFERROR(AT51 / INDIRECT(ADDRESS($C53, COLUMN(AT51))), 0)</f>
        <v>4.4639934860180891E-2</v>
      </c>
      <c r="AU53" s="14">
        <f ca="1">IFERROR(AU51 / INDIRECT(ADDRESS($C53, COLUMN(AU51))), 0)</f>
        <v>4.7523761880940471E-2</v>
      </c>
      <c r="AV53" s="19">
        <f ca="1">IF(AT$9 = 0, 0, IFERROR((AT53 - AU53) * 10000, 0))</f>
        <v>-28.838270207595802</v>
      </c>
      <c r="AW53" s="30">
        <f ca="1">IFERROR(AW51 / INDIRECT(ADDRESS($C53, COLUMN(AW51))), 0)</f>
        <v>4.1215755094082089E-2</v>
      </c>
      <c r="AX53" s="14">
        <f ca="1">IFERROR(AX51 / INDIRECT(ADDRESS($C53, COLUMN(AX51))), 0)</f>
        <v>5.0466157384590107E-2</v>
      </c>
      <c r="AY53" s="19">
        <f ca="1">IF(AW$9 = 0, 0, IFERROR((AW53 - AX53) * 10000, 0))</f>
        <v>-92.504022905080177</v>
      </c>
      <c r="AZ53" s="30">
        <f ca="1">IFERROR(AZ51 / INDIRECT(ADDRESS($C53, COLUMN(AZ51))), 0)</f>
        <v>3.9664647892472857E-2</v>
      </c>
      <c r="BA53" s="14">
        <f ca="1">IFERROR(BA51 / INDIRECT(ADDRESS($C53, COLUMN(BA51))), 0)</f>
        <v>4.1214718377212169E-2</v>
      </c>
      <c r="BB53" s="19">
        <f ca="1">IF(AZ$9 = 0, 0, IFERROR((AZ53 - BA53) * 10000, 0))</f>
        <v>-15.500704847393118</v>
      </c>
      <c r="BC53" s="30">
        <f ca="1">IFERROR(BC51 / INDIRECT(ADDRESS($C53, COLUMN(BC51))), 0)</f>
        <v>4.1964820067133306E-2</v>
      </c>
      <c r="BD53" s="14">
        <f ca="1">IFERROR(BD51 / INDIRECT(ADDRESS($C53, COLUMN(BD51))), 0)</f>
        <v>4.3962990632722257E-2</v>
      </c>
      <c r="BE53" s="19">
        <f ca="1">IF(BC$9 = 0, 0, IFERROR((BC53 - BD53) * 10000, 0))</f>
        <v>-19.981705655889513</v>
      </c>
      <c r="BF53" s="30">
        <f ca="1">IFERROR(BF51 / INDIRECT(ADDRESS($C53, COLUMN(BF51))), 0)</f>
        <v>4.0915959548994539E-2</v>
      </c>
      <c r="BG53" s="14">
        <f ca="1">IFERROR(BG51 / INDIRECT(ADDRESS($C53, COLUMN(BG51))), 0)</f>
        <v>4.5596588117371904E-2</v>
      </c>
      <c r="BH53" s="19">
        <f ca="1">IF(BF$9 = 0, 0, IFERROR((BF53 - BG53) * 10000, 0))</f>
        <v>-46.806285683773652</v>
      </c>
      <c r="BI53" s="30">
        <f ca="1">IFERROR(BI51 / INDIRECT(ADDRESS($C53, COLUMN(BI51))), 0)</f>
        <v>3.6820563581658063E-2</v>
      </c>
      <c r="BJ53" s="14">
        <f ca="1">IFERROR(BJ51 / INDIRECT(ADDRESS($C53, COLUMN(BJ51))), 0)</f>
        <v>3.8444221407198269E-2</v>
      </c>
      <c r="BK53" s="19">
        <f ca="1">IF(BI$9 = 0, 0, IFERROR((BI53 - BJ53) * 10000, 0))</f>
        <v>-16.236578255402062</v>
      </c>
      <c r="BL53" s="30">
        <f ca="1">IFERROR(BL51 / INDIRECT(ADDRESS($C53, COLUMN(BL51))), 0)</f>
        <v>4.0969839084699547E-2</v>
      </c>
      <c r="BM53" s="14">
        <f ca="1">IFERROR(BM51 / INDIRECT(ADDRESS($C53, COLUMN(BM51))), 0)</f>
        <v>4.6309448959473413E-2</v>
      </c>
      <c r="BN53" s="19">
        <f ca="1">IF(BL$9 = 0, 0, IFERROR((BL53 - BM53) * 10000, 0))</f>
        <v>-53.396098747738662</v>
      </c>
      <c r="BO53" s="156" t="str">
        <f t="shared" si="226"/>
        <v>Former JJCH %</v>
      </c>
      <c r="BP53" s="251"/>
    </row>
    <row r="54" spans="1:68" ht="3.75" hidden="1" customHeight="1" x14ac:dyDescent="0.2">
      <c r="A54" s="6"/>
      <c r="D54" s="144"/>
      <c r="E54" s="144"/>
      <c r="F54" s="144"/>
      <c r="G54" s="144"/>
      <c r="H54" s="160"/>
      <c r="I54" s="138"/>
      <c r="J54" s="144"/>
      <c r="K54" s="144"/>
      <c r="L54" s="160"/>
      <c r="M54" s="138"/>
      <c r="N54" s="144"/>
      <c r="O54" s="144"/>
      <c r="P54" s="160"/>
      <c r="Q54" s="138"/>
      <c r="R54" s="144"/>
      <c r="S54" s="144"/>
      <c r="T54" s="160"/>
      <c r="U54" s="144"/>
      <c r="V54" s="144"/>
      <c r="W54" s="160"/>
      <c r="X54" s="144"/>
      <c r="Y54" s="144"/>
      <c r="Z54" s="160"/>
      <c r="AA54" s="144"/>
      <c r="AB54" s="144"/>
      <c r="AC54" s="160"/>
      <c r="AD54" s="138"/>
      <c r="AE54" s="144"/>
      <c r="AF54" s="144"/>
      <c r="AG54" s="160"/>
      <c r="AH54" s="144"/>
      <c r="AI54" s="144"/>
      <c r="AJ54" s="160"/>
      <c r="AK54" s="144"/>
      <c r="AL54" s="144"/>
      <c r="AM54" s="160"/>
      <c r="AN54" s="144"/>
      <c r="AO54" s="144"/>
      <c r="AP54" s="160"/>
      <c r="AQ54" s="144"/>
      <c r="AR54" s="144"/>
      <c r="AS54" s="160"/>
      <c r="AT54" s="144"/>
      <c r="AU54" s="144"/>
      <c r="AV54" s="160"/>
      <c r="AW54" s="144"/>
      <c r="AX54" s="144"/>
      <c r="AY54" s="160"/>
      <c r="AZ54" s="144"/>
      <c r="BA54" s="144"/>
      <c r="BB54" s="160"/>
      <c r="BC54" s="144"/>
      <c r="BD54" s="144"/>
      <c r="BE54" s="160"/>
      <c r="BF54" s="144"/>
      <c r="BG54" s="144"/>
      <c r="BH54" s="160"/>
      <c r="BI54" s="144"/>
      <c r="BJ54" s="144"/>
      <c r="BK54" s="160"/>
      <c r="BL54" s="144"/>
      <c r="BM54" s="144"/>
      <c r="BN54" s="160"/>
      <c r="BO54" s="144"/>
      <c r="BP54" s="144"/>
    </row>
    <row r="55" spans="1:68" ht="15" hidden="1" thickBot="1" x14ac:dyDescent="0.25">
      <c r="A55" s="6" t="str">
        <f t="shared" ref="A55:B55" si="229">A$29</f>
        <v>&gt;= 1</v>
      </c>
      <c r="B55" s="3" t="str">
        <f t="shared" si="229"/>
        <v>&gt;= 0</v>
      </c>
      <c r="D55" s="236" t="s">
        <v>157</v>
      </c>
      <c r="E55" s="135" t="str">
        <f>$E$29</f>
        <v>Total Active</v>
      </c>
      <c r="F55" s="123">
        <f t="shared" ref="F55:G59" ca="1" si="230">SUMIFS(CUST_COUNT_D, CHANNEL_COUNT, $A$2, IS_JJCC, $B$2, CUST_GROUP, $A55, RECENCY_GROUP, $B55, TIMEFRAME, F$2)</f>
        <v>661859</v>
      </c>
      <c r="G55" s="117">
        <f t="shared" ca="1" si="230"/>
        <v>672656</v>
      </c>
      <c r="H55" s="115">
        <f t="shared" ref="H55:H64" ca="1" si="231">IF(F$9 = 0, 0, IFERROR((F55 - G55) / G55, 0))</f>
        <v>-1.6051295164244427E-2</v>
      </c>
      <c r="I55" s="141"/>
      <c r="J55" s="123">
        <f t="shared" ref="J55:K59" ca="1" si="232">SUMIFS(CUST_COUNT_D, CHANNEL_COUNT, $A$2, IS_JJCC, $B$2, CUST_GROUP, $A55, RECENCY_GROUP, $B55, TIMEFRAME, J$2)</f>
        <v>763902</v>
      </c>
      <c r="K55" s="117">
        <f t="shared" ca="1" si="232"/>
        <v>661858</v>
      </c>
      <c r="L55" s="115">
        <f t="shared" ref="L55:L64" ca="1" si="233">IF(J$9 = 0, 0, IFERROR((J55 - K55) / K55, 0))</f>
        <v>0.15417808653820003</v>
      </c>
      <c r="M55" s="141"/>
      <c r="N55" s="123">
        <f t="shared" ref="N55:O59" ca="1" si="234">SUMIFS(CUST_COUNT_D, CHANNEL_COUNT, $A$2, IS_JJCC, $B$2, CUST_GROUP, $A55, RECENCY_GROUP, $B55, TIMEFRAME, N$2)</f>
        <v>0</v>
      </c>
      <c r="O55" s="117">
        <f t="shared" ca="1" si="234"/>
        <v>0</v>
      </c>
      <c r="P55" s="115">
        <f t="shared" ref="P55:P64" ca="1" si="235">IF(N$9 = 0, 0, IFERROR((N55 - O55) / O55, 0))</f>
        <v>0</v>
      </c>
      <c r="Q55" s="141"/>
      <c r="R55" s="123">
        <f t="shared" ref="R55:S59" ca="1" si="236">SUMIFS(CUST_COUNT_D, CHANNEL_COUNT, $A$2, IS_JJCC, $B$2, CUST_GROUP, $A55, RECENCY_GROUP, $B55, TIMEFRAME, R$2)</f>
        <v>0</v>
      </c>
      <c r="S55" s="117">
        <f t="shared" ca="1" si="236"/>
        <v>0</v>
      </c>
      <c r="T55" s="115">
        <f t="shared" ref="T55:T64" ca="1" si="237">IF(R$9 = 0, 0, IFERROR((R55 - S55) / S55, 0))</f>
        <v>0</v>
      </c>
      <c r="U55" s="123">
        <f t="shared" ref="U55:V59" ca="1" si="238">SUMIFS(CUST_COUNT_D, CHANNEL_COUNT, $A$2, IS_JJCC, $B$2, CUST_GROUP, $A55, RECENCY_GROUP, $B55, TIMEFRAME, U$2)</f>
        <v>0</v>
      </c>
      <c r="V55" s="117">
        <f t="shared" ca="1" si="238"/>
        <v>0</v>
      </c>
      <c r="W55" s="115">
        <f t="shared" ref="W55:W64" ca="1" si="239">IF(U$9 = 0, 0, IFERROR((U55 - V55) / V55, 0))</f>
        <v>0</v>
      </c>
      <c r="X55" s="123">
        <f t="shared" ref="X55:Y59" ca="1" si="240">SUMIFS(CUST_COUNT_D, CHANNEL_COUNT, $A$2, IS_JJCC, $B$2, CUST_GROUP, $A55, RECENCY_GROUP, $B55, TIMEFRAME, X$2)</f>
        <v>0</v>
      </c>
      <c r="Y55" s="117">
        <f t="shared" ca="1" si="240"/>
        <v>0</v>
      </c>
      <c r="Z55" s="115">
        <f t="shared" ref="Z55:Z64" ca="1" si="241">IF(X$9 = 0, 0, IFERROR((X55 - Y55) / Y55, 0))</f>
        <v>0</v>
      </c>
      <c r="AA55" s="123">
        <f t="shared" ref="AA55:AB59" ca="1" si="242">SUMIFS(CUST_COUNT_D, CHANNEL_COUNT, $A$2, IS_JJCC, $B$2, CUST_GROUP, $A55, RECENCY_GROUP, $B55, TIMEFRAME, AA$2)</f>
        <v>0</v>
      </c>
      <c r="AB55" s="117">
        <f t="shared" ca="1" si="242"/>
        <v>0</v>
      </c>
      <c r="AC55" s="115">
        <f t="shared" ref="AC55:AC64" ca="1" si="243">IF(AA$9 = 0, 0, IFERROR((AA55 - AB55) / AB55, 0))</f>
        <v>0</v>
      </c>
      <c r="AD55" s="141"/>
      <c r="AE55" s="123">
        <f t="shared" ref="AE55:AF59" ca="1" si="244">SUMIFS(CUST_COUNT_D, CHANNEL_COUNT, $A$2, IS_JJCC, $B$2, CUST_GROUP, $A55, RECENCY_GROUP, $B55, TIMEFRAME, AE$2)</f>
        <v>0</v>
      </c>
      <c r="AF55" s="117">
        <f t="shared" ca="1" si="244"/>
        <v>0</v>
      </c>
      <c r="AG55" s="115">
        <f t="shared" ref="AG55:AG64" ca="1" si="245">IF(AE$9 = 0, 0, IFERROR((AE55 - AF55) / AF55, 0))</f>
        <v>0</v>
      </c>
      <c r="AH55" s="123">
        <f t="shared" ref="AH55:AI59" ca="1" si="246">SUMIFS(CUST_COUNT_D, CHANNEL_COUNT, $A$2, IS_JJCC, $B$2, CUST_GROUP, $A55, RECENCY_GROUP, $B55, TIMEFRAME, AH$2)</f>
        <v>0</v>
      </c>
      <c r="AI55" s="117">
        <f t="shared" ca="1" si="246"/>
        <v>0</v>
      </c>
      <c r="AJ55" s="115">
        <f t="shared" ref="AJ55:AJ64" ca="1" si="247">IF(AH$9 = 0, 0, IFERROR((AH55 - AI55) / AI55, 0))</f>
        <v>0</v>
      </c>
      <c r="AK55" s="123">
        <f t="shared" ref="AK55:AL59" ca="1" si="248">SUMIFS(CUST_COUNT_D, CHANNEL_COUNT, $A$2, IS_JJCC, $B$2, CUST_GROUP, $A55, RECENCY_GROUP, $B55, TIMEFRAME, AK$2)</f>
        <v>0</v>
      </c>
      <c r="AL55" s="117">
        <f t="shared" ca="1" si="248"/>
        <v>0</v>
      </c>
      <c r="AM55" s="115">
        <f t="shared" ref="AM55:AM64" ca="1" si="249">IF(AK$9 = 0, 0, IFERROR((AK55 - AL55) / AL55, 0))</f>
        <v>0</v>
      </c>
      <c r="AN55" s="123">
        <f t="shared" ref="AN55:AO59" ca="1" si="250">SUMIFS(CUST_COUNT_D, CHANNEL_COUNT, $A$2, IS_JJCC, $B$2, CUST_GROUP, $A55, RECENCY_GROUP, $B55, TIMEFRAME, AN$2)</f>
        <v>0</v>
      </c>
      <c r="AO55" s="117">
        <f t="shared" ca="1" si="250"/>
        <v>0</v>
      </c>
      <c r="AP55" s="115">
        <f t="shared" ref="AP55:AP64" ca="1" si="251">IF(AN$9 = 0, 0, IFERROR((AN55 - AO55) / AO55, 0))</f>
        <v>0</v>
      </c>
      <c r="AQ55" s="123">
        <f t="shared" ref="AQ55:AR59" ca="1" si="252">SUMIFS(CUST_COUNT_D, CHANNEL_COUNT, $A$2, IS_JJCC, $B$2, CUST_GROUP, $A55, RECENCY_GROUP, $B55, TIMEFRAME, AQ$2)</f>
        <v>0</v>
      </c>
      <c r="AR55" s="117">
        <f t="shared" ca="1" si="252"/>
        <v>0</v>
      </c>
      <c r="AS55" s="115">
        <f t="shared" ref="AS55:AS64" ca="1" si="253">IF(AQ$9 = 0, 0, IFERROR((AQ55 - AR55) / AR55, 0))</f>
        <v>0</v>
      </c>
      <c r="AT55" s="123">
        <f t="shared" ref="AT55:AU59" ca="1" si="254">SUMIFS(CUST_COUNT_D, CHANNEL_COUNT, $A$2, IS_JJCC, $B$2, CUST_GROUP, $A55, RECENCY_GROUP, $B55, TIMEFRAME, AT$2)</f>
        <v>0</v>
      </c>
      <c r="AU55" s="117">
        <f t="shared" ca="1" si="254"/>
        <v>0</v>
      </c>
      <c r="AV55" s="115">
        <f t="shared" ref="AV55:AV64" ca="1" si="255">IF(AT$9 = 0, 0, IFERROR((AT55 - AU55) / AU55, 0))</f>
        <v>0</v>
      </c>
      <c r="AW55" s="123">
        <f t="shared" ref="AW55:AX59" ca="1" si="256">SUMIFS(CUST_COUNT_D, CHANNEL_COUNT, $A$2, IS_JJCC, $B$2, CUST_GROUP, $A55, RECENCY_GROUP, $B55, TIMEFRAME, AW$2)</f>
        <v>0</v>
      </c>
      <c r="AX55" s="117">
        <f t="shared" ca="1" si="256"/>
        <v>0</v>
      </c>
      <c r="AY55" s="115">
        <f t="shared" ref="AY55:AY64" ca="1" si="257">IF(AW$9 = 0, 0, IFERROR((AW55 - AX55) / AX55, 0))</f>
        <v>0</v>
      </c>
      <c r="AZ55" s="123">
        <f t="shared" ref="AZ55:BA59" ca="1" si="258">SUMIFS(CUST_COUNT_D, CHANNEL_COUNT, $A$2, IS_JJCC, $B$2, CUST_GROUP, $A55, RECENCY_GROUP, $B55, TIMEFRAME, AZ$2)</f>
        <v>0</v>
      </c>
      <c r="BA55" s="117">
        <f t="shared" ca="1" si="258"/>
        <v>0</v>
      </c>
      <c r="BB55" s="115">
        <f t="shared" ref="BB55:BB64" ca="1" si="259">IF(AZ$9 = 0, 0, IFERROR((AZ55 - BA55) / BA55, 0))</f>
        <v>0</v>
      </c>
      <c r="BC55" s="123">
        <f t="shared" ref="BC55:BD59" ca="1" si="260">SUMIFS(CUST_COUNT_D, CHANNEL_COUNT, $A$2, IS_JJCC, $B$2, CUST_GROUP, $A55, RECENCY_GROUP, $B55, TIMEFRAME, BC$2)</f>
        <v>0</v>
      </c>
      <c r="BD55" s="117">
        <f t="shared" ca="1" si="260"/>
        <v>0</v>
      </c>
      <c r="BE55" s="115">
        <f t="shared" ref="BE55:BE64" ca="1" si="261">IF(BC$9 = 0, 0, IFERROR((BC55 - BD55) / BD55, 0))</f>
        <v>0</v>
      </c>
      <c r="BF55" s="123">
        <f t="shared" ref="BF55:BG59" ca="1" si="262">SUMIFS(CUST_COUNT_D, CHANNEL_COUNT, $A$2, IS_JJCC, $B$2, CUST_GROUP, $A55, RECENCY_GROUP, $B55, TIMEFRAME, BF$2)</f>
        <v>0</v>
      </c>
      <c r="BG55" s="117">
        <f t="shared" ca="1" si="262"/>
        <v>0</v>
      </c>
      <c r="BH55" s="115">
        <f t="shared" ref="BH55:BH64" ca="1" si="263">IF(BF$9 = 0, 0, IFERROR((BF55 - BG55) / BG55, 0))</f>
        <v>0</v>
      </c>
      <c r="BI55" s="123">
        <f t="shared" ref="BI55:BJ59" ca="1" si="264">SUMIFS(CUST_COUNT_D, CHANNEL_COUNT, $A$2, IS_JJCC, $B$2, CUST_GROUP, $A55, RECENCY_GROUP, $B55, TIMEFRAME, BI$2)</f>
        <v>0</v>
      </c>
      <c r="BJ55" s="117">
        <f t="shared" ca="1" si="264"/>
        <v>0</v>
      </c>
      <c r="BK55" s="115">
        <f t="shared" ref="BK55:BK64" ca="1" si="265">IF(BI$9 = 0, 0, IFERROR((BI55 - BJ55) / BJ55, 0))</f>
        <v>0</v>
      </c>
      <c r="BL55" s="123">
        <f t="shared" ref="BL55:BM59" ca="1" si="266">SUMIFS(CUST_COUNT_D, CHANNEL_COUNT, $A$2, IS_JJCC, $B$2, CUST_GROUP, $A55, RECENCY_GROUP, $B55, TIMEFRAME, BL$2)</f>
        <v>0</v>
      </c>
      <c r="BM55" s="117">
        <f t="shared" ca="1" si="266"/>
        <v>0</v>
      </c>
      <c r="BN55" s="115">
        <f t="shared" ref="BN55:BN64" ca="1" si="267">IF(BL$9 = 0, 0, IFERROR((BL55 - BM55) / BM55, 0))</f>
        <v>0</v>
      </c>
      <c r="BO55" s="158" t="str">
        <f t="shared" ref="BO55:BO69" si="268">E55</f>
        <v>Total Active</v>
      </c>
      <c r="BP55" s="248" t="str">
        <f>$D55</f>
        <v>PRIOR YEAR</v>
      </c>
    </row>
    <row r="56" spans="1:68" ht="15" hidden="1" thickTop="1" x14ac:dyDescent="0.2">
      <c r="A56" s="6">
        <f t="shared" ref="A56:B56" si="269">A$30</f>
        <v>5</v>
      </c>
      <c r="B56" s="3" t="str">
        <f t="shared" si="269"/>
        <v>&gt;= 0</v>
      </c>
      <c r="D56" s="237"/>
      <c r="E56" s="136" t="str">
        <f>$E$30</f>
        <v>Elite</v>
      </c>
      <c r="F56" s="124">
        <f t="shared" ca="1" si="230"/>
        <v>53861</v>
      </c>
      <c r="G56" s="110">
        <f t="shared" ca="1" si="230"/>
        <v>55015</v>
      </c>
      <c r="H56" s="108">
        <f t="shared" ca="1" si="231"/>
        <v>-2.097609742797419E-2</v>
      </c>
      <c r="I56" s="141"/>
      <c r="J56" s="124">
        <f t="shared" ca="1" si="232"/>
        <v>62139</v>
      </c>
      <c r="K56" s="110">
        <f t="shared" ca="1" si="232"/>
        <v>53869</v>
      </c>
      <c r="L56" s="108">
        <f t="shared" ca="1" si="233"/>
        <v>0.15352057769774824</v>
      </c>
      <c r="M56" s="141"/>
      <c r="N56" s="124">
        <f t="shared" ca="1" si="234"/>
        <v>0</v>
      </c>
      <c r="O56" s="110">
        <f t="shared" ca="1" si="234"/>
        <v>0</v>
      </c>
      <c r="P56" s="108">
        <f t="shared" ca="1" si="235"/>
        <v>0</v>
      </c>
      <c r="Q56" s="141"/>
      <c r="R56" s="124">
        <f t="shared" ca="1" si="236"/>
        <v>0</v>
      </c>
      <c r="S56" s="110">
        <f t="shared" ca="1" si="236"/>
        <v>0</v>
      </c>
      <c r="T56" s="108">
        <f t="shared" ca="1" si="237"/>
        <v>0</v>
      </c>
      <c r="U56" s="124">
        <f t="shared" ca="1" si="238"/>
        <v>0</v>
      </c>
      <c r="V56" s="110">
        <f t="shared" ca="1" si="238"/>
        <v>0</v>
      </c>
      <c r="W56" s="108">
        <f t="shared" ca="1" si="239"/>
        <v>0</v>
      </c>
      <c r="X56" s="124">
        <f t="shared" ca="1" si="240"/>
        <v>0</v>
      </c>
      <c r="Y56" s="110">
        <f t="shared" ca="1" si="240"/>
        <v>0</v>
      </c>
      <c r="Z56" s="108">
        <f t="shared" ca="1" si="241"/>
        <v>0</v>
      </c>
      <c r="AA56" s="124">
        <f t="shared" ca="1" si="242"/>
        <v>0</v>
      </c>
      <c r="AB56" s="110">
        <f t="shared" ca="1" si="242"/>
        <v>0</v>
      </c>
      <c r="AC56" s="108">
        <f t="shared" ca="1" si="243"/>
        <v>0</v>
      </c>
      <c r="AD56" s="141"/>
      <c r="AE56" s="124">
        <f t="shared" ca="1" si="244"/>
        <v>0</v>
      </c>
      <c r="AF56" s="110">
        <f t="shared" ca="1" si="244"/>
        <v>0</v>
      </c>
      <c r="AG56" s="108">
        <f t="shared" ca="1" si="245"/>
        <v>0</v>
      </c>
      <c r="AH56" s="124">
        <f t="shared" ca="1" si="246"/>
        <v>0</v>
      </c>
      <c r="AI56" s="110">
        <f t="shared" ca="1" si="246"/>
        <v>0</v>
      </c>
      <c r="AJ56" s="108">
        <f t="shared" ca="1" si="247"/>
        <v>0</v>
      </c>
      <c r="AK56" s="124">
        <f t="shared" ca="1" si="248"/>
        <v>0</v>
      </c>
      <c r="AL56" s="110">
        <f t="shared" ca="1" si="248"/>
        <v>0</v>
      </c>
      <c r="AM56" s="108">
        <f t="shared" ca="1" si="249"/>
        <v>0</v>
      </c>
      <c r="AN56" s="124">
        <f t="shared" ca="1" si="250"/>
        <v>0</v>
      </c>
      <c r="AO56" s="110">
        <f t="shared" ca="1" si="250"/>
        <v>0</v>
      </c>
      <c r="AP56" s="108">
        <f t="shared" ca="1" si="251"/>
        <v>0</v>
      </c>
      <c r="AQ56" s="124">
        <f t="shared" ca="1" si="252"/>
        <v>0</v>
      </c>
      <c r="AR56" s="110">
        <f t="shared" ca="1" si="252"/>
        <v>0</v>
      </c>
      <c r="AS56" s="108">
        <f t="shared" ca="1" si="253"/>
        <v>0</v>
      </c>
      <c r="AT56" s="124">
        <f t="shared" ca="1" si="254"/>
        <v>0</v>
      </c>
      <c r="AU56" s="110">
        <f t="shared" ca="1" si="254"/>
        <v>0</v>
      </c>
      <c r="AV56" s="108">
        <f t="shared" ca="1" si="255"/>
        <v>0</v>
      </c>
      <c r="AW56" s="124">
        <f t="shared" ca="1" si="256"/>
        <v>0</v>
      </c>
      <c r="AX56" s="110">
        <f t="shared" ca="1" si="256"/>
        <v>0</v>
      </c>
      <c r="AY56" s="108">
        <f t="shared" ca="1" si="257"/>
        <v>0</v>
      </c>
      <c r="AZ56" s="124">
        <f t="shared" ca="1" si="258"/>
        <v>0</v>
      </c>
      <c r="BA56" s="110">
        <f t="shared" ca="1" si="258"/>
        <v>0</v>
      </c>
      <c r="BB56" s="108">
        <f t="shared" ca="1" si="259"/>
        <v>0</v>
      </c>
      <c r="BC56" s="124">
        <f t="shared" ca="1" si="260"/>
        <v>0</v>
      </c>
      <c r="BD56" s="110">
        <f t="shared" ca="1" si="260"/>
        <v>0</v>
      </c>
      <c r="BE56" s="108">
        <f t="shared" ca="1" si="261"/>
        <v>0</v>
      </c>
      <c r="BF56" s="124">
        <f t="shared" ca="1" si="262"/>
        <v>0</v>
      </c>
      <c r="BG56" s="110">
        <f t="shared" ca="1" si="262"/>
        <v>0</v>
      </c>
      <c r="BH56" s="108">
        <f t="shared" ca="1" si="263"/>
        <v>0</v>
      </c>
      <c r="BI56" s="124">
        <f t="shared" ca="1" si="264"/>
        <v>0</v>
      </c>
      <c r="BJ56" s="110">
        <f t="shared" ca="1" si="264"/>
        <v>0</v>
      </c>
      <c r="BK56" s="108">
        <f t="shared" ca="1" si="265"/>
        <v>0</v>
      </c>
      <c r="BL56" s="124">
        <f t="shared" ca="1" si="266"/>
        <v>0</v>
      </c>
      <c r="BM56" s="110">
        <f t="shared" ca="1" si="266"/>
        <v>0</v>
      </c>
      <c r="BN56" s="108">
        <f t="shared" ca="1" si="267"/>
        <v>0</v>
      </c>
      <c r="BO56" s="152" t="str">
        <f t="shared" si="268"/>
        <v>Elite</v>
      </c>
      <c r="BP56" s="249"/>
    </row>
    <row r="57" spans="1:68" hidden="1" x14ac:dyDescent="0.2">
      <c r="A57" s="6">
        <f t="shared" ref="A57:B58" si="270">A$31</f>
        <v>30</v>
      </c>
      <c r="B57" s="3" t="str">
        <f t="shared" si="270"/>
        <v>&gt;= 0</v>
      </c>
      <c r="D57" s="237"/>
      <c r="E57" s="79" t="str">
        <f>$E$31</f>
        <v>High Value</v>
      </c>
      <c r="F57" s="32">
        <f t="shared" ca="1" si="230"/>
        <v>218874</v>
      </c>
      <c r="G57" s="17">
        <f t="shared" ca="1" si="230"/>
        <v>223599</v>
      </c>
      <c r="H57" s="13">
        <f t="shared" ca="1" si="231"/>
        <v>-2.1131579300444098E-2</v>
      </c>
      <c r="I57" s="141"/>
      <c r="J57" s="32">
        <f t="shared" ca="1" si="232"/>
        <v>251072</v>
      </c>
      <c r="K57" s="17">
        <f t="shared" ca="1" si="232"/>
        <v>218877</v>
      </c>
      <c r="L57" s="13">
        <f t="shared" ca="1" si="233"/>
        <v>0.14709174559227328</v>
      </c>
      <c r="M57" s="141"/>
      <c r="N57" s="32">
        <f t="shared" ca="1" si="234"/>
        <v>0</v>
      </c>
      <c r="O57" s="17">
        <f t="shared" ca="1" si="234"/>
        <v>0</v>
      </c>
      <c r="P57" s="13">
        <f t="shared" ca="1" si="235"/>
        <v>0</v>
      </c>
      <c r="Q57" s="141"/>
      <c r="R57" s="32">
        <f t="shared" ca="1" si="236"/>
        <v>0</v>
      </c>
      <c r="S57" s="17">
        <f t="shared" ca="1" si="236"/>
        <v>0</v>
      </c>
      <c r="T57" s="13">
        <f t="shared" ca="1" si="237"/>
        <v>0</v>
      </c>
      <c r="U57" s="32">
        <f t="shared" ca="1" si="238"/>
        <v>0</v>
      </c>
      <c r="V57" s="17">
        <f t="shared" ca="1" si="238"/>
        <v>0</v>
      </c>
      <c r="W57" s="13">
        <f t="shared" ca="1" si="239"/>
        <v>0</v>
      </c>
      <c r="X57" s="32">
        <f t="shared" ca="1" si="240"/>
        <v>0</v>
      </c>
      <c r="Y57" s="17">
        <f t="shared" ca="1" si="240"/>
        <v>0</v>
      </c>
      <c r="Z57" s="13">
        <f t="shared" ca="1" si="241"/>
        <v>0</v>
      </c>
      <c r="AA57" s="32">
        <f t="shared" ca="1" si="242"/>
        <v>0</v>
      </c>
      <c r="AB57" s="17">
        <f t="shared" ca="1" si="242"/>
        <v>0</v>
      </c>
      <c r="AC57" s="13">
        <f t="shared" ca="1" si="243"/>
        <v>0</v>
      </c>
      <c r="AD57" s="141"/>
      <c r="AE57" s="32">
        <f t="shared" ca="1" si="244"/>
        <v>0</v>
      </c>
      <c r="AF57" s="17">
        <f t="shared" ca="1" si="244"/>
        <v>0</v>
      </c>
      <c r="AG57" s="13">
        <f t="shared" ca="1" si="245"/>
        <v>0</v>
      </c>
      <c r="AH57" s="32">
        <f t="shared" ca="1" si="246"/>
        <v>0</v>
      </c>
      <c r="AI57" s="17">
        <f t="shared" ca="1" si="246"/>
        <v>0</v>
      </c>
      <c r="AJ57" s="13">
        <f t="shared" ca="1" si="247"/>
        <v>0</v>
      </c>
      <c r="AK57" s="32">
        <f t="shared" ca="1" si="248"/>
        <v>0</v>
      </c>
      <c r="AL57" s="17">
        <f t="shared" ca="1" si="248"/>
        <v>0</v>
      </c>
      <c r="AM57" s="13">
        <f t="shared" ca="1" si="249"/>
        <v>0</v>
      </c>
      <c r="AN57" s="32">
        <f t="shared" ca="1" si="250"/>
        <v>0</v>
      </c>
      <c r="AO57" s="17">
        <f t="shared" ca="1" si="250"/>
        <v>0</v>
      </c>
      <c r="AP57" s="13">
        <f t="shared" ca="1" si="251"/>
        <v>0</v>
      </c>
      <c r="AQ57" s="32">
        <f t="shared" ca="1" si="252"/>
        <v>0</v>
      </c>
      <c r="AR57" s="17">
        <f t="shared" ca="1" si="252"/>
        <v>0</v>
      </c>
      <c r="AS57" s="13">
        <f t="shared" ca="1" si="253"/>
        <v>0</v>
      </c>
      <c r="AT57" s="32">
        <f t="shared" ca="1" si="254"/>
        <v>0</v>
      </c>
      <c r="AU57" s="17">
        <f t="shared" ca="1" si="254"/>
        <v>0</v>
      </c>
      <c r="AV57" s="13">
        <f t="shared" ca="1" si="255"/>
        <v>0</v>
      </c>
      <c r="AW57" s="32">
        <f t="shared" ca="1" si="256"/>
        <v>0</v>
      </c>
      <c r="AX57" s="17">
        <f t="shared" ca="1" si="256"/>
        <v>0</v>
      </c>
      <c r="AY57" s="13">
        <f t="shared" ca="1" si="257"/>
        <v>0</v>
      </c>
      <c r="AZ57" s="32">
        <f t="shared" ca="1" si="258"/>
        <v>0</v>
      </c>
      <c r="BA57" s="17">
        <f t="shared" ca="1" si="258"/>
        <v>0</v>
      </c>
      <c r="BB57" s="13">
        <f t="shared" ca="1" si="259"/>
        <v>0</v>
      </c>
      <c r="BC57" s="32">
        <f t="shared" ca="1" si="260"/>
        <v>0</v>
      </c>
      <c r="BD57" s="17">
        <f t="shared" ca="1" si="260"/>
        <v>0</v>
      </c>
      <c r="BE57" s="13">
        <f t="shared" ca="1" si="261"/>
        <v>0</v>
      </c>
      <c r="BF57" s="32">
        <f t="shared" ca="1" si="262"/>
        <v>0</v>
      </c>
      <c r="BG57" s="17">
        <f t="shared" ca="1" si="262"/>
        <v>0</v>
      </c>
      <c r="BH57" s="13">
        <f t="shared" ca="1" si="263"/>
        <v>0</v>
      </c>
      <c r="BI57" s="32">
        <f t="shared" ca="1" si="264"/>
        <v>0</v>
      </c>
      <c r="BJ57" s="17">
        <f t="shared" ca="1" si="264"/>
        <v>0</v>
      </c>
      <c r="BK57" s="13">
        <f t="shared" ca="1" si="265"/>
        <v>0</v>
      </c>
      <c r="BL57" s="32">
        <f t="shared" ca="1" si="266"/>
        <v>0</v>
      </c>
      <c r="BM57" s="17">
        <f t="shared" ca="1" si="266"/>
        <v>0</v>
      </c>
      <c r="BN57" s="13">
        <f t="shared" ca="1" si="267"/>
        <v>0</v>
      </c>
      <c r="BO57" s="159" t="str">
        <f t="shared" si="268"/>
        <v>High Value</v>
      </c>
      <c r="BP57" s="249"/>
    </row>
    <row r="58" spans="1:68" hidden="1" x14ac:dyDescent="0.2">
      <c r="A58" s="6">
        <f>A$32</f>
        <v>70</v>
      </c>
      <c r="B58" s="3" t="str">
        <f t="shared" si="270"/>
        <v>&gt;= 0</v>
      </c>
      <c r="D58" s="238"/>
      <c r="E58" s="79" t="str">
        <f>$E$32</f>
        <v>Opportunity</v>
      </c>
      <c r="F58" s="32">
        <f t="shared" ca="1" si="230"/>
        <v>259320</v>
      </c>
      <c r="G58" s="17">
        <f t="shared" ca="1" si="230"/>
        <v>265620</v>
      </c>
      <c r="H58" s="13">
        <f t="shared" ca="1" si="231"/>
        <v>-2.371809351705444E-2</v>
      </c>
      <c r="I58" s="141"/>
      <c r="J58" s="32">
        <f t="shared" ca="1" si="232"/>
        <v>299146</v>
      </c>
      <c r="K58" s="17">
        <f t="shared" ca="1" si="232"/>
        <v>259285</v>
      </c>
      <c r="L58" s="13">
        <f t="shared" ca="1" si="233"/>
        <v>0.15373430780801048</v>
      </c>
      <c r="M58" s="141"/>
      <c r="N58" s="32">
        <f t="shared" ca="1" si="234"/>
        <v>0</v>
      </c>
      <c r="O58" s="17">
        <f t="shared" ca="1" si="234"/>
        <v>0</v>
      </c>
      <c r="P58" s="13">
        <f t="shared" ca="1" si="235"/>
        <v>0</v>
      </c>
      <c r="Q58" s="141"/>
      <c r="R58" s="32">
        <f t="shared" ca="1" si="236"/>
        <v>0</v>
      </c>
      <c r="S58" s="17">
        <f t="shared" ca="1" si="236"/>
        <v>0</v>
      </c>
      <c r="T58" s="13">
        <f t="shared" ca="1" si="237"/>
        <v>0</v>
      </c>
      <c r="U58" s="32">
        <f t="shared" ca="1" si="238"/>
        <v>0</v>
      </c>
      <c r="V58" s="17">
        <f t="shared" ca="1" si="238"/>
        <v>0</v>
      </c>
      <c r="W58" s="13">
        <f t="shared" ca="1" si="239"/>
        <v>0</v>
      </c>
      <c r="X58" s="32">
        <f t="shared" ca="1" si="240"/>
        <v>0</v>
      </c>
      <c r="Y58" s="17">
        <f t="shared" ca="1" si="240"/>
        <v>0</v>
      </c>
      <c r="Z58" s="13">
        <f t="shared" ca="1" si="241"/>
        <v>0</v>
      </c>
      <c r="AA58" s="32">
        <f t="shared" ca="1" si="242"/>
        <v>0</v>
      </c>
      <c r="AB58" s="17">
        <f t="shared" ca="1" si="242"/>
        <v>0</v>
      </c>
      <c r="AC58" s="13">
        <f t="shared" ca="1" si="243"/>
        <v>0</v>
      </c>
      <c r="AD58" s="141"/>
      <c r="AE58" s="32">
        <f t="shared" ca="1" si="244"/>
        <v>0</v>
      </c>
      <c r="AF58" s="17">
        <f t="shared" ca="1" si="244"/>
        <v>0</v>
      </c>
      <c r="AG58" s="13">
        <f t="shared" ca="1" si="245"/>
        <v>0</v>
      </c>
      <c r="AH58" s="32">
        <f t="shared" ca="1" si="246"/>
        <v>0</v>
      </c>
      <c r="AI58" s="17">
        <f t="shared" ca="1" si="246"/>
        <v>0</v>
      </c>
      <c r="AJ58" s="13">
        <f t="shared" ca="1" si="247"/>
        <v>0</v>
      </c>
      <c r="AK58" s="32">
        <f t="shared" ca="1" si="248"/>
        <v>0</v>
      </c>
      <c r="AL58" s="17">
        <f t="shared" ca="1" si="248"/>
        <v>0</v>
      </c>
      <c r="AM58" s="13">
        <f t="shared" ca="1" si="249"/>
        <v>0</v>
      </c>
      <c r="AN58" s="32">
        <f t="shared" ca="1" si="250"/>
        <v>0</v>
      </c>
      <c r="AO58" s="17">
        <f t="shared" ca="1" si="250"/>
        <v>0</v>
      </c>
      <c r="AP58" s="13">
        <f t="shared" ca="1" si="251"/>
        <v>0</v>
      </c>
      <c r="AQ58" s="32">
        <f t="shared" ca="1" si="252"/>
        <v>0</v>
      </c>
      <c r="AR58" s="17">
        <f t="shared" ca="1" si="252"/>
        <v>0</v>
      </c>
      <c r="AS58" s="13">
        <f t="shared" ca="1" si="253"/>
        <v>0</v>
      </c>
      <c r="AT58" s="32">
        <f t="shared" ca="1" si="254"/>
        <v>0</v>
      </c>
      <c r="AU58" s="17">
        <f t="shared" ca="1" si="254"/>
        <v>0</v>
      </c>
      <c r="AV58" s="13">
        <f t="shared" ca="1" si="255"/>
        <v>0</v>
      </c>
      <c r="AW58" s="32">
        <f t="shared" ca="1" si="256"/>
        <v>0</v>
      </c>
      <c r="AX58" s="17">
        <f t="shared" ca="1" si="256"/>
        <v>0</v>
      </c>
      <c r="AY58" s="13">
        <f t="shared" ca="1" si="257"/>
        <v>0</v>
      </c>
      <c r="AZ58" s="32">
        <f t="shared" ca="1" si="258"/>
        <v>0</v>
      </c>
      <c r="BA58" s="17">
        <f t="shared" ca="1" si="258"/>
        <v>0</v>
      </c>
      <c r="BB58" s="13">
        <f t="shared" ca="1" si="259"/>
        <v>0</v>
      </c>
      <c r="BC58" s="32">
        <f t="shared" ca="1" si="260"/>
        <v>0</v>
      </c>
      <c r="BD58" s="17">
        <f t="shared" ca="1" si="260"/>
        <v>0</v>
      </c>
      <c r="BE58" s="13">
        <f t="shared" ca="1" si="261"/>
        <v>0</v>
      </c>
      <c r="BF58" s="32">
        <f t="shared" ca="1" si="262"/>
        <v>0</v>
      </c>
      <c r="BG58" s="17">
        <f t="shared" ca="1" si="262"/>
        <v>0</v>
      </c>
      <c r="BH58" s="13">
        <f t="shared" ca="1" si="263"/>
        <v>0</v>
      </c>
      <c r="BI58" s="32">
        <f t="shared" ca="1" si="264"/>
        <v>0</v>
      </c>
      <c r="BJ58" s="17">
        <f t="shared" ca="1" si="264"/>
        <v>0</v>
      </c>
      <c r="BK58" s="13">
        <f t="shared" ca="1" si="265"/>
        <v>0</v>
      </c>
      <c r="BL58" s="32">
        <f t="shared" ca="1" si="266"/>
        <v>0</v>
      </c>
      <c r="BM58" s="17">
        <f t="shared" ca="1" si="266"/>
        <v>0</v>
      </c>
      <c r="BN58" s="13">
        <f t="shared" ca="1" si="267"/>
        <v>0</v>
      </c>
      <c r="BO58" s="159" t="str">
        <f t="shared" si="268"/>
        <v>Opportunity</v>
      </c>
      <c r="BP58" s="250"/>
    </row>
    <row r="59" spans="1:68" hidden="1" x14ac:dyDescent="0.2">
      <c r="A59" s="6">
        <f t="shared" ref="A59:B59" si="271">A$33</f>
        <v>100</v>
      </c>
      <c r="B59" s="3" t="str">
        <f t="shared" si="271"/>
        <v>&gt;= 0</v>
      </c>
      <c r="D59" s="239"/>
      <c r="E59" s="78" t="str">
        <f>$E$33</f>
        <v>Marginal</v>
      </c>
      <c r="F59" s="125">
        <f t="shared" ca="1" si="230"/>
        <v>129804</v>
      </c>
      <c r="G59" s="99">
        <f t="shared" ca="1" si="230"/>
        <v>128422</v>
      </c>
      <c r="H59" s="100">
        <f t="shared" ca="1" si="231"/>
        <v>1.0761396022488358E-2</v>
      </c>
      <c r="I59" s="141"/>
      <c r="J59" s="125">
        <f t="shared" ca="1" si="232"/>
        <v>151545</v>
      </c>
      <c r="K59" s="99">
        <f t="shared" ca="1" si="232"/>
        <v>129827</v>
      </c>
      <c r="L59" s="100">
        <f t="shared" ca="1" si="233"/>
        <v>0.16728415506789804</v>
      </c>
      <c r="M59" s="141"/>
      <c r="N59" s="125">
        <f t="shared" ca="1" si="234"/>
        <v>0</v>
      </c>
      <c r="O59" s="99">
        <f t="shared" ca="1" si="234"/>
        <v>0</v>
      </c>
      <c r="P59" s="100">
        <f t="shared" ca="1" si="235"/>
        <v>0</v>
      </c>
      <c r="Q59" s="141"/>
      <c r="R59" s="125">
        <f t="shared" ca="1" si="236"/>
        <v>0</v>
      </c>
      <c r="S59" s="99">
        <f t="shared" ca="1" si="236"/>
        <v>0</v>
      </c>
      <c r="T59" s="100">
        <f t="shared" ca="1" si="237"/>
        <v>0</v>
      </c>
      <c r="U59" s="125">
        <f t="shared" ca="1" si="238"/>
        <v>0</v>
      </c>
      <c r="V59" s="99">
        <f t="shared" ca="1" si="238"/>
        <v>0</v>
      </c>
      <c r="W59" s="100">
        <f t="shared" ca="1" si="239"/>
        <v>0</v>
      </c>
      <c r="X59" s="125">
        <f t="shared" ca="1" si="240"/>
        <v>0</v>
      </c>
      <c r="Y59" s="99">
        <f t="shared" ca="1" si="240"/>
        <v>0</v>
      </c>
      <c r="Z59" s="100">
        <f t="shared" ca="1" si="241"/>
        <v>0</v>
      </c>
      <c r="AA59" s="125">
        <f t="shared" ca="1" si="242"/>
        <v>0</v>
      </c>
      <c r="AB59" s="99">
        <f t="shared" ca="1" si="242"/>
        <v>0</v>
      </c>
      <c r="AC59" s="100">
        <f t="shared" ca="1" si="243"/>
        <v>0</v>
      </c>
      <c r="AD59" s="141"/>
      <c r="AE59" s="125">
        <f t="shared" ca="1" si="244"/>
        <v>0</v>
      </c>
      <c r="AF59" s="99">
        <f t="shared" ca="1" si="244"/>
        <v>0</v>
      </c>
      <c r="AG59" s="100">
        <f t="shared" ca="1" si="245"/>
        <v>0</v>
      </c>
      <c r="AH59" s="125">
        <f t="shared" ca="1" si="246"/>
        <v>0</v>
      </c>
      <c r="AI59" s="99">
        <f t="shared" ca="1" si="246"/>
        <v>0</v>
      </c>
      <c r="AJ59" s="100">
        <f t="shared" ca="1" si="247"/>
        <v>0</v>
      </c>
      <c r="AK59" s="125">
        <f t="shared" ca="1" si="248"/>
        <v>0</v>
      </c>
      <c r="AL59" s="99">
        <f t="shared" ca="1" si="248"/>
        <v>0</v>
      </c>
      <c r="AM59" s="100">
        <f t="shared" ca="1" si="249"/>
        <v>0</v>
      </c>
      <c r="AN59" s="125">
        <f t="shared" ca="1" si="250"/>
        <v>0</v>
      </c>
      <c r="AO59" s="99">
        <f t="shared" ca="1" si="250"/>
        <v>0</v>
      </c>
      <c r="AP59" s="100">
        <f t="shared" ca="1" si="251"/>
        <v>0</v>
      </c>
      <c r="AQ59" s="125">
        <f t="shared" ca="1" si="252"/>
        <v>0</v>
      </c>
      <c r="AR59" s="99">
        <f t="shared" ca="1" si="252"/>
        <v>0</v>
      </c>
      <c r="AS59" s="100">
        <f t="shared" ca="1" si="253"/>
        <v>0</v>
      </c>
      <c r="AT59" s="125">
        <f t="shared" ca="1" si="254"/>
        <v>0</v>
      </c>
      <c r="AU59" s="99">
        <f t="shared" ca="1" si="254"/>
        <v>0</v>
      </c>
      <c r="AV59" s="100">
        <f t="shared" ca="1" si="255"/>
        <v>0</v>
      </c>
      <c r="AW59" s="125">
        <f t="shared" ca="1" si="256"/>
        <v>0</v>
      </c>
      <c r="AX59" s="99">
        <f t="shared" ca="1" si="256"/>
        <v>0</v>
      </c>
      <c r="AY59" s="100">
        <f t="shared" ca="1" si="257"/>
        <v>0</v>
      </c>
      <c r="AZ59" s="125">
        <f t="shared" ca="1" si="258"/>
        <v>0</v>
      </c>
      <c r="BA59" s="99">
        <f t="shared" ca="1" si="258"/>
        <v>0</v>
      </c>
      <c r="BB59" s="100">
        <f t="shared" ca="1" si="259"/>
        <v>0</v>
      </c>
      <c r="BC59" s="125">
        <f t="shared" ca="1" si="260"/>
        <v>0</v>
      </c>
      <c r="BD59" s="99">
        <f t="shared" ca="1" si="260"/>
        <v>0</v>
      </c>
      <c r="BE59" s="100">
        <f t="shared" ca="1" si="261"/>
        <v>0</v>
      </c>
      <c r="BF59" s="125">
        <f t="shared" ca="1" si="262"/>
        <v>0</v>
      </c>
      <c r="BG59" s="99">
        <f t="shared" ca="1" si="262"/>
        <v>0</v>
      </c>
      <c r="BH59" s="100">
        <f t="shared" ca="1" si="263"/>
        <v>0</v>
      </c>
      <c r="BI59" s="125">
        <f t="shared" ca="1" si="264"/>
        <v>0</v>
      </c>
      <c r="BJ59" s="99">
        <f t="shared" ca="1" si="264"/>
        <v>0</v>
      </c>
      <c r="BK59" s="100">
        <f t="shared" ca="1" si="265"/>
        <v>0</v>
      </c>
      <c r="BL59" s="125">
        <f t="shared" ca="1" si="266"/>
        <v>0</v>
      </c>
      <c r="BM59" s="99">
        <f t="shared" ca="1" si="266"/>
        <v>0</v>
      </c>
      <c r="BN59" s="100">
        <f t="shared" ca="1" si="267"/>
        <v>0</v>
      </c>
      <c r="BO59" s="156" t="str">
        <f t="shared" si="268"/>
        <v>Marginal</v>
      </c>
      <c r="BP59" s="251"/>
    </row>
    <row r="60" spans="1:68" ht="13.5" hidden="1" customHeight="1" thickBot="1" x14ac:dyDescent="0.25">
      <c r="A60" s="6" t="str">
        <f>A$29</f>
        <v>&gt;= 1</v>
      </c>
      <c r="B60" s="3" t="str">
        <f t="shared" ref="B60" si="272">B$29</f>
        <v>&gt;= 0</v>
      </c>
      <c r="D60" s="240" t="s">
        <v>158</v>
      </c>
      <c r="E60" s="135" t="str">
        <f>$E$29</f>
        <v>Total Active</v>
      </c>
      <c r="F60" s="123">
        <f t="shared" ref="F60:G64" ca="1" si="273">SUMIFS(CUST_COUNT_D, CHANNEL_COUNT, $A$2, IS_JJCC, $B$2, CUST_GROUP, $A60, RECENCY_GROUP, $B60, TIMEFRAME, F$2, IS_RETAINED, "Y")</f>
        <v>444951</v>
      </c>
      <c r="G60" s="117">
        <f t="shared" ca="1" si="273"/>
        <v>418065</v>
      </c>
      <c r="H60" s="115">
        <f t="shared" ca="1" si="231"/>
        <v>6.4310573714613753E-2</v>
      </c>
      <c r="I60" s="141"/>
      <c r="J60" s="123">
        <f t="shared" ref="J60:K64" ca="1" si="274">SUMIFS(CUST_COUNT_D, CHANNEL_COUNT, $A$2, IS_JJCC, $B$2, CUST_GROUP, $A60, RECENCY_GROUP, $B60, TIMEFRAME, J$2, IS_RETAINED, "Y")</f>
        <v>514425</v>
      </c>
      <c r="K60" s="117">
        <f t="shared" ca="1" si="274"/>
        <v>444917</v>
      </c>
      <c r="L60" s="115">
        <f t="shared" ca="1" si="233"/>
        <v>0.156226891757339</v>
      </c>
      <c r="M60" s="141"/>
      <c r="N60" s="123">
        <f t="shared" ref="N60:O64" ca="1" si="275">SUMIFS(CUST_COUNT_D, CHANNEL_COUNT, $A$2, IS_JJCC, $B$2, CUST_GROUP, $A60, RECENCY_GROUP, $B60, TIMEFRAME, N$2, IS_RETAINED, "Y")</f>
        <v>0</v>
      </c>
      <c r="O60" s="117">
        <f t="shared" ca="1" si="275"/>
        <v>0</v>
      </c>
      <c r="P60" s="115">
        <f t="shared" ca="1" si="235"/>
        <v>0</v>
      </c>
      <c r="Q60" s="141"/>
      <c r="R60" s="123">
        <f t="shared" ref="R60:S64" ca="1" si="276">SUMIFS(CUST_COUNT_D, CHANNEL_COUNT, $A$2, IS_JJCC, $B$2, CUST_GROUP, $A60, RECENCY_GROUP, $B60, TIMEFRAME, R$2, IS_RETAINED, "Y")</f>
        <v>0</v>
      </c>
      <c r="S60" s="117">
        <f t="shared" ca="1" si="276"/>
        <v>0</v>
      </c>
      <c r="T60" s="115">
        <f t="shared" ca="1" si="237"/>
        <v>0</v>
      </c>
      <c r="U60" s="123">
        <f t="shared" ref="U60:V64" ca="1" si="277">SUMIFS(CUST_COUNT_D, CHANNEL_COUNT, $A$2, IS_JJCC, $B$2, CUST_GROUP, $A60, RECENCY_GROUP, $B60, TIMEFRAME, U$2, IS_RETAINED, "Y")</f>
        <v>0</v>
      </c>
      <c r="V60" s="117">
        <f t="shared" ca="1" si="277"/>
        <v>0</v>
      </c>
      <c r="W60" s="115">
        <f t="shared" ca="1" si="239"/>
        <v>0</v>
      </c>
      <c r="X60" s="123">
        <f t="shared" ref="X60:Y64" ca="1" si="278">SUMIFS(CUST_COUNT_D, CHANNEL_COUNT, $A$2, IS_JJCC, $B$2, CUST_GROUP, $A60, RECENCY_GROUP, $B60, TIMEFRAME, X$2, IS_RETAINED, "Y")</f>
        <v>0</v>
      </c>
      <c r="Y60" s="117">
        <f t="shared" ca="1" si="278"/>
        <v>0</v>
      </c>
      <c r="Z60" s="115">
        <f t="shared" ca="1" si="241"/>
        <v>0</v>
      </c>
      <c r="AA60" s="123">
        <f t="shared" ref="AA60:AB64" ca="1" si="279">SUMIFS(CUST_COUNT_D, CHANNEL_COUNT, $A$2, IS_JJCC, $B$2, CUST_GROUP, $A60, RECENCY_GROUP, $B60, TIMEFRAME, AA$2, IS_RETAINED, "Y")</f>
        <v>0</v>
      </c>
      <c r="AB60" s="117">
        <f t="shared" ca="1" si="279"/>
        <v>0</v>
      </c>
      <c r="AC60" s="115">
        <f t="shared" ca="1" si="243"/>
        <v>0</v>
      </c>
      <c r="AD60" s="141"/>
      <c r="AE60" s="123">
        <f t="shared" ref="AE60:AF64" ca="1" si="280">SUMIFS(CUST_COUNT_D, CHANNEL_COUNT, $A$2, IS_JJCC, $B$2, CUST_GROUP, $A60, RECENCY_GROUP, $B60, TIMEFRAME, AE$2, IS_RETAINED, "Y")</f>
        <v>0</v>
      </c>
      <c r="AF60" s="117">
        <f t="shared" ca="1" si="280"/>
        <v>0</v>
      </c>
      <c r="AG60" s="115">
        <f t="shared" ca="1" si="245"/>
        <v>0</v>
      </c>
      <c r="AH60" s="123">
        <f t="shared" ref="AH60:AI64" ca="1" si="281">SUMIFS(CUST_COUNT_D, CHANNEL_COUNT, $A$2, IS_JJCC, $B$2, CUST_GROUP, $A60, RECENCY_GROUP, $B60, TIMEFRAME, AH$2, IS_RETAINED, "Y")</f>
        <v>0</v>
      </c>
      <c r="AI60" s="117">
        <f t="shared" ca="1" si="281"/>
        <v>0</v>
      </c>
      <c r="AJ60" s="115">
        <f t="shared" ca="1" si="247"/>
        <v>0</v>
      </c>
      <c r="AK60" s="123">
        <f t="shared" ref="AK60:AL64" ca="1" si="282">SUMIFS(CUST_COUNT_D, CHANNEL_COUNT, $A$2, IS_JJCC, $B$2, CUST_GROUP, $A60, RECENCY_GROUP, $B60, TIMEFRAME, AK$2, IS_RETAINED, "Y")</f>
        <v>0</v>
      </c>
      <c r="AL60" s="117">
        <f t="shared" ca="1" si="282"/>
        <v>0</v>
      </c>
      <c r="AM60" s="115">
        <f t="shared" ca="1" si="249"/>
        <v>0</v>
      </c>
      <c r="AN60" s="123">
        <f t="shared" ref="AN60:AO64" ca="1" si="283">SUMIFS(CUST_COUNT_D, CHANNEL_COUNT, $A$2, IS_JJCC, $B$2, CUST_GROUP, $A60, RECENCY_GROUP, $B60, TIMEFRAME, AN$2, IS_RETAINED, "Y")</f>
        <v>0</v>
      </c>
      <c r="AO60" s="117">
        <f t="shared" ca="1" si="283"/>
        <v>0</v>
      </c>
      <c r="AP60" s="115">
        <f t="shared" ca="1" si="251"/>
        <v>0</v>
      </c>
      <c r="AQ60" s="123">
        <f t="shared" ref="AQ60:AR64" ca="1" si="284">SUMIFS(CUST_COUNT_D, CHANNEL_COUNT, $A$2, IS_JJCC, $B$2, CUST_GROUP, $A60, RECENCY_GROUP, $B60, TIMEFRAME, AQ$2, IS_RETAINED, "Y")</f>
        <v>0</v>
      </c>
      <c r="AR60" s="117">
        <f t="shared" ca="1" si="284"/>
        <v>0</v>
      </c>
      <c r="AS60" s="115">
        <f t="shared" ca="1" si="253"/>
        <v>0</v>
      </c>
      <c r="AT60" s="123">
        <f t="shared" ref="AT60:AU64" ca="1" si="285">SUMIFS(CUST_COUNT_D, CHANNEL_COUNT, $A$2, IS_JJCC, $B$2, CUST_GROUP, $A60, RECENCY_GROUP, $B60, TIMEFRAME, AT$2, IS_RETAINED, "Y")</f>
        <v>0</v>
      </c>
      <c r="AU60" s="117">
        <f t="shared" ca="1" si="285"/>
        <v>0</v>
      </c>
      <c r="AV60" s="115">
        <f t="shared" ca="1" si="255"/>
        <v>0</v>
      </c>
      <c r="AW60" s="123">
        <f t="shared" ref="AW60:AX64" ca="1" si="286">SUMIFS(CUST_COUNT_D, CHANNEL_COUNT, $A$2, IS_JJCC, $B$2, CUST_GROUP, $A60, RECENCY_GROUP, $B60, TIMEFRAME, AW$2, IS_RETAINED, "Y")</f>
        <v>0</v>
      </c>
      <c r="AX60" s="117">
        <f t="shared" ca="1" si="286"/>
        <v>0</v>
      </c>
      <c r="AY60" s="115">
        <f t="shared" ca="1" si="257"/>
        <v>0</v>
      </c>
      <c r="AZ60" s="123">
        <f t="shared" ref="AZ60:BA64" ca="1" si="287">SUMIFS(CUST_COUNT_D, CHANNEL_COUNT, $A$2, IS_JJCC, $B$2, CUST_GROUP, $A60, RECENCY_GROUP, $B60, TIMEFRAME, AZ$2, IS_RETAINED, "Y")</f>
        <v>0</v>
      </c>
      <c r="BA60" s="117">
        <f t="shared" ca="1" si="287"/>
        <v>0</v>
      </c>
      <c r="BB60" s="115">
        <f t="shared" ca="1" si="259"/>
        <v>0</v>
      </c>
      <c r="BC60" s="123">
        <f t="shared" ref="BC60:BD64" ca="1" si="288">SUMIFS(CUST_COUNT_D, CHANNEL_COUNT, $A$2, IS_JJCC, $B$2, CUST_GROUP, $A60, RECENCY_GROUP, $B60, TIMEFRAME, BC$2, IS_RETAINED, "Y")</f>
        <v>0</v>
      </c>
      <c r="BD60" s="117">
        <f t="shared" ca="1" si="288"/>
        <v>0</v>
      </c>
      <c r="BE60" s="115">
        <f t="shared" ca="1" si="261"/>
        <v>0</v>
      </c>
      <c r="BF60" s="123">
        <f t="shared" ref="BF60:BG64" ca="1" si="289">SUMIFS(CUST_COUNT_D, CHANNEL_COUNT, $A$2, IS_JJCC, $B$2, CUST_GROUP, $A60, RECENCY_GROUP, $B60, TIMEFRAME, BF$2, IS_RETAINED, "Y")</f>
        <v>0</v>
      </c>
      <c r="BG60" s="117">
        <f t="shared" ca="1" si="289"/>
        <v>0</v>
      </c>
      <c r="BH60" s="115">
        <f t="shared" ca="1" si="263"/>
        <v>0</v>
      </c>
      <c r="BI60" s="123">
        <f t="shared" ref="BI60:BJ64" ca="1" si="290">SUMIFS(CUST_COUNT_D, CHANNEL_COUNT, $A$2, IS_JJCC, $B$2, CUST_GROUP, $A60, RECENCY_GROUP, $B60, TIMEFRAME, BI$2, IS_RETAINED, "Y")</f>
        <v>0</v>
      </c>
      <c r="BJ60" s="117">
        <f t="shared" ca="1" si="290"/>
        <v>0</v>
      </c>
      <c r="BK60" s="115">
        <f t="shared" ca="1" si="265"/>
        <v>0</v>
      </c>
      <c r="BL60" s="123">
        <f t="shared" ref="BL60:BM64" ca="1" si="291">SUMIFS(CUST_COUNT_D, CHANNEL_COUNT, $A$2, IS_JJCC, $B$2, CUST_GROUP, $A60, RECENCY_GROUP, $B60, TIMEFRAME, BL$2, IS_RETAINED, "Y")</f>
        <v>0</v>
      </c>
      <c r="BM60" s="117">
        <f t="shared" ca="1" si="291"/>
        <v>0</v>
      </c>
      <c r="BN60" s="115">
        <f t="shared" ca="1" si="267"/>
        <v>0</v>
      </c>
      <c r="BO60" s="158" t="str">
        <f t="shared" si="268"/>
        <v>Total Active</v>
      </c>
      <c r="BP60" s="245" t="str">
        <f>$D60</f>
        <v>RETAINED</v>
      </c>
    </row>
    <row r="61" spans="1:68" ht="15" hidden="1" thickTop="1" x14ac:dyDescent="0.2">
      <c r="A61" s="6">
        <f>A$30</f>
        <v>5</v>
      </c>
      <c r="B61" s="3" t="str">
        <f t="shared" ref="B61" si="292">B$30</f>
        <v>&gt;= 0</v>
      </c>
      <c r="D61" s="241"/>
      <c r="E61" s="136" t="str">
        <f>$E$30</f>
        <v>Elite</v>
      </c>
      <c r="F61" s="124">
        <f t="shared" ca="1" si="273"/>
        <v>51861</v>
      </c>
      <c r="G61" s="110">
        <f t="shared" ca="1" si="273"/>
        <v>51970</v>
      </c>
      <c r="H61" s="108">
        <f t="shared" ca="1" si="231"/>
        <v>-2.097363863767558E-3</v>
      </c>
      <c r="I61" s="141"/>
      <c r="J61" s="124">
        <f t="shared" ca="1" si="274"/>
        <v>60044</v>
      </c>
      <c r="K61" s="110">
        <f t="shared" ca="1" si="274"/>
        <v>51869</v>
      </c>
      <c r="L61" s="108">
        <f t="shared" ca="1" si="233"/>
        <v>0.15760859087316123</v>
      </c>
      <c r="M61" s="141"/>
      <c r="N61" s="124">
        <f t="shared" ca="1" si="275"/>
        <v>0</v>
      </c>
      <c r="O61" s="110">
        <f t="shared" ca="1" si="275"/>
        <v>0</v>
      </c>
      <c r="P61" s="108">
        <f t="shared" ca="1" si="235"/>
        <v>0</v>
      </c>
      <c r="Q61" s="141"/>
      <c r="R61" s="124">
        <f t="shared" ca="1" si="276"/>
        <v>0</v>
      </c>
      <c r="S61" s="110">
        <f t="shared" ca="1" si="276"/>
        <v>0</v>
      </c>
      <c r="T61" s="108">
        <f t="shared" ca="1" si="237"/>
        <v>0</v>
      </c>
      <c r="U61" s="124">
        <f t="shared" ca="1" si="277"/>
        <v>0</v>
      </c>
      <c r="V61" s="110">
        <f t="shared" ca="1" si="277"/>
        <v>0</v>
      </c>
      <c r="W61" s="108">
        <f t="shared" ca="1" si="239"/>
        <v>0</v>
      </c>
      <c r="X61" s="124">
        <f t="shared" ca="1" si="278"/>
        <v>0</v>
      </c>
      <c r="Y61" s="110">
        <f t="shared" ca="1" si="278"/>
        <v>0</v>
      </c>
      <c r="Z61" s="108">
        <f t="shared" ca="1" si="241"/>
        <v>0</v>
      </c>
      <c r="AA61" s="124">
        <f t="shared" ca="1" si="279"/>
        <v>0</v>
      </c>
      <c r="AB61" s="110">
        <f t="shared" ca="1" si="279"/>
        <v>0</v>
      </c>
      <c r="AC61" s="108">
        <f t="shared" ca="1" si="243"/>
        <v>0</v>
      </c>
      <c r="AD61" s="141"/>
      <c r="AE61" s="124">
        <f t="shared" ca="1" si="280"/>
        <v>0</v>
      </c>
      <c r="AF61" s="110">
        <f t="shared" ca="1" si="280"/>
        <v>0</v>
      </c>
      <c r="AG61" s="108">
        <f t="shared" ca="1" si="245"/>
        <v>0</v>
      </c>
      <c r="AH61" s="124">
        <f t="shared" ca="1" si="281"/>
        <v>0</v>
      </c>
      <c r="AI61" s="110">
        <f t="shared" ca="1" si="281"/>
        <v>0</v>
      </c>
      <c r="AJ61" s="108">
        <f t="shared" ca="1" si="247"/>
        <v>0</v>
      </c>
      <c r="AK61" s="124">
        <f t="shared" ca="1" si="282"/>
        <v>0</v>
      </c>
      <c r="AL61" s="110">
        <f t="shared" ca="1" si="282"/>
        <v>0</v>
      </c>
      <c r="AM61" s="108">
        <f t="shared" ca="1" si="249"/>
        <v>0</v>
      </c>
      <c r="AN61" s="124">
        <f t="shared" ca="1" si="283"/>
        <v>0</v>
      </c>
      <c r="AO61" s="110">
        <f t="shared" ca="1" si="283"/>
        <v>0</v>
      </c>
      <c r="AP61" s="108">
        <f t="shared" ca="1" si="251"/>
        <v>0</v>
      </c>
      <c r="AQ61" s="124">
        <f t="shared" ca="1" si="284"/>
        <v>0</v>
      </c>
      <c r="AR61" s="110">
        <f t="shared" ca="1" si="284"/>
        <v>0</v>
      </c>
      <c r="AS61" s="108">
        <f t="shared" ca="1" si="253"/>
        <v>0</v>
      </c>
      <c r="AT61" s="124">
        <f t="shared" ca="1" si="285"/>
        <v>0</v>
      </c>
      <c r="AU61" s="110">
        <f t="shared" ca="1" si="285"/>
        <v>0</v>
      </c>
      <c r="AV61" s="108">
        <f t="shared" ca="1" si="255"/>
        <v>0</v>
      </c>
      <c r="AW61" s="124">
        <f t="shared" ca="1" si="286"/>
        <v>0</v>
      </c>
      <c r="AX61" s="110">
        <f t="shared" ca="1" si="286"/>
        <v>0</v>
      </c>
      <c r="AY61" s="108">
        <f t="shared" ca="1" si="257"/>
        <v>0</v>
      </c>
      <c r="AZ61" s="124">
        <f t="shared" ca="1" si="287"/>
        <v>0</v>
      </c>
      <c r="BA61" s="110">
        <f t="shared" ca="1" si="287"/>
        <v>0</v>
      </c>
      <c r="BB61" s="108">
        <f t="shared" ca="1" si="259"/>
        <v>0</v>
      </c>
      <c r="BC61" s="124">
        <f t="shared" ca="1" si="288"/>
        <v>0</v>
      </c>
      <c r="BD61" s="110">
        <f t="shared" ca="1" si="288"/>
        <v>0</v>
      </c>
      <c r="BE61" s="108">
        <f t="shared" ca="1" si="261"/>
        <v>0</v>
      </c>
      <c r="BF61" s="124">
        <f t="shared" ca="1" si="289"/>
        <v>0</v>
      </c>
      <c r="BG61" s="110">
        <f t="shared" ca="1" si="289"/>
        <v>0</v>
      </c>
      <c r="BH61" s="108">
        <f t="shared" ca="1" si="263"/>
        <v>0</v>
      </c>
      <c r="BI61" s="124">
        <f t="shared" ca="1" si="290"/>
        <v>0</v>
      </c>
      <c r="BJ61" s="110">
        <f t="shared" ca="1" si="290"/>
        <v>0</v>
      </c>
      <c r="BK61" s="108">
        <f t="shared" ca="1" si="265"/>
        <v>0</v>
      </c>
      <c r="BL61" s="124">
        <f t="shared" ca="1" si="291"/>
        <v>0</v>
      </c>
      <c r="BM61" s="110">
        <f t="shared" ca="1" si="291"/>
        <v>0</v>
      </c>
      <c r="BN61" s="108">
        <f t="shared" ca="1" si="267"/>
        <v>0</v>
      </c>
      <c r="BO61" s="152" t="str">
        <f t="shared" si="268"/>
        <v>Elite</v>
      </c>
      <c r="BP61" s="246"/>
    </row>
    <row r="62" spans="1:68" hidden="1" x14ac:dyDescent="0.2">
      <c r="A62" s="6">
        <f>A$31</f>
        <v>30</v>
      </c>
      <c r="B62" s="3" t="str">
        <f t="shared" ref="B62:B63" si="293">B$31</f>
        <v>&gt;= 0</v>
      </c>
      <c r="D62" s="241"/>
      <c r="E62" s="79" t="str">
        <f>$E$31</f>
        <v>High Value</v>
      </c>
      <c r="F62" s="32">
        <f t="shared" ca="1" si="273"/>
        <v>185849</v>
      </c>
      <c r="G62" s="17">
        <f t="shared" ca="1" si="273"/>
        <v>177927</v>
      </c>
      <c r="H62" s="13">
        <f t="shared" ca="1" si="231"/>
        <v>4.4523877770096726E-2</v>
      </c>
      <c r="I62" s="141"/>
      <c r="J62" s="32">
        <f t="shared" ca="1" si="274"/>
        <v>214995</v>
      </c>
      <c r="K62" s="17">
        <f t="shared" ca="1" si="274"/>
        <v>185849</v>
      </c>
      <c r="L62" s="13">
        <f t="shared" ca="1" si="233"/>
        <v>0.15682624065773826</v>
      </c>
      <c r="M62" s="141"/>
      <c r="N62" s="32">
        <f t="shared" ca="1" si="275"/>
        <v>0</v>
      </c>
      <c r="O62" s="17">
        <f t="shared" ca="1" si="275"/>
        <v>0</v>
      </c>
      <c r="P62" s="13">
        <f t="shared" ca="1" si="235"/>
        <v>0</v>
      </c>
      <c r="Q62" s="141"/>
      <c r="R62" s="32">
        <f t="shared" ca="1" si="276"/>
        <v>0</v>
      </c>
      <c r="S62" s="17">
        <f t="shared" ca="1" si="276"/>
        <v>0</v>
      </c>
      <c r="T62" s="13">
        <f t="shared" ca="1" si="237"/>
        <v>0</v>
      </c>
      <c r="U62" s="32">
        <f t="shared" ca="1" si="277"/>
        <v>0</v>
      </c>
      <c r="V62" s="17">
        <f t="shared" ca="1" si="277"/>
        <v>0</v>
      </c>
      <c r="W62" s="13">
        <f t="shared" ca="1" si="239"/>
        <v>0</v>
      </c>
      <c r="X62" s="32">
        <f t="shared" ca="1" si="278"/>
        <v>0</v>
      </c>
      <c r="Y62" s="17">
        <f t="shared" ca="1" si="278"/>
        <v>0</v>
      </c>
      <c r="Z62" s="13">
        <f t="shared" ca="1" si="241"/>
        <v>0</v>
      </c>
      <c r="AA62" s="32">
        <f t="shared" ca="1" si="279"/>
        <v>0</v>
      </c>
      <c r="AB62" s="17">
        <f t="shared" ca="1" si="279"/>
        <v>0</v>
      </c>
      <c r="AC62" s="13">
        <f t="shared" ca="1" si="243"/>
        <v>0</v>
      </c>
      <c r="AD62" s="141"/>
      <c r="AE62" s="32">
        <f t="shared" ca="1" si="280"/>
        <v>0</v>
      </c>
      <c r="AF62" s="17">
        <f t="shared" ca="1" si="280"/>
        <v>0</v>
      </c>
      <c r="AG62" s="13">
        <f t="shared" ca="1" si="245"/>
        <v>0</v>
      </c>
      <c r="AH62" s="32">
        <f t="shared" ca="1" si="281"/>
        <v>0</v>
      </c>
      <c r="AI62" s="17">
        <f t="shared" ca="1" si="281"/>
        <v>0</v>
      </c>
      <c r="AJ62" s="13">
        <f t="shared" ca="1" si="247"/>
        <v>0</v>
      </c>
      <c r="AK62" s="32">
        <f t="shared" ca="1" si="282"/>
        <v>0</v>
      </c>
      <c r="AL62" s="17">
        <f t="shared" ca="1" si="282"/>
        <v>0</v>
      </c>
      <c r="AM62" s="13">
        <f t="shared" ca="1" si="249"/>
        <v>0</v>
      </c>
      <c r="AN62" s="32">
        <f t="shared" ca="1" si="283"/>
        <v>0</v>
      </c>
      <c r="AO62" s="17">
        <f t="shared" ca="1" si="283"/>
        <v>0</v>
      </c>
      <c r="AP62" s="13">
        <f t="shared" ca="1" si="251"/>
        <v>0</v>
      </c>
      <c r="AQ62" s="32">
        <f t="shared" ca="1" si="284"/>
        <v>0</v>
      </c>
      <c r="AR62" s="17">
        <f t="shared" ca="1" si="284"/>
        <v>0</v>
      </c>
      <c r="AS62" s="13">
        <f t="shared" ca="1" si="253"/>
        <v>0</v>
      </c>
      <c r="AT62" s="32">
        <f t="shared" ca="1" si="285"/>
        <v>0</v>
      </c>
      <c r="AU62" s="17">
        <f t="shared" ca="1" si="285"/>
        <v>0</v>
      </c>
      <c r="AV62" s="13">
        <f t="shared" ca="1" si="255"/>
        <v>0</v>
      </c>
      <c r="AW62" s="32">
        <f t="shared" ca="1" si="286"/>
        <v>0</v>
      </c>
      <c r="AX62" s="17">
        <f t="shared" ca="1" si="286"/>
        <v>0</v>
      </c>
      <c r="AY62" s="13">
        <f t="shared" ca="1" si="257"/>
        <v>0</v>
      </c>
      <c r="AZ62" s="32">
        <f t="shared" ca="1" si="287"/>
        <v>0</v>
      </c>
      <c r="BA62" s="17">
        <f t="shared" ca="1" si="287"/>
        <v>0</v>
      </c>
      <c r="BB62" s="13">
        <f t="shared" ca="1" si="259"/>
        <v>0</v>
      </c>
      <c r="BC62" s="32">
        <f t="shared" ca="1" si="288"/>
        <v>0</v>
      </c>
      <c r="BD62" s="17">
        <f t="shared" ca="1" si="288"/>
        <v>0</v>
      </c>
      <c r="BE62" s="13">
        <f t="shared" ca="1" si="261"/>
        <v>0</v>
      </c>
      <c r="BF62" s="32">
        <f t="shared" ca="1" si="289"/>
        <v>0</v>
      </c>
      <c r="BG62" s="17">
        <f t="shared" ca="1" si="289"/>
        <v>0</v>
      </c>
      <c r="BH62" s="13">
        <f t="shared" ca="1" si="263"/>
        <v>0</v>
      </c>
      <c r="BI62" s="32">
        <f t="shared" ca="1" si="290"/>
        <v>0</v>
      </c>
      <c r="BJ62" s="17">
        <f t="shared" ca="1" si="290"/>
        <v>0</v>
      </c>
      <c r="BK62" s="13">
        <f t="shared" ca="1" si="265"/>
        <v>0</v>
      </c>
      <c r="BL62" s="32">
        <f t="shared" ca="1" si="291"/>
        <v>0</v>
      </c>
      <c r="BM62" s="17">
        <f t="shared" ca="1" si="291"/>
        <v>0</v>
      </c>
      <c r="BN62" s="13">
        <f t="shared" ca="1" si="267"/>
        <v>0</v>
      </c>
      <c r="BO62" s="159" t="str">
        <f t="shared" si="268"/>
        <v>High Value</v>
      </c>
      <c r="BP62" s="246"/>
    </row>
    <row r="63" spans="1:68" hidden="1" x14ac:dyDescent="0.2">
      <c r="A63" s="6">
        <f>A$32</f>
        <v>70</v>
      </c>
      <c r="B63" s="3" t="str">
        <f t="shared" si="293"/>
        <v>&gt;= 0</v>
      </c>
      <c r="D63" s="241"/>
      <c r="E63" s="79" t="str">
        <f>$E$32</f>
        <v>Opportunity</v>
      </c>
      <c r="F63" s="32">
        <f t="shared" ca="1" si="273"/>
        <v>156087</v>
      </c>
      <c r="G63" s="17">
        <f t="shared" ca="1" si="273"/>
        <v>143489</v>
      </c>
      <c r="H63" s="13">
        <f t="shared" ca="1" si="231"/>
        <v>8.7797670901602218E-2</v>
      </c>
      <c r="I63" s="141"/>
      <c r="J63" s="32">
        <f t="shared" ca="1" si="274"/>
        <v>180750</v>
      </c>
      <c r="K63" s="17">
        <f t="shared" ca="1" si="274"/>
        <v>156045</v>
      </c>
      <c r="L63" s="13">
        <f t="shared" ca="1" si="233"/>
        <v>0.1583197154666923</v>
      </c>
      <c r="M63" s="141"/>
      <c r="N63" s="32">
        <f t="shared" ca="1" si="275"/>
        <v>0</v>
      </c>
      <c r="O63" s="17">
        <f t="shared" ca="1" si="275"/>
        <v>0</v>
      </c>
      <c r="P63" s="13">
        <f t="shared" ca="1" si="235"/>
        <v>0</v>
      </c>
      <c r="Q63" s="141"/>
      <c r="R63" s="32">
        <f t="shared" ca="1" si="276"/>
        <v>0</v>
      </c>
      <c r="S63" s="17">
        <f t="shared" ca="1" si="276"/>
        <v>0</v>
      </c>
      <c r="T63" s="13">
        <f t="shared" ca="1" si="237"/>
        <v>0</v>
      </c>
      <c r="U63" s="32">
        <f t="shared" ca="1" si="277"/>
        <v>0</v>
      </c>
      <c r="V63" s="17">
        <f t="shared" ca="1" si="277"/>
        <v>0</v>
      </c>
      <c r="W63" s="13">
        <f t="shared" ca="1" si="239"/>
        <v>0</v>
      </c>
      <c r="X63" s="32">
        <f t="shared" ca="1" si="278"/>
        <v>0</v>
      </c>
      <c r="Y63" s="17">
        <f t="shared" ca="1" si="278"/>
        <v>0</v>
      </c>
      <c r="Z63" s="13">
        <f t="shared" ca="1" si="241"/>
        <v>0</v>
      </c>
      <c r="AA63" s="32">
        <f t="shared" ca="1" si="279"/>
        <v>0</v>
      </c>
      <c r="AB63" s="17">
        <f t="shared" ca="1" si="279"/>
        <v>0</v>
      </c>
      <c r="AC63" s="13">
        <f t="shared" ca="1" si="243"/>
        <v>0</v>
      </c>
      <c r="AD63" s="141"/>
      <c r="AE63" s="32">
        <f t="shared" ca="1" si="280"/>
        <v>0</v>
      </c>
      <c r="AF63" s="17">
        <f t="shared" ca="1" si="280"/>
        <v>0</v>
      </c>
      <c r="AG63" s="13">
        <f t="shared" ca="1" si="245"/>
        <v>0</v>
      </c>
      <c r="AH63" s="32">
        <f t="shared" ca="1" si="281"/>
        <v>0</v>
      </c>
      <c r="AI63" s="17">
        <f t="shared" ca="1" si="281"/>
        <v>0</v>
      </c>
      <c r="AJ63" s="13">
        <f t="shared" ca="1" si="247"/>
        <v>0</v>
      </c>
      <c r="AK63" s="32">
        <f t="shared" ca="1" si="282"/>
        <v>0</v>
      </c>
      <c r="AL63" s="17">
        <f t="shared" ca="1" si="282"/>
        <v>0</v>
      </c>
      <c r="AM63" s="13">
        <f t="shared" ca="1" si="249"/>
        <v>0</v>
      </c>
      <c r="AN63" s="32">
        <f t="shared" ca="1" si="283"/>
        <v>0</v>
      </c>
      <c r="AO63" s="17">
        <f t="shared" ca="1" si="283"/>
        <v>0</v>
      </c>
      <c r="AP63" s="13">
        <f t="shared" ca="1" si="251"/>
        <v>0</v>
      </c>
      <c r="AQ63" s="32">
        <f t="shared" ca="1" si="284"/>
        <v>0</v>
      </c>
      <c r="AR63" s="17">
        <f t="shared" ca="1" si="284"/>
        <v>0</v>
      </c>
      <c r="AS63" s="13">
        <f t="shared" ca="1" si="253"/>
        <v>0</v>
      </c>
      <c r="AT63" s="32">
        <f t="shared" ca="1" si="285"/>
        <v>0</v>
      </c>
      <c r="AU63" s="17">
        <f t="shared" ca="1" si="285"/>
        <v>0</v>
      </c>
      <c r="AV63" s="13">
        <f t="shared" ca="1" si="255"/>
        <v>0</v>
      </c>
      <c r="AW63" s="32">
        <f t="shared" ca="1" si="286"/>
        <v>0</v>
      </c>
      <c r="AX63" s="17">
        <f t="shared" ca="1" si="286"/>
        <v>0</v>
      </c>
      <c r="AY63" s="13">
        <f t="shared" ca="1" si="257"/>
        <v>0</v>
      </c>
      <c r="AZ63" s="32">
        <f t="shared" ca="1" si="287"/>
        <v>0</v>
      </c>
      <c r="BA63" s="17">
        <f t="shared" ca="1" si="287"/>
        <v>0</v>
      </c>
      <c r="BB63" s="13">
        <f t="shared" ca="1" si="259"/>
        <v>0</v>
      </c>
      <c r="BC63" s="32">
        <f t="shared" ca="1" si="288"/>
        <v>0</v>
      </c>
      <c r="BD63" s="17">
        <f t="shared" ca="1" si="288"/>
        <v>0</v>
      </c>
      <c r="BE63" s="13">
        <f t="shared" ca="1" si="261"/>
        <v>0</v>
      </c>
      <c r="BF63" s="32">
        <f t="shared" ca="1" si="289"/>
        <v>0</v>
      </c>
      <c r="BG63" s="17">
        <f t="shared" ca="1" si="289"/>
        <v>0</v>
      </c>
      <c r="BH63" s="13">
        <f t="shared" ca="1" si="263"/>
        <v>0</v>
      </c>
      <c r="BI63" s="32">
        <f t="shared" ca="1" si="290"/>
        <v>0</v>
      </c>
      <c r="BJ63" s="17">
        <f t="shared" ca="1" si="290"/>
        <v>0</v>
      </c>
      <c r="BK63" s="13">
        <f t="shared" ca="1" si="265"/>
        <v>0</v>
      </c>
      <c r="BL63" s="32">
        <f t="shared" ca="1" si="291"/>
        <v>0</v>
      </c>
      <c r="BM63" s="17">
        <f t="shared" ca="1" si="291"/>
        <v>0</v>
      </c>
      <c r="BN63" s="13">
        <f t="shared" ca="1" si="267"/>
        <v>0</v>
      </c>
      <c r="BO63" s="159" t="str">
        <f t="shared" si="268"/>
        <v>Opportunity</v>
      </c>
      <c r="BP63" s="246"/>
    </row>
    <row r="64" spans="1:68" hidden="1" x14ac:dyDescent="0.2">
      <c r="A64" s="6">
        <f>A$33</f>
        <v>100</v>
      </c>
      <c r="B64" s="3" t="str">
        <f t="shared" ref="B64" si="294">B$33</f>
        <v>&gt;= 0</v>
      </c>
      <c r="D64" s="242"/>
      <c r="E64" s="78" t="str">
        <f>$E$33</f>
        <v>Marginal</v>
      </c>
      <c r="F64" s="125">
        <f t="shared" ca="1" si="273"/>
        <v>51154</v>
      </c>
      <c r="G64" s="99">
        <f t="shared" ca="1" si="273"/>
        <v>44679</v>
      </c>
      <c r="H64" s="100">
        <f t="shared" ca="1" si="231"/>
        <v>0.14492267060587749</v>
      </c>
      <c r="I64" s="141"/>
      <c r="J64" s="125">
        <f t="shared" ca="1" si="274"/>
        <v>58636</v>
      </c>
      <c r="K64" s="99">
        <f t="shared" ca="1" si="274"/>
        <v>51154</v>
      </c>
      <c r="L64" s="100">
        <f t="shared" ca="1" si="233"/>
        <v>0.14626422176173906</v>
      </c>
      <c r="M64" s="141"/>
      <c r="N64" s="125">
        <f t="shared" ca="1" si="275"/>
        <v>0</v>
      </c>
      <c r="O64" s="99">
        <f t="shared" ca="1" si="275"/>
        <v>0</v>
      </c>
      <c r="P64" s="100">
        <f t="shared" ca="1" si="235"/>
        <v>0</v>
      </c>
      <c r="Q64" s="141"/>
      <c r="R64" s="125">
        <f t="shared" ca="1" si="276"/>
        <v>0</v>
      </c>
      <c r="S64" s="99">
        <f t="shared" ca="1" si="276"/>
        <v>0</v>
      </c>
      <c r="T64" s="100">
        <f t="shared" ca="1" si="237"/>
        <v>0</v>
      </c>
      <c r="U64" s="125">
        <f t="shared" ca="1" si="277"/>
        <v>0</v>
      </c>
      <c r="V64" s="99">
        <f t="shared" ca="1" si="277"/>
        <v>0</v>
      </c>
      <c r="W64" s="100">
        <f t="shared" ca="1" si="239"/>
        <v>0</v>
      </c>
      <c r="X64" s="125">
        <f t="shared" ca="1" si="278"/>
        <v>0</v>
      </c>
      <c r="Y64" s="99">
        <f t="shared" ca="1" si="278"/>
        <v>0</v>
      </c>
      <c r="Z64" s="100">
        <f t="shared" ca="1" si="241"/>
        <v>0</v>
      </c>
      <c r="AA64" s="125">
        <f t="shared" ca="1" si="279"/>
        <v>0</v>
      </c>
      <c r="AB64" s="99">
        <f t="shared" ca="1" si="279"/>
        <v>0</v>
      </c>
      <c r="AC64" s="100">
        <f t="shared" ca="1" si="243"/>
        <v>0</v>
      </c>
      <c r="AD64" s="141"/>
      <c r="AE64" s="125">
        <f t="shared" ca="1" si="280"/>
        <v>0</v>
      </c>
      <c r="AF64" s="99">
        <f t="shared" ca="1" si="280"/>
        <v>0</v>
      </c>
      <c r="AG64" s="100">
        <f t="shared" ca="1" si="245"/>
        <v>0</v>
      </c>
      <c r="AH64" s="125">
        <f t="shared" ca="1" si="281"/>
        <v>0</v>
      </c>
      <c r="AI64" s="99">
        <f t="shared" ca="1" si="281"/>
        <v>0</v>
      </c>
      <c r="AJ64" s="100">
        <f t="shared" ca="1" si="247"/>
        <v>0</v>
      </c>
      <c r="AK64" s="125">
        <f t="shared" ca="1" si="282"/>
        <v>0</v>
      </c>
      <c r="AL64" s="99">
        <f t="shared" ca="1" si="282"/>
        <v>0</v>
      </c>
      <c r="AM64" s="100">
        <f t="shared" ca="1" si="249"/>
        <v>0</v>
      </c>
      <c r="AN64" s="125">
        <f t="shared" ca="1" si="283"/>
        <v>0</v>
      </c>
      <c r="AO64" s="99">
        <f t="shared" ca="1" si="283"/>
        <v>0</v>
      </c>
      <c r="AP64" s="100">
        <f t="shared" ca="1" si="251"/>
        <v>0</v>
      </c>
      <c r="AQ64" s="125">
        <f t="shared" ca="1" si="284"/>
        <v>0</v>
      </c>
      <c r="AR64" s="99">
        <f t="shared" ca="1" si="284"/>
        <v>0</v>
      </c>
      <c r="AS64" s="100">
        <f t="shared" ca="1" si="253"/>
        <v>0</v>
      </c>
      <c r="AT64" s="125">
        <f t="shared" ca="1" si="285"/>
        <v>0</v>
      </c>
      <c r="AU64" s="99">
        <f t="shared" ca="1" si="285"/>
        <v>0</v>
      </c>
      <c r="AV64" s="100">
        <f t="shared" ca="1" si="255"/>
        <v>0</v>
      </c>
      <c r="AW64" s="125">
        <f t="shared" ca="1" si="286"/>
        <v>0</v>
      </c>
      <c r="AX64" s="99">
        <f t="shared" ca="1" si="286"/>
        <v>0</v>
      </c>
      <c r="AY64" s="100">
        <f t="shared" ca="1" si="257"/>
        <v>0</v>
      </c>
      <c r="AZ64" s="125">
        <f t="shared" ca="1" si="287"/>
        <v>0</v>
      </c>
      <c r="BA64" s="99">
        <f t="shared" ca="1" si="287"/>
        <v>0</v>
      </c>
      <c r="BB64" s="100">
        <f t="shared" ca="1" si="259"/>
        <v>0</v>
      </c>
      <c r="BC64" s="125">
        <f t="shared" ca="1" si="288"/>
        <v>0</v>
      </c>
      <c r="BD64" s="99">
        <f t="shared" ca="1" si="288"/>
        <v>0</v>
      </c>
      <c r="BE64" s="100">
        <f t="shared" ca="1" si="261"/>
        <v>0</v>
      </c>
      <c r="BF64" s="125">
        <f t="shared" ca="1" si="289"/>
        <v>0</v>
      </c>
      <c r="BG64" s="99">
        <f t="shared" ca="1" si="289"/>
        <v>0</v>
      </c>
      <c r="BH64" s="100">
        <f t="shared" ca="1" si="263"/>
        <v>0</v>
      </c>
      <c r="BI64" s="125">
        <f t="shared" ca="1" si="290"/>
        <v>0</v>
      </c>
      <c r="BJ64" s="99">
        <f t="shared" ca="1" si="290"/>
        <v>0</v>
      </c>
      <c r="BK64" s="100">
        <f t="shared" ca="1" si="265"/>
        <v>0</v>
      </c>
      <c r="BL64" s="125">
        <f t="shared" ca="1" si="291"/>
        <v>0</v>
      </c>
      <c r="BM64" s="99">
        <f t="shared" ca="1" si="291"/>
        <v>0</v>
      </c>
      <c r="BN64" s="100">
        <f t="shared" ca="1" si="267"/>
        <v>0</v>
      </c>
      <c r="BO64" s="156" t="str">
        <f t="shared" si="268"/>
        <v>Marginal</v>
      </c>
      <c r="BP64" s="247"/>
    </row>
    <row r="65" spans="1:68" ht="15" thickBot="1" x14ac:dyDescent="0.25">
      <c r="D65" s="236" t="s">
        <v>159</v>
      </c>
      <c r="E65" s="135" t="str">
        <f>$E$29</f>
        <v>Total Active</v>
      </c>
      <c r="F65" s="126">
        <f t="shared" ref="F65:G69" ca="1" si="295">IFERROR(F60 / F55, 0)</f>
        <v>0.67227460833802966</v>
      </c>
      <c r="G65" s="112">
        <f t="shared" ca="1" si="295"/>
        <v>0.62151381984253462</v>
      </c>
      <c r="H65" s="113">
        <f t="shared" ref="H65:H69" ca="1" si="296">IF(F$9 = 0, 0, IFERROR((F65 - G65) * 10000, 0))</f>
        <v>507.60788495495035</v>
      </c>
      <c r="I65" s="88"/>
      <c r="J65" s="126">
        <f ca="1">IFERROR(J60 / J55, 0)</f>
        <v>0.67341753261544024</v>
      </c>
      <c r="K65" s="112">
        <f ca="1">IFERROR(K60 / K55, 0)</f>
        <v>0.67222425354078974</v>
      </c>
      <c r="L65" s="113">
        <f t="shared" ref="L65:L69" ca="1" si="297">IF(J$9 = 0, 0, IFERROR((J65 - K65) * 10000, 0))</f>
        <v>11.932790746504995</v>
      </c>
      <c r="M65" s="88"/>
      <c r="N65" s="126">
        <f ca="1">IFERROR(N60 / N55, 0)</f>
        <v>0</v>
      </c>
      <c r="O65" s="112">
        <f ca="1">IFERROR(O60 / O55, 0)</f>
        <v>0</v>
      </c>
      <c r="P65" s="113">
        <f t="shared" ref="P65:P69" ca="1" si="298">IF(N$9 = 0, 0, IFERROR((N65 - O65) * 10000, 0))</f>
        <v>0</v>
      </c>
      <c r="Q65" s="88"/>
      <c r="R65" s="126">
        <f ca="1">IFERROR(R60 / R55, 0)</f>
        <v>0</v>
      </c>
      <c r="S65" s="112">
        <f ca="1">IFERROR(S60 / S55, 0)</f>
        <v>0</v>
      </c>
      <c r="T65" s="113">
        <f t="shared" ref="T65:T69" ca="1" si="299">IF(R$9 = 0, 0, IFERROR((R65 - S65) * 10000, 0))</f>
        <v>0</v>
      </c>
      <c r="U65" s="126">
        <f ca="1">IFERROR(U60 / U55, 0)</f>
        <v>0</v>
      </c>
      <c r="V65" s="112">
        <f ca="1">IFERROR(V60 / V55, 0)</f>
        <v>0</v>
      </c>
      <c r="W65" s="113">
        <f t="shared" ref="W65:W69" ca="1" si="300">IF(U$9 = 0, 0, IFERROR((U65 - V65) * 10000, 0))</f>
        <v>0</v>
      </c>
      <c r="X65" s="126">
        <f ca="1">IFERROR(X60 / X55, 0)</f>
        <v>0</v>
      </c>
      <c r="Y65" s="112">
        <f ca="1">IFERROR(Y60 / Y55, 0)</f>
        <v>0</v>
      </c>
      <c r="Z65" s="113">
        <f t="shared" ref="Z65:Z69" ca="1" si="301">IF(X$9 = 0, 0, IFERROR((X65 - Y65) * 10000, 0))</f>
        <v>0</v>
      </c>
      <c r="AA65" s="126">
        <f ca="1">IFERROR(AA60 / AA55, 0)</f>
        <v>0</v>
      </c>
      <c r="AB65" s="112">
        <f ca="1">IFERROR(AB60 / AB55, 0)</f>
        <v>0</v>
      </c>
      <c r="AC65" s="113">
        <f t="shared" ref="AC65:AC69" ca="1" si="302">IF(AA$9 = 0, 0, IFERROR((AA65 - AB65) * 10000, 0))</f>
        <v>0</v>
      </c>
      <c r="AD65" s="88"/>
      <c r="AE65" s="126">
        <f ca="1">IFERROR(AE60 / AE55, 0)</f>
        <v>0</v>
      </c>
      <c r="AF65" s="112">
        <f ca="1">IFERROR(AF60 / AF55, 0)</f>
        <v>0</v>
      </c>
      <c r="AG65" s="113">
        <f t="shared" ref="AG65:AG69" ca="1" si="303">IF(AE$9 = 0, 0, IFERROR((AE65 - AF65) * 10000, 0))</f>
        <v>0</v>
      </c>
      <c r="AH65" s="126">
        <f ca="1">IFERROR(AH60 / AH55, 0)</f>
        <v>0</v>
      </c>
      <c r="AI65" s="112">
        <f ca="1">IFERROR(AI60 / AI55, 0)</f>
        <v>0</v>
      </c>
      <c r="AJ65" s="113">
        <f t="shared" ref="AJ65:AJ69" ca="1" si="304">IF(AH$9 = 0, 0, IFERROR((AH65 - AI65) * 10000, 0))</f>
        <v>0</v>
      </c>
      <c r="AK65" s="126">
        <f ca="1">IFERROR(AK60 / AK55, 0)</f>
        <v>0</v>
      </c>
      <c r="AL65" s="112">
        <f ca="1">IFERROR(AL60 / AL55, 0)</f>
        <v>0</v>
      </c>
      <c r="AM65" s="113">
        <f t="shared" ref="AM65:AM69" ca="1" si="305">IF(AK$9 = 0, 0, IFERROR((AK65 - AL65) * 10000, 0))</f>
        <v>0</v>
      </c>
      <c r="AN65" s="126">
        <f ca="1">IFERROR(AN60 / AN55, 0)</f>
        <v>0</v>
      </c>
      <c r="AO65" s="112">
        <f ca="1">IFERROR(AO60 / AO55, 0)</f>
        <v>0</v>
      </c>
      <c r="AP65" s="113">
        <f t="shared" ref="AP65:AP69" ca="1" si="306">IF(AN$9 = 0, 0, IFERROR((AN65 - AO65) * 10000, 0))</f>
        <v>0</v>
      </c>
      <c r="AQ65" s="126">
        <f ca="1">IFERROR(AQ60 / AQ55, 0)</f>
        <v>0</v>
      </c>
      <c r="AR65" s="112">
        <f ca="1">IFERROR(AR60 / AR55, 0)</f>
        <v>0</v>
      </c>
      <c r="AS65" s="113">
        <f t="shared" ref="AS65:AS69" ca="1" si="307">IF(AQ$9 = 0, 0, IFERROR((AQ65 - AR65) * 10000, 0))</f>
        <v>0</v>
      </c>
      <c r="AT65" s="126">
        <f ca="1">IFERROR(AT60 / AT55, 0)</f>
        <v>0</v>
      </c>
      <c r="AU65" s="112">
        <f ca="1">IFERROR(AU60 / AU55, 0)</f>
        <v>0</v>
      </c>
      <c r="AV65" s="113">
        <f t="shared" ref="AV65:AV69" ca="1" si="308">IF(AT$9 = 0, 0, IFERROR((AT65 - AU65) * 10000, 0))</f>
        <v>0</v>
      </c>
      <c r="AW65" s="126">
        <f ca="1">IFERROR(AW60 / AW55, 0)</f>
        <v>0</v>
      </c>
      <c r="AX65" s="112">
        <f ca="1">IFERROR(AX60 / AX55, 0)</f>
        <v>0</v>
      </c>
      <c r="AY65" s="113">
        <f t="shared" ref="AY65:AY69" ca="1" si="309">IF(AW$9 = 0, 0, IFERROR((AW65 - AX65) * 10000, 0))</f>
        <v>0</v>
      </c>
      <c r="AZ65" s="126">
        <f ca="1">IFERROR(AZ60 / AZ55, 0)</f>
        <v>0</v>
      </c>
      <c r="BA65" s="112">
        <f ca="1">IFERROR(BA60 / BA55, 0)</f>
        <v>0</v>
      </c>
      <c r="BB65" s="113">
        <f t="shared" ref="BB65:BB69" ca="1" si="310">IF(AZ$9 = 0, 0, IFERROR((AZ65 - BA65) * 10000, 0))</f>
        <v>0</v>
      </c>
      <c r="BC65" s="126">
        <f ca="1">IFERROR(BC60 / BC55, 0)</f>
        <v>0</v>
      </c>
      <c r="BD65" s="112">
        <f ca="1">IFERROR(BD60 / BD55, 0)</f>
        <v>0</v>
      </c>
      <c r="BE65" s="113">
        <f t="shared" ref="BE65:BE69" ca="1" si="311">IF(BC$9 = 0, 0, IFERROR((BC65 - BD65) * 10000, 0))</f>
        <v>0</v>
      </c>
      <c r="BF65" s="126">
        <f ca="1">IFERROR(BF60 / BF55, 0)</f>
        <v>0</v>
      </c>
      <c r="BG65" s="112">
        <f ca="1">IFERROR(BG60 / BG55, 0)</f>
        <v>0</v>
      </c>
      <c r="BH65" s="113">
        <f t="shared" ref="BH65:BH69" ca="1" si="312">IF(BF$9 = 0, 0, IFERROR((BF65 - BG65) * 10000, 0))</f>
        <v>0</v>
      </c>
      <c r="BI65" s="126">
        <f ca="1">IFERROR(BI60 / BI55, 0)</f>
        <v>0</v>
      </c>
      <c r="BJ65" s="112">
        <f ca="1">IFERROR(BJ60 / BJ55, 0)</f>
        <v>0</v>
      </c>
      <c r="BK65" s="113">
        <f t="shared" ref="BK65:BK69" ca="1" si="313">IF(BI$9 = 0, 0, IFERROR((BI65 - BJ65) * 10000, 0))</f>
        <v>0</v>
      </c>
      <c r="BL65" s="126">
        <f ca="1">IFERROR(BL60 / BL55, 0)</f>
        <v>0</v>
      </c>
      <c r="BM65" s="112">
        <f ca="1">IFERROR(BM60 / BM55, 0)</f>
        <v>0</v>
      </c>
      <c r="BN65" s="113">
        <f t="shared" ref="BN65:BN69" ca="1" si="314">IF(BL$9 = 0, 0, IFERROR((BL65 - BM65) * 10000, 0))</f>
        <v>0</v>
      </c>
      <c r="BO65" s="158" t="str">
        <f t="shared" si="268"/>
        <v>Total Active</v>
      </c>
      <c r="BP65" s="248" t="str">
        <f>$D65</f>
        <v>RETENTION</v>
      </c>
    </row>
    <row r="66" spans="1:68" ht="15" thickTop="1" x14ac:dyDescent="0.2">
      <c r="D66" s="237"/>
      <c r="E66" s="136" t="str">
        <f>$E$30</f>
        <v>Elite</v>
      </c>
      <c r="F66" s="127">
        <f t="shared" ca="1" si="295"/>
        <v>0.96286738085070833</v>
      </c>
      <c r="G66" s="105">
        <f t="shared" ca="1" si="295"/>
        <v>0.94465145869308376</v>
      </c>
      <c r="H66" s="106">
        <f t="shared" ca="1" si="296"/>
        <v>182.15922157624576</v>
      </c>
      <c r="I66" s="88"/>
      <c r="J66" s="127">
        <f t="shared" ref="J66:K69" ca="1" si="315">IFERROR(J61 / J56, 0)</f>
        <v>0.96628526368303325</v>
      </c>
      <c r="K66" s="105">
        <f t="shared" ca="1" si="315"/>
        <v>0.96287289535725551</v>
      </c>
      <c r="L66" s="106">
        <f t="shared" ca="1" si="297"/>
        <v>34.123683257777373</v>
      </c>
      <c r="M66" s="88"/>
      <c r="N66" s="127">
        <f t="shared" ref="N66:O69" ca="1" si="316">IFERROR(N61 / N56, 0)</f>
        <v>0</v>
      </c>
      <c r="O66" s="105">
        <f t="shared" ca="1" si="316"/>
        <v>0</v>
      </c>
      <c r="P66" s="106">
        <f t="shared" ca="1" si="298"/>
        <v>0</v>
      </c>
      <c r="Q66" s="88"/>
      <c r="R66" s="127">
        <f t="shared" ref="R66:S69" ca="1" si="317">IFERROR(R61 / R56, 0)</f>
        <v>0</v>
      </c>
      <c r="S66" s="105">
        <f t="shared" ca="1" si="317"/>
        <v>0</v>
      </c>
      <c r="T66" s="106">
        <f t="shared" ca="1" si="299"/>
        <v>0</v>
      </c>
      <c r="U66" s="127">
        <f t="shared" ref="U66:V69" ca="1" si="318">IFERROR(U61 / U56, 0)</f>
        <v>0</v>
      </c>
      <c r="V66" s="105">
        <f t="shared" ca="1" si="318"/>
        <v>0</v>
      </c>
      <c r="W66" s="106">
        <f t="shared" ca="1" si="300"/>
        <v>0</v>
      </c>
      <c r="X66" s="127">
        <f t="shared" ref="X66:Y69" ca="1" si="319">IFERROR(X61 / X56, 0)</f>
        <v>0</v>
      </c>
      <c r="Y66" s="105">
        <f t="shared" ca="1" si="319"/>
        <v>0</v>
      </c>
      <c r="Z66" s="106">
        <f t="shared" ca="1" si="301"/>
        <v>0</v>
      </c>
      <c r="AA66" s="127">
        <f t="shared" ref="AA66:AB69" ca="1" si="320">IFERROR(AA61 / AA56, 0)</f>
        <v>0</v>
      </c>
      <c r="AB66" s="105">
        <f t="shared" ca="1" si="320"/>
        <v>0</v>
      </c>
      <c r="AC66" s="106">
        <f t="shared" ca="1" si="302"/>
        <v>0</v>
      </c>
      <c r="AD66" s="88"/>
      <c r="AE66" s="127">
        <f t="shared" ref="AE66:AF69" ca="1" si="321">IFERROR(AE61 / AE56, 0)</f>
        <v>0</v>
      </c>
      <c r="AF66" s="105">
        <f t="shared" ca="1" si="321"/>
        <v>0</v>
      </c>
      <c r="AG66" s="106">
        <f t="shared" ca="1" si="303"/>
        <v>0</v>
      </c>
      <c r="AH66" s="127">
        <f t="shared" ref="AH66:AI69" ca="1" si="322">IFERROR(AH61 / AH56, 0)</f>
        <v>0</v>
      </c>
      <c r="AI66" s="105">
        <f t="shared" ca="1" si="322"/>
        <v>0</v>
      </c>
      <c r="AJ66" s="106">
        <f t="shared" ca="1" si="304"/>
        <v>0</v>
      </c>
      <c r="AK66" s="127">
        <f t="shared" ref="AK66:AL69" ca="1" si="323">IFERROR(AK61 / AK56, 0)</f>
        <v>0</v>
      </c>
      <c r="AL66" s="105">
        <f t="shared" ca="1" si="323"/>
        <v>0</v>
      </c>
      <c r="AM66" s="106">
        <f t="shared" ca="1" si="305"/>
        <v>0</v>
      </c>
      <c r="AN66" s="127">
        <f t="shared" ref="AN66:AO69" ca="1" si="324">IFERROR(AN61 / AN56, 0)</f>
        <v>0</v>
      </c>
      <c r="AO66" s="105">
        <f t="shared" ca="1" si="324"/>
        <v>0</v>
      </c>
      <c r="AP66" s="106">
        <f t="shared" ca="1" si="306"/>
        <v>0</v>
      </c>
      <c r="AQ66" s="127">
        <f t="shared" ref="AQ66:AR69" ca="1" si="325">IFERROR(AQ61 / AQ56, 0)</f>
        <v>0</v>
      </c>
      <c r="AR66" s="105">
        <f t="shared" ca="1" si="325"/>
        <v>0</v>
      </c>
      <c r="AS66" s="106">
        <f t="shared" ca="1" si="307"/>
        <v>0</v>
      </c>
      <c r="AT66" s="127">
        <f t="shared" ref="AT66:AU69" ca="1" si="326">IFERROR(AT61 / AT56, 0)</f>
        <v>0</v>
      </c>
      <c r="AU66" s="105">
        <f t="shared" ca="1" si="326"/>
        <v>0</v>
      </c>
      <c r="AV66" s="106">
        <f t="shared" ca="1" si="308"/>
        <v>0</v>
      </c>
      <c r="AW66" s="127">
        <f t="shared" ref="AW66:AX69" ca="1" si="327">IFERROR(AW61 / AW56, 0)</f>
        <v>0</v>
      </c>
      <c r="AX66" s="105">
        <f t="shared" ca="1" si="327"/>
        <v>0</v>
      </c>
      <c r="AY66" s="106">
        <f t="shared" ca="1" si="309"/>
        <v>0</v>
      </c>
      <c r="AZ66" s="127">
        <f t="shared" ref="AZ66:BA69" ca="1" si="328">IFERROR(AZ61 / AZ56, 0)</f>
        <v>0</v>
      </c>
      <c r="BA66" s="105">
        <f t="shared" ca="1" si="328"/>
        <v>0</v>
      </c>
      <c r="BB66" s="106">
        <f t="shared" ca="1" si="310"/>
        <v>0</v>
      </c>
      <c r="BC66" s="127">
        <f t="shared" ref="BC66:BD69" ca="1" si="329">IFERROR(BC61 / BC56, 0)</f>
        <v>0</v>
      </c>
      <c r="BD66" s="105">
        <f t="shared" ca="1" si="329"/>
        <v>0</v>
      </c>
      <c r="BE66" s="106">
        <f t="shared" ca="1" si="311"/>
        <v>0</v>
      </c>
      <c r="BF66" s="127">
        <f t="shared" ref="BF66:BG69" ca="1" si="330">IFERROR(BF61 / BF56, 0)</f>
        <v>0</v>
      </c>
      <c r="BG66" s="105">
        <f t="shared" ca="1" si="330"/>
        <v>0</v>
      </c>
      <c r="BH66" s="106">
        <f t="shared" ca="1" si="312"/>
        <v>0</v>
      </c>
      <c r="BI66" s="127">
        <f t="shared" ref="BI66:BJ69" ca="1" si="331">IFERROR(BI61 / BI56, 0)</f>
        <v>0</v>
      </c>
      <c r="BJ66" s="105">
        <f t="shared" ca="1" si="331"/>
        <v>0</v>
      </c>
      <c r="BK66" s="106">
        <f t="shared" ca="1" si="313"/>
        <v>0</v>
      </c>
      <c r="BL66" s="127">
        <f t="shared" ref="BL66:BM69" ca="1" si="332">IFERROR(BL61 / BL56, 0)</f>
        <v>0</v>
      </c>
      <c r="BM66" s="105">
        <f t="shared" ca="1" si="332"/>
        <v>0</v>
      </c>
      <c r="BN66" s="106">
        <f t="shared" ca="1" si="314"/>
        <v>0</v>
      </c>
      <c r="BO66" s="152" t="str">
        <f t="shared" si="268"/>
        <v>Elite</v>
      </c>
      <c r="BP66" s="249"/>
    </row>
    <row r="67" spans="1:68" x14ac:dyDescent="0.2">
      <c r="D67" s="237"/>
      <c r="E67" s="79" t="str">
        <f>$E$31</f>
        <v>High Value</v>
      </c>
      <c r="F67" s="28">
        <f t="shared" ca="1" si="295"/>
        <v>0.84911410217750849</v>
      </c>
      <c r="G67" s="10">
        <f t="shared" ca="1" si="295"/>
        <v>0.79574148363812003</v>
      </c>
      <c r="H67" s="18">
        <f t="shared" ca="1" si="296"/>
        <v>533.72618539388463</v>
      </c>
      <c r="I67" s="88"/>
      <c r="J67" s="28">
        <f t="shared" ca="1" si="315"/>
        <v>0.85630815065001276</v>
      </c>
      <c r="K67" s="10">
        <f t="shared" ca="1" si="315"/>
        <v>0.84910246394093492</v>
      </c>
      <c r="L67" s="18">
        <f t="shared" ca="1" si="297"/>
        <v>72.056867090778411</v>
      </c>
      <c r="M67" s="88"/>
      <c r="N67" s="28">
        <f t="shared" ca="1" si="316"/>
        <v>0</v>
      </c>
      <c r="O67" s="10">
        <f t="shared" ca="1" si="316"/>
        <v>0</v>
      </c>
      <c r="P67" s="18">
        <f t="shared" ca="1" si="298"/>
        <v>0</v>
      </c>
      <c r="Q67" s="88"/>
      <c r="R67" s="28">
        <f t="shared" ca="1" si="317"/>
        <v>0</v>
      </c>
      <c r="S67" s="10">
        <f t="shared" ca="1" si="317"/>
        <v>0</v>
      </c>
      <c r="T67" s="18">
        <f t="shared" ca="1" si="299"/>
        <v>0</v>
      </c>
      <c r="U67" s="28">
        <f t="shared" ca="1" si="318"/>
        <v>0</v>
      </c>
      <c r="V67" s="10">
        <f t="shared" ca="1" si="318"/>
        <v>0</v>
      </c>
      <c r="W67" s="18">
        <f t="shared" ca="1" si="300"/>
        <v>0</v>
      </c>
      <c r="X67" s="28">
        <f t="shared" ca="1" si="319"/>
        <v>0</v>
      </c>
      <c r="Y67" s="10">
        <f t="shared" ca="1" si="319"/>
        <v>0</v>
      </c>
      <c r="Z67" s="18">
        <f t="shared" ca="1" si="301"/>
        <v>0</v>
      </c>
      <c r="AA67" s="28">
        <f t="shared" ca="1" si="320"/>
        <v>0</v>
      </c>
      <c r="AB67" s="10">
        <f t="shared" ca="1" si="320"/>
        <v>0</v>
      </c>
      <c r="AC67" s="18">
        <f t="shared" ca="1" si="302"/>
        <v>0</v>
      </c>
      <c r="AD67" s="88"/>
      <c r="AE67" s="28">
        <f t="shared" ca="1" si="321"/>
        <v>0</v>
      </c>
      <c r="AF67" s="10">
        <f t="shared" ca="1" si="321"/>
        <v>0</v>
      </c>
      <c r="AG67" s="18">
        <f t="shared" ca="1" si="303"/>
        <v>0</v>
      </c>
      <c r="AH67" s="28">
        <f t="shared" ca="1" si="322"/>
        <v>0</v>
      </c>
      <c r="AI67" s="10">
        <f t="shared" ca="1" si="322"/>
        <v>0</v>
      </c>
      <c r="AJ67" s="18">
        <f t="shared" ca="1" si="304"/>
        <v>0</v>
      </c>
      <c r="AK67" s="28">
        <f t="shared" ca="1" si="323"/>
        <v>0</v>
      </c>
      <c r="AL67" s="10">
        <f t="shared" ca="1" si="323"/>
        <v>0</v>
      </c>
      <c r="AM67" s="18">
        <f t="shared" ca="1" si="305"/>
        <v>0</v>
      </c>
      <c r="AN67" s="28">
        <f t="shared" ca="1" si="324"/>
        <v>0</v>
      </c>
      <c r="AO67" s="10">
        <f t="shared" ca="1" si="324"/>
        <v>0</v>
      </c>
      <c r="AP67" s="18">
        <f t="shared" ca="1" si="306"/>
        <v>0</v>
      </c>
      <c r="AQ67" s="28">
        <f t="shared" ca="1" si="325"/>
        <v>0</v>
      </c>
      <c r="AR67" s="10">
        <f t="shared" ca="1" si="325"/>
        <v>0</v>
      </c>
      <c r="AS67" s="18">
        <f t="shared" ca="1" si="307"/>
        <v>0</v>
      </c>
      <c r="AT67" s="28">
        <f t="shared" ca="1" si="326"/>
        <v>0</v>
      </c>
      <c r="AU67" s="10">
        <f t="shared" ca="1" si="326"/>
        <v>0</v>
      </c>
      <c r="AV67" s="18">
        <f t="shared" ca="1" si="308"/>
        <v>0</v>
      </c>
      <c r="AW67" s="28">
        <f t="shared" ca="1" si="327"/>
        <v>0</v>
      </c>
      <c r="AX67" s="10">
        <f t="shared" ca="1" si="327"/>
        <v>0</v>
      </c>
      <c r="AY67" s="18">
        <f t="shared" ca="1" si="309"/>
        <v>0</v>
      </c>
      <c r="AZ67" s="28">
        <f t="shared" ca="1" si="328"/>
        <v>0</v>
      </c>
      <c r="BA67" s="10">
        <f t="shared" ca="1" si="328"/>
        <v>0</v>
      </c>
      <c r="BB67" s="18">
        <f t="shared" ca="1" si="310"/>
        <v>0</v>
      </c>
      <c r="BC67" s="28">
        <f t="shared" ca="1" si="329"/>
        <v>0</v>
      </c>
      <c r="BD67" s="10">
        <f t="shared" ca="1" si="329"/>
        <v>0</v>
      </c>
      <c r="BE67" s="18">
        <f t="shared" ca="1" si="311"/>
        <v>0</v>
      </c>
      <c r="BF67" s="28">
        <f t="shared" ca="1" si="330"/>
        <v>0</v>
      </c>
      <c r="BG67" s="10">
        <f t="shared" ca="1" si="330"/>
        <v>0</v>
      </c>
      <c r="BH67" s="18">
        <f t="shared" ca="1" si="312"/>
        <v>0</v>
      </c>
      <c r="BI67" s="28">
        <f t="shared" ca="1" si="331"/>
        <v>0</v>
      </c>
      <c r="BJ67" s="10">
        <f t="shared" ca="1" si="331"/>
        <v>0</v>
      </c>
      <c r="BK67" s="18">
        <f t="shared" ca="1" si="313"/>
        <v>0</v>
      </c>
      <c r="BL67" s="28">
        <f t="shared" ca="1" si="332"/>
        <v>0</v>
      </c>
      <c r="BM67" s="10">
        <f t="shared" ca="1" si="332"/>
        <v>0</v>
      </c>
      <c r="BN67" s="18">
        <f t="shared" ca="1" si="314"/>
        <v>0</v>
      </c>
      <c r="BO67" s="159" t="str">
        <f t="shared" si="268"/>
        <v>High Value</v>
      </c>
      <c r="BP67" s="249"/>
    </row>
    <row r="68" spans="1:68" x14ac:dyDescent="0.2">
      <c r="D68" s="238"/>
      <c r="E68" s="79" t="str">
        <f>$E$32</f>
        <v>Opportunity</v>
      </c>
      <c r="F68" s="28">
        <f t="shared" ca="1" si="295"/>
        <v>0.6019088385006941</v>
      </c>
      <c r="G68" s="10">
        <f t="shared" ca="1" si="295"/>
        <v>0.54020405089978163</v>
      </c>
      <c r="H68" s="18">
        <f t="shared" ca="1" si="296"/>
        <v>617.04787600912471</v>
      </c>
      <c r="I68" s="88"/>
      <c r="J68" s="28">
        <f t="shared" ca="1" si="315"/>
        <v>0.60422001297025529</v>
      </c>
      <c r="K68" s="10">
        <f t="shared" ca="1" si="315"/>
        <v>0.60182810420965349</v>
      </c>
      <c r="L68" s="18">
        <f t="shared" ca="1" si="297"/>
        <v>23.919087606018017</v>
      </c>
      <c r="M68" s="88"/>
      <c r="N68" s="28">
        <f t="shared" ca="1" si="316"/>
        <v>0</v>
      </c>
      <c r="O68" s="10">
        <f t="shared" ca="1" si="316"/>
        <v>0</v>
      </c>
      <c r="P68" s="18">
        <f t="shared" ca="1" si="298"/>
        <v>0</v>
      </c>
      <c r="Q68" s="88"/>
      <c r="R68" s="28">
        <f t="shared" ca="1" si="317"/>
        <v>0</v>
      </c>
      <c r="S68" s="10">
        <f t="shared" ca="1" si="317"/>
        <v>0</v>
      </c>
      <c r="T68" s="18">
        <f t="shared" ca="1" si="299"/>
        <v>0</v>
      </c>
      <c r="U68" s="28">
        <f t="shared" ca="1" si="318"/>
        <v>0</v>
      </c>
      <c r="V68" s="10">
        <f t="shared" ca="1" si="318"/>
        <v>0</v>
      </c>
      <c r="W68" s="18">
        <f t="shared" ca="1" si="300"/>
        <v>0</v>
      </c>
      <c r="X68" s="28">
        <f t="shared" ca="1" si="319"/>
        <v>0</v>
      </c>
      <c r="Y68" s="10">
        <f t="shared" ca="1" si="319"/>
        <v>0</v>
      </c>
      <c r="Z68" s="18">
        <f t="shared" ca="1" si="301"/>
        <v>0</v>
      </c>
      <c r="AA68" s="28">
        <f t="shared" ca="1" si="320"/>
        <v>0</v>
      </c>
      <c r="AB68" s="10">
        <f t="shared" ca="1" si="320"/>
        <v>0</v>
      </c>
      <c r="AC68" s="18">
        <f t="shared" ca="1" si="302"/>
        <v>0</v>
      </c>
      <c r="AD68" s="88"/>
      <c r="AE68" s="28">
        <f t="shared" ca="1" si="321"/>
        <v>0</v>
      </c>
      <c r="AF68" s="10">
        <f t="shared" ca="1" si="321"/>
        <v>0</v>
      </c>
      <c r="AG68" s="18">
        <f t="shared" ca="1" si="303"/>
        <v>0</v>
      </c>
      <c r="AH68" s="28">
        <f t="shared" ca="1" si="322"/>
        <v>0</v>
      </c>
      <c r="AI68" s="10">
        <f t="shared" ca="1" si="322"/>
        <v>0</v>
      </c>
      <c r="AJ68" s="18">
        <f t="shared" ca="1" si="304"/>
        <v>0</v>
      </c>
      <c r="AK68" s="28">
        <f t="shared" ca="1" si="323"/>
        <v>0</v>
      </c>
      <c r="AL68" s="10">
        <f t="shared" ca="1" si="323"/>
        <v>0</v>
      </c>
      <c r="AM68" s="18">
        <f t="shared" ca="1" si="305"/>
        <v>0</v>
      </c>
      <c r="AN68" s="28">
        <f t="shared" ca="1" si="324"/>
        <v>0</v>
      </c>
      <c r="AO68" s="10">
        <f t="shared" ca="1" si="324"/>
        <v>0</v>
      </c>
      <c r="AP68" s="18">
        <f t="shared" ca="1" si="306"/>
        <v>0</v>
      </c>
      <c r="AQ68" s="28">
        <f t="shared" ca="1" si="325"/>
        <v>0</v>
      </c>
      <c r="AR68" s="10">
        <f t="shared" ca="1" si="325"/>
        <v>0</v>
      </c>
      <c r="AS68" s="18">
        <f t="shared" ca="1" si="307"/>
        <v>0</v>
      </c>
      <c r="AT68" s="28">
        <f t="shared" ca="1" si="326"/>
        <v>0</v>
      </c>
      <c r="AU68" s="10">
        <f t="shared" ca="1" si="326"/>
        <v>0</v>
      </c>
      <c r="AV68" s="18">
        <f t="shared" ca="1" si="308"/>
        <v>0</v>
      </c>
      <c r="AW68" s="28">
        <f t="shared" ca="1" si="327"/>
        <v>0</v>
      </c>
      <c r="AX68" s="10">
        <f t="shared" ca="1" si="327"/>
        <v>0</v>
      </c>
      <c r="AY68" s="18">
        <f t="shared" ca="1" si="309"/>
        <v>0</v>
      </c>
      <c r="AZ68" s="28">
        <f t="shared" ca="1" si="328"/>
        <v>0</v>
      </c>
      <c r="BA68" s="10">
        <f t="shared" ca="1" si="328"/>
        <v>0</v>
      </c>
      <c r="BB68" s="18">
        <f t="shared" ca="1" si="310"/>
        <v>0</v>
      </c>
      <c r="BC68" s="28">
        <f t="shared" ca="1" si="329"/>
        <v>0</v>
      </c>
      <c r="BD68" s="10">
        <f t="shared" ca="1" si="329"/>
        <v>0</v>
      </c>
      <c r="BE68" s="18">
        <f t="shared" ca="1" si="311"/>
        <v>0</v>
      </c>
      <c r="BF68" s="28">
        <f t="shared" ca="1" si="330"/>
        <v>0</v>
      </c>
      <c r="BG68" s="10">
        <f t="shared" ca="1" si="330"/>
        <v>0</v>
      </c>
      <c r="BH68" s="18">
        <f t="shared" ca="1" si="312"/>
        <v>0</v>
      </c>
      <c r="BI68" s="28">
        <f t="shared" ca="1" si="331"/>
        <v>0</v>
      </c>
      <c r="BJ68" s="10">
        <f t="shared" ca="1" si="331"/>
        <v>0</v>
      </c>
      <c r="BK68" s="18">
        <f t="shared" ca="1" si="313"/>
        <v>0</v>
      </c>
      <c r="BL68" s="28">
        <f t="shared" ca="1" si="332"/>
        <v>0</v>
      </c>
      <c r="BM68" s="10">
        <f t="shared" ca="1" si="332"/>
        <v>0</v>
      </c>
      <c r="BN68" s="18">
        <f t="shared" ca="1" si="314"/>
        <v>0</v>
      </c>
      <c r="BO68" s="159" t="str">
        <f t="shared" si="268"/>
        <v>Opportunity</v>
      </c>
      <c r="BP68" s="250"/>
    </row>
    <row r="69" spans="1:68" x14ac:dyDescent="0.2">
      <c r="D69" s="239"/>
      <c r="E69" s="78" t="str">
        <f>$E$33</f>
        <v>Marginal</v>
      </c>
      <c r="F69" s="30">
        <f t="shared" ca="1" si="295"/>
        <v>0.3940864688299282</v>
      </c>
      <c r="G69" s="14">
        <f t="shared" ca="1" si="295"/>
        <v>0.34790767936957845</v>
      </c>
      <c r="H69" s="19">
        <f t="shared" ca="1" si="296"/>
        <v>461.78789460349753</v>
      </c>
      <c r="I69" s="88"/>
      <c r="J69" s="30">
        <f t="shared" ca="1" si="315"/>
        <v>0.38692137648883168</v>
      </c>
      <c r="K69" s="14">
        <f t="shared" ca="1" si="315"/>
        <v>0.39401665293043819</v>
      </c>
      <c r="L69" s="19">
        <f t="shared" ca="1" si="297"/>
        <v>-70.952764416065122</v>
      </c>
      <c r="M69" s="88"/>
      <c r="N69" s="30">
        <f t="shared" ca="1" si="316"/>
        <v>0</v>
      </c>
      <c r="O69" s="14">
        <f t="shared" ca="1" si="316"/>
        <v>0</v>
      </c>
      <c r="P69" s="19">
        <f t="shared" ca="1" si="298"/>
        <v>0</v>
      </c>
      <c r="Q69" s="88"/>
      <c r="R69" s="30">
        <f t="shared" ca="1" si="317"/>
        <v>0</v>
      </c>
      <c r="S69" s="14">
        <f t="shared" ca="1" si="317"/>
        <v>0</v>
      </c>
      <c r="T69" s="19">
        <f t="shared" ca="1" si="299"/>
        <v>0</v>
      </c>
      <c r="U69" s="30">
        <f t="shared" ca="1" si="318"/>
        <v>0</v>
      </c>
      <c r="V69" s="14">
        <f t="shared" ca="1" si="318"/>
        <v>0</v>
      </c>
      <c r="W69" s="19">
        <f t="shared" ca="1" si="300"/>
        <v>0</v>
      </c>
      <c r="X69" s="30">
        <f t="shared" ca="1" si="319"/>
        <v>0</v>
      </c>
      <c r="Y69" s="14">
        <f t="shared" ca="1" si="319"/>
        <v>0</v>
      </c>
      <c r="Z69" s="19">
        <f t="shared" ca="1" si="301"/>
        <v>0</v>
      </c>
      <c r="AA69" s="30">
        <f t="shared" ca="1" si="320"/>
        <v>0</v>
      </c>
      <c r="AB69" s="14">
        <f t="shared" ca="1" si="320"/>
        <v>0</v>
      </c>
      <c r="AC69" s="19">
        <f t="shared" ca="1" si="302"/>
        <v>0</v>
      </c>
      <c r="AD69" s="88"/>
      <c r="AE69" s="30">
        <f t="shared" ca="1" si="321"/>
        <v>0</v>
      </c>
      <c r="AF69" s="14">
        <f t="shared" ca="1" si="321"/>
        <v>0</v>
      </c>
      <c r="AG69" s="19">
        <f t="shared" ca="1" si="303"/>
        <v>0</v>
      </c>
      <c r="AH69" s="30">
        <f t="shared" ca="1" si="322"/>
        <v>0</v>
      </c>
      <c r="AI69" s="14">
        <f t="shared" ca="1" si="322"/>
        <v>0</v>
      </c>
      <c r="AJ69" s="19">
        <f t="shared" ca="1" si="304"/>
        <v>0</v>
      </c>
      <c r="AK69" s="30">
        <f t="shared" ca="1" si="323"/>
        <v>0</v>
      </c>
      <c r="AL69" s="14">
        <f t="shared" ca="1" si="323"/>
        <v>0</v>
      </c>
      <c r="AM69" s="19">
        <f t="shared" ca="1" si="305"/>
        <v>0</v>
      </c>
      <c r="AN69" s="30">
        <f t="shared" ca="1" si="324"/>
        <v>0</v>
      </c>
      <c r="AO69" s="14">
        <f t="shared" ca="1" si="324"/>
        <v>0</v>
      </c>
      <c r="AP69" s="19">
        <f t="shared" ca="1" si="306"/>
        <v>0</v>
      </c>
      <c r="AQ69" s="30">
        <f t="shared" ca="1" si="325"/>
        <v>0</v>
      </c>
      <c r="AR69" s="14">
        <f t="shared" ca="1" si="325"/>
        <v>0</v>
      </c>
      <c r="AS69" s="19">
        <f t="shared" ca="1" si="307"/>
        <v>0</v>
      </c>
      <c r="AT69" s="30">
        <f t="shared" ca="1" si="326"/>
        <v>0</v>
      </c>
      <c r="AU69" s="14">
        <f t="shared" ca="1" si="326"/>
        <v>0</v>
      </c>
      <c r="AV69" s="19">
        <f t="shared" ca="1" si="308"/>
        <v>0</v>
      </c>
      <c r="AW69" s="30">
        <f t="shared" ca="1" si="327"/>
        <v>0</v>
      </c>
      <c r="AX69" s="14">
        <f t="shared" ca="1" si="327"/>
        <v>0</v>
      </c>
      <c r="AY69" s="19">
        <f t="shared" ca="1" si="309"/>
        <v>0</v>
      </c>
      <c r="AZ69" s="30">
        <f t="shared" ca="1" si="328"/>
        <v>0</v>
      </c>
      <c r="BA69" s="14">
        <f t="shared" ca="1" si="328"/>
        <v>0</v>
      </c>
      <c r="BB69" s="19">
        <f t="shared" ca="1" si="310"/>
        <v>0</v>
      </c>
      <c r="BC69" s="30">
        <f t="shared" ca="1" si="329"/>
        <v>0</v>
      </c>
      <c r="BD69" s="14">
        <f t="shared" ca="1" si="329"/>
        <v>0</v>
      </c>
      <c r="BE69" s="19">
        <f t="shared" ca="1" si="311"/>
        <v>0</v>
      </c>
      <c r="BF69" s="30">
        <f t="shared" ca="1" si="330"/>
        <v>0</v>
      </c>
      <c r="BG69" s="14">
        <f t="shared" ca="1" si="330"/>
        <v>0</v>
      </c>
      <c r="BH69" s="19">
        <f t="shared" ca="1" si="312"/>
        <v>0</v>
      </c>
      <c r="BI69" s="30">
        <f t="shared" ca="1" si="331"/>
        <v>0</v>
      </c>
      <c r="BJ69" s="14">
        <f t="shared" ca="1" si="331"/>
        <v>0</v>
      </c>
      <c r="BK69" s="19">
        <f t="shared" ca="1" si="313"/>
        <v>0</v>
      </c>
      <c r="BL69" s="30">
        <f t="shared" ca="1" si="332"/>
        <v>0</v>
      </c>
      <c r="BM69" s="14">
        <f t="shared" ca="1" si="332"/>
        <v>0</v>
      </c>
      <c r="BN69" s="19">
        <f t="shared" ca="1" si="314"/>
        <v>0</v>
      </c>
      <c r="BO69" s="156" t="str">
        <f t="shared" si="268"/>
        <v>Marginal</v>
      </c>
      <c r="BP69" s="251"/>
    </row>
    <row r="70" spans="1:68" ht="3.75" customHeight="1" x14ac:dyDescent="0.2">
      <c r="D70" s="144"/>
      <c r="E70" s="144"/>
      <c r="F70" s="144"/>
      <c r="G70" s="144"/>
      <c r="H70" s="160"/>
      <c r="I70" s="138"/>
      <c r="J70" s="144"/>
      <c r="K70" s="144"/>
      <c r="L70" s="160"/>
      <c r="M70" s="138"/>
      <c r="N70" s="144"/>
      <c r="O70" s="144"/>
      <c r="P70" s="160"/>
      <c r="Q70" s="138"/>
      <c r="R70" s="144"/>
      <c r="S70" s="144"/>
      <c r="T70" s="160"/>
      <c r="U70" s="144"/>
      <c r="V70" s="144"/>
      <c r="W70" s="160"/>
      <c r="X70" s="144"/>
      <c r="Y70" s="144"/>
      <c r="Z70" s="160"/>
      <c r="AA70" s="144"/>
      <c r="AB70" s="144"/>
      <c r="AC70" s="160"/>
      <c r="AD70" s="138"/>
      <c r="AE70" s="144"/>
      <c r="AF70" s="144"/>
      <c r="AG70" s="160"/>
      <c r="AH70" s="144"/>
      <c r="AI70" s="144"/>
      <c r="AJ70" s="160"/>
      <c r="AK70" s="144"/>
      <c r="AL70" s="144"/>
      <c r="AM70" s="160"/>
      <c r="AN70" s="144"/>
      <c r="AO70" s="144"/>
      <c r="AP70" s="160"/>
      <c r="AQ70" s="144"/>
      <c r="AR70" s="144"/>
      <c r="AS70" s="160"/>
      <c r="AT70" s="144"/>
      <c r="AU70" s="144"/>
      <c r="AV70" s="160"/>
      <c r="AW70" s="144"/>
      <c r="AX70" s="144"/>
      <c r="AY70" s="160"/>
      <c r="AZ70" s="144"/>
      <c r="BA70" s="144"/>
      <c r="BB70" s="160"/>
      <c r="BC70" s="144"/>
      <c r="BD70" s="144"/>
      <c r="BE70" s="160"/>
      <c r="BF70" s="144"/>
      <c r="BG70" s="144"/>
      <c r="BH70" s="160"/>
      <c r="BI70" s="144"/>
      <c r="BJ70" s="144"/>
      <c r="BK70" s="160"/>
      <c r="BL70" s="144"/>
      <c r="BM70" s="144"/>
      <c r="BN70" s="160"/>
      <c r="BO70" s="144"/>
      <c r="BP70" s="144"/>
    </row>
    <row r="71" spans="1:68" ht="15" hidden="1" thickBot="1" x14ac:dyDescent="0.25">
      <c r="A71" s="6" t="str">
        <f>A$29</f>
        <v>&gt;= 1</v>
      </c>
      <c r="B71" s="3" t="str">
        <f t="shared" ref="B71" si="333">B$29</f>
        <v>&gt;= 0</v>
      </c>
      <c r="D71" s="236" t="s">
        <v>160</v>
      </c>
      <c r="E71" s="135" t="str">
        <f>$E$29</f>
        <v>Total Active</v>
      </c>
      <c r="F71" s="123">
        <f t="shared" ref="F71:G75" ca="1" si="334">SUMIFS(ORDER_COUNT_D, CHANNEL_COUNT, $A$2, IS_JJCC, $B$2, CUST_GROUP, $A71, RECENCY_GROUP, $B71, TIMEFRAME, F$1)</f>
        <v>1919023</v>
      </c>
      <c r="G71" s="117">
        <f t="shared" ca="1" si="334"/>
        <v>1639282</v>
      </c>
      <c r="H71" s="115">
        <f t="shared" ref="H71:H75" ca="1" si="335">IF(F$9 = 0, 0, IFERROR((F71 - G71) / G71, 0))</f>
        <v>0.17064849122969691</v>
      </c>
      <c r="I71" s="141"/>
      <c r="J71" s="123">
        <f t="shared" ref="J71:K75" ca="1" si="336">SUMIFS(ORDER_COUNT_D, CHANNEL_COUNT, $A$2, IS_JJCC, $B$2, CUST_GROUP, $A71, RECENCY_GROUP, $B71, TIMEFRAME, J$1)</f>
        <v>2374263</v>
      </c>
      <c r="K71" s="117">
        <f t="shared" ca="1" si="336"/>
        <v>1918539</v>
      </c>
      <c r="L71" s="115">
        <f t="shared" ref="L71:L75" ca="1" si="337">IF(J$9 = 0, 0, IFERROR((J71 - K71) / K71, 0))</f>
        <v>0.23753700081155504</v>
      </c>
      <c r="M71" s="141"/>
      <c r="N71" s="123">
        <f t="shared" ref="N71:O75" ca="1" si="338">SUMIFS(ORDER_COUNT_D, CHANNEL_COUNT, $A$2, IS_JJCC, $B$2, CUST_GROUP, $A71, RECENCY_GROUP, $B71, TIMEFRAME, N$1)</f>
        <v>2374263</v>
      </c>
      <c r="O71" s="117">
        <f t="shared" ca="1" si="338"/>
        <v>1918539</v>
      </c>
      <c r="P71" s="115">
        <f t="shared" ref="P71:P75" ca="1" si="339">IF(N$9 = 0, 0, IFERROR((N71 - O71) / O71, 0))</f>
        <v>0.23753700081155504</v>
      </c>
      <c r="Q71" s="141"/>
      <c r="R71" s="123">
        <f t="shared" ref="R71:S75" ca="1" si="340">SUMIFS(ORDER_COUNT_D, CHANNEL_COUNT, $A$2, IS_JJCC, $B$2, CUST_GROUP, $A71, RECENCY_GROUP, $B71, TIMEFRAME, R$1)</f>
        <v>509034</v>
      </c>
      <c r="S71" s="117">
        <f t="shared" ca="1" si="340"/>
        <v>399691</v>
      </c>
      <c r="T71" s="115">
        <f t="shared" ref="T71:T75" ca="1" si="341">IF(R$9 = 0, 0, IFERROR((R71 - S71) / S71, 0))</f>
        <v>0.27356883192266024</v>
      </c>
      <c r="U71" s="123">
        <f t="shared" ref="U71:V75" ca="1" si="342">SUMIFS(ORDER_COUNT_D, CHANNEL_COUNT, $A$2, IS_JJCC, $B$2, CUST_GROUP, $A71, RECENCY_GROUP, $B71, TIMEFRAME, U$1)</f>
        <v>569693</v>
      </c>
      <c r="V71" s="117">
        <f t="shared" ca="1" si="342"/>
        <v>460921</v>
      </c>
      <c r="W71" s="115">
        <f t="shared" ref="W71:W75" ca="1" si="343">IF(U$9 = 0, 0, IFERROR((U71 - V71) / V71, 0))</f>
        <v>0.23598837978742562</v>
      </c>
      <c r="X71" s="123">
        <f t="shared" ref="X71:Y75" ca="1" si="344">SUMIFS(ORDER_COUNT_D, CHANNEL_COUNT, $A$2, IS_JJCC, $B$2, CUST_GROUP, $A71, RECENCY_GROUP, $B71, TIMEFRAME, X$1)</f>
        <v>557208</v>
      </c>
      <c r="Y71" s="117">
        <f t="shared" ca="1" si="344"/>
        <v>436740</v>
      </c>
      <c r="Z71" s="115">
        <f t="shared" ref="Z71:Z75" ca="1" si="345">IF(X$9 = 0, 0, IFERROR((X71 - Y71) / Y71, 0))</f>
        <v>0.27583459266382743</v>
      </c>
      <c r="AA71" s="123">
        <f t="shared" ref="AA71:AB75" ca="1" si="346">SUMIFS(ORDER_COUNT_D, CHANNEL_COUNT, $A$2, IS_JJCC, $B$2, CUST_GROUP, $A71, RECENCY_GROUP, $B71, TIMEFRAME, AA$1)</f>
        <v>736979</v>
      </c>
      <c r="AB71" s="117">
        <f t="shared" ca="1" si="346"/>
        <v>619332</v>
      </c>
      <c r="AC71" s="115">
        <f t="shared" ref="AC71:AC75" ca="1" si="347">IF(AA$9 = 0, 0, IFERROR((AA71 - AB71) / AB71, 0))</f>
        <v>0.1899578901138646</v>
      </c>
      <c r="AD71" s="141"/>
      <c r="AE71" s="123">
        <f t="shared" ref="AE71:AF75" ca="1" si="348">SUMIFS(ORDER_COUNT_D, CHANNEL_COUNT, $A$2, IS_JJCC, $B$2, CUST_GROUP, $A71, RECENCY_GROUP, $B71, TIMEFRAME, AE$1)</f>
        <v>131238</v>
      </c>
      <c r="AF71" s="117">
        <f t="shared" ca="1" si="348"/>
        <v>101098</v>
      </c>
      <c r="AG71" s="115">
        <f t="shared" ref="AG71:AG75" ca="1" si="349">IF(AE$9 = 0, 0, IFERROR((AE71 - AF71) / AF71, 0))</f>
        <v>0.29812657025856099</v>
      </c>
      <c r="AH71" s="123">
        <f t="shared" ref="AH71:AI75" ca="1" si="350">SUMIFS(ORDER_COUNT_D, CHANNEL_COUNT, $A$2, IS_JJCC, $B$2, CUST_GROUP, $A71, RECENCY_GROUP, $B71, TIMEFRAME, AH$1)</f>
        <v>198543</v>
      </c>
      <c r="AI71" s="117">
        <f t="shared" ca="1" si="350"/>
        <v>155559</v>
      </c>
      <c r="AJ71" s="115">
        <f t="shared" ref="AJ71:AJ75" ca="1" si="351">IF(AH$9 = 0, 0, IFERROR((AH71 - AI71) / AI71, 0))</f>
        <v>0.27631959578037912</v>
      </c>
      <c r="AK71" s="123">
        <f t="shared" ref="AK71:AL75" ca="1" si="352">SUMIFS(ORDER_COUNT_D, CHANNEL_COUNT, $A$2, IS_JJCC, $B$2, CUST_GROUP, $A71, RECENCY_GROUP, $B71, TIMEFRAME, AK$1)</f>
        <v>178336</v>
      </c>
      <c r="AL71" s="117">
        <f t="shared" ca="1" si="352"/>
        <v>142491</v>
      </c>
      <c r="AM71" s="115">
        <f t="shared" ref="AM71:AM75" ca="1" si="353">IF(AK$9 = 0, 0, IFERROR((AK71 - AL71) / AL71, 0))</f>
        <v>0.25155974763318384</v>
      </c>
      <c r="AN71" s="123">
        <f t="shared" ref="AN71:AO75" ca="1" si="354">SUMIFS(ORDER_COUNT_D, CHANNEL_COUNT, $A$2, IS_JJCC, $B$2, CUST_GROUP, $A71, RECENCY_GROUP, $B71, TIMEFRAME, AN$1)</f>
        <v>182988</v>
      </c>
      <c r="AO71" s="117">
        <f t="shared" ca="1" si="354"/>
        <v>156641</v>
      </c>
      <c r="AP71" s="115">
        <f t="shared" ref="AP71:AP75" ca="1" si="355">IF(AN$9 = 0, 0, IFERROR((AN71 - AO71) / AO71, 0))</f>
        <v>0.16819989657880122</v>
      </c>
      <c r="AQ71" s="123">
        <f t="shared" ref="AQ71:AR75" ca="1" si="356">SUMIFS(ORDER_COUNT_D, CHANNEL_COUNT, $A$2, IS_JJCC, $B$2, CUST_GROUP, $A71, RECENCY_GROUP, $B71, TIMEFRAME, AQ$1)</f>
        <v>229963</v>
      </c>
      <c r="AR71" s="117">
        <f t="shared" ca="1" si="356"/>
        <v>169730</v>
      </c>
      <c r="AS71" s="115">
        <f t="shared" ref="AS71:AS75" ca="1" si="357">IF(AQ$9 = 0, 0, IFERROR((AQ71 - AR71) / AR71, 0))</f>
        <v>0.35487539032581156</v>
      </c>
      <c r="AT71" s="123">
        <f t="shared" ref="AT71:AU75" ca="1" si="358">SUMIFS(ORDER_COUNT_D, CHANNEL_COUNT, $A$2, IS_JJCC, $B$2, CUST_GROUP, $A71, RECENCY_GROUP, $B71, TIMEFRAME, AT$1)</f>
        <v>155358</v>
      </c>
      <c r="AU71" s="117">
        <f t="shared" ca="1" si="358"/>
        <v>133139</v>
      </c>
      <c r="AV71" s="115">
        <f t="shared" ref="AV71:AV75" ca="1" si="359">IF(AT$9 = 0, 0, IFERROR((AT71 - AU71) / AU71, 0))</f>
        <v>0.16688573596016193</v>
      </c>
      <c r="AW71" s="123">
        <f t="shared" ref="AW71:AX75" ca="1" si="360">SUMIFS(ORDER_COUNT_D, CHANNEL_COUNT, $A$2, IS_JJCC, $B$2, CUST_GROUP, $A71, RECENCY_GROUP, $B71, TIMEFRAME, AW$1)</f>
        <v>152631</v>
      </c>
      <c r="AX71" s="117">
        <f t="shared" ca="1" si="360"/>
        <v>118520</v>
      </c>
      <c r="AY71" s="115">
        <f t="shared" ref="AY71:AY75" ca="1" si="361">IF(AW$9 = 0, 0, IFERROR((AW71 - AX71) / AX71, 0))</f>
        <v>0.28780796490043875</v>
      </c>
      <c r="AZ71" s="123">
        <f t="shared" ref="AZ71:BA75" ca="1" si="362">SUMIFS(ORDER_COUNT_D, CHANNEL_COUNT, $A$2, IS_JJCC, $B$2, CUST_GROUP, $A71, RECENCY_GROUP, $B71, TIMEFRAME, AZ$1)</f>
        <v>210276</v>
      </c>
      <c r="BA71" s="117">
        <f t="shared" ca="1" si="362"/>
        <v>168220</v>
      </c>
      <c r="BB71" s="115">
        <f t="shared" ref="BB71:BB75" ca="1" si="363">IF(AZ$9 = 0, 0, IFERROR((AZ71 - BA71) / BA71, 0))</f>
        <v>0.25000594459636188</v>
      </c>
      <c r="BC71" s="123">
        <f t="shared" ref="BC71:BD75" ca="1" si="364">SUMIFS(ORDER_COUNT_D, CHANNEL_COUNT, $A$2, IS_JJCC, $B$2, CUST_GROUP, $A71, RECENCY_GROUP, $B71, TIMEFRAME, BC$1)</f>
        <v>193310</v>
      </c>
      <c r="BD71" s="117">
        <f t="shared" ca="1" si="364"/>
        <v>149217</v>
      </c>
      <c r="BE71" s="115">
        <f t="shared" ref="BE71:BE75" ca="1" si="365">IF(BC$9 = 0, 0, IFERROR((BC71 - BD71) / BD71, 0))</f>
        <v>0.29549582152167647</v>
      </c>
      <c r="BF71" s="123">
        <f t="shared" ref="BF71:BG75" ca="1" si="366">SUMIFS(ORDER_COUNT_D, CHANNEL_COUNT, $A$2, IS_JJCC, $B$2, CUST_GROUP, $A71, RECENCY_GROUP, $B71, TIMEFRAME, BF$1)</f>
        <v>214152</v>
      </c>
      <c r="BG71" s="117">
        <f t="shared" ca="1" si="366"/>
        <v>188609</v>
      </c>
      <c r="BH71" s="115">
        <f t="shared" ref="BH71:BH75" ca="1" si="367">IF(BF$9 = 0, 0, IFERROR((BF71 - BG71) / BG71, 0))</f>
        <v>0.13542831996352242</v>
      </c>
      <c r="BI71" s="123">
        <f t="shared" ref="BI71:BJ75" ca="1" si="368">SUMIFS(ORDER_COUNT_D, CHANNEL_COUNT, $A$2, IS_JJCC, $B$2, CUST_GROUP, $A71, RECENCY_GROUP, $B71, TIMEFRAME, BI$1)</f>
        <v>333323</v>
      </c>
      <c r="BJ71" s="117">
        <f t="shared" ca="1" si="368"/>
        <v>271796</v>
      </c>
      <c r="BK71" s="115">
        <f t="shared" ref="BK71:BK75" ca="1" si="369">IF(BI$9 = 0, 0, IFERROR((BI71 - BJ71) / BJ71, 0))</f>
        <v>0.22637198487100618</v>
      </c>
      <c r="BL71" s="123">
        <f t="shared" ref="BL71:BM75" ca="1" si="370">SUMIFS(ORDER_COUNT_D, CHANNEL_COUNT, $A$2, IS_JJCC, $B$2, CUST_GROUP, $A71, RECENCY_GROUP, $B71, TIMEFRAME, BL$1)</f>
        <v>188748</v>
      </c>
      <c r="BM71" s="117">
        <f t="shared" ca="1" si="370"/>
        <v>157712</v>
      </c>
      <c r="BN71" s="115">
        <f t="shared" ref="BN71:BN75" ca="1" si="371">IF(BL$9 = 0, 0, IFERROR((BL71 - BM71) / BM71, 0))</f>
        <v>0.19678908389976665</v>
      </c>
      <c r="BO71" s="158" t="str">
        <f t="shared" ref="BO71:BO75" si="372">E71</f>
        <v>Total Active</v>
      </c>
      <c r="BP71" s="248" t="str">
        <f>$D71</f>
        <v>TRANS</v>
      </c>
    </row>
    <row r="72" spans="1:68" ht="15" hidden="1" thickTop="1" x14ac:dyDescent="0.2">
      <c r="A72" s="6">
        <f>A$30</f>
        <v>5</v>
      </c>
      <c r="B72" s="3" t="str">
        <f t="shared" ref="B72" si="373">B$30</f>
        <v>&gt;= 0</v>
      </c>
      <c r="D72" s="237"/>
      <c r="E72" s="136" t="str">
        <f>$E$30</f>
        <v>Elite</v>
      </c>
      <c r="F72" s="124">
        <f t="shared" ca="1" si="334"/>
        <v>460228</v>
      </c>
      <c r="G72" s="110">
        <f t="shared" ca="1" si="334"/>
        <v>384225</v>
      </c>
      <c r="H72" s="108">
        <f t="shared" ca="1" si="335"/>
        <v>0.19780857570433991</v>
      </c>
      <c r="I72" s="141"/>
      <c r="J72" s="124">
        <f t="shared" ca="1" si="336"/>
        <v>601855</v>
      </c>
      <c r="K72" s="110">
        <f t="shared" ca="1" si="336"/>
        <v>460031</v>
      </c>
      <c r="L72" s="108">
        <f t="shared" ca="1" si="337"/>
        <v>0.30829226726024983</v>
      </c>
      <c r="M72" s="141"/>
      <c r="N72" s="124">
        <f t="shared" ca="1" si="338"/>
        <v>601855</v>
      </c>
      <c r="O72" s="110">
        <f t="shared" ca="1" si="338"/>
        <v>460031</v>
      </c>
      <c r="P72" s="108">
        <f t="shared" ca="1" si="339"/>
        <v>0.30829226726024983</v>
      </c>
      <c r="Q72" s="141"/>
      <c r="R72" s="124">
        <f t="shared" ca="1" si="340"/>
        <v>84158</v>
      </c>
      <c r="S72" s="110">
        <f t="shared" ca="1" si="340"/>
        <v>60521</v>
      </c>
      <c r="T72" s="108">
        <f t="shared" ca="1" si="341"/>
        <v>0.39055864906396126</v>
      </c>
      <c r="U72" s="124">
        <f t="shared" ca="1" si="342"/>
        <v>98597</v>
      </c>
      <c r="V72" s="110">
        <f t="shared" ca="1" si="342"/>
        <v>78394</v>
      </c>
      <c r="W72" s="108">
        <f t="shared" ca="1" si="343"/>
        <v>0.25771104931499861</v>
      </c>
      <c r="X72" s="124">
        <f t="shared" ca="1" si="344"/>
        <v>93618</v>
      </c>
      <c r="Y72" s="110">
        <f t="shared" ca="1" si="344"/>
        <v>68747</v>
      </c>
      <c r="Z72" s="108">
        <f t="shared" ca="1" si="345"/>
        <v>0.36177578657977805</v>
      </c>
      <c r="AA72" s="124">
        <f t="shared" ca="1" si="346"/>
        <v>132385</v>
      </c>
      <c r="AB72" s="110">
        <f t="shared" ca="1" si="346"/>
        <v>106311</v>
      </c>
      <c r="AC72" s="108">
        <f t="shared" ca="1" si="347"/>
        <v>0.24526154396064379</v>
      </c>
      <c r="AD72" s="141"/>
      <c r="AE72" s="124">
        <f t="shared" ca="1" si="348"/>
        <v>13417</v>
      </c>
      <c r="AF72" s="110">
        <f t="shared" ca="1" si="348"/>
        <v>9587</v>
      </c>
      <c r="AG72" s="108">
        <f t="shared" ca="1" si="349"/>
        <v>0.39949932199853971</v>
      </c>
      <c r="AH72" s="124">
        <f t="shared" ca="1" si="350"/>
        <v>24065</v>
      </c>
      <c r="AI72" s="110">
        <f t="shared" ca="1" si="350"/>
        <v>17413</v>
      </c>
      <c r="AJ72" s="108">
        <f t="shared" ca="1" si="351"/>
        <v>0.38201343823580086</v>
      </c>
      <c r="AK72" s="124">
        <f t="shared" ca="1" si="352"/>
        <v>19716</v>
      </c>
      <c r="AL72" s="110">
        <f t="shared" ca="1" si="352"/>
        <v>14495</v>
      </c>
      <c r="AM72" s="108">
        <f t="shared" ca="1" si="353"/>
        <v>0.36019317005864093</v>
      </c>
      <c r="AN72" s="124">
        <f t="shared" ca="1" si="354"/>
        <v>21563</v>
      </c>
      <c r="AO72" s="110">
        <f t="shared" ca="1" si="354"/>
        <v>18026</v>
      </c>
      <c r="AP72" s="108">
        <f t="shared" ca="1" si="355"/>
        <v>0.19621657605680684</v>
      </c>
      <c r="AQ72" s="124">
        <f t="shared" ca="1" si="356"/>
        <v>28700</v>
      </c>
      <c r="AR72" s="110">
        <f t="shared" ca="1" si="356"/>
        <v>20726</v>
      </c>
      <c r="AS72" s="108">
        <f t="shared" ca="1" si="357"/>
        <v>0.38473415034256492</v>
      </c>
      <c r="AT72" s="124">
        <f t="shared" ca="1" si="358"/>
        <v>18315</v>
      </c>
      <c r="AU72" s="110">
        <f t="shared" ca="1" si="358"/>
        <v>15877</v>
      </c>
      <c r="AV72" s="108">
        <f t="shared" ca="1" si="359"/>
        <v>0.15355545758014738</v>
      </c>
      <c r="AW72" s="124">
        <f t="shared" ca="1" si="360"/>
        <v>17096</v>
      </c>
      <c r="AX72" s="110">
        <f t="shared" ca="1" si="360"/>
        <v>13118</v>
      </c>
      <c r="AY72" s="108">
        <f t="shared" ca="1" si="361"/>
        <v>0.30324744625705136</v>
      </c>
      <c r="AZ72" s="124">
        <f t="shared" ca="1" si="362"/>
        <v>24891</v>
      </c>
      <c r="BA72" s="110">
        <f t="shared" ca="1" si="362"/>
        <v>18350</v>
      </c>
      <c r="BB72" s="108">
        <f t="shared" ca="1" si="363"/>
        <v>0.35645776566757492</v>
      </c>
      <c r="BC72" s="124">
        <f t="shared" ca="1" si="364"/>
        <v>22310</v>
      </c>
      <c r="BD72" s="110">
        <f t="shared" ca="1" si="364"/>
        <v>15502</v>
      </c>
      <c r="BE72" s="108">
        <f t="shared" ca="1" si="365"/>
        <v>0.43916913946587538</v>
      </c>
      <c r="BF72" s="124">
        <f t="shared" ca="1" si="366"/>
        <v>24933</v>
      </c>
      <c r="BG72" s="110">
        <f t="shared" ca="1" si="366"/>
        <v>21186</v>
      </c>
      <c r="BH72" s="108">
        <f t="shared" ca="1" si="367"/>
        <v>0.1768620787312376</v>
      </c>
      <c r="BI72" s="124">
        <f t="shared" ca="1" si="368"/>
        <v>45566</v>
      </c>
      <c r="BJ72" s="110">
        <f t="shared" ca="1" si="368"/>
        <v>33963</v>
      </c>
      <c r="BK72" s="108">
        <f t="shared" ca="1" si="369"/>
        <v>0.34163648676500896</v>
      </c>
      <c r="BL72" s="124">
        <f t="shared" ca="1" si="370"/>
        <v>22896</v>
      </c>
      <c r="BM72" s="110">
        <f t="shared" ca="1" si="370"/>
        <v>17994</v>
      </c>
      <c r="BN72" s="108">
        <f t="shared" ca="1" si="371"/>
        <v>0.27242414138046017</v>
      </c>
      <c r="BO72" s="152" t="str">
        <f t="shared" si="372"/>
        <v>Elite</v>
      </c>
      <c r="BP72" s="249"/>
    </row>
    <row r="73" spans="1:68" hidden="1" x14ac:dyDescent="0.2">
      <c r="A73" s="6">
        <f>A$31</f>
        <v>30</v>
      </c>
      <c r="B73" s="3" t="str">
        <f t="shared" ref="B73:B74" si="374">B$31</f>
        <v>&gt;= 0</v>
      </c>
      <c r="D73" s="237"/>
      <c r="E73" s="79" t="str">
        <f>$E$31</f>
        <v>High Value</v>
      </c>
      <c r="F73" s="32">
        <f t="shared" ca="1" si="334"/>
        <v>809547</v>
      </c>
      <c r="G73" s="17">
        <f t="shared" ca="1" si="334"/>
        <v>694666</v>
      </c>
      <c r="H73" s="13">
        <f t="shared" ca="1" si="335"/>
        <v>0.16537587847972982</v>
      </c>
      <c r="I73" s="141"/>
      <c r="J73" s="32">
        <f t="shared" ca="1" si="336"/>
        <v>1003684</v>
      </c>
      <c r="K73" s="17">
        <f t="shared" ca="1" si="336"/>
        <v>809230</v>
      </c>
      <c r="L73" s="13">
        <f t="shared" ca="1" si="337"/>
        <v>0.24029509533754309</v>
      </c>
      <c r="M73" s="141"/>
      <c r="N73" s="32">
        <f t="shared" ca="1" si="338"/>
        <v>1003684</v>
      </c>
      <c r="O73" s="17">
        <f t="shared" ca="1" si="338"/>
        <v>809230</v>
      </c>
      <c r="P73" s="13">
        <f t="shared" ca="1" si="339"/>
        <v>0.24029509533754309</v>
      </c>
      <c r="Q73" s="141"/>
      <c r="R73" s="32">
        <f t="shared" ca="1" si="340"/>
        <v>184110</v>
      </c>
      <c r="S73" s="17">
        <f t="shared" ca="1" si="340"/>
        <v>137826</v>
      </c>
      <c r="T73" s="13">
        <f t="shared" ca="1" si="341"/>
        <v>0.33581472291149711</v>
      </c>
      <c r="U73" s="32">
        <f t="shared" ca="1" si="342"/>
        <v>211228</v>
      </c>
      <c r="V73" s="17">
        <f t="shared" ca="1" si="342"/>
        <v>168276</v>
      </c>
      <c r="W73" s="13">
        <f t="shared" ca="1" si="343"/>
        <v>0.25524733176448217</v>
      </c>
      <c r="X73" s="32">
        <f t="shared" ca="1" si="344"/>
        <v>201382</v>
      </c>
      <c r="Y73" s="17">
        <f t="shared" ca="1" si="344"/>
        <v>155476</v>
      </c>
      <c r="Z73" s="13">
        <f t="shared" ca="1" si="345"/>
        <v>0.29526100491394169</v>
      </c>
      <c r="AA73" s="32">
        <f t="shared" ca="1" si="346"/>
        <v>281763</v>
      </c>
      <c r="AB73" s="17">
        <f t="shared" ca="1" si="346"/>
        <v>233255</v>
      </c>
      <c r="AC73" s="13">
        <f t="shared" ca="1" si="347"/>
        <v>0.20796124413195857</v>
      </c>
      <c r="AD73" s="141"/>
      <c r="AE73" s="32">
        <f t="shared" ca="1" si="348"/>
        <v>40081</v>
      </c>
      <c r="AF73" s="17">
        <f t="shared" ca="1" si="348"/>
        <v>30554</v>
      </c>
      <c r="AG73" s="13">
        <f t="shared" ca="1" si="349"/>
        <v>0.31180860116515025</v>
      </c>
      <c r="AH73" s="32">
        <f t="shared" ca="1" si="350"/>
        <v>63254</v>
      </c>
      <c r="AI73" s="17">
        <f t="shared" ca="1" si="350"/>
        <v>47462</v>
      </c>
      <c r="AJ73" s="13">
        <f t="shared" ca="1" si="351"/>
        <v>0.33272934136783111</v>
      </c>
      <c r="AK73" s="32">
        <f t="shared" ca="1" si="352"/>
        <v>56980</v>
      </c>
      <c r="AL73" s="17">
        <f t="shared" ca="1" si="352"/>
        <v>42168</v>
      </c>
      <c r="AM73" s="13">
        <f t="shared" ca="1" si="353"/>
        <v>0.351261620185923</v>
      </c>
      <c r="AN73" s="32">
        <f t="shared" ca="1" si="354"/>
        <v>57864</v>
      </c>
      <c r="AO73" s="17">
        <f t="shared" ca="1" si="354"/>
        <v>48505</v>
      </c>
      <c r="AP73" s="13">
        <f t="shared" ca="1" si="355"/>
        <v>0.192949180496856</v>
      </c>
      <c r="AQ73" s="32">
        <f t="shared" ca="1" si="356"/>
        <v>76344</v>
      </c>
      <c r="AR73" s="17">
        <f t="shared" ca="1" si="356"/>
        <v>54519</v>
      </c>
      <c r="AS73" s="13">
        <f t="shared" ca="1" si="357"/>
        <v>0.40031915479007318</v>
      </c>
      <c r="AT73" s="32">
        <f t="shared" ca="1" si="358"/>
        <v>50978</v>
      </c>
      <c r="AU73" s="17">
        <f t="shared" ca="1" si="358"/>
        <v>43674</v>
      </c>
      <c r="AV73" s="13">
        <f t="shared" ca="1" si="359"/>
        <v>0.16723908961853734</v>
      </c>
      <c r="AW73" s="32">
        <f t="shared" ca="1" si="360"/>
        <v>48128</v>
      </c>
      <c r="AX73" s="17">
        <f t="shared" ca="1" si="360"/>
        <v>38215</v>
      </c>
      <c r="AY73" s="13">
        <f t="shared" ca="1" si="361"/>
        <v>0.25940075886432029</v>
      </c>
      <c r="AZ73" s="32">
        <f t="shared" ca="1" si="362"/>
        <v>66349</v>
      </c>
      <c r="BA73" s="17">
        <f t="shared" ca="1" si="362"/>
        <v>52041</v>
      </c>
      <c r="BB73" s="13">
        <f t="shared" ca="1" si="363"/>
        <v>0.27493706884956093</v>
      </c>
      <c r="BC73" s="32">
        <f t="shared" ca="1" si="364"/>
        <v>60534</v>
      </c>
      <c r="BD73" s="17">
        <f t="shared" ca="1" si="364"/>
        <v>44919</v>
      </c>
      <c r="BE73" s="13">
        <f t="shared" ca="1" si="365"/>
        <v>0.34762572630735322</v>
      </c>
      <c r="BF73" s="32">
        <f t="shared" ca="1" si="366"/>
        <v>68955</v>
      </c>
      <c r="BG73" s="17">
        <f t="shared" ca="1" si="366"/>
        <v>60282</v>
      </c>
      <c r="BH73" s="13">
        <f t="shared" ca="1" si="367"/>
        <v>0.14387379317209117</v>
      </c>
      <c r="BI73" s="32">
        <f t="shared" ca="1" si="368"/>
        <v>116015</v>
      </c>
      <c r="BJ73" s="17">
        <f t="shared" ca="1" si="368"/>
        <v>90811</v>
      </c>
      <c r="BK73" s="13">
        <f t="shared" ca="1" si="369"/>
        <v>0.27754346940348634</v>
      </c>
      <c r="BL73" s="32">
        <f t="shared" ca="1" si="370"/>
        <v>62725</v>
      </c>
      <c r="BM73" s="17">
        <f t="shared" ca="1" si="370"/>
        <v>52016</v>
      </c>
      <c r="BN73" s="13">
        <f t="shared" ca="1" si="371"/>
        <v>0.20587896031990158</v>
      </c>
      <c r="BO73" s="159" t="str">
        <f t="shared" si="372"/>
        <v>High Value</v>
      </c>
      <c r="BP73" s="249"/>
    </row>
    <row r="74" spans="1:68" hidden="1" x14ac:dyDescent="0.2">
      <c r="A74" s="6">
        <f>A$32</f>
        <v>70</v>
      </c>
      <c r="B74" s="3" t="str">
        <f t="shared" si="374"/>
        <v>&gt;= 0</v>
      </c>
      <c r="D74" s="238"/>
      <c r="E74" s="79" t="str">
        <f>$E$32</f>
        <v>Opportunity</v>
      </c>
      <c r="F74" s="32">
        <f t="shared" ca="1" si="334"/>
        <v>486010</v>
      </c>
      <c r="G74" s="17">
        <f t="shared" ca="1" si="334"/>
        <v>419676</v>
      </c>
      <c r="H74" s="13">
        <f t="shared" ca="1" si="335"/>
        <v>0.15806002725912371</v>
      </c>
      <c r="I74" s="141"/>
      <c r="J74" s="32">
        <f t="shared" ca="1" si="336"/>
        <v>576887</v>
      </c>
      <c r="K74" s="17">
        <f t="shared" ca="1" si="336"/>
        <v>485941</v>
      </c>
      <c r="L74" s="13">
        <f t="shared" ca="1" si="337"/>
        <v>0.18715440763384855</v>
      </c>
      <c r="M74" s="141"/>
      <c r="N74" s="32">
        <f t="shared" ca="1" si="338"/>
        <v>576890</v>
      </c>
      <c r="O74" s="17">
        <f t="shared" ca="1" si="338"/>
        <v>485938</v>
      </c>
      <c r="P74" s="13">
        <f t="shared" ca="1" si="339"/>
        <v>0.18716791030954566</v>
      </c>
      <c r="Q74" s="141"/>
      <c r="R74" s="32">
        <f t="shared" ca="1" si="340"/>
        <v>163449</v>
      </c>
      <c r="S74" s="17">
        <f t="shared" ca="1" si="340"/>
        <v>132614</v>
      </c>
      <c r="T74" s="13">
        <f t="shared" ca="1" si="341"/>
        <v>0.23251692883104347</v>
      </c>
      <c r="U74" s="32">
        <f t="shared" ca="1" si="342"/>
        <v>182319</v>
      </c>
      <c r="V74" s="17">
        <f t="shared" ca="1" si="342"/>
        <v>147835</v>
      </c>
      <c r="W74" s="13">
        <f t="shared" ca="1" si="343"/>
        <v>0.23326005343795447</v>
      </c>
      <c r="X74" s="32">
        <f t="shared" ca="1" si="344"/>
        <v>179071</v>
      </c>
      <c r="Y74" s="17">
        <f t="shared" ca="1" si="344"/>
        <v>145242</v>
      </c>
      <c r="Z74" s="13">
        <f t="shared" ca="1" si="345"/>
        <v>0.23291472163699206</v>
      </c>
      <c r="AA74" s="32">
        <f t="shared" ca="1" si="346"/>
        <v>227503</v>
      </c>
      <c r="AB74" s="17">
        <f t="shared" ca="1" si="346"/>
        <v>194874</v>
      </c>
      <c r="AC74" s="13">
        <f t="shared" ca="1" si="347"/>
        <v>0.16743639479869044</v>
      </c>
      <c r="AD74" s="141"/>
      <c r="AE74" s="32">
        <f t="shared" ca="1" si="348"/>
        <v>49980</v>
      </c>
      <c r="AF74" s="17">
        <f t="shared" ca="1" si="348"/>
        <v>38836</v>
      </c>
      <c r="AG74" s="13">
        <f t="shared" ca="1" si="349"/>
        <v>0.28695025234318672</v>
      </c>
      <c r="AH74" s="32">
        <f t="shared" ca="1" si="350"/>
        <v>71644</v>
      </c>
      <c r="AI74" s="17">
        <f t="shared" ca="1" si="350"/>
        <v>56598</v>
      </c>
      <c r="AJ74" s="13">
        <f t="shared" ca="1" si="351"/>
        <v>0.26583978232446376</v>
      </c>
      <c r="AK74" s="32">
        <f t="shared" ca="1" si="352"/>
        <v>66931</v>
      </c>
      <c r="AL74" s="17">
        <f t="shared" ca="1" si="352"/>
        <v>53155</v>
      </c>
      <c r="AM74" s="13">
        <f t="shared" ca="1" si="353"/>
        <v>0.2591665882795598</v>
      </c>
      <c r="AN74" s="32">
        <f t="shared" ca="1" si="354"/>
        <v>67203</v>
      </c>
      <c r="AO74" s="17">
        <f t="shared" ca="1" si="354"/>
        <v>57661</v>
      </c>
      <c r="AP74" s="13">
        <f t="shared" ca="1" si="355"/>
        <v>0.16548446957215449</v>
      </c>
      <c r="AQ74" s="32">
        <f t="shared" ca="1" si="356"/>
        <v>84390</v>
      </c>
      <c r="AR74" s="17">
        <f t="shared" ca="1" si="356"/>
        <v>62151</v>
      </c>
      <c r="AS74" s="13">
        <f t="shared" ca="1" si="357"/>
        <v>0.35782207848626729</v>
      </c>
      <c r="AT74" s="32">
        <f t="shared" ca="1" si="358"/>
        <v>58256</v>
      </c>
      <c r="AU74" s="17">
        <f t="shared" ca="1" si="358"/>
        <v>49126</v>
      </c>
      <c r="AV74" s="13">
        <f t="shared" ca="1" si="359"/>
        <v>0.1858486341244962</v>
      </c>
      <c r="AW74" s="32">
        <f t="shared" ca="1" si="360"/>
        <v>57255</v>
      </c>
      <c r="AX74" s="17">
        <f t="shared" ca="1" si="360"/>
        <v>44833</v>
      </c>
      <c r="AY74" s="13">
        <f t="shared" ca="1" si="361"/>
        <v>0.27707269199027501</v>
      </c>
      <c r="AZ74" s="32">
        <f t="shared" ca="1" si="362"/>
        <v>76715</v>
      </c>
      <c r="BA74" s="17">
        <f t="shared" ca="1" si="362"/>
        <v>63727</v>
      </c>
      <c r="BB74" s="13">
        <f t="shared" ca="1" si="363"/>
        <v>0.20380686365276884</v>
      </c>
      <c r="BC74" s="32">
        <f t="shared" ca="1" si="364"/>
        <v>71473</v>
      </c>
      <c r="BD74" s="17">
        <f t="shared" ca="1" si="364"/>
        <v>57452</v>
      </c>
      <c r="BE74" s="13">
        <f t="shared" ca="1" si="365"/>
        <v>0.24404720462298962</v>
      </c>
      <c r="BF74" s="32">
        <f t="shared" ca="1" si="366"/>
        <v>79405</v>
      </c>
      <c r="BG74" s="17">
        <f t="shared" ca="1" si="366"/>
        <v>69999</v>
      </c>
      <c r="BH74" s="13">
        <f t="shared" ca="1" si="367"/>
        <v>0.13437334819068844</v>
      </c>
      <c r="BI74" s="32">
        <f t="shared" ca="1" si="368"/>
        <v>116526</v>
      </c>
      <c r="BJ74" s="17">
        <f t="shared" ca="1" si="368"/>
        <v>97488</v>
      </c>
      <c r="BK74" s="13">
        <f t="shared" ca="1" si="369"/>
        <v>0.19528557360905957</v>
      </c>
      <c r="BL74" s="32">
        <f t="shared" ca="1" si="370"/>
        <v>70563</v>
      </c>
      <c r="BM74" s="17">
        <f t="shared" ca="1" si="370"/>
        <v>59052</v>
      </c>
      <c r="BN74" s="13">
        <f t="shared" ca="1" si="371"/>
        <v>0.19492989229831334</v>
      </c>
      <c r="BO74" s="159" t="str">
        <f t="shared" si="372"/>
        <v>Opportunity</v>
      </c>
      <c r="BP74" s="250"/>
    </row>
    <row r="75" spans="1:68" hidden="1" x14ac:dyDescent="0.2">
      <c r="A75" s="6">
        <f>A$33</f>
        <v>100</v>
      </c>
      <c r="B75" s="3" t="str">
        <f t="shared" ref="B75" si="375">B$33</f>
        <v>&gt;= 0</v>
      </c>
      <c r="D75" s="239"/>
      <c r="E75" s="78" t="str">
        <f>$E$33</f>
        <v>Marginal</v>
      </c>
      <c r="F75" s="125">
        <f t="shared" ca="1" si="334"/>
        <v>163238</v>
      </c>
      <c r="G75" s="99">
        <f t="shared" ca="1" si="334"/>
        <v>140715</v>
      </c>
      <c r="H75" s="100">
        <f t="shared" ca="1" si="335"/>
        <v>0.1600611164410333</v>
      </c>
      <c r="I75" s="141"/>
      <c r="J75" s="125">
        <f t="shared" ca="1" si="336"/>
        <v>191837</v>
      </c>
      <c r="K75" s="99">
        <f t="shared" ca="1" si="336"/>
        <v>163337</v>
      </c>
      <c r="L75" s="100">
        <f t="shared" ca="1" si="337"/>
        <v>0.17448587888843312</v>
      </c>
      <c r="M75" s="141"/>
      <c r="N75" s="125">
        <f t="shared" ca="1" si="338"/>
        <v>191834</v>
      </c>
      <c r="O75" s="99">
        <f t="shared" ca="1" si="338"/>
        <v>163340</v>
      </c>
      <c r="P75" s="100">
        <f t="shared" ca="1" si="339"/>
        <v>0.17444594098200072</v>
      </c>
      <c r="Q75" s="141"/>
      <c r="R75" s="125">
        <f t="shared" ca="1" si="340"/>
        <v>77317</v>
      </c>
      <c r="S75" s="99">
        <f t="shared" ca="1" si="340"/>
        <v>68730</v>
      </c>
      <c r="T75" s="100">
        <f t="shared" ca="1" si="341"/>
        <v>0.12493816382947767</v>
      </c>
      <c r="U75" s="125">
        <f t="shared" ca="1" si="342"/>
        <v>77549</v>
      </c>
      <c r="V75" s="99">
        <f t="shared" ca="1" si="342"/>
        <v>66416</v>
      </c>
      <c r="W75" s="100">
        <f t="shared" ca="1" si="343"/>
        <v>0.16762527101903155</v>
      </c>
      <c r="X75" s="125">
        <f t="shared" ca="1" si="344"/>
        <v>83137</v>
      </c>
      <c r="Y75" s="99">
        <f t="shared" ca="1" si="344"/>
        <v>67275</v>
      </c>
      <c r="Z75" s="100">
        <f t="shared" ca="1" si="345"/>
        <v>0.23577852099591229</v>
      </c>
      <c r="AA75" s="125">
        <f t="shared" ca="1" si="346"/>
        <v>95328</v>
      </c>
      <c r="AB75" s="99">
        <f t="shared" ca="1" si="346"/>
        <v>84892</v>
      </c>
      <c r="AC75" s="100">
        <f t="shared" ca="1" si="347"/>
        <v>0.12293266738915327</v>
      </c>
      <c r="AD75" s="141"/>
      <c r="AE75" s="125">
        <f t="shared" ca="1" si="348"/>
        <v>27760</v>
      </c>
      <c r="AF75" s="99">
        <f t="shared" ca="1" si="348"/>
        <v>22121</v>
      </c>
      <c r="AG75" s="100">
        <f t="shared" ca="1" si="349"/>
        <v>0.2549161430315085</v>
      </c>
      <c r="AH75" s="125">
        <f t="shared" ca="1" si="350"/>
        <v>39580</v>
      </c>
      <c r="AI75" s="99">
        <f t="shared" ca="1" si="350"/>
        <v>34086</v>
      </c>
      <c r="AJ75" s="100">
        <f t="shared" ca="1" si="351"/>
        <v>0.16118054333157308</v>
      </c>
      <c r="AK75" s="125">
        <f t="shared" ca="1" si="352"/>
        <v>34709</v>
      </c>
      <c r="AL75" s="99">
        <f t="shared" ca="1" si="352"/>
        <v>32673</v>
      </c>
      <c r="AM75" s="100">
        <f t="shared" ca="1" si="353"/>
        <v>6.2314449239433169E-2</v>
      </c>
      <c r="AN75" s="125">
        <f t="shared" ca="1" si="354"/>
        <v>36358</v>
      </c>
      <c r="AO75" s="99">
        <f t="shared" ca="1" si="354"/>
        <v>32449</v>
      </c>
      <c r="AP75" s="100">
        <f t="shared" ca="1" si="355"/>
        <v>0.12046596197109311</v>
      </c>
      <c r="AQ75" s="125">
        <f t="shared" ca="1" si="356"/>
        <v>40529</v>
      </c>
      <c r="AR75" s="99">
        <f t="shared" ca="1" si="356"/>
        <v>32334</v>
      </c>
      <c r="AS75" s="100">
        <f t="shared" ca="1" si="357"/>
        <v>0.25344838250757717</v>
      </c>
      <c r="AT75" s="125">
        <f t="shared" ca="1" si="358"/>
        <v>27809</v>
      </c>
      <c r="AU75" s="99">
        <f t="shared" ca="1" si="358"/>
        <v>24462</v>
      </c>
      <c r="AV75" s="100">
        <f t="shared" ca="1" si="359"/>
        <v>0.13682446243152646</v>
      </c>
      <c r="AW75" s="125">
        <f t="shared" ca="1" si="360"/>
        <v>30152</v>
      </c>
      <c r="AX75" s="99">
        <f t="shared" ca="1" si="360"/>
        <v>22354</v>
      </c>
      <c r="AY75" s="100">
        <f t="shared" ca="1" si="361"/>
        <v>0.34884137067191556</v>
      </c>
      <c r="AZ75" s="125">
        <f t="shared" ca="1" si="362"/>
        <v>42321</v>
      </c>
      <c r="BA75" s="99">
        <f t="shared" ca="1" si="362"/>
        <v>34102</v>
      </c>
      <c r="BB75" s="100">
        <f t="shared" ca="1" si="363"/>
        <v>0.24101225734561021</v>
      </c>
      <c r="BC75" s="125">
        <f t="shared" ca="1" si="364"/>
        <v>38993</v>
      </c>
      <c r="BD75" s="99">
        <f t="shared" ca="1" si="364"/>
        <v>31344</v>
      </c>
      <c r="BE75" s="100">
        <f t="shared" ca="1" si="365"/>
        <v>0.24403394589076058</v>
      </c>
      <c r="BF75" s="125">
        <f t="shared" ca="1" si="366"/>
        <v>40859</v>
      </c>
      <c r="BG75" s="99">
        <f t="shared" ca="1" si="366"/>
        <v>37142</v>
      </c>
      <c r="BH75" s="100">
        <f t="shared" ca="1" si="367"/>
        <v>0.10007538635506973</v>
      </c>
      <c r="BI75" s="125">
        <f t="shared" ca="1" si="368"/>
        <v>55216</v>
      </c>
      <c r="BJ75" s="99">
        <f t="shared" ca="1" si="368"/>
        <v>49534</v>
      </c>
      <c r="BK75" s="100">
        <f t="shared" ca="1" si="369"/>
        <v>0.11470908870674688</v>
      </c>
      <c r="BL75" s="125">
        <f t="shared" ca="1" si="370"/>
        <v>32564</v>
      </c>
      <c r="BM75" s="99">
        <f t="shared" ca="1" si="370"/>
        <v>28650</v>
      </c>
      <c r="BN75" s="100">
        <f t="shared" ca="1" si="371"/>
        <v>0.13661431064572427</v>
      </c>
      <c r="BO75" s="156" t="str">
        <f t="shared" si="372"/>
        <v>Marginal</v>
      </c>
      <c r="BP75" s="251"/>
    </row>
    <row r="76" spans="1:68" ht="3.75" hidden="1" customHeight="1" x14ac:dyDescent="0.2">
      <c r="A76" s="6"/>
      <c r="D76" s="144"/>
      <c r="E76" s="144"/>
      <c r="F76" s="144"/>
      <c r="G76" s="144"/>
      <c r="H76" s="160"/>
      <c r="I76" s="138"/>
      <c r="J76" s="144"/>
      <c r="K76" s="144"/>
      <c r="L76" s="160"/>
      <c r="M76" s="138"/>
      <c r="N76" s="144"/>
      <c r="O76" s="144"/>
      <c r="P76" s="160"/>
      <c r="Q76" s="138"/>
      <c r="R76" s="144"/>
      <c r="S76" s="144"/>
      <c r="T76" s="160"/>
      <c r="U76" s="144"/>
      <c r="V76" s="144"/>
      <c r="W76" s="160"/>
      <c r="X76" s="144"/>
      <c r="Y76" s="144"/>
      <c r="Z76" s="160"/>
      <c r="AA76" s="144"/>
      <c r="AB76" s="144"/>
      <c r="AC76" s="160"/>
      <c r="AD76" s="138"/>
      <c r="AE76" s="144"/>
      <c r="AF76" s="144"/>
      <c r="AG76" s="160"/>
      <c r="AH76" s="144"/>
      <c r="AI76" s="144"/>
      <c r="AJ76" s="160"/>
      <c r="AK76" s="144"/>
      <c r="AL76" s="144"/>
      <c r="AM76" s="160"/>
      <c r="AN76" s="144"/>
      <c r="AO76" s="144"/>
      <c r="AP76" s="160"/>
      <c r="AQ76" s="144"/>
      <c r="AR76" s="144"/>
      <c r="AS76" s="160"/>
      <c r="AT76" s="144"/>
      <c r="AU76" s="144"/>
      <c r="AV76" s="160"/>
      <c r="AW76" s="144"/>
      <c r="AX76" s="144"/>
      <c r="AY76" s="160"/>
      <c r="AZ76" s="144"/>
      <c r="BA76" s="144"/>
      <c r="BB76" s="160"/>
      <c r="BC76" s="144"/>
      <c r="BD76" s="144"/>
      <c r="BE76" s="160"/>
      <c r="BF76" s="144"/>
      <c r="BG76" s="144"/>
      <c r="BH76" s="160"/>
      <c r="BI76" s="144"/>
      <c r="BJ76" s="144"/>
      <c r="BK76" s="160"/>
      <c r="BL76" s="144"/>
      <c r="BM76" s="144"/>
      <c r="BN76" s="160"/>
      <c r="BO76" s="144"/>
      <c r="BP76" s="144"/>
    </row>
    <row r="77" spans="1:68" ht="15" hidden="1" thickBot="1" x14ac:dyDescent="0.25">
      <c r="A77" s="6" t="str">
        <f>A$29</f>
        <v>&gt;= 1</v>
      </c>
      <c r="B77" s="3" t="str">
        <f t="shared" ref="B77" si="376">B$29</f>
        <v>&gt;= 0</v>
      </c>
      <c r="D77" s="236" t="s">
        <v>161</v>
      </c>
      <c r="E77" s="135" t="str">
        <f>$E$29</f>
        <v>Total Active</v>
      </c>
      <c r="F77" s="119">
        <f t="shared" ref="F77:G81" ca="1" si="377">SUMIFS(GROSS_AMT_D, CHANNEL_COUNT, $A$2, IS_JJCC, $B$2, CUST_GROUP, $A77, RECENCY_GROUP, $B77, TIMEFRAME, F$1)</f>
        <v>347541197.4800002</v>
      </c>
      <c r="G77" s="118">
        <f t="shared" ca="1" si="377"/>
        <v>276945842.08000004</v>
      </c>
      <c r="H77" s="115">
        <f t="shared" ref="H77:H81" ca="1" si="378">IF(F$9 = 0, 0, IFERROR((F77 - G77) / G77, 0))</f>
        <v>0.25490671703100565</v>
      </c>
      <c r="I77" s="141"/>
      <c r="J77" s="119">
        <f t="shared" ref="J77:K81" ca="1" si="379">SUMIFS(GROSS_AMT_D, CHANNEL_COUNT, $A$2, IS_JJCC, $B$2, CUST_GROUP, $A77, RECENCY_GROUP, $B77, TIMEFRAME, J$1)</f>
        <v>448580929.25000024</v>
      </c>
      <c r="K77" s="118">
        <f t="shared" ca="1" si="379"/>
        <v>347186916.07000017</v>
      </c>
      <c r="L77" s="115">
        <f t="shared" ref="L77:L81" ca="1" si="380">IF(J$9 = 0, 0, IFERROR((J77 - K77) / K77, 0))</f>
        <v>0.29204445354028519</v>
      </c>
      <c r="M77" s="141"/>
      <c r="N77" s="119">
        <f t="shared" ref="N77:O81" ca="1" si="381">SUMIFS(GROSS_AMT_D, CHANNEL_COUNT, $A$2, IS_JJCC, $B$2, CUST_GROUP, $A77, RECENCY_GROUP, $B77, TIMEFRAME, N$1)</f>
        <v>448580929.25000018</v>
      </c>
      <c r="O77" s="118">
        <f t="shared" ca="1" si="381"/>
        <v>347186916.07000017</v>
      </c>
      <c r="P77" s="115">
        <f t="shared" ref="P77:P81" ca="1" si="382">IF(N$9 = 0, 0, IFERROR((N77 - O77) / O77, 0))</f>
        <v>0.29204445354028502</v>
      </c>
      <c r="Q77" s="141"/>
      <c r="R77" s="119">
        <f t="shared" ref="R77:S81" ca="1" si="383">SUMIFS(GROSS_AMT_D, CHANNEL_COUNT, $A$2, IS_JJCC, $B$2, CUST_GROUP, $A77, RECENCY_GROUP, $B77, TIMEFRAME, R$1)</f>
        <v>98648510.580000013</v>
      </c>
      <c r="S77" s="118">
        <f t="shared" ca="1" si="383"/>
        <v>71204455.789999992</v>
      </c>
      <c r="T77" s="115">
        <f t="shared" ref="T77:T81" ca="1" si="384">IF(R$9 = 0, 0, IFERROR((R77 - S77) / S77, 0))</f>
        <v>0.38542608725133021</v>
      </c>
      <c r="U77" s="119">
        <f t="shared" ref="U77:V81" ca="1" si="385">SUMIFS(GROSS_AMT_D, CHANNEL_COUNT, $A$2, IS_JJCC, $B$2, CUST_GROUP, $A77, RECENCY_GROUP, $B77, TIMEFRAME, U$1)</f>
        <v>104133257.13000001</v>
      </c>
      <c r="V77" s="118">
        <f t="shared" ca="1" si="385"/>
        <v>80248592.659999982</v>
      </c>
      <c r="W77" s="115">
        <f t="shared" ref="W77:W81" ca="1" si="386">IF(U$9 = 0, 0, IFERROR((U77 - V77) / V77, 0))</f>
        <v>0.29763343727653147</v>
      </c>
      <c r="X77" s="119">
        <f t="shared" ref="X77:Y81" ca="1" si="387">SUMIFS(GROSS_AMT_D, CHANNEL_COUNT, $A$2, IS_JJCC, $B$2, CUST_GROUP, $A77, RECENCY_GROUP, $B77, TIMEFRAME, X$1)</f>
        <v>105433079.17</v>
      </c>
      <c r="Y77" s="118">
        <f t="shared" ca="1" si="387"/>
        <v>82132457.160000056</v>
      </c>
      <c r="Z77" s="115">
        <f t="shared" ref="Z77:Z81" ca="1" si="388">IF(X$9 = 0, 0, IFERROR((X77 - Y77) / Y77, 0))</f>
        <v>0.2836956644875317</v>
      </c>
      <c r="AA77" s="119">
        <f t="shared" ref="AA77:AB81" ca="1" si="389">SUMIFS(GROSS_AMT_D, CHANNEL_COUNT, $A$2, IS_JJCC, $B$2, CUST_GROUP, $A77, RECENCY_GROUP, $B77, TIMEFRAME, AA$1)</f>
        <v>138939280.75999999</v>
      </c>
      <c r="AB77" s="118">
        <f t="shared" ca="1" si="389"/>
        <v>112340875.94999999</v>
      </c>
      <c r="AC77" s="115">
        <f t="shared" ref="AC77:AC81" ca="1" si="390">IF(AA$9 = 0, 0, IFERROR((AA77 - AB77) / AB77, 0))</f>
        <v>0.23676515413533239</v>
      </c>
      <c r="AD77" s="141"/>
      <c r="AE77" s="119">
        <f t="shared" ref="AE77:AF81" ca="1" si="391">SUMIFS(GROSS_AMT_D, CHANNEL_COUNT, $A$2, IS_JJCC, $B$2, CUST_GROUP, $A77, RECENCY_GROUP, $B77, TIMEFRAME, AE$1)</f>
        <v>22852577.349999998</v>
      </c>
      <c r="AF77" s="118">
        <f t="shared" ca="1" si="391"/>
        <v>16390832.090000002</v>
      </c>
      <c r="AG77" s="115">
        <f t="shared" ref="AG77:AG81" ca="1" si="392">IF(AE$9 = 0, 0, IFERROR((AE77 - AF77) / AF77, 0))</f>
        <v>0.39422923891351969</v>
      </c>
      <c r="AH77" s="119">
        <f t="shared" ref="AH77:AI81" ca="1" si="393">SUMIFS(GROSS_AMT_D, CHANNEL_COUNT, $A$2, IS_JJCC, $B$2, CUST_GROUP, $A77, RECENCY_GROUP, $B77, TIMEFRAME, AH$1)</f>
        <v>39785484.480000019</v>
      </c>
      <c r="AI77" s="118">
        <f t="shared" ca="1" si="393"/>
        <v>28635604.899999991</v>
      </c>
      <c r="AJ77" s="115">
        <f t="shared" ref="AJ77:AJ81" ca="1" si="394">IF(AH$9 = 0, 0, IFERROR((AH77 - AI77) / AI77, 0))</f>
        <v>0.38937119082824162</v>
      </c>
      <c r="AK77" s="119">
        <f t="shared" ref="AK77:AL81" ca="1" si="395">SUMIFS(GROSS_AMT_D, CHANNEL_COUNT, $A$2, IS_JJCC, $B$2, CUST_GROUP, $A77, RECENCY_GROUP, $B77, TIMEFRAME, AK$1)</f>
        <v>35254704.100000016</v>
      </c>
      <c r="AL77" s="118">
        <f t="shared" ca="1" si="395"/>
        <v>25719242.570000004</v>
      </c>
      <c r="AM77" s="115">
        <f t="shared" ref="AM77:AM81" ca="1" si="396">IF(AK$9 = 0, 0, IFERROR((AK77 - AL77) / AL77, 0))</f>
        <v>0.37075203533103157</v>
      </c>
      <c r="AN77" s="119">
        <f t="shared" ref="AN77:AO81" ca="1" si="397">SUMIFS(GROSS_AMT_D, CHANNEL_COUNT, $A$2, IS_JJCC, $B$2, CUST_GROUP, $A77, RECENCY_GROUP, $B77, TIMEFRAME, AN$1)</f>
        <v>34812160.720000036</v>
      </c>
      <c r="AO77" s="118">
        <f t="shared" ca="1" si="397"/>
        <v>28686880.929999996</v>
      </c>
      <c r="AP77" s="115">
        <f t="shared" ref="AP77:AP81" ca="1" si="398">IF(AN$9 = 0, 0, IFERROR((AN77 - AO77) / AO77, 0))</f>
        <v>0.21352198605859521</v>
      </c>
      <c r="AQ77" s="119">
        <f t="shared" ref="AQ77:AR81" ca="1" si="399">SUMIFS(GROSS_AMT_D, CHANNEL_COUNT, $A$2, IS_JJCC, $B$2, CUST_GROUP, $A77, RECENCY_GROUP, $B77, TIMEFRAME, AQ$1)</f>
        <v>42808751.730000019</v>
      </c>
      <c r="AR77" s="118">
        <f t="shared" ca="1" si="399"/>
        <v>29950430.619999997</v>
      </c>
      <c r="AS77" s="115">
        <f t="shared" ref="AS77:AS81" ca="1" si="400">IF(AQ$9 = 0, 0, IFERROR((AQ77 - AR77) / AR77, 0))</f>
        <v>0.42932007466408917</v>
      </c>
      <c r="AT77" s="119">
        <f t="shared" ref="AT77:AU81" ca="1" si="401">SUMIFS(GROSS_AMT_D, CHANNEL_COUNT, $A$2, IS_JJCC, $B$2, CUST_GROUP, $A77, RECENCY_GROUP, $B77, TIMEFRAME, AT$1)</f>
        <v>25547375.840000011</v>
      </c>
      <c r="AU77" s="118">
        <f t="shared" ca="1" si="401"/>
        <v>20715741.24000001</v>
      </c>
      <c r="AV77" s="115">
        <f t="shared" ref="AV77:AV81" ca="1" si="402">IF(AT$9 = 0, 0, IFERROR((AT77 - AU77) / AU77, 0))</f>
        <v>0.23323493685423149</v>
      </c>
      <c r="AW77" s="119">
        <f t="shared" ref="AW77:AX81" ca="1" si="403">SUMIFS(GROSS_AMT_D, CHANNEL_COUNT, $A$2, IS_JJCC, $B$2, CUST_GROUP, $A77, RECENCY_GROUP, $B77, TIMEFRAME, AW$1)</f>
        <v>26520750.669999991</v>
      </c>
      <c r="AX77" s="118">
        <f t="shared" ca="1" si="403"/>
        <v>20806822.930000003</v>
      </c>
      <c r="AY77" s="115">
        <f t="shared" ref="AY77:AY81" ca="1" si="404">IF(AW$9 = 0, 0, IFERROR((AW77 - AX77) / AX77, 0))</f>
        <v>0.27461798272726429</v>
      </c>
      <c r="AZ77" s="119">
        <f t="shared" ref="AZ77:BA81" ca="1" si="405">SUMIFS(GROSS_AMT_D, CHANNEL_COUNT, $A$2, IS_JJCC, $B$2, CUST_GROUP, $A77, RECENCY_GROUP, $B77, TIMEFRAME, AZ$1)</f>
        <v>40881489.769999988</v>
      </c>
      <c r="BA77" s="118">
        <f t="shared" ca="1" si="405"/>
        <v>32707734.519999996</v>
      </c>
      <c r="BB77" s="115">
        <f t="shared" ref="BB77:BB81" ca="1" si="406">IF(AZ$9 = 0, 0, IFERROR((AZ77 - BA77) / BA77, 0))</f>
        <v>0.24990282481967491</v>
      </c>
      <c r="BC77" s="119">
        <f t="shared" ref="BC77:BD81" ca="1" si="407">SUMIFS(GROSS_AMT_D, CHANNEL_COUNT, $A$2, IS_JJCC, $B$2, CUST_GROUP, $A77, RECENCY_GROUP, $B77, TIMEFRAME, BC$1)</f>
        <v>37326786.840000011</v>
      </c>
      <c r="BD77" s="118">
        <f t="shared" ca="1" si="407"/>
        <v>28031291.019999988</v>
      </c>
      <c r="BE77" s="115">
        <f t="shared" ref="BE77:BE81" ca="1" si="408">IF(BC$9 = 0, 0, IFERROR((BC77 - BD77) / BD77, 0))</f>
        <v>0.33161140574537928</v>
      </c>
      <c r="BF77" s="119">
        <f t="shared" ref="BF77:BG81" ca="1" si="409">SUMIFS(GROSS_AMT_D, CHANNEL_COUNT, $A$2, IS_JJCC, $B$2, CUST_GROUP, $A77, RECENCY_GROUP, $B77, TIMEFRAME, BF$1)</f>
        <v>42380091.609999999</v>
      </c>
      <c r="BG77" s="118">
        <f t="shared" ca="1" si="409"/>
        <v>37272614</v>
      </c>
      <c r="BH77" s="115">
        <f t="shared" ref="BH77:BH81" ca="1" si="410">IF(BF$9 = 0, 0, IFERROR((BF77 - BG77) / BG77, 0))</f>
        <v>0.1370303035359956</v>
      </c>
      <c r="BI77" s="119">
        <f t="shared" ref="BI77:BJ81" ca="1" si="411">SUMIFS(GROSS_AMT_D, CHANNEL_COUNT, $A$2, IS_JJCC, $B$2, CUST_GROUP, $A77, RECENCY_GROUP, $B77, TIMEFRAME, BI$1)</f>
        <v>62269170.819999978</v>
      </c>
      <c r="BJ77" s="118">
        <f t="shared" ca="1" si="411"/>
        <v>46030044.549999975</v>
      </c>
      <c r="BK77" s="115">
        <f t="shared" ref="BK77:BK81" ca="1" si="412">IF(BI$9 = 0, 0, IFERROR((BI77 - BJ77) / BJ77, 0))</f>
        <v>0.35279405937485697</v>
      </c>
      <c r="BL77" s="119">
        <f t="shared" ref="BL77:BM81" ca="1" si="413">SUMIFS(GROSS_AMT_D, CHANNEL_COUNT, $A$2, IS_JJCC, $B$2, CUST_GROUP, $A77, RECENCY_GROUP, $B77, TIMEFRAME, BL$1)</f>
        <v>33656213.910000004</v>
      </c>
      <c r="BM77" s="118">
        <f t="shared" ca="1" si="413"/>
        <v>28006900.549999982</v>
      </c>
      <c r="BN77" s="115">
        <f t="shared" ref="BN77:BN81" ca="1" si="414">IF(BL$9 = 0, 0, IFERROR((BL77 - BM77) / BM77, 0))</f>
        <v>0.20171147999452677</v>
      </c>
      <c r="BO77" s="158" t="str">
        <f t="shared" ref="BO77:BO85" si="415">E77</f>
        <v>Total Active</v>
      </c>
      <c r="BP77" s="248" t="str">
        <f>$D77</f>
        <v>GROSS $</v>
      </c>
    </row>
    <row r="78" spans="1:68" ht="15" hidden="1" thickTop="1" x14ac:dyDescent="0.2">
      <c r="A78" s="6">
        <f>A$30</f>
        <v>5</v>
      </c>
      <c r="B78" s="3" t="str">
        <f t="shared" ref="B78" si="416">B$30</f>
        <v>&gt;= 0</v>
      </c>
      <c r="D78" s="237"/>
      <c r="E78" s="136" t="str">
        <f>$E$30</f>
        <v>Elite</v>
      </c>
      <c r="F78" s="120">
        <f t="shared" ca="1" si="377"/>
        <v>110277931.78999998</v>
      </c>
      <c r="G78" s="111">
        <f t="shared" ca="1" si="377"/>
        <v>86063422.75</v>
      </c>
      <c r="H78" s="108">
        <f t="shared" ca="1" si="378"/>
        <v>0.28135656549866855</v>
      </c>
      <c r="I78" s="141"/>
      <c r="J78" s="120">
        <f t="shared" ca="1" si="379"/>
        <v>147878211.28</v>
      </c>
      <c r="K78" s="111">
        <f t="shared" ca="1" si="379"/>
        <v>110142684.62999998</v>
      </c>
      <c r="L78" s="108">
        <f t="shared" ca="1" si="380"/>
        <v>0.34260583693564567</v>
      </c>
      <c r="M78" s="141"/>
      <c r="N78" s="120">
        <f t="shared" ca="1" si="381"/>
        <v>147878211.28</v>
      </c>
      <c r="O78" s="111">
        <f t="shared" ca="1" si="381"/>
        <v>110142684.62999998</v>
      </c>
      <c r="P78" s="108">
        <f t="shared" ca="1" si="382"/>
        <v>0.34260583693564567</v>
      </c>
      <c r="Q78" s="141"/>
      <c r="R78" s="120">
        <f t="shared" ca="1" si="383"/>
        <v>24881994.5</v>
      </c>
      <c r="S78" s="111">
        <f t="shared" ca="1" si="383"/>
        <v>17350752.410000004</v>
      </c>
      <c r="T78" s="108">
        <f t="shared" ca="1" si="384"/>
        <v>0.43405853026059027</v>
      </c>
      <c r="U78" s="120">
        <f t="shared" ca="1" si="385"/>
        <v>27348123.129999999</v>
      </c>
      <c r="V78" s="111">
        <f t="shared" ca="1" si="385"/>
        <v>20919649.259999998</v>
      </c>
      <c r="W78" s="108">
        <f t="shared" ca="1" si="386"/>
        <v>0.30729357792301731</v>
      </c>
      <c r="X78" s="120">
        <f t="shared" ca="1" si="387"/>
        <v>26783716.359999996</v>
      </c>
      <c r="Y78" s="111">
        <f t="shared" ca="1" si="387"/>
        <v>20140925.030000005</v>
      </c>
      <c r="Z78" s="108">
        <f t="shared" ca="1" si="388"/>
        <v>0.32981560281394828</v>
      </c>
      <c r="AA78" s="120">
        <f t="shared" ca="1" si="389"/>
        <v>37191605.070000008</v>
      </c>
      <c r="AB78" s="111">
        <f t="shared" ca="1" si="389"/>
        <v>29152121.549999997</v>
      </c>
      <c r="AC78" s="108">
        <f t="shared" ca="1" si="390"/>
        <v>0.27577696210586811</v>
      </c>
      <c r="AD78" s="141"/>
      <c r="AE78" s="120">
        <f t="shared" ca="1" si="391"/>
        <v>4550788.1600000011</v>
      </c>
      <c r="AF78" s="111">
        <f t="shared" ca="1" si="391"/>
        <v>3150393.3500000006</v>
      </c>
      <c r="AG78" s="108">
        <f t="shared" ca="1" si="392"/>
        <v>0.44451427311449865</v>
      </c>
      <c r="AH78" s="120">
        <f t="shared" ca="1" si="393"/>
        <v>8762098.5099999979</v>
      </c>
      <c r="AI78" s="111">
        <f t="shared" ca="1" si="393"/>
        <v>6034567.4099999992</v>
      </c>
      <c r="AJ78" s="108">
        <f t="shared" ca="1" si="394"/>
        <v>0.45198452758687452</v>
      </c>
      <c r="AK78" s="120">
        <f t="shared" ca="1" si="395"/>
        <v>7439940.4200000018</v>
      </c>
      <c r="AL78" s="111">
        <f t="shared" ca="1" si="395"/>
        <v>5448946.2199999997</v>
      </c>
      <c r="AM78" s="108">
        <f t="shared" ca="1" si="396"/>
        <v>0.36539068649497558</v>
      </c>
      <c r="AN78" s="120">
        <f t="shared" ca="1" si="397"/>
        <v>7556497.4300000025</v>
      </c>
      <c r="AO78" s="111">
        <f t="shared" ca="1" si="397"/>
        <v>6126692.540000001</v>
      </c>
      <c r="AP78" s="108">
        <f t="shared" ca="1" si="398"/>
        <v>0.2333730443734657</v>
      </c>
      <c r="AQ78" s="120">
        <f t="shared" ca="1" si="399"/>
        <v>9801323.9700000007</v>
      </c>
      <c r="AR78" s="111">
        <f t="shared" ca="1" si="399"/>
        <v>6902956.0699999984</v>
      </c>
      <c r="AS78" s="108">
        <f t="shared" ca="1" si="400"/>
        <v>0.41987343836594965</v>
      </c>
      <c r="AT78" s="120">
        <f t="shared" ca="1" si="401"/>
        <v>5602988.6700000009</v>
      </c>
      <c r="AU78" s="111">
        <f t="shared" ca="1" si="401"/>
        <v>4526020.4499999993</v>
      </c>
      <c r="AV78" s="108">
        <f t="shared" ca="1" si="402"/>
        <v>0.23795036542532674</v>
      </c>
      <c r="AW78" s="120">
        <f t="shared" ca="1" si="403"/>
        <v>5615652.2299999986</v>
      </c>
      <c r="AX78" s="111">
        <f t="shared" ca="1" si="403"/>
        <v>4417948.5499999989</v>
      </c>
      <c r="AY78" s="108">
        <f t="shared" ca="1" si="404"/>
        <v>0.27109950839060815</v>
      </c>
      <c r="AZ78" s="120">
        <f t="shared" ca="1" si="405"/>
        <v>8658701.9199999999</v>
      </c>
      <c r="BA78" s="111">
        <f t="shared" ca="1" si="405"/>
        <v>6695670.7500000028</v>
      </c>
      <c r="BB78" s="108">
        <f t="shared" ca="1" si="406"/>
        <v>0.29317916655325327</v>
      </c>
      <c r="BC78" s="120">
        <f t="shared" ca="1" si="407"/>
        <v>7992680.2000000002</v>
      </c>
      <c r="BD78" s="111">
        <f t="shared" ca="1" si="407"/>
        <v>5685997.1499999994</v>
      </c>
      <c r="BE78" s="108">
        <f t="shared" ca="1" si="408"/>
        <v>0.4056778413967374</v>
      </c>
      <c r="BF78" s="120">
        <f t="shared" ca="1" si="409"/>
        <v>9383149.1899999995</v>
      </c>
      <c r="BG78" s="111">
        <f t="shared" ca="1" si="409"/>
        <v>8093290.0199999996</v>
      </c>
      <c r="BH78" s="108">
        <f t="shared" ca="1" si="410"/>
        <v>0.15937389699522964</v>
      </c>
      <c r="BI78" s="120">
        <f t="shared" ca="1" si="411"/>
        <v>14717891.199999997</v>
      </c>
      <c r="BJ78" s="111">
        <f t="shared" ca="1" si="411"/>
        <v>10244900.65</v>
      </c>
      <c r="BK78" s="108">
        <f t="shared" ca="1" si="412"/>
        <v>0.43660653263631177</v>
      </c>
      <c r="BL78" s="120">
        <f t="shared" ca="1" si="413"/>
        <v>7201596.1800000006</v>
      </c>
      <c r="BM78" s="111">
        <f t="shared" ca="1" si="413"/>
        <v>5730688.6999999993</v>
      </c>
      <c r="BN78" s="108">
        <f t="shared" ca="1" si="414"/>
        <v>0.25667202617374796</v>
      </c>
      <c r="BO78" s="152" t="str">
        <f t="shared" si="415"/>
        <v>Elite</v>
      </c>
      <c r="BP78" s="249"/>
    </row>
    <row r="79" spans="1:68" hidden="1" x14ac:dyDescent="0.2">
      <c r="A79" s="6">
        <f>A$31</f>
        <v>30</v>
      </c>
      <c r="B79" s="3" t="str">
        <f t="shared" ref="B79:B80" si="417">B$31</f>
        <v>&gt;= 0</v>
      </c>
      <c r="D79" s="237"/>
      <c r="E79" s="79" t="str">
        <f>$E$31</f>
        <v>High Value</v>
      </c>
      <c r="F79" s="29">
        <f t="shared" ca="1" si="377"/>
        <v>151826600.38000003</v>
      </c>
      <c r="G79" s="12">
        <f t="shared" ca="1" si="377"/>
        <v>122714783.13</v>
      </c>
      <c r="H79" s="13">
        <f t="shared" ca="1" si="378"/>
        <v>0.23723154217825518</v>
      </c>
      <c r="I79" s="141"/>
      <c r="J79" s="29">
        <f t="shared" ca="1" si="379"/>
        <v>194488769.25000003</v>
      </c>
      <c r="K79" s="12">
        <f t="shared" ca="1" si="379"/>
        <v>151656615.70000002</v>
      </c>
      <c r="L79" s="13">
        <f t="shared" ca="1" si="380"/>
        <v>0.28242852019544312</v>
      </c>
      <c r="M79" s="141"/>
      <c r="N79" s="29">
        <f t="shared" ca="1" si="381"/>
        <v>194488769.25000003</v>
      </c>
      <c r="O79" s="12">
        <f t="shared" ca="1" si="381"/>
        <v>151656615.70000002</v>
      </c>
      <c r="P79" s="13">
        <f t="shared" ca="1" si="382"/>
        <v>0.28242852019544312</v>
      </c>
      <c r="Q79" s="141"/>
      <c r="R79" s="29">
        <f t="shared" ca="1" si="383"/>
        <v>40743752.700000003</v>
      </c>
      <c r="S79" s="12">
        <f t="shared" ca="1" si="383"/>
        <v>29025228.09</v>
      </c>
      <c r="T79" s="13">
        <f t="shared" ca="1" si="384"/>
        <v>0.40373583193433582</v>
      </c>
      <c r="U79" s="29">
        <f t="shared" ca="1" si="385"/>
        <v>43117258.049999997</v>
      </c>
      <c r="V79" s="12">
        <f t="shared" ca="1" si="385"/>
        <v>33376441.320000004</v>
      </c>
      <c r="W79" s="13">
        <f t="shared" ca="1" si="386"/>
        <v>0.29184707370713758</v>
      </c>
      <c r="X79" s="29">
        <f t="shared" ca="1" si="387"/>
        <v>43359306.679999992</v>
      </c>
      <c r="Y79" s="12">
        <f t="shared" ca="1" si="387"/>
        <v>33809878.389999993</v>
      </c>
      <c r="Z79" s="13">
        <f t="shared" ca="1" si="388"/>
        <v>0.2824449168330771</v>
      </c>
      <c r="AA79" s="29">
        <f t="shared" ca="1" si="389"/>
        <v>59420934.460000001</v>
      </c>
      <c r="AB79" s="12">
        <f t="shared" ca="1" si="389"/>
        <v>47557653.590000004</v>
      </c>
      <c r="AC79" s="13">
        <f t="shared" ca="1" si="390"/>
        <v>0.24945050847703096</v>
      </c>
      <c r="AD79" s="141"/>
      <c r="AE79" s="29">
        <f t="shared" ca="1" si="391"/>
        <v>8948452.2800000012</v>
      </c>
      <c r="AF79" s="12">
        <f t="shared" ca="1" si="391"/>
        <v>6575776.5799999991</v>
      </c>
      <c r="AG79" s="13">
        <f t="shared" ca="1" si="392"/>
        <v>0.36082060744223193</v>
      </c>
      <c r="AH79" s="29">
        <f t="shared" ca="1" si="393"/>
        <v>15836842.149999997</v>
      </c>
      <c r="AI79" s="12">
        <f t="shared" ca="1" si="393"/>
        <v>11250891.979999999</v>
      </c>
      <c r="AJ79" s="13">
        <f t="shared" ca="1" si="394"/>
        <v>0.4076076970743433</v>
      </c>
      <c r="AK79" s="29">
        <f t="shared" ca="1" si="395"/>
        <v>14112896.210000001</v>
      </c>
      <c r="AL79" s="12">
        <f t="shared" ca="1" si="395"/>
        <v>10167953.160000004</v>
      </c>
      <c r="AM79" s="13">
        <f t="shared" ca="1" si="396"/>
        <v>0.38797809037113973</v>
      </c>
      <c r="AN79" s="29">
        <f t="shared" ca="1" si="397"/>
        <v>13549436.710000003</v>
      </c>
      <c r="AO79" s="12">
        <f t="shared" ca="1" si="397"/>
        <v>11163723.560000001</v>
      </c>
      <c r="AP79" s="13">
        <f t="shared" ca="1" si="398"/>
        <v>0.21370227748634812</v>
      </c>
      <c r="AQ79" s="29">
        <f t="shared" ca="1" si="399"/>
        <v>17308081.229999997</v>
      </c>
      <c r="AR79" s="12">
        <f t="shared" ca="1" si="399"/>
        <v>12117917.249999994</v>
      </c>
      <c r="AS79" s="13">
        <f t="shared" ca="1" si="400"/>
        <v>0.42830495314696132</v>
      </c>
      <c r="AT79" s="29">
        <f t="shared" ca="1" si="401"/>
        <v>10424411.970000001</v>
      </c>
      <c r="AU79" s="12">
        <f t="shared" ca="1" si="401"/>
        <v>8573780.0500000007</v>
      </c>
      <c r="AV79" s="13">
        <f t="shared" ca="1" si="402"/>
        <v>0.21584784181628264</v>
      </c>
      <c r="AW79" s="29">
        <f t="shared" ca="1" si="403"/>
        <v>10592242.470000003</v>
      </c>
      <c r="AX79" s="12">
        <f t="shared" ca="1" si="403"/>
        <v>8601588.5199999996</v>
      </c>
      <c r="AY79" s="13">
        <f t="shared" ca="1" si="404"/>
        <v>0.23142864197368082</v>
      </c>
      <c r="AZ79" s="29">
        <f t="shared" ca="1" si="405"/>
        <v>15993398.060000001</v>
      </c>
      <c r="BA79" s="12">
        <f t="shared" ca="1" si="405"/>
        <v>12923735.550000003</v>
      </c>
      <c r="BB79" s="13">
        <f t="shared" ca="1" si="406"/>
        <v>0.23752130319627263</v>
      </c>
      <c r="BC79" s="29">
        <f t="shared" ca="1" si="407"/>
        <v>14778317.040000003</v>
      </c>
      <c r="BD79" s="12">
        <f t="shared" ca="1" si="407"/>
        <v>10849033.179999998</v>
      </c>
      <c r="BE79" s="13">
        <f t="shared" ca="1" si="408"/>
        <v>0.36217825079967225</v>
      </c>
      <c r="BF79" s="29">
        <f t="shared" ca="1" si="409"/>
        <v>17173034.18</v>
      </c>
      <c r="BG79" s="12">
        <f t="shared" ca="1" si="409"/>
        <v>14930665.659999996</v>
      </c>
      <c r="BH79" s="13">
        <f t="shared" ca="1" si="410"/>
        <v>0.15018543520182234</v>
      </c>
      <c r="BI79" s="29">
        <f t="shared" ca="1" si="411"/>
        <v>26034568.09</v>
      </c>
      <c r="BJ79" s="12">
        <f t="shared" ca="1" si="411"/>
        <v>18923384.459999997</v>
      </c>
      <c r="BK79" s="13">
        <f t="shared" ca="1" si="412"/>
        <v>0.37578814957924306</v>
      </c>
      <c r="BL79" s="29">
        <f t="shared" ca="1" si="413"/>
        <v>13715566</v>
      </c>
      <c r="BM79" s="12">
        <f t="shared" ca="1" si="413"/>
        <v>11462694.710000001</v>
      </c>
      <c r="BN79" s="13">
        <f t="shared" ca="1" si="414"/>
        <v>0.19653941302603173</v>
      </c>
      <c r="BO79" s="159" t="str">
        <f t="shared" si="415"/>
        <v>High Value</v>
      </c>
      <c r="BP79" s="249"/>
    </row>
    <row r="80" spans="1:68" hidden="1" x14ac:dyDescent="0.2">
      <c r="A80" s="6">
        <f>A$32</f>
        <v>70</v>
      </c>
      <c r="B80" s="3" t="str">
        <f t="shared" si="417"/>
        <v>&gt;= 0</v>
      </c>
      <c r="D80" s="237"/>
      <c r="E80" s="79" t="str">
        <f>$E$32</f>
        <v>Opportunity</v>
      </c>
      <c r="F80" s="29">
        <f t="shared" ca="1" si="377"/>
        <v>72307861.139999971</v>
      </c>
      <c r="G80" s="12">
        <f t="shared" ca="1" si="377"/>
        <v>57942166.900000006</v>
      </c>
      <c r="H80" s="13">
        <f t="shared" ca="1" si="378"/>
        <v>0.24793160160532351</v>
      </c>
      <c r="I80" s="141"/>
      <c r="J80" s="29">
        <f t="shared" ca="1" si="379"/>
        <v>89872859.069999993</v>
      </c>
      <c r="K80" s="12">
        <f t="shared" ca="1" si="379"/>
        <v>72254915.100000009</v>
      </c>
      <c r="L80" s="13">
        <f t="shared" ca="1" si="380"/>
        <v>0.24383038780983887</v>
      </c>
      <c r="M80" s="141"/>
      <c r="N80" s="29">
        <f t="shared" ca="1" si="381"/>
        <v>89873163.090000004</v>
      </c>
      <c r="O80" s="12">
        <f t="shared" ca="1" si="381"/>
        <v>72254102.100000009</v>
      </c>
      <c r="P80" s="13">
        <f t="shared" ca="1" si="382"/>
        <v>0.24384859098539668</v>
      </c>
      <c r="Q80" s="141"/>
      <c r="R80" s="29">
        <f t="shared" ca="1" si="383"/>
        <v>26734675.079999991</v>
      </c>
      <c r="S80" s="12">
        <f t="shared" ca="1" si="383"/>
        <v>19819770.440000001</v>
      </c>
      <c r="T80" s="13">
        <f t="shared" ca="1" si="384"/>
        <v>0.3488892397080654</v>
      </c>
      <c r="U80" s="29">
        <f t="shared" ca="1" si="385"/>
        <v>27820120.759999998</v>
      </c>
      <c r="V80" s="12">
        <f t="shared" ca="1" si="385"/>
        <v>21355840.27</v>
      </c>
      <c r="W80" s="13">
        <f t="shared" ca="1" si="386"/>
        <v>0.30269380217648528</v>
      </c>
      <c r="X80" s="29">
        <f t="shared" ca="1" si="387"/>
        <v>28756094.130000003</v>
      </c>
      <c r="Y80" s="12">
        <f t="shared" ca="1" si="387"/>
        <v>23061606.819999997</v>
      </c>
      <c r="Z80" s="13">
        <f t="shared" ca="1" si="388"/>
        <v>0.24692500199342168</v>
      </c>
      <c r="AA80" s="29">
        <f t="shared" ca="1" si="389"/>
        <v>35344390.539999999</v>
      </c>
      <c r="AB80" s="12">
        <f t="shared" ca="1" si="389"/>
        <v>29449604.070000008</v>
      </c>
      <c r="AC80" s="13">
        <f t="shared" ca="1" si="390"/>
        <v>0.20016521974245985</v>
      </c>
      <c r="AD80" s="141"/>
      <c r="AE80" s="29">
        <f t="shared" ca="1" si="391"/>
        <v>7378628.4900000002</v>
      </c>
      <c r="AF80" s="12">
        <f t="shared" ca="1" si="391"/>
        <v>5272027.1999999993</v>
      </c>
      <c r="AG80" s="13">
        <f t="shared" ca="1" si="392"/>
        <v>0.39958088418056742</v>
      </c>
      <c r="AH80" s="29">
        <f t="shared" ca="1" si="393"/>
        <v>12059474.909999998</v>
      </c>
      <c r="AI80" s="12">
        <f t="shared" ca="1" si="393"/>
        <v>8874249.089999998</v>
      </c>
      <c r="AJ80" s="13">
        <f t="shared" ca="1" si="394"/>
        <v>0.35892905277915754</v>
      </c>
      <c r="AK80" s="29">
        <f t="shared" ca="1" si="395"/>
        <v>11072116.909999998</v>
      </c>
      <c r="AL80" s="12">
        <f t="shared" ca="1" si="395"/>
        <v>7866409.540000001</v>
      </c>
      <c r="AM80" s="13">
        <f t="shared" ca="1" si="396"/>
        <v>0.40751849413627106</v>
      </c>
      <c r="AN80" s="29">
        <f t="shared" ca="1" si="397"/>
        <v>10933511.429999998</v>
      </c>
      <c r="AO80" s="12">
        <f t="shared" ca="1" si="397"/>
        <v>9082891.1699999943</v>
      </c>
      <c r="AP80" s="13">
        <f t="shared" ca="1" si="398"/>
        <v>0.20374792842530609</v>
      </c>
      <c r="AQ80" s="29">
        <f t="shared" ca="1" si="399"/>
        <v>12795353.740000002</v>
      </c>
      <c r="AR80" s="12">
        <f t="shared" ca="1" si="399"/>
        <v>8801555.1399999987</v>
      </c>
      <c r="AS80" s="13">
        <f t="shared" ca="1" si="400"/>
        <v>0.45376056122736552</v>
      </c>
      <c r="AT80" s="29">
        <f t="shared" ca="1" si="401"/>
        <v>7862380.4100000001</v>
      </c>
      <c r="AU80" s="12">
        <f t="shared" ca="1" si="401"/>
        <v>6281367.1200000001</v>
      </c>
      <c r="AV80" s="13">
        <f t="shared" ca="1" si="402"/>
        <v>0.25169891518774978</v>
      </c>
      <c r="AW80" s="29">
        <f t="shared" ca="1" si="403"/>
        <v>8281897.6699999999</v>
      </c>
      <c r="AX80" s="12">
        <f t="shared" ca="1" si="403"/>
        <v>6397477.370000001</v>
      </c>
      <c r="AY80" s="13">
        <f t="shared" ca="1" si="404"/>
        <v>0.29455677464944258</v>
      </c>
      <c r="AZ80" s="29">
        <f t="shared" ca="1" si="405"/>
        <v>12908615.49</v>
      </c>
      <c r="BA80" s="12">
        <f t="shared" ca="1" si="405"/>
        <v>10557298.76</v>
      </c>
      <c r="BB80" s="13">
        <f t="shared" ca="1" si="406"/>
        <v>0.22271954061855123</v>
      </c>
      <c r="BC80" s="29">
        <f t="shared" ca="1" si="407"/>
        <v>11638211.780000001</v>
      </c>
      <c r="BD80" s="12">
        <f t="shared" ca="1" si="407"/>
        <v>9197268.0300000012</v>
      </c>
      <c r="BE80" s="13">
        <f t="shared" ca="1" si="408"/>
        <v>0.26539878386038507</v>
      </c>
      <c r="BF80" s="29">
        <f t="shared" ca="1" si="409"/>
        <v>12819528.510000002</v>
      </c>
      <c r="BG80" s="12">
        <f t="shared" ca="1" si="409"/>
        <v>11446674.619999997</v>
      </c>
      <c r="BH80" s="13">
        <f t="shared" ca="1" si="410"/>
        <v>0.11993473524627929</v>
      </c>
      <c r="BI80" s="29">
        <f t="shared" ca="1" si="411"/>
        <v>17786705.73</v>
      </c>
      <c r="BJ80" s="12">
        <f t="shared" ca="1" si="411"/>
        <v>13679821.280000001</v>
      </c>
      <c r="BK80" s="13">
        <f t="shared" ca="1" si="412"/>
        <v>0.30021477371230676</v>
      </c>
      <c r="BL80" s="29">
        <f t="shared" ca="1" si="413"/>
        <v>10624058.470000001</v>
      </c>
      <c r="BM80" s="12">
        <f t="shared" ca="1" si="413"/>
        <v>8902242.6000000034</v>
      </c>
      <c r="BN80" s="13">
        <f t="shared" ca="1" si="414"/>
        <v>0.1934137213919554</v>
      </c>
      <c r="BO80" s="159" t="str">
        <f t="shared" si="415"/>
        <v>Opportunity</v>
      </c>
      <c r="BP80" s="249"/>
    </row>
    <row r="81" spans="1:68" hidden="1" x14ac:dyDescent="0.2">
      <c r="A81" s="6">
        <f>A$33</f>
        <v>100</v>
      </c>
      <c r="B81" s="3" t="str">
        <f t="shared" ref="B81" si="418">B$33</f>
        <v>&gt;= 0</v>
      </c>
      <c r="D81" s="237"/>
      <c r="E81" s="78" t="str">
        <f>$E$33</f>
        <v>Marginal</v>
      </c>
      <c r="F81" s="121">
        <f t="shared" ca="1" si="377"/>
        <v>13128804.170000002</v>
      </c>
      <c r="G81" s="104">
        <f t="shared" ca="1" si="377"/>
        <v>10225469.300000006</v>
      </c>
      <c r="H81" s="48">
        <f t="shared" ca="1" si="378"/>
        <v>0.28393169886099934</v>
      </c>
      <c r="I81" s="141"/>
      <c r="J81" s="121">
        <f t="shared" ca="1" si="379"/>
        <v>16341089.649999999</v>
      </c>
      <c r="K81" s="104">
        <f t="shared" ca="1" si="379"/>
        <v>13132700.639999999</v>
      </c>
      <c r="L81" s="48">
        <f t="shared" ca="1" si="380"/>
        <v>0.24430534875879117</v>
      </c>
      <c r="M81" s="141"/>
      <c r="N81" s="121">
        <f t="shared" ca="1" si="381"/>
        <v>16340785.629999995</v>
      </c>
      <c r="O81" s="104">
        <f t="shared" ca="1" si="381"/>
        <v>13133513.639999999</v>
      </c>
      <c r="P81" s="48">
        <f t="shared" ca="1" si="382"/>
        <v>0.24420517448063478</v>
      </c>
      <c r="Q81" s="141"/>
      <c r="R81" s="121">
        <f t="shared" ca="1" si="383"/>
        <v>6288088.3000000007</v>
      </c>
      <c r="S81" s="104">
        <f t="shared" ca="1" si="383"/>
        <v>5008704.8500000015</v>
      </c>
      <c r="T81" s="48">
        <f t="shared" ca="1" si="384"/>
        <v>0.25543199056738169</v>
      </c>
      <c r="U81" s="121">
        <f t="shared" ca="1" si="385"/>
        <v>5847755.1900000023</v>
      </c>
      <c r="V81" s="104">
        <f t="shared" ca="1" si="385"/>
        <v>4596661.8100000005</v>
      </c>
      <c r="W81" s="48">
        <f t="shared" ca="1" si="386"/>
        <v>0.27217433688035486</v>
      </c>
      <c r="X81" s="121">
        <f t="shared" ca="1" si="387"/>
        <v>6533962</v>
      </c>
      <c r="Y81" s="104">
        <f t="shared" ca="1" si="387"/>
        <v>5120046.9200000018</v>
      </c>
      <c r="Z81" s="48">
        <f t="shared" ca="1" si="388"/>
        <v>0.27615275838136222</v>
      </c>
      <c r="AA81" s="121">
        <f t="shared" ca="1" si="389"/>
        <v>6982350.6900000023</v>
      </c>
      <c r="AB81" s="104">
        <f t="shared" ca="1" si="389"/>
        <v>6181496.7400000002</v>
      </c>
      <c r="AC81" s="48">
        <f t="shared" ca="1" si="390"/>
        <v>0.12955664035503511</v>
      </c>
      <c r="AD81" s="141"/>
      <c r="AE81" s="121">
        <f t="shared" ca="1" si="391"/>
        <v>1974708.42</v>
      </c>
      <c r="AF81" s="104">
        <f t="shared" ca="1" si="391"/>
        <v>1392634.9600000002</v>
      </c>
      <c r="AG81" s="48">
        <f t="shared" ca="1" si="392"/>
        <v>0.41796556651141348</v>
      </c>
      <c r="AH81" s="121">
        <f t="shared" ca="1" si="393"/>
        <v>3127068.9100000011</v>
      </c>
      <c r="AI81" s="104">
        <f t="shared" ca="1" si="393"/>
        <v>2475896.4200000009</v>
      </c>
      <c r="AJ81" s="48">
        <f t="shared" ca="1" si="394"/>
        <v>0.26300473829999721</v>
      </c>
      <c r="AK81" s="121">
        <f t="shared" ca="1" si="395"/>
        <v>2629750.560000001</v>
      </c>
      <c r="AL81" s="104">
        <f t="shared" ca="1" si="395"/>
        <v>2235933.6499999994</v>
      </c>
      <c r="AM81" s="48">
        <f t="shared" ca="1" si="396"/>
        <v>0.17613085701357983</v>
      </c>
      <c r="AN81" s="121">
        <f t="shared" ca="1" si="397"/>
        <v>2772715.1500000008</v>
      </c>
      <c r="AO81" s="104">
        <f t="shared" ca="1" si="397"/>
        <v>2313573.66</v>
      </c>
      <c r="AP81" s="48">
        <f t="shared" ca="1" si="398"/>
        <v>0.1984555313445264</v>
      </c>
      <c r="AQ81" s="121">
        <f t="shared" ca="1" si="399"/>
        <v>2903992.790000001</v>
      </c>
      <c r="AR81" s="104">
        <f t="shared" ca="1" si="399"/>
        <v>2128002.16</v>
      </c>
      <c r="AS81" s="48">
        <f t="shared" ca="1" si="400"/>
        <v>0.36465688079940706</v>
      </c>
      <c r="AT81" s="121">
        <f t="shared" ca="1" si="401"/>
        <v>1657594.7899999998</v>
      </c>
      <c r="AU81" s="104">
        <f t="shared" ca="1" si="401"/>
        <v>1334573.6199999994</v>
      </c>
      <c r="AV81" s="48">
        <f t="shared" ca="1" si="402"/>
        <v>0.2420407275845903</v>
      </c>
      <c r="AW81" s="121">
        <f t="shared" ca="1" si="403"/>
        <v>2030958.3</v>
      </c>
      <c r="AX81" s="104">
        <f t="shared" ca="1" si="403"/>
        <v>1389808.4900000002</v>
      </c>
      <c r="AY81" s="48">
        <f t="shared" ca="1" si="404"/>
        <v>0.46132241572362226</v>
      </c>
      <c r="AZ81" s="121">
        <f t="shared" ca="1" si="405"/>
        <v>3320774.3</v>
      </c>
      <c r="BA81" s="104">
        <f t="shared" ca="1" si="405"/>
        <v>2531029.4599999995</v>
      </c>
      <c r="BB81" s="48">
        <f t="shared" ca="1" si="406"/>
        <v>0.31202514726952268</v>
      </c>
      <c r="BC81" s="121">
        <f t="shared" ca="1" si="407"/>
        <v>2917577.82</v>
      </c>
      <c r="BD81" s="104">
        <f t="shared" ca="1" si="407"/>
        <v>2298992.6600000006</v>
      </c>
      <c r="BE81" s="48">
        <f t="shared" ca="1" si="408"/>
        <v>0.26906791429251414</v>
      </c>
      <c r="BF81" s="121">
        <f t="shared" ca="1" si="409"/>
        <v>3004379.7299999991</v>
      </c>
      <c r="BG81" s="104">
        <f t="shared" ca="1" si="409"/>
        <v>2801983.7</v>
      </c>
      <c r="BH81" s="48">
        <f t="shared" ca="1" si="410"/>
        <v>7.2233121841500672E-2</v>
      </c>
      <c r="BI81" s="121">
        <f t="shared" ca="1" si="411"/>
        <v>3730005.8000000003</v>
      </c>
      <c r="BJ81" s="104">
        <f t="shared" ca="1" si="411"/>
        <v>3181938.16</v>
      </c>
      <c r="BK81" s="48">
        <f t="shared" ca="1" si="412"/>
        <v>0.17224333486103957</v>
      </c>
      <c r="BL81" s="121">
        <f t="shared" ca="1" si="413"/>
        <v>2114993.2600000002</v>
      </c>
      <c r="BM81" s="104">
        <f t="shared" ca="1" si="413"/>
        <v>1911274.5399999998</v>
      </c>
      <c r="BN81" s="48">
        <f t="shared" ca="1" si="414"/>
        <v>0.10658788977537495</v>
      </c>
      <c r="BO81" s="154" t="str">
        <f t="shared" si="415"/>
        <v>Marginal</v>
      </c>
      <c r="BP81" s="249"/>
    </row>
    <row r="82" spans="1:68" hidden="1" x14ac:dyDescent="0.2">
      <c r="A82" s="6"/>
      <c r="C82" s="3">
        <f>ROW($C$10)</f>
        <v>10</v>
      </c>
      <c r="D82" s="237"/>
      <c r="E82" s="76" t="str">
        <f>E78 &amp; " %"</f>
        <v>Elite %</v>
      </c>
      <c r="F82" s="33">
        <f ca="1">IFERROR(F78 / INDIRECT(ADDRESS($C82, COLUMN(F78))), 0)</f>
        <v>0.31698968007290101</v>
      </c>
      <c r="G82" s="8">
        <f ca="1">IFERROR(G78 / INDIRECT(ADDRESS($C82, COLUMN(G78))), 0)</f>
        <v>0.31054373377591438</v>
      </c>
      <c r="H82" s="20">
        <f t="shared" ref="H82:H85" ca="1" si="419">IF(F$9 = 0, 0, IFERROR((F82 - G82) * 10000, 0))</f>
        <v>64.459462969866379</v>
      </c>
      <c r="I82" s="88"/>
      <c r="J82" s="33">
        <f ca="1">IFERROR(J78 / INDIRECT(ADDRESS($C82, COLUMN(J78))), 0)</f>
        <v>0.32888263212680635</v>
      </c>
      <c r="K82" s="8">
        <f ca="1">IFERROR(K78 / INDIRECT(ADDRESS($C82, COLUMN(K78))), 0)</f>
        <v>0.31692279805525353</v>
      </c>
      <c r="L82" s="20">
        <f t="shared" ref="L82:L85" ca="1" si="420">IF(J$9 = 0, 0, IFERROR((J82 - K82) * 10000, 0))</f>
        <v>119.59834071552822</v>
      </c>
      <c r="M82" s="88"/>
      <c r="N82" s="33">
        <f ca="1">IFERROR(N78 / INDIRECT(ADDRESS($C82, COLUMN(N78))), 0)</f>
        <v>0.32888263212680641</v>
      </c>
      <c r="O82" s="8">
        <f ca="1">IFERROR(O78 / INDIRECT(ADDRESS($C82, COLUMN(O78))), 0)</f>
        <v>0.31692279805525353</v>
      </c>
      <c r="P82" s="20">
        <f t="shared" ref="P82:P85" ca="1" si="421">IF(N$9 = 0, 0, IFERROR((N82 - O82) * 10000, 0))</f>
        <v>119.59834071552878</v>
      </c>
      <c r="Q82" s="88"/>
      <c r="R82" s="33">
        <f ca="1">IFERROR(R78 / INDIRECT(ADDRESS($C82, COLUMN(R78))), 0)</f>
        <v>0.25165437722259992</v>
      </c>
      <c r="S82" s="8">
        <f ca="1">IFERROR(S78 / INDIRECT(ADDRESS($C82, COLUMN(S78))), 0)</f>
        <v>0.24354095922515964</v>
      </c>
      <c r="T82" s="20">
        <f t="shared" ref="T82:T85" ca="1" si="422">IF(R$9 = 0, 0, IFERROR((R82 - S82) * 10000, 0))</f>
        <v>81.134179974402812</v>
      </c>
      <c r="U82" s="33">
        <f ca="1">IFERROR(U78 / INDIRECT(ADDRESS($C82, COLUMN(U78))), 0)</f>
        <v>0.261865620172608</v>
      </c>
      <c r="V82" s="8">
        <f ca="1">IFERROR(V78 / INDIRECT(ADDRESS($C82, COLUMN(V78))), 0)</f>
        <v>0.26044631861769613</v>
      </c>
      <c r="W82" s="20">
        <f t="shared" ref="W82:W85" ca="1" si="423">IF(U$9 = 0, 0, IFERROR((U82 - V82) * 10000, 0))</f>
        <v>14.193015549118781</v>
      </c>
      <c r="X82" s="33">
        <f ca="1">IFERROR(X78 / INDIRECT(ADDRESS($C82, COLUMN(X78))), 0)</f>
        <v>0.25342674945485999</v>
      </c>
      <c r="Y82" s="8">
        <f ca="1">IFERROR(Y78 / INDIRECT(ADDRESS($C82, COLUMN(Y78))), 0)</f>
        <v>0.24499203367808359</v>
      </c>
      <c r="Z82" s="20">
        <f t="shared" ref="Z82:Z85" ca="1" si="424">IF(X$9 = 0, 0, IFERROR((X82 - Y82) * 10000, 0))</f>
        <v>84.347157767764031</v>
      </c>
      <c r="AA82" s="33">
        <f ca="1">IFERROR(AA78 / INDIRECT(ADDRESS($C82, COLUMN(AA78))), 0)</f>
        <v>0.26712759566422928</v>
      </c>
      <c r="AB82" s="8">
        <f ca="1">IFERROR(AB78 / INDIRECT(ADDRESS($C82, COLUMN(AB78))), 0)</f>
        <v>0.25912101155451334</v>
      </c>
      <c r="AC82" s="20">
        <f t="shared" ref="AC82:AC85" ca="1" si="425">IF(AA$9 = 0, 0, IFERROR((AA82 - AB82) * 10000, 0))</f>
        <v>80.065841097159421</v>
      </c>
      <c r="AD82" s="88"/>
      <c r="AE82" s="33">
        <f ca="1">IFERROR(AE78 / INDIRECT(ADDRESS($C82, COLUMN(AE78))), 0)</f>
        <v>0.19878356390561341</v>
      </c>
      <c r="AF82" s="8">
        <f ca="1">IFERROR(AF78 / INDIRECT(ADDRESS($C82, COLUMN(AF78))), 0)</f>
        <v>0.1920780808460483</v>
      </c>
      <c r="AG82" s="20">
        <f t="shared" ref="AG82:AG85" ca="1" si="426">IF(AE$9 = 0, 0, IFERROR((AE82 - AF82) * 10000, 0))</f>
        <v>67.054830595651154</v>
      </c>
      <c r="AH82" s="33">
        <f ca="1">IFERROR(AH78 / INDIRECT(ADDRESS($C82, COLUMN(AH78))), 0)</f>
        <v>0.21975421481694699</v>
      </c>
      <c r="AI82" s="8">
        <f ca="1">IFERROR(AI78 / INDIRECT(ADDRESS($C82, COLUMN(AI78))), 0)</f>
        <v>0.21062870065357875</v>
      </c>
      <c r="AJ82" s="20">
        <f t="shared" ref="AJ82:AJ85" ca="1" si="427">IF(AH$9 = 0, 0, IFERROR((AH82 - AI82) * 10000, 0))</f>
        <v>91.255141633682371</v>
      </c>
      <c r="AK82" s="33">
        <f ca="1">IFERROR(AK78 / INDIRECT(ADDRESS($C82, COLUMN(AK78))), 0)</f>
        <v>0.21046457857204032</v>
      </c>
      <c r="AL82" s="8">
        <f ca="1">IFERROR(AL78 / INDIRECT(ADDRESS($C82, COLUMN(AL78))), 0)</f>
        <v>0.2117369896201827</v>
      </c>
      <c r="AM82" s="20">
        <f t="shared" ref="AM82:AM85" ca="1" si="428">IF(AK$9 = 0, 0, IFERROR((AK82 - AL82) * 10000, 0))</f>
        <v>-12.7241104814238</v>
      </c>
      <c r="AN82" s="33">
        <f ca="1">IFERROR(AN78 / INDIRECT(ADDRESS($C82, COLUMN(AN78))), 0)</f>
        <v>0.21642906936535405</v>
      </c>
      <c r="AO82" s="8">
        <f ca="1">IFERROR(AO78 / INDIRECT(ADDRESS($C82, COLUMN(AO78))), 0)</f>
        <v>0.21340448387118444</v>
      </c>
      <c r="AP82" s="20">
        <f t="shared" ref="AP82:AP85" ca="1" si="429">IF(AN$9 = 0, 0, IFERROR((AN82 - AO82) * 10000, 0))</f>
        <v>30.24585494169618</v>
      </c>
      <c r="AQ82" s="33">
        <f ca="1">IFERROR(AQ78 / INDIRECT(ADDRESS($C82, COLUMN(AQ78))), 0)</f>
        <v>0.22830469385371252</v>
      </c>
      <c r="AR82" s="8">
        <f ca="1">IFERROR(AR78 / INDIRECT(ADDRESS($C82, COLUMN(AR78))), 0)</f>
        <v>0.23025587856522145</v>
      </c>
      <c r="AS82" s="20">
        <f t="shared" ref="AS82:AS85" ca="1" si="430">IF(AQ$9 = 0, 0, IFERROR((AQ82 - AR82) * 10000, 0))</f>
        <v>-19.511847115089299</v>
      </c>
      <c r="AT82" s="33">
        <f ca="1">IFERROR(AT78 / INDIRECT(ADDRESS($C82, COLUMN(AT78))), 0)</f>
        <v>0.21867078506246157</v>
      </c>
      <c r="AU82" s="8">
        <f ca="1">IFERROR(AU78 / INDIRECT(ADDRESS($C82, COLUMN(AU78))), 0)</f>
        <v>0.21825810651117206</v>
      </c>
      <c r="AV82" s="20">
        <f t="shared" ref="AV82:AV85" ca="1" si="431">IF(AT$9 = 0, 0, IFERROR((AT82 - AU82) * 10000, 0))</f>
        <v>4.126785512895137</v>
      </c>
      <c r="AW82" s="33">
        <f ca="1">IFERROR(AW78 / INDIRECT(ADDRESS($C82, COLUMN(AW78))), 0)</f>
        <v>0.21120614733100351</v>
      </c>
      <c r="AX82" s="8">
        <f ca="1">IFERROR(AX78 / INDIRECT(ADDRESS($C82, COLUMN(AX78))), 0)</f>
        <v>0.21211968611738119</v>
      </c>
      <c r="AY82" s="20">
        <f t="shared" ref="AY82:AY85" ca="1" si="432">IF(AW$9 = 0, 0, IFERROR((AW82 - AX82) * 10000, 0))</f>
        <v>-9.1353878637767671</v>
      </c>
      <c r="AZ82" s="33">
        <f ca="1">IFERROR(AZ78 / INDIRECT(ADDRESS($C82, COLUMN(AZ78))), 0)</f>
        <v>0.21131689138776966</v>
      </c>
      <c r="BA82" s="8">
        <f ca="1">IFERROR(BA78 / INDIRECT(ADDRESS($C82, COLUMN(BA78))), 0)</f>
        <v>0.20453229396298192</v>
      </c>
      <c r="BB82" s="20">
        <f t="shared" ref="BB82:BB85" ca="1" si="433">IF(AZ$9 = 0, 0, IFERROR((AZ82 - BA82) * 10000, 0))</f>
        <v>67.845974247877365</v>
      </c>
      <c r="BC82" s="33">
        <f ca="1">IFERROR(BC78 / INDIRECT(ADDRESS($C82, COLUMN(BC78))), 0)</f>
        <v>0.21359834033504702</v>
      </c>
      <c r="BD82" s="8">
        <f ca="1">IFERROR(BD78 / INDIRECT(ADDRESS($C82, COLUMN(BD78))), 0)</f>
        <v>0.2026224574005652</v>
      </c>
      <c r="BE82" s="20">
        <f t="shared" ref="BE82:BE85" ca="1" si="434">IF(BC$9 = 0, 0, IFERROR((BC82 - BD82) * 10000, 0))</f>
        <v>109.75882934481818</v>
      </c>
      <c r="BF82" s="33">
        <f ca="1">IFERROR(BF78 / INDIRECT(ADDRESS($C82, COLUMN(BF78))), 0)</f>
        <v>0.22088112282309338</v>
      </c>
      <c r="BG82" s="8">
        <f ca="1">IFERROR(BG78 / INDIRECT(ADDRESS($C82, COLUMN(BG78))), 0)</f>
        <v>0.21675946876606483</v>
      </c>
      <c r="BH82" s="20">
        <f t="shared" ref="BH82:BH85" ca="1" si="435">IF(BF$9 = 0, 0, IFERROR((BF82 - BG82) * 10000, 0))</f>
        <v>41.21654057028551</v>
      </c>
      <c r="BI82" s="33">
        <f ca="1">IFERROR(BI78 / INDIRECT(ADDRESS($C82, COLUMN(BI78))), 0)</f>
        <v>0.23593090772533215</v>
      </c>
      <c r="BJ82" s="8">
        <f ca="1">IFERROR(BJ78 / INDIRECT(ADDRESS($C82, COLUMN(BJ78))), 0)</f>
        <v>0.22227270849647274</v>
      </c>
      <c r="BK82" s="20">
        <f t="shared" ref="BK82:BK85" ca="1" si="436">IF(BI$9 = 0, 0, IFERROR((BI82 - BJ82) * 10000, 0))</f>
        <v>136.58199228859414</v>
      </c>
      <c r="BL82" s="33">
        <f ca="1">IFERROR(BL78 / INDIRECT(ADDRESS($C82, COLUMN(BL78))), 0)</f>
        <v>0.21351006526489935</v>
      </c>
      <c r="BM82" s="8">
        <f ca="1">IFERROR(BM78 / INDIRECT(ADDRESS($C82, COLUMN(BM78))), 0)</f>
        <v>0.20436336001588207</v>
      </c>
      <c r="BN82" s="20">
        <f t="shared" ref="BN82:BN85" ca="1" si="437">IF(BL$9 = 0, 0, IFERROR((BL82 - BM82) * 10000, 0))</f>
        <v>91.467052490172847</v>
      </c>
      <c r="BO82" s="155" t="str">
        <f t="shared" si="415"/>
        <v>Elite %</v>
      </c>
      <c r="BP82" s="249"/>
    </row>
    <row r="83" spans="1:68" hidden="1" x14ac:dyDescent="0.2">
      <c r="A83" s="6"/>
      <c r="C83" s="3">
        <f t="shared" ref="C83:C85" si="438">ROW($C$10)</f>
        <v>10</v>
      </c>
      <c r="D83" s="237"/>
      <c r="E83" s="79" t="str">
        <f t="shared" ref="E83:E84" si="439">E79 &amp; " %"</f>
        <v>High Value %</v>
      </c>
      <c r="F83" s="28">
        <f t="shared" ref="F83:G84" ca="1" si="440">IFERROR(F79 / INDIRECT(ADDRESS($C83, COLUMN(F79))), 0)</f>
        <v>0.43641973239632886</v>
      </c>
      <c r="G83" s="10">
        <f t="shared" ca="1" si="440"/>
        <v>0.44279329969701664</v>
      </c>
      <c r="H83" s="18">
        <f t="shared" ca="1" si="419"/>
        <v>-63.735673006877768</v>
      </c>
      <c r="I83" s="88"/>
      <c r="J83" s="28">
        <f t="shared" ref="J83:K85" ca="1" si="441">IFERROR(J79 / INDIRECT(ADDRESS($C83, COLUMN(J79))), 0)</f>
        <v>0.4325449827691687</v>
      </c>
      <c r="K83" s="10">
        <f t="shared" ca="1" si="441"/>
        <v>0.43637431893632161</v>
      </c>
      <c r="L83" s="18">
        <f t="shared" ca="1" si="420"/>
        <v>-38.29336167152919</v>
      </c>
      <c r="M83" s="88"/>
      <c r="N83" s="28">
        <f t="shared" ref="N83:O85" ca="1" si="442">IFERROR(N79 / INDIRECT(ADDRESS($C83, COLUMN(N79))), 0)</f>
        <v>0.43254498276916875</v>
      </c>
      <c r="O83" s="10">
        <f t="shared" ca="1" si="442"/>
        <v>0.43637431893632161</v>
      </c>
      <c r="P83" s="18">
        <f t="shared" ca="1" si="421"/>
        <v>-38.293361671528636</v>
      </c>
      <c r="Q83" s="88"/>
      <c r="R83" s="28">
        <f t="shared" ref="R83:S85" ca="1" si="443">IFERROR(R79 / INDIRECT(ADDRESS($C83, COLUMN(R79))), 0)</f>
        <v>0.41207885129265354</v>
      </c>
      <c r="S83" s="10">
        <f t="shared" ca="1" si="443"/>
        <v>0.40740780132932847</v>
      </c>
      <c r="T83" s="18">
        <f t="shared" ca="1" si="422"/>
        <v>46.710499633250691</v>
      </c>
      <c r="U83" s="28">
        <f t="shared" ref="U83:V85" ca="1" si="444">IFERROR(U79 / INDIRECT(ADDRESS($C83, COLUMN(U79))), 0)</f>
        <v>0.41285932002477516</v>
      </c>
      <c r="V83" s="10">
        <f t="shared" ca="1" si="444"/>
        <v>0.41553140601524402</v>
      </c>
      <c r="W83" s="18">
        <f t="shared" ca="1" si="423"/>
        <v>-26.720859904688645</v>
      </c>
      <c r="X83" s="28">
        <f t="shared" ref="X83:Y85" ca="1" si="445">IFERROR(X79 / INDIRECT(ADDRESS($C83, COLUMN(X79))), 0)</f>
        <v>0.41026450559860983</v>
      </c>
      <c r="Y83" s="10">
        <f t="shared" ca="1" si="445"/>
        <v>0.41125970395287187</v>
      </c>
      <c r="Z83" s="18">
        <f t="shared" ca="1" si="424"/>
        <v>-9.9519835426203898</v>
      </c>
      <c r="AA83" s="28">
        <f t="shared" ref="AA83:AB85" ca="1" si="446">IFERROR(AA79 / INDIRECT(ADDRESS($C83, COLUMN(AA79))), 0)</f>
        <v>0.42678909190787295</v>
      </c>
      <c r="AB83" s="10">
        <f t="shared" ca="1" si="446"/>
        <v>0.42272008520079513</v>
      </c>
      <c r="AC83" s="18">
        <f t="shared" ca="1" si="425"/>
        <v>40.690067070778269</v>
      </c>
      <c r="AD83" s="88"/>
      <c r="AE83" s="28">
        <f t="shared" ref="AE83:AF85" ca="1" si="447">IFERROR(AE79 / INDIRECT(ADDRESS($C83, COLUMN(AE79))), 0)</f>
        <v>0.39087849689265958</v>
      </c>
      <c r="AF83" s="10">
        <f t="shared" ca="1" si="447"/>
        <v>0.4009221723245418</v>
      </c>
      <c r="AG83" s="18">
        <f t="shared" ca="1" si="426"/>
        <v>-100.43675431882227</v>
      </c>
      <c r="AH83" s="28">
        <f t="shared" ref="AH83:AI85" ca="1" si="448">IFERROR(AH79 / INDIRECT(ADDRESS($C83, COLUMN(AH79))), 0)</f>
        <v>0.39718941848020611</v>
      </c>
      <c r="AI83" s="10">
        <f t="shared" ca="1" si="448"/>
        <v>0.39269770274074539</v>
      </c>
      <c r="AJ83" s="18">
        <f t="shared" ca="1" si="427"/>
        <v>44.917157394607223</v>
      </c>
      <c r="AK83" s="28">
        <f t="shared" ref="AK83:AL85" ca="1" si="449">IFERROR(AK79 / INDIRECT(ADDRESS($C83, COLUMN(AK79))), 0)</f>
        <v>0.39923233058210361</v>
      </c>
      <c r="AL83" s="10">
        <f t="shared" ca="1" si="449"/>
        <v>0.39510975256008762</v>
      </c>
      <c r="AM83" s="18">
        <f t="shared" ca="1" si="428"/>
        <v>41.225780220159876</v>
      </c>
      <c r="AN83" s="28">
        <f t="shared" ref="AN83:AO85" ca="1" si="450">IFERROR(AN79 / INDIRECT(ADDRESS($C83, COLUMN(AN79))), 0)</f>
        <v>0.38807556076546751</v>
      </c>
      <c r="AO83" s="10">
        <f t="shared" ca="1" si="450"/>
        <v>0.38885396139078682</v>
      </c>
      <c r="AP83" s="18">
        <f t="shared" ca="1" si="429"/>
        <v>-7.7840062531930876</v>
      </c>
      <c r="AQ83" s="28">
        <f t="shared" ref="AQ83:AR85" ca="1" si="451">IFERROR(AQ79 / INDIRECT(ADDRESS($C83, COLUMN(AQ79))), 0)</f>
        <v>0.40316147068550956</v>
      </c>
      <c r="AR83" s="10">
        <f t="shared" ca="1" si="451"/>
        <v>0.40420678539526061</v>
      </c>
      <c r="AS83" s="18">
        <f t="shared" ca="1" si="430"/>
        <v>-10.453147097510552</v>
      </c>
      <c r="AT83" s="28">
        <f t="shared" ref="AT83:AU85" ca="1" si="452">IFERROR(AT79 / INDIRECT(ADDRESS($C83, COLUMN(AT79))), 0)</f>
        <v>0.40683900745678669</v>
      </c>
      <c r="AU83" s="10">
        <f t="shared" ca="1" si="452"/>
        <v>0.41345305882483641</v>
      </c>
      <c r="AV83" s="18">
        <f t="shared" ca="1" si="431"/>
        <v>-66.140513680497122</v>
      </c>
      <c r="AW83" s="28">
        <f t="shared" ref="AW83:AX85" ca="1" si="453">IFERROR(AW79 / INDIRECT(ADDRESS($C83, COLUMN(AW79))), 0)</f>
        <v>0.398377006277779</v>
      </c>
      <c r="AX83" s="10">
        <f t="shared" ca="1" si="453"/>
        <v>0.4129894760710307</v>
      </c>
      <c r="AY83" s="18">
        <f t="shared" ca="1" si="432"/>
        <v>-146.12469793251702</v>
      </c>
      <c r="AZ83" s="28">
        <f t="shared" ref="AZ83:BA85" ca="1" si="454">IFERROR(AZ79 / INDIRECT(ADDRESS($C83, COLUMN(AZ79))), 0)</f>
        <v>0.39032122736087743</v>
      </c>
      <c r="BA83" s="10">
        <f t="shared" ca="1" si="454"/>
        <v>0.39478065414319236</v>
      </c>
      <c r="BB83" s="18">
        <f t="shared" ca="1" si="433"/>
        <v>-44.594267823149238</v>
      </c>
      <c r="BC83" s="28">
        <f t="shared" ref="BC83:BD85" ca="1" si="455">IFERROR(BC79 / INDIRECT(ADDRESS($C83, COLUMN(BC79))), 0)</f>
        <v>0.39493935872589336</v>
      </c>
      <c r="BD83" s="10">
        <f t="shared" ca="1" si="455"/>
        <v>0.38660901603720788</v>
      </c>
      <c r="BE83" s="18">
        <f t="shared" ca="1" si="434"/>
        <v>83.303426886854879</v>
      </c>
      <c r="BF83" s="28">
        <f t="shared" ref="BF83:BG85" ca="1" si="456">IFERROR(BF79 / INDIRECT(ADDRESS($C83, COLUMN(BF79))), 0)</f>
        <v>0.40425650228393745</v>
      </c>
      <c r="BG83" s="10">
        <f t="shared" ca="1" si="456"/>
        <v>0.39988226651802672</v>
      </c>
      <c r="BH83" s="18">
        <f t="shared" ca="1" si="435"/>
        <v>43.742357659107277</v>
      </c>
      <c r="BI83" s="28">
        <f t="shared" ref="BI83:BJ85" ca="1" si="457">IFERROR(BI79 / INDIRECT(ADDRESS($C83, COLUMN(BI79))), 0)</f>
        <v>0.41733963094595156</v>
      </c>
      <c r="BJ83" s="10">
        <f t="shared" ca="1" si="457"/>
        <v>0.41056053753378868</v>
      </c>
      <c r="BK83" s="18">
        <f t="shared" ca="1" si="436"/>
        <v>67.790934121628737</v>
      </c>
      <c r="BL83" s="28">
        <f t="shared" ref="BL83:BM85" ca="1" si="458">IFERROR(BL79 / INDIRECT(ADDRESS($C83, COLUMN(BL79))), 0)</f>
        <v>0.40663365712419525</v>
      </c>
      <c r="BM83" s="10">
        <f t="shared" ca="1" si="458"/>
        <v>0.40877369691567395</v>
      </c>
      <c r="BN83" s="18">
        <f t="shared" ca="1" si="437"/>
        <v>-21.400397914786986</v>
      </c>
      <c r="BO83" s="159" t="str">
        <f t="shared" si="415"/>
        <v>High Value %</v>
      </c>
      <c r="BP83" s="249"/>
    </row>
    <row r="84" spans="1:68" hidden="1" x14ac:dyDescent="0.2">
      <c r="A84" s="6"/>
      <c r="C84" s="3">
        <f t="shared" si="438"/>
        <v>10</v>
      </c>
      <c r="D84" s="238"/>
      <c r="E84" s="79" t="str">
        <f t="shared" si="439"/>
        <v>Opportunity %</v>
      </c>
      <c r="F84" s="28">
        <f t="shared" ca="1" si="440"/>
        <v>0.2078461701038431</v>
      </c>
      <c r="G84" s="10">
        <f t="shared" ca="1" si="440"/>
        <v>0.20907345161557847</v>
      </c>
      <c r="H84" s="18">
        <f t="shared" ca="1" si="419"/>
        <v>-12.27281511735373</v>
      </c>
      <c r="I84" s="88"/>
      <c r="J84" s="28">
        <f t="shared" ca="1" si="441"/>
        <v>0.19987814426384454</v>
      </c>
      <c r="K84" s="10">
        <f t="shared" ca="1" si="441"/>
        <v>0.20790513635709623</v>
      </c>
      <c r="L84" s="18">
        <f t="shared" ca="1" si="420"/>
        <v>-80.269920932516953</v>
      </c>
      <c r="M84" s="88"/>
      <c r="N84" s="28">
        <f t="shared" ca="1" si="442"/>
        <v>0.19987882040738833</v>
      </c>
      <c r="O84" s="10">
        <f t="shared" ca="1" si="442"/>
        <v>0.20790279704390729</v>
      </c>
      <c r="P84" s="18">
        <f t="shared" ca="1" si="421"/>
        <v>-80.239766365189652</v>
      </c>
      <c r="Q84" s="88"/>
      <c r="R84" s="28">
        <f t="shared" ca="1" si="443"/>
        <v>0.27039223111740335</v>
      </c>
      <c r="S84" s="10">
        <f t="shared" ca="1" si="443"/>
        <v>0.2781969214083243</v>
      </c>
      <c r="T84" s="18">
        <f t="shared" ca="1" si="422"/>
        <v>-78.046902909209564</v>
      </c>
      <c r="U84" s="28">
        <f t="shared" ca="1" si="444"/>
        <v>0.26638512418070448</v>
      </c>
      <c r="V84" s="10">
        <f t="shared" ca="1" si="444"/>
        <v>0.2658768275787548</v>
      </c>
      <c r="W84" s="18">
        <f t="shared" ca="1" si="423"/>
        <v>5.0829660194967596</v>
      </c>
      <c r="X84" s="28">
        <f t="shared" ca="1" si="445"/>
        <v>0.27208933086177151</v>
      </c>
      <c r="Y84" s="10">
        <f t="shared" ca="1" si="445"/>
        <v>0.28051889107876588</v>
      </c>
      <c r="Z84" s="18">
        <f t="shared" ca="1" si="424"/>
        <v>-84.295602169943692</v>
      </c>
      <c r="AA84" s="28">
        <f t="shared" ca="1" si="446"/>
        <v>0.2538600323217437</v>
      </c>
      <c r="AB84" s="10">
        <f t="shared" ca="1" si="446"/>
        <v>0.26176520921161966</v>
      </c>
      <c r="AC84" s="18">
        <f t="shared" ca="1" si="425"/>
        <v>-79.051768898759647</v>
      </c>
      <c r="AD84" s="88"/>
      <c r="AE84" s="28">
        <f t="shared" ca="1" si="447"/>
        <v>0.32230682167760905</v>
      </c>
      <c r="AF84" s="10">
        <f t="shared" ca="1" si="447"/>
        <v>0.32143315270271422</v>
      </c>
      <c r="AG84" s="18">
        <f t="shared" ca="1" si="426"/>
        <v>8.7366897489482565</v>
      </c>
      <c r="AH84" s="28">
        <f t="shared" ca="1" si="448"/>
        <v>0.30245271003598001</v>
      </c>
      <c r="AI84" s="10">
        <f t="shared" ca="1" si="448"/>
        <v>0.30974408405902676</v>
      </c>
      <c r="AJ84" s="18">
        <f t="shared" ca="1" si="427"/>
        <v>-72.913740230467482</v>
      </c>
      <c r="AK84" s="28">
        <f t="shared" ca="1" si="449"/>
        <v>0.31321331728668739</v>
      </c>
      <c r="AL84" s="10">
        <f t="shared" ca="1" si="449"/>
        <v>0.30567559448569609</v>
      </c>
      <c r="AM84" s="18">
        <f t="shared" ca="1" si="428"/>
        <v>75.377228009912983</v>
      </c>
      <c r="AN84" s="28">
        <f t="shared" ca="1" si="450"/>
        <v>0.31315165863695132</v>
      </c>
      <c r="AO84" s="10">
        <f t="shared" ca="1" si="450"/>
        <v>0.31637456744189535</v>
      </c>
      <c r="AP84" s="18">
        <f t="shared" ca="1" si="429"/>
        <v>-32.22908804944025</v>
      </c>
      <c r="AQ84" s="28">
        <f t="shared" ca="1" si="451"/>
        <v>0.29804537910409012</v>
      </c>
      <c r="AR84" s="10">
        <f t="shared" ca="1" si="451"/>
        <v>0.29358579005138313</v>
      </c>
      <c r="AS84" s="18">
        <f t="shared" ca="1" si="430"/>
        <v>44.595890527069912</v>
      </c>
      <c r="AT84" s="28">
        <f t="shared" ca="1" si="452"/>
        <v>0.30684925456299705</v>
      </c>
      <c r="AU84" s="10">
        <f t="shared" ca="1" si="452"/>
        <v>0.3029061200801102</v>
      </c>
      <c r="AV84" s="18">
        <f t="shared" ca="1" si="431"/>
        <v>39.431344828868561</v>
      </c>
      <c r="AW84" s="28">
        <f t="shared" ca="1" si="453"/>
        <v>0.31148433482504223</v>
      </c>
      <c r="AX84" s="10">
        <f t="shared" ca="1" si="453"/>
        <v>0.30716312702814291</v>
      </c>
      <c r="AY84" s="18">
        <f t="shared" ca="1" si="432"/>
        <v>43.212077968993178</v>
      </c>
      <c r="AZ84" s="28">
        <f t="shared" ca="1" si="454"/>
        <v>0.3150366559179128</v>
      </c>
      <c r="BA84" s="10">
        <f t="shared" ca="1" si="454"/>
        <v>0.3224932369076457</v>
      </c>
      <c r="BB84" s="18">
        <f t="shared" ca="1" si="433"/>
        <v>-74.565809897328975</v>
      </c>
      <c r="BC84" s="28">
        <f t="shared" ca="1" si="455"/>
        <v>0.3110224178212202</v>
      </c>
      <c r="BD84" s="10">
        <f t="shared" ca="1" si="455"/>
        <v>0.32774779874982102</v>
      </c>
      <c r="BE84" s="18">
        <f t="shared" ca="1" si="434"/>
        <v>-167.25380928600819</v>
      </c>
      <c r="BF84" s="28">
        <f t="shared" ca="1" si="456"/>
        <v>0.3017741478915415</v>
      </c>
      <c r="BG84" s="10">
        <f t="shared" ca="1" si="456"/>
        <v>0.30657187665804131</v>
      </c>
      <c r="BH84" s="18">
        <f t="shared" ca="1" si="435"/>
        <v>-47.977287664998094</v>
      </c>
      <c r="BI84" s="28">
        <f t="shared" ca="1" si="457"/>
        <v>0.2851246534776849</v>
      </c>
      <c r="BJ84" s="10">
        <f t="shared" ca="1" si="457"/>
        <v>0.29679652653862337</v>
      </c>
      <c r="BK84" s="18">
        <f t="shared" ca="1" si="436"/>
        <v>-116.71873060938476</v>
      </c>
      <c r="BL84" s="28">
        <f t="shared" ca="1" si="458"/>
        <v>0.31497786887959145</v>
      </c>
      <c r="BM84" s="10">
        <f t="shared" ca="1" si="458"/>
        <v>0.31746484666188951</v>
      </c>
      <c r="BN84" s="18">
        <f t="shared" ca="1" si="437"/>
        <v>-24.869777822980609</v>
      </c>
      <c r="BO84" s="159" t="str">
        <f t="shared" si="415"/>
        <v>Opportunity %</v>
      </c>
      <c r="BP84" s="250"/>
    </row>
    <row r="85" spans="1:68" hidden="1" x14ac:dyDescent="0.2">
      <c r="A85" s="6"/>
      <c r="C85" s="3">
        <f t="shared" si="438"/>
        <v>10</v>
      </c>
      <c r="D85" s="239"/>
      <c r="E85" s="78" t="str">
        <f>E81 &amp; " %"</f>
        <v>Marginal %</v>
      </c>
      <c r="F85" s="30">
        <f ca="1">IFERROR(F81 / INDIRECT(ADDRESS($C85, COLUMN(F81))), 0)</f>
        <v>3.773824341857536E-2</v>
      </c>
      <c r="G85" s="14">
        <f ca="1">IFERROR(G81 / INDIRECT(ADDRESS($C85, COLUMN(G81))), 0)</f>
        <v>3.6896689842991257E-2</v>
      </c>
      <c r="H85" s="19">
        <f t="shared" ca="1" si="419"/>
        <v>8.4155357558410309</v>
      </c>
      <c r="I85" s="88"/>
      <c r="J85" s="30">
        <f t="shared" ca="1" si="441"/>
        <v>3.6342748058644979E-2</v>
      </c>
      <c r="K85" s="14">
        <f t="shared" ca="1" si="441"/>
        <v>3.7787822648706205E-2</v>
      </c>
      <c r="L85" s="19">
        <f t="shared" ca="1" si="420"/>
        <v>-14.450745900612267</v>
      </c>
      <c r="M85" s="88"/>
      <c r="N85" s="30">
        <f t="shared" ca="1" si="442"/>
        <v>3.6342071915101221E-2</v>
      </c>
      <c r="O85" s="14">
        <f t="shared" ca="1" si="442"/>
        <v>3.7790161961895136E-2</v>
      </c>
      <c r="P85" s="19">
        <f t="shared" ca="1" si="421"/>
        <v>-14.480900467939151</v>
      </c>
      <c r="Q85" s="88"/>
      <c r="R85" s="30">
        <f t="shared" ca="1" si="443"/>
        <v>6.3597190532986292E-2</v>
      </c>
      <c r="S85" s="14">
        <f t="shared" ca="1" si="443"/>
        <v>7.0303855119370554E-2</v>
      </c>
      <c r="T85" s="19">
        <f t="shared" ca="1" si="422"/>
        <v>-67.066645863842623</v>
      </c>
      <c r="U85" s="30">
        <f t="shared" ca="1" si="444"/>
        <v>5.59938256884299E-2</v>
      </c>
      <c r="V85" s="14">
        <f t="shared" ca="1" si="444"/>
        <v>5.722771120422962E-2</v>
      </c>
      <c r="W85" s="19">
        <f t="shared" ca="1" si="423"/>
        <v>-12.338855157997195</v>
      </c>
      <c r="X85" s="30">
        <f t="shared" ca="1" si="445"/>
        <v>6.182415944318103E-2</v>
      </c>
      <c r="Y85" s="14">
        <f t="shared" ca="1" si="445"/>
        <v>6.2279696964743045E-2</v>
      </c>
      <c r="Z85" s="19">
        <f t="shared" ca="1" si="424"/>
        <v>-4.5553752156201472</v>
      </c>
      <c r="AA85" s="30">
        <f t="shared" ca="1" si="446"/>
        <v>5.0150525861780787E-2</v>
      </c>
      <c r="AB85" s="14">
        <f t="shared" ca="1" si="446"/>
        <v>5.4944738256613328E-2</v>
      </c>
      <c r="AC85" s="19">
        <f t="shared" ca="1" si="425"/>
        <v>-47.94212394832541</v>
      </c>
      <c r="AD85" s="88"/>
      <c r="AE85" s="30">
        <f t="shared" ca="1" si="447"/>
        <v>8.6257492900311761E-2</v>
      </c>
      <c r="AF85" s="14">
        <f t="shared" ca="1" si="447"/>
        <v>8.4908333886596493E-2</v>
      </c>
      <c r="AG85" s="19">
        <f t="shared" ca="1" si="426"/>
        <v>13.491590137152675</v>
      </c>
      <c r="AH85" s="30">
        <f t="shared" ca="1" si="448"/>
        <v>7.8427168127733898E-2</v>
      </c>
      <c r="AI85" s="14">
        <f t="shared" ca="1" si="448"/>
        <v>8.641793362574228E-2</v>
      </c>
      <c r="AJ85" s="19">
        <f t="shared" ca="1" si="427"/>
        <v>-79.907654980083819</v>
      </c>
      <c r="AK85" s="30">
        <f t="shared" ca="1" si="449"/>
        <v>7.4391636507216433E-2</v>
      </c>
      <c r="AL85" s="14">
        <f t="shared" ca="1" si="449"/>
        <v>8.6884663736223694E-2</v>
      </c>
      <c r="AM85" s="19">
        <f t="shared" ca="1" si="428"/>
        <v>-124.93027229007261</v>
      </c>
      <c r="AN85" s="30">
        <f t="shared" ca="1" si="450"/>
        <v>7.9414591891116146E-2</v>
      </c>
      <c r="AO85" s="14">
        <f t="shared" ca="1" si="450"/>
        <v>8.0586219985223403E-2</v>
      </c>
      <c r="AP85" s="19">
        <f t="shared" ca="1" si="429"/>
        <v>-11.716280941072576</v>
      </c>
      <c r="AQ85" s="30">
        <f t="shared" ca="1" si="451"/>
        <v>6.7643431326588288E-2</v>
      </c>
      <c r="AR85" s="14">
        <f t="shared" ca="1" si="451"/>
        <v>7.0981910064435494E-2</v>
      </c>
      <c r="AS85" s="19">
        <f t="shared" ca="1" si="430"/>
        <v>-33.384787378472055</v>
      </c>
      <c r="AT85" s="30">
        <f t="shared" ca="1" si="452"/>
        <v>6.4691823487971825E-2</v>
      </c>
      <c r="AU85" s="14">
        <f t="shared" ca="1" si="452"/>
        <v>6.4357091294397567E-2</v>
      </c>
      <c r="AV85" s="19">
        <f t="shared" ca="1" si="431"/>
        <v>3.3473219357425812</v>
      </c>
      <c r="AW85" s="30">
        <f t="shared" ca="1" si="453"/>
        <v>7.6384872204403681E-2</v>
      </c>
      <c r="AX85" s="14">
        <f t="shared" ca="1" si="453"/>
        <v>6.6729102280304195E-2</v>
      </c>
      <c r="AY85" s="19">
        <f t="shared" ca="1" si="432"/>
        <v>96.557699240994864</v>
      </c>
      <c r="AZ85" s="30">
        <f t="shared" ca="1" si="454"/>
        <v>8.1043984255367088E-2</v>
      </c>
      <c r="BA85" s="14">
        <f t="shared" ca="1" si="454"/>
        <v>7.7315220665784237E-2</v>
      </c>
      <c r="BB85" s="19">
        <f t="shared" ca="1" si="433"/>
        <v>37.287635895828508</v>
      </c>
      <c r="BC85" s="30">
        <f t="shared" ca="1" si="455"/>
        <v>7.7970063177348767E-2</v>
      </c>
      <c r="BD85" s="14">
        <f t="shared" ca="1" si="455"/>
        <v>8.1925391453117821E-2</v>
      </c>
      <c r="BE85" s="19">
        <f t="shared" ca="1" si="434"/>
        <v>-39.553282757690546</v>
      </c>
      <c r="BF85" s="30">
        <f t="shared" ca="1" si="456"/>
        <v>7.0723672267363993E-2</v>
      </c>
      <c r="BG85" s="14">
        <f t="shared" ca="1" si="456"/>
        <v>7.5044450007633962E-2</v>
      </c>
      <c r="BH85" s="19">
        <f t="shared" ca="1" si="435"/>
        <v>-43.207777402699683</v>
      </c>
      <c r="BI85" s="30">
        <f t="shared" ca="1" si="457"/>
        <v>5.9792781605475791E-2</v>
      </c>
      <c r="BJ85" s="14">
        <f t="shared" ca="1" si="457"/>
        <v>6.9035126572113983E-2</v>
      </c>
      <c r="BK85" s="19">
        <f t="shared" ca="1" si="436"/>
        <v>-92.423449666381927</v>
      </c>
      <c r="BL85" s="30">
        <f t="shared" ca="1" si="458"/>
        <v>6.2704480741576696E-2</v>
      </c>
      <c r="BM85" s="14">
        <f t="shared" ca="1" si="458"/>
        <v>6.8158385030966592E-2</v>
      </c>
      <c r="BN85" s="19">
        <f t="shared" ca="1" si="437"/>
        <v>-54.539042893898966</v>
      </c>
      <c r="BO85" s="156" t="str">
        <f t="shared" si="415"/>
        <v>Marginal %</v>
      </c>
      <c r="BP85" s="251"/>
    </row>
    <row r="86" spans="1:68" ht="3.75" hidden="1" customHeight="1" x14ac:dyDescent="0.2">
      <c r="A86" s="6"/>
      <c r="D86" s="144"/>
      <c r="E86" s="144"/>
      <c r="F86" s="144"/>
      <c r="G86" s="144"/>
      <c r="H86" s="160"/>
      <c r="I86" s="138"/>
      <c r="J86" s="144"/>
      <c r="K86" s="144"/>
      <c r="L86" s="160"/>
      <c r="M86" s="138"/>
      <c r="N86" s="144"/>
      <c r="O86" s="144"/>
      <c r="P86" s="160"/>
      <c r="Q86" s="138"/>
      <c r="R86" s="144"/>
      <c r="S86" s="144"/>
      <c r="T86" s="160"/>
      <c r="U86" s="144"/>
      <c r="V86" s="144"/>
      <c r="W86" s="160"/>
      <c r="X86" s="144"/>
      <c r="Y86" s="144"/>
      <c r="Z86" s="160"/>
      <c r="AA86" s="144"/>
      <c r="AB86" s="144"/>
      <c r="AC86" s="160"/>
      <c r="AD86" s="138"/>
      <c r="AE86" s="144"/>
      <c r="AF86" s="144"/>
      <c r="AG86" s="160"/>
      <c r="AH86" s="144"/>
      <c r="AI86" s="144"/>
      <c r="AJ86" s="160"/>
      <c r="AK86" s="144"/>
      <c r="AL86" s="144"/>
      <c r="AM86" s="160"/>
      <c r="AN86" s="144"/>
      <c r="AO86" s="144"/>
      <c r="AP86" s="160"/>
      <c r="AQ86" s="144"/>
      <c r="AR86" s="144"/>
      <c r="AS86" s="160"/>
      <c r="AT86" s="144"/>
      <c r="AU86" s="144"/>
      <c r="AV86" s="160"/>
      <c r="AW86" s="144"/>
      <c r="AX86" s="144"/>
      <c r="AY86" s="160"/>
      <c r="AZ86" s="144"/>
      <c r="BA86" s="144"/>
      <c r="BB86" s="160"/>
      <c r="BC86" s="144"/>
      <c r="BD86" s="144"/>
      <c r="BE86" s="160"/>
      <c r="BF86" s="144"/>
      <c r="BG86" s="144"/>
      <c r="BH86" s="160"/>
      <c r="BI86" s="144"/>
      <c r="BJ86" s="144"/>
      <c r="BK86" s="160"/>
      <c r="BL86" s="144"/>
      <c r="BM86" s="144"/>
      <c r="BN86" s="160"/>
      <c r="BO86" s="144"/>
      <c r="BP86" s="144"/>
    </row>
    <row r="87" spans="1:68" ht="15" thickBot="1" x14ac:dyDescent="0.25">
      <c r="A87" s="169" t="str">
        <f>A$29</f>
        <v>&gt;= 1</v>
      </c>
      <c r="B87" s="3" t="str">
        <f t="shared" ref="B87" si="459">B$29</f>
        <v>&gt;= 0</v>
      </c>
      <c r="D87" s="236" t="s">
        <v>162</v>
      </c>
      <c r="E87" s="135" t="str">
        <f>$E$29</f>
        <v>Total Active</v>
      </c>
      <c r="F87" s="119">
        <f t="shared" ref="F87:G91" ca="1" si="460">SUMIFS(SOLD_AMT_D, CHANNEL_COUNT, $A$2, IS_JJCC, $B$2, CUST_GROUP, $A87, RECENCY_GROUP, $B87, TIMEFRAME, F$1)</f>
        <v>271134013.74000013</v>
      </c>
      <c r="G87" s="118">
        <f t="shared" ca="1" si="460"/>
        <v>223078103.54999989</v>
      </c>
      <c r="H87" s="115">
        <f t="shared" ref="H87:H91" ca="1" si="461">IF(F$9 = 0, 0, IFERROR((F87 - G87) / G87, 0))</f>
        <v>0.21542190571487069</v>
      </c>
      <c r="I87" s="141"/>
      <c r="J87" s="119">
        <f t="shared" ref="J87:K91" ca="1" si="462">SUMIFS(SOLD_AMT_D, CHANNEL_COUNT, $A$2, IS_JJCC, $B$2, CUST_GROUP, $A87, RECENCY_GROUP, $B87, TIMEFRAME, J$1)</f>
        <v>333760220.00000018</v>
      </c>
      <c r="K87" s="118">
        <f t="shared" ca="1" si="462"/>
        <v>270850745.61000007</v>
      </c>
      <c r="L87" s="115">
        <f t="shared" ref="L87:L91" ca="1" si="463">IF(J$9 = 0, 0, IFERROR((J87 - K87) / K87, 0))</f>
        <v>0.23226620347054133</v>
      </c>
      <c r="M87" s="141"/>
      <c r="N87" s="119">
        <f t="shared" ref="N87:O91" ca="1" si="464">SUMIFS(SOLD_AMT_D, CHANNEL_COUNT, $A$2, IS_JJCC, $B$2, CUST_GROUP, $A87, RECENCY_GROUP, $B87, TIMEFRAME, N$1)</f>
        <v>333760220.00000012</v>
      </c>
      <c r="O87" s="118">
        <f t="shared" ca="1" si="464"/>
        <v>270850745.61000001</v>
      </c>
      <c r="P87" s="115">
        <f t="shared" ref="P87:P91" ca="1" si="465">IF(N$9 = 0, 0, IFERROR((N87 - O87) / O87, 0))</f>
        <v>0.23226620347054139</v>
      </c>
      <c r="Q87" s="141"/>
      <c r="R87" s="119">
        <f t="shared" ref="R87:S91" ca="1" si="466">SUMIFS(SOLD_AMT_D, CHANNEL_COUNT, $A$2, IS_JJCC, $B$2, CUST_GROUP, $A87, RECENCY_GROUP, $B87, TIMEFRAME, R$1)</f>
        <v>76610600.070000023</v>
      </c>
      <c r="S87" s="118">
        <f t="shared" ca="1" si="466"/>
        <v>59949268.909999989</v>
      </c>
      <c r="T87" s="115">
        <f t="shared" ref="T87:T91" ca="1" si="467">IF(R$9 = 0, 0, IFERROR((R87 - S87) / S87, 0))</f>
        <v>0.27792384232430228</v>
      </c>
      <c r="U87" s="119">
        <f t="shared" ref="U87:V91" ca="1" si="468">SUMIFS(SOLD_AMT_D, CHANNEL_COUNT, $A$2, IS_JJCC, $B$2, CUST_GROUP, $A87, RECENCY_GROUP, $B87, TIMEFRAME, U$1)</f>
        <v>80912914.710000008</v>
      </c>
      <c r="V87" s="118">
        <f t="shared" ca="1" si="468"/>
        <v>64593987.010000013</v>
      </c>
      <c r="W87" s="115">
        <f t="shared" ref="W87:W91" ca="1" si="469">IF(U$9 = 0, 0, IFERROR((U87 - V87) / V87, 0))</f>
        <v>0.25263849555336487</v>
      </c>
      <c r="X87" s="119">
        <f t="shared" ref="X87:Y91" ca="1" si="470">SUMIFS(SOLD_AMT_D, CHANNEL_COUNT, $A$2, IS_JJCC, $B$2, CUST_GROUP, $A87, RECENCY_GROUP, $B87, TIMEFRAME, X$1)</f>
        <v>80053426.290000007</v>
      </c>
      <c r="Y87" s="118">
        <f t="shared" ca="1" si="470"/>
        <v>65277083.969999999</v>
      </c>
      <c r="Z87" s="115">
        <f t="shared" ref="Z87:Z91" ca="1" si="471">IF(X$9 = 0, 0, IFERROR((X87 - Y87) / Y87, 0))</f>
        <v>0.22636339464536911</v>
      </c>
      <c r="AA87" s="119">
        <f t="shared" ref="AA87:AB91" ca="1" si="472">SUMIFS(SOLD_AMT_D, CHANNEL_COUNT, $A$2, IS_JJCC, $B$2, CUST_GROUP, $A87, RECENCY_GROUP, $B87, TIMEFRAME, AA$1)</f>
        <v>95055280.409999952</v>
      </c>
      <c r="AB87" s="118">
        <f t="shared" ca="1" si="472"/>
        <v>79951560.650000006</v>
      </c>
      <c r="AC87" s="115">
        <f t="shared" ref="AC87:AC91" ca="1" si="473">IF(AA$9 = 0, 0, IFERROR((AA87 - AB87) / AB87, 0))</f>
        <v>0.18891088100354606</v>
      </c>
      <c r="AD87" s="141"/>
      <c r="AE87" s="119">
        <f t="shared" ref="AE87:AF91" ca="1" si="474">SUMIFS(SOLD_AMT_D, CHANNEL_COUNT, $A$2, IS_JJCC, $B$2, CUST_GROUP, $A87, RECENCY_GROUP, $B87, TIMEFRAME, AE$1)</f>
        <v>17706938.48</v>
      </c>
      <c r="AF87" s="118">
        <f t="shared" ca="1" si="474"/>
        <v>13451324.879999993</v>
      </c>
      <c r="AG87" s="115">
        <f t="shared" ref="AG87:AG91" ca="1" si="475">IF(AE$9 = 0, 0, IFERROR((AE87 - AF87) / AF87, 0))</f>
        <v>0.31637133427112712</v>
      </c>
      <c r="AH87" s="119">
        <f t="shared" ref="AH87:AI91" ca="1" si="476">SUMIFS(SOLD_AMT_D, CHANNEL_COUNT, $A$2, IS_JJCC, $B$2, CUST_GROUP, $A87, RECENCY_GROUP, $B87, TIMEFRAME, AH$1)</f>
        <v>30758136.549999993</v>
      </c>
      <c r="AI87" s="118">
        <f t="shared" ca="1" si="476"/>
        <v>23968533.689999994</v>
      </c>
      <c r="AJ87" s="115">
        <f t="shared" ref="AJ87:AJ91" ca="1" si="477">IF(AH$9 = 0, 0, IFERROR((AH87 - AI87) / AI87, 0))</f>
        <v>0.28327151538822404</v>
      </c>
      <c r="AK87" s="119">
        <f t="shared" ref="AK87:AL91" ca="1" si="478">SUMIFS(SOLD_AMT_D, CHANNEL_COUNT, $A$2, IS_JJCC, $B$2, CUST_GROUP, $A87, RECENCY_GROUP, $B87, TIMEFRAME, AK$1)</f>
        <v>27518000.640000008</v>
      </c>
      <c r="AL87" s="118">
        <f t="shared" ca="1" si="478"/>
        <v>22129441.120000016</v>
      </c>
      <c r="AM87" s="115">
        <f t="shared" ref="AM87:AM91" ca="1" si="479">IF(AK$9 = 0, 0, IFERROR((AK87 - AL87) / AL87, 0))</f>
        <v>0.24350183498895286</v>
      </c>
      <c r="AN87" s="119">
        <f t="shared" ref="AN87:AO91" ca="1" si="480">SUMIFS(SOLD_AMT_D, CHANNEL_COUNT, $A$2, IS_JJCC, $B$2, CUST_GROUP, $A87, RECENCY_GROUP, $B87, TIMEFRAME, AN$1)</f>
        <v>27557580.31000001</v>
      </c>
      <c r="AO87" s="118">
        <f t="shared" ca="1" si="480"/>
        <v>23485983.66</v>
      </c>
      <c r="AP87" s="115">
        <f t="shared" ref="AP87:AP91" ca="1" si="481">IF(AN$9 = 0, 0, IFERROR((AN87 - AO87) / AO87, 0))</f>
        <v>0.17336283244267614</v>
      </c>
      <c r="AQ87" s="119">
        <f t="shared" ref="AQ87:AR91" ca="1" si="482">SUMIFS(SOLD_AMT_D, CHANNEL_COUNT, $A$2, IS_JJCC, $B$2, CUST_GROUP, $A87, RECENCY_GROUP, $B87, TIMEFRAME, AQ$1)</f>
        <v>33196553.979999986</v>
      </c>
      <c r="AR87" s="118">
        <f t="shared" ca="1" si="482"/>
        <v>23956752.099999998</v>
      </c>
      <c r="AS87" s="115">
        <f t="shared" ref="AS87:AS91" ca="1" si="483">IF(AQ$9 = 0, 0, IFERROR((AQ87 - AR87) / AR87, 0))</f>
        <v>0.38568675091812588</v>
      </c>
      <c r="AT87" s="119">
        <f t="shared" ref="AT87:AU91" ca="1" si="484">SUMIFS(SOLD_AMT_D, CHANNEL_COUNT, $A$2, IS_JJCC, $B$2, CUST_GROUP, $A87, RECENCY_GROUP, $B87, TIMEFRAME, AT$1)</f>
        <v>19371248.199999999</v>
      </c>
      <c r="AU87" s="118">
        <f t="shared" ca="1" si="484"/>
        <v>16400654.699999997</v>
      </c>
      <c r="AV87" s="115">
        <f t="shared" ref="AV87:AV91" ca="1" si="485">IF(AT$9 = 0, 0, IFERROR((AT87 - AU87) / AU87, 0))</f>
        <v>0.18112651929681822</v>
      </c>
      <c r="AW87" s="119">
        <f t="shared" ref="AW87:AX91" ca="1" si="486">SUMIFS(SOLD_AMT_D, CHANNEL_COUNT, $A$2, IS_JJCC, $B$2, CUST_GROUP, $A87, RECENCY_GROUP, $B87, TIMEFRAME, AW$1)</f>
        <v>20163760.919999987</v>
      </c>
      <c r="AX87" s="118">
        <f t="shared" ca="1" si="486"/>
        <v>16392968.289999992</v>
      </c>
      <c r="AY87" s="115">
        <f t="shared" ref="AY87:AY91" ca="1" si="487">IF(AW$9 = 0, 0, IFERROR((AW87 - AX87) / AX87, 0))</f>
        <v>0.23002500604483248</v>
      </c>
      <c r="AZ87" s="119">
        <f t="shared" ref="AZ87:BA91" ca="1" si="488">SUMIFS(SOLD_AMT_D, CHANNEL_COUNT, $A$2, IS_JJCC, $B$2, CUST_GROUP, $A87, RECENCY_GROUP, $B87, TIMEFRAME, AZ$1)</f>
        <v>31241745.850000001</v>
      </c>
      <c r="BA87" s="118">
        <f t="shared" ca="1" si="488"/>
        <v>25757754.929999996</v>
      </c>
      <c r="BB87" s="115">
        <f t="shared" ref="BB87:BB91" ca="1" si="489">IF(AZ$9 = 0, 0, IFERROR((AZ87 - BA87) / BA87, 0))</f>
        <v>0.21290640177699705</v>
      </c>
      <c r="BC87" s="119">
        <f t="shared" ref="BC87:BD91" ca="1" si="490">SUMIFS(SOLD_AMT_D, CHANNEL_COUNT, $A$2, IS_JJCC, $B$2, CUST_GROUP, $A87, RECENCY_GROUP, $B87, TIMEFRAME, BC$1)</f>
        <v>28075852.880000003</v>
      </c>
      <c r="BD87" s="118">
        <f t="shared" ca="1" si="490"/>
        <v>22641020.639999997</v>
      </c>
      <c r="BE87" s="115">
        <f t="shared" ref="BE87:BE91" ca="1" si="491">IF(BC$9 = 0, 0, IFERROR((BC87 - BD87) / BD87, 0))</f>
        <v>0.24004360609071934</v>
      </c>
      <c r="BF87" s="119">
        <f t="shared" ref="BF87:BG91" ca="1" si="492">SUMIFS(SOLD_AMT_D, CHANNEL_COUNT, $A$2, IS_JJCC, $B$2, CUST_GROUP, $A87, RECENCY_GROUP, $B87, TIMEFRAME, BF$1)</f>
        <v>30753259.500000007</v>
      </c>
      <c r="BG87" s="118">
        <f t="shared" ca="1" si="492"/>
        <v>27845583.179999981</v>
      </c>
      <c r="BH87" s="115">
        <f t="shared" ref="BH87:BH91" ca="1" si="493">IF(BF$9 = 0, 0, IFERROR((BF87 - BG87) / BG87, 0))</f>
        <v>0.10442145532396166</v>
      </c>
      <c r="BI87" s="119">
        <f t="shared" ref="BI87:BJ91" ca="1" si="494">SUMIFS(SOLD_AMT_D, CHANNEL_COUNT, $A$2, IS_JJCC, $B$2, CUST_GROUP, $A87, RECENCY_GROUP, $B87, TIMEFRAME, BI$1)</f>
        <v>41009600.520000011</v>
      </c>
      <c r="BJ87" s="118">
        <f t="shared" ca="1" si="494"/>
        <v>31522644.900000006</v>
      </c>
      <c r="BK87" s="115">
        <f t="shared" ref="BK87:BK91" ca="1" si="495">IF(BI$9 = 0, 0, IFERROR((BI87 - BJ87) / BJ87, 0))</f>
        <v>0.30095684071230971</v>
      </c>
      <c r="BL87" s="119">
        <f t="shared" ref="BL87:BM91" ca="1" si="496">SUMIFS(SOLD_AMT_D, CHANNEL_COUNT, $A$2, IS_JJCC, $B$2, CUST_GROUP, $A87, RECENCY_GROUP, $B87, TIMEFRAME, BL$1)</f>
        <v>22828433.450000007</v>
      </c>
      <c r="BM87" s="118">
        <f t="shared" ca="1" si="496"/>
        <v>19819015.279999997</v>
      </c>
      <c r="BN87" s="115">
        <f t="shared" ref="BN87:BN91" ca="1" si="497">IF(BL$9 = 0, 0, IFERROR((BL87 - BM87) / BM87, 0))</f>
        <v>0.15184498964673132</v>
      </c>
      <c r="BO87" s="158" t="str">
        <f t="shared" ref="BO87:BO95" si="498">E87</f>
        <v>Total Active</v>
      </c>
      <c r="BP87" s="248" t="str">
        <f>$D87</f>
        <v>SOLD $</v>
      </c>
    </row>
    <row r="88" spans="1:68" ht="15" thickTop="1" x14ac:dyDescent="0.2">
      <c r="A88" s="169">
        <f>A$30</f>
        <v>5</v>
      </c>
      <c r="B88" s="3" t="str">
        <f t="shared" ref="B88" si="499">B$30</f>
        <v>&gt;= 0</v>
      </c>
      <c r="D88" s="237"/>
      <c r="E88" s="136" t="str">
        <f>$E$30</f>
        <v>Elite</v>
      </c>
      <c r="F88" s="120">
        <f t="shared" ca="1" si="460"/>
        <v>87013115.300000012</v>
      </c>
      <c r="G88" s="111">
        <f t="shared" ca="1" si="460"/>
        <v>70111291.989999995</v>
      </c>
      <c r="H88" s="108">
        <f t="shared" ca="1" si="461"/>
        <v>0.24107134286458068</v>
      </c>
      <c r="I88" s="141"/>
      <c r="J88" s="120">
        <f t="shared" ca="1" si="462"/>
        <v>110630524.95</v>
      </c>
      <c r="K88" s="111">
        <f t="shared" ca="1" si="462"/>
        <v>86906674.909999982</v>
      </c>
      <c r="L88" s="108">
        <f t="shared" ca="1" si="463"/>
        <v>0.27298075855011478</v>
      </c>
      <c r="M88" s="141"/>
      <c r="N88" s="120">
        <f t="shared" ca="1" si="464"/>
        <v>110630524.95</v>
      </c>
      <c r="O88" s="111">
        <f t="shared" ca="1" si="464"/>
        <v>86906674.909999982</v>
      </c>
      <c r="P88" s="108">
        <f t="shared" ca="1" si="465"/>
        <v>0.27298075855011478</v>
      </c>
      <c r="Q88" s="141"/>
      <c r="R88" s="120">
        <f t="shared" ca="1" si="466"/>
        <v>19732669.640000001</v>
      </c>
      <c r="S88" s="111">
        <f t="shared" ca="1" si="466"/>
        <v>15020870.48</v>
      </c>
      <c r="T88" s="108">
        <f t="shared" ca="1" si="467"/>
        <v>0.31368349565850195</v>
      </c>
      <c r="U88" s="120">
        <f t="shared" ca="1" si="468"/>
        <v>21633099.59</v>
      </c>
      <c r="V88" s="111">
        <f t="shared" ca="1" si="468"/>
        <v>17121342.390000001</v>
      </c>
      <c r="W88" s="108">
        <f t="shared" ca="1" si="469"/>
        <v>0.26351655712668681</v>
      </c>
      <c r="X88" s="120">
        <f t="shared" ca="1" si="470"/>
        <v>20848703.529999997</v>
      </c>
      <c r="Y88" s="111">
        <f t="shared" ca="1" si="470"/>
        <v>16432146.52</v>
      </c>
      <c r="Z88" s="108">
        <f t="shared" ca="1" si="471"/>
        <v>0.26877541559311741</v>
      </c>
      <c r="AA88" s="120">
        <f t="shared" ca="1" si="472"/>
        <v>25649151.199999996</v>
      </c>
      <c r="AB88" s="111">
        <f t="shared" ca="1" si="472"/>
        <v>21011753.850000001</v>
      </c>
      <c r="AC88" s="108">
        <f t="shared" ca="1" si="473"/>
        <v>0.22070491512063825</v>
      </c>
      <c r="AD88" s="141"/>
      <c r="AE88" s="120">
        <f t="shared" ca="1" si="474"/>
        <v>3823316.1299999994</v>
      </c>
      <c r="AF88" s="111">
        <f t="shared" ca="1" si="474"/>
        <v>2788444.3899999997</v>
      </c>
      <c r="AG88" s="108">
        <f t="shared" ca="1" si="475"/>
        <v>0.37112869946816474</v>
      </c>
      <c r="AH88" s="120">
        <f t="shared" ca="1" si="476"/>
        <v>6899453.3300000001</v>
      </c>
      <c r="AI88" s="111">
        <f t="shared" ca="1" si="476"/>
        <v>5173934.8499999996</v>
      </c>
      <c r="AJ88" s="108">
        <f t="shared" ca="1" si="477"/>
        <v>0.33350216615116451</v>
      </c>
      <c r="AK88" s="120">
        <f t="shared" ca="1" si="478"/>
        <v>6004820.2300000004</v>
      </c>
      <c r="AL88" s="111">
        <f t="shared" ca="1" si="478"/>
        <v>4872720.7699999996</v>
      </c>
      <c r="AM88" s="108">
        <f t="shared" ca="1" si="479"/>
        <v>0.23233415445638209</v>
      </c>
      <c r="AN88" s="120">
        <f t="shared" ca="1" si="480"/>
        <v>6231620.9299999997</v>
      </c>
      <c r="AO88" s="111">
        <f t="shared" ca="1" si="480"/>
        <v>5238883.71</v>
      </c>
      <c r="AP88" s="108">
        <f t="shared" ca="1" si="481"/>
        <v>0.18949403631637393</v>
      </c>
      <c r="AQ88" s="120">
        <f t="shared" ca="1" si="482"/>
        <v>7754177.2299999986</v>
      </c>
      <c r="AR88" s="111">
        <f t="shared" ca="1" si="482"/>
        <v>5662165.5</v>
      </c>
      <c r="AS88" s="108">
        <f t="shared" ca="1" si="483"/>
        <v>0.36947202090790149</v>
      </c>
      <c r="AT88" s="120">
        <f t="shared" ca="1" si="484"/>
        <v>4443162.2600000007</v>
      </c>
      <c r="AU88" s="111">
        <f t="shared" ca="1" si="484"/>
        <v>3667524.6599999992</v>
      </c>
      <c r="AV88" s="108">
        <f t="shared" ca="1" si="485"/>
        <v>0.21148803945601871</v>
      </c>
      <c r="AW88" s="120">
        <f t="shared" ca="1" si="486"/>
        <v>4479643.1199999992</v>
      </c>
      <c r="AX88" s="111">
        <f t="shared" ca="1" si="486"/>
        <v>3573682.68</v>
      </c>
      <c r="AY88" s="108">
        <f t="shared" ca="1" si="487"/>
        <v>0.25350892094314287</v>
      </c>
      <c r="AZ88" s="120">
        <f t="shared" ca="1" si="488"/>
        <v>6972806.3200000012</v>
      </c>
      <c r="BA88" s="111">
        <f t="shared" ca="1" si="488"/>
        <v>5553577.4799999986</v>
      </c>
      <c r="BB88" s="108">
        <f t="shared" ca="1" si="489"/>
        <v>0.25555218147420228</v>
      </c>
      <c r="BC88" s="120">
        <f t="shared" ca="1" si="490"/>
        <v>6207223.3000000017</v>
      </c>
      <c r="BD88" s="111">
        <f t="shared" ca="1" si="490"/>
        <v>4795232.370000001</v>
      </c>
      <c r="BE88" s="108">
        <f t="shared" ca="1" si="491"/>
        <v>0.2944572485858491</v>
      </c>
      <c r="BF88" s="120">
        <f t="shared" ca="1" si="492"/>
        <v>6997242.6699999981</v>
      </c>
      <c r="BG88" s="111">
        <f t="shared" ca="1" si="492"/>
        <v>6188431.6799999988</v>
      </c>
      <c r="BH88" s="108">
        <f t="shared" ca="1" si="493"/>
        <v>0.13069724799805812</v>
      </c>
      <c r="BI88" s="120">
        <f t="shared" ca="1" si="494"/>
        <v>9724226.7700000014</v>
      </c>
      <c r="BJ88" s="111">
        <f t="shared" ca="1" si="494"/>
        <v>7113678.2999999989</v>
      </c>
      <c r="BK88" s="108">
        <f t="shared" ca="1" si="495"/>
        <v>0.36697589628139399</v>
      </c>
      <c r="BL88" s="120">
        <f t="shared" ca="1" si="496"/>
        <v>5179895.9100000011</v>
      </c>
      <c r="BM88" s="111">
        <f t="shared" ca="1" si="496"/>
        <v>4311918.99</v>
      </c>
      <c r="BN88" s="108">
        <f t="shared" ca="1" si="497"/>
        <v>0.20129713058454302</v>
      </c>
      <c r="BO88" s="152" t="str">
        <f t="shared" si="498"/>
        <v>Elite</v>
      </c>
      <c r="BP88" s="249"/>
    </row>
    <row r="89" spans="1:68" x14ac:dyDescent="0.2">
      <c r="A89" s="169">
        <f>A$31</f>
        <v>30</v>
      </c>
      <c r="B89" s="3" t="str">
        <f t="shared" ref="B89:B90" si="500">B$31</f>
        <v>&gt;= 0</v>
      </c>
      <c r="D89" s="237"/>
      <c r="E89" s="79" t="str">
        <f>$E$31</f>
        <v>High Value</v>
      </c>
      <c r="F89" s="29">
        <f t="shared" ca="1" si="460"/>
        <v>118855212.45000002</v>
      </c>
      <c r="G89" s="12">
        <f t="shared" ca="1" si="460"/>
        <v>98977923.070000023</v>
      </c>
      <c r="H89" s="13">
        <f t="shared" ca="1" si="461"/>
        <v>0.20082548474918197</v>
      </c>
      <c r="I89" s="141"/>
      <c r="J89" s="29">
        <f t="shared" ca="1" si="462"/>
        <v>145037486.07000002</v>
      </c>
      <c r="K89" s="12">
        <f t="shared" ca="1" si="462"/>
        <v>118716309.74000001</v>
      </c>
      <c r="L89" s="13">
        <f t="shared" ca="1" si="463"/>
        <v>0.22171491337328367</v>
      </c>
      <c r="M89" s="141"/>
      <c r="N89" s="29">
        <f t="shared" ca="1" si="464"/>
        <v>145037486.07000002</v>
      </c>
      <c r="O89" s="12">
        <f t="shared" ca="1" si="464"/>
        <v>118716309.74000001</v>
      </c>
      <c r="P89" s="13">
        <f t="shared" ca="1" si="465"/>
        <v>0.22171491337328367</v>
      </c>
      <c r="Q89" s="141"/>
      <c r="R89" s="29">
        <f t="shared" ca="1" si="466"/>
        <v>31877988.02</v>
      </c>
      <c r="S89" s="12">
        <f t="shared" ca="1" si="466"/>
        <v>24747900.160000004</v>
      </c>
      <c r="T89" s="13">
        <f t="shared" ca="1" si="467"/>
        <v>0.28810880171257303</v>
      </c>
      <c r="U89" s="29">
        <f t="shared" ca="1" si="468"/>
        <v>33690212.560000002</v>
      </c>
      <c r="V89" s="12">
        <f t="shared" ca="1" si="468"/>
        <v>27035604.359999996</v>
      </c>
      <c r="W89" s="13">
        <f t="shared" ca="1" si="469"/>
        <v>0.24614238732705021</v>
      </c>
      <c r="X89" s="29">
        <f t="shared" ca="1" si="470"/>
        <v>33196746.970000006</v>
      </c>
      <c r="Y89" s="12">
        <f t="shared" ca="1" si="470"/>
        <v>27084296.039999999</v>
      </c>
      <c r="Z89" s="13">
        <f t="shared" ca="1" si="471"/>
        <v>0.2256824737468793</v>
      </c>
      <c r="AA89" s="29">
        <f t="shared" ca="1" si="472"/>
        <v>40742421.519999996</v>
      </c>
      <c r="AB89" s="12">
        <f t="shared" ca="1" si="472"/>
        <v>33960052.049999997</v>
      </c>
      <c r="AC89" s="13">
        <f t="shared" ca="1" si="473"/>
        <v>0.19971610938682291</v>
      </c>
      <c r="AD89" s="141"/>
      <c r="AE89" s="29">
        <f t="shared" ca="1" si="474"/>
        <v>7145093.7800000003</v>
      </c>
      <c r="AF89" s="12">
        <f t="shared" ca="1" si="474"/>
        <v>5551354.3599999994</v>
      </c>
      <c r="AG89" s="13">
        <f t="shared" ca="1" si="475"/>
        <v>0.28709019757117449</v>
      </c>
      <c r="AH89" s="29">
        <f t="shared" ca="1" si="476"/>
        <v>12355140.09</v>
      </c>
      <c r="AI89" s="12">
        <f t="shared" ca="1" si="476"/>
        <v>9522757.5999999996</v>
      </c>
      <c r="AJ89" s="13">
        <f t="shared" ca="1" si="477"/>
        <v>0.29743301352120949</v>
      </c>
      <c r="AK89" s="29">
        <f t="shared" ca="1" si="478"/>
        <v>11110795.01</v>
      </c>
      <c r="AL89" s="12">
        <f t="shared" ca="1" si="478"/>
        <v>8894811.4399999995</v>
      </c>
      <c r="AM89" s="13">
        <f t="shared" ca="1" si="479"/>
        <v>0.24913215810677156</v>
      </c>
      <c r="AN89" s="29">
        <f t="shared" ca="1" si="480"/>
        <v>10856634.170000004</v>
      </c>
      <c r="AO89" s="12">
        <f t="shared" ca="1" si="480"/>
        <v>9247153.7000000011</v>
      </c>
      <c r="AP89" s="13">
        <f t="shared" ca="1" si="481"/>
        <v>0.17405144568971556</v>
      </c>
      <c r="AQ89" s="29">
        <f t="shared" ca="1" si="482"/>
        <v>13516463.450000003</v>
      </c>
      <c r="AR89" s="12">
        <f t="shared" ca="1" si="482"/>
        <v>9787817.2400000002</v>
      </c>
      <c r="AS89" s="13">
        <f t="shared" ca="1" si="483"/>
        <v>0.38094767388607298</v>
      </c>
      <c r="AT89" s="29">
        <f t="shared" ca="1" si="484"/>
        <v>8005172.9399999995</v>
      </c>
      <c r="AU89" s="12">
        <f t="shared" ca="1" si="484"/>
        <v>6860262.7700000014</v>
      </c>
      <c r="AV89" s="13">
        <f t="shared" ca="1" si="485"/>
        <v>0.16689013356845481</v>
      </c>
      <c r="AW89" s="29">
        <f t="shared" ca="1" si="486"/>
        <v>8201627.4600000018</v>
      </c>
      <c r="AX89" s="12">
        <f t="shared" ca="1" si="486"/>
        <v>6813403.1900000004</v>
      </c>
      <c r="AY89" s="13">
        <f t="shared" ca="1" si="487"/>
        <v>0.20374902692350449</v>
      </c>
      <c r="AZ89" s="29">
        <f t="shared" ca="1" si="488"/>
        <v>12440650.609999999</v>
      </c>
      <c r="BA89" s="12">
        <f t="shared" ca="1" si="488"/>
        <v>10356847.280000001</v>
      </c>
      <c r="BB89" s="13">
        <f t="shared" ca="1" si="489"/>
        <v>0.2012005462341816</v>
      </c>
      <c r="BC89" s="29">
        <f t="shared" ca="1" si="490"/>
        <v>11221725.470000001</v>
      </c>
      <c r="BD89" s="12">
        <f t="shared" ca="1" si="490"/>
        <v>8887919.1899999995</v>
      </c>
      <c r="BE89" s="13">
        <f t="shared" ca="1" si="491"/>
        <v>0.26258185184962302</v>
      </c>
      <c r="BF89" s="29">
        <f t="shared" ca="1" si="492"/>
        <v>12554021.129999995</v>
      </c>
      <c r="BG89" s="12">
        <f t="shared" ca="1" si="492"/>
        <v>11213506.350000003</v>
      </c>
      <c r="BH89" s="13">
        <f t="shared" ca="1" si="493"/>
        <v>0.1195446578580652</v>
      </c>
      <c r="BI89" s="29">
        <f t="shared" ca="1" si="494"/>
        <v>17160331.350000001</v>
      </c>
      <c r="BJ89" s="12">
        <f t="shared" ca="1" si="494"/>
        <v>12990631.599999998</v>
      </c>
      <c r="BK89" s="13">
        <f t="shared" ca="1" si="495"/>
        <v>0.32097744577715565</v>
      </c>
      <c r="BL89" s="29">
        <f t="shared" ca="1" si="496"/>
        <v>9475903.6100000013</v>
      </c>
      <c r="BM89" s="12">
        <f t="shared" ca="1" si="496"/>
        <v>8208339.9300000016</v>
      </c>
      <c r="BN89" s="13">
        <f t="shared" ca="1" si="497"/>
        <v>0.15442387752087156</v>
      </c>
      <c r="BO89" s="159" t="str">
        <f t="shared" si="498"/>
        <v>High Value</v>
      </c>
      <c r="BP89" s="249"/>
    </row>
    <row r="90" spans="1:68" x14ac:dyDescent="0.2">
      <c r="A90" s="169">
        <f>A$32</f>
        <v>70</v>
      </c>
      <c r="B90" s="3" t="str">
        <f t="shared" si="500"/>
        <v>&gt;= 0</v>
      </c>
      <c r="D90" s="237"/>
      <c r="E90" s="79" t="str">
        <f>$E$32</f>
        <v>Opportunity</v>
      </c>
      <c r="F90" s="29">
        <f t="shared" ca="1" si="460"/>
        <v>55464402.419999994</v>
      </c>
      <c r="G90" s="12">
        <f t="shared" ca="1" si="460"/>
        <v>46053378.349999994</v>
      </c>
      <c r="H90" s="13">
        <f t="shared" ca="1" si="461"/>
        <v>0.20435035185643446</v>
      </c>
      <c r="I90" s="141"/>
      <c r="J90" s="29">
        <f t="shared" ca="1" si="462"/>
        <v>66298857.029999994</v>
      </c>
      <c r="K90" s="12">
        <f t="shared" ca="1" si="462"/>
        <v>55423518.839999996</v>
      </c>
      <c r="L90" s="13">
        <f t="shared" ca="1" si="463"/>
        <v>0.19622244162077815</v>
      </c>
      <c r="M90" s="141"/>
      <c r="N90" s="29">
        <f t="shared" ca="1" si="464"/>
        <v>66299044.219999991</v>
      </c>
      <c r="O90" s="12">
        <f t="shared" ca="1" si="464"/>
        <v>55423190.039999984</v>
      </c>
      <c r="P90" s="13">
        <f t="shared" ca="1" si="465"/>
        <v>0.19623291571904636</v>
      </c>
      <c r="Q90" s="141"/>
      <c r="R90" s="29">
        <f t="shared" ca="1" si="466"/>
        <v>20344135.809999991</v>
      </c>
      <c r="S90" s="12">
        <f t="shared" ca="1" si="466"/>
        <v>16250881.830000002</v>
      </c>
      <c r="T90" s="13">
        <f t="shared" ca="1" si="467"/>
        <v>0.25187888403961084</v>
      </c>
      <c r="U90" s="29">
        <f t="shared" ca="1" si="468"/>
        <v>21180596.200000003</v>
      </c>
      <c r="V90" s="12">
        <f t="shared" ca="1" si="468"/>
        <v>16875718.609999999</v>
      </c>
      <c r="W90" s="13">
        <f t="shared" ca="1" si="469"/>
        <v>0.25509299422953602</v>
      </c>
      <c r="X90" s="29">
        <f t="shared" ca="1" si="470"/>
        <v>21242257.84</v>
      </c>
      <c r="Y90" s="12">
        <f t="shared" ca="1" si="470"/>
        <v>17809638.669999998</v>
      </c>
      <c r="Z90" s="13">
        <f t="shared" ca="1" si="471"/>
        <v>0.19273940553225172</v>
      </c>
      <c r="AA90" s="29">
        <f t="shared" ca="1" si="472"/>
        <v>23965121.899999995</v>
      </c>
      <c r="AB90" s="12">
        <f t="shared" ca="1" si="472"/>
        <v>20644187.970000006</v>
      </c>
      <c r="AC90" s="13">
        <f t="shared" ca="1" si="473"/>
        <v>0.1608653212626211</v>
      </c>
      <c r="AD90" s="141"/>
      <c r="AE90" s="29">
        <f t="shared" ca="1" si="474"/>
        <v>5418857.129999999</v>
      </c>
      <c r="AF90" s="12">
        <f t="shared" ca="1" si="474"/>
        <v>4106863.6400000006</v>
      </c>
      <c r="AG90" s="13">
        <f t="shared" ca="1" si="475"/>
        <v>0.31946361140931334</v>
      </c>
      <c r="AH90" s="29">
        <f t="shared" ca="1" si="476"/>
        <v>9181691.6499999985</v>
      </c>
      <c r="AI90" s="12">
        <f t="shared" ca="1" si="476"/>
        <v>7266640.3900000006</v>
      </c>
      <c r="AJ90" s="13">
        <f t="shared" ca="1" si="477"/>
        <v>0.26354011719575376</v>
      </c>
      <c r="AK90" s="29">
        <f t="shared" ca="1" si="478"/>
        <v>8409283.6799999978</v>
      </c>
      <c r="AL90" s="12">
        <f t="shared" ca="1" si="478"/>
        <v>6592159.7899999991</v>
      </c>
      <c r="AM90" s="13">
        <f t="shared" ca="1" si="479"/>
        <v>0.27564924818061776</v>
      </c>
      <c r="AN90" s="29">
        <f t="shared" ca="1" si="480"/>
        <v>8355592.7600000026</v>
      </c>
      <c r="AO90" s="12">
        <f t="shared" ca="1" si="480"/>
        <v>7163139.0199999977</v>
      </c>
      <c r="AP90" s="13">
        <f t="shared" ca="1" si="481"/>
        <v>0.16647083585430753</v>
      </c>
      <c r="AQ90" s="29">
        <f t="shared" ca="1" si="482"/>
        <v>9752535.2799999993</v>
      </c>
      <c r="AR90" s="12">
        <f t="shared" ca="1" si="482"/>
        <v>6896555.0600000015</v>
      </c>
      <c r="AS90" s="13">
        <f t="shared" ca="1" si="483"/>
        <v>0.41411693159163981</v>
      </c>
      <c r="AT90" s="29">
        <f t="shared" ca="1" si="484"/>
        <v>5734025.9000000004</v>
      </c>
      <c r="AU90" s="12">
        <f t="shared" ca="1" si="484"/>
        <v>4865749.5000000009</v>
      </c>
      <c r="AV90" s="13">
        <f t="shared" ca="1" si="485"/>
        <v>0.17844658875266786</v>
      </c>
      <c r="AW90" s="29">
        <f t="shared" ca="1" si="486"/>
        <v>6060401.5199999996</v>
      </c>
      <c r="AX90" s="12">
        <f t="shared" ca="1" si="486"/>
        <v>4935132.8099999996</v>
      </c>
      <c r="AY90" s="13">
        <f t="shared" ca="1" si="487"/>
        <v>0.22801183946253314</v>
      </c>
      <c r="AZ90" s="29">
        <f t="shared" ca="1" si="488"/>
        <v>9462276.3799999952</v>
      </c>
      <c r="BA90" s="12">
        <f t="shared" ca="1" si="488"/>
        <v>7944255.1399999997</v>
      </c>
      <c r="BB90" s="13">
        <f t="shared" ca="1" si="489"/>
        <v>0.19108414989803507</v>
      </c>
      <c r="BC90" s="29">
        <f t="shared" ca="1" si="490"/>
        <v>8538760.3600000013</v>
      </c>
      <c r="BD90" s="12">
        <f t="shared" ca="1" si="490"/>
        <v>7172569.0999999996</v>
      </c>
      <c r="BE90" s="13">
        <f t="shared" ca="1" si="491"/>
        <v>0.19047446472143456</v>
      </c>
      <c r="BF90" s="29">
        <f t="shared" ca="1" si="492"/>
        <v>9104946.9199999962</v>
      </c>
      <c r="BG90" s="12">
        <f t="shared" ca="1" si="492"/>
        <v>8389603.8900000006</v>
      </c>
      <c r="BH90" s="13">
        <f t="shared" ca="1" si="493"/>
        <v>8.5265411738049954E-2</v>
      </c>
      <c r="BI90" s="29">
        <f t="shared" ca="1" si="494"/>
        <v>11642923.290000001</v>
      </c>
      <c r="BJ90" s="12">
        <f t="shared" ca="1" si="494"/>
        <v>9231946.7300000004</v>
      </c>
      <c r="BK90" s="13">
        <f t="shared" ca="1" si="495"/>
        <v>0.2611558136666155</v>
      </c>
      <c r="BL90" s="29">
        <f t="shared" ca="1" si="496"/>
        <v>6887559.5699999994</v>
      </c>
      <c r="BM90" s="12">
        <f t="shared" ca="1" si="496"/>
        <v>6009687.3599999994</v>
      </c>
      <c r="BN90" s="13">
        <f t="shared" ca="1" si="497"/>
        <v>0.14607618623275606</v>
      </c>
      <c r="BO90" s="159" t="str">
        <f t="shared" si="498"/>
        <v>Opportunity</v>
      </c>
      <c r="BP90" s="249"/>
    </row>
    <row r="91" spans="1:68" x14ac:dyDescent="0.2">
      <c r="A91" s="169">
        <f>A$33</f>
        <v>100</v>
      </c>
      <c r="B91" s="3" t="str">
        <f t="shared" ref="B91" si="501">B$33</f>
        <v>&gt;= 0</v>
      </c>
      <c r="D91" s="237"/>
      <c r="E91" s="78" t="str">
        <f>$E$33</f>
        <v>Marginal</v>
      </c>
      <c r="F91" s="121">
        <f t="shared" ca="1" si="460"/>
        <v>9801283.5700000022</v>
      </c>
      <c r="G91" s="104">
        <f t="shared" ca="1" si="460"/>
        <v>7935510.1400000006</v>
      </c>
      <c r="H91" s="48">
        <f t="shared" ca="1" si="461"/>
        <v>0.23511701164558041</v>
      </c>
      <c r="I91" s="141"/>
      <c r="J91" s="121">
        <f t="shared" ca="1" si="462"/>
        <v>11793351.949999999</v>
      </c>
      <c r="K91" s="104">
        <f t="shared" ca="1" si="462"/>
        <v>9804242.120000001</v>
      </c>
      <c r="L91" s="48">
        <f t="shared" ca="1" si="463"/>
        <v>0.20288256916282663</v>
      </c>
      <c r="M91" s="141"/>
      <c r="N91" s="121">
        <f t="shared" ca="1" si="464"/>
        <v>11793164.76</v>
      </c>
      <c r="O91" s="104">
        <f t="shared" ca="1" si="464"/>
        <v>9804570.9199999999</v>
      </c>
      <c r="P91" s="48">
        <f t="shared" ca="1" si="465"/>
        <v>0.20282313792473439</v>
      </c>
      <c r="Q91" s="141"/>
      <c r="R91" s="121">
        <f t="shared" ca="1" si="466"/>
        <v>4655806.6000000015</v>
      </c>
      <c r="S91" s="104">
        <f t="shared" ca="1" si="466"/>
        <v>3929616.44</v>
      </c>
      <c r="T91" s="48">
        <f t="shared" ca="1" si="467"/>
        <v>0.18479924722627675</v>
      </c>
      <c r="U91" s="121">
        <f t="shared" ca="1" si="468"/>
        <v>4409006.3599999985</v>
      </c>
      <c r="V91" s="104">
        <f t="shared" ca="1" si="468"/>
        <v>3561321.6500000004</v>
      </c>
      <c r="W91" s="48">
        <f t="shared" ca="1" si="469"/>
        <v>0.23802531568582075</v>
      </c>
      <c r="X91" s="121">
        <f t="shared" ca="1" si="470"/>
        <v>4765717.95</v>
      </c>
      <c r="Y91" s="104">
        <f t="shared" ca="1" si="470"/>
        <v>3951002.74</v>
      </c>
      <c r="Z91" s="48">
        <f t="shared" ca="1" si="471"/>
        <v>0.20620466843816967</v>
      </c>
      <c r="AA91" s="121">
        <f t="shared" ca="1" si="472"/>
        <v>4698585.790000001</v>
      </c>
      <c r="AB91" s="104">
        <f t="shared" ca="1" si="472"/>
        <v>4335566.78</v>
      </c>
      <c r="AC91" s="48">
        <f t="shared" ca="1" si="473"/>
        <v>8.3730462110423468E-2</v>
      </c>
      <c r="AD91" s="141"/>
      <c r="AE91" s="121">
        <f t="shared" ca="1" si="474"/>
        <v>1319671.4400000002</v>
      </c>
      <c r="AF91" s="104">
        <f t="shared" ca="1" si="474"/>
        <v>1004662.4900000001</v>
      </c>
      <c r="AG91" s="48">
        <f t="shared" ca="1" si="475"/>
        <v>0.31354704006118517</v>
      </c>
      <c r="AH91" s="121">
        <f t="shared" ca="1" si="476"/>
        <v>2321851.4800000009</v>
      </c>
      <c r="AI91" s="104">
        <f t="shared" ca="1" si="476"/>
        <v>2005200.85</v>
      </c>
      <c r="AJ91" s="48">
        <f t="shared" ca="1" si="477"/>
        <v>0.15791466974492896</v>
      </c>
      <c r="AK91" s="121">
        <f t="shared" ca="1" si="478"/>
        <v>1993101.7200000002</v>
      </c>
      <c r="AL91" s="104">
        <f t="shared" ca="1" si="478"/>
        <v>1769749.12</v>
      </c>
      <c r="AM91" s="48">
        <f t="shared" ca="1" si="479"/>
        <v>0.12620579802859294</v>
      </c>
      <c r="AN91" s="121">
        <f t="shared" ca="1" si="480"/>
        <v>2113732.4499999997</v>
      </c>
      <c r="AO91" s="104">
        <f t="shared" ca="1" si="480"/>
        <v>1836807.2300000002</v>
      </c>
      <c r="AP91" s="48">
        <f t="shared" ca="1" si="481"/>
        <v>0.15076444358290089</v>
      </c>
      <c r="AQ91" s="121">
        <f t="shared" ca="1" si="482"/>
        <v>2173378.02</v>
      </c>
      <c r="AR91" s="104">
        <f t="shared" ca="1" si="482"/>
        <v>1610214.2999999998</v>
      </c>
      <c r="AS91" s="48">
        <f t="shared" ca="1" si="483"/>
        <v>0.34974457747642673</v>
      </c>
      <c r="AT91" s="121">
        <f t="shared" ca="1" si="484"/>
        <v>1188887.0999999996</v>
      </c>
      <c r="AU91" s="104">
        <f t="shared" ca="1" si="484"/>
        <v>1007117.77</v>
      </c>
      <c r="AV91" s="48">
        <f t="shared" ca="1" si="485"/>
        <v>0.18048468154821615</v>
      </c>
      <c r="AW91" s="121">
        <f t="shared" ca="1" si="486"/>
        <v>1422088.8199999998</v>
      </c>
      <c r="AX91" s="104">
        <f t="shared" ca="1" si="486"/>
        <v>1070749.6100000001</v>
      </c>
      <c r="AY91" s="48">
        <f t="shared" ca="1" si="487"/>
        <v>0.3281245276381653</v>
      </c>
      <c r="AZ91" s="121">
        <f t="shared" ca="1" si="488"/>
        <v>2366012.54</v>
      </c>
      <c r="BA91" s="104">
        <f t="shared" ca="1" si="488"/>
        <v>1903075.0300000003</v>
      </c>
      <c r="BB91" s="48">
        <f t="shared" ca="1" si="489"/>
        <v>0.24325762395190467</v>
      </c>
      <c r="BC91" s="121">
        <f t="shared" ca="1" si="490"/>
        <v>2108143.75</v>
      </c>
      <c r="BD91" s="104">
        <f t="shared" ca="1" si="490"/>
        <v>1785299.9800000002</v>
      </c>
      <c r="BE91" s="48">
        <f t="shared" ca="1" si="491"/>
        <v>0.1808344668216485</v>
      </c>
      <c r="BF91" s="121">
        <f t="shared" ca="1" si="492"/>
        <v>2097048.7799999998</v>
      </c>
      <c r="BG91" s="104">
        <f t="shared" ca="1" si="492"/>
        <v>2054041.2599999998</v>
      </c>
      <c r="BH91" s="48">
        <f t="shared" ca="1" si="493"/>
        <v>2.0938001995149808E-2</v>
      </c>
      <c r="BI91" s="121">
        <f t="shared" ca="1" si="494"/>
        <v>2482119.1100000003</v>
      </c>
      <c r="BJ91" s="104">
        <f t="shared" ca="1" si="494"/>
        <v>2186388.27</v>
      </c>
      <c r="BK91" s="48">
        <f t="shared" ca="1" si="495"/>
        <v>0.13525998289407229</v>
      </c>
      <c r="BL91" s="121">
        <f t="shared" ca="1" si="496"/>
        <v>1285074.3599999999</v>
      </c>
      <c r="BM91" s="104">
        <f t="shared" ca="1" si="496"/>
        <v>1289068.9999999998</v>
      </c>
      <c r="BN91" s="48">
        <f t="shared" ca="1" si="497"/>
        <v>-3.098856616674436E-3</v>
      </c>
      <c r="BO91" s="154" t="str">
        <f t="shared" si="498"/>
        <v>Marginal</v>
      </c>
      <c r="BP91" s="249"/>
    </row>
    <row r="92" spans="1:68" x14ac:dyDescent="0.2">
      <c r="A92" s="169"/>
      <c r="C92" s="3">
        <f>ROW($C$16)</f>
        <v>16</v>
      </c>
      <c r="D92" s="237"/>
      <c r="E92" s="76" t="str">
        <f>E88 &amp; " %"</f>
        <v>Elite %</v>
      </c>
      <c r="F92" s="33">
        <f ca="1">IFERROR(F88 / INDIRECT(ADDRESS($C92, COLUMN(F88))), 0)</f>
        <v>0.32059618039320814</v>
      </c>
      <c r="G92" s="8">
        <f ca="1">IFERROR(G88 / INDIRECT(ADDRESS($C92, COLUMN(G88))), 0)</f>
        <v>0.31406902767499989</v>
      </c>
      <c r="H92" s="20">
        <f t="shared" ref="H92:H95" ca="1" si="502">IF(F$9 = 0, 0, IFERROR((F92 - G92) * 10000, 0))</f>
        <v>65.271527182082508</v>
      </c>
      <c r="I92" s="88"/>
      <c r="J92" s="33">
        <f ca="1">IFERROR(J88 / INDIRECT(ADDRESS($C92, COLUMN(J88))), 0)</f>
        <v>0.3306515275491223</v>
      </c>
      <c r="K92" s="8">
        <f ca="1">IFERROR(K88 / INDIRECT(ADDRESS($C92, COLUMN(K88))), 0)</f>
        <v>0.32053803428588518</v>
      </c>
      <c r="L92" s="20">
        <f t="shared" ref="L92:L95" ca="1" si="503">IF(J$9 = 0, 0, IFERROR((J92 - K92) * 10000, 0))</f>
        <v>101.13493263237127</v>
      </c>
      <c r="M92" s="88"/>
      <c r="N92" s="33">
        <f ca="1">IFERROR(N88 / INDIRECT(ADDRESS($C92, COLUMN(N88))), 0)</f>
        <v>0.33065152754912236</v>
      </c>
      <c r="O92" s="8">
        <f ca="1">IFERROR(O88 / INDIRECT(ADDRESS($C92, COLUMN(O88))), 0)</f>
        <v>0.32053803428588523</v>
      </c>
      <c r="P92" s="20">
        <f t="shared" ref="P92:P95" ca="1" si="504">IF(N$9 = 0, 0, IFERROR((N92 - O92) * 10000, 0))</f>
        <v>101.13493263237127</v>
      </c>
      <c r="Q92" s="88"/>
      <c r="R92" s="33">
        <f ca="1">IFERROR(R88 / INDIRECT(ADDRESS($C92, COLUMN(R88))), 0)</f>
        <v>0.2569611139095978</v>
      </c>
      <c r="S92" s="8">
        <f ca="1">IFERROR(S88 / INDIRECT(ADDRESS($C92, COLUMN(S88))), 0)</f>
        <v>0.25041997367986202</v>
      </c>
      <c r="T92" s="20">
        <f t="shared" ref="T92:T95" ca="1" si="505">IF(R$9 = 0, 0, IFERROR((R92 - S92) * 10000, 0))</f>
        <v>65.411402297357867</v>
      </c>
      <c r="U92" s="33">
        <f ca="1">IFERROR(U88 / INDIRECT(ADDRESS($C92, COLUMN(U88))), 0)</f>
        <v>0.26655972727696886</v>
      </c>
      <c r="V92" s="8">
        <f ca="1">IFERROR(V88 / INDIRECT(ADDRESS($C92, COLUMN(V88))), 0)</f>
        <v>0.26481033664047737</v>
      </c>
      <c r="W92" s="20">
        <f t="shared" ref="W92:W95" ca="1" si="506">IF(U$9 = 0, 0, IFERROR((U92 - V92) * 10000, 0))</f>
        <v>17.493906364914878</v>
      </c>
      <c r="X92" s="33">
        <f ca="1">IFERROR(X88 / INDIRECT(ADDRESS($C92, COLUMN(X88))), 0)</f>
        <v>0.25978901491808393</v>
      </c>
      <c r="Y92" s="8">
        <f ca="1">IFERROR(Y88 / INDIRECT(ADDRESS($C92, COLUMN(Y88))), 0)</f>
        <v>0.25148148792649305</v>
      </c>
      <c r="Z92" s="20">
        <f t="shared" ref="Z92:Z95" ca="1" si="507">IF(X$9 = 0, 0, IFERROR((X92 - Y92) * 10000, 0))</f>
        <v>83.075269915908748</v>
      </c>
      <c r="AA92" s="33">
        <f ca="1">IFERROR(AA88 / INDIRECT(ADDRESS($C92, COLUMN(AA88))), 0)</f>
        <v>0.26924831886301936</v>
      </c>
      <c r="AB92" s="8">
        <f ca="1">IFERROR(AB88 / INDIRECT(ADDRESS($C92, COLUMN(AB88))), 0)</f>
        <v>0.26241277276548847</v>
      </c>
      <c r="AC92" s="20">
        <f t="shared" ref="AC92:AC95" ca="1" si="508">IF(AA$9 = 0, 0, IFERROR((AA92 - AB92) * 10000, 0))</f>
        <v>68.355460975308972</v>
      </c>
      <c r="AD92" s="88"/>
      <c r="AE92" s="33">
        <f ca="1">IFERROR(AE88 / INDIRECT(ADDRESS($C92, COLUMN(AE88))), 0)</f>
        <v>0.21552028576201898</v>
      </c>
      <c r="AF92" s="8">
        <f ca="1">IFERROR(AF88 / INDIRECT(ADDRESS($C92, COLUMN(AF88))), 0)</f>
        <v>0.20716348362176043</v>
      </c>
      <c r="AG92" s="20">
        <f t="shared" ref="AG92:AG95" ca="1" si="509">IF(AE$9 = 0, 0, IFERROR((AE92 - AF92) * 10000, 0))</f>
        <v>83.568021402585515</v>
      </c>
      <c r="AH92" s="33">
        <f ca="1">IFERROR(AH88 / INDIRECT(ADDRESS($C92, COLUMN(AH88))), 0)</f>
        <v>0.22381373384462772</v>
      </c>
      <c r="AI92" s="8">
        <f ca="1">IFERROR(AI88 / INDIRECT(ADDRESS($C92, COLUMN(AI88))), 0)</f>
        <v>0.21575011815574316</v>
      </c>
      <c r="AJ92" s="20">
        <f t="shared" ref="AJ92:AJ95" ca="1" si="510">IF(AH$9 = 0, 0, IFERROR((AH92 - AI92) * 10000, 0))</f>
        <v>80.636156888845562</v>
      </c>
      <c r="AK92" s="33">
        <f ca="1">IFERROR(AK88 / INDIRECT(ADDRESS($C92, COLUMN(AK88))), 0)</f>
        <v>0.21760214232906946</v>
      </c>
      <c r="AL92" s="8">
        <f ca="1">IFERROR(AL88 / INDIRECT(ADDRESS($C92, COLUMN(AL88))), 0)</f>
        <v>0.22005784577003759</v>
      </c>
      <c r="AM92" s="20">
        <f t="shared" ref="AM92:AM95" ca="1" si="511">IF(AK$9 = 0, 0, IFERROR((AK92 - AL92) * 10000, 0))</f>
        <v>-24.557034409681265</v>
      </c>
      <c r="AN92" s="33">
        <f ca="1">IFERROR(AN88 / INDIRECT(ADDRESS($C92, COLUMN(AN88))), 0)</f>
        <v>0.22543083494051408</v>
      </c>
      <c r="AO92" s="8">
        <f ca="1">IFERROR(AO88 / INDIRECT(ADDRESS($C92, COLUMN(AO88))), 0)</f>
        <v>0.22288611116559534</v>
      </c>
      <c r="AP92" s="20">
        <f t="shared" ref="AP92:AP95" ca="1" si="512">IF(AN$9 = 0, 0, IFERROR((AN92 - AO92) * 10000, 0))</f>
        <v>25.447237749187391</v>
      </c>
      <c r="AQ92" s="33">
        <f ca="1">IFERROR(AQ88 / INDIRECT(ADDRESS($C92, COLUMN(AQ88))), 0)</f>
        <v>0.23290189859477853</v>
      </c>
      <c r="AR92" s="8">
        <f ca="1">IFERROR(AR88 / INDIRECT(ADDRESS($C92, COLUMN(AR88))), 0)</f>
        <v>0.23610871029329264</v>
      </c>
      <c r="AS92" s="20">
        <f t="shared" ref="AS92:AS95" ca="1" si="513">IF(AQ$9 = 0, 0, IFERROR((AQ92 - AR92) * 10000, 0))</f>
        <v>-32.068116985141117</v>
      </c>
      <c r="AT92" s="33">
        <f ca="1">IFERROR(AT88 / INDIRECT(ADDRESS($C92, COLUMN(AT88))), 0)</f>
        <v>0.2286729057556284</v>
      </c>
      <c r="AU92" s="8">
        <f ca="1">IFERROR(AU88 / INDIRECT(ADDRESS($C92, COLUMN(AU88))), 0)</f>
        <v>0.22338879475683712</v>
      </c>
      <c r="AV92" s="20">
        <f t="shared" ref="AV92:AV95" ca="1" si="514">IF(AT$9 = 0, 0, IFERROR((AT92 - AU92) * 10000, 0))</f>
        <v>52.841109987912802</v>
      </c>
      <c r="AW92" s="33">
        <f ca="1">IFERROR(AW88 / INDIRECT(ADDRESS($C92, COLUMN(AW88))), 0)</f>
        <v>0.22158889160232703</v>
      </c>
      <c r="AX92" s="8">
        <f ca="1">IFERROR(AX88 / INDIRECT(ADDRESS($C92, COLUMN(AX88))), 0)</f>
        <v>0.21777393872001319</v>
      </c>
      <c r="AY92" s="20">
        <f t="shared" ref="AY92:AY95" ca="1" si="515">IF(AW$9 = 0, 0, IFERROR((AW92 - AX92) * 10000, 0))</f>
        <v>38.149528823138432</v>
      </c>
      <c r="AZ92" s="33">
        <f ca="1">IFERROR(AZ88 / INDIRECT(ADDRESS($C92, COLUMN(AZ88))), 0)</f>
        <v>0.22265657216527601</v>
      </c>
      <c r="BA92" s="8">
        <f ca="1">IFERROR(BA88 / INDIRECT(ADDRESS($C92, COLUMN(BA88))), 0)</f>
        <v>0.21541789428538466</v>
      </c>
      <c r="BB92" s="20">
        <f t="shared" ref="BB92:BB95" ca="1" si="516">IF(AZ$9 = 0, 0, IFERROR((AZ92 - BA92) * 10000, 0))</f>
        <v>72.386778798913525</v>
      </c>
      <c r="BC92" s="33">
        <f ca="1">IFERROR(BC88 / INDIRECT(ADDRESS($C92, COLUMN(BC88))), 0)</f>
        <v>0.22052167932757516</v>
      </c>
      <c r="BD92" s="8">
        <f ca="1">IFERROR(BD88 / INDIRECT(ADDRESS($C92, COLUMN(BD88))), 0)</f>
        <v>0.21154983158303903</v>
      </c>
      <c r="BE92" s="20">
        <f t="shared" ref="BE92:BE95" ca="1" si="517">IF(BC$9 = 0, 0, IFERROR((BC92 - BD92) * 10000, 0))</f>
        <v>89.718477445361316</v>
      </c>
      <c r="BF92" s="33">
        <f ca="1">IFERROR(BF88 / INDIRECT(ADDRESS($C92, COLUMN(BF88))), 0)</f>
        <v>0.22696510543262133</v>
      </c>
      <c r="BG92" s="8">
        <f ca="1">IFERROR(BG88 / INDIRECT(ADDRESS($C92, COLUMN(BG88))), 0)</f>
        <v>0.22184424077473638</v>
      </c>
      <c r="BH92" s="20">
        <f t="shared" ref="BH92:BH95" ca="1" si="518">IF(BF$9 = 0, 0, IFERROR((BF92 - BG92) * 10000, 0))</f>
        <v>51.208646578849439</v>
      </c>
      <c r="BI92" s="33">
        <f ca="1">IFERROR(BI88 / INDIRECT(ADDRESS($C92, COLUMN(BI88))), 0)</f>
        <v>0.23667497400466905</v>
      </c>
      <c r="BJ92" s="8">
        <f ca="1">IFERROR(BJ88 / INDIRECT(ADDRESS($C92, COLUMN(BJ88))), 0)</f>
        <v>0.22536212499249977</v>
      </c>
      <c r="BK92" s="20">
        <f t="shared" ref="BK92:BK95" ca="1" si="519">IF(BI$9 = 0, 0, IFERROR((BI92 - BJ92) * 10000, 0))</f>
        <v>113.12849012169279</v>
      </c>
      <c r="BL92" s="33">
        <f ca="1">IFERROR(BL88 / INDIRECT(ADDRESS($C92, COLUMN(BL88))), 0)</f>
        <v>0.22639360981073325</v>
      </c>
      <c r="BM92" s="8">
        <f ca="1">IFERROR(BM88 / INDIRECT(ADDRESS($C92, COLUMN(BM88))), 0)</f>
        <v>0.21728429026256607</v>
      </c>
      <c r="BN92" s="20">
        <f t="shared" ref="BN92:BN95" ca="1" si="520">IF(BL$9 = 0, 0, IFERROR((BL92 - BM92) * 10000, 0))</f>
        <v>91.093195481671827</v>
      </c>
      <c r="BO92" s="155" t="str">
        <f t="shared" si="498"/>
        <v>Elite %</v>
      </c>
      <c r="BP92" s="249"/>
    </row>
    <row r="93" spans="1:68" x14ac:dyDescent="0.2">
      <c r="A93" s="169"/>
      <c r="C93" s="3">
        <f t="shared" ref="C93:C95" si="521">ROW($C$16)</f>
        <v>16</v>
      </c>
      <c r="D93" s="237"/>
      <c r="E93" s="79" t="str">
        <f t="shared" ref="E93:E94" si="522">E89 &amp; " %"</f>
        <v>High Value %</v>
      </c>
      <c r="F93" s="28">
        <f t="shared" ref="F93:G94" ca="1" si="523">IFERROR(F89 / INDIRECT(ADDRESS($C93, COLUMN(F89))), 0)</f>
        <v>0.4379170542270342</v>
      </c>
      <c r="G93" s="10">
        <f t="shared" ca="1" si="523"/>
        <v>0.44337936411612044</v>
      </c>
      <c r="H93" s="18">
        <f t="shared" ca="1" si="502"/>
        <v>-54.623098890862479</v>
      </c>
      <c r="I93" s="88"/>
      <c r="J93" s="28">
        <f t="shared" ref="J93:K95" ca="1" si="524">IFERROR(J89 / INDIRECT(ADDRESS($C93, COLUMN(J89))), 0)</f>
        <v>0.43348674647078095</v>
      </c>
      <c r="K93" s="10">
        <f t="shared" ca="1" si="524"/>
        <v>0.43786156358117984</v>
      </c>
      <c r="L93" s="18">
        <f t="shared" ca="1" si="503"/>
        <v>-43.748171103988874</v>
      </c>
      <c r="M93" s="88"/>
      <c r="N93" s="28">
        <f t="shared" ref="N93:O95" ca="1" si="525">IFERROR(N89 / INDIRECT(ADDRESS($C93, COLUMN(N89))), 0)</f>
        <v>0.43348674647078106</v>
      </c>
      <c r="O93" s="10">
        <f t="shared" ca="1" si="525"/>
        <v>0.43786156358117995</v>
      </c>
      <c r="P93" s="18">
        <f t="shared" ca="1" si="504"/>
        <v>-43.748171103988874</v>
      </c>
      <c r="Q93" s="88"/>
      <c r="R93" s="28">
        <f t="shared" ref="R93:S95" ca="1" si="526">IFERROR(R89 / INDIRECT(ADDRESS($C93, COLUMN(R89))), 0)</f>
        <v>0.41511885924503894</v>
      </c>
      <c r="S93" s="10">
        <f t="shared" ca="1" si="526"/>
        <v>0.41258384558676076</v>
      </c>
      <c r="T93" s="18">
        <f t="shared" ca="1" si="505"/>
        <v>25.350136582781847</v>
      </c>
      <c r="U93" s="28">
        <f t="shared" ref="U93:V95" ca="1" si="527">IFERROR(U89 / INDIRECT(ADDRESS($C93, COLUMN(U89))), 0)</f>
        <v>0.41512561963371941</v>
      </c>
      <c r="V93" s="10">
        <f t="shared" ca="1" si="527"/>
        <v>0.41815106133452873</v>
      </c>
      <c r="W93" s="18">
        <f t="shared" ca="1" si="506"/>
        <v>-30.254417008093171</v>
      </c>
      <c r="X93" s="28">
        <f t="shared" ref="X93:Y95" ca="1" si="528">IFERROR(X89 / INDIRECT(ADDRESS($C93, COLUMN(X89))), 0)</f>
        <v>0.41365402800282375</v>
      </c>
      <c r="Y93" s="10">
        <f t="shared" ca="1" si="528"/>
        <v>0.41450452375718122</v>
      </c>
      <c r="Z93" s="18">
        <f t="shared" ca="1" si="507"/>
        <v>-8.5049575435747204</v>
      </c>
      <c r="AA93" s="28">
        <f t="shared" ref="AA93:AB95" ca="1" si="529">IFERROR(AA89 / INDIRECT(ADDRESS($C93, COLUMN(AA89))), 0)</f>
        <v>0.42768777863762225</v>
      </c>
      <c r="AB93" s="10">
        <f t="shared" ca="1" si="529"/>
        <v>0.42412220728070299</v>
      </c>
      <c r="AC93" s="18">
        <f t="shared" ca="1" si="508"/>
        <v>35.655713569192613</v>
      </c>
      <c r="AD93" s="88"/>
      <c r="AE93" s="28">
        <f t="shared" ref="AE93:AF95" ca="1" si="530">IFERROR(AE89 / INDIRECT(ADDRESS($C93, COLUMN(AE89))), 0)</f>
        <v>0.40276885324207412</v>
      </c>
      <c r="AF93" s="10">
        <f t="shared" ca="1" si="530"/>
        <v>0.41242992406832557</v>
      </c>
      <c r="AG93" s="18">
        <f t="shared" ca="1" si="509"/>
        <v>-96.610708262514493</v>
      </c>
      <c r="AH93" s="28">
        <f t="shared" ref="AH93:AI95" ca="1" si="531">IFERROR(AH89 / INDIRECT(ADDRESS($C93, COLUMN(AH89))), 0)</f>
        <v>0.40079262855400022</v>
      </c>
      <c r="AI93" s="10">
        <f t="shared" ca="1" si="531"/>
        <v>0.39709353459843066</v>
      </c>
      <c r="AJ93" s="18">
        <f t="shared" ca="1" si="510"/>
        <v>36.990939555695547</v>
      </c>
      <c r="AK93" s="28">
        <f t="shared" ref="AK93:AL95" ca="1" si="532">IFERROR(AK89 / INDIRECT(ADDRESS($C93, COLUMN(AK89))), 0)</f>
        <v>0.40263200304917945</v>
      </c>
      <c r="AL93" s="10">
        <f t="shared" ca="1" si="532"/>
        <v>0.40170022794412785</v>
      </c>
      <c r="AM93" s="18">
        <f t="shared" ca="1" si="511"/>
        <v>9.317751050516021</v>
      </c>
      <c r="AN93" s="28">
        <f t="shared" ref="AN93:AO95" ca="1" si="533">IFERROR(AN89 / INDIRECT(ADDRESS($C93, COLUMN(AN89))), 0)</f>
        <v>0.39274213452306639</v>
      </c>
      <c r="AO93" s="10">
        <f t="shared" ca="1" si="533"/>
        <v>0.39341627751907987</v>
      </c>
      <c r="AP93" s="18">
        <f t="shared" ca="1" si="512"/>
        <v>-6.741429960134826</v>
      </c>
      <c r="AQ93" s="28">
        <f t="shared" ref="AQ93:AR95" ca="1" si="534">IFERROR(AQ89 / INDIRECT(ADDRESS($C93, COLUMN(AQ89))), 0)</f>
        <v>0.40597601865645411</v>
      </c>
      <c r="AR93" s="10">
        <f t="shared" ca="1" si="534"/>
        <v>0.40814577128182766</v>
      </c>
      <c r="AS93" s="18">
        <f t="shared" ca="1" si="513"/>
        <v>-21.697526253735553</v>
      </c>
      <c r="AT93" s="28">
        <f t="shared" ref="AT93:AU95" ca="1" si="535">IFERROR(AT89 / INDIRECT(ADDRESS($C93, COLUMN(AT89))), 0)</f>
        <v>0.41199624279895786</v>
      </c>
      <c r="AU93" s="10">
        <f t="shared" ca="1" si="535"/>
        <v>0.41785835787822662</v>
      </c>
      <c r="AV93" s="18">
        <f t="shared" ca="1" si="514"/>
        <v>-58.621150792687594</v>
      </c>
      <c r="AW93" s="28">
        <f t="shared" ref="AW93:AX95" ca="1" si="536">IFERROR(AW89 / INDIRECT(ADDRESS($C93, COLUMN(AW89))), 0)</f>
        <v>0.40569962595516079</v>
      </c>
      <c r="AX93" s="10">
        <f t="shared" ca="1" si="536"/>
        <v>0.41519681002393932</v>
      </c>
      <c r="AY93" s="18">
        <f t="shared" ca="1" si="515"/>
        <v>-94.971840687785303</v>
      </c>
      <c r="AZ93" s="28">
        <f t="shared" ref="AZ93:BA95" ca="1" si="537">IFERROR(AZ89 / INDIRECT(ADDRESS($C93, COLUMN(AZ89))), 0)</f>
        <v>0.39725649805922753</v>
      </c>
      <c r="BA93" s="10">
        <f t="shared" ca="1" si="537"/>
        <v>0.40173208000204486</v>
      </c>
      <c r="BB93" s="18">
        <f t="shared" ca="1" si="516"/>
        <v>-44.755819428173304</v>
      </c>
      <c r="BC93" s="28">
        <f t="shared" ref="BC93:BD95" ca="1" si="538">IFERROR(BC89 / INDIRECT(ADDRESS($C93, COLUMN(BC89))), 0)</f>
        <v>0.39867000524975832</v>
      </c>
      <c r="BD93" s="10">
        <f t="shared" ca="1" si="538"/>
        <v>0.39210567136043922</v>
      </c>
      <c r="BE93" s="18">
        <f t="shared" ca="1" si="517"/>
        <v>65.643338893190958</v>
      </c>
      <c r="BF93" s="28">
        <f t="shared" ref="BF93:BG95" ca="1" si="539">IFERROR(BF89 / INDIRECT(ADDRESS($C93, COLUMN(BF89))), 0)</f>
        <v>0.40720679041045832</v>
      </c>
      <c r="BG93" s="10">
        <f t="shared" ca="1" si="539"/>
        <v>0.40198420719067168</v>
      </c>
      <c r="BH93" s="18">
        <f t="shared" ca="1" si="518"/>
        <v>52.22583219786636</v>
      </c>
      <c r="BI93" s="28">
        <f t="shared" ref="BI93:BJ95" ca="1" si="540">IFERROR(BI89 / INDIRECT(ADDRESS($C93, COLUMN(BI89))), 0)</f>
        <v>0.41766004354223396</v>
      </c>
      <c r="BJ93" s="10">
        <f t="shared" ca="1" si="540"/>
        <v>0.41154466352108127</v>
      </c>
      <c r="BK93" s="18">
        <f t="shared" ca="1" si="519"/>
        <v>61.153800211526942</v>
      </c>
      <c r="BL93" s="28">
        <f t="shared" ref="BL93:BM95" ca="1" si="541">IFERROR(BL89 / INDIRECT(ADDRESS($C93, COLUMN(BL89))), 0)</f>
        <v>0.41415581736785489</v>
      </c>
      <c r="BM93" s="10">
        <f t="shared" ca="1" si="541"/>
        <v>0.413630988907779</v>
      </c>
      <c r="BN93" s="18">
        <f t="shared" ca="1" si="520"/>
        <v>5.2482846007589901</v>
      </c>
      <c r="BO93" s="159" t="str">
        <f t="shared" si="498"/>
        <v>High Value %</v>
      </c>
      <c r="BP93" s="249"/>
    </row>
    <row r="94" spans="1:68" x14ac:dyDescent="0.2">
      <c r="A94" s="169"/>
      <c r="C94" s="3">
        <f t="shared" si="521"/>
        <v>16</v>
      </c>
      <c r="D94" s="238"/>
      <c r="E94" s="79" t="str">
        <f t="shared" si="522"/>
        <v>Opportunity %</v>
      </c>
      <c r="F94" s="28">
        <f t="shared" ca="1" si="523"/>
        <v>0.20435626861924119</v>
      </c>
      <c r="G94" s="10">
        <f t="shared" ca="1" si="523"/>
        <v>0.20629971790558913</v>
      </c>
      <c r="H94" s="18">
        <f t="shared" ca="1" si="502"/>
        <v>-19.434492863479313</v>
      </c>
      <c r="I94" s="88"/>
      <c r="J94" s="28">
        <f t="shared" ca="1" si="524"/>
        <v>0.19815343334615865</v>
      </c>
      <c r="K94" s="10">
        <f t="shared" ca="1" si="524"/>
        <v>0.20441865714662313</v>
      </c>
      <c r="L94" s="18">
        <f t="shared" ca="1" si="503"/>
        <v>-62.652238004644865</v>
      </c>
      <c r="M94" s="88"/>
      <c r="N94" s="28">
        <f t="shared" ca="1" si="525"/>
        <v>0.19815399281796331</v>
      </c>
      <c r="O94" s="10">
        <f t="shared" ca="1" si="525"/>
        <v>0.20441744443303372</v>
      </c>
      <c r="P94" s="18">
        <f t="shared" ca="1" si="504"/>
        <v>-62.634516150704144</v>
      </c>
      <c r="Q94" s="88"/>
      <c r="R94" s="28">
        <f t="shared" ca="1" si="526"/>
        <v>0.26492369733230559</v>
      </c>
      <c r="S94" s="10">
        <f t="shared" ca="1" si="526"/>
        <v>0.27092606953516235</v>
      </c>
      <c r="T94" s="18">
        <f t="shared" ca="1" si="505"/>
        <v>-60.023722028567647</v>
      </c>
      <c r="U94" s="28">
        <f t="shared" ca="1" si="527"/>
        <v>0.26098405007322412</v>
      </c>
      <c r="V94" s="10">
        <f t="shared" ca="1" si="527"/>
        <v>0.26101135205228898</v>
      </c>
      <c r="W94" s="18">
        <f t="shared" ca="1" si="506"/>
        <v>-0.27301979064864312</v>
      </c>
      <c r="X94" s="28">
        <f t="shared" ca="1" si="528"/>
        <v>0.26469296908312578</v>
      </c>
      <c r="Y94" s="10">
        <f t="shared" ca="1" si="528"/>
        <v>0.27256295619769144</v>
      </c>
      <c r="Z94" s="18">
        <f t="shared" ca="1" si="507"/>
        <v>-78.699871145656573</v>
      </c>
      <c r="AA94" s="28">
        <f t="shared" ca="1" si="529"/>
        <v>0.25157046066001315</v>
      </c>
      <c r="AB94" s="10">
        <f t="shared" ca="1" si="529"/>
        <v>0.25782229533874168</v>
      </c>
      <c r="AC94" s="18">
        <f t="shared" ca="1" si="508"/>
        <v>-62.518346787285296</v>
      </c>
      <c r="AD94" s="88"/>
      <c r="AE94" s="28">
        <f t="shared" ca="1" si="530"/>
        <v>0.30546091336714914</v>
      </c>
      <c r="AF94" s="10">
        <f t="shared" ca="1" si="530"/>
        <v>0.3051135541641351</v>
      </c>
      <c r="AG94" s="18">
        <f t="shared" ca="1" si="509"/>
        <v>3.4735920301404155</v>
      </c>
      <c r="AH94" s="28">
        <f t="shared" ca="1" si="531"/>
        <v>0.29784804576633617</v>
      </c>
      <c r="AI94" s="10">
        <f t="shared" ca="1" si="531"/>
        <v>0.30301473988173544</v>
      </c>
      <c r="AJ94" s="18">
        <f t="shared" ca="1" si="510"/>
        <v>-51.666941153992731</v>
      </c>
      <c r="AK94" s="28">
        <f t="shared" ca="1" si="532"/>
        <v>0.30473487533878768</v>
      </c>
      <c r="AL94" s="10">
        <f t="shared" ca="1" si="532"/>
        <v>0.29770975002108796</v>
      </c>
      <c r="AM94" s="18">
        <f t="shared" ca="1" si="511"/>
        <v>70.25125317699721</v>
      </c>
      <c r="AN94" s="28">
        <f t="shared" ca="1" si="533"/>
        <v>0.30226617977382575</v>
      </c>
      <c r="AO94" s="10">
        <f t="shared" ca="1" si="533"/>
        <v>0.30475274663165469</v>
      </c>
      <c r="AP94" s="18">
        <f t="shared" ca="1" si="512"/>
        <v>-24.865668578289423</v>
      </c>
      <c r="AQ94" s="28">
        <f t="shared" ca="1" si="534"/>
        <v>0.29292391899901932</v>
      </c>
      <c r="AR94" s="10">
        <f t="shared" ca="1" si="534"/>
        <v>0.28758197207115932</v>
      </c>
      <c r="AS94" s="18">
        <f t="shared" ca="1" si="513"/>
        <v>53.419469278599976</v>
      </c>
      <c r="AT94" s="28">
        <f t="shared" ca="1" si="535"/>
        <v>0.29510881833764768</v>
      </c>
      <c r="AU94" s="10">
        <f t="shared" ca="1" si="535"/>
        <v>0.29637262654252561</v>
      </c>
      <c r="AV94" s="18">
        <f t="shared" ca="1" si="514"/>
        <v>-12.638082048779253</v>
      </c>
      <c r="AW94" s="28">
        <f t="shared" ca="1" si="536"/>
        <v>0.29978228611252811</v>
      </c>
      <c r="AX94" s="10">
        <f t="shared" ca="1" si="536"/>
        <v>0.30073831573094967</v>
      </c>
      <c r="AY94" s="18">
        <f t="shared" ca="1" si="515"/>
        <v>-9.5602961842156109</v>
      </c>
      <c r="AZ94" s="28">
        <f t="shared" ca="1" si="537"/>
        <v>0.30215065885427539</v>
      </c>
      <c r="BA94" s="10">
        <f t="shared" ca="1" si="537"/>
        <v>0.30814996641131659</v>
      </c>
      <c r="BB94" s="18">
        <f t="shared" ca="1" si="516"/>
        <v>-59.993075570412003</v>
      </c>
      <c r="BC94" s="28">
        <f t="shared" ca="1" si="538"/>
        <v>0.303353316443913</v>
      </c>
      <c r="BD94" s="10">
        <f t="shared" ca="1" si="538"/>
        <v>0.3164300847265738</v>
      </c>
      <c r="BE94" s="18">
        <f t="shared" ca="1" si="517"/>
        <v>-130.767682826608</v>
      </c>
      <c r="BF94" s="28">
        <f t="shared" ca="1" si="539"/>
        <v>0.29533136624175715</v>
      </c>
      <c r="BG94" s="10">
        <f t="shared" ca="1" si="539"/>
        <v>0.30075233946475843</v>
      </c>
      <c r="BH94" s="18">
        <f t="shared" ca="1" si="518"/>
        <v>-54.209732230012797</v>
      </c>
      <c r="BI94" s="28">
        <f t="shared" ca="1" si="540"/>
        <v>0.28337354035184703</v>
      </c>
      <c r="BJ94" s="10">
        <f t="shared" ca="1" si="540"/>
        <v>0.29246910601655407</v>
      </c>
      <c r="BK94" s="18">
        <f t="shared" ca="1" si="519"/>
        <v>-90.955656647070398</v>
      </c>
      <c r="BL94" s="28">
        <f t="shared" ca="1" si="541"/>
        <v>0.30102911350563438</v>
      </c>
      <c r="BM94" s="10">
        <f t="shared" ca="1" si="541"/>
        <v>0.30283747346503703</v>
      </c>
      <c r="BN94" s="18">
        <f t="shared" ca="1" si="520"/>
        <v>-18.083599594026502</v>
      </c>
      <c r="BO94" s="159" t="str">
        <f t="shared" si="498"/>
        <v>Opportunity %</v>
      </c>
      <c r="BP94" s="250"/>
    </row>
    <row r="95" spans="1:68" x14ac:dyDescent="0.2">
      <c r="A95" s="169"/>
      <c r="C95" s="3">
        <f t="shared" si="521"/>
        <v>16</v>
      </c>
      <c r="D95" s="239"/>
      <c r="E95" s="78" t="str">
        <f>E91 &amp; " %"</f>
        <v>Marginal %</v>
      </c>
      <c r="F95" s="30">
        <f ca="1">IFERROR(F91 / INDIRECT(ADDRESS($C95, COLUMN(F91))), 0)</f>
        <v>3.6112418968783977E-2</v>
      </c>
      <c r="G95" s="14">
        <f ca="1">IFERROR(G91 / INDIRECT(ADDRESS($C95, COLUMN(G91))), 0)</f>
        <v>3.5547739644141485E-2</v>
      </c>
      <c r="H95" s="19">
        <f t="shared" ca="1" si="502"/>
        <v>5.6467932464249193</v>
      </c>
      <c r="I95" s="88"/>
      <c r="J95" s="30">
        <f t="shared" ca="1" si="524"/>
        <v>3.5247865261005616E-2</v>
      </c>
      <c r="K95" s="14">
        <f t="shared" ca="1" si="524"/>
        <v>3.6161002593439122E-2</v>
      </c>
      <c r="L95" s="19">
        <f t="shared" ca="1" si="503"/>
        <v>-9.1313733243350566</v>
      </c>
      <c r="M95" s="88"/>
      <c r="N95" s="30">
        <f t="shared" ca="1" si="525"/>
        <v>3.5247305789200989E-2</v>
      </c>
      <c r="O95" s="14">
        <f t="shared" ca="1" si="525"/>
        <v>3.6162215307028525E-2</v>
      </c>
      <c r="P95" s="19">
        <f t="shared" ca="1" si="504"/>
        <v>-9.1490951782753633</v>
      </c>
      <c r="Q95" s="88"/>
      <c r="R95" s="30">
        <f t="shared" ca="1" si="526"/>
        <v>6.0628453823527224E-2</v>
      </c>
      <c r="S95" s="14">
        <f t="shared" ca="1" si="526"/>
        <v>6.5512477907788538E-2</v>
      </c>
      <c r="T95" s="19">
        <f t="shared" ca="1" si="505"/>
        <v>-48.840240842613142</v>
      </c>
      <c r="U95" s="30">
        <f t="shared" ca="1" si="527"/>
        <v>5.4327098527632706E-2</v>
      </c>
      <c r="V95" s="14">
        <f t="shared" ca="1" si="527"/>
        <v>5.5081824984256997E-2</v>
      </c>
      <c r="W95" s="19">
        <f t="shared" ca="1" si="506"/>
        <v>-7.5472645662429114</v>
      </c>
      <c r="X95" s="30">
        <f t="shared" ca="1" si="528"/>
        <v>5.9384084474433052E-2</v>
      </c>
      <c r="Y95" s="14">
        <f t="shared" ca="1" si="528"/>
        <v>6.0467087890648322E-2</v>
      </c>
      <c r="Z95" s="19">
        <f t="shared" ca="1" si="507"/>
        <v>-10.830034162152696</v>
      </c>
      <c r="AA95" s="30">
        <f t="shared" ca="1" si="529"/>
        <v>4.9322736457305158E-2</v>
      </c>
      <c r="AB95" s="14">
        <f t="shared" ca="1" si="529"/>
        <v>5.4146270148207575E-2</v>
      </c>
      <c r="AC95" s="19">
        <f t="shared" ca="1" si="508"/>
        <v>-48.235336909024163</v>
      </c>
      <c r="AD95" s="88"/>
      <c r="AE95" s="30">
        <f t="shared" ca="1" si="530"/>
        <v>7.4389863717802263E-2</v>
      </c>
      <c r="AF95" s="14">
        <f t="shared" ca="1" si="530"/>
        <v>7.4639961276944139E-2</v>
      </c>
      <c r="AG95" s="19">
        <f t="shared" ca="1" si="509"/>
        <v>-2.5009755914187637</v>
      </c>
      <c r="AH95" s="30">
        <f t="shared" ca="1" si="531"/>
        <v>7.5319336810627455E-2</v>
      </c>
      <c r="AI95" s="14">
        <f t="shared" ca="1" si="531"/>
        <v>8.3615726300360488E-2</v>
      </c>
      <c r="AJ95" s="19">
        <f t="shared" ca="1" si="510"/>
        <v>-82.963894897330334</v>
      </c>
      <c r="AK95" s="30">
        <f t="shared" ca="1" si="532"/>
        <v>7.2225843162627562E-2</v>
      </c>
      <c r="AL95" s="14">
        <f t="shared" ca="1" si="532"/>
        <v>7.9923968001273299E-2</v>
      </c>
      <c r="AM95" s="19">
        <f t="shared" ca="1" si="511"/>
        <v>-76.981248386457366</v>
      </c>
      <c r="AN95" s="30">
        <f t="shared" ca="1" si="533"/>
        <v>7.6464932061321392E-2</v>
      </c>
      <c r="AO95" s="14">
        <f t="shared" ca="1" si="533"/>
        <v>7.8146193562969798E-2</v>
      </c>
      <c r="AP95" s="19">
        <f t="shared" ca="1" si="512"/>
        <v>-16.812615016484067</v>
      </c>
      <c r="AQ95" s="30">
        <f t="shared" ca="1" si="534"/>
        <v>6.5278862245216007E-2</v>
      </c>
      <c r="AR95" s="14">
        <f t="shared" ca="1" si="534"/>
        <v>6.7144915080425846E-2</v>
      </c>
      <c r="AS95" s="19">
        <f t="shared" ca="1" si="513"/>
        <v>-18.660528352098389</v>
      </c>
      <c r="AT95" s="30">
        <f t="shared" ca="1" si="535"/>
        <v>6.1187562340426931E-2</v>
      </c>
      <c r="AU95" s="14">
        <f t="shared" ca="1" si="535"/>
        <v>6.1343507045019716E-2</v>
      </c>
      <c r="AV95" s="19">
        <f t="shared" ca="1" si="514"/>
        <v>-1.5594470459278504</v>
      </c>
      <c r="AW95" s="30">
        <f t="shared" ca="1" si="536"/>
        <v>7.0344685266772136E-2</v>
      </c>
      <c r="AX95" s="14">
        <f t="shared" ca="1" si="536"/>
        <v>6.5249598476554732E-2</v>
      </c>
      <c r="AY95" s="19">
        <f t="shared" ca="1" si="515"/>
        <v>50.950867902174039</v>
      </c>
      <c r="AZ95" s="30">
        <f t="shared" ca="1" si="537"/>
        <v>7.5551824857865532E-2</v>
      </c>
      <c r="BA95" s="14">
        <f t="shared" ca="1" si="537"/>
        <v>7.3818438133989153E-2</v>
      </c>
      <c r="BB95" s="19">
        <f t="shared" ca="1" si="516"/>
        <v>17.333867238763791</v>
      </c>
      <c r="BC95" s="30">
        <f t="shared" ca="1" si="538"/>
        <v>7.4895227309436679E-2</v>
      </c>
      <c r="BD95" s="14">
        <f t="shared" ca="1" si="538"/>
        <v>7.8761544999789629E-2</v>
      </c>
      <c r="BE95" s="19">
        <f t="shared" ca="1" si="517"/>
        <v>-38.663176903529497</v>
      </c>
      <c r="BF95" s="30">
        <f t="shared" ca="1" si="539"/>
        <v>6.8020636112946189E-2</v>
      </c>
      <c r="BG95" s="14">
        <f t="shared" ca="1" si="539"/>
        <v>7.3633716490295473E-2</v>
      </c>
      <c r="BH95" s="19">
        <f t="shared" ca="1" si="518"/>
        <v>-56.130803773492829</v>
      </c>
      <c r="BI95" s="30">
        <f t="shared" ca="1" si="540"/>
        <v>6.0411536025474888E-2</v>
      </c>
      <c r="BJ95" s="14">
        <f t="shared" ca="1" si="540"/>
        <v>6.9265025181961828E-2</v>
      </c>
      <c r="BK95" s="19">
        <f t="shared" ca="1" si="519"/>
        <v>-88.534891564869412</v>
      </c>
      <c r="BL95" s="30">
        <f t="shared" ca="1" si="541"/>
        <v>5.6165727707763465E-2</v>
      </c>
      <c r="BM95" s="14">
        <f t="shared" ca="1" si="541"/>
        <v>6.4958187622276203E-2</v>
      </c>
      <c r="BN95" s="19">
        <f t="shared" ca="1" si="520"/>
        <v>-87.924599145127388</v>
      </c>
      <c r="BO95" s="156" t="str">
        <f t="shared" si="498"/>
        <v>Marginal %</v>
      </c>
      <c r="BP95" s="251"/>
    </row>
    <row r="96" spans="1:68" ht="3.75" customHeight="1" x14ac:dyDescent="0.2">
      <c r="A96" s="169"/>
      <c r="D96" s="144"/>
      <c r="E96" s="144"/>
      <c r="F96" s="144"/>
      <c r="G96" s="144"/>
      <c r="H96" s="160"/>
      <c r="I96" s="138"/>
      <c r="J96" s="144"/>
      <c r="K96" s="144"/>
      <c r="L96" s="160"/>
      <c r="M96" s="138"/>
      <c r="N96" s="144"/>
      <c r="O96" s="144"/>
      <c r="P96" s="160"/>
      <c r="Q96" s="138"/>
      <c r="R96" s="144"/>
      <c r="S96" s="144"/>
      <c r="T96" s="160"/>
      <c r="U96" s="144"/>
      <c r="V96" s="144"/>
      <c r="W96" s="160"/>
      <c r="X96" s="144"/>
      <c r="Y96" s="144"/>
      <c r="Z96" s="160"/>
      <c r="AA96" s="144"/>
      <c r="AB96" s="144"/>
      <c r="AC96" s="160"/>
      <c r="AD96" s="138"/>
      <c r="AE96" s="144"/>
      <c r="AF96" s="144"/>
      <c r="AG96" s="160"/>
      <c r="AH96" s="144"/>
      <c r="AI96" s="144"/>
      <c r="AJ96" s="160"/>
      <c r="AK96" s="144"/>
      <c r="AL96" s="144"/>
      <c r="AM96" s="160"/>
      <c r="AN96" s="144"/>
      <c r="AO96" s="144"/>
      <c r="AP96" s="160"/>
      <c r="AQ96" s="144"/>
      <c r="AR96" s="144"/>
      <c r="AS96" s="160"/>
      <c r="AT96" s="144"/>
      <c r="AU96" s="144"/>
      <c r="AV96" s="160"/>
      <c r="AW96" s="144"/>
      <c r="AX96" s="144"/>
      <c r="AY96" s="160"/>
      <c r="AZ96" s="144"/>
      <c r="BA96" s="144"/>
      <c r="BB96" s="160"/>
      <c r="BC96" s="144"/>
      <c r="BD96" s="144"/>
      <c r="BE96" s="160"/>
      <c r="BF96" s="144"/>
      <c r="BG96" s="144"/>
      <c r="BH96" s="160"/>
      <c r="BI96" s="144"/>
      <c r="BJ96" s="144"/>
      <c r="BK96" s="160"/>
      <c r="BL96" s="144"/>
      <c r="BM96" s="144"/>
      <c r="BN96" s="160"/>
      <c r="BO96" s="144"/>
      <c r="BP96" s="144"/>
    </row>
    <row r="97" spans="1:68" ht="15" hidden="1" thickBot="1" x14ac:dyDescent="0.25">
      <c r="A97" s="6" t="str">
        <f>A$29</f>
        <v>&gt;= 1</v>
      </c>
      <c r="B97" s="3" t="str">
        <f t="shared" ref="B97" si="542">B$29</f>
        <v>&gt;= 0</v>
      </c>
      <c r="D97" s="236" t="s">
        <v>163</v>
      </c>
      <c r="E97" s="135" t="str">
        <f>$E$29</f>
        <v>Total Active</v>
      </c>
      <c r="F97" s="119">
        <f t="shared" ref="F97:G101" ca="1" si="543">SUMIFS(NET_AMT_D, CHANNEL_COUNT, $A$2, IS_JJCC, $B$2, CUST_GROUP, $A97, RECENCY_GROUP, $B97, TIMEFRAME, F$1)</f>
        <v>204790143.87</v>
      </c>
      <c r="G97" s="118">
        <f t="shared" ca="1" si="543"/>
        <v>168947922.83999988</v>
      </c>
      <c r="H97" s="115">
        <f t="shared" ref="H97:H101" ca="1" si="544">IF(F$9 = 0, 0, IFERROR((F97 - G97) / G97, 0))</f>
        <v>0.21214952174312357</v>
      </c>
      <c r="I97" s="141"/>
      <c r="J97" s="119">
        <f t="shared" ref="J97:K101" ca="1" si="545">SUMIFS(NET_AMT_D, CHANNEL_COUNT, $A$2, IS_JJCC, $B$2, CUST_GROUP, $A97, RECENCY_GROUP, $B97, TIMEFRAME, J$1)</f>
        <v>253063735.81999996</v>
      </c>
      <c r="K97" s="118">
        <f t="shared" ca="1" si="545"/>
        <v>206960234.46000004</v>
      </c>
      <c r="L97" s="115">
        <f t="shared" ref="L97:L101" ca="1" si="546">IF(J$9 = 0, 0, IFERROR((J97 - K97) / K97, 0))</f>
        <v>0.22276502285713498</v>
      </c>
      <c r="M97" s="141"/>
      <c r="N97" s="119">
        <f t="shared" ref="N97:O101" ca="1" si="547">SUMIFS(NET_AMT_D, CHANNEL_COUNT, $A$2, IS_JJCC, $B$2, CUST_GROUP, $A97, RECENCY_GROUP, $B97, TIMEFRAME, N$1)</f>
        <v>253063735.81999996</v>
      </c>
      <c r="O97" s="118">
        <f t="shared" ca="1" si="547"/>
        <v>206960234.46000004</v>
      </c>
      <c r="P97" s="115">
        <f t="shared" ref="P97:P101" ca="1" si="548">IF(N$9 = 0, 0, IFERROR((N97 - O97) / O97, 0))</f>
        <v>0.22276502285713498</v>
      </c>
      <c r="Q97" s="141"/>
      <c r="R97" s="119">
        <f t="shared" ref="R97:S101" ca="1" si="549">SUMIFS(NET_AMT_D, CHANNEL_COUNT, $A$2, IS_JJCC, $B$2, CUST_GROUP, $A97, RECENCY_GROUP, $B97, TIMEFRAME, R$1)</f>
        <v>60921076.259999976</v>
      </c>
      <c r="S97" s="118">
        <f t="shared" ca="1" si="549"/>
        <v>48628579.719999991</v>
      </c>
      <c r="T97" s="115">
        <f t="shared" ref="T97:T101" ca="1" si="550">IF(R$9 = 0, 0, IFERROR((R97 - S97) / S97, 0))</f>
        <v>0.25278337575926196</v>
      </c>
      <c r="U97" s="119">
        <f t="shared" ref="U97:V101" ca="1" si="551">SUMIFS(NET_AMT_D, CHANNEL_COUNT, $A$2, IS_JJCC, $B$2, CUST_GROUP, $A97, RECENCY_GROUP, $B97, TIMEFRAME, U$1)</f>
        <v>63226878.550000019</v>
      </c>
      <c r="V97" s="118">
        <f t="shared" ca="1" si="551"/>
        <v>51215452.530000024</v>
      </c>
      <c r="W97" s="115">
        <f t="shared" ref="W97:W101" ca="1" si="552">IF(U$9 = 0, 0, IFERROR((U97 - V97) / V97, 0))</f>
        <v>0.23452738239429144</v>
      </c>
      <c r="X97" s="119">
        <f t="shared" ref="X97:Y101" ca="1" si="553">SUMIFS(NET_AMT_D, CHANNEL_COUNT, $A$2, IS_JJCC, $B$2, CUST_GROUP, $A97, RECENCY_GROUP, $B97, TIMEFRAME, X$1)</f>
        <v>64852822.270000003</v>
      </c>
      <c r="Y97" s="118">
        <f t="shared" ca="1" si="553"/>
        <v>53049963.089999996</v>
      </c>
      <c r="Z97" s="115">
        <f t="shared" ref="Z97:Z101" ca="1" si="554">IF(X$9 = 0, 0, IFERROR((X97 - Y97) / Y97, 0))</f>
        <v>0.22248571898111019</v>
      </c>
      <c r="AA97" s="119">
        <f t="shared" ref="AA97:AB101" ca="1" si="555">SUMIFS(NET_AMT_D, CHANNEL_COUNT, $A$2, IS_JJCC, $B$2, CUST_GROUP, $A97, RECENCY_GROUP, $B97, TIMEFRAME, AA$1)</f>
        <v>75775823.319999978</v>
      </c>
      <c r="AB97" s="118">
        <f t="shared" ca="1" si="555"/>
        <v>63965041.25</v>
      </c>
      <c r="AC97" s="115">
        <f t="shared" ref="AC97:AC101" ca="1" si="556">IF(AA$9 = 0, 0, IFERROR((AA97 - AB97) / AB97, 0))</f>
        <v>0.1846443282016953</v>
      </c>
      <c r="AD97" s="141"/>
      <c r="AE97" s="119">
        <f t="shared" ref="AE97:AF101" ca="1" si="557">SUMIFS(NET_AMT_D, CHANNEL_COUNT, $A$2, IS_JJCC, $B$2, CUST_GROUP, $A97, RECENCY_GROUP, $B97, TIMEFRAME, AE$1)</f>
        <v>15690269.830000002</v>
      </c>
      <c r="AF97" s="118">
        <f t="shared" ca="1" si="557"/>
        <v>12067186.329999998</v>
      </c>
      <c r="AG97" s="115">
        <f t="shared" ref="AG97:AG101" ca="1" si="558">IF(AE$9 = 0, 0, IFERROR((AE97 - AF97) / AF97, 0))</f>
        <v>0.30024260841922412</v>
      </c>
      <c r="AH97" s="119">
        <f t="shared" ref="AH97:AI101" ca="1" si="559">SUMIFS(NET_AMT_D, CHANNEL_COUNT, $A$2, IS_JJCC, $B$2, CUST_GROUP, $A97, RECENCY_GROUP, $B97, TIMEFRAME, AH$1)</f>
        <v>26142032.250000007</v>
      </c>
      <c r="AI97" s="118">
        <f t="shared" ca="1" si="559"/>
        <v>21025333.430000003</v>
      </c>
      <c r="AJ97" s="115">
        <f t="shared" ref="AJ97:AJ101" ca="1" si="560">IF(AH$9 = 0, 0, IFERROR((AH97 - AI97) / AI97, 0))</f>
        <v>0.24335874800916313</v>
      </c>
      <c r="AK97" s="119">
        <f t="shared" ref="AK97:AL101" ca="1" si="561">SUMIFS(NET_AMT_D, CHANNEL_COUNT, $A$2, IS_JJCC, $B$2, CUST_GROUP, $A97, RECENCY_GROUP, $B97, TIMEFRAME, AK$1)</f>
        <v>23640503.599999994</v>
      </c>
      <c r="AL97" s="118">
        <f t="shared" ca="1" si="561"/>
        <v>19610777.43</v>
      </c>
      <c r="AM97" s="115">
        <f t="shared" ref="AM97:AM101" ca="1" si="562">IF(AK$9 = 0, 0, IFERROR((AK97 - AL97) / AL97, 0))</f>
        <v>0.2054852840171158</v>
      </c>
      <c r="AN97" s="119">
        <f t="shared" ref="AN97:AO101" ca="1" si="563">SUMIFS(NET_AMT_D, CHANNEL_COUNT, $A$2, IS_JJCC, $B$2, CUST_GROUP, $A97, RECENCY_GROUP, $B97, TIMEFRAME, AN$1)</f>
        <v>24548298.780000009</v>
      </c>
      <c r="AO97" s="118">
        <f t="shared" ca="1" si="563"/>
        <v>20512568.179999981</v>
      </c>
      <c r="AP97" s="115">
        <f t="shared" ref="AP97:AP101" ca="1" si="564">IF(AN$9 = 0, 0, IFERROR((AN97 - AO97) / AO97, 0))</f>
        <v>0.1967442869457427</v>
      </c>
      <c r="AQ97" s="119">
        <f t="shared" ref="AQ97:AR101" ca="1" si="565">SUMIFS(NET_AMT_D, CHANNEL_COUNT, $A$2, IS_JJCC, $B$2, CUST_GROUP, $A97, RECENCY_GROUP, $B97, TIMEFRAME, AQ$1)</f>
        <v>28317882.429999992</v>
      </c>
      <c r="AR97" s="118">
        <f t="shared" ca="1" si="565"/>
        <v>20632303.089999996</v>
      </c>
      <c r="AS97" s="115">
        <f t="shared" ref="AS97:AS101" ca="1" si="566">IF(AQ$9 = 0, 0, IFERROR((AQ97 - AR97) / AR97, 0))</f>
        <v>0.37250225078968618</v>
      </c>
      <c r="AT97" s="119">
        <f t="shared" ref="AT97:AU101" ca="1" si="567">SUMIFS(NET_AMT_D, CHANNEL_COUNT, $A$2, IS_JJCC, $B$2, CUST_GROUP, $A97, RECENCY_GROUP, $B97, TIMEFRAME, AT$1)</f>
        <v>16834005.49000001</v>
      </c>
      <c r="AU97" s="118">
        <f t="shared" ca="1" si="567"/>
        <v>14357140.579999998</v>
      </c>
      <c r="AV97" s="115">
        <f t="shared" ref="AV97:AV101" ca="1" si="568">IF(AT$9 = 0, 0, IFERROR((AT97 - AU97) / AU97, 0))</f>
        <v>0.17251798129290252</v>
      </c>
      <c r="AW97" s="119">
        <f t="shared" ref="AW97:AX101" ca="1" si="569">SUMIFS(NET_AMT_D, CHANNEL_COUNT, $A$2, IS_JJCC, $B$2, CUST_GROUP, $A97, RECENCY_GROUP, $B97, TIMEFRAME, AW$1)</f>
        <v>17625700.889999989</v>
      </c>
      <c r="AX97" s="118">
        <f t="shared" ca="1" si="569"/>
        <v>14308024.960000003</v>
      </c>
      <c r="AY97" s="115">
        <f t="shared" ref="AY97:AY101" ca="1" si="570">IF(AW$9 = 0, 0, IFERROR((AW97 - AX97) / AX97, 0))</f>
        <v>0.23187518467957621</v>
      </c>
      <c r="AZ97" s="119">
        <f t="shared" ref="AZ97:BA101" ca="1" si="571">SUMIFS(NET_AMT_D, CHANNEL_COUNT, $A$2, IS_JJCC, $B$2, CUST_GROUP, $A97, RECENCY_GROUP, $B97, TIMEFRAME, AZ$1)</f>
        <v>26919751.889999997</v>
      </c>
      <c r="BA97" s="118">
        <f t="shared" ca="1" si="571"/>
        <v>22277176.540000007</v>
      </c>
      <c r="BB97" s="115">
        <f t="shared" ref="BB97:BB101" ca="1" si="572">IF(AZ$9 = 0, 0, IFERROR((AZ97 - BA97) / BA97, 0))</f>
        <v>0.2084005278525296</v>
      </c>
      <c r="BC97" s="119">
        <f t="shared" ref="BC97:BD101" ca="1" si="573">SUMIFS(NET_AMT_D, CHANNEL_COUNT, $A$2, IS_JJCC, $B$2, CUST_GROUP, $A97, RECENCY_GROUP, $B97, TIMEFRAME, BC$1)</f>
        <v>24768769.099999994</v>
      </c>
      <c r="BD97" s="118">
        <f t="shared" ca="1" si="573"/>
        <v>20111995.529999986</v>
      </c>
      <c r="BE97" s="115">
        <f t="shared" ref="BE97:BE101" ca="1" si="574">IF(BC$9 = 0, 0, IFERROR((BC97 - BD97) / BD97, 0))</f>
        <v>0.23154209452034474</v>
      </c>
      <c r="BF97" s="119">
        <f t="shared" ref="BF97:BG101" ca="1" si="575">SUMIFS(NET_AMT_D, CHANNEL_COUNT, $A$2, IS_JJCC, $B$2, CUST_GROUP, $A97, RECENCY_GROUP, $B97, TIMEFRAME, BF$1)</f>
        <v>27285048.089999992</v>
      </c>
      <c r="BG97" s="118">
        <f t="shared" ca="1" si="575"/>
        <v>24818469.860000007</v>
      </c>
      <c r="BH97" s="115">
        <f t="shared" ref="BH97:BH101" ca="1" si="576">IF(BF$9 = 0, 0, IFERROR((BF97 - BG97) / BG97, 0))</f>
        <v>9.9384782539530217E-2</v>
      </c>
      <c r="BI97" s="119">
        <f t="shared" ref="BI97:BJ101" ca="1" si="577">SUMIFS(NET_AMT_D, CHANNEL_COUNT, $A$2, IS_JJCC, $B$2, CUST_GROUP, $A97, RECENCY_GROUP, $B97, TIMEFRAME, BI$1)</f>
        <v>35878898.269999973</v>
      </c>
      <c r="BJ97" s="118">
        <f t="shared" ca="1" si="577"/>
        <v>27988225.120000001</v>
      </c>
      <c r="BK97" s="115">
        <f t="shared" ref="BK97:BK101" ca="1" si="578">IF(BI$9 = 0, 0, IFERROR((BI97 - BJ97) / BJ97, 0))</f>
        <v>0.28192831507423477</v>
      </c>
      <c r="BL97" s="119">
        <f t="shared" ref="BL97:BM101" ca="1" si="579">SUMIFS(NET_AMT_D, CHANNEL_COUNT, $A$2, IS_JJCC, $B$2, CUST_GROUP, $A97, RECENCY_GROUP, $B97, TIMEFRAME, BL$1)</f>
        <v>19715441.890000008</v>
      </c>
      <c r="BM97" s="118">
        <f t="shared" ca="1" si="579"/>
        <v>17316447.899999999</v>
      </c>
      <c r="BN97" s="115">
        <f t="shared" ref="BN97:BN101" ca="1" si="580">IF(BL$9 = 0, 0, IFERROR((BL97 - BM97) / BM97, 0))</f>
        <v>0.13853845799403294</v>
      </c>
      <c r="BO97" s="158" t="str">
        <f t="shared" ref="BO97:BO105" si="581">E97</f>
        <v>Total Active</v>
      </c>
      <c r="BP97" s="248" t="str">
        <f>$D97</f>
        <v>NET $</v>
      </c>
    </row>
    <row r="98" spans="1:68" ht="15" hidden="1" thickTop="1" x14ac:dyDescent="0.2">
      <c r="A98" s="6">
        <f>A$30</f>
        <v>5</v>
      </c>
      <c r="B98" s="3" t="str">
        <f t="shared" ref="B98" si="582">B$30</f>
        <v>&gt;= 0</v>
      </c>
      <c r="D98" s="237"/>
      <c r="E98" s="136" t="str">
        <f>$E$30</f>
        <v>Elite</v>
      </c>
      <c r="F98" s="120">
        <f t="shared" ca="1" si="543"/>
        <v>63646586.870000005</v>
      </c>
      <c r="G98" s="111">
        <f t="shared" ca="1" si="543"/>
        <v>51941552.280000001</v>
      </c>
      <c r="H98" s="108">
        <f t="shared" ca="1" si="544"/>
        <v>0.22535011135019556</v>
      </c>
      <c r="I98" s="141"/>
      <c r="J98" s="120">
        <f t="shared" ca="1" si="545"/>
        <v>81473408.469999999</v>
      </c>
      <c r="K98" s="111">
        <f t="shared" ca="1" si="545"/>
        <v>64360344.740000002</v>
      </c>
      <c r="L98" s="108">
        <f t="shared" ca="1" si="546"/>
        <v>0.26589453178245975</v>
      </c>
      <c r="M98" s="141"/>
      <c r="N98" s="120">
        <f t="shared" ca="1" si="547"/>
        <v>81473408.469999999</v>
      </c>
      <c r="O98" s="111">
        <f t="shared" ca="1" si="547"/>
        <v>64360344.740000002</v>
      </c>
      <c r="P98" s="108">
        <f t="shared" ca="1" si="548"/>
        <v>0.26589453178245975</v>
      </c>
      <c r="Q98" s="141"/>
      <c r="R98" s="120">
        <f t="shared" ca="1" si="549"/>
        <v>14919677.350000001</v>
      </c>
      <c r="S98" s="111">
        <f t="shared" ca="1" si="549"/>
        <v>11599409.939999999</v>
      </c>
      <c r="T98" s="108">
        <f t="shared" ca="1" si="550"/>
        <v>0.28624450960649489</v>
      </c>
      <c r="U98" s="120">
        <f t="shared" ca="1" si="551"/>
        <v>16020520.330000004</v>
      </c>
      <c r="V98" s="111">
        <f t="shared" ca="1" si="551"/>
        <v>12842209.520000001</v>
      </c>
      <c r="W98" s="108">
        <f t="shared" ca="1" si="552"/>
        <v>0.24748940632452804</v>
      </c>
      <c r="X98" s="120">
        <f t="shared" ca="1" si="553"/>
        <v>16133254.459999999</v>
      </c>
      <c r="Y98" s="111">
        <f t="shared" ca="1" si="553"/>
        <v>12695029.799999999</v>
      </c>
      <c r="Z98" s="108">
        <f t="shared" ca="1" si="554"/>
        <v>0.27083234259127148</v>
      </c>
      <c r="AA98" s="120">
        <f t="shared" ca="1" si="555"/>
        <v>19212959.869999997</v>
      </c>
      <c r="AB98" s="111">
        <f t="shared" ca="1" si="555"/>
        <v>15774957.260000004</v>
      </c>
      <c r="AC98" s="108">
        <f t="shared" ca="1" si="556"/>
        <v>0.2179405340588538</v>
      </c>
      <c r="AD98" s="141"/>
      <c r="AE98" s="120">
        <f t="shared" ca="1" si="557"/>
        <v>3242619.5600000005</v>
      </c>
      <c r="AF98" s="111">
        <f t="shared" ca="1" si="557"/>
        <v>2422074.0299999998</v>
      </c>
      <c r="AG98" s="108">
        <f t="shared" ca="1" si="558"/>
        <v>0.338778055433756</v>
      </c>
      <c r="AH98" s="120">
        <f t="shared" ca="1" si="559"/>
        <v>5544063.29</v>
      </c>
      <c r="AI98" s="111">
        <f t="shared" ca="1" si="559"/>
        <v>4312936.6899999995</v>
      </c>
      <c r="AJ98" s="108">
        <f t="shared" ca="1" si="560"/>
        <v>0.28544972683102399</v>
      </c>
      <c r="AK98" s="120">
        <f t="shared" ca="1" si="561"/>
        <v>4931774.2400000012</v>
      </c>
      <c r="AL98" s="111">
        <f t="shared" ca="1" si="561"/>
        <v>4171146.3599999994</v>
      </c>
      <c r="AM98" s="108">
        <f t="shared" ca="1" si="562"/>
        <v>0.18235463691568998</v>
      </c>
      <c r="AN98" s="120">
        <f t="shared" ca="1" si="563"/>
        <v>5347236.3600000003</v>
      </c>
      <c r="AO98" s="111">
        <f t="shared" ca="1" si="563"/>
        <v>4377256.459999999</v>
      </c>
      <c r="AP98" s="108">
        <f t="shared" ca="1" si="564"/>
        <v>0.22159540087811111</v>
      </c>
      <c r="AQ98" s="120">
        <f t="shared" ca="1" si="565"/>
        <v>6279055.7499999981</v>
      </c>
      <c r="AR98" s="111">
        <f t="shared" ca="1" si="565"/>
        <v>4677218.4700000007</v>
      </c>
      <c r="AS98" s="108">
        <f t="shared" ca="1" si="566"/>
        <v>0.34247647191900299</v>
      </c>
      <c r="AT98" s="120">
        <f t="shared" ca="1" si="567"/>
        <v>3669992.97</v>
      </c>
      <c r="AU98" s="111">
        <f t="shared" ca="1" si="567"/>
        <v>3051368.49</v>
      </c>
      <c r="AV98" s="108">
        <f t="shared" ca="1" si="568"/>
        <v>0.202736733379586</v>
      </c>
      <c r="AW98" s="120">
        <f t="shared" ca="1" si="569"/>
        <v>3727620.3700000006</v>
      </c>
      <c r="AX98" s="111">
        <f t="shared" ca="1" si="569"/>
        <v>2956412.3400000003</v>
      </c>
      <c r="AY98" s="108">
        <f t="shared" ca="1" si="570"/>
        <v>0.26085942734226314</v>
      </c>
      <c r="AZ98" s="120">
        <f t="shared" ca="1" si="571"/>
        <v>5729944.1299999999</v>
      </c>
      <c r="BA98" s="111">
        <f t="shared" ca="1" si="571"/>
        <v>4571566.18</v>
      </c>
      <c r="BB98" s="108">
        <f t="shared" ca="1" si="572"/>
        <v>0.25338754912216982</v>
      </c>
      <c r="BC98" s="120">
        <f t="shared" ca="1" si="573"/>
        <v>5248383.1999999993</v>
      </c>
      <c r="BD98" s="111">
        <f t="shared" ca="1" si="573"/>
        <v>4094965.44</v>
      </c>
      <c r="BE98" s="108">
        <f t="shared" ca="1" si="574"/>
        <v>0.28166727580489648</v>
      </c>
      <c r="BF98" s="120">
        <f t="shared" ca="1" si="575"/>
        <v>5923006.6899999976</v>
      </c>
      <c r="BG98" s="111">
        <f t="shared" ca="1" si="575"/>
        <v>5254204.1100000013</v>
      </c>
      <c r="BH98" s="108">
        <f t="shared" ca="1" si="576"/>
        <v>0.12728903674052286</v>
      </c>
      <c r="BI98" s="120">
        <f t="shared" ca="1" si="577"/>
        <v>8023517.9399999985</v>
      </c>
      <c r="BJ98" s="111">
        <f t="shared" ca="1" si="577"/>
        <v>5985843.9199999999</v>
      </c>
      <c r="BK98" s="108">
        <f t="shared" ca="1" si="578"/>
        <v>0.34041549482967454</v>
      </c>
      <c r="BL98" s="120">
        <f t="shared" ca="1" si="579"/>
        <v>4237930.370000001</v>
      </c>
      <c r="BM98" s="111">
        <f t="shared" ca="1" si="579"/>
        <v>3586125.24</v>
      </c>
      <c r="BN98" s="108">
        <f t="shared" ca="1" si="580"/>
        <v>0.18175749210588105</v>
      </c>
      <c r="BO98" s="152" t="str">
        <f t="shared" si="581"/>
        <v>Elite</v>
      </c>
      <c r="BP98" s="249"/>
    </row>
    <row r="99" spans="1:68" hidden="1" x14ac:dyDescent="0.2">
      <c r="A99" s="6">
        <f>A$31</f>
        <v>30</v>
      </c>
      <c r="B99" s="3" t="str">
        <f t="shared" ref="B99:B100" si="583">B$31</f>
        <v>&gt;= 0</v>
      </c>
      <c r="D99" s="237"/>
      <c r="E99" s="79" t="str">
        <f>$E$31</f>
        <v>High Value</v>
      </c>
      <c r="F99" s="29">
        <f t="shared" ca="1" si="543"/>
        <v>90351202.899999991</v>
      </c>
      <c r="G99" s="12">
        <f t="shared" ca="1" si="543"/>
        <v>75231095.480000019</v>
      </c>
      <c r="H99" s="13">
        <f t="shared" ca="1" si="544"/>
        <v>0.20098215137674835</v>
      </c>
      <c r="I99" s="141"/>
      <c r="J99" s="29">
        <f t="shared" ca="1" si="545"/>
        <v>110715413.02000001</v>
      </c>
      <c r="K99" s="12">
        <f t="shared" ca="1" si="545"/>
        <v>91255445.640000015</v>
      </c>
      <c r="L99" s="13">
        <f t="shared" ca="1" si="546"/>
        <v>0.21324719027474789</v>
      </c>
      <c r="M99" s="141"/>
      <c r="N99" s="29">
        <f t="shared" ca="1" si="547"/>
        <v>110715413.02000001</v>
      </c>
      <c r="O99" s="12">
        <f t="shared" ca="1" si="547"/>
        <v>91255445.640000015</v>
      </c>
      <c r="P99" s="13">
        <f t="shared" ca="1" si="548"/>
        <v>0.21324719027474789</v>
      </c>
      <c r="Q99" s="141"/>
      <c r="R99" s="29">
        <f t="shared" ca="1" si="549"/>
        <v>25194407.800000012</v>
      </c>
      <c r="S99" s="12">
        <f t="shared" ca="1" si="549"/>
        <v>19955987.890000008</v>
      </c>
      <c r="T99" s="13">
        <f t="shared" ca="1" si="550"/>
        <v>0.26249865147618118</v>
      </c>
      <c r="U99" s="29">
        <f t="shared" ca="1" si="551"/>
        <v>26174632.620000001</v>
      </c>
      <c r="V99" s="12">
        <f t="shared" ca="1" si="551"/>
        <v>21371402.199999999</v>
      </c>
      <c r="W99" s="13">
        <f t="shared" ca="1" si="552"/>
        <v>0.22475036382966027</v>
      </c>
      <c r="X99" s="29">
        <f t="shared" ca="1" si="553"/>
        <v>26719715.089999985</v>
      </c>
      <c r="Y99" s="12">
        <f t="shared" ca="1" si="553"/>
        <v>21903572.580000002</v>
      </c>
      <c r="Z99" s="13">
        <f t="shared" ca="1" si="554"/>
        <v>0.21987931386122686</v>
      </c>
      <c r="AA99" s="29">
        <f t="shared" ca="1" si="555"/>
        <v>32340633.049999997</v>
      </c>
      <c r="AB99" s="12">
        <f t="shared" ca="1" si="555"/>
        <v>27071427.360000007</v>
      </c>
      <c r="AC99" s="13">
        <f t="shared" ca="1" si="556"/>
        <v>0.1946408521401285</v>
      </c>
      <c r="AD99" s="141"/>
      <c r="AE99" s="29">
        <f t="shared" ca="1" si="557"/>
        <v>6305760.0800000019</v>
      </c>
      <c r="AF99" s="12">
        <f t="shared" ca="1" si="557"/>
        <v>4955814.709999999</v>
      </c>
      <c r="AG99" s="13">
        <f t="shared" ca="1" si="558"/>
        <v>0.27239625550891572</v>
      </c>
      <c r="AH99" s="29">
        <f t="shared" ca="1" si="559"/>
        <v>10419410.209999999</v>
      </c>
      <c r="AI99" s="12">
        <f t="shared" ca="1" si="559"/>
        <v>8303281.5299999993</v>
      </c>
      <c r="AJ99" s="13">
        <f t="shared" ca="1" si="560"/>
        <v>0.25485450208503285</v>
      </c>
      <c r="AK99" s="29">
        <f t="shared" ca="1" si="561"/>
        <v>9452077.3100000005</v>
      </c>
      <c r="AL99" s="12">
        <f t="shared" ca="1" si="561"/>
        <v>7835709.4099999983</v>
      </c>
      <c r="AM99" s="13">
        <f t="shared" ca="1" si="562"/>
        <v>0.20628226691729787</v>
      </c>
      <c r="AN99" s="29">
        <f t="shared" ca="1" si="563"/>
        <v>9606819.7100000046</v>
      </c>
      <c r="AO99" s="12">
        <f t="shared" ca="1" si="563"/>
        <v>8028844.8000000007</v>
      </c>
      <c r="AP99" s="13">
        <f t="shared" ca="1" si="564"/>
        <v>0.19653822552405095</v>
      </c>
      <c r="AQ99" s="29">
        <f t="shared" ca="1" si="565"/>
        <v>11450185.560000001</v>
      </c>
      <c r="AR99" s="12">
        <f t="shared" ca="1" si="565"/>
        <v>8354567.6600000001</v>
      </c>
      <c r="AS99" s="13">
        <f t="shared" ca="1" si="566"/>
        <v>0.37052999340961712</v>
      </c>
      <c r="AT99" s="29">
        <f t="shared" ca="1" si="567"/>
        <v>6924508.0200000014</v>
      </c>
      <c r="AU99" s="12">
        <f t="shared" ca="1" si="567"/>
        <v>5953132.3399999999</v>
      </c>
      <c r="AV99" s="13">
        <f t="shared" ca="1" si="568"/>
        <v>0.16317051671658311</v>
      </c>
      <c r="AW99" s="29">
        <f t="shared" ca="1" si="569"/>
        <v>7121907.450000002</v>
      </c>
      <c r="AX99" s="12">
        <f t="shared" ca="1" si="569"/>
        <v>5909860.0599999977</v>
      </c>
      <c r="AY99" s="13">
        <f t="shared" ca="1" si="570"/>
        <v>0.20508901694704507</v>
      </c>
      <c r="AZ99" s="29">
        <f t="shared" ca="1" si="571"/>
        <v>10639217.459999999</v>
      </c>
      <c r="BA99" s="12">
        <f t="shared" ca="1" si="571"/>
        <v>8905321.0299999993</v>
      </c>
      <c r="BB99" s="13">
        <f t="shared" ca="1" si="572"/>
        <v>0.19470341654825216</v>
      </c>
      <c r="BC99" s="29">
        <f t="shared" ca="1" si="573"/>
        <v>9824106.8500000015</v>
      </c>
      <c r="BD99" s="12">
        <f t="shared" ca="1" si="573"/>
        <v>7857879.0499999998</v>
      </c>
      <c r="BE99" s="13">
        <f t="shared" ca="1" si="574"/>
        <v>0.25022372926445102</v>
      </c>
      <c r="BF99" s="29">
        <f t="shared" ca="1" si="575"/>
        <v>11072918.85</v>
      </c>
      <c r="BG99" s="12">
        <f t="shared" ca="1" si="575"/>
        <v>9949222.6199999992</v>
      </c>
      <c r="BH99" s="13">
        <f t="shared" ca="1" si="576"/>
        <v>0.11294311856497594</v>
      </c>
      <c r="BI99" s="29">
        <f t="shared" ca="1" si="577"/>
        <v>14927461.640000001</v>
      </c>
      <c r="BJ99" s="12">
        <f t="shared" ca="1" si="577"/>
        <v>11474611.5</v>
      </c>
      <c r="BK99" s="13">
        <f t="shared" ca="1" si="578"/>
        <v>0.30091216072979904</v>
      </c>
      <c r="BL99" s="29">
        <f t="shared" ca="1" si="579"/>
        <v>8095039.2399999993</v>
      </c>
      <c r="BM99" s="12">
        <f t="shared" ca="1" si="579"/>
        <v>7124405.830000001</v>
      </c>
      <c r="BN99" s="13">
        <f t="shared" ca="1" si="580"/>
        <v>0.13624061194166956</v>
      </c>
      <c r="BO99" s="159" t="str">
        <f t="shared" si="581"/>
        <v>High Value</v>
      </c>
      <c r="BP99" s="249"/>
    </row>
    <row r="100" spans="1:68" hidden="1" x14ac:dyDescent="0.2">
      <c r="A100" s="6">
        <f>A$32</f>
        <v>70</v>
      </c>
      <c r="B100" s="3" t="str">
        <f t="shared" si="583"/>
        <v>&gt;= 0</v>
      </c>
      <c r="D100" s="237"/>
      <c r="E100" s="79" t="str">
        <f>$E$32</f>
        <v>Opportunity</v>
      </c>
      <c r="F100" s="29">
        <f t="shared" ca="1" si="543"/>
        <v>42770904.870000012</v>
      </c>
      <c r="G100" s="12">
        <f t="shared" ca="1" si="543"/>
        <v>35320294.610000007</v>
      </c>
      <c r="H100" s="13">
        <f t="shared" ca="1" si="544"/>
        <v>0.21094417083062955</v>
      </c>
      <c r="I100" s="141"/>
      <c r="J100" s="29">
        <f t="shared" ca="1" si="545"/>
        <v>51202215.810000017</v>
      </c>
      <c r="K100" s="12">
        <f t="shared" ca="1" si="545"/>
        <v>43241992.339999989</v>
      </c>
      <c r="L100" s="13">
        <f t="shared" ca="1" si="546"/>
        <v>0.18408549281011299</v>
      </c>
      <c r="M100" s="141"/>
      <c r="N100" s="29">
        <f t="shared" ca="1" si="547"/>
        <v>51202236.81000001</v>
      </c>
      <c r="O100" s="12">
        <f t="shared" ca="1" si="547"/>
        <v>43241632.339999989</v>
      </c>
      <c r="P100" s="13">
        <f t="shared" ca="1" si="548"/>
        <v>0.18409583633215876</v>
      </c>
      <c r="Q100" s="141"/>
      <c r="R100" s="29">
        <f t="shared" ca="1" si="549"/>
        <v>16796610.030000001</v>
      </c>
      <c r="S100" s="12">
        <f t="shared" ca="1" si="549"/>
        <v>13638345.070000002</v>
      </c>
      <c r="T100" s="13">
        <f t="shared" ca="1" si="550"/>
        <v>0.2315724484011753</v>
      </c>
      <c r="U100" s="29">
        <f t="shared" ca="1" si="551"/>
        <v>17249742.100000001</v>
      </c>
      <c r="V100" s="12">
        <f t="shared" ca="1" si="551"/>
        <v>13924881.679999998</v>
      </c>
      <c r="W100" s="13">
        <f t="shared" ca="1" si="552"/>
        <v>0.2387711792751121</v>
      </c>
      <c r="X100" s="29">
        <f t="shared" ca="1" si="553"/>
        <v>17835101.689999998</v>
      </c>
      <c r="Y100" s="12">
        <f t="shared" ca="1" si="553"/>
        <v>14991567.140000001</v>
      </c>
      <c r="Z100" s="13">
        <f t="shared" ca="1" si="554"/>
        <v>0.18967560385418097</v>
      </c>
      <c r="AA100" s="29">
        <f t="shared" ca="1" si="555"/>
        <v>20083450.859999992</v>
      </c>
      <c r="AB100" s="12">
        <f t="shared" ca="1" si="555"/>
        <v>17310098.07</v>
      </c>
      <c r="AC100" s="13">
        <f t="shared" ca="1" si="556"/>
        <v>0.16021589125520139</v>
      </c>
      <c r="AD100" s="141"/>
      <c r="AE100" s="29">
        <f t="shared" ca="1" si="557"/>
        <v>4910195.6899999976</v>
      </c>
      <c r="AF100" s="12">
        <f t="shared" ca="1" si="557"/>
        <v>3752497.1000000006</v>
      </c>
      <c r="AG100" s="13">
        <f t="shared" ca="1" si="558"/>
        <v>0.30851418645999668</v>
      </c>
      <c r="AH100" s="29">
        <f t="shared" ca="1" si="559"/>
        <v>8071266.8300000001</v>
      </c>
      <c r="AI100" s="12">
        <f t="shared" ca="1" si="559"/>
        <v>6553646.2799999975</v>
      </c>
      <c r="AJ100" s="13">
        <f t="shared" ca="1" si="560"/>
        <v>0.2315688832080213</v>
      </c>
      <c r="AK100" s="29">
        <f t="shared" ca="1" si="561"/>
        <v>7444629.580000001</v>
      </c>
      <c r="AL100" s="12">
        <f t="shared" ca="1" si="561"/>
        <v>5973376.7900000019</v>
      </c>
      <c r="AM100" s="13">
        <f t="shared" ca="1" si="562"/>
        <v>0.24630168859647619</v>
      </c>
      <c r="AN100" s="29">
        <f t="shared" ca="1" si="563"/>
        <v>7610870.4100000001</v>
      </c>
      <c r="AO100" s="12">
        <f t="shared" ca="1" si="563"/>
        <v>6416185.1600000029</v>
      </c>
      <c r="AP100" s="13">
        <f t="shared" ca="1" si="564"/>
        <v>0.18619868663515887</v>
      </c>
      <c r="AQ100" s="29">
        <f t="shared" ca="1" si="565"/>
        <v>8612755.2499999981</v>
      </c>
      <c r="AR100" s="12">
        <f t="shared" ca="1" si="565"/>
        <v>6135710.1399999997</v>
      </c>
      <c r="AS100" s="13">
        <f t="shared" ca="1" si="566"/>
        <v>0.40370960385687299</v>
      </c>
      <c r="AT100" s="29">
        <f t="shared" ca="1" si="567"/>
        <v>5144525.0699999984</v>
      </c>
      <c r="AU100" s="12">
        <f t="shared" ca="1" si="567"/>
        <v>4420752.1700000009</v>
      </c>
      <c r="AV100" s="13">
        <f t="shared" ca="1" si="568"/>
        <v>0.16372166368240396</v>
      </c>
      <c r="AW100" s="29">
        <f t="shared" ca="1" si="569"/>
        <v>5462228.8200000003</v>
      </c>
      <c r="AX100" s="12">
        <f t="shared" ca="1" si="569"/>
        <v>4452100.5399999991</v>
      </c>
      <c r="AY100" s="13">
        <f t="shared" ca="1" si="570"/>
        <v>0.22688802081724807</v>
      </c>
      <c r="AZ100" s="29">
        <f t="shared" ca="1" si="571"/>
        <v>8407681.4900000002</v>
      </c>
      <c r="BA100" s="12">
        <f t="shared" ca="1" si="571"/>
        <v>7068710.9799999995</v>
      </c>
      <c r="BB100" s="13">
        <f t="shared" ca="1" si="572"/>
        <v>0.18942216109676063</v>
      </c>
      <c r="BC100" s="29">
        <f t="shared" ca="1" si="573"/>
        <v>7729285.3199999994</v>
      </c>
      <c r="BD100" s="12">
        <f t="shared" ca="1" si="573"/>
        <v>6495833.8399999999</v>
      </c>
      <c r="BE100" s="13">
        <f t="shared" ca="1" si="574"/>
        <v>0.18988347152672852</v>
      </c>
      <c r="BF100" s="29">
        <f t="shared" ca="1" si="575"/>
        <v>8333570.6099999994</v>
      </c>
      <c r="BG100" s="12">
        <f t="shared" ca="1" si="575"/>
        <v>7703980.5899999999</v>
      </c>
      <c r="BH100" s="13">
        <f t="shared" ca="1" si="576"/>
        <v>8.1722690321575642E-2</v>
      </c>
      <c r="BI100" s="29">
        <f t="shared" ca="1" si="577"/>
        <v>10611112.100000003</v>
      </c>
      <c r="BJ100" s="12">
        <f t="shared" ca="1" si="577"/>
        <v>8478646.5100000016</v>
      </c>
      <c r="BK100" s="13">
        <f t="shared" ca="1" si="578"/>
        <v>0.25151014227151702</v>
      </c>
      <c r="BL100" s="29">
        <f t="shared" ca="1" si="579"/>
        <v>6184632.5899999989</v>
      </c>
      <c r="BM100" s="12">
        <f t="shared" ca="1" si="579"/>
        <v>5409688.1600000001</v>
      </c>
      <c r="BN100" s="13">
        <f t="shared" ca="1" si="580"/>
        <v>0.14325122023299744</v>
      </c>
      <c r="BO100" s="159" t="str">
        <f t="shared" si="581"/>
        <v>Opportunity</v>
      </c>
      <c r="BP100" s="249"/>
    </row>
    <row r="101" spans="1:68" hidden="1" x14ac:dyDescent="0.2">
      <c r="A101" s="6">
        <f>A$33</f>
        <v>100</v>
      </c>
      <c r="B101" s="3" t="str">
        <f t="shared" ref="B101" si="584">B$33</f>
        <v>&gt;= 0</v>
      </c>
      <c r="D101" s="237"/>
      <c r="E101" s="78" t="str">
        <f>$E$33</f>
        <v>Marginal</v>
      </c>
      <c r="F101" s="121">
        <f t="shared" ca="1" si="543"/>
        <v>8021449.2300000004</v>
      </c>
      <c r="G101" s="104">
        <f t="shared" ca="1" si="543"/>
        <v>6454980.4699999997</v>
      </c>
      <c r="H101" s="48">
        <f t="shared" ca="1" si="544"/>
        <v>0.24267598752316608</v>
      </c>
      <c r="I101" s="141"/>
      <c r="J101" s="121">
        <f t="shared" ca="1" si="545"/>
        <v>9672698.5200000014</v>
      </c>
      <c r="K101" s="104">
        <f t="shared" ca="1" si="545"/>
        <v>8102451.7400000021</v>
      </c>
      <c r="L101" s="48">
        <f t="shared" ca="1" si="546"/>
        <v>0.19379896732343868</v>
      </c>
      <c r="M101" s="141"/>
      <c r="N101" s="121">
        <f t="shared" ca="1" si="547"/>
        <v>9672677.5199999996</v>
      </c>
      <c r="O101" s="104">
        <f t="shared" ca="1" si="547"/>
        <v>8102811.7400000021</v>
      </c>
      <c r="P101" s="48">
        <f t="shared" ca="1" si="548"/>
        <v>0.19374333631006921</v>
      </c>
      <c r="Q101" s="141"/>
      <c r="R101" s="121">
        <f t="shared" ca="1" si="549"/>
        <v>4010381.0800000005</v>
      </c>
      <c r="S101" s="104">
        <f t="shared" ca="1" si="549"/>
        <v>3434836.82</v>
      </c>
      <c r="T101" s="48">
        <f t="shared" ca="1" si="550"/>
        <v>0.16756087411453821</v>
      </c>
      <c r="U101" s="121">
        <f t="shared" ca="1" si="551"/>
        <v>3781983.4999999995</v>
      </c>
      <c r="V101" s="104">
        <f t="shared" ca="1" si="551"/>
        <v>3076959.1300000004</v>
      </c>
      <c r="W101" s="48">
        <f t="shared" ca="1" si="552"/>
        <v>0.22913023547374811</v>
      </c>
      <c r="X101" s="121">
        <f t="shared" ca="1" si="553"/>
        <v>4164751.0300000003</v>
      </c>
      <c r="Y101" s="104">
        <f t="shared" ca="1" si="553"/>
        <v>3459793.5699999994</v>
      </c>
      <c r="Z101" s="48">
        <f t="shared" ca="1" si="554"/>
        <v>0.20375708716055016</v>
      </c>
      <c r="AA101" s="121">
        <f t="shared" ca="1" si="555"/>
        <v>4138779.5399999996</v>
      </c>
      <c r="AB101" s="104">
        <f t="shared" ca="1" si="555"/>
        <v>3808558.5600000005</v>
      </c>
      <c r="AC101" s="48">
        <f t="shared" ca="1" si="556"/>
        <v>8.6704976383505841E-2</v>
      </c>
      <c r="AD101" s="141"/>
      <c r="AE101" s="121">
        <f t="shared" ca="1" si="557"/>
        <v>1231694.5000000002</v>
      </c>
      <c r="AF101" s="104">
        <f t="shared" ca="1" si="557"/>
        <v>936800.49000000022</v>
      </c>
      <c r="AG101" s="48">
        <f t="shared" ca="1" si="558"/>
        <v>0.31478848820841238</v>
      </c>
      <c r="AH101" s="121">
        <f t="shared" ca="1" si="559"/>
        <v>2107291.9200000004</v>
      </c>
      <c r="AI101" s="104">
        <f t="shared" ca="1" si="559"/>
        <v>1855468.9299999997</v>
      </c>
      <c r="AJ101" s="48">
        <f t="shared" ca="1" si="560"/>
        <v>0.13571932460221833</v>
      </c>
      <c r="AK101" s="121">
        <f t="shared" ca="1" si="561"/>
        <v>1812022.4699999997</v>
      </c>
      <c r="AL101" s="104">
        <f t="shared" ca="1" si="561"/>
        <v>1630544.8699999999</v>
      </c>
      <c r="AM101" s="48">
        <f t="shared" ca="1" si="562"/>
        <v>0.11129874641229583</v>
      </c>
      <c r="AN101" s="121">
        <f t="shared" ca="1" si="563"/>
        <v>1983372.2999999998</v>
      </c>
      <c r="AO101" s="104">
        <f t="shared" ca="1" si="563"/>
        <v>1690281.7600000002</v>
      </c>
      <c r="AP101" s="48">
        <f t="shared" ca="1" si="564"/>
        <v>0.17339744587908204</v>
      </c>
      <c r="AQ101" s="121">
        <f t="shared" ca="1" si="565"/>
        <v>1975885.87</v>
      </c>
      <c r="AR101" s="104">
        <f t="shared" ca="1" si="565"/>
        <v>1464806.8199999998</v>
      </c>
      <c r="AS101" s="48">
        <f t="shared" ca="1" si="566"/>
        <v>0.34890542767953547</v>
      </c>
      <c r="AT101" s="121">
        <f t="shared" ca="1" si="567"/>
        <v>1094979.43</v>
      </c>
      <c r="AU101" s="104">
        <f t="shared" ca="1" si="567"/>
        <v>931887.58</v>
      </c>
      <c r="AV101" s="48">
        <f t="shared" ca="1" si="568"/>
        <v>0.17501236576197313</v>
      </c>
      <c r="AW101" s="121">
        <f t="shared" ca="1" si="569"/>
        <v>1313944.2500000002</v>
      </c>
      <c r="AX101" s="104">
        <f t="shared" ca="1" si="569"/>
        <v>989652.02</v>
      </c>
      <c r="AY101" s="48">
        <f t="shared" ca="1" si="570"/>
        <v>0.32768308804139074</v>
      </c>
      <c r="AZ101" s="121">
        <f t="shared" ca="1" si="571"/>
        <v>2142908.8100000005</v>
      </c>
      <c r="BA101" s="104">
        <f t="shared" ca="1" si="571"/>
        <v>1731578.3499999999</v>
      </c>
      <c r="BB101" s="48">
        <f t="shared" ca="1" si="572"/>
        <v>0.23754654821134757</v>
      </c>
      <c r="BC101" s="121">
        <f t="shared" ca="1" si="573"/>
        <v>1966993.7300000002</v>
      </c>
      <c r="BD101" s="104">
        <f t="shared" ca="1" si="573"/>
        <v>1663317.2</v>
      </c>
      <c r="BE101" s="48">
        <f t="shared" ca="1" si="574"/>
        <v>0.1825728309669378</v>
      </c>
      <c r="BF101" s="121">
        <f t="shared" ca="1" si="575"/>
        <v>1955551.94</v>
      </c>
      <c r="BG101" s="104">
        <f t="shared" ca="1" si="575"/>
        <v>1911062.54</v>
      </c>
      <c r="BH101" s="48">
        <f t="shared" ca="1" si="576"/>
        <v>2.3279928871401512E-2</v>
      </c>
      <c r="BI101" s="121">
        <f t="shared" ca="1" si="577"/>
        <v>2316806.59</v>
      </c>
      <c r="BJ101" s="104">
        <f t="shared" ca="1" si="577"/>
        <v>2049123.1899999997</v>
      </c>
      <c r="BK101" s="48">
        <f t="shared" ca="1" si="578"/>
        <v>0.13063314168046683</v>
      </c>
      <c r="BL101" s="121">
        <f t="shared" ca="1" si="579"/>
        <v>1197839.6900000002</v>
      </c>
      <c r="BM101" s="104">
        <f t="shared" ca="1" si="579"/>
        <v>1196228.6700000002</v>
      </c>
      <c r="BN101" s="48">
        <f t="shared" ca="1" si="580"/>
        <v>1.3467491963723109E-3</v>
      </c>
      <c r="BO101" s="154" t="str">
        <f t="shared" si="581"/>
        <v>Marginal</v>
      </c>
      <c r="BP101" s="249"/>
    </row>
    <row r="102" spans="1:68" hidden="1" x14ac:dyDescent="0.2">
      <c r="A102" s="6"/>
      <c r="C102" s="3">
        <f>ROW($C$22)</f>
        <v>22</v>
      </c>
      <c r="D102" s="237"/>
      <c r="E102" s="76" t="str">
        <f>E98 &amp; " %"</f>
        <v>Elite %</v>
      </c>
      <c r="F102" s="33">
        <f t="shared" ref="F102:G104" ca="1" si="585">IFERROR(F98 / INDIRECT(ADDRESS($C102, COLUMN(F98))), 0)</f>
        <v>0.31042286361451049</v>
      </c>
      <c r="G102" s="8">
        <f t="shared" ca="1" si="585"/>
        <v>0.30718518982547993</v>
      </c>
      <c r="H102" s="20">
        <f t="shared" ref="H102:H105" ca="1" si="586">IF(F$9 = 0, 0, IFERROR((F102 - G102) * 10000, 0))</f>
        <v>32.376737890305598</v>
      </c>
      <c r="I102" s="88"/>
      <c r="J102" s="33">
        <f ca="1">IFERROR(J98 / INDIRECT(ADDRESS($C102, COLUMN(J98))), 0)</f>
        <v>0.32101137775517141</v>
      </c>
      <c r="K102" s="8">
        <f ca="1">IFERROR(K98 / INDIRECT(ADDRESS($C102, COLUMN(K98))), 0)</f>
        <v>0.31061301981124184</v>
      </c>
      <c r="L102" s="20">
        <f t="shared" ref="L102:L105" ca="1" si="587">IF(J$9 = 0, 0, IFERROR((J102 - K102) * 10000, 0))</f>
        <v>103.98357943929571</v>
      </c>
      <c r="M102" s="88"/>
      <c r="N102" s="33">
        <f ca="1">IFERROR(N98 / INDIRECT(ADDRESS($C102, COLUMN(N98))), 0)</f>
        <v>0.32101137775517141</v>
      </c>
      <c r="O102" s="8">
        <f ca="1">IFERROR(O98 / INDIRECT(ADDRESS($C102, COLUMN(O98))), 0)</f>
        <v>0.31061301981124184</v>
      </c>
      <c r="P102" s="20">
        <f t="shared" ref="P102:P105" ca="1" si="588">IF(N$9 = 0, 0, IFERROR((N102 - O102) * 10000, 0))</f>
        <v>103.98357943929571</v>
      </c>
      <c r="Q102" s="88"/>
      <c r="R102" s="33">
        <f ca="1">IFERROR(R98 / INDIRECT(ADDRESS($C102, COLUMN(R98))), 0)</f>
        <v>0.24422005007161124</v>
      </c>
      <c r="S102" s="8">
        <f ca="1">IFERROR(S98 / INDIRECT(ADDRESS($C102, COLUMN(S98))), 0)</f>
        <v>0.23838552607978961</v>
      </c>
      <c r="T102" s="20">
        <f t="shared" ref="T102:T105" ca="1" si="589">IF(R$9 = 0, 0, IFERROR((R102 - S102) * 10000, 0))</f>
        <v>58.345239918216329</v>
      </c>
      <c r="U102" s="33">
        <f ca="1">IFERROR(U98 / INDIRECT(ADDRESS($C102, COLUMN(U98))), 0)</f>
        <v>0.25251133799727044</v>
      </c>
      <c r="V102" s="8">
        <f ca="1">IFERROR(V98 / INDIRECT(ADDRESS($C102, COLUMN(V98))), 0)</f>
        <v>0.25048157437258634</v>
      </c>
      <c r="W102" s="20">
        <f t="shared" ref="W102:W105" ca="1" si="590">IF(U$9 = 0, 0, IFERROR((U102 - V102) * 10000, 0))</f>
        <v>20.297636246841002</v>
      </c>
      <c r="X102" s="33">
        <f ca="1">IFERROR(X98 / INDIRECT(ADDRESS($C102, COLUMN(X98))), 0)</f>
        <v>0.24804148118005834</v>
      </c>
      <c r="Y102" s="8">
        <f ca="1">IFERROR(Y98 / INDIRECT(ADDRESS($C102, COLUMN(Y98))), 0)</f>
        <v>0.23903500142126358</v>
      </c>
      <c r="Z102" s="20">
        <f t="shared" ref="Z102:Z105" ca="1" si="591">IF(X$9 = 0, 0, IFERROR((X102 - Y102) * 10000, 0))</f>
        <v>90.064797587947609</v>
      </c>
      <c r="AA102" s="33">
        <f ca="1">IFERROR(AA98 / INDIRECT(ADDRESS($C102, COLUMN(AA98))), 0)</f>
        <v>0.25291137191419838</v>
      </c>
      <c r="AB102" s="8">
        <f ca="1">IFERROR(AB98 / INDIRECT(ADDRESS($C102, COLUMN(AB98))), 0)</f>
        <v>0.24620161879758751</v>
      </c>
      <c r="AC102" s="20">
        <f t="shared" ref="AC102:AC105" ca="1" si="592">IF(AA$9 = 0, 0, IFERROR((AA102 - AB102) * 10000, 0))</f>
        <v>67.097531166108723</v>
      </c>
      <c r="AD102" s="88"/>
      <c r="AE102" s="33">
        <f ca="1">IFERROR(AE98 / INDIRECT(ADDRESS($C102, COLUMN(AE98))), 0)</f>
        <v>0.20625140261286587</v>
      </c>
      <c r="AF102" s="8">
        <f ca="1">IFERROR(AF98 / INDIRECT(ADDRESS($C102, COLUMN(AF98))), 0)</f>
        <v>0.20058966856029259</v>
      </c>
      <c r="AG102" s="20">
        <f t="shared" ref="AG102:AG105" ca="1" si="593">IF(AE$9 = 0, 0, IFERROR((AE102 - AF102) * 10000, 0))</f>
        <v>56.617340525732807</v>
      </c>
      <c r="AH102" s="33">
        <f ca="1">IFERROR(AH98 / INDIRECT(ADDRESS($C102, COLUMN(AH98))), 0)</f>
        <v>0.21154763866125942</v>
      </c>
      <c r="AI102" s="8">
        <f ca="1">IFERROR(AI98 / INDIRECT(ADDRESS($C102, COLUMN(AI98))), 0)</f>
        <v>0.20502300550186284</v>
      </c>
      <c r="AJ102" s="20">
        <f t="shared" ref="AJ102:AJ105" ca="1" si="594">IF(AH$9 = 0, 0, IFERROR((AH102 - AI102) * 10000, 0))</f>
        <v>65.246331593965806</v>
      </c>
      <c r="AK102" s="33">
        <f ca="1">IFERROR(AK98 / INDIRECT(ADDRESS($C102, COLUMN(AK98))), 0)</f>
        <v>0.20794838082161762</v>
      </c>
      <c r="AL102" s="8">
        <f ca="1">IFERROR(AL98 / INDIRECT(ADDRESS($C102, COLUMN(AL98))), 0)</f>
        <v>0.21255342299637764</v>
      </c>
      <c r="AM102" s="20">
        <f t="shared" ref="AM102:AM105" ca="1" si="595">IF(AK$9 = 0, 0, IFERROR((AK102 - AL102) * 10000, 0))</f>
        <v>-46.050421747600154</v>
      </c>
      <c r="AN102" s="33">
        <f ca="1">IFERROR(AN98 / INDIRECT(ADDRESS($C102, COLUMN(AN98))), 0)</f>
        <v>0.21708611870213579</v>
      </c>
      <c r="AO102" s="8">
        <f ca="1">IFERROR(AO98 / INDIRECT(ADDRESS($C102, COLUMN(AO98))), 0)</f>
        <v>0.21320423132561409</v>
      </c>
      <c r="AP102" s="20">
        <f t="shared" ref="AP102:AP105" ca="1" si="596">IF(AN$9 = 0, 0, IFERROR((AN102 - AO102) * 10000, 0))</f>
        <v>38.818873765217035</v>
      </c>
      <c r="AQ102" s="33">
        <f ca="1">IFERROR(AQ98 / INDIRECT(ADDRESS($C102, COLUMN(AQ98))), 0)</f>
        <v>0.22102750393859755</v>
      </c>
      <c r="AR102" s="8">
        <f ca="1">IFERROR(AR98 / INDIRECT(ADDRESS($C102, COLUMN(AR98))), 0)</f>
        <v>0.22644219005035734</v>
      </c>
      <c r="AS102" s="20">
        <f t="shared" ref="AS102:AS105" ca="1" si="597">IF(AQ$9 = 0, 0, IFERROR((AQ102 - AR102) * 10000, 0))</f>
        <v>-54.146861117597979</v>
      </c>
      <c r="AT102" s="33">
        <f ca="1">IFERROR(AT98 / INDIRECT(ADDRESS($C102, COLUMN(AT98))), 0)</f>
        <v>0.21727943420923723</v>
      </c>
      <c r="AU102" s="8">
        <f ca="1">IFERROR(AU98 / INDIRECT(ADDRESS($C102, COLUMN(AU98))), 0)</f>
        <v>0.21229264367670139</v>
      </c>
      <c r="AV102" s="20">
        <f t="shared" ref="AV102:AV105" ca="1" si="598">IF(AT$9 = 0, 0, IFERROR((AT102 - AU102) * 10000, 0))</f>
        <v>49.8679053253584</v>
      </c>
      <c r="AW102" s="33">
        <f ca="1">IFERROR(AW98 / INDIRECT(ADDRESS($C102, COLUMN(AW98))), 0)</f>
        <v>0.21087425727605655</v>
      </c>
      <c r="AX102" s="8">
        <f ca="1">IFERROR(AX98 / INDIRECT(ADDRESS($C102, COLUMN(AX98))), 0)</f>
        <v>0.20638776427860703</v>
      </c>
      <c r="AY102" s="20">
        <f t="shared" ref="AY102:AY105" ca="1" si="599">IF(AW$9 = 0, 0, IFERROR((AW102 - AX102) * 10000, 0))</f>
        <v>44.864929974495205</v>
      </c>
      <c r="AZ102" s="33">
        <f ca="1">IFERROR(AZ98 / INDIRECT(ADDRESS($C102, COLUMN(AZ98))), 0)</f>
        <v>0.21227925921367899</v>
      </c>
      <c r="BA102" s="8">
        <f ca="1">IFERROR(BA98 / INDIRECT(ADDRESS($C102, COLUMN(BA98))), 0)</f>
        <v>0.20501396979229003</v>
      </c>
      <c r="BB102" s="20">
        <f t="shared" ref="BB102:BB105" ca="1" si="600">IF(AZ$9 = 0, 0, IFERROR((AZ102 - BA102) * 10000, 0))</f>
        <v>72.652894213889596</v>
      </c>
      <c r="BC102" s="33">
        <f ca="1">IFERROR(BC98 / INDIRECT(ADDRESS($C102, COLUMN(BC98))), 0)</f>
        <v>0.21130578046129014</v>
      </c>
      <c r="BD102" s="8">
        <f ca="1">IFERROR(BD98 / INDIRECT(ADDRESS($C102, COLUMN(BD98))), 0)</f>
        <v>0.20335076915614528</v>
      </c>
      <c r="BE102" s="20">
        <f t="shared" ref="BE102:BE105" ca="1" si="601">IF(BC$9 = 0, 0, IFERROR((BC102 - BD102) * 10000, 0))</f>
        <v>79.550113051448662</v>
      </c>
      <c r="BF102" s="33">
        <f ca="1">IFERROR(BF98 / INDIRECT(ADDRESS($C102, COLUMN(BF98))), 0)</f>
        <v>0.21648780155610589</v>
      </c>
      <c r="BG102" s="8">
        <f ca="1">IFERROR(BG98 / INDIRECT(ADDRESS($C102, COLUMN(BG98))), 0)</f>
        <v>0.21129280194777017</v>
      </c>
      <c r="BH102" s="20">
        <f t="shared" ref="BH102:BH105" ca="1" si="602">IF(BF$9 = 0, 0, IFERROR((BF102 - BG102) * 10000, 0))</f>
        <v>51.949996083357206</v>
      </c>
      <c r="BI102" s="33">
        <f ca="1">IFERROR(BI98 / INDIRECT(ADDRESS($C102, COLUMN(BI98))), 0)</f>
        <v>0.22316783592416312</v>
      </c>
      <c r="BJ102" s="8">
        <f ca="1">IFERROR(BJ98 / INDIRECT(ADDRESS($C102, COLUMN(BJ98))), 0)</f>
        <v>0.21355840726334438</v>
      </c>
      <c r="BK102" s="20">
        <f t="shared" ref="BK102:BK105" ca="1" si="603">IF(BI$9 = 0, 0, IFERROR((BI102 - BJ102) * 10000, 0))</f>
        <v>96.09428660818736</v>
      </c>
      <c r="BL102" s="33">
        <f ca="1">IFERROR(BL98 / INDIRECT(ADDRESS($C102, COLUMN(BL98))), 0)</f>
        <v>0.21441388990859567</v>
      </c>
      <c r="BM102" s="8">
        <f ca="1">IFERROR(BM98 / INDIRECT(ADDRESS($C102, COLUMN(BM98))), 0)</f>
        <v>0.20680153709995108</v>
      </c>
      <c r="BN102" s="20">
        <f t="shared" ref="BN102:BN105" ca="1" si="604">IF(BL$9 = 0, 0, IFERROR((BL102 - BM102) * 10000, 0))</f>
        <v>76.123528086445845</v>
      </c>
      <c r="BO102" s="155" t="str">
        <f t="shared" si="581"/>
        <v>Elite %</v>
      </c>
      <c r="BP102" s="249"/>
    </row>
    <row r="103" spans="1:68" hidden="1" x14ac:dyDescent="0.2">
      <c r="A103" s="6"/>
      <c r="C103" s="3">
        <f t="shared" ref="C103:C105" si="605">ROW($C$22)</f>
        <v>22</v>
      </c>
      <c r="D103" s="237"/>
      <c r="E103" s="79" t="str">
        <f>E99 &amp; " %"</f>
        <v>High Value %</v>
      </c>
      <c r="F103" s="28">
        <f t="shared" ca="1" si="585"/>
        <v>0.44066902114516576</v>
      </c>
      <c r="G103" s="10">
        <f t="shared" ca="1" si="585"/>
        <v>0.44492082603201338</v>
      </c>
      <c r="H103" s="18">
        <f t="shared" ca="1" si="586"/>
        <v>-42.518048868476214</v>
      </c>
      <c r="I103" s="88"/>
      <c r="J103" s="28">
        <f t="shared" ref="J103:K105" ca="1" si="606">IFERROR(J99 / INDIRECT(ADDRESS($C103, COLUMN(J99))), 0)</f>
        <v>0.43622708242738928</v>
      </c>
      <c r="K103" s="10">
        <f t="shared" ca="1" si="606"/>
        <v>0.44041295395430829</v>
      </c>
      <c r="L103" s="18">
        <f t="shared" ca="1" si="587"/>
        <v>-41.858715269190164</v>
      </c>
      <c r="M103" s="88"/>
      <c r="N103" s="28">
        <f t="shared" ref="N103:O105" ca="1" si="607">IFERROR(N99 / INDIRECT(ADDRESS($C103, COLUMN(N99))), 0)</f>
        <v>0.43622708242738928</v>
      </c>
      <c r="O103" s="10">
        <f t="shared" ca="1" si="607"/>
        <v>0.44041295395430829</v>
      </c>
      <c r="P103" s="18">
        <f t="shared" ca="1" si="588"/>
        <v>-41.858715269190164</v>
      </c>
      <c r="Q103" s="88"/>
      <c r="R103" s="28">
        <f t="shared" ref="R103:S105" ca="1" si="608">IFERROR(R99 / INDIRECT(ADDRESS($C103, COLUMN(R99))), 0)</f>
        <v>0.41240701056049278</v>
      </c>
      <c r="S103" s="10">
        <f t="shared" ca="1" si="608"/>
        <v>0.41012591987067598</v>
      </c>
      <c r="T103" s="18">
        <f t="shared" ca="1" si="589"/>
        <v>22.810906898168003</v>
      </c>
      <c r="U103" s="28">
        <f t="shared" ref="U103:V105" ca="1" si="609">IFERROR(U99 / INDIRECT(ADDRESS($C103, COLUMN(U99))), 0)</f>
        <v>0.41255785507081583</v>
      </c>
      <c r="V103" s="10">
        <f t="shared" ca="1" si="609"/>
        <v>0.4168396771029908</v>
      </c>
      <c r="W103" s="18">
        <f t="shared" ca="1" si="590"/>
        <v>-42.818220321749756</v>
      </c>
      <c r="X103" s="28">
        <f t="shared" ref="X103:Y105" ca="1" si="610">IFERROR(X99 / INDIRECT(ADDRESS($C103, COLUMN(X99))), 0)</f>
        <v>0.41080351915758184</v>
      </c>
      <c r="Y103" s="10">
        <f t="shared" ca="1" si="610"/>
        <v>0.41242286038517617</v>
      </c>
      <c r="Z103" s="18">
        <f t="shared" ca="1" si="591"/>
        <v>-16.193412275943288</v>
      </c>
      <c r="AA103" s="28">
        <f t="shared" ref="AA103:AB105" ca="1" si="611">IFERROR(AA99 / INDIRECT(ADDRESS($C103, COLUMN(AA99))), 0)</f>
        <v>0.42571857374358674</v>
      </c>
      <c r="AB103" s="10">
        <f t="shared" ca="1" si="611"/>
        <v>0.42250696019909856</v>
      </c>
      <c r="AC103" s="18">
        <f t="shared" ca="1" si="592"/>
        <v>32.116135444881792</v>
      </c>
      <c r="AD103" s="88"/>
      <c r="AE103" s="28">
        <f t="shared" ref="AE103:AF105" ca="1" si="612">IFERROR(AE99 / INDIRECT(ADDRESS($C103, COLUMN(AE99))), 0)</f>
        <v>0.40108678707909157</v>
      </c>
      <c r="AF103" s="10">
        <f t="shared" ca="1" si="612"/>
        <v>0.41042726927926415</v>
      </c>
      <c r="AG103" s="18">
        <f t="shared" ca="1" si="593"/>
        <v>-93.404822001725847</v>
      </c>
      <c r="AH103" s="28">
        <f t="shared" ref="AH103:AI105" ca="1" si="613">IFERROR(AH99 / INDIRECT(ADDRESS($C103, COLUMN(AH99))), 0)</f>
        <v>0.39757872716646364</v>
      </c>
      <c r="AI103" s="10">
        <f t="shared" ca="1" si="613"/>
        <v>0.39471104195798107</v>
      </c>
      <c r="AJ103" s="18">
        <f t="shared" ca="1" si="594"/>
        <v>28.676852084825732</v>
      </c>
      <c r="AK103" s="28">
        <f t="shared" ref="AK103:AL105" ca="1" si="614">IFERROR(AK99 / INDIRECT(ADDRESS($C103, COLUMN(AK99))), 0)</f>
        <v>0.39854706974892889</v>
      </c>
      <c r="AL103" s="10">
        <f t="shared" ca="1" si="614"/>
        <v>0.3992923558550045</v>
      </c>
      <c r="AM103" s="18">
        <f t="shared" ca="1" si="595"/>
        <v>-7.4528610607560442</v>
      </c>
      <c r="AN103" s="28">
        <f t="shared" ref="AN103:AO105" ca="1" si="615">IFERROR(AN99 / INDIRECT(ADDRESS($C103, COLUMN(AN99))), 0)</f>
        <v>0.3900159004594812</v>
      </c>
      <c r="AO103" s="10">
        <f t="shared" ca="1" si="615"/>
        <v>0.39106314643868373</v>
      </c>
      <c r="AP103" s="18">
        <f t="shared" ca="1" si="596"/>
        <v>-10.472459792025269</v>
      </c>
      <c r="AQ103" s="28">
        <f t="shared" ref="AQ103:AR105" ca="1" si="616">IFERROR(AQ99 / INDIRECT(ADDRESS($C103, COLUMN(AQ99))), 0)</f>
        <v>0.40305517815486402</v>
      </c>
      <c r="AR103" s="10">
        <f t="shared" ca="1" si="616"/>
        <v>0.40447685092937063</v>
      </c>
      <c r="AS103" s="18">
        <f t="shared" ca="1" si="597"/>
        <v>-14.216727745066105</v>
      </c>
      <c r="AT103" s="28">
        <f t="shared" ref="AT103:AU105" ca="1" si="617">IFERROR(AT99 / INDIRECT(ADDRESS($C103, COLUMN(AT99))), 0)</f>
        <v>0.4099607811409311</v>
      </c>
      <c r="AU103" s="10">
        <f t="shared" ca="1" si="617"/>
        <v>0.41417685433851598</v>
      </c>
      <c r="AV103" s="18">
        <f t="shared" ca="1" si="598"/>
        <v>-42.160731975848798</v>
      </c>
      <c r="AW103" s="28">
        <f t="shared" ref="AW103:AX105" ca="1" si="618">IFERROR(AW99 / INDIRECT(ADDRESS($C103, COLUMN(AW99))), 0)</f>
        <v>0.40289160237300775</v>
      </c>
      <c r="AX103" s="10">
        <f t="shared" ca="1" si="618"/>
        <v>0.41256856781447265</v>
      </c>
      <c r="AY103" s="18">
        <f t="shared" ca="1" si="599"/>
        <v>-96.769654414649025</v>
      </c>
      <c r="AZ103" s="28">
        <f t="shared" ref="AZ103:BA105" ca="1" si="619">IFERROR(AZ99 / INDIRECT(ADDRESS($C103, COLUMN(AZ99))), 0)</f>
        <v>0.39415483812440577</v>
      </c>
      <c r="BA103" s="10">
        <f t="shared" ca="1" si="619"/>
        <v>0.3993631820583346</v>
      </c>
      <c r="BB103" s="18">
        <f t="shared" ca="1" si="600"/>
        <v>-52.083439339288276</v>
      </c>
      <c r="BC103" s="28">
        <f t="shared" ref="BC103:BD105" ca="1" si="620">IFERROR(BC99 / INDIRECT(ADDRESS($C103, COLUMN(BC99))), 0)</f>
        <v>0.39552953474783575</v>
      </c>
      <c r="BD103" s="10">
        <f t="shared" ca="1" si="620"/>
        <v>0.39021226727458297</v>
      </c>
      <c r="BE103" s="18">
        <f t="shared" ca="1" si="601"/>
        <v>53.172674732527845</v>
      </c>
      <c r="BF103" s="28">
        <f t="shared" ref="BF103:BG105" ca="1" si="621">IFERROR(BF99 / INDIRECT(ADDRESS($C103, COLUMN(BF99))), 0)</f>
        <v>0.40471874912666445</v>
      </c>
      <c r="BG103" s="10">
        <f t="shared" ca="1" si="621"/>
        <v>0.40009848886170024</v>
      </c>
      <c r="BH103" s="18">
        <f t="shared" ca="1" si="602"/>
        <v>46.202602649642046</v>
      </c>
      <c r="BI103" s="28">
        <f t="shared" ref="BI103:BJ105" ca="1" si="622">IFERROR(BI99 / INDIRECT(ADDRESS($C103, COLUMN(BI99))), 0)</f>
        <v>0.4151955956167227</v>
      </c>
      <c r="BJ103" s="10">
        <f t="shared" ca="1" si="622"/>
        <v>0.40938250122393016</v>
      </c>
      <c r="BK103" s="18">
        <f t="shared" ca="1" si="603"/>
        <v>58.130943927925394</v>
      </c>
      <c r="BL103" s="28">
        <f t="shared" ref="BL103:BM105" ca="1" si="623">IFERROR(BL99 / INDIRECT(ADDRESS($C103, COLUMN(BL99))), 0)</f>
        <v>0.40956049318269505</v>
      </c>
      <c r="BM103" s="10">
        <f t="shared" ca="1" si="623"/>
        <v>0.41084401072614324</v>
      </c>
      <c r="BN103" s="18">
        <f t="shared" ca="1" si="604"/>
        <v>-12.835175434481872</v>
      </c>
      <c r="BO103" s="159" t="str">
        <f t="shared" si="581"/>
        <v>High Value %</v>
      </c>
      <c r="BP103" s="249"/>
    </row>
    <row r="104" spans="1:68" hidden="1" x14ac:dyDescent="0.2">
      <c r="A104" s="6"/>
      <c r="C104" s="3">
        <f t="shared" si="605"/>
        <v>22</v>
      </c>
      <c r="D104" s="238"/>
      <c r="E104" s="79" t="str">
        <f>E100 &amp; " %"</f>
        <v>Opportunity %</v>
      </c>
      <c r="F104" s="28">
        <f t="shared" ca="1" si="585"/>
        <v>0.20860610791664302</v>
      </c>
      <c r="G104" s="10">
        <f t="shared" ca="1" si="585"/>
        <v>0.20888616008194369</v>
      </c>
      <c r="H104" s="18">
        <f t="shared" ca="1" si="586"/>
        <v>-2.800521653006649</v>
      </c>
      <c r="I104" s="88"/>
      <c r="J104" s="28">
        <f t="shared" ca="1" si="606"/>
        <v>0.20174059426196639</v>
      </c>
      <c r="K104" s="10">
        <f t="shared" ca="1" si="606"/>
        <v>0.2086925711420915</v>
      </c>
      <c r="L104" s="18">
        <f t="shared" ca="1" si="587"/>
        <v>-69.519768801251104</v>
      </c>
      <c r="M104" s="88"/>
      <c r="N104" s="28">
        <f t="shared" ca="1" si="607"/>
        <v>0.20174067700355114</v>
      </c>
      <c r="O104" s="10">
        <f t="shared" ca="1" si="607"/>
        <v>0.20869083372617828</v>
      </c>
      <c r="P104" s="18">
        <f t="shared" ca="1" si="588"/>
        <v>-69.501567226271376</v>
      </c>
      <c r="Q104" s="88"/>
      <c r="R104" s="28">
        <f t="shared" ca="1" si="608"/>
        <v>0.27494354243256658</v>
      </c>
      <c r="S104" s="10">
        <f t="shared" ca="1" si="608"/>
        <v>0.2802887458230186</v>
      </c>
      <c r="T104" s="18">
        <f t="shared" ca="1" si="589"/>
        <v>-53.452033904520249</v>
      </c>
      <c r="U104" s="28">
        <f t="shared" ca="1" si="609"/>
        <v>0.27188601668712747</v>
      </c>
      <c r="V104" s="10">
        <f t="shared" ca="1" si="609"/>
        <v>0.27159861242930289</v>
      </c>
      <c r="W104" s="18">
        <f t="shared" ca="1" si="590"/>
        <v>2.8740425782458612</v>
      </c>
      <c r="X104" s="28">
        <f t="shared" ca="1" si="610"/>
        <v>0.27420661163888699</v>
      </c>
      <c r="Y104" s="10">
        <f t="shared" ca="1" si="610"/>
        <v>0.28227655461012535</v>
      </c>
      <c r="Z104" s="18">
        <f t="shared" ca="1" si="591"/>
        <v>-80.699429712383647</v>
      </c>
      <c r="AA104" s="28">
        <f t="shared" ca="1" si="611"/>
        <v>0.26437015140520287</v>
      </c>
      <c r="AB104" s="10">
        <f t="shared" ca="1" si="611"/>
        <v>0.27016074250707633</v>
      </c>
      <c r="AC104" s="18">
        <f t="shared" ca="1" si="592"/>
        <v>-57.905911018734656</v>
      </c>
      <c r="AD104" s="88"/>
      <c r="AE104" s="28">
        <f t="shared" ca="1" si="612"/>
        <v>0.31231994053787432</v>
      </c>
      <c r="AF104" s="10">
        <f t="shared" ca="1" si="612"/>
        <v>0.31077173539673325</v>
      </c>
      <c r="AG104" s="18">
        <f t="shared" ca="1" si="593"/>
        <v>15.48205141141068</v>
      </c>
      <c r="AH104" s="28">
        <f t="shared" ca="1" si="613"/>
        <v>0.30797942764673036</v>
      </c>
      <c r="AI104" s="10">
        <f t="shared" ca="1" si="613"/>
        <v>0.31153906349636273</v>
      </c>
      <c r="AJ104" s="18">
        <f t="shared" ca="1" si="594"/>
        <v>-35.596358496323703</v>
      </c>
      <c r="AK104" s="28">
        <f t="shared" ca="1" si="614"/>
        <v>0.31390298737148176</v>
      </c>
      <c r="AL104" s="10">
        <f t="shared" ca="1" si="614"/>
        <v>0.30439154466917701</v>
      </c>
      <c r="AM104" s="18">
        <f t="shared" ca="1" si="595"/>
        <v>95.114427023047512</v>
      </c>
      <c r="AN104" s="28">
        <f t="shared" ca="1" si="615"/>
        <v>0.30898471771534575</v>
      </c>
      <c r="AO104" s="10">
        <f t="shared" ca="1" si="615"/>
        <v>0.31251489090968482</v>
      </c>
      <c r="AP104" s="18">
        <f t="shared" ca="1" si="596"/>
        <v>-35.301731943390699</v>
      </c>
      <c r="AQ104" s="28">
        <f t="shared" ca="1" si="616"/>
        <v>0.30317548859819438</v>
      </c>
      <c r="AR104" s="10">
        <f t="shared" ca="1" si="616"/>
        <v>0.2970533984092012</v>
      </c>
      <c r="AS104" s="18">
        <f t="shared" ca="1" si="597"/>
        <v>61.220901889931788</v>
      </c>
      <c r="AT104" s="28">
        <f t="shared" ca="1" si="617"/>
        <v>0.30457810290705711</v>
      </c>
      <c r="AU104" s="10">
        <f t="shared" ca="1" si="617"/>
        <v>0.30756467738474108</v>
      </c>
      <c r="AV104" s="18">
        <f t="shared" ca="1" si="598"/>
        <v>-29.865744776839676</v>
      </c>
      <c r="AW104" s="28">
        <f t="shared" ca="1" si="618"/>
        <v>0.30900234765306067</v>
      </c>
      <c r="AX104" s="10">
        <f t="shared" ca="1" si="618"/>
        <v>0.31080207059147197</v>
      </c>
      <c r="AY104" s="18">
        <f t="shared" ca="1" si="599"/>
        <v>-17.997229384112966</v>
      </c>
      <c r="AZ104" s="28">
        <f t="shared" ca="1" si="619"/>
        <v>0.31148233872949838</v>
      </c>
      <c r="BA104" s="10">
        <f t="shared" ca="1" si="619"/>
        <v>0.31699956694581832</v>
      </c>
      <c r="BB104" s="18">
        <f t="shared" ca="1" si="600"/>
        <v>-55.172282163199469</v>
      </c>
      <c r="BC104" s="28">
        <f t="shared" ca="1" si="620"/>
        <v>0.31118967588925156</v>
      </c>
      <c r="BD104" s="10">
        <f t="shared" ca="1" si="620"/>
        <v>0.32257483659606095</v>
      </c>
      <c r="BE104" s="18">
        <f t="shared" ca="1" si="601"/>
        <v>-113.85160706809394</v>
      </c>
      <c r="BF104" s="28">
        <f t="shared" ca="1" si="621"/>
        <v>0.30459468896387099</v>
      </c>
      <c r="BG104" s="10">
        <f t="shared" ca="1" si="621"/>
        <v>0.30980822422072507</v>
      </c>
      <c r="BH104" s="18">
        <f t="shared" ca="1" si="602"/>
        <v>-52.135352568540853</v>
      </c>
      <c r="BI104" s="28">
        <f t="shared" ca="1" si="622"/>
        <v>0.29513973070342547</v>
      </c>
      <c r="BJ104" s="10">
        <f t="shared" ca="1" si="622"/>
        <v>0.30249473067191396</v>
      </c>
      <c r="BK104" s="18">
        <f t="shared" ca="1" si="603"/>
        <v>-73.549999684884853</v>
      </c>
      <c r="BL104" s="28">
        <f t="shared" ca="1" si="623"/>
        <v>0.31290536075451669</v>
      </c>
      <c r="BM104" s="10">
        <f t="shared" ca="1" si="623"/>
        <v>0.31196117030185094</v>
      </c>
      <c r="BN104" s="18">
        <f t="shared" ca="1" si="604"/>
        <v>9.4419045266574955</v>
      </c>
      <c r="BO104" s="159" t="str">
        <f t="shared" si="581"/>
        <v>Opportunity %</v>
      </c>
      <c r="BP104" s="250"/>
    </row>
    <row r="105" spans="1:68" hidden="1" x14ac:dyDescent="0.2">
      <c r="A105" s="6"/>
      <c r="C105" s="3">
        <f t="shared" si="605"/>
        <v>22</v>
      </c>
      <c r="D105" s="239"/>
      <c r="E105" s="78" t="str">
        <f t="shared" ref="E105" si="624">E101 &amp; " %"</f>
        <v>Marginal %</v>
      </c>
      <c r="F105" s="30">
        <f t="shared" ref="F105:G105" ca="1" si="625">IFERROR(F101 / INDIRECT(ADDRESS($C105, COLUMN(F101))), 0)</f>
        <v>3.912293435940236E-2</v>
      </c>
      <c r="G105" s="14">
        <f t="shared" ca="1" si="625"/>
        <v>3.8175108635715868E-2</v>
      </c>
      <c r="H105" s="19">
        <f t="shared" ca="1" si="586"/>
        <v>9.4782572368649198</v>
      </c>
      <c r="I105" s="88"/>
      <c r="J105" s="30">
        <f t="shared" ca="1" si="606"/>
        <v>3.8111162118115417E-2</v>
      </c>
      <c r="K105" s="14">
        <f t="shared" ca="1" si="606"/>
        <v>3.9103690525636725E-2</v>
      </c>
      <c r="L105" s="19">
        <f t="shared" ca="1" si="587"/>
        <v>-9.925284075213078</v>
      </c>
      <c r="M105" s="88"/>
      <c r="N105" s="30">
        <f t="shared" ca="1" si="607"/>
        <v>3.8111079376530646E-2</v>
      </c>
      <c r="O105" s="14">
        <f t="shared" ca="1" si="607"/>
        <v>3.9105427941549954E-2</v>
      </c>
      <c r="P105" s="19">
        <f t="shared" ca="1" si="588"/>
        <v>-9.9434856501930824</v>
      </c>
      <c r="Q105" s="88"/>
      <c r="R105" s="30">
        <f t="shared" ca="1" si="608"/>
        <v>6.564588798991973E-2</v>
      </c>
      <c r="S105" s="14">
        <f t="shared" ca="1" si="608"/>
        <v>7.0591123735551986E-2</v>
      </c>
      <c r="T105" s="19">
        <f t="shared" ca="1" si="589"/>
        <v>-49.452357456322567</v>
      </c>
      <c r="U105" s="30">
        <f t="shared" ca="1" si="609"/>
        <v>5.961065522199549E-2</v>
      </c>
      <c r="V105" s="14">
        <f t="shared" ca="1" si="609"/>
        <v>6.0014716779243416E-2</v>
      </c>
      <c r="W105" s="19">
        <f t="shared" ca="1" si="590"/>
        <v>-4.0406155724792558</v>
      </c>
      <c r="X105" s="30">
        <f t="shared" ca="1" si="610"/>
        <v>6.4031161027591807E-2</v>
      </c>
      <c r="Y105" s="14">
        <f t="shared" ca="1" si="610"/>
        <v>6.5144530887373611E-2</v>
      </c>
      <c r="Z105" s="19">
        <f t="shared" ca="1" si="591"/>
        <v>-11.133698597818043</v>
      </c>
      <c r="AA105" s="30">
        <f t="shared" ca="1" si="611"/>
        <v>5.4481163682970575E-2</v>
      </c>
      <c r="AB105" s="14">
        <f t="shared" ca="1" si="611"/>
        <v>5.9440622709960277E-2</v>
      </c>
      <c r="AC105" s="19">
        <f t="shared" ca="1" si="592"/>
        <v>-49.594590269897019</v>
      </c>
      <c r="AD105" s="88"/>
      <c r="AE105" s="30">
        <f t="shared" ca="1" si="612"/>
        <v>7.8343670453758854E-2</v>
      </c>
      <c r="AF105" s="14">
        <f t="shared" ca="1" si="612"/>
        <v>7.7583301529482881E-2</v>
      </c>
      <c r="AG105" s="19">
        <f t="shared" ca="1" si="593"/>
        <v>7.6036892427597262</v>
      </c>
      <c r="AH105" s="30">
        <f t="shared" ca="1" si="613"/>
        <v>8.0409008037487906E-2</v>
      </c>
      <c r="AI105" s="14">
        <f t="shared" ca="1" si="613"/>
        <v>8.8202967951269765E-2</v>
      </c>
      <c r="AJ105" s="19">
        <f t="shared" ca="1" si="594"/>
        <v>-77.93959913781859</v>
      </c>
      <c r="AK105" s="30">
        <f t="shared" ca="1" si="614"/>
        <v>7.6403971534773268E-2</v>
      </c>
      <c r="AL105" s="14">
        <f t="shared" ca="1" si="614"/>
        <v>8.3089362864669086E-2</v>
      </c>
      <c r="AM105" s="19">
        <f t="shared" ca="1" si="595"/>
        <v>-66.853913298958176</v>
      </c>
      <c r="AN105" s="30">
        <f t="shared" ca="1" si="615"/>
        <v>8.0520584010303223E-2</v>
      </c>
      <c r="AO105" s="14">
        <f t="shared" ca="1" si="615"/>
        <v>8.2329017423965659E-2</v>
      </c>
      <c r="AP105" s="19">
        <f t="shared" ca="1" si="596"/>
        <v>-18.084334136624356</v>
      </c>
      <c r="AQ105" s="30">
        <f t="shared" ca="1" si="616"/>
        <v>6.955267468578287E-2</v>
      </c>
      <c r="AR105" s="14">
        <f t="shared" ca="1" si="616"/>
        <v>7.091694913312431E-2</v>
      </c>
      <c r="AS105" s="19">
        <f t="shared" ca="1" si="597"/>
        <v>-13.642744473414403</v>
      </c>
      <c r="AT105" s="30">
        <f t="shared" ca="1" si="617"/>
        <v>6.4827511378353686E-2</v>
      </c>
      <c r="AU105" s="14">
        <f t="shared" ca="1" si="617"/>
        <v>6.4834148552043128E-2</v>
      </c>
      <c r="AV105" s="19">
        <f t="shared" ca="1" si="598"/>
        <v>-6.6371736894416111E-2</v>
      </c>
      <c r="AW105" s="30">
        <f t="shared" ca="1" si="618"/>
        <v>7.4330803654475988E-2</v>
      </c>
      <c r="AX105" s="14">
        <f t="shared" ca="1" si="618"/>
        <v>6.9087814665801078E-2</v>
      </c>
      <c r="AY105" s="19">
        <f t="shared" ca="1" si="599"/>
        <v>52.429889886749095</v>
      </c>
      <c r="AZ105" s="30">
        <f t="shared" ca="1" si="619"/>
        <v>7.9389097769312189E-2</v>
      </c>
      <c r="BA105" s="14">
        <f t="shared" ca="1" si="619"/>
        <v>7.7653420635788201E-2</v>
      </c>
      <c r="BB105" s="19">
        <f t="shared" ca="1" si="600"/>
        <v>17.356771335239884</v>
      </c>
      <c r="BC105" s="30">
        <f t="shared" ca="1" si="620"/>
        <v>7.9193368593991828E-2</v>
      </c>
      <c r="BD105" s="14">
        <f t="shared" ca="1" si="620"/>
        <v>8.2598214057368433E-2</v>
      </c>
      <c r="BE105" s="19">
        <f t="shared" ca="1" si="601"/>
        <v>-34.048454633766042</v>
      </c>
      <c r="BF105" s="30">
        <f t="shared" ca="1" si="621"/>
        <v>7.1476053038085977E-2</v>
      </c>
      <c r="BG105" s="14">
        <f t="shared" ca="1" si="621"/>
        <v>7.6851555501147542E-2</v>
      </c>
      <c r="BH105" s="19">
        <f t="shared" ca="1" si="602"/>
        <v>-53.755024630615658</v>
      </c>
      <c r="BI105" s="30">
        <f t="shared" ca="1" si="622"/>
        <v>6.4440151665584727E-2</v>
      </c>
      <c r="BJ105" s="14">
        <f t="shared" ca="1" si="622"/>
        <v>7.3107065702238253E-2</v>
      </c>
      <c r="BK105" s="19">
        <f t="shared" ca="1" si="603"/>
        <v>-86.669140366535245</v>
      </c>
      <c r="BL105" s="30">
        <f t="shared" ca="1" si="623"/>
        <v>6.0603512799056757E-2</v>
      </c>
      <c r="BM105" s="14">
        <f t="shared" ca="1" si="623"/>
        <v>6.8983069782311945E-2</v>
      </c>
      <c r="BN105" s="19">
        <f t="shared" ca="1" si="604"/>
        <v>-83.795569832551891</v>
      </c>
      <c r="BO105" s="156" t="str">
        <f t="shared" si="581"/>
        <v>Marginal %</v>
      </c>
      <c r="BP105" s="251"/>
    </row>
    <row r="106" spans="1:68" ht="3.75" hidden="1" customHeight="1" x14ac:dyDescent="0.2">
      <c r="A106" s="6"/>
      <c r="D106" s="144"/>
      <c r="E106" s="144"/>
      <c r="F106" s="144"/>
      <c r="G106" s="144"/>
      <c r="H106" s="160"/>
      <c r="I106" s="138"/>
      <c r="J106" s="144"/>
      <c r="K106" s="144"/>
      <c r="L106" s="160"/>
      <c r="M106" s="138"/>
      <c r="N106" s="144"/>
      <c r="O106" s="144"/>
      <c r="P106" s="160"/>
      <c r="Q106" s="138"/>
      <c r="R106" s="144"/>
      <c r="S106" s="144"/>
      <c r="T106" s="160"/>
      <c r="U106" s="144"/>
      <c r="V106" s="144"/>
      <c r="W106" s="160"/>
      <c r="X106" s="144"/>
      <c r="Y106" s="144"/>
      <c r="Z106" s="160"/>
      <c r="AA106" s="144"/>
      <c r="AB106" s="144"/>
      <c r="AC106" s="160"/>
      <c r="AD106" s="138"/>
      <c r="AE106" s="144"/>
      <c r="AF106" s="144"/>
      <c r="AG106" s="160"/>
      <c r="AH106" s="144"/>
      <c r="AI106" s="144"/>
      <c r="AJ106" s="160"/>
      <c r="AK106" s="144"/>
      <c r="AL106" s="144"/>
      <c r="AM106" s="160"/>
      <c r="AN106" s="144"/>
      <c r="AO106" s="144"/>
      <c r="AP106" s="160"/>
      <c r="AQ106" s="144"/>
      <c r="AR106" s="144"/>
      <c r="AS106" s="160"/>
      <c r="AT106" s="144"/>
      <c r="AU106" s="144"/>
      <c r="AV106" s="160"/>
      <c r="AW106" s="144"/>
      <c r="AX106" s="144"/>
      <c r="AY106" s="160"/>
      <c r="AZ106" s="144"/>
      <c r="BA106" s="144"/>
      <c r="BB106" s="160"/>
      <c r="BC106" s="144"/>
      <c r="BD106" s="144"/>
      <c r="BE106" s="160"/>
      <c r="BF106" s="144"/>
      <c r="BG106" s="144"/>
      <c r="BH106" s="160"/>
      <c r="BI106" s="144"/>
      <c r="BJ106" s="144"/>
      <c r="BK106" s="160"/>
      <c r="BL106" s="144"/>
      <c r="BM106" s="144"/>
      <c r="BN106" s="160"/>
      <c r="BO106" s="144"/>
      <c r="BP106" s="144"/>
    </row>
    <row r="107" spans="1:68" ht="15" hidden="1" thickBot="1" x14ac:dyDescent="0.25">
      <c r="A107" s="6" t="str">
        <f>A$29</f>
        <v>&gt;= 1</v>
      </c>
      <c r="B107" s="3" t="str">
        <f t="shared" ref="B107" si="626">B$29</f>
        <v>&gt;= 0</v>
      </c>
      <c r="D107" s="236" t="s">
        <v>164</v>
      </c>
      <c r="E107" s="135" t="str">
        <f>$E$29</f>
        <v>Total Active</v>
      </c>
      <c r="F107" s="123">
        <f t="shared" ref="F107:G111" ca="1" si="627">SUMIFS(SHIPPED_UNITS_D, CHANNEL_COUNT, $A$2, IS_JJCC, $B$2, CUST_GROUP, $A107, RECENCY_GROUP, $B107, TIMEFRAME, F$1)</f>
        <v>6081054</v>
      </c>
      <c r="G107" s="117">
        <f t="shared" ca="1" si="627"/>
        <v>5173176</v>
      </c>
      <c r="H107" s="115">
        <f t="shared" ref="H107:H111" ca="1" si="628">IF(F$9 = 0, 0, IFERROR((F107 - G107) / G107, 0))</f>
        <v>0.17549721872984797</v>
      </c>
      <c r="I107" s="141"/>
      <c r="J107" s="123">
        <f t="shared" ref="J107:K111" ca="1" si="629">SUMIFS(SHIPPED_UNITS_D, CHANNEL_COUNT, $A$2, IS_JJCC, $B$2, CUST_GROUP, $A107, RECENCY_GROUP, $B107, TIMEFRAME, J$1)</f>
        <v>7520285</v>
      </c>
      <c r="K107" s="117">
        <f t="shared" ca="1" si="629"/>
        <v>6075711</v>
      </c>
      <c r="L107" s="115">
        <f t="shared" ref="L107:L111" ca="1" si="630">IF(J$9 = 0, 0, IFERROR((J107 - K107) / K107, 0))</f>
        <v>0.23776213187230269</v>
      </c>
      <c r="M107" s="141"/>
      <c r="N107" s="123">
        <f t="shared" ref="N107:O111" ca="1" si="631">SUMIFS(SHIPPED_UNITS_D, CHANNEL_COUNT, $A$2, IS_JJCC, $B$2, CUST_GROUP, $A107, RECENCY_GROUP, $B107, TIMEFRAME, N$1)</f>
        <v>7520285</v>
      </c>
      <c r="O107" s="117">
        <f t="shared" ca="1" si="631"/>
        <v>6075711</v>
      </c>
      <c r="P107" s="115">
        <f t="shared" ref="P107:P111" ca="1" si="632">IF(N$9 = 0, 0, IFERROR((N107 - O107) / O107, 0))</f>
        <v>0.23776213187230269</v>
      </c>
      <c r="Q107" s="141"/>
      <c r="R107" s="123">
        <f t="shared" ref="R107:S111" ca="1" si="633">SUMIFS(SHIPPED_UNITS_D, CHANNEL_COUNT, $A$2, IS_JJCC, $B$2, CUST_GROUP, $A107, RECENCY_GROUP, $B107, TIMEFRAME, R$1)</f>
        <v>1648482</v>
      </c>
      <c r="S107" s="117">
        <f t="shared" ca="1" si="633"/>
        <v>1237369</v>
      </c>
      <c r="T107" s="115">
        <f t="shared" ref="T107:T111" ca="1" si="634">IF(R$9 = 0, 0, IFERROR((R107 - S107) / S107, 0))</f>
        <v>0.33224769652383401</v>
      </c>
      <c r="U107" s="123">
        <f t="shared" ref="U107:V111" ca="1" si="635">SUMIFS(SHIPPED_UNITS_D, CHANNEL_COUNT, $A$2, IS_JJCC, $B$2, CUST_GROUP, $A107, RECENCY_GROUP, $B107, TIMEFRAME, U$1)</f>
        <v>1840261</v>
      </c>
      <c r="V107" s="117">
        <f t="shared" ca="1" si="635"/>
        <v>1516510</v>
      </c>
      <c r="W107" s="115">
        <f t="shared" ref="W107:W111" ca="1" si="636">IF(U$9 = 0, 0, IFERROR((U107 - V107) / V107, 0))</f>
        <v>0.21348425002143079</v>
      </c>
      <c r="X107" s="123">
        <f t="shared" ref="X107:Y111" ca="1" si="637">SUMIFS(SHIPPED_UNITS_D, CHANNEL_COUNT, $A$2, IS_JJCC, $B$2, CUST_GROUP, $A107, RECENCY_GROUP, $B107, TIMEFRAME, X$1)</f>
        <v>1725605</v>
      </c>
      <c r="Y107" s="117">
        <f t="shared" ca="1" si="637"/>
        <v>1388763</v>
      </c>
      <c r="Z107" s="115">
        <f t="shared" ref="Z107:Z111" ca="1" si="638">IF(X$9 = 0, 0, IFERROR((X107 - Y107) / Y107, 0))</f>
        <v>0.24254822457107511</v>
      </c>
      <c r="AA107" s="123">
        <f t="shared" ref="AA107:AB111" ca="1" si="639">SUMIFS(SHIPPED_UNITS_D, CHANNEL_COUNT, $A$2, IS_JJCC, $B$2, CUST_GROUP, $A107, RECENCY_GROUP, $B107, TIMEFRAME, AA$1)</f>
        <v>2284825</v>
      </c>
      <c r="AB107" s="117">
        <f t="shared" ca="1" si="639"/>
        <v>1915456</v>
      </c>
      <c r="AC107" s="115">
        <f t="shared" ref="AC107:AC111" ca="1" si="640">IF(AA$9 = 0, 0, IFERROR((AA107 - AB107) / AB107, 0))</f>
        <v>0.19283606618998295</v>
      </c>
      <c r="AD107" s="141"/>
      <c r="AE107" s="123">
        <f t="shared" ref="AE107:AF111" ca="1" si="641">SUMIFS(SHIPPED_UNITS_D, CHANNEL_COUNT, $A$2, IS_JJCC, $B$2, CUST_GROUP, $A107, RECENCY_GROUP, $B107, TIMEFRAME, AE$1)</f>
        <v>408915</v>
      </c>
      <c r="AF107" s="117">
        <f t="shared" ca="1" si="641"/>
        <v>302638</v>
      </c>
      <c r="AG107" s="115">
        <f t="shared" ref="AG107:AG111" ca="1" si="642">IF(AE$9 = 0, 0, IFERROR((AE107 - AF107) / AF107, 0))</f>
        <v>0.35116872302883312</v>
      </c>
      <c r="AH107" s="123">
        <f t="shared" ref="AH107:AI111" ca="1" si="643">SUMIFS(SHIPPED_UNITS_D, CHANNEL_COUNT, $A$2, IS_JJCC, $B$2, CUST_GROUP, $A107, RECENCY_GROUP, $B107, TIMEFRAME, AH$1)</f>
        <v>650940</v>
      </c>
      <c r="AI107" s="117">
        <f t="shared" ca="1" si="643"/>
        <v>483297</v>
      </c>
      <c r="AJ107" s="115">
        <f t="shared" ref="AJ107:AJ111" ca="1" si="644">IF(AH$9 = 0, 0, IFERROR((AH107 - AI107) / AI107, 0))</f>
        <v>0.34687366153731558</v>
      </c>
      <c r="AK107" s="123">
        <f t="shared" ref="AK107:AL111" ca="1" si="645">SUMIFS(SHIPPED_UNITS_D, CHANNEL_COUNT, $A$2, IS_JJCC, $B$2, CUST_GROUP, $A107, RECENCY_GROUP, $B107, TIMEFRAME, AK$1)</f>
        <v>578604</v>
      </c>
      <c r="AL107" s="117">
        <f t="shared" ca="1" si="645"/>
        <v>444012</v>
      </c>
      <c r="AM107" s="115">
        <f t="shared" ref="AM107:AM111" ca="1" si="646">IF(AK$9 = 0, 0, IFERROR((AK107 - AL107) / AL107, 0))</f>
        <v>0.30312694251506717</v>
      </c>
      <c r="AN107" s="123">
        <f t="shared" ref="AN107:AO111" ca="1" si="647">SUMIFS(SHIPPED_UNITS_D, CHANNEL_COUNT, $A$2, IS_JJCC, $B$2, CUST_GROUP, $A107, RECENCY_GROUP, $B107, TIMEFRAME, AN$1)</f>
        <v>582443</v>
      </c>
      <c r="AO107" s="117">
        <f t="shared" ca="1" si="647"/>
        <v>510439</v>
      </c>
      <c r="AP107" s="115">
        <f t="shared" ref="AP107:AP111" ca="1" si="648">IF(AN$9 = 0, 0, IFERROR((AN107 - AO107) / AO107, 0))</f>
        <v>0.14106288900338729</v>
      </c>
      <c r="AQ107" s="123">
        <f t="shared" ref="AQ107:AR111" ca="1" si="649">SUMIFS(SHIPPED_UNITS_D, CHANNEL_COUNT, $A$2, IS_JJCC, $B$2, CUST_GROUP, $A107, RECENCY_GROUP, $B107, TIMEFRAME, AQ$1)</f>
        <v>741270</v>
      </c>
      <c r="AR107" s="117">
        <f t="shared" ca="1" si="649"/>
        <v>534146</v>
      </c>
      <c r="AS107" s="115">
        <f t="shared" ref="AS107:AS111" ca="1" si="650">IF(AQ$9 = 0, 0, IFERROR((AQ107 - AR107) / AR107, 0))</f>
        <v>0.38776664058141408</v>
      </c>
      <c r="AT107" s="123">
        <f t="shared" ref="AT107:AU111" ca="1" si="651">SUMIFS(SHIPPED_UNITS_D, CHANNEL_COUNT, $A$2, IS_JJCC, $B$2, CUST_GROUP, $A107, RECENCY_GROUP, $B107, TIMEFRAME, AT$1)</f>
        <v>501716</v>
      </c>
      <c r="AU107" s="117">
        <f t="shared" ca="1" si="651"/>
        <v>458921</v>
      </c>
      <c r="AV107" s="115">
        <f t="shared" ref="AV107:AV111" ca="1" si="652">IF(AT$9 = 0, 0, IFERROR((AT107 - AU107) / AU107, 0))</f>
        <v>9.325134391322254E-2</v>
      </c>
      <c r="AW107" s="123">
        <f t="shared" ref="AW107:AX111" ca="1" si="653">SUMIFS(SHIPPED_UNITS_D, CHANNEL_COUNT, $A$2, IS_JJCC, $B$2, CUST_GROUP, $A107, RECENCY_GROUP, $B107, TIMEFRAME, AW$1)</f>
        <v>486578</v>
      </c>
      <c r="AX107" s="117">
        <f t="shared" ca="1" si="653"/>
        <v>385726</v>
      </c>
      <c r="AY107" s="115">
        <f t="shared" ref="AY107:AY111" ca="1" si="654">IF(AW$9 = 0, 0, IFERROR((AW107 - AX107) / AX107, 0))</f>
        <v>0.26146020750480914</v>
      </c>
      <c r="AZ107" s="123">
        <f t="shared" ref="AZ107:BA111" ca="1" si="655">SUMIFS(SHIPPED_UNITS_D, CHANNEL_COUNT, $A$2, IS_JJCC, $B$2, CUST_GROUP, $A107, RECENCY_GROUP, $B107, TIMEFRAME, AZ$1)</f>
        <v>645953</v>
      </c>
      <c r="BA107" s="117">
        <f t="shared" ca="1" si="655"/>
        <v>539526</v>
      </c>
      <c r="BB107" s="115">
        <f t="shared" ref="BB107:BB111" ca="1" si="656">IF(AZ$9 = 0, 0, IFERROR((AZ107 - BA107) / BA107, 0))</f>
        <v>0.19726018764619313</v>
      </c>
      <c r="BC107" s="123">
        <f t="shared" ref="BC107:BD111" ca="1" si="657">SUMIFS(SHIPPED_UNITS_D, CHANNEL_COUNT, $A$2, IS_JJCC, $B$2, CUST_GROUP, $A107, RECENCY_GROUP, $B107, TIMEFRAME, BC$1)</f>
        <v>583304</v>
      </c>
      <c r="BD107" s="117">
        <f t="shared" ca="1" si="657"/>
        <v>455069</v>
      </c>
      <c r="BE107" s="115">
        <f t="shared" ref="BE107:BE111" ca="1" si="658">IF(BC$9 = 0, 0, IFERROR((BC107 - BD107) / BD107, 0))</f>
        <v>0.28179243147742428</v>
      </c>
      <c r="BF107" s="123">
        <f t="shared" ref="BF107:BG111" ca="1" si="659">SUMIFS(SHIPPED_UNITS_D, CHANNEL_COUNT, $A$2, IS_JJCC, $B$2, CUST_GROUP, $A107, RECENCY_GROUP, $B107, TIMEFRAME, BF$1)</f>
        <v>656837</v>
      </c>
      <c r="BG107" s="117">
        <f t="shared" ca="1" si="659"/>
        <v>591692</v>
      </c>
      <c r="BH107" s="115">
        <f t="shared" ref="BH107:BH111" ca="1" si="660">IF(BF$9 = 0, 0, IFERROR((BF107 - BG107) / BG107, 0))</f>
        <v>0.11009951123219514</v>
      </c>
      <c r="BI107" s="123">
        <f t="shared" ref="BI107:BJ111" ca="1" si="661">SUMIFS(SHIPPED_UNITS_D, CHANNEL_COUNT, $A$2, IS_JJCC, $B$2, CUST_GROUP, $A107, RECENCY_GROUP, $B107, TIMEFRAME, BI$1)</f>
        <v>1005098</v>
      </c>
      <c r="BJ107" s="117">
        <f t="shared" ca="1" si="661"/>
        <v>783042</v>
      </c>
      <c r="BK107" s="115">
        <f t="shared" ref="BK107:BK111" ca="1" si="662">IF(BI$9 = 0, 0, IFERROR((BI107 - BJ107) / BJ107, 0))</f>
        <v>0.28358121275742554</v>
      </c>
      <c r="BL107" s="123">
        <f t="shared" ref="BL107:BM111" ca="1" si="663">SUMIFS(SHIPPED_UNITS_D, CHANNEL_COUNT, $A$2, IS_JJCC, $B$2, CUST_GROUP, $A107, RECENCY_GROUP, $B107, TIMEFRAME, BL$1)</f>
        <v>613517</v>
      </c>
      <c r="BM107" s="117">
        <f t="shared" ca="1" si="663"/>
        <v>525995</v>
      </c>
      <c r="BN107" s="115">
        <f t="shared" ref="BN107:BN111" ca="1" si="664">IF(BL$9 = 0, 0, IFERROR((BL107 - BM107) / BM107, 0))</f>
        <v>0.16639321666555765</v>
      </c>
      <c r="BO107" s="158" t="str">
        <f t="shared" ref="BO107:BO111" si="665">E107</f>
        <v>Total Active</v>
      </c>
      <c r="BP107" s="248" t="str">
        <f>$D107</f>
        <v>SHIPPED UNITS</v>
      </c>
    </row>
    <row r="108" spans="1:68" ht="15" hidden="1" thickTop="1" x14ac:dyDescent="0.2">
      <c r="A108" s="6">
        <f>A$30</f>
        <v>5</v>
      </c>
      <c r="B108" s="3" t="str">
        <f t="shared" ref="B108" si="666">B$30</f>
        <v>&gt;= 0</v>
      </c>
      <c r="D108" s="237"/>
      <c r="E108" s="136" t="str">
        <f>$E$30</f>
        <v>Elite</v>
      </c>
      <c r="F108" s="124">
        <f t="shared" ca="1" si="627"/>
        <v>1843315</v>
      </c>
      <c r="G108" s="110">
        <f t="shared" ca="1" si="627"/>
        <v>1520275</v>
      </c>
      <c r="H108" s="108">
        <f t="shared" ca="1" si="628"/>
        <v>0.21248787225995297</v>
      </c>
      <c r="I108" s="141"/>
      <c r="J108" s="124">
        <f t="shared" ca="1" si="629"/>
        <v>2395409</v>
      </c>
      <c r="K108" s="110">
        <f t="shared" ca="1" si="629"/>
        <v>1841306</v>
      </c>
      <c r="L108" s="108">
        <f t="shared" ca="1" si="630"/>
        <v>0.30092934037036756</v>
      </c>
      <c r="M108" s="141"/>
      <c r="N108" s="124">
        <f t="shared" ca="1" si="631"/>
        <v>2395409</v>
      </c>
      <c r="O108" s="110">
        <f t="shared" ca="1" si="631"/>
        <v>1841306</v>
      </c>
      <c r="P108" s="108">
        <f t="shared" ca="1" si="632"/>
        <v>0.30092934037036756</v>
      </c>
      <c r="Q108" s="141"/>
      <c r="R108" s="124">
        <f t="shared" ca="1" si="633"/>
        <v>392242</v>
      </c>
      <c r="S108" s="110">
        <f t="shared" ca="1" si="633"/>
        <v>278290</v>
      </c>
      <c r="T108" s="108">
        <f t="shared" ca="1" si="634"/>
        <v>0.40947213338603616</v>
      </c>
      <c r="U108" s="124">
        <f t="shared" ca="1" si="635"/>
        <v>464382</v>
      </c>
      <c r="V108" s="110">
        <f t="shared" ca="1" si="635"/>
        <v>375024</v>
      </c>
      <c r="W108" s="108">
        <f t="shared" ca="1" si="636"/>
        <v>0.23827275054396518</v>
      </c>
      <c r="X108" s="124">
        <f t="shared" ca="1" si="637"/>
        <v>405490</v>
      </c>
      <c r="Y108" s="110">
        <f t="shared" ca="1" si="637"/>
        <v>309864</v>
      </c>
      <c r="Z108" s="108">
        <f t="shared" ca="1" si="638"/>
        <v>0.30860635633697364</v>
      </c>
      <c r="AA108" s="124">
        <f t="shared" ca="1" si="639"/>
        <v>575833</v>
      </c>
      <c r="AB108" s="110">
        <f t="shared" ca="1" si="639"/>
        <v>465662</v>
      </c>
      <c r="AC108" s="108">
        <f t="shared" ca="1" si="640"/>
        <v>0.23659005888391152</v>
      </c>
      <c r="AD108" s="141"/>
      <c r="AE108" s="124">
        <f t="shared" ca="1" si="641"/>
        <v>71494</v>
      </c>
      <c r="AF108" s="110">
        <f t="shared" ca="1" si="641"/>
        <v>50263</v>
      </c>
      <c r="AG108" s="108">
        <f t="shared" ca="1" si="642"/>
        <v>0.42239818554403835</v>
      </c>
      <c r="AH108" s="124">
        <f t="shared" ca="1" si="643"/>
        <v>133261</v>
      </c>
      <c r="AI108" s="110">
        <f t="shared" ca="1" si="643"/>
        <v>93705</v>
      </c>
      <c r="AJ108" s="108">
        <f t="shared" ca="1" si="644"/>
        <v>0.42213329064617683</v>
      </c>
      <c r="AK108" s="124">
        <f t="shared" ca="1" si="645"/>
        <v>114715</v>
      </c>
      <c r="AL108" s="110">
        <f t="shared" ca="1" si="645"/>
        <v>85953</v>
      </c>
      <c r="AM108" s="108">
        <f t="shared" ca="1" si="646"/>
        <v>0.33462473677474897</v>
      </c>
      <c r="AN108" s="124">
        <f t="shared" ca="1" si="647"/>
        <v>118922</v>
      </c>
      <c r="AO108" s="110">
        <f t="shared" ca="1" si="647"/>
        <v>101862</v>
      </c>
      <c r="AP108" s="108">
        <f t="shared" ca="1" si="648"/>
        <v>0.16748149457108638</v>
      </c>
      <c r="AQ108" s="124">
        <f t="shared" ca="1" si="649"/>
        <v>161137</v>
      </c>
      <c r="AR108" s="110">
        <f t="shared" ca="1" si="649"/>
        <v>115299</v>
      </c>
      <c r="AS108" s="108">
        <f t="shared" ca="1" si="650"/>
        <v>0.39755765444626578</v>
      </c>
      <c r="AT108" s="124">
        <f t="shared" ca="1" si="651"/>
        <v>101233</v>
      </c>
      <c r="AU108" s="110">
        <f t="shared" ca="1" si="651"/>
        <v>91849</v>
      </c>
      <c r="AV108" s="108">
        <f t="shared" ca="1" si="652"/>
        <v>0.10216768827096648</v>
      </c>
      <c r="AW108" s="124">
        <f t="shared" ca="1" si="653"/>
        <v>92086</v>
      </c>
      <c r="AX108" s="110">
        <f t="shared" ca="1" si="653"/>
        <v>73331</v>
      </c>
      <c r="AY108" s="108">
        <f t="shared" ca="1" si="654"/>
        <v>0.25575813775892869</v>
      </c>
      <c r="AZ108" s="124">
        <f t="shared" ca="1" si="655"/>
        <v>122663</v>
      </c>
      <c r="BA108" s="110">
        <f t="shared" ca="1" si="655"/>
        <v>97211</v>
      </c>
      <c r="BB108" s="108">
        <f t="shared" ca="1" si="656"/>
        <v>0.26182222176502662</v>
      </c>
      <c r="BC108" s="124">
        <f t="shared" ca="1" si="657"/>
        <v>113059</v>
      </c>
      <c r="BD108" s="110">
        <f t="shared" ca="1" si="657"/>
        <v>81500</v>
      </c>
      <c r="BE108" s="108">
        <f t="shared" ca="1" si="658"/>
        <v>0.38722699386503068</v>
      </c>
      <c r="BF108" s="124">
        <f t="shared" ca="1" si="659"/>
        <v>130182</v>
      </c>
      <c r="BG108" s="110">
        <f t="shared" ca="1" si="659"/>
        <v>114626</v>
      </c>
      <c r="BH108" s="108">
        <f t="shared" ca="1" si="660"/>
        <v>0.13571092073351596</v>
      </c>
      <c r="BI108" s="124">
        <f t="shared" ca="1" si="661"/>
        <v>220866</v>
      </c>
      <c r="BJ108" s="110">
        <f t="shared" ca="1" si="661"/>
        <v>160621</v>
      </c>
      <c r="BK108" s="108">
        <f t="shared" ca="1" si="662"/>
        <v>0.37507548826118625</v>
      </c>
      <c r="BL108" s="124">
        <f t="shared" ca="1" si="663"/>
        <v>119435</v>
      </c>
      <c r="BM108" s="110">
        <f t="shared" ca="1" si="663"/>
        <v>96981</v>
      </c>
      <c r="BN108" s="108">
        <f t="shared" ca="1" si="664"/>
        <v>0.23152988729751189</v>
      </c>
      <c r="BO108" s="152" t="str">
        <f t="shared" si="665"/>
        <v>Elite</v>
      </c>
      <c r="BP108" s="249"/>
    </row>
    <row r="109" spans="1:68" hidden="1" x14ac:dyDescent="0.2">
      <c r="A109" s="6">
        <f>A$31</f>
        <v>30</v>
      </c>
      <c r="B109" s="3" t="str">
        <f t="shared" ref="B109:B110" si="667">B$31</f>
        <v>&gt;= 0</v>
      </c>
      <c r="D109" s="237"/>
      <c r="E109" s="79" t="str">
        <f>$E$31</f>
        <v>High Value</v>
      </c>
      <c r="F109" s="32">
        <f t="shared" ca="1" si="627"/>
        <v>2655382</v>
      </c>
      <c r="G109" s="17">
        <f t="shared" ca="1" si="627"/>
        <v>2288104</v>
      </c>
      <c r="H109" s="13">
        <f t="shared" ca="1" si="628"/>
        <v>0.16051630520291035</v>
      </c>
      <c r="I109" s="141"/>
      <c r="J109" s="32">
        <f t="shared" ca="1" si="629"/>
        <v>3260794</v>
      </c>
      <c r="K109" s="17">
        <f t="shared" ca="1" si="629"/>
        <v>2652866</v>
      </c>
      <c r="L109" s="13">
        <f t="shared" ca="1" si="630"/>
        <v>0.22915895488124918</v>
      </c>
      <c r="M109" s="141"/>
      <c r="N109" s="32">
        <f t="shared" ca="1" si="631"/>
        <v>3260794</v>
      </c>
      <c r="O109" s="17">
        <f t="shared" ca="1" si="631"/>
        <v>2652866</v>
      </c>
      <c r="P109" s="13">
        <f t="shared" ca="1" si="632"/>
        <v>0.22915895488124918</v>
      </c>
      <c r="Q109" s="141"/>
      <c r="R109" s="32">
        <f t="shared" ca="1" si="633"/>
        <v>662809</v>
      </c>
      <c r="S109" s="17">
        <f t="shared" ca="1" si="633"/>
        <v>486231</v>
      </c>
      <c r="T109" s="13">
        <f t="shared" ca="1" si="634"/>
        <v>0.36315660663347255</v>
      </c>
      <c r="U109" s="32">
        <f t="shared" ca="1" si="635"/>
        <v>748847</v>
      </c>
      <c r="V109" s="17">
        <f t="shared" ca="1" si="635"/>
        <v>616822</v>
      </c>
      <c r="W109" s="13">
        <f t="shared" ca="1" si="636"/>
        <v>0.21404067948289782</v>
      </c>
      <c r="X109" s="32">
        <f t="shared" ca="1" si="637"/>
        <v>689329</v>
      </c>
      <c r="Y109" s="17">
        <f t="shared" ca="1" si="637"/>
        <v>554083</v>
      </c>
      <c r="Z109" s="13">
        <f t="shared" ca="1" si="638"/>
        <v>0.24408978438248422</v>
      </c>
      <c r="AA109" s="32">
        <f t="shared" ca="1" si="639"/>
        <v>958407</v>
      </c>
      <c r="AB109" s="17">
        <f t="shared" ca="1" si="639"/>
        <v>793323</v>
      </c>
      <c r="AC109" s="13">
        <f t="shared" ca="1" si="640"/>
        <v>0.20809178606948242</v>
      </c>
      <c r="AD109" s="141"/>
      <c r="AE109" s="32">
        <f t="shared" ca="1" si="641"/>
        <v>150320</v>
      </c>
      <c r="AF109" s="17">
        <f t="shared" ca="1" si="641"/>
        <v>113274</v>
      </c>
      <c r="AG109" s="13">
        <f t="shared" ca="1" si="642"/>
        <v>0.32704768967282871</v>
      </c>
      <c r="AH109" s="32">
        <f t="shared" ca="1" si="643"/>
        <v>247780</v>
      </c>
      <c r="AI109" s="17">
        <f t="shared" ca="1" si="643"/>
        <v>181170</v>
      </c>
      <c r="AJ109" s="13">
        <f t="shared" ca="1" si="644"/>
        <v>0.36766572832146605</v>
      </c>
      <c r="AK109" s="32">
        <f t="shared" ca="1" si="645"/>
        <v>223093</v>
      </c>
      <c r="AL109" s="17">
        <f t="shared" ca="1" si="645"/>
        <v>166369</v>
      </c>
      <c r="AM109" s="13">
        <f t="shared" ca="1" si="646"/>
        <v>0.34095294195433046</v>
      </c>
      <c r="AN109" s="32">
        <f t="shared" ca="1" si="647"/>
        <v>218680</v>
      </c>
      <c r="AO109" s="17">
        <f t="shared" ca="1" si="647"/>
        <v>191516</v>
      </c>
      <c r="AP109" s="13">
        <f t="shared" ca="1" si="648"/>
        <v>0.14183671338164958</v>
      </c>
      <c r="AQ109" s="32">
        <f t="shared" ca="1" si="649"/>
        <v>292308</v>
      </c>
      <c r="AR109" s="17">
        <f t="shared" ca="1" si="649"/>
        <v>208415</v>
      </c>
      <c r="AS109" s="13">
        <f t="shared" ca="1" si="650"/>
        <v>0.40252860878535612</v>
      </c>
      <c r="AT109" s="32">
        <f t="shared" ca="1" si="651"/>
        <v>198036</v>
      </c>
      <c r="AU109" s="17">
        <f t="shared" ca="1" si="651"/>
        <v>182276</v>
      </c>
      <c r="AV109" s="13">
        <f t="shared" ca="1" si="652"/>
        <v>8.6462287958919443E-2</v>
      </c>
      <c r="AW109" s="32">
        <f t="shared" ca="1" si="653"/>
        <v>183809</v>
      </c>
      <c r="AX109" s="17">
        <f t="shared" ca="1" si="653"/>
        <v>151502</v>
      </c>
      <c r="AY109" s="13">
        <f t="shared" ca="1" si="654"/>
        <v>0.21324470964079681</v>
      </c>
      <c r="AZ109" s="32">
        <f t="shared" ca="1" si="655"/>
        <v>239401</v>
      </c>
      <c r="BA109" s="17">
        <f t="shared" ca="1" si="655"/>
        <v>200875</v>
      </c>
      <c r="BB109" s="13">
        <f t="shared" ca="1" si="656"/>
        <v>0.1917909147479776</v>
      </c>
      <c r="BC109" s="32">
        <f t="shared" ca="1" si="657"/>
        <v>219740</v>
      </c>
      <c r="BD109" s="17">
        <f t="shared" ca="1" si="657"/>
        <v>166447</v>
      </c>
      <c r="BE109" s="13">
        <f t="shared" ca="1" si="658"/>
        <v>0.32017999723635754</v>
      </c>
      <c r="BF109" s="32">
        <f t="shared" ca="1" si="659"/>
        <v>252943</v>
      </c>
      <c r="BG109" s="17">
        <f t="shared" ca="1" si="659"/>
        <v>226034</v>
      </c>
      <c r="BH109" s="13">
        <f t="shared" ca="1" si="660"/>
        <v>0.11904846173584505</v>
      </c>
      <c r="BI109" s="32">
        <f t="shared" ca="1" si="661"/>
        <v>406410</v>
      </c>
      <c r="BJ109" s="17">
        <f t="shared" ca="1" si="661"/>
        <v>310667</v>
      </c>
      <c r="BK109" s="13">
        <f t="shared" ca="1" si="662"/>
        <v>0.30818529164668279</v>
      </c>
      <c r="BL109" s="32">
        <f t="shared" ca="1" si="663"/>
        <v>239502</v>
      </c>
      <c r="BM109" s="17">
        <f t="shared" ca="1" si="663"/>
        <v>205176</v>
      </c>
      <c r="BN109" s="13">
        <f t="shared" ca="1" si="664"/>
        <v>0.16730026903731429</v>
      </c>
      <c r="BO109" s="159" t="str">
        <f t="shared" si="665"/>
        <v>High Value</v>
      </c>
      <c r="BP109" s="249"/>
    </row>
    <row r="110" spans="1:68" hidden="1" x14ac:dyDescent="0.2">
      <c r="A110" s="6">
        <f>A$32</f>
        <v>70</v>
      </c>
      <c r="B110" s="3" t="str">
        <f t="shared" si="667"/>
        <v>&gt;= 0</v>
      </c>
      <c r="D110" s="238"/>
      <c r="E110" s="79" t="str">
        <f>$E$32</f>
        <v>Opportunity</v>
      </c>
      <c r="F110" s="32">
        <f t="shared" ca="1" si="627"/>
        <v>1311852</v>
      </c>
      <c r="G110" s="17">
        <f t="shared" ca="1" si="627"/>
        <v>1132899</v>
      </c>
      <c r="H110" s="13">
        <f t="shared" ca="1" si="628"/>
        <v>0.15796024182208651</v>
      </c>
      <c r="I110" s="141"/>
      <c r="J110" s="32">
        <f t="shared" ca="1" si="629"/>
        <v>1547069</v>
      </c>
      <c r="K110" s="17">
        <f t="shared" ca="1" si="629"/>
        <v>1310993</v>
      </c>
      <c r="L110" s="13">
        <f t="shared" ca="1" si="630"/>
        <v>0.18007418803914285</v>
      </c>
      <c r="M110" s="141"/>
      <c r="N110" s="32">
        <f t="shared" ca="1" si="631"/>
        <v>1547073</v>
      </c>
      <c r="O110" s="17">
        <f t="shared" ca="1" si="631"/>
        <v>1310986</v>
      </c>
      <c r="P110" s="13">
        <f t="shared" ca="1" si="632"/>
        <v>0.18008354017510483</v>
      </c>
      <c r="Q110" s="141"/>
      <c r="R110" s="32">
        <f t="shared" ca="1" si="633"/>
        <v>464306</v>
      </c>
      <c r="S110" s="17">
        <f t="shared" ca="1" si="633"/>
        <v>362983</v>
      </c>
      <c r="T110" s="13">
        <f t="shared" ca="1" si="634"/>
        <v>0.27913979442563425</v>
      </c>
      <c r="U110" s="32">
        <f t="shared" ca="1" si="635"/>
        <v>506798</v>
      </c>
      <c r="V110" s="17">
        <f t="shared" ca="1" si="635"/>
        <v>419864</v>
      </c>
      <c r="W110" s="13">
        <f t="shared" ca="1" si="636"/>
        <v>0.20705275994131433</v>
      </c>
      <c r="X110" s="32">
        <f t="shared" ca="1" si="637"/>
        <v>497193</v>
      </c>
      <c r="Y110" s="17">
        <f t="shared" ca="1" si="637"/>
        <v>416542</v>
      </c>
      <c r="Z110" s="13">
        <f t="shared" ca="1" si="638"/>
        <v>0.19362033120309596</v>
      </c>
      <c r="AA110" s="32">
        <f t="shared" ca="1" si="639"/>
        <v>607369</v>
      </c>
      <c r="AB110" s="17">
        <f t="shared" ca="1" si="639"/>
        <v>526058</v>
      </c>
      <c r="AC110" s="13">
        <f t="shared" ca="1" si="640"/>
        <v>0.1545666067239734</v>
      </c>
      <c r="AD110" s="141"/>
      <c r="AE110" s="32">
        <f t="shared" ca="1" si="641"/>
        <v>141569</v>
      </c>
      <c r="AF110" s="17">
        <f t="shared" ca="1" si="641"/>
        <v>105409</v>
      </c>
      <c r="AG110" s="13">
        <f t="shared" ca="1" si="642"/>
        <v>0.3430447115521445</v>
      </c>
      <c r="AH110" s="32">
        <f t="shared" ca="1" si="643"/>
        <v>205494</v>
      </c>
      <c r="AI110" s="17">
        <f t="shared" ca="1" si="643"/>
        <v>156341</v>
      </c>
      <c r="AJ110" s="13">
        <f t="shared" ca="1" si="644"/>
        <v>0.31439609571385624</v>
      </c>
      <c r="AK110" s="32">
        <f t="shared" ca="1" si="645"/>
        <v>188596</v>
      </c>
      <c r="AL110" s="17">
        <f t="shared" ca="1" si="645"/>
        <v>141790</v>
      </c>
      <c r="AM110" s="13">
        <f t="shared" ca="1" si="646"/>
        <v>0.33010790605825518</v>
      </c>
      <c r="AN110" s="32">
        <f t="shared" ca="1" si="647"/>
        <v>189759</v>
      </c>
      <c r="AO110" s="17">
        <f t="shared" ca="1" si="647"/>
        <v>168351</v>
      </c>
      <c r="AP110" s="13">
        <f t="shared" ca="1" si="648"/>
        <v>0.12716289181531443</v>
      </c>
      <c r="AQ110" s="32">
        <f t="shared" ca="1" si="649"/>
        <v>229200</v>
      </c>
      <c r="AR110" s="17">
        <f t="shared" ca="1" si="649"/>
        <v>163206</v>
      </c>
      <c r="AS110" s="13">
        <f t="shared" ca="1" si="650"/>
        <v>0.40436013381860964</v>
      </c>
      <c r="AT110" s="32">
        <f t="shared" ca="1" si="651"/>
        <v>162595</v>
      </c>
      <c r="AU110" s="17">
        <f t="shared" ca="1" si="651"/>
        <v>147411</v>
      </c>
      <c r="AV110" s="13">
        <f t="shared" ca="1" si="652"/>
        <v>0.10300452476409494</v>
      </c>
      <c r="AW110" s="32">
        <f t="shared" ca="1" si="653"/>
        <v>162626</v>
      </c>
      <c r="AX110" s="17">
        <f t="shared" ca="1" si="653"/>
        <v>127583</v>
      </c>
      <c r="AY110" s="13">
        <f t="shared" ca="1" si="654"/>
        <v>0.27466825517506249</v>
      </c>
      <c r="AZ110" s="32">
        <f t="shared" ca="1" si="655"/>
        <v>216427</v>
      </c>
      <c r="BA110" s="17">
        <f t="shared" ca="1" si="655"/>
        <v>188487</v>
      </c>
      <c r="BB110" s="13">
        <f t="shared" ca="1" si="656"/>
        <v>0.14823303463899368</v>
      </c>
      <c r="BC110" s="32">
        <f t="shared" ca="1" si="657"/>
        <v>191034</v>
      </c>
      <c r="BD110" s="17">
        <f t="shared" ca="1" si="657"/>
        <v>159051</v>
      </c>
      <c r="BE110" s="13">
        <f t="shared" ca="1" si="658"/>
        <v>0.20108644397080183</v>
      </c>
      <c r="BF110" s="32">
        <f t="shared" ca="1" si="659"/>
        <v>210645</v>
      </c>
      <c r="BG110" s="17">
        <f t="shared" ca="1" si="659"/>
        <v>192408</v>
      </c>
      <c r="BH110" s="13">
        <f t="shared" ca="1" si="660"/>
        <v>9.4782961207434208E-2</v>
      </c>
      <c r="BI110" s="32">
        <f t="shared" ca="1" si="661"/>
        <v>301594</v>
      </c>
      <c r="BJ110" s="17">
        <f t="shared" ca="1" si="661"/>
        <v>243928</v>
      </c>
      <c r="BK110" s="13">
        <f t="shared" ca="1" si="662"/>
        <v>0.23640582466957463</v>
      </c>
      <c r="BL110" s="32">
        <f t="shared" ca="1" si="663"/>
        <v>206463</v>
      </c>
      <c r="BM110" s="17">
        <f t="shared" ca="1" si="663"/>
        <v>178424</v>
      </c>
      <c r="BN110" s="13">
        <f t="shared" ca="1" si="664"/>
        <v>0.15714814150562706</v>
      </c>
      <c r="BO110" s="159" t="str">
        <f t="shared" si="665"/>
        <v>Opportunity</v>
      </c>
      <c r="BP110" s="250"/>
    </row>
    <row r="111" spans="1:68" hidden="1" x14ac:dyDescent="0.2">
      <c r="A111" s="6">
        <f>A$33</f>
        <v>100</v>
      </c>
      <c r="B111" s="3" t="str">
        <f t="shared" ref="B111" si="668">B$33</f>
        <v>&gt;= 0</v>
      </c>
      <c r="D111" s="239"/>
      <c r="E111" s="78" t="str">
        <f>$E$33</f>
        <v>Marginal</v>
      </c>
      <c r="F111" s="125">
        <f t="shared" ca="1" si="627"/>
        <v>270505</v>
      </c>
      <c r="G111" s="99">
        <f t="shared" ca="1" si="627"/>
        <v>231898</v>
      </c>
      <c r="H111" s="100">
        <f t="shared" ca="1" si="628"/>
        <v>0.16648267772900155</v>
      </c>
      <c r="I111" s="141"/>
      <c r="J111" s="125">
        <f t="shared" ca="1" si="629"/>
        <v>317013</v>
      </c>
      <c r="K111" s="99">
        <f t="shared" ca="1" si="629"/>
        <v>270546</v>
      </c>
      <c r="L111" s="100">
        <f t="shared" ca="1" si="630"/>
        <v>0.17175267791798807</v>
      </c>
      <c r="M111" s="141"/>
      <c r="N111" s="125">
        <f t="shared" ca="1" si="631"/>
        <v>317009</v>
      </c>
      <c r="O111" s="99">
        <f t="shared" ca="1" si="631"/>
        <v>270553</v>
      </c>
      <c r="P111" s="100">
        <f t="shared" ca="1" si="632"/>
        <v>0.17170757670400993</v>
      </c>
      <c r="Q111" s="141"/>
      <c r="R111" s="125">
        <f t="shared" ca="1" si="633"/>
        <v>129125</v>
      </c>
      <c r="S111" s="99">
        <f t="shared" ca="1" si="633"/>
        <v>109865</v>
      </c>
      <c r="T111" s="100">
        <f t="shared" ca="1" si="634"/>
        <v>0.1753060574341237</v>
      </c>
      <c r="U111" s="125">
        <f t="shared" ca="1" si="635"/>
        <v>120234</v>
      </c>
      <c r="V111" s="99">
        <f t="shared" ca="1" si="635"/>
        <v>104800</v>
      </c>
      <c r="W111" s="100">
        <f t="shared" ca="1" si="636"/>
        <v>0.14727099236641222</v>
      </c>
      <c r="X111" s="125">
        <f t="shared" ca="1" si="637"/>
        <v>133593</v>
      </c>
      <c r="Y111" s="99">
        <f t="shared" ca="1" si="637"/>
        <v>108274</v>
      </c>
      <c r="Z111" s="100">
        <f t="shared" ca="1" si="638"/>
        <v>0.23384191957441305</v>
      </c>
      <c r="AA111" s="125">
        <f t="shared" ca="1" si="639"/>
        <v>143216</v>
      </c>
      <c r="AB111" s="99">
        <f t="shared" ca="1" si="639"/>
        <v>130413</v>
      </c>
      <c r="AC111" s="100">
        <f t="shared" ca="1" si="640"/>
        <v>9.8172728178939211E-2</v>
      </c>
      <c r="AD111" s="141"/>
      <c r="AE111" s="125">
        <f t="shared" ca="1" si="641"/>
        <v>45532</v>
      </c>
      <c r="AF111" s="99">
        <f t="shared" ca="1" si="641"/>
        <v>33692</v>
      </c>
      <c r="AG111" s="100">
        <f t="shared" ca="1" si="642"/>
        <v>0.35141873441766591</v>
      </c>
      <c r="AH111" s="125">
        <f t="shared" ca="1" si="643"/>
        <v>64405</v>
      </c>
      <c r="AI111" s="99">
        <f t="shared" ca="1" si="643"/>
        <v>52081</v>
      </c>
      <c r="AJ111" s="100">
        <f t="shared" ca="1" si="644"/>
        <v>0.23663140108676869</v>
      </c>
      <c r="AK111" s="125">
        <f t="shared" ca="1" si="645"/>
        <v>52200</v>
      </c>
      <c r="AL111" s="99">
        <f t="shared" ca="1" si="645"/>
        <v>49900</v>
      </c>
      <c r="AM111" s="100">
        <f t="shared" ca="1" si="646"/>
        <v>4.6092184368737472E-2</v>
      </c>
      <c r="AN111" s="125">
        <f t="shared" ca="1" si="647"/>
        <v>55082</v>
      </c>
      <c r="AO111" s="99">
        <f t="shared" ca="1" si="647"/>
        <v>48710</v>
      </c>
      <c r="AP111" s="100">
        <f t="shared" ca="1" si="648"/>
        <v>0.13081502771504824</v>
      </c>
      <c r="AQ111" s="125">
        <f t="shared" ca="1" si="649"/>
        <v>58625</v>
      </c>
      <c r="AR111" s="99">
        <f t="shared" ca="1" si="649"/>
        <v>47226</v>
      </c>
      <c r="AS111" s="100">
        <f t="shared" ca="1" si="650"/>
        <v>0.24137127853301146</v>
      </c>
      <c r="AT111" s="125">
        <f t="shared" ca="1" si="651"/>
        <v>39852</v>
      </c>
      <c r="AU111" s="99">
        <f t="shared" ca="1" si="651"/>
        <v>37385</v>
      </c>
      <c r="AV111" s="100">
        <f t="shared" ca="1" si="652"/>
        <v>6.5989033034639558E-2</v>
      </c>
      <c r="AW111" s="125">
        <f t="shared" ca="1" si="653"/>
        <v>48057</v>
      </c>
      <c r="AX111" s="99">
        <f t="shared" ca="1" si="653"/>
        <v>33310</v>
      </c>
      <c r="AY111" s="100">
        <f t="shared" ca="1" si="654"/>
        <v>0.4427199039327529</v>
      </c>
      <c r="AZ111" s="125">
        <f t="shared" ca="1" si="655"/>
        <v>67462</v>
      </c>
      <c r="BA111" s="99">
        <f t="shared" ca="1" si="655"/>
        <v>52953</v>
      </c>
      <c r="BB111" s="100">
        <f t="shared" ca="1" si="656"/>
        <v>0.27399769607009988</v>
      </c>
      <c r="BC111" s="125">
        <f t="shared" ca="1" si="657"/>
        <v>59471</v>
      </c>
      <c r="BD111" s="99">
        <f t="shared" ca="1" si="657"/>
        <v>48071</v>
      </c>
      <c r="BE111" s="100">
        <f t="shared" ca="1" si="658"/>
        <v>0.23714921678350773</v>
      </c>
      <c r="BF111" s="125">
        <f t="shared" ca="1" si="659"/>
        <v>63067</v>
      </c>
      <c r="BG111" s="99">
        <f t="shared" ca="1" si="659"/>
        <v>58624</v>
      </c>
      <c r="BH111" s="100">
        <f t="shared" ca="1" si="660"/>
        <v>7.5788073144104809E-2</v>
      </c>
      <c r="BI111" s="125">
        <f t="shared" ca="1" si="661"/>
        <v>76228</v>
      </c>
      <c r="BJ111" s="99">
        <f t="shared" ca="1" si="661"/>
        <v>67826</v>
      </c>
      <c r="BK111" s="100">
        <f t="shared" ca="1" si="662"/>
        <v>0.12387579984076903</v>
      </c>
      <c r="BL111" s="125">
        <f t="shared" ca="1" si="663"/>
        <v>48117</v>
      </c>
      <c r="BM111" s="99">
        <f t="shared" ca="1" si="663"/>
        <v>45414</v>
      </c>
      <c r="BN111" s="100">
        <f t="shared" ca="1" si="664"/>
        <v>5.9519091029198043E-2</v>
      </c>
      <c r="BO111" s="156" t="str">
        <f t="shared" si="665"/>
        <v>Marginal</v>
      </c>
      <c r="BP111" s="251"/>
    </row>
    <row r="112" spans="1:68" ht="3.75" hidden="1" customHeight="1" x14ac:dyDescent="0.2">
      <c r="A112" s="6"/>
      <c r="D112" s="144"/>
      <c r="E112" s="144"/>
      <c r="F112" s="144"/>
      <c r="G112" s="144"/>
      <c r="H112" s="160"/>
      <c r="I112" s="138"/>
      <c r="J112" s="144"/>
      <c r="K112" s="144"/>
      <c r="L112" s="160"/>
      <c r="M112" s="138"/>
      <c r="N112" s="144"/>
      <c r="O112" s="144"/>
      <c r="P112" s="160"/>
      <c r="Q112" s="138"/>
      <c r="R112" s="144"/>
      <c r="S112" s="144"/>
      <c r="T112" s="160"/>
      <c r="U112" s="144"/>
      <c r="V112" s="144"/>
      <c r="W112" s="160"/>
      <c r="X112" s="144"/>
      <c r="Y112" s="144"/>
      <c r="Z112" s="160"/>
      <c r="AA112" s="144"/>
      <c r="AB112" s="144"/>
      <c r="AC112" s="160"/>
      <c r="AD112" s="138"/>
      <c r="AE112" s="144"/>
      <c r="AF112" s="144"/>
      <c r="AG112" s="160"/>
      <c r="AH112" s="144"/>
      <c r="AI112" s="144"/>
      <c r="AJ112" s="160"/>
      <c r="AK112" s="144"/>
      <c r="AL112" s="144"/>
      <c r="AM112" s="160"/>
      <c r="AN112" s="144"/>
      <c r="AO112" s="144"/>
      <c r="AP112" s="160"/>
      <c r="AQ112" s="144"/>
      <c r="AR112" s="144"/>
      <c r="AS112" s="160"/>
      <c r="AT112" s="144"/>
      <c r="AU112" s="144"/>
      <c r="AV112" s="160"/>
      <c r="AW112" s="144"/>
      <c r="AX112" s="144"/>
      <c r="AY112" s="160"/>
      <c r="AZ112" s="144"/>
      <c r="BA112" s="144"/>
      <c r="BB112" s="160"/>
      <c r="BC112" s="144"/>
      <c r="BD112" s="144"/>
      <c r="BE112" s="160"/>
      <c r="BF112" s="144"/>
      <c r="BG112" s="144"/>
      <c r="BH112" s="160"/>
      <c r="BI112" s="144"/>
      <c r="BJ112" s="144"/>
      <c r="BK112" s="160"/>
      <c r="BL112" s="144"/>
      <c r="BM112" s="144"/>
      <c r="BN112" s="160"/>
      <c r="BO112" s="144"/>
      <c r="BP112" s="144"/>
    </row>
    <row r="113" spans="4:68" ht="15" thickBot="1" x14ac:dyDescent="0.25">
      <c r="D113" s="236" t="s">
        <v>169</v>
      </c>
      <c r="E113" s="135" t="str">
        <f>$E$29</f>
        <v>Total Active</v>
      </c>
      <c r="F113" s="128">
        <f t="shared" ref="F113:G117" ca="1" si="669">IFERROR(F71 / F29, 0)</f>
        <v>2.5115242112481955</v>
      </c>
      <c r="G113" s="116">
        <f t="shared" ca="1" si="669"/>
        <v>2.4758042714247095</v>
      </c>
      <c r="H113" s="115">
        <f t="shared" ref="H113:H117" ca="1" si="670">IF(F$9 = 0, 0, IFERROR((F113 - G113) / G113, 0))</f>
        <v>1.4427610548927128E-2</v>
      </c>
      <c r="I113" s="141"/>
      <c r="J113" s="128">
        <f ca="1">IFERROR(J71 / J29, 0)</f>
        <v>2.6607365187659764</v>
      </c>
      <c r="K113" s="116">
        <f ca="1">IFERROR(K71 / K29, 0)</f>
        <v>2.5111405464057457</v>
      </c>
      <c r="L113" s="115">
        <f t="shared" ref="L113:L117" ca="1" si="671">IF(J$9 = 0, 0, IFERROR((J113 - K113) / K113, 0))</f>
        <v>5.957291899664912E-2</v>
      </c>
      <c r="M113" s="141"/>
      <c r="N113" s="128">
        <f ca="1">IFERROR(N71 / N29, 0)</f>
        <v>2.6607365187659764</v>
      </c>
      <c r="O113" s="116">
        <f ca="1">IFERROR(O71 / O29, 0)</f>
        <v>2.5111405464057457</v>
      </c>
      <c r="P113" s="115">
        <f t="shared" ref="P113:P117" ca="1" si="672">IF(N$9 = 0, 0, IFERROR((N113 - O113) / O113, 0))</f>
        <v>5.957291899664912E-2</v>
      </c>
      <c r="Q113" s="141"/>
      <c r="R113" s="128">
        <f ca="1">IFERROR(R71 / R29, 0)</f>
        <v>1.5967289631678994</v>
      </c>
      <c r="S113" s="116">
        <f ca="1">IFERROR(S71 / S29, 0)</f>
        <v>1.5088828654697009</v>
      </c>
      <c r="T113" s="115">
        <f t="shared" ref="T113:T117" ca="1" si="673">IF(R$9 = 0, 0, IFERROR((R113 - S113) / S113, 0))</f>
        <v>5.8219295684594351E-2</v>
      </c>
      <c r="U113" s="128">
        <f ca="1">IFERROR(U71 / U29, 0)</f>
        <v>1.6282525437292785</v>
      </c>
      <c r="V113" s="116">
        <f ca="1">IFERROR(V71 / V29, 0)</f>
        <v>1.5831647426143527</v>
      </c>
      <c r="W113" s="115">
        <f t="shared" ref="W113:W117" ca="1" si="674">IF(U$9 = 0, 0, IFERROR((U113 - V113) / V113, 0))</f>
        <v>2.8479538421548139E-2</v>
      </c>
      <c r="X113" s="128">
        <f ca="1">IFERROR(X71 / X29, 0)</f>
        <v>1.6174209878550032</v>
      </c>
      <c r="Y113" s="116">
        <f ca="1">IFERROR(Y71 / Y29, 0)</f>
        <v>1.5475709577973848</v>
      </c>
      <c r="Z113" s="115">
        <f t="shared" ref="Z113:Z117" ca="1" si="675">IF(X$9 = 0, 0, IFERROR((X113 - Y113) / Y113, 0))</f>
        <v>4.5135268082979525E-2</v>
      </c>
      <c r="AA113" s="128">
        <f ca="1">IFERROR(AA71 / AA29, 0)</f>
        <v>1.6483132823840165</v>
      </c>
      <c r="AB113" s="116">
        <f ca="1">IFERROR(AB71 / AB29, 0)</f>
        <v>1.6050483977556917</v>
      </c>
      <c r="AC113" s="115">
        <f t="shared" ref="AC113:AC117" ca="1" si="676">IF(AA$9 = 0, 0, IFERROR((AA113 - AB113) / AB113, 0))</f>
        <v>2.6955501584139917E-2</v>
      </c>
      <c r="AD113" s="141"/>
      <c r="AE113" s="128">
        <f ca="1">IFERROR(AE71 / AE29, 0)</f>
        <v>1.2258016308155011</v>
      </c>
      <c r="AF113" s="116">
        <f ca="1">IFERROR(AF71 / AF29, 0)</f>
        <v>1.1888567463957289</v>
      </c>
      <c r="AG113" s="115">
        <f t="shared" ref="AG113:AG117" ca="1" si="677">IF(AE$9 = 0, 0, IFERROR((AE113 - AF113) / AF113, 0))</f>
        <v>3.1075976589928448E-2</v>
      </c>
      <c r="AH113" s="128">
        <f ca="1">IFERROR(AH71 / AH29, 0)</f>
        <v>1.2837136225212236</v>
      </c>
      <c r="AI113" s="116">
        <f ca="1">IFERROR(AI71 / AI29, 0)</f>
        <v>1.2474058986736805</v>
      </c>
      <c r="AJ113" s="115">
        <f t="shared" ref="AJ113:AJ117" ca="1" si="678">IF(AH$9 = 0, 0, IFERROR((AH113 - AI113) / AI113, 0))</f>
        <v>2.9106583419356711E-2</v>
      </c>
      <c r="AK113" s="128">
        <f ca="1">IFERROR(AK71 / AK29, 0)</f>
        <v>1.2472357240269958</v>
      </c>
      <c r="AL113" s="116">
        <f ca="1">IFERROR(AL71 / AL29, 0)</f>
        <v>1.2128029006970866</v>
      </c>
      <c r="AM113" s="115">
        <f t="shared" ref="AM113:AM117" ca="1" si="679">IF(AK$9 = 0, 0, IFERROR((AK113 - AL113) / AL113, 0))</f>
        <v>2.839111228223324E-2</v>
      </c>
      <c r="AN113" s="128">
        <f ca="1">IFERROR(AN71 / AN29, 0)</f>
        <v>1.2514224751066856</v>
      </c>
      <c r="AO113" s="116">
        <f ca="1">IFERROR(AO71 / AO29, 0)</f>
        <v>1.2351735177460434</v>
      </c>
      <c r="AP113" s="115">
        <f t="shared" ref="AP113:AP117" ca="1" si="680">IF(AN$9 = 0, 0, IFERROR((AN113 - AO113) / AO113, 0))</f>
        <v>1.3155202185919101E-2</v>
      </c>
      <c r="AQ113" s="128">
        <f ca="1">IFERROR(AQ71 / AQ29, 0)</f>
        <v>1.3000339193849284</v>
      </c>
      <c r="AR113" s="116">
        <f ca="1">IFERROR(AR71 / AR29, 0)</f>
        <v>1.2664149704530532</v>
      </c>
      <c r="AS113" s="115">
        <f t="shared" ref="AS113:AS117" ca="1" si="681">IF(AQ$9 = 0, 0, IFERROR((AQ113 - AR113) / AR113, 0))</f>
        <v>2.6546550472194928E-2</v>
      </c>
      <c r="AT113" s="128">
        <f ca="1">IFERROR(AT71 / AT29, 0)</f>
        <v>1.2401951001444891</v>
      </c>
      <c r="AU113" s="116">
        <f ca="1">IFERROR(AU71 / AU29, 0)</f>
        <v>1.2333852111240806</v>
      </c>
      <c r="AV113" s="115">
        <f t="shared" ref="AV113:AV117" ca="1" si="682">IF(AT$9 = 0, 0, IFERROR((AT113 - AU113) / AU113, 0))</f>
        <v>5.521299395346309E-3</v>
      </c>
      <c r="AW113" s="128">
        <f ca="1">IFERROR(AW71 / AW29, 0)</f>
        <v>1.2400555718046213</v>
      </c>
      <c r="AX113" s="116">
        <f ca="1">IFERROR(AX71 / AX29, 0)</f>
        <v>1.2169377361590275</v>
      </c>
      <c r="AY113" s="115">
        <f t="shared" ref="AY113:AY117" ca="1" si="683">IF(AW$9 = 0, 0, IFERROR((AW113 - AX113) / AX113, 0))</f>
        <v>1.8996728393483629E-2</v>
      </c>
      <c r="AZ113" s="128">
        <f ca="1">IFERROR(AZ71 / AZ29, 0)</f>
        <v>1.281186405566455</v>
      </c>
      <c r="BA113" s="116">
        <f ca="1">IFERROR(BA71 / BA29, 0)</f>
        <v>1.2471919275795342</v>
      </c>
      <c r="BB113" s="115">
        <f t="shared" ref="BB113:BB117" ca="1" si="684">IF(AZ$9 = 0, 0, IFERROR((AZ113 - BA113) / BA113, 0))</f>
        <v>2.7256813674936924E-2</v>
      </c>
      <c r="BC113" s="128">
        <f ca="1">IFERROR(BC71 / BC29, 0)</f>
        <v>1.2575134656917593</v>
      </c>
      <c r="BD113" s="116">
        <f ca="1">IFERROR(BD71 / BD29, 0)</f>
        <v>1.2250281182526457</v>
      </c>
      <c r="BE113" s="115">
        <f t="shared" ref="BE113:BE117" ca="1" si="685">IF(BC$9 = 0, 0, IFERROR((BC113 - BD113) / BD113, 0))</f>
        <v>2.6518042284164052E-2</v>
      </c>
      <c r="BF113" s="128">
        <f ca="1">IFERROR(BF71 / BF29, 0)</f>
        <v>1.2446355922352668</v>
      </c>
      <c r="BG113" s="116">
        <f ca="1">IFERROR(BG71 / BG29, 0)</f>
        <v>1.2356216793433044</v>
      </c>
      <c r="BH113" s="115">
        <f t="shared" ref="BH113:BH117" ca="1" si="686">IF(BF$9 = 0, 0, IFERROR((BF113 - BG113) / BG113, 0))</f>
        <v>7.2950426839006486E-3</v>
      </c>
      <c r="BI113" s="128">
        <f ca="1">IFERROR(BI71 / BI29, 0)</f>
        <v>1.3092746655354184</v>
      </c>
      <c r="BJ113" s="116">
        <f ca="1">IFERROR(BJ71 / BJ29, 0)</f>
        <v>1.2747329024754008</v>
      </c>
      <c r="BK113" s="115">
        <f t="shared" ref="BK113:BK117" ca="1" si="687">IF(BI$9 = 0, 0, IFERROR((BI113 - BJ113) / BJ113, 0))</f>
        <v>2.7097255427345587E-2</v>
      </c>
      <c r="BL113" s="128">
        <f ca="1">IFERROR(BL71 / BL29, 0)</f>
        <v>1.2432435992859918</v>
      </c>
      <c r="BM113" s="116">
        <f ca="1">IFERROR(BM71 / BM29, 0)</f>
        <v>1.2241964154033642</v>
      </c>
      <c r="BN113" s="115">
        <f t="shared" ref="BN113:BN117" ca="1" si="688">IF(BL$9 = 0, 0, IFERROR((BL113 - BM113) / BM113, 0))</f>
        <v>1.5558927997964845E-2</v>
      </c>
      <c r="BO113" s="158" t="str">
        <f t="shared" ref="BO113:BO117" si="689">E113</f>
        <v>Total Active</v>
      </c>
      <c r="BP113" s="248" t="str">
        <f>$D113</f>
        <v>ORDERS PER CUST</v>
      </c>
    </row>
    <row r="114" spans="4:68" ht="15" thickTop="1" x14ac:dyDescent="0.2">
      <c r="D114" s="237"/>
      <c r="E114" s="136" t="str">
        <f>$E$30</f>
        <v>Elite</v>
      </c>
      <c r="F114" s="129">
        <f t="shared" ca="1" si="669"/>
        <v>7.4057124466972404</v>
      </c>
      <c r="G114" s="109">
        <f t="shared" ca="1" si="669"/>
        <v>7.1290077185690963</v>
      </c>
      <c r="H114" s="108">
        <f t="shared" ca="1" si="670"/>
        <v>3.8813918998489044E-2</v>
      </c>
      <c r="I114" s="141"/>
      <c r="J114" s="129">
        <f t="shared" ref="J114:K117" ca="1" si="690">IFERROR(J72 / J30, 0)</f>
        <v>8.403683431539557</v>
      </c>
      <c r="K114" s="109">
        <f t="shared" ca="1" si="690"/>
        <v>7.4037338054236743</v>
      </c>
      <c r="L114" s="108">
        <f t="shared" ca="1" si="671"/>
        <v>0.13506018076762299</v>
      </c>
      <c r="M114" s="141"/>
      <c r="N114" s="129">
        <f t="shared" ref="N114:O117" ca="1" si="691">IFERROR(N72 / N30, 0)</f>
        <v>8.403683431539557</v>
      </c>
      <c r="O114" s="109">
        <f t="shared" ca="1" si="691"/>
        <v>7.4037338054236743</v>
      </c>
      <c r="P114" s="108">
        <f t="shared" ca="1" si="672"/>
        <v>0.13506018076762299</v>
      </c>
      <c r="Q114" s="141"/>
      <c r="R114" s="129">
        <f t="shared" ref="R114:S117" ca="1" si="692">IFERROR(R72 / R30, 0)</f>
        <v>3.5957274086733606</v>
      </c>
      <c r="S114" s="109">
        <f t="shared" ca="1" si="692"/>
        <v>3.1854834464971842</v>
      </c>
      <c r="T114" s="108">
        <f t="shared" ca="1" si="673"/>
        <v>0.12878546351489856</v>
      </c>
      <c r="U114" s="129">
        <f t="shared" ref="U114:V117" ca="1" si="693">IFERROR(U72 / U30, 0)</f>
        <v>3.6137296584078582</v>
      </c>
      <c r="V114" s="109">
        <f t="shared" ca="1" si="693"/>
        <v>3.4222726677434845</v>
      </c>
      <c r="W114" s="108">
        <f t="shared" ca="1" si="674"/>
        <v>5.5944399892195941E-2</v>
      </c>
      <c r="X114" s="129">
        <f t="shared" ref="X114:Y117" ca="1" si="694">IFERROR(X72 / X30, 0)</f>
        <v>3.7091125198098256</v>
      </c>
      <c r="Y114" s="109">
        <f t="shared" ca="1" si="694"/>
        <v>3.3377190853036849</v>
      </c>
      <c r="Z114" s="108">
        <f t="shared" ca="1" si="675"/>
        <v>0.1112716274240764</v>
      </c>
      <c r="AA114" s="129">
        <f t="shared" ref="AA114:AB117" ca="1" si="695">IFERROR(AA72 / AA30, 0)</f>
        <v>3.8481774315446775</v>
      </c>
      <c r="AB114" s="109">
        <f t="shared" ca="1" si="695"/>
        <v>3.6353098071399264</v>
      </c>
      <c r="AC114" s="108">
        <f t="shared" ca="1" si="676"/>
        <v>5.8555566292223214E-2</v>
      </c>
      <c r="AD114" s="141"/>
      <c r="AE114" s="129">
        <f t="shared" ref="AE114:AF117" ca="1" si="696">IFERROR(AE72 / AE30, 0)</f>
        <v>2.0334949984843891</v>
      </c>
      <c r="AF114" s="109">
        <f t="shared" ca="1" si="696"/>
        <v>1.8860908912059806</v>
      </c>
      <c r="AG114" s="108">
        <f t="shared" ca="1" si="677"/>
        <v>7.8153236392630679E-2</v>
      </c>
      <c r="AH114" s="129">
        <f t="shared" ref="AH114:AI117" ca="1" si="697">IFERROR(AH72 / AH30, 0)</f>
        <v>2.2903778433425335</v>
      </c>
      <c r="AI114" s="109">
        <f t="shared" ca="1" si="697"/>
        <v>2.1191432396251675</v>
      </c>
      <c r="AJ114" s="108">
        <f t="shared" ca="1" si="678"/>
        <v>8.0803694868523304E-2</v>
      </c>
      <c r="AK114" s="129">
        <f t="shared" ref="AK114:AL117" ca="1" si="698">IFERROR(AK72 / AK30, 0)</f>
        <v>2.1028156996587031</v>
      </c>
      <c r="AL114" s="109">
        <f t="shared" ca="1" si="698"/>
        <v>1.9495628782784129</v>
      </c>
      <c r="AM114" s="108">
        <f t="shared" ca="1" si="679"/>
        <v>7.8608811794581401E-2</v>
      </c>
      <c r="AN114" s="129">
        <f t="shared" ref="AN114:AO117" ca="1" si="699">IFERROR(AN72 / AN30, 0)</f>
        <v>2.175882946518668</v>
      </c>
      <c r="AO114" s="109">
        <f t="shared" ca="1" si="699"/>
        <v>2.0868256540865939</v>
      </c>
      <c r="AP114" s="108">
        <f t="shared" ca="1" si="680"/>
        <v>4.267596205637722E-2</v>
      </c>
      <c r="AQ114" s="129">
        <f t="shared" ref="AQ114:AR117" ca="1" si="700">IFERROR(AQ72 / AQ30, 0)</f>
        <v>2.2883112741189602</v>
      </c>
      <c r="AR114" s="109">
        <f t="shared" ca="1" si="700"/>
        <v>2.1603085261621846</v>
      </c>
      <c r="AS114" s="108">
        <f t="shared" ca="1" si="681"/>
        <v>5.9252068122035366E-2</v>
      </c>
      <c r="AT114" s="129">
        <f t="shared" ref="AT114:AU117" ca="1" si="701">IFERROR(AT72 / AT30, 0)</f>
        <v>2.1151403164337683</v>
      </c>
      <c r="AU114" s="109">
        <f t="shared" ca="1" si="701"/>
        <v>2.1394690742487534</v>
      </c>
      <c r="AV114" s="108">
        <f t="shared" ca="1" si="682"/>
        <v>-1.137139961863101E-2</v>
      </c>
      <c r="AW114" s="129">
        <f t="shared" ref="AW114:AX117" ca="1" si="702">IFERROR(AW72 / AW30, 0)</f>
        <v>2.1080147965474723</v>
      </c>
      <c r="AX114" s="109">
        <f t="shared" ca="1" si="702"/>
        <v>2.0012204424103737</v>
      </c>
      <c r="AY114" s="108">
        <f t="shared" ca="1" si="683"/>
        <v>5.3364612850181528E-2</v>
      </c>
      <c r="AZ114" s="129">
        <f t="shared" ref="AZ114:BA117" ca="1" si="703">IFERROR(AZ72 / AZ30, 0)</f>
        <v>2.2943128398930779</v>
      </c>
      <c r="BA114" s="109">
        <f t="shared" ca="1" si="703"/>
        <v>2.1194271194271193</v>
      </c>
      <c r="BB114" s="108">
        <f t="shared" ca="1" si="684"/>
        <v>8.2515562277616888E-2</v>
      </c>
      <c r="BC114" s="129">
        <f t="shared" ref="BC114:BD117" ca="1" si="704">IFERROR(BC72 / BC30, 0)</f>
        <v>2.1840430739109151</v>
      </c>
      <c r="BD114" s="109">
        <f t="shared" ca="1" si="704"/>
        <v>2.0059523809523809</v>
      </c>
      <c r="BE114" s="108">
        <f t="shared" ca="1" si="685"/>
        <v>8.8781116964491827E-2</v>
      </c>
      <c r="BF114" s="129">
        <f t="shared" ref="BF114:BG117" ca="1" si="705">IFERROR(BF72 / BF30, 0)</f>
        <v>2.1273890784982936</v>
      </c>
      <c r="BG114" s="109">
        <f t="shared" ca="1" si="705"/>
        <v>2.0709677419354837</v>
      </c>
      <c r="BH114" s="108">
        <f t="shared" ca="1" si="686"/>
        <v>2.7243947561481418E-2</v>
      </c>
      <c r="BI114" s="129">
        <f t="shared" ref="BI114:BJ117" ca="1" si="706">IFERROR(BI72 / BI30, 0)</f>
        <v>2.412303457038488</v>
      </c>
      <c r="BJ114" s="109">
        <f t="shared" ca="1" si="706"/>
        <v>2.2536828135368281</v>
      </c>
      <c r="BK114" s="108">
        <f t="shared" ca="1" si="687"/>
        <v>7.0382860688691082E-2</v>
      </c>
      <c r="BL114" s="129">
        <f t="shared" ref="BL114:BM117" ca="1" si="707">IFERROR(BL72 / BL30, 0)</f>
        <v>2.1914241960183767</v>
      </c>
      <c r="BM114" s="109">
        <f t="shared" ca="1" si="707"/>
        <v>2.0986703988803357</v>
      </c>
      <c r="BN114" s="108">
        <f t="shared" ca="1" si="688"/>
        <v>4.4196457522594393E-2</v>
      </c>
      <c r="BO114" s="152" t="str">
        <f t="shared" si="689"/>
        <v>Elite</v>
      </c>
      <c r="BP114" s="249"/>
    </row>
    <row r="115" spans="4:68" x14ac:dyDescent="0.2">
      <c r="D115" s="237"/>
      <c r="E115" s="79" t="str">
        <f>$E$31</f>
        <v>High Value</v>
      </c>
      <c r="F115" s="130">
        <f t="shared" ca="1" si="669"/>
        <v>3.224220676031432</v>
      </c>
      <c r="G115" s="101">
        <f t="shared" ca="1" si="669"/>
        <v>3.1723819831668743</v>
      </c>
      <c r="H115" s="13">
        <f t="shared" ca="1" si="670"/>
        <v>1.63406213815428E-2</v>
      </c>
      <c r="I115" s="141"/>
      <c r="J115" s="130">
        <f t="shared" ca="1" si="690"/>
        <v>3.4253906823246751</v>
      </c>
      <c r="K115" s="101">
        <f t="shared" ca="1" si="690"/>
        <v>3.22447353216584</v>
      </c>
      <c r="L115" s="13">
        <f t="shared" ca="1" si="671"/>
        <v>6.2310063380759569E-2</v>
      </c>
      <c r="M115" s="141"/>
      <c r="N115" s="130">
        <f t="shared" ca="1" si="691"/>
        <v>3.4253906823246751</v>
      </c>
      <c r="O115" s="101">
        <f t="shared" ca="1" si="691"/>
        <v>3.22447353216584</v>
      </c>
      <c r="P115" s="13">
        <f t="shared" ca="1" si="672"/>
        <v>6.2310063380759569E-2</v>
      </c>
      <c r="Q115" s="141"/>
      <c r="R115" s="130">
        <f t="shared" ca="1" si="692"/>
        <v>1.9647621283589098</v>
      </c>
      <c r="S115" s="101">
        <f t="shared" ca="1" si="692"/>
        <v>1.838636090767199</v>
      </c>
      <c r="T115" s="13">
        <f t="shared" ca="1" si="673"/>
        <v>6.8597607881765665E-2</v>
      </c>
      <c r="U115" s="130">
        <f t="shared" ca="1" si="693"/>
        <v>1.9812035716965559</v>
      </c>
      <c r="V115" s="101">
        <f t="shared" ca="1" si="693"/>
        <v>1.9022835179742257</v>
      </c>
      <c r="W115" s="13">
        <f t="shared" ca="1" si="674"/>
        <v>4.1487009153279929E-2</v>
      </c>
      <c r="X115" s="130">
        <f t="shared" ca="1" si="694"/>
        <v>1.9939996435431808</v>
      </c>
      <c r="Y115" s="101">
        <f t="shared" ca="1" si="694"/>
        <v>1.8950088366140532</v>
      </c>
      <c r="Z115" s="13">
        <f t="shared" ca="1" si="675"/>
        <v>5.2237649248117253E-2</v>
      </c>
      <c r="AA115" s="130">
        <f t="shared" ca="1" si="695"/>
        <v>1.9985459342904159</v>
      </c>
      <c r="AB115" s="101">
        <f t="shared" ca="1" si="695"/>
        <v>1.9544597595207172</v>
      </c>
      <c r="AC115" s="13">
        <f t="shared" ca="1" si="676"/>
        <v>2.2556706299499268E-2</v>
      </c>
      <c r="AD115" s="141"/>
      <c r="AE115" s="130">
        <f t="shared" ca="1" si="696"/>
        <v>1.4088224956063269</v>
      </c>
      <c r="AF115" s="101">
        <f t="shared" ca="1" si="696"/>
        <v>1.3375651184170205</v>
      </c>
      <c r="AG115" s="13">
        <f t="shared" ca="1" si="677"/>
        <v>5.327394996188143E-2</v>
      </c>
      <c r="AH115" s="130">
        <f t="shared" ca="1" si="697"/>
        <v>1.4905740409086625</v>
      </c>
      <c r="AI115" s="101">
        <f t="shared" ca="1" si="697"/>
        <v>1.4416937517086359</v>
      </c>
      <c r="AJ115" s="13">
        <f t="shared" ca="1" si="678"/>
        <v>3.3904765933885563E-2</v>
      </c>
      <c r="AK115" s="130">
        <f t="shared" ca="1" si="698"/>
        <v>1.4447261663286004</v>
      </c>
      <c r="AL115" s="101">
        <f t="shared" ca="1" si="698"/>
        <v>1.3727456214597304</v>
      </c>
      <c r="AM115" s="13">
        <f t="shared" ca="1" si="679"/>
        <v>5.2435457628579665E-2</v>
      </c>
      <c r="AN115" s="130">
        <f t="shared" ca="1" si="699"/>
        <v>1.4517173034948192</v>
      </c>
      <c r="AO115" s="101">
        <f t="shared" ca="1" si="699"/>
        <v>1.4200603097461721</v>
      </c>
      <c r="AP115" s="13">
        <f t="shared" ca="1" si="680"/>
        <v>2.2292710761210956E-2</v>
      </c>
      <c r="AQ115" s="130">
        <f t="shared" ca="1" si="700"/>
        <v>1.5080296296296296</v>
      </c>
      <c r="AR115" s="101">
        <f t="shared" ca="1" si="700"/>
        <v>1.4386478784040533</v>
      </c>
      <c r="AS115" s="13">
        <f t="shared" ca="1" si="681"/>
        <v>4.822705560344908E-2</v>
      </c>
      <c r="AT115" s="130">
        <f t="shared" ca="1" si="701"/>
        <v>1.4008793624622149</v>
      </c>
      <c r="AU115" s="101">
        <f t="shared" ca="1" si="701"/>
        <v>1.3792950985346135</v>
      </c>
      <c r="AV115" s="13">
        <f t="shared" ca="1" si="682"/>
        <v>1.5648764322103995E-2</v>
      </c>
      <c r="AW115" s="130">
        <f t="shared" ca="1" si="702"/>
        <v>1.4165710080941869</v>
      </c>
      <c r="AX115" s="101">
        <f t="shared" ca="1" si="702"/>
        <v>1.3670673248908922</v>
      </c>
      <c r="AY115" s="13">
        <f t="shared" ca="1" si="683"/>
        <v>3.6211591266908268E-2</v>
      </c>
      <c r="AZ115" s="130">
        <f t="shared" ca="1" si="703"/>
        <v>1.4988704649166402</v>
      </c>
      <c r="BA115" s="101">
        <f t="shared" ca="1" si="703"/>
        <v>1.4467889908256881</v>
      </c>
      <c r="BB115" s="13">
        <f t="shared" ca="1" si="684"/>
        <v>3.5997975116764606E-2</v>
      </c>
      <c r="BC115" s="130">
        <f t="shared" ca="1" si="704"/>
        <v>1.4513762347751031</v>
      </c>
      <c r="BD115" s="101">
        <f t="shared" ca="1" si="704"/>
        <v>1.4117036990477387</v>
      </c>
      <c r="BE115" s="13">
        <f t="shared" ca="1" si="685"/>
        <v>2.8102593875843358E-2</v>
      </c>
      <c r="BF115" s="130">
        <f t="shared" ca="1" si="705"/>
        <v>1.4202883625128733</v>
      </c>
      <c r="BG115" s="101">
        <f t="shared" ca="1" si="705"/>
        <v>1.416034389607949</v>
      </c>
      <c r="BH115" s="13">
        <f t="shared" ca="1" si="686"/>
        <v>3.0041451931841988E-3</v>
      </c>
      <c r="BI115" s="130">
        <f t="shared" ca="1" si="706"/>
        <v>1.5038173875847409</v>
      </c>
      <c r="BJ115" s="101">
        <f t="shared" ca="1" si="706"/>
        <v>1.4614406643277866</v>
      </c>
      <c r="BK115" s="13">
        <f t="shared" ca="1" si="687"/>
        <v>2.8996540394232263E-2</v>
      </c>
      <c r="BL115" s="130">
        <f t="shared" ca="1" si="707"/>
        <v>1.3912918108419838</v>
      </c>
      <c r="BM115" s="101">
        <f t="shared" ca="1" si="707"/>
        <v>1.3844720662212877</v>
      </c>
      <c r="BN115" s="13">
        <f t="shared" ca="1" si="688"/>
        <v>4.9258809817012842E-3</v>
      </c>
      <c r="BO115" s="159" t="str">
        <f t="shared" si="689"/>
        <v>High Value</v>
      </c>
      <c r="BP115" s="249"/>
    </row>
    <row r="116" spans="4:68" x14ac:dyDescent="0.2">
      <c r="D116" s="238"/>
      <c r="E116" s="79" t="str">
        <f>$E$32</f>
        <v>Opportunity</v>
      </c>
      <c r="F116" s="130">
        <f t="shared" ca="1" si="669"/>
        <v>1.6246907802366786</v>
      </c>
      <c r="G116" s="101">
        <f t="shared" ca="1" si="669"/>
        <v>1.6184148114440851</v>
      </c>
      <c r="H116" s="13">
        <f t="shared" ca="1" si="670"/>
        <v>3.8778493302304663E-3</v>
      </c>
      <c r="I116" s="141"/>
      <c r="J116" s="130">
        <f t="shared" ca="1" si="690"/>
        <v>1.6509041687056609</v>
      </c>
      <c r="K116" s="101">
        <f t="shared" ca="1" si="690"/>
        <v>1.6246936612537071</v>
      </c>
      <c r="L116" s="13">
        <f t="shared" ca="1" si="671"/>
        <v>1.6132584300063264E-2</v>
      </c>
      <c r="M116" s="141"/>
      <c r="N116" s="130">
        <f t="shared" ca="1" si="691"/>
        <v>1.6509080294644543</v>
      </c>
      <c r="O116" s="101">
        <f t="shared" ca="1" si="691"/>
        <v>1.6246999271132152</v>
      </c>
      <c r="P116" s="13">
        <f t="shared" ca="1" si="672"/>
        <v>1.6131041747386481E-2</v>
      </c>
      <c r="Q116" s="141"/>
      <c r="R116" s="130">
        <f t="shared" ca="1" si="692"/>
        <v>1.274893530723991</v>
      </c>
      <c r="S116" s="101">
        <f t="shared" ca="1" si="692"/>
        <v>1.2582092809229688</v>
      </c>
      <c r="T116" s="13">
        <f t="shared" ca="1" si="673"/>
        <v>1.3260313728399283E-2</v>
      </c>
      <c r="U116" s="130">
        <f t="shared" ca="1" si="693"/>
        <v>1.2825096019921496</v>
      </c>
      <c r="V116" s="101">
        <f t="shared" ca="1" si="693"/>
        <v>1.2684908704008786</v>
      </c>
      <c r="W116" s="13">
        <f t="shared" ca="1" si="674"/>
        <v>1.1051503734386887E-2</v>
      </c>
      <c r="X116" s="130">
        <f t="shared" ca="1" si="694"/>
        <v>1.2842614838455195</v>
      </c>
      <c r="Y116" s="101">
        <f t="shared" ca="1" si="694"/>
        <v>1.259294582784213</v>
      </c>
      <c r="Z116" s="13">
        <f t="shared" ca="1" si="675"/>
        <v>1.9826100582523282E-2</v>
      </c>
      <c r="AA116" s="130">
        <f t="shared" ca="1" si="695"/>
        <v>1.258494031221304</v>
      </c>
      <c r="AB116" s="101">
        <f t="shared" ca="1" si="695"/>
        <v>1.2523231154810102</v>
      </c>
      <c r="AC116" s="13">
        <f t="shared" ca="1" si="676"/>
        <v>4.9275747321198427E-3</v>
      </c>
      <c r="AD116" s="141"/>
      <c r="AE116" s="130">
        <f t="shared" ca="1" si="696"/>
        <v>1.1095571095571095</v>
      </c>
      <c r="AF116" s="101">
        <f t="shared" ca="1" si="696"/>
        <v>1.0952676405888657</v>
      </c>
      <c r="AG116" s="13">
        <f t="shared" ca="1" si="677"/>
        <v>1.3046554502935119E-2</v>
      </c>
      <c r="AH116" s="130">
        <f t="shared" ca="1" si="697"/>
        <v>1.1327651904438154</v>
      </c>
      <c r="AI116" s="101">
        <f t="shared" ca="1" si="697"/>
        <v>1.1248062323621766</v>
      </c>
      <c r="AJ116" s="13">
        <f t="shared" ca="1" si="678"/>
        <v>7.0758481351267232E-3</v>
      </c>
      <c r="AK116" s="130">
        <f t="shared" ca="1" si="698"/>
        <v>1.1100220574821302</v>
      </c>
      <c r="AL116" s="101">
        <f t="shared" ca="1" si="698"/>
        <v>1.119335411051213</v>
      </c>
      <c r="AM116" s="13">
        <f t="shared" ca="1" si="679"/>
        <v>-8.3204314606077356E-3</v>
      </c>
      <c r="AN116" s="130">
        <f t="shared" ca="1" si="699"/>
        <v>1.1036425146160416</v>
      </c>
      <c r="AO116" s="101">
        <f t="shared" ca="1" si="699"/>
        <v>1.1009470347882537</v>
      </c>
      <c r="AP116" s="13">
        <f t="shared" ca="1" si="680"/>
        <v>2.4483283415230447E-3</v>
      </c>
      <c r="AQ116" s="130">
        <f t="shared" ca="1" si="700"/>
        <v>1.1369178331334959</v>
      </c>
      <c r="AR116" s="101">
        <f t="shared" ca="1" si="700"/>
        <v>1.1319734086148803</v>
      </c>
      <c r="AS116" s="13">
        <f t="shared" ca="1" si="681"/>
        <v>4.3679687888303073E-3</v>
      </c>
      <c r="AT116" s="130">
        <f t="shared" ca="1" si="701"/>
        <v>1.0991698113207546</v>
      </c>
      <c r="AU116" s="101">
        <f t="shared" ca="1" si="701"/>
        <v>1.0938035758021063</v>
      </c>
      <c r="AV116" s="13">
        <f t="shared" ca="1" si="682"/>
        <v>4.9060321591225227E-3</v>
      </c>
      <c r="AW116" s="130">
        <f t="shared" ca="1" si="702"/>
        <v>1.1107123457748118</v>
      </c>
      <c r="AX116" s="101">
        <f t="shared" ca="1" si="702"/>
        <v>1.0947962198725305</v>
      </c>
      <c r="AY116" s="13">
        <f t="shared" ca="1" si="683"/>
        <v>1.4537980323072779E-2</v>
      </c>
      <c r="AZ116" s="130">
        <f t="shared" ca="1" si="703"/>
        <v>1.1255134976525822</v>
      </c>
      <c r="BA116" s="101">
        <f t="shared" ca="1" si="703"/>
        <v>1.1173510537574078</v>
      </c>
      <c r="BB116" s="13">
        <f t="shared" ca="1" si="684"/>
        <v>7.3051740254111543E-3</v>
      </c>
      <c r="BC116" s="130">
        <f t="shared" ca="1" si="704"/>
        <v>1.1182682980254717</v>
      </c>
      <c r="BD116" s="101">
        <f t="shared" ca="1" si="704"/>
        <v>1.111665795940481</v>
      </c>
      <c r="BE116" s="13">
        <f t="shared" ca="1" si="685"/>
        <v>5.9392868873912822E-3</v>
      </c>
      <c r="BF116" s="130">
        <f t="shared" ca="1" si="705"/>
        <v>1.1043042903831444</v>
      </c>
      <c r="BG116" s="101">
        <f t="shared" ca="1" si="705"/>
        <v>1.1022596645933391</v>
      </c>
      <c r="BH116" s="13">
        <f t="shared" ca="1" si="686"/>
        <v>1.8549402245972367E-3</v>
      </c>
      <c r="BI116" s="130">
        <f t="shared" ca="1" si="706"/>
        <v>1.1141111567916933</v>
      </c>
      <c r="BJ116" s="101">
        <f t="shared" ca="1" si="706"/>
        <v>1.1161001522662484</v>
      </c>
      <c r="BK116" s="13">
        <f t="shared" ca="1" si="687"/>
        <v>-1.7820940804608287E-3</v>
      </c>
      <c r="BL116" s="130">
        <f t="shared" ca="1" si="707"/>
        <v>1.0909554730983302</v>
      </c>
      <c r="BM116" s="101">
        <f t="shared" ca="1" si="707"/>
        <v>1.0807664854774062</v>
      </c>
      <c r="BN116" s="13">
        <f t="shared" ca="1" si="688"/>
        <v>9.4275569772347655E-3</v>
      </c>
      <c r="BO116" s="159" t="str">
        <f t="shared" si="689"/>
        <v>Opportunity</v>
      </c>
      <c r="BP116" s="250"/>
    </row>
    <row r="117" spans="4:68" x14ac:dyDescent="0.2">
      <c r="D117" s="239"/>
      <c r="E117" s="78" t="str">
        <f>$E$33</f>
        <v>Marginal</v>
      </c>
      <c r="F117" s="131">
        <f t="shared" ca="1" si="669"/>
        <v>1.075923252855608</v>
      </c>
      <c r="G117" s="102">
        <f t="shared" ca="1" si="669"/>
        <v>1.0829312215731997</v>
      </c>
      <c r="H117" s="100">
        <f t="shared" ca="1" si="670"/>
        <v>-6.4712962171420661E-3</v>
      </c>
      <c r="I117" s="141"/>
      <c r="J117" s="131">
        <f t="shared" ca="1" si="690"/>
        <v>1.0761338456791856</v>
      </c>
      <c r="K117" s="102">
        <f t="shared" ca="1" si="690"/>
        <v>1.0759020907162713</v>
      </c>
      <c r="L117" s="100">
        <f t="shared" ca="1" si="671"/>
        <v>2.1540525379961682E-4</v>
      </c>
      <c r="M117" s="141"/>
      <c r="N117" s="131">
        <f t="shared" ca="1" si="691"/>
        <v>1.0761230534488175</v>
      </c>
      <c r="O117" s="102">
        <f t="shared" ca="1" si="691"/>
        <v>1.0759005908429227</v>
      </c>
      <c r="P117" s="100">
        <f t="shared" ca="1" si="672"/>
        <v>2.067687366177377E-4</v>
      </c>
      <c r="Q117" s="141"/>
      <c r="R117" s="131">
        <f t="shared" ca="1" si="692"/>
        <v>1.0522039710945688</v>
      </c>
      <c r="S117" s="102">
        <f t="shared" ca="1" si="692"/>
        <v>1.0487845818137427</v>
      </c>
      <c r="T117" s="100">
        <f t="shared" ca="1" si="673"/>
        <v>3.260335191915837E-3</v>
      </c>
      <c r="U117" s="131">
        <f t="shared" ca="1" si="693"/>
        <v>1.0504863048955595</v>
      </c>
      <c r="V117" s="102">
        <f t="shared" ca="1" si="693"/>
        <v>1.0504206996900107</v>
      </c>
      <c r="W117" s="100">
        <f t="shared" ca="1" si="674"/>
        <v>6.2456124073078092E-5</v>
      </c>
      <c r="X117" s="131">
        <f t="shared" ca="1" si="694"/>
        <v>1.0545696708314836</v>
      </c>
      <c r="Y117" s="102">
        <f t="shared" ca="1" si="694"/>
        <v>1.0473751401170757</v>
      </c>
      <c r="Z117" s="100">
        <f t="shared" ca="1" si="675"/>
        <v>6.8691058617294408E-3</v>
      </c>
      <c r="AA117" s="131">
        <f t="shared" ca="1" si="695"/>
        <v>1.0481248144605337</v>
      </c>
      <c r="AB117" s="102">
        <f t="shared" ca="1" si="695"/>
        <v>1.0395023632845983</v>
      </c>
      <c r="AC117" s="100">
        <f t="shared" ca="1" si="676"/>
        <v>8.2947874680057137E-3</v>
      </c>
      <c r="AD117" s="141"/>
      <c r="AE117" s="131">
        <f t="shared" ca="1" si="696"/>
        <v>1.0292918057100482</v>
      </c>
      <c r="AF117" s="102">
        <f t="shared" ca="1" si="696"/>
        <v>1.0215664542347833</v>
      </c>
      <c r="AG117" s="100">
        <f t="shared" ca="1" si="677"/>
        <v>7.562260333863099E-3</v>
      </c>
      <c r="AH117" s="131">
        <f t="shared" ca="1" si="697"/>
        <v>1.0287734255191954</v>
      </c>
      <c r="AI117" s="102">
        <f t="shared" ca="1" si="697"/>
        <v>1.0251428571428571</v>
      </c>
      <c r="AJ117" s="100">
        <f t="shared" ca="1" si="678"/>
        <v>3.541524335892931E-3</v>
      </c>
      <c r="AK117" s="131">
        <f t="shared" ca="1" si="698"/>
        <v>1.0247106754841757</v>
      </c>
      <c r="AL117" s="102">
        <f t="shared" ca="1" si="698"/>
        <v>1.025904295403165</v>
      </c>
      <c r="AM117" s="100">
        <f t="shared" ca="1" si="679"/>
        <v>-1.1634807694417323E-3</v>
      </c>
      <c r="AN117" s="131">
        <f t="shared" ca="1" si="699"/>
        <v>1.0223546944858419</v>
      </c>
      <c r="AO117" s="102">
        <f t="shared" ca="1" si="699"/>
        <v>1.0253096562184025</v>
      </c>
      <c r="AP117" s="100">
        <f t="shared" ca="1" si="680"/>
        <v>-2.8820188268383587E-3</v>
      </c>
      <c r="AQ117" s="131">
        <f t="shared" ca="1" si="700"/>
        <v>1.0261545472959288</v>
      </c>
      <c r="AR117" s="102">
        <f t="shared" ca="1" si="700"/>
        <v>1.0222896708716684</v>
      </c>
      <c r="AS117" s="100">
        <f t="shared" ca="1" si="681"/>
        <v>3.7806079180717237E-3</v>
      </c>
      <c r="AT117" s="131">
        <f t="shared" ca="1" si="701"/>
        <v>1.0216385011021307</v>
      </c>
      <c r="AU117" s="102">
        <f t="shared" ca="1" si="701"/>
        <v>1.0214631702021046</v>
      </c>
      <c r="AV117" s="100">
        <f t="shared" ca="1" si="682"/>
        <v>1.7164681521644303E-4</v>
      </c>
      <c r="AW117" s="131">
        <f t="shared" ca="1" si="702"/>
        <v>1.0238022478014328</v>
      </c>
      <c r="AX117" s="102">
        <f t="shared" ca="1" si="702"/>
        <v>1.0192412912639066</v>
      </c>
      <c r="AY117" s="100">
        <f t="shared" ca="1" si="683"/>
        <v>4.4748545576194197E-3</v>
      </c>
      <c r="AZ117" s="131">
        <f t="shared" ca="1" si="703"/>
        <v>1.0359844312256739</v>
      </c>
      <c r="BA117" s="102">
        <f t="shared" ca="1" si="703"/>
        <v>1.0266429840142095</v>
      </c>
      <c r="BB117" s="100">
        <f t="shared" ca="1" si="684"/>
        <v>9.0990221108208109E-3</v>
      </c>
      <c r="BC117" s="131">
        <f t="shared" ca="1" si="704"/>
        <v>1.0291920711589728</v>
      </c>
      <c r="BD117" s="102">
        <f t="shared" ca="1" si="704"/>
        <v>1.0250171686451486</v>
      </c>
      <c r="BE117" s="100">
        <f t="shared" ca="1" si="685"/>
        <v>4.0730074007858438E-3</v>
      </c>
      <c r="BF117" s="131">
        <f t="shared" ca="1" si="705"/>
        <v>1.0244202080982825</v>
      </c>
      <c r="BG117" s="102">
        <f t="shared" ca="1" si="705"/>
        <v>1.0221537276054711</v>
      </c>
      <c r="BH117" s="100">
        <f t="shared" ca="1" si="686"/>
        <v>2.2173577531443781E-3</v>
      </c>
      <c r="BI117" s="131">
        <f t="shared" ca="1" si="706"/>
        <v>1.023295465075335</v>
      </c>
      <c r="BJ117" s="102">
        <f t="shared" ca="1" si="706"/>
        <v>1.0178986087992932</v>
      </c>
      <c r="BK117" s="100">
        <f t="shared" ca="1" si="687"/>
        <v>5.3019585933100979E-3</v>
      </c>
      <c r="BL117" s="131">
        <f t="shared" ca="1" si="707"/>
        <v>1.0302781029518777</v>
      </c>
      <c r="BM117" s="102">
        <f t="shared" ca="1" si="707"/>
        <v>1.0215724728115529</v>
      </c>
      <c r="BN117" s="100">
        <f t="shared" ca="1" si="688"/>
        <v>8.5217939715674772E-3</v>
      </c>
      <c r="BO117" s="156" t="str">
        <f t="shared" si="689"/>
        <v>Marginal</v>
      </c>
      <c r="BP117" s="251"/>
    </row>
    <row r="118" spans="4:68" ht="3.75" customHeight="1" x14ac:dyDescent="0.2">
      <c r="D118" s="144"/>
      <c r="E118" s="144"/>
      <c r="F118" s="144"/>
      <c r="G118" s="144"/>
      <c r="H118" s="160"/>
      <c r="I118" s="138"/>
      <c r="J118" s="144"/>
      <c r="K118" s="144"/>
      <c r="L118" s="160"/>
      <c r="M118" s="138"/>
      <c r="N118" s="144"/>
      <c r="O118" s="144"/>
      <c r="P118" s="160"/>
      <c r="Q118" s="138"/>
      <c r="R118" s="144"/>
      <c r="S118" s="144"/>
      <c r="T118" s="160"/>
      <c r="U118" s="144"/>
      <c r="V118" s="144"/>
      <c r="W118" s="160"/>
      <c r="X118" s="144"/>
      <c r="Y118" s="144"/>
      <c r="Z118" s="160"/>
      <c r="AA118" s="144"/>
      <c r="AB118" s="144"/>
      <c r="AC118" s="160"/>
      <c r="AD118" s="138"/>
      <c r="AE118" s="144"/>
      <c r="AF118" s="144"/>
      <c r="AG118" s="160"/>
      <c r="AH118" s="144"/>
      <c r="AI118" s="144"/>
      <c r="AJ118" s="160"/>
      <c r="AK118" s="144"/>
      <c r="AL118" s="144"/>
      <c r="AM118" s="160"/>
      <c r="AN118" s="144"/>
      <c r="AO118" s="144"/>
      <c r="AP118" s="160"/>
      <c r="AQ118" s="144"/>
      <c r="AR118" s="144"/>
      <c r="AS118" s="160"/>
      <c r="AT118" s="144"/>
      <c r="AU118" s="144"/>
      <c r="AV118" s="160"/>
      <c r="AW118" s="144"/>
      <c r="AX118" s="144"/>
      <c r="AY118" s="160"/>
      <c r="AZ118" s="144"/>
      <c r="BA118" s="144"/>
      <c r="BB118" s="160"/>
      <c r="BC118" s="144"/>
      <c r="BD118" s="144"/>
      <c r="BE118" s="160"/>
      <c r="BF118" s="144"/>
      <c r="BG118" s="144"/>
      <c r="BH118" s="160"/>
      <c r="BI118" s="144"/>
      <c r="BJ118" s="144"/>
      <c r="BK118" s="160"/>
      <c r="BL118" s="144"/>
      <c r="BM118" s="144"/>
      <c r="BN118" s="160"/>
      <c r="BO118" s="144"/>
      <c r="BP118" s="144"/>
    </row>
    <row r="119" spans="4:68" ht="15" thickBot="1" x14ac:dyDescent="0.25">
      <c r="D119" s="236" t="s">
        <v>115</v>
      </c>
      <c r="E119" s="135" t="str">
        <f>$E$29</f>
        <v>Total Active</v>
      </c>
      <c r="F119" s="128">
        <f t="shared" ref="F119:G123" ca="1" si="708">IFERROR(F107 / F71, 0)</f>
        <v>3.1688280963802935</v>
      </c>
      <c r="G119" s="116">
        <f t="shared" ca="1" si="708"/>
        <v>3.1557572156590505</v>
      </c>
      <c r="H119" s="115">
        <f t="shared" ref="H119:H123" ca="1" si="709">IF(F$9 = 0, 0, IFERROR((F119 - G119) / G119, 0))</f>
        <v>4.14191581544502E-3</v>
      </c>
      <c r="I119" s="141"/>
      <c r="J119" s="128">
        <f ca="1">IFERROR(J107 / J71, 0)</f>
        <v>3.1674186895049115</v>
      </c>
      <c r="K119" s="116">
        <f ca="1">IFERROR(K107 / K71, 0)</f>
        <v>3.1668425817770709</v>
      </c>
      <c r="L119" s="115">
        <f t="shared" ref="L119:L123" ca="1" si="710">IF(J$9 = 0, 0, IFERROR((J119 - K119) / K119, 0))</f>
        <v>1.8191865018982902E-4</v>
      </c>
      <c r="M119" s="141"/>
      <c r="N119" s="128">
        <f ca="1">IFERROR(N107 / N71, 0)</f>
        <v>3.1674186895049115</v>
      </c>
      <c r="O119" s="116">
        <f ca="1">IFERROR(O107 / O71, 0)</f>
        <v>3.1668425817770709</v>
      </c>
      <c r="P119" s="115">
        <f t="shared" ref="P119:P123" ca="1" si="711">IF(N$9 = 0, 0, IFERROR((N119 - O119) / O119, 0))</f>
        <v>1.8191865018982902E-4</v>
      </c>
      <c r="Q119" s="141"/>
      <c r="R119" s="128">
        <f ca="1">IFERROR(R107 / R71, 0)</f>
        <v>3.2384516554886313</v>
      </c>
      <c r="S119" s="116">
        <f ca="1">IFERROR(S107 / S71, 0)</f>
        <v>3.0958140163276129</v>
      </c>
      <c r="T119" s="115">
        <f t="shared" ref="T119:T123" ca="1" si="712">IF(R$9 = 0, 0, IFERROR((R119 - S119) / S119, 0))</f>
        <v>4.6074356666367618E-2</v>
      </c>
      <c r="U119" s="128">
        <f ca="1">IFERROR(U107 / U71, 0)</f>
        <v>3.2302678811219376</v>
      </c>
      <c r="V119" s="116">
        <f ca="1">IFERROR(V107 / V71, 0)</f>
        <v>3.2901733702738647</v>
      </c>
      <c r="W119" s="115">
        <f t="shared" ref="W119:W123" ca="1" si="713">IF(U$9 = 0, 0, IFERROR((U119 - V119) / V119, 0))</f>
        <v>-1.8207395905991634E-2</v>
      </c>
      <c r="X119" s="128">
        <f ca="1">IFERROR(X107 / X71, 0)</f>
        <v>3.0968776471263872</v>
      </c>
      <c r="Y119" s="116">
        <f ca="1">IFERROR(Y107 / Y71, 0)</f>
        <v>3.1798392636351149</v>
      </c>
      <c r="Z119" s="115">
        <f t="shared" ref="Z119:Z123" ca="1" si="714">IF(X$9 = 0, 0, IFERROR((X119 - Y119) / Y119, 0))</f>
        <v>-2.608987739018229E-2</v>
      </c>
      <c r="AA119" s="128">
        <f ca="1">IFERROR(AA107 / AA71, 0)</f>
        <v>3.100257944934659</v>
      </c>
      <c r="AB119" s="116">
        <f ca="1">IFERROR(AB107 / AB71, 0)</f>
        <v>3.0927773794992022</v>
      </c>
      <c r="AC119" s="115">
        <f t="shared" ref="AC119:AC123" ca="1" si="715">IF(AA$9 = 0, 0, IFERROR((AA119 - AB119) / AB119, 0))</f>
        <v>2.4187209480522396E-3</v>
      </c>
      <c r="AD119" s="141"/>
      <c r="AE119" s="128">
        <f ca="1">IFERROR(AE107 / AE71, 0)</f>
        <v>3.1158277328212867</v>
      </c>
      <c r="AF119" s="116">
        <f ca="1">IFERROR(AF107 / AF71, 0)</f>
        <v>2.9935112465132843</v>
      </c>
      <c r="AG119" s="115">
        <f t="shared" ref="AG119:AG123" ca="1" si="716">IF(AE$9 = 0, 0, IFERROR((AE119 - AF119) / AF119, 0))</f>
        <v>4.0860540093334036E-2</v>
      </c>
      <c r="AH119" s="128">
        <f ca="1">IFERROR(AH107 / AH71, 0)</f>
        <v>3.2785844879950439</v>
      </c>
      <c r="AI119" s="116">
        <f ca="1">IFERROR(AI107 / AI71, 0)</f>
        <v>3.1068404913891192</v>
      </c>
      <c r="AJ119" s="115">
        <f t="shared" ref="AJ119:AJ123" ca="1" si="717">IF(AH$9 = 0, 0, IFERROR((AH119 - AI119) / AI119, 0))</f>
        <v>5.527930934398731E-2</v>
      </c>
      <c r="AK119" s="128">
        <f ca="1">IFERROR(AK107 / AK71, 0)</f>
        <v>3.2444598959267901</v>
      </c>
      <c r="AL119" s="116">
        <f ca="1">IFERROR(AL107 / AL71, 0)</f>
        <v>3.1160704886624417</v>
      </c>
      <c r="AM119" s="115">
        <f t="shared" ref="AM119:AM123" ca="1" si="718">IF(AK$9 = 0, 0, IFERROR((AK119 - AL119) / AL119, 0))</f>
        <v>4.1202343699053762E-2</v>
      </c>
      <c r="AN119" s="128">
        <f ca="1">IFERROR(AN107 / AN71, 0)</f>
        <v>3.1829573523946926</v>
      </c>
      <c r="AO119" s="116">
        <f ca="1">IFERROR(AO107 / AO71, 0)</f>
        <v>3.2586551413742253</v>
      </c>
      <c r="AP119" s="115">
        <f t="shared" ref="AP119:AP123" ca="1" si="719">IF(AN$9 = 0, 0, IFERROR((AN119 - AO119) / AO119, 0))</f>
        <v>-2.3229763720136951E-2</v>
      </c>
      <c r="AQ119" s="128">
        <f ca="1">IFERROR(AQ107 / AQ71, 0)</f>
        <v>3.2234315955175399</v>
      </c>
      <c r="AR119" s="116">
        <f ca="1">IFERROR(AR107 / AR71, 0)</f>
        <v>3.1470335238319684</v>
      </c>
      <c r="AS119" s="115">
        <f t="shared" ref="AS119:AS123" ca="1" si="720">IF(AQ$9 = 0, 0, IFERROR((AQ119 - AR119) / AR119, 0))</f>
        <v>2.4276217938900679E-2</v>
      </c>
      <c r="AT119" s="128">
        <f ca="1">IFERROR(AT107 / AT71, 0)</f>
        <v>3.2294185043576773</v>
      </c>
      <c r="AU119" s="116">
        <f ca="1">IFERROR(AU107 / AU71, 0)</f>
        <v>3.4469314025191715</v>
      </c>
      <c r="AV119" s="115">
        <f t="shared" ref="AV119:AV123" ca="1" si="721">IF(AT$9 = 0, 0, IFERROR((AT119 - AU119) / AU119, 0))</f>
        <v>-6.3103344035952108E-2</v>
      </c>
      <c r="AW119" s="128">
        <f ca="1">IFERROR(AW107 / AW71, 0)</f>
        <v>3.1879369197607303</v>
      </c>
      <c r="AX119" s="116">
        <f ca="1">IFERROR(AX107 / AX71, 0)</f>
        <v>3.2545224434694568</v>
      </c>
      <c r="AY119" s="115">
        <f t="shared" ref="AY119:AY123" ca="1" si="722">IF(AW$9 = 0, 0, IFERROR((AW119 - AX119) / AX119, 0))</f>
        <v>-2.0459383785273132E-2</v>
      </c>
      <c r="AZ119" s="128">
        <f ca="1">IFERROR(AZ107 / AZ71, 0)</f>
        <v>3.071929273906675</v>
      </c>
      <c r="BA119" s="116">
        <f ca="1">IFERROR(BA107 / BA71, 0)</f>
        <v>3.2072642967542504</v>
      </c>
      <c r="BB119" s="115">
        <f t="shared" ref="BB119:BB123" ca="1" si="723">IF(AZ$9 = 0, 0, IFERROR((AZ119 - BA119) / BA119, 0))</f>
        <v>-4.2196404887659036E-2</v>
      </c>
      <c r="BC119" s="128">
        <f ca="1">IFERROR(BC107 / BC71, 0)</f>
        <v>3.0174538306347318</v>
      </c>
      <c r="BD119" s="116">
        <f ca="1">IFERROR(BD107 / BD71, 0)</f>
        <v>3.0497128343285285</v>
      </c>
      <c r="BE119" s="115">
        <f t="shared" ref="BE119:BE123" ca="1" si="724">IF(BC$9 = 0, 0, IFERROR((BC119 - BD119) / BD119, 0))</f>
        <v>-1.0577718443087209E-2</v>
      </c>
      <c r="BF119" s="128">
        <f ca="1">IFERROR(BF107 / BF71, 0)</f>
        <v>3.067153236953192</v>
      </c>
      <c r="BG119" s="116">
        <f ca="1">IFERROR(BG107 / BG71, 0)</f>
        <v>3.1371355555673377</v>
      </c>
      <c r="BH119" s="115">
        <f t="shared" ref="BH119:BH123" ca="1" si="725">IF(BF$9 = 0, 0, IFERROR((BF119 - BG119) / BG119, 0))</f>
        <v>-2.2307712680745068E-2</v>
      </c>
      <c r="BI119" s="128">
        <f ca="1">IFERROR(BI107 / BI71, 0)</f>
        <v>3.0153874770117874</v>
      </c>
      <c r="BJ119" s="116">
        <f ca="1">IFERROR(BJ107 / BJ71, 0)</f>
        <v>2.8809916260724955</v>
      </c>
      <c r="BK119" s="115">
        <f t="shared" ref="BK119:BK123" ca="1" si="726">IF(BI$9 = 0, 0, IFERROR((BI119 - BJ119) / BJ119, 0))</f>
        <v>4.6649164031936724E-2</v>
      </c>
      <c r="BL119" s="128">
        <f ca="1">IFERROR(BL107 / BL71, 0)</f>
        <v>3.2504556339669826</v>
      </c>
      <c r="BM119" s="116">
        <f ca="1">IFERROR(BM107 / BM71, 0)</f>
        <v>3.3351615603124682</v>
      </c>
      <c r="BN119" s="115">
        <f t="shared" ref="BN119:BN123" ca="1" si="727">IF(BL$9 = 0, 0, IFERROR((BL119 - BM119) / BM119, 0))</f>
        <v>-2.5397847994371121E-2</v>
      </c>
      <c r="BO119" s="158" t="str">
        <f t="shared" ref="BO119:BO123" si="728">E119</f>
        <v>Total Active</v>
      </c>
      <c r="BP119" s="248" t="str">
        <f>$D119</f>
        <v>UPT</v>
      </c>
    </row>
    <row r="120" spans="4:68" ht="15" thickTop="1" x14ac:dyDescent="0.2">
      <c r="D120" s="237"/>
      <c r="E120" s="136" t="str">
        <f>$E$30</f>
        <v>Elite</v>
      </c>
      <c r="F120" s="129">
        <f t="shared" ca="1" si="708"/>
        <v>4.0052213250823501</v>
      </c>
      <c r="G120" s="109">
        <f t="shared" ca="1" si="708"/>
        <v>3.9567310820482788</v>
      </c>
      <c r="H120" s="108">
        <f t="shared" ca="1" si="709"/>
        <v>1.2255127282738991E-2</v>
      </c>
      <c r="I120" s="141"/>
      <c r="J120" s="129">
        <f t="shared" ref="J120:K123" ca="1" si="729">IFERROR(J108 / J72, 0)</f>
        <v>3.9800433659270089</v>
      </c>
      <c r="K120" s="109">
        <f t="shared" ca="1" si="729"/>
        <v>4.0025693920627088</v>
      </c>
      <c r="L120" s="108">
        <f t="shared" ca="1" si="710"/>
        <v>-5.6278914690074044E-3</v>
      </c>
      <c r="M120" s="141"/>
      <c r="N120" s="129">
        <f t="shared" ref="N120:O123" ca="1" si="730">IFERROR(N108 / N72, 0)</f>
        <v>3.9800433659270089</v>
      </c>
      <c r="O120" s="109">
        <f t="shared" ca="1" si="730"/>
        <v>4.0025693920627088</v>
      </c>
      <c r="P120" s="108">
        <f t="shared" ca="1" si="711"/>
        <v>-5.6278914690074044E-3</v>
      </c>
      <c r="Q120" s="141"/>
      <c r="R120" s="129">
        <f t="shared" ref="R120:S123" ca="1" si="731">IFERROR(R108 / R72, 0)</f>
        <v>4.6607809120939185</v>
      </c>
      <c r="S120" s="109">
        <f t="shared" ca="1" si="731"/>
        <v>4.5982386279142773</v>
      </c>
      <c r="T120" s="108">
        <f t="shared" ca="1" si="712"/>
        <v>1.3601356789090763E-2</v>
      </c>
      <c r="U120" s="129">
        <f t="shared" ref="U120:V123" ca="1" si="732">IFERROR(U108 / U72, 0)</f>
        <v>4.7098998955343472</v>
      </c>
      <c r="V120" s="109">
        <f t="shared" ca="1" si="732"/>
        <v>4.7838354976146134</v>
      </c>
      <c r="W120" s="108">
        <f t="shared" ca="1" si="713"/>
        <v>-1.5455297766223992E-2</v>
      </c>
      <c r="X120" s="129">
        <f t="shared" ref="X120:Y123" ca="1" si="733">IFERROR(X108 / X72, 0)</f>
        <v>4.3313251725095601</v>
      </c>
      <c r="Y120" s="109">
        <f t="shared" ca="1" si="733"/>
        <v>4.507309409865158</v>
      </c>
      <c r="Z120" s="108">
        <f t="shared" ca="1" si="714"/>
        <v>-3.9044188306758106E-2</v>
      </c>
      <c r="AA120" s="129">
        <f t="shared" ref="AA120:AB123" ca="1" si="734">IFERROR(AA108 / AA72, 0)</f>
        <v>4.3496846319447071</v>
      </c>
      <c r="AB120" s="109">
        <f t="shared" ca="1" si="734"/>
        <v>4.3801864341413399</v>
      </c>
      <c r="AC120" s="108">
        <f t="shared" ca="1" si="715"/>
        <v>-6.9635853759298129E-3</v>
      </c>
      <c r="AD120" s="141"/>
      <c r="AE120" s="129">
        <f t="shared" ref="AE120:AF123" ca="1" si="735">IFERROR(AE108 / AE72, 0)</f>
        <v>5.3286129537154361</v>
      </c>
      <c r="AF120" s="109">
        <f t="shared" ca="1" si="735"/>
        <v>5.2428288307082509</v>
      </c>
      <c r="AG120" s="108">
        <f t="shared" ca="1" si="716"/>
        <v>1.6362182664581986E-2</v>
      </c>
      <c r="AH120" s="129">
        <f t="shared" ref="AH120:AI123" ca="1" si="736">IFERROR(AH108 / AH72, 0)</f>
        <v>5.5375441512570118</v>
      </c>
      <c r="AI120" s="109">
        <f t="shared" ca="1" si="736"/>
        <v>5.3813242979383222</v>
      </c>
      <c r="AJ120" s="108">
        <f t="shared" ca="1" si="717"/>
        <v>2.9030001663073922E-2</v>
      </c>
      <c r="AK120" s="129">
        <f t="shared" ref="AK120:AL123" ca="1" si="737">IFERROR(AK108 / AK72, 0)</f>
        <v>5.818370866301481</v>
      </c>
      <c r="AL120" s="109">
        <f t="shared" ca="1" si="737"/>
        <v>5.9298378751293548</v>
      </c>
      <c r="AM120" s="108">
        <f t="shared" ca="1" si="718"/>
        <v>-1.8797648633090528E-2</v>
      </c>
      <c r="AN120" s="129">
        <f t="shared" ref="AN120:AO123" ca="1" si="738">IFERROR(AN108 / AN72, 0)</f>
        <v>5.5150953021379214</v>
      </c>
      <c r="AO120" s="109">
        <f t="shared" ca="1" si="738"/>
        <v>5.6508376789082435</v>
      </c>
      <c r="AP120" s="108">
        <f t="shared" ca="1" si="719"/>
        <v>-2.4021637938208811E-2</v>
      </c>
      <c r="AQ120" s="129">
        <f t="shared" ref="AQ120:AR123" ca="1" si="739">IFERROR(AQ108 / AQ72, 0)</f>
        <v>5.6145296167247389</v>
      </c>
      <c r="AR120" s="109">
        <f t="shared" ca="1" si="739"/>
        <v>5.563012641127087</v>
      </c>
      <c r="AS120" s="108">
        <f t="shared" ca="1" si="720"/>
        <v>9.2606252980245544E-3</v>
      </c>
      <c r="AT120" s="129">
        <f t="shared" ref="AT120:AU123" ca="1" si="740">IFERROR(AT108 / AT72, 0)</f>
        <v>5.5273273273273276</v>
      </c>
      <c r="AU120" s="109">
        <f t="shared" ca="1" si="740"/>
        <v>5.7850349562259868</v>
      </c>
      <c r="AV120" s="108">
        <f t="shared" ca="1" si="721"/>
        <v>-4.4547289834663564E-2</v>
      </c>
      <c r="AW120" s="129">
        <f t="shared" ref="AW120:AX123" ca="1" si="741">IFERROR(AW108 / AW72, 0)</f>
        <v>5.3864061768834812</v>
      </c>
      <c r="AX120" s="109">
        <f t="shared" ca="1" si="741"/>
        <v>5.5901051989632569</v>
      </c>
      <c r="AY120" s="108">
        <f t="shared" ca="1" si="722"/>
        <v>-3.6439210860925074E-2</v>
      </c>
      <c r="AZ120" s="129">
        <f t="shared" ref="AZ120:BA123" ca="1" si="742">IFERROR(AZ108 / AZ72, 0)</f>
        <v>4.9280061066248848</v>
      </c>
      <c r="BA120" s="109">
        <f t="shared" ca="1" si="742"/>
        <v>5.2976021798365123</v>
      </c>
      <c r="BB120" s="108">
        <f t="shared" ca="1" si="723"/>
        <v>-6.9766671914015532E-2</v>
      </c>
      <c r="BC120" s="129">
        <f t="shared" ref="BC120:BD123" ca="1" si="743">IFERROR(BC108 / BC72, 0)</f>
        <v>5.0676378305692511</v>
      </c>
      <c r="BD120" s="109">
        <f t="shared" ca="1" si="743"/>
        <v>5.2573861437233909</v>
      </c>
      <c r="BE120" s="108">
        <f t="shared" ca="1" si="724"/>
        <v>-3.6091758902030362E-2</v>
      </c>
      <c r="BF120" s="129">
        <f t="shared" ref="BF120:BG123" ca="1" si="744">IFERROR(BF108 / BF72, 0)</f>
        <v>5.2212730116712791</v>
      </c>
      <c r="BG120" s="109">
        <f t="shared" ca="1" si="744"/>
        <v>5.4104597375625412</v>
      </c>
      <c r="BH120" s="108">
        <f t="shared" ca="1" si="725"/>
        <v>-3.4966848487535798E-2</v>
      </c>
      <c r="BI120" s="129">
        <f t="shared" ref="BI120:BJ123" ca="1" si="745">IFERROR(BI108 / BI72, 0)</f>
        <v>4.8471667471360229</v>
      </c>
      <c r="BJ120" s="109">
        <f t="shared" ca="1" si="745"/>
        <v>4.7292936430821779</v>
      </c>
      <c r="BK120" s="108">
        <f t="shared" ca="1" si="726"/>
        <v>2.492404002577955E-2</v>
      </c>
      <c r="BL120" s="129">
        <f t="shared" ref="BL120:BM123" ca="1" si="746">IFERROR(BL108 / BL72, 0)</f>
        <v>5.2164133473095733</v>
      </c>
      <c r="BM120" s="109">
        <f t="shared" ca="1" si="746"/>
        <v>5.3896298766255422</v>
      </c>
      <c r="BN120" s="108">
        <f t="shared" ca="1" si="727"/>
        <v>-3.2138854296321379E-2</v>
      </c>
      <c r="BO120" s="152" t="str">
        <f t="shared" si="728"/>
        <v>Elite</v>
      </c>
      <c r="BP120" s="249"/>
    </row>
    <row r="121" spans="4:68" x14ac:dyDescent="0.2">
      <c r="D121" s="237"/>
      <c r="E121" s="79" t="str">
        <f>$E$31</f>
        <v>High Value</v>
      </c>
      <c r="F121" s="130">
        <f t="shared" ca="1" si="708"/>
        <v>3.2800837999523189</v>
      </c>
      <c r="G121" s="101">
        <f t="shared" ca="1" si="708"/>
        <v>3.2938189000181382</v>
      </c>
      <c r="H121" s="13">
        <f t="shared" ca="1" si="709"/>
        <v>-4.1699621268624096E-3</v>
      </c>
      <c r="I121" s="141"/>
      <c r="J121" s="130">
        <f t="shared" ca="1" si="729"/>
        <v>3.2488253274935137</v>
      </c>
      <c r="K121" s="101">
        <f t="shared" ca="1" si="729"/>
        <v>3.2782595800946579</v>
      </c>
      <c r="L121" s="13">
        <f t="shared" ca="1" si="710"/>
        <v>-8.9786216991072712E-3</v>
      </c>
      <c r="M121" s="141"/>
      <c r="N121" s="130">
        <f t="shared" ca="1" si="730"/>
        <v>3.2488253274935137</v>
      </c>
      <c r="O121" s="101">
        <f t="shared" ca="1" si="730"/>
        <v>3.2782595800946579</v>
      </c>
      <c r="P121" s="13">
        <f t="shared" ca="1" si="711"/>
        <v>-8.9786216991072712E-3</v>
      </c>
      <c r="Q121" s="141"/>
      <c r="R121" s="130">
        <f t="shared" ca="1" si="731"/>
        <v>3.6000706099614361</v>
      </c>
      <c r="S121" s="101">
        <f t="shared" ca="1" si="731"/>
        <v>3.5278612163162246</v>
      </c>
      <c r="T121" s="13">
        <f t="shared" ca="1" si="712"/>
        <v>2.0468320383819464E-2</v>
      </c>
      <c r="U121" s="130">
        <f t="shared" ca="1" si="732"/>
        <v>3.545207074819626</v>
      </c>
      <c r="V121" s="101">
        <f t="shared" ca="1" si="732"/>
        <v>3.6655375692315006</v>
      </c>
      <c r="W121" s="13">
        <f t="shared" ca="1" si="713"/>
        <v>-3.2827516329917886E-2</v>
      </c>
      <c r="X121" s="130">
        <f t="shared" ca="1" si="733"/>
        <v>3.4229921244202561</v>
      </c>
      <c r="Y121" s="101">
        <f t="shared" ca="1" si="733"/>
        <v>3.5637847642079805</v>
      </c>
      <c r="Z121" s="13">
        <f t="shared" ca="1" si="714"/>
        <v>-3.9506493546339151E-2</v>
      </c>
      <c r="AA121" s="130">
        <f t="shared" ca="1" si="734"/>
        <v>3.4014650610619563</v>
      </c>
      <c r="AB121" s="101">
        <f t="shared" ca="1" si="734"/>
        <v>3.4010975113073676</v>
      </c>
      <c r="AC121" s="13">
        <f t="shared" ca="1" si="715"/>
        <v>1.0806798492744855E-4</v>
      </c>
      <c r="AD121" s="141"/>
      <c r="AE121" s="130">
        <f t="shared" ca="1" si="735"/>
        <v>3.7504054290062623</v>
      </c>
      <c r="AF121" s="101">
        <f t="shared" ca="1" si="735"/>
        <v>3.7073378281076126</v>
      </c>
      <c r="AG121" s="13">
        <f t="shared" ca="1" si="716"/>
        <v>1.1616853627993563E-2</v>
      </c>
      <c r="AH121" s="130">
        <f t="shared" ca="1" si="736"/>
        <v>3.9172226262370757</v>
      </c>
      <c r="AI121" s="101">
        <f t="shared" ca="1" si="736"/>
        <v>3.8171589903501748</v>
      </c>
      <c r="AJ121" s="13">
        <f t="shared" ca="1" si="717"/>
        <v>2.6214165074041462E-2</v>
      </c>
      <c r="AK121" s="130">
        <f t="shared" ca="1" si="737"/>
        <v>3.9152860652860655</v>
      </c>
      <c r="AL121" s="101">
        <f t="shared" ca="1" si="737"/>
        <v>3.9453851261620185</v>
      </c>
      <c r="AM121" s="13">
        <f t="shared" ca="1" si="718"/>
        <v>-7.6289284603332829E-3</v>
      </c>
      <c r="AN121" s="130">
        <f t="shared" ca="1" si="738"/>
        <v>3.779206415042168</v>
      </c>
      <c r="AO121" s="101">
        <f t="shared" ca="1" si="738"/>
        <v>3.9483764560354602</v>
      </c>
      <c r="AP121" s="13">
        <f t="shared" ca="1" si="719"/>
        <v>-4.2845468986296889E-2</v>
      </c>
      <c r="AQ121" s="130">
        <f t="shared" ca="1" si="739"/>
        <v>3.8288274127632822</v>
      </c>
      <c r="AR121" s="101">
        <f t="shared" ca="1" si="739"/>
        <v>3.8227957225921236</v>
      </c>
      <c r="AS121" s="13">
        <f t="shared" ca="1" si="720"/>
        <v>1.5778217327994332E-3</v>
      </c>
      <c r="AT121" s="130">
        <f t="shared" ca="1" si="740"/>
        <v>3.8847345913923652</v>
      </c>
      <c r="AU121" s="101">
        <f t="shared" ca="1" si="740"/>
        <v>4.1735586390071893</v>
      </c>
      <c r="AV121" s="13">
        <f t="shared" ca="1" si="721"/>
        <v>-6.9203304085726183E-2</v>
      </c>
      <c r="AW121" s="130">
        <f t="shared" ca="1" si="741"/>
        <v>3.8191697140957448</v>
      </c>
      <c r="AX121" s="101">
        <f t="shared" ca="1" si="741"/>
        <v>3.9644642156221379</v>
      </c>
      <c r="AY121" s="13">
        <f t="shared" ca="1" si="722"/>
        <v>-3.6649215032350156E-2</v>
      </c>
      <c r="AZ121" s="130">
        <f t="shared" ca="1" si="742"/>
        <v>3.6082081116520217</v>
      </c>
      <c r="BA121" s="101">
        <f t="shared" ca="1" si="742"/>
        <v>3.8599373570838376</v>
      </c>
      <c r="BB121" s="13">
        <f t="shared" ca="1" si="723"/>
        <v>-6.5215888794111415E-2</v>
      </c>
      <c r="BC121" s="130">
        <f t="shared" ca="1" si="743"/>
        <v>3.6300261010341295</v>
      </c>
      <c r="BD121" s="101">
        <f t="shared" ca="1" si="743"/>
        <v>3.7054921080166521</v>
      </c>
      <c r="BE121" s="13">
        <f t="shared" ca="1" si="724"/>
        <v>-2.0365987777778708E-2</v>
      </c>
      <c r="BF121" s="130">
        <f t="shared" ca="1" si="744"/>
        <v>3.6682329055180913</v>
      </c>
      <c r="BG121" s="101">
        <f t="shared" ca="1" si="744"/>
        <v>3.7496101655552239</v>
      </c>
      <c r="BH121" s="13">
        <f t="shared" ca="1" si="725"/>
        <v>-2.1702858815746403E-2</v>
      </c>
      <c r="BI121" s="130">
        <f t="shared" ca="1" si="745"/>
        <v>3.5030814980821448</v>
      </c>
      <c r="BJ121" s="101">
        <f t="shared" ca="1" si="745"/>
        <v>3.4210282895243966</v>
      </c>
      <c r="BK121" s="13">
        <f t="shared" ca="1" si="726"/>
        <v>2.3984954701779283E-2</v>
      </c>
      <c r="BL121" s="130">
        <f t="shared" ca="1" si="746"/>
        <v>3.8182861697887605</v>
      </c>
      <c r="BM121" s="101">
        <f t="shared" ca="1" si="746"/>
        <v>3.9444786219624732</v>
      </c>
      <c r="BN121" s="13">
        <f t="shared" ca="1" si="727"/>
        <v>-3.1992175460423461E-2</v>
      </c>
      <c r="BO121" s="159" t="str">
        <f t="shared" si="728"/>
        <v>High Value</v>
      </c>
      <c r="BP121" s="249"/>
    </row>
    <row r="122" spans="4:68" x14ac:dyDescent="0.2">
      <c r="D122" s="238"/>
      <c r="E122" s="79" t="str">
        <f>$E$32</f>
        <v>Opportunity</v>
      </c>
      <c r="F122" s="130">
        <f t="shared" ca="1" si="708"/>
        <v>2.6992284109380464</v>
      </c>
      <c r="G122" s="101">
        <f t="shared" ca="1" si="708"/>
        <v>2.6994610127812884</v>
      </c>
      <c r="H122" s="13">
        <f t="shared" ca="1" si="709"/>
        <v>-8.6166031715444969E-5</v>
      </c>
      <c r="I122" s="141"/>
      <c r="J122" s="130">
        <f t="shared" ca="1" si="729"/>
        <v>2.6817539656813207</v>
      </c>
      <c r="K122" s="101">
        <f t="shared" ca="1" si="729"/>
        <v>2.697843976943703</v>
      </c>
      <c r="L122" s="13">
        <f t="shared" ca="1" si="710"/>
        <v>-5.9640258665403373E-3</v>
      </c>
      <c r="M122" s="141"/>
      <c r="N122" s="130">
        <f t="shared" ca="1" si="730"/>
        <v>2.6817469534920004</v>
      </c>
      <c r="O122" s="101">
        <f t="shared" ca="1" si="730"/>
        <v>2.6978462272964863</v>
      </c>
      <c r="P122" s="13">
        <f t="shared" ca="1" si="711"/>
        <v>-5.9674542016499325E-3</v>
      </c>
      <c r="Q122" s="141"/>
      <c r="R122" s="130">
        <f t="shared" ca="1" si="731"/>
        <v>2.8406781320167145</v>
      </c>
      <c r="S122" s="101">
        <f t="shared" ca="1" si="731"/>
        <v>2.7371393668843411</v>
      </c>
      <c r="T122" s="13">
        <f t="shared" ca="1" si="712"/>
        <v>3.7827363262920195E-2</v>
      </c>
      <c r="U122" s="130">
        <f t="shared" ca="1" si="732"/>
        <v>2.7797322275791334</v>
      </c>
      <c r="V122" s="101">
        <f t="shared" ca="1" si="732"/>
        <v>2.8400852301552408</v>
      </c>
      <c r="W122" s="13">
        <f t="shared" ca="1" si="713"/>
        <v>-2.1250419506885183E-2</v>
      </c>
      <c r="X122" s="130">
        <f t="shared" ca="1" si="733"/>
        <v>2.7765132265972716</v>
      </c>
      <c r="Y122" s="101">
        <f t="shared" ca="1" si="733"/>
        <v>2.8679169937070546</v>
      </c>
      <c r="Z122" s="13">
        <f t="shared" ca="1" si="714"/>
        <v>-3.1871134105466173E-2</v>
      </c>
      <c r="AA122" s="130">
        <f t="shared" ca="1" si="734"/>
        <v>2.6697186410728651</v>
      </c>
      <c r="AB122" s="101">
        <f t="shared" ca="1" si="734"/>
        <v>2.6994776111743999</v>
      </c>
      <c r="AC122" s="13">
        <f t="shared" ca="1" si="715"/>
        <v>-1.1023973667478679E-2</v>
      </c>
      <c r="AD122" s="141"/>
      <c r="AE122" s="130">
        <f t="shared" ca="1" si="735"/>
        <v>2.832513005202081</v>
      </c>
      <c r="AF122" s="101">
        <f t="shared" ca="1" si="735"/>
        <v>2.7142084663714079</v>
      </c>
      <c r="AG122" s="13">
        <f t="shared" ca="1" si="716"/>
        <v>4.3587123206064213E-2</v>
      </c>
      <c r="AH122" s="130">
        <f t="shared" ca="1" si="736"/>
        <v>2.868265311819552</v>
      </c>
      <c r="AI122" s="101">
        <f t="shared" ca="1" si="736"/>
        <v>2.7623060885543658</v>
      </c>
      <c r="AJ122" s="13">
        <f t="shared" ca="1" si="717"/>
        <v>3.835897249194397E-2</v>
      </c>
      <c r="AK122" s="130">
        <f t="shared" ca="1" si="737"/>
        <v>2.8177675516576772</v>
      </c>
      <c r="AL122" s="101">
        <f t="shared" ca="1" si="737"/>
        <v>2.6674818925783086</v>
      </c>
      <c r="AM122" s="13">
        <f t="shared" ca="1" si="718"/>
        <v>5.6339898500344453E-2</v>
      </c>
      <c r="AN122" s="130">
        <f t="shared" ca="1" si="738"/>
        <v>2.8236685862238291</v>
      </c>
      <c r="AO122" s="101">
        <f t="shared" ca="1" si="738"/>
        <v>2.9196684067220477</v>
      </c>
      <c r="AP122" s="13">
        <f t="shared" ca="1" si="719"/>
        <v>-3.288038473040128E-2</v>
      </c>
      <c r="AQ122" s="130">
        <f t="shared" ca="1" si="739"/>
        <v>2.7159616068254531</v>
      </c>
      <c r="AR122" s="101">
        <f t="shared" ca="1" si="739"/>
        <v>2.6259593570497657</v>
      </c>
      <c r="AS122" s="13">
        <f t="shared" ca="1" si="720"/>
        <v>3.4274045230008376E-2</v>
      </c>
      <c r="AT122" s="130">
        <f t="shared" ca="1" si="740"/>
        <v>2.7910429826970611</v>
      </c>
      <c r="AU122" s="101">
        <f t="shared" ca="1" si="740"/>
        <v>3.0006717420510522</v>
      </c>
      <c r="AV122" s="13">
        <f t="shared" ca="1" si="721"/>
        <v>-6.9860610348102717E-2</v>
      </c>
      <c r="AW122" s="130">
        <f t="shared" ca="1" si="741"/>
        <v>2.8403807527726834</v>
      </c>
      <c r="AX122" s="101">
        <f t="shared" ca="1" si="741"/>
        <v>2.8457386300269891</v>
      </c>
      <c r="AY122" s="13">
        <f t="shared" ca="1" si="722"/>
        <v>-1.8827720851703391E-3</v>
      </c>
      <c r="AZ122" s="130">
        <f t="shared" ca="1" si="742"/>
        <v>2.8211822981164048</v>
      </c>
      <c r="BA122" s="101">
        <f t="shared" ca="1" si="742"/>
        <v>2.9577259246473235</v>
      </c>
      <c r="BB122" s="13">
        <f t="shared" ca="1" si="723"/>
        <v>-4.6165070736633625E-2</v>
      </c>
      <c r="BC122" s="130">
        <f t="shared" ca="1" si="743"/>
        <v>2.6728135099967818</v>
      </c>
      <c r="BD122" s="101">
        <f t="shared" ca="1" si="743"/>
        <v>2.7684153728329735</v>
      </c>
      <c r="BE122" s="13">
        <f t="shared" ca="1" si="724"/>
        <v>-3.4533063128586949E-2</v>
      </c>
      <c r="BF122" s="130">
        <f t="shared" ca="1" si="744"/>
        <v>2.6527926452994146</v>
      </c>
      <c r="BG122" s="101">
        <f t="shared" ca="1" si="744"/>
        <v>2.748724981785454</v>
      </c>
      <c r="BH122" s="13">
        <f t="shared" ca="1" si="725"/>
        <v>-3.4900667444629489E-2</v>
      </c>
      <c r="BI122" s="130">
        <f t="shared" ca="1" si="745"/>
        <v>2.5882120728421123</v>
      </c>
      <c r="BJ122" s="101">
        <f t="shared" ca="1" si="745"/>
        <v>2.5021335959297555</v>
      </c>
      <c r="BK122" s="13">
        <f t="shared" ca="1" si="726"/>
        <v>3.440203075182776E-2</v>
      </c>
      <c r="BL122" s="130">
        <f t="shared" ca="1" si="746"/>
        <v>2.9259385230219803</v>
      </c>
      <c r="BM122" s="101">
        <f t="shared" ca="1" si="746"/>
        <v>3.021472600419969</v>
      </c>
      <c r="BN122" s="13">
        <f t="shared" ca="1" si="727"/>
        <v>-3.1618382832500271E-2</v>
      </c>
      <c r="BO122" s="159" t="str">
        <f t="shared" si="728"/>
        <v>Opportunity</v>
      </c>
      <c r="BP122" s="250"/>
    </row>
    <row r="123" spans="4:68" x14ac:dyDescent="0.2">
      <c r="D123" s="239"/>
      <c r="E123" s="78" t="str">
        <f>$E$33</f>
        <v>Marginal</v>
      </c>
      <c r="F123" s="131">
        <f t="shared" ca="1" si="708"/>
        <v>1.6571202783665568</v>
      </c>
      <c r="G123" s="102">
        <f t="shared" ca="1" si="708"/>
        <v>1.6479977258998686</v>
      </c>
      <c r="H123" s="100">
        <f t="shared" ca="1" si="709"/>
        <v>5.5355370479695251E-3</v>
      </c>
      <c r="I123" s="141"/>
      <c r="J123" s="131">
        <f t="shared" ca="1" si="729"/>
        <v>1.6525122890787491</v>
      </c>
      <c r="K123" s="102">
        <f t="shared" ca="1" si="729"/>
        <v>1.6563668978859658</v>
      </c>
      <c r="L123" s="100">
        <f t="shared" ca="1" si="710"/>
        <v>-2.3271467282619156E-3</v>
      </c>
      <c r="M123" s="141"/>
      <c r="N123" s="131">
        <f t="shared" ca="1" si="730"/>
        <v>1.6525172805654889</v>
      </c>
      <c r="O123" s="102">
        <f t="shared" ca="1" si="730"/>
        <v>1.656379331455859</v>
      </c>
      <c r="P123" s="100">
        <f t="shared" ca="1" si="711"/>
        <v>-2.3316222419750062E-3</v>
      </c>
      <c r="Q123" s="141"/>
      <c r="R123" s="131">
        <f t="shared" ca="1" si="731"/>
        <v>1.6700725584282887</v>
      </c>
      <c r="S123" s="102">
        <f t="shared" ca="1" si="731"/>
        <v>1.5985013822202823</v>
      </c>
      <c r="T123" s="100">
        <f t="shared" ca="1" si="712"/>
        <v>4.4773922002241694E-2</v>
      </c>
      <c r="U123" s="131">
        <f t="shared" ca="1" si="732"/>
        <v>1.5504261821557983</v>
      </c>
      <c r="V123" s="102">
        <f t="shared" ca="1" si="732"/>
        <v>1.5779330281859794</v>
      </c>
      <c r="W123" s="100">
        <f t="shared" ca="1" si="713"/>
        <v>-1.7432201201722373E-2</v>
      </c>
      <c r="X123" s="131">
        <f t="shared" ca="1" si="733"/>
        <v>1.6069018607840071</v>
      </c>
      <c r="Y123" s="102">
        <f t="shared" ca="1" si="733"/>
        <v>1.609424005945745</v>
      </c>
      <c r="Z123" s="100">
        <f t="shared" ca="1" si="714"/>
        <v>-1.5671104397723891E-3</v>
      </c>
      <c r="AA123" s="131">
        <f t="shared" ca="1" si="734"/>
        <v>1.5023497818059752</v>
      </c>
      <c r="AB123" s="102">
        <f t="shared" ca="1" si="734"/>
        <v>1.5362224944635536</v>
      </c>
      <c r="AC123" s="100">
        <f t="shared" ca="1" si="715"/>
        <v>-2.2049353384456658E-2</v>
      </c>
      <c r="AD123" s="141"/>
      <c r="AE123" s="131">
        <f t="shared" ca="1" si="735"/>
        <v>1.6402017291066282</v>
      </c>
      <c r="AF123" s="102">
        <f t="shared" ca="1" si="735"/>
        <v>1.5230776185525066</v>
      </c>
      <c r="AG123" s="100">
        <f t="shared" ca="1" si="716"/>
        <v>7.6899633431310843E-2</v>
      </c>
      <c r="AH123" s="131">
        <f t="shared" ca="1" si="736"/>
        <v>1.6272107124810511</v>
      </c>
      <c r="AI123" s="102">
        <f t="shared" ca="1" si="736"/>
        <v>1.5279293551604765</v>
      </c>
      <c r="AJ123" s="100">
        <f t="shared" ca="1" si="717"/>
        <v>6.4977714437685657E-2</v>
      </c>
      <c r="AK123" s="131">
        <f t="shared" ca="1" si="737"/>
        <v>1.503932697571235</v>
      </c>
      <c r="AL123" s="102">
        <f t="shared" ca="1" si="737"/>
        <v>1.5272549199644967</v>
      </c>
      <c r="AM123" s="100">
        <f t="shared" ca="1" si="718"/>
        <v>-1.5270680806714185E-2</v>
      </c>
      <c r="AN123" s="131">
        <f t="shared" ca="1" si="738"/>
        <v>1.5149898234226304</v>
      </c>
      <c r="AO123" s="102">
        <f t="shared" ca="1" si="738"/>
        <v>1.5011248420598478</v>
      </c>
      <c r="AP123" s="100">
        <f t="shared" ca="1" si="719"/>
        <v>9.2363945851146687E-3</v>
      </c>
      <c r="AQ123" s="131">
        <f t="shared" ca="1" si="739"/>
        <v>1.4464951022724468</v>
      </c>
      <c r="AR123" s="102">
        <f t="shared" ca="1" si="739"/>
        <v>1.4605678233438486</v>
      </c>
      <c r="AS123" s="100">
        <f t="shared" ca="1" si="720"/>
        <v>-9.6351027637891253E-3</v>
      </c>
      <c r="AT123" s="131">
        <f t="shared" ca="1" si="740"/>
        <v>1.4330612391671762</v>
      </c>
      <c r="AU123" s="102">
        <f t="shared" ca="1" si="740"/>
        <v>1.5282887744256397</v>
      </c>
      <c r="AV123" s="100">
        <f t="shared" ca="1" si="721"/>
        <v>-6.2309909522336081E-2</v>
      </c>
      <c r="AW123" s="131">
        <f t="shared" ca="1" si="741"/>
        <v>1.5938246219156276</v>
      </c>
      <c r="AX123" s="102">
        <f t="shared" ca="1" si="741"/>
        <v>1.4901136261966539</v>
      </c>
      <c r="AY123" s="100">
        <f t="shared" ca="1" si="722"/>
        <v>6.9599387520322353E-2</v>
      </c>
      <c r="AZ123" s="131">
        <f t="shared" ca="1" si="742"/>
        <v>1.5940549608941188</v>
      </c>
      <c r="BA123" s="102">
        <f t="shared" ca="1" si="742"/>
        <v>1.5527828279866283</v>
      </c>
      <c r="BB123" s="100">
        <f t="shared" ca="1" si="723"/>
        <v>2.6579462474481948E-2</v>
      </c>
      <c r="BC123" s="131">
        <f t="shared" ca="1" si="743"/>
        <v>1.5251711845715898</v>
      </c>
      <c r="BD123" s="102">
        <f t="shared" ca="1" si="743"/>
        <v>1.5336587544665645</v>
      </c>
      <c r="BE123" s="100">
        <f t="shared" ca="1" si="724"/>
        <v>-5.5341971414800259E-3</v>
      </c>
      <c r="BF123" s="131">
        <f t="shared" ca="1" si="744"/>
        <v>1.5435277417460045</v>
      </c>
      <c r="BG123" s="102">
        <f t="shared" ca="1" si="744"/>
        <v>1.5783748855742825</v>
      </c>
      <c r="BH123" s="100">
        <f t="shared" ca="1" si="725"/>
        <v>-2.2077862583070117E-2</v>
      </c>
      <c r="BI123" s="131">
        <f t="shared" ca="1" si="745"/>
        <v>1.3805418719211822</v>
      </c>
      <c r="BJ123" s="102">
        <f t="shared" ca="1" si="745"/>
        <v>1.3692817054952153</v>
      </c>
      <c r="BK123" s="100">
        <f t="shared" ca="1" si="726"/>
        <v>8.2234111364939862E-3</v>
      </c>
      <c r="BL123" s="131">
        <f t="shared" ca="1" si="746"/>
        <v>1.4776133153175286</v>
      </c>
      <c r="BM123" s="102">
        <f t="shared" ca="1" si="746"/>
        <v>1.585130890052356</v>
      </c>
      <c r="BN123" s="100">
        <f t="shared" ca="1" si="727"/>
        <v>-6.78288306723214E-2</v>
      </c>
      <c r="BO123" s="156" t="str">
        <f t="shared" si="728"/>
        <v>Marginal</v>
      </c>
      <c r="BP123" s="251"/>
    </row>
    <row r="124" spans="4:68" ht="3.75" customHeight="1" x14ac:dyDescent="0.2">
      <c r="D124" s="144"/>
      <c r="E124" s="144"/>
      <c r="F124" s="144"/>
      <c r="G124" s="144"/>
      <c r="H124" s="160"/>
      <c r="I124" s="138"/>
      <c r="J124" s="144"/>
      <c r="K124" s="144"/>
      <c r="L124" s="160"/>
      <c r="M124" s="138"/>
      <c r="N124" s="144"/>
      <c r="O124" s="144"/>
      <c r="P124" s="160"/>
      <c r="Q124" s="138"/>
      <c r="R124" s="144"/>
      <c r="S124" s="144"/>
      <c r="T124" s="160"/>
      <c r="U124" s="144"/>
      <c r="V124" s="144"/>
      <c r="W124" s="160"/>
      <c r="X124" s="144"/>
      <c r="Y124" s="144"/>
      <c r="Z124" s="160"/>
      <c r="AA124" s="144"/>
      <c r="AB124" s="144"/>
      <c r="AC124" s="160"/>
      <c r="AD124" s="138"/>
      <c r="AE124" s="144"/>
      <c r="AF124" s="144"/>
      <c r="AG124" s="160"/>
      <c r="AH124" s="144"/>
      <c r="AI124" s="144"/>
      <c r="AJ124" s="160"/>
      <c r="AK124" s="144"/>
      <c r="AL124" s="144"/>
      <c r="AM124" s="160"/>
      <c r="AN124" s="144"/>
      <c r="AO124" s="144"/>
      <c r="AP124" s="160"/>
      <c r="AQ124" s="144"/>
      <c r="AR124" s="144"/>
      <c r="AS124" s="160"/>
      <c r="AT124" s="144"/>
      <c r="AU124" s="144"/>
      <c r="AV124" s="160"/>
      <c r="AW124" s="144"/>
      <c r="AX124" s="144"/>
      <c r="AY124" s="160"/>
      <c r="AZ124" s="144"/>
      <c r="BA124" s="144"/>
      <c r="BB124" s="160"/>
      <c r="BC124" s="144"/>
      <c r="BD124" s="144"/>
      <c r="BE124" s="160"/>
      <c r="BF124" s="144"/>
      <c r="BG124" s="144"/>
      <c r="BH124" s="160"/>
      <c r="BI124" s="144"/>
      <c r="BJ124" s="144"/>
      <c r="BK124" s="160"/>
      <c r="BL124" s="144"/>
      <c r="BM124" s="144"/>
      <c r="BN124" s="160"/>
      <c r="BO124" s="144"/>
      <c r="BP124" s="144"/>
    </row>
    <row r="125" spans="4:68" ht="15" thickBot="1" x14ac:dyDescent="0.25">
      <c r="D125" s="236" t="s">
        <v>203</v>
      </c>
      <c r="E125" s="135" t="str">
        <f>$E$29</f>
        <v>Total Active</v>
      </c>
      <c r="F125" s="132">
        <f ca="1">IFERROR(F87 / F71, 0)</f>
        <v>141.28752690301269</v>
      </c>
      <c r="G125" s="114">
        <f t="shared" ref="G125:G129" ca="1" si="747">IFERROR(G87 / G71, 0)</f>
        <v>136.08281159068414</v>
      </c>
      <c r="H125" s="115">
        <f t="shared" ref="H125:H129" ca="1" si="748">IF(F$9 = 0, 0, IFERROR((F125 - G125) / G125, 0))</f>
        <v>3.8246676795475956E-2</v>
      </c>
      <c r="I125" s="141"/>
      <c r="J125" s="132">
        <f ca="1">IFERROR(J87 / J71, 0)</f>
        <v>140.57424135405395</v>
      </c>
      <c r="K125" s="114">
        <f t="shared" ref="K125:K129" ca="1" si="749">IFERROR(K87 / K71, 0)</f>
        <v>141.17552242096724</v>
      </c>
      <c r="L125" s="115">
        <f t="shared" ref="L125:L129" ca="1" si="750">IF(J$9 = 0, 0, IFERROR((J125 - K125) / K125, 0))</f>
        <v>-4.2591028288908664E-3</v>
      </c>
      <c r="M125" s="141"/>
      <c r="N125" s="132">
        <f ca="1">IFERROR(N87 / N71, 0)</f>
        <v>140.57424135405392</v>
      </c>
      <c r="O125" s="114">
        <f t="shared" ref="O125:O129" ca="1" si="751">IFERROR(O87 / O71, 0)</f>
        <v>141.17552242096721</v>
      </c>
      <c r="P125" s="115">
        <f t="shared" ref="P125:P129" ca="1" si="752">IF(N$9 = 0, 0, IFERROR((N125 - O125) / O125, 0))</f>
        <v>-4.2591028288908673E-3</v>
      </c>
      <c r="Q125" s="141"/>
      <c r="R125" s="132">
        <f ca="1">IFERROR(R87 / R71, 0)</f>
        <v>150.50193124624292</v>
      </c>
      <c r="S125" s="114">
        <f t="shared" ref="S125:S129" ca="1" si="753">IFERROR(S87 / S71, 0)</f>
        <v>149.98903880747875</v>
      </c>
      <c r="T125" s="115">
        <f t="shared" ref="T125:T129" ca="1" si="754">IF(R$9 = 0, 0, IFERROR((R125 - S125) / S125, 0))</f>
        <v>3.4195328061439319E-3</v>
      </c>
      <c r="U125" s="132">
        <f ca="1">IFERROR(U87 / U71, 0)</f>
        <v>142.02897825671022</v>
      </c>
      <c r="V125" s="114">
        <f t="shared" ref="V125:V129" ca="1" si="755">IFERROR(V87 / V71, 0)</f>
        <v>140.14112398870958</v>
      </c>
      <c r="W125" s="115">
        <f t="shared" ref="W125:W129" ca="1" si="756">IF(U$9 = 0, 0, IFERROR((U125 - V125) / V125, 0))</f>
        <v>1.3471094096210702E-2</v>
      </c>
      <c r="X125" s="132">
        <f ca="1">IFERROR(X87 / X71, 0)</f>
        <v>143.6688387280872</v>
      </c>
      <c r="Y125" s="114">
        <f t="shared" ref="Y125:Y129" ca="1" si="757">IFERROR(Y87 / Y71, 0)</f>
        <v>149.46440438247012</v>
      </c>
      <c r="Z125" s="115">
        <f t="shared" ref="Z125:Z129" ca="1" si="758">IF(X$9 = 0, 0, IFERROR((X125 - Y125) / Y125, 0))</f>
        <v>-3.8775557821462518E-2</v>
      </c>
      <c r="AA125" s="132">
        <f ca="1">IFERROR(AA87 / AA71, 0)</f>
        <v>128.97963226903337</v>
      </c>
      <c r="AB125" s="114">
        <f t="shared" ref="AB125:AB129" ca="1" si="759">IFERROR(AB87 / AB71, 0)</f>
        <v>129.0932176118786</v>
      </c>
      <c r="AC125" s="115">
        <f t="shared" ref="AC125:AC129" ca="1" si="760">IF(AA$9 = 0, 0, IFERROR((AA125 - AB125) / AB125, 0))</f>
        <v>-8.7987072401218738E-4</v>
      </c>
      <c r="AD125" s="141"/>
      <c r="AE125" s="132">
        <f ca="1">IFERROR(AE87 / AE71, 0)</f>
        <v>134.9223432237614</v>
      </c>
      <c r="AF125" s="114">
        <f t="shared" ref="AF125:AF129" ca="1" si="761">IFERROR(AF87 / AF71, 0)</f>
        <v>133.0523341708045</v>
      </c>
      <c r="AG125" s="115">
        <f t="shared" ref="AG125:AG129" ca="1" si="762">IF(AE$9 = 0, 0, IFERROR((AE125 - AF125) / AF125, 0))</f>
        <v>1.4054688063993665E-2</v>
      </c>
      <c r="AH125" s="132">
        <f ca="1">IFERROR(AH87 / AH71, 0)</f>
        <v>154.91926962924904</v>
      </c>
      <c r="AI125" s="114">
        <f t="shared" ref="AI125:AI129" ca="1" si="763">IFERROR(AI87 / AI71, 0)</f>
        <v>154.08001909243436</v>
      </c>
      <c r="AJ125" s="115">
        <f t="shared" ref="AJ125:AJ129" ca="1" si="764">IF(AH$9 = 0, 0, IFERROR((AH125 - AI125) / AI125, 0))</f>
        <v>5.4468486034598201E-3</v>
      </c>
      <c r="AK125" s="132">
        <f ca="1">IFERROR(AK87 / AK71, 0)</f>
        <v>154.30423829176391</v>
      </c>
      <c r="AL125" s="114">
        <f t="shared" ref="AL125:AL129" ca="1" si="765">IFERROR(AL87 / AL71, 0)</f>
        <v>155.30413233116488</v>
      </c>
      <c r="AM125" s="115">
        <f t="shared" ref="AM125:AM129" ca="1" si="766">IF(AK$9 = 0, 0, IFERROR((AK125 - AL125) / AL125, 0))</f>
        <v>-6.4382964213008393E-3</v>
      </c>
      <c r="AN125" s="132">
        <f ca="1">IFERROR(AN87 / AN71, 0)</f>
        <v>150.59774580846837</v>
      </c>
      <c r="AO125" s="114">
        <f t="shared" ref="AO125:AO129" ca="1" si="767">IFERROR(AO87 / AO71, 0)</f>
        <v>149.93509783517726</v>
      </c>
      <c r="AP125" s="115">
        <f t="shared" ref="AP125:AP129" ca="1" si="768">IF(AN$9 = 0, 0, IFERROR((AN125 - AO125) / AO125, 0))</f>
        <v>4.4195654176953274E-3</v>
      </c>
      <c r="AQ125" s="132">
        <f ca="1">IFERROR(AQ87 / AQ71, 0)</f>
        <v>144.35606588886031</v>
      </c>
      <c r="AR125" s="114">
        <f t="shared" ref="AR125:AR129" ca="1" si="769">IFERROR(AR87 / AR71, 0)</f>
        <v>141.14624462381428</v>
      </c>
      <c r="AS125" s="115">
        <f t="shared" ref="AS125:AS129" ca="1" si="770">IF(AQ$9 = 0, 0, IFERROR((AQ125 - AR125) / AR125, 0))</f>
        <v>2.2741102844081394E-2</v>
      </c>
      <c r="AT125" s="132">
        <f ca="1">IFERROR(AT87 / AT71, 0)</f>
        <v>124.68780622819551</v>
      </c>
      <c r="AU125" s="114">
        <f t="shared" ref="AU125:AU129" ca="1" si="771">IFERROR(AU87 / AU71, 0)</f>
        <v>123.18445158818977</v>
      </c>
      <c r="AV125" s="115">
        <f t="shared" ref="AV125:AV129" ca="1" si="772">IF(AT$9 = 0, 0, IFERROR((AT125 - AU125) / AU125, 0))</f>
        <v>1.2204094109470161E-2</v>
      </c>
      <c r="AW125" s="132">
        <f ca="1">IFERROR(AW87 / AW71, 0)</f>
        <v>132.1079002299663</v>
      </c>
      <c r="AX125" s="114">
        <f t="shared" ref="AX125:AX129" ca="1" si="773">IFERROR(AX87 / AX71, 0)</f>
        <v>138.31394102261214</v>
      </c>
      <c r="AY125" s="115">
        <f t="shared" ref="AY125:AY129" ca="1" si="774">IF(AW$9 = 0, 0, IFERROR((AW125 - AX125) / AX125, 0))</f>
        <v>-4.4869235499776894E-2</v>
      </c>
      <c r="AZ125" s="132">
        <f ca="1">IFERROR(AZ87 / AZ71, 0)</f>
        <v>148.57494840114899</v>
      </c>
      <c r="BA125" s="114">
        <f t="shared" ref="BA125:BA129" ca="1" si="775">IFERROR(BA87 / BA71, 0)</f>
        <v>153.11945624777076</v>
      </c>
      <c r="BB125" s="115">
        <f t="shared" ref="BB125:BB129" ca="1" si="776">IF(AZ$9 = 0, 0, IFERROR((AZ125 - BA125) / BA125, 0))</f>
        <v>-2.9679493109406416E-2</v>
      </c>
      <c r="BC125" s="132">
        <f ca="1">IFERROR(BC87 / BC71, 0)</f>
        <v>145.23745734830067</v>
      </c>
      <c r="BD125" s="114">
        <f t="shared" ref="BD125:BD129" ca="1" si="777">IFERROR(BD87 / BD71, 0)</f>
        <v>151.73217957739396</v>
      </c>
      <c r="BE125" s="115">
        <f t="shared" ref="BE125:BE129" ca="1" si="778">IF(BC$9 = 0, 0, IFERROR((BC125 - BD125) / BD125, 0))</f>
        <v>-4.2803855103000998E-2</v>
      </c>
      <c r="BF125" s="132">
        <f ca="1">IFERROR(BF87 / BF71, 0)</f>
        <v>143.6048204079346</v>
      </c>
      <c r="BG125" s="114">
        <f t="shared" ref="BG125:BG129" ca="1" si="779">IFERROR(BG87 / BG71, 0)</f>
        <v>147.63655594377778</v>
      </c>
      <c r="BH125" s="115">
        <f t="shared" ref="BH125:BH129" ca="1" si="780">IF(BF$9 = 0, 0, IFERROR((BF125 - BG125) / BG125, 0))</f>
        <v>-2.7308517934938336E-2</v>
      </c>
      <c r="BI125" s="132">
        <f ca="1">IFERROR(BI87 / BI71, 0)</f>
        <v>123.03261557108273</v>
      </c>
      <c r="BJ125" s="114">
        <f t="shared" ref="BJ125:BJ129" ca="1" si="781">IFERROR(BJ87 / BJ71, 0)</f>
        <v>115.97906113408588</v>
      </c>
      <c r="BK125" s="115">
        <f t="shared" ref="BK125:BK129" ca="1" si="782">IF(BI$9 = 0, 0, IFERROR((BI125 - BJ125) / BJ125, 0))</f>
        <v>6.0817481776663823E-2</v>
      </c>
      <c r="BL125" s="132">
        <f ca="1">IFERROR(BL87 / BL71, 0)</f>
        <v>120.94662433509232</v>
      </c>
      <c r="BM125" s="114">
        <f t="shared" ref="BM125:BM129" ca="1" si="783">IFERROR(BM87 / BM71, 0)</f>
        <v>125.6658674038754</v>
      </c>
      <c r="BN125" s="115">
        <f t="shared" ref="BN125:BN129" ca="1" si="784">IF(BL$9 = 0, 0, IFERROR((BL125 - BM125) / BM125, 0))</f>
        <v>-3.7553897221876305E-2</v>
      </c>
      <c r="BO125" s="158" t="str">
        <f t="shared" ref="BO125:BO129" si="785">E125</f>
        <v>Total Active</v>
      </c>
      <c r="BP125" s="248" t="str">
        <f>$D125</f>
        <v>SOLD AOV</v>
      </c>
    </row>
    <row r="126" spans="4:68" ht="15" thickTop="1" x14ac:dyDescent="0.2">
      <c r="D126" s="237"/>
      <c r="E126" s="136" t="str">
        <f>$E$30</f>
        <v>Elite</v>
      </c>
      <c r="F126" s="133">
        <f t="shared" ref="F126" ca="1" si="786">IFERROR(F88 / F72, 0)</f>
        <v>189.06523570925717</v>
      </c>
      <c r="G126" s="107">
        <f t="shared" ca="1" si="747"/>
        <v>182.47457086342635</v>
      </c>
      <c r="H126" s="108">
        <f t="shared" ca="1" si="748"/>
        <v>3.6118264669128167E-2</v>
      </c>
      <c r="I126" s="141"/>
      <c r="J126" s="133">
        <f t="shared" ref="J126" ca="1" si="787">IFERROR(J88 / J72, 0)</f>
        <v>183.81591072600543</v>
      </c>
      <c r="K126" s="107">
        <f t="shared" ca="1" si="749"/>
        <v>188.91482293584559</v>
      </c>
      <c r="L126" s="108">
        <f t="shared" ca="1" si="750"/>
        <v>-2.6990535367210054E-2</v>
      </c>
      <c r="M126" s="141"/>
      <c r="N126" s="133">
        <f t="shared" ref="N126" ca="1" si="788">IFERROR(N88 / N72, 0)</f>
        <v>183.81591072600543</v>
      </c>
      <c r="O126" s="107">
        <f t="shared" ca="1" si="751"/>
        <v>188.91482293584559</v>
      </c>
      <c r="P126" s="108">
        <f t="shared" ca="1" si="752"/>
        <v>-2.6990535367210054E-2</v>
      </c>
      <c r="Q126" s="141"/>
      <c r="R126" s="133">
        <f t="shared" ref="R126" ca="1" si="789">IFERROR(R88 / R72, 0)</f>
        <v>234.47170370018299</v>
      </c>
      <c r="S126" s="107">
        <f t="shared" ca="1" si="753"/>
        <v>248.19270137638176</v>
      </c>
      <c r="T126" s="108">
        <f t="shared" ca="1" si="754"/>
        <v>-5.5283646940894611E-2</v>
      </c>
      <c r="U126" s="133">
        <f t="shared" ref="U126" ca="1" si="790">IFERROR(U88 / U72, 0)</f>
        <v>219.40930849823016</v>
      </c>
      <c r="V126" s="107">
        <f t="shared" ca="1" si="755"/>
        <v>218.40118363650279</v>
      </c>
      <c r="W126" s="108">
        <f t="shared" ca="1" si="756"/>
        <v>4.6159313101766216E-3</v>
      </c>
      <c r="X126" s="133">
        <f t="shared" ref="X126" ca="1" si="791">IFERROR(X88 / X72, 0)</f>
        <v>222.69973220961779</v>
      </c>
      <c r="Y126" s="107">
        <f t="shared" ca="1" si="757"/>
        <v>239.02347040598136</v>
      </c>
      <c r="Z126" s="108">
        <f t="shared" ca="1" si="758"/>
        <v>-6.8293453227156714E-2</v>
      </c>
      <c r="AA126" s="133">
        <f t="shared" ref="AA126" ca="1" si="792">IFERROR(AA88 / AA72, 0)</f>
        <v>193.74665709861387</v>
      </c>
      <c r="AB126" s="107">
        <f t="shared" ca="1" si="759"/>
        <v>197.64421226401785</v>
      </c>
      <c r="AC126" s="108">
        <f t="shared" ca="1" si="760"/>
        <v>-1.9720057171203877E-2</v>
      </c>
      <c r="AD126" s="141"/>
      <c r="AE126" s="133">
        <f t="shared" ref="AE126" ca="1" si="793">IFERROR(AE88 / AE72, 0)</f>
        <v>284.96058209733917</v>
      </c>
      <c r="AF126" s="107">
        <f t="shared" ca="1" si="761"/>
        <v>290.85682591008651</v>
      </c>
      <c r="AG126" s="108">
        <f t="shared" ca="1" si="762"/>
        <v>-2.0271980189215388E-2</v>
      </c>
      <c r="AH126" s="133">
        <f t="shared" ref="AH126" ca="1" si="794">IFERROR(AH88 / AH72, 0)</f>
        <v>286.70074091003534</v>
      </c>
      <c r="AI126" s="107">
        <f t="shared" ca="1" si="763"/>
        <v>297.13058347211853</v>
      </c>
      <c r="AJ126" s="108">
        <f t="shared" ca="1" si="764"/>
        <v>-3.5101881604395285E-2</v>
      </c>
      <c r="AK126" s="133">
        <f t="shared" ref="AK126" ca="1" si="795">IFERROR(AK88 / AK72, 0)</f>
        <v>304.56584652059246</v>
      </c>
      <c r="AL126" s="107">
        <f t="shared" ca="1" si="765"/>
        <v>336.16562745774399</v>
      </c>
      <c r="AM126" s="108">
        <f t="shared" ca="1" si="766"/>
        <v>-9.4000630510993055E-2</v>
      </c>
      <c r="AN126" s="133">
        <f t="shared" ref="AN126" ca="1" si="796">IFERROR(AN88 / AN72, 0)</f>
        <v>288.996008440384</v>
      </c>
      <c r="AO126" s="107">
        <f t="shared" ca="1" si="767"/>
        <v>290.62929712637299</v>
      </c>
      <c r="AP126" s="108">
        <f t="shared" ca="1" si="768"/>
        <v>-5.6198349654983043E-3</v>
      </c>
      <c r="AQ126" s="133">
        <f t="shared" ref="AQ126" ca="1" si="797">IFERROR(AQ88 / AQ72, 0)</f>
        <v>270.18039128919855</v>
      </c>
      <c r="AR126" s="107">
        <f t="shared" ca="1" si="769"/>
        <v>273.19142622792629</v>
      </c>
      <c r="AS126" s="108">
        <f t="shared" ca="1" si="770"/>
        <v>-1.1021703646788669E-2</v>
      </c>
      <c r="AT126" s="133">
        <f t="shared" ref="AT126" ca="1" si="798">IFERROR(AT88 / AT72, 0)</f>
        <v>242.59690199290202</v>
      </c>
      <c r="AU126" s="107">
        <f t="shared" ca="1" si="771"/>
        <v>230.996073565535</v>
      </c>
      <c r="AV126" s="108">
        <f t="shared" ca="1" si="772"/>
        <v>5.0220890114289297E-2</v>
      </c>
      <c r="AW126" s="133">
        <f t="shared" ref="AW126" ca="1" si="799">IFERROR(AW88 / AW72, 0)</f>
        <v>262.02872718764621</v>
      </c>
      <c r="AX126" s="107">
        <f t="shared" ca="1" si="773"/>
        <v>272.42587894496114</v>
      </c>
      <c r="AY126" s="108">
        <f t="shared" ca="1" si="774"/>
        <v>-3.8165066393767572E-2</v>
      </c>
      <c r="AZ126" s="133">
        <f t="shared" ref="AZ126" ca="1" si="800">IFERROR(AZ88 / AZ72, 0)</f>
        <v>280.1336354505645</v>
      </c>
      <c r="BA126" s="107">
        <f t="shared" ca="1" si="775"/>
        <v>302.64727411444136</v>
      </c>
      <c r="BB126" s="108">
        <f t="shared" ca="1" si="776"/>
        <v>-7.4389034990494179E-2</v>
      </c>
      <c r="BC126" s="133">
        <f t="shared" ref="BC126" ca="1" si="801">IFERROR(BC88 / BC72, 0)</f>
        <v>278.22605558045728</v>
      </c>
      <c r="BD126" s="107">
        <f t="shared" ca="1" si="777"/>
        <v>309.32991678493107</v>
      </c>
      <c r="BE126" s="108">
        <f t="shared" ca="1" si="778"/>
        <v>-0.10055238603416261</v>
      </c>
      <c r="BF126" s="133">
        <f t="shared" ref="BF126" ca="1" si="802">IFERROR(BF88 / BF72, 0)</f>
        <v>280.6418268960814</v>
      </c>
      <c r="BG126" s="107">
        <f t="shared" ca="1" si="779"/>
        <v>292.10005097706028</v>
      </c>
      <c r="BH126" s="108">
        <f t="shared" ca="1" si="780"/>
        <v>-3.9227052657648247E-2</v>
      </c>
      <c r="BI126" s="133">
        <f t="shared" ref="BI126" ca="1" si="803">IFERROR(BI88 / BI72, 0)</f>
        <v>213.40970833516221</v>
      </c>
      <c r="BJ126" s="107">
        <f t="shared" ca="1" si="781"/>
        <v>209.45376733504105</v>
      </c>
      <c r="BK126" s="108">
        <f t="shared" ca="1" si="782"/>
        <v>1.8886941258942632E-2</v>
      </c>
      <c r="BL126" s="133">
        <f t="shared" ref="BL126" ca="1" si="804">IFERROR(BL88 / BL72, 0)</f>
        <v>226.2358451257862</v>
      </c>
      <c r="BM126" s="107">
        <f t="shared" ca="1" si="783"/>
        <v>239.63093197732579</v>
      </c>
      <c r="BN126" s="108">
        <f t="shared" ca="1" si="784"/>
        <v>-5.5898822163772455E-2</v>
      </c>
      <c r="BO126" s="152" t="str">
        <f t="shared" si="785"/>
        <v>Elite</v>
      </c>
      <c r="BP126" s="249"/>
    </row>
    <row r="127" spans="4:68" x14ac:dyDescent="0.2">
      <c r="D127" s="237"/>
      <c r="E127" s="79" t="str">
        <f>$E$31</f>
        <v>High Value</v>
      </c>
      <c r="F127" s="35">
        <f t="shared" ref="F127" ca="1" si="805">IFERROR(F89 / F73, 0)</f>
        <v>146.81693891769103</v>
      </c>
      <c r="G127" s="22">
        <f t="shared" ca="1" si="747"/>
        <v>142.4827515237539</v>
      </c>
      <c r="H127" s="13">
        <f t="shared" ca="1" si="748"/>
        <v>3.0419032111508301E-2</v>
      </c>
      <c r="I127" s="141"/>
      <c r="J127" s="35">
        <f t="shared" ref="J127" ca="1" si="806">IFERROR(J89 / J73, 0)</f>
        <v>144.50512917412254</v>
      </c>
      <c r="K127" s="22">
        <f t="shared" ca="1" si="749"/>
        <v>146.70280357871064</v>
      </c>
      <c r="L127" s="13">
        <f t="shared" ca="1" si="750"/>
        <v>-1.4980452663326083E-2</v>
      </c>
      <c r="M127" s="141"/>
      <c r="N127" s="35">
        <f t="shared" ref="N127" ca="1" si="807">IFERROR(N89 / N73, 0)</f>
        <v>144.50512917412254</v>
      </c>
      <c r="O127" s="22">
        <f t="shared" ca="1" si="751"/>
        <v>146.70280357871064</v>
      </c>
      <c r="P127" s="13">
        <f t="shared" ca="1" si="752"/>
        <v>-1.4980452663326083E-2</v>
      </c>
      <c r="Q127" s="141"/>
      <c r="R127" s="35">
        <f t="shared" ref="R127" ca="1" si="808">IFERROR(R89 / R73, 0)</f>
        <v>173.1464234425072</v>
      </c>
      <c r="S127" s="22">
        <f t="shared" ca="1" si="753"/>
        <v>179.55901034637878</v>
      </c>
      <c r="T127" s="13">
        <f t="shared" ca="1" si="754"/>
        <v>-3.5712977541485481E-2</v>
      </c>
      <c r="U127" s="35">
        <f t="shared" ref="U127" ca="1" si="809">IFERROR(U89 / U73, 0)</f>
        <v>159.49690647073305</v>
      </c>
      <c r="V127" s="22">
        <f t="shared" ca="1" si="755"/>
        <v>160.66227126863009</v>
      </c>
      <c r="W127" s="13">
        <f t="shared" ca="1" si="756"/>
        <v>-7.2535063067080078E-3</v>
      </c>
      <c r="X127" s="35">
        <f t="shared" ref="X127" ca="1" si="810">IFERROR(X89 / X73, 0)</f>
        <v>164.84465826141366</v>
      </c>
      <c r="Y127" s="22">
        <f t="shared" ca="1" si="757"/>
        <v>174.20242378244873</v>
      </c>
      <c r="Z127" s="13">
        <f t="shared" ca="1" si="758"/>
        <v>-5.3717768776406036E-2</v>
      </c>
      <c r="AA127" s="35">
        <f t="shared" ref="AA127" ca="1" si="811">IFERROR(AA89 / AA73, 0)</f>
        <v>144.59819607258581</v>
      </c>
      <c r="AB127" s="22">
        <f t="shared" ca="1" si="759"/>
        <v>145.59195751430838</v>
      </c>
      <c r="AC127" s="13">
        <f t="shared" ca="1" si="760"/>
        <v>-6.8256616552799954E-3</v>
      </c>
      <c r="AD127" s="141"/>
      <c r="AE127" s="35">
        <f t="shared" ref="AE127" ca="1" si="812">IFERROR(AE89 / AE73, 0)</f>
        <v>178.26635513086001</v>
      </c>
      <c r="AF127" s="22">
        <f t="shared" ca="1" si="761"/>
        <v>181.68993781501601</v>
      </c>
      <c r="AG127" s="13">
        <f t="shared" ca="1" si="762"/>
        <v>-1.8842995519331704E-2</v>
      </c>
      <c r="AH127" s="35">
        <f t="shared" ref="AH127" ca="1" si="813">IFERROR(AH89 / AH73, 0)</f>
        <v>195.32583061940747</v>
      </c>
      <c r="AI127" s="22">
        <f t="shared" ca="1" si="763"/>
        <v>200.63961906367197</v>
      </c>
      <c r="AJ127" s="13">
        <f t="shared" ca="1" si="764"/>
        <v>-2.6484243087494096E-2</v>
      </c>
      <c r="AK127" s="35">
        <f t="shared" ref="AK127" ca="1" si="814">IFERROR(AK89 / AK73, 0)</f>
        <v>194.99464742014743</v>
      </c>
      <c r="AL127" s="22">
        <f t="shared" ca="1" si="765"/>
        <v>210.93747486245493</v>
      </c>
      <c r="AM127" s="13">
        <f t="shared" ca="1" si="766"/>
        <v>-7.5580820585357214E-2</v>
      </c>
      <c r="AN127" s="35">
        <f t="shared" ref="AN127" ca="1" si="815">IFERROR(AN89 / AN73, 0)</f>
        <v>187.62329202958668</v>
      </c>
      <c r="AO127" s="22">
        <f t="shared" ca="1" si="767"/>
        <v>190.643308937223</v>
      </c>
      <c r="AP127" s="13">
        <f t="shared" ca="1" si="768"/>
        <v>-1.5841190149667308E-2</v>
      </c>
      <c r="AQ127" s="35">
        <f t="shared" ref="AQ127" ca="1" si="816">IFERROR(AQ89 / AQ73, 0)</f>
        <v>177.04683341192501</v>
      </c>
      <c r="AR127" s="22">
        <f t="shared" ca="1" si="769"/>
        <v>179.5303883049946</v>
      </c>
      <c r="AS127" s="13">
        <f t="shared" ca="1" si="770"/>
        <v>-1.3833618456004317E-2</v>
      </c>
      <c r="AT127" s="35">
        <f t="shared" ref="AT127" ca="1" si="817">IFERROR(AT89 / AT73, 0)</f>
        <v>157.03191455137508</v>
      </c>
      <c r="AU127" s="22">
        <f t="shared" ca="1" si="771"/>
        <v>157.07887461647667</v>
      </c>
      <c r="AV127" s="13">
        <f t="shared" ca="1" si="772"/>
        <v>-2.9895850232085147E-4</v>
      </c>
      <c r="AW127" s="35">
        <f t="shared" ref="AW127" ca="1" si="818">IFERROR(AW89 / AW73, 0)</f>
        <v>170.41280460438833</v>
      </c>
      <c r="AX127" s="22">
        <f t="shared" ca="1" si="773"/>
        <v>178.29133036765668</v>
      </c>
      <c r="AY127" s="13">
        <f t="shared" ca="1" si="774"/>
        <v>-4.4189057017085212E-2</v>
      </c>
      <c r="AZ127" s="35">
        <f t="shared" ref="AZ127" ca="1" si="819">IFERROR(AZ89 / AZ73, 0)</f>
        <v>187.50321195496539</v>
      </c>
      <c r="BA127" s="22">
        <f t="shared" ca="1" si="775"/>
        <v>199.01322572587</v>
      </c>
      <c r="BB127" s="13">
        <f t="shared" ca="1" si="776"/>
        <v>-5.7835421384300513E-2</v>
      </c>
      <c r="BC127" s="35">
        <f t="shared" ref="BC127" ca="1" si="820">IFERROR(BC89 / BC73, 0)</f>
        <v>185.37888575015694</v>
      </c>
      <c r="BD127" s="22">
        <f t="shared" ca="1" si="777"/>
        <v>197.86547318506643</v>
      </c>
      <c r="BE127" s="13">
        <f t="shared" ca="1" si="778"/>
        <v>-6.3106449214768309E-2</v>
      </c>
      <c r="BF127" s="35">
        <f t="shared" ref="BF127" ca="1" si="821">IFERROR(BF89 / BF73, 0)</f>
        <v>182.06107069828141</v>
      </c>
      <c r="BG127" s="22">
        <f t="shared" ca="1" si="779"/>
        <v>186.01749029561068</v>
      </c>
      <c r="BH127" s="13">
        <f t="shared" ca="1" si="780"/>
        <v>-2.1269073091148082E-2</v>
      </c>
      <c r="BI127" s="35">
        <f t="shared" ref="BI127" ca="1" si="822">IFERROR(BI89 / BI73, 0)</f>
        <v>147.91476403913288</v>
      </c>
      <c r="BJ127" s="22">
        <f t="shared" ca="1" si="781"/>
        <v>143.05129995264889</v>
      </c>
      <c r="BK127" s="13">
        <f t="shared" ca="1" si="782"/>
        <v>3.3998041877940512E-2</v>
      </c>
      <c r="BL127" s="35">
        <f t="shared" ref="BL127" ca="1" si="823">IFERROR(BL89 / BL73, 0)</f>
        <v>151.07060358708651</v>
      </c>
      <c r="BM127" s="22">
        <f t="shared" ca="1" si="783"/>
        <v>157.80413584281763</v>
      </c>
      <c r="BN127" s="13">
        <f t="shared" ca="1" si="784"/>
        <v>-4.2670188710631267E-2</v>
      </c>
      <c r="BO127" s="159" t="str">
        <f t="shared" si="785"/>
        <v>High Value</v>
      </c>
      <c r="BP127" s="249"/>
    </row>
    <row r="128" spans="4:68" x14ac:dyDescent="0.2">
      <c r="D128" s="238"/>
      <c r="E128" s="79" t="str">
        <f>$E$32</f>
        <v>Opportunity</v>
      </c>
      <c r="F128" s="35">
        <f t="shared" ref="F128" ca="1" si="824">IFERROR(F90 / F74, 0)</f>
        <v>114.12193662681837</v>
      </c>
      <c r="G128" s="22">
        <f t="shared" ca="1" si="747"/>
        <v>109.73555397497115</v>
      </c>
      <c r="H128" s="13">
        <f t="shared" ca="1" si="748"/>
        <v>3.9972301528159913E-2</v>
      </c>
      <c r="I128" s="141"/>
      <c r="J128" s="35">
        <f t="shared" ref="J128" ca="1" si="825">IFERROR(J90 / J74, 0)</f>
        <v>114.92520550818443</v>
      </c>
      <c r="K128" s="22">
        <f t="shared" ca="1" si="749"/>
        <v>114.0540082849564</v>
      </c>
      <c r="L128" s="13">
        <f t="shared" ca="1" si="750"/>
        <v>7.6384621314790511E-3</v>
      </c>
      <c r="M128" s="141"/>
      <c r="N128" s="35">
        <f t="shared" ref="N128" ca="1" si="826">IFERROR(N90 / N74, 0)</f>
        <v>114.92493234412105</v>
      </c>
      <c r="O128" s="22">
        <f t="shared" ca="1" si="751"/>
        <v>114.05403578234257</v>
      </c>
      <c r="P128" s="13">
        <f t="shared" ca="1" si="752"/>
        <v>7.6358241583004893E-3</v>
      </c>
      <c r="Q128" s="141"/>
      <c r="R128" s="35">
        <f t="shared" ref="R128" ca="1" si="827">IFERROR(R90 / R74, 0)</f>
        <v>124.46779001401043</v>
      </c>
      <c r="S128" s="22">
        <f t="shared" ca="1" si="753"/>
        <v>122.54273176286065</v>
      </c>
      <c r="T128" s="13">
        <f t="shared" ca="1" si="754"/>
        <v>1.5709281353993861E-2</v>
      </c>
      <c r="U128" s="35">
        <f t="shared" ref="U128" ca="1" si="828">IFERROR(U90 / U74, 0)</f>
        <v>116.17327980078875</v>
      </c>
      <c r="V128" s="22">
        <f t="shared" ca="1" si="755"/>
        <v>114.15239023235364</v>
      </c>
      <c r="W128" s="13">
        <f t="shared" ca="1" si="756"/>
        <v>1.7703436295303597E-2</v>
      </c>
      <c r="X128" s="35">
        <f t="shared" ref="X128" ca="1" si="829">IFERROR(X90 / X74, 0)</f>
        <v>118.62477922164952</v>
      </c>
      <c r="Y128" s="22">
        <f t="shared" ca="1" si="757"/>
        <v>122.62044498147917</v>
      </c>
      <c r="Z128" s="13">
        <f t="shared" ca="1" si="758"/>
        <v>-3.2585640677076012E-2</v>
      </c>
      <c r="AA128" s="35">
        <f t="shared" ref="AA128" ca="1" si="830">IFERROR(AA90 / AA74, 0)</f>
        <v>105.33980606849138</v>
      </c>
      <c r="AB128" s="22">
        <f t="shared" ca="1" si="759"/>
        <v>105.93608162197116</v>
      </c>
      <c r="AC128" s="13">
        <f t="shared" ca="1" si="760"/>
        <v>-5.6286351576373874E-3</v>
      </c>
      <c r="AD128" s="141"/>
      <c r="AE128" s="35">
        <f t="shared" ref="AE128" ca="1" si="831">IFERROR(AE90 / AE74, 0)</f>
        <v>108.42051080432171</v>
      </c>
      <c r="AF128" s="22">
        <f t="shared" ca="1" si="761"/>
        <v>105.74888351014525</v>
      </c>
      <c r="AG128" s="13">
        <f t="shared" ca="1" si="762"/>
        <v>2.5263881806564432E-2</v>
      </c>
      <c r="AH128" s="35">
        <f t="shared" ref="AH128" ca="1" si="832">IFERROR(AH90 / AH74, 0)</f>
        <v>128.15716110211599</v>
      </c>
      <c r="AI128" s="22">
        <f t="shared" ca="1" si="763"/>
        <v>128.39040937842327</v>
      </c>
      <c r="AJ128" s="13">
        <f t="shared" ca="1" si="764"/>
        <v>-1.8167110568188408E-3</v>
      </c>
      <c r="AK128" s="35">
        <f t="shared" ref="AK128" ca="1" si="833">IFERROR(AK90 / AK74, 0)</f>
        <v>125.64108828495014</v>
      </c>
      <c r="AL128" s="22">
        <f t="shared" ca="1" si="765"/>
        <v>124.01768018060388</v>
      </c>
      <c r="AM128" s="13">
        <f t="shared" ca="1" si="766"/>
        <v>1.3090134422625379E-2</v>
      </c>
      <c r="AN128" s="35">
        <f t="shared" ref="AN128" ca="1" si="834">IFERROR(AN90 / AN74, 0)</f>
        <v>124.33362736782588</v>
      </c>
      <c r="AO128" s="22">
        <f t="shared" ca="1" si="767"/>
        <v>124.22849100778686</v>
      </c>
      <c r="AP128" s="13">
        <f t="shared" ca="1" si="768"/>
        <v>8.46314393631618E-4</v>
      </c>
      <c r="AQ128" s="35">
        <f t="shared" ref="AQ128" ca="1" si="835">IFERROR(AQ90 / AQ74, 0)</f>
        <v>115.56505841924398</v>
      </c>
      <c r="AR128" s="22">
        <f t="shared" ca="1" si="769"/>
        <v>110.96450676578014</v>
      </c>
      <c r="AS128" s="13">
        <f t="shared" ca="1" si="770"/>
        <v>4.1459668389050894E-2</v>
      </c>
      <c r="AT128" s="35">
        <f t="shared" ref="AT128" ca="1" si="836">IFERROR(AT90 / AT74, 0)</f>
        <v>98.428074361439172</v>
      </c>
      <c r="AU128" s="22">
        <f t="shared" ca="1" si="771"/>
        <v>99.046319667793043</v>
      </c>
      <c r="AV128" s="13">
        <f t="shared" ca="1" si="772"/>
        <v>-6.2419816145365108E-3</v>
      </c>
      <c r="AW128" s="35">
        <f t="shared" ref="AW128" ca="1" si="837">IFERROR(AW90 / AW74, 0)</f>
        <v>105.84929735394287</v>
      </c>
      <c r="AX128" s="22">
        <f t="shared" ca="1" si="773"/>
        <v>110.07813017197152</v>
      </c>
      <c r="AY128" s="13">
        <f t="shared" ca="1" si="774"/>
        <v>-3.8416648351694206E-2</v>
      </c>
      <c r="AZ128" s="35">
        <f t="shared" ref="AZ128" ca="1" si="838">IFERROR(AZ90 / AZ74, 0)</f>
        <v>123.34323639444692</v>
      </c>
      <c r="BA128" s="22">
        <f t="shared" ca="1" si="775"/>
        <v>124.66074254240745</v>
      </c>
      <c r="BB128" s="13">
        <f t="shared" ca="1" si="776"/>
        <v>-1.0568733356552373E-2</v>
      </c>
      <c r="BC128" s="35">
        <f t="shared" ref="BC128" ca="1" si="839">IFERROR(BC90 / BC74, 0)</f>
        <v>119.46833573517274</v>
      </c>
      <c r="BD128" s="22">
        <f t="shared" ca="1" si="777"/>
        <v>124.84455023323818</v>
      </c>
      <c r="BE128" s="13">
        <f t="shared" ca="1" si="778"/>
        <v>-4.3063269385979909E-2</v>
      </c>
      <c r="BF128" s="35">
        <f t="shared" ref="BF128" ca="1" si="840">IFERROR(BF90 / BF74, 0)</f>
        <v>114.66465487060005</v>
      </c>
      <c r="BG128" s="22">
        <f t="shared" ca="1" si="779"/>
        <v>119.85319633137617</v>
      </c>
      <c r="BH128" s="13">
        <f t="shared" ca="1" si="780"/>
        <v>-4.3290805915852097E-2</v>
      </c>
      <c r="BI128" s="35">
        <f t="shared" ref="BI128" ca="1" si="841">IFERROR(BI90 / BI74, 0)</f>
        <v>99.916956644868961</v>
      </c>
      <c r="BJ128" s="22">
        <f t="shared" ca="1" si="781"/>
        <v>94.698288302150019</v>
      </c>
      <c r="BK128" s="13">
        <f t="shared" ca="1" si="782"/>
        <v>5.5108370344223619E-2</v>
      </c>
      <c r="BL128" s="35">
        <f t="shared" ref="BL128" ca="1" si="842">IFERROR(BL90 / BL74, 0)</f>
        <v>97.608655669401799</v>
      </c>
      <c r="BM128" s="22">
        <f t="shared" ca="1" si="783"/>
        <v>101.76941272099165</v>
      </c>
      <c r="BN128" s="13">
        <f t="shared" ca="1" si="784"/>
        <v>-4.0884160970810324E-2</v>
      </c>
      <c r="BO128" s="159" t="str">
        <f t="shared" si="785"/>
        <v>Opportunity</v>
      </c>
      <c r="BP128" s="250"/>
    </row>
    <row r="129" spans="4:68" x14ac:dyDescent="0.2">
      <c r="D129" s="239"/>
      <c r="E129" s="78" t="str">
        <f>$E$33</f>
        <v>Marginal</v>
      </c>
      <c r="F129" s="134">
        <f t="shared" ref="F129" ca="1" si="843">IFERROR(F91 / F75, 0)</f>
        <v>60.042904041951033</v>
      </c>
      <c r="G129" s="103">
        <f t="shared" ca="1" si="747"/>
        <v>56.394202039583561</v>
      </c>
      <c r="H129" s="100">
        <f t="shared" ca="1" si="748"/>
        <v>6.4699949115450156E-2</v>
      </c>
      <c r="I129" s="141"/>
      <c r="J129" s="134">
        <f t="shared" ref="J129" ca="1" si="844">IFERROR(J91 / J75, 0)</f>
        <v>61.475898549289234</v>
      </c>
      <c r="K129" s="103">
        <f t="shared" ca="1" si="749"/>
        <v>60.024624671691051</v>
      </c>
      <c r="L129" s="100">
        <f t="shared" ca="1" si="750"/>
        <v>2.4177975048341054E-2</v>
      </c>
      <c r="M129" s="141"/>
      <c r="N129" s="134">
        <f t="shared" ref="N129" ca="1" si="845">IFERROR(N91 / N75, 0)</f>
        <v>61.475884149837881</v>
      </c>
      <c r="O129" s="103">
        <f t="shared" ca="1" si="751"/>
        <v>60.025535202644789</v>
      </c>
      <c r="P129" s="100">
        <f t="shared" ca="1" si="752"/>
        <v>2.4162199342275717E-2</v>
      </c>
      <c r="Q129" s="141"/>
      <c r="R129" s="134">
        <f t="shared" ref="R129" ca="1" si="846">IFERROR(R91 / R75, 0)</f>
        <v>60.217113959413858</v>
      </c>
      <c r="S129" s="103">
        <f t="shared" ca="1" si="753"/>
        <v>57.174689946166154</v>
      </c>
      <c r="T129" s="100">
        <f t="shared" ca="1" si="754"/>
        <v>5.3212776774344599E-2</v>
      </c>
      <c r="U129" s="134">
        <f t="shared" ref="U129" ca="1" si="847">IFERROR(U91 / U75, 0)</f>
        <v>56.854457955615139</v>
      </c>
      <c r="V129" s="103">
        <f t="shared" ca="1" si="755"/>
        <v>53.621441369549508</v>
      </c>
      <c r="W129" s="100">
        <f t="shared" ca="1" si="756"/>
        <v>6.0293354738158778E-2</v>
      </c>
      <c r="X129" s="134">
        <f t="shared" ref="X129" ca="1" si="848">IFERROR(X91 / X75, 0)</f>
        <v>57.323669966440939</v>
      </c>
      <c r="Y129" s="103">
        <f t="shared" ca="1" si="757"/>
        <v>58.729137718320331</v>
      </c>
      <c r="Z129" s="100">
        <f t="shared" ca="1" si="758"/>
        <v>-2.3931353438566866E-2</v>
      </c>
      <c r="AA129" s="134">
        <f t="shared" ref="AA129" ca="1" si="849">IFERROR(AA91 / AA75, 0)</f>
        <v>49.288622335515285</v>
      </c>
      <c r="AB129" s="103">
        <f t="shared" ca="1" si="759"/>
        <v>51.071558921924328</v>
      </c>
      <c r="AC129" s="100">
        <f t="shared" ca="1" si="760"/>
        <v>-3.491055734434715E-2</v>
      </c>
      <c r="AD129" s="141"/>
      <c r="AE129" s="134">
        <f t="shared" ref="AE129" ca="1" si="850">IFERROR(AE91 / AE75, 0)</f>
        <v>47.538596541786752</v>
      </c>
      <c r="AF129" s="103">
        <f t="shared" ca="1" si="761"/>
        <v>45.416685050404595</v>
      </c>
      <c r="AG129" s="100">
        <f t="shared" ca="1" si="762"/>
        <v>4.6720968054520175E-2</v>
      </c>
      <c r="AH129" s="134">
        <f t="shared" ref="AH129" ca="1" si="851">IFERROR(AH91 / AH75, 0)</f>
        <v>58.662240525517959</v>
      </c>
      <c r="AI129" s="103">
        <f t="shared" ca="1" si="763"/>
        <v>58.827696121574846</v>
      </c>
      <c r="AJ129" s="100">
        <f t="shared" ca="1" si="764"/>
        <v>-2.8125459089023688E-3</v>
      </c>
      <c r="AK129" s="134">
        <f t="shared" ref="AK129" ca="1" si="852">IFERROR(AK91 / AK75, 0)</f>
        <v>57.423196289146915</v>
      </c>
      <c r="AL129" s="103">
        <f t="shared" ca="1" si="765"/>
        <v>54.165491996449674</v>
      </c>
      <c r="AM129" s="100">
        <f t="shared" ca="1" si="766"/>
        <v>6.0143537381895658E-2</v>
      </c>
      <c r="AN129" s="134">
        <f t="shared" ref="AN129" ca="1" si="853">IFERROR(AN91 / AN75, 0)</f>
        <v>58.136653556301219</v>
      </c>
      <c r="AO129" s="103">
        <f t="shared" ca="1" si="767"/>
        <v>56.605973373601657</v>
      </c>
      <c r="AP129" s="100">
        <f t="shared" ca="1" si="768"/>
        <v>2.7040965669771506E-2</v>
      </c>
      <c r="AQ129" s="134">
        <f t="shared" ref="AQ129" ca="1" si="854">IFERROR(AQ91 / AQ75, 0)</f>
        <v>53.625256483012166</v>
      </c>
      <c r="AR129" s="103">
        <f t="shared" ca="1" si="769"/>
        <v>49.79941547596956</v>
      </c>
      <c r="AS129" s="100">
        <f t="shared" ca="1" si="770"/>
        <v>7.6825018335581557E-2</v>
      </c>
      <c r="AT129" s="134">
        <f t="shared" ref="AT129" ca="1" si="855">IFERROR(AT91 / AT75, 0)</f>
        <v>42.751882484087872</v>
      </c>
      <c r="AU129" s="103">
        <f t="shared" ca="1" si="771"/>
        <v>41.170704357779414</v>
      </c>
      <c r="AV129" s="100">
        <f t="shared" ca="1" si="772"/>
        <v>3.8405418390897332E-2</v>
      </c>
      <c r="AW129" s="134">
        <f t="shared" ref="AW129" ca="1" si="856">IFERROR(AW91 / AW75, 0)</f>
        <v>47.163996418148045</v>
      </c>
      <c r="AX129" s="103">
        <f t="shared" ca="1" si="773"/>
        <v>47.899687304285592</v>
      </c>
      <c r="AY129" s="100">
        <f t="shared" ca="1" si="774"/>
        <v>-1.5358991416040515E-2</v>
      </c>
      <c r="AZ129" s="134">
        <f t="shared" ref="AZ129" ca="1" si="857">IFERROR(AZ91 / AZ75, 0)</f>
        <v>55.906347676094612</v>
      </c>
      <c r="BA129" s="103">
        <f t="shared" ca="1" si="775"/>
        <v>55.805378863409778</v>
      </c>
      <c r="BB129" s="100">
        <f t="shared" ca="1" si="776"/>
        <v>1.8093025213925379E-3</v>
      </c>
      <c r="BC129" s="134">
        <f t="shared" ref="BC129" ca="1" si="858">IFERROR(BC91 / BC75, 0)</f>
        <v>54.064671864180752</v>
      </c>
      <c r="BD129" s="103">
        <f t="shared" ca="1" si="777"/>
        <v>56.958268887187344</v>
      </c>
      <c r="BE129" s="100">
        <f t="shared" ca="1" si="778"/>
        <v>-5.0802053495300328E-2</v>
      </c>
      <c r="BF129" s="134">
        <f t="shared" ref="BF129" ca="1" si="859">IFERROR(BF91 / BF75, 0)</f>
        <v>51.324035830539167</v>
      </c>
      <c r="BG129" s="103">
        <f t="shared" ca="1" si="779"/>
        <v>55.30238705508588</v>
      </c>
      <c r="BH129" s="100">
        <f t="shared" ca="1" si="780"/>
        <v>-7.1938146550237295E-2</v>
      </c>
      <c r="BI129" s="134">
        <f t="shared" ref="BI129" ca="1" si="860">IFERROR(BI91 / BI75, 0)</f>
        <v>44.952896080846138</v>
      </c>
      <c r="BJ129" s="103">
        <f t="shared" ca="1" si="781"/>
        <v>44.139142205353899</v>
      </c>
      <c r="BK129" s="100">
        <f t="shared" ca="1" si="782"/>
        <v>1.8436105344012188E-2</v>
      </c>
      <c r="BL129" s="134">
        <f t="shared" ref="BL129" ca="1" si="861">IFERROR(BL91 / BL75, 0)</f>
        <v>39.463037710354989</v>
      </c>
      <c r="BM129" s="103">
        <f t="shared" ca="1" si="783"/>
        <v>44.993682373472943</v>
      </c>
      <c r="BN129" s="100">
        <f t="shared" ca="1" si="784"/>
        <v>-0.12292047175002223</v>
      </c>
      <c r="BO129" s="156" t="str">
        <f t="shared" si="785"/>
        <v>Marginal</v>
      </c>
      <c r="BP129" s="251"/>
    </row>
    <row r="130" spans="4:68" ht="3.75" customHeight="1" x14ac:dyDescent="0.2">
      <c r="D130" s="144"/>
      <c r="E130" s="144"/>
      <c r="F130" s="144"/>
      <c r="G130" s="144"/>
      <c r="H130" s="160"/>
      <c r="I130" s="138"/>
      <c r="J130" s="144"/>
      <c r="K130" s="144"/>
      <c r="L130" s="160"/>
      <c r="M130" s="138"/>
      <c r="N130" s="144"/>
      <c r="O130" s="144"/>
      <c r="P130" s="160"/>
      <c r="Q130" s="138"/>
      <c r="R130" s="144"/>
      <c r="S130" s="144"/>
      <c r="T130" s="160"/>
      <c r="U130" s="144"/>
      <c r="V130" s="144"/>
      <c r="W130" s="160"/>
      <c r="X130" s="144"/>
      <c r="Y130" s="144"/>
      <c r="Z130" s="160"/>
      <c r="AA130" s="144"/>
      <c r="AB130" s="144"/>
      <c r="AC130" s="160"/>
      <c r="AD130" s="138"/>
      <c r="AE130" s="144"/>
      <c r="AF130" s="144"/>
      <c r="AG130" s="160"/>
      <c r="AH130" s="144"/>
      <c r="AI130" s="144"/>
      <c r="AJ130" s="160"/>
      <c r="AK130" s="144"/>
      <c r="AL130" s="144"/>
      <c r="AM130" s="160"/>
      <c r="AN130" s="144"/>
      <c r="AO130" s="144"/>
      <c r="AP130" s="160"/>
      <c r="AQ130" s="144"/>
      <c r="AR130" s="144"/>
      <c r="AS130" s="160"/>
      <c r="AT130" s="144"/>
      <c r="AU130" s="144"/>
      <c r="AV130" s="160"/>
      <c r="AW130" s="144"/>
      <c r="AX130" s="144"/>
      <c r="AY130" s="160"/>
      <c r="AZ130" s="144"/>
      <c r="BA130" s="144"/>
      <c r="BB130" s="160"/>
      <c r="BC130" s="144"/>
      <c r="BD130" s="144"/>
      <c r="BE130" s="160"/>
      <c r="BF130" s="144"/>
      <c r="BG130" s="144"/>
      <c r="BH130" s="160"/>
      <c r="BI130" s="144"/>
      <c r="BJ130" s="144"/>
      <c r="BK130" s="160"/>
      <c r="BL130" s="144"/>
      <c r="BM130" s="144"/>
      <c r="BN130" s="160"/>
      <c r="BO130" s="144"/>
      <c r="BP130" s="144"/>
    </row>
    <row r="131" spans="4:68" ht="15" thickBot="1" x14ac:dyDescent="0.25">
      <c r="D131" s="236" t="s">
        <v>202</v>
      </c>
      <c r="E131" s="135" t="str">
        <f>$E$29</f>
        <v>Total Active</v>
      </c>
      <c r="F131" s="132">
        <f ca="1">IFERROR(F87 / F29, 0)</f>
        <v>354.84704456429716</v>
      </c>
      <c r="G131" s="114">
        <f t="shared" ref="G131:G135" ca="1" si="862">IFERROR(G87 / G29, 0)</f>
        <v>336.91440620369974</v>
      </c>
      <c r="H131" s="115">
        <f t="shared" ref="H131:H135" ca="1" si="863">IF(F$9 = 0, 0, IFERROR((F131 - G131) / G131, 0))</f>
        <v>5.3226095501999048E-2</v>
      </c>
      <c r="I131" s="141"/>
      <c r="J131" s="132">
        <f ca="1">IFERROR(J87 / J29, 0)</f>
        <v>374.03101756855364</v>
      </c>
      <c r="K131" s="114">
        <f t="shared" ref="K131:K135" ca="1" si="864">IFERROR(K87 / K29, 0)</f>
        <v>354.51157851130426</v>
      </c>
      <c r="L131" s="115">
        <f t="shared" ref="L131:L135" ca="1" si="865">IF(J$9 = 0, 0, IFERROR((J131 - K131) / K131, 0))</f>
        <v>5.5060088979934287E-2</v>
      </c>
      <c r="M131" s="141"/>
      <c r="N131" s="132">
        <f ca="1">IFERROR(N87 / N29, 0)</f>
        <v>374.03101756855358</v>
      </c>
      <c r="O131" s="114">
        <f t="shared" ref="O131:O135" ca="1" si="866">IFERROR(O87 / O29, 0)</f>
        <v>354.51157851130415</v>
      </c>
      <c r="P131" s="115">
        <f t="shared" ref="P131:P135" ca="1" si="867">IF(N$9 = 0, 0, IFERROR((N131 - O131) / O131, 0))</f>
        <v>5.506008897993446E-2</v>
      </c>
      <c r="Q131" s="141"/>
      <c r="R131" s="132">
        <f ca="1">IFERROR(R87 / R29, 0)</f>
        <v>240.31079263357995</v>
      </c>
      <c r="S131" s="114">
        <f t="shared" ref="S131:S135" ca="1" si="868">IFERROR(S87 / S29, 0)</f>
        <v>226.3158906648747</v>
      </c>
      <c r="T131" s="115">
        <f t="shared" ref="T131:T135" ca="1" si="869">IF(R$9 = 0, 0, IFERROR((R131 - S131) / S131, 0))</f>
        <v>6.1837911282282422E-2</v>
      </c>
      <c r="U131" s="132">
        <f ca="1">IFERROR(U87 / U29, 0)</f>
        <v>231.25904512975879</v>
      </c>
      <c r="V131" s="114">
        <f t="shared" ref="V131:V135" ca="1" si="870">IFERROR(V87 / V29, 0)</f>
        <v>221.86648648927149</v>
      </c>
      <c r="W131" s="115">
        <f t="shared" ref="W131:W135" ca="1" si="871">IF(U$9 = 0, 0, IFERROR((U131 - V131) / V131, 0))</f>
        <v>4.2334283059652082E-2</v>
      </c>
      <c r="X131" s="132">
        <f ca="1">IFERROR(X87 / X29, 0)</f>
        <v>232.37299505956392</v>
      </c>
      <c r="Y131" s="114">
        <f t="shared" ref="Y131:Y135" ca="1" si="872">IFERROR(Y87 / Y29, 0)</f>
        <v>231.30677144679493</v>
      </c>
      <c r="Z131" s="115">
        <f t="shared" ref="Z131:Z135" ca="1" si="873">IF(X$9 = 0, 0, IFERROR((X131 - Y131) / Y131, 0))</f>
        <v>4.609565064178184E-3</v>
      </c>
      <c r="AA131" s="132">
        <f ca="1">IFERROR(AA87 / AA29, 0)</f>
        <v>212.59884102605383</v>
      </c>
      <c r="AB131" s="114">
        <f t="shared" ref="AB131:AB135" ca="1" si="874">IFERROR(AB87 / AB29, 0)</f>
        <v>207.20086208907261</v>
      </c>
      <c r="AC131" s="115">
        <f t="shared" ref="AC131:AC135" ca="1" si="875">IF(AA$9 = 0, 0, IFERROR((AA131 - AB131) / AB131, 0))</f>
        <v>2.605191350343275E-2</v>
      </c>
      <c r="AD131" s="141"/>
      <c r="AE131" s="132">
        <f ca="1">IFERROR(AE87 / AE29, 0)</f>
        <v>165.38802835713551</v>
      </c>
      <c r="AF131" s="114">
        <f t="shared" ref="AF131:AF135" ca="1" si="876">IFERROR(AF87 / AF29, 0)</f>
        <v>158.18016510265991</v>
      </c>
      <c r="AG131" s="115">
        <f t="shared" ref="AG131:AG135" ca="1" si="877">IF(AE$9 = 0, 0, IFERROR((AE131 - AF131) / AF131, 0))</f>
        <v>4.5567427811177522E-2</v>
      </c>
      <c r="AH131" s="132">
        <f ca="1">IFERROR(AH87 / AH29, 0)</f>
        <v>198.87197681410547</v>
      </c>
      <c r="AI131" s="114">
        <f t="shared" ref="AI131:AI135" ca="1" si="878">IFERROR(AI87 / AI29, 0)</f>
        <v>192.20032468365591</v>
      </c>
      <c r="AJ131" s="115">
        <f t="shared" ref="AJ131:AJ135" ca="1" si="879">IF(AH$9 = 0, 0, IFERROR((AH131 - AI131) / AI131, 0))</f>
        <v>3.4711971176065837E-2</v>
      </c>
      <c r="AK131" s="132">
        <f ca="1">IFERROR(AK87 / AK29, 0)</f>
        <v>192.45375836626226</v>
      </c>
      <c r="AL131" s="114">
        <f t="shared" ref="AL131:AL135" ca="1" si="880">IFERROR(AL87 / AL29, 0)</f>
        <v>188.35330218148096</v>
      </c>
      <c r="AM131" s="115">
        <f t="shared" ref="AM131:AM135" ca="1" si="881">IF(AK$9 = 0, 0, IFERROR((AK131 - AL131) / AL131, 0))</f>
        <v>2.1770025464329067E-2</v>
      </c>
      <c r="AN131" s="132">
        <f ca="1">IFERROR(AN87 / AN29, 0)</f>
        <v>188.46140380512097</v>
      </c>
      <c r="AO131" s="114">
        <f t="shared" ref="AO131:AO135" ca="1" si="882">IFERROR(AO87 / AO29, 0)</f>
        <v>185.19586222667309</v>
      </c>
      <c r="AP131" s="115">
        <f t="shared" ref="AP131:AP135" ca="1" si="883">IF(AN$9 = 0, 0, IFERROR((AN131 - AO131) / AO131, 0))</f>
        <v>1.7632907880258009E-2</v>
      </c>
      <c r="AQ131" s="132">
        <f ca="1">IFERROR(AQ87 / AQ29, 0)</f>
        <v>187.66778212448406</v>
      </c>
      <c r="AR131" s="114">
        <f t="shared" ref="AR131:AR135" ca="1" si="884">IFERROR(AR87 / AR29, 0)</f>
        <v>178.74971721482717</v>
      </c>
      <c r="AS131" s="115">
        <f t="shared" ref="AS131:AS135" ca="1" si="885">IF(AQ$9 = 0, 0, IFERROR((AQ131 - AR131) / AR131, 0))</f>
        <v>4.9891351150720277E-2</v>
      </c>
      <c r="AT131" s="132">
        <f ca="1">IFERROR(AT87 / AT29, 0)</f>
        <v>154.63720633197357</v>
      </c>
      <c r="AU131" s="114">
        <f t="shared" ref="AU131:AU135" ca="1" si="886">IFERROR(AU87 / AU29, 0)</f>
        <v>151.93388082930352</v>
      </c>
      <c r="AV131" s="115">
        <f t="shared" ref="AV131:AV135" ca="1" si="887">IF(AT$9 = 0, 0, IFERROR((AT131 - AU131) / AU131, 0))</f>
        <v>1.7792775962243858E-2</v>
      </c>
      <c r="AW131" s="132">
        <f ca="1">IFERROR(AW87 / AW29, 0)</f>
        <v>163.8211377595787</v>
      </c>
      <c r="AX131" s="114">
        <f t="shared" ref="AX131:AX135" ca="1" si="888">IFERROR(AX87 / AX29, 0)</f>
        <v>168.31945426729087</v>
      </c>
      <c r="AY131" s="115">
        <f t="shared" ref="AY131:AY135" ca="1" si="889">IF(AW$9 = 0, 0, IFERROR((AW131 - AX131) / AX131, 0))</f>
        <v>-2.6724875786305998E-2</v>
      </c>
      <c r="AZ131" s="132">
        <f ca="1">IFERROR(AZ87 / AZ29, 0)</f>
        <v>190.35220409928957</v>
      </c>
      <c r="BA131" s="114">
        <f t="shared" ref="BA131:BA135" ca="1" si="890">IFERROR(BA87 / BA29, 0)</f>
        <v>190.96934978758736</v>
      </c>
      <c r="BB131" s="115">
        <f t="shared" ref="BB131:BB135" ca="1" si="891">IF(AZ$9 = 0, 0, IFERROR((AZ131 - BA131) / BA131, 0))</f>
        <v>-3.2316478481192882E-3</v>
      </c>
      <c r="BC131" s="132">
        <f ca="1">IFERROR(BC87 / BC29, 0)</f>
        <v>182.63805833832063</v>
      </c>
      <c r="BD131" s="114">
        <f t="shared" ref="BD131:BD135" ca="1" si="892">IFERROR(BD87 / BD29, 0)</f>
        <v>185.87618642606745</v>
      </c>
      <c r="BE131" s="115">
        <f t="shared" ref="BE131:BE135" ca="1" si="893">IF(BC$9 = 0, 0, IFERROR((BC131 - BD131) / BD131, 0))</f>
        <v>-1.7420887258383613E-2</v>
      </c>
      <c r="BF131" s="132">
        <f ca="1">IFERROR(BF87 / BF29, 0)</f>
        <v>178.73567069626878</v>
      </c>
      <c r="BG131" s="114">
        <f t="shared" ref="BG131:BG135" ca="1" si="894">IFERROR(BG87 / BG29, 0)</f>
        <v>182.42292918771238</v>
      </c>
      <c r="BH131" s="115">
        <f t="shared" ref="BH131:BH135" ca="1" si="895">IF(BF$9 = 0, 0, IFERROR((BF131 - BG131) / BG131, 0))</f>
        <v>-2.0212692055007118E-2</v>
      </c>
      <c r="BI131" s="132">
        <f ca="1">IFERROR(BI87 / BI29, 0)</f>
        <v>161.08348660177705</v>
      </c>
      <c r="BJ131" s="114">
        <f t="shared" ref="BJ131:BJ135" ca="1" si="896">IFERROR(BJ87 / BJ29, 0)</f>
        <v>147.84232522582525</v>
      </c>
      <c r="BK131" s="115">
        <f t="shared" ref="BK131:BK135" ca="1" si="897">IF(BI$9 = 0, 0, IFERROR((BI131 - BJ131) / BJ131, 0))</f>
        <v>8.9562724042159647E-2</v>
      </c>
      <c r="BL131" s="132">
        <f ca="1">IFERROR(BL87 / BL29, 0)</f>
        <v>150.36611655985092</v>
      </c>
      <c r="BM131" s="114">
        <f t="shared" ref="BM131:BM135" ca="1" si="898">IFERROR(BM87 / BM29, 0)</f>
        <v>153.83970441437873</v>
      </c>
      <c r="BN131" s="115">
        <f t="shared" ref="BN131:BN135" ca="1" si="899">IF(BL$9 = 0, 0, IFERROR((BL131 - BM131) / BM131, 0))</f>
        <v>-2.25792676068295E-2</v>
      </c>
      <c r="BO131" s="158" t="str">
        <f t="shared" ref="BO131:BO135" si="900">E131</f>
        <v>Total Active</v>
      </c>
      <c r="BP131" s="248" t="str">
        <f>$D131</f>
        <v>SOLD $ PER CUST</v>
      </c>
    </row>
    <row r="132" spans="4:68" ht="15" thickTop="1" x14ac:dyDescent="0.2">
      <c r="D132" s="237"/>
      <c r="E132" s="136" t="str">
        <f>$E$30</f>
        <v>Elite</v>
      </c>
      <c r="F132" s="133">
        <f t="shared" ref="F132" ca="1" si="901">IFERROR(F88 / F30, 0)</f>
        <v>1400.1627693297935</v>
      </c>
      <c r="G132" s="107">
        <f t="shared" ca="1" si="862"/>
        <v>1300.8626241279501</v>
      </c>
      <c r="H132" s="108">
        <f t="shared" ca="1" si="863"/>
        <v>7.6334075066850762E-2</v>
      </c>
      <c r="I132" s="141"/>
      <c r="J132" s="133">
        <f t="shared" ref="J132" ca="1" si="902">IFERROR(J88 / J30, 0)</f>
        <v>1544.7307234214863</v>
      </c>
      <c r="K132" s="107">
        <f t="shared" ca="1" si="864"/>
        <v>1398.6750609157477</v>
      </c>
      <c r="L132" s="108">
        <f t="shared" ca="1" si="865"/>
        <v>0.10442429881470275</v>
      </c>
      <c r="M132" s="141"/>
      <c r="N132" s="133">
        <f t="shared" ref="N132" ca="1" si="903">IFERROR(N88 / N30, 0)</f>
        <v>1544.7307234214863</v>
      </c>
      <c r="O132" s="107">
        <f t="shared" ca="1" si="866"/>
        <v>1398.6750609157477</v>
      </c>
      <c r="P132" s="108">
        <f t="shared" ca="1" si="867"/>
        <v>0.10442429881470275</v>
      </c>
      <c r="Q132" s="141"/>
      <c r="R132" s="133">
        <f t="shared" ref="R132" ca="1" si="904">IFERROR(R88 / R30, 0)</f>
        <v>843.096331553087</v>
      </c>
      <c r="S132" s="107">
        <f t="shared" ca="1" si="868"/>
        <v>790.613741775883</v>
      </c>
      <c r="T132" s="108">
        <f t="shared" ca="1" si="869"/>
        <v>6.6382086477926858E-2</v>
      </c>
      <c r="U132" s="133">
        <f t="shared" ref="U132" ca="1" si="905">IFERROR(U88 / U30, 0)</f>
        <v>792.8859254508136</v>
      </c>
      <c r="V132" s="107">
        <f t="shared" ca="1" si="870"/>
        <v>747.42840136202915</v>
      </c>
      <c r="W132" s="108">
        <f t="shared" ca="1" si="871"/>
        <v>6.0818566709463798E-2</v>
      </c>
      <c r="X132" s="133">
        <f t="shared" ref="X132" ca="1" si="906">IFERROR(X88 / X30, 0)</f>
        <v>826.01836489698883</v>
      </c>
      <c r="Y132" s="107">
        <f t="shared" ca="1" si="872"/>
        <v>797.79319900956443</v>
      </c>
      <c r="Z132" s="108">
        <f t="shared" ca="1" si="873"/>
        <v>3.5379050513923989E-2</v>
      </c>
      <c r="AA132" s="133">
        <f t="shared" ref="AA132" ca="1" si="907">IFERROR(AA88 / AA30, 0)</f>
        <v>745.57151328411123</v>
      </c>
      <c r="AB132" s="107">
        <f t="shared" ca="1" si="874"/>
        <v>718.49794316782936</v>
      </c>
      <c r="AC132" s="108">
        <f t="shared" ca="1" si="875"/>
        <v>3.7680790006044497E-2</v>
      </c>
      <c r="AD132" s="141"/>
      <c r="AE132" s="133">
        <f t="shared" ref="AE132" ca="1" si="908">IFERROR(AE88 / AE30, 0)</f>
        <v>579.46591846013939</v>
      </c>
      <c r="AF132" s="107">
        <f t="shared" ca="1" si="876"/>
        <v>548.58240999409793</v>
      </c>
      <c r="AG132" s="108">
        <f t="shared" ca="1" si="877"/>
        <v>5.6296935343540695E-2</v>
      </c>
      <c r="AH132" s="133">
        <f t="shared" ref="AH132" ca="1" si="909">IFERROR(AH88 / AH30, 0)</f>
        <v>656.65302465023319</v>
      </c>
      <c r="AI132" s="107">
        <f t="shared" ca="1" si="878"/>
        <v>629.6622672508214</v>
      </c>
      <c r="AJ132" s="108">
        <f t="shared" ca="1" si="879"/>
        <v>4.2865451533655612E-2</v>
      </c>
      <c r="AK132" s="133">
        <f t="shared" ref="AK132" ca="1" si="910">IFERROR(AK88 / AK30, 0)</f>
        <v>640.4458436433448</v>
      </c>
      <c r="AL132" s="107">
        <f t="shared" ca="1" si="880"/>
        <v>655.37602824478813</v>
      </c>
      <c r="AM132" s="108">
        <f t="shared" ca="1" si="881"/>
        <v>-2.2781096588822422E-2</v>
      </c>
      <c r="AN132" s="133">
        <f t="shared" ref="AN132" ca="1" si="911">IFERROR(AN88 / AN30, 0)</f>
        <v>628.82148637739658</v>
      </c>
      <c r="AO132" s="107">
        <f t="shared" ca="1" si="882"/>
        <v>606.49267307247044</v>
      </c>
      <c r="AP132" s="108">
        <f t="shared" ca="1" si="883"/>
        <v>3.6816295227128079E-2</v>
      </c>
      <c r="AQ132" s="133">
        <f t="shared" ref="AQ132" ca="1" si="912">IFERROR(AQ88 / AQ30, 0)</f>
        <v>618.25683543294519</v>
      </c>
      <c r="AR132" s="107">
        <f t="shared" ca="1" si="884"/>
        <v>590.17776735459665</v>
      </c>
      <c r="AS132" s="108">
        <f t="shared" ca="1" si="885"/>
        <v>4.7577305739946299E-2</v>
      </c>
      <c r="AT132" s="133">
        <f t="shared" ref="AT132" ca="1" si="913">IFERROR(AT88 / AT30, 0)</f>
        <v>513.12648804711864</v>
      </c>
      <c r="AU132" s="107">
        <f t="shared" ca="1" si="886"/>
        <v>494.20895566635215</v>
      </c>
      <c r="AV132" s="108">
        <f t="shared" ca="1" si="887"/>
        <v>3.8278408684965223E-2</v>
      </c>
      <c r="AW132" s="133">
        <f t="shared" ref="AW132" ca="1" si="914">IFERROR(AW88 / AW30, 0)</f>
        <v>552.36043403205906</v>
      </c>
      <c r="AX132" s="107">
        <f t="shared" ca="1" si="888"/>
        <v>545.18423798627009</v>
      </c>
      <c r="AY132" s="108">
        <f t="shared" ca="1" si="889"/>
        <v>1.3162882463908825E-2</v>
      </c>
      <c r="AZ132" s="133">
        <f t="shared" ref="AZ132" ca="1" si="915">IFERROR(AZ88 / AZ30, 0)</f>
        <v>642.71419670015678</v>
      </c>
      <c r="BA132" s="107">
        <f t="shared" ca="1" si="890"/>
        <v>641.43884037884027</v>
      </c>
      <c r="BB132" s="108">
        <f t="shared" ca="1" si="891"/>
        <v>1.988274237592581E-3</v>
      </c>
      <c r="BC132" s="133">
        <f t="shared" ref="BC132" ca="1" si="916">IFERROR(BC88 / BC30, 0)</f>
        <v>607.65768967205111</v>
      </c>
      <c r="BD132" s="107">
        <f t="shared" ca="1" si="892"/>
        <v>620.50108307453434</v>
      </c>
      <c r="BE132" s="108">
        <f t="shared" ca="1" si="893"/>
        <v>-2.0698422215228409E-2</v>
      </c>
      <c r="BF132" s="133">
        <f t="shared" ref="BF132" ca="1" si="917">IFERROR(BF88 / BF30, 0)</f>
        <v>597.03435750853225</v>
      </c>
      <c r="BG132" s="107">
        <f t="shared" ca="1" si="894"/>
        <v>604.92978299120227</v>
      </c>
      <c r="BH132" s="108">
        <f t="shared" ca="1" si="895"/>
        <v>-1.3051804861763348E-2</v>
      </c>
      <c r="BI132" s="133">
        <f t="shared" ref="BI132" ca="1" si="918">IFERROR(BI88 / BI30, 0)</f>
        <v>514.80897718248718</v>
      </c>
      <c r="BJ132" s="107">
        <f t="shared" ca="1" si="896"/>
        <v>472.0423556735235</v>
      </c>
      <c r="BK132" s="108">
        <f t="shared" ca="1" si="897"/>
        <v>9.0599118903097256E-2</v>
      </c>
      <c r="BL132" s="133">
        <f t="shared" ref="BL132" ca="1" si="919">IFERROR(BL88 / BL30, 0)</f>
        <v>495.77870501531402</v>
      </c>
      <c r="BM132" s="107">
        <f t="shared" ca="1" si="898"/>
        <v>502.90634359692098</v>
      </c>
      <c r="BN132" s="108">
        <f t="shared" ca="1" si="899"/>
        <v>-1.4172894560502414E-2</v>
      </c>
      <c r="BO132" s="152" t="str">
        <f t="shared" si="900"/>
        <v>Elite</v>
      </c>
      <c r="BP132" s="249"/>
    </row>
    <row r="133" spans="4:68" x14ac:dyDescent="0.2">
      <c r="D133" s="237"/>
      <c r="E133" s="79" t="str">
        <f>$E$31</f>
        <v>High Value</v>
      </c>
      <c r="F133" s="35">
        <f t="shared" ref="F133" ca="1" si="920">IFERROR(F89 / F31, 0)</f>
        <v>473.37021005006318</v>
      </c>
      <c r="G133" s="22">
        <f t="shared" ca="1" si="862"/>
        <v>452.00971384599939</v>
      </c>
      <c r="H133" s="13">
        <f t="shared" ca="1" si="863"/>
        <v>4.7256719379578108E-2</v>
      </c>
      <c r="I133" s="141"/>
      <c r="J133" s="35">
        <f t="shared" ref="J133" ca="1" si="921">IFERROR(J89 / J31, 0)</f>
        <v>494.98652302116295</v>
      </c>
      <c r="K133" s="22">
        <f t="shared" ca="1" si="864"/>
        <v>473.03930723407649</v>
      </c>
      <c r="L133" s="13">
        <f t="shared" ca="1" si="865"/>
        <v>4.6396177762509296E-2</v>
      </c>
      <c r="M133" s="141"/>
      <c r="N133" s="35">
        <f t="shared" ref="N133" ca="1" si="922">IFERROR(N89 / N31, 0)</f>
        <v>494.98652302116295</v>
      </c>
      <c r="O133" s="22">
        <f t="shared" ca="1" si="866"/>
        <v>473.03930723407649</v>
      </c>
      <c r="P133" s="13">
        <f t="shared" ca="1" si="867"/>
        <v>4.6396177762509296E-2</v>
      </c>
      <c r="Q133" s="141"/>
      <c r="R133" s="35">
        <f t="shared" ref="R133" ca="1" si="923">IFERROR(R89 / R31, 0)</f>
        <v>340.19153544063346</v>
      </c>
      <c r="S133" s="22">
        <f t="shared" ca="1" si="868"/>
        <v>330.14367684529293</v>
      </c>
      <c r="T133" s="13">
        <f t="shared" ca="1" si="869"/>
        <v>3.0434805510598975E-2</v>
      </c>
      <c r="U133" s="35">
        <f t="shared" ref="U133" ca="1" si="924">IFERROR(U89 / U31, 0)</f>
        <v>315.99584077436782</v>
      </c>
      <c r="V133" s="22">
        <f t="shared" ca="1" si="870"/>
        <v>305.62519059461897</v>
      </c>
      <c r="W133" s="13">
        <f t="shared" ca="1" si="871"/>
        <v>3.3932576564032223E-2</v>
      </c>
      <c r="X133" s="35">
        <f t="shared" ref="X133" ca="1" si="925">IFERROR(X89 / X31, 0)</f>
        <v>328.70018981325632</v>
      </c>
      <c r="Y133" s="22">
        <f t="shared" ca="1" si="872"/>
        <v>330.11513242732644</v>
      </c>
      <c r="Z133" s="13">
        <f t="shared" ca="1" si="873"/>
        <v>-4.2862094920220663E-3</v>
      </c>
      <c r="AA133" s="35">
        <f t="shared" ref="AA133" ca="1" si="926">IFERROR(AA89 / AA31, 0)</f>
        <v>288.98613686659473</v>
      </c>
      <c r="AB133" s="22">
        <f t="shared" ca="1" si="874"/>
        <v>284.55362227156559</v>
      </c>
      <c r="AC133" s="13">
        <f t="shared" ca="1" si="875"/>
        <v>1.5577080198961405E-2</v>
      </c>
      <c r="AD133" s="141"/>
      <c r="AE133" s="35">
        <f t="shared" ref="AE133" ca="1" si="927">IFERROR(AE89 / AE31, 0)</f>
        <v>251.14565131810195</v>
      </c>
      <c r="AF133" s="22">
        <f t="shared" ca="1" si="876"/>
        <v>243.02212318872299</v>
      </c>
      <c r="AG133" s="13">
        <f t="shared" ca="1" si="877"/>
        <v>3.3427113642120983E-2</v>
      </c>
      <c r="AH133" s="35">
        <f t="shared" ref="AH133" ca="1" si="928">IFERROR(AH89 / AH31, 0)</f>
        <v>291.14761264021115</v>
      </c>
      <c r="AI133" s="22">
        <f t="shared" ca="1" si="878"/>
        <v>289.26088514929677</v>
      </c>
      <c r="AJ133" s="13">
        <f t="shared" ca="1" si="879"/>
        <v>6.5225807835739055E-3</v>
      </c>
      <c r="AK133" s="35">
        <f t="shared" ref="AK133" ca="1" si="929">IFERROR(AK89 / AK31, 0)</f>
        <v>281.71386942190668</v>
      </c>
      <c r="AL133" s="22">
        <f t="shared" ca="1" si="880"/>
        <v>289.56349501920698</v>
      </c>
      <c r="AM133" s="13">
        <f t="shared" ca="1" si="881"/>
        <v>-2.7108477872114477E-2</v>
      </c>
      <c r="AN133" s="35">
        <f t="shared" ref="AN133" ca="1" si="930">IFERROR(AN89 / AN31, 0)</f>
        <v>272.37597957801256</v>
      </c>
      <c r="AO133" s="22">
        <f t="shared" ca="1" si="882"/>
        <v>270.72499634042805</v>
      </c>
      <c r="AP133" s="13">
        <f t="shared" ca="1" si="883"/>
        <v>6.0983775414238193E-3</v>
      </c>
      <c r="AQ133" s="35">
        <f t="shared" ref="AQ133" ca="1" si="931">IFERROR(AQ89 / AQ31, 0)</f>
        <v>266.99187061728401</v>
      </c>
      <c r="AR133" s="22">
        <f t="shared" ca="1" si="884"/>
        <v>258.28101224403633</v>
      </c>
      <c r="AS133" s="13">
        <f t="shared" ca="1" si="885"/>
        <v>3.372628246097021E-2</v>
      </c>
      <c r="AT133" s="35">
        <f t="shared" ref="AT133" ca="1" si="932">IFERROR(AT89 / AT31, 0)</f>
        <v>219.98276834295135</v>
      </c>
      <c r="AU133" s="22">
        <f t="shared" ca="1" si="886"/>
        <v>216.65812184183935</v>
      </c>
      <c r="AV133" s="13">
        <f t="shared" ca="1" si="887"/>
        <v>1.5345127488638505E-2</v>
      </c>
      <c r="AW133" s="35">
        <f t="shared" ref="AW133" ca="1" si="933">IFERROR(AW89 / AW31, 0)</f>
        <v>241.40183841059607</v>
      </c>
      <c r="AX133" s="22">
        <f t="shared" ca="1" si="888"/>
        <v>243.73625205695072</v>
      </c>
      <c r="AY133" s="13">
        <f t="shared" ca="1" si="889"/>
        <v>-9.577621821349724E-3</v>
      </c>
      <c r="AZ133" s="35">
        <f t="shared" ref="AZ133" ca="1" si="934">IFERROR(AZ89 / AZ31, 0)</f>
        <v>281.04302647630232</v>
      </c>
      <c r="BA133" s="22">
        <f t="shared" ca="1" si="890"/>
        <v>287.93014400889632</v>
      </c>
      <c r="BB133" s="13">
        <f t="shared" ca="1" si="891"/>
        <v>-2.3919404327395501E-2</v>
      </c>
      <c r="BC133" s="35">
        <f t="shared" ref="BC133" ca="1" si="935">IFERROR(BC89 / BC31, 0)</f>
        <v>269.05450920686678</v>
      </c>
      <c r="BD133" s="22">
        <f t="shared" ca="1" si="892"/>
        <v>279.32742040918947</v>
      </c>
      <c r="BE133" s="13">
        <f t="shared" ca="1" si="893"/>
        <v>-3.677731025215427E-2</v>
      </c>
      <c r="BF133" s="35">
        <f t="shared" ref="BF133" ca="1" si="936">IFERROR(BF89 / BF31, 0)</f>
        <v>258.57921997940258</v>
      </c>
      <c r="BG133" s="22">
        <f t="shared" ca="1" si="894"/>
        <v>263.40716332714766</v>
      </c>
      <c r="BH133" s="13">
        <f t="shared" ca="1" si="895"/>
        <v>-1.8328823281654055E-2</v>
      </c>
      <c r="BI133" s="35">
        <f t="shared" ref="BI133" ca="1" si="937">IFERROR(BI89 / BI31, 0)</f>
        <v>222.43679404254218</v>
      </c>
      <c r="BJ133" s="22">
        <f t="shared" ca="1" si="896"/>
        <v>209.06098683575263</v>
      </c>
      <c r="BK133" s="13">
        <f t="shared" ca="1" si="897"/>
        <v>6.3980407866811417E-2</v>
      </c>
      <c r="BL133" s="35">
        <f t="shared" ref="BL133" ca="1" si="938">IFERROR(BL89 / BL31, 0)</f>
        <v>210.18329362966909</v>
      </c>
      <c r="BM133" s="22">
        <f t="shared" ca="1" si="898"/>
        <v>218.47541800857047</v>
      </c>
      <c r="BN133" s="13">
        <f t="shared" ca="1" si="899"/>
        <v>-3.7954495999985176E-2</v>
      </c>
      <c r="BO133" s="159" t="str">
        <f t="shared" si="900"/>
        <v>High Value</v>
      </c>
      <c r="BP133" s="249"/>
    </row>
    <row r="134" spans="4:68" x14ac:dyDescent="0.2">
      <c r="D134" s="238"/>
      <c r="E134" s="79" t="str">
        <f>$E$32</f>
        <v>Opportunity</v>
      </c>
      <c r="F134" s="35">
        <f t="shared" ref="F134" ca="1" si="939">IFERROR(F90 / F32, 0)</f>
        <v>185.4128582603463</v>
      </c>
      <c r="G134" s="22">
        <f t="shared" ca="1" si="862"/>
        <v>177.59764589511514</v>
      </c>
      <c r="H134" s="13">
        <f t="shared" ca="1" si="863"/>
        <v>4.4005157421099131E-2</v>
      </c>
      <c r="I134" s="141"/>
      <c r="J134" s="35">
        <f t="shared" ref="J134" ca="1" si="940">IFERROR(J90 / J32, 0)</f>
        <v>189.73050086281646</v>
      </c>
      <c r="K134" s="22">
        <f t="shared" ca="1" si="864"/>
        <v>185.30282430114644</v>
      </c>
      <c r="L134" s="13">
        <f t="shared" ca="1" si="865"/>
        <v>2.3894274565801198E-2</v>
      </c>
      <c r="M134" s="141"/>
      <c r="N134" s="35">
        <f t="shared" ref="N134" ca="1" si="941">IFERROR(N90 / N32, 0)</f>
        <v>189.73049359256862</v>
      </c>
      <c r="O134" s="22">
        <f t="shared" ca="1" si="866"/>
        <v>185.30358362254003</v>
      </c>
      <c r="P134" s="13">
        <f t="shared" ca="1" si="867"/>
        <v>2.3890039703960194E-2</v>
      </c>
      <c r="Q134" s="141"/>
      <c r="R134" s="35">
        <f t="shared" ref="R134" ca="1" si="942">IFERROR(R90 / R32, 0)</f>
        <v>158.68318027237407</v>
      </c>
      <c r="S134" s="22">
        <f t="shared" ca="1" si="868"/>
        <v>154.18440241368515</v>
      </c>
      <c r="T134" s="13">
        <f t="shared" ca="1" si="869"/>
        <v>2.9177905081594822E-2</v>
      </c>
      <c r="U134" s="35">
        <f t="shared" ref="U134" ca="1" si="943">IFERROR(U90 / U32, 0)</f>
        <v>148.99334683943221</v>
      </c>
      <c r="V134" s="22">
        <f t="shared" ca="1" si="870"/>
        <v>144.80126484417903</v>
      </c>
      <c r="W134" s="13">
        <f t="shared" ca="1" si="871"/>
        <v>2.8950589622019428E-2</v>
      </c>
      <c r="X134" s="35">
        <f t="shared" ref="X134" ca="1" si="944">IFERROR(X90 / X32, 0)</f>
        <v>152.34523498404275</v>
      </c>
      <c r="Y134" s="22">
        <f t="shared" ca="1" si="872"/>
        <v>154.41526210376637</v>
      </c>
      <c r="Z134" s="13">
        <f t="shared" ca="1" si="873"/>
        <v>-1.3405586284162573E-2</v>
      </c>
      <c r="AA134" s="35">
        <f t="shared" ref="AA134" ca="1" si="945">IFERROR(AA90 / AA32, 0)</f>
        <v>132.56951718720609</v>
      </c>
      <c r="AB134" s="22">
        <f t="shared" ca="1" si="874"/>
        <v>132.6662037786775</v>
      </c>
      <c r="AC134" s="13">
        <f t="shared" ca="1" si="875"/>
        <v>-7.287959458967372E-4</v>
      </c>
      <c r="AD134" s="141"/>
      <c r="AE134" s="35">
        <f t="shared" ref="AE134" ca="1" si="946">IFERROR(AE90 / AE32, 0)</f>
        <v>120.29874858474857</v>
      </c>
      <c r="AF134" s="22">
        <f t="shared" ca="1" si="876"/>
        <v>115.82333013706358</v>
      </c>
      <c r="AG134" s="13">
        <f t="shared" ca="1" si="877"/>
        <v>3.8640042920444824E-2</v>
      </c>
      <c r="AH134" s="35">
        <f t="shared" ref="AH134" ca="1" si="947">IFERROR(AH90 / AH32, 0)</f>
        <v>145.17197100257718</v>
      </c>
      <c r="AI134" s="22">
        <f t="shared" ca="1" si="878"/>
        <v>144.41433264438174</v>
      </c>
      <c r="AJ134" s="13">
        <f t="shared" ca="1" si="879"/>
        <v>5.2462823067645908E-3</v>
      </c>
      <c r="AK134" s="35">
        <f t="shared" ref="AK134" ca="1" si="948">IFERROR(AK90 / AK32, 0)</f>
        <v>139.46437932235432</v>
      </c>
      <c r="AL134" s="22">
        <f t="shared" ca="1" si="880"/>
        <v>138.8173810225741</v>
      </c>
      <c r="AM134" s="13">
        <f t="shared" ca="1" si="881"/>
        <v>4.6607873957441167E-3</v>
      </c>
      <c r="AN134" s="35">
        <f t="shared" ref="AN134" ca="1" si="949">IFERROR(AN90 / AN32, 0)</f>
        <v>137.21987715956124</v>
      </c>
      <c r="AO134" s="22">
        <f t="shared" ca="1" si="882"/>
        <v>136.76898881124217</v>
      </c>
      <c r="AP134" s="13">
        <f t="shared" ca="1" si="883"/>
        <v>3.2967147906704888E-3</v>
      </c>
      <c r="AQ134" s="35">
        <f t="shared" ref="AQ134" ca="1" si="950">IFERROR(AQ90 / AQ32, 0)</f>
        <v>131.38797580395274</v>
      </c>
      <c r="AR134" s="22">
        <f t="shared" ca="1" si="884"/>
        <v>125.60887095892909</v>
      </c>
      <c r="AS134" s="13">
        <f t="shared" ca="1" si="885"/>
        <v>4.6008731715399889E-2</v>
      </c>
      <c r="AT134" s="35">
        <f t="shared" ref="AT134" ca="1" si="951">IFERROR(AT90 / AT32, 0)</f>
        <v>108.18916792452831</v>
      </c>
      <c r="AU134" s="22">
        <f t="shared" ca="1" si="886"/>
        <v>108.33721862267052</v>
      </c>
      <c r="AV134" s="13">
        <f t="shared" ca="1" si="887"/>
        <v>-1.36657281795153E-3</v>
      </c>
      <c r="AW134" s="35">
        <f t="shared" ref="AW134" ca="1" si="952">IFERROR(AW90 / AW32, 0)</f>
        <v>117.56812136261348</v>
      </c>
      <c r="AX134" s="22">
        <f t="shared" ca="1" si="888"/>
        <v>120.51312080291079</v>
      </c>
      <c r="AY134" s="13">
        <f t="shared" ca="1" si="889"/>
        <v>-2.4437168506436832E-2</v>
      </c>
      <c r="AZ134" s="35">
        <f t="shared" ref="AZ134" ca="1" si="953">IFERROR(AZ90 / AZ32, 0)</f>
        <v>138.82447740610323</v>
      </c>
      <c r="BA134" s="22">
        <f t="shared" ca="1" si="890"/>
        <v>139.28981204193988</v>
      </c>
      <c r="BB134" s="13">
        <f t="shared" ca="1" si="891"/>
        <v>-3.3407657675390032E-3</v>
      </c>
      <c r="BC134" s="35">
        <f t="shared" ref="BC134" ca="1" si="954">IFERROR(BC90 / BC32, 0)</f>
        <v>133.59765247050726</v>
      </c>
      <c r="BD134" s="22">
        <f t="shared" ca="1" si="892"/>
        <v>138.78541630386408</v>
      </c>
      <c r="BE134" s="13">
        <f t="shared" ca="1" si="893"/>
        <v>-3.7379747609781008E-2</v>
      </c>
      <c r="BF134" s="35">
        <f t="shared" ref="BF134" ca="1" si="955">IFERROR(BF90 / BF32, 0)</f>
        <v>126.62467032890615</v>
      </c>
      <c r="BG134" s="22">
        <f t="shared" ca="1" si="894"/>
        <v>132.10934398866232</v>
      </c>
      <c r="BH134" s="13">
        <f t="shared" ca="1" si="895"/>
        <v>-4.1516167548503354E-2</v>
      </c>
      <c r="BI134" s="35">
        <f t="shared" ref="BI134" ca="1" si="956">IFERROR(BI90 / BI32, 0)</f>
        <v>111.31859615072044</v>
      </c>
      <c r="BJ134" s="22">
        <f t="shared" ca="1" si="896"/>
        <v>105.69277399338272</v>
      </c>
      <c r="BK134" s="13">
        <f t="shared" ca="1" si="897"/>
        <v>5.3228067963188741E-2</v>
      </c>
      <c r="BL134" s="35">
        <f t="shared" ref="BL134" ca="1" si="957">IFERROR(BL90 / BL32, 0)</f>
        <v>106.48669712430426</v>
      </c>
      <c r="BM134" s="22">
        <f t="shared" ca="1" si="898"/>
        <v>109.9889705155658</v>
      </c>
      <c r="BN134" s="13">
        <f t="shared" ca="1" si="899"/>
        <v>-3.1842041750594373E-2</v>
      </c>
      <c r="BO134" s="159" t="str">
        <f t="shared" si="900"/>
        <v>Opportunity</v>
      </c>
      <c r="BP134" s="250"/>
    </row>
    <row r="135" spans="4:68" x14ac:dyDescent="0.2">
      <c r="D135" s="239"/>
      <c r="E135" s="78" t="str">
        <f>$E$33</f>
        <v>Marginal</v>
      </c>
      <c r="F135" s="134">
        <f t="shared" ref="F135" ca="1" si="958">IFERROR(F91 / F33, 0)</f>
        <v>64.601556627713094</v>
      </c>
      <c r="G135" s="103">
        <f t="shared" ca="1" si="862"/>
        <v>61.071042104372054</v>
      </c>
      <c r="H135" s="100">
        <f t="shared" ca="1" si="863"/>
        <v>5.7809960362348096E-2</v>
      </c>
      <c r="I135" s="141"/>
      <c r="J135" s="134">
        <f t="shared" ref="J135" ca="1" si="959">IFERROR(J91 / J33, 0)</f>
        <v>66.15629512243008</v>
      </c>
      <c r="K135" s="103">
        <f t="shared" ca="1" si="864"/>
        <v>64.58061917873188</v>
      </c>
      <c r="L135" s="100">
        <f t="shared" ca="1" si="865"/>
        <v>2.4398588364992216E-2</v>
      </c>
      <c r="M135" s="141"/>
      <c r="N135" s="134">
        <f t="shared" ref="N135" ca="1" si="960">IFERROR(N91 / N33, 0)</f>
        <v>66.155616164789294</v>
      </c>
      <c r="O135" s="103">
        <f t="shared" ca="1" si="866"/>
        <v>64.581508790188181</v>
      </c>
      <c r="P135" s="100">
        <f t="shared" ca="1" si="867"/>
        <v>2.4373964066325211E-2</v>
      </c>
      <c r="Q135" s="141"/>
      <c r="R135" s="134">
        <f t="shared" ref="R135" ca="1" si="961">IFERROR(R91 / R33, 0)</f>
        <v>63.360686435949447</v>
      </c>
      <c r="S135" s="103">
        <f t="shared" ca="1" si="868"/>
        <v>59.96393328552027</v>
      </c>
      <c r="T135" s="100">
        <f t="shared" ca="1" si="869"/>
        <v>5.6646603455037275E-2</v>
      </c>
      <c r="U135" s="134">
        <f t="shared" ref="U135" ca="1" si="962">IFERROR(U91 / U33, 0)</f>
        <v>59.724829454634097</v>
      </c>
      <c r="V135" s="103">
        <f t="shared" ca="1" si="870"/>
        <v>56.325071961789085</v>
      </c>
      <c r="W135" s="100">
        <f t="shared" ca="1" si="871"/>
        <v>6.0359576551476161E-2</v>
      </c>
      <c r="X135" s="134">
        <f t="shared" ref="X135" ca="1" si="963">IFERROR(X91 / X33, 0)</f>
        <v>60.451803767362215</v>
      </c>
      <c r="Y135" s="103">
        <f t="shared" ca="1" si="872"/>
        <v>61.511438846680782</v>
      </c>
      <c r="Z135" s="100">
        <f t="shared" ca="1" si="873"/>
        <v>-1.722663457702139E-2</v>
      </c>
      <c r="AA135" s="134">
        <f t="shared" ref="AA135" ca="1" si="964">IFERROR(AA91 / AA33, 0)</f>
        <v>51.660628140427271</v>
      </c>
      <c r="AB135" s="103">
        <f t="shared" ca="1" si="874"/>
        <v>53.089006195968949</v>
      </c>
      <c r="AC135" s="100">
        <f t="shared" ca="1" si="875"/>
        <v>-2.690534552990248E-2</v>
      </c>
      <c r="AD135" s="141"/>
      <c r="AE135" s="134">
        <f t="shared" ref="AE135" ca="1" si="965">IFERROR(AE91 / AE33, 0)</f>
        <v>48.931087875417134</v>
      </c>
      <c r="AF135" s="103">
        <f t="shared" ca="1" si="876"/>
        <v>46.396161910039723</v>
      </c>
      <c r="AG135" s="100">
        <f t="shared" ca="1" si="877"/>
        <v>5.4636544511861347E-2</v>
      </c>
      <c r="AH135" s="134">
        <f t="shared" ref="AH135" ca="1" si="966">IFERROR(AH91 / AH33, 0)</f>
        <v>60.35015413406807</v>
      </c>
      <c r="AI135" s="103">
        <f t="shared" ca="1" si="878"/>
        <v>60.306792481203011</v>
      </c>
      <c r="AJ135" s="100">
        <f t="shared" ca="1" si="879"/>
        <v>7.1901772720832824E-4</v>
      </c>
      <c r="AK135" s="134">
        <f t="shared" ref="AK135" ca="1" si="967">IFERROR(AK91 / AK33, 0)</f>
        <v>58.842162257912143</v>
      </c>
      <c r="AL135" s="103">
        <f t="shared" ca="1" si="880"/>
        <v>55.568610901783472</v>
      </c>
      <c r="AM135" s="100">
        <f t="shared" ca="1" si="881"/>
        <v>5.8910080763303847E-2</v>
      </c>
      <c r="AN135" s="134">
        <f t="shared" ref="AN135" ca="1" si="968">IFERROR(AN91 / AN33, 0)</f>
        <v>59.436280684981575</v>
      </c>
      <c r="AO135" s="103">
        <f t="shared" ca="1" si="882"/>
        <v>58.038651099595555</v>
      </c>
      <c r="AP135" s="100">
        <f t="shared" ca="1" si="883"/>
        <v>2.4081014270777225E-2</v>
      </c>
      <c r="AQ135" s="134">
        <f t="shared" ref="AQ135" ca="1" si="969">IFERROR(AQ91 / AQ33, 0)</f>
        <v>55.02780078995341</v>
      </c>
      <c r="AR135" s="103">
        <f t="shared" ca="1" si="884"/>
        <v>50.909428056530395</v>
      </c>
      <c r="AS135" s="100">
        <f t="shared" ca="1" si="885"/>
        <v>8.0896071526278562E-2</v>
      </c>
      <c r="AT135" s="134">
        <f t="shared" ref="AT135" ca="1" si="970">IFERROR(AT91 / AT33, 0)</f>
        <v>43.676969140337974</v>
      </c>
      <c r="AU135" s="103">
        <f t="shared" ca="1" si="886"/>
        <v>42.054358192750961</v>
      </c>
      <c r="AV135" s="100">
        <f t="shared" ca="1" si="887"/>
        <v>3.8583657373867798E-2</v>
      </c>
      <c r="AW135" s="134">
        <f t="shared" ref="AW135" ca="1" si="971">IFERROR(AW91 / AW33, 0)</f>
        <v>48.2866055481987</v>
      </c>
      <c r="AX135" s="103">
        <f t="shared" ca="1" si="888"/>
        <v>48.821339139157402</v>
      </c>
      <c r="AY135" s="100">
        <f t="shared" ca="1" si="889"/>
        <v>-1.0952866111159492E-2</v>
      </c>
      <c r="AZ135" s="134">
        <f t="shared" ref="AZ135" ca="1" si="972">IFERROR(AZ91 / AZ33, 0)</f>
        <v>57.918105799123644</v>
      </c>
      <c r="BA135" s="103">
        <f t="shared" ca="1" si="890"/>
        <v>57.292200680374513</v>
      </c>
      <c r="BB135" s="100">
        <f t="shared" ca="1" si="891"/>
        <v>1.0924787515860518E-2</v>
      </c>
      <c r="BC135" s="134">
        <f t="shared" ref="BC135" ca="1" si="973">IFERROR(BC91 / BC33, 0)</f>
        <v>55.642931612426423</v>
      </c>
      <c r="BD135" s="103">
        <f t="shared" ca="1" si="892"/>
        <v>58.383203505673833</v>
      </c>
      <c r="BE135" s="100">
        <f t="shared" ca="1" si="893"/>
        <v>-4.6935963234376189E-2</v>
      </c>
      <c r="BF135" s="134">
        <f t="shared" ref="BF135" ca="1" si="974">IFERROR(BF91 / BF33, 0)</f>
        <v>52.57737946596464</v>
      </c>
      <c r="BG135" s="103">
        <f t="shared" ca="1" si="894"/>
        <v>56.527541073836581</v>
      </c>
      <c r="BH135" s="100">
        <f t="shared" ca="1" si="895"/>
        <v>-6.988030140409289E-2</v>
      </c>
      <c r="BI135" s="134">
        <f t="shared" ref="BI135" ca="1" si="975">IFERROR(BI91 / BI33, 0)</f>
        <v>46.000094701532653</v>
      </c>
      <c r="BJ135" s="103">
        <f t="shared" ca="1" si="896"/>
        <v>44.929171444423893</v>
      </c>
      <c r="BK135" s="100">
        <f t="shared" ca="1" si="897"/>
        <v>2.3835811404478296E-2</v>
      </c>
      <c r="BL135" s="134">
        <f t="shared" ref="BL135" ca="1" si="976">IFERROR(BL91 / BL33, 0)</f>
        <v>40.657903628942954</v>
      </c>
      <c r="BM135" s="103">
        <f t="shared" ca="1" si="898"/>
        <v>45.964307363166334</v>
      </c>
      <c r="BN135" s="100">
        <f t="shared" ca="1" si="899"/>
        <v>-0.11544618071359618</v>
      </c>
      <c r="BO135" s="156" t="str">
        <f t="shared" si="900"/>
        <v>Marginal</v>
      </c>
      <c r="BP135" s="251"/>
    </row>
    <row r="136" spans="4:68" ht="3.75" customHeight="1" x14ac:dyDescent="0.2">
      <c r="D136" s="144"/>
      <c r="E136" s="144"/>
      <c r="F136" s="144"/>
      <c r="G136" s="144"/>
      <c r="H136" s="160"/>
      <c r="I136" s="138"/>
      <c r="J136" s="144"/>
      <c r="K136" s="144"/>
      <c r="L136" s="160"/>
      <c r="M136" s="138"/>
      <c r="N136" s="144"/>
      <c r="O136" s="144"/>
      <c r="P136" s="160"/>
      <c r="Q136" s="138"/>
      <c r="R136" s="144"/>
      <c r="S136" s="144"/>
      <c r="T136" s="160"/>
      <c r="U136" s="144"/>
      <c r="V136" s="144"/>
      <c r="W136" s="160"/>
      <c r="X136" s="144"/>
      <c r="Y136" s="144"/>
      <c r="Z136" s="160"/>
      <c r="AA136" s="144"/>
      <c r="AB136" s="144"/>
      <c r="AC136" s="160"/>
      <c r="AD136" s="138"/>
      <c r="AE136" s="144"/>
      <c r="AF136" s="144"/>
      <c r="AG136" s="160"/>
      <c r="AH136" s="144"/>
      <c r="AI136" s="144"/>
      <c r="AJ136" s="160"/>
      <c r="AK136" s="144"/>
      <c r="AL136" s="144"/>
      <c r="AM136" s="160"/>
      <c r="AN136" s="144"/>
      <c r="AO136" s="144"/>
      <c r="AP136" s="160"/>
      <c r="AQ136" s="144"/>
      <c r="AR136" s="144"/>
      <c r="AS136" s="160"/>
      <c r="AT136" s="144"/>
      <c r="AU136" s="144"/>
      <c r="AV136" s="160"/>
      <c r="AW136" s="144"/>
      <c r="AX136" s="144"/>
      <c r="AY136" s="160"/>
      <c r="AZ136" s="144"/>
      <c r="BA136" s="144"/>
      <c r="BB136" s="160"/>
      <c r="BC136" s="144"/>
      <c r="BD136" s="144"/>
      <c r="BE136" s="160"/>
      <c r="BF136" s="144"/>
      <c r="BG136" s="144"/>
      <c r="BH136" s="160"/>
      <c r="BI136" s="144"/>
      <c r="BJ136" s="144"/>
      <c r="BK136" s="160"/>
      <c r="BL136" s="144"/>
      <c r="BM136" s="144"/>
      <c r="BN136" s="160"/>
      <c r="BO136" s="144"/>
      <c r="BP136" s="144"/>
    </row>
    <row r="137" spans="4:68" ht="15" thickBot="1" x14ac:dyDescent="0.25">
      <c r="D137" s="236" t="s">
        <v>165</v>
      </c>
      <c r="E137" s="135" t="str">
        <f>$E$29</f>
        <v>Total Active</v>
      </c>
      <c r="F137" s="132">
        <f t="shared" ref="F137:G141" ca="1" si="977">IFERROR(F87 / F107, 0)</f>
        <v>44.5866808188186</v>
      </c>
      <c r="G137" s="114">
        <f t="shared" ca="1" si="977"/>
        <v>43.122078883455714</v>
      </c>
      <c r="H137" s="115">
        <f ca="1">IF(F$9 = 0, 0, IFERROR((F137 - G137) / G137, 0))</f>
        <v>3.3964084600865509E-2</v>
      </c>
      <c r="I137" s="141"/>
      <c r="J137" s="132">
        <f t="shared" ref="J137:K141" ca="1" si="978">IFERROR(J87 / J107, 0)</f>
        <v>44.381325973683204</v>
      </c>
      <c r="K137" s="114">
        <f t="shared" ca="1" si="978"/>
        <v>44.579267448698609</v>
      </c>
      <c r="L137" s="115">
        <f ca="1">IF(J$9 = 0, 0, IFERROR((J137 - K137) / K137, 0))</f>
        <v>-4.4402137213940106E-3</v>
      </c>
      <c r="M137" s="141"/>
      <c r="N137" s="132">
        <f t="shared" ref="N137:O141" ca="1" si="979">IFERROR(N87 / N107, 0)</f>
        <v>44.381325973683197</v>
      </c>
      <c r="O137" s="114">
        <f t="shared" ca="1" si="979"/>
        <v>44.579267448698602</v>
      </c>
      <c r="P137" s="115">
        <f ca="1">IF(N$9 = 0, 0, IFERROR((N137 - O137) / O137, 0))</f>
        <v>-4.4402137213940115E-3</v>
      </c>
      <c r="Q137" s="141"/>
      <c r="R137" s="132">
        <f t="shared" ref="R137:S141" ca="1" si="980">IFERROR(R87 / R107, 0)</f>
        <v>46.473422257567883</v>
      </c>
      <c r="S137" s="114">
        <f t="shared" ca="1" si="980"/>
        <v>48.448982405410177</v>
      </c>
      <c r="T137" s="115">
        <f ca="1">IF(R$9 = 0, 0, IFERROR((R137 - S137) / S137, 0))</f>
        <v>-4.0776091669196518E-2</v>
      </c>
      <c r="U137" s="132">
        <f t="shared" ref="U137:V141" ca="1" si="981">IFERROR(U87 / U107, 0)</f>
        <v>43.968173378667487</v>
      </c>
      <c r="V137" s="114">
        <f t="shared" ca="1" si="981"/>
        <v>42.593841788052842</v>
      </c>
      <c r="W137" s="115">
        <f ca="1">IF(U$9 = 0, 0, IFERROR((U137 - V137) / V137, 0))</f>
        <v>3.2265969279158369E-2</v>
      </c>
      <c r="X137" s="132">
        <f t="shared" ref="X137:Y141" ca="1" si="982">IFERROR(X87 / X107, 0)</f>
        <v>46.391512710035038</v>
      </c>
      <c r="Y137" s="114">
        <f t="shared" ca="1" si="982"/>
        <v>47.003760879286098</v>
      </c>
      <c r="Z137" s="115">
        <f ca="1">IF(X$9 = 0, 0, IFERROR((X137 - Y137) / Y137, 0))</f>
        <v>-1.302551450773101E-2</v>
      </c>
      <c r="AA137" s="132">
        <f t="shared" ref="AA137:AB141" ca="1" si="983">IFERROR(AA87 / AA107, 0)</f>
        <v>41.602871296488772</v>
      </c>
      <c r="AB137" s="114">
        <f t="shared" ca="1" si="983"/>
        <v>41.740223033053226</v>
      </c>
      <c r="AC137" s="115">
        <f ca="1">IF(AA$9 = 0, 0, IFERROR((AA137 - AB137) / AB137, 0))</f>
        <v>-3.2906325501827942E-3</v>
      </c>
      <c r="AD137" s="141"/>
      <c r="AE137" s="132">
        <f t="shared" ref="AE137:AF141" ca="1" si="984">IFERROR(AE87 / AE107, 0)</f>
        <v>43.302247361921182</v>
      </c>
      <c r="AF137" s="114">
        <f t="shared" ca="1" si="984"/>
        <v>44.446913077670331</v>
      </c>
      <c r="AG137" s="115">
        <f ca="1">IF(AE$9 = 0, 0, IFERROR((AE137 - AF137) / AF137, 0))</f>
        <v>-2.5753548142901671E-2</v>
      </c>
      <c r="AH137" s="132">
        <f t="shared" ref="AH137:AI141" ca="1" si="985">IFERROR(AH87 / AH107, 0)</f>
        <v>47.251876593848884</v>
      </c>
      <c r="AI137" s="114">
        <f t="shared" ca="1" si="985"/>
        <v>49.593797788937223</v>
      </c>
      <c r="AJ137" s="115">
        <f ca="1">IF(AH$9 = 0, 0, IFERROR((AH137 - AI137) / AI137, 0))</f>
        <v>-4.7222057989088836E-2</v>
      </c>
      <c r="AK137" s="132">
        <f t="shared" ref="AK137:AL141" ca="1" si="986">IFERROR(AK87 / AK107, 0)</f>
        <v>47.559299002426542</v>
      </c>
      <c r="AL137" s="114">
        <f t="shared" ca="1" si="986"/>
        <v>49.839736583695974</v>
      </c>
      <c r="AM137" s="115">
        <f ca="1">IF(AK$9 = 0, 0, IFERROR((AK137 - AL137) / AL137, 0))</f>
        <v>-4.5755409991782126E-2</v>
      </c>
      <c r="AN137" s="132">
        <f t="shared" ref="AN137:AO141" ca="1" si="987">IFERROR(AN87 / AN107, 0)</f>
        <v>47.313780593122431</v>
      </c>
      <c r="AO137" s="114">
        <f t="shared" ca="1" si="987"/>
        <v>46.01134251105421</v>
      </c>
      <c r="AP137" s="115">
        <f ca="1">IF(AN$9 = 0, 0, IFERROR((AN137 - AO137) / AO137, 0))</f>
        <v>2.8306891539956931E-2</v>
      </c>
      <c r="AQ137" s="132">
        <f t="shared" ref="AQ137:AR141" ca="1" si="988">IFERROR(AQ87 / AQ107, 0)</f>
        <v>44.783350169304015</v>
      </c>
      <c r="AR137" s="114">
        <f t="shared" ca="1" si="988"/>
        <v>44.850569132783917</v>
      </c>
      <c r="AS137" s="115">
        <f ca="1">IF(AQ$9 = 0, 0, IFERROR((AQ137 - AR137) / AR137, 0))</f>
        <v>-1.4987315608168779E-3</v>
      </c>
      <c r="AT137" s="132">
        <f t="shared" ref="AT137:AU141" ca="1" si="989">IFERROR(AT87 / AT107, 0)</f>
        <v>38.60998692487383</v>
      </c>
      <c r="AU137" s="114">
        <f t="shared" ca="1" si="989"/>
        <v>35.737424741949042</v>
      </c>
      <c r="AV137" s="115">
        <f ca="1">IF(AT$9 = 0, 0, IFERROR((AT137 - AU137) / AU137, 0))</f>
        <v>8.0379663718548211E-2</v>
      </c>
      <c r="AW137" s="132">
        <f t="shared" ref="AW137:AX141" ca="1" si="990">IFERROR(AW87 / AW107, 0)</f>
        <v>41.439935467694774</v>
      </c>
      <c r="AX137" s="114">
        <f t="shared" ca="1" si="990"/>
        <v>42.498997448966342</v>
      </c>
      <c r="AY137" s="115">
        <f ca="1">IF(AW$9 = 0, 0, IFERROR((AW137 - AX137) / AX137, 0))</f>
        <v>-2.4919693283195956E-2</v>
      </c>
      <c r="AZ137" s="132">
        <f t="shared" ref="AZ137:BA141" ca="1" si="991">IFERROR(AZ87 / AZ107, 0)</f>
        <v>48.365354522697473</v>
      </c>
      <c r="BA137" s="114">
        <f t="shared" ca="1" si="991"/>
        <v>47.741452552796339</v>
      </c>
      <c r="BB137" s="115">
        <f ca="1">IF(AZ$9 = 0, 0, IFERROR((AZ137 - BA137) / BA137, 0))</f>
        <v>1.3068349129326818E-2</v>
      </c>
      <c r="BC137" s="132">
        <f t="shared" ref="BC137:BD141" ca="1" si="992">IFERROR(BC87 / BC107, 0)</f>
        <v>48.132453883395286</v>
      </c>
      <c r="BD137" s="114">
        <f t="shared" ca="1" si="992"/>
        <v>49.752939971740545</v>
      </c>
      <c r="BE137" s="115">
        <f ca="1">IF(BC$9 = 0, 0, IFERROR((BC137 - BD137) / BD137, 0))</f>
        <v>-3.2570659930160686E-2</v>
      </c>
      <c r="BF137" s="132">
        <f t="shared" ref="BF137:BG141" ca="1" si="993">IFERROR(BF87 / BF107, 0)</f>
        <v>46.820230133198962</v>
      </c>
      <c r="BG137" s="114">
        <f t="shared" ca="1" si="993"/>
        <v>47.0609424835894</v>
      </c>
      <c r="BH137" s="115">
        <f ca="1">IF(BF$9 = 0, 0, IFERROR((BF137 - BG137) / BG137, 0))</f>
        <v>-5.1149071329027757E-3</v>
      </c>
      <c r="BI137" s="132">
        <f t="shared" ref="BI137:BJ141" ca="1" si="994">IFERROR(BI87 / BI107, 0)</f>
        <v>40.801593993819516</v>
      </c>
      <c r="BJ137" s="114">
        <f t="shared" ca="1" si="994"/>
        <v>40.256646386783856</v>
      </c>
      <c r="BK137" s="115">
        <f ca="1">IF(BI$9 = 0, 0, IFERROR((BI137 - BJ137) / BJ137, 0))</f>
        <v>1.3536835676768255E-2</v>
      </c>
      <c r="BL137" s="132">
        <f t="shared" ref="BL137:BM141" ca="1" si="995">IFERROR(BL87 / BL107, 0)</f>
        <v>37.209129412876919</v>
      </c>
      <c r="BM137" s="114">
        <f t="shared" ca="1" si="995"/>
        <v>37.679094440061213</v>
      </c>
      <c r="BN137" s="115">
        <f ca="1">IF(BL$9 = 0, 0, IFERROR((BL137 - BM137) / BM137, 0))</f>
        <v>-1.2472832327005644E-2</v>
      </c>
      <c r="BO137" s="158" t="str">
        <f t="shared" ref="BO137:BO141" si="996">E137</f>
        <v>Total Active</v>
      </c>
      <c r="BP137" s="248" t="str">
        <f>$D137</f>
        <v>SOLD AUR</v>
      </c>
    </row>
    <row r="138" spans="4:68" ht="15" thickTop="1" x14ac:dyDescent="0.2">
      <c r="D138" s="237"/>
      <c r="E138" s="136" t="str">
        <f>$E$30</f>
        <v>Elite</v>
      </c>
      <c r="F138" s="133">
        <f t="shared" ca="1" si="977"/>
        <v>47.204691167814516</v>
      </c>
      <c r="G138" s="107">
        <f t="shared" ca="1" si="977"/>
        <v>46.117506365624635</v>
      </c>
      <c r="H138" s="108">
        <f ca="1">IF(F$9 = 0, 0, IFERROR((F138 - G138) / G138, 0))</f>
        <v>2.3574232170546286E-2</v>
      </c>
      <c r="I138" s="141"/>
      <c r="J138" s="133">
        <f t="shared" ca="1" si="978"/>
        <v>46.184398969027839</v>
      </c>
      <c r="K138" s="107">
        <f t="shared" ca="1" si="978"/>
        <v>47.198387943122967</v>
      </c>
      <c r="L138" s="108">
        <f ca="1">IF(J$9 = 0, 0, IFERROR((J138 - K138) / K138, 0))</f>
        <v>-2.1483550991551834E-2</v>
      </c>
      <c r="M138" s="141"/>
      <c r="N138" s="133">
        <f t="shared" ca="1" si="979"/>
        <v>46.184398969027839</v>
      </c>
      <c r="O138" s="107">
        <f t="shared" ca="1" si="979"/>
        <v>47.198387943122967</v>
      </c>
      <c r="P138" s="108">
        <f ca="1">IF(N$9 = 0, 0, IFERROR((N138 - O138) / O138, 0))</f>
        <v>-2.1483550991551834E-2</v>
      </c>
      <c r="Q138" s="141"/>
      <c r="R138" s="133">
        <f t="shared" ca="1" si="980"/>
        <v>50.307385848532284</v>
      </c>
      <c r="S138" s="107">
        <f t="shared" ca="1" si="980"/>
        <v>53.975602716590608</v>
      </c>
      <c r="T138" s="108">
        <f ca="1">IF(R$9 = 0, 0, IFERROR((R138 - S138) / S138, 0))</f>
        <v>-6.7960646726244245E-2</v>
      </c>
      <c r="U138" s="133">
        <f t="shared" ca="1" si="981"/>
        <v>46.584707396066172</v>
      </c>
      <c r="V138" s="107">
        <f t="shared" ca="1" si="981"/>
        <v>45.653991184564191</v>
      </c>
      <c r="W138" s="108">
        <f ca="1">IF(U$9 = 0, 0, IFERROR((U138 - V138) / V138, 0))</f>
        <v>2.0386305498229031E-2</v>
      </c>
      <c r="X138" s="133">
        <f t="shared" ca="1" si="982"/>
        <v>51.416073220054741</v>
      </c>
      <c r="Y138" s="107">
        <f t="shared" ca="1" si="982"/>
        <v>53.030189115224744</v>
      </c>
      <c r="Z138" s="108">
        <f ca="1">IF(X$9 = 0, 0, IFERROR((X138 - Y138) / Y138, 0))</f>
        <v>-3.043767940677768E-2</v>
      </c>
      <c r="AA138" s="133">
        <f t="shared" ca="1" si="983"/>
        <v>44.542690675942495</v>
      </c>
      <c r="AB138" s="107">
        <f t="shared" ca="1" si="983"/>
        <v>45.122328749178592</v>
      </c>
      <c r="AC138" s="108">
        <f ca="1">IF(AA$9 = 0, 0, IFERROR((AA138 - AB138) / AB138, 0))</f>
        <v>-1.2845925494185603E-2</v>
      </c>
      <c r="AD138" s="141"/>
      <c r="AE138" s="133">
        <f t="shared" ca="1" si="984"/>
        <v>53.477440484516173</v>
      </c>
      <c r="AF138" s="107">
        <f t="shared" ca="1" si="984"/>
        <v>55.477078367785445</v>
      </c>
      <c r="AG138" s="108">
        <f ca="1">IF(AE$9 = 0, 0, IFERROR((AE138 - AF138) / AF138, 0))</f>
        <v>-3.6044397832428521E-2</v>
      </c>
      <c r="AH138" s="133">
        <f t="shared" ca="1" si="985"/>
        <v>51.773987363144506</v>
      </c>
      <c r="AI138" s="107">
        <f t="shared" ca="1" si="985"/>
        <v>55.215141668000634</v>
      </c>
      <c r="AJ138" s="108">
        <f ca="1">IF(AH$9 = 0, 0, IFERROR((AH138 - AI138) / AI138, 0))</f>
        <v>-6.2322656447160986E-2</v>
      </c>
      <c r="AK138" s="133">
        <f t="shared" ca="1" si="986"/>
        <v>52.345554025192875</v>
      </c>
      <c r="AL138" s="107">
        <f t="shared" ca="1" si="986"/>
        <v>56.690525868788754</v>
      </c>
      <c r="AM138" s="108">
        <f ca="1">IF(AK$9 = 0, 0, IFERROR((AK138 - AL138) / AL138, 0))</f>
        <v>-7.6643703282139139E-2</v>
      </c>
      <c r="AN138" s="133">
        <f t="shared" ca="1" si="987"/>
        <v>52.400909251442123</v>
      </c>
      <c r="AO138" s="107">
        <f t="shared" ca="1" si="987"/>
        <v>51.431188372503975</v>
      </c>
      <c r="AP138" s="108">
        <f ca="1">IF(AN$9 = 0, 0, IFERROR((AN138 - AO138) / AO138, 0))</f>
        <v>1.8854724334088645E-2</v>
      </c>
      <c r="AQ138" s="133">
        <f t="shared" ca="1" si="988"/>
        <v>48.121643260083026</v>
      </c>
      <c r="AR138" s="107">
        <f t="shared" ca="1" si="988"/>
        <v>49.108539536335961</v>
      </c>
      <c r="AS138" s="108">
        <f ca="1">IF(AQ$9 = 0, 0, IFERROR((AQ138 - AR138) / AR138, 0))</f>
        <v>-2.0096225332107857E-2</v>
      </c>
      <c r="AT138" s="133">
        <f t="shared" ca="1" si="989"/>
        <v>43.890453310679334</v>
      </c>
      <c r="AU138" s="107">
        <f t="shared" ca="1" si="989"/>
        <v>39.929935655260259</v>
      </c>
      <c r="AV138" s="108">
        <f ca="1">IF(AT$9 = 0, 0, IFERROR((AT138 - AU138) / AU138, 0))</f>
        <v>9.9186677624844288E-2</v>
      </c>
      <c r="AW138" s="133">
        <f t="shared" ca="1" si="990"/>
        <v>48.646299328888205</v>
      </c>
      <c r="AX138" s="107">
        <f t="shared" ca="1" si="990"/>
        <v>48.733587159591444</v>
      </c>
      <c r="AY138" s="108">
        <f ca="1">IF(AW$9 = 0, 0, IFERROR((AW138 - AX138) / AX138, 0))</f>
        <v>-1.7911226279607034E-3</v>
      </c>
      <c r="AZ138" s="133">
        <f t="shared" ca="1" si="991"/>
        <v>56.845228960648292</v>
      </c>
      <c r="BA138" s="107">
        <f t="shared" ca="1" si="991"/>
        <v>57.129105553898206</v>
      </c>
      <c r="BB138" s="108">
        <f ca="1">IF(AZ$9 = 0, 0, IFERROR((AZ138 - BA138) / BA138, 0))</f>
        <v>-4.9690361943806769E-3</v>
      </c>
      <c r="BC138" s="133">
        <f t="shared" ca="1" si="992"/>
        <v>54.90251373176838</v>
      </c>
      <c r="BD138" s="107">
        <f t="shared" ca="1" si="992"/>
        <v>58.837206993865045</v>
      </c>
      <c r="BE138" s="108">
        <f ca="1">IF(BC$9 = 0, 0, IFERROR((BC138 - BD138) / BD138, 0))</f>
        <v>-6.6874235932153206E-2</v>
      </c>
      <c r="BF138" s="133">
        <f t="shared" ca="1" si="993"/>
        <v>53.749694043723387</v>
      </c>
      <c r="BG138" s="107">
        <f t="shared" ca="1" si="993"/>
        <v>53.988027847085291</v>
      </c>
      <c r="BH138" s="108">
        <f ca="1">IF(BF$9 = 0, 0, IFERROR((BF138 - BG138) / BG138, 0))</f>
        <v>-4.4145676896543869E-3</v>
      </c>
      <c r="BI138" s="133">
        <f t="shared" ca="1" si="994"/>
        <v>44.027721650231371</v>
      </c>
      <c r="BJ138" s="107">
        <f t="shared" ca="1" si="994"/>
        <v>44.288594268495395</v>
      </c>
      <c r="BK138" s="108">
        <f ca="1">IF(BI$9 = 0, 0, IFERROR((BI138 - BJ138) / BJ138, 0))</f>
        <v>-5.8902889688146011E-3</v>
      </c>
      <c r="BL138" s="133">
        <f t="shared" ca="1" si="995"/>
        <v>43.369999665089807</v>
      </c>
      <c r="BM138" s="107">
        <f t="shared" ca="1" si="995"/>
        <v>44.46148204287438</v>
      </c>
      <c r="BN138" s="108">
        <f ca="1">IF(BL$9 = 0, 0, IFERROR((BL138 - BM138) / BM138, 0))</f>
        <v>-2.4548942762008065E-2</v>
      </c>
      <c r="BO138" s="152" t="str">
        <f t="shared" si="996"/>
        <v>Elite</v>
      </c>
      <c r="BP138" s="249"/>
    </row>
    <row r="139" spans="4:68" x14ac:dyDescent="0.2">
      <c r="D139" s="237"/>
      <c r="E139" s="79" t="str">
        <f>$E$31</f>
        <v>High Value</v>
      </c>
      <c r="F139" s="35">
        <f t="shared" ca="1" si="977"/>
        <v>44.760118299363334</v>
      </c>
      <c r="G139" s="22">
        <f t="shared" ca="1" si="977"/>
        <v>43.257615506113368</v>
      </c>
      <c r="H139" s="13">
        <f ca="1">IF(F$9 = 0, 0, IFERROR((F139 - G139) / G139, 0))</f>
        <v>3.4733833006528672E-2</v>
      </c>
      <c r="I139" s="141"/>
      <c r="J139" s="35">
        <f t="shared" ca="1" si="978"/>
        <v>44.479193125968713</v>
      </c>
      <c r="K139" s="22">
        <f t="shared" ca="1" si="978"/>
        <v>44.750209675121177</v>
      </c>
      <c r="L139" s="13">
        <f ca="1">IF(J$9 = 0, 0, IFERROR((J139 - K139) / K139, 0))</f>
        <v>-6.05620735902685E-3</v>
      </c>
      <c r="M139" s="141"/>
      <c r="N139" s="35">
        <f t="shared" ca="1" si="979"/>
        <v>44.479193125968713</v>
      </c>
      <c r="O139" s="22">
        <f t="shared" ca="1" si="979"/>
        <v>44.750209675121177</v>
      </c>
      <c r="P139" s="13">
        <f ca="1">IF(N$9 = 0, 0, IFERROR((N139 - O139) / O139, 0))</f>
        <v>-6.05620735902685E-3</v>
      </c>
      <c r="Q139" s="141"/>
      <c r="R139" s="35">
        <f t="shared" ca="1" si="980"/>
        <v>48.095285398961089</v>
      </c>
      <c r="S139" s="22">
        <f t="shared" ca="1" si="980"/>
        <v>50.897413287100171</v>
      </c>
      <c r="T139" s="13">
        <f ca="1">IF(R$9 = 0, 0, IFERROR((R139 - S139) / S139, 0))</f>
        <v>-5.5054426289464803E-2</v>
      </c>
      <c r="U139" s="35">
        <f t="shared" ca="1" si="981"/>
        <v>44.98944719014699</v>
      </c>
      <c r="V139" s="22">
        <f t="shared" ca="1" si="981"/>
        <v>43.830480041243661</v>
      </c>
      <c r="W139" s="13">
        <f ca="1">IF(U$9 = 0, 0, IFERROR((U139 - V139) / V139, 0))</f>
        <v>2.6442036405094422E-2</v>
      </c>
      <c r="X139" s="35">
        <f t="shared" ca="1" si="982"/>
        <v>48.158059460721958</v>
      </c>
      <c r="Y139" s="22">
        <f t="shared" ca="1" si="982"/>
        <v>48.881297639523318</v>
      </c>
      <c r="Z139" s="13">
        <f ca="1">IF(X$9 = 0, 0, IFERROR((X139 - Y139) / Y139, 0))</f>
        <v>-1.4795805629688939E-2</v>
      </c>
      <c r="AA139" s="35">
        <f t="shared" ca="1" si="983"/>
        <v>42.510563382779964</v>
      </c>
      <c r="AB139" s="22">
        <f t="shared" ca="1" si="983"/>
        <v>42.807345872992457</v>
      </c>
      <c r="AC139" s="13">
        <f ca="1">IF(AA$9 = 0, 0, IFERROR((AA139 - AB139) / AB139, 0))</f>
        <v>-6.9329804069851462E-3</v>
      </c>
      <c r="AD139" s="141"/>
      <c r="AE139" s="35">
        <f t="shared" ca="1" si="984"/>
        <v>47.532555747738158</v>
      </c>
      <c r="AF139" s="22">
        <f t="shared" ca="1" si="984"/>
        <v>49.008195702455986</v>
      </c>
      <c r="AG139" s="13">
        <f ca="1">IF(AE$9 = 0, 0, IFERROR((AE139 - AF139) / AF139, 0))</f>
        <v>-3.0110064930300582E-2</v>
      </c>
      <c r="AH139" s="35">
        <f t="shared" ca="1" si="985"/>
        <v>49.863346880297037</v>
      </c>
      <c r="AI139" s="22">
        <f t="shared" ca="1" si="985"/>
        <v>52.562552298945739</v>
      </c>
      <c r="AJ139" s="13">
        <f ca="1">IF(AH$9 = 0, 0, IFERROR((AH139 - AI139) / AI139, 0))</f>
        <v>-5.135225175705254E-2</v>
      </c>
      <c r="AK139" s="35">
        <f t="shared" ca="1" si="986"/>
        <v>49.803422832630339</v>
      </c>
      <c r="AL139" s="22">
        <f t="shared" ca="1" si="986"/>
        <v>53.464355979779882</v>
      </c>
      <c r="AM139" s="13">
        <f ca="1">IF(AK$9 = 0, 0, IFERROR((AK139 - AL139) / AL139, 0))</f>
        <v>-6.8474277489363203E-2</v>
      </c>
      <c r="AN139" s="35">
        <f t="shared" ca="1" si="987"/>
        <v>49.64621442290106</v>
      </c>
      <c r="AO139" s="22">
        <f t="shared" ca="1" si="987"/>
        <v>48.283974707074087</v>
      </c>
      <c r="AP139" s="13">
        <f ca="1">IF(AN$9 = 0, 0, IFERROR((AN139 - AO139) / AO139, 0))</f>
        <v>2.8213081547062275E-2</v>
      </c>
      <c r="AQ139" s="35">
        <f t="shared" ca="1" si="988"/>
        <v>46.240484181069291</v>
      </c>
      <c r="AR139" s="22">
        <f t="shared" ca="1" si="988"/>
        <v>46.963113211621042</v>
      </c>
      <c r="AS139" s="13">
        <f ca="1">IF(AQ$9 = 0, 0, IFERROR((AQ139 - AR139) / AR139, 0))</f>
        <v>-1.5387161990209286E-2</v>
      </c>
      <c r="AT139" s="35">
        <f t="shared" ca="1" si="989"/>
        <v>40.422816760588979</v>
      </c>
      <c r="AU139" s="22">
        <f t="shared" ca="1" si="989"/>
        <v>37.636676084618941</v>
      </c>
      <c r="AV139" s="13">
        <f ca="1">IF(AT$9 = 0, 0, IFERROR((AT139 - AU139) / AU139, 0))</f>
        <v>7.402727779961038E-2</v>
      </c>
      <c r="AW139" s="35">
        <f t="shared" ca="1" si="990"/>
        <v>44.620380177249217</v>
      </c>
      <c r="AX139" s="22">
        <f t="shared" ca="1" si="990"/>
        <v>44.972364655252079</v>
      </c>
      <c r="AY139" s="13">
        <f ca="1">IF(AW$9 = 0, 0, IFERROR((AW139 - AX139) / AX139, 0))</f>
        <v>-7.8266838023994291E-3</v>
      </c>
      <c r="AZ139" s="35">
        <f t="shared" ca="1" si="991"/>
        <v>51.965742039506935</v>
      </c>
      <c r="BA139" s="22">
        <f t="shared" ca="1" si="991"/>
        <v>51.55866723086497</v>
      </c>
      <c r="BB139" s="13">
        <f ca="1">IF(AZ$9 = 0, 0, IFERROR((AZ139 - BA139) / BA139, 0))</f>
        <v>7.8953710502096749E-3</v>
      </c>
      <c r="BC139" s="35">
        <f t="shared" ca="1" si="992"/>
        <v>51.06819636843543</v>
      </c>
      <c r="BD139" s="22">
        <f t="shared" ca="1" si="992"/>
        <v>53.397893563716977</v>
      </c>
      <c r="BE139" s="13">
        <f ca="1">IF(BC$9 = 0, 0, IFERROR((BC139 - BD139) / BD139, 0))</f>
        <v>-4.3629009307298579E-2</v>
      </c>
      <c r="BF139" s="35">
        <f t="shared" ca="1" si="993"/>
        <v>49.631818749678764</v>
      </c>
      <c r="BG139" s="22">
        <f t="shared" ca="1" si="993"/>
        <v>49.609821310068412</v>
      </c>
      <c r="BH139" s="13">
        <f ca="1">IF(BF$9 = 0, 0, IFERROR((BF139 - BG139) / BG139, 0))</f>
        <v>4.4340896680246584E-4</v>
      </c>
      <c r="BI139" s="35">
        <f t="shared" ca="1" si="994"/>
        <v>42.22418579759357</v>
      </c>
      <c r="BJ139" s="22">
        <f t="shared" ca="1" si="994"/>
        <v>41.815292902046238</v>
      </c>
      <c r="BK139" s="13">
        <f ca="1">IF(BI$9 = 0, 0, IFERROR((BI139 - BJ139) / BJ139, 0))</f>
        <v>9.778549118504988E-3</v>
      </c>
      <c r="BL139" s="35">
        <f t="shared" ca="1" si="995"/>
        <v>39.56502914380674</v>
      </c>
      <c r="BM139" s="22">
        <f t="shared" ca="1" si="995"/>
        <v>40.006335682535976</v>
      </c>
      <c r="BN139" s="13">
        <f ca="1">IF(BL$9 = 0, 0, IFERROR((BL139 - BM139) / BM139, 0))</f>
        <v>-1.1030916258643515E-2</v>
      </c>
      <c r="BO139" s="159" t="str">
        <f t="shared" si="996"/>
        <v>High Value</v>
      </c>
      <c r="BP139" s="249"/>
    </row>
    <row r="140" spans="4:68" x14ac:dyDescent="0.2">
      <c r="D140" s="238"/>
      <c r="E140" s="79" t="str">
        <f>$E$32</f>
        <v>Opportunity</v>
      </c>
      <c r="F140" s="35">
        <f t="shared" ca="1" si="977"/>
        <v>42.279466296502953</v>
      </c>
      <c r="G140" s="22">
        <f t="shared" ca="1" si="977"/>
        <v>40.650912702721065</v>
      </c>
      <c r="H140" s="13">
        <f ca="1">IF(F$9 = 0, 0, IFERROR((F140 - G140) / G140, 0))</f>
        <v>4.0061919536504689E-2</v>
      </c>
      <c r="I140" s="141"/>
      <c r="J140" s="35">
        <f t="shared" ca="1" si="978"/>
        <v>42.854492611512477</v>
      </c>
      <c r="K140" s="22">
        <f t="shared" ca="1" si="978"/>
        <v>42.275983807693862</v>
      </c>
      <c r="L140" s="13">
        <f ca="1">IF(J$9 = 0, 0, IFERROR((J140 - K140) / K140, 0))</f>
        <v>1.368410032632596E-2</v>
      </c>
      <c r="M140" s="141"/>
      <c r="N140" s="35">
        <f t="shared" ca="1" si="979"/>
        <v>42.854502806267057</v>
      </c>
      <c r="O140" s="22">
        <f t="shared" ca="1" si="979"/>
        <v>42.275958736401442</v>
      </c>
      <c r="P140" s="13">
        <f ca="1">IF(N$9 = 0, 0, IFERROR((N140 - O140) / O140, 0))</f>
        <v>1.3684942628337436E-2</v>
      </c>
      <c r="Q140" s="141"/>
      <c r="R140" s="35">
        <f t="shared" ca="1" si="980"/>
        <v>43.816224235741068</v>
      </c>
      <c r="S140" s="22">
        <f t="shared" ca="1" si="980"/>
        <v>44.770366187948198</v>
      </c>
      <c r="T140" s="13">
        <f ca="1">IF(R$9 = 0, 0, IFERROR((R140 - S140) / S140, 0))</f>
        <v>-2.131190860047014E-2</v>
      </c>
      <c r="U140" s="35">
        <f t="shared" ca="1" si="981"/>
        <v>41.79297511039902</v>
      </c>
      <c r="V140" s="22">
        <f t="shared" ca="1" si="981"/>
        <v>40.193297377245962</v>
      </c>
      <c r="W140" s="13">
        <f ca="1">IF(U$9 = 0, 0, IFERROR((U140 - V140) / V140, 0))</f>
        <v>3.979961430232544E-2</v>
      </c>
      <c r="X140" s="35">
        <f t="shared" ca="1" si="982"/>
        <v>42.724370294835204</v>
      </c>
      <c r="Y140" s="22">
        <f t="shared" ca="1" si="982"/>
        <v>42.755925380873954</v>
      </c>
      <c r="Z140" s="13">
        <f ca="1">IF(X$9 = 0, 0, IFERROR((X140 - Y140) / Y140, 0))</f>
        <v>-7.3802837285486303E-4</v>
      </c>
      <c r="AA140" s="35">
        <f t="shared" ca="1" si="983"/>
        <v>39.457268810229031</v>
      </c>
      <c r="AB140" s="22">
        <f t="shared" ca="1" si="983"/>
        <v>39.243178451805704</v>
      </c>
      <c r="AC140" s="13">
        <f ca="1">IF(AA$9 = 0, 0, IFERROR((AA140 - AB140) / AB140, 0))</f>
        <v>5.455479572997639E-3</v>
      </c>
      <c r="AD140" s="141"/>
      <c r="AE140" s="35">
        <f t="shared" ca="1" si="984"/>
        <v>38.277144925795895</v>
      </c>
      <c r="AF140" s="22">
        <f t="shared" ca="1" si="984"/>
        <v>38.961223804418985</v>
      </c>
      <c r="AG140" s="13">
        <f ca="1">IF(AE$9 = 0, 0, IFERROR((AE140 - AF140) / AF140, 0))</f>
        <v>-1.7557941250949668E-2</v>
      </c>
      <c r="AH140" s="35">
        <f t="shared" ca="1" si="985"/>
        <v>44.68106927696185</v>
      </c>
      <c r="AI140" s="22">
        <f t="shared" ca="1" si="985"/>
        <v>46.479428876622258</v>
      </c>
      <c r="AJ140" s="13">
        <f ca="1">IF(AH$9 = 0, 0, IFERROR((AH140 - AI140) / AI140, 0))</f>
        <v>-3.8691516723109484E-2</v>
      </c>
      <c r="AK140" s="35">
        <f t="shared" ca="1" si="986"/>
        <v>44.58887611614243</v>
      </c>
      <c r="AL140" s="22">
        <f t="shared" ca="1" si="986"/>
        <v>46.492416884124403</v>
      </c>
      <c r="AM140" s="13">
        <f ca="1">IF(AK$9 = 0, 0, IFERROR((AK140 - AL140) / AL140, 0))</f>
        <v>-4.0943037500637394E-2</v>
      </c>
      <c r="AN140" s="35">
        <f t="shared" ca="1" si="987"/>
        <v>44.032655947807498</v>
      </c>
      <c r="AO140" s="22">
        <f t="shared" ca="1" si="987"/>
        <v>42.548835587552183</v>
      </c>
      <c r="AP140" s="13">
        <f ca="1">IF(AN$9 = 0, 0, IFERROR((AN140 - AO140) / AO140, 0))</f>
        <v>3.4873348230695461E-2</v>
      </c>
      <c r="AQ140" s="35">
        <f t="shared" ca="1" si="988"/>
        <v>42.550328446771374</v>
      </c>
      <c r="AR140" s="22">
        <f t="shared" ca="1" si="988"/>
        <v>42.256749506758339</v>
      </c>
      <c r="AS140" s="13">
        <f ca="1">IF(AQ$9 = 0, 0, IFERROR((AQ140 - AR140) / AR140, 0))</f>
        <v>6.9475040896385338E-3</v>
      </c>
      <c r="AT140" s="35">
        <f t="shared" ca="1" si="989"/>
        <v>35.265696362126761</v>
      </c>
      <c r="AU140" s="22">
        <f t="shared" ca="1" si="989"/>
        <v>33.008048924435769</v>
      </c>
      <c r="AV140" s="13">
        <f ca="1">IF(AT$9 = 0, 0, IFERROR((AT140 - AU140) / AU140, 0))</f>
        <v>6.8396876254617434E-2</v>
      </c>
      <c r="AW140" s="35">
        <f t="shared" ca="1" si="990"/>
        <v>37.265883192109499</v>
      </c>
      <c r="AX140" s="22">
        <f t="shared" ca="1" si="990"/>
        <v>38.681742943809127</v>
      </c>
      <c r="AY140" s="13">
        <f ca="1">IF(AW$9 = 0, 0, IFERROR((AW140 - AX140) / AX140, 0))</f>
        <v>-3.6602790979619791E-2</v>
      </c>
      <c r="AZ140" s="35">
        <f t="shared" ca="1" si="991"/>
        <v>43.720406326382545</v>
      </c>
      <c r="BA140" s="22">
        <f t="shared" ca="1" si="991"/>
        <v>42.147496326006568</v>
      </c>
      <c r="BB140" s="13">
        <f ca="1">IF(AZ$9 = 0, 0, IFERROR((AZ140 - BA140) / BA140, 0))</f>
        <v>3.731917996290169E-2</v>
      </c>
      <c r="BC140" s="35">
        <f t="shared" ca="1" si="992"/>
        <v>44.697594983092024</v>
      </c>
      <c r="BD140" s="22">
        <f t="shared" ca="1" si="992"/>
        <v>45.096032719064951</v>
      </c>
      <c r="BE140" s="13">
        <f ca="1">IF(BC$9 = 0, 0, IFERROR((BC140 - BD140) / BD140, 0))</f>
        <v>-8.8353168105734861E-3</v>
      </c>
      <c r="BF140" s="35">
        <f t="shared" ca="1" si="993"/>
        <v>43.224130266562206</v>
      </c>
      <c r="BG140" s="22">
        <f t="shared" ca="1" si="993"/>
        <v>43.603196800548837</v>
      </c>
      <c r="BH140" s="13">
        <f ca="1">IF(BF$9 = 0, 0, IFERROR((BF140 - BG140) / BG140, 0))</f>
        <v>-8.6935491386232362E-3</v>
      </c>
      <c r="BI140" s="35">
        <f t="shared" ca="1" si="994"/>
        <v>38.604625058853962</v>
      </c>
      <c r="BJ140" s="22">
        <f t="shared" ca="1" si="994"/>
        <v>37.847015225804334</v>
      </c>
      <c r="BK140" s="13">
        <f ca="1">IF(BI$9 = 0, 0, IFERROR((BI140 - BJ140) / BJ140, 0))</f>
        <v>2.0017690391951563E-2</v>
      </c>
      <c r="BL140" s="35">
        <f t="shared" ca="1" si="995"/>
        <v>33.359776667005704</v>
      </c>
      <c r="BM140" s="22">
        <f t="shared" ca="1" si="995"/>
        <v>33.68205712236022</v>
      </c>
      <c r="BN140" s="13">
        <f ca="1">IF(BL$9 = 0, 0, IFERROR((BL140 - BM140) / BM140, 0))</f>
        <v>-9.5683127127222413E-3</v>
      </c>
      <c r="BO140" s="159" t="str">
        <f t="shared" si="996"/>
        <v>Opportunity</v>
      </c>
      <c r="BP140" s="250"/>
    </row>
    <row r="141" spans="4:68" x14ac:dyDescent="0.2">
      <c r="D141" s="239"/>
      <c r="E141" s="78" t="str">
        <f>$E$33</f>
        <v>Marginal</v>
      </c>
      <c r="F141" s="134">
        <f t="shared" ca="1" si="977"/>
        <v>36.233280604794743</v>
      </c>
      <c r="G141" s="103">
        <f t="shared" ca="1" si="977"/>
        <v>34.219830011470563</v>
      </c>
      <c r="H141" s="100">
        <f ca="1">IF(F$9 = 0, 0, IFERROR((F141 - G141) / G141, 0))</f>
        <v>5.8838708218283568E-2</v>
      </c>
      <c r="I141" s="141"/>
      <c r="J141" s="134">
        <f t="shared" ca="1" si="978"/>
        <v>37.201477384208218</v>
      </c>
      <c r="K141" s="103">
        <f t="shared" ca="1" si="978"/>
        <v>36.238725096656395</v>
      </c>
      <c r="L141" s="100">
        <f ca="1">IF(J$9 = 0, 0, IFERROR((J141 - K141) / K141, 0))</f>
        <v>2.6566946960301641E-2</v>
      </c>
      <c r="M141" s="141"/>
      <c r="N141" s="134">
        <f t="shared" ca="1" si="979"/>
        <v>37.201356302187001</v>
      </c>
      <c r="O141" s="103">
        <f t="shared" ca="1" si="979"/>
        <v>36.239002783188504</v>
      </c>
      <c r="P141" s="100">
        <f ca="1">IF(N$9 = 0, 0, IFERROR((N141 - O141) / O141, 0))</f>
        <v>2.6555739537207669E-2</v>
      </c>
      <c r="Q141" s="141"/>
      <c r="R141" s="134">
        <f t="shared" ca="1" si="980"/>
        <v>36.056585479186843</v>
      </c>
      <c r="S141" s="103">
        <f t="shared" ca="1" si="980"/>
        <v>35.767682519455697</v>
      </c>
      <c r="T141" s="100">
        <f ca="1">IF(R$9 = 0, 0, IFERROR((R141 - S141) / S141, 0))</f>
        <v>8.0772065557783521E-3</v>
      </c>
      <c r="U141" s="134">
        <f t="shared" ca="1" si="981"/>
        <v>36.670212751800641</v>
      </c>
      <c r="V141" s="103">
        <f t="shared" ca="1" si="981"/>
        <v>33.982076812977105</v>
      </c>
      <c r="W141" s="100">
        <f ca="1">IF(U$9 = 0, 0, IFERROR((U141 - V141) / V141, 0))</f>
        <v>7.9104521881281475E-2</v>
      </c>
      <c r="X141" s="134">
        <f t="shared" ca="1" si="982"/>
        <v>35.673410657744043</v>
      </c>
      <c r="Y141" s="103">
        <f t="shared" ca="1" si="982"/>
        <v>36.490780242717555</v>
      </c>
      <c r="Z141" s="100">
        <f ca="1">IF(X$9 = 0, 0, IFERROR((X141 - Y141) / Y141, 0))</f>
        <v>-2.2399345246574564E-2</v>
      </c>
      <c r="AA141" s="134">
        <f t="shared" ca="1" si="983"/>
        <v>32.807687618701827</v>
      </c>
      <c r="AB141" s="103">
        <f t="shared" ca="1" si="983"/>
        <v>33.244897211167597</v>
      </c>
      <c r="AC141" s="100">
        <f ca="1">IF(AA$9 = 0, 0, IFERROR((AA141 - AB141) / AB141, 0))</f>
        <v>-1.3151178952025843E-2</v>
      </c>
      <c r="AD141" s="141"/>
      <c r="AE141" s="134">
        <f t="shared" ca="1" si="984"/>
        <v>28.983383993674781</v>
      </c>
      <c r="AF141" s="103">
        <f t="shared" ca="1" si="984"/>
        <v>29.819022023032176</v>
      </c>
      <c r="AG141" s="100">
        <f ca="1">IF(AE$9 = 0, 0, IFERROR((AE141 - AF141) / AF141, 0))</f>
        <v>-2.8023656467068184E-2</v>
      </c>
      <c r="AH141" s="134">
        <f t="shared" ca="1" si="985"/>
        <v>36.05079543513704</v>
      </c>
      <c r="AI141" s="103">
        <f t="shared" ca="1" si="985"/>
        <v>38.501581190837349</v>
      </c>
      <c r="AJ141" s="100">
        <f ca="1">IF(AH$9 = 0, 0, IFERROR((AH141 - AI141) / AI141, 0))</f>
        <v>-6.3654158605921093E-2</v>
      </c>
      <c r="AK141" s="134">
        <f t="shared" ca="1" si="986"/>
        <v>38.182025287356325</v>
      </c>
      <c r="AL141" s="103">
        <f t="shared" ca="1" si="986"/>
        <v>35.465914228456917</v>
      </c>
      <c r="AM141" s="100">
        <f ca="1">IF(AK$9 = 0, 0, IFERROR((AK141 - AL141) / AL141, 0))</f>
        <v>7.658370347944031E-2</v>
      </c>
      <c r="AN141" s="134">
        <f t="shared" ca="1" si="987"/>
        <v>38.374286518281828</v>
      </c>
      <c r="AO141" s="103">
        <f t="shared" ca="1" si="987"/>
        <v>37.709037774584282</v>
      </c>
      <c r="AP141" s="100">
        <f ca="1">IF(AN$9 = 0, 0, IFERROR((AN141 - AO141) / AO141, 0))</f>
        <v>1.7641626065195461E-2</v>
      </c>
      <c r="AQ141" s="134">
        <f t="shared" ca="1" si="988"/>
        <v>37.072546183368871</v>
      </c>
      <c r="AR141" s="103">
        <f t="shared" ca="1" si="988"/>
        <v>34.095928090458642</v>
      </c>
      <c r="AS141" s="100">
        <f ca="1">IF(AQ$9 = 0, 0, IFERROR((AQ141 - AR141) / AR141, 0))</f>
        <v>8.7301277883185174E-2</v>
      </c>
      <c r="AT141" s="134">
        <f t="shared" ca="1" si="989"/>
        <v>29.832557964468524</v>
      </c>
      <c r="AU141" s="103">
        <f t="shared" ca="1" si="989"/>
        <v>26.939087067005484</v>
      </c>
      <c r="AV141" s="100">
        <f ca="1">IF(AT$9 = 0, 0, IFERROR((AT141 - AU141) / AU141, 0))</f>
        <v>0.10740790473953779</v>
      </c>
      <c r="AW141" s="134">
        <f t="shared" ca="1" si="990"/>
        <v>29.591710260732043</v>
      </c>
      <c r="AX141" s="103">
        <f t="shared" ca="1" si="990"/>
        <v>32.144989792855</v>
      </c>
      <c r="AY141" s="100">
        <f ca="1">IF(AW$9 = 0, 0, IFERROR((AW141 - AX141) / AX141, 0))</f>
        <v>-7.9430093105535379E-2</v>
      </c>
      <c r="AZ141" s="134">
        <f t="shared" ca="1" si="991"/>
        <v>35.071781743796507</v>
      </c>
      <c r="BA141" s="103">
        <f t="shared" ca="1" si="991"/>
        <v>35.938946424187492</v>
      </c>
      <c r="BB141" s="100">
        <f ca="1">IF(AZ$9 = 0, 0, IFERROR((AZ141 - BA141) / BA141, 0))</f>
        <v>-2.412882865724103E-2</v>
      </c>
      <c r="BC141" s="134">
        <f t="shared" ca="1" si="992"/>
        <v>35.44826470044223</v>
      </c>
      <c r="BD141" s="103">
        <f t="shared" ca="1" si="992"/>
        <v>37.138815086018603</v>
      </c>
      <c r="BE141" s="100">
        <f ca="1">IF(BC$9 = 0, 0, IFERROR((BC141 - BD141) / BD141, 0))</f>
        <v>-4.5519771744489568E-2</v>
      </c>
      <c r="BF141" s="134">
        <f t="shared" ca="1" si="993"/>
        <v>33.25112626254618</v>
      </c>
      <c r="BG141" s="103">
        <f t="shared" ca="1" si="993"/>
        <v>35.037548785480347</v>
      </c>
      <c r="BH141" s="100">
        <f ca="1">IF(BF$9 = 0, 0, IFERROR((BF141 - BG141) / BG141, 0))</f>
        <v>-5.0985944646746099E-2</v>
      </c>
      <c r="BI141" s="134">
        <f t="shared" ca="1" si="994"/>
        <v>32.561776643752957</v>
      </c>
      <c r="BJ141" s="103">
        <f t="shared" ca="1" si="994"/>
        <v>32.235253000324363</v>
      </c>
      <c r="BK141" s="100">
        <f ca="1">IF(BI$9 = 0, 0, IFERROR((BI141 - BJ141) / BJ141, 0))</f>
        <v>1.0129396019485508E-2</v>
      </c>
      <c r="BL141" s="134">
        <f t="shared" ca="1" si="995"/>
        <v>26.707283496477334</v>
      </c>
      <c r="BM141" s="103">
        <f t="shared" ca="1" si="995"/>
        <v>28.384837274849161</v>
      </c>
      <c r="BN141" s="100">
        <f ca="1">IF(BL$9 = 0, 0, IFERROR((BL141 - BM141) / BM141, 0))</f>
        <v>-5.9100348616697919E-2</v>
      </c>
      <c r="BO141" s="156" t="str">
        <f t="shared" si="996"/>
        <v>Marginal</v>
      </c>
      <c r="BP141" s="251"/>
    </row>
    <row r="142" spans="4:68" ht="3.75" customHeight="1" x14ac:dyDescent="0.2">
      <c r="D142" s="144"/>
      <c r="E142" s="144"/>
      <c r="F142" s="144"/>
      <c r="G142" s="144"/>
      <c r="H142" s="160"/>
      <c r="I142" s="138"/>
      <c r="J142" s="144"/>
      <c r="K142" s="144"/>
      <c r="L142" s="160"/>
      <c r="M142" s="138"/>
      <c r="N142" s="144"/>
      <c r="O142" s="144"/>
      <c r="P142" s="160"/>
      <c r="Q142" s="138"/>
      <c r="R142" s="144"/>
      <c r="S142" s="144"/>
      <c r="T142" s="160"/>
      <c r="U142" s="144"/>
      <c r="V142" s="144"/>
      <c r="W142" s="160"/>
      <c r="X142" s="144"/>
      <c r="Y142" s="144"/>
      <c r="Z142" s="160"/>
      <c r="AA142" s="144"/>
      <c r="AB142" s="144"/>
      <c r="AC142" s="160"/>
      <c r="AD142" s="138"/>
      <c r="AE142" s="144"/>
      <c r="AF142" s="144"/>
      <c r="AG142" s="160"/>
      <c r="AH142" s="144"/>
      <c r="AI142" s="144"/>
      <c r="AJ142" s="160"/>
      <c r="AK142" s="144"/>
      <c r="AL142" s="144"/>
      <c r="AM142" s="160"/>
      <c r="AN142" s="144"/>
      <c r="AO142" s="144"/>
      <c r="AP142" s="160"/>
      <c r="AQ142" s="144"/>
      <c r="AR142" s="144"/>
      <c r="AS142" s="160"/>
      <c r="AT142" s="144"/>
      <c r="AU142" s="144"/>
      <c r="AV142" s="160"/>
      <c r="AW142" s="144"/>
      <c r="AX142" s="144"/>
      <c r="AY142" s="160"/>
      <c r="AZ142" s="144"/>
      <c r="BA142" s="144"/>
      <c r="BB142" s="160"/>
      <c r="BC142" s="144"/>
      <c r="BD142" s="144"/>
      <c r="BE142" s="160"/>
      <c r="BF142" s="144"/>
      <c r="BG142" s="144"/>
      <c r="BH142" s="160"/>
      <c r="BI142" s="144"/>
      <c r="BJ142" s="144"/>
      <c r="BK142" s="160"/>
      <c r="BL142" s="144"/>
      <c r="BM142" s="144"/>
      <c r="BN142" s="160"/>
      <c r="BO142" s="144"/>
      <c r="BP142" s="144"/>
    </row>
    <row r="143" spans="4:68" ht="15" thickBot="1" x14ac:dyDescent="0.25">
      <c r="D143" s="236" t="s">
        <v>167</v>
      </c>
      <c r="E143" s="135" t="str">
        <f>$E$29</f>
        <v>Total Active</v>
      </c>
      <c r="F143" s="132">
        <f t="shared" ref="F143:G147" ca="1" si="997">IFERROR((F77 - F87) / F29, 0)</f>
        <v>99.99801559246535</v>
      </c>
      <c r="G143" s="114">
        <f t="shared" ca="1" si="997"/>
        <v>81.356335971824109</v>
      </c>
      <c r="H143" s="115">
        <f t="shared" ref="H143:H147" ca="1" si="998">IF(F$9 = 0, 0, IFERROR((F143 - G143) / G143, 0))</f>
        <v>0.2291361748038574</v>
      </c>
      <c r="I143" s="141"/>
      <c r="J143" s="132">
        <f ca="1">IFERROR((J77 - J87) / J29, 0)</f>
        <v>128.6747315744235</v>
      </c>
      <c r="K143" s="114">
        <f ca="1">IFERROR((K77 - K87) / K29, 0)</f>
        <v>99.915014914706859</v>
      </c>
      <c r="L143" s="115">
        <f t="shared" ref="L143:L147" ca="1" si="999">IF(J$9 = 0, 0, IFERROR((J143 - K143) / K143, 0))</f>
        <v>0.28784178918721653</v>
      </c>
      <c r="M143" s="141"/>
      <c r="N143" s="132">
        <f ca="1">IFERROR((N77 - N87) / N29, 0)</f>
        <v>128.6747315744235</v>
      </c>
      <c r="O143" s="114">
        <f ca="1">IFERROR((O77 - O87) / O29, 0)</f>
        <v>99.91501491470693</v>
      </c>
      <c r="P143" s="115">
        <f t="shared" ref="P143:P147" ca="1" si="1000">IF(N$9 = 0, 0, IFERROR((N143 - O143) / O143, 0))</f>
        <v>0.28784178918721559</v>
      </c>
      <c r="Q143" s="141"/>
      <c r="R143" s="132">
        <f ca="1">IFERROR((R77 - R87) / R29, 0)</f>
        <v>69.128132892929031</v>
      </c>
      <c r="S143" s="114">
        <f ca="1">IFERROR((S77 - S87) / S29, 0)</f>
        <v>42.48971988584028</v>
      </c>
      <c r="T143" s="115">
        <f t="shared" ref="T143:T147" ca="1" si="1001">IF(R$9 = 0, 0, IFERROR((R143 - S143) / S143, 0))</f>
        <v>0.62693783528485947</v>
      </c>
      <c r="U143" s="132">
        <f ca="1">IFERROR((U77 - U87) / U29, 0)</f>
        <v>66.36658974505545</v>
      </c>
      <c r="V143" s="114">
        <f ca="1">IFERROR((V77 - V87) / V29, 0)</f>
        <v>53.77021165147908</v>
      </c>
      <c r="W143" s="115">
        <f t="shared" ref="W143:W147" ca="1" si="1002">IF(U$9 = 0, 0, IFERROR((U143 - V143) / V143, 0))</f>
        <v>0.23426313021086789</v>
      </c>
      <c r="X143" s="132">
        <f ca="1">IFERROR((X77 - X87) / X29, 0)</f>
        <v>73.670125397673161</v>
      </c>
      <c r="Y143" s="114">
        <f ca="1">IFERROR((Y77 - Y87) / Y29, 0)</f>
        <v>59.726349845859666</v>
      </c>
      <c r="Z143" s="115">
        <f t="shared" ref="Z143:Z147" ca="1" si="1003">IF(X$9 = 0, 0, IFERROR((X143 - Y143) / Y143, 0))</f>
        <v>0.23346103667475507</v>
      </c>
      <c r="AA143" s="132">
        <f ca="1">IFERROR((AA77 - AA87) / AA29, 0)</f>
        <v>98.150124577565833</v>
      </c>
      <c r="AB143" s="114">
        <f ca="1">IFERROR((AB77 - AB87) / AB29, 0)</f>
        <v>83.939500343384296</v>
      </c>
      <c r="AC143" s="115">
        <f t="shared" ref="AC143:AC147" ca="1" si="1004">IF(AA$9 = 0, 0, IFERROR((AA143 - AB143) / AB143, 0))</f>
        <v>0.16929603078464775</v>
      </c>
      <c r="AD143" s="141"/>
      <c r="AE143" s="132">
        <f ca="1">IFERROR((AE77 - AE87) / AE29, 0)</f>
        <v>48.061784836965124</v>
      </c>
      <c r="AF143" s="114">
        <f ca="1">IFERROR((AF77 - AF87) / AF29, 0)</f>
        <v>34.566984289376613</v>
      </c>
      <c r="AG143" s="115">
        <f t="shared" ref="AG143:AG147" ca="1" si="1005">IF(AE$9 = 0, 0, IFERROR((AE143 - AF143) / AF143, 0))</f>
        <v>0.39039565715704727</v>
      </c>
      <c r="AH143" s="132">
        <f ca="1">IFERROR((AH77 - AH87) / AH29, 0)</f>
        <v>58.367857406102466</v>
      </c>
      <c r="AI143" s="114">
        <f ca="1">IFERROR((AI77 - AI87) / AI29, 0)</f>
        <v>37.424592321139293</v>
      </c>
      <c r="AJ143" s="115">
        <f t="shared" ref="AJ143:AJ147" ca="1" si="1006">IF(AH$9 = 0, 0, IFERROR((AH143 - AI143) / AI143, 0))</f>
        <v>0.55961237747761283</v>
      </c>
      <c r="AK143" s="132">
        <f ca="1">IFERROR((AK77 - AK87) / AK29, 0)</f>
        <v>54.108497115082059</v>
      </c>
      <c r="AL143" s="114">
        <f ca="1">IFERROR((AL77 - AL87) / AL29, 0)</f>
        <v>30.554362110495351</v>
      </c>
      <c r="AM143" s="115">
        <f t="shared" ref="AM143:AM147" ca="1" si="1007">IF(AK$9 = 0, 0, IFERROR((AK143 - AL143) / AL143, 0))</f>
        <v>0.77089270983326863</v>
      </c>
      <c r="AN143" s="132">
        <f ca="1">IFERROR((AN77 - AN87) / AN29, 0)</f>
        <v>49.612788666703317</v>
      </c>
      <c r="AO143" s="114">
        <f ca="1">IFERROR((AO77 - AO87) / AO29, 0)</f>
        <v>41.011041658452697</v>
      </c>
      <c r="AP143" s="115">
        <f t="shared" ref="AP143:AP147" ca="1" si="1008">IF(AN$9 = 0, 0, IFERROR((AN143 - AO143) / AO143, 0))</f>
        <v>0.20974222210417159</v>
      </c>
      <c r="AQ143" s="132">
        <f ca="1">IFERROR((AQ77 - AQ87) / AQ29, 0)</f>
        <v>54.339972581830708</v>
      </c>
      <c r="AR143" s="114">
        <f ca="1">IFERROR((AR77 - AR87) / AR29, 0)</f>
        <v>44.720934459499787</v>
      </c>
      <c r="AS143" s="115">
        <f t="shared" ref="AS143:AS147" ca="1" si="1009">IF(AQ$9 = 0, 0, IFERROR((AQ143 - AR143) / AR143, 0))</f>
        <v>0.21509027569721564</v>
      </c>
      <c r="AT143" s="132">
        <f ca="1">IFERROR((AT77 - AT87) / AT29, 0)</f>
        <v>49.302921233505593</v>
      </c>
      <c r="AU143" s="114">
        <f ca="1">IFERROR((AU77 - AU87) / AU29, 0)</f>
        <v>39.974492246123177</v>
      </c>
      <c r="AV143" s="115">
        <f t="shared" ref="AV143:AV147" ca="1" si="1010">IF(AT$9 = 0, 0, IFERROR((AT143 - AU143) / AU143, 0))</f>
        <v>0.23335953662518652</v>
      </c>
      <c r="AW143" s="132">
        <f ca="1">IFERROR((AW77 - AW87) / AW29, 0)</f>
        <v>51.64757198336099</v>
      </c>
      <c r="AX143" s="114">
        <f ca="1">IFERROR((AX77 - AX87) / AX29, 0)</f>
        <v>45.320505174963159</v>
      </c>
      <c r="AY143" s="115">
        <f t="shared" ref="AY143:AY147" ca="1" si="1011">IF(AW$9 = 0, 0, IFERROR((AW143 - AX143) / AX143, 0))</f>
        <v>0.13960715539184132</v>
      </c>
      <c r="AZ143" s="132">
        <f ca="1">IFERROR((AZ77 - AZ87) / AZ29, 0)</f>
        <v>58.733801591460143</v>
      </c>
      <c r="BA143" s="114">
        <f ca="1">IFERROR((BA77 - BA87) / BA29, 0)</f>
        <v>51.527514216445852</v>
      </c>
      <c r="BB143" s="115">
        <f t="shared" ref="BB143:BB147" ca="1" si="1012">IF(AZ$9 = 0, 0, IFERROR((AZ143 - BA143) / BA143, 0))</f>
        <v>0.13985319269902383</v>
      </c>
      <c r="BC143" s="132">
        <f ca="1">IFERROR((BC77 - BC87) / BC29, 0)</f>
        <v>60.178852749082829</v>
      </c>
      <c r="BD143" s="114">
        <f ca="1">IFERROR((BD77 - BD87) / BD29, 0)</f>
        <v>44.252550181844981</v>
      </c>
      <c r="BE143" s="115">
        <f t="shared" ref="BE143:BE147" ca="1" si="1013">IF(BC$9 = 0, 0, IFERROR((BC143 - BD143) / BD143, 0))</f>
        <v>0.35989570096621826</v>
      </c>
      <c r="BF143" s="132">
        <f ca="1">IFERROR((BF77 - BF87) / BF29, 0)</f>
        <v>67.574288678367964</v>
      </c>
      <c r="BG143" s="114">
        <f ca="1">IFERROR((BG77 - BG87) / BG29, 0)</f>
        <v>61.758684119153969</v>
      </c>
      <c r="BH143" s="115">
        <f t="shared" ref="BH143:BH147" ca="1" si="1014">IF(BF$9 = 0, 0, IFERROR((BF143 - BG143) / BG143, 0))</f>
        <v>9.4166587940793425E-2</v>
      </c>
      <c r="BI143" s="132">
        <f ca="1">IFERROR((BI77 - BI87) / BI29, 0)</f>
        <v>83.506439081489034</v>
      </c>
      <c r="BJ143" s="114">
        <f ca="1">IFERROR((BJ77 - BJ87) / BJ29, 0)</f>
        <v>68.040220103368242</v>
      </c>
      <c r="BK143" s="115">
        <f t="shared" ref="BK143:BK147" ca="1" si="1015">IF(BI$9 = 0, 0, IFERROR((BI143 - BJ143) / BJ143, 0))</f>
        <v>0.22730994924214182</v>
      </c>
      <c r="BL143" s="132">
        <f ca="1">IFERROR((BL77 - BL87) / BL29, 0)</f>
        <v>71.320325255732129</v>
      </c>
      <c r="BM143" s="114">
        <f ca="1">IFERROR((BM77 - BM87) / BM29, 0)</f>
        <v>63.556227790326595</v>
      </c>
      <c r="BN143" s="115">
        <f t="shared" ref="BN143:BN147" ca="1" si="1016">IF(BL$9 = 0, 0, IFERROR((BL143 - BM143) / BM143, 0))</f>
        <v>0.12216108059495702</v>
      </c>
      <c r="BO143" s="158" t="str">
        <f t="shared" ref="BO143:BO147" si="1017">E143</f>
        <v>Total Active</v>
      </c>
      <c r="BP143" s="248" t="str">
        <f>$D143</f>
        <v>DISCOUNT $</v>
      </c>
    </row>
    <row r="144" spans="4:68" ht="15" thickTop="1" x14ac:dyDescent="0.2">
      <c r="D144" s="237"/>
      <c r="E144" s="136" t="str">
        <f>$E$30</f>
        <v>Elite</v>
      </c>
      <c r="F144" s="133">
        <f t="shared" ca="1" si="997"/>
        <v>374.3634482259227</v>
      </c>
      <c r="G144" s="107">
        <f t="shared" ca="1" si="997"/>
        <v>295.97986418287081</v>
      </c>
      <c r="H144" s="108">
        <f t="shared" ca="1" si="998"/>
        <v>0.26482742080935168</v>
      </c>
      <c r="I144" s="141"/>
      <c r="J144" s="133">
        <f t="shared" ref="J144:K147" ca="1" si="1018">IFERROR((J78 - J88) / J30, 0)</f>
        <v>520.08833435728445</v>
      </c>
      <c r="K144" s="107">
        <f t="shared" ca="1" si="1018"/>
        <v>373.96008240122313</v>
      </c>
      <c r="L144" s="108">
        <f t="shared" ca="1" si="999"/>
        <v>0.3907589575276641</v>
      </c>
      <c r="M144" s="141"/>
      <c r="N144" s="133">
        <f t="shared" ref="N144:O147" ca="1" si="1019">IFERROR((N78 - N88) / N30, 0)</f>
        <v>520.08833435728445</v>
      </c>
      <c r="O144" s="107">
        <f t="shared" ca="1" si="1019"/>
        <v>373.96008240122313</v>
      </c>
      <c r="P144" s="108">
        <f t="shared" ca="1" si="1000"/>
        <v>0.3907589575276641</v>
      </c>
      <c r="Q144" s="141"/>
      <c r="R144" s="133">
        <f t="shared" ref="R144:S147" ca="1" si="1020">IFERROR((R78 - R88) / R30, 0)</f>
        <v>220.00960734885706</v>
      </c>
      <c r="S144" s="107">
        <f t="shared" ca="1" si="1020"/>
        <v>122.63181904310771</v>
      </c>
      <c r="T144" s="108">
        <f t="shared" ca="1" si="1001"/>
        <v>0.79406624696253558</v>
      </c>
      <c r="U144" s="133">
        <f t="shared" ref="U144:V147" ca="1" si="1021">IFERROR((U78 - U88) / U30, 0)</f>
        <v>209.46428456238084</v>
      </c>
      <c r="V144" s="107">
        <f t="shared" ca="1" si="1021"/>
        <v>165.81424324442298</v>
      </c>
      <c r="W144" s="108">
        <f t="shared" ca="1" si="1002"/>
        <v>0.26324663348500366</v>
      </c>
      <c r="X144" s="133">
        <f t="shared" ref="X144:Y147" ca="1" si="1022">IFERROR((X78 - X88) / X30, 0)</f>
        <v>235.14313906497617</v>
      </c>
      <c r="Y144" s="107">
        <f t="shared" ca="1" si="1022"/>
        <v>180.06401466232973</v>
      </c>
      <c r="Z144" s="108">
        <f t="shared" ca="1" si="1003"/>
        <v>0.3058863510620663</v>
      </c>
      <c r="AA144" s="133">
        <f t="shared" ref="AA144:AB147" ca="1" si="1023">IFERROR((AA78 - AA88) / AA30, 0)</f>
        <v>335.51694291029628</v>
      </c>
      <c r="AB144" s="107">
        <f t="shared" ca="1" si="1023"/>
        <v>278.36026877308149</v>
      </c>
      <c r="AC144" s="108">
        <f t="shared" ca="1" si="1004"/>
        <v>0.20533344930705164</v>
      </c>
      <c r="AD144" s="141"/>
      <c r="AE144" s="133">
        <f t="shared" ref="AE144:AF147" ca="1" si="1024">IFERROR((AE78 - AE88) / AE30, 0)</f>
        <v>110.25644589269501</v>
      </c>
      <c r="AF144" s="107">
        <f t="shared" ca="1" si="1024"/>
        <v>71.207743458587629</v>
      </c>
      <c r="AG144" s="108">
        <f t="shared" ca="1" si="1005"/>
        <v>0.54837719238802984</v>
      </c>
      <c r="AH144" s="133">
        <f t="shared" ref="AH144:AI147" ca="1" si="1025">IFERROR((AH78 - AH88) / AH30, 0)</f>
        <v>177.27659465118472</v>
      </c>
      <c r="AI144" s="107">
        <f t="shared" ca="1" si="1025"/>
        <v>104.73805038335153</v>
      </c>
      <c r="AJ144" s="108">
        <f t="shared" ca="1" si="1006"/>
        <v>0.69257107614983293</v>
      </c>
      <c r="AK144" s="133">
        <f t="shared" ref="AK144:AL147" ca="1" si="1026">IFERROR((AK78 - AK88) / AK30, 0)</f>
        <v>153.06316019624589</v>
      </c>
      <c r="AL144" s="107">
        <f t="shared" ca="1" si="1026"/>
        <v>77.501741761936813</v>
      </c>
      <c r="AM144" s="108">
        <f t="shared" ca="1" si="1007"/>
        <v>0.97496413263087878</v>
      </c>
      <c r="AN144" s="133">
        <f t="shared" ref="AN144:AO147" ca="1" si="1027">IFERROR((AN78 - AN88) / AN30, 0)</f>
        <v>133.69086781029293</v>
      </c>
      <c r="AO144" s="107">
        <f t="shared" ca="1" si="1027"/>
        <v>102.77944315813858</v>
      </c>
      <c r="AP144" s="108">
        <f t="shared" ca="1" si="1008"/>
        <v>0.30075493408339832</v>
      </c>
      <c r="AQ144" s="133">
        <f t="shared" ref="AQ144:AR147" ca="1" si="1028">IFERROR((AQ78 - AQ88) / AQ30, 0)</f>
        <v>163.22330888215612</v>
      </c>
      <c r="AR144" s="107">
        <f t="shared" ca="1" si="1028"/>
        <v>129.32984886387308</v>
      </c>
      <c r="AS144" s="108">
        <f t="shared" ca="1" si="1009"/>
        <v>0.26206989582086193</v>
      </c>
      <c r="AT144" s="133">
        <f t="shared" ref="AT144:AU147" ca="1" si="1029">IFERROR((AT78 - AT88) / AT30, 0)</f>
        <v>133.94461369673175</v>
      </c>
      <c r="AU144" s="107">
        <f t="shared" ca="1" si="1029"/>
        <v>115.68465031666892</v>
      </c>
      <c r="AV144" s="108">
        <f t="shared" ca="1" si="1010"/>
        <v>0.15784257747314781</v>
      </c>
      <c r="AW144" s="133">
        <f t="shared" ref="AW144:AX147" ca="1" si="1030">IFERROR((AW78 - AW88) / AW30, 0)</f>
        <v>140.07510604192348</v>
      </c>
      <c r="AX144" s="107">
        <f t="shared" ca="1" si="1030"/>
        <v>128.79723417238731</v>
      </c>
      <c r="AY144" s="108">
        <f t="shared" ca="1" si="1011"/>
        <v>8.7562997311273164E-2</v>
      </c>
      <c r="AZ144" s="133">
        <f t="shared" ref="AZ144:BA147" ca="1" si="1031">IFERROR((AZ78 - AZ88) / AZ30, 0)</f>
        <v>155.3964051986357</v>
      </c>
      <c r="BA144" s="107">
        <f t="shared" ca="1" si="1031"/>
        <v>131.91190459690509</v>
      </c>
      <c r="BB144" s="108">
        <f t="shared" ca="1" si="1012"/>
        <v>0.17803169981886235</v>
      </c>
      <c r="BC144" s="133">
        <f t="shared" ref="BC144:BD147" ca="1" si="1032">IFERROR((BC78 - BC88) / BC30, 0)</f>
        <v>174.78775330396462</v>
      </c>
      <c r="BD144" s="107">
        <f t="shared" ca="1" si="1032"/>
        <v>115.2645936853</v>
      </c>
      <c r="BE144" s="108">
        <f t="shared" ca="1" si="1013"/>
        <v>0.51640454120002477</v>
      </c>
      <c r="BF144" s="133">
        <f t="shared" ref="BF144:BG147" ca="1" si="1033">IFERROR((BF78 - BF88) / BF30, 0)</f>
        <v>203.57564163822536</v>
      </c>
      <c r="BG144" s="107">
        <f t="shared" ca="1" si="1033"/>
        <v>186.20316129032267</v>
      </c>
      <c r="BH144" s="108">
        <f t="shared" ca="1" si="1014"/>
        <v>9.3298525264112017E-2</v>
      </c>
      <c r="BI144" s="133">
        <f t="shared" ref="BI144:BJ147" ca="1" si="1034">IFERROR((BI78 - BI88) / BI30, 0)</f>
        <v>264.36891471226619</v>
      </c>
      <c r="BJ144" s="107">
        <f t="shared" ca="1" si="1034"/>
        <v>207.77852355673534</v>
      </c>
      <c r="BK144" s="108">
        <f t="shared" ca="1" si="1015"/>
        <v>0.27235919375506806</v>
      </c>
      <c r="BL144" s="133">
        <f t="shared" ref="BL144:BM147" ca="1" si="1035">IFERROR((BL78 - BL88) / BL30, 0)</f>
        <v>193.50117438744252</v>
      </c>
      <c r="BM144" s="107">
        <f t="shared" ca="1" si="1035"/>
        <v>165.47349078609739</v>
      </c>
      <c r="BN144" s="108">
        <f t="shared" ca="1" si="1016"/>
        <v>0.1693786930353435</v>
      </c>
      <c r="BO144" s="152" t="str">
        <f t="shared" si="1017"/>
        <v>Elite</v>
      </c>
      <c r="BP144" s="249"/>
    </row>
    <row r="145" spans="4:68" x14ac:dyDescent="0.2">
      <c r="D145" s="237"/>
      <c r="E145" s="79" t="str">
        <f>$E$31</f>
        <v>High Value</v>
      </c>
      <c r="F145" s="35">
        <f t="shared" ca="1" si="997"/>
        <v>131.3166878283277</v>
      </c>
      <c r="G145" s="22">
        <f t="shared" ca="1" si="997"/>
        <v>108.4008533472162</v>
      </c>
      <c r="H145" s="13">
        <f t="shared" ca="1" si="998"/>
        <v>0.21139902291830062</v>
      </c>
      <c r="I145" s="141"/>
      <c r="J145" s="35">
        <f t="shared" ca="1" si="1018"/>
        <v>168.76822250207331</v>
      </c>
      <c r="K145" s="22">
        <f t="shared" ca="1" si="1018"/>
        <v>131.25458115673504</v>
      </c>
      <c r="L145" s="13">
        <f t="shared" ca="1" si="999"/>
        <v>0.28580824390839438</v>
      </c>
      <c r="M145" s="141"/>
      <c r="N145" s="35">
        <f t="shared" ca="1" si="1019"/>
        <v>168.76822250207331</v>
      </c>
      <c r="O145" s="22">
        <f t="shared" ca="1" si="1019"/>
        <v>131.25458115673504</v>
      </c>
      <c r="P145" s="13">
        <f t="shared" ca="1" si="1000"/>
        <v>0.28580824390839438</v>
      </c>
      <c r="Q145" s="141"/>
      <c r="R145" s="35">
        <f t="shared" ca="1" si="1020"/>
        <v>94.612561415491044</v>
      </c>
      <c r="S145" s="22">
        <f t="shared" ca="1" si="1020"/>
        <v>57.060710636197435</v>
      </c>
      <c r="T145" s="13">
        <f t="shared" ca="1" si="1001"/>
        <v>0.65810345438410911</v>
      </c>
      <c r="U145" s="35">
        <f t="shared" ca="1" si="1021"/>
        <v>88.420551230584479</v>
      </c>
      <c r="V145" s="22">
        <f t="shared" ca="1" si="1021"/>
        <v>71.680273117793448</v>
      </c>
      <c r="W145" s="13">
        <f t="shared" ca="1" si="1002"/>
        <v>0.2335409365039868</v>
      </c>
      <c r="X145" s="35">
        <f t="shared" ca="1" si="1022"/>
        <v>100.62538081470173</v>
      </c>
      <c r="Y145" s="22">
        <f t="shared" ca="1" si="1022"/>
        <v>81.974311048814599</v>
      </c>
      <c r="Z145" s="13">
        <f t="shared" ca="1" si="1003"/>
        <v>0.22752334880595299</v>
      </c>
      <c r="AA145" s="35">
        <f t="shared" ca="1" si="1023"/>
        <v>132.48675693695742</v>
      </c>
      <c r="AB145" s="22">
        <f t="shared" ca="1" si="1023"/>
        <v>113.93524269973611</v>
      </c>
      <c r="AC145" s="13">
        <f t="shared" ca="1" si="1004"/>
        <v>0.16282507324017206</v>
      </c>
      <c r="AD145" s="141"/>
      <c r="AE145" s="35">
        <f t="shared" ca="1" si="1024"/>
        <v>63.386942003514974</v>
      </c>
      <c r="AF145" s="22">
        <f t="shared" ca="1" si="1024"/>
        <v>44.846220724073007</v>
      </c>
      <c r="AG145" s="13">
        <f t="shared" ca="1" si="1005"/>
        <v>0.41342884595600921</v>
      </c>
      <c r="AH145" s="35">
        <f t="shared" ca="1" si="1025"/>
        <v>82.045952964464064</v>
      </c>
      <c r="AI145" s="22">
        <f t="shared" ca="1" si="1025"/>
        <v>52.493374441845596</v>
      </c>
      <c r="AJ145" s="13">
        <f t="shared" ca="1" si="1006"/>
        <v>0.56297730593330553</v>
      </c>
      <c r="AK145" s="35">
        <f t="shared" ca="1" si="1026"/>
        <v>76.118184584178522</v>
      </c>
      <c r="AL145" s="22">
        <f t="shared" ca="1" si="1026"/>
        <v>41.446113679276138</v>
      </c>
      <c r="AM145" s="13">
        <f t="shared" ca="1" si="1007"/>
        <v>0.83655782960029601</v>
      </c>
      <c r="AN145" s="35">
        <f t="shared" ca="1" si="1027"/>
        <v>67.558206176773098</v>
      </c>
      <c r="AO145" s="22">
        <f t="shared" ca="1" si="1027"/>
        <v>56.110602804695944</v>
      </c>
      <c r="AP145" s="13">
        <f t="shared" ca="1" si="1008"/>
        <v>0.20401854194870803</v>
      </c>
      <c r="AQ145" s="35">
        <f t="shared" ca="1" si="1028"/>
        <v>74.896153679012215</v>
      </c>
      <c r="AR145" s="22">
        <f t="shared" ca="1" si="1028"/>
        <v>61.486700707198494</v>
      </c>
      <c r="AS145" s="13">
        <f t="shared" ca="1" si="1009"/>
        <v>0.21808704675292201</v>
      </c>
      <c r="AT145" s="35">
        <f t="shared" ca="1" si="1029"/>
        <v>66.480874690849163</v>
      </c>
      <c r="AU145" s="22">
        <f t="shared" ca="1" si="1029"/>
        <v>54.115629105608875</v>
      </c>
      <c r="AV145" s="13">
        <f t="shared" ca="1" si="1010"/>
        <v>0.22849675388803117</v>
      </c>
      <c r="AW145" s="35">
        <f t="shared" ca="1" si="1030"/>
        <v>70.363944370860949</v>
      </c>
      <c r="AX145" s="22">
        <f t="shared" ca="1" si="1030"/>
        <v>63.968853473563684</v>
      </c>
      <c r="AY145" s="13">
        <f t="shared" ca="1" si="1011"/>
        <v>9.9971948065946739E-2</v>
      </c>
      <c r="AZ145" s="35">
        <f t="shared" ca="1" si="1031"/>
        <v>80.259057741833487</v>
      </c>
      <c r="BA145" s="22">
        <f t="shared" ca="1" si="1031"/>
        <v>71.361920211287227</v>
      </c>
      <c r="BB145" s="13">
        <f t="shared" ca="1" si="1012"/>
        <v>0.12467626297335832</v>
      </c>
      <c r="BC145" s="35">
        <f t="shared" ca="1" si="1032"/>
        <v>85.273606262587563</v>
      </c>
      <c r="BD145" s="22">
        <f t="shared" ca="1" si="1032"/>
        <v>61.633426254753395</v>
      </c>
      <c r="BE145" s="13">
        <f t="shared" ca="1" si="1013"/>
        <v>0.38356102271713233</v>
      </c>
      <c r="BF145" s="35">
        <f t="shared" ca="1" si="1033"/>
        <v>95.139300720906377</v>
      </c>
      <c r="BG145" s="22">
        <f t="shared" ca="1" si="1033"/>
        <v>87.316701745319421</v>
      </c>
      <c r="BH145" s="13">
        <f t="shared" ca="1" si="1014"/>
        <v>8.9588805110888001E-2</v>
      </c>
      <c r="BI145" s="35">
        <f t="shared" ca="1" si="1034"/>
        <v>115.03022463608434</v>
      </c>
      <c r="BJ145" s="22">
        <f t="shared" ca="1" si="1034"/>
        <v>95.477048826804847</v>
      </c>
      <c r="BK145" s="13">
        <f t="shared" ca="1" si="1015"/>
        <v>0.20479451396480541</v>
      </c>
      <c r="BL145" s="35">
        <f t="shared" ca="1" si="1035"/>
        <v>94.039179975157452</v>
      </c>
      <c r="BM145" s="22">
        <f t="shared" ca="1" si="1035"/>
        <v>86.618795879800899</v>
      </c>
      <c r="BN145" s="13">
        <f t="shared" ca="1" si="1016"/>
        <v>8.5667135175299197E-2</v>
      </c>
      <c r="BO145" s="159" t="str">
        <f t="shared" si="1017"/>
        <v>High Value</v>
      </c>
      <c r="BP145" s="249"/>
    </row>
    <row r="146" spans="4:68" x14ac:dyDescent="0.2">
      <c r="D146" s="238"/>
      <c r="E146" s="79" t="str">
        <f>$E$32</f>
        <v>Opportunity</v>
      </c>
      <c r="F146" s="35">
        <f t="shared" ca="1" si="997"/>
        <v>56.306273717991495</v>
      </c>
      <c r="G146" s="22">
        <f t="shared" ca="1" si="997"/>
        <v>45.847252355261837</v>
      </c>
      <c r="H146" s="13">
        <f t="shared" ca="1" si="998"/>
        <v>0.22812755018958705</v>
      </c>
      <c r="I146" s="141"/>
      <c r="J146" s="35">
        <f t="shared" ca="1" si="1018"/>
        <v>67.462810291983956</v>
      </c>
      <c r="K146" s="22">
        <f t="shared" ca="1" si="1018"/>
        <v>56.274039057563307</v>
      </c>
      <c r="L146" s="13">
        <f t="shared" ca="1" si="999"/>
        <v>0.19882651790776093</v>
      </c>
      <c r="M146" s="141"/>
      <c r="N146" s="35">
        <f t="shared" ca="1" si="1019"/>
        <v>67.462951567946277</v>
      </c>
      <c r="O146" s="22">
        <f t="shared" ca="1" si="1019"/>
        <v>56.272984613532955</v>
      </c>
      <c r="P146" s="13">
        <f t="shared" ca="1" si="1000"/>
        <v>0.19885149208386352</v>
      </c>
      <c r="Q146" s="141"/>
      <c r="R146" s="35">
        <f t="shared" ca="1" si="1020"/>
        <v>49.845867354101991</v>
      </c>
      <c r="S146" s="22">
        <f t="shared" ca="1" si="1020"/>
        <v>33.860744504217301</v>
      </c>
      <c r="T146" s="13">
        <f t="shared" ca="1" si="1001"/>
        <v>0.4720842109036843</v>
      </c>
      <c r="U146" s="35">
        <f t="shared" ca="1" si="1021"/>
        <v>46.705247400779378</v>
      </c>
      <c r="V146" s="22">
        <f t="shared" ca="1" si="1021"/>
        <v>38.441461250686437</v>
      </c>
      <c r="W146" s="13">
        <f t="shared" ca="1" si="1002"/>
        <v>0.21497065619339267</v>
      </c>
      <c r="X146" s="35">
        <f t="shared" ca="1" si="1022"/>
        <v>53.887734715100244</v>
      </c>
      <c r="Y146" s="22">
        <f t="shared" ca="1" si="1022"/>
        <v>45.536243237150572</v>
      </c>
      <c r="Z146" s="13">
        <f t="shared" ca="1" si="1003"/>
        <v>0.18340317259936234</v>
      </c>
      <c r="AA146" s="35">
        <f t="shared" ca="1" si="1023"/>
        <v>62.947484925929636</v>
      </c>
      <c r="AB146" s="22">
        <f t="shared" ca="1" si="1023"/>
        <v>56.586441102756901</v>
      </c>
      <c r="AC146" s="13">
        <f t="shared" ca="1" si="1004"/>
        <v>0.11241286250219444</v>
      </c>
      <c r="AD146" s="141"/>
      <c r="AE146" s="35">
        <f t="shared" ca="1" si="1024"/>
        <v>43.506967698967728</v>
      </c>
      <c r="AF146" s="22">
        <f t="shared" ca="1" si="1024"/>
        <v>32.860385808562206</v>
      </c>
      <c r="AG146" s="13">
        <f t="shared" ca="1" si="1005"/>
        <v>0.32399442758920421</v>
      </c>
      <c r="AH146" s="35">
        <f t="shared" ca="1" si="1025"/>
        <v>45.500707701551057</v>
      </c>
      <c r="AI146" s="22">
        <f t="shared" ca="1" si="1025"/>
        <v>31.948978496760549</v>
      </c>
      <c r="AJ146" s="13">
        <f t="shared" ca="1" si="1006"/>
        <v>0.4241678401756907</v>
      </c>
      <c r="AK146" s="35">
        <f t="shared" ca="1" si="1026"/>
        <v>44.161952170091389</v>
      </c>
      <c r="AL146" s="22">
        <f t="shared" ca="1" si="1026"/>
        <v>26.833089412062034</v>
      </c>
      <c r="AM146" s="13">
        <f t="shared" ca="1" si="1007"/>
        <v>0.64580199811951844</v>
      </c>
      <c r="AN146" s="35">
        <f t="shared" ca="1" si="1027"/>
        <v>42.335917197661352</v>
      </c>
      <c r="AO146" s="22">
        <f t="shared" ca="1" si="1027"/>
        <v>36.654678848283439</v>
      </c>
      <c r="AP146" s="13">
        <f t="shared" ca="1" si="1008"/>
        <v>0.15499353773887914</v>
      </c>
      <c r="AQ146" s="35">
        <f t="shared" ca="1" si="1028"/>
        <v>40.993418297923974</v>
      </c>
      <c r="AR146" s="22">
        <f t="shared" ca="1" si="1028"/>
        <v>34.696295055095113</v>
      </c>
      <c r="AS146" s="13">
        <f t="shared" ca="1" si="1009"/>
        <v>0.18149267040845429</v>
      </c>
      <c r="AT146" s="35">
        <f t="shared" ca="1" si="1029"/>
        <v>40.157632264150941</v>
      </c>
      <c r="AU146" s="22">
        <f t="shared" ca="1" si="1029"/>
        <v>31.519106272126091</v>
      </c>
      <c r="AV146" s="13">
        <f t="shared" ca="1" si="1010"/>
        <v>0.27407268205648094</v>
      </c>
      <c r="AW146" s="35">
        <f t="shared" ca="1" si="1030"/>
        <v>43.095680724761394</v>
      </c>
      <c r="AX146" s="22">
        <f t="shared" ca="1" si="1030"/>
        <v>35.709617835950318</v>
      </c>
      <c r="AY146" s="13">
        <f t="shared" ca="1" si="1011"/>
        <v>0.20683679457849663</v>
      </c>
      <c r="AZ146" s="35">
        <f t="shared" ca="1" si="1031"/>
        <v>50.562486942488334</v>
      </c>
      <c r="BA146" s="22">
        <f t="shared" ca="1" si="1031"/>
        <v>45.815541957428906</v>
      </c>
      <c r="BB146" s="13">
        <f t="shared" ca="1" si="1012"/>
        <v>0.10360992759771818</v>
      </c>
      <c r="BC146" s="35">
        <f t="shared" ca="1" si="1032"/>
        <v>48.494092374127732</v>
      </c>
      <c r="BD146" s="22">
        <f t="shared" ca="1" si="1032"/>
        <v>39.176852808575717</v>
      </c>
      <c r="BE146" s="13">
        <f t="shared" ca="1" si="1013"/>
        <v>0.23782511604690446</v>
      </c>
      <c r="BF146" s="35">
        <f t="shared" ca="1" si="1033"/>
        <v>51.659572908699054</v>
      </c>
      <c r="BG146" s="22">
        <f t="shared" ca="1" si="1033"/>
        <v>48.13905566490822</v>
      </c>
      <c r="BH146" s="13">
        <f t="shared" ca="1" si="1014"/>
        <v>7.3132245640563642E-2</v>
      </c>
      <c r="BI146" s="35">
        <f t="shared" ca="1" si="1034"/>
        <v>58.741023988679707</v>
      </c>
      <c r="BJ146" s="22">
        <f t="shared" ca="1" si="1034"/>
        <v>50.921892566430451</v>
      </c>
      <c r="BK146" s="13">
        <f t="shared" ca="1" si="1015"/>
        <v>0.15355146928305469</v>
      </c>
      <c r="BL146" s="35">
        <f t="shared" ca="1" si="1035"/>
        <v>57.768999690785428</v>
      </c>
      <c r="BM146" s="22">
        <f t="shared" ca="1" si="1035"/>
        <v>52.939388348981566</v>
      </c>
      <c r="BN146" s="13">
        <f t="shared" ca="1" si="1016"/>
        <v>9.1229073331308558E-2</v>
      </c>
      <c r="BO146" s="159" t="str">
        <f t="shared" si="1017"/>
        <v>Opportunity</v>
      </c>
      <c r="BP146" s="250"/>
    </row>
    <row r="147" spans="4:68" x14ac:dyDescent="0.2">
      <c r="D147" s="239"/>
      <c r="E147" s="78" t="str">
        <f>$E$33</f>
        <v>Marginal</v>
      </c>
      <c r="F147" s="134">
        <f t="shared" ca="1" si="997"/>
        <v>21.932128474350606</v>
      </c>
      <c r="G147" s="103">
        <f t="shared" ca="1" si="997"/>
        <v>17.623339874864403</v>
      </c>
      <c r="H147" s="100">
        <f t="shared" ca="1" si="998"/>
        <v>0.24449330433850897</v>
      </c>
      <c r="I147" s="141"/>
      <c r="J147" s="134">
        <f t="shared" ca="1" si="1018"/>
        <v>25.511108181639688</v>
      </c>
      <c r="K147" s="103">
        <f t="shared" ca="1" si="1018"/>
        <v>21.924582186096128</v>
      </c>
      <c r="L147" s="100">
        <f t="shared" ca="1" si="999"/>
        <v>0.16358469069563483</v>
      </c>
      <c r="M147" s="141"/>
      <c r="N147" s="134">
        <f t="shared" ca="1" si="1019"/>
        <v>25.510595913925389</v>
      </c>
      <c r="O147" s="103">
        <f t="shared" ca="1" si="1019"/>
        <v>21.927338308621557</v>
      </c>
      <c r="P147" s="100">
        <f t="shared" ca="1" si="1000"/>
        <v>0.16341507367973335</v>
      </c>
      <c r="Q147" s="141"/>
      <c r="R147" s="134">
        <f t="shared" ca="1" si="1020"/>
        <v>22.213656591499834</v>
      </c>
      <c r="S147" s="103">
        <f t="shared" ca="1" si="1020"/>
        <v>16.466336197030529</v>
      </c>
      <c r="T147" s="100">
        <f t="shared" ca="1" si="1001"/>
        <v>0.34903455909674391</v>
      </c>
      <c r="U147" s="134">
        <f t="shared" ca="1" si="1021"/>
        <v>19.489431741215409</v>
      </c>
      <c r="V147" s="103">
        <f t="shared" ca="1" si="1021"/>
        <v>16.374709938634783</v>
      </c>
      <c r="W147" s="100">
        <f t="shared" ca="1" si="1002"/>
        <v>0.19021538789103648</v>
      </c>
      <c r="X147" s="134">
        <f t="shared" ca="1" si="1022"/>
        <v>22.429682881968667</v>
      </c>
      <c r="Y147" s="103">
        <f t="shared" ca="1" si="1022"/>
        <v>18.20033908332298</v>
      </c>
      <c r="Z147" s="100">
        <f t="shared" ca="1" si="1003"/>
        <v>0.23237719798973666</v>
      </c>
      <c r="AA147" s="134">
        <f t="shared" ca="1" si="1023"/>
        <v>25.109838264560054</v>
      </c>
      <c r="AB147" s="103">
        <f t="shared" ca="1" si="1023"/>
        <v>22.603408517620551</v>
      </c>
      <c r="AC147" s="100">
        <f t="shared" ca="1" si="1004"/>
        <v>0.11088724715945422</v>
      </c>
      <c r="AD147" s="141"/>
      <c r="AE147" s="134">
        <f t="shared" ca="1" si="1024"/>
        <v>24.287615127919903</v>
      </c>
      <c r="AF147" s="103">
        <f t="shared" ca="1" si="1024"/>
        <v>17.916896185462274</v>
      </c>
      <c r="AG147" s="100">
        <f t="shared" ca="1" si="1005"/>
        <v>0.35557045575934154</v>
      </c>
      <c r="AH147" s="134">
        <f t="shared" ca="1" si="1025"/>
        <v>20.929416213968242</v>
      </c>
      <c r="AI147" s="103">
        <f t="shared" ca="1" si="1025"/>
        <v>14.156257744360925</v>
      </c>
      <c r="AJ147" s="100">
        <f t="shared" ca="1" si="1006"/>
        <v>0.47845684868978677</v>
      </c>
      <c r="AK147" s="134">
        <f t="shared" ca="1" si="1026"/>
        <v>18.795726263580562</v>
      </c>
      <c r="AL147" s="103">
        <f t="shared" ca="1" si="1026"/>
        <v>14.637796093946223</v>
      </c>
      <c r="AM147" s="100">
        <f t="shared" ca="1" si="1007"/>
        <v>0.2840543851648501</v>
      </c>
      <c r="AN147" s="134">
        <f t="shared" ca="1" si="1027"/>
        <v>18.530008716924925</v>
      </c>
      <c r="AO147" s="103">
        <f t="shared" ca="1" si="1027"/>
        <v>15.064662221941353</v>
      </c>
      <c r="AP147" s="100">
        <f t="shared" ca="1" si="1008"/>
        <v>0.23003147657279502</v>
      </c>
      <c r="AQ147" s="134">
        <f t="shared" ca="1" si="1028"/>
        <v>18.498449716427004</v>
      </c>
      <c r="AR147" s="103">
        <f t="shared" ca="1" si="1028"/>
        <v>16.370668057795072</v>
      </c>
      <c r="AS147" s="100">
        <f t="shared" ca="1" si="1009"/>
        <v>0.12997524909307323</v>
      </c>
      <c r="AT147" s="134">
        <f t="shared" ca="1" si="1029"/>
        <v>17.21923916238061</v>
      </c>
      <c r="AU147" s="103">
        <f t="shared" ca="1" si="1029"/>
        <v>13.673619926507408</v>
      </c>
      <c r="AV147" s="100">
        <f t="shared" ca="1" si="1010"/>
        <v>0.25930362661314982</v>
      </c>
      <c r="AW147" s="134">
        <f t="shared" ca="1" si="1030"/>
        <v>20.67398322637602</v>
      </c>
      <c r="AX147" s="103">
        <f t="shared" ca="1" si="1030"/>
        <v>14.547641801933255</v>
      </c>
      <c r="AY147" s="100">
        <f t="shared" ca="1" si="1011"/>
        <v>0.42112264708281644</v>
      </c>
      <c r="AZ147" s="134">
        <f t="shared" ca="1" si="1031"/>
        <v>23.371808768451196</v>
      </c>
      <c r="BA147" s="103">
        <f t="shared" ca="1" si="1031"/>
        <v>18.904609988861104</v>
      </c>
      <c r="BB147" s="100">
        <f t="shared" ca="1" si="1012"/>
        <v>0.23630208622247359</v>
      </c>
      <c r="BC147" s="134">
        <f t="shared" ca="1" si="1032"/>
        <v>21.364427640087623</v>
      </c>
      <c r="BD147" s="103">
        <f t="shared" ca="1" si="1032"/>
        <v>16.798871120703765</v>
      </c>
      <c r="BE147" s="100">
        <f t="shared" ca="1" si="1013"/>
        <v>0.27177757877772146</v>
      </c>
      <c r="BF147" s="134">
        <f t="shared" ca="1" si="1033"/>
        <v>22.748676194057897</v>
      </c>
      <c r="BG147" s="103">
        <f t="shared" ca="1" si="1033"/>
        <v>20.583494509728386</v>
      </c>
      <c r="BH147" s="100">
        <f t="shared" ca="1" si="1014"/>
        <v>0.10519018931922275</v>
      </c>
      <c r="BI147" s="134">
        <f t="shared" ca="1" si="1034"/>
        <v>23.126571841583424</v>
      </c>
      <c r="BJ147" s="103">
        <f t="shared" ca="1" si="1034"/>
        <v>20.458045948667369</v>
      </c>
      <c r="BK147" s="100">
        <f t="shared" ca="1" si="1015"/>
        <v>0.13043894317237475</v>
      </c>
      <c r="BL147" s="134">
        <f t="shared" ca="1" si="1035"/>
        <v>26.25743980763756</v>
      </c>
      <c r="BM147" s="103">
        <f t="shared" ca="1" si="1035"/>
        <v>22.185970404706723</v>
      </c>
      <c r="BN147" s="100">
        <f t="shared" ca="1" si="1016"/>
        <v>0.18351549779707094</v>
      </c>
      <c r="BO147" s="156" t="str">
        <f t="shared" si="1017"/>
        <v>Marginal</v>
      </c>
      <c r="BP147" s="251"/>
    </row>
    <row r="148" spans="4:68" ht="3.75" customHeight="1" x14ac:dyDescent="0.2">
      <c r="D148" s="144"/>
      <c r="E148" s="144"/>
      <c r="F148" s="144"/>
      <c r="G148" s="144"/>
      <c r="H148" s="160"/>
      <c r="I148" s="138"/>
      <c r="J148" s="144"/>
      <c r="K148" s="144"/>
      <c r="L148" s="160"/>
      <c r="M148" s="138"/>
      <c r="N148" s="144"/>
      <c r="O148" s="144"/>
      <c r="P148" s="160"/>
      <c r="Q148" s="138"/>
      <c r="R148" s="144"/>
      <c r="S148" s="144"/>
      <c r="T148" s="160"/>
      <c r="U148" s="144"/>
      <c r="V148" s="144"/>
      <c r="W148" s="160"/>
      <c r="X148" s="144"/>
      <c r="Y148" s="144"/>
      <c r="Z148" s="160"/>
      <c r="AA148" s="144"/>
      <c r="AB148" s="144"/>
      <c r="AC148" s="160"/>
      <c r="AD148" s="138"/>
      <c r="AE148" s="144"/>
      <c r="AF148" s="144"/>
      <c r="AG148" s="160"/>
      <c r="AH148" s="144"/>
      <c r="AI148" s="144"/>
      <c r="AJ148" s="160"/>
      <c r="AK148" s="144"/>
      <c r="AL148" s="144"/>
      <c r="AM148" s="160"/>
      <c r="AN148" s="144"/>
      <c r="AO148" s="144"/>
      <c r="AP148" s="160"/>
      <c r="AQ148" s="144"/>
      <c r="AR148" s="144"/>
      <c r="AS148" s="160"/>
      <c r="AT148" s="144"/>
      <c r="AU148" s="144"/>
      <c r="AV148" s="160"/>
      <c r="AW148" s="144"/>
      <c r="AX148" s="144"/>
      <c r="AY148" s="160"/>
      <c r="AZ148" s="144"/>
      <c r="BA148" s="144"/>
      <c r="BB148" s="160"/>
      <c r="BC148" s="144"/>
      <c r="BD148" s="144"/>
      <c r="BE148" s="160"/>
      <c r="BF148" s="144"/>
      <c r="BG148" s="144"/>
      <c r="BH148" s="160"/>
      <c r="BI148" s="144"/>
      <c r="BJ148" s="144"/>
      <c r="BK148" s="160"/>
      <c r="BL148" s="144"/>
      <c r="BM148" s="144"/>
      <c r="BN148" s="160"/>
      <c r="BO148" s="144"/>
      <c r="BP148" s="144"/>
    </row>
    <row r="149" spans="4:68" ht="15" thickBot="1" x14ac:dyDescent="0.25">
      <c r="D149" s="236" t="s">
        <v>166</v>
      </c>
      <c r="E149" s="135" t="str">
        <f>$E$29</f>
        <v>Total Active</v>
      </c>
      <c r="F149" s="126">
        <f t="shared" ref="F149:G153" ca="1" si="1036">IFERROR(1 - (F87 / F77), 0)</f>
        <v>0.2198507235804672</v>
      </c>
      <c r="G149" s="112">
        <f t="shared" ca="1" si="1036"/>
        <v>0.19450639924913415</v>
      </c>
      <c r="H149" s="113">
        <f t="shared" ref="H149:H153" ca="1" si="1037">IF(F$9 = 0, 0, IFERROR((F149 - G149) * 10000, 0))</f>
        <v>253.44324331333047</v>
      </c>
      <c r="I149" s="88"/>
      <c r="J149" s="126">
        <f ca="1">IFERROR(1 - (J87 / J77), 0)</f>
        <v>0.25596431270935494</v>
      </c>
      <c r="K149" s="112">
        <f ca="1">IFERROR(1 - (K87 / K77), 0)</f>
        <v>0.21987052773788607</v>
      </c>
      <c r="L149" s="113">
        <f t="shared" ref="L149:L153" ca="1" si="1038">IF(J$9 = 0, 0, IFERROR((J149 - K149) * 10000, 0))</f>
        <v>360.9378497146887</v>
      </c>
      <c r="M149" s="88"/>
      <c r="N149" s="126">
        <f ca="1">IFERROR(1 - (N87 / N77), 0)</f>
        <v>0.25596431270935494</v>
      </c>
      <c r="O149" s="112">
        <f ca="1">IFERROR(1 - (O87 / O77), 0)</f>
        <v>0.21987052773788629</v>
      </c>
      <c r="P149" s="113">
        <f t="shared" ref="P149:P153" ca="1" si="1039">IF(N$9 = 0, 0, IFERROR((N149 - O149) * 10000, 0))</f>
        <v>360.93784971468648</v>
      </c>
      <c r="Q149" s="88"/>
      <c r="R149" s="126">
        <f ca="1">IFERROR(1 - (R87 / R77), 0)</f>
        <v>0.2233983096189589</v>
      </c>
      <c r="S149" s="112">
        <f ca="1">IFERROR(1 - (S87 / S77), 0)</f>
        <v>0.15806857527560358</v>
      </c>
      <c r="T149" s="113">
        <f t="shared" ref="T149:T153" ca="1" si="1040">IF(R$9 = 0, 0, IFERROR((R149 - S149) * 10000, 0))</f>
        <v>653.29734343355312</v>
      </c>
      <c r="U149" s="126">
        <f ca="1">IFERROR(1 - (U87 / U77), 0)</f>
        <v>0.22298680613640764</v>
      </c>
      <c r="V149" s="112">
        <f ca="1">IFERROR(1 - (V87 / V77), 0)</f>
        <v>0.19507638864554233</v>
      </c>
      <c r="W149" s="113">
        <f t="shared" ref="W149:W153" ca="1" si="1041">IF(U$9 = 0, 0, IFERROR((U149 - V149) * 10000, 0))</f>
        <v>279.10417490865314</v>
      </c>
      <c r="X149" s="126">
        <f ca="1">IFERROR(1 - (X87 / X77), 0)</f>
        <v>0.24071812262143943</v>
      </c>
      <c r="Y149" s="112">
        <f ca="1">IFERROR(1 - (Y87 / Y77), 0)</f>
        <v>0.20522183035586716</v>
      </c>
      <c r="Z149" s="113">
        <f t="shared" ref="Z149:Z153" ca="1" si="1042">IF(X$9 = 0, 0, IFERROR((X149 - Y149) * 10000, 0))</f>
        <v>354.96292265572271</v>
      </c>
      <c r="AA149" s="126">
        <f ca="1">IFERROR(1 - (AA87 / AA77), 0)</f>
        <v>0.31585020528358776</v>
      </c>
      <c r="AB149" s="112">
        <f ca="1">IFERROR(1 - (AB87 / AB77), 0)</f>
        <v>0.28831282492772825</v>
      </c>
      <c r="AC149" s="113">
        <f t="shared" ref="AC149:AC153" ca="1" si="1043">IF(AA$9 = 0, 0, IFERROR((AA149 - AB149) * 10000, 0))</f>
        <v>275.37380355859511</v>
      </c>
      <c r="AD149" s="88"/>
      <c r="AE149" s="126">
        <f ca="1">IFERROR(1 - (AE87 / AE77), 0)</f>
        <v>0.22516667556537107</v>
      </c>
      <c r="AF149" s="112">
        <f ca="1">IFERROR(1 - (AF87 / AF77), 0)</f>
        <v>0.17933849812258118</v>
      </c>
      <c r="AG149" s="113">
        <f t="shared" ref="AG149:AG153" ca="1" si="1044">IF(AE$9 = 0, 0, IFERROR((AE149 - AF149) * 10000, 0))</f>
        <v>458.28177442789888</v>
      </c>
      <c r="AH149" s="126">
        <f ca="1">IFERROR(1 - (AH87 / AH77), 0)</f>
        <v>0.22690054043549557</v>
      </c>
      <c r="AI149" s="112">
        <f ca="1">IFERROR(1 - (AI87 / AI77), 0)</f>
        <v>0.16298140815597018</v>
      </c>
      <c r="AJ149" s="113">
        <f t="shared" ref="AJ149:AJ153" ca="1" si="1045">IF(AH$9 = 0, 0, IFERROR((AH149 - AI149) * 10000, 0))</f>
        <v>639.19132279525388</v>
      </c>
      <c r="AK149" s="126">
        <f ca="1">IFERROR(1 - (AK87 / AK77), 0)</f>
        <v>0.21945166347318756</v>
      </c>
      <c r="AL149" s="112">
        <f ca="1">IFERROR(1 - (AL87 / AL77), 0)</f>
        <v>0.13957648403640321</v>
      </c>
      <c r="AM149" s="113">
        <f t="shared" ref="AM149:AM153" ca="1" si="1046">IF(AK$9 = 0, 0, IFERROR((AK149 - AL149) * 10000, 0))</f>
        <v>798.75179436784344</v>
      </c>
      <c r="AN149" s="126">
        <f ca="1">IFERROR(1 - (AN87 / AN77), 0)</f>
        <v>0.20839213251799615</v>
      </c>
      <c r="AO149" s="112">
        <f ca="1">IFERROR(1 - (AO87 / AO77), 0)</f>
        <v>0.18129880633209705</v>
      </c>
      <c r="AP149" s="113">
        <f t="shared" ref="AP149:AP153" ca="1" si="1047">IF(AN$9 = 0, 0, IFERROR((AN149 - AO149) * 10000, 0))</f>
        <v>270.93326185899105</v>
      </c>
      <c r="AQ149" s="126">
        <f ca="1">IFERROR(1 - (AQ87 / AQ77), 0)</f>
        <v>0.22453814609277389</v>
      </c>
      <c r="AR149" s="112">
        <f ca="1">IFERROR(1 - (AR87 / AR77), 0)</f>
        <v>0.20011994471951267</v>
      </c>
      <c r="AS149" s="113">
        <f t="shared" ref="AS149:AS153" ca="1" si="1048">IF(AQ$9 = 0, 0, IFERROR((AQ149 - AR149) * 10000, 0))</f>
        <v>244.18201373261229</v>
      </c>
      <c r="AT149" s="126">
        <f ca="1">IFERROR(1 - (AT87 / AT77), 0)</f>
        <v>0.24175193877759971</v>
      </c>
      <c r="AU149" s="112">
        <f ca="1">IFERROR(1 - (AU87 / AU77), 0)</f>
        <v>0.20829988606287542</v>
      </c>
      <c r="AV149" s="113">
        <f t="shared" ref="AV149:AV153" ca="1" si="1049">IF(AT$9 = 0, 0, IFERROR((AT149 - AU149) * 10000, 0))</f>
        <v>334.52052714724289</v>
      </c>
      <c r="AW149" s="126">
        <f ca="1">IFERROR(1 - (AW87 / AW77), 0)</f>
        <v>0.23969871098675077</v>
      </c>
      <c r="AX149" s="112">
        <f ca="1">IFERROR(1 - (AX87 / AX77), 0)</f>
        <v>0.21213496432633938</v>
      </c>
      <c r="AY149" s="113">
        <f t="shared" ref="AY149:AY153" ca="1" si="1050">IF(AW$9 = 0, 0, IFERROR((AW149 - AX149) * 10000, 0))</f>
        <v>275.63746660411391</v>
      </c>
      <c r="AZ149" s="126">
        <f ca="1">IFERROR(1 - (AZ87 / AZ77), 0)</f>
        <v>0.23579727583885424</v>
      </c>
      <c r="BA149" s="112">
        <f ca="1">IFERROR(1 - (BA87 / BA77), 0)</f>
        <v>0.2124873425810111</v>
      </c>
      <c r="BB149" s="113">
        <f t="shared" ref="BB149:BB153" ca="1" si="1051">IF(AZ$9 = 0, 0, IFERROR((AZ149 - BA149) * 10000, 0))</f>
        <v>233.09933257843142</v>
      </c>
      <c r="BC149" s="126">
        <f ca="1">IFERROR(1 - (BC87 / BC77), 0)</f>
        <v>0.24783633264909244</v>
      </c>
      <c r="BD149" s="112">
        <f ca="1">IFERROR(1 - (BD87 / BD77), 0)</f>
        <v>0.19229476002921519</v>
      </c>
      <c r="BE149" s="113">
        <f t="shared" ref="BE149:BE153" ca="1" si="1052">IF(BC$9 = 0, 0, IFERROR((BC149 - BD149) * 10000, 0))</f>
        <v>555.4157261987724</v>
      </c>
      <c r="BF149" s="126">
        <f ca="1">IFERROR(1 - (BF87 / BF77), 0)</f>
        <v>0.27434655443870082</v>
      </c>
      <c r="BG149" s="112">
        <f ca="1">IFERROR(1 - (BG87 / BG77), 0)</f>
        <v>0.25292110770658638</v>
      </c>
      <c r="BH149" s="113">
        <f t="shared" ref="BH149:BH153" ca="1" si="1053">IF(BF$9 = 0, 0, IFERROR((BF149 - BG149) * 10000, 0))</f>
        <v>214.2544673211444</v>
      </c>
      <c r="BI149" s="126">
        <f ca="1">IFERROR(1 - (BI87 / BI77), 0)</f>
        <v>0.34141405803289893</v>
      </c>
      <c r="BJ149" s="112">
        <f ca="1">IFERROR(1 - (BJ87 / BJ77), 0)</f>
        <v>0.31517240080533393</v>
      </c>
      <c r="BK149" s="113">
        <f t="shared" ref="BK149:BK153" ca="1" si="1054">IF(BI$9 = 0, 0, IFERROR((BI149 - BJ149) * 10000, 0))</f>
        <v>262.41657227564997</v>
      </c>
      <c r="BL149" s="126">
        <f ca="1">IFERROR(1 - (BL87 / BL77), 0)</f>
        <v>0.32171712745095271</v>
      </c>
      <c r="BM149" s="112">
        <f ca="1">IFERROR(1 - (BM87 / BM77), 0)</f>
        <v>0.29235242419568597</v>
      </c>
      <c r="BN149" s="113">
        <f t="shared" ref="BN149:BN153" ca="1" si="1055">IF(BL$9 = 0, 0, IFERROR((BL149 - BM149) * 10000, 0))</f>
        <v>293.64703255266744</v>
      </c>
      <c r="BO149" s="158" t="str">
        <f t="shared" ref="BO149:BO153" si="1056">E149</f>
        <v>Total Active</v>
      </c>
      <c r="BP149" s="248" t="str">
        <f>$D149</f>
        <v>DISCOUNT %</v>
      </c>
    </row>
    <row r="150" spans="4:68" ht="15" thickTop="1" x14ac:dyDescent="0.2">
      <c r="D150" s="237"/>
      <c r="E150" s="136" t="str">
        <f>$E$30</f>
        <v>Elite</v>
      </c>
      <c r="F150" s="127">
        <f t="shared" ca="1" si="1036"/>
        <v>0.21096529570669387</v>
      </c>
      <c r="G150" s="105">
        <f t="shared" ca="1" si="1036"/>
        <v>0.18535319942292217</v>
      </c>
      <c r="H150" s="106">
        <f t="shared" ca="1" si="1037"/>
        <v>256.120962837717</v>
      </c>
      <c r="I150" s="88"/>
      <c r="J150" s="127">
        <f t="shared" ref="J150:K153" ca="1" si="1057">IFERROR(1 - (J88 / J78), 0)</f>
        <v>0.25188082820039903</v>
      </c>
      <c r="K150" s="105">
        <f t="shared" ca="1" si="1057"/>
        <v>0.21096280518362376</v>
      </c>
      <c r="L150" s="106">
        <f t="shared" ca="1" si="1038"/>
        <v>409.18023016775271</v>
      </c>
      <c r="M150" s="88"/>
      <c r="N150" s="127">
        <f t="shared" ref="N150:O153" ca="1" si="1058">IFERROR(1 - (N88 / N78), 0)</f>
        <v>0.25188082820039903</v>
      </c>
      <c r="O150" s="105">
        <f t="shared" ca="1" si="1058"/>
        <v>0.21096280518362376</v>
      </c>
      <c r="P150" s="106">
        <f t="shared" ca="1" si="1039"/>
        <v>409.18023016775271</v>
      </c>
      <c r="Q150" s="88"/>
      <c r="R150" s="127">
        <f t="shared" ref="R150:S153" ca="1" si="1059">IFERROR(1 - (R88 / R78), 0)</f>
        <v>0.20694984318881671</v>
      </c>
      <c r="S150" s="105">
        <f t="shared" ca="1" si="1059"/>
        <v>0.13428131961915324</v>
      </c>
      <c r="T150" s="106">
        <f t="shared" ca="1" si="1040"/>
        <v>726.68523569663466</v>
      </c>
      <c r="U150" s="127">
        <f t="shared" ref="U150:V153" ca="1" si="1060">IFERROR(1 - (U88 / U78), 0)</f>
        <v>0.20897315376391601</v>
      </c>
      <c r="V150" s="105">
        <f t="shared" ca="1" si="1060"/>
        <v>0.18156647001069259</v>
      </c>
      <c r="W150" s="106">
        <f t="shared" ca="1" si="1041"/>
        <v>274.06683753223416</v>
      </c>
      <c r="X150" s="127">
        <f t="shared" ref="X150:Y153" ca="1" si="1061">IFERROR(1 - (X88 / X78), 0)</f>
        <v>0.22159034057214</v>
      </c>
      <c r="Y150" s="105">
        <f t="shared" ca="1" si="1061"/>
        <v>0.18414141875190748</v>
      </c>
      <c r="Z150" s="106">
        <f t="shared" ca="1" si="1042"/>
        <v>374.48921820232516</v>
      </c>
      <c r="AA150" s="127">
        <f t="shared" ref="AA150:AB153" ca="1" si="1062">IFERROR(1 - (AA88 / AA78), 0)</f>
        <v>0.31035105498338766</v>
      </c>
      <c r="AB150" s="105">
        <f t="shared" ca="1" si="1062"/>
        <v>0.27923757404887728</v>
      </c>
      <c r="AC150" s="106">
        <f t="shared" ca="1" si="1043"/>
        <v>311.13480934510386</v>
      </c>
      <c r="AD150" s="88"/>
      <c r="AE150" s="127">
        <f t="shared" ref="AE150:AF153" ca="1" si="1063">IFERROR(1 - (AE88 / AE78), 0)</f>
        <v>0.15985627201772479</v>
      </c>
      <c r="AF150" s="105">
        <f t="shared" ca="1" si="1063"/>
        <v>0.11489008507461484</v>
      </c>
      <c r="AG150" s="106">
        <f t="shared" ca="1" si="1044"/>
        <v>449.66186943109943</v>
      </c>
      <c r="AH150" s="127">
        <f t="shared" ref="AH150:AI153" ca="1" si="1064">IFERROR(1 - (AH88 / AH78), 0)</f>
        <v>0.21257980355667083</v>
      </c>
      <c r="AI150" s="105">
        <f t="shared" ca="1" si="1064"/>
        <v>0.14261710931819715</v>
      </c>
      <c r="AJ150" s="106">
        <f t="shared" ca="1" si="1045"/>
        <v>699.62694238473682</v>
      </c>
      <c r="AK150" s="127">
        <f t="shared" ref="AK150:AL153" ca="1" si="1065">IFERROR(1 - (AK88 / AK78), 0)</f>
        <v>0.19289404336385818</v>
      </c>
      <c r="AL150" s="105">
        <f t="shared" ca="1" si="1065"/>
        <v>0.10574988754431136</v>
      </c>
      <c r="AM150" s="106">
        <f t="shared" ca="1" si="1046"/>
        <v>871.44155819546825</v>
      </c>
      <c r="AN150" s="127">
        <f t="shared" ref="AN150:AO153" ca="1" si="1066">IFERROR(1 - (AN88 / AN78), 0)</f>
        <v>0.17532944492776759</v>
      </c>
      <c r="AO150" s="105">
        <f t="shared" ca="1" si="1066"/>
        <v>0.14490833744368059</v>
      </c>
      <c r="AP150" s="106">
        <f t="shared" ca="1" si="1047"/>
        <v>304.21107484086997</v>
      </c>
      <c r="AQ150" s="127">
        <f t="shared" ref="AQ150:AR153" ca="1" si="1067">IFERROR(1 - (AQ88 / AQ78), 0)</f>
        <v>0.20886430713502901</v>
      </c>
      <c r="AR150" s="105">
        <f t="shared" ca="1" si="1067"/>
        <v>0.17974771350384655</v>
      </c>
      <c r="AS150" s="106">
        <f t="shared" ca="1" si="1048"/>
        <v>291.16593631182462</v>
      </c>
      <c r="AT150" s="127">
        <f t="shared" ref="AT150:AU153" ca="1" si="1068">IFERROR(1 - (AT88 / AT78), 0)</f>
        <v>0.20700138413808356</v>
      </c>
      <c r="AU150" s="105">
        <f t="shared" ca="1" si="1068"/>
        <v>0.18968005104793551</v>
      </c>
      <c r="AV150" s="106">
        <f t="shared" ca="1" si="1049"/>
        <v>173.2133309014805</v>
      </c>
      <c r="AW150" s="127">
        <f t="shared" ref="AW150:AX153" ca="1" si="1069">IFERROR(1 - (AW88 / AW78), 0)</f>
        <v>0.2022933514171692</v>
      </c>
      <c r="AX150" s="105">
        <f t="shared" ca="1" si="1069"/>
        <v>0.19109907244166502</v>
      </c>
      <c r="AY150" s="106">
        <f t="shared" ca="1" si="1050"/>
        <v>111.94278975504179</v>
      </c>
      <c r="AZ150" s="127">
        <f t="shared" ref="AZ150:BA153" ca="1" si="1070">IFERROR(1 - (AZ88 / AZ78), 0)</f>
        <v>0.19470535139983181</v>
      </c>
      <c r="BA150" s="105">
        <f t="shared" ca="1" si="1070"/>
        <v>0.17057189826725028</v>
      </c>
      <c r="BB150" s="106">
        <f t="shared" ca="1" si="1051"/>
        <v>241.33453132581528</v>
      </c>
      <c r="BC150" s="127">
        <f t="shared" ref="BC150:BD153" ca="1" si="1071">IFERROR(1 - (BC88 / BC78), 0)</f>
        <v>0.22338650556793183</v>
      </c>
      <c r="BD150" s="105">
        <f t="shared" ca="1" si="1071"/>
        <v>0.15665937855772549</v>
      </c>
      <c r="BE150" s="106">
        <f t="shared" ca="1" si="1052"/>
        <v>667.27127010206334</v>
      </c>
      <c r="BF150" s="127">
        <f t="shared" ref="BF150:BG153" ca="1" si="1072">IFERROR(1 - (BF88 / BF78), 0)</f>
        <v>0.25427566712279903</v>
      </c>
      <c r="BG150" s="105">
        <f t="shared" ca="1" si="1072"/>
        <v>0.23536266898785874</v>
      </c>
      <c r="BH150" s="106">
        <f t="shared" ca="1" si="1053"/>
        <v>189.12998134940295</v>
      </c>
      <c r="BI150" s="127">
        <f t="shared" ref="BI150:BJ153" ca="1" si="1073">IFERROR(1 - (BI88 / BI78), 0)</f>
        <v>0.33929211475622245</v>
      </c>
      <c r="BJ150" s="105">
        <f t="shared" ca="1" si="1073"/>
        <v>0.30563716105924377</v>
      </c>
      <c r="BK150" s="106">
        <f t="shared" ca="1" si="1054"/>
        <v>336.54953696978686</v>
      </c>
      <c r="BL150" s="127">
        <f t="shared" ref="BL150:BM153" ca="1" si="1074">IFERROR(1 - (BL88 / BL78), 0)</f>
        <v>0.28072946878284966</v>
      </c>
      <c r="BM150" s="105">
        <f t="shared" ca="1" si="1074"/>
        <v>0.24757403241952392</v>
      </c>
      <c r="BN150" s="106">
        <f t="shared" ca="1" si="1055"/>
        <v>331.55436363325742</v>
      </c>
      <c r="BO150" s="152" t="str">
        <f t="shared" si="1056"/>
        <v>Elite</v>
      </c>
      <c r="BP150" s="249"/>
    </row>
    <row r="151" spans="4:68" x14ac:dyDescent="0.2">
      <c r="D151" s="237"/>
      <c r="E151" s="79" t="str">
        <f>$E$31</f>
        <v>High Value</v>
      </c>
      <c r="F151" s="28">
        <f t="shared" ca="1" si="1036"/>
        <v>0.21716476458985046</v>
      </c>
      <c r="G151" s="10">
        <f t="shared" ca="1" si="1036"/>
        <v>0.19343113726448036</v>
      </c>
      <c r="H151" s="18">
        <f t="shared" ca="1" si="1037"/>
        <v>237.33627325370099</v>
      </c>
      <c r="I151" s="88"/>
      <c r="J151" s="28">
        <f t="shared" ca="1" si="1057"/>
        <v>0.25426292413025797</v>
      </c>
      <c r="K151" s="10">
        <f t="shared" ca="1" si="1057"/>
        <v>0.21720322458705643</v>
      </c>
      <c r="L151" s="18">
        <f t="shared" ca="1" si="1038"/>
        <v>370.59699543201543</v>
      </c>
      <c r="M151" s="88"/>
      <c r="N151" s="28">
        <f t="shared" ca="1" si="1058"/>
        <v>0.25426292413025797</v>
      </c>
      <c r="O151" s="10">
        <f t="shared" ca="1" si="1058"/>
        <v>0.21720322458705643</v>
      </c>
      <c r="P151" s="18">
        <f t="shared" ca="1" si="1039"/>
        <v>370.59699543201543</v>
      </c>
      <c r="Q151" s="88"/>
      <c r="R151" s="28">
        <f t="shared" ca="1" si="1059"/>
        <v>0.21759813695315311</v>
      </c>
      <c r="S151" s="10">
        <f t="shared" ca="1" si="1059"/>
        <v>0.14736586795242634</v>
      </c>
      <c r="T151" s="18">
        <f t="shared" ca="1" si="1040"/>
        <v>702.32269000726762</v>
      </c>
      <c r="U151" s="28">
        <f t="shared" ca="1" si="1060"/>
        <v>0.21863740683760835</v>
      </c>
      <c r="V151" s="10">
        <f t="shared" ca="1" si="1060"/>
        <v>0.18997941989101219</v>
      </c>
      <c r="W151" s="18">
        <f t="shared" ca="1" si="1041"/>
        <v>286.57986946596156</v>
      </c>
      <c r="X151" s="28">
        <f t="shared" ca="1" si="1061"/>
        <v>0.23438012477924586</v>
      </c>
      <c r="Y151" s="10">
        <f t="shared" ca="1" si="1061"/>
        <v>0.19892358891149486</v>
      </c>
      <c r="Z151" s="18">
        <f t="shared" ca="1" si="1042"/>
        <v>354.56535867750995</v>
      </c>
      <c r="AA151" s="28">
        <f t="shared" ca="1" si="1062"/>
        <v>0.31434229551831938</v>
      </c>
      <c r="AB151" s="10">
        <f t="shared" ca="1" si="1062"/>
        <v>0.28591825949249916</v>
      </c>
      <c r="AC151" s="18">
        <f t="shared" ca="1" si="1043"/>
        <v>284.2403602582022</v>
      </c>
      <c r="AD151" s="88"/>
      <c r="AE151" s="28">
        <f t="shared" ca="1" si="1063"/>
        <v>0.20152741989031431</v>
      </c>
      <c r="AF151" s="10">
        <f t="shared" ca="1" si="1063"/>
        <v>0.15578726064321358</v>
      </c>
      <c r="AG151" s="18">
        <f t="shared" ca="1" si="1044"/>
        <v>457.40159247100729</v>
      </c>
      <c r="AH151" s="28">
        <f t="shared" ca="1" si="1064"/>
        <v>0.21984825175516431</v>
      </c>
      <c r="AI151" s="10">
        <f t="shared" ca="1" si="1064"/>
        <v>0.15359976640714301</v>
      </c>
      <c r="AJ151" s="18">
        <f t="shared" ca="1" si="1045"/>
        <v>662.48485348021302</v>
      </c>
      <c r="AK151" s="28">
        <f t="shared" ca="1" si="1065"/>
        <v>0.21272041934757491</v>
      </c>
      <c r="AL151" s="10">
        <f t="shared" ca="1" si="1065"/>
        <v>0.12521121015864356</v>
      </c>
      <c r="AM151" s="18">
        <f t="shared" ca="1" si="1046"/>
        <v>875.09209188931345</v>
      </c>
      <c r="AN151" s="28">
        <f t="shared" ca="1" si="1066"/>
        <v>0.19873907658556811</v>
      </c>
      <c r="AO151" s="10">
        <f t="shared" ca="1" si="1066"/>
        <v>0.17167836964963323</v>
      </c>
      <c r="AP151" s="18">
        <f t="shared" ca="1" si="1047"/>
        <v>270.60706935934877</v>
      </c>
      <c r="AQ151" s="28">
        <f t="shared" ca="1" si="1067"/>
        <v>0.21906632685707561</v>
      </c>
      <c r="AR151" s="10">
        <f t="shared" ca="1" si="1067"/>
        <v>0.1922855191967906</v>
      </c>
      <c r="AS151" s="18">
        <f t="shared" ca="1" si="1048"/>
        <v>267.80807660285012</v>
      </c>
      <c r="AT151" s="28">
        <f t="shared" ca="1" si="1068"/>
        <v>0.2320743881728996</v>
      </c>
      <c r="AU151" s="10">
        <f t="shared" ca="1" si="1068"/>
        <v>0.19985552113621097</v>
      </c>
      <c r="AV151" s="18">
        <f t="shared" ca="1" si="1049"/>
        <v>322.18867036688636</v>
      </c>
      <c r="AW151" s="28">
        <f t="shared" ca="1" si="1069"/>
        <v>0.22569489102716889</v>
      </c>
      <c r="AX151" s="10">
        <f t="shared" ca="1" si="1069"/>
        <v>0.20789012702039822</v>
      </c>
      <c r="AY151" s="18">
        <f t="shared" ca="1" si="1050"/>
        <v>178.04764006770668</v>
      </c>
      <c r="AZ151" s="28">
        <f t="shared" ca="1" si="1070"/>
        <v>0.22213837463881647</v>
      </c>
      <c r="BA151" s="10">
        <f t="shared" ca="1" si="1070"/>
        <v>0.19861813637930725</v>
      </c>
      <c r="BB151" s="18">
        <f t="shared" ca="1" si="1051"/>
        <v>235.20238259509219</v>
      </c>
      <c r="BC151" s="28">
        <f t="shared" ca="1" si="1071"/>
        <v>0.24066282786960713</v>
      </c>
      <c r="BD151" s="10">
        <f t="shared" ca="1" si="1071"/>
        <v>0.18076394066295953</v>
      </c>
      <c r="BE151" s="18">
        <f t="shared" ca="1" si="1052"/>
        <v>598.98887206647601</v>
      </c>
      <c r="BF151" s="28">
        <f t="shared" ca="1" si="1072"/>
        <v>0.26896895455896686</v>
      </c>
      <c r="BG151" s="10">
        <f t="shared" ca="1" si="1072"/>
        <v>0.24896139225449598</v>
      </c>
      <c r="BH151" s="18">
        <f t="shared" ca="1" si="1053"/>
        <v>200.07562304470872</v>
      </c>
      <c r="BI151" s="28">
        <f t="shared" ca="1" si="1073"/>
        <v>0.34086360523909109</v>
      </c>
      <c r="BJ151" s="10">
        <f t="shared" ca="1" si="1073"/>
        <v>0.31351436486113649</v>
      </c>
      <c r="BK151" s="18">
        <f t="shared" ca="1" si="1054"/>
        <v>273.49240377954607</v>
      </c>
      <c r="BL151" s="28">
        <f t="shared" ca="1" si="1074"/>
        <v>0.30911319226636358</v>
      </c>
      <c r="BM151" s="10">
        <f t="shared" ca="1" si="1074"/>
        <v>0.28390835334390574</v>
      </c>
      <c r="BN151" s="18">
        <f t="shared" ca="1" si="1055"/>
        <v>252.04838922457839</v>
      </c>
      <c r="BO151" s="159" t="str">
        <f t="shared" si="1056"/>
        <v>High Value</v>
      </c>
      <c r="BP151" s="249"/>
    </row>
    <row r="152" spans="4:68" x14ac:dyDescent="0.2">
      <c r="D152" s="238"/>
      <c r="E152" s="79" t="str">
        <f>$E$32</f>
        <v>Opportunity</v>
      </c>
      <c r="F152" s="28">
        <f t="shared" ca="1" si="1036"/>
        <v>0.23294090648578658</v>
      </c>
      <c r="G152" s="10">
        <f t="shared" ca="1" si="1036"/>
        <v>0.20518370620343529</v>
      </c>
      <c r="H152" s="18">
        <f t="shared" ca="1" si="1037"/>
        <v>277.57200282351289</v>
      </c>
      <c r="I152" s="88"/>
      <c r="J152" s="28">
        <f t="shared" ca="1" si="1057"/>
        <v>0.26230390669599957</v>
      </c>
      <c r="K152" s="10">
        <f t="shared" ca="1" si="1057"/>
        <v>0.23294465486127203</v>
      </c>
      <c r="L152" s="18">
        <f t="shared" ca="1" si="1038"/>
        <v>293.59251834727542</v>
      </c>
      <c r="M152" s="88"/>
      <c r="N152" s="28">
        <f t="shared" ca="1" si="1058"/>
        <v>0.26230431932603304</v>
      </c>
      <c r="O152" s="10">
        <f t="shared" ca="1" si="1058"/>
        <v>0.23294057459472628</v>
      </c>
      <c r="P152" s="18">
        <f t="shared" ca="1" si="1039"/>
        <v>293.63744731306764</v>
      </c>
      <c r="Q152" s="88"/>
      <c r="R152" s="28">
        <f t="shared" ca="1" si="1059"/>
        <v>0.23903560641291333</v>
      </c>
      <c r="S152" s="10">
        <f t="shared" ca="1" si="1059"/>
        <v>0.18006710122117842</v>
      </c>
      <c r="T152" s="18">
        <f t="shared" ca="1" si="1040"/>
        <v>589.68505191734914</v>
      </c>
      <c r="U152" s="28">
        <f t="shared" ca="1" si="1060"/>
        <v>0.23865908481412346</v>
      </c>
      <c r="V152" s="10">
        <f t="shared" ca="1" si="1060"/>
        <v>0.20978437763900737</v>
      </c>
      <c r="W152" s="18">
        <f t="shared" ca="1" si="1041"/>
        <v>288.74707175116089</v>
      </c>
      <c r="X152" s="28">
        <f t="shared" ca="1" si="1061"/>
        <v>0.26129544075184885</v>
      </c>
      <c r="Y152" s="10">
        <f t="shared" ca="1" si="1061"/>
        <v>0.22773643618992201</v>
      </c>
      <c r="Z152" s="18">
        <f t="shared" ca="1" si="1042"/>
        <v>335.59004561926844</v>
      </c>
      <c r="AA152" s="28">
        <f t="shared" ca="1" si="1062"/>
        <v>0.32195402059972833</v>
      </c>
      <c r="AB152" s="10">
        <f t="shared" ca="1" si="1062"/>
        <v>0.29899947310225417</v>
      </c>
      <c r="AC152" s="18">
        <f t="shared" ca="1" si="1043"/>
        <v>229.54547497474164</v>
      </c>
      <c r="AD152" s="88"/>
      <c r="AE152" s="28">
        <f t="shared" ca="1" si="1063"/>
        <v>0.2656010344816806</v>
      </c>
      <c r="AF152" s="10">
        <f t="shared" ca="1" si="1063"/>
        <v>0.22100863971263252</v>
      </c>
      <c r="AG152" s="18">
        <f t="shared" ca="1" si="1044"/>
        <v>445.92394769048082</v>
      </c>
      <c r="AH152" s="28">
        <f t="shared" ca="1" si="1064"/>
        <v>0.238632550876131</v>
      </c>
      <c r="AI152" s="10">
        <f t="shared" ca="1" si="1064"/>
        <v>0.1811543358425155</v>
      </c>
      <c r="AJ152" s="18">
        <f t="shared" ca="1" si="1045"/>
        <v>574.78215033615493</v>
      </c>
      <c r="AK152" s="28">
        <f t="shared" ca="1" si="1065"/>
        <v>0.24049901673229357</v>
      </c>
      <c r="AL152" s="10">
        <f t="shared" ca="1" si="1065"/>
        <v>0.16198619503860734</v>
      </c>
      <c r="AM152" s="18">
        <f t="shared" ca="1" si="1046"/>
        <v>785.12821693686226</v>
      </c>
      <c r="AN152" s="28">
        <f t="shared" ca="1" si="1066"/>
        <v>0.23578140348639998</v>
      </c>
      <c r="AO152" s="10">
        <f t="shared" ca="1" si="1066"/>
        <v>0.21135914920358978</v>
      </c>
      <c r="AP152" s="18">
        <f t="shared" ca="1" si="1047"/>
        <v>244.22254282810195</v>
      </c>
      <c r="AQ152" s="28">
        <f t="shared" ca="1" si="1067"/>
        <v>0.2378065133508378</v>
      </c>
      <c r="AR152" s="10">
        <f t="shared" ca="1" si="1067"/>
        <v>0.21643903261395658</v>
      </c>
      <c r="AS152" s="18">
        <f t="shared" ca="1" si="1048"/>
        <v>213.67480736881217</v>
      </c>
      <c r="AT152" s="28">
        <f t="shared" ca="1" si="1068"/>
        <v>0.27070103442120275</v>
      </c>
      <c r="AU152" s="10">
        <f t="shared" ca="1" si="1068"/>
        <v>0.22536775720251156</v>
      </c>
      <c r="AV152" s="18">
        <f t="shared" ca="1" si="1049"/>
        <v>453.33277218691182</v>
      </c>
      <c r="AW152" s="28">
        <f t="shared" ca="1" si="1069"/>
        <v>0.26823516040859274</v>
      </c>
      <c r="AX152" s="10">
        <f t="shared" ca="1" si="1069"/>
        <v>0.22858143537286191</v>
      </c>
      <c r="AY152" s="18">
        <f t="shared" ca="1" si="1050"/>
        <v>396.53725035730838</v>
      </c>
      <c r="AZ152" s="28">
        <f t="shared" ca="1" si="1070"/>
        <v>0.2669797634509915</v>
      </c>
      <c r="BA152" s="10">
        <f t="shared" ca="1" si="1070"/>
        <v>0.24751062553050263</v>
      </c>
      <c r="BB152" s="18">
        <f t="shared" ca="1" si="1051"/>
        <v>194.69137920488876</v>
      </c>
      <c r="BC152" s="28">
        <f t="shared" ca="1" si="1071"/>
        <v>0.26631680868072327</v>
      </c>
      <c r="BD152" s="10">
        <f t="shared" ca="1" si="1071"/>
        <v>0.22014134234163463</v>
      </c>
      <c r="BE152" s="18">
        <f t="shared" ca="1" si="1052"/>
        <v>461.75466339088644</v>
      </c>
      <c r="BF152" s="28">
        <f t="shared" ca="1" si="1072"/>
        <v>0.28975961066761613</v>
      </c>
      <c r="BG152" s="10">
        <f t="shared" ca="1" si="1072"/>
        <v>0.26707064116757406</v>
      </c>
      <c r="BH152" s="18">
        <f t="shared" ca="1" si="1053"/>
        <v>226.88969500042066</v>
      </c>
      <c r="BI152" s="28">
        <f t="shared" ca="1" si="1073"/>
        <v>0.34541429611879004</v>
      </c>
      <c r="BJ152" s="10">
        <f t="shared" ca="1" si="1073"/>
        <v>0.32514127626088407</v>
      </c>
      <c r="BK152" s="18">
        <f t="shared" ca="1" si="1054"/>
        <v>202.73019857905973</v>
      </c>
      <c r="BL152" s="28">
        <f t="shared" ca="1" si="1074"/>
        <v>0.35170165060283232</v>
      </c>
      <c r="BM152" s="10">
        <f t="shared" ca="1" si="1074"/>
        <v>0.32492433311129976</v>
      </c>
      <c r="BN152" s="18">
        <f t="shared" ca="1" si="1055"/>
        <v>267.77317491532557</v>
      </c>
      <c r="BO152" s="159" t="str">
        <f t="shared" si="1056"/>
        <v>Opportunity</v>
      </c>
      <c r="BP152" s="250"/>
    </row>
    <row r="153" spans="4:68" x14ac:dyDescent="0.2">
      <c r="D153" s="239"/>
      <c r="E153" s="78" t="str">
        <f>$E$33</f>
        <v>Marginal</v>
      </c>
      <c r="F153" s="30">
        <f t="shared" ca="1" si="1036"/>
        <v>0.25345191815744783</v>
      </c>
      <c r="G153" s="14">
        <f t="shared" ca="1" si="1036"/>
        <v>0.22394660751658646</v>
      </c>
      <c r="H153" s="19">
        <f t="shared" ca="1" si="1037"/>
        <v>295.0531064086137</v>
      </c>
      <c r="I153" s="88"/>
      <c r="J153" s="30">
        <f t="shared" ca="1" si="1057"/>
        <v>0.27830076190788167</v>
      </c>
      <c r="K153" s="14">
        <f t="shared" ca="1" si="1057"/>
        <v>0.25344813768632424</v>
      </c>
      <c r="L153" s="19">
        <f t="shared" ca="1" si="1038"/>
        <v>248.52624221557429</v>
      </c>
      <c r="M153" s="88"/>
      <c r="N153" s="30">
        <f t="shared" ca="1" si="1058"/>
        <v>0.2782987900931172</v>
      </c>
      <c r="O153" s="14">
        <f t="shared" ca="1" si="1058"/>
        <v>0.25346931607557222</v>
      </c>
      <c r="P153" s="19">
        <f t="shared" ca="1" si="1039"/>
        <v>248.29474017544985</v>
      </c>
      <c r="Q153" s="88"/>
      <c r="R153" s="30">
        <f t="shared" ca="1" si="1059"/>
        <v>0.25958313912353914</v>
      </c>
      <c r="S153" s="14">
        <f t="shared" ca="1" si="1059"/>
        <v>0.21544260289164396</v>
      </c>
      <c r="T153" s="19">
        <f t="shared" ca="1" si="1040"/>
        <v>441.4053623189518</v>
      </c>
      <c r="U153" s="30">
        <f t="shared" ca="1" si="1060"/>
        <v>0.24603438127169674</v>
      </c>
      <c r="V153" s="14">
        <f t="shared" ca="1" si="1060"/>
        <v>0.22523740113915403</v>
      </c>
      <c r="W153" s="19">
        <f t="shared" ca="1" si="1041"/>
        <v>207.9698013254272</v>
      </c>
      <c r="X153" s="30">
        <f t="shared" ca="1" si="1061"/>
        <v>0.27062355887591627</v>
      </c>
      <c r="Y153" s="14">
        <f t="shared" ca="1" si="1061"/>
        <v>0.22832684900473554</v>
      </c>
      <c r="Z153" s="19">
        <f t="shared" ca="1" si="1042"/>
        <v>422.96709871180724</v>
      </c>
      <c r="AA153" s="30">
        <f t="shared" ca="1" si="1062"/>
        <v>0.32707679711229176</v>
      </c>
      <c r="AB153" s="14">
        <f t="shared" ca="1" si="1062"/>
        <v>0.29862184477994236</v>
      </c>
      <c r="AC153" s="19">
        <f t="shared" ca="1" si="1043"/>
        <v>284.54952332349404</v>
      </c>
      <c r="AD153" s="88"/>
      <c r="AE153" s="30">
        <f t="shared" ca="1" si="1063"/>
        <v>0.33171326630591857</v>
      </c>
      <c r="AF153" s="14">
        <f t="shared" ca="1" si="1063"/>
        <v>0.27858877677464022</v>
      </c>
      <c r="AG153" s="19">
        <f t="shared" ca="1" si="1044"/>
        <v>531.24489531278357</v>
      </c>
      <c r="AH153" s="30">
        <f t="shared" ca="1" si="1064"/>
        <v>0.25749910001183818</v>
      </c>
      <c r="AI153" s="14">
        <f t="shared" ca="1" si="1064"/>
        <v>0.19011117193666793</v>
      </c>
      <c r="AJ153" s="19">
        <f t="shared" ca="1" si="1045"/>
        <v>673.87928075170248</v>
      </c>
      <c r="AK153" s="30">
        <f t="shared" ca="1" si="1065"/>
        <v>0.24209476354289683</v>
      </c>
      <c r="AL153" s="14">
        <f t="shared" ca="1" si="1065"/>
        <v>0.20849658486064626</v>
      </c>
      <c r="AM153" s="19">
        <f t="shared" ca="1" si="1046"/>
        <v>335.98178682250568</v>
      </c>
      <c r="AN153" s="30">
        <f t="shared" ca="1" si="1066"/>
        <v>0.23766693091427038</v>
      </c>
      <c r="AO153" s="14">
        <f t="shared" ca="1" si="1066"/>
        <v>0.20607359006671955</v>
      </c>
      <c r="AP153" s="19">
        <f t="shared" ca="1" si="1047"/>
        <v>315.93340847550832</v>
      </c>
      <c r="AQ153" s="30">
        <f t="shared" ca="1" si="1067"/>
        <v>0.25158973276927477</v>
      </c>
      <c r="AR153" s="14">
        <f t="shared" ca="1" si="1067"/>
        <v>0.2433211158018751</v>
      </c>
      <c r="AS153" s="19">
        <f t="shared" ca="1" si="1048"/>
        <v>82.686169673996673</v>
      </c>
      <c r="AT153" s="30">
        <f t="shared" ca="1" si="1068"/>
        <v>0.28276373262490784</v>
      </c>
      <c r="AU153" s="14">
        <f t="shared" ca="1" si="1068"/>
        <v>0.24536364655551901</v>
      </c>
      <c r="AV153" s="19">
        <f t="shared" ca="1" si="1049"/>
        <v>374.00086069388828</v>
      </c>
      <c r="AW153" s="30">
        <f t="shared" ca="1" si="1069"/>
        <v>0.29979418090464993</v>
      </c>
      <c r="AX153" s="14">
        <f t="shared" ca="1" si="1069"/>
        <v>0.22957039210488639</v>
      </c>
      <c r="AY153" s="19">
        <f t="shared" ca="1" si="1050"/>
        <v>702.23788799763543</v>
      </c>
      <c r="AZ153" s="30">
        <f t="shared" ca="1" si="1070"/>
        <v>0.28751178904269403</v>
      </c>
      <c r="BA153" s="14">
        <f t="shared" ca="1" si="1070"/>
        <v>0.24810237886365782</v>
      </c>
      <c r="BB153" s="19">
        <f t="shared" ca="1" si="1051"/>
        <v>394.09410179036206</v>
      </c>
      <c r="BC153" s="30">
        <f t="shared" ca="1" si="1071"/>
        <v>0.27743358358818337</v>
      </c>
      <c r="BD153" s="14">
        <f t="shared" ca="1" si="1071"/>
        <v>0.22344250546672051</v>
      </c>
      <c r="BE153" s="19">
        <f t="shared" ca="1" si="1052"/>
        <v>539.91078121462863</v>
      </c>
      <c r="BF153" s="30">
        <f t="shared" ca="1" si="1072"/>
        <v>0.30200275316063308</v>
      </c>
      <c r="BG153" s="14">
        <f t="shared" ca="1" si="1072"/>
        <v>0.26693318737007654</v>
      </c>
      <c r="BH153" s="19">
        <f t="shared" ca="1" si="1053"/>
        <v>350.69565790556533</v>
      </c>
      <c r="BI153" s="30">
        <f t="shared" ca="1" si="1073"/>
        <v>0.33455355216873917</v>
      </c>
      <c r="BJ153" s="14">
        <f t="shared" ca="1" si="1073"/>
        <v>0.31287531056228957</v>
      </c>
      <c r="BK153" s="19">
        <f t="shared" ca="1" si="1054"/>
        <v>216.782416064496</v>
      </c>
      <c r="BL153" s="30">
        <f t="shared" ca="1" si="1074"/>
        <v>0.39239789350439835</v>
      </c>
      <c r="BM153" s="14">
        <f t="shared" ca="1" si="1074"/>
        <v>0.32554482727531131</v>
      </c>
      <c r="BN153" s="19">
        <f t="shared" ca="1" si="1055"/>
        <v>668.5306622908704</v>
      </c>
      <c r="BO153" s="156" t="str">
        <f t="shared" si="1056"/>
        <v>Marginal</v>
      </c>
      <c r="BP153" s="251"/>
    </row>
    <row r="154" spans="4:68" x14ac:dyDescent="0.2">
      <c r="D154" s="219" t="str">
        <f>Summary!D73</f>
        <v>* Variances between percentage values are shown in Basis Points</v>
      </c>
      <c r="E154" s="219"/>
      <c r="F154" s="219"/>
      <c r="G154" s="219"/>
      <c r="H154" s="219"/>
      <c r="I154" s="219"/>
      <c r="J154" s="219"/>
      <c r="K154" s="219"/>
      <c r="L154" s="219"/>
      <c r="M154" s="219"/>
      <c r="N154" s="219"/>
      <c r="O154" s="219"/>
      <c r="P154" s="219"/>
      <c r="Q154" s="219"/>
      <c r="R154" s="219"/>
      <c r="S154" s="219"/>
      <c r="T154" s="219"/>
      <c r="U154" s="219"/>
      <c r="V154" s="219"/>
      <c r="W154" s="219"/>
      <c r="X154" s="219"/>
      <c r="Y154" s="219"/>
      <c r="Z154" s="219"/>
      <c r="AA154" s="219"/>
      <c r="AB154" s="219"/>
      <c r="AC154" s="219"/>
      <c r="AD154" s="219"/>
      <c r="AE154" s="219"/>
      <c r="AF154" s="219"/>
      <c r="AG154" s="219"/>
    </row>
    <row r="155" spans="4:68" x14ac:dyDescent="0.2">
      <c r="D155" s="219" t="str">
        <f>Summary!D74</f>
        <v>** Customer counts and Demand values are in thousands</v>
      </c>
      <c r="E155" s="219"/>
      <c r="F155" s="219"/>
      <c r="G155" s="219"/>
      <c r="H155" s="219"/>
      <c r="I155" s="219"/>
      <c r="J155" s="219"/>
      <c r="K155" s="219"/>
      <c r="L155" s="219"/>
      <c r="M155" s="219"/>
      <c r="N155" s="219"/>
      <c r="O155" s="219"/>
      <c r="P155" s="219"/>
      <c r="Q155" s="219"/>
      <c r="R155" s="219"/>
      <c r="S155" s="219"/>
      <c r="T155" s="219"/>
      <c r="U155" s="219"/>
      <c r="V155" s="219"/>
      <c r="W155" s="219"/>
      <c r="X155" s="219"/>
      <c r="Y155" s="219"/>
      <c r="Z155" s="219"/>
      <c r="AA155" s="219"/>
      <c r="AB155" s="219"/>
      <c r="AC155" s="219"/>
      <c r="AD155" s="219"/>
      <c r="AE155" s="219"/>
      <c r="AF155" s="219"/>
      <c r="AG155" s="219"/>
    </row>
    <row r="156" spans="4:68" x14ac:dyDescent="0.2">
      <c r="D156" s="219" t="str">
        <f>Summary!D75</f>
        <v>† Contact information is as of the time that the report was run. It may not reflect the contact-ability of the customers during the reported timeframe.</v>
      </c>
      <c r="E156" s="219"/>
      <c r="F156" s="219"/>
      <c r="G156" s="219"/>
      <c r="H156" s="219"/>
      <c r="I156" s="219"/>
      <c r="J156" s="219"/>
      <c r="K156" s="219"/>
      <c r="L156" s="219"/>
      <c r="M156" s="219"/>
      <c r="N156" s="219"/>
      <c r="O156" s="219"/>
      <c r="P156" s="219"/>
      <c r="Q156" s="219"/>
      <c r="R156" s="219"/>
      <c r="S156" s="219"/>
      <c r="T156" s="219"/>
      <c r="U156" s="219"/>
      <c r="V156" s="219"/>
      <c r="W156" s="219"/>
      <c r="X156" s="219"/>
      <c r="Y156" s="219"/>
      <c r="Z156" s="219"/>
      <c r="AA156" s="219"/>
      <c r="AB156" s="219"/>
      <c r="AC156" s="219"/>
      <c r="AD156" s="219"/>
      <c r="AE156" s="219"/>
      <c r="AF156" s="219"/>
      <c r="AG156" s="219"/>
    </row>
  </sheetData>
  <mergeCells count="54">
    <mergeCell ref="F3:AG3"/>
    <mergeCell ref="F4:AG4"/>
    <mergeCell ref="F7:H7"/>
    <mergeCell ref="J7:L7"/>
    <mergeCell ref="N7:P7"/>
    <mergeCell ref="R7:AC7"/>
    <mergeCell ref="AE7:BN7"/>
    <mergeCell ref="D9:D13"/>
    <mergeCell ref="BP9:BP13"/>
    <mergeCell ref="D15:D19"/>
    <mergeCell ref="BP15:BP19"/>
    <mergeCell ref="D21:D25"/>
    <mergeCell ref="BP21:BP25"/>
    <mergeCell ref="D27:E27"/>
    <mergeCell ref="BO27:BP27"/>
    <mergeCell ref="D29:D37"/>
    <mergeCell ref="BP29:BP37"/>
    <mergeCell ref="D39:D46"/>
    <mergeCell ref="BP39:BP46"/>
    <mergeCell ref="D48:D53"/>
    <mergeCell ref="BP48:BP53"/>
    <mergeCell ref="D55:D59"/>
    <mergeCell ref="BP55:BP59"/>
    <mergeCell ref="D60:D64"/>
    <mergeCell ref="BP60:BP64"/>
    <mergeCell ref="D65:D69"/>
    <mergeCell ref="BP65:BP69"/>
    <mergeCell ref="D71:D75"/>
    <mergeCell ref="BP71:BP75"/>
    <mergeCell ref="D77:D85"/>
    <mergeCell ref="BP77:BP85"/>
    <mergeCell ref="D87:D95"/>
    <mergeCell ref="BP87:BP95"/>
    <mergeCell ref="D97:D105"/>
    <mergeCell ref="BP97:BP105"/>
    <mergeCell ref="D107:D111"/>
    <mergeCell ref="BP107:BP111"/>
    <mergeCell ref="D113:D117"/>
    <mergeCell ref="BP113:BP117"/>
    <mergeCell ref="D119:D123"/>
    <mergeCell ref="BP119:BP123"/>
    <mergeCell ref="D125:D129"/>
    <mergeCell ref="BP125:BP129"/>
    <mergeCell ref="D149:D153"/>
    <mergeCell ref="BP149:BP153"/>
    <mergeCell ref="D154:AG154"/>
    <mergeCell ref="D156:AG156"/>
    <mergeCell ref="D131:D135"/>
    <mergeCell ref="BP131:BP135"/>
    <mergeCell ref="D137:D141"/>
    <mergeCell ref="BP137:BP141"/>
    <mergeCell ref="D143:D147"/>
    <mergeCell ref="BP143:BP147"/>
    <mergeCell ref="D155:AG155"/>
  </mergeCells>
  <pageMargins left="0.75" right="0.25" top="0.25" bottom="0.5" header="0.3" footer="0.3"/>
  <pageSetup paperSize="3" scale="67" orientation="landscape" r:id="rId1"/>
  <headerFooter>
    <oddFooter>&amp;L&amp;A&amp;C&amp;P of &amp;N&amp;R&amp;F</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499984740745262"/>
  </sheetPr>
  <dimension ref="A1:BP156"/>
  <sheetViews>
    <sheetView topLeftCell="D3" zoomScaleNormal="100" workbookViewId="0">
      <pane xSplit="1" ySplit="13" topLeftCell="E16" activePane="bottomRight" state="frozen"/>
      <selection activeCell="D3" sqref="D3"/>
      <selection pane="topRight" activeCell="D3" sqref="D3"/>
      <selection pane="bottomLeft" activeCell="D3" sqref="D3"/>
      <selection pane="bottomRight" activeCell="D3" sqref="D3"/>
    </sheetView>
  </sheetViews>
  <sheetFormatPr baseColWidth="10" defaultColWidth="9.1640625" defaultRowHeight="14" x14ac:dyDescent="0.2"/>
  <cols>
    <col min="1" max="3" width="9.1640625" style="3" hidden="1" customWidth="1"/>
    <col min="4" max="4" width="5.6640625" style="3" customWidth="1"/>
    <col min="5" max="5" width="17.5" style="3" customWidth="1"/>
    <col min="6" max="6" width="10.5" style="3" bestFit="1" customWidth="1"/>
    <col min="7" max="7" width="10.5" style="3" hidden="1" customWidth="1"/>
    <col min="8" max="8" width="7.33203125" style="3" bestFit="1" customWidth="1"/>
    <col min="9" max="9" width="0.6640625" style="137" customWidth="1"/>
    <col min="10" max="10" width="10.5" style="3" customWidth="1"/>
    <col min="11" max="11" width="10.5" style="3" hidden="1" customWidth="1"/>
    <col min="12" max="12" width="7.5" style="3" customWidth="1"/>
    <col min="13" max="13" width="0.6640625" style="137" customWidth="1"/>
    <col min="14" max="14" width="10.5" style="3" customWidth="1"/>
    <col min="15" max="15" width="10.1640625" style="3" hidden="1" customWidth="1"/>
    <col min="16" max="16" width="8.5" style="3" customWidth="1"/>
    <col min="17" max="17" width="0.6640625" style="137" customWidth="1"/>
    <col min="18" max="18" width="10.83203125" style="3" customWidth="1"/>
    <col min="19" max="19" width="9.5" style="3" hidden="1" customWidth="1"/>
    <col min="20" max="20" width="7.5" style="3" customWidth="1"/>
    <col min="21" max="21" width="9.5" style="3" customWidth="1"/>
    <col min="22" max="22" width="9.5" style="3" hidden="1" customWidth="1"/>
    <col min="23" max="23" width="7.5" style="3" customWidth="1"/>
    <col min="24" max="24" width="9.5" style="3" customWidth="1"/>
    <col min="25" max="25" width="9.5" style="3" hidden="1" customWidth="1"/>
    <col min="26" max="26" width="8.5" style="3" customWidth="1"/>
    <col min="27" max="27" width="9.5" style="3" customWidth="1"/>
    <col min="28" max="28" width="9.5" style="3" hidden="1" customWidth="1"/>
    <col min="29" max="29" width="8.5" style="3" customWidth="1"/>
    <col min="30" max="30" width="0.83203125" style="137" customWidth="1"/>
    <col min="31" max="32" width="10.5" style="3" hidden="1" customWidth="1"/>
    <col min="33" max="33" width="8.5" style="3" hidden="1" customWidth="1"/>
    <col min="34" max="35" width="9.1640625" style="3" hidden="1" customWidth="1"/>
    <col min="36" max="36" width="7.5" style="3" hidden="1" customWidth="1"/>
    <col min="37" max="38" width="8.5" style="3" hidden="1" customWidth="1"/>
    <col min="39" max="39" width="7.5" style="3" hidden="1" customWidth="1"/>
    <col min="40" max="41" width="9.1640625" style="3" hidden="1" customWidth="1"/>
    <col min="42" max="42" width="7.5" style="3" hidden="1" customWidth="1"/>
    <col min="43" max="48" width="8.5" style="3" hidden="1" customWidth="1"/>
    <col min="49" max="49" width="9" style="3" hidden="1" customWidth="1"/>
    <col min="50" max="50" width="8.83203125" style="3" hidden="1" customWidth="1"/>
    <col min="51" max="51" width="9" style="3" hidden="1" customWidth="1"/>
    <col min="52" max="52" width="9.5" style="3" hidden="1" customWidth="1"/>
    <col min="53" max="53" width="9.1640625" style="3" hidden="1" customWidth="1"/>
    <col min="54" max="57" width="8.5" style="3" hidden="1" customWidth="1"/>
    <col min="58" max="58" width="9.1640625" style="3" customWidth="1"/>
    <col min="59" max="59" width="9.1640625" style="3" hidden="1" customWidth="1"/>
    <col min="60" max="60" width="8.5" style="3" customWidth="1"/>
    <col min="61" max="61" width="10" style="3" customWidth="1"/>
    <col min="62" max="62" width="8.5" style="3" hidden="1" customWidth="1"/>
    <col min="63" max="64" width="8.5" style="3" customWidth="1"/>
    <col min="65" max="65" width="8.5" style="3" hidden="1" customWidth="1"/>
    <col min="66" max="66" width="8.5" style="3" customWidth="1"/>
    <col min="67" max="67" width="17.5" style="3" customWidth="1"/>
    <col min="68" max="68" width="5.6640625" style="3" customWidth="1"/>
    <col min="69" max="16384" width="9.1640625" style="3"/>
  </cols>
  <sheetData>
    <row r="1" spans="1:68" hidden="1" x14ac:dyDescent="0.2">
      <c r="A1" s="3" t="s">
        <v>63</v>
      </c>
      <c r="B1" s="3" t="s">
        <v>3</v>
      </c>
      <c r="F1" s="3" t="s">
        <v>34</v>
      </c>
      <c r="G1" s="3" t="s">
        <v>33</v>
      </c>
      <c r="J1" s="3" t="s">
        <v>56</v>
      </c>
      <c r="K1" s="3" t="s">
        <v>55</v>
      </c>
      <c r="N1" s="3" t="s">
        <v>58</v>
      </c>
      <c r="O1" s="3" t="s">
        <v>57</v>
      </c>
      <c r="R1" s="3" t="s">
        <v>54</v>
      </c>
      <c r="S1" s="3" t="s">
        <v>50</v>
      </c>
      <c r="U1" s="3" t="s">
        <v>139</v>
      </c>
      <c r="V1" s="3" t="s">
        <v>51</v>
      </c>
      <c r="X1" s="3" t="s">
        <v>140</v>
      </c>
      <c r="Y1" s="3" t="s">
        <v>52</v>
      </c>
      <c r="AA1" s="3" t="s">
        <v>141</v>
      </c>
      <c r="AB1" s="3" t="s">
        <v>53</v>
      </c>
      <c r="AE1" s="3" t="s">
        <v>47</v>
      </c>
      <c r="AF1" s="3" t="s">
        <v>35</v>
      </c>
      <c r="AH1" s="3" t="s">
        <v>48</v>
      </c>
      <c r="AI1" s="3" t="s">
        <v>36</v>
      </c>
      <c r="AK1" s="3" t="s">
        <v>49</v>
      </c>
      <c r="AL1" s="3" t="s">
        <v>37</v>
      </c>
      <c r="AN1" s="3" t="s">
        <v>143</v>
      </c>
      <c r="AO1" s="3" t="s">
        <v>38</v>
      </c>
      <c r="AQ1" s="3" t="s">
        <v>144</v>
      </c>
      <c r="AR1" s="3" t="s">
        <v>39</v>
      </c>
      <c r="AT1" s="3" t="s">
        <v>145</v>
      </c>
      <c r="AU1" s="3" t="s">
        <v>40</v>
      </c>
      <c r="AW1" s="3" t="s">
        <v>146</v>
      </c>
      <c r="AX1" s="3" t="s">
        <v>41</v>
      </c>
      <c r="AZ1" s="3" t="s">
        <v>147</v>
      </c>
      <c r="BA1" s="3" t="s">
        <v>42</v>
      </c>
      <c r="BC1" s="3" t="s">
        <v>148</v>
      </c>
      <c r="BD1" s="3" t="s">
        <v>43</v>
      </c>
      <c r="BF1" s="3" t="s">
        <v>149</v>
      </c>
      <c r="BG1" s="3" t="s">
        <v>44</v>
      </c>
      <c r="BI1" s="3" t="s">
        <v>150</v>
      </c>
      <c r="BJ1" s="3" t="s">
        <v>45</v>
      </c>
      <c r="BL1" s="3" t="s">
        <v>151</v>
      </c>
      <c r="BM1" s="3" t="s">
        <v>46</v>
      </c>
    </row>
    <row r="2" spans="1:68" hidden="1" x14ac:dyDescent="0.2">
      <c r="A2" s="3">
        <v>2</v>
      </c>
      <c r="B2" s="3" t="s">
        <v>112</v>
      </c>
      <c r="F2" s="3" t="str">
        <f>F$1 &amp; "_RETAIN"</f>
        <v>FY_LY_RETAIN</v>
      </c>
      <c r="G2" s="3" t="str">
        <f>G$1 &amp; "_RETAIN"</f>
        <v>FY_LLY_RETAIN</v>
      </c>
      <c r="J2" s="3" t="str">
        <f>J$1 &amp; "_RETAIN"</f>
        <v>R12_TY_RETAIN</v>
      </c>
      <c r="K2" s="3" t="str">
        <f>K$1 &amp; "_RETAIN"</f>
        <v>R12_LY_RETAIN</v>
      </c>
      <c r="N2" s="3" t="str">
        <f>N$1 &amp; "_RETAIN"</f>
        <v>YTD_TY_RETAIN</v>
      </c>
      <c r="O2" s="3" t="str">
        <f>O$1 &amp; "_RETAIN"</f>
        <v>YTD_LY_RETAIN</v>
      </c>
      <c r="R2" s="3" t="str">
        <f>R$1 &amp; "_RETAIN"</f>
        <v>Q_TY_01_RETAIN</v>
      </c>
      <c r="S2" s="3" t="str">
        <f>S$1 &amp; "_RETAIN"</f>
        <v>Q_LY_01_RETAIN</v>
      </c>
      <c r="U2" s="3" t="str">
        <f>U$1 &amp; "_RETAIN"</f>
        <v>Q_TY_02_RETAIN</v>
      </c>
      <c r="V2" s="3" t="str">
        <f>V$1 &amp; "_RETAIN"</f>
        <v>Q_LY_02_RETAIN</v>
      </c>
      <c r="X2" s="3" t="str">
        <f>X$1 &amp; "_RETAIN"</f>
        <v>Q_TY_03_RETAIN</v>
      </c>
      <c r="Y2" s="3" t="str">
        <f>Y$1 &amp; "_RETAIN"</f>
        <v>Q_LY_03_RETAIN</v>
      </c>
      <c r="AA2" s="3" t="str">
        <f>AA$1 &amp; "_RETAIN"</f>
        <v>Q_TY_04_RETAIN</v>
      </c>
      <c r="AB2" s="3" t="str">
        <f>AB$1 &amp; "_RETAIN"</f>
        <v>Q_LY_04_RETAIN</v>
      </c>
      <c r="AE2" s="3" t="str">
        <f>AE$1 &amp; "_RETAIN"</f>
        <v>M_TY_01_RETAIN</v>
      </c>
      <c r="AF2" s="3" t="str">
        <f>AF$1 &amp; "_RETAIN"</f>
        <v>M_LY_01_RETAIN</v>
      </c>
      <c r="AH2" s="3" t="str">
        <f>AH$1 &amp; "_RETAIN"</f>
        <v>M_TY_02_RETAIN</v>
      </c>
      <c r="AI2" s="3" t="str">
        <f>AI$1 &amp; "_RETAIN"</f>
        <v>M_LY_02_RETAIN</v>
      </c>
      <c r="AK2" s="3" t="str">
        <f>AK$1 &amp; "_RETAIN"</f>
        <v>M_TY_03_RETAIN</v>
      </c>
      <c r="AL2" s="3" t="str">
        <f>AL$1 &amp; "_RETAIN"</f>
        <v>M_LY_03_RETAIN</v>
      </c>
      <c r="AN2" s="3" t="str">
        <f>AN$1 &amp; "_RETAIN"</f>
        <v>M_TY_04_RETAIN</v>
      </c>
      <c r="AO2" s="3" t="str">
        <f>AO$1 &amp; "_RETAIN"</f>
        <v>M_LY_04_RETAIN</v>
      </c>
      <c r="AQ2" s="3" t="str">
        <f>AQ$1 &amp; "_RETAIN"</f>
        <v>M_TY_05_RETAIN</v>
      </c>
      <c r="AR2" s="3" t="str">
        <f>AR$1 &amp; "_RETAIN"</f>
        <v>M_LY_05_RETAIN</v>
      </c>
      <c r="AT2" s="3" t="str">
        <f>AT$1 &amp; "_RETAIN"</f>
        <v>M_TY_06_RETAIN</v>
      </c>
      <c r="AU2" s="3" t="str">
        <f>AU$1 &amp; "_RETAIN"</f>
        <v>M_LY_06_RETAIN</v>
      </c>
      <c r="AW2" s="3" t="str">
        <f>AW$1 &amp; "_RETAIN"</f>
        <v>M_TY_07_RETAIN</v>
      </c>
      <c r="AX2" s="3" t="str">
        <f>AX$1 &amp; "_RETAIN"</f>
        <v>M_LY_07_RETAIN</v>
      </c>
      <c r="AZ2" s="3" t="str">
        <f>AZ$1 &amp; "_RETAIN"</f>
        <v>M_TY_08_RETAIN</v>
      </c>
      <c r="BA2" s="3" t="str">
        <f>BA$1 &amp; "_RETAIN"</f>
        <v>M_LY_08_RETAIN</v>
      </c>
      <c r="BC2" s="3" t="str">
        <f>BC$1 &amp; "_RETAIN"</f>
        <v>M_TY_09_RETAIN</v>
      </c>
      <c r="BD2" s="3" t="str">
        <f>BD$1 &amp; "_RETAIN"</f>
        <v>M_LY_09_RETAIN</v>
      </c>
      <c r="BF2" s="3" t="str">
        <f>BF$1 &amp; "_RETAIN"</f>
        <v>M_TY_10_RETAIN</v>
      </c>
      <c r="BG2" s="3" t="str">
        <f>BG$1 &amp; "_RETAIN"</f>
        <v>M_LY_10_RETAIN</v>
      </c>
      <c r="BI2" s="3" t="str">
        <f>BI$1 &amp; "_RETAIN"</f>
        <v>M_TY_11_RETAIN</v>
      </c>
      <c r="BJ2" s="3" t="str">
        <f>BJ$1 &amp; "_RETAIN"</f>
        <v>M_LY_11_RETAIN</v>
      </c>
      <c r="BL2" s="3" t="str">
        <f>BL$1 &amp; "_RETAIN"</f>
        <v>M_TY_12_RETAIN</v>
      </c>
      <c r="BM2" s="3" t="str">
        <f>BM$1 &amp; "_RETAIN"</f>
        <v>M_LY_12_RETAIN</v>
      </c>
    </row>
    <row r="3" spans="1:68" x14ac:dyDescent="0.2">
      <c r="F3" s="235" t="str">
        <f>'All Demand'!F3 &amp; " (Multi Channel Buyers Only)"</f>
        <v>Database Health by Customer Segment (Multi Channel Buyers Only)</v>
      </c>
      <c r="G3" s="235"/>
      <c r="H3" s="235"/>
      <c r="I3" s="235"/>
      <c r="J3" s="235"/>
      <c r="K3" s="235"/>
      <c r="L3" s="235"/>
      <c r="M3" s="235"/>
      <c r="N3" s="235"/>
      <c r="O3" s="235"/>
      <c r="P3" s="235"/>
      <c r="Q3" s="235"/>
      <c r="R3" s="235"/>
      <c r="S3" s="235"/>
      <c r="T3" s="235"/>
      <c r="U3" s="235"/>
      <c r="V3" s="235"/>
      <c r="W3" s="235"/>
      <c r="X3" s="235"/>
      <c r="Y3" s="235"/>
      <c r="Z3" s="235"/>
      <c r="AA3" s="235"/>
      <c r="AB3" s="235"/>
      <c r="AC3" s="235"/>
      <c r="AD3" s="235"/>
      <c r="AE3" s="235"/>
      <c r="AF3" s="235"/>
      <c r="AG3" s="235"/>
    </row>
    <row r="4" spans="1:68" x14ac:dyDescent="0.2">
      <c r="F4" s="234" t="str">
        <f ca="1">"Data through: " &amp; TEXT(MAX(TF_END_DATE), "MM-DD-YYYY")</f>
        <v>Data through: 01-28-2017</v>
      </c>
      <c r="G4" s="234"/>
      <c r="H4" s="234"/>
      <c r="I4" s="234"/>
      <c r="J4" s="234"/>
      <c r="K4" s="234"/>
      <c r="L4" s="234"/>
      <c r="M4" s="234"/>
      <c r="N4" s="234"/>
      <c r="O4" s="234"/>
      <c r="P4" s="234"/>
      <c r="Q4" s="234"/>
      <c r="R4" s="234"/>
      <c r="S4" s="234"/>
      <c r="T4" s="234"/>
      <c r="U4" s="234"/>
      <c r="V4" s="234"/>
      <c r="W4" s="234"/>
      <c r="X4" s="234"/>
      <c r="Y4" s="234"/>
      <c r="Z4" s="234"/>
      <c r="AA4" s="234"/>
      <c r="AB4" s="234"/>
      <c r="AC4" s="234"/>
      <c r="AD4" s="234"/>
      <c r="AE4" s="234"/>
      <c r="AF4" s="234"/>
      <c r="AG4" s="234"/>
    </row>
    <row r="7" spans="1:68" x14ac:dyDescent="0.2">
      <c r="F7" s="254" t="s">
        <v>137</v>
      </c>
      <c r="G7" s="254"/>
      <c r="H7" s="216"/>
      <c r="I7" s="139"/>
      <c r="J7" s="218" t="s">
        <v>136</v>
      </c>
      <c r="K7" s="254"/>
      <c r="L7" s="254"/>
      <c r="M7" s="139"/>
      <c r="N7" s="254" t="s">
        <v>234</v>
      </c>
      <c r="O7" s="254"/>
      <c r="P7" s="254"/>
      <c r="Q7" s="139"/>
      <c r="R7" s="254" t="s">
        <v>138</v>
      </c>
      <c r="S7" s="254"/>
      <c r="T7" s="254"/>
      <c r="U7" s="254"/>
      <c r="V7" s="254"/>
      <c r="W7" s="254"/>
      <c r="X7" s="254"/>
      <c r="Y7" s="254"/>
      <c r="Z7" s="254"/>
      <c r="AA7" s="254"/>
      <c r="AB7" s="254"/>
      <c r="AC7" s="254"/>
      <c r="AD7" s="139"/>
      <c r="AE7" s="254" t="s">
        <v>142</v>
      </c>
      <c r="AF7" s="254"/>
      <c r="AG7" s="254"/>
      <c r="AH7" s="254"/>
      <c r="AI7" s="254"/>
      <c r="AJ7" s="254"/>
      <c r="AK7" s="254"/>
      <c r="AL7" s="254"/>
      <c r="AM7" s="254"/>
      <c r="AN7" s="254"/>
      <c r="AO7" s="254"/>
      <c r="AP7" s="254"/>
      <c r="AQ7" s="254"/>
      <c r="AR7" s="254"/>
      <c r="AS7" s="254"/>
      <c r="AT7" s="254"/>
      <c r="AU7" s="254"/>
      <c r="AV7" s="254"/>
      <c r="AW7" s="254"/>
      <c r="AX7" s="254"/>
      <c r="AY7" s="254"/>
      <c r="AZ7" s="254"/>
      <c r="BA7" s="254"/>
      <c r="BB7" s="254"/>
      <c r="BC7" s="254"/>
      <c r="BD7" s="254"/>
      <c r="BE7" s="254"/>
      <c r="BF7" s="254"/>
      <c r="BG7" s="254"/>
      <c r="BH7" s="254"/>
      <c r="BI7" s="254"/>
      <c r="BJ7" s="254"/>
      <c r="BK7" s="254"/>
      <c r="BL7" s="254"/>
      <c r="BM7" s="254"/>
      <c r="BN7" s="254"/>
      <c r="BO7" s="142"/>
    </row>
    <row r="8" spans="1:68" x14ac:dyDescent="0.2">
      <c r="A8" s="3" t="s">
        <v>129</v>
      </c>
      <c r="B8" s="3" t="s">
        <v>64</v>
      </c>
      <c r="C8" s="3" t="s">
        <v>81</v>
      </c>
      <c r="D8" s="161"/>
      <c r="E8" s="165"/>
      <c r="F8" s="38" t="str">
        <f ca="1">IFERROR(VLOOKUP(F1, OFFSET(TF_TIMEFRAME, 0, 0, TF_DATA_ROWS, 2), 2, FALSE), "")</f>
        <v>FISCAL 2015</v>
      </c>
      <c r="G8" s="39" t="str">
        <f ca="1">IFERROR(VLOOKUP(G1, OFFSET(TF_TIMEFRAME, 0, 0, TF_DATA_ROWS, 2), 2, FALSE), "")</f>
        <v>FISCAL 2014</v>
      </c>
      <c r="H8" s="39" t="s">
        <v>78</v>
      </c>
      <c r="I8" s="140"/>
      <c r="J8" s="39" t="str">
        <f ca="1">IFERROR(VLOOKUP(J1, OFFSET(TF_TIMEFRAME, 0, 0, TF_DATA_ROWS, 2), 2, FALSE), "")</f>
        <v>TY LTM</v>
      </c>
      <c r="K8" s="39" t="str">
        <f ca="1">IFERROR(VLOOKUP(K1, OFFSET(TF_TIMEFRAME, 0, 0, TF_DATA_ROWS, 2), 2, FALSE), "")</f>
        <v>LY LTM</v>
      </c>
      <c r="L8" s="39" t="s">
        <v>78</v>
      </c>
      <c r="M8" s="140"/>
      <c r="N8" s="39" t="str">
        <f ca="1">IFERROR(VLOOKUP(N1, OFFSET(TF_TIMEFRAME, 0, 0, TF_DATA_ROWS, 2), 2, FALSE), "")</f>
        <v>YTD 2016</v>
      </c>
      <c r="O8" s="39" t="str">
        <f ca="1">IFERROR(VLOOKUP(O1, OFFSET(TF_TIMEFRAME, 0, 0, TF_DATA_ROWS, 2), 2, FALSE), "")</f>
        <v>YTD 2015</v>
      </c>
      <c r="P8" s="39" t="s">
        <v>78</v>
      </c>
      <c r="Q8" s="140"/>
      <c r="R8" s="39" t="str">
        <f ca="1">IFERROR(VLOOKUP(R1, OFFSET(TF_TIMEFRAME, 0, 0, TF_DATA_ROWS, 2), 2, FALSE), "")</f>
        <v>Q1 2016</v>
      </c>
      <c r="S8" s="39" t="str">
        <f ca="1">IFERROR(VLOOKUP(S1, OFFSET(TF_TIMEFRAME, 0, 0, TF_DATA_ROWS, 2), 2, FALSE), "")</f>
        <v>Q1 2015</v>
      </c>
      <c r="T8" s="39" t="s">
        <v>78</v>
      </c>
      <c r="U8" s="164" t="str">
        <f ca="1">IFERROR(VLOOKUP(U1, OFFSET(TF_TIMEFRAME, 0, 0, TF_DATA_ROWS, 2), 2, FALSE), "")</f>
        <v>Q2 2016</v>
      </c>
      <c r="V8" s="39" t="str">
        <f ca="1">IFERROR(VLOOKUP(V1, OFFSET(TF_TIMEFRAME, 0, 0, TF_DATA_ROWS, 2), 2, FALSE), "")</f>
        <v>Q2 2015</v>
      </c>
      <c r="W8" s="39" t="s">
        <v>78</v>
      </c>
      <c r="X8" s="164" t="str">
        <f ca="1">IFERROR(VLOOKUP(X1, OFFSET(TF_TIMEFRAME, 0, 0, TF_DATA_ROWS, 2), 2, FALSE), "")</f>
        <v>Q3 2016</v>
      </c>
      <c r="Y8" s="39" t="str">
        <f ca="1">IFERROR(VLOOKUP(Y1, OFFSET(TF_TIMEFRAME, 0, 0, TF_DATA_ROWS, 2), 2, FALSE), "")</f>
        <v>Q3 2015</v>
      </c>
      <c r="Z8" s="39" t="s">
        <v>78</v>
      </c>
      <c r="AA8" s="164" t="str">
        <f ca="1">IFERROR(VLOOKUP(AA1, OFFSET(TF_TIMEFRAME, 0, 0, TF_DATA_ROWS, 2), 2, FALSE), "")</f>
        <v>Q4 2016</v>
      </c>
      <c r="AB8" s="39" t="str">
        <f ca="1">IFERROR(VLOOKUP(AB1, OFFSET(TF_TIMEFRAME, 0, 0, TF_DATA_ROWS, 2), 2, FALSE), "")</f>
        <v>Q4 2015</v>
      </c>
      <c r="AC8" s="39" t="s">
        <v>78</v>
      </c>
      <c r="AD8" s="140"/>
      <c r="AE8" s="174" t="str">
        <f ca="1">IFERROR(VLOOKUP(AE1, OFFSET(TF_TIMEFRAME, 0, 0, TF_DATA_ROWS, 2), 2, FALSE), "")</f>
        <v>FEB 2016</v>
      </c>
      <c r="AF8" s="174" t="str">
        <f ca="1">IFERROR(VLOOKUP(AF1, OFFSET(TF_TIMEFRAME, 0, 0, TF_DATA_ROWS, 2), 2, FALSE), "")</f>
        <v>FEB 2015</v>
      </c>
      <c r="AG8" s="174" t="s">
        <v>78</v>
      </c>
      <c r="AH8" s="175" t="str">
        <f ca="1">IFERROR(VLOOKUP(AH1, OFFSET(TF_TIMEFRAME, 0, 0, TF_DATA_ROWS, 2), 2, FALSE), "")</f>
        <v>MAR 2016</v>
      </c>
      <c r="AI8" s="174" t="str">
        <f ca="1">IFERROR(VLOOKUP(AI1, OFFSET(TF_TIMEFRAME, 0, 0, TF_DATA_ROWS, 2), 2, FALSE), "")</f>
        <v>MAR 2015</v>
      </c>
      <c r="AJ8" s="174" t="s">
        <v>78</v>
      </c>
      <c r="AK8" s="175" t="str">
        <f ca="1">IFERROR(VLOOKUP(AK1, OFFSET(TF_TIMEFRAME, 0, 0, TF_DATA_ROWS, 2), 2, FALSE), "")</f>
        <v>APR 2016</v>
      </c>
      <c r="AL8" s="174" t="str">
        <f ca="1">IFERROR(VLOOKUP(AL1, OFFSET(TF_TIMEFRAME, 0, 0, TF_DATA_ROWS, 2), 2, FALSE), "")</f>
        <v>APR 2015</v>
      </c>
      <c r="AM8" s="174" t="s">
        <v>78</v>
      </c>
      <c r="AN8" s="175" t="str">
        <f ca="1">IFERROR(VLOOKUP(AN1, OFFSET(TF_TIMEFRAME, 0, 0, TF_DATA_ROWS, 2), 2, FALSE), "")</f>
        <v>MAY 2016</v>
      </c>
      <c r="AO8" s="174" t="str">
        <f ca="1">IFERROR(VLOOKUP(AO1, OFFSET(TF_TIMEFRAME, 0, 0, TF_DATA_ROWS, 2), 2, FALSE), "")</f>
        <v>MAY 2015</v>
      </c>
      <c r="AP8" s="174" t="s">
        <v>78</v>
      </c>
      <c r="AQ8" s="175" t="str">
        <f ca="1">IFERROR(VLOOKUP(AQ1, OFFSET(TF_TIMEFRAME, 0, 0, TF_DATA_ROWS, 2), 2, FALSE), "")</f>
        <v>JUN 2016</v>
      </c>
      <c r="AR8" s="174" t="str">
        <f ca="1">IFERROR(VLOOKUP(AR1, OFFSET(TF_TIMEFRAME, 0, 0, TF_DATA_ROWS, 2), 2, FALSE), "")</f>
        <v>JUN 2015</v>
      </c>
      <c r="AS8" s="174" t="s">
        <v>78</v>
      </c>
      <c r="AT8" s="175" t="str">
        <f ca="1">IFERROR(VLOOKUP(AT1, OFFSET(TF_TIMEFRAME, 0, 0, TF_DATA_ROWS, 2), 2, FALSE), "")</f>
        <v>JUL 2016</v>
      </c>
      <c r="AU8" s="174" t="str">
        <f ca="1">IFERROR(VLOOKUP(AU1, OFFSET(TF_TIMEFRAME, 0, 0, TF_DATA_ROWS, 2), 2, FALSE), "")</f>
        <v>JUL 2015</v>
      </c>
      <c r="AV8" s="174" t="s">
        <v>78</v>
      </c>
      <c r="AW8" s="175" t="str">
        <f ca="1">IFERROR(VLOOKUP(AW1, OFFSET(TF_TIMEFRAME, 0, 0, TF_DATA_ROWS, 2), 2, FALSE), "")</f>
        <v>AUG 2016</v>
      </c>
      <c r="AX8" s="174" t="str">
        <f ca="1">IFERROR(VLOOKUP(AX1, OFFSET(TF_TIMEFRAME, 0, 0, TF_DATA_ROWS, 2), 2, FALSE), "")</f>
        <v>AUG 2015</v>
      </c>
      <c r="AY8" s="174" t="s">
        <v>78</v>
      </c>
      <c r="AZ8" s="175" t="str">
        <f ca="1">IFERROR(VLOOKUP(AZ1, OFFSET(TF_TIMEFRAME, 0, 0, TF_DATA_ROWS, 2), 2, FALSE), "")</f>
        <v>SEP 2016</v>
      </c>
      <c r="BA8" s="174" t="str">
        <f ca="1">IFERROR(VLOOKUP(BA1, OFFSET(TF_TIMEFRAME, 0, 0, TF_DATA_ROWS, 2), 2, FALSE), "")</f>
        <v>SEP 2015</v>
      </c>
      <c r="BB8" s="174" t="s">
        <v>78</v>
      </c>
      <c r="BC8" s="175" t="str">
        <f ca="1">IFERROR(VLOOKUP(BC1, OFFSET(TF_TIMEFRAME, 0, 0, TF_DATA_ROWS, 2), 2, FALSE), "")</f>
        <v>OCT 2016</v>
      </c>
      <c r="BD8" s="174" t="str">
        <f ca="1">IFERROR(VLOOKUP(BD1, OFFSET(TF_TIMEFRAME, 0, 0, TF_DATA_ROWS, 2), 2, FALSE), "")</f>
        <v>OCT 2015</v>
      </c>
      <c r="BE8" s="174" t="s">
        <v>78</v>
      </c>
      <c r="BF8" s="175" t="str">
        <f ca="1">IFERROR(VLOOKUP(BF1, OFFSET(TF_TIMEFRAME, 0, 0, TF_DATA_ROWS, 2), 2, FALSE), "")</f>
        <v>NOV 2016</v>
      </c>
      <c r="BG8" s="174" t="str">
        <f ca="1">IFERROR(VLOOKUP(BG1, OFFSET(TF_TIMEFRAME, 0, 0, TF_DATA_ROWS, 2), 2, FALSE), "")</f>
        <v>NOV 2015</v>
      </c>
      <c r="BH8" s="174" t="s">
        <v>78</v>
      </c>
      <c r="BI8" s="175" t="str">
        <f ca="1">IFERROR(VLOOKUP(BI1, OFFSET(TF_TIMEFRAME, 0, 0, TF_DATA_ROWS, 2), 2, FALSE), "")</f>
        <v>DEC 2016</v>
      </c>
      <c r="BJ8" s="174" t="str">
        <f ca="1">IFERROR(VLOOKUP(BJ1, OFFSET(TF_TIMEFRAME, 0, 0, TF_DATA_ROWS, 2), 2, FALSE), "")</f>
        <v>DEC 2015</v>
      </c>
      <c r="BK8" s="174" t="s">
        <v>78</v>
      </c>
      <c r="BL8" s="175" t="str">
        <f ca="1">IFERROR(VLOOKUP(BL1, OFFSET(TF_TIMEFRAME, 0, 0, TF_DATA_ROWS, 2), 2, FALSE), "")</f>
        <v>JAN 2017</v>
      </c>
      <c r="BM8" s="174" t="str">
        <f ca="1">IFERROR(VLOOKUP(BM1, OFFSET(TF_TIMEFRAME, 0, 0, TF_DATA_ROWS, 2), 2, FALSE), "")</f>
        <v>JAN 2016</v>
      </c>
      <c r="BN8" s="174" t="s">
        <v>78</v>
      </c>
      <c r="BO8" s="143"/>
      <c r="BP8" s="161"/>
    </row>
    <row r="9" spans="1:68" ht="15" hidden="1" thickBot="1" x14ac:dyDescent="0.25">
      <c r="A9" s="6" t="s">
        <v>86</v>
      </c>
      <c r="B9" s="3" t="s">
        <v>65</v>
      </c>
      <c r="D9" s="236" t="s">
        <v>152</v>
      </c>
      <c r="E9" s="135" t="s">
        <v>73</v>
      </c>
      <c r="F9" s="119">
        <f ca="1">'Multi Channel'!F10</f>
        <v>351115595.66999996</v>
      </c>
      <c r="G9" s="118">
        <f ca="1">'Multi Channel'!G10</f>
        <v>271622099.87</v>
      </c>
      <c r="H9" s="115">
        <f ca="1">IF(F$9 = 0, 0, IFERROR((F9 - G9) / G9, 0))</f>
        <v>0.29266210605854981</v>
      </c>
      <c r="I9" s="141"/>
      <c r="J9" s="119">
        <f ca="1">'Multi Channel'!J10</f>
        <v>444472003.29000002</v>
      </c>
      <c r="K9" s="118">
        <f ca="1">'Multi Channel'!K10</f>
        <v>350867291.56</v>
      </c>
      <c r="L9" s="115">
        <f ca="1">IF(J$9 = 0, 0, IFERROR((J9 - K9) / K9, 0))</f>
        <v>0.26678095673672436</v>
      </c>
      <c r="M9" s="141"/>
      <c r="N9" s="119">
        <f ca="1">'Multi Channel'!N10</f>
        <v>444472003.29000002</v>
      </c>
      <c r="O9" s="118">
        <f ca="1">'Multi Channel'!O10</f>
        <v>350867291.56</v>
      </c>
      <c r="P9" s="115">
        <f ca="1">IF(N$9 = 0, 0, IFERROR((N9 - O9) / O9, 0))</f>
        <v>0.26678095673672436</v>
      </c>
      <c r="Q9" s="141"/>
      <c r="R9" s="119">
        <f ca="1">'Multi Channel'!R10</f>
        <v>56107573.32</v>
      </c>
      <c r="S9" s="118">
        <f ca="1">'Multi Channel'!S10</f>
        <v>39145047.139999993</v>
      </c>
      <c r="T9" s="115">
        <f ca="1">IF(R$9 = 0, 0, IFERROR((R9 - S9) / S9, 0))</f>
        <v>0.43332496495238632</v>
      </c>
      <c r="U9" s="119">
        <f ca="1">'Multi Channel'!U10</f>
        <v>61089891.530000009</v>
      </c>
      <c r="V9" s="118">
        <f ca="1">'Multi Channel'!V10</f>
        <v>47364791.900000006</v>
      </c>
      <c r="W9" s="115">
        <f ca="1">IF(U$9 = 0, 0, IFERROR((U9 - V9) / V9, 0))</f>
        <v>0.28977430448712688</v>
      </c>
      <c r="X9" s="119">
        <f ca="1">'Multi Channel'!X10</f>
        <v>62862041.079999976</v>
      </c>
      <c r="Y9" s="118">
        <f ca="1">'Multi Channel'!Y10</f>
        <v>49393356.110000007</v>
      </c>
      <c r="Z9" s="115">
        <f ca="1">IF(X$9 = 0, 0, IFERROR((X9 - Y9) / Y9, 0))</f>
        <v>0.27268211821859067</v>
      </c>
      <c r="AA9" s="119">
        <f ca="1">'Multi Channel'!AA10</f>
        <v>80434593.729999989</v>
      </c>
      <c r="AB9" s="118">
        <f ca="1">'Multi Channel'!AB10</f>
        <v>64748393.180000022</v>
      </c>
      <c r="AC9" s="115">
        <f ca="1">IF(AA$9 = 0, 0, IFERROR((AA9 - AB9) / AB9, 0))</f>
        <v>0.24226393551408223</v>
      </c>
      <c r="AD9" s="141"/>
      <c r="AE9" s="119">
        <f ca="1">'Multi Channel'!AE10</f>
        <v>5956291.870000002</v>
      </c>
      <c r="AF9" s="118">
        <f ca="1">'Multi Channel'!AF10</f>
        <v>3868772.2700000005</v>
      </c>
      <c r="AG9" s="115">
        <f ca="1">IF(AE$9 = 0, 0, IFERROR((AE9 - AF9) / AF9, 0))</f>
        <v>0.53958192788638892</v>
      </c>
      <c r="AH9" s="119">
        <f ca="1">'Multi Channel'!AH10</f>
        <v>14843556.759999996</v>
      </c>
      <c r="AI9" s="118">
        <f ca="1">'Multi Channel'!AI10</f>
        <v>10280307.099999994</v>
      </c>
      <c r="AJ9" s="115">
        <f ca="1">IF(AH$9 = 0, 0, IFERROR((AH9 - AI9) / AI9, 0))</f>
        <v>0.4438826209773446</v>
      </c>
      <c r="AK9" s="119">
        <f ca="1">'Multi Channel'!AK10</f>
        <v>10913107.310000002</v>
      </c>
      <c r="AL9" s="118">
        <f ca="1">'Multi Channel'!AL10</f>
        <v>7342574.8099999977</v>
      </c>
      <c r="AM9" s="115">
        <f ca="1">IF(AK$9 = 0, 0, IFERROR((AK9 - AL9) / AL9, 0))</f>
        <v>0.48627798727187987</v>
      </c>
      <c r="AN9" s="119">
        <f ca="1">'Multi Channel'!AN10</f>
        <v>10538993.249999998</v>
      </c>
      <c r="AO9" s="118">
        <f ca="1">'Multi Channel'!AO10</f>
        <v>9132197.8200000003</v>
      </c>
      <c r="AP9" s="115">
        <f ca="1">IF(AN$9 = 0, 0, IFERROR((AN9 - AO9) / AO9, 0))</f>
        <v>0.15404784891092052</v>
      </c>
      <c r="AQ9" s="119">
        <f ca="1">'Multi Channel'!AQ10</f>
        <v>15911864.91</v>
      </c>
      <c r="AR9" s="118">
        <f ca="1">'Multi Channel'!AR10</f>
        <v>10669169.080000006</v>
      </c>
      <c r="AS9" s="115">
        <f ca="1">'Multi Channel'!AS10</f>
        <v>0.49138745395156785</v>
      </c>
      <c r="AT9" s="119">
        <f ca="1">'Multi Channel'!AT10</f>
        <v>7393475.3899999997</v>
      </c>
      <c r="AU9" s="118">
        <f ca="1">'Multi Channel'!AU10</f>
        <v>6072670.0299999984</v>
      </c>
      <c r="AV9" s="115">
        <f ca="1">IF(AT$9 = 0, 0, IFERROR((AT9 - AU9) / AU9, 0))</f>
        <v>0.21749993882015711</v>
      </c>
      <c r="AW9" s="119">
        <f ca="1">'Multi Channel'!AW10</f>
        <v>8141986.2799999984</v>
      </c>
      <c r="AX9" s="118">
        <f ca="1">'Multi Channel'!AX10</f>
        <v>6181730.1700000046</v>
      </c>
      <c r="AY9" s="115">
        <f ca="1">IF(AW$9 = 0, 0, IFERROR((AW9 - AX9) / AX9, 0))</f>
        <v>0.31710476777409913</v>
      </c>
      <c r="AZ9" s="119">
        <f ca="1">'Multi Channel'!AZ10</f>
        <v>14374022.470000001</v>
      </c>
      <c r="BA9" s="118">
        <f ca="1">'Multi Channel'!BA10</f>
        <v>11798952.609999999</v>
      </c>
      <c r="BB9" s="115">
        <f ca="1">IF(AZ$9 = 0, 0, IFERROR((AZ9 - BA9) / BA9, 0))</f>
        <v>0.21824563121115895</v>
      </c>
      <c r="BC9" s="119">
        <f ca="1">'Multi Channel'!BC10</f>
        <v>12374958.669999996</v>
      </c>
      <c r="BD9" s="118">
        <f ca="1">'Multi Channel'!BD10</f>
        <v>9224349.870000001</v>
      </c>
      <c r="BE9" s="115">
        <f ca="1">IF(BC$9 = 0, 0, IFERROR((BC9 - BD9) / BD9, 0))</f>
        <v>0.34155348012618203</v>
      </c>
      <c r="BF9" s="119">
        <f ca="1">'Multi Channel'!BF10</f>
        <v>12832226.259999998</v>
      </c>
      <c r="BG9" s="118">
        <f ca="1">'Multi Channel'!BG10</f>
        <v>11313595.120000005</v>
      </c>
      <c r="BH9" s="115">
        <f ca="1">IF(BF$9 = 0, 0, IFERROR((BF9 - BG9) / BG9, 0))</f>
        <v>0.13423064232830639</v>
      </c>
      <c r="BI9" s="119">
        <f ca="1">'Multi Channel'!BI10</f>
        <v>22582360.289999992</v>
      </c>
      <c r="BJ9" s="118">
        <f ca="1">'Multi Channel'!BJ10</f>
        <v>16529976.279999996</v>
      </c>
      <c r="BK9" s="115">
        <f ca="1">IF(BI$9 = 0, 0, IFERROR((BI9 - BJ9) / BJ9, 0))</f>
        <v>0.36614595855911281</v>
      </c>
      <c r="BL9" s="119">
        <f ca="1">'Multi Channel'!BL10</f>
        <v>9134936.379999999</v>
      </c>
      <c r="BM9" s="118">
        <f ca="1">'Multi Channel'!BM10</f>
        <v>7415865.080000001</v>
      </c>
      <c r="BN9" s="115">
        <f ca="1">IF(BL$9 = 0, 0, IFERROR((BL9 - BM9) / BM9, 0))</f>
        <v>0.23180994819285436</v>
      </c>
      <c r="BO9" s="158" t="str">
        <f>E9</f>
        <v>Total Company</v>
      </c>
      <c r="BP9" s="248" t="str">
        <f>$D9</f>
        <v>GROSS DEMAND</v>
      </c>
    </row>
    <row r="10" spans="1:68" ht="15" hidden="1" thickTop="1" x14ac:dyDescent="0.2">
      <c r="A10" s="6" t="str">
        <f>A$9</f>
        <v>&lt;&gt; -99</v>
      </c>
      <c r="B10" s="3" t="str">
        <f t="shared" ref="B10" si="0">B$9</f>
        <v>&gt;= 0</v>
      </c>
      <c r="D10" s="237"/>
      <c r="E10" s="136" t="s">
        <v>130</v>
      </c>
      <c r="F10" s="120">
        <f ca="1">SUMIFS(GROSS_AMT_T, CHANNEL_COUNT, $A$2, IS_JJCC, $B$2, CUST_GROUP, $A10, RECENCY_GROUP, $B10, TIMEFRAME, F$1)</f>
        <v>351115595.66999996</v>
      </c>
      <c r="G10" s="111">
        <f ca="1">SUMIFS(GROSS_AMT_T, CHANNEL_COUNT, $A$2, IS_JJCC, $B$2, CUST_GROUP, $A10, RECENCY_GROUP, $B10, TIMEFRAME, G$1)</f>
        <v>271622099.87</v>
      </c>
      <c r="H10" s="108">
        <f t="shared" ref="H10:H11" ca="1" si="1">IF(F$9 = 0, 0, IFERROR((F10 - G10) / G10, 0))</f>
        <v>0.29266210605854981</v>
      </c>
      <c r="I10" s="141"/>
      <c r="J10" s="120">
        <f ca="1">SUMIFS(GROSS_AMT_T, CHANNEL_COUNT, $A$2, IS_JJCC, $B$2, CUST_GROUP, $A10, RECENCY_GROUP, $B10, TIMEFRAME, J$1)</f>
        <v>444472003.29000002</v>
      </c>
      <c r="K10" s="111">
        <f ca="1">SUMIFS(GROSS_AMT_T, CHANNEL_COUNT, $A$2, IS_JJCC, $B$2, CUST_GROUP, $A10, RECENCY_GROUP, $B10, TIMEFRAME, K$1)</f>
        <v>350867291.56</v>
      </c>
      <c r="L10" s="108">
        <f t="shared" ref="L10:L11" ca="1" si="2">IF(J$9 = 0, 0, IFERROR((J10 - K10) / K10, 0))</f>
        <v>0.26678095673672436</v>
      </c>
      <c r="M10" s="141"/>
      <c r="N10" s="120">
        <f ca="1">SUMIFS(GROSS_AMT_T, CHANNEL_COUNT, $A$2, IS_JJCC, $B$2, CUST_GROUP, $A10, RECENCY_GROUP, $B10, TIMEFRAME, N$1)</f>
        <v>444472003.29000002</v>
      </c>
      <c r="O10" s="111">
        <f ca="1">SUMIFS(GROSS_AMT_T, CHANNEL_COUNT, $A$2, IS_JJCC, $B$2, CUST_GROUP, $A10, RECENCY_GROUP, $B10, TIMEFRAME, O$1)</f>
        <v>350867291.56</v>
      </c>
      <c r="P10" s="108">
        <f t="shared" ref="P10:P11" ca="1" si="3">IF(N$9 = 0, 0, IFERROR((N10 - O10) / O10, 0))</f>
        <v>0.26678095673672436</v>
      </c>
      <c r="Q10" s="141"/>
      <c r="R10" s="120">
        <f ca="1">SUMIFS(GROSS_AMT_T, CHANNEL_COUNT, $A$2, IS_JJCC, $B$2, CUST_GROUP, $A10, RECENCY_GROUP, $B10, TIMEFRAME, R$1)</f>
        <v>56107573.32</v>
      </c>
      <c r="S10" s="111">
        <f ca="1">SUMIFS(GROSS_AMT_T, CHANNEL_COUNT, $A$2, IS_JJCC, $B$2, CUST_GROUP, $A10, RECENCY_GROUP, $B10, TIMEFRAME, S$1)</f>
        <v>39145047.139999993</v>
      </c>
      <c r="T10" s="108">
        <f t="shared" ref="T10:T11" ca="1" si="4">IF(R$9 = 0, 0, IFERROR((R10 - S10) / S10, 0))</f>
        <v>0.43332496495238632</v>
      </c>
      <c r="U10" s="120">
        <f ca="1">SUMIFS(GROSS_AMT_T, CHANNEL_COUNT, $A$2, IS_JJCC, $B$2, CUST_GROUP, $A10, RECENCY_GROUP, $B10, TIMEFRAME, U$1)</f>
        <v>61089891.530000009</v>
      </c>
      <c r="V10" s="111">
        <f ca="1">SUMIFS(GROSS_AMT_T, CHANNEL_COUNT, $A$2, IS_JJCC, $B$2, CUST_GROUP, $A10, RECENCY_GROUP, $B10, TIMEFRAME, V$1)</f>
        <v>47364791.900000006</v>
      </c>
      <c r="W10" s="108">
        <f t="shared" ref="W10:W11" ca="1" si="5">IF(U$9 = 0, 0, IFERROR((U10 - V10) / V10, 0))</f>
        <v>0.28977430448712688</v>
      </c>
      <c r="X10" s="120">
        <f ca="1">SUMIFS(GROSS_AMT_T, CHANNEL_COUNT, $A$2, IS_JJCC, $B$2, CUST_GROUP, $A10, RECENCY_GROUP, $B10, TIMEFRAME, X$1)</f>
        <v>62862041.079999976</v>
      </c>
      <c r="Y10" s="111">
        <f ca="1">SUMIFS(GROSS_AMT_T, CHANNEL_COUNT, $A$2, IS_JJCC, $B$2, CUST_GROUP, $A10, RECENCY_GROUP, $B10, TIMEFRAME, Y$1)</f>
        <v>49393356.110000007</v>
      </c>
      <c r="Z10" s="108">
        <f t="shared" ref="Z10:Z11" ca="1" si="6">IF(X$9 = 0, 0, IFERROR((X10 - Y10) / Y10, 0))</f>
        <v>0.27268211821859067</v>
      </c>
      <c r="AA10" s="120">
        <f ca="1">SUMIFS(GROSS_AMT_T, CHANNEL_COUNT, $A$2, IS_JJCC, $B$2, CUST_GROUP, $A10, RECENCY_GROUP, $B10, TIMEFRAME, AA$1)</f>
        <v>80434593.729999989</v>
      </c>
      <c r="AB10" s="111">
        <f ca="1">SUMIFS(GROSS_AMT_T, CHANNEL_COUNT, $A$2, IS_JJCC, $B$2, CUST_GROUP, $A10, RECENCY_GROUP, $B10, TIMEFRAME, AB$1)</f>
        <v>64748393.180000022</v>
      </c>
      <c r="AC10" s="108">
        <f t="shared" ref="AC10:AC11" ca="1" si="7">IF(AA$9 = 0, 0, IFERROR((AA10 - AB10) / AB10, 0))</f>
        <v>0.24226393551408223</v>
      </c>
      <c r="AD10" s="141"/>
      <c r="AE10" s="120">
        <f ca="1">SUMIFS(GROSS_AMT_T, CHANNEL_COUNT, $A$2, IS_JJCC, $B$2, CUST_GROUP, $A10, RECENCY_GROUP, $B10, TIMEFRAME, AE$1)</f>
        <v>5956291.870000002</v>
      </c>
      <c r="AF10" s="111">
        <f ca="1">SUMIFS(GROSS_AMT_T, CHANNEL_COUNT, $A$2, IS_JJCC, $B$2, CUST_GROUP, $A10, RECENCY_GROUP, $B10, TIMEFRAME, AF$1)</f>
        <v>3868772.2700000005</v>
      </c>
      <c r="AG10" s="108">
        <f t="shared" ref="AG10:AG11" ca="1" si="8">IF(AE$9 = 0, 0, IFERROR((AE10 - AF10) / AF10, 0))</f>
        <v>0.53958192788638892</v>
      </c>
      <c r="AH10" s="120">
        <f ca="1">SUMIFS(GROSS_AMT_T, CHANNEL_COUNT, $A$2, IS_JJCC, $B$2, CUST_GROUP, $A10, RECENCY_GROUP, $B10, TIMEFRAME, AH$1)</f>
        <v>14843556.759999996</v>
      </c>
      <c r="AI10" s="111">
        <f ca="1">SUMIFS(GROSS_AMT_T, CHANNEL_COUNT, $A$2, IS_JJCC, $B$2, CUST_GROUP, $A10, RECENCY_GROUP, $B10, TIMEFRAME, AI$1)</f>
        <v>10280307.099999994</v>
      </c>
      <c r="AJ10" s="108">
        <f t="shared" ref="AJ10:AJ11" ca="1" si="9">IF(AH$9 = 0, 0, IFERROR((AH10 - AI10) / AI10, 0))</f>
        <v>0.4438826209773446</v>
      </c>
      <c r="AK10" s="120">
        <f ca="1">SUMIFS(GROSS_AMT_T, CHANNEL_COUNT, $A$2, IS_JJCC, $B$2, CUST_GROUP, $A10, RECENCY_GROUP, $B10, TIMEFRAME, AK$1)</f>
        <v>10913107.310000002</v>
      </c>
      <c r="AL10" s="111">
        <f ca="1">SUMIFS(GROSS_AMT_T, CHANNEL_COUNT, $A$2, IS_JJCC, $B$2, CUST_GROUP, $A10, RECENCY_GROUP, $B10, TIMEFRAME, AL$1)</f>
        <v>7342574.8099999977</v>
      </c>
      <c r="AM10" s="108">
        <f t="shared" ref="AM10:AM11" ca="1" si="10">IF(AK$9 = 0, 0, IFERROR((AK10 - AL10) / AL10, 0))</f>
        <v>0.48627798727187987</v>
      </c>
      <c r="AN10" s="120">
        <f ca="1">SUMIFS(GROSS_AMT_T, CHANNEL_COUNT, $A$2, IS_JJCC, $B$2, CUST_GROUP, $A10, RECENCY_GROUP, $B10, TIMEFRAME, AN$1)</f>
        <v>10538993.249999998</v>
      </c>
      <c r="AO10" s="111">
        <f ca="1">SUMIFS(GROSS_AMT_T, CHANNEL_COUNT, $A$2, IS_JJCC, $B$2, CUST_GROUP, $A10, RECENCY_GROUP, $B10, TIMEFRAME, AO$1)</f>
        <v>9132197.8200000003</v>
      </c>
      <c r="AP10" s="108">
        <f t="shared" ref="AP10:AP11" ca="1" si="11">IF(AN$9 = 0, 0, IFERROR((AN10 - AO10) / AO10, 0))</f>
        <v>0.15404784891092052</v>
      </c>
      <c r="AQ10" s="120">
        <f ca="1">SUMIFS(GROSS_AMT_T, CHANNEL_COUNT, $A$2, IS_JJCC, $B$2, CUST_GROUP, $A10, RECENCY_GROUP, $B10, TIMEFRAME, AQ$1)</f>
        <v>15911864.91</v>
      </c>
      <c r="AR10" s="111">
        <f ca="1">SUMIFS(GROSS_AMT_T, CHANNEL_COUNT, $A$2, IS_JJCC, $B$2, CUST_GROUP, $A10, RECENCY_GROUP, $B10, TIMEFRAME, AR$1)</f>
        <v>10669169.080000006</v>
      </c>
      <c r="AS10" s="108">
        <f t="shared" ref="AS10:AS11" ca="1" si="12">IF(AQ$9 = 0, 0, IFERROR((AQ10 - AR10) / AR10, 0))</f>
        <v>0.49138745395156785</v>
      </c>
      <c r="AT10" s="120">
        <f ca="1">SUMIFS(GROSS_AMT_T, CHANNEL_COUNT, $A$2, IS_JJCC, $B$2, CUST_GROUP, $A10, RECENCY_GROUP, $B10, TIMEFRAME, AT$1)</f>
        <v>7393475.3899999997</v>
      </c>
      <c r="AU10" s="111">
        <f ca="1">SUMIFS(GROSS_AMT_T, CHANNEL_COUNT, $A$2, IS_JJCC, $B$2, CUST_GROUP, $A10, RECENCY_GROUP, $B10, TIMEFRAME, AU$1)</f>
        <v>6072670.0299999984</v>
      </c>
      <c r="AV10" s="108">
        <f t="shared" ref="AV10:AV11" ca="1" si="13">IF(AT$9 = 0, 0, IFERROR((AT10 - AU10) / AU10, 0))</f>
        <v>0.21749993882015711</v>
      </c>
      <c r="AW10" s="120">
        <f ca="1">SUMIFS(GROSS_AMT_T, CHANNEL_COUNT, $A$2, IS_JJCC, $B$2, CUST_GROUP, $A10, RECENCY_GROUP, $B10, TIMEFRAME, AW$1)</f>
        <v>8141986.2799999984</v>
      </c>
      <c r="AX10" s="111">
        <f ca="1">SUMIFS(GROSS_AMT_T, CHANNEL_COUNT, $A$2, IS_JJCC, $B$2, CUST_GROUP, $A10, RECENCY_GROUP, $B10, TIMEFRAME, AX$1)</f>
        <v>6181730.1700000046</v>
      </c>
      <c r="AY10" s="108">
        <f t="shared" ref="AY10:AY11" ca="1" si="14">IF(AW$9 = 0, 0, IFERROR((AW10 - AX10) / AX10, 0))</f>
        <v>0.31710476777409913</v>
      </c>
      <c r="AZ10" s="120">
        <f ca="1">SUMIFS(GROSS_AMT_T, CHANNEL_COUNT, $A$2, IS_JJCC, $B$2, CUST_GROUP, $A10, RECENCY_GROUP, $B10, TIMEFRAME, AZ$1)</f>
        <v>14374022.470000001</v>
      </c>
      <c r="BA10" s="111">
        <f ca="1">SUMIFS(GROSS_AMT_T, CHANNEL_COUNT, $A$2, IS_JJCC, $B$2, CUST_GROUP, $A10, RECENCY_GROUP, $B10, TIMEFRAME, BA$1)</f>
        <v>11798952.609999999</v>
      </c>
      <c r="BB10" s="108">
        <f t="shared" ref="BB10:BB11" ca="1" si="15">IF(AZ$9 = 0, 0, IFERROR((AZ10 - BA10) / BA10, 0))</f>
        <v>0.21824563121115895</v>
      </c>
      <c r="BC10" s="120">
        <f ca="1">SUMIFS(GROSS_AMT_T, CHANNEL_COUNT, $A$2, IS_JJCC, $B$2, CUST_GROUP, $A10, RECENCY_GROUP, $B10, TIMEFRAME, BC$1)</f>
        <v>12374958.669999996</v>
      </c>
      <c r="BD10" s="111">
        <f ca="1">SUMIFS(GROSS_AMT_T, CHANNEL_COUNT, $A$2, IS_JJCC, $B$2, CUST_GROUP, $A10, RECENCY_GROUP, $B10, TIMEFRAME, BD$1)</f>
        <v>9224349.870000001</v>
      </c>
      <c r="BE10" s="108">
        <f t="shared" ref="BE10:BE11" ca="1" si="16">IF(BC$9 = 0, 0, IFERROR((BC10 - BD10) / BD10, 0))</f>
        <v>0.34155348012618203</v>
      </c>
      <c r="BF10" s="120">
        <f ca="1">SUMIFS(GROSS_AMT_T, CHANNEL_COUNT, $A$2, IS_JJCC, $B$2, CUST_GROUP, $A10, RECENCY_GROUP, $B10, TIMEFRAME, BF$1)</f>
        <v>12832226.259999998</v>
      </c>
      <c r="BG10" s="111">
        <f ca="1">SUMIFS(GROSS_AMT_T, CHANNEL_COUNT, $A$2, IS_JJCC, $B$2, CUST_GROUP, $A10, RECENCY_GROUP, $B10, TIMEFRAME, BG$1)</f>
        <v>11313595.120000005</v>
      </c>
      <c r="BH10" s="108">
        <f t="shared" ref="BH10:BH11" ca="1" si="17">IF(BF$9 = 0, 0, IFERROR((BF10 - BG10) / BG10, 0))</f>
        <v>0.13423064232830639</v>
      </c>
      <c r="BI10" s="120">
        <f ca="1">SUMIFS(GROSS_AMT_T, CHANNEL_COUNT, $A$2, IS_JJCC, $B$2, CUST_GROUP, $A10, RECENCY_GROUP, $B10, TIMEFRAME, BI$1)</f>
        <v>22582360.289999992</v>
      </c>
      <c r="BJ10" s="111">
        <f ca="1">SUMIFS(GROSS_AMT_T, CHANNEL_COUNT, $A$2, IS_JJCC, $B$2, CUST_GROUP, $A10, RECENCY_GROUP, $B10, TIMEFRAME, BJ$1)</f>
        <v>16529976.279999996</v>
      </c>
      <c r="BK10" s="108">
        <f t="shared" ref="BK10:BK11" ca="1" si="18">IF(BI$9 = 0, 0, IFERROR((BI10 - BJ10) / BJ10, 0))</f>
        <v>0.36614595855911281</v>
      </c>
      <c r="BL10" s="120">
        <f ca="1">SUMIFS(GROSS_AMT_T, CHANNEL_COUNT, $A$2, IS_JJCC, $B$2, CUST_GROUP, $A10, RECENCY_GROUP, $B10, TIMEFRAME, BL$1)</f>
        <v>9134936.379999999</v>
      </c>
      <c r="BM10" s="111">
        <f ca="1">SUMIFS(GROSS_AMT_T, CHANNEL_COUNT, $A$2, IS_JJCC, $B$2, CUST_GROUP, $A10, RECENCY_GROUP, $B10, TIMEFRAME, BM$1)</f>
        <v>7415865.080000001</v>
      </c>
      <c r="BN10" s="108">
        <f t="shared" ref="BN10:BN11" ca="1" si="19">IF(BL$9 = 0, 0, IFERROR((BL10 - BM10) / BM10, 0))</f>
        <v>0.23180994819285436</v>
      </c>
      <c r="BO10" s="152" t="str">
        <f t="shared" ref="BO10:BO13" si="20">E10</f>
        <v>All Transactions</v>
      </c>
      <c r="BP10" s="249"/>
    </row>
    <row r="11" spans="1:68" hidden="1" x14ac:dyDescent="0.2">
      <c r="A11" s="6" t="s">
        <v>80</v>
      </c>
      <c r="B11" s="3" t="s">
        <v>65</v>
      </c>
      <c r="D11" s="237"/>
      <c r="E11" s="77" t="s">
        <v>132</v>
      </c>
      <c r="F11" s="121">
        <f ca="1">SUMIFS(GROSS_AMT_T, CHANNEL_COUNT, $A$2, IS_JJCC, $B$2, CUST_GROUP, $A11, RECENCY_GROUP, $B11, TIMEFRAME, F$1)</f>
        <v>351115595.66999996</v>
      </c>
      <c r="G11" s="104">
        <f ca="1">SUMIFS(GROSS_AMT_T, CHANNEL_COUNT, $A$2, IS_JJCC, $B$2, CUST_GROUP, $A11, RECENCY_GROUP, $B11, TIMEFRAME, G$1)</f>
        <v>271622099.87</v>
      </c>
      <c r="H11" s="48">
        <f t="shared" ca="1" si="1"/>
        <v>0.29266210605854981</v>
      </c>
      <c r="I11" s="141"/>
      <c r="J11" s="121">
        <f ca="1">SUMIFS(GROSS_AMT_T, CHANNEL_COUNT, $A$2, IS_JJCC, $B$2, CUST_GROUP, $A11, RECENCY_GROUP, $B11, TIMEFRAME, J$1)</f>
        <v>444472003.29000002</v>
      </c>
      <c r="K11" s="104">
        <f ca="1">SUMIFS(GROSS_AMT_T, CHANNEL_COUNT, $A$2, IS_JJCC, $B$2, CUST_GROUP, $A11, RECENCY_GROUP, $B11, TIMEFRAME, K$1)</f>
        <v>350867291.56</v>
      </c>
      <c r="L11" s="48">
        <f t="shared" ca="1" si="2"/>
        <v>0.26678095673672436</v>
      </c>
      <c r="M11" s="141"/>
      <c r="N11" s="121">
        <f ca="1">SUMIFS(GROSS_AMT_T, CHANNEL_COUNT, $A$2, IS_JJCC, $B$2, CUST_GROUP, $A11, RECENCY_GROUP, $B11, TIMEFRAME, N$1)</f>
        <v>444472003.29000002</v>
      </c>
      <c r="O11" s="104">
        <f ca="1">SUMIFS(GROSS_AMT_T, CHANNEL_COUNT, $A$2, IS_JJCC, $B$2, CUST_GROUP, $A11, RECENCY_GROUP, $B11, TIMEFRAME, O$1)</f>
        <v>350867291.56</v>
      </c>
      <c r="P11" s="48">
        <f t="shared" ca="1" si="3"/>
        <v>0.26678095673672436</v>
      </c>
      <c r="Q11" s="141"/>
      <c r="R11" s="121">
        <f ca="1">SUMIFS(GROSS_AMT_T, CHANNEL_COUNT, $A$2, IS_JJCC, $B$2, CUST_GROUP, $A11, RECENCY_GROUP, $B11, TIMEFRAME, R$1)</f>
        <v>56107573.32</v>
      </c>
      <c r="S11" s="104">
        <f ca="1">SUMIFS(GROSS_AMT_T, CHANNEL_COUNT, $A$2, IS_JJCC, $B$2, CUST_GROUP, $A11, RECENCY_GROUP, $B11, TIMEFRAME, S$1)</f>
        <v>39145047.139999993</v>
      </c>
      <c r="T11" s="48">
        <f t="shared" ca="1" si="4"/>
        <v>0.43332496495238632</v>
      </c>
      <c r="U11" s="121">
        <f ca="1">SUMIFS(GROSS_AMT_T, CHANNEL_COUNT, $A$2, IS_JJCC, $B$2, CUST_GROUP, $A11, RECENCY_GROUP, $B11, TIMEFRAME, U$1)</f>
        <v>61089891.530000009</v>
      </c>
      <c r="V11" s="104">
        <f ca="1">SUMIFS(GROSS_AMT_T, CHANNEL_COUNT, $A$2, IS_JJCC, $B$2, CUST_GROUP, $A11, RECENCY_GROUP, $B11, TIMEFRAME, V$1)</f>
        <v>47364791.900000006</v>
      </c>
      <c r="W11" s="48">
        <f t="shared" ca="1" si="5"/>
        <v>0.28977430448712688</v>
      </c>
      <c r="X11" s="121">
        <f ca="1">SUMIFS(GROSS_AMT_T, CHANNEL_COUNT, $A$2, IS_JJCC, $B$2, CUST_GROUP, $A11, RECENCY_GROUP, $B11, TIMEFRAME, X$1)</f>
        <v>62862041.079999976</v>
      </c>
      <c r="Y11" s="104">
        <f ca="1">SUMIFS(GROSS_AMT_T, CHANNEL_COUNT, $A$2, IS_JJCC, $B$2, CUST_GROUP, $A11, RECENCY_GROUP, $B11, TIMEFRAME, Y$1)</f>
        <v>49393356.110000007</v>
      </c>
      <c r="Z11" s="48">
        <f t="shared" ca="1" si="6"/>
        <v>0.27268211821859067</v>
      </c>
      <c r="AA11" s="121">
        <f ca="1">SUMIFS(GROSS_AMT_T, CHANNEL_COUNT, $A$2, IS_JJCC, $B$2, CUST_GROUP, $A11, RECENCY_GROUP, $B11, TIMEFRAME, AA$1)</f>
        <v>80434593.729999989</v>
      </c>
      <c r="AB11" s="104">
        <f ca="1">SUMIFS(GROSS_AMT_T, CHANNEL_COUNT, $A$2, IS_JJCC, $B$2, CUST_GROUP, $A11, RECENCY_GROUP, $B11, TIMEFRAME, AB$1)</f>
        <v>64748393.180000022</v>
      </c>
      <c r="AC11" s="48">
        <f t="shared" ca="1" si="7"/>
        <v>0.24226393551408223</v>
      </c>
      <c r="AD11" s="141"/>
      <c r="AE11" s="121">
        <f ca="1">SUMIFS(GROSS_AMT_T, CHANNEL_COUNT, $A$2, IS_JJCC, $B$2, CUST_GROUP, $A11, RECENCY_GROUP, $B11, TIMEFRAME, AE$1)</f>
        <v>5956291.870000002</v>
      </c>
      <c r="AF11" s="104">
        <f ca="1">SUMIFS(GROSS_AMT_T, CHANNEL_COUNT, $A$2, IS_JJCC, $B$2, CUST_GROUP, $A11, RECENCY_GROUP, $B11, TIMEFRAME, AF$1)</f>
        <v>3868772.2700000005</v>
      </c>
      <c r="AG11" s="48">
        <f t="shared" ca="1" si="8"/>
        <v>0.53958192788638892</v>
      </c>
      <c r="AH11" s="121">
        <f ca="1">SUMIFS(GROSS_AMT_T, CHANNEL_COUNT, $A$2, IS_JJCC, $B$2, CUST_GROUP, $A11, RECENCY_GROUP, $B11, TIMEFRAME, AH$1)</f>
        <v>14843556.759999996</v>
      </c>
      <c r="AI11" s="104">
        <f ca="1">SUMIFS(GROSS_AMT_T, CHANNEL_COUNT, $A$2, IS_JJCC, $B$2, CUST_GROUP, $A11, RECENCY_GROUP, $B11, TIMEFRAME, AI$1)</f>
        <v>10280307.099999994</v>
      </c>
      <c r="AJ11" s="48">
        <f t="shared" ca="1" si="9"/>
        <v>0.4438826209773446</v>
      </c>
      <c r="AK11" s="121">
        <f ca="1">SUMIFS(GROSS_AMT_T, CHANNEL_COUNT, $A$2, IS_JJCC, $B$2, CUST_GROUP, $A11, RECENCY_GROUP, $B11, TIMEFRAME, AK$1)</f>
        <v>10913107.310000002</v>
      </c>
      <c r="AL11" s="104">
        <f ca="1">SUMIFS(GROSS_AMT_T, CHANNEL_COUNT, $A$2, IS_JJCC, $B$2, CUST_GROUP, $A11, RECENCY_GROUP, $B11, TIMEFRAME, AL$1)</f>
        <v>7342574.8099999977</v>
      </c>
      <c r="AM11" s="48">
        <f t="shared" ca="1" si="10"/>
        <v>0.48627798727187987</v>
      </c>
      <c r="AN11" s="121">
        <f ca="1">SUMIFS(GROSS_AMT_T, CHANNEL_COUNT, $A$2, IS_JJCC, $B$2, CUST_GROUP, $A11, RECENCY_GROUP, $B11, TIMEFRAME, AN$1)</f>
        <v>10538993.249999998</v>
      </c>
      <c r="AO11" s="104">
        <f ca="1">SUMIFS(GROSS_AMT_T, CHANNEL_COUNT, $A$2, IS_JJCC, $B$2, CUST_GROUP, $A11, RECENCY_GROUP, $B11, TIMEFRAME, AO$1)</f>
        <v>9132197.8200000003</v>
      </c>
      <c r="AP11" s="48">
        <f t="shared" ca="1" si="11"/>
        <v>0.15404784891092052</v>
      </c>
      <c r="AQ11" s="121">
        <f ca="1">SUMIFS(GROSS_AMT_T, CHANNEL_COUNT, $A$2, IS_JJCC, $B$2, CUST_GROUP, $A11, RECENCY_GROUP, $B11, TIMEFRAME, AQ$1)</f>
        <v>15911864.91</v>
      </c>
      <c r="AR11" s="104">
        <f ca="1">SUMIFS(GROSS_AMT_T, CHANNEL_COUNT, $A$2, IS_JJCC, $B$2, CUST_GROUP, $A11, RECENCY_GROUP, $B11, TIMEFRAME, AR$1)</f>
        <v>10669169.080000006</v>
      </c>
      <c r="AS11" s="48">
        <f t="shared" ca="1" si="12"/>
        <v>0.49138745395156785</v>
      </c>
      <c r="AT11" s="121">
        <f ca="1">SUMIFS(GROSS_AMT_T, CHANNEL_COUNT, $A$2, IS_JJCC, $B$2, CUST_GROUP, $A11, RECENCY_GROUP, $B11, TIMEFRAME, AT$1)</f>
        <v>7393475.3899999997</v>
      </c>
      <c r="AU11" s="104">
        <f ca="1">SUMIFS(GROSS_AMT_T, CHANNEL_COUNT, $A$2, IS_JJCC, $B$2, CUST_GROUP, $A11, RECENCY_GROUP, $B11, TIMEFRAME, AU$1)</f>
        <v>6072670.0299999984</v>
      </c>
      <c r="AV11" s="48">
        <f t="shared" ca="1" si="13"/>
        <v>0.21749993882015711</v>
      </c>
      <c r="AW11" s="121">
        <f ca="1">SUMIFS(GROSS_AMT_T, CHANNEL_COUNT, $A$2, IS_JJCC, $B$2, CUST_GROUP, $A11, RECENCY_GROUP, $B11, TIMEFRAME, AW$1)</f>
        <v>8141986.2799999984</v>
      </c>
      <c r="AX11" s="104">
        <f ca="1">SUMIFS(GROSS_AMT_T, CHANNEL_COUNT, $A$2, IS_JJCC, $B$2, CUST_GROUP, $A11, RECENCY_GROUP, $B11, TIMEFRAME, AX$1)</f>
        <v>6181730.1700000046</v>
      </c>
      <c r="AY11" s="48">
        <f t="shared" ca="1" si="14"/>
        <v>0.31710476777409913</v>
      </c>
      <c r="AZ11" s="121">
        <f ca="1">SUMIFS(GROSS_AMT_T, CHANNEL_COUNT, $A$2, IS_JJCC, $B$2, CUST_GROUP, $A11, RECENCY_GROUP, $B11, TIMEFRAME, AZ$1)</f>
        <v>14374022.470000001</v>
      </c>
      <c r="BA11" s="104">
        <f ca="1">SUMIFS(GROSS_AMT_T, CHANNEL_COUNT, $A$2, IS_JJCC, $B$2, CUST_GROUP, $A11, RECENCY_GROUP, $B11, TIMEFRAME, BA$1)</f>
        <v>11798952.609999999</v>
      </c>
      <c r="BB11" s="48">
        <f t="shared" ca="1" si="15"/>
        <v>0.21824563121115895</v>
      </c>
      <c r="BC11" s="121">
        <f ca="1">SUMIFS(GROSS_AMT_T, CHANNEL_COUNT, $A$2, IS_JJCC, $B$2, CUST_GROUP, $A11, RECENCY_GROUP, $B11, TIMEFRAME, BC$1)</f>
        <v>12374958.669999996</v>
      </c>
      <c r="BD11" s="104">
        <f ca="1">SUMIFS(GROSS_AMT_T, CHANNEL_COUNT, $A$2, IS_JJCC, $B$2, CUST_GROUP, $A11, RECENCY_GROUP, $B11, TIMEFRAME, BD$1)</f>
        <v>9224349.870000001</v>
      </c>
      <c r="BE11" s="48">
        <f t="shared" ca="1" si="16"/>
        <v>0.34155348012618203</v>
      </c>
      <c r="BF11" s="121">
        <f ca="1">SUMIFS(GROSS_AMT_T, CHANNEL_COUNT, $A$2, IS_JJCC, $B$2, CUST_GROUP, $A11, RECENCY_GROUP, $B11, TIMEFRAME, BF$1)</f>
        <v>12832226.259999998</v>
      </c>
      <c r="BG11" s="104">
        <f ca="1">SUMIFS(GROSS_AMT_T, CHANNEL_COUNT, $A$2, IS_JJCC, $B$2, CUST_GROUP, $A11, RECENCY_GROUP, $B11, TIMEFRAME, BG$1)</f>
        <v>11313595.120000005</v>
      </c>
      <c r="BH11" s="48">
        <f t="shared" ca="1" si="17"/>
        <v>0.13423064232830639</v>
      </c>
      <c r="BI11" s="121">
        <f ca="1">SUMIFS(GROSS_AMT_T, CHANNEL_COUNT, $A$2, IS_JJCC, $B$2, CUST_GROUP, $A11, RECENCY_GROUP, $B11, TIMEFRAME, BI$1)</f>
        <v>22582360.289999992</v>
      </c>
      <c r="BJ11" s="104">
        <f ca="1">SUMIFS(GROSS_AMT_T, CHANNEL_COUNT, $A$2, IS_JJCC, $B$2, CUST_GROUP, $A11, RECENCY_GROUP, $B11, TIMEFRAME, BJ$1)</f>
        <v>16529976.279999996</v>
      </c>
      <c r="BK11" s="48">
        <f t="shared" ca="1" si="18"/>
        <v>0.36614595855911281</v>
      </c>
      <c r="BL11" s="121">
        <f ca="1">SUMIFS(GROSS_AMT_T, CHANNEL_COUNT, $A$2, IS_JJCC, $B$2, CUST_GROUP, $A11, RECENCY_GROUP, $B11, TIMEFRAME, BL$1)</f>
        <v>9134936.379999999</v>
      </c>
      <c r="BM11" s="104">
        <f ca="1">SUMIFS(GROSS_AMT_T, CHANNEL_COUNT, $A$2, IS_JJCC, $B$2, CUST_GROUP, $A11, RECENCY_GROUP, $B11, TIMEFRAME, BM$1)</f>
        <v>7415865.080000001</v>
      </c>
      <c r="BN11" s="48">
        <f t="shared" ca="1" si="19"/>
        <v>0.23180994819285436</v>
      </c>
      <c r="BO11" s="154" t="str">
        <f t="shared" si="20"/>
        <v>Identified Customers</v>
      </c>
      <c r="BP11" s="249"/>
    </row>
    <row r="12" spans="1:68" hidden="1" x14ac:dyDescent="0.2">
      <c r="A12" s="6"/>
      <c r="D12" s="237"/>
      <c r="E12" s="76" t="s">
        <v>131</v>
      </c>
      <c r="F12" s="33">
        <f ca="1">IFERROR(F10 / F9, 0)</f>
        <v>1</v>
      </c>
      <c r="G12" s="8">
        <f ca="1">IFERROR(G10 / G9, 0)</f>
        <v>1</v>
      </c>
      <c r="H12" s="20">
        <f ca="1">IF(F$9 = 0, 0, IFERROR((F12 - G12) * 10000, 0))</f>
        <v>0</v>
      </c>
      <c r="I12" s="88"/>
      <c r="J12" s="33">
        <f ca="1">IFERROR(J10 / J9, 0)</f>
        <v>1</v>
      </c>
      <c r="K12" s="8">
        <f ca="1">IFERROR(K10 / K9, 0)</f>
        <v>1</v>
      </c>
      <c r="L12" s="20">
        <f ca="1">IF(J$9 = 0, 0, IFERROR((J12 - K12) * 10000, 0))</f>
        <v>0</v>
      </c>
      <c r="M12" s="88"/>
      <c r="N12" s="33">
        <f ca="1">IFERROR(N10 / N9, 0)</f>
        <v>1</v>
      </c>
      <c r="O12" s="8">
        <f ca="1">IFERROR(O10 / O9, 0)</f>
        <v>1</v>
      </c>
      <c r="P12" s="20">
        <f ca="1">IF(N$9 = 0, 0, IFERROR((N12 - O12) * 10000, 0))</f>
        <v>0</v>
      </c>
      <c r="Q12" s="88"/>
      <c r="R12" s="33">
        <f ca="1">IFERROR(R10 / R9, 0)</f>
        <v>1</v>
      </c>
      <c r="S12" s="8">
        <f ca="1">IFERROR(S10 / S9, 0)</f>
        <v>1</v>
      </c>
      <c r="T12" s="20">
        <f ca="1">IF(R$9 = 0, 0, IFERROR((R12 - S12) * 10000, 0))</f>
        <v>0</v>
      </c>
      <c r="U12" s="33">
        <f ca="1">IFERROR(U10 / U9, 0)</f>
        <v>1</v>
      </c>
      <c r="V12" s="8">
        <f ca="1">IFERROR(V10 / V9, 0)</f>
        <v>1</v>
      </c>
      <c r="W12" s="20">
        <f ca="1">IF(U$9 = 0, 0, IFERROR((U12 - V12) * 10000, 0))</f>
        <v>0</v>
      </c>
      <c r="X12" s="33">
        <f ca="1">IFERROR(X10 / X9, 0)</f>
        <v>1</v>
      </c>
      <c r="Y12" s="8">
        <f ca="1">IFERROR(Y10 / Y9, 0)</f>
        <v>1</v>
      </c>
      <c r="Z12" s="20">
        <f ca="1">IF(X$9 = 0, 0, IFERROR((X12 - Y12) * 10000, 0))</f>
        <v>0</v>
      </c>
      <c r="AA12" s="33">
        <f ca="1">IFERROR(AA10 / AA9, 0)</f>
        <v>1</v>
      </c>
      <c r="AB12" s="8">
        <f ca="1">IFERROR(AB10 / AB9, 0)</f>
        <v>1</v>
      </c>
      <c r="AC12" s="20">
        <f ca="1">IF(AA$9 = 0, 0, IFERROR((AA12 - AB12) * 10000, 0))</f>
        <v>0</v>
      </c>
      <c r="AD12" s="88"/>
      <c r="AE12" s="33">
        <f ca="1">IFERROR(AE10 / AE9, 0)</f>
        <v>1</v>
      </c>
      <c r="AF12" s="8">
        <f ca="1">IFERROR(AF10 / AF9, 0)</f>
        <v>1</v>
      </c>
      <c r="AG12" s="20">
        <f ca="1">IF(AE$9 = 0, 0, IFERROR((AE12 - AF12) * 10000, 0))</f>
        <v>0</v>
      </c>
      <c r="AH12" s="33">
        <f ca="1">IFERROR(AH10 / AH9, 0)</f>
        <v>1</v>
      </c>
      <c r="AI12" s="8">
        <f ca="1">IFERROR(AI10 / AI9, 0)</f>
        <v>1</v>
      </c>
      <c r="AJ12" s="20">
        <f ca="1">IF(AH$9 = 0, 0, IFERROR((AH12 - AI12) * 10000, 0))</f>
        <v>0</v>
      </c>
      <c r="AK12" s="33">
        <f ca="1">IFERROR(AK10 / AK9, 0)</f>
        <v>1</v>
      </c>
      <c r="AL12" s="8">
        <f ca="1">IFERROR(AL10 / AL9, 0)</f>
        <v>1</v>
      </c>
      <c r="AM12" s="20">
        <f ca="1">IF(AK$9 = 0, 0, IFERROR((AK12 - AL12) * 10000, 0))</f>
        <v>0</v>
      </c>
      <c r="AN12" s="33">
        <f ca="1">IFERROR(AN10 / AN9, 0)</f>
        <v>1</v>
      </c>
      <c r="AO12" s="8">
        <f ca="1">IFERROR(AO10 / AO9, 0)</f>
        <v>1</v>
      </c>
      <c r="AP12" s="20">
        <f ca="1">IF(AN$9 = 0, 0, IFERROR((AN12 - AO12) * 10000, 0))</f>
        <v>0</v>
      </c>
      <c r="AQ12" s="33">
        <f ca="1">IFERROR(AQ10 / AQ9, 0)</f>
        <v>1</v>
      </c>
      <c r="AR12" s="8">
        <f ca="1">IFERROR(AR10 / AR9, 0)</f>
        <v>1</v>
      </c>
      <c r="AS12" s="20">
        <f ca="1">IF(AQ$9 = 0, 0, IFERROR((AQ12 - AR12) * 10000, 0))</f>
        <v>0</v>
      </c>
      <c r="AT12" s="33">
        <f ca="1">IFERROR(AT10 / AT9, 0)</f>
        <v>1</v>
      </c>
      <c r="AU12" s="8">
        <f ca="1">IFERROR(AU10 / AU9, 0)</f>
        <v>1</v>
      </c>
      <c r="AV12" s="20">
        <f ca="1">IF(AT$9 = 0, 0, IFERROR((AT12 - AU12) * 10000, 0))</f>
        <v>0</v>
      </c>
      <c r="AW12" s="33">
        <f ca="1">IFERROR(AW10 / AW9, 0)</f>
        <v>1</v>
      </c>
      <c r="AX12" s="8">
        <f ca="1">IFERROR(AX10 / AX9, 0)</f>
        <v>1</v>
      </c>
      <c r="AY12" s="20">
        <f ca="1">IF(AW$9 = 0, 0, IFERROR((AW12 - AX12) * 10000, 0))</f>
        <v>0</v>
      </c>
      <c r="AZ12" s="33">
        <f ca="1">IFERROR(AZ10 / AZ9, 0)</f>
        <v>1</v>
      </c>
      <c r="BA12" s="8">
        <f ca="1">IFERROR(BA10 / BA9, 0)</f>
        <v>1</v>
      </c>
      <c r="BB12" s="20">
        <f ca="1">IF(AZ$9 = 0, 0, IFERROR((AZ12 - BA12) * 10000, 0))</f>
        <v>0</v>
      </c>
      <c r="BC12" s="33">
        <f ca="1">IFERROR(BC10 / BC9, 0)</f>
        <v>1</v>
      </c>
      <c r="BD12" s="8">
        <f ca="1">IFERROR(BD10 / BD9, 0)</f>
        <v>1</v>
      </c>
      <c r="BE12" s="20">
        <f ca="1">IF(BC$9 = 0, 0, IFERROR((BC12 - BD12) * 10000, 0))</f>
        <v>0</v>
      </c>
      <c r="BF12" s="33">
        <f ca="1">IFERROR(BF10 / BF9, 0)</f>
        <v>1</v>
      </c>
      <c r="BG12" s="8">
        <f ca="1">IFERROR(BG10 / BG9, 0)</f>
        <v>1</v>
      </c>
      <c r="BH12" s="20">
        <f ca="1">IF(BF$9 = 0, 0, IFERROR((BF12 - BG12) * 10000, 0))</f>
        <v>0</v>
      </c>
      <c r="BI12" s="33">
        <f ca="1">IFERROR(BI10 / BI9, 0)</f>
        <v>1</v>
      </c>
      <c r="BJ12" s="8">
        <f ca="1">IFERROR(BJ10 / BJ9, 0)</f>
        <v>1</v>
      </c>
      <c r="BK12" s="20">
        <f ca="1">IF(BI$9 = 0, 0, IFERROR((BI12 - BJ12) * 10000, 0))</f>
        <v>0</v>
      </c>
      <c r="BL12" s="33">
        <f ca="1">IFERROR(BL10 / BL9, 0)</f>
        <v>1</v>
      </c>
      <c r="BM12" s="8">
        <f ca="1">IFERROR(BM10 / BM9, 0)</f>
        <v>1</v>
      </c>
      <c r="BN12" s="20">
        <f ca="1">IF(BL$9 = 0, 0, IFERROR((BL12 - BM12) * 10000, 0))</f>
        <v>0</v>
      </c>
      <c r="BO12" s="155" t="str">
        <f t="shared" si="20"/>
        <v>% to Total Company</v>
      </c>
      <c r="BP12" s="249"/>
    </row>
    <row r="13" spans="1:68" hidden="1" x14ac:dyDescent="0.2">
      <c r="A13" s="6"/>
      <c r="D13" s="239"/>
      <c r="E13" s="78" t="s">
        <v>133</v>
      </c>
      <c r="F13" s="30">
        <f ca="1">IFERROR(F11 / F10, 0)</f>
        <v>1</v>
      </c>
      <c r="G13" s="14">
        <f ca="1">IFERROR(G11 / G10, 0)</f>
        <v>1</v>
      </c>
      <c r="H13" s="19">
        <f ca="1">IF(F$9 = 0, 0, IFERROR((F13 - G13) * 10000, 0))</f>
        <v>0</v>
      </c>
      <c r="I13" s="88"/>
      <c r="J13" s="30">
        <f ca="1">IFERROR(J11 / J10, 0)</f>
        <v>1</v>
      </c>
      <c r="K13" s="14">
        <f ca="1">IFERROR(K11 / K10, 0)</f>
        <v>1</v>
      </c>
      <c r="L13" s="19">
        <f ca="1">IF(J$9 = 0, 0, IFERROR((J13 - K13) * 10000, 0))</f>
        <v>0</v>
      </c>
      <c r="M13" s="88"/>
      <c r="N13" s="30">
        <f ca="1">IFERROR(N11 / N10, 0)</f>
        <v>1</v>
      </c>
      <c r="O13" s="14">
        <f ca="1">IFERROR(O11 / O10, 0)</f>
        <v>1</v>
      </c>
      <c r="P13" s="19">
        <f ca="1">IF(N$9 = 0, 0, IFERROR((N13 - O13) * 10000, 0))</f>
        <v>0</v>
      </c>
      <c r="Q13" s="88"/>
      <c r="R13" s="30">
        <f ca="1">IFERROR(R11 / R10, 0)</f>
        <v>1</v>
      </c>
      <c r="S13" s="14">
        <f ca="1">IFERROR(S11 / S10, 0)</f>
        <v>1</v>
      </c>
      <c r="T13" s="19">
        <f ca="1">IF(R$9 = 0, 0, IFERROR((R13 - S13) * 10000, 0))</f>
        <v>0</v>
      </c>
      <c r="U13" s="30">
        <f ca="1">IFERROR(U11 / U10, 0)</f>
        <v>1</v>
      </c>
      <c r="V13" s="14">
        <f ca="1">IFERROR(V11 / V10, 0)</f>
        <v>1</v>
      </c>
      <c r="W13" s="19">
        <f ca="1">IF(U$9 = 0, 0, IFERROR((U13 - V13) * 10000, 0))</f>
        <v>0</v>
      </c>
      <c r="X13" s="30">
        <f ca="1">IFERROR(X11 / X10, 0)</f>
        <v>1</v>
      </c>
      <c r="Y13" s="14">
        <f ca="1">IFERROR(Y11 / Y10, 0)</f>
        <v>1</v>
      </c>
      <c r="Z13" s="19">
        <f ca="1">IF(X$9 = 0, 0, IFERROR((X13 - Y13) * 10000, 0))</f>
        <v>0</v>
      </c>
      <c r="AA13" s="30">
        <f ca="1">IFERROR(AA11 / AA10, 0)</f>
        <v>1</v>
      </c>
      <c r="AB13" s="14">
        <f ca="1">IFERROR(AB11 / AB10, 0)</f>
        <v>1</v>
      </c>
      <c r="AC13" s="19">
        <f ca="1">IF(AA$9 = 0, 0, IFERROR((AA13 - AB13) * 10000, 0))</f>
        <v>0</v>
      </c>
      <c r="AD13" s="88"/>
      <c r="AE13" s="30">
        <f ca="1">IFERROR(AE11 / AE10, 0)</f>
        <v>1</v>
      </c>
      <c r="AF13" s="14">
        <f ca="1">IFERROR(AF11 / AF10, 0)</f>
        <v>1</v>
      </c>
      <c r="AG13" s="19">
        <f ca="1">IF(AE$9 = 0, 0, IFERROR((AE13 - AF13) * 10000, 0))</f>
        <v>0</v>
      </c>
      <c r="AH13" s="30">
        <f ca="1">IFERROR(AH11 / AH10, 0)</f>
        <v>1</v>
      </c>
      <c r="AI13" s="14">
        <f ca="1">IFERROR(AI11 / AI10, 0)</f>
        <v>1</v>
      </c>
      <c r="AJ13" s="19">
        <f ca="1">IF(AH$9 = 0, 0, IFERROR((AH13 - AI13) * 10000, 0))</f>
        <v>0</v>
      </c>
      <c r="AK13" s="30">
        <f ca="1">IFERROR(AK11 / AK10, 0)</f>
        <v>1</v>
      </c>
      <c r="AL13" s="14">
        <f ca="1">IFERROR(AL11 / AL10, 0)</f>
        <v>1</v>
      </c>
      <c r="AM13" s="19">
        <f ca="1">IF(AK$9 = 0, 0, IFERROR((AK13 - AL13) * 10000, 0))</f>
        <v>0</v>
      </c>
      <c r="AN13" s="30">
        <f ca="1">IFERROR(AN11 / AN10, 0)</f>
        <v>1</v>
      </c>
      <c r="AO13" s="14">
        <f ca="1">IFERROR(AO11 / AO10, 0)</f>
        <v>1</v>
      </c>
      <c r="AP13" s="19">
        <f ca="1">IF(AN$9 = 0, 0, IFERROR((AN13 - AO13) * 10000, 0))</f>
        <v>0</v>
      </c>
      <c r="AQ13" s="30">
        <f ca="1">IFERROR(AQ11 / AQ10, 0)</f>
        <v>1</v>
      </c>
      <c r="AR13" s="14">
        <f ca="1">IFERROR(AR11 / AR10, 0)</f>
        <v>1</v>
      </c>
      <c r="AS13" s="19">
        <f ca="1">IF(AQ$9 = 0, 0, IFERROR((AQ13 - AR13) * 10000, 0))</f>
        <v>0</v>
      </c>
      <c r="AT13" s="30">
        <f ca="1">IFERROR(AT11 / AT10, 0)</f>
        <v>1</v>
      </c>
      <c r="AU13" s="14">
        <f ca="1">IFERROR(AU11 / AU10, 0)</f>
        <v>1</v>
      </c>
      <c r="AV13" s="19">
        <f ca="1">IF(AT$9 = 0, 0, IFERROR((AT13 - AU13) * 10000, 0))</f>
        <v>0</v>
      </c>
      <c r="AW13" s="30">
        <f ca="1">IFERROR(AW11 / AW10, 0)</f>
        <v>1</v>
      </c>
      <c r="AX13" s="14">
        <f ca="1">IFERROR(AX11 / AX10, 0)</f>
        <v>1</v>
      </c>
      <c r="AY13" s="19">
        <f ca="1">IF(AW$9 = 0, 0, IFERROR((AW13 - AX13) * 10000, 0))</f>
        <v>0</v>
      </c>
      <c r="AZ13" s="30">
        <f ca="1">IFERROR(AZ11 / AZ10, 0)</f>
        <v>1</v>
      </c>
      <c r="BA13" s="14">
        <f ca="1">IFERROR(BA11 / BA10, 0)</f>
        <v>1</v>
      </c>
      <c r="BB13" s="19">
        <f ca="1">IF(AZ$9 = 0, 0, IFERROR((AZ13 - BA13) * 10000, 0))</f>
        <v>0</v>
      </c>
      <c r="BC13" s="30">
        <f ca="1">IFERROR(BC11 / BC10, 0)</f>
        <v>1</v>
      </c>
      <c r="BD13" s="14">
        <f ca="1">IFERROR(BD11 / BD10, 0)</f>
        <v>1</v>
      </c>
      <c r="BE13" s="19">
        <f ca="1">IF(BC$9 = 0, 0, IFERROR((BC13 - BD13) * 10000, 0))</f>
        <v>0</v>
      </c>
      <c r="BF13" s="30">
        <f ca="1">IFERROR(BF11 / BF10, 0)</f>
        <v>1</v>
      </c>
      <c r="BG13" s="14">
        <f ca="1">IFERROR(BG11 / BG10, 0)</f>
        <v>1</v>
      </c>
      <c r="BH13" s="19">
        <f ca="1">IF(BF$9 = 0, 0, IFERROR((BF13 - BG13) * 10000, 0))</f>
        <v>0</v>
      </c>
      <c r="BI13" s="30">
        <f ca="1">IFERROR(BI11 / BI10, 0)</f>
        <v>1</v>
      </c>
      <c r="BJ13" s="14">
        <f ca="1">IFERROR(BJ11 / BJ10, 0)</f>
        <v>1</v>
      </c>
      <c r="BK13" s="19">
        <f ca="1">IF(BI$9 = 0, 0, IFERROR((BI13 - BJ13) * 10000, 0))</f>
        <v>0</v>
      </c>
      <c r="BL13" s="30">
        <f ca="1">IFERROR(BL11 / BL10, 0)</f>
        <v>1</v>
      </c>
      <c r="BM13" s="14">
        <f ca="1">IFERROR(BM11 / BM10, 0)</f>
        <v>1</v>
      </c>
      <c r="BN13" s="19">
        <f ca="1">IF(BL$9 = 0, 0, IFERROR((BL13 - BM13) * 10000, 0))</f>
        <v>0</v>
      </c>
      <c r="BO13" s="156" t="str">
        <f t="shared" si="20"/>
        <v>% Identified</v>
      </c>
      <c r="BP13" s="251"/>
    </row>
    <row r="14" spans="1:68" ht="3.75" hidden="1" customHeight="1" x14ac:dyDescent="0.2">
      <c r="A14" s="6"/>
      <c r="H14" s="4"/>
      <c r="I14" s="138"/>
      <c r="L14" s="4"/>
      <c r="M14" s="138"/>
      <c r="P14" s="4"/>
      <c r="Q14" s="138"/>
      <c r="T14" s="4"/>
      <c r="W14" s="4"/>
      <c r="Z14" s="4"/>
      <c r="AC14" s="4"/>
      <c r="AD14" s="138"/>
      <c r="AG14" s="4"/>
      <c r="AJ14" s="4"/>
      <c r="AM14" s="4"/>
      <c r="AP14" s="4"/>
      <c r="AS14" s="4"/>
      <c r="AV14" s="4"/>
      <c r="AY14" s="4"/>
      <c r="BB14" s="4"/>
      <c r="BE14" s="4"/>
      <c r="BH14" s="4"/>
      <c r="BK14" s="4"/>
      <c r="BN14" s="4"/>
    </row>
    <row r="15" spans="1:68" ht="15" hidden="1" thickBot="1" x14ac:dyDescent="0.25">
      <c r="A15" s="6" t="str">
        <f>A$9</f>
        <v>&lt;&gt; -99</v>
      </c>
      <c r="B15" s="3" t="str">
        <f t="shared" ref="B15:B16" si="21">B$9</f>
        <v>&gt;= 0</v>
      </c>
      <c r="D15" s="236" t="s">
        <v>153</v>
      </c>
      <c r="E15" s="135" t="str">
        <f>$E$9</f>
        <v>Total Company</v>
      </c>
      <c r="F15" s="119">
        <f ca="1">'Multi Channel'!F16</f>
        <v>275074176.15999997</v>
      </c>
      <c r="G15" s="118">
        <f ca="1">'Multi Channel'!G16</f>
        <v>219237477.29999995</v>
      </c>
      <c r="H15" s="115">
        <f ca="1">IF(F$9 = 0, 0, IFERROR((F15 - G15) / G15, 0))</f>
        <v>0.25468592116481187</v>
      </c>
      <c r="I15" s="141"/>
      <c r="J15" s="119">
        <f ca="1">'Multi Channel'!J16</f>
        <v>331095634.88000011</v>
      </c>
      <c r="K15" s="118">
        <f ca="1">'Multi Channel'!K16</f>
        <v>274882987.87</v>
      </c>
      <c r="L15" s="115">
        <f ca="1">IF(J$9 = 0, 0, IFERROR((J15 - K15) / K15, 0))</f>
        <v>0.2044966385354654</v>
      </c>
      <c r="M15" s="141"/>
      <c r="N15" s="119">
        <f ca="1">'Multi Channel'!N16</f>
        <v>331095634.88000005</v>
      </c>
      <c r="O15" s="118">
        <f ca="1">'Multi Channel'!O16</f>
        <v>274882987.87</v>
      </c>
      <c r="P15" s="115">
        <f ca="1">IF(N$9 = 0, 0, IFERROR((N15 - O15) / O15, 0))</f>
        <v>0.20449663853546518</v>
      </c>
      <c r="Q15" s="141"/>
      <c r="R15" s="119">
        <f ca="1">'Multi Channel'!R16</f>
        <v>43320733.13000001</v>
      </c>
      <c r="S15" s="118">
        <f ca="1">'Multi Channel'!S16</f>
        <v>32800862.079999998</v>
      </c>
      <c r="T15" s="115">
        <f ca="1">IF(R$9 = 0, 0, IFERROR((R15 - S15) / S15, 0))</f>
        <v>0.32071934647151851</v>
      </c>
      <c r="U15" s="119">
        <f ca="1">'Multi Channel'!U16</f>
        <v>47244620.519999988</v>
      </c>
      <c r="V15" s="118">
        <f ca="1">'Multi Channel'!V16</f>
        <v>37982365.420000017</v>
      </c>
      <c r="W15" s="115">
        <f ca="1">IF(U$9 = 0, 0, IFERROR((U15 - V15) / V15, 0))</f>
        <v>0.24385672133844599</v>
      </c>
      <c r="X15" s="119">
        <f ca="1">'Multi Channel'!X16</f>
        <v>47286681.790000014</v>
      </c>
      <c r="Y15" s="118">
        <f ca="1">'Multi Channel'!Y16</f>
        <v>38956368.249999993</v>
      </c>
      <c r="Z15" s="115">
        <f ca="1">IF(X$9 = 0, 0, IFERROR((X15 - Y15) / Y15, 0))</f>
        <v>0.21383701598005156</v>
      </c>
      <c r="AA15" s="119">
        <f ca="1">'Multi Channel'!AA16</f>
        <v>54677526.760000005</v>
      </c>
      <c r="AB15" s="118">
        <f ca="1">'Multi Channel'!AB16</f>
        <v>45959003.920000017</v>
      </c>
      <c r="AC15" s="115">
        <f ca="1">IF(AA$9 = 0, 0, IFERROR((AA15 - AB15) / AB15, 0))</f>
        <v>0.18970217142164697</v>
      </c>
      <c r="AD15" s="141"/>
      <c r="AE15" s="119">
        <f ca="1">'Multi Channel'!AE16</f>
        <v>4659301.2700000005</v>
      </c>
      <c r="AF15" s="118">
        <f ca="1">'Multi Channel'!AF16</f>
        <v>3176617.66</v>
      </c>
      <c r="AG15" s="115">
        <f ca="1">IF(AE$9 = 0, 0, IFERROR((AE15 - AF15) / AF15, 0))</f>
        <v>0.46674915545234369</v>
      </c>
      <c r="AH15" s="119">
        <f ca="1">'Multi Channel'!AH16</f>
        <v>11305375.810000001</v>
      </c>
      <c r="AI15" s="118">
        <f ca="1">'Multi Channel'!AI16</f>
        <v>8394035.5399999991</v>
      </c>
      <c r="AJ15" s="115">
        <f ca="1">IF(AH$9 = 0, 0, IFERROR((AH15 - AI15) / AI15, 0))</f>
        <v>0.34683439879741107</v>
      </c>
      <c r="AK15" s="119">
        <f ca="1">'Multi Channel'!AK16</f>
        <v>8388773.1700000037</v>
      </c>
      <c r="AL15" s="118">
        <f ca="1">'Multi Channel'!AL16</f>
        <v>6376071.4800000004</v>
      </c>
      <c r="AM15" s="115">
        <f ca="1">IF(AK$9 = 0, 0, IFERROR((AK15 - AL15) / AL15, 0))</f>
        <v>0.31566485669323191</v>
      </c>
      <c r="AN15" s="119">
        <f ca="1">'Multi Channel'!AN16</f>
        <v>8211027.4500000002</v>
      </c>
      <c r="AO15" s="118">
        <f ca="1">'Multi Channel'!AO16</f>
        <v>7400866.4700000007</v>
      </c>
      <c r="AP15" s="115">
        <f ca="1">IF(AN$9 = 0, 0, IFERROR((AN15 - AO15) / AO15, 0))</f>
        <v>0.10946839579987712</v>
      </c>
      <c r="AQ15" s="119">
        <f ca="1">'Multi Channel'!AQ16</f>
        <v>12204076.620000001</v>
      </c>
      <c r="AR15" s="118">
        <f ca="1">'Multi Channel'!AR16</f>
        <v>8476548.0500000026</v>
      </c>
      <c r="AS15" s="115">
        <f ca="1">'Multi Channel'!AS16</f>
        <v>0.43974605558922036</v>
      </c>
      <c r="AT15" s="119">
        <f ca="1">'Multi Channel'!AT16</f>
        <v>5649783.5799999973</v>
      </c>
      <c r="AU15" s="118">
        <f ca="1">'Multi Channel'!AU16</f>
        <v>4799177.91</v>
      </c>
      <c r="AV15" s="115">
        <f ca="1">IF(AT$9 = 0, 0, IFERROR((AT15 - AU15) / AU15, 0))</f>
        <v>0.17723987023435794</v>
      </c>
      <c r="AW15" s="119">
        <f ca="1">'Multi Channel'!AW16</f>
        <v>6193389.0899999999</v>
      </c>
      <c r="AX15" s="118">
        <f ca="1">'Multi Channel'!AX16</f>
        <v>4858056.4400000013</v>
      </c>
      <c r="AY15" s="115">
        <f ca="1">IF(AW$9 = 0, 0, IFERROR((AW15 - AX15) / AX15, 0))</f>
        <v>0.27486972753243644</v>
      </c>
      <c r="AZ15" s="119">
        <f ca="1">'Multi Channel'!AZ16</f>
        <v>10827862.589999998</v>
      </c>
      <c r="BA15" s="118">
        <f ca="1">'Multi Channel'!BA16</f>
        <v>9208596.1099999994</v>
      </c>
      <c r="BB15" s="115">
        <f ca="1">IF(AZ$9 = 0, 0, IFERROR((AZ15 - BA15) / BA15, 0))</f>
        <v>0.17584292552928557</v>
      </c>
      <c r="BC15" s="119">
        <f ca="1">'Multi Channel'!BC16</f>
        <v>9169007.9200000037</v>
      </c>
      <c r="BD15" s="118">
        <f ca="1">'Multi Channel'!BD16</f>
        <v>7352727.7400000012</v>
      </c>
      <c r="BE15" s="115">
        <f ca="1">IF(BC$9 = 0, 0, IFERROR((BC15 - BD15) / BD15, 0))</f>
        <v>0.24702127485547318</v>
      </c>
      <c r="BF15" s="119">
        <f ca="1">'Multi Channel'!BF16</f>
        <v>9255436.7699999977</v>
      </c>
      <c r="BG15" s="118">
        <f ca="1">'Multi Channel'!BG16</f>
        <v>8416295.1500000004</v>
      </c>
      <c r="BH15" s="115">
        <f ca="1">IF(BF$9 = 0, 0, IFERROR((BF15 - BG15) / BG15, 0))</f>
        <v>9.9704395466691451E-2</v>
      </c>
      <c r="BI15" s="119">
        <f ca="1">'Multi Channel'!BI16</f>
        <v>14700266.890000001</v>
      </c>
      <c r="BJ15" s="118">
        <f ca="1">'Multi Channel'!BJ16</f>
        <v>11297299.679999994</v>
      </c>
      <c r="BK15" s="115">
        <f ca="1">IF(BI$9 = 0, 0, IFERROR((BI15 - BJ15) / BJ15, 0))</f>
        <v>0.30121952204422786</v>
      </c>
      <c r="BL15" s="119">
        <f ca="1">'Multi Channel'!BL16</f>
        <v>6123198.7399999993</v>
      </c>
      <c r="BM15" s="118">
        <f ca="1">'Multi Channel'!BM16</f>
        <v>5158632.76</v>
      </c>
      <c r="BN15" s="115">
        <f ca="1">IF(BL$9 = 0, 0, IFERROR((BL15 - BM15) / BM15, 0))</f>
        <v>0.18698093562294973</v>
      </c>
      <c r="BO15" s="158" t="str">
        <f t="shared" ref="BO15:BO19" si="22">E15</f>
        <v>Total Company</v>
      </c>
      <c r="BP15" s="248" t="s">
        <v>134</v>
      </c>
    </row>
    <row r="16" spans="1:68" x14ac:dyDescent="0.2">
      <c r="A16" s="169" t="str">
        <f>A$9</f>
        <v>&lt;&gt; -99</v>
      </c>
      <c r="B16" s="3" t="str">
        <f t="shared" si="21"/>
        <v>&gt;= 0</v>
      </c>
      <c r="D16" s="237"/>
      <c r="E16" s="136" t="str">
        <f>$E$10</f>
        <v>All Transactions</v>
      </c>
      <c r="F16" s="120">
        <f ca="1">SUMIFS(SOLD_AMT_T, CHANNEL_COUNT, $A$2, IS_JJCC, $B$2, CUST_GROUP, $A16, RECENCY_GROUP, $B16, TIMEFRAME, F$1)</f>
        <v>275074176.15999997</v>
      </c>
      <c r="G16" s="111">
        <f ca="1">SUMIFS(SOLD_AMT_T, CHANNEL_COUNT, $A$2, IS_JJCC, $B$2, CUST_GROUP, $A16, RECENCY_GROUP, $B16, TIMEFRAME, G$1)</f>
        <v>219237477.29999995</v>
      </c>
      <c r="H16" s="108">
        <f t="shared" ref="H16:H17" ca="1" si="23">IF(F$9 = 0, 0, IFERROR((F16 - G16) / G16, 0))</f>
        <v>0.25468592116481187</v>
      </c>
      <c r="I16" s="141"/>
      <c r="J16" s="120">
        <f ca="1">SUMIFS(SOLD_AMT_T, CHANNEL_COUNT, $A$2, IS_JJCC, $B$2, CUST_GROUP, $A16, RECENCY_GROUP, $B16, TIMEFRAME, J$1)</f>
        <v>331095634.88000011</v>
      </c>
      <c r="K16" s="111">
        <f ca="1">SUMIFS(SOLD_AMT_T, CHANNEL_COUNT, $A$2, IS_JJCC, $B$2, CUST_GROUP, $A16, RECENCY_GROUP, $B16, TIMEFRAME, K$1)</f>
        <v>274882987.87</v>
      </c>
      <c r="L16" s="108">
        <f t="shared" ref="L16:L17" ca="1" si="24">IF(J$9 = 0, 0, IFERROR((J16 - K16) / K16, 0))</f>
        <v>0.2044966385354654</v>
      </c>
      <c r="M16" s="141"/>
      <c r="N16" s="120">
        <f ca="1">SUMIFS(SOLD_AMT_T, CHANNEL_COUNT, $A$2, IS_JJCC, $B$2, CUST_GROUP, $A16, RECENCY_GROUP, $B16, TIMEFRAME, N$1)</f>
        <v>331095634.88000005</v>
      </c>
      <c r="O16" s="111">
        <f ca="1">SUMIFS(SOLD_AMT_T, CHANNEL_COUNT, $A$2, IS_JJCC, $B$2, CUST_GROUP, $A16, RECENCY_GROUP, $B16, TIMEFRAME, O$1)</f>
        <v>274882987.87</v>
      </c>
      <c r="P16" s="108">
        <f t="shared" ref="P16:P17" ca="1" si="25">IF(N$9 = 0, 0, IFERROR((N16 - O16) / O16, 0))</f>
        <v>0.20449663853546518</v>
      </c>
      <c r="Q16" s="141"/>
      <c r="R16" s="120">
        <f ca="1">SUMIFS(SOLD_AMT_T, CHANNEL_COUNT, $A$2, IS_JJCC, $B$2, CUST_GROUP, $A16, RECENCY_GROUP, $B16, TIMEFRAME, R$1)</f>
        <v>43320733.13000001</v>
      </c>
      <c r="S16" s="111">
        <f ca="1">SUMIFS(SOLD_AMT_T, CHANNEL_COUNT, $A$2, IS_JJCC, $B$2, CUST_GROUP, $A16, RECENCY_GROUP, $B16, TIMEFRAME, S$1)</f>
        <v>32800862.079999998</v>
      </c>
      <c r="T16" s="108">
        <f t="shared" ref="T16:T17" ca="1" si="26">IF(R$9 = 0, 0, IFERROR((R16 - S16) / S16, 0))</f>
        <v>0.32071934647151851</v>
      </c>
      <c r="U16" s="120">
        <f ca="1">SUMIFS(SOLD_AMT_T, CHANNEL_COUNT, $A$2, IS_JJCC, $B$2, CUST_GROUP, $A16, RECENCY_GROUP, $B16, TIMEFRAME, U$1)</f>
        <v>47244620.519999988</v>
      </c>
      <c r="V16" s="111">
        <f ca="1">SUMIFS(SOLD_AMT_T, CHANNEL_COUNT, $A$2, IS_JJCC, $B$2, CUST_GROUP, $A16, RECENCY_GROUP, $B16, TIMEFRAME, V$1)</f>
        <v>37982365.420000017</v>
      </c>
      <c r="W16" s="108">
        <f t="shared" ref="W16:W17" ca="1" si="27">IF(U$9 = 0, 0, IFERROR((U16 - V16) / V16, 0))</f>
        <v>0.24385672133844599</v>
      </c>
      <c r="X16" s="120">
        <f ca="1">SUMIFS(SOLD_AMT_T, CHANNEL_COUNT, $A$2, IS_JJCC, $B$2, CUST_GROUP, $A16, RECENCY_GROUP, $B16, TIMEFRAME, X$1)</f>
        <v>47286681.790000014</v>
      </c>
      <c r="Y16" s="111">
        <f ca="1">SUMIFS(SOLD_AMT_T, CHANNEL_COUNT, $A$2, IS_JJCC, $B$2, CUST_GROUP, $A16, RECENCY_GROUP, $B16, TIMEFRAME, Y$1)</f>
        <v>38956368.249999993</v>
      </c>
      <c r="Z16" s="108">
        <f t="shared" ref="Z16:Z17" ca="1" si="28">IF(X$9 = 0, 0, IFERROR((X16 - Y16) / Y16, 0))</f>
        <v>0.21383701598005156</v>
      </c>
      <c r="AA16" s="120">
        <f ca="1">SUMIFS(SOLD_AMT_T, CHANNEL_COUNT, $A$2, IS_JJCC, $B$2, CUST_GROUP, $A16, RECENCY_GROUP, $B16, TIMEFRAME, AA$1)</f>
        <v>54677526.760000005</v>
      </c>
      <c r="AB16" s="111">
        <f ca="1">SUMIFS(SOLD_AMT_T, CHANNEL_COUNT, $A$2, IS_JJCC, $B$2, CUST_GROUP, $A16, RECENCY_GROUP, $B16, TIMEFRAME, AB$1)</f>
        <v>45959003.920000017</v>
      </c>
      <c r="AC16" s="108">
        <f t="shared" ref="AC16:AC17" ca="1" si="29">IF(AA$9 = 0, 0, IFERROR((AA16 - AB16) / AB16, 0))</f>
        <v>0.18970217142164697</v>
      </c>
      <c r="AD16" s="141"/>
      <c r="AE16" s="120">
        <f ca="1">SUMIFS(SOLD_AMT_T, CHANNEL_COUNT, $A$2, IS_JJCC, $B$2, CUST_GROUP, $A16, RECENCY_GROUP, $B16, TIMEFRAME, AE$1)</f>
        <v>4659301.2700000005</v>
      </c>
      <c r="AF16" s="111">
        <f ca="1">SUMIFS(SOLD_AMT_T, CHANNEL_COUNT, $A$2, IS_JJCC, $B$2, CUST_GROUP, $A16, RECENCY_GROUP, $B16, TIMEFRAME, AF$1)</f>
        <v>3176617.66</v>
      </c>
      <c r="AG16" s="108">
        <f t="shared" ref="AG16:AG17" ca="1" si="30">IF(AE$9 = 0, 0, IFERROR((AE16 - AF16) / AF16, 0))</f>
        <v>0.46674915545234369</v>
      </c>
      <c r="AH16" s="120">
        <f ca="1">SUMIFS(SOLD_AMT_T, CHANNEL_COUNT, $A$2, IS_JJCC, $B$2, CUST_GROUP, $A16, RECENCY_GROUP, $B16, TIMEFRAME, AH$1)</f>
        <v>11305375.810000001</v>
      </c>
      <c r="AI16" s="111">
        <f ca="1">SUMIFS(SOLD_AMT_T, CHANNEL_COUNT, $A$2, IS_JJCC, $B$2, CUST_GROUP, $A16, RECENCY_GROUP, $B16, TIMEFRAME, AI$1)</f>
        <v>8394035.5399999991</v>
      </c>
      <c r="AJ16" s="108">
        <f t="shared" ref="AJ16:AJ17" ca="1" si="31">IF(AH$9 = 0, 0, IFERROR((AH16 - AI16) / AI16, 0))</f>
        <v>0.34683439879741107</v>
      </c>
      <c r="AK16" s="120">
        <f ca="1">SUMIFS(SOLD_AMT_T, CHANNEL_COUNT, $A$2, IS_JJCC, $B$2, CUST_GROUP, $A16, RECENCY_GROUP, $B16, TIMEFRAME, AK$1)</f>
        <v>8388773.1700000037</v>
      </c>
      <c r="AL16" s="111">
        <f ca="1">SUMIFS(SOLD_AMT_T, CHANNEL_COUNT, $A$2, IS_JJCC, $B$2, CUST_GROUP, $A16, RECENCY_GROUP, $B16, TIMEFRAME, AL$1)</f>
        <v>6376071.4800000004</v>
      </c>
      <c r="AM16" s="108">
        <f t="shared" ref="AM16:AM17" ca="1" si="32">IF(AK$9 = 0, 0, IFERROR((AK16 - AL16) / AL16, 0))</f>
        <v>0.31566485669323191</v>
      </c>
      <c r="AN16" s="120">
        <f ca="1">SUMIFS(SOLD_AMT_T, CHANNEL_COUNT, $A$2, IS_JJCC, $B$2, CUST_GROUP, $A16, RECENCY_GROUP, $B16, TIMEFRAME, AN$1)</f>
        <v>8211027.4500000002</v>
      </c>
      <c r="AO16" s="111">
        <f ca="1">SUMIFS(SOLD_AMT_T, CHANNEL_COUNT, $A$2, IS_JJCC, $B$2, CUST_GROUP, $A16, RECENCY_GROUP, $B16, TIMEFRAME, AO$1)</f>
        <v>7400866.4700000007</v>
      </c>
      <c r="AP16" s="108">
        <f t="shared" ref="AP16:AP17" ca="1" si="33">IF(AN$9 = 0, 0, IFERROR((AN16 - AO16) / AO16, 0))</f>
        <v>0.10946839579987712</v>
      </c>
      <c r="AQ16" s="120">
        <f ca="1">SUMIFS(SOLD_AMT_T, CHANNEL_COUNT, $A$2, IS_JJCC, $B$2, CUST_GROUP, $A16, RECENCY_GROUP, $B16, TIMEFRAME, AQ$1)</f>
        <v>12204076.620000001</v>
      </c>
      <c r="AR16" s="111">
        <f ca="1">SUMIFS(SOLD_AMT_T, CHANNEL_COUNT, $A$2, IS_JJCC, $B$2, CUST_GROUP, $A16, RECENCY_GROUP, $B16, TIMEFRAME, AR$1)</f>
        <v>8476548.0500000026</v>
      </c>
      <c r="AS16" s="108">
        <f t="shared" ref="AS16:AS17" ca="1" si="34">IF(AQ$9 = 0, 0, IFERROR((AQ16 - AR16) / AR16, 0))</f>
        <v>0.43974605558922036</v>
      </c>
      <c r="AT16" s="120">
        <f ca="1">SUMIFS(SOLD_AMT_T, CHANNEL_COUNT, $A$2, IS_JJCC, $B$2, CUST_GROUP, $A16, RECENCY_GROUP, $B16, TIMEFRAME, AT$1)</f>
        <v>5649783.5799999973</v>
      </c>
      <c r="AU16" s="111">
        <f ca="1">SUMIFS(SOLD_AMT_T, CHANNEL_COUNT, $A$2, IS_JJCC, $B$2, CUST_GROUP, $A16, RECENCY_GROUP, $B16, TIMEFRAME, AU$1)</f>
        <v>4799177.91</v>
      </c>
      <c r="AV16" s="108">
        <f t="shared" ref="AV16:AV17" ca="1" si="35">IF(AT$9 = 0, 0, IFERROR((AT16 - AU16) / AU16, 0))</f>
        <v>0.17723987023435794</v>
      </c>
      <c r="AW16" s="120">
        <f ca="1">SUMIFS(SOLD_AMT_T, CHANNEL_COUNT, $A$2, IS_JJCC, $B$2, CUST_GROUP, $A16, RECENCY_GROUP, $B16, TIMEFRAME, AW$1)</f>
        <v>6193389.0899999999</v>
      </c>
      <c r="AX16" s="111">
        <f ca="1">SUMIFS(SOLD_AMT_T, CHANNEL_COUNT, $A$2, IS_JJCC, $B$2, CUST_GROUP, $A16, RECENCY_GROUP, $B16, TIMEFRAME, AX$1)</f>
        <v>4858056.4400000013</v>
      </c>
      <c r="AY16" s="108">
        <f t="shared" ref="AY16:AY17" ca="1" si="36">IF(AW$9 = 0, 0, IFERROR((AW16 - AX16) / AX16, 0))</f>
        <v>0.27486972753243644</v>
      </c>
      <c r="AZ16" s="120">
        <f ca="1">SUMIFS(SOLD_AMT_T, CHANNEL_COUNT, $A$2, IS_JJCC, $B$2, CUST_GROUP, $A16, RECENCY_GROUP, $B16, TIMEFRAME, AZ$1)</f>
        <v>10827862.589999998</v>
      </c>
      <c r="BA16" s="111">
        <f ca="1">SUMIFS(SOLD_AMT_T, CHANNEL_COUNT, $A$2, IS_JJCC, $B$2, CUST_GROUP, $A16, RECENCY_GROUP, $B16, TIMEFRAME, BA$1)</f>
        <v>9208596.1099999994</v>
      </c>
      <c r="BB16" s="108">
        <f t="shared" ref="BB16:BB17" ca="1" si="37">IF(AZ$9 = 0, 0, IFERROR((AZ16 - BA16) / BA16, 0))</f>
        <v>0.17584292552928557</v>
      </c>
      <c r="BC16" s="120">
        <f ca="1">SUMIFS(SOLD_AMT_T, CHANNEL_COUNT, $A$2, IS_JJCC, $B$2, CUST_GROUP, $A16, RECENCY_GROUP, $B16, TIMEFRAME, BC$1)</f>
        <v>9169007.9200000037</v>
      </c>
      <c r="BD16" s="111">
        <f ca="1">SUMIFS(SOLD_AMT_T, CHANNEL_COUNT, $A$2, IS_JJCC, $B$2, CUST_GROUP, $A16, RECENCY_GROUP, $B16, TIMEFRAME, BD$1)</f>
        <v>7352727.7400000012</v>
      </c>
      <c r="BE16" s="108">
        <f t="shared" ref="BE16:BE17" ca="1" si="38">IF(BC$9 = 0, 0, IFERROR((BC16 - BD16) / BD16, 0))</f>
        <v>0.24702127485547318</v>
      </c>
      <c r="BF16" s="120">
        <f ca="1">SUMIFS(SOLD_AMT_T, CHANNEL_COUNT, $A$2, IS_JJCC, $B$2, CUST_GROUP, $A16, RECENCY_GROUP, $B16, TIMEFRAME, BF$1)</f>
        <v>9255436.7699999977</v>
      </c>
      <c r="BG16" s="111">
        <f ca="1">SUMIFS(SOLD_AMT_T, CHANNEL_COUNT, $A$2, IS_JJCC, $B$2, CUST_GROUP, $A16, RECENCY_GROUP, $B16, TIMEFRAME, BG$1)</f>
        <v>8416295.1500000004</v>
      </c>
      <c r="BH16" s="108">
        <f t="shared" ref="BH16:BH17" ca="1" si="39">IF(BF$9 = 0, 0, IFERROR((BF16 - BG16) / BG16, 0))</f>
        <v>9.9704395466691451E-2</v>
      </c>
      <c r="BI16" s="120">
        <f ca="1">SUMIFS(SOLD_AMT_T, CHANNEL_COUNT, $A$2, IS_JJCC, $B$2, CUST_GROUP, $A16, RECENCY_GROUP, $B16, TIMEFRAME, BI$1)</f>
        <v>14700266.890000001</v>
      </c>
      <c r="BJ16" s="111">
        <f ca="1">SUMIFS(SOLD_AMT_T, CHANNEL_COUNT, $A$2, IS_JJCC, $B$2, CUST_GROUP, $A16, RECENCY_GROUP, $B16, TIMEFRAME, BJ$1)</f>
        <v>11297299.679999994</v>
      </c>
      <c r="BK16" s="108">
        <f t="shared" ref="BK16:BK17" ca="1" si="40">IF(BI$9 = 0, 0, IFERROR((BI16 - BJ16) / BJ16, 0))</f>
        <v>0.30121952204422786</v>
      </c>
      <c r="BL16" s="120">
        <f ca="1">SUMIFS(SOLD_AMT_T, CHANNEL_COUNT, $A$2, IS_JJCC, $B$2, CUST_GROUP, $A16, RECENCY_GROUP, $B16, TIMEFRAME, BL$1)</f>
        <v>6123198.7399999993</v>
      </c>
      <c r="BM16" s="111">
        <f ca="1">SUMIFS(SOLD_AMT_T, CHANNEL_COUNT, $A$2, IS_JJCC, $B$2, CUST_GROUP, $A16, RECENCY_GROUP, $B16, TIMEFRAME, BM$1)</f>
        <v>5158632.76</v>
      </c>
      <c r="BN16" s="108">
        <f t="shared" ref="BN16:BN17" ca="1" si="41">IF(BL$9 = 0, 0, IFERROR((BL16 - BM16) / BM16, 0))</f>
        <v>0.18698093562294973</v>
      </c>
      <c r="BO16" s="152" t="str">
        <f t="shared" si="22"/>
        <v>All Transactions</v>
      </c>
      <c r="BP16" s="249"/>
    </row>
    <row r="17" spans="1:68" x14ac:dyDescent="0.2">
      <c r="A17" s="169" t="str">
        <f>A$11</f>
        <v>&gt;= 1</v>
      </c>
      <c r="B17" s="3" t="str">
        <f t="shared" ref="B17" si="42">B$11</f>
        <v>&gt;= 0</v>
      </c>
      <c r="D17" s="237"/>
      <c r="E17" s="77" t="str">
        <f>$E$11</f>
        <v>Identified Customers</v>
      </c>
      <c r="F17" s="121">
        <f ca="1">SUMIFS(SOLD_AMT_T, CHANNEL_COUNT, $A$2, IS_JJCC, $B$2, CUST_GROUP, $A17, RECENCY_GROUP, $B17, TIMEFRAME, F$1)</f>
        <v>275074176.15999997</v>
      </c>
      <c r="G17" s="104">
        <f ca="1">SUMIFS(SOLD_AMT_T, CHANNEL_COUNT, $A$2, IS_JJCC, $B$2, CUST_GROUP, $A17, RECENCY_GROUP, $B17, TIMEFRAME, G$1)</f>
        <v>219237477.29999995</v>
      </c>
      <c r="H17" s="48">
        <f t="shared" ca="1" si="23"/>
        <v>0.25468592116481187</v>
      </c>
      <c r="I17" s="141"/>
      <c r="J17" s="121">
        <f ca="1">SUMIFS(SOLD_AMT_T, CHANNEL_COUNT, $A$2, IS_JJCC, $B$2, CUST_GROUP, $A17, RECENCY_GROUP, $B17, TIMEFRAME, J$1)</f>
        <v>331095634.88000011</v>
      </c>
      <c r="K17" s="104">
        <f ca="1">SUMIFS(SOLD_AMT_T, CHANNEL_COUNT, $A$2, IS_JJCC, $B$2, CUST_GROUP, $A17, RECENCY_GROUP, $B17, TIMEFRAME, K$1)</f>
        <v>274882987.87</v>
      </c>
      <c r="L17" s="48">
        <f t="shared" ca="1" si="24"/>
        <v>0.2044966385354654</v>
      </c>
      <c r="M17" s="141"/>
      <c r="N17" s="121">
        <f ca="1">SUMIFS(SOLD_AMT_T, CHANNEL_COUNT, $A$2, IS_JJCC, $B$2, CUST_GROUP, $A17, RECENCY_GROUP, $B17, TIMEFRAME, N$1)</f>
        <v>331095634.88000005</v>
      </c>
      <c r="O17" s="104">
        <f ca="1">SUMIFS(SOLD_AMT_T, CHANNEL_COUNT, $A$2, IS_JJCC, $B$2, CUST_GROUP, $A17, RECENCY_GROUP, $B17, TIMEFRAME, O$1)</f>
        <v>274882987.87</v>
      </c>
      <c r="P17" s="48">
        <f t="shared" ca="1" si="25"/>
        <v>0.20449663853546518</v>
      </c>
      <c r="Q17" s="141"/>
      <c r="R17" s="121">
        <f ca="1">SUMIFS(SOLD_AMT_T, CHANNEL_COUNT, $A$2, IS_JJCC, $B$2, CUST_GROUP, $A17, RECENCY_GROUP, $B17, TIMEFRAME, R$1)</f>
        <v>43320733.13000001</v>
      </c>
      <c r="S17" s="104">
        <f ca="1">SUMIFS(SOLD_AMT_T, CHANNEL_COUNT, $A$2, IS_JJCC, $B$2, CUST_GROUP, $A17, RECENCY_GROUP, $B17, TIMEFRAME, S$1)</f>
        <v>32800862.079999998</v>
      </c>
      <c r="T17" s="48">
        <f t="shared" ca="1" si="26"/>
        <v>0.32071934647151851</v>
      </c>
      <c r="U17" s="121">
        <f ca="1">SUMIFS(SOLD_AMT_T, CHANNEL_COUNT, $A$2, IS_JJCC, $B$2, CUST_GROUP, $A17, RECENCY_GROUP, $B17, TIMEFRAME, U$1)</f>
        <v>47244620.519999988</v>
      </c>
      <c r="V17" s="104">
        <f ca="1">SUMIFS(SOLD_AMT_T, CHANNEL_COUNT, $A$2, IS_JJCC, $B$2, CUST_GROUP, $A17, RECENCY_GROUP, $B17, TIMEFRAME, V$1)</f>
        <v>37982365.420000017</v>
      </c>
      <c r="W17" s="48">
        <f t="shared" ca="1" si="27"/>
        <v>0.24385672133844599</v>
      </c>
      <c r="X17" s="121">
        <f ca="1">SUMIFS(SOLD_AMT_T, CHANNEL_COUNT, $A$2, IS_JJCC, $B$2, CUST_GROUP, $A17, RECENCY_GROUP, $B17, TIMEFRAME, X$1)</f>
        <v>47286681.790000014</v>
      </c>
      <c r="Y17" s="104">
        <f ca="1">SUMIFS(SOLD_AMT_T, CHANNEL_COUNT, $A$2, IS_JJCC, $B$2, CUST_GROUP, $A17, RECENCY_GROUP, $B17, TIMEFRAME, Y$1)</f>
        <v>38956368.249999993</v>
      </c>
      <c r="Z17" s="48">
        <f t="shared" ca="1" si="28"/>
        <v>0.21383701598005156</v>
      </c>
      <c r="AA17" s="121">
        <f ca="1">SUMIFS(SOLD_AMT_T, CHANNEL_COUNT, $A$2, IS_JJCC, $B$2, CUST_GROUP, $A17, RECENCY_GROUP, $B17, TIMEFRAME, AA$1)</f>
        <v>54677526.760000005</v>
      </c>
      <c r="AB17" s="104">
        <f ca="1">SUMIFS(SOLD_AMT_T, CHANNEL_COUNT, $A$2, IS_JJCC, $B$2, CUST_GROUP, $A17, RECENCY_GROUP, $B17, TIMEFRAME, AB$1)</f>
        <v>45959003.920000017</v>
      </c>
      <c r="AC17" s="48">
        <f t="shared" ca="1" si="29"/>
        <v>0.18970217142164697</v>
      </c>
      <c r="AD17" s="141"/>
      <c r="AE17" s="121">
        <f ca="1">SUMIFS(SOLD_AMT_T, CHANNEL_COUNT, $A$2, IS_JJCC, $B$2, CUST_GROUP, $A17, RECENCY_GROUP, $B17, TIMEFRAME, AE$1)</f>
        <v>4659301.2700000005</v>
      </c>
      <c r="AF17" s="104">
        <f ca="1">SUMIFS(SOLD_AMT_T, CHANNEL_COUNT, $A$2, IS_JJCC, $B$2, CUST_GROUP, $A17, RECENCY_GROUP, $B17, TIMEFRAME, AF$1)</f>
        <v>3176617.66</v>
      </c>
      <c r="AG17" s="48">
        <f t="shared" ca="1" si="30"/>
        <v>0.46674915545234369</v>
      </c>
      <c r="AH17" s="121">
        <f ca="1">SUMIFS(SOLD_AMT_T, CHANNEL_COUNT, $A$2, IS_JJCC, $B$2, CUST_GROUP, $A17, RECENCY_GROUP, $B17, TIMEFRAME, AH$1)</f>
        <v>11305375.810000001</v>
      </c>
      <c r="AI17" s="104">
        <f ca="1">SUMIFS(SOLD_AMT_T, CHANNEL_COUNT, $A$2, IS_JJCC, $B$2, CUST_GROUP, $A17, RECENCY_GROUP, $B17, TIMEFRAME, AI$1)</f>
        <v>8394035.5399999991</v>
      </c>
      <c r="AJ17" s="48">
        <f t="shared" ca="1" si="31"/>
        <v>0.34683439879741107</v>
      </c>
      <c r="AK17" s="121">
        <f ca="1">SUMIFS(SOLD_AMT_T, CHANNEL_COUNT, $A$2, IS_JJCC, $B$2, CUST_GROUP, $A17, RECENCY_GROUP, $B17, TIMEFRAME, AK$1)</f>
        <v>8388773.1700000037</v>
      </c>
      <c r="AL17" s="104">
        <f ca="1">SUMIFS(SOLD_AMT_T, CHANNEL_COUNT, $A$2, IS_JJCC, $B$2, CUST_GROUP, $A17, RECENCY_GROUP, $B17, TIMEFRAME, AL$1)</f>
        <v>6376071.4800000004</v>
      </c>
      <c r="AM17" s="48">
        <f t="shared" ca="1" si="32"/>
        <v>0.31566485669323191</v>
      </c>
      <c r="AN17" s="121">
        <f ca="1">SUMIFS(SOLD_AMT_T, CHANNEL_COUNT, $A$2, IS_JJCC, $B$2, CUST_GROUP, $A17, RECENCY_GROUP, $B17, TIMEFRAME, AN$1)</f>
        <v>8211027.4500000002</v>
      </c>
      <c r="AO17" s="104">
        <f ca="1">SUMIFS(SOLD_AMT_T, CHANNEL_COUNT, $A$2, IS_JJCC, $B$2, CUST_GROUP, $A17, RECENCY_GROUP, $B17, TIMEFRAME, AO$1)</f>
        <v>7400866.4700000007</v>
      </c>
      <c r="AP17" s="48">
        <f t="shared" ca="1" si="33"/>
        <v>0.10946839579987712</v>
      </c>
      <c r="AQ17" s="121">
        <f ca="1">SUMIFS(SOLD_AMT_T, CHANNEL_COUNT, $A$2, IS_JJCC, $B$2, CUST_GROUP, $A17, RECENCY_GROUP, $B17, TIMEFRAME, AQ$1)</f>
        <v>12204076.620000001</v>
      </c>
      <c r="AR17" s="104">
        <f ca="1">SUMIFS(SOLD_AMT_T, CHANNEL_COUNT, $A$2, IS_JJCC, $B$2, CUST_GROUP, $A17, RECENCY_GROUP, $B17, TIMEFRAME, AR$1)</f>
        <v>8476548.0500000026</v>
      </c>
      <c r="AS17" s="48">
        <f t="shared" ca="1" si="34"/>
        <v>0.43974605558922036</v>
      </c>
      <c r="AT17" s="121">
        <f ca="1">SUMIFS(SOLD_AMT_T, CHANNEL_COUNT, $A$2, IS_JJCC, $B$2, CUST_GROUP, $A17, RECENCY_GROUP, $B17, TIMEFRAME, AT$1)</f>
        <v>5649783.5799999973</v>
      </c>
      <c r="AU17" s="104">
        <f ca="1">SUMIFS(SOLD_AMT_T, CHANNEL_COUNT, $A$2, IS_JJCC, $B$2, CUST_GROUP, $A17, RECENCY_GROUP, $B17, TIMEFRAME, AU$1)</f>
        <v>4799177.91</v>
      </c>
      <c r="AV17" s="48">
        <f t="shared" ca="1" si="35"/>
        <v>0.17723987023435794</v>
      </c>
      <c r="AW17" s="121">
        <f ca="1">SUMIFS(SOLD_AMT_T, CHANNEL_COUNT, $A$2, IS_JJCC, $B$2, CUST_GROUP, $A17, RECENCY_GROUP, $B17, TIMEFRAME, AW$1)</f>
        <v>6193389.0899999999</v>
      </c>
      <c r="AX17" s="104">
        <f ca="1">SUMIFS(SOLD_AMT_T, CHANNEL_COUNT, $A$2, IS_JJCC, $B$2, CUST_GROUP, $A17, RECENCY_GROUP, $B17, TIMEFRAME, AX$1)</f>
        <v>4858056.4400000013</v>
      </c>
      <c r="AY17" s="48">
        <f t="shared" ca="1" si="36"/>
        <v>0.27486972753243644</v>
      </c>
      <c r="AZ17" s="121">
        <f ca="1">SUMIFS(SOLD_AMT_T, CHANNEL_COUNT, $A$2, IS_JJCC, $B$2, CUST_GROUP, $A17, RECENCY_GROUP, $B17, TIMEFRAME, AZ$1)</f>
        <v>10827862.589999998</v>
      </c>
      <c r="BA17" s="104">
        <f ca="1">SUMIFS(SOLD_AMT_T, CHANNEL_COUNT, $A$2, IS_JJCC, $B$2, CUST_GROUP, $A17, RECENCY_GROUP, $B17, TIMEFRAME, BA$1)</f>
        <v>9208596.1099999994</v>
      </c>
      <c r="BB17" s="48">
        <f t="shared" ca="1" si="37"/>
        <v>0.17584292552928557</v>
      </c>
      <c r="BC17" s="121">
        <f ca="1">SUMIFS(SOLD_AMT_T, CHANNEL_COUNT, $A$2, IS_JJCC, $B$2, CUST_GROUP, $A17, RECENCY_GROUP, $B17, TIMEFRAME, BC$1)</f>
        <v>9169007.9200000037</v>
      </c>
      <c r="BD17" s="104">
        <f ca="1">SUMIFS(SOLD_AMT_T, CHANNEL_COUNT, $A$2, IS_JJCC, $B$2, CUST_GROUP, $A17, RECENCY_GROUP, $B17, TIMEFRAME, BD$1)</f>
        <v>7352727.7400000012</v>
      </c>
      <c r="BE17" s="48">
        <f t="shared" ca="1" si="38"/>
        <v>0.24702127485547318</v>
      </c>
      <c r="BF17" s="121">
        <f ca="1">SUMIFS(SOLD_AMT_T, CHANNEL_COUNT, $A$2, IS_JJCC, $B$2, CUST_GROUP, $A17, RECENCY_GROUP, $B17, TIMEFRAME, BF$1)</f>
        <v>9255436.7699999977</v>
      </c>
      <c r="BG17" s="104">
        <f ca="1">SUMIFS(SOLD_AMT_T, CHANNEL_COUNT, $A$2, IS_JJCC, $B$2, CUST_GROUP, $A17, RECENCY_GROUP, $B17, TIMEFRAME, BG$1)</f>
        <v>8416295.1500000004</v>
      </c>
      <c r="BH17" s="48">
        <f t="shared" ca="1" si="39"/>
        <v>9.9704395466691451E-2</v>
      </c>
      <c r="BI17" s="121">
        <f ca="1">SUMIFS(SOLD_AMT_T, CHANNEL_COUNT, $A$2, IS_JJCC, $B$2, CUST_GROUP, $A17, RECENCY_GROUP, $B17, TIMEFRAME, BI$1)</f>
        <v>14700266.890000001</v>
      </c>
      <c r="BJ17" s="104">
        <f ca="1">SUMIFS(SOLD_AMT_T, CHANNEL_COUNT, $A$2, IS_JJCC, $B$2, CUST_GROUP, $A17, RECENCY_GROUP, $B17, TIMEFRAME, BJ$1)</f>
        <v>11297299.679999994</v>
      </c>
      <c r="BK17" s="48">
        <f t="shared" ca="1" si="40"/>
        <v>0.30121952204422786</v>
      </c>
      <c r="BL17" s="121">
        <f ca="1">SUMIFS(SOLD_AMT_T, CHANNEL_COUNT, $A$2, IS_JJCC, $B$2, CUST_GROUP, $A17, RECENCY_GROUP, $B17, TIMEFRAME, BL$1)</f>
        <v>6123198.7399999993</v>
      </c>
      <c r="BM17" s="104">
        <f ca="1">SUMIFS(SOLD_AMT_T, CHANNEL_COUNT, $A$2, IS_JJCC, $B$2, CUST_GROUP, $A17, RECENCY_GROUP, $B17, TIMEFRAME, BM$1)</f>
        <v>5158632.76</v>
      </c>
      <c r="BN17" s="48">
        <f t="shared" ca="1" si="41"/>
        <v>0.18698093562294973</v>
      </c>
      <c r="BO17" s="154" t="str">
        <f t="shared" si="22"/>
        <v>Identified Customers</v>
      </c>
      <c r="BP17" s="249"/>
    </row>
    <row r="18" spans="1:68" x14ac:dyDescent="0.2">
      <c r="A18" s="169"/>
      <c r="D18" s="237"/>
      <c r="E18" s="76" t="str">
        <f>$E$12</f>
        <v>% to Total Company</v>
      </c>
      <c r="F18" s="33">
        <f ca="1">IFERROR(F16 / F15, 0)</f>
        <v>1</v>
      </c>
      <c r="G18" s="8">
        <f ca="1">IFERROR(G16 / G15, 0)</f>
        <v>1</v>
      </c>
      <c r="H18" s="20">
        <f t="shared" ref="H18:H19" ca="1" si="43">IF(F$9 = 0, 0, IFERROR((F18 - G18) * 10000, 0))</f>
        <v>0</v>
      </c>
      <c r="I18" s="88"/>
      <c r="J18" s="33">
        <f ca="1">IFERROR(J16 / J15, 0)</f>
        <v>1</v>
      </c>
      <c r="K18" s="8">
        <f ca="1">IFERROR(K16 / K15, 0)</f>
        <v>1</v>
      </c>
      <c r="L18" s="20">
        <f t="shared" ref="L18:L19" ca="1" si="44">IF(J$9 = 0, 0, IFERROR((J18 - K18) * 10000, 0))</f>
        <v>0</v>
      </c>
      <c r="M18" s="88"/>
      <c r="N18" s="33">
        <f ca="1">IFERROR(N16 / N15, 0)</f>
        <v>1</v>
      </c>
      <c r="O18" s="8">
        <f ca="1">IFERROR(O16 / O15, 0)</f>
        <v>1</v>
      </c>
      <c r="P18" s="20">
        <f t="shared" ref="P18:P19" ca="1" si="45">IF(N$9 = 0, 0, IFERROR((N18 - O18) * 10000, 0))</f>
        <v>0</v>
      </c>
      <c r="Q18" s="88"/>
      <c r="R18" s="33">
        <f ca="1">IFERROR(R16 / R15, 0)</f>
        <v>1</v>
      </c>
      <c r="S18" s="8">
        <f ca="1">IFERROR(S16 / S15, 0)</f>
        <v>1</v>
      </c>
      <c r="T18" s="20">
        <f t="shared" ref="T18:T19" ca="1" si="46">IF(R$9 = 0, 0, IFERROR((R18 - S18) * 10000, 0))</f>
        <v>0</v>
      </c>
      <c r="U18" s="33">
        <f ca="1">IFERROR(U16 / U15, 0)</f>
        <v>1</v>
      </c>
      <c r="V18" s="8">
        <f ca="1">IFERROR(V16 / V15, 0)</f>
        <v>1</v>
      </c>
      <c r="W18" s="20">
        <f t="shared" ref="W18:W19" ca="1" si="47">IF(U$9 = 0, 0, IFERROR((U18 - V18) * 10000, 0))</f>
        <v>0</v>
      </c>
      <c r="X18" s="33">
        <f ca="1">IFERROR(X16 / X15, 0)</f>
        <v>1</v>
      </c>
      <c r="Y18" s="8">
        <f ca="1">IFERROR(Y16 / Y15, 0)</f>
        <v>1</v>
      </c>
      <c r="Z18" s="20">
        <f t="shared" ref="Z18:Z19" ca="1" si="48">IF(X$9 = 0, 0, IFERROR((X18 - Y18) * 10000, 0))</f>
        <v>0</v>
      </c>
      <c r="AA18" s="33">
        <f ca="1">IFERROR(AA16 / AA15, 0)</f>
        <v>1</v>
      </c>
      <c r="AB18" s="8">
        <f ca="1">IFERROR(AB16 / AB15, 0)</f>
        <v>1</v>
      </c>
      <c r="AC18" s="20">
        <f t="shared" ref="AC18:AC19" ca="1" si="49">IF(AA$9 = 0, 0, IFERROR((AA18 - AB18) * 10000, 0))</f>
        <v>0</v>
      </c>
      <c r="AD18" s="88"/>
      <c r="AE18" s="33">
        <f ca="1">IFERROR(AE16 / AE15, 0)</f>
        <v>1</v>
      </c>
      <c r="AF18" s="8">
        <f ca="1">IFERROR(AF16 / AF15, 0)</f>
        <v>1</v>
      </c>
      <c r="AG18" s="20">
        <f t="shared" ref="AG18:AG19" ca="1" si="50">IF(AE$9 = 0, 0, IFERROR((AE18 - AF18) * 10000, 0))</f>
        <v>0</v>
      </c>
      <c r="AH18" s="33">
        <f ca="1">IFERROR(AH16 / AH15, 0)</f>
        <v>1</v>
      </c>
      <c r="AI18" s="8">
        <f ca="1">IFERROR(AI16 / AI15, 0)</f>
        <v>1</v>
      </c>
      <c r="AJ18" s="20">
        <f t="shared" ref="AJ18:AJ19" ca="1" si="51">IF(AH$9 = 0, 0, IFERROR((AH18 - AI18) * 10000, 0))</f>
        <v>0</v>
      </c>
      <c r="AK18" s="33">
        <f ca="1">IFERROR(AK16 / AK15, 0)</f>
        <v>1</v>
      </c>
      <c r="AL18" s="8">
        <f ca="1">IFERROR(AL16 / AL15, 0)</f>
        <v>1</v>
      </c>
      <c r="AM18" s="20">
        <f t="shared" ref="AM18:AM19" ca="1" si="52">IF(AK$9 = 0, 0, IFERROR((AK18 - AL18) * 10000, 0))</f>
        <v>0</v>
      </c>
      <c r="AN18" s="33">
        <f ca="1">IFERROR(AN16 / AN15, 0)</f>
        <v>1</v>
      </c>
      <c r="AO18" s="8">
        <f ca="1">IFERROR(AO16 / AO15, 0)</f>
        <v>1</v>
      </c>
      <c r="AP18" s="20">
        <f t="shared" ref="AP18:AP19" ca="1" si="53">IF(AN$9 = 0, 0, IFERROR((AN18 - AO18) * 10000, 0))</f>
        <v>0</v>
      </c>
      <c r="AQ18" s="33">
        <f ca="1">IFERROR(AQ16 / AQ15, 0)</f>
        <v>1</v>
      </c>
      <c r="AR18" s="8">
        <f ca="1">IFERROR(AR16 / AR15, 0)</f>
        <v>1</v>
      </c>
      <c r="AS18" s="20">
        <f t="shared" ref="AS18:AS19" ca="1" si="54">IF(AQ$9 = 0, 0, IFERROR((AQ18 - AR18) * 10000, 0))</f>
        <v>0</v>
      </c>
      <c r="AT18" s="33">
        <f ca="1">IFERROR(AT16 / AT15, 0)</f>
        <v>1</v>
      </c>
      <c r="AU18" s="8">
        <f ca="1">IFERROR(AU16 / AU15, 0)</f>
        <v>1</v>
      </c>
      <c r="AV18" s="20">
        <f t="shared" ref="AV18:AV19" ca="1" si="55">IF(AT$9 = 0, 0, IFERROR((AT18 - AU18) * 10000, 0))</f>
        <v>0</v>
      </c>
      <c r="AW18" s="33">
        <f ca="1">IFERROR(AW16 / AW15, 0)</f>
        <v>1</v>
      </c>
      <c r="AX18" s="8">
        <f ca="1">IFERROR(AX16 / AX15, 0)</f>
        <v>1</v>
      </c>
      <c r="AY18" s="20">
        <f t="shared" ref="AY18:AY19" ca="1" si="56">IF(AW$9 = 0, 0, IFERROR((AW18 - AX18) * 10000, 0))</f>
        <v>0</v>
      </c>
      <c r="AZ18" s="33">
        <f ca="1">IFERROR(AZ16 / AZ15, 0)</f>
        <v>1</v>
      </c>
      <c r="BA18" s="8">
        <f ca="1">IFERROR(BA16 / BA15, 0)</f>
        <v>1</v>
      </c>
      <c r="BB18" s="20">
        <f t="shared" ref="BB18:BB19" ca="1" si="57">IF(AZ$9 = 0, 0, IFERROR((AZ18 - BA18) * 10000, 0))</f>
        <v>0</v>
      </c>
      <c r="BC18" s="33">
        <f ca="1">IFERROR(BC16 / BC15, 0)</f>
        <v>1</v>
      </c>
      <c r="BD18" s="8">
        <f ca="1">IFERROR(BD16 / BD15, 0)</f>
        <v>1</v>
      </c>
      <c r="BE18" s="20">
        <f t="shared" ref="BE18:BE19" ca="1" si="58">IF(BC$9 = 0, 0, IFERROR((BC18 - BD18) * 10000, 0))</f>
        <v>0</v>
      </c>
      <c r="BF18" s="33">
        <f ca="1">IFERROR(BF16 / BF15, 0)</f>
        <v>1</v>
      </c>
      <c r="BG18" s="8">
        <f ca="1">IFERROR(BG16 / BG15, 0)</f>
        <v>1</v>
      </c>
      <c r="BH18" s="20">
        <f t="shared" ref="BH18:BH19" ca="1" si="59">IF(BF$9 = 0, 0, IFERROR((BF18 - BG18) * 10000, 0))</f>
        <v>0</v>
      </c>
      <c r="BI18" s="33">
        <f ca="1">IFERROR(BI16 / BI15, 0)</f>
        <v>1</v>
      </c>
      <c r="BJ18" s="8">
        <f ca="1">IFERROR(BJ16 / BJ15, 0)</f>
        <v>1</v>
      </c>
      <c r="BK18" s="20">
        <f t="shared" ref="BK18:BK19" ca="1" si="60">IF(BI$9 = 0, 0, IFERROR((BI18 - BJ18) * 10000, 0))</f>
        <v>0</v>
      </c>
      <c r="BL18" s="33">
        <f ca="1">IFERROR(BL16 / BL15, 0)</f>
        <v>1</v>
      </c>
      <c r="BM18" s="8">
        <f ca="1">IFERROR(BM16 / BM15, 0)</f>
        <v>1</v>
      </c>
      <c r="BN18" s="20">
        <f t="shared" ref="BN18:BN19" ca="1" si="61">IF(BL$9 = 0, 0, IFERROR((BL18 - BM18) * 10000, 0))</f>
        <v>0</v>
      </c>
      <c r="BO18" s="155" t="str">
        <f t="shared" si="22"/>
        <v>% to Total Company</v>
      </c>
      <c r="BP18" s="249"/>
    </row>
    <row r="19" spans="1:68" x14ac:dyDescent="0.2">
      <c r="A19" s="169"/>
      <c r="D19" s="239"/>
      <c r="E19" s="78" t="str">
        <f>$E$13</f>
        <v>% Identified</v>
      </c>
      <c r="F19" s="30">
        <f ca="1">IFERROR(F17 / F16, 0)</f>
        <v>1</v>
      </c>
      <c r="G19" s="14">
        <f ca="1">IFERROR(G17 / G16, 0)</f>
        <v>1</v>
      </c>
      <c r="H19" s="19">
        <f t="shared" ca="1" si="43"/>
        <v>0</v>
      </c>
      <c r="I19" s="88"/>
      <c r="J19" s="30">
        <f ca="1">IFERROR(J17 / J16, 0)</f>
        <v>1</v>
      </c>
      <c r="K19" s="14">
        <f ca="1">IFERROR(K17 / K16, 0)</f>
        <v>1</v>
      </c>
      <c r="L19" s="19">
        <f t="shared" ca="1" si="44"/>
        <v>0</v>
      </c>
      <c r="M19" s="88"/>
      <c r="N19" s="30">
        <f ca="1">IFERROR(N17 / N16, 0)</f>
        <v>1</v>
      </c>
      <c r="O19" s="14">
        <f ca="1">IFERROR(O17 / O16, 0)</f>
        <v>1</v>
      </c>
      <c r="P19" s="19">
        <f t="shared" ca="1" si="45"/>
        <v>0</v>
      </c>
      <c r="Q19" s="88"/>
      <c r="R19" s="30">
        <f ca="1">IFERROR(R17 / R16, 0)</f>
        <v>1</v>
      </c>
      <c r="S19" s="14">
        <f ca="1">IFERROR(S17 / S16, 0)</f>
        <v>1</v>
      </c>
      <c r="T19" s="19">
        <f t="shared" ca="1" si="46"/>
        <v>0</v>
      </c>
      <c r="U19" s="30">
        <f ca="1">IFERROR(U17 / U16, 0)</f>
        <v>1</v>
      </c>
      <c r="V19" s="14">
        <f ca="1">IFERROR(V17 / V16, 0)</f>
        <v>1</v>
      </c>
      <c r="W19" s="19">
        <f t="shared" ca="1" si="47"/>
        <v>0</v>
      </c>
      <c r="X19" s="30">
        <f ca="1">IFERROR(X17 / X16, 0)</f>
        <v>1</v>
      </c>
      <c r="Y19" s="14">
        <f ca="1">IFERROR(Y17 / Y16, 0)</f>
        <v>1</v>
      </c>
      <c r="Z19" s="19">
        <f t="shared" ca="1" si="48"/>
        <v>0</v>
      </c>
      <c r="AA19" s="30">
        <f ca="1">IFERROR(AA17 / AA16, 0)</f>
        <v>1</v>
      </c>
      <c r="AB19" s="14">
        <f ca="1">IFERROR(AB17 / AB16, 0)</f>
        <v>1</v>
      </c>
      <c r="AC19" s="19">
        <f t="shared" ca="1" si="49"/>
        <v>0</v>
      </c>
      <c r="AD19" s="88"/>
      <c r="AE19" s="30">
        <f ca="1">IFERROR(AE17 / AE16, 0)</f>
        <v>1</v>
      </c>
      <c r="AF19" s="14">
        <f ca="1">IFERROR(AF17 / AF16, 0)</f>
        <v>1</v>
      </c>
      <c r="AG19" s="19">
        <f t="shared" ca="1" si="50"/>
        <v>0</v>
      </c>
      <c r="AH19" s="30">
        <f ca="1">IFERROR(AH17 / AH16, 0)</f>
        <v>1</v>
      </c>
      <c r="AI19" s="14">
        <f ca="1">IFERROR(AI17 / AI16, 0)</f>
        <v>1</v>
      </c>
      <c r="AJ19" s="19">
        <f t="shared" ca="1" si="51"/>
        <v>0</v>
      </c>
      <c r="AK19" s="30">
        <f ca="1">IFERROR(AK17 / AK16, 0)</f>
        <v>1</v>
      </c>
      <c r="AL19" s="14">
        <f ca="1">IFERROR(AL17 / AL16, 0)</f>
        <v>1</v>
      </c>
      <c r="AM19" s="19">
        <f t="shared" ca="1" si="52"/>
        <v>0</v>
      </c>
      <c r="AN19" s="30">
        <f ca="1">IFERROR(AN17 / AN16, 0)</f>
        <v>1</v>
      </c>
      <c r="AO19" s="14">
        <f ca="1">IFERROR(AO17 / AO16, 0)</f>
        <v>1</v>
      </c>
      <c r="AP19" s="19">
        <f t="shared" ca="1" si="53"/>
        <v>0</v>
      </c>
      <c r="AQ19" s="30">
        <f ca="1">IFERROR(AQ17 / AQ16, 0)</f>
        <v>1</v>
      </c>
      <c r="AR19" s="14">
        <f ca="1">IFERROR(AR17 / AR16, 0)</f>
        <v>1</v>
      </c>
      <c r="AS19" s="19">
        <f t="shared" ca="1" si="54"/>
        <v>0</v>
      </c>
      <c r="AT19" s="30">
        <f ca="1">IFERROR(AT17 / AT16, 0)</f>
        <v>1</v>
      </c>
      <c r="AU19" s="14">
        <f ca="1">IFERROR(AU17 / AU16, 0)</f>
        <v>1</v>
      </c>
      <c r="AV19" s="19">
        <f t="shared" ca="1" si="55"/>
        <v>0</v>
      </c>
      <c r="AW19" s="30">
        <f ca="1">IFERROR(AW17 / AW16, 0)</f>
        <v>1</v>
      </c>
      <c r="AX19" s="14">
        <f ca="1">IFERROR(AX17 / AX16, 0)</f>
        <v>1</v>
      </c>
      <c r="AY19" s="19">
        <f t="shared" ca="1" si="56"/>
        <v>0</v>
      </c>
      <c r="AZ19" s="30">
        <f ca="1">IFERROR(AZ17 / AZ16, 0)</f>
        <v>1</v>
      </c>
      <c r="BA19" s="14">
        <f ca="1">IFERROR(BA17 / BA16, 0)</f>
        <v>1</v>
      </c>
      <c r="BB19" s="19">
        <f t="shared" ca="1" si="57"/>
        <v>0</v>
      </c>
      <c r="BC19" s="30">
        <f ca="1">IFERROR(BC17 / BC16, 0)</f>
        <v>1</v>
      </c>
      <c r="BD19" s="14">
        <f ca="1">IFERROR(BD17 / BD16, 0)</f>
        <v>1</v>
      </c>
      <c r="BE19" s="19">
        <f t="shared" ca="1" si="58"/>
        <v>0</v>
      </c>
      <c r="BF19" s="30">
        <f ca="1">IFERROR(BF17 / BF16, 0)</f>
        <v>1</v>
      </c>
      <c r="BG19" s="14">
        <f ca="1">IFERROR(BG17 / BG16, 0)</f>
        <v>1</v>
      </c>
      <c r="BH19" s="19">
        <f t="shared" ca="1" si="59"/>
        <v>0</v>
      </c>
      <c r="BI19" s="30">
        <f ca="1">IFERROR(BI17 / BI16, 0)</f>
        <v>1</v>
      </c>
      <c r="BJ19" s="14">
        <f ca="1">IFERROR(BJ17 / BJ16, 0)</f>
        <v>1</v>
      </c>
      <c r="BK19" s="19">
        <f t="shared" ca="1" si="60"/>
        <v>0</v>
      </c>
      <c r="BL19" s="30">
        <f ca="1">IFERROR(BL17 / BL16, 0)</f>
        <v>1</v>
      </c>
      <c r="BM19" s="14">
        <f ca="1">IFERROR(BM17 / BM16, 0)</f>
        <v>1</v>
      </c>
      <c r="BN19" s="19">
        <f t="shared" ca="1" si="61"/>
        <v>0</v>
      </c>
      <c r="BO19" s="156" t="str">
        <f t="shared" si="22"/>
        <v>% Identified</v>
      </c>
      <c r="BP19" s="251"/>
    </row>
    <row r="20" spans="1:68" ht="3.75" customHeight="1" x14ac:dyDescent="0.2">
      <c r="A20" s="169"/>
      <c r="H20" s="4"/>
      <c r="I20" s="138"/>
      <c r="L20" s="4"/>
      <c r="M20" s="138"/>
      <c r="P20" s="4"/>
      <c r="Q20" s="138"/>
      <c r="T20" s="4"/>
      <c r="W20" s="4"/>
      <c r="Z20" s="4"/>
      <c r="AC20" s="4"/>
      <c r="AD20" s="138"/>
      <c r="AG20" s="4"/>
      <c r="AJ20" s="4"/>
      <c r="AM20" s="4"/>
      <c r="AP20" s="4"/>
      <c r="AS20" s="4"/>
      <c r="AV20" s="4"/>
      <c r="AY20" s="4"/>
      <c r="BB20" s="4"/>
      <c r="BE20" s="4"/>
      <c r="BH20" s="4"/>
      <c r="BK20" s="4"/>
      <c r="BN20" s="4"/>
    </row>
    <row r="21" spans="1:68" ht="15" hidden="1" thickBot="1" x14ac:dyDescent="0.25">
      <c r="A21" s="6" t="str">
        <f>A$9</f>
        <v>&lt;&gt; -99</v>
      </c>
      <c r="B21" s="3" t="str">
        <f t="shared" ref="B21:B22" si="62">B$9</f>
        <v>&gt;= 0</v>
      </c>
      <c r="D21" s="236" t="s">
        <v>154</v>
      </c>
      <c r="E21" s="135" t="str">
        <f>$E$9</f>
        <v>Total Company</v>
      </c>
      <c r="F21" s="119">
        <f ca="1">'Multi Channel'!F22</f>
        <v>229086279.28999996</v>
      </c>
      <c r="G21" s="118">
        <f ca="1">'Multi Channel'!G22</f>
        <v>183517970.05000001</v>
      </c>
      <c r="H21" s="115">
        <f ca="1">IF(F$9 = 0, 0, IFERROR((F21 - G21) / G21, 0))</f>
        <v>0.2483043444060804</v>
      </c>
      <c r="I21" s="141"/>
      <c r="J21" s="119">
        <f ca="1">'Multi Channel'!J22</f>
        <v>274127841.12000006</v>
      </c>
      <c r="K21" s="118">
        <f ca="1">'Multi Channel'!K22</f>
        <v>230136073.96999997</v>
      </c>
      <c r="L21" s="115">
        <f ca="1">IF(J$9 = 0, 0, IFERROR((J21 - K21) / K21, 0))</f>
        <v>0.19115546029404659</v>
      </c>
      <c r="M21" s="141"/>
      <c r="N21" s="119">
        <f ca="1">'Multi Channel'!N22</f>
        <v>274127841.12000006</v>
      </c>
      <c r="O21" s="118">
        <f ca="1">'Multi Channel'!O22</f>
        <v>230136073.96999997</v>
      </c>
      <c r="P21" s="115">
        <f ca="1">IF(N$9 = 0, 0, IFERROR((N21 - O21) / O21, 0))</f>
        <v>0.19115546029404659</v>
      </c>
      <c r="Q21" s="141"/>
      <c r="R21" s="119">
        <f ca="1">'Multi Channel'!R22</f>
        <v>35507961.899999999</v>
      </c>
      <c r="S21" s="118">
        <f ca="1">'Multi Channel'!S22</f>
        <v>27519843.110000007</v>
      </c>
      <c r="T21" s="115">
        <f ca="1">IF(R$9 = 0, 0, IFERROR((R21 - S21) / S21, 0))</f>
        <v>0.29026759920362022</v>
      </c>
      <c r="U21" s="119">
        <f ca="1">'Multi Channel'!U22</f>
        <v>38595828.629999995</v>
      </c>
      <c r="V21" s="118">
        <f ca="1">'Multi Channel'!V22</f>
        <v>31460556.09</v>
      </c>
      <c r="W21" s="115">
        <f ca="1">IF(U$9 = 0, 0, IFERROR((U21 - V21) / V21, 0))</f>
        <v>0.22680058545652984</v>
      </c>
      <c r="X21" s="119">
        <f ca="1">'Multi Channel'!X22</f>
        <v>39483011.710000016</v>
      </c>
      <c r="Y21" s="118">
        <f ca="1">'Multi Channel'!Y22</f>
        <v>32658936.400000002</v>
      </c>
      <c r="Z21" s="115">
        <f ca="1">IF(X$9 = 0, 0, IFERROR((X21 - Y21) / Y21, 0))</f>
        <v>0.20894971062192991</v>
      </c>
      <c r="AA21" s="119">
        <f ca="1">'Multi Channel'!AA22</f>
        <v>44348903.299999997</v>
      </c>
      <c r="AB21" s="118">
        <f ca="1">'Multi Channel'!AB22</f>
        <v>37569010.649999999</v>
      </c>
      <c r="AC21" s="115">
        <f ca="1">IF(AA$9 = 0, 0, IFERROR((AA21 - AB21) / AB21, 0))</f>
        <v>0.18046503042528214</v>
      </c>
      <c r="AD21" s="141"/>
      <c r="AE21" s="119">
        <f ca="1">'Multi Channel'!AE22</f>
        <v>3947052.9699999997</v>
      </c>
      <c r="AF21" s="118">
        <f ca="1">'Multi Channel'!AF22</f>
        <v>2715200.3900000006</v>
      </c>
      <c r="AG21" s="115">
        <f ca="1">IF(AE$9 = 0, 0, IFERROR((AE21 - AF21) / AF21, 0))</f>
        <v>0.45368753795737299</v>
      </c>
      <c r="AH21" s="119">
        <f ca="1">'Multi Channel'!AH22</f>
        <v>9329659.5800000019</v>
      </c>
      <c r="AI21" s="118">
        <f ca="1">'Multi Channel'!AI22</f>
        <v>7141464.589999998</v>
      </c>
      <c r="AJ21" s="115">
        <f ca="1">IF(AH$9 = 0, 0, IFERROR((AH21 - AI21) / AI21, 0))</f>
        <v>0.30640703491887011</v>
      </c>
      <c r="AK21" s="119">
        <f ca="1">'Multi Channel'!AK22</f>
        <v>6899584.7699999986</v>
      </c>
      <c r="AL21" s="118">
        <f ca="1">'Multi Channel'!AL22</f>
        <v>5430880.1600000039</v>
      </c>
      <c r="AM21" s="115">
        <f ca="1">IF(AK$9 = 0, 0, IFERROR((AK21 - AL21) / AL21, 0))</f>
        <v>0.27043583484265166</v>
      </c>
      <c r="AN21" s="119">
        <f ca="1">'Multi Channel'!AN22</f>
        <v>6945445.3099999996</v>
      </c>
      <c r="AO21" s="118">
        <f ca="1">'Multi Channel'!AO22</f>
        <v>6268559.1200000001</v>
      </c>
      <c r="AP21" s="115">
        <f ca="1">IF(AN$9 = 0, 0, IFERROR((AN21 - AO21) / AO21, 0))</f>
        <v>0.10798114479615843</v>
      </c>
      <c r="AQ21" s="119">
        <f ca="1">'Multi Channel'!AQ22</f>
        <v>10091800.449999996</v>
      </c>
      <c r="AR21" s="118">
        <f ca="1">'Multi Channel'!AR22</f>
        <v>7116356.5499999998</v>
      </c>
      <c r="AS21" s="115">
        <f ca="1">'Multi Channel'!AS22</f>
        <v>0.41811338134821191</v>
      </c>
      <c r="AT21" s="119">
        <f ca="1">'Multi Channel'!AT22</f>
        <v>4728226.5999999987</v>
      </c>
      <c r="AU21" s="118">
        <f ca="1">'Multi Channel'!AU22</f>
        <v>4004004.6999999997</v>
      </c>
      <c r="AV21" s="115">
        <f ca="1">IF(AT$9 = 0, 0, IFERROR((AT21 - AU21) / AU21, 0))</f>
        <v>0.18087438808450926</v>
      </c>
      <c r="AW21" s="119">
        <f ca="1">'Multi Channel'!AW22</f>
        <v>5204893.3500000015</v>
      </c>
      <c r="AX21" s="118">
        <f ca="1">'Multi Channel'!AX22</f>
        <v>4067111.2199999997</v>
      </c>
      <c r="AY21" s="115">
        <f ca="1">IF(AW$9 = 0, 0, IFERROR((AW21 - AX21) / AX21, 0))</f>
        <v>0.27975190951380025</v>
      </c>
      <c r="AZ21" s="119">
        <f ca="1">'Multi Channel'!AZ22</f>
        <v>9148107.2900000028</v>
      </c>
      <c r="BA21" s="118">
        <f ca="1">'Multi Channel'!BA22</f>
        <v>7801784.2399999974</v>
      </c>
      <c r="BB21" s="115">
        <f ca="1">IF(AZ$9 = 0, 0, IFERROR((AZ21 - BA21) / BA21, 0))</f>
        <v>0.17256604496922179</v>
      </c>
      <c r="BC21" s="119">
        <f ca="1">'Multi Channel'!BC22</f>
        <v>7719437.6400000025</v>
      </c>
      <c r="BD21" s="118">
        <f ca="1">'Multi Channel'!BD22</f>
        <v>6266791.1799999978</v>
      </c>
      <c r="BE21" s="115">
        <f ca="1">IF(BC$9 = 0, 0, IFERROR((BC21 - BD21) / BD21, 0))</f>
        <v>0.23180068048796945</v>
      </c>
      <c r="BF21" s="119">
        <f ca="1">'Multi Channel'!BF22</f>
        <v>7828259.3899999987</v>
      </c>
      <c r="BG21" s="118">
        <f ca="1">'Multi Channel'!BG22</f>
        <v>7164298.160000002</v>
      </c>
      <c r="BH21" s="115">
        <f ca="1">IF(BF$9 = 0, 0, IFERROR((BF21 - BG21) / BG21, 0))</f>
        <v>9.2676381575944419E-2</v>
      </c>
      <c r="BI21" s="119">
        <f ca="1">'Multi Channel'!BI22</f>
        <v>12173860.730000004</v>
      </c>
      <c r="BJ21" s="118">
        <f ca="1">'Multi Channel'!BJ22</f>
        <v>9539605.2000000011</v>
      </c>
      <c r="BK21" s="115">
        <f ca="1">IF(BI$9 = 0, 0, IFERROR((BI21 - BJ21) / BJ21, 0))</f>
        <v>0.27613884167868946</v>
      </c>
      <c r="BL21" s="119">
        <f ca="1">'Multi Channel'!BL22</f>
        <v>4955799.4899999993</v>
      </c>
      <c r="BM21" s="118">
        <f ca="1">'Multi Channel'!BM22</f>
        <v>4251174.5199999996</v>
      </c>
      <c r="BN21" s="115">
        <f ca="1">IF(BL$9 = 0, 0, IFERROR((BL21 - BM21) / BM21, 0))</f>
        <v>0.16574830477672317</v>
      </c>
      <c r="BO21" s="158" t="str">
        <f t="shared" ref="BO21:BO25" si="63">E21</f>
        <v>Total Company</v>
      </c>
      <c r="BP21" s="248" t="str">
        <f>$D21</f>
        <v>NET DEMAND</v>
      </c>
    </row>
    <row r="22" spans="1:68" ht="15" hidden="1" thickTop="1" x14ac:dyDescent="0.2">
      <c r="A22" s="6" t="str">
        <f>A$9</f>
        <v>&lt;&gt; -99</v>
      </c>
      <c r="B22" s="3" t="str">
        <f t="shared" si="62"/>
        <v>&gt;= 0</v>
      </c>
      <c r="D22" s="237"/>
      <c r="E22" s="136" t="str">
        <f>$E$10</f>
        <v>All Transactions</v>
      </c>
      <c r="F22" s="120">
        <f ca="1">SUMIFS(NET_AMT_T, CHANNEL_COUNT, $A$2, IS_JJCC, $B$2, CUST_GROUP, $A22, RECENCY_GROUP, $B22, TIMEFRAME, F$1)</f>
        <v>229086279.28999996</v>
      </c>
      <c r="G22" s="111">
        <f ca="1">SUMIFS(NET_AMT_T, CHANNEL_COUNT, $A$2, IS_JJCC, $B$2, CUST_GROUP, $A22, RECENCY_GROUP, $B22, TIMEFRAME, G$1)</f>
        <v>183517970.05000001</v>
      </c>
      <c r="H22" s="108">
        <f t="shared" ref="H22:H23" ca="1" si="64">IF(F$9 = 0, 0, IFERROR((F22 - G22) / G22, 0))</f>
        <v>0.2483043444060804</v>
      </c>
      <c r="I22" s="141"/>
      <c r="J22" s="120">
        <f ca="1">SUMIFS(NET_AMT_T, CHANNEL_COUNT, $A$2, IS_JJCC, $B$2, CUST_GROUP, $A22, RECENCY_GROUP, $B22, TIMEFRAME, J$1)</f>
        <v>274127841.12000006</v>
      </c>
      <c r="K22" s="111">
        <f ca="1">SUMIFS(NET_AMT_T, CHANNEL_COUNT, $A$2, IS_JJCC, $B$2, CUST_GROUP, $A22, RECENCY_GROUP, $B22, TIMEFRAME, K$1)</f>
        <v>230136073.96999997</v>
      </c>
      <c r="L22" s="108">
        <f t="shared" ref="L22:L23" ca="1" si="65">IF(J$9 = 0, 0, IFERROR((J22 - K22) / K22, 0))</f>
        <v>0.19115546029404659</v>
      </c>
      <c r="M22" s="141"/>
      <c r="N22" s="120">
        <f ca="1">SUMIFS(NET_AMT_T, CHANNEL_COUNT, $A$2, IS_JJCC, $B$2, CUST_GROUP, $A22, RECENCY_GROUP, $B22, TIMEFRAME, N$1)</f>
        <v>274127841.12000006</v>
      </c>
      <c r="O22" s="111">
        <f ca="1">SUMIFS(NET_AMT_T, CHANNEL_COUNT, $A$2, IS_JJCC, $B$2, CUST_GROUP, $A22, RECENCY_GROUP, $B22, TIMEFRAME, O$1)</f>
        <v>230136073.96999997</v>
      </c>
      <c r="P22" s="108">
        <f t="shared" ref="P22:P23" ca="1" si="66">IF(N$9 = 0, 0, IFERROR((N22 - O22) / O22, 0))</f>
        <v>0.19115546029404659</v>
      </c>
      <c r="Q22" s="141"/>
      <c r="R22" s="120">
        <f ca="1">SUMIFS(NET_AMT_T, CHANNEL_COUNT, $A$2, IS_JJCC, $B$2, CUST_GROUP, $A22, RECENCY_GROUP, $B22, TIMEFRAME, R$1)</f>
        <v>35507961.899999999</v>
      </c>
      <c r="S22" s="111">
        <f ca="1">SUMIFS(NET_AMT_T, CHANNEL_COUNT, $A$2, IS_JJCC, $B$2, CUST_GROUP, $A22, RECENCY_GROUP, $B22, TIMEFRAME, S$1)</f>
        <v>27519843.110000007</v>
      </c>
      <c r="T22" s="108">
        <f t="shared" ref="T22:T23" ca="1" si="67">IF(R$9 = 0, 0, IFERROR((R22 - S22) / S22, 0))</f>
        <v>0.29026759920362022</v>
      </c>
      <c r="U22" s="120">
        <f ca="1">SUMIFS(NET_AMT_T, CHANNEL_COUNT, $A$2, IS_JJCC, $B$2, CUST_GROUP, $A22, RECENCY_GROUP, $B22, TIMEFRAME, U$1)</f>
        <v>38595828.629999995</v>
      </c>
      <c r="V22" s="111">
        <f ca="1">SUMIFS(NET_AMT_T, CHANNEL_COUNT, $A$2, IS_JJCC, $B$2, CUST_GROUP, $A22, RECENCY_GROUP, $B22, TIMEFRAME, V$1)</f>
        <v>31460556.09</v>
      </c>
      <c r="W22" s="108">
        <f t="shared" ref="W22:W23" ca="1" si="68">IF(U$9 = 0, 0, IFERROR((U22 - V22) / V22, 0))</f>
        <v>0.22680058545652984</v>
      </c>
      <c r="X22" s="120">
        <f ca="1">SUMIFS(NET_AMT_T, CHANNEL_COUNT, $A$2, IS_JJCC, $B$2, CUST_GROUP, $A22, RECENCY_GROUP, $B22, TIMEFRAME, X$1)</f>
        <v>39483011.710000016</v>
      </c>
      <c r="Y22" s="111">
        <f ca="1">SUMIFS(NET_AMT_T, CHANNEL_COUNT, $A$2, IS_JJCC, $B$2, CUST_GROUP, $A22, RECENCY_GROUP, $B22, TIMEFRAME, Y$1)</f>
        <v>32658936.400000002</v>
      </c>
      <c r="Z22" s="108">
        <f t="shared" ref="Z22:Z23" ca="1" si="69">IF(X$9 = 0, 0, IFERROR((X22 - Y22) / Y22, 0))</f>
        <v>0.20894971062192991</v>
      </c>
      <c r="AA22" s="120">
        <f ca="1">SUMIFS(NET_AMT_T, CHANNEL_COUNT, $A$2, IS_JJCC, $B$2, CUST_GROUP, $A22, RECENCY_GROUP, $B22, TIMEFRAME, AA$1)</f>
        <v>44348903.299999997</v>
      </c>
      <c r="AB22" s="111">
        <f ca="1">SUMIFS(NET_AMT_T, CHANNEL_COUNT, $A$2, IS_JJCC, $B$2, CUST_GROUP, $A22, RECENCY_GROUP, $B22, TIMEFRAME, AB$1)</f>
        <v>37569010.649999999</v>
      </c>
      <c r="AC22" s="108">
        <f t="shared" ref="AC22:AC23" ca="1" si="70">IF(AA$9 = 0, 0, IFERROR((AA22 - AB22) / AB22, 0))</f>
        <v>0.18046503042528214</v>
      </c>
      <c r="AD22" s="141"/>
      <c r="AE22" s="120">
        <f ca="1">SUMIFS(NET_AMT_T, CHANNEL_COUNT, $A$2, IS_JJCC, $B$2, CUST_GROUP, $A22, RECENCY_GROUP, $B22, TIMEFRAME, AE$1)</f>
        <v>3947052.9699999997</v>
      </c>
      <c r="AF22" s="111">
        <f ca="1">SUMIFS(NET_AMT_T, CHANNEL_COUNT, $A$2, IS_JJCC, $B$2, CUST_GROUP, $A22, RECENCY_GROUP, $B22, TIMEFRAME, AF$1)</f>
        <v>2715200.3900000006</v>
      </c>
      <c r="AG22" s="108">
        <f t="shared" ref="AG22:AG23" ca="1" si="71">IF(AE$9 = 0, 0, IFERROR((AE22 - AF22) / AF22, 0))</f>
        <v>0.45368753795737299</v>
      </c>
      <c r="AH22" s="120">
        <f ca="1">SUMIFS(NET_AMT_T, CHANNEL_COUNT, $A$2, IS_JJCC, $B$2, CUST_GROUP, $A22, RECENCY_GROUP, $B22, TIMEFRAME, AH$1)</f>
        <v>9329659.5800000019</v>
      </c>
      <c r="AI22" s="111">
        <f ca="1">SUMIFS(NET_AMT_T, CHANNEL_COUNT, $A$2, IS_JJCC, $B$2, CUST_GROUP, $A22, RECENCY_GROUP, $B22, TIMEFRAME, AI$1)</f>
        <v>7141464.589999998</v>
      </c>
      <c r="AJ22" s="108">
        <f t="shared" ref="AJ22:AJ23" ca="1" si="72">IF(AH$9 = 0, 0, IFERROR((AH22 - AI22) / AI22, 0))</f>
        <v>0.30640703491887011</v>
      </c>
      <c r="AK22" s="120">
        <f ca="1">SUMIFS(NET_AMT_T, CHANNEL_COUNT, $A$2, IS_JJCC, $B$2, CUST_GROUP, $A22, RECENCY_GROUP, $B22, TIMEFRAME, AK$1)</f>
        <v>6899584.7699999986</v>
      </c>
      <c r="AL22" s="111">
        <f ca="1">SUMIFS(NET_AMT_T, CHANNEL_COUNT, $A$2, IS_JJCC, $B$2, CUST_GROUP, $A22, RECENCY_GROUP, $B22, TIMEFRAME, AL$1)</f>
        <v>5430880.1600000039</v>
      </c>
      <c r="AM22" s="108">
        <f t="shared" ref="AM22:AM23" ca="1" si="73">IF(AK$9 = 0, 0, IFERROR((AK22 - AL22) / AL22, 0))</f>
        <v>0.27043583484265166</v>
      </c>
      <c r="AN22" s="120">
        <f ca="1">SUMIFS(NET_AMT_T, CHANNEL_COUNT, $A$2, IS_JJCC, $B$2, CUST_GROUP, $A22, RECENCY_GROUP, $B22, TIMEFRAME, AN$1)</f>
        <v>6945445.3099999996</v>
      </c>
      <c r="AO22" s="111">
        <f ca="1">SUMIFS(NET_AMT_T, CHANNEL_COUNT, $A$2, IS_JJCC, $B$2, CUST_GROUP, $A22, RECENCY_GROUP, $B22, TIMEFRAME, AO$1)</f>
        <v>6268559.1200000001</v>
      </c>
      <c r="AP22" s="108">
        <f t="shared" ref="AP22:AP23" ca="1" si="74">IF(AN$9 = 0, 0, IFERROR((AN22 - AO22) / AO22, 0))</f>
        <v>0.10798114479615843</v>
      </c>
      <c r="AQ22" s="120">
        <f ca="1">SUMIFS(NET_AMT_T, CHANNEL_COUNT, $A$2, IS_JJCC, $B$2, CUST_GROUP, $A22, RECENCY_GROUP, $B22, TIMEFRAME, AQ$1)</f>
        <v>10091800.449999996</v>
      </c>
      <c r="AR22" s="111">
        <f ca="1">SUMIFS(NET_AMT_T, CHANNEL_COUNT, $A$2, IS_JJCC, $B$2, CUST_GROUP, $A22, RECENCY_GROUP, $B22, TIMEFRAME, AR$1)</f>
        <v>7116356.5499999998</v>
      </c>
      <c r="AS22" s="108">
        <f t="shared" ref="AS22:AS23" ca="1" si="75">IF(AQ$9 = 0, 0, IFERROR((AQ22 - AR22) / AR22, 0))</f>
        <v>0.41811338134821191</v>
      </c>
      <c r="AT22" s="120">
        <f ca="1">SUMIFS(NET_AMT_T, CHANNEL_COUNT, $A$2, IS_JJCC, $B$2, CUST_GROUP, $A22, RECENCY_GROUP, $B22, TIMEFRAME, AT$1)</f>
        <v>4728226.5999999987</v>
      </c>
      <c r="AU22" s="111">
        <f ca="1">SUMIFS(NET_AMT_T, CHANNEL_COUNT, $A$2, IS_JJCC, $B$2, CUST_GROUP, $A22, RECENCY_GROUP, $B22, TIMEFRAME, AU$1)</f>
        <v>4004004.6999999997</v>
      </c>
      <c r="AV22" s="108">
        <f t="shared" ref="AV22:AV23" ca="1" si="76">IF(AT$9 = 0, 0, IFERROR((AT22 - AU22) / AU22, 0))</f>
        <v>0.18087438808450926</v>
      </c>
      <c r="AW22" s="120">
        <f ca="1">SUMIFS(NET_AMT_T, CHANNEL_COUNT, $A$2, IS_JJCC, $B$2, CUST_GROUP, $A22, RECENCY_GROUP, $B22, TIMEFRAME, AW$1)</f>
        <v>5204893.3500000015</v>
      </c>
      <c r="AX22" s="111">
        <f ca="1">SUMIFS(NET_AMT_T, CHANNEL_COUNT, $A$2, IS_JJCC, $B$2, CUST_GROUP, $A22, RECENCY_GROUP, $B22, TIMEFRAME, AX$1)</f>
        <v>4067111.2199999997</v>
      </c>
      <c r="AY22" s="108">
        <f t="shared" ref="AY22:AY23" ca="1" si="77">IF(AW$9 = 0, 0, IFERROR((AW22 - AX22) / AX22, 0))</f>
        <v>0.27975190951380025</v>
      </c>
      <c r="AZ22" s="120">
        <f ca="1">SUMIFS(NET_AMT_T, CHANNEL_COUNT, $A$2, IS_JJCC, $B$2, CUST_GROUP, $A22, RECENCY_GROUP, $B22, TIMEFRAME, AZ$1)</f>
        <v>9148107.2900000028</v>
      </c>
      <c r="BA22" s="111">
        <f ca="1">SUMIFS(NET_AMT_T, CHANNEL_COUNT, $A$2, IS_JJCC, $B$2, CUST_GROUP, $A22, RECENCY_GROUP, $B22, TIMEFRAME, BA$1)</f>
        <v>7801784.2399999974</v>
      </c>
      <c r="BB22" s="108">
        <f t="shared" ref="BB22:BB23" ca="1" si="78">IF(AZ$9 = 0, 0, IFERROR((AZ22 - BA22) / BA22, 0))</f>
        <v>0.17256604496922179</v>
      </c>
      <c r="BC22" s="120">
        <f ca="1">SUMIFS(NET_AMT_T, CHANNEL_COUNT, $A$2, IS_JJCC, $B$2, CUST_GROUP, $A22, RECENCY_GROUP, $B22, TIMEFRAME, BC$1)</f>
        <v>7719437.6400000025</v>
      </c>
      <c r="BD22" s="111">
        <f ca="1">SUMIFS(NET_AMT_T, CHANNEL_COUNT, $A$2, IS_JJCC, $B$2, CUST_GROUP, $A22, RECENCY_GROUP, $B22, TIMEFRAME, BD$1)</f>
        <v>6266791.1799999978</v>
      </c>
      <c r="BE22" s="108">
        <f t="shared" ref="BE22:BE23" ca="1" si="79">IF(BC$9 = 0, 0, IFERROR((BC22 - BD22) / BD22, 0))</f>
        <v>0.23180068048796945</v>
      </c>
      <c r="BF22" s="120">
        <f ca="1">SUMIFS(NET_AMT_T, CHANNEL_COUNT, $A$2, IS_JJCC, $B$2, CUST_GROUP, $A22, RECENCY_GROUP, $B22, TIMEFRAME, BF$1)</f>
        <v>7828259.3899999987</v>
      </c>
      <c r="BG22" s="111">
        <f ca="1">SUMIFS(NET_AMT_T, CHANNEL_COUNT, $A$2, IS_JJCC, $B$2, CUST_GROUP, $A22, RECENCY_GROUP, $B22, TIMEFRAME, BG$1)</f>
        <v>7164298.160000002</v>
      </c>
      <c r="BH22" s="108">
        <f t="shared" ref="BH22:BH23" ca="1" si="80">IF(BF$9 = 0, 0, IFERROR((BF22 - BG22) / BG22, 0))</f>
        <v>9.2676381575944419E-2</v>
      </c>
      <c r="BI22" s="120">
        <f ca="1">SUMIFS(NET_AMT_T, CHANNEL_COUNT, $A$2, IS_JJCC, $B$2, CUST_GROUP, $A22, RECENCY_GROUP, $B22, TIMEFRAME, BI$1)</f>
        <v>12173860.730000004</v>
      </c>
      <c r="BJ22" s="111">
        <f ca="1">SUMIFS(NET_AMT_T, CHANNEL_COUNT, $A$2, IS_JJCC, $B$2, CUST_GROUP, $A22, RECENCY_GROUP, $B22, TIMEFRAME, BJ$1)</f>
        <v>9539605.2000000011</v>
      </c>
      <c r="BK22" s="108">
        <f t="shared" ref="BK22:BK23" ca="1" si="81">IF(BI$9 = 0, 0, IFERROR((BI22 - BJ22) / BJ22, 0))</f>
        <v>0.27613884167868946</v>
      </c>
      <c r="BL22" s="120">
        <f ca="1">SUMIFS(NET_AMT_T, CHANNEL_COUNT, $A$2, IS_JJCC, $B$2, CUST_GROUP, $A22, RECENCY_GROUP, $B22, TIMEFRAME, BL$1)</f>
        <v>4955799.4899999993</v>
      </c>
      <c r="BM22" s="111">
        <f ca="1">SUMIFS(NET_AMT_T, CHANNEL_COUNT, $A$2, IS_JJCC, $B$2, CUST_GROUP, $A22, RECENCY_GROUP, $B22, TIMEFRAME, BM$1)</f>
        <v>4251174.5199999996</v>
      </c>
      <c r="BN22" s="108">
        <f t="shared" ref="BN22:BN23" ca="1" si="82">IF(BL$9 = 0, 0, IFERROR((BL22 - BM22) / BM22, 0))</f>
        <v>0.16574830477672317</v>
      </c>
      <c r="BO22" s="152" t="str">
        <f t="shared" si="63"/>
        <v>All Transactions</v>
      </c>
      <c r="BP22" s="249"/>
    </row>
    <row r="23" spans="1:68" hidden="1" x14ac:dyDescent="0.2">
      <c r="A23" s="6" t="str">
        <f>A$11</f>
        <v>&gt;= 1</v>
      </c>
      <c r="B23" s="3" t="str">
        <f t="shared" ref="B23" si="83">B$11</f>
        <v>&gt;= 0</v>
      </c>
      <c r="D23" s="237"/>
      <c r="E23" s="77" t="str">
        <f>$E$11</f>
        <v>Identified Customers</v>
      </c>
      <c r="F23" s="121">
        <f ca="1">SUMIFS(NET_AMT_T, CHANNEL_COUNT, $A$2, IS_JJCC, $B$2, CUST_GROUP, $A23, RECENCY_GROUP, $B23, TIMEFRAME, F$1)</f>
        <v>229086279.28999996</v>
      </c>
      <c r="G23" s="104">
        <f ca="1">SUMIFS(NET_AMT_T, CHANNEL_COUNT, $A$2, IS_JJCC, $B$2, CUST_GROUP, $A23, RECENCY_GROUP, $B23, TIMEFRAME, G$1)</f>
        <v>183517970.05000001</v>
      </c>
      <c r="H23" s="48">
        <f t="shared" ca="1" si="64"/>
        <v>0.2483043444060804</v>
      </c>
      <c r="I23" s="141"/>
      <c r="J23" s="121">
        <f ca="1">SUMIFS(NET_AMT_T, CHANNEL_COUNT, $A$2, IS_JJCC, $B$2, CUST_GROUP, $A23, RECENCY_GROUP, $B23, TIMEFRAME, J$1)</f>
        <v>274127841.12000006</v>
      </c>
      <c r="K23" s="104">
        <f ca="1">SUMIFS(NET_AMT_T, CHANNEL_COUNT, $A$2, IS_JJCC, $B$2, CUST_GROUP, $A23, RECENCY_GROUP, $B23, TIMEFRAME, K$1)</f>
        <v>230136073.96999997</v>
      </c>
      <c r="L23" s="48">
        <f t="shared" ca="1" si="65"/>
        <v>0.19115546029404659</v>
      </c>
      <c r="M23" s="141"/>
      <c r="N23" s="121">
        <f ca="1">SUMIFS(NET_AMT_T, CHANNEL_COUNT, $A$2, IS_JJCC, $B$2, CUST_GROUP, $A23, RECENCY_GROUP, $B23, TIMEFRAME, N$1)</f>
        <v>274127841.12000006</v>
      </c>
      <c r="O23" s="104">
        <f ca="1">SUMIFS(NET_AMT_T, CHANNEL_COUNT, $A$2, IS_JJCC, $B$2, CUST_GROUP, $A23, RECENCY_GROUP, $B23, TIMEFRAME, O$1)</f>
        <v>230136073.96999997</v>
      </c>
      <c r="P23" s="48">
        <f t="shared" ca="1" si="66"/>
        <v>0.19115546029404659</v>
      </c>
      <c r="Q23" s="141"/>
      <c r="R23" s="121">
        <f ca="1">SUMIFS(NET_AMT_T, CHANNEL_COUNT, $A$2, IS_JJCC, $B$2, CUST_GROUP, $A23, RECENCY_GROUP, $B23, TIMEFRAME, R$1)</f>
        <v>35507961.899999999</v>
      </c>
      <c r="S23" s="104">
        <f ca="1">SUMIFS(NET_AMT_T, CHANNEL_COUNT, $A$2, IS_JJCC, $B$2, CUST_GROUP, $A23, RECENCY_GROUP, $B23, TIMEFRAME, S$1)</f>
        <v>27519843.110000007</v>
      </c>
      <c r="T23" s="48">
        <f t="shared" ca="1" si="67"/>
        <v>0.29026759920362022</v>
      </c>
      <c r="U23" s="121">
        <f ca="1">SUMIFS(NET_AMT_T, CHANNEL_COUNT, $A$2, IS_JJCC, $B$2, CUST_GROUP, $A23, RECENCY_GROUP, $B23, TIMEFRAME, U$1)</f>
        <v>38595828.629999995</v>
      </c>
      <c r="V23" s="104">
        <f ca="1">SUMIFS(NET_AMT_T, CHANNEL_COUNT, $A$2, IS_JJCC, $B$2, CUST_GROUP, $A23, RECENCY_GROUP, $B23, TIMEFRAME, V$1)</f>
        <v>31460556.09</v>
      </c>
      <c r="W23" s="48">
        <f t="shared" ca="1" si="68"/>
        <v>0.22680058545652984</v>
      </c>
      <c r="X23" s="121">
        <f ca="1">SUMIFS(NET_AMT_T, CHANNEL_COUNT, $A$2, IS_JJCC, $B$2, CUST_GROUP, $A23, RECENCY_GROUP, $B23, TIMEFRAME, X$1)</f>
        <v>39483011.710000016</v>
      </c>
      <c r="Y23" s="104">
        <f ca="1">SUMIFS(NET_AMT_T, CHANNEL_COUNT, $A$2, IS_JJCC, $B$2, CUST_GROUP, $A23, RECENCY_GROUP, $B23, TIMEFRAME, Y$1)</f>
        <v>32658936.400000002</v>
      </c>
      <c r="Z23" s="48">
        <f t="shared" ca="1" si="69"/>
        <v>0.20894971062192991</v>
      </c>
      <c r="AA23" s="121">
        <f ca="1">SUMIFS(NET_AMT_T, CHANNEL_COUNT, $A$2, IS_JJCC, $B$2, CUST_GROUP, $A23, RECENCY_GROUP, $B23, TIMEFRAME, AA$1)</f>
        <v>44348903.299999997</v>
      </c>
      <c r="AB23" s="104">
        <f ca="1">SUMIFS(NET_AMT_T, CHANNEL_COUNT, $A$2, IS_JJCC, $B$2, CUST_GROUP, $A23, RECENCY_GROUP, $B23, TIMEFRAME, AB$1)</f>
        <v>37569010.649999999</v>
      </c>
      <c r="AC23" s="48">
        <f t="shared" ca="1" si="70"/>
        <v>0.18046503042528214</v>
      </c>
      <c r="AD23" s="141"/>
      <c r="AE23" s="121">
        <f ca="1">SUMIFS(NET_AMT_T, CHANNEL_COUNT, $A$2, IS_JJCC, $B$2, CUST_GROUP, $A23, RECENCY_GROUP, $B23, TIMEFRAME, AE$1)</f>
        <v>3947052.9699999997</v>
      </c>
      <c r="AF23" s="104">
        <f ca="1">SUMIFS(NET_AMT_T, CHANNEL_COUNT, $A$2, IS_JJCC, $B$2, CUST_GROUP, $A23, RECENCY_GROUP, $B23, TIMEFRAME, AF$1)</f>
        <v>2715200.3900000006</v>
      </c>
      <c r="AG23" s="48">
        <f t="shared" ca="1" si="71"/>
        <v>0.45368753795737299</v>
      </c>
      <c r="AH23" s="121">
        <f ca="1">SUMIFS(NET_AMT_T, CHANNEL_COUNT, $A$2, IS_JJCC, $B$2, CUST_GROUP, $A23, RECENCY_GROUP, $B23, TIMEFRAME, AH$1)</f>
        <v>9329659.5800000019</v>
      </c>
      <c r="AI23" s="104">
        <f ca="1">SUMIFS(NET_AMT_T, CHANNEL_COUNT, $A$2, IS_JJCC, $B$2, CUST_GROUP, $A23, RECENCY_GROUP, $B23, TIMEFRAME, AI$1)</f>
        <v>7141464.589999998</v>
      </c>
      <c r="AJ23" s="48">
        <f t="shared" ca="1" si="72"/>
        <v>0.30640703491887011</v>
      </c>
      <c r="AK23" s="121">
        <f ca="1">SUMIFS(NET_AMT_T, CHANNEL_COUNT, $A$2, IS_JJCC, $B$2, CUST_GROUP, $A23, RECENCY_GROUP, $B23, TIMEFRAME, AK$1)</f>
        <v>6899584.7699999986</v>
      </c>
      <c r="AL23" s="104">
        <f ca="1">SUMIFS(NET_AMT_T, CHANNEL_COUNT, $A$2, IS_JJCC, $B$2, CUST_GROUP, $A23, RECENCY_GROUP, $B23, TIMEFRAME, AL$1)</f>
        <v>5430880.1600000039</v>
      </c>
      <c r="AM23" s="48">
        <f t="shared" ca="1" si="73"/>
        <v>0.27043583484265166</v>
      </c>
      <c r="AN23" s="121">
        <f ca="1">SUMIFS(NET_AMT_T, CHANNEL_COUNT, $A$2, IS_JJCC, $B$2, CUST_GROUP, $A23, RECENCY_GROUP, $B23, TIMEFRAME, AN$1)</f>
        <v>6945445.3099999996</v>
      </c>
      <c r="AO23" s="104">
        <f ca="1">SUMIFS(NET_AMT_T, CHANNEL_COUNT, $A$2, IS_JJCC, $B$2, CUST_GROUP, $A23, RECENCY_GROUP, $B23, TIMEFRAME, AO$1)</f>
        <v>6268559.1200000001</v>
      </c>
      <c r="AP23" s="48">
        <f t="shared" ca="1" si="74"/>
        <v>0.10798114479615843</v>
      </c>
      <c r="AQ23" s="121">
        <f ca="1">SUMIFS(NET_AMT_T, CHANNEL_COUNT, $A$2, IS_JJCC, $B$2, CUST_GROUP, $A23, RECENCY_GROUP, $B23, TIMEFRAME, AQ$1)</f>
        <v>10091800.449999996</v>
      </c>
      <c r="AR23" s="104">
        <f ca="1">SUMIFS(NET_AMT_T, CHANNEL_COUNT, $A$2, IS_JJCC, $B$2, CUST_GROUP, $A23, RECENCY_GROUP, $B23, TIMEFRAME, AR$1)</f>
        <v>7116356.5499999998</v>
      </c>
      <c r="AS23" s="48">
        <f t="shared" ca="1" si="75"/>
        <v>0.41811338134821191</v>
      </c>
      <c r="AT23" s="121">
        <f ca="1">SUMIFS(NET_AMT_T, CHANNEL_COUNT, $A$2, IS_JJCC, $B$2, CUST_GROUP, $A23, RECENCY_GROUP, $B23, TIMEFRAME, AT$1)</f>
        <v>4728226.5999999987</v>
      </c>
      <c r="AU23" s="104">
        <f ca="1">SUMIFS(NET_AMT_T, CHANNEL_COUNT, $A$2, IS_JJCC, $B$2, CUST_GROUP, $A23, RECENCY_GROUP, $B23, TIMEFRAME, AU$1)</f>
        <v>4004004.6999999997</v>
      </c>
      <c r="AV23" s="48">
        <f t="shared" ca="1" si="76"/>
        <v>0.18087438808450926</v>
      </c>
      <c r="AW23" s="121">
        <f ca="1">SUMIFS(NET_AMT_T, CHANNEL_COUNT, $A$2, IS_JJCC, $B$2, CUST_GROUP, $A23, RECENCY_GROUP, $B23, TIMEFRAME, AW$1)</f>
        <v>5204893.3500000015</v>
      </c>
      <c r="AX23" s="104">
        <f ca="1">SUMIFS(NET_AMT_T, CHANNEL_COUNT, $A$2, IS_JJCC, $B$2, CUST_GROUP, $A23, RECENCY_GROUP, $B23, TIMEFRAME, AX$1)</f>
        <v>4067111.2199999997</v>
      </c>
      <c r="AY23" s="48">
        <f t="shared" ca="1" si="77"/>
        <v>0.27975190951380025</v>
      </c>
      <c r="AZ23" s="121">
        <f ca="1">SUMIFS(NET_AMT_T, CHANNEL_COUNT, $A$2, IS_JJCC, $B$2, CUST_GROUP, $A23, RECENCY_GROUP, $B23, TIMEFRAME, AZ$1)</f>
        <v>9148107.2900000028</v>
      </c>
      <c r="BA23" s="104">
        <f ca="1">SUMIFS(NET_AMT_T, CHANNEL_COUNT, $A$2, IS_JJCC, $B$2, CUST_GROUP, $A23, RECENCY_GROUP, $B23, TIMEFRAME, BA$1)</f>
        <v>7801784.2399999974</v>
      </c>
      <c r="BB23" s="48">
        <f t="shared" ca="1" si="78"/>
        <v>0.17256604496922179</v>
      </c>
      <c r="BC23" s="121">
        <f ca="1">SUMIFS(NET_AMT_T, CHANNEL_COUNT, $A$2, IS_JJCC, $B$2, CUST_GROUP, $A23, RECENCY_GROUP, $B23, TIMEFRAME, BC$1)</f>
        <v>7719437.6400000025</v>
      </c>
      <c r="BD23" s="104">
        <f ca="1">SUMIFS(NET_AMT_T, CHANNEL_COUNT, $A$2, IS_JJCC, $B$2, CUST_GROUP, $A23, RECENCY_GROUP, $B23, TIMEFRAME, BD$1)</f>
        <v>6266791.1799999978</v>
      </c>
      <c r="BE23" s="48">
        <f t="shared" ca="1" si="79"/>
        <v>0.23180068048796945</v>
      </c>
      <c r="BF23" s="121">
        <f ca="1">SUMIFS(NET_AMT_T, CHANNEL_COUNT, $A$2, IS_JJCC, $B$2, CUST_GROUP, $A23, RECENCY_GROUP, $B23, TIMEFRAME, BF$1)</f>
        <v>7828259.3899999987</v>
      </c>
      <c r="BG23" s="104">
        <f ca="1">SUMIFS(NET_AMT_T, CHANNEL_COUNT, $A$2, IS_JJCC, $B$2, CUST_GROUP, $A23, RECENCY_GROUP, $B23, TIMEFRAME, BG$1)</f>
        <v>7164298.160000002</v>
      </c>
      <c r="BH23" s="48">
        <f t="shared" ca="1" si="80"/>
        <v>9.2676381575944419E-2</v>
      </c>
      <c r="BI23" s="121">
        <f ca="1">SUMIFS(NET_AMT_T, CHANNEL_COUNT, $A$2, IS_JJCC, $B$2, CUST_GROUP, $A23, RECENCY_GROUP, $B23, TIMEFRAME, BI$1)</f>
        <v>12173860.730000004</v>
      </c>
      <c r="BJ23" s="104">
        <f ca="1">SUMIFS(NET_AMT_T, CHANNEL_COUNT, $A$2, IS_JJCC, $B$2, CUST_GROUP, $A23, RECENCY_GROUP, $B23, TIMEFRAME, BJ$1)</f>
        <v>9539605.2000000011</v>
      </c>
      <c r="BK23" s="48">
        <f t="shared" ca="1" si="81"/>
        <v>0.27613884167868946</v>
      </c>
      <c r="BL23" s="121">
        <f ca="1">SUMIFS(NET_AMT_T, CHANNEL_COUNT, $A$2, IS_JJCC, $B$2, CUST_GROUP, $A23, RECENCY_GROUP, $B23, TIMEFRAME, BL$1)</f>
        <v>4955799.4899999993</v>
      </c>
      <c r="BM23" s="104">
        <f ca="1">SUMIFS(NET_AMT_T, CHANNEL_COUNT, $A$2, IS_JJCC, $B$2, CUST_GROUP, $A23, RECENCY_GROUP, $B23, TIMEFRAME, BM$1)</f>
        <v>4251174.5199999996</v>
      </c>
      <c r="BN23" s="48">
        <f t="shared" ca="1" si="82"/>
        <v>0.16574830477672317</v>
      </c>
      <c r="BO23" s="154" t="str">
        <f t="shared" si="63"/>
        <v>Identified Customers</v>
      </c>
      <c r="BP23" s="249"/>
    </row>
    <row r="24" spans="1:68" hidden="1" x14ac:dyDescent="0.2">
      <c r="A24" s="6"/>
      <c r="D24" s="237"/>
      <c r="E24" s="76" t="str">
        <f>$E$12</f>
        <v>% to Total Company</v>
      </c>
      <c r="F24" s="33">
        <f ca="1">IFERROR(F22 / F21, 0)</f>
        <v>1</v>
      </c>
      <c r="G24" s="8">
        <f ca="1">IFERROR(G22 / G21, 0)</f>
        <v>1</v>
      </c>
      <c r="H24" s="20">
        <f t="shared" ref="H24:H25" ca="1" si="84">IF(F$9 = 0, 0, IFERROR((F24 - G24) * 10000, 0))</f>
        <v>0</v>
      </c>
      <c r="I24" s="88"/>
      <c r="J24" s="33">
        <f ca="1">IFERROR(J22 / J21, 0)</f>
        <v>1</v>
      </c>
      <c r="K24" s="8">
        <f ca="1">IFERROR(K22 / K21, 0)</f>
        <v>1</v>
      </c>
      <c r="L24" s="20">
        <f t="shared" ref="L24:L25" ca="1" si="85">IF(J$9 = 0, 0, IFERROR((J24 - K24) * 10000, 0))</f>
        <v>0</v>
      </c>
      <c r="M24" s="88"/>
      <c r="N24" s="33">
        <f ca="1">IFERROR(N22 / N21, 0)</f>
        <v>1</v>
      </c>
      <c r="O24" s="8">
        <f ca="1">IFERROR(O22 / O21, 0)</f>
        <v>1</v>
      </c>
      <c r="P24" s="20">
        <f t="shared" ref="P24:P25" ca="1" si="86">IF(N$9 = 0, 0, IFERROR((N24 - O24) * 10000, 0))</f>
        <v>0</v>
      </c>
      <c r="Q24" s="88"/>
      <c r="R24" s="33">
        <f ca="1">IFERROR(R22 / R21, 0)</f>
        <v>1</v>
      </c>
      <c r="S24" s="8">
        <f ca="1">IFERROR(S22 / S21, 0)</f>
        <v>1</v>
      </c>
      <c r="T24" s="20">
        <f t="shared" ref="T24:T25" ca="1" si="87">IF(R$9 = 0, 0, IFERROR((R24 - S24) * 10000, 0))</f>
        <v>0</v>
      </c>
      <c r="U24" s="33">
        <f ca="1">IFERROR(U22 / U21, 0)</f>
        <v>1</v>
      </c>
      <c r="V24" s="8">
        <f ca="1">IFERROR(V22 / V21, 0)</f>
        <v>1</v>
      </c>
      <c r="W24" s="20">
        <f t="shared" ref="W24:W25" ca="1" si="88">IF(U$9 = 0, 0, IFERROR((U24 - V24) * 10000, 0))</f>
        <v>0</v>
      </c>
      <c r="X24" s="33">
        <f ca="1">IFERROR(X22 / X21, 0)</f>
        <v>1</v>
      </c>
      <c r="Y24" s="8">
        <f ca="1">IFERROR(Y22 / Y21, 0)</f>
        <v>1</v>
      </c>
      <c r="Z24" s="20">
        <f t="shared" ref="Z24:Z25" ca="1" si="89">IF(X$9 = 0, 0, IFERROR((X24 - Y24) * 10000, 0))</f>
        <v>0</v>
      </c>
      <c r="AA24" s="33">
        <f ca="1">IFERROR(AA22 / AA21, 0)</f>
        <v>1</v>
      </c>
      <c r="AB24" s="8">
        <f ca="1">IFERROR(AB22 / AB21, 0)</f>
        <v>1</v>
      </c>
      <c r="AC24" s="20">
        <f t="shared" ref="AC24:AC25" ca="1" si="90">IF(AA$9 = 0, 0, IFERROR((AA24 - AB24) * 10000, 0))</f>
        <v>0</v>
      </c>
      <c r="AD24" s="88"/>
      <c r="AE24" s="33">
        <f ca="1">IFERROR(AE22 / AE21, 0)</f>
        <v>1</v>
      </c>
      <c r="AF24" s="8">
        <f ca="1">IFERROR(AF22 / AF21, 0)</f>
        <v>1</v>
      </c>
      <c r="AG24" s="20">
        <f t="shared" ref="AG24:AG25" ca="1" si="91">IF(AE$9 = 0, 0, IFERROR((AE24 - AF24) * 10000, 0))</f>
        <v>0</v>
      </c>
      <c r="AH24" s="33">
        <f ca="1">IFERROR(AH22 / AH21, 0)</f>
        <v>1</v>
      </c>
      <c r="AI24" s="8">
        <f ca="1">IFERROR(AI22 / AI21, 0)</f>
        <v>1</v>
      </c>
      <c r="AJ24" s="20">
        <f t="shared" ref="AJ24:AJ25" ca="1" si="92">IF(AH$9 = 0, 0, IFERROR((AH24 - AI24) * 10000, 0))</f>
        <v>0</v>
      </c>
      <c r="AK24" s="33">
        <f ca="1">IFERROR(AK22 / AK21, 0)</f>
        <v>1</v>
      </c>
      <c r="AL24" s="8">
        <f ca="1">IFERROR(AL22 / AL21, 0)</f>
        <v>1</v>
      </c>
      <c r="AM24" s="20">
        <f t="shared" ref="AM24:AM25" ca="1" si="93">IF(AK$9 = 0, 0, IFERROR((AK24 - AL24) * 10000, 0))</f>
        <v>0</v>
      </c>
      <c r="AN24" s="33">
        <f ca="1">IFERROR(AN22 / AN21, 0)</f>
        <v>1</v>
      </c>
      <c r="AO24" s="8">
        <f ca="1">IFERROR(AO22 / AO21, 0)</f>
        <v>1</v>
      </c>
      <c r="AP24" s="20">
        <f t="shared" ref="AP24:AP25" ca="1" si="94">IF(AN$9 = 0, 0, IFERROR((AN24 - AO24) * 10000, 0))</f>
        <v>0</v>
      </c>
      <c r="AQ24" s="33">
        <f ca="1">IFERROR(AQ22 / AQ21, 0)</f>
        <v>1</v>
      </c>
      <c r="AR24" s="8">
        <f ca="1">IFERROR(AR22 / AR21, 0)</f>
        <v>1</v>
      </c>
      <c r="AS24" s="20">
        <f t="shared" ref="AS24:AS25" ca="1" si="95">IF(AQ$9 = 0, 0, IFERROR((AQ24 - AR24) * 10000, 0))</f>
        <v>0</v>
      </c>
      <c r="AT24" s="33">
        <f ca="1">IFERROR(AT22 / AT21, 0)</f>
        <v>1</v>
      </c>
      <c r="AU24" s="8">
        <f ca="1">IFERROR(AU22 / AU21, 0)</f>
        <v>1</v>
      </c>
      <c r="AV24" s="20">
        <f t="shared" ref="AV24:AV25" ca="1" si="96">IF(AT$9 = 0, 0, IFERROR((AT24 - AU24) * 10000, 0))</f>
        <v>0</v>
      </c>
      <c r="AW24" s="33">
        <f ca="1">IFERROR(AW22 / AW21, 0)</f>
        <v>1</v>
      </c>
      <c r="AX24" s="8">
        <f ca="1">IFERROR(AX22 / AX21, 0)</f>
        <v>1</v>
      </c>
      <c r="AY24" s="20">
        <f t="shared" ref="AY24:AY25" ca="1" si="97">IF(AW$9 = 0, 0, IFERROR((AW24 - AX24) * 10000, 0))</f>
        <v>0</v>
      </c>
      <c r="AZ24" s="33">
        <f ca="1">IFERROR(AZ22 / AZ21, 0)</f>
        <v>1</v>
      </c>
      <c r="BA24" s="8">
        <f ca="1">IFERROR(BA22 / BA21, 0)</f>
        <v>1</v>
      </c>
      <c r="BB24" s="20">
        <f t="shared" ref="BB24:BB25" ca="1" si="98">IF(AZ$9 = 0, 0, IFERROR((AZ24 - BA24) * 10000, 0))</f>
        <v>0</v>
      </c>
      <c r="BC24" s="33">
        <f ca="1">IFERROR(BC22 / BC21, 0)</f>
        <v>1</v>
      </c>
      <c r="BD24" s="8">
        <f ca="1">IFERROR(BD22 / BD21, 0)</f>
        <v>1</v>
      </c>
      <c r="BE24" s="20">
        <f t="shared" ref="BE24:BE25" ca="1" si="99">IF(BC$9 = 0, 0, IFERROR((BC24 - BD24) * 10000, 0))</f>
        <v>0</v>
      </c>
      <c r="BF24" s="33">
        <f ca="1">IFERROR(BF22 / BF21, 0)</f>
        <v>1</v>
      </c>
      <c r="BG24" s="8">
        <f ca="1">IFERROR(BG22 / BG21, 0)</f>
        <v>1</v>
      </c>
      <c r="BH24" s="20">
        <f t="shared" ref="BH24:BH25" ca="1" si="100">IF(BF$9 = 0, 0, IFERROR((BF24 - BG24) * 10000, 0))</f>
        <v>0</v>
      </c>
      <c r="BI24" s="33">
        <f ca="1">IFERROR(BI22 / BI21, 0)</f>
        <v>1</v>
      </c>
      <c r="BJ24" s="8">
        <f ca="1">IFERROR(BJ22 / BJ21, 0)</f>
        <v>1</v>
      </c>
      <c r="BK24" s="20">
        <f t="shared" ref="BK24:BK25" ca="1" si="101">IF(BI$9 = 0, 0, IFERROR((BI24 - BJ24) * 10000, 0))</f>
        <v>0</v>
      </c>
      <c r="BL24" s="33">
        <f ca="1">IFERROR(BL22 / BL21, 0)</f>
        <v>1</v>
      </c>
      <c r="BM24" s="8">
        <f ca="1">IFERROR(BM22 / BM21, 0)</f>
        <v>1</v>
      </c>
      <c r="BN24" s="20">
        <f t="shared" ref="BN24:BN25" ca="1" si="102">IF(BL$9 = 0, 0, IFERROR((BL24 - BM24) * 10000, 0))</f>
        <v>0</v>
      </c>
      <c r="BO24" s="155" t="str">
        <f t="shared" si="63"/>
        <v>% to Total Company</v>
      </c>
      <c r="BP24" s="249"/>
    </row>
    <row r="25" spans="1:68" hidden="1" x14ac:dyDescent="0.2">
      <c r="A25" s="6"/>
      <c r="D25" s="239"/>
      <c r="E25" s="78" t="str">
        <f>$E$13</f>
        <v>% Identified</v>
      </c>
      <c r="F25" s="30">
        <f ca="1">IFERROR(F23 / F22, 0)</f>
        <v>1</v>
      </c>
      <c r="G25" s="14">
        <f ca="1">IFERROR(G23 / G22, 0)</f>
        <v>1</v>
      </c>
      <c r="H25" s="19">
        <f t="shared" ca="1" si="84"/>
        <v>0</v>
      </c>
      <c r="I25" s="88"/>
      <c r="J25" s="30">
        <f ca="1">IFERROR(J23 / J22, 0)</f>
        <v>1</v>
      </c>
      <c r="K25" s="14">
        <f ca="1">IFERROR(K23 / K22, 0)</f>
        <v>1</v>
      </c>
      <c r="L25" s="19">
        <f t="shared" ca="1" si="85"/>
        <v>0</v>
      </c>
      <c r="M25" s="88"/>
      <c r="N25" s="30">
        <f ca="1">IFERROR(N23 / N22, 0)</f>
        <v>1</v>
      </c>
      <c r="O25" s="14">
        <f ca="1">IFERROR(O23 / O22, 0)</f>
        <v>1</v>
      </c>
      <c r="P25" s="19">
        <f t="shared" ca="1" si="86"/>
        <v>0</v>
      </c>
      <c r="Q25" s="88"/>
      <c r="R25" s="30">
        <f ca="1">IFERROR(R23 / R22, 0)</f>
        <v>1</v>
      </c>
      <c r="S25" s="14">
        <f ca="1">IFERROR(S23 / S22, 0)</f>
        <v>1</v>
      </c>
      <c r="T25" s="19">
        <f t="shared" ca="1" si="87"/>
        <v>0</v>
      </c>
      <c r="U25" s="30">
        <f ca="1">IFERROR(U23 / U22, 0)</f>
        <v>1</v>
      </c>
      <c r="V25" s="14">
        <f ca="1">IFERROR(V23 / V22, 0)</f>
        <v>1</v>
      </c>
      <c r="W25" s="19">
        <f t="shared" ca="1" si="88"/>
        <v>0</v>
      </c>
      <c r="X25" s="30">
        <f ca="1">IFERROR(X23 / X22, 0)</f>
        <v>1</v>
      </c>
      <c r="Y25" s="14">
        <f ca="1">IFERROR(Y23 / Y22, 0)</f>
        <v>1</v>
      </c>
      <c r="Z25" s="19">
        <f t="shared" ca="1" si="89"/>
        <v>0</v>
      </c>
      <c r="AA25" s="30">
        <f ca="1">IFERROR(AA23 / AA22, 0)</f>
        <v>1</v>
      </c>
      <c r="AB25" s="14">
        <f ca="1">IFERROR(AB23 / AB22, 0)</f>
        <v>1</v>
      </c>
      <c r="AC25" s="19">
        <f t="shared" ca="1" si="90"/>
        <v>0</v>
      </c>
      <c r="AD25" s="88"/>
      <c r="AE25" s="30">
        <f ca="1">IFERROR(AE23 / AE22, 0)</f>
        <v>1</v>
      </c>
      <c r="AF25" s="14">
        <f ca="1">IFERROR(AF23 / AF22, 0)</f>
        <v>1</v>
      </c>
      <c r="AG25" s="19">
        <f t="shared" ca="1" si="91"/>
        <v>0</v>
      </c>
      <c r="AH25" s="30">
        <f ca="1">IFERROR(AH23 / AH22, 0)</f>
        <v>1</v>
      </c>
      <c r="AI25" s="14">
        <f ca="1">IFERROR(AI23 / AI22, 0)</f>
        <v>1</v>
      </c>
      <c r="AJ25" s="19">
        <f t="shared" ca="1" si="92"/>
        <v>0</v>
      </c>
      <c r="AK25" s="30">
        <f ca="1">IFERROR(AK23 / AK22, 0)</f>
        <v>1</v>
      </c>
      <c r="AL25" s="14">
        <f ca="1">IFERROR(AL23 / AL22, 0)</f>
        <v>1</v>
      </c>
      <c r="AM25" s="19">
        <f t="shared" ca="1" si="93"/>
        <v>0</v>
      </c>
      <c r="AN25" s="30">
        <f ca="1">IFERROR(AN23 / AN22, 0)</f>
        <v>1</v>
      </c>
      <c r="AO25" s="14">
        <f ca="1">IFERROR(AO23 / AO22, 0)</f>
        <v>1</v>
      </c>
      <c r="AP25" s="19">
        <f t="shared" ca="1" si="94"/>
        <v>0</v>
      </c>
      <c r="AQ25" s="30">
        <f ca="1">IFERROR(AQ23 / AQ22, 0)</f>
        <v>1</v>
      </c>
      <c r="AR25" s="14">
        <f ca="1">IFERROR(AR23 / AR22, 0)</f>
        <v>1</v>
      </c>
      <c r="AS25" s="19">
        <f t="shared" ca="1" si="95"/>
        <v>0</v>
      </c>
      <c r="AT25" s="30">
        <f ca="1">IFERROR(AT23 / AT22, 0)</f>
        <v>1</v>
      </c>
      <c r="AU25" s="14">
        <f ca="1">IFERROR(AU23 / AU22, 0)</f>
        <v>1</v>
      </c>
      <c r="AV25" s="19">
        <f t="shared" ca="1" si="96"/>
        <v>0</v>
      </c>
      <c r="AW25" s="30">
        <f ca="1">IFERROR(AW23 / AW22, 0)</f>
        <v>1</v>
      </c>
      <c r="AX25" s="14">
        <f ca="1">IFERROR(AX23 / AX22, 0)</f>
        <v>1</v>
      </c>
      <c r="AY25" s="19">
        <f t="shared" ca="1" si="97"/>
        <v>0</v>
      </c>
      <c r="AZ25" s="30">
        <f ca="1">IFERROR(AZ23 / AZ22, 0)</f>
        <v>1</v>
      </c>
      <c r="BA25" s="14">
        <f ca="1">IFERROR(BA23 / BA22, 0)</f>
        <v>1</v>
      </c>
      <c r="BB25" s="19">
        <f t="shared" ca="1" si="98"/>
        <v>0</v>
      </c>
      <c r="BC25" s="30">
        <f ca="1">IFERROR(BC23 / BC22, 0)</f>
        <v>1</v>
      </c>
      <c r="BD25" s="14">
        <f ca="1">IFERROR(BD23 / BD22, 0)</f>
        <v>1</v>
      </c>
      <c r="BE25" s="19">
        <f t="shared" ca="1" si="99"/>
        <v>0</v>
      </c>
      <c r="BF25" s="30">
        <f ca="1">IFERROR(BF23 / BF22, 0)</f>
        <v>1</v>
      </c>
      <c r="BG25" s="14">
        <f ca="1">IFERROR(BG23 / BG22, 0)</f>
        <v>1</v>
      </c>
      <c r="BH25" s="19">
        <f t="shared" ca="1" si="100"/>
        <v>0</v>
      </c>
      <c r="BI25" s="30">
        <f ca="1">IFERROR(BI23 / BI22, 0)</f>
        <v>1</v>
      </c>
      <c r="BJ25" s="14">
        <f ca="1">IFERROR(BJ23 / BJ22, 0)</f>
        <v>1</v>
      </c>
      <c r="BK25" s="19">
        <f t="shared" ca="1" si="101"/>
        <v>0</v>
      </c>
      <c r="BL25" s="30">
        <f ca="1">IFERROR(BL23 / BL22, 0)</f>
        <v>1</v>
      </c>
      <c r="BM25" s="14">
        <f ca="1">IFERROR(BM23 / BM22, 0)</f>
        <v>1</v>
      </c>
      <c r="BN25" s="19">
        <f t="shared" ca="1" si="102"/>
        <v>0</v>
      </c>
      <c r="BO25" s="156" t="str">
        <f t="shared" si="63"/>
        <v>% Identified</v>
      </c>
      <c r="BP25" s="251"/>
    </row>
    <row r="26" spans="1:68" ht="3.75" hidden="1" customHeight="1" x14ac:dyDescent="0.2">
      <c r="A26" s="6"/>
      <c r="D26" s="144"/>
      <c r="E26" s="144"/>
      <c r="F26" s="144"/>
      <c r="G26" s="144"/>
      <c r="H26" s="160"/>
      <c r="I26" s="138"/>
      <c r="J26" s="144"/>
      <c r="K26" s="144"/>
      <c r="L26" s="160"/>
      <c r="M26" s="138"/>
      <c r="N26" s="144"/>
      <c r="O26" s="144"/>
      <c r="P26" s="160"/>
      <c r="Q26" s="138"/>
      <c r="R26" s="144"/>
      <c r="S26" s="144"/>
      <c r="T26" s="160"/>
      <c r="U26" s="144"/>
      <c r="V26" s="144"/>
      <c r="W26" s="160"/>
      <c r="X26" s="144"/>
      <c r="Y26" s="144"/>
      <c r="Z26" s="160"/>
      <c r="AA26" s="144"/>
      <c r="AB26" s="144"/>
      <c r="AC26" s="160"/>
      <c r="AD26" s="138"/>
      <c r="AE26" s="144"/>
      <c r="AF26" s="144"/>
      <c r="AG26" s="160"/>
      <c r="AH26" s="144"/>
      <c r="AI26" s="144"/>
      <c r="AJ26" s="160"/>
      <c r="AK26" s="144"/>
      <c r="AL26" s="144"/>
      <c r="AM26" s="160"/>
      <c r="AN26" s="144"/>
      <c r="AO26" s="144"/>
      <c r="AP26" s="160"/>
      <c r="AQ26" s="144"/>
      <c r="AR26" s="144"/>
      <c r="AS26" s="160"/>
      <c r="AT26" s="144"/>
      <c r="AU26" s="144"/>
      <c r="AV26" s="160"/>
      <c r="AW26" s="144"/>
      <c r="AX26" s="144"/>
      <c r="AY26" s="160"/>
      <c r="AZ26" s="144"/>
      <c r="BA26" s="144"/>
      <c r="BB26" s="160"/>
      <c r="BC26" s="144"/>
      <c r="BD26" s="144"/>
      <c r="BE26" s="160"/>
      <c r="BF26" s="144"/>
      <c r="BG26" s="144"/>
      <c r="BH26" s="160"/>
      <c r="BI26" s="144"/>
      <c r="BJ26" s="144"/>
      <c r="BK26" s="160"/>
      <c r="BL26" s="144"/>
      <c r="BM26" s="144"/>
      <c r="BN26" s="160"/>
      <c r="BO26" s="144"/>
      <c r="BP26" s="144"/>
    </row>
    <row r="27" spans="1:68" x14ac:dyDescent="0.2">
      <c r="D27" s="243" t="s">
        <v>155</v>
      </c>
      <c r="E27" s="244"/>
      <c r="F27" s="122">
        <f ca="1">SUMIFS(TF_STORE_COUNT, TF_TIMEFRAME, F$1)</f>
        <v>263</v>
      </c>
      <c r="G27" s="97">
        <f ca="1">SUMIFS(TF_STORE_COUNT, TF_TIMEFRAME, G$1)</f>
        <v>254</v>
      </c>
      <c r="H27" s="98">
        <f ca="1">IF(F$9 = 0, 0, IFERROR((F27 - G27) / G27, 0))</f>
        <v>3.5433070866141732E-2</v>
      </c>
      <c r="I27" s="141"/>
      <c r="J27" s="122">
        <f ca="1">SUMIFS(TF_STORE_COUNT, TF_TIMEFRAME, J$1)</f>
        <v>272</v>
      </c>
      <c r="K27" s="97">
        <f ca="1">SUMIFS(TF_STORE_COUNT, TF_TIMEFRAME, K$1)</f>
        <v>263</v>
      </c>
      <c r="L27" s="98">
        <f ca="1">IF(J$9 = 0, 0, IFERROR((J27 - K27) / K27, 0))</f>
        <v>3.4220532319391636E-2</v>
      </c>
      <c r="M27" s="141"/>
      <c r="N27" s="122">
        <f ca="1">SUMIFS(TF_STORE_COUNT, TF_TIMEFRAME, N$1)</f>
        <v>272</v>
      </c>
      <c r="O27" s="97">
        <f ca="1">SUMIFS(TF_STORE_COUNT, TF_TIMEFRAME, O$1)</f>
        <v>263</v>
      </c>
      <c r="P27" s="98">
        <f ca="1">IF(N$9 = 0, 0, IFERROR((N27 - O27) / O27, 0))</f>
        <v>3.4220532319391636E-2</v>
      </c>
      <c r="Q27" s="141"/>
      <c r="R27" s="122">
        <f ca="1">SUMIFS(TF_STORE_COUNT, TF_TIMEFRAME, R$1)</f>
        <v>261</v>
      </c>
      <c r="S27" s="97">
        <f ca="1">SUMIFS(TF_STORE_COUNT, TF_TIMEFRAME, S$1)</f>
        <v>251</v>
      </c>
      <c r="T27" s="98">
        <f ca="1">IF(R$9 = 0, 0, IFERROR((R27 - S27) / S27, 0))</f>
        <v>3.9840637450199202E-2</v>
      </c>
      <c r="U27" s="122">
        <f ca="1">SUMIFS(TF_STORE_COUNT, TF_TIMEFRAME, U$1)</f>
        <v>262</v>
      </c>
      <c r="V27" s="97">
        <f ca="1">SUMIFS(TF_STORE_COUNT, TF_TIMEFRAME, V$1)</f>
        <v>254</v>
      </c>
      <c r="W27" s="98">
        <f ca="1">IF(U$9 = 0, 0, IFERROR((U27 - V27) / V27, 0))</f>
        <v>3.1496062992125984E-2</v>
      </c>
      <c r="X27" s="122">
        <f ca="1">SUMIFS(TF_STORE_COUNT, TF_TIMEFRAME, X$1)</f>
        <v>268</v>
      </c>
      <c r="Y27" s="97">
        <f ca="1">SUMIFS(TF_STORE_COUNT, TF_TIMEFRAME, Y$1)</f>
        <v>261</v>
      </c>
      <c r="Z27" s="98">
        <f ca="1">IF(X$9 = 0, 0, IFERROR((X27 - Y27) / Y27, 0))</f>
        <v>2.681992337164751E-2</v>
      </c>
      <c r="AA27" s="122">
        <f ca="1">SUMIFS(TF_STORE_COUNT, TF_TIMEFRAME, AA$1)</f>
        <v>272</v>
      </c>
      <c r="AB27" s="97">
        <f ca="1">SUMIFS(TF_STORE_COUNT, TF_TIMEFRAME, AB$1)</f>
        <v>261</v>
      </c>
      <c r="AC27" s="98">
        <f ca="1">IF(AA$9 = 0, 0, IFERROR((AA27 - AB27) / AB27, 0))</f>
        <v>4.2145593869731802E-2</v>
      </c>
      <c r="AD27" s="141"/>
      <c r="AE27" s="122">
        <f ca="1">SUMIFS(TF_STORE_COUNT, TF_TIMEFRAME, AE$1)</f>
        <v>261</v>
      </c>
      <c r="AF27" s="97">
        <f ca="1">SUMIFS(TF_STORE_COUNT, TF_TIMEFRAME, AF$1)</f>
        <v>250</v>
      </c>
      <c r="AG27" s="98">
        <f ca="1">IF(AE$9 = 0, 0, IFERROR((AE27 - AF27) / AF27, 0))</f>
        <v>4.3999999999999997E-2</v>
      </c>
      <c r="AH27" s="122">
        <f ca="1">SUMIFS(TF_STORE_COUNT, TF_TIMEFRAME, AH$1)</f>
        <v>261</v>
      </c>
      <c r="AI27" s="97">
        <f ca="1">SUMIFS(TF_STORE_COUNT, TF_TIMEFRAME, AI$1)</f>
        <v>249</v>
      </c>
      <c r="AJ27" s="98">
        <f ca="1">IF(AH$9 = 0, 0, IFERROR((AH27 - AI27) / AI27, 0))</f>
        <v>4.8192771084337352E-2</v>
      </c>
      <c r="AK27" s="122">
        <f ca="1">SUMIFS(TF_STORE_COUNT, TF_TIMEFRAME, AK$1)</f>
        <v>261</v>
      </c>
      <c r="AL27" s="97">
        <f ca="1">SUMIFS(TF_STORE_COUNT, TF_TIMEFRAME, AL$1)</f>
        <v>250</v>
      </c>
      <c r="AM27" s="98">
        <f ca="1">IF(AK$9 = 0, 0, IFERROR((AK27 - AL27) / AL27, 0))</f>
        <v>4.3999999999999997E-2</v>
      </c>
      <c r="AN27" s="122">
        <f ca="1">SUMIFS(TF_STORE_COUNT, TF_TIMEFRAME, AN$1)</f>
        <v>261</v>
      </c>
      <c r="AO27" s="97">
        <f ca="1">SUMIFS(TF_STORE_COUNT, TF_TIMEFRAME, AO$1)</f>
        <v>252</v>
      </c>
      <c r="AP27" s="98">
        <f ca="1">IF(AN$9 = 0, 0, IFERROR((AN27 - AO27) / AO27, 0))</f>
        <v>3.5714285714285712E-2</v>
      </c>
      <c r="AQ27" s="122">
        <f ca="1">SUMIFS(TF_STORE_COUNT, TF_TIMEFRAME, AQ$1)</f>
        <v>261</v>
      </c>
      <c r="AR27" s="97">
        <f ca="1">SUMIFS(TF_STORE_COUNT, TF_TIMEFRAME, AR$1)</f>
        <v>252</v>
      </c>
      <c r="AS27" s="98">
        <f ca="1">IF(AQ$9 = 0, 0, IFERROR((AQ27 - AR27) / AR27, 0))</f>
        <v>3.5714285714285712E-2</v>
      </c>
      <c r="AT27" s="122">
        <f ca="1">SUMIFS(TF_STORE_COUNT, TF_TIMEFRAME, AT$1)</f>
        <v>262</v>
      </c>
      <c r="AU27" s="97">
        <f ca="1">SUMIFS(TF_STORE_COUNT, TF_TIMEFRAME, AU$1)</f>
        <v>254</v>
      </c>
      <c r="AV27" s="98">
        <f ca="1">IF(AT$9 = 0, 0, IFERROR((AT27 - AU27) / AU27, 0))</f>
        <v>3.1496062992125984E-2</v>
      </c>
      <c r="AW27" s="122">
        <f ca="1">SUMIFS(TF_STORE_COUNT, TF_TIMEFRAME, AW$1)</f>
        <v>263</v>
      </c>
      <c r="AX27" s="97">
        <f ca="1">SUMIFS(TF_STORE_COUNT, TF_TIMEFRAME, AX$1)</f>
        <v>254</v>
      </c>
      <c r="AY27" s="98">
        <f ca="1">IF(AW$9 = 0, 0, IFERROR((AW27 - AX27) / AX27, 0))</f>
        <v>3.5433070866141732E-2</v>
      </c>
      <c r="AZ27" s="122">
        <f ca="1">SUMIFS(TF_STORE_COUNT, TF_TIMEFRAME, AZ$1)</f>
        <v>265</v>
      </c>
      <c r="BA27" s="97">
        <f ca="1">SUMIFS(TF_STORE_COUNT, TF_TIMEFRAME, BA$1)</f>
        <v>260</v>
      </c>
      <c r="BB27" s="98">
        <f ca="1">IF(AZ$9 = 0, 0, IFERROR((AZ27 - BA27) / BA27, 0))</f>
        <v>1.9230769230769232E-2</v>
      </c>
      <c r="BC27" s="122">
        <f ca="1">SUMIFS(TF_STORE_COUNT, TF_TIMEFRAME, BC$1)</f>
        <v>268</v>
      </c>
      <c r="BD27" s="97">
        <f ca="1">SUMIFS(TF_STORE_COUNT, TF_TIMEFRAME, BD$1)</f>
        <v>261</v>
      </c>
      <c r="BE27" s="98">
        <f ca="1">IF(BC$9 = 0, 0, IFERROR((BC27 - BD27) / BD27, 0))</f>
        <v>2.681992337164751E-2</v>
      </c>
      <c r="BF27" s="122">
        <f ca="1">SUMIFS(TF_STORE_COUNT, TF_TIMEFRAME, BF$1)</f>
        <v>271</v>
      </c>
      <c r="BG27" s="97">
        <f ca="1">SUMIFS(TF_STORE_COUNT, TF_TIMEFRAME, BG$1)</f>
        <v>261</v>
      </c>
      <c r="BH27" s="98">
        <f ca="1">IF(BF$9 = 0, 0, IFERROR((BF27 - BG27) / BG27, 0))</f>
        <v>3.8314176245210725E-2</v>
      </c>
      <c r="BI27" s="122">
        <f ca="1">SUMIFS(TF_STORE_COUNT, TF_TIMEFRAME, BI$1)</f>
        <v>272</v>
      </c>
      <c r="BJ27" s="97">
        <f ca="1">SUMIFS(TF_STORE_COUNT, TF_TIMEFRAME, BJ$1)</f>
        <v>261</v>
      </c>
      <c r="BK27" s="98">
        <f ca="1">IF(BI$9 = 0, 0, IFERROR((BI27 - BJ27) / BJ27, 0))</f>
        <v>4.2145593869731802E-2</v>
      </c>
      <c r="BL27" s="122">
        <f ca="1">SUMIFS(TF_STORE_COUNT, TF_TIMEFRAME, BL$1)</f>
        <v>272</v>
      </c>
      <c r="BM27" s="97">
        <f ca="1">SUMIFS(TF_STORE_COUNT, TF_TIMEFRAME, BM$1)</f>
        <v>261</v>
      </c>
      <c r="BN27" s="98">
        <f ca="1">IF(BL$9 = 0, 0, IFERROR((BL27 - BM27) / BM27, 0))</f>
        <v>4.2145593869731802E-2</v>
      </c>
      <c r="BO27" s="252" t="str">
        <f>D27</f>
        <v>NUMBER OF STORES</v>
      </c>
      <c r="BP27" s="253"/>
    </row>
    <row r="28" spans="1:68" ht="3.75" customHeight="1" x14ac:dyDescent="0.2">
      <c r="D28" s="144"/>
      <c r="E28" s="144"/>
      <c r="F28" s="144"/>
      <c r="G28" s="144"/>
      <c r="H28" s="160"/>
      <c r="I28" s="138"/>
      <c r="J28" s="144"/>
      <c r="K28" s="144"/>
      <c r="L28" s="160"/>
      <c r="M28" s="138"/>
      <c r="N28" s="144"/>
      <c r="O28" s="144"/>
      <c r="P28" s="160"/>
      <c r="Q28" s="138"/>
      <c r="R28" s="144"/>
      <c r="S28" s="144"/>
      <c r="T28" s="160"/>
      <c r="U28" s="144"/>
      <c r="V28" s="144"/>
      <c r="W28" s="160"/>
      <c r="X28" s="144"/>
      <c r="Y28" s="144"/>
      <c r="Z28" s="160"/>
      <c r="AA28" s="144"/>
      <c r="AB28" s="144"/>
      <c r="AC28" s="160"/>
      <c r="AD28" s="138"/>
      <c r="AE28" s="144"/>
      <c r="AF28" s="144"/>
      <c r="AG28" s="160"/>
      <c r="AH28" s="144"/>
      <c r="AI28" s="144"/>
      <c r="AJ28" s="160"/>
      <c r="AK28" s="144"/>
      <c r="AL28" s="144"/>
      <c r="AM28" s="160"/>
      <c r="AN28" s="144"/>
      <c r="AO28" s="144"/>
      <c r="AP28" s="160"/>
      <c r="AQ28" s="144"/>
      <c r="AR28" s="144"/>
      <c r="AS28" s="160"/>
      <c r="AT28" s="144"/>
      <c r="AU28" s="144"/>
      <c r="AV28" s="160"/>
      <c r="AW28" s="144"/>
      <c r="AX28" s="144"/>
      <c r="AY28" s="160"/>
      <c r="AZ28" s="144"/>
      <c r="BA28" s="144"/>
      <c r="BB28" s="160"/>
      <c r="BC28" s="144"/>
      <c r="BD28" s="144"/>
      <c r="BE28" s="160"/>
      <c r="BF28" s="144"/>
      <c r="BG28" s="144"/>
      <c r="BH28" s="160"/>
      <c r="BI28" s="144"/>
      <c r="BJ28" s="144"/>
      <c r="BK28" s="160"/>
      <c r="BL28" s="144"/>
      <c r="BM28" s="144"/>
      <c r="BN28" s="160"/>
      <c r="BO28" s="144"/>
      <c r="BP28" s="144"/>
    </row>
    <row r="29" spans="1:68" ht="15" thickBot="1" x14ac:dyDescent="0.25">
      <c r="A29" s="3" t="str">
        <f t="shared" ref="A29:B33" si="103">A$11</f>
        <v>&gt;= 1</v>
      </c>
      <c r="B29" s="3" t="str">
        <f t="shared" si="103"/>
        <v>&gt;= 0</v>
      </c>
      <c r="D29" s="236" t="s">
        <v>156</v>
      </c>
      <c r="E29" s="135" t="s">
        <v>135</v>
      </c>
      <c r="F29" s="123">
        <f t="shared" ref="F29:G33" ca="1" si="104">SUMIFS(CUST_COUNT_T, CHANNEL_COUNT, $A$2, IS_JJCC, $B$2, CUST_GROUP, $A29, RECENCY_GROUP, $B29, TIMEFRAME, F$1)</f>
        <v>316419</v>
      </c>
      <c r="G29" s="117">
        <f t="shared" ca="1" si="104"/>
        <v>262630</v>
      </c>
      <c r="H29" s="115">
        <f t="shared" ref="H29:H33" ca="1" si="105">IF(F$9 = 0, 0, IFERROR((F29 - G29) / G29, 0))</f>
        <v>0.20480904694817806</v>
      </c>
      <c r="I29" s="141"/>
      <c r="J29" s="123">
        <f t="shared" ref="J29:K33" ca="1" si="106">SUMIFS(CUST_COUNT_T, CHANNEL_COUNT, $A$2, IS_JJCC, $B$2, CUST_GROUP, $A29, RECENCY_GROUP, $B29, TIMEFRAME, J$1)</f>
        <v>373863</v>
      </c>
      <c r="K29" s="117">
        <f t="shared" ca="1" si="106"/>
        <v>316346</v>
      </c>
      <c r="L29" s="115">
        <f t="shared" ref="L29:L33" ca="1" si="107">IF(J$9 = 0, 0, IFERROR((J29 - K29) / K29, 0))</f>
        <v>0.18181674495647171</v>
      </c>
      <c r="M29" s="141"/>
      <c r="N29" s="123">
        <f t="shared" ref="N29:O33" ca="1" si="108">SUMIFS(CUST_COUNT_T, CHANNEL_COUNT, $A$2, IS_JJCC, $B$2, CUST_GROUP, $A29, RECENCY_GROUP, $B29, TIMEFRAME, N$1)</f>
        <v>373863</v>
      </c>
      <c r="O29" s="117">
        <f t="shared" ca="1" si="108"/>
        <v>316346</v>
      </c>
      <c r="P29" s="115">
        <f t="shared" ref="P29:P33" ca="1" si="109">IF(N$9 = 0, 0, IFERROR((N29 - O29) / O29, 0))</f>
        <v>0.18181674495647171</v>
      </c>
      <c r="Q29" s="141"/>
      <c r="R29" s="123">
        <f t="shared" ref="R29:S33" ca="1" si="110">SUMIFS(CUST_COUNT_T, CHANNEL_COUNT, $A$2, IS_JJCC, $B$2, CUST_GROUP, $A29, RECENCY_GROUP, $B29, TIMEFRAME, R$1)</f>
        <v>81899</v>
      </c>
      <c r="S29" s="117">
        <f t="shared" ca="1" si="110"/>
        <v>63223</v>
      </c>
      <c r="T29" s="115">
        <f t="shared" ref="T29:T33" ca="1" si="111">IF(R$9 = 0, 0, IFERROR((R29 - S29) / S29, 0))</f>
        <v>0.29539882637647691</v>
      </c>
      <c r="U29" s="123">
        <f t="shared" ref="U29:V33" ca="1" si="112">SUMIFS(CUST_COUNT_T, CHANNEL_COUNT, $A$2, IS_JJCC, $B$2, CUST_GROUP, $A29, RECENCY_GROUP, $B29, TIMEFRAME, U$1)</f>
        <v>96873</v>
      </c>
      <c r="V29" s="117">
        <f t="shared" ca="1" si="112"/>
        <v>78386</v>
      </c>
      <c r="W29" s="115">
        <f t="shared" ref="W29:W33" ca="1" si="113">IF(U$9 = 0, 0, IFERROR((U29 - V29) / V29, 0))</f>
        <v>0.23584568672977319</v>
      </c>
      <c r="X29" s="123">
        <f t="shared" ref="X29:Y33" ca="1" si="114">SUMIFS(CUST_COUNT_T, CHANNEL_COUNT, $A$2, IS_JJCC, $B$2, CUST_GROUP, $A29, RECENCY_GROUP, $B29, TIMEFRAME, X$1)</f>
        <v>90649</v>
      </c>
      <c r="Y29" s="117">
        <f t="shared" ca="1" si="114"/>
        <v>73333</v>
      </c>
      <c r="Z29" s="115">
        <f t="shared" ref="Z29:Z33" ca="1" si="115">IF(X$9 = 0, 0, IFERROR((X29 - Y29) / Y29, 0))</f>
        <v>0.23612834603793653</v>
      </c>
      <c r="AA29" s="123">
        <f t="shared" ref="AA29:AB33" ca="1" si="116">SUMIFS(CUST_COUNT_T, CHANNEL_COUNT, $A$2, IS_JJCC, $B$2, CUST_GROUP, $A29, RECENCY_GROUP, $B29, TIMEFRAME, AA$1)</f>
        <v>123437</v>
      </c>
      <c r="AB29" s="117">
        <f t="shared" ca="1" si="116"/>
        <v>104873</v>
      </c>
      <c r="AC29" s="115">
        <f t="shared" ref="AC29:AC33" ca="1" si="117">IF(AA$9 = 0, 0, IFERROR((AA29 - AB29) / AB29, 0))</f>
        <v>0.17701410277192414</v>
      </c>
      <c r="AD29" s="141"/>
      <c r="AE29" s="123">
        <f t="shared" ref="AE29:AF33" ca="1" si="118">SUMIFS(CUST_COUNT_T, CHANNEL_COUNT, $A$2, IS_JJCC, $B$2, CUST_GROUP, $A29, RECENCY_GROUP, $B29, TIMEFRAME, AE$1)</f>
        <v>13427</v>
      </c>
      <c r="AF29" s="117">
        <f t="shared" ca="1" si="118"/>
        <v>9434</v>
      </c>
      <c r="AG29" s="115">
        <f t="shared" ref="AG29:AG33" ca="1" si="119">IF(AE$9 = 0, 0, IFERROR((AE29 - AF29) / AF29, 0))</f>
        <v>0.42325630697477212</v>
      </c>
      <c r="AH29" s="123">
        <f t="shared" ref="AH29:AI33" ca="1" si="120">SUMIFS(CUST_COUNT_T, CHANNEL_COUNT, $A$2, IS_JJCC, $B$2, CUST_GROUP, $A29, RECENCY_GROUP, $B29, TIMEFRAME, AH$1)</f>
        <v>26290</v>
      </c>
      <c r="AI29" s="117">
        <f t="shared" ca="1" si="120"/>
        <v>19578</v>
      </c>
      <c r="AJ29" s="115">
        <f t="shared" ref="AJ29:AJ33" ca="1" si="121">IF(AH$9 = 0, 0, IFERROR((AH29 - AI29) / AI29, 0))</f>
        <v>0.34283379303299621</v>
      </c>
      <c r="AK29" s="123">
        <f t="shared" ref="AK29:AL33" ca="1" si="122">SUMIFS(CUST_COUNT_T, CHANNEL_COUNT, $A$2, IS_JJCC, $B$2, CUST_GROUP, $A29, RECENCY_GROUP, $B29, TIMEFRAME, AK$1)</f>
        <v>20844</v>
      </c>
      <c r="AL29" s="117">
        <f t="shared" ca="1" si="122"/>
        <v>15736</v>
      </c>
      <c r="AM29" s="115">
        <f t="shared" ref="AM29:AM33" ca="1" si="123">IF(AK$9 = 0, 0, IFERROR((AK29 - AL29) / AL29, 0))</f>
        <v>0.32460599898322318</v>
      </c>
      <c r="AN29" s="123">
        <f t="shared" ref="AN29:AO33" ca="1" si="124">SUMIFS(CUST_COUNT_T, CHANNEL_COUNT, $A$2, IS_JJCC, $B$2, CUST_GROUP, $A29, RECENCY_GROUP, $B29, TIMEFRAME, AN$1)</f>
        <v>20762</v>
      </c>
      <c r="AO29" s="117">
        <f t="shared" ca="1" si="124"/>
        <v>18386</v>
      </c>
      <c r="AP29" s="115">
        <f t="shared" ref="AP29:AP33" ca="1" si="125">IF(AN$9 = 0, 0, IFERROR((AN29 - AO29) / AO29, 0))</f>
        <v>0.12922876101381486</v>
      </c>
      <c r="AQ29" s="123">
        <f t="shared" ref="AQ29:AR33" ca="1" si="126">SUMIFS(CUST_COUNT_T, CHANNEL_COUNT, $A$2, IS_JJCC, $B$2, CUST_GROUP, $A29, RECENCY_GROUP, $B29, TIMEFRAME, AQ$1)</f>
        <v>31551</v>
      </c>
      <c r="AR29" s="117">
        <f t="shared" ca="1" si="126"/>
        <v>22496</v>
      </c>
      <c r="AS29" s="115">
        <f t="shared" ref="AS29:AS33" ca="1" si="127">IF(AQ$9 = 0, 0, IFERROR((AQ29 - AR29) / AR29, 0))</f>
        <v>0.4025160028449502</v>
      </c>
      <c r="AT29" s="123">
        <f t="shared" ref="AT29:AU33" ca="1" si="128">SUMIFS(CUST_COUNT_T, CHANNEL_COUNT, $A$2, IS_JJCC, $B$2, CUST_GROUP, $A29, RECENCY_GROUP, $B29, TIMEFRAME, AT$1)</f>
        <v>18096</v>
      </c>
      <c r="AU29" s="117">
        <f t="shared" ca="1" si="128"/>
        <v>15284</v>
      </c>
      <c r="AV29" s="115">
        <f t="shared" ref="AV29:AV33" ca="1" si="129">IF(AT$9 = 0, 0, IFERROR((AT29 - AU29) / AU29, 0))</f>
        <v>0.1839832504579953</v>
      </c>
      <c r="AW29" s="123">
        <f t="shared" ref="AW29:AX33" ca="1" si="130">SUMIFS(CUST_COUNT_T, CHANNEL_COUNT, $A$2, IS_JJCC, $B$2, CUST_GROUP, $A29, RECENCY_GROUP, $B29, TIMEFRAME, AW$1)</f>
        <v>17830</v>
      </c>
      <c r="AX29" s="117">
        <f t="shared" ca="1" si="130"/>
        <v>13658</v>
      </c>
      <c r="AY29" s="115">
        <f t="shared" ref="AY29:AY33" ca="1" si="131">IF(AW$9 = 0, 0, IFERROR((AW29 - AX29) / AX29, 0))</f>
        <v>0.30546200029286863</v>
      </c>
      <c r="AZ29" s="123">
        <f t="shared" ref="AZ29:BA33" ca="1" si="132">SUMIFS(CUST_COUNT_T, CHANNEL_COUNT, $A$2, IS_JJCC, $B$2, CUST_GROUP, $A29, RECENCY_GROUP, $B29, TIMEFRAME, AZ$1)</f>
        <v>26167</v>
      </c>
      <c r="BA29" s="117">
        <f t="shared" ca="1" si="132"/>
        <v>21710</v>
      </c>
      <c r="BB29" s="115">
        <f t="shared" ref="BB29:BB33" ca="1" si="133">IF(AZ$9 = 0, 0, IFERROR((AZ29 - BA29) / BA29, 0))</f>
        <v>0.20529709811146937</v>
      </c>
      <c r="BC29" s="123">
        <f t="shared" ref="BC29:BD33" ca="1" si="134">SUMIFS(CUST_COUNT_T, CHANNEL_COUNT, $A$2, IS_JJCC, $B$2, CUST_GROUP, $A29, RECENCY_GROUP, $B29, TIMEFRAME, BC$1)</f>
        <v>23336</v>
      </c>
      <c r="BD29" s="117">
        <f t="shared" ca="1" si="134"/>
        <v>18096</v>
      </c>
      <c r="BE29" s="115">
        <f t="shared" ref="BE29:BE33" ca="1" si="135">IF(BC$9 = 0, 0, IFERROR((BC29 - BD29) / BD29, 0))</f>
        <v>0.28956675508399649</v>
      </c>
      <c r="BF29" s="123">
        <f t="shared" ref="BF29:BG33" ca="1" si="136">SUMIFS(CUST_COUNT_T, CHANNEL_COUNT, $A$2, IS_JJCC, $B$2, CUST_GROUP, $A29, RECENCY_GROUP, $B29, TIMEFRAME, BF$1)</f>
        <v>24627</v>
      </c>
      <c r="BG29" s="117">
        <f t="shared" ca="1" si="136"/>
        <v>21874</v>
      </c>
      <c r="BH29" s="115">
        <f t="shared" ref="BH29:BH33" ca="1" si="137">IF(BF$9 = 0, 0, IFERROR((BF29 - BG29) / BG29, 0))</f>
        <v>0.12585718204260765</v>
      </c>
      <c r="BI29" s="123">
        <f t="shared" ref="BI29:BJ33" ca="1" si="138">SUMIFS(CUST_COUNT_T, CHANNEL_COUNT, $A$2, IS_JJCC, $B$2, CUST_GROUP, $A29, RECENCY_GROUP, $B29, TIMEFRAME, BI$1)</f>
        <v>45227</v>
      </c>
      <c r="BJ29" s="117">
        <f t="shared" ca="1" si="138"/>
        <v>37148</v>
      </c>
      <c r="BK29" s="115">
        <f t="shared" ref="BK29:BK33" ca="1" si="139">IF(BI$9 = 0, 0, IFERROR((BI29 - BJ29) / BJ29, 0))</f>
        <v>0.21748142564875633</v>
      </c>
      <c r="BL29" s="123">
        <f t="shared" ref="BL29:BM33" ca="1" si="140">SUMIFS(CUST_COUNT_T, CHANNEL_COUNT, $A$2, IS_JJCC, $B$2, CUST_GROUP, $A29, RECENCY_GROUP, $B29, TIMEFRAME, BL$1)</f>
        <v>20934</v>
      </c>
      <c r="BM29" s="117">
        <f t="shared" ca="1" si="140"/>
        <v>16881</v>
      </c>
      <c r="BN29" s="115">
        <f t="shared" ref="BN29:BN33" ca="1" si="141">IF(BL$9 = 0, 0, IFERROR((BL29 - BM29) / BM29, 0))</f>
        <v>0.24009241158699129</v>
      </c>
      <c r="BO29" s="158" t="str">
        <f t="shared" ref="BO29:BO37" si="142">E29</f>
        <v>Total Active</v>
      </c>
      <c r="BP29" s="248" t="str">
        <f>$D29</f>
        <v>CUSTOMER COUNT</v>
      </c>
    </row>
    <row r="30" spans="1:68" ht="15" thickTop="1" x14ac:dyDescent="0.2">
      <c r="A30" s="3">
        <v>5</v>
      </c>
      <c r="B30" s="3" t="str">
        <f t="shared" si="103"/>
        <v>&gt;= 0</v>
      </c>
      <c r="D30" s="237"/>
      <c r="E30" s="136" t="s">
        <v>191</v>
      </c>
      <c r="F30" s="124">
        <f t="shared" ca="1" si="104"/>
        <v>48320</v>
      </c>
      <c r="G30" s="110">
        <f t="shared" ca="1" si="104"/>
        <v>41447</v>
      </c>
      <c r="H30" s="108">
        <f t="shared" ca="1" si="105"/>
        <v>0.16582623591574783</v>
      </c>
      <c r="I30" s="141"/>
      <c r="J30" s="124">
        <f t="shared" ca="1" si="106"/>
        <v>55392</v>
      </c>
      <c r="K30" s="110">
        <f t="shared" ca="1" si="106"/>
        <v>48318</v>
      </c>
      <c r="L30" s="108">
        <f t="shared" ca="1" si="107"/>
        <v>0.146405066434869</v>
      </c>
      <c r="M30" s="141"/>
      <c r="N30" s="124">
        <f t="shared" ca="1" si="108"/>
        <v>55392</v>
      </c>
      <c r="O30" s="110">
        <f t="shared" ca="1" si="108"/>
        <v>48318</v>
      </c>
      <c r="P30" s="108">
        <f t="shared" ca="1" si="109"/>
        <v>0.146405066434869</v>
      </c>
      <c r="Q30" s="141"/>
      <c r="R30" s="124">
        <f t="shared" ca="1" si="110"/>
        <v>14521</v>
      </c>
      <c r="S30" s="110">
        <f t="shared" ca="1" si="110"/>
        <v>11665</v>
      </c>
      <c r="T30" s="108">
        <f t="shared" ca="1" si="111"/>
        <v>0.2448349764252036</v>
      </c>
      <c r="U30" s="124">
        <f t="shared" ca="1" si="112"/>
        <v>16887</v>
      </c>
      <c r="V30" s="110">
        <f t="shared" ca="1" si="112"/>
        <v>14322</v>
      </c>
      <c r="W30" s="108">
        <f t="shared" ca="1" si="113"/>
        <v>0.17909509844993715</v>
      </c>
      <c r="X30" s="124">
        <f t="shared" ca="1" si="114"/>
        <v>16050</v>
      </c>
      <c r="Y30" s="110">
        <f t="shared" ca="1" si="114"/>
        <v>13319</v>
      </c>
      <c r="Z30" s="108">
        <f t="shared" ca="1" si="115"/>
        <v>0.20504542383061791</v>
      </c>
      <c r="AA30" s="124">
        <f t="shared" ca="1" si="116"/>
        <v>21681</v>
      </c>
      <c r="AB30" s="110">
        <f t="shared" ca="1" si="116"/>
        <v>18584</v>
      </c>
      <c r="AC30" s="108">
        <f t="shared" ca="1" si="117"/>
        <v>0.16664873009040035</v>
      </c>
      <c r="AD30" s="141"/>
      <c r="AE30" s="124">
        <f t="shared" ca="1" si="118"/>
        <v>2706</v>
      </c>
      <c r="AF30" s="110">
        <f t="shared" ca="1" si="118"/>
        <v>2000</v>
      </c>
      <c r="AG30" s="108">
        <f t="shared" ca="1" si="119"/>
        <v>0.35299999999999998</v>
      </c>
      <c r="AH30" s="124">
        <f t="shared" ca="1" si="120"/>
        <v>5386</v>
      </c>
      <c r="AI30" s="110">
        <f t="shared" ca="1" si="120"/>
        <v>4148</v>
      </c>
      <c r="AJ30" s="108">
        <f t="shared" ca="1" si="121"/>
        <v>0.29845708775313406</v>
      </c>
      <c r="AK30" s="124">
        <f t="shared" ca="1" si="122"/>
        <v>4265</v>
      </c>
      <c r="AL30" s="110">
        <f t="shared" ca="1" si="122"/>
        <v>3226</v>
      </c>
      <c r="AM30" s="108">
        <f t="shared" ca="1" si="123"/>
        <v>0.32207067575945442</v>
      </c>
      <c r="AN30" s="124">
        <f t="shared" ca="1" si="124"/>
        <v>4326</v>
      </c>
      <c r="AO30" s="110">
        <f t="shared" ca="1" si="124"/>
        <v>4042</v>
      </c>
      <c r="AP30" s="108">
        <f t="shared" ca="1" si="125"/>
        <v>7.0262246412666998E-2</v>
      </c>
      <c r="AQ30" s="124">
        <f t="shared" ca="1" si="126"/>
        <v>6201</v>
      </c>
      <c r="AR30" s="110">
        <f t="shared" ca="1" si="126"/>
        <v>4633</v>
      </c>
      <c r="AS30" s="108">
        <f t="shared" ca="1" si="127"/>
        <v>0.33844161450464061</v>
      </c>
      <c r="AT30" s="124">
        <f t="shared" ca="1" si="128"/>
        <v>3788</v>
      </c>
      <c r="AU30" s="110">
        <f t="shared" ca="1" si="128"/>
        <v>3298</v>
      </c>
      <c r="AV30" s="108">
        <f t="shared" ca="1" si="129"/>
        <v>0.1485748938750758</v>
      </c>
      <c r="AW30" s="124">
        <f t="shared" ca="1" si="130"/>
        <v>3684</v>
      </c>
      <c r="AX30" s="110">
        <f t="shared" ca="1" si="130"/>
        <v>2963</v>
      </c>
      <c r="AY30" s="108">
        <f t="shared" ca="1" si="131"/>
        <v>0.243334458319271</v>
      </c>
      <c r="AZ30" s="124">
        <f t="shared" ca="1" si="132"/>
        <v>5321</v>
      </c>
      <c r="BA30" s="110">
        <f t="shared" ca="1" si="132"/>
        <v>4399</v>
      </c>
      <c r="BB30" s="108">
        <f t="shared" ca="1" si="133"/>
        <v>0.20959308933848603</v>
      </c>
      <c r="BC30" s="124">
        <f t="shared" ca="1" si="134"/>
        <v>4893</v>
      </c>
      <c r="BD30" s="110">
        <f t="shared" ca="1" si="134"/>
        <v>3678</v>
      </c>
      <c r="BE30" s="108">
        <f t="shared" ca="1" si="135"/>
        <v>0.33034257748776508</v>
      </c>
      <c r="BF30" s="124">
        <f t="shared" ca="1" si="136"/>
        <v>5329</v>
      </c>
      <c r="BG30" s="110">
        <f t="shared" ca="1" si="136"/>
        <v>4683</v>
      </c>
      <c r="BH30" s="108">
        <f t="shared" ca="1" si="137"/>
        <v>0.13794576126414693</v>
      </c>
      <c r="BI30" s="124">
        <f t="shared" ca="1" si="138"/>
        <v>9498</v>
      </c>
      <c r="BJ30" s="110">
        <f t="shared" ca="1" si="138"/>
        <v>7709</v>
      </c>
      <c r="BK30" s="108">
        <f t="shared" ca="1" si="139"/>
        <v>0.23206641587754573</v>
      </c>
      <c r="BL30" s="124">
        <f t="shared" ca="1" si="140"/>
        <v>4256</v>
      </c>
      <c r="BM30" s="110">
        <f t="shared" ca="1" si="140"/>
        <v>3526</v>
      </c>
      <c r="BN30" s="108">
        <f t="shared" ca="1" si="141"/>
        <v>0.20703346568349404</v>
      </c>
      <c r="BO30" s="152" t="str">
        <f t="shared" si="142"/>
        <v>Elite</v>
      </c>
      <c r="BP30" s="249"/>
    </row>
    <row r="31" spans="1:68" x14ac:dyDescent="0.2">
      <c r="A31" s="3">
        <v>30</v>
      </c>
      <c r="B31" s="3" t="str">
        <f t="shared" si="103"/>
        <v>&gt;= 0</v>
      </c>
      <c r="D31" s="237"/>
      <c r="E31" s="79" t="s">
        <v>192</v>
      </c>
      <c r="F31" s="32">
        <f t="shared" ca="1" si="104"/>
        <v>162403</v>
      </c>
      <c r="G31" s="17">
        <f t="shared" ca="1" si="104"/>
        <v>136120</v>
      </c>
      <c r="H31" s="13">
        <f t="shared" ca="1" si="105"/>
        <v>0.19308698207464003</v>
      </c>
      <c r="I31" s="141"/>
      <c r="J31" s="32">
        <f t="shared" ca="1" si="106"/>
        <v>191245</v>
      </c>
      <c r="K31" s="17">
        <f t="shared" ca="1" si="106"/>
        <v>162342</v>
      </c>
      <c r="L31" s="13">
        <f t="shared" ca="1" si="107"/>
        <v>0.17803772283204594</v>
      </c>
      <c r="M31" s="141"/>
      <c r="N31" s="32">
        <f t="shared" ca="1" si="108"/>
        <v>191245</v>
      </c>
      <c r="O31" s="17">
        <f t="shared" ca="1" si="108"/>
        <v>162342</v>
      </c>
      <c r="P31" s="13">
        <f t="shared" ca="1" si="109"/>
        <v>0.17803772283204594</v>
      </c>
      <c r="Q31" s="141"/>
      <c r="R31" s="32">
        <f t="shared" ca="1" si="110"/>
        <v>42568</v>
      </c>
      <c r="S31" s="17">
        <f t="shared" ca="1" si="110"/>
        <v>32152</v>
      </c>
      <c r="T31" s="13">
        <f t="shared" ca="1" si="111"/>
        <v>0.32396118437422244</v>
      </c>
      <c r="U31" s="32">
        <f t="shared" ca="1" si="112"/>
        <v>49913</v>
      </c>
      <c r="V31" s="17">
        <f t="shared" ca="1" si="112"/>
        <v>40517</v>
      </c>
      <c r="W31" s="13">
        <f t="shared" ca="1" si="113"/>
        <v>0.23190265814349531</v>
      </c>
      <c r="X31" s="32">
        <f t="shared" ca="1" si="114"/>
        <v>46825</v>
      </c>
      <c r="Y31" s="17">
        <f t="shared" ca="1" si="114"/>
        <v>37772</v>
      </c>
      <c r="Z31" s="13">
        <f t="shared" ca="1" si="115"/>
        <v>0.23967489145398707</v>
      </c>
      <c r="AA31" s="32">
        <f t="shared" ca="1" si="116"/>
        <v>65565</v>
      </c>
      <c r="AB31" s="17">
        <f t="shared" ca="1" si="116"/>
        <v>55492</v>
      </c>
      <c r="AC31" s="13">
        <f t="shared" ca="1" si="117"/>
        <v>0.18152166077993223</v>
      </c>
      <c r="AD31" s="141"/>
      <c r="AE31" s="32">
        <f t="shared" ca="1" si="118"/>
        <v>6822</v>
      </c>
      <c r="AF31" s="17">
        <f t="shared" ca="1" si="118"/>
        <v>4773</v>
      </c>
      <c r="AG31" s="13">
        <f t="shared" ca="1" si="119"/>
        <v>0.42928975487115023</v>
      </c>
      <c r="AH31" s="32">
        <f t="shared" ca="1" si="120"/>
        <v>13756</v>
      </c>
      <c r="AI31" s="17">
        <f t="shared" ca="1" si="120"/>
        <v>10075</v>
      </c>
      <c r="AJ31" s="13">
        <f t="shared" ca="1" si="121"/>
        <v>0.36535980148883374</v>
      </c>
      <c r="AK31" s="32">
        <f t="shared" ca="1" si="122"/>
        <v>11033</v>
      </c>
      <c r="AL31" s="17">
        <f t="shared" ca="1" si="122"/>
        <v>7843</v>
      </c>
      <c r="AM31" s="13">
        <f t="shared" ca="1" si="123"/>
        <v>0.4067321178120617</v>
      </c>
      <c r="AN31" s="32">
        <f t="shared" ca="1" si="124"/>
        <v>11072</v>
      </c>
      <c r="AO31" s="17">
        <f t="shared" ca="1" si="124"/>
        <v>9661</v>
      </c>
      <c r="AP31" s="13">
        <f t="shared" ca="1" si="125"/>
        <v>0.1460511334230411</v>
      </c>
      <c r="AQ31" s="32">
        <f t="shared" ca="1" si="126"/>
        <v>16465</v>
      </c>
      <c r="AR31" s="17">
        <f t="shared" ca="1" si="126"/>
        <v>11504</v>
      </c>
      <c r="AS31" s="13">
        <f t="shared" ca="1" si="127"/>
        <v>0.43124130737134908</v>
      </c>
      <c r="AT31" s="32">
        <f t="shared" ca="1" si="128"/>
        <v>9396</v>
      </c>
      <c r="AU31" s="17">
        <f t="shared" ca="1" si="128"/>
        <v>8139</v>
      </c>
      <c r="AV31" s="13">
        <f t="shared" ca="1" si="129"/>
        <v>0.15444157758938445</v>
      </c>
      <c r="AW31" s="32">
        <f t="shared" ca="1" si="130"/>
        <v>9169</v>
      </c>
      <c r="AX31" s="17">
        <f t="shared" ca="1" si="130"/>
        <v>7219</v>
      </c>
      <c r="AY31" s="13">
        <f t="shared" ca="1" si="131"/>
        <v>0.27012051530682918</v>
      </c>
      <c r="AZ31" s="32">
        <f t="shared" ca="1" si="132"/>
        <v>13658</v>
      </c>
      <c r="BA31" s="17">
        <f t="shared" ca="1" si="132"/>
        <v>11210</v>
      </c>
      <c r="BB31" s="13">
        <f t="shared" ca="1" si="133"/>
        <v>0.21837644959857269</v>
      </c>
      <c r="BC31" s="32">
        <f t="shared" ca="1" si="134"/>
        <v>12203</v>
      </c>
      <c r="BD31" s="17">
        <f t="shared" ca="1" si="134"/>
        <v>9357</v>
      </c>
      <c r="BE31" s="13">
        <f t="shared" ca="1" si="135"/>
        <v>0.30415731537886076</v>
      </c>
      <c r="BF31" s="32">
        <f t="shared" ca="1" si="136"/>
        <v>12877</v>
      </c>
      <c r="BG31" s="17">
        <f t="shared" ca="1" si="136"/>
        <v>11769</v>
      </c>
      <c r="BH31" s="13">
        <f t="shared" ca="1" si="137"/>
        <v>9.4145636842552463E-2</v>
      </c>
      <c r="BI31" s="32">
        <f t="shared" ca="1" si="138"/>
        <v>24569</v>
      </c>
      <c r="BJ31" s="17">
        <f t="shared" ca="1" si="138"/>
        <v>19929</v>
      </c>
      <c r="BK31" s="13">
        <f t="shared" ca="1" si="139"/>
        <v>0.23282653419639721</v>
      </c>
      <c r="BL31" s="32">
        <f t="shared" ca="1" si="140"/>
        <v>11279</v>
      </c>
      <c r="BM31" s="17">
        <f t="shared" ca="1" si="140"/>
        <v>9001</v>
      </c>
      <c r="BN31" s="13">
        <f t="shared" ca="1" si="141"/>
        <v>0.25308299077880236</v>
      </c>
      <c r="BO31" s="159" t="str">
        <f t="shared" si="142"/>
        <v>High Value</v>
      </c>
      <c r="BP31" s="249"/>
    </row>
    <row r="32" spans="1:68" x14ac:dyDescent="0.2">
      <c r="A32" s="3">
        <v>70</v>
      </c>
      <c r="B32" s="3" t="str">
        <f t="shared" si="103"/>
        <v>&gt;= 0</v>
      </c>
      <c r="D32" s="237"/>
      <c r="E32" s="79" t="s">
        <v>193</v>
      </c>
      <c r="F32" s="32">
        <f t="shared" ca="1" si="104"/>
        <v>97938</v>
      </c>
      <c r="G32" s="17">
        <f t="shared" ca="1" si="104"/>
        <v>78818</v>
      </c>
      <c r="H32" s="13">
        <f t="shared" ca="1" si="105"/>
        <v>0.24258418127838818</v>
      </c>
      <c r="I32" s="141"/>
      <c r="J32" s="32">
        <f t="shared" ca="1" si="106"/>
        <v>118040</v>
      </c>
      <c r="K32" s="17">
        <f t="shared" ca="1" si="106"/>
        <v>97935</v>
      </c>
      <c r="L32" s="13">
        <f t="shared" ca="1" si="107"/>
        <v>0.2052892224434574</v>
      </c>
      <c r="M32" s="141"/>
      <c r="N32" s="32">
        <f t="shared" ca="1" si="108"/>
        <v>118039</v>
      </c>
      <c r="O32" s="17">
        <f t="shared" ca="1" si="108"/>
        <v>97935</v>
      </c>
      <c r="P32" s="13">
        <f t="shared" ca="1" si="109"/>
        <v>0.20527901158931944</v>
      </c>
      <c r="Q32" s="141"/>
      <c r="R32" s="32">
        <f t="shared" ca="1" si="110"/>
        <v>22576</v>
      </c>
      <c r="S32" s="17">
        <f t="shared" ca="1" si="110"/>
        <v>17588</v>
      </c>
      <c r="T32" s="13">
        <f t="shared" ca="1" si="111"/>
        <v>0.28360245622015012</v>
      </c>
      <c r="U32" s="32">
        <f t="shared" ca="1" si="112"/>
        <v>27404</v>
      </c>
      <c r="V32" s="17">
        <f t="shared" ca="1" si="112"/>
        <v>21414</v>
      </c>
      <c r="W32" s="13">
        <f t="shared" ca="1" si="113"/>
        <v>0.27972354534416738</v>
      </c>
      <c r="X32" s="32">
        <f t="shared" ca="1" si="114"/>
        <v>25232</v>
      </c>
      <c r="Y32" s="17">
        <f t="shared" ca="1" si="114"/>
        <v>20348</v>
      </c>
      <c r="Z32" s="13">
        <f t="shared" ca="1" si="115"/>
        <v>0.24002358954196973</v>
      </c>
      <c r="AA32" s="32">
        <f t="shared" ca="1" si="116"/>
        <v>33343</v>
      </c>
      <c r="AB32" s="17">
        <f t="shared" ca="1" si="116"/>
        <v>28453</v>
      </c>
      <c r="AC32" s="13">
        <f t="shared" ca="1" si="117"/>
        <v>0.17186236952166731</v>
      </c>
      <c r="AD32" s="141"/>
      <c r="AE32" s="32">
        <f t="shared" ca="1" si="118"/>
        <v>3511</v>
      </c>
      <c r="AF32" s="17">
        <f t="shared" ca="1" si="118"/>
        <v>2351</v>
      </c>
      <c r="AG32" s="13">
        <f t="shared" ca="1" si="119"/>
        <v>0.49340706082518077</v>
      </c>
      <c r="AH32" s="32">
        <f t="shared" ca="1" si="120"/>
        <v>6470</v>
      </c>
      <c r="AI32" s="17">
        <f t="shared" ca="1" si="120"/>
        <v>4879</v>
      </c>
      <c r="AJ32" s="13">
        <f t="shared" ca="1" si="121"/>
        <v>0.32609141217462595</v>
      </c>
      <c r="AK32" s="32">
        <f t="shared" ca="1" si="122"/>
        <v>5011</v>
      </c>
      <c r="AL32" s="17">
        <f t="shared" ca="1" si="122"/>
        <v>4253</v>
      </c>
      <c r="AM32" s="13">
        <f t="shared" ca="1" si="123"/>
        <v>0.17822713378791441</v>
      </c>
      <c r="AN32" s="32">
        <f t="shared" ca="1" si="124"/>
        <v>4836</v>
      </c>
      <c r="AO32" s="17">
        <f t="shared" ca="1" si="124"/>
        <v>4220</v>
      </c>
      <c r="AP32" s="13">
        <f t="shared" ca="1" si="125"/>
        <v>0.14597156398104266</v>
      </c>
      <c r="AQ32" s="32">
        <f t="shared" ca="1" si="126"/>
        <v>8206</v>
      </c>
      <c r="AR32" s="17">
        <f t="shared" ca="1" si="126"/>
        <v>5840</v>
      </c>
      <c r="AS32" s="13">
        <f t="shared" ca="1" si="127"/>
        <v>0.40513698630136985</v>
      </c>
      <c r="AT32" s="32">
        <f t="shared" ca="1" si="128"/>
        <v>4436</v>
      </c>
      <c r="AU32" s="17">
        <f t="shared" ca="1" si="128"/>
        <v>3503</v>
      </c>
      <c r="AV32" s="13">
        <f t="shared" ca="1" si="129"/>
        <v>0.26634313445618041</v>
      </c>
      <c r="AW32" s="32">
        <f t="shared" ca="1" si="130"/>
        <v>4512</v>
      </c>
      <c r="AX32" s="17">
        <f t="shared" ca="1" si="130"/>
        <v>3167</v>
      </c>
      <c r="AY32" s="13">
        <f t="shared" ca="1" si="131"/>
        <v>0.42469213766971897</v>
      </c>
      <c r="AZ32" s="32">
        <f t="shared" ca="1" si="132"/>
        <v>6273</v>
      </c>
      <c r="BA32" s="17">
        <f t="shared" ca="1" si="132"/>
        <v>5503</v>
      </c>
      <c r="BB32" s="13">
        <f t="shared" ca="1" si="133"/>
        <v>0.13992367799382155</v>
      </c>
      <c r="BC32" s="32">
        <f t="shared" ca="1" si="134"/>
        <v>5653</v>
      </c>
      <c r="BD32" s="17">
        <f t="shared" ca="1" si="134"/>
        <v>4569</v>
      </c>
      <c r="BE32" s="13">
        <f t="shared" ca="1" si="135"/>
        <v>0.23725103961479535</v>
      </c>
      <c r="BF32" s="32">
        <f t="shared" ca="1" si="136"/>
        <v>5847</v>
      </c>
      <c r="BG32" s="17">
        <f t="shared" ca="1" si="136"/>
        <v>4907</v>
      </c>
      <c r="BH32" s="13">
        <f t="shared" ca="1" si="137"/>
        <v>0.19156307316079071</v>
      </c>
      <c r="BI32" s="32">
        <f t="shared" ca="1" si="138"/>
        <v>10326</v>
      </c>
      <c r="BJ32" s="17">
        <f t="shared" ca="1" si="138"/>
        <v>8913</v>
      </c>
      <c r="BK32" s="13">
        <f t="shared" ca="1" si="139"/>
        <v>0.15853248064624706</v>
      </c>
      <c r="BL32" s="32">
        <f t="shared" ca="1" si="140"/>
        <v>4845</v>
      </c>
      <c r="BM32" s="17">
        <f t="shared" ca="1" si="140"/>
        <v>3903</v>
      </c>
      <c r="BN32" s="13">
        <f t="shared" ca="1" si="141"/>
        <v>0.24135280553420446</v>
      </c>
      <c r="BO32" s="159" t="str">
        <f t="shared" si="142"/>
        <v>Opportunity</v>
      </c>
      <c r="BP32" s="249"/>
    </row>
    <row r="33" spans="1:68" x14ac:dyDescent="0.2">
      <c r="A33" s="3">
        <v>100</v>
      </c>
      <c r="B33" s="3" t="str">
        <f t="shared" si="103"/>
        <v>&gt;= 0</v>
      </c>
      <c r="D33" s="237"/>
      <c r="E33" s="77" t="s">
        <v>194</v>
      </c>
      <c r="F33" s="47">
        <f t="shared" ca="1" si="104"/>
        <v>7758</v>
      </c>
      <c r="G33" s="45">
        <f t="shared" ca="1" si="104"/>
        <v>6245</v>
      </c>
      <c r="H33" s="48">
        <f t="shared" ca="1" si="105"/>
        <v>0.2422738190552442</v>
      </c>
      <c r="I33" s="141"/>
      <c r="J33" s="47">
        <f t="shared" ca="1" si="106"/>
        <v>9186</v>
      </c>
      <c r="K33" s="45">
        <f t="shared" ca="1" si="106"/>
        <v>7751</v>
      </c>
      <c r="L33" s="48">
        <f t="shared" ca="1" si="107"/>
        <v>0.18513740162559669</v>
      </c>
      <c r="M33" s="141"/>
      <c r="N33" s="47">
        <f t="shared" ca="1" si="108"/>
        <v>9187</v>
      </c>
      <c r="O33" s="45">
        <f t="shared" ca="1" si="108"/>
        <v>7751</v>
      </c>
      <c r="P33" s="48">
        <f t="shared" ca="1" si="109"/>
        <v>0.18526641723648563</v>
      </c>
      <c r="Q33" s="141"/>
      <c r="R33" s="47">
        <f t="shared" ca="1" si="110"/>
        <v>2234</v>
      </c>
      <c r="S33" s="45">
        <f t="shared" ca="1" si="110"/>
        <v>1818</v>
      </c>
      <c r="T33" s="48">
        <f t="shared" ca="1" si="111"/>
        <v>0.22882288228822883</v>
      </c>
      <c r="U33" s="47">
        <f t="shared" ca="1" si="112"/>
        <v>2669</v>
      </c>
      <c r="V33" s="45">
        <f t="shared" ca="1" si="112"/>
        <v>2133</v>
      </c>
      <c r="W33" s="48">
        <f t="shared" ca="1" si="113"/>
        <v>0.25128926394749179</v>
      </c>
      <c r="X33" s="47">
        <f t="shared" ca="1" si="114"/>
        <v>2542</v>
      </c>
      <c r="Y33" s="45">
        <f t="shared" ca="1" si="114"/>
        <v>1894</v>
      </c>
      <c r="Z33" s="48">
        <f t="shared" ca="1" si="115"/>
        <v>0.34213305174234426</v>
      </c>
      <c r="AA33" s="47">
        <f t="shared" ca="1" si="116"/>
        <v>2848</v>
      </c>
      <c r="AB33" s="45">
        <f t="shared" ca="1" si="116"/>
        <v>2344</v>
      </c>
      <c r="AC33" s="48">
        <f t="shared" ca="1" si="117"/>
        <v>0.21501706484641639</v>
      </c>
      <c r="AD33" s="141"/>
      <c r="AE33" s="47">
        <f t="shared" ca="1" si="118"/>
        <v>388</v>
      </c>
      <c r="AF33" s="45">
        <f t="shared" ca="1" si="118"/>
        <v>310</v>
      </c>
      <c r="AG33" s="48">
        <f t="shared" ca="1" si="119"/>
        <v>0.25161290322580643</v>
      </c>
      <c r="AH33" s="47">
        <f t="shared" ca="1" si="120"/>
        <v>678</v>
      </c>
      <c r="AI33" s="45">
        <f t="shared" ca="1" si="120"/>
        <v>476</v>
      </c>
      <c r="AJ33" s="48">
        <f t="shared" ca="1" si="121"/>
        <v>0.42436974789915966</v>
      </c>
      <c r="AK33" s="47">
        <f t="shared" ca="1" si="122"/>
        <v>535</v>
      </c>
      <c r="AL33" s="45">
        <f t="shared" ca="1" si="122"/>
        <v>414</v>
      </c>
      <c r="AM33" s="48">
        <f t="shared" ca="1" si="123"/>
        <v>0.2922705314009662</v>
      </c>
      <c r="AN33" s="47">
        <f t="shared" ca="1" si="124"/>
        <v>528</v>
      </c>
      <c r="AO33" s="45">
        <f t="shared" ca="1" si="124"/>
        <v>463</v>
      </c>
      <c r="AP33" s="48">
        <f t="shared" ca="1" si="125"/>
        <v>0.14038876889848811</v>
      </c>
      <c r="AQ33" s="47">
        <f t="shared" ca="1" si="126"/>
        <v>679</v>
      </c>
      <c r="AR33" s="45">
        <f t="shared" ca="1" si="126"/>
        <v>519</v>
      </c>
      <c r="AS33" s="48">
        <f t="shared" ca="1" si="127"/>
        <v>0.30828516377649323</v>
      </c>
      <c r="AT33" s="47">
        <f t="shared" ca="1" si="128"/>
        <v>476</v>
      </c>
      <c r="AU33" s="45">
        <f t="shared" ca="1" si="128"/>
        <v>344</v>
      </c>
      <c r="AV33" s="48">
        <f t="shared" ca="1" si="129"/>
        <v>0.38372093023255816</v>
      </c>
      <c r="AW33" s="47">
        <f t="shared" ca="1" si="130"/>
        <v>465</v>
      </c>
      <c r="AX33" s="45">
        <f t="shared" ca="1" si="130"/>
        <v>309</v>
      </c>
      <c r="AY33" s="48">
        <f t="shared" ca="1" si="131"/>
        <v>0.50485436893203883</v>
      </c>
      <c r="AZ33" s="47">
        <f t="shared" ca="1" si="132"/>
        <v>915</v>
      </c>
      <c r="BA33" s="45">
        <f t="shared" ca="1" si="132"/>
        <v>598</v>
      </c>
      <c r="BB33" s="48">
        <f t="shared" ca="1" si="133"/>
        <v>0.53010033444816052</v>
      </c>
      <c r="BC33" s="47">
        <f t="shared" ca="1" si="134"/>
        <v>587</v>
      </c>
      <c r="BD33" s="45">
        <f t="shared" ca="1" si="134"/>
        <v>492</v>
      </c>
      <c r="BE33" s="48">
        <f t="shared" ca="1" si="135"/>
        <v>0.19308943089430894</v>
      </c>
      <c r="BF33" s="47">
        <f t="shared" ca="1" si="136"/>
        <v>574</v>
      </c>
      <c r="BG33" s="45">
        <f t="shared" ca="1" si="136"/>
        <v>515</v>
      </c>
      <c r="BH33" s="48">
        <f t="shared" ca="1" si="137"/>
        <v>0.1145631067961165</v>
      </c>
      <c r="BI33" s="47">
        <f t="shared" ca="1" si="138"/>
        <v>834</v>
      </c>
      <c r="BJ33" s="45">
        <f t="shared" ca="1" si="138"/>
        <v>597</v>
      </c>
      <c r="BK33" s="48">
        <f t="shared" ca="1" si="139"/>
        <v>0.39698492462311558</v>
      </c>
      <c r="BL33" s="47">
        <f t="shared" ca="1" si="140"/>
        <v>554</v>
      </c>
      <c r="BM33" s="45">
        <f t="shared" ca="1" si="140"/>
        <v>451</v>
      </c>
      <c r="BN33" s="48">
        <f t="shared" ca="1" si="141"/>
        <v>0.22838137472283815</v>
      </c>
      <c r="BO33" s="154" t="str">
        <f t="shared" si="142"/>
        <v>Marginal</v>
      </c>
      <c r="BP33" s="249"/>
    </row>
    <row r="34" spans="1:68" x14ac:dyDescent="0.2">
      <c r="C34" s="3">
        <f>ROW($C$29)</f>
        <v>29</v>
      </c>
      <c r="D34" s="237"/>
      <c r="E34" s="76" t="str">
        <f>E30 &amp; " %"</f>
        <v>Elite %</v>
      </c>
      <c r="F34" s="33">
        <f ca="1">IFERROR(F30 / INDIRECT(ADDRESS($C34, COLUMN(F30))), 0)</f>
        <v>0.15270890812498616</v>
      </c>
      <c r="G34" s="8">
        <f ca="1">IFERROR(G30 / INDIRECT(ADDRESS($C34, COLUMN(G30))), 0)</f>
        <v>0.15781517724555458</v>
      </c>
      <c r="H34" s="20">
        <f t="shared" ref="H34:H37" ca="1" si="143">IF(F$9 = 0, 0, IFERROR((F34 - G34) * 10000, 0))</f>
        <v>-51.062691205684132</v>
      </c>
      <c r="I34" s="88"/>
      <c r="J34" s="33">
        <f ca="1">IFERROR(J30 / INDIRECT(ADDRESS($C34, COLUMN(J30))), 0)</f>
        <v>0.14816122483369576</v>
      </c>
      <c r="K34" s="8">
        <f ca="1">IFERROR(K30 / INDIRECT(ADDRESS($C34, COLUMN(K30))), 0)</f>
        <v>0.15273782503967176</v>
      </c>
      <c r="L34" s="20">
        <f t="shared" ref="L34:L37" ca="1" si="144">IF(J$9 = 0, 0, IFERROR((J34 - K34) * 10000, 0))</f>
        <v>-45.766002059760005</v>
      </c>
      <c r="M34" s="88"/>
      <c r="N34" s="33">
        <f ca="1">IFERROR(N30 / INDIRECT(ADDRESS($C34, COLUMN(N30))), 0)</f>
        <v>0.14816122483369576</v>
      </c>
      <c r="O34" s="8">
        <f ca="1">IFERROR(O30 / INDIRECT(ADDRESS($C34, COLUMN(O30))), 0)</f>
        <v>0.15273782503967176</v>
      </c>
      <c r="P34" s="20">
        <f t="shared" ref="P34:P37" ca="1" si="145">IF(N$9 = 0, 0, IFERROR((N34 - O34) * 10000, 0))</f>
        <v>-45.766002059760005</v>
      </c>
      <c r="Q34" s="88"/>
      <c r="R34" s="33">
        <f ca="1">IFERROR(R30 / INDIRECT(ADDRESS($C34, COLUMN(R30))), 0)</f>
        <v>0.17730375218256633</v>
      </c>
      <c r="S34" s="8">
        <f ca="1">IFERROR(S30 / INDIRECT(ADDRESS($C34, COLUMN(S30))), 0)</f>
        <v>0.18450563877070053</v>
      </c>
      <c r="T34" s="20">
        <f t="shared" ref="T34:T37" ca="1" si="146">IF(R$9 = 0, 0, IFERROR((R34 - S34) * 10000, 0))</f>
        <v>-72.018865881341981</v>
      </c>
      <c r="U34" s="33">
        <f ca="1">IFERROR(U30 / INDIRECT(ADDRESS($C34, COLUMN(U30))), 0)</f>
        <v>0.17432101824037657</v>
      </c>
      <c r="V34" s="8">
        <f ca="1">IFERROR(V30 / INDIRECT(ADDRESS($C34, COLUMN(V30))), 0)</f>
        <v>0.18271119842829076</v>
      </c>
      <c r="W34" s="20">
        <f t="shared" ref="W34:W37" ca="1" si="147">IF(U$9 = 0, 0, IFERROR((U34 - V34) * 10000, 0))</f>
        <v>-83.901801879141814</v>
      </c>
      <c r="X34" s="33">
        <f ca="1">IFERROR(X30 / INDIRECT(ADDRESS($C34, COLUMN(X30))), 0)</f>
        <v>0.17705655881476906</v>
      </c>
      <c r="Y34" s="8">
        <f ca="1">IFERROR(Y30 / INDIRECT(ADDRESS($C34, COLUMN(Y30))), 0)</f>
        <v>0.18162355283433107</v>
      </c>
      <c r="Z34" s="20">
        <f t="shared" ref="Z34:Z37" ca="1" si="148">IF(X$9 = 0, 0, IFERROR((X34 - Y34) * 10000, 0))</f>
        <v>-45.669940195620093</v>
      </c>
      <c r="AA34" s="33">
        <f ca="1">IFERROR(AA30 / INDIRECT(ADDRESS($C34, COLUMN(AA30))), 0)</f>
        <v>0.17564425577420059</v>
      </c>
      <c r="AB34" s="8">
        <f ca="1">IFERROR(AB30 / INDIRECT(ADDRESS($C34, COLUMN(AB30))), 0)</f>
        <v>0.17720480962688204</v>
      </c>
      <c r="AC34" s="20">
        <f t="shared" ref="AC34:AC37" ca="1" si="149">IF(AA$9 = 0, 0, IFERROR((AA34 - AB34) * 10000, 0))</f>
        <v>-15.605538526814456</v>
      </c>
      <c r="AD34" s="88"/>
      <c r="AE34" s="33">
        <f ca="1">IFERROR(AE30 / INDIRECT(ADDRESS($C34, COLUMN(AE30))), 0)</f>
        <v>0.20153422208981903</v>
      </c>
      <c r="AF34" s="8">
        <f ca="1">IFERROR(AF30 / INDIRECT(ADDRESS($C34, COLUMN(AF30))), 0)</f>
        <v>0.21199915200339198</v>
      </c>
      <c r="AG34" s="20">
        <f t="shared" ref="AG34:AG37" ca="1" si="150">IF(AE$9 = 0, 0, IFERROR((AE34 - AF34) * 10000, 0))</f>
        <v>-104.64929913572951</v>
      </c>
      <c r="AH34" s="33">
        <f ca="1">IFERROR(AH30 / INDIRECT(ADDRESS($C34, COLUMN(AH30))), 0)</f>
        <v>0.20486877139596804</v>
      </c>
      <c r="AI34" s="8">
        <f ca="1">IFERROR(AI30 / INDIRECT(ADDRESS($C34, COLUMN(AI30))), 0)</f>
        <v>0.21187046685054653</v>
      </c>
      <c r="AJ34" s="20">
        <f t="shared" ref="AJ34:AJ37" ca="1" si="151">IF(AH$9 = 0, 0, IFERROR((AH34 - AI34) * 10000, 0))</f>
        <v>-70.016954545784884</v>
      </c>
      <c r="AK34" s="33">
        <f ca="1">IFERROR(AK30 / INDIRECT(ADDRESS($C34, COLUMN(AK30))), 0)</f>
        <v>0.20461523699865669</v>
      </c>
      <c r="AL34" s="8">
        <f ca="1">IFERROR(AL30 / INDIRECT(ADDRESS($C34, COLUMN(AL30))), 0)</f>
        <v>0.20500762582613116</v>
      </c>
      <c r="AM34" s="20">
        <f t="shared" ref="AM34:AM37" ca="1" si="152">IF(AK$9 = 0, 0, IFERROR((AK34 - AL34) * 10000, 0))</f>
        <v>-3.9238882747447135</v>
      </c>
      <c r="AN34" s="33">
        <f ca="1">IFERROR(AN30 / INDIRECT(ADDRESS($C34, COLUMN(AN30))), 0)</f>
        <v>0.20836142953472692</v>
      </c>
      <c r="AO34" s="8">
        <f ca="1">IFERROR(AO30 / INDIRECT(ADDRESS($C34, COLUMN(AO30))), 0)</f>
        <v>0.21984118350919177</v>
      </c>
      <c r="AP34" s="20">
        <f t="shared" ref="AP34:AP37" ca="1" si="153">IF(AN$9 = 0, 0, IFERROR((AN34 - AO34) * 10000, 0))</f>
        <v>-114.79753974464852</v>
      </c>
      <c r="AQ34" s="33">
        <f ca="1">IFERROR(AQ30 / INDIRECT(ADDRESS($C34, COLUMN(AQ30))), 0)</f>
        <v>0.1965389369592089</v>
      </c>
      <c r="AR34" s="8">
        <f ca="1">IFERROR(AR30 / INDIRECT(ADDRESS($C34, COLUMN(AR30))), 0)</f>
        <v>0.20594772403982931</v>
      </c>
      <c r="AS34" s="20">
        <f t="shared" ref="AS34:AS37" ca="1" si="154">IF(AQ$9 = 0, 0, IFERROR((AQ34 - AR34) * 10000, 0))</f>
        <v>-94.087870806204009</v>
      </c>
      <c r="AT34" s="33">
        <f ca="1">IFERROR(AT30 / INDIRECT(ADDRESS($C34, COLUMN(AT30))), 0)</f>
        <v>0.20932802829354555</v>
      </c>
      <c r="AU34" s="8">
        <f ca="1">IFERROR(AU30 / INDIRECT(ADDRESS($C34, COLUMN(AU30))), 0)</f>
        <v>0.21578120910756346</v>
      </c>
      <c r="AV34" s="20">
        <f t="shared" ref="AV34:AV37" ca="1" si="155">IF(AT$9 = 0, 0, IFERROR((AT34 - AU34) * 10000, 0))</f>
        <v>-64.531808140179109</v>
      </c>
      <c r="AW34" s="33">
        <f ca="1">IFERROR(AW30 / INDIRECT(ADDRESS($C34, COLUMN(AW30))), 0)</f>
        <v>0.20661805945036454</v>
      </c>
      <c r="AX34" s="8">
        <f ca="1">IFERROR(AX30 / INDIRECT(ADDRESS($C34, COLUMN(AX30))), 0)</f>
        <v>0.2169424513105872</v>
      </c>
      <c r="AY34" s="20">
        <f t="shared" ref="AY34:AY37" ca="1" si="156">IF(AW$9 = 0, 0, IFERROR((AW34 - AX34) * 10000, 0))</f>
        <v>-103.24391860222659</v>
      </c>
      <c r="AZ34" s="33">
        <f ca="1">IFERROR(AZ30 / INDIRECT(ADDRESS($C34, COLUMN(AZ30))), 0)</f>
        <v>0.2033477280544197</v>
      </c>
      <c r="BA34" s="8">
        <f ca="1">IFERROR(BA30 / INDIRECT(ADDRESS($C34, COLUMN(BA30))), 0)</f>
        <v>0.20262551819438046</v>
      </c>
      <c r="BB34" s="20">
        <f t="shared" ref="BB34:BB37" ca="1" si="157">IF(AZ$9 = 0, 0, IFERROR((AZ34 - BA34) * 10000, 0))</f>
        <v>7.2220986003923571</v>
      </c>
      <c r="BC34" s="33">
        <f ca="1">IFERROR(BC30 / INDIRECT(ADDRESS($C34, COLUMN(BC30))), 0)</f>
        <v>0.20967603702434007</v>
      </c>
      <c r="BD34" s="8">
        <f ca="1">IFERROR(BD30 / INDIRECT(ADDRESS($C34, COLUMN(BD30))), 0)</f>
        <v>0.20324933687002653</v>
      </c>
      <c r="BE34" s="20">
        <f t="shared" ref="BE34:BE37" ca="1" si="158">IF(BC$9 = 0, 0, IFERROR((BC34 - BD34) * 10000, 0))</f>
        <v>64.267001543135422</v>
      </c>
      <c r="BF34" s="33">
        <f ca="1">IFERROR(BF30 / INDIRECT(ADDRESS($C34, COLUMN(BF30))), 0)</f>
        <v>0.21638851666869696</v>
      </c>
      <c r="BG34" s="8">
        <f ca="1">IFERROR(BG30 / INDIRECT(ADDRESS($C34, COLUMN(BG30))), 0)</f>
        <v>0.21408978696168968</v>
      </c>
      <c r="BH34" s="20">
        <f t="shared" ref="BH34:BH37" ca="1" si="159">IF(BF$9 = 0, 0, IFERROR((BF34 - BG34) * 10000, 0))</f>
        <v>22.987297070072856</v>
      </c>
      <c r="BI34" s="33">
        <f ca="1">IFERROR(BI30 / INDIRECT(ADDRESS($C34, COLUMN(BI30))), 0)</f>
        <v>0.2100072965264112</v>
      </c>
      <c r="BJ34" s="8">
        <f ca="1">IFERROR(BJ30 / INDIRECT(ADDRESS($C34, COLUMN(BJ30))), 0)</f>
        <v>0.20752126628620651</v>
      </c>
      <c r="BK34" s="20">
        <f t="shared" ref="BK34:BK37" ca="1" si="160">IF(BI$9 = 0, 0, IFERROR((BI34 - BJ34) * 10000, 0))</f>
        <v>24.860302402046898</v>
      </c>
      <c r="BL34" s="33">
        <f ca="1">IFERROR(BL30 / INDIRECT(ADDRESS($C34, COLUMN(BL30))), 0)</f>
        <v>0.20330562720932455</v>
      </c>
      <c r="BM34" s="8">
        <f ca="1">IFERROR(BM30 / INDIRECT(ADDRESS($C34, COLUMN(BM30))), 0)</f>
        <v>0.20887388187903561</v>
      </c>
      <c r="BN34" s="20">
        <f t="shared" ref="BN34:BN37" ca="1" si="161">IF(BL$9 = 0, 0, IFERROR((BL34 - BM34) * 10000, 0))</f>
        <v>-55.682546697110588</v>
      </c>
      <c r="BO34" s="155" t="str">
        <f t="shared" si="142"/>
        <v>Elite %</v>
      </c>
      <c r="BP34" s="249"/>
    </row>
    <row r="35" spans="1:68" x14ac:dyDescent="0.2">
      <c r="C35" s="3">
        <f t="shared" ref="C35:C37" si="162">ROW($C$29)</f>
        <v>29</v>
      </c>
      <c r="D35" s="237"/>
      <c r="E35" s="79" t="str">
        <f t="shared" ref="E35:E36" si="163">E31 &amp; " %"</f>
        <v>High Value %</v>
      </c>
      <c r="F35" s="28">
        <f t="shared" ref="F35:G36" ca="1" si="164">IFERROR(F31 / INDIRECT(ADDRESS($C35, COLUMN(F31))), 0)</f>
        <v>0.51325299681751091</v>
      </c>
      <c r="G35" s="10">
        <f t="shared" ca="1" si="164"/>
        <v>0.51829570117656021</v>
      </c>
      <c r="H35" s="18">
        <f t="shared" ca="1" si="143"/>
        <v>-50.427043590492993</v>
      </c>
      <c r="I35" s="88"/>
      <c r="J35" s="28">
        <f t="shared" ref="J35:K37" ca="1" si="165">IFERROR(J31 / INDIRECT(ADDRESS($C35, COLUMN(J31))), 0)</f>
        <v>0.51153764881788244</v>
      </c>
      <c r="K35" s="10">
        <f t="shared" ca="1" si="165"/>
        <v>0.51317860823275785</v>
      </c>
      <c r="L35" s="18">
        <f t="shared" ca="1" si="144"/>
        <v>-16.409594148754092</v>
      </c>
      <c r="M35" s="88"/>
      <c r="N35" s="28">
        <f t="shared" ref="N35:O37" ca="1" si="166">IFERROR(N31 / INDIRECT(ADDRESS($C35, COLUMN(N31))), 0)</f>
        <v>0.51153764881788244</v>
      </c>
      <c r="O35" s="10">
        <f t="shared" ca="1" si="166"/>
        <v>0.51317860823275785</v>
      </c>
      <c r="P35" s="18">
        <f t="shared" ca="1" si="145"/>
        <v>-16.409594148754092</v>
      </c>
      <c r="Q35" s="88"/>
      <c r="R35" s="28">
        <f t="shared" ref="R35:S37" ca="1" si="167">IFERROR(R31 / INDIRECT(ADDRESS($C35, COLUMN(R31))), 0)</f>
        <v>0.51976214605794946</v>
      </c>
      <c r="S35" s="10">
        <f t="shared" ca="1" si="167"/>
        <v>0.50854910396532904</v>
      </c>
      <c r="T35" s="18">
        <f t="shared" ca="1" si="146"/>
        <v>112.13042092620418</v>
      </c>
      <c r="U35" s="28">
        <f t="shared" ref="U35:V37" ca="1" si="168">IFERROR(U31 / INDIRECT(ADDRESS($C35, COLUMN(U31))), 0)</f>
        <v>0.515241604987974</v>
      </c>
      <c r="V35" s="10">
        <f t="shared" ca="1" si="168"/>
        <v>0.51689077131120353</v>
      </c>
      <c r="W35" s="18">
        <f t="shared" ca="1" si="147"/>
        <v>-16.491663232295338</v>
      </c>
      <c r="X35" s="28">
        <f t="shared" ref="X35:Y37" ca="1" si="169">IFERROR(X31 / INDIRECT(ADDRESS($C35, COLUMN(X31))), 0)</f>
        <v>0.51655285772595394</v>
      </c>
      <c r="Y35" s="10">
        <f t="shared" ca="1" si="169"/>
        <v>0.51507506852303875</v>
      </c>
      <c r="Z35" s="18">
        <f t="shared" ca="1" si="148"/>
        <v>14.777892029151918</v>
      </c>
      <c r="AA35" s="28">
        <f t="shared" ref="AA35:AB37" ca="1" si="170">IFERROR(AA31 / INDIRECT(ADDRESS($C35, COLUMN(AA31))), 0)</f>
        <v>0.53116164521172748</v>
      </c>
      <c r="AB35" s="10">
        <f t="shared" ca="1" si="170"/>
        <v>0.52913523976619337</v>
      </c>
      <c r="AC35" s="18">
        <f t="shared" ca="1" si="149"/>
        <v>20.264054455341185</v>
      </c>
      <c r="AD35" s="88"/>
      <c r="AE35" s="28">
        <f t="shared" ref="AE35:AF37" ca="1" si="171">IFERROR(AE31 / INDIRECT(ADDRESS($C35, COLUMN(AE31))), 0)</f>
        <v>0.50808073285171673</v>
      </c>
      <c r="AF35" s="10">
        <f t="shared" ca="1" si="171"/>
        <v>0.50593597625609499</v>
      </c>
      <c r="AG35" s="18">
        <f t="shared" ca="1" si="150"/>
        <v>21.447565956217439</v>
      </c>
      <c r="AH35" s="28">
        <f t="shared" ref="AH35:AI37" ca="1" si="172">IFERROR(AH31 / INDIRECT(ADDRESS($C35, COLUMN(AH31))), 0)</f>
        <v>0.52324077596044127</v>
      </c>
      <c r="AI35" s="10">
        <f t="shared" ca="1" si="172"/>
        <v>0.51460823373173969</v>
      </c>
      <c r="AJ35" s="18">
        <f t="shared" ca="1" si="151"/>
        <v>86.325422287015783</v>
      </c>
      <c r="AK35" s="28">
        <f t="shared" ref="AK35:AL37" ca="1" si="173">IFERROR(AK31 / INDIRECT(ADDRESS($C35, COLUMN(AK31))), 0)</f>
        <v>0.52931299174822488</v>
      </c>
      <c r="AL35" s="10">
        <f t="shared" ca="1" si="173"/>
        <v>0.49841128622267411</v>
      </c>
      <c r="AM35" s="18">
        <f t="shared" ca="1" si="152"/>
        <v>309.01705525550773</v>
      </c>
      <c r="AN35" s="28">
        <f t="shared" ref="AN35:AO37" ca="1" si="174">IFERROR(AN31 / INDIRECT(ADDRESS($C35, COLUMN(AN31))), 0)</f>
        <v>0.53328195742221363</v>
      </c>
      <c r="AO35" s="10">
        <f t="shared" ca="1" si="174"/>
        <v>0.52545414989666051</v>
      </c>
      <c r="AP35" s="18">
        <f t="shared" ca="1" si="153"/>
        <v>78.278075255531206</v>
      </c>
      <c r="AQ35" s="28">
        <f t="shared" ref="AQ35:AR37" ca="1" si="175">IFERROR(AQ31 / INDIRECT(ADDRESS($C35, COLUMN(AQ31))), 0)</f>
        <v>0.52185350702037969</v>
      </c>
      <c r="AR35" s="10">
        <f t="shared" ca="1" si="175"/>
        <v>0.51137980085348511</v>
      </c>
      <c r="AS35" s="18">
        <f t="shared" ca="1" si="154"/>
        <v>104.73706166894581</v>
      </c>
      <c r="AT35" s="28">
        <f t="shared" ref="AT35:AU37" ca="1" si="176">IFERROR(AT31 / INDIRECT(ADDRESS($C35, COLUMN(AT31))), 0)</f>
        <v>0.51923076923076927</v>
      </c>
      <c r="AU35" s="10">
        <f t="shared" ca="1" si="176"/>
        <v>0.53251766553258306</v>
      </c>
      <c r="AV35" s="18">
        <f t="shared" ca="1" si="155"/>
        <v>-132.86896301813789</v>
      </c>
      <c r="AW35" s="28">
        <f t="shared" ref="AW35:AX37" ca="1" si="177">IFERROR(AW31 / INDIRECT(ADDRESS($C35, COLUMN(AW31))), 0)</f>
        <v>0.51424565339315764</v>
      </c>
      <c r="AX35" s="10">
        <f t="shared" ca="1" si="177"/>
        <v>0.52855469322009074</v>
      </c>
      <c r="AY35" s="18">
        <f t="shared" ca="1" si="156"/>
        <v>-143.09039826933102</v>
      </c>
      <c r="AZ35" s="28">
        <f t="shared" ref="AZ35:BA37" ca="1" si="178">IFERROR(AZ31 / INDIRECT(ADDRESS($C35, COLUMN(AZ31))), 0)</f>
        <v>0.52195513432949903</v>
      </c>
      <c r="BA35" s="10">
        <f t="shared" ca="1" si="178"/>
        <v>0.5163519115614924</v>
      </c>
      <c r="BB35" s="18">
        <f t="shared" ca="1" si="157"/>
        <v>56.032227680066214</v>
      </c>
      <c r="BC35" s="28">
        <f t="shared" ref="BC35:BD37" ca="1" si="179">IFERROR(BC31 / INDIRECT(ADDRESS($C35, COLUMN(BC31))), 0)</f>
        <v>0.5229259513198492</v>
      </c>
      <c r="BD35" s="10">
        <f t="shared" ca="1" si="179"/>
        <v>0.51707559681697612</v>
      </c>
      <c r="BE35" s="18">
        <f t="shared" ca="1" si="158"/>
        <v>58.503545028730784</v>
      </c>
      <c r="BF35" s="28">
        <f t="shared" ref="BF35:BG37" ca="1" si="180">IFERROR(BF31 / INDIRECT(ADDRESS($C35, COLUMN(BF31))), 0)</f>
        <v>0.52288139034393144</v>
      </c>
      <c r="BG35" s="10">
        <f t="shared" ca="1" si="180"/>
        <v>0.53803602450397736</v>
      </c>
      <c r="BH35" s="18">
        <f t="shared" ca="1" si="159"/>
        <v>-151.54634160045921</v>
      </c>
      <c r="BI35" s="28">
        <f t="shared" ref="BI35:BJ37" ca="1" si="181">IFERROR(BI31 / INDIRECT(ADDRESS($C35, COLUMN(BI31))), 0)</f>
        <v>0.5432374466579698</v>
      </c>
      <c r="BJ35" s="10">
        <f t="shared" ca="1" si="181"/>
        <v>0.53647571874663513</v>
      </c>
      <c r="BK35" s="18">
        <f t="shared" ca="1" si="160"/>
        <v>67.617279113346697</v>
      </c>
      <c r="BL35" s="28">
        <f t="shared" ref="BL35:BM37" ca="1" si="182">IFERROR(BL31 / INDIRECT(ADDRESS($C35, COLUMN(BL31))), 0)</f>
        <v>0.53878857361230537</v>
      </c>
      <c r="BM35" s="10">
        <f t="shared" ca="1" si="182"/>
        <v>0.53320300930039688</v>
      </c>
      <c r="BN35" s="18">
        <f t="shared" ca="1" si="161"/>
        <v>55.85564311908486</v>
      </c>
      <c r="BO35" s="159" t="str">
        <f t="shared" si="142"/>
        <v>High Value %</v>
      </c>
      <c r="BP35" s="249"/>
    </row>
    <row r="36" spans="1:68" x14ac:dyDescent="0.2">
      <c r="C36" s="3">
        <f t="shared" si="162"/>
        <v>29</v>
      </c>
      <c r="D36" s="238"/>
      <c r="E36" s="79" t="str">
        <f t="shared" si="163"/>
        <v>Opportunity %</v>
      </c>
      <c r="F36" s="28">
        <f t="shared" ca="1" si="164"/>
        <v>0.30951997193594571</v>
      </c>
      <c r="G36" s="10">
        <f t="shared" ca="1" si="164"/>
        <v>0.30011042150554013</v>
      </c>
      <c r="H36" s="18">
        <f t="shared" ca="1" si="143"/>
        <v>94.095504304055893</v>
      </c>
      <c r="I36" s="88"/>
      <c r="J36" s="28">
        <f t="shared" ca="1" si="165"/>
        <v>0.31573062859924622</v>
      </c>
      <c r="K36" s="10">
        <f t="shared" ca="1" si="165"/>
        <v>0.30958191347448677</v>
      </c>
      <c r="L36" s="18">
        <f t="shared" ca="1" si="144"/>
        <v>61.487151247594518</v>
      </c>
      <c r="M36" s="88"/>
      <c r="N36" s="28">
        <f t="shared" ca="1" si="166"/>
        <v>0.31572795382265695</v>
      </c>
      <c r="O36" s="10">
        <f t="shared" ca="1" si="166"/>
        <v>0.30958191347448677</v>
      </c>
      <c r="P36" s="18">
        <f t="shared" ca="1" si="145"/>
        <v>61.460403481701789</v>
      </c>
      <c r="Q36" s="88"/>
      <c r="R36" s="28">
        <f t="shared" ca="1" si="167"/>
        <v>0.27565660142370479</v>
      </c>
      <c r="S36" s="10">
        <f t="shared" ca="1" si="167"/>
        <v>0.27818989924552773</v>
      </c>
      <c r="T36" s="18">
        <f t="shared" ca="1" si="146"/>
        <v>-25.332978218229329</v>
      </c>
      <c r="U36" s="28">
        <f t="shared" ca="1" si="168"/>
        <v>0.28288584022379815</v>
      </c>
      <c r="V36" s="10">
        <f t="shared" ca="1" si="168"/>
        <v>0.27318653841247159</v>
      </c>
      <c r="W36" s="18">
        <f t="shared" ca="1" si="147"/>
        <v>96.993018113265549</v>
      </c>
      <c r="X36" s="28">
        <f t="shared" ca="1" si="169"/>
        <v>0.27834835464263258</v>
      </c>
      <c r="Y36" s="10">
        <f t="shared" ca="1" si="169"/>
        <v>0.27747398851812966</v>
      </c>
      <c r="Z36" s="18">
        <f t="shared" ca="1" si="148"/>
        <v>8.7436612450292337</v>
      </c>
      <c r="AA36" s="28">
        <f t="shared" ca="1" si="170"/>
        <v>0.27012160049255896</v>
      </c>
      <c r="AB36" s="10">
        <f t="shared" ca="1" si="170"/>
        <v>0.27130910720585849</v>
      </c>
      <c r="AC36" s="18">
        <f t="shared" ca="1" si="149"/>
        <v>-11.875067132995355</v>
      </c>
      <c r="AD36" s="88"/>
      <c r="AE36" s="28">
        <f t="shared" ca="1" si="171"/>
        <v>0.26148804647352347</v>
      </c>
      <c r="AF36" s="10">
        <f t="shared" ca="1" si="171"/>
        <v>0.24920500317998728</v>
      </c>
      <c r="AG36" s="18">
        <f t="shared" ca="1" si="150"/>
        <v>122.83043293536188</v>
      </c>
      <c r="AH36" s="28">
        <f t="shared" ca="1" si="172"/>
        <v>0.24610117915557247</v>
      </c>
      <c r="AI36" s="10">
        <f t="shared" ca="1" si="172"/>
        <v>0.24920829502502809</v>
      </c>
      <c r="AJ36" s="18">
        <f t="shared" ca="1" si="151"/>
        <v>-31.071158694556122</v>
      </c>
      <c r="AK36" s="28">
        <f t="shared" ca="1" si="173"/>
        <v>0.24040491268470543</v>
      </c>
      <c r="AL36" s="10">
        <f t="shared" ca="1" si="173"/>
        <v>0.27027198779867817</v>
      </c>
      <c r="AM36" s="18">
        <f t="shared" ca="1" si="152"/>
        <v>-298.67075113972743</v>
      </c>
      <c r="AN36" s="28">
        <f t="shared" ca="1" si="174"/>
        <v>0.23292553703882093</v>
      </c>
      <c r="AO36" s="10">
        <f t="shared" ca="1" si="174"/>
        <v>0.22952246274339172</v>
      </c>
      <c r="AP36" s="18">
        <f t="shared" ca="1" si="153"/>
        <v>34.030742954292151</v>
      </c>
      <c r="AQ36" s="28">
        <f t="shared" ca="1" si="175"/>
        <v>0.26008684352318467</v>
      </c>
      <c r="AR36" s="10">
        <f t="shared" ca="1" si="175"/>
        <v>0.25960170697012802</v>
      </c>
      <c r="AS36" s="18">
        <f t="shared" ca="1" si="154"/>
        <v>4.8513655305665315</v>
      </c>
      <c r="AT36" s="28">
        <f t="shared" ca="1" si="176"/>
        <v>0.24513704686118479</v>
      </c>
      <c r="AU36" s="10">
        <f t="shared" ca="1" si="176"/>
        <v>0.22919392829102328</v>
      </c>
      <c r="AV36" s="18">
        <f t="shared" ca="1" si="155"/>
        <v>159.43118570161508</v>
      </c>
      <c r="AW36" s="28">
        <f t="shared" ca="1" si="177"/>
        <v>0.25305664610207518</v>
      </c>
      <c r="AX36" s="10">
        <f t="shared" ca="1" si="177"/>
        <v>0.23187875237955777</v>
      </c>
      <c r="AY36" s="18">
        <f t="shared" ca="1" si="156"/>
        <v>211.7789372251741</v>
      </c>
      <c r="AZ36" s="28">
        <f t="shared" ca="1" si="178"/>
        <v>0.23972943019834142</v>
      </c>
      <c r="BA36" s="10">
        <f t="shared" ca="1" si="178"/>
        <v>0.25347766006448641</v>
      </c>
      <c r="BB36" s="18">
        <f t="shared" ca="1" si="157"/>
        <v>-137.4822986614499</v>
      </c>
      <c r="BC36" s="28">
        <f t="shared" ca="1" si="179"/>
        <v>0.24224374357216319</v>
      </c>
      <c r="BD36" s="10">
        <f t="shared" ca="1" si="179"/>
        <v>0.25248673740053051</v>
      </c>
      <c r="BE36" s="18">
        <f t="shared" ca="1" si="158"/>
        <v>-102.42993828367325</v>
      </c>
      <c r="BF36" s="28">
        <f t="shared" ca="1" si="180"/>
        <v>0.23742234133268364</v>
      </c>
      <c r="BG36" s="10">
        <f t="shared" ca="1" si="180"/>
        <v>0.22433025509737589</v>
      </c>
      <c r="BH36" s="18">
        <f t="shared" ca="1" si="159"/>
        <v>130.9208623530775</v>
      </c>
      <c r="BI36" s="28">
        <f t="shared" ca="1" si="181"/>
        <v>0.22831494461273133</v>
      </c>
      <c r="BJ36" s="10">
        <f t="shared" ca="1" si="181"/>
        <v>0.23993216323893615</v>
      </c>
      <c r="BK36" s="18">
        <f t="shared" ca="1" si="160"/>
        <v>-116.17218626204823</v>
      </c>
      <c r="BL36" s="28">
        <f t="shared" ca="1" si="182"/>
        <v>0.23144167383204356</v>
      </c>
      <c r="BM36" s="10">
        <f t="shared" ca="1" si="182"/>
        <v>0.23120668206859782</v>
      </c>
      <c r="BN36" s="18">
        <f t="shared" ca="1" si="161"/>
        <v>2.3499176344574102</v>
      </c>
      <c r="BO36" s="159" t="str">
        <f t="shared" si="142"/>
        <v>Opportunity %</v>
      </c>
      <c r="BP36" s="250"/>
    </row>
    <row r="37" spans="1:68" x14ac:dyDescent="0.2">
      <c r="C37" s="3">
        <f t="shared" si="162"/>
        <v>29</v>
      </c>
      <c r="D37" s="239"/>
      <c r="E37" s="78" t="str">
        <f>E33 &amp; " %"</f>
        <v>Marginal %</v>
      </c>
      <c r="F37" s="30">
        <f ca="1">IFERROR(F33 / INDIRECT(ADDRESS($C37, COLUMN(F33))), 0)</f>
        <v>2.4518123121557177E-2</v>
      </c>
      <c r="G37" s="14">
        <f ca="1">IFERROR(G33 / INDIRECT(ADDRESS($C37, COLUMN(G33))), 0)</f>
        <v>2.3778700072345123E-2</v>
      </c>
      <c r="H37" s="19">
        <f t="shared" ca="1" si="143"/>
        <v>7.3942304921205402</v>
      </c>
      <c r="I37" s="88"/>
      <c r="J37" s="30">
        <f t="shared" ca="1" si="165"/>
        <v>2.45704977491755E-2</v>
      </c>
      <c r="K37" s="14">
        <f t="shared" ca="1" si="165"/>
        <v>2.4501653253083649E-2</v>
      </c>
      <c r="L37" s="19">
        <f t="shared" ca="1" si="144"/>
        <v>0.68844496091850083</v>
      </c>
      <c r="M37" s="88"/>
      <c r="N37" s="30">
        <f t="shared" ca="1" si="166"/>
        <v>2.4573172525764787E-2</v>
      </c>
      <c r="O37" s="14">
        <f t="shared" ca="1" si="166"/>
        <v>2.4501653253083649E-2</v>
      </c>
      <c r="P37" s="19">
        <f t="shared" ca="1" si="145"/>
        <v>0.71519272681137136</v>
      </c>
      <c r="Q37" s="88"/>
      <c r="R37" s="30">
        <f t="shared" ca="1" si="167"/>
        <v>2.7277500335779435E-2</v>
      </c>
      <c r="S37" s="14">
        <f t="shared" ca="1" si="167"/>
        <v>2.8755358018442655E-2</v>
      </c>
      <c r="T37" s="19">
        <f t="shared" ca="1" si="146"/>
        <v>-14.778576826632202</v>
      </c>
      <c r="U37" s="30">
        <f t="shared" ca="1" si="168"/>
        <v>2.7551536547851311E-2</v>
      </c>
      <c r="V37" s="14">
        <f t="shared" ca="1" si="168"/>
        <v>2.7211491848034088E-2</v>
      </c>
      <c r="W37" s="19">
        <f t="shared" ca="1" si="147"/>
        <v>3.4004469981722267</v>
      </c>
      <c r="X37" s="30">
        <f t="shared" ca="1" si="169"/>
        <v>2.8042228816644421E-2</v>
      </c>
      <c r="Y37" s="14">
        <f t="shared" ca="1" si="169"/>
        <v>2.5827390124500565E-2</v>
      </c>
      <c r="Z37" s="19">
        <f t="shared" ca="1" si="148"/>
        <v>22.148386921438565</v>
      </c>
      <c r="AA37" s="30">
        <f t="shared" ca="1" si="170"/>
        <v>2.3072498521513E-2</v>
      </c>
      <c r="AB37" s="14">
        <f t="shared" ca="1" si="170"/>
        <v>2.2350843401066051E-2</v>
      </c>
      <c r="AC37" s="19">
        <f t="shared" ca="1" si="149"/>
        <v>7.2165512044694919</v>
      </c>
      <c r="AD37" s="88"/>
      <c r="AE37" s="30">
        <f t="shared" ca="1" si="171"/>
        <v>2.889699858494079E-2</v>
      </c>
      <c r="AF37" s="14">
        <f t="shared" ca="1" si="171"/>
        <v>3.2859868560525758E-2</v>
      </c>
      <c r="AG37" s="19">
        <f t="shared" ca="1" si="150"/>
        <v>-39.628699755849681</v>
      </c>
      <c r="AH37" s="30">
        <f t="shared" ca="1" si="172"/>
        <v>2.5789273488018259E-2</v>
      </c>
      <c r="AI37" s="14">
        <f t="shared" ca="1" si="172"/>
        <v>2.4313004392685668E-2</v>
      </c>
      <c r="AJ37" s="19">
        <f t="shared" ca="1" si="151"/>
        <v>14.762690953325913</v>
      </c>
      <c r="AK37" s="30">
        <f t="shared" ca="1" si="173"/>
        <v>2.5666858568412974E-2</v>
      </c>
      <c r="AL37" s="14">
        <f t="shared" ca="1" si="173"/>
        <v>2.6309100152516522E-2</v>
      </c>
      <c r="AM37" s="19">
        <f t="shared" ca="1" si="152"/>
        <v>-6.4224158410354848</v>
      </c>
      <c r="AN37" s="30">
        <f t="shared" ca="1" si="174"/>
        <v>2.5431076004238513E-2</v>
      </c>
      <c r="AO37" s="14">
        <f t="shared" ca="1" si="174"/>
        <v>2.5182203850756011E-2</v>
      </c>
      <c r="AP37" s="19">
        <f t="shared" ca="1" si="153"/>
        <v>2.4887215348250171</v>
      </c>
      <c r="AQ37" s="30">
        <f t="shared" ca="1" si="175"/>
        <v>2.1520712497226712E-2</v>
      </c>
      <c r="AR37" s="14">
        <f t="shared" ca="1" si="175"/>
        <v>2.3070768136557611E-2</v>
      </c>
      <c r="AS37" s="19">
        <f t="shared" ca="1" si="154"/>
        <v>-15.500556393308988</v>
      </c>
      <c r="AT37" s="30">
        <f t="shared" ca="1" si="176"/>
        <v>2.6304155614500443E-2</v>
      </c>
      <c r="AU37" s="14">
        <f t="shared" ca="1" si="176"/>
        <v>2.250719706883015E-2</v>
      </c>
      <c r="AV37" s="19">
        <f t="shared" ca="1" si="155"/>
        <v>37.96958545670293</v>
      </c>
      <c r="AW37" s="30">
        <f t="shared" ca="1" si="177"/>
        <v>2.6079641054402691E-2</v>
      </c>
      <c r="AX37" s="14">
        <f t="shared" ca="1" si="177"/>
        <v>2.2624103089764241E-2</v>
      </c>
      <c r="AY37" s="19">
        <f t="shared" ca="1" si="156"/>
        <v>34.555379646384509</v>
      </c>
      <c r="AZ37" s="30">
        <f t="shared" ca="1" si="178"/>
        <v>3.4967707417739899E-2</v>
      </c>
      <c r="BA37" s="14">
        <f t="shared" ca="1" si="178"/>
        <v>2.7544910179640718E-2</v>
      </c>
      <c r="BB37" s="19">
        <f t="shared" ca="1" si="157"/>
        <v>74.227972380991815</v>
      </c>
      <c r="BC37" s="30">
        <f t="shared" ca="1" si="179"/>
        <v>2.5154268083647582E-2</v>
      </c>
      <c r="BD37" s="14">
        <f t="shared" ca="1" si="179"/>
        <v>2.7188328912466843E-2</v>
      </c>
      <c r="BE37" s="19">
        <f t="shared" ca="1" si="158"/>
        <v>-20.340608288192605</v>
      </c>
      <c r="BF37" s="30">
        <f t="shared" ca="1" si="180"/>
        <v>2.3307751654687944E-2</v>
      </c>
      <c r="BG37" s="14">
        <f t="shared" ca="1" si="180"/>
        <v>2.3543933436957119E-2</v>
      </c>
      <c r="BH37" s="19">
        <f t="shared" ca="1" si="159"/>
        <v>-2.3618178226917501</v>
      </c>
      <c r="BI37" s="30">
        <f t="shared" ca="1" si="181"/>
        <v>1.8440312202887655E-2</v>
      </c>
      <c r="BJ37" s="14">
        <f t="shared" ca="1" si="181"/>
        <v>1.6070851728222247E-2</v>
      </c>
      <c r="BK37" s="19">
        <f t="shared" ca="1" si="160"/>
        <v>23.694604746654079</v>
      </c>
      <c r="BL37" s="30">
        <f t="shared" ca="1" si="182"/>
        <v>2.6464125346326549E-2</v>
      </c>
      <c r="BM37" s="14">
        <f t="shared" ca="1" si="182"/>
        <v>2.6716426751969669E-2</v>
      </c>
      <c r="BN37" s="19">
        <f t="shared" ca="1" si="161"/>
        <v>-2.5230140564311969</v>
      </c>
      <c r="BO37" s="156" t="str">
        <f t="shared" si="142"/>
        <v>Marginal %</v>
      </c>
      <c r="BP37" s="251"/>
    </row>
    <row r="38" spans="1:68" ht="3.75" customHeight="1" x14ac:dyDescent="0.2">
      <c r="D38" s="144"/>
      <c r="E38" s="144"/>
      <c r="F38" s="144"/>
      <c r="G38" s="144"/>
      <c r="H38" s="160"/>
      <c r="I38" s="138"/>
      <c r="J38" s="144"/>
      <c r="K38" s="144"/>
      <c r="L38" s="160"/>
      <c r="M38" s="138"/>
      <c r="N38" s="144"/>
      <c r="O38" s="144"/>
      <c r="P38" s="160"/>
      <c r="Q38" s="138"/>
      <c r="R38" s="144"/>
      <c r="S38" s="144"/>
      <c r="T38" s="160"/>
      <c r="U38" s="144"/>
      <c r="V38" s="144"/>
      <c r="W38" s="160"/>
      <c r="X38" s="144"/>
      <c r="Y38" s="144"/>
      <c r="Z38" s="160"/>
      <c r="AA38" s="144"/>
      <c r="AB38" s="144"/>
      <c r="AC38" s="160"/>
      <c r="AD38" s="138"/>
      <c r="AE38" s="144"/>
      <c r="AF38" s="144"/>
      <c r="AG38" s="160"/>
      <c r="AH38" s="144"/>
      <c r="AI38" s="144"/>
      <c r="AJ38" s="160"/>
      <c r="AK38" s="144"/>
      <c r="AL38" s="144"/>
      <c r="AM38" s="160"/>
      <c r="AN38" s="144"/>
      <c r="AO38" s="144"/>
      <c r="AP38" s="160"/>
      <c r="AQ38" s="144"/>
      <c r="AR38" s="144"/>
      <c r="AS38" s="160"/>
      <c r="AT38" s="144"/>
      <c r="AU38" s="144"/>
      <c r="AV38" s="160"/>
      <c r="AW38" s="144"/>
      <c r="AX38" s="144"/>
      <c r="AY38" s="160"/>
      <c r="AZ38" s="144"/>
      <c r="BA38" s="144"/>
      <c r="BB38" s="160"/>
      <c r="BC38" s="144"/>
      <c r="BD38" s="144"/>
      <c r="BE38" s="160"/>
      <c r="BF38" s="144"/>
      <c r="BG38" s="144"/>
      <c r="BH38" s="160"/>
      <c r="BI38" s="144"/>
      <c r="BJ38" s="144"/>
      <c r="BK38" s="160"/>
      <c r="BL38" s="144"/>
      <c r="BM38" s="144"/>
      <c r="BN38" s="160"/>
      <c r="BO38" s="144"/>
      <c r="BP38" s="144"/>
    </row>
    <row r="39" spans="1:68" ht="12.75" hidden="1" customHeight="1" x14ac:dyDescent="0.2">
      <c r="A39" s="6" t="str">
        <f t="shared" ref="A39:B42" si="183">A$11</f>
        <v>&gt;= 1</v>
      </c>
      <c r="B39" s="3" t="str">
        <f t="shared" si="183"/>
        <v>&gt;= 0</v>
      </c>
      <c r="D39" s="240" t="s">
        <v>168</v>
      </c>
      <c r="E39" s="145" t="s">
        <v>88</v>
      </c>
      <c r="F39" s="146">
        <f ca="1">SUMIFS(MAIL_CUST_COUNT_T, CHANNEL_COUNT, $A$2, IS_JJCC, $B$2, CUST_GROUP, $A39, RECENCY_GROUP, $B39, TIMEFRAME, F$1)</f>
        <v>304892</v>
      </c>
      <c r="G39" s="147">
        <f ca="1">SUMIFS(MAIL_CUST_COUNT_T, CHANNEL_COUNT, $A$2, IS_JJCC, $B$2, CUST_GROUP, $A39, RECENCY_GROUP, $B39, TIMEFRAME, G$1)</f>
        <v>252828</v>
      </c>
      <c r="H39" s="148">
        <f ca="1">IF(F$9 = 0, 0, IFERROR((F39 - G39) / G39, 0))</f>
        <v>0.20592655876722515</v>
      </c>
      <c r="I39" s="141"/>
      <c r="J39" s="149">
        <f ca="1">SUMIFS(MAIL_CUST_COUNT_T, CHANNEL_COUNT, $A$2, IS_JJCC, $B$2, CUST_GROUP, $A39, RECENCY_GROUP, $B39, TIMEFRAME, J$1)</f>
        <v>360612</v>
      </c>
      <c r="K39" s="147">
        <f ca="1">SUMIFS(MAIL_CUST_COUNT_T, CHANNEL_COUNT, $A$2, IS_JJCC, $B$2, CUST_GROUP, $A39, RECENCY_GROUP, $B39, TIMEFRAME, K$1)</f>
        <v>304911</v>
      </c>
      <c r="L39" s="148">
        <f ca="1">IF(J$9 = 0, 0, IFERROR((J39 - K39) / K39, 0))</f>
        <v>0.18267953599574957</v>
      </c>
      <c r="M39" s="141"/>
      <c r="N39" s="149">
        <f ca="1">SUMIFS(MAIL_CUST_COUNT_T, CHANNEL_COUNT, $A$2, IS_JJCC, $B$2, CUST_GROUP, $A39, RECENCY_GROUP, $B39, TIMEFRAME, N$1)</f>
        <v>360612</v>
      </c>
      <c r="O39" s="147">
        <f ca="1">SUMIFS(MAIL_CUST_COUNT_T, CHANNEL_COUNT, $A$2, IS_JJCC, $B$2, CUST_GROUP, $A39, RECENCY_GROUP, $B39, TIMEFRAME, O$1)</f>
        <v>304911</v>
      </c>
      <c r="P39" s="148">
        <f ca="1">IF(N$9 = 0, 0, IFERROR((N39 - O39) / O39, 0))</f>
        <v>0.18267953599574957</v>
      </c>
      <c r="Q39" s="141"/>
      <c r="R39" s="149">
        <f ca="1">SUMIFS(MAIL_CUST_COUNT_T, CHANNEL_COUNT, $A$2, IS_JJCC, $B$2, CUST_GROUP, $A39, RECENCY_GROUP, $B39, TIMEFRAME, R$1)</f>
        <v>78761</v>
      </c>
      <c r="S39" s="147">
        <f ca="1">SUMIFS(MAIL_CUST_COUNT_T, CHANNEL_COUNT, $A$2, IS_JJCC, $B$2, CUST_GROUP, $A39, RECENCY_GROUP, $B39, TIMEFRAME, S$1)</f>
        <v>60759</v>
      </c>
      <c r="T39" s="148">
        <f ca="1">IF(R$9 = 0, 0, IFERROR((R39 - S39) / S39, 0))</f>
        <v>0.29628532398492402</v>
      </c>
      <c r="U39" s="146">
        <f ca="1">SUMIFS(MAIL_CUST_COUNT_T, CHANNEL_COUNT, $A$2, IS_JJCC, $B$2, CUST_GROUP, $A39, RECENCY_GROUP, $B39, TIMEFRAME, U$1)</f>
        <v>93156</v>
      </c>
      <c r="V39" s="147">
        <f ca="1">SUMIFS(MAIL_CUST_COUNT_T, CHANNEL_COUNT, $A$2, IS_JJCC, $B$2, CUST_GROUP, $A39, RECENCY_GROUP, $B39, TIMEFRAME, V$1)</f>
        <v>75377</v>
      </c>
      <c r="W39" s="148">
        <f ca="1">IF(U$9 = 0, 0, IFERROR((U39 - V39) / V39, 0))</f>
        <v>0.23586770500285234</v>
      </c>
      <c r="X39" s="146">
        <f ca="1">SUMIFS(MAIL_CUST_COUNT_T, CHANNEL_COUNT, $A$2, IS_JJCC, $B$2, CUST_GROUP, $A39, RECENCY_GROUP, $B39, TIMEFRAME, X$1)</f>
        <v>87224</v>
      </c>
      <c r="Y39" s="147">
        <f ca="1">SUMIFS(MAIL_CUST_COUNT_T, CHANNEL_COUNT, $A$2, IS_JJCC, $B$2, CUST_GROUP, $A39, RECENCY_GROUP, $B39, TIMEFRAME, Y$1)</f>
        <v>70426</v>
      </c>
      <c r="Z39" s="148">
        <f ca="1">IF(X$9 = 0, 0, IFERROR((X39 - Y39) / Y39, 0))</f>
        <v>0.23851986482265072</v>
      </c>
      <c r="AA39" s="146">
        <f ca="1">SUMIFS(MAIL_CUST_COUNT_T, CHANNEL_COUNT, $A$2, IS_JJCC, $B$2, CUST_GROUP, $A39, RECENCY_GROUP, $B39, TIMEFRAME, AA$1)</f>
        <v>118732</v>
      </c>
      <c r="AB39" s="147">
        <f ca="1">SUMIFS(MAIL_CUST_COUNT_T, CHANNEL_COUNT, $A$2, IS_JJCC, $B$2, CUST_GROUP, $A39, RECENCY_GROUP, $B39, TIMEFRAME, AB$1)</f>
        <v>100880</v>
      </c>
      <c r="AC39" s="148">
        <f ca="1">IF(AA$9 = 0, 0, IFERROR((AA39 - AB39) / AB39, 0))</f>
        <v>0.17696272799365584</v>
      </c>
      <c r="AD39" s="141"/>
      <c r="AE39" s="149">
        <f ca="1">SUMIFS(MAIL_CUST_COUNT_T, CHANNEL_COUNT, $A$2, IS_JJCC, $B$2, CUST_GROUP, $A39, RECENCY_GROUP, $B39, TIMEFRAME, AE$1)</f>
        <v>12813</v>
      </c>
      <c r="AF39" s="147">
        <f ca="1">SUMIFS(MAIL_CUST_COUNT_T, CHANNEL_COUNT, $A$2, IS_JJCC, $B$2, CUST_GROUP, $A39, RECENCY_GROUP, $B39, TIMEFRAME, AF$1)</f>
        <v>9001</v>
      </c>
      <c r="AG39" s="148">
        <f ca="1">IF(AE$9 = 0, 0, IFERROR((AE39 - AF39) / AF39, 0))</f>
        <v>0.42350849905566046</v>
      </c>
      <c r="AH39" s="146">
        <f ca="1">SUMIFS(MAIL_CUST_COUNT_T, CHANNEL_COUNT, $A$2, IS_JJCC, $B$2, CUST_GROUP, $A39, RECENCY_GROUP, $B39, TIMEFRAME, AH$1)</f>
        <v>25203</v>
      </c>
      <c r="AI39" s="147">
        <f ca="1">SUMIFS(MAIL_CUST_COUNT_T, CHANNEL_COUNT, $A$2, IS_JJCC, $B$2, CUST_GROUP, $A39, RECENCY_GROUP, $B39, TIMEFRAME, AI$1)</f>
        <v>18757</v>
      </c>
      <c r="AJ39" s="148">
        <f ca="1">IF(AH$9 = 0, 0, IFERROR((AH39 - AI39) / AI39, 0))</f>
        <v>0.343658367542784</v>
      </c>
      <c r="AK39" s="146">
        <f ca="1">SUMIFS(MAIL_CUST_COUNT_T, CHANNEL_COUNT, $A$2, IS_JJCC, $B$2, CUST_GROUP, $A39, RECENCY_GROUP, $B39, TIMEFRAME, AK$1)</f>
        <v>19950</v>
      </c>
      <c r="AL39" s="147">
        <f ca="1">SUMIFS(MAIL_CUST_COUNT_T, CHANNEL_COUNT, $A$2, IS_JJCC, $B$2, CUST_GROUP, $A39, RECENCY_GROUP, $B39, TIMEFRAME, AL$1)</f>
        <v>15036</v>
      </c>
      <c r="AM39" s="148">
        <f ca="1">IF(AK$9 = 0, 0, IFERROR((AK39 - AL39) / AL39, 0))</f>
        <v>0.32681564245810057</v>
      </c>
      <c r="AN39" s="146">
        <f ca="1">SUMIFS(MAIL_CUST_COUNT_T, CHANNEL_COUNT, $A$2, IS_JJCC, $B$2, CUST_GROUP, $A39, RECENCY_GROUP, $B39, TIMEFRAME, AN$1)</f>
        <v>19926</v>
      </c>
      <c r="AO39" s="147">
        <f ca="1">SUMIFS(MAIL_CUST_COUNT_T, CHANNEL_COUNT, $A$2, IS_JJCC, $B$2, CUST_GROUP, $A39, RECENCY_GROUP, $B39, TIMEFRAME, AO$1)</f>
        <v>17535</v>
      </c>
      <c r="AP39" s="148">
        <f ca="1">IF(AN$9 = 0, 0, IFERROR((AN39 - AO39) / AO39, 0))</f>
        <v>0.13635585970915312</v>
      </c>
      <c r="AQ39" s="146">
        <f ca="1">SUMIFS(MAIL_CUST_COUNT_T, CHANNEL_COUNT, $A$2, IS_JJCC, $B$2, CUST_GROUP, $A39, RECENCY_GROUP, $B39, TIMEFRAME, AQ$1)</f>
        <v>30201</v>
      </c>
      <c r="AR39" s="147">
        <f ca="1">SUMIFS(MAIL_CUST_COUNT_T, CHANNEL_COUNT, $A$2, IS_JJCC, $B$2, CUST_GROUP, $A39, RECENCY_GROUP, $B39, TIMEFRAME, AR$1)</f>
        <v>21523</v>
      </c>
      <c r="AS39" s="148">
        <f ca="1">IF(AQ$9 = 0, 0, IFERROR((AQ39 - AR39) / AR39, 0))</f>
        <v>0.40319658040236028</v>
      </c>
      <c r="AT39" s="146">
        <f ca="1">SUMIFS(MAIL_CUST_COUNT_T, CHANNEL_COUNT, $A$2, IS_JJCC, $B$2, CUST_GROUP, $A39, RECENCY_GROUP, $B39, TIMEFRAME, AT$1)</f>
        <v>17294</v>
      </c>
      <c r="AU39" s="147">
        <f ca="1">SUMIFS(MAIL_CUST_COUNT_T, CHANNEL_COUNT, $A$2, IS_JJCC, $B$2, CUST_GROUP, $A39, RECENCY_GROUP, $B39, TIMEFRAME, AU$1)</f>
        <v>14611</v>
      </c>
      <c r="AV39" s="148">
        <f ca="1">IF(AT$9 = 0, 0, IFERROR((AT39 - AU39) / AU39, 0))</f>
        <v>0.18362877284237902</v>
      </c>
      <c r="AW39" s="146">
        <f ca="1">SUMIFS(MAIL_CUST_COUNT_T, CHANNEL_COUNT, $A$2, IS_JJCC, $B$2, CUST_GROUP, $A39, RECENCY_GROUP, $B39, TIMEFRAME, AW$1)</f>
        <v>17113</v>
      </c>
      <c r="AX39" s="147">
        <f ca="1">SUMIFS(MAIL_CUST_COUNT_T, CHANNEL_COUNT, $A$2, IS_JJCC, $B$2, CUST_GROUP, $A39, RECENCY_GROUP, $B39, TIMEFRAME, AX$1)</f>
        <v>13079</v>
      </c>
      <c r="AY39" s="148">
        <f ca="1">IF(AW$9 = 0, 0, IFERROR((AW39 - AX39) / AX39, 0))</f>
        <v>0.3084333664653261</v>
      </c>
      <c r="AZ39" s="146">
        <f ca="1">SUMIFS(MAIL_CUST_COUNT_T, CHANNEL_COUNT, $A$2, IS_JJCC, $B$2, CUST_GROUP, $A39, RECENCY_GROUP, $B39, TIMEFRAME, AZ$1)</f>
        <v>25089</v>
      </c>
      <c r="BA39" s="147">
        <f ca="1">SUMIFS(MAIL_CUST_COUNT_T, CHANNEL_COUNT, $A$2, IS_JJCC, $B$2, CUST_GROUP, $A39, RECENCY_GROUP, $B39, TIMEFRAME, BA$1)</f>
        <v>20814</v>
      </c>
      <c r="BB39" s="148">
        <f ca="1">IF(AZ$9 = 0, 0, IFERROR((AZ39 - BA39) / BA39, 0))</f>
        <v>0.2053906024791006</v>
      </c>
      <c r="BC39" s="146">
        <f ca="1">SUMIFS(MAIL_CUST_COUNT_T, CHANNEL_COUNT, $A$2, IS_JJCC, $B$2, CUST_GROUP, $A39, RECENCY_GROUP, $B39, TIMEFRAME, BC$1)</f>
        <v>22287</v>
      </c>
      <c r="BD39" s="147">
        <f ca="1">SUMIFS(MAIL_CUST_COUNT_T, CHANNEL_COUNT, $A$2, IS_JJCC, $B$2, CUST_GROUP, $A39, RECENCY_GROUP, $B39, TIMEFRAME, BD$1)</f>
        <v>17281</v>
      </c>
      <c r="BE39" s="148">
        <f ca="1">IF(BC$9 = 0, 0, IFERROR((BC39 - BD39) / BD39, 0))</f>
        <v>0.28968231005150163</v>
      </c>
      <c r="BF39" s="146">
        <f ca="1">SUMIFS(MAIL_CUST_COUNT_T, CHANNEL_COUNT, $A$2, IS_JJCC, $B$2, CUST_GROUP, $A39, RECENCY_GROUP, $B39, TIMEFRAME, BF$1)</f>
        <v>23601</v>
      </c>
      <c r="BG39" s="147">
        <f ca="1">SUMIFS(MAIL_CUST_COUNT_T, CHANNEL_COUNT, $A$2, IS_JJCC, $B$2, CUST_GROUP, $A39, RECENCY_GROUP, $B39, TIMEFRAME, BG$1)</f>
        <v>20889</v>
      </c>
      <c r="BH39" s="148">
        <f ca="1">IF(BF$9 = 0, 0, IFERROR((BF39 - BG39) / BG39, 0))</f>
        <v>0.12982909665374121</v>
      </c>
      <c r="BI39" s="146">
        <f ca="1">SUMIFS(MAIL_CUST_COUNT_T, CHANNEL_COUNT, $A$2, IS_JJCC, $B$2, CUST_GROUP, $A39, RECENCY_GROUP, $B39, TIMEFRAME, BI$1)</f>
        <v>43336</v>
      </c>
      <c r="BJ39" s="147">
        <f ca="1">SUMIFS(MAIL_CUST_COUNT_T, CHANNEL_COUNT, $A$2, IS_JJCC, $B$2, CUST_GROUP, $A39, RECENCY_GROUP, $B39, TIMEFRAME, BJ$1)</f>
        <v>35663</v>
      </c>
      <c r="BK39" s="148">
        <f ca="1">IF(BI$9 = 0, 0, IFERROR((BI39 - BJ39) / BJ39, 0))</f>
        <v>0.21515295965005748</v>
      </c>
      <c r="BL39" s="146">
        <f ca="1">SUMIFS(MAIL_CUST_COUNT_T, CHANNEL_COUNT, $A$2, IS_JJCC, $B$2, CUST_GROUP, $A39, RECENCY_GROUP, $B39, TIMEFRAME, BL$1)</f>
        <v>19990</v>
      </c>
      <c r="BM39" s="147">
        <f ca="1">SUMIFS(MAIL_CUST_COUNT_T, CHANNEL_COUNT, $A$2, IS_JJCC, $B$2, CUST_GROUP, $A39, RECENCY_GROUP, $B39, TIMEFRAME, BM$1)</f>
        <v>16086</v>
      </c>
      <c r="BN39" s="148">
        <f ca="1">IF(BL$9 = 0, 0, IFERROR((BL39 - BM39) / BM39, 0))</f>
        <v>0.24269551162501554</v>
      </c>
      <c r="BO39" s="151" t="str">
        <f t="shared" ref="BO39:BO46" si="184">E39</f>
        <v>Mail</v>
      </c>
      <c r="BP39" s="248" t="str">
        <f>$D39</f>
        <v>† CONTACT</v>
      </c>
    </row>
    <row r="40" spans="1:68" ht="12.75" hidden="1" customHeight="1" x14ac:dyDescent="0.2">
      <c r="A40" s="6" t="str">
        <f t="shared" si="183"/>
        <v>&gt;= 1</v>
      </c>
      <c r="B40" s="3" t="str">
        <f t="shared" si="183"/>
        <v>&gt;= 0</v>
      </c>
      <c r="D40" s="241"/>
      <c r="E40" s="136" t="s">
        <v>89</v>
      </c>
      <c r="F40" s="124">
        <f ca="1">SUMIFS(EMAIL_TOT_CUST_COUNT_T, CHANNEL_COUNT, $A$2, IS_JJCC, $B$2, CUST_GROUP, $A40, RECENCY_GROUP, $B40, TIMEFRAME, F$1)</f>
        <v>308138</v>
      </c>
      <c r="G40" s="110">
        <f ca="1">SUMIFS(EMAIL_TOT_CUST_COUNT_T, CHANNEL_COUNT, $A$2, IS_JJCC, $B$2, CUST_GROUP, $A40, RECENCY_GROUP, $B40, TIMEFRAME, G$1)</f>
        <v>259002</v>
      </c>
      <c r="H40" s="108">
        <f ca="1">IF(F$9 = 0, 0, IFERROR((F40 - G40) / G40, 0))</f>
        <v>0.18971282075041893</v>
      </c>
      <c r="I40" s="141"/>
      <c r="J40" s="124">
        <f ca="1">SUMIFS(EMAIL_TOT_CUST_COUNT_T, CHANNEL_COUNT, $A$2, IS_JJCC, $B$2, CUST_GROUP, $A40, RECENCY_GROUP, $B40, TIMEFRAME, J$1)</f>
        <v>365229</v>
      </c>
      <c r="K40" s="110">
        <f ca="1">SUMIFS(EMAIL_TOT_CUST_COUNT_T, CHANNEL_COUNT, $A$2, IS_JJCC, $B$2, CUST_GROUP, $A40, RECENCY_GROUP, $B40, TIMEFRAME, K$1)</f>
        <v>307844</v>
      </c>
      <c r="L40" s="108">
        <f ca="1">IF(J$9 = 0, 0, IFERROR((J40 - K40) / K40, 0))</f>
        <v>0.18640935019035615</v>
      </c>
      <c r="M40" s="141"/>
      <c r="N40" s="124">
        <f ca="1">SUMIFS(EMAIL_TOT_CUST_COUNT_T, CHANNEL_COUNT, $A$2, IS_JJCC, $B$2, CUST_GROUP, $A40, RECENCY_GROUP, $B40, TIMEFRAME, N$1)</f>
        <v>365229</v>
      </c>
      <c r="O40" s="110">
        <f ca="1">SUMIFS(EMAIL_TOT_CUST_COUNT_T, CHANNEL_COUNT, $A$2, IS_JJCC, $B$2, CUST_GROUP, $A40, RECENCY_GROUP, $B40, TIMEFRAME, O$1)</f>
        <v>307844</v>
      </c>
      <c r="P40" s="108">
        <f ca="1">IF(N$9 = 0, 0, IFERROR((N40 - O40) / O40, 0))</f>
        <v>0.18640935019035615</v>
      </c>
      <c r="Q40" s="141"/>
      <c r="R40" s="124">
        <f ca="1">SUMIFS(EMAIL_TOT_CUST_COUNT_T, CHANNEL_COUNT, $A$2, IS_JJCC, $B$2, CUST_GROUP, $A40, RECENCY_GROUP, $B40, TIMEFRAME, R$1)</f>
        <v>79721</v>
      </c>
      <c r="S40" s="110">
        <f ca="1">SUMIFS(EMAIL_TOT_CUST_COUNT_T, CHANNEL_COUNT, $A$2, IS_JJCC, $B$2, CUST_GROUP, $A40, RECENCY_GROUP, $B40, TIMEFRAME, S$1)</f>
        <v>62510</v>
      </c>
      <c r="T40" s="108">
        <f ca="1">IF(R$9 = 0, 0, IFERROR((R40 - S40) / S40, 0))</f>
        <v>0.27533194688849782</v>
      </c>
      <c r="U40" s="124">
        <f ca="1">SUMIFS(EMAIL_TOT_CUST_COUNT_T, CHANNEL_COUNT, $A$2, IS_JJCC, $B$2, CUST_GROUP, $A40, RECENCY_GROUP, $B40, TIMEFRAME, U$1)</f>
        <v>94217</v>
      </c>
      <c r="V40" s="110">
        <f ca="1">SUMIFS(EMAIL_TOT_CUST_COUNT_T, CHANNEL_COUNT, $A$2, IS_JJCC, $B$2, CUST_GROUP, $A40, RECENCY_GROUP, $B40, TIMEFRAME, V$1)</f>
        <v>77470</v>
      </c>
      <c r="W40" s="108">
        <f ca="1">IF(U$9 = 0, 0, IFERROR((U40 - V40) / V40, 0))</f>
        <v>0.21617400283980895</v>
      </c>
      <c r="X40" s="124">
        <f ca="1">SUMIFS(EMAIL_TOT_CUST_COUNT_T, CHANNEL_COUNT, $A$2, IS_JJCC, $B$2, CUST_GROUP, $A40, RECENCY_GROUP, $B40, TIMEFRAME, X$1)</f>
        <v>88189</v>
      </c>
      <c r="Y40" s="110">
        <f ca="1">SUMIFS(EMAIL_TOT_CUST_COUNT_T, CHANNEL_COUNT, $A$2, IS_JJCC, $B$2, CUST_GROUP, $A40, RECENCY_GROUP, $B40, TIMEFRAME, Y$1)</f>
        <v>72687</v>
      </c>
      <c r="Z40" s="108">
        <f ca="1">IF(X$9 = 0, 0, IFERROR((X40 - Y40) / Y40, 0))</f>
        <v>0.21327059859397141</v>
      </c>
      <c r="AA40" s="124">
        <f ca="1">SUMIFS(EMAIL_TOT_CUST_COUNT_T, CHANNEL_COUNT, $A$2, IS_JJCC, $B$2, CUST_GROUP, $A40, RECENCY_GROUP, $B40, TIMEFRAME, AA$1)</f>
        <v>120357</v>
      </c>
      <c r="AB40" s="110">
        <f ca="1">SUMIFS(EMAIL_TOT_CUST_COUNT_T, CHANNEL_COUNT, $A$2, IS_JJCC, $B$2, CUST_GROUP, $A40, RECENCY_GROUP, $B40, TIMEFRAME, AB$1)</f>
        <v>101971</v>
      </c>
      <c r="AC40" s="108">
        <f ca="1">IF(AA$9 = 0, 0, IFERROR((AA40 - AB40) / AB40, 0))</f>
        <v>0.18030616547842032</v>
      </c>
      <c r="AD40" s="141"/>
      <c r="AE40" s="124">
        <f ca="1">SUMIFS(EMAIL_TOT_CUST_COUNT_T, CHANNEL_COUNT, $A$2, IS_JJCC, $B$2, CUST_GROUP, $A40, RECENCY_GROUP, $B40, TIMEFRAME, AE$1)</f>
        <v>12989</v>
      </c>
      <c r="AF40" s="110">
        <f ca="1">SUMIFS(EMAIL_TOT_CUST_COUNT_T, CHANNEL_COUNT, $A$2, IS_JJCC, $B$2, CUST_GROUP, $A40, RECENCY_GROUP, $B40, TIMEFRAME, AF$1)</f>
        <v>9367</v>
      </c>
      <c r="AG40" s="108">
        <f ca="1">IF(AE$9 = 0, 0, IFERROR((AE40 - AF40) / AF40, 0))</f>
        <v>0.38667663072488523</v>
      </c>
      <c r="AH40" s="124">
        <f ca="1">SUMIFS(EMAIL_TOT_CUST_COUNT_T, CHANNEL_COUNT, $A$2, IS_JJCC, $B$2, CUST_GROUP, $A40, RECENCY_GROUP, $B40, TIMEFRAME, AH$1)</f>
        <v>26114</v>
      </c>
      <c r="AI40" s="110">
        <f ca="1">SUMIFS(EMAIL_TOT_CUST_COUNT_T, CHANNEL_COUNT, $A$2, IS_JJCC, $B$2, CUST_GROUP, $A40, RECENCY_GROUP, $B40, TIMEFRAME, AI$1)</f>
        <v>19345</v>
      </c>
      <c r="AJ40" s="108">
        <f ca="1">IF(AH$9 = 0, 0, IFERROR((AH40 - AI40) / AI40, 0))</f>
        <v>0.349909537348152</v>
      </c>
      <c r="AK40" s="124">
        <f ca="1">SUMIFS(EMAIL_TOT_CUST_COUNT_T, CHANNEL_COUNT, $A$2, IS_JJCC, $B$2, CUST_GROUP, $A40, RECENCY_GROUP, $B40, TIMEFRAME, AK$1)</f>
        <v>20289</v>
      </c>
      <c r="AL40" s="110">
        <f ca="1">SUMIFS(EMAIL_TOT_CUST_COUNT_T, CHANNEL_COUNT, $A$2, IS_JJCC, $B$2, CUST_GROUP, $A40, RECENCY_GROUP, $B40, TIMEFRAME, AL$1)</f>
        <v>15564</v>
      </c>
      <c r="AM40" s="108">
        <f ca="1">IF(AK$9 = 0, 0, IFERROR((AK40 - AL40) / AL40, 0))</f>
        <v>0.3035851966075559</v>
      </c>
      <c r="AN40" s="124">
        <f ca="1">SUMIFS(EMAIL_TOT_CUST_COUNT_T, CHANNEL_COUNT, $A$2, IS_JJCC, $B$2, CUST_GROUP, $A40, RECENCY_GROUP, $B40, TIMEFRAME, AN$1)</f>
        <v>20075</v>
      </c>
      <c r="AO40" s="110">
        <f ca="1">SUMIFS(EMAIL_TOT_CUST_COUNT_T, CHANNEL_COUNT, $A$2, IS_JJCC, $B$2, CUST_GROUP, $A40, RECENCY_GROUP, $B40, TIMEFRAME, AO$1)</f>
        <v>17849</v>
      </c>
      <c r="AP40" s="108">
        <f ca="1">IF(AN$9 = 0, 0, IFERROR((AN40 - AO40) / AO40, 0))</f>
        <v>0.12471286906829514</v>
      </c>
      <c r="AQ40" s="124">
        <f ca="1">SUMIFS(EMAIL_TOT_CUST_COUNT_T, CHANNEL_COUNT, $A$2, IS_JJCC, $B$2, CUST_GROUP, $A40, RECENCY_GROUP, $B40, TIMEFRAME, AQ$1)</f>
        <v>31357</v>
      </c>
      <c r="AR40" s="110">
        <f ca="1">SUMIFS(EMAIL_TOT_CUST_COUNT_T, CHANNEL_COUNT, $A$2, IS_JJCC, $B$2, CUST_GROUP, $A40, RECENCY_GROUP, $B40, TIMEFRAME, AR$1)</f>
        <v>22220</v>
      </c>
      <c r="AS40" s="108">
        <f ca="1">IF(AQ$9 = 0, 0, IFERROR((AQ40 - AR40) / AR40, 0))</f>
        <v>0.41120612061206119</v>
      </c>
      <c r="AT40" s="124">
        <f ca="1">SUMIFS(EMAIL_TOT_CUST_COUNT_T, CHANNEL_COUNT, $A$2, IS_JJCC, $B$2, CUST_GROUP, $A40, RECENCY_GROUP, $B40, TIMEFRAME, AT$1)</f>
        <v>17510</v>
      </c>
      <c r="AU40" s="110">
        <f ca="1">SUMIFS(EMAIL_TOT_CUST_COUNT_T, CHANNEL_COUNT, $A$2, IS_JJCC, $B$2, CUST_GROUP, $A40, RECENCY_GROUP, $B40, TIMEFRAME, AU$1)</f>
        <v>15121</v>
      </c>
      <c r="AV40" s="108">
        <f ca="1">IF(AT$9 = 0, 0, IFERROR((AT40 - AU40) / AU40, 0))</f>
        <v>0.1579921962833146</v>
      </c>
      <c r="AW40" s="124">
        <f ca="1">SUMIFS(EMAIL_TOT_CUST_COUNT_T, CHANNEL_COUNT, $A$2, IS_JJCC, $B$2, CUST_GROUP, $A40, RECENCY_GROUP, $B40, TIMEFRAME, AW$1)</f>
        <v>17258</v>
      </c>
      <c r="AX40" s="110">
        <f ca="1">SUMIFS(EMAIL_TOT_CUST_COUNT_T, CHANNEL_COUNT, $A$2, IS_JJCC, $B$2, CUST_GROUP, $A40, RECENCY_GROUP, $B40, TIMEFRAME, AX$1)</f>
        <v>13226</v>
      </c>
      <c r="AY40" s="108">
        <f ca="1">IF(AW$9 = 0, 0, IFERROR((AW40 - AX40) / AX40, 0))</f>
        <v>0.30485407530621506</v>
      </c>
      <c r="AZ40" s="124">
        <f ca="1">SUMIFS(EMAIL_TOT_CUST_COUNT_T, CHANNEL_COUNT, $A$2, IS_JJCC, $B$2, CUST_GROUP, $A40, RECENCY_GROUP, $B40, TIMEFRAME, AZ$1)</f>
        <v>26000</v>
      </c>
      <c r="BA40" s="110">
        <f ca="1">SUMIFS(EMAIL_TOT_CUST_COUNT_T, CHANNEL_COUNT, $A$2, IS_JJCC, $B$2, CUST_GROUP, $A40, RECENCY_GROUP, $B40, TIMEFRAME, BA$1)</f>
        <v>21500</v>
      </c>
      <c r="BB40" s="108">
        <f ca="1">IF(AZ$9 = 0, 0, IFERROR((AZ40 - BA40) / BA40, 0))</f>
        <v>0.20930232558139536</v>
      </c>
      <c r="BC40" s="124">
        <f ca="1">SUMIFS(EMAIL_TOT_CUST_COUNT_T, CHANNEL_COUNT, $A$2, IS_JJCC, $B$2, CUST_GROUP, $A40, RECENCY_GROUP, $B40, TIMEFRAME, BC$1)</f>
        <v>22630</v>
      </c>
      <c r="BD40" s="110">
        <f ca="1">SUMIFS(EMAIL_TOT_CUST_COUNT_T, CHANNEL_COUNT, $A$2, IS_JJCC, $B$2, CUST_GROUP, $A40, RECENCY_GROUP, $B40, TIMEFRAME, BD$1)</f>
        <v>17944</v>
      </c>
      <c r="BE40" s="108">
        <f ca="1">IF(BC$9 = 0, 0, IFERROR((BC40 - BD40) / BD40, 0))</f>
        <v>0.26114578689255463</v>
      </c>
      <c r="BF40" s="124">
        <f ca="1">SUMIFS(EMAIL_TOT_CUST_COUNT_T, CHANNEL_COUNT, $A$2, IS_JJCC, $B$2, CUST_GROUP, $A40, RECENCY_GROUP, $B40, TIMEFRAME, BF$1)</f>
        <v>23917</v>
      </c>
      <c r="BG40" s="110">
        <f ca="1">SUMIFS(EMAIL_TOT_CUST_COUNT_T, CHANNEL_COUNT, $A$2, IS_JJCC, $B$2, CUST_GROUP, $A40, RECENCY_GROUP, $B40, TIMEFRAME, BG$1)</f>
        <v>21156</v>
      </c>
      <c r="BH40" s="108">
        <f ca="1">IF(BF$9 = 0, 0, IFERROR((BF40 - BG40) / BG40, 0))</f>
        <v>0.13050671204386463</v>
      </c>
      <c r="BI40" s="124">
        <f ca="1">SUMIFS(EMAIL_TOT_CUST_COUNT_T, CHANNEL_COUNT, $A$2, IS_JJCC, $B$2, CUST_GROUP, $A40, RECENCY_GROUP, $B40, TIMEFRAME, BI$1)</f>
        <v>45040</v>
      </c>
      <c r="BJ40" s="110">
        <f ca="1">SUMIFS(EMAIL_TOT_CUST_COUNT_T, CHANNEL_COUNT, $A$2, IS_JJCC, $B$2, CUST_GROUP, $A40, RECENCY_GROUP, $B40, TIMEFRAME, BJ$1)</f>
        <v>36917</v>
      </c>
      <c r="BK40" s="108">
        <f ca="1">IF(BI$9 = 0, 0, IFERROR((BI40 - BJ40) / BJ40, 0))</f>
        <v>0.22003413061733076</v>
      </c>
      <c r="BL40" s="124">
        <f ca="1">SUMIFS(EMAIL_TOT_CUST_COUNT_T, CHANNEL_COUNT, $A$2, IS_JJCC, $B$2, CUST_GROUP, $A40, RECENCY_GROUP, $B40, TIMEFRAME, BL$1)</f>
        <v>20306</v>
      </c>
      <c r="BM40" s="110">
        <f ca="1">SUMIFS(EMAIL_TOT_CUST_COUNT_T, CHANNEL_COUNT, $A$2, IS_JJCC, $B$2, CUST_GROUP, $A40, RECENCY_GROUP, $B40, TIMEFRAME, BM$1)</f>
        <v>16257</v>
      </c>
      <c r="BN40" s="108">
        <f ca="1">IF(BL$9 = 0, 0, IFERROR((BL40 - BM40) / BM40, 0))</f>
        <v>0.24906194254782554</v>
      </c>
      <c r="BO40" s="152" t="str">
        <f t="shared" si="184"/>
        <v>Email</v>
      </c>
      <c r="BP40" s="249"/>
    </row>
    <row r="41" spans="1:68" ht="12.75" hidden="1" customHeight="1" x14ac:dyDescent="0.2">
      <c r="A41" s="6" t="str">
        <f t="shared" si="183"/>
        <v>&gt;= 1</v>
      </c>
      <c r="B41" s="3" t="str">
        <f t="shared" si="183"/>
        <v>&gt;= 0</v>
      </c>
      <c r="D41" s="241"/>
      <c r="E41" s="83" t="s">
        <v>90</v>
      </c>
      <c r="F41" s="32">
        <f ca="1">SUMIFS(EMAIL_CUST_COUNT_T, CHANNEL_COUNT, $A$2, IS_JJCC, $B$2, CUST_GROUP, $A41, RECENCY_GROUP, $B41, TIMEFRAME, F$1)</f>
        <v>209956</v>
      </c>
      <c r="G41" s="17">
        <f ca="1">SUMIFS(EMAIL_CUST_COUNT_T, CHANNEL_COUNT, $A$2, IS_JJCC, $B$2, CUST_GROUP, $A41, RECENCY_GROUP, $B41, TIMEFRAME, G$1)</f>
        <v>179938</v>
      </c>
      <c r="H41" s="13">
        <f ca="1">IF(F$9 = 0, 0, IFERROR((F41 - G41) / G41, 0))</f>
        <v>0.16682412831086263</v>
      </c>
      <c r="I41" s="141"/>
      <c r="J41" s="32">
        <f ca="1">SUMIFS(EMAIL_CUST_COUNT_T, CHANNEL_COUNT, $A$2, IS_JJCC, $B$2, CUST_GROUP, $A41, RECENCY_GROUP, $B41, TIMEFRAME, J$1)</f>
        <v>248368</v>
      </c>
      <c r="K41" s="17">
        <f ca="1">SUMIFS(EMAIL_CUST_COUNT_T, CHANNEL_COUNT, $A$2, IS_JJCC, $B$2, CUST_GROUP, $A41, RECENCY_GROUP, $B41, TIMEFRAME, K$1)</f>
        <v>211241</v>
      </c>
      <c r="L41" s="13">
        <f ca="1">IF(J$9 = 0, 0, IFERROR((J41 - K41) / K41, 0))</f>
        <v>0.17575660028119541</v>
      </c>
      <c r="M41" s="141"/>
      <c r="N41" s="32">
        <f ca="1">SUMIFS(EMAIL_CUST_COUNT_T, CHANNEL_COUNT, $A$2, IS_JJCC, $B$2, CUST_GROUP, $A41, RECENCY_GROUP, $B41, TIMEFRAME, N$1)</f>
        <v>248368</v>
      </c>
      <c r="O41" s="17">
        <f ca="1">SUMIFS(EMAIL_CUST_COUNT_T, CHANNEL_COUNT, $A$2, IS_JJCC, $B$2, CUST_GROUP, $A41, RECENCY_GROUP, $B41, TIMEFRAME, O$1)</f>
        <v>211241</v>
      </c>
      <c r="P41" s="13">
        <f ca="1">IF(N$9 = 0, 0, IFERROR((N41 - O41) / O41, 0))</f>
        <v>0.17575660028119541</v>
      </c>
      <c r="Q41" s="141"/>
      <c r="R41" s="32">
        <f ca="1">SUMIFS(EMAIL_CUST_COUNT_T, CHANNEL_COUNT, $A$2, IS_JJCC, $B$2, CUST_GROUP, $A41, RECENCY_GROUP, $B41, TIMEFRAME, R$1)</f>
        <v>59345</v>
      </c>
      <c r="S41" s="17">
        <f ca="1">SUMIFS(EMAIL_CUST_COUNT_T, CHANNEL_COUNT, $A$2, IS_JJCC, $B$2, CUST_GROUP, $A41, RECENCY_GROUP, $B41, TIMEFRAME, S$1)</f>
        <v>46333</v>
      </c>
      <c r="T41" s="13">
        <f ca="1">IF(R$9 = 0, 0, IFERROR((R41 - S41) / S41, 0))</f>
        <v>0.28083655278095526</v>
      </c>
      <c r="U41" s="32">
        <f ca="1">SUMIFS(EMAIL_CUST_COUNT_T, CHANNEL_COUNT, $A$2, IS_JJCC, $B$2, CUST_GROUP, $A41, RECENCY_GROUP, $B41, TIMEFRAME, U$1)</f>
        <v>69260</v>
      </c>
      <c r="V41" s="17">
        <f ca="1">SUMIFS(EMAIL_CUST_COUNT_T, CHANNEL_COUNT, $A$2, IS_JJCC, $B$2, CUST_GROUP, $A41, RECENCY_GROUP, $B41, TIMEFRAME, V$1)</f>
        <v>57006</v>
      </c>
      <c r="W41" s="13">
        <f ca="1">IF(U$9 = 0, 0, IFERROR((U41 - V41) / V41, 0))</f>
        <v>0.21495982878995193</v>
      </c>
      <c r="X41" s="32">
        <f ca="1">SUMIFS(EMAIL_CUST_COUNT_T, CHANNEL_COUNT, $A$2, IS_JJCC, $B$2, CUST_GROUP, $A41, RECENCY_GROUP, $B41, TIMEFRAME, X$1)</f>
        <v>65885</v>
      </c>
      <c r="Y41" s="17">
        <f ca="1">SUMIFS(EMAIL_CUST_COUNT_T, CHANNEL_COUNT, $A$2, IS_JJCC, $B$2, CUST_GROUP, $A41, RECENCY_GROUP, $B41, TIMEFRAME, Y$1)</f>
        <v>54167</v>
      </c>
      <c r="Z41" s="13">
        <f ca="1">IF(X$9 = 0, 0, IFERROR((X41 - Y41) / Y41, 0))</f>
        <v>0.21633097642476046</v>
      </c>
      <c r="AA41" s="32">
        <f ca="1">SUMIFS(EMAIL_CUST_COUNT_T, CHANNEL_COUNT, $A$2, IS_JJCC, $B$2, CUST_GROUP, $A41, RECENCY_GROUP, $B41, TIMEFRAME, AA$1)</f>
        <v>90314</v>
      </c>
      <c r="AB41" s="17">
        <f ca="1">SUMIFS(EMAIL_CUST_COUNT_T, CHANNEL_COUNT, $A$2, IS_JJCC, $B$2, CUST_GROUP, $A41, RECENCY_GROUP, $B41, TIMEFRAME, AB$1)</f>
        <v>77117</v>
      </c>
      <c r="AC41" s="13">
        <f ca="1">IF(AA$9 = 0, 0, IFERROR((AA41 - AB41) / AB41, 0))</f>
        <v>0.1711295823229638</v>
      </c>
      <c r="AD41" s="141"/>
      <c r="AE41" s="32">
        <f ca="1">SUMIFS(EMAIL_CUST_COUNT_T, CHANNEL_COUNT, $A$2, IS_JJCC, $B$2, CUST_GROUP, $A41, RECENCY_GROUP, $B41, TIMEFRAME, AE$1)</f>
        <v>10151</v>
      </c>
      <c r="AF41" s="17">
        <f ca="1">SUMIFS(EMAIL_CUST_COUNT_T, CHANNEL_COUNT, $A$2, IS_JJCC, $B$2, CUST_GROUP, $A41, RECENCY_GROUP, $B41, TIMEFRAME, AF$1)</f>
        <v>7225</v>
      </c>
      <c r="AG41" s="13">
        <f ca="1">IF(AE$9 = 0, 0, IFERROR((AE41 - AF41) / AF41, 0))</f>
        <v>0.40498269896193773</v>
      </c>
      <c r="AH41" s="32">
        <f ca="1">SUMIFS(EMAIL_CUST_COUNT_T, CHANNEL_COUNT, $A$2, IS_JJCC, $B$2, CUST_GROUP, $A41, RECENCY_GROUP, $B41, TIMEFRAME, AH$1)</f>
        <v>19876</v>
      </c>
      <c r="AI41" s="17">
        <f ca="1">SUMIFS(EMAIL_CUST_COUNT_T, CHANNEL_COUNT, $A$2, IS_JJCC, $B$2, CUST_GROUP, $A41, RECENCY_GROUP, $B41, TIMEFRAME, AI$1)</f>
        <v>14578</v>
      </c>
      <c r="AJ41" s="13">
        <f ca="1">IF(AH$9 = 0, 0, IFERROR((AH41 - AI41) / AI41, 0))</f>
        <v>0.36342433804362739</v>
      </c>
      <c r="AK41" s="32">
        <f ca="1">SUMIFS(EMAIL_CUST_COUNT_T, CHANNEL_COUNT, $A$2, IS_JJCC, $B$2, CUST_GROUP, $A41, RECENCY_GROUP, $B41, TIMEFRAME, AK$1)</f>
        <v>15465</v>
      </c>
      <c r="AL41" s="17">
        <f ca="1">SUMIFS(EMAIL_CUST_COUNT_T, CHANNEL_COUNT, $A$2, IS_JJCC, $B$2, CUST_GROUP, $A41, RECENCY_GROUP, $B41, TIMEFRAME, AL$1)</f>
        <v>11753</v>
      </c>
      <c r="AM41" s="13">
        <f ca="1">IF(AK$9 = 0, 0, IFERROR((AK41 - AL41) / AL41, 0))</f>
        <v>0.31583425508380841</v>
      </c>
      <c r="AN41" s="32">
        <f ca="1">SUMIFS(EMAIL_CUST_COUNT_T, CHANNEL_COUNT, $A$2, IS_JJCC, $B$2, CUST_GROUP, $A41, RECENCY_GROUP, $B41, TIMEFRAME, AN$1)</f>
        <v>15169</v>
      </c>
      <c r="AO41" s="17">
        <f ca="1">SUMIFS(EMAIL_CUST_COUNT_T, CHANNEL_COUNT, $A$2, IS_JJCC, $B$2, CUST_GROUP, $A41, RECENCY_GROUP, $B41, TIMEFRAME, AO$1)</f>
        <v>13416</v>
      </c>
      <c r="AP41" s="13">
        <f ca="1">IF(AN$9 = 0, 0, IFERROR((AN41 - AO41) / AO41, 0))</f>
        <v>0.130664877757901</v>
      </c>
      <c r="AQ41" s="32">
        <f ca="1">SUMIFS(EMAIL_CUST_COUNT_T, CHANNEL_COUNT, $A$2, IS_JJCC, $B$2, CUST_GROUP, $A41, RECENCY_GROUP, $B41, TIMEFRAME, AQ$1)</f>
        <v>23762</v>
      </c>
      <c r="AR41" s="17">
        <f ca="1">SUMIFS(EMAIL_CUST_COUNT_T, CHANNEL_COUNT, $A$2, IS_JJCC, $B$2, CUST_GROUP, $A41, RECENCY_GROUP, $B41, TIMEFRAME, AR$1)</f>
        <v>16559</v>
      </c>
      <c r="AS41" s="13">
        <f ca="1">IF(AQ$9 = 0, 0, IFERROR((AQ41 - AR41) / AR41, 0))</f>
        <v>0.43499003563017091</v>
      </c>
      <c r="AT41" s="32">
        <f ca="1">SUMIFS(EMAIL_CUST_COUNT_T, CHANNEL_COUNT, $A$2, IS_JJCC, $B$2, CUST_GROUP, $A41, RECENCY_GROUP, $B41, TIMEFRAME, AT$1)</f>
        <v>13345</v>
      </c>
      <c r="AU41" s="17">
        <f ca="1">SUMIFS(EMAIL_CUST_COUNT_T, CHANNEL_COUNT, $A$2, IS_JJCC, $B$2, CUST_GROUP, $A41, RECENCY_GROUP, $B41, TIMEFRAME, AU$1)</f>
        <v>11640</v>
      </c>
      <c r="AV41" s="13">
        <f ca="1">IF(AT$9 = 0, 0, IFERROR((AT41 - AU41) / AU41, 0))</f>
        <v>0.14647766323024056</v>
      </c>
      <c r="AW41" s="32">
        <f ca="1">SUMIFS(EMAIL_CUST_COUNT_T, CHANNEL_COUNT, $A$2, IS_JJCC, $B$2, CUST_GROUP, $A41, RECENCY_GROUP, $B41, TIMEFRAME, AW$1)</f>
        <v>13341</v>
      </c>
      <c r="AX41" s="17">
        <f ca="1">SUMIFS(EMAIL_CUST_COUNT_T, CHANNEL_COUNT, $A$2, IS_JJCC, $B$2, CUST_GROUP, $A41, RECENCY_GROUP, $B41, TIMEFRAME, AX$1)</f>
        <v>10255</v>
      </c>
      <c r="AY41" s="13">
        <f ca="1">IF(AW$9 = 0, 0, IFERROR((AW41 - AX41) / AX41, 0))</f>
        <v>0.30092637737688932</v>
      </c>
      <c r="AZ41" s="32">
        <f ca="1">SUMIFS(EMAIL_CUST_COUNT_T, CHANNEL_COUNT, $A$2, IS_JJCC, $B$2, CUST_GROUP, $A41, RECENCY_GROUP, $B41, TIMEFRAME, AZ$1)</f>
        <v>19570</v>
      </c>
      <c r="BA41" s="17">
        <f ca="1">SUMIFS(EMAIL_CUST_COUNT_T, CHANNEL_COUNT, $A$2, IS_JJCC, $B$2, CUST_GROUP, $A41, RECENCY_GROUP, $B41, TIMEFRAME, BA$1)</f>
        <v>16134</v>
      </c>
      <c r="BB41" s="13">
        <f ca="1">IF(AZ$9 = 0, 0, IFERROR((AZ41 - BA41) / BA41, 0))</f>
        <v>0.21296640634684516</v>
      </c>
      <c r="BC41" s="32">
        <f ca="1">SUMIFS(EMAIL_CUST_COUNT_T, CHANNEL_COUNT, $A$2, IS_JJCC, $B$2, CUST_GROUP, $A41, RECENCY_GROUP, $B41, TIMEFRAME, BC$1)</f>
        <v>17474</v>
      </c>
      <c r="BD41" s="17">
        <f ca="1">SUMIFS(EMAIL_CUST_COUNT_T, CHANNEL_COUNT, $A$2, IS_JJCC, $B$2, CUST_GROUP, $A41, RECENCY_GROUP, $B41, TIMEFRAME, BD$1)</f>
        <v>13744</v>
      </c>
      <c r="BE41" s="13">
        <f ca="1">IF(BC$9 = 0, 0, IFERROR((BC41 - BD41) / BD41, 0))</f>
        <v>0.27139115250291035</v>
      </c>
      <c r="BF41" s="32">
        <f ca="1">SUMIFS(EMAIL_CUST_COUNT_T, CHANNEL_COUNT, $A$2, IS_JJCC, $B$2, CUST_GROUP, $A41, RECENCY_GROUP, $B41, TIMEFRAME, BF$1)</f>
        <v>18209</v>
      </c>
      <c r="BG41" s="17">
        <f ca="1">SUMIFS(EMAIL_CUST_COUNT_T, CHANNEL_COUNT, $A$2, IS_JJCC, $B$2, CUST_GROUP, $A41, RECENCY_GROUP, $B41, TIMEFRAME, BG$1)</f>
        <v>16563</v>
      </c>
      <c r="BH41" s="13">
        <f ca="1">IF(BF$9 = 0, 0, IFERROR((BF41 - BG41) / BG41, 0))</f>
        <v>9.9378131980921325E-2</v>
      </c>
      <c r="BI41" s="32">
        <f ca="1">SUMIFS(EMAIL_CUST_COUNT_T, CHANNEL_COUNT, $A$2, IS_JJCC, $B$2, CUST_GROUP, $A41, RECENCY_GROUP, $B41, TIMEFRAME, BI$1)</f>
        <v>35401</v>
      </c>
      <c r="BJ41" s="17">
        <f ca="1">SUMIFS(EMAIL_CUST_COUNT_T, CHANNEL_COUNT, $A$2, IS_JJCC, $B$2, CUST_GROUP, $A41, RECENCY_GROUP, $B41, TIMEFRAME, BJ$1)</f>
        <v>29025</v>
      </c>
      <c r="BK41" s="13">
        <f ca="1">IF(BI$9 = 0, 0, IFERROR((BI41 - BJ41) / BJ41, 0))</f>
        <v>0.21967269595176572</v>
      </c>
      <c r="BL41" s="32">
        <f ca="1">SUMIFS(EMAIL_CUST_COUNT_T, CHANNEL_COUNT, $A$2, IS_JJCC, $B$2, CUST_GROUP, $A41, RECENCY_GROUP, $B41, TIMEFRAME, BL$1)</f>
        <v>15658</v>
      </c>
      <c r="BM41" s="17">
        <f ca="1">SUMIFS(EMAIL_CUST_COUNT_T, CHANNEL_COUNT, $A$2, IS_JJCC, $B$2, CUST_GROUP, $A41, RECENCY_GROUP, $B41, TIMEFRAME, BM$1)</f>
        <v>12630</v>
      </c>
      <c r="BN41" s="13">
        <f ca="1">IF(BL$9 = 0, 0, IFERROR((BL41 - BM41) / BM41, 0))</f>
        <v>0.23974663499604118</v>
      </c>
      <c r="BO41" s="153" t="str">
        <f t="shared" si="184"/>
        <v>Promotable</v>
      </c>
      <c r="BP41" s="249"/>
    </row>
    <row r="42" spans="1:68" ht="12.75" hidden="1" customHeight="1" x14ac:dyDescent="0.2">
      <c r="A42" s="6" t="str">
        <f t="shared" si="183"/>
        <v>&gt;= 1</v>
      </c>
      <c r="B42" s="3" t="str">
        <f t="shared" si="183"/>
        <v>&gt;= 0</v>
      </c>
      <c r="D42" s="241"/>
      <c r="E42" s="77" t="s">
        <v>91</v>
      </c>
      <c r="F42" s="47">
        <f ca="1">SUMIFS(CALL_CUST_COUNT_T, CHANNEL_COUNT, $A$2, IS_JJCC, $B$2, CUST_GROUP, $A42, RECENCY_GROUP, $B42, TIMEFRAME, F$1)</f>
        <v>300587</v>
      </c>
      <c r="G42" s="45">
        <f ca="1">SUMIFS(CALL_CUST_COUNT_T, CHANNEL_COUNT, $A$2, IS_JJCC, $B$2, CUST_GROUP, $A42, RECENCY_GROUP, $B42, TIMEFRAME, G$1)</f>
        <v>247804</v>
      </c>
      <c r="H42" s="48">
        <f ca="1">IF(F$9 = 0, 0, IFERROR((F42 - G42) / G42, 0))</f>
        <v>0.21300301851463252</v>
      </c>
      <c r="I42" s="141"/>
      <c r="J42" s="47">
        <f ca="1">SUMIFS(CALL_CUST_COUNT_T, CHANNEL_COUNT, $A$2, IS_JJCC, $B$2, CUST_GROUP, $A42, RECENCY_GROUP, $B42, TIMEFRAME, J$1)</f>
        <v>352706</v>
      </c>
      <c r="K42" s="45">
        <f ca="1">SUMIFS(CALL_CUST_COUNT_T, CHANNEL_COUNT, $A$2, IS_JJCC, $B$2, CUST_GROUP, $A42, RECENCY_GROUP, $B42, TIMEFRAME, K$1)</f>
        <v>300159</v>
      </c>
      <c r="L42" s="48">
        <f ca="1">IF(J$9 = 0, 0, IFERROR((J42 - K42) / K42, 0))</f>
        <v>0.17506388280877802</v>
      </c>
      <c r="M42" s="141"/>
      <c r="N42" s="47">
        <f ca="1">SUMIFS(CALL_CUST_COUNT_T, CHANNEL_COUNT, $A$2, IS_JJCC, $B$2, CUST_GROUP, $A42, RECENCY_GROUP, $B42, TIMEFRAME, N$1)</f>
        <v>352706</v>
      </c>
      <c r="O42" s="45">
        <f ca="1">SUMIFS(CALL_CUST_COUNT_T, CHANNEL_COUNT, $A$2, IS_JJCC, $B$2, CUST_GROUP, $A42, RECENCY_GROUP, $B42, TIMEFRAME, O$1)</f>
        <v>300159</v>
      </c>
      <c r="P42" s="48">
        <f ca="1">IF(N$9 = 0, 0, IFERROR((N42 - O42) / O42, 0))</f>
        <v>0.17506388280877802</v>
      </c>
      <c r="Q42" s="141"/>
      <c r="R42" s="47">
        <f ca="1">SUMIFS(CALL_CUST_COUNT_T, CHANNEL_COUNT, $A$2, IS_JJCC, $B$2, CUST_GROUP, $A42, RECENCY_GROUP, $B42, TIMEFRAME, R$1)</f>
        <v>78212</v>
      </c>
      <c r="S42" s="45">
        <f ca="1">SUMIFS(CALL_CUST_COUNT_T, CHANNEL_COUNT, $A$2, IS_JJCC, $B$2, CUST_GROUP, $A42, RECENCY_GROUP, $B42, TIMEFRAME, S$1)</f>
        <v>60311</v>
      </c>
      <c r="T42" s="48">
        <f ca="1">IF(R$9 = 0, 0, IFERROR((R42 - S42) / S42, 0))</f>
        <v>0.29681152691880419</v>
      </c>
      <c r="U42" s="47">
        <f ca="1">SUMIFS(CALL_CUST_COUNT_T, CHANNEL_COUNT, $A$2, IS_JJCC, $B$2, CUST_GROUP, $A42, RECENCY_GROUP, $B42, TIMEFRAME, U$1)</f>
        <v>91943</v>
      </c>
      <c r="V42" s="45">
        <f ca="1">SUMIFS(CALL_CUST_COUNT_T, CHANNEL_COUNT, $A$2, IS_JJCC, $B$2, CUST_GROUP, $A42, RECENCY_GROUP, $B42, TIMEFRAME, V$1)</f>
        <v>74697</v>
      </c>
      <c r="W42" s="48">
        <f ca="1">IF(U$9 = 0, 0, IFERROR((U42 - V42) / V42, 0))</f>
        <v>0.23087941952153365</v>
      </c>
      <c r="X42" s="47">
        <f ca="1">SUMIFS(CALL_CUST_COUNT_T, CHANNEL_COUNT, $A$2, IS_JJCC, $B$2, CUST_GROUP, $A42, RECENCY_GROUP, $B42, TIMEFRAME, X$1)</f>
        <v>86258</v>
      </c>
      <c r="Y42" s="45">
        <f ca="1">SUMIFS(CALL_CUST_COUNT_T, CHANNEL_COUNT, $A$2, IS_JJCC, $B$2, CUST_GROUP, $A42, RECENCY_GROUP, $B42, TIMEFRAME, Y$1)</f>
        <v>70071</v>
      </c>
      <c r="Z42" s="48">
        <f ca="1">IF(X$9 = 0, 0, IFERROR((X42 - Y42) / Y42, 0))</f>
        <v>0.23100854847226385</v>
      </c>
      <c r="AA42" s="47">
        <f ca="1">SUMIFS(CALL_CUST_COUNT_T, CHANNEL_COUNT, $A$2, IS_JJCC, $B$2, CUST_GROUP, $A42, RECENCY_GROUP, $B42, TIMEFRAME, AA$1)</f>
        <v>116852</v>
      </c>
      <c r="AB42" s="45">
        <f ca="1">SUMIFS(CALL_CUST_COUNT_T, CHANNEL_COUNT, $A$2, IS_JJCC, $B$2, CUST_GROUP, $A42, RECENCY_GROUP, $B42, TIMEFRAME, AB$1)</f>
        <v>99866</v>
      </c>
      <c r="AC42" s="48">
        <f ca="1">IF(AA$9 = 0, 0, IFERROR((AA42 - AB42) / AB42, 0))</f>
        <v>0.17008791780986521</v>
      </c>
      <c r="AD42" s="141"/>
      <c r="AE42" s="47">
        <f ca="1">SUMIFS(CALL_CUST_COUNT_T, CHANNEL_COUNT, $A$2, IS_JJCC, $B$2, CUST_GROUP, $A42, RECENCY_GROUP, $B42, TIMEFRAME, AE$1)</f>
        <v>12816</v>
      </c>
      <c r="AF42" s="45">
        <f ca="1">SUMIFS(CALL_CUST_COUNT_T, CHANNEL_COUNT, $A$2, IS_JJCC, $B$2, CUST_GROUP, $A42, RECENCY_GROUP, $B42, TIMEFRAME, AF$1)</f>
        <v>8973</v>
      </c>
      <c r="AG42" s="48">
        <f ca="1">IF(AE$9 = 0, 0, IFERROR((AE42 - AF42) / AF42, 0))</f>
        <v>0.42828485456369109</v>
      </c>
      <c r="AH42" s="47">
        <f ca="1">SUMIFS(CALL_CUST_COUNT_T, CHANNEL_COUNT, $A$2, IS_JJCC, $B$2, CUST_GROUP, $A42, RECENCY_GROUP, $B42, TIMEFRAME, AH$1)</f>
        <v>25180</v>
      </c>
      <c r="AI42" s="45">
        <f ca="1">SUMIFS(CALL_CUST_COUNT_T, CHANNEL_COUNT, $A$2, IS_JJCC, $B$2, CUST_GROUP, $A42, RECENCY_GROUP, $B42, TIMEFRAME, AI$1)</f>
        <v>18749</v>
      </c>
      <c r="AJ42" s="48">
        <f ca="1">IF(AH$9 = 0, 0, IFERROR((AH42 - AI42) / AI42, 0))</f>
        <v>0.34300496026454746</v>
      </c>
      <c r="AK42" s="47">
        <f ca="1">SUMIFS(CALL_CUST_COUNT_T, CHANNEL_COUNT, $A$2, IS_JJCC, $B$2, CUST_GROUP, $A42, RECENCY_GROUP, $B42, TIMEFRAME, AK$1)</f>
        <v>19857</v>
      </c>
      <c r="AL42" s="45">
        <f ca="1">SUMIFS(CALL_CUST_COUNT_T, CHANNEL_COUNT, $A$2, IS_JJCC, $B$2, CUST_GROUP, $A42, RECENCY_GROUP, $B42, TIMEFRAME, AL$1)</f>
        <v>14994</v>
      </c>
      <c r="AM42" s="48">
        <f ca="1">IF(AK$9 = 0, 0, IFERROR((AK42 - AL42) / AL42, 0))</f>
        <v>0.3243297318927571</v>
      </c>
      <c r="AN42" s="47">
        <f ca="1">SUMIFS(CALL_CUST_COUNT_T, CHANNEL_COUNT, $A$2, IS_JJCC, $B$2, CUST_GROUP, $A42, RECENCY_GROUP, $B42, TIMEFRAME, AN$1)</f>
        <v>19761</v>
      </c>
      <c r="AO42" s="45">
        <f ca="1">SUMIFS(CALL_CUST_COUNT_T, CHANNEL_COUNT, $A$2, IS_JJCC, $B$2, CUST_GROUP, $A42, RECENCY_GROUP, $B42, TIMEFRAME, AO$1)</f>
        <v>17469</v>
      </c>
      <c r="AP42" s="48">
        <f ca="1">IF(AN$9 = 0, 0, IFERROR((AN42 - AO42) / AO42, 0))</f>
        <v>0.13120384681435687</v>
      </c>
      <c r="AQ42" s="47">
        <f ca="1">SUMIFS(CALL_CUST_COUNT_T, CHANNEL_COUNT, $A$2, IS_JJCC, $B$2, CUST_GROUP, $A42, RECENCY_GROUP, $B42, TIMEFRAME, AQ$1)</f>
        <v>30004</v>
      </c>
      <c r="AR42" s="45">
        <f ca="1">SUMIFS(CALL_CUST_COUNT_T, CHANNEL_COUNT, $A$2, IS_JJCC, $B$2, CUST_GROUP, $A42, RECENCY_GROUP, $B42, TIMEFRAME, AR$1)</f>
        <v>21503</v>
      </c>
      <c r="AS42" s="48">
        <f ca="1">IF(AQ$9 = 0, 0, IFERROR((AQ42 - AR42) / AR42, 0))</f>
        <v>0.39534018509045249</v>
      </c>
      <c r="AT42" s="47">
        <f ca="1">SUMIFS(CALL_CUST_COUNT_T, CHANNEL_COUNT, $A$2, IS_JJCC, $B$2, CUST_GROUP, $A42, RECENCY_GROUP, $B42, TIMEFRAME, AT$1)</f>
        <v>17226</v>
      </c>
      <c r="AU42" s="45">
        <f ca="1">SUMIFS(CALL_CUST_COUNT_T, CHANNEL_COUNT, $A$2, IS_JJCC, $B$2, CUST_GROUP, $A42, RECENCY_GROUP, $B42, TIMEFRAME, AU$1)</f>
        <v>14566</v>
      </c>
      <c r="AV42" s="48">
        <f ca="1">IF(AT$9 = 0, 0, IFERROR((AT42 - AU42) / AU42, 0))</f>
        <v>0.18261705341205547</v>
      </c>
      <c r="AW42" s="47">
        <f ca="1">SUMIFS(CALL_CUST_COUNT_T, CHANNEL_COUNT, $A$2, IS_JJCC, $B$2, CUST_GROUP, $A42, RECENCY_GROUP, $B42, TIMEFRAME, AW$1)</f>
        <v>17035</v>
      </c>
      <c r="AX42" s="45">
        <f ca="1">SUMIFS(CALL_CUST_COUNT_T, CHANNEL_COUNT, $A$2, IS_JJCC, $B$2, CUST_GROUP, $A42, RECENCY_GROUP, $B42, TIMEFRAME, AX$1)</f>
        <v>13051</v>
      </c>
      <c r="AY42" s="48">
        <f ca="1">IF(AW$9 = 0, 0, IFERROR((AW42 - AX42) / AX42, 0))</f>
        <v>0.3052639644471688</v>
      </c>
      <c r="AZ42" s="47">
        <f ca="1">SUMIFS(CALL_CUST_COUNT_T, CHANNEL_COUNT, $A$2, IS_JJCC, $B$2, CUST_GROUP, $A42, RECENCY_GROUP, $B42, TIMEFRAME, AZ$1)</f>
        <v>24971</v>
      </c>
      <c r="BA42" s="45">
        <f ca="1">SUMIFS(CALL_CUST_COUNT_T, CHANNEL_COUNT, $A$2, IS_JJCC, $B$2, CUST_GROUP, $A42, RECENCY_GROUP, $B42, TIMEFRAME, BA$1)</f>
        <v>20732</v>
      </c>
      <c r="BB42" s="48">
        <f ca="1">IF(AZ$9 = 0, 0, IFERROR((AZ42 - BA42) / BA42, 0))</f>
        <v>0.20446652517846806</v>
      </c>
      <c r="BC42" s="47">
        <f ca="1">SUMIFS(CALL_CUST_COUNT_T, CHANNEL_COUNT, $A$2, IS_JJCC, $B$2, CUST_GROUP, $A42, RECENCY_GROUP, $B42, TIMEFRAME, BC$1)</f>
        <v>22195</v>
      </c>
      <c r="BD42" s="45">
        <f ca="1">SUMIFS(CALL_CUST_COUNT_T, CHANNEL_COUNT, $A$2, IS_JJCC, $B$2, CUST_GROUP, $A42, RECENCY_GROUP, $B42, TIMEFRAME, BD$1)</f>
        <v>17291</v>
      </c>
      <c r="BE42" s="48">
        <f ca="1">IF(BC$9 = 0, 0, IFERROR((BC42 - BD42) / BD42, 0))</f>
        <v>0.28361575386038979</v>
      </c>
      <c r="BF42" s="47">
        <f ca="1">SUMIFS(CALL_CUST_COUNT_T, CHANNEL_COUNT, $A$2, IS_JJCC, $B$2, CUST_GROUP, $A42, RECENCY_GROUP, $B42, TIMEFRAME, BF$1)</f>
        <v>23400</v>
      </c>
      <c r="BG42" s="45">
        <f ca="1">SUMIFS(CALL_CUST_COUNT_T, CHANNEL_COUNT, $A$2, IS_JJCC, $B$2, CUST_GROUP, $A42, RECENCY_GROUP, $B42, TIMEFRAME, BG$1)</f>
        <v>20854</v>
      </c>
      <c r="BH42" s="48">
        <f ca="1">IF(BF$9 = 0, 0, IFERROR((BF42 - BG42) / BG42, 0))</f>
        <v>0.12208688980531313</v>
      </c>
      <c r="BI42" s="47">
        <f ca="1">SUMIFS(CALL_CUST_COUNT_T, CHANNEL_COUNT, $A$2, IS_JJCC, $B$2, CUST_GROUP, $A42, RECENCY_GROUP, $B42, TIMEFRAME, BI$1)</f>
        <v>42891</v>
      </c>
      <c r="BJ42" s="45">
        <f ca="1">SUMIFS(CALL_CUST_COUNT_T, CHANNEL_COUNT, $A$2, IS_JJCC, $B$2, CUST_GROUP, $A42, RECENCY_GROUP, $B42, TIMEFRAME, BJ$1)</f>
        <v>35408</v>
      </c>
      <c r="BK42" s="48">
        <f ca="1">IF(BI$9 = 0, 0, IFERROR((BI42 - BJ42) / BJ42, 0))</f>
        <v>0.21133642114776321</v>
      </c>
      <c r="BL42" s="47">
        <f ca="1">SUMIFS(CALL_CUST_COUNT_T, CHANNEL_COUNT, $A$2, IS_JJCC, $B$2, CUST_GROUP, $A42, RECENCY_GROUP, $B42, TIMEFRAME, BL$1)</f>
        <v>19922</v>
      </c>
      <c r="BM42" s="45">
        <f ca="1">SUMIFS(CALL_CUST_COUNT_T, CHANNEL_COUNT, $A$2, IS_JJCC, $B$2, CUST_GROUP, $A42, RECENCY_GROUP, $B42, TIMEFRAME, BM$1)</f>
        <v>16122</v>
      </c>
      <c r="BN42" s="48">
        <f ca="1">IF(BL$9 = 0, 0, IFERROR((BL42 - BM42) / BM42, 0))</f>
        <v>0.23570276640615309</v>
      </c>
      <c r="BO42" s="154" t="str">
        <f t="shared" si="184"/>
        <v>Phone</v>
      </c>
      <c r="BP42" s="249"/>
    </row>
    <row r="43" spans="1:68" hidden="1" x14ac:dyDescent="0.2">
      <c r="A43" s="6"/>
      <c r="C43" s="3">
        <f>ROW($C$29)</f>
        <v>29</v>
      </c>
      <c r="D43" s="241"/>
      <c r="E43" s="76" t="str">
        <f t="shared" ref="E43:E46" si="185">E39 &amp; " %"</f>
        <v>Mail %</v>
      </c>
      <c r="F43" s="33">
        <f t="shared" ref="F43:G46" ca="1" si="186">IFERROR(F39 / INDIRECT(ADDRESS($C43, COLUMN(F39))), 0)</f>
        <v>0.96357045563003485</v>
      </c>
      <c r="G43" s="8">
        <f t="shared" ca="1" si="186"/>
        <v>0.9626775311274417</v>
      </c>
      <c r="H43" s="20">
        <f ca="1">IF(F$9 = 0, 0, IFERROR((F43 - G43) * 10000, 0))</f>
        <v>8.9292450259315093</v>
      </c>
      <c r="I43" s="88"/>
      <c r="J43" s="33">
        <f t="shared" ref="J43:K46" ca="1" si="187">IFERROR(J39 / INDIRECT(ADDRESS($C43, COLUMN(J39))), 0)</f>
        <v>0.96455653541537945</v>
      </c>
      <c r="K43" s="8">
        <f t="shared" ca="1" si="187"/>
        <v>0.96385286995884256</v>
      </c>
      <c r="L43" s="20">
        <f ca="1">IF(J$9 = 0, 0, IFERROR((J43 - K43) * 10000, 0))</f>
        <v>7.0366545653688384</v>
      </c>
      <c r="M43" s="88"/>
      <c r="N43" s="33">
        <f t="shared" ref="N43:O46" ca="1" si="188">IFERROR(N39 / INDIRECT(ADDRESS($C43, COLUMN(N39))), 0)</f>
        <v>0.96455653541537945</v>
      </c>
      <c r="O43" s="8">
        <f t="shared" ca="1" si="188"/>
        <v>0.96385286995884256</v>
      </c>
      <c r="P43" s="20">
        <f ca="1">IF(N$9 = 0, 0, IFERROR((N43 - O43) * 10000, 0))</f>
        <v>7.0366545653688384</v>
      </c>
      <c r="Q43" s="88"/>
      <c r="R43" s="33">
        <f t="shared" ref="R43:S46" ca="1" si="189">IFERROR(R39 / INDIRECT(ADDRESS($C43, COLUMN(R39))), 0)</f>
        <v>0.96168451385242804</v>
      </c>
      <c r="S43" s="8">
        <f t="shared" ca="1" si="189"/>
        <v>0.96102684149755624</v>
      </c>
      <c r="T43" s="20">
        <f ca="1">IF(R$9 = 0, 0, IFERROR((R43 - S43) * 10000, 0))</f>
        <v>6.5767235487179665</v>
      </c>
      <c r="U43" s="33">
        <f t="shared" ref="U43:V46" ca="1" si="190">IFERROR(U39 / INDIRECT(ADDRESS($C43, COLUMN(U39))), 0)</f>
        <v>0.96163017559072184</v>
      </c>
      <c r="V43" s="8">
        <f t="shared" ca="1" si="190"/>
        <v>0.9616130431454597</v>
      </c>
      <c r="W43" s="20">
        <f ca="1">IF(U$9 = 0, 0, IFERROR((U43 - V43) * 10000, 0))</f>
        <v>0.17132445262135754</v>
      </c>
      <c r="X43" s="33">
        <f t="shared" ref="X43:Y46" ca="1" si="191">IFERROR(X39 / INDIRECT(ADDRESS($C43, COLUMN(X39))), 0)</f>
        <v>0.96221690255821901</v>
      </c>
      <c r="Y43" s="8">
        <f t="shared" ca="1" si="191"/>
        <v>0.96035891072232149</v>
      </c>
      <c r="Z43" s="20">
        <f ca="1">IF(X$9 = 0, 0, IFERROR((X43 - Y43) * 10000, 0))</f>
        <v>18.579918358975213</v>
      </c>
      <c r="AA43" s="33">
        <f t="shared" ref="AA43:AB46" ca="1" si="192">IFERROR(AA39 / INDIRECT(ADDRESS($C43, COLUMN(AA39))), 0)</f>
        <v>0.96188338990740219</v>
      </c>
      <c r="AB43" s="8">
        <f t="shared" ca="1" si="192"/>
        <v>0.96192537640765496</v>
      </c>
      <c r="AC43" s="20">
        <f ca="1">IF(AA$9 = 0, 0, IFERROR((AA43 - AB43) * 10000, 0))</f>
        <v>-0.41986500252777503</v>
      </c>
      <c r="AD43" s="88"/>
      <c r="AE43" s="33">
        <f t="shared" ref="AE43:AF46" ca="1" si="193">IFERROR(AE39 / INDIRECT(ADDRESS($C43, COLUMN(AE39))), 0)</f>
        <v>0.95427124450733591</v>
      </c>
      <c r="AF43" s="8">
        <f t="shared" ca="1" si="193"/>
        <v>0.95410218359126564</v>
      </c>
      <c r="AG43" s="20">
        <f ca="1">IF(AE$9 = 0, 0, IFERROR((AE43 - AF43) * 10000, 0))</f>
        <v>1.6906091607027385</v>
      </c>
      <c r="AH43" s="33">
        <f t="shared" ref="AH43:AI46" ca="1" si="194">IFERROR(AH39 / INDIRECT(ADDRESS($C43, COLUMN(AH39))), 0)</f>
        <v>0.95865348041080256</v>
      </c>
      <c r="AI43" s="8">
        <f t="shared" ca="1" si="194"/>
        <v>0.95806517519664935</v>
      </c>
      <c r="AJ43" s="20">
        <f ca="1">IF(AH$9 = 0, 0, IFERROR((AH43 - AI43) * 10000, 0))</f>
        <v>5.8830521415320636</v>
      </c>
      <c r="AK43" s="33">
        <f t="shared" ref="AK43:AL46" ca="1" si="195">IFERROR(AK39 / INDIRECT(ADDRESS($C43, COLUMN(AK39))), 0)</f>
        <v>0.95710995970063328</v>
      </c>
      <c r="AL43" s="8">
        <f t="shared" ca="1" si="195"/>
        <v>0.95551601423487542</v>
      </c>
      <c r="AM43" s="20">
        <f ca="1">IF(AK$9 = 0, 0, IFERROR((AK43 - AL43) * 10000, 0))</f>
        <v>15.939454657578622</v>
      </c>
      <c r="AN43" s="33">
        <f t="shared" ref="AN43:AO46" ca="1" si="196">IFERROR(AN39 / INDIRECT(ADDRESS($C43, COLUMN(AN39))), 0)</f>
        <v>0.95973412965995564</v>
      </c>
      <c r="AO43" s="8">
        <f t="shared" ca="1" si="196"/>
        <v>0.95371478298705537</v>
      </c>
      <c r="AP43" s="20">
        <f ca="1">IF(AN$9 = 0, 0, IFERROR((AN43 - AO43) * 10000, 0))</f>
        <v>60.193466729002722</v>
      </c>
      <c r="AQ43" s="33">
        <f t="shared" ref="AQ43:AR46" ca="1" si="197">IFERROR(AQ39 / INDIRECT(ADDRESS($C43, COLUMN(AQ39))), 0)</f>
        <v>0.95721213273747263</v>
      </c>
      <c r="AR43" s="8">
        <f t="shared" ca="1" si="197"/>
        <v>0.95674786628733999</v>
      </c>
      <c r="AS43" s="20">
        <f ca="1">IF(AQ$9 = 0, 0, IFERROR((AQ43 - AR43) * 10000, 0))</f>
        <v>4.6426645013264434</v>
      </c>
      <c r="AT43" s="33">
        <f t="shared" ref="AT43:AU46" ca="1" si="198">IFERROR(AT39 / INDIRECT(ADDRESS($C43, COLUMN(AT39))), 0)</f>
        <v>0.95568081343943412</v>
      </c>
      <c r="AU43" s="8">
        <f t="shared" ca="1" si="198"/>
        <v>0.95596702433917824</v>
      </c>
      <c r="AV43" s="20">
        <f ca="1">IF(AT$9 = 0, 0, IFERROR((AT43 - AU43) * 10000, 0))</f>
        <v>-2.8621089974412151</v>
      </c>
      <c r="AW43" s="33">
        <f t="shared" ref="AW43:AX46" ca="1" si="199">IFERROR(AW39 / INDIRECT(ADDRESS($C43, COLUMN(AW39))), 0)</f>
        <v>0.9597868760515984</v>
      </c>
      <c r="AX43" s="8">
        <f t="shared" ca="1" si="199"/>
        <v>0.95760726314248057</v>
      </c>
      <c r="AY43" s="20">
        <f ca="1">IF(AW$9 = 0, 0, IFERROR((AW43 - AX43) * 10000, 0))</f>
        <v>21.79612909117834</v>
      </c>
      <c r="AZ43" s="33">
        <f t="shared" ref="AZ43:BA46" ca="1" si="200">IFERROR(AZ39 / INDIRECT(ADDRESS($C43, COLUMN(AZ39))), 0)</f>
        <v>0.95880307257232389</v>
      </c>
      <c r="BA43" s="8">
        <f t="shared" ca="1" si="200"/>
        <v>0.95872869645324732</v>
      </c>
      <c r="BB43" s="20">
        <f ca="1">IF(AZ$9 = 0, 0, IFERROR((AZ43 - BA43) * 10000, 0))</f>
        <v>0.74376119076569047</v>
      </c>
      <c r="BC43" s="33">
        <f t="shared" ref="BC43:BD46" ca="1" si="201">IFERROR(BC39 / INDIRECT(ADDRESS($C43, COLUMN(BC39))), 0)</f>
        <v>0.95504799451491262</v>
      </c>
      <c r="BD43" s="8">
        <f t="shared" ca="1" si="201"/>
        <v>0.95496242263483644</v>
      </c>
      <c r="BE43" s="20">
        <f ca="1">IF(BC$9 = 0, 0, IFERROR((BC43 - BD43) * 10000, 0))</f>
        <v>0.85571880076185103</v>
      </c>
      <c r="BF43" s="33">
        <f t="shared" ref="BF43:BG46" ca="1" si="202">IFERROR(BF39 / INDIRECT(ADDRESS($C43, COLUMN(BF39))), 0)</f>
        <v>0.95833840906322332</v>
      </c>
      <c r="BG43" s="8">
        <f t="shared" ca="1" si="202"/>
        <v>0.95496937002834414</v>
      </c>
      <c r="BH43" s="20">
        <f ca="1">IF(BF$9 = 0, 0, IFERROR((BF43 - BG43) * 10000, 0))</f>
        <v>33.69039034879173</v>
      </c>
      <c r="BI43" s="33">
        <f t="shared" ref="BI43:BJ46" ca="1" si="203">IFERROR(BI39 / INDIRECT(ADDRESS($C43, COLUMN(BI39))), 0)</f>
        <v>0.95818869259513118</v>
      </c>
      <c r="BJ43" s="8">
        <f t="shared" ca="1" si="203"/>
        <v>0.96002476580165819</v>
      </c>
      <c r="BK43" s="20">
        <f ca="1">IF(BI$9 = 0, 0, IFERROR((BI43 - BJ43) * 10000, 0))</f>
        <v>-18.360732065270113</v>
      </c>
      <c r="BL43" s="33">
        <f t="shared" ref="BL43:BM46" ca="1" si="204">IFERROR(BL39 / INDIRECT(ADDRESS($C43, COLUMN(BL39))), 0)</f>
        <v>0.95490589471672882</v>
      </c>
      <c r="BM43" s="8">
        <f t="shared" ca="1" si="204"/>
        <v>0.95290563355251467</v>
      </c>
      <c r="BN43" s="20">
        <f ca="1">IF(BL$9 = 0, 0, IFERROR((BL43 - BM43) * 10000, 0))</f>
        <v>20.002611642141453</v>
      </c>
      <c r="BO43" s="155" t="str">
        <f t="shared" si="184"/>
        <v>Mail %</v>
      </c>
      <c r="BP43" s="249"/>
    </row>
    <row r="44" spans="1:68" hidden="1" x14ac:dyDescent="0.2">
      <c r="A44" s="6"/>
      <c r="C44" s="3">
        <f t="shared" ref="C44:C46" si="205">ROW($C$29)</f>
        <v>29</v>
      </c>
      <c r="D44" s="241"/>
      <c r="E44" s="136" t="str">
        <f t="shared" si="185"/>
        <v>Email %</v>
      </c>
      <c r="F44" s="127">
        <f t="shared" ca="1" si="186"/>
        <v>0.97382900521144433</v>
      </c>
      <c r="G44" s="105">
        <f t="shared" ca="1" si="186"/>
        <v>0.98618588889311964</v>
      </c>
      <c r="H44" s="106">
        <f ca="1">IF(F$9 = 0, 0, IFERROR((F44 - G44) * 10000, 0))</f>
        <v>-123.56883681675312</v>
      </c>
      <c r="I44" s="88"/>
      <c r="J44" s="127">
        <f t="shared" ca="1" si="187"/>
        <v>0.97690597892811004</v>
      </c>
      <c r="K44" s="105">
        <f t="shared" ca="1" si="187"/>
        <v>0.97312436382947787</v>
      </c>
      <c r="L44" s="106">
        <f ca="1">IF(J$9 = 0, 0, IFERROR((J44 - K44) * 10000, 0))</f>
        <v>37.816150986321738</v>
      </c>
      <c r="M44" s="88"/>
      <c r="N44" s="127">
        <f t="shared" ca="1" si="188"/>
        <v>0.97690597892811004</v>
      </c>
      <c r="O44" s="105">
        <f t="shared" ca="1" si="188"/>
        <v>0.97312436382947787</v>
      </c>
      <c r="P44" s="106">
        <f ca="1">IF(N$9 = 0, 0, IFERROR((N44 - O44) * 10000, 0))</f>
        <v>37.816150986321738</v>
      </c>
      <c r="Q44" s="88"/>
      <c r="R44" s="127">
        <f t="shared" ca="1" si="189"/>
        <v>0.97340626869680946</v>
      </c>
      <c r="S44" s="105">
        <f t="shared" ca="1" si="189"/>
        <v>0.9887224585989276</v>
      </c>
      <c r="T44" s="106">
        <f ca="1">IF(R$9 = 0, 0, IFERROR((R44 - S44) * 10000, 0))</f>
        <v>-153.16189902118137</v>
      </c>
      <c r="U44" s="127">
        <f t="shared" ca="1" si="190"/>
        <v>0.97258265977104041</v>
      </c>
      <c r="V44" s="105">
        <f t="shared" ca="1" si="190"/>
        <v>0.98831423978771715</v>
      </c>
      <c r="W44" s="106">
        <f ca="1">IF(U$9 = 0, 0, IFERROR((U44 - V44) * 10000, 0))</f>
        <v>-157.31580016676739</v>
      </c>
      <c r="X44" s="127">
        <f t="shared" ca="1" si="191"/>
        <v>0.97286235920969899</v>
      </c>
      <c r="Y44" s="105">
        <f t="shared" ca="1" si="191"/>
        <v>0.99119086904940479</v>
      </c>
      <c r="Z44" s="106">
        <f ca="1">IF(X$9 = 0, 0, IFERROR((X44 - Y44) * 10000, 0))</f>
        <v>-183.28509839705796</v>
      </c>
      <c r="AA44" s="127">
        <f t="shared" ca="1" si="192"/>
        <v>0.97504800019443116</v>
      </c>
      <c r="AB44" s="105">
        <f t="shared" ca="1" si="192"/>
        <v>0.97232843534560853</v>
      </c>
      <c r="AC44" s="106">
        <f ca="1">IF(AA$9 = 0, 0, IFERROR((AA44 - AB44) * 10000, 0))</f>
        <v>27.195648488226311</v>
      </c>
      <c r="AD44" s="88"/>
      <c r="AE44" s="127">
        <f t="shared" ca="1" si="193"/>
        <v>0.96737916139122659</v>
      </c>
      <c r="AF44" s="105">
        <f t="shared" ca="1" si="193"/>
        <v>0.99289802840788632</v>
      </c>
      <c r="AG44" s="106">
        <f ca="1">IF(AE$9 = 0, 0, IFERROR((AE44 - AF44) * 10000, 0))</f>
        <v>-255.18867016659729</v>
      </c>
      <c r="AH44" s="127">
        <f t="shared" ca="1" si="194"/>
        <v>0.99330543933054394</v>
      </c>
      <c r="AI44" s="105">
        <f t="shared" ca="1" si="194"/>
        <v>0.98809888650526101</v>
      </c>
      <c r="AJ44" s="106">
        <f ca="1">IF(AH$9 = 0, 0, IFERROR((AH44 - AI44) * 10000, 0))</f>
        <v>52.065528252829282</v>
      </c>
      <c r="AK44" s="127">
        <f t="shared" ca="1" si="195"/>
        <v>0.97337363270005761</v>
      </c>
      <c r="AL44" s="105">
        <f t="shared" ca="1" si="195"/>
        <v>0.98906964921199791</v>
      </c>
      <c r="AM44" s="106">
        <f ca="1">IF(AK$9 = 0, 0, IFERROR((AK44 - AL44) * 10000, 0))</f>
        <v>-156.96016511940303</v>
      </c>
      <c r="AN44" s="127">
        <f t="shared" ca="1" si="196"/>
        <v>0.96691070224448517</v>
      </c>
      <c r="AO44" s="105">
        <f t="shared" ca="1" si="196"/>
        <v>0.97079299466985747</v>
      </c>
      <c r="AP44" s="106">
        <f ca="1">IF(AN$9 = 0, 0, IFERROR((AN44 - AO44) * 10000, 0))</f>
        <v>-38.822924253723023</v>
      </c>
      <c r="AQ44" s="127">
        <f t="shared" ca="1" si="197"/>
        <v>0.99385122500079237</v>
      </c>
      <c r="AR44" s="105">
        <f t="shared" ca="1" si="197"/>
        <v>0.98773115220483643</v>
      </c>
      <c r="AS44" s="106">
        <f ca="1">IF(AQ$9 = 0, 0, IFERROR((AQ44 - AR44) * 10000, 0))</f>
        <v>61.200727959559444</v>
      </c>
      <c r="AT44" s="127">
        <f t="shared" ca="1" si="198"/>
        <v>0.96761715296198059</v>
      </c>
      <c r="AU44" s="105">
        <f t="shared" ca="1" si="198"/>
        <v>0.98933525255168808</v>
      </c>
      <c r="AV44" s="106">
        <f ca="1">IF(AT$9 = 0, 0, IFERROR((AT44 - AU44) * 10000, 0))</f>
        <v>-217.18099589707495</v>
      </c>
      <c r="AW44" s="127">
        <f t="shared" ca="1" si="199"/>
        <v>0.96791923724060569</v>
      </c>
      <c r="AX44" s="105">
        <f t="shared" ca="1" si="199"/>
        <v>0.96837018597159175</v>
      </c>
      <c r="AY44" s="106">
        <f ca="1">IF(AW$9 = 0, 0, IFERROR((AW44 - AX44) * 10000, 0))</f>
        <v>-4.5094873098605603</v>
      </c>
      <c r="AZ44" s="127">
        <f t="shared" ca="1" si="200"/>
        <v>0.99361791569534141</v>
      </c>
      <c r="BA44" s="105">
        <f t="shared" ca="1" si="200"/>
        <v>0.99032703823122981</v>
      </c>
      <c r="BB44" s="106">
        <f ca="1">IF(AZ$9 = 0, 0, IFERROR((AZ44 - BA44) * 10000, 0))</f>
        <v>32.908774641116082</v>
      </c>
      <c r="BC44" s="127">
        <f t="shared" ca="1" si="201"/>
        <v>0.96974631470689066</v>
      </c>
      <c r="BD44" s="105">
        <f t="shared" ca="1" si="201"/>
        <v>0.9916003536693192</v>
      </c>
      <c r="BE44" s="106">
        <f ca="1">IF(BC$9 = 0, 0, IFERROR((BC44 - BD44) * 10000, 0))</f>
        <v>-218.54038962428547</v>
      </c>
      <c r="BF44" s="127">
        <f t="shared" ca="1" si="202"/>
        <v>0.97116985422503754</v>
      </c>
      <c r="BG44" s="105">
        <f t="shared" ca="1" si="202"/>
        <v>0.96717564231507724</v>
      </c>
      <c r="BH44" s="106">
        <f ca="1">IF(BF$9 = 0, 0, IFERROR((BF44 - BG44) * 10000, 0))</f>
        <v>39.942119099602991</v>
      </c>
      <c r="BI44" s="127">
        <f t="shared" ca="1" si="203"/>
        <v>0.99586530170031173</v>
      </c>
      <c r="BJ44" s="105">
        <f t="shared" ca="1" si="203"/>
        <v>0.99378163023581345</v>
      </c>
      <c r="BK44" s="106">
        <f ca="1">IF(BI$9 = 0, 0, IFERROR((BI44 - BJ44) * 10000, 0))</f>
        <v>20.836714644982823</v>
      </c>
      <c r="BL44" s="127">
        <f t="shared" ca="1" si="204"/>
        <v>0.97000095538358655</v>
      </c>
      <c r="BM44" s="105">
        <f t="shared" ca="1" si="204"/>
        <v>0.96303536520348321</v>
      </c>
      <c r="BN44" s="106">
        <f ca="1">IF(BL$9 = 0, 0, IFERROR((BL44 - BM44) * 10000, 0))</f>
        <v>69.655901801033423</v>
      </c>
      <c r="BO44" s="157" t="str">
        <f t="shared" si="184"/>
        <v>Email %</v>
      </c>
      <c r="BP44" s="249"/>
    </row>
    <row r="45" spans="1:68" hidden="1" x14ac:dyDescent="0.2">
      <c r="A45" s="6"/>
      <c r="C45" s="3">
        <f t="shared" si="205"/>
        <v>29</v>
      </c>
      <c r="D45" s="241"/>
      <c r="E45" s="83" t="str">
        <f t="shared" si="185"/>
        <v>Promotable %</v>
      </c>
      <c r="F45" s="28">
        <f t="shared" ca="1" si="186"/>
        <v>0.66353790385533107</v>
      </c>
      <c r="G45" s="10">
        <f t="shared" ca="1" si="186"/>
        <v>0.68513878840954956</v>
      </c>
      <c r="H45" s="18">
        <f ca="1">IF(F$9 = 0, 0, IFERROR((F45 - G45) * 10000, 0))</f>
        <v>-216.0088455421849</v>
      </c>
      <c r="I45" s="88"/>
      <c r="J45" s="28">
        <f t="shared" ca="1" si="187"/>
        <v>0.66432891192763122</v>
      </c>
      <c r="K45" s="10">
        <f t="shared" ca="1" si="187"/>
        <v>0.66775302991028807</v>
      </c>
      <c r="L45" s="18">
        <f ca="1">IF(J$9 = 0, 0, IFERROR((J45 - K45) * 10000, 0))</f>
        <v>-34.241179826568491</v>
      </c>
      <c r="M45" s="88"/>
      <c r="N45" s="28">
        <f t="shared" ca="1" si="188"/>
        <v>0.66432891192763122</v>
      </c>
      <c r="O45" s="10">
        <f t="shared" ca="1" si="188"/>
        <v>0.66775302991028807</v>
      </c>
      <c r="P45" s="18">
        <f ca="1">IF(N$9 = 0, 0, IFERROR((N45 - O45) * 10000, 0))</f>
        <v>-34.241179826568491</v>
      </c>
      <c r="Q45" s="88"/>
      <c r="R45" s="28">
        <f t="shared" ca="1" si="189"/>
        <v>0.72461202212481224</v>
      </c>
      <c r="S45" s="10">
        <f t="shared" ca="1" si="189"/>
        <v>0.73285038672634961</v>
      </c>
      <c r="T45" s="18">
        <f ca="1">IF(R$9 = 0, 0, IFERROR((R45 - S45) * 10000, 0))</f>
        <v>-82.383646015373728</v>
      </c>
      <c r="U45" s="28">
        <f t="shared" ca="1" si="190"/>
        <v>0.71495669588017297</v>
      </c>
      <c r="V45" s="10">
        <f t="shared" ca="1" si="190"/>
        <v>0.7272472125124384</v>
      </c>
      <c r="W45" s="18">
        <f ca="1">IF(U$9 = 0, 0, IFERROR((U45 - V45) * 10000, 0))</f>
        <v>-122.90516632265435</v>
      </c>
      <c r="X45" s="28">
        <f t="shared" ca="1" si="191"/>
        <v>0.72681441604430275</v>
      </c>
      <c r="Y45" s="10">
        <f t="shared" ca="1" si="191"/>
        <v>0.73864426656484805</v>
      </c>
      <c r="Z45" s="18">
        <f ca="1">IF(X$9 = 0, 0, IFERROR((X45 - Y45) * 10000, 0))</f>
        <v>-118.29850520545304</v>
      </c>
      <c r="AA45" s="28">
        <f t="shared" ca="1" si="192"/>
        <v>0.73166068520783878</v>
      </c>
      <c r="AB45" s="10">
        <f t="shared" ca="1" si="192"/>
        <v>0.73533702668942436</v>
      </c>
      <c r="AC45" s="18">
        <f ca="1">IF(AA$9 = 0, 0, IFERROR((AA45 - AB45) * 10000, 0))</f>
        <v>-36.763414815855768</v>
      </c>
      <c r="AD45" s="88"/>
      <c r="AE45" s="28">
        <f t="shared" ca="1" si="193"/>
        <v>0.75601400163848964</v>
      </c>
      <c r="AF45" s="10">
        <f t="shared" ca="1" si="193"/>
        <v>0.76584693661225356</v>
      </c>
      <c r="AG45" s="18">
        <f ca="1">IF(AE$9 = 0, 0, IFERROR((AE45 - AF45) * 10000, 0))</f>
        <v>-98.329349737639177</v>
      </c>
      <c r="AH45" s="28">
        <f t="shared" ca="1" si="194"/>
        <v>0.75602890833016356</v>
      </c>
      <c r="AI45" s="10">
        <f t="shared" ca="1" si="194"/>
        <v>0.74461129839615892</v>
      </c>
      <c r="AJ45" s="18">
        <f ca="1">IF(AH$9 = 0, 0, IFERROR((AH45 - AI45) * 10000, 0))</f>
        <v>114.17609934004646</v>
      </c>
      <c r="AK45" s="28">
        <f t="shared" ca="1" si="195"/>
        <v>0.74194012665515252</v>
      </c>
      <c r="AL45" s="10">
        <f t="shared" ca="1" si="195"/>
        <v>0.74688612099644125</v>
      </c>
      <c r="AM45" s="18">
        <f ca="1">IF(AK$9 = 0, 0, IFERROR((AK45 - AL45) * 10000, 0))</f>
        <v>-49.459943412887284</v>
      </c>
      <c r="AN45" s="28">
        <f t="shared" ca="1" si="196"/>
        <v>0.73061362103843563</v>
      </c>
      <c r="AO45" s="10">
        <f t="shared" ca="1" si="196"/>
        <v>0.72968563037093437</v>
      </c>
      <c r="AP45" s="18">
        <f ca="1">IF(AN$9 = 0, 0, IFERROR((AN45 - AO45) * 10000, 0))</f>
        <v>9.2799066750126613</v>
      </c>
      <c r="AQ45" s="28">
        <f t="shared" ca="1" si="197"/>
        <v>0.7531298532534626</v>
      </c>
      <c r="AR45" s="10">
        <f t="shared" ca="1" si="197"/>
        <v>0.73608641536273112</v>
      </c>
      <c r="AS45" s="18">
        <f ca="1">IF(AQ$9 = 0, 0, IFERROR((AQ45 - AR45) * 10000, 0))</f>
        <v>170.43437890731482</v>
      </c>
      <c r="AT45" s="28">
        <f t="shared" ca="1" si="198"/>
        <v>0.73745579133510164</v>
      </c>
      <c r="AU45" s="10">
        <f t="shared" ca="1" si="198"/>
        <v>0.76158073802669457</v>
      </c>
      <c r="AV45" s="18">
        <f ca="1">IF(AT$9 = 0, 0, IFERROR((AT45 - AU45) * 10000, 0))</f>
        <v>-241.2494669159293</v>
      </c>
      <c r="AW45" s="28">
        <f t="shared" ca="1" si="199"/>
        <v>0.74823331463825016</v>
      </c>
      <c r="AX45" s="10">
        <f t="shared" ca="1" si="199"/>
        <v>0.75084199736418211</v>
      </c>
      <c r="AY45" s="18">
        <f ca="1">IF(AW$9 = 0, 0, IFERROR((AW45 - AX45) * 10000, 0))</f>
        <v>-26.086827259319545</v>
      </c>
      <c r="AZ45" s="28">
        <f t="shared" ca="1" si="200"/>
        <v>0.74788856192914743</v>
      </c>
      <c r="BA45" s="10">
        <f t="shared" ca="1" si="200"/>
        <v>0.7431598341777983</v>
      </c>
      <c r="BB45" s="18">
        <f ca="1">IF(AZ$9 = 0, 0, IFERROR((AZ45 - BA45) * 10000, 0))</f>
        <v>47.287277513491375</v>
      </c>
      <c r="BC45" s="28">
        <f t="shared" ca="1" si="201"/>
        <v>0.74880013712718552</v>
      </c>
      <c r="BD45" s="10">
        <f t="shared" ca="1" si="201"/>
        <v>0.75950486295313879</v>
      </c>
      <c r="BE45" s="18">
        <f ca="1">IF(BC$9 = 0, 0, IFERROR((BC45 - BD45) * 10000, 0))</f>
        <v>-107.04725825953277</v>
      </c>
      <c r="BF45" s="28">
        <f t="shared" ca="1" si="202"/>
        <v>0.73939172452998736</v>
      </c>
      <c r="BG45" s="10">
        <f t="shared" ca="1" si="202"/>
        <v>0.75720032915790436</v>
      </c>
      <c r="BH45" s="18">
        <f ca="1">IF(BF$9 = 0, 0, IFERROR((BF45 - BG45) * 10000, 0))</f>
        <v>-178.08604627917001</v>
      </c>
      <c r="BI45" s="28">
        <f t="shared" ca="1" si="203"/>
        <v>0.78274039843456344</v>
      </c>
      <c r="BJ45" s="10">
        <f t="shared" ca="1" si="203"/>
        <v>0.78133412296758908</v>
      </c>
      <c r="BK45" s="18">
        <f ca="1">IF(BI$9 = 0, 0, IFERROR((BI45 - BJ45) * 10000, 0))</f>
        <v>14.062754669743605</v>
      </c>
      <c r="BL45" s="28">
        <f t="shared" ca="1" si="204"/>
        <v>0.74796980987866624</v>
      </c>
      <c r="BM45" s="10">
        <f t="shared" ca="1" si="204"/>
        <v>0.74817842544872937</v>
      </c>
      <c r="BN45" s="18">
        <f ca="1">IF(BL$9 = 0, 0, IFERROR((BL45 - BM45) * 10000, 0))</f>
        <v>-2.0861557006313092</v>
      </c>
      <c r="BO45" s="153" t="str">
        <f t="shared" si="184"/>
        <v>Promotable %</v>
      </c>
      <c r="BP45" s="249"/>
    </row>
    <row r="46" spans="1:68" hidden="1" x14ac:dyDescent="0.2">
      <c r="A46" s="6"/>
      <c r="C46" s="3">
        <f t="shared" si="205"/>
        <v>29</v>
      </c>
      <c r="D46" s="242"/>
      <c r="E46" s="78" t="str">
        <f t="shared" si="185"/>
        <v>Phone %</v>
      </c>
      <c r="F46" s="30">
        <f t="shared" ca="1" si="186"/>
        <v>0.94996507795043916</v>
      </c>
      <c r="G46" s="14">
        <f t="shared" ca="1" si="186"/>
        <v>0.94354795720214746</v>
      </c>
      <c r="H46" s="19">
        <f ca="1">IF(F$9 = 0, 0, IFERROR((F46 - G46) * 10000, 0))</f>
        <v>64.171207482917055</v>
      </c>
      <c r="I46" s="88"/>
      <c r="J46" s="30">
        <f t="shared" ca="1" si="187"/>
        <v>0.94340975170048924</v>
      </c>
      <c r="K46" s="14">
        <f t="shared" ca="1" si="187"/>
        <v>0.94883134289670168</v>
      </c>
      <c r="L46" s="19">
        <f ca="1">IF(J$9 = 0, 0, IFERROR((J46 - K46) * 10000, 0))</f>
        <v>-54.215911962124387</v>
      </c>
      <c r="M46" s="88"/>
      <c r="N46" s="30">
        <f t="shared" ca="1" si="188"/>
        <v>0.94340975170048924</v>
      </c>
      <c r="O46" s="14">
        <f t="shared" ca="1" si="188"/>
        <v>0.94883134289670168</v>
      </c>
      <c r="P46" s="19">
        <f ca="1">IF(N$9 = 0, 0, IFERROR((N46 - O46) * 10000, 0))</f>
        <v>-54.215911962124387</v>
      </c>
      <c r="Q46" s="88"/>
      <c r="R46" s="30">
        <f t="shared" ca="1" si="189"/>
        <v>0.95498113530079731</v>
      </c>
      <c r="S46" s="14">
        <f t="shared" ca="1" si="189"/>
        <v>0.95394081267893016</v>
      </c>
      <c r="T46" s="19">
        <f ca="1">IF(R$9 = 0, 0, IFERROR((R46 - S46) * 10000, 0))</f>
        <v>10.403226218671513</v>
      </c>
      <c r="U46" s="30">
        <f t="shared" ca="1" si="190"/>
        <v>0.94910862675874597</v>
      </c>
      <c r="V46" s="14">
        <f t="shared" ca="1" si="190"/>
        <v>0.95293802464725841</v>
      </c>
      <c r="W46" s="19">
        <f ca="1">IF(U$9 = 0, 0, IFERROR((U46 - V46) * 10000, 0))</f>
        <v>-38.293978885124424</v>
      </c>
      <c r="X46" s="30">
        <f t="shared" ca="1" si="191"/>
        <v>0.95156041434544236</v>
      </c>
      <c r="Y46" s="14">
        <f t="shared" ca="1" si="191"/>
        <v>0.9555179796271801</v>
      </c>
      <c r="Z46" s="19">
        <f ca="1">IF(X$9 = 0, 0, IFERROR((X46 - Y46) * 10000, 0))</f>
        <v>-39.575652817377403</v>
      </c>
      <c r="AA46" s="30">
        <f t="shared" ca="1" si="192"/>
        <v>0.94665294846763937</v>
      </c>
      <c r="AB46" s="14">
        <f t="shared" ca="1" si="192"/>
        <v>0.95225653886128936</v>
      </c>
      <c r="AC46" s="19">
        <f ca="1">IF(AA$9 = 0, 0, IFERROR((AA46 - AB46) * 10000, 0))</f>
        <v>-56.035903936499935</v>
      </c>
      <c r="AD46" s="88"/>
      <c r="AE46" s="30">
        <f t="shared" ca="1" si="193"/>
        <v>0.95449467490876594</v>
      </c>
      <c r="AF46" s="14">
        <f t="shared" ca="1" si="193"/>
        <v>0.9511341954632182</v>
      </c>
      <c r="AG46" s="19">
        <f ca="1">IF(AE$9 = 0, 0, IFERROR((AE46 - AF46) * 10000, 0))</f>
        <v>33.604794455477375</v>
      </c>
      <c r="AH46" s="30">
        <f t="shared" ca="1" si="194"/>
        <v>0.95777862305058958</v>
      </c>
      <c r="AI46" s="14">
        <f t="shared" ca="1" si="194"/>
        <v>0.95765655327408317</v>
      </c>
      <c r="AJ46" s="19">
        <f ca="1">IF(AH$9 = 0, 0, IFERROR((AH46 - AI46) * 10000, 0))</f>
        <v>1.2206977650641715</v>
      </c>
      <c r="AK46" s="30">
        <f t="shared" ca="1" si="195"/>
        <v>0.95264824409902127</v>
      </c>
      <c r="AL46" s="14">
        <f t="shared" ca="1" si="195"/>
        <v>0.95284697508896798</v>
      </c>
      <c r="AM46" s="19">
        <f ca="1">IF(AK$9 = 0, 0, IFERROR((AK46 - AL46) * 10000, 0))</f>
        <v>-1.9873098994671601</v>
      </c>
      <c r="AN46" s="30">
        <f t="shared" ca="1" si="196"/>
        <v>0.95178691840863117</v>
      </c>
      <c r="AO46" s="14">
        <f t="shared" ca="1" si="196"/>
        <v>0.9501250951811161</v>
      </c>
      <c r="AP46" s="19">
        <f ca="1">IF(AN$9 = 0, 0, IFERROR((AN46 - AO46) * 10000, 0))</f>
        <v>16.618232275150689</v>
      </c>
      <c r="AQ46" s="30">
        <f t="shared" ca="1" si="197"/>
        <v>0.95096827358879277</v>
      </c>
      <c r="AR46" s="14">
        <f t="shared" ca="1" si="197"/>
        <v>0.95585881934566141</v>
      </c>
      <c r="AS46" s="19">
        <f ca="1">IF(AQ$9 = 0, 0, IFERROR((AQ46 - AR46) * 10000, 0))</f>
        <v>-48.905457568686472</v>
      </c>
      <c r="AT46" s="30">
        <f t="shared" ca="1" si="198"/>
        <v>0.95192307692307687</v>
      </c>
      <c r="AU46" s="14">
        <f t="shared" ca="1" si="198"/>
        <v>0.95302276890866267</v>
      </c>
      <c r="AV46" s="19">
        <f ca="1">IF(AT$9 = 0, 0, IFERROR((AT46 - AU46) * 10000, 0))</f>
        <v>-10.996919855857934</v>
      </c>
      <c r="AW46" s="30">
        <f t="shared" ca="1" si="199"/>
        <v>0.95541222658440828</v>
      </c>
      <c r="AX46" s="14">
        <f t="shared" ca="1" si="199"/>
        <v>0.95555718260360234</v>
      </c>
      <c r="AY46" s="19">
        <f ca="1">IF(AW$9 = 0, 0, IFERROR((AW46 - AX46) * 10000, 0))</f>
        <v>-1.4495601919406464</v>
      </c>
      <c r="AZ46" s="30">
        <f t="shared" ca="1" si="200"/>
        <v>0.95429357587801433</v>
      </c>
      <c r="BA46" s="14">
        <f t="shared" ca="1" si="200"/>
        <v>0.95495163519115611</v>
      </c>
      <c r="BB46" s="19">
        <f ca="1">IF(AZ$9 = 0, 0, IFERROR((AZ46 - BA46) * 10000, 0))</f>
        <v>-6.580593131417789</v>
      </c>
      <c r="BC46" s="30">
        <f t="shared" ca="1" si="201"/>
        <v>0.95110558793280764</v>
      </c>
      <c r="BD46" s="14">
        <f t="shared" ca="1" si="201"/>
        <v>0.95551503094606538</v>
      </c>
      <c r="BE46" s="19">
        <f ca="1">IF(BC$9 = 0, 0, IFERROR((BC46 - BD46) * 10000, 0))</f>
        <v>-44.094430132577415</v>
      </c>
      <c r="BF46" s="30">
        <f t="shared" ca="1" si="202"/>
        <v>0.9501766354001705</v>
      </c>
      <c r="BG46" s="14">
        <f t="shared" ca="1" si="202"/>
        <v>0.95336929688214322</v>
      </c>
      <c r="BH46" s="19">
        <f ca="1">IF(BF$9 = 0, 0, IFERROR((BF46 - BG46) * 10000, 0))</f>
        <v>-31.926614819727249</v>
      </c>
      <c r="BI46" s="30">
        <f t="shared" ca="1" si="203"/>
        <v>0.94834943728303889</v>
      </c>
      <c r="BJ46" s="14">
        <f t="shared" ca="1" si="203"/>
        <v>0.95316033164638747</v>
      </c>
      <c r="BK46" s="19">
        <f ca="1">IF(BI$9 = 0, 0, IFERROR((BI46 - BJ46) * 10000, 0))</f>
        <v>-48.108943633485836</v>
      </c>
      <c r="BL46" s="30">
        <f t="shared" ca="1" si="204"/>
        <v>0.9516575905225948</v>
      </c>
      <c r="BM46" s="14">
        <f t="shared" ca="1" si="204"/>
        <v>0.95503820863692912</v>
      </c>
      <c r="BN46" s="19">
        <f ca="1">IF(BL$9 = 0, 0, IFERROR((BL46 - BM46) * 10000, 0))</f>
        <v>-33.806181143343217</v>
      </c>
      <c r="BO46" s="156" t="str">
        <f t="shared" si="184"/>
        <v>Phone %</v>
      </c>
      <c r="BP46" s="251"/>
    </row>
    <row r="47" spans="1:68" ht="3.75" hidden="1" customHeight="1" x14ac:dyDescent="0.2">
      <c r="A47" s="6"/>
      <c r="D47" s="144"/>
      <c r="E47" s="144"/>
      <c r="F47" s="144"/>
      <c r="G47" s="144"/>
      <c r="H47" s="160"/>
      <c r="I47" s="138"/>
      <c r="J47" s="144"/>
      <c r="K47" s="144"/>
      <c r="L47" s="160"/>
      <c r="M47" s="138"/>
      <c r="N47" s="144"/>
      <c r="O47" s="144"/>
      <c r="P47" s="160"/>
      <c r="Q47" s="138"/>
      <c r="R47" s="144"/>
      <c r="S47" s="144"/>
      <c r="T47" s="160"/>
      <c r="U47" s="144"/>
      <c r="V47" s="144"/>
      <c r="W47" s="160"/>
      <c r="X47" s="144"/>
      <c r="Y47" s="144"/>
      <c r="Z47" s="160"/>
      <c r="AA47" s="144"/>
      <c r="AB47" s="144"/>
      <c r="AC47" s="160"/>
      <c r="AD47" s="138"/>
      <c r="AE47" s="144"/>
      <c r="AF47" s="144"/>
      <c r="AG47" s="160"/>
      <c r="AH47" s="144"/>
      <c r="AI47" s="144"/>
      <c r="AJ47" s="160"/>
      <c r="AK47" s="144"/>
      <c r="AL47" s="144"/>
      <c r="AM47" s="160"/>
      <c r="AN47" s="144"/>
      <c r="AO47" s="144"/>
      <c r="AP47" s="160"/>
      <c r="AQ47" s="144"/>
      <c r="AR47" s="144"/>
      <c r="AS47" s="160"/>
      <c r="AT47" s="144"/>
      <c r="AU47" s="144"/>
      <c r="AV47" s="160"/>
      <c r="AW47" s="144"/>
      <c r="AX47" s="144"/>
      <c r="AY47" s="160"/>
      <c r="AZ47" s="144"/>
      <c r="BA47" s="144"/>
      <c r="BB47" s="160"/>
      <c r="BC47" s="144"/>
      <c r="BD47" s="144"/>
      <c r="BE47" s="160"/>
      <c r="BF47" s="144"/>
      <c r="BG47" s="144"/>
      <c r="BH47" s="160"/>
      <c r="BI47" s="144"/>
      <c r="BJ47" s="144"/>
      <c r="BK47" s="160"/>
      <c r="BL47" s="144"/>
      <c r="BM47" s="144"/>
      <c r="BN47" s="160"/>
      <c r="BO47" s="144"/>
      <c r="BP47" s="144"/>
    </row>
    <row r="48" spans="1:68" hidden="1" x14ac:dyDescent="0.2">
      <c r="A48" s="6" t="str">
        <f t="shared" ref="A48:B51" si="206">A$11</f>
        <v>&gt;= 1</v>
      </c>
      <c r="B48" s="3" t="str">
        <f t="shared" si="206"/>
        <v>&gt;= 0</v>
      </c>
      <c r="C48" s="3" t="s">
        <v>107</v>
      </c>
      <c r="D48" s="236" t="s">
        <v>100</v>
      </c>
      <c r="E48" s="145" t="s">
        <v>101</v>
      </c>
      <c r="F48" s="146">
        <f t="shared" ref="F48:G51" ca="1" si="207">SUMIFS(CUST_COUNT_T, CHANNEL_COUNT, $A$2, IS_JJCC, $B$2, CUST_GROUP, $A48, RECENCY_GROUP, $B48, TIMEFRAME, F$1, IS_JJCC, $C48)</f>
        <v>176181</v>
      </c>
      <c r="G48" s="147">
        <f t="shared" ca="1" si="207"/>
        <v>144424</v>
      </c>
      <c r="H48" s="148">
        <f ca="1">IF(F$9 = 0, 0, IFERROR((F48 - G48) / G48, 0))</f>
        <v>0.21988727635296074</v>
      </c>
      <c r="I48" s="141"/>
      <c r="J48" s="149">
        <f t="shared" ref="J48:K51" ca="1" si="208">SUMIFS(CUST_COUNT_T, CHANNEL_COUNT, $A$2, IS_JJCC, $B$2, CUST_GROUP, $A48, RECENCY_GROUP, $B48, TIMEFRAME, J$1, IS_JJCC, $C48)</f>
        <v>204769</v>
      </c>
      <c r="K48" s="147">
        <f t="shared" ca="1" si="208"/>
        <v>173845</v>
      </c>
      <c r="L48" s="148">
        <f ca="1">IF(J$9 = 0, 0, IFERROR((J48 - K48) / K48, 0))</f>
        <v>0.17788259656590641</v>
      </c>
      <c r="M48" s="141"/>
      <c r="N48" s="149">
        <f t="shared" ref="N48:O51" ca="1" si="209">SUMIFS(CUST_COUNT_T, CHANNEL_COUNT, $A$2, IS_JJCC, $B$2, CUST_GROUP, $A48, RECENCY_GROUP, $B48, TIMEFRAME, N$1, IS_JJCC, $C48)</f>
        <v>204769</v>
      </c>
      <c r="O48" s="147">
        <f t="shared" ca="1" si="209"/>
        <v>173845</v>
      </c>
      <c r="P48" s="148">
        <f ca="1">IF(N$9 = 0, 0, IFERROR((N48 - O48) / O48, 0))</f>
        <v>0.17788259656590641</v>
      </c>
      <c r="Q48" s="141"/>
      <c r="R48" s="149">
        <f t="shared" ref="R48:S51" ca="1" si="210">SUMIFS(CUST_COUNT_T, CHANNEL_COUNT, $A$2, IS_JJCC, $B$2, CUST_GROUP, $A48, RECENCY_GROUP, $B48, TIMEFRAME, R$1, IS_JJCC, $C48)</f>
        <v>51335</v>
      </c>
      <c r="S48" s="147">
        <f t="shared" ca="1" si="210"/>
        <v>40511</v>
      </c>
      <c r="T48" s="148">
        <f ca="1">IF(R$9 = 0, 0, IFERROR((R48 - S48) / S48, 0))</f>
        <v>0.26718669003480539</v>
      </c>
      <c r="U48" s="146">
        <f t="shared" ref="U48:V51" ca="1" si="211">SUMIFS(CUST_COUNT_T, CHANNEL_COUNT, $A$2, IS_JJCC, $B$2, CUST_GROUP, $A48, RECENCY_GROUP, $B48, TIMEFRAME, U$1, IS_JJCC, $C48)</f>
        <v>57368</v>
      </c>
      <c r="V48" s="147">
        <f t="shared" ca="1" si="211"/>
        <v>47281</v>
      </c>
      <c r="W48" s="148">
        <f ca="1">IF(U$9 = 0, 0, IFERROR((U48 - V48) / V48, 0))</f>
        <v>0.21334151138935301</v>
      </c>
      <c r="X48" s="146">
        <f t="shared" ref="X48:Y51" ca="1" si="212">SUMIFS(CUST_COUNT_T, CHANNEL_COUNT, $A$2, IS_JJCC, $B$2, CUST_GROUP, $A48, RECENCY_GROUP, $B48, TIMEFRAME, X$1, IS_JJCC, $C48)</f>
        <v>55833</v>
      </c>
      <c r="Y48" s="147">
        <f t="shared" ca="1" si="212"/>
        <v>46325</v>
      </c>
      <c r="Z48" s="148">
        <f ca="1">IF(X$9 = 0, 0, IFERROR((X48 - Y48) / Y48, 0))</f>
        <v>0.20524554776038856</v>
      </c>
      <c r="AA48" s="146">
        <f t="shared" ref="AA48:AB51" ca="1" si="213">SUMIFS(CUST_COUNT_T, CHANNEL_COUNT, $A$2, IS_JJCC, $B$2, CUST_GROUP, $A48, RECENCY_GROUP, $B48, TIMEFRAME, AA$1, IS_JJCC, $C48)</f>
        <v>72975</v>
      </c>
      <c r="AB48" s="147">
        <f t="shared" ca="1" si="213"/>
        <v>61260</v>
      </c>
      <c r="AC48" s="148">
        <f ca="1">IF(AA$9 = 0, 0, IFERROR((AA48 - AB48) / AB48, 0))</f>
        <v>0.19123408423114593</v>
      </c>
      <c r="AD48" s="141"/>
      <c r="AE48" s="149">
        <f t="shared" ref="AE48:AF51" ca="1" si="214">SUMIFS(CUST_COUNT_T, CHANNEL_COUNT, $A$2, IS_JJCC, $B$2, CUST_GROUP, $A48, RECENCY_GROUP, $B48, TIMEFRAME, AE$1, IS_JJCC, $C48)</f>
        <v>8460</v>
      </c>
      <c r="AF48" s="147">
        <f t="shared" ca="1" si="214"/>
        <v>5996</v>
      </c>
      <c r="AG48" s="148">
        <f ca="1">IF(AE$9 = 0, 0, IFERROR((AE48 - AF48) / AF48, 0))</f>
        <v>0.41094062708472318</v>
      </c>
      <c r="AH48" s="146">
        <f t="shared" ref="AH48:AI51" ca="1" si="215">SUMIFS(CUST_COUNT_T, CHANNEL_COUNT, $A$2, IS_JJCC, $B$2, CUST_GROUP, $A48, RECENCY_GROUP, $B48, TIMEFRAME, AH$1, IS_JJCC, $C48)</f>
        <v>17854</v>
      </c>
      <c r="AI48" s="147">
        <f t="shared" ca="1" si="215"/>
        <v>13275</v>
      </c>
      <c r="AJ48" s="148">
        <f ca="1">IF(AH$9 = 0, 0, IFERROR((AH48 - AI48) / AI48, 0))</f>
        <v>0.34493408662900188</v>
      </c>
      <c r="AK48" s="146">
        <f t="shared" ref="AK48:AL51" ca="1" si="216">SUMIFS(CUST_COUNT_T, CHANNEL_COUNT, $A$2, IS_JJCC, $B$2, CUST_GROUP, $A48, RECENCY_GROUP, $B48, TIMEFRAME, AK$1, IS_JJCC, $C48)</f>
        <v>13163</v>
      </c>
      <c r="AL48" s="147">
        <f t="shared" ca="1" si="216"/>
        <v>9946</v>
      </c>
      <c r="AM48" s="148">
        <f ca="1">IF(AK$9 = 0, 0, IFERROR((AK48 - AL48) / AL48, 0))</f>
        <v>0.32344661170319727</v>
      </c>
      <c r="AN48" s="146">
        <f t="shared" ref="AN48:AO51" ca="1" si="217">SUMIFS(CUST_COUNT_T, CHANNEL_COUNT, $A$2, IS_JJCC, $B$2, CUST_GROUP, $A48, RECENCY_GROUP, $B48, TIMEFRAME, AN$1, IS_JJCC, $C48)</f>
        <v>12833</v>
      </c>
      <c r="AO48" s="147">
        <f t="shared" ca="1" si="217"/>
        <v>11046</v>
      </c>
      <c r="AP48" s="148">
        <f ca="1">IF(AN$9 = 0, 0, IFERROR((AN48 - AO48) / AO48, 0))</f>
        <v>0.16177801919246787</v>
      </c>
      <c r="AQ48" s="146">
        <f t="shared" ref="AQ48:AR51" ca="1" si="218">SUMIFS(CUST_COUNT_T, CHANNEL_COUNT, $A$2, IS_JJCC, $B$2, CUST_GROUP, $A48, RECENCY_GROUP, $B48, TIMEFRAME, AQ$1, IS_JJCC, $C48)</f>
        <v>19689</v>
      </c>
      <c r="AR48" s="147">
        <f t="shared" ca="1" si="218"/>
        <v>14810</v>
      </c>
      <c r="AS48" s="148">
        <f ca="1">IF(AQ$9 = 0, 0, IFERROR((AQ48 - AR48) / AR48, 0))</f>
        <v>0.32943956785955436</v>
      </c>
      <c r="AT48" s="146">
        <f t="shared" ref="AT48:AU51" ca="1" si="219">SUMIFS(CUST_COUNT_T, CHANNEL_COUNT, $A$2, IS_JJCC, $B$2, CUST_GROUP, $A48, RECENCY_GROUP, $B48, TIMEFRAME, AT$1, IS_JJCC, $C48)</f>
        <v>10981</v>
      </c>
      <c r="AU48" s="147">
        <f t="shared" ca="1" si="219"/>
        <v>9375</v>
      </c>
      <c r="AV48" s="148">
        <f ca="1">IF(AT$9 = 0, 0, IFERROR((AT48 - AU48) / AU48, 0))</f>
        <v>0.17130666666666666</v>
      </c>
      <c r="AW48" s="146">
        <f t="shared" ref="AW48:AX51" ca="1" si="220">SUMIFS(CUST_COUNT_T, CHANNEL_COUNT, $A$2, IS_JJCC, $B$2, CUST_GROUP, $A48, RECENCY_GROUP, $B48, TIMEFRAME, AW$1, IS_JJCC, $C48)</f>
        <v>11307</v>
      </c>
      <c r="AX48" s="147">
        <f t="shared" ca="1" si="220"/>
        <v>8527</v>
      </c>
      <c r="AY48" s="148">
        <f ca="1">IF(AW$9 = 0, 0, IFERROR((AW48 - AX48) / AX48, 0))</f>
        <v>0.32602322035886011</v>
      </c>
      <c r="AZ48" s="146">
        <f t="shared" ref="AZ48:BA51" ca="1" si="221">SUMIFS(CUST_COUNT_T, CHANNEL_COUNT, $A$2, IS_JJCC, $B$2, CUST_GROUP, $A48, RECENCY_GROUP, $B48, TIMEFRAME, AZ$1, IS_JJCC, $C48)</f>
        <v>17153</v>
      </c>
      <c r="BA48" s="147">
        <f t="shared" ca="1" si="221"/>
        <v>14428</v>
      </c>
      <c r="BB48" s="148">
        <f ca="1">IF(AZ$9 = 0, 0, IFERROR((AZ48 - BA48) / BA48, 0))</f>
        <v>0.18886886609370668</v>
      </c>
      <c r="BC48" s="146">
        <f t="shared" ref="BC48:BD51" ca="1" si="222">SUMIFS(CUST_COUNT_T, CHANNEL_COUNT, $A$2, IS_JJCC, $B$2, CUST_GROUP, $A48, RECENCY_GROUP, $B48, TIMEFRAME, BC$1, IS_JJCC, $C48)</f>
        <v>14906</v>
      </c>
      <c r="BD48" s="147">
        <f t="shared" ca="1" si="222"/>
        <v>12046</v>
      </c>
      <c r="BE48" s="148">
        <f ca="1">IF(BC$9 = 0, 0, IFERROR((BC48 - BD48) / BD48, 0))</f>
        <v>0.23742321102440644</v>
      </c>
      <c r="BF48" s="146">
        <f t="shared" ref="BF48:BG51" ca="1" si="223">SUMIFS(CUST_COUNT_T, CHANNEL_COUNT, $A$2, IS_JJCC, $B$2, CUST_GROUP, $A48, RECENCY_GROUP, $B48, TIMEFRAME, BF$1, IS_JJCC, $C48)</f>
        <v>15817</v>
      </c>
      <c r="BG48" s="147">
        <f t="shared" ca="1" si="223"/>
        <v>13830</v>
      </c>
      <c r="BH48" s="148">
        <f ca="1">IF(BF$9 = 0, 0, IFERROR((BF48 - BG48) / BG48, 0))</f>
        <v>0.14367317425885756</v>
      </c>
      <c r="BI48" s="146">
        <f t="shared" ref="BI48:BJ51" ca="1" si="224">SUMIFS(CUST_COUNT_T, CHANNEL_COUNT, $A$2, IS_JJCC, $B$2, CUST_GROUP, $A48, RECENCY_GROUP, $B48, TIMEFRAME, BI$1, IS_JJCC, $C48)</f>
        <v>28112</v>
      </c>
      <c r="BJ48" s="147">
        <f t="shared" ca="1" si="224"/>
        <v>22826</v>
      </c>
      <c r="BK48" s="148">
        <f ca="1">IF(BI$9 = 0, 0, IFERROR((BI48 - BJ48) / BJ48, 0))</f>
        <v>0.23157802505914307</v>
      </c>
      <c r="BL48" s="146">
        <f t="shared" ref="BL48:BM51" ca="1" si="225">SUMIFS(CUST_COUNT_T, CHANNEL_COUNT, $A$2, IS_JJCC, $B$2, CUST_GROUP, $A48, RECENCY_GROUP, $B48, TIMEFRAME, BL$1, IS_JJCC, $C48)</f>
        <v>12986</v>
      </c>
      <c r="BM48" s="147">
        <f t="shared" ca="1" si="225"/>
        <v>10465</v>
      </c>
      <c r="BN48" s="148">
        <f ca="1">IF(BL$9 = 0, 0, IFERROR((BL48 - BM48) / BM48, 0))</f>
        <v>0.24089823220258003</v>
      </c>
      <c r="BO48" s="151" t="str">
        <f t="shared" ref="BO48:BO53" si="226">E48</f>
        <v>JJCH</v>
      </c>
      <c r="BP48" s="248" t="str">
        <f>$D48</f>
        <v>JJCC</v>
      </c>
    </row>
    <row r="49" spans="1:68" hidden="1" x14ac:dyDescent="0.2">
      <c r="A49" s="6" t="str">
        <f t="shared" si="206"/>
        <v>&gt;= 1</v>
      </c>
      <c r="B49" s="3" t="str">
        <f t="shared" si="206"/>
        <v>&gt;= 0</v>
      </c>
      <c r="C49" s="3" t="s">
        <v>32</v>
      </c>
      <c r="D49" s="237"/>
      <c r="E49" s="150" t="s">
        <v>102</v>
      </c>
      <c r="F49" s="124">
        <f t="shared" ca="1" si="207"/>
        <v>30252</v>
      </c>
      <c r="G49" s="110">
        <f t="shared" ca="1" si="207"/>
        <v>24557</v>
      </c>
      <c r="H49" s="108">
        <f ca="1">IF(F$9 = 0, 0, IFERROR((F49 - G49) / G49, 0))</f>
        <v>0.23190943519159507</v>
      </c>
      <c r="I49" s="141"/>
      <c r="J49" s="124">
        <f t="shared" ca="1" si="208"/>
        <v>32976</v>
      </c>
      <c r="K49" s="110">
        <f t="shared" ca="1" si="208"/>
        <v>30035</v>
      </c>
      <c r="L49" s="108">
        <f ca="1">IF(J$9 = 0, 0, IFERROR((J49 - K49) / K49, 0))</f>
        <v>9.7919094389878475E-2</v>
      </c>
      <c r="M49" s="141"/>
      <c r="N49" s="124">
        <f t="shared" ca="1" si="209"/>
        <v>32976</v>
      </c>
      <c r="O49" s="110">
        <f t="shared" ca="1" si="209"/>
        <v>30035</v>
      </c>
      <c r="P49" s="108">
        <f ca="1">IF(N$9 = 0, 0, IFERROR((N49 - O49) / O49, 0))</f>
        <v>9.7919094389878475E-2</v>
      </c>
      <c r="Q49" s="141"/>
      <c r="R49" s="124">
        <f t="shared" ca="1" si="210"/>
        <v>4254</v>
      </c>
      <c r="S49" s="110">
        <f t="shared" ca="1" si="210"/>
        <v>3674</v>
      </c>
      <c r="T49" s="108">
        <f ca="1">IF(R$9 = 0, 0, IFERROR((R49 - S49) / S49, 0))</f>
        <v>0.1578660860097986</v>
      </c>
      <c r="U49" s="124">
        <f t="shared" ca="1" si="211"/>
        <v>4378</v>
      </c>
      <c r="V49" s="110">
        <f t="shared" ca="1" si="211"/>
        <v>4119</v>
      </c>
      <c r="W49" s="108">
        <f ca="1">IF(U$9 = 0, 0, IFERROR((U49 - V49) / V49, 0))</f>
        <v>6.287933964554504E-2</v>
      </c>
      <c r="X49" s="124">
        <f t="shared" ca="1" si="212"/>
        <v>4503</v>
      </c>
      <c r="Y49" s="110">
        <f t="shared" ca="1" si="212"/>
        <v>4169</v>
      </c>
      <c r="Z49" s="108">
        <f ca="1">IF(X$9 = 0, 0, IFERROR((X49 - Y49) / Y49, 0))</f>
        <v>8.0115135524106498E-2</v>
      </c>
      <c r="AA49" s="124">
        <f t="shared" ca="1" si="213"/>
        <v>4865</v>
      </c>
      <c r="AB49" s="110">
        <f t="shared" ca="1" si="213"/>
        <v>3689</v>
      </c>
      <c r="AC49" s="108">
        <f ca="1">IF(AA$9 = 0, 0, IFERROR((AA49 - AB49) / AB49, 0))</f>
        <v>0.31878557874762808</v>
      </c>
      <c r="AD49" s="141"/>
      <c r="AE49" s="124">
        <f t="shared" ca="1" si="214"/>
        <v>438</v>
      </c>
      <c r="AF49" s="110">
        <f t="shared" ca="1" si="214"/>
        <v>310</v>
      </c>
      <c r="AG49" s="108">
        <f ca="1">IF(AE$9 = 0, 0, IFERROR((AE49 - AF49) / AF49, 0))</f>
        <v>0.41290322580645161</v>
      </c>
      <c r="AH49" s="124">
        <f t="shared" ca="1" si="215"/>
        <v>1198</v>
      </c>
      <c r="AI49" s="110">
        <f t="shared" ca="1" si="215"/>
        <v>870</v>
      </c>
      <c r="AJ49" s="108">
        <f ca="1">IF(AH$9 = 0, 0, IFERROR((AH49 - AI49) / AI49, 0))</f>
        <v>0.37701149425287356</v>
      </c>
      <c r="AK49" s="124">
        <f t="shared" ca="1" si="216"/>
        <v>790</v>
      </c>
      <c r="AL49" s="110">
        <f t="shared" ca="1" si="216"/>
        <v>693</v>
      </c>
      <c r="AM49" s="108">
        <f ca="1">IF(AK$9 = 0, 0, IFERROR((AK49 - AL49) / AL49, 0))</f>
        <v>0.13997113997113997</v>
      </c>
      <c r="AN49" s="124">
        <f t="shared" ca="1" si="217"/>
        <v>715</v>
      </c>
      <c r="AO49" s="110">
        <f t="shared" ca="1" si="217"/>
        <v>677</v>
      </c>
      <c r="AP49" s="108">
        <f ca="1">IF(AN$9 = 0, 0, IFERROR((AN49 - AO49) / AO49, 0))</f>
        <v>5.6129985228951254E-2</v>
      </c>
      <c r="AQ49" s="124">
        <f t="shared" ca="1" si="218"/>
        <v>1059</v>
      </c>
      <c r="AR49" s="110">
        <f t="shared" ca="1" si="218"/>
        <v>1008</v>
      </c>
      <c r="AS49" s="108">
        <f ca="1">IF(AQ$9 = 0, 0, IFERROR((AQ49 - AR49) / AR49, 0))</f>
        <v>5.0595238095238096E-2</v>
      </c>
      <c r="AT49" s="124">
        <f t="shared" ca="1" si="219"/>
        <v>570</v>
      </c>
      <c r="AU49" s="110">
        <f t="shared" ca="1" si="219"/>
        <v>450</v>
      </c>
      <c r="AV49" s="108">
        <f ca="1">IF(AT$9 = 0, 0, IFERROR((AT49 - AU49) / AU49, 0))</f>
        <v>0.26666666666666666</v>
      </c>
      <c r="AW49" s="124">
        <f t="shared" ca="1" si="220"/>
        <v>593</v>
      </c>
      <c r="AX49" s="110">
        <f t="shared" ca="1" si="220"/>
        <v>437</v>
      </c>
      <c r="AY49" s="108">
        <f ca="1">IF(AW$9 = 0, 0, IFERROR((AW49 - AX49) / AX49, 0))</f>
        <v>0.35697940503432496</v>
      </c>
      <c r="AZ49" s="124">
        <f t="shared" ca="1" si="221"/>
        <v>1002</v>
      </c>
      <c r="BA49" s="110">
        <f t="shared" ca="1" si="221"/>
        <v>1010</v>
      </c>
      <c r="BB49" s="108">
        <f ca="1">IF(AZ$9 = 0, 0, IFERROR((AZ49 - BA49) / BA49, 0))</f>
        <v>-7.9207920792079209E-3</v>
      </c>
      <c r="BC49" s="124">
        <f t="shared" ca="1" si="222"/>
        <v>884</v>
      </c>
      <c r="BD49" s="110">
        <f t="shared" ca="1" si="222"/>
        <v>793</v>
      </c>
      <c r="BE49" s="108">
        <f ca="1">IF(BC$9 = 0, 0, IFERROR((BC49 - BD49) / BD49, 0))</f>
        <v>0.11475409836065574</v>
      </c>
      <c r="BF49" s="124">
        <f t="shared" ca="1" si="223"/>
        <v>819</v>
      </c>
      <c r="BG49" s="110">
        <f t="shared" ca="1" si="223"/>
        <v>705</v>
      </c>
      <c r="BH49" s="108">
        <f ca="1">IF(BF$9 = 0, 0, IFERROR((BF49 - BG49) / BG49, 0))</f>
        <v>0.16170212765957448</v>
      </c>
      <c r="BI49" s="124">
        <f t="shared" ca="1" si="224"/>
        <v>1161</v>
      </c>
      <c r="BJ49" s="110">
        <f t="shared" ca="1" si="224"/>
        <v>794</v>
      </c>
      <c r="BK49" s="108">
        <f ca="1">IF(BI$9 = 0, 0, IFERROR((BI49 - BJ49) / BJ49, 0))</f>
        <v>0.46221662468513852</v>
      </c>
      <c r="BL49" s="124">
        <f t="shared" ca="1" si="225"/>
        <v>518</v>
      </c>
      <c r="BM49" s="110">
        <f t="shared" ca="1" si="225"/>
        <v>393</v>
      </c>
      <c r="BN49" s="108">
        <f ca="1">IF(BL$9 = 0, 0, IFERROR((BL49 - BM49) / BM49, 0))</f>
        <v>0.31806615776081426</v>
      </c>
      <c r="BO49" s="152" t="str">
        <f t="shared" si="226"/>
        <v>New Card</v>
      </c>
      <c r="BP49" s="249"/>
    </row>
    <row r="50" spans="1:68" hidden="1" x14ac:dyDescent="0.2">
      <c r="A50" s="6" t="str">
        <f t="shared" si="206"/>
        <v>&gt;= 1</v>
      </c>
      <c r="B50" s="3" t="str">
        <f t="shared" si="206"/>
        <v>&gt;= 0</v>
      </c>
      <c r="C50" s="3" t="s">
        <v>31</v>
      </c>
      <c r="D50" s="237"/>
      <c r="E50" s="83" t="s">
        <v>103</v>
      </c>
      <c r="F50" s="32">
        <f t="shared" ca="1" si="207"/>
        <v>556</v>
      </c>
      <c r="G50" s="17">
        <f t="shared" ca="1" si="207"/>
        <v>489</v>
      </c>
      <c r="H50" s="13">
        <f ca="1">IF(F$9 = 0, 0, IFERROR((F50 - G50) / G50, 0))</f>
        <v>0.13701431492842536</v>
      </c>
      <c r="I50" s="141"/>
      <c r="J50" s="32">
        <f t="shared" ca="1" si="208"/>
        <v>723</v>
      </c>
      <c r="K50" s="17">
        <f t="shared" ca="1" si="208"/>
        <v>534</v>
      </c>
      <c r="L50" s="13">
        <f ca="1">IF(J$9 = 0, 0, IFERROR((J50 - K50) / K50, 0))</f>
        <v>0.3539325842696629</v>
      </c>
      <c r="M50" s="141"/>
      <c r="N50" s="32">
        <f t="shared" ca="1" si="209"/>
        <v>723</v>
      </c>
      <c r="O50" s="17">
        <f t="shared" ca="1" si="209"/>
        <v>534</v>
      </c>
      <c r="P50" s="13">
        <f ca="1">IF(N$9 = 0, 0, IFERROR((N50 - O50) / O50, 0))</f>
        <v>0.3539325842696629</v>
      </c>
      <c r="Q50" s="141"/>
      <c r="R50" s="32">
        <f t="shared" ca="1" si="210"/>
        <v>28</v>
      </c>
      <c r="S50" s="17">
        <f t="shared" ca="1" si="210"/>
        <v>24</v>
      </c>
      <c r="T50" s="13">
        <f ca="1">IF(R$9 = 0, 0, IFERROR((R50 - S50) / S50, 0))</f>
        <v>0.16666666666666666</v>
      </c>
      <c r="U50" s="32">
        <f t="shared" ca="1" si="211"/>
        <v>51</v>
      </c>
      <c r="V50" s="17">
        <f t="shared" ca="1" si="211"/>
        <v>35</v>
      </c>
      <c r="W50" s="13">
        <f ca="1">IF(U$9 = 0, 0, IFERROR((U50 - V50) / V50, 0))</f>
        <v>0.45714285714285713</v>
      </c>
      <c r="X50" s="32">
        <f t="shared" ca="1" si="212"/>
        <v>36</v>
      </c>
      <c r="Y50" s="17">
        <f t="shared" ca="1" si="212"/>
        <v>24</v>
      </c>
      <c r="Z50" s="13">
        <f ca="1">IF(X$9 = 0, 0, IFERROR((X50 - Y50) / Y50, 0))</f>
        <v>0.5</v>
      </c>
      <c r="AA50" s="32">
        <f t="shared" ca="1" si="213"/>
        <v>50</v>
      </c>
      <c r="AB50" s="17">
        <f t="shared" ca="1" si="213"/>
        <v>47</v>
      </c>
      <c r="AC50" s="13">
        <f ca="1">IF(AA$9 = 0, 0, IFERROR((AA50 - AB50) / AB50, 0))</f>
        <v>6.3829787234042548E-2</v>
      </c>
      <c r="AD50" s="141"/>
      <c r="AE50" s="32">
        <f t="shared" ca="1" si="214"/>
        <v>2</v>
      </c>
      <c r="AF50" s="17">
        <f t="shared" ca="1" si="214"/>
        <v>3</v>
      </c>
      <c r="AG50" s="13">
        <f ca="1">IF(AE$9 = 0, 0, IFERROR((AE50 - AF50) / AF50, 0))</f>
        <v>-0.33333333333333331</v>
      </c>
      <c r="AH50" s="32">
        <f t="shared" ca="1" si="215"/>
        <v>7</v>
      </c>
      <c r="AI50" s="17">
        <f t="shared" ca="1" si="215"/>
        <v>5</v>
      </c>
      <c r="AJ50" s="13">
        <f ca="1">IF(AH$9 = 0, 0, IFERROR((AH50 - AI50) / AI50, 0))</f>
        <v>0.4</v>
      </c>
      <c r="AK50" s="32">
        <f t="shared" ca="1" si="216"/>
        <v>4</v>
      </c>
      <c r="AL50" s="17">
        <f t="shared" ca="1" si="216"/>
        <v>2</v>
      </c>
      <c r="AM50" s="13">
        <f ca="1">IF(AK$9 = 0, 0, IFERROR((AK50 - AL50) / AL50, 0))</f>
        <v>1</v>
      </c>
      <c r="AN50" s="32">
        <f t="shared" ca="1" si="217"/>
        <v>4</v>
      </c>
      <c r="AO50" s="17">
        <f t="shared" ca="1" si="217"/>
        <v>4</v>
      </c>
      <c r="AP50" s="13">
        <f ca="1">IF(AN$9 = 0, 0, IFERROR((AN50 - AO50) / AO50, 0))</f>
        <v>0</v>
      </c>
      <c r="AQ50" s="32">
        <f t="shared" ca="1" si="218"/>
        <v>8</v>
      </c>
      <c r="AR50" s="17">
        <f t="shared" ca="1" si="218"/>
        <v>5</v>
      </c>
      <c r="AS50" s="13">
        <f ca="1">IF(AQ$9 = 0, 0, IFERROR((AQ50 - AR50) / AR50, 0))</f>
        <v>0.6</v>
      </c>
      <c r="AT50" s="32">
        <f t="shared" ca="1" si="219"/>
        <v>3</v>
      </c>
      <c r="AU50" s="17">
        <f t="shared" ca="1" si="219"/>
        <v>2</v>
      </c>
      <c r="AV50" s="13">
        <f ca="1">IF(AT$9 = 0, 0, IFERROR((AT50 - AU50) / AU50, 0))</f>
        <v>0.5</v>
      </c>
      <c r="AW50" s="32">
        <f t="shared" ca="1" si="220"/>
        <v>2</v>
      </c>
      <c r="AX50" s="17">
        <f t="shared" ca="1" si="220"/>
        <v>3</v>
      </c>
      <c r="AY50" s="13">
        <f ca="1">IF(AW$9 = 0, 0, IFERROR((AW50 - AX50) / AX50, 0))</f>
        <v>-0.33333333333333331</v>
      </c>
      <c r="AZ50" s="32">
        <f t="shared" ca="1" si="221"/>
        <v>4</v>
      </c>
      <c r="BA50" s="17">
        <f t="shared" ca="1" si="221"/>
        <v>1</v>
      </c>
      <c r="BB50" s="13">
        <f ca="1">IF(AZ$9 = 0, 0, IFERROR((AZ50 - BA50) / BA50, 0))</f>
        <v>3</v>
      </c>
      <c r="BC50" s="32">
        <f t="shared" ca="1" si="222"/>
        <v>3</v>
      </c>
      <c r="BD50" s="17">
        <f t="shared" ca="1" si="222"/>
        <v>2</v>
      </c>
      <c r="BE50" s="13">
        <f ca="1">IF(BC$9 = 0, 0, IFERROR((BC50 - BD50) / BD50, 0))</f>
        <v>0.5</v>
      </c>
      <c r="BF50" s="32">
        <f t="shared" ca="1" si="223"/>
        <v>4</v>
      </c>
      <c r="BG50" s="17">
        <f t="shared" ca="1" si="223"/>
        <v>5</v>
      </c>
      <c r="BH50" s="13">
        <f ca="1">IF(BF$9 = 0, 0, IFERROR((BF50 - BG50) / BG50, 0))</f>
        <v>-0.2</v>
      </c>
      <c r="BI50" s="32">
        <f t="shared" ca="1" si="224"/>
        <v>9</v>
      </c>
      <c r="BJ50" s="17">
        <f t="shared" ca="1" si="224"/>
        <v>9</v>
      </c>
      <c r="BK50" s="13">
        <f ca="1">IF(BI$9 = 0, 0, IFERROR((BI50 - BJ50) / BJ50, 0))</f>
        <v>0</v>
      </c>
      <c r="BL50" s="32">
        <f t="shared" ca="1" si="225"/>
        <v>2</v>
      </c>
      <c r="BM50" s="17">
        <f t="shared" ca="1" si="225"/>
        <v>0</v>
      </c>
      <c r="BN50" s="13">
        <f ca="1">IF(BL$9 = 0, 0, IFERROR((BL50 - BM50) / BM50, 0))</f>
        <v>0</v>
      </c>
      <c r="BO50" s="153" t="str">
        <f t="shared" si="226"/>
        <v>Closed Card</v>
      </c>
      <c r="BP50" s="249"/>
    </row>
    <row r="51" spans="1:68" hidden="1" x14ac:dyDescent="0.2">
      <c r="A51" s="6" t="str">
        <f t="shared" si="206"/>
        <v>&gt;= 1</v>
      </c>
      <c r="B51" s="3" t="str">
        <f t="shared" si="206"/>
        <v>&gt;= 0</v>
      </c>
      <c r="C51" s="3" t="s">
        <v>30</v>
      </c>
      <c r="D51" s="237"/>
      <c r="E51" s="77" t="s">
        <v>104</v>
      </c>
      <c r="F51" s="47">
        <f t="shared" ca="1" si="207"/>
        <v>12749</v>
      </c>
      <c r="G51" s="45">
        <f t="shared" ca="1" si="207"/>
        <v>11387</v>
      </c>
      <c r="H51" s="48">
        <f ca="1">IF(F$9 = 0, 0, IFERROR((F51 - G51) / G51, 0))</f>
        <v>0.1196100816720822</v>
      </c>
      <c r="I51" s="141"/>
      <c r="J51" s="47">
        <f t="shared" ca="1" si="208"/>
        <v>13996</v>
      </c>
      <c r="K51" s="45">
        <f t="shared" ca="1" si="208"/>
        <v>13990</v>
      </c>
      <c r="L51" s="48">
        <f ca="1">IF(J$9 = 0, 0, IFERROR((J51 - K51) / K51, 0))</f>
        <v>4.2887776983559683E-4</v>
      </c>
      <c r="M51" s="141"/>
      <c r="N51" s="47">
        <f t="shared" ca="1" si="209"/>
        <v>13996</v>
      </c>
      <c r="O51" s="45">
        <f t="shared" ca="1" si="209"/>
        <v>13990</v>
      </c>
      <c r="P51" s="48">
        <f ca="1">IF(N$9 = 0, 0, IFERROR((N51 - O51) / O51, 0))</f>
        <v>4.2887776983559683E-4</v>
      </c>
      <c r="Q51" s="141"/>
      <c r="R51" s="47">
        <f t="shared" ca="1" si="210"/>
        <v>2857</v>
      </c>
      <c r="S51" s="45">
        <f t="shared" ca="1" si="210"/>
        <v>2169</v>
      </c>
      <c r="T51" s="48">
        <f ca="1">IF(R$9 = 0, 0, IFERROR((R51 - S51) / S51, 0))</f>
        <v>0.31719686491470722</v>
      </c>
      <c r="U51" s="47">
        <f t="shared" ca="1" si="211"/>
        <v>3671</v>
      </c>
      <c r="V51" s="45">
        <f t="shared" ca="1" si="211"/>
        <v>3120</v>
      </c>
      <c r="W51" s="48">
        <f ca="1">IF(U$9 = 0, 0, IFERROR((U51 - V51) / V51, 0))</f>
        <v>0.17660256410256411</v>
      </c>
      <c r="X51" s="47">
        <f t="shared" ca="1" si="212"/>
        <v>3170</v>
      </c>
      <c r="Y51" s="45">
        <f t="shared" ca="1" si="212"/>
        <v>2645</v>
      </c>
      <c r="Z51" s="48">
        <f ca="1">IF(X$9 = 0, 0, IFERROR((X51 - Y51) / Y51, 0))</f>
        <v>0.19848771266540643</v>
      </c>
      <c r="AA51" s="47">
        <f t="shared" ca="1" si="213"/>
        <v>4403</v>
      </c>
      <c r="AB51" s="45">
        <f t="shared" ca="1" si="213"/>
        <v>4314</v>
      </c>
      <c r="AC51" s="48">
        <f ca="1">IF(AA$9 = 0, 0, IFERROR((AA51 - AB51) / AB51, 0))</f>
        <v>2.0630505331478907E-2</v>
      </c>
      <c r="AD51" s="141"/>
      <c r="AE51" s="47">
        <f t="shared" ca="1" si="214"/>
        <v>540</v>
      </c>
      <c r="AF51" s="45">
        <f t="shared" ca="1" si="214"/>
        <v>382</v>
      </c>
      <c r="AG51" s="48">
        <f ca="1">IF(AE$9 = 0, 0, IFERROR((AE51 - AF51) / AF51, 0))</f>
        <v>0.41361256544502617</v>
      </c>
      <c r="AH51" s="47">
        <f t="shared" ca="1" si="215"/>
        <v>695</v>
      </c>
      <c r="AI51" s="45">
        <f t="shared" ca="1" si="215"/>
        <v>627</v>
      </c>
      <c r="AJ51" s="48">
        <f ca="1">IF(AH$9 = 0, 0, IFERROR((AH51 - AI51) / AI51, 0))</f>
        <v>0.10845295055821372</v>
      </c>
      <c r="AK51" s="47">
        <f t="shared" ca="1" si="216"/>
        <v>731</v>
      </c>
      <c r="AL51" s="45">
        <f t="shared" ca="1" si="216"/>
        <v>551</v>
      </c>
      <c r="AM51" s="48">
        <f ca="1">IF(AK$9 = 0, 0, IFERROR((AK51 - AL51) / AL51, 0))</f>
        <v>0.32667876588021777</v>
      </c>
      <c r="AN51" s="47">
        <f t="shared" ca="1" si="217"/>
        <v>775</v>
      </c>
      <c r="AO51" s="45">
        <f t="shared" ca="1" si="217"/>
        <v>769</v>
      </c>
      <c r="AP51" s="48">
        <f ca="1">IF(AN$9 = 0, 0, IFERROR((AN51 - AO51) / AO51, 0))</f>
        <v>7.8023407022106634E-3</v>
      </c>
      <c r="AQ51" s="47">
        <f t="shared" ca="1" si="218"/>
        <v>951</v>
      </c>
      <c r="AR51" s="45">
        <f t="shared" ca="1" si="218"/>
        <v>749</v>
      </c>
      <c r="AS51" s="48">
        <f ca="1">IF(AQ$9 = 0, 0, IFERROR((AQ51 - AR51) / AR51, 0))</f>
        <v>0.26969292389853139</v>
      </c>
      <c r="AT51" s="47">
        <f t="shared" ca="1" si="219"/>
        <v>751</v>
      </c>
      <c r="AU51" s="45">
        <f t="shared" ca="1" si="219"/>
        <v>584</v>
      </c>
      <c r="AV51" s="48">
        <f ca="1">IF(AT$9 = 0, 0, IFERROR((AT51 - AU51) / AU51, 0))</f>
        <v>0.28595890410958902</v>
      </c>
      <c r="AW51" s="47">
        <f t="shared" ca="1" si="220"/>
        <v>616</v>
      </c>
      <c r="AX51" s="45">
        <f t="shared" ca="1" si="220"/>
        <v>615</v>
      </c>
      <c r="AY51" s="48">
        <f ca="1">IF(AW$9 = 0, 0, IFERROR((AW51 - AX51) / AX51, 0))</f>
        <v>1.6260162601626016E-3</v>
      </c>
      <c r="AZ51" s="47">
        <f t="shared" ca="1" si="221"/>
        <v>783</v>
      </c>
      <c r="BA51" s="45">
        <f t="shared" ca="1" si="221"/>
        <v>613</v>
      </c>
      <c r="BB51" s="48">
        <f ca="1">IF(AZ$9 = 0, 0, IFERROR((AZ51 - BA51) / BA51, 0))</f>
        <v>0.27732463295269166</v>
      </c>
      <c r="BC51" s="47">
        <f t="shared" ca="1" si="222"/>
        <v>807</v>
      </c>
      <c r="BD51" s="45">
        <f t="shared" ca="1" si="222"/>
        <v>596</v>
      </c>
      <c r="BE51" s="48">
        <f ca="1">IF(BC$9 = 0, 0, IFERROR((BC51 - BD51) / BD51, 0))</f>
        <v>0.35402684563758391</v>
      </c>
      <c r="BF51" s="47">
        <f t="shared" ca="1" si="223"/>
        <v>790</v>
      </c>
      <c r="BG51" s="45">
        <f t="shared" ca="1" si="223"/>
        <v>885</v>
      </c>
      <c r="BH51" s="48">
        <f ca="1">IF(BF$9 = 0, 0, IFERROR((BF51 - BG51) / BG51, 0))</f>
        <v>-0.10734463276836158</v>
      </c>
      <c r="BI51" s="47">
        <f t="shared" ca="1" si="224"/>
        <v>1355</v>
      </c>
      <c r="BJ51" s="45">
        <f t="shared" ca="1" si="224"/>
        <v>1157</v>
      </c>
      <c r="BK51" s="48">
        <f ca="1">IF(BI$9 = 0, 0, IFERROR((BI51 - BJ51) / BJ51, 0))</f>
        <v>0.17113223854796888</v>
      </c>
      <c r="BL51" s="47">
        <f t="shared" ca="1" si="225"/>
        <v>761</v>
      </c>
      <c r="BM51" s="45">
        <f t="shared" ca="1" si="225"/>
        <v>736</v>
      </c>
      <c r="BN51" s="48">
        <f ca="1">IF(BL$9 = 0, 0, IFERROR((BL51 - BM51) / BM51, 0))</f>
        <v>3.3967391304347824E-2</v>
      </c>
      <c r="BO51" s="154" t="str">
        <f t="shared" si="226"/>
        <v>Former JJCH</v>
      </c>
      <c r="BP51" s="249"/>
    </row>
    <row r="52" spans="1:68" hidden="1" x14ac:dyDescent="0.2">
      <c r="A52" s="6"/>
      <c r="C52" s="3">
        <f t="shared" ref="C52:C53" si="227">ROW($C$29)</f>
        <v>29</v>
      </c>
      <c r="D52" s="237"/>
      <c r="E52" s="76" t="str">
        <f t="shared" ref="E52" si="228">E48 &amp; " %"</f>
        <v>JJCH %</v>
      </c>
      <c r="F52" s="33">
        <f ca="1">IFERROR(F48 / INDIRECT(ADDRESS($C52, COLUMN(F48))), 0)</f>
        <v>0.5567965261251695</v>
      </c>
      <c r="G52" s="8">
        <f ca="1">IFERROR(G48 / INDIRECT(ADDRESS($C52, COLUMN(G48))), 0)</f>
        <v>0.54991432814225338</v>
      </c>
      <c r="H52" s="20">
        <f ca="1">IF(F$9 = 0, 0, IFERROR((F52 - G52) * 10000, 0))</f>
        <v>68.821979829161165</v>
      </c>
      <c r="I52" s="88"/>
      <c r="J52" s="33">
        <f ca="1">IFERROR(J48 / INDIRECT(ADDRESS($C52, COLUMN(J48))), 0)</f>
        <v>0.54771132741137796</v>
      </c>
      <c r="K52" s="8">
        <f ca="1">IFERROR(K48 / INDIRECT(ADDRESS($C52, COLUMN(K48))), 0)</f>
        <v>0.54954069278574724</v>
      </c>
      <c r="L52" s="20">
        <f ca="1">IF(J$9 = 0, 0, IFERROR((J52 - K52) * 10000, 0))</f>
        <v>-18.29365374369285</v>
      </c>
      <c r="M52" s="88"/>
      <c r="N52" s="33">
        <f ca="1">IFERROR(N48 / INDIRECT(ADDRESS($C52, COLUMN(N48))), 0)</f>
        <v>0.54771132741137796</v>
      </c>
      <c r="O52" s="8">
        <f ca="1">IFERROR(O48 / INDIRECT(ADDRESS($C52, COLUMN(O48))), 0)</f>
        <v>0.54954069278574724</v>
      </c>
      <c r="P52" s="20">
        <f ca="1">IF(N$9 = 0, 0, IFERROR((N52 - O52) * 10000, 0))</f>
        <v>-18.29365374369285</v>
      </c>
      <c r="Q52" s="88"/>
      <c r="R52" s="33">
        <f ca="1">IFERROR(R48 / INDIRECT(ADDRESS($C52, COLUMN(R48))), 0)</f>
        <v>0.62680863014200416</v>
      </c>
      <c r="S52" s="8">
        <f ca="1">IFERROR(S48 / INDIRECT(ADDRESS($C52, COLUMN(S48))), 0)</f>
        <v>0.64076364614143588</v>
      </c>
      <c r="T52" s="20">
        <f ca="1">IF(R$9 = 0, 0, IFERROR((R52 - S52) * 10000, 0))</f>
        <v>-139.5501599943172</v>
      </c>
      <c r="U52" s="33">
        <f ca="1">IFERROR(U48 / INDIRECT(ADDRESS($C52, COLUMN(U48))), 0)</f>
        <v>0.59219803247550917</v>
      </c>
      <c r="V52" s="8">
        <f ca="1">IFERROR(V48 / INDIRECT(ADDRESS($C52, COLUMN(V48))), 0)</f>
        <v>0.60318169060801674</v>
      </c>
      <c r="W52" s="20">
        <f ca="1">IF(U$9 = 0, 0, IFERROR((U52 - V52) * 10000, 0))</f>
        <v>-109.83658132507568</v>
      </c>
      <c r="X52" s="33">
        <f ca="1">IFERROR(X48 / INDIRECT(ADDRESS($C52, COLUMN(X48))), 0)</f>
        <v>0.61592516188816204</v>
      </c>
      <c r="Y52" s="8">
        <f ca="1">IFERROR(Y48 / INDIRECT(ADDRESS($C52, COLUMN(Y48))), 0)</f>
        <v>0.6317074168518948</v>
      </c>
      <c r="Z52" s="20">
        <f ca="1">IF(X$9 = 0, 0, IFERROR((X52 - Y52) * 10000, 0))</f>
        <v>-157.82254963732757</v>
      </c>
      <c r="AA52" s="33">
        <f ca="1">IFERROR(AA48 / INDIRECT(ADDRESS($C52, COLUMN(AA48))), 0)</f>
        <v>0.59119226812057968</v>
      </c>
      <c r="AB52" s="8">
        <f ca="1">IFERROR(AB48 / INDIRECT(ADDRESS($C52, COLUMN(AB48))), 0)</f>
        <v>0.58413509673605213</v>
      </c>
      <c r="AC52" s="20">
        <f ca="1">IF(AA$9 = 0, 0, IFERROR((AA52 - AB52) * 10000, 0))</f>
        <v>70.571713845275497</v>
      </c>
      <c r="AD52" s="88"/>
      <c r="AE52" s="33">
        <f ca="1">IFERROR(AE48 / INDIRECT(ADDRESS($C52, COLUMN(AE48))), 0)</f>
        <v>0.63007373203247186</v>
      </c>
      <c r="AF52" s="8">
        <f ca="1">IFERROR(AF48 / INDIRECT(ADDRESS($C52, COLUMN(AF48))), 0)</f>
        <v>0.63557345770616913</v>
      </c>
      <c r="AG52" s="20">
        <f ca="1">IF(AE$9 = 0, 0, IFERROR((AE52 - AF52) * 10000, 0))</f>
        <v>-54.997256736972759</v>
      </c>
      <c r="AH52" s="33">
        <f ca="1">IFERROR(AH48 / INDIRECT(ADDRESS($C52, COLUMN(AH48))), 0)</f>
        <v>0.67911753518448081</v>
      </c>
      <c r="AI52" s="8">
        <f ca="1">IFERROR(AI48 / INDIRECT(ADDRESS($C52, COLUMN(AI48))), 0)</f>
        <v>0.67805700275819802</v>
      </c>
      <c r="AJ52" s="20">
        <f ca="1">IF(AH$9 = 0, 0, IFERROR((AH52 - AI52) * 10000, 0))</f>
        <v>10.605324262827898</v>
      </c>
      <c r="AK52" s="33">
        <f ca="1">IFERROR(AK48 / INDIRECT(ADDRESS($C52, COLUMN(AK48))), 0)</f>
        <v>0.63150067165611212</v>
      </c>
      <c r="AL52" s="8">
        <f ca="1">IFERROR(AL48 / INDIRECT(ADDRESS($C52, COLUMN(AL48))), 0)</f>
        <v>0.63205388917132688</v>
      </c>
      <c r="AM52" s="20">
        <f ca="1">IF(AK$9 = 0, 0, IFERROR((AK52 - AL52) * 10000, 0))</f>
        <v>-5.5321751521475448</v>
      </c>
      <c r="AN52" s="33">
        <f ca="1">IFERROR(AN48 / INDIRECT(ADDRESS($C52, COLUMN(AN48))), 0)</f>
        <v>0.61810037568635001</v>
      </c>
      <c r="AO52" s="8">
        <f ca="1">IFERROR(AO48 / INDIRECT(ADDRESS($C52, COLUMN(AO48))), 0)</f>
        <v>0.60078320461220491</v>
      </c>
      <c r="AP52" s="20">
        <f ca="1">IF(AN$9 = 0, 0, IFERROR((AN52 - AO52) * 10000, 0))</f>
        <v>173.17171074145099</v>
      </c>
      <c r="AQ52" s="33">
        <f ca="1">IFERROR(AQ48 / INDIRECT(ADDRESS($C52, COLUMN(AQ48))), 0)</f>
        <v>0.62403727298659317</v>
      </c>
      <c r="AR52" s="8">
        <f ca="1">IFERROR(AR48 / INDIRECT(ADDRESS($C52, COLUMN(AR48))), 0)</f>
        <v>0.65833926031294454</v>
      </c>
      <c r="AS52" s="20">
        <f ca="1">IF(AQ$9 = 0, 0, IFERROR((AQ52 - AR52) * 10000, 0))</f>
        <v>-343.01987326351366</v>
      </c>
      <c r="AT52" s="33">
        <f ca="1">IFERROR(AT48 / INDIRECT(ADDRESS($C52, COLUMN(AT48))), 0)</f>
        <v>0.60681918656056588</v>
      </c>
      <c r="AU52" s="8">
        <f ca="1">IFERROR(AU48 / INDIRECT(ADDRESS($C52, COLUMN(AU48))), 0)</f>
        <v>0.61338654802407744</v>
      </c>
      <c r="AV52" s="20">
        <f ca="1">IF(AT$9 = 0, 0, IFERROR((AT52 - AU52) * 10000, 0))</f>
        <v>-65.67361463511557</v>
      </c>
      <c r="AW52" s="33">
        <f ca="1">IFERROR(AW48 / INDIRECT(ADDRESS($C52, COLUMN(AW48))), 0)</f>
        <v>0.63415591699383067</v>
      </c>
      <c r="AX52" s="8">
        <f ca="1">IFERROR(AX48 / INDIRECT(ADDRESS($C52, COLUMN(AX48))), 0)</f>
        <v>0.6243227412505491</v>
      </c>
      <c r="AY52" s="20">
        <f ca="1">IF(AW$9 = 0, 0, IFERROR((AW52 - AX52) * 10000, 0))</f>
        <v>98.331757432815749</v>
      </c>
      <c r="AZ52" s="33">
        <f ca="1">IFERROR(AZ48 / INDIRECT(ADDRESS($C52, COLUMN(AZ48))), 0)</f>
        <v>0.65552031184316129</v>
      </c>
      <c r="BA52" s="8">
        <f ca="1">IFERROR(BA48 / INDIRECT(ADDRESS($C52, COLUMN(BA48))), 0)</f>
        <v>0.66457853523721788</v>
      </c>
      <c r="BB52" s="20">
        <f ca="1">IF(AZ$9 = 0, 0, IFERROR((AZ52 - BA52) * 10000, 0))</f>
        <v>-90.58223394056597</v>
      </c>
      <c r="BC52" s="33">
        <f ca="1">IFERROR(BC48 / INDIRECT(ADDRESS($C52, COLUMN(BC48))), 0)</f>
        <v>0.63875557079190948</v>
      </c>
      <c r="BD52" s="8">
        <f ca="1">IFERROR(BD48 / INDIRECT(ADDRESS($C52, COLUMN(BD48))), 0)</f>
        <v>0.66567197170645442</v>
      </c>
      <c r="BE52" s="20">
        <f ca="1">IF(BC$9 = 0, 0, IFERROR((BC52 - BD52) * 10000, 0))</f>
        <v>-269.16400914544948</v>
      </c>
      <c r="BF52" s="33">
        <f ca="1">IFERROR(BF48 / INDIRECT(ADDRESS($C52, COLUMN(BF48))), 0)</f>
        <v>0.64226255735574778</v>
      </c>
      <c r="BG52" s="8">
        <f ca="1">IFERROR(BG48 / INDIRECT(ADDRESS($C52, COLUMN(BG48))), 0)</f>
        <v>0.63225747462741155</v>
      </c>
      <c r="BH52" s="20">
        <f ca="1">IF(BF$9 = 0, 0, IFERROR((BF52 - BG52) * 10000, 0))</f>
        <v>100.05082728336222</v>
      </c>
      <c r="BI52" s="33">
        <f ca="1">IFERROR(BI48 / INDIRECT(ADDRESS($C52, COLUMN(BI48))), 0)</f>
        <v>0.62157560749110041</v>
      </c>
      <c r="BJ52" s="8">
        <f ca="1">IFERROR(BJ48 / INDIRECT(ADDRESS($C52, COLUMN(BJ48))), 0)</f>
        <v>0.6144610746204372</v>
      </c>
      <c r="BK52" s="20">
        <f ca="1">IF(BI$9 = 0, 0, IFERROR((BI52 - BJ52) * 10000, 0))</f>
        <v>71.145328706632142</v>
      </c>
      <c r="BL52" s="33">
        <f ca="1">IFERROR(BL48 / INDIRECT(ADDRESS($C52, COLUMN(BL48))), 0)</f>
        <v>0.62033056272093245</v>
      </c>
      <c r="BM52" s="8">
        <f ca="1">IFERROR(BM48 / INDIRECT(ADDRESS($C52, COLUMN(BM48))), 0)</f>
        <v>0.61992772939991703</v>
      </c>
      <c r="BN52" s="20">
        <f ca="1">IF(BL$9 = 0, 0, IFERROR((BL52 - BM52) * 10000, 0))</f>
        <v>4.0283332101542779</v>
      </c>
      <c r="BO52" s="155" t="str">
        <f t="shared" si="226"/>
        <v>JJCH %</v>
      </c>
      <c r="BP52" s="249"/>
    </row>
    <row r="53" spans="1:68" hidden="1" x14ac:dyDescent="0.2">
      <c r="A53" s="6"/>
      <c r="C53" s="3">
        <f t="shared" si="227"/>
        <v>29</v>
      </c>
      <c r="D53" s="239"/>
      <c r="E53" s="78" t="str">
        <f>E51 &amp; " %"</f>
        <v>Former JJCH %</v>
      </c>
      <c r="F53" s="30">
        <f ca="1">IFERROR(F51 / INDIRECT(ADDRESS($C53, COLUMN(F51))), 0)</f>
        <v>4.0291512203755146E-2</v>
      </c>
      <c r="G53" s="14">
        <f ca="1">IFERROR(G51 / INDIRECT(ADDRESS($C53, COLUMN(G51))), 0)</f>
        <v>4.3357575296043865E-2</v>
      </c>
      <c r="H53" s="19">
        <f ca="1">IF(F$9 = 0, 0, IFERROR((F53 - G53) * 10000, 0))</f>
        <v>-30.66063092288719</v>
      </c>
      <c r="I53" s="88"/>
      <c r="J53" s="30">
        <f ca="1">IFERROR(J51 / INDIRECT(ADDRESS($C53, COLUMN(J51))), 0)</f>
        <v>3.7436173143638181E-2</v>
      </c>
      <c r="K53" s="14">
        <f ca="1">IFERROR(K51 / INDIRECT(ADDRESS($C53, COLUMN(K51))), 0)</f>
        <v>4.4223729713667947E-2</v>
      </c>
      <c r="L53" s="19">
        <f ca="1">IF(J$9 = 0, 0, IFERROR((J53 - K53) * 10000, 0))</f>
        <v>-67.87556570029767</v>
      </c>
      <c r="M53" s="88"/>
      <c r="N53" s="30">
        <f ca="1">IFERROR(N51 / INDIRECT(ADDRESS($C53, COLUMN(N51))), 0)</f>
        <v>3.7436173143638181E-2</v>
      </c>
      <c r="O53" s="14">
        <f ca="1">IFERROR(O51 / INDIRECT(ADDRESS($C53, COLUMN(O51))), 0)</f>
        <v>4.4223729713667947E-2</v>
      </c>
      <c r="P53" s="19">
        <f ca="1">IF(N$9 = 0, 0, IFERROR((N53 - O53) * 10000, 0))</f>
        <v>-67.87556570029767</v>
      </c>
      <c r="Q53" s="88"/>
      <c r="R53" s="30">
        <f ca="1">IFERROR(R51 / INDIRECT(ADDRESS($C53, COLUMN(R51))), 0)</f>
        <v>3.4884430823331175E-2</v>
      </c>
      <c r="S53" s="14">
        <f ca="1">IFERROR(S51 / INDIRECT(ADDRESS($C53, COLUMN(S51))), 0)</f>
        <v>3.4307135061607326E-2</v>
      </c>
      <c r="T53" s="19">
        <f ca="1">IF(R$9 = 0, 0, IFERROR((R53 - S53) * 10000, 0))</f>
        <v>5.7729576172384913</v>
      </c>
      <c r="U53" s="30">
        <f ca="1">IFERROR(U51 / INDIRECT(ADDRESS($C53, COLUMN(U51))), 0)</f>
        <v>3.7894975896276571E-2</v>
      </c>
      <c r="V53" s="14">
        <f ca="1">IFERROR(V51 / INDIRECT(ADDRESS($C53, COLUMN(V51))), 0)</f>
        <v>3.9803026050570255E-2</v>
      </c>
      <c r="W53" s="19">
        <f ca="1">IF(U$9 = 0, 0, IFERROR((U53 - V53) * 10000, 0))</f>
        <v>-19.080501542936833</v>
      </c>
      <c r="X53" s="30">
        <f ca="1">IFERROR(X51 / INDIRECT(ADDRESS($C53, COLUMN(X51))), 0)</f>
        <v>3.4970049311078999E-2</v>
      </c>
      <c r="Y53" s="14">
        <f ca="1">IFERROR(Y51 / INDIRECT(ADDRESS($C53, COLUMN(Y51))), 0)</f>
        <v>3.6068345765208024E-2</v>
      </c>
      <c r="Z53" s="19">
        <f ca="1">IF(X$9 = 0, 0, IFERROR((X53 - Y53) * 10000, 0))</f>
        <v>-10.982964541290247</v>
      </c>
      <c r="AA53" s="30">
        <f ca="1">IFERROR(AA51 / INDIRECT(ADDRESS($C53, COLUMN(AA51))), 0)</f>
        <v>3.5670017903869991E-2</v>
      </c>
      <c r="AB53" s="14">
        <f ca="1">IFERROR(AB51 / INDIRECT(ADDRESS($C53, COLUMN(AB51))), 0)</f>
        <v>4.1135468614419343E-2</v>
      </c>
      <c r="AC53" s="19">
        <f ca="1">IF(AA$9 = 0, 0, IFERROR((AA53 - AB53) * 10000, 0))</f>
        <v>-54.654507105493522</v>
      </c>
      <c r="AD53" s="88"/>
      <c r="AE53" s="30">
        <f ca="1">IFERROR(AE51 / INDIRECT(ADDRESS($C53, COLUMN(AE51))), 0)</f>
        <v>4.021747225739182E-2</v>
      </c>
      <c r="AF53" s="14">
        <f ca="1">IFERROR(AF51 / INDIRECT(ADDRESS($C53, COLUMN(AF51))), 0)</f>
        <v>4.0491838032647873E-2</v>
      </c>
      <c r="AG53" s="19">
        <f ca="1">IF(AE$9 = 0, 0, IFERROR((AE53 - AF53) * 10000, 0))</f>
        <v>-2.7436577525605244</v>
      </c>
      <c r="AH53" s="30">
        <f ca="1">IFERROR(AH51 / INDIRECT(ADDRESS($C53, COLUMN(AH51))), 0)</f>
        <v>2.6435907189045264E-2</v>
      </c>
      <c r="AI53" s="14">
        <f ca="1">IFERROR(AI51 / INDIRECT(ADDRESS($C53, COLUMN(AI51))), 0)</f>
        <v>3.2025743181121669E-2</v>
      </c>
      <c r="AJ53" s="19">
        <f ca="1">IF(AH$9 = 0, 0, IFERROR((AH53 - AI53) * 10000, 0))</f>
        <v>-55.898359920764051</v>
      </c>
      <c r="AK53" s="30">
        <f ca="1">IFERROR(AK51 / INDIRECT(ADDRESS($C53, COLUMN(AK51))), 0)</f>
        <v>3.5070044137401647E-2</v>
      </c>
      <c r="AL53" s="14">
        <f ca="1">IFERROR(AL51 / INDIRECT(ADDRESS($C53, COLUMN(AL51))), 0)</f>
        <v>3.5015251652262332E-2</v>
      </c>
      <c r="AM53" s="19">
        <f ca="1">IF(AK$9 = 0, 0, IFERROR((AK53 - AL53) * 10000, 0))</f>
        <v>0.54792485139315561</v>
      </c>
      <c r="AN53" s="30">
        <f ca="1">IFERROR(AN51 / INDIRECT(ADDRESS($C53, COLUMN(AN51))), 0)</f>
        <v>3.7327810422887971E-2</v>
      </c>
      <c r="AO53" s="14">
        <f ca="1">IFERROR(AO51 / INDIRECT(ADDRESS($C53, COLUMN(AO51))), 0)</f>
        <v>4.1825301860110957E-2</v>
      </c>
      <c r="AP53" s="19">
        <f ca="1">IF(AN$9 = 0, 0, IFERROR((AN53 - AO53) * 10000, 0))</f>
        <v>-44.974914372229861</v>
      </c>
      <c r="AQ53" s="30">
        <f ca="1">IFERROR(AQ51 / INDIRECT(ADDRESS($C53, COLUMN(AQ51))), 0)</f>
        <v>3.0141675382713701E-2</v>
      </c>
      <c r="AR53" s="14">
        <f ca="1">IFERROR(AR51 / INDIRECT(ADDRESS($C53, COLUMN(AR51))), 0)</f>
        <v>3.3294807965860596E-2</v>
      </c>
      <c r="AS53" s="19">
        <f ca="1">IF(AQ$9 = 0, 0, IFERROR((AQ53 - AR53) * 10000, 0))</f>
        <v>-31.531325831468948</v>
      </c>
      <c r="AT53" s="30">
        <f ca="1">IFERROR(AT51 / INDIRECT(ADDRESS($C53, COLUMN(AT51))), 0)</f>
        <v>4.1500884173297968E-2</v>
      </c>
      <c r="AU53" s="14">
        <f ca="1">IFERROR(AU51 / INDIRECT(ADDRESS($C53, COLUMN(AU51))), 0)</f>
        <v>3.8209892698246532E-2</v>
      </c>
      <c r="AV53" s="19">
        <f ca="1">IF(AT$9 = 0, 0, IFERROR((AT53 - AU53) * 10000, 0))</f>
        <v>32.909914750514361</v>
      </c>
      <c r="AW53" s="30">
        <f ca="1">IFERROR(AW51 / INDIRECT(ADDRESS($C53, COLUMN(AW51))), 0)</f>
        <v>3.4548513740886147E-2</v>
      </c>
      <c r="AX53" s="14">
        <f ca="1">IFERROR(AX51 / INDIRECT(ADDRESS($C53, COLUMN(AX51))), 0)</f>
        <v>4.5028554693220091E-2</v>
      </c>
      <c r="AY53" s="19">
        <f ca="1">IF(AW$9 = 0, 0, IFERROR((AW53 - AX53) * 10000, 0))</f>
        <v>-104.80040952333944</v>
      </c>
      <c r="AZ53" s="30">
        <f ca="1">IFERROR(AZ51 / INDIRECT(ADDRESS($C53, COLUMN(AZ51))), 0)</f>
        <v>2.9923185691902013E-2</v>
      </c>
      <c r="BA53" s="14">
        <f ca="1">IFERROR(BA51 / INDIRECT(ADDRESS($C53, COLUMN(BA51))), 0)</f>
        <v>2.8235836020267156E-2</v>
      </c>
      <c r="BB53" s="19">
        <f ca="1">IF(AZ$9 = 0, 0, IFERROR((AZ53 - BA53) * 10000, 0))</f>
        <v>16.873496716348566</v>
      </c>
      <c r="BC53" s="30">
        <f ca="1">IFERROR(BC51 / INDIRECT(ADDRESS($C53, COLUMN(BC51))), 0)</f>
        <v>3.4581762084333216E-2</v>
      </c>
      <c r="BD53" s="14">
        <f ca="1">IFERROR(BD51 / INDIRECT(ADDRESS($C53, COLUMN(BD51))), 0)</f>
        <v>3.2935455349248452E-2</v>
      </c>
      <c r="BE53" s="19">
        <f ca="1">IF(BC$9 = 0, 0, IFERROR((BC53 - BD53) * 10000, 0))</f>
        <v>16.463067350847641</v>
      </c>
      <c r="BF53" s="30">
        <f ca="1">IFERROR(BF51 / INDIRECT(ADDRESS($C53, COLUMN(BF51))), 0)</f>
        <v>3.2078612904535675E-2</v>
      </c>
      <c r="BG53" s="14">
        <f ca="1">IFERROR(BG51 / INDIRECT(ADDRESS($C53, COLUMN(BG51))), 0)</f>
        <v>4.0458992411081647E-2</v>
      </c>
      <c r="BH53" s="19">
        <f ca="1">IF(BF$9 = 0, 0, IFERROR((BF53 - BG53) * 10000, 0))</f>
        <v>-83.803795065459724</v>
      </c>
      <c r="BI53" s="30">
        <f ca="1">IFERROR(BI51 / INDIRECT(ADDRESS($C53, COLUMN(BI51))), 0)</f>
        <v>2.9959979658168791E-2</v>
      </c>
      <c r="BJ53" s="14">
        <f ca="1">IFERROR(BJ51 / INDIRECT(ADDRESS($C53, COLUMN(BJ51))), 0)</f>
        <v>3.1145687520189511E-2</v>
      </c>
      <c r="BK53" s="19">
        <f ca="1">IF(BI$9 = 0, 0, IFERROR((BI53 - BJ53) * 10000, 0))</f>
        <v>-11.857078620207199</v>
      </c>
      <c r="BL53" s="30">
        <f ca="1">IFERROR(BL51 / INDIRECT(ADDRESS($C53, COLUMN(BL51))), 0)</f>
        <v>3.6352345466704884E-2</v>
      </c>
      <c r="BM53" s="14">
        <f ca="1">IFERROR(BM51 / INDIRECT(ADDRESS($C53, COLUMN(BM51))), 0)</f>
        <v>4.3599312836917245E-2</v>
      </c>
      <c r="BN53" s="19">
        <f ca="1">IF(BL$9 = 0, 0, IFERROR((BL53 - BM53) * 10000, 0))</f>
        <v>-72.469673702123615</v>
      </c>
      <c r="BO53" s="156" t="str">
        <f t="shared" si="226"/>
        <v>Former JJCH %</v>
      </c>
      <c r="BP53" s="251"/>
    </row>
    <row r="54" spans="1:68" ht="3.75" hidden="1" customHeight="1" x14ac:dyDescent="0.2">
      <c r="A54" s="6"/>
      <c r="D54" s="144"/>
      <c r="E54" s="144"/>
      <c r="F54" s="144"/>
      <c r="G54" s="144"/>
      <c r="H54" s="160"/>
      <c r="I54" s="138"/>
      <c r="J54" s="144"/>
      <c r="K54" s="144"/>
      <c r="L54" s="160"/>
      <c r="M54" s="138"/>
      <c r="N54" s="144"/>
      <c r="O54" s="144"/>
      <c r="P54" s="160"/>
      <c r="Q54" s="138"/>
      <c r="R54" s="144"/>
      <c r="S54" s="144"/>
      <c r="T54" s="160"/>
      <c r="U54" s="144"/>
      <c r="V54" s="144"/>
      <c r="W54" s="160"/>
      <c r="X54" s="144"/>
      <c r="Y54" s="144"/>
      <c r="Z54" s="160"/>
      <c r="AA54" s="144"/>
      <c r="AB54" s="144"/>
      <c r="AC54" s="160"/>
      <c r="AD54" s="138"/>
      <c r="AE54" s="144"/>
      <c r="AF54" s="144"/>
      <c r="AG54" s="160"/>
      <c r="AH54" s="144"/>
      <c r="AI54" s="144"/>
      <c r="AJ54" s="160"/>
      <c r="AK54" s="144"/>
      <c r="AL54" s="144"/>
      <c r="AM54" s="160"/>
      <c r="AN54" s="144"/>
      <c r="AO54" s="144"/>
      <c r="AP54" s="160"/>
      <c r="AQ54" s="144"/>
      <c r="AR54" s="144"/>
      <c r="AS54" s="160"/>
      <c r="AT54" s="144"/>
      <c r="AU54" s="144"/>
      <c r="AV54" s="160"/>
      <c r="AW54" s="144"/>
      <c r="AX54" s="144"/>
      <c r="AY54" s="160"/>
      <c r="AZ54" s="144"/>
      <c r="BA54" s="144"/>
      <c r="BB54" s="160"/>
      <c r="BC54" s="144"/>
      <c r="BD54" s="144"/>
      <c r="BE54" s="160"/>
      <c r="BF54" s="144"/>
      <c r="BG54" s="144"/>
      <c r="BH54" s="160"/>
      <c r="BI54" s="144"/>
      <c r="BJ54" s="144"/>
      <c r="BK54" s="160"/>
      <c r="BL54" s="144"/>
      <c r="BM54" s="144"/>
      <c r="BN54" s="160"/>
      <c r="BO54" s="144"/>
      <c r="BP54" s="144"/>
    </row>
    <row r="55" spans="1:68" ht="15" hidden="1" thickBot="1" x14ac:dyDescent="0.25">
      <c r="A55" s="6" t="str">
        <f t="shared" ref="A55:B55" si="229">A$29</f>
        <v>&gt;= 1</v>
      </c>
      <c r="B55" s="3" t="str">
        <f t="shared" si="229"/>
        <v>&gt;= 0</v>
      </c>
      <c r="D55" s="236" t="s">
        <v>157</v>
      </c>
      <c r="E55" s="135" t="str">
        <f>$E$29</f>
        <v>Total Active</v>
      </c>
      <c r="F55" s="123">
        <f t="shared" ref="F55:G59" ca="1" si="230">SUMIFS(CUST_COUNT_T, CHANNEL_COUNT, $A$2, IS_JJCC, $B$2, CUST_GROUP, $A55, RECENCY_GROUP, $B55, TIMEFRAME, F$2)</f>
        <v>262936</v>
      </c>
      <c r="G55" s="117">
        <f t="shared" ca="1" si="230"/>
        <v>255392</v>
      </c>
      <c r="H55" s="115">
        <f t="shared" ref="H55:H64" ca="1" si="231">IF(F$9 = 0, 0, IFERROR((F55 - G55) / G55, 0))</f>
        <v>2.9538904899135448E-2</v>
      </c>
      <c r="I55" s="141"/>
      <c r="J55" s="123">
        <f t="shared" ref="J55:K59" ca="1" si="232">SUMIFS(CUST_COUNT_T, CHANNEL_COUNT, $A$2, IS_JJCC, $B$2, CUST_GROUP, $A55, RECENCY_GROUP, $B55, TIMEFRAME, J$2)</f>
        <v>316671</v>
      </c>
      <c r="K55" s="117">
        <f t="shared" ca="1" si="232"/>
        <v>262926</v>
      </c>
      <c r="L55" s="115">
        <f t="shared" ref="L55:L64" ca="1" si="233">IF(J$9 = 0, 0, IFERROR((J55 - K55) / K55, 0))</f>
        <v>0.20441112708518747</v>
      </c>
      <c r="M55" s="141"/>
      <c r="N55" s="123">
        <f t="shared" ref="N55:O59" ca="1" si="234">SUMIFS(CUST_COUNT_T, CHANNEL_COUNT, $A$2, IS_JJCC, $B$2, CUST_GROUP, $A55, RECENCY_GROUP, $B55, TIMEFRAME, N$2)</f>
        <v>0</v>
      </c>
      <c r="O55" s="117">
        <f t="shared" ca="1" si="234"/>
        <v>0</v>
      </c>
      <c r="P55" s="115">
        <f t="shared" ref="P55:P64" ca="1" si="235">IF(N$9 = 0, 0, IFERROR((N55 - O55) / O55, 0))</f>
        <v>0</v>
      </c>
      <c r="Q55" s="141"/>
      <c r="R55" s="123">
        <f t="shared" ref="R55:S59" ca="1" si="236">SUMIFS(CUST_COUNT_T, CHANNEL_COUNT, $A$2, IS_JJCC, $B$2, CUST_GROUP, $A55, RECENCY_GROUP, $B55, TIMEFRAME, R$2)</f>
        <v>0</v>
      </c>
      <c r="S55" s="117">
        <f t="shared" ca="1" si="236"/>
        <v>0</v>
      </c>
      <c r="T55" s="115">
        <f t="shared" ref="T55:T64" ca="1" si="237">IF(R$9 = 0, 0, IFERROR((R55 - S55) / S55, 0))</f>
        <v>0</v>
      </c>
      <c r="U55" s="123">
        <f t="shared" ref="U55:V59" ca="1" si="238">SUMIFS(CUST_COUNT_T, CHANNEL_COUNT, $A$2, IS_JJCC, $B$2, CUST_GROUP, $A55, RECENCY_GROUP, $B55, TIMEFRAME, U$2)</f>
        <v>0</v>
      </c>
      <c r="V55" s="117">
        <f t="shared" ca="1" si="238"/>
        <v>0</v>
      </c>
      <c r="W55" s="115">
        <f t="shared" ref="W55:W64" ca="1" si="239">IF(U$9 = 0, 0, IFERROR((U55 - V55) / V55, 0))</f>
        <v>0</v>
      </c>
      <c r="X55" s="123">
        <f t="shared" ref="X55:Y59" ca="1" si="240">SUMIFS(CUST_COUNT_T, CHANNEL_COUNT, $A$2, IS_JJCC, $B$2, CUST_GROUP, $A55, RECENCY_GROUP, $B55, TIMEFRAME, X$2)</f>
        <v>0</v>
      </c>
      <c r="Y55" s="117">
        <f t="shared" ca="1" si="240"/>
        <v>0</v>
      </c>
      <c r="Z55" s="115">
        <f t="shared" ref="Z55:Z64" ca="1" si="241">IF(X$9 = 0, 0, IFERROR((X55 - Y55) / Y55, 0))</f>
        <v>0</v>
      </c>
      <c r="AA55" s="123">
        <f t="shared" ref="AA55:AB59" ca="1" si="242">SUMIFS(CUST_COUNT_T, CHANNEL_COUNT, $A$2, IS_JJCC, $B$2, CUST_GROUP, $A55, RECENCY_GROUP, $B55, TIMEFRAME, AA$2)</f>
        <v>0</v>
      </c>
      <c r="AB55" s="117">
        <f t="shared" ca="1" si="242"/>
        <v>0</v>
      </c>
      <c r="AC55" s="115">
        <f t="shared" ref="AC55:AC64" ca="1" si="243">IF(AA$9 = 0, 0, IFERROR((AA55 - AB55) / AB55, 0))</f>
        <v>0</v>
      </c>
      <c r="AD55" s="141"/>
      <c r="AE55" s="123">
        <f t="shared" ref="AE55:AF59" ca="1" si="244">SUMIFS(CUST_COUNT_T, CHANNEL_COUNT, $A$2, IS_JJCC, $B$2, CUST_GROUP, $A55, RECENCY_GROUP, $B55, TIMEFRAME, AE$2)</f>
        <v>0</v>
      </c>
      <c r="AF55" s="117">
        <f t="shared" ca="1" si="244"/>
        <v>0</v>
      </c>
      <c r="AG55" s="115">
        <f t="shared" ref="AG55:AG64" ca="1" si="245">IF(AE$9 = 0, 0, IFERROR((AE55 - AF55) / AF55, 0))</f>
        <v>0</v>
      </c>
      <c r="AH55" s="123">
        <f t="shared" ref="AH55:AI59" ca="1" si="246">SUMIFS(CUST_COUNT_T, CHANNEL_COUNT, $A$2, IS_JJCC, $B$2, CUST_GROUP, $A55, RECENCY_GROUP, $B55, TIMEFRAME, AH$2)</f>
        <v>0</v>
      </c>
      <c r="AI55" s="117">
        <f t="shared" ca="1" si="246"/>
        <v>0</v>
      </c>
      <c r="AJ55" s="115">
        <f t="shared" ref="AJ55:AJ64" ca="1" si="247">IF(AH$9 = 0, 0, IFERROR((AH55 - AI55) / AI55, 0))</f>
        <v>0</v>
      </c>
      <c r="AK55" s="123">
        <f t="shared" ref="AK55:AL59" ca="1" si="248">SUMIFS(CUST_COUNT_T, CHANNEL_COUNT, $A$2, IS_JJCC, $B$2, CUST_GROUP, $A55, RECENCY_GROUP, $B55, TIMEFRAME, AK$2)</f>
        <v>0</v>
      </c>
      <c r="AL55" s="117">
        <f t="shared" ca="1" si="248"/>
        <v>0</v>
      </c>
      <c r="AM55" s="115">
        <f t="shared" ref="AM55:AM64" ca="1" si="249">IF(AK$9 = 0, 0, IFERROR((AK55 - AL55) / AL55, 0))</f>
        <v>0</v>
      </c>
      <c r="AN55" s="123">
        <f t="shared" ref="AN55:AO59" ca="1" si="250">SUMIFS(CUST_COUNT_T, CHANNEL_COUNT, $A$2, IS_JJCC, $B$2, CUST_GROUP, $A55, RECENCY_GROUP, $B55, TIMEFRAME, AN$2)</f>
        <v>0</v>
      </c>
      <c r="AO55" s="117">
        <f t="shared" ca="1" si="250"/>
        <v>0</v>
      </c>
      <c r="AP55" s="115">
        <f t="shared" ref="AP55:AP64" ca="1" si="251">IF(AN$9 = 0, 0, IFERROR((AN55 - AO55) / AO55, 0))</f>
        <v>0</v>
      </c>
      <c r="AQ55" s="123">
        <f t="shared" ref="AQ55:AR59" ca="1" si="252">SUMIFS(CUST_COUNT_T, CHANNEL_COUNT, $A$2, IS_JJCC, $B$2, CUST_GROUP, $A55, RECENCY_GROUP, $B55, TIMEFRAME, AQ$2)</f>
        <v>0</v>
      </c>
      <c r="AR55" s="117">
        <f t="shared" ca="1" si="252"/>
        <v>0</v>
      </c>
      <c r="AS55" s="115">
        <f t="shared" ref="AS55:AS64" ca="1" si="253">IF(AQ$9 = 0, 0, IFERROR((AQ55 - AR55) / AR55, 0))</f>
        <v>0</v>
      </c>
      <c r="AT55" s="123">
        <f t="shared" ref="AT55:AU59" ca="1" si="254">SUMIFS(CUST_COUNT_T, CHANNEL_COUNT, $A$2, IS_JJCC, $B$2, CUST_GROUP, $A55, RECENCY_GROUP, $B55, TIMEFRAME, AT$2)</f>
        <v>0</v>
      </c>
      <c r="AU55" s="117">
        <f t="shared" ca="1" si="254"/>
        <v>0</v>
      </c>
      <c r="AV55" s="115">
        <f t="shared" ref="AV55:AV64" ca="1" si="255">IF(AT$9 = 0, 0, IFERROR((AT55 - AU55) / AU55, 0))</f>
        <v>0</v>
      </c>
      <c r="AW55" s="123">
        <f t="shared" ref="AW55:AX59" ca="1" si="256">SUMIFS(CUST_COUNT_T, CHANNEL_COUNT, $A$2, IS_JJCC, $B$2, CUST_GROUP, $A55, RECENCY_GROUP, $B55, TIMEFRAME, AW$2)</f>
        <v>0</v>
      </c>
      <c r="AX55" s="117">
        <f t="shared" ca="1" si="256"/>
        <v>0</v>
      </c>
      <c r="AY55" s="115">
        <f t="shared" ref="AY55:AY64" ca="1" si="257">IF(AW$9 = 0, 0, IFERROR((AW55 - AX55) / AX55, 0))</f>
        <v>0</v>
      </c>
      <c r="AZ55" s="123">
        <f t="shared" ref="AZ55:BA59" ca="1" si="258">SUMIFS(CUST_COUNT_T, CHANNEL_COUNT, $A$2, IS_JJCC, $B$2, CUST_GROUP, $A55, RECENCY_GROUP, $B55, TIMEFRAME, AZ$2)</f>
        <v>0</v>
      </c>
      <c r="BA55" s="117">
        <f t="shared" ca="1" si="258"/>
        <v>0</v>
      </c>
      <c r="BB55" s="115">
        <f t="shared" ref="BB55:BB64" ca="1" si="259">IF(AZ$9 = 0, 0, IFERROR((AZ55 - BA55) / BA55, 0))</f>
        <v>0</v>
      </c>
      <c r="BC55" s="123">
        <f t="shared" ref="BC55:BD59" ca="1" si="260">SUMIFS(CUST_COUNT_T, CHANNEL_COUNT, $A$2, IS_JJCC, $B$2, CUST_GROUP, $A55, RECENCY_GROUP, $B55, TIMEFRAME, BC$2)</f>
        <v>0</v>
      </c>
      <c r="BD55" s="117">
        <f t="shared" ca="1" si="260"/>
        <v>0</v>
      </c>
      <c r="BE55" s="115">
        <f t="shared" ref="BE55:BE64" ca="1" si="261">IF(BC$9 = 0, 0, IFERROR((BC55 - BD55) / BD55, 0))</f>
        <v>0</v>
      </c>
      <c r="BF55" s="123">
        <f t="shared" ref="BF55:BG59" ca="1" si="262">SUMIFS(CUST_COUNT_T, CHANNEL_COUNT, $A$2, IS_JJCC, $B$2, CUST_GROUP, $A55, RECENCY_GROUP, $B55, TIMEFRAME, BF$2)</f>
        <v>0</v>
      </c>
      <c r="BG55" s="117">
        <f t="shared" ca="1" si="262"/>
        <v>0</v>
      </c>
      <c r="BH55" s="115">
        <f t="shared" ref="BH55:BH64" ca="1" si="263">IF(BF$9 = 0, 0, IFERROR((BF55 - BG55) / BG55, 0))</f>
        <v>0</v>
      </c>
      <c r="BI55" s="123">
        <f t="shared" ref="BI55:BJ59" ca="1" si="264">SUMIFS(CUST_COUNT_T, CHANNEL_COUNT, $A$2, IS_JJCC, $B$2, CUST_GROUP, $A55, RECENCY_GROUP, $B55, TIMEFRAME, BI$2)</f>
        <v>0</v>
      </c>
      <c r="BJ55" s="117">
        <f t="shared" ca="1" si="264"/>
        <v>0</v>
      </c>
      <c r="BK55" s="115">
        <f t="shared" ref="BK55:BK64" ca="1" si="265">IF(BI$9 = 0, 0, IFERROR((BI55 - BJ55) / BJ55, 0))</f>
        <v>0</v>
      </c>
      <c r="BL55" s="123">
        <f t="shared" ref="BL55:BM59" ca="1" si="266">SUMIFS(CUST_COUNT_T, CHANNEL_COUNT, $A$2, IS_JJCC, $B$2, CUST_GROUP, $A55, RECENCY_GROUP, $B55, TIMEFRAME, BL$2)</f>
        <v>0</v>
      </c>
      <c r="BM55" s="117">
        <f t="shared" ca="1" si="266"/>
        <v>0</v>
      </c>
      <c r="BN55" s="115">
        <f t="shared" ref="BN55:BN64" ca="1" si="267">IF(BL$9 = 0, 0, IFERROR((BL55 - BM55) / BM55, 0))</f>
        <v>0</v>
      </c>
      <c r="BO55" s="158" t="str">
        <f t="shared" ref="BO55:BO69" si="268">E55</f>
        <v>Total Active</v>
      </c>
      <c r="BP55" s="248" t="str">
        <f>$D55</f>
        <v>PRIOR YEAR</v>
      </c>
    </row>
    <row r="56" spans="1:68" ht="15" hidden="1" thickTop="1" x14ac:dyDescent="0.2">
      <c r="A56" s="6">
        <f t="shared" ref="A56:B56" si="269">A$30</f>
        <v>5</v>
      </c>
      <c r="B56" s="3" t="str">
        <f t="shared" si="269"/>
        <v>&gt;= 0</v>
      </c>
      <c r="D56" s="237"/>
      <c r="E56" s="136" t="str">
        <f>$E$30</f>
        <v>Elite</v>
      </c>
      <c r="F56" s="124">
        <f t="shared" ca="1" si="230"/>
        <v>41458</v>
      </c>
      <c r="G56" s="110">
        <f t="shared" ca="1" si="230"/>
        <v>40887</v>
      </c>
      <c r="H56" s="108">
        <f t="shared" ca="1" si="231"/>
        <v>1.3965319050064812E-2</v>
      </c>
      <c r="I56" s="141"/>
      <c r="J56" s="124">
        <f t="shared" ca="1" si="232"/>
        <v>48336</v>
      </c>
      <c r="K56" s="110">
        <f t="shared" ca="1" si="232"/>
        <v>41456</v>
      </c>
      <c r="L56" s="108">
        <f t="shared" ca="1" si="233"/>
        <v>0.16595908915476651</v>
      </c>
      <c r="M56" s="141"/>
      <c r="N56" s="124">
        <f t="shared" ca="1" si="234"/>
        <v>0</v>
      </c>
      <c r="O56" s="110">
        <f t="shared" ca="1" si="234"/>
        <v>0</v>
      </c>
      <c r="P56" s="108">
        <f t="shared" ca="1" si="235"/>
        <v>0</v>
      </c>
      <c r="Q56" s="141"/>
      <c r="R56" s="124">
        <f t="shared" ca="1" si="236"/>
        <v>0</v>
      </c>
      <c r="S56" s="110">
        <f t="shared" ca="1" si="236"/>
        <v>0</v>
      </c>
      <c r="T56" s="108">
        <f t="shared" ca="1" si="237"/>
        <v>0</v>
      </c>
      <c r="U56" s="124">
        <f t="shared" ca="1" si="238"/>
        <v>0</v>
      </c>
      <c r="V56" s="110">
        <f t="shared" ca="1" si="238"/>
        <v>0</v>
      </c>
      <c r="W56" s="108">
        <f t="shared" ca="1" si="239"/>
        <v>0</v>
      </c>
      <c r="X56" s="124">
        <f t="shared" ca="1" si="240"/>
        <v>0</v>
      </c>
      <c r="Y56" s="110">
        <f t="shared" ca="1" si="240"/>
        <v>0</v>
      </c>
      <c r="Z56" s="108">
        <f t="shared" ca="1" si="241"/>
        <v>0</v>
      </c>
      <c r="AA56" s="124">
        <f t="shared" ca="1" si="242"/>
        <v>0</v>
      </c>
      <c r="AB56" s="110">
        <f t="shared" ca="1" si="242"/>
        <v>0</v>
      </c>
      <c r="AC56" s="108">
        <f t="shared" ca="1" si="243"/>
        <v>0</v>
      </c>
      <c r="AD56" s="141"/>
      <c r="AE56" s="124">
        <f t="shared" ca="1" si="244"/>
        <v>0</v>
      </c>
      <c r="AF56" s="110">
        <f t="shared" ca="1" si="244"/>
        <v>0</v>
      </c>
      <c r="AG56" s="108">
        <f t="shared" ca="1" si="245"/>
        <v>0</v>
      </c>
      <c r="AH56" s="124">
        <f t="shared" ca="1" si="246"/>
        <v>0</v>
      </c>
      <c r="AI56" s="110">
        <f t="shared" ca="1" si="246"/>
        <v>0</v>
      </c>
      <c r="AJ56" s="108">
        <f t="shared" ca="1" si="247"/>
        <v>0</v>
      </c>
      <c r="AK56" s="124">
        <f t="shared" ca="1" si="248"/>
        <v>0</v>
      </c>
      <c r="AL56" s="110">
        <f t="shared" ca="1" si="248"/>
        <v>0</v>
      </c>
      <c r="AM56" s="108">
        <f t="shared" ca="1" si="249"/>
        <v>0</v>
      </c>
      <c r="AN56" s="124">
        <f t="shared" ca="1" si="250"/>
        <v>0</v>
      </c>
      <c r="AO56" s="110">
        <f t="shared" ca="1" si="250"/>
        <v>0</v>
      </c>
      <c r="AP56" s="108">
        <f t="shared" ca="1" si="251"/>
        <v>0</v>
      </c>
      <c r="AQ56" s="124">
        <f t="shared" ca="1" si="252"/>
        <v>0</v>
      </c>
      <c r="AR56" s="110">
        <f t="shared" ca="1" si="252"/>
        <v>0</v>
      </c>
      <c r="AS56" s="108">
        <f t="shared" ca="1" si="253"/>
        <v>0</v>
      </c>
      <c r="AT56" s="124">
        <f t="shared" ca="1" si="254"/>
        <v>0</v>
      </c>
      <c r="AU56" s="110">
        <f t="shared" ca="1" si="254"/>
        <v>0</v>
      </c>
      <c r="AV56" s="108">
        <f t="shared" ca="1" si="255"/>
        <v>0</v>
      </c>
      <c r="AW56" s="124">
        <f t="shared" ca="1" si="256"/>
        <v>0</v>
      </c>
      <c r="AX56" s="110">
        <f t="shared" ca="1" si="256"/>
        <v>0</v>
      </c>
      <c r="AY56" s="108">
        <f t="shared" ca="1" si="257"/>
        <v>0</v>
      </c>
      <c r="AZ56" s="124">
        <f t="shared" ca="1" si="258"/>
        <v>0</v>
      </c>
      <c r="BA56" s="110">
        <f t="shared" ca="1" si="258"/>
        <v>0</v>
      </c>
      <c r="BB56" s="108">
        <f t="shared" ca="1" si="259"/>
        <v>0</v>
      </c>
      <c r="BC56" s="124">
        <f t="shared" ca="1" si="260"/>
        <v>0</v>
      </c>
      <c r="BD56" s="110">
        <f t="shared" ca="1" si="260"/>
        <v>0</v>
      </c>
      <c r="BE56" s="108">
        <f t="shared" ca="1" si="261"/>
        <v>0</v>
      </c>
      <c r="BF56" s="124">
        <f t="shared" ca="1" si="262"/>
        <v>0</v>
      </c>
      <c r="BG56" s="110">
        <f t="shared" ca="1" si="262"/>
        <v>0</v>
      </c>
      <c r="BH56" s="108">
        <f t="shared" ca="1" si="263"/>
        <v>0</v>
      </c>
      <c r="BI56" s="124">
        <f t="shared" ca="1" si="264"/>
        <v>0</v>
      </c>
      <c r="BJ56" s="110">
        <f t="shared" ca="1" si="264"/>
        <v>0</v>
      </c>
      <c r="BK56" s="108">
        <f t="shared" ca="1" si="265"/>
        <v>0</v>
      </c>
      <c r="BL56" s="124">
        <f t="shared" ca="1" si="266"/>
        <v>0</v>
      </c>
      <c r="BM56" s="110">
        <f t="shared" ca="1" si="266"/>
        <v>0</v>
      </c>
      <c r="BN56" s="108">
        <f t="shared" ca="1" si="267"/>
        <v>0</v>
      </c>
      <c r="BO56" s="152" t="str">
        <f t="shared" si="268"/>
        <v>Elite</v>
      </c>
      <c r="BP56" s="249"/>
    </row>
    <row r="57" spans="1:68" hidden="1" x14ac:dyDescent="0.2">
      <c r="A57" s="6">
        <f t="shared" ref="A57:B58" si="270">A$31</f>
        <v>30</v>
      </c>
      <c r="B57" s="3" t="str">
        <f t="shared" si="270"/>
        <v>&gt;= 0</v>
      </c>
      <c r="D57" s="237"/>
      <c r="E57" s="79" t="str">
        <f>$E$31</f>
        <v>High Value</v>
      </c>
      <c r="F57" s="32">
        <f t="shared" ca="1" si="230"/>
        <v>136239</v>
      </c>
      <c r="G57" s="17">
        <f t="shared" ca="1" si="230"/>
        <v>131849</v>
      </c>
      <c r="H57" s="13">
        <f t="shared" ca="1" si="231"/>
        <v>3.3295663979248991E-2</v>
      </c>
      <c r="I57" s="141"/>
      <c r="J57" s="32">
        <f t="shared" ca="1" si="232"/>
        <v>162486</v>
      </c>
      <c r="K57" s="17">
        <f t="shared" ca="1" si="232"/>
        <v>136247</v>
      </c>
      <c r="L57" s="13">
        <f t="shared" ca="1" si="233"/>
        <v>0.19258405689666561</v>
      </c>
      <c r="M57" s="141"/>
      <c r="N57" s="32">
        <f t="shared" ca="1" si="234"/>
        <v>0</v>
      </c>
      <c r="O57" s="17">
        <f t="shared" ca="1" si="234"/>
        <v>0</v>
      </c>
      <c r="P57" s="13">
        <f t="shared" ca="1" si="235"/>
        <v>0</v>
      </c>
      <c r="Q57" s="141"/>
      <c r="R57" s="32">
        <f t="shared" ca="1" si="236"/>
        <v>0</v>
      </c>
      <c r="S57" s="17">
        <f t="shared" ca="1" si="236"/>
        <v>0</v>
      </c>
      <c r="T57" s="13">
        <f t="shared" ca="1" si="237"/>
        <v>0</v>
      </c>
      <c r="U57" s="32">
        <f t="shared" ca="1" si="238"/>
        <v>0</v>
      </c>
      <c r="V57" s="17">
        <f t="shared" ca="1" si="238"/>
        <v>0</v>
      </c>
      <c r="W57" s="13">
        <f t="shared" ca="1" si="239"/>
        <v>0</v>
      </c>
      <c r="X57" s="32">
        <f t="shared" ca="1" si="240"/>
        <v>0</v>
      </c>
      <c r="Y57" s="17">
        <f t="shared" ca="1" si="240"/>
        <v>0</v>
      </c>
      <c r="Z57" s="13">
        <f t="shared" ca="1" si="241"/>
        <v>0</v>
      </c>
      <c r="AA57" s="32">
        <f t="shared" ca="1" si="242"/>
        <v>0</v>
      </c>
      <c r="AB57" s="17">
        <f t="shared" ca="1" si="242"/>
        <v>0</v>
      </c>
      <c r="AC57" s="13">
        <f t="shared" ca="1" si="243"/>
        <v>0</v>
      </c>
      <c r="AD57" s="141"/>
      <c r="AE57" s="32">
        <f t="shared" ca="1" si="244"/>
        <v>0</v>
      </c>
      <c r="AF57" s="17">
        <f t="shared" ca="1" si="244"/>
        <v>0</v>
      </c>
      <c r="AG57" s="13">
        <f t="shared" ca="1" si="245"/>
        <v>0</v>
      </c>
      <c r="AH57" s="32">
        <f t="shared" ca="1" si="246"/>
        <v>0</v>
      </c>
      <c r="AI57" s="17">
        <f t="shared" ca="1" si="246"/>
        <v>0</v>
      </c>
      <c r="AJ57" s="13">
        <f t="shared" ca="1" si="247"/>
        <v>0</v>
      </c>
      <c r="AK57" s="32">
        <f t="shared" ca="1" si="248"/>
        <v>0</v>
      </c>
      <c r="AL57" s="17">
        <f t="shared" ca="1" si="248"/>
        <v>0</v>
      </c>
      <c r="AM57" s="13">
        <f t="shared" ca="1" si="249"/>
        <v>0</v>
      </c>
      <c r="AN57" s="32">
        <f t="shared" ca="1" si="250"/>
        <v>0</v>
      </c>
      <c r="AO57" s="17">
        <f t="shared" ca="1" si="250"/>
        <v>0</v>
      </c>
      <c r="AP57" s="13">
        <f t="shared" ca="1" si="251"/>
        <v>0</v>
      </c>
      <c r="AQ57" s="32">
        <f t="shared" ca="1" si="252"/>
        <v>0</v>
      </c>
      <c r="AR57" s="17">
        <f t="shared" ca="1" si="252"/>
        <v>0</v>
      </c>
      <c r="AS57" s="13">
        <f t="shared" ca="1" si="253"/>
        <v>0</v>
      </c>
      <c r="AT57" s="32">
        <f t="shared" ca="1" si="254"/>
        <v>0</v>
      </c>
      <c r="AU57" s="17">
        <f t="shared" ca="1" si="254"/>
        <v>0</v>
      </c>
      <c r="AV57" s="13">
        <f t="shared" ca="1" si="255"/>
        <v>0</v>
      </c>
      <c r="AW57" s="32">
        <f t="shared" ca="1" si="256"/>
        <v>0</v>
      </c>
      <c r="AX57" s="17">
        <f t="shared" ca="1" si="256"/>
        <v>0</v>
      </c>
      <c r="AY57" s="13">
        <f t="shared" ca="1" si="257"/>
        <v>0</v>
      </c>
      <c r="AZ57" s="32">
        <f t="shared" ca="1" si="258"/>
        <v>0</v>
      </c>
      <c r="BA57" s="17">
        <f t="shared" ca="1" si="258"/>
        <v>0</v>
      </c>
      <c r="BB57" s="13">
        <f t="shared" ca="1" si="259"/>
        <v>0</v>
      </c>
      <c r="BC57" s="32">
        <f t="shared" ca="1" si="260"/>
        <v>0</v>
      </c>
      <c r="BD57" s="17">
        <f t="shared" ca="1" si="260"/>
        <v>0</v>
      </c>
      <c r="BE57" s="13">
        <f t="shared" ca="1" si="261"/>
        <v>0</v>
      </c>
      <c r="BF57" s="32">
        <f t="shared" ca="1" si="262"/>
        <v>0</v>
      </c>
      <c r="BG57" s="17">
        <f t="shared" ca="1" si="262"/>
        <v>0</v>
      </c>
      <c r="BH57" s="13">
        <f t="shared" ca="1" si="263"/>
        <v>0</v>
      </c>
      <c r="BI57" s="32">
        <f t="shared" ca="1" si="264"/>
        <v>0</v>
      </c>
      <c r="BJ57" s="17">
        <f t="shared" ca="1" si="264"/>
        <v>0</v>
      </c>
      <c r="BK57" s="13">
        <f t="shared" ca="1" si="265"/>
        <v>0</v>
      </c>
      <c r="BL57" s="32">
        <f t="shared" ca="1" si="266"/>
        <v>0</v>
      </c>
      <c r="BM57" s="17">
        <f t="shared" ca="1" si="266"/>
        <v>0</v>
      </c>
      <c r="BN57" s="13">
        <f t="shared" ca="1" si="267"/>
        <v>0</v>
      </c>
      <c r="BO57" s="159" t="str">
        <f t="shared" si="268"/>
        <v>High Value</v>
      </c>
      <c r="BP57" s="249"/>
    </row>
    <row r="58" spans="1:68" hidden="1" x14ac:dyDescent="0.2">
      <c r="A58" s="6">
        <f>A$32</f>
        <v>70</v>
      </c>
      <c r="B58" s="3" t="str">
        <f t="shared" si="270"/>
        <v>&gt;= 0</v>
      </c>
      <c r="D58" s="238"/>
      <c r="E58" s="79" t="str">
        <f>$E$32</f>
        <v>Opportunity</v>
      </c>
      <c r="F58" s="32">
        <f t="shared" ca="1" si="230"/>
        <v>78993</v>
      </c>
      <c r="G58" s="17">
        <f t="shared" ca="1" si="230"/>
        <v>75905</v>
      </c>
      <c r="H58" s="13">
        <f t="shared" ca="1" si="231"/>
        <v>4.0682431987352614E-2</v>
      </c>
      <c r="I58" s="141"/>
      <c r="J58" s="32">
        <f t="shared" ca="1" si="232"/>
        <v>98073</v>
      </c>
      <c r="K58" s="17">
        <f t="shared" ca="1" si="232"/>
        <v>78974</v>
      </c>
      <c r="L58" s="13">
        <f t="shared" ca="1" si="233"/>
        <v>0.24183908628156103</v>
      </c>
      <c r="M58" s="141"/>
      <c r="N58" s="32">
        <f t="shared" ca="1" si="234"/>
        <v>0</v>
      </c>
      <c r="O58" s="17">
        <f t="shared" ca="1" si="234"/>
        <v>0</v>
      </c>
      <c r="P58" s="13">
        <f t="shared" ca="1" si="235"/>
        <v>0</v>
      </c>
      <c r="Q58" s="141"/>
      <c r="R58" s="32">
        <f t="shared" ca="1" si="236"/>
        <v>0</v>
      </c>
      <c r="S58" s="17">
        <f t="shared" ca="1" si="236"/>
        <v>0</v>
      </c>
      <c r="T58" s="13">
        <f t="shared" ca="1" si="237"/>
        <v>0</v>
      </c>
      <c r="U58" s="32">
        <f t="shared" ca="1" si="238"/>
        <v>0</v>
      </c>
      <c r="V58" s="17">
        <f t="shared" ca="1" si="238"/>
        <v>0</v>
      </c>
      <c r="W58" s="13">
        <f t="shared" ca="1" si="239"/>
        <v>0</v>
      </c>
      <c r="X58" s="32">
        <f t="shared" ca="1" si="240"/>
        <v>0</v>
      </c>
      <c r="Y58" s="17">
        <f t="shared" ca="1" si="240"/>
        <v>0</v>
      </c>
      <c r="Z58" s="13">
        <f t="shared" ca="1" si="241"/>
        <v>0</v>
      </c>
      <c r="AA58" s="32">
        <f t="shared" ca="1" si="242"/>
        <v>0</v>
      </c>
      <c r="AB58" s="17">
        <f t="shared" ca="1" si="242"/>
        <v>0</v>
      </c>
      <c r="AC58" s="13">
        <f t="shared" ca="1" si="243"/>
        <v>0</v>
      </c>
      <c r="AD58" s="141"/>
      <c r="AE58" s="32">
        <f t="shared" ca="1" si="244"/>
        <v>0</v>
      </c>
      <c r="AF58" s="17">
        <f t="shared" ca="1" si="244"/>
        <v>0</v>
      </c>
      <c r="AG58" s="13">
        <f t="shared" ca="1" si="245"/>
        <v>0</v>
      </c>
      <c r="AH58" s="32">
        <f t="shared" ca="1" si="246"/>
        <v>0</v>
      </c>
      <c r="AI58" s="17">
        <f t="shared" ca="1" si="246"/>
        <v>0</v>
      </c>
      <c r="AJ58" s="13">
        <f t="shared" ca="1" si="247"/>
        <v>0</v>
      </c>
      <c r="AK58" s="32">
        <f t="shared" ca="1" si="248"/>
        <v>0</v>
      </c>
      <c r="AL58" s="17">
        <f t="shared" ca="1" si="248"/>
        <v>0</v>
      </c>
      <c r="AM58" s="13">
        <f t="shared" ca="1" si="249"/>
        <v>0</v>
      </c>
      <c r="AN58" s="32">
        <f t="shared" ca="1" si="250"/>
        <v>0</v>
      </c>
      <c r="AO58" s="17">
        <f t="shared" ca="1" si="250"/>
        <v>0</v>
      </c>
      <c r="AP58" s="13">
        <f t="shared" ca="1" si="251"/>
        <v>0</v>
      </c>
      <c r="AQ58" s="32">
        <f t="shared" ca="1" si="252"/>
        <v>0</v>
      </c>
      <c r="AR58" s="17">
        <f t="shared" ca="1" si="252"/>
        <v>0</v>
      </c>
      <c r="AS58" s="13">
        <f t="shared" ca="1" si="253"/>
        <v>0</v>
      </c>
      <c r="AT58" s="32">
        <f t="shared" ca="1" si="254"/>
        <v>0</v>
      </c>
      <c r="AU58" s="17">
        <f t="shared" ca="1" si="254"/>
        <v>0</v>
      </c>
      <c r="AV58" s="13">
        <f t="shared" ca="1" si="255"/>
        <v>0</v>
      </c>
      <c r="AW58" s="32">
        <f t="shared" ca="1" si="256"/>
        <v>0</v>
      </c>
      <c r="AX58" s="17">
        <f t="shared" ca="1" si="256"/>
        <v>0</v>
      </c>
      <c r="AY58" s="13">
        <f t="shared" ca="1" si="257"/>
        <v>0</v>
      </c>
      <c r="AZ58" s="32">
        <f t="shared" ca="1" si="258"/>
        <v>0</v>
      </c>
      <c r="BA58" s="17">
        <f t="shared" ca="1" si="258"/>
        <v>0</v>
      </c>
      <c r="BB58" s="13">
        <f t="shared" ca="1" si="259"/>
        <v>0</v>
      </c>
      <c r="BC58" s="32">
        <f t="shared" ca="1" si="260"/>
        <v>0</v>
      </c>
      <c r="BD58" s="17">
        <f t="shared" ca="1" si="260"/>
        <v>0</v>
      </c>
      <c r="BE58" s="13">
        <f t="shared" ca="1" si="261"/>
        <v>0</v>
      </c>
      <c r="BF58" s="32">
        <f t="shared" ca="1" si="262"/>
        <v>0</v>
      </c>
      <c r="BG58" s="17">
        <f t="shared" ca="1" si="262"/>
        <v>0</v>
      </c>
      <c r="BH58" s="13">
        <f t="shared" ca="1" si="263"/>
        <v>0</v>
      </c>
      <c r="BI58" s="32">
        <f t="shared" ca="1" si="264"/>
        <v>0</v>
      </c>
      <c r="BJ58" s="17">
        <f t="shared" ca="1" si="264"/>
        <v>0</v>
      </c>
      <c r="BK58" s="13">
        <f t="shared" ca="1" si="265"/>
        <v>0</v>
      </c>
      <c r="BL58" s="32">
        <f t="shared" ca="1" si="266"/>
        <v>0</v>
      </c>
      <c r="BM58" s="17">
        <f t="shared" ca="1" si="266"/>
        <v>0</v>
      </c>
      <c r="BN58" s="13">
        <f t="shared" ca="1" si="267"/>
        <v>0</v>
      </c>
      <c r="BO58" s="159" t="str">
        <f t="shared" si="268"/>
        <v>Opportunity</v>
      </c>
      <c r="BP58" s="250"/>
    </row>
    <row r="59" spans="1:68" hidden="1" x14ac:dyDescent="0.2">
      <c r="A59" s="6">
        <f t="shared" ref="A59:B59" si="271">A$33</f>
        <v>100</v>
      </c>
      <c r="B59" s="3" t="str">
        <f t="shared" si="271"/>
        <v>&gt;= 0</v>
      </c>
      <c r="D59" s="239"/>
      <c r="E59" s="78" t="str">
        <f>$E$33</f>
        <v>Marginal</v>
      </c>
      <c r="F59" s="125">
        <f t="shared" ca="1" si="230"/>
        <v>6246</v>
      </c>
      <c r="G59" s="99">
        <f t="shared" ca="1" si="230"/>
        <v>6751</v>
      </c>
      <c r="H59" s="100">
        <f t="shared" ca="1" si="231"/>
        <v>-7.4803732780328841E-2</v>
      </c>
      <c r="I59" s="141"/>
      <c r="J59" s="125">
        <f t="shared" ca="1" si="232"/>
        <v>7776</v>
      </c>
      <c r="K59" s="99">
        <f t="shared" ca="1" si="232"/>
        <v>6249</v>
      </c>
      <c r="L59" s="100">
        <f t="shared" ca="1" si="233"/>
        <v>0.24435909745559289</v>
      </c>
      <c r="M59" s="141"/>
      <c r="N59" s="125">
        <f t="shared" ca="1" si="234"/>
        <v>0</v>
      </c>
      <c r="O59" s="99">
        <f t="shared" ca="1" si="234"/>
        <v>0</v>
      </c>
      <c r="P59" s="100">
        <f t="shared" ca="1" si="235"/>
        <v>0</v>
      </c>
      <c r="Q59" s="141"/>
      <c r="R59" s="125">
        <f t="shared" ca="1" si="236"/>
        <v>0</v>
      </c>
      <c r="S59" s="99">
        <f t="shared" ca="1" si="236"/>
        <v>0</v>
      </c>
      <c r="T59" s="100">
        <f t="shared" ca="1" si="237"/>
        <v>0</v>
      </c>
      <c r="U59" s="125">
        <f t="shared" ca="1" si="238"/>
        <v>0</v>
      </c>
      <c r="V59" s="99">
        <f t="shared" ca="1" si="238"/>
        <v>0</v>
      </c>
      <c r="W59" s="100">
        <f t="shared" ca="1" si="239"/>
        <v>0</v>
      </c>
      <c r="X59" s="125">
        <f t="shared" ca="1" si="240"/>
        <v>0</v>
      </c>
      <c r="Y59" s="99">
        <f t="shared" ca="1" si="240"/>
        <v>0</v>
      </c>
      <c r="Z59" s="100">
        <f t="shared" ca="1" si="241"/>
        <v>0</v>
      </c>
      <c r="AA59" s="125">
        <f t="shared" ca="1" si="242"/>
        <v>0</v>
      </c>
      <c r="AB59" s="99">
        <f t="shared" ca="1" si="242"/>
        <v>0</v>
      </c>
      <c r="AC59" s="100">
        <f t="shared" ca="1" si="243"/>
        <v>0</v>
      </c>
      <c r="AD59" s="141"/>
      <c r="AE59" s="125">
        <f t="shared" ca="1" si="244"/>
        <v>0</v>
      </c>
      <c r="AF59" s="99">
        <f t="shared" ca="1" si="244"/>
        <v>0</v>
      </c>
      <c r="AG59" s="100">
        <f t="shared" ca="1" si="245"/>
        <v>0</v>
      </c>
      <c r="AH59" s="125">
        <f t="shared" ca="1" si="246"/>
        <v>0</v>
      </c>
      <c r="AI59" s="99">
        <f t="shared" ca="1" si="246"/>
        <v>0</v>
      </c>
      <c r="AJ59" s="100">
        <f t="shared" ca="1" si="247"/>
        <v>0</v>
      </c>
      <c r="AK59" s="125">
        <f t="shared" ca="1" si="248"/>
        <v>0</v>
      </c>
      <c r="AL59" s="99">
        <f t="shared" ca="1" si="248"/>
        <v>0</v>
      </c>
      <c r="AM59" s="100">
        <f t="shared" ca="1" si="249"/>
        <v>0</v>
      </c>
      <c r="AN59" s="125">
        <f t="shared" ca="1" si="250"/>
        <v>0</v>
      </c>
      <c r="AO59" s="99">
        <f t="shared" ca="1" si="250"/>
        <v>0</v>
      </c>
      <c r="AP59" s="100">
        <f t="shared" ca="1" si="251"/>
        <v>0</v>
      </c>
      <c r="AQ59" s="125">
        <f t="shared" ca="1" si="252"/>
        <v>0</v>
      </c>
      <c r="AR59" s="99">
        <f t="shared" ca="1" si="252"/>
        <v>0</v>
      </c>
      <c r="AS59" s="100">
        <f t="shared" ca="1" si="253"/>
        <v>0</v>
      </c>
      <c r="AT59" s="125">
        <f t="shared" ca="1" si="254"/>
        <v>0</v>
      </c>
      <c r="AU59" s="99">
        <f t="shared" ca="1" si="254"/>
        <v>0</v>
      </c>
      <c r="AV59" s="100">
        <f t="shared" ca="1" si="255"/>
        <v>0</v>
      </c>
      <c r="AW59" s="125">
        <f t="shared" ca="1" si="256"/>
        <v>0</v>
      </c>
      <c r="AX59" s="99">
        <f t="shared" ca="1" si="256"/>
        <v>0</v>
      </c>
      <c r="AY59" s="100">
        <f t="shared" ca="1" si="257"/>
        <v>0</v>
      </c>
      <c r="AZ59" s="125">
        <f t="shared" ca="1" si="258"/>
        <v>0</v>
      </c>
      <c r="BA59" s="99">
        <f t="shared" ca="1" si="258"/>
        <v>0</v>
      </c>
      <c r="BB59" s="100">
        <f t="shared" ca="1" si="259"/>
        <v>0</v>
      </c>
      <c r="BC59" s="125">
        <f t="shared" ca="1" si="260"/>
        <v>0</v>
      </c>
      <c r="BD59" s="99">
        <f t="shared" ca="1" si="260"/>
        <v>0</v>
      </c>
      <c r="BE59" s="100">
        <f t="shared" ca="1" si="261"/>
        <v>0</v>
      </c>
      <c r="BF59" s="125">
        <f t="shared" ca="1" si="262"/>
        <v>0</v>
      </c>
      <c r="BG59" s="99">
        <f t="shared" ca="1" si="262"/>
        <v>0</v>
      </c>
      <c r="BH59" s="100">
        <f t="shared" ca="1" si="263"/>
        <v>0</v>
      </c>
      <c r="BI59" s="125">
        <f t="shared" ca="1" si="264"/>
        <v>0</v>
      </c>
      <c r="BJ59" s="99">
        <f t="shared" ca="1" si="264"/>
        <v>0</v>
      </c>
      <c r="BK59" s="100">
        <f t="shared" ca="1" si="265"/>
        <v>0</v>
      </c>
      <c r="BL59" s="125">
        <f t="shared" ca="1" si="266"/>
        <v>0</v>
      </c>
      <c r="BM59" s="99">
        <f t="shared" ca="1" si="266"/>
        <v>0</v>
      </c>
      <c r="BN59" s="100">
        <f t="shared" ca="1" si="267"/>
        <v>0</v>
      </c>
      <c r="BO59" s="156" t="str">
        <f t="shared" si="268"/>
        <v>Marginal</v>
      </c>
      <c r="BP59" s="251"/>
    </row>
    <row r="60" spans="1:68" ht="13.5" hidden="1" customHeight="1" thickBot="1" x14ac:dyDescent="0.25">
      <c r="A60" s="6" t="str">
        <f>A$29</f>
        <v>&gt;= 1</v>
      </c>
      <c r="B60" s="3" t="str">
        <f t="shared" ref="B60" si="272">B$29</f>
        <v>&gt;= 0</v>
      </c>
      <c r="D60" s="240" t="s">
        <v>158</v>
      </c>
      <c r="E60" s="135" t="str">
        <f>$E$29</f>
        <v>Total Active</v>
      </c>
      <c r="F60" s="123">
        <f t="shared" ref="F60:G64" ca="1" si="273">SUMIFS(CUST_COUNT_T, CHANNEL_COUNT, $A$2, IS_JJCC, $B$2, CUST_GROUP, $A60, RECENCY_GROUP, $B60, TIMEFRAME, F$2, IS_RETAINED, "Y")</f>
        <v>220253</v>
      </c>
      <c r="G60" s="117">
        <f t="shared" ca="1" si="273"/>
        <v>203917</v>
      </c>
      <c r="H60" s="115">
        <f t="shared" ca="1" si="231"/>
        <v>8.0111025564322744E-2</v>
      </c>
      <c r="I60" s="141"/>
      <c r="J60" s="123">
        <f t="shared" ref="J60:K64" ca="1" si="274">SUMIFS(CUST_COUNT_T, CHANNEL_COUNT, $A$2, IS_JJCC, $B$2, CUST_GROUP, $A60, RECENCY_GROUP, $B60, TIMEFRAME, J$2, IS_RETAINED, "Y")</f>
        <v>266484</v>
      </c>
      <c r="K60" s="117">
        <f t="shared" ca="1" si="274"/>
        <v>220240</v>
      </c>
      <c r="L60" s="115">
        <f t="shared" ca="1" si="233"/>
        <v>0.20997094079186343</v>
      </c>
      <c r="M60" s="141"/>
      <c r="N60" s="123">
        <f t="shared" ref="N60:O64" ca="1" si="275">SUMIFS(CUST_COUNT_T, CHANNEL_COUNT, $A$2, IS_JJCC, $B$2, CUST_GROUP, $A60, RECENCY_GROUP, $B60, TIMEFRAME, N$2, IS_RETAINED, "Y")</f>
        <v>0</v>
      </c>
      <c r="O60" s="117">
        <f t="shared" ca="1" si="275"/>
        <v>0</v>
      </c>
      <c r="P60" s="115">
        <f t="shared" ca="1" si="235"/>
        <v>0</v>
      </c>
      <c r="Q60" s="141"/>
      <c r="R60" s="123">
        <f t="shared" ref="R60:S64" ca="1" si="276">SUMIFS(CUST_COUNT_T, CHANNEL_COUNT, $A$2, IS_JJCC, $B$2, CUST_GROUP, $A60, RECENCY_GROUP, $B60, TIMEFRAME, R$2, IS_RETAINED, "Y")</f>
        <v>0</v>
      </c>
      <c r="S60" s="117">
        <f t="shared" ca="1" si="276"/>
        <v>0</v>
      </c>
      <c r="T60" s="115">
        <f t="shared" ca="1" si="237"/>
        <v>0</v>
      </c>
      <c r="U60" s="123">
        <f t="shared" ref="U60:V64" ca="1" si="277">SUMIFS(CUST_COUNT_T, CHANNEL_COUNT, $A$2, IS_JJCC, $B$2, CUST_GROUP, $A60, RECENCY_GROUP, $B60, TIMEFRAME, U$2, IS_RETAINED, "Y")</f>
        <v>0</v>
      </c>
      <c r="V60" s="117">
        <f t="shared" ca="1" si="277"/>
        <v>0</v>
      </c>
      <c r="W60" s="115">
        <f t="shared" ca="1" si="239"/>
        <v>0</v>
      </c>
      <c r="X60" s="123">
        <f t="shared" ref="X60:Y64" ca="1" si="278">SUMIFS(CUST_COUNT_T, CHANNEL_COUNT, $A$2, IS_JJCC, $B$2, CUST_GROUP, $A60, RECENCY_GROUP, $B60, TIMEFRAME, X$2, IS_RETAINED, "Y")</f>
        <v>0</v>
      </c>
      <c r="Y60" s="117">
        <f t="shared" ca="1" si="278"/>
        <v>0</v>
      </c>
      <c r="Z60" s="115">
        <f t="shared" ca="1" si="241"/>
        <v>0</v>
      </c>
      <c r="AA60" s="123">
        <f t="shared" ref="AA60:AB64" ca="1" si="279">SUMIFS(CUST_COUNT_T, CHANNEL_COUNT, $A$2, IS_JJCC, $B$2, CUST_GROUP, $A60, RECENCY_GROUP, $B60, TIMEFRAME, AA$2, IS_RETAINED, "Y")</f>
        <v>0</v>
      </c>
      <c r="AB60" s="117">
        <f t="shared" ca="1" si="279"/>
        <v>0</v>
      </c>
      <c r="AC60" s="115">
        <f t="shared" ca="1" si="243"/>
        <v>0</v>
      </c>
      <c r="AD60" s="141"/>
      <c r="AE60" s="123">
        <f t="shared" ref="AE60:AF64" ca="1" si="280">SUMIFS(CUST_COUNT_T, CHANNEL_COUNT, $A$2, IS_JJCC, $B$2, CUST_GROUP, $A60, RECENCY_GROUP, $B60, TIMEFRAME, AE$2, IS_RETAINED, "Y")</f>
        <v>0</v>
      </c>
      <c r="AF60" s="117">
        <f t="shared" ca="1" si="280"/>
        <v>0</v>
      </c>
      <c r="AG60" s="115">
        <f t="shared" ca="1" si="245"/>
        <v>0</v>
      </c>
      <c r="AH60" s="123">
        <f t="shared" ref="AH60:AI64" ca="1" si="281">SUMIFS(CUST_COUNT_T, CHANNEL_COUNT, $A$2, IS_JJCC, $B$2, CUST_GROUP, $A60, RECENCY_GROUP, $B60, TIMEFRAME, AH$2, IS_RETAINED, "Y")</f>
        <v>0</v>
      </c>
      <c r="AI60" s="117">
        <f t="shared" ca="1" si="281"/>
        <v>0</v>
      </c>
      <c r="AJ60" s="115">
        <f t="shared" ca="1" si="247"/>
        <v>0</v>
      </c>
      <c r="AK60" s="123">
        <f t="shared" ref="AK60:AL64" ca="1" si="282">SUMIFS(CUST_COUNT_T, CHANNEL_COUNT, $A$2, IS_JJCC, $B$2, CUST_GROUP, $A60, RECENCY_GROUP, $B60, TIMEFRAME, AK$2, IS_RETAINED, "Y")</f>
        <v>0</v>
      </c>
      <c r="AL60" s="117">
        <f t="shared" ca="1" si="282"/>
        <v>0</v>
      </c>
      <c r="AM60" s="115">
        <f t="shared" ca="1" si="249"/>
        <v>0</v>
      </c>
      <c r="AN60" s="123">
        <f t="shared" ref="AN60:AO64" ca="1" si="283">SUMIFS(CUST_COUNT_T, CHANNEL_COUNT, $A$2, IS_JJCC, $B$2, CUST_GROUP, $A60, RECENCY_GROUP, $B60, TIMEFRAME, AN$2, IS_RETAINED, "Y")</f>
        <v>0</v>
      </c>
      <c r="AO60" s="117">
        <f t="shared" ca="1" si="283"/>
        <v>0</v>
      </c>
      <c r="AP60" s="115">
        <f t="shared" ca="1" si="251"/>
        <v>0</v>
      </c>
      <c r="AQ60" s="123">
        <f t="shared" ref="AQ60:AR64" ca="1" si="284">SUMIFS(CUST_COUNT_T, CHANNEL_COUNT, $A$2, IS_JJCC, $B$2, CUST_GROUP, $A60, RECENCY_GROUP, $B60, TIMEFRAME, AQ$2, IS_RETAINED, "Y")</f>
        <v>0</v>
      </c>
      <c r="AR60" s="117">
        <f t="shared" ca="1" si="284"/>
        <v>0</v>
      </c>
      <c r="AS60" s="115">
        <f t="shared" ca="1" si="253"/>
        <v>0</v>
      </c>
      <c r="AT60" s="123">
        <f t="shared" ref="AT60:AU64" ca="1" si="285">SUMIFS(CUST_COUNT_T, CHANNEL_COUNT, $A$2, IS_JJCC, $B$2, CUST_GROUP, $A60, RECENCY_GROUP, $B60, TIMEFRAME, AT$2, IS_RETAINED, "Y")</f>
        <v>0</v>
      </c>
      <c r="AU60" s="117">
        <f t="shared" ca="1" si="285"/>
        <v>0</v>
      </c>
      <c r="AV60" s="115">
        <f t="shared" ca="1" si="255"/>
        <v>0</v>
      </c>
      <c r="AW60" s="123">
        <f t="shared" ref="AW60:AX64" ca="1" si="286">SUMIFS(CUST_COUNT_T, CHANNEL_COUNT, $A$2, IS_JJCC, $B$2, CUST_GROUP, $A60, RECENCY_GROUP, $B60, TIMEFRAME, AW$2, IS_RETAINED, "Y")</f>
        <v>0</v>
      </c>
      <c r="AX60" s="117">
        <f t="shared" ca="1" si="286"/>
        <v>0</v>
      </c>
      <c r="AY60" s="115">
        <f t="shared" ca="1" si="257"/>
        <v>0</v>
      </c>
      <c r="AZ60" s="123">
        <f t="shared" ref="AZ60:BA64" ca="1" si="287">SUMIFS(CUST_COUNT_T, CHANNEL_COUNT, $A$2, IS_JJCC, $B$2, CUST_GROUP, $A60, RECENCY_GROUP, $B60, TIMEFRAME, AZ$2, IS_RETAINED, "Y")</f>
        <v>0</v>
      </c>
      <c r="BA60" s="117">
        <f t="shared" ca="1" si="287"/>
        <v>0</v>
      </c>
      <c r="BB60" s="115">
        <f t="shared" ca="1" si="259"/>
        <v>0</v>
      </c>
      <c r="BC60" s="123">
        <f t="shared" ref="BC60:BD64" ca="1" si="288">SUMIFS(CUST_COUNT_T, CHANNEL_COUNT, $A$2, IS_JJCC, $B$2, CUST_GROUP, $A60, RECENCY_GROUP, $B60, TIMEFRAME, BC$2, IS_RETAINED, "Y")</f>
        <v>0</v>
      </c>
      <c r="BD60" s="117">
        <f t="shared" ca="1" si="288"/>
        <v>0</v>
      </c>
      <c r="BE60" s="115">
        <f t="shared" ca="1" si="261"/>
        <v>0</v>
      </c>
      <c r="BF60" s="123">
        <f t="shared" ref="BF60:BG64" ca="1" si="289">SUMIFS(CUST_COUNT_T, CHANNEL_COUNT, $A$2, IS_JJCC, $B$2, CUST_GROUP, $A60, RECENCY_GROUP, $B60, TIMEFRAME, BF$2, IS_RETAINED, "Y")</f>
        <v>0</v>
      </c>
      <c r="BG60" s="117">
        <f t="shared" ca="1" si="289"/>
        <v>0</v>
      </c>
      <c r="BH60" s="115">
        <f t="shared" ca="1" si="263"/>
        <v>0</v>
      </c>
      <c r="BI60" s="123">
        <f t="shared" ref="BI60:BJ64" ca="1" si="290">SUMIFS(CUST_COUNT_T, CHANNEL_COUNT, $A$2, IS_JJCC, $B$2, CUST_GROUP, $A60, RECENCY_GROUP, $B60, TIMEFRAME, BI$2, IS_RETAINED, "Y")</f>
        <v>0</v>
      </c>
      <c r="BJ60" s="117">
        <f t="shared" ca="1" si="290"/>
        <v>0</v>
      </c>
      <c r="BK60" s="115">
        <f t="shared" ca="1" si="265"/>
        <v>0</v>
      </c>
      <c r="BL60" s="123">
        <f t="shared" ref="BL60:BM64" ca="1" si="291">SUMIFS(CUST_COUNT_T, CHANNEL_COUNT, $A$2, IS_JJCC, $B$2, CUST_GROUP, $A60, RECENCY_GROUP, $B60, TIMEFRAME, BL$2, IS_RETAINED, "Y")</f>
        <v>0</v>
      </c>
      <c r="BM60" s="117">
        <f t="shared" ca="1" si="291"/>
        <v>0</v>
      </c>
      <c r="BN60" s="115">
        <f t="shared" ca="1" si="267"/>
        <v>0</v>
      </c>
      <c r="BO60" s="158" t="str">
        <f t="shared" si="268"/>
        <v>Total Active</v>
      </c>
      <c r="BP60" s="245" t="str">
        <f>$D60</f>
        <v>RETAINED</v>
      </c>
    </row>
    <row r="61" spans="1:68" ht="15" hidden="1" thickTop="1" x14ac:dyDescent="0.2">
      <c r="A61" s="6">
        <f>A$30</f>
        <v>5</v>
      </c>
      <c r="B61" s="3" t="str">
        <f t="shared" ref="B61" si="292">B$30</f>
        <v>&gt;= 0</v>
      </c>
      <c r="D61" s="241"/>
      <c r="E61" s="136" t="str">
        <f>$E$30</f>
        <v>Elite</v>
      </c>
      <c r="F61" s="124">
        <f t="shared" ca="1" si="273"/>
        <v>40246</v>
      </c>
      <c r="G61" s="110">
        <f t="shared" ca="1" si="273"/>
        <v>39143</v>
      </c>
      <c r="H61" s="108">
        <f t="shared" ca="1" si="231"/>
        <v>2.8178729274710677E-2</v>
      </c>
      <c r="I61" s="141"/>
      <c r="J61" s="124">
        <f t="shared" ca="1" si="274"/>
        <v>47086</v>
      </c>
      <c r="K61" s="110">
        <f t="shared" ca="1" si="274"/>
        <v>40244</v>
      </c>
      <c r="L61" s="108">
        <f t="shared" ca="1" si="233"/>
        <v>0.17001292118079714</v>
      </c>
      <c r="M61" s="141"/>
      <c r="N61" s="124">
        <f t="shared" ca="1" si="275"/>
        <v>0</v>
      </c>
      <c r="O61" s="110">
        <f t="shared" ca="1" si="275"/>
        <v>0</v>
      </c>
      <c r="P61" s="108">
        <f t="shared" ca="1" si="235"/>
        <v>0</v>
      </c>
      <c r="Q61" s="141"/>
      <c r="R61" s="124">
        <f t="shared" ca="1" si="276"/>
        <v>0</v>
      </c>
      <c r="S61" s="110">
        <f t="shared" ca="1" si="276"/>
        <v>0</v>
      </c>
      <c r="T61" s="108">
        <f t="shared" ca="1" si="237"/>
        <v>0</v>
      </c>
      <c r="U61" s="124">
        <f t="shared" ca="1" si="277"/>
        <v>0</v>
      </c>
      <c r="V61" s="110">
        <f t="shared" ca="1" si="277"/>
        <v>0</v>
      </c>
      <c r="W61" s="108">
        <f t="shared" ca="1" si="239"/>
        <v>0</v>
      </c>
      <c r="X61" s="124">
        <f t="shared" ca="1" si="278"/>
        <v>0</v>
      </c>
      <c r="Y61" s="110">
        <f t="shared" ca="1" si="278"/>
        <v>0</v>
      </c>
      <c r="Z61" s="108">
        <f t="shared" ca="1" si="241"/>
        <v>0</v>
      </c>
      <c r="AA61" s="124">
        <f t="shared" ca="1" si="279"/>
        <v>0</v>
      </c>
      <c r="AB61" s="110">
        <f t="shared" ca="1" si="279"/>
        <v>0</v>
      </c>
      <c r="AC61" s="108">
        <f t="shared" ca="1" si="243"/>
        <v>0</v>
      </c>
      <c r="AD61" s="141"/>
      <c r="AE61" s="124">
        <f t="shared" ca="1" si="280"/>
        <v>0</v>
      </c>
      <c r="AF61" s="110">
        <f t="shared" ca="1" si="280"/>
        <v>0</v>
      </c>
      <c r="AG61" s="108">
        <f t="shared" ca="1" si="245"/>
        <v>0</v>
      </c>
      <c r="AH61" s="124">
        <f t="shared" ca="1" si="281"/>
        <v>0</v>
      </c>
      <c r="AI61" s="110">
        <f t="shared" ca="1" si="281"/>
        <v>0</v>
      </c>
      <c r="AJ61" s="108">
        <f t="shared" ca="1" si="247"/>
        <v>0</v>
      </c>
      <c r="AK61" s="124">
        <f t="shared" ca="1" si="282"/>
        <v>0</v>
      </c>
      <c r="AL61" s="110">
        <f t="shared" ca="1" si="282"/>
        <v>0</v>
      </c>
      <c r="AM61" s="108">
        <f t="shared" ca="1" si="249"/>
        <v>0</v>
      </c>
      <c r="AN61" s="124">
        <f t="shared" ca="1" si="283"/>
        <v>0</v>
      </c>
      <c r="AO61" s="110">
        <f t="shared" ca="1" si="283"/>
        <v>0</v>
      </c>
      <c r="AP61" s="108">
        <f t="shared" ca="1" si="251"/>
        <v>0</v>
      </c>
      <c r="AQ61" s="124">
        <f t="shared" ca="1" si="284"/>
        <v>0</v>
      </c>
      <c r="AR61" s="110">
        <f t="shared" ca="1" si="284"/>
        <v>0</v>
      </c>
      <c r="AS61" s="108">
        <f t="shared" ca="1" si="253"/>
        <v>0</v>
      </c>
      <c r="AT61" s="124">
        <f t="shared" ca="1" si="285"/>
        <v>0</v>
      </c>
      <c r="AU61" s="110">
        <f t="shared" ca="1" si="285"/>
        <v>0</v>
      </c>
      <c r="AV61" s="108">
        <f t="shared" ca="1" si="255"/>
        <v>0</v>
      </c>
      <c r="AW61" s="124">
        <f t="shared" ca="1" si="286"/>
        <v>0</v>
      </c>
      <c r="AX61" s="110">
        <f t="shared" ca="1" si="286"/>
        <v>0</v>
      </c>
      <c r="AY61" s="108">
        <f t="shared" ca="1" si="257"/>
        <v>0</v>
      </c>
      <c r="AZ61" s="124">
        <f t="shared" ca="1" si="287"/>
        <v>0</v>
      </c>
      <c r="BA61" s="110">
        <f t="shared" ca="1" si="287"/>
        <v>0</v>
      </c>
      <c r="BB61" s="108">
        <f t="shared" ca="1" si="259"/>
        <v>0</v>
      </c>
      <c r="BC61" s="124">
        <f t="shared" ca="1" si="288"/>
        <v>0</v>
      </c>
      <c r="BD61" s="110">
        <f t="shared" ca="1" si="288"/>
        <v>0</v>
      </c>
      <c r="BE61" s="108">
        <f t="shared" ca="1" si="261"/>
        <v>0</v>
      </c>
      <c r="BF61" s="124">
        <f t="shared" ca="1" si="289"/>
        <v>0</v>
      </c>
      <c r="BG61" s="110">
        <f t="shared" ca="1" si="289"/>
        <v>0</v>
      </c>
      <c r="BH61" s="108">
        <f t="shared" ca="1" si="263"/>
        <v>0</v>
      </c>
      <c r="BI61" s="124">
        <f t="shared" ca="1" si="290"/>
        <v>0</v>
      </c>
      <c r="BJ61" s="110">
        <f t="shared" ca="1" si="290"/>
        <v>0</v>
      </c>
      <c r="BK61" s="108">
        <f t="shared" ca="1" si="265"/>
        <v>0</v>
      </c>
      <c r="BL61" s="124">
        <f t="shared" ca="1" si="291"/>
        <v>0</v>
      </c>
      <c r="BM61" s="110">
        <f t="shared" ca="1" si="291"/>
        <v>0</v>
      </c>
      <c r="BN61" s="108">
        <f t="shared" ca="1" si="267"/>
        <v>0</v>
      </c>
      <c r="BO61" s="152" t="str">
        <f t="shared" si="268"/>
        <v>Elite</v>
      </c>
      <c r="BP61" s="246"/>
    </row>
    <row r="62" spans="1:68" hidden="1" x14ac:dyDescent="0.2">
      <c r="A62" s="6">
        <f>A$31</f>
        <v>30</v>
      </c>
      <c r="B62" s="3" t="str">
        <f t="shared" ref="B62:B63" si="293">B$31</f>
        <v>&gt;= 0</v>
      </c>
      <c r="D62" s="241"/>
      <c r="E62" s="79" t="str">
        <f>$E$31</f>
        <v>High Value</v>
      </c>
      <c r="F62" s="32">
        <f t="shared" ca="1" si="273"/>
        <v>120350</v>
      </c>
      <c r="G62" s="17">
        <f t="shared" ca="1" si="273"/>
        <v>111084</v>
      </c>
      <c r="H62" s="13">
        <f t="shared" ca="1" si="231"/>
        <v>8.3414353102156932E-2</v>
      </c>
      <c r="I62" s="141"/>
      <c r="J62" s="32">
        <f t="shared" ca="1" si="274"/>
        <v>144386</v>
      </c>
      <c r="K62" s="17">
        <f t="shared" ca="1" si="274"/>
        <v>120356</v>
      </c>
      <c r="L62" s="13">
        <f t="shared" ca="1" si="233"/>
        <v>0.19965768220944533</v>
      </c>
      <c r="M62" s="141"/>
      <c r="N62" s="32">
        <f t="shared" ca="1" si="275"/>
        <v>0</v>
      </c>
      <c r="O62" s="17">
        <f t="shared" ca="1" si="275"/>
        <v>0</v>
      </c>
      <c r="P62" s="13">
        <f t="shared" ca="1" si="235"/>
        <v>0</v>
      </c>
      <c r="Q62" s="141"/>
      <c r="R62" s="32">
        <f t="shared" ca="1" si="276"/>
        <v>0</v>
      </c>
      <c r="S62" s="17">
        <f t="shared" ca="1" si="276"/>
        <v>0</v>
      </c>
      <c r="T62" s="13">
        <f t="shared" ca="1" si="237"/>
        <v>0</v>
      </c>
      <c r="U62" s="32">
        <f t="shared" ca="1" si="277"/>
        <v>0</v>
      </c>
      <c r="V62" s="17">
        <f t="shared" ca="1" si="277"/>
        <v>0</v>
      </c>
      <c r="W62" s="13">
        <f t="shared" ca="1" si="239"/>
        <v>0</v>
      </c>
      <c r="X62" s="32">
        <f t="shared" ca="1" si="278"/>
        <v>0</v>
      </c>
      <c r="Y62" s="17">
        <f t="shared" ca="1" si="278"/>
        <v>0</v>
      </c>
      <c r="Z62" s="13">
        <f t="shared" ca="1" si="241"/>
        <v>0</v>
      </c>
      <c r="AA62" s="32">
        <f t="shared" ca="1" si="279"/>
        <v>0</v>
      </c>
      <c r="AB62" s="17">
        <f t="shared" ca="1" si="279"/>
        <v>0</v>
      </c>
      <c r="AC62" s="13">
        <f t="shared" ca="1" si="243"/>
        <v>0</v>
      </c>
      <c r="AD62" s="141"/>
      <c r="AE62" s="32">
        <f t="shared" ca="1" si="280"/>
        <v>0</v>
      </c>
      <c r="AF62" s="17">
        <f t="shared" ca="1" si="280"/>
        <v>0</v>
      </c>
      <c r="AG62" s="13">
        <f t="shared" ca="1" si="245"/>
        <v>0</v>
      </c>
      <c r="AH62" s="32">
        <f t="shared" ca="1" si="281"/>
        <v>0</v>
      </c>
      <c r="AI62" s="17">
        <f t="shared" ca="1" si="281"/>
        <v>0</v>
      </c>
      <c r="AJ62" s="13">
        <f t="shared" ca="1" si="247"/>
        <v>0</v>
      </c>
      <c r="AK62" s="32">
        <f t="shared" ca="1" si="282"/>
        <v>0</v>
      </c>
      <c r="AL62" s="17">
        <f t="shared" ca="1" si="282"/>
        <v>0</v>
      </c>
      <c r="AM62" s="13">
        <f t="shared" ca="1" si="249"/>
        <v>0</v>
      </c>
      <c r="AN62" s="32">
        <f t="shared" ca="1" si="283"/>
        <v>0</v>
      </c>
      <c r="AO62" s="17">
        <f t="shared" ca="1" si="283"/>
        <v>0</v>
      </c>
      <c r="AP62" s="13">
        <f t="shared" ca="1" si="251"/>
        <v>0</v>
      </c>
      <c r="AQ62" s="32">
        <f t="shared" ca="1" si="284"/>
        <v>0</v>
      </c>
      <c r="AR62" s="17">
        <f t="shared" ca="1" si="284"/>
        <v>0</v>
      </c>
      <c r="AS62" s="13">
        <f t="shared" ca="1" si="253"/>
        <v>0</v>
      </c>
      <c r="AT62" s="32">
        <f t="shared" ca="1" si="285"/>
        <v>0</v>
      </c>
      <c r="AU62" s="17">
        <f t="shared" ca="1" si="285"/>
        <v>0</v>
      </c>
      <c r="AV62" s="13">
        <f t="shared" ca="1" si="255"/>
        <v>0</v>
      </c>
      <c r="AW62" s="32">
        <f t="shared" ca="1" si="286"/>
        <v>0</v>
      </c>
      <c r="AX62" s="17">
        <f t="shared" ca="1" si="286"/>
        <v>0</v>
      </c>
      <c r="AY62" s="13">
        <f t="shared" ca="1" si="257"/>
        <v>0</v>
      </c>
      <c r="AZ62" s="32">
        <f t="shared" ca="1" si="287"/>
        <v>0</v>
      </c>
      <c r="BA62" s="17">
        <f t="shared" ca="1" si="287"/>
        <v>0</v>
      </c>
      <c r="BB62" s="13">
        <f t="shared" ca="1" si="259"/>
        <v>0</v>
      </c>
      <c r="BC62" s="32">
        <f t="shared" ca="1" si="288"/>
        <v>0</v>
      </c>
      <c r="BD62" s="17">
        <f t="shared" ca="1" si="288"/>
        <v>0</v>
      </c>
      <c r="BE62" s="13">
        <f t="shared" ca="1" si="261"/>
        <v>0</v>
      </c>
      <c r="BF62" s="32">
        <f t="shared" ca="1" si="289"/>
        <v>0</v>
      </c>
      <c r="BG62" s="17">
        <f t="shared" ca="1" si="289"/>
        <v>0</v>
      </c>
      <c r="BH62" s="13">
        <f t="shared" ca="1" si="263"/>
        <v>0</v>
      </c>
      <c r="BI62" s="32">
        <f t="shared" ca="1" si="290"/>
        <v>0</v>
      </c>
      <c r="BJ62" s="17">
        <f t="shared" ca="1" si="290"/>
        <v>0</v>
      </c>
      <c r="BK62" s="13">
        <f t="shared" ca="1" si="265"/>
        <v>0</v>
      </c>
      <c r="BL62" s="32">
        <f t="shared" ca="1" si="291"/>
        <v>0</v>
      </c>
      <c r="BM62" s="17">
        <f t="shared" ca="1" si="291"/>
        <v>0</v>
      </c>
      <c r="BN62" s="13">
        <f t="shared" ca="1" si="267"/>
        <v>0</v>
      </c>
      <c r="BO62" s="159" t="str">
        <f t="shared" si="268"/>
        <v>High Value</v>
      </c>
      <c r="BP62" s="246"/>
    </row>
    <row r="63" spans="1:68" hidden="1" x14ac:dyDescent="0.2">
      <c r="A63" s="6">
        <f>A$32</f>
        <v>70</v>
      </c>
      <c r="B63" s="3" t="str">
        <f t="shared" si="293"/>
        <v>&gt;= 0</v>
      </c>
      <c r="D63" s="241"/>
      <c r="E63" s="79" t="str">
        <f>$E$32</f>
        <v>Opportunity</v>
      </c>
      <c r="F63" s="32">
        <f t="shared" ca="1" si="273"/>
        <v>56081</v>
      </c>
      <c r="G63" s="17">
        <f t="shared" ca="1" si="273"/>
        <v>50214</v>
      </c>
      <c r="H63" s="13">
        <f t="shared" ca="1" si="231"/>
        <v>0.11683992512048433</v>
      </c>
      <c r="I63" s="141"/>
      <c r="J63" s="32">
        <f t="shared" ca="1" si="274"/>
        <v>70503</v>
      </c>
      <c r="K63" s="17">
        <f t="shared" ca="1" si="274"/>
        <v>56062</v>
      </c>
      <c r="L63" s="13">
        <f t="shared" ca="1" si="233"/>
        <v>0.25758981128036817</v>
      </c>
      <c r="M63" s="141"/>
      <c r="N63" s="32">
        <f t="shared" ca="1" si="275"/>
        <v>0</v>
      </c>
      <c r="O63" s="17">
        <f t="shared" ca="1" si="275"/>
        <v>0</v>
      </c>
      <c r="P63" s="13">
        <f t="shared" ca="1" si="235"/>
        <v>0</v>
      </c>
      <c r="Q63" s="141"/>
      <c r="R63" s="32">
        <f t="shared" ca="1" si="276"/>
        <v>0</v>
      </c>
      <c r="S63" s="17">
        <f t="shared" ca="1" si="276"/>
        <v>0</v>
      </c>
      <c r="T63" s="13">
        <f t="shared" ca="1" si="237"/>
        <v>0</v>
      </c>
      <c r="U63" s="32">
        <f t="shared" ca="1" si="277"/>
        <v>0</v>
      </c>
      <c r="V63" s="17">
        <f t="shared" ca="1" si="277"/>
        <v>0</v>
      </c>
      <c r="W63" s="13">
        <f t="shared" ca="1" si="239"/>
        <v>0</v>
      </c>
      <c r="X63" s="32">
        <f t="shared" ca="1" si="278"/>
        <v>0</v>
      </c>
      <c r="Y63" s="17">
        <f t="shared" ca="1" si="278"/>
        <v>0</v>
      </c>
      <c r="Z63" s="13">
        <f t="shared" ca="1" si="241"/>
        <v>0</v>
      </c>
      <c r="AA63" s="32">
        <f t="shared" ca="1" si="279"/>
        <v>0</v>
      </c>
      <c r="AB63" s="17">
        <f t="shared" ca="1" si="279"/>
        <v>0</v>
      </c>
      <c r="AC63" s="13">
        <f t="shared" ca="1" si="243"/>
        <v>0</v>
      </c>
      <c r="AD63" s="141"/>
      <c r="AE63" s="32">
        <f t="shared" ca="1" si="280"/>
        <v>0</v>
      </c>
      <c r="AF63" s="17">
        <f t="shared" ca="1" si="280"/>
        <v>0</v>
      </c>
      <c r="AG63" s="13">
        <f t="shared" ca="1" si="245"/>
        <v>0</v>
      </c>
      <c r="AH63" s="32">
        <f t="shared" ca="1" si="281"/>
        <v>0</v>
      </c>
      <c r="AI63" s="17">
        <f t="shared" ca="1" si="281"/>
        <v>0</v>
      </c>
      <c r="AJ63" s="13">
        <f t="shared" ca="1" si="247"/>
        <v>0</v>
      </c>
      <c r="AK63" s="32">
        <f t="shared" ca="1" si="282"/>
        <v>0</v>
      </c>
      <c r="AL63" s="17">
        <f t="shared" ca="1" si="282"/>
        <v>0</v>
      </c>
      <c r="AM63" s="13">
        <f t="shared" ca="1" si="249"/>
        <v>0</v>
      </c>
      <c r="AN63" s="32">
        <f t="shared" ca="1" si="283"/>
        <v>0</v>
      </c>
      <c r="AO63" s="17">
        <f t="shared" ca="1" si="283"/>
        <v>0</v>
      </c>
      <c r="AP63" s="13">
        <f t="shared" ca="1" si="251"/>
        <v>0</v>
      </c>
      <c r="AQ63" s="32">
        <f t="shared" ca="1" si="284"/>
        <v>0</v>
      </c>
      <c r="AR63" s="17">
        <f t="shared" ca="1" si="284"/>
        <v>0</v>
      </c>
      <c r="AS63" s="13">
        <f t="shared" ca="1" si="253"/>
        <v>0</v>
      </c>
      <c r="AT63" s="32">
        <f t="shared" ca="1" si="285"/>
        <v>0</v>
      </c>
      <c r="AU63" s="17">
        <f t="shared" ca="1" si="285"/>
        <v>0</v>
      </c>
      <c r="AV63" s="13">
        <f t="shared" ca="1" si="255"/>
        <v>0</v>
      </c>
      <c r="AW63" s="32">
        <f t="shared" ca="1" si="286"/>
        <v>0</v>
      </c>
      <c r="AX63" s="17">
        <f t="shared" ca="1" si="286"/>
        <v>0</v>
      </c>
      <c r="AY63" s="13">
        <f t="shared" ca="1" si="257"/>
        <v>0</v>
      </c>
      <c r="AZ63" s="32">
        <f t="shared" ca="1" si="287"/>
        <v>0</v>
      </c>
      <c r="BA63" s="17">
        <f t="shared" ca="1" si="287"/>
        <v>0</v>
      </c>
      <c r="BB63" s="13">
        <f t="shared" ca="1" si="259"/>
        <v>0</v>
      </c>
      <c r="BC63" s="32">
        <f t="shared" ca="1" si="288"/>
        <v>0</v>
      </c>
      <c r="BD63" s="17">
        <f t="shared" ca="1" si="288"/>
        <v>0</v>
      </c>
      <c r="BE63" s="13">
        <f t="shared" ca="1" si="261"/>
        <v>0</v>
      </c>
      <c r="BF63" s="32">
        <f t="shared" ca="1" si="289"/>
        <v>0</v>
      </c>
      <c r="BG63" s="17">
        <f t="shared" ca="1" si="289"/>
        <v>0</v>
      </c>
      <c r="BH63" s="13">
        <f t="shared" ca="1" si="263"/>
        <v>0</v>
      </c>
      <c r="BI63" s="32">
        <f t="shared" ca="1" si="290"/>
        <v>0</v>
      </c>
      <c r="BJ63" s="17">
        <f t="shared" ca="1" si="290"/>
        <v>0</v>
      </c>
      <c r="BK63" s="13">
        <f t="shared" ca="1" si="265"/>
        <v>0</v>
      </c>
      <c r="BL63" s="32">
        <f t="shared" ca="1" si="291"/>
        <v>0</v>
      </c>
      <c r="BM63" s="17">
        <f t="shared" ca="1" si="291"/>
        <v>0</v>
      </c>
      <c r="BN63" s="13">
        <f t="shared" ca="1" si="267"/>
        <v>0</v>
      </c>
      <c r="BO63" s="159" t="str">
        <f t="shared" si="268"/>
        <v>Opportunity</v>
      </c>
      <c r="BP63" s="246"/>
    </row>
    <row r="64" spans="1:68" hidden="1" x14ac:dyDescent="0.2">
      <c r="A64" s="6">
        <f>A$33</f>
        <v>100</v>
      </c>
      <c r="B64" s="3" t="str">
        <f t="shared" ref="B64" si="294">B$33</f>
        <v>&gt;= 0</v>
      </c>
      <c r="D64" s="242"/>
      <c r="E64" s="78" t="str">
        <f>$E$33</f>
        <v>Marginal</v>
      </c>
      <c r="F64" s="125">
        <f t="shared" ca="1" si="273"/>
        <v>3576</v>
      </c>
      <c r="G64" s="99">
        <f t="shared" ca="1" si="273"/>
        <v>3476</v>
      </c>
      <c r="H64" s="100">
        <f t="shared" ca="1" si="231"/>
        <v>2.8768699654775604E-2</v>
      </c>
      <c r="I64" s="141"/>
      <c r="J64" s="125">
        <f t="shared" ca="1" si="274"/>
        <v>4509</v>
      </c>
      <c r="K64" s="99">
        <f t="shared" ca="1" si="274"/>
        <v>3578</v>
      </c>
      <c r="L64" s="100">
        <f t="shared" ca="1" si="233"/>
        <v>0.26020122973728338</v>
      </c>
      <c r="M64" s="141"/>
      <c r="N64" s="125">
        <f t="shared" ca="1" si="275"/>
        <v>0</v>
      </c>
      <c r="O64" s="99">
        <f t="shared" ca="1" si="275"/>
        <v>0</v>
      </c>
      <c r="P64" s="100">
        <f t="shared" ca="1" si="235"/>
        <v>0</v>
      </c>
      <c r="Q64" s="141"/>
      <c r="R64" s="125">
        <f t="shared" ca="1" si="276"/>
        <v>0</v>
      </c>
      <c r="S64" s="99">
        <f t="shared" ca="1" si="276"/>
        <v>0</v>
      </c>
      <c r="T64" s="100">
        <f t="shared" ca="1" si="237"/>
        <v>0</v>
      </c>
      <c r="U64" s="125">
        <f t="shared" ca="1" si="277"/>
        <v>0</v>
      </c>
      <c r="V64" s="99">
        <f t="shared" ca="1" si="277"/>
        <v>0</v>
      </c>
      <c r="W64" s="100">
        <f t="shared" ca="1" si="239"/>
        <v>0</v>
      </c>
      <c r="X64" s="125">
        <f t="shared" ca="1" si="278"/>
        <v>0</v>
      </c>
      <c r="Y64" s="99">
        <f t="shared" ca="1" si="278"/>
        <v>0</v>
      </c>
      <c r="Z64" s="100">
        <f t="shared" ca="1" si="241"/>
        <v>0</v>
      </c>
      <c r="AA64" s="125">
        <f t="shared" ca="1" si="279"/>
        <v>0</v>
      </c>
      <c r="AB64" s="99">
        <f t="shared" ca="1" si="279"/>
        <v>0</v>
      </c>
      <c r="AC64" s="100">
        <f t="shared" ca="1" si="243"/>
        <v>0</v>
      </c>
      <c r="AD64" s="141"/>
      <c r="AE64" s="125">
        <f t="shared" ca="1" si="280"/>
        <v>0</v>
      </c>
      <c r="AF64" s="99">
        <f t="shared" ca="1" si="280"/>
        <v>0</v>
      </c>
      <c r="AG64" s="100">
        <f t="shared" ca="1" si="245"/>
        <v>0</v>
      </c>
      <c r="AH64" s="125">
        <f t="shared" ca="1" si="281"/>
        <v>0</v>
      </c>
      <c r="AI64" s="99">
        <f t="shared" ca="1" si="281"/>
        <v>0</v>
      </c>
      <c r="AJ64" s="100">
        <f t="shared" ca="1" si="247"/>
        <v>0</v>
      </c>
      <c r="AK64" s="125">
        <f t="shared" ca="1" si="282"/>
        <v>0</v>
      </c>
      <c r="AL64" s="99">
        <f t="shared" ca="1" si="282"/>
        <v>0</v>
      </c>
      <c r="AM64" s="100">
        <f t="shared" ca="1" si="249"/>
        <v>0</v>
      </c>
      <c r="AN64" s="125">
        <f t="shared" ca="1" si="283"/>
        <v>0</v>
      </c>
      <c r="AO64" s="99">
        <f t="shared" ca="1" si="283"/>
        <v>0</v>
      </c>
      <c r="AP64" s="100">
        <f t="shared" ca="1" si="251"/>
        <v>0</v>
      </c>
      <c r="AQ64" s="125">
        <f t="shared" ca="1" si="284"/>
        <v>0</v>
      </c>
      <c r="AR64" s="99">
        <f t="shared" ca="1" si="284"/>
        <v>0</v>
      </c>
      <c r="AS64" s="100">
        <f t="shared" ca="1" si="253"/>
        <v>0</v>
      </c>
      <c r="AT64" s="125">
        <f t="shared" ca="1" si="285"/>
        <v>0</v>
      </c>
      <c r="AU64" s="99">
        <f t="shared" ca="1" si="285"/>
        <v>0</v>
      </c>
      <c r="AV64" s="100">
        <f t="shared" ca="1" si="255"/>
        <v>0</v>
      </c>
      <c r="AW64" s="125">
        <f t="shared" ca="1" si="286"/>
        <v>0</v>
      </c>
      <c r="AX64" s="99">
        <f t="shared" ca="1" si="286"/>
        <v>0</v>
      </c>
      <c r="AY64" s="100">
        <f t="shared" ca="1" si="257"/>
        <v>0</v>
      </c>
      <c r="AZ64" s="125">
        <f t="shared" ca="1" si="287"/>
        <v>0</v>
      </c>
      <c r="BA64" s="99">
        <f t="shared" ca="1" si="287"/>
        <v>0</v>
      </c>
      <c r="BB64" s="100">
        <f t="shared" ca="1" si="259"/>
        <v>0</v>
      </c>
      <c r="BC64" s="125">
        <f t="shared" ca="1" si="288"/>
        <v>0</v>
      </c>
      <c r="BD64" s="99">
        <f t="shared" ca="1" si="288"/>
        <v>0</v>
      </c>
      <c r="BE64" s="100">
        <f t="shared" ca="1" si="261"/>
        <v>0</v>
      </c>
      <c r="BF64" s="125">
        <f t="shared" ca="1" si="289"/>
        <v>0</v>
      </c>
      <c r="BG64" s="99">
        <f t="shared" ca="1" si="289"/>
        <v>0</v>
      </c>
      <c r="BH64" s="100">
        <f t="shared" ca="1" si="263"/>
        <v>0</v>
      </c>
      <c r="BI64" s="125">
        <f t="shared" ca="1" si="290"/>
        <v>0</v>
      </c>
      <c r="BJ64" s="99">
        <f t="shared" ca="1" si="290"/>
        <v>0</v>
      </c>
      <c r="BK64" s="100">
        <f t="shared" ca="1" si="265"/>
        <v>0</v>
      </c>
      <c r="BL64" s="125">
        <f t="shared" ca="1" si="291"/>
        <v>0</v>
      </c>
      <c r="BM64" s="99">
        <f t="shared" ca="1" si="291"/>
        <v>0</v>
      </c>
      <c r="BN64" s="100">
        <f t="shared" ca="1" si="267"/>
        <v>0</v>
      </c>
      <c r="BO64" s="156" t="str">
        <f t="shared" si="268"/>
        <v>Marginal</v>
      </c>
      <c r="BP64" s="247"/>
    </row>
    <row r="65" spans="1:68" ht="15" thickBot="1" x14ac:dyDescent="0.25">
      <c r="D65" s="236" t="s">
        <v>159</v>
      </c>
      <c r="E65" s="135" t="str">
        <f>$E$29</f>
        <v>Total Active</v>
      </c>
      <c r="F65" s="126">
        <f t="shared" ref="F65:G69" ca="1" si="295">IFERROR(F60 / F55, 0)</f>
        <v>0.83766772142270363</v>
      </c>
      <c r="G65" s="112">
        <f t="shared" ca="1" si="295"/>
        <v>0.79844709309610329</v>
      </c>
      <c r="H65" s="113">
        <f t="shared" ref="H65:H69" ca="1" si="296">IF(F$9 = 0, 0, IFERROR((F65 - G65) * 10000, 0))</f>
        <v>392.20628326600337</v>
      </c>
      <c r="I65" s="88"/>
      <c r="J65" s="126">
        <f ca="1">IFERROR(J60 / J55, 0)</f>
        <v>0.84151690555813452</v>
      </c>
      <c r="K65" s="112">
        <f ca="1">IFERROR(K60 / K55, 0)</f>
        <v>0.83765013730098958</v>
      </c>
      <c r="L65" s="113">
        <f t="shared" ref="L65:L69" ca="1" si="297">IF(J$9 = 0, 0, IFERROR((J65 - K65) * 10000, 0))</f>
        <v>38.667682571449369</v>
      </c>
      <c r="M65" s="88"/>
      <c r="N65" s="126">
        <f ca="1">IFERROR(N60 / N55, 0)</f>
        <v>0</v>
      </c>
      <c r="O65" s="112">
        <f ca="1">IFERROR(O60 / O55, 0)</f>
        <v>0</v>
      </c>
      <c r="P65" s="113">
        <f t="shared" ref="P65:P69" ca="1" si="298">IF(N$9 = 0, 0, IFERROR((N65 - O65) * 10000, 0))</f>
        <v>0</v>
      </c>
      <c r="Q65" s="88"/>
      <c r="R65" s="126">
        <f ca="1">IFERROR(R60 / R55, 0)</f>
        <v>0</v>
      </c>
      <c r="S65" s="112">
        <f ca="1">IFERROR(S60 / S55, 0)</f>
        <v>0</v>
      </c>
      <c r="T65" s="113">
        <f t="shared" ref="T65:T69" ca="1" si="299">IF(R$9 = 0, 0, IFERROR((R65 - S65) * 10000, 0))</f>
        <v>0</v>
      </c>
      <c r="U65" s="126">
        <f ca="1">IFERROR(U60 / U55, 0)</f>
        <v>0</v>
      </c>
      <c r="V65" s="112">
        <f ca="1">IFERROR(V60 / V55, 0)</f>
        <v>0</v>
      </c>
      <c r="W65" s="113">
        <f t="shared" ref="W65:W69" ca="1" si="300">IF(U$9 = 0, 0, IFERROR((U65 - V65) * 10000, 0))</f>
        <v>0</v>
      </c>
      <c r="X65" s="126">
        <f ca="1">IFERROR(X60 / X55, 0)</f>
        <v>0</v>
      </c>
      <c r="Y65" s="112">
        <f ca="1">IFERROR(Y60 / Y55, 0)</f>
        <v>0</v>
      </c>
      <c r="Z65" s="113">
        <f t="shared" ref="Z65:Z69" ca="1" si="301">IF(X$9 = 0, 0, IFERROR((X65 - Y65) * 10000, 0))</f>
        <v>0</v>
      </c>
      <c r="AA65" s="126">
        <f ca="1">IFERROR(AA60 / AA55, 0)</f>
        <v>0</v>
      </c>
      <c r="AB65" s="112">
        <f ca="1">IFERROR(AB60 / AB55, 0)</f>
        <v>0</v>
      </c>
      <c r="AC65" s="113">
        <f t="shared" ref="AC65:AC69" ca="1" si="302">IF(AA$9 = 0, 0, IFERROR((AA65 - AB65) * 10000, 0))</f>
        <v>0</v>
      </c>
      <c r="AD65" s="88"/>
      <c r="AE65" s="126">
        <f ca="1">IFERROR(AE60 / AE55, 0)</f>
        <v>0</v>
      </c>
      <c r="AF65" s="112">
        <f ca="1">IFERROR(AF60 / AF55, 0)</f>
        <v>0</v>
      </c>
      <c r="AG65" s="113">
        <f t="shared" ref="AG65:AG69" ca="1" si="303">IF(AE$9 = 0, 0, IFERROR((AE65 - AF65) * 10000, 0))</f>
        <v>0</v>
      </c>
      <c r="AH65" s="126">
        <f ca="1">IFERROR(AH60 / AH55, 0)</f>
        <v>0</v>
      </c>
      <c r="AI65" s="112">
        <f ca="1">IFERROR(AI60 / AI55, 0)</f>
        <v>0</v>
      </c>
      <c r="AJ65" s="113">
        <f t="shared" ref="AJ65:AJ69" ca="1" si="304">IF(AH$9 = 0, 0, IFERROR((AH65 - AI65) * 10000, 0))</f>
        <v>0</v>
      </c>
      <c r="AK65" s="126">
        <f ca="1">IFERROR(AK60 / AK55, 0)</f>
        <v>0</v>
      </c>
      <c r="AL65" s="112">
        <f ca="1">IFERROR(AL60 / AL55, 0)</f>
        <v>0</v>
      </c>
      <c r="AM65" s="113">
        <f t="shared" ref="AM65:AM69" ca="1" si="305">IF(AK$9 = 0, 0, IFERROR((AK65 - AL65) * 10000, 0))</f>
        <v>0</v>
      </c>
      <c r="AN65" s="126">
        <f ca="1">IFERROR(AN60 / AN55, 0)</f>
        <v>0</v>
      </c>
      <c r="AO65" s="112">
        <f ca="1">IFERROR(AO60 / AO55, 0)</f>
        <v>0</v>
      </c>
      <c r="AP65" s="113">
        <f t="shared" ref="AP65:AP69" ca="1" si="306">IF(AN$9 = 0, 0, IFERROR((AN65 - AO65) * 10000, 0))</f>
        <v>0</v>
      </c>
      <c r="AQ65" s="126">
        <f ca="1">IFERROR(AQ60 / AQ55, 0)</f>
        <v>0</v>
      </c>
      <c r="AR65" s="112">
        <f ca="1">IFERROR(AR60 / AR55, 0)</f>
        <v>0</v>
      </c>
      <c r="AS65" s="113">
        <f t="shared" ref="AS65:AS69" ca="1" si="307">IF(AQ$9 = 0, 0, IFERROR((AQ65 - AR65) * 10000, 0))</f>
        <v>0</v>
      </c>
      <c r="AT65" s="126">
        <f ca="1">IFERROR(AT60 / AT55, 0)</f>
        <v>0</v>
      </c>
      <c r="AU65" s="112">
        <f ca="1">IFERROR(AU60 / AU55, 0)</f>
        <v>0</v>
      </c>
      <c r="AV65" s="113">
        <f t="shared" ref="AV65:AV69" ca="1" si="308">IF(AT$9 = 0, 0, IFERROR((AT65 - AU65) * 10000, 0))</f>
        <v>0</v>
      </c>
      <c r="AW65" s="126">
        <f ca="1">IFERROR(AW60 / AW55, 0)</f>
        <v>0</v>
      </c>
      <c r="AX65" s="112">
        <f ca="1">IFERROR(AX60 / AX55, 0)</f>
        <v>0</v>
      </c>
      <c r="AY65" s="113">
        <f t="shared" ref="AY65:AY69" ca="1" si="309">IF(AW$9 = 0, 0, IFERROR((AW65 - AX65) * 10000, 0))</f>
        <v>0</v>
      </c>
      <c r="AZ65" s="126">
        <f ca="1">IFERROR(AZ60 / AZ55, 0)</f>
        <v>0</v>
      </c>
      <c r="BA65" s="112">
        <f ca="1">IFERROR(BA60 / BA55, 0)</f>
        <v>0</v>
      </c>
      <c r="BB65" s="113">
        <f t="shared" ref="BB65:BB69" ca="1" si="310">IF(AZ$9 = 0, 0, IFERROR((AZ65 - BA65) * 10000, 0))</f>
        <v>0</v>
      </c>
      <c r="BC65" s="126">
        <f ca="1">IFERROR(BC60 / BC55, 0)</f>
        <v>0</v>
      </c>
      <c r="BD65" s="112">
        <f ca="1">IFERROR(BD60 / BD55, 0)</f>
        <v>0</v>
      </c>
      <c r="BE65" s="113">
        <f t="shared" ref="BE65:BE69" ca="1" si="311">IF(BC$9 = 0, 0, IFERROR((BC65 - BD65) * 10000, 0))</f>
        <v>0</v>
      </c>
      <c r="BF65" s="126">
        <f ca="1">IFERROR(BF60 / BF55, 0)</f>
        <v>0</v>
      </c>
      <c r="BG65" s="112">
        <f ca="1">IFERROR(BG60 / BG55, 0)</f>
        <v>0</v>
      </c>
      <c r="BH65" s="113">
        <f t="shared" ref="BH65:BH69" ca="1" si="312">IF(BF$9 = 0, 0, IFERROR((BF65 - BG65) * 10000, 0))</f>
        <v>0</v>
      </c>
      <c r="BI65" s="126">
        <f ca="1">IFERROR(BI60 / BI55, 0)</f>
        <v>0</v>
      </c>
      <c r="BJ65" s="112">
        <f ca="1">IFERROR(BJ60 / BJ55, 0)</f>
        <v>0</v>
      </c>
      <c r="BK65" s="113">
        <f t="shared" ref="BK65:BK69" ca="1" si="313">IF(BI$9 = 0, 0, IFERROR((BI65 - BJ65) * 10000, 0))</f>
        <v>0</v>
      </c>
      <c r="BL65" s="126">
        <f ca="1">IFERROR(BL60 / BL55, 0)</f>
        <v>0</v>
      </c>
      <c r="BM65" s="112">
        <f ca="1">IFERROR(BM60 / BM55, 0)</f>
        <v>0</v>
      </c>
      <c r="BN65" s="113">
        <f t="shared" ref="BN65:BN69" ca="1" si="314">IF(BL$9 = 0, 0, IFERROR((BL65 - BM65) * 10000, 0))</f>
        <v>0</v>
      </c>
      <c r="BO65" s="158" t="str">
        <f t="shared" si="268"/>
        <v>Total Active</v>
      </c>
      <c r="BP65" s="248" t="str">
        <f>$D65</f>
        <v>RETENTION</v>
      </c>
    </row>
    <row r="66" spans="1:68" ht="15" thickTop="1" x14ac:dyDescent="0.2">
      <c r="D66" s="237"/>
      <c r="E66" s="136" t="str">
        <f>$E$30</f>
        <v>Elite</v>
      </c>
      <c r="F66" s="127">
        <f t="shared" ca="1" si="295"/>
        <v>0.97076559409522889</v>
      </c>
      <c r="G66" s="105">
        <f t="shared" ca="1" si="295"/>
        <v>0.95734585565094044</v>
      </c>
      <c r="H66" s="106">
        <f t="shared" ca="1" si="296"/>
        <v>134.19738444288453</v>
      </c>
      <c r="I66" s="88"/>
      <c r="J66" s="127">
        <f t="shared" ref="J66:K69" ca="1" si="315">IFERROR(J61 / J56, 0)</f>
        <v>0.97413935782853356</v>
      </c>
      <c r="K66" s="105">
        <f t="shared" ca="1" si="315"/>
        <v>0.97076418371285222</v>
      </c>
      <c r="L66" s="106">
        <f t="shared" ca="1" si="297"/>
        <v>33.751741156813338</v>
      </c>
      <c r="M66" s="88"/>
      <c r="N66" s="127">
        <f t="shared" ref="N66:O69" ca="1" si="316">IFERROR(N61 / N56, 0)</f>
        <v>0</v>
      </c>
      <c r="O66" s="105">
        <f t="shared" ca="1" si="316"/>
        <v>0</v>
      </c>
      <c r="P66" s="106">
        <f t="shared" ca="1" si="298"/>
        <v>0</v>
      </c>
      <c r="Q66" s="88"/>
      <c r="R66" s="127">
        <f t="shared" ref="R66:S69" ca="1" si="317">IFERROR(R61 / R56, 0)</f>
        <v>0</v>
      </c>
      <c r="S66" s="105">
        <f t="shared" ca="1" si="317"/>
        <v>0</v>
      </c>
      <c r="T66" s="106">
        <f t="shared" ca="1" si="299"/>
        <v>0</v>
      </c>
      <c r="U66" s="127">
        <f t="shared" ref="U66:V69" ca="1" si="318">IFERROR(U61 / U56, 0)</f>
        <v>0</v>
      </c>
      <c r="V66" s="105">
        <f t="shared" ca="1" si="318"/>
        <v>0</v>
      </c>
      <c r="W66" s="106">
        <f t="shared" ca="1" si="300"/>
        <v>0</v>
      </c>
      <c r="X66" s="127">
        <f t="shared" ref="X66:Y69" ca="1" si="319">IFERROR(X61 / X56, 0)</f>
        <v>0</v>
      </c>
      <c r="Y66" s="105">
        <f t="shared" ca="1" si="319"/>
        <v>0</v>
      </c>
      <c r="Z66" s="106">
        <f t="shared" ca="1" si="301"/>
        <v>0</v>
      </c>
      <c r="AA66" s="127">
        <f t="shared" ref="AA66:AB69" ca="1" si="320">IFERROR(AA61 / AA56, 0)</f>
        <v>0</v>
      </c>
      <c r="AB66" s="105">
        <f t="shared" ca="1" si="320"/>
        <v>0</v>
      </c>
      <c r="AC66" s="106">
        <f t="shared" ca="1" si="302"/>
        <v>0</v>
      </c>
      <c r="AD66" s="88"/>
      <c r="AE66" s="127">
        <f t="shared" ref="AE66:AF69" ca="1" si="321">IFERROR(AE61 / AE56, 0)</f>
        <v>0</v>
      </c>
      <c r="AF66" s="105">
        <f t="shared" ca="1" si="321"/>
        <v>0</v>
      </c>
      <c r="AG66" s="106">
        <f t="shared" ca="1" si="303"/>
        <v>0</v>
      </c>
      <c r="AH66" s="127">
        <f t="shared" ref="AH66:AI69" ca="1" si="322">IFERROR(AH61 / AH56, 0)</f>
        <v>0</v>
      </c>
      <c r="AI66" s="105">
        <f t="shared" ca="1" si="322"/>
        <v>0</v>
      </c>
      <c r="AJ66" s="106">
        <f t="shared" ca="1" si="304"/>
        <v>0</v>
      </c>
      <c r="AK66" s="127">
        <f t="shared" ref="AK66:AL69" ca="1" si="323">IFERROR(AK61 / AK56, 0)</f>
        <v>0</v>
      </c>
      <c r="AL66" s="105">
        <f t="shared" ca="1" si="323"/>
        <v>0</v>
      </c>
      <c r="AM66" s="106">
        <f t="shared" ca="1" si="305"/>
        <v>0</v>
      </c>
      <c r="AN66" s="127">
        <f t="shared" ref="AN66:AO69" ca="1" si="324">IFERROR(AN61 / AN56, 0)</f>
        <v>0</v>
      </c>
      <c r="AO66" s="105">
        <f t="shared" ca="1" si="324"/>
        <v>0</v>
      </c>
      <c r="AP66" s="106">
        <f t="shared" ca="1" si="306"/>
        <v>0</v>
      </c>
      <c r="AQ66" s="127">
        <f t="shared" ref="AQ66:AR69" ca="1" si="325">IFERROR(AQ61 / AQ56, 0)</f>
        <v>0</v>
      </c>
      <c r="AR66" s="105">
        <f t="shared" ca="1" si="325"/>
        <v>0</v>
      </c>
      <c r="AS66" s="106">
        <f t="shared" ca="1" si="307"/>
        <v>0</v>
      </c>
      <c r="AT66" s="127">
        <f t="shared" ref="AT66:AU69" ca="1" si="326">IFERROR(AT61 / AT56, 0)</f>
        <v>0</v>
      </c>
      <c r="AU66" s="105">
        <f t="shared" ca="1" si="326"/>
        <v>0</v>
      </c>
      <c r="AV66" s="106">
        <f t="shared" ca="1" si="308"/>
        <v>0</v>
      </c>
      <c r="AW66" s="127">
        <f t="shared" ref="AW66:AX69" ca="1" si="327">IFERROR(AW61 / AW56, 0)</f>
        <v>0</v>
      </c>
      <c r="AX66" s="105">
        <f t="shared" ca="1" si="327"/>
        <v>0</v>
      </c>
      <c r="AY66" s="106">
        <f t="shared" ca="1" si="309"/>
        <v>0</v>
      </c>
      <c r="AZ66" s="127">
        <f t="shared" ref="AZ66:BA69" ca="1" si="328">IFERROR(AZ61 / AZ56, 0)</f>
        <v>0</v>
      </c>
      <c r="BA66" s="105">
        <f t="shared" ca="1" si="328"/>
        <v>0</v>
      </c>
      <c r="BB66" s="106">
        <f t="shared" ca="1" si="310"/>
        <v>0</v>
      </c>
      <c r="BC66" s="127">
        <f t="shared" ref="BC66:BD69" ca="1" si="329">IFERROR(BC61 / BC56, 0)</f>
        <v>0</v>
      </c>
      <c r="BD66" s="105">
        <f t="shared" ca="1" si="329"/>
        <v>0</v>
      </c>
      <c r="BE66" s="106">
        <f t="shared" ca="1" si="311"/>
        <v>0</v>
      </c>
      <c r="BF66" s="127">
        <f t="shared" ref="BF66:BG69" ca="1" si="330">IFERROR(BF61 / BF56, 0)</f>
        <v>0</v>
      </c>
      <c r="BG66" s="105">
        <f t="shared" ca="1" si="330"/>
        <v>0</v>
      </c>
      <c r="BH66" s="106">
        <f t="shared" ca="1" si="312"/>
        <v>0</v>
      </c>
      <c r="BI66" s="127">
        <f t="shared" ref="BI66:BJ69" ca="1" si="331">IFERROR(BI61 / BI56, 0)</f>
        <v>0</v>
      </c>
      <c r="BJ66" s="105">
        <f t="shared" ca="1" si="331"/>
        <v>0</v>
      </c>
      <c r="BK66" s="106">
        <f t="shared" ca="1" si="313"/>
        <v>0</v>
      </c>
      <c r="BL66" s="127">
        <f t="shared" ref="BL66:BM69" ca="1" si="332">IFERROR(BL61 / BL56, 0)</f>
        <v>0</v>
      </c>
      <c r="BM66" s="105">
        <f t="shared" ca="1" si="332"/>
        <v>0</v>
      </c>
      <c r="BN66" s="106">
        <f t="shared" ca="1" si="314"/>
        <v>0</v>
      </c>
      <c r="BO66" s="152" t="str">
        <f t="shared" si="268"/>
        <v>Elite</v>
      </c>
      <c r="BP66" s="249"/>
    </row>
    <row r="67" spans="1:68" x14ac:dyDescent="0.2">
      <c r="D67" s="237"/>
      <c r="E67" s="79" t="str">
        <f>$E$31</f>
        <v>High Value</v>
      </c>
      <c r="F67" s="28">
        <f t="shared" ca="1" si="295"/>
        <v>0.8833740705671651</v>
      </c>
      <c r="G67" s="10">
        <f t="shared" ca="1" si="295"/>
        <v>0.84250923404803979</v>
      </c>
      <c r="H67" s="18">
        <f t="shared" ca="1" si="296"/>
        <v>408.64836519125316</v>
      </c>
      <c r="I67" s="88"/>
      <c r="J67" s="28">
        <f t="shared" ca="1" si="315"/>
        <v>0.88860578757554498</v>
      </c>
      <c r="K67" s="10">
        <f t="shared" ca="1" si="315"/>
        <v>0.88336623925664415</v>
      </c>
      <c r="L67" s="18">
        <f t="shared" ca="1" si="297"/>
        <v>52.395483189008331</v>
      </c>
      <c r="M67" s="88"/>
      <c r="N67" s="28">
        <f t="shared" ca="1" si="316"/>
        <v>0</v>
      </c>
      <c r="O67" s="10">
        <f t="shared" ca="1" si="316"/>
        <v>0</v>
      </c>
      <c r="P67" s="18">
        <f t="shared" ca="1" si="298"/>
        <v>0</v>
      </c>
      <c r="Q67" s="88"/>
      <c r="R67" s="28">
        <f t="shared" ca="1" si="317"/>
        <v>0</v>
      </c>
      <c r="S67" s="10">
        <f t="shared" ca="1" si="317"/>
        <v>0</v>
      </c>
      <c r="T67" s="18">
        <f t="shared" ca="1" si="299"/>
        <v>0</v>
      </c>
      <c r="U67" s="28">
        <f t="shared" ca="1" si="318"/>
        <v>0</v>
      </c>
      <c r="V67" s="10">
        <f t="shared" ca="1" si="318"/>
        <v>0</v>
      </c>
      <c r="W67" s="18">
        <f t="shared" ca="1" si="300"/>
        <v>0</v>
      </c>
      <c r="X67" s="28">
        <f t="shared" ca="1" si="319"/>
        <v>0</v>
      </c>
      <c r="Y67" s="10">
        <f t="shared" ca="1" si="319"/>
        <v>0</v>
      </c>
      <c r="Z67" s="18">
        <f t="shared" ca="1" si="301"/>
        <v>0</v>
      </c>
      <c r="AA67" s="28">
        <f t="shared" ca="1" si="320"/>
        <v>0</v>
      </c>
      <c r="AB67" s="10">
        <f t="shared" ca="1" si="320"/>
        <v>0</v>
      </c>
      <c r="AC67" s="18">
        <f t="shared" ca="1" si="302"/>
        <v>0</v>
      </c>
      <c r="AD67" s="88"/>
      <c r="AE67" s="28">
        <f t="shared" ca="1" si="321"/>
        <v>0</v>
      </c>
      <c r="AF67" s="10">
        <f t="shared" ca="1" si="321"/>
        <v>0</v>
      </c>
      <c r="AG67" s="18">
        <f t="shared" ca="1" si="303"/>
        <v>0</v>
      </c>
      <c r="AH67" s="28">
        <f t="shared" ca="1" si="322"/>
        <v>0</v>
      </c>
      <c r="AI67" s="10">
        <f t="shared" ca="1" si="322"/>
        <v>0</v>
      </c>
      <c r="AJ67" s="18">
        <f t="shared" ca="1" si="304"/>
        <v>0</v>
      </c>
      <c r="AK67" s="28">
        <f t="shared" ca="1" si="323"/>
        <v>0</v>
      </c>
      <c r="AL67" s="10">
        <f t="shared" ca="1" si="323"/>
        <v>0</v>
      </c>
      <c r="AM67" s="18">
        <f t="shared" ca="1" si="305"/>
        <v>0</v>
      </c>
      <c r="AN67" s="28">
        <f t="shared" ca="1" si="324"/>
        <v>0</v>
      </c>
      <c r="AO67" s="10">
        <f t="shared" ca="1" si="324"/>
        <v>0</v>
      </c>
      <c r="AP67" s="18">
        <f t="shared" ca="1" si="306"/>
        <v>0</v>
      </c>
      <c r="AQ67" s="28">
        <f t="shared" ca="1" si="325"/>
        <v>0</v>
      </c>
      <c r="AR67" s="10">
        <f t="shared" ca="1" si="325"/>
        <v>0</v>
      </c>
      <c r="AS67" s="18">
        <f t="shared" ca="1" si="307"/>
        <v>0</v>
      </c>
      <c r="AT67" s="28">
        <f t="shared" ca="1" si="326"/>
        <v>0</v>
      </c>
      <c r="AU67" s="10">
        <f t="shared" ca="1" si="326"/>
        <v>0</v>
      </c>
      <c r="AV67" s="18">
        <f t="shared" ca="1" si="308"/>
        <v>0</v>
      </c>
      <c r="AW67" s="28">
        <f t="shared" ca="1" si="327"/>
        <v>0</v>
      </c>
      <c r="AX67" s="10">
        <f t="shared" ca="1" si="327"/>
        <v>0</v>
      </c>
      <c r="AY67" s="18">
        <f t="shared" ca="1" si="309"/>
        <v>0</v>
      </c>
      <c r="AZ67" s="28">
        <f t="shared" ca="1" si="328"/>
        <v>0</v>
      </c>
      <c r="BA67" s="10">
        <f t="shared" ca="1" si="328"/>
        <v>0</v>
      </c>
      <c r="BB67" s="18">
        <f t="shared" ca="1" si="310"/>
        <v>0</v>
      </c>
      <c r="BC67" s="28">
        <f t="shared" ca="1" si="329"/>
        <v>0</v>
      </c>
      <c r="BD67" s="10">
        <f t="shared" ca="1" si="329"/>
        <v>0</v>
      </c>
      <c r="BE67" s="18">
        <f t="shared" ca="1" si="311"/>
        <v>0</v>
      </c>
      <c r="BF67" s="28">
        <f t="shared" ca="1" si="330"/>
        <v>0</v>
      </c>
      <c r="BG67" s="10">
        <f t="shared" ca="1" si="330"/>
        <v>0</v>
      </c>
      <c r="BH67" s="18">
        <f t="shared" ca="1" si="312"/>
        <v>0</v>
      </c>
      <c r="BI67" s="28">
        <f t="shared" ca="1" si="331"/>
        <v>0</v>
      </c>
      <c r="BJ67" s="10">
        <f t="shared" ca="1" si="331"/>
        <v>0</v>
      </c>
      <c r="BK67" s="18">
        <f t="shared" ca="1" si="313"/>
        <v>0</v>
      </c>
      <c r="BL67" s="28">
        <f t="shared" ca="1" si="332"/>
        <v>0</v>
      </c>
      <c r="BM67" s="10">
        <f t="shared" ca="1" si="332"/>
        <v>0</v>
      </c>
      <c r="BN67" s="18">
        <f t="shared" ca="1" si="314"/>
        <v>0</v>
      </c>
      <c r="BO67" s="159" t="str">
        <f t="shared" si="268"/>
        <v>High Value</v>
      </c>
      <c r="BP67" s="249"/>
    </row>
    <row r="68" spans="1:68" x14ac:dyDescent="0.2">
      <c r="D68" s="238"/>
      <c r="E68" s="79" t="str">
        <f>$E$32</f>
        <v>Opportunity</v>
      </c>
      <c r="F68" s="28">
        <f t="shared" ca="1" si="295"/>
        <v>0.70994898282126262</v>
      </c>
      <c r="G68" s="10">
        <f t="shared" ca="1" si="295"/>
        <v>0.66153744812594695</v>
      </c>
      <c r="H68" s="18">
        <f t="shared" ca="1" si="296"/>
        <v>484.11534695315675</v>
      </c>
      <c r="I68" s="88"/>
      <c r="J68" s="28">
        <f t="shared" ca="1" si="315"/>
        <v>0.71888287296197728</v>
      </c>
      <c r="K68" s="10">
        <f t="shared" ca="1" si="315"/>
        <v>0.70987920074961375</v>
      </c>
      <c r="L68" s="18">
        <f t="shared" ca="1" si="297"/>
        <v>90.036722123635343</v>
      </c>
      <c r="M68" s="88"/>
      <c r="N68" s="28">
        <f t="shared" ca="1" si="316"/>
        <v>0</v>
      </c>
      <c r="O68" s="10">
        <f t="shared" ca="1" si="316"/>
        <v>0</v>
      </c>
      <c r="P68" s="18">
        <f t="shared" ca="1" si="298"/>
        <v>0</v>
      </c>
      <c r="Q68" s="88"/>
      <c r="R68" s="28">
        <f t="shared" ca="1" si="317"/>
        <v>0</v>
      </c>
      <c r="S68" s="10">
        <f t="shared" ca="1" si="317"/>
        <v>0</v>
      </c>
      <c r="T68" s="18">
        <f t="shared" ca="1" si="299"/>
        <v>0</v>
      </c>
      <c r="U68" s="28">
        <f t="shared" ca="1" si="318"/>
        <v>0</v>
      </c>
      <c r="V68" s="10">
        <f t="shared" ca="1" si="318"/>
        <v>0</v>
      </c>
      <c r="W68" s="18">
        <f t="shared" ca="1" si="300"/>
        <v>0</v>
      </c>
      <c r="X68" s="28">
        <f t="shared" ca="1" si="319"/>
        <v>0</v>
      </c>
      <c r="Y68" s="10">
        <f t="shared" ca="1" si="319"/>
        <v>0</v>
      </c>
      <c r="Z68" s="18">
        <f t="shared" ca="1" si="301"/>
        <v>0</v>
      </c>
      <c r="AA68" s="28">
        <f t="shared" ca="1" si="320"/>
        <v>0</v>
      </c>
      <c r="AB68" s="10">
        <f t="shared" ca="1" si="320"/>
        <v>0</v>
      </c>
      <c r="AC68" s="18">
        <f t="shared" ca="1" si="302"/>
        <v>0</v>
      </c>
      <c r="AD68" s="88"/>
      <c r="AE68" s="28">
        <f t="shared" ca="1" si="321"/>
        <v>0</v>
      </c>
      <c r="AF68" s="10">
        <f t="shared" ca="1" si="321"/>
        <v>0</v>
      </c>
      <c r="AG68" s="18">
        <f t="shared" ca="1" si="303"/>
        <v>0</v>
      </c>
      <c r="AH68" s="28">
        <f t="shared" ca="1" si="322"/>
        <v>0</v>
      </c>
      <c r="AI68" s="10">
        <f t="shared" ca="1" si="322"/>
        <v>0</v>
      </c>
      <c r="AJ68" s="18">
        <f t="shared" ca="1" si="304"/>
        <v>0</v>
      </c>
      <c r="AK68" s="28">
        <f t="shared" ca="1" si="323"/>
        <v>0</v>
      </c>
      <c r="AL68" s="10">
        <f t="shared" ca="1" si="323"/>
        <v>0</v>
      </c>
      <c r="AM68" s="18">
        <f t="shared" ca="1" si="305"/>
        <v>0</v>
      </c>
      <c r="AN68" s="28">
        <f t="shared" ca="1" si="324"/>
        <v>0</v>
      </c>
      <c r="AO68" s="10">
        <f t="shared" ca="1" si="324"/>
        <v>0</v>
      </c>
      <c r="AP68" s="18">
        <f t="shared" ca="1" si="306"/>
        <v>0</v>
      </c>
      <c r="AQ68" s="28">
        <f t="shared" ca="1" si="325"/>
        <v>0</v>
      </c>
      <c r="AR68" s="10">
        <f t="shared" ca="1" si="325"/>
        <v>0</v>
      </c>
      <c r="AS68" s="18">
        <f t="shared" ca="1" si="307"/>
        <v>0</v>
      </c>
      <c r="AT68" s="28">
        <f t="shared" ca="1" si="326"/>
        <v>0</v>
      </c>
      <c r="AU68" s="10">
        <f t="shared" ca="1" si="326"/>
        <v>0</v>
      </c>
      <c r="AV68" s="18">
        <f t="shared" ca="1" si="308"/>
        <v>0</v>
      </c>
      <c r="AW68" s="28">
        <f t="shared" ca="1" si="327"/>
        <v>0</v>
      </c>
      <c r="AX68" s="10">
        <f t="shared" ca="1" si="327"/>
        <v>0</v>
      </c>
      <c r="AY68" s="18">
        <f t="shared" ca="1" si="309"/>
        <v>0</v>
      </c>
      <c r="AZ68" s="28">
        <f t="shared" ca="1" si="328"/>
        <v>0</v>
      </c>
      <c r="BA68" s="10">
        <f t="shared" ca="1" si="328"/>
        <v>0</v>
      </c>
      <c r="BB68" s="18">
        <f t="shared" ca="1" si="310"/>
        <v>0</v>
      </c>
      <c r="BC68" s="28">
        <f t="shared" ca="1" si="329"/>
        <v>0</v>
      </c>
      <c r="BD68" s="10">
        <f t="shared" ca="1" si="329"/>
        <v>0</v>
      </c>
      <c r="BE68" s="18">
        <f t="shared" ca="1" si="311"/>
        <v>0</v>
      </c>
      <c r="BF68" s="28">
        <f t="shared" ca="1" si="330"/>
        <v>0</v>
      </c>
      <c r="BG68" s="10">
        <f t="shared" ca="1" si="330"/>
        <v>0</v>
      </c>
      <c r="BH68" s="18">
        <f t="shared" ca="1" si="312"/>
        <v>0</v>
      </c>
      <c r="BI68" s="28">
        <f t="shared" ca="1" si="331"/>
        <v>0</v>
      </c>
      <c r="BJ68" s="10">
        <f t="shared" ca="1" si="331"/>
        <v>0</v>
      </c>
      <c r="BK68" s="18">
        <f t="shared" ca="1" si="313"/>
        <v>0</v>
      </c>
      <c r="BL68" s="28">
        <f t="shared" ca="1" si="332"/>
        <v>0</v>
      </c>
      <c r="BM68" s="10">
        <f t="shared" ca="1" si="332"/>
        <v>0</v>
      </c>
      <c r="BN68" s="18">
        <f t="shared" ca="1" si="314"/>
        <v>0</v>
      </c>
      <c r="BO68" s="159" t="str">
        <f t="shared" si="268"/>
        <v>Opportunity</v>
      </c>
      <c r="BP68" s="250"/>
    </row>
    <row r="69" spans="1:68" x14ac:dyDescent="0.2">
      <c r="D69" s="239"/>
      <c r="E69" s="78" t="str">
        <f>$E$33</f>
        <v>Marginal</v>
      </c>
      <c r="F69" s="30">
        <f t="shared" ca="1" si="295"/>
        <v>0.57252641690682038</v>
      </c>
      <c r="G69" s="14">
        <f t="shared" ca="1" si="295"/>
        <v>0.51488668345430311</v>
      </c>
      <c r="H69" s="19">
        <f t="shared" ca="1" si="296"/>
        <v>576.39733452517271</v>
      </c>
      <c r="I69" s="88"/>
      <c r="J69" s="30">
        <f t="shared" ca="1" si="315"/>
        <v>0.57986111111111116</v>
      </c>
      <c r="K69" s="14">
        <f t="shared" ca="1" si="315"/>
        <v>0.57257161145783331</v>
      </c>
      <c r="L69" s="19">
        <f t="shared" ca="1" si="297"/>
        <v>72.894996532778535</v>
      </c>
      <c r="M69" s="88"/>
      <c r="N69" s="30">
        <f t="shared" ca="1" si="316"/>
        <v>0</v>
      </c>
      <c r="O69" s="14">
        <f t="shared" ca="1" si="316"/>
        <v>0</v>
      </c>
      <c r="P69" s="19">
        <f t="shared" ca="1" si="298"/>
        <v>0</v>
      </c>
      <c r="Q69" s="88"/>
      <c r="R69" s="30">
        <f t="shared" ca="1" si="317"/>
        <v>0</v>
      </c>
      <c r="S69" s="14">
        <f t="shared" ca="1" si="317"/>
        <v>0</v>
      </c>
      <c r="T69" s="19">
        <f t="shared" ca="1" si="299"/>
        <v>0</v>
      </c>
      <c r="U69" s="30">
        <f t="shared" ca="1" si="318"/>
        <v>0</v>
      </c>
      <c r="V69" s="14">
        <f t="shared" ca="1" si="318"/>
        <v>0</v>
      </c>
      <c r="W69" s="19">
        <f t="shared" ca="1" si="300"/>
        <v>0</v>
      </c>
      <c r="X69" s="30">
        <f t="shared" ca="1" si="319"/>
        <v>0</v>
      </c>
      <c r="Y69" s="14">
        <f t="shared" ca="1" si="319"/>
        <v>0</v>
      </c>
      <c r="Z69" s="19">
        <f t="shared" ca="1" si="301"/>
        <v>0</v>
      </c>
      <c r="AA69" s="30">
        <f t="shared" ca="1" si="320"/>
        <v>0</v>
      </c>
      <c r="AB69" s="14">
        <f t="shared" ca="1" si="320"/>
        <v>0</v>
      </c>
      <c r="AC69" s="19">
        <f t="shared" ca="1" si="302"/>
        <v>0</v>
      </c>
      <c r="AD69" s="88"/>
      <c r="AE69" s="30">
        <f t="shared" ca="1" si="321"/>
        <v>0</v>
      </c>
      <c r="AF69" s="14">
        <f t="shared" ca="1" si="321"/>
        <v>0</v>
      </c>
      <c r="AG69" s="19">
        <f t="shared" ca="1" si="303"/>
        <v>0</v>
      </c>
      <c r="AH69" s="30">
        <f t="shared" ca="1" si="322"/>
        <v>0</v>
      </c>
      <c r="AI69" s="14">
        <f t="shared" ca="1" si="322"/>
        <v>0</v>
      </c>
      <c r="AJ69" s="19">
        <f t="shared" ca="1" si="304"/>
        <v>0</v>
      </c>
      <c r="AK69" s="30">
        <f t="shared" ca="1" si="323"/>
        <v>0</v>
      </c>
      <c r="AL69" s="14">
        <f t="shared" ca="1" si="323"/>
        <v>0</v>
      </c>
      <c r="AM69" s="19">
        <f t="shared" ca="1" si="305"/>
        <v>0</v>
      </c>
      <c r="AN69" s="30">
        <f t="shared" ca="1" si="324"/>
        <v>0</v>
      </c>
      <c r="AO69" s="14">
        <f t="shared" ca="1" si="324"/>
        <v>0</v>
      </c>
      <c r="AP69" s="19">
        <f t="shared" ca="1" si="306"/>
        <v>0</v>
      </c>
      <c r="AQ69" s="30">
        <f t="shared" ca="1" si="325"/>
        <v>0</v>
      </c>
      <c r="AR69" s="14">
        <f t="shared" ca="1" si="325"/>
        <v>0</v>
      </c>
      <c r="AS69" s="19">
        <f t="shared" ca="1" si="307"/>
        <v>0</v>
      </c>
      <c r="AT69" s="30">
        <f t="shared" ca="1" si="326"/>
        <v>0</v>
      </c>
      <c r="AU69" s="14">
        <f t="shared" ca="1" si="326"/>
        <v>0</v>
      </c>
      <c r="AV69" s="19">
        <f t="shared" ca="1" si="308"/>
        <v>0</v>
      </c>
      <c r="AW69" s="30">
        <f t="shared" ca="1" si="327"/>
        <v>0</v>
      </c>
      <c r="AX69" s="14">
        <f t="shared" ca="1" si="327"/>
        <v>0</v>
      </c>
      <c r="AY69" s="19">
        <f t="shared" ca="1" si="309"/>
        <v>0</v>
      </c>
      <c r="AZ69" s="30">
        <f t="shared" ca="1" si="328"/>
        <v>0</v>
      </c>
      <c r="BA69" s="14">
        <f t="shared" ca="1" si="328"/>
        <v>0</v>
      </c>
      <c r="BB69" s="19">
        <f t="shared" ca="1" si="310"/>
        <v>0</v>
      </c>
      <c r="BC69" s="30">
        <f t="shared" ca="1" si="329"/>
        <v>0</v>
      </c>
      <c r="BD69" s="14">
        <f t="shared" ca="1" si="329"/>
        <v>0</v>
      </c>
      <c r="BE69" s="19">
        <f t="shared" ca="1" si="311"/>
        <v>0</v>
      </c>
      <c r="BF69" s="30">
        <f t="shared" ca="1" si="330"/>
        <v>0</v>
      </c>
      <c r="BG69" s="14">
        <f t="shared" ca="1" si="330"/>
        <v>0</v>
      </c>
      <c r="BH69" s="19">
        <f t="shared" ca="1" si="312"/>
        <v>0</v>
      </c>
      <c r="BI69" s="30">
        <f t="shared" ca="1" si="331"/>
        <v>0</v>
      </c>
      <c r="BJ69" s="14">
        <f t="shared" ca="1" si="331"/>
        <v>0</v>
      </c>
      <c r="BK69" s="19">
        <f t="shared" ca="1" si="313"/>
        <v>0</v>
      </c>
      <c r="BL69" s="30">
        <f t="shared" ca="1" si="332"/>
        <v>0</v>
      </c>
      <c r="BM69" s="14">
        <f t="shared" ca="1" si="332"/>
        <v>0</v>
      </c>
      <c r="BN69" s="19">
        <f t="shared" ca="1" si="314"/>
        <v>0</v>
      </c>
      <c r="BO69" s="156" t="str">
        <f t="shared" si="268"/>
        <v>Marginal</v>
      </c>
      <c r="BP69" s="251"/>
    </row>
    <row r="70" spans="1:68" ht="3.75" customHeight="1" x14ac:dyDescent="0.2">
      <c r="D70" s="144"/>
      <c r="E70" s="144"/>
      <c r="F70" s="144"/>
      <c r="G70" s="144"/>
      <c r="H70" s="160"/>
      <c r="I70" s="138"/>
      <c r="J70" s="144"/>
      <c r="K70" s="144"/>
      <c r="L70" s="160"/>
      <c r="M70" s="138"/>
      <c r="N70" s="144"/>
      <c r="O70" s="144"/>
      <c r="P70" s="160"/>
      <c r="Q70" s="138"/>
      <c r="R70" s="144"/>
      <c r="S70" s="144"/>
      <c r="T70" s="160"/>
      <c r="U70" s="144"/>
      <c r="V70" s="144"/>
      <c r="W70" s="160"/>
      <c r="X70" s="144"/>
      <c r="Y70" s="144"/>
      <c r="Z70" s="160"/>
      <c r="AA70" s="144"/>
      <c r="AB70" s="144"/>
      <c r="AC70" s="160"/>
      <c r="AD70" s="138"/>
      <c r="AE70" s="144"/>
      <c r="AF70" s="144"/>
      <c r="AG70" s="160"/>
      <c r="AH70" s="144"/>
      <c r="AI70" s="144"/>
      <c r="AJ70" s="160"/>
      <c r="AK70" s="144"/>
      <c r="AL70" s="144"/>
      <c r="AM70" s="160"/>
      <c r="AN70" s="144"/>
      <c r="AO70" s="144"/>
      <c r="AP70" s="160"/>
      <c r="AQ70" s="144"/>
      <c r="AR70" s="144"/>
      <c r="AS70" s="160"/>
      <c r="AT70" s="144"/>
      <c r="AU70" s="144"/>
      <c r="AV70" s="160"/>
      <c r="AW70" s="144"/>
      <c r="AX70" s="144"/>
      <c r="AY70" s="160"/>
      <c r="AZ70" s="144"/>
      <c r="BA70" s="144"/>
      <c r="BB70" s="160"/>
      <c r="BC70" s="144"/>
      <c r="BD70" s="144"/>
      <c r="BE70" s="160"/>
      <c r="BF70" s="144"/>
      <c r="BG70" s="144"/>
      <c r="BH70" s="160"/>
      <c r="BI70" s="144"/>
      <c r="BJ70" s="144"/>
      <c r="BK70" s="160"/>
      <c r="BL70" s="144"/>
      <c r="BM70" s="144"/>
      <c r="BN70" s="160"/>
      <c r="BO70" s="144"/>
      <c r="BP70" s="144"/>
    </row>
    <row r="71" spans="1:68" ht="15" hidden="1" thickBot="1" x14ac:dyDescent="0.25">
      <c r="A71" s="6" t="str">
        <f>A$29</f>
        <v>&gt;= 1</v>
      </c>
      <c r="B71" s="3" t="str">
        <f t="shared" ref="B71" si="333">B$29</f>
        <v>&gt;= 0</v>
      </c>
      <c r="D71" s="236" t="s">
        <v>160</v>
      </c>
      <c r="E71" s="135" t="str">
        <f>$E$29</f>
        <v>Total Active</v>
      </c>
      <c r="F71" s="123">
        <f t="shared" ref="F71:G75" ca="1" si="334">SUMIFS(ORDER_COUNT_T, CHANNEL_COUNT, $A$2, IS_JJCC, $B$2, CUST_GROUP, $A71, RECENCY_GROUP, $B71, TIMEFRAME, F$1)</f>
        <v>2107543</v>
      </c>
      <c r="G71" s="117">
        <f t="shared" ca="1" si="334"/>
        <v>1712781</v>
      </c>
      <c r="H71" s="115">
        <f t="shared" ref="H71:H75" ca="1" si="335">IF(F$9 = 0, 0, IFERROR((F71 - G71) / G71, 0))</f>
        <v>0.23048013727382544</v>
      </c>
      <c r="I71" s="141"/>
      <c r="J71" s="123">
        <f t="shared" ref="J71:K75" ca="1" si="336">SUMIFS(ORDER_COUNT_T, CHANNEL_COUNT, $A$2, IS_JJCC, $B$2, CUST_GROUP, $A71, RECENCY_GROUP, $B71, TIMEFRAME, J$1)</f>
        <v>2578835</v>
      </c>
      <c r="K71" s="117">
        <f t="shared" ca="1" si="336"/>
        <v>2106718</v>
      </c>
      <c r="L71" s="115">
        <f t="shared" ref="L71:L75" ca="1" si="337">IF(J$9 = 0, 0, IFERROR((J71 - K71) / K71, 0))</f>
        <v>0.22410071020421338</v>
      </c>
      <c r="M71" s="141"/>
      <c r="N71" s="123">
        <f t="shared" ref="N71:O75" ca="1" si="338">SUMIFS(ORDER_COUNT_T, CHANNEL_COUNT, $A$2, IS_JJCC, $B$2, CUST_GROUP, $A71, RECENCY_GROUP, $B71, TIMEFRAME, N$1)</f>
        <v>2578835</v>
      </c>
      <c r="O71" s="117">
        <f t="shared" ca="1" si="338"/>
        <v>2106718</v>
      </c>
      <c r="P71" s="115">
        <f t="shared" ref="P71:P75" ca="1" si="339">IF(N$9 = 0, 0, IFERROR((N71 - O71) / O71, 0))</f>
        <v>0.22410071020421338</v>
      </c>
      <c r="Q71" s="141"/>
      <c r="R71" s="123">
        <f t="shared" ref="R71:S75" ca="1" si="340">SUMIFS(ORDER_COUNT_T, CHANNEL_COUNT, $A$2, IS_JJCC, $B$2, CUST_GROUP, $A71, RECENCY_GROUP, $B71, TIMEFRAME, R$1)</f>
        <v>314353</v>
      </c>
      <c r="S71" s="117">
        <f t="shared" ca="1" si="340"/>
        <v>233119</v>
      </c>
      <c r="T71" s="115">
        <f t="shared" ref="T71:T75" ca="1" si="341">IF(R$9 = 0, 0, IFERROR((R71 - S71) / S71, 0))</f>
        <v>0.34846580501803798</v>
      </c>
      <c r="U71" s="123">
        <f t="shared" ref="U71:V75" ca="1" si="342">SUMIFS(ORDER_COUNT_T, CHANNEL_COUNT, $A$2, IS_JJCC, $B$2, CUST_GROUP, $A71, RECENCY_GROUP, $B71, TIMEFRAME, U$1)</f>
        <v>373790</v>
      </c>
      <c r="V71" s="117">
        <f t="shared" ca="1" si="342"/>
        <v>302698</v>
      </c>
      <c r="W71" s="115">
        <f t="shared" ref="W71:W75" ca="1" si="343">IF(U$9 = 0, 0, IFERROR((U71 - V71) / V71, 0))</f>
        <v>0.23486114873570357</v>
      </c>
      <c r="X71" s="123">
        <f t="shared" ref="X71:Y75" ca="1" si="344">SUMIFS(ORDER_COUNT_T, CHANNEL_COUNT, $A$2, IS_JJCC, $B$2, CUST_GROUP, $A71, RECENCY_GROUP, $B71, TIMEFRAME, X$1)</f>
        <v>355404</v>
      </c>
      <c r="Y71" s="117">
        <f t="shared" ca="1" si="344"/>
        <v>281353</v>
      </c>
      <c r="Z71" s="115">
        <f t="shared" ref="Z71:Z75" ca="1" si="345">IF(X$9 = 0, 0, IFERROR((X71 - Y71) / Y71, 0))</f>
        <v>0.2631960561998628</v>
      </c>
      <c r="AA71" s="123">
        <f t="shared" ref="AA71:AB75" ca="1" si="346">SUMIFS(ORDER_COUNT_T, CHANNEL_COUNT, $A$2, IS_JJCC, $B$2, CUST_GROUP, $A71, RECENCY_GROUP, $B71, TIMEFRAME, AA$1)</f>
        <v>476478</v>
      </c>
      <c r="AB71" s="117">
        <f t="shared" ca="1" si="346"/>
        <v>396630</v>
      </c>
      <c r="AC71" s="115">
        <f t="shared" ref="AC71:AC75" ca="1" si="347">IF(AA$9 = 0, 0, IFERROR((AA71 - AB71) / AB71, 0))</f>
        <v>0.20131608804175175</v>
      </c>
      <c r="AD71" s="141"/>
      <c r="AE71" s="123">
        <f t="shared" ref="AE71:AF75" ca="1" si="348">SUMIFS(ORDER_COUNT_T, CHANNEL_COUNT, $A$2, IS_JJCC, $B$2, CUST_GROUP, $A71, RECENCY_GROUP, $B71, TIMEFRAME, AE$1)</f>
        <v>37535</v>
      </c>
      <c r="AF71" s="117">
        <f t="shared" ca="1" si="348"/>
        <v>25866</v>
      </c>
      <c r="AG71" s="115">
        <f t="shared" ref="AG71:AG75" ca="1" si="349">IF(AE$9 = 0, 0, IFERROR((AE71 - AF71) / AF71, 0))</f>
        <v>0.45113276115363798</v>
      </c>
      <c r="AH71" s="123">
        <f t="shared" ref="AH71:AI75" ca="1" si="350">SUMIFS(ORDER_COUNT_T, CHANNEL_COUNT, $A$2, IS_JJCC, $B$2, CUST_GROUP, $A71, RECENCY_GROUP, $B71, TIMEFRAME, AH$1)</f>
        <v>78912</v>
      </c>
      <c r="AI71" s="117">
        <f t="shared" ca="1" si="350"/>
        <v>58607</v>
      </c>
      <c r="AJ71" s="115">
        <f t="shared" ref="AJ71:AJ75" ca="1" si="351">IF(AH$9 = 0, 0, IFERROR((AH71 - AI71) / AI71, 0))</f>
        <v>0.34646032043953795</v>
      </c>
      <c r="AK71" s="123">
        <f t="shared" ref="AK71:AL75" ca="1" si="352">SUMIFS(ORDER_COUNT_T, CHANNEL_COUNT, $A$2, IS_JJCC, $B$2, CUST_GROUP, $A71, RECENCY_GROUP, $B71, TIMEFRAME, AK$1)</f>
        <v>60603</v>
      </c>
      <c r="AL71" s="117">
        <f t="shared" ca="1" si="352"/>
        <v>44056</v>
      </c>
      <c r="AM71" s="115">
        <f t="shared" ref="AM71:AM75" ca="1" si="353">IF(AK$9 = 0, 0, IFERROR((AK71 - AL71) / AL71, 0))</f>
        <v>0.37559015798075179</v>
      </c>
      <c r="AN71" s="123">
        <f t="shared" ref="AN71:AO75" ca="1" si="354">SUMIFS(ORDER_COUNT_T, CHANNEL_COUNT, $A$2, IS_JJCC, $B$2, CUST_GROUP, $A71, RECENCY_GROUP, $B71, TIMEFRAME, AN$1)</f>
        <v>60467</v>
      </c>
      <c r="AO71" s="117">
        <f t="shared" ca="1" si="354"/>
        <v>54396</v>
      </c>
      <c r="AP71" s="115">
        <f t="shared" ref="AP71:AP75" ca="1" si="355">IF(AN$9 = 0, 0, IFERROR((AN71 - AO71) / AO71, 0))</f>
        <v>0.11160747113758365</v>
      </c>
      <c r="AQ71" s="123">
        <f t="shared" ref="AQ71:AR75" ca="1" si="356">SUMIFS(ORDER_COUNT_T, CHANNEL_COUNT, $A$2, IS_JJCC, $B$2, CUST_GROUP, $A71, RECENCY_GROUP, $B71, TIMEFRAME, AQ$1)</f>
        <v>95673</v>
      </c>
      <c r="AR71" s="117">
        <f t="shared" ca="1" si="356"/>
        <v>67323</v>
      </c>
      <c r="AS71" s="115">
        <f t="shared" ref="AS71:AS75" ca="1" si="357">IF(AQ$9 = 0, 0, IFERROR((AQ71 - AR71) / AR71, 0))</f>
        <v>0.42110422886680632</v>
      </c>
      <c r="AT71" s="123">
        <f t="shared" ref="AT71:AU75" ca="1" si="358">SUMIFS(ORDER_COUNT_T, CHANNEL_COUNT, $A$2, IS_JJCC, $B$2, CUST_GROUP, $A71, RECENCY_GROUP, $B71, TIMEFRAME, AT$1)</f>
        <v>51190</v>
      </c>
      <c r="AU71" s="117">
        <f t="shared" ca="1" si="358"/>
        <v>44048</v>
      </c>
      <c r="AV71" s="115">
        <f t="shared" ref="AV71:AV75" ca="1" si="359">IF(AT$9 = 0, 0, IFERROR((AT71 - AU71) / AU71, 0))</f>
        <v>0.16214130039956412</v>
      </c>
      <c r="AW71" s="123">
        <f t="shared" ref="AW71:AX75" ca="1" si="360">SUMIFS(ORDER_COUNT_T, CHANNEL_COUNT, $A$2, IS_JJCC, $B$2, CUST_GROUP, $A71, RECENCY_GROUP, $B71, TIMEFRAME, AW$1)</f>
        <v>50645</v>
      </c>
      <c r="AX71" s="117">
        <f t="shared" ca="1" si="360"/>
        <v>38686</v>
      </c>
      <c r="AY71" s="115">
        <f t="shared" ref="AY71:AY75" ca="1" si="361">IF(AW$9 = 0, 0, IFERROR((AW71 - AX71) / AX71, 0))</f>
        <v>0.30912991779972082</v>
      </c>
      <c r="AZ71" s="123">
        <f t="shared" ref="AZ71:BA75" ca="1" si="362">SUMIFS(ORDER_COUNT_T, CHANNEL_COUNT, $A$2, IS_JJCC, $B$2, CUST_GROUP, $A71, RECENCY_GROUP, $B71, TIMEFRAME, AZ$1)</f>
        <v>78381</v>
      </c>
      <c r="BA71" s="117">
        <f t="shared" ca="1" si="362"/>
        <v>64281</v>
      </c>
      <c r="BB71" s="115">
        <f t="shared" ref="BB71:BB75" ca="1" si="363">IF(AZ$9 = 0, 0, IFERROR((AZ71 - BA71) / BA71, 0))</f>
        <v>0.21934941895739021</v>
      </c>
      <c r="BC71" s="123">
        <f t="shared" ref="BC71:BD75" ca="1" si="364">SUMIFS(ORDER_COUNT_T, CHANNEL_COUNT, $A$2, IS_JJCC, $B$2, CUST_GROUP, $A71, RECENCY_GROUP, $B71, TIMEFRAME, BC$1)</f>
        <v>68526</v>
      </c>
      <c r="BD71" s="117">
        <f t="shared" ca="1" si="364"/>
        <v>52477</v>
      </c>
      <c r="BE71" s="115">
        <f t="shared" ref="BE71:BE75" ca="1" si="365">IF(BC$9 = 0, 0, IFERROR((BC71 - BD71) / BD71, 0))</f>
        <v>0.30582922042037464</v>
      </c>
      <c r="BF71" s="123">
        <f t="shared" ref="BF71:BG75" ca="1" si="366">SUMIFS(ORDER_COUNT_T, CHANNEL_COUNT, $A$2, IS_JJCC, $B$2, CUST_GROUP, $A71, RECENCY_GROUP, $B71, TIMEFRAME, BF$1)</f>
        <v>70570</v>
      </c>
      <c r="BG71" s="117">
        <f t="shared" ca="1" si="366"/>
        <v>62123</v>
      </c>
      <c r="BH71" s="115">
        <f t="shared" ref="BH71:BH75" ca="1" si="367">IF(BF$9 = 0, 0, IFERROR((BF71 - BG71) / BG71, 0))</f>
        <v>0.135972184215186</v>
      </c>
      <c r="BI71" s="123">
        <f t="shared" ref="BI71:BJ75" ca="1" si="368">SUMIFS(ORDER_COUNT_T, CHANNEL_COUNT, $A$2, IS_JJCC, $B$2, CUST_GROUP, $A71, RECENCY_GROUP, $B71, TIMEFRAME, BI$1)</f>
        <v>135460</v>
      </c>
      <c r="BJ71" s="117">
        <f t="shared" ca="1" si="368"/>
        <v>109013</v>
      </c>
      <c r="BK71" s="115">
        <f t="shared" ref="BK71:BK75" ca="1" si="369">IF(BI$9 = 0, 0, IFERROR((BI71 - BJ71) / BJ71, 0))</f>
        <v>0.24260409308981498</v>
      </c>
      <c r="BL71" s="123">
        <f t="shared" ref="BL71:BM75" ca="1" si="370">SUMIFS(ORDER_COUNT_T, CHANNEL_COUNT, $A$2, IS_JJCC, $B$2, CUST_GROUP, $A71, RECENCY_GROUP, $B71, TIMEFRAME, BL$1)</f>
        <v>58863</v>
      </c>
      <c r="BM71" s="117">
        <f t="shared" ca="1" si="370"/>
        <v>47163</v>
      </c>
      <c r="BN71" s="115">
        <f t="shared" ref="BN71:BN75" ca="1" si="371">IF(BL$9 = 0, 0, IFERROR((BL71 - BM71) / BM71, 0))</f>
        <v>0.24807582214871826</v>
      </c>
      <c r="BO71" s="158" t="str">
        <f t="shared" ref="BO71:BO75" si="372">E71</f>
        <v>Total Active</v>
      </c>
      <c r="BP71" s="248" t="str">
        <f>$D71</f>
        <v>TRANS</v>
      </c>
    </row>
    <row r="72" spans="1:68" ht="15" hidden="1" thickTop="1" x14ac:dyDescent="0.2">
      <c r="A72" s="6">
        <f>A$30</f>
        <v>5</v>
      </c>
      <c r="B72" s="3" t="str">
        <f t="shared" ref="B72" si="373">B$30</f>
        <v>&gt;= 0</v>
      </c>
      <c r="D72" s="237"/>
      <c r="E72" s="136" t="str">
        <f>$E$30</f>
        <v>Elite</v>
      </c>
      <c r="F72" s="124">
        <f t="shared" ca="1" si="334"/>
        <v>759841</v>
      </c>
      <c r="G72" s="110">
        <f t="shared" ca="1" si="334"/>
        <v>631091</v>
      </c>
      <c r="H72" s="108">
        <f t="shared" ca="1" si="335"/>
        <v>0.20401178276983825</v>
      </c>
      <c r="I72" s="141"/>
      <c r="J72" s="124">
        <f t="shared" ca="1" si="336"/>
        <v>923412</v>
      </c>
      <c r="K72" s="110">
        <f t="shared" ca="1" si="336"/>
        <v>759748</v>
      </c>
      <c r="L72" s="108">
        <f t="shared" ca="1" si="337"/>
        <v>0.21541879675892533</v>
      </c>
      <c r="M72" s="141"/>
      <c r="N72" s="124">
        <f t="shared" ca="1" si="338"/>
        <v>923412</v>
      </c>
      <c r="O72" s="110">
        <f t="shared" ca="1" si="338"/>
        <v>759748</v>
      </c>
      <c r="P72" s="108">
        <f t="shared" ca="1" si="339"/>
        <v>0.21541879675892533</v>
      </c>
      <c r="Q72" s="141"/>
      <c r="R72" s="124">
        <f t="shared" ca="1" si="340"/>
        <v>99613</v>
      </c>
      <c r="S72" s="110">
        <f t="shared" ca="1" si="340"/>
        <v>74915</v>
      </c>
      <c r="T72" s="108">
        <f t="shared" ca="1" si="341"/>
        <v>0.32968030434492424</v>
      </c>
      <c r="U72" s="124">
        <f t="shared" ca="1" si="342"/>
        <v>116273</v>
      </c>
      <c r="V72" s="110">
        <f t="shared" ca="1" si="342"/>
        <v>99112</v>
      </c>
      <c r="W72" s="108">
        <f t="shared" ca="1" si="343"/>
        <v>0.17314755024618614</v>
      </c>
      <c r="X72" s="124">
        <f t="shared" ca="1" si="344"/>
        <v>115030</v>
      </c>
      <c r="Y72" s="110">
        <f t="shared" ca="1" si="344"/>
        <v>90980</v>
      </c>
      <c r="Z72" s="108">
        <f t="shared" ca="1" si="345"/>
        <v>0.26434381182677513</v>
      </c>
      <c r="AA72" s="124">
        <f t="shared" ca="1" si="346"/>
        <v>151498</v>
      </c>
      <c r="AB72" s="110">
        <f t="shared" ca="1" si="346"/>
        <v>125618</v>
      </c>
      <c r="AC72" s="108">
        <f t="shared" ca="1" si="347"/>
        <v>0.20602143004983361</v>
      </c>
      <c r="AD72" s="141"/>
      <c r="AE72" s="124">
        <f t="shared" ca="1" si="348"/>
        <v>10733</v>
      </c>
      <c r="AF72" s="110">
        <f t="shared" ca="1" si="348"/>
        <v>7693</v>
      </c>
      <c r="AG72" s="108">
        <f t="shared" ca="1" si="349"/>
        <v>0.39516443520083194</v>
      </c>
      <c r="AH72" s="124">
        <f t="shared" ca="1" si="350"/>
        <v>24017</v>
      </c>
      <c r="AI72" s="110">
        <f t="shared" ca="1" si="350"/>
        <v>18388</v>
      </c>
      <c r="AJ72" s="108">
        <f t="shared" ca="1" si="351"/>
        <v>0.30612355884272352</v>
      </c>
      <c r="AK72" s="124">
        <f t="shared" ca="1" si="352"/>
        <v>17844</v>
      </c>
      <c r="AL72" s="110">
        <f t="shared" ca="1" si="352"/>
        <v>12523</v>
      </c>
      <c r="AM72" s="108">
        <f t="shared" ca="1" si="353"/>
        <v>0.42489818733530305</v>
      </c>
      <c r="AN72" s="124">
        <f t="shared" ca="1" si="354"/>
        <v>18194</v>
      </c>
      <c r="AO72" s="110">
        <f t="shared" ca="1" si="354"/>
        <v>17422</v>
      </c>
      <c r="AP72" s="108">
        <f t="shared" ca="1" si="355"/>
        <v>4.4311789691195043E-2</v>
      </c>
      <c r="AQ72" s="124">
        <f t="shared" ca="1" si="356"/>
        <v>28235</v>
      </c>
      <c r="AR72" s="110">
        <f t="shared" ca="1" si="356"/>
        <v>20464</v>
      </c>
      <c r="AS72" s="108">
        <f t="shared" ca="1" si="357"/>
        <v>0.37974003127443318</v>
      </c>
      <c r="AT72" s="124">
        <f t="shared" ca="1" si="358"/>
        <v>15269</v>
      </c>
      <c r="AU72" s="110">
        <f t="shared" ca="1" si="358"/>
        <v>13905</v>
      </c>
      <c r="AV72" s="108">
        <f t="shared" ca="1" si="359"/>
        <v>9.8094210715569938E-2</v>
      </c>
      <c r="AW72" s="124">
        <f t="shared" ca="1" si="360"/>
        <v>15039</v>
      </c>
      <c r="AX72" s="110">
        <f t="shared" ca="1" si="360"/>
        <v>11840</v>
      </c>
      <c r="AY72" s="108">
        <f t="shared" ca="1" si="361"/>
        <v>0.27018581081081083</v>
      </c>
      <c r="AZ72" s="124">
        <f t="shared" ca="1" si="362"/>
        <v>23808</v>
      </c>
      <c r="BA72" s="110">
        <f t="shared" ca="1" si="362"/>
        <v>19179</v>
      </c>
      <c r="BB72" s="108">
        <f t="shared" ca="1" si="363"/>
        <v>0.24135773502268107</v>
      </c>
      <c r="BC72" s="124">
        <f t="shared" ca="1" si="364"/>
        <v>20926</v>
      </c>
      <c r="BD72" s="110">
        <f t="shared" ca="1" si="364"/>
        <v>15400</v>
      </c>
      <c r="BE72" s="108">
        <f t="shared" ca="1" si="365"/>
        <v>0.35883116883116883</v>
      </c>
      <c r="BF72" s="124">
        <f t="shared" ca="1" si="366"/>
        <v>21757</v>
      </c>
      <c r="BG72" s="110">
        <f t="shared" ca="1" si="366"/>
        <v>18767</v>
      </c>
      <c r="BH72" s="108">
        <f t="shared" ca="1" si="367"/>
        <v>0.15932221452549689</v>
      </c>
      <c r="BI72" s="124">
        <f t="shared" ca="1" si="368"/>
        <v>42558</v>
      </c>
      <c r="BJ72" s="110">
        <f t="shared" ca="1" si="368"/>
        <v>33327</v>
      </c>
      <c r="BK72" s="108">
        <f t="shared" ca="1" si="369"/>
        <v>0.27698262669907281</v>
      </c>
      <c r="BL72" s="124">
        <f t="shared" ca="1" si="370"/>
        <v>17327</v>
      </c>
      <c r="BM72" s="110">
        <f t="shared" ca="1" si="370"/>
        <v>14192</v>
      </c>
      <c r="BN72" s="108">
        <f t="shared" ca="1" si="371"/>
        <v>0.22089909808342728</v>
      </c>
      <c r="BO72" s="152" t="str">
        <f t="shared" si="372"/>
        <v>Elite</v>
      </c>
      <c r="BP72" s="249"/>
    </row>
    <row r="73" spans="1:68" hidden="1" x14ac:dyDescent="0.2">
      <c r="A73" s="6">
        <f>A$31</f>
        <v>30</v>
      </c>
      <c r="B73" s="3" t="str">
        <f t="shared" ref="B73:B74" si="374">B$31</f>
        <v>&gt;= 0</v>
      </c>
      <c r="D73" s="237"/>
      <c r="E73" s="79" t="str">
        <f>$E$31</f>
        <v>High Value</v>
      </c>
      <c r="F73" s="32">
        <f t="shared" ca="1" si="334"/>
        <v>1030770</v>
      </c>
      <c r="G73" s="17">
        <f t="shared" ca="1" si="334"/>
        <v>831981</v>
      </c>
      <c r="H73" s="13">
        <f t="shared" ca="1" si="335"/>
        <v>0.23893454297634201</v>
      </c>
      <c r="I73" s="141"/>
      <c r="J73" s="32">
        <f t="shared" ca="1" si="336"/>
        <v>1266008</v>
      </c>
      <c r="K73" s="17">
        <f t="shared" ca="1" si="336"/>
        <v>1030131</v>
      </c>
      <c r="L73" s="13">
        <f t="shared" ca="1" si="337"/>
        <v>0.22897767371334327</v>
      </c>
      <c r="M73" s="141"/>
      <c r="N73" s="32">
        <f t="shared" ca="1" si="338"/>
        <v>1266008</v>
      </c>
      <c r="O73" s="17">
        <f t="shared" ca="1" si="338"/>
        <v>1030131</v>
      </c>
      <c r="P73" s="13">
        <f t="shared" ca="1" si="339"/>
        <v>0.22897767371334327</v>
      </c>
      <c r="Q73" s="141"/>
      <c r="R73" s="32">
        <f t="shared" ca="1" si="340"/>
        <v>154649</v>
      </c>
      <c r="S73" s="17">
        <f t="shared" ca="1" si="340"/>
        <v>111671</v>
      </c>
      <c r="T73" s="13">
        <f t="shared" ca="1" si="341"/>
        <v>0.38486267697074444</v>
      </c>
      <c r="U73" s="32">
        <f t="shared" ca="1" si="342"/>
        <v>184306</v>
      </c>
      <c r="V73" s="17">
        <f t="shared" ca="1" si="342"/>
        <v>146486</v>
      </c>
      <c r="W73" s="13">
        <f t="shared" ca="1" si="343"/>
        <v>0.25818166923801594</v>
      </c>
      <c r="X73" s="32">
        <f t="shared" ca="1" si="344"/>
        <v>172670</v>
      </c>
      <c r="Y73" s="17">
        <f t="shared" ca="1" si="344"/>
        <v>136745</v>
      </c>
      <c r="Z73" s="13">
        <f t="shared" ca="1" si="345"/>
        <v>0.26271527295330727</v>
      </c>
      <c r="AA73" s="32">
        <f t="shared" ca="1" si="346"/>
        <v>237864</v>
      </c>
      <c r="AB73" s="17">
        <f t="shared" ca="1" si="346"/>
        <v>197916</v>
      </c>
      <c r="AC73" s="13">
        <f t="shared" ca="1" si="347"/>
        <v>0.20184320620869459</v>
      </c>
      <c r="AD73" s="141"/>
      <c r="AE73" s="32">
        <f t="shared" ca="1" si="348"/>
        <v>18345</v>
      </c>
      <c r="AF73" s="17">
        <f t="shared" ca="1" si="348"/>
        <v>12389</v>
      </c>
      <c r="AG73" s="13">
        <f t="shared" ca="1" si="349"/>
        <v>0.48074905157801273</v>
      </c>
      <c r="AH73" s="32">
        <f t="shared" ca="1" si="350"/>
        <v>39003</v>
      </c>
      <c r="AI73" s="17">
        <f t="shared" ca="1" si="350"/>
        <v>28310</v>
      </c>
      <c r="AJ73" s="13">
        <f t="shared" ca="1" si="351"/>
        <v>0.37771105616389966</v>
      </c>
      <c r="AK73" s="32">
        <f t="shared" ca="1" si="352"/>
        <v>30502</v>
      </c>
      <c r="AL73" s="17">
        <f t="shared" ca="1" si="352"/>
        <v>21210</v>
      </c>
      <c r="AM73" s="13">
        <f t="shared" ca="1" si="353"/>
        <v>0.43809523809523809</v>
      </c>
      <c r="AN73" s="32">
        <f t="shared" ca="1" si="354"/>
        <v>30564</v>
      </c>
      <c r="AO73" s="17">
        <f t="shared" ca="1" si="354"/>
        <v>26708</v>
      </c>
      <c r="AP73" s="13">
        <f t="shared" ca="1" si="355"/>
        <v>0.14437621686386101</v>
      </c>
      <c r="AQ73" s="32">
        <f t="shared" ca="1" si="356"/>
        <v>47572</v>
      </c>
      <c r="AR73" s="17">
        <f t="shared" ca="1" si="356"/>
        <v>32623</v>
      </c>
      <c r="AS73" s="13">
        <f t="shared" ca="1" si="357"/>
        <v>0.45823498758544584</v>
      </c>
      <c r="AT73" s="32">
        <f t="shared" ca="1" si="358"/>
        <v>25180</v>
      </c>
      <c r="AU73" s="17">
        <f t="shared" ca="1" si="358"/>
        <v>21699</v>
      </c>
      <c r="AV73" s="13">
        <f t="shared" ca="1" si="359"/>
        <v>0.16042213926909074</v>
      </c>
      <c r="AW73" s="32">
        <f t="shared" ca="1" si="360"/>
        <v>24642</v>
      </c>
      <c r="AX73" s="17">
        <f t="shared" ca="1" si="360"/>
        <v>19252</v>
      </c>
      <c r="AY73" s="13">
        <f t="shared" ca="1" si="361"/>
        <v>0.27997091211302721</v>
      </c>
      <c r="AZ73" s="32">
        <f t="shared" ca="1" si="362"/>
        <v>38521</v>
      </c>
      <c r="BA73" s="17">
        <f t="shared" ca="1" si="362"/>
        <v>31569</v>
      </c>
      <c r="BB73" s="13">
        <f t="shared" ca="1" si="363"/>
        <v>0.2202160347176027</v>
      </c>
      <c r="BC73" s="32">
        <f t="shared" ca="1" si="364"/>
        <v>33851</v>
      </c>
      <c r="BD73" s="17">
        <f t="shared" ca="1" si="364"/>
        <v>25897</v>
      </c>
      <c r="BE73" s="13">
        <f t="shared" ca="1" si="365"/>
        <v>0.30713982314553812</v>
      </c>
      <c r="BF73" s="32">
        <f t="shared" ca="1" si="366"/>
        <v>34746</v>
      </c>
      <c r="BG73" s="17">
        <f t="shared" ca="1" si="366"/>
        <v>31575</v>
      </c>
      <c r="BH73" s="13">
        <f t="shared" ca="1" si="367"/>
        <v>0.10042755344418053</v>
      </c>
      <c r="BI73" s="32">
        <f t="shared" ca="1" si="368"/>
        <v>68343</v>
      </c>
      <c r="BJ73" s="17">
        <f t="shared" ca="1" si="368"/>
        <v>54931</v>
      </c>
      <c r="BK73" s="13">
        <f t="shared" ca="1" si="369"/>
        <v>0.24416085634705359</v>
      </c>
      <c r="BL73" s="32">
        <f t="shared" ca="1" si="370"/>
        <v>29723</v>
      </c>
      <c r="BM73" s="17">
        <f t="shared" ca="1" si="370"/>
        <v>23603</v>
      </c>
      <c r="BN73" s="13">
        <f t="shared" ca="1" si="371"/>
        <v>0.25928907342287</v>
      </c>
      <c r="BO73" s="159" t="str">
        <f t="shared" si="372"/>
        <v>High Value</v>
      </c>
      <c r="BP73" s="249"/>
    </row>
    <row r="74" spans="1:68" hidden="1" x14ac:dyDescent="0.2">
      <c r="A74" s="6">
        <f>A$32</f>
        <v>70</v>
      </c>
      <c r="B74" s="3" t="str">
        <f t="shared" si="374"/>
        <v>&gt;= 0</v>
      </c>
      <c r="D74" s="238"/>
      <c r="E74" s="79" t="str">
        <f>$E$32</f>
        <v>Opportunity</v>
      </c>
      <c r="F74" s="32">
        <f t="shared" ca="1" si="334"/>
        <v>300307</v>
      </c>
      <c r="G74" s="17">
        <f t="shared" ca="1" si="334"/>
        <v>236375</v>
      </c>
      <c r="H74" s="13">
        <f t="shared" ca="1" si="335"/>
        <v>0.27046853516657854</v>
      </c>
      <c r="I74" s="141"/>
      <c r="J74" s="32">
        <f t="shared" ca="1" si="336"/>
        <v>369670</v>
      </c>
      <c r="K74" s="17">
        <f t="shared" ca="1" si="336"/>
        <v>300230</v>
      </c>
      <c r="L74" s="13">
        <f t="shared" ca="1" si="337"/>
        <v>0.23128934483562602</v>
      </c>
      <c r="M74" s="141"/>
      <c r="N74" s="32">
        <f t="shared" ca="1" si="338"/>
        <v>369668</v>
      </c>
      <c r="O74" s="17">
        <f t="shared" ca="1" si="338"/>
        <v>300230</v>
      </c>
      <c r="P74" s="13">
        <f t="shared" ca="1" si="339"/>
        <v>0.23128268327615495</v>
      </c>
      <c r="Q74" s="141"/>
      <c r="R74" s="32">
        <f t="shared" ca="1" si="340"/>
        <v>55409</v>
      </c>
      <c r="S74" s="17">
        <f t="shared" ca="1" si="340"/>
        <v>42755</v>
      </c>
      <c r="T74" s="13">
        <f t="shared" ca="1" si="341"/>
        <v>0.29596538416559465</v>
      </c>
      <c r="U74" s="32">
        <f t="shared" ca="1" si="342"/>
        <v>67638</v>
      </c>
      <c r="V74" s="17">
        <f t="shared" ca="1" si="342"/>
        <v>52639</v>
      </c>
      <c r="W74" s="13">
        <f t="shared" ca="1" si="343"/>
        <v>0.28494082334390852</v>
      </c>
      <c r="X74" s="32">
        <f t="shared" ca="1" si="344"/>
        <v>62358</v>
      </c>
      <c r="Y74" s="17">
        <f t="shared" ca="1" si="344"/>
        <v>49684</v>
      </c>
      <c r="Z74" s="13">
        <f t="shared" ca="1" si="345"/>
        <v>0.25509218259399402</v>
      </c>
      <c r="AA74" s="32">
        <f t="shared" ca="1" si="346"/>
        <v>81194</v>
      </c>
      <c r="AB74" s="17">
        <f t="shared" ca="1" si="346"/>
        <v>68251</v>
      </c>
      <c r="AC74" s="13">
        <f t="shared" ca="1" si="347"/>
        <v>0.18963824705865115</v>
      </c>
      <c r="AD74" s="141"/>
      <c r="AE74" s="32">
        <f t="shared" ca="1" si="348"/>
        <v>7662</v>
      </c>
      <c r="AF74" s="17">
        <f t="shared" ca="1" si="348"/>
        <v>5151</v>
      </c>
      <c r="AG74" s="13">
        <f t="shared" ca="1" si="349"/>
        <v>0.48747815958066393</v>
      </c>
      <c r="AH74" s="32">
        <f t="shared" ca="1" si="350"/>
        <v>14487</v>
      </c>
      <c r="AI74" s="17">
        <f t="shared" ca="1" si="350"/>
        <v>10940</v>
      </c>
      <c r="AJ74" s="13">
        <f t="shared" ca="1" si="351"/>
        <v>0.32422303473491776</v>
      </c>
      <c r="AK74" s="32">
        <f t="shared" ca="1" si="352"/>
        <v>11161</v>
      </c>
      <c r="AL74" s="17">
        <f t="shared" ca="1" si="352"/>
        <v>9475</v>
      </c>
      <c r="AM74" s="13">
        <f t="shared" ca="1" si="353"/>
        <v>0.17794195250659631</v>
      </c>
      <c r="AN74" s="32">
        <f t="shared" ca="1" si="354"/>
        <v>10623</v>
      </c>
      <c r="AO74" s="17">
        <f t="shared" ca="1" si="354"/>
        <v>9316</v>
      </c>
      <c r="AP74" s="13">
        <f t="shared" ca="1" si="355"/>
        <v>0.14029626449119795</v>
      </c>
      <c r="AQ74" s="32">
        <f t="shared" ca="1" si="356"/>
        <v>18482</v>
      </c>
      <c r="AR74" s="17">
        <f t="shared" ca="1" si="356"/>
        <v>13174</v>
      </c>
      <c r="AS74" s="13">
        <f t="shared" ca="1" si="357"/>
        <v>0.4029148322453317</v>
      </c>
      <c r="AT74" s="32">
        <f t="shared" ca="1" si="358"/>
        <v>9779</v>
      </c>
      <c r="AU74" s="17">
        <f t="shared" ca="1" si="358"/>
        <v>7746</v>
      </c>
      <c r="AV74" s="13">
        <f t="shared" ca="1" si="359"/>
        <v>0.26245804286083141</v>
      </c>
      <c r="AW74" s="32">
        <f t="shared" ca="1" si="360"/>
        <v>10011</v>
      </c>
      <c r="AX74" s="17">
        <f t="shared" ca="1" si="360"/>
        <v>6968</v>
      </c>
      <c r="AY74" s="13">
        <f t="shared" ca="1" si="361"/>
        <v>0.43671067738231917</v>
      </c>
      <c r="AZ74" s="32">
        <f t="shared" ca="1" si="362"/>
        <v>14158</v>
      </c>
      <c r="BA74" s="17">
        <f t="shared" ca="1" si="362"/>
        <v>12304</v>
      </c>
      <c r="BB74" s="13">
        <f t="shared" ca="1" si="363"/>
        <v>0.15068270481144344</v>
      </c>
      <c r="BC74" s="32">
        <f t="shared" ca="1" si="364"/>
        <v>12543</v>
      </c>
      <c r="BD74" s="17">
        <f t="shared" ca="1" si="364"/>
        <v>10175</v>
      </c>
      <c r="BE74" s="13">
        <f t="shared" ca="1" si="365"/>
        <v>0.23272727272727273</v>
      </c>
      <c r="BF74" s="32">
        <f t="shared" ca="1" si="366"/>
        <v>12879</v>
      </c>
      <c r="BG74" s="17">
        <f t="shared" ca="1" si="366"/>
        <v>10736</v>
      </c>
      <c r="BH74" s="13">
        <f t="shared" ca="1" si="367"/>
        <v>0.19960879284649777</v>
      </c>
      <c r="BI74" s="32">
        <f t="shared" ca="1" si="368"/>
        <v>22848</v>
      </c>
      <c r="BJ74" s="17">
        <f t="shared" ca="1" si="368"/>
        <v>19543</v>
      </c>
      <c r="BK74" s="13">
        <f t="shared" ca="1" si="369"/>
        <v>0.16911426086066622</v>
      </c>
      <c r="BL74" s="32">
        <f t="shared" ca="1" si="370"/>
        <v>10686</v>
      </c>
      <c r="BM74" s="17">
        <f t="shared" ca="1" si="370"/>
        <v>8450</v>
      </c>
      <c r="BN74" s="13">
        <f t="shared" ca="1" si="371"/>
        <v>0.26461538461538464</v>
      </c>
      <c r="BO74" s="159" t="str">
        <f t="shared" si="372"/>
        <v>Opportunity</v>
      </c>
      <c r="BP74" s="250"/>
    </row>
    <row r="75" spans="1:68" hidden="1" x14ac:dyDescent="0.2">
      <c r="A75" s="6">
        <f>A$33</f>
        <v>100</v>
      </c>
      <c r="B75" s="3" t="str">
        <f t="shared" ref="B75" si="375">B$33</f>
        <v>&gt;= 0</v>
      </c>
      <c r="D75" s="239"/>
      <c r="E75" s="78" t="str">
        <f>$E$33</f>
        <v>Marginal</v>
      </c>
      <c r="F75" s="125">
        <f t="shared" ca="1" si="334"/>
        <v>16625</v>
      </c>
      <c r="G75" s="99">
        <f t="shared" ca="1" si="334"/>
        <v>13334</v>
      </c>
      <c r="H75" s="100">
        <f t="shared" ca="1" si="335"/>
        <v>0.24681265936703164</v>
      </c>
      <c r="I75" s="141"/>
      <c r="J75" s="125">
        <f t="shared" ca="1" si="336"/>
        <v>19745</v>
      </c>
      <c r="K75" s="99">
        <f t="shared" ca="1" si="336"/>
        <v>16609</v>
      </c>
      <c r="L75" s="100">
        <f t="shared" ca="1" si="337"/>
        <v>0.18881329399723043</v>
      </c>
      <c r="M75" s="141"/>
      <c r="N75" s="125">
        <f t="shared" ca="1" si="338"/>
        <v>19747</v>
      </c>
      <c r="O75" s="99">
        <f t="shared" ca="1" si="338"/>
        <v>16609</v>
      </c>
      <c r="P75" s="100">
        <f t="shared" ca="1" si="339"/>
        <v>0.18893371063881029</v>
      </c>
      <c r="Q75" s="141"/>
      <c r="R75" s="125">
        <f t="shared" ca="1" si="340"/>
        <v>4682</v>
      </c>
      <c r="S75" s="99">
        <f t="shared" ca="1" si="340"/>
        <v>3778</v>
      </c>
      <c r="T75" s="100">
        <f t="shared" ca="1" si="341"/>
        <v>0.23928004235044997</v>
      </c>
      <c r="U75" s="125">
        <f t="shared" ca="1" si="342"/>
        <v>5573</v>
      </c>
      <c r="V75" s="99">
        <f t="shared" ca="1" si="342"/>
        <v>4461</v>
      </c>
      <c r="W75" s="100">
        <f t="shared" ca="1" si="343"/>
        <v>0.24927146379735485</v>
      </c>
      <c r="X75" s="125">
        <f t="shared" ca="1" si="344"/>
        <v>5346</v>
      </c>
      <c r="Y75" s="99">
        <f t="shared" ca="1" si="344"/>
        <v>3944</v>
      </c>
      <c r="Z75" s="100">
        <f t="shared" ca="1" si="345"/>
        <v>0.35547667342799188</v>
      </c>
      <c r="AA75" s="125">
        <f t="shared" ca="1" si="346"/>
        <v>5922</v>
      </c>
      <c r="AB75" s="99">
        <f t="shared" ca="1" si="346"/>
        <v>4845</v>
      </c>
      <c r="AC75" s="100">
        <f t="shared" ca="1" si="347"/>
        <v>0.22229102167182663</v>
      </c>
      <c r="AD75" s="141"/>
      <c r="AE75" s="125">
        <f t="shared" ca="1" si="348"/>
        <v>795</v>
      </c>
      <c r="AF75" s="99">
        <f t="shared" ca="1" si="348"/>
        <v>633</v>
      </c>
      <c r="AG75" s="100">
        <f t="shared" ca="1" si="349"/>
        <v>0.25592417061611372</v>
      </c>
      <c r="AH75" s="125">
        <f t="shared" ca="1" si="350"/>
        <v>1405</v>
      </c>
      <c r="AI75" s="99">
        <f t="shared" ca="1" si="350"/>
        <v>969</v>
      </c>
      <c r="AJ75" s="100">
        <f t="shared" ca="1" si="351"/>
        <v>0.44994840041279671</v>
      </c>
      <c r="AK75" s="125">
        <f t="shared" ca="1" si="352"/>
        <v>1096</v>
      </c>
      <c r="AL75" s="99">
        <f t="shared" ca="1" si="352"/>
        <v>848</v>
      </c>
      <c r="AM75" s="100">
        <f t="shared" ca="1" si="353"/>
        <v>0.29245283018867924</v>
      </c>
      <c r="AN75" s="125">
        <f t="shared" ca="1" si="354"/>
        <v>1086</v>
      </c>
      <c r="AO75" s="99">
        <f t="shared" ca="1" si="354"/>
        <v>950</v>
      </c>
      <c r="AP75" s="100">
        <f t="shared" ca="1" si="355"/>
        <v>0.1431578947368421</v>
      </c>
      <c r="AQ75" s="125">
        <f t="shared" ca="1" si="356"/>
        <v>1384</v>
      </c>
      <c r="AR75" s="99">
        <f t="shared" ca="1" si="356"/>
        <v>1062</v>
      </c>
      <c r="AS75" s="100">
        <f t="shared" ca="1" si="357"/>
        <v>0.3032015065913371</v>
      </c>
      <c r="AT75" s="125">
        <f t="shared" ca="1" si="358"/>
        <v>962</v>
      </c>
      <c r="AU75" s="99">
        <f t="shared" ca="1" si="358"/>
        <v>698</v>
      </c>
      <c r="AV75" s="100">
        <f t="shared" ca="1" si="359"/>
        <v>0.37822349570200575</v>
      </c>
      <c r="AW75" s="125">
        <f t="shared" ca="1" si="360"/>
        <v>953</v>
      </c>
      <c r="AX75" s="99">
        <f t="shared" ca="1" si="360"/>
        <v>626</v>
      </c>
      <c r="AY75" s="100">
        <f t="shared" ca="1" si="361"/>
        <v>0.52236421725239612</v>
      </c>
      <c r="AZ75" s="125">
        <f t="shared" ca="1" si="362"/>
        <v>1894</v>
      </c>
      <c r="BA75" s="99">
        <f t="shared" ca="1" si="362"/>
        <v>1229</v>
      </c>
      <c r="BB75" s="100">
        <f t="shared" ca="1" si="363"/>
        <v>0.54109031733116353</v>
      </c>
      <c r="BC75" s="125">
        <f t="shared" ca="1" si="364"/>
        <v>1206</v>
      </c>
      <c r="BD75" s="99">
        <f t="shared" ca="1" si="364"/>
        <v>1005</v>
      </c>
      <c r="BE75" s="100">
        <f t="shared" ca="1" si="365"/>
        <v>0.2</v>
      </c>
      <c r="BF75" s="125">
        <f t="shared" ca="1" si="366"/>
        <v>1188</v>
      </c>
      <c r="BG75" s="99">
        <f t="shared" ca="1" si="366"/>
        <v>1045</v>
      </c>
      <c r="BH75" s="100">
        <f t="shared" ca="1" si="367"/>
        <v>0.1368421052631579</v>
      </c>
      <c r="BI75" s="125">
        <f t="shared" ca="1" si="368"/>
        <v>1711</v>
      </c>
      <c r="BJ75" s="99">
        <f t="shared" ca="1" si="368"/>
        <v>1212</v>
      </c>
      <c r="BK75" s="100">
        <f t="shared" ca="1" si="369"/>
        <v>0.41171617161716173</v>
      </c>
      <c r="BL75" s="125">
        <f t="shared" ca="1" si="370"/>
        <v>1127</v>
      </c>
      <c r="BM75" s="99">
        <f t="shared" ca="1" si="370"/>
        <v>918</v>
      </c>
      <c r="BN75" s="100">
        <f t="shared" ca="1" si="371"/>
        <v>0.22766884531590414</v>
      </c>
      <c r="BO75" s="156" t="str">
        <f t="shared" si="372"/>
        <v>Marginal</v>
      </c>
      <c r="BP75" s="251"/>
    </row>
    <row r="76" spans="1:68" ht="3.75" hidden="1" customHeight="1" x14ac:dyDescent="0.2">
      <c r="A76" s="6"/>
      <c r="D76" s="144"/>
      <c r="E76" s="144"/>
      <c r="F76" s="144"/>
      <c r="G76" s="144"/>
      <c r="H76" s="160"/>
      <c r="I76" s="138"/>
      <c r="J76" s="144"/>
      <c r="K76" s="144"/>
      <c r="L76" s="160"/>
      <c r="M76" s="138"/>
      <c r="N76" s="144"/>
      <c r="O76" s="144"/>
      <c r="P76" s="160"/>
      <c r="Q76" s="138"/>
      <c r="R76" s="144"/>
      <c r="S76" s="144"/>
      <c r="T76" s="160"/>
      <c r="U76" s="144"/>
      <c r="V76" s="144"/>
      <c r="W76" s="160"/>
      <c r="X76" s="144"/>
      <c r="Y76" s="144"/>
      <c r="Z76" s="160"/>
      <c r="AA76" s="144"/>
      <c r="AB76" s="144"/>
      <c r="AC76" s="160"/>
      <c r="AD76" s="138"/>
      <c r="AE76" s="144"/>
      <c r="AF76" s="144"/>
      <c r="AG76" s="160"/>
      <c r="AH76" s="144"/>
      <c r="AI76" s="144"/>
      <c r="AJ76" s="160"/>
      <c r="AK76" s="144"/>
      <c r="AL76" s="144"/>
      <c r="AM76" s="160"/>
      <c r="AN76" s="144"/>
      <c r="AO76" s="144"/>
      <c r="AP76" s="160"/>
      <c r="AQ76" s="144"/>
      <c r="AR76" s="144"/>
      <c r="AS76" s="160"/>
      <c r="AT76" s="144"/>
      <c r="AU76" s="144"/>
      <c r="AV76" s="160"/>
      <c r="AW76" s="144"/>
      <c r="AX76" s="144"/>
      <c r="AY76" s="160"/>
      <c r="AZ76" s="144"/>
      <c r="BA76" s="144"/>
      <c r="BB76" s="160"/>
      <c r="BC76" s="144"/>
      <c r="BD76" s="144"/>
      <c r="BE76" s="160"/>
      <c r="BF76" s="144"/>
      <c r="BG76" s="144"/>
      <c r="BH76" s="160"/>
      <c r="BI76" s="144"/>
      <c r="BJ76" s="144"/>
      <c r="BK76" s="160"/>
      <c r="BL76" s="144"/>
      <c r="BM76" s="144"/>
      <c r="BN76" s="160"/>
      <c r="BO76" s="144"/>
      <c r="BP76" s="144"/>
    </row>
    <row r="77" spans="1:68" ht="15" hidden="1" thickBot="1" x14ac:dyDescent="0.25">
      <c r="A77" s="6" t="str">
        <f>A$29</f>
        <v>&gt;= 1</v>
      </c>
      <c r="B77" s="3" t="str">
        <f t="shared" ref="B77" si="376">B$29</f>
        <v>&gt;= 0</v>
      </c>
      <c r="D77" s="236" t="s">
        <v>161</v>
      </c>
      <c r="E77" s="135" t="str">
        <f>$E$29</f>
        <v>Total Active</v>
      </c>
      <c r="F77" s="119">
        <f t="shared" ref="F77:G81" ca="1" si="377">SUMIFS(GROSS_AMT_T, CHANNEL_COUNT, $A$2, IS_JJCC, $B$2, CUST_GROUP, $A77, RECENCY_GROUP, $B77, TIMEFRAME, F$1)</f>
        <v>351115595.66999996</v>
      </c>
      <c r="G77" s="118">
        <f t="shared" ca="1" si="377"/>
        <v>271622099.87</v>
      </c>
      <c r="H77" s="115">
        <f t="shared" ref="H77:H81" ca="1" si="378">IF(F$9 = 0, 0, IFERROR((F77 - G77) / G77, 0))</f>
        <v>0.29266210605854981</v>
      </c>
      <c r="I77" s="141"/>
      <c r="J77" s="119">
        <f t="shared" ref="J77:K81" ca="1" si="379">SUMIFS(GROSS_AMT_T, CHANNEL_COUNT, $A$2, IS_JJCC, $B$2, CUST_GROUP, $A77, RECENCY_GROUP, $B77, TIMEFRAME, J$1)</f>
        <v>444472003.29000002</v>
      </c>
      <c r="K77" s="118">
        <f t="shared" ca="1" si="379"/>
        <v>350867291.56</v>
      </c>
      <c r="L77" s="115">
        <f t="shared" ref="L77:L81" ca="1" si="380">IF(J$9 = 0, 0, IFERROR((J77 - K77) / K77, 0))</f>
        <v>0.26678095673672436</v>
      </c>
      <c r="M77" s="141"/>
      <c r="N77" s="119">
        <f t="shared" ref="N77:O81" ca="1" si="381">SUMIFS(GROSS_AMT_T, CHANNEL_COUNT, $A$2, IS_JJCC, $B$2, CUST_GROUP, $A77, RECENCY_GROUP, $B77, TIMEFRAME, N$1)</f>
        <v>444472003.29000002</v>
      </c>
      <c r="O77" s="118">
        <f t="shared" ca="1" si="381"/>
        <v>350867291.56</v>
      </c>
      <c r="P77" s="115">
        <f t="shared" ref="P77:P81" ca="1" si="382">IF(N$9 = 0, 0, IFERROR((N77 - O77) / O77, 0))</f>
        <v>0.26678095673672436</v>
      </c>
      <c r="Q77" s="141"/>
      <c r="R77" s="119">
        <f t="shared" ref="R77:S81" ca="1" si="383">SUMIFS(GROSS_AMT_T, CHANNEL_COUNT, $A$2, IS_JJCC, $B$2, CUST_GROUP, $A77, RECENCY_GROUP, $B77, TIMEFRAME, R$1)</f>
        <v>56107573.32</v>
      </c>
      <c r="S77" s="118">
        <f t="shared" ca="1" si="383"/>
        <v>39145047.139999993</v>
      </c>
      <c r="T77" s="115">
        <f t="shared" ref="T77:T81" ca="1" si="384">IF(R$9 = 0, 0, IFERROR((R77 - S77) / S77, 0))</f>
        <v>0.43332496495238632</v>
      </c>
      <c r="U77" s="119">
        <f t="shared" ref="U77:V81" ca="1" si="385">SUMIFS(GROSS_AMT_T, CHANNEL_COUNT, $A$2, IS_JJCC, $B$2, CUST_GROUP, $A77, RECENCY_GROUP, $B77, TIMEFRAME, U$1)</f>
        <v>61089891.530000009</v>
      </c>
      <c r="V77" s="118">
        <f t="shared" ca="1" si="385"/>
        <v>47364791.900000006</v>
      </c>
      <c r="W77" s="115">
        <f t="shared" ref="W77:W81" ca="1" si="386">IF(U$9 = 0, 0, IFERROR((U77 - V77) / V77, 0))</f>
        <v>0.28977430448712688</v>
      </c>
      <c r="X77" s="119">
        <f t="shared" ref="X77:Y81" ca="1" si="387">SUMIFS(GROSS_AMT_T, CHANNEL_COUNT, $A$2, IS_JJCC, $B$2, CUST_GROUP, $A77, RECENCY_GROUP, $B77, TIMEFRAME, X$1)</f>
        <v>62862041.079999976</v>
      </c>
      <c r="Y77" s="118">
        <f t="shared" ca="1" si="387"/>
        <v>49393356.110000007</v>
      </c>
      <c r="Z77" s="115">
        <f t="shared" ref="Z77:Z81" ca="1" si="388">IF(X$9 = 0, 0, IFERROR((X77 - Y77) / Y77, 0))</f>
        <v>0.27268211821859067</v>
      </c>
      <c r="AA77" s="119">
        <f t="shared" ref="AA77:AB81" ca="1" si="389">SUMIFS(GROSS_AMT_T, CHANNEL_COUNT, $A$2, IS_JJCC, $B$2, CUST_GROUP, $A77, RECENCY_GROUP, $B77, TIMEFRAME, AA$1)</f>
        <v>80434593.729999989</v>
      </c>
      <c r="AB77" s="118">
        <f t="shared" ca="1" si="389"/>
        <v>64748393.180000022</v>
      </c>
      <c r="AC77" s="115">
        <f t="shared" ref="AC77:AC81" ca="1" si="390">IF(AA$9 = 0, 0, IFERROR((AA77 - AB77) / AB77, 0))</f>
        <v>0.24226393551408223</v>
      </c>
      <c r="AD77" s="141"/>
      <c r="AE77" s="119">
        <f t="shared" ref="AE77:AF81" ca="1" si="391">SUMIFS(GROSS_AMT_T, CHANNEL_COUNT, $A$2, IS_JJCC, $B$2, CUST_GROUP, $A77, RECENCY_GROUP, $B77, TIMEFRAME, AE$1)</f>
        <v>5956291.870000002</v>
      </c>
      <c r="AF77" s="118">
        <f t="shared" ca="1" si="391"/>
        <v>3868772.2700000005</v>
      </c>
      <c r="AG77" s="115">
        <f t="shared" ref="AG77:AG81" ca="1" si="392">IF(AE$9 = 0, 0, IFERROR((AE77 - AF77) / AF77, 0))</f>
        <v>0.53958192788638892</v>
      </c>
      <c r="AH77" s="119">
        <f t="shared" ref="AH77:AI81" ca="1" si="393">SUMIFS(GROSS_AMT_T, CHANNEL_COUNT, $A$2, IS_JJCC, $B$2, CUST_GROUP, $A77, RECENCY_GROUP, $B77, TIMEFRAME, AH$1)</f>
        <v>14843556.759999996</v>
      </c>
      <c r="AI77" s="118">
        <f t="shared" ca="1" si="393"/>
        <v>10280307.099999994</v>
      </c>
      <c r="AJ77" s="115">
        <f t="shared" ref="AJ77:AJ81" ca="1" si="394">IF(AH$9 = 0, 0, IFERROR((AH77 - AI77) / AI77, 0))</f>
        <v>0.4438826209773446</v>
      </c>
      <c r="AK77" s="119">
        <f t="shared" ref="AK77:AL81" ca="1" si="395">SUMIFS(GROSS_AMT_T, CHANNEL_COUNT, $A$2, IS_JJCC, $B$2, CUST_GROUP, $A77, RECENCY_GROUP, $B77, TIMEFRAME, AK$1)</f>
        <v>10913107.310000002</v>
      </c>
      <c r="AL77" s="118">
        <f t="shared" ca="1" si="395"/>
        <v>7342574.8099999977</v>
      </c>
      <c r="AM77" s="115">
        <f t="shared" ref="AM77:AM81" ca="1" si="396">IF(AK$9 = 0, 0, IFERROR((AK77 - AL77) / AL77, 0))</f>
        <v>0.48627798727187987</v>
      </c>
      <c r="AN77" s="119">
        <f t="shared" ref="AN77:AO81" ca="1" si="397">SUMIFS(GROSS_AMT_T, CHANNEL_COUNT, $A$2, IS_JJCC, $B$2, CUST_GROUP, $A77, RECENCY_GROUP, $B77, TIMEFRAME, AN$1)</f>
        <v>10538993.249999998</v>
      </c>
      <c r="AO77" s="118">
        <f t="shared" ca="1" si="397"/>
        <v>9132197.8200000003</v>
      </c>
      <c r="AP77" s="115">
        <f t="shared" ref="AP77:AP81" ca="1" si="398">IF(AN$9 = 0, 0, IFERROR((AN77 - AO77) / AO77, 0))</f>
        <v>0.15404784891092052</v>
      </c>
      <c r="AQ77" s="119">
        <f t="shared" ref="AQ77:AR81" ca="1" si="399">SUMIFS(GROSS_AMT_T, CHANNEL_COUNT, $A$2, IS_JJCC, $B$2, CUST_GROUP, $A77, RECENCY_GROUP, $B77, TIMEFRAME, AQ$1)</f>
        <v>15911864.91</v>
      </c>
      <c r="AR77" s="118">
        <f t="shared" ca="1" si="399"/>
        <v>10669169.080000006</v>
      </c>
      <c r="AS77" s="115">
        <f t="shared" ref="AS77:AS81" ca="1" si="400">IF(AQ$9 = 0, 0, IFERROR((AQ77 - AR77) / AR77, 0))</f>
        <v>0.49138745395156785</v>
      </c>
      <c r="AT77" s="119">
        <f t="shared" ref="AT77:AU81" ca="1" si="401">SUMIFS(GROSS_AMT_T, CHANNEL_COUNT, $A$2, IS_JJCC, $B$2, CUST_GROUP, $A77, RECENCY_GROUP, $B77, TIMEFRAME, AT$1)</f>
        <v>7393475.3899999997</v>
      </c>
      <c r="AU77" s="118">
        <f t="shared" ca="1" si="401"/>
        <v>6072670.0299999984</v>
      </c>
      <c r="AV77" s="115">
        <f t="shared" ref="AV77:AV81" ca="1" si="402">IF(AT$9 = 0, 0, IFERROR((AT77 - AU77) / AU77, 0))</f>
        <v>0.21749993882015711</v>
      </c>
      <c r="AW77" s="119">
        <f t="shared" ref="AW77:AX81" ca="1" si="403">SUMIFS(GROSS_AMT_T, CHANNEL_COUNT, $A$2, IS_JJCC, $B$2, CUST_GROUP, $A77, RECENCY_GROUP, $B77, TIMEFRAME, AW$1)</f>
        <v>8141986.2799999984</v>
      </c>
      <c r="AX77" s="118">
        <f t="shared" ca="1" si="403"/>
        <v>6181730.1700000046</v>
      </c>
      <c r="AY77" s="115">
        <f t="shared" ref="AY77:AY81" ca="1" si="404">IF(AW$9 = 0, 0, IFERROR((AW77 - AX77) / AX77, 0))</f>
        <v>0.31710476777409913</v>
      </c>
      <c r="AZ77" s="119">
        <f t="shared" ref="AZ77:BA81" ca="1" si="405">SUMIFS(GROSS_AMT_T, CHANNEL_COUNT, $A$2, IS_JJCC, $B$2, CUST_GROUP, $A77, RECENCY_GROUP, $B77, TIMEFRAME, AZ$1)</f>
        <v>14374022.470000001</v>
      </c>
      <c r="BA77" s="118">
        <f t="shared" ca="1" si="405"/>
        <v>11798952.609999999</v>
      </c>
      <c r="BB77" s="115">
        <f t="shared" ref="BB77:BB81" ca="1" si="406">IF(AZ$9 = 0, 0, IFERROR((AZ77 - BA77) / BA77, 0))</f>
        <v>0.21824563121115895</v>
      </c>
      <c r="BC77" s="119">
        <f t="shared" ref="BC77:BD81" ca="1" si="407">SUMIFS(GROSS_AMT_T, CHANNEL_COUNT, $A$2, IS_JJCC, $B$2, CUST_GROUP, $A77, RECENCY_GROUP, $B77, TIMEFRAME, BC$1)</f>
        <v>12374958.669999996</v>
      </c>
      <c r="BD77" s="118">
        <f t="shared" ca="1" si="407"/>
        <v>9224349.870000001</v>
      </c>
      <c r="BE77" s="115">
        <f t="shared" ref="BE77:BE81" ca="1" si="408">IF(BC$9 = 0, 0, IFERROR((BC77 - BD77) / BD77, 0))</f>
        <v>0.34155348012618203</v>
      </c>
      <c r="BF77" s="119">
        <f t="shared" ref="BF77:BG81" ca="1" si="409">SUMIFS(GROSS_AMT_T, CHANNEL_COUNT, $A$2, IS_JJCC, $B$2, CUST_GROUP, $A77, RECENCY_GROUP, $B77, TIMEFRAME, BF$1)</f>
        <v>12832226.259999998</v>
      </c>
      <c r="BG77" s="118">
        <f t="shared" ca="1" si="409"/>
        <v>11313595.120000005</v>
      </c>
      <c r="BH77" s="115">
        <f t="shared" ref="BH77:BH81" ca="1" si="410">IF(BF$9 = 0, 0, IFERROR((BF77 - BG77) / BG77, 0))</f>
        <v>0.13423064232830639</v>
      </c>
      <c r="BI77" s="119">
        <f t="shared" ref="BI77:BJ81" ca="1" si="411">SUMIFS(GROSS_AMT_T, CHANNEL_COUNT, $A$2, IS_JJCC, $B$2, CUST_GROUP, $A77, RECENCY_GROUP, $B77, TIMEFRAME, BI$1)</f>
        <v>22582360.289999992</v>
      </c>
      <c r="BJ77" s="118">
        <f t="shared" ca="1" si="411"/>
        <v>16529976.279999996</v>
      </c>
      <c r="BK77" s="115">
        <f t="shared" ref="BK77:BK81" ca="1" si="412">IF(BI$9 = 0, 0, IFERROR((BI77 - BJ77) / BJ77, 0))</f>
        <v>0.36614595855911281</v>
      </c>
      <c r="BL77" s="119">
        <f t="shared" ref="BL77:BM81" ca="1" si="413">SUMIFS(GROSS_AMT_T, CHANNEL_COUNT, $A$2, IS_JJCC, $B$2, CUST_GROUP, $A77, RECENCY_GROUP, $B77, TIMEFRAME, BL$1)</f>
        <v>9134936.379999999</v>
      </c>
      <c r="BM77" s="118">
        <f t="shared" ca="1" si="413"/>
        <v>7415865.080000001</v>
      </c>
      <c r="BN77" s="115">
        <f t="shared" ref="BN77:BN81" ca="1" si="414">IF(BL$9 = 0, 0, IFERROR((BL77 - BM77) / BM77, 0))</f>
        <v>0.23180994819285436</v>
      </c>
      <c r="BO77" s="158" t="str">
        <f t="shared" ref="BO77:BO85" si="415">E77</f>
        <v>Total Active</v>
      </c>
      <c r="BP77" s="248" t="str">
        <f>$D77</f>
        <v>GROSS $</v>
      </c>
    </row>
    <row r="78" spans="1:68" ht="15" hidden="1" thickTop="1" x14ac:dyDescent="0.2">
      <c r="A78" s="6">
        <f>A$30</f>
        <v>5</v>
      </c>
      <c r="B78" s="3" t="str">
        <f t="shared" ref="B78" si="416">B$30</f>
        <v>&gt;= 0</v>
      </c>
      <c r="D78" s="237"/>
      <c r="E78" s="136" t="str">
        <f>$E$30</f>
        <v>Elite</v>
      </c>
      <c r="F78" s="120">
        <f t="shared" ca="1" si="377"/>
        <v>154042112.24999997</v>
      </c>
      <c r="G78" s="111">
        <f t="shared" ca="1" si="377"/>
        <v>121781784.09999998</v>
      </c>
      <c r="H78" s="108">
        <f t="shared" ca="1" si="378"/>
        <v>0.26490273884893756</v>
      </c>
      <c r="I78" s="141"/>
      <c r="J78" s="120">
        <f t="shared" ca="1" si="379"/>
        <v>193204743.43999997</v>
      </c>
      <c r="K78" s="111">
        <f t="shared" ca="1" si="379"/>
        <v>153962204.27000001</v>
      </c>
      <c r="L78" s="108">
        <f t="shared" ca="1" si="380"/>
        <v>0.25488423834970048</v>
      </c>
      <c r="M78" s="141"/>
      <c r="N78" s="120">
        <f t="shared" ca="1" si="381"/>
        <v>193204743.43999997</v>
      </c>
      <c r="O78" s="111">
        <f t="shared" ca="1" si="381"/>
        <v>153962204.27000001</v>
      </c>
      <c r="P78" s="108">
        <f t="shared" ca="1" si="382"/>
        <v>0.25488423834970048</v>
      </c>
      <c r="Q78" s="141"/>
      <c r="R78" s="120">
        <f t="shared" ca="1" si="383"/>
        <v>23713357.089999996</v>
      </c>
      <c r="S78" s="111">
        <f t="shared" ca="1" si="383"/>
        <v>17016040.369999997</v>
      </c>
      <c r="T78" s="108">
        <f t="shared" ca="1" si="384"/>
        <v>0.39358843622677653</v>
      </c>
      <c r="U78" s="120">
        <f t="shared" ca="1" si="385"/>
        <v>25259692.779999994</v>
      </c>
      <c r="V78" s="111">
        <f t="shared" ca="1" si="385"/>
        <v>20392526.360000003</v>
      </c>
      <c r="W78" s="108">
        <f t="shared" ca="1" si="386"/>
        <v>0.23867402861603998</v>
      </c>
      <c r="X78" s="120">
        <f t="shared" ca="1" si="387"/>
        <v>26926706.93</v>
      </c>
      <c r="Y78" s="111">
        <f t="shared" ca="1" si="387"/>
        <v>21331210.089999992</v>
      </c>
      <c r="Z78" s="108">
        <f t="shared" ca="1" si="388"/>
        <v>0.26231502181037353</v>
      </c>
      <c r="AA78" s="120">
        <f t="shared" ca="1" si="389"/>
        <v>33770203.600000001</v>
      </c>
      <c r="AB78" s="111">
        <f t="shared" ca="1" si="389"/>
        <v>27134071.859999999</v>
      </c>
      <c r="AC78" s="108">
        <f t="shared" ca="1" si="390"/>
        <v>0.24456822309012644</v>
      </c>
      <c r="AD78" s="141"/>
      <c r="AE78" s="120">
        <f t="shared" ca="1" si="391"/>
        <v>2532937.4200000004</v>
      </c>
      <c r="AF78" s="111">
        <f t="shared" ca="1" si="391"/>
        <v>1698775.8299999998</v>
      </c>
      <c r="AG78" s="108">
        <f t="shared" ca="1" si="392"/>
        <v>0.49103688389538758</v>
      </c>
      <c r="AH78" s="120">
        <f t="shared" ca="1" si="393"/>
        <v>6477510.7299999995</v>
      </c>
      <c r="AI78" s="111">
        <f t="shared" ca="1" si="393"/>
        <v>4565250.13</v>
      </c>
      <c r="AJ78" s="108">
        <f t="shared" ca="1" si="394"/>
        <v>0.41887312754974931</v>
      </c>
      <c r="AK78" s="120">
        <f t="shared" ca="1" si="395"/>
        <v>4644868.41</v>
      </c>
      <c r="AL78" s="111">
        <f t="shared" ca="1" si="395"/>
        <v>3224712.6500000004</v>
      </c>
      <c r="AM78" s="108">
        <f t="shared" ca="1" si="396"/>
        <v>0.44039761496268498</v>
      </c>
      <c r="AN78" s="120">
        <f t="shared" ca="1" si="397"/>
        <v>4534109.2600000007</v>
      </c>
      <c r="AO78" s="111">
        <f t="shared" ca="1" si="397"/>
        <v>4086649.18</v>
      </c>
      <c r="AP78" s="108">
        <f t="shared" ca="1" si="398"/>
        <v>0.10949314714604412</v>
      </c>
      <c r="AQ78" s="120">
        <f t="shared" ca="1" si="399"/>
        <v>6757319.0199999986</v>
      </c>
      <c r="AR78" s="111">
        <f t="shared" ca="1" si="399"/>
        <v>4710815.5399999991</v>
      </c>
      <c r="AS78" s="108">
        <f t="shared" ca="1" si="400"/>
        <v>0.43442657913962812</v>
      </c>
      <c r="AT78" s="120">
        <f t="shared" ca="1" si="401"/>
        <v>3236793.0100000007</v>
      </c>
      <c r="AU78" s="111">
        <f t="shared" ca="1" si="401"/>
        <v>2748332.6599999997</v>
      </c>
      <c r="AV78" s="108">
        <f t="shared" ca="1" si="402"/>
        <v>0.17772970394348153</v>
      </c>
      <c r="AW78" s="120">
        <f t="shared" ca="1" si="403"/>
        <v>3562615.1499999994</v>
      </c>
      <c r="AX78" s="111">
        <f t="shared" ca="1" si="403"/>
        <v>2796308.6</v>
      </c>
      <c r="AY78" s="108">
        <f t="shared" ca="1" si="404"/>
        <v>0.27404219620109144</v>
      </c>
      <c r="AZ78" s="120">
        <f t="shared" ca="1" si="405"/>
        <v>6196547.2899999991</v>
      </c>
      <c r="BA78" s="111">
        <f t="shared" ca="1" si="405"/>
        <v>5086534.83</v>
      </c>
      <c r="BB78" s="108">
        <f t="shared" ca="1" si="406"/>
        <v>0.21822566778727809</v>
      </c>
      <c r="BC78" s="120">
        <f t="shared" ca="1" si="407"/>
        <v>5449967.5800000001</v>
      </c>
      <c r="BD78" s="111">
        <f t="shared" ca="1" si="407"/>
        <v>3979468.5100000002</v>
      </c>
      <c r="BE78" s="108">
        <f t="shared" ca="1" si="408"/>
        <v>0.36952147411263214</v>
      </c>
      <c r="BF78" s="120">
        <f t="shared" ca="1" si="409"/>
        <v>5776847.1399999997</v>
      </c>
      <c r="BG78" s="111">
        <f t="shared" ca="1" si="409"/>
        <v>5013308.03</v>
      </c>
      <c r="BH78" s="108">
        <f t="shared" ca="1" si="410"/>
        <v>0.15230245287760613</v>
      </c>
      <c r="BI78" s="120">
        <f t="shared" ca="1" si="411"/>
        <v>9931503.4499999974</v>
      </c>
      <c r="BJ78" s="111">
        <f t="shared" ca="1" si="411"/>
        <v>7137106.1499999994</v>
      </c>
      <c r="BK78" s="108">
        <f t="shared" ca="1" si="412"/>
        <v>0.39153085876409421</v>
      </c>
      <c r="BL78" s="120">
        <f t="shared" ca="1" si="413"/>
        <v>3869945.1199999996</v>
      </c>
      <c r="BM78" s="111">
        <f t="shared" ca="1" si="413"/>
        <v>3158604.560000001</v>
      </c>
      <c r="BN78" s="108">
        <f t="shared" ca="1" si="414"/>
        <v>0.22520722252107381</v>
      </c>
      <c r="BO78" s="152" t="str">
        <f t="shared" si="415"/>
        <v>Elite</v>
      </c>
      <c r="BP78" s="249"/>
    </row>
    <row r="79" spans="1:68" hidden="1" x14ac:dyDescent="0.2">
      <c r="A79" s="6">
        <f>A$31</f>
        <v>30</v>
      </c>
      <c r="B79" s="3" t="str">
        <f t="shared" ref="B79:B80" si="417">B$31</f>
        <v>&gt;= 0</v>
      </c>
      <c r="D79" s="237"/>
      <c r="E79" s="79" t="str">
        <f>$E$31</f>
        <v>High Value</v>
      </c>
      <c r="F79" s="29">
        <f t="shared" ca="1" si="377"/>
        <v>162970671.47999999</v>
      </c>
      <c r="G79" s="12">
        <f t="shared" ca="1" si="377"/>
        <v>124860656.62</v>
      </c>
      <c r="H79" s="13">
        <f t="shared" ca="1" si="378"/>
        <v>0.3052203623755057</v>
      </c>
      <c r="I79" s="141"/>
      <c r="J79" s="29">
        <f t="shared" ca="1" si="379"/>
        <v>207120176.15000001</v>
      </c>
      <c r="K79" s="12">
        <f t="shared" ca="1" si="379"/>
        <v>162824521.67999998</v>
      </c>
      <c r="L79" s="13">
        <f t="shared" ca="1" si="380"/>
        <v>0.27204535295398902</v>
      </c>
      <c r="M79" s="141"/>
      <c r="N79" s="29">
        <f t="shared" ca="1" si="381"/>
        <v>207120176.15000001</v>
      </c>
      <c r="O79" s="12">
        <f t="shared" ca="1" si="381"/>
        <v>162824521.67999998</v>
      </c>
      <c r="P79" s="13">
        <f t="shared" ca="1" si="382"/>
        <v>0.27204535295398902</v>
      </c>
      <c r="Q79" s="141"/>
      <c r="R79" s="29">
        <f t="shared" ca="1" si="383"/>
        <v>26159602.349999998</v>
      </c>
      <c r="S79" s="12">
        <f t="shared" ca="1" si="383"/>
        <v>17757051.940000001</v>
      </c>
      <c r="T79" s="13">
        <f t="shared" ca="1" si="384"/>
        <v>0.4731951248659802</v>
      </c>
      <c r="U79" s="29">
        <f t="shared" ca="1" si="385"/>
        <v>28669035.66</v>
      </c>
      <c r="V79" s="12">
        <f t="shared" ca="1" si="385"/>
        <v>21799996.640000001</v>
      </c>
      <c r="W79" s="13">
        <f t="shared" ca="1" si="386"/>
        <v>0.31509358159240519</v>
      </c>
      <c r="X79" s="29">
        <f t="shared" ca="1" si="387"/>
        <v>28958515.940000001</v>
      </c>
      <c r="Y79" s="12">
        <f t="shared" ca="1" si="387"/>
        <v>22673115.179999996</v>
      </c>
      <c r="Z79" s="13">
        <f t="shared" ca="1" si="388"/>
        <v>0.27721822564304577</v>
      </c>
      <c r="AA79" s="29">
        <f t="shared" ca="1" si="389"/>
        <v>38071476.800000004</v>
      </c>
      <c r="AB79" s="12">
        <f t="shared" ca="1" si="389"/>
        <v>30663105.350000005</v>
      </c>
      <c r="AC79" s="13">
        <f t="shared" ca="1" si="390"/>
        <v>0.24160538749869306</v>
      </c>
      <c r="AD79" s="141"/>
      <c r="AE79" s="29">
        <f t="shared" ca="1" si="391"/>
        <v>2687485.46</v>
      </c>
      <c r="AF79" s="12">
        <f t="shared" ca="1" si="391"/>
        <v>1725656.3900000001</v>
      </c>
      <c r="AG79" s="13">
        <f t="shared" ca="1" si="392"/>
        <v>0.55736998140168548</v>
      </c>
      <c r="AH79" s="29">
        <f t="shared" ca="1" si="393"/>
        <v>6801090.2999999998</v>
      </c>
      <c r="AI79" s="12">
        <f t="shared" ca="1" si="393"/>
        <v>4621765.5999999996</v>
      </c>
      <c r="AJ79" s="13">
        <f t="shared" ca="1" si="394"/>
        <v>0.4715350990539201</v>
      </c>
      <c r="AK79" s="29">
        <f t="shared" ca="1" si="395"/>
        <v>5106114.5199999996</v>
      </c>
      <c r="AL79" s="12">
        <f t="shared" ca="1" si="395"/>
        <v>3249213.0999999996</v>
      </c>
      <c r="AM79" s="13">
        <f t="shared" ca="1" si="396"/>
        <v>0.5714926546369028</v>
      </c>
      <c r="AN79" s="29">
        <f t="shared" ca="1" si="397"/>
        <v>4899823.7899999991</v>
      </c>
      <c r="AO79" s="12">
        <f t="shared" ca="1" si="397"/>
        <v>4123940.75</v>
      </c>
      <c r="AP79" s="13">
        <f t="shared" ca="1" si="398"/>
        <v>0.18814117055391719</v>
      </c>
      <c r="AQ79" s="29">
        <f t="shared" ca="1" si="399"/>
        <v>7366646.9700000007</v>
      </c>
      <c r="AR79" s="12">
        <f t="shared" ca="1" si="399"/>
        <v>4791887.8299999991</v>
      </c>
      <c r="AS79" s="13">
        <f t="shared" ca="1" si="400"/>
        <v>0.53731623763822578</v>
      </c>
      <c r="AT79" s="29">
        <f t="shared" ca="1" si="401"/>
        <v>3351663.73</v>
      </c>
      <c r="AU79" s="12">
        <f t="shared" ca="1" si="401"/>
        <v>2747374.91</v>
      </c>
      <c r="AV79" s="13">
        <f t="shared" ca="1" si="402"/>
        <v>0.2199513498505378</v>
      </c>
      <c r="AW79" s="29">
        <f t="shared" ca="1" si="403"/>
        <v>3667510.69</v>
      </c>
      <c r="AX79" s="12">
        <f t="shared" ca="1" si="403"/>
        <v>2797385.18</v>
      </c>
      <c r="AY79" s="13">
        <f t="shared" ca="1" si="404"/>
        <v>0.31104958881636735</v>
      </c>
      <c r="AZ79" s="29">
        <f t="shared" ca="1" si="405"/>
        <v>6607828.6900000013</v>
      </c>
      <c r="BA79" s="12">
        <f t="shared" ca="1" si="405"/>
        <v>5393460.3200000003</v>
      </c>
      <c r="BB79" s="13">
        <f t="shared" ca="1" si="406"/>
        <v>0.22515570671705637</v>
      </c>
      <c r="BC79" s="29">
        <f t="shared" ca="1" si="407"/>
        <v>5617023.1400000006</v>
      </c>
      <c r="BD79" s="12">
        <f t="shared" ca="1" si="407"/>
        <v>4205082.1400000006</v>
      </c>
      <c r="BE79" s="13">
        <f t="shared" ca="1" si="408"/>
        <v>0.33577013551511736</v>
      </c>
      <c r="BF79" s="29">
        <f t="shared" ca="1" si="409"/>
        <v>5754620.8399999989</v>
      </c>
      <c r="BG79" s="12">
        <f t="shared" ca="1" si="409"/>
        <v>5221577.12</v>
      </c>
      <c r="BH79" s="13">
        <f t="shared" ca="1" si="410"/>
        <v>0.10208481226070616</v>
      </c>
      <c r="BI79" s="29">
        <f t="shared" ca="1" si="411"/>
        <v>10518672.030000003</v>
      </c>
      <c r="BJ79" s="12">
        <f t="shared" ca="1" si="411"/>
        <v>7729595.5200000005</v>
      </c>
      <c r="BK79" s="13">
        <f t="shared" ca="1" si="412"/>
        <v>0.36083084849438568</v>
      </c>
      <c r="BL79" s="29">
        <f t="shared" ca="1" si="413"/>
        <v>4293596.6400000006</v>
      </c>
      <c r="BM79" s="12">
        <f t="shared" ca="1" si="413"/>
        <v>3476145.9600000004</v>
      </c>
      <c r="BN79" s="13">
        <f t="shared" ca="1" si="414"/>
        <v>0.23516005639763185</v>
      </c>
      <c r="BO79" s="159" t="str">
        <f t="shared" si="415"/>
        <v>High Value</v>
      </c>
      <c r="BP79" s="249"/>
    </row>
    <row r="80" spans="1:68" hidden="1" x14ac:dyDescent="0.2">
      <c r="A80" s="6">
        <f>A$32</f>
        <v>70</v>
      </c>
      <c r="B80" s="3" t="str">
        <f t="shared" si="417"/>
        <v>&gt;= 0</v>
      </c>
      <c r="D80" s="237"/>
      <c r="E80" s="79" t="str">
        <f>$E$32</f>
        <v>Opportunity</v>
      </c>
      <c r="F80" s="29">
        <f t="shared" ca="1" si="377"/>
        <v>33212150.16</v>
      </c>
      <c r="G80" s="12">
        <f t="shared" ca="1" si="377"/>
        <v>24327839.790000003</v>
      </c>
      <c r="H80" s="13">
        <f t="shared" ca="1" si="378"/>
        <v>0.3651910916337055</v>
      </c>
      <c r="I80" s="141"/>
      <c r="J80" s="29">
        <f t="shared" ca="1" si="379"/>
        <v>43025094.13000001</v>
      </c>
      <c r="K80" s="12">
        <f t="shared" ca="1" si="379"/>
        <v>33191175.109999999</v>
      </c>
      <c r="L80" s="13">
        <f t="shared" ca="1" si="380"/>
        <v>0.29628113459101962</v>
      </c>
      <c r="M80" s="141"/>
      <c r="N80" s="29">
        <f t="shared" ca="1" si="381"/>
        <v>43024926.140000008</v>
      </c>
      <c r="O80" s="12">
        <f t="shared" ca="1" si="381"/>
        <v>33191175.109999999</v>
      </c>
      <c r="P80" s="13">
        <f t="shared" ca="1" si="382"/>
        <v>0.29627607330592065</v>
      </c>
      <c r="Q80" s="141"/>
      <c r="R80" s="29">
        <f t="shared" ca="1" si="383"/>
        <v>5980598.3800000008</v>
      </c>
      <c r="S80" s="12">
        <f t="shared" ca="1" si="383"/>
        <v>4186691.56</v>
      </c>
      <c r="T80" s="13">
        <f t="shared" ca="1" si="384"/>
        <v>0.42847838067153932</v>
      </c>
      <c r="U80" s="29">
        <f t="shared" ca="1" si="385"/>
        <v>6873975.8099999996</v>
      </c>
      <c r="V80" s="12">
        <f t="shared" ca="1" si="385"/>
        <v>4964563.080000001</v>
      </c>
      <c r="W80" s="13">
        <f t="shared" ca="1" si="386"/>
        <v>0.38460841351621988</v>
      </c>
      <c r="X80" s="29">
        <f t="shared" ca="1" si="387"/>
        <v>6692436.6799999997</v>
      </c>
      <c r="Y80" s="12">
        <f t="shared" ca="1" si="387"/>
        <v>5190159.8100000005</v>
      </c>
      <c r="Z80" s="13">
        <f t="shared" ca="1" si="388"/>
        <v>0.2894471316866829</v>
      </c>
      <c r="AA80" s="29">
        <f t="shared" ca="1" si="389"/>
        <v>8298234.5700000012</v>
      </c>
      <c r="AB80" s="12">
        <f t="shared" ca="1" si="389"/>
        <v>6720406.3100000015</v>
      </c>
      <c r="AC80" s="13">
        <f t="shared" ca="1" si="390"/>
        <v>0.23478167646682058</v>
      </c>
      <c r="AD80" s="141"/>
      <c r="AE80" s="29">
        <f t="shared" ca="1" si="391"/>
        <v>697915.58</v>
      </c>
      <c r="AF80" s="12">
        <f t="shared" ca="1" si="391"/>
        <v>418588.61</v>
      </c>
      <c r="AG80" s="13">
        <f t="shared" ca="1" si="392"/>
        <v>0.66730666656218851</v>
      </c>
      <c r="AH80" s="29">
        <f t="shared" ca="1" si="393"/>
        <v>1493013.1700000002</v>
      </c>
      <c r="AI80" s="12">
        <f t="shared" ca="1" si="393"/>
        <v>1047309.83</v>
      </c>
      <c r="AJ80" s="13">
        <f t="shared" ca="1" si="394"/>
        <v>0.42556970939535649</v>
      </c>
      <c r="AK80" s="29">
        <f t="shared" ca="1" si="395"/>
        <v>1106258.07</v>
      </c>
      <c r="AL80" s="12">
        <f t="shared" ca="1" si="395"/>
        <v>831234.06000000017</v>
      </c>
      <c r="AM80" s="13">
        <f t="shared" ca="1" si="396"/>
        <v>0.33086229647519477</v>
      </c>
      <c r="AN80" s="29">
        <f t="shared" ca="1" si="397"/>
        <v>1050646.8</v>
      </c>
      <c r="AO80" s="12">
        <f t="shared" ca="1" si="397"/>
        <v>876927.72000000009</v>
      </c>
      <c r="AP80" s="13">
        <f t="shared" ca="1" si="398"/>
        <v>0.19809965637760879</v>
      </c>
      <c r="AQ80" s="29">
        <f t="shared" ca="1" si="399"/>
        <v>1720839.4699999997</v>
      </c>
      <c r="AR80" s="12">
        <f t="shared" ca="1" si="399"/>
        <v>1121318.4500000002</v>
      </c>
      <c r="AS80" s="13">
        <f t="shared" ca="1" si="400"/>
        <v>0.5346572331883056</v>
      </c>
      <c r="AT80" s="29">
        <f t="shared" ca="1" si="401"/>
        <v>765945.6</v>
      </c>
      <c r="AU80" s="12">
        <f t="shared" ca="1" si="401"/>
        <v>551044.98</v>
      </c>
      <c r="AV80" s="13">
        <f t="shared" ca="1" si="402"/>
        <v>0.38998743804906816</v>
      </c>
      <c r="AW80" s="29">
        <f t="shared" ca="1" si="403"/>
        <v>869959.44000000006</v>
      </c>
      <c r="AX80" s="12">
        <f t="shared" ca="1" si="403"/>
        <v>563119.03</v>
      </c>
      <c r="AY80" s="13">
        <f t="shared" ca="1" si="404"/>
        <v>0.54489440713804327</v>
      </c>
      <c r="AZ80" s="29">
        <f t="shared" ca="1" si="405"/>
        <v>1467959.96</v>
      </c>
      <c r="BA80" s="12">
        <f t="shared" ca="1" si="405"/>
        <v>1257711.5499999998</v>
      </c>
      <c r="BB80" s="13">
        <f t="shared" ca="1" si="406"/>
        <v>0.16716743199185868</v>
      </c>
      <c r="BC80" s="29">
        <f t="shared" ca="1" si="407"/>
        <v>1248075.69</v>
      </c>
      <c r="BD80" s="12">
        <f t="shared" ca="1" si="407"/>
        <v>989843.19000000006</v>
      </c>
      <c r="BE80" s="13">
        <f t="shared" ca="1" si="408"/>
        <v>0.26088223125523535</v>
      </c>
      <c r="BF80" s="29">
        <f t="shared" ca="1" si="409"/>
        <v>1243960.9100000001</v>
      </c>
      <c r="BG80" s="12">
        <f t="shared" ca="1" si="409"/>
        <v>1027496.0900000001</v>
      </c>
      <c r="BH80" s="13">
        <f t="shared" ca="1" si="410"/>
        <v>0.21067215934612465</v>
      </c>
      <c r="BI80" s="29">
        <f t="shared" ca="1" si="411"/>
        <v>2058541.1500000004</v>
      </c>
      <c r="BJ80" s="12">
        <f t="shared" ca="1" si="411"/>
        <v>1614863.59</v>
      </c>
      <c r="BK80" s="13">
        <f t="shared" ca="1" si="412"/>
        <v>0.27474615363641969</v>
      </c>
      <c r="BL80" s="29">
        <f t="shared" ca="1" si="413"/>
        <v>922224.85000000009</v>
      </c>
      <c r="BM80" s="12">
        <f t="shared" ca="1" si="413"/>
        <v>741565.63</v>
      </c>
      <c r="BN80" s="13">
        <f t="shared" ca="1" si="414"/>
        <v>0.24361865314604736</v>
      </c>
      <c r="BO80" s="159" t="str">
        <f t="shared" si="415"/>
        <v>Opportunity</v>
      </c>
      <c r="BP80" s="249"/>
    </row>
    <row r="81" spans="1:68" hidden="1" x14ac:dyDescent="0.2">
      <c r="A81" s="6">
        <f>A$33</f>
        <v>100</v>
      </c>
      <c r="B81" s="3" t="str">
        <f t="shared" ref="B81" si="418">B$33</f>
        <v>&gt;= 0</v>
      </c>
      <c r="D81" s="237"/>
      <c r="E81" s="78" t="str">
        <f>$E$33</f>
        <v>Marginal</v>
      </c>
      <c r="F81" s="121">
        <f t="shared" ca="1" si="377"/>
        <v>890661.77999999991</v>
      </c>
      <c r="G81" s="104">
        <f t="shared" ca="1" si="377"/>
        <v>651819.36</v>
      </c>
      <c r="H81" s="48">
        <f t="shared" ca="1" si="378"/>
        <v>0.36642424981056093</v>
      </c>
      <c r="I81" s="141"/>
      <c r="J81" s="121">
        <f t="shared" ca="1" si="379"/>
        <v>1121989.57</v>
      </c>
      <c r="K81" s="104">
        <f t="shared" ca="1" si="379"/>
        <v>889390.5</v>
      </c>
      <c r="L81" s="48">
        <f t="shared" ca="1" si="380"/>
        <v>0.26152637114968069</v>
      </c>
      <c r="M81" s="141"/>
      <c r="N81" s="121">
        <f t="shared" ca="1" si="381"/>
        <v>1122157.56</v>
      </c>
      <c r="O81" s="104">
        <f t="shared" ca="1" si="381"/>
        <v>889390.5</v>
      </c>
      <c r="P81" s="48">
        <f t="shared" ca="1" si="382"/>
        <v>0.26171525331111595</v>
      </c>
      <c r="Q81" s="141"/>
      <c r="R81" s="121">
        <f t="shared" ca="1" si="383"/>
        <v>254015.50000000003</v>
      </c>
      <c r="S81" s="104">
        <f t="shared" ca="1" si="383"/>
        <v>185263.26999999996</v>
      </c>
      <c r="T81" s="48">
        <f t="shared" ca="1" si="384"/>
        <v>0.37110556237078229</v>
      </c>
      <c r="U81" s="121">
        <f t="shared" ca="1" si="385"/>
        <v>287187.28000000003</v>
      </c>
      <c r="V81" s="104">
        <f t="shared" ca="1" si="385"/>
        <v>207705.82</v>
      </c>
      <c r="W81" s="48">
        <f t="shared" ca="1" si="386"/>
        <v>0.38266361529975434</v>
      </c>
      <c r="X81" s="121">
        <f t="shared" ca="1" si="387"/>
        <v>284381.52999999997</v>
      </c>
      <c r="Y81" s="104">
        <f t="shared" ca="1" si="387"/>
        <v>198871.03</v>
      </c>
      <c r="Z81" s="48">
        <f t="shared" ca="1" si="388"/>
        <v>0.42997967074440141</v>
      </c>
      <c r="AA81" s="121">
        <f t="shared" ca="1" si="389"/>
        <v>294678.76</v>
      </c>
      <c r="AB81" s="104">
        <f t="shared" ca="1" si="389"/>
        <v>230809.65999999997</v>
      </c>
      <c r="AC81" s="48">
        <f t="shared" ca="1" si="390"/>
        <v>0.27671762091759955</v>
      </c>
      <c r="AD81" s="141"/>
      <c r="AE81" s="121">
        <f t="shared" ca="1" si="391"/>
        <v>37953.410000000011</v>
      </c>
      <c r="AF81" s="104">
        <f t="shared" ca="1" si="391"/>
        <v>25751.439999999999</v>
      </c>
      <c r="AG81" s="48">
        <f t="shared" ca="1" si="392"/>
        <v>0.47383641458497128</v>
      </c>
      <c r="AH81" s="121">
        <f t="shared" ca="1" si="393"/>
        <v>71942.559999999998</v>
      </c>
      <c r="AI81" s="104">
        <f t="shared" ca="1" si="393"/>
        <v>45981.54</v>
      </c>
      <c r="AJ81" s="48">
        <f t="shared" ca="1" si="394"/>
        <v>0.56459657506033933</v>
      </c>
      <c r="AK81" s="121">
        <f t="shared" ca="1" si="395"/>
        <v>55866.31</v>
      </c>
      <c r="AL81" s="104">
        <f t="shared" ca="1" si="395"/>
        <v>37414.999999999993</v>
      </c>
      <c r="AM81" s="48">
        <f t="shared" ca="1" si="396"/>
        <v>0.49315274622477639</v>
      </c>
      <c r="AN81" s="121">
        <f t="shared" ca="1" si="397"/>
        <v>54413.399999999994</v>
      </c>
      <c r="AO81" s="104">
        <f t="shared" ca="1" si="397"/>
        <v>44680.170000000013</v>
      </c>
      <c r="AP81" s="48">
        <f t="shared" ca="1" si="398"/>
        <v>0.21784227768157505</v>
      </c>
      <c r="AQ81" s="121">
        <f t="shared" ca="1" si="399"/>
        <v>67059.45</v>
      </c>
      <c r="AR81" s="104">
        <f t="shared" ca="1" si="399"/>
        <v>45147.26</v>
      </c>
      <c r="AS81" s="48">
        <f t="shared" ca="1" si="400"/>
        <v>0.48534927701038766</v>
      </c>
      <c r="AT81" s="121">
        <f t="shared" ca="1" si="401"/>
        <v>39073.05000000001</v>
      </c>
      <c r="AU81" s="104">
        <f t="shared" ca="1" si="401"/>
        <v>25917.48</v>
      </c>
      <c r="AV81" s="48">
        <f t="shared" ca="1" si="402"/>
        <v>0.50759448835303478</v>
      </c>
      <c r="AW81" s="121">
        <f t="shared" ca="1" si="403"/>
        <v>41900.999999999993</v>
      </c>
      <c r="AX81" s="104">
        <f t="shared" ca="1" si="403"/>
        <v>24917.360000000001</v>
      </c>
      <c r="AY81" s="48">
        <f t="shared" ca="1" si="404"/>
        <v>0.68159869263838513</v>
      </c>
      <c r="AZ81" s="121">
        <f t="shared" ca="1" si="405"/>
        <v>101686.53</v>
      </c>
      <c r="BA81" s="104">
        <f t="shared" ca="1" si="405"/>
        <v>61245.909999999996</v>
      </c>
      <c r="BB81" s="48">
        <f t="shared" ca="1" si="406"/>
        <v>0.66029911221826898</v>
      </c>
      <c r="BC81" s="121">
        <f t="shared" ca="1" si="407"/>
        <v>59892.26</v>
      </c>
      <c r="BD81" s="104">
        <f t="shared" ca="1" si="407"/>
        <v>49956.03</v>
      </c>
      <c r="BE81" s="48">
        <f t="shared" ca="1" si="408"/>
        <v>0.19889951223105606</v>
      </c>
      <c r="BF81" s="121">
        <f t="shared" ca="1" si="409"/>
        <v>56797.37</v>
      </c>
      <c r="BG81" s="104">
        <f t="shared" ca="1" si="409"/>
        <v>51213.88</v>
      </c>
      <c r="BH81" s="48">
        <f t="shared" ca="1" si="410"/>
        <v>0.10902298361303626</v>
      </c>
      <c r="BI81" s="121">
        <f t="shared" ca="1" si="411"/>
        <v>73643.66</v>
      </c>
      <c r="BJ81" s="104">
        <f t="shared" ca="1" si="411"/>
        <v>48411.020000000004</v>
      </c>
      <c r="BK81" s="48">
        <f t="shared" ca="1" si="412"/>
        <v>0.52121686343316043</v>
      </c>
      <c r="BL81" s="121">
        <f t="shared" ca="1" si="413"/>
        <v>49169.77</v>
      </c>
      <c r="BM81" s="104">
        <f t="shared" ca="1" si="413"/>
        <v>39548.930000000008</v>
      </c>
      <c r="BN81" s="48">
        <f t="shared" ca="1" si="414"/>
        <v>0.24326422990457611</v>
      </c>
      <c r="BO81" s="154" t="str">
        <f t="shared" si="415"/>
        <v>Marginal</v>
      </c>
      <c r="BP81" s="249"/>
    </row>
    <row r="82" spans="1:68" hidden="1" x14ac:dyDescent="0.2">
      <c r="A82" s="6"/>
      <c r="C82" s="3">
        <f>ROW($C$10)</f>
        <v>10</v>
      </c>
      <c r="D82" s="237"/>
      <c r="E82" s="76" t="str">
        <f>E78 &amp; " %"</f>
        <v>Elite %</v>
      </c>
      <c r="F82" s="33">
        <f ca="1">IFERROR(F78 / INDIRECT(ADDRESS($C82, COLUMN(F78))), 0)</f>
        <v>0.43872193132309117</v>
      </c>
      <c r="G82" s="8">
        <f ca="1">IFERROR(G78 / INDIRECT(ADDRESS($C82, COLUMN(G78))), 0)</f>
        <v>0.44835005751846219</v>
      </c>
      <c r="H82" s="20">
        <f t="shared" ref="H82:H85" ca="1" si="419">IF(F$9 = 0, 0, IFERROR((F82 - G82) * 10000, 0))</f>
        <v>-96.281261953710114</v>
      </c>
      <c r="I82" s="88"/>
      <c r="J82" s="33">
        <f ca="1">IFERROR(J78 / INDIRECT(ADDRESS($C82, COLUMN(J78))), 0)</f>
        <v>0.43468371913166753</v>
      </c>
      <c r="K82" s="8">
        <f ca="1">IFERROR(K78 / INDIRECT(ADDRESS($C82, COLUMN(K78))), 0)</f>
        <v>0.43880466482203212</v>
      </c>
      <c r="L82" s="20">
        <f t="shared" ref="L82:L85" ca="1" si="420">IF(J$9 = 0, 0, IFERROR((J82 - K82) * 10000, 0))</f>
        <v>-41.209456903645858</v>
      </c>
      <c r="M82" s="88"/>
      <c r="N82" s="33">
        <f ca="1">IFERROR(N78 / INDIRECT(ADDRESS($C82, COLUMN(N78))), 0)</f>
        <v>0.43468371913166753</v>
      </c>
      <c r="O82" s="8">
        <f ca="1">IFERROR(O78 / INDIRECT(ADDRESS($C82, COLUMN(O78))), 0)</f>
        <v>0.43880466482203212</v>
      </c>
      <c r="P82" s="20">
        <f t="shared" ref="P82:P85" ca="1" si="421">IF(N$9 = 0, 0, IFERROR((N82 - O82) * 10000, 0))</f>
        <v>-41.209456903645858</v>
      </c>
      <c r="Q82" s="88"/>
      <c r="R82" s="33">
        <f ca="1">IFERROR(R78 / INDIRECT(ADDRESS($C82, COLUMN(R78))), 0)</f>
        <v>0.42264093217425208</v>
      </c>
      <c r="S82" s="8">
        <f ca="1">IFERROR(S78 / INDIRECT(ADDRESS($C82, COLUMN(S78))), 0)</f>
        <v>0.43469203930558864</v>
      </c>
      <c r="T82" s="20">
        <f t="shared" ref="T82:T85" ca="1" si="422">IF(R$9 = 0, 0, IFERROR((R82 - S82) * 10000, 0))</f>
        <v>-120.51107131336558</v>
      </c>
      <c r="U82" s="33">
        <f ca="1">IFERROR(U78 / INDIRECT(ADDRESS($C82, COLUMN(U78))), 0)</f>
        <v>0.41348400115582901</v>
      </c>
      <c r="V82" s="8">
        <f ca="1">IFERROR(V78 / INDIRECT(ADDRESS($C82, COLUMN(V78))), 0)</f>
        <v>0.43054187597940236</v>
      </c>
      <c r="W82" s="20">
        <f t="shared" ref="W82:W85" ca="1" si="423">IF(U$9 = 0, 0, IFERROR((U82 - V82) * 10000, 0))</f>
        <v>-170.57874823573349</v>
      </c>
      <c r="X82" s="33">
        <f ca="1">IFERROR(X78 / INDIRECT(ADDRESS($C82, COLUMN(X78))), 0)</f>
        <v>0.42834604902078072</v>
      </c>
      <c r="Y82" s="8">
        <f ca="1">IFERROR(Y78 / INDIRECT(ADDRESS($C82, COLUMN(Y78))), 0)</f>
        <v>0.43186395438477504</v>
      </c>
      <c r="Z82" s="20">
        <f t="shared" ref="Z82:Z85" ca="1" si="424">IF(X$9 = 0, 0, IFERROR((X82 - Y82) * 10000, 0))</f>
        <v>-35.179053639943227</v>
      </c>
      <c r="AA82" s="33">
        <f ca="1">IFERROR(AA78 / INDIRECT(ADDRESS($C82, COLUMN(AA78))), 0)</f>
        <v>0.41984676037972707</v>
      </c>
      <c r="AB82" s="8">
        <f ca="1">IFERROR(AB78 / INDIRECT(ADDRESS($C82, COLUMN(AB78))), 0)</f>
        <v>0.41906942438814648</v>
      </c>
      <c r="AC82" s="20">
        <f t="shared" ref="AC82:AC85" ca="1" si="425">IF(AA$9 = 0, 0, IFERROR((AA82 - AB82) * 10000, 0))</f>
        <v>7.7733599158058553</v>
      </c>
      <c r="AD82" s="88"/>
      <c r="AE82" s="33">
        <f ca="1">IFERROR(AE78 / INDIRECT(ADDRESS($C82, COLUMN(AE78))), 0)</f>
        <v>0.42525408010269306</v>
      </c>
      <c r="AF82" s="8">
        <f ca="1">IFERROR(AF78 / INDIRECT(ADDRESS($C82, COLUMN(AF78))), 0)</f>
        <v>0.43909946397542793</v>
      </c>
      <c r="AG82" s="20">
        <f t="shared" ref="AG82:AG85" ca="1" si="426">IF(AE$9 = 0, 0, IFERROR((AE82 - AF82) * 10000, 0))</f>
        <v>-138.45383872734874</v>
      </c>
      <c r="AH82" s="33">
        <f ca="1">IFERROR(AH78 / INDIRECT(ADDRESS($C82, COLUMN(AH78))), 0)</f>
        <v>0.43638535121551292</v>
      </c>
      <c r="AI82" s="8">
        <f ca="1">IFERROR(AI78 / INDIRECT(ADDRESS($C82, COLUMN(AI78))), 0)</f>
        <v>0.44407721341320655</v>
      </c>
      <c r="AJ82" s="20">
        <f t="shared" ref="AJ82:AJ85" ca="1" si="427">IF(AH$9 = 0, 0, IFERROR((AH82 - AI82) * 10000, 0))</f>
        <v>-76.918621976936336</v>
      </c>
      <c r="AK82" s="33">
        <f ca="1">IFERROR(AK78 / INDIRECT(ADDRESS($C82, COLUMN(AK78))), 0)</f>
        <v>0.42562290263046987</v>
      </c>
      <c r="AL82" s="8">
        <f ca="1">IFERROR(AL78 / INDIRECT(ADDRESS($C82, COLUMN(AL78))), 0)</f>
        <v>0.43918008783624518</v>
      </c>
      <c r="AM82" s="20">
        <f t="shared" ref="AM82:AM85" ca="1" si="428">IF(AK$9 = 0, 0, IFERROR((AK82 - AL82) * 10000, 0))</f>
        <v>-135.57185205775312</v>
      </c>
      <c r="AN82" s="33">
        <f ca="1">IFERROR(AN78 / INDIRECT(ADDRESS($C82, COLUMN(AN78))), 0)</f>
        <v>0.43022223778348101</v>
      </c>
      <c r="AO82" s="8">
        <f ca="1">IFERROR(AO78 / INDIRECT(ADDRESS($C82, COLUMN(AO78))), 0)</f>
        <v>0.44749897675782063</v>
      </c>
      <c r="AP82" s="20">
        <f t="shared" ref="AP82:AP85" ca="1" si="429">IF(AN$9 = 0, 0, IFERROR((AN82 - AO82) * 10000, 0))</f>
        <v>-172.76738974339622</v>
      </c>
      <c r="AQ82" s="33">
        <f ca="1">IFERROR(AQ78 / INDIRECT(ADDRESS($C82, COLUMN(AQ78))), 0)</f>
        <v>0.42467171875958309</v>
      </c>
      <c r="AR82" s="8">
        <f ca="1">IFERROR(AR78 / INDIRECT(ADDRESS($C82, COLUMN(AR78))), 0)</f>
        <v>0.44153537212478</v>
      </c>
      <c r="AS82" s="20">
        <f t="shared" ref="AS82:AS85" ca="1" si="430">IF(AQ$9 = 0, 0, IFERROR((AQ82 - AR82) * 10000, 0))</f>
        <v>-168.63653365196907</v>
      </c>
      <c r="AT82" s="33">
        <f ca="1">IFERROR(AT78 / INDIRECT(ADDRESS($C82, COLUMN(AT78))), 0)</f>
        <v>0.43779046243636727</v>
      </c>
      <c r="AU82" s="8">
        <f ca="1">IFERROR(AU78 / INDIRECT(ADDRESS($C82, COLUMN(AU78))), 0)</f>
        <v>0.45257401545329812</v>
      </c>
      <c r="AV82" s="20">
        <f t="shared" ref="AV82:AV85" ca="1" si="431">IF(AT$9 = 0, 0, IFERROR((AT82 - AU82) * 10000, 0))</f>
        <v>-147.8355301693085</v>
      </c>
      <c r="AW82" s="33">
        <f ca="1">IFERROR(AW78 / INDIRECT(ADDRESS($C82, COLUMN(AW78))), 0)</f>
        <v>0.43756093752592273</v>
      </c>
      <c r="AX82" s="8">
        <f ca="1">IFERROR(AX78 / INDIRECT(ADDRESS($C82, COLUMN(AX78))), 0)</f>
        <v>0.45235047844218634</v>
      </c>
      <c r="AY82" s="20">
        <f t="shared" ref="AY82:AY85" ca="1" si="432">IF(AW$9 = 0, 0, IFERROR((AW82 - AX82) * 10000, 0))</f>
        <v>-147.8954091626361</v>
      </c>
      <c r="AZ82" s="33">
        <f ca="1">IFERROR(AZ78 / INDIRECT(ADDRESS($C82, COLUMN(AZ78))), 0)</f>
        <v>0.43109347456029118</v>
      </c>
      <c r="BA82" s="8">
        <f ca="1">IFERROR(BA78 / INDIRECT(ADDRESS($C82, COLUMN(BA78))), 0)</f>
        <v>0.43110053901640344</v>
      </c>
      <c r="BB82" s="20">
        <f t="shared" ref="BB82:BB85" ca="1" si="433">IF(AZ$9 = 0, 0, IFERROR((AZ82 - BA82) * 10000, 0))</f>
        <v>-7.0644561122601424E-2</v>
      </c>
      <c r="BC82" s="33">
        <f ca="1">IFERROR(BC78 / INDIRECT(ADDRESS($C82, COLUMN(BC78))), 0)</f>
        <v>0.44040289146274797</v>
      </c>
      <c r="BD82" s="8">
        <f ca="1">IFERROR(BD78 / INDIRECT(ADDRESS($C82, COLUMN(BD78))), 0)</f>
        <v>0.43140910373990399</v>
      </c>
      <c r="BE82" s="20">
        <f t="shared" ref="BE82:BE85" ca="1" si="434">IF(BC$9 = 0, 0, IFERROR((BC82 - BD82) * 10000, 0))</f>
        <v>89.937877228439817</v>
      </c>
      <c r="BF82" s="33">
        <f ca="1">IFERROR(BF78 / INDIRECT(ADDRESS($C82, COLUMN(BF78))), 0)</f>
        <v>0.45018276820814102</v>
      </c>
      <c r="BG82" s="8">
        <f ca="1">IFERROR(BG78 / INDIRECT(ADDRESS($C82, COLUMN(BG78))), 0)</f>
        <v>0.44312245372273834</v>
      </c>
      <c r="BH82" s="20">
        <f t="shared" ref="BH82:BH85" ca="1" si="435">IF(BF$9 = 0, 0, IFERROR((BF82 - BG82) * 10000, 0))</f>
        <v>70.603144854026738</v>
      </c>
      <c r="BI82" s="33">
        <f ca="1">IFERROR(BI78 / INDIRECT(ADDRESS($C82, COLUMN(BI78))), 0)</f>
        <v>0.43979031963270482</v>
      </c>
      <c r="BJ82" s="8">
        <f ca="1">IFERROR(BJ78 / INDIRECT(ADDRESS($C82, COLUMN(BJ78))), 0)</f>
        <v>0.43176747680124328</v>
      </c>
      <c r="BK82" s="20">
        <f t="shared" ref="BK82:BK85" ca="1" si="436">IF(BI$9 = 0, 0, IFERROR((BI82 - BJ82) * 10000, 0))</f>
        <v>80.228428314615414</v>
      </c>
      <c r="BL82" s="33">
        <f ca="1">IFERROR(BL78 / INDIRECT(ADDRESS($C82, COLUMN(BL78))), 0)</f>
        <v>0.42364226295793866</v>
      </c>
      <c r="BM82" s="8">
        <f ca="1">IFERROR(BM78 / INDIRECT(ADDRESS($C82, COLUMN(BM78))), 0)</f>
        <v>0.425925300140439</v>
      </c>
      <c r="BN82" s="20">
        <f t="shared" ref="BN82:BN85" ca="1" si="437">IF(BL$9 = 0, 0, IFERROR((BL82 - BM82) * 10000, 0))</f>
        <v>-22.830371825003361</v>
      </c>
      <c r="BO82" s="155" t="str">
        <f t="shared" si="415"/>
        <v>Elite %</v>
      </c>
      <c r="BP82" s="249"/>
    </row>
    <row r="83" spans="1:68" hidden="1" x14ac:dyDescent="0.2">
      <c r="A83" s="6"/>
      <c r="C83" s="3">
        <f t="shared" ref="C83:C85" si="438">ROW($C$10)</f>
        <v>10</v>
      </c>
      <c r="D83" s="237"/>
      <c r="E83" s="79" t="str">
        <f t="shared" ref="E83:E84" si="439">E79 &amp; " %"</f>
        <v>High Value %</v>
      </c>
      <c r="F83" s="28">
        <f t="shared" ref="F83:G84" ca="1" si="440">IFERROR(F79 / INDIRECT(ADDRESS($C83, COLUMN(F79))), 0)</f>
        <v>0.46415104737520646</v>
      </c>
      <c r="G83" s="10">
        <f t="shared" ca="1" si="440"/>
        <v>0.45968519012171349</v>
      </c>
      <c r="H83" s="18">
        <f t="shared" ca="1" si="419"/>
        <v>44.658572534929661</v>
      </c>
      <c r="I83" s="88"/>
      <c r="J83" s="28">
        <f t="shared" ref="J83:K85" ca="1" si="441">IFERROR(J79 / INDIRECT(ADDRESS($C83, COLUMN(J79))), 0)</f>
        <v>0.46599150141491019</v>
      </c>
      <c r="K83" s="10">
        <f t="shared" ca="1" si="441"/>
        <v>0.46406298220635422</v>
      </c>
      <c r="L83" s="18">
        <f t="shared" ca="1" si="420"/>
        <v>19.285192085559679</v>
      </c>
      <c r="M83" s="88"/>
      <c r="N83" s="28">
        <f t="shared" ref="N83:O85" ca="1" si="442">IFERROR(N79 / INDIRECT(ADDRESS($C83, COLUMN(N79))), 0)</f>
        <v>0.46599150141491019</v>
      </c>
      <c r="O83" s="10">
        <f t="shared" ca="1" si="442"/>
        <v>0.46406298220635422</v>
      </c>
      <c r="P83" s="18">
        <f t="shared" ca="1" si="421"/>
        <v>19.285192085559679</v>
      </c>
      <c r="Q83" s="88"/>
      <c r="R83" s="28">
        <f t="shared" ref="R83:S85" ca="1" si="443">IFERROR(R79 / INDIRECT(ADDRESS($C83, COLUMN(R79))), 0)</f>
        <v>0.46624013127074942</v>
      </c>
      <c r="S83" s="10">
        <f t="shared" ca="1" si="443"/>
        <v>0.45362193271840839</v>
      </c>
      <c r="T83" s="18">
        <f t="shared" ca="1" si="422"/>
        <v>126.1819855234103</v>
      </c>
      <c r="U83" s="28">
        <f t="shared" ref="U83:V85" ca="1" si="444">IFERROR(U79 / INDIRECT(ADDRESS($C83, COLUMN(U79))), 0)</f>
        <v>0.4692926266847473</v>
      </c>
      <c r="V83" s="10">
        <f t="shared" ca="1" si="444"/>
        <v>0.46025741411523013</v>
      </c>
      <c r="W83" s="18">
        <f t="shared" ca="1" si="423"/>
        <v>90.352125695171708</v>
      </c>
      <c r="X83" s="28">
        <f t="shared" ref="X83:Y85" ca="1" si="445">IFERROR(X79 / INDIRECT(ADDRESS($C83, COLUMN(X79))), 0)</f>
        <v>0.46066776455996061</v>
      </c>
      <c r="Y83" s="10">
        <f t="shared" ca="1" si="445"/>
        <v>0.45903167886600998</v>
      </c>
      <c r="Z83" s="18">
        <f t="shared" ca="1" si="424"/>
        <v>16.360856939506284</v>
      </c>
      <c r="AA83" s="28">
        <f t="shared" ref="AA83:AB85" ca="1" si="446">IFERROR(AA79 / INDIRECT(ADDRESS($C83, COLUMN(AA79))), 0)</f>
        <v>0.47332217438428292</v>
      </c>
      <c r="AB83" s="10">
        <f t="shared" ca="1" si="446"/>
        <v>0.47357322466299379</v>
      </c>
      <c r="AC83" s="18">
        <f t="shared" ca="1" si="425"/>
        <v>-2.5105027871086261</v>
      </c>
      <c r="AD83" s="88"/>
      <c r="AE83" s="28">
        <f t="shared" ref="AE83:AF85" ca="1" si="447">IFERROR(AE79 / INDIRECT(ADDRESS($C83, COLUMN(AE79))), 0)</f>
        <v>0.45120110274246839</v>
      </c>
      <c r="AF83" s="10">
        <f t="shared" ca="1" si="447"/>
        <v>0.4460475493430891</v>
      </c>
      <c r="AG83" s="18">
        <f t="shared" ca="1" si="426"/>
        <v>51.535533993792846</v>
      </c>
      <c r="AH83" s="28">
        <f t="shared" ref="AH83:AI85" ca="1" si="448">IFERROR(AH79 / INDIRECT(ADDRESS($C83, COLUMN(AH79))), 0)</f>
        <v>0.45818467972092702</v>
      </c>
      <c r="AI83" s="10">
        <f t="shared" ca="1" si="448"/>
        <v>0.4495746629981513</v>
      </c>
      <c r="AJ83" s="18">
        <f t="shared" ca="1" si="427"/>
        <v>86.100167227757268</v>
      </c>
      <c r="AK83" s="28">
        <f t="shared" ref="AK83:AL85" ca="1" si="449">IFERROR(AK79 / INDIRECT(ADDRESS($C83, COLUMN(AK79))), 0)</f>
        <v>0.46788823521611633</v>
      </c>
      <c r="AL83" s="10">
        <f t="shared" ca="1" si="449"/>
        <v>0.44251685329441004</v>
      </c>
      <c r="AM83" s="18">
        <f t="shared" ca="1" si="428"/>
        <v>253.71381921706293</v>
      </c>
      <c r="AN83" s="28">
        <f t="shared" ref="AN83:AO85" ca="1" si="450">IFERROR(AN79 / INDIRECT(ADDRESS($C83, COLUMN(AN79))), 0)</f>
        <v>0.46492332557476496</v>
      </c>
      <c r="AO83" s="10">
        <f t="shared" ca="1" si="450"/>
        <v>0.45158250306058306</v>
      </c>
      <c r="AP83" s="18">
        <f t="shared" ca="1" si="429"/>
        <v>133.40822514181895</v>
      </c>
      <c r="AQ83" s="28">
        <f t="shared" ref="AQ83:AR85" ca="1" si="451">IFERROR(AQ79 / INDIRECT(ADDRESS($C83, COLUMN(AQ79))), 0)</f>
        <v>0.46296565560774361</v>
      </c>
      <c r="AR83" s="10">
        <f t="shared" ca="1" si="451"/>
        <v>0.44913411663731895</v>
      </c>
      <c r="AS83" s="18">
        <f t="shared" ca="1" si="430"/>
        <v>138.31538970424663</v>
      </c>
      <c r="AT83" s="28">
        <f t="shared" ref="AT83:AU85" ca="1" si="452">IFERROR(AT79 / INDIRECT(ADDRESS($C83, COLUMN(AT79))), 0)</f>
        <v>0.45332723153894211</v>
      </c>
      <c r="AU83" s="10">
        <f t="shared" ca="1" si="452"/>
        <v>0.45241630064329397</v>
      </c>
      <c r="AV83" s="18">
        <f t="shared" ca="1" si="431"/>
        <v>9.1093089564814314</v>
      </c>
      <c r="AW83" s="28">
        <f t="shared" ref="AW83:AX85" ca="1" si="453">IFERROR(AW79 / INDIRECT(ADDRESS($C83, COLUMN(AW79))), 0)</f>
        <v>0.45044422378957888</v>
      </c>
      <c r="AX83" s="10">
        <f t="shared" ca="1" si="453"/>
        <v>0.45252463356872757</v>
      </c>
      <c r="AY83" s="18">
        <f t="shared" ca="1" si="432"/>
        <v>-20.804097791486953</v>
      </c>
      <c r="AZ83" s="28">
        <f t="shared" ref="AZ83:BA85" ca="1" si="454">IFERROR(AZ79 / INDIRECT(ADDRESS($C83, COLUMN(AZ79))), 0)</f>
        <v>0.45970630029215481</v>
      </c>
      <c r="BA83" s="10">
        <f t="shared" ca="1" si="454"/>
        <v>0.45711348271954799</v>
      </c>
      <c r="BB83" s="18">
        <f t="shared" ca="1" si="433"/>
        <v>25.928175726068204</v>
      </c>
      <c r="BC83" s="28">
        <f t="shared" ref="BC83:BD85" ca="1" si="455">IFERROR(BC79 / INDIRECT(ADDRESS($C83, COLUMN(BC79))), 0)</f>
        <v>0.45390237574021752</v>
      </c>
      <c r="BD83" s="10">
        <f t="shared" ca="1" si="455"/>
        <v>0.45586758950633777</v>
      </c>
      <c r="BE83" s="18">
        <f t="shared" ca="1" si="434"/>
        <v>-19.652137661202438</v>
      </c>
      <c r="BF83" s="28">
        <f t="shared" ref="BF83:BG85" ca="1" si="456">IFERROR(BF79 / INDIRECT(ADDRESS($C83, COLUMN(BF79))), 0)</f>
        <v>0.44845069930991072</v>
      </c>
      <c r="BG83" s="10">
        <f t="shared" ca="1" si="456"/>
        <v>0.46153119893510897</v>
      </c>
      <c r="BH83" s="18">
        <f t="shared" ca="1" si="435"/>
        <v>-130.80499625198249</v>
      </c>
      <c r="BI83" s="28">
        <f t="shared" ref="BI83:BJ85" ca="1" si="457">IFERROR(BI79 / INDIRECT(ADDRESS($C83, COLUMN(BI79))), 0)</f>
        <v>0.46579152466440465</v>
      </c>
      <c r="BJ83" s="10">
        <f t="shared" ca="1" si="457"/>
        <v>0.46761080530721744</v>
      </c>
      <c r="BK83" s="18">
        <f t="shared" ca="1" si="436"/>
        <v>-18.192806428127817</v>
      </c>
      <c r="BL83" s="28">
        <f t="shared" ref="BL83:BM85" ca="1" si="458">IFERROR(BL79 / INDIRECT(ADDRESS($C83, COLUMN(BL79))), 0)</f>
        <v>0.47001932595834905</v>
      </c>
      <c r="BM83" s="10">
        <f t="shared" ca="1" si="458"/>
        <v>0.46874449878745633</v>
      </c>
      <c r="BN83" s="18">
        <f t="shared" ca="1" si="437"/>
        <v>12.748271708927227</v>
      </c>
      <c r="BO83" s="159" t="str">
        <f t="shared" si="415"/>
        <v>High Value %</v>
      </c>
      <c r="BP83" s="249"/>
    </row>
    <row r="84" spans="1:68" hidden="1" x14ac:dyDescent="0.2">
      <c r="A84" s="6"/>
      <c r="C84" s="3">
        <f t="shared" si="438"/>
        <v>10</v>
      </c>
      <c r="D84" s="238"/>
      <c r="E84" s="79" t="str">
        <f t="shared" si="439"/>
        <v>Opportunity %</v>
      </c>
      <c r="F84" s="28">
        <f t="shared" ca="1" si="440"/>
        <v>9.459035875813053E-2</v>
      </c>
      <c r="G84" s="10">
        <f t="shared" ca="1" si="440"/>
        <v>8.9565023617899489E-2</v>
      </c>
      <c r="H84" s="18">
        <f t="shared" ca="1" si="419"/>
        <v>50.253351402310408</v>
      </c>
      <c r="I84" s="88"/>
      <c r="J84" s="28">
        <f t="shared" ca="1" si="441"/>
        <v>9.6800459447448875E-2</v>
      </c>
      <c r="K84" s="10">
        <f t="shared" ca="1" si="441"/>
        <v>9.4597518515983262E-2</v>
      </c>
      <c r="L84" s="18">
        <f t="shared" ca="1" si="420"/>
        <v>22.029409314656135</v>
      </c>
      <c r="M84" s="88"/>
      <c r="N84" s="28">
        <f t="shared" ca="1" si="442"/>
        <v>9.6800081493384815E-2</v>
      </c>
      <c r="O84" s="10">
        <f t="shared" ca="1" si="442"/>
        <v>9.4597518515983262E-2</v>
      </c>
      <c r="P84" s="18">
        <f t="shared" ca="1" si="421"/>
        <v>22.025629774015538</v>
      </c>
      <c r="Q84" s="88"/>
      <c r="R84" s="28">
        <f t="shared" ca="1" si="443"/>
        <v>0.10659164219936362</v>
      </c>
      <c r="S84" s="10">
        <f t="shared" ca="1" si="443"/>
        <v>0.10695328951901732</v>
      </c>
      <c r="T84" s="18">
        <f t="shared" ca="1" si="422"/>
        <v>-3.6164731965369903</v>
      </c>
      <c r="U84" s="28">
        <f t="shared" ca="1" si="444"/>
        <v>0.11252231159428937</v>
      </c>
      <c r="V84" s="10">
        <f t="shared" ca="1" si="444"/>
        <v>0.10481547328407032</v>
      </c>
      <c r="W84" s="18">
        <f t="shared" ca="1" si="423"/>
        <v>77.068383102190523</v>
      </c>
      <c r="X84" s="28">
        <f t="shared" ca="1" si="445"/>
        <v>0.10646228733621645</v>
      </c>
      <c r="Y84" s="10">
        <f t="shared" ca="1" si="445"/>
        <v>0.10507809589697467</v>
      </c>
      <c r="Z84" s="18">
        <f t="shared" ca="1" si="424"/>
        <v>13.841914392417747</v>
      </c>
      <c r="AA84" s="28">
        <f t="shared" ca="1" si="446"/>
        <v>0.10316748286011393</v>
      </c>
      <c r="AB84" s="10">
        <f t="shared" ca="1" si="446"/>
        <v>0.10379263453406982</v>
      </c>
      <c r="AC84" s="18">
        <f t="shared" ca="1" si="425"/>
        <v>-6.2515167395589541</v>
      </c>
      <c r="AD84" s="88"/>
      <c r="AE84" s="28">
        <f t="shared" ca="1" si="447"/>
        <v>0.11717283088748298</v>
      </c>
      <c r="AF84" s="10">
        <f t="shared" ca="1" si="447"/>
        <v>0.10819675617660482</v>
      </c>
      <c r="AG84" s="18">
        <f t="shared" ca="1" si="426"/>
        <v>89.760747108781629</v>
      </c>
      <c r="AH84" s="28">
        <f t="shared" ca="1" si="448"/>
        <v>0.1005832492939516</v>
      </c>
      <c r="AI84" s="10">
        <f t="shared" ca="1" si="448"/>
        <v>0.10187534475502201</v>
      </c>
      <c r="AJ84" s="18">
        <f t="shared" ca="1" si="427"/>
        <v>-12.920954610704111</v>
      </c>
      <c r="AK84" s="28">
        <f t="shared" ca="1" si="449"/>
        <v>0.10136966847071165</v>
      </c>
      <c r="AL84" s="10">
        <f t="shared" ca="1" si="449"/>
        <v>0.11320743492704032</v>
      </c>
      <c r="AM84" s="18">
        <f t="shared" ca="1" si="428"/>
        <v>-118.37766456328669</v>
      </c>
      <c r="AN84" s="28">
        <f t="shared" ca="1" si="450"/>
        <v>9.9691381812015131E-2</v>
      </c>
      <c r="AO84" s="10">
        <f t="shared" ca="1" si="450"/>
        <v>9.6025922487079904E-2</v>
      </c>
      <c r="AP84" s="18">
        <f t="shared" ca="1" si="429"/>
        <v>36.654593249352274</v>
      </c>
      <c r="AQ84" s="28">
        <f t="shared" ca="1" si="451"/>
        <v>0.10814819505654034</v>
      </c>
      <c r="AR84" s="10">
        <f t="shared" ca="1" si="451"/>
        <v>0.10509894834284504</v>
      </c>
      <c r="AS84" s="18">
        <f t="shared" ca="1" si="430"/>
        <v>30.492467136953028</v>
      </c>
      <c r="AT84" s="28">
        <f t="shared" ca="1" si="452"/>
        <v>0.10359750450187134</v>
      </c>
      <c r="AU84" s="10">
        <f t="shared" ca="1" si="452"/>
        <v>9.0741795170451597E-2</v>
      </c>
      <c r="AV84" s="18">
        <f t="shared" ca="1" si="431"/>
        <v>128.55709331419746</v>
      </c>
      <c r="AW84" s="28">
        <f t="shared" ca="1" si="453"/>
        <v>0.10684855145690571</v>
      </c>
      <c r="AX84" s="10">
        <f t="shared" ca="1" si="453"/>
        <v>9.1094081189894385E-2</v>
      </c>
      <c r="AY84" s="18">
        <f t="shared" ca="1" si="432"/>
        <v>157.54470267011322</v>
      </c>
      <c r="AZ84" s="28">
        <f t="shared" ca="1" si="454"/>
        <v>0.10212589851336165</v>
      </c>
      <c r="BA84" s="10">
        <f t="shared" ca="1" si="454"/>
        <v>0.10659518616373186</v>
      </c>
      <c r="BB84" s="18">
        <f t="shared" ca="1" si="433"/>
        <v>-44.692876503702045</v>
      </c>
      <c r="BC84" s="28">
        <f t="shared" ca="1" si="455"/>
        <v>0.10085493804723958</v>
      </c>
      <c r="BD84" s="10">
        <f t="shared" ca="1" si="455"/>
        <v>0.10730763728067483</v>
      </c>
      <c r="BE84" s="18">
        <f t="shared" ca="1" si="434"/>
        <v>-64.526992334352499</v>
      </c>
      <c r="BF84" s="28">
        <f t="shared" ca="1" si="456"/>
        <v>9.6940381567118691E-2</v>
      </c>
      <c r="BG84" s="10">
        <f t="shared" ca="1" si="456"/>
        <v>9.0819591747950026E-2</v>
      </c>
      <c r="BH84" s="18">
        <f t="shared" ca="1" si="435"/>
        <v>61.207898191686652</v>
      </c>
      <c r="BI84" s="28">
        <f t="shared" ca="1" si="457"/>
        <v>9.1157041317402571E-2</v>
      </c>
      <c r="BJ84" s="10">
        <f t="shared" ca="1" si="457"/>
        <v>9.7693037342942907E-2</v>
      </c>
      <c r="BK84" s="18">
        <f t="shared" ca="1" si="436"/>
        <v>-65.359960255403365</v>
      </c>
      <c r="BL84" s="28">
        <f t="shared" ca="1" si="458"/>
        <v>0.10095580435777488</v>
      </c>
      <c r="BM84" s="10">
        <f t="shared" ca="1" si="458"/>
        <v>9.9997184684487261E-2</v>
      </c>
      <c r="BN84" s="18">
        <f t="shared" ca="1" si="437"/>
        <v>9.5861967328761395</v>
      </c>
      <c r="BO84" s="159" t="str">
        <f t="shared" si="415"/>
        <v>Opportunity %</v>
      </c>
      <c r="BP84" s="250"/>
    </row>
    <row r="85" spans="1:68" hidden="1" x14ac:dyDescent="0.2">
      <c r="A85" s="6"/>
      <c r="C85" s="3">
        <f t="shared" si="438"/>
        <v>10</v>
      </c>
      <c r="D85" s="239"/>
      <c r="E85" s="78" t="str">
        <f>E81 &amp; " %"</f>
        <v>Marginal %</v>
      </c>
      <c r="F85" s="30">
        <f ca="1">IFERROR(F81 / INDIRECT(ADDRESS($C85, COLUMN(F81))), 0)</f>
        <v>2.5366625435718289E-3</v>
      </c>
      <c r="G85" s="14">
        <f ca="1">IFERROR(G81 / INDIRECT(ADDRESS($C85, COLUMN(G81))), 0)</f>
        <v>2.3997287419247723E-3</v>
      </c>
      <c r="H85" s="19">
        <f t="shared" ca="1" si="419"/>
        <v>1.3693380164705657</v>
      </c>
      <c r="I85" s="88"/>
      <c r="J85" s="30">
        <f t="shared" ca="1" si="441"/>
        <v>2.5243200059733508E-3</v>
      </c>
      <c r="K85" s="14">
        <f t="shared" ca="1" si="441"/>
        <v>2.5348344556303847E-3</v>
      </c>
      <c r="L85" s="19">
        <f t="shared" ca="1" si="420"/>
        <v>-0.10514449657033925</v>
      </c>
      <c r="M85" s="88"/>
      <c r="N85" s="30">
        <f t="shared" ca="1" si="442"/>
        <v>2.5246979600374009E-3</v>
      </c>
      <c r="O85" s="14">
        <f t="shared" ca="1" si="442"/>
        <v>2.5348344556303847E-3</v>
      </c>
      <c r="P85" s="19">
        <f t="shared" ca="1" si="421"/>
        <v>-0.10136495592983752</v>
      </c>
      <c r="Q85" s="88"/>
      <c r="R85" s="30">
        <f t="shared" ca="1" si="443"/>
        <v>4.5272943556347702E-3</v>
      </c>
      <c r="S85" s="14">
        <f t="shared" ca="1" si="443"/>
        <v>4.7327384569858001E-3</v>
      </c>
      <c r="T85" s="19">
        <f t="shared" ca="1" si="422"/>
        <v>-2.0544410135102993</v>
      </c>
      <c r="U85" s="30">
        <f t="shared" ca="1" si="444"/>
        <v>4.7010605651340558E-3</v>
      </c>
      <c r="V85" s="14">
        <f t="shared" ca="1" si="444"/>
        <v>4.3852366212971785E-3</v>
      </c>
      <c r="W85" s="19">
        <f t="shared" ca="1" si="423"/>
        <v>3.1582394383687737</v>
      </c>
      <c r="X85" s="30">
        <f t="shared" ca="1" si="445"/>
        <v>4.5238990830426288E-3</v>
      </c>
      <c r="Y85" s="14">
        <f t="shared" ca="1" si="445"/>
        <v>4.0262708522399281E-3</v>
      </c>
      <c r="Z85" s="19">
        <f t="shared" ca="1" si="424"/>
        <v>4.9762823080270069</v>
      </c>
      <c r="AA85" s="30">
        <f t="shared" ca="1" si="446"/>
        <v>3.6635823758763213E-3</v>
      </c>
      <c r="AB85" s="14">
        <f t="shared" ca="1" si="446"/>
        <v>3.5647164147896448E-3</v>
      </c>
      <c r="AC85" s="19">
        <f t="shared" ca="1" si="425"/>
        <v>0.98865961086676457</v>
      </c>
      <c r="AD85" s="88"/>
      <c r="AE85" s="30">
        <f t="shared" ca="1" si="447"/>
        <v>6.3719862673552964E-3</v>
      </c>
      <c r="AF85" s="14">
        <f t="shared" ca="1" si="447"/>
        <v>6.656230504877971E-3</v>
      </c>
      <c r="AG85" s="19">
        <f t="shared" ca="1" si="426"/>
        <v>-2.8424423752267463</v>
      </c>
      <c r="AH85" s="30">
        <f t="shared" ca="1" si="448"/>
        <v>4.8467197696086435E-3</v>
      </c>
      <c r="AI85" s="14">
        <f t="shared" ca="1" si="448"/>
        <v>4.472778833620644E-3</v>
      </c>
      <c r="AJ85" s="19">
        <f t="shared" ca="1" si="427"/>
        <v>3.7394093598799949</v>
      </c>
      <c r="AK85" s="30">
        <f t="shared" ca="1" si="449"/>
        <v>5.1191936827019056E-3</v>
      </c>
      <c r="AL85" s="14">
        <f t="shared" ca="1" si="449"/>
        <v>5.0956239423047842E-3</v>
      </c>
      <c r="AM85" s="19">
        <f t="shared" ca="1" si="428"/>
        <v>0.23569740397121411</v>
      </c>
      <c r="AN85" s="30">
        <f t="shared" ca="1" si="450"/>
        <v>5.1630548297390746E-3</v>
      </c>
      <c r="AO85" s="14">
        <f t="shared" ca="1" si="450"/>
        <v>4.8925976945164351E-3</v>
      </c>
      <c r="AP85" s="19">
        <f t="shared" ca="1" si="429"/>
        <v>2.7045713522263948</v>
      </c>
      <c r="AQ85" s="30">
        <f t="shared" ca="1" si="451"/>
        <v>4.2144305761328887E-3</v>
      </c>
      <c r="AR85" s="14">
        <f t="shared" ca="1" si="451"/>
        <v>4.2315628950553644E-3</v>
      </c>
      <c r="AS85" s="19">
        <f t="shared" ca="1" si="430"/>
        <v>-0.17132318922475664</v>
      </c>
      <c r="AT85" s="30">
        <f t="shared" ca="1" si="452"/>
        <v>5.284801522819434E-3</v>
      </c>
      <c r="AU85" s="14">
        <f t="shared" ca="1" si="452"/>
        <v>4.2678887329565653E-3</v>
      </c>
      <c r="AV85" s="19">
        <f t="shared" ca="1" si="431"/>
        <v>10.169127898628687</v>
      </c>
      <c r="AW85" s="30">
        <f t="shared" ca="1" si="453"/>
        <v>5.1462872275928224E-3</v>
      </c>
      <c r="AX85" s="14">
        <f t="shared" ca="1" si="453"/>
        <v>4.0308067991909752E-3</v>
      </c>
      <c r="AY85" s="19">
        <f t="shared" ca="1" si="432"/>
        <v>11.154804284018473</v>
      </c>
      <c r="AZ85" s="30">
        <f t="shared" ca="1" si="454"/>
        <v>7.0743266341923277E-3</v>
      </c>
      <c r="BA85" s="14">
        <f t="shared" ca="1" si="454"/>
        <v>5.1907921003167753E-3</v>
      </c>
      <c r="BB85" s="19">
        <f t="shared" ca="1" si="433"/>
        <v>18.835345338755523</v>
      </c>
      <c r="BC85" s="30">
        <f t="shared" ca="1" si="455"/>
        <v>4.8397947497953158E-3</v>
      </c>
      <c r="BD85" s="14">
        <f t="shared" ca="1" si="455"/>
        <v>5.4156694730834176E-3</v>
      </c>
      <c r="BE85" s="19">
        <f t="shared" ca="1" si="434"/>
        <v>-5.7587472328810181</v>
      </c>
      <c r="BF85" s="30">
        <f t="shared" ca="1" si="456"/>
        <v>4.4261509148296463E-3</v>
      </c>
      <c r="BG85" s="14">
        <f t="shared" ca="1" si="456"/>
        <v>4.5267555942023118E-3</v>
      </c>
      <c r="BH85" s="19">
        <f t="shared" ca="1" si="435"/>
        <v>-1.0060467937266555</v>
      </c>
      <c r="BI85" s="30">
        <f t="shared" ca="1" si="457"/>
        <v>3.2611143854883572E-3</v>
      </c>
      <c r="BJ85" s="14">
        <f t="shared" ca="1" si="457"/>
        <v>2.9286805485966502E-3</v>
      </c>
      <c r="BK85" s="19">
        <f t="shared" ca="1" si="436"/>
        <v>3.3243383689170702</v>
      </c>
      <c r="BL85" s="30">
        <f t="shared" ca="1" si="458"/>
        <v>5.382606725937592E-3</v>
      </c>
      <c r="BM85" s="14">
        <f t="shared" ca="1" si="458"/>
        <v>5.3330163876174515E-3</v>
      </c>
      <c r="BN85" s="19">
        <f t="shared" ca="1" si="437"/>
        <v>0.49590338320140531</v>
      </c>
      <c r="BO85" s="156" t="str">
        <f t="shared" si="415"/>
        <v>Marginal %</v>
      </c>
      <c r="BP85" s="251"/>
    </row>
    <row r="86" spans="1:68" ht="3.75" hidden="1" customHeight="1" x14ac:dyDescent="0.2">
      <c r="A86" s="6"/>
      <c r="D86" s="144"/>
      <c r="E86" s="144"/>
      <c r="F86" s="144"/>
      <c r="G86" s="144"/>
      <c r="H86" s="160"/>
      <c r="I86" s="138"/>
      <c r="J86" s="144"/>
      <c r="K86" s="144"/>
      <c r="L86" s="160"/>
      <c r="M86" s="138"/>
      <c r="N86" s="144"/>
      <c r="O86" s="144"/>
      <c r="P86" s="160"/>
      <c r="Q86" s="138"/>
      <c r="R86" s="144"/>
      <c r="S86" s="144"/>
      <c r="T86" s="160"/>
      <c r="U86" s="144"/>
      <c r="V86" s="144"/>
      <c r="W86" s="160"/>
      <c r="X86" s="144"/>
      <c r="Y86" s="144"/>
      <c r="Z86" s="160"/>
      <c r="AA86" s="144"/>
      <c r="AB86" s="144"/>
      <c r="AC86" s="160"/>
      <c r="AD86" s="138"/>
      <c r="AE86" s="144"/>
      <c r="AF86" s="144"/>
      <c r="AG86" s="160"/>
      <c r="AH86" s="144"/>
      <c r="AI86" s="144"/>
      <c r="AJ86" s="160"/>
      <c r="AK86" s="144"/>
      <c r="AL86" s="144"/>
      <c r="AM86" s="160"/>
      <c r="AN86" s="144"/>
      <c r="AO86" s="144"/>
      <c r="AP86" s="160"/>
      <c r="AQ86" s="144"/>
      <c r="AR86" s="144"/>
      <c r="AS86" s="160"/>
      <c r="AT86" s="144"/>
      <c r="AU86" s="144"/>
      <c r="AV86" s="160"/>
      <c r="AW86" s="144"/>
      <c r="AX86" s="144"/>
      <c r="AY86" s="160"/>
      <c r="AZ86" s="144"/>
      <c r="BA86" s="144"/>
      <c r="BB86" s="160"/>
      <c r="BC86" s="144"/>
      <c r="BD86" s="144"/>
      <c r="BE86" s="160"/>
      <c r="BF86" s="144"/>
      <c r="BG86" s="144"/>
      <c r="BH86" s="160"/>
      <c r="BI86" s="144"/>
      <c r="BJ86" s="144"/>
      <c r="BK86" s="160"/>
      <c r="BL86" s="144"/>
      <c r="BM86" s="144"/>
      <c r="BN86" s="160"/>
      <c r="BO86" s="144"/>
      <c r="BP86" s="144"/>
    </row>
    <row r="87" spans="1:68" ht="15" thickBot="1" x14ac:dyDescent="0.25">
      <c r="A87" s="169" t="str">
        <f>A$29</f>
        <v>&gt;= 1</v>
      </c>
      <c r="B87" s="3" t="str">
        <f t="shared" ref="B87" si="459">B$29</f>
        <v>&gt;= 0</v>
      </c>
      <c r="D87" s="236" t="s">
        <v>162</v>
      </c>
      <c r="E87" s="135" t="str">
        <f>$E$29</f>
        <v>Total Active</v>
      </c>
      <c r="F87" s="119">
        <f t="shared" ref="F87:G91" ca="1" si="460">SUMIFS(SOLD_AMT_T, CHANNEL_COUNT, $A$2, IS_JJCC, $B$2, CUST_GROUP, $A87, RECENCY_GROUP, $B87, TIMEFRAME, F$1)</f>
        <v>275074176.15999997</v>
      </c>
      <c r="G87" s="118">
        <f t="shared" ca="1" si="460"/>
        <v>219237477.29999995</v>
      </c>
      <c r="H87" s="115">
        <f t="shared" ref="H87:H91" ca="1" si="461">IF(F$9 = 0, 0, IFERROR((F87 - G87) / G87, 0))</f>
        <v>0.25468592116481187</v>
      </c>
      <c r="I87" s="141"/>
      <c r="J87" s="119">
        <f t="shared" ref="J87:K91" ca="1" si="462">SUMIFS(SOLD_AMT_T, CHANNEL_COUNT, $A$2, IS_JJCC, $B$2, CUST_GROUP, $A87, RECENCY_GROUP, $B87, TIMEFRAME, J$1)</f>
        <v>331095634.88000011</v>
      </c>
      <c r="K87" s="118">
        <f t="shared" ca="1" si="462"/>
        <v>274882987.87</v>
      </c>
      <c r="L87" s="115">
        <f t="shared" ref="L87:L91" ca="1" si="463">IF(J$9 = 0, 0, IFERROR((J87 - K87) / K87, 0))</f>
        <v>0.2044966385354654</v>
      </c>
      <c r="M87" s="141"/>
      <c r="N87" s="119">
        <f t="shared" ref="N87:O91" ca="1" si="464">SUMIFS(SOLD_AMT_T, CHANNEL_COUNT, $A$2, IS_JJCC, $B$2, CUST_GROUP, $A87, RECENCY_GROUP, $B87, TIMEFRAME, N$1)</f>
        <v>331095634.88000005</v>
      </c>
      <c r="O87" s="118">
        <f t="shared" ca="1" si="464"/>
        <v>274882987.87</v>
      </c>
      <c r="P87" s="115">
        <f t="shared" ref="P87:P91" ca="1" si="465">IF(N$9 = 0, 0, IFERROR((N87 - O87) / O87, 0))</f>
        <v>0.20449663853546518</v>
      </c>
      <c r="Q87" s="141"/>
      <c r="R87" s="119">
        <f t="shared" ref="R87:S91" ca="1" si="466">SUMIFS(SOLD_AMT_T, CHANNEL_COUNT, $A$2, IS_JJCC, $B$2, CUST_GROUP, $A87, RECENCY_GROUP, $B87, TIMEFRAME, R$1)</f>
        <v>43320733.13000001</v>
      </c>
      <c r="S87" s="118">
        <f t="shared" ca="1" si="466"/>
        <v>32800862.079999998</v>
      </c>
      <c r="T87" s="115">
        <f t="shared" ref="T87:T91" ca="1" si="467">IF(R$9 = 0, 0, IFERROR((R87 - S87) / S87, 0))</f>
        <v>0.32071934647151851</v>
      </c>
      <c r="U87" s="119">
        <f t="shared" ref="U87:V91" ca="1" si="468">SUMIFS(SOLD_AMT_T, CHANNEL_COUNT, $A$2, IS_JJCC, $B$2, CUST_GROUP, $A87, RECENCY_GROUP, $B87, TIMEFRAME, U$1)</f>
        <v>47244620.519999988</v>
      </c>
      <c r="V87" s="118">
        <f t="shared" ca="1" si="468"/>
        <v>37982365.420000017</v>
      </c>
      <c r="W87" s="115">
        <f t="shared" ref="W87:W91" ca="1" si="469">IF(U$9 = 0, 0, IFERROR((U87 - V87) / V87, 0))</f>
        <v>0.24385672133844599</v>
      </c>
      <c r="X87" s="119">
        <f t="shared" ref="X87:Y91" ca="1" si="470">SUMIFS(SOLD_AMT_T, CHANNEL_COUNT, $A$2, IS_JJCC, $B$2, CUST_GROUP, $A87, RECENCY_GROUP, $B87, TIMEFRAME, X$1)</f>
        <v>47286681.790000014</v>
      </c>
      <c r="Y87" s="118">
        <f t="shared" ca="1" si="470"/>
        <v>38956368.249999993</v>
      </c>
      <c r="Z87" s="115">
        <f t="shared" ref="Z87:Z91" ca="1" si="471">IF(X$9 = 0, 0, IFERROR((X87 - Y87) / Y87, 0))</f>
        <v>0.21383701598005156</v>
      </c>
      <c r="AA87" s="119">
        <f t="shared" ref="AA87:AB91" ca="1" si="472">SUMIFS(SOLD_AMT_T, CHANNEL_COUNT, $A$2, IS_JJCC, $B$2, CUST_GROUP, $A87, RECENCY_GROUP, $B87, TIMEFRAME, AA$1)</f>
        <v>54677526.760000005</v>
      </c>
      <c r="AB87" s="118">
        <f t="shared" ca="1" si="472"/>
        <v>45959003.920000017</v>
      </c>
      <c r="AC87" s="115">
        <f t="shared" ref="AC87:AC91" ca="1" si="473">IF(AA$9 = 0, 0, IFERROR((AA87 - AB87) / AB87, 0))</f>
        <v>0.18970217142164697</v>
      </c>
      <c r="AD87" s="141"/>
      <c r="AE87" s="119">
        <f t="shared" ref="AE87:AF91" ca="1" si="474">SUMIFS(SOLD_AMT_T, CHANNEL_COUNT, $A$2, IS_JJCC, $B$2, CUST_GROUP, $A87, RECENCY_GROUP, $B87, TIMEFRAME, AE$1)</f>
        <v>4659301.2700000005</v>
      </c>
      <c r="AF87" s="118">
        <f t="shared" ca="1" si="474"/>
        <v>3176617.66</v>
      </c>
      <c r="AG87" s="115">
        <f t="shared" ref="AG87:AG91" ca="1" si="475">IF(AE$9 = 0, 0, IFERROR((AE87 - AF87) / AF87, 0))</f>
        <v>0.46674915545234369</v>
      </c>
      <c r="AH87" s="119">
        <f t="shared" ref="AH87:AI91" ca="1" si="476">SUMIFS(SOLD_AMT_T, CHANNEL_COUNT, $A$2, IS_JJCC, $B$2, CUST_GROUP, $A87, RECENCY_GROUP, $B87, TIMEFRAME, AH$1)</f>
        <v>11305375.810000001</v>
      </c>
      <c r="AI87" s="118">
        <f t="shared" ca="1" si="476"/>
        <v>8394035.5399999991</v>
      </c>
      <c r="AJ87" s="115">
        <f t="shared" ref="AJ87:AJ91" ca="1" si="477">IF(AH$9 = 0, 0, IFERROR((AH87 - AI87) / AI87, 0))</f>
        <v>0.34683439879741107</v>
      </c>
      <c r="AK87" s="119">
        <f t="shared" ref="AK87:AL91" ca="1" si="478">SUMIFS(SOLD_AMT_T, CHANNEL_COUNT, $A$2, IS_JJCC, $B$2, CUST_GROUP, $A87, RECENCY_GROUP, $B87, TIMEFRAME, AK$1)</f>
        <v>8388773.1700000037</v>
      </c>
      <c r="AL87" s="118">
        <f t="shared" ca="1" si="478"/>
        <v>6376071.4800000004</v>
      </c>
      <c r="AM87" s="115">
        <f t="shared" ref="AM87:AM91" ca="1" si="479">IF(AK$9 = 0, 0, IFERROR((AK87 - AL87) / AL87, 0))</f>
        <v>0.31566485669323191</v>
      </c>
      <c r="AN87" s="119">
        <f t="shared" ref="AN87:AO91" ca="1" si="480">SUMIFS(SOLD_AMT_T, CHANNEL_COUNT, $A$2, IS_JJCC, $B$2, CUST_GROUP, $A87, RECENCY_GROUP, $B87, TIMEFRAME, AN$1)</f>
        <v>8211027.4500000002</v>
      </c>
      <c r="AO87" s="118">
        <f t="shared" ca="1" si="480"/>
        <v>7400866.4700000007</v>
      </c>
      <c r="AP87" s="115">
        <f t="shared" ref="AP87:AP91" ca="1" si="481">IF(AN$9 = 0, 0, IFERROR((AN87 - AO87) / AO87, 0))</f>
        <v>0.10946839579987712</v>
      </c>
      <c r="AQ87" s="119">
        <f t="shared" ref="AQ87:AR91" ca="1" si="482">SUMIFS(SOLD_AMT_T, CHANNEL_COUNT, $A$2, IS_JJCC, $B$2, CUST_GROUP, $A87, RECENCY_GROUP, $B87, TIMEFRAME, AQ$1)</f>
        <v>12204076.620000001</v>
      </c>
      <c r="AR87" s="118">
        <f t="shared" ca="1" si="482"/>
        <v>8476548.0500000026</v>
      </c>
      <c r="AS87" s="115">
        <f t="shared" ref="AS87:AS91" ca="1" si="483">IF(AQ$9 = 0, 0, IFERROR((AQ87 - AR87) / AR87, 0))</f>
        <v>0.43974605558922036</v>
      </c>
      <c r="AT87" s="119">
        <f t="shared" ref="AT87:AU91" ca="1" si="484">SUMIFS(SOLD_AMT_T, CHANNEL_COUNT, $A$2, IS_JJCC, $B$2, CUST_GROUP, $A87, RECENCY_GROUP, $B87, TIMEFRAME, AT$1)</f>
        <v>5649783.5799999973</v>
      </c>
      <c r="AU87" s="118">
        <f t="shared" ca="1" si="484"/>
        <v>4799177.91</v>
      </c>
      <c r="AV87" s="115">
        <f t="shared" ref="AV87:AV91" ca="1" si="485">IF(AT$9 = 0, 0, IFERROR((AT87 - AU87) / AU87, 0))</f>
        <v>0.17723987023435794</v>
      </c>
      <c r="AW87" s="119">
        <f t="shared" ref="AW87:AX91" ca="1" si="486">SUMIFS(SOLD_AMT_T, CHANNEL_COUNT, $A$2, IS_JJCC, $B$2, CUST_GROUP, $A87, RECENCY_GROUP, $B87, TIMEFRAME, AW$1)</f>
        <v>6193389.0899999999</v>
      </c>
      <c r="AX87" s="118">
        <f t="shared" ca="1" si="486"/>
        <v>4858056.4400000013</v>
      </c>
      <c r="AY87" s="115">
        <f t="shared" ref="AY87:AY91" ca="1" si="487">IF(AW$9 = 0, 0, IFERROR((AW87 - AX87) / AX87, 0))</f>
        <v>0.27486972753243644</v>
      </c>
      <c r="AZ87" s="119">
        <f t="shared" ref="AZ87:BA91" ca="1" si="488">SUMIFS(SOLD_AMT_T, CHANNEL_COUNT, $A$2, IS_JJCC, $B$2, CUST_GROUP, $A87, RECENCY_GROUP, $B87, TIMEFRAME, AZ$1)</f>
        <v>10827862.589999998</v>
      </c>
      <c r="BA87" s="118">
        <f t="shared" ca="1" si="488"/>
        <v>9208596.1099999994</v>
      </c>
      <c r="BB87" s="115">
        <f t="shared" ref="BB87:BB91" ca="1" si="489">IF(AZ$9 = 0, 0, IFERROR((AZ87 - BA87) / BA87, 0))</f>
        <v>0.17584292552928557</v>
      </c>
      <c r="BC87" s="119">
        <f t="shared" ref="BC87:BD91" ca="1" si="490">SUMIFS(SOLD_AMT_T, CHANNEL_COUNT, $A$2, IS_JJCC, $B$2, CUST_GROUP, $A87, RECENCY_GROUP, $B87, TIMEFRAME, BC$1)</f>
        <v>9169007.9200000037</v>
      </c>
      <c r="BD87" s="118">
        <f t="shared" ca="1" si="490"/>
        <v>7352727.7400000012</v>
      </c>
      <c r="BE87" s="115">
        <f t="shared" ref="BE87:BE91" ca="1" si="491">IF(BC$9 = 0, 0, IFERROR((BC87 - BD87) / BD87, 0))</f>
        <v>0.24702127485547318</v>
      </c>
      <c r="BF87" s="119">
        <f t="shared" ref="BF87:BG91" ca="1" si="492">SUMIFS(SOLD_AMT_T, CHANNEL_COUNT, $A$2, IS_JJCC, $B$2, CUST_GROUP, $A87, RECENCY_GROUP, $B87, TIMEFRAME, BF$1)</f>
        <v>9255436.7699999977</v>
      </c>
      <c r="BG87" s="118">
        <f t="shared" ca="1" si="492"/>
        <v>8416295.1500000004</v>
      </c>
      <c r="BH87" s="115">
        <f t="shared" ref="BH87:BH91" ca="1" si="493">IF(BF$9 = 0, 0, IFERROR((BF87 - BG87) / BG87, 0))</f>
        <v>9.9704395466691451E-2</v>
      </c>
      <c r="BI87" s="119">
        <f t="shared" ref="BI87:BJ91" ca="1" si="494">SUMIFS(SOLD_AMT_T, CHANNEL_COUNT, $A$2, IS_JJCC, $B$2, CUST_GROUP, $A87, RECENCY_GROUP, $B87, TIMEFRAME, BI$1)</f>
        <v>14700266.890000001</v>
      </c>
      <c r="BJ87" s="118">
        <f t="shared" ca="1" si="494"/>
        <v>11297299.679999994</v>
      </c>
      <c r="BK87" s="115">
        <f t="shared" ref="BK87:BK91" ca="1" si="495">IF(BI$9 = 0, 0, IFERROR((BI87 - BJ87) / BJ87, 0))</f>
        <v>0.30121952204422786</v>
      </c>
      <c r="BL87" s="119">
        <f t="shared" ref="BL87:BM91" ca="1" si="496">SUMIFS(SOLD_AMT_T, CHANNEL_COUNT, $A$2, IS_JJCC, $B$2, CUST_GROUP, $A87, RECENCY_GROUP, $B87, TIMEFRAME, BL$1)</f>
        <v>6123198.7399999993</v>
      </c>
      <c r="BM87" s="118">
        <f t="shared" ca="1" si="496"/>
        <v>5158632.76</v>
      </c>
      <c r="BN87" s="115">
        <f t="shared" ref="BN87:BN91" ca="1" si="497">IF(BL$9 = 0, 0, IFERROR((BL87 - BM87) / BM87, 0))</f>
        <v>0.18698093562294973</v>
      </c>
      <c r="BO87" s="158" t="str">
        <f t="shared" ref="BO87:BO95" si="498">E87</f>
        <v>Total Active</v>
      </c>
      <c r="BP87" s="248" t="str">
        <f>$D87</f>
        <v>SOLD $</v>
      </c>
    </row>
    <row r="88" spans="1:68" ht="15" thickTop="1" x14ac:dyDescent="0.2">
      <c r="A88" s="169">
        <f>A$30</f>
        <v>5</v>
      </c>
      <c r="B88" s="3" t="str">
        <f t="shared" ref="B88" si="499">B$30</f>
        <v>&gt;= 0</v>
      </c>
      <c r="D88" s="237"/>
      <c r="E88" s="136" t="str">
        <f>$E$30</f>
        <v>Elite</v>
      </c>
      <c r="F88" s="120">
        <f t="shared" ca="1" si="460"/>
        <v>121153535.66999999</v>
      </c>
      <c r="G88" s="111">
        <f t="shared" ca="1" si="460"/>
        <v>98634018.979999989</v>
      </c>
      <c r="H88" s="108">
        <f t="shared" ca="1" si="461"/>
        <v>0.22831389132147478</v>
      </c>
      <c r="I88" s="141"/>
      <c r="J88" s="120">
        <f t="shared" ca="1" si="462"/>
        <v>144208137.17000002</v>
      </c>
      <c r="K88" s="111">
        <f t="shared" ca="1" si="462"/>
        <v>121094343.06999999</v>
      </c>
      <c r="L88" s="108">
        <f t="shared" ca="1" si="463"/>
        <v>0.19087426806253721</v>
      </c>
      <c r="M88" s="141"/>
      <c r="N88" s="120">
        <f t="shared" ca="1" si="464"/>
        <v>144208137.17000002</v>
      </c>
      <c r="O88" s="111">
        <f t="shared" ca="1" si="464"/>
        <v>121094343.06999999</v>
      </c>
      <c r="P88" s="108">
        <f t="shared" ca="1" si="465"/>
        <v>0.19087426806253721</v>
      </c>
      <c r="Q88" s="141"/>
      <c r="R88" s="120">
        <f t="shared" ca="1" si="466"/>
        <v>18464183.300000004</v>
      </c>
      <c r="S88" s="111">
        <f t="shared" ca="1" si="466"/>
        <v>14430251.629999999</v>
      </c>
      <c r="T88" s="108">
        <f t="shared" ca="1" si="467"/>
        <v>0.27954686955102015</v>
      </c>
      <c r="U88" s="120">
        <f t="shared" ca="1" si="468"/>
        <v>19724784.569999997</v>
      </c>
      <c r="V88" s="111">
        <f t="shared" ca="1" si="468"/>
        <v>16470846.210000001</v>
      </c>
      <c r="W88" s="108">
        <f t="shared" ca="1" si="469"/>
        <v>0.1975574489927798</v>
      </c>
      <c r="X88" s="120">
        <f t="shared" ca="1" si="470"/>
        <v>20477056.130000006</v>
      </c>
      <c r="Y88" s="111">
        <f t="shared" ca="1" si="470"/>
        <v>17012973.459999997</v>
      </c>
      <c r="Z88" s="108">
        <f t="shared" ca="1" si="471"/>
        <v>0.20361418173869353</v>
      </c>
      <c r="AA88" s="120">
        <f t="shared" ca="1" si="472"/>
        <v>23121414.739999998</v>
      </c>
      <c r="AB88" s="111">
        <f t="shared" ca="1" si="472"/>
        <v>19385223.469999995</v>
      </c>
      <c r="AC88" s="108">
        <f t="shared" ca="1" si="473"/>
        <v>0.19273397986781135</v>
      </c>
      <c r="AD88" s="141"/>
      <c r="AE88" s="120">
        <f t="shared" ca="1" si="474"/>
        <v>2064723.6</v>
      </c>
      <c r="AF88" s="111">
        <f t="shared" ca="1" si="474"/>
        <v>1457628.38</v>
      </c>
      <c r="AG88" s="108">
        <f t="shared" ca="1" si="475"/>
        <v>0.41649519749334207</v>
      </c>
      <c r="AH88" s="120">
        <f t="shared" ca="1" si="476"/>
        <v>4962812.8800000008</v>
      </c>
      <c r="AI88" s="111">
        <f t="shared" ca="1" si="476"/>
        <v>3761387.71</v>
      </c>
      <c r="AJ88" s="108">
        <f t="shared" ca="1" si="477"/>
        <v>0.31941008548677396</v>
      </c>
      <c r="AK88" s="120">
        <f t="shared" ca="1" si="478"/>
        <v>3617984.7100000009</v>
      </c>
      <c r="AL88" s="111">
        <f t="shared" ca="1" si="478"/>
        <v>2850143.3700000006</v>
      </c>
      <c r="AM88" s="108">
        <f t="shared" ca="1" si="479"/>
        <v>0.26940446157275244</v>
      </c>
      <c r="AN88" s="120">
        <f t="shared" ca="1" si="480"/>
        <v>3601431.4899999998</v>
      </c>
      <c r="AO88" s="111">
        <f t="shared" ca="1" si="480"/>
        <v>3377631.2399999998</v>
      </c>
      <c r="AP88" s="108">
        <f t="shared" ca="1" si="481"/>
        <v>6.6259527490632755E-2</v>
      </c>
      <c r="AQ88" s="120">
        <f t="shared" ca="1" si="482"/>
        <v>5229075.71</v>
      </c>
      <c r="AR88" s="111">
        <f t="shared" ca="1" si="482"/>
        <v>3786061.0999999996</v>
      </c>
      <c r="AS88" s="108">
        <f t="shared" ca="1" si="483"/>
        <v>0.38113875394139846</v>
      </c>
      <c r="AT88" s="120">
        <f t="shared" ca="1" si="484"/>
        <v>2541686.0699999998</v>
      </c>
      <c r="AU88" s="111">
        <f t="shared" ca="1" si="484"/>
        <v>2200285.65</v>
      </c>
      <c r="AV88" s="108">
        <f t="shared" ca="1" si="485"/>
        <v>0.1551618627335955</v>
      </c>
      <c r="AW88" s="120">
        <f t="shared" ca="1" si="486"/>
        <v>2786342.69</v>
      </c>
      <c r="AX88" s="111">
        <f t="shared" ca="1" si="486"/>
        <v>2223278.21</v>
      </c>
      <c r="AY88" s="108">
        <f t="shared" ca="1" si="487"/>
        <v>0.25325866887347398</v>
      </c>
      <c r="AZ88" s="120">
        <f t="shared" ca="1" si="488"/>
        <v>4785658.4300000006</v>
      </c>
      <c r="BA88" s="111">
        <f t="shared" ca="1" si="488"/>
        <v>4067439.4400000004</v>
      </c>
      <c r="BB88" s="108">
        <f t="shared" ca="1" si="489"/>
        <v>0.17657767265982949</v>
      </c>
      <c r="BC88" s="120">
        <f t="shared" ca="1" si="490"/>
        <v>4088976.2700000005</v>
      </c>
      <c r="BD88" s="111">
        <f t="shared" ca="1" si="490"/>
        <v>3231617.9699999997</v>
      </c>
      <c r="BE88" s="108">
        <f t="shared" ca="1" si="491"/>
        <v>0.26530311068916379</v>
      </c>
      <c r="BF88" s="120">
        <f t="shared" ca="1" si="492"/>
        <v>4225801.1000000006</v>
      </c>
      <c r="BG88" s="111">
        <f t="shared" ca="1" si="492"/>
        <v>3744610.05</v>
      </c>
      <c r="BH88" s="108">
        <f t="shared" ca="1" si="493"/>
        <v>0.12850231227681524</v>
      </c>
      <c r="BI88" s="120">
        <f t="shared" ca="1" si="494"/>
        <v>6461764.0500000007</v>
      </c>
      <c r="BJ88" s="111">
        <f t="shared" ca="1" si="494"/>
        <v>4895989.9199999981</v>
      </c>
      <c r="BK88" s="108">
        <f t="shared" ca="1" si="495"/>
        <v>0.31980746602517585</v>
      </c>
      <c r="BL88" s="120">
        <f t="shared" ca="1" si="496"/>
        <v>2687580.29</v>
      </c>
      <c r="BM88" s="111">
        <f t="shared" ca="1" si="496"/>
        <v>2272858.12</v>
      </c>
      <c r="BN88" s="108">
        <f t="shared" ca="1" si="497"/>
        <v>0.18246724964952935</v>
      </c>
      <c r="BO88" s="152" t="str">
        <f t="shared" si="498"/>
        <v>Elite</v>
      </c>
      <c r="BP88" s="249"/>
    </row>
    <row r="89" spans="1:68" x14ac:dyDescent="0.2">
      <c r="A89" s="169">
        <f>A$31</f>
        <v>30</v>
      </c>
      <c r="B89" s="3" t="str">
        <f t="shared" ref="B89:B90" si="500">B$31</f>
        <v>&gt;= 0</v>
      </c>
      <c r="D89" s="237"/>
      <c r="E89" s="79" t="str">
        <f>$E$31</f>
        <v>High Value</v>
      </c>
      <c r="F89" s="29">
        <f t="shared" ca="1" si="460"/>
        <v>127800642.41999997</v>
      </c>
      <c r="G89" s="12">
        <f t="shared" ca="1" si="460"/>
        <v>100820113.66000001</v>
      </c>
      <c r="H89" s="13">
        <f t="shared" ca="1" si="461"/>
        <v>0.2676105767048384</v>
      </c>
      <c r="I89" s="141"/>
      <c r="J89" s="29">
        <f t="shared" ca="1" si="462"/>
        <v>154646772.71000001</v>
      </c>
      <c r="K89" s="12">
        <f t="shared" ca="1" si="462"/>
        <v>127684834.38000003</v>
      </c>
      <c r="L89" s="13">
        <f t="shared" ca="1" si="463"/>
        <v>0.21116006815468116</v>
      </c>
      <c r="M89" s="141"/>
      <c r="N89" s="29">
        <f t="shared" ca="1" si="464"/>
        <v>154646772.71000001</v>
      </c>
      <c r="O89" s="12">
        <f t="shared" ca="1" si="464"/>
        <v>127684834.38000003</v>
      </c>
      <c r="P89" s="13">
        <f t="shared" ca="1" si="465"/>
        <v>0.21116006815468116</v>
      </c>
      <c r="Q89" s="141"/>
      <c r="R89" s="29">
        <f t="shared" ca="1" si="466"/>
        <v>20191073.880000003</v>
      </c>
      <c r="S89" s="12">
        <f t="shared" ca="1" si="466"/>
        <v>14852013.979999999</v>
      </c>
      <c r="T89" s="13">
        <f t="shared" ca="1" si="467"/>
        <v>0.35948389943543568</v>
      </c>
      <c r="U89" s="29">
        <f t="shared" ca="1" si="468"/>
        <v>22148197.800000001</v>
      </c>
      <c r="V89" s="12">
        <f t="shared" ca="1" si="468"/>
        <v>17468765.740000002</v>
      </c>
      <c r="W89" s="13">
        <f t="shared" ca="1" si="469"/>
        <v>0.26787422360842755</v>
      </c>
      <c r="X89" s="29">
        <f t="shared" ca="1" si="470"/>
        <v>21756177.879999995</v>
      </c>
      <c r="Y89" s="12">
        <f t="shared" ca="1" si="470"/>
        <v>17836648.449999999</v>
      </c>
      <c r="Z89" s="13">
        <f t="shared" ca="1" si="471"/>
        <v>0.21974584748851717</v>
      </c>
      <c r="AA89" s="29">
        <f t="shared" ca="1" si="472"/>
        <v>25845703.059999995</v>
      </c>
      <c r="AB89" s="12">
        <f t="shared" ca="1" si="472"/>
        <v>21724536.849999994</v>
      </c>
      <c r="AC89" s="13">
        <f t="shared" ca="1" si="473"/>
        <v>0.18970099286604594</v>
      </c>
      <c r="AD89" s="141"/>
      <c r="AE89" s="29">
        <f t="shared" ca="1" si="474"/>
        <v>2079766.0999999999</v>
      </c>
      <c r="AF89" s="12">
        <f t="shared" ca="1" si="474"/>
        <v>1391996.09</v>
      </c>
      <c r="AG89" s="13">
        <f t="shared" ca="1" si="475"/>
        <v>0.49408903871274507</v>
      </c>
      <c r="AH89" s="29">
        <f t="shared" ca="1" si="476"/>
        <v>5172558.1000000006</v>
      </c>
      <c r="AI89" s="12">
        <f t="shared" ca="1" si="476"/>
        <v>3760129.89</v>
      </c>
      <c r="AJ89" s="13">
        <f t="shared" ca="1" si="477"/>
        <v>0.37563282421608057</v>
      </c>
      <c r="AK89" s="29">
        <f t="shared" ca="1" si="478"/>
        <v>3900353.1</v>
      </c>
      <c r="AL89" s="12">
        <f t="shared" ca="1" si="478"/>
        <v>2809969.02</v>
      </c>
      <c r="AM89" s="13">
        <f t="shared" ca="1" si="479"/>
        <v>0.3880413172669071</v>
      </c>
      <c r="AN89" s="29">
        <f t="shared" ca="1" si="480"/>
        <v>3780458.82</v>
      </c>
      <c r="AO89" s="12">
        <f t="shared" ca="1" si="480"/>
        <v>3301524.5800000005</v>
      </c>
      <c r="AP89" s="13">
        <f t="shared" ca="1" si="481"/>
        <v>0.14506456892712252</v>
      </c>
      <c r="AQ89" s="29">
        <f t="shared" ca="1" si="482"/>
        <v>5643676.5399999991</v>
      </c>
      <c r="AR89" s="12">
        <f t="shared" ca="1" si="482"/>
        <v>3795176.7900000005</v>
      </c>
      <c r="AS89" s="13">
        <f t="shared" ca="1" si="483"/>
        <v>0.4870655182311015</v>
      </c>
      <c r="AT89" s="29">
        <f t="shared" ca="1" si="484"/>
        <v>2530417.7799999998</v>
      </c>
      <c r="AU89" s="12">
        <f t="shared" ca="1" si="484"/>
        <v>2157562.48</v>
      </c>
      <c r="AV89" s="13">
        <f t="shared" ca="1" si="485"/>
        <v>0.17281321095275989</v>
      </c>
      <c r="AW89" s="29">
        <f t="shared" ca="1" si="486"/>
        <v>2757334.1799999992</v>
      </c>
      <c r="AX89" s="12">
        <f t="shared" ca="1" si="486"/>
        <v>2183587.71</v>
      </c>
      <c r="AY89" s="13">
        <f t="shared" ca="1" si="487"/>
        <v>0.2627540296973</v>
      </c>
      <c r="AZ89" s="29">
        <f t="shared" ca="1" si="488"/>
        <v>4927831.41</v>
      </c>
      <c r="BA89" s="12">
        <f t="shared" ca="1" si="488"/>
        <v>4172820.88</v>
      </c>
      <c r="BB89" s="13">
        <f t="shared" ca="1" si="489"/>
        <v>0.18093528375941223</v>
      </c>
      <c r="BC89" s="29">
        <f t="shared" ca="1" si="490"/>
        <v>4141444.96</v>
      </c>
      <c r="BD89" s="12">
        <f t="shared" ca="1" si="490"/>
        <v>3326965.6800000006</v>
      </c>
      <c r="BE89" s="13">
        <f t="shared" ca="1" si="491"/>
        <v>0.24481144632667182</v>
      </c>
      <c r="BF89" s="29">
        <f t="shared" ca="1" si="492"/>
        <v>4125663.28</v>
      </c>
      <c r="BG89" s="12">
        <f t="shared" ca="1" si="492"/>
        <v>3875893.4699999997</v>
      </c>
      <c r="BH89" s="13">
        <f t="shared" ca="1" si="493"/>
        <v>6.4441866613016083E-2</v>
      </c>
      <c r="BI89" s="29">
        <f t="shared" ca="1" si="494"/>
        <v>6854615.0199999996</v>
      </c>
      <c r="BJ89" s="12">
        <f t="shared" ca="1" si="494"/>
        <v>5274650.07</v>
      </c>
      <c r="BK89" s="13">
        <f t="shared" ca="1" si="495"/>
        <v>0.29953929247101679</v>
      </c>
      <c r="BL89" s="29">
        <f t="shared" ca="1" si="496"/>
        <v>2831742.81</v>
      </c>
      <c r="BM89" s="12">
        <f t="shared" ca="1" si="496"/>
        <v>2373517.63</v>
      </c>
      <c r="BN89" s="13">
        <f t="shared" ca="1" si="497"/>
        <v>0.19305741579850838</v>
      </c>
      <c r="BO89" s="159" t="str">
        <f t="shared" si="498"/>
        <v>High Value</v>
      </c>
      <c r="BP89" s="249"/>
    </row>
    <row r="90" spans="1:68" x14ac:dyDescent="0.2">
      <c r="A90" s="169">
        <f>A$32</f>
        <v>70</v>
      </c>
      <c r="B90" s="3" t="str">
        <f t="shared" si="500"/>
        <v>&gt;= 0</v>
      </c>
      <c r="D90" s="237"/>
      <c r="E90" s="79" t="str">
        <f>$E$32</f>
        <v>Opportunity</v>
      </c>
      <c r="F90" s="29">
        <f t="shared" ca="1" si="460"/>
        <v>25462617.719999999</v>
      </c>
      <c r="G90" s="12">
        <f t="shared" ca="1" si="460"/>
        <v>19283318.839999996</v>
      </c>
      <c r="H90" s="13">
        <f t="shared" ca="1" si="461"/>
        <v>0.32044789236083615</v>
      </c>
      <c r="I90" s="141"/>
      <c r="J90" s="29">
        <f t="shared" ca="1" si="462"/>
        <v>31454548.030000001</v>
      </c>
      <c r="K90" s="12">
        <f t="shared" ca="1" si="462"/>
        <v>25447318.850000001</v>
      </c>
      <c r="L90" s="13">
        <f t="shared" ca="1" si="463"/>
        <v>0.23606530870343534</v>
      </c>
      <c r="M90" s="141"/>
      <c r="N90" s="29">
        <f t="shared" ca="1" si="464"/>
        <v>31454436.439999998</v>
      </c>
      <c r="O90" s="12">
        <f t="shared" ca="1" si="464"/>
        <v>25447318.850000001</v>
      </c>
      <c r="P90" s="13">
        <f t="shared" ca="1" si="465"/>
        <v>0.23606092356562727</v>
      </c>
      <c r="Q90" s="141"/>
      <c r="R90" s="29">
        <f t="shared" ca="1" si="466"/>
        <v>4486341.080000001</v>
      </c>
      <c r="S90" s="12">
        <f t="shared" ca="1" si="466"/>
        <v>3378730.6599999997</v>
      </c>
      <c r="T90" s="13">
        <f t="shared" ca="1" si="467"/>
        <v>0.32781850092780151</v>
      </c>
      <c r="U90" s="29">
        <f t="shared" ca="1" si="468"/>
        <v>5164326.13</v>
      </c>
      <c r="V90" s="12">
        <f t="shared" ca="1" si="468"/>
        <v>3886124.5799999996</v>
      </c>
      <c r="W90" s="13">
        <f t="shared" ca="1" si="469"/>
        <v>0.32891419811353562</v>
      </c>
      <c r="X90" s="29">
        <f t="shared" ca="1" si="470"/>
        <v>4857476.5000000009</v>
      </c>
      <c r="Y90" s="12">
        <f t="shared" ca="1" si="470"/>
        <v>3959840.81</v>
      </c>
      <c r="Z90" s="13">
        <f t="shared" ca="1" si="471"/>
        <v>0.22668479190707691</v>
      </c>
      <c r="AA90" s="29">
        <f t="shared" ca="1" si="472"/>
        <v>5521032.0299999984</v>
      </c>
      <c r="AB90" s="12">
        <f t="shared" ca="1" si="472"/>
        <v>4690698.59</v>
      </c>
      <c r="AC90" s="13">
        <f t="shared" ca="1" si="473"/>
        <v>0.17701701016777516</v>
      </c>
      <c r="AD90" s="141"/>
      <c r="AE90" s="29">
        <f t="shared" ca="1" si="474"/>
        <v>490952.05000000005</v>
      </c>
      <c r="AF90" s="12">
        <f t="shared" ca="1" si="474"/>
        <v>309750.25000000006</v>
      </c>
      <c r="AG90" s="13">
        <f t="shared" ca="1" si="475"/>
        <v>0.58499323245098256</v>
      </c>
      <c r="AH90" s="29">
        <f t="shared" ca="1" si="476"/>
        <v>1118776.1600000001</v>
      </c>
      <c r="AI90" s="12">
        <f t="shared" ca="1" si="476"/>
        <v>835846.83</v>
      </c>
      <c r="AJ90" s="13">
        <f t="shared" ca="1" si="477"/>
        <v>0.33849423105427129</v>
      </c>
      <c r="AK90" s="29">
        <f t="shared" ca="1" si="478"/>
        <v>829803.50000000012</v>
      </c>
      <c r="AL90" s="12">
        <f t="shared" ca="1" si="478"/>
        <v>686854.41000000015</v>
      </c>
      <c r="AM90" s="13">
        <f t="shared" ca="1" si="479"/>
        <v>0.20812138339477201</v>
      </c>
      <c r="AN90" s="29">
        <f t="shared" ca="1" si="480"/>
        <v>789029.37</v>
      </c>
      <c r="AO90" s="12">
        <f t="shared" ca="1" si="480"/>
        <v>687287.48</v>
      </c>
      <c r="AP90" s="13">
        <f t="shared" ca="1" si="481"/>
        <v>0.14803396389528298</v>
      </c>
      <c r="AQ90" s="29">
        <f t="shared" ca="1" si="482"/>
        <v>1283262.5400000003</v>
      </c>
      <c r="AR90" s="12">
        <f t="shared" ca="1" si="482"/>
        <v>862066.87999999977</v>
      </c>
      <c r="AS90" s="13">
        <f t="shared" ca="1" si="483"/>
        <v>0.48858814759244734</v>
      </c>
      <c r="AT90" s="29">
        <f t="shared" ca="1" si="484"/>
        <v>550784.37</v>
      </c>
      <c r="AU90" s="12">
        <f t="shared" ca="1" si="484"/>
        <v>422791.70999999996</v>
      </c>
      <c r="AV90" s="13">
        <f t="shared" ca="1" si="485"/>
        <v>0.30273218933266227</v>
      </c>
      <c r="AW90" s="29">
        <f t="shared" ca="1" si="486"/>
        <v>621751.69000000006</v>
      </c>
      <c r="AX90" s="12">
        <f t="shared" ca="1" si="486"/>
        <v>432623.22999999992</v>
      </c>
      <c r="AY90" s="13">
        <f t="shared" ca="1" si="487"/>
        <v>0.43716667734185277</v>
      </c>
      <c r="AZ90" s="29">
        <f t="shared" ca="1" si="488"/>
        <v>1046121.8700000001</v>
      </c>
      <c r="BA90" s="12">
        <f t="shared" ca="1" si="488"/>
        <v>925522.19000000006</v>
      </c>
      <c r="BB90" s="13">
        <f t="shared" ca="1" si="489"/>
        <v>0.13030447168425</v>
      </c>
      <c r="BC90" s="29">
        <f t="shared" ca="1" si="490"/>
        <v>897000.2</v>
      </c>
      <c r="BD90" s="12">
        <f t="shared" ca="1" si="490"/>
        <v>757014.17</v>
      </c>
      <c r="BE90" s="13">
        <f t="shared" ca="1" si="491"/>
        <v>0.18491863897342886</v>
      </c>
      <c r="BF90" s="29">
        <f t="shared" ca="1" si="492"/>
        <v>866833.7</v>
      </c>
      <c r="BG90" s="12">
        <f t="shared" ca="1" si="492"/>
        <v>759057.62999999989</v>
      </c>
      <c r="BH90" s="13">
        <f t="shared" ca="1" si="493"/>
        <v>0.1419866762949212</v>
      </c>
      <c r="BI90" s="29">
        <f t="shared" ca="1" si="494"/>
        <v>1336345.97</v>
      </c>
      <c r="BJ90" s="12">
        <f t="shared" ca="1" si="494"/>
        <v>1093636.1199999999</v>
      </c>
      <c r="BK90" s="13">
        <f t="shared" ca="1" si="495"/>
        <v>0.22192925559188748</v>
      </c>
      <c r="BL90" s="29">
        <f t="shared" ca="1" si="496"/>
        <v>574556.69999999995</v>
      </c>
      <c r="BM90" s="12">
        <f t="shared" ca="1" si="496"/>
        <v>486706.97</v>
      </c>
      <c r="BN90" s="13">
        <f t="shared" ca="1" si="497"/>
        <v>0.18049819586516294</v>
      </c>
      <c r="BO90" s="159" t="str">
        <f t="shared" si="498"/>
        <v>Opportunity</v>
      </c>
      <c r="BP90" s="249"/>
    </row>
    <row r="91" spans="1:68" x14ac:dyDescent="0.2">
      <c r="A91" s="169">
        <f>A$33</f>
        <v>100</v>
      </c>
      <c r="B91" s="3" t="str">
        <f t="shared" ref="B91" si="501">B$33</f>
        <v>&gt;= 0</v>
      </c>
      <c r="D91" s="237"/>
      <c r="E91" s="78" t="str">
        <f>$E$33</f>
        <v>Marginal</v>
      </c>
      <c r="F91" s="121">
        <f t="shared" ca="1" si="460"/>
        <v>657380.34999999986</v>
      </c>
      <c r="G91" s="104">
        <f t="shared" ca="1" si="460"/>
        <v>500025.82000000007</v>
      </c>
      <c r="H91" s="48">
        <f t="shared" ca="1" si="461"/>
        <v>0.31469280926332921</v>
      </c>
      <c r="I91" s="141"/>
      <c r="J91" s="121">
        <f t="shared" ca="1" si="462"/>
        <v>786176.97</v>
      </c>
      <c r="K91" s="104">
        <f t="shared" ca="1" si="462"/>
        <v>656491.57000000007</v>
      </c>
      <c r="L91" s="48">
        <f t="shared" ca="1" si="463"/>
        <v>0.19754313067569154</v>
      </c>
      <c r="M91" s="141"/>
      <c r="N91" s="121">
        <f t="shared" ca="1" si="464"/>
        <v>786288.55999999994</v>
      </c>
      <c r="O91" s="104">
        <f t="shared" ca="1" si="464"/>
        <v>656491.57000000007</v>
      </c>
      <c r="P91" s="48">
        <f t="shared" ca="1" si="465"/>
        <v>0.19771311000992725</v>
      </c>
      <c r="Q91" s="141"/>
      <c r="R91" s="121">
        <f t="shared" ca="1" si="466"/>
        <v>179134.87</v>
      </c>
      <c r="S91" s="104">
        <f t="shared" ca="1" si="466"/>
        <v>139865.81</v>
      </c>
      <c r="T91" s="48">
        <f t="shared" ca="1" si="467"/>
        <v>0.28076239647130347</v>
      </c>
      <c r="U91" s="121">
        <f t="shared" ca="1" si="468"/>
        <v>207312.02</v>
      </c>
      <c r="V91" s="104">
        <f t="shared" ca="1" si="468"/>
        <v>156628.88999999998</v>
      </c>
      <c r="W91" s="48">
        <f t="shared" ca="1" si="469"/>
        <v>0.32358736628983331</v>
      </c>
      <c r="X91" s="121">
        <f t="shared" ca="1" si="470"/>
        <v>195971.28</v>
      </c>
      <c r="Y91" s="104">
        <f t="shared" ca="1" si="470"/>
        <v>146905.53</v>
      </c>
      <c r="Z91" s="48">
        <f t="shared" ca="1" si="471"/>
        <v>0.33399525531816265</v>
      </c>
      <c r="AA91" s="121">
        <f t="shared" ca="1" si="472"/>
        <v>189376.93</v>
      </c>
      <c r="AB91" s="104">
        <f t="shared" ca="1" si="472"/>
        <v>158545.01</v>
      </c>
      <c r="AC91" s="48">
        <f t="shared" ca="1" si="473"/>
        <v>0.19446793058955297</v>
      </c>
      <c r="AD91" s="141"/>
      <c r="AE91" s="121">
        <f t="shared" ca="1" si="474"/>
        <v>23859.520000000004</v>
      </c>
      <c r="AF91" s="104">
        <f t="shared" ca="1" si="474"/>
        <v>17242.939999999999</v>
      </c>
      <c r="AG91" s="48">
        <f t="shared" ca="1" si="475"/>
        <v>0.38372690504055607</v>
      </c>
      <c r="AH91" s="121">
        <f t="shared" ca="1" si="476"/>
        <v>51228.67</v>
      </c>
      <c r="AI91" s="104">
        <f t="shared" ca="1" si="476"/>
        <v>36671.11</v>
      </c>
      <c r="AJ91" s="48">
        <f t="shared" ca="1" si="477"/>
        <v>0.39697625733172509</v>
      </c>
      <c r="AK91" s="121">
        <f t="shared" ca="1" si="478"/>
        <v>40631.86</v>
      </c>
      <c r="AL91" s="104">
        <f t="shared" ca="1" si="478"/>
        <v>29104.68</v>
      </c>
      <c r="AM91" s="48">
        <f t="shared" ca="1" si="479"/>
        <v>0.39605932791564796</v>
      </c>
      <c r="AN91" s="121">
        <f t="shared" ca="1" si="480"/>
        <v>40107.770000000004</v>
      </c>
      <c r="AO91" s="104">
        <f t="shared" ca="1" si="480"/>
        <v>34423.17</v>
      </c>
      <c r="AP91" s="48">
        <f t="shared" ca="1" si="481"/>
        <v>0.16513877135661842</v>
      </c>
      <c r="AQ91" s="121">
        <f t="shared" ca="1" si="482"/>
        <v>48061.829999999987</v>
      </c>
      <c r="AR91" s="104">
        <f t="shared" ca="1" si="482"/>
        <v>33243.279999999999</v>
      </c>
      <c r="AS91" s="48">
        <f t="shared" ca="1" si="483"/>
        <v>0.4457607672889074</v>
      </c>
      <c r="AT91" s="121">
        <f t="shared" ca="1" si="484"/>
        <v>26895.360000000001</v>
      </c>
      <c r="AU91" s="104">
        <f t="shared" ca="1" si="484"/>
        <v>18538.070000000003</v>
      </c>
      <c r="AV91" s="48">
        <f t="shared" ca="1" si="485"/>
        <v>0.45081769569324076</v>
      </c>
      <c r="AW91" s="121">
        <f t="shared" ca="1" si="486"/>
        <v>27960.53</v>
      </c>
      <c r="AX91" s="104">
        <f t="shared" ca="1" si="486"/>
        <v>18567.29</v>
      </c>
      <c r="AY91" s="48">
        <f t="shared" ca="1" si="487"/>
        <v>0.50590258459904469</v>
      </c>
      <c r="AZ91" s="121">
        <f t="shared" ca="1" si="488"/>
        <v>68250.880000000005</v>
      </c>
      <c r="BA91" s="104">
        <f t="shared" ca="1" si="488"/>
        <v>42813.599999999999</v>
      </c>
      <c r="BB91" s="48">
        <f t="shared" ca="1" si="489"/>
        <v>0.59414017975596556</v>
      </c>
      <c r="BC91" s="121">
        <f t="shared" ca="1" si="490"/>
        <v>41586.489999999991</v>
      </c>
      <c r="BD91" s="104">
        <f t="shared" ca="1" si="490"/>
        <v>37129.920000000006</v>
      </c>
      <c r="BE91" s="48">
        <f t="shared" ca="1" si="491"/>
        <v>0.12002638303556766</v>
      </c>
      <c r="BF91" s="121">
        <f t="shared" ca="1" si="492"/>
        <v>37138.69</v>
      </c>
      <c r="BG91" s="104">
        <f t="shared" ca="1" si="492"/>
        <v>36734</v>
      </c>
      <c r="BH91" s="48">
        <f t="shared" ca="1" si="493"/>
        <v>1.1016769205640615E-2</v>
      </c>
      <c r="BI91" s="121">
        <f t="shared" ca="1" si="494"/>
        <v>47541.85</v>
      </c>
      <c r="BJ91" s="104">
        <f t="shared" ca="1" si="494"/>
        <v>33023.570000000007</v>
      </c>
      <c r="BK91" s="48">
        <f t="shared" ca="1" si="495"/>
        <v>0.43963387362420198</v>
      </c>
      <c r="BL91" s="121">
        <f t="shared" ca="1" si="496"/>
        <v>29318.94</v>
      </c>
      <c r="BM91" s="104">
        <f t="shared" ca="1" si="496"/>
        <v>25550.04</v>
      </c>
      <c r="BN91" s="48">
        <f t="shared" ca="1" si="497"/>
        <v>0.14751053227313921</v>
      </c>
      <c r="BO91" s="154" t="str">
        <f t="shared" si="498"/>
        <v>Marginal</v>
      </c>
      <c r="BP91" s="249"/>
    </row>
    <row r="92" spans="1:68" x14ac:dyDescent="0.2">
      <c r="A92" s="169"/>
      <c r="C92" s="3">
        <f>ROW($C$16)</f>
        <v>16</v>
      </c>
      <c r="D92" s="237"/>
      <c r="E92" s="76" t="str">
        <f>E88 &amp; " %"</f>
        <v>Elite %</v>
      </c>
      <c r="F92" s="33">
        <f ca="1">IFERROR(F88 / INDIRECT(ADDRESS($C92, COLUMN(F88))), 0)</f>
        <v>0.44043951112128271</v>
      </c>
      <c r="G92" s="8">
        <f ca="1">IFERROR(G88 / INDIRECT(ADDRESS($C92, COLUMN(G88))), 0)</f>
        <v>0.44989579425342169</v>
      </c>
      <c r="H92" s="20">
        <f t="shared" ref="H92:H95" ca="1" si="502">IF(F$9 = 0, 0, IFERROR((F92 - G92) * 10000, 0))</f>
        <v>-94.562831321389766</v>
      </c>
      <c r="I92" s="88"/>
      <c r="J92" s="33">
        <f ca="1">IFERROR(J88 / INDIRECT(ADDRESS($C92, COLUMN(J88))), 0)</f>
        <v>0.4355482887059679</v>
      </c>
      <c r="K92" s="8">
        <f ca="1">IFERROR(K88 / INDIRECT(ADDRESS($C92, COLUMN(K88))), 0)</f>
        <v>0.44053051084874323</v>
      </c>
      <c r="L92" s="20">
        <f t="shared" ref="L92:L95" ca="1" si="503">IF(J$9 = 0, 0, IFERROR((J92 - K92) * 10000, 0))</f>
        <v>-49.822221427753277</v>
      </c>
      <c r="M92" s="88"/>
      <c r="N92" s="33">
        <f ca="1">IFERROR(N88 / INDIRECT(ADDRESS($C92, COLUMN(N88))), 0)</f>
        <v>0.43554828870596796</v>
      </c>
      <c r="O92" s="8">
        <f ca="1">IFERROR(O88 / INDIRECT(ADDRESS($C92, COLUMN(O88))), 0)</f>
        <v>0.44053051084874323</v>
      </c>
      <c r="P92" s="20">
        <f t="shared" ref="P92:P95" ca="1" si="504">IF(N$9 = 0, 0, IFERROR((N92 - O92) * 10000, 0))</f>
        <v>-49.822221427752723</v>
      </c>
      <c r="Q92" s="88"/>
      <c r="R92" s="33">
        <f ca="1">IFERROR(R88 / INDIRECT(ADDRESS($C92, COLUMN(R88))), 0)</f>
        <v>0.42622047149089881</v>
      </c>
      <c r="S92" s="8">
        <f ca="1">IFERROR(S88 / INDIRECT(ADDRESS($C92, COLUMN(S88))), 0)</f>
        <v>0.43993513325366845</v>
      </c>
      <c r="T92" s="20">
        <f t="shared" ref="T92:T95" ca="1" si="505">IF(R$9 = 0, 0, IFERROR((R92 - S92) * 10000, 0))</f>
        <v>-137.14661762769643</v>
      </c>
      <c r="U92" s="33">
        <f ca="1">IFERROR(U88 / INDIRECT(ADDRESS($C92, COLUMN(U88))), 0)</f>
        <v>0.41750329144140202</v>
      </c>
      <c r="V92" s="8">
        <f ca="1">IFERROR(V88 / INDIRECT(ADDRESS($C92, COLUMN(V88))), 0)</f>
        <v>0.43364456183466399</v>
      </c>
      <c r="W92" s="20">
        <f t="shared" ref="W92:W95" ca="1" si="506">IF(U$9 = 0, 0, IFERROR((U92 - V92) * 10000, 0))</f>
        <v>-161.41270393261965</v>
      </c>
      <c r="X92" s="33">
        <f ca="1">IFERROR(X88 / INDIRECT(ADDRESS($C92, COLUMN(X88))), 0)</f>
        <v>0.43304066504261263</v>
      </c>
      <c r="Y92" s="8">
        <f ca="1">IFERROR(Y88 / INDIRECT(ADDRESS($C92, COLUMN(Y88))), 0)</f>
        <v>0.43671867333269704</v>
      </c>
      <c r="Z92" s="20">
        <f t="shared" ref="Z92:Z95" ca="1" si="507">IF(X$9 = 0, 0, IFERROR((X92 - Y92) * 10000, 0))</f>
        <v>-36.780082900844114</v>
      </c>
      <c r="AA92" s="33">
        <f ca="1">IFERROR(AA88 / INDIRECT(ADDRESS($C92, COLUMN(AA88))), 0)</f>
        <v>0.42286870145916594</v>
      </c>
      <c r="AB92" s="8">
        <f ca="1">IFERROR(AB88 / INDIRECT(ADDRESS($C92, COLUMN(AB88))), 0)</f>
        <v>0.42179381223630286</v>
      </c>
      <c r="AC92" s="20">
        <f t="shared" ref="AC92:AC95" ca="1" si="508">IF(AA$9 = 0, 0, IFERROR((AA92 - AB92) * 10000, 0))</f>
        <v>10.748892228630847</v>
      </c>
      <c r="AD92" s="88"/>
      <c r="AE92" s="33">
        <f ca="1">IFERROR(AE88 / INDIRECT(ADDRESS($C92, COLUMN(AE88))), 0)</f>
        <v>0.44314017925696397</v>
      </c>
      <c r="AF92" s="8">
        <f ca="1">IFERROR(AF88 / INDIRECT(ADDRESS($C92, COLUMN(AF88))), 0)</f>
        <v>0.4588617630489405</v>
      </c>
      <c r="AG92" s="20">
        <f t="shared" ref="AG92:AG95" ca="1" si="509">IF(AE$9 = 0, 0, IFERROR((AE92 - AF92) * 10000, 0))</f>
        <v>-157.21583791976522</v>
      </c>
      <c r="AH92" s="33">
        <f ca="1">IFERROR(AH88 / INDIRECT(ADDRESS($C92, COLUMN(AH88))), 0)</f>
        <v>0.43897814308925664</v>
      </c>
      <c r="AI92" s="8">
        <f ca="1">IFERROR(AI88 / INDIRECT(ADDRESS($C92, COLUMN(AI88))), 0)</f>
        <v>0.4481024284536208</v>
      </c>
      <c r="AJ92" s="20">
        <f t="shared" ref="AJ92:AJ95" ca="1" si="510">IF(AH$9 = 0, 0, IFERROR((AH92 - AI92) * 10000, 0))</f>
        <v>-91.242853643641595</v>
      </c>
      <c r="AK92" s="33">
        <f ca="1">IFERROR(AK88 / INDIRECT(ADDRESS($C92, COLUMN(AK88))), 0)</f>
        <v>0.43128889489331601</v>
      </c>
      <c r="AL92" s="8">
        <f ca="1">IFERROR(AL88 / INDIRECT(ADDRESS($C92, COLUMN(AL88))), 0)</f>
        <v>0.44700618224562316</v>
      </c>
      <c r="AM92" s="20">
        <f t="shared" ref="AM92:AM95" ca="1" si="511">IF(AK$9 = 0, 0, IFERROR((AK92 - AL92) * 10000, 0))</f>
        <v>-157.17287352307153</v>
      </c>
      <c r="AN92" s="33">
        <f ca="1">IFERROR(AN88 / INDIRECT(ADDRESS($C92, COLUMN(AN88))), 0)</f>
        <v>0.43860911584213491</v>
      </c>
      <c r="AO92" s="8">
        <f ca="1">IFERROR(AO88 / INDIRECT(ADDRESS($C92, COLUMN(AO88))), 0)</f>
        <v>0.45638321589661102</v>
      </c>
      <c r="AP92" s="20">
        <f t="shared" ref="AP92:AP95" ca="1" si="512">IF(AN$9 = 0, 0, IFERROR((AN92 - AO92) * 10000, 0))</f>
        <v>-177.74100054476105</v>
      </c>
      <c r="AQ92" s="33">
        <f ca="1">IFERROR(AQ88 / INDIRECT(ADDRESS($C92, COLUMN(AQ88))), 0)</f>
        <v>0.42846959035234239</v>
      </c>
      <c r="AR92" s="8">
        <f ca="1">IFERROR(AR88 / INDIRECT(ADDRESS($C92, COLUMN(AR88))), 0)</f>
        <v>0.44665128748960475</v>
      </c>
      <c r="AS92" s="20">
        <f t="shared" ref="AS92:AS95" ca="1" si="513">IF(AQ$9 = 0, 0, IFERROR((AQ92 - AR92) * 10000, 0))</f>
        <v>-181.81697137262364</v>
      </c>
      <c r="AT92" s="33">
        <f ca="1">IFERROR(AT88 / INDIRECT(ADDRESS($C92, COLUMN(AT88))), 0)</f>
        <v>0.4498731737260635</v>
      </c>
      <c r="AU92" s="8">
        <f ca="1">IFERROR(AU88 / INDIRECT(ADDRESS($C92, COLUMN(AU88))), 0)</f>
        <v>0.45847136556769152</v>
      </c>
      <c r="AV92" s="20">
        <f t="shared" ref="AV92:AV95" ca="1" si="514">IF(AT$9 = 0, 0, IFERROR((AT92 - AU92) * 10000, 0))</f>
        <v>-85.981918416280223</v>
      </c>
      <c r="AW92" s="33">
        <f ca="1">IFERROR(AW88 / INDIRECT(ADDRESS($C92, COLUMN(AW88))), 0)</f>
        <v>0.44988981791873828</v>
      </c>
      <c r="AX92" s="8">
        <f ca="1">IFERROR(AX88 / INDIRECT(ADDRESS($C92, COLUMN(AX88))), 0)</f>
        <v>0.45764766989821126</v>
      </c>
      <c r="AY92" s="20">
        <f t="shared" ref="AY92:AY95" ca="1" si="515">IF(AW$9 = 0, 0, IFERROR((AW92 - AX92) * 10000, 0))</f>
        <v>-77.578519794729857</v>
      </c>
      <c r="AZ92" s="33">
        <f ca="1">IFERROR(AZ88 / INDIRECT(ADDRESS($C92, COLUMN(AZ88))), 0)</f>
        <v>0.44197628019584995</v>
      </c>
      <c r="BA92" s="8">
        <f ca="1">IFERROR(BA88 / INDIRECT(ADDRESS($C92, COLUMN(BA88))), 0)</f>
        <v>0.44170027563517505</v>
      </c>
      <c r="BB92" s="20">
        <f t="shared" ref="BB92:BB95" ca="1" si="516">IF(AZ$9 = 0, 0, IFERROR((AZ92 - BA92) * 10000, 0))</f>
        <v>2.7600456067489176</v>
      </c>
      <c r="BC92" s="33">
        <f ca="1">IFERROR(BC88 / INDIRECT(ADDRESS($C92, COLUMN(BC88))), 0)</f>
        <v>0.44595623710618398</v>
      </c>
      <c r="BD92" s="8">
        <f ca="1">IFERROR(BD88 / INDIRECT(ADDRESS($C92, COLUMN(BD88))), 0)</f>
        <v>0.43951280181632285</v>
      </c>
      <c r="BE92" s="20">
        <f t="shared" ref="BE92:BE95" ca="1" si="517">IF(BC$9 = 0, 0, IFERROR((BC92 - BD92) * 10000, 0))</f>
        <v>64.434352898611323</v>
      </c>
      <c r="BF92" s="33">
        <f ca="1">IFERROR(BF88 / INDIRECT(ADDRESS($C92, COLUMN(BF88))), 0)</f>
        <v>0.45657500613015389</v>
      </c>
      <c r="BG92" s="8">
        <f ca="1">IFERROR(BG88 / INDIRECT(ADDRESS($C92, COLUMN(BG88))), 0)</f>
        <v>0.44492380355743577</v>
      </c>
      <c r="BH92" s="20">
        <f t="shared" ref="BH92:BH95" ca="1" si="518">IF(BF$9 = 0, 0, IFERROR((BF92 - BG92) * 10000, 0))</f>
        <v>116.51202572718122</v>
      </c>
      <c r="BI92" s="33">
        <f ca="1">IFERROR(BI88 / INDIRECT(ADDRESS($C92, COLUMN(BI88))), 0)</f>
        <v>0.43956780501690607</v>
      </c>
      <c r="BJ92" s="8">
        <f ca="1">IFERROR(BJ88 / INDIRECT(ADDRESS($C92, COLUMN(BJ88))), 0)</f>
        <v>0.43337700677866769</v>
      </c>
      <c r="BK92" s="20">
        <f t="shared" ref="BK92:BK95" ca="1" si="519">IF(BI$9 = 0, 0, IFERROR((BI92 - BJ92) * 10000, 0))</f>
        <v>61.907982382383707</v>
      </c>
      <c r="BL92" s="33">
        <f ca="1">IFERROR(BL88 / INDIRECT(ADDRESS($C92, COLUMN(BL88))), 0)</f>
        <v>0.43891769712508144</v>
      </c>
      <c r="BM92" s="8">
        <f ca="1">IFERROR(BM88 / INDIRECT(ADDRESS($C92, COLUMN(BM88))), 0)</f>
        <v>0.44059312336084966</v>
      </c>
      <c r="BN92" s="20">
        <f t="shared" ref="BN92:BN95" ca="1" si="520">IF(BL$9 = 0, 0, IFERROR((BL92 - BM92) * 10000, 0))</f>
        <v>-16.75426235768218</v>
      </c>
      <c r="BO92" s="155" t="str">
        <f t="shared" si="498"/>
        <v>Elite %</v>
      </c>
      <c r="BP92" s="249"/>
    </row>
    <row r="93" spans="1:68" x14ac:dyDescent="0.2">
      <c r="A93" s="169"/>
      <c r="C93" s="3">
        <f t="shared" ref="C93:C95" si="521">ROW($C$16)</f>
        <v>16</v>
      </c>
      <c r="D93" s="237"/>
      <c r="E93" s="79" t="str">
        <f t="shared" ref="E93:E94" si="522">E89 &amp; " %"</f>
        <v>High Value %</v>
      </c>
      <c r="F93" s="28">
        <f t="shared" ref="F93:G94" ca="1" si="523">IFERROR(F89 / INDIRECT(ADDRESS($C93, COLUMN(F89))), 0)</f>
        <v>0.46460429039206974</v>
      </c>
      <c r="G93" s="10">
        <f t="shared" ca="1" si="523"/>
        <v>0.45986714909166687</v>
      </c>
      <c r="H93" s="18">
        <f t="shared" ca="1" si="502"/>
        <v>47.371413004028696</v>
      </c>
      <c r="I93" s="88"/>
      <c r="J93" s="28">
        <f t="shared" ref="J93:K95" ca="1" si="524">IFERROR(J89 / INDIRECT(ADDRESS($C93, COLUMN(J89))), 0)</f>
        <v>0.46707584280308939</v>
      </c>
      <c r="K93" s="10">
        <f t="shared" ca="1" si="524"/>
        <v>0.46450613539018215</v>
      </c>
      <c r="L93" s="18">
        <f t="shared" ca="1" si="503"/>
        <v>25.697074129072405</v>
      </c>
      <c r="M93" s="88"/>
      <c r="N93" s="28">
        <f t="shared" ref="N93:O95" ca="1" si="525">IFERROR(N89 / INDIRECT(ADDRESS($C93, COLUMN(N89))), 0)</f>
        <v>0.46707584280308945</v>
      </c>
      <c r="O93" s="10">
        <f t="shared" ca="1" si="525"/>
        <v>0.46450613539018215</v>
      </c>
      <c r="P93" s="18">
        <f t="shared" ca="1" si="504"/>
        <v>25.697074129072959</v>
      </c>
      <c r="Q93" s="88"/>
      <c r="R93" s="28">
        <f t="shared" ref="R93:S95" ca="1" si="526">IFERROR(R89 / INDIRECT(ADDRESS($C93, COLUMN(R89))), 0)</f>
        <v>0.46608338366317942</v>
      </c>
      <c r="S93" s="10">
        <f t="shared" ca="1" si="526"/>
        <v>0.45279340353239883</v>
      </c>
      <c r="T93" s="18">
        <f t="shared" ca="1" si="505"/>
        <v>132.89980130780589</v>
      </c>
      <c r="U93" s="28">
        <f t="shared" ref="U93:V95" ca="1" si="527">IFERROR(U89 / INDIRECT(ADDRESS($C93, COLUMN(U89))), 0)</f>
        <v>0.46879830034033271</v>
      </c>
      <c r="V93" s="10">
        <f t="shared" ca="1" si="527"/>
        <v>0.45991779466166788</v>
      </c>
      <c r="W93" s="18">
        <f t="shared" ca="1" si="506"/>
        <v>88.805056786648294</v>
      </c>
      <c r="X93" s="28">
        <f t="shared" ref="X93:Y95" ca="1" si="528">IFERROR(X89 / INDIRECT(ADDRESS($C93, COLUMN(X89))), 0)</f>
        <v>0.46009102471218227</v>
      </c>
      <c r="Y93" s="10">
        <f t="shared" ca="1" si="528"/>
        <v>0.45786219946208673</v>
      </c>
      <c r="Z93" s="18">
        <f t="shared" ca="1" si="507"/>
        <v>22.288252500955451</v>
      </c>
      <c r="AA93" s="28">
        <f t="shared" ref="AA93:AB95" ca="1" si="529">IFERROR(AA89 / INDIRECT(ADDRESS($C93, COLUMN(AA89))), 0)</f>
        <v>0.47269334572220861</v>
      </c>
      <c r="AB93" s="10">
        <f t="shared" ca="1" si="529"/>
        <v>0.47269381398725463</v>
      </c>
      <c r="AC93" s="18">
        <f t="shared" ca="1" si="508"/>
        <v>-4.6826504601638064E-3</v>
      </c>
      <c r="AD93" s="88"/>
      <c r="AE93" s="28">
        <f t="shared" ref="AE93:AF95" ca="1" si="530">IFERROR(AE89 / INDIRECT(ADDRESS($C93, COLUMN(AE89))), 0)</f>
        <v>0.44636866763500777</v>
      </c>
      <c r="AF93" s="10">
        <f t="shared" ca="1" si="530"/>
        <v>0.43820070244147669</v>
      </c>
      <c r="AG93" s="18">
        <f t="shared" ca="1" si="509"/>
        <v>81.679651935310787</v>
      </c>
      <c r="AH93" s="28">
        <f t="shared" ref="AH93:AI95" ca="1" si="531">IFERROR(AH89 / INDIRECT(ADDRESS($C93, COLUMN(AH89))), 0)</f>
        <v>0.45753084080802442</v>
      </c>
      <c r="AI93" s="10">
        <f t="shared" ca="1" si="531"/>
        <v>0.44795258157794271</v>
      </c>
      <c r="AJ93" s="18">
        <f t="shared" ca="1" si="510"/>
        <v>95.7825923008171</v>
      </c>
      <c r="AK93" s="28">
        <f t="shared" ref="AK93:AL95" ca="1" si="532">IFERROR(AK89 / INDIRECT(ADDRESS($C93, COLUMN(AK89))), 0)</f>
        <v>0.4649491672928377</v>
      </c>
      <c r="AL93" s="10">
        <f t="shared" ca="1" si="532"/>
        <v>0.44070538243087576</v>
      </c>
      <c r="AM93" s="18">
        <f t="shared" ca="1" si="511"/>
        <v>242.43784861961936</v>
      </c>
      <c r="AN93" s="28">
        <f t="shared" ref="AN93:AO95" ca="1" si="533">IFERROR(AN89 / INDIRECT(ADDRESS($C93, COLUMN(AN89))), 0)</f>
        <v>0.46041239577149384</v>
      </c>
      <c r="AO93" s="10">
        <f t="shared" ca="1" si="533"/>
        <v>0.44609973621102234</v>
      </c>
      <c r="AP93" s="18">
        <f t="shared" ca="1" si="512"/>
        <v>143.12659560471508</v>
      </c>
      <c r="AQ93" s="28">
        <f t="shared" ref="AQ93:AR95" ca="1" si="534">IFERROR(AQ89 / INDIRECT(ADDRESS($C93, COLUMN(AQ89))), 0)</f>
        <v>0.46244191311870003</v>
      </c>
      <c r="AR93" s="10">
        <f t="shared" ca="1" si="534"/>
        <v>0.44772668869611365</v>
      </c>
      <c r="AS93" s="18">
        <f t="shared" ca="1" si="513"/>
        <v>147.15224422586383</v>
      </c>
      <c r="AT93" s="28">
        <f t="shared" ref="AT93:AU95" ca="1" si="535">IFERROR(AT89 / INDIRECT(ADDRESS($C93, COLUMN(AT89))), 0)</f>
        <v>0.44787870971864752</v>
      </c>
      <c r="AU93" s="10">
        <f t="shared" ca="1" si="535"/>
        <v>0.44956918048491351</v>
      </c>
      <c r="AV93" s="18">
        <f t="shared" ca="1" si="514"/>
        <v>-16.904707662659945</v>
      </c>
      <c r="AW93" s="28">
        <f t="shared" ref="AW93:AX95" ca="1" si="536">IFERROR(AW89 / INDIRECT(ADDRESS($C93, COLUMN(AW89))), 0)</f>
        <v>0.44520603177540702</v>
      </c>
      <c r="AX93" s="10">
        <f t="shared" ca="1" si="536"/>
        <v>0.44947763307583133</v>
      </c>
      <c r="AY93" s="18">
        <f t="shared" ca="1" si="515"/>
        <v>-42.716013004243102</v>
      </c>
      <c r="AZ93" s="28">
        <f t="shared" ref="AZ93:BA95" ca="1" si="537">IFERROR(AZ89 / INDIRECT(ADDRESS($C93, COLUMN(AZ89))), 0)</f>
        <v>0.45510657057571702</v>
      </c>
      <c r="BA93" s="10">
        <f t="shared" ca="1" si="537"/>
        <v>0.45314408734557915</v>
      </c>
      <c r="BB93" s="18">
        <f t="shared" ca="1" si="516"/>
        <v>19.624832301378682</v>
      </c>
      <c r="BC93" s="28">
        <f t="shared" ref="BC93:BD95" ca="1" si="538">IFERROR(BC89 / INDIRECT(ADDRESS($C93, COLUMN(BC89))), 0)</f>
        <v>0.45167863264317021</v>
      </c>
      <c r="BD93" s="10">
        <f t="shared" ca="1" si="538"/>
        <v>0.45248046679340259</v>
      </c>
      <c r="BE93" s="18">
        <f t="shared" ca="1" si="517"/>
        <v>-8.0183415023238336</v>
      </c>
      <c r="BF93" s="28">
        <f t="shared" ref="BF93:BG95" ca="1" si="539">IFERROR(BF89 / INDIRECT(ADDRESS($C93, COLUMN(BF89))), 0)</f>
        <v>0.44575565502998954</v>
      </c>
      <c r="BG93" s="10">
        <f t="shared" ca="1" si="539"/>
        <v>0.46052252219315282</v>
      </c>
      <c r="BH93" s="18">
        <f t="shared" ca="1" si="518"/>
        <v>-147.66867163163278</v>
      </c>
      <c r="BI93" s="28">
        <f t="shared" ref="BI93:BJ95" ca="1" si="540">IFERROR(BI89 / INDIRECT(ADDRESS($C93, COLUMN(BI89))), 0)</f>
        <v>0.46629187560281088</v>
      </c>
      <c r="BJ93" s="10">
        <f t="shared" ca="1" si="540"/>
        <v>0.4668947641831524</v>
      </c>
      <c r="BK93" s="18">
        <f t="shared" ca="1" si="519"/>
        <v>-6.0288858034152071</v>
      </c>
      <c r="BL93" s="28">
        <f t="shared" ref="BL93:BM95" ca="1" si="541">IFERROR(BL89 / INDIRECT(ADDRESS($C93, COLUMN(BL89))), 0)</f>
        <v>0.46246135888119161</v>
      </c>
      <c r="BM93" s="10">
        <f t="shared" ca="1" si="541"/>
        <v>0.46010595063177168</v>
      </c>
      <c r="BN93" s="18">
        <f t="shared" ca="1" si="520"/>
        <v>23.554082494199324</v>
      </c>
      <c r="BO93" s="159" t="str">
        <f t="shared" si="498"/>
        <v>High Value %</v>
      </c>
      <c r="BP93" s="249"/>
    </row>
    <row r="94" spans="1:68" x14ac:dyDescent="0.2">
      <c r="A94" s="169"/>
      <c r="C94" s="3">
        <f t="shared" si="521"/>
        <v>16</v>
      </c>
      <c r="D94" s="238"/>
      <c r="E94" s="79" t="str">
        <f t="shared" si="522"/>
        <v>Opportunity %</v>
      </c>
      <c r="F94" s="28">
        <f t="shared" ca="1" si="523"/>
        <v>9.256636909889128E-2</v>
      </c>
      <c r="G94" s="10">
        <f t="shared" ca="1" si="523"/>
        <v>8.7956306911947849E-2</v>
      </c>
      <c r="H94" s="18">
        <f t="shared" ca="1" si="502"/>
        <v>46.100621869434313</v>
      </c>
      <c r="I94" s="88"/>
      <c r="J94" s="28">
        <f t="shared" ca="1" si="524"/>
        <v>9.500139753095857E-2</v>
      </c>
      <c r="K94" s="10">
        <f t="shared" ca="1" si="524"/>
        <v>9.2575095487665335E-2</v>
      </c>
      <c r="L94" s="18">
        <f t="shared" ca="1" si="503"/>
        <v>24.263020432932354</v>
      </c>
      <c r="M94" s="88"/>
      <c r="N94" s="28">
        <f t="shared" ca="1" si="525"/>
        <v>9.5001060498427048E-2</v>
      </c>
      <c r="O94" s="10">
        <f t="shared" ca="1" si="525"/>
        <v>9.2575095487665335E-2</v>
      </c>
      <c r="P94" s="18">
        <f t="shared" ca="1" si="504"/>
        <v>24.25965010761713</v>
      </c>
      <c r="Q94" s="88"/>
      <c r="R94" s="28">
        <f t="shared" ca="1" si="526"/>
        <v>0.10356106085594309</v>
      </c>
      <c r="S94" s="10">
        <f t="shared" ca="1" si="526"/>
        <v>0.10300737376229351</v>
      </c>
      <c r="T94" s="18">
        <f t="shared" ca="1" si="505"/>
        <v>5.5368709364958519</v>
      </c>
      <c r="U94" s="28">
        <f t="shared" ca="1" si="527"/>
        <v>0.10931035265303474</v>
      </c>
      <c r="V94" s="10">
        <f t="shared" ca="1" si="527"/>
        <v>0.10231391691981667</v>
      </c>
      <c r="W94" s="18">
        <f t="shared" ca="1" si="506"/>
        <v>69.964357332180654</v>
      </c>
      <c r="X94" s="28">
        <f t="shared" ca="1" si="528"/>
        <v>0.10272398730729378</v>
      </c>
      <c r="Y94" s="10">
        <f t="shared" ca="1" si="528"/>
        <v>0.10164809985848722</v>
      </c>
      <c r="Z94" s="18">
        <f t="shared" ca="1" si="507"/>
        <v>10.75887448806559</v>
      </c>
      <c r="AA94" s="28">
        <f t="shared" ca="1" si="529"/>
        <v>0.10097442874901531</v>
      </c>
      <c r="AB94" s="10">
        <f t="shared" ca="1" si="529"/>
        <v>0.10206266868109265</v>
      </c>
      <c r="AC94" s="18">
        <f t="shared" ca="1" si="508"/>
        <v>-10.882399320773366</v>
      </c>
      <c r="AD94" s="88"/>
      <c r="AE94" s="28">
        <f t="shared" ca="1" si="530"/>
        <v>0.10537031660972633</v>
      </c>
      <c r="AF94" s="10">
        <f t="shared" ca="1" si="530"/>
        <v>9.7509452868810173E-2</v>
      </c>
      <c r="AG94" s="18">
        <f t="shared" ca="1" si="509"/>
        <v>78.608637409161574</v>
      </c>
      <c r="AH94" s="28">
        <f t="shared" ca="1" si="531"/>
        <v>9.8959661209174793E-2</v>
      </c>
      <c r="AI94" s="10">
        <f t="shared" ca="1" si="531"/>
        <v>9.9576279611510915E-2</v>
      </c>
      <c r="AJ94" s="18">
        <f t="shared" ca="1" si="510"/>
        <v>-6.1661840233612208</v>
      </c>
      <c r="AK94" s="28">
        <f t="shared" ca="1" si="532"/>
        <v>9.8918338019622451E-2</v>
      </c>
      <c r="AL94" s="10">
        <f t="shared" ca="1" si="532"/>
        <v>0.10772376253222307</v>
      </c>
      <c r="AM94" s="18">
        <f t="shared" ca="1" si="511"/>
        <v>-88.054245126006208</v>
      </c>
      <c r="AN94" s="28">
        <f t="shared" ca="1" si="533"/>
        <v>9.6093865816999552E-2</v>
      </c>
      <c r="AO94" s="10">
        <f t="shared" ca="1" si="533"/>
        <v>9.2865812778270537E-2</v>
      </c>
      <c r="AP94" s="18">
        <f t="shared" ca="1" si="512"/>
        <v>32.280530387290149</v>
      </c>
      <c r="AQ94" s="28">
        <f t="shared" ca="1" si="534"/>
        <v>0.10515031820572102</v>
      </c>
      <c r="AR94" s="10">
        <f t="shared" ca="1" si="534"/>
        <v>0.10170022925782854</v>
      </c>
      <c r="AS94" s="18">
        <f t="shared" ca="1" si="513"/>
        <v>34.500889478924769</v>
      </c>
      <c r="AT94" s="28">
        <f t="shared" ca="1" si="535"/>
        <v>9.7487693502058048E-2</v>
      </c>
      <c r="AU94" s="10">
        <f t="shared" ca="1" si="535"/>
        <v>8.8096694460739408E-2</v>
      </c>
      <c r="AV94" s="18">
        <f t="shared" ca="1" si="514"/>
        <v>93.909990413186406</v>
      </c>
      <c r="AW94" s="28">
        <f t="shared" ca="1" si="536"/>
        <v>0.10038957361873095</v>
      </c>
      <c r="AX94" s="10">
        <f t="shared" ca="1" si="536"/>
        <v>8.9052738547434368E-2</v>
      </c>
      <c r="AY94" s="18">
        <f t="shared" ca="1" si="515"/>
        <v>113.36835071296584</v>
      </c>
      <c r="AZ94" s="28">
        <f t="shared" ca="1" si="537"/>
        <v>9.6613884901544572E-2</v>
      </c>
      <c r="BA94" s="10">
        <f t="shared" ca="1" si="537"/>
        <v>0.10050632897178939</v>
      </c>
      <c r="BB94" s="18">
        <f t="shared" ca="1" si="516"/>
        <v>-38.924440702448187</v>
      </c>
      <c r="BC94" s="28">
        <f t="shared" ca="1" si="538"/>
        <v>9.782958067288916E-2</v>
      </c>
      <c r="BD94" s="10">
        <f t="shared" ca="1" si="538"/>
        <v>0.10295691568745614</v>
      </c>
      <c r="BE94" s="18">
        <f t="shared" ca="1" si="517"/>
        <v>-51.273350145669831</v>
      </c>
      <c r="BF94" s="28">
        <f t="shared" ca="1" si="539"/>
        <v>9.36567037883832E-2</v>
      </c>
      <c r="BG94" s="10">
        <f t="shared" ca="1" si="539"/>
        <v>9.018904594856085E-2</v>
      </c>
      <c r="BH94" s="18">
        <f t="shared" ca="1" si="518"/>
        <v>34.676578398223498</v>
      </c>
      <c r="BI94" s="28">
        <f t="shared" ca="1" si="540"/>
        <v>9.0906238641766585E-2</v>
      </c>
      <c r="BJ94" s="10">
        <f t="shared" ca="1" si="540"/>
        <v>9.6805090683404843E-2</v>
      </c>
      <c r="BK94" s="18">
        <f t="shared" ca="1" si="519"/>
        <v>-58.988520416382585</v>
      </c>
      <c r="BL94" s="28">
        <f t="shared" ca="1" si="541"/>
        <v>9.3832770157644768E-2</v>
      </c>
      <c r="BM94" s="10">
        <f t="shared" ca="1" si="541"/>
        <v>9.4348055510739631E-2</v>
      </c>
      <c r="BN94" s="18">
        <f t="shared" ca="1" si="520"/>
        <v>-5.1528535309486312</v>
      </c>
      <c r="BO94" s="159" t="str">
        <f t="shared" si="498"/>
        <v>Opportunity %</v>
      </c>
      <c r="BP94" s="250"/>
    </row>
    <row r="95" spans="1:68" x14ac:dyDescent="0.2">
      <c r="A95" s="169"/>
      <c r="C95" s="3">
        <f t="shared" si="521"/>
        <v>16</v>
      </c>
      <c r="D95" s="239"/>
      <c r="E95" s="78" t="str">
        <f>E91 &amp; " %"</f>
        <v>Marginal %</v>
      </c>
      <c r="F95" s="30">
        <f ca="1">IFERROR(F91 / INDIRECT(ADDRESS($C95, COLUMN(F91))), 0)</f>
        <v>2.3898293877562221E-3</v>
      </c>
      <c r="G95" s="14">
        <f ca="1">IFERROR(G91 / INDIRECT(ADDRESS($C95, COLUMN(G91))), 0)</f>
        <v>2.280749742963769E-3</v>
      </c>
      <c r="H95" s="19">
        <f t="shared" ca="1" si="502"/>
        <v>1.0907964479245313</v>
      </c>
      <c r="I95" s="88"/>
      <c r="J95" s="30">
        <f t="shared" ca="1" si="524"/>
        <v>2.3744709599839218E-3</v>
      </c>
      <c r="K95" s="14">
        <f t="shared" ca="1" si="524"/>
        <v>2.3882582734093155E-3</v>
      </c>
      <c r="L95" s="19">
        <f t="shared" ca="1" si="503"/>
        <v>-0.13787313425393627</v>
      </c>
      <c r="M95" s="88"/>
      <c r="N95" s="30">
        <f t="shared" ca="1" si="525"/>
        <v>2.3748079925154457E-3</v>
      </c>
      <c r="O95" s="14">
        <f t="shared" ca="1" si="525"/>
        <v>2.3882582734093155E-3</v>
      </c>
      <c r="P95" s="19">
        <f t="shared" ca="1" si="504"/>
        <v>-0.13450280893869715</v>
      </c>
      <c r="Q95" s="88"/>
      <c r="R95" s="30">
        <f t="shared" ca="1" si="526"/>
        <v>4.1350839899786333E-3</v>
      </c>
      <c r="S95" s="14">
        <f t="shared" ca="1" si="526"/>
        <v>4.2640894516391935E-3</v>
      </c>
      <c r="T95" s="19">
        <f t="shared" ca="1" si="505"/>
        <v>-1.2900546166056022</v>
      </c>
      <c r="U95" s="30">
        <f t="shared" ca="1" si="527"/>
        <v>4.3880555652307321E-3</v>
      </c>
      <c r="V95" s="14">
        <f t="shared" ca="1" si="527"/>
        <v>4.123726583851078E-3</v>
      </c>
      <c r="W95" s="19">
        <f t="shared" ca="1" si="506"/>
        <v>2.6432898137965406</v>
      </c>
      <c r="X95" s="30">
        <f t="shared" ca="1" si="528"/>
        <v>4.1443229379110966E-3</v>
      </c>
      <c r="Y95" s="14">
        <f t="shared" ca="1" si="528"/>
        <v>3.77102734672912E-3</v>
      </c>
      <c r="Z95" s="19">
        <f t="shared" ca="1" si="507"/>
        <v>3.7329559118197668</v>
      </c>
      <c r="AA95" s="30">
        <f t="shared" ca="1" si="529"/>
        <v>3.4635240696099102E-3</v>
      </c>
      <c r="AB95" s="14">
        <f t="shared" ca="1" si="529"/>
        <v>3.4497050953492454E-3</v>
      </c>
      <c r="AC95" s="19">
        <f t="shared" ca="1" si="508"/>
        <v>0.1381897426066484</v>
      </c>
      <c r="AD95" s="88"/>
      <c r="AE95" s="30">
        <f t="shared" ca="1" si="530"/>
        <v>5.1208364983018157E-3</v>
      </c>
      <c r="AF95" s="14">
        <f t="shared" ca="1" si="530"/>
        <v>5.4280816407725942E-3</v>
      </c>
      <c r="AG95" s="19">
        <f t="shared" ca="1" si="509"/>
        <v>-3.072451424707785</v>
      </c>
      <c r="AH95" s="30">
        <f t="shared" ca="1" si="531"/>
        <v>4.5313548935442243E-3</v>
      </c>
      <c r="AI95" s="14">
        <f t="shared" ca="1" si="531"/>
        <v>4.3687103569256518E-3</v>
      </c>
      <c r="AJ95" s="19">
        <f t="shared" ca="1" si="510"/>
        <v>1.6264453661857248</v>
      </c>
      <c r="AK95" s="30">
        <f t="shared" ca="1" si="532"/>
        <v>4.8435997942235434E-3</v>
      </c>
      <c r="AL95" s="14">
        <f t="shared" ca="1" si="532"/>
        <v>4.5646727912780549E-3</v>
      </c>
      <c r="AM95" s="19">
        <f t="shared" ca="1" si="511"/>
        <v>2.7892700294548844</v>
      </c>
      <c r="AN95" s="30">
        <f t="shared" ca="1" si="533"/>
        <v>4.8846225693716322E-3</v>
      </c>
      <c r="AO95" s="14">
        <f t="shared" ca="1" si="533"/>
        <v>4.6512351140960383E-3</v>
      </c>
      <c r="AP95" s="19">
        <f t="shared" ca="1" si="512"/>
        <v>2.3338745527559395</v>
      </c>
      <c r="AQ95" s="30">
        <f t="shared" ca="1" si="534"/>
        <v>3.9381783232363861E-3</v>
      </c>
      <c r="AR95" s="14">
        <f t="shared" ca="1" si="534"/>
        <v>3.9217945564527287E-3</v>
      </c>
      <c r="AS95" s="19">
        <f t="shared" ca="1" si="513"/>
        <v>0.16383766783657425</v>
      </c>
      <c r="AT95" s="30">
        <f t="shared" ca="1" si="535"/>
        <v>4.7604230532313618E-3</v>
      </c>
      <c r="AU95" s="14">
        <f t="shared" ca="1" si="535"/>
        <v>3.8627594866554975E-3</v>
      </c>
      <c r="AV95" s="19">
        <f t="shared" ca="1" si="514"/>
        <v>8.9766356657586428</v>
      </c>
      <c r="AW95" s="30">
        <f t="shared" ca="1" si="536"/>
        <v>4.5145766871236568E-3</v>
      </c>
      <c r="AX95" s="14">
        <f t="shared" ca="1" si="536"/>
        <v>3.8219584785227395E-3</v>
      </c>
      <c r="AY95" s="19">
        <f t="shared" ca="1" si="515"/>
        <v>6.9261820860091721</v>
      </c>
      <c r="AZ95" s="30">
        <f t="shared" ca="1" si="537"/>
        <v>6.3032643268887308E-3</v>
      </c>
      <c r="BA95" s="14">
        <f t="shared" ca="1" si="537"/>
        <v>4.6493080474565409E-3</v>
      </c>
      <c r="BB95" s="19">
        <f t="shared" ca="1" si="516"/>
        <v>16.539562794321899</v>
      </c>
      <c r="BC95" s="30">
        <f t="shared" ca="1" si="538"/>
        <v>4.5355495777562784E-3</v>
      </c>
      <c r="BD95" s="14">
        <f t="shared" ca="1" si="538"/>
        <v>5.0498157028183391E-3</v>
      </c>
      <c r="BE95" s="19">
        <f t="shared" ca="1" si="517"/>
        <v>-5.1426612506206073</v>
      </c>
      <c r="BF95" s="30">
        <f t="shared" ca="1" si="539"/>
        <v>4.0126350514736444E-3</v>
      </c>
      <c r="BG95" s="14">
        <f t="shared" ca="1" si="539"/>
        <v>4.3646283008504042E-3</v>
      </c>
      <c r="BH95" s="19">
        <f t="shared" ca="1" si="518"/>
        <v>-3.5199324937675978</v>
      </c>
      <c r="BI95" s="30">
        <f t="shared" ca="1" si="540"/>
        <v>3.2340807385164419E-3</v>
      </c>
      <c r="BJ95" s="14">
        <f t="shared" ca="1" si="540"/>
        <v>2.9231383547754152E-3</v>
      </c>
      <c r="BK95" s="19">
        <f t="shared" ca="1" si="519"/>
        <v>3.1094238374102661</v>
      </c>
      <c r="BL95" s="30">
        <f t="shared" ca="1" si="541"/>
        <v>4.788173836082283E-3</v>
      </c>
      <c r="BM95" s="14">
        <f t="shared" ca="1" si="541"/>
        <v>4.9528704966391134E-3</v>
      </c>
      <c r="BN95" s="19">
        <f t="shared" ca="1" si="520"/>
        <v>-1.6469666055683034</v>
      </c>
      <c r="BO95" s="156" t="str">
        <f t="shared" si="498"/>
        <v>Marginal %</v>
      </c>
      <c r="BP95" s="251"/>
    </row>
    <row r="96" spans="1:68" ht="3.75" customHeight="1" x14ac:dyDescent="0.2">
      <c r="A96" s="169"/>
      <c r="D96" s="144"/>
      <c r="E96" s="144"/>
      <c r="F96" s="144"/>
      <c r="G96" s="144"/>
      <c r="H96" s="160"/>
      <c r="I96" s="138"/>
      <c r="J96" s="144"/>
      <c r="K96" s="144"/>
      <c r="L96" s="160"/>
      <c r="M96" s="138"/>
      <c r="N96" s="144"/>
      <c r="O96" s="144"/>
      <c r="P96" s="160"/>
      <c r="Q96" s="138"/>
      <c r="R96" s="144"/>
      <c r="S96" s="144"/>
      <c r="T96" s="160"/>
      <c r="U96" s="144"/>
      <c r="V96" s="144"/>
      <c r="W96" s="160"/>
      <c r="X96" s="144"/>
      <c r="Y96" s="144"/>
      <c r="Z96" s="160"/>
      <c r="AA96" s="144"/>
      <c r="AB96" s="144"/>
      <c r="AC96" s="160"/>
      <c r="AD96" s="138"/>
      <c r="AE96" s="144"/>
      <c r="AF96" s="144"/>
      <c r="AG96" s="160"/>
      <c r="AH96" s="144"/>
      <c r="AI96" s="144"/>
      <c r="AJ96" s="160"/>
      <c r="AK96" s="144"/>
      <c r="AL96" s="144"/>
      <c r="AM96" s="160"/>
      <c r="AN96" s="144"/>
      <c r="AO96" s="144"/>
      <c r="AP96" s="160"/>
      <c r="AQ96" s="144"/>
      <c r="AR96" s="144"/>
      <c r="AS96" s="160"/>
      <c r="AT96" s="144"/>
      <c r="AU96" s="144"/>
      <c r="AV96" s="160"/>
      <c r="AW96" s="144"/>
      <c r="AX96" s="144"/>
      <c r="AY96" s="160"/>
      <c r="AZ96" s="144"/>
      <c r="BA96" s="144"/>
      <c r="BB96" s="160"/>
      <c r="BC96" s="144"/>
      <c r="BD96" s="144"/>
      <c r="BE96" s="160"/>
      <c r="BF96" s="144"/>
      <c r="BG96" s="144"/>
      <c r="BH96" s="160"/>
      <c r="BI96" s="144"/>
      <c r="BJ96" s="144"/>
      <c r="BK96" s="160"/>
      <c r="BL96" s="144"/>
      <c r="BM96" s="144"/>
      <c r="BN96" s="160"/>
      <c r="BO96" s="144"/>
      <c r="BP96" s="144"/>
    </row>
    <row r="97" spans="1:68" ht="15" hidden="1" thickBot="1" x14ac:dyDescent="0.25">
      <c r="A97" s="6" t="str">
        <f>A$29</f>
        <v>&gt;= 1</v>
      </c>
      <c r="B97" s="3" t="str">
        <f t="shared" ref="B97" si="542">B$29</f>
        <v>&gt;= 0</v>
      </c>
      <c r="D97" s="236" t="s">
        <v>163</v>
      </c>
      <c r="E97" s="135" t="str">
        <f>$E$29</f>
        <v>Total Active</v>
      </c>
      <c r="F97" s="119">
        <f t="shared" ref="F97:G101" ca="1" si="543">SUMIFS(NET_AMT_T, CHANNEL_COUNT, $A$2, IS_JJCC, $B$2, CUST_GROUP, $A97, RECENCY_GROUP, $B97, TIMEFRAME, F$1)</f>
        <v>229086279.28999996</v>
      </c>
      <c r="G97" s="118">
        <f t="shared" ca="1" si="543"/>
        <v>183517970.05000001</v>
      </c>
      <c r="H97" s="115">
        <f t="shared" ref="H97:H101" ca="1" si="544">IF(F$9 = 0, 0, IFERROR((F97 - G97) / G97, 0))</f>
        <v>0.2483043444060804</v>
      </c>
      <c r="I97" s="141"/>
      <c r="J97" s="119">
        <f t="shared" ref="J97:K101" ca="1" si="545">SUMIFS(NET_AMT_T, CHANNEL_COUNT, $A$2, IS_JJCC, $B$2, CUST_GROUP, $A97, RECENCY_GROUP, $B97, TIMEFRAME, J$1)</f>
        <v>274127841.12000006</v>
      </c>
      <c r="K97" s="118">
        <f t="shared" ca="1" si="545"/>
        <v>230136073.96999997</v>
      </c>
      <c r="L97" s="115">
        <f t="shared" ref="L97:L101" ca="1" si="546">IF(J$9 = 0, 0, IFERROR((J97 - K97) / K97, 0))</f>
        <v>0.19115546029404659</v>
      </c>
      <c r="M97" s="141"/>
      <c r="N97" s="119">
        <f t="shared" ref="N97:O101" ca="1" si="547">SUMIFS(NET_AMT_T, CHANNEL_COUNT, $A$2, IS_JJCC, $B$2, CUST_GROUP, $A97, RECENCY_GROUP, $B97, TIMEFRAME, N$1)</f>
        <v>274127841.12000006</v>
      </c>
      <c r="O97" s="118">
        <f t="shared" ca="1" si="547"/>
        <v>230136073.96999997</v>
      </c>
      <c r="P97" s="115">
        <f t="shared" ref="P97:P101" ca="1" si="548">IF(N$9 = 0, 0, IFERROR((N97 - O97) / O97, 0))</f>
        <v>0.19115546029404659</v>
      </c>
      <c r="Q97" s="141"/>
      <c r="R97" s="119">
        <f t="shared" ref="R97:S101" ca="1" si="549">SUMIFS(NET_AMT_T, CHANNEL_COUNT, $A$2, IS_JJCC, $B$2, CUST_GROUP, $A97, RECENCY_GROUP, $B97, TIMEFRAME, R$1)</f>
        <v>35507961.899999999</v>
      </c>
      <c r="S97" s="118">
        <f t="shared" ca="1" si="549"/>
        <v>27519843.110000007</v>
      </c>
      <c r="T97" s="115">
        <f t="shared" ref="T97:T101" ca="1" si="550">IF(R$9 = 0, 0, IFERROR((R97 - S97) / S97, 0))</f>
        <v>0.29026759920362022</v>
      </c>
      <c r="U97" s="119">
        <f t="shared" ref="U97:V101" ca="1" si="551">SUMIFS(NET_AMT_T, CHANNEL_COUNT, $A$2, IS_JJCC, $B$2, CUST_GROUP, $A97, RECENCY_GROUP, $B97, TIMEFRAME, U$1)</f>
        <v>38595828.629999995</v>
      </c>
      <c r="V97" s="118">
        <f t="shared" ca="1" si="551"/>
        <v>31460556.09</v>
      </c>
      <c r="W97" s="115">
        <f t="shared" ref="W97:W101" ca="1" si="552">IF(U$9 = 0, 0, IFERROR((U97 - V97) / V97, 0))</f>
        <v>0.22680058545652984</v>
      </c>
      <c r="X97" s="119">
        <f t="shared" ref="X97:Y101" ca="1" si="553">SUMIFS(NET_AMT_T, CHANNEL_COUNT, $A$2, IS_JJCC, $B$2, CUST_GROUP, $A97, RECENCY_GROUP, $B97, TIMEFRAME, X$1)</f>
        <v>39483011.710000016</v>
      </c>
      <c r="Y97" s="118">
        <f t="shared" ca="1" si="553"/>
        <v>32658936.400000002</v>
      </c>
      <c r="Z97" s="115">
        <f t="shared" ref="Z97:Z101" ca="1" si="554">IF(X$9 = 0, 0, IFERROR((X97 - Y97) / Y97, 0))</f>
        <v>0.20894971062192991</v>
      </c>
      <c r="AA97" s="119">
        <f t="shared" ref="AA97:AB101" ca="1" si="555">SUMIFS(NET_AMT_T, CHANNEL_COUNT, $A$2, IS_JJCC, $B$2, CUST_GROUP, $A97, RECENCY_GROUP, $B97, TIMEFRAME, AA$1)</f>
        <v>44348903.299999997</v>
      </c>
      <c r="AB97" s="118">
        <f t="shared" ca="1" si="555"/>
        <v>37569010.649999999</v>
      </c>
      <c r="AC97" s="115">
        <f t="shared" ref="AC97:AC101" ca="1" si="556">IF(AA$9 = 0, 0, IFERROR((AA97 - AB97) / AB97, 0))</f>
        <v>0.18046503042528214</v>
      </c>
      <c r="AD97" s="141"/>
      <c r="AE97" s="119">
        <f t="shared" ref="AE97:AF101" ca="1" si="557">SUMIFS(NET_AMT_T, CHANNEL_COUNT, $A$2, IS_JJCC, $B$2, CUST_GROUP, $A97, RECENCY_GROUP, $B97, TIMEFRAME, AE$1)</f>
        <v>3947052.9699999997</v>
      </c>
      <c r="AF97" s="118">
        <f t="shared" ca="1" si="557"/>
        <v>2715200.3900000006</v>
      </c>
      <c r="AG97" s="115">
        <f t="shared" ref="AG97:AG101" ca="1" si="558">IF(AE$9 = 0, 0, IFERROR((AE97 - AF97) / AF97, 0))</f>
        <v>0.45368753795737299</v>
      </c>
      <c r="AH97" s="119">
        <f t="shared" ref="AH97:AI101" ca="1" si="559">SUMIFS(NET_AMT_T, CHANNEL_COUNT, $A$2, IS_JJCC, $B$2, CUST_GROUP, $A97, RECENCY_GROUP, $B97, TIMEFRAME, AH$1)</f>
        <v>9329659.5800000019</v>
      </c>
      <c r="AI97" s="118">
        <f t="shared" ca="1" si="559"/>
        <v>7141464.589999998</v>
      </c>
      <c r="AJ97" s="115">
        <f t="shared" ref="AJ97:AJ101" ca="1" si="560">IF(AH$9 = 0, 0, IFERROR((AH97 - AI97) / AI97, 0))</f>
        <v>0.30640703491887011</v>
      </c>
      <c r="AK97" s="119">
        <f t="shared" ref="AK97:AL101" ca="1" si="561">SUMIFS(NET_AMT_T, CHANNEL_COUNT, $A$2, IS_JJCC, $B$2, CUST_GROUP, $A97, RECENCY_GROUP, $B97, TIMEFRAME, AK$1)</f>
        <v>6899584.7699999986</v>
      </c>
      <c r="AL97" s="118">
        <f t="shared" ca="1" si="561"/>
        <v>5430880.1600000039</v>
      </c>
      <c r="AM97" s="115">
        <f t="shared" ref="AM97:AM101" ca="1" si="562">IF(AK$9 = 0, 0, IFERROR((AK97 - AL97) / AL97, 0))</f>
        <v>0.27043583484265166</v>
      </c>
      <c r="AN97" s="119">
        <f t="shared" ref="AN97:AO101" ca="1" si="563">SUMIFS(NET_AMT_T, CHANNEL_COUNT, $A$2, IS_JJCC, $B$2, CUST_GROUP, $A97, RECENCY_GROUP, $B97, TIMEFRAME, AN$1)</f>
        <v>6945445.3099999996</v>
      </c>
      <c r="AO97" s="118">
        <f t="shared" ca="1" si="563"/>
        <v>6268559.1200000001</v>
      </c>
      <c r="AP97" s="115">
        <f t="shared" ref="AP97:AP101" ca="1" si="564">IF(AN$9 = 0, 0, IFERROR((AN97 - AO97) / AO97, 0))</f>
        <v>0.10798114479615843</v>
      </c>
      <c r="AQ97" s="119">
        <f t="shared" ref="AQ97:AR101" ca="1" si="565">SUMIFS(NET_AMT_T, CHANNEL_COUNT, $A$2, IS_JJCC, $B$2, CUST_GROUP, $A97, RECENCY_GROUP, $B97, TIMEFRAME, AQ$1)</f>
        <v>10091800.449999996</v>
      </c>
      <c r="AR97" s="118">
        <f t="shared" ca="1" si="565"/>
        <v>7116356.5499999998</v>
      </c>
      <c r="AS97" s="115">
        <f t="shared" ref="AS97:AS101" ca="1" si="566">IF(AQ$9 = 0, 0, IFERROR((AQ97 - AR97) / AR97, 0))</f>
        <v>0.41811338134821191</v>
      </c>
      <c r="AT97" s="119">
        <f t="shared" ref="AT97:AU101" ca="1" si="567">SUMIFS(NET_AMT_T, CHANNEL_COUNT, $A$2, IS_JJCC, $B$2, CUST_GROUP, $A97, RECENCY_GROUP, $B97, TIMEFRAME, AT$1)</f>
        <v>4728226.5999999987</v>
      </c>
      <c r="AU97" s="118">
        <f t="shared" ca="1" si="567"/>
        <v>4004004.6999999997</v>
      </c>
      <c r="AV97" s="115">
        <f t="shared" ref="AV97:AV101" ca="1" si="568">IF(AT$9 = 0, 0, IFERROR((AT97 - AU97) / AU97, 0))</f>
        <v>0.18087438808450926</v>
      </c>
      <c r="AW97" s="119">
        <f t="shared" ref="AW97:AX101" ca="1" si="569">SUMIFS(NET_AMT_T, CHANNEL_COUNT, $A$2, IS_JJCC, $B$2, CUST_GROUP, $A97, RECENCY_GROUP, $B97, TIMEFRAME, AW$1)</f>
        <v>5204893.3500000015</v>
      </c>
      <c r="AX97" s="118">
        <f t="shared" ca="1" si="569"/>
        <v>4067111.2199999997</v>
      </c>
      <c r="AY97" s="115">
        <f t="shared" ref="AY97:AY101" ca="1" si="570">IF(AW$9 = 0, 0, IFERROR((AW97 - AX97) / AX97, 0))</f>
        <v>0.27975190951380025</v>
      </c>
      <c r="AZ97" s="119">
        <f t="shared" ref="AZ97:BA101" ca="1" si="571">SUMIFS(NET_AMT_T, CHANNEL_COUNT, $A$2, IS_JJCC, $B$2, CUST_GROUP, $A97, RECENCY_GROUP, $B97, TIMEFRAME, AZ$1)</f>
        <v>9148107.2900000028</v>
      </c>
      <c r="BA97" s="118">
        <f t="shared" ca="1" si="571"/>
        <v>7801784.2399999974</v>
      </c>
      <c r="BB97" s="115">
        <f t="shared" ref="BB97:BB101" ca="1" si="572">IF(AZ$9 = 0, 0, IFERROR((AZ97 - BA97) / BA97, 0))</f>
        <v>0.17256604496922179</v>
      </c>
      <c r="BC97" s="119">
        <f t="shared" ref="BC97:BD101" ca="1" si="573">SUMIFS(NET_AMT_T, CHANNEL_COUNT, $A$2, IS_JJCC, $B$2, CUST_GROUP, $A97, RECENCY_GROUP, $B97, TIMEFRAME, BC$1)</f>
        <v>7719437.6400000025</v>
      </c>
      <c r="BD97" s="118">
        <f t="shared" ca="1" si="573"/>
        <v>6266791.1799999978</v>
      </c>
      <c r="BE97" s="115">
        <f t="shared" ref="BE97:BE101" ca="1" si="574">IF(BC$9 = 0, 0, IFERROR((BC97 - BD97) / BD97, 0))</f>
        <v>0.23180068048796945</v>
      </c>
      <c r="BF97" s="119">
        <f t="shared" ref="BF97:BG101" ca="1" si="575">SUMIFS(NET_AMT_T, CHANNEL_COUNT, $A$2, IS_JJCC, $B$2, CUST_GROUP, $A97, RECENCY_GROUP, $B97, TIMEFRAME, BF$1)</f>
        <v>7828259.3899999987</v>
      </c>
      <c r="BG97" s="118">
        <f t="shared" ca="1" si="575"/>
        <v>7164298.160000002</v>
      </c>
      <c r="BH97" s="115">
        <f t="shared" ref="BH97:BH101" ca="1" si="576">IF(BF$9 = 0, 0, IFERROR((BF97 - BG97) / BG97, 0))</f>
        <v>9.2676381575944419E-2</v>
      </c>
      <c r="BI97" s="119">
        <f t="shared" ref="BI97:BJ101" ca="1" si="577">SUMIFS(NET_AMT_T, CHANNEL_COUNT, $A$2, IS_JJCC, $B$2, CUST_GROUP, $A97, RECENCY_GROUP, $B97, TIMEFRAME, BI$1)</f>
        <v>12173860.730000004</v>
      </c>
      <c r="BJ97" s="118">
        <f t="shared" ca="1" si="577"/>
        <v>9539605.2000000011</v>
      </c>
      <c r="BK97" s="115">
        <f t="shared" ref="BK97:BK101" ca="1" si="578">IF(BI$9 = 0, 0, IFERROR((BI97 - BJ97) / BJ97, 0))</f>
        <v>0.27613884167868946</v>
      </c>
      <c r="BL97" s="119">
        <f t="shared" ref="BL97:BM101" ca="1" si="579">SUMIFS(NET_AMT_T, CHANNEL_COUNT, $A$2, IS_JJCC, $B$2, CUST_GROUP, $A97, RECENCY_GROUP, $B97, TIMEFRAME, BL$1)</f>
        <v>4955799.4899999993</v>
      </c>
      <c r="BM97" s="118">
        <f t="shared" ca="1" si="579"/>
        <v>4251174.5199999996</v>
      </c>
      <c r="BN97" s="115">
        <f t="shared" ref="BN97:BN101" ca="1" si="580">IF(BL$9 = 0, 0, IFERROR((BL97 - BM97) / BM97, 0))</f>
        <v>0.16574830477672317</v>
      </c>
      <c r="BO97" s="158" t="str">
        <f t="shared" ref="BO97:BO105" si="581">E97</f>
        <v>Total Active</v>
      </c>
      <c r="BP97" s="248" t="str">
        <f>$D97</f>
        <v>NET $</v>
      </c>
    </row>
    <row r="98" spans="1:68" ht="15" hidden="1" thickTop="1" x14ac:dyDescent="0.2">
      <c r="A98" s="6">
        <f>A$30</f>
        <v>5</v>
      </c>
      <c r="B98" s="3" t="str">
        <f t="shared" ref="B98" si="582">B$30</f>
        <v>&gt;= 0</v>
      </c>
      <c r="D98" s="237"/>
      <c r="E98" s="136" t="str">
        <f>$E$30</f>
        <v>Elite</v>
      </c>
      <c r="F98" s="120">
        <f t="shared" ca="1" si="543"/>
        <v>98980849.999999985</v>
      </c>
      <c r="G98" s="111">
        <f t="shared" ca="1" si="543"/>
        <v>81627711.320000008</v>
      </c>
      <c r="H98" s="108">
        <f t="shared" ca="1" si="544"/>
        <v>0.21258881817685116</v>
      </c>
      <c r="I98" s="141"/>
      <c r="J98" s="120">
        <f t="shared" ca="1" si="545"/>
        <v>116834598.58999999</v>
      </c>
      <c r="K98" s="111">
        <f t="shared" ca="1" si="545"/>
        <v>99494735.670000002</v>
      </c>
      <c r="L98" s="108">
        <f t="shared" ca="1" si="546"/>
        <v>0.17427919983135715</v>
      </c>
      <c r="M98" s="141"/>
      <c r="N98" s="120">
        <f t="shared" ca="1" si="547"/>
        <v>116834598.58999999</v>
      </c>
      <c r="O98" s="111">
        <f t="shared" ca="1" si="547"/>
        <v>99494735.670000002</v>
      </c>
      <c r="P98" s="108">
        <f t="shared" ca="1" si="548"/>
        <v>0.17427919983135715</v>
      </c>
      <c r="Q98" s="141"/>
      <c r="R98" s="120">
        <f t="shared" ca="1" si="549"/>
        <v>14811727.999999996</v>
      </c>
      <c r="S98" s="111">
        <f t="shared" ca="1" si="549"/>
        <v>11941908.169999998</v>
      </c>
      <c r="T98" s="108">
        <f t="shared" ca="1" si="550"/>
        <v>0.24031501407869213</v>
      </c>
      <c r="U98" s="120">
        <f t="shared" ca="1" si="551"/>
        <v>15749364.790000001</v>
      </c>
      <c r="V98" s="111">
        <f t="shared" ca="1" si="551"/>
        <v>13315216.520000001</v>
      </c>
      <c r="W98" s="108">
        <f t="shared" ca="1" si="552"/>
        <v>0.18280951468898826</v>
      </c>
      <c r="X98" s="120">
        <f t="shared" ca="1" si="553"/>
        <v>16825185.070000004</v>
      </c>
      <c r="Y98" s="111">
        <f t="shared" ca="1" si="553"/>
        <v>14005620.73</v>
      </c>
      <c r="Z98" s="108">
        <f t="shared" ca="1" si="554"/>
        <v>0.20131662811349052</v>
      </c>
      <c r="AA98" s="120">
        <f t="shared" ca="1" si="555"/>
        <v>18202738.190000001</v>
      </c>
      <c r="AB98" s="111">
        <f t="shared" ca="1" si="555"/>
        <v>15412622.949999997</v>
      </c>
      <c r="AC98" s="108">
        <f t="shared" ca="1" si="556"/>
        <v>0.18102793074555842</v>
      </c>
      <c r="AD98" s="141"/>
      <c r="AE98" s="120">
        <f t="shared" ca="1" si="557"/>
        <v>1738875.8099999998</v>
      </c>
      <c r="AF98" s="111">
        <f t="shared" ca="1" si="557"/>
        <v>1240989.0999999999</v>
      </c>
      <c r="AG98" s="108">
        <f t="shared" ca="1" si="558"/>
        <v>0.40120151740252996</v>
      </c>
      <c r="AH98" s="120">
        <f t="shared" ca="1" si="559"/>
        <v>4007258.6</v>
      </c>
      <c r="AI98" s="111">
        <f t="shared" ca="1" si="559"/>
        <v>3155727.5</v>
      </c>
      <c r="AJ98" s="108">
        <f t="shared" ca="1" si="560"/>
        <v>0.26983670167972362</v>
      </c>
      <c r="AK98" s="120">
        <f t="shared" ca="1" si="561"/>
        <v>2937492.81</v>
      </c>
      <c r="AL98" s="111">
        <f t="shared" ca="1" si="561"/>
        <v>2417051.5800000005</v>
      </c>
      <c r="AM98" s="108">
        <f t="shared" ca="1" si="562"/>
        <v>0.21532069663155445</v>
      </c>
      <c r="AN98" s="120">
        <f t="shared" ca="1" si="563"/>
        <v>3013853.71</v>
      </c>
      <c r="AO98" s="111">
        <f t="shared" ca="1" si="563"/>
        <v>2823406.6</v>
      </c>
      <c r="AP98" s="108">
        <f t="shared" ca="1" si="564"/>
        <v>6.7452952047360043E-2</v>
      </c>
      <c r="AQ98" s="120">
        <f t="shared" ca="1" si="565"/>
        <v>4258498.7699999996</v>
      </c>
      <c r="AR98" s="111">
        <f t="shared" ca="1" si="565"/>
        <v>3142766.6</v>
      </c>
      <c r="AS98" s="108">
        <f t="shared" ca="1" si="566"/>
        <v>0.35501591814040517</v>
      </c>
      <c r="AT98" s="120">
        <f t="shared" ca="1" si="567"/>
        <v>2110540.21</v>
      </c>
      <c r="AU98" s="111">
        <f t="shared" ca="1" si="567"/>
        <v>1814615.8900000001</v>
      </c>
      <c r="AV98" s="108">
        <f t="shared" ca="1" si="568"/>
        <v>0.16307821486121771</v>
      </c>
      <c r="AW98" s="120">
        <f t="shared" ca="1" si="569"/>
        <v>2300879.4099999997</v>
      </c>
      <c r="AX98" s="111">
        <f t="shared" ca="1" si="569"/>
        <v>1832522.76</v>
      </c>
      <c r="AY98" s="108">
        <f t="shared" ca="1" si="570"/>
        <v>0.25558026357064162</v>
      </c>
      <c r="AZ98" s="120">
        <f t="shared" ca="1" si="571"/>
        <v>4005924.76</v>
      </c>
      <c r="BA98" s="111">
        <f t="shared" ca="1" si="571"/>
        <v>3397512.04</v>
      </c>
      <c r="BB98" s="108">
        <f t="shared" ca="1" si="572"/>
        <v>0.17907595700529136</v>
      </c>
      <c r="BC98" s="120">
        <f t="shared" ca="1" si="573"/>
        <v>3407249.02</v>
      </c>
      <c r="BD98" s="111">
        <f t="shared" ca="1" si="573"/>
        <v>2738815.53</v>
      </c>
      <c r="BE98" s="108">
        <f t="shared" ca="1" si="574"/>
        <v>0.24405933246625058</v>
      </c>
      <c r="BF98" s="120">
        <f t="shared" ca="1" si="575"/>
        <v>3510122.8499999992</v>
      </c>
      <c r="BG98" s="111">
        <f t="shared" ca="1" si="575"/>
        <v>3131262.49</v>
      </c>
      <c r="BH98" s="108">
        <f t="shared" ca="1" si="576"/>
        <v>0.12099284592394517</v>
      </c>
      <c r="BI98" s="120">
        <f t="shared" ca="1" si="577"/>
        <v>5235580.540000001</v>
      </c>
      <c r="BJ98" s="111">
        <f t="shared" ca="1" si="577"/>
        <v>4056779.8600000003</v>
      </c>
      <c r="BK98" s="108">
        <f t="shared" ca="1" si="578"/>
        <v>0.29057546149423069</v>
      </c>
      <c r="BL98" s="120">
        <f t="shared" ca="1" si="579"/>
        <v>2156391.4199999995</v>
      </c>
      <c r="BM98" s="111">
        <f t="shared" ca="1" si="579"/>
        <v>1857050.61</v>
      </c>
      <c r="BN98" s="108">
        <f t="shared" ca="1" si="580"/>
        <v>0.16119151970769355</v>
      </c>
      <c r="BO98" s="152" t="str">
        <f t="shared" si="581"/>
        <v>Elite</v>
      </c>
      <c r="BP98" s="249"/>
    </row>
    <row r="99" spans="1:68" hidden="1" x14ac:dyDescent="0.2">
      <c r="A99" s="6">
        <f>A$31</f>
        <v>30</v>
      </c>
      <c r="B99" s="3" t="str">
        <f t="shared" ref="B99:B100" si="583">B$31</f>
        <v>&gt;= 0</v>
      </c>
      <c r="D99" s="237"/>
      <c r="E99" s="79" t="str">
        <f>$E$31</f>
        <v>High Value</v>
      </c>
      <c r="F99" s="29">
        <f t="shared" ca="1" si="543"/>
        <v>108078304.89</v>
      </c>
      <c r="G99" s="12">
        <f t="shared" ca="1" si="543"/>
        <v>85251510.379999995</v>
      </c>
      <c r="H99" s="13">
        <f t="shared" ca="1" si="544"/>
        <v>0.2677582415637198</v>
      </c>
      <c r="I99" s="141"/>
      <c r="J99" s="29">
        <f t="shared" ca="1" si="545"/>
        <v>130155946.21000002</v>
      </c>
      <c r="K99" s="12">
        <f t="shared" ca="1" si="545"/>
        <v>108507548.66999999</v>
      </c>
      <c r="L99" s="13">
        <f t="shared" ca="1" si="546"/>
        <v>0.19951052074578249</v>
      </c>
      <c r="M99" s="141"/>
      <c r="N99" s="29">
        <f t="shared" ca="1" si="547"/>
        <v>130155946.21000002</v>
      </c>
      <c r="O99" s="12">
        <f t="shared" ca="1" si="547"/>
        <v>108507548.66999999</v>
      </c>
      <c r="P99" s="13">
        <f t="shared" ca="1" si="548"/>
        <v>0.19951052074578249</v>
      </c>
      <c r="Q99" s="141"/>
      <c r="R99" s="29">
        <f t="shared" ca="1" si="549"/>
        <v>16795802.759999998</v>
      </c>
      <c r="S99" s="12">
        <f t="shared" ca="1" si="549"/>
        <v>12593493.74</v>
      </c>
      <c r="T99" s="13">
        <f t="shared" ca="1" si="550"/>
        <v>0.3336888957710315</v>
      </c>
      <c r="U99" s="29">
        <f t="shared" ca="1" si="551"/>
        <v>18372525.609999999</v>
      </c>
      <c r="V99" s="12">
        <f t="shared" ca="1" si="551"/>
        <v>14721515.379999999</v>
      </c>
      <c r="W99" s="13">
        <f t="shared" ca="1" si="552"/>
        <v>0.24800505489809166</v>
      </c>
      <c r="X99" s="29">
        <f t="shared" ca="1" si="553"/>
        <v>18386864.690000001</v>
      </c>
      <c r="Y99" s="12">
        <f t="shared" ca="1" si="553"/>
        <v>15162299.940000001</v>
      </c>
      <c r="Z99" s="13">
        <f t="shared" ca="1" si="554"/>
        <v>0.21266989591026383</v>
      </c>
      <c r="AA99" s="29">
        <f t="shared" ca="1" si="555"/>
        <v>21367054.120000001</v>
      </c>
      <c r="AB99" s="12">
        <f t="shared" ca="1" si="555"/>
        <v>18096555.449999996</v>
      </c>
      <c r="AC99" s="13">
        <f t="shared" ca="1" si="556"/>
        <v>0.18072492740600568</v>
      </c>
      <c r="AD99" s="141"/>
      <c r="AE99" s="29">
        <f t="shared" ca="1" si="557"/>
        <v>1766714.8699999999</v>
      </c>
      <c r="AF99" s="12">
        <f t="shared" ca="1" si="557"/>
        <v>1193193.5699999998</v>
      </c>
      <c r="AG99" s="13">
        <f t="shared" ca="1" si="558"/>
        <v>0.48066073637993217</v>
      </c>
      <c r="AH99" s="29">
        <f t="shared" ca="1" si="559"/>
        <v>4339555.3999999994</v>
      </c>
      <c r="AI99" s="12">
        <f t="shared" ca="1" si="559"/>
        <v>3232996.57</v>
      </c>
      <c r="AJ99" s="13">
        <f t="shared" ca="1" si="560"/>
        <v>0.34227033838146004</v>
      </c>
      <c r="AK99" s="29">
        <f t="shared" ca="1" si="561"/>
        <v>3230188.96</v>
      </c>
      <c r="AL99" s="12">
        <f t="shared" ca="1" si="561"/>
        <v>2403368.04</v>
      </c>
      <c r="AM99" s="13">
        <f t="shared" ca="1" si="562"/>
        <v>0.34402592788077513</v>
      </c>
      <c r="AN99" s="29">
        <f t="shared" ca="1" si="563"/>
        <v>3228132.5700000003</v>
      </c>
      <c r="AO99" s="12">
        <f t="shared" ca="1" si="563"/>
        <v>2834973.87</v>
      </c>
      <c r="AP99" s="13">
        <f t="shared" ca="1" si="564"/>
        <v>0.13868159567904595</v>
      </c>
      <c r="AQ99" s="29">
        <f t="shared" ca="1" si="565"/>
        <v>4719083.1499999994</v>
      </c>
      <c r="AR99" s="12">
        <f t="shared" ca="1" si="565"/>
        <v>3210955.76</v>
      </c>
      <c r="AS99" s="13">
        <f t="shared" ca="1" si="566"/>
        <v>0.46968177163549579</v>
      </c>
      <c r="AT99" s="29">
        <f t="shared" ca="1" si="567"/>
        <v>2125928.09</v>
      </c>
      <c r="AU99" s="12">
        <f t="shared" ca="1" si="567"/>
        <v>1813864.16</v>
      </c>
      <c r="AV99" s="13">
        <f t="shared" ca="1" si="568"/>
        <v>0.17204371577637873</v>
      </c>
      <c r="AW99" s="29">
        <f t="shared" ca="1" si="569"/>
        <v>2350073.6900000004</v>
      </c>
      <c r="AX99" s="12">
        <f t="shared" ca="1" si="569"/>
        <v>1847438.76</v>
      </c>
      <c r="AY99" s="13">
        <f t="shared" ca="1" si="570"/>
        <v>0.2720712268697883</v>
      </c>
      <c r="AZ99" s="29">
        <f t="shared" ca="1" si="571"/>
        <v>4194302.96</v>
      </c>
      <c r="BA99" s="12">
        <f t="shared" ca="1" si="571"/>
        <v>3578766.5900000003</v>
      </c>
      <c r="BB99" s="13">
        <f t="shared" ca="1" si="572"/>
        <v>0.17199679121850739</v>
      </c>
      <c r="BC99" s="29">
        <f t="shared" ca="1" si="573"/>
        <v>3516509.7499999995</v>
      </c>
      <c r="BD99" s="12">
        <f t="shared" ca="1" si="573"/>
        <v>2855754.59</v>
      </c>
      <c r="BE99" s="13">
        <f t="shared" ca="1" si="574"/>
        <v>0.23137673044937651</v>
      </c>
      <c r="BF99" s="29">
        <f t="shared" ca="1" si="575"/>
        <v>3544809.89</v>
      </c>
      <c r="BG99" s="12">
        <f t="shared" ca="1" si="575"/>
        <v>3347941.7600000002</v>
      </c>
      <c r="BH99" s="13">
        <f t="shared" ca="1" si="576"/>
        <v>5.8802734370146235E-2</v>
      </c>
      <c r="BI99" s="29">
        <f t="shared" ca="1" si="577"/>
        <v>5767096.0100000007</v>
      </c>
      <c r="BJ99" s="12">
        <f t="shared" ca="1" si="577"/>
        <v>4514791.79</v>
      </c>
      <c r="BK99" s="13">
        <f t="shared" ca="1" si="578"/>
        <v>0.27737806708468404</v>
      </c>
      <c r="BL99" s="29">
        <f t="shared" ca="1" si="579"/>
        <v>2297527.5800000005</v>
      </c>
      <c r="BM99" s="12">
        <f t="shared" ca="1" si="579"/>
        <v>1970031.0499999998</v>
      </c>
      <c r="BN99" s="13">
        <f t="shared" ca="1" si="580"/>
        <v>0.16623927323379029</v>
      </c>
      <c r="BO99" s="159" t="str">
        <f t="shared" si="581"/>
        <v>High Value</v>
      </c>
      <c r="BP99" s="249"/>
    </row>
    <row r="100" spans="1:68" hidden="1" x14ac:dyDescent="0.2">
      <c r="A100" s="6">
        <f>A$32</f>
        <v>70</v>
      </c>
      <c r="B100" s="3" t="str">
        <f t="shared" si="583"/>
        <v>&gt;= 0</v>
      </c>
      <c r="D100" s="237"/>
      <c r="E100" s="79" t="str">
        <f>$E$32</f>
        <v>Opportunity</v>
      </c>
      <c r="F100" s="29">
        <f t="shared" ca="1" si="543"/>
        <v>21466890.799999997</v>
      </c>
      <c r="G100" s="12">
        <f t="shared" ca="1" si="543"/>
        <v>16212402.449999997</v>
      </c>
      <c r="H100" s="13">
        <f t="shared" ca="1" si="544"/>
        <v>0.32410300485724747</v>
      </c>
      <c r="I100" s="141"/>
      <c r="J100" s="29">
        <f t="shared" ca="1" si="545"/>
        <v>26464419.120000001</v>
      </c>
      <c r="K100" s="12">
        <f t="shared" ca="1" si="545"/>
        <v>21572486.019999996</v>
      </c>
      <c r="L100" s="13">
        <f t="shared" ca="1" si="546"/>
        <v>0.22676723931885556</v>
      </c>
      <c r="M100" s="141"/>
      <c r="N100" s="29">
        <f t="shared" ca="1" si="547"/>
        <v>26464307.529999997</v>
      </c>
      <c r="O100" s="12">
        <f t="shared" ca="1" si="547"/>
        <v>21572486.019999996</v>
      </c>
      <c r="P100" s="13">
        <f t="shared" ca="1" si="548"/>
        <v>0.2267620665260722</v>
      </c>
      <c r="Q100" s="141"/>
      <c r="R100" s="29">
        <f t="shared" ca="1" si="549"/>
        <v>3747206.69</v>
      </c>
      <c r="S100" s="12">
        <f t="shared" ca="1" si="549"/>
        <v>2863874.71</v>
      </c>
      <c r="T100" s="13">
        <f t="shared" ca="1" si="550"/>
        <v>0.30843946381997978</v>
      </c>
      <c r="U100" s="29">
        <f t="shared" ca="1" si="551"/>
        <v>4298218.99</v>
      </c>
      <c r="V100" s="12">
        <f t="shared" ca="1" si="551"/>
        <v>3288747.65</v>
      </c>
      <c r="W100" s="13">
        <f t="shared" ca="1" si="552"/>
        <v>0.30694703499065984</v>
      </c>
      <c r="X100" s="29">
        <f t="shared" ca="1" si="553"/>
        <v>4101787.2500000005</v>
      </c>
      <c r="Y100" s="12">
        <f t="shared" ca="1" si="553"/>
        <v>3364281.28</v>
      </c>
      <c r="Z100" s="13">
        <f t="shared" ca="1" si="554"/>
        <v>0.21921650082718433</v>
      </c>
      <c r="AA100" s="29">
        <f t="shared" ca="1" si="555"/>
        <v>4616125.1400000015</v>
      </c>
      <c r="AB100" s="12">
        <f t="shared" ca="1" si="555"/>
        <v>3926306.7400000007</v>
      </c>
      <c r="AC100" s="13">
        <f t="shared" ca="1" si="556"/>
        <v>0.17569141834292873</v>
      </c>
      <c r="AD100" s="141"/>
      <c r="AE100" s="29">
        <f t="shared" ca="1" si="557"/>
        <v>420451.3</v>
      </c>
      <c r="AF100" s="12">
        <f t="shared" ca="1" si="557"/>
        <v>265930.62</v>
      </c>
      <c r="AG100" s="13">
        <f t="shared" ca="1" si="558"/>
        <v>0.58105636725849774</v>
      </c>
      <c r="AH100" s="29">
        <f t="shared" ca="1" si="559"/>
        <v>939048.37999999989</v>
      </c>
      <c r="AI100" s="12">
        <f t="shared" ca="1" si="559"/>
        <v>720400.37999999989</v>
      </c>
      <c r="AJ100" s="13">
        <f t="shared" ca="1" si="560"/>
        <v>0.30350900148053783</v>
      </c>
      <c r="AK100" s="29">
        <f t="shared" ca="1" si="561"/>
        <v>697132.68000000017</v>
      </c>
      <c r="AL100" s="12">
        <f t="shared" ca="1" si="561"/>
        <v>586714.44000000006</v>
      </c>
      <c r="AM100" s="13">
        <f t="shared" ca="1" si="562"/>
        <v>0.1881975838194814</v>
      </c>
      <c r="AN100" s="29">
        <f t="shared" ca="1" si="563"/>
        <v>668784.86</v>
      </c>
      <c r="AO100" s="12">
        <f t="shared" ca="1" si="563"/>
        <v>580161.27</v>
      </c>
      <c r="AP100" s="13">
        <f t="shared" ca="1" si="564"/>
        <v>0.15275681880660522</v>
      </c>
      <c r="AQ100" s="29">
        <f t="shared" ca="1" si="565"/>
        <v>1073620.69</v>
      </c>
      <c r="AR100" s="12">
        <f t="shared" ca="1" si="565"/>
        <v>733591.44999999984</v>
      </c>
      <c r="AS100" s="13">
        <f t="shared" ca="1" si="566"/>
        <v>0.46351309029024285</v>
      </c>
      <c r="AT100" s="29">
        <f t="shared" ca="1" si="567"/>
        <v>468416.94999999995</v>
      </c>
      <c r="AU100" s="12">
        <f t="shared" ca="1" si="567"/>
        <v>359578.02000000008</v>
      </c>
      <c r="AV100" s="13">
        <f t="shared" ca="1" si="568"/>
        <v>0.3026851585644747</v>
      </c>
      <c r="AW100" s="29">
        <f t="shared" ca="1" si="569"/>
        <v>530503.17999999993</v>
      </c>
      <c r="AX100" s="12">
        <f t="shared" ca="1" si="569"/>
        <v>371027.52999999997</v>
      </c>
      <c r="AY100" s="13">
        <f t="shared" ca="1" si="570"/>
        <v>0.42982160919433654</v>
      </c>
      <c r="AZ100" s="29">
        <f t="shared" ca="1" si="571"/>
        <v>889066.82000000007</v>
      </c>
      <c r="BA100" s="12">
        <f t="shared" ca="1" si="571"/>
        <v>788589.88000000012</v>
      </c>
      <c r="BB100" s="13">
        <f t="shared" ca="1" si="572"/>
        <v>0.12741342813072865</v>
      </c>
      <c r="BC100" s="29">
        <f t="shared" ca="1" si="573"/>
        <v>760447.65999999992</v>
      </c>
      <c r="BD100" s="12">
        <f t="shared" ca="1" si="573"/>
        <v>640282.41</v>
      </c>
      <c r="BE100" s="13">
        <f t="shared" ca="1" si="574"/>
        <v>0.18767538842742826</v>
      </c>
      <c r="BF100" s="29">
        <f t="shared" ca="1" si="575"/>
        <v>741148.35000000009</v>
      </c>
      <c r="BG100" s="12">
        <f t="shared" ca="1" si="575"/>
        <v>654115.42999999993</v>
      </c>
      <c r="BH100" s="13">
        <f t="shared" ca="1" si="576"/>
        <v>0.13305437543340043</v>
      </c>
      <c r="BI100" s="29">
        <f t="shared" ca="1" si="577"/>
        <v>1129042.6799999997</v>
      </c>
      <c r="BJ100" s="12">
        <f t="shared" ca="1" si="577"/>
        <v>939729.62</v>
      </c>
      <c r="BK100" s="13">
        <f t="shared" ca="1" si="578"/>
        <v>0.20145481846150567</v>
      </c>
      <c r="BL100" s="29">
        <f t="shared" ca="1" si="579"/>
        <v>476427.87</v>
      </c>
      <c r="BM100" s="12">
        <f t="shared" ca="1" si="579"/>
        <v>402522.4</v>
      </c>
      <c r="BN100" s="13">
        <f t="shared" ca="1" si="580"/>
        <v>0.18360585646910574</v>
      </c>
      <c r="BO100" s="159" t="str">
        <f t="shared" si="581"/>
        <v>Opportunity</v>
      </c>
      <c r="BP100" s="249"/>
    </row>
    <row r="101" spans="1:68" hidden="1" x14ac:dyDescent="0.2">
      <c r="A101" s="6">
        <f>A$33</f>
        <v>100</v>
      </c>
      <c r="B101" s="3" t="str">
        <f t="shared" ref="B101" si="584">B$33</f>
        <v>&gt;= 0</v>
      </c>
      <c r="D101" s="237"/>
      <c r="E101" s="78" t="str">
        <f>$E$33</f>
        <v>Marginal</v>
      </c>
      <c r="F101" s="121">
        <f t="shared" ca="1" si="543"/>
        <v>560233.60000000009</v>
      </c>
      <c r="G101" s="104">
        <f t="shared" ca="1" si="543"/>
        <v>426345.89999999997</v>
      </c>
      <c r="H101" s="48">
        <f t="shared" ca="1" si="544"/>
        <v>0.31403538769811118</v>
      </c>
      <c r="I101" s="141"/>
      <c r="J101" s="121">
        <f t="shared" ca="1" si="545"/>
        <v>672877.2</v>
      </c>
      <c r="K101" s="104">
        <f t="shared" ca="1" si="545"/>
        <v>561303.6100000001</v>
      </c>
      <c r="L101" s="48">
        <f t="shared" ca="1" si="546"/>
        <v>0.19877582829014734</v>
      </c>
      <c r="M101" s="141"/>
      <c r="N101" s="121">
        <f t="shared" ca="1" si="547"/>
        <v>672988.79</v>
      </c>
      <c r="O101" s="104">
        <f t="shared" ca="1" si="547"/>
        <v>561303.6100000001</v>
      </c>
      <c r="P101" s="48">
        <f t="shared" ca="1" si="548"/>
        <v>0.19897463335395243</v>
      </c>
      <c r="Q101" s="141"/>
      <c r="R101" s="121">
        <f t="shared" ca="1" si="549"/>
        <v>153224.45000000004</v>
      </c>
      <c r="S101" s="104">
        <f t="shared" ca="1" si="549"/>
        <v>120566.49</v>
      </c>
      <c r="T101" s="48">
        <f t="shared" ca="1" si="550"/>
        <v>0.27087095261709976</v>
      </c>
      <c r="U101" s="121">
        <f t="shared" ca="1" si="551"/>
        <v>175719.24</v>
      </c>
      <c r="V101" s="104">
        <f t="shared" ca="1" si="551"/>
        <v>135076.54</v>
      </c>
      <c r="W101" s="48">
        <f t="shared" ca="1" si="552"/>
        <v>0.3008864455663432</v>
      </c>
      <c r="X101" s="121">
        <f t="shared" ca="1" si="553"/>
        <v>169174.69999999998</v>
      </c>
      <c r="Y101" s="104">
        <f t="shared" ca="1" si="553"/>
        <v>126734.45000000003</v>
      </c>
      <c r="Z101" s="48">
        <f t="shared" ca="1" si="554"/>
        <v>0.33487540286007433</v>
      </c>
      <c r="AA101" s="121">
        <f t="shared" ca="1" si="555"/>
        <v>162985.84999999998</v>
      </c>
      <c r="AB101" s="104">
        <f t="shared" ca="1" si="555"/>
        <v>133525.51</v>
      </c>
      <c r="AC101" s="48">
        <f t="shared" ca="1" si="556"/>
        <v>0.22063454391599002</v>
      </c>
      <c r="AD101" s="141"/>
      <c r="AE101" s="121">
        <f t="shared" ca="1" si="557"/>
        <v>21010.990000000005</v>
      </c>
      <c r="AF101" s="104">
        <f t="shared" ca="1" si="557"/>
        <v>15087.1</v>
      </c>
      <c r="AG101" s="48">
        <f t="shared" ca="1" si="558"/>
        <v>0.39264603535470732</v>
      </c>
      <c r="AH101" s="121">
        <f t="shared" ca="1" si="559"/>
        <v>43797.200000000004</v>
      </c>
      <c r="AI101" s="104">
        <f t="shared" ca="1" si="559"/>
        <v>32340.14</v>
      </c>
      <c r="AJ101" s="48">
        <f t="shared" ca="1" si="560"/>
        <v>0.35426748307212041</v>
      </c>
      <c r="AK101" s="121">
        <f t="shared" ca="1" si="561"/>
        <v>34770.320000000007</v>
      </c>
      <c r="AL101" s="104">
        <f t="shared" ca="1" si="561"/>
        <v>23746.100000000002</v>
      </c>
      <c r="AM101" s="48">
        <f t="shared" ca="1" si="562"/>
        <v>0.4642539195910067</v>
      </c>
      <c r="AN101" s="121">
        <f t="shared" ca="1" si="563"/>
        <v>34674.17</v>
      </c>
      <c r="AO101" s="104">
        <f t="shared" ca="1" si="563"/>
        <v>30017.379999999997</v>
      </c>
      <c r="AP101" s="48">
        <f t="shared" ca="1" si="564"/>
        <v>0.15513645761222336</v>
      </c>
      <c r="AQ101" s="121">
        <f t="shared" ca="1" si="565"/>
        <v>40597.839999999997</v>
      </c>
      <c r="AR101" s="104">
        <f t="shared" ca="1" si="565"/>
        <v>29042.74</v>
      </c>
      <c r="AS101" s="48">
        <f t="shared" ca="1" si="566"/>
        <v>0.39786535292468944</v>
      </c>
      <c r="AT101" s="121">
        <f t="shared" ca="1" si="567"/>
        <v>23341.350000000002</v>
      </c>
      <c r="AU101" s="104">
        <f t="shared" ca="1" si="567"/>
        <v>15946.630000000001</v>
      </c>
      <c r="AV101" s="48">
        <f t="shared" ca="1" si="568"/>
        <v>0.46371678530197291</v>
      </c>
      <c r="AW101" s="121">
        <f t="shared" ca="1" si="569"/>
        <v>23437.07</v>
      </c>
      <c r="AX101" s="104">
        <f t="shared" ca="1" si="569"/>
        <v>16122.170000000002</v>
      </c>
      <c r="AY101" s="48">
        <f t="shared" ca="1" si="570"/>
        <v>0.45371683836605103</v>
      </c>
      <c r="AZ101" s="121">
        <f t="shared" ca="1" si="571"/>
        <v>58812.749999999993</v>
      </c>
      <c r="BA101" s="104">
        <f t="shared" ca="1" si="571"/>
        <v>36915.729999999989</v>
      </c>
      <c r="BB101" s="48">
        <f t="shared" ca="1" si="572"/>
        <v>0.59316231861052215</v>
      </c>
      <c r="BC101" s="121">
        <f t="shared" ca="1" si="573"/>
        <v>35231.21</v>
      </c>
      <c r="BD101" s="104">
        <f t="shared" ca="1" si="573"/>
        <v>31938.65</v>
      </c>
      <c r="BE101" s="48">
        <f t="shared" ca="1" si="574"/>
        <v>0.10309014313378924</v>
      </c>
      <c r="BF101" s="121">
        <f t="shared" ca="1" si="575"/>
        <v>32178.3</v>
      </c>
      <c r="BG101" s="104">
        <f t="shared" ca="1" si="575"/>
        <v>30978.480000000003</v>
      </c>
      <c r="BH101" s="48">
        <f t="shared" ca="1" si="576"/>
        <v>3.8730757609798674E-2</v>
      </c>
      <c r="BI101" s="121">
        <f t="shared" ca="1" si="577"/>
        <v>42141.499999999993</v>
      </c>
      <c r="BJ101" s="104">
        <f t="shared" ca="1" si="577"/>
        <v>28303.93</v>
      </c>
      <c r="BK101" s="48">
        <f t="shared" ca="1" si="578"/>
        <v>0.48889217857732098</v>
      </c>
      <c r="BL101" s="121">
        <f t="shared" ca="1" si="579"/>
        <v>25452.620000000003</v>
      </c>
      <c r="BM101" s="104">
        <f t="shared" ca="1" si="579"/>
        <v>21570.460000000003</v>
      </c>
      <c r="BN101" s="48">
        <f t="shared" ca="1" si="580"/>
        <v>0.17997576315015995</v>
      </c>
      <c r="BO101" s="154" t="str">
        <f t="shared" si="581"/>
        <v>Marginal</v>
      </c>
      <c r="BP101" s="249"/>
    </row>
    <row r="102" spans="1:68" hidden="1" x14ac:dyDescent="0.2">
      <c r="A102" s="6"/>
      <c r="C102" s="3">
        <f>ROW($C$22)</f>
        <v>22</v>
      </c>
      <c r="D102" s="237"/>
      <c r="E102" s="76" t="str">
        <f>E98 &amp; " %"</f>
        <v>Elite %</v>
      </c>
      <c r="F102" s="33">
        <f t="shared" ref="F102:G104" ca="1" si="585">IFERROR(F98 / INDIRECT(ADDRESS($C102, COLUMN(F98))), 0)</f>
        <v>0.43206799772892673</v>
      </c>
      <c r="G102" s="8">
        <f t="shared" ca="1" si="585"/>
        <v>0.44479410543697873</v>
      </c>
      <c r="H102" s="20">
        <f t="shared" ref="H102:H105" ca="1" si="586">IF(F$9 = 0, 0, IFERROR((F102 - G102) * 10000, 0))</f>
        <v>-127.26107708051993</v>
      </c>
      <c r="I102" s="88"/>
      <c r="J102" s="33">
        <f ca="1">IFERROR(J98 / INDIRECT(ADDRESS($C102, COLUMN(J98))), 0)</f>
        <v>0.42620478865864408</v>
      </c>
      <c r="K102" s="8">
        <f ca="1">IFERROR(K98 / INDIRECT(ADDRESS($C102, COLUMN(K98))), 0)</f>
        <v>0.43233002959357825</v>
      </c>
      <c r="L102" s="20">
        <f t="shared" ref="L102:L105" ca="1" si="587">IF(J$9 = 0, 0, IFERROR((J102 - K102) * 10000, 0))</f>
        <v>-61.252409349341619</v>
      </c>
      <c r="M102" s="88"/>
      <c r="N102" s="33">
        <f ca="1">IFERROR(N98 / INDIRECT(ADDRESS($C102, COLUMN(N98))), 0)</f>
        <v>0.42620478865864408</v>
      </c>
      <c r="O102" s="8">
        <f ca="1">IFERROR(O98 / INDIRECT(ADDRESS($C102, COLUMN(O98))), 0)</f>
        <v>0.43233002959357825</v>
      </c>
      <c r="P102" s="20">
        <f t="shared" ref="P102:P105" ca="1" si="588">IF(N$9 = 0, 0, IFERROR((N102 - O102) * 10000, 0))</f>
        <v>-61.252409349341619</v>
      </c>
      <c r="Q102" s="88"/>
      <c r="R102" s="33">
        <f ca="1">IFERROR(R98 / INDIRECT(ADDRESS($C102, COLUMN(R98))), 0)</f>
        <v>0.4171382193580645</v>
      </c>
      <c r="S102" s="8">
        <f ca="1">IFERROR(S98 / INDIRECT(ADDRESS($C102, COLUMN(S98))), 0)</f>
        <v>0.43393809049952808</v>
      </c>
      <c r="T102" s="20">
        <f t="shared" ref="T102:T105" ca="1" si="589">IF(R$9 = 0, 0, IFERROR((R102 - S102) * 10000, 0))</f>
        <v>-167.99871141463584</v>
      </c>
      <c r="U102" s="33">
        <f ca="1">IFERROR(U98 / INDIRECT(ADDRESS($C102, COLUMN(U98))), 0)</f>
        <v>0.40805872937673482</v>
      </c>
      <c r="V102" s="8">
        <f ca="1">IFERROR(V98 / INDIRECT(ADDRESS($C102, COLUMN(V98))), 0)</f>
        <v>0.42323525629708603</v>
      </c>
      <c r="W102" s="20">
        <f t="shared" ref="W102:W105" ca="1" si="590">IF(U$9 = 0, 0, IFERROR((U102 - V102) * 10000, 0))</f>
        <v>-151.76526920351208</v>
      </c>
      <c r="X102" s="33">
        <f ca="1">IFERROR(X98 / INDIRECT(ADDRESS($C102, COLUMN(X98))), 0)</f>
        <v>0.42613732694911477</v>
      </c>
      <c r="Y102" s="8">
        <f ca="1">IFERROR(Y98 / INDIRECT(ADDRESS($C102, COLUMN(Y98))), 0)</f>
        <v>0.42884497395940913</v>
      </c>
      <c r="Z102" s="20">
        <f t="shared" ref="Z102:Z105" ca="1" si="591">IF(X$9 = 0, 0, IFERROR((X102 - Y102) * 10000, 0))</f>
        <v>-27.07647010294356</v>
      </c>
      <c r="AA102" s="33">
        <f ca="1">IFERROR(AA98 / INDIRECT(ADDRESS($C102, COLUMN(AA98))), 0)</f>
        <v>0.4104439306394303</v>
      </c>
      <c r="AB102" s="8">
        <f ca="1">IFERROR(AB98 / INDIRECT(ADDRESS($C102, COLUMN(AB98))), 0)</f>
        <v>0.41024830527444295</v>
      </c>
      <c r="AC102" s="20">
        <f t="shared" ref="AC102:AC105" ca="1" si="592">IF(AA$9 = 0, 0, IFERROR((AA102 - AB102) * 10000, 0))</f>
        <v>1.9562536498735072</v>
      </c>
      <c r="AD102" s="88"/>
      <c r="AE102" s="33">
        <f ca="1">IFERROR(AE98 / INDIRECT(ADDRESS($C102, COLUMN(AE98))), 0)</f>
        <v>0.44055041146306173</v>
      </c>
      <c r="AF102" s="8">
        <f ca="1">IFERROR(AF98 / INDIRECT(ADDRESS($C102, COLUMN(AF98))), 0)</f>
        <v>0.45705249033203016</v>
      </c>
      <c r="AG102" s="20">
        <f t="shared" ref="AG102:AG105" ca="1" si="593">IF(AE$9 = 0, 0, IFERROR((AE102 - AF102) * 10000, 0))</f>
        <v>-165.02078868968428</v>
      </c>
      <c r="AH102" s="33">
        <f ca="1">IFERROR(AH98 / INDIRECT(ADDRESS($C102, COLUMN(AH98))), 0)</f>
        <v>0.42951820113462269</v>
      </c>
      <c r="AI102" s="8">
        <f ca="1">IFERROR(AI98 / INDIRECT(ADDRESS($C102, COLUMN(AI98))), 0)</f>
        <v>0.44188799933544176</v>
      </c>
      <c r="AJ102" s="20">
        <f t="shared" ref="AJ102:AJ105" ca="1" si="594">IF(AH$9 = 0, 0, IFERROR((AH102 - AI102) * 10000, 0))</f>
        <v>-123.69798200819071</v>
      </c>
      <c r="AK102" s="33">
        <f ca="1">IFERROR(AK98 / INDIRECT(ADDRESS($C102, COLUMN(AK98))), 0)</f>
        <v>0.42574921649958952</v>
      </c>
      <c r="AL102" s="8">
        <f ca="1">IFERROR(AL98 / INDIRECT(ADDRESS($C102, COLUMN(AL98))), 0)</f>
        <v>0.44505706419417634</v>
      </c>
      <c r="AM102" s="20">
        <f t="shared" ref="AM102:AM105" ca="1" si="595">IF(AK$9 = 0, 0, IFERROR((AK102 - AL102) * 10000, 0))</f>
        <v>-193.0784769458682</v>
      </c>
      <c r="AN102" s="33">
        <f ca="1">IFERROR(AN98 / INDIRECT(ADDRESS($C102, COLUMN(AN98))), 0)</f>
        <v>0.43393239388994631</v>
      </c>
      <c r="AO102" s="8">
        <f ca="1">IFERROR(AO98 / INDIRECT(ADDRESS($C102, COLUMN(AO98))), 0)</f>
        <v>0.45040758904097244</v>
      </c>
      <c r="AP102" s="20">
        <f t="shared" ref="AP102:AP105" ca="1" si="596">IF(AN$9 = 0, 0, IFERROR((AN102 - AO102) * 10000, 0))</f>
        <v>-164.75195151026134</v>
      </c>
      <c r="AQ102" s="33">
        <f ca="1">IFERROR(AQ98 / INDIRECT(ADDRESS($C102, COLUMN(AQ98))), 0)</f>
        <v>0.42197611725467693</v>
      </c>
      <c r="AR102" s="8">
        <f ca="1">IFERROR(AR98 / INDIRECT(ADDRESS($C102, COLUMN(AR98))), 0)</f>
        <v>0.44162579234453903</v>
      </c>
      <c r="AS102" s="20">
        <f t="shared" ref="AS102:AS105" ca="1" si="597">IF(AQ$9 = 0, 0, IFERROR((AQ102 - AR102) * 10000, 0))</f>
        <v>-196.49675089862095</v>
      </c>
      <c r="AT102" s="33">
        <f ca="1">IFERROR(AT98 / INDIRECT(ADDRESS($C102, COLUMN(AT98))), 0)</f>
        <v>0.44637036008384212</v>
      </c>
      <c r="AU102" s="8">
        <f ca="1">IFERROR(AU98 / INDIRECT(ADDRESS($C102, COLUMN(AU98))), 0)</f>
        <v>0.45320023974996837</v>
      </c>
      <c r="AV102" s="20">
        <f t="shared" ref="AV102:AV105" ca="1" si="598">IF(AT$9 = 0, 0, IFERROR((AT102 - AU102) * 10000, 0))</f>
        <v>-68.298796661262486</v>
      </c>
      <c r="AW102" s="33">
        <f ca="1">IFERROR(AW98 / INDIRECT(ADDRESS($C102, COLUMN(AW98))), 0)</f>
        <v>0.44206081763423627</v>
      </c>
      <c r="AX102" s="8">
        <f ca="1">IFERROR(AX98 / INDIRECT(ADDRESS($C102, COLUMN(AX98))), 0)</f>
        <v>0.45057109601246659</v>
      </c>
      <c r="AY102" s="20">
        <f t="shared" ref="AY102:AY105" ca="1" si="599">IF(AW$9 = 0, 0, IFERROR((AW102 - AX102) * 10000, 0))</f>
        <v>-85.102783782303177</v>
      </c>
      <c r="AZ102" s="33">
        <f ca="1">IFERROR(AZ98 / INDIRECT(ADDRESS($C102, COLUMN(AZ98))), 0)</f>
        <v>0.4378965651593269</v>
      </c>
      <c r="BA102" s="8">
        <f ca="1">IFERROR(BA98 / INDIRECT(ADDRESS($C102, COLUMN(BA98))), 0)</f>
        <v>0.43547885143770665</v>
      </c>
      <c r="BB102" s="20">
        <f t="shared" ref="BB102:BB105" ca="1" si="600">IF(AZ$9 = 0, 0, IFERROR((AZ102 - BA102) * 10000, 0))</f>
        <v>24.177137216202517</v>
      </c>
      <c r="BC102" s="33">
        <f ca="1">IFERROR(BC98 / INDIRECT(ADDRESS($C102, COLUMN(BC98))), 0)</f>
        <v>0.44138565254346673</v>
      </c>
      <c r="BD102" s="8">
        <f ca="1">IFERROR(BD98 / INDIRECT(ADDRESS($C102, COLUMN(BD98))), 0)</f>
        <v>0.43703634784269302</v>
      </c>
      <c r="BE102" s="20">
        <f t="shared" ref="BE102:BE105" ca="1" si="601">IF(BC$9 = 0, 0, IFERROR((BC102 - BD102) * 10000, 0))</f>
        <v>43.493047007737154</v>
      </c>
      <c r="BF102" s="33">
        <f ca="1">IFERROR(BF98 / INDIRECT(ADDRESS($C102, COLUMN(BF98))), 0)</f>
        <v>0.44839122915164409</v>
      </c>
      <c r="BG102" s="8">
        <f ca="1">IFERROR(BG98 / INDIRECT(ADDRESS($C102, COLUMN(BG98))), 0)</f>
        <v>0.43706479268026432</v>
      </c>
      <c r="BH102" s="20">
        <f t="shared" ref="BH102:BH105" ca="1" si="602">IF(BF$9 = 0, 0, IFERROR((BF102 - BG102) * 10000, 0))</f>
        <v>113.26436471379763</v>
      </c>
      <c r="BI102" s="33">
        <f ca="1">IFERROR(BI98 / INDIRECT(ADDRESS($C102, COLUMN(BI98))), 0)</f>
        <v>0.43006739243352582</v>
      </c>
      <c r="BJ102" s="8">
        <f ca="1">IFERROR(BJ98 / INDIRECT(ADDRESS($C102, COLUMN(BJ98))), 0)</f>
        <v>0.42525657770407521</v>
      </c>
      <c r="BK102" s="20">
        <f t="shared" ref="BK102:BK105" ca="1" si="603">IF(BI$9 = 0, 0, IFERROR((BI102 - BJ102) * 10000, 0))</f>
        <v>48.108147294506075</v>
      </c>
      <c r="BL102" s="33">
        <f ca="1">IFERROR(BL98 / INDIRECT(ADDRESS($C102, COLUMN(BL98))), 0)</f>
        <v>0.43512483189669965</v>
      </c>
      <c r="BM102" s="8">
        <f ca="1">IFERROR(BM98 / INDIRECT(ADDRESS($C102, COLUMN(BM98))), 0)</f>
        <v>0.43683236274195592</v>
      </c>
      <c r="BN102" s="20">
        <f t="shared" ref="BN102:BN105" ca="1" si="604">IF(BL$9 = 0, 0, IFERROR((BL102 - BM102) * 10000, 0))</f>
        <v>-17.075308452562666</v>
      </c>
      <c r="BO102" s="155" t="str">
        <f t="shared" si="581"/>
        <v>Elite %</v>
      </c>
      <c r="BP102" s="249"/>
    </row>
    <row r="103" spans="1:68" hidden="1" x14ac:dyDescent="0.2">
      <c r="A103" s="6"/>
      <c r="C103" s="3">
        <f t="shared" ref="C103:C105" si="605">ROW($C$22)</f>
        <v>22</v>
      </c>
      <c r="D103" s="237"/>
      <c r="E103" s="79" t="str">
        <f>E99 &amp; " %"</f>
        <v>High Value %</v>
      </c>
      <c r="F103" s="28">
        <f t="shared" ca="1" si="585"/>
        <v>0.47177991289990723</v>
      </c>
      <c r="G103" s="10">
        <f t="shared" ca="1" si="585"/>
        <v>0.46454039545431419</v>
      </c>
      <c r="H103" s="18">
        <f t="shared" ca="1" si="586"/>
        <v>72.395174455930359</v>
      </c>
      <c r="I103" s="88"/>
      <c r="J103" s="28">
        <f t="shared" ref="J103:K105" ca="1" si="606">IFERROR(J99 / INDIRECT(ADDRESS($C103, COLUMN(J99))), 0)</f>
        <v>0.47480017235105998</v>
      </c>
      <c r="K103" s="10">
        <f t="shared" ca="1" si="606"/>
        <v>0.47149300324009519</v>
      </c>
      <c r="L103" s="18">
        <f t="shared" ca="1" si="587"/>
        <v>33.071691109647915</v>
      </c>
      <c r="M103" s="88"/>
      <c r="N103" s="28">
        <f t="shared" ref="N103:O105" ca="1" si="607">IFERROR(N99 / INDIRECT(ADDRESS($C103, COLUMN(N99))), 0)</f>
        <v>0.47480017235105998</v>
      </c>
      <c r="O103" s="10">
        <f t="shared" ca="1" si="607"/>
        <v>0.47149300324009519</v>
      </c>
      <c r="P103" s="18">
        <f t="shared" ca="1" si="588"/>
        <v>33.071691109647915</v>
      </c>
      <c r="Q103" s="88"/>
      <c r="R103" s="28">
        <f t="shared" ref="R103:S105" ca="1" si="608">IFERROR(R99 / INDIRECT(ADDRESS($C103, COLUMN(R99))), 0)</f>
        <v>0.47301511720952927</v>
      </c>
      <c r="S103" s="10">
        <f t="shared" ca="1" si="608"/>
        <v>0.45761502671589893</v>
      </c>
      <c r="T103" s="18">
        <f t="shared" ca="1" si="589"/>
        <v>154.00090493630336</v>
      </c>
      <c r="U103" s="28">
        <f t="shared" ref="U103:V105" ca="1" si="609">IFERROR(U99 / INDIRECT(ADDRESS($C103, COLUMN(U99))), 0)</f>
        <v>0.47602360830567303</v>
      </c>
      <c r="V103" s="10">
        <f t="shared" ca="1" si="609"/>
        <v>0.46793563781535813</v>
      </c>
      <c r="W103" s="18">
        <f t="shared" ca="1" si="590"/>
        <v>80.879704903148991</v>
      </c>
      <c r="X103" s="28">
        <f t="shared" ref="X103:Y105" ca="1" si="610">IFERROR(X99 / INDIRECT(ADDRESS($C103, COLUMN(X99))), 0)</f>
        <v>0.46569053103269448</v>
      </c>
      <c r="Y103" s="10">
        <f t="shared" ca="1" si="610"/>
        <v>0.46426190229514025</v>
      </c>
      <c r="Z103" s="18">
        <f t="shared" ca="1" si="591"/>
        <v>14.286287375542273</v>
      </c>
      <c r="AA103" s="28">
        <f t="shared" ref="AA103:AB105" ca="1" si="611">IFERROR(AA99 / INDIRECT(ADDRESS($C103, COLUMN(AA99))), 0)</f>
        <v>0.48179441948004165</v>
      </c>
      <c r="AB103" s="10">
        <f t="shared" ca="1" si="611"/>
        <v>0.48168836860227504</v>
      </c>
      <c r="AC103" s="18">
        <f t="shared" ca="1" si="592"/>
        <v>1.0605087776660582</v>
      </c>
      <c r="AD103" s="88"/>
      <c r="AE103" s="28">
        <f t="shared" ref="AE103:AF105" ca="1" si="612">IFERROR(AE99 / INDIRECT(ADDRESS($C103, COLUMN(AE99))), 0)</f>
        <v>0.44760353697508143</v>
      </c>
      <c r="AF103" s="10">
        <f t="shared" ca="1" si="612"/>
        <v>0.4394495428015166</v>
      </c>
      <c r="AG103" s="18">
        <f t="shared" ca="1" si="593"/>
        <v>81.53994173564827</v>
      </c>
      <c r="AH103" s="28">
        <f t="shared" ref="AH103:AI105" ca="1" si="613">IFERROR(AH99 / INDIRECT(ADDRESS($C103, COLUMN(AH99))), 0)</f>
        <v>0.46513544924004596</v>
      </c>
      <c r="AI103" s="10">
        <f t="shared" ca="1" si="613"/>
        <v>0.45270777853146238</v>
      </c>
      <c r="AJ103" s="18">
        <f t="shared" ca="1" si="594"/>
        <v>124.27670708583582</v>
      </c>
      <c r="AK103" s="28">
        <f t="shared" ref="AK103:AL105" ca="1" si="614">IFERROR(AK99 / INDIRECT(ADDRESS($C103, COLUMN(AK99))), 0)</f>
        <v>0.46817150128296786</v>
      </c>
      <c r="AL103" s="10">
        <f t="shared" ca="1" si="614"/>
        <v>0.44253748364795409</v>
      </c>
      <c r="AM103" s="18">
        <f t="shared" ca="1" si="595"/>
        <v>256.34017635013771</v>
      </c>
      <c r="AN103" s="28">
        <f t="shared" ref="AN103:AO105" ca="1" si="615">IFERROR(AN99 / INDIRECT(ADDRESS($C103, COLUMN(AN99))), 0)</f>
        <v>0.4647841032384431</v>
      </c>
      <c r="AO103" s="10">
        <f t="shared" ca="1" si="615"/>
        <v>0.45225287274629711</v>
      </c>
      <c r="AP103" s="18">
        <f t="shared" ca="1" si="596"/>
        <v>125.31230492145995</v>
      </c>
      <c r="AQ103" s="28">
        <f t="shared" ref="AQ103:AR105" ca="1" si="616">IFERROR(AQ99 / INDIRECT(ADDRESS($C103, COLUMN(AQ99))), 0)</f>
        <v>0.46761558290621985</v>
      </c>
      <c r="AR103" s="10">
        <f t="shared" ca="1" si="616"/>
        <v>0.45120782488055633</v>
      </c>
      <c r="AS103" s="18">
        <f t="shared" ca="1" si="597"/>
        <v>164.0775802566352</v>
      </c>
      <c r="AT103" s="28">
        <f t="shared" ref="AT103:AU105" ca="1" si="617">IFERROR(AT99 / INDIRECT(ADDRESS($C103, COLUMN(AT99))), 0)</f>
        <v>0.44962483185556301</v>
      </c>
      <c r="AU103" s="10">
        <f t="shared" ca="1" si="617"/>
        <v>0.45301249521510301</v>
      </c>
      <c r="AV103" s="18">
        <f t="shared" ca="1" si="598"/>
        <v>-33.876633595399937</v>
      </c>
      <c r="AW103" s="28">
        <f t="shared" ref="AW103:AX105" ca="1" si="618">IFERROR(AW99 / INDIRECT(ADDRESS($C103, COLUMN(AW99))), 0)</f>
        <v>0.4515123619199613</v>
      </c>
      <c r="AX103" s="10">
        <f t="shared" ca="1" si="618"/>
        <v>0.45423856395055756</v>
      </c>
      <c r="AY103" s="18">
        <f t="shared" ca="1" si="599"/>
        <v>-27.262020305962587</v>
      </c>
      <c r="AZ103" s="28">
        <f t="shared" ref="AZ103:BA105" ca="1" si="619">IFERROR(AZ99 / INDIRECT(ADDRESS($C103, COLUMN(AZ99))), 0)</f>
        <v>0.45848860611690517</v>
      </c>
      <c r="BA103" s="10">
        <f t="shared" ca="1" si="619"/>
        <v>0.45871129986542686</v>
      </c>
      <c r="BB103" s="18">
        <f t="shared" ca="1" si="600"/>
        <v>-2.2269374852168511</v>
      </c>
      <c r="BC103" s="28">
        <f t="shared" ref="BC103:BD105" ca="1" si="620">IFERROR(BC99 / INDIRECT(ADDRESS($C103, COLUMN(BC99))), 0)</f>
        <v>0.45553962788408486</v>
      </c>
      <c r="BD103" s="10">
        <f t="shared" ca="1" si="620"/>
        <v>0.45569646537991088</v>
      </c>
      <c r="BE103" s="18">
        <f t="shared" ca="1" si="601"/>
        <v>-1.5683749582601214</v>
      </c>
      <c r="BF103" s="28">
        <f t="shared" ref="BF103:BG105" ca="1" si="621">IFERROR(BF99 / INDIRECT(ADDRESS($C103, COLUMN(BF99))), 0)</f>
        <v>0.45282223204410205</v>
      </c>
      <c r="BG103" s="10">
        <f t="shared" ca="1" si="621"/>
        <v>0.46730910484607741</v>
      </c>
      <c r="BH103" s="18">
        <f t="shared" ca="1" si="602"/>
        <v>-144.86872801975358</v>
      </c>
      <c r="BI103" s="28">
        <f t="shared" ref="BI103:BJ105" ca="1" si="622">IFERROR(BI99 / INDIRECT(ADDRESS($C103, COLUMN(BI99))), 0)</f>
        <v>0.47372777937143351</v>
      </c>
      <c r="BJ103" s="10">
        <f t="shared" ca="1" si="622"/>
        <v>0.47326820086852228</v>
      </c>
      <c r="BK103" s="18">
        <f t="shared" ca="1" si="603"/>
        <v>4.595785029112287</v>
      </c>
      <c r="BL103" s="28">
        <f t="shared" ref="BL103:BM105" ca="1" si="623">IFERROR(BL99 / INDIRECT(ADDRESS($C103, COLUMN(BL99))), 0)</f>
        <v>0.46360382106581172</v>
      </c>
      <c r="BM103" s="10">
        <f t="shared" ca="1" si="623"/>
        <v>0.46340865112260787</v>
      </c>
      <c r="BN103" s="18">
        <f t="shared" ca="1" si="604"/>
        <v>1.951699432038434</v>
      </c>
      <c r="BO103" s="159" t="str">
        <f t="shared" si="581"/>
        <v>High Value %</v>
      </c>
      <c r="BP103" s="249"/>
    </row>
    <row r="104" spans="1:68" hidden="1" x14ac:dyDescent="0.2">
      <c r="A104" s="6"/>
      <c r="C104" s="3">
        <f t="shared" si="605"/>
        <v>22</v>
      </c>
      <c r="D104" s="238"/>
      <c r="E104" s="79" t="str">
        <f>E100 &amp; " %"</f>
        <v>Opportunity %</v>
      </c>
      <c r="F104" s="28">
        <f t="shared" ca="1" si="585"/>
        <v>9.3706575821702068E-2</v>
      </c>
      <c r="G104" s="10">
        <f t="shared" ca="1" si="585"/>
        <v>8.8342315717544612E-2</v>
      </c>
      <c r="H104" s="18">
        <f t="shared" ca="1" si="586"/>
        <v>53.642601041574558</v>
      </c>
      <c r="I104" s="88"/>
      <c r="J104" s="28">
        <f t="shared" ca="1" si="606"/>
        <v>9.654042804216717E-2</v>
      </c>
      <c r="K104" s="10">
        <f t="shared" ca="1" si="606"/>
        <v>9.3737959668209761E-2</v>
      </c>
      <c r="L104" s="18">
        <f t="shared" ca="1" si="587"/>
        <v>28.02468373957409</v>
      </c>
      <c r="M104" s="88"/>
      <c r="N104" s="28">
        <f t="shared" ca="1" si="607"/>
        <v>9.6540020969322807E-2</v>
      </c>
      <c r="O104" s="10">
        <f t="shared" ca="1" si="607"/>
        <v>9.3737959668209761E-2</v>
      </c>
      <c r="P104" s="18">
        <f t="shared" ca="1" si="588"/>
        <v>28.020613011130457</v>
      </c>
      <c r="Q104" s="88"/>
      <c r="R104" s="28">
        <f t="shared" ca="1" si="608"/>
        <v>0.10553144955357181</v>
      </c>
      <c r="S104" s="10">
        <f t="shared" ca="1" si="608"/>
        <v>0.10406580802633068</v>
      </c>
      <c r="T104" s="18">
        <f t="shared" ca="1" si="589"/>
        <v>14.656415272411294</v>
      </c>
      <c r="U104" s="28">
        <f t="shared" ca="1" si="609"/>
        <v>0.11136485839454306</v>
      </c>
      <c r="V104" s="10">
        <f t="shared" ca="1" si="609"/>
        <v>0.10453558546745954</v>
      </c>
      <c r="W104" s="18">
        <f t="shared" ca="1" si="590"/>
        <v>68.292729270835181</v>
      </c>
      <c r="X104" s="28">
        <f t="shared" ca="1" si="610"/>
        <v>0.10388739542280472</v>
      </c>
      <c r="Y104" s="10">
        <f t="shared" ca="1" si="610"/>
        <v>0.10301257942986776</v>
      </c>
      <c r="Z104" s="18">
        <f t="shared" ca="1" si="591"/>
        <v>8.7481599293695584</v>
      </c>
      <c r="AA104" s="28">
        <f t="shared" ca="1" si="611"/>
        <v>0.10408656802117588</v>
      </c>
      <c r="AB104" s="10">
        <f t="shared" ca="1" si="611"/>
        <v>0.10450918648292915</v>
      </c>
      <c r="AC104" s="18">
        <f t="shared" ca="1" si="592"/>
        <v>-4.2261846175326028</v>
      </c>
      <c r="AD104" s="88"/>
      <c r="AE104" s="28">
        <f t="shared" ca="1" si="612"/>
        <v>0.10652284202813726</v>
      </c>
      <c r="AF104" s="10">
        <f t="shared" ca="1" si="612"/>
        <v>9.7941434075884154E-2</v>
      </c>
      <c r="AG104" s="18">
        <f t="shared" ca="1" si="593"/>
        <v>85.814079522531088</v>
      </c>
      <c r="AH104" s="28">
        <f t="shared" ca="1" si="613"/>
        <v>0.10065194468756808</v>
      </c>
      <c r="AI104" s="10">
        <f t="shared" ca="1" si="613"/>
        <v>0.10087571966802962</v>
      </c>
      <c r="AJ104" s="18">
        <f t="shared" ca="1" si="594"/>
        <v>-2.2377498046154134</v>
      </c>
      <c r="AK104" s="28">
        <f t="shared" ca="1" si="614"/>
        <v>0.1010398021387018</v>
      </c>
      <c r="AL104" s="10">
        <f t="shared" ca="1" si="614"/>
        <v>0.10803303013778887</v>
      </c>
      <c r="AM104" s="18">
        <f t="shared" ca="1" si="595"/>
        <v>-69.932279990870683</v>
      </c>
      <c r="AN104" s="28">
        <f t="shared" ca="1" si="615"/>
        <v>9.6291141913836489E-2</v>
      </c>
      <c r="AO104" s="10">
        <f t="shared" ca="1" si="615"/>
        <v>9.2550976850322819E-2</v>
      </c>
      <c r="AP104" s="18">
        <f t="shared" ca="1" si="596"/>
        <v>37.401650635136704</v>
      </c>
      <c r="AQ104" s="28">
        <f t="shared" ca="1" si="616"/>
        <v>0.10638544582002712</v>
      </c>
      <c r="AR104" s="10">
        <f t="shared" ca="1" si="616"/>
        <v>0.10308525786274718</v>
      </c>
      <c r="AS104" s="18">
        <f t="shared" ca="1" si="597"/>
        <v>33.00187957279946</v>
      </c>
      <c r="AT104" s="28">
        <f t="shared" ca="1" si="617"/>
        <v>9.9068210901736412E-2</v>
      </c>
      <c r="AU104" s="10">
        <f t="shared" ca="1" si="617"/>
        <v>8.9804594884716316E-2</v>
      </c>
      <c r="AV104" s="18">
        <f t="shared" ca="1" si="598"/>
        <v>92.636160170200966</v>
      </c>
      <c r="AW104" s="28">
        <f t="shared" ca="1" si="618"/>
        <v>0.10192392895043657</v>
      </c>
      <c r="AX104" s="10">
        <f t="shared" ca="1" si="618"/>
        <v>9.1226305338165795E-2</v>
      </c>
      <c r="AY104" s="18">
        <f t="shared" ca="1" si="599"/>
        <v>106.97623612270779</v>
      </c>
      <c r="AZ104" s="28">
        <f t="shared" ca="1" si="619"/>
        <v>9.7185875921225642E-2</v>
      </c>
      <c r="BA104" s="10">
        <f t="shared" ca="1" si="619"/>
        <v>0.10107814517054632</v>
      </c>
      <c r="BB104" s="18">
        <f t="shared" ca="1" si="600"/>
        <v>-38.922692493206789</v>
      </c>
      <c r="BC104" s="28">
        <f t="shared" ca="1" si="620"/>
        <v>9.8510758874399001E-2</v>
      </c>
      <c r="BD104" s="10">
        <f t="shared" ca="1" si="620"/>
        <v>0.10217069495524506</v>
      </c>
      <c r="BE104" s="18">
        <f t="shared" ca="1" si="601"/>
        <v>-36.599360808460546</v>
      </c>
      <c r="BF104" s="28">
        <f t="shared" ca="1" si="621"/>
        <v>9.4676008174532422E-2</v>
      </c>
      <c r="BG104" s="10">
        <f t="shared" ca="1" si="621"/>
        <v>9.1302094830737715E-2</v>
      </c>
      <c r="BH104" s="18">
        <f t="shared" ca="1" si="602"/>
        <v>33.739133437947075</v>
      </c>
      <c r="BI104" s="28">
        <f t="shared" ca="1" si="622"/>
        <v>9.2743190105477685E-2</v>
      </c>
      <c r="BJ104" s="10">
        <f t="shared" ca="1" si="622"/>
        <v>9.8508229669714203E-2</v>
      </c>
      <c r="BK104" s="18">
        <f t="shared" ca="1" si="603"/>
        <v>-57.650395642365183</v>
      </c>
      <c r="BL104" s="28">
        <f t="shared" ca="1" si="623"/>
        <v>9.6135420926805909E-2</v>
      </c>
      <c r="BM104" s="10">
        <f t="shared" ca="1" si="623"/>
        <v>9.4684986021227865E-2</v>
      </c>
      <c r="BN104" s="18">
        <f t="shared" ca="1" si="604"/>
        <v>14.504349055780436</v>
      </c>
      <c r="BO104" s="159" t="str">
        <f t="shared" si="581"/>
        <v>Opportunity %</v>
      </c>
      <c r="BP104" s="250"/>
    </row>
    <row r="105" spans="1:68" hidden="1" x14ac:dyDescent="0.2">
      <c r="A105" s="6"/>
      <c r="C105" s="3">
        <f t="shared" si="605"/>
        <v>22</v>
      </c>
      <c r="D105" s="239"/>
      <c r="E105" s="78" t="str">
        <f t="shared" ref="E105" si="624">E101 &amp; " %"</f>
        <v>Marginal %</v>
      </c>
      <c r="F105" s="30">
        <f t="shared" ref="F105:G105" ca="1" si="625">IFERROR(F101 / INDIRECT(ADDRESS($C105, COLUMN(F101))), 0)</f>
        <v>2.4455135494640483E-3</v>
      </c>
      <c r="G105" s="14">
        <f t="shared" ca="1" si="625"/>
        <v>2.3231833911624062E-3</v>
      </c>
      <c r="H105" s="19">
        <f t="shared" ca="1" si="586"/>
        <v>1.2233015830164211</v>
      </c>
      <c r="I105" s="88"/>
      <c r="J105" s="30">
        <f t="shared" ca="1" si="606"/>
        <v>2.4546109481285647E-3</v>
      </c>
      <c r="K105" s="14">
        <f t="shared" ca="1" si="606"/>
        <v>2.4390074981168334E-3</v>
      </c>
      <c r="L105" s="19">
        <f t="shared" ca="1" si="587"/>
        <v>0.15603450011731324</v>
      </c>
      <c r="M105" s="88"/>
      <c r="N105" s="30">
        <f t="shared" ca="1" si="607"/>
        <v>2.4550180209729142E-3</v>
      </c>
      <c r="O105" s="14">
        <f t="shared" ca="1" si="607"/>
        <v>2.4390074981168334E-3</v>
      </c>
      <c r="P105" s="19">
        <f t="shared" ca="1" si="588"/>
        <v>0.16010522856080811</v>
      </c>
      <c r="Q105" s="88"/>
      <c r="R105" s="30">
        <f t="shared" ca="1" si="608"/>
        <v>4.3152138788343144E-3</v>
      </c>
      <c r="S105" s="14">
        <f t="shared" ca="1" si="608"/>
        <v>4.3810747582419618E-3</v>
      </c>
      <c r="T105" s="19">
        <f t="shared" ca="1" si="589"/>
        <v>-0.65860879407647444</v>
      </c>
      <c r="U105" s="30">
        <f t="shared" ca="1" si="609"/>
        <v>4.5528039230492362E-3</v>
      </c>
      <c r="V105" s="14">
        <f t="shared" ca="1" si="609"/>
        <v>4.2935204200963001E-3</v>
      </c>
      <c r="W105" s="19">
        <f t="shared" ca="1" si="590"/>
        <v>2.5928350295293616</v>
      </c>
      <c r="X105" s="30">
        <f t="shared" ca="1" si="610"/>
        <v>4.2847465953857935E-3</v>
      </c>
      <c r="Y105" s="14">
        <f t="shared" ca="1" si="610"/>
        <v>3.8805443155827948E-3</v>
      </c>
      <c r="Z105" s="19">
        <f t="shared" ca="1" si="591"/>
        <v>4.0420227980299872</v>
      </c>
      <c r="AA105" s="30">
        <f t="shared" ca="1" si="611"/>
        <v>3.6750818593523143E-3</v>
      </c>
      <c r="AB105" s="14">
        <f t="shared" ca="1" si="611"/>
        <v>3.55413964035276E-3</v>
      </c>
      <c r="AC105" s="19">
        <f t="shared" ca="1" si="592"/>
        <v>1.2094221899955435</v>
      </c>
      <c r="AD105" s="88"/>
      <c r="AE105" s="30">
        <f t="shared" ca="1" si="612"/>
        <v>5.3232095337195353E-3</v>
      </c>
      <c r="AF105" s="14">
        <f t="shared" ca="1" si="612"/>
        <v>5.5565327905687271E-3</v>
      </c>
      <c r="AG105" s="19">
        <f t="shared" ca="1" si="593"/>
        <v>-2.3332325684919177</v>
      </c>
      <c r="AH105" s="30">
        <f t="shared" ca="1" si="613"/>
        <v>4.6944049377630123E-3</v>
      </c>
      <c r="AI105" s="14">
        <f t="shared" ca="1" si="613"/>
        <v>4.5285024650664838E-3</v>
      </c>
      <c r="AJ105" s="19">
        <f t="shared" ca="1" si="594"/>
        <v>1.6590247269652851</v>
      </c>
      <c r="AK105" s="30">
        <f t="shared" ca="1" si="614"/>
        <v>5.03948007874103E-3</v>
      </c>
      <c r="AL105" s="14">
        <f t="shared" ca="1" si="614"/>
        <v>4.3724220200800721E-3</v>
      </c>
      <c r="AM105" s="19">
        <f t="shared" ca="1" si="595"/>
        <v>6.6705805866095789</v>
      </c>
      <c r="AN105" s="30">
        <f t="shared" ca="1" si="615"/>
        <v>4.992360957774211E-3</v>
      </c>
      <c r="AO105" s="14">
        <f t="shared" ca="1" si="615"/>
        <v>4.7885613624076336E-3</v>
      </c>
      <c r="AP105" s="19">
        <f t="shared" ca="1" si="596"/>
        <v>2.0379959536657739</v>
      </c>
      <c r="AQ105" s="30">
        <f t="shared" ca="1" si="616"/>
        <v>4.0228540190764489E-3</v>
      </c>
      <c r="AR105" s="14">
        <f t="shared" ca="1" si="616"/>
        <v>4.0811249121574722E-3</v>
      </c>
      <c r="AS105" s="19">
        <f t="shared" ca="1" si="597"/>
        <v>-0.58270893081023223</v>
      </c>
      <c r="AT105" s="30">
        <f t="shared" ca="1" si="617"/>
        <v>4.9365971588586745E-3</v>
      </c>
      <c r="AU105" s="14">
        <f t="shared" ca="1" si="617"/>
        <v>3.9826701502123614E-3</v>
      </c>
      <c r="AV105" s="19">
        <f t="shared" ca="1" si="598"/>
        <v>9.5392700864631301</v>
      </c>
      <c r="AW105" s="30">
        <f t="shared" ca="1" si="618"/>
        <v>4.5028914953656046E-3</v>
      </c>
      <c r="AX105" s="14">
        <f t="shared" ca="1" si="618"/>
        <v>3.9640346988101304E-3</v>
      </c>
      <c r="AY105" s="19">
        <f t="shared" ca="1" si="599"/>
        <v>5.388567965554742</v>
      </c>
      <c r="AZ105" s="30">
        <f t="shared" ca="1" si="619"/>
        <v>6.4289528025419538E-3</v>
      </c>
      <c r="BA105" s="14">
        <f t="shared" ca="1" si="619"/>
        <v>4.7317035263205387E-3</v>
      </c>
      <c r="BB105" s="19">
        <f t="shared" ca="1" si="600"/>
        <v>16.972492762214152</v>
      </c>
      <c r="BC105" s="30">
        <f t="shared" ca="1" si="620"/>
        <v>4.5639606980489821E-3</v>
      </c>
      <c r="BD105" s="14">
        <f t="shared" ca="1" si="620"/>
        <v>5.0964918221513182E-3</v>
      </c>
      <c r="BE105" s="19">
        <f t="shared" ca="1" si="601"/>
        <v>-5.3253112410233623</v>
      </c>
      <c r="BF105" s="30">
        <f t="shared" ca="1" si="621"/>
        <v>4.1105306297215078E-3</v>
      </c>
      <c r="BG105" s="14">
        <f t="shared" ca="1" si="621"/>
        <v>4.3240076429203215E-3</v>
      </c>
      <c r="BH105" s="19">
        <f t="shared" ca="1" si="602"/>
        <v>-2.1347701319881369</v>
      </c>
      <c r="BI105" s="30">
        <f t="shared" ca="1" si="622"/>
        <v>3.4616380895627331E-3</v>
      </c>
      <c r="BJ105" s="14">
        <f t="shared" ca="1" si="622"/>
        <v>2.9669917576882528E-3</v>
      </c>
      <c r="BK105" s="19">
        <f t="shared" ca="1" si="603"/>
        <v>4.9464633187448017</v>
      </c>
      <c r="BL105" s="30">
        <f t="shared" ca="1" si="623"/>
        <v>5.1359261106829011E-3</v>
      </c>
      <c r="BM105" s="14">
        <f t="shared" ca="1" si="623"/>
        <v>5.0740001142084391E-3</v>
      </c>
      <c r="BN105" s="19">
        <f t="shared" ca="1" si="604"/>
        <v>0.61925996474461975</v>
      </c>
      <c r="BO105" s="156" t="str">
        <f t="shared" si="581"/>
        <v>Marginal %</v>
      </c>
      <c r="BP105" s="251"/>
    </row>
    <row r="106" spans="1:68" ht="3.75" hidden="1" customHeight="1" x14ac:dyDescent="0.2">
      <c r="A106" s="6"/>
      <c r="D106" s="144"/>
      <c r="E106" s="144"/>
      <c r="F106" s="144"/>
      <c r="G106" s="144"/>
      <c r="H106" s="160"/>
      <c r="I106" s="138"/>
      <c r="J106" s="144"/>
      <c r="K106" s="144"/>
      <c r="L106" s="160"/>
      <c r="M106" s="138"/>
      <c r="N106" s="144"/>
      <c r="O106" s="144"/>
      <c r="P106" s="160"/>
      <c r="Q106" s="138"/>
      <c r="R106" s="144"/>
      <c r="S106" s="144"/>
      <c r="T106" s="160"/>
      <c r="U106" s="144"/>
      <c r="V106" s="144"/>
      <c r="W106" s="160"/>
      <c r="X106" s="144"/>
      <c r="Y106" s="144"/>
      <c r="Z106" s="160"/>
      <c r="AA106" s="144"/>
      <c r="AB106" s="144"/>
      <c r="AC106" s="160"/>
      <c r="AD106" s="138"/>
      <c r="AE106" s="144"/>
      <c r="AF106" s="144"/>
      <c r="AG106" s="160"/>
      <c r="AH106" s="144"/>
      <c r="AI106" s="144"/>
      <c r="AJ106" s="160"/>
      <c r="AK106" s="144"/>
      <c r="AL106" s="144"/>
      <c r="AM106" s="160"/>
      <c r="AN106" s="144"/>
      <c r="AO106" s="144"/>
      <c r="AP106" s="160"/>
      <c r="AQ106" s="144"/>
      <c r="AR106" s="144"/>
      <c r="AS106" s="160"/>
      <c r="AT106" s="144"/>
      <c r="AU106" s="144"/>
      <c r="AV106" s="160"/>
      <c r="AW106" s="144"/>
      <c r="AX106" s="144"/>
      <c r="AY106" s="160"/>
      <c r="AZ106" s="144"/>
      <c r="BA106" s="144"/>
      <c r="BB106" s="160"/>
      <c r="BC106" s="144"/>
      <c r="BD106" s="144"/>
      <c r="BE106" s="160"/>
      <c r="BF106" s="144"/>
      <c r="BG106" s="144"/>
      <c r="BH106" s="160"/>
      <c r="BI106" s="144"/>
      <c r="BJ106" s="144"/>
      <c r="BK106" s="160"/>
      <c r="BL106" s="144"/>
      <c r="BM106" s="144"/>
      <c r="BN106" s="160"/>
      <c r="BO106" s="144"/>
      <c r="BP106" s="144"/>
    </row>
    <row r="107" spans="1:68" ht="15" hidden="1" thickBot="1" x14ac:dyDescent="0.25">
      <c r="A107" s="6" t="str">
        <f>A$29</f>
        <v>&gt;= 1</v>
      </c>
      <c r="B107" s="3" t="str">
        <f t="shared" ref="B107" si="626">B$29</f>
        <v>&gt;= 0</v>
      </c>
      <c r="D107" s="236" t="s">
        <v>164</v>
      </c>
      <c r="E107" s="135" t="str">
        <f>$E$29</f>
        <v>Total Active</v>
      </c>
      <c r="F107" s="123">
        <f t="shared" ref="F107:G111" ca="1" si="627">SUMIFS(SHIPPED_UNITS_T, CHANNEL_COUNT, $A$2, IS_JJCC, $B$2, CUST_GROUP, $A107, RECENCY_GROUP, $B107, TIMEFRAME, F$1)</f>
        <v>6116334</v>
      </c>
      <c r="G107" s="117">
        <f t="shared" ca="1" si="627"/>
        <v>4944827</v>
      </c>
      <c r="H107" s="115">
        <f t="shared" ref="H107:H111" ca="1" si="628">IF(F$9 = 0, 0, IFERROR((F107 - G107) / G107, 0))</f>
        <v>0.23691566964830113</v>
      </c>
      <c r="I107" s="141"/>
      <c r="J107" s="123">
        <f t="shared" ref="J107:K111" ca="1" si="629">SUMIFS(SHIPPED_UNITS_T, CHANNEL_COUNT, $A$2, IS_JJCC, $B$2, CUST_GROUP, $A107, RECENCY_GROUP, $B107, TIMEFRAME, J$1)</f>
        <v>7461955</v>
      </c>
      <c r="K107" s="117">
        <f t="shared" ca="1" si="629"/>
        <v>6112544</v>
      </c>
      <c r="L107" s="115">
        <f t="shared" ref="L107:L111" ca="1" si="630">IF(J$9 = 0, 0, IFERROR((J107 - K107) / K107, 0))</f>
        <v>0.22076094666966814</v>
      </c>
      <c r="M107" s="141"/>
      <c r="N107" s="123">
        <f t="shared" ref="N107:O111" ca="1" si="631">SUMIFS(SHIPPED_UNITS_T, CHANNEL_COUNT, $A$2, IS_JJCC, $B$2, CUST_GROUP, $A107, RECENCY_GROUP, $B107, TIMEFRAME, N$1)</f>
        <v>7461955</v>
      </c>
      <c r="O107" s="117">
        <f t="shared" ca="1" si="631"/>
        <v>6112544</v>
      </c>
      <c r="P107" s="115">
        <f t="shared" ref="P107:P111" ca="1" si="632">IF(N$9 = 0, 0, IFERROR((N107 - O107) / O107, 0))</f>
        <v>0.22076094666966814</v>
      </c>
      <c r="Q107" s="141"/>
      <c r="R107" s="123">
        <f t="shared" ref="R107:S111" ca="1" si="633">SUMIFS(SHIPPED_UNITS_T, CHANNEL_COUNT, $A$2, IS_JJCC, $B$2, CUST_GROUP, $A107, RECENCY_GROUP, $B107, TIMEFRAME, R$1)</f>
        <v>927422</v>
      </c>
      <c r="S107" s="117">
        <f t="shared" ca="1" si="633"/>
        <v>669193</v>
      </c>
      <c r="T107" s="115">
        <f t="shared" ref="T107:T111" ca="1" si="634">IF(R$9 = 0, 0, IFERROR((R107 - S107) / S107, 0))</f>
        <v>0.38588120318054731</v>
      </c>
      <c r="U107" s="123">
        <f t="shared" ref="U107:V111" ca="1" si="635">SUMIFS(SHIPPED_UNITS_T, CHANNEL_COUNT, $A$2, IS_JJCC, $B$2, CUST_GROUP, $A107, RECENCY_GROUP, $B107, TIMEFRAME, U$1)</f>
        <v>1090114</v>
      </c>
      <c r="V107" s="117">
        <f t="shared" ca="1" si="635"/>
        <v>897369</v>
      </c>
      <c r="W107" s="115">
        <f t="shared" ref="W107:W111" ca="1" si="636">IF(U$9 = 0, 0, IFERROR((U107 - V107) / V107, 0))</f>
        <v>0.21478901098656183</v>
      </c>
      <c r="X107" s="123">
        <f t="shared" ref="X107:Y111" ca="1" si="637">SUMIFS(SHIPPED_UNITS_T, CHANNEL_COUNT, $A$2, IS_JJCC, $B$2, CUST_GROUP, $A107, RECENCY_GROUP, $B107, TIMEFRAME, X$1)</f>
        <v>1022685</v>
      </c>
      <c r="Y107" s="117">
        <f t="shared" ca="1" si="637"/>
        <v>825613</v>
      </c>
      <c r="Z107" s="115">
        <f t="shared" ref="Z107:Z111" ca="1" si="638">IF(X$9 = 0, 0, IFERROR((X107 - Y107) / Y107, 0))</f>
        <v>0.23869779182256093</v>
      </c>
      <c r="AA107" s="123">
        <f t="shared" ref="AA107:AB111" ca="1" si="639">SUMIFS(SHIPPED_UNITS_T, CHANNEL_COUNT, $A$2, IS_JJCC, $B$2, CUST_GROUP, $A107, RECENCY_GROUP, $B107, TIMEFRAME, AA$1)</f>
        <v>1354100</v>
      </c>
      <c r="AB107" s="117">
        <f t="shared" ca="1" si="639"/>
        <v>1122655</v>
      </c>
      <c r="AC107" s="115">
        <f t="shared" ref="AC107:AC111" ca="1" si="640">IF(AA$9 = 0, 0, IFERROR((AA107 - AB107) / AB107, 0))</f>
        <v>0.20615861506874328</v>
      </c>
      <c r="AD107" s="141"/>
      <c r="AE107" s="123">
        <f t="shared" ref="AE107:AF111" ca="1" si="641">SUMIFS(SHIPPED_UNITS_T, CHANNEL_COUNT, $A$2, IS_JJCC, $B$2, CUST_GROUP, $A107, RECENCY_GROUP, $B107, TIMEFRAME, AE$1)</f>
        <v>103339</v>
      </c>
      <c r="AF107" s="117">
        <f t="shared" ca="1" si="641"/>
        <v>69783</v>
      </c>
      <c r="AG107" s="115">
        <f t="shared" ref="AG107:AG111" ca="1" si="642">IF(AE$9 = 0, 0, IFERROR((AE107 - AF107) / AF107, 0))</f>
        <v>0.48086210108479144</v>
      </c>
      <c r="AH107" s="123">
        <f t="shared" ref="AH107:AI111" ca="1" si="643">SUMIFS(SHIPPED_UNITS_T, CHANNEL_COUNT, $A$2, IS_JJCC, $B$2, CUST_GROUP, $A107, RECENCY_GROUP, $B107, TIMEFRAME, AH$1)</f>
        <v>240657</v>
      </c>
      <c r="AI107" s="117">
        <f t="shared" ca="1" si="643"/>
        <v>171367</v>
      </c>
      <c r="AJ107" s="115">
        <f t="shared" ref="AJ107:AJ111" ca="1" si="644">IF(AH$9 = 0, 0, IFERROR((AH107 - AI107) / AI107, 0))</f>
        <v>0.40433689100001752</v>
      </c>
      <c r="AK107" s="123">
        <f t="shared" ref="AK107:AL111" ca="1" si="645">SUMIFS(SHIPPED_UNITS_T, CHANNEL_COUNT, $A$2, IS_JJCC, $B$2, CUST_GROUP, $A107, RECENCY_GROUP, $B107, TIMEFRAME, AK$1)</f>
        <v>179937</v>
      </c>
      <c r="AL107" s="117">
        <f t="shared" ca="1" si="645"/>
        <v>126405</v>
      </c>
      <c r="AM107" s="115">
        <f t="shared" ref="AM107:AM111" ca="1" si="646">IF(AK$9 = 0, 0, IFERROR((AK107 - AL107) / AL107, 0))</f>
        <v>0.42349590601637593</v>
      </c>
      <c r="AN107" s="123">
        <f t="shared" ref="AN107:AO111" ca="1" si="647">SUMIFS(SHIPPED_UNITS_T, CHANNEL_COUNT, $A$2, IS_JJCC, $B$2, CUST_GROUP, $A107, RECENCY_GROUP, $B107, TIMEFRAME, AN$1)</f>
        <v>177071</v>
      </c>
      <c r="AO107" s="117">
        <f t="shared" ca="1" si="647"/>
        <v>162953</v>
      </c>
      <c r="AP107" s="115">
        <f t="shared" ref="AP107:AP111" ca="1" si="648">IF(AN$9 = 0, 0, IFERROR((AN107 - AO107) / AO107, 0))</f>
        <v>8.6638478579713171E-2</v>
      </c>
      <c r="AQ107" s="123">
        <f t="shared" ref="AQ107:AR111" ca="1" si="649">SUMIFS(SHIPPED_UNITS_T, CHANNEL_COUNT, $A$2, IS_JJCC, $B$2, CUST_GROUP, $A107, RECENCY_GROUP, $B107, TIMEFRAME, AQ$1)</f>
        <v>279986</v>
      </c>
      <c r="AR107" s="117">
        <f t="shared" ca="1" si="649"/>
        <v>192506</v>
      </c>
      <c r="AS107" s="115">
        <f t="shared" ref="AS107:AS111" ca="1" si="650">IF(AQ$9 = 0, 0, IFERROR((AQ107 - AR107) / AR107, 0))</f>
        <v>0.4544273944708217</v>
      </c>
      <c r="AT107" s="123">
        <f t="shared" ref="AT107:AU111" ca="1" si="651">SUMIFS(SHIPPED_UNITS_T, CHANNEL_COUNT, $A$2, IS_JJCC, $B$2, CUST_GROUP, $A107, RECENCY_GROUP, $B107, TIMEFRAME, AT$1)</f>
        <v>146828</v>
      </c>
      <c r="AU107" s="117">
        <f t="shared" ca="1" si="651"/>
        <v>135185</v>
      </c>
      <c r="AV107" s="115">
        <f t="shared" ref="AV107:AV111" ca="1" si="652">IF(AT$9 = 0, 0, IFERROR((AT107 - AU107) / AU107, 0))</f>
        <v>8.6126419351259378E-2</v>
      </c>
      <c r="AW107" s="123">
        <f t="shared" ref="AW107:AX111" ca="1" si="653">SUMIFS(SHIPPED_UNITS_T, CHANNEL_COUNT, $A$2, IS_JJCC, $B$2, CUST_GROUP, $A107, RECENCY_GROUP, $B107, TIMEFRAME, AW$1)</f>
        <v>146962</v>
      </c>
      <c r="AX107" s="117">
        <f t="shared" ca="1" si="653"/>
        <v>113946</v>
      </c>
      <c r="AY107" s="115">
        <f t="shared" ref="AY107:AY111" ca="1" si="654">IF(AW$9 = 0, 0, IFERROR((AW107 - AX107) / AX107, 0))</f>
        <v>0.28975128569673353</v>
      </c>
      <c r="AZ107" s="123">
        <f t="shared" ref="AZ107:BA111" ca="1" si="655">SUMIFS(SHIPPED_UNITS_T, CHANNEL_COUNT, $A$2, IS_JJCC, $B$2, CUST_GROUP, $A107, RECENCY_GROUP, $B107, TIMEFRAME, AZ$1)</f>
        <v>225734</v>
      </c>
      <c r="BA107" s="117">
        <f t="shared" ca="1" si="655"/>
        <v>191376</v>
      </c>
      <c r="BB107" s="115">
        <f t="shared" ref="BB107:BB111" ca="1" si="656">IF(AZ$9 = 0, 0, IFERROR((AZ107 - BA107) / BA107, 0))</f>
        <v>0.17953139369617924</v>
      </c>
      <c r="BC107" s="123">
        <f t="shared" ref="BC107:BD111" ca="1" si="657">SUMIFS(SHIPPED_UNITS_T, CHANNEL_COUNT, $A$2, IS_JJCC, $B$2, CUST_GROUP, $A107, RECENCY_GROUP, $B107, TIMEFRAME, BC$1)</f>
        <v>194422</v>
      </c>
      <c r="BD107" s="117">
        <f t="shared" ca="1" si="657"/>
        <v>149855</v>
      </c>
      <c r="BE107" s="115">
        <f t="shared" ref="BE107:BE111" ca="1" si="658">IF(BC$9 = 0, 0, IFERROR((BC107 - BD107) / BD107, 0))</f>
        <v>0.29740082079343366</v>
      </c>
      <c r="BF107" s="123">
        <f t="shared" ref="BF107:BG111" ca="1" si="659">SUMIFS(SHIPPED_UNITS_T, CHANNEL_COUNT, $A$2, IS_JJCC, $B$2, CUST_GROUP, $A107, RECENCY_GROUP, $B107, TIMEFRAME, BF$1)</f>
        <v>203568</v>
      </c>
      <c r="BG107" s="117">
        <f t="shared" ca="1" si="659"/>
        <v>182126</v>
      </c>
      <c r="BH107" s="115">
        <f t="shared" ref="BH107:BH111" ca="1" si="660">IF(BF$9 = 0, 0, IFERROR((BF107 - BG107) / BG107, 0))</f>
        <v>0.11773168026531083</v>
      </c>
      <c r="BI107" s="123">
        <f t="shared" ref="BI107:BJ111" ca="1" si="661">SUMIFS(SHIPPED_UNITS_T, CHANNEL_COUNT, $A$2, IS_JJCC, $B$2, CUST_GROUP, $A107, RECENCY_GROUP, $B107, TIMEFRAME, BI$1)</f>
        <v>379084</v>
      </c>
      <c r="BJ107" s="117">
        <f t="shared" ca="1" si="661"/>
        <v>288323</v>
      </c>
      <c r="BK107" s="115">
        <f t="shared" ref="BK107:BK111" ca="1" si="662">IF(BI$9 = 0, 0, IFERROR((BI107 - BJ107) / BJ107, 0))</f>
        <v>0.31478931614890243</v>
      </c>
      <c r="BL107" s="123">
        <f t="shared" ref="BL107:BM111" ca="1" si="663">SUMIFS(SHIPPED_UNITS_T, CHANNEL_COUNT, $A$2, IS_JJCC, $B$2, CUST_GROUP, $A107, RECENCY_GROUP, $B107, TIMEFRAME, BL$1)</f>
        <v>167189</v>
      </c>
      <c r="BM107" s="117">
        <f t="shared" ca="1" si="663"/>
        <v>141317</v>
      </c>
      <c r="BN107" s="115">
        <f t="shared" ref="BN107:BN111" ca="1" si="664">IF(BL$9 = 0, 0, IFERROR((BL107 - BM107) / BM107, 0))</f>
        <v>0.1830777613450611</v>
      </c>
      <c r="BO107" s="158" t="str">
        <f t="shared" ref="BO107:BO111" si="665">E107</f>
        <v>Total Active</v>
      </c>
      <c r="BP107" s="248" t="str">
        <f>$D107</f>
        <v>SHIPPED UNITS</v>
      </c>
    </row>
    <row r="108" spans="1:68" ht="15" hidden="1" thickTop="1" x14ac:dyDescent="0.2">
      <c r="A108" s="6">
        <f>A$30</f>
        <v>5</v>
      </c>
      <c r="B108" s="3" t="str">
        <f t="shared" ref="B108" si="666">B$30</f>
        <v>&gt;= 0</v>
      </c>
      <c r="D108" s="237"/>
      <c r="E108" s="136" t="str">
        <f>$E$30</f>
        <v>Elite</v>
      </c>
      <c r="F108" s="124">
        <f t="shared" ca="1" si="627"/>
        <v>2593569</v>
      </c>
      <c r="G108" s="110">
        <f t="shared" ca="1" si="627"/>
        <v>2134440</v>
      </c>
      <c r="H108" s="108">
        <f t="shared" ca="1" si="628"/>
        <v>0.21510513296227582</v>
      </c>
      <c r="I108" s="141"/>
      <c r="J108" s="124">
        <f t="shared" ca="1" si="629"/>
        <v>3150641</v>
      </c>
      <c r="K108" s="110">
        <f t="shared" ca="1" si="629"/>
        <v>2592367</v>
      </c>
      <c r="L108" s="108">
        <f t="shared" ca="1" si="630"/>
        <v>0.21535299592997442</v>
      </c>
      <c r="M108" s="141"/>
      <c r="N108" s="124">
        <f t="shared" ca="1" si="631"/>
        <v>3150641</v>
      </c>
      <c r="O108" s="110">
        <f t="shared" ca="1" si="631"/>
        <v>2592367</v>
      </c>
      <c r="P108" s="108">
        <f t="shared" ca="1" si="632"/>
        <v>0.21535299592997442</v>
      </c>
      <c r="Q108" s="141"/>
      <c r="R108" s="124">
        <f t="shared" ca="1" si="633"/>
        <v>377136</v>
      </c>
      <c r="S108" s="110">
        <f t="shared" ca="1" si="633"/>
        <v>277646</v>
      </c>
      <c r="T108" s="108">
        <f t="shared" ca="1" si="634"/>
        <v>0.35833399364658591</v>
      </c>
      <c r="U108" s="124">
        <f t="shared" ca="1" si="635"/>
        <v>436354</v>
      </c>
      <c r="V108" s="110">
        <f t="shared" ca="1" si="635"/>
        <v>372198</v>
      </c>
      <c r="W108" s="108">
        <f t="shared" ca="1" si="636"/>
        <v>0.17237061993884975</v>
      </c>
      <c r="X108" s="124">
        <f t="shared" ca="1" si="637"/>
        <v>414631</v>
      </c>
      <c r="Y108" s="110">
        <f t="shared" ca="1" si="637"/>
        <v>335990</v>
      </c>
      <c r="Z108" s="108">
        <f t="shared" ca="1" si="638"/>
        <v>0.23405756123694157</v>
      </c>
      <c r="AA108" s="124">
        <f t="shared" ca="1" si="639"/>
        <v>544564</v>
      </c>
      <c r="AB108" s="110">
        <f t="shared" ca="1" si="639"/>
        <v>449093</v>
      </c>
      <c r="AC108" s="108">
        <f t="shared" ca="1" si="640"/>
        <v>0.21258625718949081</v>
      </c>
      <c r="AD108" s="141"/>
      <c r="AE108" s="124">
        <f t="shared" ca="1" si="641"/>
        <v>40761</v>
      </c>
      <c r="AF108" s="110">
        <f t="shared" ca="1" si="641"/>
        <v>28132</v>
      </c>
      <c r="AG108" s="108">
        <f t="shared" ca="1" si="642"/>
        <v>0.44891938006540594</v>
      </c>
      <c r="AH108" s="124">
        <f t="shared" ca="1" si="643"/>
        <v>100333</v>
      </c>
      <c r="AI108" s="110">
        <f t="shared" ca="1" si="643"/>
        <v>72840</v>
      </c>
      <c r="AJ108" s="108">
        <f t="shared" ca="1" si="644"/>
        <v>0.37744371224601869</v>
      </c>
      <c r="AK108" s="124">
        <f t="shared" ca="1" si="645"/>
        <v>73814</v>
      </c>
      <c r="AL108" s="110">
        <f t="shared" ca="1" si="645"/>
        <v>52621</v>
      </c>
      <c r="AM108" s="108">
        <f t="shared" ca="1" si="646"/>
        <v>0.40274795233842003</v>
      </c>
      <c r="AN108" s="124">
        <f t="shared" ca="1" si="647"/>
        <v>73492</v>
      </c>
      <c r="AO108" s="110">
        <f t="shared" ca="1" si="647"/>
        <v>70095</v>
      </c>
      <c r="AP108" s="108">
        <f t="shared" ca="1" si="648"/>
        <v>4.8462800485055996E-2</v>
      </c>
      <c r="AQ108" s="124">
        <f t="shared" ca="1" si="649"/>
        <v>114719</v>
      </c>
      <c r="AR108" s="110">
        <f t="shared" ca="1" si="649"/>
        <v>81484</v>
      </c>
      <c r="AS108" s="108">
        <f t="shared" ca="1" si="650"/>
        <v>0.4078714839723136</v>
      </c>
      <c r="AT108" s="124">
        <f t="shared" ca="1" si="651"/>
        <v>60765</v>
      </c>
      <c r="AU108" s="110">
        <f t="shared" ca="1" si="651"/>
        <v>57978</v>
      </c>
      <c r="AV108" s="108">
        <f t="shared" ca="1" si="652"/>
        <v>4.8069957570112801E-2</v>
      </c>
      <c r="AW108" s="124">
        <f t="shared" ca="1" si="653"/>
        <v>59658</v>
      </c>
      <c r="AX108" s="110">
        <f t="shared" ca="1" si="653"/>
        <v>48178</v>
      </c>
      <c r="AY108" s="108">
        <f t="shared" ca="1" si="654"/>
        <v>0.23828303374984433</v>
      </c>
      <c r="AZ108" s="124">
        <f t="shared" ca="1" si="655"/>
        <v>90886</v>
      </c>
      <c r="BA108" s="110">
        <f t="shared" ca="1" si="655"/>
        <v>76743</v>
      </c>
      <c r="BB108" s="108">
        <f t="shared" ca="1" si="656"/>
        <v>0.18429042388230849</v>
      </c>
      <c r="BC108" s="124">
        <f t="shared" ca="1" si="657"/>
        <v>81033</v>
      </c>
      <c r="BD108" s="110">
        <f t="shared" ca="1" si="657"/>
        <v>60202</v>
      </c>
      <c r="BE108" s="108">
        <f t="shared" ca="1" si="658"/>
        <v>0.34601840470416267</v>
      </c>
      <c r="BF108" s="124">
        <f t="shared" ca="1" si="659"/>
        <v>85701</v>
      </c>
      <c r="BG108" s="110">
        <f t="shared" ca="1" si="659"/>
        <v>75622</v>
      </c>
      <c r="BH108" s="108">
        <f t="shared" ca="1" si="660"/>
        <v>0.1332813202507207</v>
      </c>
      <c r="BI108" s="124">
        <f t="shared" ca="1" si="661"/>
        <v>159308</v>
      </c>
      <c r="BJ108" s="110">
        <f t="shared" ca="1" si="661"/>
        <v>118538</v>
      </c>
      <c r="BK108" s="108">
        <f t="shared" ca="1" si="662"/>
        <v>0.34394033980664429</v>
      </c>
      <c r="BL108" s="124">
        <f t="shared" ca="1" si="663"/>
        <v>66345</v>
      </c>
      <c r="BM108" s="110">
        <f t="shared" ca="1" si="663"/>
        <v>56090</v>
      </c>
      <c r="BN108" s="108">
        <f t="shared" ca="1" si="664"/>
        <v>0.18283116420039222</v>
      </c>
      <c r="BO108" s="152" t="str">
        <f t="shared" si="665"/>
        <v>Elite</v>
      </c>
      <c r="BP108" s="249"/>
    </row>
    <row r="109" spans="1:68" hidden="1" x14ac:dyDescent="0.2">
      <c r="A109" s="6">
        <f>A$31</f>
        <v>30</v>
      </c>
      <c r="B109" s="3" t="str">
        <f t="shared" ref="B109:B110" si="667">B$31</f>
        <v>&gt;= 0</v>
      </c>
      <c r="D109" s="237"/>
      <c r="E109" s="79" t="str">
        <f>$E$31</f>
        <v>High Value</v>
      </c>
      <c r="F109" s="32">
        <f t="shared" ca="1" si="627"/>
        <v>2867793</v>
      </c>
      <c r="G109" s="17">
        <f t="shared" ca="1" si="627"/>
        <v>2302884</v>
      </c>
      <c r="H109" s="13">
        <f t="shared" ca="1" si="628"/>
        <v>0.24530501753453496</v>
      </c>
      <c r="I109" s="141"/>
      <c r="J109" s="32">
        <f t="shared" ca="1" si="629"/>
        <v>3505821</v>
      </c>
      <c r="K109" s="17">
        <f t="shared" ca="1" si="629"/>
        <v>2865591</v>
      </c>
      <c r="L109" s="13">
        <f t="shared" ca="1" si="630"/>
        <v>0.22341988092508666</v>
      </c>
      <c r="M109" s="141"/>
      <c r="N109" s="32">
        <f t="shared" ca="1" si="631"/>
        <v>3505821</v>
      </c>
      <c r="O109" s="17">
        <f t="shared" ca="1" si="631"/>
        <v>2865591</v>
      </c>
      <c r="P109" s="13">
        <f t="shared" ca="1" si="632"/>
        <v>0.22341988092508666</v>
      </c>
      <c r="Q109" s="141"/>
      <c r="R109" s="32">
        <f t="shared" ca="1" si="633"/>
        <v>433242</v>
      </c>
      <c r="S109" s="17">
        <f t="shared" ca="1" si="633"/>
        <v>304920</v>
      </c>
      <c r="T109" s="13">
        <f t="shared" ca="1" si="634"/>
        <v>0.42083825265643449</v>
      </c>
      <c r="U109" s="32">
        <f t="shared" ca="1" si="635"/>
        <v>513047</v>
      </c>
      <c r="V109" s="17">
        <f t="shared" ca="1" si="635"/>
        <v>414916</v>
      </c>
      <c r="W109" s="13">
        <f t="shared" ca="1" si="636"/>
        <v>0.23650811248541873</v>
      </c>
      <c r="X109" s="32">
        <f t="shared" ca="1" si="637"/>
        <v>475386</v>
      </c>
      <c r="Y109" s="17">
        <f t="shared" ca="1" si="637"/>
        <v>383525</v>
      </c>
      <c r="Z109" s="13">
        <f t="shared" ca="1" si="638"/>
        <v>0.23951763248810379</v>
      </c>
      <c r="AA109" s="32">
        <f t="shared" ca="1" si="639"/>
        <v>645058</v>
      </c>
      <c r="AB109" s="17">
        <f t="shared" ca="1" si="639"/>
        <v>535859</v>
      </c>
      <c r="AC109" s="13">
        <f t="shared" ca="1" si="640"/>
        <v>0.20378308472937845</v>
      </c>
      <c r="AD109" s="141"/>
      <c r="AE109" s="32">
        <f t="shared" ca="1" si="641"/>
        <v>47168</v>
      </c>
      <c r="AF109" s="17">
        <f t="shared" ca="1" si="641"/>
        <v>31687</v>
      </c>
      <c r="AG109" s="13">
        <f t="shared" ca="1" si="642"/>
        <v>0.48855997727774797</v>
      </c>
      <c r="AH109" s="32">
        <f t="shared" ca="1" si="643"/>
        <v>110795</v>
      </c>
      <c r="AI109" s="17">
        <f t="shared" ca="1" si="643"/>
        <v>77506</v>
      </c>
      <c r="AJ109" s="13">
        <f t="shared" ca="1" si="644"/>
        <v>0.4295022320852579</v>
      </c>
      <c r="AK109" s="32">
        <f t="shared" ca="1" si="645"/>
        <v>84099</v>
      </c>
      <c r="AL109" s="17">
        <f t="shared" ca="1" si="645"/>
        <v>56191</v>
      </c>
      <c r="AM109" s="13">
        <f t="shared" ca="1" si="646"/>
        <v>0.4966631666992935</v>
      </c>
      <c r="AN109" s="32">
        <f t="shared" ca="1" si="647"/>
        <v>82643</v>
      </c>
      <c r="AO109" s="17">
        <f t="shared" ca="1" si="647"/>
        <v>74180</v>
      </c>
      <c r="AP109" s="13">
        <f t="shared" ca="1" si="648"/>
        <v>0.1140873550822324</v>
      </c>
      <c r="AQ109" s="32">
        <f t="shared" ca="1" si="649"/>
        <v>130553</v>
      </c>
      <c r="AR109" s="17">
        <f t="shared" ca="1" si="649"/>
        <v>87043</v>
      </c>
      <c r="AS109" s="13">
        <f t="shared" ca="1" si="650"/>
        <v>0.4998678813919557</v>
      </c>
      <c r="AT109" s="32">
        <f t="shared" ca="1" si="651"/>
        <v>67685</v>
      </c>
      <c r="AU109" s="17">
        <f t="shared" ca="1" si="651"/>
        <v>62172</v>
      </c>
      <c r="AV109" s="13">
        <f t="shared" ca="1" si="652"/>
        <v>8.867335778163804E-2</v>
      </c>
      <c r="AW109" s="32">
        <f t="shared" ca="1" si="653"/>
        <v>67326</v>
      </c>
      <c r="AX109" s="17">
        <f t="shared" ca="1" si="653"/>
        <v>52535</v>
      </c>
      <c r="AY109" s="13">
        <f t="shared" ca="1" si="654"/>
        <v>0.281545636242505</v>
      </c>
      <c r="AZ109" s="32">
        <f t="shared" ca="1" si="655"/>
        <v>104975</v>
      </c>
      <c r="BA109" s="17">
        <f t="shared" ca="1" si="655"/>
        <v>88504</v>
      </c>
      <c r="BB109" s="13">
        <f t="shared" ca="1" si="656"/>
        <v>0.18610458284371328</v>
      </c>
      <c r="BC109" s="32">
        <f t="shared" ca="1" si="657"/>
        <v>88943</v>
      </c>
      <c r="BD109" s="17">
        <f t="shared" ca="1" si="657"/>
        <v>69466</v>
      </c>
      <c r="BE109" s="13">
        <f t="shared" ca="1" si="658"/>
        <v>0.2803817694987476</v>
      </c>
      <c r="BF109" s="32">
        <f t="shared" ca="1" si="659"/>
        <v>92727</v>
      </c>
      <c r="BG109" s="17">
        <f t="shared" ca="1" si="659"/>
        <v>85525</v>
      </c>
      <c r="BH109" s="13">
        <f t="shared" ca="1" si="660"/>
        <v>8.4209295527623504E-2</v>
      </c>
      <c r="BI109" s="32">
        <f t="shared" ca="1" si="661"/>
        <v>178175</v>
      </c>
      <c r="BJ109" s="17">
        <f t="shared" ca="1" si="661"/>
        <v>136071</v>
      </c>
      <c r="BK109" s="13">
        <f t="shared" ca="1" si="662"/>
        <v>0.30942669635704889</v>
      </c>
      <c r="BL109" s="32">
        <f t="shared" ca="1" si="663"/>
        <v>79895</v>
      </c>
      <c r="BM109" s="17">
        <f t="shared" ca="1" si="663"/>
        <v>67414</v>
      </c>
      <c r="BN109" s="13">
        <f t="shared" ca="1" si="664"/>
        <v>0.18513958524935473</v>
      </c>
      <c r="BO109" s="159" t="str">
        <f t="shared" si="665"/>
        <v>High Value</v>
      </c>
      <c r="BP109" s="249"/>
    </row>
    <row r="110" spans="1:68" hidden="1" x14ac:dyDescent="0.2">
      <c r="A110" s="6">
        <f>A$32</f>
        <v>70</v>
      </c>
      <c r="B110" s="3" t="str">
        <f t="shared" si="667"/>
        <v>&gt;= 0</v>
      </c>
      <c r="D110" s="238"/>
      <c r="E110" s="79" t="str">
        <f>$E$32</f>
        <v>Opportunity</v>
      </c>
      <c r="F110" s="32">
        <f t="shared" ca="1" si="627"/>
        <v>633012</v>
      </c>
      <c r="G110" s="17">
        <f t="shared" ca="1" si="627"/>
        <v>489949</v>
      </c>
      <c r="H110" s="13">
        <f t="shared" ca="1" si="628"/>
        <v>0.29199569751137361</v>
      </c>
      <c r="I110" s="141"/>
      <c r="J110" s="32">
        <f t="shared" ca="1" si="629"/>
        <v>779614</v>
      </c>
      <c r="K110" s="17">
        <f t="shared" ca="1" si="629"/>
        <v>632650</v>
      </c>
      <c r="L110" s="13">
        <f t="shared" ca="1" si="630"/>
        <v>0.23229905951157828</v>
      </c>
      <c r="M110" s="141"/>
      <c r="N110" s="32">
        <f t="shared" ca="1" si="631"/>
        <v>779611</v>
      </c>
      <c r="O110" s="17">
        <f t="shared" ca="1" si="631"/>
        <v>632650</v>
      </c>
      <c r="P110" s="13">
        <f t="shared" ca="1" si="632"/>
        <v>0.23229431755314944</v>
      </c>
      <c r="Q110" s="141"/>
      <c r="R110" s="32">
        <f t="shared" ca="1" si="633"/>
        <v>110967</v>
      </c>
      <c r="S110" s="17">
        <f t="shared" ca="1" si="633"/>
        <v>81749</v>
      </c>
      <c r="T110" s="13">
        <f t="shared" ca="1" si="634"/>
        <v>0.35741109982996733</v>
      </c>
      <c r="U110" s="32">
        <f t="shared" ca="1" si="635"/>
        <v>133803</v>
      </c>
      <c r="V110" s="17">
        <f t="shared" ca="1" si="635"/>
        <v>104626</v>
      </c>
      <c r="W110" s="13">
        <f t="shared" ca="1" si="636"/>
        <v>0.27886949706573894</v>
      </c>
      <c r="X110" s="32">
        <f t="shared" ca="1" si="637"/>
        <v>125549</v>
      </c>
      <c r="Y110" s="17">
        <f t="shared" ca="1" si="637"/>
        <v>100922</v>
      </c>
      <c r="Z110" s="13">
        <f t="shared" ca="1" si="638"/>
        <v>0.24402013436118983</v>
      </c>
      <c r="AA110" s="32">
        <f t="shared" ca="1" si="639"/>
        <v>157054</v>
      </c>
      <c r="AB110" s="17">
        <f t="shared" ca="1" si="639"/>
        <v>131659</v>
      </c>
      <c r="AC110" s="13">
        <f t="shared" ca="1" si="640"/>
        <v>0.19288464897956084</v>
      </c>
      <c r="AD110" s="141"/>
      <c r="AE110" s="32">
        <f t="shared" ca="1" si="641"/>
        <v>14404</v>
      </c>
      <c r="AF110" s="17">
        <f t="shared" ca="1" si="641"/>
        <v>9191</v>
      </c>
      <c r="AG110" s="13">
        <f t="shared" ca="1" si="642"/>
        <v>0.56718528995756723</v>
      </c>
      <c r="AH110" s="32">
        <f t="shared" ca="1" si="643"/>
        <v>27749</v>
      </c>
      <c r="AI110" s="17">
        <f t="shared" ca="1" si="643"/>
        <v>19866</v>
      </c>
      <c r="AJ110" s="13">
        <f t="shared" ca="1" si="644"/>
        <v>0.39680861773885029</v>
      </c>
      <c r="AK110" s="32">
        <f t="shared" ca="1" si="645"/>
        <v>20718</v>
      </c>
      <c r="AL110" s="17">
        <f t="shared" ca="1" si="645"/>
        <v>16600</v>
      </c>
      <c r="AM110" s="13">
        <f t="shared" ca="1" si="646"/>
        <v>0.24807228915662652</v>
      </c>
      <c r="AN110" s="32">
        <f t="shared" ca="1" si="647"/>
        <v>19632</v>
      </c>
      <c r="AO110" s="17">
        <f t="shared" ca="1" si="647"/>
        <v>17499</v>
      </c>
      <c r="AP110" s="13">
        <f t="shared" ca="1" si="648"/>
        <v>0.12189267958169038</v>
      </c>
      <c r="AQ110" s="32">
        <f t="shared" ca="1" si="649"/>
        <v>33091</v>
      </c>
      <c r="AR110" s="17">
        <f t="shared" ca="1" si="649"/>
        <v>22719</v>
      </c>
      <c r="AS110" s="13">
        <f t="shared" ca="1" si="650"/>
        <v>0.45653417844095251</v>
      </c>
      <c r="AT110" s="32">
        <f t="shared" ca="1" si="651"/>
        <v>17287</v>
      </c>
      <c r="AU110" s="17">
        <f t="shared" ca="1" si="651"/>
        <v>14183</v>
      </c>
      <c r="AV110" s="13">
        <f t="shared" ca="1" si="652"/>
        <v>0.21885355707537194</v>
      </c>
      <c r="AW110" s="32">
        <f t="shared" ca="1" si="653"/>
        <v>18776</v>
      </c>
      <c r="AX110" s="17">
        <f t="shared" ca="1" si="653"/>
        <v>12494</v>
      </c>
      <c r="AY110" s="13">
        <f t="shared" ca="1" si="654"/>
        <v>0.5028013446454298</v>
      </c>
      <c r="AZ110" s="32">
        <f t="shared" ca="1" si="655"/>
        <v>27406</v>
      </c>
      <c r="BA110" s="17">
        <f t="shared" ca="1" si="655"/>
        <v>24544</v>
      </c>
      <c r="BB110" s="13">
        <f t="shared" ca="1" si="656"/>
        <v>0.11660691003911343</v>
      </c>
      <c r="BC110" s="32">
        <f t="shared" ca="1" si="657"/>
        <v>22911</v>
      </c>
      <c r="BD110" s="17">
        <f t="shared" ca="1" si="657"/>
        <v>18950</v>
      </c>
      <c r="BE110" s="13">
        <f t="shared" ca="1" si="658"/>
        <v>0.20902374670184695</v>
      </c>
      <c r="BF110" s="32">
        <f t="shared" ca="1" si="659"/>
        <v>23554</v>
      </c>
      <c r="BG110" s="17">
        <f t="shared" ca="1" si="659"/>
        <v>19674</v>
      </c>
      <c r="BH110" s="13">
        <f t="shared" ca="1" si="660"/>
        <v>0.1972145979465284</v>
      </c>
      <c r="BI110" s="32">
        <f t="shared" ca="1" si="661"/>
        <v>39600</v>
      </c>
      <c r="BJ110" s="17">
        <f t="shared" ca="1" si="661"/>
        <v>32224</v>
      </c>
      <c r="BK110" s="13">
        <f t="shared" ca="1" si="662"/>
        <v>0.22889771598808342</v>
      </c>
      <c r="BL110" s="32">
        <f t="shared" ca="1" si="663"/>
        <v>19641</v>
      </c>
      <c r="BM110" s="17">
        <f t="shared" ca="1" si="663"/>
        <v>16727</v>
      </c>
      <c r="BN110" s="13">
        <f t="shared" ca="1" si="664"/>
        <v>0.17420936210916482</v>
      </c>
      <c r="BO110" s="159" t="str">
        <f t="shared" si="665"/>
        <v>Opportunity</v>
      </c>
      <c r="BP110" s="250"/>
    </row>
    <row r="111" spans="1:68" hidden="1" x14ac:dyDescent="0.2">
      <c r="A111" s="6">
        <f>A$33</f>
        <v>100</v>
      </c>
      <c r="B111" s="3" t="str">
        <f t="shared" ref="B111" si="668">B$33</f>
        <v>&gt;= 0</v>
      </c>
      <c r="D111" s="239"/>
      <c r="E111" s="78" t="str">
        <f>$E$33</f>
        <v>Marginal</v>
      </c>
      <c r="F111" s="125">
        <f t="shared" ca="1" si="627"/>
        <v>21960</v>
      </c>
      <c r="G111" s="99">
        <f t="shared" ca="1" si="627"/>
        <v>17554</v>
      </c>
      <c r="H111" s="100">
        <f t="shared" ca="1" si="628"/>
        <v>0.25099692377805627</v>
      </c>
      <c r="I111" s="141"/>
      <c r="J111" s="125">
        <f t="shared" ca="1" si="629"/>
        <v>25879</v>
      </c>
      <c r="K111" s="99">
        <f t="shared" ca="1" si="629"/>
        <v>21936</v>
      </c>
      <c r="L111" s="100">
        <f t="shared" ca="1" si="630"/>
        <v>0.17975018234865062</v>
      </c>
      <c r="M111" s="141"/>
      <c r="N111" s="125">
        <f t="shared" ca="1" si="631"/>
        <v>25882</v>
      </c>
      <c r="O111" s="99">
        <f t="shared" ca="1" si="631"/>
        <v>21936</v>
      </c>
      <c r="P111" s="100">
        <f t="shared" ca="1" si="632"/>
        <v>0.1798869438366156</v>
      </c>
      <c r="Q111" s="141"/>
      <c r="R111" s="125">
        <f t="shared" ca="1" si="633"/>
        <v>6077</v>
      </c>
      <c r="S111" s="99">
        <f t="shared" ca="1" si="633"/>
        <v>4878</v>
      </c>
      <c r="T111" s="100">
        <f t="shared" ca="1" si="634"/>
        <v>0.24579745797457975</v>
      </c>
      <c r="U111" s="125">
        <f t="shared" ca="1" si="635"/>
        <v>6910</v>
      </c>
      <c r="V111" s="99">
        <f t="shared" ca="1" si="635"/>
        <v>5629</v>
      </c>
      <c r="W111" s="100">
        <f t="shared" ca="1" si="636"/>
        <v>0.22757150470776336</v>
      </c>
      <c r="X111" s="125">
        <f t="shared" ca="1" si="637"/>
        <v>7119</v>
      </c>
      <c r="Y111" s="99">
        <f t="shared" ca="1" si="637"/>
        <v>5176</v>
      </c>
      <c r="Z111" s="100">
        <f t="shared" ca="1" si="638"/>
        <v>0.37538639876352398</v>
      </c>
      <c r="AA111" s="125">
        <f t="shared" ca="1" si="639"/>
        <v>7424</v>
      </c>
      <c r="AB111" s="99">
        <f t="shared" ca="1" si="639"/>
        <v>6044</v>
      </c>
      <c r="AC111" s="100">
        <f t="shared" ca="1" si="640"/>
        <v>0.22832561217736599</v>
      </c>
      <c r="AD111" s="141"/>
      <c r="AE111" s="125">
        <f t="shared" ca="1" si="641"/>
        <v>1006</v>
      </c>
      <c r="AF111" s="99">
        <f t="shared" ca="1" si="641"/>
        <v>773</v>
      </c>
      <c r="AG111" s="100">
        <f t="shared" ca="1" si="642"/>
        <v>0.3014230271668823</v>
      </c>
      <c r="AH111" s="125">
        <f t="shared" ca="1" si="643"/>
        <v>1780</v>
      </c>
      <c r="AI111" s="99">
        <f t="shared" ca="1" si="643"/>
        <v>1155</v>
      </c>
      <c r="AJ111" s="100">
        <f t="shared" ca="1" si="644"/>
        <v>0.54112554112554112</v>
      </c>
      <c r="AK111" s="125">
        <f t="shared" ca="1" si="645"/>
        <v>1306</v>
      </c>
      <c r="AL111" s="99">
        <f t="shared" ca="1" si="645"/>
        <v>993</v>
      </c>
      <c r="AM111" s="100">
        <f t="shared" ca="1" si="646"/>
        <v>0.3152064451158107</v>
      </c>
      <c r="AN111" s="125">
        <f t="shared" ca="1" si="647"/>
        <v>1304</v>
      </c>
      <c r="AO111" s="99">
        <f t="shared" ca="1" si="647"/>
        <v>1179</v>
      </c>
      <c r="AP111" s="100">
        <f t="shared" ca="1" si="648"/>
        <v>0.10602205258693809</v>
      </c>
      <c r="AQ111" s="125">
        <f t="shared" ca="1" si="649"/>
        <v>1623</v>
      </c>
      <c r="AR111" s="99">
        <f t="shared" ca="1" si="649"/>
        <v>1260</v>
      </c>
      <c r="AS111" s="100">
        <f t="shared" ca="1" si="650"/>
        <v>0.28809523809523807</v>
      </c>
      <c r="AT111" s="125">
        <f t="shared" ca="1" si="651"/>
        <v>1091</v>
      </c>
      <c r="AU111" s="99">
        <f t="shared" ca="1" si="651"/>
        <v>852</v>
      </c>
      <c r="AV111" s="100">
        <f t="shared" ca="1" si="652"/>
        <v>0.28051643192488263</v>
      </c>
      <c r="AW111" s="125">
        <f t="shared" ca="1" si="653"/>
        <v>1202</v>
      </c>
      <c r="AX111" s="99">
        <f t="shared" ca="1" si="653"/>
        <v>739</v>
      </c>
      <c r="AY111" s="100">
        <f t="shared" ca="1" si="654"/>
        <v>0.6265223274695535</v>
      </c>
      <c r="AZ111" s="125">
        <f t="shared" ca="1" si="655"/>
        <v>2467</v>
      </c>
      <c r="BA111" s="99">
        <f t="shared" ca="1" si="655"/>
        <v>1585</v>
      </c>
      <c r="BB111" s="100">
        <f t="shared" ca="1" si="656"/>
        <v>0.55646687697160879</v>
      </c>
      <c r="BC111" s="125">
        <f t="shared" ca="1" si="657"/>
        <v>1535</v>
      </c>
      <c r="BD111" s="99">
        <f t="shared" ca="1" si="657"/>
        <v>1237</v>
      </c>
      <c r="BE111" s="100">
        <f t="shared" ca="1" si="658"/>
        <v>0.24090541632983023</v>
      </c>
      <c r="BF111" s="125">
        <f t="shared" ca="1" si="659"/>
        <v>1586</v>
      </c>
      <c r="BG111" s="99">
        <f t="shared" ca="1" si="659"/>
        <v>1305</v>
      </c>
      <c r="BH111" s="100">
        <f t="shared" ca="1" si="660"/>
        <v>0.21532567049808429</v>
      </c>
      <c r="BI111" s="125">
        <f t="shared" ca="1" si="661"/>
        <v>2001</v>
      </c>
      <c r="BJ111" s="99">
        <f t="shared" ca="1" si="661"/>
        <v>1490</v>
      </c>
      <c r="BK111" s="100">
        <f t="shared" ca="1" si="662"/>
        <v>0.34295302013422818</v>
      </c>
      <c r="BL111" s="125">
        <f t="shared" ca="1" si="663"/>
        <v>1308</v>
      </c>
      <c r="BM111" s="99">
        <f t="shared" ca="1" si="663"/>
        <v>1086</v>
      </c>
      <c r="BN111" s="100">
        <f t="shared" ca="1" si="664"/>
        <v>0.20441988950276244</v>
      </c>
      <c r="BO111" s="156" t="str">
        <f t="shared" si="665"/>
        <v>Marginal</v>
      </c>
      <c r="BP111" s="251"/>
    </row>
    <row r="112" spans="1:68" ht="3.75" hidden="1" customHeight="1" x14ac:dyDescent="0.2">
      <c r="A112" s="6"/>
      <c r="D112" s="144"/>
      <c r="E112" s="144"/>
      <c r="F112" s="144"/>
      <c r="G112" s="144"/>
      <c r="H112" s="160"/>
      <c r="I112" s="138"/>
      <c r="J112" s="144"/>
      <c r="K112" s="144"/>
      <c r="L112" s="160"/>
      <c r="M112" s="138"/>
      <c r="N112" s="144"/>
      <c r="O112" s="144"/>
      <c r="P112" s="160"/>
      <c r="Q112" s="138"/>
      <c r="R112" s="144"/>
      <c r="S112" s="144"/>
      <c r="T112" s="160"/>
      <c r="U112" s="144"/>
      <c r="V112" s="144"/>
      <c r="W112" s="160"/>
      <c r="X112" s="144"/>
      <c r="Y112" s="144"/>
      <c r="Z112" s="160"/>
      <c r="AA112" s="144"/>
      <c r="AB112" s="144"/>
      <c r="AC112" s="160"/>
      <c r="AD112" s="138"/>
      <c r="AE112" s="144"/>
      <c r="AF112" s="144"/>
      <c r="AG112" s="160"/>
      <c r="AH112" s="144"/>
      <c r="AI112" s="144"/>
      <c r="AJ112" s="160"/>
      <c r="AK112" s="144"/>
      <c r="AL112" s="144"/>
      <c r="AM112" s="160"/>
      <c r="AN112" s="144"/>
      <c r="AO112" s="144"/>
      <c r="AP112" s="160"/>
      <c r="AQ112" s="144"/>
      <c r="AR112" s="144"/>
      <c r="AS112" s="160"/>
      <c r="AT112" s="144"/>
      <c r="AU112" s="144"/>
      <c r="AV112" s="160"/>
      <c r="AW112" s="144"/>
      <c r="AX112" s="144"/>
      <c r="AY112" s="160"/>
      <c r="AZ112" s="144"/>
      <c r="BA112" s="144"/>
      <c r="BB112" s="160"/>
      <c r="BC112" s="144"/>
      <c r="BD112" s="144"/>
      <c r="BE112" s="160"/>
      <c r="BF112" s="144"/>
      <c r="BG112" s="144"/>
      <c r="BH112" s="160"/>
      <c r="BI112" s="144"/>
      <c r="BJ112" s="144"/>
      <c r="BK112" s="160"/>
      <c r="BL112" s="144"/>
      <c r="BM112" s="144"/>
      <c r="BN112" s="160"/>
      <c r="BO112" s="144"/>
      <c r="BP112" s="144"/>
    </row>
    <row r="113" spans="4:68" ht="15" thickBot="1" x14ac:dyDescent="0.25">
      <c r="D113" s="236" t="s">
        <v>169</v>
      </c>
      <c r="E113" s="135" t="str">
        <f>$E$29</f>
        <v>Total Active</v>
      </c>
      <c r="F113" s="128">
        <f t="shared" ref="F113:G117" ca="1" si="669">IFERROR(F71 / F29, 0)</f>
        <v>6.6606082441319892</v>
      </c>
      <c r="G113" s="116">
        <f t="shared" ca="1" si="669"/>
        <v>6.5216502303621064</v>
      </c>
      <c r="H113" s="115">
        <f t="shared" ref="H113:H117" ca="1" si="670">IF(F$9 = 0, 0, IFERROR((F113 - G113) / G113, 0))</f>
        <v>2.1307185890306054E-2</v>
      </c>
      <c r="I113" s="141"/>
      <c r="J113" s="128">
        <f ca="1">IFERROR(J71 / J29, 0)</f>
        <v>6.8978074856297624</v>
      </c>
      <c r="K113" s="116">
        <f ca="1">IFERROR(K71 / K29, 0)</f>
        <v>6.6595373420242394</v>
      </c>
      <c r="L113" s="115">
        <f t="shared" ref="L113:L117" ca="1" si="671">IF(J$9 = 0, 0, IFERROR((J113 - K113) / K113, 0))</f>
        <v>3.5778783325073782E-2</v>
      </c>
      <c r="M113" s="141"/>
      <c r="N113" s="128">
        <f ca="1">IFERROR(N71 / N29, 0)</f>
        <v>6.8978074856297624</v>
      </c>
      <c r="O113" s="116">
        <f ca="1">IFERROR(O71 / O29, 0)</f>
        <v>6.6595373420242394</v>
      </c>
      <c r="P113" s="115">
        <f t="shared" ref="P113:P117" ca="1" si="672">IF(N$9 = 0, 0, IFERROR((N113 - O113) / O113, 0))</f>
        <v>3.5778783325073782E-2</v>
      </c>
      <c r="Q113" s="141"/>
      <c r="R113" s="128">
        <f ca="1">IFERROR(R71 / R29, 0)</f>
        <v>3.8383008339540163</v>
      </c>
      <c r="S113" s="116">
        <f ca="1">IFERROR(S71 / S29, 0)</f>
        <v>3.687249893235057</v>
      </c>
      <c r="T113" s="115">
        <f t="shared" ref="T113:T117" ca="1" si="673">IF(R$9 = 0, 0, IFERROR((R113 - S113) / S113, 0))</f>
        <v>4.0965745499400581E-2</v>
      </c>
      <c r="U113" s="128">
        <f ca="1">IFERROR(U71 / U29, 0)</f>
        <v>3.8585570798881008</v>
      </c>
      <c r="V113" s="116">
        <f ca="1">IFERROR(V71 / V29, 0)</f>
        <v>3.8616334549536906</v>
      </c>
      <c r="W113" s="115">
        <f t="shared" ref="W113:W117" ca="1" si="674">IF(U$9 = 0, 0, IFERROR((U113 - V113) / V113, 0))</f>
        <v>-7.966512361869592E-4</v>
      </c>
      <c r="X113" s="128">
        <f ca="1">IFERROR(X71 / X29, 0)</f>
        <v>3.9206610111529083</v>
      </c>
      <c r="Y113" s="116">
        <f ca="1">IFERROR(Y71 / Y29, 0)</f>
        <v>3.8366492574966249</v>
      </c>
      <c r="Z113" s="115">
        <f t="shared" ref="Z113:Z117" ca="1" si="675">IF(X$9 = 0, 0, IFERROR((X113 - Y113) / Y113, 0))</f>
        <v>2.1897168080227448E-2</v>
      </c>
      <c r="AA113" s="128">
        <f ca="1">IFERROR(AA71 / AA29, 0)</f>
        <v>3.8600905725187746</v>
      </c>
      <c r="AB113" s="116">
        <f ca="1">IFERROR(AB71 / AB29, 0)</f>
        <v>3.7820029940976228</v>
      </c>
      <c r="AC113" s="115">
        <f t="shared" ref="AC113:AC117" ca="1" si="676">IF(AA$9 = 0, 0, IFERROR((AA113 - AB113) / AB113, 0))</f>
        <v>2.0647148757687167E-2</v>
      </c>
      <c r="AD113" s="141"/>
      <c r="AE113" s="128">
        <f ca="1">IFERROR(AE71 / AE29, 0)</f>
        <v>2.7954867058911148</v>
      </c>
      <c r="AF113" s="116">
        <f ca="1">IFERROR(AF71 / AF29, 0)</f>
        <v>2.7417850328598687</v>
      </c>
      <c r="AG113" s="115">
        <f t="shared" ref="AG113:AG117" ca="1" si="677">IF(AE$9 = 0, 0, IFERROR((AE113 - AF113) / AF113, 0))</f>
        <v>1.9586390759173254E-2</v>
      </c>
      <c r="AH113" s="128">
        <f ca="1">IFERROR(AH71 / AH29, 0)</f>
        <v>3.0015975656143019</v>
      </c>
      <c r="AI113" s="116">
        <f ca="1">IFERROR(AI71 / AI29, 0)</f>
        <v>2.9935131269792623</v>
      </c>
      <c r="AJ113" s="115">
        <f t="shared" ref="AJ113:AJ117" ca="1" si="678">IF(AH$9 = 0, 0, IFERROR((AH113 - AI113) / AI113, 0))</f>
        <v>2.7006524749058195E-3</v>
      </c>
      <c r="AK113" s="128">
        <f ca="1">IFERROR(AK71 / AK29, 0)</f>
        <v>2.9074553828439837</v>
      </c>
      <c r="AL113" s="116">
        <f ca="1">IFERROR(AL71 / AL29, 0)</f>
        <v>2.7996949669547533</v>
      </c>
      <c r="AM113" s="115">
        <f t="shared" ref="AM113:AM117" ca="1" si="679">IF(AK$9 = 0, 0, IFERROR((AK113 - AL113) / AL113, 0))</f>
        <v>3.8490055938644692E-2</v>
      </c>
      <c r="AN113" s="128">
        <f ca="1">IFERROR(AN71 / AN29, 0)</f>
        <v>2.9123880165687313</v>
      </c>
      <c r="AO113" s="116">
        <f ca="1">IFERROR(AO71 / AO29, 0)</f>
        <v>2.9585554226041553</v>
      </c>
      <c r="AP113" s="115">
        <f t="shared" ref="AP113:AP117" ca="1" si="680">IF(AN$9 = 0, 0, IFERROR((AN113 - AO113) / AO113, 0))</f>
        <v>-1.5604712246623024E-2</v>
      </c>
      <c r="AQ113" s="128">
        <f ca="1">IFERROR(AQ71 / AQ29, 0)</f>
        <v>3.032328610820576</v>
      </c>
      <c r="AR113" s="116">
        <f ca="1">IFERROR(AR71 / AR29, 0)</f>
        <v>2.9926653627311524</v>
      </c>
      <c r="AS113" s="115">
        <f t="shared" ref="AS113:AS117" ca="1" si="681">IF(AQ$9 = 0, 0, IFERROR((AQ113 - AR113) / AR113, 0))</f>
        <v>1.3253485866935148E-2</v>
      </c>
      <c r="AT113" s="128">
        <f ca="1">IFERROR(AT71 / AT29, 0)</f>
        <v>2.8288019451812554</v>
      </c>
      <c r="AU113" s="116">
        <f ca="1">IFERROR(AU71 / AU29, 0)</f>
        <v>2.8819680711855535</v>
      </c>
      <c r="AV113" s="115">
        <f t="shared" ref="AV113:AV117" ca="1" si="682">IF(AT$9 = 0, 0, IFERROR((AT113 - AU113) / AU113, 0))</f>
        <v>-1.8447853928661755E-2</v>
      </c>
      <c r="AW113" s="128">
        <f ca="1">IFERROR(AW71 / AW29, 0)</f>
        <v>2.840437464946719</v>
      </c>
      <c r="AX113" s="116">
        <f ca="1">IFERROR(AX71 / AX29, 0)</f>
        <v>2.8324791331088006</v>
      </c>
      <c r="AY113" s="115">
        <f t="shared" ref="AY113:AY117" ca="1" si="683">IF(AW$9 = 0, 0, IFERROR((AW113 - AX113) / AX113, 0))</f>
        <v>2.8096700677839354E-3</v>
      </c>
      <c r="AZ113" s="128">
        <f ca="1">IFERROR(AZ71 / AZ29, 0)</f>
        <v>2.9954140711583293</v>
      </c>
      <c r="BA113" s="116">
        <f ca="1">IFERROR(BA71 / BA29, 0)</f>
        <v>2.9608935974205437</v>
      </c>
      <c r="BB113" s="115">
        <f t="shared" ref="BB113:BB117" ca="1" si="684">IF(AZ$9 = 0, 0, IFERROR((AZ113 - BA113) / BA113, 0))</f>
        <v>1.1658802520921023E-2</v>
      </c>
      <c r="BC113" s="128">
        <f ca="1">IFERROR(BC71 / BC29, 0)</f>
        <v>2.9364929722317448</v>
      </c>
      <c r="BD113" s="116">
        <f ca="1">IFERROR(BD71 / BD29, 0)</f>
        <v>2.899922634836428</v>
      </c>
      <c r="BE113" s="115">
        <f t="shared" ref="BE113:BE117" ca="1" si="685">IF(BC$9 = 0, 0, IFERROR((BC113 - BD113) / BD113, 0))</f>
        <v>1.2610797597150229E-2</v>
      </c>
      <c r="BF113" s="128">
        <f ca="1">IFERROR(BF71 / BF29, 0)</f>
        <v>2.8655540666747878</v>
      </c>
      <c r="BG113" s="116">
        <f ca="1">IFERROR(BG71 / BG29, 0)</f>
        <v>2.8400384017555087</v>
      </c>
      <c r="BH113" s="115">
        <f t="shared" ref="BH113:BH117" ca="1" si="686">IF(BF$9 = 0, 0, IFERROR((BF113 - BG113) / BG113, 0))</f>
        <v>8.9842675731099924E-3</v>
      </c>
      <c r="BI113" s="128">
        <f ca="1">IFERROR(BI71 / BI29, 0)</f>
        <v>2.9951135383730958</v>
      </c>
      <c r="BJ113" s="116">
        <f ca="1">IFERROR(BJ71 / BJ29, 0)</f>
        <v>2.9345590610530849</v>
      </c>
      <c r="BK113" s="115">
        <f t="shared" ref="BK113:BK117" ca="1" si="687">IF(BI$9 = 0, 0, IFERROR((BI113 - BJ113) / BJ113, 0))</f>
        <v>2.0634949258196388E-2</v>
      </c>
      <c r="BL113" s="128">
        <f ca="1">IFERROR(BL71 / BL29, 0)</f>
        <v>2.8118372026368585</v>
      </c>
      <c r="BM113" s="116">
        <f ca="1">IFERROR(BM71 / BM29, 0)</f>
        <v>2.7938510751732717</v>
      </c>
      <c r="BN113" s="115">
        <f t="shared" ref="BN113:BN117" ca="1" si="688">IF(BL$9 = 0, 0, IFERROR((BL113 - BM113) / BM113, 0))</f>
        <v>6.4377545472681912E-3</v>
      </c>
      <c r="BO113" s="158" t="str">
        <f t="shared" ref="BO113:BO117" si="689">E113</f>
        <v>Total Active</v>
      </c>
      <c r="BP113" s="248" t="str">
        <f>$D113</f>
        <v>ORDERS PER CUST</v>
      </c>
    </row>
    <row r="114" spans="4:68" ht="15" thickTop="1" x14ac:dyDescent="0.2">
      <c r="D114" s="237"/>
      <c r="E114" s="136" t="str">
        <f>$E$30</f>
        <v>Elite</v>
      </c>
      <c r="F114" s="129">
        <f t="shared" ca="1" si="669"/>
        <v>15.725186258278146</v>
      </c>
      <c r="G114" s="109">
        <f t="shared" ca="1" si="669"/>
        <v>15.22645788597486</v>
      </c>
      <c r="H114" s="108">
        <f t="shared" ca="1" si="670"/>
        <v>3.2754063751272516E-2</v>
      </c>
      <c r="I114" s="141"/>
      <c r="J114" s="129">
        <f t="shared" ref="J114:K117" ca="1" si="690">IFERROR(J72 / J30, 0)</f>
        <v>16.670493934142115</v>
      </c>
      <c r="K114" s="109">
        <f t="shared" ca="1" si="690"/>
        <v>15.723912413593277</v>
      </c>
      <c r="L114" s="108">
        <f t="shared" ca="1" si="671"/>
        <v>6.0200126765557464E-2</v>
      </c>
      <c r="M114" s="141"/>
      <c r="N114" s="129">
        <f t="shared" ref="N114:O117" ca="1" si="691">IFERROR(N72 / N30, 0)</f>
        <v>16.670493934142115</v>
      </c>
      <c r="O114" s="109">
        <f t="shared" ca="1" si="691"/>
        <v>15.723912413593277</v>
      </c>
      <c r="P114" s="108">
        <f t="shared" ca="1" si="672"/>
        <v>6.0200126765557464E-2</v>
      </c>
      <c r="Q114" s="141"/>
      <c r="R114" s="129">
        <f t="shared" ref="R114:S117" ca="1" si="692">IFERROR(R72 / R30, 0)</f>
        <v>6.8599270022725705</v>
      </c>
      <c r="S114" s="109">
        <f t="shared" ca="1" si="692"/>
        <v>6.422203171881697</v>
      </c>
      <c r="T114" s="108">
        <f t="shared" ca="1" si="673"/>
        <v>6.8157892031095763E-2</v>
      </c>
      <c r="U114" s="129">
        <f t="shared" ref="U114:V117" ca="1" si="693">IFERROR(U72 / U30, 0)</f>
        <v>6.885355598981465</v>
      </c>
      <c r="V114" s="109">
        <f t="shared" ca="1" si="693"/>
        <v>6.9202625331657588</v>
      </c>
      <c r="W114" s="108">
        <f t="shared" ca="1" si="674"/>
        <v>-5.0441632838350136E-3</v>
      </c>
      <c r="X114" s="129">
        <f t="shared" ref="X114:Y117" ca="1" si="694">IFERROR(X72 / X30, 0)</f>
        <v>7.1669781931464174</v>
      </c>
      <c r="Y114" s="109">
        <f t="shared" ca="1" si="694"/>
        <v>6.8308431563931222</v>
      </c>
      <c r="Z114" s="108">
        <f t="shared" ca="1" si="675"/>
        <v>4.9208425527776857E-2</v>
      </c>
      <c r="AA114" s="129">
        <f t="shared" ref="AA114:AB117" ca="1" si="695">IFERROR(AA72 / AA30, 0)</f>
        <v>6.9875928232092619</v>
      </c>
      <c r="AB114" s="109">
        <f t="shared" ca="1" si="695"/>
        <v>6.7594705122686181</v>
      </c>
      <c r="AC114" s="108">
        <f t="shared" ca="1" si="676"/>
        <v>3.3748547393852198E-2</v>
      </c>
      <c r="AD114" s="141"/>
      <c r="AE114" s="129">
        <f t="shared" ref="AE114:AF117" ca="1" si="696">IFERROR(AE72 / AE30, 0)</f>
        <v>3.966371027346637</v>
      </c>
      <c r="AF114" s="109">
        <f t="shared" ca="1" si="696"/>
        <v>3.8464999999999998</v>
      </c>
      <c r="AG114" s="108">
        <f t="shared" ca="1" si="677"/>
        <v>3.1163662380511437E-2</v>
      </c>
      <c r="AH114" s="129">
        <f t="shared" ref="AH114:AI117" ca="1" si="697">IFERROR(AH72 / AH30, 0)</f>
        <v>4.459153360564426</v>
      </c>
      <c r="AI114" s="109">
        <f t="shared" ca="1" si="697"/>
        <v>4.4329797492767602</v>
      </c>
      <c r="AJ114" s="108">
        <f t="shared" ca="1" si="678"/>
        <v>5.9042929965867855E-3</v>
      </c>
      <c r="AK114" s="129">
        <f t="shared" ref="AK114:AL117" ca="1" si="698">IFERROR(AK72 / AK30, 0)</f>
        <v>4.1838218053927312</v>
      </c>
      <c r="AL114" s="109">
        <f t="shared" ca="1" si="698"/>
        <v>3.8818970861748294</v>
      </c>
      <c r="AM114" s="108">
        <f t="shared" ca="1" si="679"/>
        <v>7.7777620713642984E-2</v>
      </c>
      <c r="AN114" s="129">
        <f t="shared" ref="AN114:AO117" ca="1" si="699">IFERROR(AN72 / AN30, 0)</f>
        <v>4.2057327785483123</v>
      </c>
      <c r="AO114" s="109">
        <f t="shared" ca="1" si="699"/>
        <v>4.3102424542305791</v>
      </c>
      <c r="AP114" s="108">
        <f t="shared" ca="1" si="680"/>
        <v>-2.4246820635272774E-2</v>
      </c>
      <c r="AQ114" s="129">
        <f t="shared" ref="AQ114:AR117" ca="1" si="700">IFERROR(AQ72 / AQ30, 0)</f>
        <v>4.5532978551846472</v>
      </c>
      <c r="AR114" s="109">
        <f t="shared" ca="1" si="700"/>
        <v>4.4170084178717897</v>
      </c>
      <c r="AS114" s="108">
        <f t="shared" ca="1" si="681"/>
        <v>3.0855598273576482E-2</v>
      </c>
      <c r="AT114" s="129">
        <f t="shared" ref="AT114:AU117" ca="1" si="701">IFERROR(AT72 / AT30, 0)</f>
        <v>4.0308870116156283</v>
      </c>
      <c r="AU114" s="109">
        <f t="shared" ca="1" si="701"/>
        <v>4.2161916312916921</v>
      </c>
      <c r="AV114" s="108">
        <f t="shared" ca="1" si="682"/>
        <v>-4.3950710945103062E-2</v>
      </c>
      <c r="AW114" s="129">
        <f t="shared" ref="AW114:AX117" ca="1" si="702">IFERROR(AW72 / AW30, 0)</f>
        <v>4.0822475570032575</v>
      </c>
      <c r="AX114" s="109">
        <f t="shared" ca="1" si="702"/>
        <v>3.995950050624367</v>
      </c>
      <c r="AY114" s="108">
        <f t="shared" ca="1" si="683"/>
        <v>2.1596242516946994E-2</v>
      </c>
      <c r="AZ114" s="129">
        <f t="shared" ref="AZ114:BA117" ca="1" si="703">IFERROR(AZ72 / AZ30, 0)</f>
        <v>4.4743469272693099</v>
      </c>
      <c r="BA114" s="109">
        <f t="shared" ca="1" si="703"/>
        <v>4.3598545123891794</v>
      </c>
      <c r="BB114" s="108">
        <f t="shared" ca="1" si="684"/>
        <v>2.6260604466223168E-2</v>
      </c>
      <c r="BC114" s="129">
        <f t="shared" ref="BC114:BD117" ca="1" si="704">IFERROR(BC72 / BC30, 0)</f>
        <v>4.2767218475372983</v>
      </c>
      <c r="BD114" s="109">
        <f t="shared" ca="1" si="704"/>
        <v>4.187058183795541</v>
      </c>
      <c r="BE114" s="108">
        <f t="shared" ca="1" si="685"/>
        <v>2.1414477613128809E-2</v>
      </c>
      <c r="BF114" s="129">
        <f t="shared" ref="BF114:BG117" ca="1" si="705">IFERROR(BF72 / BF30, 0)</f>
        <v>4.0827547382248079</v>
      </c>
      <c r="BG114" s="109">
        <f t="shared" ca="1" si="705"/>
        <v>4.0074738415545594</v>
      </c>
      <c r="BH114" s="108">
        <f t="shared" ca="1" si="686"/>
        <v>1.8785124905780024E-2</v>
      </c>
      <c r="BI114" s="129">
        <f t="shared" ref="BI114:BJ117" ca="1" si="706">IFERROR(BI72 / BI30, 0)</f>
        <v>4.4807327858496526</v>
      </c>
      <c r="BJ114" s="109">
        <f t="shared" ca="1" si="706"/>
        <v>4.323128810481256</v>
      </c>
      <c r="BK114" s="108">
        <f t="shared" ca="1" si="687"/>
        <v>3.6455998023073477E-2</v>
      </c>
      <c r="BL114" s="129">
        <f t="shared" ref="BL114:BM117" ca="1" si="707">IFERROR(BL72 / BL30, 0)</f>
        <v>4.071193609022556</v>
      </c>
      <c r="BM114" s="109">
        <f t="shared" ca="1" si="707"/>
        <v>4.0249574588769139</v>
      </c>
      <c r="BN114" s="108">
        <f t="shared" ca="1" si="688"/>
        <v>1.1487363684719138E-2</v>
      </c>
      <c r="BO114" s="152" t="str">
        <f t="shared" si="689"/>
        <v>Elite</v>
      </c>
      <c r="BP114" s="249"/>
    </row>
    <row r="115" spans="4:68" x14ac:dyDescent="0.2">
      <c r="D115" s="237"/>
      <c r="E115" s="79" t="str">
        <f>$E$31</f>
        <v>High Value</v>
      </c>
      <c r="F115" s="130">
        <f t="shared" ca="1" si="669"/>
        <v>6.3469886640025122</v>
      </c>
      <c r="G115" s="101">
        <f t="shared" ca="1" si="669"/>
        <v>6.112114310902145</v>
      </c>
      <c r="H115" s="13">
        <f t="shared" ca="1" si="670"/>
        <v>3.8427676766683357E-2</v>
      </c>
      <c r="I115" s="141"/>
      <c r="J115" s="130">
        <f t="shared" ca="1" si="690"/>
        <v>6.6198227404638033</v>
      </c>
      <c r="K115" s="101">
        <f t="shared" ca="1" si="690"/>
        <v>6.3454374099124076</v>
      </c>
      <c r="L115" s="13">
        <f t="shared" ca="1" si="671"/>
        <v>4.3241357975223223E-2</v>
      </c>
      <c r="M115" s="141"/>
      <c r="N115" s="130">
        <f t="shared" ca="1" si="691"/>
        <v>6.6198227404638033</v>
      </c>
      <c r="O115" s="101">
        <f t="shared" ca="1" si="691"/>
        <v>6.3454374099124076</v>
      </c>
      <c r="P115" s="13">
        <f t="shared" ca="1" si="672"/>
        <v>4.3241357975223223E-2</v>
      </c>
      <c r="Q115" s="141"/>
      <c r="R115" s="130">
        <f t="shared" ca="1" si="692"/>
        <v>3.6329872204472844</v>
      </c>
      <c r="S115" s="101">
        <f t="shared" ca="1" si="692"/>
        <v>3.4732209504851954</v>
      </c>
      <c r="T115" s="13">
        <f t="shared" ca="1" si="673"/>
        <v>4.5999454753884936E-2</v>
      </c>
      <c r="U115" s="130">
        <f t="shared" ca="1" si="693"/>
        <v>3.6925450283493277</v>
      </c>
      <c r="V115" s="101">
        <f t="shared" ca="1" si="693"/>
        <v>3.6154206876126072</v>
      </c>
      <c r="W115" s="13">
        <f t="shared" ca="1" si="674"/>
        <v>2.1332051620152833E-2</v>
      </c>
      <c r="X115" s="130">
        <f t="shared" ca="1" si="694"/>
        <v>3.6875600640683395</v>
      </c>
      <c r="Y115" s="101">
        <f t="shared" ca="1" si="694"/>
        <v>3.6202742772424017</v>
      </c>
      <c r="Z115" s="13">
        <f t="shared" ca="1" si="675"/>
        <v>1.8585825733952406E-2</v>
      </c>
      <c r="AA115" s="130">
        <f t="shared" ca="1" si="695"/>
        <v>3.6279112331274308</v>
      </c>
      <c r="AB115" s="101">
        <f t="shared" ca="1" si="695"/>
        <v>3.5665681539681398</v>
      </c>
      <c r="AC115" s="13">
        <f t="shared" ca="1" si="676"/>
        <v>1.7199469212733576E-2</v>
      </c>
      <c r="AD115" s="141"/>
      <c r="AE115" s="130">
        <f t="shared" ca="1" si="696"/>
        <v>2.6890941072999119</v>
      </c>
      <c r="AF115" s="101">
        <f t="shared" ca="1" si="696"/>
        <v>2.5956421537816885</v>
      </c>
      <c r="AG115" s="13">
        <f t="shared" ca="1" si="677"/>
        <v>3.6003404160342277E-2</v>
      </c>
      <c r="AH115" s="130">
        <f t="shared" ca="1" si="697"/>
        <v>2.835344576911893</v>
      </c>
      <c r="AI115" s="101">
        <f t="shared" ca="1" si="697"/>
        <v>2.809925558312655</v>
      </c>
      <c r="AJ115" s="13">
        <f t="shared" ca="1" si="678"/>
        <v>9.0461537402798629E-3</v>
      </c>
      <c r="AK115" s="130">
        <f t="shared" ca="1" si="698"/>
        <v>2.7646152451735704</v>
      </c>
      <c r="AL115" s="101">
        <f t="shared" ca="1" si="698"/>
        <v>2.7043223256406987</v>
      </c>
      <c r="AM115" s="13">
        <f t="shared" ca="1" si="679"/>
        <v>2.2295019702796428E-2</v>
      </c>
      <c r="AN115" s="130">
        <f t="shared" ca="1" si="699"/>
        <v>2.760476878612717</v>
      </c>
      <c r="AO115" s="101">
        <f t="shared" ca="1" si="699"/>
        <v>2.7645171307318082</v>
      </c>
      <c r="AP115" s="13">
        <f t="shared" ca="1" si="680"/>
        <v>-1.4614675648697063E-3</v>
      </c>
      <c r="AQ115" s="130">
        <f t="shared" ca="1" si="700"/>
        <v>2.8892802915274824</v>
      </c>
      <c r="AR115" s="101">
        <f t="shared" ca="1" si="700"/>
        <v>2.8357962447844227</v>
      </c>
      <c r="AS115" s="13">
        <f t="shared" ca="1" si="681"/>
        <v>1.8860327797325788E-2</v>
      </c>
      <c r="AT115" s="130">
        <f t="shared" ca="1" si="701"/>
        <v>2.6798637718177947</v>
      </c>
      <c r="AU115" s="101">
        <f t="shared" ca="1" si="701"/>
        <v>2.6660523405823811</v>
      </c>
      <c r="AV115" s="13">
        <f t="shared" ca="1" si="682"/>
        <v>5.1804801523126151E-3</v>
      </c>
      <c r="AW115" s="130">
        <f t="shared" ca="1" si="702"/>
        <v>2.6875340822336131</v>
      </c>
      <c r="AX115" s="101">
        <f t="shared" ca="1" si="702"/>
        <v>2.6668513644549106</v>
      </c>
      <c r="AY115" s="13">
        <f t="shared" ca="1" si="683"/>
        <v>7.7554820093732506E-3</v>
      </c>
      <c r="AZ115" s="130">
        <f t="shared" ca="1" si="703"/>
        <v>2.820398301361839</v>
      </c>
      <c r="BA115" s="101">
        <f t="shared" ca="1" si="703"/>
        <v>2.8161462979482605</v>
      </c>
      <c r="BB115" s="13">
        <f t="shared" ca="1" si="684"/>
        <v>1.5098659528719461E-3</v>
      </c>
      <c r="BC115" s="130">
        <f t="shared" ca="1" si="704"/>
        <v>2.7739900024584117</v>
      </c>
      <c r="BD115" s="101">
        <f t="shared" ca="1" si="704"/>
        <v>2.76766057497061</v>
      </c>
      <c r="BE115" s="13">
        <f t="shared" ca="1" si="685"/>
        <v>2.2869233117102316E-3</v>
      </c>
      <c r="BF115" s="130">
        <f t="shared" ca="1" si="705"/>
        <v>2.69829929331366</v>
      </c>
      <c r="BG115" s="101">
        <f t="shared" ca="1" si="705"/>
        <v>2.6828957430537854</v>
      </c>
      <c r="BH115" s="13">
        <f t="shared" ca="1" si="686"/>
        <v>5.7413898023266595E-3</v>
      </c>
      <c r="BI115" s="130">
        <f t="shared" ca="1" si="706"/>
        <v>2.7816760958931988</v>
      </c>
      <c r="BJ115" s="101">
        <f t="shared" ca="1" si="706"/>
        <v>2.7563349892117017</v>
      </c>
      <c r="BK115" s="13">
        <f t="shared" ca="1" si="687"/>
        <v>9.1937688200752626E-3</v>
      </c>
      <c r="BL115" s="130">
        <f t="shared" ca="1" si="707"/>
        <v>2.635251352070219</v>
      </c>
      <c r="BM115" s="101">
        <f t="shared" ca="1" si="707"/>
        <v>2.6222641928674593</v>
      </c>
      <c r="BN115" s="13">
        <f t="shared" ca="1" si="688"/>
        <v>4.9526509335271057E-3</v>
      </c>
      <c r="BO115" s="159" t="str">
        <f t="shared" si="689"/>
        <v>High Value</v>
      </c>
      <c r="BP115" s="249"/>
    </row>
    <row r="116" spans="4:68" x14ac:dyDescent="0.2">
      <c r="D116" s="238"/>
      <c r="E116" s="79" t="str">
        <f>$E$32</f>
        <v>Opportunity</v>
      </c>
      <c r="F116" s="130">
        <f t="shared" ca="1" si="669"/>
        <v>3.0662970450693297</v>
      </c>
      <c r="G116" s="101">
        <f t="shared" ca="1" si="669"/>
        <v>2.9989976908827933</v>
      </c>
      <c r="H116" s="13">
        <f t="shared" ca="1" si="670"/>
        <v>2.2440615540029275E-2</v>
      </c>
      <c r="I116" s="141"/>
      <c r="J116" s="130">
        <f t="shared" ca="1" si="690"/>
        <v>3.1317350050830228</v>
      </c>
      <c r="K116" s="101">
        <f t="shared" ca="1" si="690"/>
        <v>3.06560473783632</v>
      </c>
      <c r="L116" s="13">
        <f t="shared" ca="1" si="671"/>
        <v>2.1571687448975245E-2</v>
      </c>
      <c r="M116" s="141"/>
      <c r="N116" s="130">
        <f t="shared" ca="1" si="691"/>
        <v>3.1317445928887908</v>
      </c>
      <c r="O116" s="101">
        <f t="shared" ca="1" si="691"/>
        <v>3.06560473783632</v>
      </c>
      <c r="P116" s="13">
        <f t="shared" ca="1" si="672"/>
        <v>2.1574814990386455E-2</v>
      </c>
      <c r="Q116" s="141"/>
      <c r="R116" s="130">
        <f t="shared" ca="1" si="692"/>
        <v>2.4543320340184267</v>
      </c>
      <c r="S116" s="101">
        <f t="shared" ca="1" si="692"/>
        <v>2.4309188082783715</v>
      </c>
      <c r="T116" s="13">
        <f t="shared" ca="1" si="673"/>
        <v>9.6314305769171146E-3</v>
      </c>
      <c r="U116" s="130">
        <f t="shared" ca="1" si="693"/>
        <v>2.4681798277623703</v>
      </c>
      <c r="V116" s="101">
        <f t="shared" ca="1" si="693"/>
        <v>2.4581582142523581</v>
      </c>
      <c r="W116" s="13">
        <f t="shared" ca="1" si="674"/>
        <v>4.0768789624309144E-3</v>
      </c>
      <c r="X116" s="130">
        <f t="shared" ca="1" si="694"/>
        <v>2.4713855421686746</v>
      </c>
      <c r="Y116" s="101">
        <f t="shared" ca="1" si="694"/>
        <v>2.4417141733831333</v>
      </c>
      <c r="Z116" s="13">
        <f t="shared" ca="1" si="675"/>
        <v>1.2151859996139457E-2</v>
      </c>
      <c r="AA116" s="130">
        <f t="shared" ca="1" si="695"/>
        <v>2.4351138169930722</v>
      </c>
      <c r="AB116" s="101">
        <f t="shared" ca="1" si="695"/>
        <v>2.3987277264260358</v>
      </c>
      <c r="AC116" s="13">
        <f t="shared" ca="1" si="676"/>
        <v>1.5168912322220703E-2</v>
      </c>
      <c r="AD116" s="141"/>
      <c r="AE116" s="130">
        <f t="shared" ca="1" si="696"/>
        <v>2.1822842495015666</v>
      </c>
      <c r="AF116" s="101">
        <f t="shared" ca="1" si="696"/>
        <v>2.1909825606125053</v>
      </c>
      <c r="AG116" s="13">
        <f t="shared" ca="1" si="677"/>
        <v>-3.9700503633890109E-3</v>
      </c>
      <c r="AH116" s="130">
        <f t="shared" ca="1" si="697"/>
        <v>2.2391035548686244</v>
      </c>
      <c r="AI116" s="101">
        <f t="shared" ca="1" si="697"/>
        <v>2.2422627587620414</v>
      </c>
      <c r="AJ116" s="13">
        <f t="shared" ca="1" si="678"/>
        <v>-1.4089356303456401E-3</v>
      </c>
      <c r="AK116" s="130">
        <f t="shared" ca="1" si="698"/>
        <v>2.2272999401317102</v>
      </c>
      <c r="AL116" s="101">
        <f t="shared" ca="1" si="698"/>
        <v>2.2278391723489301</v>
      </c>
      <c r="AM116" s="13">
        <f t="shared" ca="1" si="679"/>
        <v>-2.4204270394052882E-4</v>
      </c>
      <c r="AN116" s="130">
        <f t="shared" ca="1" si="699"/>
        <v>2.1966501240694791</v>
      </c>
      <c r="AO116" s="101">
        <f t="shared" ca="1" si="699"/>
        <v>2.2075829383886254</v>
      </c>
      <c r="AP116" s="13">
        <f t="shared" ca="1" si="680"/>
        <v>-4.9523912008155105E-3</v>
      </c>
      <c r="AQ116" s="130">
        <f t="shared" ca="1" si="700"/>
        <v>2.2522544479649036</v>
      </c>
      <c r="AR116" s="101">
        <f t="shared" ca="1" si="700"/>
        <v>2.2558219178082193</v>
      </c>
      <c r="AS116" s="13">
        <f t="shared" ca="1" si="681"/>
        <v>-1.5814501203099741E-3</v>
      </c>
      <c r="AT116" s="130">
        <f t="shared" ca="1" si="701"/>
        <v>2.2044634806131649</v>
      </c>
      <c r="AU116" s="101">
        <f t="shared" ca="1" si="701"/>
        <v>2.2112475021410218</v>
      </c>
      <c r="AV116" s="13">
        <f t="shared" ca="1" si="682"/>
        <v>-3.0679611944336316E-3</v>
      </c>
      <c r="AW116" s="130">
        <f t="shared" ca="1" si="702"/>
        <v>2.21875</v>
      </c>
      <c r="AX116" s="101">
        <f t="shared" ca="1" si="702"/>
        <v>2.2001894537417113</v>
      </c>
      <c r="AY116" s="13">
        <f t="shared" ca="1" si="683"/>
        <v>8.4358854764638967E-3</v>
      </c>
      <c r="AZ116" s="130">
        <f t="shared" ca="1" si="703"/>
        <v>2.256974334449227</v>
      </c>
      <c r="BA116" s="101">
        <f t="shared" ca="1" si="703"/>
        <v>2.2358713429038706</v>
      </c>
      <c r="BB116" s="13">
        <f t="shared" ca="1" si="684"/>
        <v>9.4383747134343717E-3</v>
      </c>
      <c r="BC116" s="130">
        <f t="shared" ca="1" si="704"/>
        <v>2.2188218644967272</v>
      </c>
      <c r="BD116" s="101">
        <f t="shared" ca="1" si="704"/>
        <v>2.2269643247975486</v>
      </c>
      <c r="BE116" s="13">
        <f t="shared" ca="1" si="685"/>
        <v>-3.6563047778331854E-3</v>
      </c>
      <c r="BF116" s="130">
        <f t="shared" ca="1" si="705"/>
        <v>2.2026680348896872</v>
      </c>
      <c r="BG116" s="101">
        <f t="shared" ca="1" si="705"/>
        <v>2.1878948441002648</v>
      </c>
      <c r="BH116" s="13">
        <f t="shared" ca="1" si="686"/>
        <v>6.752239866216073E-3</v>
      </c>
      <c r="BI116" s="130">
        <f t="shared" ca="1" si="706"/>
        <v>2.21266705403835</v>
      </c>
      <c r="BJ116" s="101">
        <f t="shared" ca="1" si="706"/>
        <v>2.1926399640973857</v>
      </c>
      <c r="BK116" s="13">
        <f t="shared" ca="1" si="687"/>
        <v>9.133779493619933E-3</v>
      </c>
      <c r="BL116" s="130">
        <f t="shared" ca="1" si="707"/>
        <v>2.2055727554179567</v>
      </c>
      <c r="BM116" s="101">
        <f t="shared" ca="1" si="707"/>
        <v>2.1650012810658468</v>
      </c>
      <c r="BN116" s="13">
        <f t="shared" ca="1" si="688"/>
        <v>1.8739699928554454E-2</v>
      </c>
      <c r="BO116" s="159" t="str">
        <f t="shared" si="689"/>
        <v>Opportunity</v>
      </c>
      <c r="BP116" s="250"/>
    </row>
    <row r="117" spans="4:68" x14ac:dyDescent="0.2">
      <c r="D117" s="239"/>
      <c r="E117" s="78" t="str">
        <f>$E$33</f>
        <v>Marginal</v>
      </c>
      <c r="F117" s="131">
        <f t="shared" ca="1" si="669"/>
        <v>2.1429492137148749</v>
      </c>
      <c r="G117" s="102">
        <f t="shared" ca="1" si="669"/>
        <v>2.1351481184947958</v>
      </c>
      <c r="H117" s="100">
        <f t="shared" ca="1" si="670"/>
        <v>3.6536552909400021E-3</v>
      </c>
      <c r="I117" s="141"/>
      <c r="J117" s="131">
        <f t="shared" ca="1" si="690"/>
        <v>2.1494665795776182</v>
      </c>
      <c r="K117" s="102">
        <f t="shared" ca="1" si="690"/>
        <v>2.1428202812540316</v>
      </c>
      <c r="L117" s="100">
        <f t="shared" ca="1" si="671"/>
        <v>3.101659239335309E-3</v>
      </c>
      <c r="M117" s="141"/>
      <c r="N117" s="131">
        <f t="shared" ca="1" si="691"/>
        <v>2.1494503102209643</v>
      </c>
      <c r="O117" s="102">
        <f t="shared" ca="1" si="691"/>
        <v>2.1428202812540316</v>
      </c>
      <c r="P117" s="100">
        <f t="shared" ca="1" si="672"/>
        <v>3.0940667422900761E-3</v>
      </c>
      <c r="Q117" s="141"/>
      <c r="R117" s="131">
        <f t="shared" ca="1" si="692"/>
        <v>2.0957923008057295</v>
      </c>
      <c r="S117" s="102">
        <f t="shared" ca="1" si="692"/>
        <v>2.078107810781078</v>
      </c>
      <c r="T117" s="100">
        <f t="shared" ca="1" si="673"/>
        <v>8.5099001759704942E-3</v>
      </c>
      <c r="U117" s="131">
        <f t="shared" ca="1" si="693"/>
        <v>2.0880479580367179</v>
      </c>
      <c r="V117" s="102">
        <f t="shared" ca="1" si="693"/>
        <v>2.0914205344585093</v>
      </c>
      <c r="W117" s="100">
        <f t="shared" ca="1" si="674"/>
        <v>-1.6125768903117973E-3</v>
      </c>
      <c r="X117" s="131">
        <f t="shared" ca="1" si="694"/>
        <v>2.1030684500393391</v>
      </c>
      <c r="Y117" s="102">
        <f t="shared" ca="1" si="694"/>
        <v>2.082365364308342</v>
      </c>
      <c r="Z117" s="100">
        <f t="shared" ca="1" si="675"/>
        <v>9.942100500636035E-3</v>
      </c>
      <c r="AA117" s="131">
        <f t="shared" ca="1" si="695"/>
        <v>2.0793539325842696</v>
      </c>
      <c r="AB117" s="102">
        <f t="shared" ca="1" si="695"/>
        <v>2.0669795221843001</v>
      </c>
      <c r="AC117" s="100">
        <f t="shared" ca="1" si="676"/>
        <v>5.9867116568686051E-3</v>
      </c>
      <c r="AD117" s="141"/>
      <c r="AE117" s="131">
        <f t="shared" ca="1" si="696"/>
        <v>2.0489690721649483</v>
      </c>
      <c r="AF117" s="102">
        <f t="shared" ca="1" si="696"/>
        <v>2.0419354838709678</v>
      </c>
      <c r="AG117" s="100">
        <f t="shared" ca="1" si="677"/>
        <v>3.4445693066887054E-3</v>
      </c>
      <c r="AH117" s="131">
        <f t="shared" ca="1" si="697"/>
        <v>2.0722713864306783</v>
      </c>
      <c r="AI117" s="102">
        <f t="shared" ca="1" si="697"/>
        <v>2.0357142857142856</v>
      </c>
      <c r="AJ117" s="100">
        <f t="shared" ca="1" si="678"/>
        <v>1.7957874036122746E-2</v>
      </c>
      <c r="AK117" s="131">
        <f t="shared" ca="1" si="698"/>
        <v>2.0485981308411216</v>
      </c>
      <c r="AL117" s="102">
        <f t="shared" ca="1" si="698"/>
        <v>2.0483091787439616</v>
      </c>
      <c r="AM117" s="100">
        <f t="shared" ca="1" si="679"/>
        <v>1.4106859460408919E-4</v>
      </c>
      <c r="AN117" s="131">
        <f t="shared" ca="1" si="699"/>
        <v>2.0568181818181817</v>
      </c>
      <c r="AO117" s="102">
        <f t="shared" ca="1" si="699"/>
        <v>2.0518358531317493</v>
      </c>
      <c r="AP117" s="100">
        <f t="shared" ca="1" si="680"/>
        <v>2.4282296650717594E-3</v>
      </c>
      <c r="AQ117" s="131">
        <f t="shared" ca="1" si="700"/>
        <v>2.0382916053019144</v>
      </c>
      <c r="AR117" s="102">
        <f t="shared" ca="1" si="700"/>
        <v>2.046242774566474</v>
      </c>
      <c r="AS117" s="100">
        <f t="shared" ca="1" si="681"/>
        <v>-3.8857409117762634E-3</v>
      </c>
      <c r="AT117" s="131">
        <f t="shared" ca="1" si="701"/>
        <v>2.0210084033613445</v>
      </c>
      <c r="AU117" s="102">
        <f t="shared" ca="1" si="701"/>
        <v>2.0290697674418605</v>
      </c>
      <c r="AV117" s="100">
        <f t="shared" ca="1" si="682"/>
        <v>-3.9729358792228112E-3</v>
      </c>
      <c r="AW117" s="131">
        <f t="shared" ca="1" si="702"/>
        <v>2.0494623655913977</v>
      </c>
      <c r="AX117" s="102">
        <f t="shared" ca="1" si="702"/>
        <v>2.0258899676375406</v>
      </c>
      <c r="AY117" s="100">
        <f t="shared" ca="1" si="683"/>
        <v>1.1635576625785706E-2</v>
      </c>
      <c r="AZ117" s="131">
        <f t="shared" ca="1" si="703"/>
        <v>2.069945355191257</v>
      </c>
      <c r="BA117" s="102">
        <f t="shared" ca="1" si="703"/>
        <v>2.0551839464882944</v>
      </c>
      <c r="BB117" s="100">
        <f t="shared" ca="1" si="684"/>
        <v>7.1825243322796092E-3</v>
      </c>
      <c r="BC117" s="131">
        <f t="shared" ca="1" si="704"/>
        <v>2.0545144804088586</v>
      </c>
      <c r="BD117" s="102">
        <f t="shared" ca="1" si="704"/>
        <v>2.0426829268292681</v>
      </c>
      <c r="BE117" s="100">
        <f t="shared" ca="1" si="685"/>
        <v>5.7921635434413383E-3</v>
      </c>
      <c r="BF117" s="131">
        <f t="shared" ca="1" si="705"/>
        <v>2.0696864111498257</v>
      </c>
      <c r="BG117" s="102">
        <f t="shared" ca="1" si="705"/>
        <v>2.029126213592233</v>
      </c>
      <c r="BH117" s="100">
        <f t="shared" ca="1" si="686"/>
        <v>1.9988996882449969E-2</v>
      </c>
      <c r="BI117" s="131">
        <f t="shared" ca="1" si="706"/>
        <v>2.051558752997602</v>
      </c>
      <c r="BJ117" s="102">
        <f t="shared" ca="1" si="706"/>
        <v>2.0301507537688441</v>
      </c>
      <c r="BK117" s="100">
        <f t="shared" ca="1" si="687"/>
        <v>1.0545029323076299E-2</v>
      </c>
      <c r="BL117" s="131">
        <f t="shared" ca="1" si="707"/>
        <v>2.0342960288808665</v>
      </c>
      <c r="BM117" s="102">
        <f t="shared" ca="1" si="707"/>
        <v>2.0354767184035478</v>
      </c>
      <c r="BN117" s="100">
        <f t="shared" ca="1" si="688"/>
        <v>-5.8005552802755029E-4</v>
      </c>
      <c r="BO117" s="156" t="str">
        <f t="shared" si="689"/>
        <v>Marginal</v>
      </c>
      <c r="BP117" s="251"/>
    </row>
    <row r="118" spans="4:68" ht="3.75" customHeight="1" x14ac:dyDescent="0.2">
      <c r="D118" s="144"/>
      <c r="E118" s="144"/>
      <c r="F118" s="144"/>
      <c r="G118" s="144"/>
      <c r="H118" s="160"/>
      <c r="I118" s="138"/>
      <c r="J118" s="144"/>
      <c r="K118" s="144"/>
      <c r="L118" s="160"/>
      <c r="M118" s="138"/>
      <c r="N118" s="144"/>
      <c r="O118" s="144"/>
      <c r="P118" s="160"/>
      <c r="Q118" s="138"/>
      <c r="R118" s="144"/>
      <c r="S118" s="144"/>
      <c r="T118" s="160"/>
      <c r="U118" s="144"/>
      <c r="V118" s="144"/>
      <c r="W118" s="160"/>
      <c r="X118" s="144"/>
      <c r="Y118" s="144"/>
      <c r="Z118" s="160"/>
      <c r="AA118" s="144"/>
      <c r="AB118" s="144"/>
      <c r="AC118" s="160"/>
      <c r="AD118" s="138"/>
      <c r="AE118" s="144"/>
      <c r="AF118" s="144"/>
      <c r="AG118" s="160"/>
      <c r="AH118" s="144"/>
      <c r="AI118" s="144"/>
      <c r="AJ118" s="160"/>
      <c r="AK118" s="144"/>
      <c r="AL118" s="144"/>
      <c r="AM118" s="160"/>
      <c r="AN118" s="144"/>
      <c r="AO118" s="144"/>
      <c r="AP118" s="160"/>
      <c r="AQ118" s="144"/>
      <c r="AR118" s="144"/>
      <c r="AS118" s="160"/>
      <c r="AT118" s="144"/>
      <c r="AU118" s="144"/>
      <c r="AV118" s="160"/>
      <c r="AW118" s="144"/>
      <c r="AX118" s="144"/>
      <c r="AY118" s="160"/>
      <c r="AZ118" s="144"/>
      <c r="BA118" s="144"/>
      <c r="BB118" s="160"/>
      <c r="BC118" s="144"/>
      <c r="BD118" s="144"/>
      <c r="BE118" s="160"/>
      <c r="BF118" s="144"/>
      <c r="BG118" s="144"/>
      <c r="BH118" s="160"/>
      <c r="BI118" s="144"/>
      <c r="BJ118" s="144"/>
      <c r="BK118" s="160"/>
      <c r="BL118" s="144"/>
      <c r="BM118" s="144"/>
      <c r="BN118" s="160"/>
      <c r="BO118" s="144"/>
      <c r="BP118" s="144"/>
    </row>
    <row r="119" spans="4:68" ht="15" thickBot="1" x14ac:dyDescent="0.25">
      <c r="D119" s="236" t="s">
        <v>115</v>
      </c>
      <c r="E119" s="135" t="str">
        <f>$E$29</f>
        <v>Total Active</v>
      </c>
      <c r="F119" s="128">
        <f t="shared" ref="F119:G123" ca="1" si="708">IFERROR(F107 / F71, 0)</f>
        <v>2.902115876164804</v>
      </c>
      <c r="G119" s="116">
        <f t="shared" ca="1" si="708"/>
        <v>2.8870164953955002</v>
      </c>
      <c r="H119" s="115">
        <f t="shared" ref="H119:H123" ca="1" si="709">IF(F$9 = 0, 0, IFERROR((F119 - G119) / G119, 0))</f>
        <v>5.2300985440803076E-3</v>
      </c>
      <c r="I119" s="141"/>
      <c r="J119" s="128">
        <f ca="1">IFERROR(J107 / J71, 0)</f>
        <v>2.8935371979983211</v>
      </c>
      <c r="K119" s="116">
        <f ca="1">IFERROR(K107 / K71, 0)</f>
        <v>2.9014533506620248</v>
      </c>
      <c r="L119" s="115">
        <f t="shared" ref="L119:L123" ca="1" si="710">IF(J$9 = 0, 0, IFERROR((J119 - K119) / K119, 0))</f>
        <v>-2.7283404924974869E-3</v>
      </c>
      <c r="M119" s="141"/>
      <c r="N119" s="128">
        <f ca="1">IFERROR(N107 / N71, 0)</f>
        <v>2.8935371979983211</v>
      </c>
      <c r="O119" s="116">
        <f ca="1">IFERROR(O107 / O71, 0)</f>
        <v>2.9014533506620248</v>
      </c>
      <c r="P119" s="115">
        <f t="shared" ref="P119:P123" ca="1" si="711">IF(N$9 = 0, 0, IFERROR((N119 - O119) / O119, 0))</f>
        <v>-2.7283404924974869E-3</v>
      </c>
      <c r="Q119" s="141"/>
      <c r="R119" s="128">
        <f ca="1">IFERROR(R107 / R71, 0)</f>
        <v>2.9502565587094765</v>
      </c>
      <c r="S119" s="116">
        <f ca="1">IFERROR(S107 / S71, 0)</f>
        <v>2.8706068574419072</v>
      </c>
      <c r="T119" s="115">
        <f t="shared" ref="T119:T123" ca="1" si="712">IF(R$9 = 0, 0, IFERROR((R119 - S119) / S119, 0))</f>
        <v>2.7746642164210425E-2</v>
      </c>
      <c r="U119" s="128">
        <f ca="1">IFERROR(U107 / U71, 0)</f>
        <v>2.9163808555606088</v>
      </c>
      <c r="V119" s="116">
        <f ca="1">IFERROR(V107 / V71, 0)</f>
        <v>2.9645686459771787</v>
      </c>
      <c r="W119" s="115">
        <f t="shared" ref="W119:W123" ca="1" si="713">IF(U$9 = 0, 0, IFERROR((U119 - V119) / V119, 0))</f>
        <v>-1.6254570620909448E-2</v>
      </c>
      <c r="X119" s="128">
        <f ca="1">IFERROR(X107 / X71, 0)</f>
        <v>2.8775281088564002</v>
      </c>
      <c r="Y119" s="116">
        <f ca="1">IFERROR(Y107 / Y71, 0)</f>
        <v>2.9344382323984459</v>
      </c>
      <c r="Z119" s="115">
        <f t="shared" ref="Z119:Z123" ca="1" si="714">IF(X$9 = 0, 0, IFERROR((X119 - Y119) / Y119, 0))</f>
        <v>-1.9393873387319713E-2</v>
      </c>
      <c r="AA119" s="128">
        <f ca="1">IFERROR(AA107 / AA71, 0)</f>
        <v>2.8418940643639372</v>
      </c>
      <c r="AB119" s="116">
        <f ca="1">IFERROR(AB107 / AB71, 0)</f>
        <v>2.8304843304843303</v>
      </c>
      <c r="AC119" s="115">
        <f t="shared" ref="AC119:AC123" ca="1" si="715">IF(AA$9 = 0, 0, IFERROR((AA119 - AB119) / AB119, 0))</f>
        <v>4.0310182101077098E-3</v>
      </c>
      <c r="AD119" s="141"/>
      <c r="AE119" s="128">
        <f ca="1">IFERROR(AE107 / AE71, 0)</f>
        <v>2.7531370720660715</v>
      </c>
      <c r="AF119" s="116">
        <f ca="1">IFERROR(AF107 / AF71, 0)</f>
        <v>2.6978659243794945</v>
      </c>
      <c r="AG119" s="115">
        <f t="shared" ref="AG119:AG123" ca="1" si="716">IF(AE$9 = 0, 0, IFERROR((AE119 - AF119) / AF119, 0))</f>
        <v>2.0486988321811925E-2</v>
      </c>
      <c r="AH119" s="128">
        <f ca="1">IFERROR(AH107 / AH71, 0)</f>
        <v>3.0496882603406328</v>
      </c>
      <c r="AI119" s="116">
        <f ca="1">IFERROR(AI107 / AI71, 0)</f>
        <v>2.9240022522906819</v>
      </c>
      <c r="AJ119" s="115">
        <f t="shared" ref="AJ119:AJ123" ca="1" si="717">IF(AH$9 = 0, 0, IFERROR((AH119 - AI119) / AI119, 0))</f>
        <v>4.2984237769135666E-2</v>
      </c>
      <c r="AK119" s="128">
        <f ca="1">IFERROR(AK107 / AK71, 0)</f>
        <v>2.9691104400772237</v>
      </c>
      <c r="AL119" s="116">
        <f ca="1">IFERROR(AL107 / AL71, 0)</f>
        <v>2.8691892137279824</v>
      </c>
      <c r="AM119" s="115">
        <f t="shared" ref="AM119:AM123" ca="1" si="718">IF(AK$9 = 0, 0, IFERROR((AK119 - AL119) / AL119, 0))</f>
        <v>3.4825596677680266E-2</v>
      </c>
      <c r="AN119" s="128">
        <f ca="1">IFERROR(AN107 / AN71, 0)</f>
        <v>2.9283906924438123</v>
      </c>
      <c r="AO119" s="116">
        <f ca="1">IFERROR(AO107 / AO71, 0)</f>
        <v>2.9956798293992204</v>
      </c>
      <c r="AP119" s="115">
        <f t="shared" ref="AP119:AP123" ca="1" si="719">IF(AN$9 = 0, 0, IFERROR((AN119 - AO119) / AO119, 0))</f>
        <v>-2.2462058960721048E-2</v>
      </c>
      <c r="AQ119" s="128">
        <f ca="1">IFERROR(AQ107 / AQ71, 0)</f>
        <v>2.9264891871269847</v>
      </c>
      <c r="AR119" s="116">
        <f ca="1">IFERROR(AR107 / AR71, 0)</f>
        <v>2.8594388247701379</v>
      </c>
      <c r="AS119" s="115">
        <f t="shared" ref="AS119:AS123" ca="1" si="720">IF(AQ$9 = 0, 0, IFERROR((AQ119 - AR119) / AR119, 0))</f>
        <v>2.3448783648042128E-2</v>
      </c>
      <c r="AT119" s="128">
        <f ca="1">IFERROR(AT107 / AT71, 0)</f>
        <v>2.8682945887868723</v>
      </c>
      <c r="AU119" s="116">
        <f ca="1">IFERROR(AU107 / AU71, 0)</f>
        <v>3.06903832183073</v>
      </c>
      <c r="AV119" s="115">
        <f t="shared" ref="AV119:AV123" ca="1" si="721">IF(AT$9 = 0, 0, IFERROR((AT119 - AU119) / AU119, 0))</f>
        <v>-6.540932761116873E-2</v>
      </c>
      <c r="AW119" s="128">
        <f ca="1">IFERROR(AW107 / AW71, 0)</f>
        <v>2.9018066936518907</v>
      </c>
      <c r="AX119" s="116">
        <f ca="1">IFERROR(AX107 / AX71, 0)</f>
        <v>2.9454066070413067</v>
      </c>
      <c r="AY119" s="115">
        <f t="shared" ref="AY119:AY123" ca="1" si="722">IF(AW$9 = 0, 0, IFERROR((AW119 - AX119) / AX119, 0))</f>
        <v>-1.4802680650333922E-2</v>
      </c>
      <c r="AZ119" s="128">
        <f ca="1">IFERROR(AZ107 / AZ71, 0)</f>
        <v>2.8799581531238436</v>
      </c>
      <c r="BA119" s="116">
        <f ca="1">IFERROR(BA107 / BA71, 0)</f>
        <v>2.9771783264106033</v>
      </c>
      <c r="BB119" s="115">
        <f t="shared" ref="BB119:BB123" ca="1" si="723">IF(AZ$9 = 0, 0, IFERROR((AZ119 - BA119) / BA119, 0))</f>
        <v>-3.2655139406436544E-2</v>
      </c>
      <c r="BC119" s="128">
        <f ca="1">IFERROR(BC107 / BC71, 0)</f>
        <v>2.8372004786504395</v>
      </c>
      <c r="BD119" s="116">
        <f ca="1">IFERROR(BD107 / BD71, 0)</f>
        <v>2.855631991158031</v>
      </c>
      <c r="BE119" s="115">
        <f t="shared" ref="BE119:BE123" ca="1" si="724">IF(BC$9 = 0, 0, IFERROR((BC119 - BD119) / BD119, 0))</f>
        <v>-6.4544425068291519E-3</v>
      </c>
      <c r="BF119" s="128">
        <f ca="1">IFERROR(BF107 / BF71, 0)</f>
        <v>2.884625194842001</v>
      </c>
      <c r="BG119" s="116">
        <f ca="1">IFERROR(BG107 / BG71, 0)</f>
        <v>2.9317000144873879</v>
      </c>
      <c r="BH119" s="115">
        <f t="shared" ref="BH119:BH123" ca="1" si="725">IF(BF$9 = 0, 0, IFERROR((BF119 - BG119) / BG119, 0))</f>
        <v>-1.6057174817600859E-2</v>
      </c>
      <c r="BI119" s="128">
        <f ca="1">IFERROR(BI107 / BI71, 0)</f>
        <v>2.7984940203750184</v>
      </c>
      <c r="BJ119" s="116">
        <f ca="1">IFERROR(BJ107 / BJ71, 0)</f>
        <v>2.6448496968251494</v>
      </c>
      <c r="BK119" s="115">
        <f t="shared" ref="BK119:BK123" ca="1" si="726">IF(BI$9 = 0, 0, IFERROR((BI119 - BJ119) / BJ119, 0))</f>
        <v>5.8091892228999666E-2</v>
      </c>
      <c r="BL119" s="128">
        <f ca="1">IFERROR(BL107 / BL71, 0)</f>
        <v>2.8403071538997331</v>
      </c>
      <c r="BM119" s="116">
        <f ca="1">IFERROR(BM107 / BM71, 0)</f>
        <v>2.9963530733837964</v>
      </c>
      <c r="BN119" s="115">
        <f t="shared" ref="BN119:BN123" ca="1" si="727">IF(BL$9 = 0, 0, IFERROR((BL119 - BM119) / BM119, 0))</f>
        <v>-5.2078615457636937E-2</v>
      </c>
      <c r="BO119" s="158" t="str">
        <f t="shared" ref="BO119:BO123" si="728">E119</f>
        <v>Total Active</v>
      </c>
      <c r="BP119" s="248" t="str">
        <f>$D119</f>
        <v>UPT</v>
      </c>
    </row>
    <row r="120" spans="4:68" ht="15" thickTop="1" x14ac:dyDescent="0.2">
      <c r="D120" s="237"/>
      <c r="E120" s="136" t="str">
        <f>$E$30</f>
        <v>Elite</v>
      </c>
      <c r="F120" s="129">
        <f t="shared" ca="1" si="708"/>
        <v>3.4133048887859432</v>
      </c>
      <c r="G120" s="109">
        <f t="shared" ca="1" si="708"/>
        <v>3.3821429873029403</v>
      </c>
      <c r="H120" s="108">
        <f t="shared" ca="1" si="709"/>
        <v>9.2136558389131519E-3</v>
      </c>
      <c r="I120" s="141"/>
      <c r="J120" s="129">
        <f t="shared" ref="J120:K123" ca="1" si="729">IFERROR(J108 / J72, 0)</f>
        <v>3.4119558766834306</v>
      </c>
      <c r="K120" s="109">
        <f t="shared" ca="1" si="729"/>
        <v>3.4121406045162344</v>
      </c>
      <c r="L120" s="108">
        <f t="shared" ca="1" si="710"/>
        <v>-5.413839997075863E-5</v>
      </c>
      <c r="M120" s="141"/>
      <c r="N120" s="129">
        <f t="shared" ref="N120:O123" ca="1" si="730">IFERROR(N108 / N72, 0)</f>
        <v>3.4119558766834306</v>
      </c>
      <c r="O120" s="109">
        <f t="shared" ca="1" si="730"/>
        <v>3.4121406045162344</v>
      </c>
      <c r="P120" s="108">
        <f t="shared" ca="1" si="711"/>
        <v>-5.413839997075863E-5</v>
      </c>
      <c r="Q120" s="141"/>
      <c r="R120" s="129">
        <f t="shared" ref="R120:S123" ca="1" si="731">IFERROR(R108 / R72, 0)</f>
        <v>3.7860118659211146</v>
      </c>
      <c r="S120" s="109">
        <f t="shared" ca="1" si="731"/>
        <v>3.7061469665621036</v>
      </c>
      <c r="T120" s="108">
        <f t="shared" ca="1" si="712"/>
        <v>2.1549307159045357E-2</v>
      </c>
      <c r="U120" s="129">
        <f t="shared" ref="U120:V123" ca="1" si="732">IFERROR(U108 / U72, 0)</f>
        <v>3.7528402982635694</v>
      </c>
      <c r="V120" s="109">
        <f t="shared" ca="1" si="732"/>
        <v>3.7553273064815564</v>
      </c>
      <c r="W120" s="108">
        <f t="shared" ca="1" si="713"/>
        <v>-6.6226137298195048E-4</v>
      </c>
      <c r="X120" s="129">
        <f t="shared" ref="X120:Y123" ca="1" si="733">IFERROR(X108 / X72, 0)</f>
        <v>3.6045466400069546</v>
      </c>
      <c r="Y120" s="109">
        <f t="shared" ca="1" si="733"/>
        <v>3.693009452626951</v>
      </c>
      <c r="Z120" s="108">
        <f t="shared" ca="1" si="714"/>
        <v>-2.3954125694714952E-2</v>
      </c>
      <c r="AA120" s="129">
        <f t="shared" ref="AA120:AB123" ca="1" si="734">IFERROR(AA108 / AA72, 0)</f>
        <v>3.5945293007168413</v>
      </c>
      <c r="AB120" s="109">
        <f t="shared" ca="1" si="734"/>
        <v>3.5750688595583435</v>
      </c>
      <c r="AC120" s="108">
        <f t="shared" ca="1" si="715"/>
        <v>5.4433751972267934E-3</v>
      </c>
      <c r="AD120" s="141"/>
      <c r="AE120" s="129">
        <f t="shared" ref="AE120:AF123" ca="1" si="735">IFERROR(AE108 / AE72, 0)</f>
        <v>3.7977266374732133</v>
      </c>
      <c r="AF120" s="109">
        <f t="shared" ca="1" si="735"/>
        <v>3.6568308852203302</v>
      </c>
      <c r="AG120" s="108">
        <f t="shared" ca="1" si="716"/>
        <v>3.852946900616485E-2</v>
      </c>
      <c r="AH120" s="129">
        <f t="shared" ref="AH120:AI123" ca="1" si="736">IFERROR(AH108 / AH72, 0)</f>
        <v>4.1775825456967981</v>
      </c>
      <c r="AI120" s="109">
        <f t="shared" ca="1" si="736"/>
        <v>3.9612790950619972</v>
      </c>
      <c r="AJ120" s="108">
        <f t="shared" ca="1" si="717"/>
        <v>5.4604446049872593E-2</v>
      </c>
      <c r="AK120" s="129">
        <f t="shared" ref="AK120:AL123" ca="1" si="737">IFERROR(AK108 / AK72, 0)</f>
        <v>4.1366285586191438</v>
      </c>
      <c r="AL120" s="109">
        <f t="shared" ca="1" si="737"/>
        <v>4.2019484149165534</v>
      </c>
      <c r="AM120" s="108">
        <f t="shared" ca="1" si="718"/>
        <v>-1.554513522001596E-2</v>
      </c>
      <c r="AN120" s="129">
        <f t="shared" ref="AN120:AO123" ca="1" si="738">IFERROR(AN108 / AN72, 0)</f>
        <v>4.0393536330658462</v>
      </c>
      <c r="AO120" s="109">
        <f t="shared" ca="1" si="738"/>
        <v>4.0233612673631045</v>
      </c>
      <c r="AP120" s="108">
        <f t="shared" ca="1" si="719"/>
        <v>3.9748768852723446E-3</v>
      </c>
      <c r="AQ120" s="129">
        <f t="shared" ref="AQ120:AR123" ca="1" si="739">IFERROR(AQ108 / AQ72, 0)</f>
        <v>4.0630069063219407</v>
      </c>
      <c r="AR120" s="109">
        <f t="shared" ca="1" si="739"/>
        <v>3.9818217357310397</v>
      </c>
      <c r="AS120" s="108">
        <f t="shared" ca="1" si="720"/>
        <v>2.0388951585246166E-2</v>
      </c>
      <c r="AT120" s="129">
        <f t="shared" ref="AT120:AU123" ca="1" si="740">IFERROR(AT108 / AT72, 0)</f>
        <v>3.9796319339838888</v>
      </c>
      <c r="AU120" s="109">
        <f t="shared" ca="1" si="740"/>
        <v>4.16957928802589</v>
      </c>
      <c r="AV120" s="108">
        <f t="shared" ca="1" si="721"/>
        <v>-4.555552033450664E-2</v>
      </c>
      <c r="AW120" s="129">
        <f t="shared" ref="AW120:AX123" ca="1" si="741">IFERROR(AW108 / AW72, 0)</f>
        <v>3.9668860961500099</v>
      </c>
      <c r="AX120" s="109">
        <f t="shared" ca="1" si="741"/>
        <v>4.0690878378378379</v>
      </c>
      <c r="AY120" s="108">
        <f t="shared" ca="1" si="722"/>
        <v>-2.5116622142552281E-2</v>
      </c>
      <c r="AZ120" s="129">
        <f t="shared" ref="AZ120:BA123" ca="1" si="742">IFERROR(AZ108 / AZ72, 0)</f>
        <v>3.817456317204301</v>
      </c>
      <c r="BA120" s="109">
        <f t="shared" ca="1" si="742"/>
        <v>4.0014077897700613</v>
      </c>
      <c r="BB120" s="108">
        <f t="shared" ca="1" si="723"/>
        <v>-4.5971688523236208E-2</v>
      </c>
      <c r="BC120" s="129">
        <f t="shared" ref="BC120:BD123" ca="1" si="743">IFERROR(BC108 / BC72, 0)</f>
        <v>3.8723597438593136</v>
      </c>
      <c r="BD120" s="109">
        <f t="shared" ca="1" si="743"/>
        <v>3.9092207792207794</v>
      </c>
      <c r="BE120" s="108">
        <f t="shared" ca="1" si="724"/>
        <v>-9.4292539212413734E-3</v>
      </c>
      <c r="BF120" s="129">
        <f t="shared" ref="BF120:BG123" ca="1" si="744">IFERROR(BF108 / BF72, 0)</f>
        <v>3.9390081353127728</v>
      </c>
      <c r="BG120" s="109">
        <f t="shared" ca="1" si="744"/>
        <v>4.0295199019555605</v>
      </c>
      <c r="BH120" s="108">
        <f t="shared" ca="1" si="725"/>
        <v>-2.2462171386437767E-2</v>
      </c>
      <c r="BI120" s="129">
        <f t="shared" ref="BI120:BJ123" ca="1" si="745">IFERROR(BI108 / BI72, 0)</f>
        <v>3.7433150054043893</v>
      </c>
      <c r="BJ120" s="109">
        <f t="shared" ca="1" si="745"/>
        <v>3.5568157950010502</v>
      </c>
      <c r="BK120" s="108">
        <f t="shared" ca="1" si="726"/>
        <v>5.2434317983364696E-2</v>
      </c>
      <c r="BL120" s="129">
        <f t="shared" ref="BL120:BM123" ca="1" si="746">IFERROR(BL108 / BL72, 0)</f>
        <v>3.8289952097881916</v>
      </c>
      <c r="BM120" s="109">
        <f t="shared" ca="1" si="746"/>
        <v>3.9522266065388951</v>
      </c>
      <c r="BN120" s="108">
        <f t="shared" ca="1" si="727"/>
        <v>-3.118024572447823E-2</v>
      </c>
      <c r="BO120" s="152" t="str">
        <f t="shared" si="728"/>
        <v>Elite</v>
      </c>
      <c r="BP120" s="249"/>
    </row>
    <row r="121" spans="4:68" x14ac:dyDescent="0.2">
      <c r="D121" s="237"/>
      <c r="E121" s="79" t="str">
        <f>$E$31</f>
        <v>High Value</v>
      </c>
      <c r="F121" s="130">
        <f t="shared" ca="1" si="708"/>
        <v>2.782185162548386</v>
      </c>
      <c r="G121" s="101">
        <f t="shared" ca="1" si="708"/>
        <v>2.7679526335336986</v>
      </c>
      <c r="H121" s="13">
        <f t="shared" ca="1" si="709"/>
        <v>5.1418976041210269E-3</v>
      </c>
      <c r="I121" s="141"/>
      <c r="J121" s="130">
        <f t="shared" ca="1" si="729"/>
        <v>2.7691934016214748</v>
      </c>
      <c r="K121" s="101">
        <f t="shared" ca="1" si="729"/>
        <v>2.7817733861033207</v>
      </c>
      <c r="L121" s="13">
        <f t="shared" ca="1" si="710"/>
        <v>-4.5222894663852729E-3</v>
      </c>
      <c r="M121" s="141"/>
      <c r="N121" s="130">
        <f t="shared" ca="1" si="730"/>
        <v>2.7691934016214748</v>
      </c>
      <c r="O121" s="101">
        <f t="shared" ca="1" si="730"/>
        <v>2.7817733861033207</v>
      </c>
      <c r="P121" s="13">
        <f t="shared" ca="1" si="711"/>
        <v>-4.5222894663852729E-3</v>
      </c>
      <c r="Q121" s="141"/>
      <c r="R121" s="130">
        <f t="shared" ca="1" si="731"/>
        <v>2.8014536143137039</v>
      </c>
      <c r="S121" s="101">
        <f t="shared" ca="1" si="731"/>
        <v>2.7305209051589041</v>
      </c>
      <c r="T121" s="13">
        <f t="shared" ca="1" si="712"/>
        <v>2.5977720595650153E-2</v>
      </c>
      <c r="U121" s="130">
        <f t="shared" ca="1" si="732"/>
        <v>2.7836695495534598</v>
      </c>
      <c r="V121" s="101">
        <f t="shared" ca="1" si="732"/>
        <v>2.8324618052237076</v>
      </c>
      <c r="W121" s="13">
        <f t="shared" ca="1" si="713"/>
        <v>-1.7226094833922817E-2</v>
      </c>
      <c r="X121" s="130">
        <f t="shared" ca="1" si="733"/>
        <v>2.7531476226327678</v>
      </c>
      <c r="Y121" s="101">
        <f t="shared" ca="1" si="733"/>
        <v>2.8046729313686058</v>
      </c>
      <c r="Z121" s="13">
        <f t="shared" ca="1" si="714"/>
        <v>-1.8371236146488949E-2</v>
      </c>
      <c r="AA121" s="130">
        <f t="shared" ca="1" si="734"/>
        <v>2.7118773753068979</v>
      </c>
      <c r="AB121" s="101">
        <f t="shared" ca="1" si="734"/>
        <v>2.7075072252874959</v>
      </c>
      <c r="AC121" s="13">
        <f t="shared" ca="1" si="715"/>
        <v>1.6140861891653692E-3</v>
      </c>
      <c r="AD121" s="141"/>
      <c r="AE121" s="130">
        <f t="shared" ca="1" si="735"/>
        <v>2.5711638048514582</v>
      </c>
      <c r="AF121" s="101">
        <f t="shared" ca="1" si="735"/>
        <v>2.5576721285010895</v>
      </c>
      <c r="AG121" s="13">
        <f t="shared" ca="1" si="716"/>
        <v>5.2749827470167055E-3</v>
      </c>
      <c r="AH121" s="130">
        <f t="shared" ca="1" si="736"/>
        <v>2.8406789221341948</v>
      </c>
      <c r="AI121" s="101">
        <f t="shared" ca="1" si="736"/>
        <v>2.7377605086541856</v>
      </c>
      <c r="AJ121" s="13">
        <f t="shared" ca="1" si="717"/>
        <v>3.7592190096496531E-2</v>
      </c>
      <c r="AK121" s="130">
        <f t="shared" ca="1" si="737"/>
        <v>2.7571634646908398</v>
      </c>
      <c r="AL121" s="101">
        <f t="shared" ca="1" si="737"/>
        <v>2.6492692126355495</v>
      </c>
      <c r="AM121" s="13">
        <f t="shared" ca="1" si="718"/>
        <v>4.0726043069045009E-2</v>
      </c>
      <c r="AN121" s="130">
        <f t="shared" ca="1" si="738"/>
        <v>2.7039327313178902</v>
      </c>
      <c r="AO121" s="101">
        <f t="shared" ca="1" si="738"/>
        <v>2.777444960311517</v>
      </c>
      <c r="AP121" s="13">
        <f t="shared" ca="1" si="719"/>
        <v>-2.6467573631191472E-2</v>
      </c>
      <c r="AQ121" s="130">
        <f t="shared" ca="1" si="739"/>
        <v>2.7443243924997898</v>
      </c>
      <c r="AR121" s="101">
        <f t="shared" ca="1" si="739"/>
        <v>2.668148238972504</v>
      </c>
      <c r="AS121" s="13">
        <f t="shared" ca="1" si="720"/>
        <v>2.8550195380681324E-2</v>
      </c>
      <c r="AT121" s="130">
        <f t="shared" ca="1" si="740"/>
        <v>2.6880460683081813</v>
      </c>
      <c r="AU121" s="101">
        <f t="shared" ca="1" si="740"/>
        <v>2.8652011613438408</v>
      </c>
      <c r="AV121" s="13">
        <f t="shared" ca="1" si="721"/>
        <v>-6.1829897120581241E-2</v>
      </c>
      <c r="AW121" s="130">
        <f t="shared" ca="1" si="741"/>
        <v>2.7321645970294619</v>
      </c>
      <c r="AX121" s="101">
        <f t="shared" ca="1" si="741"/>
        <v>2.728807396634116</v>
      </c>
      <c r="AY121" s="13">
        <f t="shared" ca="1" si="722"/>
        <v>1.2302811841857768E-3</v>
      </c>
      <c r="AZ121" s="130">
        <f t="shared" ca="1" si="742"/>
        <v>2.7251369382933985</v>
      </c>
      <c r="BA121" s="101">
        <f t="shared" ca="1" si="742"/>
        <v>2.803509772244924</v>
      </c>
      <c r="BB121" s="13">
        <f t="shared" ca="1" si="723"/>
        <v>-2.7955256203286951E-2</v>
      </c>
      <c r="BC121" s="130">
        <f t="shared" ca="1" si="743"/>
        <v>2.6274851555345484</v>
      </c>
      <c r="BD121" s="101">
        <f t="shared" ca="1" si="743"/>
        <v>2.6823956442831216</v>
      </c>
      <c r="BE121" s="13">
        <f t="shared" ca="1" si="724"/>
        <v>-2.0470689648487025E-2</v>
      </c>
      <c r="BF121" s="130">
        <f t="shared" ca="1" si="744"/>
        <v>2.6687100673458817</v>
      </c>
      <c r="BG121" s="101">
        <f t="shared" ca="1" si="744"/>
        <v>2.7086302454473477</v>
      </c>
      <c r="BH121" s="13">
        <f t="shared" ca="1" si="725"/>
        <v>-1.4738142339126433E-2</v>
      </c>
      <c r="BI121" s="130">
        <f t="shared" ca="1" si="745"/>
        <v>2.6070702193348256</v>
      </c>
      <c r="BJ121" s="101">
        <f t="shared" ca="1" si="745"/>
        <v>2.4771258487921211</v>
      </c>
      <c r="BK121" s="13">
        <f t="shared" ca="1" si="726"/>
        <v>5.2457718531364543E-2</v>
      </c>
      <c r="BL121" s="130">
        <f t="shared" ca="1" si="746"/>
        <v>2.6879857349527301</v>
      </c>
      <c r="BM121" s="101">
        <f t="shared" ca="1" si="746"/>
        <v>2.8561623522433588</v>
      </c>
      <c r="BN121" s="13">
        <f t="shared" ca="1" si="727"/>
        <v>-5.8882022990932294E-2</v>
      </c>
      <c r="BO121" s="159" t="str">
        <f t="shared" si="728"/>
        <v>High Value</v>
      </c>
      <c r="BP121" s="249"/>
    </row>
    <row r="122" spans="4:68" x14ac:dyDescent="0.2">
      <c r="D122" s="238"/>
      <c r="E122" s="79" t="str">
        <f>$E$32</f>
        <v>Opportunity</v>
      </c>
      <c r="F122" s="130">
        <f t="shared" ca="1" si="708"/>
        <v>2.1078829331317617</v>
      </c>
      <c r="G122" s="101">
        <f t="shared" ca="1" si="708"/>
        <v>2.0727615018508727</v>
      </c>
      <c r="H122" s="13">
        <f t="shared" ca="1" si="709"/>
        <v>1.6944270360833735E-2</v>
      </c>
      <c r="I122" s="141"/>
      <c r="J122" s="130">
        <f t="shared" ca="1" si="729"/>
        <v>2.1089458165390753</v>
      </c>
      <c r="K122" s="101">
        <f t="shared" ca="1" si="729"/>
        <v>2.1072177996869068</v>
      </c>
      <c r="L122" s="13">
        <f t="shared" ca="1" si="710"/>
        <v>8.2004662850952204E-4</v>
      </c>
      <c r="M122" s="141"/>
      <c r="N122" s="130">
        <f t="shared" ca="1" si="730"/>
        <v>2.1089491110942791</v>
      </c>
      <c r="O122" s="101">
        <f t="shared" ca="1" si="730"/>
        <v>2.1072177996869068</v>
      </c>
      <c r="P122" s="13">
        <f t="shared" ca="1" si="711"/>
        <v>8.2161009062731941E-4</v>
      </c>
      <c r="Q122" s="141"/>
      <c r="R122" s="130">
        <f t="shared" ca="1" si="731"/>
        <v>2.0026890938295221</v>
      </c>
      <c r="S122" s="101">
        <f t="shared" ca="1" si="731"/>
        <v>1.9120336802713134</v>
      </c>
      <c r="T122" s="13">
        <f t="shared" ca="1" si="712"/>
        <v>4.7413084033825659E-2</v>
      </c>
      <c r="U122" s="130">
        <f t="shared" ca="1" si="732"/>
        <v>1.9782223010733611</v>
      </c>
      <c r="V122" s="101">
        <f t="shared" ca="1" si="732"/>
        <v>1.9876137464617489</v>
      </c>
      <c r="W122" s="13">
        <f t="shared" ca="1" si="713"/>
        <v>-4.724985126061872E-3</v>
      </c>
      <c r="X122" s="130">
        <f t="shared" ca="1" si="733"/>
        <v>2.0133583501715897</v>
      </c>
      <c r="Y122" s="101">
        <f t="shared" ca="1" si="733"/>
        <v>2.031277674905402</v>
      </c>
      <c r="Z122" s="13">
        <f t="shared" ca="1" si="714"/>
        <v>-8.8217012155400263E-3</v>
      </c>
      <c r="AA122" s="130">
        <f t="shared" ca="1" si="734"/>
        <v>1.9343054905534891</v>
      </c>
      <c r="AB122" s="101">
        <f t="shared" ca="1" si="734"/>
        <v>1.9290413327277256</v>
      </c>
      <c r="AC122" s="13">
        <f t="shared" ca="1" si="715"/>
        <v>2.728898410030343E-3</v>
      </c>
      <c r="AD122" s="141"/>
      <c r="AE122" s="130">
        <f t="shared" ca="1" si="735"/>
        <v>1.8799269120334117</v>
      </c>
      <c r="AF122" s="101">
        <f t="shared" ca="1" si="735"/>
        <v>1.7843137254901962</v>
      </c>
      <c r="AG122" s="13">
        <f t="shared" ca="1" si="716"/>
        <v>5.3585412238505381E-2</v>
      </c>
      <c r="AH122" s="130">
        <f t="shared" ca="1" si="736"/>
        <v>1.9154414302478084</v>
      </c>
      <c r="AI122" s="101">
        <f t="shared" ca="1" si="736"/>
        <v>1.8159049360146253</v>
      </c>
      <c r="AJ122" s="13">
        <f t="shared" ca="1" si="717"/>
        <v>5.4813714230898182E-2</v>
      </c>
      <c r="AK122" s="130">
        <f t="shared" ca="1" si="737"/>
        <v>1.8562852790968551</v>
      </c>
      <c r="AL122" s="101">
        <f t="shared" ca="1" si="737"/>
        <v>1.7519788918205805</v>
      </c>
      <c r="AM122" s="13">
        <f t="shared" ca="1" si="718"/>
        <v>5.9536326472451925E-2</v>
      </c>
      <c r="AN122" s="130">
        <f t="shared" ca="1" si="738"/>
        <v>1.8480655182151935</v>
      </c>
      <c r="AO122" s="101">
        <f t="shared" ca="1" si="738"/>
        <v>1.8783812795191068</v>
      </c>
      <c r="AP122" s="13">
        <f t="shared" ca="1" si="719"/>
        <v>-1.6139301234770937E-2</v>
      </c>
      <c r="AQ122" s="130">
        <f t="shared" ca="1" si="739"/>
        <v>1.7904447570609241</v>
      </c>
      <c r="AR122" s="101">
        <f t="shared" ca="1" si="739"/>
        <v>1.7245331713982086</v>
      </c>
      <c r="AS122" s="13">
        <f t="shared" ca="1" si="720"/>
        <v>3.821995816367859E-2</v>
      </c>
      <c r="AT122" s="130">
        <f t="shared" ca="1" si="740"/>
        <v>1.7677676654054606</v>
      </c>
      <c r="AU122" s="101">
        <f t="shared" ca="1" si="740"/>
        <v>1.8310095533178414</v>
      </c>
      <c r="AV122" s="13">
        <f t="shared" ca="1" si="721"/>
        <v>-3.4539354422146368E-2</v>
      </c>
      <c r="AW122" s="130">
        <f t="shared" ca="1" si="741"/>
        <v>1.8755369093996603</v>
      </c>
      <c r="AX122" s="101">
        <f t="shared" ca="1" si="741"/>
        <v>1.7930539609644087</v>
      </c>
      <c r="AY122" s="13">
        <f t="shared" ca="1" si="722"/>
        <v>4.6001375435955921E-2</v>
      </c>
      <c r="AZ122" s="130">
        <f t="shared" ca="1" si="742"/>
        <v>1.9357253849413758</v>
      </c>
      <c r="BA122" s="101">
        <f t="shared" ca="1" si="742"/>
        <v>1.9947984395318596</v>
      </c>
      <c r="BB122" s="13">
        <f t="shared" ca="1" si="723"/>
        <v>-2.9613545619349462E-2</v>
      </c>
      <c r="BC122" s="130">
        <f t="shared" ca="1" si="743"/>
        <v>1.8265965080124371</v>
      </c>
      <c r="BD122" s="101">
        <f t="shared" ca="1" si="743"/>
        <v>1.8624078624078624</v>
      </c>
      <c r="BE122" s="13">
        <f t="shared" ca="1" si="724"/>
        <v>-1.9228524061923592E-2</v>
      </c>
      <c r="BF122" s="130">
        <f t="shared" ca="1" si="744"/>
        <v>1.8288687009861013</v>
      </c>
      <c r="BG122" s="101">
        <f t="shared" ca="1" si="744"/>
        <v>1.8325260804769001</v>
      </c>
      <c r="BH122" s="13">
        <f t="shared" ca="1" si="725"/>
        <v>-1.9958130635974376E-3</v>
      </c>
      <c r="BI122" s="130">
        <f t="shared" ca="1" si="745"/>
        <v>1.7331932773109244</v>
      </c>
      <c r="BJ122" s="101">
        <f t="shared" ca="1" si="745"/>
        <v>1.6488768356956456</v>
      </c>
      <c r="BK122" s="13">
        <f t="shared" ca="1" si="726"/>
        <v>5.113568205335757E-2</v>
      </c>
      <c r="BL122" s="130">
        <f t="shared" ca="1" si="746"/>
        <v>1.8380123526108927</v>
      </c>
      <c r="BM122" s="101">
        <f t="shared" ca="1" si="746"/>
        <v>1.9795266272189349</v>
      </c>
      <c r="BN122" s="13">
        <f t="shared" ca="1" si="727"/>
        <v>-7.1488947237278458E-2</v>
      </c>
      <c r="BO122" s="159" t="str">
        <f t="shared" si="728"/>
        <v>Opportunity</v>
      </c>
      <c r="BP122" s="250"/>
    </row>
    <row r="123" spans="4:68" x14ac:dyDescent="0.2">
      <c r="D123" s="239"/>
      <c r="E123" s="78" t="str">
        <f>$E$33</f>
        <v>Marginal</v>
      </c>
      <c r="F123" s="131">
        <f t="shared" ca="1" si="708"/>
        <v>1.3209022556390977</v>
      </c>
      <c r="G123" s="102">
        <f t="shared" ca="1" si="708"/>
        <v>1.3164841757912105</v>
      </c>
      <c r="H123" s="100">
        <f t="shared" ca="1" si="709"/>
        <v>3.355968821449712E-3</v>
      </c>
      <c r="I123" s="141"/>
      <c r="J123" s="131">
        <f t="shared" ca="1" si="729"/>
        <v>1.3106609268169156</v>
      </c>
      <c r="K123" s="102">
        <f t="shared" ca="1" si="729"/>
        <v>1.3207297248479739</v>
      </c>
      <c r="L123" s="100">
        <f t="shared" ca="1" si="710"/>
        <v>-7.6236627688661346E-3</v>
      </c>
      <c r="M123" s="141"/>
      <c r="N123" s="131">
        <f t="shared" ca="1" si="730"/>
        <v>1.3106801033068314</v>
      </c>
      <c r="O123" s="102">
        <f t="shared" ca="1" si="730"/>
        <v>1.3207297248479739</v>
      </c>
      <c r="P123" s="100">
        <f t="shared" ca="1" si="711"/>
        <v>-7.6091431517521999E-3</v>
      </c>
      <c r="Q123" s="141"/>
      <c r="R123" s="131">
        <f t="shared" ca="1" si="731"/>
        <v>1.2979495941905168</v>
      </c>
      <c r="S123" s="102">
        <f t="shared" ca="1" si="731"/>
        <v>1.2911593435680253</v>
      </c>
      <c r="T123" s="100">
        <f t="shared" ca="1" si="712"/>
        <v>5.2590337949513918E-3</v>
      </c>
      <c r="U123" s="131">
        <f t="shared" ca="1" si="732"/>
        <v>1.2399066929840301</v>
      </c>
      <c r="V123" s="102">
        <f t="shared" ca="1" si="732"/>
        <v>1.2618247029813943</v>
      </c>
      <c r="W123" s="100">
        <f t="shared" ca="1" si="713"/>
        <v>-1.737009106381977E-2</v>
      </c>
      <c r="X123" s="131">
        <f t="shared" ca="1" si="733"/>
        <v>1.3316498316498318</v>
      </c>
      <c r="Y123" s="102">
        <f t="shared" ca="1" si="733"/>
        <v>1.3123732251521298</v>
      </c>
      <c r="Z123" s="100">
        <f t="shared" ca="1" si="714"/>
        <v>1.4688357037661578E-2</v>
      </c>
      <c r="AA123" s="131">
        <f t="shared" ca="1" si="734"/>
        <v>1.2536305302262749</v>
      </c>
      <c r="AB123" s="102">
        <f t="shared" ca="1" si="734"/>
        <v>1.2474716202270382</v>
      </c>
      <c r="AC123" s="100">
        <f t="shared" ca="1" si="715"/>
        <v>4.9371143193749174E-3</v>
      </c>
      <c r="AD123" s="141"/>
      <c r="AE123" s="131">
        <f t="shared" ca="1" si="735"/>
        <v>1.2654088050314465</v>
      </c>
      <c r="AF123" s="102">
        <f t="shared" ca="1" si="735"/>
        <v>1.221169036334913</v>
      </c>
      <c r="AG123" s="100">
        <f t="shared" ca="1" si="716"/>
        <v>3.6227391442310061E-2</v>
      </c>
      <c r="AH123" s="131">
        <f t="shared" ca="1" si="736"/>
        <v>1.2669039145907472</v>
      </c>
      <c r="AI123" s="102">
        <f t="shared" ca="1" si="736"/>
        <v>1.1919504643962848</v>
      </c>
      <c r="AJ123" s="100">
        <f t="shared" ca="1" si="717"/>
        <v>6.288302444886068E-2</v>
      </c>
      <c r="AK123" s="131">
        <f t="shared" ca="1" si="737"/>
        <v>1.1916058394160585</v>
      </c>
      <c r="AL123" s="102">
        <f t="shared" ca="1" si="737"/>
        <v>1.1709905660377358</v>
      </c>
      <c r="AM123" s="100">
        <f t="shared" ca="1" si="718"/>
        <v>1.7604986731941236E-2</v>
      </c>
      <c r="AN123" s="131">
        <f t="shared" ca="1" si="738"/>
        <v>1.2007366482504604</v>
      </c>
      <c r="AO123" s="102">
        <f t="shared" ca="1" si="738"/>
        <v>1.2410526315789474</v>
      </c>
      <c r="AP123" s="100">
        <f t="shared" ca="1" si="719"/>
        <v>-3.2485313114556921E-2</v>
      </c>
      <c r="AQ123" s="131">
        <f t="shared" ca="1" si="739"/>
        <v>1.1726878612716762</v>
      </c>
      <c r="AR123" s="102">
        <f t="shared" ca="1" si="739"/>
        <v>1.1864406779661016</v>
      </c>
      <c r="AS123" s="100">
        <f t="shared" ca="1" si="720"/>
        <v>-1.1591659785301415E-2</v>
      </c>
      <c r="AT123" s="131">
        <f t="shared" ca="1" si="740"/>
        <v>1.1340956340956341</v>
      </c>
      <c r="AU123" s="102">
        <f t="shared" ca="1" si="740"/>
        <v>1.2206303724928367</v>
      </c>
      <c r="AV123" s="100">
        <f t="shared" ca="1" si="721"/>
        <v>-7.089348286531387E-2</v>
      </c>
      <c r="AW123" s="131">
        <f t="shared" ca="1" si="741"/>
        <v>1.2612801678908709</v>
      </c>
      <c r="AX123" s="102">
        <f t="shared" ca="1" si="741"/>
        <v>1.1805111821086263</v>
      </c>
      <c r="AY123" s="100">
        <f t="shared" ca="1" si="722"/>
        <v>6.8418653720818901E-2</v>
      </c>
      <c r="AZ123" s="131">
        <f t="shared" ca="1" si="742"/>
        <v>1.3025343189017951</v>
      </c>
      <c r="BA123" s="102">
        <f t="shared" ca="1" si="742"/>
        <v>1.28966639544345</v>
      </c>
      <c r="BB123" s="100">
        <f t="shared" ca="1" si="723"/>
        <v>9.9777147825275154E-3</v>
      </c>
      <c r="BC123" s="131">
        <f t="shared" ca="1" si="743"/>
        <v>1.2728026533996684</v>
      </c>
      <c r="BD123" s="102">
        <f t="shared" ca="1" si="743"/>
        <v>1.2308457711442786</v>
      </c>
      <c r="BE123" s="100">
        <f t="shared" ca="1" si="724"/>
        <v>3.408784694152521E-2</v>
      </c>
      <c r="BF123" s="131">
        <f t="shared" ca="1" si="744"/>
        <v>1.335016835016835</v>
      </c>
      <c r="BG123" s="102">
        <f t="shared" ca="1" si="744"/>
        <v>1.2488038277511961</v>
      </c>
      <c r="BH123" s="100">
        <f t="shared" ca="1" si="725"/>
        <v>6.9036469419611196E-2</v>
      </c>
      <c r="BI123" s="131">
        <f t="shared" ca="1" si="745"/>
        <v>1.1694915254237288</v>
      </c>
      <c r="BJ123" s="102">
        <f t="shared" ca="1" si="745"/>
        <v>1.2293729372937294</v>
      </c>
      <c r="BK123" s="100">
        <f t="shared" ca="1" si="726"/>
        <v>-4.8708906836537419E-2</v>
      </c>
      <c r="BL123" s="131">
        <f t="shared" ca="1" si="746"/>
        <v>1.160603371783496</v>
      </c>
      <c r="BM123" s="102">
        <f t="shared" ca="1" si="746"/>
        <v>1.1830065359477124</v>
      </c>
      <c r="BN123" s="100">
        <f t="shared" ca="1" si="727"/>
        <v>-1.8937481310083472E-2</v>
      </c>
      <c r="BO123" s="156" t="str">
        <f t="shared" si="728"/>
        <v>Marginal</v>
      </c>
      <c r="BP123" s="251"/>
    </row>
    <row r="124" spans="4:68" ht="3.75" customHeight="1" x14ac:dyDescent="0.2">
      <c r="D124" s="144"/>
      <c r="E124" s="144"/>
      <c r="F124" s="144"/>
      <c r="G124" s="144"/>
      <c r="H124" s="160"/>
      <c r="I124" s="138"/>
      <c r="J124" s="144"/>
      <c r="K124" s="144"/>
      <c r="L124" s="160"/>
      <c r="M124" s="138"/>
      <c r="N124" s="144"/>
      <c r="O124" s="144"/>
      <c r="P124" s="160"/>
      <c r="Q124" s="138"/>
      <c r="R124" s="144"/>
      <c r="S124" s="144"/>
      <c r="T124" s="160"/>
      <c r="U124" s="144"/>
      <c r="V124" s="144"/>
      <c r="W124" s="160"/>
      <c r="X124" s="144"/>
      <c r="Y124" s="144"/>
      <c r="Z124" s="160"/>
      <c r="AA124" s="144"/>
      <c r="AB124" s="144"/>
      <c r="AC124" s="160"/>
      <c r="AD124" s="138"/>
      <c r="AE124" s="144"/>
      <c r="AF124" s="144"/>
      <c r="AG124" s="160"/>
      <c r="AH124" s="144"/>
      <c r="AI124" s="144"/>
      <c r="AJ124" s="160"/>
      <c r="AK124" s="144"/>
      <c r="AL124" s="144"/>
      <c r="AM124" s="160"/>
      <c r="AN124" s="144"/>
      <c r="AO124" s="144"/>
      <c r="AP124" s="160"/>
      <c r="AQ124" s="144"/>
      <c r="AR124" s="144"/>
      <c r="AS124" s="160"/>
      <c r="AT124" s="144"/>
      <c r="AU124" s="144"/>
      <c r="AV124" s="160"/>
      <c r="AW124" s="144"/>
      <c r="AX124" s="144"/>
      <c r="AY124" s="160"/>
      <c r="AZ124" s="144"/>
      <c r="BA124" s="144"/>
      <c r="BB124" s="160"/>
      <c r="BC124" s="144"/>
      <c r="BD124" s="144"/>
      <c r="BE124" s="160"/>
      <c r="BF124" s="144"/>
      <c r="BG124" s="144"/>
      <c r="BH124" s="160"/>
      <c r="BI124" s="144"/>
      <c r="BJ124" s="144"/>
      <c r="BK124" s="160"/>
      <c r="BL124" s="144"/>
      <c r="BM124" s="144"/>
      <c r="BN124" s="160"/>
      <c r="BO124" s="144"/>
      <c r="BP124" s="144"/>
    </row>
    <row r="125" spans="4:68" ht="15" thickBot="1" x14ac:dyDescent="0.25">
      <c r="D125" s="236" t="s">
        <v>203</v>
      </c>
      <c r="E125" s="135" t="str">
        <f>$E$29</f>
        <v>Total Active</v>
      </c>
      <c r="F125" s="132">
        <f ca="1">IFERROR(F87 / F71, 0)</f>
        <v>130.51889150541649</v>
      </c>
      <c r="G125" s="114">
        <f t="shared" ref="G125:G129" ca="1" si="747">IFERROR(G87 / G71, 0)</f>
        <v>128.00088119847194</v>
      </c>
      <c r="H125" s="115">
        <f t="shared" ref="H125:H129" ca="1" si="748">IF(F$9 = 0, 0, IFERROR((F125 - G125) / G125, 0))</f>
        <v>1.9671820095052642E-2</v>
      </c>
      <c r="I125" s="141"/>
      <c r="J125" s="132">
        <f ca="1">IFERROR(J87 / J71, 0)</f>
        <v>128.38961580713777</v>
      </c>
      <c r="K125" s="114">
        <f t="shared" ref="K125:K129" ca="1" si="749">IFERROR(K87 / K71, 0)</f>
        <v>130.47925155146535</v>
      </c>
      <c r="L125" s="115">
        <f t="shared" ref="L125:L129" ca="1" si="750">IF(J$9 = 0, 0, IFERROR((J125 - K125) / K125, 0))</f>
        <v>-1.601508070808759E-2</v>
      </c>
      <c r="M125" s="141"/>
      <c r="N125" s="132">
        <f ca="1">IFERROR(N87 / N71, 0)</f>
        <v>128.38961580713774</v>
      </c>
      <c r="O125" s="114">
        <f t="shared" ref="O125:O129" ca="1" si="751">IFERROR(O87 / O71, 0)</f>
        <v>130.47925155146535</v>
      </c>
      <c r="P125" s="115">
        <f t="shared" ref="P125:P129" ca="1" si="752">IF(N$9 = 0, 0, IFERROR((N125 - O125) / O125, 0))</f>
        <v>-1.6015080708087808E-2</v>
      </c>
      <c r="Q125" s="141"/>
      <c r="R125" s="132">
        <f ca="1">IFERROR(R87 / R71, 0)</f>
        <v>137.80919262739661</v>
      </c>
      <c r="S125" s="114">
        <f t="shared" ref="S125:S129" ca="1" si="753">IFERROR(S87 / S71, 0)</f>
        <v>140.70437021435404</v>
      </c>
      <c r="T125" s="115">
        <f t="shared" ref="T125:T129" ca="1" si="754">IF(R$9 = 0, 0, IFERROR((R125 - S125) / S125, 0))</f>
        <v>-2.0576316020226054E-2</v>
      </c>
      <c r="U125" s="132">
        <f ca="1">IFERROR(U87 / U71, 0)</f>
        <v>126.39348436287752</v>
      </c>
      <c r="V125" s="114">
        <f t="shared" ref="V125:V129" ca="1" si="755">IFERROR(V87 / V71, 0)</f>
        <v>125.47940660328122</v>
      </c>
      <c r="W125" s="115">
        <f t="shared" ref="W125:W129" ca="1" si="756">IF(U$9 = 0, 0, IFERROR((U125 - V125) / V125, 0))</f>
        <v>7.2846834738887999E-3</v>
      </c>
      <c r="X125" s="132">
        <f ca="1">IFERROR(X87 / X71, 0)</f>
        <v>133.05050531226439</v>
      </c>
      <c r="Y125" s="114">
        <f t="shared" ref="Y125:Y129" ca="1" si="757">IFERROR(Y87 / Y71, 0)</f>
        <v>138.46082412485381</v>
      </c>
      <c r="Z125" s="115">
        <f t="shared" ref="Z125:Z129" ca="1" si="758">IF(X$9 = 0, 0, IFERROR((X125 - Y125) / Y125, 0))</f>
        <v>-3.9074726347943699E-2</v>
      </c>
      <c r="AA125" s="132">
        <f ca="1">IFERROR(AA87 / AA71, 0)</f>
        <v>114.75351802181844</v>
      </c>
      <c r="AB125" s="114">
        <f t="shared" ref="AB125:AB129" ca="1" si="759">IFERROR(AB87 / AB71, 0)</f>
        <v>115.8737461109851</v>
      </c>
      <c r="AC125" s="115">
        <f t="shared" ref="AC125:AC129" ca="1" si="760">IF(AA$9 = 0, 0, IFERROR((AA125 - AB125) / AB125, 0))</f>
        <v>-9.6676609392924318E-3</v>
      </c>
      <c r="AD125" s="141"/>
      <c r="AE125" s="132">
        <f ca="1">IFERROR(AE87 / AE71, 0)</f>
        <v>124.13217716797656</v>
      </c>
      <c r="AF125" s="114">
        <f t="shared" ref="AF125:AF129" ca="1" si="761">IFERROR(AF87 / AF71, 0)</f>
        <v>122.81054898322122</v>
      </c>
      <c r="AG125" s="115">
        <f t="shared" ref="AG125:AG129" ca="1" si="762">IF(AE$9 = 0, 0, IFERROR((AE125 - AF125) / AF125, 0))</f>
        <v>1.0761520046098854E-2</v>
      </c>
      <c r="AH125" s="132">
        <f ca="1">IFERROR(AH87 / AH71, 0)</f>
        <v>143.26560991991079</v>
      </c>
      <c r="AI125" s="114">
        <f t="shared" ref="AI125:AI129" ca="1" si="763">IFERROR(AI87 / AI71, 0)</f>
        <v>143.22581841759515</v>
      </c>
      <c r="AJ125" s="115">
        <f t="shared" ref="AJ125:AJ129" ca="1" si="764">IF(AH$9 = 0, 0, IFERROR((AH125 - AI125) / AI125, 0))</f>
        <v>2.7782352899265313E-4</v>
      </c>
      <c r="AK125" s="132">
        <f ca="1">IFERROR(AK87 / AK71, 0)</f>
        <v>138.42174760325403</v>
      </c>
      <c r="AL125" s="114">
        <f t="shared" ref="AL125:AL129" ca="1" si="765">IFERROR(AL87 / AL71, 0)</f>
        <v>144.72651806791359</v>
      </c>
      <c r="AM125" s="115">
        <f t="shared" ref="AM125:AM129" ca="1" si="766">IF(AK$9 = 0, 0, IFERROR((AK125 - AL125) / AL125, 0))</f>
        <v>-4.3563339661782038E-2</v>
      </c>
      <c r="AN125" s="132">
        <f ca="1">IFERROR(AN87 / AN71, 0)</f>
        <v>135.79353118229778</v>
      </c>
      <c r="AO125" s="114">
        <f t="shared" ref="AO125:AO129" ca="1" si="767">IFERROR(AO87 / AO71, 0)</f>
        <v>136.05534359144056</v>
      </c>
      <c r="AP125" s="115">
        <f t="shared" ref="AP125:AP129" ca="1" si="768">IF(AN$9 = 0, 0, IFERROR((AN125 - AO125) / AO125, 0))</f>
        <v>-1.924308169247447E-3</v>
      </c>
      <c r="AQ125" s="132">
        <f ca="1">IFERROR(AQ87 / AQ71, 0)</f>
        <v>127.56030039823149</v>
      </c>
      <c r="AR125" s="114">
        <f t="shared" ref="AR125:AR129" ca="1" si="769">IFERROR(AR87 / AR71, 0)</f>
        <v>125.90865008986532</v>
      </c>
      <c r="AS125" s="115">
        <f t="shared" ref="AS125:AS129" ca="1" si="770">IF(AQ$9 = 0, 0, IFERROR((AQ125 - AR125) / AR125, 0))</f>
        <v>1.3117846209830161E-2</v>
      </c>
      <c r="AT125" s="132">
        <f ca="1">IFERROR(AT87 / AT71, 0)</f>
        <v>110.36889197108805</v>
      </c>
      <c r="AU125" s="114">
        <f t="shared" ref="AU125:AU129" ca="1" si="771">IFERROR(AU87 / AU71, 0)</f>
        <v>108.95336700871776</v>
      </c>
      <c r="AV125" s="115">
        <f t="shared" ref="AV125:AV129" ca="1" si="772">IF(AT$9 = 0, 0, IFERROR((AT125 - AU125) / AU125, 0))</f>
        <v>1.2992025866048022E-2</v>
      </c>
      <c r="AW125" s="132">
        <f ca="1">IFERROR(AW87 / AW71, 0)</f>
        <v>122.29023773324118</v>
      </c>
      <c r="AX125" s="114">
        <f t="shared" ref="AX125:AX129" ca="1" si="773">IFERROR(AX87 / AX71, 0)</f>
        <v>125.57660238846098</v>
      </c>
      <c r="AY125" s="115">
        <f t="shared" ref="AY125:AY129" ca="1" si="774">IF(AW$9 = 0, 0, IFERROR((AW125 - AX125) / AX125, 0))</f>
        <v>-2.6170198848458233E-2</v>
      </c>
      <c r="AZ125" s="132">
        <f ca="1">IFERROR(AZ87 / AZ71, 0)</f>
        <v>138.14397098786694</v>
      </c>
      <c r="BA125" s="114">
        <f t="shared" ref="BA125:BA129" ca="1" si="775">IFERROR(BA87 / BA71, 0)</f>
        <v>143.25533376892082</v>
      </c>
      <c r="BB125" s="115">
        <f t="shared" ref="BB125:BB129" ca="1" si="776">IF(AZ$9 = 0, 0, IFERROR((AZ125 - BA125) / BA125, 0))</f>
        <v>-3.568008706257883E-2</v>
      </c>
      <c r="BC125" s="132">
        <f ca="1">IFERROR(BC87 / BC71, 0)</f>
        <v>133.80334354843421</v>
      </c>
      <c r="BD125" s="114">
        <f t="shared" ref="BD125:BD129" ca="1" si="777">IFERROR(BD87 / BD71, 0)</f>
        <v>140.11333993940204</v>
      </c>
      <c r="BE125" s="115">
        <f t="shared" ref="BE125:BE129" ca="1" si="778">IF(BC$9 = 0, 0, IFERROR((BC125 - BD125) / BD125, 0))</f>
        <v>-4.5034943808325824E-2</v>
      </c>
      <c r="BF125" s="132">
        <f ca="1">IFERROR(BF87 / BF71, 0)</f>
        <v>131.15256865523591</v>
      </c>
      <c r="BG125" s="114">
        <f t="shared" ref="BG125:BG129" ca="1" si="779">IFERROR(BG87 / BG71, 0)</f>
        <v>135.47792524507832</v>
      </c>
      <c r="BH125" s="115">
        <f t="shared" ref="BH125:BH129" ca="1" si="780">IF(BF$9 = 0, 0, IFERROR((BF125 - BG125) / BG125, 0))</f>
        <v>-3.1926652124454107E-2</v>
      </c>
      <c r="BI125" s="132">
        <f ca="1">IFERROR(BI87 / BI71, 0)</f>
        <v>108.52109028495498</v>
      </c>
      <c r="BJ125" s="114">
        <f t="shared" ref="BJ125:BJ129" ca="1" si="781">IFERROR(BJ87 / BJ71, 0)</f>
        <v>103.63259134231691</v>
      </c>
      <c r="BK125" s="115">
        <f t="shared" ref="BK125:BK129" ca="1" si="782">IF(BI$9 = 0, 0, IFERROR((BI125 - BJ125) / BJ125, 0))</f>
        <v>4.7171443648364272E-2</v>
      </c>
      <c r="BL125" s="132">
        <f ca="1">IFERROR(BL87 / BL71, 0)</f>
        <v>104.02457808810287</v>
      </c>
      <c r="BM125" s="114">
        <f t="shared" ref="BM125:BM129" ca="1" si="783">IFERROR(BM87 / BM71, 0)</f>
        <v>109.37880881199244</v>
      </c>
      <c r="BN125" s="115">
        <f t="shared" ref="BN125:BN129" ca="1" si="784">IF(BL$9 = 0, 0, IFERROR((BL125 - BM125) / BM125, 0))</f>
        <v>-4.895126196787148E-2</v>
      </c>
      <c r="BO125" s="158" t="str">
        <f t="shared" ref="BO125:BO129" si="785">E125</f>
        <v>Total Active</v>
      </c>
      <c r="BP125" s="248" t="str">
        <f>$D125</f>
        <v>SOLD AOV</v>
      </c>
    </row>
    <row r="126" spans="4:68" ht="15" thickTop="1" x14ac:dyDescent="0.2">
      <c r="D126" s="237"/>
      <c r="E126" s="136" t="str">
        <f>$E$30</f>
        <v>Elite</v>
      </c>
      <c r="F126" s="133">
        <f t="shared" ref="F126" ca="1" si="786">IFERROR(F88 / F72, 0)</f>
        <v>159.44590469585083</v>
      </c>
      <c r="G126" s="107">
        <f t="shared" ca="1" si="747"/>
        <v>156.291278088263</v>
      </c>
      <c r="H126" s="108">
        <f t="shared" ca="1" si="748"/>
        <v>2.0184278010742893E-2</v>
      </c>
      <c r="I126" s="141"/>
      <c r="J126" s="133">
        <f t="shared" ref="J126" ca="1" si="787">IFERROR(J88 / J72, 0)</f>
        <v>156.16879266243023</v>
      </c>
      <c r="K126" s="107">
        <f t="shared" ca="1" si="749"/>
        <v>159.38751147748991</v>
      </c>
      <c r="L126" s="108">
        <f t="shared" ca="1" si="750"/>
        <v>-2.0194297440387917E-2</v>
      </c>
      <c r="M126" s="141"/>
      <c r="N126" s="133">
        <f t="shared" ref="N126" ca="1" si="788">IFERROR(N88 / N72, 0)</f>
        <v>156.16879266243023</v>
      </c>
      <c r="O126" s="107">
        <f t="shared" ca="1" si="751"/>
        <v>159.38751147748991</v>
      </c>
      <c r="P126" s="108">
        <f t="shared" ca="1" si="752"/>
        <v>-2.0194297440387917E-2</v>
      </c>
      <c r="Q126" s="141"/>
      <c r="R126" s="133">
        <f t="shared" ref="R126" ca="1" si="789">IFERROR(R88 / R72, 0)</f>
        <v>185.35917299950813</v>
      </c>
      <c r="S126" s="107">
        <f t="shared" ca="1" si="753"/>
        <v>192.62165961422946</v>
      </c>
      <c r="T126" s="108">
        <f t="shared" ca="1" si="754"/>
        <v>-3.7703374736081999E-2</v>
      </c>
      <c r="U126" s="133">
        <f t="shared" ref="U126" ca="1" si="790">IFERROR(U88 / U72, 0)</f>
        <v>169.64200261453644</v>
      </c>
      <c r="V126" s="107">
        <f t="shared" ca="1" si="755"/>
        <v>166.18417759706193</v>
      </c>
      <c r="W126" s="108">
        <f t="shared" ca="1" si="756"/>
        <v>2.0807185542407725E-2</v>
      </c>
      <c r="X126" s="133">
        <f t="shared" ref="X126" ca="1" si="791">IFERROR(X88 / X72, 0)</f>
        <v>178.01491897765806</v>
      </c>
      <c r="Y126" s="107">
        <f t="shared" ca="1" si="757"/>
        <v>186.99685051659702</v>
      </c>
      <c r="Z126" s="108">
        <f t="shared" ca="1" si="758"/>
        <v>-4.8032528430962902E-2</v>
      </c>
      <c r="AA126" s="133">
        <f t="shared" ref="AA126" ca="1" si="792">IFERROR(AA88 / AA72, 0)</f>
        <v>152.61861371107207</v>
      </c>
      <c r="AB126" s="107">
        <f t="shared" ca="1" si="759"/>
        <v>154.31883543759648</v>
      </c>
      <c r="AC126" s="108">
        <f t="shared" ca="1" si="760"/>
        <v>-1.1017590443208993E-2</v>
      </c>
      <c r="AD126" s="141"/>
      <c r="AE126" s="133">
        <f t="shared" ref="AE126" ca="1" si="793">IFERROR(AE88 / AE72, 0)</f>
        <v>192.37152706605795</v>
      </c>
      <c r="AF126" s="107">
        <f t="shared" ca="1" si="761"/>
        <v>189.47463668269853</v>
      </c>
      <c r="AG126" s="108">
        <f t="shared" ca="1" si="762"/>
        <v>1.5289066832784923E-2</v>
      </c>
      <c r="AH126" s="133">
        <f t="shared" ref="AH126" ca="1" si="794">IFERROR(AH88 / AH72, 0)</f>
        <v>206.63750176957993</v>
      </c>
      <c r="AI126" s="107">
        <f t="shared" ca="1" si="763"/>
        <v>204.55665162062215</v>
      </c>
      <c r="AJ126" s="108">
        <f t="shared" ca="1" si="764"/>
        <v>1.0172488317891496E-2</v>
      </c>
      <c r="AK126" s="133">
        <f t="shared" ref="AK126" ca="1" si="795">IFERROR(AK88 / AK72, 0)</f>
        <v>202.75637245012334</v>
      </c>
      <c r="AL126" s="107">
        <f t="shared" ca="1" si="765"/>
        <v>227.5926990337779</v>
      </c>
      <c r="AM126" s="108">
        <f t="shared" ca="1" si="766"/>
        <v>-0.10912620083638322</v>
      </c>
      <c r="AN126" s="133">
        <f t="shared" ref="AN126" ca="1" si="796">IFERROR(AN88 / AN72, 0)</f>
        <v>197.94610805760141</v>
      </c>
      <c r="AO126" s="107">
        <f t="shared" ca="1" si="767"/>
        <v>193.87161290322578</v>
      </c>
      <c r="AP126" s="108">
        <f t="shared" ca="1" si="768"/>
        <v>2.1016460808057948E-2</v>
      </c>
      <c r="AQ126" s="133">
        <f t="shared" ref="AQ126" ca="1" si="797">IFERROR(AQ88 / AQ72, 0)</f>
        <v>185.19836054542236</v>
      </c>
      <c r="AR126" s="107">
        <f t="shared" ca="1" si="769"/>
        <v>185.01080433932759</v>
      </c>
      <c r="AS126" s="108">
        <f t="shared" ca="1" si="770"/>
        <v>1.0137581249080596E-3</v>
      </c>
      <c r="AT126" s="133">
        <f t="shared" ref="AT126" ca="1" si="798">IFERROR(AT88 / AT72, 0)</f>
        <v>166.4605455498068</v>
      </c>
      <c r="AU126" s="107">
        <f t="shared" ca="1" si="771"/>
        <v>158.23701186623515</v>
      </c>
      <c r="AV126" s="108">
        <f t="shared" ca="1" si="772"/>
        <v>5.1969723053942443E-2</v>
      </c>
      <c r="AW126" s="133">
        <f t="shared" ref="AW126" ca="1" si="799">IFERROR(AW88 / AW72, 0)</f>
        <v>185.27446572245495</v>
      </c>
      <c r="AX126" s="107">
        <f t="shared" ca="1" si="773"/>
        <v>187.7768758445946</v>
      </c>
      <c r="AY126" s="108">
        <f t="shared" ca="1" si="774"/>
        <v>-1.3326508447241725E-2</v>
      </c>
      <c r="AZ126" s="133">
        <f t="shared" ref="AZ126" ca="1" si="800">IFERROR(AZ88 / AZ72, 0)</f>
        <v>201.01051873319895</v>
      </c>
      <c r="BA126" s="107">
        <f t="shared" ca="1" si="775"/>
        <v>212.07776422128373</v>
      </c>
      <c r="BB126" s="108">
        <f t="shared" ca="1" si="776"/>
        <v>-5.2184846104550223E-2</v>
      </c>
      <c r="BC126" s="133">
        <f t="shared" ref="BC126" ca="1" si="801">IFERROR(BC88 / BC72, 0)</f>
        <v>195.4017141355252</v>
      </c>
      <c r="BD126" s="107">
        <f t="shared" ca="1" si="777"/>
        <v>209.8453227272727</v>
      </c>
      <c r="BE126" s="108">
        <f t="shared" ca="1" si="778"/>
        <v>-6.8829785691812945E-2</v>
      </c>
      <c r="BF126" s="133">
        <f t="shared" ref="BF126" ca="1" si="802">IFERROR(BF88 / BF72, 0)</f>
        <v>194.22719584501542</v>
      </c>
      <c r="BG126" s="107">
        <f t="shared" ca="1" si="779"/>
        <v>199.53162732455905</v>
      </c>
      <c r="BH126" s="108">
        <f t="shared" ca="1" si="780"/>
        <v>-2.6584414464356696E-2</v>
      </c>
      <c r="BI126" s="133">
        <f t="shared" ref="BI126" ca="1" si="803">IFERROR(BI88 / BI72, 0)</f>
        <v>151.8342978993374</v>
      </c>
      <c r="BJ126" s="107">
        <f t="shared" ca="1" si="781"/>
        <v>146.90761004590865</v>
      </c>
      <c r="BK126" s="108">
        <f t="shared" ca="1" si="782"/>
        <v>3.3535960811622724E-2</v>
      </c>
      <c r="BL126" s="133">
        <f t="shared" ref="BL126" ca="1" si="804">IFERROR(BL88 / BL72, 0)</f>
        <v>155.10938362093842</v>
      </c>
      <c r="BM126" s="107">
        <f t="shared" ca="1" si="783"/>
        <v>160.1506567080045</v>
      </c>
      <c r="BN126" s="108">
        <f t="shared" ca="1" si="784"/>
        <v>-3.147831667189236E-2</v>
      </c>
      <c r="BO126" s="152" t="str">
        <f t="shared" si="785"/>
        <v>Elite</v>
      </c>
      <c r="BP126" s="249"/>
    </row>
    <row r="127" spans="4:68" x14ac:dyDescent="0.2">
      <c r="D127" s="237"/>
      <c r="E127" s="79" t="str">
        <f>$E$31</f>
        <v>High Value</v>
      </c>
      <c r="F127" s="35">
        <f t="shared" ref="F127" ca="1" si="805">IFERROR(F89 / F73, 0)</f>
        <v>123.98560534357807</v>
      </c>
      <c r="G127" s="22">
        <f t="shared" ca="1" si="747"/>
        <v>121.18078857570066</v>
      </c>
      <c r="H127" s="13">
        <f t="shared" ca="1" si="748"/>
        <v>2.3145721370885993E-2</v>
      </c>
      <c r="I127" s="141"/>
      <c r="J127" s="35">
        <f t="shared" ref="J127" ca="1" si="806">IFERROR(J89 / J73, 0)</f>
        <v>122.15307700267297</v>
      </c>
      <c r="K127" s="22">
        <f t="shared" ca="1" si="749"/>
        <v>123.95009409482874</v>
      </c>
      <c r="L127" s="13">
        <f t="shared" ca="1" si="750"/>
        <v>-1.4497908253147038E-2</v>
      </c>
      <c r="M127" s="141"/>
      <c r="N127" s="35">
        <f t="shared" ref="N127" ca="1" si="807">IFERROR(N89 / N73, 0)</f>
        <v>122.15307700267297</v>
      </c>
      <c r="O127" s="22">
        <f t="shared" ca="1" si="751"/>
        <v>123.95009409482874</v>
      </c>
      <c r="P127" s="13">
        <f t="shared" ca="1" si="752"/>
        <v>-1.4497908253147038E-2</v>
      </c>
      <c r="Q127" s="141"/>
      <c r="R127" s="35">
        <f t="shared" ref="R127" ca="1" si="808">IFERROR(R89 / R73, 0)</f>
        <v>130.56064947073699</v>
      </c>
      <c r="S127" s="22">
        <f t="shared" ca="1" si="753"/>
        <v>132.99794915421191</v>
      </c>
      <c r="T127" s="13">
        <f t="shared" ca="1" si="754"/>
        <v>-1.8325844112444586E-2</v>
      </c>
      <c r="U127" s="35">
        <f t="shared" ref="U127" ca="1" si="809">IFERROR(U89 / U73, 0)</f>
        <v>120.17079096719586</v>
      </c>
      <c r="V127" s="22">
        <f t="shared" ca="1" si="755"/>
        <v>119.25211788157232</v>
      </c>
      <c r="W127" s="13">
        <f t="shared" ca="1" si="756"/>
        <v>7.7036207150288144E-3</v>
      </c>
      <c r="X127" s="35">
        <f t="shared" ref="X127" ca="1" si="810">IFERROR(X89 / X73, 0)</f>
        <v>125.99859778768747</v>
      </c>
      <c r="Y127" s="22">
        <f t="shared" ca="1" si="757"/>
        <v>130.43729898716589</v>
      </c>
      <c r="Z127" s="13">
        <f t="shared" ca="1" si="758"/>
        <v>-3.4029386026424489E-2</v>
      </c>
      <c r="AA127" s="35">
        <f t="shared" ref="AA127" ca="1" si="811">IFERROR(AA89 / AA73, 0)</f>
        <v>108.65748099754479</v>
      </c>
      <c r="AB127" s="22">
        <f t="shared" ca="1" si="759"/>
        <v>109.76645066593906</v>
      </c>
      <c r="AC127" s="13">
        <f t="shared" ca="1" si="760"/>
        <v>-1.01029928695543E-2</v>
      </c>
      <c r="AD127" s="141"/>
      <c r="AE127" s="35">
        <f t="shared" ref="AE127" ca="1" si="812">IFERROR(AE89 / AE73, 0)</f>
        <v>113.36964295448351</v>
      </c>
      <c r="AF127" s="22">
        <f t="shared" ca="1" si="761"/>
        <v>112.35742109936234</v>
      </c>
      <c r="AG127" s="13">
        <f t="shared" ca="1" si="762"/>
        <v>9.0089452500517874E-3</v>
      </c>
      <c r="AH127" s="35">
        <f t="shared" ref="AH127" ca="1" si="813">IFERROR(AH89 / AH73, 0)</f>
        <v>132.6194933723047</v>
      </c>
      <c r="AI127" s="22">
        <f t="shared" ca="1" si="763"/>
        <v>132.81984775697634</v>
      </c>
      <c r="AJ127" s="13">
        <f t="shared" ca="1" si="764"/>
        <v>-1.5084672061831778E-3</v>
      </c>
      <c r="AK127" s="35">
        <f t="shared" ref="AK127" ca="1" si="814">IFERROR(AK89 / AK73, 0)</f>
        <v>127.87204445610124</v>
      </c>
      <c r="AL127" s="22">
        <f t="shared" ca="1" si="765"/>
        <v>132.48321640735503</v>
      </c>
      <c r="AM127" s="13">
        <f t="shared" ca="1" si="766"/>
        <v>-3.4805706536256753E-2</v>
      </c>
      <c r="AN127" s="35">
        <f t="shared" ref="AN127" ca="1" si="815">IFERROR(AN89 / AN73, 0)</f>
        <v>123.68992343934039</v>
      </c>
      <c r="AO127" s="22">
        <f t="shared" ca="1" si="767"/>
        <v>123.61556762018873</v>
      </c>
      <c r="AP127" s="13">
        <f t="shared" ca="1" si="768"/>
        <v>6.0150853636916019E-4</v>
      </c>
      <c r="AQ127" s="35">
        <f t="shared" ref="AQ127" ca="1" si="816">IFERROR(AQ89 / AQ73, 0)</f>
        <v>118.63441814512737</v>
      </c>
      <c r="AR127" s="22">
        <f t="shared" ca="1" si="769"/>
        <v>116.33438954112131</v>
      </c>
      <c r="AS127" s="13">
        <f t="shared" ca="1" si="770"/>
        <v>1.9770840016253798E-2</v>
      </c>
      <c r="AT127" s="35">
        <f t="shared" ref="AT127" ca="1" si="817">IFERROR(AT89 / AT73, 0)</f>
        <v>100.49316044479745</v>
      </c>
      <c r="AU127" s="22">
        <f t="shared" ca="1" si="771"/>
        <v>99.431424489607821</v>
      </c>
      <c r="AV127" s="13">
        <f t="shared" ca="1" si="772"/>
        <v>1.0678072456868012E-2</v>
      </c>
      <c r="AW127" s="35">
        <f t="shared" ref="AW127" ca="1" si="818">IFERROR(AW89 / AW73, 0)</f>
        <v>111.89571382193</v>
      </c>
      <c r="AX127" s="22">
        <f t="shared" ca="1" si="773"/>
        <v>113.42134375649283</v>
      </c>
      <c r="AY127" s="13">
        <f t="shared" ca="1" si="774"/>
        <v>-1.3450995059961933E-2</v>
      </c>
      <c r="AZ127" s="35">
        <f t="shared" ref="AZ127" ca="1" si="819">IFERROR(AZ89 / AZ73, 0)</f>
        <v>127.92584330624854</v>
      </c>
      <c r="BA127" s="22">
        <f t="shared" ca="1" si="775"/>
        <v>132.18096487060089</v>
      </c>
      <c r="BB127" s="13">
        <f t="shared" ca="1" si="776"/>
        <v>-3.2191636432052979E-2</v>
      </c>
      <c r="BC127" s="35">
        <f t="shared" ref="BC127" ca="1" si="820">IFERROR(BC89 / BC73, 0)</f>
        <v>122.3433564739594</v>
      </c>
      <c r="BD127" s="22">
        <f t="shared" ca="1" si="777"/>
        <v>128.46915395605672</v>
      </c>
      <c r="BE127" s="13">
        <f t="shared" ca="1" si="778"/>
        <v>-4.7683021904173672E-2</v>
      </c>
      <c r="BF127" s="35">
        <f t="shared" ref="BF127" ca="1" si="821">IFERROR(BF89 / BF73, 0)</f>
        <v>118.73779082484315</v>
      </c>
      <c r="BG127" s="22">
        <f t="shared" ca="1" si="779"/>
        <v>122.75197054631828</v>
      </c>
      <c r="BH127" s="13">
        <f t="shared" ca="1" si="780"/>
        <v>-3.2701550155241309E-2</v>
      </c>
      <c r="BI127" s="35">
        <f t="shared" ref="BI127" ca="1" si="822">IFERROR(BI89 / BI73, 0)</f>
        <v>100.29725092547883</v>
      </c>
      <c r="BJ127" s="22">
        <f t="shared" ca="1" si="781"/>
        <v>96.023194007027001</v>
      </c>
      <c r="BK127" s="13">
        <f t="shared" ca="1" si="782"/>
        <v>4.45106722667344E-2</v>
      </c>
      <c r="BL127" s="35">
        <f t="shared" ref="BL127" ca="1" si="823">IFERROR(BL89 / BL73, 0)</f>
        <v>95.271096793728759</v>
      </c>
      <c r="BM127" s="22">
        <f t="shared" ca="1" si="783"/>
        <v>100.55999788162521</v>
      </c>
      <c r="BN127" s="13">
        <f t="shared" ca="1" si="784"/>
        <v>-5.2594482888934715E-2</v>
      </c>
      <c r="BO127" s="159" t="str">
        <f t="shared" si="785"/>
        <v>High Value</v>
      </c>
      <c r="BP127" s="249"/>
    </row>
    <row r="128" spans="4:68" x14ac:dyDescent="0.2">
      <c r="D128" s="238"/>
      <c r="E128" s="79" t="str">
        <f>$E$32</f>
        <v>Opportunity</v>
      </c>
      <c r="F128" s="35">
        <f t="shared" ref="F128" ca="1" si="824">IFERROR(F90 / F74, 0)</f>
        <v>84.788625373367921</v>
      </c>
      <c r="G128" s="22">
        <f t="shared" ca="1" si="747"/>
        <v>81.57934993125329</v>
      </c>
      <c r="H128" s="13">
        <f t="shared" ca="1" si="748"/>
        <v>3.9339311294084585E-2</v>
      </c>
      <c r="I128" s="141"/>
      <c r="J128" s="35">
        <f t="shared" ref="J128" ca="1" si="825">IFERROR(J90 / J74, 0)</f>
        <v>85.088181432088078</v>
      </c>
      <c r="K128" s="22">
        <f t="shared" ca="1" si="749"/>
        <v>84.759413949305539</v>
      </c>
      <c r="L128" s="13">
        <f t="shared" ca="1" si="750"/>
        <v>3.8788314768100412E-3</v>
      </c>
      <c r="M128" s="141"/>
      <c r="N128" s="35">
        <f t="shared" ref="N128" ca="1" si="826">IFERROR(N90 / N74, 0)</f>
        <v>85.088339915816348</v>
      </c>
      <c r="O128" s="22">
        <f t="shared" ca="1" si="751"/>
        <v>84.759413949305539</v>
      </c>
      <c r="P128" s="13">
        <f t="shared" ca="1" si="752"/>
        <v>3.8807012836065517E-3</v>
      </c>
      <c r="Q128" s="141"/>
      <c r="R128" s="35">
        <f t="shared" ref="R128" ca="1" si="827">IFERROR(R90 / R74, 0)</f>
        <v>80.967732317854512</v>
      </c>
      <c r="S128" s="22">
        <f t="shared" ca="1" si="753"/>
        <v>79.025392585662487</v>
      </c>
      <c r="T128" s="13">
        <f t="shared" ca="1" si="754"/>
        <v>2.4578678683393494E-2</v>
      </c>
      <c r="U128" s="35">
        <f t="shared" ref="U128" ca="1" si="828">IFERROR(U90 / U74, 0)</f>
        <v>76.352436943729856</v>
      </c>
      <c r="V128" s="22">
        <f t="shared" ca="1" si="755"/>
        <v>73.825957559984033</v>
      </c>
      <c r="W128" s="13">
        <f t="shared" ca="1" si="756"/>
        <v>3.4222101104385179E-2</v>
      </c>
      <c r="X128" s="35">
        <f t="shared" ref="X128" ca="1" si="829">IFERROR(X90 / X74, 0)</f>
        <v>77.896605086757134</v>
      </c>
      <c r="Y128" s="22">
        <f t="shared" ca="1" si="757"/>
        <v>79.700523508574193</v>
      </c>
      <c r="Z128" s="13">
        <f t="shared" ca="1" si="758"/>
        <v>-2.2633708568087298E-2</v>
      </c>
      <c r="AA128" s="35">
        <f t="shared" ref="AA128" ca="1" si="830">IFERROR(AA90 / AA74, 0)</f>
        <v>67.998029780525641</v>
      </c>
      <c r="AB128" s="22">
        <f t="shared" ca="1" si="759"/>
        <v>68.727177477253079</v>
      </c>
      <c r="AC128" s="13">
        <f t="shared" ca="1" si="760"/>
        <v>-1.0609306587176038E-2</v>
      </c>
      <c r="AD128" s="141"/>
      <c r="AE128" s="35">
        <f t="shared" ref="AE128" ca="1" si="831">IFERROR(AE90 / AE74, 0)</f>
        <v>64.076226833724888</v>
      </c>
      <c r="AF128" s="22">
        <f t="shared" ca="1" si="761"/>
        <v>60.134003106192985</v>
      </c>
      <c r="AG128" s="13">
        <f t="shared" ca="1" si="762"/>
        <v>6.5557314063561953E-2</v>
      </c>
      <c r="AH128" s="35">
        <f t="shared" ref="AH128" ca="1" si="832">IFERROR(AH90 / AH74, 0)</f>
        <v>77.226213846897224</v>
      </c>
      <c r="AI128" s="22">
        <f t="shared" ca="1" si="763"/>
        <v>76.402818098720289</v>
      </c>
      <c r="AJ128" s="13">
        <f t="shared" ca="1" si="764"/>
        <v>1.0777033736020356E-2</v>
      </c>
      <c r="AK128" s="35">
        <f t="shared" ref="AK128" ca="1" si="833">IFERROR(AK90 / AK74, 0)</f>
        <v>74.348490278648882</v>
      </c>
      <c r="AL128" s="22">
        <f t="shared" ca="1" si="765"/>
        <v>72.491230606860171</v>
      </c>
      <c r="AM128" s="13">
        <f t="shared" ca="1" si="766"/>
        <v>2.5620473762697445E-2</v>
      </c>
      <c r="AN128" s="35">
        <f t="shared" ref="AN128" ca="1" si="834">IFERROR(AN90 / AN74, 0)</f>
        <v>74.275569048291445</v>
      </c>
      <c r="AO128" s="22">
        <f t="shared" ca="1" si="767"/>
        <v>73.774954916273074</v>
      </c>
      <c r="AP128" s="13">
        <f t="shared" ca="1" si="768"/>
        <v>6.7856921442583772E-3</v>
      </c>
      <c r="AQ128" s="35">
        <f t="shared" ref="AQ128" ca="1" si="835">IFERROR(AQ90 / AQ74, 0)</f>
        <v>69.433099231684892</v>
      </c>
      <c r="AR128" s="22">
        <f t="shared" ca="1" si="769"/>
        <v>65.436988006679812</v>
      </c>
      <c r="AS128" s="13">
        <f t="shared" ca="1" si="770"/>
        <v>6.1068080098631024E-2</v>
      </c>
      <c r="AT128" s="35">
        <f t="shared" ref="AT128" ca="1" si="836">IFERROR(AT90 / AT74, 0)</f>
        <v>56.323179261683201</v>
      </c>
      <c r="AU128" s="22">
        <f t="shared" ca="1" si="771"/>
        <v>54.581940356312934</v>
      </c>
      <c r="AV128" s="13">
        <f t="shared" ca="1" si="772"/>
        <v>3.190137422750812E-2</v>
      </c>
      <c r="AW128" s="35">
        <f t="shared" ref="AW128" ca="1" si="837">IFERROR(AW90 / AW74, 0)</f>
        <v>62.106851463390278</v>
      </c>
      <c r="AX128" s="22">
        <f t="shared" ca="1" si="773"/>
        <v>62.087145522388049</v>
      </c>
      <c r="AY128" s="13">
        <f t="shared" ca="1" si="774"/>
        <v>3.1739164099794747E-4</v>
      </c>
      <c r="AZ128" s="35">
        <f t="shared" ref="AZ128" ca="1" si="838">IFERROR(AZ90 / AZ74, 0)</f>
        <v>73.889099449074735</v>
      </c>
      <c r="BA128" s="22">
        <f t="shared" ca="1" si="775"/>
        <v>75.221244310793239</v>
      </c>
      <c r="BB128" s="13">
        <f t="shared" ca="1" si="776"/>
        <v>-1.770968924968128E-2</v>
      </c>
      <c r="BC128" s="35">
        <f t="shared" ref="BC128" ca="1" si="839">IFERROR(BC90 / BC74, 0)</f>
        <v>71.514007813122859</v>
      </c>
      <c r="BD128" s="22">
        <f t="shared" ca="1" si="777"/>
        <v>74.399427027027031</v>
      </c>
      <c r="BE128" s="13">
        <f t="shared" ca="1" si="778"/>
        <v>-3.8782814992056151E-2</v>
      </c>
      <c r="BF128" s="35">
        <f t="shared" ref="BF128" ca="1" si="840">IFERROR(BF90 / BF74, 0)</f>
        <v>67.305978725056292</v>
      </c>
      <c r="BG128" s="22">
        <f t="shared" ca="1" si="779"/>
        <v>70.702089232488817</v>
      </c>
      <c r="BH128" s="13">
        <f t="shared" ca="1" si="780"/>
        <v>-4.8034089859284583E-2</v>
      </c>
      <c r="BI128" s="35">
        <f t="shared" ref="BI128" ca="1" si="841">IFERROR(BI90 / BI74, 0)</f>
        <v>58.488531600140057</v>
      </c>
      <c r="BJ128" s="22">
        <f t="shared" ca="1" si="781"/>
        <v>55.960503505091332</v>
      </c>
      <c r="BK128" s="13">
        <f t="shared" ca="1" si="782"/>
        <v>4.5175220677182132E-2</v>
      </c>
      <c r="BL128" s="35">
        <f t="shared" ref="BL128" ca="1" si="842">IFERROR(BL90 / BL74, 0)</f>
        <v>53.767237507018521</v>
      </c>
      <c r="BM128" s="22">
        <f t="shared" ca="1" si="783"/>
        <v>57.598457988165677</v>
      </c>
      <c r="BN128" s="13">
        <f t="shared" ca="1" si="784"/>
        <v>-6.6516025167450282E-2</v>
      </c>
      <c r="BO128" s="159" t="str">
        <f t="shared" si="785"/>
        <v>Opportunity</v>
      </c>
      <c r="BP128" s="250"/>
    </row>
    <row r="129" spans="4:68" x14ac:dyDescent="0.2">
      <c r="D129" s="239"/>
      <c r="E129" s="78" t="str">
        <f>$E$33</f>
        <v>Marginal</v>
      </c>
      <c r="F129" s="134">
        <f t="shared" ref="F129" ca="1" si="843">IFERROR(F91 / F75, 0)</f>
        <v>39.541675187969915</v>
      </c>
      <c r="G129" s="103">
        <f t="shared" ca="1" si="747"/>
        <v>37.500061496925156</v>
      </c>
      <c r="H129" s="100">
        <f t="shared" ca="1" si="748"/>
        <v>5.4442942479232002E-2</v>
      </c>
      <c r="I129" s="141"/>
      <c r="J129" s="134">
        <f t="shared" ref="J129" ca="1" si="844">IFERROR(J91 / J75, 0)</f>
        <v>39.816508989617624</v>
      </c>
      <c r="K129" s="103">
        <f t="shared" ca="1" si="749"/>
        <v>39.52625504244687</v>
      </c>
      <c r="L129" s="100">
        <f t="shared" ca="1" si="750"/>
        <v>7.3433202022061836E-3</v>
      </c>
      <c r="M129" s="141"/>
      <c r="N129" s="134">
        <f t="shared" ref="N129" ca="1" si="845">IFERROR(N91 / N75, 0)</f>
        <v>39.818127310477536</v>
      </c>
      <c r="O129" s="103">
        <f t="shared" ca="1" si="751"/>
        <v>39.52625504244687</v>
      </c>
      <c r="P129" s="100">
        <f t="shared" ca="1" si="752"/>
        <v>7.3842631364197525E-3</v>
      </c>
      <c r="Q129" s="141"/>
      <c r="R129" s="134">
        <f t="shared" ref="R129" ca="1" si="846">IFERROR(R91 / R75, 0)</f>
        <v>38.260331055104658</v>
      </c>
      <c r="S129" s="103">
        <f t="shared" ca="1" si="753"/>
        <v>37.021124933827423</v>
      </c>
      <c r="T129" s="100">
        <f t="shared" ca="1" si="754"/>
        <v>3.347294614877927E-2</v>
      </c>
      <c r="U129" s="134">
        <f t="shared" ref="U129" ca="1" si="847">IFERROR(U91 / U75, 0)</f>
        <v>37.199357617082363</v>
      </c>
      <c r="V129" s="103">
        <f t="shared" ca="1" si="755"/>
        <v>35.110712844653662</v>
      </c>
      <c r="W129" s="100">
        <f t="shared" ca="1" si="756"/>
        <v>5.9487392969486255E-2</v>
      </c>
      <c r="X129" s="134">
        <f t="shared" ref="X129" ca="1" si="848">IFERROR(X91 / X75, 0)</f>
        <v>36.657553310886641</v>
      </c>
      <c r="Y129" s="103">
        <f t="shared" ca="1" si="757"/>
        <v>37.247852434077082</v>
      </c>
      <c r="Z129" s="100">
        <f t="shared" ca="1" si="758"/>
        <v>-1.5847870000966598E-2</v>
      </c>
      <c r="AA129" s="134">
        <f t="shared" ref="AA129" ca="1" si="849">IFERROR(AA91 / AA75, 0)</f>
        <v>31.978542722053358</v>
      </c>
      <c r="AB129" s="103">
        <f t="shared" ca="1" si="759"/>
        <v>32.723428276573792</v>
      </c>
      <c r="AC129" s="100">
        <f t="shared" ca="1" si="760"/>
        <v>-2.2763065905710297E-2</v>
      </c>
      <c r="AD129" s="141"/>
      <c r="AE129" s="134">
        <f t="shared" ref="AE129" ca="1" si="850">IFERROR(AE91 / AE75, 0)</f>
        <v>30.011974842767302</v>
      </c>
      <c r="AF129" s="103">
        <f t="shared" ca="1" si="761"/>
        <v>27.240031595576617</v>
      </c>
      <c r="AG129" s="100">
        <f t="shared" ca="1" si="762"/>
        <v>0.10175991307002769</v>
      </c>
      <c r="AH129" s="134">
        <f t="shared" ref="AH129" ca="1" si="851">IFERROR(AH91 / AH75, 0)</f>
        <v>36.461686832740213</v>
      </c>
      <c r="AI129" s="103">
        <f t="shared" ca="1" si="763"/>
        <v>37.844282765737873</v>
      </c>
      <c r="AJ129" s="100">
        <f t="shared" ca="1" si="764"/>
        <v>-3.6533812559116217E-2</v>
      </c>
      <c r="AK129" s="134">
        <f t="shared" ref="AK129" ca="1" si="852">IFERROR(AK91 / AK75, 0)</f>
        <v>37.072864963503648</v>
      </c>
      <c r="AL129" s="103">
        <f t="shared" ca="1" si="765"/>
        <v>34.321556603773587</v>
      </c>
      <c r="AM129" s="100">
        <f t="shared" ca="1" si="766"/>
        <v>8.016269167196105E-2</v>
      </c>
      <c r="AN129" s="134">
        <f t="shared" ref="AN129" ca="1" si="853">IFERROR(AN91 / AN75, 0)</f>
        <v>36.931648250460412</v>
      </c>
      <c r="AO129" s="103">
        <f t="shared" ca="1" si="767"/>
        <v>36.234915789473682</v>
      </c>
      <c r="AP129" s="100">
        <f t="shared" ca="1" si="768"/>
        <v>1.9228206987833892E-2</v>
      </c>
      <c r="AQ129" s="134">
        <f t="shared" ref="AQ129" ca="1" si="854">IFERROR(AQ91 / AQ75, 0)</f>
        <v>34.726755780346814</v>
      </c>
      <c r="AR129" s="103">
        <f t="shared" ca="1" si="769"/>
        <v>31.302523540489641</v>
      </c>
      <c r="AS129" s="100">
        <f t="shared" ca="1" si="770"/>
        <v>0.10939157143122812</v>
      </c>
      <c r="AT129" s="134">
        <f t="shared" ref="AT129" ca="1" si="855">IFERROR(AT91 / AT75, 0)</f>
        <v>27.957754677754679</v>
      </c>
      <c r="AU129" s="103">
        <f t="shared" ca="1" si="771"/>
        <v>26.558839541547282</v>
      </c>
      <c r="AV129" s="100">
        <f t="shared" ca="1" si="772"/>
        <v>5.2672298954139364E-2</v>
      </c>
      <c r="AW129" s="134">
        <f t="shared" ref="AW129" ca="1" si="856">IFERROR(AW91 / AW75, 0)</f>
        <v>29.339485834207764</v>
      </c>
      <c r="AX129" s="103">
        <f t="shared" ca="1" si="773"/>
        <v>29.66020766773163</v>
      </c>
      <c r="AY129" s="100">
        <f t="shared" ca="1" si="774"/>
        <v>-1.0813202561382946E-2</v>
      </c>
      <c r="AZ129" s="134">
        <f t="shared" ref="AZ129" ca="1" si="857">IFERROR(AZ91 / AZ75, 0)</f>
        <v>36.035311510031683</v>
      </c>
      <c r="BA129" s="103">
        <f t="shared" ca="1" si="775"/>
        <v>34.836126932465419</v>
      </c>
      <c r="BB129" s="100">
        <f t="shared" ca="1" si="776"/>
        <v>3.442359077089846E-2</v>
      </c>
      <c r="BC129" s="134">
        <f t="shared" ref="BC129" ca="1" si="858">IFERROR(BC91 / BC75, 0)</f>
        <v>34.482993366500821</v>
      </c>
      <c r="BD129" s="103">
        <f t="shared" ca="1" si="777"/>
        <v>36.945194029850754</v>
      </c>
      <c r="BE129" s="100">
        <f t="shared" ca="1" si="778"/>
        <v>-6.6644680803693665E-2</v>
      </c>
      <c r="BF129" s="134">
        <f t="shared" ref="BF129" ca="1" si="859">IFERROR(BF91 / BF75, 0)</f>
        <v>31.26152356902357</v>
      </c>
      <c r="BG129" s="103">
        <f t="shared" ca="1" si="779"/>
        <v>35.152153110047848</v>
      </c>
      <c r="BH129" s="100">
        <f t="shared" ca="1" si="780"/>
        <v>-0.11067969375429768</v>
      </c>
      <c r="BI129" s="134">
        <f t="shared" ref="BI129" ca="1" si="860">IFERROR(BI91 / BI75, 0)</f>
        <v>27.786002337814143</v>
      </c>
      <c r="BJ129" s="103">
        <f t="shared" ca="1" si="781"/>
        <v>27.247169966996704</v>
      </c>
      <c r="BK129" s="100">
        <f t="shared" ca="1" si="782"/>
        <v>1.9775718779972459E-2</v>
      </c>
      <c r="BL129" s="134">
        <f t="shared" ref="BL129" ca="1" si="861">IFERROR(BL91 / BL75, 0)</f>
        <v>26.015031055900621</v>
      </c>
      <c r="BM129" s="103">
        <f t="shared" ca="1" si="783"/>
        <v>27.832287581699347</v>
      </c>
      <c r="BN129" s="100">
        <f t="shared" ca="1" si="784"/>
        <v>-6.5293106808569784E-2</v>
      </c>
      <c r="BO129" s="156" t="str">
        <f t="shared" si="785"/>
        <v>Marginal</v>
      </c>
      <c r="BP129" s="251"/>
    </row>
    <row r="130" spans="4:68" ht="3.75" customHeight="1" x14ac:dyDescent="0.2">
      <c r="D130" s="144"/>
      <c r="E130" s="144"/>
      <c r="F130" s="144"/>
      <c r="G130" s="144"/>
      <c r="H130" s="160"/>
      <c r="I130" s="138"/>
      <c r="J130" s="144"/>
      <c r="K130" s="144"/>
      <c r="L130" s="160"/>
      <c r="M130" s="138"/>
      <c r="N130" s="144"/>
      <c r="O130" s="144"/>
      <c r="P130" s="160"/>
      <c r="Q130" s="138"/>
      <c r="R130" s="144"/>
      <c r="S130" s="144"/>
      <c r="T130" s="160"/>
      <c r="U130" s="144"/>
      <c r="V130" s="144"/>
      <c r="W130" s="160"/>
      <c r="X130" s="144"/>
      <c r="Y130" s="144"/>
      <c r="Z130" s="160"/>
      <c r="AA130" s="144"/>
      <c r="AB130" s="144"/>
      <c r="AC130" s="160"/>
      <c r="AD130" s="138"/>
      <c r="AE130" s="144"/>
      <c r="AF130" s="144"/>
      <c r="AG130" s="160"/>
      <c r="AH130" s="144"/>
      <c r="AI130" s="144"/>
      <c r="AJ130" s="160"/>
      <c r="AK130" s="144"/>
      <c r="AL130" s="144"/>
      <c r="AM130" s="160"/>
      <c r="AN130" s="144"/>
      <c r="AO130" s="144"/>
      <c r="AP130" s="160"/>
      <c r="AQ130" s="144"/>
      <c r="AR130" s="144"/>
      <c r="AS130" s="160"/>
      <c r="AT130" s="144"/>
      <c r="AU130" s="144"/>
      <c r="AV130" s="160"/>
      <c r="AW130" s="144"/>
      <c r="AX130" s="144"/>
      <c r="AY130" s="160"/>
      <c r="AZ130" s="144"/>
      <c r="BA130" s="144"/>
      <c r="BB130" s="160"/>
      <c r="BC130" s="144"/>
      <c r="BD130" s="144"/>
      <c r="BE130" s="160"/>
      <c r="BF130" s="144"/>
      <c r="BG130" s="144"/>
      <c r="BH130" s="160"/>
      <c r="BI130" s="144"/>
      <c r="BJ130" s="144"/>
      <c r="BK130" s="160"/>
      <c r="BL130" s="144"/>
      <c r="BM130" s="144"/>
      <c r="BN130" s="160"/>
      <c r="BO130" s="144"/>
      <c r="BP130" s="144"/>
    </row>
    <row r="131" spans="4:68" ht="15" thickBot="1" x14ac:dyDescent="0.25">
      <c r="D131" s="236" t="s">
        <v>202</v>
      </c>
      <c r="E131" s="135" t="str">
        <f>$E$29</f>
        <v>Total Active</v>
      </c>
      <c r="F131" s="132">
        <f ca="1">IFERROR(F87 / F29, 0)</f>
        <v>869.33520477594573</v>
      </c>
      <c r="G131" s="114">
        <f t="shared" ref="G131:G135" ca="1" si="862">IFERROR(G87 / G29, 0)</f>
        <v>834.77697635456707</v>
      </c>
      <c r="H131" s="115">
        <f t="shared" ref="H131:H135" ca="1" si="863">IF(F$9 = 0, 0, IFERROR((F131 - G131) / G131, 0))</f>
        <v>4.1398157112924779E-2</v>
      </c>
      <c r="I131" s="141"/>
      <c r="J131" s="132">
        <f ca="1">IFERROR(J87 / J29, 0)</f>
        <v>885.60685299160423</v>
      </c>
      <c r="K131" s="114">
        <f t="shared" ref="K131:K135" ca="1" si="864">IFERROR(K87 / K29, 0)</f>
        <v>868.93144806635769</v>
      </c>
      <c r="L131" s="115">
        <f t="shared" ref="L131:L135" ca="1" si="865">IF(J$9 = 0, 0, IFERROR((J131 - K131) / K131, 0))</f>
        <v>1.9190702514397993E-2</v>
      </c>
      <c r="M131" s="141"/>
      <c r="N131" s="132">
        <f ca="1">IFERROR(N87 / N29, 0)</f>
        <v>885.606852991604</v>
      </c>
      <c r="O131" s="114">
        <f t="shared" ref="O131:O135" ca="1" si="866">IFERROR(O87 / O29, 0)</f>
        <v>868.93144806635769</v>
      </c>
      <c r="P131" s="115">
        <f t="shared" ref="P131:P135" ca="1" si="867">IF(N$9 = 0, 0, IFERROR((N131 - O131) / O131, 0))</f>
        <v>1.919070251439773E-2</v>
      </c>
      <c r="Q131" s="141"/>
      <c r="R131" s="132">
        <f ca="1">IFERROR(R87 / R29, 0)</f>
        <v>528.95313898826612</v>
      </c>
      <c r="S131" s="114">
        <f t="shared" ref="S131:S135" ca="1" si="868">IFERROR(S87 / S29, 0)</f>
        <v>518.81217405058283</v>
      </c>
      <c r="T131" s="115">
        <f t="shared" ref="T131:T135" ca="1" si="869">IF(R$9 = 0, 0, IFERROR((R131 - S131) / S131, 0))</f>
        <v>1.9546505353774862E-2</v>
      </c>
      <c r="U131" s="132">
        <f ca="1">IFERROR(U87 / U29, 0)</f>
        <v>487.69647394010701</v>
      </c>
      <c r="V131" s="114">
        <f t="shared" ref="V131:V135" ca="1" si="870">IFERROR(V87 / V29, 0)</f>
        <v>484.55547444696776</v>
      </c>
      <c r="W131" s="115">
        <f t="shared" ref="W131:W135" ca="1" si="871">IF(U$9 = 0, 0, IFERROR((U131 - V131) / V131, 0))</f>
        <v>6.4822288856072243E-3</v>
      </c>
      <c r="X131" s="132">
        <f ca="1">IFERROR(X87 / X29, 0)</f>
        <v>521.64592869198793</v>
      </c>
      <c r="Y131" s="114">
        <f t="shared" ref="Y131:Y135" ca="1" si="872">IFERROR(Y87 / Y29, 0)</f>
        <v>531.22561807099112</v>
      </c>
      <c r="Z131" s="115">
        <f t="shared" ref="Z131:Z135" ca="1" si="873">IF(X$9 = 0, 0, IFERROR((X131 - Y131) / Y131, 0))</f>
        <v>-1.8033184118245948E-2</v>
      </c>
      <c r="AA131" s="132">
        <f ca="1">IFERROR(AA87 / AA29, 0)</f>
        <v>442.95897307938469</v>
      </c>
      <c r="AB131" s="114">
        <f t="shared" ref="AB131:AB135" ca="1" si="874">IFERROR(AB87 / AB29, 0)</f>
        <v>438.23485472905338</v>
      </c>
      <c r="AC131" s="115">
        <f t="shared" ref="AC131:AC135" ca="1" si="875">IF(AA$9 = 0, 0, IFERROR((AA131 - AB131) / AB131, 0))</f>
        <v>1.0779878184842421E-2</v>
      </c>
      <c r="AD131" s="141"/>
      <c r="AE131" s="132">
        <f ca="1">IFERROR(AE87 / AE29, 0)</f>
        <v>347.00985104639909</v>
      </c>
      <c r="AF131" s="114">
        <f t="shared" ref="AF131:AF135" ca="1" si="876">IFERROR(AF87 / AF29, 0)</f>
        <v>336.72012507949972</v>
      </c>
      <c r="AG131" s="115">
        <f t="shared" ref="AG131:AG135" ca="1" si="877">IF(AE$9 = 0, 0, IFERROR((AE131 - AF131) / AF131, 0))</f>
        <v>3.0558690142057771E-2</v>
      </c>
      <c r="AH131" s="132">
        <f ca="1">IFERROR(AH87 / AH29, 0)</f>
        <v>430.02570597185246</v>
      </c>
      <c r="AI131" s="114">
        <f t="shared" ref="AI131:AI135" ca="1" si="878">IFERROR(AI87 / AI29, 0)</f>
        <v>428.74836755541929</v>
      </c>
      <c r="AJ131" s="115">
        <f t="shared" ref="AJ131:AJ135" ca="1" si="879">IF(AH$9 = 0, 0, IFERROR((AH131 - AI131) / AI131, 0))</f>
        <v>2.9792263086997309E-3</v>
      </c>
      <c r="AK131" s="132">
        <f ca="1">IFERROR(AK87 / AK29, 0)</f>
        <v>402.45505517175224</v>
      </c>
      <c r="AL131" s="114">
        <f t="shared" ref="AL131:AL135" ca="1" si="880">IFERROR(AL87 / AL29, 0)</f>
        <v>405.19010421962383</v>
      </c>
      <c r="AM131" s="115">
        <f t="shared" ref="AM131:AM135" ca="1" si="881">IF(AK$9 = 0, 0, IFERROR((AK131 - AL131) / AL131, 0))</f>
        <v>-6.7500391035935289E-3</v>
      </c>
      <c r="AN131" s="132">
        <f ca="1">IFERROR(AN87 / AN29, 0)</f>
        <v>395.4834529428764</v>
      </c>
      <c r="AO131" s="114">
        <f t="shared" ref="AO131:AO135" ca="1" si="882">IFERROR(AO87 / AO29, 0)</f>
        <v>402.527274556728</v>
      </c>
      <c r="AP131" s="115">
        <f t="shared" ref="AP131:AP135" ca="1" si="883">IF(AN$9 = 0, 0, IFERROR((AN131 - AO131) / AO131, 0))</f>
        <v>-1.7498992140615611E-2</v>
      </c>
      <c r="AQ131" s="132">
        <f ca="1">IFERROR(AQ87 / AQ29, 0)</f>
        <v>386.80474850242467</v>
      </c>
      <c r="AR131" s="114">
        <f t="shared" ref="AR131:AR135" ca="1" si="884">IFERROR(AR87 / AR29, 0)</f>
        <v>376.80245599217648</v>
      </c>
      <c r="AS131" s="115">
        <f t="shared" ref="AS131:AS135" ca="1" si="885">IF(AQ$9 = 0, 0, IFERROR((AQ131 - AR131) / AR131, 0))</f>
        <v>2.6545189266112091E-2</v>
      </c>
      <c r="AT131" s="132">
        <f ca="1">IFERROR(AT87 / AT29, 0)</f>
        <v>312.21173629531376</v>
      </c>
      <c r="AU131" s="114">
        <f t="shared" ref="AU131:AU135" ca="1" si="886">IFERROR(AU87 / AU29, 0)</f>
        <v>314.00012496728607</v>
      </c>
      <c r="AV131" s="115">
        <f t="shared" ref="AV131:AV135" ca="1" si="887">IF(AT$9 = 0, 0, IFERROR((AT131 - AU131) / AU131, 0))</f>
        <v>-5.6955030580278778E-3</v>
      </c>
      <c r="AW131" s="132">
        <f ca="1">IFERROR(AW87 / AW29, 0)</f>
        <v>347.35777285473921</v>
      </c>
      <c r="AX131" s="114">
        <f t="shared" ref="AX131:AX135" ca="1" si="888">IFERROR(AX87 / AX29, 0)</f>
        <v>355.69310587201647</v>
      </c>
      <c r="AY131" s="115">
        <f t="shared" ref="AY131:AY135" ca="1" si="889">IF(AW$9 = 0, 0, IFERROR((AW131 - AX131) / AX131, 0))</f>
        <v>-2.3434058405046618E-2</v>
      </c>
      <c r="AZ131" s="132">
        <f ca="1">IFERROR(AZ87 / AZ29, 0)</f>
        <v>413.79839454274457</v>
      </c>
      <c r="BA131" s="114">
        <f t="shared" ref="BA131:BA135" ca="1" si="890">IFERROR(BA87 / BA29, 0)</f>
        <v>424.16380055274067</v>
      </c>
      <c r="BB131" s="115">
        <f t="shared" ref="BB131:BB135" ca="1" si="891">IF(AZ$9 = 0, 0, IFERROR((AZ131 - BA131) / BA131, 0))</f>
        <v>-2.4437271630649807E-2</v>
      </c>
      <c r="BC131" s="132">
        <f ca="1">IFERROR(BC87 / BC29, 0)</f>
        <v>392.91257799108689</v>
      </c>
      <c r="BD131" s="114">
        <f t="shared" ref="BD131:BD135" ca="1" si="892">IFERROR(BD87 / BD29, 0)</f>
        <v>406.31784593280287</v>
      </c>
      <c r="BE131" s="115">
        <f t="shared" ref="BE131:BE135" ca="1" si="893">IF(BC$9 = 0, 0, IFERROR((BC131 - BD131) / BD131, 0))</f>
        <v>-3.2992072772341258E-2</v>
      </c>
      <c r="BF131" s="132">
        <f ca="1">IFERROR(BF87 / BF29, 0)</f>
        <v>375.82477646485557</v>
      </c>
      <c r="BG131" s="114">
        <f t="shared" ref="BG131:BG135" ca="1" si="894">IFERROR(BG87 / BG29, 0)</f>
        <v>384.76251028618452</v>
      </c>
      <c r="BH131" s="115">
        <f t="shared" ref="BH131:BH135" ca="1" si="895">IF(BF$9 = 0, 0, IFERROR((BF131 - BG131) / BG131, 0))</f>
        <v>-2.3229222136743791E-2</v>
      </c>
      <c r="BI131" s="132">
        <f ca="1">IFERROR(BI87 / BI29, 0)</f>
        <v>325.03298671147769</v>
      </c>
      <c r="BJ131" s="114">
        <f t="shared" ref="BJ131:BJ135" ca="1" si="896">IFERROR(BJ87 / BJ29, 0)</f>
        <v>304.11595994400761</v>
      </c>
      <c r="BK131" s="115">
        <f t="shared" ref="BK131:BK135" ca="1" si="897">IF(BI$9 = 0, 0, IFERROR((BI131 - BJ131) / BJ131, 0))</f>
        <v>6.8779773252680393E-2</v>
      </c>
      <c r="BL131" s="132">
        <f ca="1">IFERROR(BL87 / BL29, 0)</f>
        <v>292.50017865673067</v>
      </c>
      <c r="BM131" s="114">
        <f t="shared" ref="BM131:BM135" ca="1" si="898">IFERROR(BM87 / BM29, 0)</f>
        <v>305.58810260055685</v>
      </c>
      <c r="BN131" s="115">
        <f t="shared" ref="BN131:BN135" ca="1" si="899">IF(BL$9 = 0, 0, IFERROR((BL131 - BM131) / BM131, 0))</f>
        <v>-4.2828643629931468E-2</v>
      </c>
      <c r="BO131" s="158" t="str">
        <f t="shared" ref="BO131:BO135" si="900">E131</f>
        <v>Total Active</v>
      </c>
      <c r="BP131" s="248" t="str">
        <f>$D131</f>
        <v>SOLD $ PER CUST</v>
      </c>
    </row>
    <row r="132" spans="4:68" ht="15" thickTop="1" x14ac:dyDescent="0.2">
      <c r="D132" s="237"/>
      <c r="E132" s="136" t="str">
        <f>$E$30</f>
        <v>Elite</v>
      </c>
      <c r="F132" s="133">
        <f t="shared" ref="F132" ca="1" si="901">IFERROR(F88 / F30, 0)</f>
        <v>2507.3165494619202</v>
      </c>
      <c r="G132" s="107">
        <f t="shared" ca="1" si="862"/>
        <v>2379.7625637561218</v>
      </c>
      <c r="H132" s="108">
        <f t="shared" ca="1" si="863"/>
        <v>5.3599458890752641E-2</v>
      </c>
      <c r="I132" s="141"/>
      <c r="J132" s="133">
        <f t="shared" ref="J132" ca="1" si="902">IFERROR(J88 / J30, 0)</f>
        <v>2603.4109107813406</v>
      </c>
      <c r="K132" s="107">
        <f t="shared" ca="1" si="864"/>
        <v>2506.1952702926446</v>
      </c>
      <c r="L132" s="108">
        <f t="shared" ca="1" si="865"/>
        <v>3.8790130059316662E-2</v>
      </c>
      <c r="M132" s="141"/>
      <c r="N132" s="133">
        <f t="shared" ref="N132" ca="1" si="903">IFERROR(N88 / N30, 0)</f>
        <v>2603.4109107813406</v>
      </c>
      <c r="O132" s="107">
        <f t="shared" ca="1" si="866"/>
        <v>2506.1952702926446</v>
      </c>
      <c r="P132" s="108">
        <f t="shared" ca="1" si="867"/>
        <v>3.8790130059316662E-2</v>
      </c>
      <c r="Q132" s="141"/>
      <c r="R132" s="133">
        <f t="shared" ref="R132" ca="1" si="904">IFERROR(R88 / R30, 0)</f>
        <v>1271.5503959782386</v>
      </c>
      <c r="S132" s="107">
        <f t="shared" ca="1" si="868"/>
        <v>1237.0554333476209</v>
      </c>
      <c r="T132" s="108">
        <f t="shared" ca="1" si="869"/>
        <v>2.7884734750544017E-2</v>
      </c>
      <c r="U132" s="133">
        <f t="shared" ref="U132" ca="1" si="905">IFERROR(U88 / U30, 0)</f>
        <v>1168.0455125244268</v>
      </c>
      <c r="V132" s="107">
        <f t="shared" ca="1" si="870"/>
        <v>1150.0381378299121</v>
      </c>
      <c r="W132" s="108">
        <f t="shared" ca="1" si="871"/>
        <v>1.565806741721985E-2</v>
      </c>
      <c r="X132" s="133">
        <f t="shared" ref="X132" ca="1" si="906">IFERROR(X88 / X30, 0)</f>
        <v>1275.8290423676017</v>
      </c>
      <c r="Y132" s="107">
        <f t="shared" ca="1" si="872"/>
        <v>1277.3461566183646</v>
      </c>
      <c r="Z132" s="108">
        <f t="shared" ca="1" si="873"/>
        <v>-1.1877080013919727E-3</v>
      </c>
      <c r="AA132" s="133">
        <f t="shared" ref="AA132" ca="1" si="907">IFERROR(AA88 / AA30, 0)</f>
        <v>1066.436729855634</v>
      </c>
      <c r="AB132" s="107">
        <f t="shared" ca="1" si="874"/>
        <v>1043.1136176280668</v>
      </c>
      <c r="AC132" s="108">
        <f t="shared" ca="1" si="875"/>
        <v>2.2359129277404671E-2</v>
      </c>
      <c r="AD132" s="141"/>
      <c r="AE132" s="133">
        <f t="shared" ref="AE132" ca="1" si="908">IFERROR(AE88 / AE30, 0)</f>
        <v>763.01685144124167</v>
      </c>
      <c r="AF132" s="107">
        <f t="shared" ca="1" si="876"/>
        <v>728.81418999999994</v>
      </c>
      <c r="AG132" s="108">
        <f t="shared" ca="1" si="877"/>
        <v>4.6929192530186237E-2</v>
      </c>
      <c r="AH132" s="133">
        <f t="shared" ref="AH132" ca="1" si="909">IFERROR(AH88 / AH30, 0)</f>
        <v>921.42831043445983</v>
      </c>
      <c r="AI132" s="107">
        <f t="shared" ca="1" si="878"/>
        <v>906.7954942140791</v>
      </c>
      <c r="AJ132" s="108">
        <f t="shared" ca="1" si="879"/>
        <v>1.6136842666011494E-2</v>
      </c>
      <c r="AK132" s="133">
        <f t="shared" ref="AK132" ca="1" si="910">IFERROR(AK88 / AK30, 0)</f>
        <v>848.29653223915614</v>
      </c>
      <c r="AL132" s="107">
        <f t="shared" ca="1" si="880"/>
        <v>883.49143521388737</v>
      </c>
      <c r="AM132" s="108">
        <f t="shared" ca="1" si="881"/>
        <v>-3.9836156381313173E-2</v>
      </c>
      <c r="AN132" s="133">
        <f t="shared" ref="AN132" ca="1" si="911">IFERROR(AN88 / AN30, 0)</f>
        <v>832.50843504392037</v>
      </c>
      <c r="AO132" s="107">
        <f t="shared" ca="1" si="882"/>
        <v>835.63365660564068</v>
      </c>
      <c r="AP132" s="108">
        <f t="shared" ca="1" si="883"/>
        <v>-3.7399421828161121E-3</v>
      </c>
      <c r="AQ132" s="133">
        <f t="shared" ref="AQ132" ca="1" si="912">IFERROR(AQ88 / AQ30, 0)</f>
        <v>843.26329785518465</v>
      </c>
      <c r="AR132" s="107">
        <f t="shared" ca="1" si="884"/>
        <v>817.19428016404049</v>
      </c>
      <c r="AS132" s="108">
        <f t="shared" ca="1" si="885"/>
        <v>3.1900636511933436E-2</v>
      </c>
      <c r="AT132" s="133">
        <f t="shared" ref="AT132" ca="1" si="913">IFERROR(AT88 / AT30, 0)</f>
        <v>670.98365100316789</v>
      </c>
      <c r="AU132" s="107">
        <f t="shared" ca="1" si="886"/>
        <v>667.15756519102479</v>
      </c>
      <c r="AV132" s="108">
        <f t="shared" ca="1" si="887"/>
        <v>5.7349058329985306E-3</v>
      </c>
      <c r="AW132" s="133">
        <f t="shared" ref="AW132" ca="1" si="914">IFERROR(AW88 / AW30, 0)</f>
        <v>756.33623507057541</v>
      </c>
      <c r="AX132" s="107">
        <f t="shared" ca="1" si="888"/>
        <v>750.34701653729326</v>
      </c>
      <c r="AY132" s="108">
        <f t="shared" ca="1" si="889"/>
        <v>7.9819315613744203E-3</v>
      </c>
      <c r="AZ132" s="133">
        <f t="shared" ref="AZ132" ca="1" si="915">IFERROR(AZ88 / AZ30, 0)</f>
        <v>899.39079684269882</v>
      </c>
      <c r="BA132" s="107">
        <f t="shared" ca="1" si="890"/>
        <v>924.62819731757224</v>
      </c>
      <c r="BB132" s="108">
        <f t="shared" ca="1" si="891"/>
        <v>-2.7294647241009246E-2</v>
      </c>
      <c r="BC132" s="133">
        <f t="shared" ref="BC132" ca="1" si="916">IFERROR(BC88 / BC30, 0)</f>
        <v>835.67877988963835</v>
      </c>
      <c r="BD132" s="107">
        <f t="shared" ca="1" si="892"/>
        <v>878.63457585644369</v>
      </c>
      <c r="BE132" s="108">
        <f t="shared" ca="1" si="893"/>
        <v>-4.8889261983498022E-2</v>
      </c>
      <c r="BF132" s="133">
        <f t="shared" ref="BF132" ca="1" si="917">IFERROR(BF88 / BF30, 0)</f>
        <v>792.98200412835445</v>
      </c>
      <c r="BG132" s="107">
        <f t="shared" ca="1" si="894"/>
        <v>799.61777706598332</v>
      </c>
      <c r="BH132" s="108">
        <f t="shared" ca="1" si="895"/>
        <v>-8.2986811048365392E-3</v>
      </c>
      <c r="BI132" s="133">
        <f t="shared" ref="BI132" ca="1" si="918">IFERROR(BI88 / BI30, 0)</f>
        <v>680.32891661402414</v>
      </c>
      <c r="BJ132" s="107">
        <f t="shared" ca="1" si="896"/>
        <v>635.10052146841326</v>
      </c>
      <c r="BK132" s="108">
        <f t="shared" ca="1" si="897"/>
        <v>7.121454575574665E-2</v>
      </c>
      <c r="BL132" s="133">
        <f t="shared" ref="BL132" ca="1" si="919">IFERROR(BL88 / BL30, 0)</f>
        <v>631.48033129699252</v>
      </c>
      <c r="BM132" s="107">
        <f t="shared" ca="1" si="898"/>
        <v>644.59958026091897</v>
      </c>
      <c r="BN132" s="108">
        <f t="shared" ca="1" si="899"/>
        <v>-2.0352555858966094E-2</v>
      </c>
      <c r="BO132" s="152" t="str">
        <f t="shared" si="900"/>
        <v>Elite</v>
      </c>
      <c r="BP132" s="249"/>
    </row>
    <row r="133" spans="4:68" x14ac:dyDescent="0.2">
      <c r="D133" s="237"/>
      <c r="E133" s="79" t="str">
        <f>$E$31</f>
        <v>High Value</v>
      </c>
      <c r="F133" s="35">
        <f t="shared" ref="F133" ca="1" si="920">IFERROR(F89 / F31, 0)</f>
        <v>786.9352316151793</v>
      </c>
      <c r="G133" s="22">
        <f t="shared" ca="1" si="862"/>
        <v>740.6708320599472</v>
      </c>
      <c r="H133" s="13">
        <f t="shared" ca="1" si="863"/>
        <v>6.2462834436941388E-2</v>
      </c>
      <c r="I133" s="141"/>
      <c r="J133" s="35">
        <f t="shared" ref="J133" ca="1" si="921">IFERROR(J89 / J31, 0)</f>
        <v>808.6317169599206</v>
      </c>
      <c r="K133" s="22">
        <f t="shared" ca="1" si="864"/>
        <v>786.5175640314892</v>
      </c>
      <c r="L133" s="13">
        <f t="shared" ca="1" si="865"/>
        <v>2.811654048141006E-2</v>
      </c>
      <c r="M133" s="141"/>
      <c r="N133" s="35">
        <f t="shared" ref="N133" ca="1" si="922">IFERROR(N89 / N31, 0)</f>
        <v>808.6317169599206</v>
      </c>
      <c r="O133" s="22">
        <f t="shared" ca="1" si="866"/>
        <v>786.5175640314892</v>
      </c>
      <c r="P133" s="13">
        <f t="shared" ca="1" si="867"/>
        <v>2.811654048141006E-2</v>
      </c>
      <c r="Q133" s="141"/>
      <c r="R133" s="35">
        <f t="shared" ref="R133" ca="1" si="923">IFERROR(R89 / R31, 0)</f>
        <v>474.32517102048496</v>
      </c>
      <c r="S133" s="22">
        <f t="shared" ca="1" si="868"/>
        <v>461.93126337397359</v>
      </c>
      <c r="T133" s="13">
        <f t="shared" ca="1" si="869"/>
        <v>2.6830631804363105E-2</v>
      </c>
      <c r="U133" s="35">
        <f t="shared" ref="U133" ca="1" si="924">IFERROR(U89 / U31, 0)</f>
        <v>443.73605673872538</v>
      </c>
      <c r="V133" s="22">
        <f t="shared" ca="1" si="870"/>
        <v>431.14657403065382</v>
      </c>
      <c r="W133" s="13">
        <f t="shared" ca="1" si="871"/>
        <v>2.9200006369936887E-2</v>
      </c>
      <c r="X133" s="35">
        <f t="shared" ref="X133" ca="1" si="925">IFERROR(X89 / X31, 0)</f>
        <v>464.62739733048573</v>
      </c>
      <c r="Y133" s="22">
        <f t="shared" ca="1" si="872"/>
        <v>472.21879831621305</v>
      </c>
      <c r="Z133" s="13">
        <f t="shared" ca="1" si="873"/>
        <v>-1.6076024530992664E-2</v>
      </c>
      <c r="AA133" s="35">
        <f t="shared" ref="AA133" ca="1" si="926">IFERROR(AA89 / AA31, 0)</f>
        <v>394.19969587432314</v>
      </c>
      <c r="AB133" s="22">
        <f t="shared" ca="1" si="874"/>
        <v>391.48952731925311</v>
      </c>
      <c r="AC133" s="13">
        <f t="shared" ca="1" si="875"/>
        <v>6.9227102283630944E-3</v>
      </c>
      <c r="AD133" s="141"/>
      <c r="AE133" s="35">
        <f t="shared" ref="AE133" ca="1" si="927">IFERROR(AE89 / AE31, 0)</f>
        <v>304.86163881559656</v>
      </c>
      <c r="AF133" s="22">
        <f t="shared" ca="1" si="876"/>
        <v>291.63965849570502</v>
      </c>
      <c r="AG133" s="13">
        <f t="shared" ca="1" si="877"/>
        <v>4.533670210728992E-2</v>
      </c>
      <c r="AH133" s="35">
        <f t="shared" ref="AH133" ca="1" si="928">IFERROR(AH89 / AH31, 0)</f>
        <v>376.02196132596691</v>
      </c>
      <c r="AI133" s="22">
        <f t="shared" ca="1" si="878"/>
        <v>373.21388486352356</v>
      </c>
      <c r="AJ133" s="13">
        <f t="shared" ca="1" si="879"/>
        <v>7.5240407078375638E-3</v>
      </c>
      <c r="AK133" s="35">
        <f t="shared" ref="AK133" ca="1" si="929">IFERROR(AK89 / AK31, 0)</f>
        <v>353.51700353485001</v>
      </c>
      <c r="AL133" s="22">
        <f t="shared" ca="1" si="880"/>
        <v>358.27731990309832</v>
      </c>
      <c r="AM133" s="13">
        <f t="shared" ca="1" si="881"/>
        <v>-1.3286680746455882E-2</v>
      </c>
      <c r="AN133" s="35">
        <f t="shared" ref="AN133" ca="1" si="930">IFERROR(AN89 / AN31, 0)</f>
        <v>341.4431737716763</v>
      </c>
      <c r="AO133" s="22">
        <f t="shared" ca="1" si="882"/>
        <v>341.73735431114795</v>
      </c>
      <c r="AP133" s="13">
        <f t="shared" ca="1" si="883"/>
        <v>-8.6083811371643584E-4</v>
      </c>
      <c r="AQ133" s="35">
        <f t="shared" ref="AQ133" ca="1" si="931">IFERROR(AQ89 / AQ31, 0)</f>
        <v>342.76808624354686</v>
      </c>
      <c r="AR133" s="22">
        <f t="shared" ca="1" si="884"/>
        <v>329.90062500000005</v>
      </c>
      <c r="AS133" s="13">
        <f t="shared" ca="1" si="885"/>
        <v>3.9004052337114584E-2</v>
      </c>
      <c r="AT133" s="35">
        <f t="shared" ref="AT133" ca="1" si="932">IFERROR(AT89 / AT31, 0)</f>
        <v>269.30797999148569</v>
      </c>
      <c r="AU133" s="22">
        <f t="shared" ca="1" si="886"/>
        <v>265.0893819879592</v>
      </c>
      <c r="AV133" s="13">
        <f t="shared" ca="1" si="887"/>
        <v>1.5913870151608375E-2</v>
      </c>
      <c r="AW133" s="35">
        <f t="shared" ref="AW133" ca="1" si="933">IFERROR(AW89 / AW31, 0)</f>
        <v>300.72354455229572</v>
      </c>
      <c r="AX133" s="22">
        <f t="shared" ca="1" si="888"/>
        <v>302.47786535531236</v>
      </c>
      <c r="AY133" s="13">
        <f t="shared" ca="1" si="889"/>
        <v>-5.7998320007842151E-3</v>
      </c>
      <c r="AZ133" s="35">
        <f t="shared" ref="AZ133" ca="1" si="934">IFERROR(AZ89 / AZ31, 0)</f>
        <v>360.80183116122419</v>
      </c>
      <c r="BA133" s="22">
        <f t="shared" ca="1" si="890"/>
        <v>372.2409348795718</v>
      </c>
      <c r="BB133" s="13">
        <f t="shared" ca="1" si="891"/>
        <v>-3.0730375534997016E-2</v>
      </c>
      <c r="BC133" s="35">
        <f t="shared" ref="BC133" ca="1" si="935">IFERROR(BC89 / BC31, 0)</f>
        <v>339.37924772596904</v>
      </c>
      <c r="BD133" s="22">
        <f t="shared" ca="1" si="892"/>
        <v>355.55901250400774</v>
      </c>
      <c r="BE133" s="13">
        <f t="shared" ca="1" si="893"/>
        <v>-4.5505146006828694E-2</v>
      </c>
      <c r="BF133" s="35">
        <f t="shared" ref="BF133" ca="1" si="936">IFERROR(BF89 / BF31, 0)</f>
        <v>320.39009707229945</v>
      </c>
      <c r="BG133" s="22">
        <f t="shared" ca="1" si="894"/>
        <v>329.33073923018094</v>
      </c>
      <c r="BH133" s="13">
        <f t="shared" ca="1" si="895"/>
        <v>-2.7147912699496152E-2</v>
      </c>
      <c r="BI133" s="35">
        <f t="shared" ref="BI133" ca="1" si="937">IFERROR(BI89 / BI31, 0)</f>
        <v>278.99446538320649</v>
      </c>
      <c r="BJ133" s="22">
        <f t="shared" ca="1" si="896"/>
        <v>264.67208941743189</v>
      </c>
      <c r="BK133" s="13">
        <f t="shared" ca="1" si="897"/>
        <v>5.4113661917656264E-2</v>
      </c>
      <c r="BL133" s="35">
        <f t="shared" ref="BL133" ca="1" si="938">IFERROR(BL89 / BL31, 0)</f>
        <v>251.06328663888644</v>
      </c>
      <c r="BM133" s="22">
        <f t="shared" ca="1" si="898"/>
        <v>263.69488167981336</v>
      </c>
      <c r="BN133" s="13">
        <f t="shared" ca="1" si="899"/>
        <v>-4.7902314070185879E-2</v>
      </c>
      <c r="BO133" s="159" t="str">
        <f t="shared" si="900"/>
        <v>High Value</v>
      </c>
      <c r="BP133" s="249"/>
    </row>
    <row r="134" spans="4:68" x14ac:dyDescent="0.2">
      <c r="D134" s="238"/>
      <c r="E134" s="79" t="str">
        <f>$E$32</f>
        <v>Opportunity</v>
      </c>
      <c r="F134" s="35">
        <f t="shared" ref="F134" ca="1" si="939">IFERROR(F90 / F32, 0)</f>
        <v>259.9871114378484</v>
      </c>
      <c r="G134" s="22">
        <f t="shared" ca="1" si="862"/>
        <v>244.65628206754798</v>
      </c>
      <c r="H134" s="13">
        <f t="shared" ca="1" si="863"/>
        <v>6.2662725194473773E-2</v>
      </c>
      <c r="I134" s="141"/>
      <c r="J134" s="35">
        <f t="shared" ref="J134" ca="1" si="940">IFERROR(J90 / J32, 0)</f>
        <v>266.47363630972552</v>
      </c>
      <c r="K134" s="22">
        <f t="shared" ca="1" si="864"/>
        <v>259.83886097922095</v>
      </c>
      <c r="L134" s="13">
        <f t="shared" ca="1" si="865"/>
        <v>2.5534191866070192E-2</v>
      </c>
      <c r="M134" s="141"/>
      <c r="N134" s="35">
        <f t="shared" ref="N134" ca="1" si="941">IFERROR(N90 / N32, 0)</f>
        <v>266.47494844924131</v>
      </c>
      <c r="O134" s="22">
        <f t="shared" ca="1" si="866"/>
        <v>259.83886097922095</v>
      </c>
      <c r="P134" s="13">
        <f t="shared" ca="1" si="867"/>
        <v>2.5539241686219669E-2</v>
      </c>
      <c r="Q134" s="141"/>
      <c r="R134" s="35">
        <f t="shared" ref="R134" ca="1" si="942">IFERROR(R90 / R32, 0)</f>
        <v>198.72169914953938</v>
      </c>
      <c r="S134" s="22">
        <f t="shared" ca="1" si="868"/>
        <v>192.10431316806913</v>
      </c>
      <c r="T134" s="13">
        <f t="shared" ca="1" si="869"/>
        <v>3.4446837097722005E-2</v>
      </c>
      <c r="U134" s="35">
        <f t="shared" ref="U134" ca="1" si="943">IFERROR(U90 / U32, 0)</f>
        <v>188.45154466501239</v>
      </c>
      <c r="V134" s="22">
        <f t="shared" ca="1" si="870"/>
        <v>181.47588400112073</v>
      </c>
      <c r="W134" s="13">
        <f t="shared" ca="1" si="871"/>
        <v>3.8438499430858704E-2</v>
      </c>
      <c r="X134" s="35">
        <f t="shared" ref="X134" ca="1" si="944">IFERROR(X90 / X32, 0)</f>
        <v>192.51254359543441</v>
      </c>
      <c r="Y134" s="22">
        <f t="shared" ca="1" si="872"/>
        <v>194.60589787694121</v>
      </c>
      <c r="Z134" s="13">
        <f t="shared" ca="1" si="873"/>
        <v>-1.0756890229660639E-2</v>
      </c>
      <c r="AA134" s="35">
        <f t="shared" ref="AA134" ca="1" si="945">IFERROR(AA90 / AA32, 0)</f>
        <v>165.58294184686437</v>
      </c>
      <c r="AB134" s="22">
        <f t="shared" ca="1" si="874"/>
        <v>164.85778617368993</v>
      </c>
      <c r="AC134" s="13">
        <f t="shared" ca="1" si="875"/>
        <v>4.3986740936241622E-3</v>
      </c>
      <c r="AD134" s="141"/>
      <c r="AE134" s="35">
        <f t="shared" ref="AE134" ca="1" si="946">IFERROR(AE90 / AE32, 0)</f>
        <v>139.83254058672745</v>
      </c>
      <c r="AF134" s="22">
        <f t="shared" ca="1" si="876"/>
        <v>131.75255210548704</v>
      </c>
      <c r="AG134" s="13">
        <f t="shared" ca="1" si="877"/>
        <v>6.1326997861652063E-2</v>
      </c>
      <c r="AH134" s="35">
        <f t="shared" ref="AH134" ca="1" si="947">IFERROR(AH90 / AH32, 0)</f>
        <v>172.91748995363218</v>
      </c>
      <c r="AI134" s="22">
        <f t="shared" ca="1" si="878"/>
        <v>171.31519368723099</v>
      </c>
      <c r="AJ134" s="13">
        <f t="shared" ca="1" si="879"/>
        <v>9.3529139588546875E-3</v>
      </c>
      <c r="AK134" s="35">
        <f t="shared" ref="AK134" ca="1" si="948">IFERROR(AK90 / AK32, 0)</f>
        <v>165.59638794651769</v>
      </c>
      <c r="AL134" s="22">
        <f t="shared" ca="1" si="880"/>
        <v>161.4988031977428</v>
      </c>
      <c r="AM134" s="13">
        <f t="shared" ca="1" si="881"/>
        <v>2.5372229810011138E-2</v>
      </c>
      <c r="AN134" s="35">
        <f t="shared" ref="AN134" ca="1" si="949">IFERROR(AN90 / AN32, 0)</f>
        <v>163.15743796526056</v>
      </c>
      <c r="AO134" s="22">
        <f t="shared" ca="1" si="882"/>
        <v>162.8643317535545</v>
      </c>
      <c r="AP134" s="13">
        <f t="shared" ca="1" si="883"/>
        <v>1.7996955413760419E-3</v>
      </c>
      <c r="AQ134" s="35">
        <f t="shared" ref="AQ134" ca="1" si="950">IFERROR(AQ90 / AQ32, 0)</f>
        <v>156.38100658055086</v>
      </c>
      <c r="AR134" s="22">
        <f t="shared" ca="1" si="884"/>
        <v>147.61419178082187</v>
      </c>
      <c r="AS134" s="13">
        <f t="shared" ca="1" si="885"/>
        <v>5.9390053855702382E-2</v>
      </c>
      <c r="AT134" s="35">
        <f t="shared" ref="AT134" ca="1" si="951">IFERROR(AT90 / AT32, 0)</f>
        <v>124.16239179440937</v>
      </c>
      <c r="AU134" s="22">
        <f t="shared" ca="1" si="886"/>
        <v>120.69417927490721</v>
      </c>
      <c r="AV134" s="13">
        <f t="shared" ca="1" si="887"/>
        <v>2.8735540854895349E-2</v>
      </c>
      <c r="AW134" s="35">
        <f t="shared" ref="AW134" ca="1" si="952">IFERROR(AW90 / AW32, 0)</f>
        <v>137.79957668439718</v>
      </c>
      <c r="AX134" s="22">
        <f t="shared" ca="1" si="888"/>
        <v>136.6034827912851</v>
      </c>
      <c r="AY134" s="13">
        <f t="shared" ca="1" si="889"/>
        <v>8.7559545969964469E-3</v>
      </c>
      <c r="AZ134" s="35">
        <f t="shared" ref="AZ134" ca="1" si="953">IFERROR(AZ90 / AZ32, 0)</f>
        <v>166.76580105212818</v>
      </c>
      <c r="BA134" s="22">
        <f t="shared" ca="1" si="890"/>
        <v>168.18502453207341</v>
      </c>
      <c r="BB134" s="13">
        <f t="shared" ca="1" si="891"/>
        <v>-8.4384652194439604E-3</v>
      </c>
      <c r="BC134" s="35">
        <f t="shared" ref="BC134" ca="1" si="954">IFERROR(BC90 / BC32, 0)</f>
        <v>158.67684415354677</v>
      </c>
      <c r="BD134" s="22">
        <f t="shared" ca="1" si="892"/>
        <v>165.68486977456774</v>
      </c>
      <c r="BE134" s="13">
        <f t="shared" ca="1" si="893"/>
        <v>-4.2297317978136184E-2</v>
      </c>
      <c r="BF134" s="35">
        <f t="shared" ref="BF134" ca="1" si="955">IFERROR(BF90 / BF32, 0)</f>
        <v>148.25272789464682</v>
      </c>
      <c r="BG134" s="22">
        <f t="shared" ca="1" si="894"/>
        <v>154.68873649887914</v>
      </c>
      <c r="BH134" s="13">
        <f t="shared" ca="1" si="895"/>
        <v>-4.160618768955391E-2</v>
      </c>
      <c r="BI134" s="35">
        <f t="shared" ref="BI134" ca="1" si="956">IFERROR(BI90 / BI32, 0)</f>
        <v>129.41564691071082</v>
      </c>
      <c r="BJ134" s="22">
        <f t="shared" ca="1" si="896"/>
        <v>122.70123639627509</v>
      </c>
      <c r="BK134" s="13">
        <f t="shared" ca="1" si="897"/>
        <v>5.4721620675042847E-2</v>
      </c>
      <c r="BL134" s="35">
        <f t="shared" ref="BL134" ca="1" si="957">IFERROR(BL90 / BL32, 0)</f>
        <v>118.58755417956655</v>
      </c>
      <c r="BM134" s="22">
        <f t="shared" ca="1" si="898"/>
        <v>124.70073533179605</v>
      </c>
      <c r="BN134" s="13">
        <f t="shared" ca="1" si="899"/>
        <v>-4.9022815590974059E-2</v>
      </c>
      <c r="BO134" s="159" t="str">
        <f t="shared" si="900"/>
        <v>Opportunity</v>
      </c>
      <c r="BP134" s="250"/>
    </row>
    <row r="135" spans="4:68" x14ac:dyDescent="0.2">
      <c r="D135" s="239"/>
      <c r="E135" s="78" t="str">
        <f>$E$33</f>
        <v>Marginal</v>
      </c>
      <c r="F135" s="134">
        <f t="shared" ref="F135" ca="1" si="958">IFERROR(F91 / F33, 0)</f>
        <v>84.735801753029108</v>
      </c>
      <c r="G135" s="103">
        <f t="shared" ca="1" si="862"/>
        <v>80.068185748598893</v>
      </c>
      <c r="H135" s="100">
        <f t="shared" ca="1" si="863"/>
        <v>5.8295513515015461E-2</v>
      </c>
      <c r="I135" s="141"/>
      <c r="J135" s="134">
        <f t="shared" ref="J135" ca="1" si="959">IFERROR(J91 / J33, 0)</f>
        <v>85.584255388634872</v>
      </c>
      <c r="K135" s="103">
        <f t="shared" ca="1" si="864"/>
        <v>84.697660946974594</v>
      </c>
      <c r="L135" s="100">
        <f t="shared" ca="1" si="865"/>
        <v>1.0467755918493849E-2</v>
      </c>
      <c r="M135" s="141"/>
      <c r="N135" s="134">
        <f t="shared" ref="N135" ca="1" si="960">IFERROR(N91 / N33, 0)</f>
        <v>85.587086099923795</v>
      </c>
      <c r="O135" s="103">
        <f t="shared" ca="1" si="866"/>
        <v>84.697660946974594</v>
      </c>
      <c r="P135" s="100">
        <f t="shared" ca="1" si="867"/>
        <v>1.0501177281696483E-2</v>
      </c>
      <c r="Q135" s="141"/>
      <c r="R135" s="134">
        <f t="shared" ref="R135" ca="1" si="961">IFERROR(R91 / R33, 0)</f>
        <v>80.185707251566697</v>
      </c>
      <c r="S135" s="103">
        <f t="shared" ca="1" si="868"/>
        <v>76.933888888888887</v>
      </c>
      <c r="T135" s="100">
        <f t="shared" ca="1" si="869"/>
        <v>4.2267697755071505E-2</v>
      </c>
      <c r="U135" s="134">
        <f t="shared" ref="U135" ca="1" si="962">IFERROR(U91 / U33, 0)</f>
        <v>77.674042712626445</v>
      </c>
      <c r="V135" s="103">
        <f t="shared" ca="1" si="870"/>
        <v>73.431265822784809</v>
      </c>
      <c r="W135" s="100">
        <f t="shared" ca="1" si="871"/>
        <v>5.7778888084006788E-2</v>
      </c>
      <c r="X135" s="134">
        <f t="shared" ref="X135" ca="1" si="963">IFERROR(X91 / X33, 0)</f>
        <v>77.093343823760819</v>
      </c>
      <c r="Y135" s="103">
        <f t="shared" ca="1" si="872"/>
        <v>77.563637803590282</v>
      </c>
      <c r="Z135" s="100">
        <f t="shared" ca="1" si="873"/>
        <v>-6.0633306166010511E-3</v>
      </c>
      <c r="AA135" s="134">
        <f t="shared" ref="AA135" ca="1" si="964">IFERROR(AA91 / AA33, 0)</f>
        <v>66.494708567415728</v>
      </c>
      <c r="AB135" s="103">
        <f t="shared" ca="1" si="874"/>
        <v>67.638656143344718</v>
      </c>
      <c r="AC135" s="100">
        <f t="shared" ca="1" si="875"/>
        <v>-1.6912630160845512E-2</v>
      </c>
      <c r="AD135" s="141"/>
      <c r="AE135" s="134">
        <f t="shared" ref="AE135" ca="1" si="965">IFERROR(AE91 / AE33, 0)</f>
        <v>61.493608247422692</v>
      </c>
      <c r="AF135" s="103">
        <f t="shared" ca="1" si="876"/>
        <v>55.62238709677419</v>
      </c>
      <c r="AG135" s="100">
        <f t="shared" ca="1" si="877"/>
        <v>0.10555500144992883</v>
      </c>
      <c r="AH135" s="134">
        <f t="shared" ref="AH135" ca="1" si="966">IFERROR(AH91 / AH33, 0)</f>
        <v>75.558510324483777</v>
      </c>
      <c r="AI135" s="103">
        <f t="shared" ca="1" si="878"/>
        <v>77.040147058823536</v>
      </c>
      <c r="AJ135" s="100">
        <f t="shared" ca="1" si="879"/>
        <v>-1.9232008126989476E-2</v>
      </c>
      <c r="AK135" s="134">
        <f t="shared" ref="AK135" ca="1" si="967">IFERROR(AK91 / AK33, 0)</f>
        <v>75.947401869158881</v>
      </c>
      <c r="AL135" s="103">
        <f t="shared" ca="1" si="880"/>
        <v>70.301159420289849</v>
      </c>
      <c r="AM135" s="100">
        <f t="shared" ca="1" si="881"/>
        <v>8.0315068704819276E-2</v>
      </c>
      <c r="AN135" s="134">
        <f t="shared" ref="AN135" ca="1" si="968">IFERROR(AN91 / AN33, 0)</f>
        <v>75.961685606060612</v>
      </c>
      <c r="AO135" s="103">
        <f t="shared" ca="1" si="882"/>
        <v>74.348099352051833</v>
      </c>
      <c r="AP135" s="100">
        <f t="shared" ca="1" si="883"/>
        <v>2.1703127155519527E-2</v>
      </c>
      <c r="AQ135" s="134">
        <f t="shared" ref="AQ135" ca="1" si="969">IFERROR(AQ91 / AQ33, 0)</f>
        <v>70.783254786450641</v>
      </c>
      <c r="AR135" s="103">
        <f t="shared" ca="1" si="884"/>
        <v>64.052562620423885</v>
      </c>
      <c r="AS135" s="100">
        <f t="shared" ca="1" si="885"/>
        <v>0.10508076321493809</v>
      </c>
      <c r="AT135" s="134">
        <f t="shared" ref="AT135" ca="1" si="970">IFERROR(AT91 / AT33, 0)</f>
        <v>56.502857142857145</v>
      </c>
      <c r="AU135" s="103">
        <f t="shared" ca="1" si="886"/>
        <v>53.889738372093035</v>
      </c>
      <c r="AV135" s="100">
        <f t="shared" ca="1" si="887"/>
        <v>4.8490099408560534E-2</v>
      </c>
      <c r="AW135" s="134">
        <f t="shared" ref="AW135" ca="1" si="971">IFERROR(AW91 / AW33, 0)</f>
        <v>60.130172043010752</v>
      </c>
      <c r="AX135" s="103">
        <f t="shared" ca="1" si="888"/>
        <v>60.088317152103564</v>
      </c>
      <c r="AY135" s="100">
        <f t="shared" ca="1" si="889"/>
        <v>6.9655621742975538E-4</v>
      </c>
      <c r="AZ135" s="134">
        <f t="shared" ref="AZ135" ca="1" si="972">IFERROR(AZ91 / AZ33, 0)</f>
        <v>74.591125683060113</v>
      </c>
      <c r="BA135" s="103">
        <f t="shared" ca="1" si="890"/>
        <v>71.594648829431435</v>
      </c>
      <c r="BB135" s="100">
        <f t="shared" ca="1" si="891"/>
        <v>4.1853363381494424E-2</v>
      </c>
      <c r="BC135" s="134">
        <f t="shared" ref="BC135" ca="1" si="973">IFERROR(BC91 / BC33, 0)</f>
        <v>70.845809199318552</v>
      </c>
      <c r="BD135" s="103">
        <f t="shared" ca="1" si="892"/>
        <v>75.467317073170747</v>
      </c>
      <c r="BE135" s="100">
        <f t="shared" ca="1" si="893"/>
        <v>-6.1238534150767888E-2</v>
      </c>
      <c r="BF135" s="134">
        <f t="shared" ref="BF135" ca="1" si="974">IFERROR(BF91 / BF33, 0)</f>
        <v>64.701550522648091</v>
      </c>
      <c r="BG135" s="103">
        <f t="shared" ca="1" si="894"/>
        <v>71.328155339805832</v>
      </c>
      <c r="BH135" s="100">
        <f t="shared" ca="1" si="895"/>
        <v>-9.2903072925252794E-2</v>
      </c>
      <c r="BI135" s="134">
        <f t="shared" ref="BI135" ca="1" si="975">IFERROR(BI91 / BI33, 0)</f>
        <v>57.004616306954432</v>
      </c>
      <c r="BJ135" s="103">
        <f t="shared" ca="1" si="896"/>
        <v>55.315862646566174</v>
      </c>
      <c r="BK135" s="100">
        <f t="shared" ca="1" si="897"/>
        <v>3.0529283637468325E-2</v>
      </c>
      <c r="BL135" s="134">
        <f t="shared" ref="BL135" ca="1" si="976">IFERROR(BL91 / BL33, 0)</f>
        <v>52.922274368231044</v>
      </c>
      <c r="BM135" s="103">
        <f t="shared" ca="1" si="898"/>
        <v>56.651973392461201</v>
      </c>
      <c r="BN135" s="100">
        <f t="shared" ca="1" si="899"/>
        <v>-6.5835288709050976E-2</v>
      </c>
      <c r="BO135" s="156" t="str">
        <f t="shared" si="900"/>
        <v>Marginal</v>
      </c>
      <c r="BP135" s="251"/>
    </row>
    <row r="136" spans="4:68" ht="3.75" customHeight="1" x14ac:dyDescent="0.2">
      <c r="D136" s="144"/>
      <c r="E136" s="144"/>
      <c r="F136" s="144"/>
      <c r="G136" s="144"/>
      <c r="H136" s="160"/>
      <c r="I136" s="138"/>
      <c r="J136" s="144"/>
      <c r="K136" s="144"/>
      <c r="L136" s="160"/>
      <c r="M136" s="138"/>
      <c r="N136" s="144"/>
      <c r="O136" s="144"/>
      <c r="P136" s="160"/>
      <c r="Q136" s="138"/>
      <c r="R136" s="144"/>
      <c r="S136" s="144"/>
      <c r="T136" s="160"/>
      <c r="U136" s="144"/>
      <c r="V136" s="144"/>
      <c r="W136" s="160"/>
      <c r="X136" s="144"/>
      <c r="Y136" s="144"/>
      <c r="Z136" s="160"/>
      <c r="AA136" s="144"/>
      <c r="AB136" s="144"/>
      <c r="AC136" s="160"/>
      <c r="AD136" s="138"/>
      <c r="AE136" s="144"/>
      <c r="AF136" s="144"/>
      <c r="AG136" s="160"/>
      <c r="AH136" s="144"/>
      <c r="AI136" s="144"/>
      <c r="AJ136" s="160"/>
      <c r="AK136" s="144"/>
      <c r="AL136" s="144"/>
      <c r="AM136" s="160"/>
      <c r="AN136" s="144"/>
      <c r="AO136" s="144"/>
      <c r="AP136" s="160"/>
      <c r="AQ136" s="144"/>
      <c r="AR136" s="144"/>
      <c r="AS136" s="160"/>
      <c r="AT136" s="144"/>
      <c r="AU136" s="144"/>
      <c r="AV136" s="160"/>
      <c r="AW136" s="144"/>
      <c r="AX136" s="144"/>
      <c r="AY136" s="160"/>
      <c r="AZ136" s="144"/>
      <c r="BA136" s="144"/>
      <c r="BB136" s="160"/>
      <c r="BC136" s="144"/>
      <c r="BD136" s="144"/>
      <c r="BE136" s="160"/>
      <c r="BF136" s="144"/>
      <c r="BG136" s="144"/>
      <c r="BH136" s="160"/>
      <c r="BI136" s="144"/>
      <c r="BJ136" s="144"/>
      <c r="BK136" s="160"/>
      <c r="BL136" s="144"/>
      <c r="BM136" s="144"/>
      <c r="BN136" s="160"/>
      <c r="BO136" s="144"/>
      <c r="BP136" s="144"/>
    </row>
    <row r="137" spans="4:68" ht="15" thickBot="1" x14ac:dyDescent="0.25">
      <c r="D137" s="236" t="s">
        <v>165</v>
      </c>
      <c r="E137" s="135" t="str">
        <f>$E$29</f>
        <v>Total Active</v>
      </c>
      <c r="F137" s="132">
        <f t="shared" ref="F137:G141" ca="1" si="977">IFERROR(F87 / F107, 0)</f>
        <v>44.973700939157339</v>
      </c>
      <c r="G137" s="114">
        <f t="shared" ca="1" si="977"/>
        <v>44.336733580365895</v>
      </c>
      <c r="H137" s="115">
        <f ca="1">IF(F$9 = 0, 0, IFERROR((F137 - G137) / G137, 0))</f>
        <v>1.4366582906628914E-2</v>
      </c>
      <c r="I137" s="141"/>
      <c r="J137" s="132">
        <f t="shared" ref="J137:K141" ca="1" si="978">IFERROR(J87 / J107, 0)</f>
        <v>44.371164779203319</v>
      </c>
      <c r="K137" s="114">
        <f t="shared" ca="1" si="978"/>
        <v>44.97030824972385</v>
      </c>
      <c r="L137" s="115">
        <f ca="1">IF(J$9 = 0, 0, IFERROR((J137 - K137) / K137, 0))</f>
        <v>-1.3323090141909577E-2</v>
      </c>
      <c r="M137" s="141"/>
      <c r="N137" s="132">
        <f t="shared" ref="N137:O141" ca="1" si="979">IFERROR(N87 / N107, 0)</f>
        <v>44.371164779203312</v>
      </c>
      <c r="O137" s="114">
        <f t="shared" ca="1" si="979"/>
        <v>44.97030824972385</v>
      </c>
      <c r="P137" s="115">
        <f ca="1">IF(N$9 = 0, 0, IFERROR((N137 - O137) / O137, 0))</f>
        <v>-1.3323090141909735E-2</v>
      </c>
      <c r="Q137" s="141"/>
      <c r="R137" s="132">
        <f t="shared" ref="R137:S141" ca="1" si="980">IFERROR(R87 / R107, 0)</f>
        <v>46.710918147294336</v>
      </c>
      <c r="S137" s="114">
        <f t="shared" ca="1" si="980"/>
        <v>49.015548698208136</v>
      </c>
      <c r="T137" s="115">
        <f ca="1">IF(R$9 = 0, 0, IFERROR((R137 - S137) / S137, 0))</f>
        <v>-4.7018356666851918E-2</v>
      </c>
      <c r="U137" s="132">
        <f t="shared" ref="U137:V141" ca="1" si="981">IFERROR(U87 / U107, 0)</f>
        <v>43.339155831408448</v>
      </c>
      <c r="V137" s="114">
        <f t="shared" ca="1" si="981"/>
        <v>42.326362310264805</v>
      </c>
      <c r="W137" s="115">
        <f ca="1">IF(U$9 = 0, 0, IFERROR((U137 - V137) / V137, 0))</f>
        <v>2.3928196657193573E-2</v>
      </c>
      <c r="X137" s="132">
        <f t="shared" ref="X137:Y141" ca="1" si="982">IFERROR(X87 / X107, 0)</f>
        <v>46.237777800593548</v>
      </c>
      <c r="Y137" s="114">
        <f t="shared" ca="1" si="982"/>
        <v>47.184780581216614</v>
      </c>
      <c r="Z137" s="115">
        <f ca="1">IF(X$9 = 0, 0, IFERROR((X137 - Y137) / Y137, 0))</f>
        <v>-2.0070089739911822E-2</v>
      </c>
      <c r="AA137" s="132">
        <f t="shared" ref="AA137:AB141" ca="1" si="983">IFERROR(AA87 / AA107, 0)</f>
        <v>40.379238431430473</v>
      </c>
      <c r="AB137" s="114">
        <f t="shared" ca="1" si="983"/>
        <v>40.937780457932327</v>
      </c>
      <c r="AC137" s="115">
        <f ca="1">IF(AA$9 = 0, 0, IFERROR((AA137 - AB137) / AB137, 0))</f>
        <v>-1.3643681221941479E-2</v>
      </c>
      <c r="AD137" s="141"/>
      <c r="AE137" s="132">
        <f t="shared" ref="AE137:AF141" ca="1" si="984">IFERROR(AE87 / AE107, 0)</f>
        <v>45.087539747820287</v>
      </c>
      <c r="AF137" s="114">
        <f t="shared" ca="1" si="984"/>
        <v>45.521368528151555</v>
      </c>
      <c r="AG137" s="115">
        <f ca="1">IF(AE$9 = 0, 0, IFERROR((AE137 - AF137) / AF137, 0))</f>
        <v>-9.5302227142617119E-3</v>
      </c>
      <c r="AH137" s="132">
        <f t="shared" ref="AH137:AI141" ca="1" si="985">IFERROR(AH87 / AH107, 0)</f>
        <v>46.977132641061765</v>
      </c>
      <c r="AI137" s="114">
        <f t="shared" ca="1" si="985"/>
        <v>48.982800305776486</v>
      </c>
      <c r="AJ137" s="115">
        <f ca="1">IF(AH$9 = 0, 0, IFERROR((AH137 - AI137) / AI137, 0))</f>
        <v>-4.0946365911999426E-2</v>
      </c>
      <c r="AK137" s="132">
        <f t="shared" ref="AK137:AL141" ca="1" si="986">IFERROR(AK87 / AK107, 0)</f>
        <v>46.620612603300067</v>
      </c>
      <c r="AL137" s="114">
        <f t="shared" ca="1" si="986"/>
        <v>50.441608164234012</v>
      </c>
      <c r="AM137" s="115">
        <f ca="1">IF(AK$9 = 0, 0, IFERROR((AK137 - AL137) / AL137, 0))</f>
        <v>-7.5750867190694543E-2</v>
      </c>
      <c r="AN137" s="132">
        <f t="shared" ref="AN137:AO141" ca="1" si="987">IFERROR(AN87 / AN107, 0)</f>
        <v>46.371384642318617</v>
      </c>
      <c r="AO137" s="114">
        <f t="shared" ca="1" si="987"/>
        <v>45.41718452559941</v>
      </c>
      <c r="AP137" s="115">
        <f ca="1">IF(AN$9 = 0, 0, IFERROR((AN137 - AO137) / AO137, 0))</f>
        <v>2.1009671266200389E-2</v>
      </c>
      <c r="AQ137" s="132">
        <f t="shared" ref="AQ137:AR141" ca="1" si="988">IFERROR(AQ87 / AQ107, 0)</f>
        <v>43.588167336938277</v>
      </c>
      <c r="AR137" s="114">
        <f t="shared" ca="1" si="988"/>
        <v>44.032643398127867</v>
      </c>
      <c r="AS137" s="115">
        <f ca="1">IF(AQ$9 = 0, 0, IFERROR((AQ137 - AR137) / AR137, 0))</f>
        <v>-1.0094239793209597E-2</v>
      </c>
      <c r="AT137" s="132">
        <f t="shared" ref="AT137:AU141" ca="1" si="989">IFERROR(AT87 / AT107, 0)</f>
        <v>38.478924864467253</v>
      </c>
      <c r="AU137" s="114">
        <f t="shared" ca="1" si="989"/>
        <v>35.500816732625665</v>
      </c>
      <c r="AV137" s="115">
        <f ca="1">IF(AT$9 = 0, 0, IFERROR((AT137 - AU137) / AU137, 0))</f>
        <v>8.3888439927205141E-2</v>
      </c>
      <c r="AW137" s="132">
        <f t="shared" ref="AW137:AX141" ca="1" si="990">IFERROR(AW87 / AW107, 0)</f>
        <v>42.142792626665397</v>
      </c>
      <c r="AX137" s="114">
        <f t="shared" ca="1" si="990"/>
        <v>42.634725571762075</v>
      </c>
      <c r="AY137" s="115">
        <f ca="1">IF(AW$9 = 0, 0, IFERROR((AW137 - AX137) / AX137, 0))</f>
        <v>-1.1538316208196649E-2</v>
      </c>
      <c r="AZ137" s="132">
        <f t="shared" ref="AZ137:BA141" ca="1" si="991">IFERROR(AZ87 / AZ107, 0)</f>
        <v>47.967353566587214</v>
      </c>
      <c r="BA137" s="114">
        <f t="shared" ca="1" si="991"/>
        <v>48.117820991137862</v>
      </c>
      <c r="BB137" s="115">
        <f ca="1">IF(AZ$9 = 0, 0, IFERROR((AZ137 - BA137) / BA137, 0))</f>
        <v>-3.1270623118690335E-3</v>
      </c>
      <c r="BC137" s="132">
        <f t="shared" ref="BC137:BD141" ca="1" si="992">IFERROR(BC87 / BC107, 0)</f>
        <v>47.160341525136062</v>
      </c>
      <c r="BD137" s="114">
        <f t="shared" ca="1" si="992"/>
        <v>49.065615027860275</v>
      </c>
      <c r="BE137" s="115">
        <f ca="1">IF(BC$9 = 0, 0, IFERROR((BC137 - BD137) / BD137, 0))</f>
        <v>-3.8831134627424269E-2</v>
      </c>
      <c r="BF137" s="132">
        <f t="shared" ref="BF137:BG141" ca="1" si="993">IFERROR(BF87 / BF107, 0)</f>
        <v>45.4660691759019</v>
      </c>
      <c r="BG137" s="114">
        <f t="shared" ca="1" si="993"/>
        <v>46.211387446053834</v>
      </c>
      <c r="BH137" s="115">
        <f ca="1">IF(BF$9 = 0, 0, IFERROR((BF137 - BG137) / BG137, 0))</f>
        <v>-1.6128454723892505E-2</v>
      </c>
      <c r="BI137" s="132">
        <f t="shared" ref="BI137:BJ141" ca="1" si="994">IFERROR(BI87 / BI107, 0)</f>
        <v>38.778389196062086</v>
      </c>
      <c r="BJ137" s="114">
        <f t="shared" ca="1" si="994"/>
        <v>39.182790412141919</v>
      </c>
      <c r="BK137" s="115">
        <f ca="1">IF(BI$9 = 0, 0, IFERROR((BI137 - BJ137) / BJ137, 0))</f>
        <v>-1.0320888630599359E-2</v>
      </c>
      <c r="BL137" s="132">
        <f t="shared" ref="BL137:BM141" ca="1" si="995">IFERROR(BL87 / BL107, 0)</f>
        <v>36.624411534251649</v>
      </c>
      <c r="BM137" s="114">
        <f t="shared" ca="1" si="995"/>
        <v>36.503978714521253</v>
      </c>
      <c r="BN137" s="115">
        <f ca="1">IF(BL$9 = 0, 0, IFERROR((BL137 - BM137) / BM137, 0))</f>
        <v>3.299169678796916E-3</v>
      </c>
      <c r="BO137" s="158" t="str">
        <f t="shared" ref="BO137:BO141" si="996">E137</f>
        <v>Total Active</v>
      </c>
      <c r="BP137" s="248" t="str">
        <f>$D137</f>
        <v>SOLD AUR</v>
      </c>
    </row>
    <row r="138" spans="4:68" ht="15" thickTop="1" x14ac:dyDescent="0.2">
      <c r="D138" s="237"/>
      <c r="E138" s="136" t="str">
        <f>$E$30</f>
        <v>Elite</v>
      </c>
      <c r="F138" s="133">
        <f t="shared" ca="1" si="977"/>
        <v>46.713056668243638</v>
      </c>
      <c r="G138" s="107">
        <f t="shared" ca="1" si="977"/>
        <v>46.210724583497303</v>
      </c>
      <c r="H138" s="108">
        <f ca="1">IF(F$9 = 0, 0, IFERROR((F138 - G138) / G138, 0))</f>
        <v>1.0870465444416062E-2</v>
      </c>
      <c r="I138" s="141"/>
      <c r="J138" s="133">
        <f t="shared" ca="1" si="978"/>
        <v>45.771046961554809</v>
      </c>
      <c r="K138" s="107">
        <f t="shared" ca="1" si="978"/>
        <v>46.711882642388211</v>
      </c>
      <c r="L138" s="108">
        <f ca="1">IF(J$9 = 0, 0, IFERROR((J138 - K138) / K138, 0))</f>
        <v>-2.0141249455436216E-2</v>
      </c>
      <c r="M138" s="141"/>
      <c r="N138" s="133">
        <f t="shared" ca="1" si="979"/>
        <v>45.771046961554809</v>
      </c>
      <c r="O138" s="107">
        <f t="shared" ca="1" si="979"/>
        <v>46.711882642388211</v>
      </c>
      <c r="P138" s="108">
        <f ca="1">IF(N$9 = 0, 0, IFERROR((N138 - O138) / O138, 0))</f>
        <v>-2.0141249455436216E-2</v>
      </c>
      <c r="Q138" s="141"/>
      <c r="R138" s="133">
        <f t="shared" ca="1" si="980"/>
        <v>48.958951943065642</v>
      </c>
      <c r="S138" s="107">
        <f t="shared" ca="1" si="980"/>
        <v>51.973562125872512</v>
      </c>
      <c r="T138" s="108">
        <f ca="1">IF(R$9 = 0, 0, IFERROR((R138 - S138) / S138, 0))</f>
        <v>-5.8002762548888143E-2</v>
      </c>
      <c r="U138" s="133">
        <f t="shared" ca="1" si="981"/>
        <v>45.203629553069291</v>
      </c>
      <c r="V138" s="107">
        <f t="shared" ca="1" si="981"/>
        <v>44.252914335917978</v>
      </c>
      <c r="W138" s="108">
        <f ca="1">IF(U$9 = 0, 0, IFERROR((U138 - V138) / V138, 0))</f>
        <v>2.1483674723308845E-2</v>
      </c>
      <c r="X138" s="133">
        <f t="shared" ca="1" si="982"/>
        <v>49.38621600893326</v>
      </c>
      <c r="Y138" s="107">
        <f t="shared" ca="1" si="982"/>
        <v>50.635356587993684</v>
      </c>
      <c r="Z138" s="108">
        <f ca="1">IF(X$9 = 0, 0, IFERROR((X138 - Y138) / Y138, 0))</f>
        <v>-2.4669335089793978E-2</v>
      </c>
      <c r="AA138" s="133">
        <f t="shared" ca="1" si="983"/>
        <v>42.458581066688211</v>
      </c>
      <c r="AB138" s="107">
        <f t="shared" ca="1" si="983"/>
        <v>43.165276390413553</v>
      </c>
      <c r="AC138" s="108">
        <f ca="1">IF(AA$9 = 0, 0, IFERROR((AA138 - AB138) / AB138, 0))</f>
        <v>-1.637184753164906E-2</v>
      </c>
      <c r="AD138" s="141"/>
      <c r="AE138" s="133">
        <f t="shared" ca="1" si="984"/>
        <v>50.654390225951282</v>
      </c>
      <c r="AF138" s="107">
        <f t="shared" ca="1" si="984"/>
        <v>51.813890942698706</v>
      </c>
      <c r="AG138" s="108">
        <f ca="1">IF(AE$9 = 0, 0, IFERROR((AE138 - AF138) / AF138, 0))</f>
        <v>-2.2378182677493232E-2</v>
      </c>
      <c r="AH138" s="133">
        <f t="shared" ca="1" si="985"/>
        <v>49.463415625965546</v>
      </c>
      <c r="AI138" s="107">
        <f t="shared" ca="1" si="985"/>
        <v>51.639040499725425</v>
      </c>
      <c r="AJ138" s="108">
        <f ca="1">IF(AH$9 = 0, 0, IFERROR((AH138 - AI138) / AI138, 0))</f>
        <v>-4.2131396182147264E-2</v>
      </c>
      <c r="AK138" s="133">
        <f t="shared" ca="1" si="986"/>
        <v>49.014884845693238</v>
      </c>
      <c r="AL138" s="107">
        <f t="shared" ca="1" si="986"/>
        <v>54.163610915794088</v>
      </c>
      <c r="AM138" s="108">
        <f ca="1">IF(AK$9 = 0, 0, IFERROR((AK138 - AL138) / AL138, 0))</f>
        <v>-9.5058767003281225E-2</v>
      </c>
      <c r="AN138" s="133">
        <f t="shared" ca="1" si="987"/>
        <v>49.00440170358678</v>
      </c>
      <c r="AO138" s="107">
        <f t="shared" ca="1" si="987"/>
        <v>48.186478921463724</v>
      </c>
      <c r="AP138" s="108">
        <f ca="1">IF(AN$9 = 0, 0, IFERROR((AN138 - AO138) / AO138, 0))</f>
        <v>1.6974113909757532E-2</v>
      </c>
      <c r="AQ138" s="133">
        <f t="shared" ca="1" si="988"/>
        <v>45.581601216886476</v>
      </c>
      <c r="AR138" s="107">
        <f t="shared" ca="1" si="988"/>
        <v>46.463859162534973</v>
      </c>
      <c r="AS138" s="108">
        <f ca="1">IF(AQ$9 = 0, 0, IFERROR((AQ138 - AR138) / AR138, 0))</f>
        <v>-1.8988047087571343E-2</v>
      </c>
      <c r="AT138" s="133">
        <f t="shared" ca="1" si="989"/>
        <v>41.828125894840774</v>
      </c>
      <c r="AU138" s="107">
        <f t="shared" ca="1" si="989"/>
        <v>37.950354444789404</v>
      </c>
      <c r="AV138" s="108">
        <f ca="1">IF(AT$9 = 0, 0, IFERROR((AT138 - AU138) / AU138, 0))</f>
        <v>0.10218011153737165</v>
      </c>
      <c r="AW138" s="133">
        <f t="shared" ca="1" si="990"/>
        <v>46.705264842938078</v>
      </c>
      <c r="AX138" s="107">
        <f t="shared" ca="1" si="990"/>
        <v>46.147166964174517</v>
      </c>
      <c r="AY138" s="108">
        <f ca="1">IF(AW$9 = 0, 0, IFERROR((AW138 - AX138) / AX138, 0))</f>
        <v>1.2093870880455788E-2</v>
      </c>
      <c r="AZ138" s="133">
        <f t="shared" ca="1" si="991"/>
        <v>52.655617256783231</v>
      </c>
      <c r="BA138" s="107">
        <f t="shared" ca="1" si="991"/>
        <v>53.000787563686593</v>
      </c>
      <c r="BB138" s="108">
        <f ca="1">IF(AZ$9 = 0, 0, IFERROR((AZ138 - BA138) / BA138, 0))</f>
        <v>-6.5125505255672015E-3</v>
      </c>
      <c r="BC138" s="133">
        <f t="shared" ca="1" si="992"/>
        <v>50.460630483876947</v>
      </c>
      <c r="BD138" s="107">
        <f t="shared" ca="1" si="992"/>
        <v>53.679578253214174</v>
      </c>
      <c r="BE138" s="108">
        <f ca="1">IF(BC$9 = 0, 0, IFERROR((BC138 - BD138) / BD138, 0))</f>
        <v>-5.9965966091480714E-2</v>
      </c>
      <c r="BF138" s="133">
        <f t="shared" ca="1" si="993"/>
        <v>49.308655674962957</v>
      </c>
      <c r="BG138" s="107">
        <f t="shared" ca="1" si="993"/>
        <v>49.517469122742057</v>
      </c>
      <c r="BH138" s="108">
        <f ca="1">IF(BF$9 = 0, 0, IFERROR((BF138 - BG138) / BG138, 0))</f>
        <v>-4.2169652746488553E-3</v>
      </c>
      <c r="BI138" s="133">
        <f t="shared" ca="1" si="994"/>
        <v>40.561453599317048</v>
      </c>
      <c r="BJ138" s="107">
        <f t="shared" ca="1" si="994"/>
        <v>41.303125748705042</v>
      </c>
      <c r="BK138" s="108">
        <f ca="1">IF(BI$9 = 0, 0, IFERROR((BI138 - BJ138) / BJ138, 0))</f>
        <v>-1.7956804380870571E-2</v>
      </c>
      <c r="BL138" s="133">
        <f t="shared" ca="1" si="995"/>
        <v>40.509161052076266</v>
      </c>
      <c r="BM138" s="107">
        <f t="shared" ca="1" si="995"/>
        <v>40.521628097700123</v>
      </c>
      <c r="BN138" s="108">
        <f ca="1">IF(BL$9 = 0, 0, IFERROR((BL138 - BM138) / BM138, 0))</f>
        <v>-3.0766398610141668E-4</v>
      </c>
      <c r="BO138" s="152" t="str">
        <f t="shared" si="996"/>
        <v>Elite</v>
      </c>
      <c r="BP138" s="249"/>
    </row>
    <row r="139" spans="4:68" x14ac:dyDescent="0.2">
      <c r="D139" s="237"/>
      <c r="E139" s="79" t="str">
        <f>$E$31</f>
        <v>High Value</v>
      </c>
      <c r="F139" s="35">
        <f t="shared" ca="1" si="977"/>
        <v>44.564109899145429</v>
      </c>
      <c r="G139" s="22">
        <f t="shared" ca="1" si="977"/>
        <v>43.779935793552788</v>
      </c>
      <c r="H139" s="13">
        <f ca="1">IF(F$9 = 0, 0, IFERROR((F139 - G139) / G139, 0))</f>
        <v>1.7911723518519211E-2</v>
      </c>
      <c r="I139" s="141"/>
      <c r="J139" s="35">
        <f t="shared" ca="1" si="978"/>
        <v>44.111428595470223</v>
      </c>
      <c r="K139" s="22">
        <f t="shared" ca="1" si="978"/>
        <v>44.557940885492741</v>
      </c>
      <c r="L139" s="13">
        <f ca="1">IF(J$9 = 0, 0, IFERROR((J139 - K139) / K139, 0))</f>
        <v>-1.0020936361713577E-2</v>
      </c>
      <c r="M139" s="141"/>
      <c r="N139" s="35">
        <f t="shared" ca="1" si="979"/>
        <v>44.111428595470223</v>
      </c>
      <c r="O139" s="22">
        <f t="shared" ca="1" si="979"/>
        <v>44.557940885492741</v>
      </c>
      <c r="P139" s="13">
        <f ca="1">IF(N$9 = 0, 0, IFERROR((N139 - O139) / O139, 0))</f>
        <v>-1.0020936361713577E-2</v>
      </c>
      <c r="Q139" s="141"/>
      <c r="R139" s="35">
        <f t="shared" ca="1" si="980"/>
        <v>46.604608694447911</v>
      </c>
      <c r="S139" s="22">
        <f t="shared" ca="1" si="980"/>
        <v>48.707903646858185</v>
      </c>
      <c r="T139" s="13">
        <f ca="1">IF(R$9 = 0, 0, IFERROR((R139 - S139) / S139, 0))</f>
        <v>-4.3181799973564299E-2</v>
      </c>
      <c r="U139" s="35">
        <f t="shared" ca="1" si="981"/>
        <v>43.169919714957892</v>
      </c>
      <c r="V139" s="22">
        <f t="shared" ca="1" si="981"/>
        <v>42.101933258780093</v>
      </c>
      <c r="W139" s="13">
        <f ca="1">IF(U$9 = 0, 0, IFERROR((U139 - V139) / V139, 0))</f>
        <v>2.5366684461100776E-2</v>
      </c>
      <c r="X139" s="35">
        <f t="shared" ca="1" si="982"/>
        <v>45.765289427959587</v>
      </c>
      <c r="Y139" s="22">
        <f t="shared" ca="1" si="982"/>
        <v>46.507133694022549</v>
      </c>
      <c r="Z139" s="13">
        <f ca="1">IF(X$9 = 0, 0, IFERROR((X139 - Y139) / Y139, 0))</f>
        <v>-1.5951193013606636E-2</v>
      </c>
      <c r="AA139" s="35">
        <f t="shared" ca="1" si="983"/>
        <v>40.067254510447114</v>
      </c>
      <c r="AB139" s="22">
        <f t="shared" ca="1" si="983"/>
        <v>40.541517171494732</v>
      </c>
      <c r="AC139" s="13">
        <f ca="1">IF(AA$9 = 0, 0, IFERROR((AA139 - AB139) / AB139, 0))</f>
        <v>-1.1698197160245354E-2</v>
      </c>
      <c r="AD139" s="141"/>
      <c r="AE139" s="35">
        <f t="shared" ca="1" si="984"/>
        <v>44.092734481004065</v>
      </c>
      <c r="AF139" s="22">
        <f t="shared" ca="1" si="984"/>
        <v>43.929563858995806</v>
      </c>
      <c r="AG139" s="13">
        <f ca="1">IF(AE$9 = 0, 0, IFERROR((AE139 - AF139) / AF139, 0))</f>
        <v>3.714369269223815E-3</v>
      </c>
      <c r="AH139" s="35">
        <f t="shared" ca="1" si="985"/>
        <v>46.685844126540012</v>
      </c>
      <c r="AI139" s="22">
        <f t="shared" ca="1" si="985"/>
        <v>48.514049105875678</v>
      </c>
      <c r="AJ139" s="13">
        <f ca="1">IF(AH$9 = 0, 0, IFERROR((AH139 - AI139) / AI139, 0))</f>
        <v>-3.7684032007838465E-2</v>
      </c>
      <c r="AK139" s="35">
        <f t="shared" ca="1" si="986"/>
        <v>46.378115078657295</v>
      </c>
      <c r="AL139" s="22">
        <f t="shared" ca="1" si="986"/>
        <v>50.007457066078196</v>
      </c>
      <c r="AM139" s="13">
        <f ca="1">IF(AK$9 = 0, 0, IFERROR((AK139 - AL139) / AL139, 0))</f>
        <v>-7.2576015665527821E-2</v>
      </c>
      <c r="AN139" s="35">
        <f t="shared" ca="1" si="987"/>
        <v>45.744452887721884</v>
      </c>
      <c r="AO139" s="22">
        <f t="shared" ca="1" si="987"/>
        <v>44.506936910218393</v>
      </c>
      <c r="AP139" s="13">
        <f ca="1">IF(AN$9 = 0, 0, IFERROR((AN139 - AO139) / AO139, 0))</f>
        <v>2.7805013407232911E-2</v>
      </c>
      <c r="AQ139" s="35">
        <f t="shared" ca="1" si="988"/>
        <v>43.22900691673113</v>
      </c>
      <c r="AR139" s="22">
        <f t="shared" ca="1" si="988"/>
        <v>43.601171719724739</v>
      </c>
      <c r="AS139" s="13">
        <f ca="1">IF(AQ$9 = 0, 0, IFERROR((AQ139 - AR139) / AR139, 0))</f>
        <v>-8.5356605869664152E-3</v>
      </c>
      <c r="AT139" s="35">
        <f t="shared" ca="1" si="989"/>
        <v>37.385207653098909</v>
      </c>
      <c r="AU139" s="22">
        <f t="shared" ca="1" si="989"/>
        <v>34.703121662484719</v>
      </c>
      <c r="AV139" s="13">
        <f ca="1">IF(AT$9 = 0, 0, IFERROR((AT139 - AU139) / AU139, 0))</f>
        <v>7.7286591583881015E-2</v>
      </c>
      <c r="AW139" s="35">
        <f t="shared" ca="1" si="990"/>
        <v>40.954968065828943</v>
      </c>
      <c r="AX139" s="22">
        <f t="shared" ca="1" si="990"/>
        <v>41.56443723232131</v>
      </c>
      <c r="AY139" s="13">
        <f ca="1">IF(AW$9 = 0, 0, IFERROR((AW139 - AX139) / AX139, 0))</f>
        <v>-1.4663236340378794E-2</v>
      </c>
      <c r="AZ139" s="35">
        <f t="shared" ca="1" si="991"/>
        <v>46.942904596332461</v>
      </c>
      <c r="BA139" s="22">
        <f t="shared" ca="1" si="991"/>
        <v>47.148387417517853</v>
      </c>
      <c r="BB139" s="13">
        <f ca="1">IF(AZ$9 = 0, 0, IFERROR((AZ139 - BA139) / BA139, 0))</f>
        <v>-4.3582152527457396E-3</v>
      </c>
      <c r="BC139" s="35">
        <f t="shared" ca="1" si="992"/>
        <v>46.562910628155109</v>
      </c>
      <c r="BD139" s="22">
        <f t="shared" ca="1" si="992"/>
        <v>47.893439668326963</v>
      </c>
      <c r="BE139" s="13">
        <f ca="1">IF(BC$9 = 0, 0, IFERROR((BC139 - BD139) / BD139, 0))</f>
        <v>-2.7781029080100991E-2</v>
      </c>
      <c r="BF139" s="35">
        <f t="shared" ca="1" si="993"/>
        <v>44.492577997778426</v>
      </c>
      <c r="BG139" s="22">
        <f t="shared" ca="1" si="993"/>
        <v>45.318836246711484</v>
      </c>
      <c r="BH139" s="13">
        <f ca="1">IF(BF$9 = 0, 0, IFERROR((BF139 - BG139) / BG139, 0))</f>
        <v>-1.8232115326946748E-2</v>
      </c>
      <c r="BI139" s="35">
        <f t="shared" ca="1" si="994"/>
        <v>38.471250287638554</v>
      </c>
      <c r="BJ139" s="22">
        <f t="shared" ca="1" si="994"/>
        <v>38.763954626628745</v>
      </c>
      <c r="BK139" s="13">
        <f ca="1">IF(BI$9 = 0, 0, IFERROR((BI139 - BJ139) / BJ139, 0))</f>
        <v>-7.550941120675005E-3</v>
      </c>
      <c r="BL139" s="35">
        <f t="shared" ca="1" si="995"/>
        <v>35.443304462106518</v>
      </c>
      <c r="BM139" s="22">
        <f t="shared" ca="1" si="995"/>
        <v>35.208081852434212</v>
      </c>
      <c r="BN139" s="13">
        <f ca="1">IF(BL$9 = 0, 0, IFERROR((BL139 - BM139) / BM139, 0))</f>
        <v>6.6809265741366421E-3</v>
      </c>
      <c r="BO139" s="159" t="str">
        <f t="shared" si="996"/>
        <v>High Value</v>
      </c>
      <c r="BP139" s="249"/>
    </row>
    <row r="140" spans="4:68" x14ac:dyDescent="0.2">
      <c r="D140" s="238"/>
      <c r="E140" s="79" t="str">
        <f>$E$32</f>
        <v>Opportunity</v>
      </c>
      <c r="F140" s="35">
        <f t="shared" ca="1" si="977"/>
        <v>40.224541904418871</v>
      </c>
      <c r="G140" s="22">
        <f t="shared" ca="1" si="977"/>
        <v>39.357808343317359</v>
      </c>
      <c r="H140" s="13">
        <f ca="1">IF(F$9 = 0, 0, IFERROR((F140 - G140) / G140, 0))</f>
        <v>2.2021895974008835E-2</v>
      </c>
      <c r="I140" s="141"/>
      <c r="J140" s="35">
        <f t="shared" ca="1" si="978"/>
        <v>40.346309878991399</v>
      </c>
      <c r="K140" s="22">
        <f t="shared" ca="1" si="978"/>
        <v>40.22337603730341</v>
      </c>
      <c r="L140" s="13">
        <f ca="1">IF(J$9 = 0, 0, IFERROR((J140 - K140) / K140, 0))</f>
        <v>3.0562785573736715E-3</v>
      </c>
      <c r="M140" s="141"/>
      <c r="N140" s="35">
        <f t="shared" ca="1" si="979"/>
        <v>40.346321999048243</v>
      </c>
      <c r="O140" s="22">
        <f t="shared" ca="1" si="979"/>
        <v>40.22337603730341</v>
      </c>
      <c r="P140" s="13">
        <f ca="1">IF(N$9 = 0, 0, IFERROR((N140 - O140) / O140, 0))</f>
        <v>3.0565798761101478E-3</v>
      </c>
      <c r="Q140" s="141"/>
      <c r="R140" s="35">
        <f t="shared" ca="1" si="980"/>
        <v>40.429506790307038</v>
      </c>
      <c r="S140" s="22">
        <f t="shared" ca="1" si="980"/>
        <v>41.330544226840694</v>
      </c>
      <c r="T140" s="13">
        <f ca="1">IF(R$9 = 0, 0, IFERROR((R140 - S140) / S140, 0))</f>
        <v>-2.1800763899656284E-2</v>
      </c>
      <c r="U140" s="35">
        <f t="shared" ca="1" si="981"/>
        <v>38.596489839540219</v>
      </c>
      <c r="V140" s="22">
        <f t="shared" ca="1" si="981"/>
        <v>37.143010150440617</v>
      </c>
      <c r="W140" s="13">
        <f ca="1">IF(U$9 = 0, 0, IFERROR((U140 - V140) / V140, 0))</f>
        <v>3.9131984274095241E-2</v>
      </c>
      <c r="X140" s="35">
        <f t="shared" ca="1" si="982"/>
        <v>38.689886020597541</v>
      </c>
      <c r="Y140" s="22">
        <f t="shared" ca="1" si="982"/>
        <v>39.236646221834683</v>
      </c>
      <c r="Z140" s="13">
        <f ca="1">IF(X$9 = 0, 0, IFERROR((X140 - Y140) / Y140, 0))</f>
        <v>-1.3934937205027391E-2</v>
      </c>
      <c r="AA140" s="35">
        <f t="shared" ca="1" si="983"/>
        <v>35.153718020553427</v>
      </c>
      <c r="AB140" s="22">
        <f t="shared" ca="1" si="983"/>
        <v>35.62763343182008</v>
      </c>
      <c r="AC140" s="13">
        <f ca="1">IF(AA$9 = 0, 0, IFERROR((AA140 - AB140) / AB140, 0))</f>
        <v>-1.3301905448577589E-2</v>
      </c>
      <c r="AD140" s="141"/>
      <c r="AE140" s="35">
        <f t="shared" ca="1" si="984"/>
        <v>34.084424465426274</v>
      </c>
      <c r="AF140" s="22">
        <f t="shared" ca="1" si="984"/>
        <v>33.701474268305958</v>
      </c>
      <c r="AG140" s="13">
        <f ca="1">IF(AE$9 = 0, 0, IFERROR((AE140 - AF140) / AF140, 0))</f>
        <v>1.1363010237224414E-2</v>
      </c>
      <c r="AH140" s="35">
        <f t="shared" ca="1" si="985"/>
        <v>40.317710908501212</v>
      </c>
      <c r="AI140" s="22">
        <f t="shared" ca="1" si="985"/>
        <v>42.074238900634249</v>
      </c>
      <c r="AJ140" s="13">
        <f ca="1">IF(AH$9 = 0, 0, IFERROR((AH140 - AI140) / AI140, 0))</f>
        <v>-4.1748301051419814E-2</v>
      </c>
      <c r="AK140" s="35">
        <f t="shared" ca="1" si="986"/>
        <v>40.052297519065554</v>
      </c>
      <c r="AL140" s="22">
        <f t="shared" ca="1" si="986"/>
        <v>41.376771686746999</v>
      </c>
      <c r="AM140" s="13">
        <f ca="1">IF(AK$9 = 0, 0, IFERROR((AK140 - AL140) / AL140, 0))</f>
        <v>-3.2010089566887938E-2</v>
      </c>
      <c r="AN140" s="35">
        <f t="shared" ca="1" si="987"/>
        <v>40.190982579462101</v>
      </c>
      <c r="AO140" s="22">
        <f t="shared" ca="1" si="987"/>
        <v>39.27581461797817</v>
      </c>
      <c r="AP140" s="13">
        <f ca="1">IF(AN$9 = 0, 0, IFERROR((AN140 - AO140) / AO140, 0))</f>
        <v>2.3301056143212893E-2</v>
      </c>
      <c r="AQ140" s="35">
        <f t="shared" ca="1" si="988"/>
        <v>38.779805385150048</v>
      </c>
      <c r="AR140" s="22">
        <f t="shared" ca="1" si="988"/>
        <v>37.944754610678274</v>
      </c>
      <c r="AS140" s="13">
        <f ca="1">IF(AQ$9 = 0, 0, IFERROR((AQ140 - AR140) / AR140, 0))</f>
        <v>2.2007014751830221E-2</v>
      </c>
      <c r="AT140" s="35">
        <f t="shared" ca="1" si="989"/>
        <v>31.861188754555446</v>
      </c>
      <c r="AU140" s="22">
        <f t="shared" ca="1" si="989"/>
        <v>29.809751815553831</v>
      </c>
      <c r="AV140" s="13">
        <f ca="1">IF(AT$9 = 0, 0, IFERROR((AT140 - AU140) / AU140, 0))</f>
        <v>6.881764570516273E-2</v>
      </c>
      <c r="AW140" s="35">
        <f t="shared" ca="1" si="990"/>
        <v>33.11417181508309</v>
      </c>
      <c r="AX140" s="22">
        <f t="shared" ca="1" si="990"/>
        <v>34.626479109972777</v>
      </c>
      <c r="AY140" s="13">
        <f ca="1">IF(AW$9 = 0, 0, IFERROR((AW140 - AX140) / AX140, 0))</f>
        <v>-4.367487927625098E-2</v>
      </c>
      <c r="AZ140" s="35">
        <f t="shared" ca="1" si="991"/>
        <v>38.171271619353433</v>
      </c>
      <c r="BA140" s="22">
        <f t="shared" ca="1" si="991"/>
        <v>37.708694181877448</v>
      </c>
      <c r="BB140" s="13">
        <f ca="1">IF(AZ$9 = 0, 0, IFERROR((AZ140 - BA140) / BA140, 0))</f>
        <v>1.2267129570832432E-2</v>
      </c>
      <c r="BC140" s="35">
        <f t="shared" ca="1" si="992"/>
        <v>39.151508009253192</v>
      </c>
      <c r="BD140" s="22">
        <f t="shared" ca="1" si="992"/>
        <v>39.947977308707124</v>
      </c>
      <c r="BE140" s="13">
        <f ca="1">IF(BC$9 = 0, 0, IFERROR((BC140 - BD140) / BD140, 0))</f>
        <v>-1.9937662758217605E-2</v>
      </c>
      <c r="BF140" s="35">
        <f t="shared" ca="1" si="993"/>
        <v>36.801974186974611</v>
      </c>
      <c r="BG140" s="22">
        <f t="shared" ca="1" si="993"/>
        <v>38.581764257395541</v>
      </c>
      <c r="BH140" s="13">
        <f ca="1">IF(BF$9 = 0, 0, IFERROR((BF140 - BG140) / BG140, 0))</f>
        <v>-4.6130344339548206E-2</v>
      </c>
      <c r="BI140" s="35">
        <f t="shared" ca="1" si="994"/>
        <v>33.74611035353535</v>
      </c>
      <c r="BJ140" s="22">
        <f t="shared" ca="1" si="994"/>
        <v>33.938558838133062</v>
      </c>
      <c r="BK140" s="13">
        <f ca="1">IF(BI$9 = 0, 0, IFERROR((BI140 - BJ140) / BJ140, 0))</f>
        <v>-5.6704966617933845E-3</v>
      </c>
      <c r="BL140" s="35">
        <f t="shared" ca="1" si="995"/>
        <v>29.25292500381854</v>
      </c>
      <c r="BM140" s="22">
        <f t="shared" ca="1" si="995"/>
        <v>29.097086745979553</v>
      </c>
      <c r="BN140" s="13">
        <f ca="1">IF(BL$9 = 0, 0, IFERROR((BL140 - BM140) / BM140, 0))</f>
        <v>5.3558027715788241E-3</v>
      </c>
      <c r="BO140" s="159" t="str">
        <f t="shared" si="996"/>
        <v>Opportunity</v>
      </c>
      <c r="BP140" s="250"/>
    </row>
    <row r="141" spans="4:68" x14ac:dyDescent="0.2">
      <c r="D141" s="239"/>
      <c r="E141" s="78" t="str">
        <f>$E$33</f>
        <v>Marginal</v>
      </c>
      <c r="F141" s="134">
        <f t="shared" ca="1" si="977"/>
        <v>29.935352914389792</v>
      </c>
      <c r="G141" s="103">
        <f t="shared" ca="1" si="977"/>
        <v>28.485007405719497</v>
      </c>
      <c r="H141" s="100">
        <f ca="1">IF(F$9 = 0, 0, IFERROR((F141 - G141) / G141, 0))</f>
        <v>5.0916100810950861E-2</v>
      </c>
      <c r="I141" s="141"/>
      <c r="J141" s="134">
        <f t="shared" ca="1" si="978"/>
        <v>30.378954750956371</v>
      </c>
      <c r="K141" s="103">
        <f t="shared" ca="1" si="978"/>
        <v>29.927587983223926</v>
      </c>
      <c r="L141" s="100">
        <f ca="1">IF(J$9 = 0, 0, IFERROR((J141 - K141) / K141, 0))</f>
        <v>1.508196276911661E-2</v>
      </c>
      <c r="M141" s="141"/>
      <c r="N141" s="134">
        <f t="shared" ca="1" si="979"/>
        <v>30.379744996522678</v>
      </c>
      <c r="O141" s="103">
        <f t="shared" ca="1" si="979"/>
        <v>29.927587983223926</v>
      </c>
      <c r="P141" s="100">
        <f ca="1">IF(N$9 = 0, 0, IFERROR((N141 - O141) / O141, 0))</f>
        <v>1.5108368023250357E-2</v>
      </c>
      <c r="Q141" s="141"/>
      <c r="R141" s="134">
        <f t="shared" ca="1" si="980"/>
        <v>29.477516866875103</v>
      </c>
      <c r="S141" s="103">
        <f t="shared" ca="1" si="980"/>
        <v>28.672777777777778</v>
      </c>
      <c r="T141" s="100">
        <f ca="1">IF(R$9 = 0, 0, IFERROR((R141 - S141) / S141, 0))</f>
        <v>2.806631067747543E-2</v>
      </c>
      <c r="U141" s="134">
        <f t="shared" ca="1" si="981"/>
        <v>30.001739507959478</v>
      </c>
      <c r="V141" s="103">
        <f t="shared" ca="1" si="981"/>
        <v>27.825349085095041</v>
      </c>
      <c r="W141" s="100">
        <f ca="1">IF(U$9 = 0, 0, IFERROR((U141 - V141) / V141, 0))</f>
        <v>7.8216104898042205E-2</v>
      </c>
      <c r="X141" s="134">
        <f t="shared" ca="1" si="982"/>
        <v>27.527922461019806</v>
      </c>
      <c r="Y141" s="103">
        <f t="shared" ca="1" si="982"/>
        <v>28.382057573415764</v>
      </c>
      <c r="Z141" s="100">
        <f ca="1">IF(X$9 = 0, 0, IFERROR((X141 - Y141) / Y141, 0))</f>
        <v>-3.0094192790165775E-2</v>
      </c>
      <c r="AA141" s="134">
        <f t="shared" ca="1" si="983"/>
        <v>25.508745959051723</v>
      </c>
      <c r="AB141" s="103">
        <f t="shared" ca="1" si="983"/>
        <v>26.231801786896096</v>
      </c>
      <c r="AC141" s="100">
        <f ca="1">IF(AA$9 = 0, 0, IFERROR((AA141 - AB141) / AB141, 0))</f>
        <v>-2.7564093146112835E-2</v>
      </c>
      <c r="AD141" s="141"/>
      <c r="AE141" s="134">
        <f t="shared" ca="1" si="984"/>
        <v>23.717216699801195</v>
      </c>
      <c r="AF141" s="103">
        <f t="shared" ca="1" si="984"/>
        <v>22.306520051746439</v>
      </c>
      <c r="AG141" s="100">
        <f ca="1">IF(AE$9 = 0, 0, IFERROR((AE141 - AF141) / AF141, 0))</f>
        <v>6.3241448902932262E-2</v>
      </c>
      <c r="AH141" s="134">
        <f t="shared" ca="1" si="985"/>
        <v>28.780151685393257</v>
      </c>
      <c r="AI141" s="103">
        <f t="shared" ca="1" si="985"/>
        <v>31.749878787878789</v>
      </c>
      <c r="AJ141" s="100">
        <f ca="1">IF(AH$9 = 0, 0, IFERROR((AH141 - AI141) / AI141, 0))</f>
        <v>-9.3535068978571667E-2</v>
      </c>
      <c r="AK141" s="134">
        <f t="shared" ca="1" si="986"/>
        <v>31.111684532924961</v>
      </c>
      <c r="AL141" s="103">
        <f t="shared" ca="1" si="986"/>
        <v>29.309848942598187</v>
      </c>
      <c r="AM141" s="100">
        <f ca="1">IF(AK$9 = 0, 0, IFERROR((AK141 - AL141) / AL141, 0))</f>
        <v>6.1475430796507205E-2</v>
      </c>
      <c r="AN141" s="134">
        <f t="shared" ca="1" si="987"/>
        <v>30.757492331288347</v>
      </c>
      <c r="AO141" s="103">
        <f t="shared" ca="1" si="987"/>
        <v>29.196921119592872</v>
      </c>
      <c r="AP141" s="100">
        <f ca="1">IF(AN$9 = 0, 0, IFERROR((AN141 - AO141) / AO141, 0))</f>
        <v>5.3449855390684968E-2</v>
      </c>
      <c r="AQ141" s="134">
        <f t="shared" ca="1" si="988"/>
        <v>29.612957486136775</v>
      </c>
      <c r="AR141" s="103">
        <f t="shared" ca="1" si="988"/>
        <v>26.383555555555553</v>
      </c>
      <c r="AS141" s="100">
        <f ca="1">IF(AQ$9 = 0, 0, IFERROR((AQ141 - AR141) / AR141, 0))</f>
        <v>0.12240207442022388</v>
      </c>
      <c r="AT141" s="134">
        <f t="shared" ca="1" si="989"/>
        <v>24.652025664527958</v>
      </c>
      <c r="AU141" s="103">
        <f t="shared" ca="1" si="989"/>
        <v>21.758298122065732</v>
      </c>
      <c r="AV141" s="100">
        <f ca="1">IF(AT$9 = 0, 0, IFERROR((AT141 - AU141) / AU141, 0))</f>
        <v>0.13299420415274171</v>
      </c>
      <c r="AW141" s="134">
        <f t="shared" ca="1" si="990"/>
        <v>23.261672212978368</v>
      </c>
      <c r="AX141" s="103">
        <f t="shared" ca="1" si="990"/>
        <v>25.124884979702301</v>
      </c>
      <c r="AY141" s="100">
        <f ca="1">IF(AW$9 = 0, 0, IFERROR((AW141 - AX141) / AX141, 0))</f>
        <v>-7.4158061548507431E-2</v>
      </c>
      <c r="AZ141" s="134">
        <f t="shared" ca="1" si="991"/>
        <v>27.665537089582489</v>
      </c>
      <c r="BA141" s="103">
        <f t="shared" ca="1" si="991"/>
        <v>27.011735015772871</v>
      </c>
      <c r="BB141" s="100">
        <f ca="1">IF(AZ$9 = 0, 0, IFERROR((AZ141 - BA141) / BA141, 0))</f>
        <v>2.4204371671343813E-2</v>
      </c>
      <c r="BC141" s="134">
        <f t="shared" ca="1" si="992"/>
        <v>27.092175895765465</v>
      </c>
      <c r="BD141" s="103">
        <f t="shared" ca="1" si="992"/>
        <v>30.016103476151986</v>
      </c>
      <c r="BE141" s="100">
        <f ca="1">IF(BC$9 = 0, 0, IFERROR((BC141 - BD141) / BD141, 0))</f>
        <v>-9.7411963638438404E-2</v>
      </c>
      <c r="BF141" s="134">
        <f t="shared" ca="1" si="993"/>
        <v>23.416576292559899</v>
      </c>
      <c r="BG141" s="103">
        <f t="shared" ca="1" si="993"/>
        <v>28.148659003831419</v>
      </c>
      <c r="BH141" s="100">
        <f ca="1">IF(BF$9 = 0, 0, IFERROR((BF141 - BG141) / BG141, 0))</f>
        <v>-0.16811041373684688</v>
      </c>
      <c r="BI141" s="134">
        <f t="shared" ca="1" si="994"/>
        <v>23.759045477261367</v>
      </c>
      <c r="BJ141" s="103">
        <f t="shared" ca="1" si="994"/>
        <v>22.163469798657722</v>
      </c>
      <c r="BK141" s="100">
        <f ca="1">IF(BI$9 = 0, 0, IFERROR((BI141 - BJ141) / BJ141, 0))</f>
        <v>7.1991240229915487E-2</v>
      </c>
      <c r="BL141" s="134">
        <f t="shared" ca="1" si="995"/>
        <v>22.415091743119266</v>
      </c>
      <c r="BM141" s="103">
        <f t="shared" ca="1" si="995"/>
        <v>23.526740331491713</v>
      </c>
      <c r="BN141" s="100">
        <f ca="1">IF(BL$9 = 0, 0, IFERROR((BL141 - BM141) / BM141, 0))</f>
        <v>-4.725042962643021E-2</v>
      </c>
      <c r="BO141" s="156" t="str">
        <f t="shared" si="996"/>
        <v>Marginal</v>
      </c>
      <c r="BP141" s="251"/>
    </row>
    <row r="142" spans="4:68" ht="3.75" customHeight="1" x14ac:dyDescent="0.2">
      <c r="D142" s="144"/>
      <c r="E142" s="144"/>
      <c r="F142" s="144"/>
      <c r="G142" s="144"/>
      <c r="H142" s="160"/>
      <c r="I142" s="138"/>
      <c r="J142" s="144"/>
      <c r="K142" s="144"/>
      <c r="L142" s="160"/>
      <c r="M142" s="138"/>
      <c r="N142" s="144"/>
      <c r="O142" s="144"/>
      <c r="P142" s="160"/>
      <c r="Q142" s="138"/>
      <c r="R142" s="144"/>
      <c r="S142" s="144"/>
      <c r="T142" s="160"/>
      <c r="U142" s="144"/>
      <c r="V142" s="144"/>
      <c r="W142" s="160"/>
      <c r="X142" s="144"/>
      <c r="Y142" s="144"/>
      <c r="Z142" s="160"/>
      <c r="AA142" s="144"/>
      <c r="AB142" s="144"/>
      <c r="AC142" s="160"/>
      <c r="AD142" s="138"/>
      <c r="AE142" s="144"/>
      <c r="AF142" s="144"/>
      <c r="AG142" s="160"/>
      <c r="AH142" s="144"/>
      <c r="AI142" s="144"/>
      <c r="AJ142" s="160"/>
      <c r="AK142" s="144"/>
      <c r="AL142" s="144"/>
      <c r="AM142" s="160"/>
      <c r="AN142" s="144"/>
      <c r="AO142" s="144"/>
      <c r="AP142" s="160"/>
      <c r="AQ142" s="144"/>
      <c r="AR142" s="144"/>
      <c r="AS142" s="160"/>
      <c r="AT142" s="144"/>
      <c r="AU142" s="144"/>
      <c r="AV142" s="160"/>
      <c r="AW142" s="144"/>
      <c r="AX142" s="144"/>
      <c r="AY142" s="160"/>
      <c r="AZ142" s="144"/>
      <c r="BA142" s="144"/>
      <c r="BB142" s="160"/>
      <c r="BC142" s="144"/>
      <c r="BD142" s="144"/>
      <c r="BE142" s="160"/>
      <c r="BF142" s="144"/>
      <c r="BG142" s="144"/>
      <c r="BH142" s="160"/>
      <c r="BI142" s="144"/>
      <c r="BJ142" s="144"/>
      <c r="BK142" s="160"/>
      <c r="BL142" s="144"/>
      <c r="BM142" s="144"/>
      <c r="BN142" s="160"/>
      <c r="BO142" s="144"/>
      <c r="BP142" s="144"/>
    </row>
    <row r="143" spans="4:68" ht="15" thickBot="1" x14ac:dyDescent="0.25">
      <c r="D143" s="236" t="s">
        <v>167</v>
      </c>
      <c r="E143" s="135" t="str">
        <f>$E$29</f>
        <v>Total Active</v>
      </c>
      <c r="F143" s="132">
        <f t="shared" ref="F143:G147" ca="1" si="997">IFERROR((F77 - F87) / F29, 0)</f>
        <v>240.3187530141995</v>
      </c>
      <c r="G143" s="114">
        <f t="shared" ca="1" si="997"/>
        <v>199.4616859079315</v>
      </c>
      <c r="H143" s="115">
        <f t="shared" ref="H143:H147" ca="1" si="998">IF(F$9 = 0, 0, IFERROR((F143 - G143) / G143, 0))</f>
        <v>0.20483666785573551</v>
      </c>
      <c r="I143" s="141"/>
      <c r="J143" s="132">
        <f ca="1">IFERROR((J77 - J87) / J29, 0)</f>
        <v>303.25645600126222</v>
      </c>
      <c r="K143" s="114">
        <f ca="1">IFERROR((K77 - K87) / K29, 0)</f>
        <v>240.19366039083786</v>
      </c>
      <c r="L143" s="115">
        <f t="shared" ref="L143:L147" ca="1" si="999">IF(J$9 = 0, 0, IFERROR((J143 - K143) / K143, 0))</f>
        <v>0.26254979214609564</v>
      </c>
      <c r="M143" s="141"/>
      <c r="N143" s="132">
        <f ca="1">IFERROR((N77 - N87) / N29, 0)</f>
        <v>303.25645600126239</v>
      </c>
      <c r="O143" s="114">
        <f ca="1">IFERROR((O77 - O87) / O29, 0)</f>
        <v>240.19366039083786</v>
      </c>
      <c r="P143" s="115">
        <f t="shared" ref="P143:P147" ca="1" si="1000">IF(N$9 = 0, 0, IFERROR((N143 - O143) / O143, 0))</f>
        <v>0.26254979214609631</v>
      </c>
      <c r="Q143" s="141"/>
      <c r="R143" s="132">
        <f ca="1">IFERROR((R77 - R87) / R29, 0)</f>
        <v>156.12938118902539</v>
      </c>
      <c r="S143" s="114">
        <f ca="1">IFERROR((S77 - S87) / S29, 0)</f>
        <v>100.34615662021724</v>
      </c>
      <c r="T143" s="115">
        <f t="shared" ref="T143:T147" ca="1" si="1001">IF(R$9 = 0, 0, IFERROR((R143 - S143) / S143, 0))</f>
        <v>0.55590793357370327</v>
      </c>
      <c r="U143" s="132">
        <f ca="1">IFERROR((U77 - U87) / U29, 0)</f>
        <v>142.92187720004563</v>
      </c>
      <c r="V143" s="114">
        <f ca="1">IFERROR((V77 - V87) / V29, 0)</f>
        <v>119.69518128237172</v>
      </c>
      <c r="W143" s="115">
        <f t="shared" ref="W143:W147" ca="1" si="1002">IF(U$9 = 0, 0, IFERROR((U143 - V143) / V143, 0))</f>
        <v>0.19404871331352963</v>
      </c>
      <c r="X143" s="132">
        <f ca="1">IFERROR((X77 - X87) / X29, 0)</f>
        <v>171.82053072841356</v>
      </c>
      <c r="Y143" s="114">
        <f ca="1">IFERROR((Y77 - Y87) / Y29, 0)</f>
        <v>142.3232086509486</v>
      </c>
      <c r="Z143" s="115">
        <f t="shared" ref="Z143:Z147" ca="1" si="1003">IF(X$9 = 0, 0, IFERROR((X143 - Y143) / Y143, 0))</f>
        <v>0.20725588157450772</v>
      </c>
      <c r="AA143" s="132">
        <f ca="1">IFERROR((AA77 - AA87) / AA29, 0)</f>
        <v>208.66569156735812</v>
      </c>
      <c r="AB143" s="114">
        <f ca="1">IFERROR((AB77 - AB87) / AB29, 0)</f>
        <v>179.16326661771862</v>
      </c>
      <c r="AC143" s="115">
        <f t="shared" ref="AC143:AC147" ca="1" si="1004">IF(AA$9 = 0, 0, IFERROR((AA143 - AB143) / AB143, 0))</f>
        <v>0.16466782229746316</v>
      </c>
      <c r="AD143" s="141"/>
      <c r="AE143" s="132">
        <f ca="1">IFERROR((AE77 - AE87) / AE29, 0)</f>
        <v>96.595710136292652</v>
      </c>
      <c r="AF143" s="114">
        <f ca="1">IFERROR((AF77 - AF87) / AF29, 0)</f>
        <v>73.368095187619289</v>
      </c>
      <c r="AG143" s="115">
        <f t="shared" ref="AG143:AG147" ca="1" si="1005">IF(AE$9 = 0, 0, IFERROR((AE143 - AF143) / AF143, 0))</f>
        <v>0.31659013211771342</v>
      </c>
      <c r="AH143" s="132">
        <f ca="1">IFERROR((AH77 - AH87) / AH29, 0)</f>
        <v>134.58276721186746</v>
      </c>
      <c r="AI143" s="114">
        <f ca="1">IFERROR((AI77 - AI87) / AI29, 0)</f>
        <v>96.346488916130085</v>
      </c>
      <c r="AJ143" s="115">
        <f t="shared" ref="AJ143:AJ147" ca="1" si="1006">IF(AH$9 = 0, 0, IFERROR((AH143 - AI143) / AI143, 0))</f>
        <v>0.39686218694510161</v>
      </c>
      <c r="AK143" s="132">
        <f ca="1">IFERROR((AK77 - AK87) / AK29, 0)</f>
        <v>121.10603243139506</v>
      </c>
      <c r="AL143" s="114">
        <f ca="1">IFERROR((AL77 - AL87) / AL29, 0)</f>
        <v>61.41988624809337</v>
      </c>
      <c r="AM143" s="115">
        <f t="shared" ref="AM143:AM147" ca="1" si="1007">IF(AK$9 = 0, 0, IFERROR((AK143 - AL143) / AL143, 0))</f>
        <v>0.97177233351119252</v>
      </c>
      <c r="AN143" s="132">
        <f ca="1">IFERROR((AN77 - AN87) / AN29, 0)</f>
        <v>112.12627877853761</v>
      </c>
      <c r="AO143" s="114">
        <f ca="1">IFERROR((AO77 - AO87) / AO29, 0)</f>
        <v>94.165742956597384</v>
      </c>
      <c r="AP143" s="115">
        <f t="shared" ref="AP143:AP147" ca="1" si="1008">IF(AN$9 = 0, 0, IFERROR((AN143 - AO143) / AO143, 0))</f>
        <v>0.19073322482273142</v>
      </c>
      <c r="AQ143" s="132">
        <f ca="1">IFERROR((AQ77 - AQ87) / AQ29, 0)</f>
        <v>117.51729865931347</v>
      </c>
      <c r="AR143" s="114">
        <f ca="1">IFERROR((AR77 - AR87) / AR29, 0)</f>
        <v>97.467151049075525</v>
      </c>
      <c r="AS143" s="115">
        <f t="shared" ref="AS143:AS147" ca="1" si="1009">IF(AQ$9 = 0, 0, IFERROR((AQ143 - AR143) / AR143, 0))</f>
        <v>0.20571184644704066</v>
      </c>
      <c r="AT143" s="132">
        <f ca="1">IFERROR((AT77 - AT87) / AT29, 0)</f>
        <v>96.357858642794113</v>
      </c>
      <c r="AU143" s="114">
        <f ca="1">IFERROR((AU77 - AU87) / AU29, 0)</f>
        <v>83.321913111750732</v>
      </c>
      <c r="AV143" s="115">
        <f t="shared" ref="AV143:AV147" ca="1" si="1010">IF(AT$9 = 0, 0, IFERROR((AT143 - AU143) / AU143, 0))</f>
        <v>0.15645278707846841</v>
      </c>
      <c r="AW143" s="132">
        <f ca="1">IFERROR((AW77 - AW87) / AW29, 0)</f>
        <v>109.28755973079072</v>
      </c>
      <c r="AX143" s="114">
        <f ca="1">IFERROR((AX77 - AX87) / AX29, 0)</f>
        <v>96.915634060624043</v>
      </c>
      <c r="AY143" s="115">
        <f t="shared" ref="AY143:AY147" ca="1" si="1011">IF(AW$9 = 0, 0, IFERROR((AW143 - AX143) / AX143, 0))</f>
        <v>0.12765665509062873</v>
      </c>
      <c r="AZ143" s="132">
        <f ca="1">IFERROR((AZ77 - AZ87) / AZ29, 0)</f>
        <v>135.5203072572325</v>
      </c>
      <c r="BA143" s="114">
        <f ca="1">IFERROR((BA77 - BA87) / BA29, 0)</f>
        <v>119.31628281897743</v>
      </c>
      <c r="BB143" s="115">
        <f t="shared" ref="BB143:BB147" ca="1" si="1012">IF(AZ$9 = 0, 0, IFERROR((AZ143 - BA143) / BA143, 0))</f>
        <v>0.13580731862757797</v>
      </c>
      <c r="BC143" s="132">
        <f ca="1">IFERROR((BC77 - BC87) / BC29, 0)</f>
        <v>137.38218846417521</v>
      </c>
      <c r="BD143" s="114">
        <f ca="1">IFERROR((BD77 - BD87) / BD29, 0)</f>
        <v>103.42739445181255</v>
      </c>
      <c r="BE143" s="115">
        <f t="shared" ref="BE143:BE147" ca="1" si="1013">IF(BC$9 = 0, 0, IFERROR((BC143 - BD143) / BD143, 0))</f>
        <v>0.32829594318149835</v>
      </c>
      <c r="BF143" s="132">
        <f ca="1">IFERROR((BF77 - BF87) / BF29, 0)</f>
        <v>145.23853859585009</v>
      </c>
      <c r="BG143" s="114">
        <f ca="1">IFERROR((BG77 - BG87) / BG29, 0)</f>
        <v>132.45405367102515</v>
      </c>
      <c r="BH143" s="115">
        <f t="shared" ref="BH143:BH147" ca="1" si="1014">IF(BF$9 = 0, 0, IFERROR((BF143 - BG143) / BG143, 0))</f>
        <v>9.6520148462784228E-2</v>
      </c>
      <c r="BI143" s="132">
        <f ca="1">IFERROR((BI77 - BI87) / BI29, 0)</f>
        <v>174.2784929356356</v>
      </c>
      <c r="BJ143" s="114">
        <f ca="1">IFERROR((BJ77 - BJ87) / BJ29, 0)</f>
        <v>140.86025088833858</v>
      </c>
      <c r="BK143" s="115">
        <f t="shared" ref="BK143:BK147" ca="1" si="1015">IF(BI$9 = 0, 0, IFERROR((BI143 - BJ143) / BJ143, 0))</f>
        <v>0.23724394807295926</v>
      </c>
      <c r="BL143" s="132">
        <f ca="1">IFERROR((BL77 - BL87) / BL29, 0)</f>
        <v>143.86823540651571</v>
      </c>
      <c r="BM143" s="114">
        <f ca="1">IFERROR((BM77 - BM87) / BM29, 0)</f>
        <v>133.7143723713051</v>
      </c>
      <c r="BN143" s="115">
        <f t="shared" ref="BN143:BN147" ca="1" si="1016">IF(BL$9 = 0, 0, IFERROR((BL143 - BM143) / BM143, 0))</f>
        <v>7.5936960665790101E-2</v>
      </c>
      <c r="BO143" s="158" t="str">
        <f t="shared" ref="BO143:BO147" si="1017">E143</f>
        <v>Total Active</v>
      </c>
      <c r="BP143" s="248" t="str">
        <f>$D143</f>
        <v>DISCOUNT $</v>
      </c>
    </row>
    <row r="144" spans="4:68" ht="15" thickTop="1" x14ac:dyDescent="0.2">
      <c r="D144" s="237"/>
      <c r="E144" s="136" t="str">
        <f>$E$30</f>
        <v>Elite</v>
      </c>
      <c r="F144" s="133">
        <f t="shared" ca="1" si="997"/>
        <v>680.64107160595995</v>
      </c>
      <c r="G144" s="107">
        <f t="shared" ca="1" si="997"/>
        <v>558.49072598740531</v>
      </c>
      <c r="H144" s="108">
        <f t="shared" ca="1" si="998"/>
        <v>0.21871508323185529</v>
      </c>
      <c r="I144" s="141"/>
      <c r="J144" s="133">
        <f t="shared" ref="J144:K147" ca="1" si="1018">IFERROR((J78 - J88) / J30, 0)</f>
        <v>884.54300747400259</v>
      </c>
      <c r="K144" s="107">
        <f t="shared" ca="1" si="1018"/>
        <v>680.24051492197566</v>
      </c>
      <c r="L144" s="108">
        <f t="shared" ca="1" si="999"/>
        <v>0.30033861269709972</v>
      </c>
      <c r="M144" s="141"/>
      <c r="N144" s="133">
        <f t="shared" ref="N144:O147" ca="1" si="1019">IFERROR((N78 - N88) / N30, 0)</f>
        <v>884.54300747400259</v>
      </c>
      <c r="O144" s="107">
        <f t="shared" ca="1" si="1019"/>
        <v>680.24051492197566</v>
      </c>
      <c r="P144" s="108">
        <f t="shared" ca="1" si="1000"/>
        <v>0.30033861269709972</v>
      </c>
      <c r="Q144" s="141"/>
      <c r="R144" s="133">
        <f t="shared" ref="R144:S147" ca="1" si="1020">IFERROR((R78 - R88) / R30, 0)</f>
        <v>361.48845051993607</v>
      </c>
      <c r="S144" s="107">
        <f t="shared" ca="1" si="1020"/>
        <v>221.67070210029991</v>
      </c>
      <c r="T144" s="108">
        <f t="shared" ca="1" si="1001"/>
        <v>0.63074527709292172</v>
      </c>
      <c r="U144" s="133">
        <f t="shared" ref="U144:V147" ca="1" si="1021">IFERROR((U78 - U88) / U30, 0)</f>
        <v>327.76148575827546</v>
      </c>
      <c r="V144" s="107">
        <f t="shared" ca="1" si="1021"/>
        <v>273.82210236000572</v>
      </c>
      <c r="W144" s="108">
        <f t="shared" ca="1" si="1002"/>
        <v>0.19698695953825271</v>
      </c>
      <c r="X144" s="133">
        <f t="shared" ref="X144:Y147" ca="1" si="1022">IFERROR((X78 - X88) / X30, 0)</f>
        <v>401.84740186915849</v>
      </c>
      <c r="Y144" s="107">
        <f t="shared" ca="1" si="1022"/>
        <v>324.2162797507317</v>
      </c>
      <c r="Z144" s="108">
        <f t="shared" ca="1" si="1003"/>
        <v>0.23944239375676071</v>
      </c>
      <c r="AA144" s="133">
        <f t="shared" ref="AA144:AB147" ca="1" si="1023">IFERROR((AA78 - AA88) / AA30, 0)</f>
        <v>491.15764309764324</v>
      </c>
      <c r="AB144" s="107">
        <f t="shared" ca="1" si="1023"/>
        <v>416.96343037021114</v>
      </c>
      <c r="AC144" s="108">
        <f t="shared" ca="1" si="1004"/>
        <v>0.17793937626989725</v>
      </c>
      <c r="AD144" s="141"/>
      <c r="AE144" s="133">
        <f t="shared" ref="AE144:AF147" ca="1" si="1024">IFERROR((AE78 - AE88) / AE30, 0)</f>
        <v>173.02801921655592</v>
      </c>
      <c r="AF144" s="107">
        <f t="shared" ca="1" si="1024"/>
        <v>120.57372499999998</v>
      </c>
      <c r="AG144" s="108">
        <f t="shared" ca="1" si="1005"/>
        <v>0.43503917803448428</v>
      </c>
      <c r="AH144" s="133">
        <f t="shared" ref="AH144:AI147" ca="1" si="1025">IFERROR((AH78 - AH88) / AH30, 0)</f>
        <v>281.22871333085754</v>
      </c>
      <c r="AI144" s="107">
        <f t="shared" ca="1" si="1025"/>
        <v>193.7951832208293</v>
      </c>
      <c r="AJ144" s="108">
        <f t="shared" ca="1" si="1006"/>
        <v>0.45116461955815423</v>
      </c>
      <c r="AK144" s="133">
        <f t="shared" ref="AK144:AL147" ca="1" si="1026">IFERROR((AK78 - AK88) / AK30, 0)</f>
        <v>240.76991793669384</v>
      </c>
      <c r="AL144" s="107">
        <f t="shared" ca="1" si="1026"/>
        <v>116.10951022938617</v>
      </c>
      <c r="AM144" s="108">
        <f t="shared" ca="1" si="1007"/>
        <v>1.0736451084930798</v>
      </c>
      <c r="AN144" s="133">
        <f t="shared" ref="AN144:AO147" ca="1" si="1027">IFERROR((AN78 - AN88) / AN30, 0)</f>
        <v>215.59819001386984</v>
      </c>
      <c r="AO144" s="107">
        <f t="shared" ca="1" si="1027"/>
        <v>175.41265215239991</v>
      </c>
      <c r="AP144" s="108">
        <f t="shared" ca="1" si="1008"/>
        <v>0.22909144447891028</v>
      </c>
      <c r="AQ144" s="133">
        <f t="shared" ref="AQ144:AR147" ca="1" si="1028">IFERROR((AQ78 - AQ88) / AQ30, 0)</f>
        <v>246.45110627318152</v>
      </c>
      <c r="AR144" s="107">
        <f t="shared" ca="1" si="1028"/>
        <v>199.60164903949914</v>
      </c>
      <c r="AS144" s="108">
        <f t="shared" ca="1" si="1009"/>
        <v>0.23471478045961111</v>
      </c>
      <c r="AT144" s="133">
        <f t="shared" ref="AT144:AU147" ca="1" si="1029">IFERROR((AT78 - AT88) / AT30, 0)</f>
        <v>183.50236008447752</v>
      </c>
      <c r="AU144" s="107">
        <f t="shared" ca="1" si="1029"/>
        <v>166.17556397816853</v>
      </c>
      <c r="AV144" s="108">
        <f t="shared" ca="1" si="1010"/>
        <v>0.10426801445118197</v>
      </c>
      <c r="AW144" s="133">
        <f t="shared" ref="AW144:AX147" ca="1" si="1030">IFERROR((AW78 - AW88) / AW30, 0)</f>
        <v>210.71456568946783</v>
      </c>
      <c r="AX144" s="107">
        <f t="shared" ca="1" si="1030"/>
        <v>193.39533918326026</v>
      </c>
      <c r="AY144" s="108">
        <f t="shared" ca="1" si="1011"/>
        <v>8.9553484480802178E-2</v>
      </c>
      <c r="AZ144" s="133">
        <f t="shared" ref="AZ144:BA147" ca="1" si="1031">IFERROR((AZ78 - AZ88) / AZ30, 0)</f>
        <v>265.15483179853385</v>
      </c>
      <c r="BA144" s="107">
        <f t="shared" ca="1" si="1031"/>
        <v>231.66523982723339</v>
      </c>
      <c r="BB144" s="108">
        <f t="shared" ca="1" si="1012"/>
        <v>0.14456028015370648</v>
      </c>
      <c r="BC144" s="133">
        <f t="shared" ref="BC144:BD147" ca="1" si="1032">IFERROR((BC78 - BC88) / BC30, 0)</f>
        <v>278.15068669527886</v>
      </c>
      <c r="BD144" s="107">
        <f t="shared" ca="1" si="1032"/>
        <v>203.33076128330629</v>
      </c>
      <c r="BE144" s="108">
        <f t="shared" ca="1" si="1013"/>
        <v>0.36797150091679409</v>
      </c>
      <c r="BF144" s="133">
        <f t="shared" ref="BF144:BG147" ca="1" si="1033">IFERROR((BF78 - BF88) / BF30, 0)</f>
        <v>291.05761681366096</v>
      </c>
      <c r="BG144" s="107">
        <f t="shared" ca="1" si="1033"/>
        <v>270.91564808883203</v>
      </c>
      <c r="BH144" s="108">
        <f t="shared" ca="1" si="1014"/>
        <v>7.4347749444965486E-2</v>
      </c>
      <c r="BI144" s="133">
        <f t="shared" ref="BI144:BJ147" ca="1" si="1034">IFERROR((BI78 - BI88) / BI30, 0)</f>
        <v>365.31263423878676</v>
      </c>
      <c r="BJ144" s="107">
        <f t="shared" ca="1" si="1034"/>
        <v>290.7142599558959</v>
      </c>
      <c r="BK144" s="108">
        <f t="shared" ca="1" si="1015"/>
        <v>0.25660376719810074</v>
      </c>
      <c r="BL144" s="133">
        <f t="shared" ref="BL144:BM147" ca="1" si="1035">IFERROR((BL78 - BL88) / BL30, 0)</f>
        <v>277.81128524436082</v>
      </c>
      <c r="BM144" s="107">
        <f t="shared" ca="1" si="1035"/>
        <v>251.20432217810574</v>
      </c>
      <c r="BN144" s="108">
        <f t="shared" ca="1" si="1016"/>
        <v>0.10591761652648055</v>
      </c>
      <c r="BO144" s="152" t="str">
        <f t="shared" si="1017"/>
        <v>Elite</v>
      </c>
      <c r="BP144" s="249"/>
    </row>
    <row r="145" spans="4:68" x14ac:dyDescent="0.2">
      <c r="D145" s="237"/>
      <c r="E145" s="79" t="str">
        <f>$E$31</f>
        <v>High Value</v>
      </c>
      <c r="F145" s="35">
        <f t="shared" ca="1" si="997"/>
        <v>216.56021785311859</v>
      </c>
      <c r="G145" s="22">
        <f t="shared" ca="1" si="997"/>
        <v>176.61286335586243</v>
      </c>
      <c r="H145" s="13">
        <f t="shared" ca="1" si="998"/>
        <v>0.22618598520066494</v>
      </c>
      <c r="I145" s="141"/>
      <c r="J145" s="35">
        <f t="shared" ca="1" si="1018"/>
        <v>274.37791021987499</v>
      </c>
      <c r="K145" s="22">
        <f t="shared" ca="1" si="1018"/>
        <v>216.45469009868026</v>
      </c>
      <c r="L145" s="13">
        <f t="shared" ca="1" si="999"/>
        <v>0.26759974613988691</v>
      </c>
      <c r="M145" s="141"/>
      <c r="N145" s="35">
        <f t="shared" ca="1" si="1019"/>
        <v>274.37791021987499</v>
      </c>
      <c r="O145" s="22">
        <f t="shared" ca="1" si="1019"/>
        <v>216.45469009868026</v>
      </c>
      <c r="P145" s="13">
        <f t="shared" ca="1" si="1000"/>
        <v>0.26759974613988691</v>
      </c>
      <c r="Q145" s="141"/>
      <c r="R145" s="35">
        <f t="shared" ca="1" si="1020"/>
        <v>140.21162539936091</v>
      </c>
      <c r="S145" s="22">
        <f t="shared" ca="1" si="1020"/>
        <v>90.353258273202371</v>
      </c>
      <c r="T145" s="13">
        <f t="shared" ca="1" si="1001"/>
        <v>0.55181592871173635</v>
      </c>
      <c r="U145" s="35">
        <f t="shared" ca="1" si="1021"/>
        <v>130.64407789553823</v>
      </c>
      <c r="V145" s="22">
        <f t="shared" ca="1" si="1021"/>
        <v>106.89910161166914</v>
      </c>
      <c r="W145" s="13">
        <f t="shared" ca="1" si="1002"/>
        <v>0.22212512477538993</v>
      </c>
      <c r="X145" s="35">
        <f t="shared" ca="1" si="1022"/>
        <v>153.81394682327829</v>
      </c>
      <c r="Y145" s="22">
        <f t="shared" ca="1" si="1022"/>
        <v>128.04370247802598</v>
      </c>
      <c r="Z145" s="13">
        <f t="shared" ca="1" si="1003"/>
        <v>0.20126131817903992</v>
      </c>
      <c r="AA145" s="35">
        <f t="shared" ca="1" si="1023"/>
        <v>186.46798962861297</v>
      </c>
      <c r="AB145" s="22">
        <f t="shared" ca="1" si="1023"/>
        <v>161.07850681179289</v>
      </c>
      <c r="AC145" s="13">
        <f t="shared" ca="1" si="1004"/>
        <v>0.1576217915062102</v>
      </c>
      <c r="AD145" s="141"/>
      <c r="AE145" s="35">
        <f t="shared" ca="1" si="1024"/>
        <v>89.082286719437136</v>
      </c>
      <c r="AF145" s="22">
        <f t="shared" ca="1" si="1024"/>
        <v>69.90578252671277</v>
      </c>
      <c r="AG145" s="13">
        <f t="shared" ca="1" si="1005"/>
        <v>0.2743192837501896</v>
      </c>
      <c r="AH145" s="35">
        <f t="shared" ca="1" si="1025"/>
        <v>118.38704565280599</v>
      </c>
      <c r="AI145" s="22">
        <f t="shared" ca="1" si="1025"/>
        <v>85.522154838709625</v>
      </c>
      <c r="AJ145" s="13">
        <f t="shared" ca="1" si="1006"/>
        <v>0.38428511157229212</v>
      </c>
      <c r="AK145" s="35">
        <f t="shared" ca="1" si="1026"/>
        <v>109.28681410314506</v>
      </c>
      <c r="AL145" s="22">
        <f t="shared" ca="1" si="1026"/>
        <v>56.00460028050486</v>
      </c>
      <c r="AM145" s="13">
        <f t="shared" ca="1" si="1007"/>
        <v>0.95138994932149679</v>
      </c>
      <c r="AN145" s="35">
        <f t="shared" ca="1" si="1027"/>
        <v>101.09871477601149</v>
      </c>
      <c r="AO145" s="22">
        <f t="shared" ca="1" si="1027"/>
        <v>85.127437118310681</v>
      </c>
      <c r="AP145" s="13">
        <f t="shared" ca="1" si="1008"/>
        <v>0.18761609885545857</v>
      </c>
      <c r="AQ145" s="35">
        <f t="shared" ca="1" si="1028"/>
        <v>104.6444233221987</v>
      </c>
      <c r="AR145" s="22">
        <f t="shared" ca="1" si="1028"/>
        <v>86.640389429763445</v>
      </c>
      <c r="AS145" s="13">
        <f t="shared" ca="1" si="1009"/>
        <v>0.20780185789712483</v>
      </c>
      <c r="AT145" s="35">
        <f t="shared" ca="1" si="1029"/>
        <v>87.403783524904227</v>
      </c>
      <c r="AU145" s="22">
        <f t="shared" ca="1" si="1029"/>
        <v>72.4674321169677</v>
      </c>
      <c r="AV145" s="13">
        <f t="shared" ca="1" si="1010"/>
        <v>0.20611122778337407</v>
      </c>
      <c r="AW145" s="35">
        <f t="shared" ca="1" si="1030"/>
        <v>99.266715017995494</v>
      </c>
      <c r="AX145" s="22">
        <f t="shared" ca="1" si="1030"/>
        <v>85.025276354065682</v>
      </c>
      <c r="AY145" s="13">
        <f t="shared" ca="1" si="1011"/>
        <v>0.16749652896892731</v>
      </c>
      <c r="AZ145" s="35">
        <f t="shared" ca="1" si="1031"/>
        <v>123.00463318201795</v>
      </c>
      <c r="BA145" s="22">
        <f t="shared" ca="1" si="1031"/>
        <v>108.88844246208745</v>
      </c>
      <c r="BB145" s="13">
        <f t="shared" ca="1" si="1012"/>
        <v>0.12963901770241085</v>
      </c>
      <c r="BC145" s="35">
        <f t="shared" ca="1" si="1032"/>
        <v>120.9192968942064</v>
      </c>
      <c r="BD145" s="22">
        <f t="shared" ca="1" si="1032"/>
        <v>93.845939938014311</v>
      </c>
      <c r="BE145" s="13">
        <f t="shared" ca="1" si="1013"/>
        <v>0.28848724807992937</v>
      </c>
      <c r="BF145" s="35">
        <f t="shared" ca="1" si="1033"/>
        <v>126.5013248427428</v>
      </c>
      <c r="BG145" s="22">
        <f t="shared" ca="1" si="1033"/>
        <v>114.34137564788855</v>
      </c>
      <c r="BH145" s="13">
        <f t="shared" ca="1" si="1014"/>
        <v>0.10634776016951653</v>
      </c>
      <c r="BI145" s="35">
        <f t="shared" ca="1" si="1034"/>
        <v>149.13333916724341</v>
      </c>
      <c r="BJ145" s="22">
        <f t="shared" ca="1" si="1034"/>
        <v>123.18457775101612</v>
      </c>
      <c r="BK145" s="13">
        <f t="shared" ca="1" si="1015"/>
        <v>0.21064943266417324</v>
      </c>
      <c r="BL145" s="35">
        <f t="shared" ca="1" si="1035"/>
        <v>129.60846085645895</v>
      </c>
      <c r="BM145" s="22">
        <f t="shared" ca="1" si="1035"/>
        <v>122.50064770581052</v>
      </c>
      <c r="BN145" s="13">
        <f t="shared" ca="1" si="1016"/>
        <v>5.8022657706415404E-2</v>
      </c>
      <c r="BO145" s="159" t="str">
        <f t="shared" si="1017"/>
        <v>High Value</v>
      </c>
      <c r="BP145" s="249"/>
    </row>
    <row r="146" spans="4:68" x14ac:dyDescent="0.2">
      <c r="D146" s="238"/>
      <c r="E146" s="79" t="str">
        <f>$E$32</f>
        <v>Opportunity</v>
      </c>
      <c r="F146" s="35">
        <f t="shared" ca="1" si="997"/>
        <v>79.126921521779096</v>
      </c>
      <c r="G146" s="22">
        <f t="shared" ca="1" si="997"/>
        <v>64.002143545890618</v>
      </c>
      <c r="H146" s="13">
        <f t="shared" ca="1" si="998"/>
        <v>0.23631674093921176</v>
      </c>
      <c r="I146" s="141"/>
      <c r="J146" s="35">
        <f t="shared" ca="1" si="1018"/>
        <v>98.022247543205765</v>
      </c>
      <c r="K146" s="22">
        <f t="shared" ca="1" si="1018"/>
        <v>79.07138673610045</v>
      </c>
      <c r="L146" s="13">
        <f t="shared" ca="1" si="999"/>
        <v>0.2396677431540884</v>
      </c>
      <c r="M146" s="141"/>
      <c r="N146" s="35">
        <f t="shared" ca="1" si="1019"/>
        <v>98.022600157575127</v>
      </c>
      <c r="O146" s="22">
        <f t="shared" ca="1" si="1019"/>
        <v>79.07138673610045</v>
      </c>
      <c r="P146" s="13">
        <f t="shared" ca="1" si="1000"/>
        <v>0.23967220259743341</v>
      </c>
      <c r="Q146" s="141"/>
      <c r="R146" s="35">
        <f t="shared" ca="1" si="1020"/>
        <v>66.187867647058809</v>
      </c>
      <c r="S146" s="22">
        <f t="shared" ca="1" si="1020"/>
        <v>45.938190811917238</v>
      </c>
      <c r="T146" s="13">
        <f t="shared" ca="1" si="1001"/>
        <v>0.44080266282250763</v>
      </c>
      <c r="U146" s="35">
        <f t="shared" ca="1" si="1021"/>
        <v>62.386866150926863</v>
      </c>
      <c r="V146" s="22">
        <f t="shared" ca="1" si="1021"/>
        <v>50.361375735500204</v>
      </c>
      <c r="W146" s="13">
        <f t="shared" ca="1" si="1002"/>
        <v>0.23878399348312043</v>
      </c>
      <c r="X146" s="35">
        <f t="shared" ca="1" si="1022"/>
        <v>72.723532815472367</v>
      </c>
      <c r="Y146" s="22">
        <f t="shared" ca="1" si="1022"/>
        <v>60.46387851385888</v>
      </c>
      <c r="Z146" s="13">
        <f t="shared" ca="1" si="1003"/>
        <v>0.20275997178717969</v>
      </c>
      <c r="AA146" s="35">
        <f t="shared" ca="1" si="1023"/>
        <v>83.291921542752689</v>
      </c>
      <c r="AB146" s="22">
        <f t="shared" ca="1" si="1023"/>
        <v>71.335455663726208</v>
      </c>
      <c r="AC146" s="13">
        <f t="shared" ca="1" si="1004"/>
        <v>0.16760902089683147</v>
      </c>
      <c r="AD146" s="141"/>
      <c r="AE146" s="35">
        <f t="shared" ca="1" si="1024"/>
        <v>58.947174594132697</v>
      </c>
      <c r="AF146" s="22">
        <f t="shared" ca="1" si="1024"/>
        <v>46.294495959166284</v>
      </c>
      <c r="AG146" s="13">
        <f t="shared" ca="1" si="1005"/>
        <v>0.27330848673947361</v>
      </c>
      <c r="AH146" s="35">
        <f t="shared" ca="1" si="1025"/>
        <v>57.841887171561055</v>
      </c>
      <c r="AI146" s="22">
        <f t="shared" ca="1" si="1025"/>
        <v>43.341463414634148</v>
      </c>
      <c r="AJ146" s="13">
        <f t="shared" ca="1" si="1006"/>
        <v>0.33456239394147619</v>
      </c>
      <c r="AK146" s="35">
        <f t="shared" ca="1" si="1026"/>
        <v>55.169541009778477</v>
      </c>
      <c r="AL146" s="22">
        <f t="shared" ca="1" si="1026"/>
        <v>33.947719256995065</v>
      </c>
      <c r="AM146" s="13">
        <f t="shared" ca="1" si="1007"/>
        <v>0.62513247479535961</v>
      </c>
      <c r="AN146" s="35">
        <f t="shared" ca="1" si="1027"/>
        <v>54.097897022332518</v>
      </c>
      <c r="AO146" s="22">
        <f t="shared" ca="1" si="1027"/>
        <v>44.938445497630354</v>
      </c>
      <c r="AP146" s="13">
        <f t="shared" ca="1" si="1008"/>
        <v>0.20382217104472716</v>
      </c>
      <c r="AQ146" s="35">
        <f t="shared" ca="1" si="1028"/>
        <v>53.324022666341634</v>
      </c>
      <c r="AR146" s="22">
        <f t="shared" ca="1" si="1028"/>
        <v>44.392392123287742</v>
      </c>
      <c r="AS146" s="13">
        <f t="shared" ca="1" si="1009"/>
        <v>0.20119732494362386</v>
      </c>
      <c r="AT146" s="35">
        <f t="shared" ca="1" si="1029"/>
        <v>48.503433273219109</v>
      </c>
      <c r="AU146" s="22">
        <f t="shared" ca="1" si="1029"/>
        <v>36.612409363402804</v>
      </c>
      <c r="AV146" s="13">
        <f t="shared" ca="1" si="1010"/>
        <v>0.32478124539114289</v>
      </c>
      <c r="AW146" s="35">
        <f t="shared" ca="1" si="1030"/>
        <v>55.010582890070921</v>
      </c>
      <c r="AX146" s="22">
        <f t="shared" ca="1" si="1030"/>
        <v>41.204862646037292</v>
      </c>
      <c r="AY146" s="13">
        <f t="shared" ca="1" si="1011"/>
        <v>0.33505075268977602</v>
      </c>
      <c r="AZ146" s="35">
        <f t="shared" ca="1" si="1031"/>
        <v>67.246626813326927</v>
      </c>
      <c r="BA146" s="22">
        <f t="shared" ca="1" si="1031"/>
        <v>60.36513901508264</v>
      </c>
      <c r="BB146" s="13">
        <f t="shared" ca="1" si="1012"/>
        <v>0.11399771309273221</v>
      </c>
      <c r="BC146" s="35">
        <f t="shared" ca="1" si="1032"/>
        <v>62.104279143817443</v>
      </c>
      <c r="BD146" s="22">
        <f t="shared" ca="1" si="1032"/>
        <v>50.958419785511055</v>
      </c>
      <c r="BE146" s="13">
        <f t="shared" ca="1" si="1013"/>
        <v>0.21872458771720935</v>
      </c>
      <c r="BF146" s="35">
        <f t="shared" ca="1" si="1033"/>
        <v>64.499266290405373</v>
      </c>
      <c r="BG146" s="22">
        <f t="shared" ca="1" si="1033"/>
        <v>54.705208885265989</v>
      </c>
      <c r="BH146" s="13">
        <f t="shared" ca="1" si="1014"/>
        <v>0.17903336089403477</v>
      </c>
      <c r="BI146" s="35">
        <f t="shared" ca="1" si="1034"/>
        <v>69.939490606236717</v>
      </c>
      <c r="BJ146" s="22">
        <f t="shared" ca="1" si="1034"/>
        <v>58.479464826657711</v>
      </c>
      <c r="BK146" s="13">
        <f t="shared" ca="1" si="1015"/>
        <v>0.19596666647939265</v>
      </c>
      <c r="BL146" s="35">
        <f t="shared" ca="1" si="1035"/>
        <v>71.758132094943264</v>
      </c>
      <c r="BM146" s="22">
        <f t="shared" ca="1" si="1035"/>
        <v>65.298145016653862</v>
      </c>
      <c r="BN146" s="13">
        <f t="shared" ca="1" si="1016"/>
        <v>9.8930636952118997E-2</v>
      </c>
      <c r="BO146" s="159" t="str">
        <f t="shared" si="1017"/>
        <v>Opportunity</v>
      </c>
      <c r="BP146" s="250"/>
    </row>
    <row r="147" spans="4:68" x14ac:dyDescent="0.2">
      <c r="D147" s="239"/>
      <c r="E147" s="78" t="str">
        <f>$E$33</f>
        <v>Marginal</v>
      </c>
      <c r="F147" s="134">
        <f t="shared" ca="1" si="997"/>
        <v>30.069789894302662</v>
      </c>
      <c r="G147" s="103">
        <f t="shared" ca="1" si="997"/>
        <v>24.306411529223364</v>
      </c>
      <c r="H147" s="100">
        <f t="shared" ca="1" si="998"/>
        <v>0.23711350226050618</v>
      </c>
      <c r="I147" s="141"/>
      <c r="J147" s="134">
        <f t="shared" ca="1" si="1018"/>
        <v>36.556999782277387</v>
      </c>
      <c r="K147" s="103">
        <f t="shared" ca="1" si="1018"/>
        <v>30.04759772932524</v>
      </c>
      <c r="L147" s="100">
        <f t="shared" ca="1" si="999"/>
        <v>0.21663635514526455</v>
      </c>
      <c r="M147" s="141"/>
      <c r="N147" s="134">
        <f t="shared" ca="1" si="1019"/>
        <v>36.559159682159589</v>
      </c>
      <c r="O147" s="103">
        <f t="shared" ca="1" si="1019"/>
        <v>30.04759772932524</v>
      </c>
      <c r="P147" s="100">
        <f t="shared" ca="1" si="1000"/>
        <v>0.21670823775969711</v>
      </c>
      <c r="Q147" s="141"/>
      <c r="R147" s="134">
        <f t="shared" ca="1" si="1020"/>
        <v>33.518634735899745</v>
      </c>
      <c r="S147" s="103">
        <f t="shared" ca="1" si="1020"/>
        <v>24.97110011001098</v>
      </c>
      <c r="T147" s="100">
        <f t="shared" ca="1" si="1001"/>
        <v>0.34229707895256228</v>
      </c>
      <c r="U147" s="134">
        <f t="shared" ca="1" si="1021"/>
        <v>29.927036343199713</v>
      </c>
      <c r="V147" s="103">
        <f t="shared" ca="1" si="1021"/>
        <v>23.946052508204417</v>
      </c>
      <c r="W147" s="100">
        <f t="shared" ca="1" si="1002"/>
        <v>0.24976909379723802</v>
      </c>
      <c r="X147" s="134">
        <f t="shared" ca="1" si="1022"/>
        <v>34.779799370574338</v>
      </c>
      <c r="Y147" s="103">
        <f t="shared" ca="1" si="1022"/>
        <v>27.436906019007392</v>
      </c>
      <c r="Z147" s="100">
        <f t="shared" ca="1" si="1003"/>
        <v>0.26762833048595314</v>
      </c>
      <c r="AA147" s="134">
        <f t="shared" ca="1" si="1023"/>
        <v>36.973957162921351</v>
      </c>
      <c r="AB147" s="103">
        <f t="shared" ca="1" si="1023"/>
        <v>30.829628839590431</v>
      </c>
      <c r="AC147" s="100">
        <f t="shared" ca="1" si="1004"/>
        <v>0.19929945817059497</v>
      </c>
      <c r="AD147" s="141"/>
      <c r="AE147" s="134">
        <f t="shared" ca="1" si="1024"/>
        <v>36.324458762886614</v>
      </c>
      <c r="AF147" s="103">
        <f t="shared" ca="1" si="1024"/>
        <v>27.446774193548386</v>
      </c>
      <c r="AG147" s="100">
        <f t="shared" ca="1" si="1005"/>
        <v>0.32345092748367527</v>
      </c>
      <c r="AH147" s="134">
        <f t="shared" ca="1" si="1025"/>
        <v>30.551460176991149</v>
      </c>
      <c r="AI147" s="103">
        <f t="shared" ca="1" si="1025"/>
        <v>19.559726890756302</v>
      </c>
      <c r="AJ147" s="100">
        <f t="shared" ca="1" si="1006"/>
        <v>0.56195740092002056</v>
      </c>
      <c r="AK147" s="134">
        <f t="shared" ca="1" si="1026"/>
        <v>28.47560747663551</v>
      </c>
      <c r="AL147" s="103">
        <f t="shared" ca="1" si="1026"/>
        <v>20.073236714975828</v>
      </c>
      <c r="AM147" s="100">
        <f t="shared" ca="1" si="1007"/>
        <v>0.41858574583495117</v>
      </c>
      <c r="AN147" s="134">
        <f t="shared" ca="1" si="1027"/>
        <v>27.093996212121194</v>
      </c>
      <c r="AO147" s="103">
        <f t="shared" ca="1" si="1027"/>
        <v>22.153347732181455</v>
      </c>
      <c r="AP147" s="100">
        <f t="shared" ca="1" si="1008"/>
        <v>0.22302040033266024</v>
      </c>
      <c r="AQ147" s="134">
        <f t="shared" ca="1" si="1028"/>
        <v>27.978821796759956</v>
      </c>
      <c r="AR147" s="103">
        <f t="shared" ca="1" si="1028"/>
        <v>22.936377649325632</v>
      </c>
      <c r="AS147" s="100">
        <f t="shared" ca="1" si="1009"/>
        <v>0.21984483446027409</v>
      </c>
      <c r="AT147" s="134">
        <f t="shared" ca="1" si="1029"/>
        <v>25.583382352941197</v>
      </c>
      <c r="AU147" s="103">
        <f t="shared" ca="1" si="1029"/>
        <v>21.451773255813944</v>
      </c>
      <c r="AV147" s="100">
        <f t="shared" ca="1" si="1010"/>
        <v>0.19259988663209873</v>
      </c>
      <c r="AW147" s="134">
        <f t="shared" ca="1" si="1030"/>
        <v>29.979505376344072</v>
      </c>
      <c r="AX147" s="103">
        <f t="shared" ca="1" si="1030"/>
        <v>20.550388349514563</v>
      </c>
      <c r="AY147" s="100">
        <f t="shared" ca="1" si="1011"/>
        <v>0.45882914066936559</v>
      </c>
      <c r="AZ147" s="134">
        <f t="shared" ca="1" si="1031"/>
        <v>36.541693989071035</v>
      </c>
      <c r="BA147" s="103">
        <f t="shared" ca="1" si="1031"/>
        <v>30.823260869565214</v>
      </c>
      <c r="BB147" s="100">
        <f t="shared" ca="1" si="1012"/>
        <v>0.18552330149962112</v>
      </c>
      <c r="BC147" s="134">
        <f t="shared" ca="1" si="1032"/>
        <v>31.185298126064755</v>
      </c>
      <c r="BD147" s="103">
        <f t="shared" ca="1" si="1032"/>
        <v>26.06932926829267</v>
      </c>
      <c r="BE147" s="100">
        <f t="shared" ca="1" si="1013"/>
        <v>0.19624474435537095</v>
      </c>
      <c r="BF147" s="134">
        <f t="shared" ca="1" si="1033"/>
        <v>34.248571428571431</v>
      </c>
      <c r="BG147" s="103">
        <f t="shared" ca="1" si="1033"/>
        <v>28.11627184466019</v>
      </c>
      <c r="BH147" s="100">
        <f t="shared" ca="1" si="1014"/>
        <v>0.21810500402726332</v>
      </c>
      <c r="BI147" s="134">
        <f t="shared" ca="1" si="1034"/>
        <v>31.297134292565953</v>
      </c>
      <c r="BJ147" s="103">
        <f t="shared" ca="1" si="1034"/>
        <v>25.774623115577885</v>
      </c>
      <c r="BK147" s="100">
        <f t="shared" ca="1" si="1015"/>
        <v>0.21426156852902056</v>
      </c>
      <c r="BL147" s="134">
        <f t="shared" ca="1" si="1035"/>
        <v>35.831823104693136</v>
      </c>
      <c r="BM147" s="103">
        <f t="shared" ca="1" si="1035"/>
        <v>31.03966740576498</v>
      </c>
      <c r="BN147" s="100">
        <f t="shared" ca="1" si="1016"/>
        <v>0.1543881136444816</v>
      </c>
      <c r="BO147" s="156" t="str">
        <f t="shared" si="1017"/>
        <v>Marginal</v>
      </c>
      <c r="BP147" s="251"/>
    </row>
    <row r="148" spans="4:68" ht="3.75" customHeight="1" x14ac:dyDescent="0.2">
      <c r="D148" s="144"/>
      <c r="E148" s="144"/>
      <c r="F148" s="144"/>
      <c r="G148" s="144"/>
      <c r="H148" s="160"/>
      <c r="I148" s="138"/>
      <c r="J148" s="144"/>
      <c r="K148" s="144"/>
      <c r="L148" s="160"/>
      <c r="M148" s="138"/>
      <c r="N148" s="144"/>
      <c r="O148" s="144"/>
      <c r="P148" s="160"/>
      <c r="Q148" s="138"/>
      <c r="R148" s="144"/>
      <c r="S148" s="144"/>
      <c r="T148" s="160"/>
      <c r="U148" s="144"/>
      <c r="V148" s="144"/>
      <c r="W148" s="160"/>
      <c r="X148" s="144"/>
      <c r="Y148" s="144"/>
      <c r="Z148" s="160"/>
      <c r="AA148" s="144"/>
      <c r="AB148" s="144"/>
      <c r="AC148" s="160"/>
      <c r="AD148" s="138"/>
      <c r="AE148" s="144"/>
      <c r="AF148" s="144"/>
      <c r="AG148" s="160"/>
      <c r="AH148" s="144"/>
      <c r="AI148" s="144"/>
      <c r="AJ148" s="160"/>
      <c r="AK148" s="144"/>
      <c r="AL148" s="144"/>
      <c r="AM148" s="160"/>
      <c r="AN148" s="144"/>
      <c r="AO148" s="144"/>
      <c r="AP148" s="160"/>
      <c r="AQ148" s="144"/>
      <c r="AR148" s="144"/>
      <c r="AS148" s="160"/>
      <c r="AT148" s="144"/>
      <c r="AU148" s="144"/>
      <c r="AV148" s="160"/>
      <c r="AW148" s="144"/>
      <c r="AX148" s="144"/>
      <c r="AY148" s="160"/>
      <c r="AZ148" s="144"/>
      <c r="BA148" s="144"/>
      <c r="BB148" s="160"/>
      <c r="BC148" s="144"/>
      <c r="BD148" s="144"/>
      <c r="BE148" s="160"/>
      <c r="BF148" s="144"/>
      <c r="BG148" s="144"/>
      <c r="BH148" s="160"/>
      <c r="BI148" s="144"/>
      <c r="BJ148" s="144"/>
      <c r="BK148" s="160"/>
      <c r="BL148" s="144"/>
      <c r="BM148" s="144"/>
      <c r="BN148" s="160"/>
      <c r="BO148" s="144"/>
      <c r="BP148" s="144"/>
    </row>
    <row r="149" spans="4:68" ht="15" thickBot="1" x14ac:dyDescent="0.25">
      <c r="D149" s="236" t="s">
        <v>166</v>
      </c>
      <c r="E149" s="135" t="str">
        <f>$E$29</f>
        <v>Total Active</v>
      </c>
      <c r="F149" s="126">
        <f t="shared" ref="F149:G153" ca="1" si="1036">IFERROR(1 - (F87 / F77), 0)</f>
        <v>0.21657089701440779</v>
      </c>
      <c r="G149" s="112">
        <f t="shared" ca="1" si="1036"/>
        <v>0.1928584698928093</v>
      </c>
      <c r="H149" s="113">
        <f t="shared" ref="H149:H153" ca="1" si="1037">IF(F$9 = 0, 0, IFERROR((F149 - G149) * 10000, 0))</f>
        <v>237.12427121598489</v>
      </c>
      <c r="I149" s="88"/>
      <c r="J149" s="126">
        <f ca="1">IFERROR(1 - (J87 / J77), 0)</f>
        <v>0.25508101201151789</v>
      </c>
      <c r="K149" s="112">
        <f ca="1">IFERROR(1 - (K87 / K77), 0)</f>
        <v>0.21656137667368269</v>
      </c>
      <c r="L149" s="113">
        <f t="shared" ref="L149:L153" ca="1" si="1038">IF(J$9 = 0, 0, IFERROR((J149 - K149) * 10000, 0))</f>
        <v>385.196353378352</v>
      </c>
      <c r="M149" s="88"/>
      <c r="N149" s="126">
        <f ca="1">IFERROR(1 - (N87 / N77), 0)</f>
        <v>0.255081012011518</v>
      </c>
      <c r="O149" s="112">
        <f ca="1">IFERROR(1 - (O87 / O77), 0)</f>
        <v>0.21656137667368269</v>
      </c>
      <c r="P149" s="113">
        <f t="shared" ref="P149:P153" ca="1" si="1039">IF(N$9 = 0, 0, IFERROR((N149 - O149) * 10000, 0))</f>
        <v>385.19635337835314</v>
      </c>
      <c r="Q149" s="88"/>
      <c r="R149" s="126">
        <f ca="1">IFERROR(1 - (R87 / R77), 0)</f>
        <v>0.22789864956504935</v>
      </c>
      <c r="S149" s="112">
        <f ca="1">IFERROR(1 - (S87 / S77), 0)</f>
        <v>0.16206865295909301</v>
      </c>
      <c r="T149" s="113">
        <f t="shared" ref="T149:T153" ca="1" si="1040">IF(R$9 = 0, 0, IFERROR((R149 - S149) * 10000, 0))</f>
        <v>658.29996605956342</v>
      </c>
      <c r="U149" s="126">
        <f ca="1">IFERROR(1 - (U87 / U77), 0)</f>
        <v>0.22663767545242552</v>
      </c>
      <c r="V149" s="112">
        <f ca="1">IFERROR(1 - (V87 / V77), 0)</f>
        <v>0.1980886245591208</v>
      </c>
      <c r="W149" s="113">
        <f t="shared" ref="W149:W153" ca="1" si="1041">IF(U$9 = 0, 0, IFERROR((U149 - V149) * 10000, 0))</f>
        <v>285.49050893304729</v>
      </c>
      <c r="X149" s="126">
        <f ca="1">IFERROR(1 - (X87 / X77), 0)</f>
        <v>0.24777049905488002</v>
      </c>
      <c r="Y149" s="112">
        <f ca="1">IFERROR(1 - (Y87 / Y77), 0)</f>
        <v>0.21130347645858749</v>
      </c>
      <c r="Z149" s="113">
        <f t="shared" ref="Z149:Z153" ca="1" si="1042">IF(X$9 = 0, 0, IFERROR((X149 - Y149) * 10000, 0))</f>
        <v>364.67022596292531</v>
      </c>
      <c r="AA149" s="126">
        <f ca="1">IFERROR(1 - (AA87 / AA77), 0)</f>
        <v>0.32022374671848786</v>
      </c>
      <c r="AB149" s="112">
        <f ca="1">IFERROR(1 - (AB87 / AB77), 0)</f>
        <v>0.29019081921872025</v>
      </c>
      <c r="AC149" s="113">
        <f t="shared" ref="AC149:AC153" ca="1" si="1043">IF(AA$9 = 0, 0, IFERROR((AA149 - AB149) * 10000, 0))</f>
        <v>300.32927499767601</v>
      </c>
      <c r="AD149" s="88"/>
      <c r="AE149" s="126">
        <f ca="1">IFERROR(1 - (AE87 / AE77), 0)</f>
        <v>0.21775135072418828</v>
      </c>
      <c r="AF149" s="112">
        <f ca="1">IFERROR(1 - (AF87 / AF77), 0)</f>
        <v>0.1789080777297859</v>
      </c>
      <c r="AG149" s="113">
        <f t="shared" ref="AG149:AG153" ca="1" si="1044">IF(AE$9 = 0, 0, IFERROR((AE149 - AF149) * 10000, 0))</f>
        <v>388.43272994402378</v>
      </c>
      <c r="AH149" s="126">
        <f ca="1">IFERROR(1 - (AH87 / AH77), 0)</f>
        <v>0.23836476709777454</v>
      </c>
      <c r="AI149" s="112">
        <f ca="1">IFERROR(1 - (AI87 / AI77), 0)</f>
        <v>0.18348397004599171</v>
      </c>
      <c r="AJ149" s="113">
        <f t="shared" ref="AJ149:AJ153" ca="1" si="1045">IF(AH$9 = 0, 0, IFERROR((AH149 - AI149) * 10000, 0))</f>
        <v>548.80797051782838</v>
      </c>
      <c r="AK149" s="126">
        <f ca="1">IFERROR(1 - (AK87 / AK77), 0)</f>
        <v>0.23131213395903083</v>
      </c>
      <c r="AL149" s="112">
        <f ca="1">IFERROR(1 - (AL87 / AL77), 0)</f>
        <v>0.1316300282952102</v>
      </c>
      <c r="AM149" s="113">
        <f t="shared" ref="AM149:AM153" ca="1" si="1046">IF(AK$9 = 0, 0, IFERROR((AK149 - AL149) * 10000, 0))</f>
        <v>996.8210566382063</v>
      </c>
      <c r="AN149" s="126">
        <f ca="1">IFERROR(1 - (AN87 / AN77), 0)</f>
        <v>0.22089071932938176</v>
      </c>
      <c r="AO149" s="112">
        <f ca="1">IFERROR(1 - (AO87 / AO77), 0)</f>
        <v>0.18958539708899991</v>
      </c>
      <c r="AP149" s="113">
        <f t="shared" ref="AP149:AP153" ca="1" si="1047">IF(AN$9 = 0, 0, IFERROR((AN149 - AO149) * 10000, 0))</f>
        <v>313.05322240381849</v>
      </c>
      <c r="AQ149" s="126">
        <f ca="1">IFERROR(1 - (AQ87 / AQ77), 0)</f>
        <v>0.2330203474559287</v>
      </c>
      <c r="AR149" s="112">
        <f ca="1">IFERROR(1 - (AR87 / AR77), 0)</f>
        <v>0.20551000865758162</v>
      </c>
      <c r="AS149" s="113">
        <f t="shared" ref="AS149:AS153" ca="1" si="1048">IF(AQ$9 = 0, 0, IFERROR((AQ149 - AR149) * 10000, 0))</f>
        <v>275.10338798347078</v>
      </c>
      <c r="AT149" s="126">
        <f ca="1">IFERROR(1 - (AT87 / AT77), 0)</f>
        <v>0.23584197120050232</v>
      </c>
      <c r="AU149" s="112">
        <f ca="1">IFERROR(1 - (AU87 / AU77), 0)</f>
        <v>0.20970876298378405</v>
      </c>
      <c r="AV149" s="113">
        <f t="shared" ref="AV149:AV153" ca="1" si="1049">IF(AT$9 = 0, 0, IFERROR((AT149 - AU149) * 10000, 0))</f>
        <v>261.33208216718276</v>
      </c>
      <c r="AW149" s="126">
        <f ca="1">IFERROR(1 - (AW87 / AW77), 0)</f>
        <v>0.23932700485955605</v>
      </c>
      <c r="AX149" s="112">
        <f ca="1">IFERROR(1 - (AX87 / AX77), 0)</f>
        <v>0.21412674018413236</v>
      </c>
      <c r="AY149" s="113">
        <f t="shared" ref="AY149:AY153" ca="1" si="1050">IF(AW$9 = 0, 0, IFERROR((AW149 - AX149) * 10000, 0))</f>
        <v>252.00264675423688</v>
      </c>
      <c r="AZ149" s="126">
        <f ca="1">IFERROR(1 - (AZ87 / AZ77), 0)</f>
        <v>0.24670615949023222</v>
      </c>
      <c r="BA149" s="112">
        <f ca="1">IFERROR(1 - (BA87 / BA77), 0)</f>
        <v>0.21954122417650768</v>
      </c>
      <c r="BB149" s="113">
        <f t="shared" ref="BB149:BB153" ca="1" si="1051">IF(AZ$9 = 0, 0, IFERROR((AZ149 - BA149) * 10000, 0))</f>
        <v>271.6493531372455</v>
      </c>
      <c r="BC149" s="126">
        <f ca="1">IFERROR(1 - (BC87 / BC77), 0)</f>
        <v>0.25906759250614886</v>
      </c>
      <c r="BD149" s="112">
        <f ca="1">IFERROR(1 - (BD87 / BD77), 0)</f>
        <v>0.20290016709871384</v>
      </c>
      <c r="BE149" s="113">
        <f t="shared" ref="BE149:BE153" ca="1" si="1052">IF(BC$9 = 0, 0, IFERROR((BC149 - BD149) * 10000, 0))</f>
        <v>561.67425407435019</v>
      </c>
      <c r="BF149" s="126">
        <f ca="1">IFERROR(1 - (BF87 / BF77), 0)</f>
        <v>0.2787349145447503</v>
      </c>
      <c r="BG149" s="112">
        <f ca="1">IFERROR(1 - (BG87 / BG77), 0)</f>
        <v>0.25609012336655046</v>
      </c>
      <c r="BH149" s="113">
        <f t="shared" ref="BH149:BH153" ca="1" si="1053">IF(BF$9 = 0, 0, IFERROR((BF149 - BG149) * 10000, 0))</f>
        <v>226.44791178199841</v>
      </c>
      <c r="BI149" s="126">
        <f ca="1">IFERROR(1 - (BI87 / BI77), 0)</f>
        <v>0.34903762488858925</v>
      </c>
      <c r="BJ149" s="112">
        <f ca="1">IFERROR(1 - (BJ87 / BJ77), 0)</f>
        <v>0.31655681238521427</v>
      </c>
      <c r="BK149" s="113">
        <f t="shared" ref="BK149:BK153" ca="1" si="1054">IF(BI$9 = 0, 0, IFERROR((BI149 - BJ149) * 10000, 0))</f>
        <v>324.80812503374977</v>
      </c>
      <c r="BL149" s="126">
        <f ca="1">IFERROR(1 - (BL87 / BL77), 0)</f>
        <v>0.32969442968359242</v>
      </c>
      <c r="BM149" s="112">
        <f ca="1">IFERROR(1 - (BM87 / BM77), 0)</f>
        <v>0.30437882777662417</v>
      </c>
      <c r="BN149" s="113">
        <f t="shared" ref="BN149:BN153" ca="1" si="1055">IF(BL$9 = 0, 0, IFERROR((BL149 - BM149) * 10000, 0))</f>
        <v>253.15601906968243</v>
      </c>
      <c r="BO149" s="158" t="str">
        <f t="shared" ref="BO149:BO153" si="1056">E149</f>
        <v>Total Active</v>
      </c>
      <c r="BP149" s="248" t="str">
        <f>$D149</f>
        <v>DISCOUNT %</v>
      </c>
    </row>
    <row r="150" spans="4:68" ht="15" thickTop="1" x14ac:dyDescent="0.2">
      <c r="D150" s="237"/>
      <c r="E150" s="136" t="str">
        <f>$E$30</f>
        <v>Elite</v>
      </c>
      <c r="F150" s="127">
        <f t="shared" ca="1" si="1036"/>
        <v>0.21350380165278471</v>
      </c>
      <c r="G150" s="105">
        <f t="shared" ca="1" si="1036"/>
        <v>0.19007575961436418</v>
      </c>
      <c r="H150" s="106">
        <f t="shared" ca="1" si="1037"/>
        <v>234.28042038420526</v>
      </c>
      <c r="I150" s="88"/>
      <c r="J150" s="127">
        <f t="shared" ref="J150:K153" ca="1" si="1057">IFERROR(1 - (J88 / J78), 0)</f>
        <v>0.25359939615155425</v>
      </c>
      <c r="K150" s="105">
        <f t="shared" ca="1" si="1057"/>
        <v>0.21348006386268925</v>
      </c>
      <c r="L150" s="106">
        <f t="shared" ca="1" si="1038"/>
        <v>401.19332288864996</v>
      </c>
      <c r="M150" s="88"/>
      <c r="N150" s="127">
        <f t="shared" ref="N150:O153" ca="1" si="1058">IFERROR(1 - (N88 / N78), 0)</f>
        <v>0.25359939615155425</v>
      </c>
      <c r="O150" s="105">
        <f t="shared" ca="1" si="1058"/>
        <v>0.21348006386268925</v>
      </c>
      <c r="P150" s="106">
        <f t="shared" ca="1" si="1039"/>
        <v>401.19332288864996</v>
      </c>
      <c r="Q150" s="88"/>
      <c r="R150" s="127">
        <f t="shared" ref="R150:S153" ca="1" si="1059">IFERROR(1 - (R88 / R78), 0)</f>
        <v>0.22135937016752416</v>
      </c>
      <c r="S150" s="105">
        <f t="shared" ca="1" si="1059"/>
        <v>0.15196183623064585</v>
      </c>
      <c r="T150" s="106">
        <f t="shared" ca="1" si="1040"/>
        <v>693.97533936878312</v>
      </c>
      <c r="U150" s="127">
        <f t="shared" ref="U150:V153" ca="1" si="1060">IFERROR(1 - (U88 / U78), 0)</f>
        <v>0.21912017134200468</v>
      </c>
      <c r="V150" s="105">
        <f t="shared" ca="1" si="1060"/>
        <v>0.19230967663194443</v>
      </c>
      <c r="W150" s="106">
        <f t="shared" ca="1" si="1041"/>
        <v>268.10494710060249</v>
      </c>
      <c r="X150" s="127">
        <f t="shared" ref="X150:Y153" ca="1" si="1061">IFERROR(1 - (X88 / X78), 0)</f>
        <v>0.23952616325371034</v>
      </c>
      <c r="Y150" s="105">
        <f t="shared" ca="1" si="1061"/>
        <v>0.20243749003364664</v>
      </c>
      <c r="Z150" s="106">
        <f t="shared" ca="1" si="1042"/>
        <v>370.88673220063708</v>
      </c>
      <c r="AA150" s="127">
        <f t="shared" ref="AA150:AB153" ca="1" si="1062">IFERROR(1 - (AA88 / AA78), 0)</f>
        <v>0.31533090490458293</v>
      </c>
      <c r="AB150" s="105">
        <f t="shared" ca="1" si="1062"/>
        <v>0.28557632005917466</v>
      </c>
      <c r="AC150" s="106">
        <f t="shared" ca="1" si="1043"/>
        <v>297.54584845408272</v>
      </c>
      <c r="AD150" s="88"/>
      <c r="AE150" s="127">
        <f t="shared" ref="AE150:AF153" ca="1" si="1063">IFERROR(1 - (AE88 / AE78), 0)</f>
        <v>0.18485013340755974</v>
      </c>
      <c r="AF150" s="105">
        <f t="shared" ca="1" si="1063"/>
        <v>0.14195366200848292</v>
      </c>
      <c r="AG150" s="106">
        <f t="shared" ca="1" si="1044"/>
        <v>428.96471399076819</v>
      </c>
      <c r="AH150" s="127">
        <f t="shared" ref="AH150:AI153" ca="1" si="1064">IFERROR(1 - (AH88 / AH78), 0)</f>
        <v>0.2338394968586951</v>
      </c>
      <c r="AI150" s="105">
        <f t="shared" ca="1" si="1064"/>
        <v>0.17608288639378455</v>
      </c>
      <c r="AJ150" s="106">
        <f t="shared" ca="1" si="1045"/>
        <v>577.56610464910545</v>
      </c>
      <c r="AK150" s="127">
        <f t="shared" ref="AK150:AL153" ca="1" si="1065">IFERROR(1 - (AK88 / AK78), 0)</f>
        <v>0.22107918015270522</v>
      </c>
      <c r="AL150" s="105">
        <f t="shared" ca="1" si="1065"/>
        <v>0.11615586275570933</v>
      </c>
      <c r="AM150" s="106">
        <f t="shared" ca="1" si="1046"/>
        <v>1049.2331739699589</v>
      </c>
      <c r="AN150" s="127">
        <f t="shared" ref="AN150:AO153" ca="1" si="1066">IFERROR(1 - (AN88 / AN78), 0)</f>
        <v>0.20570253527591453</v>
      </c>
      <c r="AO150" s="105">
        <f t="shared" ca="1" si="1066"/>
        <v>0.17349616000069779</v>
      </c>
      <c r="AP150" s="106">
        <f t="shared" ca="1" si="1047"/>
        <v>322.06375275216749</v>
      </c>
      <c r="AQ150" s="127">
        <f t="shared" ref="AQ150:AR153" ca="1" si="1067">IFERROR(1 - (AQ88 / AQ78), 0)</f>
        <v>0.22616118988562994</v>
      </c>
      <c r="AR150" s="105">
        <f t="shared" ca="1" si="1067"/>
        <v>0.19630453201740083</v>
      </c>
      <c r="AS150" s="106">
        <f t="shared" ca="1" si="1048"/>
        <v>298.56657868229109</v>
      </c>
      <c r="AT150" s="127">
        <f t="shared" ref="AT150:AU153" ca="1" si="1068">IFERROR(1 - (AT88 / AT78), 0)</f>
        <v>0.21475174280606868</v>
      </c>
      <c r="AU150" s="105">
        <f t="shared" ca="1" si="1068"/>
        <v>0.19941072562882534</v>
      </c>
      <c r="AV150" s="106">
        <f t="shared" ca="1" si="1049"/>
        <v>153.41017177243344</v>
      </c>
      <c r="AW150" s="127">
        <f t="shared" ref="AW150:AX153" ca="1" si="1069">IFERROR(1 - (AW88 / AW78), 0)</f>
        <v>0.21789399845784618</v>
      </c>
      <c r="AX150" s="105">
        <f t="shared" ca="1" si="1069"/>
        <v>0.20492387356674446</v>
      </c>
      <c r="AY150" s="106">
        <f t="shared" ca="1" si="1050"/>
        <v>129.70124891101719</v>
      </c>
      <c r="AZ150" s="127">
        <f t="shared" ref="AZ150:BA153" ca="1" si="1070">IFERROR(1 - (AZ88 / AZ78), 0)</f>
        <v>0.2276895170762101</v>
      </c>
      <c r="BA150" s="105">
        <f t="shared" ca="1" si="1070"/>
        <v>0.20035159967635563</v>
      </c>
      <c r="BB150" s="106">
        <f t="shared" ca="1" si="1051"/>
        <v>273.37917399854473</v>
      </c>
      <c r="BC150" s="127">
        <f t="shared" ref="BC150:BD153" ca="1" si="1071">IFERROR(1 - (BC88 / BC78), 0)</f>
        <v>0.24972466166486806</v>
      </c>
      <c r="BD150" s="105">
        <f t="shared" ca="1" si="1071"/>
        <v>0.18792724157025698</v>
      </c>
      <c r="BE150" s="106">
        <f t="shared" ca="1" si="1052"/>
        <v>617.97420094611084</v>
      </c>
      <c r="BF150" s="127">
        <f t="shared" ref="BF150:BG153" ca="1" si="1072">IFERROR(1 - (BF88 / BF78), 0)</f>
        <v>0.26849352292191675</v>
      </c>
      <c r="BG150" s="105">
        <f t="shared" ca="1" si="1072"/>
        <v>0.25306603392570726</v>
      </c>
      <c r="BH150" s="106">
        <f t="shared" ca="1" si="1053"/>
        <v>154.27488996209493</v>
      </c>
      <c r="BI150" s="127">
        <f t="shared" ref="BI150:BJ153" ca="1" si="1073">IFERROR(1 - (BI88 / BI78), 0)</f>
        <v>0.34936698330402305</v>
      </c>
      <c r="BJ150" s="105">
        <f t="shared" ca="1" si="1073"/>
        <v>0.31400909316726378</v>
      </c>
      <c r="BK150" s="106">
        <f t="shared" ca="1" si="1054"/>
        <v>353.57890136759272</v>
      </c>
      <c r="BL150" s="127">
        <f t="shared" ref="BL150:BM153" ca="1" si="1074">IFERROR(1 - (BL88 / BL78), 0)</f>
        <v>0.30552496051933675</v>
      </c>
      <c r="BM150" s="105">
        <f t="shared" ca="1" si="1074"/>
        <v>0.28042333985612955</v>
      </c>
      <c r="BN150" s="106">
        <f t="shared" ca="1" si="1055"/>
        <v>251.01620663207203</v>
      </c>
      <c r="BO150" s="152" t="str">
        <f t="shared" si="1056"/>
        <v>Elite</v>
      </c>
      <c r="BP150" s="249"/>
    </row>
    <row r="151" spans="4:68" x14ac:dyDescent="0.2">
      <c r="D151" s="237"/>
      <c r="E151" s="79" t="str">
        <f>$E$31</f>
        <v>High Value</v>
      </c>
      <c r="F151" s="28">
        <f t="shared" ca="1" si="1036"/>
        <v>0.21580587930703921</v>
      </c>
      <c r="G151" s="10">
        <f t="shared" ca="1" si="1036"/>
        <v>0.19253897593350644</v>
      </c>
      <c r="H151" s="18">
        <f t="shared" ca="1" si="1037"/>
        <v>232.66903373532764</v>
      </c>
      <c r="I151" s="88"/>
      <c r="J151" s="28">
        <f t="shared" ca="1" si="1057"/>
        <v>0.25334761883360823</v>
      </c>
      <c r="K151" s="10">
        <f t="shared" ca="1" si="1057"/>
        <v>0.21581323830976884</v>
      </c>
      <c r="L151" s="18">
        <f t="shared" ca="1" si="1038"/>
        <v>375.34380523839394</v>
      </c>
      <c r="M151" s="88"/>
      <c r="N151" s="28">
        <f t="shared" ca="1" si="1058"/>
        <v>0.25334761883360823</v>
      </c>
      <c r="O151" s="10">
        <f t="shared" ca="1" si="1058"/>
        <v>0.21581323830976884</v>
      </c>
      <c r="P151" s="18">
        <f t="shared" ca="1" si="1039"/>
        <v>375.34380523839394</v>
      </c>
      <c r="Q151" s="88"/>
      <c r="R151" s="28">
        <f t="shared" ca="1" si="1059"/>
        <v>0.22815822618955051</v>
      </c>
      <c r="S151" s="10">
        <f t="shared" ca="1" si="1059"/>
        <v>0.16359911373892178</v>
      </c>
      <c r="T151" s="18">
        <f t="shared" ca="1" si="1040"/>
        <v>645.59112450628731</v>
      </c>
      <c r="U151" s="28">
        <f t="shared" ca="1" si="1060"/>
        <v>0.22745229164084135</v>
      </c>
      <c r="V151" s="10">
        <f t="shared" ca="1" si="1060"/>
        <v>0.19868034713605343</v>
      </c>
      <c r="W151" s="18">
        <f t="shared" ca="1" si="1041"/>
        <v>287.71944504787928</v>
      </c>
      <c r="X151" s="28">
        <f t="shared" ca="1" si="1061"/>
        <v>0.24871226394759804</v>
      </c>
      <c r="Y151" s="10">
        <f t="shared" ca="1" si="1061"/>
        <v>0.21331284614415291</v>
      </c>
      <c r="Z151" s="18">
        <f t="shared" ca="1" si="1042"/>
        <v>353.99417803445135</v>
      </c>
      <c r="AA151" s="28">
        <f t="shared" ca="1" si="1062"/>
        <v>0.32112685841490674</v>
      </c>
      <c r="AB151" s="10">
        <f t="shared" ca="1" si="1062"/>
        <v>0.29150891268095291</v>
      </c>
      <c r="AC151" s="18">
        <f t="shared" ca="1" si="1043"/>
        <v>296.1794573395382</v>
      </c>
      <c r="AD151" s="88"/>
      <c r="AE151" s="28">
        <f t="shared" ca="1" si="1063"/>
        <v>0.22612935736590001</v>
      </c>
      <c r="AF151" s="10">
        <f t="shared" ca="1" si="1063"/>
        <v>0.19335268708969344</v>
      </c>
      <c r="AG151" s="18">
        <f t="shared" ca="1" si="1044"/>
        <v>327.76670276206568</v>
      </c>
      <c r="AH151" s="28">
        <f t="shared" ca="1" si="1064"/>
        <v>0.23945163615898457</v>
      </c>
      <c r="AI151" s="10">
        <f t="shared" ca="1" si="1064"/>
        <v>0.18642998900679852</v>
      </c>
      <c r="AJ151" s="18">
        <f t="shared" ca="1" si="1045"/>
        <v>530.21647152186051</v>
      </c>
      <c r="AK151" s="28">
        <f t="shared" ca="1" si="1065"/>
        <v>0.23614069274732985</v>
      </c>
      <c r="AL151" s="10">
        <f t="shared" ca="1" si="1065"/>
        <v>0.13518475596445167</v>
      </c>
      <c r="AM151" s="18">
        <f t="shared" ca="1" si="1046"/>
        <v>1009.5593678287818</v>
      </c>
      <c r="AN151" s="28">
        <f t="shared" ca="1" si="1066"/>
        <v>0.22845004595563212</v>
      </c>
      <c r="AO151" s="10">
        <f t="shared" ca="1" si="1066"/>
        <v>0.19942482684796081</v>
      </c>
      <c r="AP151" s="18">
        <f t="shared" ca="1" si="1047"/>
        <v>290.25219107671307</v>
      </c>
      <c r="AQ151" s="28">
        <f t="shared" ca="1" si="1067"/>
        <v>0.2338880140471834</v>
      </c>
      <c r="AR151" s="10">
        <f t="shared" ca="1" si="1067"/>
        <v>0.20799966012560001</v>
      </c>
      <c r="AS151" s="18">
        <f t="shared" ca="1" si="1048"/>
        <v>258.88353921583393</v>
      </c>
      <c r="AT151" s="28">
        <f t="shared" ca="1" si="1068"/>
        <v>0.24502635591071076</v>
      </c>
      <c r="AU151" s="10">
        <f t="shared" ca="1" si="1068"/>
        <v>0.2146821781960585</v>
      </c>
      <c r="AV151" s="18">
        <f t="shared" ca="1" si="1049"/>
        <v>303.44177714652255</v>
      </c>
      <c r="AW151" s="28">
        <f t="shared" ca="1" si="1069"/>
        <v>0.24817283082002428</v>
      </c>
      <c r="AX151" s="10">
        <f t="shared" ca="1" si="1069"/>
        <v>0.21941828904663041</v>
      </c>
      <c r="AY151" s="18">
        <f t="shared" ca="1" si="1050"/>
        <v>287.54541773393873</v>
      </c>
      <c r="AZ151" s="28">
        <f t="shared" ca="1" si="1070"/>
        <v>0.25424346768287676</v>
      </c>
      <c r="BA151" s="10">
        <f t="shared" ca="1" si="1070"/>
        <v>0.22631842408733993</v>
      </c>
      <c r="BB151" s="18">
        <f t="shared" ca="1" si="1051"/>
        <v>279.25043595536823</v>
      </c>
      <c r="BC151" s="28">
        <f t="shared" ca="1" si="1071"/>
        <v>0.26269754338238327</v>
      </c>
      <c r="BD151" s="10">
        <f t="shared" ca="1" si="1071"/>
        <v>0.20882266523335968</v>
      </c>
      <c r="BE151" s="18">
        <f t="shared" ca="1" si="1052"/>
        <v>538.74878149023584</v>
      </c>
      <c r="BF151" s="28">
        <f t="shared" ca="1" si="1072"/>
        <v>0.28306948542590682</v>
      </c>
      <c r="BG151" s="10">
        <f t="shared" ca="1" si="1072"/>
        <v>0.25771593889625444</v>
      </c>
      <c r="BH151" s="18">
        <f t="shared" ca="1" si="1053"/>
        <v>253.53546529652382</v>
      </c>
      <c r="BI151" s="28">
        <f t="shared" ca="1" si="1073"/>
        <v>0.34833836434388787</v>
      </c>
      <c r="BJ151" s="10">
        <f t="shared" ca="1" si="1073"/>
        <v>0.31760335241966198</v>
      </c>
      <c r="BK151" s="18">
        <f t="shared" ca="1" si="1054"/>
        <v>307.35011924225898</v>
      </c>
      <c r="BL151" s="28">
        <f t="shared" ca="1" si="1074"/>
        <v>0.34047302356748643</v>
      </c>
      <c r="BM151" s="10">
        <f t="shared" ca="1" si="1074"/>
        <v>0.31719851314874026</v>
      </c>
      <c r="BN151" s="18">
        <f t="shared" ca="1" si="1055"/>
        <v>232.74510418746175</v>
      </c>
      <c r="BO151" s="159" t="str">
        <f t="shared" si="1056"/>
        <v>High Value</v>
      </c>
      <c r="BP151" s="249"/>
    </row>
    <row r="152" spans="4:68" x14ac:dyDescent="0.2">
      <c r="D152" s="238"/>
      <c r="E152" s="79" t="str">
        <f>$E$32</f>
        <v>Opportunity</v>
      </c>
      <c r="F152" s="28">
        <f t="shared" ca="1" si="1036"/>
        <v>0.23333425877778224</v>
      </c>
      <c r="G152" s="10">
        <f t="shared" ca="1" si="1036"/>
        <v>0.20735589322951575</v>
      </c>
      <c r="H152" s="18">
        <f t="shared" ca="1" si="1037"/>
        <v>259.78365548266493</v>
      </c>
      <c r="I152" s="88"/>
      <c r="J152" s="28">
        <f t="shared" ca="1" si="1057"/>
        <v>0.26892552669471648</v>
      </c>
      <c r="K152" s="10">
        <f t="shared" ca="1" si="1057"/>
        <v>0.23331069883292233</v>
      </c>
      <c r="L152" s="18">
        <f t="shared" ca="1" si="1038"/>
        <v>356.14827861794151</v>
      </c>
      <c r="M152" s="88"/>
      <c r="N152" s="28">
        <f t="shared" ca="1" si="1058"/>
        <v>0.26892526584125842</v>
      </c>
      <c r="O152" s="10">
        <f t="shared" ca="1" si="1058"/>
        <v>0.23331069883292233</v>
      </c>
      <c r="P152" s="18">
        <f t="shared" ca="1" si="1039"/>
        <v>356.14567008336098</v>
      </c>
      <c r="Q152" s="88"/>
      <c r="R152" s="28">
        <f t="shared" ca="1" si="1059"/>
        <v>0.24985080171860652</v>
      </c>
      <c r="S152" s="10">
        <f t="shared" ca="1" si="1059"/>
        <v>0.19298314395054228</v>
      </c>
      <c r="T152" s="18">
        <f t="shared" ca="1" si="1040"/>
        <v>568.67657768064237</v>
      </c>
      <c r="U152" s="28">
        <f t="shared" ca="1" si="1060"/>
        <v>0.24871336869019323</v>
      </c>
      <c r="V152" s="10">
        <f t="shared" ca="1" si="1060"/>
        <v>0.21722727309973089</v>
      </c>
      <c r="W152" s="18">
        <f t="shared" ca="1" si="1041"/>
        <v>314.86095590462338</v>
      </c>
      <c r="X152" s="28">
        <f t="shared" ca="1" si="1061"/>
        <v>0.2741841675519594</v>
      </c>
      <c r="Y152" s="10">
        <f t="shared" ca="1" si="1061"/>
        <v>0.23704838483576485</v>
      </c>
      <c r="Z152" s="18">
        <f t="shared" ca="1" si="1042"/>
        <v>371.35782716194552</v>
      </c>
      <c r="AA152" s="28">
        <f t="shared" ca="1" si="1062"/>
        <v>0.33467390160796606</v>
      </c>
      <c r="AB152" s="10">
        <f t="shared" ca="1" si="1062"/>
        <v>0.30202157821615416</v>
      </c>
      <c r="AC152" s="18">
        <f t="shared" ca="1" si="1043"/>
        <v>326.52323391811899</v>
      </c>
      <c r="AD152" s="88"/>
      <c r="AE152" s="28">
        <f t="shared" ca="1" si="1063"/>
        <v>0.29654522112832027</v>
      </c>
      <c r="AF152" s="10">
        <f t="shared" ca="1" si="1063"/>
        <v>0.26001271272049165</v>
      </c>
      <c r="AG152" s="18">
        <f t="shared" ca="1" si="1044"/>
        <v>365.32508407828624</v>
      </c>
      <c r="AH152" s="28">
        <f t="shared" ca="1" si="1064"/>
        <v>0.25065888065809894</v>
      </c>
      <c r="AI152" s="10">
        <f t="shared" ca="1" si="1064"/>
        <v>0.20191064185848429</v>
      </c>
      <c r="AJ152" s="18">
        <f t="shared" ca="1" si="1045"/>
        <v>487.48238799614654</v>
      </c>
      <c r="AK152" s="28">
        <f t="shared" ca="1" si="1065"/>
        <v>0.24990061315439704</v>
      </c>
      <c r="AL152" s="10">
        <f t="shared" ca="1" si="1065"/>
        <v>0.17369313524039187</v>
      </c>
      <c r="AM152" s="18">
        <f t="shared" ca="1" si="1046"/>
        <v>762.07477914005176</v>
      </c>
      <c r="AN152" s="28">
        <f t="shared" ca="1" si="1066"/>
        <v>0.2490060694041043</v>
      </c>
      <c r="AO152" s="10">
        <f t="shared" ca="1" si="1066"/>
        <v>0.21625526902034764</v>
      </c>
      <c r="AP152" s="18">
        <f t="shared" ca="1" si="1047"/>
        <v>327.5080038375666</v>
      </c>
      <c r="AQ152" s="28">
        <f t="shared" ca="1" si="1067"/>
        <v>0.25428108642812541</v>
      </c>
      <c r="AR152" s="10">
        <f t="shared" ca="1" si="1067"/>
        <v>0.23120244744033269</v>
      </c>
      <c r="AS152" s="18">
        <f t="shared" ca="1" si="1048"/>
        <v>230.78638987792721</v>
      </c>
      <c r="AT152" s="28">
        <f t="shared" ca="1" si="1068"/>
        <v>0.28090928389692427</v>
      </c>
      <c r="AU152" s="10">
        <f t="shared" ca="1" si="1068"/>
        <v>0.23274555554430421</v>
      </c>
      <c r="AV152" s="18">
        <f t="shared" ca="1" si="1049"/>
        <v>481.63728352620063</v>
      </c>
      <c r="AW152" s="28">
        <f t="shared" ca="1" si="1069"/>
        <v>0.2853095656965341</v>
      </c>
      <c r="AX152" s="10">
        <f t="shared" ca="1" si="1069"/>
        <v>0.23173750672215798</v>
      </c>
      <c r="AY152" s="18">
        <f t="shared" ca="1" si="1050"/>
        <v>535.72058974376114</v>
      </c>
      <c r="AZ152" s="28">
        <f t="shared" ca="1" si="1070"/>
        <v>0.28736348503674436</v>
      </c>
      <c r="BA152" s="10">
        <f t="shared" ca="1" si="1070"/>
        <v>0.26412205564940527</v>
      </c>
      <c r="BB152" s="18">
        <f t="shared" ca="1" si="1051"/>
        <v>232.41429387339085</v>
      </c>
      <c r="BC152" s="28">
        <f t="shared" ca="1" si="1071"/>
        <v>0.28129342860608075</v>
      </c>
      <c r="BD152" s="10">
        <f t="shared" ca="1" si="1071"/>
        <v>0.23521808540199185</v>
      </c>
      <c r="BE152" s="18">
        <f t="shared" ca="1" si="1052"/>
        <v>460.75343204088904</v>
      </c>
      <c r="BF152" s="28">
        <f t="shared" ca="1" si="1072"/>
        <v>0.30316644756948208</v>
      </c>
      <c r="BG152" s="10">
        <f t="shared" ca="1" si="1072"/>
        <v>0.26125496983643037</v>
      </c>
      <c r="BH152" s="18">
        <f t="shared" ca="1" si="1053"/>
        <v>419.11477733051703</v>
      </c>
      <c r="BI152" s="28">
        <f t="shared" ca="1" si="1073"/>
        <v>0.35082863415190912</v>
      </c>
      <c r="BJ152" s="10">
        <f t="shared" ca="1" si="1073"/>
        <v>0.32276872995817574</v>
      </c>
      <c r="BK152" s="18">
        <f t="shared" ca="1" si="1054"/>
        <v>280.59904193733388</v>
      </c>
      <c r="BL152" s="28">
        <f t="shared" ca="1" si="1074"/>
        <v>0.3769884860508802</v>
      </c>
      <c r="BM152" s="10">
        <f t="shared" ca="1" si="1074"/>
        <v>0.34367647270815405</v>
      </c>
      <c r="BN152" s="18">
        <f t="shared" ca="1" si="1055"/>
        <v>333.12013342726152</v>
      </c>
      <c r="BO152" s="159" t="str">
        <f t="shared" si="1056"/>
        <v>Opportunity</v>
      </c>
      <c r="BP152" s="250"/>
    </row>
    <row r="153" spans="4:68" x14ac:dyDescent="0.2">
      <c r="D153" s="239"/>
      <c r="E153" s="78" t="str">
        <f>$E$33</f>
        <v>Marginal</v>
      </c>
      <c r="F153" s="30">
        <f t="shared" ca="1" si="1036"/>
        <v>0.26191921023039755</v>
      </c>
      <c r="G153" s="14">
        <f t="shared" ca="1" si="1036"/>
        <v>0.2328766976175729</v>
      </c>
      <c r="H153" s="19">
        <f t="shared" ca="1" si="1037"/>
        <v>290.42512612824646</v>
      </c>
      <c r="I153" s="88"/>
      <c r="J153" s="30">
        <f t="shared" ca="1" si="1057"/>
        <v>0.29930099974102264</v>
      </c>
      <c r="K153" s="14">
        <f t="shared" ca="1" si="1057"/>
        <v>0.2618635233904566</v>
      </c>
      <c r="L153" s="19">
        <f t="shared" ca="1" si="1038"/>
        <v>374.37476350566044</v>
      </c>
      <c r="M153" s="88"/>
      <c r="N153" s="30">
        <f t="shared" ca="1" si="1058"/>
        <v>0.29930645389939725</v>
      </c>
      <c r="O153" s="14">
        <f t="shared" ca="1" si="1058"/>
        <v>0.2618635233904566</v>
      </c>
      <c r="P153" s="19">
        <f t="shared" ca="1" si="1039"/>
        <v>374.42930508940651</v>
      </c>
      <c r="Q153" s="88"/>
      <c r="R153" s="30">
        <f t="shared" ca="1" si="1059"/>
        <v>0.29478764091167675</v>
      </c>
      <c r="S153" s="14">
        <f t="shared" ca="1" si="1059"/>
        <v>0.24504295967570888</v>
      </c>
      <c r="T153" s="19">
        <f t="shared" ca="1" si="1040"/>
        <v>497.44681235967869</v>
      </c>
      <c r="U153" s="30">
        <f t="shared" ca="1" si="1060"/>
        <v>0.2781295188282713</v>
      </c>
      <c r="V153" s="14">
        <f t="shared" ca="1" si="1060"/>
        <v>0.24590996053938219</v>
      </c>
      <c r="W153" s="19">
        <f t="shared" ca="1" si="1041"/>
        <v>322.19558288889118</v>
      </c>
      <c r="X153" s="30">
        <f t="shared" ca="1" si="1061"/>
        <v>0.31088604804960429</v>
      </c>
      <c r="Y153" s="14">
        <f t="shared" ca="1" si="1061"/>
        <v>0.26130251349329259</v>
      </c>
      <c r="Z153" s="19">
        <f t="shared" ca="1" si="1042"/>
        <v>495.83534556311702</v>
      </c>
      <c r="AA153" s="30">
        <f t="shared" ca="1" si="1062"/>
        <v>0.35734448590729784</v>
      </c>
      <c r="AB153" s="14">
        <f t="shared" ca="1" si="1062"/>
        <v>0.31309196504167103</v>
      </c>
      <c r="AC153" s="19">
        <f t="shared" ca="1" si="1043"/>
        <v>442.52520865626809</v>
      </c>
      <c r="AD153" s="88"/>
      <c r="AE153" s="30">
        <f t="shared" ca="1" si="1063"/>
        <v>0.37134713323519553</v>
      </c>
      <c r="AF153" s="14">
        <f t="shared" ca="1" si="1063"/>
        <v>0.33040870724122617</v>
      </c>
      <c r="AG153" s="19">
        <f t="shared" ca="1" si="1044"/>
        <v>409.38425993969349</v>
      </c>
      <c r="AH153" s="30">
        <f t="shared" ca="1" si="1064"/>
        <v>0.28792261493057791</v>
      </c>
      <c r="AI153" s="14">
        <f t="shared" ca="1" si="1064"/>
        <v>0.20248190904436869</v>
      </c>
      <c r="AJ153" s="19">
        <f t="shared" ca="1" si="1045"/>
        <v>854.40705886209219</v>
      </c>
      <c r="AK153" s="30">
        <f t="shared" ca="1" si="1065"/>
        <v>0.27269476004411242</v>
      </c>
      <c r="AL153" s="14">
        <f t="shared" ca="1" si="1065"/>
        <v>0.22211198717092062</v>
      </c>
      <c r="AM153" s="19">
        <f t="shared" ca="1" si="1046"/>
        <v>505.82772873191794</v>
      </c>
      <c r="AN153" s="30">
        <f t="shared" ca="1" si="1066"/>
        <v>0.26290637967853492</v>
      </c>
      <c r="AO153" s="14">
        <f t="shared" ca="1" si="1066"/>
        <v>0.22956492779682824</v>
      </c>
      <c r="AP153" s="19">
        <f t="shared" ca="1" si="1047"/>
        <v>333.41451881706672</v>
      </c>
      <c r="AQ153" s="30">
        <f t="shared" ca="1" si="1067"/>
        <v>0.28329519553172611</v>
      </c>
      <c r="AR153" s="14">
        <f t="shared" ca="1" si="1067"/>
        <v>0.26367004332045851</v>
      </c>
      <c r="AS153" s="19">
        <f t="shared" ca="1" si="1048"/>
        <v>196.25152211267593</v>
      </c>
      <c r="AT153" s="30">
        <f t="shared" ca="1" si="1068"/>
        <v>0.31166468960063287</v>
      </c>
      <c r="AU153" s="14">
        <f t="shared" ca="1" si="1068"/>
        <v>0.28472714168198432</v>
      </c>
      <c r="AV153" s="19">
        <f t="shared" ca="1" si="1049"/>
        <v>269.37547918648551</v>
      </c>
      <c r="AW153" s="30">
        <f t="shared" ca="1" si="1069"/>
        <v>0.33270017422018561</v>
      </c>
      <c r="AX153" s="14">
        <f t="shared" ca="1" si="1069"/>
        <v>0.25484521634715718</v>
      </c>
      <c r="AY153" s="19">
        <f t="shared" ca="1" si="1050"/>
        <v>778.54957873028434</v>
      </c>
      <c r="AZ153" s="30">
        <f t="shared" ca="1" si="1070"/>
        <v>0.32881100377798311</v>
      </c>
      <c r="BA153" s="14">
        <f t="shared" ca="1" si="1070"/>
        <v>0.30095576994447459</v>
      </c>
      <c r="BB153" s="19">
        <f t="shared" ca="1" si="1051"/>
        <v>278.55233833508521</v>
      </c>
      <c r="BC153" s="30">
        <f t="shared" ca="1" si="1071"/>
        <v>0.3056450032107656</v>
      </c>
      <c r="BD153" s="14">
        <f t="shared" ca="1" si="1071"/>
        <v>0.25674798417728539</v>
      </c>
      <c r="BE153" s="19">
        <f t="shared" ca="1" si="1052"/>
        <v>488.97019033480206</v>
      </c>
      <c r="BF153" s="30">
        <f t="shared" ca="1" si="1072"/>
        <v>0.34611954743679152</v>
      </c>
      <c r="BG153" s="14">
        <f t="shared" ca="1" si="1072"/>
        <v>0.28273350896280458</v>
      </c>
      <c r="BH153" s="19">
        <f t="shared" ca="1" si="1053"/>
        <v>633.86038473986935</v>
      </c>
      <c r="BI153" s="30">
        <f t="shared" ca="1" si="1073"/>
        <v>0.35443390510466211</v>
      </c>
      <c r="BJ153" s="14">
        <f t="shared" ca="1" si="1073"/>
        <v>0.31785015064751776</v>
      </c>
      <c r="BK153" s="19">
        <f t="shared" ca="1" si="1054"/>
        <v>365.83754457144346</v>
      </c>
      <c r="BL153" s="30">
        <f t="shared" ca="1" si="1074"/>
        <v>0.40372021264284941</v>
      </c>
      <c r="BM153" s="14">
        <f t="shared" ca="1" si="1074"/>
        <v>0.35396381141032141</v>
      </c>
      <c r="BN153" s="19">
        <f t="shared" ca="1" si="1055"/>
        <v>497.56401232528003</v>
      </c>
      <c r="BO153" s="156" t="str">
        <f t="shared" si="1056"/>
        <v>Marginal</v>
      </c>
      <c r="BP153" s="251"/>
    </row>
    <row r="154" spans="4:68" x14ac:dyDescent="0.2">
      <c r="D154" s="219" t="str">
        <f>Summary!D73</f>
        <v>* Variances between percentage values are shown in Basis Points</v>
      </c>
      <c r="E154" s="219"/>
      <c r="F154" s="219"/>
      <c r="G154" s="219"/>
      <c r="H154" s="219"/>
      <c r="I154" s="219"/>
      <c r="J154" s="219"/>
      <c r="K154" s="219"/>
      <c r="L154" s="219"/>
      <c r="M154" s="219"/>
      <c r="N154" s="219"/>
      <c r="O154" s="219"/>
      <c r="P154" s="219"/>
      <c r="Q154" s="219"/>
      <c r="R154" s="219"/>
      <c r="S154" s="219"/>
      <c r="T154" s="219"/>
      <c r="U154" s="219"/>
      <c r="V154" s="219"/>
      <c r="W154" s="219"/>
      <c r="X154" s="219"/>
      <c r="Y154" s="219"/>
      <c r="Z154" s="219"/>
      <c r="AA154" s="219"/>
      <c r="AB154" s="219"/>
      <c r="AC154" s="219"/>
      <c r="AD154" s="219"/>
      <c r="AE154" s="219"/>
      <c r="AF154" s="219"/>
      <c r="AG154" s="219"/>
    </row>
    <row r="155" spans="4:68" x14ac:dyDescent="0.2">
      <c r="D155" s="219" t="str">
        <f>Summary!D74</f>
        <v>** Customer counts and Demand values are in thousands</v>
      </c>
      <c r="E155" s="219"/>
      <c r="F155" s="219"/>
      <c r="G155" s="219"/>
      <c r="H155" s="219"/>
      <c r="I155" s="219"/>
      <c r="J155" s="219"/>
      <c r="K155" s="219"/>
      <c r="L155" s="219"/>
      <c r="M155" s="219"/>
      <c r="N155" s="219"/>
      <c r="O155" s="219"/>
      <c r="P155" s="219"/>
      <c r="Q155" s="219"/>
      <c r="R155" s="219"/>
      <c r="S155" s="219"/>
      <c r="T155" s="219"/>
      <c r="U155" s="219"/>
      <c r="V155" s="219"/>
      <c r="W155" s="219"/>
      <c r="X155" s="219"/>
      <c r="Y155" s="219"/>
      <c r="Z155" s="219"/>
      <c r="AA155" s="219"/>
      <c r="AB155" s="219"/>
      <c r="AC155" s="219"/>
      <c r="AD155" s="219"/>
      <c r="AE155" s="219"/>
      <c r="AF155" s="219"/>
      <c r="AG155" s="219"/>
    </row>
    <row r="156" spans="4:68" x14ac:dyDescent="0.2">
      <c r="D156" s="219" t="str">
        <f>Summary!D75</f>
        <v>† Contact information is as of the time that the report was run. It may not reflect the contact-ability of the customers during the reported timeframe.</v>
      </c>
      <c r="E156" s="219"/>
      <c r="F156" s="219"/>
      <c r="G156" s="219"/>
      <c r="H156" s="219"/>
      <c r="I156" s="219"/>
      <c r="J156" s="219"/>
      <c r="K156" s="219"/>
      <c r="L156" s="219"/>
      <c r="M156" s="219"/>
      <c r="N156" s="219"/>
      <c r="O156" s="219"/>
      <c r="P156" s="219"/>
      <c r="Q156" s="219"/>
      <c r="R156" s="219"/>
      <c r="S156" s="219"/>
      <c r="T156" s="219"/>
      <c r="U156" s="219"/>
      <c r="V156" s="219"/>
      <c r="W156" s="219"/>
      <c r="X156" s="219"/>
      <c r="Y156" s="219"/>
      <c r="Z156" s="219"/>
      <c r="AA156" s="219"/>
      <c r="AB156" s="219"/>
      <c r="AC156" s="219"/>
      <c r="AD156" s="219"/>
      <c r="AE156" s="219"/>
      <c r="AF156" s="219"/>
      <c r="AG156" s="219"/>
    </row>
  </sheetData>
  <mergeCells count="54">
    <mergeCell ref="F3:AG3"/>
    <mergeCell ref="F4:AG4"/>
    <mergeCell ref="F7:H7"/>
    <mergeCell ref="J7:L7"/>
    <mergeCell ref="N7:P7"/>
    <mergeCell ref="R7:AC7"/>
    <mergeCell ref="AE7:BN7"/>
    <mergeCell ref="D9:D13"/>
    <mergeCell ref="BP9:BP13"/>
    <mergeCell ref="D15:D19"/>
    <mergeCell ref="BP15:BP19"/>
    <mergeCell ref="D21:D25"/>
    <mergeCell ref="BP21:BP25"/>
    <mergeCell ref="D27:E27"/>
    <mergeCell ref="BO27:BP27"/>
    <mergeCell ref="D29:D37"/>
    <mergeCell ref="BP29:BP37"/>
    <mergeCell ref="D39:D46"/>
    <mergeCell ref="BP39:BP46"/>
    <mergeCell ref="D48:D53"/>
    <mergeCell ref="BP48:BP53"/>
    <mergeCell ref="D55:D59"/>
    <mergeCell ref="BP55:BP59"/>
    <mergeCell ref="D60:D64"/>
    <mergeCell ref="BP60:BP64"/>
    <mergeCell ref="D65:D69"/>
    <mergeCell ref="BP65:BP69"/>
    <mergeCell ref="D71:D75"/>
    <mergeCell ref="BP71:BP75"/>
    <mergeCell ref="D77:D85"/>
    <mergeCell ref="BP77:BP85"/>
    <mergeCell ref="D87:D95"/>
    <mergeCell ref="BP87:BP95"/>
    <mergeCell ref="D97:D105"/>
    <mergeCell ref="BP97:BP105"/>
    <mergeCell ref="D107:D111"/>
    <mergeCell ref="BP107:BP111"/>
    <mergeCell ref="D113:D117"/>
    <mergeCell ref="BP113:BP117"/>
    <mergeCell ref="D119:D123"/>
    <mergeCell ref="BP119:BP123"/>
    <mergeCell ref="D125:D129"/>
    <mergeCell ref="BP125:BP129"/>
    <mergeCell ref="D149:D153"/>
    <mergeCell ref="BP149:BP153"/>
    <mergeCell ref="D154:AG154"/>
    <mergeCell ref="D156:AG156"/>
    <mergeCell ref="D131:D135"/>
    <mergeCell ref="BP131:BP135"/>
    <mergeCell ref="D137:D141"/>
    <mergeCell ref="BP137:BP141"/>
    <mergeCell ref="D143:D147"/>
    <mergeCell ref="BP143:BP147"/>
    <mergeCell ref="D155:AG155"/>
  </mergeCells>
  <pageMargins left="0.75" right="0.25" top="0.25" bottom="0.5" header="0.3" footer="0.3"/>
  <pageSetup paperSize="3" scale="67" orientation="landscape" r:id="rId1"/>
  <headerFooter>
    <oddFooter>&amp;L&amp;A&amp;C&amp;P of &amp;N&amp;R&amp;F</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499984740745262"/>
  </sheetPr>
  <dimension ref="A1:BP156"/>
  <sheetViews>
    <sheetView topLeftCell="D3" zoomScaleNormal="100" workbookViewId="0">
      <pane xSplit="1" ySplit="13" topLeftCell="E16" activePane="bottomRight" state="frozen"/>
      <selection activeCell="D3" sqref="D3"/>
      <selection pane="topRight" activeCell="D3" sqref="D3"/>
      <selection pane="bottomLeft" activeCell="D3" sqref="D3"/>
      <selection pane="bottomRight" activeCell="D3" sqref="D3"/>
    </sheetView>
  </sheetViews>
  <sheetFormatPr baseColWidth="10" defaultColWidth="9.1640625" defaultRowHeight="14" x14ac:dyDescent="0.2"/>
  <cols>
    <col min="1" max="3" width="9.1640625" style="3" hidden="1" customWidth="1"/>
    <col min="4" max="4" width="5.6640625" style="3" customWidth="1"/>
    <col min="5" max="5" width="17.5" style="3" customWidth="1"/>
    <col min="6" max="6" width="10.5" style="3" bestFit="1" customWidth="1"/>
    <col min="7" max="7" width="10.5" style="3" hidden="1" customWidth="1"/>
    <col min="8" max="8" width="7.33203125" style="3" bestFit="1" customWidth="1"/>
    <col min="9" max="9" width="0.6640625" style="137" customWidth="1"/>
    <col min="10" max="10" width="10.5" style="3" customWidth="1"/>
    <col min="11" max="11" width="10.5" style="3" hidden="1" customWidth="1"/>
    <col min="12" max="12" width="7.5" style="3" bestFit="1" customWidth="1"/>
    <col min="13" max="13" width="0.6640625" style="137" customWidth="1"/>
    <col min="14" max="14" width="10.5" style="3" customWidth="1"/>
    <col min="15" max="15" width="10.1640625" style="3" hidden="1" customWidth="1"/>
    <col min="16" max="16" width="9" style="3" customWidth="1"/>
    <col min="17" max="17" width="0.6640625" style="137" customWidth="1"/>
    <col min="18" max="18" width="10.83203125" style="3" customWidth="1"/>
    <col min="19" max="19" width="10.5" style="3" hidden="1" customWidth="1"/>
    <col min="20" max="20" width="7.5" style="3" customWidth="1"/>
    <col min="21" max="21" width="10.6640625" style="3" customWidth="1"/>
    <col min="22" max="22" width="10.5" style="3" hidden="1" customWidth="1"/>
    <col min="23" max="23" width="7.5" style="3" customWidth="1"/>
    <col min="24" max="24" width="10.5" style="3" customWidth="1"/>
    <col min="25" max="25" width="10.5" style="3" hidden="1" customWidth="1"/>
    <col min="26" max="26" width="8.5" style="3" customWidth="1"/>
    <col min="27" max="27" width="10.5" style="3" customWidth="1"/>
    <col min="28" max="28" width="10.5" style="3" hidden="1" customWidth="1"/>
    <col min="29" max="29" width="7.5" style="3" customWidth="1"/>
    <col min="30" max="30" width="0.83203125" style="137" customWidth="1"/>
    <col min="31" max="32" width="10.5" style="3" hidden="1" customWidth="1"/>
    <col min="33" max="33" width="9" style="3" hidden="1" customWidth="1"/>
    <col min="34" max="35" width="9.5" style="3" hidden="1" customWidth="1"/>
    <col min="36" max="36" width="7.5" style="3" hidden="1" customWidth="1"/>
    <col min="37" max="38" width="9.5" style="3" hidden="1" customWidth="1"/>
    <col min="39" max="39" width="7.5" style="3" hidden="1" customWidth="1"/>
    <col min="40" max="41" width="9.5" style="3" hidden="1" customWidth="1"/>
    <col min="42" max="42" width="7.5" style="3" hidden="1" customWidth="1"/>
    <col min="43" max="44" width="9.5" style="3" hidden="1" customWidth="1"/>
    <col min="45" max="45" width="7.1640625" style="3" hidden="1" customWidth="1"/>
    <col min="46" max="47" width="9.5" style="3" hidden="1" customWidth="1"/>
    <col min="48" max="48" width="7.5" style="3" hidden="1" customWidth="1"/>
    <col min="49" max="50" width="9.5" style="3" hidden="1" customWidth="1"/>
    <col min="51" max="51" width="9" style="3" hidden="1" customWidth="1"/>
    <col min="52" max="52" width="9.5" style="3" hidden="1" customWidth="1"/>
    <col min="53" max="53" width="9.1640625" style="3" hidden="1" customWidth="1"/>
    <col min="54" max="54" width="8.5" style="3" hidden="1" customWidth="1"/>
    <col min="55" max="56" width="9.5" style="3" hidden="1" customWidth="1"/>
    <col min="57" max="57" width="8.5" style="3" hidden="1" customWidth="1"/>
    <col min="58" max="58" width="9.5" style="3" customWidth="1"/>
    <col min="59" max="59" width="9.5" style="3" hidden="1" customWidth="1"/>
    <col min="60" max="60" width="8.5" style="3" customWidth="1"/>
    <col min="61" max="61" width="9.5" style="3" customWidth="1"/>
    <col min="62" max="62" width="9.5" style="3" hidden="1" customWidth="1"/>
    <col min="63" max="63" width="8.5" style="3" customWidth="1"/>
    <col min="64" max="64" width="9.5" style="3" customWidth="1"/>
    <col min="65" max="65" width="9.5" style="3" hidden="1" customWidth="1"/>
    <col min="66" max="66" width="8.5" style="3" customWidth="1"/>
    <col min="67" max="67" width="17.5" style="3" customWidth="1"/>
    <col min="68" max="68" width="5.6640625" style="3" customWidth="1"/>
    <col min="69" max="16384" width="9.1640625" style="3"/>
  </cols>
  <sheetData>
    <row r="1" spans="1:68" hidden="1" x14ac:dyDescent="0.2">
      <c r="A1" s="3" t="s">
        <v>63</v>
      </c>
      <c r="B1" s="3" t="s">
        <v>3</v>
      </c>
      <c r="F1" s="3" t="s">
        <v>34</v>
      </c>
      <c r="G1" s="3" t="s">
        <v>33</v>
      </c>
      <c r="J1" s="3" t="s">
        <v>56</v>
      </c>
      <c r="K1" s="3" t="s">
        <v>55</v>
      </c>
      <c r="N1" s="3" t="s">
        <v>58</v>
      </c>
      <c r="O1" s="3" t="s">
        <v>57</v>
      </c>
      <c r="R1" s="3" t="s">
        <v>54</v>
      </c>
      <c r="S1" s="3" t="s">
        <v>50</v>
      </c>
      <c r="U1" s="3" t="s">
        <v>139</v>
      </c>
      <c r="V1" s="3" t="s">
        <v>51</v>
      </c>
      <c r="X1" s="3" t="s">
        <v>140</v>
      </c>
      <c r="Y1" s="3" t="s">
        <v>52</v>
      </c>
      <c r="AA1" s="3" t="s">
        <v>141</v>
      </c>
      <c r="AB1" s="3" t="s">
        <v>53</v>
      </c>
      <c r="AE1" s="3" t="s">
        <v>47</v>
      </c>
      <c r="AF1" s="3" t="s">
        <v>35</v>
      </c>
      <c r="AH1" s="3" t="s">
        <v>48</v>
      </c>
      <c r="AI1" s="3" t="s">
        <v>36</v>
      </c>
      <c r="AK1" s="3" t="s">
        <v>49</v>
      </c>
      <c r="AL1" s="3" t="s">
        <v>37</v>
      </c>
      <c r="AN1" s="3" t="s">
        <v>143</v>
      </c>
      <c r="AO1" s="3" t="s">
        <v>38</v>
      </c>
      <c r="AQ1" s="3" t="s">
        <v>144</v>
      </c>
      <c r="AR1" s="3" t="s">
        <v>39</v>
      </c>
      <c r="AT1" s="3" t="s">
        <v>145</v>
      </c>
      <c r="AU1" s="3" t="s">
        <v>40</v>
      </c>
      <c r="AW1" s="3" t="s">
        <v>146</v>
      </c>
      <c r="AX1" s="3" t="s">
        <v>41</v>
      </c>
      <c r="AZ1" s="3" t="s">
        <v>147</v>
      </c>
      <c r="BA1" s="3" t="s">
        <v>42</v>
      </c>
      <c r="BC1" s="3" t="s">
        <v>148</v>
      </c>
      <c r="BD1" s="3" t="s">
        <v>43</v>
      </c>
      <c r="BF1" s="3" t="s">
        <v>149</v>
      </c>
      <c r="BG1" s="3" t="s">
        <v>44</v>
      </c>
      <c r="BI1" s="3" t="s">
        <v>150</v>
      </c>
      <c r="BJ1" s="3" t="s">
        <v>45</v>
      </c>
      <c r="BL1" s="3" t="s">
        <v>151</v>
      </c>
      <c r="BM1" s="3" t="s">
        <v>46</v>
      </c>
    </row>
    <row r="2" spans="1:68" hidden="1" x14ac:dyDescent="0.2">
      <c r="A2" s="3">
        <v>1</v>
      </c>
      <c r="B2" s="3" t="s">
        <v>112</v>
      </c>
      <c r="F2" s="3" t="str">
        <f>F$1 &amp; "_RETAIN"</f>
        <v>FY_LY_RETAIN</v>
      </c>
      <c r="G2" s="3" t="str">
        <f>G$1 &amp; "_RETAIN"</f>
        <v>FY_LLY_RETAIN</v>
      </c>
      <c r="J2" s="3" t="str">
        <f>J$1 &amp; "_RETAIN"</f>
        <v>R12_TY_RETAIN</v>
      </c>
      <c r="K2" s="3" t="str">
        <f>K$1 &amp; "_RETAIN"</f>
        <v>R12_LY_RETAIN</v>
      </c>
      <c r="N2" s="3" t="str">
        <f>N$1 &amp; "_RETAIN"</f>
        <v>YTD_TY_RETAIN</v>
      </c>
      <c r="O2" s="3" t="str">
        <f>O$1 &amp; "_RETAIN"</f>
        <v>YTD_LY_RETAIN</v>
      </c>
      <c r="R2" s="3" t="str">
        <f>R$1 &amp; "_RETAIN"</f>
        <v>Q_TY_01_RETAIN</v>
      </c>
      <c r="S2" s="3" t="str">
        <f>S$1 &amp; "_RETAIN"</f>
        <v>Q_LY_01_RETAIN</v>
      </c>
      <c r="U2" s="3" t="str">
        <f>U$1 &amp; "_RETAIN"</f>
        <v>Q_TY_02_RETAIN</v>
      </c>
      <c r="V2" s="3" t="str">
        <f>V$1 &amp; "_RETAIN"</f>
        <v>Q_LY_02_RETAIN</v>
      </c>
      <c r="X2" s="3" t="str">
        <f>X$1 &amp; "_RETAIN"</f>
        <v>Q_TY_03_RETAIN</v>
      </c>
      <c r="Y2" s="3" t="str">
        <f>Y$1 &amp; "_RETAIN"</f>
        <v>Q_LY_03_RETAIN</v>
      </c>
      <c r="AA2" s="3" t="str">
        <f>AA$1 &amp; "_RETAIN"</f>
        <v>Q_TY_04_RETAIN</v>
      </c>
      <c r="AB2" s="3" t="str">
        <f>AB$1 &amp; "_RETAIN"</f>
        <v>Q_LY_04_RETAIN</v>
      </c>
      <c r="AE2" s="3" t="str">
        <f>AE$1 &amp; "_RETAIN"</f>
        <v>M_TY_01_RETAIN</v>
      </c>
      <c r="AF2" s="3" t="str">
        <f>AF$1 &amp; "_RETAIN"</f>
        <v>M_LY_01_RETAIN</v>
      </c>
      <c r="AH2" s="3" t="str">
        <f>AH$1 &amp; "_RETAIN"</f>
        <v>M_TY_02_RETAIN</v>
      </c>
      <c r="AI2" s="3" t="str">
        <f>AI$1 &amp; "_RETAIN"</f>
        <v>M_LY_02_RETAIN</v>
      </c>
      <c r="AK2" s="3" t="str">
        <f>AK$1 &amp; "_RETAIN"</f>
        <v>M_TY_03_RETAIN</v>
      </c>
      <c r="AL2" s="3" t="str">
        <f>AL$1 &amp; "_RETAIN"</f>
        <v>M_LY_03_RETAIN</v>
      </c>
      <c r="AN2" s="3" t="str">
        <f>AN$1 &amp; "_RETAIN"</f>
        <v>M_TY_04_RETAIN</v>
      </c>
      <c r="AO2" s="3" t="str">
        <f>AO$1 &amp; "_RETAIN"</f>
        <v>M_LY_04_RETAIN</v>
      </c>
      <c r="AQ2" s="3" t="str">
        <f>AQ$1 &amp; "_RETAIN"</f>
        <v>M_TY_05_RETAIN</v>
      </c>
      <c r="AR2" s="3" t="str">
        <f>AR$1 &amp; "_RETAIN"</f>
        <v>M_LY_05_RETAIN</v>
      </c>
      <c r="AT2" s="3" t="str">
        <f>AT$1 &amp; "_RETAIN"</f>
        <v>M_TY_06_RETAIN</v>
      </c>
      <c r="AU2" s="3" t="str">
        <f>AU$1 &amp; "_RETAIN"</f>
        <v>M_LY_06_RETAIN</v>
      </c>
      <c r="AW2" s="3" t="str">
        <f>AW$1 &amp; "_RETAIN"</f>
        <v>M_TY_07_RETAIN</v>
      </c>
      <c r="AX2" s="3" t="str">
        <f>AX$1 &amp; "_RETAIN"</f>
        <v>M_LY_07_RETAIN</v>
      </c>
      <c r="AZ2" s="3" t="str">
        <f>AZ$1 &amp; "_RETAIN"</f>
        <v>M_TY_08_RETAIN</v>
      </c>
      <c r="BA2" s="3" t="str">
        <f>BA$1 &amp; "_RETAIN"</f>
        <v>M_LY_08_RETAIN</v>
      </c>
      <c r="BC2" s="3" t="str">
        <f>BC$1 &amp; "_RETAIN"</f>
        <v>M_TY_09_RETAIN</v>
      </c>
      <c r="BD2" s="3" t="str">
        <f>BD$1 &amp; "_RETAIN"</f>
        <v>M_LY_09_RETAIN</v>
      </c>
      <c r="BF2" s="3" t="str">
        <f>BF$1 &amp; "_RETAIN"</f>
        <v>M_TY_10_RETAIN</v>
      </c>
      <c r="BG2" s="3" t="str">
        <f>BG$1 &amp; "_RETAIN"</f>
        <v>M_LY_10_RETAIN</v>
      </c>
      <c r="BI2" s="3" t="str">
        <f>BI$1 &amp; "_RETAIN"</f>
        <v>M_TY_11_RETAIN</v>
      </c>
      <c r="BJ2" s="3" t="str">
        <f>BJ$1 &amp; "_RETAIN"</f>
        <v>M_LY_11_RETAIN</v>
      </c>
      <c r="BL2" s="3" t="str">
        <f>BL$1 &amp; "_RETAIN"</f>
        <v>M_TY_12_RETAIN</v>
      </c>
      <c r="BM2" s="3" t="str">
        <f>BM$1 &amp; "_RETAIN"</f>
        <v>M_LY_12_RETAIN</v>
      </c>
    </row>
    <row r="3" spans="1:68" x14ac:dyDescent="0.2">
      <c r="F3" s="235" t="str">
        <f>'All Demand'!F3 &amp; " (Single Channel Buyers Only)"</f>
        <v>Database Health by Customer Segment (Single Channel Buyers Only)</v>
      </c>
      <c r="G3" s="235"/>
      <c r="H3" s="235"/>
      <c r="I3" s="235"/>
      <c r="J3" s="235"/>
      <c r="K3" s="235"/>
      <c r="L3" s="235"/>
      <c r="M3" s="235"/>
      <c r="N3" s="235"/>
      <c r="O3" s="235"/>
      <c r="P3" s="235"/>
      <c r="Q3" s="235"/>
      <c r="R3" s="235"/>
      <c r="S3" s="235"/>
      <c r="T3" s="235"/>
      <c r="U3" s="235"/>
      <c r="V3" s="235"/>
      <c r="W3" s="235"/>
      <c r="X3" s="235"/>
      <c r="Y3" s="235"/>
      <c r="Z3" s="235"/>
      <c r="AA3" s="235"/>
      <c r="AB3" s="235"/>
      <c r="AC3" s="235"/>
      <c r="AD3" s="235"/>
      <c r="AE3" s="235"/>
      <c r="AF3" s="235"/>
      <c r="AG3" s="235"/>
    </row>
    <row r="4" spans="1:68" x14ac:dyDescent="0.2">
      <c r="F4" s="234" t="str">
        <f ca="1">"Data through: " &amp; TEXT(MAX(TF_END_DATE), "MM-DD-YYYY")</f>
        <v>Data through: 01-28-2017</v>
      </c>
      <c r="G4" s="234"/>
      <c r="H4" s="234"/>
      <c r="I4" s="234"/>
      <c r="J4" s="234"/>
      <c r="K4" s="234"/>
      <c r="L4" s="234"/>
      <c r="M4" s="234"/>
      <c r="N4" s="234"/>
      <c r="O4" s="234"/>
      <c r="P4" s="234"/>
      <c r="Q4" s="234"/>
      <c r="R4" s="234"/>
      <c r="S4" s="234"/>
      <c r="T4" s="234"/>
      <c r="U4" s="234"/>
      <c r="V4" s="234"/>
      <c r="W4" s="234"/>
      <c r="X4" s="234"/>
      <c r="Y4" s="234"/>
      <c r="Z4" s="234"/>
      <c r="AA4" s="234"/>
      <c r="AB4" s="234"/>
      <c r="AC4" s="234"/>
      <c r="AD4" s="234"/>
      <c r="AE4" s="234"/>
      <c r="AF4" s="234"/>
      <c r="AG4" s="234"/>
    </row>
    <row r="7" spans="1:68" x14ac:dyDescent="0.2">
      <c r="F7" s="254" t="s">
        <v>137</v>
      </c>
      <c r="G7" s="254"/>
      <c r="H7" s="216"/>
      <c r="I7" s="139"/>
      <c r="J7" s="218" t="s">
        <v>136</v>
      </c>
      <c r="K7" s="254"/>
      <c r="L7" s="254"/>
      <c r="M7" s="139"/>
      <c r="N7" s="254" t="s">
        <v>234</v>
      </c>
      <c r="O7" s="254"/>
      <c r="P7" s="254"/>
      <c r="Q7" s="139"/>
      <c r="R7" s="254" t="s">
        <v>138</v>
      </c>
      <c r="S7" s="254"/>
      <c r="T7" s="254"/>
      <c r="U7" s="254"/>
      <c r="V7" s="254"/>
      <c r="W7" s="254"/>
      <c r="X7" s="254"/>
      <c r="Y7" s="254"/>
      <c r="Z7" s="254"/>
      <c r="AA7" s="254"/>
      <c r="AB7" s="254"/>
      <c r="AC7" s="254"/>
      <c r="AD7" s="139"/>
      <c r="AE7" s="254" t="s">
        <v>142</v>
      </c>
      <c r="AF7" s="254"/>
      <c r="AG7" s="254"/>
      <c r="AH7" s="254"/>
      <c r="AI7" s="254"/>
      <c r="AJ7" s="254"/>
      <c r="AK7" s="254"/>
      <c r="AL7" s="254"/>
      <c r="AM7" s="254"/>
      <c r="AN7" s="254"/>
      <c r="AO7" s="254"/>
      <c r="AP7" s="254"/>
      <c r="AQ7" s="254"/>
      <c r="AR7" s="254"/>
      <c r="AS7" s="254"/>
      <c r="AT7" s="254"/>
      <c r="AU7" s="254"/>
      <c r="AV7" s="254"/>
      <c r="AW7" s="254"/>
      <c r="AX7" s="254"/>
      <c r="AY7" s="254"/>
      <c r="AZ7" s="254"/>
      <c r="BA7" s="254"/>
      <c r="BB7" s="254"/>
      <c r="BC7" s="254"/>
      <c r="BD7" s="254"/>
      <c r="BE7" s="254"/>
      <c r="BF7" s="254"/>
      <c r="BG7" s="254"/>
      <c r="BH7" s="254"/>
      <c r="BI7" s="254"/>
      <c r="BJ7" s="254"/>
      <c r="BK7" s="254"/>
      <c r="BL7" s="254"/>
      <c r="BM7" s="254"/>
      <c r="BN7" s="254"/>
      <c r="BO7" s="142"/>
    </row>
    <row r="8" spans="1:68" x14ac:dyDescent="0.2">
      <c r="A8" s="3" t="s">
        <v>129</v>
      </c>
      <c r="B8" s="3" t="s">
        <v>64</v>
      </c>
      <c r="C8" s="3" t="s">
        <v>81</v>
      </c>
      <c r="D8" s="161"/>
      <c r="E8" s="165"/>
      <c r="F8" s="38" t="str">
        <f ca="1">IFERROR(VLOOKUP(F1, OFFSET(TF_TIMEFRAME, 0, 0, TF_DATA_ROWS, 2), 2, FALSE), "")</f>
        <v>FISCAL 2015</v>
      </c>
      <c r="G8" s="39" t="str">
        <f ca="1">IFERROR(VLOOKUP(G1, OFFSET(TF_TIMEFRAME, 0, 0, TF_DATA_ROWS, 2), 2, FALSE), "")</f>
        <v>FISCAL 2014</v>
      </c>
      <c r="H8" s="39" t="s">
        <v>78</v>
      </c>
      <c r="I8" s="140"/>
      <c r="J8" s="39" t="str">
        <f ca="1">IFERROR(VLOOKUP(J1, OFFSET(TF_TIMEFRAME, 0, 0, TF_DATA_ROWS, 2), 2, FALSE), "")</f>
        <v>TY LTM</v>
      </c>
      <c r="K8" s="39" t="str">
        <f ca="1">IFERROR(VLOOKUP(K1, OFFSET(TF_TIMEFRAME, 0, 0, TF_DATA_ROWS, 2), 2, FALSE), "")</f>
        <v>LY LTM</v>
      </c>
      <c r="L8" s="39" t="s">
        <v>78</v>
      </c>
      <c r="M8" s="140"/>
      <c r="N8" s="39" t="str">
        <f ca="1">IFERROR(VLOOKUP(N1, OFFSET(TF_TIMEFRAME, 0, 0, TF_DATA_ROWS, 2), 2, FALSE), "")</f>
        <v>YTD 2016</v>
      </c>
      <c r="O8" s="39" t="str">
        <f ca="1">IFERROR(VLOOKUP(O1, OFFSET(TF_TIMEFRAME, 0, 0, TF_DATA_ROWS, 2), 2, FALSE), "")</f>
        <v>YTD 2015</v>
      </c>
      <c r="P8" s="39" t="s">
        <v>78</v>
      </c>
      <c r="Q8" s="140"/>
      <c r="R8" s="39" t="str">
        <f ca="1">IFERROR(VLOOKUP(R1, OFFSET(TF_TIMEFRAME, 0, 0, TF_DATA_ROWS, 2), 2, FALSE), "")</f>
        <v>Q1 2016</v>
      </c>
      <c r="S8" s="39" t="str">
        <f ca="1">IFERROR(VLOOKUP(S1, OFFSET(TF_TIMEFRAME, 0, 0, TF_DATA_ROWS, 2), 2, FALSE), "")</f>
        <v>Q1 2015</v>
      </c>
      <c r="T8" s="39" t="s">
        <v>78</v>
      </c>
      <c r="U8" s="164" t="str">
        <f ca="1">IFERROR(VLOOKUP(U1, OFFSET(TF_TIMEFRAME, 0, 0, TF_DATA_ROWS, 2), 2, FALSE), "")</f>
        <v>Q2 2016</v>
      </c>
      <c r="V8" s="39" t="str">
        <f ca="1">IFERROR(VLOOKUP(V1, OFFSET(TF_TIMEFRAME, 0, 0, TF_DATA_ROWS, 2), 2, FALSE), "")</f>
        <v>Q2 2015</v>
      </c>
      <c r="W8" s="39" t="s">
        <v>78</v>
      </c>
      <c r="X8" s="164" t="str">
        <f ca="1">IFERROR(VLOOKUP(X1, OFFSET(TF_TIMEFRAME, 0, 0, TF_DATA_ROWS, 2), 2, FALSE), "")</f>
        <v>Q3 2016</v>
      </c>
      <c r="Y8" s="39" t="str">
        <f ca="1">IFERROR(VLOOKUP(Y1, OFFSET(TF_TIMEFRAME, 0, 0, TF_DATA_ROWS, 2), 2, FALSE), "")</f>
        <v>Q3 2015</v>
      </c>
      <c r="Z8" s="39" t="s">
        <v>78</v>
      </c>
      <c r="AA8" s="164" t="str">
        <f ca="1">IFERROR(VLOOKUP(AA1, OFFSET(TF_TIMEFRAME, 0, 0, TF_DATA_ROWS, 2), 2, FALSE), "")</f>
        <v>Q4 2016</v>
      </c>
      <c r="AB8" s="39" t="str">
        <f ca="1">IFERROR(VLOOKUP(AB1, OFFSET(TF_TIMEFRAME, 0, 0, TF_DATA_ROWS, 2), 2, FALSE), "")</f>
        <v>Q4 2015</v>
      </c>
      <c r="AC8" s="39" t="s">
        <v>78</v>
      </c>
      <c r="AD8" s="140"/>
      <c r="AE8" s="174" t="str">
        <f ca="1">IFERROR(VLOOKUP(AE1, OFFSET(TF_TIMEFRAME, 0, 0, TF_DATA_ROWS, 2), 2, FALSE), "")</f>
        <v>FEB 2016</v>
      </c>
      <c r="AF8" s="174" t="str">
        <f ca="1">IFERROR(VLOOKUP(AF1, OFFSET(TF_TIMEFRAME, 0, 0, TF_DATA_ROWS, 2), 2, FALSE), "")</f>
        <v>FEB 2015</v>
      </c>
      <c r="AG8" s="174" t="s">
        <v>78</v>
      </c>
      <c r="AH8" s="175" t="str">
        <f ca="1">IFERROR(VLOOKUP(AH1, OFFSET(TF_TIMEFRAME, 0, 0, TF_DATA_ROWS, 2), 2, FALSE), "")</f>
        <v>MAR 2016</v>
      </c>
      <c r="AI8" s="174" t="str">
        <f ca="1">IFERROR(VLOOKUP(AI1, OFFSET(TF_TIMEFRAME, 0, 0, TF_DATA_ROWS, 2), 2, FALSE), "")</f>
        <v>MAR 2015</v>
      </c>
      <c r="AJ8" s="174" t="s">
        <v>78</v>
      </c>
      <c r="AK8" s="175" t="str">
        <f ca="1">IFERROR(VLOOKUP(AK1, OFFSET(TF_TIMEFRAME, 0, 0, TF_DATA_ROWS, 2), 2, FALSE), "")</f>
        <v>APR 2016</v>
      </c>
      <c r="AL8" s="174" t="str">
        <f ca="1">IFERROR(VLOOKUP(AL1, OFFSET(TF_TIMEFRAME, 0, 0, TF_DATA_ROWS, 2), 2, FALSE), "")</f>
        <v>APR 2015</v>
      </c>
      <c r="AM8" s="174" t="s">
        <v>78</v>
      </c>
      <c r="AN8" s="175" t="str">
        <f ca="1">IFERROR(VLOOKUP(AN1, OFFSET(TF_TIMEFRAME, 0, 0, TF_DATA_ROWS, 2), 2, FALSE), "")</f>
        <v>MAY 2016</v>
      </c>
      <c r="AO8" s="174" t="str">
        <f ca="1">IFERROR(VLOOKUP(AO1, OFFSET(TF_TIMEFRAME, 0, 0, TF_DATA_ROWS, 2), 2, FALSE), "")</f>
        <v>MAY 2015</v>
      </c>
      <c r="AP8" s="174" t="s">
        <v>78</v>
      </c>
      <c r="AQ8" s="175" t="str">
        <f ca="1">IFERROR(VLOOKUP(AQ1, OFFSET(TF_TIMEFRAME, 0, 0, TF_DATA_ROWS, 2), 2, FALSE), "")</f>
        <v>JUN 2016</v>
      </c>
      <c r="AR8" s="174" t="str">
        <f ca="1">IFERROR(VLOOKUP(AR1, OFFSET(TF_TIMEFRAME, 0, 0, TF_DATA_ROWS, 2), 2, FALSE), "")</f>
        <v>JUN 2015</v>
      </c>
      <c r="AS8" s="174" t="s">
        <v>78</v>
      </c>
      <c r="AT8" s="175" t="str">
        <f ca="1">IFERROR(VLOOKUP(AT1, OFFSET(TF_TIMEFRAME, 0, 0, TF_DATA_ROWS, 2), 2, FALSE), "")</f>
        <v>JUL 2016</v>
      </c>
      <c r="AU8" s="174" t="str">
        <f ca="1">IFERROR(VLOOKUP(AU1, OFFSET(TF_TIMEFRAME, 0, 0, TF_DATA_ROWS, 2), 2, FALSE), "")</f>
        <v>JUL 2015</v>
      </c>
      <c r="AV8" s="174" t="s">
        <v>78</v>
      </c>
      <c r="AW8" s="175" t="str">
        <f ca="1">IFERROR(VLOOKUP(AW1, OFFSET(TF_TIMEFRAME, 0, 0, TF_DATA_ROWS, 2), 2, FALSE), "")</f>
        <v>AUG 2016</v>
      </c>
      <c r="AX8" s="174" t="str">
        <f ca="1">IFERROR(VLOOKUP(AX1, OFFSET(TF_TIMEFRAME, 0, 0, TF_DATA_ROWS, 2), 2, FALSE), "")</f>
        <v>AUG 2015</v>
      </c>
      <c r="AY8" s="174" t="s">
        <v>78</v>
      </c>
      <c r="AZ8" s="175" t="str">
        <f ca="1">IFERROR(VLOOKUP(AZ1, OFFSET(TF_TIMEFRAME, 0, 0, TF_DATA_ROWS, 2), 2, FALSE), "")</f>
        <v>SEP 2016</v>
      </c>
      <c r="BA8" s="174" t="str">
        <f ca="1">IFERROR(VLOOKUP(BA1, OFFSET(TF_TIMEFRAME, 0, 0, TF_DATA_ROWS, 2), 2, FALSE), "")</f>
        <v>SEP 2015</v>
      </c>
      <c r="BB8" s="174" t="s">
        <v>78</v>
      </c>
      <c r="BC8" s="175" t="str">
        <f ca="1">IFERROR(VLOOKUP(BC1, OFFSET(TF_TIMEFRAME, 0, 0, TF_DATA_ROWS, 2), 2, FALSE), "")</f>
        <v>OCT 2016</v>
      </c>
      <c r="BD8" s="174" t="str">
        <f ca="1">IFERROR(VLOOKUP(BD1, OFFSET(TF_TIMEFRAME, 0, 0, TF_DATA_ROWS, 2), 2, FALSE), "")</f>
        <v>OCT 2015</v>
      </c>
      <c r="BE8" s="174" t="s">
        <v>78</v>
      </c>
      <c r="BF8" s="175" t="str">
        <f ca="1">IFERROR(VLOOKUP(BF1, OFFSET(TF_TIMEFRAME, 0, 0, TF_DATA_ROWS, 2), 2, FALSE), "")</f>
        <v>NOV 2016</v>
      </c>
      <c r="BG8" s="174" t="str">
        <f ca="1">IFERROR(VLOOKUP(BG1, OFFSET(TF_TIMEFRAME, 0, 0, TF_DATA_ROWS, 2), 2, FALSE), "")</f>
        <v>NOV 2015</v>
      </c>
      <c r="BH8" s="174" t="s">
        <v>78</v>
      </c>
      <c r="BI8" s="175" t="str">
        <f ca="1">IFERROR(VLOOKUP(BI1, OFFSET(TF_TIMEFRAME, 0, 0, TF_DATA_ROWS, 2), 2, FALSE), "")</f>
        <v>DEC 2016</v>
      </c>
      <c r="BJ8" s="174" t="str">
        <f ca="1">IFERROR(VLOOKUP(BJ1, OFFSET(TF_TIMEFRAME, 0, 0, TF_DATA_ROWS, 2), 2, FALSE), "")</f>
        <v>DEC 2015</v>
      </c>
      <c r="BK8" s="174" t="s">
        <v>78</v>
      </c>
      <c r="BL8" s="175" t="str">
        <f ca="1">IFERROR(VLOOKUP(BL1, OFFSET(TF_TIMEFRAME, 0, 0, TF_DATA_ROWS, 2), 2, FALSE), "")</f>
        <v>JAN 2017</v>
      </c>
      <c r="BM8" s="174" t="str">
        <f ca="1">IFERROR(VLOOKUP(BM1, OFFSET(TF_TIMEFRAME, 0, 0, TF_DATA_ROWS, 2), 2, FALSE), "")</f>
        <v>JAN 2016</v>
      </c>
      <c r="BN8" s="174" t="s">
        <v>78</v>
      </c>
      <c r="BO8" s="143"/>
      <c r="BP8" s="161"/>
    </row>
    <row r="9" spans="1:68" ht="15" hidden="1" thickBot="1" x14ac:dyDescent="0.25">
      <c r="A9" s="6" t="s">
        <v>86</v>
      </c>
      <c r="B9" s="3" t="s">
        <v>65</v>
      </c>
      <c r="D9" s="236" t="s">
        <v>152</v>
      </c>
      <c r="E9" s="135" t="s">
        <v>73</v>
      </c>
      <c r="F9" s="119">
        <f ca="1">'Single Channel'!F10</f>
        <v>459548617.72999996</v>
      </c>
      <c r="G9" s="118">
        <f ca="1">'Single Channel'!G10</f>
        <v>390928558.67000002</v>
      </c>
      <c r="H9" s="115">
        <f ca="1">IF(F$9 = 0, 0, IFERROR((F9 - G9) / G9, 0))</f>
        <v>0.17553094430720564</v>
      </c>
      <c r="I9" s="141"/>
      <c r="J9" s="119">
        <f ca="1">'Single Channel'!J10</f>
        <v>532808755.03000003</v>
      </c>
      <c r="K9" s="118">
        <f ca="1">'Single Channel'!K10</f>
        <v>459380384.8300001</v>
      </c>
      <c r="L9" s="115">
        <f ca="1">IF(J$9 = 0, 0, IFERROR((J9 - K9) / K9, 0))</f>
        <v>0.15984219750082077</v>
      </c>
      <c r="M9" s="141"/>
      <c r="N9" s="119">
        <f ca="1">'Single Channel'!N10</f>
        <v>532808755.02999997</v>
      </c>
      <c r="O9" s="118">
        <f ca="1">'Single Channel'!O10</f>
        <v>459380384.8300001</v>
      </c>
      <c r="P9" s="115">
        <f ca="1">IF(N$9 = 0, 0, IFERROR((N9 - O9) / O9, 0))</f>
        <v>0.15984219750082065</v>
      </c>
      <c r="Q9" s="141"/>
      <c r="R9" s="119">
        <f ca="1">'Single Channel'!R10</f>
        <v>166327175.27000004</v>
      </c>
      <c r="S9" s="118">
        <f ca="1">'Single Channel'!S10</f>
        <v>138020964.98000005</v>
      </c>
      <c r="T9" s="115">
        <f ca="1">IF(R$9 = 0, 0, IFERROR((R9 - S9) / S9, 0))</f>
        <v>0.20508630912775974</v>
      </c>
      <c r="U9" s="119">
        <f ca="1">'Single Channel'!U10</f>
        <v>176520061.00000003</v>
      </c>
      <c r="V9" s="118">
        <f ca="1">'Single Channel'!V10</f>
        <v>147518656.17999998</v>
      </c>
      <c r="W9" s="115">
        <f ca="1">IF(U$9 = 0, 0, IFERROR((U9 - V9) / V9, 0))</f>
        <v>0.19659482787460447</v>
      </c>
      <c r="X9" s="119">
        <f ca="1">'Single Channel'!X10</f>
        <v>180285199.67000005</v>
      </c>
      <c r="Y9" s="118">
        <f ca="1">'Single Channel'!Y10</f>
        <v>157876810.42999998</v>
      </c>
      <c r="Z9" s="115">
        <f ca="1">IF(X$9 = 0, 0, IFERROR((X9 - Y9) / Y9, 0))</f>
        <v>0.14193591306391123</v>
      </c>
      <c r="AA9" s="119">
        <f ca="1">'Single Channel'!AA10</f>
        <v>191474181.56</v>
      </c>
      <c r="AB9" s="118">
        <f ca="1">'Single Channel'!AB10</f>
        <v>164552533.89999998</v>
      </c>
      <c r="AC9" s="115">
        <f ca="1">IF(AA$9 = 0, 0, IFERROR((AA9 - AB9) / AB9, 0))</f>
        <v>0.1636051844474212</v>
      </c>
      <c r="AD9" s="141"/>
      <c r="AE9" s="119">
        <f ca="1">'Single Channel'!AE10</f>
        <v>42553312.25</v>
      </c>
      <c r="AF9" s="118">
        <f ca="1">'Single Channel'!AF10</f>
        <v>32905719.360000003</v>
      </c>
      <c r="AG9" s="115">
        <f ca="1">IF(AE$9 = 0, 0, IFERROR((AE9 - AF9) / AF9, 0))</f>
        <v>0.29318893729238915</v>
      </c>
      <c r="AH9" s="119">
        <f ca="1">'Single Channel'!AH10</f>
        <v>77293606.909999982</v>
      </c>
      <c r="AI9" s="118">
        <f ca="1">'Single Channel'!AI10</f>
        <v>65881578.469999984</v>
      </c>
      <c r="AJ9" s="115">
        <f ca="1">IF(AH$9 = 0, 0, IFERROR((AH9 - AI9) / AI9, 0))</f>
        <v>0.17322032508976101</v>
      </c>
      <c r="AK9" s="119">
        <f ca="1">'Single Channel'!AK10</f>
        <v>70007800.500000015</v>
      </c>
      <c r="AL9" s="118">
        <f ca="1">'Single Channel'!AL10</f>
        <v>56237770.689999998</v>
      </c>
      <c r="AM9" s="115">
        <f ca="1">IF(AK$9 = 0, 0, IFERROR((AK9 - AL9) / AL9, 0))</f>
        <v>0.24485376360141806</v>
      </c>
      <c r="AN9" s="119">
        <f ca="1">'Single Channel'!AN10</f>
        <v>70864852.420000017</v>
      </c>
      <c r="AO9" s="118">
        <f ca="1">'Single Channel'!AO10</f>
        <v>63950833.179999992</v>
      </c>
      <c r="AP9" s="115">
        <f ca="1">IF(AN$9 = 0, 0, IFERROR((AN9 - AO9) / AO9, 0))</f>
        <v>0.1081146076789867</v>
      </c>
      <c r="AQ9" s="119">
        <f ca="1">'Single Channel'!AQ10</f>
        <v>83423608.12999998</v>
      </c>
      <c r="AR9" s="118">
        <f ca="1">'Single Channel'!AR10</f>
        <v>64310766.07</v>
      </c>
      <c r="AS9" s="115">
        <f ca="1">'Single Channel'!AS10</f>
        <v>0.29719506123121481</v>
      </c>
      <c r="AT9" s="119">
        <f ca="1">'Single Channel'!AT10</f>
        <v>48288662.520000011</v>
      </c>
      <c r="AU9" s="118">
        <f ca="1">'Single Channel'!AU10</f>
        <v>39662664.700000003</v>
      </c>
      <c r="AV9" s="115">
        <f ca="1">IF(AT$9 = 0, 0, IFERROR((AT9 - AU9) / AU9, 0))</f>
        <v>0.21748407186570112</v>
      </c>
      <c r="AW9" s="119">
        <f ca="1">'Single Channel'!AW10</f>
        <v>51340615.789999999</v>
      </c>
      <c r="AX9" s="118">
        <f ca="1">'Single Channel'!AX10</f>
        <v>42225386.239999987</v>
      </c>
      <c r="AY9" s="115">
        <f ca="1">IF(AW$9 = 0, 0, IFERROR((AW9 - AX9) / AX9, 0))</f>
        <v>0.21587083888803321</v>
      </c>
      <c r="AZ9" s="119">
        <f ca="1">'Single Channel'!AZ10</f>
        <v>83430800.860000029</v>
      </c>
      <c r="BA9" s="118">
        <f ca="1">'Single Channel'!BA10</f>
        <v>74256874.930000022</v>
      </c>
      <c r="BB9" s="115">
        <f ca="1">IF(AZ$9 = 0, 0, IFERROR((AZ9 - BA9) / BA9, 0))</f>
        <v>0.12354311891859202</v>
      </c>
      <c r="BC9" s="119">
        <f ca="1">'Single Channel'!BC10</f>
        <v>72620617.620000005</v>
      </c>
      <c r="BD9" s="118">
        <f ca="1">'Single Channel'!BD10</f>
        <v>62867245.510000005</v>
      </c>
      <c r="BE9" s="115">
        <f ca="1">IF(BC$9 = 0, 0, IFERROR((BC9 - BD9) / BD9, 0))</f>
        <v>0.15514234846584102</v>
      </c>
      <c r="BF9" s="119">
        <f ca="1">'Single Channel'!BF10</f>
        <v>75346924.489999995</v>
      </c>
      <c r="BG9" s="118">
        <f ca="1">'Single Channel'!BG10</f>
        <v>67034667.579999991</v>
      </c>
      <c r="BH9" s="115">
        <f ca="1">IF(BF$9 = 0, 0, IFERROR((BF9 - BG9) / BG9, 0))</f>
        <v>0.12399937539900611</v>
      </c>
      <c r="BI9" s="119">
        <f ca="1">'Single Channel'!BI10</f>
        <v>98911552.960000023</v>
      </c>
      <c r="BJ9" s="118">
        <f ca="1">'Single Channel'!BJ10</f>
        <v>79631064.140000001</v>
      </c>
      <c r="BK9" s="115">
        <f ca="1">IF(BI$9 = 0, 0, IFERROR((BI9 - BJ9) / BJ9, 0))</f>
        <v>0.24212270711468634</v>
      </c>
      <c r="BL9" s="119">
        <f ca="1">'Single Channel'!BL10</f>
        <v>52338596.479999989</v>
      </c>
      <c r="BM9" s="118">
        <f ca="1">'Single Channel'!BM10</f>
        <v>46213010.230000004</v>
      </c>
      <c r="BN9" s="115">
        <f ca="1">IF(BL$9 = 0, 0, IFERROR((BL9 - BM9) / BM9, 0))</f>
        <v>0.13255111968498107</v>
      </c>
      <c r="BO9" s="158" t="str">
        <f>E9</f>
        <v>Total Company</v>
      </c>
      <c r="BP9" s="248" t="str">
        <f>$D9</f>
        <v>GROSS DEMAND</v>
      </c>
    </row>
    <row r="10" spans="1:68" ht="15" hidden="1" thickTop="1" x14ac:dyDescent="0.2">
      <c r="A10" s="6" t="str">
        <f>A$9</f>
        <v>&lt;&gt; -99</v>
      </c>
      <c r="B10" s="3" t="str">
        <f t="shared" ref="B10" si="0">B$9</f>
        <v>&gt;= 0</v>
      </c>
      <c r="D10" s="237"/>
      <c r="E10" s="136" t="s">
        <v>130</v>
      </c>
      <c r="F10" s="120">
        <f ca="1">SUMIFS(GROSS_AMT_T, CHANNEL_COUNT, $A$2, IS_JJCC, $B$2, CUST_GROUP, $A10, RECENCY_GROUP, $B10, TIMEFRAME, F$1)</f>
        <v>459548617.72999996</v>
      </c>
      <c r="G10" s="111">
        <f ca="1">SUMIFS(GROSS_AMT_T, CHANNEL_COUNT, $A$2, IS_JJCC, $B$2, CUST_GROUP, $A10, RECENCY_GROUP, $B10, TIMEFRAME, G$1)</f>
        <v>390928558.67000002</v>
      </c>
      <c r="H10" s="108">
        <f t="shared" ref="H10:H11" ca="1" si="1">IF(F$9 = 0, 0, IFERROR((F10 - G10) / G10, 0))</f>
        <v>0.17553094430720564</v>
      </c>
      <c r="I10" s="141"/>
      <c r="J10" s="120">
        <f ca="1">SUMIFS(GROSS_AMT_T, CHANNEL_COUNT, $A$2, IS_JJCC, $B$2, CUST_GROUP, $A10, RECENCY_GROUP, $B10, TIMEFRAME, J$1)</f>
        <v>532808755.03000003</v>
      </c>
      <c r="K10" s="111">
        <f ca="1">SUMIFS(GROSS_AMT_T, CHANNEL_COUNT, $A$2, IS_JJCC, $B$2, CUST_GROUP, $A10, RECENCY_GROUP, $B10, TIMEFRAME, K$1)</f>
        <v>459380384.8300001</v>
      </c>
      <c r="L10" s="108">
        <f t="shared" ref="L10:L11" ca="1" si="2">IF(J$9 = 0, 0, IFERROR((J10 - K10) / K10, 0))</f>
        <v>0.15984219750082077</v>
      </c>
      <c r="M10" s="141"/>
      <c r="N10" s="120">
        <f ca="1">SUMIFS(GROSS_AMT_T, CHANNEL_COUNT, $A$2, IS_JJCC, $B$2, CUST_GROUP, $A10, RECENCY_GROUP, $B10, TIMEFRAME, N$1)</f>
        <v>532808755.02999997</v>
      </c>
      <c r="O10" s="111">
        <f ca="1">SUMIFS(GROSS_AMT_T, CHANNEL_COUNT, $A$2, IS_JJCC, $B$2, CUST_GROUP, $A10, RECENCY_GROUP, $B10, TIMEFRAME, O$1)</f>
        <v>459380384.8300001</v>
      </c>
      <c r="P10" s="108">
        <f t="shared" ref="P10:P11" ca="1" si="3">IF(N$9 = 0, 0, IFERROR((N10 - O10) / O10, 0))</f>
        <v>0.15984219750082065</v>
      </c>
      <c r="Q10" s="141"/>
      <c r="R10" s="120">
        <f ca="1">SUMIFS(GROSS_AMT_T, CHANNEL_COUNT, $A$2, IS_JJCC, $B$2, CUST_GROUP, $A10, RECENCY_GROUP, $B10, TIMEFRAME, R$1)</f>
        <v>166327175.27000004</v>
      </c>
      <c r="S10" s="111">
        <f ca="1">SUMIFS(GROSS_AMT_T, CHANNEL_COUNT, $A$2, IS_JJCC, $B$2, CUST_GROUP, $A10, RECENCY_GROUP, $B10, TIMEFRAME, S$1)</f>
        <v>138020964.98000005</v>
      </c>
      <c r="T10" s="108">
        <f t="shared" ref="T10:T11" ca="1" si="4">IF(R$9 = 0, 0, IFERROR((R10 - S10) / S10, 0))</f>
        <v>0.20508630912775974</v>
      </c>
      <c r="U10" s="120">
        <f ca="1">SUMIFS(GROSS_AMT_T, CHANNEL_COUNT, $A$2, IS_JJCC, $B$2, CUST_GROUP, $A10, RECENCY_GROUP, $B10, TIMEFRAME, U$1)</f>
        <v>176520061.00000003</v>
      </c>
      <c r="V10" s="111">
        <f ca="1">SUMIFS(GROSS_AMT_T, CHANNEL_COUNT, $A$2, IS_JJCC, $B$2, CUST_GROUP, $A10, RECENCY_GROUP, $B10, TIMEFRAME, V$1)</f>
        <v>147518656.17999998</v>
      </c>
      <c r="W10" s="108">
        <f t="shared" ref="W10:W11" ca="1" si="5">IF(U$9 = 0, 0, IFERROR((U10 - V10) / V10, 0))</f>
        <v>0.19659482787460447</v>
      </c>
      <c r="X10" s="120">
        <f ca="1">SUMIFS(GROSS_AMT_T, CHANNEL_COUNT, $A$2, IS_JJCC, $B$2, CUST_GROUP, $A10, RECENCY_GROUP, $B10, TIMEFRAME, X$1)</f>
        <v>180285199.67000005</v>
      </c>
      <c r="Y10" s="111">
        <f ca="1">SUMIFS(GROSS_AMT_T, CHANNEL_COUNT, $A$2, IS_JJCC, $B$2, CUST_GROUP, $A10, RECENCY_GROUP, $B10, TIMEFRAME, Y$1)</f>
        <v>157876810.42999998</v>
      </c>
      <c r="Z10" s="108">
        <f t="shared" ref="Z10:Z11" ca="1" si="6">IF(X$9 = 0, 0, IFERROR((X10 - Y10) / Y10, 0))</f>
        <v>0.14193591306391123</v>
      </c>
      <c r="AA10" s="120">
        <f ca="1">SUMIFS(GROSS_AMT_T, CHANNEL_COUNT, $A$2, IS_JJCC, $B$2, CUST_GROUP, $A10, RECENCY_GROUP, $B10, TIMEFRAME, AA$1)</f>
        <v>191474181.56</v>
      </c>
      <c r="AB10" s="111">
        <f ca="1">SUMIFS(GROSS_AMT_T, CHANNEL_COUNT, $A$2, IS_JJCC, $B$2, CUST_GROUP, $A10, RECENCY_GROUP, $B10, TIMEFRAME, AB$1)</f>
        <v>164552533.89999998</v>
      </c>
      <c r="AC10" s="108">
        <f t="shared" ref="AC10:AC11" ca="1" si="7">IF(AA$9 = 0, 0, IFERROR((AA10 - AB10) / AB10, 0))</f>
        <v>0.1636051844474212</v>
      </c>
      <c r="AD10" s="141"/>
      <c r="AE10" s="120">
        <f ca="1">SUMIFS(GROSS_AMT_T, CHANNEL_COUNT, $A$2, IS_JJCC, $B$2, CUST_GROUP, $A10, RECENCY_GROUP, $B10, TIMEFRAME, AE$1)</f>
        <v>42553312.25</v>
      </c>
      <c r="AF10" s="111">
        <f ca="1">SUMIFS(GROSS_AMT_T, CHANNEL_COUNT, $A$2, IS_JJCC, $B$2, CUST_GROUP, $A10, RECENCY_GROUP, $B10, TIMEFRAME, AF$1)</f>
        <v>32905719.360000003</v>
      </c>
      <c r="AG10" s="108">
        <f t="shared" ref="AG10:AG11" ca="1" si="8">IF(AE$9 = 0, 0, IFERROR((AE10 - AF10) / AF10, 0))</f>
        <v>0.29318893729238915</v>
      </c>
      <c r="AH10" s="120">
        <f ca="1">SUMIFS(GROSS_AMT_T, CHANNEL_COUNT, $A$2, IS_JJCC, $B$2, CUST_GROUP, $A10, RECENCY_GROUP, $B10, TIMEFRAME, AH$1)</f>
        <v>77293606.909999982</v>
      </c>
      <c r="AI10" s="111">
        <f ca="1">SUMIFS(GROSS_AMT_T, CHANNEL_COUNT, $A$2, IS_JJCC, $B$2, CUST_GROUP, $A10, RECENCY_GROUP, $B10, TIMEFRAME, AI$1)</f>
        <v>65881578.469999984</v>
      </c>
      <c r="AJ10" s="108">
        <f t="shared" ref="AJ10:AJ11" ca="1" si="9">IF(AH$9 = 0, 0, IFERROR((AH10 - AI10) / AI10, 0))</f>
        <v>0.17322032508976101</v>
      </c>
      <c r="AK10" s="120">
        <f ca="1">SUMIFS(GROSS_AMT_T, CHANNEL_COUNT, $A$2, IS_JJCC, $B$2, CUST_GROUP, $A10, RECENCY_GROUP, $B10, TIMEFRAME, AK$1)</f>
        <v>70007800.500000015</v>
      </c>
      <c r="AL10" s="111">
        <f ca="1">SUMIFS(GROSS_AMT_T, CHANNEL_COUNT, $A$2, IS_JJCC, $B$2, CUST_GROUP, $A10, RECENCY_GROUP, $B10, TIMEFRAME, AL$1)</f>
        <v>56237770.689999998</v>
      </c>
      <c r="AM10" s="108">
        <f t="shared" ref="AM10:AM11" ca="1" si="10">IF(AK$9 = 0, 0, IFERROR((AK10 - AL10) / AL10, 0))</f>
        <v>0.24485376360141806</v>
      </c>
      <c r="AN10" s="120">
        <f ca="1">SUMIFS(GROSS_AMT_T, CHANNEL_COUNT, $A$2, IS_JJCC, $B$2, CUST_GROUP, $A10, RECENCY_GROUP, $B10, TIMEFRAME, AN$1)</f>
        <v>70864852.420000017</v>
      </c>
      <c r="AO10" s="111">
        <f ca="1">SUMIFS(GROSS_AMT_T, CHANNEL_COUNT, $A$2, IS_JJCC, $B$2, CUST_GROUP, $A10, RECENCY_GROUP, $B10, TIMEFRAME, AO$1)</f>
        <v>63950833.179999992</v>
      </c>
      <c r="AP10" s="108">
        <f t="shared" ref="AP10:AP11" ca="1" si="11">IF(AN$9 = 0, 0, IFERROR((AN10 - AO10) / AO10, 0))</f>
        <v>0.1081146076789867</v>
      </c>
      <c r="AQ10" s="120">
        <f ca="1">SUMIFS(GROSS_AMT_T, CHANNEL_COUNT, $A$2, IS_JJCC, $B$2, CUST_GROUP, $A10, RECENCY_GROUP, $B10, TIMEFRAME, AQ$1)</f>
        <v>83423608.12999998</v>
      </c>
      <c r="AR10" s="111">
        <f ca="1">SUMIFS(GROSS_AMT_T, CHANNEL_COUNT, $A$2, IS_JJCC, $B$2, CUST_GROUP, $A10, RECENCY_GROUP, $B10, TIMEFRAME, AR$1)</f>
        <v>64310766.07</v>
      </c>
      <c r="AS10" s="108">
        <f t="shared" ref="AS10:AS11" ca="1" si="12">IF(AQ$9 = 0, 0, IFERROR((AQ10 - AR10) / AR10, 0))</f>
        <v>0.29719506123121481</v>
      </c>
      <c r="AT10" s="120">
        <f ca="1">SUMIFS(GROSS_AMT_T, CHANNEL_COUNT, $A$2, IS_JJCC, $B$2, CUST_GROUP, $A10, RECENCY_GROUP, $B10, TIMEFRAME, AT$1)</f>
        <v>48288662.520000011</v>
      </c>
      <c r="AU10" s="111">
        <f ca="1">SUMIFS(GROSS_AMT_T, CHANNEL_COUNT, $A$2, IS_JJCC, $B$2, CUST_GROUP, $A10, RECENCY_GROUP, $B10, TIMEFRAME, AU$1)</f>
        <v>39662664.700000003</v>
      </c>
      <c r="AV10" s="108">
        <f t="shared" ref="AV10:AV11" ca="1" si="13">IF(AT$9 = 0, 0, IFERROR((AT10 - AU10) / AU10, 0))</f>
        <v>0.21748407186570112</v>
      </c>
      <c r="AW10" s="120">
        <f ca="1">SUMIFS(GROSS_AMT_T, CHANNEL_COUNT, $A$2, IS_JJCC, $B$2, CUST_GROUP, $A10, RECENCY_GROUP, $B10, TIMEFRAME, AW$1)</f>
        <v>51340615.789999999</v>
      </c>
      <c r="AX10" s="111">
        <f ca="1">SUMIFS(GROSS_AMT_T, CHANNEL_COUNT, $A$2, IS_JJCC, $B$2, CUST_GROUP, $A10, RECENCY_GROUP, $B10, TIMEFRAME, AX$1)</f>
        <v>42225386.239999987</v>
      </c>
      <c r="AY10" s="108">
        <f t="shared" ref="AY10:AY11" ca="1" si="14">IF(AW$9 = 0, 0, IFERROR((AW10 - AX10) / AX10, 0))</f>
        <v>0.21587083888803321</v>
      </c>
      <c r="AZ10" s="120">
        <f ca="1">SUMIFS(GROSS_AMT_T, CHANNEL_COUNT, $A$2, IS_JJCC, $B$2, CUST_GROUP, $A10, RECENCY_GROUP, $B10, TIMEFRAME, AZ$1)</f>
        <v>83430800.860000029</v>
      </c>
      <c r="BA10" s="111">
        <f ca="1">SUMIFS(GROSS_AMT_T, CHANNEL_COUNT, $A$2, IS_JJCC, $B$2, CUST_GROUP, $A10, RECENCY_GROUP, $B10, TIMEFRAME, BA$1)</f>
        <v>74256874.930000022</v>
      </c>
      <c r="BB10" s="108">
        <f t="shared" ref="BB10:BB11" ca="1" si="15">IF(AZ$9 = 0, 0, IFERROR((AZ10 - BA10) / BA10, 0))</f>
        <v>0.12354311891859202</v>
      </c>
      <c r="BC10" s="120">
        <f ca="1">SUMIFS(GROSS_AMT_T, CHANNEL_COUNT, $A$2, IS_JJCC, $B$2, CUST_GROUP, $A10, RECENCY_GROUP, $B10, TIMEFRAME, BC$1)</f>
        <v>72620617.620000005</v>
      </c>
      <c r="BD10" s="111">
        <f ca="1">SUMIFS(GROSS_AMT_T, CHANNEL_COUNT, $A$2, IS_JJCC, $B$2, CUST_GROUP, $A10, RECENCY_GROUP, $B10, TIMEFRAME, BD$1)</f>
        <v>62867245.510000005</v>
      </c>
      <c r="BE10" s="108">
        <f t="shared" ref="BE10:BE11" ca="1" si="16">IF(BC$9 = 0, 0, IFERROR((BC10 - BD10) / BD10, 0))</f>
        <v>0.15514234846584102</v>
      </c>
      <c r="BF10" s="120">
        <f ca="1">SUMIFS(GROSS_AMT_T, CHANNEL_COUNT, $A$2, IS_JJCC, $B$2, CUST_GROUP, $A10, RECENCY_GROUP, $B10, TIMEFRAME, BF$1)</f>
        <v>75346924.489999995</v>
      </c>
      <c r="BG10" s="111">
        <f ca="1">SUMIFS(GROSS_AMT_T, CHANNEL_COUNT, $A$2, IS_JJCC, $B$2, CUST_GROUP, $A10, RECENCY_GROUP, $B10, TIMEFRAME, BG$1)</f>
        <v>67034667.579999991</v>
      </c>
      <c r="BH10" s="108">
        <f t="shared" ref="BH10:BH11" ca="1" si="17">IF(BF$9 = 0, 0, IFERROR((BF10 - BG10) / BG10, 0))</f>
        <v>0.12399937539900611</v>
      </c>
      <c r="BI10" s="120">
        <f ca="1">SUMIFS(GROSS_AMT_T, CHANNEL_COUNT, $A$2, IS_JJCC, $B$2, CUST_GROUP, $A10, RECENCY_GROUP, $B10, TIMEFRAME, BI$1)</f>
        <v>98911552.960000023</v>
      </c>
      <c r="BJ10" s="111">
        <f ca="1">SUMIFS(GROSS_AMT_T, CHANNEL_COUNT, $A$2, IS_JJCC, $B$2, CUST_GROUP, $A10, RECENCY_GROUP, $B10, TIMEFRAME, BJ$1)</f>
        <v>79631064.140000001</v>
      </c>
      <c r="BK10" s="108">
        <f t="shared" ref="BK10:BK11" ca="1" si="18">IF(BI$9 = 0, 0, IFERROR((BI10 - BJ10) / BJ10, 0))</f>
        <v>0.24212270711468634</v>
      </c>
      <c r="BL10" s="120">
        <f ca="1">SUMIFS(GROSS_AMT_T, CHANNEL_COUNT, $A$2, IS_JJCC, $B$2, CUST_GROUP, $A10, RECENCY_GROUP, $B10, TIMEFRAME, BL$1)</f>
        <v>52338596.479999989</v>
      </c>
      <c r="BM10" s="111">
        <f ca="1">SUMIFS(GROSS_AMT_T, CHANNEL_COUNT, $A$2, IS_JJCC, $B$2, CUST_GROUP, $A10, RECENCY_GROUP, $B10, TIMEFRAME, BM$1)</f>
        <v>46213010.230000004</v>
      </c>
      <c r="BN10" s="108">
        <f t="shared" ref="BN10:BN11" ca="1" si="19">IF(BL$9 = 0, 0, IFERROR((BL10 - BM10) / BM10, 0))</f>
        <v>0.13255111968498107</v>
      </c>
      <c r="BO10" s="152" t="str">
        <f t="shared" ref="BO10:BO13" si="20">E10</f>
        <v>All Transactions</v>
      </c>
      <c r="BP10" s="249"/>
    </row>
    <row r="11" spans="1:68" hidden="1" x14ac:dyDescent="0.2">
      <c r="A11" s="6" t="s">
        <v>80</v>
      </c>
      <c r="B11" s="3" t="s">
        <v>65</v>
      </c>
      <c r="D11" s="237"/>
      <c r="E11" s="77" t="s">
        <v>132</v>
      </c>
      <c r="F11" s="121">
        <f ca="1">SUMIFS(GROSS_AMT_T, CHANNEL_COUNT, $A$2, IS_JJCC, $B$2, CUST_GROUP, $A11, RECENCY_GROUP, $B11, TIMEFRAME, F$1)</f>
        <v>459548617.72999996</v>
      </c>
      <c r="G11" s="104">
        <f ca="1">SUMIFS(GROSS_AMT_T, CHANNEL_COUNT, $A$2, IS_JJCC, $B$2, CUST_GROUP, $A11, RECENCY_GROUP, $B11, TIMEFRAME, G$1)</f>
        <v>390928558.67000002</v>
      </c>
      <c r="H11" s="48">
        <f t="shared" ca="1" si="1"/>
        <v>0.17553094430720564</v>
      </c>
      <c r="I11" s="141"/>
      <c r="J11" s="121">
        <f ca="1">SUMIFS(GROSS_AMT_T, CHANNEL_COUNT, $A$2, IS_JJCC, $B$2, CUST_GROUP, $A11, RECENCY_GROUP, $B11, TIMEFRAME, J$1)</f>
        <v>532808755.03000003</v>
      </c>
      <c r="K11" s="104">
        <f ca="1">SUMIFS(GROSS_AMT_T, CHANNEL_COUNT, $A$2, IS_JJCC, $B$2, CUST_GROUP, $A11, RECENCY_GROUP, $B11, TIMEFRAME, K$1)</f>
        <v>459380384.8300001</v>
      </c>
      <c r="L11" s="48">
        <f t="shared" ca="1" si="2"/>
        <v>0.15984219750082077</v>
      </c>
      <c r="M11" s="141"/>
      <c r="N11" s="121">
        <f ca="1">SUMIFS(GROSS_AMT_T, CHANNEL_COUNT, $A$2, IS_JJCC, $B$2, CUST_GROUP, $A11, RECENCY_GROUP, $B11, TIMEFRAME, N$1)</f>
        <v>532808755.02999997</v>
      </c>
      <c r="O11" s="104">
        <f ca="1">SUMIFS(GROSS_AMT_T, CHANNEL_COUNT, $A$2, IS_JJCC, $B$2, CUST_GROUP, $A11, RECENCY_GROUP, $B11, TIMEFRAME, O$1)</f>
        <v>459380384.8300001</v>
      </c>
      <c r="P11" s="48">
        <f t="shared" ca="1" si="3"/>
        <v>0.15984219750082065</v>
      </c>
      <c r="Q11" s="141"/>
      <c r="R11" s="121">
        <f ca="1">SUMIFS(GROSS_AMT_T, CHANNEL_COUNT, $A$2, IS_JJCC, $B$2, CUST_GROUP, $A11, RECENCY_GROUP, $B11, TIMEFRAME, R$1)</f>
        <v>166327175.27000004</v>
      </c>
      <c r="S11" s="104">
        <f ca="1">SUMIFS(GROSS_AMT_T, CHANNEL_COUNT, $A$2, IS_JJCC, $B$2, CUST_GROUP, $A11, RECENCY_GROUP, $B11, TIMEFRAME, S$1)</f>
        <v>138020964.98000005</v>
      </c>
      <c r="T11" s="48">
        <f t="shared" ca="1" si="4"/>
        <v>0.20508630912775974</v>
      </c>
      <c r="U11" s="121">
        <f ca="1">SUMIFS(GROSS_AMT_T, CHANNEL_COUNT, $A$2, IS_JJCC, $B$2, CUST_GROUP, $A11, RECENCY_GROUP, $B11, TIMEFRAME, U$1)</f>
        <v>176520061.00000003</v>
      </c>
      <c r="V11" s="104">
        <f ca="1">SUMIFS(GROSS_AMT_T, CHANNEL_COUNT, $A$2, IS_JJCC, $B$2, CUST_GROUP, $A11, RECENCY_GROUP, $B11, TIMEFRAME, V$1)</f>
        <v>147518656.17999998</v>
      </c>
      <c r="W11" s="48">
        <f t="shared" ca="1" si="5"/>
        <v>0.19659482787460447</v>
      </c>
      <c r="X11" s="121">
        <f ca="1">SUMIFS(GROSS_AMT_T, CHANNEL_COUNT, $A$2, IS_JJCC, $B$2, CUST_GROUP, $A11, RECENCY_GROUP, $B11, TIMEFRAME, X$1)</f>
        <v>180285199.67000005</v>
      </c>
      <c r="Y11" s="104">
        <f ca="1">SUMIFS(GROSS_AMT_T, CHANNEL_COUNT, $A$2, IS_JJCC, $B$2, CUST_GROUP, $A11, RECENCY_GROUP, $B11, TIMEFRAME, Y$1)</f>
        <v>157876810.42999998</v>
      </c>
      <c r="Z11" s="48">
        <f t="shared" ca="1" si="6"/>
        <v>0.14193591306391123</v>
      </c>
      <c r="AA11" s="121">
        <f ca="1">SUMIFS(GROSS_AMT_T, CHANNEL_COUNT, $A$2, IS_JJCC, $B$2, CUST_GROUP, $A11, RECENCY_GROUP, $B11, TIMEFRAME, AA$1)</f>
        <v>191474181.56</v>
      </c>
      <c r="AB11" s="104">
        <f ca="1">SUMIFS(GROSS_AMT_T, CHANNEL_COUNT, $A$2, IS_JJCC, $B$2, CUST_GROUP, $A11, RECENCY_GROUP, $B11, TIMEFRAME, AB$1)</f>
        <v>164552533.89999998</v>
      </c>
      <c r="AC11" s="48">
        <f t="shared" ca="1" si="7"/>
        <v>0.1636051844474212</v>
      </c>
      <c r="AD11" s="141"/>
      <c r="AE11" s="121">
        <f ca="1">SUMIFS(GROSS_AMT_T, CHANNEL_COUNT, $A$2, IS_JJCC, $B$2, CUST_GROUP, $A11, RECENCY_GROUP, $B11, TIMEFRAME, AE$1)</f>
        <v>42553312.25</v>
      </c>
      <c r="AF11" s="104">
        <f ca="1">SUMIFS(GROSS_AMT_T, CHANNEL_COUNT, $A$2, IS_JJCC, $B$2, CUST_GROUP, $A11, RECENCY_GROUP, $B11, TIMEFRAME, AF$1)</f>
        <v>32905719.360000003</v>
      </c>
      <c r="AG11" s="48">
        <f t="shared" ca="1" si="8"/>
        <v>0.29318893729238915</v>
      </c>
      <c r="AH11" s="121">
        <f ca="1">SUMIFS(GROSS_AMT_T, CHANNEL_COUNT, $A$2, IS_JJCC, $B$2, CUST_GROUP, $A11, RECENCY_GROUP, $B11, TIMEFRAME, AH$1)</f>
        <v>77293606.909999982</v>
      </c>
      <c r="AI11" s="104">
        <f ca="1">SUMIFS(GROSS_AMT_T, CHANNEL_COUNT, $A$2, IS_JJCC, $B$2, CUST_GROUP, $A11, RECENCY_GROUP, $B11, TIMEFRAME, AI$1)</f>
        <v>65881578.469999984</v>
      </c>
      <c r="AJ11" s="48">
        <f t="shared" ca="1" si="9"/>
        <v>0.17322032508976101</v>
      </c>
      <c r="AK11" s="121">
        <f ca="1">SUMIFS(GROSS_AMT_T, CHANNEL_COUNT, $A$2, IS_JJCC, $B$2, CUST_GROUP, $A11, RECENCY_GROUP, $B11, TIMEFRAME, AK$1)</f>
        <v>70007800.500000015</v>
      </c>
      <c r="AL11" s="104">
        <f ca="1">SUMIFS(GROSS_AMT_T, CHANNEL_COUNT, $A$2, IS_JJCC, $B$2, CUST_GROUP, $A11, RECENCY_GROUP, $B11, TIMEFRAME, AL$1)</f>
        <v>56237770.689999998</v>
      </c>
      <c r="AM11" s="48">
        <f t="shared" ca="1" si="10"/>
        <v>0.24485376360141806</v>
      </c>
      <c r="AN11" s="121">
        <f ca="1">SUMIFS(GROSS_AMT_T, CHANNEL_COUNT, $A$2, IS_JJCC, $B$2, CUST_GROUP, $A11, RECENCY_GROUP, $B11, TIMEFRAME, AN$1)</f>
        <v>70864852.420000017</v>
      </c>
      <c r="AO11" s="104">
        <f ca="1">SUMIFS(GROSS_AMT_T, CHANNEL_COUNT, $A$2, IS_JJCC, $B$2, CUST_GROUP, $A11, RECENCY_GROUP, $B11, TIMEFRAME, AO$1)</f>
        <v>63950833.179999992</v>
      </c>
      <c r="AP11" s="48">
        <f t="shared" ca="1" si="11"/>
        <v>0.1081146076789867</v>
      </c>
      <c r="AQ11" s="121">
        <f ca="1">SUMIFS(GROSS_AMT_T, CHANNEL_COUNT, $A$2, IS_JJCC, $B$2, CUST_GROUP, $A11, RECENCY_GROUP, $B11, TIMEFRAME, AQ$1)</f>
        <v>83423608.12999998</v>
      </c>
      <c r="AR11" s="104">
        <f ca="1">SUMIFS(GROSS_AMT_T, CHANNEL_COUNT, $A$2, IS_JJCC, $B$2, CUST_GROUP, $A11, RECENCY_GROUP, $B11, TIMEFRAME, AR$1)</f>
        <v>64310766.07</v>
      </c>
      <c r="AS11" s="48">
        <f t="shared" ca="1" si="12"/>
        <v>0.29719506123121481</v>
      </c>
      <c r="AT11" s="121">
        <f ca="1">SUMIFS(GROSS_AMT_T, CHANNEL_COUNT, $A$2, IS_JJCC, $B$2, CUST_GROUP, $A11, RECENCY_GROUP, $B11, TIMEFRAME, AT$1)</f>
        <v>48288662.520000011</v>
      </c>
      <c r="AU11" s="104">
        <f ca="1">SUMIFS(GROSS_AMT_T, CHANNEL_COUNT, $A$2, IS_JJCC, $B$2, CUST_GROUP, $A11, RECENCY_GROUP, $B11, TIMEFRAME, AU$1)</f>
        <v>39662664.700000003</v>
      </c>
      <c r="AV11" s="48">
        <f t="shared" ca="1" si="13"/>
        <v>0.21748407186570112</v>
      </c>
      <c r="AW11" s="121">
        <f ca="1">SUMIFS(GROSS_AMT_T, CHANNEL_COUNT, $A$2, IS_JJCC, $B$2, CUST_GROUP, $A11, RECENCY_GROUP, $B11, TIMEFRAME, AW$1)</f>
        <v>51340615.789999999</v>
      </c>
      <c r="AX11" s="104">
        <f ca="1">SUMIFS(GROSS_AMT_T, CHANNEL_COUNT, $A$2, IS_JJCC, $B$2, CUST_GROUP, $A11, RECENCY_GROUP, $B11, TIMEFRAME, AX$1)</f>
        <v>42225386.239999987</v>
      </c>
      <c r="AY11" s="48">
        <f t="shared" ca="1" si="14"/>
        <v>0.21587083888803321</v>
      </c>
      <c r="AZ11" s="121">
        <f ca="1">SUMIFS(GROSS_AMT_T, CHANNEL_COUNT, $A$2, IS_JJCC, $B$2, CUST_GROUP, $A11, RECENCY_GROUP, $B11, TIMEFRAME, AZ$1)</f>
        <v>83430800.860000029</v>
      </c>
      <c r="BA11" s="104">
        <f ca="1">SUMIFS(GROSS_AMT_T, CHANNEL_COUNT, $A$2, IS_JJCC, $B$2, CUST_GROUP, $A11, RECENCY_GROUP, $B11, TIMEFRAME, BA$1)</f>
        <v>74256874.930000022</v>
      </c>
      <c r="BB11" s="48">
        <f t="shared" ca="1" si="15"/>
        <v>0.12354311891859202</v>
      </c>
      <c r="BC11" s="121">
        <f ca="1">SUMIFS(GROSS_AMT_T, CHANNEL_COUNT, $A$2, IS_JJCC, $B$2, CUST_GROUP, $A11, RECENCY_GROUP, $B11, TIMEFRAME, BC$1)</f>
        <v>72620617.620000005</v>
      </c>
      <c r="BD11" s="104">
        <f ca="1">SUMIFS(GROSS_AMT_T, CHANNEL_COUNT, $A$2, IS_JJCC, $B$2, CUST_GROUP, $A11, RECENCY_GROUP, $B11, TIMEFRAME, BD$1)</f>
        <v>62867245.510000005</v>
      </c>
      <c r="BE11" s="48">
        <f t="shared" ca="1" si="16"/>
        <v>0.15514234846584102</v>
      </c>
      <c r="BF11" s="121">
        <f ca="1">SUMIFS(GROSS_AMT_T, CHANNEL_COUNT, $A$2, IS_JJCC, $B$2, CUST_GROUP, $A11, RECENCY_GROUP, $B11, TIMEFRAME, BF$1)</f>
        <v>75346924.489999995</v>
      </c>
      <c r="BG11" s="104">
        <f ca="1">SUMIFS(GROSS_AMT_T, CHANNEL_COUNT, $A$2, IS_JJCC, $B$2, CUST_GROUP, $A11, RECENCY_GROUP, $B11, TIMEFRAME, BG$1)</f>
        <v>67034667.579999991</v>
      </c>
      <c r="BH11" s="48">
        <f t="shared" ca="1" si="17"/>
        <v>0.12399937539900611</v>
      </c>
      <c r="BI11" s="121">
        <f ca="1">SUMIFS(GROSS_AMT_T, CHANNEL_COUNT, $A$2, IS_JJCC, $B$2, CUST_GROUP, $A11, RECENCY_GROUP, $B11, TIMEFRAME, BI$1)</f>
        <v>98911552.960000023</v>
      </c>
      <c r="BJ11" s="104">
        <f ca="1">SUMIFS(GROSS_AMT_T, CHANNEL_COUNT, $A$2, IS_JJCC, $B$2, CUST_GROUP, $A11, RECENCY_GROUP, $B11, TIMEFRAME, BJ$1)</f>
        <v>79631064.140000001</v>
      </c>
      <c r="BK11" s="48">
        <f t="shared" ca="1" si="18"/>
        <v>0.24212270711468634</v>
      </c>
      <c r="BL11" s="121">
        <f ca="1">SUMIFS(GROSS_AMT_T, CHANNEL_COUNT, $A$2, IS_JJCC, $B$2, CUST_GROUP, $A11, RECENCY_GROUP, $B11, TIMEFRAME, BL$1)</f>
        <v>52338596.479999989</v>
      </c>
      <c r="BM11" s="104">
        <f ca="1">SUMIFS(GROSS_AMT_T, CHANNEL_COUNT, $A$2, IS_JJCC, $B$2, CUST_GROUP, $A11, RECENCY_GROUP, $B11, TIMEFRAME, BM$1)</f>
        <v>46213010.230000004</v>
      </c>
      <c r="BN11" s="48">
        <f t="shared" ca="1" si="19"/>
        <v>0.13255111968498107</v>
      </c>
      <c r="BO11" s="154" t="str">
        <f t="shared" si="20"/>
        <v>Identified Customers</v>
      </c>
      <c r="BP11" s="249"/>
    </row>
    <row r="12" spans="1:68" hidden="1" x14ac:dyDescent="0.2">
      <c r="A12" s="6"/>
      <c r="D12" s="237"/>
      <c r="E12" s="76" t="s">
        <v>131</v>
      </c>
      <c r="F12" s="33">
        <f ca="1">IFERROR(F10 / F9, 0)</f>
        <v>1</v>
      </c>
      <c r="G12" s="8">
        <f ca="1">IFERROR(G10 / G9, 0)</f>
        <v>1</v>
      </c>
      <c r="H12" s="20">
        <f ca="1">IF(F$9 = 0, 0, IFERROR((F12 - G12) * 10000, 0))</f>
        <v>0</v>
      </c>
      <c r="I12" s="88"/>
      <c r="J12" s="33">
        <f ca="1">IFERROR(J10 / J9, 0)</f>
        <v>1</v>
      </c>
      <c r="K12" s="8">
        <f ca="1">IFERROR(K10 / K9, 0)</f>
        <v>1</v>
      </c>
      <c r="L12" s="20">
        <f ca="1">IF(J$9 = 0, 0, IFERROR((J12 - K12) * 10000, 0))</f>
        <v>0</v>
      </c>
      <c r="M12" s="88"/>
      <c r="N12" s="33">
        <f ca="1">IFERROR(N10 / N9, 0)</f>
        <v>1</v>
      </c>
      <c r="O12" s="8">
        <f ca="1">IFERROR(O10 / O9, 0)</f>
        <v>1</v>
      </c>
      <c r="P12" s="20">
        <f ca="1">IF(N$9 = 0, 0, IFERROR((N12 - O12) * 10000, 0))</f>
        <v>0</v>
      </c>
      <c r="Q12" s="88"/>
      <c r="R12" s="33">
        <f ca="1">IFERROR(R10 / R9, 0)</f>
        <v>1</v>
      </c>
      <c r="S12" s="8">
        <f ca="1">IFERROR(S10 / S9, 0)</f>
        <v>1</v>
      </c>
      <c r="T12" s="20">
        <f ca="1">IF(R$9 = 0, 0, IFERROR((R12 - S12) * 10000, 0))</f>
        <v>0</v>
      </c>
      <c r="U12" s="33">
        <f ca="1">IFERROR(U10 / U9, 0)</f>
        <v>1</v>
      </c>
      <c r="V12" s="8">
        <f ca="1">IFERROR(V10 / V9, 0)</f>
        <v>1</v>
      </c>
      <c r="W12" s="20">
        <f ca="1">IF(U$9 = 0, 0, IFERROR((U12 - V12) * 10000, 0))</f>
        <v>0</v>
      </c>
      <c r="X12" s="33">
        <f ca="1">IFERROR(X10 / X9, 0)</f>
        <v>1</v>
      </c>
      <c r="Y12" s="8">
        <f ca="1">IFERROR(Y10 / Y9, 0)</f>
        <v>1</v>
      </c>
      <c r="Z12" s="20">
        <f ca="1">IF(X$9 = 0, 0, IFERROR((X12 - Y12) * 10000, 0))</f>
        <v>0</v>
      </c>
      <c r="AA12" s="33">
        <f ca="1">IFERROR(AA10 / AA9, 0)</f>
        <v>1</v>
      </c>
      <c r="AB12" s="8">
        <f ca="1">IFERROR(AB10 / AB9, 0)</f>
        <v>1</v>
      </c>
      <c r="AC12" s="20">
        <f ca="1">IF(AA$9 = 0, 0, IFERROR((AA12 - AB12) * 10000, 0))</f>
        <v>0</v>
      </c>
      <c r="AD12" s="88"/>
      <c r="AE12" s="33">
        <f ca="1">IFERROR(AE10 / AE9, 0)</f>
        <v>1</v>
      </c>
      <c r="AF12" s="8">
        <f ca="1">IFERROR(AF10 / AF9, 0)</f>
        <v>1</v>
      </c>
      <c r="AG12" s="20">
        <f ca="1">IF(AE$9 = 0, 0, IFERROR((AE12 - AF12) * 10000, 0))</f>
        <v>0</v>
      </c>
      <c r="AH12" s="33">
        <f ca="1">IFERROR(AH10 / AH9, 0)</f>
        <v>1</v>
      </c>
      <c r="AI12" s="8">
        <f ca="1">IFERROR(AI10 / AI9, 0)</f>
        <v>1</v>
      </c>
      <c r="AJ12" s="20">
        <f ca="1">IF(AH$9 = 0, 0, IFERROR((AH12 - AI12) * 10000, 0))</f>
        <v>0</v>
      </c>
      <c r="AK12" s="33">
        <f ca="1">IFERROR(AK10 / AK9, 0)</f>
        <v>1</v>
      </c>
      <c r="AL12" s="8">
        <f ca="1">IFERROR(AL10 / AL9, 0)</f>
        <v>1</v>
      </c>
      <c r="AM12" s="20">
        <f ca="1">IF(AK$9 = 0, 0, IFERROR((AK12 - AL12) * 10000, 0))</f>
        <v>0</v>
      </c>
      <c r="AN12" s="33">
        <f ca="1">IFERROR(AN10 / AN9, 0)</f>
        <v>1</v>
      </c>
      <c r="AO12" s="8">
        <f ca="1">IFERROR(AO10 / AO9, 0)</f>
        <v>1</v>
      </c>
      <c r="AP12" s="20">
        <f ca="1">IF(AN$9 = 0, 0, IFERROR((AN12 - AO12) * 10000, 0))</f>
        <v>0</v>
      </c>
      <c r="AQ12" s="33">
        <f ca="1">IFERROR(AQ10 / AQ9, 0)</f>
        <v>1</v>
      </c>
      <c r="AR12" s="8">
        <f ca="1">IFERROR(AR10 / AR9, 0)</f>
        <v>1</v>
      </c>
      <c r="AS12" s="20">
        <f ca="1">IF(AQ$9 = 0, 0, IFERROR((AQ12 - AR12) * 10000, 0))</f>
        <v>0</v>
      </c>
      <c r="AT12" s="33">
        <f ca="1">IFERROR(AT10 / AT9, 0)</f>
        <v>1</v>
      </c>
      <c r="AU12" s="8">
        <f ca="1">IFERROR(AU10 / AU9, 0)</f>
        <v>1</v>
      </c>
      <c r="AV12" s="20">
        <f ca="1">IF(AT$9 = 0, 0, IFERROR((AT12 - AU12) * 10000, 0))</f>
        <v>0</v>
      </c>
      <c r="AW12" s="33">
        <f ca="1">IFERROR(AW10 / AW9, 0)</f>
        <v>1</v>
      </c>
      <c r="AX12" s="8">
        <f ca="1">IFERROR(AX10 / AX9, 0)</f>
        <v>1</v>
      </c>
      <c r="AY12" s="20">
        <f ca="1">IF(AW$9 = 0, 0, IFERROR((AW12 - AX12) * 10000, 0))</f>
        <v>0</v>
      </c>
      <c r="AZ12" s="33">
        <f ca="1">IFERROR(AZ10 / AZ9, 0)</f>
        <v>1</v>
      </c>
      <c r="BA12" s="8">
        <f ca="1">IFERROR(BA10 / BA9, 0)</f>
        <v>1</v>
      </c>
      <c r="BB12" s="20">
        <f ca="1">IF(AZ$9 = 0, 0, IFERROR((AZ12 - BA12) * 10000, 0))</f>
        <v>0</v>
      </c>
      <c r="BC12" s="33">
        <f ca="1">IFERROR(BC10 / BC9, 0)</f>
        <v>1</v>
      </c>
      <c r="BD12" s="8">
        <f ca="1">IFERROR(BD10 / BD9, 0)</f>
        <v>1</v>
      </c>
      <c r="BE12" s="20">
        <f ca="1">IF(BC$9 = 0, 0, IFERROR((BC12 - BD12) * 10000, 0))</f>
        <v>0</v>
      </c>
      <c r="BF12" s="33">
        <f ca="1">IFERROR(BF10 / BF9, 0)</f>
        <v>1</v>
      </c>
      <c r="BG12" s="8">
        <f ca="1">IFERROR(BG10 / BG9, 0)</f>
        <v>1</v>
      </c>
      <c r="BH12" s="20">
        <f ca="1">IF(BF$9 = 0, 0, IFERROR((BF12 - BG12) * 10000, 0))</f>
        <v>0</v>
      </c>
      <c r="BI12" s="33">
        <f ca="1">IFERROR(BI10 / BI9, 0)</f>
        <v>1</v>
      </c>
      <c r="BJ12" s="8">
        <f ca="1">IFERROR(BJ10 / BJ9, 0)</f>
        <v>1</v>
      </c>
      <c r="BK12" s="20">
        <f ca="1">IF(BI$9 = 0, 0, IFERROR((BI12 - BJ12) * 10000, 0))</f>
        <v>0</v>
      </c>
      <c r="BL12" s="33">
        <f ca="1">IFERROR(BL10 / BL9, 0)</f>
        <v>1</v>
      </c>
      <c r="BM12" s="8">
        <f ca="1">IFERROR(BM10 / BM9, 0)</f>
        <v>1</v>
      </c>
      <c r="BN12" s="20">
        <f ca="1">IF(BL$9 = 0, 0, IFERROR((BL12 - BM12) * 10000, 0))</f>
        <v>0</v>
      </c>
      <c r="BO12" s="155" t="str">
        <f t="shared" si="20"/>
        <v>% to Total Company</v>
      </c>
      <c r="BP12" s="249"/>
    </row>
    <row r="13" spans="1:68" hidden="1" x14ac:dyDescent="0.2">
      <c r="A13" s="6"/>
      <c r="D13" s="239"/>
      <c r="E13" s="78" t="s">
        <v>133</v>
      </c>
      <c r="F13" s="30">
        <f ca="1">IFERROR(F11 / F10, 0)</f>
        <v>1</v>
      </c>
      <c r="G13" s="14">
        <f ca="1">IFERROR(G11 / G10, 0)</f>
        <v>1</v>
      </c>
      <c r="H13" s="19">
        <f ca="1">IF(F$9 = 0, 0, IFERROR((F13 - G13) * 10000, 0))</f>
        <v>0</v>
      </c>
      <c r="I13" s="88"/>
      <c r="J13" s="30">
        <f ca="1">IFERROR(J11 / J10, 0)</f>
        <v>1</v>
      </c>
      <c r="K13" s="14">
        <f ca="1">IFERROR(K11 / K10, 0)</f>
        <v>1</v>
      </c>
      <c r="L13" s="19">
        <f ca="1">IF(J$9 = 0, 0, IFERROR((J13 - K13) * 10000, 0))</f>
        <v>0</v>
      </c>
      <c r="M13" s="88"/>
      <c r="N13" s="30">
        <f ca="1">IFERROR(N11 / N10, 0)</f>
        <v>1</v>
      </c>
      <c r="O13" s="14">
        <f ca="1">IFERROR(O11 / O10, 0)</f>
        <v>1</v>
      </c>
      <c r="P13" s="19">
        <f ca="1">IF(N$9 = 0, 0, IFERROR((N13 - O13) * 10000, 0))</f>
        <v>0</v>
      </c>
      <c r="Q13" s="88"/>
      <c r="R13" s="30">
        <f ca="1">IFERROR(R11 / R10, 0)</f>
        <v>1</v>
      </c>
      <c r="S13" s="14">
        <f ca="1">IFERROR(S11 / S10, 0)</f>
        <v>1</v>
      </c>
      <c r="T13" s="19">
        <f ca="1">IF(R$9 = 0, 0, IFERROR((R13 - S13) * 10000, 0))</f>
        <v>0</v>
      </c>
      <c r="U13" s="30">
        <f ca="1">IFERROR(U11 / U10, 0)</f>
        <v>1</v>
      </c>
      <c r="V13" s="14">
        <f ca="1">IFERROR(V11 / V10, 0)</f>
        <v>1</v>
      </c>
      <c r="W13" s="19">
        <f ca="1">IF(U$9 = 0, 0, IFERROR((U13 - V13) * 10000, 0))</f>
        <v>0</v>
      </c>
      <c r="X13" s="30">
        <f ca="1">IFERROR(X11 / X10, 0)</f>
        <v>1</v>
      </c>
      <c r="Y13" s="14">
        <f ca="1">IFERROR(Y11 / Y10, 0)</f>
        <v>1</v>
      </c>
      <c r="Z13" s="19">
        <f ca="1">IF(X$9 = 0, 0, IFERROR((X13 - Y13) * 10000, 0))</f>
        <v>0</v>
      </c>
      <c r="AA13" s="30">
        <f ca="1">IFERROR(AA11 / AA10, 0)</f>
        <v>1</v>
      </c>
      <c r="AB13" s="14">
        <f ca="1">IFERROR(AB11 / AB10, 0)</f>
        <v>1</v>
      </c>
      <c r="AC13" s="19">
        <f ca="1">IF(AA$9 = 0, 0, IFERROR((AA13 - AB13) * 10000, 0))</f>
        <v>0</v>
      </c>
      <c r="AD13" s="88"/>
      <c r="AE13" s="30">
        <f ca="1">IFERROR(AE11 / AE10, 0)</f>
        <v>1</v>
      </c>
      <c r="AF13" s="14">
        <f ca="1">IFERROR(AF11 / AF10, 0)</f>
        <v>1</v>
      </c>
      <c r="AG13" s="19">
        <f ca="1">IF(AE$9 = 0, 0, IFERROR((AE13 - AF13) * 10000, 0))</f>
        <v>0</v>
      </c>
      <c r="AH13" s="30">
        <f ca="1">IFERROR(AH11 / AH10, 0)</f>
        <v>1</v>
      </c>
      <c r="AI13" s="14">
        <f ca="1">IFERROR(AI11 / AI10, 0)</f>
        <v>1</v>
      </c>
      <c r="AJ13" s="19">
        <f ca="1">IF(AH$9 = 0, 0, IFERROR((AH13 - AI13) * 10000, 0))</f>
        <v>0</v>
      </c>
      <c r="AK13" s="30">
        <f ca="1">IFERROR(AK11 / AK10, 0)</f>
        <v>1</v>
      </c>
      <c r="AL13" s="14">
        <f ca="1">IFERROR(AL11 / AL10, 0)</f>
        <v>1</v>
      </c>
      <c r="AM13" s="19">
        <f ca="1">IF(AK$9 = 0, 0, IFERROR((AK13 - AL13) * 10000, 0))</f>
        <v>0</v>
      </c>
      <c r="AN13" s="30">
        <f ca="1">IFERROR(AN11 / AN10, 0)</f>
        <v>1</v>
      </c>
      <c r="AO13" s="14">
        <f ca="1">IFERROR(AO11 / AO10, 0)</f>
        <v>1</v>
      </c>
      <c r="AP13" s="19">
        <f ca="1">IF(AN$9 = 0, 0, IFERROR((AN13 - AO13) * 10000, 0))</f>
        <v>0</v>
      </c>
      <c r="AQ13" s="30">
        <f ca="1">IFERROR(AQ11 / AQ10, 0)</f>
        <v>1</v>
      </c>
      <c r="AR13" s="14">
        <f ca="1">IFERROR(AR11 / AR10, 0)</f>
        <v>1</v>
      </c>
      <c r="AS13" s="19">
        <f ca="1">IF(AQ$9 = 0, 0, IFERROR((AQ13 - AR13) * 10000, 0))</f>
        <v>0</v>
      </c>
      <c r="AT13" s="30">
        <f ca="1">IFERROR(AT11 / AT10, 0)</f>
        <v>1</v>
      </c>
      <c r="AU13" s="14">
        <f ca="1">IFERROR(AU11 / AU10, 0)</f>
        <v>1</v>
      </c>
      <c r="AV13" s="19">
        <f ca="1">IF(AT$9 = 0, 0, IFERROR((AT13 - AU13) * 10000, 0))</f>
        <v>0</v>
      </c>
      <c r="AW13" s="30">
        <f ca="1">IFERROR(AW11 / AW10, 0)</f>
        <v>1</v>
      </c>
      <c r="AX13" s="14">
        <f ca="1">IFERROR(AX11 / AX10, 0)</f>
        <v>1</v>
      </c>
      <c r="AY13" s="19">
        <f ca="1">IF(AW$9 = 0, 0, IFERROR((AW13 - AX13) * 10000, 0))</f>
        <v>0</v>
      </c>
      <c r="AZ13" s="30">
        <f ca="1">IFERROR(AZ11 / AZ10, 0)</f>
        <v>1</v>
      </c>
      <c r="BA13" s="14">
        <f ca="1">IFERROR(BA11 / BA10, 0)</f>
        <v>1</v>
      </c>
      <c r="BB13" s="19">
        <f ca="1">IF(AZ$9 = 0, 0, IFERROR((AZ13 - BA13) * 10000, 0))</f>
        <v>0</v>
      </c>
      <c r="BC13" s="30">
        <f ca="1">IFERROR(BC11 / BC10, 0)</f>
        <v>1</v>
      </c>
      <c r="BD13" s="14">
        <f ca="1">IFERROR(BD11 / BD10, 0)</f>
        <v>1</v>
      </c>
      <c r="BE13" s="19">
        <f ca="1">IF(BC$9 = 0, 0, IFERROR((BC13 - BD13) * 10000, 0))</f>
        <v>0</v>
      </c>
      <c r="BF13" s="30">
        <f ca="1">IFERROR(BF11 / BF10, 0)</f>
        <v>1</v>
      </c>
      <c r="BG13" s="14">
        <f ca="1">IFERROR(BG11 / BG10, 0)</f>
        <v>1</v>
      </c>
      <c r="BH13" s="19">
        <f ca="1">IF(BF$9 = 0, 0, IFERROR((BF13 - BG13) * 10000, 0))</f>
        <v>0</v>
      </c>
      <c r="BI13" s="30">
        <f ca="1">IFERROR(BI11 / BI10, 0)</f>
        <v>1</v>
      </c>
      <c r="BJ13" s="14">
        <f ca="1">IFERROR(BJ11 / BJ10, 0)</f>
        <v>1</v>
      </c>
      <c r="BK13" s="19">
        <f ca="1">IF(BI$9 = 0, 0, IFERROR((BI13 - BJ13) * 10000, 0))</f>
        <v>0</v>
      </c>
      <c r="BL13" s="30">
        <f ca="1">IFERROR(BL11 / BL10, 0)</f>
        <v>1</v>
      </c>
      <c r="BM13" s="14">
        <f ca="1">IFERROR(BM11 / BM10, 0)</f>
        <v>1</v>
      </c>
      <c r="BN13" s="19">
        <f ca="1">IF(BL$9 = 0, 0, IFERROR((BL13 - BM13) * 10000, 0))</f>
        <v>0</v>
      </c>
      <c r="BO13" s="156" t="str">
        <f t="shared" si="20"/>
        <v>% Identified</v>
      </c>
      <c r="BP13" s="251"/>
    </row>
    <row r="14" spans="1:68" ht="3.75" hidden="1" customHeight="1" x14ac:dyDescent="0.2">
      <c r="A14" s="6"/>
      <c r="H14" s="4"/>
      <c r="I14" s="138"/>
      <c r="L14" s="4"/>
      <c r="M14" s="138"/>
      <c r="P14" s="4"/>
      <c r="Q14" s="138"/>
      <c r="T14" s="4"/>
      <c r="W14" s="4"/>
      <c r="Z14" s="4"/>
      <c r="AC14" s="4"/>
      <c r="AD14" s="138"/>
      <c r="AG14" s="4"/>
      <c r="AJ14" s="4"/>
      <c r="AM14" s="4"/>
      <c r="AP14" s="4"/>
      <c r="AS14" s="4"/>
      <c r="AV14" s="4"/>
      <c r="AY14" s="4"/>
      <c r="BB14" s="4"/>
      <c r="BE14" s="4"/>
      <c r="BH14" s="4"/>
      <c r="BK14" s="4"/>
      <c r="BN14" s="4"/>
    </row>
    <row r="15" spans="1:68" ht="15" hidden="1" thickBot="1" x14ac:dyDescent="0.25">
      <c r="A15" s="6" t="str">
        <f>A$9</f>
        <v>&lt;&gt; -99</v>
      </c>
      <c r="B15" s="3" t="str">
        <f t="shared" ref="B15:B16" si="21">B$9</f>
        <v>&gt;= 0</v>
      </c>
      <c r="D15" s="236" t="s">
        <v>153</v>
      </c>
      <c r="E15" s="135" t="str">
        <f>$E$9</f>
        <v>Total Company</v>
      </c>
      <c r="F15" s="119">
        <f ca="1">'Single Channel'!F16</f>
        <v>367165044.18999982</v>
      </c>
      <c r="G15" s="118">
        <f ca="1">'Single Channel'!G16</f>
        <v>321642006.40999997</v>
      </c>
      <c r="H15" s="115">
        <f ca="1">IF(F$9 = 0, 0, IFERROR((F15 - G15) / G15, 0))</f>
        <v>0.14153324774989504</v>
      </c>
      <c r="I15" s="141"/>
      <c r="J15" s="119">
        <f ca="1">'Single Channel'!J16</f>
        <v>406248139.37000018</v>
      </c>
      <c r="K15" s="118">
        <f ca="1">'Single Channel'!K16</f>
        <v>367023827.42999989</v>
      </c>
      <c r="L15" s="115">
        <f ca="1">IF(J$9 = 0, 0, IFERROR((J15 - K15) / K15, 0))</f>
        <v>0.10687129556317784</v>
      </c>
      <c r="M15" s="141"/>
      <c r="N15" s="119">
        <f ca="1">'Single Channel'!N16</f>
        <v>406248139.37000012</v>
      </c>
      <c r="O15" s="118">
        <f ca="1">'Single Channel'!O16</f>
        <v>367023827.42999989</v>
      </c>
      <c r="P15" s="115">
        <f ca="1">IF(N$9 = 0, 0, IFERROR((N15 - O15) / O15, 0))</f>
        <v>0.10687129556317768</v>
      </c>
      <c r="Q15" s="141"/>
      <c r="R15" s="119">
        <f ca="1">'Single Channel'!R16</f>
        <v>131509596.86000003</v>
      </c>
      <c r="S15" s="118">
        <f ca="1">'Single Channel'!S16</f>
        <v>117533709.84</v>
      </c>
      <c r="T15" s="115">
        <f ca="1">IF(R$9 = 0, 0, IFERROR((R15 - S15) / S15, 0))</f>
        <v>0.11890960507437026</v>
      </c>
      <c r="U15" s="119">
        <f ca="1">'Single Channel'!U16</f>
        <v>139367777.38999999</v>
      </c>
      <c r="V15" s="118">
        <f ca="1">'Single Channel'!V16</f>
        <v>120829642.56000003</v>
      </c>
      <c r="W15" s="115">
        <f ca="1">IF(U$9 = 0, 0, IFERROR((U15 - V15) / V15, 0))</f>
        <v>0.15342373309425728</v>
      </c>
      <c r="X15" s="119">
        <f ca="1">'Single Channel'!X16</f>
        <v>138529100.14000008</v>
      </c>
      <c r="Y15" s="118">
        <f ca="1">'Single Channel'!Y16</f>
        <v>126706185.93999998</v>
      </c>
      <c r="Z15" s="115">
        <f ca="1">IF(X$9 = 0, 0, IFERROR((X15 - Y15) / Y15, 0))</f>
        <v>9.3309684229613499E-2</v>
      </c>
      <c r="AA15" s="119">
        <f ca="1">'Single Channel'!AA16</f>
        <v>133737679.74000002</v>
      </c>
      <c r="AB15" s="118">
        <f ca="1">'Single Channel'!AB16</f>
        <v>119748582.31</v>
      </c>
      <c r="AC15" s="115">
        <f ca="1">IF(AA$9 = 0, 0, IFERROR((AA15 - AB15) / AB15, 0))</f>
        <v>0.11682056822840411</v>
      </c>
      <c r="AD15" s="141"/>
      <c r="AE15" s="119">
        <f ca="1">'Single Channel'!AE16</f>
        <v>34419127.93</v>
      </c>
      <c r="AF15" s="118">
        <f ca="1">'Single Channel'!AF16</f>
        <v>27546085.780000005</v>
      </c>
      <c r="AG15" s="115">
        <f ca="1">IF(AE$9 = 0, 0, IFERROR((AE15 - AF15) / AF15, 0))</f>
        <v>0.24951066387044388</v>
      </c>
      <c r="AH15" s="119">
        <f ca="1">'Single Channel'!AH16</f>
        <v>60436437.44000002</v>
      </c>
      <c r="AI15" s="118">
        <f ca="1">'Single Channel'!AI16</f>
        <v>54747944.900000013</v>
      </c>
      <c r="AJ15" s="115">
        <f ca="1">IF(AH$9 = 0, 0, IFERROR((AH15 - AI15) / AI15, 0))</f>
        <v>0.10390330724541964</v>
      </c>
      <c r="AK15" s="119">
        <f ca="1">'Single Channel'!AK16</f>
        <v>54904674.399999991</v>
      </c>
      <c r="AL15" s="118">
        <f ca="1">'Single Channel'!AL16</f>
        <v>49544863.690000013</v>
      </c>
      <c r="AM15" s="115">
        <f ca="1">IF(AK$9 = 0, 0, IFERROR((AK15 - AL15) / AL15, 0))</f>
        <v>0.10818095582089142</v>
      </c>
      <c r="AN15" s="119">
        <f ca="1">'Single Channel'!AN16</f>
        <v>56118758.160000011</v>
      </c>
      <c r="AO15" s="118">
        <f ca="1">'Single Channel'!AO16</f>
        <v>52696112.050000019</v>
      </c>
      <c r="AP15" s="115">
        <f ca="1">IF(AN$9 = 0, 0, IFERROR((AN15 - AO15) / AO15, 0))</f>
        <v>6.4950638232142421E-2</v>
      </c>
      <c r="AQ15" s="119">
        <f ca="1">'Single Channel'!AQ16</f>
        <v>65484262.350000024</v>
      </c>
      <c r="AR15" s="118">
        <f ca="1">'Single Channel'!AR16</f>
        <v>52123347.629999995</v>
      </c>
      <c r="AS15" s="115">
        <f ca="1">'Single Channel'!AS16</f>
        <v>0.25633262880279872</v>
      </c>
      <c r="AT15" s="119">
        <f ca="1">'Single Channel'!AT16</f>
        <v>37982455.350000009</v>
      </c>
      <c r="AU15" s="118">
        <f ca="1">'Single Channel'!AU16</f>
        <v>32413059.919999998</v>
      </c>
      <c r="AV15" s="115">
        <f ca="1">IF(AT$9 = 0, 0, IFERROR((AT15 - AU15) / AU15, 0))</f>
        <v>0.1718256605129557</v>
      </c>
      <c r="AW15" s="119">
        <f ca="1">'Single Channel'!AW16</f>
        <v>40157550.320000015</v>
      </c>
      <c r="AX15" s="118">
        <f ca="1">'Single Channel'!AX16</f>
        <v>34037762.029999994</v>
      </c>
      <c r="AY15" s="115">
        <f ca="1">IF(AW$9 = 0, 0, IFERROR((AW15 - AX15) / AX15, 0))</f>
        <v>0.17979408530461549</v>
      </c>
      <c r="AZ15" s="119">
        <f ca="1">'Single Channel'!AZ16</f>
        <v>63831504.829999991</v>
      </c>
      <c r="BA15" s="118">
        <f ca="1">'Single Channel'!BA16</f>
        <v>58694569.899999984</v>
      </c>
      <c r="BB15" s="115">
        <f ca="1">IF(AZ$9 = 0, 0, IFERROR((AZ15 - BA15) / BA15, 0))</f>
        <v>8.7519764413505119E-2</v>
      </c>
      <c r="BC15" s="119">
        <f ca="1">'Single Channel'!BC16</f>
        <v>54946089.770000011</v>
      </c>
      <c r="BD15" s="118">
        <f ca="1">'Single Channel'!BD16</f>
        <v>50925164.699999996</v>
      </c>
      <c r="BE15" s="115">
        <f ca="1">IF(BC$9 = 0, 0, IFERROR((BC15 - BD15) / BD15, 0))</f>
        <v>7.8957527063236291E-2</v>
      </c>
      <c r="BF15" s="119">
        <f ca="1">'Single Channel'!BF16</f>
        <v>55353886.659999989</v>
      </c>
      <c r="BG15" s="118">
        <f ca="1">'Single Channel'!BG16</f>
        <v>50938133.769999981</v>
      </c>
      <c r="BH15" s="115">
        <f ca="1">IF(BF$9 = 0, 0, IFERROR((BF15 - BG15) / BG15, 0))</f>
        <v>8.668854869984785E-2</v>
      </c>
      <c r="BI15" s="119">
        <f ca="1">'Single Channel'!BI16</f>
        <v>65971521.239999987</v>
      </c>
      <c r="BJ15" s="118">
        <f ca="1">'Single Channel'!BJ16</f>
        <v>55414023.339999996</v>
      </c>
      <c r="BK15" s="115">
        <f ca="1">IF(BI$9 = 0, 0, IFERROR((BI15 - BJ15) / BJ15, 0))</f>
        <v>0.19052032795422705</v>
      </c>
      <c r="BL15" s="119">
        <f ca="1">'Single Channel'!BL16</f>
        <v>36454622.159999989</v>
      </c>
      <c r="BM15" s="118">
        <f ca="1">'Single Channel'!BM16</f>
        <v>33621114.409999989</v>
      </c>
      <c r="BN15" s="115">
        <f ca="1">IF(BL$9 = 0, 0, IFERROR((BL15 - BM15) / BM15, 0))</f>
        <v>8.4277627310212669E-2</v>
      </c>
      <c r="BO15" s="158" t="str">
        <f t="shared" ref="BO15:BO19" si="22">E15</f>
        <v>Total Company</v>
      </c>
      <c r="BP15" s="248" t="s">
        <v>134</v>
      </c>
    </row>
    <row r="16" spans="1:68" x14ac:dyDescent="0.2">
      <c r="A16" s="169" t="str">
        <f>A$9</f>
        <v>&lt;&gt; -99</v>
      </c>
      <c r="B16" s="3" t="str">
        <f t="shared" si="21"/>
        <v>&gt;= 0</v>
      </c>
      <c r="D16" s="237"/>
      <c r="E16" s="136" t="str">
        <f>$E$10</f>
        <v>All Transactions</v>
      </c>
      <c r="F16" s="120">
        <f ca="1">SUMIFS(SOLD_AMT_T, CHANNEL_COUNT, $A$2, IS_JJCC, $B$2, CUST_GROUP, $A16, RECENCY_GROUP, $B16, TIMEFRAME, F$1)</f>
        <v>367165044.18999982</v>
      </c>
      <c r="G16" s="111">
        <f ca="1">SUMIFS(SOLD_AMT_T, CHANNEL_COUNT, $A$2, IS_JJCC, $B$2, CUST_GROUP, $A16, RECENCY_GROUP, $B16, TIMEFRAME, G$1)</f>
        <v>321642006.40999997</v>
      </c>
      <c r="H16" s="108">
        <f t="shared" ref="H16:H17" ca="1" si="23">IF(F$9 = 0, 0, IFERROR((F16 - G16) / G16, 0))</f>
        <v>0.14153324774989504</v>
      </c>
      <c r="I16" s="141"/>
      <c r="J16" s="120">
        <f ca="1">SUMIFS(SOLD_AMT_T, CHANNEL_COUNT, $A$2, IS_JJCC, $B$2, CUST_GROUP, $A16, RECENCY_GROUP, $B16, TIMEFRAME, J$1)</f>
        <v>406248139.37000018</v>
      </c>
      <c r="K16" s="111">
        <f ca="1">SUMIFS(SOLD_AMT_T, CHANNEL_COUNT, $A$2, IS_JJCC, $B$2, CUST_GROUP, $A16, RECENCY_GROUP, $B16, TIMEFRAME, K$1)</f>
        <v>367023827.42999989</v>
      </c>
      <c r="L16" s="108">
        <f t="shared" ref="L16:L17" ca="1" si="24">IF(J$9 = 0, 0, IFERROR((J16 - K16) / K16, 0))</f>
        <v>0.10687129556317784</v>
      </c>
      <c r="M16" s="141"/>
      <c r="N16" s="120">
        <f ca="1">SUMIFS(SOLD_AMT_T, CHANNEL_COUNT, $A$2, IS_JJCC, $B$2, CUST_GROUP, $A16, RECENCY_GROUP, $B16, TIMEFRAME, N$1)</f>
        <v>406248139.37000012</v>
      </c>
      <c r="O16" s="111">
        <f ca="1">SUMIFS(SOLD_AMT_T, CHANNEL_COUNT, $A$2, IS_JJCC, $B$2, CUST_GROUP, $A16, RECENCY_GROUP, $B16, TIMEFRAME, O$1)</f>
        <v>367023827.42999989</v>
      </c>
      <c r="P16" s="108">
        <f t="shared" ref="P16:P17" ca="1" si="25">IF(N$9 = 0, 0, IFERROR((N16 - O16) / O16, 0))</f>
        <v>0.10687129556317768</v>
      </c>
      <c r="Q16" s="141"/>
      <c r="R16" s="120">
        <f ca="1">SUMIFS(SOLD_AMT_T, CHANNEL_COUNT, $A$2, IS_JJCC, $B$2, CUST_GROUP, $A16, RECENCY_GROUP, $B16, TIMEFRAME, R$1)</f>
        <v>131509596.86000003</v>
      </c>
      <c r="S16" s="111">
        <f ca="1">SUMIFS(SOLD_AMT_T, CHANNEL_COUNT, $A$2, IS_JJCC, $B$2, CUST_GROUP, $A16, RECENCY_GROUP, $B16, TIMEFRAME, S$1)</f>
        <v>117533709.84</v>
      </c>
      <c r="T16" s="108">
        <f t="shared" ref="T16:T17" ca="1" si="26">IF(R$9 = 0, 0, IFERROR((R16 - S16) / S16, 0))</f>
        <v>0.11890960507437026</v>
      </c>
      <c r="U16" s="120">
        <f ca="1">SUMIFS(SOLD_AMT_T, CHANNEL_COUNT, $A$2, IS_JJCC, $B$2, CUST_GROUP, $A16, RECENCY_GROUP, $B16, TIMEFRAME, U$1)</f>
        <v>139367777.38999999</v>
      </c>
      <c r="V16" s="111">
        <f ca="1">SUMIFS(SOLD_AMT_T, CHANNEL_COUNT, $A$2, IS_JJCC, $B$2, CUST_GROUP, $A16, RECENCY_GROUP, $B16, TIMEFRAME, V$1)</f>
        <v>120829642.56000003</v>
      </c>
      <c r="W16" s="108">
        <f t="shared" ref="W16:W17" ca="1" si="27">IF(U$9 = 0, 0, IFERROR((U16 - V16) / V16, 0))</f>
        <v>0.15342373309425728</v>
      </c>
      <c r="X16" s="120">
        <f ca="1">SUMIFS(SOLD_AMT_T, CHANNEL_COUNT, $A$2, IS_JJCC, $B$2, CUST_GROUP, $A16, RECENCY_GROUP, $B16, TIMEFRAME, X$1)</f>
        <v>138529100.14000008</v>
      </c>
      <c r="Y16" s="111">
        <f ca="1">SUMIFS(SOLD_AMT_T, CHANNEL_COUNT, $A$2, IS_JJCC, $B$2, CUST_GROUP, $A16, RECENCY_GROUP, $B16, TIMEFRAME, Y$1)</f>
        <v>126706185.93999998</v>
      </c>
      <c r="Z16" s="108">
        <f t="shared" ref="Z16:Z17" ca="1" si="28">IF(X$9 = 0, 0, IFERROR((X16 - Y16) / Y16, 0))</f>
        <v>9.3309684229613499E-2</v>
      </c>
      <c r="AA16" s="120">
        <f ca="1">SUMIFS(SOLD_AMT_T, CHANNEL_COUNT, $A$2, IS_JJCC, $B$2, CUST_GROUP, $A16, RECENCY_GROUP, $B16, TIMEFRAME, AA$1)</f>
        <v>133737679.74000002</v>
      </c>
      <c r="AB16" s="111">
        <f ca="1">SUMIFS(SOLD_AMT_T, CHANNEL_COUNT, $A$2, IS_JJCC, $B$2, CUST_GROUP, $A16, RECENCY_GROUP, $B16, TIMEFRAME, AB$1)</f>
        <v>119748582.31</v>
      </c>
      <c r="AC16" s="108">
        <f t="shared" ref="AC16:AC17" ca="1" si="29">IF(AA$9 = 0, 0, IFERROR((AA16 - AB16) / AB16, 0))</f>
        <v>0.11682056822840411</v>
      </c>
      <c r="AD16" s="141"/>
      <c r="AE16" s="120">
        <f ca="1">SUMIFS(SOLD_AMT_T, CHANNEL_COUNT, $A$2, IS_JJCC, $B$2, CUST_GROUP, $A16, RECENCY_GROUP, $B16, TIMEFRAME, AE$1)</f>
        <v>34419127.93</v>
      </c>
      <c r="AF16" s="111">
        <f ca="1">SUMIFS(SOLD_AMT_T, CHANNEL_COUNT, $A$2, IS_JJCC, $B$2, CUST_GROUP, $A16, RECENCY_GROUP, $B16, TIMEFRAME, AF$1)</f>
        <v>27546085.780000005</v>
      </c>
      <c r="AG16" s="108">
        <f t="shared" ref="AG16:AG17" ca="1" si="30">IF(AE$9 = 0, 0, IFERROR((AE16 - AF16) / AF16, 0))</f>
        <v>0.24951066387044388</v>
      </c>
      <c r="AH16" s="120">
        <f ca="1">SUMIFS(SOLD_AMT_T, CHANNEL_COUNT, $A$2, IS_JJCC, $B$2, CUST_GROUP, $A16, RECENCY_GROUP, $B16, TIMEFRAME, AH$1)</f>
        <v>60436437.44000002</v>
      </c>
      <c r="AI16" s="111">
        <f ca="1">SUMIFS(SOLD_AMT_T, CHANNEL_COUNT, $A$2, IS_JJCC, $B$2, CUST_GROUP, $A16, RECENCY_GROUP, $B16, TIMEFRAME, AI$1)</f>
        <v>54747944.900000013</v>
      </c>
      <c r="AJ16" s="108">
        <f t="shared" ref="AJ16:AJ17" ca="1" si="31">IF(AH$9 = 0, 0, IFERROR((AH16 - AI16) / AI16, 0))</f>
        <v>0.10390330724541964</v>
      </c>
      <c r="AK16" s="120">
        <f ca="1">SUMIFS(SOLD_AMT_T, CHANNEL_COUNT, $A$2, IS_JJCC, $B$2, CUST_GROUP, $A16, RECENCY_GROUP, $B16, TIMEFRAME, AK$1)</f>
        <v>54904674.399999991</v>
      </c>
      <c r="AL16" s="111">
        <f ca="1">SUMIFS(SOLD_AMT_T, CHANNEL_COUNT, $A$2, IS_JJCC, $B$2, CUST_GROUP, $A16, RECENCY_GROUP, $B16, TIMEFRAME, AL$1)</f>
        <v>49544863.690000013</v>
      </c>
      <c r="AM16" s="108">
        <f t="shared" ref="AM16:AM17" ca="1" si="32">IF(AK$9 = 0, 0, IFERROR((AK16 - AL16) / AL16, 0))</f>
        <v>0.10818095582089142</v>
      </c>
      <c r="AN16" s="120">
        <f ca="1">SUMIFS(SOLD_AMT_T, CHANNEL_COUNT, $A$2, IS_JJCC, $B$2, CUST_GROUP, $A16, RECENCY_GROUP, $B16, TIMEFRAME, AN$1)</f>
        <v>56118758.160000011</v>
      </c>
      <c r="AO16" s="111">
        <f ca="1">SUMIFS(SOLD_AMT_T, CHANNEL_COUNT, $A$2, IS_JJCC, $B$2, CUST_GROUP, $A16, RECENCY_GROUP, $B16, TIMEFRAME, AO$1)</f>
        <v>52696112.050000019</v>
      </c>
      <c r="AP16" s="108">
        <f t="shared" ref="AP16:AP17" ca="1" si="33">IF(AN$9 = 0, 0, IFERROR((AN16 - AO16) / AO16, 0))</f>
        <v>6.4950638232142421E-2</v>
      </c>
      <c r="AQ16" s="120">
        <f ca="1">SUMIFS(SOLD_AMT_T, CHANNEL_COUNT, $A$2, IS_JJCC, $B$2, CUST_GROUP, $A16, RECENCY_GROUP, $B16, TIMEFRAME, AQ$1)</f>
        <v>65484262.350000024</v>
      </c>
      <c r="AR16" s="111">
        <f ca="1">SUMIFS(SOLD_AMT_T, CHANNEL_COUNT, $A$2, IS_JJCC, $B$2, CUST_GROUP, $A16, RECENCY_GROUP, $B16, TIMEFRAME, AR$1)</f>
        <v>52123347.629999995</v>
      </c>
      <c r="AS16" s="108">
        <f t="shared" ref="AS16:AS17" ca="1" si="34">IF(AQ$9 = 0, 0, IFERROR((AQ16 - AR16) / AR16, 0))</f>
        <v>0.25633262880279872</v>
      </c>
      <c r="AT16" s="120">
        <f ca="1">SUMIFS(SOLD_AMT_T, CHANNEL_COUNT, $A$2, IS_JJCC, $B$2, CUST_GROUP, $A16, RECENCY_GROUP, $B16, TIMEFRAME, AT$1)</f>
        <v>37982455.350000009</v>
      </c>
      <c r="AU16" s="111">
        <f ca="1">SUMIFS(SOLD_AMT_T, CHANNEL_COUNT, $A$2, IS_JJCC, $B$2, CUST_GROUP, $A16, RECENCY_GROUP, $B16, TIMEFRAME, AU$1)</f>
        <v>32413059.919999998</v>
      </c>
      <c r="AV16" s="108">
        <f t="shared" ref="AV16:AV17" ca="1" si="35">IF(AT$9 = 0, 0, IFERROR((AT16 - AU16) / AU16, 0))</f>
        <v>0.1718256605129557</v>
      </c>
      <c r="AW16" s="120">
        <f ca="1">SUMIFS(SOLD_AMT_T, CHANNEL_COUNT, $A$2, IS_JJCC, $B$2, CUST_GROUP, $A16, RECENCY_GROUP, $B16, TIMEFRAME, AW$1)</f>
        <v>40157550.320000015</v>
      </c>
      <c r="AX16" s="111">
        <f ca="1">SUMIFS(SOLD_AMT_T, CHANNEL_COUNT, $A$2, IS_JJCC, $B$2, CUST_GROUP, $A16, RECENCY_GROUP, $B16, TIMEFRAME, AX$1)</f>
        <v>34037762.029999994</v>
      </c>
      <c r="AY16" s="108">
        <f t="shared" ref="AY16:AY17" ca="1" si="36">IF(AW$9 = 0, 0, IFERROR((AW16 - AX16) / AX16, 0))</f>
        <v>0.17979408530461549</v>
      </c>
      <c r="AZ16" s="120">
        <f ca="1">SUMIFS(SOLD_AMT_T, CHANNEL_COUNT, $A$2, IS_JJCC, $B$2, CUST_GROUP, $A16, RECENCY_GROUP, $B16, TIMEFRAME, AZ$1)</f>
        <v>63831504.829999991</v>
      </c>
      <c r="BA16" s="111">
        <f ca="1">SUMIFS(SOLD_AMT_T, CHANNEL_COUNT, $A$2, IS_JJCC, $B$2, CUST_GROUP, $A16, RECENCY_GROUP, $B16, TIMEFRAME, BA$1)</f>
        <v>58694569.899999984</v>
      </c>
      <c r="BB16" s="108">
        <f t="shared" ref="BB16:BB17" ca="1" si="37">IF(AZ$9 = 0, 0, IFERROR((AZ16 - BA16) / BA16, 0))</f>
        <v>8.7519764413505119E-2</v>
      </c>
      <c r="BC16" s="120">
        <f ca="1">SUMIFS(SOLD_AMT_T, CHANNEL_COUNT, $A$2, IS_JJCC, $B$2, CUST_GROUP, $A16, RECENCY_GROUP, $B16, TIMEFRAME, BC$1)</f>
        <v>54946089.770000011</v>
      </c>
      <c r="BD16" s="111">
        <f ca="1">SUMIFS(SOLD_AMT_T, CHANNEL_COUNT, $A$2, IS_JJCC, $B$2, CUST_GROUP, $A16, RECENCY_GROUP, $B16, TIMEFRAME, BD$1)</f>
        <v>50925164.699999996</v>
      </c>
      <c r="BE16" s="108">
        <f t="shared" ref="BE16:BE17" ca="1" si="38">IF(BC$9 = 0, 0, IFERROR((BC16 - BD16) / BD16, 0))</f>
        <v>7.8957527063236291E-2</v>
      </c>
      <c r="BF16" s="120">
        <f ca="1">SUMIFS(SOLD_AMT_T, CHANNEL_COUNT, $A$2, IS_JJCC, $B$2, CUST_GROUP, $A16, RECENCY_GROUP, $B16, TIMEFRAME, BF$1)</f>
        <v>55353886.659999989</v>
      </c>
      <c r="BG16" s="111">
        <f ca="1">SUMIFS(SOLD_AMT_T, CHANNEL_COUNT, $A$2, IS_JJCC, $B$2, CUST_GROUP, $A16, RECENCY_GROUP, $B16, TIMEFRAME, BG$1)</f>
        <v>50938133.769999981</v>
      </c>
      <c r="BH16" s="108">
        <f t="shared" ref="BH16:BH17" ca="1" si="39">IF(BF$9 = 0, 0, IFERROR((BF16 - BG16) / BG16, 0))</f>
        <v>8.668854869984785E-2</v>
      </c>
      <c r="BI16" s="120">
        <f ca="1">SUMIFS(SOLD_AMT_T, CHANNEL_COUNT, $A$2, IS_JJCC, $B$2, CUST_GROUP, $A16, RECENCY_GROUP, $B16, TIMEFRAME, BI$1)</f>
        <v>65971521.239999987</v>
      </c>
      <c r="BJ16" s="111">
        <f ca="1">SUMIFS(SOLD_AMT_T, CHANNEL_COUNT, $A$2, IS_JJCC, $B$2, CUST_GROUP, $A16, RECENCY_GROUP, $B16, TIMEFRAME, BJ$1)</f>
        <v>55414023.339999996</v>
      </c>
      <c r="BK16" s="108">
        <f t="shared" ref="BK16:BK17" ca="1" si="40">IF(BI$9 = 0, 0, IFERROR((BI16 - BJ16) / BJ16, 0))</f>
        <v>0.19052032795422705</v>
      </c>
      <c r="BL16" s="120">
        <f ca="1">SUMIFS(SOLD_AMT_T, CHANNEL_COUNT, $A$2, IS_JJCC, $B$2, CUST_GROUP, $A16, RECENCY_GROUP, $B16, TIMEFRAME, BL$1)</f>
        <v>36454622.159999989</v>
      </c>
      <c r="BM16" s="111">
        <f ca="1">SUMIFS(SOLD_AMT_T, CHANNEL_COUNT, $A$2, IS_JJCC, $B$2, CUST_GROUP, $A16, RECENCY_GROUP, $B16, TIMEFRAME, BM$1)</f>
        <v>33621114.409999989</v>
      </c>
      <c r="BN16" s="108">
        <f t="shared" ref="BN16:BN17" ca="1" si="41">IF(BL$9 = 0, 0, IFERROR((BL16 - BM16) / BM16, 0))</f>
        <v>8.4277627310212669E-2</v>
      </c>
      <c r="BO16" s="152" t="str">
        <f t="shared" si="22"/>
        <v>All Transactions</v>
      </c>
      <c r="BP16" s="249"/>
    </row>
    <row r="17" spans="1:68" x14ac:dyDescent="0.2">
      <c r="A17" s="169" t="str">
        <f>A$11</f>
        <v>&gt;= 1</v>
      </c>
      <c r="B17" s="3" t="str">
        <f t="shared" ref="B17" si="42">B$11</f>
        <v>&gt;= 0</v>
      </c>
      <c r="D17" s="237"/>
      <c r="E17" s="77" t="str">
        <f>$E$11</f>
        <v>Identified Customers</v>
      </c>
      <c r="F17" s="121">
        <f ca="1">SUMIFS(SOLD_AMT_T, CHANNEL_COUNT, $A$2, IS_JJCC, $B$2, CUST_GROUP, $A17, RECENCY_GROUP, $B17, TIMEFRAME, F$1)</f>
        <v>367165044.18999982</v>
      </c>
      <c r="G17" s="104">
        <f ca="1">SUMIFS(SOLD_AMT_T, CHANNEL_COUNT, $A$2, IS_JJCC, $B$2, CUST_GROUP, $A17, RECENCY_GROUP, $B17, TIMEFRAME, G$1)</f>
        <v>321642006.40999997</v>
      </c>
      <c r="H17" s="48">
        <f t="shared" ca="1" si="23"/>
        <v>0.14153324774989504</v>
      </c>
      <c r="I17" s="141"/>
      <c r="J17" s="121">
        <f ca="1">SUMIFS(SOLD_AMT_T, CHANNEL_COUNT, $A$2, IS_JJCC, $B$2, CUST_GROUP, $A17, RECENCY_GROUP, $B17, TIMEFRAME, J$1)</f>
        <v>406248139.37000018</v>
      </c>
      <c r="K17" s="104">
        <f ca="1">SUMIFS(SOLD_AMT_T, CHANNEL_COUNT, $A$2, IS_JJCC, $B$2, CUST_GROUP, $A17, RECENCY_GROUP, $B17, TIMEFRAME, K$1)</f>
        <v>367023827.42999989</v>
      </c>
      <c r="L17" s="48">
        <f t="shared" ca="1" si="24"/>
        <v>0.10687129556317784</v>
      </c>
      <c r="M17" s="141"/>
      <c r="N17" s="121">
        <f ca="1">SUMIFS(SOLD_AMT_T, CHANNEL_COUNT, $A$2, IS_JJCC, $B$2, CUST_GROUP, $A17, RECENCY_GROUP, $B17, TIMEFRAME, N$1)</f>
        <v>406248139.37000012</v>
      </c>
      <c r="O17" s="104">
        <f ca="1">SUMIFS(SOLD_AMT_T, CHANNEL_COUNT, $A$2, IS_JJCC, $B$2, CUST_GROUP, $A17, RECENCY_GROUP, $B17, TIMEFRAME, O$1)</f>
        <v>367023827.42999989</v>
      </c>
      <c r="P17" s="48">
        <f t="shared" ca="1" si="25"/>
        <v>0.10687129556317768</v>
      </c>
      <c r="Q17" s="141"/>
      <c r="R17" s="121">
        <f ca="1">SUMIFS(SOLD_AMT_T, CHANNEL_COUNT, $A$2, IS_JJCC, $B$2, CUST_GROUP, $A17, RECENCY_GROUP, $B17, TIMEFRAME, R$1)</f>
        <v>131509596.86000003</v>
      </c>
      <c r="S17" s="104">
        <f ca="1">SUMIFS(SOLD_AMT_T, CHANNEL_COUNT, $A$2, IS_JJCC, $B$2, CUST_GROUP, $A17, RECENCY_GROUP, $B17, TIMEFRAME, S$1)</f>
        <v>117533709.84</v>
      </c>
      <c r="T17" s="48">
        <f t="shared" ca="1" si="26"/>
        <v>0.11890960507437026</v>
      </c>
      <c r="U17" s="121">
        <f ca="1">SUMIFS(SOLD_AMT_T, CHANNEL_COUNT, $A$2, IS_JJCC, $B$2, CUST_GROUP, $A17, RECENCY_GROUP, $B17, TIMEFRAME, U$1)</f>
        <v>139367777.38999999</v>
      </c>
      <c r="V17" s="104">
        <f ca="1">SUMIFS(SOLD_AMT_T, CHANNEL_COUNT, $A$2, IS_JJCC, $B$2, CUST_GROUP, $A17, RECENCY_GROUP, $B17, TIMEFRAME, V$1)</f>
        <v>120829642.56000003</v>
      </c>
      <c r="W17" s="48">
        <f t="shared" ca="1" si="27"/>
        <v>0.15342373309425728</v>
      </c>
      <c r="X17" s="121">
        <f ca="1">SUMIFS(SOLD_AMT_T, CHANNEL_COUNT, $A$2, IS_JJCC, $B$2, CUST_GROUP, $A17, RECENCY_GROUP, $B17, TIMEFRAME, X$1)</f>
        <v>138529100.14000008</v>
      </c>
      <c r="Y17" s="104">
        <f ca="1">SUMIFS(SOLD_AMT_T, CHANNEL_COUNT, $A$2, IS_JJCC, $B$2, CUST_GROUP, $A17, RECENCY_GROUP, $B17, TIMEFRAME, Y$1)</f>
        <v>126706185.93999998</v>
      </c>
      <c r="Z17" s="48">
        <f t="shared" ca="1" si="28"/>
        <v>9.3309684229613499E-2</v>
      </c>
      <c r="AA17" s="121">
        <f ca="1">SUMIFS(SOLD_AMT_T, CHANNEL_COUNT, $A$2, IS_JJCC, $B$2, CUST_GROUP, $A17, RECENCY_GROUP, $B17, TIMEFRAME, AA$1)</f>
        <v>133737679.74000002</v>
      </c>
      <c r="AB17" s="104">
        <f ca="1">SUMIFS(SOLD_AMT_T, CHANNEL_COUNT, $A$2, IS_JJCC, $B$2, CUST_GROUP, $A17, RECENCY_GROUP, $B17, TIMEFRAME, AB$1)</f>
        <v>119748582.31</v>
      </c>
      <c r="AC17" s="48">
        <f t="shared" ca="1" si="29"/>
        <v>0.11682056822840411</v>
      </c>
      <c r="AD17" s="141"/>
      <c r="AE17" s="121">
        <f ca="1">SUMIFS(SOLD_AMT_T, CHANNEL_COUNT, $A$2, IS_JJCC, $B$2, CUST_GROUP, $A17, RECENCY_GROUP, $B17, TIMEFRAME, AE$1)</f>
        <v>34419127.93</v>
      </c>
      <c r="AF17" s="104">
        <f ca="1">SUMIFS(SOLD_AMT_T, CHANNEL_COUNT, $A$2, IS_JJCC, $B$2, CUST_GROUP, $A17, RECENCY_GROUP, $B17, TIMEFRAME, AF$1)</f>
        <v>27546085.780000005</v>
      </c>
      <c r="AG17" s="48">
        <f t="shared" ca="1" si="30"/>
        <v>0.24951066387044388</v>
      </c>
      <c r="AH17" s="121">
        <f ca="1">SUMIFS(SOLD_AMT_T, CHANNEL_COUNT, $A$2, IS_JJCC, $B$2, CUST_GROUP, $A17, RECENCY_GROUP, $B17, TIMEFRAME, AH$1)</f>
        <v>60436437.44000002</v>
      </c>
      <c r="AI17" s="104">
        <f ca="1">SUMIFS(SOLD_AMT_T, CHANNEL_COUNT, $A$2, IS_JJCC, $B$2, CUST_GROUP, $A17, RECENCY_GROUP, $B17, TIMEFRAME, AI$1)</f>
        <v>54747944.900000013</v>
      </c>
      <c r="AJ17" s="48">
        <f t="shared" ca="1" si="31"/>
        <v>0.10390330724541964</v>
      </c>
      <c r="AK17" s="121">
        <f ca="1">SUMIFS(SOLD_AMT_T, CHANNEL_COUNT, $A$2, IS_JJCC, $B$2, CUST_GROUP, $A17, RECENCY_GROUP, $B17, TIMEFRAME, AK$1)</f>
        <v>54904674.399999991</v>
      </c>
      <c r="AL17" s="104">
        <f ca="1">SUMIFS(SOLD_AMT_T, CHANNEL_COUNT, $A$2, IS_JJCC, $B$2, CUST_GROUP, $A17, RECENCY_GROUP, $B17, TIMEFRAME, AL$1)</f>
        <v>49544863.690000013</v>
      </c>
      <c r="AM17" s="48">
        <f t="shared" ca="1" si="32"/>
        <v>0.10818095582089142</v>
      </c>
      <c r="AN17" s="121">
        <f ca="1">SUMIFS(SOLD_AMT_T, CHANNEL_COUNT, $A$2, IS_JJCC, $B$2, CUST_GROUP, $A17, RECENCY_GROUP, $B17, TIMEFRAME, AN$1)</f>
        <v>56118758.160000011</v>
      </c>
      <c r="AO17" s="104">
        <f ca="1">SUMIFS(SOLD_AMT_T, CHANNEL_COUNT, $A$2, IS_JJCC, $B$2, CUST_GROUP, $A17, RECENCY_GROUP, $B17, TIMEFRAME, AO$1)</f>
        <v>52696112.050000019</v>
      </c>
      <c r="AP17" s="48">
        <f t="shared" ca="1" si="33"/>
        <v>6.4950638232142421E-2</v>
      </c>
      <c r="AQ17" s="121">
        <f ca="1">SUMIFS(SOLD_AMT_T, CHANNEL_COUNT, $A$2, IS_JJCC, $B$2, CUST_GROUP, $A17, RECENCY_GROUP, $B17, TIMEFRAME, AQ$1)</f>
        <v>65484262.350000024</v>
      </c>
      <c r="AR17" s="104">
        <f ca="1">SUMIFS(SOLD_AMT_T, CHANNEL_COUNT, $A$2, IS_JJCC, $B$2, CUST_GROUP, $A17, RECENCY_GROUP, $B17, TIMEFRAME, AR$1)</f>
        <v>52123347.629999995</v>
      </c>
      <c r="AS17" s="48">
        <f t="shared" ca="1" si="34"/>
        <v>0.25633262880279872</v>
      </c>
      <c r="AT17" s="121">
        <f ca="1">SUMIFS(SOLD_AMT_T, CHANNEL_COUNT, $A$2, IS_JJCC, $B$2, CUST_GROUP, $A17, RECENCY_GROUP, $B17, TIMEFRAME, AT$1)</f>
        <v>37982455.350000009</v>
      </c>
      <c r="AU17" s="104">
        <f ca="1">SUMIFS(SOLD_AMT_T, CHANNEL_COUNT, $A$2, IS_JJCC, $B$2, CUST_GROUP, $A17, RECENCY_GROUP, $B17, TIMEFRAME, AU$1)</f>
        <v>32413059.919999998</v>
      </c>
      <c r="AV17" s="48">
        <f t="shared" ca="1" si="35"/>
        <v>0.1718256605129557</v>
      </c>
      <c r="AW17" s="121">
        <f ca="1">SUMIFS(SOLD_AMT_T, CHANNEL_COUNT, $A$2, IS_JJCC, $B$2, CUST_GROUP, $A17, RECENCY_GROUP, $B17, TIMEFRAME, AW$1)</f>
        <v>40157550.320000015</v>
      </c>
      <c r="AX17" s="104">
        <f ca="1">SUMIFS(SOLD_AMT_T, CHANNEL_COUNT, $A$2, IS_JJCC, $B$2, CUST_GROUP, $A17, RECENCY_GROUP, $B17, TIMEFRAME, AX$1)</f>
        <v>34037762.029999994</v>
      </c>
      <c r="AY17" s="48">
        <f t="shared" ca="1" si="36"/>
        <v>0.17979408530461549</v>
      </c>
      <c r="AZ17" s="121">
        <f ca="1">SUMIFS(SOLD_AMT_T, CHANNEL_COUNT, $A$2, IS_JJCC, $B$2, CUST_GROUP, $A17, RECENCY_GROUP, $B17, TIMEFRAME, AZ$1)</f>
        <v>63831504.829999991</v>
      </c>
      <c r="BA17" s="104">
        <f ca="1">SUMIFS(SOLD_AMT_T, CHANNEL_COUNT, $A$2, IS_JJCC, $B$2, CUST_GROUP, $A17, RECENCY_GROUP, $B17, TIMEFRAME, BA$1)</f>
        <v>58694569.899999984</v>
      </c>
      <c r="BB17" s="48">
        <f t="shared" ca="1" si="37"/>
        <v>8.7519764413505119E-2</v>
      </c>
      <c r="BC17" s="121">
        <f ca="1">SUMIFS(SOLD_AMT_T, CHANNEL_COUNT, $A$2, IS_JJCC, $B$2, CUST_GROUP, $A17, RECENCY_GROUP, $B17, TIMEFRAME, BC$1)</f>
        <v>54946089.770000011</v>
      </c>
      <c r="BD17" s="104">
        <f ca="1">SUMIFS(SOLD_AMT_T, CHANNEL_COUNT, $A$2, IS_JJCC, $B$2, CUST_GROUP, $A17, RECENCY_GROUP, $B17, TIMEFRAME, BD$1)</f>
        <v>50925164.699999996</v>
      </c>
      <c r="BE17" s="48">
        <f t="shared" ca="1" si="38"/>
        <v>7.8957527063236291E-2</v>
      </c>
      <c r="BF17" s="121">
        <f ca="1">SUMIFS(SOLD_AMT_T, CHANNEL_COUNT, $A$2, IS_JJCC, $B$2, CUST_GROUP, $A17, RECENCY_GROUP, $B17, TIMEFRAME, BF$1)</f>
        <v>55353886.659999989</v>
      </c>
      <c r="BG17" s="104">
        <f ca="1">SUMIFS(SOLD_AMT_T, CHANNEL_COUNT, $A$2, IS_JJCC, $B$2, CUST_GROUP, $A17, RECENCY_GROUP, $B17, TIMEFRAME, BG$1)</f>
        <v>50938133.769999981</v>
      </c>
      <c r="BH17" s="48">
        <f t="shared" ca="1" si="39"/>
        <v>8.668854869984785E-2</v>
      </c>
      <c r="BI17" s="121">
        <f ca="1">SUMIFS(SOLD_AMT_T, CHANNEL_COUNT, $A$2, IS_JJCC, $B$2, CUST_GROUP, $A17, RECENCY_GROUP, $B17, TIMEFRAME, BI$1)</f>
        <v>65971521.239999987</v>
      </c>
      <c r="BJ17" s="104">
        <f ca="1">SUMIFS(SOLD_AMT_T, CHANNEL_COUNT, $A$2, IS_JJCC, $B$2, CUST_GROUP, $A17, RECENCY_GROUP, $B17, TIMEFRAME, BJ$1)</f>
        <v>55414023.339999996</v>
      </c>
      <c r="BK17" s="48">
        <f t="shared" ca="1" si="40"/>
        <v>0.19052032795422705</v>
      </c>
      <c r="BL17" s="121">
        <f ca="1">SUMIFS(SOLD_AMT_T, CHANNEL_COUNT, $A$2, IS_JJCC, $B$2, CUST_GROUP, $A17, RECENCY_GROUP, $B17, TIMEFRAME, BL$1)</f>
        <v>36454622.159999989</v>
      </c>
      <c r="BM17" s="104">
        <f ca="1">SUMIFS(SOLD_AMT_T, CHANNEL_COUNT, $A$2, IS_JJCC, $B$2, CUST_GROUP, $A17, RECENCY_GROUP, $B17, TIMEFRAME, BM$1)</f>
        <v>33621114.409999989</v>
      </c>
      <c r="BN17" s="48">
        <f t="shared" ca="1" si="41"/>
        <v>8.4277627310212669E-2</v>
      </c>
      <c r="BO17" s="154" t="str">
        <f t="shared" si="22"/>
        <v>Identified Customers</v>
      </c>
      <c r="BP17" s="249"/>
    </row>
    <row r="18" spans="1:68" x14ac:dyDescent="0.2">
      <c r="A18" s="169"/>
      <c r="D18" s="237"/>
      <c r="E18" s="76" t="str">
        <f>$E$12</f>
        <v>% to Total Company</v>
      </c>
      <c r="F18" s="33">
        <f ca="1">IFERROR(F16 / F15, 0)</f>
        <v>1</v>
      </c>
      <c r="G18" s="8">
        <f ca="1">IFERROR(G16 / G15, 0)</f>
        <v>1</v>
      </c>
      <c r="H18" s="20">
        <f t="shared" ref="H18:H19" ca="1" si="43">IF(F$9 = 0, 0, IFERROR((F18 - G18) * 10000, 0))</f>
        <v>0</v>
      </c>
      <c r="I18" s="88"/>
      <c r="J18" s="33">
        <f ca="1">IFERROR(J16 / J15, 0)</f>
        <v>1</v>
      </c>
      <c r="K18" s="8">
        <f ca="1">IFERROR(K16 / K15, 0)</f>
        <v>1</v>
      </c>
      <c r="L18" s="20">
        <f t="shared" ref="L18:L19" ca="1" si="44">IF(J$9 = 0, 0, IFERROR((J18 - K18) * 10000, 0))</f>
        <v>0</v>
      </c>
      <c r="M18" s="88"/>
      <c r="N18" s="33">
        <f ca="1">IFERROR(N16 / N15, 0)</f>
        <v>1</v>
      </c>
      <c r="O18" s="8">
        <f ca="1">IFERROR(O16 / O15, 0)</f>
        <v>1</v>
      </c>
      <c r="P18" s="20">
        <f t="shared" ref="P18:P19" ca="1" si="45">IF(N$9 = 0, 0, IFERROR((N18 - O18) * 10000, 0))</f>
        <v>0</v>
      </c>
      <c r="Q18" s="88"/>
      <c r="R18" s="33">
        <f ca="1">IFERROR(R16 / R15, 0)</f>
        <v>1</v>
      </c>
      <c r="S18" s="8">
        <f ca="1">IFERROR(S16 / S15, 0)</f>
        <v>1</v>
      </c>
      <c r="T18" s="20">
        <f t="shared" ref="T18:T19" ca="1" si="46">IF(R$9 = 0, 0, IFERROR((R18 - S18) * 10000, 0))</f>
        <v>0</v>
      </c>
      <c r="U18" s="33">
        <f ca="1">IFERROR(U16 / U15, 0)</f>
        <v>1</v>
      </c>
      <c r="V18" s="8">
        <f ca="1">IFERROR(V16 / V15, 0)</f>
        <v>1</v>
      </c>
      <c r="W18" s="20">
        <f t="shared" ref="W18:W19" ca="1" si="47">IF(U$9 = 0, 0, IFERROR((U18 - V18) * 10000, 0))</f>
        <v>0</v>
      </c>
      <c r="X18" s="33">
        <f ca="1">IFERROR(X16 / X15, 0)</f>
        <v>1</v>
      </c>
      <c r="Y18" s="8">
        <f ca="1">IFERROR(Y16 / Y15, 0)</f>
        <v>1</v>
      </c>
      <c r="Z18" s="20">
        <f t="shared" ref="Z18:Z19" ca="1" si="48">IF(X$9 = 0, 0, IFERROR((X18 - Y18) * 10000, 0))</f>
        <v>0</v>
      </c>
      <c r="AA18" s="33">
        <f ca="1">IFERROR(AA16 / AA15, 0)</f>
        <v>1</v>
      </c>
      <c r="AB18" s="8">
        <f ca="1">IFERROR(AB16 / AB15, 0)</f>
        <v>1</v>
      </c>
      <c r="AC18" s="20">
        <f t="shared" ref="AC18:AC19" ca="1" si="49">IF(AA$9 = 0, 0, IFERROR((AA18 - AB18) * 10000, 0))</f>
        <v>0</v>
      </c>
      <c r="AD18" s="88"/>
      <c r="AE18" s="33">
        <f ca="1">IFERROR(AE16 / AE15, 0)</f>
        <v>1</v>
      </c>
      <c r="AF18" s="8">
        <f ca="1">IFERROR(AF16 / AF15, 0)</f>
        <v>1</v>
      </c>
      <c r="AG18" s="20">
        <f t="shared" ref="AG18:AG19" ca="1" si="50">IF(AE$9 = 0, 0, IFERROR((AE18 - AF18) * 10000, 0))</f>
        <v>0</v>
      </c>
      <c r="AH18" s="33">
        <f ca="1">IFERROR(AH16 / AH15, 0)</f>
        <v>1</v>
      </c>
      <c r="AI18" s="8">
        <f ca="1">IFERROR(AI16 / AI15, 0)</f>
        <v>1</v>
      </c>
      <c r="AJ18" s="20">
        <f t="shared" ref="AJ18:AJ19" ca="1" si="51">IF(AH$9 = 0, 0, IFERROR((AH18 - AI18) * 10000, 0))</f>
        <v>0</v>
      </c>
      <c r="AK18" s="33">
        <f ca="1">IFERROR(AK16 / AK15, 0)</f>
        <v>1</v>
      </c>
      <c r="AL18" s="8">
        <f ca="1">IFERROR(AL16 / AL15, 0)</f>
        <v>1</v>
      </c>
      <c r="AM18" s="20">
        <f t="shared" ref="AM18:AM19" ca="1" si="52">IF(AK$9 = 0, 0, IFERROR((AK18 - AL18) * 10000, 0))</f>
        <v>0</v>
      </c>
      <c r="AN18" s="33">
        <f ca="1">IFERROR(AN16 / AN15, 0)</f>
        <v>1</v>
      </c>
      <c r="AO18" s="8">
        <f ca="1">IFERROR(AO16 / AO15, 0)</f>
        <v>1</v>
      </c>
      <c r="AP18" s="20">
        <f t="shared" ref="AP18:AP19" ca="1" si="53">IF(AN$9 = 0, 0, IFERROR((AN18 - AO18) * 10000, 0))</f>
        <v>0</v>
      </c>
      <c r="AQ18" s="33">
        <f ca="1">IFERROR(AQ16 / AQ15, 0)</f>
        <v>1</v>
      </c>
      <c r="AR18" s="8">
        <f ca="1">IFERROR(AR16 / AR15, 0)</f>
        <v>1</v>
      </c>
      <c r="AS18" s="20">
        <f t="shared" ref="AS18:AS19" ca="1" si="54">IF(AQ$9 = 0, 0, IFERROR((AQ18 - AR18) * 10000, 0))</f>
        <v>0</v>
      </c>
      <c r="AT18" s="33">
        <f ca="1">IFERROR(AT16 / AT15, 0)</f>
        <v>1</v>
      </c>
      <c r="AU18" s="8">
        <f ca="1">IFERROR(AU16 / AU15, 0)</f>
        <v>1</v>
      </c>
      <c r="AV18" s="20">
        <f t="shared" ref="AV18:AV19" ca="1" si="55">IF(AT$9 = 0, 0, IFERROR((AT18 - AU18) * 10000, 0))</f>
        <v>0</v>
      </c>
      <c r="AW18" s="33">
        <f ca="1">IFERROR(AW16 / AW15, 0)</f>
        <v>1</v>
      </c>
      <c r="AX18" s="8">
        <f ca="1">IFERROR(AX16 / AX15, 0)</f>
        <v>1</v>
      </c>
      <c r="AY18" s="20">
        <f t="shared" ref="AY18:AY19" ca="1" si="56">IF(AW$9 = 0, 0, IFERROR((AW18 - AX18) * 10000, 0))</f>
        <v>0</v>
      </c>
      <c r="AZ18" s="33">
        <f ca="1">IFERROR(AZ16 / AZ15, 0)</f>
        <v>1</v>
      </c>
      <c r="BA18" s="8">
        <f ca="1">IFERROR(BA16 / BA15, 0)</f>
        <v>1</v>
      </c>
      <c r="BB18" s="20">
        <f t="shared" ref="BB18:BB19" ca="1" si="57">IF(AZ$9 = 0, 0, IFERROR((AZ18 - BA18) * 10000, 0))</f>
        <v>0</v>
      </c>
      <c r="BC18" s="33">
        <f ca="1">IFERROR(BC16 / BC15, 0)</f>
        <v>1</v>
      </c>
      <c r="BD18" s="8">
        <f ca="1">IFERROR(BD16 / BD15, 0)</f>
        <v>1</v>
      </c>
      <c r="BE18" s="20">
        <f t="shared" ref="BE18:BE19" ca="1" si="58">IF(BC$9 = 0, 0, IFERROR((BC18 - BD18) * 10000, 0))</f>
        <v>0</v>
      </c>
      <c r="BF18" s="33">
        <f ca="1">IFERROR(BF16 / BF15, 0)</f>
        <v>1</v>
      </c>
      <c r="BG18" s="8">
        <f ca="1">IFERROR(BG16 / BG15, 0)</f>
        <v>1</v>
      </c>
      <c r="BH18" s="20">
        <f t="shared" ref="BH18:BH19" ca="1" si="59">IF(BF$9 = 0, 0, IFERROR((BF18 - BG18) * 10000, 0))</f>
        <v>0</v>
      </c>
      <c r="BI18" s="33">
        <f ca="1">IFERROR(BI16 / BI15, 0)</f>
        <v>1</v>
      </c>
      <c r="BJ18" s="8">
        <f ca="1">IFERROR(BJ16 / BJ15, 0)</f>
        <v>1</v>
      </c>
      <c r="BK18" s="20">
        <f t="shared" ref="BK18:BK19" ca="1" si="60">IF(BI$9 = 0, 0, IFERROR((BI18 - BJ18) * 10000, 0))</f>
        <v>0</v>
      </c>
      <c r="BL18" s="33">
        <f ca="1">IFERROR(BL16 / BL15, 0)</f>
        <v>1</v>
      </c>
      <c r="BM18" s="8">
        <f ca="1">IFERROR(BM16 / BM15, 0)</f>
        <v>1</v>
      </c>
      <c r="BN18" s="20">
        <f t="shared" ref="BN18:BN19" ca="1" si="61">IF(BL$9 = 0, 0, IFERROR((BL18 - BM18) * 10000, 0))</f>
        <v>0</v>
      </c>
      <c r="BO18" s="155" t="str">
        <f t="shared" si="22"/>
        <v>% to Total Company</v>
      </c>
      <c r="BP18" s="249"/>
    </row>
    <row r="19" spans="1:68" x14ac:dyDescent="0.2">
      <c r="A19" s="169"/>
      <c r="D19" s="239"/>
      <c r="E19" s="78" t="str">
        <f>$E$13</f>
        <v>% Identified</v>
      </c>
      <c r="F19" s="30">
        <f ca="1">IFERROR(F17 / F16, 0)</f>
        <v>1</v>
      </c>
      <c r="G19" s="14">
        <f ca="1">IFERROR(G17 / G16, 0)</f>
        <v>1</v>
      </c>
      <c r="H19" s="19">
        <f t="shared" ca="1" si="43"/>
        <v>0</v>
      </c>
      <c r="I19" s="88"/>
      <c r="J19" s="30">
        <f ca="1">IFERROR(J17 / J16, 0)</f>
        <v>1</v>
      </c>
      <c r="K19" s="14">
        <f ca="1">IFERROR(K17 / K16, 0)</f>
        <v>1</v>
      </c>
      <c r="L19" s="19">
        <f t="shared" ca="1" si="44"/>
        <v>0</v>
      </c>
      <c r="M19" s="88"/>
      <c r="N19" s="30">
        <f ca="1">IFERROR(N17 / N16, 0)</f>
        <v>1</v>
      </c>
      <c r="O19" s="14">
        <f ca="1">IFERROR(O17 / O16, 0)</f>
        <v>1</v>
      </c>
      <c r="P19" s="19">
        <f t="shared" ca="1" si="45"/>
        <v>0</v>
      </c>
      <c r="Q19" s="88"/>
      <c r="R19" s="30">
        <f ca="1">IFERROR(R17 / R16, 0)</f>
        <v>1</v>
      </c>
      <c r="S19" s="14">
        <f ca="1">IFERROR(S17 / S16, 0)</f>
        <v>1</v>
      </c>
      <c r="T19" s="19">
        <f t="shared" ca="1" si="46"/>
        <v>0</v>
      </c>
      <c r="U19" s="30">
        <f ca="1">IFERROR(U17 / U16, 0)</f>
        <v>1</v>
      </c>
      <c r="V19" s="14">
        <f ca="1">IFERROR(V17 / V16, 0)</f>
        <v>1</v>
      </c>
      <c r="W19" s="19">
        <f t="shared" ca="1" si="47"/>
        <v>0</v>
      </c>
      <c r="X19" s="30">
        <f ca="1">IFERROR(X17 / X16, 0)</f>
        <v>1</v>
      </c>
      <c r="Y19" s="14">
        <f ca="1">IFERROR(Y17 / Y16, 0)</f>
        <v>1</v>
      </c>
      <c r="Z19" s="19">
        <f t="shared" ca="1" si="48"/>
        <v>0</v>
      </c>
      <c r="AA19" s="30">
        <f ca="1">IFERROR(AA17 / AA16, 0)</f>
        <v>1</v>
      </c>
      <c r="AB19" s="14">
        <f ca="1">IFERROR(AB17 / AB16, 0)</f>
        <v>1</v>
      </c>
      <c r="AC19" s="19">
        <f t="shared" ca="1" si="49"/>
        <v>0</v>
      </c>
      <c r="AD19" s="88"/>
      <c r="AE19" s="30">
        <f ca="1">IFERROR(AE17 / AE16, 0)</f>
        <v>1</v>
      </c>
      <c r="AF19" s="14">
        <f ca="1">IFERROR(AF17 / AF16, 0)</f>
        <v>1</v>
      </c>
      <c r="AG19" s="19">
        <f t="shared" ca="1" si="50"/>
        <v>0</v>
      </c>
      <c r="AH19" s="30">
        <f ca="1">IFERROR(AH17 / AH16, 0)</f>
        <v>1</v>
      </c>
      <c r="AI19" s="14">
        <f ca="1">IFERROR(AI17 / AI16, 0)</f>
        <v>1</v>
      </c>
      <c r="AJ19" s="19">
        <f t="shared" ca="1" si="51"/>
        <v>0</v>
      </c>
      <c r="AK19" s="30">
        <f ca="1">IFERROR(AK17 / AK16, 0)</f>
        <v>1</v>
      </c>
      <c r="AL19" s="14">
        <f ca="1">IFERROR(AL17 / AL16, 0)</f>
        <v>1</v>
      </c>
      <c r="AM19" s="19">
        <f t="shared" ca="1" si="52"/>
        <v>0</v>
      </c>
      <c r="AN19" s="30">
        <f ca="1">IFERROR(AN17 / AN16, 0)</f>
        <v>1</v>
      </c>
      <c r="AO19" s="14">
        <f ca="1">IFERROR(AO17 / AO16, 0)</f>
        <v>1</v>
      </c>
      <c r="AP19" s="19">
        <f t="shared" ca="1" si="53"/>
        <v>0</v>
      </c>
      <c r="AQ19" s="30">
        <f ca="1">IFERROR(AQ17 / AQ16, 0)</f>
        <v>1</v>
      </c>
      <c r="AR19" s="14">
        <f ca="1">IFERROR(AR17 / AR16, 0)</f>
        <v>1</v>
      </c>
      <c r="AS19" s="19">
        <f t="shared" ca="1" si="54"/>
        <v>0</v>
      </c>
      <c r="AT19" s="30">
        <f ca="1">IFERROR(AT17 / AT16, 0)</f>
        <v>1</v>
      </c>
      <c r="AU19" s="14">
        <f ca="1">IFERROR(AU17 / AU16, 0)</f>
        <v>1</v>
      </c>
      <c r="AV19" s="19">
        <f t="shared" ca="1" si="55"/>
        <v>0</v>
      </c>
      <c r="AW19" s="30">
        <f ca="1">IFERROR(AW17 / AW16, 0)</f>
        <v>1</v>
      </c>
      <c r="AX19" s="14">
        <f ca="1">IFERROR(AX17 / AX16, 0)</f>
        <v>1</v>
      </c>
      <c r="AY19" s="19">
        <f t="shared" ca="1" si="56"/>
        <v>0</v>
      </c>
      <c r="AZ19" s="30">
        <f ca="1">IFERROR(AZ17 / AZ16, 0)</f>
        <v>1</v>
      </c>
      <c r="BA19" s="14">
        <f ca="1">IFERROR(BA17 / BA16, 0)</f>
        <v>1</v>
      </c>
      <c r="BB19" s="19">
        <f t="shared" ca="1" si="57"/>
        <v>0</v>
      </c>
      <c r="BC19" s="30">
        <f ca="1">IFERROR(BC17 / BC16, 0)</f>
        <v>1</v>
      </c>
      <c r="BD19" s="14">
        <f ca="1">IFERROR(BD17 / BD16, 0)</f>
        <v>1</v>
      </c>
      <c r="BE19" s="19">
        <f t="shared" ca="1" si="58"/>
        <v>0</v>
      </c>
      <c r="BF19" s="30">
        <f ca="1">IFERROR(BF17 / BF16, 0)</f>
        <v>1</v>
      </c>
      <c r="BG19" s="14">
        <f ca="1">IFERROR(BG17 / BG16, 0)</f>
        <v>1</v>
      </c>
      <c r="BH19" s="19">
        <f t="shared" ca="1" si="59"/>
        <v>0</v>
      </c>
      <c r="BI19" s="30">
        <f ca="1">IFERROR(BI17 / BI16, 0)</f>
        <v>1</v>
      </c>
      <c r="BJ19" s="14">
        <f ca="1">IFERROR(BJ17 / BJ16, 0)</f>
        <v>1</v>
      </c>
      <c r="BK19" s="19">
        <f t="shared" ca="1" si="60"/>
        <v>0</v>
      </c>
      <c r="BL19" s="30">
        <f ca="1">IFERROR(BL17 / BL16, 0)</f>
        <v>1</v>
      </c>
      <c r="BM19" s="14">
        <f ca="1">IFERROR(BM17 / BM16, 0)</f>
        <v>1</v>
      </c>
      <c r="BN19" s="19">
        <f t="shared" ca="1" si="61"/>
        <v>0</v>
      </c>
      <c r="BO19" s="156" t="str">
        <f t="shared" si="22"/>
        <v>% Identified</v>
      </c>
      <c r="BP19" s="251"/>
    </row>
    <row r="20" spans="1:68" ht="3.75" customHeight="1" x14ac:dyDescent="0.2">
      <c r="A20" s="169"/>
      <c r="H20" s="4"/>
      <c r="I20" s="138"/>
      <c r="L20" s="4"/>
      <c r="M20" s="138"/>
      <c r="P20" s="4"/>
      <c r="Q20" s="138"/>
      <c r="T20" s="4"/>
      <c r="W20" s="4"/>
      <c r="Z20" s="4"/>
      <c r="AC20" s="4"/>
      <c r="AD20" s="138"/>
      <c r="AG20" s="4"/>
      <c r="AJ20" s="4"/>
      <c r="AM20" s="4"/>
      <c r="AP20" s="4"/>
      <c r="AS20" s="4"/>
      <c r="AV20" s="4"/>
      <c r="AY20" s="4"/>
      <c r="BB20" s="4"/>
      <c r="BE20" s="4"/>
      <c r="BH20" s="4"/>
      <c r="BK20" s="4"/>
      <c r="BN20" s="4"/>
    </row>
    <row r="21" spans="1:68" ht="15" hidden="1" thickBot="1" x14ac:dyDescent="0.25">
      <c r="A21" s="6" t="str">
        <f>A$9</f>
        <v>&lt;&gt; -99</v>
      </c>
      <c r="B21" s="3" t="str">
        <f t="shared" ref="B21:B22" si="62">B$9</f>
        <v>&gt;= 0</v>
      </c>
      <c r="D21" s="236" t="s">
        <v>154</v>
      </c>
      <c r="E21" s="135" t="str">
        <f>$E$9</f>
        <v>Total Company</v>
      </c>
      <c r="F21" s="119">
        <f ca="1">'Single Channel'!F22</f>
        <v>321616960.3599999</v>
      </c>
      <c r="G21" s="118">
        <f ca="1">'Single Channel'!G22</f>
        <v>281972090.57999998</v>
      </c>
      <c r="H21" s="115">
        <f ca="1">IF(F$9 = 0, 0, IFERROR((F21 - G21) / G21, 0))</f>
        <v>0.14059855958954218</v>
      </c>
      <c r="I21" s="141"/>
      <c r="J21" s="119">
        <f ca="1">'Single Channel'!J22</f>
        <v>354558826.74000007</v>
      </c>
      <c r="K21" s="118">
        <f ca="1">'Single Channel'!K22</f>
        <v>322834619.27999997</v>
      </c>
      <c r="L21" s="115">
        <f ca="1">IF(J$9 = 0, 0, IFERROR((J21 - K21) / K21, 0))</f>
        <v>9.8267675042883654E-2</v>
      </c>
      <c r="M21" s="141"/>
      <c r="N21" s="119">
        <f ca="1">'Single Channel'!N22</f>
        <v>354558826.74000007</v>
      </c>
      <c r="O21" s="118">
        <f ca="1">'Single Channel'!O22</f>
        <v>322834619.27999997</v>
      </c>
      <c r="P21" s="115">
        <f ca="1">IF(N$9 = 0, 0, IFERROR((N21 - O21) / O21, 0))</f>
        <v>9.8267675042883654E-2</v>
      </c>
      <c r="Q21" s="141"/>
      <c r="R21" s="119">
        <f ca="1">'Single Channel'!R22</f>
        <v>117109790.66000003</v>
      </c>
      <c r="S21" s="118">
        <f ca="1">'Single Channel'!S22</f>
        <v>106089472.86999999</v>
      </c>
      <c r="T21" s="115">
        <f ca="1">IF(R$9 = 0, 0, IFERROR((R21 - S21) / S21, 0))</f>
        <v>0.10387758079921956</v>
      </c>
      <c r="U21" s="119">
        <f ca="1">'Single Channel'!U22</f>
        <v>122984370.37000003</v>
      </c>
      <c r="V21" s="118">
        <f ca="1">'Single Channel'!V22</f>
        <v>107465934.89</v>
      </c>
      <c r="W21" s="115">
        <f ca="1">IF(U$9 = 0, 0, IFERROR((U21 - V21) / V21, 0))</f>
        <v>0.14440329855115852</v>
      </c>
      <c r="X21" s="119">
        <f ca="1">'Single Channel'!X22</f>
        <v>124609762.50999999</v>
      </c>
      <c r="Y21" s="118">
        <f ca="1">'Single Channel'!Y22</f>
        <v>114548883.39</v>
      </c>
      <c r="Z21" s="115">
        <f ca="1">IF(X$9 = 0, 0, IFERROR((X21 - Y21) / Y21, 0))</f>
        <v>8.7830442534704747E-2</v>
      </c>
      <c r="AA21" s="119">
        <f ca="1">'Single Channel'!AA22</f>
        <v>118349434.09000002</v>
      </c>
      <c r="AB21" s="118">
        <f ca="1">'Single Channel'!AB22</f>
        <v>106296947.92000002</v>
      </c>
      <c r="AC21" s="115">
        <f ca="1">IF(AA$9 = 0, 0, IFERROR((AA21 - AB21) / AB21, 0))</f>
        <v>0.11338506331405493</v>
      </c>
      <c r="AD21" s="141"/>
      <c r="AE21" s="119">
        <f ca="1">'Single Channel'!AE22</f>
        <v>31937163.289999999</v>
      </c>
      <c r="AF21" s="118">
        <f ca="1">'Single Channel'!AF22</f>
        <v>25732886.920000009</v>
      </c>
      <c r="AG21" s="115">
        <f ca="1">IF(AE$9 = 0, 0, IFERROR((AE21 - AF21) / AF21, 0))</f>
        <v>0.24110300524337702</v>
      </c>
      <c r="AH21" s="119">
        <f ca="1">'Single Channel'!AH22</f>
        <v>55221875.820000023</v>
      </c>
      <c r="AI21" s="118">
        <f ca="1">'Single Channel'!AI22</f>
        <v>50820837.090000004</v>
      </c>
      <c r="AJ21" s="115">
        <f ca="1">IF(AH$9 = 0, 0, IFERROR((AH21 - AI21) / AI21, 0))</f>
        <v>8.6599099542695443E-2</v>
      </c>
      <c r="AK21" s="119">
        <f ca="1">'Single Channel'!AK22</f>
        <v>50225871.369999997</v>
      </c>
      <c r="AL21" s="118">
        <f ca="1">'Single Channel'!AL22</f>
        <v>46132571.540000007</v>
      </c>
      <c r="AM21" s="115">
        <f ca="1">IF(AK$9 = 0, 0, IFERROR((AK21 - AL21) / AL21, 0))</f>
        <v>8.8729062641800222E-2</v>
      </c>
      <c r="AN21" s="119">
        <f ca="1">'Single Channel'!AN22</f>
        <v>52055438.280000009</v>
      </c>
      <c r="AO21" s="118">
        <f ca="1">'Single Channel'!AO22</f>
        <v>48498280.569999985</v>
      </c>
      <c r="AP21" s="115">
        <f ca="1">IF(AN$9 = 0, 0, IFERROR((AN21 - AO21) / AO21, 0))</f>
        <v>7.3346058214698973E-2</v>
      </c>
      <c r="AQ21" s="119">
        <f ca="1">'Single Channel'!AQ22</f>
        <v>59510738.629999988</v>
      </c>
      <c r="AR21" s="118">
        <f ca="1">'Single Channel'!AR22</f>
        <v>47616569.489999987</v>
      </c>
      <c r="AS21" s="115">
        <f ca="1">'Single Channel'!AS22</f>
        <v>0.24979055121763674</v>
      </c>
      <c r="AT21" s="119">
        <f ca="1">'Single Channel'!AT22</f>
        <v>35085912.699999996</v>
      </c>
      <c r="AU21" s="118">
        <f ca="1">'Single Channel'!AU22</f>
        <v>30028496.27</v>
      </c>
      <c r="AV21" s="115">
        <f ca="1">IF(AT$9 = 0, 0, IFERROR((AT21 - AU21) / AU21, 0))</f>
        <v>0.16842056906634426</v>
      </c>
      <c r="AW21" s="119">
        <f ca="1">'Single Channel'!AW22</f>
        <v>37046777.070000008</v>
      </c>
      <c r="AX21" s="118">
        <f ca="1">'Single Channel'!AX22</f>
        <v>31503863.799999993</v>
      </c>
      <c r="AY21" s="115">
        <f ca="1">IF(AW$9 = 0, 0, IFERROR((AW21 - AX21) / AX21, 0))</f>
        <v>0.17594391929792483</v>
      </c>
      <c r="AZ21" s="119">
        <f ca="1">'Single Channel'!AZ22</f>
        <v>58826604.449999988</v>
      </c>
      <c r="BA21" s="118">
        <f ca="1">'Single Channel'!BA22</f>
        <v>54231891.679999992</v>
      </c>
      <c r="BB21" s="115">
        <f ca="1">IF(AZ$9 = 0, 0, IFERROR((AZ21 - BA21) / BA21, 0))</f>
        <v>8.4723446438333724E-2</v>
      </c>
      <c r="BC21" s="119">
        <f ca="1">'Single Channel'!BC22</f>
        <v>50929605.93999999</v>
      </c>
      <c r="BD21" s="118">
        <f ca="1">'Single Channel'!BD22</f>
        <v>47308838.580000013</v>
      </c>
      <c r="BE21" s="115">
        <f ca="1">IF(BC$9 = 0, 0, IFERROR((BC21 - BD21) / BD21, 0))</f>
        <v>7.6534691374365499E-2</v>
      </c>
      <c r="BF21" s="119">
        <f ca="1">'Single Channel'!BF22</f>
        <v>51088346.830000006</v>
      </c>
      <c r="BG21" s="118">
        <f ca="1">'Single Channel'!BG22</f>
        <v>47107680.499999993</v>
      </c>
      <c r="BH21" s="115">
        <f ca="1">IF(BF$9 = 0, 0, IFERROR((BF21 - BG21) / BG21, 0))</f>
        <v>8.4501429230845138E-2</v>
      </c>
      <c r="BI21" s="119">
        <f ca="1">'Single Channel'!BI22</f>
        <v>60939116.439999998</v>
      </c>
      <c r="BJ21" s="118">
        <f ca="1">'Single Channel'!BJ22</f>
        <v>51489311.079999991</v>
      </c>
      <c r="BK21" s="115">
        <f ca="1">IF(BI$9 = 0, 0, IFERROR((BI21 - BJ21) / BJ21, 0))</f>
        <v>0.18352945809116872</v>
      </c>
      <c r="BL21" s="119">
        <f ca="1">'Single Channel'!BL22</f>
        <v>33164310.860000007</v>
      </c>
      <c r="BM21" s="118">
        <f ca="1">'Single Channel'!BM22</f>
        <v>30770380.440000001</v>
      </c>
      <c r="BN21" s="115">
        <f ca="1">IF(BL$9 = 0, 0, IFERROR((BL21 - BM21) / BM21, 0))</f>
        <v>7.7799831713748074E-2</v>
      </c>
      <c r="BO21" s="158" t="str">
        <f t="shared" ref="BO21:BO25" si="63">E21</f>
        <v>Total Company</v>
      </c>
      <c r="BP21" s="248" t="str">
        <f>$D21</f>
        <v>NET DEMAND</v>
      </c>
    </row>
    <row r="22" spans="1:68" ht="15" hidden="1" thickTop="1" x14ac:dyDescent="0.2">
      <c r="A22" s="6" t="str">
        <f>A$9</f>
        <v>&lt;&gt; -99</v>
      </c>
      <c r="B22" s="3" t="str">
        <f t="shared" si="62"/>
        <v>&gt;= 0</v>
      </c>
      <c r="D22" s="237"/>
      <c r="E22" s="136" t="str">
        <f>$E$10</f>
        <v>All Transactions</v>
      </c>
      <c r="F22" s="120">
        <f ca="1">SUMIFS(NET_AMT_T, CHANNEL_COUNT, $A$2, IS_JJCC, $B$2, CUST_GROUP, $A22, RECENCY_GROUP, $B22, TIMEFRAME, F$1)</f>
        <v>321616960.3599999</v>
      </c>
      <c r="G22" s="111">
        <f ca="1">SUMIFS(NET_AMT_T, CHANNEL_COUNT, $A$2, IS_JJCC, $B$2, CUST_GROUP, $A22, RECENCY_GROUP, $B22, TIMEFRAME, G$1)</f>
        <v>281972090.57999998</v>
      </c>
      <c r="H22" s="108">
        <f t="shared" ref="H22:H23" ca="1" si="64">IF(F$9 = 0, 0, IFERROR((F22 - G22) / G22, 0))</f>
        <v>0.14059855958954218</v>
      </c>
      <c r="I22" s="141"/>
      <c r="J22" s="120">
        <f ca="1">SUMIFS(NET_AMT_T, CHANNEL_COUNT, $A$2, IS_JJCC, $B$2, CUST_GROUP, $A22, RECENCY_GROUP, $B22, TIMEFRAME, J$1)</f>
        <v>354558826.74000007</v>
      </c>
      <c r="K22" s="111">
        <f ca="1">SUMIFS(NET_AMT_T, CHANNEL_COUNT, $A$2, IS_JJCC, $B$2, CUST_GROUP, $A22, RECENCY_GROUP, $B22, TIMEFRAME, K$1)</f>
        <v>322834619.27999997</v>
      </c>
      <c r="L22" s="108">
        <f t="shared" ref="L22:L23" ca="1" si="65">IF(J$9 = 0, 0, IFERROR((J22 - K22) / K22, 0))</f>
        <v>9.8267675042883654E-2</v>
      </c>
      <c r="M22" s="141"/>
      <c r="N22" s="120">
        <f ca="1">SUMIFS(NET_AMT_T, CHANNEL_COUNT, $A$2, IS_JJCC, $B$2, CUST_GROUP, $A22, RECENCY_GROUP, $B22, TIMEFRAME, N$1)</f>
        <v>354558826.74000007</v>
      </c>
      <c r="O22" s="111">
        <f ca="1">SUMIFS(NET_AMT_T, CHANNEL_COUNT, $A$2, IS_JJCC, $B$2, CUST_GROUP, $A22, RECENCY_GROUP, $B22, TIMEFRAME, O$1)</f>
        <v>322834619.27999997</v>
      </c>
      <c r="P22" s="108">
        <f t="shared" ref="P22:P23" ca="1" si="66">IF(N$9 = 0, 0, IFERROR((N22 - O22) / O22, 0))</f>
        <v>9.8267675042883654E-2</v>
      </c>
      <c r="Q22" s="141"/>
      <c r="R22" s="120">
        <f ca="1">SUMIFS(NET_AMT_T, CHANNEL_COUNT, $A$2, IS_JJCC, $B$2, CUST_GROUP, $A22, RECENCY_GROUP, $B22, TIMEFRAME, R$1)</f>
        <v>117109790.66000003</v>
      </c>
      <c r="S22" s="111">
        <f ca="1">SUMIFS(NET_AMT_T, CHANNEL_COUNT, $A$2, IS_JJCC, $B$2, CUST_GROUP, $A22, RECENCY_GROUP, $B22, TIMEFRAME, S$1)</f>
        <v>106089472.86999999</v>
      </c>
      <c r="T22" s="108">
        <f t="shared" ref="T22:T23" ca="1" si="67">IF(R$9 = 0, 0, IFERROR((R22 - S22) / S22, 0))</f>
        <v>0.10387758079921956</v>
      </c>
      <c r="U22" s="120">
        <f ca="1">SUMIFS(NET_AMT_T, CHANNEL_COUNT, $A$2, IS_JJCC, $B$2, CUST_GROUP, $A22, RECENCY_GROUP, $B22, TIMEFRAME, U$1)</f>
        <v>122984370.37000003</v>
      </c>
      <c r="V22" s="111">
        <f ca="1">SUMIFS(NET_AMT_T, CHANNEL_COUNT, $A$2, IS_JJCC, $B$2, CUST_GROUP, $A22, RECENCY_GROUP, $B22, TIMEFRAME, V$1)</f>
        <v>107465934.89</v>
      </c>
      <c r="W22" s="108">
        <f t="shared" ref="W22:W23" ca="1" si="68">IF(U$9 = 0, 0, IFERROR((U22 - V22) / V22, 0))</f>
        <v>0.14440329855115852</v>
      </c>
      <c r="X22" s="120">
        <f ca="1">SUMIFS(NET_AMT_T, CHANNEL_COUNT, $A$2, IS_JJCC, $B$2, CUST_GROUP, $A22, RECENCY_GROUP, $B22, TIMEFRAME, X$1)</f>
        <v>124609762.50999999</v>
      </c>
      <c r="Y22" s="111">
        <f ca="1">SUMIFS(NET_AMT_T, CHANNEL_COUNT, $A$2, IS_JJCC, $B$2, CUST_GROUP, $A22, RECENCY_GROUP, $B22, TIMEFRAME, Y$1)</f>
        <v>114548883.39</v>
      </c>
      <c r="Z22" s="108">
        <f t="shared" ref="Z22:Z23" ca="1" si="69">IF(X$9 = 0, 0, IFERROR((X22 - Y22) / Y22, 0))</f>
        <v>8.7830442534704747E-2</v>
      </c>
      <c r="AA22" s="120">
        <f ca="1">SUMIFS(NET_AMT_T, CHANNEL_COUNT, $A$2, IS_JJCC, $B$2, CUST_GROUP, $A22, RECENCY_GROUP, $B22, TIMEFRAME, AA$1)</f>
        <v>118349434.09000002</v>
      </c>
      <c r="AB22" s="111">
        <f ca="1">SUMIFS(NET_AMT_T, CHANNEL_COUNT, $A$2, IS_JJCC, $B$2, CUST_GROUP, $A22, RECENCY_GROUP, $B22, TIMEFRAME, AB$1)</f>
        <v>106296947.92000002</v>
      </c>
      <c r="AC22" s="108">
        <f t="shared" ref="AC22:AC23" ca="1" si="70">IF(AA$9 = 0, 0, IFERROR((AA22 - AB22) / AB22, 0))</f>
        <v>0.11338506331405493</v>
      </c>
      <c r="AD22" s="141"/>
      <c r="AE22" s="120">
        <f ca="1">SUMIFS(NET_AMT_T, CHANNEL_COUNT, $A$2, IS_JJCC, $B$2, CUST_GROUP, $A22, RECENCY_GROUP, $B22, TIMEFRAME, AE$1)</f>
        <v>31937163.289999999</v>
      </c>
      <c r="AF22" s="111">
        <f ca="1">SUMIFS(NET_AMT_T, CHANNEL_COUNT, $A$2, IS_JJCC, $B$2, CUST_GROUP, $A22, RECENCY_GROUP, $B22, TIMEFRAME, AF$1)</f>
        <v>25732886.920000009</v>
      </c>
      <c r="AG22" s="108">
        <f t="shared" ref="AG22:AG23" ca="1" si="71">IF(AE$9 = 0, 0, IFERROR((AE22 - AF22) / AF22, 0))</f>
        <v>0.24110300524337702</v>
      </c>
      <c r="AH22" s="120">
        <f ca="1">SUMIFS(NET_AMT_T, CHANNEL_COUNT, $A$2, IS_JJCC, $B$2, CUST_GROUP, $A22, RECENCY_GROUP, $B22, TIMEFRAME, AH$1)</f>
        <v>55221875.820000023</v>
      </c>
      <c r="AI22" s="111">
        <f ca="1">SUMIFS(NET_AMT_T, CHANNEL_COUNT, $A$2, IS_JJCC, $B$2, CUST_GROUP, $A22, RECENCY_GROUP, $B22, TIMEFRAME, AI$1)</f>
        <v>50820837.090000004</v>
      </c>
      <c r="AJ22" s="108">
        <f t="shared" ref="AJ22:AJ23" ca="1" si="72">IF(AH$9 = 0, 0, IFERROR((AH22 - AI22) / AI22, 0))</f>
        <v>8.6599099542695443E-2</v>
      </c>
      <c r="AK22" s="120">
        <f ca="1">SUMIFS(NET_AMT_T, CHANNEL_COUNT, $A$2, IS_JJCC, $B$2, CUST_GROUP, $A22, RECENCY_GROUP, $B22, TIMEFRAME, AK$1)</f>
        <v>50225871.369999997</v>
      </c>
      <c r="AL22" s="111">
        <f ca="1">SUMIFS(NET_AMT_T, CHANNEL_COUNT, $A$2, IS_JJCC, $B$2, CUST_GROUP, $A22, RECENCY_GROUP, $B22, TIMEFRAME, AL$1)</f>
        <v>46132571.540000007</v>
      </c>
      <c r="AM22" s="108">
        <f t="shared" ref="AM22:AM23" ca="1" si="73">IF(AK$9 = 0, 0, IFERROR((AK22 - AL22) / AL22, 0))</f>
        <v>8.8729062641800222E-2</v>
      </c>
      <c r="AN22" s="120">
        <f ca="1">SUMIFS(NET_AMT_T, CHANNEL_COUNT, $A$2, IS_JJCC, $B$2, CUST_GROUP, $A22, RECENCY_GROUP, $B22, TIMEFRAME, AN$1)</f>
        <v>52055438.280000009</v>
      </c>
      <c r="AO22" s="111">
        <f ca="1">SUMIFS(NET_AMT_T, CHANNEL_COUNT, $A$2, IS_JJCC, $B$2, CUST_GROUP, $A22, RECENCY_GROUP, $B22, TIMEFRAME, AO$1)</f>
        <v>48498280.569999985</v>
      </c>
      <c r="AP22" s="108">
        <f t="shared" ref="AP22:AP23" ca="1" si="74">IF(AN$9 = 0, 0, IFERROR((AN22 - AO22) / AO22, 0))</f>
        <v>7.3346058214698973E-2</v>
      </c>
      <c r="AQ22" s="120">
        <f ca="1">SUMIFS(NET_AMT_T, CHANNEL_COUNT, $A$2, IS_JJCC, $B$2, CUST_GROUP, $A22, RECENCY_GROUP, $B22, TIMEFRAME, AQ$1)</f>
        <v>59510738.629999988</v>
      </c>
      <c r="AR22" s="111">
        <f ca="1">SUMIFS(NET_AMT_T, CHANNEL_COUNT, $A$2, IS_JJCC, $B$2, CUST_GROUP, $A22, RECENCY_GROUP, $B22, TIMEFRAME, AR$1)</f>
        <v>47616569.489999987</v>
      </c>
      <c r="AS22" s="108">
        <f t="shared" ref="AS22:AS23" ca="1" si="75">IF(AQ$9 = 0, 0, IFERROR((AQ22 - AR22) / AR22, 0))</f>
        <v>0.24979055121763674</v>
      </c>
      <c r="AT22" s="120">
        <f ca="1">SUMIFS(NET_AMT_T, CHANNEL_COUNT, $A$2, IS_JJCC, $B$2, CUST_GROUP, $A22, RECENCY_GROUP, $B22, TIMEFRAME, AT$1)</f>
        <v>35085912.699999996</v>
      </c>
      <c r="AU22" s="111">
        <f ca="1">SUMIFS(NET_AMT_T, CHANNEL_COUNT, $A$2, IS_JJCC, $B$2, CUST_GROUP, $A22, RECENCY_GROUP, $B22, TIMEFRAME, AU$1)</f>
        <v>30028496.27</v>
      </c>
      <c r="AV22" s="108">
        <f t="shared" ref="AV22:AV23" ca="1" si="76">IF(AT$9 = 0, 0, IFERROR((AT22 - AU22) / AU22, 0))</f>
        <v>0.16842056906634426</v>
      </c>
      <c r="AW22" s="120">
        <f ca="1">SUMIFS(NET_AMT_T, CHANNEL_COUNT, $A$2, IS_JJCC, $B$2, CUST_GROUP, $A22, RECENCY_GROUP, $B22, TIMEFRAME, AW$1)</f>
        <v>37046777.070000008</v>
      </c>
      <c r="AX22" s="111">
        <f ca="1">SUMIFS(NET_AMT_T, CHANNEL_COUNT, $A$2, IS_JJCC, $B$2, CUST_GROUP, $A22, RECENCY_GROUP, $B22, TIMEFRAME, AX$1)</f>
        <v>31503863.799999993</v>
      </c>
      <c r="AY22" s="108">
        <f t="shared" ref="AY22:AY23" ca="1" si="77">IF(AW$9 = 0, 0, IFERROR((AW22 - AX22) / AX22, 0))</f>
        <v>0.17594391929792483</v>
      </c>
      <c r="AZ22" s="120">
        <f ca="1">SUMIFS(NET_AMT_T, CHANNEL_COUNT, $A$2, IS_JJCC, $B$2, CUST_GROUP, $A22, RECENCY_GROUP, $B22, TIMEFRAME, AZ$1)</f>
        <v>58826604.449999988</v>
      </c>
      <c r="BA22" s="111">
        <f ca="1">SUMIFS(NET_AMT_T, CHANNEL_COUNT, $A$2, IS_JJCC, $B$2, CUST_GROUP, $A22, RECENCY_GROUP, $B22, TIMEFRAME, BA$1)</f>
        <v>54231891.679999992</v>
      </c>
      <c r="BB22" s="108">
        <f t="shared" ref="BB22:BB23" ca="1" si="78">IF(AZ$9 = 0, 0, IFERROR((AZ22 - BA22) / BA22, 0))</f>
        <v>8.4723446438333724E-2</v>
      </c>
      <c r="BC22" s="120">
        <f ca="1">SUMIFS(NET_AMT_T, CHANNEL_COUNT, $A$2, IS_JJCC, $B$2, CUST_GROUP, $A22, RECENCY_GROUP, $B22, TIMEFRAME, BC$1)</f>
        <v>50929605.93999999</v>
      </c>
      <c r="BD22" s="111">
        <f ca="1">SUMIFS(NET_AMT_T, CHANNEL_COUNT, $A$2, IS_JJCC, $B$2, CUST_GROUP, $A22, RECENCY_GROUP, $B22, TIMEFRAME, BD$1)</f>
        <v>47308838.580000013</v>
      </c>
      <c r="BE22" s="108">
        <f t="shared" ref="BE22:BE23" ca="1" si="79">IF(BC$9 = 0, 0, IFERROR((BC22 - BD22) / BD22, 0))</f>
        <v>7.6534691374365499E-2</v>
      </c>
      <c r="BF22" s="120">
        <f ca="1">SUMIFS(NET_AMT_T, CHANNEL_COUNT, $A$2, IS_JJCC, $B$2, CUST_GROUP, $A22, RECENCY_GROUP, $B22, TIMEFRAME, BF$1)</f>
        <v>51088346.830000006</v>
      </c>
      <c r="BG22" s="111">
        <f ca="1">SUMIFS(NET_AMT_T, CHANNEL_COUNT, $A$2, IS_JJCC, $B$2, CUST_GROUP, $A22, RECENCY_GROUP, $B22, TIMEFRAME, BG$1)</f>
        <v>47107680.499999993</v>
      </c>
      <c r="BH22" s="108">
        <f t="shared" ref="BH22:BH23" ca="1" si="80">IF(BF$9 = 0, 0, IFERROR((BF22 - BG22) / BG22, 0))</f>
        <v>8.4501429230845138E-2</v>
      </c>
      <c r="BI22" s="120">
        <f ca="1">SUMIFS(NET_AMT_T, CHANNEL_COUNT, $A$2, IS_JJCC, $B$2, CUST_GROUP, $A22, RECENCY_GROUP, $B22, TIMEFRAME, BI$1)</f>
        <v>60939116.439999998</v>
      </c>
      <c r="BJ22" s="111">
        <f ca="1">SUMIFS(NET_AMT_T, CHANNEL_COUNT, $A$2, IS_JJCC, $B$2, CUST_GROUP, $A22, RECENCY_GROUP, $B22, TIMEFRAME, BJ$1)</f>
        <v>51489311.079999991</v>
      </c>
      <c r="BK22" s="108">
        <f t="shared" ref="BK22:BK23" ca="1" si="81">IF(BI$9 = 0, 0, IFERROR((BI22 - BJ22) / BJ22, 0))</f>
        <v>0.18352945809116872</v>
      </c>
      <c r="BL22" s="120">
        <f ca="1">SUMIFS(NET_AMT_T, CHANNEL_COUNT, $A$2, IS_JJCC, $B$2, CUST_GROUP, $A22, RECENCY_GROUP, $B22, TIMEFRAME, BL$1)</f>
        <v>33164310.860000007</v>
      </c>
      <c r="BM22" s="111">
        <f ca="1">SUMIFS(NET_AMT_T, CHANNEL_COUNT, $A$2, IS_JJCC, $B$2, CUST_GROUP, $A22, RECENCY_GROUP, $B22, TIMEFRAME, BM$1)</f>
        <v>30770380.440000001</v>
      </c>
      <c r="BN22" s="108">
        <f t="shared" ref="BN22:BN23" ca="1" si="82">IF(BL$9 = 0, 0, IFERROR((BL22 - BM22) / BM22, 0))</f>
        <v>7.7799831713748074E-2</v>
      </c>
      <c r="BO22" s="152" t="str">
        <f t="shared" si="63"/>
        <v>All Transactions</v>
      </c>
      <c r="BP22" s="249"/>
    </row>
    <row r="23" spans="1:68" hidden="1" x14ac:dyDescent="0.2">
      <c r="A23" s="6" t="str">
        <f>A$11</f>
        <v>&gt;= 1</v>
      </c>
      <c r="B23" s="3" t="str">
        <f t="shared" ref="B23" si="83">B$11</f>
        <v>&gt;= 0</v>
      </c>
      <c r="D23" s="237"/>
      <c r="E23" s="77" t="str">
        <f>$E$11</f>
        <v>Identified Customers</v>
      </c>
      <c r="F23" s="121">
        <f ca="1">SUMIFS(NET_AMT_T, CHANNEL_COUNT, $A$2, IS_JJCC, $B$2, CUST_GROUP, $A23, RECENCY_GROUP, $B23, TIMEFRAME, F$1)</f>
        <v>321616960.3599999</v>
      </c>
      <c r="G23" s="104">
        <f ca="1">SUMIFS(NET_AMT_T, CHANNEL_COUNT, $A$2, IS_JJCC, $B$2, CUST_GROUP, $A23, RECENCY_GROUP, $B23, TIMEFRAME, G$1)</f>
        <v>281972090.57999998</v>
      </c>
      <c r="H23" s="48">
        <f t="shared" ca="1" si="64"/>
        <v>0.14059855958954218</v>
      </c>
      <c r="I23" s="141"/>
      <c r="J23" s="121">
        <f ca="1">SUMIFS(NET_AMT_T, CHANNEL_COUNT, $A$2, IS_JJCC, $B$2, CUST_GROUP, $A23, RECENCY_GROUP, $B23, TIMEFRAME, J$1)</f>
        <v>354558826.74000007</v>
      </c>
      <c r="K23" s="104">
        <f ca="1">SUMIFS(NET_AMT_T, CHANNEL_COUNT, $A$2, IS_JJCC, $B$2, CUST_GROUP, $A23, RECENCY_GROUP, $B23, TIMEFRAME, K$1)</f>
        <v>322834619.27999997</v>
      </c>
      <c r="L23" s="48">
        <f t="shared" ca="1" si="65"/>
        <v>9.8267675042883654E-2</v>
      </c>
      <c r="M23" s="141"/>
      <c r="N23" s="121">
        <f ca="1">SUMIFS(NET_AMT_T, CHANNEL_COUNT, $A$2, IS_JJCC, $B$2, CUST_GROUP, $A23, RECENCY_GROUP, $B23, TIMEFRAME, N$1)</f>
        <v>354558826.74000007</v>
      </c>
      <c r="O23" s="104">
        <f ca="1">SUMIFS(NET_AMT_T, CHANNEL_COUNT, $A$2, IS_JJCC, $B$2, CUST_GROUP, $A23, RECENCY_GROUP, $B23, TIMEFRAME, O$1)</f>
        <v>322834619.27999997</v>
      </c>
      <c r="P23" s="48">
        <f t="shared" ca="1" si="66"/>
        <v>9.8267675042883654E-2</v>
      </c>
      <c r="Q23" s="141"/>
      <c r="R23" s="121">
        <f ca="1">SUMIFS(NET_AMT_T, CHANNEL_COUNT, $A$2, IS_JJCC, $B$2, CUST_GROUP, $A23, RECENCY_GROUP, $B23, TIMEFRAME, R$1)</f>
        <v>117109790.66000003</v>
      </c>
      <c r="S23" s="104">
        <f ca="1">SUMIFS(NET_AMT_T, CHANNEL_COUNT, $A$2, IS_JJCC, $B$2, CUST_GROUP, $A23, RECENCY_GROUP, $B23, TIMEFRAME, S$1)</f>
        <v>106089472.86999999</v>
      </c>
      <c r="T23" s="48">
        <f t="shared" ca="1" si="67"/>
        <v>0.10387758079921956</v>
      </c>
      <c r="U23" s="121">
        <f ca="1">SUMIFS(NET_AMT_T, CHANNEL_COUNT, $A$2, IS_JJCC, $B$2, CUST_GROUP, $A23, RECENCY_GROUP, $B23, TIMEFRAME, U$1)</f>
        <v>122984370.37000003</v>
      </c>
      <c r="V23" s="104">
        <f ca="1">SUMIFS(NET_AMT_T, CHANNEL_COUNT, $A$2, IS_JJCC, $B$2, CUST_GROUP, $A23, RECENCY_GROUP, $B23, TIMEFRAME, V$1)</f>
        <v>107465934.89</v>
      </c>
      <c r="W23" s="48">
        <f t="shared" ca="1" si="68"/>
        <v>0.14440329855115852</v>
      </c>
      <c r="X23" s="121">
        <f ca="1">SUMIFS(NET_AMT_T, CHANNEL_COUNT, $A$2, IS_JJCC, $B$2, CUST_GROUP, $A23, RECENCY_GROUP, $B23, TIMEFRAME, X$1)</f>
        <v>124609762.50999999</v>
      </c>
      <c r="Y23" s="104">
        <f ca="1">SUMIFS(NET_AMT_T, CHANNEL_COUNT, $A$2, IS_JJCC, $B$2, CUST_GROUP, $A23, RECENCY_GROUP, $B23, TIMEFRAME, Y$1)</f>
        <v>114548883.39</v>
      </c>
      <c r="Z23" s="48">
        <f t="shared" ca="1" si="69"/>
        <v>8.7830442534704747E-2</v>
      </c>
      <c r="AA23" s="121">
        <f ca="1">SUMIFS(NET_AMT_T, CHANNEL_COUNT, $A$2, IS_JJCC, $B$2, CUST_GROUP, $A23, RECENCY_GROUP, $B23, TIMEFRAME, AA$1)</f>
        <v>118349434.09000002</v>
      </c>
      <c r="AB23" s="104">
        <f ca="1">SUMIFS(NET_AMT_T, CHANNEL_COUNT, $A$2, IS_JJCC, $B$2, CUST_GROUP, $A23, RECENCY_GROUP, $B23, TIMEFRAME, AB$1)</f>
        <v>106296947.92000002</v>
      </c>
      <c r="AC23" s="48">
        <f t="shared" ca="1" si="70"/>
        <v>0.11338506331405493</v>
      </c>
      <c r="AD23" s="141"/>
      <c r="AE23" s="121">
        <f ca="1">SUMIFS(NET_AMT_T, CHANNEL_COUNT, $A$2, IS_JJCC, $B$2, CUST_GROUP, $A23, RECENCY_GROUP, $B23, TIMEFRAME, AE$1)</f>
        <v>31937163.289999999</v>
      </c>
      <c r="AF23" s="104">
        <f ca="1">SUMIFS(NET_AMT_T, CHANNEL_COUNT, $A$2, IS_JJCC, $B$2, CUST_GROUP, $A23, RECENCY_GROUP, $B23, TIMEFRAME, AF$1)</f>
        <v>25732886.920000009</v>
      </c>
      <c r="AG23" s="48">
        <f t="shared" ca="1" si="71"/>
        <v>0.24110300524337702</v>
      </c>
      <c r="AH23" s="121">
        <f ca="1">SUMIFS(NET_AMT_T, CHANNEL_COUNT, $A$2, IS_JJCC, $B$2, CUST_GROUP, $A23, RECENCY_GROUP, $B23, TIMEFRAME, AH$1)</f>
        <v>55221875.820000023</v>
      </c>
      <c r="AI23" s="104">
        <f ca="1">SUMIFS(NET_AMT_T, CHANNEL_COUNT, $A$2, IS_JJCC, $B$2, CUST_GROUP, $A23, RECENCY_GROUP, $B23, TIMEFRAME, AI$1)</f>
        <v>50820837.090000004</v>
      </c>
      <c r="AJ23" s="48">
        <f t="shared" ca="1" si="72"/>
        <v>8.6599099542695443E-2</v>
      </c>
      <c r="AK23" s="121">
        <f ca="1">SUMIFS(NET_AMT_T, CHANNEL_COUNT, $A$2, IS_JJCC, $B$2, CUST_GROUP, $A23, RECENCY_GROUP, $B23, TIMEFRAME, AK$1)</f>
        <v>50225871.369999997</v>
      </c>
      <c r="AL23" s="104">
        <f ca="1">SUMIFS(NET_AMT_T, CHANNEL_COUNT, $A$2, IS_JJCC, $B$2, CUST_GROUP, $A23, RECENCY_GROUP, $B23, TIMEFRAME, AL$1)</f>
        <v>46132571.540000007</v>
      </c>
      <c r="AM23" s="48">
        <f t="shared" ca="1" si="73"/>
        <v>8.8729062641800222E-2</v>
      </c>
      <c r="AN23" s="121">
        <f ca="1">SUMIFS(NET_AMT_T, CHANNEL_COUNT, $A$2, IS_JJCC, $B$2, CUST_GROUP, $A23, RECENCY_GROUP, $B23, TIMEFRAME, AN$1)</f>
        <v>52055438.280000009</v>
      </c>
      <c r="AO23" s="104">
        <f ca="1">SUMIFS(NET_AMT_T, CHANNEL_COUNT, $A$2, IS_JJCC, $B$2, CUST_GROUP, $A23, RECENCY_GROUP, $B23, TIMEFRAME, AO$1)</f>
        <v>48498280.569999985</v>
      </c>
      <c r="AP23" s="48">
        <f t="shared" ca="1" si="74"/>
        <v>7.3346058214698973E-2</v>
      </c>
      <c r="AQ23" s="121">
        <f ca="1">SUMIFS(NET_AMT_T, CHANNEL_COUNT, $A$2, IS_JJCC, $B$2, CUST_GROUP, $A23, RECENCY_GROUP, $B23, TIMEFRAME, AQ$1)</f>
        <v>59510738.629999988</v>
      </c>
      <c r="AR23" s="104">
        <f ca="1">SUMIFS(NET_AMT_T, CHANNEL_COUNT, $A$2, IS_JJCC, $B$2, CUST_GROUP, $A23, RECENCY_GROUP, $B23, TIMEFRAME, AR$1)</f>
        <v>47616569.489999987</v>
      </c>
      <c r="AS23" s="48">
        <f t="shared" ca="1" si="75"/>
        <v>0.24979055121763674</v>
      </c>
      <c r="AT23" s="121">
        <f ca="1">SUMIFS(NET_AMT_T, CHANNEL_COUNT, $A$2, IS_JJCC, $B$2, CUST_GROUP, $A23, RECENCY_GROUP, $B23, TIMEFRAME, AT$1)</f>
        <v>35085912.699999996</v>
      </c>
      <c r="AU23" s="104">
        <f ca="1">SUMIFS(NET_AMT_T, CHANNEL_COUNT, $A$2, IS_JJCC, $B$2, CUST_GROUP, $A23, RECENCY_GROUP, $B23, TIMEFRAME, AU$1)</f>
        <v>30028496.27</v>
      </c>
      <c r="AV23" s="48">
        <f t="shared" ca="1" si="76"/>
        <v>0.16842056906634426</v>
      </c>
      <c r="AW23" s="121">
        <f ca="1">SUMIFS(NET_AMT_T, CHANNEL_COUNT, $A$2, IS_JJCC, $B$2, CUST_GROUP, $A23, RECENCY_GROUP, $B23, TIMEFRAME, AW$1)</f>
        <v>37046777.070000008</v>
      </c>
      <c r="AX23" s="104">
        <f ca="1">SUMIFS(NET_AMT_T, CHANNEL_COUNT, $A$2, IS_JJCC, $B$2, CUST_GROUP, $A23, RECENCY_GROUP, $B23, TIMEFRAME, AX$1)</f>
        <v>31503863.799999993</v>
      </c>
      <c r="AY23" s="48">
        <f t="shared" ca="1" si="77"/>
        <v>0.17594391929792483</v>
      </c>
      <c r="AZ23" s="121">
        <f ca="1">SUMIFS(NET_AMT_T, CHANNEL_COUNT, $A$2, IS_JJCC, $B$2, CUST_GROUP, $A23, RECENCY_GROUP, $B23, TIMEFRAME, AZ$1)</f>
        <v>58826604.449999988</v>
      </c>
      <c r="BA23" s="104">
        <f ca="1">SUMIFS(NET_AMT_T, CHANNEL_COUNT, $A$2, IS_JJCC, $B$2, CUST_GROUP, $A23, RECENCY_GROUP, $B23, TIMEFRAME, BA$1)</f>
        <v>54231891.679999992</v>
      </c>
      <c r="BB23" s="48">
        <f t="shared" ca="1" si="78"/>
        <v>8.4723446438333724E-2</v>
      </c>
      <c r="BC23" s="121">
        <f ca="1">SUMIFS(NET_AMT_T, CHANNEL_COUNT, $A$2, IS_JJCC, $B$2, CUST_GROUP, $A23, RECENCY_GROUP, $B23, TIMEFRAME, BC$1)</f>
        <v>50929605.93999999</v>
      </c>
      <c r="BD23" s="104">
        <f ca="1">SUMIFS(NET_AMT_T, CHANNEL_COUNT, $A$2, IS_JJCC, $B$2, CUST_GROUP, $A23, RECENCY_GROUP, $B23, TIMEFRAME, BD$1)</f>
        <v>47308838.580000013</v>
      </c>
      <c r="BE23" s="48">
        <f t="shared" ca="1" si="79"/>
        <v>7.6534691374365499E-2</v>
      </c>
      <c r="BF23" s="121">
        <f ca="1">SUMIFS(NET_AMT_T, CHANNEL_COUNT, $A$2, IS_JJCC, $B$2, CUST_GROUP, $A23, RECENCY_GROUP, $B23, TIMEFRAME, BF$1)</f>
        <v>51088346.830000006</v>
      </c>
      <c r="BG23" s="104">
        <f ca="1">SUMIFS(NET_AMT_T, CHANNEL_COUNT, $A$2, IS_JJCC, $B$2, CUST_GROUP, $A23, RECENCY_GROUP, $B23, TIMEFRAME, BG$1)</f>
        <v>47107680.499999993</v>
      </c>
      <c r="BH23" s="48">
        <f t="shared" ca="1" si="80"/>
        <v>8.4501429230845138E-2</v>
      </c>
      <c r="BI23" s="121">
        <f ca="1">SUMIFS(NET_AMT_T, CHANNEL_COUNT, $A$2, IS_JJCC, $B$2, CUST_GROUP, $A23, RECENCY_GROUP, $B23, TIMEFRAME, BI$1)</f>
        <v>60939116.439999998</v>
      </c>
      <c r="BJ23" s="104">
        <f ca="1">SUMIFS(NET_AMT_T, CHANNEL_COUNT, $A$2, IS_JJCC, $B$2, CUST_GROUP, $A23, RECENCY_GROUP, $B23, TIMEFRAME, BJ$1)</f>
        <v>51489311.079999991</v>
      </c>
      <c r="BK23" s="48">
        <f t="shared" ca="1" si="81"/>
        <v>0.18352945809116872</v>
      </c>
      <c r="BL23" s="121">
        <f ca="1">SUMIFS(NET_AMT_T, CHANNEL_COUNT, $A$2, IS_JJCC, $B$2, CUST_GROUP, $A23, RECENCY_GROUP, $B23, TIMEFRAME, BL$1)</f>
        <v>33164310.860000007</v>
      </c>
      <c r="BM23" s="104">
        <f ca="1">SUMIFS(NET_AMT_T, CHANNEL_COUNT, $A$2, IS_JJCC, $B$2, CUST_GROUP, $A23, RECENCY_GROUP, $B23, TIMEFRAME, BM$1)</f>
        <v>30770380.440000001</v>
      </c>
      <c r="BN23" s="48">
        <f t="shared" ca="1" si="82"/>
        <v>7.7799831713748074E-2</v>
      </c>
      <c r="BO23" s="154" t="str">
        <f t="shared" si="63"/>
        <v>Identified Customers</v>
      </c>
      <c r="BP23" s="249"/>
    </row>
    <row r="24" spans="1:68" hidden="1" x14ac:dyDescent="0.2">
      <c r="A24" s="6"/>
      <c r="D24" s="237"/>
      <c r="E24" s="76" t="str">
        <f>$E$12</f>
        <v>% to Total Company</v>
      </c>
      <c r="F24" s="33">
        <f ca="1">IFERROR(F22 / F21, 0)</f>
        <v>1</v>
      </c>
      <c r="G24" s="8">
        <f ca="1">IFERROR(G22 / G21, 0)</f>
        <v>1</v>
      </c>
      <c r="H24" s="20">
        <f t="shared" ref="H24:H25" ca="1" si="84">IF(F$9 = 0, 0, IFERROR((F24 - G24) * 10000, 0))</f>
        <v>0</v>
      </c>
      <c r="I24" s="88"/>
      <c r="J24" s="33">
        <f ca="1">IFERROR(J22 / J21, 0)</f>
        <v>1</v>
      </c>
      <c r="K24" s="8">
        <f ca="1">IFERROR(K22 / K21, 0)</f>
        <v>1</v>
      </c>
      <c r="L24" s="20">
        <f t="shared" ref="L24:L25" ca="1" si="85">IF(J$9 = 0, 0, IFERROR((J24 - K24) * 10000, 0))</f>
        <v>0</v>
      </c>
      <c r="M24" s="88"/>
      <c r="N24" s="33">
        <f ca="1">IFERROR(N22 / N21, 0)</f>
        <v>1</v>
      </c>
      <c r="O24" s="8">
        <f ca="1">IFERROR(O22 / O21, 0)</f>
        <v>1</v>
      </c>
      <c r="P24" s="20">
        <f t="shared" ref="P24:P25" ca="1" si="86">IF(N$9 = 0, 0, IFERROR((N24 - O24) * 10000, 0))</f>
        <v>0</v>
      </c>
      <c r="Q24" s="88"/>
      <c r="R24" s="33">
        <f ca="1">IFERROR(R22 / R21, 0)</f>
        <v>1</v>
      </c>
      <c r="S24" s="8">
        <f ca="1">IFERROR(S22 / S21, 0)</f>
        <v>1</v>
      </c>
      <c r="T24" s="20">
        <f t="shared" ref="T24:T25" ca="1" si="87">IF(R$9 = 0, 0, IFERROR((R24 - S24) * 10000, 0))</f>
        <v>0</v>
      </c>
      <c r="U24" s="33">
        <f ca="1">IFERROR(U22 / U21, 0)</f>
        <v>1</v>
      </c>
      <c r="V24" s="8">
        <f ca="1">IFERROR(V22 / V21, 0)</f>
        <v>1</v>
      </c>
      <c r="W24" s="20">
        <f t="shared" ref="W24:W25" ca="1" si="88">IF(U$9 = 0, 0, IFERROR((U24 - V24) * 10000, 0))</f>
        <v>0</v>
      </c>
      <c r="X24" s="33">
        <f ca="1">IFERROR(X22 / X21, 0)</f>
        <v>1</v>
      </c>
      <c r="Y24" s="8">
        <f ca="1">IFERROR(Y22 / Y21, 0)</f>
        <v>1</v>
      </c>
      <c r="Z24" s="20">
        <f t="shared" ref="Z24:Z25" ca="1" si="89">IF(X$9 = 0, 0, IFERROR((X24 - Y24) * 10000, 0))</f>
        <v>0</v>
      </c>
      <c r="AA24" s="33">
        <f ca="1">IFERROR(AA22 / AA21, 0)</f>
        <v>1</v>
      </c>
      <c r="AB24" s="8">
        <f ca="1">IFERROR(AB22 / AB21, 0)</f>
        <v>1</v>
      </c>
      <c r="AC24" s="20">
        <f t="shared" ref="AC24:AC25" ca="1" si="90">IF(AA$9 = 0, 0, IFERROR((AA24 - AB24) * 10000, 0))</f>
        <v>0</v>
      </c>
      <c r="AD24" s="88"/>
      <c r="AE24" s="33">
        <f ca="1">IFERROR(AE22 / AE21, 0)</f>
        <v>1</v>
      </c>
      <c r="AF24" s="8">
        <f ca="1">IFERROR(AF22 / AF21, 0)</f>
        <v>1</v>
      </c>
      <c r="AG24" s="20">
        <f t="shared" ref="AG24:AG25" ca="1" si="91">IF(AE$9 = 0, 0, IFERROR((AE24 - AF24) * 10000, 0))</f>
        <v>0</v>
      </c>
      <c r="AH24" s="33">
        <f ca="1">IFERROR(AH22 / AH21, 0)</f>
        <v>1</v>
      </c>
      <c r="AI24" s="8">
        <f ca="1">IFERROR(AI22 / AI21, 0)</f>
        <v>1</v>
      </c>
      <c r="AJ24" s="20">
        <f t="shared" ref="AJ24:AJ25" ca="1" si="92">IF(AH$9 = 0, 0, IFERROR((AH24 - AI24) * 10000, 0))</f>
        <v>0</v>
      </c>
      <c r="AK24" s="33">
        <f ca="1">IFERROR(AK22 / AK21, 0)</f>
        <v>1</v>
      </c>
      <c r="AL24" s="8">
        <f ca="1">IFERROR(AL22 / AL21, 0)</f>
        <v>1</v>
      </c>
      <c r="AM24" s="20">
        <f t="shared" ref="AM24:AM25" ca="1" si="93">IF(AK$9 = 0, 0, IFERROR((AK24 - AL24) * 10000, 0))</f>
        <v>0</v>
      </c>
      <c r="AN24" s="33">
        <f ca="1">IFERROR(AN22 / AN21, 0)</f>
        <v>1</v>
      </c>
      <c r="AO24" s="8">
        <f ca="1">IFERROR(AO22 / AO21, 0)</f>
        <v>1</v>
      </c>
      <c r="AP24" s="20">
        <f t="shared" ref="AP24:AP25" ca="1" si="94">IF(AN$9 = 0, 0, IFERROR((AN24 - AO24) * 10000, 0))</f>
        <v>0</v>
      </c>
      <c r="AQ24" s="33">
        <f ca="1">IFERROR(AQ22 / AQ21, 0)</f>
        <v>1</v>
      </c>
      <c r="AR24" s="8">
        <f ca="1">IFERROR(AR22 / AR21, 0)</f>
        <v>1</v>
      </c>
      <c r="AS24" s="20">
        <f t="shared" ref="AS24:AS25" ca="1" si="95">IF(AQ$9 = 0, 0, IFERROR((AQ24 - AR24) * 10000, 0))</f>
        <v>0</v>
      </c>
      <c r="AT24" s="33">
        <f ca="1">IFERROR(AT22 / AT21, 0)</f>
        <v>1</v>
      </c>
      <c r="AU24" s="8">
        <f ca="1">IFERROR(AU22 / AU21, 0)</f>
        <v>1</v>
      </c>
      <c r="AV24" s="20">
        <f t="shared" ref="AV24:AV25" ca="1" si="96">IF(AT$9 = 0, 0, IFERROR((AT24 - AU24) * 10000, 0))</f>
        <v>0</v>
      </c>
      <c r="AW24" s="33">
        <f ca="1">IFERROR(AW22 / AW21, 0)</f>
        <v>1</v>
      </c>
      <c r="AX24" s="8">
        <f ca="1">IFERROR(AX22 / AX21, 0)</f>
        <v>1</v>
      </c>
      <c r="AY24" s="20">
        <f t="shared" ref="AY24:AY25" ca="1" si="97">IF(AW$9 = 0, 0, IFERROR((AW24 - AX24) * 10000, 0))</f>
        <v>0</v>
      </c>
      <c r="AZ24" s="33">
        <f ca="1">IFERROR(AZ22 / AZ21, 0)</f>
        <v>1</v>
      </c>
      <c r="BA24" s="8">
        <f ca="1">IFERROR(BA22 / BA21, 0)</f>
        <v>1</v>
      </c>
      <c r="BB24" s="20">
        <f t="shared" ref="BB24:BB25" ca="1" si="98">IF(AZ$9 = 0, 0, IFERROR((AZ24 - BA24) * 10000, 0))</f>
        <v>0</v>
      </c>
      <c r="BC24" s="33">
        <f ca="1">IFERROR(BC22 / BC21, 0)</f>
        <v>1</v>
      </c>
      <c r="BD24" s="8">
        <f ca="1">IFERROR(BD22 / BD21, 0)</f>
        <v>1</v>
      </c>
      <c r="BE24" s="20">
        <f t="shared" ref="BE24:BE25" ca="1" si="99">IF(BC$9 = 0, 0, IFERROR((BC24 - BD24) * 10000, 0))</f>
        <v>0</v>
      </c>
      <c r="BF24" s="33">
        <f ca="1">IFERROR(BF22 / BF21, 0)</f>
        <v>1</v>
      </c>
      <c r="BG24" s="8">
        <f ca="1">IFERROR(BG22 / BG21, 0)</f>
        <v>1</v>
      </c>
      <c r="BH24" s="20">
        <f t="shared" ref="BH24:BH25" ca="1" si="100">IF(BF$9 = 0, 0, IFERROR((BF24 - BG24) * 10000, 0))</f>
        <v>0</v>
      </c>
      <c r="BI24" s="33">
        <f ca="1">IFERROR(BI22 / BI21, 0)</f>
        <v>1</v>
      </c>
      <c r="BJ24" s="8">
        <f ca="1">IFERROR(BJ22 / BJ21, 0)</f>
        <v>1</v>
      </c>
      <c r="BK24" s="20">
        <f t="shared" ref="BK24:BK25" ca="1" si="101">IF(BI$9 = 0, 0, IFERROR((BI24 - BJ24) * 10000, 0))</f>
        <v>0</v>
      </c>
      <c r="BL24" s="33">
        <f ca="1">IFERROR(BL22 / BL21, 0)</f>
        <v>1</v>
      </c>
      <c r="BM24" s="8">
        <f ca="1">IFERROR(BM22 / BM21, 0)</f>
        <v>1</v>
      </c>
      <c r="BN24" s="20">
        <f t="shared" ref="BN24:BN25" ca="1" si="102">IF(BL$9 = 0, 0, IFERROR((BL24 - BM24) * 10000, 0))</f>
        <v>0</v>
      </c>
      <c r="BO24" s="155" t="str">
        <f t="shared" si="63"/>
        <v>% to Total Company</v>
      </c>
      <c r="BP24" s="249"/>
    </row>
    <row r="25" spans="1:68" hidden="1" x14ac:dyDescent="0.2">
      <c r="A25" s="6"/>
      <c r="D25" s="239"/>
      <c r="E25" s="78" t="str">
        <f>$E$13</f>
        <v>% Identified</v>
      </c>
      <c r="F25" s="30">
        <f ca="1">IFERROR(F23 / F22, 0)</f>
        <v>1</v>
      </c>
      <c r="G25" s="14">
        <f ca="1">IFERROR(G23 / G22, 0)</f>
        <v>1</v>
      </c>
      <c r="H25" s="19">
        <f t="shared" ca="1" si="84"/>
        <v>0</v>
      </c>
      <c r="I25" s="88"/>
      <c r="J25" s="30">
        <f ca="1">IFERROR(J23 / J22, 0)</f>
        <v>1</v>
      </c>
      <c r="K25" s="14">
        <f ca="1">IFERROR(K23 / K22, 0)</f>
        <v>1</v>
      </c>
      <c r="L25" s="19">
        <f t="shared" ca="1" si="85"/>
        <v>0</v>
      </c>
      <c r="M25" s="88"/>
      <c r="N25" s="30">
        <f ca="1">IFERROR(N23 / N22, 0)</f>
        <v>1</v>
      </c>
      <c r="O25" s="14">
        <f ca="1">IFERROR(O23 / O22, 0)</f>
        <v>1</v>
      </c>
      <c r="P25" s="19">
        <f t="shared" ca="1" si="86"/>
        <v>0</v>
      </c>
      <c r="Q25" s="88"/>
      <c r="R25" s="30">
        <f ca="1">IFERROR(R23 / R22, 0)</f>
        <v>1</v>
      </c>
      <c r="S25" s="14">
        <f ca="1">IFERROR(S23 / S22, 0)</f>
        <v>1</v>
      </c>
      <c r="T25" s="19">
        <f t="shared" ca="1" si="87"/>
        <v>0</v>
      </c>
      <c r="U25" s="30">
        <f ca="1">IFERROR(U23 / U22, 0)</f>
        <v>1</v>
      </c>
      <c r="V25" s="14">
        <f ca="1">IFERROR(V23 / V22, 0)</f>
        <v>1</v>
      </c>
      <c r="W25" s="19">
        <f t="shared" ca="1" si="88"/>
        <v>0</v>
      </c>
      <c r="X25" s="30">
        <f ca="1">IFERROR(X23 / X22, 0)</f>
        <v>1</v>
      </c>
      <c r="Y25" s="14">
        <f ca="1">IFERROR(Y23 / Y22, 0)</f>
        <v>1</v>
      </c>
      <c r="Z25" s="19">
        <f t="shared" ca="1" si="89"/>
        <v>0</v>
      </c>
      <c r="AA25" s="30">
        <f ca="1">IFERROR(AA23 / AA22, 0)</f>
        <v>1</v>
      </c>
      <c r="AB25" s="14">
        <f ca="1">IFERROR(AB23 / AB22, 0)</f>
        <v>1</v>
      </c>
      <c r="AC25" s="19">
        <f t="shared" ca="1" si="90"/>
        <v>0</v>
      </c>
      <c r="AD25" s="88"/>
      <c r="AE25" s="30">
        <f ca="1">IFERROR(AE23 / AE22, 0)</f>
        <v>1</v>
      </c>
      <c r="AF25" s="14">
        <f ca="1">IFERROR(AF23 / AF22, 0)</f>
        <v>1</v>
      </c>
      <c r="AG25" s="19">
        <f t="shared" ca="1" si="91"/>
        <v>0</v>
      </c>
      <c r="AH25" s="30">
        <f ca="1">IFERROR(AH23 / AH22, 0)</f>
        <v>1</v>
      </c>
      <c r="AI25" s="14">
        <f ca="1">IFERROR(AI23 / AI22, 0)</f>
        <v>1</v>
      </c>
      <c r="AJ25" s="19">
        <f t="shared" ca="1" si="92"/>
        <v>0</v>
      </c>
      <c r="AK25" s="30">
        <f ca="1">IFERROR(AK23 / AK22, 0)</f>
        <v>1</v>
      </c>
      <c r="AL25" s="14">
        <f ca="1">IFERROR(AL23 / AL22, 0)</f>
        <v>1</v>
      </c>
      <c r="AM25" s="19">
        <f t="shared" ca="1" si="93"/>
        <v>0</v>
      </c>
      <c r="AN25" s="30">
        <f ca="1">IFERROR(AN23 / AN22, 0)</f>
        <v>1</v>
      </c>
      <c r="AO25" s="14">
        <f ca="1">IFERROR(AO23 / AO22, 0)</f>
        <v>1</v>
      </c>
      <c r="AP25" s="19">
        <f t="shared" ca="1" si="94"/>
        <v>0</v>
      </c>
      <c r="AQ25" s="30">
        <f ca="1">IFERROR(AQ23 / AQ22, 0)</f>
        <v>1</v>
      </c>
      <c r="AR25" s="14">
        <f ca="1">IFERROR(AR23 / AR22, 0)</f>
        <v>1</v>
      </c>
      <c r="AS25" s="19">
        <f t="shared" ca="1" si="95"/>
        <v>0</v>
      </c>
      <c r="AT25" s="30">
        <f ca="1">IFERROR(AT23 / AT22, 0)</f>
        <v>1</v>
      </c>
      <c r="AU25" s="14">
        <f ca="1">IFERROR(AU23 / AU22, 0)</f>
        <v>1</v>
      </c>
      <c r="AV25" s="19">
        <f t="shared" ca="1" si="96"/>
        <v>0</v>
      </c>
      <c r="AW25" s="30">
        <f ca="1">IFERROR(AW23 / AW22, 0)</f>
        <v>1</v>
      </c>
      <c r="AX25" s="14">
        <f ca="1">IFERROR(AX23 / AX22, 0)</f>
        <v>1</v>
      </c>
      <c r="AY25" s="19">
        <f t="shared" ca="1" si="97"/>
        <v>0</v>
      </c>
      <c r="AZ25" s="30">
        <f ca="1">IFERROR(AZ23 / AZ22, 0)</f>
        <v>1</v>
      </c>
      <c r="BA25" s="14">
        <f ca="1">IFERROR(BA23 / BA22, 0)</f>
        <v>1</v>
      </c>
      <c r="BB25" s="19">
        <f t="shared" ca="1" si="98"/>
        <v>0</v>
      </c>
      <c r="BC25" s="30">
        <f ca="1">IFERROR(BC23 / BC22, 0)</f>
        <v>1</v>
      </c>
      <c r="BD25" s="14">
        <f ca="1">IFERROR(BD23 / BD22, 0)</f>
        <v>1</v>
      </c>
      <c r="BE25" s="19">
        <f t="shared" ca="1" si="99"/>
        <v>0</v>
      </c>
      <c r="BF25" s="30">
        <f ca="1">IFERROR(BF23 / BF22, 0)</f>
        <v>1</v>
      </c>
      <c r="BG25" s="14">
        <f ca="1">IFERROR(BG23 / BG22, 0)</f>
        <v>1</v>
      </c>
      <c r="BH25" s="19">
        <f t="shared" ca="1" si="100"/>
        <v>0</v>
      </c>
      <c r="BI25" s="30">
        <f ca="1">IFERROR(BI23 / BI22, 0)</f>
        <v>1</v>
      </c>
      <c r="BJ25" s="14">
        <f ca="1">IFERROR(BJ23 / BJ22, 0)</f>
        <v>1</v>
      </c>
      <c r="BK25" s="19">
        <f t="shared" ca="1" si="101"/>
        <v>0</v>
      </c>
      <c r="BL25" s="30">
        <f ca="1">IFERROR(BL23 / BL22, 0)</f>
        <v>1</v>
      </c>
      <c r="BM25" s="14">
        <f ca="1">IFERROR(BM23 / BM22, 0)</f>
        <v>1</v>
      </c>
      <c r="BN25" s="19">
        <f t="shared" ca="1" si="102"/>
        <v>0</v>
      </c>
      <c r="BO25" s="156" t="str">
        <f t="shared" si="63"/>
        <v>% Identified</v>
      </c>
      <c r="BP25" s="251"/>
    </row>
    <row r="26" spans="1:68" ht="3.75" hidden="1" customHeight="1" x14ac:dyDescent="0.2">
      <c r="A26" s="6"/>
      <c r="D26" s="144"/>
      <c r="E26" s="144"/>
      <c r="F26" s="144"/>
      <c r="G26" s="144"/>
      <c r="H26" s="160"/>
      <c r="I26" s="138"/>
      <c r="J26" s="144"/>
      <c r="K26" s="144"/>
      <c r="L26" s="160"/>
      <c r="M26" s="138"/>
      <c r="N26" s="144"/>
      <c r="O26" s="144"/>
      <c r="P26" s="160"/>
      <c r="Q26" s="138"/>
      <c r="R26" s="144"/>
      <c r="S26" s="144"/>
      <c r="T26" s="160"/>
      <c r="U26" s="144"/>
      <c r="V26" s="144"/>
      <c r="W26" s="160"/>
      <c r="X26" s="144"/>
      <c r="Y26" s="144"/>
      <c r="Z26" s="160"/>
      <c r="AA26" s="144"/>
      <c r="AB26" s="144"/>
      <c r="AC26" s="160"/>
      <c r="AD26" s="138"/>
      <c r="AE26" s="144"/>
      <c r="AF26" s="144"/>
      <c r="AG26" s="160"/>
      <c r="AH26" s="144"/>
      <c r="AI26" s="144"/>
      <c r="AJ26" s="160"/>
      <c r="AK26" s="144"/>
      <c r="AL26" s="144"/>
      <c r="AM26" s="160"/>
      <c r="AN26" s="144"/>
      <c r="AO26" s="144"/>
      <c r="AP26" s="160"/>
      <c r="AQ26" s="144"/>
      <c r="AR26" s="144"/>
      <c r="AS26" s="160"/>
      <c r="AT26" s="144"/>
      <c r="AU26" s="144"/>
      <c r="AV26" s="160"/>
      <c r="AW26" s="144"/>
      <c r="AX26" s="144"/>
      <c r="AY26" s="160"/>
      <c r="AZ26" s="144"/>
      <c r="BA26" s="144"/>
      <c r="BB26" s="160"/>
      <c r="BC26" s="144"/>
      <c r="BD26" s="144"/>
      <c r="BE26" s="160"/>
      <c r="BF26" s="144"/>
      <c r="BG26" s="144"/>
      <c r="BH26" s="160"/>
      <c r="BI26" s="144"/>
      <c r="BJ26" s="144"/>
      <c r="BK26" s="160"/>
      <c r="BL26" s="144"/>
      <c r="BM26" s="144"/>
      <c r="BN26" s="160"/>
      <c r="BO26" s="144"/>
      <c r="BP26" s="144"/>
    </row>
    <row r="27" spans="1:68" x14ac:dyDescent="0.2">
      <c r="D27" s="243" t="s">
        <v>155</v>
      </c>
      <c r="E27" s="244"/>
      <c r="F27" s="122">
        <f ca="1">SUMIFS(TF_STORE_COUNT, TF_TIMEFRAME, F$1)</f>
        <v>263</v>
      </c>
      <c r="G27" s="97">
        <f ca="1">SUMIFS(TF_STORE_COUNT, TF_TIMEFRAME, G$1)</f>
        <v>254</v>
      </c>
      <c r="H27" s="98">
        <f ca="1">IF(F$9 = 0, 0, IFERROR((F27 - G27) / G27, 0))</f>
        <v>3.5433070866141732E-2</v>
      </c>
      <c r="I27" s="141"/>
      <c r="J27" s="122">
        <f ca="1">SUMIFS(TF_STORE_COUNT, TF_TIMEFRAME, J$1)</f>
        <v>272</v>
      </c>
      <c r="K27" s="97">
        <f ca="1">SUMIFS(TF_STORE_COUNT, TF_TIMEFRAME, K$1)</f>
        <v>263</v>
      </c>
      <c r="L27" s="98">
        <f ca="1">IF(J$9 = 0, 0, IFERROR((J27 - K27) / K27, 0))</f>
        <v>3.4220532319391636E-2</v>
      </c>
      <c r="M27" s="141"/>
      <c r="N27" s="122">
        <f ca="1">SUMIFS(TF_STORE_COUNT, TF_TIMEFRAME, N$1)</f>
        <v>272</v>
      </c>
      <c r="O27" s="97">
        <f ca="1">SUMIFS(TF_STORE_COUNT, TF_TIMEFRAME, O$1)</f>
        <v>263</v>
      </c>
      <c r="P27" s="98">
        <f ca="1">IF(N$9 = 0, 0, IFERROR((N27 - O27) / O27, 0))</f>
        <v>3.4220532319391636E-2</v>
      </c>
      <c r="Q27" s="141"/>
      <c r="R27" s="122">
        <f ca="1">SUMIFS(TF_STORE_COUNT, TF_TIMEFRAME, R$1)</f>
        <v>261</v>
      </c>
      <c r="S27" s="97">
        <f ca="1">SUMIFS(TF_STORE_COUNT, TF_TIMEFRAME, S$1)</f>
        <v>251</v>
      </c>
      <c r="T27" s="98">
        <f ca="1">IF(R$9 = 0, 0, IFERROR((R27 - S27) / S27, 0))</f>
        <v>3.9840637450199202E-2</v>
      </c>
      <c r="U27" s="122">
        <f ca="1">SUMIFS(TF_STORE_COUNT, TF_TIMEFRAME, U$1)</f>
        <v>262</v>
      </c>
      <c r="V27" s="97">
        <f ca="1">SUMIFS(TF_STORE_COUNT, TF_TIMEFRAME, V$1)</f>
        <v>254</v>
      </c>
      <c r="W27" s="98">
        <f ca="1">IF(U$9 = 0, 0, IFERROR((U27 - V27) / V27, 0))</f>
        <v>3.1496062992125984E-2</v>
      </c>
      <c r="X27" s="122">
        <f ca="1">SUMIFS(TF_STORE_COUNT, TF_TIMEFRAME, X$1)</f>
        <v>268</v>
      </c>
      <c r="Y27" s="97">
        <f ca="1">SUMIFS(TF_STORE_COUNT, TF_TIMEFRAME, Y$1)</f>
        <v>261</v>
      </c>
      <c r="Z27" s="98">
        <f ca="1">IF(X$9 = 0, 0, IFERROR((X27 - Y27) / Y27, 0))</f>
        <v>2.681992337164751E-2</v>
      </c>
      <c r="AA27" s="122">
        <f ca="1">SUMIFS(TF_STORE_COUNT, TF_TIMEFRAME, AA$1)</f>
        <v>272</v>
      </c>
      <c r="AB27" s="97">
        <f ca="1">SUMIFS(TF_STORE_COUNT, TF_TIMEFRAME, AB$1)</f>
        <v>261</v>
      </c>
      <c r="AC27" s="98">
        <f ca="1">IF(AA$9 = 0, 0, IFERROR((AA27 - AB27) / AB27, 0))</f>
        <v>4.2145593869731802E-2</v>
      </c>
      <c r="AD27" s="141"/>
      <c r="AE27" s="122">
        <f ca="1">SUMIFS(TF_STORE_COUNT, TF_TIMEFRAME, AE$1)</f>
        <v>261</v>
      </c>
      <c r="AF27" s="97">
        <f ca="1">SUMIFS(TF_STORE_COUNT, TF_TIMEFRAME, AF$1)</f>
        <v>250</v>
      </c>
      <c r="AG27" s="98">
        <f ca="1">IF(AE$9 = 0, 0, IFERROR((AE27 - AF27) / AF27, 0))</f>
        <v>4.3999999999999997E-2</v>
      </c>
      <c r="AH27" s="122">
        <f ca="1">SUMIFS(TF_STORE_COUNT, TF_TIMEFRAME, AH$1)</f>
        <v>261</v>
      </c>
      <c r="AI27" s="97">
        <f ca="1">SUMIFS(TF_STORE_COUNT, TF_TIMEFRAME, AI$1)</f>
        <v>249</v>
      </c>
      <c r="AJ27" s="98">
        <f ca="1">IF(AH$9 = 0, 0, IFERROR((AH27 - AI27) / AI27, 0))</f>
        <v>4.8192771084337352E-2</v>
      </c>
      <c r="AK27" s="122">
        <f ca="1">SUMIFS(TF_STORE_COUNT, TF_TIMEFRAME, AK$1)</f>
        <v>261</v>
      </c>
      <c r="AL27" s="97">
        <f ca="1">SUMIFS(TF_STORE_COUNT, TF_TIMEFRAME, AL$1)</f>
        <v>250</v>
      </c>
      <c r="AM27" s="98">
        <f ca="1">IF(AK$9 = 0, 0, IFERROR((AK27 - AL27) / AL27, 0))</f>
        <v>4.3999999999999997E-2</v>
      </c>
      <c r="AN27" s="122">
        <f ca="1">SUMIFS(TF_STORE_COUNT, TF_TIMEFRAME, AN$1)</f>
        <v>261</v>
      </c>
      <c r="AO27" s="97">
        <f ca="1">SUMIFS(TF_STORE_COUNT, TF_TIMEFRAME, AO$1)</f>
        <v>252</v>
      </c>
      <c r="AP27" s="98">
        <f ca="1">IF(AN$9 = 0, 0, IFERROR((AN27 - AO27) / AO27, 0))</f>
        <v>3.5714285714285712E-2</v>
      </c>
      <c r="AQ27" s="122">
        <f ca="1">SUMIFS(TF_STORE_COUNT, TF_TIMEFRAME, AQ$1)</f>
        <v>261</v>
      </c>
      <c r="AR27" s="97">
        <f ca="1">SUMIFS(TF_STORE_COUNT, TF_TIMEFRAME, AR$1)</f>
        <v>252</v>
      </c>
      <c r="AS27" s="98">
        <f ca="1">IF(AQ$9 = 0, 0, IFERROR((AQ27 - AR27) / AR27, 0))</f>
        <v>3.5714285714285712E-2</v>
      </c>
      <c r="AT27" s="122">
        <f ca="1">SUMIFS(TF_STORE_COUNT, TF_TIMEFRAME, AT$1)</f>
        <v>262</v>
      </c>
      <c r="AU27" s="97">
        <f ca="1">SUMIFS(TF_STORE_COUNT, TF_TIMEFRAME, AU$1)</f>
        <v>254</v>
      </c>
      <c r="AV27" s="98">
        <f ca="1">IF(AT$9 = 0, 0, IFERROR((AT27 - AU27) / AU27, 0))</f>
        <v>3.1496062992125984E-2</v>
      </c>
      <c r="AW27" s="122">
        <f ca="1">SUMIFS(TF_STORE_COUNT, TF_TIMEFRAME, AW$1)</f>
        <v>263</v>
      </c>
      <c r="AX27" s="97">
        <f ca="1">SUMIFS(TF_STORE_COUNT, TF_TIMEFRAME, AX$1)</f>
        <v>254</v>
      </c>
      <c r="AY27" s="98">
        <f ca="1">IF(AW$9 = 0, 0, IFERROR((AW27 - AX27) / AX27, 0))</f>
        <v>3.5433070866141732E-2</v>
      </c>
      <c r="AZ27" s="122">
        <f ca="1">SUMIFS(TF_STORE_COUNT, TF_TIMEFRAME, AZ$1)</f>
        <v>265</v>
      </c>
      <c r="BA27" s="97">
        <f ca="1">SUMIFS(TF_STORE_COUNT, TF_TIMEFRAME, BA$1)</f>
        <v>260</v>
      </c>
      <c r="BB27" s="98">
        <f ca="1">IF(AZ$9 = 0, 0, IFERROR((AZ27 - BA27) / BA27, 0))</f>
        <v>1.9230769230769232E-2</v>
      </c>
      <c r="BC27" s="122">
        <f ca="1">SUMIFS(TF_STORE_COUNT, TF_TIMEFRAME, BC$1)</f>
        <v>268</v>
      </c>
      <c r="BD27" s="97">
        <f ca="1">SUMIFS(TF_STORE_COUNT, TF_TIMEFRAME, BD$1)</f>
        <v>261</v>
      </c>
      <c r="BE27" s="98">
        <f ca="1">IF(BC$9 = 0, 0, IFERROR((BC27 - BD27) / BD27, 0))</f>
        <v>2.681992337164751E-2</v>
      </c>
      <c r="BF27" s="122">
        <f ca="1">SUMIFS(TF_STORE_COUNT, TF_TIMEFRAME, BF$1)</f>
        <v>271</v>
      </c>
      <c r="BG27" s="97">
        <f ca="1">SUMIFS(TF_STORE_COUNT, TF_TIMEFRAME, BG$1)</f>
        <v>261</v>
      </c>
      <c r="BH27" s="98">
        <f ca="1">IF(BF$9 = 0, 0, IFERROR((BF27 - BG27) / BG27, 0))</f>
        <v>3.8314176245210725E-2</v>
      </c>
      <c r="BI27" s="122">
        <f ca="1">SUMIFS(TF_STORE_COUNT, TF_TIMEFRAME, BI$1)</f>
        <v>272</v>
      </c>
      <c r="BJ27" s="97">
        <f ca="1">SUMIFS(TF_STORE_COUNT, TF_TIMEFRAME, BJ$1)</f>
        <v>261</v>
      </c>
      <c r="BK27" s="98">
        <f ca="1">IF(BI$9 = 0, 0, IFERROR((BI27 - BJ27) / BJ27, 0))</f>
        <v>4.2145593869731802E-2</v>
      </c>
      <c r="BL27" s="122">
        <f ca="1">SUMIFS(TF_STORE_COUNT, TF_TIMEFRAME, BL$1)</f>
        <v>272</v>
      </c>
      <c r="BM27" s="97">
        <f ca="1">SUMIFS(TF_STORE_COUNT, TF_TIMEFRAME, BM$1)</f>
        <v>261</v>
      </c>
      <c r="BN27" s="98">
        <f ca="1">IF(BL$9 = 0, 0, IFERROR((BL27 - BM27) / BM27, 0))</f>
        <v>4.2145593869731802E-2</v>
      </c>
      <c r="BO27" s="252" t="str">
        <f>D27</f>
        <v>NUMBER OF STORES</v>
      </c>
      <c r="BP27" s="253"/>
    </row>
    <row r="28" spans="1:68" ht="3.75" customHeight="1" x14ac:dyDescent="0.2">
      <c r="D28" s="144"/>
      <c r="E28" s="144"/>
      <c r="F28" s="144"/>
      <c r="G28" s="144"/>
      <c r="H28" s="160"/>
      <c r="I28" s="138"/>
      <c r="J28" s="144"/>
      <c r="K28" s="144"/>
      <c r="L28" s="160"/>
      <c r="M28" s="138"/>
      <c r="N28" s="144"/>
      <c r="O28" s="144"/>
      <c r="P28" s="160"/>
      <c r="Q28" s="138"/>
      <c r="R28" s="144"/>
      <c r="S28" s="144"/>
      <c r="T28" s="160"/>
      <c r="U28" s="144"/>
      <c r="V28" s="144"/>
      <c r="W28" s="160"/>
      <c r="X28" s="144"/>
      <c r="Y28" s="144"/>
      <c r="Z28" s="160"/>
      <c r="AA28" s="144"/>
      <c r="AB28" s="144"/>
      <c r="AC28" s="160"/>
      <c r="AD28" s="138"/>
      <c r="AE28" s="144"/>
      <c r="AF28" s="144"/>
      <c r="AG28" s="160"/>
      <c r="AH28" s="144"/>
      <c r="AI28" s="144"/>
      <c r="AJ28" s="160"/>
      <c r="AK28" s="144"/>
      <c r="AL28" s="144"/>
      <c r="AM28" s="160"/>
      <c r="AN28" s="144"/>
      <c r="AO28" s="144"/>
      <c r="AP28" s="160"/>
      <c r="AQ28" s="144"/>
      <c r="AR28" s="144"/>
      <c r="AS28" s="160"/>
      <c r="AT28" s="144"/>
      <c r="AU28" s="144"/>
      <c r="AV28" s="160"/>
      <c r="AW28" s="144"/>
      <c r="AX28" s="144"/>
      <c r="AY28" s="160"/>
      <c r="AZ28" s="144"/>
      <c r="BA28" s="144"/>
      <c r="BB28" s="160"/>
      <c r="BC28" s="144"/>
      <c r="BD28" s="144"/>
      <c r="BE28" s="160"/>
      <c r="BF28" s="144"/>
      <c r="BG28" s="144"/>
      <c r="BH28" s="160"/>
      <c r="BI28" s="144"/>
      <c r="BJ28" s="144"/>
      <c r="BK28" s="160"/>
      <c r="BL28" s="144"/>
      <c r="BM28" s="144"/>
      <c r="BN28" s="160"/>
      <c r="BO28" s="144"/>
      <c r="BP28" s="144"/>
    </row>
    <row r="29" spans="1:68" ht="15" thickBot="1" x14ac:dyDescent="0.25">
      <c r="A29" s="3" t="str">
        <f t="shared" ref="A29:B33" si="103">A$11</f>
        <v>&gt;= 1</v>
      </c>
      <c r="B29" s="3" t="str">
        <f t="shared" si="103"/>
        <v>&gt;= 0</v>
      </c>
      <c r="D29" s="236" t="s">
        <v>156</v>
      </c>
      <c r="E29" s="135" t="s">
        <v>135</v>
      </c>
      <c r="F29" s="123">
        <f t="shared" ref="F29:G33" ca="1" si="104">SUMIFS(CUST_COUNT_T, CHANNEL_COUNT, $A$2, IS_JJCC, $B$2, CUST_GROUP, $A29, RECENCY_GROUP, $B29, TIMEFRAME, F$1)</f>
        <v>1232421</v>
      </c>
      <c r="G29" s="117">
        <f t="shared" ca="1" si="104"/>
        <v>1124783</v>
      </c>
      <c r="H29" s="115">
        <f t="shared" ref="H29:H33" ca="1" si="105">IF(F$9 = 0, 0, IFERROR((F29 - G29) / G29, 0))</f>
        <v>9.5696681048700064E-2</v>
      </c>
      <c r="I29" s="141"/>
      <c r="J29" s="123">
        <f t="shared" ref="J29:K33" ca="1" si="106">SUMIFS(CUST_COUNT_T, CHANNEL_COUNT, $A$2, IS_JJCC, $B$2, CUST_GROUP, $A29, RECENCY_GROUP, $B29, TIMEFRAME, J$1)</f>
        <v>1348883</v>
      </c>
      <c r="K29" s="117">
        <f t="shared" ca="1" si="106"/>
        <v>1232497</v>
      </c>
      <c r="L29" s="115">
        <f t="shared" ref="L29:L33" ca="1" si="107">IF(J$9 = 0, 0, IFERROR((J29 - K29) / K29, 0))</f>
        <v>9.4431061495484372E-2</v>
      </c>
      <c r="M29" s="141"/>
      <c r="N29" s="123">
        <f t="shared" ref="N29:O33" ca="1" si="108">SUMIFS(CUST_COUNT_T, CHANNEL_COUNT, $A$2, IS_JJCC, $B$2, CUST_GROUP, $A29, RECENCY_GROUP, $B29, TIMEFRAME, N$1)</f>
        <v>1348883</v>
      </c>
      <c r="O29" s="117">
        <f t="shared" ca="1" si="108"/>
        <v>1232497</v>
      </c>
      <c r="P29" s="115">
        <f t="shared" ref="P29:P33" ca="1" si="109">IF(N$9 = 0, 0, IFERROR((N29 - O29) / O29, 0))</f>
        <v>9.4431061495484372E-2</v>
      </c>
      <c r="Q29" s="141"/>
      <c r="R29" s="123">
        <f t="shared" ref="R29:S33" ca="1" si="110">SUMIFS(CUST_COUNT_T, CHANNEL_COUNT, $A$2, IS_JJCC, $B$2, CUST_GROUP, $A29, RECENCY_GROUP, $B29, TIMEFRAME, R$1)</f>
        <v>588351</v>
      </c>
      <c r="S29" s="117">
        <f t="shared" ca="1" si="110"/>
        <v>531535</v>
      </c>
      <c r="T29" s="115">
        <f t="shared" ref="T29:T33" ca="1" si="111">IF(R$9 = 0, 0, IFERROR((R29 - S29) / S29, 0))</f>
        <v>0.10689042113877731</v>
      </c>
      <c r="U29" s="123">
        <f t="shared" ref="U29:V33" ca="1" si="112">SUMIFS(CUST_COUNT_T, CHANNEL_COUNT, $A$2, IS_JJCC, $B$2, CUST_GROUP, $A29, RECENCY_GROUP, $B29, TIMEFRAME, U$1)</f>
        <v>667311</v>
      </c>
      <c r="V29" s="117">
        <f t="shared" ca="1" si="112"/>
        <v>594937</v>
      </c>
      <c r="W29" s="115">
        <f t="shared" ref="W29:W33" ca="1" si="113">IF(U$9 = 0, 0, IFERROR((U29 - V29) / V29, 0))</f>
        <v>0.12164985536283673</v>
      </c>
      <c r="X29" s="123">
        <f t="shared" ref="X29:Y33" ca="1" si="114">SUMIFS(CUST_COUNT_T, CHANNEL_COUNT, $A$2, IS_JJCC, $B$2, CUST_GROUP, $A29, RECENCY_GROUP, $B29, TIMEFRAME, X$1)</f>
        <v>637855</v>
      </c>
      <c r="Y29" s="117">
        <f t="shared" ca="1" si="114"/>
        <v>570549</v>
      </c>
      <c r="Z29" s="115">
        <f t="shared" ref="Z29:Z33" ca="1" si="115">IF(X$9 = 0, 0, IFERROR((X29 - Y29) / Y29, 0))</f>
        <v>0.11796708082916629</v>
      </c>
      <c r="AA29" s="123">
        <f t="shared" ref="AA29:AB33" ca="1" si="116">SUMIFS(CUST_COUNT_T, CHANNEL_COUNT, $A$2, IS_JJCC, $B$2, CUST_GROUP, $A29, RECENCY_GROUP, $B29, TIMEFRAME, AA$1)</f>
        <v>745573</v>
      </c>
      <c r="AB29" s="117">
        <f t="shared" ca="1" si="116"/>
        <v>662866</v>
      </c>
      <c r="AC29" s="115">
        <f t="shared" ref="AC29:AC33" ca="1" si="117">IF(AA$9 = 0, 0, IFERROR((AA29 - AB29) / AB29, 0))</f>
        <v>0.12477182416959083</v>
      </c>
      <c r="AD29" s="141"/>
      <c r="AE29" s="123">
        <f t="shared" ref="AE29:AF33" ca="1" si="118">SUMIFS(CUST_COUNT_T, CHANNEL_COUNT, $A$2, IS_JJCC, $B$2, CUST_GROUP, $A29, RECENCY_GROUP, $B29, TIMEFRAME, AE$1)</f>
        <v>213970</v>
      </c>
      <c r="AF29" s="117">
        <f t="shared" ca="1" si="118"/>
        <v>178664</v>
      </c>
      <c r="AG29" s="115">
        <f t="shared" ref="AG29:AG33" ca="1" si="119">IF(AE$9 = 0, 0, IFERROR((AE29 - AF29) / AF29, 0))</f>
        <v>0.19761115837549814</v>
      </c>
      <c r="AH29" s="123">
        <f t="shared" ref="AH29:AI33" ca="1" si="120">SUMIFS(CUST_COUNT_T, CHANNEL_COUNT, $A$2, IS_JJCC, $B$2, CUST_GROUP, $A29, RECENCY_GROUP, $B29, TIMEFRAME, AH$1)</f>
        <v>314090</v>
      </c>
      <c r="AI29" s="117">
        <f t="shared" ca="1" si="120"/>
        <v>282172</v>
      </c>
      <c r="AJ29" s="115">
        <f t="shared" ref="AJ29:AJ33" ca="1" si="121">IF(AH$9 = 0, 0, IFERROR((AH29 - AI29) / AI29, 0))</f>
        <v>0.11311540478856867</v>
      </c>
      <c r="AK29" s="123">
        <f t="shared" ref="AK29:AL33" ca="1" si="122">SUMIFS(CUST_COUNT_T, CHANNEL_COUNT, $A$2, IS_JJCC, $B$2, CUST_GROUP, $A29, RECENCY_GROUP, $B29, TIMEFRAME, AK$1)</f>
        <v>296726</v>
      </c>
      <c r="AL29" s="117">
        <f t="shared" ca="1" si="122"/>
        <v>263243</v>
      </c>
      <c r="AM29" s="115">
        <f t="shared" ref="AM29:AM33" ca="1" si="123">IF(AK$9 = 0, 0, IFERROR((AK29 - AL29) / AL29, 0))</f>
        <v>0.12719426537457787</v>
      </c>
      <c r="AN29" s="123">
        <f t="shared" ref="AN29:AO33" ca="1" si="124">SUMIFS(CUST_COUNT_T, CHANNEL_COUNT, $A$2, IS_JJCC, $B$2, CUST_GROUP, $A29, RECENCY_GROUP, $B29, TIMEFRAME, AN$1)</f>
        <v>310286</v>
      </c>
      <c r="AO29" s="117">
        <f t="shared" ca="1" si="124"/>
        <v>292279</v>
      </c>
      <c r="AP29" s="115">
        <f t="shared" ref="AP29:AP33" ca="1" si="125">IF(AN$9 = 0, 0, IFERROR((AN29 - AO29) / AO29, 0))</f>
        <v>6.1608942140899618E-2</v>
      </c>
      <c r="AQ29" s="123">
        <f t="shared" ref="AQ29:AR33" ca="1" si="126">SUMIFS(CUST_COUNT_T, CHANNEL_COUNT, $A$2, IS_JJCC, $B$2, CUST_GROUP, $A29, RECENCY_GROUP, $B29, TIMEFRAME, AQ$1)</f>
        <v>372609</v>
      </c>
      <c r="AR29" s="117">
        <f t="shared" ca="1" si="126"/>
        <v>308623</v>
      </c>
      <c r="AS29" s="115">
        <f t="shared" ref="AS29:AS33" ca="1" si="127">IF(AQ$9 = 0, 0, IFERROR((AQ29 - AR29) / AR29, 0))</f>
        <v>0.20732738648772125</v>
      </c>
      <c r="AT29" s="123">
        <f t="shared" ref="AT29:AU33" ca="1" si="128">SUMIFS(CUST_COUNT_T, CHANNEL_COUNT, $A$2, IS_JJCC, $B$2, CUST_GROUP, $A29, RECENCY_GROUP, $B29, TIMEFRAME, AT$1)</f>
        <v>269415</v>
      </c>
      <c r="AU29" s="117">
        <f t="shared" ca="1" si="128"/>
        <v>234800</v>
      </c>
      <c r="AV29" s="115">
        <f t="shared" ref="AV29:AV33" ca="1" si="129">IF(AT$9 = 0, 0, IFERROR((AT29 - AU29) / AU29, 0))</f>
        <v>0.14742333901192503</v>
      </c>
      <c r="AW29" s="123">
        <f t="shared" ref="AW29:AX33" ca="1" si="130">SUMIFS(CUST_COUNT_T, CHANNEL_COUNT, $A$2, IS_JJCC, $B$2, CUST_GROUP, $A29, RECENCY_GROUP, $B29, TIMEFRAME, AW$1)</f>
        <v>256901</v>
      </c>
      <c r="AX29" s="117">
        <f t="shared" ca="1" si="130"/>
        <v>217486</v>
      </c>
      <c r="AY29" s="115">
        <f t="shared" ref="AY29:AY33" ca="1" si="131">IF(AW$9 = 0, 0, IFERROR((AW29 - AX29) / AX29, 0))</f>
        <v>0.18123005618752472</v>
      </c>
      <c r="AZ29" s="123">
        <f t="shared" ref="AZ29:BA33" ca="1" si="132">SUMIFS(CUST_COUNT_T, CHANNEL_COUNT, $A$2, IS_JJCC, $B$2, CUST_GROUP, $A29, RECENCY_GROUP, $B29, TIMEFRAME, AZ$1)</f>
        <v>341436</v>
      </c>
      <c r="BA29" s="117">
        <f t="shared" ca="1" si="132"/>
        <v>306820</v>
      </c>
      <c r="BB29" s="115">
        <f t="shared" ref="BB29:BB33" ca="1" si="133">IF(AZ$9 = 0, 0, IFERROR((AZ29 - BA29) / BA29, 0))</f>
        <v>0.11282184994459292</v>
      </c>
      <c r="BC29" s="123">
        <f t="shared" ref="BC29:BD33" ca="1" si="134">SUMIFS(CUST_COUNT_T, CHANNEL_COUNT, $A$2, IS_JJCC, $B$2, CUST_GROUP, $A29, RECENCY_GROUP, $B29, TIMEFRAME, BC$1)</f>
        <v>311484</v>
      </c>
      <c r="BD29" s="117">
        <f t="shared" ca="1" si="134"/>
        <v>272760</v>
      </c>
      <c r="BE29" s="115">
        <f t="shared" ref="BE29:BE33" ca="1" si="135">IF(BC$9 = 0, 0, IFERROR((BC29 - BD29) / BD29, 0))</f>
        <v>0.14197096348438187</v>
      </c>
      <c r="BF29" s="123">
        <f t="shared" ref="BF29:BG33" ca="1" si="136">SUMIFS(CUST_COUNT_T, CHANNEL_COUNT, $A$2, IS_JJCC, $B$2, CUST_GROUP, $A29, RECENCY_GROUP, $B29, TIMEFRAME, BF$1)</f>
        <v>333545</v>
      </c>
      <c r="BG29" s="117">
        <f t="shared" ca="1" si="136"/>
        <v>296212</v>
      </c>
      <c r="BH29" s="115">
        <f t="shared" ref="BH29:BH33" ca="1" si="137">IF(BF$9 = 0, 0, IFERROR((BF29 - BG29) / BG29, 0))</f>
        <v>0.12603473188122022</v>
      </c>
      <c r="BI29" s="123">
        <f t="shared" ref="BI29:BJ33" ca="1" si="138">SUMIFS(CUST_COUNT_T, CHANNEL_COUNT, $A$2, IS_JJCC, $B$2, CUST_GROUP, $A29, RECENCY_GROUP, $B29, TIMEFRAME, BI$1)</f>
        <v>469857</v>
      </c>
      <c r="BJ29" s="117">
        <f t="shared" ca="1" si="138"/>
        <v>409936</v>
      </c>
      <c r="BK29" s="115">
        <f t="shared" ref="BK29:BK33" ca="1" si="139">IF(BI$9 = 0, 0, IFERROR((BI29 - BJ29) / BJ29, 0))</f>
        <v>0.14617159751766129</v>
      </c>
      <c r="BL29" s="123">
        <f t="shared" ref="BL29:BM33" ca="1" si="140">SUMIFS(CUST_COUNT_T, CHANNEL_COUNT, $A$2, IS_JJCC, $B$2, CUST_GROUP, $A29, RECENCY_GROUP, $B29, TIMEFRAME, BL$1)</f>
        <v>276120</v>
      </c>
      <c r="BM29" s="117">
        <f t="shared" ca="1" si="140"/>
        <v>242050</v>
      </c>
      <c r="BN29" s="115">
        <f t="shared" ref="BN29:BN33" ca="1" si="141">IF(BL$9 = 0, 0, IFERROR((BL29 - BM29) / BM29, 0))</f>
        <v>0.14075604214005372</v>
      </c>
      <c r="BO29" s="158" t="str">
        <f t="shared" ref="BO29:BO37" si="142">E29</f>
        <v>Total Active</v>
      </c>
      <c r="BP29" s="248" t="str">
        <f>$D29</f>
        <v>CUSTOMER COUNT</v>
      </c>
    </row>
    <row r="30" spans="1:68" ht="15" thickTop="1" x14ac:dyDescent="0.2">
      <c r="A30" s="3">
        <v>5</v>
      </c>
      <c r="B30" s="3" t="str">
        <f t="shared" si="103"/>
        <v>&gt;= 0</v>
      </c>
      <c r="D30" s="237"/>
      <c r="E30" s="136" t="s">
        <v>191</v>
      </c>
      <c r="F30" s="124">
        <f t="shared" ca="1" si="104"/>
        <v>29122</v>
      </c>
      <c r="G30" s="110">
        <f t="shared" ca="1" si="104"/>
        <v>27924</v>
      </c>
      <c r="H30" s="108">
        <f t="shared" ca="1" si="105"/>
        <v>4.2902163013894858E-2</v>
      </c>
      <c r="I30" s="141"/>
      <c r="J30" s="124">
        <f t="shared" ca="1" si="106"/>
        <v>30746</v>
      </c>
      <c r="K30" s="110">
        <f t="shared" ca="1" si="106"/>
        <v>29125</v>
      </c>
      <c r="L30" s="108">
        <f t="shared" ca="1" si="107"/>
        <v>5.5656652360515022E-2</v>
      </c>
      <c r="M30" s="141"/>
      <c r="N30" s="124">
        <f t="shared" ca="1" si="108"/>
        <v>30746</v>
      </c>
      <c r="O30" s="110">
        <f t="shared" ca="1" si="108"/>
        <v>29125</v>
      </c>
      <c r="P30" s="108">
        <f t="shared" ca="1" si="109"/>
        <v>5.5656652360515022E-2</v>
      </c>
      <c r="Q30" s="141"/>
      <c r="R30" s="124">
        <f t="shared" ca="1" si="110"/>
        <v>18992</v>
      </c>
      <c r="S30" s="110">
        <f t="shared" ca="1" si="110"/>
        <v>18073</v>
      </c>
      <c r="T30" s="108">
        <f t="shared" ca="1" si="111"/>
        <v>5.0849333259558455E-2</v>
      </c>
      <c r="U30" s="124">
        <f t="shared" ca="1" si="112"/>
        <v>21323</v>
      </c>
      <c r="V30" s="110">
        <f t="shared" ca="1" si="112"/>
        <v>19345</v>
      </c>
      <c r="W30" s="108">
        <f t="shared" ca="1" si="113"/>
        <v>0.10224864306022229</v>
      </c>
      <c r="X30" s="124">
        <f t="shared" ca="1" si="114"/>
        <v>20376</v>
      </c>
      <c r="Y30" s="110">
        <f t="shared" ca="1" si="114"/>
        <v>18876</v>
      </c>
      <c r="Z30" s="108">
        <f t="shared" ca="1" si="115"/>
        <v>7.9465988556897654E-2</v>
      </c>
      <c r="AA30" s="124">
        <f t="shared" ca="1" si="116"/>
        <v>21770</v>
      </c>
      <c r="AB30" s="110">
        <f t="shared" ca="1" si="116"/>
        <v>19803</v>
      </c>
      <c r="AC30" s="108">
        <f t="shared" ca="1" si="117"/>
        <v>9.9328384588193708E-2</v>
      </c>
      <c r="AD30" s="141"/>
      <c r="AE30" s="124">
        <f t="shared" ca="1" si="118"/>
        <v>8664</v>
      </c>
      <c r="AF30" s="110">
        <f t="shared" ca="1" si="118"/>
        <v>7405</v>
      </c>
      <c r="AG30" s="108">
        <f t="shared" ca="1" si="119"/>
        <v>0.1700202565833896</v>
      </c>
      <c r="AH30" s="124">
        <f t="shared" ca="1" si="120"/>
        <v>11633</v>
      </c>
      <c r="AI30" s="110">
        <f t="shared" ca="1" si="120"/>
        <v>10940</v>
      </c>
      <c r="AJ30" s="108">
        <f t="shared" ca="1" si="121"/>
        <v>6.3345521023765991E-2</v>
      </c>
      <c r="AK30" s="124">
        <f t="shared" ca="1" si="122"/>
        <v>11614</v>
      </c>
      <c r="AL30" s="110">
        <f t="shared" ca="1" si="122"/>
        <v>10723</v>
      </c>
      <c r="AM30" s="108">
        <f t="shared" ca="1" si="123"/>
        <v>8.3092418166557866E-2</v>
      </c>
      <c r="AN30" s="124">
        <f t="shared" ca="1" si="124"/>
        <v>12227</v>
      </c>
      <c r="AO30" s="110">
        <f t="shared" ca="1" si="124"/>
        <v>11492</v>
      </c>
      <c r="AP30" s="108">
        <f t="shared" ca="1" si="125"/>
        <v>6.3957535676992694E-2</v>
      </c>
      <c r="AQ30" s="124">
        <f t="shared" ca="1" si="126"/>
        <v>14007</v>
      </c>
      <c r="AR30" s="110">
        <f t="shared" ca="1" si="126"/>
        <v>11923</v>
      </c>
      <c r="AS30" s="108">
        <f t="shared" ca="1" si="127"/>
        <v>0.17478822444015768</v>
      </c>
      <c r="AT30" s="124">
        <f t="shared" ca="1" si="128"/>
        <v>10588</v>
      </c>
      <c r="AU30" s="110">
        <f t="shared" ca="1" si="128"/>
        <v>9207</v>
      </c>
      <c r="AV30" s="108">
        <f t="shared" ca="1" si="129"/>
        <v>0.14999456934940805</v>
      </c>
      <c r="AW30" s="124">
        <f t="shared" ca="1" si="130"/>
        <v>10053</v>
      </c>
      <c r="AX30" s="110">
        <f t="shared" ca="1" si="130"/>
        <v>8595</v>
      </c>
      <c r="AY30" s="108">
        <f t="shared" ca="1" si="131"/>
        <v>0.16963350785340314</v>
      </c>
      <c r="AZ30" s="124">
        <f t="shared" ca="1" si="132"/>
        <v>13060</v>
      </c>
      <c r="BA30" s="110">
        <f t="shared" ca="1" si="132"/>
        <v>12028</v>
      </c>
      <c r="BB30" s="108">
        <f t="shared" ca="1" si="133"/>
        <v>8.5799800465580306E-2</v>
      </c>
      <c r="BC30" s="124">
        <f t="shared" ca="1" si="134"/>
        <v>11848</v>
      </c>
      <c r="BD30" s="110">
        <f t="shared" ca="1" si="134"/>
        <v>10865</v>
      </c>
      <c r="BE30" s="108">
        <f t="shared" ca="1" si="135"/>
        <v>9.047399907961344E-2</v>
      </c>
      <c r="BF30" s="124">
        <f t="shared" ca="1" si="136"/>
        <v>12580</v>
      </c>
      <c r="BG30" s="110">
        <f t="shared" ca="1" si="136"/>
        <v>11222</v>
      </c>
      <c r="BH30" s="108">
        <f t="shared" ca="1" si="137"/>
        <v>0.12101229727321333</v>
      </c>
      <c r="BI30" s="124">
        <f t="shared" ca="1" si="138"/>
        <v>16257</v>
      </c>
      <c r="BJ30" s="110">
        <f t="shared" ca="1" si="138"/>
        <v>14646</v>
      </c>
      <c r="BK30" s="108">
        <f t="shared" ca="1" si="139"/>
        <v>0.10999590331831216</v>
      </c>
      <c r="BL30" s="124">
        <f t="shared" ca="1" si="140"/>
        <v>10597</v>
      </c>
      <c r="BM30" s="110">
        <f t="shared" ca="1" si="140"/>
        <v>9421</v>
      </c>
      <c r="BN30" s="108">
        <f t="shared" ca="1" si="141"/>
        <v>0.12482751300286594</v>
      </c>
      <c r="BO30" s="152" t="str">
        <f t="shared" si="142"/>
        <v>Elite</v>
      </c>
      <c r="BP30" s="249"/>
    </row>
    <row r="31" spans="1:68" x14ac:dyDescent="0.2">
      <c r="A31" s="3">
        <v>30</v>
      </c>
      <c r="B31" s="3" t="str">
        <f t="shared" si="103"/>
        <v>&gt;= 0</v>
      </c>
      <c r="D31" s="237"/>
      <c r="E31" s="79" t="s">
        <v>192</v>
      </c>
      <c r="F31" s="32">
        <f t="shared" ca="1" si="104"/>
        <v>224807</v>
      </c>
      <c r="G31" s="17">
        <f t="shared" ca="1" si="104"/>
        <v>210733</v>
      </c>
      <c r="H31" s="13">
        <f t="shared" ca="1" si="105"/>
        <v>6.6785932910365248E-2</v>
      </c>
      <c r="I31" s="141"/>
      <c r="J31" s="32">
        <f t="shared" ca="1" si="106"/>
        <v>239441</v>
      </c>
      <c r="K31" s="17">
        <f t="shared" ca="1" si="106"/>
        <v>224868</v>
      </c>
      <c r="L31" s="13">
        <f t="shared" ca="1" si="107"/>
        <v>6.4806908942134936E-2</v>
      </c>
      <c r="M31" s="141"/>
      <c r="N31" s="32">
        <f t="shared" ca="1" si="108"/>
        <v>239441</v>
      </c>
      <c r="O31" s="17">
        <f t="shared" ca="1" si="108"/>
        <v>224868</v>
      </c>
      <c r="P31" s="13">
        <f t="shared" ca="1" si="109"/>
        <v>6.4806908942134936E-2</v>
      </c>
      <c r="Q31" s="141"/>
      <c r="R31" s="32">
        <f t="shared" ca="1" si="110"/>
        <v>124994</v>
      </c>
      <c r="S31" s="17">
        <f t="shared" ca="1" si="110"/>
        <v>116538</v>
      </c>
      <c r="T31" s="13">
        <f t="shared" ca="1" si="111"/>
        <v>7.2560023340026425E-2</v>
      </c>
      <c r="U31" s="32">
        <f t="shared" ca="1" si="112"/>
        <v>141133</v>
      </c>
      <c r="V31" s="17">
        <f t="shared" ca="1" si="112"/>
        <v>127813</v>
      </c>
      <c r="W31" s="13">
        <f t="shared" ca="1" si="113"/>
        <v>0.10421475123813696</v>
      </c>
      <c r="X31" s="32">
        <f t="shared" ca="1" si="114"/>
        <v>135301</v>
      </c>
      <c r="Y31" s="17">
        <f t="shared" ca="1" si="114"/>
        <v>123198</v>
      </c>
      <c r="Z31" s="13">
        <f t="shared" ca="1" si="115"/>
        <v>9.8240231172583972E-2</v>
      </c>
      <c r="AA31" s="32">
        <f t="shared" ca="1" si="116"/>
        <v>151687</v>
      </c>
      <c r="AB31" s="17">
        <f t="shared" ca="1" si="116"/>
        <v>136443</v>
      </c>
      <c r="AC31" s="13">
        <f t="shared" ca="1" si="117"/>
        <v>0.11172430978503844</v>
      </c>
      <c r="AD31" s="141"/>
      <c r="AE31" s="32">
        <f t="shared" ca="1" si="118"/>
        <v>50028</v>
      </c>
      <c r="AF31" s="17">
        <f t="shared" ca="1" si="118"/>
        <v>42252</v>
      </c>
      <c r="AG31" s="13">
        <f t="shared" ca="1" si="119"/>
        <v>0.18403862539051405</v>
      </c>
      <c r="AH31" s="32">
        <f t="shared" ca="1" si="120"/>
        <v>71339</v>
      </c>
      <c r="AI31" s="17">
        <f t="shared" ca="1" si="120"/>
        <v>65362</v>
      </c>
      <c r="AJ31" s="13">
        <f t="shared" ca="1" si="121"/>
        <v>9.1444570239588754E-2</v>
      </c>
      <c r="AK31" s="32">
        <f t="shared" ca="1" si="122"/>
        <v>68359</v>
      </c>
      <c r="AL31" s="17">
        <f t="shared" ca="1" si="122"/>
        <v>61902</v>
      </c>
      <c r="AM31" s="13">
        <f t="shared" ca="1" si="123"/>
        <v>0.10431003844786921</v>
      </c>
      <c r="AN31" s="32">
        <f t="shared" ca="1" si="124"/>
        <v>71690</v>
      </c>
      <c r="AO31" s="17">
        <f t="shared" ca="1" si="124"/>
        <v>68005</v>
      </c>
      <c r="AP31" s="13">
        <f t="shared" ca="1" si="125"/>
        <v>5.4187192118226604E-2</v>
      </c>
      <c r="AQ31" s="32">
        <f t="shared" ca="1" si="126"/>
        <v>84575</v>
      </c>
      <c r="AR31" s="17">
        <f t="shared" ca="1" si="126"/>
        <v>71276</v>
      </c>
      <c r="AS31" s="13">
        <f t="shared" ca="1" si="127"/>
        <v>0.18658454458723833</v>
      </c>
      <c r="AT31" s="32">
        <f t="shared" ca="1" si="128"/>
        <v>62482</v>
      </c>
      <c r="AU31" s="17">
        <f t="shared" ca="1" si="128"/>
        <v>54382</v>
      </c>
      <c r="AV31" s="13">
        <f t="shared" ca="1" si="129"/>
        <v>0.14894634253981096</v>
      </c>
      <c r="AW31" s="32">
        <f t="shared" ca="1" si="130"/>
        <v>59514</v>
      </c>
      <c r="AX31" s="17">
        <f t="shared" ca="1" si="130"/>
        <v>50567</v>
      </c>
      <c r="AY31" s="13">
        <f t="shared" ca="1" si="131"/>
        <v>0.17693357327901596</v>
      </c>
      <c r="AZ31" s="32">
        <f t="shared" ca="1" si="132"/>
        <v>78242</v>
      </c>
      <c r="BA31" s="17">
        <f t="shared" ca="1" si="132"/>
        <v>70922</v>
      </c>
      <c r="BB31" s="13">
        <f t="shared" ca="1" si="133"/>
        <v>0.10321197935760412</v>
      </c>
      <c r="BC31" s="32">
        <f t="shared" ca="1" si="134"/>
        <v>71502</v>
      </c>
      <c r="BD31" s="17">
        <f t="shared" ca="1" si="134"/>
        <v>63357</v>
      </c>
      <c r="BE31" s="13">
        <f t="shared" ca="1" si="135"/>
        <v>0.12855722335337846</v>
      </c>
      <c r="BF31" s="32">
        <f t="shared" ca="1" si="136"/>
        <v>76666</v>
      </c>
      <c r="BG31" s="17">
        <f t="shared" ca="1" si="136"/>
        <v>67752</v>
      </c>
      <c r="BH31" s="13">
        <f t="shared" ca="1" si="137"/>
        <v>0.13156807179123864</v>
      </c>
      <c r="BI31" s="32">
        <f t="shared" ca="1" si="138"/>
        <v>104202</v>
      </c>
      <c r="BJ31" s="17">
        <f t="shared" ca="1" si="138"/>
        <v>91842</v>
      </c>
      <c r="BK31" s="13">
        <f t="shared" ca="1" si="139"/>
        <v>0.13457895080682042</v>
      </c>
      <c r="BL31" s="32">
        <f t="shared" ca="1" si="140"/>
        <v>62985</v>
      </c>
      <c r="BM31" s="17">
        <f t="shared" ca="1" si="140"/>
        <v>55732</v>
      </c>
      <c r="BN31" s="13">
        <f t="shared" ca="1" si="141"/>
        <v>0.13014067322184741</v>
      </c>
      <c r="BO31" s="159" t="str">
        <f t="shared" si="142"/>
        <v>High Value</v>
      </c>
      <c r="BP31" s="249"/>
    </row>
    <row r="32" spans="1:68" x14ac:dyDescent="0.2">
      <c r="A32" s="3">
        <v>70</v>
      </c>
      <c r="B32" s="3" t="str">
        <f t="shared" si="103"/>
        <v>&gt;= 0</v>
      </c>
      <c r="D32" s="237"/>
      <c r="E32" s="79" t="s">
        <v>193</v>
      </c>
      <c r="F32" s="32">
        <f t="shared" ca="1" si="104"/>
        <v>521598</v>
      </c>
      <c r="G32" s="17">
        <f t="shared" ca="1" si="104"/>
        <v>476148</v>
      </c>
      <c r="H32" s="13">
        <f t="shared" ca="1" si="105"/>
        <v>9.5453514453489249E-2</v>
      </c>
      <c r="I32" s="141"/>
      <c r="J32" s="32">
        <f t="shared" ca="1" si="106"/>
        <v>571059</v>
      </c>
      <c r="K32" s="17">
        <f t="shared" ca="1" si="106"/>
        <v>521603</v>
      </c>
      <c r="L32" s="13">
        <f t="shared" ca="1" si="107"/>
        <v>9.4815405586240881E-2</v>
      </c>
      <c r="M32" s="141"/>
      <c r="N32" s="32">
        <f t="shared" ca="1" si="108"/>
        <v>571060</v>
      </c>
      <c r="O32" s="17">
        <f t="shared" ca="1" si="108"/>
        <v>521603</v>
      </c>
      <c r="P32" s="13">
        <f t="shared" ca="1" si="109"/>
        <v>9.4817322753128333E-2</v>
      </c>
      <c r="Q32" s="141"/>
      <c r="R32" s="32">
        <f t="shared" ca="1" si="110"/>
        <v>245524</v>
      </c>
      <c r="S32" s="17">
        <f t="shared" ca="1" si="110"/>
        <v>220315</v>
      </c>
      <c r="T32" s="13">
        <f t="shared" ca="1" si="111"/>
        <v>0.11442253137553049</v>
      </c>
      <c r="U32" s="32">
        <f t="shared" ca="1" si="112"/>
        <v>278269</v>
      </c>
      <c r="V32" s="17">
        <f t="shared" ca="1" si="112"/>
        <v>247916</v>
      </c>
      <c r="W32" s="13">
        <f t="shared" ca="1" si="113"/>
        <v>0.12243259813807902</v>
      </c>
      <c r="X32" s="32">
        <f t="shared" ca="1" si="114"/>
        <v>266169</v>
      </c>
      <c r="Y32" s="17">
        <f t="shared" ca="1" si="114"/>
        <v>237205</v>
      </c>
      <c r="Z32" s="13">
        <f t="shared" ca="1" si="115"/>
        <v>0.12210535191079445</v>
      </c>
      <c r="AA32" s="32">
        <f t="shared" ca="1" si="116"/>
        <v>314261</v>
      </c>
      <c r="AB32" s="17">
        <f t="shared" ca="1" si="116"/>
        <v>278643</v>
      </c>
      <c r="AC32" s="13">
        <f t="shared" ca="1" si="117"/>
        <v>0.12782664556439602</v>
      </c>
      <c r="AD32" s="141"/>
      <c r="AE32" s="32">
        <f t="shared" ca="1" si="118"/>
        <v>87447</v>
      </c>
      <c r="AF32" s="17">
        <f t="shared" ca="1" si="118"/>
        <v>72888</v>
      </c>
      <c r="AG32" s="13">
        <f t="shared" ca="1" si="119"/>
        <v>0.19974481396114588</v>
      </c>
      <c r="AH32" s="32">
        <f t="shared" ca="1" si="120"/>
        <v>129682</v>
      </c>
      <c r="AI32" s="17">
        <f t="shared" ca="1" si="120"/>
        <v>115821</v>
      </c>
      <c r="AJ32" s="13">
        <f t="shared" ca="1" si="121"/>
        <v>0.11967605183861303</v>
      </c>
      <c r="AK32" s="32">
        <f t="shared" ca="1" si="122"/>
        <v>122017</v>
      </c>
      <c r="AL32" s="17">
        <f t="shared" ca="1" si="122"/>
        <v>107339</v>
      </c>
      <c r="AM32" s="13">
        <f t="shared" ca="1" si="123"/>
        <v>0.13674433337370387</v>
      </c>
      <c r="AN32" s="32">
        <f t="shared" ca="1" si="124"/>
        <v>127583</v>
      </c>
      <c r="AO32" s="17">
        <f t="shared" ca="1" si="124"/>
        <v>120046</v>
      </c>
      <c r="AP32" s="13">
        <f t="shared" ca="1" si="125"/>
        <v>6.2784266031354646E-2</v>
      </c>
      <c r="AQ32" s="32">
        <f t="shared" ca="1" si="126"/>
        <v>153458</v>
      </c>
      <c r="AR32" s="17">
        <f t="shared" ca="1" si="126"/>
        <v>126608</v>
      </c>
      <c r="AS32" s="13">
        <f t="shared" ca="1" si="127"/>
        <v>0.21207190698849993</v>
      </c>
      <c r="AT32" s="32">
        <f t="shared" ca="1" si="128"/>
        <v>110568</v>
      </c>
      <c r="AU32" s="17">
        <f t="shared" ca="1" si="128"/>
        <v>96530</v>
      </c>
      <c r="AV32" s="13">
        <f t="shared" ca="1" si="129"/>
        <v>0.1454262923443489</v>
      </c>
      <c r="AW32" s="32">
        <f t="shared" ca="1" si="130"/>
        <v>105380</v>
      </c>
      <c r="AX32" s="17">
        <f t="shared" ca="1" si="130"/>
        <v>89290</v>
      </c>
      <c r="AY32" s="13">
        <f t="shared" ca="1" si="131"/>
        <v>0.18019935043117929</v>
      </c>
      <c r="AZ32" s="32">
        <f t="shared" ca="1" si="132"/>
        <v>140769</v>
      </c>
      <c r="BA32" s="17">
        <f t="shared" ca="1" si="132"/>
        <v>125909</v>
      </c>
      <c r="BB32" s="13">
        <f t="shared" ca="1" si="133"/>
        <v>0.11802174586407643</v>
      </c>
      <c r="BC32" s="32">
        <f t="shared" ca="1" si="134"/>
        <v>128275</v>
      </c>
      <c r="BD32" s="17">
        <f t="shared" ca="1" si="134"/>
        <v>111774</v>
      </c>
      <c r="BE32" s="13">
        <f t="shared" ca="1" si="135"/>
        <v>0.14762824986132733</v>
      </c>
      <c r="BF32" s="32">
        <f t="shared" ca="1" si="136"/>
        <v>137422</v>
      </c>
      <c r="BG32" s="17">
        <f t="shared" ca="1" si="136"/>
        <v>122328</v>
      </c>
      <c r="BH32" s="13">
        <f t="shared" ca="1" si="137"/>
        <v>0.12338957556732719</v>
      </c>
      <c r="BI32" s="32">
        <f t="shared" ca="1" si="138"/>
        <v>195707</v>
      </c>
      <c r="BJ32" s="17">
        <f t="shared" ca="1" si="138"/>
        <v>169920</v>
      </c>
      <c r="BK32" s="13">
        <f t="shared" ca="1" si="139"/>
        <v>0.1517596516007533</v>
      </c>
      <c r="BL32" s="32">
        <f t="shared" ca="1" si="140"/>
        <v>113976</v>
      </c>
      <c r="BM32" s="17">
        <f t="shared" ca="1" si="140"/>
        <v>99669</v>
      </c>
      <c r="BN32" s="13">
        <f t="shared" ca="1" si="141"/>
        <v>0.14354513439484695</v>
      </c>
      <c r="BO32" s="159" t="str">
        <f t="shared" si="142"/>
        <v>Opportunity</v>
      </c>
      <c r="BP32" s="249"/>
    </row>
    <row r="33" spans="1:68" x14ac:dyDescent="0.2">
      <c r="A33" s="3">
        <v>100</v>
      </c>
      <c r="B33" s="3" t="str">
        <f t="shared" si="103"/>
        <v>&gt;= 0</v>
      </c>
      <c r="D33" s="237"/>
      <c r="E33" s="77" t="s">
        <v>194</v>
      </c>
      <c r="F33" s="47">
        <f t="shared" ca="1" si="104"/>
        <v>456894</v>
      </c>
      <c r="G33" s="45">
        <f t="shared" ca="1" si="104"/>
        <v>409978</v>
      </c>
      <c r="H33" s="48">
        <f t="shared" ca="1" si="105"/>
        <v>0.11443540872924889</v>
      </c>
      <c r="I33" s="141"/>
      <c r="J33" s="47">
        <f t="shared" ca="1" si="106"/>
        <v>507637</v>
      </c>
      <c r="K33" s="45">
        <f t="shared" ca="1" si="106"/>
        <v>456901</v>
      </c>
      <c r="L33" s="48">
        <f t="shared" ca="1" si="107"/>
        <v>0.11104374908349948</v>
      </c>
      <c r="M33" s="141"/>
      <c r="N33" s="47">
        <f t="shared" ca="1" si="108"/>
        <v>507636</v>
      </c>
      <c r="O33" s="45">
        <f t="shared" ca="1" si="108"/>
        <v>456901</v>
      </c>
      <c r="P33" s="48">
        <f t="shared" ca="1" si="109"/>
        <v>0.11104156042556265</v>
      </c>
      <c r="Q33" s="141"/>
      <c r="R33" s="47">
        <f t="shared" ca="1" si="110"/>
        <v>198841</v>
      </c>
      <c r="S33" s="45">
        <f t="shared" ca="1" si="110"/>
        <v>176609</v>
      </c>
      <c r="T33" s="48">
        <f t="shared" ca="1" si="111"/>
        <v>0.12588259941452587</v>
      </c>
      <c r="U33" s="47">
        <f t="shared" ca="1" si="112"/>
        <v>226586</v>
      </c>
      <c r="V33" s="45">
        <f t="shared" ca="1" si="112"/>
        <v>199863</v>
      </c>
      <c r="W33" s="48">
        <f t="shared" ca="1" si="113"/>
        <v>0.13370658901347424</v>
      </c>
      <c r="X33" s="47">
        <f t="shared" ca="1" si="114"/>
        <v>216009</v>
      </c>
      <c r="Y33" s="45">
        <f t="shared" ca="1" si="114"/>
        <v>191270</v>
      </c>
      <c r="Z33" s="48">
        <f t="shared" ca="1" si="115"/>
        <v>0.12934072253881948</v>
      </c>
      <c r="AA33" s="47">
        <f t="shared" ca="1" si="116"/>
        <v>257855</v>
      </c>
      <c r="AB33" s="45">
        <f t="shared" ca="1" si="116"/>
        <v>227977</v>
      </c>
      <c r="AC33" s="48">
        <f t="shared" ca="1" si="117"/>
        <v>0.13105708031950591</v>
      </c>
      <c r="AD33" s="141"/>
      <c r="AE33" s="47">
        <f t="shared" ca="1" si="118"/>
        <v>67831</v>
      </c>
      <c r="AF33" s="45">
        <f t="shared" ca="1" si="118"/>
        <v>56119</v>
      </c>
      <c r="AG33" s="48">
        <f t="shared" ca="1" si="119"/>
        <v>0.20869937097952565</v>
      </c>
      <c r="AH33" s="47">
        <f t="shared" ca="1" si="120"/>
        <v>101436</v>
      </c>
      <c r="AI33" s="45">
        <f t="shared" ca="1" si="120"/>
        <v>90049</v>
      </c>
      <c r="AJ33" s="48">
        <f t="shared" ca="1" si="121"/>
        <v>0.12645337538451287</v>
      </c>
      <c r="AK33" s="47">
        <f t="shared" ca="1" si="122"/>
        <v>94736</v>
      </c>
      <c r="AL33" s="45">
        <f t="shared" ca="1" si="122"/>
        <v>83279</v>
      </c>
      <c r="AM33" s="48">
        <f t="shared" ca="1" si="123"/>
        <v>0.13757369805112935</v>
      </c>
      <c r="AN33" s="47">
        <f t="shared" ca="1" si="124"/>
        <v>98786</v>
      </c>
      <c r="AO33" s="45">
        <f t="shared" ca="1" si="124"/>
        <v>92736</v>
      </c>
      <c r="AP33" s="48">
        <f t="shared" ca="1" si="125"/>
        <v>6.5238957902001377E-2</v>
      </c>
      <c r="AQ33" s="47">
        <f t="shared" ca="1" si="126"/>
        <v>120569</v>
      </c>
      <c r="AR33" s="45">
        <f t="shared" ca="1" si="126"/>
        <v>98816</v>
      </c>
      <c r="AS33" s="48">
        <f t="shared" ca="1" si="127"/>
        <v>0.22013641515544041</v>
      </c>
      <c r="AT33" s="47">
        <f t="shared" ca="1" si="128"/>
        <v>85777</v>
      </c>
      <c r="AU33" s="45">
        <f t="shared" ca="1" si="128"/>
        <v>74681</v>
      </c>
      <c r="AV33" s="48">
        <f t="shared" ca="1" si="129"/>
        <v>0.14857862106827707</v>
      </c>
      <c r="AW33" s="47">
        <f t="shared" ca="1" si="130"/>
        <v>81954</v>
      </c>
      <c r="AX33" s="45">
        <f t="shared" ca="1" si="130"/>
        <v>69034</v>
      </c>
      <c r="AY33" s="48">
        <f t="shared" ca="1" si="131"/>
        <v>0.18715415592316828</v>
      </c>
      <c r="AZ33" s="47">
        <f t="shared" ca="1" si="132"/>
        <v>109365</v>
      </c>
      <c r="BA33" s="45">
        <f t="shared" ca="1" si="132"/>
        <v>97961</v>
      </c>
      <c r="BB33" s="48">
        <f t="shared" ca="1" si="133"/>
        <v>0.1164136748297792</v>
      </c>
      <c r="BC33" s="47">
        <f t="shared" ca="1" si="134"/>
        <v>99859</v>
      </c>
      <c r="BD33" s="45">
        <f t="shared" ca="1" si="134"/>
        <v>86764</v>
      </c>
      <c r="BE33" s="48">
        <f t="shared" ca="1" si="135"/>
        <v>0.15092665160665714</v>
      </c>
      <c r="BF33" s="47">
        <f t="shared" ca="1" si="136"/>
        <v>106877</v>
      </c>
      <c r="BG33" s="45">
        <f t="shared" ca="1" si="136"/>
        <v>94910</v>
      </c>
      <c r="BH33" s="48">
        <f t="shared" ca="1" si="137"/>
        <v>0.12608787272152566</v>
      </c>
      <c r="BI33" s="47">
        <f t="shared" ca="1" si="138"/>
        <v>153691</v>
      </c>
      <c r="BJ33" s="45">
        <f t="shared" ca="1" si="138"/>
        <v>133528</v>
      </c>
      <c r="BK33" s="48">
        <f t="shared" ca="1" si="139"/>
        <v>0.15100203702594212</v>
      </c>
      <c r="BL33" s="47">
        <f t="shared" ca="1" si="140"/>
        <v>88562</v>
      </c>
      <c r="BM33" s="45">
        <f t="shared" ca="1" si="140"/>
        <v>77228</v>
      </c>
      <c r="BN33" s="48">
        <f t="shared" ca="1" si="141"/>
        <v>0.14676024239912985</v>
      </c>
      <c r="BO33" s="154" t="str">
        <f t="shared" si="142"/>
        <v>Marginal</v>
      </c>
      <c r="BP33" s="249"/>
    </row>
    <row r="34" spans="1:68" x14ac:dyDescent="0.2">
      <c r="C34" s="3">
        <f>ROW($C$29)</f>
        <v>29</v>
      </c>
      <c r="D34" s="237"/>
      <c r="E34" s="76" t="str">
        <f>E30 &amp; " %"</f>
        <v>Elite %</v>
      </c>
      <c r="F34" s="33">
        <f ca="1">IFERROR(F30 / INDIRECT(ADDRESS($C34, COLUMN(F30))), 0)</f>
        <v>2.3629912180983609E-2</v>
      </c>
      <c r="G34" s="8">
        <f ca="1">IFERROR(G30 / INDIRECT(ADDRESS($C34, COLUMN(G30))), 0)</f>
        <v>2.48261220164245E-2</v>
      </c>
      <c r="H34" s="20">
        <f t="shared" ref="H34:H37" ca="1" si="143">IF(F$9 = 0, 0, IFERROR((F34 - G34) * 10000, 0))</f>
        <v>-11.962098354408903</v>
      </c>
      <c r="I34" s="88"/>
      <c r="J34" s="33">
        <f ca="1">IFERROR(J30 / INDIRECT(ADDRESS($C34, COLUMN(J30))), 0)</f>
        <v>2.2793674469913254E-2</v>
      </c>
      <c r="K34" s="8">
        <f ca="1">IFERROR(K30 / INDIRECT(ADDRESS($C34, COLUMN(K30))), 0)</f>
        <v>2.3630889162407697E-2</v>
      </c>
      <c r="L34" s="20">
        <f t="shared" ref="L34:L37" ca="1" si="144">IF(J$9 = 0, 0, IFERROR((J34 - K34) * 10000, 0))</f>
        <v>-8.3721469249444311</v>
      </c>
      <c r="M34" s="88"/>
      <c r="N34" s="33">
        <f ca="1">IFERROR(N30 / INDIRECT(ADDRESS($C34, COLUMN(N30))), 0)</f>
        <v>2.2793674469913254E-2</v>
      </c>
      <c r="O34" s="8">
        <f ca="1">IFERROR(O30 / INDIRECT(ADDRESS($C34, COLUMN(O30))), 0)</f>
        <v>2.3630889162407697E-2</v>
      </c>
      <c r="P34" s="20">
        <f t="shared" ref="P34:P37" ca="1" si="145">IF(N$9 = 0, 0, IFERROR((N34 - O34) * 10000, 0))</f>
        <v>-8.3721469249444311</v>
      </c>
      <c r="Q34" s="88"/>
      <c r="R34" s="33">
        <f ca="1">IFERROR(R30 / INDIRECT(ADDRESS($C34, COLUMN(R30))), 0)</f>
        <v>3.2280050514063886E-2</v>
      </c>
      <c r="S34" s="8">
        <f ca="1">IFERROR(S30 / INDIRECT(ADDRESS($C34, COLUMN(S30))), 0)</f>
        <v>3.4001523888361064E-2</v>
      </c>
      <c r="T34" s="20">
        <f t="shared" ref="T34:T37" ca="1" si="146">IF(R$9 = 0, 0, IFERROR((R34 - S34) * 10000, 0))</f>
        <v>-17.214733742971777</v>
      </c>
      <c r="U34" s="33">
        <f ca="1">IFERROR(U30 / INDIRECT(ADDRESS($C34, COLUMN(U30))), 0)</f>
        <v>3.1953616829334446E-2</v>
      </c>
      <c r="V34" s="8">
        <f ca="1">IFERROR(V30 / INDIRECT(ADDRESS($C34, COLUMN(V30))), 0)</f>
        <v>3.2516047917678675E-2</v>
      </c>
      <c r="W34" s="20">
        <f t="shared" ref="W34:W37" ca="1" si="147">IF(U$9 = 0, 0, IFERROR((U34 - V34) * 10000, 0))</f>
        <v>-5.6243108834422992</v>
      </c>
      <c r="X34" s="33">
        <f ca="1">IFERROR(X30 / INDIRECT(ADDRESS($C34, COLUMN(X30))), 0)</f>
        <v>3.1944564203463172E-2</v>
      </c>
      <c r="Y34" s="8">
        <f ca="1">IFERROR(Y30 / INDIRECT(ADDRESS($C34, COLUMN(Y30))), 0)</f>
        <v>3.3083924430679923E-2</v>
      </c>
      <c r="Z34" s="20">
        <f t="shared" ref="Z34:Z37" ca="1" si="148">IF(X$9 = 0, 0, IFERROR((X34 - Y34) * 10000, 0))</f>
        <v>-11.393602272167513</v>
      </c>
      <c r="AA34" s="33">
        <f ca="1">IFERROR(AA30 / INDIRECT(ADDRESS($C34, COLUMN(AA30))), 0)</f>
        <v>2.9199018741290255E-2</v>
      </c>
      <c r="AB34" s="8">
        <f ca="1">IFERROR(AB30 / INDIRECT(ADDRESS($C34, COLUMN(AB30))), 0)</f>
        <v>2.9874816327885273E-2</v>
      </c>
      <c r="AC34" s="20">
        <f t="shared" ref="AC34:AC37" ca="1" si="149">IF(AA$9 = 0, 0, IFERROR((AA34 - AB34) * 10000, 0))</f>
        <v>-6.7579758659501792</v>
      </c>
      <c r="AD34" s="88"/>
      <c r="AE34" s="33">
        <f ca="1">IFERROR(AE30 / INDIRECT(ADDRESS($C34, COLUMN(AE30))), 0)</f>
        <v>4.0491657709024631E-2</v>
      </c>
      <c r="AF34" s="8">
        <f ca="1">IFERROR(AF30 / INDIRECT(ADDRESS($C34, COLUMN(AF30))), 0)</f>
        <v>4.1446514127076527E-2</v>
      </c>
      <c r="AG34" s="20">
        <f t="shared" ref="AG34:AG37" ca="1" si="150">IF(AE$9 = 0, 0, IFERROR((AE34 - AF34) * 10000, 0))</f>
        <v>-9.5485641805189569</v>
      </c>
      <c r="AH34" s="33">
        <f ca="1">IFERROR(AH30 / INDIRECT(ADDRESS($C34, COLUMN(AH30))), 0)</f>
        <v>3.7037154955585981E-2</v>
      </c>
      <c r="AI34" s="8">
        <f ca="1">IFERROR(AI30 / INDIRECT(ADDRESS($C34, COLUMN(AI30))), 0)</f>
        <v>3.8770678876713496E-2</v>
      </c>
      <c r="AJ34" s="20">
        <f t="shared" ref="AJ34:AJ37" ca="1" si="151">IF(AH$9 = 0, 0, IFERROR((AH34 - AI34) * 10000, 0))</f>
        <v>-17.335239211275152</v>
      </c>
      <c r="AK34" s="33">
        <f ca="1">IFERROR(AK30 / INDIRECT(ADDRESS($C34, COLUMN(AK30))), 0)</f>
        <v>3.9140486509439687E-2</v>
      </c>
      <c r="AL34" s="8">
        <f ca="1">IFERROR(AL30 / INDIRECT(ADDRESS($C34, COLUMN(AL30))), 0)</f>
        <v>4.0734226551133366E-2</v>
      </c>
      <c r="AM34" s="20">
        <f t="shared" ref="AM34:AM37" ca="1" si="152">IF(AK$9 = 0, 0, IFERROR((AK34 - AL34) * 10000, 0))</f>
        <v>-15.937400416936795</v>
      </c>
      <c r="AN34" s="33">
        <f ca="1">IFERROR(AN30 / INDIRECT(ADDRESS($C34, COLUMN(AN30))), 0)</f>
        <v>3.9405580657844698E-2</v>
      </c>
      <c r="AO34" s="8">
        <f ca="1">IFERROR(AO30 / INDIRECT(ADDRESS($C34, COLUMN(AO30))), 0)</f>
        <v>3.9318596272739405E-2</v>
      </c>
      <c r="AP34" s="20">
        <f t="shared" ref="AP34:AP37" ca="1" si="153">IF(AN$9 = 0, 0, IFERROR((AN34 - AO34) * 10000, 0))</f>
        <v>0.8698438510529316</v>
      </c>
      <c r="AQ34" s="33">
        <f ca="1">IFERROR(AQ30 / INDIRECT(ADDRESS($C34, COLUMN(AQ30))), 0)</f>
        <v>3.7591684580887741E-2</v>
      </c>
      <c r="AR34" s="8">
        <f ca="1">IFERROR(AR30 / INDIRECT(ADDRESS($C34, COLUMN(AR30))), 0)</f>
        <v>3.8632895150393844E-2</v>
      </c>
      <c r="AS34" s="20">
        <f t="shared" ref="AS34:AS37" ca="1" si="154">IF(AQ$9 = 0, 0, IFERROR((AQ34 - AR34) * 10000, 0))</f>
        <v>-10.412105695061028</v>
      </c>
      <c r="AT34" s="33">
        <f ca="1">IFERROR(AT30 / INDIRECT(ADDRESS($C34, COLUMN(AT30))), 0)</f>
        <v>3.9299964738414711E-2</v>
      </c>
      <c r="AU34" s="8">
        <f ca="1">IFERROR(AU30 / INDIRECT(ADDRESS($C34, COLUMN(AU30))), 0)</f>
        <v>3.9212095400340714E-2</v>
      </c>
      <c r="AV34" s="20">
        <f t="shared" ref="AV34:AV37" ca="1" si="155">IF(AT$9 = 0, 0, IFERROR((AT34 - AU34) * 10000, 0))</f>
        <v>0.87869338073996717</v>
      </c>
      <c r="AW34" s="33">
        <f ca="1">IFERROR(AW30 / INDIRECT(ADDRESS($C34, COLUMN(AW30))), 0)</f>
        <v>3.9131805637190979E-2</v>
      </c>
      <c r="AX34" s="8">
        <f ca="1">IFERROR(AX30 / INDIRECT(ADDRESS($C34, COLUMN(AX30))), 0)</f>
        <v>3.9519785181574903E-2</v>
      </c>
      <c r="AY34" s="20">
        <f t="shared" ref="AY34:AY37" ca="1" si="156">IF(AW$9 = 0, 0, IFERROR((AW34 - AX34) * 10000, 0))</f>
        <v>-3.8797954438392344</v>
      </c>
      <c r="AZ34" s="33">
        <f ca="1">IFERROR(AZ30 / INDIRECT(ADDRESS($C34, COLUMN(AZ30))), 0)</f>
        <v>3.8250213802879601E-2</v>
      </c>
      <c r="BA34" s="8">
        <f ca="1">IFERROR(BA30 / INDIRECT(ADDRESS($C34, COLUMN(BA30))), 0)</f>
        <v>3.9202138061404081E-2</v>
      </c>
      <c r="BB34" s="20">
        <f t="shared" ref="BB34:BB37" ca="1" si="157">IF(AZ$9 = 0, 0, IFERROR((AZ34 - BA34) * 10000, 0))</f>
        <v>-9.5192425852447951</v>
      </c>
      <c r="BC34" s="33">
        <f ca="1">IFERROR(BC30 / INDIRECT(ADDRESS($C34, COLUMN(BC30))), 0)</f>
        <v>3.8037266761695623E-2</v>
      </c>
      <c r="BD34" s="8">
        <f ca="1">IFERROR(BD30 / INDIRECT(ADDRESS($C34, COLUMN(BD30))), 0)</f>
        <v>3.9833553306936498E-2</v>
      </c>
      <c r="BE34" s="20">
        <f t="shared" ref="BE34:BE37" ca="1" si="158">IF(BC$9 = 0, 0, IFERROR((BC34 - BD34) * 10000, 0))</f>
        <v>-17.962865452408742</v>
      </c>
      <c r="BF34" s="33">
        <f ca="1">IFERROR(BF30 / INDIRECT(ADDRESS($C34, COLUMN(BF30))), 0)</f>
        <v>3.7716050308054389E-2</v>
      </c>
      <c r="BG34" s="8">
        <f ca="1">IFERROR(BG30 / INDIRECT(ADDRESS($C34, COLUMN(BG30))), 0)</f>
        <v>3.7885028290548663E-2</v>
      </c>
      <c r="BH34" s="20">
        <f t="shared" ref="BH34:BH37" ca="1" si="159">IF(BF$9 = 0, 0, IFERROR((BF34 - BG34) * 10000, 0))</f>
        <v>-1.6897798249427414</v>
      </c>
      <c r="BI34" s="33">
        <f ca="1">IFERROR(BI30 / INDIRECT(ADDRESS($C34, COLUMN(BI30))), 0)</f>
        <v>3.4599888902368169E-2</v>
      </c>
      <c r="BJ34" s="8">
        <f ca="1">IFERROR(BJ30 / INDIRECT(ADDRESS($C34, COLUMN(BJ30))), 0)</f>
        <v>3.5727528199523829E-2</v>
      </c>
      <c r="BK34" s="20">
        <f t="shared" ref="BK34:BK37" ca="1" si="160">IF(BI$9 = 0, 0, IFERROR((BI34 - BJ34) * 10000, 0))</f>
        <v>-11.276392971556609</v>
      </c>
      <c r="BL34" s="33">
        <f ca="1">IFERROR(BL30 / INDIRECT(ADDRESS($C34, COLUMN(BL30))), 0)</f>
        <v>3.8378241344343041E-2</v>
      </c>
      <c r="BM34" s="8">
        <f ca="1">IFERROR(BM30 / INDIRECT(ADDRESS($C34, COLUMN(BM30))), 0)</f>
        <v>3.8921710390415205E-2</v>
      </c>
      <c r="BN34" s="20">
        <f t="shared" ref="BN34:BN37" ca="1" si="161">IF(BL$9 = 0, 0, IFERROR((BL34 - BM34) * 10000, 0))</f>
        <v>-5.4346904607216473</v>
      </c>
      <c r="BO34" s="155" t="str">
        <f t="shared" si="142"/>
        <v>Elite %</v>
      </c>
      <c r="BP34" s="249"/>
    </row>
    <row r="35" spans="1:68" x14ac:dyDescent="0.2">
      <c r="C35" s="3">
        <f t="shared" ref="C35:C37" si="162">ROW($C$29)</f>
        <v>29</v>
      </c>
      <c r="D35" s="237"/>
      <c r="E35" s="79" t="str">
        <f t="shared" ref="E35:E36" si="163">E31 &amp; " %"</f>
        <v>High Value %</v>
      </c>
      <c r="F35" s="28">
        <f t="shared" ref="F35:G36" ca="1" si="164">IFERROR(F31 / INDIRECT(ADDRESS($C35, COLUMN(F31))), 0)</f>
        <v>0.182410880697424</v>
      </c>
      <c r="G35" s="10">
        <f t="shared" ca="1" si="164"/>
        <v>0.18735436079670478</v>
      </c>
      <c r="H35" s="18">
        <f t="shared" ca="1" si="143"/>
        <v>-49.43480099280778</v>
      </c>
      <c r="I35" s="88"/>
      <c r="J35" s="28">
        <f t="shared" ref="J35:K37" ca="1" si="165">IFERROR(J31 / INDIRECT(ADDRESS($C35, COLUMN(J31))), 0)</f>
        <v>0.17751057727023026</v>
      </c>
      <c r="K35" s="10">
        <f t="shared" ca="1" si="165"/>
        <v>0.18244912563681698</v>
      </c>
      <c r="L35" s="18">
        <f t="shared" ca="1" si="144"/>
        <v>-49.385483665867206</v>
      </c>
      <c r="M35" s="88"/>
      <c r="N35" s="28">
        <f t="shared" ref="N35:O37" ca="1" si="166">IFERROR(N31 / INDIRECT(ADDRESS($C35, COLUMN(N31))), 0)</f>
        <v>0.17751057727023026</v>
      </c>
      <c r="O35" s="10">
        <f t="shared" ca="1" si="166"/>
        <v>0.18244912563681698</v>
      </c>
      <c r="P35" s="18">
        <f t="shared" ca="1" si="145"/>
        <v>-49.385483665867206</v>
      </c>
      <c r="Q35" s="88"/>
      <c r="R35" s="28">
        <f t="shared" ref="R35:S37" ca="1" si="167">IFERROR(R31 / INDIRECT(ADDRESS($C35, COLUMN(R31))), 0)</f>
        <v>0.21244801147614265</v>
      </c>
      <c r="S35" s="10">
        <f t="shared" ca="1" si="167"/>
        <v>0.21924802694084114</v>
      </c>
      <c r="T35" s="18">
        <f t="shared" ca="1" si="146"/>
        <v>-68.000154646984939</v>
      </c>
      <c r="U35" s="28">
        <f t="shared" ref="U35:V37" ca="1" si="168">IFERROR(U31 / INDIRECT(ADDRESS($C35, COLUMN(U31))), 0)</f>
        <v>0.21149508999551933</v>
      </c>
      <c r="V35" s="10">
        <f t="shared" ca="1" si="168"/>
        <v>0.21483451188949418</v>
      </c>
      <c r="W35" s="18">
        <f t="shared" ca="1" si="147"/>
        <v>-33.394218939748477</v>
      </c>
      <c r="X35" s="28">
        <f t="shared" ref="X35:Y37" ca="1" si="169">IFERROR(X31 / INDIRECT(ADDRESS($C35, COLUMN(X31))), 0)</f>
        <v>0.21211874172029693</v>
      </c>
      <c r="Y35" s="10">
        <f t="shared" ca="1" si="169"/>
        <v>0.21592886851085533</v>
      </c>
      <c r="Z35" s="18">
        <f t="shared" ca="1" si="148"/>
        <v>-38.101267905583939</v>
      </c>
      <c r="AA35" s="28">
        <f t="shared" ref="AA35:AB37" ca="1" si="170">IFERROR(AA31 / INDIRECT(ADDRESS($C35, COLUMN(AA31))), 0)</f>
        <v>0.20345023223748715</v>
      </c>
      <c r="AB35" s="10">
        <f t="shared" ca="1" si="170"/>
        <v>0.20583798233730496</v>
      </c>
      <c r="AC35" s="18">
        <f t="shared" ca="1" si="149"/>
        <v>-23.877500998178146</v>
      </c>
      <c r="AD35" s="88"/>
      <c r="AE35" s="28">
        <f t="shared" ref="AE35:AF37" ca="1" si="171">IFERROR(AE31 / INDIRECT(ADDRESS($C35, COLUMN(AE31))), 0)</f>
        <v>0.23380847782399403</v>
      </c>
      <c r="AF35" s="10">
        <f t="shared" ca="1" si="171"/>
        <v>0.23648860430752697</v>
      </c>
      <c r="AG35" s="18">
        <f t="shared" ca="1" si="150"/>
        <v>-26.801264835329409</v>
      </c>
      <c r="AH35" s="28">
        <f t="shared" ref="AH35:AI37" ca="1" si="172">IFERROR(AH31 / INDIRECT(ADDRESS($C35, COLUMN(AH31))), 0)</f>
        <v>0.22712916679932504</v>
      </c>
      <c r="AI35" s="10">
        <f t="shared" ca="1" si="172"/>
        <v>0.23163885856853267</v>
      </c>
      <c r="AJ35" s="18">
        <f t="shared" ca="1" si="151"/>
        <v>-45.096917692076246</v>
      </c>
      <c r="AK35" s="28">
        <f t="shared" ref="AK35:AL37" ca="1" si="173">IFERROR(AK31 / INDIRECT(ADDRESS($C35, COLUMN(AK31))), 0)</f>
        <v>0.23037752000161765</v>
      </c>
      <c r="AL35" s="10">
        <f t="shared" ca="1" si="173"/>
        <v>0.23515155198808704</v>
      </c>
      <c r="AM35" s="18">
        <f t="shared" ca="1" si="152"/>
        <v>-47.740319864693902</v>
      </c>
      <c r="AN35" s="28">
        <f t="shared" ref="AN35:AO37" ca="1" si="174">IFERROR(AN31 / INDIRECT(ADDRESS($C35, COLUMN(AN31))), 0)</f>
        <v>0.2310449069568076</v>
      </c>
      <c r="AO35" s="10">
        <f t="shared" ca="1" si="174"/>
        <v>0.23267152275736538</v>
      </c>
      <c r="AP35" s="18">
        <f t="shared" ca="1" si="153"/>
        <v>-16.266158005577847</v>
      </c>
      <c r="AQ35" s="28">
        <f t="shared" ref="AQ35:AR37" ca="1" si="175">IFERROR(AQ31 / INDIRECT(ADDRESS($C35, COLUMN(AQ31))), 0)</f>
        <v>0.22698056139277367</v>
      </c>
      <c r="AR35" s="10">
        <f t="shared" ca="1" si="175"/>
        <v>0.23094843871001189</v>
      </c>
      <c r="AS35" s="18">
        <f t="shared" ca="1" si="154"/>
        <v>-39.678773172382165</v>
      </c>
      <c r="AT35" s="28">
        <f t="shared" ref="AT35:AU37" ca="1" si="176">IFERROR(AT31 / INDIRECT(ADDRESS($C35, COLUMN(AT31))), 0)</f>
        <v>0.23191730230313828</v>
      </c>
      <c r="AU35" s="10">
        <f t="shared" ca="1" si="176"/>
        <v>0.23160988074957412</v>
      </c>
      <c r="AV35" s="18">
        <f t="shared" ca="1" si="155"/>
        <v>3.0742155356416889</v>
      </c>
      <c r="AW35" s="28">
        <f t="shared" ref="AW35:AX37" ca="1" si="177">IFERROR(AW31 / INDIRECT(ADDRESS($C35, COLUMN(AW31))), 0)</f>
        <v>0.23166122358418223</v>
      </c>
      <c r="AX35" s="10">
        <f t="shared" ca="1" si="177"/>
        <v>0.23250691998565426</v>
      </c>
      <c r="AY35" s="18">
        <f t="shared" ca="1" si="156"/>
        <v>-8.4569640147202918</v>
      </c>
      <c r="AZ35" s="28">
        <f t="shared" ref="AZ35:BA37" ca="1" si="178">IFERROR(AZ31 / INDIRECT(ADDRESS($C35, COLUMN(AZ31))), 0)</f>
        <v>0.22915568364202954</v>
      </c>
      <c r="BA35" s="10">
        <f t="shared" ca="1" si="178"/>
        <v>0.2311518153966495</v>
      </c>
      <c r="BB35" s="18">
        <f t="shared" ca="1" si="157"/>
        <v>-19.96131754619962</v>
      </c>
      <c r="BC35" s="28">
        <f t="shared" ref="BC35:BD37" ca="1" si="179">IFERROR(BC31 / INDIRECT(ADDRESS($C35, COLUMN(BC31))), 0)</f>
        <v>0.2295527218091459</v>
      </c>
      <c r="BD35" s="10">
        <f t="shared" ca="1" si="179"/>
        <v>0.23228112626484823</v>
      </c>
      <c r="BE35" s="18">
        <f t="shared" ca="1" si="158"/>
        <v>-27.284044557023268</v>
      </c>
      <c r="BF35" s="28">
        <f t="shared" ref="BF35:BG37" ca="1" si="180">IFERROR(BF31 / INDIRECT(ADDRESS($C35, COLUMN(BF31))), 0)</f>
        <v>0.22985204395209041</v>
      </c>
      <c r="BG35" s="10">
        <f t="shared" ca="1" si="180"/>
        <v>0.22872807313680743</v>
      </c>
      <c r="BH35" s="18">
        <f t="shared" ca="1" si="159"/>
        <v>11.23970815282982</v>
      </c>
      <c r="BI35" s="28">
        <f t="shared" ref="BI35:BJ37" ca="1" si="181">IFERROR(BI31 / INDIRECT(ADDRESS($C35, COLUMN(BI31))), 0)</f>
        <v>0.2217738588549282</v>
      </c>
      <c r="BJ35" s="10">
        <f t="shared" ca="1" si="181"/>
        <v>0.22403985012294603</v>
      </c>
      <c r="BK35" s="18">
        <f t="shared" ca="1" si="160"/>
        <v>-22.659912680178252</v>
      </c>
      <c r="BL35" s="28">
        <f t="shared" ref="BL35:BM37" ca="1" si="182">IFERROR(BL31 / INDIRECT(ADDRESS($C35, COLUMN(BL31))), 0)</f>
        <v>0.22810734463276836</v>
      </c>
      <c r="BM35" s="10">
        <f t="shared" ca="1" si="182"/>
        <v>0.23024994835777732</v>
      </c>
      <c r="BN35" s="18">
        <f t="shared" ca="1" si="161"/>
        <v>-21.426037250089625</v>
      </c>
      <c r="BO35" s="159" t="str">
        <f t="shared" si="142"/>
        <v>High Value %</v>
      </c>
      <c r="BP35" s="249"/>
    </row>
    <row r="36" spans="1:68" x14ac:dyDescent="0.2">
      <c r="C36" s="3">
        <f t="shared" si="162"/>
        <v>29</v>
      </c>
      <c r="D36" s="238"/>
      <c r="E36" s="79" t="str">
        <f t="shared" si="163"/>
        <v>Opportunity %</v>
      </c>
      <c r="F36" s="28">
        <f t="shared" ca="1" si="164"/>
        <v>0.4232303733870163</v>
      </c>
      <c r="G36" s="10">
        <f t="shared" ca="1" si="164"/>
        <v>0.42332432122462732</v>
      </c>
      <c r="H36" s="18">
        <f t="shared" ca="1" si="143"/>
        <v>-0.93947837611019214</v>
      </c>
      <c r="I36" s="88"/>
      <c r="J36" s="28">
        <f t="shared" ca="1" si="165"/>
        <v>0.42335695534749862</v>
      </c>
      <c r="K36" s="10">
        <f t="shared" ca="1" si="165"/>
        <v>0.42320833235293881</v>
      </c>
      <c r="L36" s="18">
        <f t="shared" ca="1" si="144"/>
        <v>1.4862299455981054</v>
      </c>
      <c r="M36" s="88"/>
      <c r="N36" s="28">
        <f t="shared" ca="1" si="166"/>
        <v>0.42335769670164131</v>
      </c>
      <c r="O36" s="10">
        <f t="shared" ca="1" si="166"/>
        <v>0.42320833235293881</v>
      </c>
      <c r="P36" s="18">
        <f t="shared" ca="1" si="145"/>
        <v>1.4936434870249649</v>
      </c>
      <c r="Q36" s="88"/>
      <c r="R36" s="28">
        <f t="shared" ca="1" si="167"/>
        <v>0.41730871537568559</v>
      </c>
      <c r="S36" s="10">
        <f t="shared" ca="1" si="167"/>
        <v>0.41448822749207481</v>
      </c>
      <c r="T36" s="18">
        <f t="shared" ca="1" si="146"/>
        <v>28.204878836107781</v>
      </c>
      <c r="U36" s="28">
        <f t="shared" ca="1" si="168"/>
        <v>0.41700046904666638</v>
      </c>
      <c r="V36" s="10">
        <f t="shared" ca="1" si="168"/>
        <v>0.41670966841867291</v>
      </c>
      <c r="W36" s="18">
        <f t="shared" ca="1" si="147"/>
        <v>2.9080062799347051</v>
      </c>
      <c r="X36" s="28">
        <f t="shared" ca="1" si="169"/>
        <v>0.41728762806593978</v>
      </c>
      <c r="Y36" s="10">
        <f t="shared" ca="1" si="169"/>
        <v>0.41574869117288787</v>
      </c>
      <c r="Z36" s="18">
        <f t="shared" ca="1" si="148"/>
        <v>15.389368930519009</v>
      </c>
      <c r="AA36" s="28">
        <f t="shared" ca="1" si="170"/>
        <v>0.42150265634619277</v>
      </c>
      <c r="AB36" s="10">
        <f t="shared" ca="1" si="170"/>
        <v>0.4203609779352086</v>
      </c>
      <c r="AC36" s="18">
        <f t="shared" ca="1" si="149"/>
        <v>11.416784109841704</v>
      </c>
      <c r="AD36" s="88"/>
      <c r="AE36" s="28">
        <f t="shared" ca="1" si="171"/>
        <v>0.40868813385053981</v>
      </c>
      <c r="AF36" s="10">
        <f t="shared" ca="1" si="171"/>
        <v>0.40796131285541576</v>
      </c>
      <c r="AG36" s="18">
        <f t="shared" ca="1" si="150"/>
        <v>7.2682099512405562</v>
      </c>
      <c r="AH36" s="28">
        <f t="shared" ca="1" si="172"/>
        <v>0.41288165812346778</v>
      </c>
      <c r="AI36" s="10">
        <f t="shared" ca="1" si="172"/>
        <v>0.41046241299632846</v>
      </c>
      <c r="AJ36" s="18">
        <f t="shared" ca="1" si="151"/>
        <v>24.192451271393132</v>
      </c>
      <c r="AK36" s="28">
        <f t="shared" ca="1" si="173"/>
        <v>0.41121101622372153</v>
      </c>
      <c r="AL36" s="10">
        <f t="shared" ca="1" si="173"/>
        <v>0.4077563316023598</v>
      </c>
      <c r="AM36" s="18">
        <f t="shared" ca="1" si="152"/>
        <v>34.546846213617258</v>
      </c>
      <c r="AN36" s="28">
        <f t="shared" ca="1" si="174"/>
        <v>0.41117871898828823</v>
      </c>
      <c r="AO36" s="10">
        <f t="shared" ca="1" si="174"/>
        <v>0.41072400001368553</v>
      </c>
      <c r="AP36" s="18">
        <f t="shared" ca="1" si="153"/>
        <v>4.5471897460269695</v>
      </c>
      <c r="AQ36" s="28">
        <f t="shared" ca="1" si="175"/>
        <v>0.41184727153665102</v>
      </c>
      <c r="AR36" s="10">
        <f t="shared" ca="1" si="175"/>
        <v>0.41023514125648447</v>
      </c>
      <c r="AS36" s="18">
        <f t="shared" ca="1" si="154"/>
        <v>16.121302801665461</v>
      </c>
      <c r="AT36" s="28">
        <f t="shared" ca="1" si="176"/>
        <v>0.41040031178664887</v>
      </c>
      <c r="AU36" s="10">
        <f t="shared" ca="1" si="176"/>
        <v>0.41111584327086881</v>
      </c>
      <c r="AV36" s="18">
        <f t="shared" ca="1" si="155"/>
        <v>-7.155314842199334</v>
      </c>
      <c r="AW36" s="28">
        <f t="shared" ca="1" si="177"/>
        <v>0.41019692410695169</v>
      </c>
      <c r="AX36" s="10">
        <f t="shared" ca="1" si="177"/>
        <v>0.41055516217135818</v>
      </c>
      <c r="AY36" s="18">
        <f t="shared" ca="1" si="156"/>
        <v>-3.5823806440649086</v>
      </c>
      <c r="AZ36" s="28">
        <f t="shared" ca="1" si="178"/>
        <v>0.41228517203809789</v>
      </c>
      <c r="BA36" s="10">
        <f t="shared" ca="1" si="178"/>
        <v>0.41036764226582362</v>
      </c>
      <c r="BB36" s="18">
        <f t="shared" ca="1" si="157"/>
        <v>19.175297722742734</v>
      </c>
      <c r="BC36" s="28">
        <f t="shared" ca="1" si="179"/>
        <v>0.41181890562597118</v>
      </c>
      <c r="BD36" s="10">
        <f t="shared" ca="1" si="179"/>
        <v>0.40978882534095906</v>
      </c>
      <c r="BE36" s="18">
        <f t="shared" ca="1" si="158"/>
        <v>20.300802850121148</v>
      </c>
      <c r="BF36" s="28">
        <f t="shared" ca="1" si="180"/>
        <v>0.41200437722046501</v>
      </c>
      <c r="BG36" s="10">
        <f t="shared" ca="1" si="180"/>
        <v>0.41297449124275859</v>
      </c>
      <c r="BH36" s="18">
        <f t="shared" ca="1" si="159"/>
        <v>-9.701140222935777</v>
      </c>
      <c r="BI36" s="28">
        <f t="shared" ca="1" si="181"/>
        <v>0.41652460216619097</v>
      </c>
      <c r="BJ36" s="10">
        <f t="shared" ca="1" si="181"/>
        <v>0.41450372741110808</v>
      </c>
      <c r="BK36" s="18">
        <f t="shared" ca="1" si="160"/>
        <v>20.20874755082891</v>
      </c>
      <c r="BL36" s="28">
        <f t="shared" ca="1" si="182"/>
        <v>0.41277705345501958</v>
      </c>
      <c r="BM36" s="10">
        <f t="shared" ca="1" si="182"/>
        <v>0.41177029539351373</v>
      </c>
      <c r="BN36" s="18">
        <f t="shared" ca="1" si="161"/>
        <v>10.067580615058525</v>
      </c>
      <c r="BO36" s="159" t="str">
        <f t="shared" si="142"/>
        <v>Opportunity %</v>
      </c>
      <c r="BP36" s="250"/>
    </row>
    <row r="37" spans="1:68" x14ac:dyDescent="0.2">
      <c r="C37" s="3">
        <f t="shared" si="162"/>
        <v>29</v>
      </c>
      <c r="D37" s="239"/>
      <c r="E37" s="78" t="str">
        <f>E33 &amp; " %"</f>
        <v>Marginal %</v>
      </c>
      <c r="F37" s="30">
        <f ca="1">IFERROR(F33 / INDIRECT(ADDRESS($C37, COLUMN(F33))), 0)</f>
        <v>0.3707288337345761</v>
      </c>
      <c r="G37" s="14">
        <f ca="1">IFERROR(G33 / INDIRECT(ADDRESS($C37, COLUMN(G33))), 0)</f>
        <v>0.36449519596224339</v>
      </c>
      <c r="H37" s="19">
        <f t="shared" ca="1" si="143"/>
        <v>62.336377723327118</v>
      </c>
      <c r="I37" s="88"/>
      <c r="J37" s="30">
        <f t="shared" ca="1" si="165"/>
        <v>0.37633879291235783</v>
      </c>
      <c r="K37" s="14">
        <f t="shared" ca="1" si="165"/>
        <v>0.37071165284783653</v>
      </c>
      <c r="L37" s="19">
        <f t="shared" ca="1" si="144"/>
        <v>56.271400645213077</v>
      </c>
      <c r="M37" s="88"/>
      <c r="N37" s="30">
        <f t="shared" ca="1" si="166"/>
        <v>0.3763380515582152</v>
      </c>
      <c r="O37" s="14">
        <f t="shared" ca="1" si="166"/>
        <v>0.37071165284783653</v>
      </c>
      <c r="P37" s="19">
        <f t="shared" ca="1" si="145"/>
        <v>56.263987103786775</v>
      </c>
      <c r="Q37" s="88"/>
      <c r="R37" s="30">
        <f t="shared" ca="1" si="167"/>
        <v>0.33796322263410788</v>
      </c>
      <c r="S37" s="14">
        <f t="shared" ca="1" si="167"/>
        <v>0.33226222167872294</v>
      </c>
      <c r="T37" s="19">
        <f t="shared" ca="1" si="146"/>
        <v>57.010009553849493</v>
      </c>
      <c r="U37" s="30">
        <f t="shared" ca="1" si="168"/>
        <v>0.33955082412847981</v>
      </c>
      <c r="V37" s="14">
        <f t="shared" ca="1" si="168"/>
        <v>0.33593977177415424</v>
      </c>
      <c r="W37" s="19">
        <f t="shared" ca="1" si="147"/>
        <v>36.110523543255724</v>
      </c>
      <c r="X37" s="30">
        <f t="shared" ca="1" si="169"/>
        <v>0.33864906601030015</v>
      </c>
      <c r="Y37" s="14">
        <f t="shared" ca="1" si="169"/>
        <v>0.33523851588557685</v>
      </c>
      <c r="Z37" s="19">
        <f t="shared" ca="1" si="148"/>
        <v>34.105501247232993</v>
      </c>
      <c r="AA37" s="30">
        <f t="shared" ca="1" si="170"/>
        <v>0.34584809267502981</v>
      </c>
      <c r="AB37" s="14">
        <f t="shared" ca="1" si="170"/>
        <v>0.34392622339960111</v>
      </c>
      <c r="AC37" s="19">
        <f t="shared" ca="1" si="149"/>
        <v>19.218692754287005</v>
      </c>
      <c r="AD37" s="88"/>
      <c r="AE37" s="30">
        <f t="shared" ca="1" si="171"/>
        <v>0.31701173061644156</v>
      </c>
      <c r="AF37" s="14">
        <f t="shared" ca="1" si="171"/>
        <v>0.31410356870998074</v>
      </c>
      <c r="AG37" s="19">
        <f t="shared" ca="1" si="150"/>
        <v>29.081619064608155</v>
      </c>
      <c r="AH37" s="30">
        <f t="shared" ca="1" si="172"/>
        <v>0.32295202012162116</v>
      </c>
      <c r="AI37" s="14">
        <f t="shared" ca="1" si="172"/>
        <v>0.31912804955842533</v>
      </c>
      <c r="AJ37" s="19">
        <f t="shared" ca="1" si="151"/>
        <v>38.23970563195833</v>
      </c>
      <c r="AK37" s="30">
        <f t="shared" ca="1" si="173"/>
        <v>0.31927097726522113</v>
      </c>
      <c r="AL37" s="14">
        <f t="shared" ca="1" si="173"/>
        <v>0.31635788985841978</v>
      </c>
      <c r="AM37" s="19">
        <f t="shared" ca="1" si="152"/>
        <v>29.130874068013512</v>
      </c>
      <c r="AN37" s="30">
        <f t="shared" ca="1" si="174"/>
        <v>0.31837079339705948</v>
      </c>
      <c r="AO37" s="14">
        <f t="shared" ca="1" si="174"/>
        <v>0.31728588095620963</v>
      </c>
      <c r="AP37" s="19">
        <f t="shared" ca="1" si="153"/>
        <v>10.849124408498501</v>
      </c>
      <c r="AQ37" s="30">
        <f t="shared" ca="1" si="175"/>
        <v>0.32358048248968757</v>
      </c>
      <c r="AR37" s="14">
        <f t="shared" ca="1" si="175"/>
        <v>0.3201835248831098</v>
      </c>
      <c r="AS37" s="19">
        <f t="shared" ca="1" si="154"/>
        <v>33.969576065777659</v>
      </c>
      <c r="AT37" s="30">
        <f t="shared" ca="1" si="176"/>
        <v>0.31838242117179816</v>
      </c>
      <c r="AU37" s="14">
        <f t="shared" ca="1" si="176"/>
        <v>0.31806218057921637</v>
      </c>
      <c r="AV37" s="19">
        <f t="shared" ca="1" si="155"/>
        <v>3.2024059258178861</v>
      </c>
      <c r="AW37" s="30">
        <f t="shared" ca="1" si="177"/>
        <v>0.3190100466716751</v>
      </c>
      <c r="AX37" s="14">
        <f t="shared" ca="1" si="177"/>
        <v>0.31741813266141267</v>
      </c>
      <c r="AY37" s="19">
        <f t="shared" ca="1" si="156"/>
        <v>15.919140102624297</v>
      </c>
      <c r="AZ37" s="30">
        <f t="shared" ca="1" si="178"/>
        <v>0.32030893051699294</v>
      </c>
      <c r="BA37" s="14">
        <f t="shared" ca="1" si="178"/>
        <v>0.31927840427612281</v>
      </c>
      <c r="BB37" s="19">
        <f t="shared" ca="1" si="157"/>
        <v>10.305262408701331</v>
      </c>
      <c r="BC37" s="30">
        <f t="shared" ca="1" si="179"/>
        <v>0.32059110580318734</v>
      </c>
      <c r="BD37" s="14">
        <f t="shared" ca="1" si="179"/>
        <v>0.31809649508725618</v>
      </c>
      <c r="BE37" s="19">
        <f t="shared" ca="1" si="158"/>
        <v>24.946107159311559</v>
      </c>
      <c r="BF37" s="30">
        <f t="shared" ca="1" si="180"/>
        <v>0.32042752851939021</v>
      </c>
      <c r="BG37" s="14">
        <f t="shared" ca="1" si="180"/>
        <v>0.32041240732988535</v>
      </c>
      <c r="BH37" s="19">
        <f t="shared" ca="1" si="159"/>
        <v>0.15121189504863075</v>
      </c>
      <c r="BI37" s="30">
        <f t="shared" ca="1" si="181"/>
        <v>0.32710165007651265</v>
      </c>
      <c r="BJ37" s="14">
        <f t="shared" ca="1" si="181"/>
        <v>0.3257288942664221</v>
      </c>
      <c r="BK37" s="19">
        <f t="shared" ca="1" si="160"/>
        <v>13.727558100905535</v>
      </c>
      <c r="BL37" s="30">
        <f t="shared" ca="1" si="182"/>
        <v>0.32073736056786906</v>
      </c>
      <c r="BM37" s="14">
        <f t="shared" ca="1" si="182"/>
        <v>0.31905804585829373</v>
      </c>
      <c r="BN37" s="19">
        <f t="shared" ca="1" si="161"/>
        <v>16.793147095753302</v>
      </c>
      <c r="BO37" s="156" t="str">
        <f t="shared" si="142"/>
        <v>Marginal %</v>
      </c>
      <c r="BP37" s="251"/>
    </row>
    <row r="38" spans="1:68" ht="3.75" customHeight="1" x14ac:dyDescent="0.2">
      <c r="D38" s="144"/>
      <c r="E38" s="144"/>
      <c r="F38" s="144"/>
      <c r="G38" s="144"/>
      <c r="H38" s="160"/>
      <c r="I38" s="138"/>
      <c r="J38" s="144"/>
      <c r="K38" s="144"/>
      <c r="L38" s="160"/>
      <c r="M38" s="138"/>
      <c r="N38" s="144"/>
      <c r="O38" s="144"/>
      <c r="P38" s="160"/>
      <c r="Q38" s="138"/>
      <c r="R38" s="144"/>
      <c r="S38" s="144"/>
      <c r="T38" s="160"/>
      <c r="U38" s="144"/>
      <c r="V38" s="144"/>
      <c r="W38" s="160"/>
      <c r="X38" s="144"/>
      <c r="Y38" s="144"/>
      <c r="Z38" s="160"/>
      <c r="AA38" s="144"/>
      <c r="AB38" s="144"/>
      <c r="AC38" s="160"/>
      <c r="AD38" s="138"/>
      <c r="AE38" s="144"/>
      <c r="AF38" s="144"/>
      <c r="AG38" s="160"/>
      <c r="AH38" s="144"/>
      <c r="AI38" s="144"/>
      <c r="AJ38" s="160"/>
      <c r="AK38" s="144"/>
      <c r="AL38" s="144"/>
      <c r="AM38" s="160"/>
      <c r="AN38" s="144"/>
      <c r="AO38" s="144"/>
      <c r="AP38" s="160"/>
      <c r="AQ38" s="144"/>
      <c r="AR38" s="144"/>
      <c r="AS38" s="160"/>
      <c r="AT38" s="144"/>
      <c r="AU38" s="144"/>
      <c r="AV38" s="160"/>
      <c r="AW38" s="144"/>
      <c r="AX38" s="144"/>
      <c r="AY38" s="160"/>
      <c r="AZ38" s="144"/>
      <c r="BA38" s="144"/>
      <c r="BB38" s="160"/>
      <c r="BC38" s="144"/>
      <c r="BD38" s="144"/>
      <c r="BE38" s="160"/>
      <c r="BF38" s="144"/>
      <c r="BG38" s="144"/>
      <c r="BH38" s="160"/>
      <c r="BI38" s="144"/>
      <c r="BJ38" s="144"/>
      <c r="BK38" s="160"/>
      <c r="BL38" s="144"/>
      <c r="BM38" s="144"/>
      <c r="BN38" s="160"/>
      <c r="BO38" s="144"/>
      <c r="BP38" s="144"/>
    </row>
    <row r="39" spans="1:68" ht="12.75" hidden="1" customHeight="1" x14ac:dyDescent="0.2">
      <c r="A39" s="6" t="str">
        <f t="shared" ref="A39:B42" si="183">A$11</f>
        <v>&gt;= 1</v>
      </c>
      <c r="B39" s="3" t="str">
        <f t="shared" si="183"/>
        <v>&gt;= 0</v>
      </c>
      <c r="D39" s="240" t="s">
        <v>168</v>
      </c>
      <c r="E39" s="145" t="s">
        <v>88</v>
      </c>
      <c r="F39" s="146">
        <f ca="1">SUMIFS(MAIL_CUST_COUNT_T, CHANNEL_COUNT, $A$2, IS_JJCC, $B$2, CUST_GROUP, $A39, RECENCY_GROUP, $B39, TIMEFRAME, F$1)</f>
        <v>1189700</v>
      </c>
      <c r="G39" s="147">
        <f ca="1">SUMIFS(MAIL_CUST_COUNT_T, CHANNEL_COUNT, $A$2, IS_JJCC, $B$2, CUST_GROUP, $A39, RECENCY_GROUP, $B39, TIMEFRAME, G$1)</f>
        <v>1085065</v>
      </c>
      <c r="H39" s="148">
        <f ca="1">IF(F$9 = 0, 0, IFERROR((F39 - G39) / G39, 0))</f>
        <v>9.6432010985517E-2</v>
      </c>
      <c r="I39" s="141"/>
      <c r="J39" s="149">
        <f ca="1">SUMIFS(MAIL_CUST_COUNT_T, CHANNEL_COUNT, $A$2, IS_JJCC, $B$2, CUST_GROUP, $A39, RECENCY_GROUP, $B39, TIMEFRAME, J$1)</f>
        <v>1303799</v>
      </c>
      <c r="K39" s="147">
        <f ca="1">SUMIFS(MAIL_CUST_COUNT_T, CHANNEL_COUNT, $A$2, IS_JJCC, $B$2, CUST_GROUP, $A39, RECENCY_GROUP, $B39, TIMEFRAME, K$1)</f>
        <v>1190272</v>
      </c>
      <c r="L39" s="148">
        <f ca="1">IF(J$9 = 0, 0, IFERROR((J39 - K39) / K39, 0))</f>
        <v>9.5379039412840094E-2</v>
      </c>
      <c r="M39" s="141"/>
      <c r="N39" s="149">
        <f ca="1">SUMIFS(MAIL_CUST_COUNT_T, CHANNEL_COUNT, $A$2, IS_JJCC, $B$2, CUST_GROUP, $A39, RECENCY_GROUP, $B39, TIMEFRAME, N$1)</f>
        <v>1303799</v>
      </c>
      <c r="O39" s="147">
        <f ca="1">SUMIFS(MAIL_CUST_COUNT_T, CHANNEL_COUNT, $A$2, IS_JJCC, $B$2, CUST_GROUP, $A39, RECENCY_GROUP, $B39, TIMEFRAME, O$1)</f>
        <v>1190272</v>
      </c>
      <c r="P39" s="148">
        <f ca="1">IF(N$9 = 0, 0, IFERROR((N39 - O39) / O39, 0))</f>
        <v>9.5379039412840094E-2</v>
      </c>
      <c r="Q39" s="141"/>
      <c r="R39" s="149">
        <f ca="1">SUMIFS(MAIL_CUST_COUNT_T, CHANNEL_COUNT, $A$2, IS_JJCC, $B$2, CUST_GROUP, $A39, RECENCY_GROUP, $B39, TIMEFRAME, R$1)</f>
        <v>568105</v>
      </c>
      <c r="S39" s="147">
        <f ca="1">SUMIFS(MAIL_CUST_COUNT_T, CHANNEL_COUNT, $A$2, IS_JJCC, $B$2, CUST_GROUP, $A39, RECENCY_GROUP, $B39, TIMEFRAME, S$1)</f>
        <v>512713</v>
      </c>
      <c r="T39" s="148">
        <f ca="1">IF(R$9 = 0, 0, IFERROR((R39 - S39) / S39, 0))</f>
        <v>0.10803704996752569</v>
      </c>
      <c r="U39" s="146">
        <f ca="1">SUMIFS(MAIL_CUST_COUNT_T, CHANNEL_COUNT, $A$2, IS_JJCC, $B$2, CUST_GROUP, $A39, RECENCY_GROUP, $B39, TIMEFRAME, U$1)</f>
        <v>644928</v>
      </c>
      <c r="V39" s="147">
        <f ca="1">SUMIFS(MAIL_CUST_COUNT_T, CHANNEL_COUNT, $A$2, IS_JJCC, $B$2, CUST_GROUP, $A39, RECENCY_GROUP, $B39, TIMEFRAME, V$1)</f>
        <v>573787</v>
      </c>
      <c r="W39" s="148">
        <f ca="1">IF(U$9 = 0, 0, IFERROR((U39 - V39) / V39, 0))</f>
        <v>0.12398503277348563</v>
      </c>
      <c r="X39" s="146">
        <f ca="1">SUMIFS(MAIL_CUST_COUNT_T, CHANNEL_COUNT, $A$2, IS_JJCC, $B$2, CUST_GROUP, $A39, RECENCY_GROUP, $B39, TIMEFRAME, X$1)</f>
        <v>616506</v>
      </c>
      <c r="Y39" s="147">
        <f ca="1">SUMIFS(MAIL_CUST_COUNT_T, CHANNEL_COUNT, $A$2, IS_JJCC, $B$2, CUST_GROUP, $A39, RECENCY_GROUP, $B39, TIMEFRAME, Y$1)</f>
        <v>550665</v>
      </c>
      <c r="Z39" s="148">
        <f ca="1">IF(X$9 = 0, 0, IFERROR((X39 - Y39) / Y39, 0))</f>
        <v>0.1195663425131432</v>
      </c>
      <c r="AA39" s="146">
        <f ca="1">SUMIFS(MAIL_CUST_COUNT_T, CHANNEL_COUNT, $A$2, IS_JJCC, $B$2, CUST_GROUP, $A39, RECENCY_GROUP, $B39, TIMEFRAME, AA$1)</f>
        <v>720707</v>
      </c>
      <c r="AB39" s="147">
        <f ca="1">SUMIFS(MAIL_CUST_COUNT_T, CHANNEL_COUNT, $A$2, IS_JJCC, $B$2, CUST_GROUP, $A39, RECENCY_GROUP, $B39, TIMEFRAME, AB$1)</f>
        <v>640365</v>
      </c>
      <c r="AC39" s="148">
        <f ca="1">IF(AA$9 = 0, 0, IFERROR((AA39 - AB39) / AB39, 0))</f>
        <v>0.12546282198433706</v>
      </c>
      <c r="AD39" s="141"/>
      <c r="AE39" s="149">
        <f ca="1">SUMIFS(MAIL_CUST_COUNT_T, CHANNEL_COUNT, $A$2, IS_JJCC, $B$2, CUST_GROUP, $A39, RECENCY_GROUP, $B39, TIMEFRAME, AE$1)</f>
        <v>205003</v>
      </c>
      <c r="AF39" s="147">
        <f ca="1">SUMIFS(MAIL_CUST_COUNT_T, CHANNEL_COUNT, $A$2, IS_JJCC, $B$2, CUST_GROUP, $A39, RECENCY_GROUP, $B39, TIMEFRAME, AF$1)</f>
        <v>170985</v>
      </c>
      <c r="AG39" s="148">
        <f ca="1">IF(AE$9 = 0, 0, IFERROR((AE39 - AF39) / AF39, 0))</f>
        <v>0.19895312454308858</v>
      </c>
      <c r="AH39" s="146">
        <f ca="1">SUMIFS(MAIL_CUST_COUNT_T, CHANNEL_COUNT, $A$2, IS_JJCC, $B$2, CUST_GROUP, $A39, RECENCY_GROUP, $B39, TIMEFRAME, AH$1)</f>
        <v>301849</v>
      </c>
      <c r="AI39" s="147">
        <f ca="1">SUMIFS(MAIL_CUST_COUNT_T, CHANNEL_COUNT, $A$2, IS_JJCC, $B$2, CUST_GROUP, $A39, RECENCY_GROUP, $B39, TIMEFRAME, AI$1)</f>
        <v>271398</v>
      </c>
      <c r="AJ39" s="148">
        <f ca="1">IF(AH$9 = 0, 0, IFERROR((AH39 - AI39) / AI39, 0))</f>
        <v>0.11220053205992675</v>
      </c>
      <c r="AK39" s="146">
        <f ca="1">SUMIFS(MAIL_CUST_COUNT_T, CHANNEL_COUNT, $A$2, IS_JJCC, $B$2, CUST_GROUP, $A39, RECENCY_GROUP, $B39, TIMEFRAME, AK$1)</f>
        <v>285262</v>
      </c>
      <c r="AL39" s="147">
        <f ca="1">SUMIFS(MAIL_CUST_COUNT_T, CHANNEL_COUNT, $A$2, IS_JJCC, $B$2, CUST_GROUP, $A39, RECENCY_GROUP, $B39, TIMEFRAME, AL$1)</f>
        <v>252774</v>
      </c>
      <c r="AM39" s="148">
        <f ca="1">IF(AK$9 = 0, 0, IFERROR((AK39 - AL39) / AL39, 0))</f>
        <v>0.12852587687024772</v>
      </c>
      <c r="AN39" s="146">
        <f ca="1">SUMIFS(MAIL_CUST_COUNT_T, CHANNEL_COUNT, $A$2, IS_JJCC, $B$2, CUST_GROUP, $A39, RECENCY_GROUP, $B39, TIMEFRAME, AN$1)</f>
        <v>298830</v>
      </c>
      <c r="AO39" s="147">
        <f ca="1">SUMIFS(MAIL_CUST_COUNT_T, CHANNEL_COUNT, $A$2, IS_JJCC, $B$2, CUST_GROUP, $A39, RECENCY_GROUP, $B39, TIMEFRAME, AO$1)</f>
        <v>280740</v>
      </c>
      <c r="AP39" s="148">
        <f ca="1">IF(AN$9 = 0, 0, IFERROR((AN39 - AO39) / AO39, 0))</f>
        <v>6.443684547980337E-2</v>
      </c>
      <c r="AQ39" s="146">
        <f ca="1">SUMIFS(MAIL_CUST_COUNT_T, CHANNEL_COUNT, $A$2, IS_JJCC, $B$2, CUST_GROUP, $A39, RECENCY_GROUP, $B39, TIMEFRAME, AQ$1)</f>
        <v>358957</v>
      </c>
      <c r="AR39" s="147">
        <f ca="1">SUMIFS(MAIL_CUST_COUNT_T, CHANNEL_COUNT, $A$2, IS_JJCC, $B$2, CUST_GROUP, $A39, RECENCY_GROUP, $B39, TIMEFRAME, AR$1)</f>
        <v>296795</v>
      </c>
      <c r="AS39" s="148">
        <f ca="1">IF(AQ$9 = 0, 0, IFERROR((AQ39 - AR39) / AR39, 0))</f>
        <v>0.20944422918175845</v>
      </c>
      <c r="AT39" s="146">
        <f ca="1">SUMIFS(MAIL_CUST_COUNT_T, CHANNEL_COUNT, $A$2, IS_JJCC, $B$2, CUST_GROUP, $A39, RECENCY_GROUP, $B39, TIMEFRAME, AT$1)</f>
        <v>258992</v>
      </c>
      <c r="AU39" s="147">
        <f ca="1">SUMIFS(MAIL_CUST_COUNT_T, CHANNEL_COUNT, $A$2, IS_JJCC, $B$2, CUST_GROUP, $A39, RECENCY_GROUP, $B39, TIMEFRAME, AU$1)</f>
        <v>224945</v>
      </c>
      <c r="AV39" s="148">
        <f ca="1">IF(AT$9 = 0, 0, IFERROR((AT39 - AU39) / AU39, 0))</f>
        <v>0.15135699837738115</v>
      </c>
      <c r="AW39" s="146">
        <f ca="1">SUMIFS(MAIL_CUST_COUNT_T, CHANNEL_COUNT, $A$2, IS_JJCC, $B$2, CUST_GROUP, $A39, RECENCY_GROUP, $B39, TIMEFRAME, AW$1)</f>
        <v>247349</v>
      </c>
      <c r="AX39" s="147">
        <f ca="1">SUMIFS(MAIL_CUST_COUNT_T, CHANNEL_COUNT, $A$2, IS_JJCC, $B$2, CUST_GROUP, $A39, RECENCY_GROUP, $B39, TIMEFRAME, AX$1)</f>
        <v>208375</v>
      </c>
      <c r="AY39" s="148">
        <f ca="1">IF(AW$9 = 0, 0, IFERROR((AW39 - AX39) / AX39, 0))</f>
        <v>0.1870377924415117</v>
      </c>
      <c r="AZ39" s="146">
        <f ca="1">SUMIFS(MAIL_CUST_COUNT_T, CHANNEL_COUNT, $A$2, IS_JJCC, $B$2, CUST_GROUP, $A39, RECENCY_GROUP, $B39, TIMEFRAME, AZ$1)</f>
        <v>329265</v>
      </c>
      <c r="BA39" s="147">
        <f ca="1">SUMIFS(MAIL_CUST_COUNT_T, CHANNEL_COUNT, $A$2, IS_JJCC, $B$2, CUST_GROUP, $A39, RECENCY_GROUP, $B39, TIMEFRAME, BA$1)</f>
        <v>295232</v>
      </c>
      <c r="BB39" s="148">
        <f ca="1">IF(AZ$9 = 0, 0, IFERROR((AZ39 - BA39) / BA39, 0))</f>
        <v>0.11527544439627141</v>
      </c>
      <c r="BC39" s="146">
        <f ca="1">SUMIFS(MAIL_CUST_COUNT_T, CHANNEL_COUNT, $A$2, IS_JJCC, $B$2, CUST_GROUP, $A39, RECENCY_GROUP, $B39, TIMEFRAME, BC$1)</f>
        <v>299589</v>
      </c>
      <c r="BD39" s="147">
        <f ca="1">SUMIFS(MAIL_CUST_COUNT_T, CHANNEL_COUNT, $A$2, IS_JJCC, $B$2, CUST_GROUP, $A39, RECENCY_GROUP, $B39, TIMEFRAME, BD$1)</f>
        <v>262014</v>
      </c>
      <c r="BE39" s="148">
        <f ca="1">IF(BC$9 = 0, 0, IFERROR((BC39 - BD39) / BD39, 0))</f>
        <v>0.1434083674918134</v>
      </c>
      <c r="BF39" s="146">
        <f ca="1">SUMIFS(MAIL_CUST_COUNT_T, CHANNEL_COUNT, $A$2, IS_JJCC, $B$2, CUST_GROUP, $A39, RECENCY_GROUP, $B39, TIMEFRAME, BF$1)</f>
        <v>320789</v>
      </c>
      <c r="BG39" s="147">
        <f ca="1">SUMIFS(MAIL_CUST_COUNT_T, CHANNEL_COUNT, $A$2, IS_JJCC, $B$2, CUST_GROUP, $A39, RECENCY_GROUP, $B39, TIMEFRAME, BG$1)</f>
        <v>284737</v>
      </c>
      <c r="BH39" s="148">
        <f ca="1">IF(BF$9 = 0, 0, IFERROR((BF39 - BG39) / BG39, 0))</f>
        <v>0.12661508690475773</v>
      </c>
      <c r="BI39" s="146">
        <f ca="1">SUMIFS(MAIL_CUST_COUNT_T, CHANNEL_COUNT, $A$2, IS_JJCC, $B$2, CUST_GROUP, $A39, RECENCY_GROUP, $B39, TIMEFRAME, BI$1)</f>
        <v>453178</v>
      </c>
      <c r="BJ39" s="147">
        <f ca="1">SUMIFS(MAIL_CUST_COUNT_T, CHANNEL_COUNT, $A$2, IS_JJCC, $B$2, CUST_GROUP, $A39, RECENCY_GROUP, $B39, TIMEFRAME, BJ$1)</f>
        <v>395259</v>
      </c>
      <c r="BK39" s="148">
        <f ca="1">IF(BI$9 = 0, 0, IFERROR((BI39 - BJ39) / BJ39, 0))</f>
        <v>0.14653429776425078</v>
      </c>
      <c r="BL39" s="146">
        <f ca="1">SUMIFS(MAIL_CUST_COUNT_T, CHANNEL_COUNT, $A$2, IS_JJCC, $B$2, CUST_GROUP, $A39, RECENCY_GROUP, $B39, TIMEFRAME, BL$1)</f>
        <v>265226</v>
      </c>
      <c r="BM39" s="147">
        <f ca="1">SUMIFS(MAIL_CUST_COUNT_T, CHANNEL_COUNT, $A$2, IS_JJCC, $B$2, CUST_GROUP, $A39, RECENCY_GROUP, $B39, TIMEFRAME, BM$1)</f>
        <v>232137</v>
      </c>
      <c r="BN39" s="148">
        <f ca="1">IF(BL$9 = 0, 0, IFERROR((BL39 - BM39) / BM39, 0))</f>
        <v>0.14254082718394742</v>
      </c>
      <c r="BO39" s="151" t="str">
        <f t="shared" ref="BO39:BO46" si="184">E39</f>
        <v>Mail</v>
      </c>
      <c r="BP39" s="248" t="str">
        <f>$D39</f>
        <v>† CONTACT</v>
      </c>
    </row>
    <row r="40" spans="1:68" ht="12.75" hidden="1" customHeight="1" x14ac:dyDescent="0.2">
      <c r="A40" s="6" t="str">
        <f t="shared" si="183"/>
        <v>&gt;= 1</v>
      </c>
      <c r="B40" s="3" t="str">
        <f t="shared" si="183"/>
        <v>&gt;= 0</v>
      </c>
      <c r="D40" s="241"/>
      <c r="E40" s="136" t="s">
        <v>89</v>
      </c>
      <c r="F40" s="124">
        <f ca="1">SUMIFS(EMAIL_TOT_CUST_COUNT_T, CHANNEL_COUNT, $A$2, IS_JJCC, $B$2, CUST_GROUP, $A40, RECENCY_GROUP, $B40, TIMEFRAME, F$1)</f>
        <v>1075842</v>
      </c>
      <c r="G40" s="110">
        <f ca="1">SUMIFS(EMAIL_TOT_CUST_COUNT_T, CHANNEL_COUNT, $A$2, IS_JJCC, $B$2, CUST_GROUP, $A40, RECENCY_GROUP, $B40, TIMEFRAME, G$1)</f>
        <v>930453</v>
      </c>
      <c r="H40" s="108">
        <f ca="1">IF(F$9 = 0, 0, IFERROR((F40 - G40) / G40, 0))</f>
        <v>0.15625614619975431</v>
      </c>
      <c r="I40" s="141"/>
      <c r="J40" s="124">
        <f ca="1">SUMIFS(EMAIL_TOT_CUST_COUNT_T, CHANNEL_COUNT, $A$2, IS_JJCC, $B$2, CUST_GROUP, $A40, RECENCY_GROUP, $B40, TIMEFRAME, J$1)</f>
        <v>1216418</v>
      </c>
      <c r="K40" s="110">
        <f ca="1">SUMIFS(EMAIL_TOT_CUST_COUNT_T, CHANNEL_COUNT, $A$2, IS_JJCC, $B$2, CUST_GROUP, $A40, RECENCY_GROUP, $B40, TIMEFRAME, K$1)</f>
        <v>1073694</v>
      </c>
      <c r="L40" s="108">
        <f ca="1">IF(J$9 = 0, 0, IFERROR((J40 - K40) / K40, 0))</f>
        <v>0.13292800369565258</v>
      </c>
      <c r="M40" s="141"/>
      <c r="N40" s="124">
        <f ca="1">SUMIFS(EMAIL_TOT_CUST_COUNT_T, CHANNEL_COUNT, $A$2, IS_JJCC, $B$2, CUST_GROUP, $A40, RECENCY_GROUP, $B40, TIMEFRAME, N$1)</f>
        <v>1216418</v>
      </c>
      <c r="O40" s="110">
        <f ca="1">SUMIFS(EMAIL_TOT_CUST_COUNT_T, CHANNEL_COUNT, $A$2, IS_JJCC, $B$2, CUST_GROUP, $A40, RECENCY_GROUP, $B40, TIMEFRAME, O$1)</f>
        <v>1073694</v>
      </c>
      <c r="P40" s="108">
        <f ca="1">IF(N$9 = 0, 0, IFERROR((N40 - O40) / O40, 0))</f>
        <v>0.13292800369565258</v>
      </c>
      <c r="Q40" s="141"/>
      <c r="R40" s="124">
        <f ca="1">SUMIFS(EMAIL_TOT_CUST_COUNT_T, CHANNEL_COUNT, $A$2, IS_JJCC, $B$2, CUST_GROUP, $A40, RECENCY_GROUP, $B40, TIMEFRAME, R$1)</f>
        <v>543989</v>
      </c>
      <c r="S40" s="110">
        <f ca="1">SUMIFS(EMAIL_TOT_CUST_COUNT_T, CHANNEL_COUNT, $A$2, IS_JJCC, $B$2, CUST_GROUP, $A40, RECENCY_GROUP, $B40, TIMEFRAME, S$1)</f>
        <v>479579</v>
      </c>
      <c r="T40" s="108">
        <f ca="1">IF(R$9 = 0, 0, IFERROR((R40 - S40) / S40, 0))</f>
        <v>0.13430529693752227</v>
      </c>
      <c r="U40" s="124">
        <f ca="1">SUMIFS(EMAIL_TOT_CUST_COUNT_T, CHANNEL_COUNT, $A$2, IS_JJCC, $B$2, CUST_GROUP, $A40, RECENCY_GROUP, $B40, TIMEFRAME, U$1)</f>
        <v>613946</v>
      </c>
      <c r="V40" s="110">
        <f ca="1">SUMIFS(EMAIL_TOT_CUST_COUNT_T, CHANNEL_COUNT, $A$2, IS_JJCC, $B$2, CUST_GROUP, $A40, RECENCY_GROUP, $B40, TIMEFRAME, V$1)</f>
        <v>535479</v>
      </c>
      <c r="W40" s="108">
        <f ca="1">IF(U$9 = 0, 0, IFERROR((U40 - V40) / V40, 0))</f>
        <v>0.14653609198493311</v>
      </c>
      <c r="X40" s="124">
        <f ca="1">SUMIFS(EMAIL_TOT_CUST_COUNT_T, CHANNEL_COUNT, $A$2, IS_JJCC, $B$2, CUST_GROUP, $A40, RECENCY_GROUP, $B40, TIMEFRAME, X$1)</f>
        <v>593296</v>
      </c>
      <c r="Y40" s="110">
        <f ca="1">SUMIFS(EMAIL_TOT_CUST_COUNT_T, CHANNEL_COUNT, $A$2, IS_JJCC, $B$2, CUST_GROUP, $A40, RECENCY_GROUP, $B40, TIMEFRAME, Y$1)</f>
        <v>525337</v>
      </c>
      <c r="Z40" s="108">
        <f ca="1">IF(X$9 = 0, 0, IFERROR((X40 - Y40) / Y40, 0))</f>
        <v>0.12936267576812599</v>
      </c>
      <c r="AA40" s="124">
        <f ca="1">SUMIFS(EMAIL_TOT_CUST_COUNT_T, CHANNEL_COUNT, $A$2, IS_JJCC, $B$2, CUST_GROUP, $A40, RECENCY_GROUP, $B40, TIMEFRAME, AA$1)</f>
        <v>693033</v>
      </c>
      <c r="AB40" s="110">
        <f ca="1">SUMIFS(EMAIL_TOT_CUST_COUNT_T, CHANNEL_COUNT, $A$2, IS_JJCC, $B$2, CUST_GROUP, $A40, RECENCY_GROUP, $B40, TIMEFRAME, AB$1)</f>
        <v>605167</v>
      </c>
      <c r="AC40" s="108">
        <f ca="1">IF(AA$9 = 0, 0, IFERROR((AA40 - AB40) / AB40, 0))</f>
        <v>0.14519297978904996</v>
      </c>
      <c r="AD40" s="141"/>
      <c r="AE40" s="124">
        <f ca="1">SUMIFS(EMAIL_TOT_CUST_COUNT_T, CHANNEL_COUNT, $A$2, IS_JJCC, $B$2, CUST_GROUP, $A40, RECENCY_GROUP, $B40, TIMEFRAME, AE$1)</f>
        <v>200169</v>
      </c>
      <c r="AF40" s="110">
        <f ca="1">SUMIFS(EMAIL_TOT_CUST_COUNT_T, CHANNEL_COUNT, $A$2, IS_JJCC, $B$2, CUST_GROUP, $A40, RECENCY_GROUP, $B40, TIMEFRAME, AF$1)</f>
        <v>164777</v>
      </c>
      <c r="AG40" s="108">
        <f ca="1">IF(AE$9 = 0, 0, IFERROR((AE40 - AF40) / AF40, 0))</f>
        <v>0.21478725793041503</v>
      </c>
      <c r="AH40" s="124">
        <f ca="1">SUMIFS(EMAIL_TOT_CUST_COUNT_T, CHANNEL_COUNT, $A$2, IS_JJCC, $B$2, CUST_GROUP, $A40, RECENCY_GROUP, $B40, TIMEFRAME, AH$1)</f>
        <v>296633</v>
      </c>
      <c r="AI40" s="110">
        <f ca="1">SUMIFS(EMAIL_TOT_CUST_COUNT_T, CHANNEL_COUNT, $A$2, IS_JJCC, $B$2, CUST_GROUP, $A40, RECENCY_GROUP, $B40, TIMEFRAME, AI$1)</f>
        <v>258415</v>
      </c>
      <c r="AJ40" s="108">
        <f ca="1">IF(AH$9 = 0, 0, IFERROR((AH40 - AI40) / AI40, 0))</f>
        <v>0.14789389160845925</v>
      </c>
      <c r="AK40" s="124">
        <f ca="1">SUMIFS(EMAIL_TOT_CUST_COUNT_T, CHANNEL_COUNT, $A$2, IS_JJCC, $B$2, CUST_GROUP, $A40, RECENCY_GROUP, $B40, TIMEFRAME, AK$1)</f>
        <v>276004</v>
      </c>
      <c r="AL40" s="110">
        <f ca="1">SUMIFS(EMAIL_TOT_CUST_COUNT_T, CHANNEL_COUNT, $A$2, IS_JJCC, $B$2, CUST_GROUP, $A40, RECENCY_GROUP, $B40, TIMEFRAME, AL$1)</f>
        <v>240615</v>
      </c>
      <c r="AM40" s="108">
        <f ca="1">IF(AK$9 = 0, 0, IFERROR((AK40 - AL40) / AL40, 0))</f>
        <v>0.1470772811337614</v>
      </c>
      <c r="AN40" s="124">
        <f ca="1">SUMIFS(EMAIL_TOT_CUST_COUNT_T, CHANNEL_COUNT, $A$2, IS_JJCC, $B$2, CUST_GROUP, $A40, RECENCY_GROUP, $B40, TIMEFRAME, AN$1)</f>
        <v>287019</v>
      </c>
      <c r="AO40" s="110">
        <f ca="1">SUMIFS(EMAIL_TOT_CUST_COUNT_T, CHANNEL_COUNT, $A$2, IS_JJCC, $B$2, CUST_GROUP, $A40, RECENCY_GROUP, $B40, TIMEFRAME, AO$1)</f>
        <v>262992</v>
      </c>
      <c r="AP40" s="108">
        <f ca="1">IF(AN$9 = 0, 0, IFERROR((AN40 - AO40) / AO40, 0))</f>
        <v>9.1360193465960943E-2</v>
      </c>
      <c r="AQ40" s="124">
        <f ca="1">SUMIFS(EMAIL_TOT_CUST_COUNT_T, CHANNEL_COUNT, $A$2, IS_JJCC, $B$2, CUST_GROUP, $A40, RECENCY_GROUP, $B40, TIMEFRAME, AQ$1)</f>
        <v>350939</v>
      </c>
      <c r="AR40" s="110">
        <f ca="1">SUMIFS(EMAIL_TOT_CUST_COUNT_T, CHANNEL_COUNT, $A$2, IS_JJCC, $B$2, CUST_GROUP, $A40, RECENCY_GROUP, $B40, TIMEFRAME, AR$1)</f>
        <v>282632</v>
      </c>
      <c r="AS40" s="108">
        <f ca="1">IF(AQ$9 = 0, 0, IFERROR((AQ40 - AR40) / AR40, 0))</f>
        <v>0.24168176285770895</v>
      </c>
      <c r="AT40" s="124">
        <f ca="1">SUMIFS(EMAIL_TOT_CUST_COUNT_T, CHANNEL_COUNT, $A$2, IS_JJCC, $B$2, CUST_GROUP, $A40, RECENCY_GROUP, $B40, TIMEFRAME, AT$1)</f>
        <v>251688</v>
      </c>
      <c r="AU40" s="110">
        <f ca="1">SUMIFS(EMAIL_TOT_CUST_COUNT_T, CHANNEL_COUNT, $A$2, IS_JJCC, $B$2, CUST_GROUP, $A40, RECENCY_GROUP, $B40, TIMEFRAME, AU$1)</f>
        <v>216868</v>
      </c>
      <c r="AV40" s="108">
        <f ca="1">IF(AT$9 = 0, 0, IFERROR((AT40 - AU40) / AU40, 0))</f>
        <v>0.16055849641256431</v>
      </c>
      <c r="AW40" s="124">
        <f ca="1">SUMIFS(EMAIL_TOT_CUST_COUNT_T, CHANNEL_COUNT, $A$2, IS_JJCC, $B$2, CUST_GROUP, $A40, RECENCY_GROUP, $B40, TIMEFRAME, AW$1)</f>
        <v>241194</v>
      </c>
      <c r="AX40" s="110">
        <f ca="1">SUMIFS(EMAIL_TOT_CUST_COUNT_T, CHANNEL_COUNT, $A$2, IS_JJCC, $B$2, CUST_GROUP, $A40, RECENCY_GROUP, $B40, TIMEFRAME, AX$1)</f>
        <v>200574</v>
      </c>
      <c r="AY40" s="108">
        <f ca="1">IF(AW$9 = 0, 0, IFERROR((AW40 - AX40) / AX40, 0))</f>
        <v>0.20251877112686589</v>
      </c>
      <c r="AZ40" s="124">
        <f ca="1">SUMIFS(EMAIL_TOT_CUST_COUNT_T, CHANNEL_COUNT, $A$2, IS_JJCC, $B$2, CUST_GROUP, $A40, RECENCY_GROUP, $B40, TIMEFRAME, AZ$1)</f>
        <v>323991</v>
      </c>
      <c r="BA40" s="110">
        <f ca="1">SUMIFS(EMAIL_TOT_CUST_COUNT_T, CHANNEL_COUNT, $A$2, IS_JJCC, $B$2, CUST_GROUP, $A40, RECENCY_GROUP, $B40, TIMEFRAME, BA$1)</f>
        <v>285559</v>
      </c>
      <c r="BB40" s="108">
        <f ca="1">IF(AZ$9 = 0, 0, IFERROR((AZ40 - BA40) / BA40, 0))</f>
        <v>0.1345851470274094</v>
      </c>
      <c r="BC40" s="124">
        <f ca="1">SUMIFS(EMAIL_TOT_CUST_COUNT_T, CHANNEL_COUNT, $A$2, IS_JJCC, $B$2, CUST_GROUP, $A40, RECENCY_GROUP, $B40, TIMEFRAME, BC$1)</f>
        <v>292319</v>
      </c>
      <c r="BD40" s="110">
        <f ca="1">SUMIFS(EMAIL_TOT_CUST_COUNT_T, CHANNEL_COUNT, $A$2, IS_JJCC, $B$2, CUST_GROUP, $A40, RECENCY_GROUP, $B40, TIMEFRAME, BD$1)</f>
        <v>255069</v>
      </c>
      <c r="BE40" s="108">
        <f ca="1">IF(BC$9 = 0, 0, IFERROR((BC40 - BD40) / BD40, 0))</f>
        <v>0.14603891496026566</v>
      </c>
      <c r="BF40" s="124">
        <f ca="1">SUMIFS(EMAIL_TOT_CUST_COUNT_T, CHANNEL_COUNT, $A$2, IS_JJCC, $B$2, CUST_GROUP, $A40, RECENCY_GROUP, $B40, TIMEFRAME, BF$1)</f>
        <v>313833</v>
      </c>
      <c r="BG40" s="110">
        <f ca="1">SUMIFS(EMAIL_TOT_CUST_COUNT_T, CHANNEL_COUNT, $A$2, IS_JJCC, $B$2, CUST_GROUP, $A40, RECENCY_GROUP, $B40, TIMEFRAME, BG$1)</f>
        <v>274711</v>
      </c>
      <c r="BH40" s="108">
        <f ca="1">IF(BF$9 = 0, 0, IFERROR((BF40 - BG40) / BG40, 0))</f>
        <v>0.14241147970048523</v>
      </c>
      <c r="BI40" s="124">
        <f ca="1">SUMIFS(EMAIL_TOT_CUST_COUNT_T, CHANNEL_COUNT, $A$2, IS_JJCC, $B$2, CUST_GROUP, $A40, RECENCY_GROUP, $B40, TIMEFRAME, BI$1)</f>
        <v>443818</v>
      </c>
      <c r="BJ40" s="110">
        <f ca="1">SUMIFS(EMAIL_TOT_CUST_COUNT_T, CHANNEL_COUNT, $A$2, IS_JJCC, $B$2, CUST_GROUP, $A40, RECENCY_GROUP, $B40, TIMEFRAME, BJ$1)</f>
        <v>380722</v>
      </c>
      <c r="BK40" s="108">
        <f ca="1">IF(BI$9 = 0, 0, IFERROR((BI40 - BJ40) / BJ40, 0))</f>
        <v>0.16572722353843486</v>
      </c>
      <c r="BL40" s="124">
        <f ca="1">SUMIFS(EMAIL_TOT_CUST_COUNT_T, CHANNEL_COUNT, $A$2, IS_JJCC, $B$2, CUST_GROUP, $A40, RECENCY_GROUP, $B40, TIMEFRAME, BL$1)</f>
        <v>260866</v>
      </c>
      <c r="BM40" s="110">
        <f ca="1">SUMIFS(EMAIL_TOT_CUST_COUNT_T, CHANNEL_COUNT, $A$2, IS_JJCC, $B$2, CUST_GROUP, $A40, RECENCY_GROUP, $B40, TIMEFRAME, BM$1)</f>
        <v>225419</v>
      </c>
      <c r="BN40" s="108">
        <f ca="1">IF(BL$9 = 0, 0, IFERROR((BL40 - BM40) / BM40, 0))</f>
        <v>0.15724938891575244</v>
      </c>
      <c r="BO40" s="152" t="str">
        <f t="shared" si="184"/>
        <v>Email</v>
      </c>
      <c r="BP40" s="249"/>
    </row>
    <row r="41" spans="1:68" ht="12.75" hidden="1" customHeight="1" x14ac:dyDescent="0.2">
      <c r="A41" s="6" t="str">
        <f t="shared" si="183"/>
        <v>&gt;= 1</v>
      </c>
      <c r="B41" s="3" t="str">
        <f t="shared" si="183"/>
        <v>&gt;= 0</v>
      </c>
      <c r="D41" s="241"/>
      <c r="E41" s="83" t="s">
        <v>90</v>
      </c>
      <c r="F41" s="32">
        <f ca="1">SUMIFS(EMAIL_CUST_COUNT_T, CHANNEL_COUNT, $A$2, IS_JJCC, $B$2, CUST_GROUP, $A41, RECENCY_GROUP, $B41, TIMEFRAME, F$1)</f>
        <v>559702</v>
      </c>
      <c r="G41" s="17">
        <f ca="1">SUMIFS(EMAIL_CUST_COUNT_T, CHANNEL_COUNT, $A$2, IS_JJCC, $B$2, CUST_GROUP, $A41, RECENCY_GROUP, $B41, TIMEFRAME, G$1)</f>
        <v>473954</v>
      </c>
      <c r="H41" s="13">
        <f ca="1">IF(F$9 = 0, 0, IFERROR((F41 - G41) / G41, 0))</f>
        <v>0.18092051127324593</v>
      </c>
      <c r="I41" s="141"/>
      <c r="J41" s="32">
        <f ca="1">SUMIFS(EMAIL_CUST_COUNT_T, CHANNEL_COUNT, $A$2, IS_JJCC, $B$2, CUST_GROUP, $A41, RECENCY_GROUP, $B41, TIMEFRAME, J$1)</f>
        <v>639544</v>
      </c>
      <c r="K41" s="17">
        <f ca="1">SUMIFS(EMAIL_CUST_COUNT_T, CHANNEL_COUNT, $A$2, IS_JJCC, $B$2, CUST_GROUP, $A41, RECENCY_GROUP, $B41, TIMEFRAME, K$1)</f>
        <v>565991</v>
      </c>
      <c r="L41" s="13">
        <f ca="1">IF(J$9 = 0, 0, IFERROR((J41 - K41) / K41, 0))</f>
        <v>0.12995436323192419</v>
      </c>
      <c r="M41" s="141"/>
      <c r="N41" s="32">
        <f ca="1">SUMIFS(EMAIL_CUST_COUNT_T, CHANNEL_COUNT, $A$2, IS_JJCC, $B$2, CUST_GROUP, $A41, RECENCY_GROUP, $B41, TIMEFRAME, N$1)</f>
        <v>639544</v>
      </c>
      <c r="O41" s="17">
        <f ca="1">SUMIFS(EMAIL_CUST_COUNT_T, CHANNEL_COUNT, $A$2, IS_JJCC, $B$2, CUST_GROUP, $A41, RECENCY_GROUP, $B41, TIMEFRAME, O$1)</f>
        <v>565991</v>
      </c>
      <c r="P41" s="13">
        <f ca="1">IF(N$9 = 0, 0, IFERROR((N41 - O41) / O41, 0))</f>
        <v>0.12995436323192419</v>
      </c>
      <c r="Q41" s="141"/>
      <c r="R41" s="32">
        <f ca="1">SUMIFS(EMAIL_CUST_COUNT_T, CHANNEL_COUNT, $A$2, IS_JJCC, $B$2, CUST_GROUP, $A41, RECENCY_GROUP, $B41, TIMEFRAME, R$1)</f>
        <v>334775</v>
      </c>
      <c r="S41" s="17">
        <f ca="1">SUMIFS(EMAIL_CUST_COUNT_T, CHANNEL_COUNT, $A$2, IS_JJCC, $B$2, CUST_GROUP, $A41, RECENCY_GROUP, $B41, TIMEFRAME, S$1)</f>
        <v>290680</v>
      </c>
      <c r="T41" s="13">
        <f ca="1">IF(R$9 = 0, 0, IFERROR((R41 - S41) / S41, 0))</f>
        <v>0.1516960231182056</v>
      </c>
      <c r="U41" s="32">
        <f ca="1">SUMIFS(EMAIL_CUST_COUNT_T, CHANNEL_COUNT, $A$2, IS_JJCC, $B$2, CUST_GROUP, $A41, RECENCY_GROUP, $B41, TIMEFRAME, U$1)</f>
        <v>372729</v>
      </c>
      <c r="V41" s="17">
        <f ca="1">SUMIFS(EMAIL_CUST_COUNT_T, CHANNEL_COUNT, $A$2, IS_JJCC, $B$2, CUST_GROUP, $A41, RECENCY_GROUP, $B41, TIMEFRAME, V$1)</f>
        <v>323028</v>
      </c>
      <c r="W41" s="13">
        <f ca="1">IF(U$9 = 0, 0, IFERROR((U41 - V41) / V41, 0))</f>
        <v>0.15385972733013856</v>
      </c>
      <c r="X41" s="32">
        <f ca="1">SUMIFS(EMAIL_CUST_COUNT_T, CHANNEL_COUNT, $A$2, IS_JJCC, $B$2, CUST_GROUP, $A41, RECENCY_GROUP, $B41, TIMEFRAME, X$1)</f>
        <v>365082</v>
      </c>
      <c r="Y41" s="17">
        <f ca="1">SUMIFS(EMAIL_CUST_COUNT_T, CHANNEL_COUNT, $A$2, IS_JJCC, $B$2, CUST_GROUP, $A41, RECENCY_GROUP, $B41, TIMEFRAME, Y$1)</f>
        <v>323291</v>
      </c>
      <c r="Z41" s="13">
        <f ca="1">IF(X$9 = 0, 0, IFERROR((X41 - Y41) / Y41, 0))</f>
        <v>0.12926744017000164</v>
      </c>
      <c r="AA41" s="32">
        <f ca="1">SUMIFS(EMAIL_CUST_COUNT_T, CHANNEL_COUNT, $A$2, IS_JJCC, $B$2, CUST_GROUP, $A41, RECENCY_GROUP, $B41, TIMEFRAME, AA$1)</f>
        <v>422178</v>
      </c>
      <c r="AB41" s="17">
        <f ca="1">SUMIFS(EMAIL_CUST_COUNT_T, CHANNEL_COUNT, $A$2, IS_JJCC, $B$2, CUST_GROUP, $A41, RECENCY_GROUP, $B41, TIMEFRAME, AB$1)</f>
        <v>371327</v>
      </c>
      <c r="AC41" s="13">
        <f ca="1">IF(AA$9 = 0, 0, IFERROR((AA41 - AB41) / AB41, 0))</f>
        <v>0.1369439873750091</v>
      </c>
      <c r="AD41" s="141"/>
      <c r="AE41" s="32">
        <f ca="1">SUMIFS(EMAIL_CUST_COUNT_T, CHANNEL_COUNT, $A$2, IS_JJCC, $B$2, CUST_GROUP, $A41, RECENCY_GROUP, $B41, TIMEFRAME, AE$1)</f>
        <v>134986</v>
      </c>
      <c r="AF41" s="17">
        <f ca="1">SUMIFS(EMAIL_CUST_COUNT_T, CHANNEL_COUNT, $A$2, IS_JJCC, $B$2, CUST_GROUP, $A41, RECENCY_GROUP, $B41, TIMEFRAME, AF$1)</f>
        <v>108172</v>
      </c>
      <c r="AG41" s="13">
        <f ca="1">IF(AE$9 = 0, 0, IFERROR((AE41 - AF41) / AF41, 0))</f>
        <v>0.24788300114632253</v>
      </c>
      <c r="AH41" s="32">
        <f ca="1">SUMIFS(EMAIL_CUST_COUNT_T, CHANNEL_COUNT, $A$2, IS_JJCC, $B$2, CUST_GROUP, $A41, RECENCY_GROUP, $B41, TIMEFRAME, AH$1)</f>
        <v>191946</v>
      </c>
      <c r="AI41" s="17">
        <f ca="1">SUMIFS(EMAIL_CUST_COUNT_T, CHANNEL_COUNT, $A$2, IS_JJCC, $B$2, CUST_GROUP, $A41, RECENCY_GROUP, $B41, TIMEFRAME, AI$1)</f>
        <v>162632</v>
      </c>
      <c r="AJ41" s="13">
        <f ca="1">IF(AH$9 = 0, 0, IFERROR((AH41 - AI41) / AI41, 0))</f>
        <v>0.18024742978011707</v>
      </c>
      <c r="AK41" s="32">
        <f ca="1">SUMIFS(EMAIL_CUST_COUNT_T, CHANNEL_COUNT, $A$2, IS_JJCC, $B$2, CUST_GROUP, $A41, RECENCY_GROUP, $B41, TIMEFRAME, AK$1)</f>
        <v>178810</v>
      </c>
      <c r="AL41" s="17">
        <f ca="1">SUMIFS(EMAIL_CUST_COUNT_T, CHANNEL_COUNT, $A$2, IS_JJCC, $B$2, CUST_GROUP, $A41, RECENCY_GROUP, $B41, TIMEFRAME, AL$1)</f>
        <v>153410</v>
      </c>
      <c r="AM41" s="13">
        <f ca="1">IF(AK$9 = 0, 0, IFERROR((AK41 - AL41) / AL41, 0))</f>
        <v>0.16556938921843425</v>
      </c>
      <c r="AN41" s="32">
        <f ca="1">SUMIFS(EMAIL_CUST_COUNT_T, CHANNEL_COUNT, $A$2, IS_JJCC, $B$2, CUST_GROUP, $A41, RECENCY_GROUP, $B41, TIMEFRAME, AN$1)</f>
        <v>186293</v>
      </c>
      <c r="AO41" s="17">
        <f ca="1">SUMIFS(EMAIL_CUST_COUNT_T, CHANNEL_COUNT, $A$2, IS_JJCC, $B$2, CUST_GROUP, $A41, RECENCY_GROUP, $B41, TIMEFRAME, AO$1)</f>
        <v>168301</v>
      </c>
      <c r="AP41" s="13">
        <f ca="1">IF(AN$9 = 0, 0, IFERROR((AN41 - AO41) / AO41, 0))</f>
        <v>0.10690370229529236</v>
      </c>
      <c r="AQ41" s="32">
        <f ca="1">SUMIFS(EMAIL_CUST_COUNT_T, CHANNEL_COUNT, $A$2, IS_JJCC, $B$2, CUST_GROUP, $A41, RECENCY_GROUP, $B41, TIMEFRAME, AQ$1)</f>
        <v>225884</v>
      </c>
      <c r="AR41" s="17">
        <f ca="1">SUMIFS(EMAIL_CUST_COUNT_T, CHANNEL_COUNT, $A$2, IS_JJCC, $B$2, CUST_GROUP, $A41, RECENCY_GROUP, $B41, TIMEFRAME, AR$1)</f>
        <v>179203</v>
      </c>
      <c r="AS41" s="13">
        <f ca="1">IF(AQ$9 = 0, 0, IFERROR((AQ41 - AR41) / AR41, 0))</f>
        <v>0.26049229086566633</v>
      </c>
      <c r="AT41" s="32">
        <f ca="1">SUMIFS(EMAIL_CUST_COUNT_T, CHANNEL_COUNT, $A$2, IS_JJCC, $B$2, CUST_GROUP, $A41, RECENCY_GROUP, $B41, TIMEFRAME, AT$1)</f>
        <v>165837</v>
      </c>
      <c r="AU41" s="17">
        <f ca="1">SUMIFS(EMAIL_CUST_COUNT_T, CHANNEL_COUNT, $A$2, IS_JJCC, $B$2, CUST_GROUP, $A41, RECENCY_GROUP, $B41, TIMEFRAME, AU$1)</f>
        <v>143084</v>
      </c>
      <c r="AV41" s="13">
        <f ca="1">IF(AT$9 = 0, 0, IFERROR((AT41 - AU41) / AU41, 0))</f>
        <v>0.15901847865589444</v>
      </c>
      <c r="AW41" s="32">
        <f ca="1">SUMIFS(EMAIL_CUST_COUNT_T, CHANNEL_COUNT, $A$2, IS_JJCC, $B$2, CUST_GROUP, $A41, RECENCY_GROUP, $B41, TIMEFRAME, AW$1)</f>
        <v>160081</v>
      </c>
      <c r="AX41" s="17">
        <f ca="1">SUMIFS(EMAIL_CUST_COUNT_T, CHANNEL_COUNT, $A$2, IS_JJCC, $B$2, CUST_GROUP, $A41, RECENCY_GROUP, $B41, TIMEFRAME, AX$1)</f>
        <v>133471</v>
      </c>
      <c r="AY41" s="13">
        <f ca="1">IF(AW$9 = 0, 0, IFERROR((AW41 - AX41) / AX41, 0))</f>
        <v>0.19936915135122985</v>
      </c>
      <c r="AZ41" s="32">
        <f ca="1">SUMIFS(EMAIL_CUST_COUNT_T, CHANNEL_COUNT, $A$2, IS_JJCC, $B$2, CUST_GROUP, $A41, RECENCY_GROUP, $B41, TIMEFRAME, AZ$1)</f>
        <v>208499</v>
      </c>
      <c r="BA41" s="17">
        <f ca="1">SUMIFS(EMAIL_CUST_COUNT_T, CHANNEL_COUNT, $A$2, IS_JJCC, $B$2, CUST_GROUP, $A41, RECENCY_GROUP, $B41, TIMEFRAME, BA$1)</f>
        <v>184449</v>
      </c>
      <c r="BB41" s="13">
        <f ca="1">IF(AZ$9 = 0, 0, IFERROR((AZ41 - BA41) / BA41, 0))</f>
        <v>0.13038834583001263</v>
      </c>
      <c r="BC41" s="32">
        <f ca="1">SUMIFS(EMAIL_CUST_COUNT_T, CHANNEL_COUNT, $A$2, IS_JJCC, $B$2, CUST_GROUP, $A41, RECENCY_GROUP, $B41, TIMEFRAME, BC$1)</f>
        <v>192808</v>
      </c>
      <c r="BD41" s="17">
        <f ca="1">SUMIFS(EMAIL_CUST_COUNT_T, CHANNEL_COUNT, $A$2, IS_JJCC, $B$2, CUST_GROUP, $A41, RECENCY_GROUP, $B41, TIMEFRAME, BD$1)</f>
        <v>165577</v>
      </c>
      <c r="BE41" s="13">
        <f ca="1">IF(BC$9 = 0, 0, IFERROR((BC41 - BD41) / BD41, 0))</f>
        <v>0.16446124763705103</v>
      </c>
      <c r="BF41" s="32">
        <f ca="1">SUMIFS(EMAIL_CUST_COUNT_T, CHANNEL_COUNT, $A$2, IS_JJCC, $B$2, CUST_GROUP, $A41, RECENCY_GROUP, $B41, TIMEFRAME, BF$1)</f>
        <v>206591</v>
      </c>
      <c r="BG41" s="17">
        <f ca="1">SUMIFS(EMAIL_CUST_COUNT_T, CHANNEL_COUNT, $A$2, IS_JJCC, $B$2, CUST_GROUP, $A41, RECENCY_GROUP, $B41, TIMEFRAME, BG$1)</f>
        <v>184483</v>
      </c>
      <c r="BH41" s="13">
        <f ca="1">IF(BF$9 = 0, 0, IFERROR((BF41 - BG41) / BG41, 0))</f>
        <v>0.1198376002124857</v>
      </c>
      <c r="BI41" s="32">
        <f ca="1">SUMIFS(EMAIL_CUST_COUNT_T, CHANNEL_COUNT, $A$2, IS_JJCC, $B$2, CUST_GROUP, $A41, RECENCY_GROUP, $B41, TIMEFRAME, BI$1)</f>
        <v>291211</v>
      </c>
      <c r="BJ41" s="17">
        <f ca="1">SUMIFS(EMAIL_CUST_COUNT_T, CHANNEL_COUNT, $A$2, IS_JJCC, $B$2, CUST_GROUP, $A41, RECENCY_GROUP, $B41, TIMEFRAME, BJ$1)</f>
        <v>250116</v>
      </c>
      <c r="BK41" s="13">
        <f ca="1">IF(BI$9 = 0, 0, IFERROR((BI41 - BJ41) / BJ41, 0))</f>
        <v>0.16430376305394298</v>
      </c>
      <c r="BL41" s="32">
        <f ca="1">SUMIFS(EMAIL_CUST_COUNT_T, CHANNEL_COUNT, $A$2, IS_JJCC, $B$2, CUST_GROUP, $A41, RECENCY_GROUP, $B41, TIMEFRAME, BL$1)</f>
        <v>175765</v>
      </c>
      <c r="BM41" s="17">
        <f ca="1">SUMIFS(EMAIL_CUST_COUNT_T, CHANNEL_COUNT, $A$2, IS_JJCC, $B$2, CUST_GROUP, $A41, RECENCY_GROUP, $B41, TIMEFRAME, BM$1)</f>
        <v>152222</v>
      </c>
      <c r="BN41" s="13">
        <f ca="1">IF(BL$9 = 0, 0, IFERROR((BL41 - BM41) / BM41, 0))</f>
        <v>0.1546622695799556</v>
      </c>
      <c r="BO41" s="153" t="str">
        <f t="shared" si="184"/>
        <v>Promotable</v>
      </c>
      <c r="BP41" s="249"/>
    </row>
    <row r="42" spans="1:68" ht="12.75" hidden="1" customHeight="1" x14ac:dyDescent="0.2">
      <c r="A42" s="6" t="str">
        <f t="shared" si="183"/>
        <v>&gt;= 1</v>
      </c>
      <c r="B42" s="3" t="str">
        <f t="shared" si="183"/>
        <v>&gt;= 0</v>
      </c>
      <c r="D42" s="241"/>
      <c r="E42" s="77" t="s">
        <v>91</v>
      </c>
      <c r="F42" s="47">
        <f ca="1">SUMIFS(CALL_CUST_COUNT_T, CHANNEL_COUNT, $A$2, IS_JJCC, $B$2, CUST_GROUP, $A42, RECENCY_GROUP, $B42, TIMEFRAME, F$1)</f>
        <v>992343</v>
      </c>
      <c r="G42" s="45">
        <f ca="1">SUMIFS(CALL_CUST_COUNT_T, CHANNEL_COUNT, $A$2, IS_JJCC, $B$2, CUST_GROUP, $A42, RECENCY_GROUP, $B42, TIMEFRAME, G$1)</f>
        <v>885809</v>
      </c>
      <c r="H42" s="48">
        <f ca="1">IF(F$9 = 0, 0, IFERROR((F42 - G42) / G42, 0))</f>
        <v>0.12026746172143205</v>
      </c>
      <c r="I42" s="141"/>
      <c r="J42" s="47">
        <f ca="1">SUMIFS(CALL_CUST_COUNT_T, CHANNEL_COUNT, $A$2, IS_JJCC, $B$2, CUST_GROUP, $A42, RECENCY_GROUP, $B42, TIMEFRAME, J$1)</f>
        <v>1071672</v>
      </c>
      <c r="K42" s="45">
        <f ca="1">SUMIFS(CALL_CUST_COUNT_T, CHANNEL_COUNT, $A$2, IS_JJCC, $B$2, CUST_GROUP, $A42, RECENCY_GROUP, $B42, TIMEFRAME, K$1)</f>
        <v>989496</v>
      </c>
      <c r="L42" s="48">
        <f ca="1">IF(J$9 = 0, 0, IFERROR((J42 - K42) / K42, 0))</f>
        <v>8.3048339760847953E-2</v>
      </c>
      <c r="M42" s="141"/>
      <c r="N42" s="47">
        <f ca="1">SUMIFS(CALL_CUST_COUNT_T, CHANNEL_COUNT, $A$2, IS_JJCC, $B$2, CUST_GROUP, $A42, RECENCY_GROUP, $B42, TIMEFRAME, N$1)</f>
        <v>1071672</v>
      </c>
      <c r="O42" s="45">
        <f ca="1">SUMIFS(CALL_CUST_COUNT_T, CHANNEL_COUNT, $A$2, IS_JJCC, $B$2, CUST_GROUP, $A42, RECENCY_GROUP, $B42, TIMEFRAME, O$1)</f>
        <v>989496</v>
      </c>
      <c r="P42" s="48">
        <f ca="1">IF(N$9 = 0, 0, IFERROR((N42 - O42) / O42, 0))</f>
        <v>8.3048339760847953E-2</v>
      </c>
      <c r="Q42" s="141"/>
      <c r="R42" s="47">
        <f ca="1">SUMIFS(CALL_CUST_COUNT_T, CHANNEL_COUNT, $A$2, IS_JJCC, $B$2, CUST_GROUP, $A42, RECENCY_GROUP, $B42, TIMEFRAME, R$1)</f>
        <v>508436</v>
      </c>
      <c r="S42" s="45">
        <f ca="1">SUMIFS(CALL_CUST_COUNT_T, CHANNEL_COUNT, $A$2, IS_JJCC, $B$2, CUST_GROUP, $A42, RECENCY_GROUP, $B42, TIMEFRAME, S$1)</f>
        <v>457234</v>
      </c>
      <c r="T42" s="48">
        <f ca="1">IF(R$9 = 0, 0, IFERROR((R42 - S42) / S42, 0))</f>
        <v>0.11198204857906455</v>
      </c>
      <c r="U42" s="47">
        <f ca="1">SUMIFS(CALL_CUST_COUNT_T, CHANNEL_COUNT, $A$2, IS_JJCC, $B$2, CUST_GROUP, $A42, RECENCY_GROUP, $B42, TIMEFRAME, U$1)</f>
        <v>567879</v>
      </c>
      <c r="V42" s="45">
        <f ca="1">SUMIFS(CALL_CUST_COUNT_T, CHANNEL_COUNT, $A$2, IS_JJCC, $B$2, CUST_GROUP, $A42, RECENCY_GROUP, $B42, TIMEFRAME, V$1)</f>
        <v>506285</v>
      </c>
      <c r="W42" s="48">
        <f ca="1">IF(U$9 = 0, 0, IFERROR((U42 - V42) / V42, 0))</f>
        <v>0.12165874951855181</v>
      </c>
      <c r="X42" s="47">
        <f ca="1">SUMIFS(CALL_CUST_COUNT_T, CHANNEL_COUNT, $A$2, IS_JJCC, $B$2, CUST_GROUP, $A42, RECENCY_GROUP, $B42, TIMEFRAME, X$1)</f>
        <v>546440</v>
      </c>
      <c r="Y42" s="45">
        <f ca="1">SUMIFS(CALL_CUST_COUNT_T, CHANNEL_COUNT, $A$2, IS_JJCC, $B$2, CUST_GROUP, $A42, RECENCY_GROUP, $B42, TIMEFRAME, Y$1)</f>
        <v>493026</v>
      </c>
      <c r="Z42" s="48">
        <f ca="1">IF(X$9 = 0, 0, IFERROR((X42 - Y42) / Y42, 0))</f>
        <v>0.10833911396153549</v>
      </c>
      <c r="AA42" s="47">
        <f ca="1">SUMIFS(CALL_CUST_COUNT_T, CHANNEL_COUNT, $A$2, IS_JJCC, $B$2, CUST_GROUP, $A42, RECENCY_GROUP, $B42, TIMEFRAME, AA$1)</f>
        <v>620319</v>
      </c>
      <c r="AB42" s="45">
        <f ca="1">SUMIFS(CALL_CUST_COUNT_T, CHANNEL_COUNT, $A$2, IS_JJCC, $B$2, CUST_GROUP, $A42, RECENCY_GROUP, $B42, TIMEFRAME, AB$1)</f>
        <v>558585</v>
      </c>
      <c r="AC42" s="48">
        <f ca="1">IF(AA$9 = 0, 0, IFERROR((AA42 - AB42) / AB42, 0))</f>
        <v>0.11051854238835629</v>
      </c>
      <c r="AD42" s="141"/>
      <c r="AE42" s="47">
        <f ca="1">SUMIFS(CALL_CUST_COUNT_T, CHANNEL_COUNT, $A$2, IS_JJCC, $B$2, CUST_GROUP, $A42, RECENCY_GROUP, $B42, TIMEFRAME, AE$1)</f>
        <v>188910</v>
      </c>
      <c r="AF42" s="45">
        <f ca="1">SUMIFS(CALL_CUST_COUNT_T, CHANNEL_COUNT, $A$2, IS_JJCC, $B$2, CUST_GROUP, $A42, RECENCY_GROUP, $B42, TIMEFRAME, AF$1)</f>
        <v>155617</v>
      </c>
      <c r="AG42" s="48">
        <f ca="1">IF(AE$9 = 0, 0, IFERROR((AE42 - AF42) / AF42, 0))</f>
        <v>0.21394192151243116</v>
      </c>
      <c r="AH42" s="47">
        <f ca="1">SUMIFS(CALL_CUST_COUNT_T, CHANNEL_COUNT, $A$2, IS_JJCC, $B$2, CUST_GROUP, $A42, RECENCY_GROUP, $B42, TIMEFRAME, AH$1)</f>
        <v>277603</v>
      </c>
      <c r="AI42" s="45">
        <f ca="1">SUMIFS(CALL_CUST_COUNT_T, CHANNEL_COUNT, $A$2, IS_JJCC, $B$2, CUST_GROUP, $A42, RECENCY_GROUP, $B42, TIMEFRAME, AI$1)</f>
        <v>248129</v>
      </c>
      <c r="AJ42" s="48">
        <f ca="1">IF(AH$9 = 0, 0, IFERROR((AH42 - AI42) / AI42, 0))</f>
        <v>0.11878498684152194</v>
      </c>
      <c r="AK42" s="47">
        <f ca="1">SUMIFS(CALL_CUST_COUNT_T, CHANNEL_COUNT, $A$2, IS_JJCC, $B$2, CUST_GROUP, $A42, RECENCY_GROUP, $B42, TIMEFRAME, AK$1)</f>
        <v>259165</v>
      </c>
      <c r="AL42" s="45">
        <f ca="1">SUMIFS(CALL_CUST_COUNT_T, CHANNEL_COUNT, $A$2, IS_JJCC, $B$2, CUST_GROUP, $A42, RECENCY_GROUP, $B42, TIMEFRAME, AL$1)</f>
        <v>229470</v>
      </c>
      <c r="AM42" s="48">
        <f ca="1">IF(AK$9 = 0, 0, IFERROR((AK42 - AL42) / AL42, 0))</f>
        <v>0.1294068941473831</v>
      </c>
      <c r="AN42" s="47">
        <f ca="1">SUMIFS(CALL_CUST_COUNT_T, CHANNEL_COUNT, $A$2, IS_JJCC, $B$2, CUST_GROUP, $A42, RECENCY_GROUP, $B42, TIMEFRAME, AN$1)</f>
        <v>269206</v>
      </c>
      <c r="AO42" s="45">
        <f ca="1">SUMIFS(CALL_CUST_COUNT_T, CHANNEL_COUNT, $A$2, IS_JJCC, $B$2, CUST_GROUP, $A42, RECENCY_GROUP, $B42, TIMEFRAME, AO$1)</f>
        <v>252690</v>
      </c>
      <c r="AP42" s="48">
        <f ca="1">IF(AN$9 = 0, 0, IFERROR((AN42 - AO42) / AO42, 0))</f>
        <v>6.5360718667141562E-2</v>
      </c>
      <c r="AQ42" s="47">
        <f ca="1">SUMIFS(CALL_CUST_COUNT_T, CHANNEL_COUNT, $A$2, IS_JJCC, $B$2, CUST_GROUP, $A42, RECENCY_GROUP, $B42, TIMEFRAME, AQ$1)</f>
        <v>324694</v>
      </c>
      <c r="AR42" s="45">
        <f ca="1">SUMIFS(CALL_CUST_COUNT_T, CHANNEL_COUNT, $A$2, IS_JJCC, $B$2, CUST_GROUP, $A42, RECENCY_GROUP, $B42, TIMEFRAME, AR$1)</f>
        <v>269563</v>
      </c>
      <c r="AS42" s="48">
        <f ca="1">IF(AQ$9 = 0, 0, IFERROR((AQ42 - AR42) / AR42, 0))</f>
        <v>0.20451990814763155</v>
      </c>
      <c r="AT42" s="47">
        <f ca="1">SUMIFS(CALL_CUST_COUNT_T, CHANNEL_COUNT, $A$2, IS_JJCC, $B$2, CUST_GROUP, $A42, RECENCY_GROUP, $B42, TIMEFRAME, AT$1)</f>
        <v>234117</v>
      </c>
      <c r="AU42" s="45">
        <f ca="1">SUMIFS(CALL_CUST_COUNT_T, CHANNEL_COUNT, $A$2, IS_JJCC, $B$2, CUST_GROUP, $A42, RECENCY_GROUP, $B42, TIMEFRAME, AU$1)</f>
        <v>203827</v>
      </c>
      <c r="AV42" s="48">
        <f ca="1">IF(AT$9 = 0, 0, IFERROR((AT42 - AU42) / AU42, 0))</f>
        <v>0.14860641622552459</v>
      </c>
      <c r="AW42" s="47">
        <f ca="1">SUMIFS(CALL_CUST_COUNT_T, CHANNEL_COUNT, $A$2, IS_JJCC, $B$2, CUST_GROUP, $A42, RECENCY_GROUP, $B42, TIMEFRAME, AW$1)</f>
        <v>225569</v>
      </c>
      <c r="AX42" s="45">
        <f ca="1">SUMIFS(CALL_CUST_COUNT_T, CHANNEL_COUNT, $A$2, IS_JJCC, $B$2, CUST_GROUP, $A42, RECENCY_GROUP, $B42, TIMEFRAME, AX$1)</f>
        <v>191563</v>
      </c>
      <c r="AY42" s="48">
        <f ca="1">IF(AW$9 = 0, 0, IFERROR((AW42 - AX42) / AX42, 0))</f>
        <v>0.17751862311615499</v>
      </c>
      <c r="AZ42" s="47">
        <f ca="1">SUMIFS(CALL_CUST_COUNT_T, CHANNEL_COUNT, $A$2, IS_JJCC, $B$2, CUST_GROUP, $A42, RECENCY_GROUP, $B42, TIMEFRAME, AZ$1)</f>
        <v>298367</v>
      </c>
      <c r="BA42" s="45">
        <f ca="1">SUMIFS(CALL_CUST_COUNT_T, CHANNEL_COUNT, $A$2, IS_JJCC, $B$2, CUST_GROUP, $A42, RECENCY_GROUP, $B42, TIMEFRAME, BA$1)</f>
        <v>269398</v>
      </c>
      <c r="BB42" s="48">
        <f ca="1">IF(AZ$9 = 0, 0, IFERROR((AZ42 - BA42) / BA42, 0))</f>
        <v>0.1075323499060869</v>
      </c>
      <c r="BC42" s="47">
        <f ca="1">SUMIFS(CALL_CUST_COUNT_T, CHANNEL_COUNT, $A$2, IS_JJCC, $B$2, CUST_GROUP, $A42, RECENCY_GROUP, $B42, TIMEFRAME, BC$1)</f>
        <v>272369</v>
      </c>
      <c r="BD42" s="45">
        <f ca="1">SUMIFS(CALL_CUST_COUNT_T, CHANNEL_COUNT, $A$2, IS_JJCC, $B$2, CUST_GROUP, $A42, RECENCY_GROUP, $B42, TIMEFRAME, BD$1)</f>
        <v>240310</v>
      </c>
      <c r="BE42" s="48">
        <f ca="1">IF(BC$9 = 0, 0, IFERROR((BC42 - BD42) / BD42, 0))</f>
        <v>0.13340684948608048</v>
      </c>
      <c r="BF42" s="47">
        <f ca="1">SUMIFS(CALL_CUST_COUNT_T, CHANNEL_COUNT, $A$2, IS_JJCC, $B$2, CUST_GROUP, $A42, RECENCY_GROUP, $B42, TIMEFRAME, BF$1)</f>
        <v>289211</v>
      </c>
      <c r="BG42" s="45">
        <f ca="1">SUMIFS(CALL_CUST_COUNT_T, CHANNEL_COUNT, $A$2, IS_JJCC, $B$2, CUST_GROUP, $A42, RECENCY_GROUP, $B42, TIMEFRAME, BG$1)</f>
        <v>259195</v>
      </c>
      <c r="BH42" s="48">
        <f ca="1">IF(BF$9 = 0, 0, IFERROR((BF42 - BG42) / BG42, 0))</f>
        <v>0.11580470302282066</v>
      </c>
      <c r="BI42" s="47">
        <f ca="1">SUMIFS(CALL_CUST_COUNT_T, CHANNEL_COUNT, $A$2, IS_JJCC, $B$2, CUST_GROUP, $A42, RECENCY_GROUP, $B42, TIMEFRAME, BI$1)</f>
        <v>394939</v>
      </c>
      <c r="BJ42" s="45">
        <f ca="1">SUMIFS(CALL_CUST_COUNT_T, CHANNEL_COUNT, $A$2, IS_JJCC, $B$2, CUST_GROUP, $A42, RECENCY_GROUP, $B42, TIMEFRAME, BJ$1)</f>
        <v>347467</v>
      </c>
      <c r="BK42" s="48">
        <f ca="1">IF(BI$9 = 0, 0, IFERROR((BI42 - BJ42) / BJ42, 0))</f>
        <v>0.13662304621733862</v>
      </c>
      <c r="BL42" s="47">
        <f ca="1">SUMIFS(CALL_CUST_COUNT_T, CHANNEL_COUNT, $A$2, IS_JJCC, $B$2, CUST_GROUP, $A42, RECENCY_GROUP, $B42, TIMEFRAME, BL$1)</f>
        <v>239893</v>
      </c>
      <c r="BM42" s="45">
        <f ca="1">SUMIFS(CALL_CUST_COUNT_T, CHANNEL_COUNT, $A$2, IS_JJCC, $B$2, CUST_GROUP, $A42, RECENCY_GROUP, $B42, TIMEFRAME, BM$1)</f>
        <v>212870</v>
      </c>
      <c r="BN42" s="48">
        <f ca="1">IF(BL$9 = 0, 0, IFERROR((BL42 - BM42) / BM42, 0))</f>
        <v>0.12694602339456007</v>
      </c>
      <c r="BO42" s="154" t="str">
        <f t="shared" si="184"/>
        <v>Phone</v>
      </c>
      <c r="BP42" s="249"/>
    </row>
    <row r="43" spans="1:68" hidden="1" x14ac:dyDescent="0.2">
      <c r="A43" s="6"/>
      <c r="C43" s="3">
        <f>ROW($C$29)</f>
        <v>29</v>
      </c>
      <c r="D43" s="241"/>
      <c r="E43" s="76" t="str">
        <f t="shared" ref="E43:E46" si="185">E39 &amp; " %"</f>
        <v>Mail %</v>
      </c>
      <c r="F43" s="33">
        <f t="shared" ref="F43:G46" ca="1" si="186">IFERROR(F39 / INDIRECT(ADDRESS($C43, COLUMN(F39))), 0)</f>
        <v>0.96533570914484579</v>
      </c>
      <c r="G43" s="8">
        <f t="shared" ca="1" si="186"/>
        <v>0.9646882998765095</v>
      </c>
      <c r="H43" s="20">
        <f ca="1">IF(F$9 = 0, 0, IFERROR((F43 - G43) * 10000, 0))</f>
        <v>6.4740926833628532</v>
      </c>
      <c r="I43" s="88"/>
      <c r="J43" s="33">
        <f t="shared" ref="J43:K46" ca="1" si="187">IFERROR(J39 / INDIRECT(ADDRESS($C43, COLUMN(J39))), 0)</f>
        <v>0.96657678983277273</v>
      </c>
      <c r="K43" s="8">
        <f t="shared" ca="1" si="187"/>
        <v>0.96574028172076687</v>
      </c>
      <c r="L43" s="20">
        <f ca="1">IF(J$9 = 0, 0, IFERROR((J43 - K43) * 10000, 0))</f>
        <v>8.3650811200586261</v>
      </c>
      <c r="M43" s="88"/>
      <c r="N43" s="33">
        <f t="shared" ref="N43:O46" ca="1" si="188">IFERROR(N39 / INDIRECT(ADDRESS($C43, COLUMN(N39))), 0)</f>
        <v>0.96657678983277273</v>
      </c>
      <c r="O43" s="8">
        <f t="shared" ca="1" si="188"/>
        <v>0.96574028172076687</v>
      </c>
      <c r="P43" s="20">
        <f ca="1">IF(N$9 = 0, 0, IFERROR((N43 - O43) * 10000, 0))</f>
        <v>8.3650811200586261</v>
      </c>
      <c r="Q43" s="88"/>
      <c r="R43" s="33">
        <f t="shared" ref="R43:S46" ca="1" si="189">IFERROR(R39 / INDIRECT(ADDRESS($C43, COLUMN(R39))), 0)</f>
        <v>0.96558856872853105</v>
      </c>
      <c r="S43" s="8">
        <f t="shared" ca="1" si="189"/>
        <v>0.96458934971356547</v>
      </c>
      <c r="T43" s="20">
        <f ca="1">IF(R$9 = 0, 0, IFERROR((R43 - S43) * 10000, 0))</f>
        <v>9.9921901496557997</v>
      </c>
      <c r="U43" s="33">
        <f t="shared" ref="U43:V46" ca="1" si="190">IFERROR(U39 / INDIRECT(ADDRESS($C43, COLUMN(U39))), 0)</f>
        <v>0.96645791842184525</v>
      </c>
      <c r="V43" s="8">
        <f t="shared" ca="1" si="190"/>
        <v>0.96445001739680003</v>
      </c>
      <c r="W43" s="20">
        <f ca="1">IF(U$9 = 0, 0, IFERROR((U43 - V43) * 10000, 0))</f>
        <v>20.079010250452221</v>
      </c>
      <c r="X43" s="33">
        <f t="shared" ref="X43:Y46" ca="1" si="191">IFERROR(X39 / INDIRECT(ADDRESS($C43, COLUMN(X39))), 0)</f>
        <v>0.96653001073911782</v>
      </c>
      <c r="Y43" s="8">
        <f t="shared" ca="1" si="191"/>
        <v>0.96514935614644837</v>
      </c>
      <c r="Z43" s="20">
        <f ca="1">IF(X$9 = 0, 0, IFERROR((X43 - Y43) * 10000, 0))</f>
        <v>13.806545926694502</v>
      </c>
      <c r="AA43" s="33">
        <f t="shared" ref="AA43:AB46" ca="1" si="192">IFERROR(AA39 / INDIRECT(ADDRESS($C43, COLUMN(AA39))), 0)</f>
        <v>0.96664847037111057</v>
      </c>
      <c r="AB43" s="8">
        <f t="shared" ca="1" si="192"/>
        <v>0.96605497943777474</v>
      </c>
      <c r="AC43" s="20">
        <f ca="1">IF(AA$9 = 0, 0, IFERROR((AA43 - AB43) * 10000, 0))</f>
        <v>5.9349093333582736</v>
      </c>
      <c r="AD43" s="88"/>
      <c r="AE43" s="33">
        <f t="shared" ref="AE43:AF46" ca="1" si="193">IFERROR(AE39 / INDIRECT(ADDRESS($C43, COLUMN(AE39))), 0)</f>
        <v>0.9580922559237276</v>
      </c>
      <c r="AF43" s="8">
        <f t="shared" ca="1" si="193"/>
        <v>0.95701988089374468</v>
      </c>
      <c r="AG43" s="20">
        <f ca="1">IF(AE$9 = 0, 0, IFERROR((AE43 - AF43) * 10000, 0))</f>
        <v>10.723750299829193</v>
      </c>
      <c r="AH43" s="33">
        <f t="shared" ref="AH43:AI46" ca="1" si="194">IFERROR(AH39 / INDIRECT(ADDRESS($C43, COLUMN(AH39))), 0)</f>
        <v>0.96102709414499032</v>
      </c>
      <c r="AI43" s="8">
        <f t="shared" ca="1" si="194"/>
        <v>0.96181761478814343</v>
      </c>
      <c r="AJ43" s="20">
        <f ca="1">IF(AH$9 = 0, 0, IFERROR((AH43 - AI43) * 10000, 0))</f>
        <v>-7.9052064315310311</v>
      </c>
      <c r="AK43" s="33">
        <f t="shared" ref="AK43:AL46" ca="1" si="195">IFERROR(AK39 / INDIRECT(ADDRESS($C43, COLUMN(AK39))), 0)</f>
        <v>0.96136503036471355</v>
      </c>
      <c r="AL43" s="8">
        <f t="shared" ca="1" si="195"/>
        <v>0.96023066140410196</v>
      </c>
      <c r="AM43" s="20">
        <f ca="1">IF(AK$9 = 0, 0, IFERROR((AK43 - AL43) * 10000, 0))</f>
        <v>11.34368960611587</v>
      </c>
      <c r="AN43" s="33">
        <f t="shared" ref="AN43:AO46" ca="1" si="196">IFERROR(AN39 / INDIRECT(ADDRESS($C43, COLUMN(AN39))), 0)</f>
        <v>0.96307922368395604</v>
      </c>
      <c r="AO43" s="8">
        <f t="shared" ca="1" si="196"/>
        <v>0.96052059846927085</v>
      </c>
      <c r="AP43" s="20">
        <f ca="1">IF(AN$9 = 0, 0, IFERROR((AN43 - AO43) * 10000, 0))</f>
        <v>25.586252146851951</v>
      </c>
      <c r="AQ43" s="33">
        <f t="shared" ref="AQ43:AR46" ca="1" si="197">IFERROR(AQ39 / INDIRECT(ADDRESS($C43, COLUMN(AQ39))), 0)</f>
        <v>0.96336105676459771</v>
      </c>
      <c r="AR43" s="8">
        <f t="shared" ca="1" si="197"/>
        <v>0.96167492377431363</v>
      </c>
      <c r="AS43" s="20">
        <f ca="1">IF(AQ$9 = 0, 0, IFERROR((AQ43 - AR43) * 10000, 0))</f>
        <v>16.861329902840836</v>
      </c>
      <c r="AT43" s="33">
        <f t="shared" ref="AT43:AU46" ca="1" si="198">IFERROR(AT39 / INDIRECT(ADDRESS($C43, COLUMN(AT39))), 0)</f>
        <v>0.9613124733218269</v>
      </c>
      <c r="AU43" s="8">
        <f t="shared" ca="1" si="198"/>
        <v>0.95802810902896085</v>
      </c>
      <c r="AV43" s="20">
        <f ca="1">IF(AT$9 = 0, 0, IFERROR((AT43 - AU43) * 10000, 0))</f>
        <v>32.843642928660486</v>
      </c>
      <c r="AW43" s="33">
        <f t="shared" ref="AW43:AX46" ca="1" si="199">IFERROR(AW39 / INDIRECT(ADDRESS($C43, COLUMN(AW39))), 0)</f>
        <v>0.96281836193708858</v>
      </c>
      <c r="AX43" s="8">
        <f t="shared" ca="1" si="199"/>
        <v>0.9581076483083969</v>
      </c>
      <c r="AY43" s="20">
        <f ca="1">IF(AW$9 = 0, 0, IFERROR((AW43 - AX43) * 10000, 0))</f>
        <v>47.107136286916869</v>
      </c>
      <c r="AZ43" s="33">
        <f t="shared" ref="AZ43:BA46" ca="1" si="200">IFERROR(AZ39 / INDIRECT(ADDRESS($C43, COLUMN(AZ39))), 0)</f>
        <v>0.96435349523776048</v>
      </c>
      <c r="BA43" s="8">
        <f t="shared" ca="1" si="200"/>
        <v>0.96223192751450359</v>
      </c>
      <c r="BB43" s="20">
        <f ca="1">IF(AZ$9 = 0, 0, IFERROR((AZ43 - BA43) * 10000, 0))</f>
        <v>21.215677232568897</v>
      </c>
      <c r="BC43" s="33">
        <f t="shared" ref="BC43:BD46" ca="1" si="201">IFERROR(BC39 / INDIRECT(ADDRESS($C43, COLUMN(BC39))), 0)</f>
        <v>0.96181184266286546</v>
      </c>
      <c r="BD43" s="8">
        <f t="shared" ca="1" si="201"/>
        <v>0.96060272767267929</v>
      </c>
      <c r="BE43" s="20">
        <f ca="1">IF(BC$9 = 0, 0, IFERROR((BC43 - BD43) * 10000, 0))</f>
        <v>12.091149901861664</v>
      </c>
      <c r="BF43" s="33">
        <f t="shared" ref="BF43:BG46" ca="1" si="202">IFERROR(BF39 / INDIRECT(ADDRESS($C43, COLUMN(BF39))), 0)</f>
        <v>0.96175628475917796</v>
      </c>
      <c r="BG43" s="8">
        <f t="shared" ca="1" si="202"/>
        <v>0.96126085371288128</v>
      </c>
      <c r="BH43" s="20">
        <f ca="1">IF(BF$9 = 0, 0, IFERROR((BF43 - BG43) * 10000, 0))</f>
        <v>4.9543104629667933</v>
      </c>
      <c r="BI43" s="33">
        <f t="shared" ref="BI43:BJ46" ca="1" si="203">IFERROR(BI39 / INDIRECT(ADDRESS($C43, COLUMN(BI39))), 0)</f>
        <v>0.96450196549162825</v>
      </c>
      <c r="BJ43" s="8">
        <f t="shared" ca="1" si="203"/>
        <v>0.96419685024003743</v>
      </c>
      <c r="BK43" s="20">
        <f ca="1">IF(BI$9 = 0, 0, IFERROR((BI43 - BJ43) * 10000, 0))</f>
        <v>3.051152515908262</v>
      </c>
      <c r="BL43" s="33">
        <f t="shared" ref="BL43:BM46" ca="1" si="204">IFERROR(BL39 / INDIRECT(ADDRESS($C43, COLUMN(BL39))), 0)</f>
        <v>0.96054613935969868</v>
      </c>
      <c r="BM43" s="8">
        <f t="shared" ca="1" si="204"/>
        <v>0.95904565172485023</v>
      </c>
      <c r="BN43" s="20">
        <f ca="1">IF(BL$9 = 0, 0, IFERROR((BL43 - BM43) * 10000, 0))</f>
        <v>15.004876348484464</v>
      </c>
      <c r="BO43" s="155" t="str">
        <f t="shared" si="184"/>
        <v>Mail %</v>
      </c>
      <c r="BP43" s="249"/>
    </row>
    <row r="44" spans="1:68" hidden="1" x14ac:dyDescent="0.2">
      <c r="A44" s="6"/>
      <c r="C44" s="3">
        <f t="shared" ref="C44:C46" si="205">ROW($C$29)</f>
        <v>29</v>
      </c>
      <c r="D44" s="241"/>
      <c r="E44" s="136" t="str">
        <f t="shared" si="185"/>
        <v>Email %</v>
      </c>
      <c r="F44" s="127">
        <f t="shared" ca="1" si="186"/>
        <v>0.87295007144474168</v>
      </c>
      <c r="G44" s="105">
        <f t="shared" ca="1" si="186"/>
        <v>0.82722889659605447</v>
      </c>
      <c r="H44" s="106">
        <f ca="1">IF(F$9 = 0, 0, IFERROR((F44 - G44) * 10000, 0))</f>
        <v>457.21174848687207</v>
      </c>
      <c r="I44" s="88"/>
      <c r="J44" s="127">
        <f t="shared" ca="1" si="187"/>
        <v>0.90179652349388351</v>
      </c>
      <c r="K44" s="105">
        <f t="shared" ca="1" si="187"/>
        <v>0.87115343891303587</v>
      </c>
      <c r="L44" s="106">
        <f ca="1">IF(J$9 = 0, 0, IFERROR((J44 - K44) * 10000, 0))</f>
        <v>306.43084580847636</v>
      </c>
      <c r="M44" s="88"/>
      <c r="N44" s="127">
        <f t="shared" ca="1" si="188"/>
        <v>0.90179652349388351</v>
      </c>
      <c r="O44" s="105">
        <f t="shared" ca="1" si="188"/>
        <v>0.87115343891303587</v>
      </c>
      <c r="P44" s="106">
        <f ca="1">IF(N$9 = 0, 0, IFERROR((N44 - O44) * 10000, 0))</f>
        <v>306.43084580847636</v>
      </c>
      <c r="Q44" s="88"/>
      <c r="R44" s="127">
        <f t="shared" ca="1" si="189"/>
        <v>0.92459943129186484</v>
      </c>
      <c r="S44" s="105">
        <f t="shared" ca="1" si="189"/>
        <v>0.90225290902762756</v>
      </c>
      <c r="T44" s="106">
        <f ca="1">IF(R$9 = 0, 0, IFERROR((R44 - S44) * 10000, 0))</f>
        <v>223.46522264237279</v>
      </c>
      <c r="U44" s="127">
        <f t="shared" ca="1" si="190"/>
        <v>0.92002979120679862</v>
      </c>
      <c r="V44" s="105">
        <f t="shared" ca="1" si="190"/>
        <v>0.90006000635361394</v>
      </c>
      <c r="W44" s="106">
        <f ca="1">IF(U$9 = 0, 0, IFERROR((U44 - V44) * 10000, 0))</f>
        <v>199.6978485318468</v>
      </c>
      <c r="X44" s="127">
        <f t="shared" ca="1" si="191"/>
        <v>0.93014243048968814</v>
      </c>
      <c r="Y44" s="105">
        <f t="shared" ca="1" si="191"/>
        <v>0.9207570252511178</v>
      </c>
      <c r="Z44" s="106">
        <f ca="1">IF(X$9 = 0, 0, IFERROR((X44 - Y44) * 10000, 0))</f>
        <v>93.85405238570344</v>
      </c>
      <c r="AA44" s="127">
        <f t="shared" ca="1" si="192"/>
        <v>0.92953070993718923</v>
      </c>
      <c r="AB44" s="105">
        <f t="shared" ca="1" si="192"/>
        <v>0.91295525792543286</v>
      </c>
      <c r="AC44" s="106">
        <f ca="1">IF(AA$9 = 0, 0, IFERROR((AA44 - AB44) * 10000, 0))</f>
        <v>165.75452011756363</v>
      </c>
      <c r="AD44" s="88"/>
      <c r="AE44" s="127">
        <f t="shared" ca="1" si="193"/>
        <v>0.93550030378090387</v>
      </c>
      <c r="AF44" s="105">
        <f t="shared" ca="1" si="193"/>
        <v>0.92227309362826315</v>
      </c>
      <c r="AG44" s="106">
        <f ca="1">IF(AE$9 = 0, 0, IFERROR((AE44 - AF44) * 10000, 0))</f>
        <v>132.27210152640723</v>
      </c>
      <c r="AH44" s="127">
        <f t="shared" ca="1" si="194"/>
        <v>0.94442038906046033</v>
      </c>
      <c r="AI44" s="105">
        <f t="shared" ca="1" si="194"/>
        <v>0.91580667110840197</v>
      </c>
      <c r="AJ44" s="106">
        <f ca="1">IF(AH$9 = 0, 0, IFERROR((AH44 - AI44) * 10000, 0))</f>
        <v>286.13717952058357</v>
      </c>
      <c r="AK44" s="127">
        <f t="shared" ca="1" si="195"/>
        <v>0.93016452889197443</v>
      </c>
      <c r="AL44" s="105">
        <f t="shared" ca="1" si="195"/>
        <v>0.91404139901155967</v>
      </c>
      <c r="AM44" s="106">
        <f ca="1">IF(AK$9 = 0, 0, IFERROR((AK44 - AL44) * 10000, 0))</f>
        <v>161.23129880414754</v>
      </c>
      <c r="AN44" s="127">
        <f t="shared" ca="1" si="196"/>
        <v>0.92501434160742024</v>
      </c>
      <c r="AO44" s="105">
        <f t="shared" ca="1" si="196"/>
        <v>0.89979779594154896</v>
      </c>
      <c r="AP44" s="106">
        <f ca="1">IF(AN$9 = 0, 0, IFERROR((AN44 - AO44) * 10000, 0))</f>
        <v>252.16545665871283</v>
      </c>
      <c r="AQ44" s="127">
        <f t="shared" ca="1" si="197"/>
        <v>0.94184252124881573</v>
      </c>
      <c r="AR44" s="105">
        <f t="shared" ca="1" si="197"/>
        <v>0.91578398239923786</v>
      </c>
      <c r="AS44" s="106">
        <f ca="1">IF(AQ$9 = 0, 0, IFERROR((AQ44 - AR44) * 10000, 0))</f>
        <v>260.58538849577872</v>
      </c>
      <c r="AT44" s="127">
        <f t="shared" ca="1" si="198"/>
        <v>0.93420188185513053</v>
      </c>
      <c r="AU44" s="105">
        <f t="shared" ca="1" si="198"/>
        <v>0.92362862010221469</v>
      </c>
      <c r="AV44" s="106">
        <f ca="1">IF(AT$9 = 0, 0, IFERROR((AT44 - AU44) * 10000, 0))</f>
        <v>105.73261752915842</v>
      </c>
      <c r="AW44" s="127">
        <f t="shared" ca="1" si="199"/>
        <v>0.9388597163888035</v>
      </c>
      <c r="AX44" s="105">
        <f t="shared" ca="1" si="199"/>
        <v>0.92223867283411343</v>
      </c>
      <c r="AY44" s="106">
        <f ca="1">IF(AW$9 = 0, 0, IFERROR((AW44 - AX44) * 10000, 0))</f>
        <v>166.21043554690073</v>
      </c>
      <c r="AZ44" s="127">
        <f t="shared" ca="1" si="200"/>
        <v>0.9489069693881137</v>
      </c>
      <c r="BA44" s="105">
        <f t="shared" ca="1" si="200"/>
        <v>0.93070529952415093</v>
      </c>
      <c r="BB44" s="106">
        <f ca="1">IF(AZ$9 = 0, 0, IFERROR((AZ44 - BA44) * 10000, 0))</f>
        <v>182.01669863962766</v>
      </c>
      <c r="BC44" s="127">
        <f t="shared" ca="1" si="201"/>
        <v>0.9384719600364706</v>
      </c>
      <c r="BD44" s="105">
        <f t="shared" ca="1" si="201"/>
        <v>0.93514078310602733</v>
      </c>
      <c r="BE44" s="106">
        <f ca="1">IF(BC$9 = 0, 0, IFERROR((BC44 - BD44) * 10000, 0))</f>
        <v>33.311769304432694</v>
      </c>
      <c r="BF44" s="127">
        <f t="shared" ca="1" si="202"/>
        <v>0.94090152753001843</v>
      </c>
      <c r="BG44" s="105">
        <f t="shared" ca="1" si="202"/>
        <v>0.92741347413339092</v>
      </c>
      <c r="BH44" s="106">
        <f ca="1">IF(BF$9 = 0, 0, IFERROR((BF44 - BG44) * 10000, 0))</f>
        <v>134.8805339662751</v>
      </c>
      <c r="BI44" s="127">
        <f t="shared" ca="1" si="203"/>
        <v>0.94458101081818513</v>
      </c>
      <c r="BJ44" s="105">
        <f t="shared" ca="1" si="203"/>
        <v>0.92873521720463681</v>
      </c>
      <c r="BK44" s="106">
        <f ca="1">IF(BI$9 = 0, 0, IFERROR((BI44 - BJ44) * 10000, 0))</f>
        <v>158.45793613548321</v>
      </c>
      <c r="BL44" s="127">
        <f t="shared" ca="1" si="204"/>
        <v>0.94475590323047953</v>
      </c>
      <c r="BM44" s="105">
        <f t="shared" ca="1" si="204"/>
        <v>0.93129105556703162</v>
      </c>
      <c r="BN44" s="106">
        <f ca="1">IF(BL$9 = 0, 0, IFERROR((BL44 - BM44) * 10000, 0))</f>
        <v>134.6484766344791</v>
      </c>
      <c r="BO44" s="157" t="str">
        <f t="shared" si="184"/>
        <v>Email %</v>
      </c>
      <c r="BP44" s="249"/>
    </row>
    <row r="45" spans="1:68" hidden="1" x14ac:dyDescent="0.2">
      <c r="A45" s="6"/>
      <c r="C45" s="3">
        <f t="shared" si="205"/>
        <v>29</v>
      </c>
      <c r="D45" s="241"/>
      <c r="E45" s="83" t="str">
        <f t="shared" si="185"/>
        <v>Promotable %</v>
      </c>
      <c r="F45" s="28">
        <f t="shared" ca="1" si="186"/>
        <v>0.45414837949045012</v>
      </c>
      <c r="G45" s="10">
        <f t="shared" ca="1" si="186"/>
        <v>0.42137372275363338</v>
      </c>
      <c r="H45" s="18">
        <f ca="1">IF(F$9 = 0, 0, IFERROR((F45 - G45) * 10000, 0))</f>
        <v>327.74656736816729</v>
      </c>
      <c r="I45" s="88"/>
      <c r="J45" s="28">
        <f t="shared" ca="1" si="187"/>
        <v>0.47412859380687578</v>
      </c>
      <c r="K45" s="10">
        <f t="shared" ca="1" si="187"/>
        <v>0.45922302447795005</v>
      </c>
      <c r="L45" s="18">
        <f ca="1">IF(J$9 = 0, 0, IFERROR((J45 - K45) * 10000, 0))</f>
        <v>149.05569328925728</v>
      </c>
      <c r="M45" s="88"/>
      <c r="N45" s="28">
        <f t="shared" ca="1" si="188"/>
        <v>0.47412859380687578</v>
      </c>
      <c r="O45" s="10">
        <f t="shared" ca="1" si="188"/>
        <v>0.45922302447795005</v>
      </c>
      <c r="P45" s="18">
        <f ca="1">IF(N$9 = 0, 0, IFERROR((N45 - O45) * 10000, 0))</f>
        <v>149.05569328925728</v>
      </c>
      <c r="Q45" s="88"/>
      <c r="R45" s="28">
        <f t="shared" ca="1" si="189"/>
        <v>0.56900557660308215</v>
      </c>
      <c r="S45" s="10">
        <f t="shared" ca="1" si="189"/>
        <v>0.546868973821103</v>
      </c>
      <c r="T45" s="18">
        <f ca="1">IF(R$9 = 0, 0, IFERROR((R45 - S45) * 10000, 0))</f>
        <v>221.36602781979153</v>
      </c>
      <c r="U45" s="28">
        <f t="shared" ca="1" si="190"/>
        <v>0.55855365788964961</v>
      </c>
      <c r="V45" s="10">
        <f t="shared" ca="1" si="190"/>
        <v>0.54296169174215081</v>
      </c>
      <c r="W45" s="18">
        <f ca="1">IF(U$9 = 0, 0, IFERROR((U45 - V45) * 10000, 0))</f>
        <v>155.91966147498803</v>
      </c>
      <c r="X45" s="28">
        <f t="shared" ca="1" si="191"/>
        <v>0.57235892169850511</v>
      </c>
      <c r="Y45" s="10">
        <f t="shared" ca="1" si="191"/>
        <v>0.5666314374400796</v>
      </c>
      <c r="Z45" s="18">
        <f ca="1">IF(X$9 = 0, 0, IFERROR((X45 - Y45) * 10000, 0))</f>
        <v>57.274842584255083</v>
      </c>
      <c r="AA45" s="28">
        <f t="shared" ca="1" si="192"/>
        <v>0.56624636353516022</v>
      </c>
      <c r="AB45" s="10">
        <f t="shared" ca="1" si="192"/>
        <v>0.56018410960888021</v>
      </c>
      <c r="AC45" s="18">
        <f ca="1">IF(AA$9 = 0, 0, IFERROR((AA45 - AB45) * 10000, 0))</f>
        <v>60.622539262800146</v>
      </c>
      <c r="AD45" s="88"/>
      <c r="AE45" s="28">
        <f t="shared" ca="1" si="193"/>
        <v>0.63086413983268685</v>
      </c>
      <c r="AF45" s="10">
        <f t="shared" ca="1" si="193"/>
        <v>0.60544933506470244</v>
      </c>
      <c r="AG45" s="18">
        <f ca="1">IF(AE$9 = 0, 0, IFERROR((AE45 - AF45) * 10000, 0))</f>
        <v>254.14804767984413</v>
      </c>
      <c r="AH45" s="28">
        <f t="shared" ca="1" si="194"/>
        <v>0.61111783246840079</v>
      </c>
      <c r="AI45" s="10">
        <f t="shared" ca="1" si="194"/>
        <v>0.57635768254823294</v>
      </c>
      <c r="AJ45" s="18">
        <f ca="1">IF(AH$9 = 0, 0, IFERROR((AH45 - AI45) * 10000, 0))</f>
        <v>347.60149920167851</v>
      </c>
      <c r="AK45" s="28">
        <f t="shared" ca="1" si="195"/>
        <v>0.60260981511562861</v>
      </c>
      <c r="AL45" s="10">
        <f t="shared" ca="1" si="195"/>
        <v>0.58276953233324347</v>
      </c>
      <c r="AM45" s="18">
        <f ca="1">IF(AK$9 = 0, 0, IFERROR((AK45 - AL45) * 10000, 0))</f>
        <v>198.40282782385142</v>
      </c>
      <c r="AN45" s="28">
        <f t="shared" ca="1" si="196"/>
        <v>0.60039125194175691</v>
      </c>
      <c r="AO45" s="10">
        <f t="shared" ca="1" si="196"/>
        <v>0.57582310053065733</v>
      </c>
      <c r="AP45" s="18">
        <f ca="1">IF(AN$9 = 0, 0, IFERROR((AN45 - AO45) * 10000, 0))</f>
        <v>245.68151411099581</v>
      </c>
      <c r="AQ45" s="28">
        <f t="shared" ca="1" si="197"/>
        <v>0.60622260868631728</v>
      </c>
      <c r="AR45" s="10">
        <f t="shared" ca="1" si="197"/>
        <v>0.58065341857217379</v>
      </c>
      <c r="AS45" s="18">
        <f ca="1">IF(AQ$9 = 0, 0, IFERROR((AQ45 - AR45) * 10000, 0))</f>
        <v>255.69190114143493</v>
      </c>
      <c r="AT45" s="28">
        <f t="shared" ca="1" si="198"/>
        <v>0.6155447914926786</v>
      </c>
      <c r="AU45" s="10">
        <f t="shared" ca="1" si="198"/>
        <v>0.6093867120954003</v>
      </c>
      <c r="AV45" s="18">
        <f ca="1">IF(AT$9 = 0, 0, IFERROR((AT45 - AU45) * 10000, 0))</f>
        <v>61.580793972783042</v>
      </c>
      <c r="AW45" s="28">
        <f t="shared" ca="1" si="199"/>
        <v>0.6231233043078851</v>
      </c>
      <c r="AX45" s="10">
        <f t="shared" ca="1" si="199"/>
        <v>0.61369927259685686</v>
      </c>
      <c r="AY45" s="18">
        <f ca="1">IF(AW$9 = 0, 0, IFERROR((AW45 - AX45) * 10000, 0))</f>
        <v>94.240317110282362</v>
      </c>
      <c r="AZ45" s="28">
        <f t="shared" ca="1" si="200"/>
        <v>0.6106532410173503</v>
      </c>
      <c r="BA45" s="10">
        <f t="shared" ca="1" si="200"/>
        <v>0.60116354866045241</v>
      </c>
      <c r="BB45" s="18">
        <f ca="1">IF(AZ$9 = 0, 0, IFERROR((AZ45 - BA45) * 10000, 0))</f>
        <v>94.896923568978934</v>
      </c>
      <c r="BC45" s="28">
        <f t="shared" ca="1" si="201"/>
        <v>0.61899808657908595</v>
      </c>
      <c r="BD45" s="10">
        <f t="shared" ca="1" si="201"/>
        <v>0.60704282152808331</v>
      </c>
      <c r="BE45" s="18">
        <f ca="1">IF(BC$9 = 0, 0, IFERROR((BC45 - BD45) * 10000, 0))</f>
        <v>119.5526505100264</v>
      </c>
      <c r="BF45" s="28">
        <f t="shared" ca="1" si="202"/>
        <v>0.61937969389437708</v>
      </c>
      <c r="BG45" s="10">
        <f t="shared" ca="1" si="202"/>
        <v>0.62280731368074216</v>
      </c>
      <c r="BH45" s="18">
        <f ca="1">IF(BF$9 = 0, 0, IFERROR((BF45 - BG45) * 10000, 0))</f>
        <v>-34.276197863650772</v>
      </c>
      <c r="BI45" s="28">
        <f t="shared" ca="1" si="203"/>
        <v>0.61978644566325503</v>
      </c>
      <c r="BJ45" s="10">
        <f t="shared" ca="1" si="203"/>
        <v>0.61013426486085631</v>
      </c>
      <c r="BK45" s="18">
        <f ca="1">IF(BI$9 = 0, 0, IFERROR((BI45 - BJ45) * 10000, 0))</f>
        <v>96.521808023987134</v>
      </c>
      <c r="BL45" s="28">
        <f t="shared" ca="1" si="204"/>
        <v>0.63655294799362594</v>
      </c>
      <c r="BM45" s="10">
        <f t="shared" ca="1" si="204"/>
        <v>0.62888659367899191</v>
      </c>
      <c r="BN45" s="18">
        <f ca="1">IF(BL$9 = 0, 0, IFERROR((BL45 - BM45) * 10000, 0))</f>
        <v>76.663543146340274</v>
      </c>
      <c r="BO45" s="153" t="str">
        <f t="shared" si="184"/>
        <v>Promotable %</v>
      </c>
      <c r="BP45" s="249"/>
    </row>
    <row r="46" spans="1:68" hidden="1" x14ac:dyDescent="0.2">
      <c r="A46" s="6"/>
      <c r="C46" s="3">
        <f t="shared" si="205"/>
        <v>29</v>
      </c>
      <c r="D46" s="242"/>
      <c r="E46" s="78" t="str">
        <f t="shared" si="185"/>
        <v>Phone %</v>
      </c>
      <c r="F46" s="30">
        <f t="shared" ca="1" si="186"/>
        <v>0.80519806137675354</v>
      </c>
      <c r="G46" s="14">
        <f t="shared" ca="1" si="186"/>
        <v>0.78753768504680455</v>
      </c>
      <c r="H46" s="19">
        <f ca="1">IF(F$9 = 0, 0, IFERROR((F46 - G46) * 10000, 0))</f>
        <v>176.60376329948991</v>
      </c>
      <c r="I46" s="88"/>
      <c r="J46" s="30">
        <f t="shared" ca="1" si="187"/>
        <v>0.79448847676188372</v>
      </c>
      <c r="K46" s="14">
        <f t="shared" ca="1" si="187"/>
        <v>0.80283846532689329</v>
      </c>
      <c r="L46" s="19">
        <f ca="1">IF(J$9 = 0, 0, IFERROR((J46 - K46) * 10000, 0))</f>
        <v>-83.499885650095692</v>
      </c>
      <c r="M46" s="88"/>
      <c r="N46" s="30">
        <f t="shared" ca="1" si="188"/>
        <v>0.79448847676188372</v>
      </c>
      <c r="O46" s="14">
        <f t="shared" ca="1" si="188"/>
        <v>0.80283846532689329</v>
      </c>
      <c r="P46" s="19">
        <f ca="1">IF(N$9 = 0, 0, IFERROR((N46 - O46) * 10000, 0))</f>
        <v>-83.499885650095692</v>
      </c>
      <c r="Q46" s="88"/>
      <c r="R46" s="30">
        <f t="shared" ca="1" si="189"/>
        <v>0.86417121752151349</v>
      </c>
      <c r="S46" s="14">
        <f t="shared" ca="1" si="189"/>
        <v>0.86021428504237729</v>
      </c>
      <c r="T46" s="19">
        <f ca="1">IF(R$9 = 0, 0, IFERROR((R46 - S46) * 10000, 0))</f>
        <v>39.569324791361993</v>
      </c>
      <c r="U46" s="30">
        <f t="shared" ca="1" si="190"/>
        <v>0.85099601235405975</v>
      </c>
      <c r="V46" s="14">
        <f t="shared" ca="1" si="190"/>
        <v>0.85098926440950895</v>
      </c>
      <c r="W46" s="19">
        <f ca="1">IF(U$9 = 0, 0, IFERROR((U46 - V46) * 10000, 0))</f>
        <v>6.7479445508000779E-2</v>
      </c>
      <c r="X46" s="30">
        <f t="shared" ca="1" si="191"/>
        <v>0.85668372906067991</v>
      </c>
      <c r="Y46" s="14">
        <f t="shared" ca="1" si="191"/>
        <v>0.86412560533801652</v>
      </c>
      <c r="Z46" s="19">
        <f ca="1">IF(X$9 = 0, 0, IFERROR((X46 - Y46) * 10000, 0))</f>
        <v>-74.418762773366126</v>
      </c>
      <c r="AA46" s="30">
        <f t="shared" ca="1" si="192"/>
        <v>0.83200303659064911</v>
      </c>
      <c r="AB46" s="14">
        <f t="shared" ca="1" si="192"/>
        <v>0.84268162796100565</v>
      </c>
      <c r="AC46" s="19">
        <f ca="1">IF(AA$9 = 0, 0, IFERROR((AA46 - AB46) * 10000, 0))</f>
        <v>-106.78591370356538</v>
      </c>
      <c r="AD46" s="88"/>
      <c r="AE46" s="30">
        <f t="shared" ca="1" si="193"/>
        <v>0.88288077767911388</v>
      </c>
      <c r="AF46" s="14">
        <f t="shared" ca="1" si="193"/>
        <v>0.87100367169659254</v>
      </c>
      <c r="AG46" s="19">
        <f ca="1">IF(AE$9 = 0, 0, IFERROR((AE46 - AF46) * 10000, 0))</f>
        <v>118.77105982521341</v>
      </c>
      <c r="AH46" s="30">
        <f t="shared" ca="1" si="194"/>
        <v>0.88383265942882616</v>
      </c>
      <c r="AI46" s="14">
        <f t="shared" ca="1" si="194"/>
        <v>0.87935372751371499</v>
      </c>
      <c r="AJ46" s="19">
        <f ca="1">IF(AH$9 = 0, 0, IFERROR((AH46 - AI46) * 10000, 0))</f>
        <v>44.789319151111727</v>
      </c>
      <c r="AK46" s="30">
        <f t="shared" ca="1" si="195"/>
        <v>0.87341520459952948</v>
      </c>
      <c r="AL46" s="14">
        <f t="shared" ca="1" si="195"/>
        <v>0.87170409089700396</v>
      </c>
      <c r="AM46" s="19">
        <f ca="1">IF(AK$9 = 0, 0, IFERROR((AK46 - AL46) * 10000, 0))</f>
        <v>17.111137025255239</v>
      </c>
      <c r="AN46" s="30">
        <f t="shared" ca="1" si="196"/>
        <v>0.86760601509575042</v>
      </c>
      <c r="AO46" s="14">
        <f t="shared" ca="1" si="196"/>
        <v>0.86455065194557257</v>
      </c>
      <c r="AP46" s="19">
        <f ca="1">IF(AN$9 = 0, 0, IFERROR((AN46 - AO46) * 10000, 0))</f>
        <v>30.553631501778476</v>
      </c>
      <c r="AQ46" s="30">
        <f t="shared" ca="1" si="197"/>
        <v>0.87140675614383978</v>
      </c>
      <c r="AR46" s="14">
        <f t="shared" ca="1" si="197"/>
        <v>0.87343781895710948</v>
      </c>
      <c r="AS46" s="19">
        <f ca="1">IF(AQ$9 = 0, 0, IFERROR((AQ46 - AR46) * 10000, 0))</f>
        <v>-20.310628132697019</v>
      </c>
      <c r="AT46" s="30">
        <f t="shared" ca="1" si="198"/>
        <v>0.86898279605812589</v>
      </c>
      <c r="AU46" s="14">
        <f t="shared" ca="1" si="198"/>
        <v>0.86808773424190799</v>
      </c>
      <c r="AV46" s="19">
        <f ca="1">IF(AT$9 = 0, 0, IFERROR((AT46 - AU46) * 10000, 0))</f>
        <v>8.9506181621790137</v>
      </c>
      <c r="AW46" s="30">
        <f t="shared" ca="1" si="199"/>
        <v>0.87803862188158088</v>
      </c>
      <c r="AX46" s="14">
        <f t="shared" ca="1" si="199"/>
        <v>0.88080612085375609</v>
      </c>
      <c r="AY46" s="19">
        <f ca="1">IF(AW$9 = 0, 0, IFERROR((AW46 - AX46) * 10000, 0))</f>
        <v>-27.674989721752084</v>
      </c>
      <c r="AZ46" s="30">
        <f t="shared" ca="1" si="200"/>
        <v>0.87385922984102438</v>
      </c>
      <c r="BA46" s="14">
        <f t="shared" ca="1" si="200"/>
        <v>0.87803272276905031</v>
      </c>
      <c r="BB46" s="19">
        <f ca="1">IF(AZ$9 = 0, 0, IFERROR((AZ46 - BA46) * 10000, 0))</f>
        <v>-41.734929280259351</v>
      </c>
      <c r="BC46" s="30">
        <f t="shared" ca="1" si="201"/>
        <v>0.87442372641933452</v>
      </c>
      <c r="BD46" s="14">
        <f t="shared" ca="1" si="201"/>
        <v>0.88103094295351225</v>
      </c>
      <c r="BE46" s="19">
        <f ca="1">IF(BC$9 = 0, 0, IFERROR((BC46 - BD46) * 10000, 0))</f>
        <v>-66.072165341777293</v>
      </c>
      <c r="BF46" s="30">
        <f t="shared" ca="1" si="202"/>
        <v>0.86708240267430181</v>
      </c>
      <c r="BG46" s="14">
        <f t="shared" ca="1" si="202"/>
        <v>0.87503207162437713</v>
      </c>
      <c r="BH46" s="19">
        <f ca="1">IF(BF$9 = 0, 0, IFERROR((BF46 - BG46) * 10000, 0))</f>
        <v>-79.496689500753178</v>
      </c>
      <c r="BI46" s="30">
        <f t="shared" ca="1" si="203"/>
        <v>0.84055148694177162</v>
      </c>
      <c r="BJ46" s="14">
        <f t="shared" ca="1" si="203"/>
        <v>0.84761279809531243</v>
      </c>
      <c r="BK46" s="19">
        <f ca="1">IF(BI$9 = 0, 0, IFERROR((BI46 - BJ46) * 10000, 0))</f>
        <v>-70.613111535408052</v>
      </c>
      <c r="BL46" s="30">
        <f t="shared" ca="1" si="204"/>
        <v>0.86879979718962774</v>
      </c>
      <c r="BM46" s="14">
        <f t="shared" ca="1" si="204"/>
        <v>0.87944639537285685</v>
      </c>
      <c r="BN46" s="19">
        <f ca="1">IF(BL$9 = 0, 0, IFERROR((BL46 - BM46) * 10000, 0))</f>
        <v>-106.46598183229105</v>
      </c>
      <c r="BO46" s="156" t="str">
        <f t="shared" si="184"/>
        <v>Phone %</v>
      </c>
      <c r="BP46" s="251"/>
    </row>
    <row r="47" spans="1:68" ht="3.75" hidden="1" customHeight="1" x14ac:dyDescent="0.2">
      <c r="A47" s="6"/>
      <c r="D47" s="144"/>
      <c r="E47" s="144"/>
      <c r="F47" s="144"/>
      <c r="G47" s="144"/>
      <c r="H47" s="160"/>
      <c r="I47" s="138"/>
      <c r="J47" s="144"/>
      <c r="K47" s="144"/>
      <c r="L47" s="160"/>
      <c r="M47" s="138"/>
      <c r="N47" s="144"/>
      <c r="O47" s="144"/>
      <c r="P47" s="160"/>
      <c r="Q47" s="138"/>
      <c r="R47" s="144"/>
      <c r="S47" s="144"/>
      <c r="T47" s="160"/>
      <c r="U47" s="144"/>
      <c r="V47" s="144"/>
      <c r="W47" s="160"/>
      <c r="X47" s="144"/>
      <c r="Y47" s="144"/>
      <c r="Z47" s="160"/>
      <c r="AA47" s="144"/>
      <c r="AB47" s="144"/>
      <c r="AC47" s="160"/>
      <c r="AD47" s="138"/>
      <c r="AE47" s="144"/>
      <c r="AF47" s="144"/>
      <c r="AG47" s="160"/>
      <c r="AH47" s="144"/>
      <c r="AI47" s="144"/>
      <c r="AJ47" s="160"/>
      <c r="AK47" s="144"/>
      <c r="AL47" s="144"/>
      <c r="AM47" s="160"/>
      <c r="AN47" s="144"/>
      <c r="AO47" s="144"/>
      <c r="AP47" s="160"/>
      <c r="AQ47" s="144"/>
      <c r="AR47" s="144"/>
      <c r="AS47" s="160"/>
      <c r="AT47" s="144"/>
      <c r="AU47" s="144"/>
      <c r="AV47" s="160"/>
      <c r="AW47" s="144"/>
      <c r="AX47" s="144"/>
      <c r="AY47" s="160"/>
      <c r="AZ47" s="144"/>
      <c r="BA47" s="144"/>
      <c r="BB47" s="160"/>
      <c r="BC47" s="144"/>
      <c r="BD47" s="144"/>
      <c r="BE47" s="160"/>
      <c r="BF47" s="144"/>
      <c r="BG47" s="144"/>
      <c r="BH47" s="160"/>
      <c r="BI47" s="144"/>
      <c r="BJ47" s="144"/>
      <c r="BK47" s="160"/>
      <c r="BL47" s="144"/>
      <c r="BM47" s="144"/>
      <c r="BN47" s="160"/>
      <c r="BO47" s="144"/>
      <c r="BP47" s="144"/>
    </row>
    <row r="48" spans="1:68" hidden="1" x14ac:dyDescent="0.2">
      <c r="A48" s="6" t="str">
        <f t="shared" ref="A48:B51" si="206">A$11</f>
        <v>&gt;= 1</v>
      </c>
      <c r="B48" s="3" t="str">
        <f t="shared" si="206"/>
        <v>&gt;= 0</v>
      </c>
      <c r="C48" s="3" t="s">
        <v>107</v>
      </c>
      <c r="D48" s="236" t="s">
        <v>100</v>
      </c>
      <c r="E48" s="145" t="s">
        <v>101</v>
      </c>
      <c r="F48" s="146">
        <f t="shared" ref="F48:G51" ca="1" si="207">SUMIFS(CUST_COUNT_T, CHANNEL_COUNT, $A$2, IS_JJCC, $B$2, CUST_GROUP, $A48, RECENCY_GROUP, $B48, TIMEFRAME, F$1, IS_JJCC, $C48)</f>
        <v>383852</v>
      </c>
      <c r="G48" s="147">
        <f t="shared" ca="1" si="207"/>
        <v>343785</v>
      </c>
      <c r="H48" s="148">
        <f ca="1">IF(F$9 = 0, 0, IFERROR((F48 - G48) / G48, 0))</f>
        <v>0.11654667888360458</v>
      </c>
      <c r="I48" s="141"/>
      <c r="J48" s="149">
        <f t="shared" ref="J48:K51" ca="1" si="208">SUMIFS(CUST_COUNT_T, CHANNEL_COUNT, $A$2, IS_JJCC, $B$2, CUST_GROUP, $A48, RECENCY_GROUP, $B48, TIMEFRAME, J$1, IS_JJCC, $C48)</f>
        <v>414305</v>
      </c>
      <c r="K48" s="147">
        <f t="shared" ca="1" si="208"/>
        <v>379941</v>
      </c>
      <c r="L48" s="148">
        <f ca="1">IF(J$9 = 0, 0, IFERROR((J48 - K48) / K48, 0))</f>
        <v>9.0445621820229985E-2</v>
      </c>
      <c r="M48" s="141"/>
      <c r="N48" s="149">
        <f t="shared" ref="N48:O51" ca="1" si="209">SUMIFS(CUST_COUNT_T, CHANNEL_COUNT, $A$2, IS_JJCC, $B$2, CUST_GROUP, $A48, RECENCY_GROUP, $B48, TIMEFRAME, N$1, IS_JJCC, $C48)</f>
        <v>414305</v>
      </c>
      <c r="O48" s="147">
        <f t="shared" ca="1" si="209"/>
        <v>379941</v>
      </c>
      <c r="P48" s="148">
        <f ca="1">IF(N$9 = 0, 0, IFERROR((N48 - O48) / O48, 0))</f>
        <v>9.0445621820229985E-2</v>
      </c>
      <c r="Q48" s="141"/>
      <c r="R48" s="149">
        <f t="shared" ref="R48:S51" ca="1" si="210">SUMIFS(CUST_COUNT_T, CHANNEL_COUNT, $A$2, IS_JJCC, $B$2, CUST_GROUP, $A48, RECENCY_GROUP, $B48, TIMEFRAME, R$1, IS_JJCC, $C48)</f>
        <v>250913</v>
      </c>
      <c r="S48" s="147">
        <f t="shared" ca="1" si="210"/>
        <v>228084</v>
      </c>
      <c r="T48" s="148">
        <f ca="1">IF(R$9 = 0, 0, IFERROR((R48 - S48) / S48, 0))</f>
        <v>0.10009031760228687</v>
      </c>
      <c r="U48" s="146">
        <f t="shared" ref="U48:V51" ca="1" si="211">SUMIFS(CUST_COUNT_T, CHANNEL_COUNT, $A$2, IS_JJCC, $B$2, CUST_GROUP, $A48, RECENCY_GROUP, $B48, TIMEFRAME, U$1, IS_JJCC, $C48)</f>
        <v>271155</v>
      </c>
      <c r="V48" s="147">
        <f t="shared" ca="1" si="211"/>
        <v>242304</v>
      </c>
      <c r="W48" s="148">
        <f ca="1">IF(U$9 = 0, 0, IFERROR((U48 - V48) / V48, 0))</f>
        <v>0.11906943343898574</v>
      </c>
      <c r="X48" s="146">
        <f t="shared" ref="X48:Y51" ca="1" si="212">SUMIFS(CUST_COUNT_T, CHANNEL_COUNT, $A$2, IS_JJCC, $B$2, CUST_GROUP, $A48, RECENCY_GROUP, $B48, TIMEFRAME, X$1, IS_JJCC, $C48)</f>
        <v>268426</v>
      </c>
      <c r="Y48" s="147">
        <f t="shared" ca="1" si="212"/>
        <v>246411</v>
      </c>
      <c r="Z48" s="148">
        <f ca="1">IF(X$9 = 0, 0, IFERROR((X48 - Y48) / Y48, 0))</f>
        <v>8.934260240005519E-2</v>
      </c>
      <c r="AA48" s="146">
        <f t="shared" ref="AA48:AB51" ca="1" si="213">SUMIFS(CUST_COUNT_T, CHANNEL_COUNT, $A$2, IS_JJCC, $B$2, CUST_GROUP, $A48, RECENCY_GROUP, $B48, TIMEFRAME, AA$1, IS_JJCC, $C48)</f>
        <v>281778</v>
      </c>
      <c r="AB48" s="147">
        <f t="shared" ca="1" si="213"/>
        <v>249236</v>
      </c>
      <c r="AC48" s="148">
        <f ca="1">IF(AA$9 = 0, 0, IFERROR((AA48 - AB48) / AB48, 0))</f>
        <v>0.13056701279108957</v>
      </c>
      <c r="AD48" s="141"/>
      <c r="AE48" s="149">
        <f t="shared" ref="AE48:AF51" ca="1" si="214">SUMIFS(CUST_COUNT_T, CHANNEL_COUNT, $A$2, IS_JJCC, $B$2, CUST_GROUP, $A48, RECENCY_GROUP, $B48, TIMEFRAME, AE$1, IS_JJCC, $C48)</f>
        <v>100706</v>
      </c>
      <c r="AF48" s="147">
        <f t="shared" ca="1" si="214"/>
        <v>82431</v>
      </c>
      <c r="AG48" s="148">
        <f ca="1">IF(AE$9 = 0, 0, IFERROR((AE48 - AF48) / AF48, 0))</f>
        <v>0.22170057381324987</v>
      </c>
      <c r="AH48" s="146">
        <f t="shared" ref="AH48:AI51" ca="1" si="215">SUMIFS(CUST_COUNT_T, CHANNEL_COUNT, $A$2, IS_JJCC, $B$2, CUST_GROUP, $A48, RECENCY_GROUP, $B48, TIMEFRAME, AH$1, IS_JJCC, $C48)</f>
        <v>155507</v>
      </c>
      <c r="AI48" s="147">
        <f t="shared" ca="1" si="215"/>
        <v>137425</v>
      </c>
      <c r="AJ48" s="148">
        <f ca="1">IF(AH$9 = 0, 0, IFERROR((AH48 - AI48) / AI48, 0))</f>
        <v>0.13157722394033108</v>
      </c>
      <c r="AK48" s="146">
        <f t="shared" ref="AK48:AL51" ca="1" si="216">SUMIFS(CUST_COUNT_T, CHANNEL_COUNT, $A$2, IS_JJCC, $B$2, CUST_GROUP, $A48, RECENCY_GROUP, $B48, TIMEFRAME, AK$1, IS_JJCC, $C48)</f>
        <v>136746</v>
      </c>
      <c r="AL48" s="147">
        <f t="shared" ca="1" si="216"/>
        <v>119489</v>
      </c>
      <c r="AM48" s="148">
        <f ca="1">IF(AK$9 = 0, 0, IFERROR((AK48 - AL48) / AL48, 0))</f>
        <v>0.14442333603930069</v>
      </c>
      <c r="AN48" s="146">
        <f t="shared" ref="AN48:AO51" ca="1" si="217">SUMIFS(CUST_COUNT_T, CHANNEL_COUNT, $A$2, IS_JJCC, $B$2, CUST_GROUP, $A48, RECENCY_GROUP, $B48, TIMEFRAME, AN$1, IS_JJCC, $C48)</f>
        <v>139645</v>
      </c>
      <c r="AO48" s="147">
        <f t="shared" ca="1" si="217"/>
        <v>127213</v>
      </c>
      <c r="AP48" s="148">
        <f ca="1">IF(AN$9 = 0, 0, IFERROR((AN48 - AO48) / AO48, 0))</f>
        <v>9.7725861350648119E-2</v>
      </c>
      <c r="AQ48" s="146">
        <f t="shared" ref="AQ48:AR51" ca="1" si="218">SUMIFS(CUST_COUNT_T, CHANNEL_COUNT, $A$2, IS_JJCC, $B$2, CUST_GROUP, $A48, RECENCY_GROUP, $B48, TIMEFRAME, AQ$1, IS_JJCC, $C48)</f>
        <v>172081</v>
      </c>
      <c r="AR48" s="147">
        <f t="shared" ca="1" si="218"/>
        <v>146920</v>
      </c>
      <c r="AS48" s="148">
        <f ca="1">IF(AQ$9 = 0, 0, IFERROR((AQ48 - AR48) / AR48, 0))</f>
        <v>0.17125646610400219</v>
      </c>
      <c r="AT48" s="146">
        <f t="shared" ref="AT48:AU51" ca="1" si="219">SUMIFS(CUST_COUNT_T, CHANNEL_COUNT, $A$2, IS_JJCC, $B$2, CUST_GROUP, $A48, RECENCY_GROUP, $B48, TIMEFRAME, AT$1, IS_JJCC, $C48)</f>
        <v>123208</v>
      </c>
      <c r="AU48" s="147">
        <f t="shared" ca="1" si="219"/>
        <v>106111</v>
      </c>
      <c r="AV48" s="148">
        <f ca="1">IF(AT$9 = 0, 0, IFERROR((AT48 - AU48) / AU48, 0))</f>
        <v>0.16112372892537061</v>
      </c>
      <c r="AW48" s="146">
        <f t="shared" ref="AW48:AX51" ca="1" si="220">SUMIFS(CUST_COUNT_T, CHANNEL_COUNT, $A$2, IS_JJCC, $B$2, CUST_GROUP, $A48, RECENCY_GROUP, $B48, TIMEFRAME, AW$1, IS_JJCC, $C48)</f>
        <v>121691</v>
      </c>
      <c r="AX48" s="147">
        <f t="shared" ca="1" si="220"/>
        <v>101456</v>
      </c>
      <c r="AY48" s="148">
        <f ca="1">IF(AW$9 = 0, 0, IFERROR((AW48 - AX48) / AX48, 0))</f>
        <v>0.19944606528938652</v>
      </c>
      <c r="AZ48" s="146">
        <f t="shared" ref="AZ48:BA51" ca="1" si="221">SUMIFS(CUST_COUNT_T, CHANNEL_COUNT, $A$2, IS_JJCC, $B$2, CUST_GROUP, $A48, RECENCY_GROUP, $B48, TIMEFRAME, AZ$1, IS_JJCC, $C48)</f>
        <v>162705</v>
      </c>
      <c r="BA48" s="147">
        <f t="shared" ca="1" si="221"/>
        <v>147243</v>
      </c>
      <c r="BB48" s="148">
        <f ca="1">IF(AZ$9 = 0, 0, IFERROR((AZ48 - BA48) / BA48, 0))</f>
        <v>0.10501008536908375</v>
      </c>
      <c r="BC48" s="146">
        <f t="shared" ref="BC48:BD51" ca="1" si="222">SUMIFS(CUST_COUNT_T, CHANNEL_COUNT, $A$2, IS_JJCC, $B$2, CUST_GROUP, $A48, RECENCY_GROUP, $B48, TIMEFRAME, BC$1, IS_JJCC, $C48)</f>
        <v>146414</v>
      </c>
      <c r="BD48" s="147">
        <f t="shared" ca="1" si="222"/>
        <v>134784</v>
      </c>
      <c r="BE48" s="148">
        <f ca="1">IF(BC$9 = 0, 0, IFERROR((BC48 - BD48) / BD48, 0))</f>
        <v>8.628620607787274E-2</v>
      </c>
      <c r="BF48" s="146">
        <f t="shared" ref="BF48:BG51" ca="1" si="223">SUMIFS(CUST_COUNT_T, CHANNEL_COUNT, $A$2, IS_JJCC, $B$2, CUST_GROUP, $A48, RECENCY_GROUP, $B48, TIMEFRAME, BF$1, IS_JJCC, $C48)</f>
        <v>152919</v>
      </c>
      <c r="BG48" s="147">
        <f t="shared" ca="1" si="223"/>
        <v>133968</v>
      </c>
      <c r="BH48" s="148">
        <f ca="1">IF(BF$9 = 0, 0, IFERROR((BF48 - BG48) / BG48, 0))</f>
        <v>0.14145915442493731</v>
      </c>
      <c r="BI48" s="146">
        <f t="shared" ref="BI48:BJ51" ca="1" si="224">SUMIFS(CUST_COUNT_T, CHANNEL_COUNT, $A$2, IS_JJCC, $B$2, CUST_GROUP, $A48, RECENCY_GROUP, $B48, TIMEFRAME, BI$1, IS_JJCC, $C48)</f>
        <v>194931</v>
      </c>
      <c r="BJ48" s="147">
        <f t="shared" ca="1" si="224"/>
        <v>168882</v>
      </c>
      <c r="BK48" s="148">
        <f ca="1">IF(BI$9 = 0, 0, IFERROR((BI48 - BJ48) / BJ48, 0))</f>
        <v>0.1542437915230753</v>
      </c>
      <c r="BL48" s="146">
        <f t="shared" ref="BL48:BM51" ca="1" si="225">SUMIFS(CUST_COUNT_T, CHANNEL_COUNT, $A$2, IS_JJCC, $B$2, CUST_GROUP, $A48, RECENCY_GROUP, $B48, TIMEFRAME, BL$1, IS_JJCC, $C48)</f>
        <v>123792</v>
      </c>
      <c r="BM48" s="147">
        <f t="shared" ca="1" si="225"/>
        <v>108602</v>
      </c>
      <c r="BN48" s="148">
        <f ca="1">IF(BL$9 = 0, 0, IFERROR((BL48 - BM48) / BM48, 0))</f>
        <v>0.13986851070882672</v>
      </c>
      <c r="BO48" s="151" t="str">
        <f t="shared" ref="BO48:BO53" si="226">E48</f>
        <v>JJCH</v>
      </c>
      <c r="BP48" s="248" t="str">
        <f>$D48</f>
        <v>JJCC</v>
      </c>
    </row>
    <row r="49" spans="1:68" hidden="1" x14ac:dyDescent="0.2">
      <c r="A49" s="6" t="str">
        <f t="shared" si="206"/>
        <v>&gt;= 1</v>
      </c>
      <c r="B49" s="3" t="str">
        <f t="shared" si="206"/>
        <v>&gt;= 0</v>
      </c>
      <c r="C49" s="3" t="s">
        <v>32</v>
      </c>
      <c r="D49" s="237"/>
      <c r="E49" s="150" t="s">
        <v>102</v>
      </c>
      <c r="F49" s="124">
        <f t="shared" ca="1" si="207"/>
        <v>70420</v>
      </c>
      <c r="G49" s="110">
        <f t="shared" ca="1" si="207"/>
        <v>62661</v>
      </c>
      <c r="H49" s="108">
        <f ca="1">IF(F$9 = 0, 0, IFERROR((F49 - G49) / G49, 0))</f>
        <v>0.12382502673114058</v>
      </c>
      <c r="I49" s="141"/>
      <c r="J49" s="124">
        <f t="shared" ca="1" si="208"/>
        <v>68971</v>
      </c>
      <c r="K49" s="110">
        <f t="shared" ca="1" si="208"/>
        <v>69985</v>
      </c>
      <c r="L49" s="108">
        <f ca="1">IF(J$9 = 0, 0, IFERROR((J49 - K49) / K49, 0))</f>
        <v>-1.4488819032649853E-2</v>
      </c>
      <c r="M49" s="141"/>
      <c r="N49" s="124">
        <f t="shared" ca="1" si="209"/>
        <v>68971</v>
      </c>
      <c r="O49" s="110">
        <f t="shared" ca="1" si="209"/>
        <v>69985</v>
      </c>
      <c r="P49" s="108">
        <f ca="1">IF(N$9 = 0, 0, IFERROR((N49 - O49) / O49, 0))</f>
        <v>-1.4488819032649853E-2</v>
      </c>
      <c r="Q49" s="141"/>
      <c r="R49" s="124">
        <f t="shared" ca="1" si="210"/>
        <v>21718</v>
      </c>
      <c r="S49" s="110">
        <f t="shared" ca="1" si="210"/>
        <v>23098</v>
      </c>
      <c r="T49" s="108">
        <f ca="1">IF(R$9 = 0, 0, IFERROR((R49 - S49) / S49, 0))</f>
        <v>-5.9745432504978789E-2</v>
      </c>
      <c r="U49" s="124">
        <f t="shared" ca="1" si="211"/>
        <v>20796</v>
      </c>
      <c r="V49" s="110">
        <f t="shared" ca="1" si="211"/>
        <v>22293</v>
      </c>
      <c r="W49" s="108">
        <f ca="1">IF(U$9 = 0, 0, IFERROR((U49 - V49) / V49, 0))</f>
        <v>-6.7151123671107524E-2</v>
      </c>
      <c r="X49" s="124">
        <f t="shared" ca="1" si="212"/>
        <v>21541</v>
      </c>
      <c r="Y49" s="110">
        <f t="shared" ca="1" si="212"/>
        <v>23027</v>
      </c>
      <c r="Z49" s="108">
        <f ca="1">IF(X$9 = 0, 0, IFERROR((X49 - Y49) / Y49, 0))</f>
        <v>-6.4532939592652105E-2</v>
      </c>
      <c r="AA49" s="124">
        <f t="shared" ca="1" si="213"/>
        <v>18907</v>
      </c>
      <c r="AB49" s="110">
        <f t="shared" ca="1" si="213"/>
        <v>15654</v>
      </c>
      <c r="AC49" s="108">
        <f ca="1">IF(AA$9 = 0, 0, IFERROR((AA49 - AB49) / AB49, 0))</f>
        <v>0.20780631148588219</v>
      </c>
      <c r="AD49" s="141"/>
      <c r="AE49" s="124">
        <f t="shared" ca="1" si="214"/>
        <v>4241</v>
      </c>
      <c r="AF49" s="110">
        <f t="shared" ca="1" si="214"/>
        <v>3970</v>
      </c>
      <c r="AG49" s="108">
        <f ca="1">IF(AE$9 = 0, 0, IFERROR((AE49 - AF49) / AF49, 0))</f>
        <v>6.8261964735516378E-2</v>
      </c>
      <c r="AH49" s="124">
        <f t="shared" ca="1" si="215"/>
        <v>11343</v>
      </c>
      <c r="AI49" s="110">
        <f t="shared" ca="1" si="215"/>
        <v>9801</v>
      </c>
      <c r="AJ49" s="108">
        <f ca="1">IF(AH$9 = 0, 0, IFERROR((AH49 - AI49) / AI49, 0))</f>
        <v>0.15733088460361189</v>
      </c>
      <c r="AK49" s="124">
        <f t="shared" ca="1" si="216"/>
        <v>7846</v>
      </c>
      <c r="AL49" s="110">
        <f t="shared" ca="1" si="216"/>
        <v>8535</v>
      </c>
      <c r="AM49" s="108">
        <f ca="1">IF(AK$9 = 0, 0, IFERROR((AK49 - AL49) / AL49, 0))</f>
        <v>-8.0726420620972461E-2</v>
      </c>
      <c r="AN49" s="124">
        <f t="shared" ca="1" si="217"/>
        <v>7698</v>
      </c>
      <c r="AO49" s="110">
        <f t="shared" ca="1" si="217"/>
        <v>8163</v>
      </c>
      <c r="AP49" s="108">
        <f ca="1">IF(AN$9 = 0, 0, IFERROR((AN49 - AO49) / AO49, 0))</f>
        <v>-5.6964351341418598E-2</v>
      </c>
      <c r="AQ49" s="124">
        <f t="shared" ca="1" si="218"/>
        <v>9222</v>
      </c>
      <c r="AR49" s="110">
        <f t="shared" ca="1" si="218"/>
        <v>10451</v>
      </c>
      <c r="AS49" s="108">
        <f ca="1">IF(AQ$9 = 0, 0, IFERROR((AQ49 - AR49) / AR49, 0))</f>
        <v>-0.11759640225815711</v>
      </c>
      <c r="AT49" s="124">
        <f t="shared" ca="1" si="219"/>
        <v>5835</v>
      </c>
      <c r="AU49" s="110">
        <f t="shared" ca="1" si="219"/>
        <v>5208</v>
      </c>
      <c r="AV49" s="108">
        <f ca="1">IF(AT$9 = 0, 0, IFERROR((AT49 - AU49) / AU49, 0))</f>
        <v>0.12039170506912443</v>
      </c>
      <c r="AW49" s="124">
        <f t="shared" ca="1" si="220"/>
        <v>5608</v>
      </c>
      <c r="AX49" s="110">
        <f t="shared" ca="1" si="220"/>
        <v>4916</v>
      </c>
      <c r="AY49" s="108">
        <f ca="1">IF(AW$9 = 0, 0, IFERROR((AW49 - AX49) / AX49, 0))</f>
        <v>0.14076484947111473</v>
      </c>
      <c r="AZ49" s="124">
        <f t="shared" ca="1" si="221"/>
        <v>9310</v>
      </c>
      <c r="BA49" s="110">
        <f t="shared" ca="1" si="221"/>
        <v>10050</v>
      </c>
      <c r="BB49" s="108">
        <f ca="1">IF(AZ$9 = 0, 0, IFERROR((AZ49 - BA49) / BA49, 0))</f>
        <v>-7.3631840796019907E-2</v>
      </c>
      <c r="BC49" s="124">
        <f t="shared" ca="1" si="222"/>
        <v>8641</v>
      </c>
      <c r="BD49" s="110">
        <f t="shared" ca="1" si="222"/>
        <v>9528</v>
      </c>
      <c r="BE49" s="108">
        <f ca="1">IF(BC$9 = 0, 0, IFERROR((BC49 - BD49) / BD49, 0))</f>
        <v>-9.3094038623005873E-2</v>
      </c>
      <c r="BF49" s="124">
        <f t="shared" ca="1" si="223"/>
        <v>8384</v>
      </c>
      <c r="BG49" s="110">
        <f t="shared" ca="1" si="223"/>
        <v>6762</v>
      </c>
      <c r="BH49" s="108">
        <f ca="1">IF(BF$9 = 0, 0, IFERROR((BF49 - BG49) / BG49, 0))</f>
        <v>0.23986986098787341</v>
      </c>
      <c r="BI49" s="124">
        <f t="shared" ca="1" si="224"/>
        <v>8544</v>
      </c>
      <c r="BJ49" s="110">
        <f t="shared" ca="1" si="224"/>
        <v>6826</v>
      </c>
      <c r="BK49" s="108">
        <f ca="1">IF(BI$9 = 0, 0, IFERROR((BI49 - BJ49) / BJ49, 0))</f>
        <v>0.25168473483738646</v>
      </c>
      <c r="BL49" s="124">
        <f t="shared" ca="1" si="225"/>
        <v>4295</v>
      </c>
      <c r="BM49" s="110">
        <f t="shared" ca="1" si="225"/>
        <v>3879</v>
      </c>
      <c r="BN49" s="108">
        <f ca="1">IF(BL$9 = 0, 0, IFERROR((BL49 - BM49) / BM49, 0))</f>
        <v>0.10724413508636246</v>
      </c>
      <c r="BO49" s="152" t="str">
        <f t="shared" si="226"/>
        <v>New Card</v>
      </c>
      <c r="BP49" s="249"/>
    </row>
    <row r="50" spans="1:68" hidden="1" x14ac:dyDescent="0.2">
      <c r="A50" s="6" t="str">
        <f t="shared" si="206"/>
        <v>&gt;= 1</v>
      </c>
      <c r="B50" s="3" t="str">
        <f t="shared" si="206"/>
        <v>&gt;= 0</v>
      </c>
      <c r="C50" s="3" t="s">
        <v>31</v>
      </c>
      <c r="D50" s="237"/>
      <c r="E50" s="83" t="s">
        <v>103</v>
      </c>
      <c r="F50" s="32">
        <f t="shared" ca="1" si="207"/>
        <v>615</v>
      </c>
      <c r="G50" s="17">
        <f t="shared" ca="1" si="207"/>
        <v>644</v>
      </c>
      <c r="H50" s="13">
        <f ca="1">IF(F$9 = 0, 0, IFERROR((F50 - G50) / G50, 0))</f>
        <v>-4.503105590062112E-2</v>
      </c>
      <c r="I50" s="141"/>
      <c r="J50" s="32">
        <f t="shared" ca="1" si="208"/>
        <v>789</v>
      </c>
      <c r="K50" s="17">
        <f t="shared" ca="1" si="208"/>
        <v>600</v>
      </c>
      <c r="L50" s="13">
        <f ca="1">IF(J$9 = 0, 0, IFERROR((J50 - K50) / K50, 0))</f>
        <v>0.315</v>
      </c>
      <c r="M50" s="141"/>
      <c r="N50" s="32">
        <f t="shared" ca="1" si="209"/>
        <v>789</v>
      </c>
      <c r="O50" s="17">
        <f t="shared" ca="1" si="209"/>
        <v>600</v>
      </c>
      <c r="P50" s="13">
        <f ca="1">IF(N$9 = 0, 0, IFERROR((N50 - O50) / O50, 0))</f>
        <v>0.315</v>
      </c>
      <c r="Q50" s="141"/>
      <c r="R50" s="32">
        <f t="shared" ca="1" si="210"/>
        <v>46</v>
      </c>
      <c r="S50" s="17">
        <f t="shared" ca="1" si="210"/>
        <v>50</v>
      </c>
      <c r="T50" s="13">
        <f ca="1">IF(R$9 = 0, 0, IFERROR((R50 - S50) / S50, 0))</f>
        <v>-0.08</v>
      </c>
      <c r="U50" s="32">
        <f t="shared" ca="1" si="211"/>
        <v>95</v>
      </c>
      <c r="V50" s="17">
        <f t="shared" ca="1" si="211"/>
        <v>77</v>
      </c>
      <c r="W50" s="13">
        <f ca="1">IF(U$9 = 0, 0, IFERROR((U50 - V50) / V50, 0))</f>
        <v>0.23376623376623376</v>
      </c>
      <c r="X50" s="32">
        <f t="shared" ca="1" si="212"/>
        <v>63</v>
      </c>
      <c r="Y50" s="17">
        <f t="shared" ca="1" si="212"/>
        <v>52</v>
      </c>
      <c r="Z50" s="13">
        <f ca="1">IF(X$9 = 0, 0, IFERROR((X50 - Y50) / Y50, 0))</f>
        <v>0.21153846153846154</v>
      </c>
      <c r="AA50" s="32">
        <f t="shared" ca="1" si="213"/>
        <v>73</v>
      </c>
      <c r="AB50" s="17">
        <f t="shared" ca="1" si="213"/>
        <v>66</v>
      </c>
      <c r="AC50" s="13">
        <f ca="1">IF(AA$9 = 0, 0, IFERROR((AA50 - AB50) / AB50, 0))</f>
        <v>0.10606060606060606</v>
      </c>
      <c r="AD50" s="141"/>
      <c r="AE50" s="32">
        <f t="shared" ca="1" si="214"/>
        <v>3</v>
      </c>
      <c r="AF50" s="17">
        <f t="shared" ca="1" si="214"/>
        <v>1</v>
      </c>
      <c r="AG50" s="13">
        <f ca="1">IF(AE$9 = 0, 0, IFERROR((AE50 - AF50) / AF50, 0))</f>
        <v>2</v>
      </c>
      <c r="AH50" s="32">
        <f t="shared" ca="1" si="215"/>
        <v>2</v>
      </c>
      <c r="AI50" s="17">
        <f t="shared" ca="1" si="215"/>
        <v>9</v>
      </c>
      <c r="AJ50" s="13">
        <f ca="1">IF(AH$9 = 0, 0, IFERROR((AH50 - AI50) / AI50, 0))</f>
        <v>-0.77777777777777779</v>
      </c>
      <c r="AK50" s="32">
        <f t="shared" ca="1" si="216"/>
        <v>11</v>
      </c>
      <c r="AL50" s="17">
        <f t="shared" ca="1" si="216"/>
        <v>3</v>
      </c>
      <c r="AM50" s="13">
        <f ca="1">IF(AK$9 = 0, 0, IFERROR((AK50 - AL50) / AL50, 0))</f>
        <v>2.6666666666666665</v>
      </c>
      <c r="AN50" s="32">
        <f t="shared" ca="1" si="217"/>
        <v>14</v>
      </c>
      <c r="AO50" s="17">
        <f t="shared" ca="1" si="217"/>
        <v>6</v>
      </c>
      <c r="AP50" s="13">
        <f ca="1">IF(AN$9 = 0, 0, IFERROR((AN50 - AO50) / AO50, 0))</f>
        <v>1.3333333333333333</v>
      </c>
      <c r="AQ50" s="32">
        <f t="shared" ca="1" si="218"/>
        <v>18</v>
      </c>
      <c r="AR50" s="17">
        <f t="shared" ca="1" si="218"/>
        <v>15</v>
      </c>
      <c r="AS50" s="13">
        <f ca="1">IF(AQ$9 = 0, 0, IFERROR((AQ50 - AR50) / AR50, 0))</f>
        <v>0.2</v>
      </c>
      <c r="AT50" s="32">
        <f t="shared" ca="1" si="219"/>
        <v>8</v>
      </c>
      <c r="AU50" s="17">
        <f t="shared" ca="1" si="219"/>
        <v>6</v>
      </c>
      <c r="AV50" s="13">
        <f ca="1">IF(AT$9 = 0, 0, IFERROR((AT50 - AU50) / AU50, 0))</f>
        <v>0.33333333333333331</v>
      </c>
      <c r="AW50" s="32">
        <f t="shared" ca="1" si="220"/>
        <v>4</v>
      </c>
      <c r="AX50" s="17">
        <f t="shared" ca="1" si="220"/>
        <v>8</v>
      </c>
      <c r="AY50" s="13">
        <f ca="1">IF(AW$9 = 0, 0, IFERROR((AW50 - AX50) / AX50, 0))</f>
        <v>-0.5</v>
      </c>
      <c r="AZ50" s="32">
        <f t="shared" ca="1" si="221"/>
        <v>5</v>
      </c>
      <c r="BA50" s="17">
        <f t="shared" ca="1" si="221"/>
        <v>6</v>
      </c>
      <c r="BB50" s="13">
        <f ca="1">IF(AZ$9 = 0, 0, IFERROR((AZ50 - BA50) / BA50, 0))</f>
        <v>-0.16666666666666666</v>
      </c>
      <c r="BC50" s="32">
        <f t="shared" ca="1" si="222"/>
        <v>5</v>
      </c>
      <c r="BD50" s="17">
        <f t="shared" ca="1" si="222"/>
        <v>4</v>
      </c>
      <c r="BE50" s="13">
        <f ca="1">IF(BC$9 = 0, 0, IFERROR((BC50 - BD50) / BD50, 0))</f>
        <v>0.25</v>
      </c>
      <c r="BF50" s="32">
        <f t="shared" ca="1" si="223"/>
        <v>8</v>
      </c>
      <c r="BG50" s="17">
        <f t="shared" ca="1" si="223"/>
        <v>7</v>
      </c>
      <c r="BH50" s="13">
        <f ca="1">IF(BF$9 = 0, 0, IFERROR((BF50 - BG50) / BG50, 0))</f>
        <v>0.14285714285714285</v>
      </c>
      <c r="BI50" s="32">
        <f t="shared" ca="1" si="224"/>
        <v>10</v>
      </c>
      <c r="BJ50" s="17">
        <f t="shared" ca="1" si="224"/>
        <v>16</v>
      </c>
      <c r="BK50" s="13">
        <f ca="1">IF(BI$9 = 0, 0, IFERROR((BI50 - BJ50) / BJ50, 0))</f>
        <v>-0.375</v>
      </c>
      <c r="BL50" s="32">
        <f t="shared" ca="1" si="225"/>
        <v>7</v>
      </c>
      <c r="BM50" s="17">
        <f t="shared" ca="1" si="225"/>
        <v>6</v>
      </c>
      <c r="BN50" s="13">
        <f ca="1">IF(BL$9 = 0, 0, IFERROR((BL50 - BM50) / BM50, 0))</f>
        <v>0.16666666666666666</v>
      </c>
      <c r="BO50" s="153" t="str">
        <f t="shared" si="226"/>
        <v>Closed Card</v>
      </c>
      <c r="BP50" s="249"/>
    </row>
    <row r="51" spans="1:68" hidden="1" x14ac:dyDescent="0.2">
      <c r="A51" s="6" t="str">
        <f t="shared" si="206"/>
        <v>&gt;= 1</v>
      </c>
      <c r="B51" s="3" t="str">
        <f t="shared" si="206"/>
        <v>&gt;= 0</v>
      </c>
      <c r="C51" s="3" t="s">
        <v>30</v>
      </c>
      <c r="D51" s="237"/>
      <c r="E51" s="77" t="s">
        <v>104</v>
      </c>
      <c r="F51" s="47">
        <f t="shared" ca="1" si="207"/>
        <v>56742</v>
      </c>
      <c r="G51" s="45">
        <f t="shared" ca="1" si="207"/>
        <v>56361</v>
      </c>
      <c r="H51" s="48">
        <f ca="1">IF(F$9 = 0, 0, IFERROR((F51 - G51) / G51, 0))</f>
        <v>6.7599936126044608E-3</v>
      </c>
      <c r="I51" s="141"/>
      <c r="J51" s="47">
        <f t="shared" ca="1" si="208"/>
        <v>58923</v>
      </c>
      <c r="K51" s="45">
        <f t="shared" ca="1" si="208"/>
        <v>58785</v>
      </c>
      <c r="L51" s="48">
        <f ca="1">IF(J$9 = 0, 0, IFERROR((J51 - K51) / K51, 0))</f>
        <v>2.3475376371523346E-3</v>
      </c>
      <c r="M51" s="141"/>
      <c r="N51" s="47">
        <f t="shared" ca="1" si="209"/>
        <v>58923</v>
      </c>
      <c r="O51" s="45">
        <f t="shared" ca="1" si="209"/>
        <v>58785</v>
      </c>
      <c r="P51" s="48">
        <f ca="1">IF(N$9 = 0, 0, IFERROR((N51 - O51) / O51, 0))</f>
        <v>2.3475376371523346E-3</v>
      </c>
      <c r="Q51" s="141"/>
      <c r="R51" s="47">
        <f t="shared" ca="1" si="210"/>
        <v>25667</v>
      </c>
      <c r="S51" s="45">
        <f t="shared" ca="1" si="210"/>
        <v>23244</v>
      </c>
      <c r="T51" s="48">
        <f ca="1">IF(R$9 = 0, 0, IFERROR((R51 - S51) / S51, 0))</f>
        <v>0.10424195491309585</v>
      </c>
      <c r="U51" s="47">
        <f t="shared" ca="1" si="211"/>
        <v>29794</v>
      </c>
      <c r="V51" s="45">
        <f t="shared" ca="1" si="211"/>
        <v>28108</v>
      </c>
      <c r="W51" s="48">
        <f ca="1">IF(U$9 = 0, 0, IFERROR((U51 - V51) / V51, 0))</f>
        <v>5.9982923011242348E-2</v>
      </c>
      <c r="X51" s="47">
        <f t="shared" ca="1" si="212"/>
        <v>27231</v>
      </c>
      <c r="Y51" s="45">
        <f t="shared" ca="1" si="212"/>
        <v>25644</v>
      </c>
      <c r="Z51" s="48">
        <f ca="1">IF(X$9 = 0, 0, IFERROR((X51 - Y51) / Y51, 0))</f>
        <v>6.1885821244735607E-2</v>
      </c>
      <c r="AA51" s="47">
        <f t="shared" ca="1" si="213"/>
        <v>31195</v>
      </c>
      <c r="AB51" s="45">
        <f t="shared" ca="1" si="213"/>
        <v>30593</v>
      </c>
      <c r="AC51" s="48">
        <f ca="1">IF(AA$9 = 0, 0, IFERROR((AA51 - AB51) / AB51, 0))</f>
        <v>1.9677704049946065E-2</v>
      </c>
      <c r="AD51" s="141"/>
      <c r="AE51" s="47">
        <f t="shared" ca="1" si="214"/>
        <v>9087</v>
      </c>
      <c r="AF51" s="45">
        <f t="shared" ca="1" si="214"/>
        <v>8528</v>
      </c>
      <c r="AG51" s="48">
        <f ca="1">IF(AE$9 = 0, 0, IFERROR((AE51 - AF51) / AF51, 0))</f>
        <v>6.5548780487804881E-2</v>
      </c>
      <c r="AH51" s="47">
        <f t="shared" ca="1" si="215"/>
        <v>11711</v>
      </c>
      <c r="AI51" s="45">
        <f t="shared" ca="1" si="215"/>
        <v>11694</v>
      </c>
      <c r="AJ51" s="48">
        <f ca="1">IF(AH$9 = 0, 0, IFERROR((AH51 - AI51) / AI51, 0))</f>
        <v>1.4537369591243372E-3</v>
      </c>
      <c r="AK51" s="47">
        <f t="shared" ca="1" si="216"/>
        <v>12594</v>
      </c>
      <c r="AL51" s="45">
        <f t="shared" ca="1" si="216"/>
        <v>11361</v>
      </c>
      <c r="AM51" s="48">
        <f ca="1">IF(AK$9 = 0, 0, IFERROR((AK51 - AL51) / AL51, 0))</f>
        <v>0.10852917876947452</v>
      </c>
      <c r="AN51" s="47">
        <f t="shared" ca="1" si="217"/>
        <v>13340</v>
      </c>
      <c r="AO51" s="45">
        <f t="shared" ca="1" si="217"/>
        <v>14095</v>
      </c>
      <c r="AP51" s="48">
        <f ca="1">IF(AN$9 = 0, 0, IFERROR((AN51 - AO51) / AO51, 0))</f>
        <v>-5.3565094004966299E-2</v>
      </c>
      <c r="AQ51" s="47">
        <f t="shared" ca="1" si="218"/>
        <v>14777</v>
      </c>
      <c r="AR51" s="45">
        <f t="shared" ca="1" si="218"/>
        <v>12663</v>
      </c>
      <c r="AS51" s="48">
        <f ca="1">IF(AQ$9 = 0, 0, IFERROR((AQ51 - AR51) / AR51, 0))</f>
        <v>0.16694306246545051</v>
      </c>
      <c r="AT51" s="47">
        <f t="shared" ca="1" si="219"/>
        <v>11619</v>
      </c>
      <c r="AU51" s="45">
        <f t="shared" ca="1" si="219"/>
        <v>10807</v>
      </c>
      <c r="AV51" s="48">
        <f ca="1">IF(AT$9 = 0, 0, IFERROR((AT51 - AU51) / AU51, 0))</f>
        <v>7.5136485611177944E-2</v>
      </c>
      <c r="AW51" s="47">
        <f t="shared" ca="1" si="220"/>
        <v>10492</v>
      </c>
      <c r="AX51" s="45">
        <f t="shared" ca="1" si="220"/>
        <v>10411</v>
      </c>
      <c r="AY51" s="48">
        <f ca="1">IF(AW$9 = 0, 0, IFERROR((AW51 - AX51) / AX51, 0))</f>
        <v>7.7802324464508691E-3</v>
      </c>
      <c r="AZ51" s="47">
        <f t="shared" ca="1" si="221"/>
        <v>12715</v>
      </c>
      <c r="BA51" s="45">
        <f t="shared" ca="1" si="221"/>
        <v>12044</v>
      </c>
      <c r="BB51" s="48">
        <f ca="1">IF(AZ$9 = 0, 0, IFERROR((AZ51 - BA51) / BA51, 0))</f>
        <v>5.5712387910993026E-2</v>
      </c>
      <c r="BC51" s="47">
        <f t="shared" ca="1" si="222"/>
        <v>12807</v>
      </c>
      <c r="BD51" s="45">
        <f t="shared" ca="1" si="222"/>
        <v>11399</v>
      </c>
      <c r="BE51" s="48">
        <f ca="1">IF(BC$9 = 0, 0, IFERROR((BC51 - BD51) / BD51, 0))</f>
        <v>0.12351960698306869</v>
      </c>
      <c r="BF51" s="47">
        <f t="shared" ca="1" si="223"/>
        <v>13454</v>
      </c>
      <c r="BG51" s="45">
        <f t="shared" ca="1" si="223"/>
        <v>13295</v>
      </c>
      <c r="BH51" s="48">
        <f ca="1">IF(BF$9 = 0, 0, IFERROR((BF51 - BG51) / BG51, 0))</f>
        <v>1.1959383226776983E-2</v>
      </c>
      <c r="BI51" s="47">
        <f t="shared" ca="1" si="224"/>
        <v>17383</v>
      </c>
      <c r="BJ51" s="45">
        <f t="shared" ca="1" si="224"/>
        <v>16011</v>
      </c>
      <c r="BK51" s="48">
        <f ca="1">IF(BI$9 = 0, 0, IFERROR((BI51 - BJ51) / BJ51, 0))</f>
        <v>8.5691087377428019E-2</v>
      </c>
      <c r="BL51" s="47">
        <f t="shared" ca="1" si="225"/>
        <v>11301</v>
      </c>
      <c r="BM51" s="45">
        <f t="shared" ca="1" si="225"/>
        <v>10961</v>
      </c>
      <c r="BN51" s="48">
        <f ca="1">IF(BL$9 = 0, 0, IFERROR((BL51 - BM51) / BM51, 0))</f>
        <v>3.1019067603320866E-2</v>
      </c>
      <c r="BO51" s="154" t="str">
        <f t="shared" si="226"/>
        <v>Former JJCH</v>
      </c>
      <c r="BP51" s="249"/>
    </row>
    <row r="52" spans="1:68" hidden="1" x14ac:dyDescent="0.2">
      <c r="A52" s="6"/>
      <c r="C52" s="3">
        <f t="shared" ref="C52:C53" si="227">ROW($C$29)</f>
        <v>29</v>
      </c>
      <c r="D52" s="237"/>
      <c r="E52" s="76" t="str">
        <f t="shared" ref="E52" si="228">E48 &amp; " %"</f>
        <v>JJCH %</v>
      </c>
      <c r="F52" s="33">
        <f ca="1">IFERROR(F48 / INDIRECT(ADDRESS($C52, COLUMN(F48))), 0)</f>
        <v>0.31146174886666161</v>
      </c>
      <c r="G52" s="8">
        <f ca="1">IFERROR(G48 / INDIRECT(ADDRESS($C52, COLUMN(G48))), 0)</f>
        <v>0.305645622311148</v>
      </c>
      <c r="H52" s="20">
        <f ca="1">IF(F$9 = 0, 0, IFERROR((F52 - G52) * 10000, 0))</f>
        <v>58.161265555136119</v>
      </c>
      <c r="I52" s="88"/>
      <c r="J52" s="33">
        <f ca="1">IFERROR(J48 / INDIRECT(ADDRESS($C52, COLUMN(J48))), 0)</f>
        <v>0.30714672807055915</v>
      </c>
      <c r="K52" s="8">
        <f ca="1">IFERROR(K48 / INDIRECT(ADDRESS($C52, COLUMN(K48))), 0)</f>
        <v>0.30826931018899034</v>
      </c>
      <c r="L52" s="20">
        <f ca="1">IF(J$9 = 0, 0, IFERROR((J52 - K52) * 10000, 0))</f>
        <v>-11.225821184311924</v>
      </c>
      <c r="M52" s="88"/>
      <c r="N52" s="33">
        <f ca="1">IFERROR(N48 / INDIRECT(ADDRESS($C52, COLUMN(N48))), 0)</f>
        <v>0.30714672807055915</v>
      </c>
      <c r="O52" s="8">
        <f ca="1">IFERROR(O48 / INDIRECT(ADDRESS($C52, COLUMN(O48))), 0)</f>
        <v>0.30826931018899034</v>
      </c>
      <c r="P52" s="20">
        <f ca="1">IF(N$9 = 0, 0, IFERROR((N52 - O52) * 10000, 0))</f>
        <v>-11.225821184311924</v>
      </c>
      <c r="Q52" s="88"/>
      <c r="R52" s="33">
        <f ca="1">IFERROR(R48 / INDIRECT(ADDRESS($C52, COLUMN(R48))), 0)</f>
        <v>0.42646821370236476</v>
      </c>
      <c r="S52" s="8">
        <f ca="1">IFERROR(S48 / INDIRECT(ADDRESS($C52, COLUMN(S48))), 0)</f>
        <v>0.42910438635273312</v>
      </c>
      <c r="T52" s="20">
        <f ca="1">IF(R$9 = 0, 0, IFERROR((R52 - S52) * 10000, 0))</f>
        <v>-26.361726503683624</v>
      </c>
      <c r="U52" s="33">
        <f ca="1">IFERROR(U48 / INDIRECT(ADDRESS($C52, COLUMN(U48))), 0)</f>
        <v>0.40633977260977266</v>
      </c>
      <c r="V52" s="8">
        <f ca="1">IFERROR(V48 / INDIRECT(ADDRESS($C52, COLUMN(V48))), 0)</f>
        <v>0.40727673686457555</v>
      </c>
      <c r="W52" s="20">
        <f ca="1">IF(U$9 = 0, 0, IFERROR((U52 - V52) * 10000, 0))</f>
        <v>-9.3696425480288568</v>
      </c>
      <c r="X52" s="33">
        <f ca="1">IFERROR(X48 / INDIRECT(ADDRESS($C52, COLUMN(X48))), 0)</f>
        <v>0.42082604980755817</v>
      </c>
      <c r="Y52" s="8">
        <f ca="1">IFERROR(Y48 / INDIRECT(ADDRESS($C52, COLUMN(Y48))), 0)</f>
        <v>0.43188402748931293</v>
      </c>
      <c r="Z52" s="20">
        <f ca="1">IF(X$9 = 0, 0, IFERROR((X52 - Y52) * 10000, 0))</f>
        <v>-110.57977681754761</v>
      </c>
      <c r="AA52" s="33">
        <f ca="1">IFERROR(AA48 / INDIRECT(ADDRESS($C52, COLUMN(AA48))), 0)</f>
        <v>0.37793482328356848</v>
      </c>
      <c r="AB52" s="8">
        <f ca="1">IFERROR(AB48 / INDIRECT(ADDRESS($C52, COLUMN(AB48))), 0)</f>
        <v>0.37599756210154089</v>
      </c>
      <c r="AC52" s="20">
        <f ca="1">IF(AA$9 = 0, 0, IFERROR((AA52 - AB52) * 10000, 0))</f>
        <v>19.372611820275832</v>
      </c>
      <c r="AD52" s="88"/>
      <c r="AE52" s="33">
        <f ca="1">IFERROR(AE48 / INDIRECT(ADDRESS($C52, COLUMN(AE48))), 0)</f>
        <v>0.47065476468663831</v>
      </c>
      <c r="AF52" s="8">
        <f ca="1">IFERROR(AF48 / INDIRECT(ADDRESS($C52, COLUMN(AF48))), 0)</f>
        <v>0.46137442349885821</v>
      </c>
      <c r="AG52" s="20">
        <f ca="1">IF(AE$9 = 0, 0, IFERROR((AE52 - AF52) * 10000, 0))</f>
        <v>92.80341187780094</v>
      </c>
      <c r="AH52" s="33">
        <f ca="1">IFERROR(AH48 / INDIRECT(ADDRESS($C52, COLUMN(AH48))), 0)</f>
        <v>0.49510331433665511</v>
      </c>
      <c r="AI52" s="8">
        <f ca="1">IFERROR(AI48 / INDIRECT(ADDRESS($C52, COLUMN(AI48))), 0)</f>
        <v>0.48702564393348735</v>
      </c>
      <c r="AJ52" s="20">
        <f ca="1">IF(AH$9 = 0, 0, IFERROR((AH52 - AI52) * 10000, 0))</f>
        <v>80.776704031677582</v>
      </c>
      <c r="AK52" s="33">
        <f ca="1">IFERROR(AK48 / INDIRECT(ADDRESS($C52, COLUMN(AK48))), 0)</f>
        <v>0.46084940315307726</v>
      </c>
      <c r="AL52" s="8">
        <f ca="1">IFERROR(AL48 / INDIRECT(ADDRESS($C52, COLUMN(AL48))), 0)</f>
        <v>0.45391140505160632</v>
      </c>
      <c r="AM52" s="20">
        <f ca="1">IF(AK$9 = 0, 0, IFERROR((AK52 - AL52) * 10000, 0))</f>
        <v>69.379981014709429</v>
      </c>
      <c r="AN52" s="33">
        <f ca="1">IFERROR(AN48 / INDIRECT(ADDRESS($C52, COLUMN(AN48))), 0)</f>
        <v>0.45005253217998881</v>
      </c>
      <c r="AO52" s="8">
        <f ca="1">IFERROR(AO48 / INDIRECT(ADDRESS($C52, COLUMN(AO48))), 0)</f>
        <v>0.43524509116289573</v>
      </c>
      <c r="AP52" s="20">
        <f ca="1">IF(AN$9 = 0, 0, IFERROR((AN52 - AO52) * 10000, 0))</f>
        <v>148.0744101709308</v>
      </c>
      <c r="AQ52" s="33">
        <f ca="1">IFERROR(AQ48 / INDIRECT(ADDRESS($C52, COLUMN(AQ48))), 0)</f>
        <v>0.46182727738728802</v>
      </c>
      <c r="AR52" s="8">
        <f ca="1">IFERROR(AR48 / INDIRECT(ADDRESS($C52, COLUMN(AR48))), 0)</f>
        <v>0.47605006755815349</v>
      </c>
      <c r="AS52" s="20">
        <f ca="1">IF(AQ$9 = 0, 0, IFERROR((AQ52 - AR52) * 10000, 0))</f>
        <v>-142.22790170865474</v>
      </c>
      <c r="AT52" s="33">
        <f ca="1">IFERROR(AT48 / INDIRECT(ADDRESS($C52, COLUMN(AT48))), 0)</f>
        <v>0.4573167789469777</v>
      </c>
      <c r="AU52" s="8">
        <f ca="1">IFERROR(AU48 / INDIRECT(ADDRESS($C52, COLUMN(AU48))), 0)</f>
        <v>0.45192078364565585</v>
      </c>
      <c r="AV52" s="20">
        <f ca="1">IF(AT$9 = 0, 0, IFERROR((AT52 - AU52) * 10000, 0))</f>
        <v>53.959953013218431</v>
      </c>
      <c r="AW52" s="33">
        <f ca="1">IFERROR(AW48 / INDIRECT(ADDRESS($C52, COLUMN(AW48))), 0)</f>
        <v>0.47368830794741945</v>
      </c>
      <c r="AX52" s="8">
        <f ca="1">IFERROR(AX48 / INDIRECT(ADDRESS($C52, COLUMN(AX48))), 0)</f>
        <v>0.4664943950415199</v>
      </c>
      <c r="AY52" s="20">
        <f ca="1">IF(AW$9 = 0, 0, IFERROR((AW52 - AX52) * 10000, 0))</f>
        <v>71.939129058995462</v>
      </c>
      <c r="AZ52" s="33">
        <f ca="1">IFERROR(AZ48 / INDIRECT(ADDRESS($C52, COLUMN(AZ48))), 0)</f>
        <v>0.47653147295540016</v>
      </c>
      <c r="BA52" s="8">
        <f ca="1">IFERROR(BA48 / INDIRECT(ADDRESS($C52, COLUMN(BA48))), 0)</f>
        <v>0.47990026725767548</v>
      </c>
      <c r="BB52" s="20">
        <f ca="1">IF(AZ$9 = 0, 0, IFERROR((AZ52 - BA52) * 10000, 0))</f>
        <v>-33.687943022753245</v>
      </c>
      <c r="BC52" s="33">
        <f ca="1">IFERROR(BC48 / INDIRECT(ADDRESS($C52, COLUMN(BC48))), 0)</f>
        <v>0.47005303643204788</v>
      </c>
      <c r="BD52" s="8">
        <f ca="1">IFERROR(BD48 / INDIRECT(ADDRESS($C52, COLUMN(BD48))), 0)</f>
        <v>0.4941487021557413</v>
      </c>
      <c r="BE52" s="20">
        <f ca="1">IF(BC$9 = 0, 0, IFERROR((BC52 - BD52) * 10000, 0))</f>
        <v>-240.95665723693426</v>
      </c>
      <c r="BF52" s="33">
        <f ca="1">IFERROR(BF48 / INDIRECT(ADDRESS($C52, COLUMN(BF48))), 0)</f>
        <v>0.45846587416990209</v>
      </c>
      <c r="BG52" s="8">
        <f ca="1">IFERROR(BG48 / INDIRECT(ADDRESS($C52, COLUMN(BG48))), 0)</f>
        <v>0.45227067100590118</v>
      </c>
      <c r="BH52" s="20">
        <f ca="1">IF(BF$9 = 0, 0, IFERROR((BF52 - BG52) * 10000, 0))</f>
        <v>61.952031640009068</v>
      </c>
      <c r="BI52" s="33">
        <f ca="1">IFERROR(BI48 / INDIRECT(ADDRESS($C52, COLUMN(BI48))), 0)</f>
        <v>0.41487303583856366</v>
      </c>
      <c r="BJ52" s="8">
        <f ca="1">IFERROR(BJ48 / INDIRECT(ADDRESS($C52, COLUMN(BJ48))), 0)</f>
        <v>0.41197162483899924</v>
      </c>
      <c r="BK52" s="20">
        <f ca="1">IF(BI$9 = 0, 0, IFERROR((BI52 - BJ52) * 10000, 0))</f>
        <v>29.014109995644244</v>
      </c>
      <c r="BL52" s="33">
        <f ca="1">IFERROR(BL48 / INDIRECT(ADDRESS($C52, COLUMN(BL48))), 0)</f>
        <v>0.44832681442850936</v>
      </c>
      <c r="BM52" s="8">
        <f ca="1">IFERROR(BM48 / INDIRECT(ADDRESS($C52, COLUMN(BM48))), 0)</f>
        <v>0.44867589341045239</v>
      </c>
      <c r="BN52" s="20">
        <f ca="1">IF(BL$9 = 0, 0, IFERROR((BL52 - BM52) * 10000, 0))</f>
        <v>-3.4907898194302955</v>
      </c>
      <c r="BO52" s="155" t="str">
        <f t="shared" si="226"/>
        <v>JJCH %</v>
      </c>
      <c r="BP52" s="249"/>
    </row>
    <row r="53" spans="1:68" hidden="1" x14ac:dyDescent="0.2">
      <c r="A53" s="6"/>
      <c r="C53" s="3">
        <f t="shared" si="227"/>
        <v>29</v>
      </c>
      <c r="D53" s="239"/>
      <c r="E53" s="78" t="str">
        <f>E51 &amp; " %"</f>
        <v>Former JJCH %</v>
      </c>
      <c r="F53" s="30">
        <f ca="1">IFERROR(F51 / INDIRECT(ADDRESS($C53, COLUMN(F51))), 0)</f>
        <v>4.6041084986380466E-2</v>
      </c>
      <c r="G53" s="14">
        <f ca="1">IFERROR(G51 / INDIRECT(ADDRESS($C53, COLUMN(G51))), 0)</f>
        <v>5.0108332007151604E-2</v>
      </c>
      <c r="H53" s="19">
        <f ca="1">IF(F$9 = 0, 0, IFERROR((F53 - G53) * 10000, 0))</f>
        <v>-40.672470207711378</v>
      </c>
      <c r="I53" s="88"/>
      <c r="J53" s="30">
        <f ca="1">IFERROR(J51 / INDIRECT(ADDRESS($C53, COLUMN(J51))), 0)</f>
        <v>4.3682810147358961E-2</v>
      </c>
      <c r="K53" s="14">
        <f ca="1">IFERROR(K51 / INDIRECT(ADDRESS($C53, COLUMN(K51))), 0)</f>
        <v>4.7695856460502541E-2</v>
      </c>
      <c r="L53" s="19">
        <f ca="1">IF(J$9 = 0, 0, IFERROR((J53 - K53) * 10000, 0))</f>
        <v>-40.130463131435796</v>
      </c>
      <c r="M53" s="88"/>
      <c r="N53" s="30">
        <f ca="1">IFERROR(N51 / INDIRECT(ADDRESS($C53, COLUMN(N51))), 0)</f>
        <v>4.3682810147358961E-2</v>
      </c>
      <c r="O53" s="14">
        <f ca="1">IFERROR(O51 / INDIRECT(ADDRESS($C53, COLUMN(O51))), 0)</f>
        <v>4.7695856460502541E-2</v>
      </c>
      <c r="P53" s="19">
        <f ca="1">IF(N$9 = 0, 0, IFERROR((N53 - O53) * 10000, 0))</f>
        <v>-40.130463131435796</v>
      </c>
      <c r="Q53" s="88"/>
      <c r="R53" s="30">
        <f ca="1">IFERROR(R51 / INDIRECT(ADDRESS($C53, COLUMN(R51))), 0)</f>
        <v>4.3625318899772413E-2</v>
      </c>
      <c r="S53" s="14">
        <f ca="1">IFERROR(S51 / INDIRECT(ADDRESS($C53, COLUMN(S51))), 0)</f>
        <v>4.3729951931669599E-2</v>
      </c>
      <c r="T53" s="19">
        <f ca="1">IF(R$9 = 0, 0, IFERROR((R53 - S53) * 10000, 0))</f>
        <v>-1.0463303189718609</v>
      </c>
      <c r="U53" s="30">
        <f ca="1">IFERROR(U51 / INDIRECT(ADDRESS($C53, COLUMN(U51))), 0)</f>
        <v>4.4647847855048099E-2</v>
      </c>
      <c r="V53" s="14">
        <f ca="1">IFERROR(V51 / INDIRECT(ADDRESS($C53, COLUMN(V51))), 0)</f>
        <v>4.7245338582068357E-2</v>
      </c>
      <c r="W53" s="19">
        <f ca="1">IF(U$9 = 0, 0, IFERROR((U53 - V53) * 10000, 0))</f>
        <v>-25.974907270202575</v>
      </c>
      <c r="X53" s="30">
        <f ca="1">IFERROR(X51 / INDIRECT(ADDRESS($C53, COLUMN(X51))), 0)</f>
        <v>4.2691520800181862E-2</v>
      </c>
      <c r="Y53" s="14">
        <f ca="1">IFERROR(Y51 / INDIRECT(ADDRESS($C53, COLUMN(Y51))), 0)</f>
        <v>4.4946183412818183E-2</v>
      </c>
      <c r="Z53" s="19">
        <f ca="1">IF(X$9 = 0, 0, IFERROR((X53 - Y53) * 10000, 0))</f>
        <v>-22.546626126363211</v>
      </c>
      <c r="AA53" s="30">
        <f ca="1">IFERROR(AA51 / INDIRECT(ADDRESS($C53, COLUMN(AA51))), 0)</f>
        <v>4.1840302693364702E-2</v>
      </c>
      <c r="AB53" s="14">
        <f ca="1">IFERROR(AB51 / INDIRECT(ADDRESS($C53, COLUMN(AB51))), 0)</f>
        <v>4.6152616064181903E-2</v>
      </c>
      <c r="AC53" s="19">
        <f ca="1">IF(AA$9 = 0, 0, IFERROR((AA53 - AB53) * 10000, 0))</f>
        <v>-43.123133708172013</v>
      </c>
      <c r="AD53" s="88"/>
      <c r="AE53" s="30">
        <f ca="1">IFERROR(AE51 / INDIRECT(ADDRESS($C53, COLUMN(AE51))), 0)</f>
        <v>4.2468570360330887E-2</v>
      </c>
      <c r="AF53" s="14">
        <f ca="1">IFERROR(AF51 / INDIRECT(ADDRESS($C53, COLUMN(AF51))), 0)</f>
        <v>4.7732055702323917E-2</v>
      </c>
      <c r="AG53" s="19">
        <f ca="1">IF(AE$9 = 0, 0, IFERROR((AE53 - AF53) * 10000, 0))</f>
        <v>-52.634853419930295</v>
      </c>
      <c r="AH53" s="30">
        <f ca="1">IFERROR(AH51 / INDIRECT(ADDRESS($C53, COLUMN(AH51))), 0)</f>
        <v>3.7285491419656785E-2</v>
      </c>
      <c r="AI53" s="14">
        <f ca="1">IFERROR(AI51 / INDIRECT(ADDRESS($C53, COLUMN(AI51))), 0)</f>
        <v>4.1442807932750236E-2</v>
      </c>
      <c r="AJ53" s="19">
        <f ca="1">IF(AH$9 = 0, 0, IFERROR((AH53 - AI53) * 10000, 0))</f>
        <v>-41.573165130934505</v>
      </c>
      <c r="AK53" s="30">
        <f ca="1">IFERROR(AK51 / INDIRECT(ADDRESS($C53, COLUMN(AK51))), 0)</f>
        <v>4.2443196753907647E-2</v>
      </c>
      <c r="AL53" s="14">
        <f ca="1">IFERROR(AL51 / INDIRECT(ADDRESS($C53, COLUMN(AL51))), 0)</f>
        <v>4.3157842753653468E-2</v>
      </c>
      <c r="AM53" s="19">
        <f ca="1">IF(AK$9 = 0, 0, IFERROR((AK53 - AL53) * 10000, 0))</f>
        <v>-7.1464599974582068</v>
      </c>
      <c r="AN53" s="30">
        <f ca="1">IFERROR(AN51 / INDIRECT(ADDRESS($C53, COLUMN(AN51))), 0)</f>
        <v>4.2992593929471523E-2</v>
      </c>
      <c r="AO53" s="14">
        <f ca="1">IFERROR(AO51 / INDIRECT(ADDRESS($C53, COLUMN(AO51))), 0)</f>
        <v>4.8224470454599884E-2</v>
      </c>
      <c r="AP53" s="19">
        <f ca="1">IF(AN$9 = 0, 0, IFERROR((AN53 - AO53) * 10000, 0))</f>
        <v>-52.318765251283608</v>
      </c>
      <c r="AQ53" s="30">
        <f ca="1">IFERROR(AQ51 / INDIRECT(ADDRESS($C53, COLUMN(AQ51))), 0)</f>
        <v>3.965819397813794E-2</v>
      </c>
      <c r="AR53" s="14">
        <f ca="1">IFERROR(AR51 / INDIRECT(ADDRESS($C53, COLUMN(AR51))), 0)</f>
        <v>4.1030642563904832E-2</v>
      </c>
      <c r="AS53" s="19">
        <f ca="1">IF(AQ$9 = 0, 0, IFERROR((AQ53 - AR53) * 10000, 0))</f>
        <v>-13.724485857668917</v>
      </c>
      <c r="AT53" s="30">
        <f ca="1">IFERROR(AT51 / INDIRECT(ADDRESS($C53, COLUMN(AT51))), 0)</f>
        <v>4.3126774678470016E-2</v>
      </c>
      <c r="AU53" s="14">
        <f ca="1">IFERROR(AU51 / INDIRECT(ADDRESS($C53, COLUMN(AU51))), 0)</f>
        <v>4.6026405451448038E-2</v>
      </c>
      <c r="AV53" s="19">
        <f ca="1">IF(AT$9 = 0, 0, IFERROR((AT53 - AU53) * 10000, 0))</f>
        <v>-28.99630772978022</v>
      </c>
      <c r="AW53" s="30">
        <f ca="1">IFERROR(AW51 / INDIRECT(ADDRESS($C53, COLUMN(AW51))), 0)</f>
        <v>4.084063510846591E-2</v>
      </c>
      <c r="AX53" s="14">
        <f ca="1">IFERROR(AX51 / INDIRECT(ADDRESS($C53, COLUMN(AX51))), 0)</f>
        <v>4.7869747937798295E-2</v>
      </c>
      <c r="AY53" s="19">
        <f ca="1">IF(AW$9 = 0, 0, IFERROR((AW53 - AX53) * 10000, 0))</f>
        <v>-70.291128293323851</v>
      </c>
      <c r="AZ53" s="30">
        <f ca="1">IFERROR(AZ51 / INDIRECT(ADDRESS($C53, COLUMN(AZ51))), 0)</f>
        <v>3.723977553626448E-2</v>
      </c>
      <c r="BA53" s="14">
        <f ca="1">IFERROR(BA51 / INDIRECT(ADDRESS($C53, COLUMN(BA51))), 0)</f>
        <v>3.9254285900527999E-2</v>
      </c>
      <c r="BB53" s="19">
        <f ca="1">IF(AZ$9 = 0, 0, IFERROR((AZ53 - BA53) * 10000, 0))</f>
        <v>-20.145103642635192</v>
      </c>
      <c r="BC53" s="30">
        <f ca="1">IFERROR(BC51 / INDIRECT(ADDRESS($C53, COLUMN(BC51))), 0)</f>
        <v>4.1116076588203571E-2</v>
      </c>
      <c r="BD53" s="14">
        <f ca="1">IFERROR(BD51 / INDIRECT(ADDRESS($C53, COLUMN(BD51))), 0)</f>
        <v>4.1791318375128318E-2</v>
      </c>
      <c r="BE53" s="19">
        <f ca="1">IF(BC$9 = 0, 0, IFERROR((BC53 - BD53) * 10000, 0))</f>
        <v>-6.7524178692474761</v>
      </c>
      <c r="BF53" s="30">
        <f ca="1">IFERROR(BF51 / INDIRECT(ADDRESS($C53, COLUMN(BF51))), 0)</f>
        <v>4.0336386394639406E-2</v>
      </c>
      <c r="BG53" s="14">
        <f ca="1">IFERROR(BG51 / INDIRECT(ADDRESS($C53, COLUMN(BG51))), 0)</f>
        <v>4.4883394325685659E-2</v>
      </c>
      <c r="BH53" s="19">
        <f ca="1">IF(BF$9 = 0, 0, IFERROR((BF53 - BG53) * 10000, 0))</f>
        <v>-45.47007931046253</v>
      </c>
      <c r="BI53" s="30">
        <f ca="1">IFERROR(BI51 / INDIRECT(ADDRESS($C53, COLUMN(BI51))), 0)</f>
        <v>3.6996362723126397E-2</v>
      </c>
      <c r="BJ53" s="14">
        <f ca="1">IFERROR(BJ51 / INDIRECT(ADDRESS($C53, COLUMN(BJ51))), 0)</f>
        <v>3.9057316264002183E-2</v>
      </c>
      <c r="BK53" s="19">
        <f ca="1">IF(BI$9 = 0, 0, IFERROR((BI53 - BJ53) * 10000, 0))</f>
        <v>-20.609535408757861</v>
      </c>
      <c r="BL53" s="30">
        <f ca="1">IFERROR(BL51 / INDIRECT(ADDRESS($C53, COLUMN(BL51))), 0)</f>
        <v>4.0927857453281181E-2</v>
      </c>
      <c r="BM53" s="14">
        <f ca="1">IFERROR(BM51 / INDIRECT(ADDRESS($C53, COLUMN(BM51))), 0)</f>
        <v>4.5284032224746952E-2</v>
      </c>
      <c r="BN53" s="19">
        <f ca="1">IF(BL$9 = 0, 0, IFERROR((BL53 - BM53) * 10000, 0))</f>
        <v>-43.561747714657706</v>
      </c>
      <c r="BO53" s="156" t="str">
        <f t="shared" si="226"/>
        <v>Former JJCH %</v>
      </c>
      <c r="BP53" s="251"/>
    </row>
    <row r="54" spans="1:68" ht="3.75" hidden="1" customHeight="1" x14ac:dyDescent="0.2">
      <c r="A54" s="6"/>
      <c r="D54" s="144"/>
      <c r="E54" s="144"/>
      <c r="F54" s="144"/>
      <c r="G54" s="144"/>
      <c r="H54" s="160"/>
      <c r="I54" s="138"/>
      <c r="J54" s="144"/>
      <c r="K54" s="144"/>
      <c r="L54" s="160"/>
      <c r="M54" s="138"/>
      <c r="N54" s="144"/>
      <c r="O54" s="144"/>
      <c r="P54" s="160"/>
      <c r="Q54" s="138"/>
      <c r="R54" s="144"/>
      <c r="S54" s="144"/>
      <c r="T54" s="160"/>
      <c r="U54" s="144"/>
      <c r="V54" s="144"/>
      <c r="W54" s="160"/>
      <c r="X54" s="144"/>
      <c r="Y54" s="144"/>
      <c r="Z54" s="160"/>
      <c r="AA54" s="144"/>
      <c r="AB54" s="144"/>
      <c r="AC54" s="160"/>
      <c r="AD54" s="138"/>
      <c r="AE54" s="144"/>
      <c r="AF54" s="144"/>
      <c r="AG54" s="160"/>
      <c r="AH54" s="144"/>
      <c r="AI54" s="144"/>
      <c r="AJ54" s="160"/>
      <c r="AK54" s="144"/>
      <c r="AL54" s="144"/>
      <c r="AM54" s="160"/>
      <c r="AN54" s="144"/>
      <c r="AO54" s="144"/>
      <c r="AP54" s="160"/>
      <c r="AQ54" s="144"/>
      <c r="AR54" s="144"/>
      <c r="AS54" s="160"/>
      <c r="AT54" s="144"/>
      <c r="AU54" s="144"/>
      <c r="AV54" s="160"/>
      <c r="AW54" s="144"/>
      <c r="AX54" s="144"/>
      <c r="AY54" s="160"/>
      <c r="AZ54" s="144"/>
      <c r="BA54" s="144"/>
      <c r="BB54" s="160"/>
      <c r="BC54" s="144"/>
      <c r="BD54" s="144"/>
      <c r="BE54" s="160"/>
      <c r="BF54" s="144"/>
      <c r="BG54" s="144"/>
      <c r="BH54" s="160"/>
      <c r="BI54" s="144"/>
      <c r="BJ54" s="144"/>
      <c r="BK54" s="160"/>
      <c r="BL54" s="144"/>
      <c r="BM54" s="144"/>
      <c r="BN54" s="160"/>
      <c r="BO54" s="144"/>
      <c r="BP54" s="144"/>
    </row>
    <row r="55" spans="1:68" ht="15" hidden="1" thickBot="1" x14ac:dyDescent="0.25">
      <c r="A55" s="6" t="str">
        <f t="shared" ref="A55:B55" si="229">A$29</f>
        <v>&gt;= 1</v>
      </c>
      <c r="B55" s="3" t="str">
        <f t="shared" si="229"/>
        <v>&gt;= 0</v>
      </c>
      <c r="D55" s="236" t="s">
        <v>157</v>
      </c>
      <c r="E55" s="135" t="str">
        <f>$E$29</f>
        <v>Total Active</v>
      </c>
      <c r="F55" s="123">
        <f t="shared" ref="F55:G59" ca="1" si="230">SUMIFS(CUST_COUNT_T, CHANNEL_COUNT, $A$2, IS_JJCC, $B$2, CUST_GROUP, $A55, RECENCY_GROUP, $B55, TIMEFRAME, F$2)</f>
        <v>1123279</v>
      </c>
      <c r="G55" s="117">
        <f t="shared" ca="1" si="230"/>
        <v>1155660</v>
      </c>
      <c r="H55" s="115">
        <f t="shared" ref="H55:H64" ca="1" si="231">IF(F$9 = 0, 0, IFERROR((F55 - G55) / G55, 0))</f>
        <v>-2.8019486700240556E-2</v>
      </c>
      <c r="I55" s="141"/>
      <c r="J55" s="123">
        <f t="shared" ref="J55:K59" ca="1" si="232">SUMIFS(CUST_COUNT_T, CHANNEL_COUNT, $A$2, IS_JJCC, $B$2, CUST_GROUP, $A55, RECENCY_GROUP, $B55, TIMEFRAME, J$2)</f>
        <v>1231517</v>
      </c>
      <c r="K55" s="117">
        <f t="shared" ca="1" si="232"/>
        <v>1123323</v>
      </c>
      <c r="L55" s="115">
        <f t="shared" ref="L55:L64" ca="1" si="233">IF(J$9 = 0, 0, IFERROR((J55 - K55) / K55, 0))</f>
        <v>9.6316019524215202E-2</v>
      </c>
      <c r="M55" s="141"/>
      <c r="N55" s="123">
        <f t="shared" ref="N55:O59" ca="1" si="234">SUMIFS(CUST_COUNT_T, CHANNEL_COUNT, $A$2, IS_JJCC, $B$2, CUST_GROUP, $A55, RECENCY_GROUP, $B55, TIMEFRAME, N$2)</f>
        <v>0</v>
      </c>
      <c r="O55" s="117">
        <f t="shared" ca="1" si="234"/>
        <v>0</v>
      </c>
      <c r="P55" s="115">
        <f t="shared" ref="P55:P64" ca="1" si="235">IF(N$9 = 0, 0, IFERROR((N55 - O55) / O55, 0))</f>
        <v>0</v>
      </c>
      <c r="Q55" s="141"/>
      <c r="R55" s="123">
        <f t="shared" ref="R55:S59" ca="1" si="236">SUMIFS(CUST_COUNT_T, CHANNEL_COUNT, $A$2, IS_JJCC, $B$2, CUST_GROUP, $A55, RECENCY_GROUP, $B55, TIMEFRAME, R$2)</f>
        <v>0</v>
      </c>
      <c r="S55" s="117">
        <f t="shared" ca="1" si="236"/>
        <v>0</v>
      </c>
      <c r="T55" s="115">
        <f t="shared" ref="T55:T64" ca="1" si="237">IF(R$9 = 0, 0, IFERROR((R55 - S55) / S55, 0))</f>
        <v>0</v>
      </c>
      <c r="U55" s="123">
        <f t="shared" ref="U55:V59" ca="1" si="238">SUMIFS(CUST_COUNT_T, CHANNEL_COUNT, $A$2, IS_JJCC, $B$2, CUST_GROUP, $A55, RECENCY_GROUP, $B55, TIMEFRAME, U$2)</f>
        <v>0</v>
      </c>
      <c r="V55" s="117">
        <f t="shared" ca="1" si="238"/>
        <v>0</v>
      </c>
      <c r="W55" s="115">
        <f t="shared" ref="W55:W64" ca="1" si="239">IF(U$9 = 0, 0, IFERROR((U55 - V55) / V55, 0))</f>
        <v>0</v>
      </c>
      <c r="X55" s="123">
        <f t="shared" ref="X55:Y59" ca="1" si="240">SUMIFS(CUST_COUNT_T, CHANNEL_COUNT, $A$2, IS_JJCC, $B$2, CUST_GROUP, $A55, RECENCY_GROUP, $B55, TIMEFRAME, X$2)</f>
        <v>0</v>
      </c>
      <c r="Y55" s="117">
        <f t="shared" ca="1" si="240"/>
        <v>0</v>
      </c>
      <c r="Z55" s="115">
        <f t="shared" ref="Z55:Z64" ca="1" si="241">IF(X$9 = 0, 0, IFERROR((X55 - Y55) / Y55, 0))</f>
        <v>0</v>
      </c>
      <c r="AA55" s="123">
        <f t="shared" ref="AA55:AB59" ca="1" si="242">SUMIFS(CUST_COUNT_T, CHANNEL_COUNT, $A$2, IS_JJCC, $B$2, CUST_GROUP, $A55, RECENCY_GROUP, $B55, TIMEFRAME, AA$2)</f>
        <v>0</v>
      </c>
      <c r="AB55" s="117">
        <f t="shared" ca="1" si="242"/>
        <v>0</v>
      </c>
      <c r="AC55" s="115">
        <f t="shared" ref="AC55:AC64" ca="1" si="243">IF(AA$9 = 0, 0, IFERROR((AA55 - AB55) / AB55, 0))</f>
        <v>0</v>
      </c>
      <c r="AD55" s="141"/>
      <c r="AE55" s="123">
        <f t="shared" ref="AE55:AF59" ca="1" si="244">SUMIFS(CUST_COUNT_T, CHANNEL_COUNT, $A$2, IS_JJCC, $B$2, CUST_GROUP, $A55, RECENCY_GROUP, $B55, TIMEFRAME, AE$2)</f>
        <v>0</v>
      </c>
      <c r="AF55" s="117">
        <f t="shared" ca="1" si="244"/>
        <v>0</v>
      </c>
      <c r="AG55" s="115">
        <f t="shared" ref="AG55:AG64" ca="1" si="245">IF(AE$9 = 0, 0, IFERROR((AE55 - AF55) / AF55, 0))</f>
        <v>0</v>
      </c>
      <c r="AH55" s="123">
        <f t="shared" ref="AH55:AI59" ca="1" si="246">SUMIFS(CUST_COUNT_T, CHANNEL_COUNT, $A$2, IS_JJCC, $B$2, CUST_GROUP, $A55, RECENCY_GROUP, $B55, TIMEFRAME, AH$2)</f>
        <v>0</v>
      </c>
      <c r="AI55" s="117">
        <f t="shared" ca="1" si="246"/>
        <v>0</v>
      </c>
      <c r="AJ55" s="115">
        <f t="shared" ref="AJ55:AJ64" ca="1" si="247">IF(AH$9 = 0, 0, IFERROR((AH55 - AI55) / AI55, 0))</f>
        <v>0</v>
      </c>
      <c r="AK55" s="123">
        <f t="shared" ref="AK55:AL59" ca="1" si="248">SUMIFS(CUST_COUNT_T, CHANNEL_COUNT, $A$2, IS_JJCC, $B$2, CUST_GROUP, $A55, RECENCY_GROUP, $B55, TIMEFRAME, AK$2)</f>
        <v>0</v>
      </c>
      <c r="AL55" s="117">
        <f t="shared" ca="1" si="248"/>
        <v>0</v>
      </c>
      <c r="AM55" s="115">
        <f t="shared" ref="AM55:AM64" ca="1" si="249">IF(AK$9 = 0, 0, IFERROR((AK55 - AL55) / AL55, 0))</f>
        <v>0</v>
      </c>
      <c r="AN55" s="123">
        <f t="shared" ref="AN55:AO59" ca="1" si="250">SUMIFS(CUST_COUNT_T, CHANNEL_COUNT, $A$2, IS_JJCC, $B$2, CUST_GROUP, $A55, RECENCY_GROUP, $B55, TIMEFRAME, AN$2)</f>
        <v>0</v>
      </c>
      <c r="AO55" s="117">
        <f t="shared" ca="1" si="250"/>
        <v>0</v>
      </c>
      <c r="AP55" s="115">
        <f t="shared" ref="AP55:AP64" ca="1" si="251">IF(AN$9 = 0, 0, IFERROR((AN55 - AO55) / AO55, 0))</f>
        <v>0</v>
      </c>
      <c r="AQ55" s="123">
        <f t="shared" ref="AQ55:AR59" ca="1" si="252">SUMIFS(CUST_COUNT_T, CHANNEL_COUNT, $A$2, IS_JJCC, $B$2, CUST_GROUP, $A55, RECENCY_GROUP, $B55, TIMEFRAME, AQ$2)</f>
        <v>0</v>
      </c>
      <c r="AR55" s="117">
        <f t="shared" ca="1" si="252"/>
        <v>0</v>
      </c>
      <c r="AS55" s="115">
        <f t="shared" ref="AS55:AS64" ca="1" si="253">IF(AQ$9 = 0, 0, IFERROR((AQ55 - AR55) / AR55, 0))</f>
        <v>0</v>
      </c>
      <c r="AT55" s="123">
        <f t="shared" ref="AT55:AU59" ca="1" si="254">SUMIFS(CUST_COUNT_T, CHANNEL_COUNT, $A$2, IS_JJCC, $B$2, CUST_GROUP, $A55, RECENCY_GROUP, $B55, TIMEFRAME, AT$2)</f>
        <v>0</v>
      </c>
      <c r="AU55" s="117">
        <f t="shared" ca="1" si="254"/>
        <v>0</v>
      </c>
      <c r="AV55" s="115">
        <f t="shared" ref="AV55:AV64" ca="1" si="255">IF(AT$9 = 0, 0, IFERROR((AT55 - AU55) / AU55, 0))</f>
        <v>0</v>
      </c>
      <c r="AW55" s="123">
        <f t="shared" ref="AW55:AX59" ca="1" si="256">SUMIFS(CUST_COUNT_T, CHANNEL_COUNT, $A$2, IS_JJCC, $B$2, CUST_GROUP, $A55, RECENCY_GROUP, $B55, TIMEFRAME, AW$2)</f>
        <v>0</v>
      </c>
      <c r="AX55" s="117">
        <f t="shared" ca="1" si="256"/>
        <v>0</v>
      </c>
      <c r="AY55" s="115">
        <f t="shared" ref="AY55:AY64" ca="1" si="257">IF(AW$9 = 0, 0, IFERROR((AW55 - AX55) / AX55, 0))</f>
        <v>0</v>
      </c>
      <c r="AZ55" s="123">
        <f t="shared" ref="AZ55:BA59" ca="1" si="258">SUMIFS(CUST_COUNT_T, CHANNEL_COUNT, $A$2, IS_JJCC, $B$2, CUST_GROUP, $A55, RECENCY_GROUP, $B55, TIMEFRAME, AZ$2)</f>
        <v>0</v>
      </c>
      <c r="BA55" s="117">
        <f t="shared" ca="1" si="258"/>
        <v>0</v>
      </c>
      <c r="BB55" s="115">
        <f t="shared" ref="BB55:BB64" ca="1" si="259">IF(AZ$9 = 0, 0, IFERROR((AZ55 - BA55) / BA55, 0))</f>
        <v>0</v>
      </c>
      <c r="BC55" s="123">
        <f t="shared" ref="BC55:BD59" ca="1" si="260">SUMIFS(CUST_COUNT_T, CHANNEL_COUNT, $A$2, IS_JJCC, $B$2, CUST_GROUP, $A55, RECENCY_GROUP, $B55, TIMEFRAME, BC$2)</f>
        <v>0</v>
      </c>
      <c r="BD55" s="117">
        <f t="shared" ca="1" si="260"/>
        <v>0</v>
      </c>
      <c r="BE55" s="115">
        <f t="shared" ref="BE55:BE64" ca="1" si="261">IF(BC$9 = 0, 0, IFERROR((BC55 - BD55) / BD55, 0))</f>
        <v>0</v>
      </c>
      <c r="BF55" s="123">
        <f t="shared" ref="BF55:BG59" ca="1" si="262">SUMIFS(CUST_COUNT_T, CHANNEL_COUNT, $A$2, IS_JJCC, $B$2, CUST_GROUP, $A55, RECENCY_GROUP, $B55, TIMEFRAME, BF$2)</f>
        <v>0</v>
      </c>
      <c r="BG55" s="117">
        <f t="shared" ca="1" si="262"/>
        <v>0</v>
      </c>
      <c r="BH55" s="115">
        <f t="shared" ref="BH55:BH64" ca="1" si="263">IF(BF$9 = 0, 0, IFERROR((BF55 - BG55) / BG55, 0))</f>
        <v>0</v>
      </c>
      <c r="BI55" s="123">
        <f t="shared" ref="BI55:BJ59" ca="1" si="264">SUMIFS(CUST_COUNT_T, CHANNEL_COUNT, $A$2, IS_JJCC, $B$2, CUST_GROUP, $A55, RECENCY_GROUP, $B55, TIMEFRAME, BI$2)</f>
        <v>0</v>
      </c>
      <c r="BJ55" s="117">
        <f t="shared" ca="1" si="264"/>
        <v>0</v>
      </c>
      <c r="BK55" s="115">
        <f t="shared" ref="BK55:BK64" ca="1" si="265">IF(BI$9 = 0, 0, IFERROR((BI55 - BJ55) / BJ55, 0))</f>
        <v>0</v>
      </c>
      <c r="BL55" s="123">
        <f t="shared" ref="BL55:BM59" ca="1" si="266">SUMIFS(CUST_COUNT_T, CHANNEL_COUNT, $A$2, IS_JJCC, $B$2, CUST_GROUP, $A55, RECENCY_GROUP, $B55, TIMEFRAME, BL$2)</f>
        <v>0</v>
      </c>
      <c r="BM55" s="117">
        <f t="shared" ca="1" si="266"/>
        <v>0</v>
      </c>
      <c r="BN55" s="115">
        <f t="shared" ref="BN55:BN64" ca="1" si="267">IF(BL$9 = 0, 0, IFERROR((BL55 - BM55) / BM55, 0))</f>
        <v>0</v>
      </c>
      <c r="BO55" s="158" t="str">
        <f t="shared" ref="BO55:BO69" si="268">E55</f>
        <v>Total Active</v>
      </c>
      <c r="BP55" s="248" t="str">
        <f>$D55</f>
        <v>PRIOR YEAR</v>
      </c>
    </row>
    <row r="56" spans="1:68" ht="15" hidden="1" thickTop="1" x14ac:dyDescent="0.2">
      <c r="A56" s="6">
        <f t="shared" ref="A56:B56" si="269">A$30</f>
        <v>5</v>
      </c>
      <c r="B56" s="3" t="str">
        <f t="shared" si="269"/>
        <v>&gt;= 0</v>
      </c>
      <c r="D56" s="237"/>
      <c r="E56" s="136" t="str">
        <f>$E$30</f>
        <v>Elite</v>
      </c>
      <c r="F56" s="124">
        <f t="shared" ca="1" si="230"/>
        <v>27853</v>
      </c>
      <c r="G56" s="110">
        <f t="shared" ca="1" si="230"/>
        <v>29666</v>
      </c>
      <c r="H56" s="108">
        <f t="shared" ca="1" si="231"/>
        <v>-6.1113732892873994E-2</v>
      </c>
      <c r="I56" s="141"/>
      <c r="J56" s="124">
        <f t="shared" ca="1" si="232"/>
        <v>29074</v>
      </c>
      <c r="K56" s="110">
        <f t="shared" ca="1" si="232"/>
        <v>27857</v>
      </c>
      <c r="L56" s="108">
        <f t="shared" ca="1" si="233"/>
        <v>4.368740352514628E-2</v>
      </c>
      <c r="M56" s="141"/>
      <c r="N56" s="124">
        <f t="shared" ca="1" si="234"/>
        <v>0</v>
      </c>
      <c r="O56" s="110">
        <f t="shared" ca="1" si="234"/>
        <v>0</v>
      </c>
      <c r="P56" s="108">
        <f t="shared" ca="1" si="235"/>
        <v>0</v>
      </c>
      <c r="Q56" s="141"/>
      <c r="R56" s="124">
        <f t="shared" ca="1" si="236"/>
        <v>0</v>
      </c>
      <c r="S56" s="110">
        <f t="shared" ca="1" si="236"/>
        <v>0</v>
      </c>
      <c r="T56" s="108">
        <f t="shared" ca="1" si="237"/>
        <v>0</v>
      </c>
      <c r="U56" s="124">
        <f t="shared" ca="1" si="238"/>
        <v>0</v>
      </c>
      <c r="V56" s="110">
        <f t="shared" ca="1" si="238"/>
        <v>0</v>
      </c>
      <c r="W56" s="108">
        <f t="shared" ca="1" si="239"/>
        <v>0</v>
      </c>
      <c r="X56" s="124">
        <f t="shared" ca="1" si="240"/>
        <v>0</v>
      </c>
      <c r="Y56" s="110">
        <f t="shared" ca="1" si="240"/>
        <v>0</v>
      </c>
      <c r="Z56" s="108">
        <f t="shared" ca="1" si="241"/>
        <v>0</v>
      </c>
      <c r="AA56" s="124">
        <f t="shared" ca="1" si="242"/>
        <v>0</v>
      </c>
      <c r="AB56" s="110">
        <f t="shared" ca="1" si="242"/>
        <v>0</v>
      </c>
      <c r="AC56" s="108">
        <f t="shared" ca="1" si="243"/>
        <v>0</v>
      </c>
      <c r="AD56" s="141"/>
      <c r="AE56" s="124">
        <f t="shared" ca="1" si="244"/>
        <v>0</v>
      </c>
      <c r="AF56" s="110">
        <f t="shared" ca="1" si="244"/>
        <v>0</v>
      </c>
      <c r="AG56" s="108">
        <f t="shared" ca="1" si="245"/>
        <v>0</v>
      </c>
      <c r="AH56" s="124">
        <f t="shared" ca="1" si="246"/>
        <v>0</v>
      </c>
      <c r="AI56" s="110">
        <f t="shared" ca="1" si="246"/>
        <v>0</v>
      </c>
      <c r="AJ56" s="108">
        <f t="shared" ca="1" si="247"/>
        <v>0</v>
      </c>
      <c r="AK56" s="124">
        <f t="shared" ca="1" si="248"/>
        <v>0</v>
      </c>
      <c r="AL56" s="110">
        <f t="shared" ca="1" si="248"/>
        <v>0</v>
      </c>
      <c r="AM56" s="108">
        <f t="shared" ca="1" si="249"/>
        <v>0</v>
      </c>
      <c r="AN56" s="124">
        <f t="shared" ca="1" si="250"/>
        <v>0</v>
      </c>
      <c r="AO56" s="110">
        <f t="shared" ca="1" si="250"/>
        <v>0</v>
      </c>
      <c r="AP56" s="108">
        <f t="shared" ca="1" si="251"/>
        <v>0</v>
      </c>
      <c r="AQ56" s="124">
        <f t="shared" ca="1" si="252"/>
        <v>0</v>
      </c>
      <c r="AR56" s="110">
        <f t="shared" ca="1" si="252"/>
        <v>0</v>
      </c>
      <c r="AS56" s="108">
        <f t="shared" ca="1" si="253"/>
        <v>0</v>
      </c>
      <c r="AT56" s="124">
        <f t="shared" ca="1" si="254"/>
        <v>0</v>
      </c>
      <c r="AU56" s="110">
        <f t="shared" ca="1" si="254"/>
        <v>0</v>
      </c>
      <c r="AV56" s="108">
        <f t="shared" ca="1" si="255"/>
        <v>0</v>
      </c>
      <c r="AW56" s="124">
        <f t="shared" ca="1" si="256"/>
        <v>0</v>
      </c>
      <c r="AX56" s="110">
        <f t="shared" ca="1" si="256"/>
        <v>0</v>
      </c>
      <c r="AY56" s="108">
        <f t="shared" ca="1" si="257"/>
        <v>0</v>
      </c>
      <c r="AZ56" s="124">
        <f t="shared" ca="1" si="258"/>
        <v>0</v>
      </c>
      <c r="BA56" s="110">
        <f t="shared" ca="1" si="258"/>
        <v>0</v>
      </c>
      <c r="BB56" s="108">
        <f t="shared" ca="1" si="259"/>
        <v>0</v>
      </c>
      <c r="BC56" s="124">
        <f t="shared" ca="1" si="260"/>
        <v>0</v>
      </c>
      <c r="BD56" s="110">
        <f t="shared" ca="1" si="260"/>
        <v>0</v>
      </c>
      <c r="BE56" s="108">
        <f t="shared" ca="1" si="261"/>
        <v>0</v>
      </c>
      <c r="BF56" s="124">
        <f t="shared" ca="1" si="262"/>
        <v>0</v>
      </c>
      <c r="BG56" s="110">
        <f t="shared" ca="1" si="262"/>
        <v>0</v>
      </c>
      <c r="BH56" s="108">
        <f t="shared" ca="1" si="263"/>
        <v>0</v>
      </c>
      <c r="BI56" s="124">
        <f t="shared" ca="1" si="264"/>
        <v>0</v>
      </c>
      <c r="BJ56" s="110">
        <f t="shared" ca="1" si="264"/>
        <v>0</v>
      </c>
      <c r="BK56" s="108">
        <f t="shared" ca="1" si="265"/>
        <v>0</v>
      </c>
      <c r="BL56" s="124">
        <f t="shared" ca="1" si="266"/>
        <v>0</v>
      </c>
      <c r="BM56" s="110">
        <f t="shared" ca="1" si="266"/>
        <v>0</v>
      </c>
      <c r="BN56" s="108">
        <f t="shared" ca="1" si="267"/>
        <v>0</v>
      </c>
      <c r="BO56" s="152" t="str">
        <f t="shared" si="268"/>
        <v>Elite</v>
      </c>
      <c r="BP56" s="249"/>
    </row>
    <row r="57" spans="1:68" hidden="1" x14ac:dyDescent="0.2">
      <c r="A57" s="6">
        <f t="shared" ref="A57:B58" si="270">A$31</f>
        <v>30</v>
      </c>
      <c r="B57" s="3" t="str">
        <f t="shared" si="270"/>
        <v>&gt;= 0</v>
      </c>
      <c r="D57" s="237"/>
      <c r="E57" s="79" t="str">
        <f>$E$31</f>
        <v>High Value</v>
      </c>
      <c r="F57" s="32">
        <f t="shared" ca="1" si="230"/>
        <v>210315</v>
      </c>
      <c r="G57" s="17">
        <f t="shared" ca="1" si="230"/>
        <v>220914</v>
      </c>
      <c r="H57" s="13">
        <f t="shared" ca="1" si="231"/>
        <v>-4.797794616909748E-2</v>
      </c>
      <c r="I57" s="141"/>
      <c r="J57" s="32">
        <f t="shared" ca="1" si="232"/>
        <v>224561</v>
      </c>
      <c r="K57" s="17">
        <f t="shared" ca="1" si="232"/>
        <v>210315</v>
      </c>
      <c r="L57" s="13">
        <f t="shared" ca="1" si="233"/>
        <v>6.773649050234172E-2</v>
      </c>
      <c r="M57" s="141"/>
      <c r="N57" s="32">
        <f t="shared" ca="1" si="234"/>
        <v>0</v>
      </c>
      <c r="O57" s="17">
        <f t="shared" ca="1" si="234"/>
        <v>0</v>
      </c>
      <c r="P57" s="13">
        <f t="shared" ca="1" si="235"/>
        <v>0</v>
      </c>
      <c r="Q57" s="141"/>
      <c r="R57" s="32">
        <f t="shared" ca="1" si="236"/>
        <v>0</v>
      </c>
      <c r="S57" s="17">
        <f t="shared" ca="1" si="236"/>
        <v>0</v>
      </c>
      <c r="T57" s="13">
        <f t="shared" ca="1" si="237"/>
        <v>0</v>
      </c>
      <c r="U57" s="32">
        <f t="shared" ca="1" si="238"/>
        <v>0</v>
      </c>
      <c r="V57" s="17">
        <f t="shared" ca="1" si="238"/>
        <v>0</v>
      </c>
      <c r="W57" s="13">
        <f t="shared" ca="1" si="239"/>
        <v>0</v>
      </c>
      <c r="X57" s="32">
        <f t="shared" ca="1" si="240"/>
        <v>0</v>
      </c>
      <c r="Y57" s="17">
        <f t="shared" ca="1" si="240"/>
        <v>0</v>
      </c>
      <c r="Z57" s="13">
        <f t="shared" ca="1" si="241"/>
        <v>0</v>
      </c>
      <c r="AA57" s="32">
        <f t="shared" ca="1" si="242"/>
        <v>0</v>
      </c>
      <c r="AB57" s="17">
        <f t="shared" ca="1" si="242"/>
        <v>0</v>
      </c>
      <c r="AC57" s="13">
        <f t="shared" ca="1" si="243"/>
        <v>0</v>
      </c>
      <c r="AD57" s="141"/>
      <c r="AE57" s="32">
        <f t="shared" ca="1" si="244"/>
        <v>0</v>
      </c>
      <c r="AF57" s="17">
        <f t="shared" ca="1" si="244"/>
        <v>0</v>
      </c>
      <c r="AG57" s="13">
        <f t="shared" ca="1" si="245"/>
        <v>0</v>
      </c>
      <c r="AH57" s="32">
        <f t="shared" ca="1" si="246"/>
        <v>0</v>
      </c>
      <c r="AI57" s="17">
        <f t="shared" ca="1" si="246"/>
        <v>0</v>
      </c>
      <c r="AJ57" s="13">
        <f t="shared" ca="1" si="247"/>
        <v>0</v>
      </c>
      <c r="AK57" s="32">
        <f t="shared" ca="1" si="248"/>
        <v>0</v>
      </c>
      <c r="AL57" s="17">
        <f t="shared" ca="1" si="248"/>
        <v>0</v>
      </c>
      <c r="AM57" s="13">
        <f t="shared" ca="1" si="249"/>
        <v>0</v>
      </c>
      <c r="AN57" s="32">
        <f t="shared" ca="1" si="250"/>
        <v>0</v>
      </c>
      <c r="AO57" s="17">
        <f t="shared" ca="1" si="250"/>
        <v>0</v>
      </c>
      <c r="AP57" s="13">
        <f t="shared" ca="1" si="251"/>
        <v>0</v>
      </c>
      <c r="AQ57" s="32">
        <f t="shared" ca="1" si="252"/>
        <v>0</v>
      </c>
      <c r="AR57" s="17">
        <f t="shared" ca="1" si="252"/>
        <v>0</v>
      </c>
      <c r="AS57" s="13">
        <f t="shared" ca="1" si="253"/>
        <v>0</v>
      </c>
      <c r="AT57" s="32">
        <f t="shared" ca="1" si="254"/>
        <v>0</v>
      </c>
      <c r="AU57" s="17">
        <f t="shared" ca="1" si="254"/>
        <v>0</v>
      </c>
      <c r="AV57" s="13">
        <f t="shared" ca="1" si="255"/>
        <v>0</v>
      </c>
      <c r="AW57" s="32">
        <f t="shared" ca="1" si="256"/>
        <v>0</v>
      </c>
      <c r="AX57" s="17">
        <f t="shared" ca="1" si="256"/>
        <v>0</v>
      </c>
      <c r="AY57" s="13">
        <f t="shared" ca="1" si="257"/>
        <v>0</v>
      </c>
      <c r="AZ57" s="32">
        <f t="shared" ca="1" si="258"/>
        <v>0</v>
      </c>
      <c r="BA57" s="17">
        <f t="shared" ca="1" si="258"/>
        <v>0</v>
      </c>
      <c r="BB57" s="13">
        <f t="shared" ca="1" si="259"/>
        <v>0</v>
      </c>
      <c r="BC57" s="32">
        <f t="shared" ca="1" si="260"/>
        <v>0</v>
      </c>
      <c r="BD57" s="17">
        <f t="shared" ca="1" si="260"/>
        <v>0</v>
      </c>
      <c r="BE57" s="13">
        <f t="shared" ca="1" si="261"/>
        <v>0</v>
      </c>
      <c r="BF57" s="32">
        <f t="shared" ca="1" si="262"/>
        <v>0</v>
      </c>
      <c r="BG57" s="17">
        <f t="shared" ca="1" si="262"/>
        <v>0</v>
      </c>
      <c r="BH57" s="13">
        <f t="shared" ca="1" si="263"/>
        <v>0</v>
      </c>
      <c r="BI57" s="32">
        <f t="shared" ca="1" si="264"/>
        <v>0</v>
      </c>
      <c r="BJ57" s="17">
        <f t="shared" ca="1" si="264"/>
        <v>0</v>
      </c>
      <c r="BK57" s="13">
        <f t="shared" ca="1" si="265"/>
        <v>0</v>
      </c>
      <c r="BL57" s="32">
        <f t="shared" ca="1" si="266"/>
        <v>0</v>
      </c>
      <c r="BM57" s="17">
        <f t="shared" ca="1" si="266"/>
        <v>0</v>
      </c>
      <c r="BN57" s="13">
        <f t="shared" ca="1" si="267"/>
        <v>0</v>
      </c>
      <c r="BO57" s="159" t="str">
        <f t="shared" si="268"/>
        <v>High Value</v>
      </c>
      <c r="BP57" s="249"/>
    </row>
    <row r="58" spans="1:68" hidden="1" x14ac:dyDescent="0.2">
      <c r="A58" s="6">
        <f>A$32</f>
        <v>70</v>
      </c>
      <c r="B58" s="3" t="str">
        <f t="shared" si="270"/>
        <v>&gt;= 0</v>
      </c>
      <c r="D58" s="238"/>
      <c r="E58" s="79" t="str">
        <f>$E$32</f>
        <v>Opportunity</v>
      </c>
      <c r="F58" s="32">
        <f t="shared" ca="1" si="230"/>
        <v>475493</v>
      </c>
      <c r="G58" s="17">
        <f t="shared" ca="1" si="230"/>
        <v>488516</v>
      </c>
      <c r="H58" s="13">
        <f t="shared" ca="1" si="231"/>
        <v>-2.6658287548411926E-2</v>
      </c>
      <c r="I58" s="141"/>
      <c r="J58" s="32">
        <f t="shared" ca="1" si="232"/>
        <v>521202</v>
      </c>
      <c r="K58" s="17">
        <f t="shared" ca="1" si="232"/>
        <v>475526</v>
      </c>
      <c r="L58" s="13">
        <f t="shared" ca="1" si="233"/>
        <v>9.6053633239822855E-2</v>
      </c>
      <c r="M58" s="141"/>
      <c r="N58" s="32">
        <f t="shared" ca="1" si="234"/>
        <v>0</v>
      </c>
      <c r="O58" s="17">
        <f t="shared" ca="1" si="234"/>
        <v>0</v>
      </c>
      <c r="P58" s="13">
        <f t="shared" ca="1" si="235"/>
        <v>0</v>
      </c>
      <c r="Q58" s="141"/>
      <c r="R58" s="32">
        <f t="shared" ca="1" si="236"/>
        <v>0</v>
      </c>
      <c r="S58" s="17">
        <f t="shared" ca="1" si="236"/>
        <v>0</v>
      </c>
      <c r="T58" s="13">
        <f t="shared" ca="1" si="237"/>
        <v>0</v>
      </c>
      <c r="U58" s="32">
        <f t="shared" ca="1" si="238"/>
        <v>0</v>
      </c>
      <c r="V58" s="17">
        <f t="shared" ca="1" si="238"/>
        <v>0</v>
      </c>
      <c r="W58" s="13">
        <f t="shared" ca="1" si="239"/>
        <v>0</v>
      </c>
      <c r="X58" s="32">
        <f t="shared" ca="1" si="240"/>
        <v>0</v>
      </c>
      <c r="Y58" s="17">
        <f t="shared" ca="1" si="240"/>
        <v>0</v>
      </c>
      <c r="Z58" s="13">
        <f t="shared" ca="1" si="241"/>
        <v>0</v>
      </c>
      <c r="AA58" s="32">
        <f t="shared" ca="1" si="242"/>
        <v>0</v>
      </c>
      <c r="AB58" s="17">
        <f t="shared" ca="1" si="242"/>
        <v>0</v>
      </c>
      <c r="AC58" s="13">
        <f t="shared" ca="1" si="243"/>
        <v>0</v>
      </c>
      <c r="AD58" s="141"/>
      <c r="AE58" s="32">
        <f t="shared" ca="1" si="244"/>
        <v>0</v>
      </c>
      <c r="AF58" s="17">
        <f t="shared" ca="1" si="244"/>
        <v>0</v>
      </c>
      <c r="AG58" s="13">
        <f t="shared" ca="1" si="245"/>
        <v>0</v>
      </c>
      <c r="AH58" s="32">
        <f t="shared" ca="1" si="246"/>
        <v>0</v>
      </c>
      <c r="AI58" s="17">
        <f t="shared" ca="1" si="246"/>
        <v>0</v>
      </c>
      <c r="AJ58" s="13">
        <f t="shared" ca="1" si="247"/>
        <v>0</v>
      </c>
      <c r="AK58" s="32">
        <f t="shared" ca="1" si="248"/>
        <v>0</v>
      </c>
      <c r="AL58" s="17">
        <f t="shared" ca="1" si="248"/>
        <v>0</v>
      </c>
      <c r="AM58" s="13">
        <f t="shared" ca="1" si="249"/>
        <v>0</v>
      </c>
      <c r="AN58" s="32">
        <f t="shared" ca="1" si="250"/>
        <v>0</v>
      </c>
      <c r="AO58" s="17">
        <f t="shared" ca="1" si="250"/>
        <v>0</v>
      </c>
      <c r="AP58" s="13">
        <f t="shared" ca="1" si="251"/>
        <v>0</v>
      </c>
      <c r="AQ58" s="32">
        <f t="shared" ca="1" si="252"/>
        <v>0</v>
      </c>
      <c r="AR58" s="17">
        <f t="shared" ca="1" si="252"/>
        <v>0</v>
      </c>
      <c r="AS58" s="13">
        <f t="shared" ca="1" si="253"/>
        <v>0</v>
      </c>
      <c r="AT58" s="32">
        <f t="shared" ca="1" si="254"/>
        <v>0</v>
      </c>
      <c r="AU58" s="17">
        <f t="shared" ca="1" si="254"/>
        <v>0</v>
      </c>
      <c r="AV58" s="13">
        <f t="shared" ca="1" si="255"/>
        <v>0</v>
      </c>
      <c r="AW58" s="32">
        <f t="shared" ca="1" si="256"/>
        <v>0</v>
      </c>
      <c r="AX58" s="17">
        <f t="shared" ca="1" si="256"/>
        <v>0</v>
      </c>
      <c r="AY58" s="13">
        <f t="shared" ca="1" si="257"/>
        <v>0</v>
      </c>
      <c r="AZ58" s="32">
        <f t="shared" ca="1" si="258"/>
        <v>0</v>
      </c>
      <c r="BA58" s="17">
        <f t="shared" ca="1" si="258"/>
        <v>0</v>
      </c>
      <c r="BB58" s="13">
        <f t="shared" ca="1" si="259"/>
        <v>0</v>
      </c>
      <c r="BC58" s="32">
        <f t="shared" ca="1" si="260"/>
        <v>0</v>
      </c>
      <c r="BD58" s="17">
        <f t="shared" ca="1" si="260"/>
        <v>0</v>
      </c>
      <c r="BE58" s="13">
        <f t="shared" ca="1" si="261"/>
        <v>0</v>
      </c>
      <c r="BF58" s="32">
        <f t="shared" ca="1" si="262"/>
        <v>0</v>
      </c>
      <c r="BG58" s="17">
        <f t="shared" ca="1" si="262"/>
        <v>0</v>
      </c>
      <c r="BH58" s="13">
        <f t="shared" ca="1" si="263"/>
        <v>0</v>
      </c>
      <c r="BI58" s="32">
        <f t="shared" ca="1" si="264"/>
        <v>0</v>
      </c>
      <c r="BJ58" s="17">
        <f t="shared" ca="1" si="264"/>
        <v>0</v>
      </c>
      <c r="BK58" s="13">
        <f t="shared" ca="1" si="265"/>
        <v>0</v>
      </c>
      <c r="BL58" s="32">
        <f t="shared" ca="1" si="266"/>
        <v>0</v>
      </c>
      <c r="BM58" s="17">
        <f t="shared" ca="1" si="266"/>
        <v>0</v>
      </c>
      <c r="BN58" s="13">
        <f t="shared" ca="1" si="267"/>
        <v>0</v>
      </c>
      <c r="BO58" s="159" t="str">
        <f t="shared" si="268"/>
        <v>Opportunity</v>
      </c>
      <c r="BP58" s="250"/>
    </row>
    <row r="59" spans="1:68" hidden="1" x14ac:dyDescent="0.2">
      <c r="A59" s="6">
        <f t="shared" ref="A59:B59" si="271">A$33</f>
        <v>100</v>
      </c>
      <c r="B59" s="3" t="str">
        <f t="shared" si="271"/>
        <v>&gt;= 0</v>
      </c>
      <c r="D59" s="239"/>
      <c r="E59" s="78" t="str">
        <f>$E$33</f>
        <v>Marginal</v>
      </c>
      <c r="F59" s="125">
        <f t="shared" ca="1" si="230"/>
        <v>409618</v>
      </c>
      <c r="G59" s="99">
        <f t="shared" ca="1" si="230"/>
        <v>416564</v>
      </c>
      <c r="H59" s="100">
        <f t="shared" ca="1" si="231"/>
        <v>-1.6674508598918773E-2</v>
      </c>
      <c r="I59" s="141"/>
      <c r="J59" s="125">
        <f t="shared" ca="1" si="232"/>
        <v>456680</v>
      </c>
      <c r="K59" s="99">
        <f t="shared" ca="1" si="232"/>
        <v>409625</v>
      </c>
      <c r="L59" s="100">
        <f t="shared" ca="1" si="233"/>
        <v>0.11487335978028684</v>
      </c>
      <c r="M59" s="141"/>
      <c r="N59" s="125">
        <f t="shared" ca="1" si="234"/>
        <v>0</v>
      </c>
      <c r="O59" s="99">
        <f t="shared" ca="1" si="234"/>
        <v>0</v>
      </c>
      <c r="P59" s="100">
        <f t="shared" ca="1" si="235"/>
        <v>0</v>
      </c>
      <c r="Q59" s="141"/>
      <c r="R59" s="125">
        <f t="shared" ca="1" si="236"/>
        <v>0</v>
      </c>
      <c r="S59" s="99">
        <f t="shared" ca="1" si="236"/>
        <v>0</v>
      </c>
      <c r="T59" s="100">
        <f t="shared" ca="1" si="237"/>
        <v>0</v>
      </c>
      <c r="U59" s="125">
        <f t="shared" ca="1" si="238"/>
        <v>0</v>
      </c>
      <c r="V59" s="99">
        <f t="shared" ca="1" si="238"/>
        <v>0</v>
      </c>
      <c r="W59" s="100">
        <f t="shared" ca="1" si="239"/>
        <v>0</v>
      </c>
      <c r="X59" s="125">
        <f t="shared" ca="1" si="240"/>
        <v>0</v>
      </c>
      <c r="Y59" s="99">
        <f t="shared" ca="1" si="240"/>
        <v>0</v>
      </c>
      <c r="Z59" s="100">
        <f t="shared" ca="1" si="241"/>
        <v>0</v>
      </c>
      <c r="AA59" s="125">
        <f t="shared" ca="1" si="242"/>
        <v>0</v>
      </c>
      <c r="AB59" s="99">
        <f t="shared" ca="1" si="242"/>
        <v>0</v>
      </c>
      <c r="AC59" s="100">
        <f t="shared" ca="1" si="243"/>
        <v>0</v>
      </c>
      <c r="AD59" s="141"/>
      <c r="AE59" s="125">
        <f t="shared" ca="1" si="244"/>
        <v>0</v>
      </c>
      <c r="AF59" s="99">
        <f t="shared" ca="1" si="244"/>
        <v>0</v>
      </c>
      <c r="AG59" s="100">
        <f t="shared" ca="1" si="245"/>
        <v>0</v>
      </c>
      <c r="AH59" s="125">
        <f t="shared" ca="1" si="246"/>
        <v>0</v>
      </c>
      <c r="AI59" s="99">
        <f t="shared" ca="1" si="246"/>
        <v>0</v>
      </c>
      <c r="AJ59" s="100">
        <f t="shared" ca="1" si="247"/>
        <v>0</v>
      </c>
      <c r="AK59" s="125">
        <f t="shared" ca="1" si="248"/>
        <v>0</v>
      </c>
      <c r="AL59" s="99">
        <f t="shared" ca="1" si="248"/>
        <v>0</v>
      </c>
      <c r="AM59" s="100">
        <f t="shared" ca="1" si="249"/>
        <v>0</v>
      </c>
      <c r="AN59" s="125">
        <f t="shared" ca="1" si="250"/>
        <v>0</v>
      </c>
      <c r="AO59" s="99">
        <f t="shared" ca="1" si="250"/>
        <v>0</v>
      </c>
      <c r="AP59" s="100">
        <f t="shared" ca="1" si="251"/>
        <v>0</v>
      </c>
      <c r="AQ59" s="125">
        <f t="shared" ca="1" si="252"/>
        <v>0</v>
      </c>
      <c r="AR59" s="99">
        <f t="shared" ca="1" si="252"/>
        <v>0</v>
      </c>
      <c r="AS59" s="100">
        <f t="shared" ca="1" si="253"/>
        <v>0</v>
      </c>
      <c r="AT59" s="125">
        <f t="shared" ca="1" si="254"/>
        <v>0</v>
      </c>
      <c r="AU59" s="99">
        <f t="shared" ca="1" si="254"/>
        <v>0</v>
      </c>
      <c r="AV59" s="100">
        <f t="shared" ca="1" si="255"/>
        <v>0</v>
      </c>
      <c r="AW59" s="125">
        <f t="shared" ca="1" si="256"/>
        <v>0</v>
      </c>
      <c r="AX59" s="99">
        <f t="shared" ca="1" si="256"/>
        <v>0</v>
      </c>
      <c r="AY59" s="100">
        <f t="shared" ca="1" si="257"/>
        <v>0</v>
      </c>
      <c r="AZ59" s="125">
        <f t="shared" ca="1" si="258"/>
        <v>0</v>
      </c>
      <c r="BA59" s="99">
        <f t="shared" ca="1" si="258"/>
        <v>0</v>
      </c>
      <c r="BB59" s="100">
        <f t="shared" ca="1" si="259"/>
        <v>0</v>
      </c>
      <c r="BC59" s="125">
        <f t="shared" ca="1" si="260"/>
        <v>0</v>
      </c>
      <c r="BD59" s="99">
        <f t="shared" ca="1" si="260"/>
        <v>0</v>
      </c>
      <c r="BE59" s="100">
        <f t="shared" ca="1" si="261"/>
        <v>0</v>
      </c>
      <c r="BF59" s="125">
        <f t="shared" ca="1" si="262"/>
        <v>0</v>
      </c>
      <c r="BG59" s="99">
        <f t="shared" ca="1" si="262"/>
        <v>0</v>
      </c>
      <c r="BH59" s="100">
        <f t="shared" ca="1" si="263"/>
        <v>0</v>
      </c>
      <c r="BI59" s="125">
        <f t="shared" ca="1" si="264"/>
        <v>0</v>
      </c>
      <c r="BJ59" s="99">
        <f t="shared" ca="1" si="264"/>
        <v>0</v>
      </c>
      <c r="BK59" s="100">
        <f t="shared" ca="1" si="265"/>
        <v>0</v>
      </c>
      <c r="BL59" s="125">
        <f t="shared" ca="1" si="266"/>
        <v>0</v>
      </c>
      <c r="BM59" s="99">
        <f t="shared" ca="1" si="266"/>
        <v>0</v>
      </c>
      <c r="BN59" s="100">
        <f t="shared" ca="1" si="267"/>
        <v>0</v>
      </c>
      <c r="BO59" s="156" t="str">
        <f t="shared" si="268"/>
        <v>Marginal</v>
      </c>
      <c r="BP59" s="251"/>
    </row>
    <row r="60" spans="1:68" ht="13.5" hidden="1" customHeight="1" thickBot="1" x14ac:dyDescent="0.25">
      <c r="A60" s="6" t="str">
        <f>A$29</f>
        <v>&gt;= 1</v>
      </c>
      <c r="B60" s="3" t="str">
        <f t="shared" ref="B60" si="272">B$29</f>
        <v>&gt;= 0</v>
      </c>
      <c r="D60" s="240" t="s">
        <v>158</v>
      </c>
      <c r="E60" s="135" t="str">
        <f>$E$29</f>
        <v>Total Active</v>
      </c>
      <c r="F60" s="123">
        <f t="shared" ref="F60:G64" ca="1" si="273">SUMIFS(CUST_COUNT_T, CHANNEL_COUNT, $A$2, IS_JJCC, $B$2, CUST_GROUP, $A60, RECENCY_GROUP, $B60, TIMEFRAME, F$2, IS_RETAINED, "Y")</f>
        <v>597106</v>
      </c>
      <c r="G60" s="117">
        <f t="shared" ca="1" si="273"/>
        <v>553582</v>
      </c>
      <c r="H60" s="115">
        <f t="shared" ca="1" si="231"/>
        <v>7.8622498563898399E-2</v>
      </c>
      <c r="I60" s="141"/>
      <c r="J60" s="123">
        <f t="shared" ref="J60:K64" ca="1" si="274">SUMIFS(CUST_COUNT_T, CHANNEL_COUNT, $A$2, IS_JJCC, $B$2, CUST_GROUP, $A60, RECENCY_GROUP, $B60, TIMEFRAME, J$2, IS_RETAINED, "Y")</f>
        <v>661436</v>
      </c>
      <c r="K60" s="117">
        <f t="shared" ca="1" si="274"/>
        <v>597049</v>
      </c>
      <c r="L60" s="115">
        <f t="shared" ca="1" si="233"/>
        <v>0.10784206991385967</v>
      </c>
      <c r="M60" s="141"/>
      <c r="N60" s="123">
        <f t="shared" ref="N60:O64" ca="1" si="275">SUMIFS(CUST_COUNT_T, CHANNEL_COUNT, $A$2, IS_JJCC, $B$2, CUST_GROUP, $A60, RECENCY_GROUP, $B60, TIMEFRAME, N$2, IS_RETAINED, "Y")</f>
        <v>0</v>
      </c>
      <c r="O60" s="117">
        <f t="shared" ca="1" si="275"/>
        <v>0</v>
      </c>
      <c r="P60" s="115">
        <f t="shared" ca="1" si="235"/>
        <v>0</v>
      </c>
      <c r="Q60" s="141"/>
      <c r="R60" s="123">
        <f t="shared" ref="R60:S64" ca="1" si="276">SUMIFS(CUST_COUNT_T, CHANNEL_COUNT, $A$2, IS_JJCC, $B$2, CUST_GROUP, $A60, RECENCY_GROUP, $B60, TIMEFRAME, R$2, IS_RETAINED, "Y")</f>
        <v>0</v>
      </c>
      <c r="S60" s="117">
        <f t="shared" ca="1" si="276"/>
        <v>0</v>
      </c>
      <c r="T60" s="115">
        <f t="shared" ca="1" si="237"/>
        <v>0</v>
      </c>
      <c r="U60" s="123">
        <f t="shared" ref="U60:V64" ca="1" si="277">SUMIFS(CUST_COUNT_T, CHANNEL_COUNT, $A$2, IS_JJCC, $B$2, CUST_GROUP, $A60, RECENCY_GROUP, $B60, TIMEFRAME, U$2, IS_RETAINED, "Y")</f>
        <v>0</v>
      </c>
      <c r="V60" s="117">
        <f t="shared" ca="1" si="277"/>
        <v>0</v>
      </c>
      <c r="W60" s="115">
        <f t="shared" ca="1" si="239"/>
        <v>0</v>
      </c>
      <c r="X60" s="123">
        <f t="shared" ref="X60:Y64" ca="1" si="278">SUMIFS(CUST_COUNT_T, CHANNEL_COUNT, $A$2, IS_JJCC, $B$2, CUST_GROUP, $A60, RECENCY_GROUP, $B60, TIMEFRAME, X$2, IS_RETAINED, "Y")</f>
        <v>0</v>
      </c>
      <c r="Y60" s="117">
        <f t="shared" ca="1" si="278"/>
        <v>0</v>
      </c>
      <c r="Z60" s="115">
        <f t="shared" ca="1" si="241"/>
        <v>0</v>
      </c>
      <c r="AA60" s="123">
        <f t="shared" ref="AA60:AB64" ca="1" si="279">SUMIFS(CUST_COUNT_T, CHANNEL_COUNT, $A$2, IS_JJCC, $B$2, CUST_GROUP, $A60, RECENCY_GROUP, $B60, TIMEFRAME, AA$2, IS_RETAINED, "Y")</f>
        <v>0</v>
      </c>
      <c r="AB60" s="117">
        <f t="shared" ca="1" si="279"/>
        <v>0</v>
      </c>
      <c r="AC60" s="115">
        <f t="shared" ca="1" si="243"/>
        <v>0</v>
      </c>
      <c r="AD60" s="141"/>
      <c r="AE60" s="123">
        <f t="shared" ref="AE60:AF64" ca="1" si="280">SUMIFS(CUST_COUNT_T, CHANNEL_COUNT, $A$2, IS_JJCC, $B$2, CUST_GROUP, $A60, RECENCY_GROUP, $B60, TIMEFRAME, AE$2, IS_RETAINED, "Y")</f>
        <v>0</v>
      </c>
      <c r="AF60" s="117">
        <f t="shared" ca="1" si="280"/>
        <v>0</v>
      </c>
      <c r="AG60" s="115">
        <f t="shared" ca="1" si="245"/>
        <v>0</v>
      </c>
      <c r="AH60" s="123">
        <f t="shared" ref="AH60:AI64" ca="1" si="281">SUMIFS(CUST_COUNT_T, CHANNEL_COUNT, $A$2, IS_JJCC, $B$2, CUST_GROUP, $A60, RECENCY_GROUP, $B60, TIMEFRAME, AH$2, IS_RETAINED, "Y")</f>
        <v>0</v>
      </c>
      <c r="AI60" s="117">
        <f t="shared" ca="1" si="281"/>
        <v>0</v>
      </c>
      <c r="AJ60" s="115">
        <f t="shared" ca="1" si="247"/>
        <v>0</v>
      </c>
      <c r="AK60" s="123">
        <f t="shared" ref="AK60:AL64" ca="1" si="282">SUMIFS(CUST_COUNT_T, CHANNEL_COUNT, $A$2, IS_JJCC, $B$2, CUST_GROUP, $A60, RECENCY_GROUP, $B60, TIMEFRAME, AK$2, IS_RETAINED, "Y")</f>
        <v>0</v>
      </c>
      <c r="AL60" s="117">
        <f t="shared" ca="1" si="282"/>
        <v>0</v>
      </c>
      <c r="AM60" s="115">
        <f t="shared" ca="1" si="249"/>
        <v>0</v>
      </c>
      <c r="AN60" s="123">
        <f t="shared" ref="AN60:AO64" ca="1" si="283">SUMIFS(CUST_COUNT_T, CHANNEL_COUNT, $A$2, IS_JJCC, $B$2, CUST_GROUP, $A60, RECENCY_GROUP, $B60, TIMEFRAME, AN$2, IS_RETAINED, "Y")</f>
        <v>0</v>
      </c>
      <c r="AO60" s="117">
        <f t="shared" ca="1" si="283"/>
        <v>0</v>
      </c>
      <c r="AP60" s="115">
        <f t="shared" ca="1" si="251"/>
        <v>0</v>
      </c>
      <c r="AQ60" s="123">
        <f t="shared" ref="AQ60:AR64" ca="1" si="284">SUMIFS(CUST_COUNT_T, CHANNEL_COUNT, $A$2, IS_JJCC, $B$2, CUST_GROUP, $A60, RECENCY_GROUP, $B60, TIMEFRAME, AQ$2, IS_RETAINED, "Y")</f>
        <v>0</v>
      </c>
      <c r="AR60" s="117">
        <f t="shared" ca="1" si="284"/>
        <v>0</v>
      </c>
      <c r="AS60" s="115">
        <f t="shared" ca="1" si="253"/>
        <v>0</v>
      </c>
      <c r="AT60" s="123">
        <f t="shared" ref="AT60:AU64" ca="1" si="285">SUMIFS(CUST_COUNT_T, CHANNEL_COUNT, $A$2, IS_JJCC, $B$2, CUST_GROUP, $A60, RECENCY_GROUP, $B60, TIMEFRAME, AT$2, IS_RETAINED, "Y")</f>
        <v>0</v>
      </c>
      <c r="AU60" s="117">
        <f t="shared" ca="1" si="285"/>
        <v>0</v>
      </c>
      <c r="AV60" s="115">
        <f t="shared" ca="1" si="255"/>
        <v>0</v>
      </c>
      <c r="AW60" s="123">
        <f t="shared" ref="AW60:AX64" ca="1" si="286">SUMIFS(CUST_COUNT_T, CHANNEL_COUNT, $A$2, IS_JJCC, $B$2, CUST_GROUP, $A60, RECENCY_GROUP, $B60, TIMEFRAME, AW$2, IS_RETAINED, "Y")</f>
        <v>0</v>
      </c>
      <c r="AX60" s="117">
        <f t="shared" ca="1" si="286"/>
        <v>0</v>
      </c>
      <c r="AY60" s="115">
        <f t="shared" ca="1" si="257"/>
        <v>0</v>
      </c>
      <c r="AZ60" s="123">
        <f t="shared" ref="AZ60:BA64" ca="1" si="287">SUMIFS(CUST_COUNT_T, CHANNEL_COUNT, $A$2, IS_JJCC, $B$2, CUST_GROUP, $A60, RECENCY_GROUP, $B60, TIMEFRAME, AZ$2, IS_RETAINED, "Y")</f>
        <v>0</v>
      </c>
      <c r="BA60" s="117">
        <f t="shared" ca="1" si="287"/>
        <v>0</v>
      </c>
      <c r="BB60" s="115">
        <f t="shared" ca="1" si="259"/>
        <v>0</v>
      </c>
      <c r="BC60" s="123">
        <f t="shared" ref="BC60:BD64" ca="1" si="288">SUMIFS(CUST_COUNT_T, CHANNEL_COUNT, $A$2, IS_JJCC, $B$2, CUST_GROUP, $A60, RECENCY_GROUP, $B60, TIMEFRAME, BC$2, IS_RETAINED, "Y")</f>
        <v>0</v>
      </c>
      <c r="BD60" s="117">
        <f t="shared" ca="1" si="288"/>
        <v>0</v>
      </c>
      <c r="BE60" s="115">
        <f t="shared" ca="1" si="261"/>
        <v>0</v>
      </c>
      <c r="BF60" s="123">
        <f t="shared" ref="BF60:BG64" ca="1" si="289">SUMIFS(CUST_COUNT_T, CHANNEL_COUNT, $A$2, IS_JJCC, $B$2, CUST_GROUP, $A60, RECENCY_GROUP, $B60, TIMEFRAME, BF$2, IS_RETAINED, "Y")</f>
        <v>0</v>
      </c>
      <c r="BG60" s="117">
        <f t="shared" ca="1" si="289"/>
        <v>0</v>
      </c>
      <c r="BH60" s="115">
        <f t="shared" ca="1" si="263"/>
        <v>0</v>
      </c>
      <c r="BI60" s="123">
        <f t="shared" ref="BI60:BJ64" ca="1" si="290">SUMIFS(CUST_COUNT_T, CHANNEL_COUNT, $A$2, IS_JJCC, $B$2, CUST_GROUP, $A60, RECENCY_GROUP, $B60, TIMEFRAME, BI$2, IS_RETAINED, "Y")</f>
        <v>0</v>
      </c>
      <c r="BJ60" s="117">
        <f t="shared" ca="1" si="290"/>
        <v>0</v>
      </c>
      <c r="BK60" s="115">
        <f t="shared" ca="1" si="265"/>
        <v>0</v>
      </c>
      <c r="BL60" s="123">
        <f t="shared" ref="BL60:BM64" ca="1" si="291">SUMIFS(CUST_COUNT_T, CHANNEL_COUNT, $A$2, IS_JJCC, $B$2, CUST_GROUP, $A60, RECENCY_GROUP, $B60, TIMEFRAME, BL$2, IS_RETAINED, "Y")</f>
        <v>0</v>
      </c>
      <c r="BM60" s="117">
        <f t="shared" ca="1" si="291"/>
        <v>0</v>
      </c>
      <c r="BN60" s="115">
        <f t="shared" ca="1" si="267"/>
        <v>0</v>
      </c>
      <c r="BO60" s="158" t="str">
        <f t="shared" si="268"/>
        <v>Total Active</v>
      </c>
      <c r="BP60" s="245" t="str">
        <f>$D60</f>
        <v>RETAINED</v>
      </c>
    </row>
    <row r="61" spans="1:68" ht="15" hidden="1" thickTop="1" x14ac:dyDescent="0.2">
      <c r="A61" s="6">
        <f>A$30</f>
        <v>5</v>
      </c>
      <c r="B61" s="3" t="str">
        <f t="shared" ref="B61" si="292">B$30</f>
        <v>&gt;= 0</v>
      </c>
      <c r="D61" s="241"/>
      <c r="E61" s="136" t="str">
        <f>$E$30</f>
        <v>Elite</v>
      </c>
      <c r="F61" s="124">
        <f t="shared" ca="1" si="273"/>
        <v>26230</v>
      </c>
      <c r="G61" s="110">
        <f t="shared" ca="1" si="273"/>
        <v>27179</v>
      </c>
      <c r="H61" s="108">
        <f t="shared" ca="1" si="231"/>
        <v>-3.4916663600573973E-2</v>
      </c>
      <c r="I61" s="141"/>
      <c r="J61" s="124">
        <f t="shared" ca="1" si="274"/>
        <v>27472</v>
      </c>
      <c r="K61" s="110">
        <f t="shared" ca="1" si="274"/>
        <v>26233</v>
      </c>
      <c r="L61" s="108">
        <f t="shared" ca="1" si="233"/>
        <v>4.7230587428048643E-2</v>
      </c>
      <c r="M61" s="141"/>
      <c r="N61" s="124">
        <f t="shared" ca="1" si="275"/>
        <v>0</v>
      </c>
      <c r="O61" s="110">
        <f t="shared" ca="1" si="275"/>
        <v>0</v>
      </c>
      <c r="P61" s="108">
        <f t="shared" ca="1" si="235"/>
        <v>0</v>
      </c>
      <c r="Q61" s="141"/>
      <c r="R61" s="124">
        <f t="shared" ca="1" si="276"/>
        <v>0</v>
      </c>
      <c r="S61" s="110">
        <f t="shared" ca="1" si="276"/>
        <v>0</v>
      </c>
      <c r="T61" s="108">
        <f t="shared" ca="1" si="237"/>
        <v>0</v>
      </c>
      <c r="U61" s="124">
        <f t="shared" ca="1" si="277"/>
        <v>0</v>
      </c>
      <c r="V61" s="110">
        <f t="shared" ca="1" si="277"/>
        <v>0</v>
      </c>
      <c r="W61" s="108">
        <f t="shared" ca="1" si="239"/>
        <v>0</v>
      </c>
      <c r="X61" s="124">
        <f t="shared" ca="1" si="278"/>
        <v>0</v>
      </c>
      <c r="Y61" s="110">
        <f t="shared" ca="1" si="278"/>
        <v>0</v>
      </c>
      <c r="Z61" s="108">
        <f t="shared" ca="1" si="241"/>
        <v>0</v>
      </c>
      <c r="AA61" s="124">
        <f t="shared" ca="1" si="279"/>
        <v>0</v>
      </c>
      <c r="AB61" s="110">
        <f t="shared" ca="1" si="279"/>
        <v>0</v>
      </c>
      <c r="AC61" s="108">
        <f t="shared" ca="1" si="243"/>
        <v>0</v>
      </c>
      <c r="AD61" s="141"/>
      <c r="AE61" s="124">
        <f t="shared" ca="1" si="280"/>
        <v>0</v>
      </c>
      <c r="AF61" s="110">
        <f t="shared" ca="1" si="280"/>
        <v>0</v>
      </c>
      <c r="AG61" s="108">
        <f t="shared" ca="1" si="245"/>
        <v>0</v>
      </c>
      <c r="AH61" s="124">
        <f t="shared" ca="1" si="281"/>
        <v>0</v>
      </c>
      <c r="AI61" s="110">
        <f t="shared" ca="1" si="281"/>
        <v>0</v>
      </c>
      <c r="AJ61" s="108">
        <f t="shared" ca="1" si="247"/>
        <v>0</v>
      </c>
      <c r="AK61" s="124">
        <f t="shared" ca="1" si="282"/>
        <v>0</v>
      </c>
      <c r="AL61" s="110">
        <f t="shared" ca="1" si="282"/>
        <v>0</v>
      </c>
      <c r="AM61" s="108">
        <f t="shared" ca="1" si="249"/>
        <v>0</v>
      </c>
      <c r="AN61" s="124">
        <f t="shared" ca="1" si="283"/>
        <v>0</v>
      </c>
      <c r="AO61" s="110">
        <f t="shared" ca="1" si="283"/>
        <v>0</v>
      </c>
      <c r="AP61" s="108">
        <f t="shared" ca="1" si="251"/>
        <v>0</v>
      </c>
      <c r="AQ61" s="124">
        <f t="shared" ca="1" si="284"/>
        <v>0</v>
      </c>
      <c r="AR61" s="110">
        <f t="shared" ca="1" si="284"/>
        <v>0</v>
      </c>
      <c r="AS61" s="108">
        <f t="shared" ca="1" si="253"/>
        <v>0</v>
      </c>
      <c r="AT61" s="124">
        <f t="shared" ca="1" si="285"/>
        <v>0</v>
      </c>
      <c r="AU61" s="110">
        <f t="shared" ca="1" si="285"/>
        <v>0</v>
      </c>
      <c r="AV61" s="108">
        <f t="shared" ca="1" si="255"/>
        <v>0</v>
      </c>
      <c r="AW61" s="124">
        <f t="shared" ca="1" si="286"/>
        <v>0</v>
      </c>
      <c r="AX61" s="110">
        <f t="shared" ca="1" si="286"/>
        <v>0</v>
      </c>
      <c r="AY61" s="108">
        <f t="shared" ca="1" si="257"/>
        <v>0</v>
      </c>
      <c r="AZ61" s="124">
        <f t="shared" ca="1" si="287"/>
        <v>0</v>
      </c>
      <c r="BA61" s="110">
        <f t="shared" ca="1" si="287"/>
        <v>0</v>
      </c>
      <c r="BB61" s="108">
        <f t="shared" ca="1" si="259"/>
        <v>0</v>
      </c>
      <c r="BC61" s="124">
        <f t="shared" ca="1" si="288"/>
        <v>0</v>
      </c>
      <c r="BD61" s="110">
        <f t="shared" ca="1" si="288"/>
        <v>0</v>
      </c>
      <c r="BE61" s="108">
        <f t="shared" ca="1" si="261"/>
        <v>0</v>
      </c>
      <c r="BF61" s="124">
        <f t="shared" ca="1" si="289"/>
        <v>0</v>
      </c>
      <c r="BG61" s="110">
        <f t="shared" ca="1" si="289"/>
        <v>0</v>
      </c>
      <c r="BH61" s="108">
        <f t="shared" ca="1" si="263"/>
        <v>0</v>
      </c>
      <c r="BI61" s="124">
        <f t="shared" ca="1" si="290"/>
        <v>0</v>
      </c>
      <c r="BJ61" s="110">
        <f t="shared" ca="1" si="290"/>
        <v>0</v>
      </c>
      <c r="BK61" s="108">
        <f t="shared" ca="1" si="265"/>
        <v>0</v>
      </c>
      <c r="BL61" s="124">
        <f t="shared" ca="1" si="291"/>
        <v>0</v>
      </c>
      <c r="BM61" s="110">
        <f t="shared" ca="1" si="291"/>
        <v>0</v>
      </c>
      <c r="BN61" s="108">
        <f t="shared" ca="1" si="267"/>
        <v>0</v>
      </c>
      <c r="BO61" s="152" t="str">
        <f t="shared" si="268"/>
        <v>Elite</v>
      </c>
      <c r="BP61" s="246"/>
    </row>
    <row r="62" spans="1:68" hidden="1" x14ac:dyDescent="0.2">
      <c r="A62" s="6">
        <f>A$31</f>
        <v>30</v>
      </c>
      <c r="B62" s="3" t="str">
        <f t="shared" ref="B62:B63" si="293">B$31</f>
        <v>&gt;= 0</v>
      </c>
      <c r="D62" s="241"/>
      <c r="E62" s="79" t="str">
        <f>$E$31</f>
        <v>High Value</v>
      </c>
      <c r="F62" s="32">
        <f t="shared" ca="1" si="273"/>
        <v>167589</v>
      </c>
      <c r="G62" s="17">
        <f t="shared" ca="1" si="273"/>
        <v>163233</v>
      </c>
      <c r="H62" s="13">
        <f t="shared" ca="1" si="231"/>
        <v>2.6685780448806307E-2</v>
      </c>
      <c r="I62" s="141"/>
      <c r="J62" s="32">
        <f t="shared" ca="1" si="274"/>
        <v>181126</v>
      </c>
      <c r="K62" s="17">
        <f t="shared" ca="1" si="274"/>
        <v>167591</v>
      </c>
      <c r="L62" s="13">
        <f t="shared" ca="1" si="233"/>
        <v>8.0762093429838117E-2</v>
      </c>
      <c r="M62" s="141"/>
      <c r="N62" s="32">
        <f t="shared" ca="1" si="275"/>
        <v>0</v>
      </c>
      <c r="O62" s="17">
        <f t="shared" ca="1" si="275"/>
        <v>0</v>
      </c>
      <c r="P62" s="13">
        <f t="shared" ca="1" si="235"/>
        <v>0</v>
      </c>
      <c r="Q62" s="141"/>
      <c r="R62" s="32">
        <f t="shared" ca="1" si="276"/>
        <v>0</v>
      </c>
      <c r="S62" s="17">
        <f t="shared" ca="1" si="276"/>
        <v>0</v>
      </c>
      <c r="T62" s="13">
        <f t="shared" ca="1" si="237"/>
        <v>0</v>
      </c>
      <c r="U62" s="32">
        <f t="shared" ca="1" si="277"/>
        <v>0</v>
      </c>
      <c r="V62" s="17">
        <f t="shared" ca="1" si="277"/>
        <v>0</v>
      </c>
      <c r="W62" s="13">
        <f t="shared" ca="1" si="239"/>
        <v>0</v>
      </c>
      <c r="X62" s="32">
        <f t="shared" ca="1" si="278"/>
        <v>0</v>
      </c>
      <c r="Y62" s="17">
        <f t="shared" ca="1" si="278"/>
        <v>0</v>
      </c>
      <c r="Z62" s="13">
        <f t="shared" ca="1" si="241"/>
        <v>0</v>
      </c>
      <c r="AA62" s="32">
        <f t="shared" ca="1" si="279"/>
        <v>0</v>
      </c>
      <c r="AB62" s="17">
        <f t="shared" ca="1" si="279"/>
        <v>0</v>
      </c>
      <c r="AC62" s="13">
        <f t="shared" ca="1" si="243"/>
        <v>0</v>
      </c>
      <c r="AD62" s="141"/>
      <c r="AE62" s="32">
        <f t="shared" ca="1" si="280"/>
        <v>0</v>
      </c>
      <c r="AF62" s="17">
        <f t="shared" ca="1" si="280"/>
        <v>0</v>
      </c>
      <c r="AG62" s="13">
        <f t="shared" ca="1" si="245"/>
        <v>0</v>
      </c>
      <c r="AH62" s="32">
        <f t="shared" ca="1" si="281"/>
        <v>0</v>
      </c>
      <c r="AI62" s="17">
        <f t="shared" ca="1" si="281"/>
        <v>0</v>
      </c>
      <c r="AJ62" s="13">
        <f t="shared" ca="1" si="247"/>
        <v>0</v>
      </c>
      <c r="AK62" s="32">
        <f t="shared" ca="1" si="282"/>
        <v>0</v>
      </c>
      <c r="AL62" s="17">
        <f t="shared" ca="1" si="282"/>
        <v>0</v>
      </c>
      <c r="AM62" s="13">
        <f t="shared" ca="1" si="249"/>
        <v>0</v>
      </c>
      <c r="AN62" s="32">
        <f t="shared" ca="1" si="283"/>
        <v>0</v>
      </c>
      <c r="AO62" s="17">
        <f t="shared" ca="1" si="283"/>
        <v>0</v>
      </c>
      <c r="AP62" s="13">
        <f t="shared" ca="1" si="251"/>
        <v>0</v>
      </c>
      <c r="AQ62" s="32">
        <f t="shared" ca="1" si="284"/>
        <v>0</v>
      </c>
      <c r="AR62" s="17">
        <f t="shared" ca="1" si="284"/>
        <v>0</v>
      </c>
      <c r="AS62" s="13">
        <f t="shared" ca="1" si="253"/>
        <v>0</v>
      </c>
      <c r="AT62" s="32">
        <f t="shared" ca="1" si="285"/>
        <v>0</v>
      </c>
      <c r="AU62" s="17">
        <f t="shared" ca="1" si="285"/>
        <v>0</v>
      </c>
      <c r="AV62" s="13">
        <f t="shared" ca="1" si="255"/>
        <v>0</v>
      </c>
      <c r="AW62" s="32">
        <f t="shared" ca="1" si="286"/>
        <v>0</v>
      </c>
      <c r="AX62" s="17">
        <f t="shared" ca="1" si="286"/>
        <v>0</v>
      </c>
      <c r="AY62" s="13">
        <f t="shared" ca="1" si="257"/>
        <v>0</v>
      </c>
      <c r="AZ62" s="32">
        <f t="shared" ca="1" si="287"/>
        <v>0</v>
      </c>
      <c r="BA62" s="17">
        <f t="shared" ca="1" si="287"/>
        <v>0</v>
      </c>
      <c r="BB62" s="13">
        <f t="shared" ca="1" si="259"/>
        <v>0</v>
      </c>
      <c r="BC62" s="32">
        <f t="shared" ca="1" si="288"/>
        <v>0</v>
      </c>
      <c r="BD62" s="17">
        <f t="shared" ca="1" si="288"/>
        <v>0</v>
      </c>
      <c r="BE62" s="13">
        <f t="shared" ca="1" si="261"/>
        <v>0</v>
      </c>
      <c r="BF62" s="32">
        <f t="shared" ca="1" si="289"/>
        <v>0</v>
      </c>
      <c r="BG62" s="17">
        <f t="shared" ca="1" si="289"/>
        <v>0</v>
      </c>
      <c r="BH62" s="13">
        <f t="shared" ca="1" si="263"/>
        <v>0</v>
      </c>
      <c r="BI62" s="32">
        <f t="shared" ca="1" si="290"/>
        <v>0</v>
      </c>
      <c r="BJ62" s="17">
        <f t="shared" ca="1" si="290"/>
        <v>0</v>
      </c>
      <c r="BK62" s="13">
        <f t="shared" ca="1" si="265"/>
        <v>0</v>
      </c>
      <c r="BL62" s="32">
        <f t="shared" ca="1" si="291"/>
        <v>0</v>
      </c>
      <c r="BM62" s="17">
        <f t="shared" ca="1" si="291"/>
        <v>0</v>
      </c>
      <c r="BN62" s="13">
        <f t="shared" ca="1" si="267"/>
        <v>0</v>
      </c>
      <c r="BO62" s="159" t="str">
        <f t="shared" si="268"/>
        <v>High Value</v>
      </c>
      <c r="BP62" s="246"/>
    </row>
    <row r="63" spans="1:68" hidden="1" x14ac:dyDescent="0.2">
      <c r="A63" s="6">
        <f>A$32</f>
        <v>70</v>
      </c>
      <c r="B63" s="3" t="str">
        <f t="shared" si="293"/>
        <v>&gt;= 0</v>
      </c>
      <c r="D63" s="241"/>
      <c r="E63" s="79" t="str">
        <f>$E$32</f>
        <v>Opportunity</v>
      </c>
      <c r="F63" s="32">
        <f t="shared" ca="1" si="273"/>
        <v>259040</v>
      </c>
      <c r="G63" s="17">
        <f t="shared" ca="1" si="273"/>
        <v>236538</v>
      </c>
      <c r="H63" s="13">
        <f t="shared" ca="1" si="231"/>
        <v>9.5130592124732599E-2</v>
      </c>
      <c r="I63" s="141"/>
      <c r="J63" s="32">
        <f t="shared" ca="1" si="274"/>
        <v>288425</v>
      </c>
      <c r="K63" s="17">
        <f t="shared" ca="1" si="274"/>
        <v>259011</v>
      </c>
      <c r="L63" s="13">
        <f t="shared" ca="1" si="233"/>
        <v>0.11356274443942535</v>
      </c>
      <c r="M63" s="141"/>
      <c r="N63" s="32">
        <f t="shared" ca="1" si="275"/>
        <v>0</v>
      </c>
      <c r="O63" s="17">
        <f t="shared" ca="1" si="275"/>
        <v>0</v>
      </c>
      <c r="P63" s="13">
        <f t="shared" ca="1" si="235"/>
        <v>0</v>
      </c>
      <c r="Q63" s="141"/>
      <c r="R63" s="32">
        <f t="shared" ca="1" si="276"/>
        <v>0</v>
      </c>
      <c r="S63" s="17">
        <f t="shared" ca="1" si="276"/>
        <v>0</v>
      </c>
      <c r="T63" s="13">
        <f t="shared" ca="1" si="237"/>
        <v>0</v>
      </c>
      <c r="U63" s="32">
        <f t="shared" ca="1" si="277"/>
        <v>0</v>
      </c>
      <c r="V63" s="17">
        <f t="shared" ca="1" si="277"/>
        <v>0</v>
      </c>
      <c r="W63" s="13">
        <f t="shared" ca="1" si="239"/>
        <v>0</v>
      </c>
      <c r="X63" s="32">
        <f t="shared" ca="1" si="278"/>
        <v>0</v>
      </c>
      <c r="Y63" s="17">
        <f t="shared" ca="1" si="278"/>
        <v>0</v>
      </c>
      <c r="Z63" s="13">
        <f t="shared" ca="1" si="241"/>
        <v>0</v>
      </c>
      <c r="AA63" s="32">
        <f t="shared" ca="1" si="279"/>
        <v>0</v>
      </c>
      <c r="AB63" s="17">
        <f t="shared" ca="1" si="279"/>
        <v>0</v>
      </c>
      <c r="AC63" s="13">
        <f t="shared" ca="1" si="243"/>
        <v>0</v>
      </c>
      <c r="AD63" s="141"/>
      <c r="AE63" s="32">
        <f t="shared" ca="1" si="280"/>
        <v>0</v>
      </c>
      <c r="AF63" s="17">
        <f t="shared" ca="1" si="280"/>
        <v>0</v>
      </c>
      <c r="AG63" s="13">
        <f t="shared" ca="1" si="245"/>
        <v>0</v>
      </c>
      <c r="AH63" s="32">
        <f t="shared" ca="1" si="281"/>
        <v>0</v>
      </c>
      <c r="AI63" s="17">
        <f t="shared" ca="1" si="281"/>
        <v>0</v>
      </c>
      <c r="AJ63" s="13">
        <f t="shared" ca="1" si="247"/>
        <v>0</v>
      </c>
      <c r="AK63" s="32">
        <f t="shared" ca="1" si="282"/>
        <v>0</v>
      </c>
      <c r="AL63" s="17">
        <f t="shared" ca="1" si="282"/>
        <v>0</v>
      </c>
      <c r="AM63" s="13">
        <f t="shared" ca="1" si="249"/>
        <v>0</v>
      </c>
      <c r="AN63" s="32">
        <f t="shared" ca="1" si="283"/>
        <v>0</v>
      </c>
      <c r="AO63" s="17">
        <f t="shared" ca="1" si="283"/>
        <v>0</v>
      </c>
      <c r="AP63" s="13">
        <f t="shared" ca="1" si="251"/>
        <v>0</v>
      </c>
      <c r="AQ63" s="32">
        <f t="shared" ca="1" si="284"/>
        <v>0</v>
      </c>
      <c r="AR63" s="17">
        <f t="shared" ca="1" si="284"/>
        <v>0</v>
      </c>
      <c r="AS63" s="13">
        <f t="shared" ca="1" si="253"/>
        <v>0</v>
      </c>
      <c r="AT63" s="32">
        <f t="shared" ca="1" si="285"/>
        <v>0</v>
      </c>
      <c r="AU63" s="17">
        <f t="shared" ca="1" si="285"/>
        <v>0</v>
      </c>
      <c r="AV63" s="13">
        <f t="shared" ca="1" si="255"/>
        <v>0</v>
      </c>
      <c r="AW63" s="32">
        <f t="shared" ca="1" si="286"/>
        <v>0</v>
      </c>
      <c r="AX63" s="17">
        <f t="shared" ca="1" si="286"/>
        <v>0</v>
      </c>
      <c r="AY63" s="13">
        <f t="shared" ca="1" si="257"/>
        <v>0</v>
      </c>
      <c r="AZ63" s="32">
        <f t="shared" ca="1" si="287"/>
        <v>0</v>
      </c>
      <c r="BA63" s="17">
        <f t="shared" ca="1" si="287"/>
        <v>0</v>
      </c>
      <c r="BB63" s="13">
        <f t="shared" ca="1" si="259"/>
        <v>0</v>
      </c>
      <c r="BC63" s="32">
        <f t="shared" ca="1" si="288"/>
        <v>0</v>
      </c>
      <c r="BD63" s="17">
        <f t="shared" ca="1" si="288"/>
        <v>0</v>
      </c>
      <c r="BE63" s="13">
        <f t="shared" ca="1" si="261"/>
        <v>0</v>
      </c>
      <c r="BF63" s="32">
        <f t="shared" ca="1" si="289"/>
        <v>0</v>
      </c>
      <c r="BG63" s="17">
        <f t="shared" ca="1" si="289"/>
        <v>0</v>
      </c>
      <c r="BH63" s="13">
        <f t="shared" ca="1" si="263"/>
        <v>0</v>
      </c>
      <c r="BI63" s="32">
        <f t="shared" ca="1" si="290"/>
        <v>0</v>
      </c>
      <c r="BJ63" s="17">
        <f t="shared" ca="1" si="290"/>
        <v>0</v>
      </c>
      <c r="BK63" s="13">
        <f t="shared" ca="1" si="265"/>
        <v>0</v>
      </c>
      <c r="BL63" s="32">
        <f t="shared" ca="1" si="291"/>
        <v>0</v>
      </c>
      <c r="BM63" s="17">
        <f t="shared" ca="1" si="291"/>
        <v>0</v>
      </c>
      <c r="BN63" s="13">
        <f t="shared" ca="1" si="267"/>
        <v>0</v>
      </c>
      <c r="BO63" s="159" t="str">
        <f t="shared" si="268"/>
        <v>Opportunity</v>
      </c>
      <c r="BP63" s="246"/>
    </row>
    <row r="64" spans="1:68" hidden="1" x14ac:dyDescent="0.2">
      <c r="A64" s="6">
        <f>A$33</f>
        <v>100</v>
      </c>
      <c r="B64" s="3" t="str">
        <f t="shared" ref="B64" si="294">B$33</f>
        <v>&gt;= 0</v>
      </c>
      <c r="D64" s="242"/>
      <c r="E64" s="78" t="str">
        <f>$E$33</f>
        <v>Marginal</v>
      </c>
      <c r="F64" s="125">
        <f t="shared" ca="1" si="273"/>
        <v>144247</v>
      </c>
      <c r="G64" s="99">
        <f t="shared" ca="1" si="273"/>
        <v>126632</v>
      </c>
      <c r="H64" s="100">
        <f t="shared" ca="1" si="231"/>
        <v>0.13910386000379052</v>
      </c>
      <c r="I64" s="141"/>
      <c r="J64" s="125">
        <f t="shared" ca="1" si="274"/>
        <v>164413</v>
      </c>
      <c r="K64" s="99">
        <f t="shared" ca="1" si="274"/>
        <v>144214</v>
      </c>
      <c r="L64" s="100">
        <f t="shared" ca="1" si="233"/>
        <v>0.14006268462146532</v>
      </c>
      <c r="M64" s="141"/>
      <c r="N64" s="125">
        <f t="shared" ca="1" si="275"/>
        <v>0</v>
      </c>
      <c r="O64" s="99">
        <f t="shared" ca="1" si="275"/>
        <v>0</v>
      </c>
      <c r="P64" s="100">
        <f t="shared" ca="1" si="235"/>
        <v>0</v>
      </c>
      <c r="Q64" s="141"/>
      <c r="R64" s="125">
        <f t="shared" ca="1" si="276"/>
        <v>0</v>
      </c>
      <c r="S64" s="99">
        <f t="shared" ca="1" si="276"/>
        <v>0</v>
      </c>
      <c r="T64" s="100">
        <f t="shared" ca="1" si="237"/>
        <v>0</v>
      </c>
      <c r="U64" s="125">
        <f t="shared" ca="1" si="277"/>
        <v>0</v>
      </c>
      <c r="V64" s="99">
        <f t="shared" ca="1" si="277"/>
        <v>0</v>
      </c>
      <c r="W64" s="100">
        <f t="shared" ca="1" si="239"/>
        <v>0</v>
      </c>
      <c r="X64" s="125">
        <f t="shared" ca="1" si="278"/>
        <v>0</v>
      </c>
      <c r="Y64" s="99">
        <f t="shared" ca="1" si="278"/>
        <v>0</v>
      </c>
      <c r="Z64" s="100">
        <f t="shared" ca="1" si="241"/>
        <v>0</v>
      </c>
      <c r="AA64" s="125">
        <f t="shared" ca="1" si="279"/>
        <v>0</v>
      </c>
      <c r="AB64" s="99">
        <f t="shared" ca="1" si="279"/>
        <v>0</v>
      </c>
      <c r="AC64" s="100">
        <f t="shared" ca="1" si="243"/>
        <v>0</v>
      </c>
      <c r="AD64" s="141"/>
      <c r="AE64" s="125">
        <f t="shared" ca="1" si="280"/>
        <v>0</v>
      </c>
      <c r="AF64" s="99">
        <f t="shared" ca="1" si="280"/>
        <v>0</v>
      </c>
      <c r="AG64" s="100">
        <f t="shared" ca="1" si="245"/>
        <v>0</v>
      </c>
      <c r="AH64" s="125">
        <f t="shared" ca="1" si="281"/>
        <v>0</v>
      </c>
      <c r="AI64" s="99">
        <f t="shared" ca="1" si="281"/>
        <v>0</v>
      </c>
      <c r="AJ64" s="100">
        <f t="shared" ca="1" si="247"/>
        <v>0</v>
      </c>
      <c r="AK64" s="125">
        <f t="shared" ca="1" si="282"/>
        <v>0</v>
      </c>
      <c r="AL64" s="99">
        <f t="shared" ca="1" si="282"/>
        <v>0</v>
      </c>
      <c r="AM64" s="100">
        <f t="shared" ca="1" si="249"/>
        <v>0</v>
      </c>
      <c r="AN64" s="125">
        <f t="shared" ca="1" si="283"/>
        <v>0</v>
      </c>
      <c r="AO64" s="99">
        <f t="shared" ca="1" si="283"/>
        <v>0</v>
      </c>
      <c r="AP64" s="100">
        <f t="shared" ca="1" si="251"/>
        <v>0</v>
      </c>
      <c r="AQ64" s="125">
        <f t="shared" ca="1" si="284"/>
        <v>0</v>
      </c>
      <c r="AR64" s="99">
        <f t="shared" ca="1" si="284"/>
        <v>0</v>
      </c>
      <c r="AS64" s="100">
        <f t="shared" ca="1" si="253"/>
        <v>0</v>
      </c>
      <c r="AT64" s="125">
        <f t="shared" ca="1" si="285"/>
        <v>0</v>
      </c>
      <c r="AU64" s="99">
        <f t="shared" ca="1" si="285"/>
        <v>0</v>
      </c>
      <c r="AV64" s="100">
        <f t="shared" ca="1" si="255"/>
        <v>0</v>
      </c>
      <c r="AW64" s="125">
        <f t="shared" ca="1" si="286"/>
        <v>0</v>
      </c>
      <c r="AX64" s="99">
        <f t="shared" ca="1" si="286"/>
        <v>0</v>
      </c>
      <c r="AY64" s="100">
        <f t="shared" ca="1" si="257"/>
        <v>0</v>
      </c>
      <c r="AZ64" s="125">
        <f t="shared" ca="1" si="287"/>
        <v>0</v>
      </c>
      <c r="BA64" s="99">
        <f t="shared" ca="1" si="287"/>
        <v>0</v>
      </c>
      <c r="BB64" s="100">
        <f t="shared" ca="1" si="259"/>
        <v>0</v>
      </c>
      <c r="BC64" s="125">
        <f t="shared" ca="1" si="288"/>
        <v>0</v>
      </c>
      <c r="BD64" s="99">
        <f t="shared" ca="1" si="288"/>
        <v>0</v>
      </c>
      <c r="BE64" s="100">
        <f t="shared" ca="1" si="261"/>
        <v>0</v>
      </c>
      <c r="BF64" s="125">
        <f t="shared" ca="1" si="289"/>
        <v>0</v>
      </c>
      <c r="BG64" s="99">
        <f t="shared" ca="1" si="289"/>
        <v>0</v>
      </c>
      <c r="BH64" s="100">
        <f t="shared" ca="1" si="263"/>
        <v>0</v>
      </c>
      <c r="BI64" s="125">
        <f t="shared" ca="1" si="290"/>
        <v>0</v>
      </c>
      <c r="BJ64" s="99">
        <f t="shared" ca="1" si="290"/>
        <v>0</v>
      </c>
      <c r="BK64" s="100">
        <f t="shared" ca="1" si="265"/>
        <v>0</v>
      </c>
      <c r="BL64" s="125">
        <f t="shared" ca="1" si="291"/>
        <v>0</v>
      </c>
      <c r="BM64" s="99">
        <f t="shared" ca="1" si="291"/>
        <v>0</v>
      </c>
      <c r="BN64" s="100">
        <f t="shared" ca="1" si="267"/>
        <v>0</v>
      </c>
      <c r="BO64" s="156" t="str">
        <f t="shared" si="268"/>
        <v>Marginal</v>
      </c>
      <c r="BP64" s="247"/>
    </row>
    <row r="65" spans="1:68" ht="15" thickBot="1" x14ac:dyDescent="0.25">
      <c r="D65" s="236" t="s">
        <v>159</v>
      </c>
      <c r="E65" s="135" t="str">
        <f>$E$29</f>
        <v>Total Active</v>
      </c>
      <c r="F65" s="126">
        <f t="shared" ref="F65:G69" ca="1" si="295">IFERROR(F60 / F55, 0)</f>
        <v>0.53157407910234233</v>
      </c>
      <c r="G65" s="112">
        <f t="shared" ca="1" si="295"/>
        <v>0.47901805029160827</v>
      </c>
      <c r="H65" s="113">
        <f t="shared" ref="H65:H69" ca="1" si="296">IF(F$9 = 0, 0, IFERROR((F65 - G65) * 10000, 0))</f>
        <v>525.56028810734063</v>
      </c>
      <c r="I65" s="88"/>
      <c r="J65" s="126">
        <f ca="1">IFERROR(J60 / J55, 0)</f>
        <v>0.537090433993197</v>
      </c>
      <c r="K65" s="112">
        <f ca="1">IFERROR(K60 / K55, 0)</f>
        <v>0.53150251530503689</v>
      </c>
      <c r="L65" s="113">
        <f t="shared" ref="L65:L69" ca="1" si="297">IF(J$9 = 0, 0, IFERROR((J65 - K65) * 10000, 0))</f>
        <v>55.879186881601093</v>
      </c>
      <c r="M65" s="88"/>
      <c r="N65" s="126">
        <f ca="1">IFERROR(N60 / N55, 0)</f>
        <v>0</v>
      </c>
      <c r="O65" s="112">
        <f ca="1">IFERROR(O60 / O55, 0)</f>
        <v>0</v>
      </c>
      <c r="P65" s="113">
        <f t="shared" ref="P65:P69" ca="1" si="298">IF(N$9 = 0, 0, IFERROR((N65 - O65) * 10000, 0))</f>
        <v>0</v>
      </c>
      <c r="Q65" s="88"/>
      <c r="R65" s="126">
        <f ca="1">IFERROR(R60 / R55, 0)</f>
        <v>0</v>
      </c>
      <c r="S65" s="112">
        <f ca="1">IFERROR(S60 / S55, 0)</f>
        <v>0</v>
      </c>
      <c r="T65" s="113">
        <f t="shared" ref="T65:T69" ca="1" si="299">IF(R$9 = 0, 0, IFERROR((R65 - S65) * 10000, 0))</f>
        <v>0</v>
      </c>
      <c r="U65" s="126">
        <f ca="1">IFERROR(U60 / U55, 0)</f>
        <v>0</v>
      </c>
      <c r="V65" s="112">
        <f ca="1">IFERROR(V60 / V55, 0)</f>
        <v>0</v>
      </c>
      <c r="W65" s="113">
        <f t="shared" ref="W65:W69" ca="1" si="300">IF(U$9 = 0, 0, IFERROR((U65 - V65) * 10000, 0))</f>
        <v>0</v>
      </c>
      <c r="X65" s="126">
        <f ca="1">IFERROR(X60 / X55, 0)</f>
        <v>0</v>
      </c>
      <c r="Y65" s="112">
        <f ca="1">IFERROR(Y60 / Y55, 0)</f>
        <v>0</v>
      </c>
      <c r="Z65" s="113">
        <f t="shared" ref="Z65:Z69" ca="1" si="301">IF(X$9 = 0, 0, IFERROR((X65 - Y65) * 10000, 0))</f>
        <v>0</v>
      </c>
      <c r="AA65" s="126">
        <f ca="1">IFERROR(AA60 / AA55, 0)</f>
        <v>0</v>
      </c>
      <c r="AB65" s="112">
        <f ca="1">IFERROR(AB60 / AB55, 0)</f>
        <v>0</v>
      </c>
      <c r="AC65" s="113">
        <f t="shared" ref="AC65:AC69" ca="1" si="302">IF(AA$9 = 0, 0, IFERROR((AA65 - AB65) * 10000, 0))</f>
        <v>0</v>
      </c>
      <c r="AD65" s="88"/>
      <c r="AE65" s="126">
        <f ca="1">IFERROR(AE60 / AE55, 0)</f>
        <v>0</v>
      </c>
      <c r="AF65" s="112">
        <f ca="1">IFERROR(AF60 / AF55, 0)</f>
        <v>0</v>
      </c>
      <c r="AG65" s="113">
        <f t="shared" ref="AG65:AG69" ca="1" si="303">IF(AE$9 = 0, 0, IFERROR((AE65 - AF65) * 10000, 0))</f>
        <v>0</v>
      </c>
      <c r="AH65" s="126">
        <f ca="1">IFERROR(AH60 / AH55, 0)</f>
        <v>0</v>
      </c>
      <c r="AI65" s="112">
        <f ca="1">IFERROR(AI60 / AI55, 0)</f>
        <v>0</v>
      </c>
      <c r="AJ65" s="113">
        <f t="shared" ref="AJ65:AJ69" ca="1" si="304">IF(AH$9 = 0, 0, IFERROR((AH65 - AI65) * 10000, 0))</f>
        <v>0</v>
      </c>
      <c r="AK65" s="126">
        <f ca="1">IFERROR(AK60 / AK55, 0)</f>
        <v>0</v>
      </c>
      <c r="AL65" s="112">
        <f ca="1">IFERROR(AL60 / AL55, 0)</f>
        <v>0</v>
      </c>
      <c r="AM65" s="113">
        <f t="shared" ref="AM65:AM69" ca="1" si="305">IF(AK$9 = 0, 0, IFERROR((AK65 - AL65) * 10000, 0))</f>
        <v>0</v>
      </c>
      <c r="AN65" s="126">
        <f ca="1">IFERROR(AN60 / AN55, 0)</f>
        <v>0</v>
      </c>
      <c r="AO65" s="112">
        <f ca="1">IFERROR(AO60 / AO55, 0)</f>
        <v>0</v>
      </c>
      <c r="AP65" s="113">
        <f t="shared" ref="AP65:AP69" ca="1" si="306">IF(AN$9 = 0, 0, IFERROR((AN65 - AO65) * 10000, 0))</f>
        <v>0</v>
      </c>
      <c r="AQ65" s="126">
        <f ca="1">IFERROR(AQ60 / AQ55, 0)</f>
        <v>0</v>
      </c>
      <c r="AR65" s="112">
        <f ca="1">IFERROR(AR60 / AR55, 0)</f>
        <v>0</v>
      </c>
      <c r="AS65" s="113">
        <f t="shared" ref="AS65:AS69" ca="1" si="307">IF(AQ$9 = 0, 0, IFERROR((AQ65 - AR65) * 10000, 0))</f>
        <v>0</v>
      </c>
      <c r="AT65" s="126">
        <f ca="1">IFERROR(AT60 / AT55, 0)</f>
        <v>0</v>
      </c>
      <c r="AU65" s="112">
        <f ca="1">IFERROR(AU60 / AU55, 0)</f>
        <v>0</v>
      </c>
      <c r="AV65" s="113">
        <f t="shared" ref="AV65:AV69" ca="1" si="308">IF(AT$9 = 0, 0, IFERROR((AT65 - AU65) * 10000, 0))</f>
        <v>0</v>
      </c>
      <c r="AW65" s="126">
        <f ca="1">IFERROR(AW60 / AW55, 0)</f>
        <v>0</v>
      </c>
      <c r="AX65" s="112">
        <f ca="1">IFERROR(AX60 / AX55, 0)</f>
        <v>0</v>
      </c>
      <c r="AY65" s="113">
        <f t="shared" ref="AY65:AY69" ca="1" si="309">IF(AW$9 = 0, 0, IFERROR((AW65 - AX65) * 10000, 0))</f>
        <v>0</v>
      </c>
      <c r="AZ65" s="126">
        <f ca="1">IFERROR(AZ60 / AZ55, 0)</f>
        <v>0</v>
      </c>
      <c r="BA65" s="112">
        <f ca="1">IFERROR(BA60 / BA55, 0)</f>
        <v>0</v>
      </c>
      <c r="BB65" s="113">
        <f t="shared" ref="BB65:BB69" ca="1" si="310">IF(AZ$9 = 0, 0, IFERROR((AZ65 - BA65) * 10000, 0))</f>
        <v>0</v>
      </c>
      <c r="BC65" s="126">
        <f ca="1">IFERROR(BC60 / BC55, 0)</f>
        <v>0</v>
      </c>
      <c r="BD65" s="112">
        <f ca="1">IFERROR(BD60 / BD55, 0)</f>
        <v>0</v>
      </c>
      <c r="BE65" s="113">
        <f t="shared" ref="BE65:BE69" ca="1" si="311">IF(BC$9 = 0, 0, IFERROR((BC65 - BD65) * 10000, 0))</f>
        <v>0</v>
      </c>
      <c r="BF65" s="126">
        <f ca="1">IFERROR(BF60 / BF55, 0)</f>
        <v>0</v>
      </c>
      <c r="BG65" s="112">
        <f ca="1">IFERROR(BG60 / BG55, 0)</f>
        <v>0</v>
      </c>
      <c r="BH65" s="113">
        <f t="shared" ref="BH65:BH69" ca="1" si="312">IF(BF$9 = 0, 0, IFERROR((BF65 - BG65) * 10000, 0))</f>
        <v>0</v>
      </c>
      <c r="BI65" s="126">
        <f ca="1">IFERROR(BI60 / BI55, 0)</f>
        <v>0</v>
      </c>
      <c r="BJ65" s="112">
        <f ca="1">IFERROR(BJ60 / BJ55, 0)</f>
        <v>0</v>
      </c>
      <c r="BK65" s="113">
        <f t="shared" ref="BK65:BK69" ca="1" si="313">IF(BI$9 = 0, 0, IFERROR((BI65 - BJ65) * 10000, 0))</f>
        <v>0</v>
      </c>
      <c r="BL65" s="126">
        <f ca="1">IFERROR(BL60 / BL55, 0)</f>
        <v>0</v>
      </c>
      <c r="BM65" s="112">
        <f ca="1">IFERROR(BM60 / BM55, 0)</f>
        <v>0</v>
      </c>
      <c r="BN65" s="113">
        <f t="shared" ref="BN65:BN69" ca="1" si="314">IF(BL$9 = 0, 0, IFERROR((BL65 - BM65) * 10000, 0))</f>
        <v>0</v>
      </c>
      <c r="BO65" s="158" t="str">
        <f t="shared" si="268"/>
        <v>Total Active</v>
      </c>
      <c r="BP65" s="248" t="str">
        <f>$D65</f>
        <v>RETENTION</v>
      </c>
    </row>
    <row r="66" spans="1:68" ht="15" thickTop="1" x14ac:dyDescent="0.2">
      <c r="D66" s="237"/>
      <c r="E66" s="136" t="str">
        <f>$E$30</f>
        <v>Elite</v>
      </c>
      <c r="F66" s="127">
        <f t="shared" ca="1" si="295"/>
        <v>0.94172979571320858</v>
      </c>
      <c r="G66" s="105">
        <f t="shared" ca="1" si="295"/>
        <v>0.91616665543045916</v>
      </c>
      <c r="H66" s="106">
        <f t="shared" ca="1" si="296"/>
        <v>255.63140282749418</v>
      </c>
      <c r="I66" s="88"/>
      <c r="J66" s="127">
        <f t="shared" ref="J66:K69" ca="1" si="315">IFERROR(J61 / J56, 0)</f>
        <v>0.94489922267317883</v>
      </c>
      <c r="K66" s="105">
        <f t="shared" ca="1" si="315"/>
        <v>0.94170226513982125</v>
      </c>
      <c r="L66" s="106">
        <f t="shared" ca="1" si="297"/>
        <v>31.969575333575804</v>
      </c>
      <c r="M66" s="88"/>
      <c r="N66" s="127">
        <f t="shared" ref="N66:O69" ca="1" si="316">IFERROR(N61 / N56, 0)</f>
        <v>0</v>
      </c>
      <c r="O66" s="105">
        <f t="shared" ca="1" si="316"/>
        <v>0</v>
      </c>
      <c r="P66" s="106">
        <f t="shared" ca="1" si="298"/>
        <v>0</v>
      </c>
      <c r="Q66" s="88"/>
      <c r="R66" s="127">
        <f t="shared" ref="R66:S69" ca="1" si="317">IFERROR(R61 / R56, 0)</f>
        <v>0</v>
      </c>
      <c r="S66" s="105">
        <f t="shared" ca="1" si="317"/>
        <v>0</v>
      </c>
      <c r="T66" s="106">
        <f t="shared" ca="1" si="299"/>
        <v>0</v>
      </c>
      <c r="U66" s="127">
        <f t="shared" ref="U66:V69" ca="1" si="318">IFERROR(U61 / U56, 0)</f>
        <v>0</v>
      </c>
      <c r="V66" s="105">
        <f t="shared" ca="1" si="318"/>
        <v>0</v>
      </c>
      <c r="W66" s="106">
        <f t="shared" ca="1" si="300"/>
        <v>0</v>
      </c>
      <c r="X66" s="127">
        <f t="shared" ref="X66:Y69" ca="1" si="319">IFERROR(X61 / X56, 0)</f>
        <v>0</v>
      </c>
      <c r="Y66" s="105">
        <f t="shared" ca="1" si="319"/>
        <v>0</v>
      </c>
      <c r="Z66" s="106">
        <f t="shared" ca="1" si="301"/>
        <v>0</v>
      </c>
      <c r="AA66" s="127">
        <f t="shared" ref="AA66:AB69" ca="1" si="320">IFERROR(AA61 / AA56, 0)</f>
        <v>0</v>
      </c>
      <c r="AB66" s="105">
        <f t="shared" ca="1" si="320"/>
        <v>0</v>
      </c>
      <c r="AC66" s="106">
        <f t="shared" ca="1" si="302"/>
        <v>0</v>
      </c>
      <c r="AD66" s="88"/>
      <c r="AE66" s="127">
        <f t="shared" ref="AE66:AF69" ca="1" si="321">IFERROR(AE61 / AE56, 0)</f>
        <v>0</v>
      </c>
      <c r="AF66" s="105">
        <f t="shared" ca="1" si="321"/>
        <v>0</v>
      </c>
      <c r="AG66" s="106">
        <f t="shared" ca="1" si="303"/>
        <v>0</v>
      </c>
      <c r="AH66" s="127">
        <f t="shared" ref="AH66:AI69" ca="1" si="322">IFERROR(AH61 / AH56, 0)</f>
        <v>0</v>
      </c>
      <c r="AI66" s="105">
        <f t="shared" ca="1" si="322"/>
        <v>0</v>
      </c>
      <c r="AJ66" s="106">
        <f t="shared" ca="1" si="304"/>
        <v>0</v>
      </c>
      <c r="AK66" s="127">
        <f t="shared" ref="AK66:AL69" ca="1" si="323">IFERROR(AK61 / AK56, 0)</f>
        <v>0</v>
      </c>
      <c r="AL66" s="105">
        <f t="shared" ca="1" si="323"/>
        <v>0</v>
      </c>
      <c r="AM66" s="106">
        <f t="shared" ca="1" si="305"/>
        <v>0</v>
      </c>
      <c r="AN66" s="127">
        <f t="shared" ref="AN66:AO69" ca="1" si="324">IFERROR(AN61 / AN56, 0)</f>
        <v>0</v>
      </c>
      <c r="AO66" s="105">
        <f t="shared" ca="1" si="324"/>
        <v>0</v>
      </c>
      <c r="AP66" s="106">
        <f t="shared" ca="1" si="306"/>
        <v>0</v>
      </c>
      <c r="AQ66" s="127">
        <f t="shared" ref="AQ66:AR69" ca="1" si="325">IFERROR(AQ61 / AQ56, 0)</f>
        <v>0</v>
      </c>
      <c r="AR66" s="105">
        <f t="shared" ca="1" si="325"/>
        <v>0</v>
      </c>
      <c r="AS66" s="106">
        <f t="shared" ca="1" si="307"/>
        <v>0</v>
      </c>
      <c r="AT66" s="127">
        <f t="shared" ref="AT66:AU69" ca="1" si="326">IFERROR(AT61 / AT56, 0)</f>
        <v>0</v>
      </c>
      <c r="AU66" s="105">
        <f t="shared" ca="1" si="326"/>
        <v>0</v>
      </c>
      <c r="AV66" s="106">
        <f t="shared" ca="1" si="308"/>
        <v>0</v>
      </c>
      <c r="AW66" s="127">
        <f t="shared" ref="AW66:AX69" ca="1" si="327">IFERROR(AW61 / AW56, 0)</f>
        <v>0</v>
      </c>
      <c r="AX66" s="105">
        <f t="shared" ca="1" si="327"/>
        <v>0</v>
      </c>
      <c r="AY66" s="106">
        <f t="shared" ca="1" si="309"/>
        <v>0</v>
      </c>
      <c r="AZ66" s="127">
        <f t="shared" ref="AZ66:BA69" ca="1" si="328">IFERROR(AZ61 / AZ56, 0)</f>
        <v>0</v>
      </c>
      <c r="BA66" s="105">
        <f t="shared" ca="1" si="328"/>
        <v>0</v>
      </c>
      <c r="BB66" s="106">
        <f t="shared" ca="1" si="310"/>
        <v>0</v>
      </c>
      <c r="BC66" s="127">
        <f t="shared" ref="BC66:BD69" ca="1" si="329">IFERROR(BC61 / BC56, 0)</f>
        <v>0</v>
      </c>
      <c r="BD66" s="105">
        <f t="shared" ca="1" si="329"/>
        <v>0</v>
      </c>
      <c r="BE66" s="106">
        <f t="shared" ca="1" si="311"/>
        <v>0</v>
      </c>
      <c r="BF66" s="127">
        <f t="shared" ref="BF66:BG69" ca="1" si="330">IFERROR(BF61 / BF56, 0)</f>
        <v>0</v>
      </c>
      <c r="BG66" s="105">
        <f t="shared" ca="1" si="330"/>
        <v>0</v>
      </c>
      <c r="BH66" s="106">
        <f t="shared" ca="1" si="312"/>
        <v>0</v>
      </c>
      <c r="BI66" s="127">
        <f t="shared" ref="BI66:BJ69" ca="1" si="331">IFERROR(BI61 / BI56, 0)</f>
        <v>0</v>
      </c>
      <c r="BJ66" s="105">
        <f t="shared" ca="1" si="331"/>
        <v>0</v>
      </c>
      <c r="BK66" s="106">
        <f t="shared" ca="1" si="313"/>
        <v>0</v>
      </c>
      <c r="BL66" s="127">
        <f t="shared" ref="BL66:BM69" ca="1" si="332">IFERROR(BL61 / BL56, 0)</f>
        <v>0</v>
      </c>
      <c r="BM66" s="105">
        <f t="shared" ca="1" si="332"/>
        <v>0</v>
      </c>
      <c r="BN66" s="106">
        <f t="shared" ca="1" si="314"/>
        <v>0</v>
      </c>
      <c r="BO66" s="152" t="str">
        <f t="shared" si="268"/>
        <v>Elite</v>
      </c>
      <c r="BP66" s="249"/>
    </row>
    <row r="67" spans="1:68" x14ac:dyDescent="0.2">
      <c r="D67" s="237"/>
      <c r="E67" s="79" t="str">
        <f>$E$31</f>
        <v>High Value</v>
      </c>
      <c r="F67" s="28">
        <f t="shared" ca="1" si="295"/>
        <v>0.79684758576421078</v>
      </c>
      <c r="G67" s="10">
        <f t="shared" ca="1" si="295"/>
        <v>0.73889839485048481</v>
      </c>
      <c r="H67" s="18">
        <f t="shared" ca="1" si="296"/>
        <v>579.49190913725965</v>
      </c>
      <c r="I67" s="88"/>
      <c r="J67" s="28">
        <f t="shared" ca="1" si="315"/>
        <v>0.80657816807014571</v>
      </c>
      <c r="K67" s="10">
        <f t="shared" ca="1" si="315"/>
        <v>0.79685709530941684</v>
      </c>
      <c r="L67" s="18">
        <f t="shared" ca="1" si="297"/>
        <v>97.210727607288661</v>
      </c>
      <c r="M67" s="88"/>
      <c r="N67" s="28">
        <f t="shared" ca="1" si="316"/>
        <v>0</v>
      </c>
      <c r="O67" s="10">
        <f t="shared" ca="1" si="316"/>
        <v>0</v>
      </c>
      <c r="P67" s="18">
        <f t="shared" ca="1" si="298"/>
        <v>0</v>
      </c>
      <c r="Q67" s="88"/>
      <c r="R67" s="28">
        <f t="shared" ca="1" si="317"/>
        <v>0</v>
      </c>
      <c r="S67" s="10">
        <f t="shared" ca="1" si="317"/>
        <v>0</v>
      </c>
      <c r="T67" s="18">
        <f t="shared" ca="1" si="299"/>
        <v>0</v>
      </c>
      <c r="U67" s="28">
        <f t="shared" ca="1" si="318"/>
        <v>0</v>
      </c>
      <c r="V67" s="10">
        <f t="shared" ca="1" si="318"/>
        <v>0</v>
      </c>
      <c r="W67" s="18">
        <f t="shared" ca="1" si="300"/>
        <v>0</v>
      </c>
      <c r="X67" s="28">
        <f t="shared" ca="1" si="319"/>
        <v>0</v>
      </c>
      <c r="Y67" s="10">
        <f t="shared" ca="1" si="319"/>
        <v>0</v>
      </c>
      <c r="Z67" s="18">
        <f t="shared" ca="1" si="301"/>
        <v>0</v>
      </c>
      <c r="AA67" s="28">
        <f t="shared" ca="1" si="320"/>
        <v>0</v>
      </c>
      <c r="AB67" s="10">
        <f t="shared" ca="1" si="320"/>
        <v>0</v>
      </c>
      <c r="AC67" s="18">
        <f t="shared" ca="1" si="302"/>
        <v>0</v>
      </c>
      <c r="AD67" s="88"/>
      <c r="AE67" s="28">
        <f t="shared" ca="1" si="321"/>
        <v>0</v>
      </c>
      <c r="AF67" s="10">
        <f t="shared" ca="1" si="321"/>
        <v>0</v>
      </c>
      <c r="AG67" s="18">
        <f t="shared" ca="1" si="303"/>
        <v>0</v>
      </c>
      <c r="AH67" s="28">
        <f t="shared" ca="1" si="322"/>
        <v>0</v>
      </c>
      <c r="AI67" s="10">
        <f t="shared" ca="1" si="322"/>
        <v>0</v>
      </c>
      <c r="AJ67" s="18">
        <f t="shared" ca="1" si="304"/>
        <v>0</v>
      </c>
      <c r="AK67" s="28">
        <f t="shared" ca="1" si="323"/>
        <v>0</v>
      </c>
      <c r="AL67" s="10">
        <f t="shared" ca="1" si="323"/>
        <v>0</v>
      </c>
      <c r="AM67" s="18">
        <f t="shared" ca="1" si="305"/>
        <v>0</v>
      </c>
      <c r="AN67" s="28">
        <f t="shared" ca="1" si="324"/>
        <v>0</v>
      </c>
      <c r="AO67" s="10">
        <f t="shared" ca="1" si="324"/>
        <v>0</v>
      </c>
      <c r="AP67" s="18">
        <f t="shared" ca="1" si="306"/>
        <v>0</v>
      </c>
      <c r="AQ67" s="28">
        <f t="shared" ca="1" si="325"/>
        <v>0</v>
      </c>
      <c r="AR67" s="10">
        <f t="shared" ca="1" si="325"/>
        <v>0</v>
      </c>
      <c r="AS67" s="18">
        <f t="shared" ca="1" si="307"/>
        <v>0</v>
      </c>
      <c r="AT67" s="28">
        <f t="shared" ca="1" si="326"/>
        <v>0</v>
      </c>
      <c r="AU67" s="10">
        <f t="shared" ca="1" si="326"/>
        <v>0</v>
      </c>
      <c r="AV67" s="18">
        <f t="shared" ca="1" si="308"/>
        <v>0</v>
      </c>
      <c r="AW67" s="28">
        <f t="shared" ca="1" si="327"/>
        <v>0</v>
      </c>
      <c r="AX67" s="10">
        <f t="shared" ca="1" si="327"/>
        <v>0</v>
      </c>
      <c r="AY67" s="18">
        <f t="shared" ca="1" si="309"/>
        <v>0</v>
      </c>
      <c r="AZ67" s="28">
        <f t="shared" ca="1" si="328"/>
        <v>0</v>
      </c>
      <c r="BA67" s="10">
        <f t="shared" ca="1" si="328"/>
        <v>0</v>
      </c>
      <c r="BB67" s="18">
        <f t="shared" ca="1" si="310"/>
        <v>0</v>
      </c>
      <c r="BC67" s="28">
        <f t="shared" ca="1" si="329"/>
        <v>0</v>
      </c>
      <c r="BD67" s="10">
        <f t="shared" ca="1" si="329"/>
        <v>0</v>
      </c>
      <c r="BE67" s="18">
        <f t="shared" ca="1" si="311"/>
        <v>0</v>
      </c>
      <c r="BF67" s="28">
        <f t="shared" ca="1" si="330"/>
        <v>0</v>
      </c>
      <c r="BG67" s="10">
        <f t="shared" ca="1" si="330"/>
        <v>0</v>
      </c>
      <c r="BH67" s="18">
        <f t="shared" ca="1" si="312"/>
        <v>0</v>
      </c>
      <c r="BI67" s="28">
        <f t="shared" ca="1" si="331"/>
        <v>0</v>
      </c>
      <c r="BJ67" s="10">
        <f t="shared" ca="1" si="331"/>
        <v>0</v>
      </c>
      <c r="BK67" s="18">
        <f t="shared" ca="1" si="313"/>
        <v>0</v>
      </c>
      <c r="BL67" s="28">
        <f t="shared" ca="1" si="332"/>
        <v>0</v>
      </c>
      <c r="BM67" s="10">
        <f t="shared" ca="1" si="332"/>
        <v>0</v>
      </c>
      <c r="BN67" s="18">
        <f t="shared" ca="1" si="314"/>
        <v>0</v>
      </c>
      <c r="BO67" s="159" t="str">
        <f t="shared" si="268"/>
        <v>High Value</v>
      </c>
      <c r="BP67" s="249"/>
    </row>
    <row r="68" spans="1:68" x14ac:dyDescent="0.2">
      <c r="D68" s="238"/>
      <c r="E68" s="79" t="str">
        <f>$E$32</f>
        <v>Opportunity</v>
      </c>
      <c r="F68" s="28">
        <f t="shared" ca="1" si="295"/>
        <v>0.54478194211060937</v>
      </c>
      <c r="G68" s="10">
        <f t="shared" ca="1" si="295"/>
        <v>0.48419703755864701</v>
      </c>
      <c r="H68" s="18">
        <f t="shared" ca="1" si="296"/>
        <v>605.84904551962359</v>
      </c>
      <c r="I68" s="88"/>
      <c r="J68" s="28">
        <f t="shared" ca="1" si="315"/>
        <v>0.55338429246242338</v>
      </c>
      <c r="K68" s="10">
        <f t="shared" ca="1" si="315"/>
        <v>0.54468315086872221</v>
      </c>
      <c r="L68" s="18">
        <f t="shared" ca="1" si="297"/>
        <v>87.011415937011677</v>
      </c>
      <c r="M68" s="88"/>
      <c r="N68" s="28">
        <f t="shared" ca="1" si="316"/>
        <v>0</v>
      </c>
      <c r="O68" s="10">
        <f t="shared" ca="1" si="316"/>
        <v>0</v>
      </c>
      <c r="P68" s="18">
        <f t="shared" ca="1" si="298"/>
        <v>0</v>
      </c>
      <c r="Q68" s="88"/>
      <c r="R68" s="28">
        <f t="shared" ca="1" si="317"/>
        <v>0</v>
      </c>
      <c r="S68" s="10">
        <f t="shared" ca="1" si="317"/>
        <v>0</v>
      </c>
      <c r="T68" s="18">
        <f t="shared" ca="1" si="299"/>
        <v>0</v>
      </c>
      <c r="U68" s="28">
        <f t="shared" ca="1" si="318"/>
        <v>0</v>
      </c>
      <c r="V68" s="10">
        <f t="shared" ca="1" si="318"/>
        <v>0</v>
      </c>
      <c r="W68" s="18">
        <f t="shared" ca="1" si="300"/>
        <v>0</v>
      </c>
      <c r="X68" s="28">
        <f t="shared" ca="1" si="319"/>
        <v>0</v>
      </c>
      <c r="Y68" s="10">
        <f t="shared" ca="1" si="319"/>
        <v>0</v>
      </c>
      <c r="Z68" s="18">
        <f t="shared" ca="1" si="301"/>
        <v>0</v>
      </c>
      <c r="AA68" s="28">
        <f t="shared" ca="1" si="320"/>
        <v>0</v>
      </c>
      <c r="AB68" s="10">
        <f t="shared" ca="1" si="320"/>
        <v>0</v>
      </c>
      <c r="AC68" s="18">
        <f t="shared" ca="1" si="302"/>
        <v>0</v>
      </c>
      <c r="AD68" s="88"/>
      <c r="AE68" s="28">
        <f t="shared" ca="1" si="321"/>
        <v>0</v>
      </c>
      <c r="AF68" s="10">
        <f t="shared" ca="1" si="321"/>
        <v>0</v>
      </c>
      <c r="AG68" s="18">
        <f t="shared" ca="1" si="303"/>
        <v>0</v>
      </c>
      <c r="AH68" s="28">
        <f t="shared" ca="1" si="322"/>
        <v>0</v>
      </c>
      <c r="AI68" s="10">
        <f t="shared" ca="1" si="322"/>
        <v>0</v>
      </c>
      <c r="AJ68" s="18">
        <f t="shared" ca="1" si="304"/>
        <v>0</v>
      </c>
      <c r="AK68" s="28">
        <f t="shared" ca="1" si="323"/>
        <v>0</v>
      </c>
      <c r="AL68" s="10">
        <f t="shared" ca="1" si="323"/>
        <v>0</v>
      </c>
      <c r="AM68" s="18">
        <f t="shared" ca="1" si="305"/>
        <v>0</v>
      </c>
      <c r="AN68" s="28">
        <f t="shared" ca="1" si="324"/>
        <v>0</v>
      </c>
      <c r="AO68" s="10">
        <f t="shared" ca="1" si="324"/>
        <v>0</v>
      </c>
      <c r="AP68" s="18">
        <f t="shared" ca="1" si="306"/>
        <v>0</v>
      </c>
      <c r="AQ68" s="28">
        <f t="shared" ca="1" si="325"/>
        <v>0</v>
      </c>
      <c r="AR68" s="10">
        <f t="shared" ca="1" si="325"/>
        <v>0</v>
      </c>
      <c r="AS68" s="18">
        <f t="shared" ca="1" si="307"/>
        <v>0</v>
      </c>
      <c r="AT68" s="28">
        <f t="shared" ca="1" si="326"/>
        <v>0</v>
      </c>
      <c r="AU68" s="10">
        <f t="shared" ca="1" si="326"/>
        <v>0</v>
      </c>
      <c r="AV68" s="18">
        <f t="shared" ca="1" si="308"/>
        <v>0</v>
      </c>
      <c r="AW68" s="28">
        <f t="shared" ca="1" si="327"/>
        <v>0</v>
      </c>
      <c r="AX68" s="10">
        <f t="shared" ca="1" si="327"/>
        <v>0</v>
      </c>
      <c r="AY68" s="18">
        <f t="shared" ca="1" si="309"/>
        <v>0</v>
      </c>
      <c r="AZ68" s="28">
        <f t="shared" ca="1" si="328"/>
        <v>0</v>
      </c>
      <c r="BA68" s="10">
        <f t="shared" ca="1" si="328"/>
        <v>0</v>
      </c>
      <c r="BB68" s="18">
        <f t="shared" ca="1" si="310"/>
        <v>0</v>
      </c>
      <c r="BC68" s="28">
        <f t="shared" ca="1" si="329"/>
        <v>0</v>
      </c>
      <c r="BD68" s="10">
        <f t="shared" ca="1" si="329"/>
        <v>0</v>
      </c>
      <c r="BE68" s="18">
        <f t="shared" ca="1" si="311"/>
        <v>0</v>
      </c>
      <c r="BF68" s="28">
        <f t="shared" ca="1" si="330"/>
        <v>0</v>
      </c>
      <c r="BG68" s="10">
        <f t="shared" ca="1" si="330"/>
        <v>0</v>
      </c>
      <c r="BH68" s="18">
        <f t="shared" ca="1" si="312"/>
        <v>0</v>
      </c>
      <c r="BI68" s="28">
        <f t="shared" ca="1" si="331"/>
        <v>0</v>
      </c>
      <c r="BJ68" s="10">
        <f t="shared" ca="1" si="331"/>
        <v>0</v>
      </c>
      <c r="BK68" s="18">
        <f t="shared" ca="1" si="313"/>
        <v>0</v>
      </c>
      <c r="BL68" s="28">
        <f t="shared" ca="1" si="332"/>
        <v>0</v>
      </c>
      <c r="BM68" s="10">
        <f t="shared" ca="1" si="332"/>
        <v>0</v>
      </c>
      <c r="BN68" s="18">
        <f t="shared" ca="1" si="314"/>
        <v>0</v>
      </c>
      <c r="BO68" s="159" t="str">
        <f t="shared" si="268"/>
        <v>Opportunity</v>
      </c>
      <c r="BP68" s="250"/>
    </row>
    <row r="69" spans="1:68" x14ac:dyDescent="0.2">
      <c r="D69" s="239"/>
      <c r="E69" s="78" t="str">
        <f>$E$33</f>
        <v>Marginal</v>
      </c>
      <c r="F69" s="30">
        <f t="shared" ca="1" si="295"/>
        <v>0.35215005199966798</v>
      </c>
      <c r="G69" s="14">
        <f t="shared" ca="1" si="295"/>
        <v>0.30399170355575617</v>
      </c>
      <c r="H69" s="19">
        <f t="shared" ca="1" si="296"/>
        <v>481.58348443911814</v>
      </c>
      <c r="I69" s="88"/>
      <c r="J69" s="30">
        <f t="shared" ca="1" si="315"/>
        <v>0.36001795568012612</v>
      </c>
      <c r="K69" s="14">
        <f t="shared" ca="1" si="315"/>
        <v>0.35206347268843452</v>
      </c>
      <c r="L69" s="19">
        <f t="shared" ca="1" si="297"/>
        <v>79.544829916916029</v>
      </c>
      <c r="M69" s="88"/>
      <c r="N69" s="30">
        <f t="shared" ca="1" si="316"/>
        <v>0</v>
      </c>
      <c r="O69" s="14">
        <f t="shared" ca="1" si="316"/>
        <v>0</v>
      </c>
      <c r="P69" s="19">
        <f t="shared" ca="1" si="298"/>
        <v>0</v>
      </c>
      <c r="Q69" s="88"/>
      <c r="R69" s="30">
        <f t="shared" ca="1" si="317"/>
        <v>0</v>
      </c>
      <c r="S69" s="14">
        <f t="shared" ca="1" si="317"/>
        <v>0</v>
      </c>
      <c r="T69" s="19">
        <f t="shared" ca="1" si="299"/>
        <v>0</v>
      </c>
      <c r="U69" s="30">
        <f t="shared" ca="1" si="318"/>
        <v>0</v>
      </c>
      <c r="V69" s="14">
        <f t="shared" ca="1" si="318"/>
        <v>0</v>
      </c>
      <c r="W69" s="19">
        <f t="shared" ca="1" si="300"/>
        <v>0</v>
      </c>
      <c r="X69" s="30">
        <f t="shared" ca="1" si="319"/>
        <v>0</v>
      </c>
      <c r="Y69" s="14">
        <f t="shared" ca="1" si="319"/>
        <v>0</v>
      </c>
      <c r="Z69" s="19">
        <f t="shared" ca="1" si="301"/>
        <v>0</v>
      </c>
      <c r="AA69" s="30">
        <f t="shared" ca="1" si="320"/>
        <v>0</v>
      </c>
      <c r="AB69" s="14">
        <f t="shared" ca="1" si="320"/>
        <v>0</v>
      </c>
      <c r="AC69" s="19">
        <f t="shared" ca="1" si="302"/>
        <v>0</v>
      </c>
      <c r="AD69" s="88"/>
      <c r="AE69" s="30">
        <f t="shared" ca="1" si="321"/>
        <v>0</v>
      </c>
      <c r="AF69" s="14">
        <f t="shared" ca="1" si="321"/>
        <v>0</v>
      </c>
      <c r="AG69" s="19">
        <f t="shared" ca="1" si="303"/>
        <v>0</v>
      </c>
      <c r="AH69" s="30">
        <f t="shared" ca="1" si="322"/>
        <v>0</v>
      </c>
      <c r="AI69" s="14">
        <f t="shared" ca="1" si="322"/>
        <v>0</v>
      </c>
      <c r="AJ69" s="19">
        <f t="shared" ca="1" si="304"/>
        <v>0</v>
      </c>
      <c r="AK69" s="30">
        <f t="shared" ca="1" si="323"/>
        <v>0</v>
      </c>
      <c r="AL69" s="14">
        <f t="shared" ca="1" si="323"/>
        <v>0</v>
      </c>
      <c r="AM69" s="19">
        <f t="shared" ca="1" si="305"/>
        <v>0</v>
      </c>
      <c r="AN69" s="30">
        <f t="shared" ca="1" si="324"/>
        <v>0</v>
      </c>
      <c r="AO69" s="14">
        <f t="shared" ca="1" si="324"/>
        <v>0</v>
      </c>
      <c r="AP69" s="19">
        <f t="shared" ca="1" si="306"/>
        <v>0</v>
      </c>
      <c r="AQ69" s="30">
        <f t="shared" ca="1" si="325"/>
        <v>0</v>
      </c>
      <c r="AR69" s="14">
        <f t="shared" ca="1" si="325"/>
        <v>0</v>
      </c>
      <c r="AS69" s="19">
        <f t="shared" ca="1" si="307"/>
        <v>0</v>
      </c>
      <c r="AT69" s="30">
        <f t="shared" ca="1" si="326"/>
        <v>0</v>
      </c>
      <c r="AU69" s="14">
        <f t="shared" ca="1" si="326"/>
        <v>0</v>
      </c>
      <c r="AV69" s="19">
        <f t="shared" ca="1" si="308"/>
        <v>0</v>
      </c>
      <c r="AW69" s="30">
        <f t="shared" ca="1" si="327"/>
        <v>0</v>
      </c>
      <c r="AX69" s="14">
        <f t="shared" ca="1" si="327"/>
        <v>0</v>
      </c>
      <c r="AY69" s="19">
        <f t="shared" ca="1" si="309"/>
        <v>0</v>
      </c>
      <c r="AZ69" s="30">
        <f t="shared" ca="1" si="328"/>
        <v>0</v>
      </c>
      <c r="BA69" s="14">
        <f t="shared" ca="1" si="328"/>
        <v>0</v>
      </c>
      <c r="BB69" s="19">
        <f t="shared" ca="1" si="310"/>
        <v>0</v>
      </c>
      <c r="BC69" s="30">
        <f t="shared" ca="1" si="329"/>
        <v>0</v>
      </c>
      <c r="BD69" s="14">
        <f t="shared" ca="1" si="329"/>
        <v>0</v>
      </c>
      <c r="BE69" s="19">
        <f t="shared" ca="1" si="311"/>
        <v>0</v>
      </c>
      <c r="BF69" s="30">
        <f t="shared" ca="1" si="330"/>
        <v>0</v>
      </c>
      <c r="BG69" s="14">
        <f t="shared" ca="1" si="330"/>
        <v>0</v>
      </c>
      <c r="BH69" s="19">
        <f t="shared" ca="1" si="312"/>
        <v>0</v>
      </c>
      <c r="BI69" s="30">
        <f t="shared" ca="1" si="331"/>
        <v>0</v>
      </c>
      <c r="BJ69" s="14">
        <f t="shared" ca="1" si="331"/>
        <v>0</v>
      </c>
      <c r="BK69" s="19">
        <f t="shared" ca="1" si="313"/>
        <v>0</v>
      </c>
      <c r="BL69" s="30">
        <f t="shared" ca="1" si="332"/>
        <v>0</v>
      </c>
      <c r="BM69" s="14">
        <f t="shared" ca="1" si="332"/>
        <v>0</v>
      </c>
      <c r="BN69" s="19">
        <f t="shared" ca="1" si="314"/>
        <v>0</v>
      </c>
      <c r="BO69" s="156" t="str">
        <f t="shared" si="268"/>
        <v>Marginal</v>
      </c>
      <c r="BP69" s="251"/>
    </row>
    <row r="70" spans="1:68" ht="3.75" customHeight="1" x14ac:dyDescent="0.2">
      <c r="D70" s="144"/>
      <c r="E70" s="144"/>
      <c r="F70" s="144"/>
      <c r="G70" s="144"/>
      <c r="H70" s="160"/>
      <c r="I70" s="138"/>
      <c r="J70" s="144"/>
      <c r="K70" s="144"/>
      <c r="L70" s="160"/>
      <c r="M70" s="138"/>
      <c r="N70" s="144"/>
      <c r="O70" s="144"/>
      <c r="P70" s="160"/>
      <c r="Q70" s="138"/>
      <c r="R70" s="144"/>
      <c r="S70" s="144"/>
      <c r="T70" s="160"/>
      <c r="U70" s="144"/>
      <c r="V70" s="144"/>
      <c r="W70" s="160"/>
      <c r="X70" s="144"/>
      <c r="Y70" s="144"/>
      <c r="Z70" s="160"/>
      <c r="AA70" s="144"/>
      <c r="AB70" s="144"/>
      <c r="AC70" s="160"/>
      <c r="AD70" s="138"/>
      <c r="AE70" s="144"/>
      <c r="AF70" s="144"/>
      <c r="AG70" s="160"/>
      <c r="AH70" s="144"/>
      <c r="AI70" s="144"/>
      <c r="AJ70" s="160"/>
      <c r="AK70" s="144"/>
      <c r="AL70" s="144"/>
      <c r="AM70" s="160"/>
      <c r="AN70" s="144"/>
      <c r="AO70" s="144"/>
      <c r="AP70" s="160"/>
      <c r="AQ70" s="144"/>
      <c r="AR70" s="144"/>
      <c r="AS70" s="160"/>
      <c r="AT70" s="144"/>
      <c r="AU70" s="144"/>
      <c r="AV70" s="160"/>
      <c r="AW70" s="144"/>
      <c r="AX70" s="144"/>
      <c r="AY70" s="160"/>
      <c r="AZ70" s="144"/>
      <c r="BA70" s="144"/>
      <c r="BB70" s="160"/>
      <c r="BC70" s="144"/>
      <c r="BD70" s="144"/>
      <c r="BE70" s="160"/>
      <c r="BF70" s="144"/>
      <c r="BG70" s="144"/>
      <c r="BH70" s="160"/>
      <c r="BI70" s="144"/>
      <c r="BJ70" s="144"/>
      <c r="BK70" s="160"/>
      <c r="BL70" s="144"/>
      <c r="BM70" s="144"/>
      <c r="BN70" s="160"/>
      <c r="BO70" s="144"/>
      <c r="BP70" s="144"/>
    </row>
    <row r="71" spans="1:68" ht="15" hidden="1" thickBot="1" x14ac:dyDescent="0.25">
      <c r="A71" s="6" t="str">
        <f>A$29</f>
        <v>&gt;= 1</v>
      </c>
      <c r="B71" s="3" t="str">
        <f t="shared" ref="B71" si="333">B$29</f>
        <v>&gt;= 0</v>
      </c>
      <c r="D71" s="236" t="s">
        <v>160</v>
      </c>
      <c r="E71" s="135" t="str">
        <f>$E$29</f>
        <v>Total Active</v>
      </c>
      <c r="F71" s="123">
        <f t="shared" ref="F71:G75" ca="1" si="334">SUMIFS(ORDER_COUNT_T, CHANNEL_COUNT, $A$2, IS_JJCC, $B$2, CUST_GROUP, $A71, RECENCY_GROUP, $B71, TIMEFRAME, F$1)</f>
        <v>2897456</v>
      </c>
      <c r="G71" s="117">
        <f t="shared" ca="1" si="334"/>
        <v>2582827</v>
      </c>
      <c r="H71" s="115">
        <f t="shared" ref="H71:H75" ca="1" si="335">IF(F$9 = 0, 0, IFERROR((F71 - G71) / G71, 0))</f>
        <v>0.12181574685412534</v>
      </c>
      <c r="I71" s="141"/>
      <c r="J71" s="123">
        <f t="shared" ref="J71:K75" ca="1" si="336">SUMIFS(ORDER_COUNT_T, CHANNEL_COUNT, $A$2, IS_JJCC, $B$2, CUST_GROUP, $A71, RECENCY_GROUP, $B71, TIMEFRAME, J$1)</f>
        <v>3251379</v>
      </c>
      <c r="K71" s="117">
        <f t="shared" ca="1" si="336"/>
        <v>2897284</v>
      </c>
      <c r="L71" s="115">
        <f t="shared" ref="L71:L75" ca="1" si="337">IF(J$9 = 0, 0, IFERROR((J71 - K71) / K71, 0))</f>
        <v>0.12221618591756969</v>
      </c>
      <c r="M71" s="141"/>
      <c r="N71" s="123">
        <f t="shared" ref="N71:O75" ca="1" si="338">SUMIFS(ORDER_COUNT_T, CHANNEL_COUNT, $A$2, IS_JJCC, $B$2, CUST_GROUP, $A71, RECENCY_GROUP, $B71, TIMEFRAME, N$1)</f>
        <v>3251379</v>
      </c>
      <c r="O71" s="117">
        <f t="shared" ca="1" si="338"/>
        <v>2897284</v>
      </c>
      <c r="P71" s="115">
        <f t="shared" ref="P71:P75" ca="1" si="339">IF(N$9 = 0, 0, IFERROR((N71 - O71) / O71, 0))</f>
        <v>0.12221618591756969</v>
      </c>
      <c r="Q71" s="141"/>
      <c r="R71" s="123">
        <f t="shared" ref="R71:S75" ca="1" si="340">SUMIFS(ORDER_COUNT_T, CHANNEL_COUNT, $A$2, IS_JJCC, $B$2, CUST_GROUP, $A71, RECENCY_GROUP, $B71, TIMEFRAME, R$1)</f>
        <v>951305</v>
      </c>
      <c r="S71" s="117">
        <f t="shared" ca="1" si="340"/>
        <v>839578</v>
      </c>
      <c r="T71" s="115">
        <f t="shared" ref="T71:T75" ca="1" si="341">IF(R$9 = 0, 0, IFERROR((R71 - S71) / S71, 0))</f>
        <v>0.13307518777290495</v>
      </c>
      <c r="U71" s="123">
        <f t="shared" ref="U71:V75" ca="1" si="342">SUMIFS(ORDER_COUNT_T, CHANNEL_COUNT, $A$2, IS_JJCC, $B$2, CUST_GROUP, $A71, RECENCY_GROUP, $B71, TIMEFRAME, U$1)</f>
        <v>1104284</v>
      </c>
      <c r="V71" s="117">
        <f t="shared" ca="1" si="342"/>
        <v>971413</v>
      </c>
      <c r="W71" s="115">
        <f t="shared" ref="W71:W75" ca="1" si="343">IF(U$9 = 0, 0, IFERROR((U71 - V71) / V71, 0))</f>
        <v>0.13678116310982044</v>
      </c>
      <c r="X71" s="123">
        <f t="shared" ref="X71:Y75" ca="1" si="344">SUMIFS(ORDER_COUNT_T, CHANNEL_COUNT, $A$2, IS_JJCC, $B$2, CUST_GROUP, $A71, RECENCY_GROUP, $B71, TIMEFRAME, X$1)</f>
        <v>1053151</v>
      </c>
      <c r="Y71" s="117">
        <f t="shared" ca="1" si="344"/>
        <v>932065</v>
      </c>
      <c r="Z71" s="115">
        <f t="shared" ref="Z71:Z75" ca="1" si="345">IF(X$9 = 0, 0, IFERROR((X71 - Y71) / Y71, 0))</f>
        <v>0.12991154050414938</v>
      </c>
      <c r="AA71" s="123">
        <f t="shared" ref="AA71:AB75" ca="1" si="346">SUMIFS(ORDER_COUNT_T, CHANNEL_COUNT, $A$2, IS_JJCC, $B$2, CUST_GROUP, $A71, RECENCY_GROUP, $B71, TIMEFRAME, AA$1)</f>
        <v>1195095</v>
      </c>
      <c r="AB71" s="117">
        <f t="shared" ca="1" si="346"/>
        <v>1042986</v>
      </c>
      <c r="AC71" s="115">
        <f t="shared" ref="AC71:AC75" ca="1" si="347">IF(AA$9 = 0, 0, IFERROR((AA71 - AB71) / AB71, 0))</f>
        <v>0.14583992498461149</v>
      </c>
      <c r="AD71" s="141"/>
      <c r="AE71" s="123">
        <f t="shared" ref="AE71:AF75" ca="1" si="348">SUMIFS(ORDER_COUNT_T, CHANNEL_COUNT, $A$2, IS_JJCC, $B$2, CUST_GROUP, $A71, RECENCY_GROUP, $B71, TIMEFRAME, AE$1)</f>
        <v>270591</v>
      </c>
      <c r="AF71" s="117">
        <f t="shared" ca="1" si="348"/>
        <v>221197</v>
      </c>
      <c r="AG71" s="115">
        <f t="shared" ref="AG71:AG75" ca="1" si="349">IF(AE$9 = 0, 0, IFERROR((AE71 - AF71) / AF71, 0))</f>
        <v>0.22330320935636561</v>
      </c>
      <c r="AH71" s="123">
        <f t="shared" ref="AH71:AI75" ca="1" si="350">SUMIFS(ORDER_COUNT_T, CHANNEL_COUNT, $A$2, IS_JJCC, $B$2, CUST_GROUP, $A71, RECENCY_GROUP, $B71, TIMEFRAME, AH$1)</f>
        <v>424548</v>
      </c>
      <c r="AI71" s="117">
        <f t="shared" ca="1" si="350"/>
        <v>382266</v>
      </c>
      <c r="AJ71" s="115">
        <f t="shared" ref="AJ71:AJ75" ca="1" si="351">IF(AH$9 = 0, 0, IFERROR((AH71 - AI71) / AI71, 0))</f>
        <v>0.11060884305692895</v>
      </c>
      <c r="AK71" s="123">
        <f t="shared" ref="AK71:AL75" ca="1" si="352">SUMIFS(ORDER_COUNT_T, CHANNEL_COUNT, $A$2, IS_JJCC, $B$2, CUST_GROUP, $A71, RECENCY_GROUP, $B71, TIMEFRAME, AK$1)</f>
        <v>391914</v>
      </c>
      <c r="AL71" s="117">
        <f t="shared" ca="1" si="352"/>
        <v>339199</v>
      </c>
      <c r="AM71" s="115">
        <f t="shared" ref="AM71:AM75" ca="1" si="353">IF(AK$9 = 0, 0, IFERROR((AK71 - AL71) / AL71, 0))</f>
        <v>0.1554102459028476</v>
      </c>
      <c r="AN71" s="123">
        <f t="shared" ref="AN71:AO75" ca="1" si="354">SUMIFS(ORDER_COUNT_T, CHANNEL_COUNT, $A$2, IS_JJCC, $B$2, CUST_GROUP, $A71, RECENCY_GROUP, $B71, TIMEFRAME, AN$1)</f>
        <v>410558</v>
      </c>
      <c r="AO71" s="117">
        <f t="shared" ca="1" si="354"/>
        <v>388889</v>
      </c>
      <c r="AP71" s="115">
        <f t="shared" ref="AP71:AP75" ca="1" si="355">IF(AN$9 = 0, 0, IFERROR((AN71 - AO71) / AO71, 0))</f>
        <v>5.5720269794208632E-2</v>
      </c>
      <c r="AQ71" s="123">
        <f t="shared" ref="AQ71:AR75" ca="1" si="356">SUMIFS(ORDER_COUNT_T, CHANNEL_COUNT, $A$2, IS_JJCC, $B$2, CUST_GROUP, $A71, RECENCY_GROUP, $B71, TIMEFRAME, AQ$1)</f>
        <v>513692</v>
      </c>
      <c r="AR71" s="117">
        <f t="shared" ca="1" si="356"/>
        <v>417857</v>
      </c>
      <c r="AS71" s="115">
        <f t="shared" ref="AS71:AS75" ca="1" si="357">IF(AQ$9 = 0, 0, IFERROR((AQ71 - AR71) / AR71, 0))</f>
        <v>0.22934879635856287</v>
      </c>
      <c r="AT71" s="123">
        <f t="shared" ref="AT71:AU75" ca="1" si="358">SUMIFS(ORDER_COUNT_T, CHANNEL_COUNT, $A$2, IS_JJCC, $B$2, CUST_GROUP, $A71, RECENCY_GROUP, $B71, TIMEFRAME, AT$1)</f>
        <v>343726</v>
      </c>
      <c r="AU71" s="117">
        <f t="shared" ca="1" si="358"/>
        <v>299151</v>
      </c>
      <c r="AV71" s="115">
        <f t="shared" ref="AV71:AV75" ca="1" si="359">IF(AT$9 = 0, 0, IFERROR((AT71 - AU71) / AU71, 0))</f>
        <v>0.14900501753295159</v>
      </c>
      <c r="AW71" s="123">
        <f t="shared" ref="AW71:AX75" ca="1" si="360">SUMIFS(ORDER_COUNT_T, CHANNEL_COUNT, $A$2, IS_JJCC, $B$2, CUST_GROUP, $A71, RECENCY_GROUP, $B71, TIMEFRAME, AW$1)</f>
        <v>330671</v>
      </c>
      <c r="AX71" s="117">
        <f t="shared" ca="1" si="360"/>
        <v>277412</v>
      </c>
      <c r="AY71" s="115">
        <f t="shared" ref="AY71:AY75" ca="1" si="361">IF(AW$9 = 0, 0, IFERROR((AW71 - AX71) / AX71, 0))</f>
        <v>0.19198520611941805</v>
      </c>
      <c r="AZ71" s="123">
        <f t="shared" ref="AZ71:BA75" ca="1" si="362">SUMIFS(ORDER_COUNT_T, CHANNEL_COUNT, $A$2, IS_JJCC, $B$2, CUST_GROUP, $A71, RECENCY_GROUP, $B71, TIMEFRAME, AZ$1)</f>
        <v>465163</v>
      </c>
      <c r="BA71" s="117">
        <f t="shared" ca="1" si="362"/>
        <v>417528</v>
      </c>
      <c r="BB71" s="115">
        <f t="shared" ref="BB71:BB75" ca="1" si="363">IF(AZ$9 = 0, 0, IFERROR((AZ71 - BA71) / BA71, 0))</f>
        <v>0.1140881569619283</v>
      </c>
      <c r="BC71" s="123">
        <f t="shared" ref="BC71:BD75" ca="1" si="364">SUMIFS(ORDER_COUNT_T, CHANNEL_COUNT, $A$2, IS_JJCC, $B$2, CUST_GROUP, $A71, RECENCY_GROUP, $B71, TIMEFRAME, BC$1)</f>
        <v>413202</v>
      </c>
      <c r="BD71" s="117">
        <f t="shared" ca="1" si="364"/>
        <v>361531</v>
      </c>
      <c r="BE71" s="115">
        <f t="shared" ref="BE71:BE75" ca="1" si="365">IF(BC$9 = 0, 0, IFERROR((BC71 - BD71) / BD71, 0))</f>
        <v>0.14292273691605975</v>
      </c>
      <c r="BF71" s="123">
        <f t="shared" ref="BF71:BG75" ca="1" si="366">SUMIFS(ORDER_COUNT_T, CHANNEL_COUNT, $A$2, IS_JJCC, $B$2, CUST_GROUP, $A71, RECENCY_GROUP, $B71, TIMEFRAME, BF$1)</f>
        <v>432867</v>
      </c>
      <c r="BG71" s="117">
        <f t="shared" ca="1" si="366"/>
        <v>380761</v>
      </c>
      <c r="BH71" s="115">
        <f t="shared" ref="BH71:BH75" ca="1" si="367">IF(BF$9 = 0, 0, IFERROR((BF71 - BG71) / BG71, 0))</f>
        <v>0.13684699851087689</v>
      </c>
      <c r="BI71" s="123">
        <f t="shared" ref="BI71:BJ75" ca="1" si="368">SUMIFS(ORDER_COUNT_T, CHANNEL_COUNT, $A$2, IS_JJCC, $B$2, CUST_GROUP, $A71, RECENCY_GROUP, $B71, TIMEFRAME, BI$1)</f>
        <v>624968</v>
      </c>
      <c r="BJ71" s="117">
        <f t="shared" ca="1" si="368"/>
        <v>536025</v>
      </c>
      <c r="BK71" s="115">
        <f t="shared" ref="BK71:BK75" ca="1" si="369">IF(BI$9 = 0, 0, IFERROR((BI71 - BJ71) / BJ71, 0))</f>
        <v>0.1659306935310853</v>
      </c>
      <c r="BL71" s="123">
        <f t="shared" ref="BL71:BM75" ca="1" si="370">SUMIFS(ORDER_COUNT_T, CHANNEL_COUNT, $A$2, IS_JJCC, $B$2, CUST_GROUP, $A71, RECENCY_GROUP, $B71, TIMEFRAME, BL$1)</f>
        <v>347238</v>
      </c>
      <c r="BM71" s="117">
        <f t="shared" ca="1" si="370"/>
        <v>302484</v>
      </c>
      <c r="BN71" s="115">
        <f t="shared" ref="BN71:BN75" ca="1" si="371">IF(BL$9 = 0, 0, IFERROR((BL71 - BM71) / BM71, 0))</f>
        <v>0.14795493315348912</v>
      </c>
      <c r="BO71" s="158" t="str">
        <f t="shared" ref="BO71:BO75" si="372">E71</f>
        <v>Total Active</v>
      </c>
      <c r="BP71" s="248" t="str">
        <f>$D71</f>
        <v>TRANS</v>
      </c>
    </row>
    <row r="72" spans="1:68" ht="15" hidden="1" thickTop="1" x14ac:dyDescent="0.2">
      <c r="A72" s="6">
        <f>A$30</f>
        <v>5</v>
      </c>
      <c r="B72" s="3" t="str">
        <f t="shared" ref="B72" si="373">B$30</f>
        <v>&gt;= 0</v>
      </c>
      <c r="D72" s="237"/>
      <c r="E72" s="136" t="str">
        <f>$E$30</f>
        <v>Elite</v>
      </c>
      <c r="F72" s="124">
        <f t="shared" ca="1" si="334"/>
        <v>384312</v>
      </c>
      <c r="G72" s="110">
        <f t="shared" ca="1" si="334"/>
        <v>356088</v>
      </c>
      <c r="H72" s="108">
        <f t="shared" ca="1" si="335"/>
        <v>7.9261306193974521E-2</v>
      </c>
      <c r="I72" s="141"/>
      <c r="J72" s="124">
        <f t="shared" ca="1" si="336"/>
        <v>434157</v>
      </c>
      <c r="K72" s="110">
        <f t="shared" ca="1" si="336"/>
        <v>384244</v>
      </c>
      <c r="L72" s="108">
        <f t="shared" ca="1" si="337"/>
        <v>0.12989923069716117</v>
      </c>
      <c r="M72" s="141"/>
      <c r="N72" s="124">
        <f t="shared" ca="1" si="338"/>
        <v>434157</v>
      </c>
      <c r="O72" s="110">
        <f t="shared" ca="1" si="338"/>
        <v>384244</v>
      </c>
      <c r="P72" s="108">
        <f t="shared" ca="1" si="339"/>
        <v>0.12989923069716117</v>
      </c>
      <c r="Q72" s="141"/>
      <c r="R72" s="124">
        <f t="shared" ca="1" si="340"/>
        <v>98069</v>
      </c>
      <c r="S72" s="110">
        <f t="shared" ca="1" si="340"/>
        <v>87424</v>
      </c>
      <c r="T72" s="108">
        <f t="shared" ca="1" si="341"/>
        <v>0.12176290263543192</v>
      </c>
      <c r="U72" s="124">
        <f t="shared" ca="1" si="342"/>
        <v>108726</v>
      </c>
      <c r="V72" s="110">
        <f t="shared" ca="1" si="342"/>
        <v>96949</v>
      </c>
      <c r="W72" s="108">
        <f t="shared" ca="1" si="343"/>
        <v>0.12147624008499314</v>
      </c>
      <c r="X72" s="124">
        <f t="shared" ca="1" si="344"/>
        <v>112898</v>
      </c>
      <c r="Y72" s="110">
        <f t="shared" ca="1" si="344"/>
        <v>99163</v>
      </c>
      <c r="Z72" s="108">
        <f t="shared" ca="1" si="345"/>
        <v>0.13850932303379285</v>
      </c>
      <c r="AA72" s="124">
        <f t="shared" ca="1" si="346"/>
        <v>114094</v>
      </c>
      <c r="AB72" s="110">
        <f t="shared" ca="1" si="346"/>
        <v>99347</v>
      </c>
      <c r="AC72" s="108">
        <f t="shared" ca="1" si="347"/>
        <v>0.14843930868571772</v>
      </c>
      <c r="AD72" s="141"/>
      <c r="AE72" s="124">
        <f t="shared" ca="1" si="348"/>
        <v>20802</v>
      </c>
      <c r="AF72" s="110">
        <f t="shared" ca="1" si="348"/>
        <v>17023</v>
      </c>
      <c r="AG72" s="108">
        <f t="shared" ca="1" si="349"/>
        <v>0.22199377313047053</v>
      </c>
      <c r="AH72" s="124">
        <f t="shared" ca="1" si="350"/>
        <v>34808</v>
      </c>
      <c r="AI72" s="110">
        <f t="shared" ca="1" si="350"/>
        <v>32778</v>
      </c>
      <c r="AJ72" s="108">
        <f t="shared" ca="1" si="351"/>
        <v>6.193178351333211E-2</v>
      </c>
      <c r="AK72" s="124">
        <f t="shared" ca="1" si="352"/>
        <v>31123</v>
      </c>
      <c r="AL72" s="110">
        <f t="shared" ca="1" si="352"/>
        <v>26801</v>
      </c>
      <c r="AM72" s="108">
        <f t="shared" ca="1" si="353"/>
        <v>0.16126263945375172</v>
      </c>
      <c r="AN72" s="124">
        <f t="shared" ca="1" si="354"/>
        <v>32710</v>
      </c>
      <c r="AO72" s="110">
        <f t="shared" ca="1" si="354"/>
        <v>31639</v>
      </c>
      <c r="AP72" s="108">
        <f t="shared" ca="1" si="355"/>
        <v>3.3850627390246218E-2</v>
      </c>
      <c r="AQ72" s="124">
        <f t="shared" ca="1" si="356"/>
        <v>41928</v>
      </c>
      <c r="AR72" s="110">
        <f t="shared" ca="1" si="356"/>
        <v>34126</v>
      </c>
      <c r="AS72" s="108">
        <f t="shared" ca="1" si="357"/>
        <v>0.22862333704506826</v>
      </c>
      <c r="AT72" s="124">
        <f t="shared" ca="1" si="358"/>
        <v>25870</v>
      </c>
      <c r="AU72" s="110">
        <f t="shared" ca="1" si="358"/>
        <v>22668</v>
      </c>
      <c r="AV72" s="108">
        <f t="shared" ca="1" si="359"/>
        <v>0.14125639668254808</v>
      </c>
      <c r="AW72" s="124">
        <f t="shared" ca="1" si="360"/>
        <v>25791</v>
      </c>
      <c r="AX72" s="110">
        <f t="shared" ca="1" si="360"/>
        <v>21520</v>
      </c>
      <c r="AY72" s="108">
        <f t="shared" ca="1" si="361"/>
        <v>0.19846654275092937</v>
      </c>
      <c r="AZ72" s="124">
        <f t="shared" ca="1" si="362"/>
        <v>40470</v>
      </c>
      <c r="BA72" s="110">
        <f t="shared" ca="1" si="362"/>
        <v>36313</v>
      </c>
      <c r="BB72" s="108">
        <f t="shared" ca="1" si="363"/>
        <v>0.11447690909591607</v>
      </c>
      <c r="BC72" s="124">
        <f t="shared" ca="1" si="364"/>
        <v>33318</v>
      </c>
      <c r="BD72" s="110">
        <f t="shared" ca="1" si="364"/>
        <v>29324</v>
      </c>
      <c r="BE72" s="108">
        <f t="shared" ca="1" si="365"/>
        <v>0.13620242804528715</v>
      </c>
      <c r="BF72" s="124">
        <f t="shared" ca="1" si="366"/>
        <v>33080</v>
      </c>
      <c r="BG72" s="110">
        <f t="shared" ca="1" si="366"/>
        <v>28705</v>
      </c>
      <c r="BH72" s="108">
        <f t="shared" ca="1" si="367"/>
        <v>0.15241247169482669</v>
      </c>
      <c r="BI72" s="124">
        <f t="shared" ca="1" si="368"/>
        <v>49214</v>
      </c>
      <c r="BJ72" s="110">
        <f t="shared" ca="1" si="368"/>
        <v>42096</v>
      </c>
      <c r="BK72" s="108">
        <f t="shared" ca="1" si="369"/>
        <v>0.16908969973394147</v>
      </c>
      <c r="BL72" s="124">
        <f t="shared" ca="1" si="370"/>
        <v>26139</v>
      </c>
      <c r="BM72" s="110">
        <f t="shared" ca="1" si="370"/>
        <v>22913</v>
      </c>
      <c r="BN72" s="108">
        <f t="shared" ca="1" si="371"/>
        <v>0.1407934360406756</v>
      </c>
      <c r="BO72" s="152" t="str">
        <f t="shared" si="372"/>
        <v>Elite</v>
      </c>
      <c r="BP72" s="249"/>
    </row>
    <row r="73" spans="1:68" hidden="1" x14ac:dyDescent="0.2">
      <c r="A73" s="6">
        <f>A$31</f>
        <v>30</v>
      </c>
      <c r="B73" s="3" t="str">
        <f t="shared" ref="B73:B74" si="374">B$31</f>
        <v>&gt;= 0</v>
      </c>
      <c r="D73" s="237"/>
      <c r="E73" s="79" t="str">
        <f>$E$31</f>
        <v>High Value</v>
      </c>
      <c r="F73" s="32">
        <f t="shared" ca="1" si="334"/>
        <v>1043001</v>
      </c>
      <c r="G73" s="17">
        <f t="shared" ca="1" si="334"/>
        <v>927217</v>
      </c>
      <c r="H73" s="13">
        <f t="shared" ca="1" si="335"/>
        <v>0.12487260263778598</v>
      </c>
      <c r="I73" s="141"/>
      <c r="J73" s="32">
        <f t="shared" ca="1" si="336"/>
        <v>1165175</v>
      </c>
      <c r="K73" s="17">
        <f t="shared" ca="1" si="336"/>
        <v>1043161</v>
      </c>
      <c r="L73" s="13">
        <f t="shared" ca="1" si="337"/>
        <v>0.11696564576321393</v>
      </c>
      <c r="M73" s="141"/>
      <c r="N73" s="32">
        <f t="shared" ca="1" si="338"/>
        <v>1165175</v>
      </c>
      <c r="O73" s="17">
        <f t="shared" ca="1" si="338"/>
        <v>1043161</v>
      </c>
      <c r="P73" s="13">
        <f t="shared" ca="1" si="339"/>
        <v>0.11696564576321393</v>
      </c>
      <c r="Q73" s="141"/>
      <c r="R73" s="32">
        <f t="shared" ca="1" si="340"/>
        <v>301194</v>
      </c>
      <c r="S73" s="17">
        <f t="shared" ca="1" si="340"/>
        <v>266035</v>
      </c>
      <c r="T73" s="13">
        <f t="shared" ca="1" si="341"/>
        <v>0.13215930234743548</v>
      </c>
      <c r="U73" s="32">
        <f t="shared" ca="1" si="342"/>
        <v>354382</v>
      </c>
      <c r="V73" s="17">
        <f t="shared" ca="1" si="342"/>
        <v>312169</v>
      </c>
      <c r="W73" s="13">
        <f t="shared" ca="1" si="343"/>
        <v>0.13522483014008438</v>
      </c>
      <c r="X73" s="32">
        <f t="shared" ca="1" si="344"/>
        <v>337758</v>
      </c>
      <c r="Y73" s="17">
        <f t="shared" ca="1" si="344"/>
        <v>299934</v>
      </c>
      <c r="Z73" s="13">
        <f t="shared" ca="1" si="345"/>
        <v>0.1261077437036148</v>
      </c>
      <c r="AA73" s="32">
        <f t="shared" ca="1" si="346"/>
        <v>370471</v>
      </c>
      <c r="AB73" s="17">
        <f t="shared" ca="1" si="346"/>
        <v>323170</v>
      </c>
      <c r="AC73" s="13">
        <f t="shared" ca="1" si="347"/>
        <v>0.14636568988458087</v>
      </c>
      <c r="AD73" s="141"/>
      <c r="AE73" s="32">
        <f t="shared" ca="1" si="348"/>
        <v>77813</v>
      </c>
      <c r="AF73" s="17">
        <f t="shared" ca="1" si="348"/>
        <v>62971</v>
      </c>
      <c r="AG73" s="13">
        <f t="shared" ca="1" si="349"/>
        <v>0.23569579647774372</v>
      </c>
      <c r="AH73" s="32">
        <f t="shared" ca="1" si="350"/>
        <v>125356</v>
      </c>
      <c r="AI73" s="17">
        <f t="shared" ca="1" si="350"/>
        <v>114885</v>
      </c>
      <c r="AJ73" s="13">
        <f t="shared" ca="1" si="351"/>
        <v>9.1143317230273746E-2</v>
      </c>
      <c r="AK73" s="32">
        <f t="shared" ca="1" si="352"/>
        <v>115694</v>
      </c>
      <c r="AL73" s="17">
        <f t="shared" ca="1" si="352"/>
        <v>98374</v>
      </c>
      <c r="AM73" s="13">
        <f t="shared" ca="1" si="353"/>
        <v>0.1760627808160693</v>
      </c>
      <c r="AN73" s="32">
        <f t="shared" ca="1" si="354"/>
        <v>122020</v>
      </c>
      <c r="AO73" s="17">
        <f t="shared" ca="1" si="354"/>
        <v>116901</v>
      </c>
      <c r="AP73" s="13">
        <f t="shared" ca="1" si="355"/>
        <v>4.3789189142950019E-2</v>
      </c>
      <c r="AQ73" s="32">
        <f t="shared" ca="1" si="356"/>
        <v>153209</v>
      </c>
      <c r="AR73" s="17">
        <f t="shared" ca="1" si="356"/>
        <v>123784</v>
      </c>
      <c r="AS73" s="13">
        <f t="shared" ca="1" si="357"/>
        <v>0.2377124668777871</v>
      </c>
      <c r="AT73" s="32">
        <f t="shared" ca="1" si="358"/>
        <v>98386</v>
      </c>
      <c r="AU73" s="17">
        <f t="shared" ca="1" si="358"/>
        <v>85400</v>
      </c>
      <c r="AV73" s="13">
        <f t="shared" ca="1" si="359"/>
        <v>0.1520608899297424</v>
      </c>
      <c r="AW73" s="32">
        <f t="shared" ca="1" si="360"/>
        <v>95313</v>
      </c>
      <c r="AX73" s="17">
        <f t="shared" ca="1" si="360"/>
        <v>79671</v>
      </c>
      <c r="AY73" s="13">
        <f t="shared" ca="1" si="361"/>
        <v>0.19633241706518056</v>
      </c>
      <c r="AZ73" s="32">
        <f t="shared" ca="1" si="362"/>
        <v>140265</v>
      </c>
      <c r="BA73" s="17">
        <f t="shared" ca="1" si="362"/>
        <v>125909</v>
      </c>
      <c r="BB73" s="13">
        <f t="shared" ca="1" si="363"/>
        <v>0.11401885488725985</v>
      </c>
      <c r="BC73" s="32">
        <f t="shared" ca="1" si="364"/>
        <v>121470</v>
      </c>
      <c r="BD73" s="17">
        <f t="shared" ca="1" si="364"/>
        <v>107516</v>
      </c>
      <c r="BE73" s="13">
        <f t="shared" ca="1" si="365"/>
        <v>0.12978533427582872</v>
      </c>
      <c r="BF73" s="32">
        <f t="shared" ca="1" si="366"/>
        <v>125379</v>
      </c>
      <c r="BG73" s="17">
        <f t="shared" ca="1" si="366"/>
        <v>109964</v>
      </c>
      <c r="BH73" s="13">
        <f t="shared" ca="1" si="367"/>
        <v>0.14018224146084174</v>
      </c>
      <c r="BI73" s="32">
        <f t="shared" ca="1" si="368"/>
        <v>181109</v>
      </c>
      <c r="BJ73" s="17">
        <f t="shared" ca="1" si="368"/>
        <v>154188</v>
      </c>
      <c r="BK73" s="13">
        <f t="shared" ca="1" si="369"/>
        <v>0.17459854203958802</v>
      </c>
      <c r="BL73" s="32">
        <f t="shared" ca="1" si="370"/>
        <v>96547</v>
      </c>
      <c r="BM73" s="17">
        <f t="shared" ca="1" si="370"/>
        <v>85023</v>
      </c>
      <c r="BN73" s="13">
        <f t="shared" ca="1" si="371"/>
        <v>0.1355397951142632</v>
      </c>
      <c r="BO73" s="159" t="str">
        <f t="shared" si="372"/>
        <v>High Value</v>
      </c>
      <c r="BP73" s="249"/>
    </row>
    <row r="74" spans="1:68" hidden="1" x14ac:dyDescent="0.2">
      <c r="A74" s="6">
        <f>A$32</f>
        <v>70</v>
      </c>
      <c r="B74" s="3" t="str">
        <f t="shared" si="374"/>
        <v>&gt;= 0</v>
      </c>
      <c r="D74" s="238"/>
      <c r="E74" s="79" t="str">
        <f>$E$32</f>
        <v>Opportunity</v>
      </c>
      <c r="F74" s="32">
        <f t="shared" ca="1" si="334"/>
        <v>969748</v>
      </c>
      <c r="G74" s="17">
        <f t="shared" ca="1" si="334"/>
        <v>853349</v>
      </c>
      <c r="H74" s="13">
        <f t="shared" ca="1" si="335"/>
        <v>0.13640257385899557</v>
      </c>
      <c r="I74" s="141"/>
      <c r="J74" s="32">
        <f t="shared" ca="1" si="336"/>
        <v>1093190</v>
      </c>
      <c r="K74" s="17">
        <f t="shared" ca="1" si="336"/>
        <v>969494</v>
      </c>
      <c r="L74" s="13">
        <f t="shared" ca="1" si="337"/>
        <v>0.12758820580632785</v>
      </c>
      <c r="M74" s="141"/>
      <c r="N74" s="32">
        <f t="shared" ca="1" si="338"/>
        <v>1093192</v>
      </c>
      <c r="O74" s="17">
        <f t="shared" ca="1" si="338"/>
        <v>969494</v>
      </c>
      <c r="P74" s="13">
        <f t="shared" ca="1" si="339"/>
        <v>0.12759026873812526</v>
      </c>
      <c r="Q74" s="141"/>
      <c r="R74" s="32">
        <f t="shared" ca="1" si="340"/>
        <v>341143</v>
      </c>
      <c r="S74" s="17">
        <f t="shared" ca="1" si="340"/>
        <v>300285</v>
      </c>
      <c r="T74" s="13">
        <f t="shared" ca="1" si="341"/>
        <v>0.13606407246449206</v>
      </c>
      <c r="U74" s="32">
        <f t="shared" ca="1" si="342"/>
        <v>399121</v>
      </c>
      <c r="V74" s="17">
        <f t="shared" ca="1" si="342"/>
        <v>349535</v>
      </c>
      <c r="W74" s="13">
        <f t="shared" ca="1" si="343"/>
        <v>0.1418627605246971</v>
      </c>
      <c r="X74" s="32">
        <f t="shared" ca="1" si="344"/>
        <v>373036</v>
      </c>
      <c r="Y74" s="17">
        <f t="shared" ca="1" si="344"/>
        <v>330190</v>
      </c>
      <c r="Z74" s="13">
        <f t="shared" ca="1" si="345"/>
        <v>0.12976165238196191</v>
      </c>
      <c r="AA74" s="32">
        <f t="shared" ca="1" si="346"/>
        <v>436868</v>
      </c>
      <c r="AB74" s="17">
        <f t="shared" ca="1" si="346"/>
        <v>380588</v>
      </c>
      <c r="AC74" s="13">
        <f t="shared" ca="1" si="347"/>
        <v>0.14787644381851242</v>
      </c>
      <c r="AD74" s="141"/>
      <c r="AE74" s="32">
        <f t="shared" ca="1" si="348"/>
        <v>101838</v>
      </c>
      <c r="AF74" s="17">
        <f t="shared" ca="1" si="348"/>
        <v>83523</v>
      </c>
      <c r="AG74" s="13">
        <f t="shared" ca="1" si="349"/>
        <v>0.21928091663374161</v>
      </c>
      <c r="AH74" s="32">
        <f t="shared" ca="1" si="350"/>
        <v>159110</v>
      </c>
      <c r="AI74" s="17">
        <f t="shared" ca="1" si="350"/>
        <v>141495</v>
      </c>
      <c r="AJ74" s="13">
        <f t="shared" ca="1" si="351"/>
        <v>0.12449203152054843</v>
      </c>
      <c r="AK74" s="32">
        <f t="shared" ca="1" si="352"/>
        <v>146919</v>
      </c>
      <c r="AL74" s="17">
        <f t="shared" ca="1" si="352"/>
        <v>128377</v>
      </c>
      <c r="AM74" s="13">
        <f t="shared" ca="1" si="353"/>
        <v>0.14443397181738163</v>
      </c>
      <c r="AN74" s="32">
        <f t="shared" ca="1" si="354"/>
        <v>153446</v>
      </c>
      <c r="AO74" s="17">
        <f t="shared" ca="1" si="354"/>
        <v>143997</v>
      </c>
      <c r="AP74" s="13">
        <f t="shared" ca="1" si="355"/>
        <v>6.5619422626860283E-2</v>
      </c>
      <c r="AQ74" s="32">
        <f t="shared" ca="1" si="356"/>
        <v>192820</v>
      </c>
      <c r="AR74" s="17">
        <f t="shared" ca="1" si="356"/>
        <v>157771</v>
      </c>
      <c r="AS74" s="13">
        <f t="shared" ca="1" si="357"/>
        <v>0.22215109240608225</v>
      </c>
      <c r="AT74" s="32">
        <f t="shared" ca="1" si="358"/>
        <v>130702</v>
      </c>
      <c r="AU74" s="17">
        <f t="shared" ca="1" si="358"/>
        <v>113897</v>
      </c>
      <c r="AV74" s="13">
        <f t="shared" ca="1" si="359"/>
        <v>0.14754558943606944</v>
      </c>
      <c r="AW74" s="32">
        <f t="shared" ca="1" si="360"/>
        <v>124856</v>
      </c>
      <c r="AX74" s="17">
        <f t="shared" ca="1" si="360"/>
        <v>105123</v>
      </c>
      <c r="AY74" s="13">
        <f t="shared" ca="1" si="361"/>
        <v>0.18771344044595378</v>
      </c>
      <c r="AZ74" s="32">
        <f t="shared" ca="1" si="362"/>
        <v>170349</v>
      </c>
      <c r="BA74" s="17">
        <f t="shared" ca="1" si="362"/>
        <v>153456</v>
      </c>
      <c r="BB74" s="13">
        <f t="shared" ca="1" si="363"/>
        <v>0.11008367219268064</v>
      </c>
      <c r="BC74" s="32">
        <f t="shared" ca="1" si="364"/>
        <v>155056</v>
      </c>
      <c r="BD74" s="17">
        <f t="shared" ca="1" si="364"/>
        <v>134994</v>
      </c>
      <c r="BE74" s="13">
        <f t="shared" ca="1" si="365"/>
        <v>0.14861401247462849</v>
      </c>
      <c r="BF74" s="32">
        <f t="shared" ca="1" si="366"/>
        <v>163831</v>
      </c>
      <c r="BG74" s="17">
        <f t="shared" ca="1" si="366"/>
        <v>144126</v>
      </c>
      <c r="BH74" s="13">
        <f t="shared" ca="1" si="367"/>
        <v>0.13672064721146773</v>
      </c>
      <c r="BI74" s="32">
        <f t="shared" ca="1" si="368"/>
        <v>235742</v>
      </c>
      <c r="BJ74" s="17">
        <f t="shared" ca="1" si="368"/>
        <v>202794</v>
      </c>
      <c r="BK74" s="13">
        <f t="shared" ca="1" si="369"/>
        <v>0.16247029004802904</v>
      </c>
      <c r="BL74" s="32">
        <f t="shared" ca="1" si="370"/>
        <v>132695</v>
      </c>
      <c r="BM74" s="17">
        <f t="shared" ca="1" si="370"/>
        <v>114681</v>
      </c>
      <c r="BN74" s="13">
        <f t="shared" ca="1" si="371"/>
        <v>0.1570792023090137</v>
      </c>
      <c r="BO74" s="159" t="str">
        <f t="shared" si="372"/>
        <v>Opportunity</v>
      </c>
      <c r="BP74" s="250"/>
    </row>
    <row r="75" spans="1:68" hidden="1" x14ac:dyDescent="0.2">
      <c r="A75" s="6">
        <f>A$33</f>
        <v>100</v>
      </c>
      <c r="B75" s="3" t="str">
        <f t="shared" ref="B75" si="375">B$33</f>
        <v>&gt;= 0</v>
      </c>
      <c r="D75" s="239"/>
      <c r="E75" s="78" t="str">
        <f>$E$33</f>
        <v>Marginal</v>
      </c>
      <c r="F75" s="125">
        <f t="shared" ca="1" si="334"/>
        <v>500395</v>
      </c>
      <c r="G75" s="99">
        <f t="shared" ca="1" si="334"/>
        <v>446173</v>
      </c>
      <c r="H75" s="100">
        <f t="shared" ca="1" si="335"/>
        <v>0.12152685169205667</v>
      </c>
      <c r="I75" s="141"/>
      <c r="J75" s="125">
        <f t="shared" ca="1" si="336"/>
        <v>558857</v>
      </c>
      <c r="K75" s="99">
        <f t="shared" ca="1" si="336"/>
        <v>500385</v>
      </c>
      <c r="L75" s="100">
        <f t="shared" ca="1" si="337"/>
        <v>0.11685402240274988</v>
      </c>
      <c r="M75" s="141"/>
      <c r="N75" s="125">
        <f t="shared" ca="1" si="338"/>
        <v>558855</v>
      </c>
      <c r="O75" s="99">
        <f t="shared" ca="1" si="338"/>
        <v>500385</v>
      </c>
      <c r="P75" s="100">
        <f t="shared" ca="1" si="339"/>
        <v>0.11685002548038011</v>
      </c>
      <c r="Q75" s="141"/>
      <c r="R75" s="125">
        <f t="shared" ca="1" si="340"/>
        <v>210899</v>
      </c>
      <c r="S75" s="99">
        <f t="shared" ca="1" si="340"/>
        <v>185834</v>
      </c>
      <c r="T75" s="100">
        <f t="shared" ca="1" si="341"/>
        <v>0.13487843989797346</v>
      </c>
      <c r="U75" s="125">
        <f t="shared" ca="1" si="342"/>
        <v>242055</v>
      </c>
      <c r="V75" s="99">
        <f t="shared" ca="1" si="342"/>
        <v>212760</v>
      </c>
      <c r="W75" s="100">
        <f t="shared" ca="1" si="343"/>
        <v>0.13769035532994925</v>
      </c>
      <c r="X75" s="125">
        <f t="shared" ca="1" si="344"/>
        <v>229459</v>
      </c>
      <c r="Y75" s="99">
        <f t="shared" ca="1" si="344"/>
        <v>202778</v>
      </c>
      <c r="Z75" s="100">
        <f t="shared" ca="1" si="345"/>
        <v>0.13157739005217528</v>
      </c>
      <c r="AA75" s="125">
        <f t="shared" ca="1" si="346"/>
        <v>273662</v>
      </c>
      <c r="AB75" s="99">
        <f t="shared" ca="1" si="346"/>
        <v>239881</v>
      </c>
      <c r="AC75" s="100">
        <f t="shared" ca="1" si="347"/>
        <v>0.14082399189598177</v>
      </c>
      <c r="AD75" s="141"/>
      <c r="AE75" s="125">
        <f t="shared" ca="1" si="348"/>
        <v>70138</v>
      </c>
      <c r="AF75" s="99">
        <f t="shared" ca="1" si="348"/>
        <v>57680</v>
      </c>
      <c r="AG75" s="100">
        <f t="shared" ca="1" si="349"/>
        <v>0.21598474341192789</v>
      </c>
      <c r="AH75" s="125">
        <f t="shared" ca="1" si="350"/>
        <v>105274</v>
      </c>
      <c r="AI75" s="99">
        <f t="shared" ca="1" si="350"/>
        <v>93108</v>
      </c>
      <c r="AJ75" s="100">
        <f t="shared" ca="1" si="351"/>
        <v>0.13066546376251234</v>
      </c>
      <c r="AK75" s="125">
        <f t="shared" ca="1" si="352"/>
        <v>98178</v>
      </c>
      <c r="AL75" s="99">
        <f t="shared" ca="1" si="352"/>
        <v>85647</v>
      </c>
      <c r="AM75" s="100">
        <f t="shared" ca="1" si="353"/>
        <v>0.14630985323478932</v>
      </c>
      <c r="AN75" s="125">
        <f t="shared" ca="1" si="354"/>
        <v>102382</v>
      </c>
      <c r="AO75" s="99">
        <f t="shared" ca="1" si="354"/>
        <v>96352</v>
      </c>
      <c r="AP75" s="100">
        <f t="shared" ca="1" si="355"/>
        <v>6.2583028894055134E-2</v>
      </c>
      <c r="AQ75" s="125">
        <f t="shared" ca="1" si="356"/>
        <v>125735</v>
      </c>
      <c r="AR75" s="99">
        <f t="shared" ca="1" si="356"/>
        <v>102176</v>
      </c>
      <c r="AS75" s="100">
        <f t="shared" ca="1" si="357"/>
        <v>0.23057273723770749</v>
      </c>
      <c r="AT75" s="125">
        <f t="shared" ca="1" si="358"/>
        <v>88768</v>
      </c>
      <c r="AU75" s="99">
        <f t="shared" ca="1" si="358"/>
        <v>77186</v>
      </c>
      <c r="AV75" s="100">
        <f t="shared" ca="1" si="359"/>
        <v>0.15005311844116809</v>
      </c>
      <c r="AW75" s="125">
        <f t="shared" ca="1" si="360"/>
        <v>84711</v>
      </c>
      <c r="AX75" s="99">
        <f t="shared" ca="1" si="360"/>
        <v>71098</v>
      </c>
      <c r="AY75" s="100">
        <f t="shared" ca="1" si="361"/>
        <v>0.19146811443359871</v>
      </c>
      <c r="AZ75" s="125">
        <f t="shared" ca="1" si="362"/>
        <v>114079</v>
      </c>
      <c r="BA75" s="99">
        <f t="shared" ca="1" si="362"/>
        <v>101850</v>
      </c>
      <c r="BB75" s="100">
        <f t="shared" ca="1" si="363"/>
        <v>0.12006872852233677</v>
      </c>
      <c r="BC75" s="125">
        <f t="shared" ca="1" si="364"/>
        <v>103358</v>
      </c>
      <c r="BD75" s="99">
        <f t="shared" ca="1" si="364"/>
        <v>89697</v>
      </c>
      <c r="BE75" s="100">
        <f t="shared" ca="1" si="365"/>
        <v>0.15230163773593319</v>
      </c>
      <c r="BF75" s="125">
        <f t="shared" ca="1" si="366"/>
        <v>110577</v>
      </c>
      <c r="BG75" s="99">
        <f t="shared" ca="1" si="366"/>
        <v>97966</v>
      </c>
      <c r="BH75" s="100">
        <f t="shared" ca="1" si="367"/>
        <v>0.12872833432007022</v>
      </c>
      <c r="BI75" s="125">
        <f t="shared" ca="1" si="368"/>
        <v>158903</v>
      </c>
      <c r="BJ75" s="99">
        <f t="shared" ca="1" si="368"/>
        <v>136947</v>
      </c>
      <c r="BK75" s="100">
        <f t="shared" ca="1" si="369"/>
        <v>0.16032479718431217</v>
      </c>
      <c r="BL75" s="125">
        <f t="shared" ca="1" si="370"/>
        <v>91857</v>
      </c>
      <c r="BM75" s="99">
        <f t="shared" ca="1" si="370"/>
        <v>79867</v>
      </c>
      <c r="BN75" s="100">
        <f t="shared" ca="1" si="371"/>
        <v>0.1501245821177708</v>
      </c>
      <c r="BO75" s="156" t="str">
        <f t="shared" si="372"/>
        <v>Marginal</v>
      </c>
      <c r="BP75" s="251"/>
    </row>
    <row r="76" spans="1:68" ht="3.75" hidden="1" customHeight="1" x14ac:dyDescent="0.2">
      <c r="A76" s="6"/>
      <c r="D76" s="144"/>
      <c r="E76" s="144"/>
      <c r="F76" s="144"/>
      <c r="G76" s="144"/>
      <c r="H76" s="160"/>
      <c r="I76" s="138"/>
      <c r="J76" s="144"/>
      <c r="K76" s="144"/>
      <c r="L76" s="160"/>
      <c r="M76" s="138"/>
      <c r="N76" s="144"/>
      <c r="O76" s="144"/>
      <c r="P76" s="160"/>
      <c r="Q76" s="138"/>
      <c r="R76" s="144"/>
      <c r="S76" s="144"/>
      <c r="T76" s="160"/>
      <c r="U76" s="144"/>
      <c r="V76" s="144"/>
      <c r="W76" s="160"/>
      <c r="X76" s="144"/>
      <c r="Y76" s="144"/>
      <c r="Z76" s="160"/>
      <c r="AA76" s="144"/>
      <c r="AB76" s="144"/>
      <c r="AC76" s="160"/>
      <c r="AD76" s="138"/>
      <c r="AE76" s="144"/>
      <c r="AF76" s="144"/>
      <c r="AG76" s="160"/>
      <c r="AH76" s="144"/>
      <c r="AI76" s="144"/>
      <c r="AJ76" s="160"/>
      <c r="AK76" s="144"/>
      <c r="AL76" s="144"/>
      <c r="AM76" s="160"/>
      <c r="AN76" s="144"/>
      <c r="AO76" s="144"/>
      <c r="AP76" s="160"/>
      <c r="AQ76" s="144"/>
      <c r="AR76" s="144"/>
      <c r="AS76" s="160"/>
      <c r="AT76" s="144"/>
      <c r="AU76" s="144"/>
      <c r="AV76" s="160"/>
      <c r="AW76" s="144"/>
      <c r="AX76" s="144"/>
      <c r="AY76" s="160"/>
      <c r="AZ76" s="144"/>
      <c r="BA76" s="144"/>
      <c r="BB76" s="160"/>
      <c r="BC76" s="144"/>
      <c r="BD76" s="144"/>
      <c r="BE76" s="160"/>
      <c r="BF76" s="144"/>
      <c r="BG76" s="144"/>
      <c r="BH76" s="160"/>
      <c r="BI76" s="144"/>
      <c r="BJ76" s="144"/>
      <c r="BK76" s="160"/>
      <c r="BL76" s="144"/>
      <c r="BM76" s="144"/>
      <c r="BN76" s="160"/>
      <c r="BO76" s="144"/>
      <c r="BP76" s="144"/>
    </row>
    <row r="77" spans="1:68" ht="15" hidden="1" thickBot="1" x14ac:dyDescent="0.25">
      <c r="A77" s="6" t="str">
        <f>A$29</f>
        <v>&gt;= 1</v>
      </c>
      <c r="B77" s="3" t="str">
        <f t="shared" ref="B77" si="376">B$29</f>
        <v>&gt;= 0</v>
      </c>
      <c r="D77" s="236" t="s">
        <v>161</v>
      </c>
      <c r="E77" s="135" t="str">
        <f>$E$29</f>
        <v>Total Active</v>
      </c>
      <c r="F77" s="119">
        <f t="shared" ref="F77:G81" ca="1" si="377">SUMIFS(GROSS_AMT_T, CHANNEL_COUNT, $A$2, IS_JJCC, $B$2, CUST_GROUP, $A77, RECENCY_GROUP, $B77, TIMEFRAME, F$1)</f>
        <v>459548617.72999996</v>
      </c>
      <c r="G77" s="118">
        <f t="shared" ca="1" si="377"/>
        <v>390928558.67000002</v>
      </c>
      <c r="H77" s="115">
        <f t="shared" ref="H77:H81" ca="1" si="378">IF(F$9 = 0, 0, IFERROR((F77 - G77) / G77, 0))</f>
        <v>0.17553094430720564</v>
      </c>
      <c r="I77" s="141"/>
      <c r="J77" s="119">
        <f t="shared" ref="J77:K81" ca="1" si="379">SUMIFS(GROSS_AMT_T, CHANNEL_COUNT, $A$2, IS_JJCC, $B$2, CUST_GROUP, $A77, RECENCY_GROUP, $B77, TIMEFRAME, J$1)</f>
        <v>532808755.03000003</v>
      </c>
      <c r="K77" s="118">
        <f t="shared" ca="1" si="379"/>
        <v>459380384.8300001</v>
      </c>
      <c r="L77" s="115">
        <f t="shared" ref="L77:L81" ca="1" si="380">IF(J$9 = 0, 0, IFERROR((J77 - K77) / K77, 0))</f>
        <v>0.15984219750082077</v>
      </c>
      <c r="M77" s="141"/>
      <c r="N77" s="119">
        <f t="shared" ref="N77:O81" ca="1" si="381">SUMIFS(GROSS_AMT_T, CHANNEL_COUNT, $A$2, IS_JJCC, $B$2, CUST_GROUP, $A77, RECENCY_GROUP, $B77, TIMEFRAME, N$1)</f>
        <v>532808755.02999997</v>
      </c>
      <c r="O77" s="118">
        <f t="shared" ca="1" si="381"/>
        <v>459380384.8300001</v>
      </c>
      <c r="P77" s="115">
        <f t="shared" ref="P77:P81" ca="1" si="382">IF(N$9 = 0, 0, IFERROR((N77 - O77) / O77, 0))</f>
        <v>0.15984219750082065</v>
      </c>
      <c r="Q77" s="141"/>
      <c r="R77" s="119">
        <f t="shared" ref="R77:S81" ca="1" si="383">SUMIFS(GROSS_AMT_T, CHANNEL_COUNT, $A$2, IS_JJCC, $B$2, CUST_GROUP, $A77, RECENCY_GROUP, $B77, TIMEFRAME, R$1)</f>
        <v>166327175.27000004</v>
      </c>
      <c r="S77" s="118">
        <f t="shared" ca="1" si="383"/>
        <v>138020964.98000005</v>
      </c>
      <c r="T77" s="115">
        <f t="shared" ref="T77:T81" ca="1" si="384">IF(R$9 = 0, 0, IFERROR((R77 - S77) / S77, 0))</f>
        <v>0.20508630912775974</v>
      </c>
      <c r="U77" s="119">
        <f t="shared" ref="U77:V81" ca="1" si="385">SUMIFS(GROSS_AMT_T, CHANNEL_COUNT, $A$2, IS_JJCC, $B$2, CUST_GROUP, $A77, RECENCY_GROUP, $B77, TIMEFRAME, U$1)</f>
        <v>176520061.00000003</v>
      </c>
      <c r="V77" s="118">
        <f t="shared" ca="1" si="385"/>
        <v>147518656.17999998</v>
      </c>
      <c r="W77" s="115">
        <f t="shared" ref="W77:W81" ca="1" si="386">IF(U$9 = 0, 0, IFERROR((U77 - V77) / V77, 0))</f>
        <v>0.19659482787460447</v>
      </c>
      <c r="X77" s="119">
        <f t="shared" ref="X77:Y81" ca="1" si="387">SUMIFS(GROSS_AMT_T, CHANNEL_COUNT, $A$2, IS_JJCC, $B$2, CUST_GROUP, $A77, RECENCY_GROUP, $B77, TIMEFRAME, X$1)</f>
        <v>180285199.67000005</v>
      </c>
      <c r="Y77" s="118">
        <f t="shared" ca="1" si="387"/>
        <v>157876810.42999998</v>
      </c>
      <c r="Z77" s="115">
        <f t="shared" ref="Z77:Z81" ca="1" si="388">IF(X$9 = 0, 0, IFERROR((X77 - Y77) / Y77, 0))</f>
        <v>0.14193591306391123</v>
      </c>
      <c r="AA77" s="119">
        <f t="shared" ref="AA77:AB81" ca="1" si="389">SUMIFS(GROSS_AMT_T, CHANNEL_COUNT, $A$2, IS_JJCC, $B$2, CUST_GROUP, $A77, RECENCY_GROUP, $B77, TIMEFRAME, AA$1)</f>
        <v>191474181.56</v>
      </c>
      <c r="AB77" s="118">
        <f t="shared" ca="1" si="389"/>
        <v>164552533.89999998</v>
      </c>
      <c r="AC77" s="115">
        <f t="shared" ref="AC77:AC81" ca="1" si="390">IF(AA$9 = 0, 0, IFERROR((AA77 - AB77) / AB77, 0))</f>
        <v>0.1636051844474212</v>
      </c>
      <c r="AD77" s="141"/>
      <c r="AE77" s="119">
        <f t="shared" ref="AE77:AF81" ca="1" si="391">SUMIFS(GROSS_AMT_T, CHANNEL_COUNT, $A$2, IS_JJCC, $B$2, CUST_GROUP, $A77, RECENCY_GROUP, $B77, TIMEFRAME, AE$1)</f>
        <v>42553312.25</v>
      </c>
      <c r="AF77" s="118">
        <f t="shared" ca="1" si="391"/>
        <v>32905719.360000003</v>
      </c>
      <c r="AG77" s="115">
        <f t="shared" ref="AG77:AG81" ca="1" si="392">IF(AE$9 = 0, 0, IFERROR((AE77 - AF77) / AF77, 0))</f>
        <v>0.29318893729238915</v>
      </c>
      <c r="AH77" s="119">
        <f t="shared" ref="AH77:AI81" ca="1" si="393">SUMIFS(GROSS_AMT_T, CHANNEL_COUNT, $A$2, IS_JJCC, $B$2, CUST_GROUP, $A77, RECENCY_GROUP, $B77, TIMEFRAME, AH$1)</f>
        <v>77293606.909999982</v>
      </c>
      <c r="AI77" s="118">
        <f t="shared" ca="1" si="393"/>
        <v>65881578.469999984</v>
      </c>
      <c r="AJ77" s="115">
        <f t="shared" ref="AJ77:AJ81" ca="1" si="394">IF(AH$9 = 0, 0, IFERROR((AH77 - AI77) / AI77, 0))</f>
        <v>0.17322032508976101</v>
      </c>
      <c r="AK77" s="119">
        <f t="shared" ref="AK77:AL81" ca="1" si="395">SUMIFS(GROSS_AMT_T, CHANNEL_COUNT, $A$2, IS_JJCC, $B$2, CUST_GROUP, $A77, RECENCY_GROUP, $B77, TIMEFRAME, AK$1)</f>
        <v>70007800.500000015</v>
      </c>
      <c r="AL77" s="118">
        <f t="shared" ca="1" si="395"/>
        <v>56237770.689999998</v>
      </c>
      <c r="AM77" s="115">
        <f t="shared" ref="AM77:AM81" ca="1" si="396">IF(AK$9 = 0, 0, IFERROR((AK77 - AL77) / AL77, 0))</f>
        <v>0.24485376360141806</v>
      </c>
      <c r="AN77" s="119">
        <f t="shared" ref="AN77:AO81" ca="1" si="397">SUMIFS(GROSS_AMT_T, CHANNEL_COUNT, $A$2, IS_JJCC, $B$2, CUST_GROUP, $A77, RECENCY_GROUP, $B77, TIMEFRAME, AN$1)</f>
        <v>70864852.420000017</v>
      </c>
      <c r="AO77" s="118">
        <f t="shared" ca="1" si="397"/>
        <v>63950833.179999992</v>
      </c>
      <c r="AP77" s="115">
        <f t="shared" ref="AP77:AP81" ca="1" si="398">IF(AN$9 = 0, 0, IFERROR((AN77 - AO77) / AO77, 0))</f>
        <v>0.1081146076789867</v>
      </c>
      <c r="AQ77" s="119">
        <f t="shared" ref="AQ77:AR81" ca="1" si="399">SUMIFS(GROSS_AMT_T, CHANNEL_COUNT, $A$2, IS_JJCC, $B$2, CUST_GROUP, $A77, RECENCY_GROUP, $B77, TIMEFRAME, AQ$1)</f>
        <v>83423608.12999998</v>
      </c>
      <c r="AR77" s="118">
        <f t="shared" ca="1" si="399"/>
        <v>64310766.07</v>
      </c>
      <c r="AS77" s="115">
        <f t="shared" ref="AS77:AS81" ca="1" si="400">IF(AQ$9 = 0, 0, IFERROR((AQ77 - AR77) / AR77, 0))</f>
        <v>0.29719506123121481</v>
      </c>
      <c r="AT77" s="119">
        <f t="shared" ref="AT77:AU81" ca="1" si="401">SUMIFS(GROSS_AMT_T, CHANNEL_COUNT, $A$2, IS_JJCC, $B$2, CUST_GROUP, $A77, RECENCY_GROUP, $B77, TIMEFRAME, AT$1)</f>
        <v>48288662.520000011</v>
      </c>
      <c r="AU77" s="118">
        <f t="shared" ca="1" si="401"/>
        <v>39662664.700000003</v>
      </c>
      <c r="AV77" s="115">
        <f t="shared" ref="AV77:AV81" ca="1" si="402">IF(AT$9 = 0, 0, IFERROR((AT77 - AU77) / AU77, 0))</f>
        <v>0.21748407186570112</v>
      </c>
      <c r="AW77" s="119">
        <f t="shared" ref="AW77:AX81" ca="1" si="403">SUMIFS(GROSS_AMT_T, CHANNEL_COUNT, $A$2, IS_JJCC, $B$2, CUST_GROUP, $A77, RECENCY_GROUP, $B77, TIMEFRAME, AW$1)</f>
        <v>51340615.789999999</v>
      </c>
      <c r="AX77" s="118">
        <f t="shared" ca="1" si="403"/>
        <v>42225386.239999987</v>
      </c>
      <c r="AY77" s="115">
        <f t="shared" ref="AY77:AY81" ca="1" si="404">IF(AW$9 = 0, 0, IFERROR((AW77 - AX77) / AX77, 0))</f>
        <v>0.21587083888803321</v>
      </c>
      <c r="AZ77" s="119">
        <f t="shared" ref="AZ77:BA81" ca="1" si="405">SUMIFS(GROSS_AMT_T, CHANNEL_COUNT, $A$2, IS_JJCC, $B$2, CUST_GROUP, $A77, RECENCY_GROUP, $B77, TIMEFRAME, AZ$1)</f>
        <v>83430800.860000029</v>
      </c>
      <c r="BA77" s="118">
        <f t="shared" ca="1" si="405"/>
        <v>74256874.930000022</v>
      </c>
      <c r="BB77" s="115">
        <f t="shared" ref="BB77:BB81" ca="1" si="406">IF(AZ$9 = 0, 0, IFERROR((AZ77 - BA77) / BA77, 0))</f>
        <v>0.12354311891859202</v>
      </c>
      <c r="BC77" s="119">
        <f t="shared" ref="BC77:BD81" ca="1" si="407">SUMIFS(GROSS_AMT_T, CHANNEL_COUNT, $A$2, IS_JJCC, $B$2, CUST_GROUP, $A77, RECENCY_GROUP, $B77, TIMEFRAME, BC$1)</f>
        <v>72620617.620000005</v>
      </c>
      <c r="BD77" s="118">
        <f t="shared" ca="1" si="407"/>
        <v>62867245.510000005</v>
      </c>
      <c r="BE77" s="115">
        <f t="shared" ref="BE77:BE81" ca="1" si="408">IF(BC$9 = 0, 0, IFERROR((BC77 - BD77) / BD77, 0))</f>
        <v>0.15514234846584102</v>
      </c>
      <c r="BF77" s="119">
        <f t="shared" ref="BF77:BG81" ca="1" si="409">SUMIFS(GROSS_AMT_T, CHANNEL_COUNT, $A$2, IS_JJCC, $B$2, CUST_GROUP, $A77, RECENCY_GROUP, $B77, TIMEFRAME, BF$1)</f>
        <v>75346924.489999995</v>
      </c>
      <c r="BG77" s="118">
        <f t="shared" ca="1" si="409"/>
        <v>67034667.579999991</v>
      </c>
      <c r="BH77" s="115">
        <f t="shared" ref="BH77:BH81" ca="1" si="410">IF(BF$9 = 0, 0, IFERROR((BF77 - BG77) / BG77, 0))</f>
        <v>0.12399937539900611</v>
      </c>
      <c r="BI77" s="119">
        <f t="shared" ref="BI77:BJ81" ca="1" si="411">SUMIFS(GROSS_AMT_T, CHANNEL_COUNT, $A$2, IS_JJCC, $B$2, CUST_GROUP, $A77, RECENCY_GROUP, $B77, TIMEFRAME, BI$1)</f>
        <v>98911552.960000023</v>
      </c>
      <c r="BJ77" s="118">
        <f t="shared" ca="1" si="411"/>
        <v>79631064.140000001</v>
      </c>
      <c r="BK77" s="115">
        <f t="shared" ref="BK77:BK81" ca="1" si="412">IF(BI$9 = 0, 0, IFERROR((BI77 - BJ77) / BJ77, 0))</f>
        <v>0.24212270711468634</v>
      </c>
      <c r="BL77" s="119">
        <f t="shared" ref="BL77:BM81" ca="1" si="413">SUMIFS(GROSS_AMT_T, CHANNEL_COUNT, $A$2, IS_JJCC, $B$2, CUST_GROUP, $A77, RECENCY_GROUP, $B77, TIMEFRAME, BL$1)</f>
        <v>52338596.479999989</v>
      </c>
      <c r="BM77" s="118">
        <f t="shared" ca="1" si="413"/>
        <v>46213010.230000004</v>
      </c>
      <c r="BN77" s="115">
        <f t="shared" ref="BN77:BN81" ca="1" si="414">IF(BL$9 = 0, 0, IFERROR((BL77 - BM77) / BM77, 0))</f>
        <v>0.13255111968498107</v>
      </c>
      <c r="BO77" s="158" t="str">
        <f t="shared" ref="BO77:BO85" si="415">E77</f>
        <v>Total Active</v>
      </c>
      <c r="BP77" s="248" t="str">
        <f>$D77</f>
        <v>GROSS $</v>
      </c>
    </row>
    <row r="78" spans="1:68" ht="15" hidden="1" thickTop="1" x14ac:dyDescent="0.2">
      <c r="A78" s="6">
        <f>A$30</f>
        <v>5</v>
      </c>
      <c r="B78" s="3" t="str">
        <f t="shared" ref="B78" si="416">B$30</f>
        <v>&gt;= 0</v>
      </c>
      <c r="D78" s="237"/>
      <c r="E78" s="136" t="str">
        <f>$E$30</f>
        <v>Elite</v>
      </c>
      <c r="F78" s="120">
        <f t="shared" ca="1" si="377"/>
        <v>86460392.850000009</v>
      </c>
      <c r="G78" s="111">
        <f t="shared" ca="1" si="377"/>
        <v>75815104.25</v>
      </c>
      <c r="H78" s="108">
        <f t="shared" ca="1" si="378"/>
        <v>0.14041118462222532</v>
      </c>
      <c r="I78" s="141"/>
      <c r="J78" s="120">
        <f t="shared" ca="1" si="379"/>
        <v>100033533.88999999</v>
      </c>
      <c r="K78" s="111">
        <f t="shared" ca="1" si="379"/>
        <v>86418124.280000001</v>
      </c>
      <c r="L78" s="108">
        <f t="shared" ca="1" si="380"/>
        <v>0.15755270926600104</v>
      </c>
      <c r="M78" s="141"/>
      <c r="N78" s="120">
        <f t="shared" ca="1" si="381"/>
        <v>100033533.88999999</v>
      </c>
      <c r="O78" s="111">
        <f t="shared" ca="1" si="381"/>
        <v>86418124.280000001</v>
      </c>
      <c r="P78" s="108">
        <f t="shared" ca="1" si="382"/>
        <v>0.15755270926600104</v>
      </c>
      <c r="Q78" s="141"/>
      <c r="R78" s="120">
        <f t="shared" ca="1" si="383"/>
        <v>28366232.290000007</v>
      </c>
      <c r="S78" s="111">
        <f t="shared" ca="1" si="383"/>
        <v>24341348.129999999</v>
      </c>
      <c r="T78" s="108">
        <f t="shared" ca="1" si="384"/>
        <v>0.16535173559427696</v>
      </c>
      <c r="U78" s="120">
        <f t="shared" ca="1" si="385"/>
        <v>29372748.330000002</v>
      </c>
      <c r="V78" s="111">
        <f t="shared" ca="1" si="385"/>
        <v>24764365.529999997</v>
      </c>
      <c r="W78" s="108">
        <f t="shared" ca="1" si="386"/>
        <v>0.18608927389709728</v>
      </c>
      <c r="X78" s="120">
        <f t="shared" ca="1" si="387"/>
        <v>31076608.469999995</v>
      </c>
      <c r="Y78" s="111">
        <f t="shared" ca="1" si="387"/>
        <v>27638680.550000001</v>
      </c>
      <c r="Z78" s="108">
        <f t="shared" ca="1" si="388"/>
        <v>0.12438827945424458</v>
      </c>
      <c r="AA78" s="120">
        <f t="shared" ca="1" si="389"/>
        <v>30809182.890000004</v>
      </c>
      <c r="AB78" s="111">
        <f t="shared" ca="1" si="389"/>
        <v>26452351.130000003</v>
      </c>
      <c r="AC78" s="108">
        <f t="shared" ca="1" si="390"/>
        <v>0.16470489668719293</v>
      </c>
      <c r="AD78" s="141"/>
      <c r="AE78" s="120">
        <f t="shared" ca="1" si="391"/>
        <v>7106347.6099999994</v>
      </c>
      <c r="AF78" s="111">
        <f t="shared" ca="1" si="391"/>
        <v>5660081.4699999997</v>
      </c>
      <c r="AG78" s="108">
        <f t="shared" ca="1" si="392"/>
        <v>0.25552037504506092</v>
      </c>
      <c r="AH78" s="120">
        <f t="shared" ca="1" si="393"/>
        <v>12573386.449999999</v>
      </c>
      <c r="AI78" s="111">
        <f t="shared" ca="1" si="393"/>
        <v>10985205.030000001</v>
      </c>
      <c r="AJ78" s="108">
        <f t="shared" ca="1" si="394"/>
        <v>0.14457458150874386</v>
      </c>
      <c r="AK78" s="120">
        <f t="shared" ca="1" si="395"/>
        <v>11559058.84</v>
      </c>
      <c r="AL78" s="111">
        <f t="shared" ca="1" si="395"/>
        <v>9808751.9899999984</v>
      </c>
      <c r="AM78" s="108">
        <f t="shared" ca="1" si="396"/>
        <v>0.17844337911534877</v>
      </c>
      <c r="AN78" s="120">
        <f t="shared" ca="1" si="397"/>
        <v>11542385.5</v>
      </c>
      <c r="AO78" s="111">
        <f t="shared" ca="1" si="397"/>
        <v>10385576.84</v>
      </c>
      <c r="AP78" s="108">
        <f t="shared" ca="1" si="398"/>
        <v>0.11138607684693613</v>
      </c>
      <c r="AQ78" s="120">
        <f t="shared" ca="1" si="399"/>
        <v>13832312.930000002</v>
      </c>
      <c r="AR78" s="111">
        <f t="shared" ca="1" si="399"/>
        <v>10865132.07</v>
      </c>
      <c r="AS78" s="108">
        <f t="shared" ca="1" si="400"/>
        <v>0.27309201958002532</v>
      </c>
      <c r="AT78" s="120">
        <f t="shared" ca="1" si="401"/>
        <v>7975827.7300000014</v>
      </c>
      <c r="AU78" s="111">
        <f t="shared" ca="1" si="401"/>
        <v>6597450.3499999996</v>
      </c>
      <c r="AV78" s="108">
        <f t="shared" ca="1" si="402"/>
        <v>0.20892576781574443</v>
      </c>
      <c r="AW78" s="120">
        <f t="shared" ca="1" si="403"/>
        <v>8526380.9399999995</v>
      </c>
      <c r="AX78" s="111">
        <f t="shared" ca="1" si="403"/>
        <v>7090587.71</v>
      </c>
      <c r="AY78" s="108">
        <f t="shared" ca="1" si="404"/>
        <v>0.20249283821354769</v>
      </c>
      <c r="AZ78" s="120">
        <f t="shared" ca="1" si="405"/>
        <v>13752577.830000002</v>
      </c>
      <c r="BA78" s="111">
        <f t="shared" ca="1" si="405"/>
        <v>12602608.500000002</v>
      </c>
      <c r="BB78" s="108">
        <f t="shared" ca="1" si="406"/>
        <v>9.1248516527352247E-2</v>
      </c>
      <c r="BC78" s="120">
        <f t="shared" ca="1" si="407"/>
        <v>11811025.909999998</v>
      </c>
      <c r="BD78" s="111">
        <f t="shared" ca="1" si="407"/>
        <v>10494602.389999999</v>
      </c>
      <c r="BE78" s="108">
        <f t="shared" ca="1" si="408"/>
        <v>0.12543815106843698</v>
      </c>
      <c r="BF78" s="120">
        <f t="shared" ca="1" si="409"/>
        <v>12263790.969999999</v>
      </c>
      <c r="BG78" s="111">
        <f t="shared" ca="1" si="409"/>
        <v>10853777.639999999</v>
      </c>
      <c r="BH78" s="108">
        <f t="shared" ca="1" si="410"/>
        <v>0.12990991494091456</v>
      </c>
      <c r="BI78" s="120">
        <f t="shared" ca="1" si="411"/>
        <v>15443451.990000002</v>
      </c>
      <c r="BJ78" s="111">
        <f t="shared" ca="1" si="411"/>
        <v>12456002.660000002</v>
      </c>
      <c r="BK78" s="108">
        <f t="shared" ca="1" si="412"/>
        <v>0.23984013262887338</v>
      </c>
      <c r="BL78" s="120">
        <f t="shared" ca="1" si="413"/>
        <v>8223480.5300000012</v>
      </c>
      <c r="BM78" s="111">
        <f t="shared" ca="1" si="413"/>
        <v>7209107.4000000004</v>
      </c>
      <c r="BN78" s="108">
        <f t="shared" ca="1" si="414"/>
        <v>0.14070717409481245</v>
      </c>
      <c r="BO78" s="152" t="str">
        <f t="shared" si="415"/>
        <v>Elite</v>
      </c>
      <c r="BP78" s="249"/>
    </row>
    <row r="79" spans="1:68" hidden="1" x14ac:dyDescent="0.2">
      <c r="A79" s="6">
        <f>A$31</f>
        <v>30</v>
      </c>
      <c r="B79" s="3" t="str">
        <f t="shared" ref="B79:B80" si="417">B$31</f>
        <v>&gt;= 0</v>
      </c>
      <c r="D79" s="237"/>
      <c r="E79" s="79" t="str">
        <f>$E$31</f>
        <v>High Value</v>
      </c>
      <c r="F79" s="29">
        <f t="shared" ca="1" si="377"/>
        <v>195046689.90999997</v>
      </c>
      <c r="G79" s="12">
        <f t="shared" ca="1" si="377"/>
        <v>167081795.14000002</v>
      </c>
      <c r="H79" s="13">
        <f t="shared" ca="1" si="378"/>
        <v>0.1673724821221115</v>
      </c>
      <c r="I79" s="141"/>
      <c r="J79" s="29">
        <f t="shared" ca="1" si="379"/>
        <v>223553417.34999999</v>
      </c>
      <c r="K79" s="12">
        <f t="shared" ca="1" si="379"/>
        <v>194995192.78999999</v>
      </c>
      <c r="L79" s="13">
        <f t="shared" ca="1" si="380"/>
        <v>0.14645604412799948</v>
      </c>
      <c r="M79" s="141"/>
      <c r="N79" s="29">
        <f t="shared" ca="1" si="381"/>
        <v>223553417.34999999</v>
      </c>
      <c r="O79" s="12">
        <f t="shared" ca="1" si="381"/>
        <v>194995192.78999999</v>
      </c>
      <c r="P79" s="13">
        <f t="shared" ca="1" si="382"/>
        <v>0.14645604412799948</v>
      </c>
      <c r="Q79" s="141"/>
      <c r="R79" s="29">
        <f t="shared" ca="1" si="383"/>
        <v>67798660.560000002</v>
      </c>
      <c r="S79" s="12">
        <f t="shared" ca="1" si="383"/>
        <v>57090633.169999994</v>
      </c>
      <c r="T79" s="13">
        <f t="shared" ca="1" si="384"/>
        <v>0.18756189580372121</v>
      </c>
      <c r="U79" s="29">
        <f t="shared" ca="1" si="385"/>
        <v>71912904.320000023</v>
      </c>
      <c r="V79" s="12">
        <f t="shared" ca="1" si="385"/>
        <v>60993905.400000006</v>
      </c>
      <c r="W79" s="13">
        <f t="shared" ca="1" si="386"/>
        <v>0.17901786823442226</v>
      </c>
      <c r="X79" s="29">
        <f t="shared" ca="1" si="387"/>
        <v>73592902.349999994</v>
      </c>
      <c r="Y79" s="12">
        <f t="shared" ca="1" si="387"/>
        <v>65312576.859999985</v>
      </c>
      <c r="Z79" s="13">
        <f t="shared" ca="1" si="388"/>
        <v>0.12677995400103728</v>
      </c>
      <c r="AA79" s="29">
        <f t="shared" ca="1" si="389"/>
        <v>77110345.319999993</v>
      </c>
      <c r="AB79" s="12">
        <f t="shared" ca="1" si="389"/>
        <v>66302775.959999986</v>
      </c>
      <c r="AC79" s="13">
        <f t="shared" ca="1" si="390"/>
        <v>0.16300327103227383</v>
      </c>
      <c r="AD79" s="141"/>
      <c r="AE79" s="29">
        <f t="shared" ca="1" si="391"/>
        <v>17082840.07</v>
      </c>
      <c r="AF79" s="12">
        <f t="shared" ca="1" si="391"/>
        <v>13331748.440000003</v>
      </c>
      <c r="AG79" s="13">
        <f t="shared" ca="1" si="392"/>
        <v>0.28136531730117137</v>
      </c>
      <c r="AH79" s="29">
        <f t="shared" ca="1" si="393"/>
        <v>31303244.209999997</v>
      </c>
      <c r="AI79" s="12">
        <f t="shared" ca="1" si="393"/>
        <v>26925838.780000005</v>
      </c>
      <c r="AJ79" s="13">
        <f t="shared" ca="1" si="394"/>
        <v>0.16257266730912184</v>
      </c>
      <c r="AK79" s="29">
        <f t="shared" ca="1" si="395"/>
        <v>28151997.93</v>
      </c>
      <c r="AL79" s="12">
        <f t="shared" ca="1" si="395"/>
        <v>23123848.68</v>
      </c>
      <c r="AM79" s="13">
        <f t="shared" ca="1" si="396"/>
        <v>0.21744430693965258</v>
      </c>
      <c r="AN79" s="29">
        <f t="shared" ca="1" si="397"/>
        <v>28092503.099999998</v>
      </c>
      <c r="AO79" s="12">
        <f t="shared" ca="1" si="397"/>
        <v>25778003.049999997</v>
      </c>
      <c r="AP79" s="13">
        <f t="shared" ca="1" si="398"/>
        <v>8.9785855231326817E-2</v>
      </c>
      <c r="AQ79" s="29">
        <f t="shared" ca="1" si="399"/>
        <v>33768249.32</v>
      </c>
      <c r="AR79" s="12">
        <f t="shared" ca="1" si="399"/>
        <v>26429875.279999997</v>
      </c>
      <c r="AS79" s="13">
        <f t="shared" ca="1" si="400"/>
        <v>0.27765450885623716</v>
      </c>
      <c r="AT79" s="29">
        <f t="shared" ca="1" si="401"/>
        <v>19347948.109999999</v>
      </c>
      <c r="AU79" s="12">
        <f t="shared" ca="1" si="401"/>
        <v>16020225.4</v>
      </c>
      <c r="AV79" s="13">
        <f t="shared" ca="1" si="402"/>
        <v>0.20772009300193736</v>
      </c>
      <c r="AW79" s="29">
        <f t="shared" ca="1" si="403"/>
        <v>20676672.340000007</v>
      </c>
      <c r="AX79" s="12">
        <f t="shared" ca="1" si="403"/>
        <v>17226206.98</v>
      </c>
      <c r="AY79" s="13">
        <f t="shared" ca="1" si="404"/>
        <v>0.20030325677649594</v>
      </c>
      <c r="AZ79" s="29">
        <f t="shared" ca="1" si="405"/>
        <v>33488487.100000001</v>
      </c>
      <c r="BA79" s="12">
        <f t="shared" ca="1" si="405"/>
        <v>30363768.379999999</v>
      </c>
      <c r="BB79" s="13">
        <f t="shared" ca="1" si="406"/>
        <v>0.10290945052980287</v>
      </c>
      <c r="BC79" s="29">
        <f t="shared" ca="1" si="407"/>
        <v>29244459.709999997</v>
      </c>
      <c r="BD79" s="12">
        <f t="shared" ca="1" si="407"/>
        <v>25443898.949999999</v>
      </c>
      <c r="BE79" s="13">
        <f t="shared" ca="1" si="408"/>
        <v>0.14937021906385137</v>
      </c>
      <c r="BF79" s="29">
        <f t="shared" ca="1" si="409"/>
        <v>30341856.229999997</v>
      </c>
      <c r="BG79" s="12">
        <f t="shared" ca="1" si="409"/>
        <v>26797389.050000001</v>
      </c>
      <c r="BH79" s="13">
        <f t="shared" ca="1" si="410"/>
        <v>0.13226912418170814</v>
      </c>
      <c r="BI79" s="29">
        <f t="shared" ca="1" si="411"/>
        <v>39617632.509999998</v>
      </c>
      <c r="BJ79" s="12">
        <f t="shared" ca="1" si="411"/>
        <v>31858742.32</v>
      </c>
      <c r="BK79" s="13">
        <f t="shared" ca="1" si="412"/>
        <v>0.24354037934288417</v>
      </c>
      <c r="BL79" s="29">
        <f t="shared" ca="1" si="413"/>
        <v>20404402.549999997</v>
      </c>
      <c r="BM79" s="12">
        <f t="shared" ca="1" si="413"/>
        <v>18148685.159999996</v>
      </c>
      <c r="BN79" s="13">
        <f t="shared" ca="1" si="414"/>
        <v>0.12429095386874853</v>
      </c>
      <c r="BO79" s="159" t="str">
        <f t="shared" si="415"/>
        <v>High Value</v>
      </c>
      <c r="BP79" s="249"/>
    </row>
    <row r="80" spans="1:68" hidden="1" x14ac:dyDescent="0.2">
      <c r="A80" s="6">
        <f>A$32</f>
        <v>70</v>
      </c>
      <c r="B80" s="3" t="str">
        <f t="shared" si="417"/>
        <v>&gt;= 0</v>
      </c>
      <c r="D80" s="237"/>
      <c r="E80" s="79" t="str">
        <f>$E$32</f>
        <v>Opportunity</v>
      </c>
      <c r="F80" s="29">
        <f t="shared" ca="1" si="377"/>
        <v>141289029.10999995</v>
      </c>
      <c r="G80" s="12">
        <f t="shared" ca="1" si="377"/>
        <v>117852814</v>
      </c>
      <c r="H80" s="13">
        <f t="shared" ca="1" si="378"/>
        <v>0.19886003833561372</v>
      </c>
      <c r="I80" s="141"/>
      <c r="J80" s="29">
        <f t="shared" ca="1" si="379"/>
        <v>165463918.23999998</v>
      </c>
      <c r="K80" s="12">
        <f t="shared" ca="1" si="379"/>
        <v>141225033.88999999</v>
      </c>
      <c r="L80" s="13">
        <f t="shared" ca="1" si="380"/>
        <v>0.17163305741444984</v>
      </c>
      <c r="M80" s="141"/>
      <c r="N80" s="29">
        <f t="shared" ca="1" si="381"/>
        <v>165464135.28999999</v>
      </c>
      <c r="O80" s="12">
        <f t="shared" ca="1" si="381"/>
        <v>141224755.88999999</v>
      </c>
      <c r="P80" s="13">
        <f t="shared" ca="1" si="382"/>
        <v>0.17163690067823567</v>
      </c>
      <c r="Q80" s="141"/>
      <c r="R80" s="29">
        <f t="shared" ca="1" si="383"/>
        <v>54179150.650000006</v>
      </c>
      <c r="S80" s="12">
        <f t="shared" ca="1" si="383"/>
        <v>43856949.190000005</v>
      </c>
      <c r="T80" s="13">
        <f t="shared" ca="1" si="384"/>
        <v>0.23536068173099478</v>
      </c>
      <c r="U80" s="29">
        <f t="shared" ca="1" si="385"/>
        <v>58111913.639999993</v>
      </c>
      <c r="V80" s="12">
        <f t="shared" ca="1" si="385"/>
        <v>48168388.790000007</v>
      </c>
      <c r="W80" s="13">
        <f t="shared" ca="1" si="386"/>
        <v>0.20643258161178751</v>
      </c>
      <c r="X80" s="29">
        <f t="shared" ca="1" si="387"/>
        <v>58520665.259999998</v>
      </c>
      <c r="Y80" s="12">
        <f t="shared" ca="1" si="387"/>
        <v>50549691.079999998</v>
      </c>
      <c r="Z80" s="13">
        <f t="shared" ca="1" si="388"/>
        <v>0.15768591280578009</v>
      </c>
      <c r="AA80" s="29">
        <f t="shared" ca="1" si="389"/>
        <v>64471680</v>
      </c>
      <c r="AB80" s="12">
        <f t="shared" ca="1" si="389"/>
        <v>55280142.750000007</v>
      </c>
      <c r="AC80" s="13">
        <f t="shared" ca="1" si="390"/>
        <v>0.16627195214686727</v>
      </c>
      <c r="AD80" s="141"/>
      <c r="AE80" s="29">
        <f t="shared" ca="1" si="391"/>
        <v>13784387.770000001</v>
      </c>
      <c r="AF80" s="12">
        <f t="shared" ca="1" si="391"/>
        <v>10546350.51</v>
      </c>
      <c r="AG80" s="13">
        <f t="shared" ca="1" si="392"/>
        <v>0.30702917155367726</v>
      </c>
      <c r="AH80" s="29">
        <f t="shared" ca="1" si="393"/>
        <v>25604871.680000007</v>
      </c>
      <c r="AI80" s="12">
        <f t="shared" ca="1" si="393"/>
        <v>21525468.079999998</v>
      </c>
      <c r="AJ80" s="13">
        <f t="shared" ca="1" si="394"/>
        <v>0.18951520983603201</v>
      </c>
      <c r="AK80" s="29">
        <f t="shared" ca="1" si="395"/>
        <v>23205464.859999999</v>
      </c>
      <c r="AL80" s="12">
        <f t="shared" ca="1" si="395"/>
        <v>17831274.969999999</v>
      </c>
      <c r="AM80" s="13">
        <f t="shared" ca="1" si="396"/>
        <v>0.30139122968165416</v>
      </c>
      <c r="AN80" s="29">
        <f t="shared" ca="1" si="397"/>
        <v>23775241.039999999</v>
      </c>
      <c r="AO80" s="12">
        <f t="shared" ca="1" si="397"/>
        <v>21434043.009999998</v>
      </c>
      <c r="AP80" s="13">
        <f t="shared" ca="1" si="398"/>
        <v>0.10922801773364554</v>
      </c>
      <c r="AQ80" s="29">
        <f t="shared" ca="1" si="399"/>
        <v>27321739.370000001</v>
      </c>
      <c r="AR80" s="12">
        <f t="shared" ca="1" si="399"/>
        <v>20777334.140000004</v>
      </c>
      <c r="AS80" s="13">
        <f t="shared" ca="1" si="400"/>
        <v>0.31497809997678533</v>
      </c>
      <c r="AT80" s="29">
        <f t="shared" ca="1" si="401"/>
        <v>15990898.77</v>
      </c>
      <c r="AU80" s="12">
        <f t="shared" ca="1" si="401"/>
        <v>13137362.259999998</v>
      </c>
      <c r="AV80" s="13">
        <f t="shared" ca="1" si="402"/>
        <v>0.21720772050933779</v>
      </c>
      <c r="AW80" s="29">
        <f t="shared" ca="1" si="403"/>
        <v>16818571.719999999</v>
      </c>
      <c r="AX80" s="12">
        <f t="shared" ca="1" si="403"/>
        <v>13816140.230000002</v>
      </c>
      <c r="AY80" s="13">
        <f t="shared" ca="1" si="404"/>
        <v>0.21731333353729257</v>
      </c>
      <c r="AZ80" s="29">
        <f t="shared" ca="1" si="405"/>
        <v>27704900.789999999</v>
      </c>
      <c r="BA80" s="12">
        <f t="shared" ca="1" si="405"/>
        <v>24159035.949999999</v>
      </c>
      <c r="BB80" s="13">
        <f t="shared" ca="1" si="406"/>
        <v>0.14677178540313401</v>
      </c>
      <c r="BC80" s="29">
        <f t="shared" ca="1" si="407"/>
        <v>24078321.73</v>
      </c>
      <c r="BD80" s="12">
        <f t="shared" ca="1" si="407"/>
        <v>20597609.459999997</v>
      </c>
      <c r="BE80" s="13">
        <f t="shared" ca="1" si="408"/>
        <v>0.16898622516168454</v>
      </c>
      <c r="BF80" s="29">
        <f t="shared" ca="1" si="409"/>
        <v>24968316.590000004</v>
      </c>
      <c r="BG80" s="12">
        <f t="shared" ca="1" si="409"/>
        <v>22399522.710000001</v>
      </c>
      <c r="BH80" s="13">
        <f t="shared" ca="1" si="410"/>
        <v>0.11468074178443076</v>
      </c>
      <c r="BI80" s="29">
        <f t="shared" ca="1" si="411"/>
        <v>33597596.739999995</v>
      </c>
      <c r="BJ80" s="12">
        <f t="shared" ca="1" si="411"/>
        <v>26870506.699999999</v>
      </c>
      <c r="BK80" s="13">
        <f t="shared" ca="1" si="412"/>
        <v>0.25035218409186144</v>
      </c>
      <c r="BL80" s="29">
        <f t="shared" ca="1" si="413"/>
        <v>18083366.309999999</v>
      </c>
      <c r="BM80" s="12">
        <f t="shared" ca="1" si="413"/>
        <v>15887147.620000001</v>
      </c>
      <c r="BN80" s="13">
        <f t="shared" ca="1" si="414"/>
        <v>0.13823870354394036</v>
      </c>
      <c r="BO80" s="159" t="str">
        <f t="shared" si="415"/>
        <v>Opportunity</v>
      </c>
      <c r="BP80" s="249"/>
    </row>
    <row r="81" spans="1:68" hidden="1" x14ac:dyDescent="0.2">
      <c r="A81" s="6">
        <f>A$33</f>
        <v>100</v>
      </c>
      <c r="B81" s="3" t="str">
        <f t="shared" ref="B81" si="418">B$33</f>
        <v>&gt;= 0</v>
      </c>
      <c r="D81" s="237"/>
      <c r="E81" s="78" t="str">
        <f>$E$33</f>
        <v>Marginal</v>
      </c>
      <c r="F81" s="121">
        <f t="shared" ca="1" si="377"/>
        <v>36752505.859999999</v>
      </c>
      <c r="G81" s="104">
        <f t="shared" ca="1" si="377"/>
        <v>30178845.279999997</v>
      </c>
      <c r="H81" s="48">
        <f t="shared" ca="1" si="378"/>
        <v>0.21782346272726583</v>
      </c>
      <c r="I81" s="141"/>
      <c r="J81" s="121">
        <f t="shared" ca="1" si="379"/>
        <v>43757885.549999997</v>
      </c>
      <c r="K81" s="104">
        <f t="shared" ca="1" si="379"/>
        <v>36742033.870000005</v>
      </c>
      <c r="L81" s="48">
        <f t="shared" ca="1" si="380"/>
        <v>0.19094891983452389</v>
      </c>
      <c r="M81" s="141"/>
      <c r="N81" s="121">
        <f t="shared" ca="1" si="381"/>
        <v>43757668.5</v>
      </c>
      <c r="O81" s="104">
        <f t="shared" ca="1" si="381"/>
        <v>36742311.870000005</v>
      </c>
      <c r="P81" s="48">
        <f t="shared" ca="1" si="382"/>
        <v>0.19093400150816353</v>
      </c>
      <c r="Q81" s="141"/>
      <c r="R81" s="121">
        <f t="shared" ca="1" si="383"/>
        <v>15983131.77</v>
      </c>
      <c r="S81" s="104">
        <f t="shared" ca="1" si="383"/>
        <v>12732034.49</v>
      </c>
      <c r="T81" s="48">
        <f t="shared" ca="1" si="384"/>
        <v>0.25534782226308589</v>
      </c>
      <c r="U81" s="121">
        <f t="shared" ca="1" si="385"/>
        <v>17122494.710000001</v>
      </c>
      <c r="V81" s="104">
        <f t="shared" ca="1" si="385"/>
        <v>13591996.459999999</v>
      </c>
      <c r="W81" s="48">
        <f t="shared" ca="1" si="386"/>
        <v>0.25974832029937139</v>
      </c>
      <c r="X81" s="121">
        <f t="shared" ca="1" si="387"/>
        <v>17095023.59</v>
      </c>
      <c r="Y81" s="104">
        <f t="shared" ca="1" si="387"/>
        <v>14375861.940000001</v>
      </c>
      <c r="Z81" s="48">
        <f t="shared" ca="1" si="388"/>
        <v>0.1891477298090968</v>
      </c>
      <c r="AA81" s="121">
        <f t="shared" ca="1" si="389"/>
        <v>19082973.349999998</v>
      </c>
      <c r="AB81" s="104">
        <f t="shared" ca="1" si="389"/>
        <v>16517264.059999999</v>
      </c>
      <c r="AC81" s="48">
        <f t="shared" ca="1" si="390"/>
        <v>0.15533500467631317</v>
      </c>
      <c r="AD81" s="141"/>
      <c r="AE81" s="121">
        <f t="shared" ca="1" si="391"/>
        <v>4579736.8000000007</v>
      </c>
      <c r="AF81" s="104">
        <f t="shared" ca="1" si="391"/>
        <v>3367538.9400000004</v>
      </c>
      <c r="AG81" s="48">
        <f t="shared" ca="1" si="392"/>
        <v>0.3599655064419241</v>
      </c>
      <c r="AH81" s="121">
        <f t="shared" ca="1" si="393"/>
        <v>7812104.5699999994</v>
      </c>
      <c r="AI81" s="104">
        <f t="shared" ca="1" si="393"/>
        <v>6445066.5799999991</v>
      </c>
      <c r="AJ81" s="48">
        <f t="shared" ca="1" si="394"/>
        <v>0.21210610829717766</v>
      </c>
      <c r="AK81" s="121">
        <f t="shared" ca="1" si="395"/>
        <v>7091278.8700000001</v>
      </c>
      <c r="AL81" s="104">
        <f t="shared" ca="1" si="395"/>
        <v>5473895.0500000007</v>
      </c>
      <c r="AM81" s="48">
        <f t="shared" ca="1" si="396"/>
        <v>0.29547220128014678</v>
      </c>
      <c r="AN81" s="121">
        <f t="shared" ca="1" si="397"/>
        <v>7454722.7799999993</v>
      </c>
      <c r="AO81" s="104">
        <f t="shared" ca="1" si="397"/>
        <v>6353210.2800000003</v>
      </c>
      <c r="AP81" s="48">
        <f t="shared" ca="1" si="398"/>
        <v>0.17337888271502308</v>
      </c>
      <c r="AQ81" s="121">
        <f t="shared" ca="1" si="399"/>
        <v>8501306.5099999998</v>
      </c>
      <c r="AR81" s="104">
        <f t="shared" ca="1" si="399"/>
        <v>6238424.5799999991</v>
      </c>
      <c r="AS81" s="48">
        <f t="shared" ca="1" si="400"/>
        <v>0.36273291453336781</v>
      </c>
      <c r="AT81" s="121">
        <f t="shared" ca="1" si="401"/>
        <v>4973987.9099999992</v>
      </c>
      <c r="AU81" s="104">
        <f t="shared" ca="1" si="401"/>
        <v>3907626.6900000004</v>
      </c>
      <c r="AV81" s="48">
        <f t="shared" ca="1" si="402"/>
        <v>0.27289229616762567</v>
      </c>
      <c r="AW81" s="121">
        <f t="shared" ca="1" si="403"/>
        <v>5318990.790000001</v>
      </c>
      <c r="AX81" s="104">
        <f t="shared" ca="1" si="403"/>
        <v>4092451.32</v>
      </c>
      <c r="AY81" s="48">
        <f t="shared" ca="1" si="404"/>
        <v>0.29970777269990867</v>
      </c>
      <c r="AZ81" s="121">
        <f t="shared" ca="1" si="405"/>
        <v>8484835.1400000006</v>
      </c>
      <c r="BA81" s="104">
        <f t="shared" ca="1" si="405"/>
        <v>7131462.0999999996</v>
      </c>
      <c r="BB81" s="48">
        <f t="shared" ca="1" si="406"/>
        <v>0.18977497475587804</v>
      </c>
      <c r="BC81" s="121">
        <f t="shared" ca="1" si="407"/>
        <v>7486810.2700000005</v>
      </c>
      <c r="BD81" s="104">
        <f t="shared" ca="1" si="407"/>
        <v>6331134.709999999</v>
      </c>
      <c r="BE81" s="48">
        <f t="shared" ca="1" si="408"/>
        <v>0.18253845683849013</v>
      </c>
      <c r="BF81" s="121">
        <f t="shared" ca="1" si="409"/>
        <v>7772960.7000000002</v>
      </c>
      <c r="BG81" s="104">
        <f t="shared" ca="1" si="409"/>
        <v>6983978.1799999988</v>
      </c>
      <c r="BH81" s="48">
        <f t="shared" ca="1" si="410"/>
        <v>0.11297035867886998</v>
      </c>
      <c r="BI81" s="121">
        <f t="shared" ca="1" si="411"/>
        <v>10252871.720000001</v>
      </c>
      <c r="BJ81" s="104">
        <f t="shared" ca="1" si="411"/>
        <v>8445812.459999999</v>
      </c>
      <c r="BK81" s="48">
        <f t="shared" ca="1" si="412"/>
        <v>0.21395919795263862</v>
      </c>
      <c r="BL81" s="121">
        <f t="shared" ca="1" si="413"/>
        <v>5627347.0900000008</v>
      </c>
      <c r="BM81" s="104">
        <f t="shared" ca="1" si="413"/>
        <v>4968070.0500000007</v>
      </c>
      <c r="BN81" s="48">
        <f t="shared" ca="1" si="414"/>
        <v>0.13270284705426003</v>
      </c>
      <c r="BO81" s="154" t="str">
        <f t="shared" si="415"/>
        <v>Marginal</v>
      </c>
      <c r="BP81" s="249"/>
    </row>
    <row r="82" spans="1:68" hidden="1" x14ac:dyDescent="0.2">
      <c r="A82" s="6"/>
      <c r="C82" s="3">
        <f>ROW($C$10)</f>
        <v>10</v>
      </c>
      <c r="D82" s="237"/>
      <c r="E82" s="76" t="str">
        <f>E78 &amp; " %"</f>
        <v>Elite %</v>
      </c>
      <c r="F82" s="33">
        <f ca="1">IFERROR(F78 / INDIRECT(ADDRESS($C82, COLUMN(F78))), 0)</f>
        <v>0.18814199306502616</v>
      </c>
      <c r="G82" s="8">
        <f ca="1">IFERROR(G78 / INDIRECT(ADDRESS($C82, COLUMN(G78))), 0)</f>
        <v>0.19393595727038931</v>
      </c>
      <c r="H82" s="20">
        <f t="shared" ref="H82:H85" ca="1" si="419">IF(F$9 = 0, 0, IFERROR((F82 - G82) * 10000, 0))</f>
        <v>-57.939642053631559</v>
      </c>
      <c r="I82" s="88"/>
      <c r="J82" s="33">
        <f ca="1">IFERROR(J78 / INDIRECT(ADDRESS($C82, COLUMN(J78))), 0)</f>
        <v>0.18774754158153342</v>
      </c>
      <c r="K82" s="8">
        <f ca="1">IFERROR(K78 / INDIRECT(ADDRESS($C82, COLUMN(K78))), 0)</f>
        <v>0.18811888172365085</v>
      </c>
      <c r="L82" s="20">
        <f t="shared" ref="L82:L85" ca="1" si="420">IF(J$9 = 0, 0, IFERROR((J82 - K82) * 10000, 0))</f>
        <v>-3.7134014211742672</v>
      </c>
      <c r="M82" s="88"/>
      <c r="N82" s="33">
        <f ca="1">IFERROR(N78 / INDIRECT(ADDRESS($C82, COLUMN(N78))), 0)</f>
        <v>0.18774754158153345</v>
      </c>
      <c r="O82" s="8">
        <f ca="1">IFERROR(O78 / INDIRECT(ADDRESS($C82, COLUMN(O78))), 0)</f>
        <v>0.18811888172365085</v>
      </c>
      <c r="P82" s="20">
        <f t="shared" ref="P82:P85" ca="1" si="421">IF(N$9 = 0, 0, IFERROR((N82 - O82) * 10000, 0))</f>
        <v>-3.7134014211739896</v>
      </c>
      <c r="Q82" s="88"/>
      <c r="R82" s="33">
        <f ca="1">IFERROR(R78 / INDIRECT(ADDRESS($C82, COLUMN(R78))), 0)</f>
        <v>0.1705447846628364</v>
      </c>
      <c r="S82" s="8">
        <f ca="1">IFERROR(S78 / INDIRECT(ADDRESS($C82, COLUMN(S78))), 0)</f>
        <v>0.17635978804761426</v>
      </c>
      <c r="T82" s="20">
        <f t="shared" ref="T82:T85" ca="1" si="422">IF(R$9 = 0, 0, IFERROR((R82 - S82) * 10000, 0))</f>
        <v>-58.150033847778616</v>
      </c>
      <c r="U82" s="33">
        <f ca="1">IFERROR(U78 / INDIRECT(ADDRESS($C82, COLUMN(U78))), 0)</f>
        <v>0.16639892465253564</v>
      </c>
      <c r="V82" s="8">
        <f ca="1">IFERROR(V78 / INDIRECT(ADDRESS($C82, COLUMN(V78))), 0)</f>
        <v>0.16787277061270747</v>
      </c>
      <c r="W82" s="20">
        <f t="shared" ref="W82:W85" ca="1" si="423">IF(U$9 = 0, 0, IFERROR((U82 - V82) * 10000, 0))</f>
        <v>-14.738459601718324</v>
      </c>
      <c r="X82" s="33">
        <f ca="1">IFERROR(X78 / INDIRECT(ADDRESS($C82, COLUMN(X78))), 0)</f>
        <v>0.17237470700248073</v>
      </c>
      <c r="Y82" s="8">
        <f ca="1">IFERROR(Y78 / INDIRECT(ADDRESS($C82, COLUMN(Y78))), 0)</f>
        <v>0.17506485261972368</v>
      </c>
      <c r="Z82" s="20">
        <f t="shared" ref="Z82:Z85" ca="1" si="424">IF(X$9 = 0, 0, IFERROR((X82 - Y82) * 10000, 0))</f>
        <v>-26.901456172429562</v>
      </c>
      <c r="AA82" s="33">
        <f ca="1">IFERROR(AA78 / INDIRECT(ADDRESS($C82, COLUMN(AA78))), 0)</f>
        <v>0.16090515514409287</v>
      </c>
      <c r="AB82" s="8">
        <f ca="1">IFERROR(AB78 / INDIRECT(ADDRESS($C82, COLUMN(AB78))), 0)</f>
        <v>0.16075322878999437</v>
      </c>
      <c r="AC82" s="20">
        <f t="shared" ref="AC82:AC85" ca="1" si="425">IF(AA$9 = 0, 0, IFERROR((AA82 - AB82) * 10000, 0))</f>
        <v>1.519263540984972</v>
      </c>
      <c r="AD82" s="88"/>
      <c r="AE82" s="33">
        <f ca="1">IFERROR(AE78 / INDIRECT(ADDRESS($C82, COLUMN(AE78))), 0)</f>
        <v>0.16699869491357866</v>
      </c>
      <c r="AF82" s="8">
        <f ca="1">IFERROR(AF78 / INDIRECT(ADDRESS($C82, COLUMN(AF78))), 0)</f>
        <v>0.17200904827749675</v>
      </c>
      <c r="AG82" s="20">
        <f t="shared" ref="AG82:AG85" ca="1" si="426">IF(AE$9 = 0, 0, IFERROR((AE82 - AF82) * 10000, 0))</f>
        <v>-50.103533639180853</v>
      </c>
      <c r="AH82" s="33">
        <f ca="1">IFERROR(AH78 / INDIRECT(ADDRESS($C82, COLUMN(AH78))), 0)</f>
        <v>0.16267045817437842</v>
      </c>
      <c r="AI82" s="8">
        <f ca="1">IFERROR(AI78 / INDIRECT(ADDRESS($C82, COLUMN(AI78))), 0)</f>
        <v>0.16674167931483691</v>
      </c>
      <c r="AJ82" s="20">
        <f t="shared" ref="AJ82:AJ85" ca="1" si="427">IF(AH$9 = 0, 0, IFERROR((AH82 - AI82) * 10000, 0))</f>
        <v>-40.71221140458492</v>
      </c>
      <c r="AK82" s="33">
        <f ca="1">IFERROR(AK78 / INDIRECT(ADDRESS($C82, COLUMN(AK78))), 0)</f>
        <v>0.16511101273635925</v>
      </c>
      <c r="AL82" s="8">
        <f ca="1">IFERROR(AL78 / INDIRECT(ADDRESS($C82, COLUMN(AL78))), 0)</f>
        <v>0.17441573287228748</v>
      </c>
      <c r="AM82" s="20">
        <f t="shared" ref="AM82:AM85" ca="1" si="428">IF(AK$9 = 0, 0, IFERROR((AK82 - AL82) * 10000, 0))</f>
        <v>-93.047201359282298</v>
      </c>
      <c r="AN82" s="33">
        <f ca="1">IFERROR(AN78 / INDIRECT(ADDRESS($C82, COLUMN(AN78))), 0)</f>
        <v>0.16287884763508545</v>
      </c>
      <c r="AO82" s="8">
        <f ca="1">IFERROR(AO78 / INDIRECT(ADDRESS($C82, COLUMN(AO78))), 0)</f>
        <v>0.16239939846863463</v>
      </c>
      <c r="AP82" s="20">
        <f t="shared" ref="AP82:AP85" ca="1" si="429">IF(AN$9 = 0, 0, IFERROR((AN82 - AO82) * 10000, 0))</f>
        <v>4.7944916645081825</v>
      </c>
      <c r="AQ82" s="33">
        <f ca="1">IFERROR(AQ78 / INDIRECT(ADDRESS($C82, COLUMN(AQ78))), 0)</f>
        <v>0.16580813561126423</v>
      </c>
      <c r="AR82" s="8">
        <f ca="1">IFERROR(AR78 / INDIRECT(ADDRESS($C82, COLUMN(AR78))), 0)</f>
        <v>0.16894732770207849</v>
      </c>
      <c r="AS82" s="20">
        <f t="shared" ref="AS82:AS85" ca="1" si="430">IF(AQ$9 = 0, 0, IFERROR((AQ82 - AR82) * 10000, 0))</f>
        <v>-31.391920908142581</v>
      </c>
      <c r="AT82" s="33">
        <f ca="1">IFERROR(AT78 / INDIRECT(ADDRESS($C82, COLUMN(AT78))), 0)</f>
        <v>0.1651697792767941</v>
      </c>
      <c r="AU82" s="8">
        <f ca="1">IFERROR(AU78 / INDIRECT(ADDRESS($C82, COLUMN(AU78))), 0)</f>
        <v>0.16633905966484394</v>
      </c>
      <c r="AV82" s="20">
        <f t="shared" ref="AV82:AV85" ca="1" si="431">IF(AT$9 = 0, 0, IFERROR((AT82 - AU82) * 10000, 0))</f>
        <v>-11.692803880498371</v>
      </c>
      <c r="AW82" s="33">
        <f ca="1">IFERROR(AW78 / INDIRECT(ADDRESS($C82, COLUMN(AW78))), 0)</f>
        <v>0.16607476963026119</v>
      </c>
      <c r="AX82" s="8">
        <f ca="1">IFERROR(AX78 / INDIRECT(ADDRESS($C82, COLUMN(AX78))), 0)</f>
        <v>0.16792238843473517</v>
      </c>
      <c r="AY82" s="20">
        <f t="shared" ref="AY82:AY85" ca="1" si="432">IF(AW$9 = 0, 0, IFERROR((AW82 - AX82) * 10000, 0))</f>
        <v>-18.476188044739828</v>
      </c>
      <c r="AZ82" s="33">
        <f ca="1">IFERROR(AZ78 / INDIRECT(ADDRESS($C82, COLUMN(AZ78))), 0)</f>
        <v>0.16483813757316482</v>
      </c>
      <c r="BA82" s="8">
        <f ca="1">IFERROR(BA78 / INDIRECT(ADDRESS($C82, COLUMN(BA78))), 0)</f>
        <v>0.16971638668985389</v>
      </c>
      <c r="BB82" s="20">
        <f t="shared" ref="BB82:BB85" ca="1" si="433">IF(AZ$9 = 0, 0, IFERROR((AZ82 - BA82) * 10000, 0))</f>
        <v>-48.782491166890765</v>
      </c>
      <c r="BC82" s="33">
        <f ca="1">IFERROR(BC78 / INDIRECT(ADDRESS($C82, COLUMN(BC78))), 0)</f>
        <v>0.16264011925378055</v>
      </c>
      <c r="BD82" s="8">
        <f ca="1">IFERROR(BD78 / INDIRECT(ADDRESS($C82, COLUMN(BD78))), 0)</f>
        <v>0.16693275337362554</v>
      </c>
      <c r="BE82" s="20">
        <f t="shared" ref="BE82:BE85" ca="1" si="434">IF(BC$9 = 0, 0, IFERROR((BC82 - BD82) * 10000, 0))</f>
        <v>-42.926341198449848</v>
      </c>
      <c r="BF82" s="33">
        <f ca="1">IFERROR(BF78 / INDIRECT(ADDRESS($C82, COLUMN(BF78))), 0)</f>
        <v>0.16276432054804896</v>
      </c>
      <c r="BG82" s="8">
        <f ca="1">IFERROR(BG78 / INDIRECT(ADDRESS($C82, COLUMN(BG78))), 0)</f>
        <v>0.16191290315637008</v>
      </c>
      <c r="BH82" s="20">
        <f t="shared" ref="BH82:BH85" ca="1" si="435">IF(BF$9 = 0, 0, IFERROR((BF82 - BG82) * 10000, 0))</f>
        <v>8.5141739167887707</v>
      </c>
      <c r="BI82" s="33">
        <f ca="1">IFERROR(BI78 / INDIRECT(ADDRESS($C82, COLUMN(BI78))), 0)</f>
        <v>0.15613395531506169</v>
      </c>
      <c r="BJ82" s="8">
        <f ca="1">IFERROR(BJ78 / INDIRECT(ADDRESS($C82, COLUMN(BJ78))), 0)</f>
        <v>0.15642140155380826</v>
      </c>
      <c r="BK82" s="20">
        <f t="shared" ref="BK82:BK85" ca="1" si="436">IF(BI$9 = 0, 0, IFERROR((BI82 - BJ82) * 10000, 0))</f>
        <v>-2.8744623874657482</v>
      </c>
      <c r="BL82" s="33">
        <f ca="1">IFERROR(BL78 / INDIRECT(ADDRESS($C82, COLUMN(BL78))), 0)</f>
        <v>0.1571207690512377</v>
      </c>
      <c r="BM82" s="8">
        <f ca="1">IFERROR(BM78 / INDIRECT(ADDRESS($C82, COLUMN(BM78))), 0)</f>
        <v>0.15599735581215352</v>
      </c>
      <c r="BN82" s="20">
        <f t="shared" ref="BN82:BN85" ca="1" si="437">IF(BL$9 = 0, 0, IFERROR((BL82 - BM82) * 10000, 0))</f>
        <v>11.234132390841866</v>
      </c>
      <c r="BO82" s="155" t="str">
        <f t="shared" si="415"/>
        <v>Elite %</v>
      </c>
      <c r="BP82" s="249"/>
    </row>
    <row r="83" spans="1:68" hidden="1" x14ac:dyDescent="0.2">
      <c r="A83" s="6"/>
      <c r="C83" s="3">
        <f t="shared" ref="C83:C85" si="438">ROW($C$10)</f>
        <v>10</v>
      </c>
      <c r="D83" s="237"/>
      <c r="E83" s="79" t="str">
        <f t="shared" ref="E83:E84" si="439">E79 &amp; " %"</f>
        <v>High Value %</v>
      </c>
      <c r="F83" s="28">
        <f t="shared" ref="F83:G84" ca="1" si="440">IFERROR(F79 / INDIRECT(ADDRESS($C83, COLUMN(F79))), 0)</f>
        <v>0.42443102293171592</v>
      </c>
      <c r="G83" s="10">
        <f t="shared" ca="1" si="440"/>
        <v>0.42739726078963985</v>
      </c>
      <c r="H83" s="18">
        <f t="shared" ca="1" si="419"/>
        <v>-29.662378579239366</v>
      </c>
      <c r="I83" s="88"/>
      <c r="J83" s="28">
        <f t="shared" ref="J83:K85" ca="1" si="441">IFERROR(J79 / INDIRECT(ADDRESS($C83, COLUMN(J79))), 0)</f>
        <v>0.41957534526138318</v>
      </c>
      <c r="K83" s="10">
        <f t="shared" ca="1" si="441"/>
        <v>0.42447435552164592</v>
      </c>
      <c r="L83" s="18">
        <f t="shared" ca="1" si="420"/>
        <v>-48.990102602627374</v>
      </c>
      <c r="M83" s="88"/>
      <c r="N83" s="28">
        <f t="shared" ref="N83:O85" ca="1" si="442">IFERROR(N79 / INDIRECT(ADDRESS($C83, COLUMN(N79))), 0)</f>
        <v>0.41957534526138324</v>
      </c>
      <c r="O83" s="10">
        <f t="shared" ca="1" si="442"/>
        <v>0.42447435552164592</v>
      </c>
      <c r="P83" s="18">
        <f t="shared" ca="1" si="421"/>
        <v>-48.99010260262682</v>
      </c>
      <c r="Q83" s="88"/>
      <c r="R83" s="28">
        <f t="shared" ref="R83:S85" ca="1" si="443">IFERROR(R79 / INDIRECT(ADDRESS($C83, COLUMN(R79))), 0)</f>
        <v>0.40762226888024744</v>
      </c>
      <c r="S83" s="10">
        <f t="shared" ca="1" si="443"/>
        <v>0.41363740050848596</v>
      </c>
      <c r="T83" s="18">
        <f t="shared" ca="1" si="422"/>
        <v>-60.151316282385238</v>
      </c>
      <c r="U83" s="28">
        <f t="shared" ref="U83:V85" ca="1" si="444">IFERROR(U79 / INDIRECT(ADDRESS($C83, COLUMN(U79))), 0)</f>
        <v>0.4073922471622079</v>
      </c>
      <c r="V83" s="10">
        <f t="shared" ca="1" si="444"/>
        <v>0.41346570650410608</v>
      </c>
      <c r="W83" s="18">
        <f t="shared" ca="1" si="423"/>
        <v>-60.734593418981795</v>
      </c>
      <c r="X83" s="28">
        <f t="shared" ref="X83:Y85" ca="1" si="445">IFERROR(X79 / INDIRECT(ADDRESS($C83, COLUMN(X79))), 0)</f>
        <v>0.40820268377385865</v>
      </c>
      <c r="Y83" s="10">
        <f t="shared" ca="1" si="445"/>
        <v>0.41369328834368951</v>
      </c>
      <c r="Z83" s="18">
        <f t="shared" ca="1" si="424"/>
        <v>-54.906045698308588</v>
      </c>
      <c r="AA83" s="28">
        <f t="shared" ref="AA83:AB85" ca="1" si="446">IFERROR(AA79 / INDIRECT(ADDRESS($C83, COLUMN(AA79))), 0)</f>
        <v>0.40271928409228808</v>
      </c>
      <c r="AB83" s="10">
        <f t="shared" ca="1" si="446"/>
        <v>0.40292771182905496</v>
      </c>
      <c r="AC83" s="18">
        <f t="shared" ca="1" si="425"/>
        <v>-2.0842773676688076</v>
      </c>
      <c r="AD83" s="88"/>
      <c r="AE83" s="28">
        <f t="shared" ref="AE83:AF85" ca="1" si="447">IFERROR(AE79 / INDIRECT(ADDRESS($C83, COLUMN(AE79))), 0)</f>
        <v>0.40144560239256111</v>
      </c>
      <c r="AF83" s="10">
        <f t="shared" ca="1" si="447"/>
        <v>0.40514988577353506</v>
      </c>
      <c r="AG83" s="18">
        <f t="shared" ca="1" si="426"/>
        <v>-37.042833809739491</v>
      </c>
      <c r="AH83" s="28">
        <f t="shared" ref="AH83:AI85" ca="1" si="448">IFERROR(AH79 / INDIRECT(ADDRESS($C83, COLUMN(AH79))), 0)</f>
        <v>0.40499137589023665</v>
      </c>
      <c r="AI83" s="10">
        <f t="shared" ca="1" si="448"/>
        <v>0.40870057162126178</v>
      </c>
      <c r="AJ83" s="18">
        <f t="shared" ca="1" si="427"/>
        <v>-37.091957310251274</v>
      </c>
      <c r="AK83" s="28">
        <f t="shared" ref="AK83:AL85" ca="1" si="449">IFERROR(AK79 / INDIRECT(ADDRESS($C83, COLUMN(AK79))), 0)</f>
        <v>0.4021265877364622</v>
      </c>
      <c r="AL83" s="10">
        <f t="shared" ca="1" si="449"/>
        <v>0.41118003783375079</v>
      </c>
      <c r="AM83" s="18">
        <f t="shared" ca="1" si="428"/>
        <v>-90.534500972885851</v>
      </c>
      <c r="AN83" s="28">
        <f t="shared" ref="AN83:AO85" ca="1" si="450">IFERROR(AN79 / INDIRECT(ADDRESS($C83, COLUMN(AN79))), 0)</f>
        <v>0.39642364501801347</v>
      </c>
      <c r="AO83" s="10">
        <f t="shared" ca="1" si="450"/>
        <v>0.40309096485801249</v>
      </c>
      <c r="AP83" s="18">
        <f t="shared" ca="1" si="429"/>
        <v>-66.673198399990198</v>
      </c>
      <c r="AQ83" s="28">
        <f t="shared" ref="AQ83:AR85" ca="1" si="451">IFERROR(AQ79 / INDIRECT(ADDRESS($C83, COLUMN(AQ79))), 0)</f>
        <v>0.40478049411838607</v>
      </c>
      <c r="AR83" s="10">
        <f t="shared" ca="1" si="451"/>
        <v>0.4109712400445053</v>
      </c>
      <c r="AS83" s="18">
        <f t="shared" ca="1" si="430"/>
        <v>-61.907459261192344</v>
      </c>
      <c r="AT83" s="28">
        <f t="shared" ref="AT83:AU85" ca="1" si="452">IFERROR(AT79 / INDIRECT(ADDRESS($C83, COLUMN(AT79))), 0)</f>
        <v>0.40067268589157012</v>
      </c>
      <c r="AU83" s="10">
        <f t="shared" ca="1" si="452"/>
        <v>0.40391197921706956</v>
      </c>
      <c r="AV83" s="18">
        <f t="shared" ca="1" si="431"/>
        <v>-32.392933254994375</v>
      </c>
      <c r="AW83" s="28">
        <f t="shared" ref="AW83:AX85" ca="1" si="453">IFERROR(AW79 / INDIRECT(ADDRESS($C83, COLUMN(AW79))), 0)</f>
        <v>0.40273518386640311</v>
      </c>
      <c r="AX83" s="10">
        <f t="shared" ca="1" si="453"/>
        <v>0.40795854138763721</v>
      </c>
      <c r="AY83" s="18">
        <f t="shared" ca="1" si="432"/>
        <v>-52.233575212340952</v>
      </c>
      <c r="AZ83" s="28">
        <f t="shared" ref="AZ83:BA85" ca="1" si="454">IFERROR(AZ79 / INDIRECT(ADDRESS($C83, COLUMN(AZ79))), 0)</f>
        <v>0.4013923725387093</v>
      </c>
      <c r="BA83" s="10">
        <f t="shared" ca="1" si="454"/>
        <v>0.4089017805909973</v>
      </c>
      <c r="BB83" s="18">
        <f t="shared" ca="1" si="433"/>
        <v>-75.09408052288002</v>
      </c>
      <c r="BC83" s="28">
        <f t="shared" ref="BC83:BD85" ca="1" si="455">IFERROR(BC79 / INDIRECT(ADDRESS($C83, COLUMN(BC79))), 0)</f>
        <v>0.40270188643983601</v>
      </c>
      <c r="BD83" s="10">
        <f t="shared" ca="1" si="455"/>
        <v>0.40472425256730477</v>
      </c>
      <c r="BE83" s="18">
        <f t="shared" ca="1" si="434"/>
        <v>-20.223661274687554</v>
      </c>
      <c r="BF83" s="28">
        <f t="shared" ref="BF83:BG85" ca="1" si="456">IFERROR(BF79 / INDIRECT(ADDRESS($C83, COLUMN(BF79))), 0)</f>
        <v>0.40269535134147316</v>
      </c>
      <c r="BG83" s="10">
        <f t="shared" ca="1" si="456"/>
        <v>0.39975418716024314</v>
      </c>
      <c r="BH83" s="18">
        <f t="shared" ca="1" si="435"/>
        <v>29.411641812300271</v>
      </c>
      <c r="BI83" s="28">
        <f t="shared" ref="BI83:BJ85" ca="1" si="457">IFERROR(BI79 / INDIRECT(ADDRESS($C83, COLUMN(BI79))), 0)</f>
        <v>0.40053594675660814</v>
      </c>
      <c r="BJ83" s="10">
        <f t="shared" ca="1" si="457"/>
        <v>0.40007932411890029</v>
      </c>
      <c r="BK83" s="18">
        <f t="shared" ca="1" si="436"/>
        <v>4.5662263770784861</v>
      </c>
      <c r="BL83" s="28">
        <f t="shared" ref="BL83:BM85" ca="1" si="458">IFERROR(BL79 / INDIRECT(ADDRESS($C83, COLUMN(BL79))), 0)</f>
        <v>0.38985383488067127</v>
      </c>
      <c r="BM83" s="10">
        <f t="shared" ca="1" si="458"/>
        <v>0.39271809106731703</v>
      </c>
      <c r="BN83" s="18">
        <f t="shared" ca="1" si="437"/>
        <v>-28.64256186645764</v>
      </c>
      <c r="BO83" s="159" t="str">
        <f t="shared" si="415"/>
        <v>High Value %</v>
      </c>
      <c r="BP83" s="249"/>
    </row>
    <row r="84" spans="1:68" hidden="1" x14ac:dyDescent="0.2">
      <c r="A84" s="6"/>
      <c r="C84" s="3">
        <f t="shared" si="438"/>
        <v>10</v>
      </c>
      <c r="D84" s="238"/>
      <c r="E84" s="79" t="str">
        <f t="shared" si="439"/>
        <v>Opportunity %</v>
      </c>
      <c r="F84" s="28">
        <f t="shared" ca="1" si="440"/>
        <v>0.30745175517645001</v>
      </c>
      <c r="G84" s="10">
        <f t="shared" ca="1" si="440"/>
        <v>0.30146892926153485</v>
      </c>
      <c r="H84" s="18">
        <f t="shared" ca="1" si="419"/>
        <v>59.828259149151684</v>
      </c>
      <c r="I84" s="88"/>
      <c r="J84" s="28">
        <f t="shared" ca="1" si="441"/>
        <v>0.31055029910438214</v>
      </c>
      <c r="K84" s="10">
        <f t="shared" ca="1" si="441"/>
        <v>0.30742504154212463</v>
      </c>
      <c r="L84" s="18">
        <f t="shared" ca="1" si="420"/>
        <v>31.252575622575108</v>
      </c>
      <c r="M84" s="88"/>
      <c r="N84" s="28">
        <f t="shared" ca="1" si="442"/>
        <v>0.31055070647381439</v>
      </c>
      <c r="O84" s="10">
        <f t="shared" ca="1" si="442"/>
        <v>0.3074244363791504</v>
      </c>
      <c r="P84" s="18">
        <f t="shared" ca="1" si="421"/>
        <v>31.262700946639853</v>
      </c>
      <c r="Q84" s="88"/>
      <c r="R84" s="28">
        <f t="shared" ca="1" si="443"/>
        <v>0.32573841623926231</v>
      </c>
      <c r="S84" s="10">
        <f t="shared" ca="1" si="443"/>
        <v>0.31775570614475201</v>
      </c>
      <c r="T84" s="18">
        <f t="shared" ca="1" si="422"/>
        <v>79.827100945102927</v>
      </c>
      <c r="U84" s="28">
        <f t="shared" ca="1" si="444"/>
        <v>0.32920855176908181</v>
      </c>
      <c r="V84" s="10">
        <f t="shared" ca="1" si="444"/>
        <v>0.32652404812599217</v>
      </c>
      <c r="W84" s="18">
        <f t="shared" ca="1" si="423"/>
        <v>26.845036430896418</v>
      </c>
      <c r="X84" s="28">
        <f t="shared" ca="1" si="445"/>
        <v>0.32460049614232422</v>
      </c>
      <c r="Y84" s="10">
        <f t="shared" ca="1" si="445"/>
        <v>0.32018439530365933</v>
      </c>
      <c r="Z84" s="18">
        <f t="shared" ca="1" si="424"/>
        <v>44.161008386648938</v>
      </c>
      <c r="AA84" s="28">
        <f t="shared" ca="1" si="446"/>
        <v>0.33671213254303567</v>
      </c>
      <c r="AB84" s="10">
        <f t="shared" ca="1" si="446"/>
        <v>0.33594221516876938</v>
      </c>
      <c r="AC84" s="18">
        <f t="shared" ca="1" si="425"/>
        <v>7.6991737426629347</v>
      </c>
      <c r="AD84" s="88"/>
      <c r="AE84" s="28">
        <f t="shared" ca="1" si="447"/>
        <v>0.32393219331592693</v>
      </c>
      <c r="AF84" s="10">
        <f t="shared" ca="1" si="447"/>
        <v>0.32050204995123371</v>
      </c>
      <c r="AG84" s="18">
        <f t="shared" ca="1" si="426"/>
        <v>34.301433646932168</v>
      </c>
      <c r="AH84" s="28">
        <f t="shared" ca="1" si="448"/>
        <v>0.33126765205580461</v>
      </c>
      <c r="AI84" s="10">
        <f t="shared" ca="1" si="448"/>
        <v>0.32672969561289267</v>
      </c>
      <c r="AJ84" s="18">
        <f t="shared" ca="1" si="427"/>
        <v>45.379564429119391</v>
      </c>
      <c r="AK84" s="28">
        <f t="shared" ca="1" si="449"/>
        <v>0.33146970329399211</v>
      </c>
      <c r="AL84" s="10">
        <f t="shared" ca="1" si="449"/>
        <v>0.31706937795047935</v>
      </c>
      <c r="AM84" s="18">
        <f t="shared" ca="1" si="428"/>
        <v>144.00325343512765</v>
      </c>
      <c r="AN84" s="28">
        <f t="shared" ca="1" si="450"/>
        <v>0.33550117199270379</v>
      </c>
      <c r="AO84" s="10">
        <f t="shared" ca="1" si="450"/>
        <v>0.33516440590649393</v>
      </c>
      <c r="AP84" s="18">
        <f t="shared" ca="1" si="429"/>
        <v>3.3676608620986093</v>
      </c>
      <c r="AQ84" s="28">
        <f t="shared" ca="1" si="451"/>
        <v>0.32750608589626351</v>
      </c>
      <c r="AR84" s="10">
        <f t="shared" ca="1" si="451"/>
        <v>0.32307707417735637</v>
      </c>
      <c r="AS84" s="18">
        <f t="shared" ca="1" si="430"/>
        <v>44.290117189071388</v>
      </c>
      <c r="AT84" s="28">
        <f t="shared" ca="1" si="452"/>
        <v>0.33115224020497463</v>
      </c>
      <c r="AU84" s="10">
        <f t="shared" ca="1" si="452"/>
        <v>0.33122742406160111</v>
      </c>
      <c r="AV84" s="18">
        <f t="shared" ca="1" si="431"/>
        <v>-0.75183856626470646</v>
      </c>
      <c r="AW84" s="28">
        <f t="shared" ca="1" si="453"/>
        <v>0.32758804040827028</v>
      </c>
      <c r="AX84" s="10">
        <f t="shared" ca="1" si="453"/>
        <v>0.32719985440682631</v>
      </c>
      <c r="AY84" s="18">
        <f t="shared" ca="1" si="432"/>
        <v>3.8818600144396864</v>
      </c>
      <c r="AZ84" s="28">
        <f t="shared" ca="1" si="454"/>
        <v>0.3320704164939019</v>
      </c>
      <c r="BA84" s="10">
        <f t="shared" ca="1" si="454"/>
        <v>0.32534409740207998</v>
      </c>
      <c r="BB84" s="18">
        <f t="shared" ca="1" si="433"/>
        <v>67.263190918219195</v>
      </c>
      <c r="BC84" s="28">
        <f t="shared" ca="1" si="455"/>
        <v>0.3315631637284332</v>
      </c>
      <c r="BD84" s="10">
        <f t="shared" ca="1" si="455"/>
        <v>0.32763658233958459</v>
      </c>
      <c r="BE84" s="18">
        <f t="shared" ca="1" si="434"/>
        <v>39.265813888486043</v>
      </c>
      <c r="BF84" s="28">
        <f t="shared" ca="1" si="456"/>
        <v>0.33137804573979374</v>
      </c>
      <c r="BG84" s="10">
        <f t="shared" ca="1" si="456"/>
        <v>0.33414833725054482</v>
      </c>
      <c r="BH84" s="18">
        <f t="shared" ca="1" si="435"/>
        <v>-27.702915107510883</v>
      </c>
      <c r="BI84" s="28">
        <f t="shared" ca="1" si="457"/>
        <v>0.33967312952397899</v>
      </c>
      <c r="BJ84" s="10">
        <f t="shared" ca="1" si="457"/>
        <v>0.33743749364894521</v>
      </c>
      <c r="BK84" s="18">
        <f t="shared" ca="1" si="436"/>
        <v>22.356358750337812</v>
      </c>
      <c r="BL84" s="28">
        <f t="shared" ca="1" si="458"/>
        <v>0.34550728384377194</v>
      </c>
      <c r="BM84" s="10">
        <f t="shared" ca="1" si="458"/>
        <v>0.34378084312037682</v>
      </c>
      <c r="BN84" s="18">
        <f t="shared" ca="1" si="437"/>
        <v>17.264407233951175</v>
      </c>
      <c r="BO84" s="159" t="str">
        <f t="shared" si="415"/>
        <v>Opportunity %</v>
      </c>
      <c r="BP84" s="250"/>
    </row>
    <row r="85" spans="1:68" hidden="1" x14ac:dyDescent="0.2">
      <c r="A85" s="6"/>
      <c r="C85" s="3">
        <f t="shared" si="438"/>
        <v>10</v>
      </c>
      <c r="D85" s="239"/>
      <c r="E85" s="78" t="str">
        <f>E81 &amp; " %"</f>
        <v>Marginal %</v>
      </c>
      <c r="F85" s="30">
        <f ca="1">IFERROR(F81 / INDIRECT(ADDRESS($C85, COLUMN(F81))), 0)</f>
        <v>7.9975228826807868E-2</v>
      </c>
      <c r="G85" s="14">
        <f ca="1">IFERROR(G81 / INDIRECT(ADDRESS($C85, COLUMN(G81))), 0)</f>
        <v>7.7197852678436027E-2</v>
      </c>
      <c r="H85" s="19">
        <f t="shared" ca="1" si="419"/>
        <v>27.773761483718406</v>
      </c>
      <c r="I85" s="88"/>
      <c r="J85" s="30">
        <f t="shared" ca="1" si="441"/>
        <v>8.2126814052701128E-2</v>
      </c>
      <c r="K85" s="14">
        <f t="shared" ca="1" si="441"/>
        <v>7.9981721212578308E-2</v>
      </c>
      <c r="L85" s="19">
        <f t="shared" ca="1" si="420"/>
        <v>21.450928401228197</v>
      </c>
      <c r="M85" s="88"/>
      <c r="N85" s="30">
        <f t="shared" ca="1" si="442"/>
        <v>8.2126406683268954E-2</v>
      </c>
      <c r="O85" s="14">
        <f t="shared" ca="1" si="442"/>
        <v>7.9982326375552568E-2</v>
      </c>
      <c r="P85" s="19">
        <f t="shared" ca="1" si="421"/>
        <v>21.440803077163867</v>
      </c>
      <c r="Q85" s="88"/>
      <c r="R85" s="30">
        <f t="shared" ca="1" si="443"/>
        <v>9.6094530217653684E-2</v>
      </c>
      <c r="S85" s="14">
        <f t="shared" ca="1" si="443"/>
        <v>9.2247105299147397E-2</v>
      </c>
      <c r="T85" s="19">
        <f t="shared" ca="1" si="422"/>
        <v>38.474249185062867</v>
      </c>
      <c r="U85" s="30">
        <f t="shared" ca="1" si="444"/>
        <v>9.7000276416174577E-2</v>
      </c>
      <c r="V85" s="14">
        <f t="shared" ca="1" si="444"/>
        <v>9.2137474757194471E-2</v>
      </c>
      <c r="W85" s="19">
        <f t="shared" ca="1" si="423"/>
        <v>48.628016589801064</v>
      </c>
      <c r="X85" s="30">
        <f t="shared" ca="1" si="445"/>
        <v>9.482211308133609E-2</v>
      </c>
      <c r="Y85" s="14">
        <f t="shared" ca="1" si="445"/>
        <v>9.1057463732927557E-2</v>
      </c>
      <c r="Z85" s="19">
        <f t="shared" ca="1" si="424"/>
        <v>37.646493484085333</v>
      </c>
      <c r="AA85" s="30">
        <f t="shared" ca="1" si="446"/>
        <v>9.9663428220583314E-2</v>
      </c>
      <c r="AB85" s="14">
        <f t="shared" ca="1" si="446"/>
        <v>0.10037684421218142</v>
      </c>
      <c r="AC85" s="19">
        <f t="shared" ca="1" si="425"/>
        <v>-7.1341599159810425</v>
      </c>
      <c r="AD85" s="88"/>
      <c r="AE85" s="30">
        <f t="shared" ca="1" si="447"/>
        <v>0.10762350937793334</v>
      </c>
      <c r="AF85" s="14">
        <f t="shared" ca="1" si="447"/>
        <v>0.10233901599773444</v>
      </c>
      <c r="AG85" s="19">
        <f t="shared" ca="1" si="426"/>
        <v>52.844933801989015</v>
      </c>
      <c r="AH85" s="30">
        <f t="shared" ca="1" si="448"/>
        <v>0.10107051387958059</v>
      </c>
      <c r="AI85" s="14">
        <f t="shared" ca="1" si="448"/>
        <v>9.7828053451008951E-2</v>
      </c>
      <c r="AJ85" s="19">
        <f t="shared" ca="1" si="427"/>
        <v>32.424604285716391</v>
      </c>
      <c r="AK85" s="30">
        <f t="shared" ca="1" si="449"/>
        <v>0.10129269623318617</v>
      </c>
      <c r="AL85" s="14">
        <f t="shared" ca="1" si="449"/>
        <v>9.7334851343482381E-2</v>
      </c>
      <c r="AM85" s="19">
        <f t="shared" ca="1" si="428"/>
        <v>39.578448897037852</v>
      </c>
      <c r="AN85" s="30">
        <f t="shared" ca="1" si="450"/>
        <v>0.10519633535419698</v>
      </c>
      <c r="AO85" s="14">
        <f t="shared" ca="1" si="450"/>
        <v>9.9345230766858958E-2</v>
      </c>
      <c r="AP85" s="19">
        <f t="shared" ca="1" si="429"/>
        <v>58.511045873380212</v>
      </c>
      <c r="AQ85" s="30">
        <f t="shared" ca="1" si="451"/>
        <v>0.10190528437408647</v>
      </c>
      <c r="AR85" s="14">
        <f t="shared" ca="1" si="451"/>
        <v>9.7004358076059838E-2</v>
      </c>
      <c r="AS85" s="19">
        <f t="shared" ca="1" si="430"/>
        <v>49.009262980266314</v>
      </c>
      <c r="AT85" s="30">
        <f t="shared" ca="1" si="452"/>
        <v>0.10300529462666091</v>
      </c>
      <c r="AU85" s="14">
        <f t="shared" ca="1" si="452"/>
        <v>9.8521537056485267E-2</v>
      </c>
      <c r="AV85" s="19">
        <f t="shared" ca="1" si="431"/>
        <v>44.837575701756478</v>
      </c>
      <c r="AW85" s="30">
        <f t="shared" ca="1" si="453"/>
        <v>0.10360200609506559</v>
      </c>
      <c r="AX85" s="14">
        <f t="shared" ca="1" si="453"/>
        <v>9.6919215770801703E-2</v>
      </c>
      <c r="AY85" s="19">
        <f t="shared" ca="1" si="432"/>
        <v>66.827903242638882</v>
      </c>
      <c r="AZ85" s="30">
        <f t="shared" ca="1" si="454"/>
        <v>0.10169907339422365</v>
      </c>
      <c r="BA85" s="14">
        <f t="shared" ca="1" si="454"/>
        <v>9.6037735317068468E-2</v>
      </c>
      <c r="BB85" s="19">
        <f t="shared" ca="1" si="433"/>
        <v>56.613380771551867</v>
      </c>
      <c r="BC85" s="30">
        <f t="shared" ca="1" si="455"/>
        <v>0.10309483057795013</v>
      </c>
      <c r="BD85" s="14">
        <f t="shared" ca="1" si="455"/>
        <v>0.1007064117194849</v>
      </c>
      <c r="BE85" s="19">
        <f t="shared" ca="1" si="434"/>
        <v>23.884188584652328</v>
      </c>
      <c r="BF85" s="30">
        <f t="shared" ca="1" si="456"/>
        <v>0.1031622823706842</v>
      </c>
      <c r="BG85" s="14">
        <f t="shared" ca="1" si="456"/>
        <v>0.10418457243284207</v>
      </c>
      <c r="BH85" s="19">
        <f t="shared" ca="1" si="435"/>
        <v>-10.222900621578713</v>
      </c>
      <c r="BI85" s="30">
        <f t="shared" ca="1" si="457"/>
        <v>0.10365696840435087</v>
      </c>
      <c r="BJ85" s="14">
        <f t="shared" ca="1" si="457"/>
        <v>0.10606178067834621</v>
      </c>
      <c r="BK85" s="19">
        <f t="shared" ca="1" si="436"/>
        <v>-24.048122739953325</v>
      </c>
      <c r="BL85" s="30">
        <f t="shared" ca="1" si="458"/>
        <v>0.10751811222431928</v>
      </c>
      <c r="BM85" s="14">
        <f t="shared" ca="1" si="458"/>
        <v>0.10750371000015249</v>
      </c>
      <c r="BN85" s="19">
        <f t="shared" ca="1" si="437"/>
        <v>0.14402224166792932</v>
      </c>
      <c r="BO85" s="156" t="str">
        <f t="shared" si="415"/>
        <v>Marginal %</v>
      </c>
      <c r="BP85" s="251"/>
    </row>
    <row r="86" spans="1:68" ht="3.75" hidden="1" customHeight="1" x14ac:dyDescent="0.2">
      <c r="A86" s="6"/>
      <c r="D86" s="144"/>
      <c r="E86" s="144"/>
      <c r="F86" s="144"/>
      <c r="G86" s="144"/>
      <c r="H86" s="160"/>
      <c r="I86" s="138"/>
      <c r="J86" s="144"/>
      <c r="K86" s="144"/>
      <c r="L86" s="160"/>
      <c r="M86" s="138"/>
      <c r="N86" s="144"/>
      <c r="O86" s="144"/>
      <c r="P86" s="160"/>
      <c r="Q86" s="138"/>
      <c r="R86" s="144"/>
      <c r="S86" s="144"/>
      <c r="T86" s="160"/>
      <c r="U86" s="144"/>
      <c r="V86" s="144"/>
      <c r="W86" s="160"/>
      <c r="X86" s="144"/>
      <c r="Y86" s="144"/>
      <c r="Z86" s="160"/>
      <c r="AA86" s="144"/>
      <c r="AB86" s="144"/>
      <c r="AC86" s="160"/>
      <c r="AD86" s="138"/>
      <c r="AE86" s="144"/>
      <c r="AF86" s="144"/>
      <c r="AG86" s="160"/>
      <c r="AH86" s="144"/>
      <c r="AI86" s="144"/>
      <c r="AJ86" s="160"/>
      <c r="AK86" s="144"/>
      <c r="AL86" s="144"/>
      <c r="AM86" s="160"/>
      <c r="AN86" s="144"/>
      <c r="AO86" s="144"/>
      <c r="AP86" s="160"/>
      <c r="AQ86" s="144"/>
      <c r="AR86" s="144"/>
      <c r="AS86" s="160"/>
      <c r="AT86" s="144"/>
      <c r="AU86" s="144"/>
      <c r="AV86" s="160"/>
      <c r="AW86" s="144"/>
      <c r="AX86" s="144"/>
      <c r="AY86" s="160"/>
      <c r="AZ86" s="144"/>
      <c r="BA86" s="144"/>
      <c r="BB86" s="160"/>
      <c r="BC86" s="144"/>
      <c r="BD86" s="144"/>
      <c r="BE86" s="160"/>
      <c r="BF86" s="144"/>
      <c r="BG86" s="144"/>
      <c r="BH86" s="160"/>
      <c r="BI86" s="144"/>
      <c r="BJ86" s="144"/>
      <c r="BK86" s="160"/>
      <c r="BL86" s="144"/>
      <c r="BM86" s="144"/>
      <c r="BN86" s="160"/>
      <c r="BO86" s="144"/>
      <c r="BP86" s="144"/>
    </row>
    <row r="87" spans="1:68" ht="15" thickBot="1" x14ac:dyDescent="0.25">
      <c r="A87" s="169" t="str">
        <f>A$29</f>
        <v>&gt;= 1</v>
      </c>
      <c r="B87" s="3" t="str">
        <f t="shared" ref="B87" si="459">B$29</f>
        <v>&gt;= 0</v>
      </c>
      <c r="D87" s="236" t="s">
        <v>162</v>
      </c>
      <c r="E87" s="135" t="str">
        <f>$E$29</f>
        <v>Total Active</v>
      </c>
      <c r="F87" s="119">
        <f t="shared" ref="F87:G91" ca="1" si="460">SUMIFS(SOLD_AMT_T, CHANNEL_COUNT, $A$2, IS_JJCC, $B$2, CUST_GROUP, $A87, RECENCY_GROUP, $B87, TIMEFRAME, F$1)</f>
        <v>367165044.18999982</v>
      </c>
      <c r="G87" s="118">
        <f t="shared" ca="1" si="460"/>
        <v>321642006.40999997</v>
      </c>
      <c r="H87" s="115">
        <f t="shared" ref="H87:H91" ca="1" si="461">IF(F$9 = 0, 0, IFERROR((F87 - G87) / G87, 0))</f>
        <v>0.14153324774989504</v>
      </c>
      <c r="I87" s="141"/>
      <c r="J87" s="119">
        <f t="shared" ref="J87:K91" ca="1" si="462">SUMIFS(SOLD_AMT_T, CHANNEL_COUNT, $A$2, IS_JJCC, $B$2, CUST_GROUP, $A87, RECENCY_GROUP, $B87, TIMEFRAME, J$1)</f>
        <v>406248139.37000018</v>
      </c>
      <c r="K87" s="118">
        <f t="shared" ca="1" si="462"/>
        <v>367023827.42999989</v>
      </c>
      <c r="L87" s="115">
        <f t="shared" ref="L87:L91" ca="1" si="463">IF(J$9 = 0, 0, IFERROR((J87 - K87) / K87, 0))</f>
        <v>0.10687129556317784</v>
      </c>
      <c r="M87" s="141"/>
      <c r="N87" s="119">
        <f t="shared" ref="N87:O91" ca="1" si="464">SUMIFS(SOLD_AMT_T, CHANNEL_COUNT, $A$2, IS_JJCC, $B$2, CUST_GROUP, $A87, RECENCY_GROUP, $B87, TIMEFRAME, N$1)</f>
        <v>406248139.37000012</v>
      </c>
      <c r="O87" s="118">
        <f t="shared" ca="1" si="464"/>
        <v>367023827.42999989</v>
      </c>
      <c r="P87" s="115">
        <f t="shared" ref="P87:P91" ca="1" si="465">IF(N$9 = 0, 0, IFERROR((N87 - O87) / O87, 0))</f>
        <v>0.10687129556317768</v>
      </c>
      <c r="Q87" s="141"/>
      <c r="R87" s="119">
        <f t="shared" ref="R87:S91" ca="1" si="466">SUMIFS(SOLD_AMT_T, CHANNEL_COUNT, $A$2, IS_JJCC, $B$2, CUST_GROUP, $A87, RECENCY_GROUP, $B87, TIMEFRAME, R$1)</f>
        <v>131509596.86000003</v>
      </c>
      <c r="S87" s="118">
        <f t="shared" ca="1" si="466"/>
        <v>117533709.84</v>
      </c>
      <c r="T87" s="115">
        <f t="shared" ref="T87:T91" ca="1" si="467">IF(R$9 = 0, 0, IFERROR((R87 - S87) / S87, 0))</f>
        <v>0.11890960507437026</v>
      </c>
      <c r="U87" s="119">
        <f t="shared" ref="U87:V91" ca="1" si="468">SUMIFS(SOLD_AMT_T, CHANNEL_COUNT, $A$2, IS_JJCC, $B$2, CUST_GROUP, $A87, RECENCY_GROUP, $B87, TIMEFRAME, U$1)</f>
        <v>139367777.38999999</v>
      </c>
      <c r="V87" s="118">
        <f t="shared" ca="1" si="468"/>
        <v>120829642.56000003</v>
      </c>
      <c r="W87" s="115">
        <f t="shared" ref="W87:W91" ca="1" si="469">IF(U$9 = 0, 0, IFERROR((U87 - V87) / V87, 0))</f>
        <v>0.15342373309425728</v>
      </c>
      <c r="X87" s="119">
        <f t="shared" ref="X87:Y91" ca="1" si="470">SUMIFS(SOLD_AMT_T, CHANNEL_COUNT, $A$2, IS_JJCC, $B$2, CUST_GROUP, $A87, RECENCY_GROUP, $B87, TIMEFRAME, X$1)</f>
        <v>138529100.14000008</v>
      </c>
      <c r="Y87" s="118">
        <f t="shared" ca="1" si="470"/>
        <v>126706185.93999998</v>
      </c>
      <c r="Z87" s="115">
        <f t="shared" ref="Z87:Z91" ca="1" si="471">IF(X$9 = 0, 0, IFERROR((X87 - Y87) / Y87, 0))</f>
        <v>9.3309684229613499E-2</v>
      </c>
      <c r="AA87" s="119">
        <f t="shared" ref="AA87:AB91" ca="1" si="472">SUMIFS(SOLD_AMT_T, CHANNEL_COUNT, $A$2, IS_JJCC, $B$2, CUST_GROUP, $A87, RECENCY_GROUP, $B87, TIMEFRAME, AA$1)</f>
        <v>133737679.74000002</v>
      </c>
      <c r="AB87" s="118">
        <f t="shared" ca="1" si="472"/>
        <v>119748582.31</v>
      </c>
      <c r="AC87" s="115">
        <f t="shared" ref="AC87:AC91" ca="1" si="473">IF(AA$9 = 0, 0, IFERROR((AA87 - AB87) / AB87, 0))</f>
        <v>0.11682056822840411</v>
      </c>
      <c r="AD87" s="141"/>
      <c r="AE87" s="119">
        <f t="shared" ref="AE87:AF91" ca="1" si="474">SUMIFS(SOLD_AMT_T, CHANNEL_COUNT, $A$2, IS_JJCC, $B$2, CUST_GROUP, $A87, RECENCY_GROUP, $B87, TIMEFRAME, AE$1)</f>
        <v>34419127.93</v>
      </c>
      <c r="AF87" s="118">
        <f t="shared" ca="1" si="474"/>
        <v>27546085.780000005</v>
      </c>
      <c r="AG87" s="115">
        <f t="shared" ref="AG87:AG91" ca="1" si="475">IF(AE$9 = 0, 0, IFERROR((AE87 - AF87) / AF87, 0))</f>
        <v>0.24951066387044388</v>
      </c>
      <c r="AH87" s="119">
        <f t="shared" ref="AH87:AI91" ca="1" si="476">SUMIFS(SOLD_AMT_T, CHANNEL_COUNT, $A$2, IS_JJCC, $B$2, CUST_GROUP, $A87, RECENCY_GROUP, $B87, TIMEFRAME, AH$1)</f>
        <v>60436437.44000002</v>
      </c>
      <c r="AI87" s="118">
        <f t="shared" ca="1" si="476"/>
        <v>54747944.900000013</v>
      </c>
      <c r="AJ87" s="115">
        <f t="shared" ref="AJ87:AJ91" ca="1" si="477">IF(AH$9 = 0, 0, IFERROR((AH87 - AI87) / AI87, 0))</f>
        <v>0.10390330724541964</v>
      </c>
      <c r="AK87" s="119">
        <f t="shared" ref="AK87:AL91" ca="1" si="478">SUMIFS(SOLD_AMT_T, CHANNEL_COUNT, $A$2, IS_JJCC, $B$2, CUST_GROUP, $A87, RECENCY_GROUP, $B87, TIMEFRAME, AK$1)</f>
        <v>54904674.399999991</v>
      </c>
      <c r="AL87" s="118">
        <f t="shared" ca="1" si="478"/>
        <v>49544863.690000013</v>
      </c>
      <c r="AM87" s="115">
        <f t="shared" ref="AM87:AM91" ca="1" si="479">IF(AK$9 = 0, 0, IFERROR((AK87 - AL87) / AL87, 0))</f>
        <v>0.10818095582089142</v>
      </c>
      <c r="AN87" s="119">
        <f t="shared" ref="AN87:AO91" ca="1" si="480">SUMIFS(SOLD_AMT_T, CHANNEL_COUNT, $A$2, IS_JJCC, $B$2, CUST_GROUP, $A87, RECENCY_GROUP, $B87, TIMEFRAME, AN$1)</f>
        <v>56118758.160000011</v>
      </c>
      <c r="AO87" s="118">
        <f t="shared" ca="1" si="480"/>
        <v>52696112.050000019</v>
      </c>
      <c r="AP87" s="115">
        <f t="shared" ref="AP87:AP91" ca="1" si="481">IF(AN$9 = 0, 0, IFERROR((AN87 - AO87) / AO87, 0))</f>
        <v>6.4950638232142421E-2</v>
      </c>
      <c r="AQ87" s="119">
        <f t="shared" ref="AQ87:AR91" ca="1" si="482">SUMIFS(SOLD_AMT_T, CHANNEL_COUNT, $A$2, IS_JJCC, $B$2, CUST_GROUP, $A87, RECENCY_GROUP, $B87, TIMEFRAME, AQ$1)</f>
        <v>65484262.350000024</v>
      </c>
      <c r="AR87" s="118">
        <f t="shared" ca="1" si="482"/>
        <v>52123347.629999995</v>
      </c>
      <c r="AS87" s="115">
        <f t="shared" ref="AS87:AS91" ca="1" si="483">IF(AQ$9 = 0, 0, IFERROR((AQ87 - AR87) / AR87, 0))</f>
        <v>0.25633262880279872</v>
      </c>
      <c r="AT87" s="119">
        <f t="shared" ref="AT87:AU91" ca="1" si="484">SUMIFS(SOLD_AMT_T, CHANNEL_COUNT, $A$2, IS_JJCC, $B$2, CUST_GROUP, $A87, RECENCY_GROUP, $B87, TIMEFRAME, AT$1)</f>
        <v>37982455.350000009</v>
      </c>
      <c r="AU87" s="118">
        <f t="shared" ca="1" si="484"/>
        <v>32413059.919999998</v>
      </c>
      <c r="AV87" s="115">
        <f t="shared" ref="AV87:AV91" ca="1" si="485">IF(AT$9 = 0, 0, IFERROR((AT87 - AU87) / AU87, 0))</f>
        <v>0.1718256605129557</v>
      </c>
      <c r="AW87" s="119">
        <f t="shared" ref="AW87:AX91" ca="1" si="486">SUMIFS(SOLD_AMT_T, CHANNEL_COUNT, $A$2, IS_JJCC, $B$2, CUST_GROUP, $A87, RECENCY_GROUP, $B87, TIMEFRAME, AW$1)</f>
        <v>40157550.320000015</v>
      </c>
      <c r="AX87" s="118">
        <f t="shared" ca="1" si="486"/>
        <v>34037762.029999994</v>
      </c>
      <c r="AY87" s="115">
        <f t="shared" ref="AY87:AY91" ca="1" si="487">IF(AW$9 = 0, 0, IFERROR((AW87 - AX87) / AX87, 0))</f>
        <v>0.17979408530461549</v>
      </c>
      <c r="AZ87" s="119">
        <f t="shared" ref="AZ87:BA91" ca="1" si="488">SUMIFS(SOLD_AMT_T, CHANNEL_COUNT, $A$2, IS_JJCC, $B$2, CUST_GROUP, $A87, RECENCY_GROUP, $B87, TIMEFRAME, AZ$1)</f>
        <v>63831504.829999991</v>
      </c>
      <c r="BA87" s="118">
        <f t="shared" ca="1" si="488"/>
        <v>58694569.899999984</v>
      </c>
      <c r="BB87" s="115">
        <f t="shared" ref="BB87:BB91" ca="1" si="489">IF(AZ$9 = 0, 0, IFERROR((AZ87 - BA87) / BA87, 0))</f>
        <v>8.7519764413505119E-2</v>
      </c>
      <c r="BC87" s="119">
        <f t="shared" ref="BC87:BD91" ca="1" si="490">SUMIFS(SOLD_AMT_T, CHANNEL_COUNT, $A$2, IS_JJCC, $B$2, CUST_GROUP, $A87, RECENCY_GROUP, $B87, TIMEFRAME, BC$1)</f>
        <v>54946089.770000011</v>
      </c>
      <c r="BD87" s="118">
        <f t="shared" ca="1" si="490"/>
        <v>50925164.699999996</v>
      </c>
      <c r="BE87" s="115">
        <f t="shared" ref="BE87:BE91" ca="1" si="491">IF(BC$9 = 0, 0, IFERROR((BC87 - BD87) / BD87, 0))</f>
        <v>7.8957527063236291E-2</v>
      </c>
      <c r="BF87" s="119">
        <f t="shared" ref="BF87:BG91" ca="1" si="492">SUMIFS(SOLD_AMT_T, CHANNEL_COUNT, $A$2, IS_JJCC, $B$2, CUST_GROUP, $A87, RECENCY_GROUP, $B87, TIMEFRAME, BF$1)</f>
        <v>55353886.659999989</v>
      </c>
      <c r="BG87" s="118">
        <f t="shared" ca="1" si="492"/>
        <v>50938133.769999981</v>
      </c>
      <c r="BH87" s="115">
        <f t="shared" ref="BH87:BH91" ca="1" si="493">IF(BF$9 = 0, 0, IFERROR((BF87 - BG87) / BG87, 0))</f>
        <v>8.668854869984785E-2</v>
      </c>
      <c r="BI87" s="119">
        <f t="shared" ref="BI87:BJ91" ca="1" si="494">SUMIFS(SOLD_AMT_T, CHANNEL_COUNT, $A$2, IS_JJCC, $B$2, CUST_GROUP, $A87, RECENCY_GROUP, $B87, TIMEFRAME, BI$1)</f>
        <v>65971521.239999987</v>
      </c>
      <c r="BJ87" s="118">
        <f t="shared" ca="1" si="494"/>
        <v>55414023.339999996</v>
      </c>
      <c r="BK87" s="115">
        <f t="shared" ref="BK87:BK91" ca="1" si="495">IF(BI$9 = 0, 0, IFERROR((BI87 - BJ87) / BJ87, 0))</f>
        <v>0.19052032795422705</v>
      </c>
      <c r="BL87" s="119">
        <f t="shared" ref="BL87:BM91" ca="1" si="496">SUMIFS(SOLD_AMT_T, CHANNEL_COUNT, $A$2, IS_JJCC, $B$2, CUST_GROUP, $A87, RECENCY_GROUP, $B87, TIMEFRAME, BL$1)</f>
        <v>36454622.159999989</v>
      </c>
      <c r="BM87" s="118">
        <f t="shared" ca="1" si="496"/>
        <v>33621114.409999989</v>
      </c>
      <c r="BN87" s="115">
        <f t="shared" ref="BN87:BN91" ca="1" si="497">IF(BL$9 = 0, 0, IFERROR((BL87 - BM87) / BM87, 0))</f>
        <v>8.4277627310212669E-2</v>
      </c>
      <c r="BO87" s="158" t="str">
        <f t="shared" ref="BO87:BO95" si="498">E87</f>
        <v>Total Active</v>
      </c>
      <c r="BP87" s="248" t="str">
        <f>$D87</f>
        <v>SOLD $</v>
      </c>
    </row>
    <row r="88" spans="1:68" ht="15" thickTop="1" x14ac:dyDescent="0.2">
      <c r="A88" s="169">
        <f>A$30</f>
        <v>5</v>
      </c>
      <c r="B88" s="3" t="str">
        <f t="shared" ref="B88" si="499">B$30</f>
        <v>&gt;= 0</v>
      </c>
      <c r="D88" s="237"/>
      <c r="E88" s="136" t="str">
        <f>$E$30</f>
        <v>Elite</v>
      </c>
      <c r="F88" s="120">
        <f t="shared" ca="1" si="460"/>
        <v>68793014.040000007</v>
      </c>
      <c r="G88" s="111">
        <f t="shared" ca="1" si="460"/>
        <v>62025959.219999999</v>
      </c>
      <c r="H88" s="108">
        <f t="shared" ca="1" si="461"/>
        <v>0.10910036547758863</v>
      </c>
      <c r="I88" s="141"/>
      <c r="J88" s="120">
        <f t="shared" ca="1" si="462"/>
        <v>76060395.980000019</v>
      </c>
      <c r="K88" s="111">
        <f t="shared" ca="1" si="462"/>
        <v>68756790.980000019</v>
      </c>
      <c r="L88" s="108">
        <f t="shared" ca="1" si="463"/>
        <v>0.10622376198628108</v>
      </c>
      <c r="M88" s="141"/>
      <c r="N88" s="120">
        <f t="shared" ca="1" si="464"/>
        <v>76060395.980000019</v>
      </c>
      <c r="O88" s="111">
        <f t="shared" ca="1" si="464"/>
        <v>68756790.980000019</v>
      </c>
      <c r="P88" s="108">
        <f t="shared" ca="1" si="465"/>
        <v>0.10622376198628108</v>
      </c>
      <c r="Q88" s="141"/>
      <c r="R88" s="120">
        <f t="shared" ca="1" si="466"/>
        <v>22551124.989999998</v>
      </c>
      <c r="S88" s="111">
        <f t="shared" ca="1" si="466"/>
        <v>20738016.820000004</v>
      </c>
      <c r="T88" s="108">
        <f t="shared" ca="1" si="467"/>
        <v>8.7429197581294762E-2</v>
      </c>
      <c r="U88" s="120">
        <f t="shared" ca="1" si="468"/>
        <v>23483652.329999998</v>
      </c>
      <c r="V88" s="111">
        <f t="shared" ca="1" si="468"/>
        <v>20434603.52</v>
      </c>
      <c r="W88" s="108">
        <f t="shared" ca="1" si="469"/>
        <v>0.14921007921762697</v>
      </c>
      <c r="X88" s="120">
        <f t="shared" ca="1" si="470"/>
        <v>24149269.970000003</v>
      </c>
      <c r="Y88" s="111">
        <f t="shared" ca="1" si="470"/>
        <v>22311387.349999998</v>
      </c>
      <c r="Z88" s="108">
        <f t="shared" ca="1" si="471"/>
        <v>8.2374197138395569E-2</v>
      </c>
      <c r="AA88" s="120">
        <f t="shared" ca="1" si="472"/>
        <v>21821285.329999998</v>
      </c>
      <c r="AB88" s="111">
        <f t="shared" ca="1" si="472"/>
        <v>19497083.139999997</v>
      </c>
      <c r="AC88" s="108">
        <f t="shared" ca="1" si="473"/>
        <v>0.1192076872889614</v>
      </c>
      <c r="AD88" s="141"/>
      <c r="AE88" s="120">
        <f t="shared" ca="1" si="474"/>
        <v>6101174.5599999996</v>
      </c>
      <c r="AF88" s="111">
        <f t="shared" ca="1" si="474"/>
        <v>4966916.6799999988</v>
      </c>
      <c r="AG88" s="108">
        <f t="shared" ca="1" si="475"/>
        <v>0.2283625744251464</v>
      </c>
      <c r="AH88" s="120">
        <f t="shared" ca="1" si="476"/>
        <v>9949369.7100000009</v>
      </c>
      <c r="AI88" s="111">
        <f t="shared" ca="1" si="476"/>
        <v>9233897.4799999986</v>
      </c>
      <c r="AJ88" s="108">
        <f t="shared" ca="1" si="477"/>
        <v>7.7483233006394869E-2</v>
      </c>
      <c r="AK88" s="120">
        <f t="shared" ca="1" si="478"/>
        <v>9335674.1300000008</v>
      </c>
      <c r="AL88" s="111">
        <f t="shared" ca="1" si="478"/>
        <v>8747561.3299999982</v>
      </c>
      <c r="AM88" s="108">
        <f t="shared" ca="1" si="479"/>
        <v>6.7231629229400638E-2</v>
      </c>
      <c r="AN88" s="120">
        <f t="shared" ca="1" si="480"/>
        <v>9476758.5099999998</v>
      </c>
      <c r="AO88" s="111">
        <f t="shared" ca="1" si="480"/>
        <v>8843138.1899999995</v>
      </c>
      <c r="AP88" s="108">
        <f t="shared" ca="1" si="481"/>
        <v>7.1651070738271511E-2</v>
      </c>
      <c r="AQ88" s="120">
        <f t="shared" ca="1" si="482"/>
        <v>11046693.010000002</v>
      </c>
      <c r="AR88" s="111">
        <f t="shared" ca="1" si="482"/>
        <v>8950965.1699999999</v>
      </c>
      <c r="AS88" s="108">
        <f t="shared" ca="1" si="483"/>
        <v>0.23413428610179718</v>
      </c>
      <c r="AT88" s="120">
        <f t="shared" ca="1" si="484"/>
        <v>6615511.0500000007</v>
      </c>
      <c r="AU88" s="111">
        <f t="shared" ca="1" si="484"/>
        <v>5558757.2199999997</v>
      </c>
      <c r="AV88" s="108">
        <f t="shared" ca="1" si="485"/>
        <v>0.19010613131256721</v>
      </c>
      <c r="AW88" s="120">
        <f t="shared" ca="1" si="486"/>
        <v>6964225.7299999995</v>
      </c>
      <c r="AX88" s="111">
        <f t="shared" ca="1" si="486"/>
        <v>5850044.5900000008</v>
      </c>
      <c r="AY88" s="108">
        <f t="shared" ca="1" si="487"/>
        <v>0.19045686282538207</v>
      </c>
      <c r="AZ88" s="120">
        <f t="shared" ca="1" si="488"/>
        <v>10926382.720000001</v>
      </c>
      <c r="BA88" s="111">
        <f t="shared" ca="1" si="488"/>
        <v>10273108.129999999</v>
      </c>
      <c r="BB88" s="108">
        <f t="shared" ca="1" si="489"/>
        <v>6.3590744079903089E-2</v>
      </c>
      <c r="BC88" s="120">
        <f t="shared" ca="1" si="490"/>
        <v>9164959.8900000006</v>
      </c>
      <c r="BD88" s="111">
        <f t="shared" ca="1" si="490"/>
        <v>8709876.3000000007</v>
      </c>
      <c r="BE88" s="108">
        <f t="shared" ca="1" si="491"/>
        <v>5.224914503091161E-2</v>
      </c>
      <c r="BF88" s="120">
        <f t="shared" ca="1" si="492"/>
        <v>9300638.9299999997</v>
      </c>
      <c r="BG88" s="111">
        <f t="shared" ca="1" si="492"/>
        <v>8455409.7699999996</v>
      </c>
      <c r="BH88" s="108">
        <f t="shared" ca="1" si="493"/>
        <v>9.996312218940516E-2</v>
      </c>
      <c r="BI88" s="120">
        <f t="shared" ca="1" si="494"/>
        <v>10331868.499999998</v>
      </c>
      <c r="BJ88" s="111">
        <f t="shared" ca="1" si="494"/>
        <v>8722125.370000001</v>
      </c>
      <c r="BK88" s="108">
        <f t="shared" ca="1" si="495"/>
        <v>0.18455858655010332</v>
      </c>
      <c r="BL88" s="120">
        <f t="shared" ca="1" si="496"/>
        <v>6181589.6699999999</v>
      </c>
      <c r="BM88" s="111">
        <f t="shared" ca="1" si="496"/>
        <v>5641284.46</v>
      </c>
      <c r="BN88" s="108">
        <f t="shared" ca="1" si="497"/>
        <v>9.5776983740330654E-2</v>
      </c>
      <c r="BO88" s="152" t="str">
        <f t="shared" si="498"/>
        <v>Elite</v>
      </c>
      <c r="BP88" s="249"/>
    </row>
    <row r="89" spans="1:68" x14ac:dyDescent="0.2">
      <c r="A89" s="169">
        <f>A$31</f>
        <v>30</v>
      </c>
      <c r="B89" s="3" t="str">
        <f t="shared" ref="B89:B90" si="500">B$31</f>
        <v>&gt;= 0</v>
      </c>
      <c r="D89" s="237"/>
      <c r="E89" s="79" t="str">
        <f>$E$31</f>
        <v>High Value</v>
      </c>
      <c r="F89" s="29">
        <f t="shared" ca="1" si="460"/>
        <v>157836551.09</v>
      </c>
      <c r="G89" s="12">
        <f t="shared" ca="1" si="460"/>
        <v>138856003.02999997</v>
      </c>
      <c r="H89" s="13">
        <f t="shared" ca="1" si="461"/>
        <v>0.13669231178935251</v>
      </c>
      <c r="I89" s="141"/>
      <c r="J89" s="29">
        <f t="shared" ca="1" si="462"/>
        <v>172488114.25</v>
      </c>
      <c r="K89" s="12">
        <f t="shared" ca="1" si="462"/>
        <v>157789820.09999999</v>
      </c>
      <c r="L89" s="13">
        <f t="shared" ca="1" si="463"/>
        <v>9.3151092641368741E-2</v>
      </c>
      <c r="M89" s="141"/>
      <c r="N89" s="29">
        <f t="shared" ca="1" si="464"/>
        <v>172488114.25</v>
      </c>
      <c r="O89" s="12">
        <f t="shared" ca="1" si="464"/>
        <v>157789820.09999999</v>
      </c>
      <c r="P89" s="13">
        <f t="shared" ca="1" si="465"/>
        <v>9.3151092641368741E-2</v>
      </c>
      <c r="Q89" s="141"/>
      <c r="R89" s="29">
        <f t="shared" ca="1" si="466"/>
        <v>54218993.659999996</v>
      </c>
      <c r="S89" s="12">
        <f t="shared" ca="1" si="466"/>
        <v>49257692.519999996</v>
      </c>
      <c r="T89" s="13">
        <f t="shared" ca="1" si="467"/>
        <v>0.10072134698525664</v>
      </c>
      <c r="U89" s="29">
        <f t="shared" ca="1" si="468"/>
        <v>57418083.25999999</v>
      </c>
      <c r="V89" s="12">
        <f t="shared" ca="1" si="468"/>
        <v>50439380.149999999</v>
      </c>
      <c r="W89" s="13">
        <f t="shared" ca="1" si="469"/>
        <v>0.13835822504650649</v>
      </c>
      <c r="X89" s="29">
        <f t="shared" ca="1" si="470"/>
        <v>57270074.939999998</v>
      </c>
      <c r="Y89" s="12">
        <f t="shared" ca="1" si="470"/>
        <v>53009489.18</v>
      </c>
      <c r="Z89" s="13">
        <f t="shared" ca="1" si="471"/>
        <v>8.0374020310451863E-2</v>
      </c>
      <c r="AA89" s="29">
        <f t="shared" ca="1" si="472"/>
        <v>54417648.100000001</v>
      </c>
      <c r="AB89" s="12">
        <f t="shared" ca="1" si="472"/>
        <v>48765870.409999996</v>
      </c>
      <c r="AC89" s="13">
        <f t="shared" ca="1" si="473"/>
        <v>0.11589617169718443</v>
      </c>
      <c r="AD89" s="141"/>
      <c r="AE89" s="29">
        <f t="shared" ca="1" si="474"/>
        <v>14268059.210000001</v>
      </c>
      <c r="AF89" s="12">
        <f t="shared" ca="1" si="474"/>
        <v>11485303.610000003</v>
      </c>
      <c r="AG89" s="13">
        <f t="shared" ca="1" si="475"/>
        <v>0.24228837952329907</v>
      </c>
      <c r="AH89" s="29">
        <f t="shared" ca="1" si="476"/>
        <v>24570018.57</v>
      </c>
      <c r="AI89" s="12">
        <f t="shared" ca="1" si="476"/>
        <v>22468318.500000004</v>
      </c>
      <c r="AJ89" s="13">
        <f t="shared" ca="1" si="477"/>
        <v>9.3540603405635192E-2</v>
      </c>
      <c r="AK89" s="29">
        <f t="shared" ca="1" si="478"/>
        <v>22286224.859999996</v>
      </c>
      <c r="AL89" s="12">
        <f t="shared" ca="1" si="478"/>
        <v>20620938.020000003</v>
      </c>
      <c r="AM89" s="13">
        <f t="shared" ca="1" si="479"/>
        <v>8.0757084783672328E-2</v>
      </c>
      <c r="AN89" s="29">
        <f t="shared" ca="1" si="480"/>
        <v>22531414.080000006</v>
      </c>
      <c r="AO89" s="12">
        <f t="shared" ca="1" si="480"/>
        <v>21463862.059999999</v>
      </c>
      <c r="AP89" s="13">
        <f t="shared" ca="1" si="481"/>
        <v>4.9737182293464993E-2</v>
      </c>
      <c r="AQ89" s="29">
        <f t="shared" ca="1" si="482"/>
        <v>26749570.639999997</v>
      </c>
      <c r="AR89" s="12">
        <f t="shared" ca="1" si="482"/>
        <v>21604180.009999994</v>
      </c>
      <c r="AS89" s="13">
        <f t="shared" ca="1" si="483"/>
        <v>0.23816643943988339</v>
      </c>
      <c r="AT89" s="29">
        <f t="shared" ca="1" si="484"/>
        <v>15560418.219999999</v>
      </c>
      <c r="AU89" s="12">
        <f t="shared" ca="1" si="484"/>
        <v>13304384.299999997</v>
      </c>
      <c r="AV89" s="13">
        <f t="shared" ca="1" si="485"/>
        <v>0.16957071211480282</v>
      </c>
      <c r="AW89" s="29">
        <f t="shared" ca="1" si="486"/>
        <v>16494808.059999997</v>
      </c>
      <c r="AX89" s="12">
        <f t="shared" ca="1" si="486"/>
        <v>13999018.350000001</v>
      </c>
      <c r="AY89" s="13">
        <f t="shared" ca="1" si="487"/>
        <v>0.17828319440698462</v>
      </c>
      <c r="AZ89" s="29">
        <f t="shared" ca="1" si="488"/>
        <v>26047967.889999997</v>
      </c>
      <c r="BA89" s="12">
        <f t="shared" ca="1" si="488"/>
        <v>24344686.23</v>
      </c>
      <c r="BB89" s="13">
        <f t="shared" ca="1" si="489"/>
        <v>6.9965233641049743E-2</v>
      </c>
      <c r="BC89" s="29">
        <f t="shared" ca="1" si="490"/>
        <v>22319466.720000003</v>
      </c>
      <c r="BD89" s="12">
        <f t="shared" ca="1" si="490"/>
        <v>20818692.609999996</v>
      </c>
      <c r="BE89" s="13">
        <f t="shared" ca="1" si="491"/>
        <v>7.2087817333886237E-2</v>
      </c>
      <c r="BF89" s="29">
        <f t="shared" ca="1" si="492"/>
        <v>22512021.329999998</v>
      </c>
      <c r="BG89" s="12">
        <f t="shared" ca="1" si="492"/>
        <v>20447805.27</v>
      </c>
      <c r="BH89" s="13">
        <f t="shared" ca="1" si="493"/>
        <v>0.10095049482051326</v>
      </c>
      <c r="BI89" s="29">
        <f t="shared" ca="1" si="494"/>
        <v>26510122.619999997</v>
      </c>
      <c r="BJ89" s="12">
        <f t="shared" ca="1" si="494"/>
        <v>22279128.039999999</v>
      </c>
      <c r="BK89" s="13">
        <f t="shared" ca="1" si="495"/>
        <v>0.18990844580648131</v>
      </c>
      <c r="BL89" s="29">
        <f t="shared" ca="1" si="496"/>
        <v>14643804.1</v>
      </c>
      <c r="BM89" s="12">
        <f t="shared" ca="1" si="496"/>
        <v>13523423.680000003</v>
      </c>
      <c r="BN89" s="13">
        <f t="shared" ca="1" si="497"/>
        <v>8.2847394750853204E-2</v>
      </c>
      <c r="BO89" s="159" t="str">
        <f t="shared" si="498"/>
        <v>High Value</v>
      </c>
      <c r="BP89" s="249"/>
    </row>
    <row r="90" spans="1:68" x14ac:dyDescent="0.2">
      <c r="A90" s="169">
        <f>A$32</f>
        <v>70</v>
      </c>
      <c r="B90" s="3" t="str">
        <f t="shared" si="500"/>
        <v>&gt;= 0</v>
      </c>
      <c r="D90" s="237"/>
      <c r="E90" s="79" t="str">
        <f>$E$32</f>
        <v>Opportunity</v>
      </c>
      <c r="F90" s="29">
        <f t="shared" ca="1" si="460"/>
        <v>112259207.81999999</v>
      </c>
      <c r="G90" s="12">
        <f t="shared" ca="1" si="460"/>
        <v>96577534.570000008</v>
      </c>
      <c r="H90" s="13">
        <f t="shared" ca="1" si="461"/>
        <v>0.16237392391326586</v>
      </c>
      <c r="I90" s="141"/>
      <c r="J90" s="29">
        <f t="shared" ca="1" si="462"/>
        <v>125690535.20999999</v>
      </c>
      <c r="K90" s="12">
        <f t="shared" ca="1" si="462"/>
        <v>112207994.58000001</v>
      </c>
      <c r="L90" s="13">
        <f t="shared" ca="1" si="463"/>
        <v>0.1201566847394946</v>
      </c>
      <c r="M90" s="141"/>
      <c r="N90" s="29">
        <f t="shared" ca="1" si="464"/>
        <v>125690646.79999998</v>
      </c>
      <c r="O90" s="12">
        <f t="shared" ca="1" si="464"/>
        <v>112207994.58</v>
      </c>
      <c r="P90" s="13">
        <f t="shared" ca="1" si="465"/>
        <v>0.12015767923191399</v>
      </c>
      <c r="Q90" s="141"/>
      <c r="R90" s="29">
        <f t="shared" ca="1" si="466"/>
        <v>42409866.469999999</v>
      </c>
      <c r="S90" s="12">
        <f t="shared" ca="1" si="466"/>
        <v>37048225.130000003</v>
      </c>
      <c r="T90" s="13">
        <f t="shared" ca="1" si="467"/>
        <v>0.14472059919702815</v>
      </c>
      <c r="U90" s="29">
        <f t="shared" ca="1" si="468"/>
        <v>45323777.309999995</v>
      </c>
      <c r="V90" s="12">
        <f t="shared" ca="1" si="468"/>
        <v>39026765.829999991</v>
      </c>
      <c r="W90" s="13">
        <f t="shared" ca="1" si="469"/>
        <v>0.16135109702478787</v>
      </c>
      <c r="X90" s="29">
        <f t="shared" ca="1" si="470"/>
        <v>44308945.449999988</v>
      </c>
      <c r="Y90" s="12">
        <f t="shared" ca="1" si="470"/>
        <v>40031781.630000003</v>
      </c>
      <c r="Z90" s="13">
        <f t="shared" ca="1" si="471"/>
        <v>0.10684420342647601</v>
      </c>
      <c r="AA90" s="29">
        <f t="shared" ca="1" si="472"/>
        <v>44622571.510000013</v>
      </c>
      <c r="AB90" s="12">
        <f t="shared" ca="1" si="472"/>
        <v>39756203.950000003</v>
      </c>
      <c r="AC90" s="13">
        <f t="shared" ca="1" si="473"/>
        <v>0.12240523683096785</v>
      </c>
      <c r="AD90" s="141"/>
      <c r="AE90" s="29">
        <f t="shared" ca="1" si="474"/>
        <v>10803625.260000002</v>
      </c>
      <c r="AF90" s="12">
        <f t="shared" ca="1" si="474"/>
        <v>8590176.5399999991</v>
      </c>
      <c r="AG90" s="13">
        <f t="shared" ca="1" si="475"/>
        <v>0.25767208737714753</v>
      </c>
      <c r="AH90" s="29">
        <f t="shared" ca="1" si="476"/>
        <v>19816368.040000003</v>
      </c>
      <c r="AI90" s="12">
        <f t="shared" ca="1" si="476"/>
        <v>17629542.48</v>
      </c>
      <c r="AJ90" s="13">
        <f t="shared" ca="1" si="477"/>
        <v>0.1240432394930763</v>
      </c>
      <c r="AK90" s="29">
        <f t="shared" ca="1" si="478"/>
        <v>17781056.010000002</v>
      </c>
      <c r="AL90" s="12">
        <f t="shared" ca="1" si="478"/>
        <v>15553860.570000002</v>
      </c>
      <c r="AM90" s="13">
        <f t="shared" ca="1" si="479"/>
        <v>0.14319245244462153</v>
      </c>
      <c r="AN90" s="29">
        <f t="shared" ca="1" si="480"/>
        <v>18269476.329999998</v>
      </c>
      <c r="AO90" s="12">
        <f t="shared" ca="1" si="480"/>
        <v>17115791.729999997</v>
      </c>
      <c r="AP90" s="13">
        <f t="shared" ca="1" si="481"/>
        <v>6.7404687916239422E-2</v>
      </c>
      <c r="AQ90" s="29">
        <f t="shared" ca="1" si="482"/>
        <v>21219253.510000002</v>
      </c>
      <c r="AR90" s="12">
        <f t="shared" ca="1" si="482"/>
        <v>16658208.599999996</v>
      </c>
      <c r="AS90" s="13">
        <f t="shared" ca="1" si="483"/>
        <v>0.27380164455378514</v>
      </c>
      <c r="AT90" s="29">
        <f t="shared" ca="1" si="484"/>
        <v>12186110.120000003</v>
      </c>
      <c r="AU90" s="12">
        <f t="shared" ca="1" si="484"/>
        <v>10513738.879999999</v>
      </c>
      <c r="AV90" s="13">
        <f t="shared" ca="1" si="485"/>
        <v>0.15906532006242902</v>
      </c>
      <c r="AW90" s="29">
        <f t="shared" ca="1" si="486"/>
        <v>12816811.08</v>
      </c>
      <c r="AX90" s="12">
        <f t="shared" ca="1" si="486"/>
        <v>10961974.130000001</v>
      </c>
      <c r="AY90" s="13">
        <f t="shared" ca="1" si="487"/>
        <v>0.16920647029478067</v>
      </c>
      <c r="AZ90" s="29">
        <f t="shared" ca="1" si="488"/>
        <v>20592966.490000002</v>
      </c>
      <c r="BA90" s="12">
        <f t="shared" ca="1" si="488"/>
        <v>18587469.470000003</v>
      </c>
      <c r="BB90" s="13">
        <f t="shared" ca="1" si="489"/>
        <v>0.10789510768191725</v>
      </c>
      <c r="BC90" s="29">
        <f t="shared" ca="1" si="490"/>
        <v>17922763.919999998</v>
      </c>
      <c r="BD90" s="12">
        <f t="shared" ca="1" si="490"/>
        <v>16349334.529999999</v>
      </c>
      <c r="BE90" s="13">
        <f t="shared" ca="1" si="491"/>
        <v>9.6238130494721658E-2</v>
      </c>
      <c r="BF90" s="29">
        <f t="shared" ca="1" si="492"/>
        <v>18025923.579999998</v>
      </c>
      <c r="BG90" s="12">
        <f t="shared" ca="1" si="492"/>
        <v>16764296.770000001</v>
      </c>
      <c r="BH90" s="13">
        <f t="shared" ca="1" si="493"/>
        <v>7.5256769031773516E-2</v>
      </c>
      <c r="BI90" s="29">
        <f t="shared" ca="1" si="494"/>
        <v>22318692.18</v>
      </c>
      <c r="BJ90" s="12">
        <f t="shared" ca="1" si="494"/>
        <v>18569061.210000001</v>
      </c>
      <c r="BK90" s="13">
        <f t="shared" ca="1" si="495"/>
        <v>0.20192894662766844</v>
      </c>
      <c r="BL90" s="29">
        <f t="shared" ca="1" si="496"/>
        <v>12106562.119999999</v>
      </c>
      <c r="BM90" s="12">
        <f t="shared" ca="1" si="496"/>
        <v>11075335.699999999</v>
      </c>
      <c r="BN90" s="13">
        <f t="shared" ca="1" si="497"/>
        <v>9.3110172723703533E-2</v>
      </c>
      <c r="BO90" s="159" t="str">
        <f t="shared" si="498"/>
        <v>Opportunity</v>
      </c>
      <c r="BP90" s="249"/>
    </row>
    <row r="91" spans="1:68" x14ac:dyDescent="0.2">
      <c r="A91" s="169">
        <f>A$33</f>
        <v>100</v>
      </c>
      <c r="B91" s="3" t="str">
        <f t="shared" ref="B91" si="501">B$33</f>
        <v>&gt;= 0</v>
      </c>
      <c r="D91" s="237"/>
      <c r="E91" s="78" t="str">
        <f>$E$33</f>
        <v>Marginal</v>
      </c>
      <c r="F91" s="121">
        <f t="shared" ca="1" si="460"/>
        <v>28276271.240000002</v>
      </c>
      <c r="G91" s="104">
        <f t="shared" ca="1" si="460"/>
        <v>24182509.59</v>
      </c>
      <c r="H91" s="48">
        <f t="shared" ca="1" si="461"/>
        <v>0.16928605506241018</v>
      </c>
      <c r="I91" s="141"/>
      <c r="J91" s="121">
        <f t="shared" ca="1" si="462"/>
        <v>32009093.93</v>
      </c>
      <c r="K91" s="104">
        <f t="shared" ca="1" si="462"/>
        <v>28269221.77</v>
      </c>
      <c r="L91" s="48">
        <f t="shared" ca="1" si="463"/>
        <v>0.13229483961135588</v>
      </c>
      <c r="M91" s="141"/>
      <c r="N91" s="121">
        <f t="shared" ca="1" si="464"/>
        <v>32008982.339999996</v>
      </c>
      <c r="O91" s="104">
        <f t="shared" ca="1" si="464"/>
        <v>28269221.77</v>
      </c>
      <c r="P91" s="48">
        <f t="shared" ca="1" si="465"/>
        <v>0.1322908922087386</v>
      </c>
      <c r="Q91" s="141"/>
      <c r="R91" s="121">
        <f t="shared" ca="1" si="466"/>
        <v>12329611.739999998</v>
      </c>
      <c r="S91" s="104">
        <f t="shared" ca="1" si="466"/>
        <v>10489775.369999999</v>
      </c>
      <c r="T91" s="48">
        <f t="shared" ca="1" si="467"/>
        <v>0.17539330491878771</v>
      </c>
      <c r="U91" s="121">
        <f t="shared" ca="1" si="468"/>
        <v>13142264.49</v>
      </c>
      <c r="V91" s="104">
        <f t="shared" ca="1" si="468"/>
        <v>10928893.060000001</v>
      </c>
      <c r="W91" s="48">
        <f t="shared" ca="1" si="469"/>
        <v>0.20252475871513373</v>
      </c>
      <c r="X91" s="121">
        <f t="shared" ca="1" si="470"/>
        <v>12800809.779999999</v>
      </c>
      <c r="Y91" s="104">
        <f t="shared" ca="1" si="470"/>
        <v>11353527.780000001</v>
      </c>
      <c r="Z91" s="48">
        <f t="shared" ca="1" si="471"/>
        <v>0.12747421136798398</v>
      </c>
      <c r="AA91" s="121">
        <f t="shared" ca="1" si="472"/>
        <v>12876174.799999999</v>
      </c>
      <c r="AB91" s="104">
        <f t="shared" ca="1" si="472"/>
        <v>11729424.810000001</v>
      </c>
      <c r="AC91" s="48">
        <f t="shared" ca="1" si="473"/>
        <v>9.7766941565824175E-2</v>
      </c>
      <c r="AD91" s="141"/>
      <c r="AE91" s="121">
        <f t="shared" ca="1" si="474"/>
        <v>3246268.9000000004</v>
      </c>
      <c r="AF91" s="104">
        <f t="shared" ca="1" si="474"/>
        <v>2503688.9500000002</v>
      </c>
      <c r="AG91" s="48">
        <f t="shared" ca="1" si="475"/>
        <v>0.29659433133656643</v>
      </c>
      <c r="AH91" s="121">
        <f t="shared" ca="1" si="476"/>
        <v>6100681.1200000001</v>
      </c>
      <c r="AI91" s="104">
        <f t="shared" ca="1" si="476"/>
        <v>5416186.4399999995</v>
      </c>
      <c r="AJ91" s="48">
        <f t="shared" ca="1" si="477"/>
        <v>0.12637945306771986</v>
      </c>
      <c r="AK91" s="121">
        <f t="shared" ca="1" si="478"/>
        <v>5501719.3999999994</v>
      </c>
      <c r="AL91" s="104">
        <f t="shared" ca="1" si="478"/>
        <v>4622503.7699999996</v>
      </c>
      <c r="AM91" s="48">
        <f t="shared" ca="1" si="479"/>
        <v>0.19020333432848666</v>
      </c>
      <c r="AN91" s="121">
        <f t="shared" ca="1" si="480"/>
        <v>5841109.2400000002</v>
      </c>
      <c r="AO91" s="104">
        <f t="shared" ca="1" si="480"/>
        <v>5273320.0699999994</v>
      </c>
      <c r="AP91" s="48">
        <f t="shared" ca="1" si="481"/>
        <v>0.10767204767830467</v>
      </c>
      <c r="AQ91" s="121">
        <f t="shared" ca="1" si="482"/>
        <v>6468745.1900000004</v>
      </c>
      <c r="AR91" s="104">
        <f t="shared" ca="1" si="482"/>
        <v>4909993.8500000006</v>
      </c>
      <c r="AS91" s="48">
        <f t="shared" ca="1" si="483"/>
        <v>0.31746502900405865</v>
      </c>
      <c r="AT91" s="121">
        <f t="shared" ca="1" si="484"/>
        <v>3620415.96</v>
      </c>
      <c r="AU91" s="104">
        <f t="shared" ca="1" si="484"/>
        <v>3036179.5200000005</v>
      </c>
      <c r="AV91" s="48">
        <f t="shared" ca="1" si="485"/>
        <v>0.19242486689324595</v>
      </c>
      <c r="AW91" s="121">
        <f t="shared" ca="1" si="486"/>
        <v>3881705.45</v>
      </c>
      <c r="AX91" s="104">
        <f t="shared" ca="1" si="486"/>
        <v>3226724.9600000004</v>
      </c>
      <c r="AY91" s="48">
        <f t="shared" ca="1" si="487"/>
        <v>0.20298615410964549</v>
      </c>
      <c r="AZ91" s="121">
        <f t="shared" ca="1" si="488"/>
        <v>6264187.7299999995</v>
      </c>
      <c r="BA91" s="104">
        <f t="shared" ca="1" si="488"/>
        <v>5489306.0700000003</v>
      </c>
      <c r="BB91" s="48">
        <f t="shared" ca="1" si="489"/>
        <v>0.14116204309226998</v>
      </c>
      <c r="BC91" s="121">
        <f t="shared" ca="1" si="490"/>
        <v>5538899.2400000002</v>
      </c>
      <c r="BD91" s="104">
        <f t="shared" ca="1" si="490"/>
        <v>5047261.2600000007</v>
      </c>
      <c r="BE91" s="48">
        <f t="shared" ca="1" si="491"/>
        <v>9.7406881608502166E-2</v>
      </c>
      <c r="BF91" s="121">
        <f t="shared" ca="1" si="492"/>
        <v>5515302.8200000003</v>
      </c>
      <c r="BG91" s="104">
        <f t="shared" ca="1" si="492"/>
        <v>5270621.96</v>
      </c>
      <c r="BH91" s="48">
        <f t="shared" ca="1" si="493"/>
        <v>4.6423526835531255E-2</v>
      </c>
      <c r="BI91" s="121">
        <f t="shared" ca="1" si="494"/>
        <v>6810837.9400000004</v>
      </c>
      <c r="BJ91" s="104">
        <f t="shared" ca="1" si="494"/>
        <v>5843708.7199999997</v>
      </c>
      <c r="BK91" s="48">
        <f t="shared" ca="1" si="495"/>
        <v>0.16549921742163778</v>
      </c>
      <c r="BL91" s="121">
        <f t="shared" ca="1" si="496"/>
        <v>3522666.27</v>
      </c>
      <c r="BM91" s="104">
        <f t="shared" ca="1" si="496"/>
        <v>3381070.57</v>
      </c>
      <c r="BN91" s="48">
        <f t="shared" ca="1" si="497"/>
        <v>4.1878954333686144E-2</v>
      </c>
      <c r="BO91" s="154" t="str">
        <f t="shared" si="498"/>
        <v>Marginal</v>
      </c>
      <c r="BP91" s="249"/>
    </row>
    <row r="92" spans="1:68" x14ac:dyDescent="0.2">
      <c r="A92" s="169"/>
      <c r="C92" s="3">
        <f>ROW($C$16)</f>
        <v>16</v>
      </c>
      <c r="D92" s="237"/>
      <c r="E92" s="76" t="str">
        <f>E88 &amp; " %"</f>
        <v>Elite %</v>
      </c>
      <c r="F92" s="33">
        <f ca="1">IFERROR(F88 / INDIRECT(ADDRESS($C92, COLUMN(F88))), 0)</f>
        <v>0.18736264556928012</v>
      </c>
      <c r="G92" s="8">
        <f ca="1">IFERROR(G88 / INDIRECT(ADDRESS($C92, COLUMN(G88))), 0)</f>
        <v>0.19284160023841831</v>
      </c>
      <c r="H92" s="20">
        <f t="shared" ref="H92:H95" ca="1" si="502">IF(F$9 = 0, 0, IFERROR((F92 - G92) * 10000, 0))</f>
        <v>-54.789546691381972</v>
      </c>
      <c r="I92" s="88"/>
      <c r="J92" s="33">
        <f ca="1">IFERROR(J88 / INDIRECT(ADDRESS($C92, COLUMN(J88))), 0)</f>
        <v>0.18722644760404969</v>
      </c>
      <c r="K92" s="8">
        <f ca="1">IFERROR(K88 / INDIRECT(ADDRESS($C92, COLUMN(K88))), 0)</f>
        <v>0.18733604153565087</v>
      </c>
      <c r="L92" s="20">
        <f t="shared" ref="L92:L95" ca="1" si="503">IF(J$9 = 0, 0, IFERROR((J92 - K92) * 10000, 0))</f>
        <v>-1.0959393160117625</v>
      </c>
      <c r="M92" s="88"/>
      <c r="N92" s="33">
        <f ca="1">IFERROR(N88 / INDIRECT(ADDRESS($C92, COLUMN(N88))), 0)</f>
        <v>0.18722644760404972</v>
      </c>
      <c r="O92" s="8">
        <f ca="1">IFERROR(O88 / INDIRECT(ADDRESS($C92, COLUMN(O88))), 0)</f>
        <v>0.18733604153565087</v>
      </c>
      <c r="P92" s="20">
        <f t="shared" ref="P92:P95" ca="1" si="504">IF(N$9 = 0, 0, IFERROR((N92 - O92) * 10000, 0))</f>
        <v>-1.095939316011485</v>
      </c>
      <c r="Q92" s="88"/>
      <c r="R92" s="33">
        <f ca="1">IFERROR(R88 / INDIRECT(ADDRESS($C92, COLUMN(R88))), 0)</f>
        <v>0.17147893027158348</v>
      </c>
      <c r="S92" s="8">
        <f ca="1">IFERROR(S88 / INDIRECT(ADDRESS($C92, COLUMN(S88))), 0)</f>
        <v>0.17644313999984265</v>
      </c>
      <c r="T92" s="20">
        <f t="shared" ref="T92:T95" ca="1" si="505">IF(R$9 = 0, 0, IFERROR((R92 - S92) * 10000, 0))</f>
        <v>-49.64209728259172</v>
      </c>
      <c r="U92" s="33">
        <f ca="1">IFERROR(U88 / INDIRECT(ADDRESS($C92, COLUMN(U88))), 0)</f>
        <v>0.16850130474768563</v>
      </c>
      <c r="V92" s="8">
        <f ca="1">IFERROR(V88 / INDIRECT(ADDRESS($C92, COLUMN(V88))), 0)</f>
        <v>0.16911912579607977</v>
      </c>
      <c r="W92" s="20">
        <f t="shared" ref="W92:W95" ca="1" si="506">IF(U$9 = 0, 0, IFERROR((U92 - V92) * 10000, 0))</f>
        <v>-6.1782104839414043</v>
      </c>
      <c r="X92" s="33">
        <f ca="1">IFERROR(X88 / INDIRECT(ADDRESS($C92, COLUMN(X88))), 0)</f>
        <v>0.17432633248605747</v>
      </c>
      <c r="Y92" s="8">
        <f ca="1">IFERROR(Y88 / INDIRECT(ADDRESS($C92, COLUMN(Y88))), 0)</f>
        <v>0.17608759339157487</v>
      </c>
      <c r="Z92" s="20">
        <f t="shared" ref="Z92:Z95" ca="1" si="507">IF(X$9 = 0, 0, IFERROR((X92 - Y92) * 10000, 0))</f>
        <v>-17.612609055173976</v>
      </c>
      <c r="AA92" s="33">
        <f ca="1">IFERROR(AA88 / INDIRECT(ADDRESS($C92, COLUMN(AA88))), 0)</f>
        <v>0.1631648266399032</v>
      </c>
      <c r="AB92" s="8">
        <f ca="1">IFERROR(AB88 / INDIRECT(ADDRESS($C92, COLUMN(AB88))), 0)</f>
        <v>0.16281681806910067</v>
      </c>
      <c r="AC92" s="20">
        <f t="shared" ref="AC92:AC95" ca="1" si="508">IF(AA$9 = 0, 0, IFERROR((AA92 - AB92) * 10000, 0))</f>
        <v>3.4800857080252712</v>
      </c>
      <c r="AD92" s="88"/>
      <c r="AE92" s="33">
        <f ca="1">IFERROR(AE88 / INDIRECT(ADDRESS($C92, COLUMN(AE88))), 0)</f>
        <v>0.1772611604921624</v>
      </c>
      <c r="AF92" s="8">
        <f ca="1">IFERROR(AF88 / INDIRECT(ADDRESS($C92, COLUMN(AF88))), 0)</f>
        <v>0.1803129751235385</v>
      </c>
      <c r="AG92" s="20">
        <f t="shared" ref="AG92:AG95" ca="1" si="509">IF(AE$9 = 0, 0, IFERROR((AE92 - AF92) * 10000, 0))</f>
        <v>-30.51814631376104</v>
      </c>
      <c r="AH92" s="33">
        <f ca="1">IFERROR(AH88 / INDIRECT(ADDRESS($C92, COLUMN(AH88))), 0)</f>
        <v>0.16462535072285686</v>
      </c>
      <c r="AI92" s="8">
        <f ca="1">IFERROR(AI88 / INDIRECT(ADDRESS($C92, COLUMN(AI88))), 0)</f>
        <v>0.16866199264403797</v>
      </c>
      <c r="AJ92" s="20">
        <f t="shared" ref="AJ92:AJ95" ca="1" si="510">IF(AH$9 = 0, 0, IFERROR((AH92 - AI92) * 10000, 0))</f>
        <v>-40.366419211811113</v>
      </c>
      <c r="AK92" s="33">
        <f ca="1">IFERROR(AK88 / INDIRECT(ADDRESS($C92, COLUMN(AK88))), 0)</f>
        <v>0.17003423173018584</v>
      </c>
      <c r="AL92" s="8">
        <f ca="1">IFERROR(AL88 / INDIRECT(ADDRESS($C92, COLUMN(AL88))), 0)</f>
        <v>0.17655838927589138</v>
      </c>
      <c r="AM92" s="20">
        <f t="shared" ref="AM92:AM95" ca="1" si="511">IF(AK$9 = 0, 0, IFERROR((AK92 - AL92) * 10000, 0))</f>
        <v>-65.24157545705539</v>
      </c>
      <c r="AN92" s="33">
        <f ca="1">IFERROR(AN88 / INDIRECT(ADDRESS($C92, COLUMN(AN88))), 0)</f>
        <v>0.1688697116743183</v>
      </c>
      <c r="AO92" s="8">
        <f ca="1">IFERROR(AO88 / INDIRECT(ADDRESS($C92, COLUMN(AO88))), 0)</f>
        <v>0.16781386417292612</v>
      </c>
      <c r="AP92" s="20">
        <f t="shared" ref="AP92:AP95" ca="1" si="512">IF(AN$9 = 0, 0, IFERROR((AN92 - AO92) * 10000, 0))</f>
        <v>10.558475013921765</v>
      </c>
      <c r="AQ92" s="33">
        <f ca="1">IFERROR(AQ88 / INDIRECT(ADDRESS($C92, COLUMN(AQ88))), 0)</f>
        <v>0.16869233329616939</v>
      </c>
      <c r="AR92" s="8">
        <f ca="1">IFERROR(AR88 / INDIRECT(ADDRESS($C92, COLUMN(AR88))), 0)</f>
        <v>0.17172659809839619</v>
      </c>
      <c r="AS92" s="20">
        <f t="shared" ref="AS92:AS95" ca="1" si="513">IF(AQ$9 = 0, 0, IFERROR((AQ92 - AR92) * 10000, 0))</f>
        <v>-30.342648022267937</v>
      </c>
      <c r="AT92" s="33">
        <f ca="1">IFERROR(AT88 / INDIRECT(ADDRESS($C92, COLUMN(AT88))), 0)</f>
        <v>0.17417281186904626</v>
      </c>
      <c r="AU92" s="8">
        <f ca="1">IFERROR(AU88 / INDIRECT(ADDRESS($C92, COLUMN(AU88))), 0)</f>
        <v>0.1714974529933242</v>
      </c>
      <c r="AV92" s="20">
        <f t="shared" ref="AV92:AV95" ca="1" si="514">IF(AT$9 = 0, 0, IFERROR((AT92 - AU92) * 10000, 0))</f>
        <v>26.753588757220669</v>
      </c>
      <c r="AW92" s="33">
        <f ca="1">IFERROR(AW88 / INDIRECT(ADDRESS($C92, COLUMN(AW88))), 0)</f>
        <v>0.17342257370045666</v>
      </c>
      <c r="AX92" s="8">
        <f ca="1">IFERROR(AX88 / INDIRECT(ADDRESS($C92, COLUMN(AX88))), 0)</f>
        <v>0.1718692487726991</v>
      </c>
      <c r="AY92" s="20">
        <f t="shared" ref="AY92:AY95" ca="1" si="515">IF(AW$9 = 0, 0, IFERROR((AW92 - AX92) * 10000, 0))</f>
        <v>15.533249277575599</v>
      </c>
      <c r="AZ92" s="33">
        <f ca="1">IFERROR(AZ88 / INDIRECT(ADDRESS($C92, COLUMN(AZ88))), 0)</f>
        <v>0.17117538978753233</v>
      </c>
      <c r="BA92" s="8">
        <f ca="1">IFERROR(BA88 / INDIRECT(ADDRESS($C92, COLUMN(BA88))), 0)</f>
        <v>0.17502655096549233</v>
      </c>
      <c r="BB92" s="20">
        <f t="shared" ref="BB92:BB95" ca="1" si="516">IF(AZ$9 = 0, 0, IFERROR((AZ92 - BA92) * 10000, 0))</f>
        <v>-38.511611779599995</v>
      </c>
      <c r="BC92" s="33">
        <f ca="1">IFERROR(BC88 / INDIRECT(ADDRESS($C92, COLUMN(BC88))), 0)</f>
        <v>0.16679912853423781</v>
      </c>
      <c r="BD92" s="8">
        <f ca="1">IFERROR(BD88 / INDIRECT(ADDRESS($C92, COLUMN(BD88))), 0)</f>
        <v>0.17103285480390409</v>
      </c>
      <c r="BE92" s="20">
        <f t="shared" ref="BE92:BE95" ca="1" si="517">IF(BC$9 = 0, 0, IFERROR((BC92 - BD92) * 10000, 0))</f>
        <v>-42.337262696662826</v>
      </c>
      <c r="BF92" s="33">
        <f ca="1">IFERROR(BF88 / INDIRECT(ADDRESS($C92, COLUMN(BF88))), 0)</f>
        <v>0.16802142525469416</v>
      </c>
      <c r="BG92" s="8">
        <f ca="1">IFERROR(BG88 / INDIRECT(ADDRESS($C92, COLUMN(BG88))), 0)</f>
        <v>0.16599370931370505</v>
      </c>
      <c r="BH92" s="20">
        <f t="shared" ref="BH92:BH95" ca="1" si="518">IF(BF$9 = 0, 0, IFERROR((BF92 - BG92) * 10000, 0))</f>
        <v>20.277159409891055</v>
      </c>
      <c r="BI92" s="33">
        <f ca="1">IFERROR(BI88 / INDIRECT(ADDRESS($C92, COLUMN(BI88))), 0)</f>
        <v>0.15661103921513878</v>
      </c>
      <c r="BJ92" s="8">
        <f ca="1">IFERROR(BJ88 / INDIRECT(ADDRESS($C92, COLUMN(BJ88))), 0)</f>
        <v>0.15739924380664908</v>
      </c>
      <c r="BK92" s="20">
        <f t="shared" ref="BK92:BK95" ca="1" si="519">IF(BI$9 = 0, 0, IFERROR((BI92 - BJ92) * 10000, 0))</f>
        <v>-7.8820459151029976</v>
      </c>
      <c r="BL92" s="33">
        <f ca="1">IFERROR(BL88 / INDIRECT(ADDRESS($C92, COLUMN(BL88))), 0)</f>
        <v>0.16956943464861307</v>
      </c>
      <c r="BM92" s="8">
        <f ca="1">IFERROR(BM88 / INDIRECT(ADDRESS($C92, COLUMN(BM88))), 0)</f>
        <v>0.16778993079188662</v>
      </c>
      <c r="BN92" s="20">
        <f t="shared" ref="BN92:BN95" ca="1" si="520">IF(BL$9 = 0, 0, IFERROR((BL92 - BM92) * 10000, 0))</f>
        <v>17.795038567264555</v>
      </c>
      <c r="BO92" s="155" t="str">
        <f t="shared" si="498"/>
        <v>Elite %</v>
      </c>
      <c r="BP92" s="249"/>
    </row>
    <row r="93" spans="1:68" x14ac:dyDescent="0.2">
      <c r="A93" s="169"/>
      <c r="C93" s="3">
        <f t="shared" ref="C93:C95" si="521">ROW($C$16)</f>
        <v>16</v>
      </c>
      <c r="D93" s="237"/>
      <c r="E93" s="79" t="str">
        <f t="shared" ref="E93:E94" si="522">E89 &amp; " %"</f>
        <v>High Value %</v>
      </c>
      <c r="F93" s="28">
        <f t="shared" ref="F93:G94" ca="1" si="523">IFERROR(F89 / INDIRECT(ADDRESS($C93, COLUMN(F89))), 0)</f>
        <v>0.42987902467186684</v>
      </c>
      <c r="G93" s="10">
        <f t="shared" ca="1" si="523"/>
        <v>0.4317097899613242</v>
      </c>
      <c r="H93" s="18">
        <f t="shared" ca="1" si="502"/>
        <v>-18.307652894573589</v>
      </c>
      <c r="I93" s="88"/>
      <c r="J93" s="28">
        <f t="shared" ref="J93:K95" ca="1" si="524">IFERROR(J89 / INDIRECT(ADDRESS($C93, COLUMN(J89))), 0)</f>
        <v>0.42458807200321069</v>
      </c>
      <c r="K93" s="10">
        <f t="shared" ca="1" si="524"/>
        <v>0.42991710158135232</v>
      </c>
      <c r="L93" s="18">
        <f t="shared" ca="1" si="503"/>
        <v>-53.290295781416305</v>
      </c>
      <c r="M93" s="88"/>
      <c r="N93" s="28">
        <f t="shared" ref="N93:O95" ca="1" si="525">IFERROR(N89 / INDIRECT(ADDRESS($C93, COLUMN(N89))), 0)</f>
        <v>0.42458807200321075</v>
      </c>
      <c r="O93" s="10">
        <f t="shared" ca="1" si="525"/>
        <v>0.42991710158135232</v>
      </c>
      <c r="P93" s="18">
        <f t="shared" ca="1" si="504"/>
        <v>-53.29029578141575</v>
      </c>
      <c r="Q93" s="88"/>
      <c r="R93" s="28">
        <f t="shared" ref="R93:S95" ca="1" si="526">IFERROR(R89 / INDIRECT(ADDRESS($C93, COLUMN(R89))), 0)</f>
        <v>0.41228165057580868</v>
      </c>
      <c r="S93" s="10">
        <f t="shared" ca="1" si="526"/>
        <v>0.41909416955403739</v>
      </c>
      <c r="T93" s="18">
        <f t="shared" ca="1" si="505"/>
        <v>-68.125189782287094</v>
      </c>
      <c r="U93" s="28">
        <f t="shared" ref="U93:V95" ca="1" si="527">IFERROR(U89 / INDIRECT(ADDRESS($C93, COLUMN(U89))), 0)</f>
        <v>0.41198966027365158</v>
      </c>
      <c r="V93" s="10">
        <f t="shared" ca="1" si="527"/>
        <v>0.4174421034553128</v>
      </c>
      <c r="W93" s="18">
        <f t="shared" ca="1" si="506"/>
        <v>-54.52443181661215</v>
      </c>
      <c r="X93" s="28">
        <f t="shared" ref="X93:Y95" ca="1" si="528">IFERROR(X89 / INDIRECT(ADDRESS($C93, COLUMN(X89))), 0)</f>
        <v>0.41341548369347525</v>
      </c>
      <c r="Y93" s="10">
        <f t="shared" ca="1" si="528"/>
        <v>0.41836543959346967</v>
      </c>
      <c r="Z93" s="18">
        <f t="shared" ca="1" si="507"/>
        <v>-49.499558999944185</v>
      </c>
      <c r="AA93" s="28">
        <f t="shared" ref="AA93:AB95" ca="1" si="529">IFERROR(AA89 / INDIRECT(ADDRESS($C93, COLUMN(AA89))), 0)</f>
        <v>0.40689840145121087</v>
      </c>
      <c r="AB93" s="10">
        <f t="shared" ca="1" si="529"/>
        <v>0.40723547176330654</v>
      </c>
      <c r="AC93" s="18">
        <f t="shared" ca="1" si="508"/>
        <v>-3.370703120956775</v>
      </c>
      <c r="AD93" s="88"/>
      <c r="AE93" s="28">
        <f t="shared" ref="AE93:AF95" ca="1" si="530">IFERROR(AE89 / INDIRECT(ADDRESS($C93, COLUMN(AE89))), 0)</f>
        <v>0.41453866114846682</v>
      </c>
      <c r="AF93" s="10">
        <f t="shared" ca="1" si="530"/>
        <v>0.41694866202511338</v>
      </c>
      <c r="AG93" s="18">
        <f t="shared" ca="1" si="509"/>
        <v>-24.100008766465564</v>
      </c>
      <c r="AH93" s="28">
        <f t="shared" ref="AH93:AI95" ca="1" si="531">IFERROR(AH89 / INDIRECT(ADDRESS($C93, COLUMN(AH89))), 0)</f>
        <v>0.40654313210292353</v>
      </c>
      <c r="AI93" s="10">
        <f t="shared" ca="1" si="531"/>
        <v>0.41039565121648974</v>
      </c>
      <c r="AJ93" s="18">
        <f t="shared" ca="1" si="510"/>
        <v>-38.525191135662105</v>
      </c>
      <c r="AK93" s="28">
        <f t="shared" ref="AK93:AL95" ca="1" si="532">IFERROR(AK89 / INDIRECT(ADDRESS($C93, COLUMN(AK89))), 0)</f>
        <v>0.40590760447165131</v>
      </c>
      <c r="AL93" s="10">
        <f t="shared" ca="1" si="532"/>
        <v>0.41620738224297654</v>
      </c>
      <c r="AM93" s="18">
        <f t="shared" ca="1" si="511"/>
        <v>-102.99777771325236</v>
      </c>
      <c r="AN93" s="28">
        <f t="shared" ref="AN93:AO95" ca="1" si="533">IFERROR(AN89 / INDIRECT(ADDRESS($C93, COLUMN(AN89))), 0)</f>
        <v>0.40149523650827701</v>
      </c>
      <c r="AO93" s="10">
        <f t="shared" ca="1" si="533"/>
        <v>0.40731395970226975</v>
      </c>
      <c r="AP93" s="18">
        <f t="shared" ca="1" si="512"/>
        <v>-58.187231939927365</v>
      </c>
      <c r="AQ93" s="28">
        <f t="shared" ref="AQ93:AR95" ca="1" si="534">IFERROR(AQ89 / INDIRECT(ADDRESS($C93, COLUMN(AQ89))), 0)</f>
        <v>0.40848853877331626</v>
      </c>
      <c r="AR93" s="10">
        <f t="shared" ca="1" si="534"/>
        <v>0.41448182038034603</v>
      </c>
      <c r="AS93" s="18">
        <f t="shared" ca="1" si="513"/>
        <v>-59.932816070297768</v>
      </c>
      <c r="AT93" s="28">
        <f t="shared" ref="AT93:AU95" ca="1" si="535">IFERROR(AT89 / INDIRECT(ADDRESS($C93, COLUMN(AT89))), 0)</f>
        <v>0.409673836949564</v>
      </c>
      <c r="AU93" s="10">
        <f t="shared" ca="1" si="535"/>
        <v>0.41046369373447289</v>
      </c>
      <c r="AV93" s="18">
        <f t="shared" ca="1" si="514"/>
        <v>-7.8985678490889333</v>
      </c>
      <c r="AW93" s="28">
        <f t="shared" ref="AW93:AX95" ca="1" si="536">IFERROR(AW89 / INDIRECT(ADDRESS($C93, COLUMN(AW89))), 0)</f>
        <v>0.41075234740563704</v>
      </c>
      <c r="AX93" s="10">
        <f t="shared" ca="1" si="536"/>
        <v>0.41127904759606793</v>
      </c>
      <c r="AY93" s="18">
        <f t="shared" ca="1" si="515"/>
        <v>-5.2670019043088434</v>
      </c>
      <c r="AZ93" s="28">
        <f t="shared" ref="AZ93:BA95" ca="1" si="537">IFERROR(AZ89 / INDIRECT(ADDRESS($C93, COLUMN(AZ89))), 0)</f>
        <v>0.40807384941609248</v>
      </c>
      <c r="BA93" s="10">
        <f t="shared" ca="1" si="537"/>
        <v>0.4147689687730382</v>
      </c>
      <c r="BB93" s="18">
        <f t="shared" ca="1" si="516"/>
        <v>-66.951193569457217</v>
      </c>
      <c r="BC93" s="28">
        <f t="shared" ref="BC93:BD95" ca="1" si="538">IFERROR(BC89 / INDIRECT(ADDRESS($C93, COLUMN(BC89))), 0)</f>
        <v>0.40620664388362349</v>
      </c>
      <c r="BD93" s="10">
        <f t="shared" ca="1" si="538"/>
        <v>0.40880952928955372</v>
      </c>
      <c r="BE93" s="18">
        <f t="shared" ca="1" si="517"/>
        <v>-26.028854059302333</v>
      </c>
      <c r="BF93" s="28">
        <f t="shared" ref="BF93:BG95" ca="1" si="539">IFERROR(BF89 / INDIRECT(ADDRESS($C93, COLUMN(BF89))), 0)</f>
        <v>0.40669269473841141</v>
      </c>
      <c r="BG93" s="10">
        <f t="shared" ca="1" si="539"/>
        <v>0.40142431134849971</v>
      </c>
      <c r="BH93" s="18">
        <f t="shared" ca="1" si="518"/>
        <v>52.683833899117019</v>
      </c>
      <c r="BI93" s="28">
        <f t="shared" ref="BI93:BJ95" ca="1" si="540">IFERROR(BI89 / INDIRECT(ADDRESS($C93, COLUMN(BI89))), 0)</f>
        <v>0.40184191787177292</v>
      </c>
      <c r="BJ93" s="10">
        <f t="shared" ca="1" si="540"/>
        <v>0.4020485555308535</v>
      </c>
      <c r="BK93" s="18">
        <f t="shared" ca="1" si="519"/>
        <v>-2.0663765908057741</v>
      </c>
      <c r="BL93" s="28">
        <f t="shared" ref="BL93:BM95" ca="1" si="541">IFERROR(BL89 / INDIRECT(ADDRESS($C93, COLUMN(BL89))), 0)</f>
        <v>0.401699516613506</v>
      </c>
      <c r="BM93" s="10">
        <f t="shared" ca="1" si="541"/>
        <v>0.40223008419904449</v>
      </c>
      <c r="BN93" s="18">
        <f t="shared" ca="1" si="520"/>
        <v>-5.3056758553848837</v>
      </c>
      <c r="BO93" s="159" t="str">
        <f t="shared" si="498"/>
        <v>High Value %</v>
      </c>
      <c r="BP93" s="249"/>
    </row>
    <row r="94" spans="1:68" x14ac:dyDescent="0.2">
      <c r="A94" s="169"/>
      <c r="C94" s="3">
        <f t="shared" si="521"/>
        <v>16</v>
      </c>
      <c r="D94" s="238"/>
      <c r="E94" s="79" t="str">
        <f t="shared" si="522"/>
        <v>Opportunity %</v>
      </c>
      <c r="F94" s="28">
        <f t="shared" ca="1" si="523"/>
        <v>0.30574590254814216</v>
      </c>
      <c r="G94" s="10">
        <f t="shared" ca="1" si="523"/>
        <v>0.30026405956096341</v>
      </c>
      <c r="H94" s="18">
        <f t="shared" ca="1" si="502"/>
        <v>54.818429871787423</v>
      </c>
      <c r="I94" s="88"/>
      <c r="J94" s="28">
        <f t="shared" ca="1" si="524"/>
        <v>0.30939350369682395</v>
      </c>
      <c r="K94" s="10">
        <f t="shared" ca="1" si="524"/>
        <v>0.30572400534785643</v>
      </c>
      <c r="L94" s="18">
        <f t="shared" ca="1" si="503"/>
        <v>36.694983489675145</v>
      </c>
      <c r="M94" s="88"/>
      <c r="N94" s="28">
        <f t="shared" ca="1" si="525"/>
        <v>0.30939377838115895</v>
      </c>
      <c r="O94" s="10">
        <f t="shared" ca="1" si="525"/>
        <v>0.30572400534785638</v>
      </c>
      <c r="P94" s="18">
        <f t="shared" ca="1" si="504"/>
        <v>36.697730333025703</v>
      </c>
      <c r="Q94" s="88"/>
      <c r="R94" s="28">
        <f t="shared" ca="1" si="526"/>
        <v>0.32248495533864258</v>
      </c>
      <c r="S94" s="10">
        <f t="shared" ca="1" si="526"/>
        <v>0.31521361131571685</v>
      </c>
      <c r="T94" s="18">
        <f t="shared" ca="1" si="505"/>
        <v>72.713440229257301</v>
      </c>
      <c r="U94" s="28">
        <f t="shared" ca="1" si="527"/>
        <v>0.32520987389479672</v>
      </c>
      <c r="V94" s="10">
        <f t="shared" ca="1" si="527"/>
        <v>0.32298999652027094</v>
      </c>
      <c r="W94" s="18">
        <f t="shared" ca="1" si="506"/>
        <v>22.198773745257803</v>
      </c>
      <c r="X94" s="28">
        <f t="shared" ca="1" si="528"/>
        <v>0.31985297966434884</v>
      </c>
      <c r="Y94" s="10">
        <f t="shared" ca="1" si="528"/>
        <v>0.31594180925749371</v>
      </c>
      <c r="Z94" s="18">
        <f t="shared" ca="1" si="507"/>
        <v>39.111704068551248</v>
      </c>
      <c r="AA94" s="28">
        <f t="shared" ca="1" si="529"/>
        <v>0.33365743743087917</v>
      </c>
      <c r="AB94" s="10">
        <f t="shared" ca="1" si="529"/>
        <v>0.33199728283280083</v>
      </c>
      <c r="AC94" s="18">
        <f t="shared" ca="1" si="508"/>
        <v>16.601545980783339</v>
      </c>
      <c r="AD94" s="88"/>
      <c r="AE94" s="28">
        <f t="shared" ca="1" si="530"/>
        <v>0.3138843401835138</v>
      </c>
      <c r="AF94" s="10">
        <f t="shared" ca="1" si="530"/>
        <v>0.311847447532344</v>
      </c>
      <c r="AG94" s="18">
        <f t="shared" ca="1" si="509"/>
        <v>20.368926511697971</v>
      </c>
      <c r="AH94" s="28">
        <f t="shared" ca="1" si="531"/>
        <v>0.32788775909687368</v>
      </c>
      <c r="AI94" s="10">
        <f t="shared" ca="1" si="531"/>
        <v>0.32201286298876208</v>
      </c>
      <c r="AJ94" s="18">
        <f t="shared" ca="1" si="510"/>
        <v>58.748961081115937</v>
      </c>
      <c r="AK94" s="28">
        <f t="shared" ca="1" si="532"/>
        <v>0.32385322751317519</v>
      </c>
      <c r="AL94" s="10">
        <f t="shared" ca="1" si="532"/>
        <v>0.31393487460818964</v>
      </c>
      <c r="AM94" s="18">
        <f t="shared" ca="1" si="511"/>
        <v>99.183529049855508</v>
      </c>
      <c r="AN94" s="28">
        <f t="shared" ca="1" si="533"/>
        <v>0.32555026035879042</v>
      </c>
      <c r="AO94" s="10">
        <f t="shared" ca="1" si="533"/>
        <v>0.32480179398737996</v>
      </c>
      <c r="AP94" s="18">
        <f t="shared" ca="1" si="512"/>
        <v>7.4846637141046113</v>
      </c>
      <c r="AQ94" s="28">
        <f t="shared" ca="1" si="534"/>
        <v>0.32403592479346288</v>
      </c>
      <c r="AR94" s="10">
        <f t="shared" ca="1" si="534"/>
        <v>0.31959207068297041</v>
      </c>
      <c r="AS94" s="18">
        <f t="shared" ca="1" si="513"/>
        <v>44.438541104924731</v>
      </c>
      <c r="AT94" s="28">
        <f t="shared" ca="1" si="535"/>
        <v>0.32083523847280715</v>
      </c>
      <c r="AU94" s="10">
        <f t="shared" ca="1" si="535"/>
        <v>0.32436736630078705</v>
      </c>
      <c r="AV94" s="18">
        <f t="shared" ca="1" si="514"/>
        <v>-35.321278279799031</v>
      </c>
      <c r="AW94" s="28">
        <f t="shared" ca="1" si="536"/>
        <v>0.31916317050885279</v>
      </c>
      <c r="AX94" s="10">
        <f t="shared" ca="1" si="536"/>
        <v>0.32205331597119702</v>
      </c>
      <c r="AY94" s="18">
        <f t="shared" ca="1" si="515"/>
        <v>-28.901454623442291</v>
      </c>
      <c r="AZ94" s="28">
        <f t="shared" ca="1" si="537"/>
        <v>0.32261446044307529</v>
      </c>
      <c r="BA94" s="10">
        <f t="shared" ca="1" si="537"/>
        <v>0.3166812449885591</v>
      </c>
      <c r="BB94" s="18">
        <f t="shared" ca="1" si="516"/>
        <v>59.332154545161941</v>
      </c>
      <c r="BC94" s="28">
        <f t="shared" ca="1" si="538"/>
        <v>0.3261881599768659</v>
      </c>
      <c r="BD94" s="10">
        <f t="shared" ca="1" si="538"/>
        <v>0.32104627694998894</v>
      </c>
      <c r="BE94" s="18">
        <f t="shared" ca="1" si="517"/>
        <v>51.41883026876959</v>
      </c>
      <c r="BF94" s="28">
        <f t="shared" ca="1" si="539"/>
        <v>0.32564874244008507</v>
      </c>
      <c r="BG94" s="10">
        <f t="shared" ca="1" si="539"/>
        <v>0.32911093377891548</v>
      </c>
      <c r="BH94" s="18">
        <f t="shared" ca="1" si="518"/>
        <v>-34.621913388304115</v>
      </c>
      <c r="BI94" s="28">
        <f t="shared" ca="1" si="540"/>
        <v>0.33830798139103219</v>
      </c>
      <c r="BJ94" s="10">
        <f t="shared" ca="1" si="540"/>
        <v>0.33509678761397804</v>
      </c>
      <c r="BK94" s="18">
        <f t="shared" ca="1" si="519"/>
        <v>32.111937770541445</v>
      </c>
      <c r="BL94" s="28">
        <f t="shared" ca="1" si="541"/>
        <v>0.33209950899680379</v>
      </c>
      <c r="BM94" s="10">
        <f t="shared" ca="1" si="541"/>
        <v>0.32941607957842833</v>
      </c>
      <c r="BN94" s="18">
        <f t="shared" ca="1" si="520"/>
        <v>26.834294183754604</v>
      </c>
      <c r="BO94" s="159" t="str">
        <f t="shared" si="498"/>
        <v>Opportunity %</v>
      </c>
      <c r="BP94" s="250"/>
    </row>
    <row r="95" spans="1:68" x14ac:dyDescent="0.2">
      <c r="A95" s="169"/>
      <c r="C95" s="3">
        <f t="shared" si="521"/>
        <v>16</v>
      </c>
      <c r="D95" s="239"/>
      <c r="E95" s="78" t="str">
        <f>E91 &amp; " %"</f>
        <v>Marginal %</v>
      </c>
      <c r="F95" s="30">
        <f ca="1">IFERROR(F91 / INDIRECT(ADDRESS($C95, COLUMN(F91))), 0)</f>
        <v>7.7012427210711415E-2</v>
      </c>
      <c r="G95" s="14">
        <f ca="1">IFERROR(G91 / INDIRECT(ADDRESS($C95, COLUMN(G91))), 0)</f>
        <v>7.5184550239294101E-2</v>
      </c>
      <c r="H95" s="19">
        <f t="shared" ca="1" si="502"/>
        <v>18.278769714173137</v>
      </c>
      <c r="I95" s="88"/>
      <c r="J95" s="30">
        <f t="shared" ca="1" si="524"/>
        <v>7.8791976695915283E-2</v>
      </c>
      <c r="K95" s="14">
        <f t="shared" ca="1" si="524"/>
        <v>7.7022851535140741E-2</v>
      </c>
      <c r="L95" s="19">
        <f t="shared" ca="1" si="503"/>
        <v>17.691251607745428</v>
      </c>
      <c r="M95" s="88"/>
      <c r="N95" s="30">
        <f t="shared" ca="1" si="525"/>
        <v>7.8791702011580311E-2</v>
      </c>
      <c r="O95" s="14">
        <f t="shared" ca="1" si="525"/>
        <v>7.7022851535140741E-2</v>
      </c>
      <c r="P95" s="19">
        <f t="shared" ca="1" si="504"/>
        <v>17.688504764395706</v>
      </c>
      <c r="Q95" s="88"/>
      <c r="R95" s="30">
        <f t="shared" ca="1" si="526"/>
        <v>9.3754463813965003E-2</v>
      </c>
      <c r="S95" s="14">
        <f t="shared" ca="1" si="526"/>
        <v>8.9249079130403114E-2</v>
      </c>
      <c r="T95" s="19">
        <f t="shared" ca="1" si="505"/>
        <v>45.053846835618891</v>
      </c>
      <c r="U95" s="30">
        <f t="shared" ca="1" si="527"/>
        <v>9.4299161083866101E-2</v>
      </c>
      <c r="V95" s="14">
        <f t="shared" ca="1" si="527"/>
        <v>9.0448774228336151E-2</v>
      </c>
      <c r="W95" s="19">
        <f t="shared" ca="1" si="506"/>
        <v>38.503868555299498</v>
      </c>
      <c r="X95" s="30">
        <f t="shared" ca="1" si="528"/>
        <v>9.2405204156117846E-2</v>
      </c>
      <c r="Y95" s="14">
        <f t="shared" ca="1" si="528"/>
        <v>8.9605157757461917E-2</v>
      </c>
      <c r="Z95" s="19">
        <f t="shared" ca="1" si="507"/>
        <v>28.000463986559282</v>
      </c>
      <c r="AA95" s="30">
        <f t="shared" ca="1" si="529"/>
        <v>9.627933447800667E-2</v>
      </c>
      <c r="AB95" s="14">
        <f t="shared" ca="1" si="529"/>
        <v>9.7950427334791881E-2</v>
      </c>
      <c r="AC95" s="19">
        <f t="shared" ca="1" si="508"/>
        <v>-16.710928567852111</v>
      </c>
      <c r="AD95" s="88"/>
      <c r="AE95" s="30">
        <f t="shared" ca="1" si="530"/>
        <v>9.4315838175857009E-2</v>
      </c>
      <c r="AF95" s="14">
        <f t="shared" ca="1" si="530"/>
        <v>9.0890915319003979E-2</v>
      </c>
      <c r="AG95" s="19">
        <f t="shared" ca="1" si="509"/>
        <v>34.249228568530299</v>
      </c>
      <c r="AH95" s="30">
        <f t="shared" ca="1" si="531"/>
        <v>0.10094375807734569</v>
      </c>
      <c r="AI95" s="14">
        <f t="shared" ca="1" si="531"/>
        <v>9.8929493150709993E-2</v>
      </c>
      <c r="AJ95" s="19">
        <f t="shared" ca="1" si="510"/>
        <v>20.142649266357004</v>
      </c>
      <c r="AK95" s="30">
        <f t="shared" ca="1" si="532"/>
        <v>0.10020493628498779</v>
      </c>
      <c r="AL95" s="14">
        <f t="shared" ca="1" si="532"/>
        <v>9.3299353872942276E-2</v>
      </c>
      <c r="AM95" s="19">
        <f t="shared" ca="1" si="511"/>
        <v>69.055824120455156</v>
      </c>
      <c r="AN95" s="30">
        <f t="shared" ca="1" si="533"/>
        <v>0.10408479145861411</v>
      </c>
      <c r="AO95" s="14">
        <f t="shared" ca="1" si="533"/>
        <v>0.1000703821374237</v>
      </c>
      <c r="AP95" s="19">
        <f t="shared" ca="1" si="512"/>
        <v>40.144093211904178</v>
      </c>
      <c r="AQ95" s="30">
        <f t="shared" ca="1" si="534"/>
        <v>9.8783203137051107E-2</v>
      </c>
      <c r="AR95" s="14">
        <f t="shared" ca="1" si="534"/>
        <v>9.4199510838287287E-2</v>
      </c>
      <c r="AS95" s="19">
        <f t="shared" ca="1" si="513"/>
        <v>45.836922987638197</v>
      </c>
      <c r="AT95" s="30">
        <f t="shared" ca="1" si="535"/>
        <v>9.5318112708582411E-2</v>
      </c>
      <c r="AU95" s="14">
        <f t="shared" ca="1" si="535"/>
        <v>9.3671486971415835E-2</v>
      </c>
      <c r="AV95" s="19">
        <f t="shared" ca="1" si="514"/>
        <v>16.466257371665765</v>
      </c>
      <c r="AW95" s="30">
        <f t="shared" ca="1" si="536"/>
        <v>9.6661908385053077E-2</v>
      </c>
      <c r="AX95" s="14">
        <f t="shared" ca="1" si="536"/>
        <v>9.4798387660036204E-2</v>
      </c>
      <c r="AY95" s="19">
        <f t="shared" ca="1" si="515"/>
        <v>18.635207250168733</v>
      </c>
      <c r="AZ95" s="30">
        <f t="shared" ca="1" si="537"/>
        <v>9.813630035330001E-2</v>
      </c>
      <c r="BA95" s="14">
        <f t="shared" ca="1" si="537"/>
        <v>9.352323527291069E-2</v>
      </c>
      <c r="BB95" s="19">
        <f t="shared" ca="1" si="516"/>
        <v>46.130650803893197</v>
      </c>
      <c r="BC95" s="30">
        <f t="shared" ca="1" si="538"/>
        <v>0.10080606760527264</v>
      </c>
      <c r="BD95" s="14">
        <f t="shared" ca="1" si="538"/>
        <v>9.911133895655326E-2</v>
      </c>
      <c r="BE95" s="19">
        <f t="shared" ca="1" si="517"/>
        <v>16.947286487193765</v>
      </c>
      <c r="BF95" s="30">
        <f t="shared" ca="1" si="539"/>
        <v>9.9637137566809503E-2</v>
      </c>
      <c r="BG95" s="14">
        <f t="shared" ca="1" si="539"/>
        <v>0.10347104555888016</v>
      </c>
      <c r="BH95" s="19">
        <f t="shared" ca="1" si="518"/>
        <v>-38.339079920706595</v>
      </c>
      <c r="BI95" s="30">
        <f t="shared" ca="1" si="540"/>
        <v>0.10323906152205627</v>
      </c>
      <c r="BJ95" s="14">
        <f t="shared" ca="1" si="540"/>
        <v>0.10545541304851951</v>
      </c>
      <c r="BK95" s="19">
        <f t="shared" ca="1" si="519"/>
        <v>-22.163515264632395</v>
      </c>
      <c r="BL95" s="30">
        <f t="shared" ca="1" si="541"/>
        <v>9.663153974107741E-2</v>
      </c>
      <c r="BM95" s="14">
        <f t="shared" ca="1" si="541"/>
        <v>0.10056390543064099</v>
      </c>
      <c r="BN95" s="19">
        <f t="shared" ca="1" si="520"/>
        <v>-39.3236568956358</v>
      </c>
      <c r="BO95" s="156" t="str">
        <f t="shared" si="498"/>
        <v>Marginal %</v>
      </c>
      <c r="BP95" s="251"/>
    </row>
    <row r="96" spans="1:68" ht="3.75" customHeight="1" x14ac:dyDescent="0.2">
      <c r="A96" s="169"/>
      <c r="D96" s="144"/>
      <c r="E96" s="144"/>
      <c r="F96" s="144"/>
      <c r="G96" s="144"/>
      <c r="H96" s="160"/>
      <c r="I96" s="138"/>
      <c r="J96" s="144"/>
      <c r="K96" s="144"/>
      <c r="L96" s="160"/>
      <c r="M96" s="138"/>
      <c r="N96" s="144"/>
      <c r="O96" s="144"/>
      <c r="P96" s="160"/>
      <c r="Q96" s="138"/>
      <c r="R96" s="144"/>
      <c r="S96" s="144"/>
      <c r="T96" s="160"/>
      <c r="U96" s="144"/>
      <c r="V96" s="144"/>
      <c r="W96" s="160"/>
      <c r="X96" s="144"/>
      <c r="Y96" s="144"/>
      <c r="Z96" s="160"/>
      <c r="AA96" s="144"/>
      <c r="AB96" s="144"/>
      <c r="AC96" s="160"/>
      <c r="AD96" s="138"/>
      <c r="AE96" s="144"/>
      <c r="AF96" s="144"/>
      <c r="AG96" s="160"/>
      <c r="AH96" s="144"/>
      <c r="AI96" s="144"/>
      <c r="AJ96" s="160"/>
      <c r="AK96" s="144"/>
      <c r="AL96" s="144"/>
      <c r="AM96" s="160"/>
      <c r="AN96" s="144"/>
      <c r="AO96" s="144"/>
      <c r="AP96" s="160"/>
      <c r="AQ96" s="144"/>
      <c r="AR96" s="144"/>
      <c r="AS96" s="160"/>
      <c r="AT96" s="144"/>
      <c r="AU96" s="144"/>
      <c r="AV96" s="160"/>
      <c r="AW96" s="144"/>
      <c r="AX96" s="144"/>
      <c r="AY96" s="160"/>
      <c r="AZ96" s="144"/>
      <c r="BA96" s="144"/>
      <c r="BB96" s="160"/>
      <c r="BC96" s="144"/>
      <c r="BD96" s="144"/>
      <c r="BE96" s="160"/>
      <c r="BF96" s="144"/>
      <c r="BG96" s="144"/>
      <c r="BH96" s="160"/>
      <c r="BI96" s="144"/>
      <c r="BJ96" s="144"/>
      <c r="BK96" s="160"/>
      <c r="BL96" s="144"/>
      <c r="BM96" s="144"/>
      <c r="BN96" s="160"/>
      <c r="BO96" s="144"/>
      <c r="BP96" s="144"/>
    </row>
    <row r="97" spans="1:68" ht="15" hidden="1" thickBot="1" x14ac:dyDescent="0.25">
      <c r="A97" s="6" t="str">
        <f>A$29</f>
        <v>&gt;= 1</v>
      </c>
      <c r="B97" s="3" t="str">
        <f t="shared" ref="B97" si="542">B$29</f>
        <v>&gt;= 0</v>
      </c>
      <c r="D97" s="236" t="s">
        <v>163</v>
      </c>
      <c r="E97" s="135" t="str">
        <f>$E$29</f>
        <v>Total Active</v>
      </c>
      <c r="F97" s="119">
        <f t="shared" ref="F97:G101" ca="1" si="543">SUMIFS(NET_AMT_T, CHANNEL_COUNT, $A$2, IS_JJCC, $B$2, CUST_GROUP, $A97, RECENCY_GROUP, $B97, TIMEFRAME, F$1)</f>
        <v>321616960.3599999</v>
      </c>
      <c r="G97" s="118">
        <f t="shared" ca="1" si="543"/>
        <v>281972090.57999998</v>
      </c>
      <c r="H97" s="115">
        <f t="shared" ref="H97:H101" ca="1" si="544">IF(F$9 = 0, 0, IFERROR((F97 - G97) / G97, 0))</f>
        <v>0.14059855958954218</v>
      </c>
      <c r="I97" s="141"/>
      <c r="J97" s="119">
        <f t="shared" ref="J97:K101" ca="1" si="545">SUMIFS(NET_AMT_T, CHANNEL_COUNT, $A$2, IS_JJCC, $B$2, CUST_GROUP, $A97, RECENCY_GROUP, $B97, TIMEFRAME, J$1)</f>
        <v>354558826.74000007</v>
      </c>
      <c r="K97" s="118">
        <f t="shared" ca="1" si="545"/>
        <v>322834619.27999997</v>
      </c>
      <c r="L97" s="115">
        <f t="shared" ref="L97:L101" ca="1" si="546">IF(J$9 = 0, 0, IFERROR((J97 - K97) / K97, 0))</f>
        <v>9.8267675042883654E-2</v>
      </c>
      <c r="M97" s="141"/>
      <c r="N97" s="119">
        <f t="shared" ref="N97:O101" ca="1" si="547">SUMIFS(NET_AMT_T, CHANNEL_COUNT, $A$2, IS_JJCC, $B$2, CUST_GROUP, $A97, RECENCY_GROUP, $B97, TIMEFRAME, N$1)</f>
        <v>354558826.74000007</v>
      </c>
      <c r="O97" s="118">
        <f t="shared" ca="1" si="547"/>
        <v>322834619.27999997</v>
      </c>
      <c r="P97" s="115">
        <f t="shared" ref="P97:P101" ca="1" si="548">IF(N$9 = 0, 0, IFERROR((N97 - O97) / O97, 0))</f>
        <v>9.8267675042883654E-2</v>
      </c>
      <c r="Q97" s="141"/>
      <c r="R97" s="119">
        <f t="shared" ref="R97:S101" ca="1" si="549">SUMIFS(NET_AMT_T, CHANNEL_COUNT, $A$2, IS_JJCC, $B$2, CUST_GROUP, $A97, RECENCY_GROUP, $B97, TIMEFRAME, R$1)</f>
        <v>117109790.66000003</v>
      </c>
      <c r="S97" s="118">
        <f t="shared" ca="1" si="549"/>
        <v>106089472.86999999</v>
      </c>
      <c r="T97" s="115">
        <f t="shared" ref="T97:T101" ca="1" si="550">IF(R$9 = 0, 0, IFERROR((R97 - S97) / S97, 0))</f>
        <v>0.10387758079921956</v>
      </c>
      <c r="U97" s="119">
        <f t="shared" ref="U97:V101" ca="1" si="551">SUMIFS(NET_AMT_T, CHANNEL_COUNT, $A$2, IS_JJCC, $B$2, CUST_GROUP, $A97, RECENCY_GROUP, $B97, TIMEFRAME, U$1)</f>
        <v>122984370.37000003</v>
      </c>
      <c r="V97" s="118">
        <f t="shared" ca="1" si="551"/>
        <v>107465934.89</v>
      </c>
      <c r="W97" s="115">
        <f t="shared" ref="W97:W101" ca="1" si="552">IF(U$9 = 0, 0, IFERROR((U97 - V97) / V97, 0))</f>
        <v>0.14440329855115852</v>
      </c>
      <c r="X97" s="119">
        <f t="shared" ref="X97:Y101" ca="1" si="553">SUMIFS(NET_AMT_T, CHANNEL_COUNT, $A$2, IS_JJCC, $B$2, CUST_GROUP, $A97, RECENCY_GROUP, $B97, TIMEFRAME, X$1)</f>
        <v>124609762.50999999</v>
      </c>
      <c r="Y97" s="118">
        <f t="shared" ca="1" si="553"/>
        <v>114548883.39</v>
      </c>
      <c r="Z97" s="115">
        <f t="shared" ref="Z97:Z101" ca="1" si="554">IF(X$9 = 0, 0, IFERROR((X97 - Y97) / Y97, 0))</f>
        <v>8.7830442534704747E-2</v>
      </c>
      <c r="AA97" s="119">
        <f t="shared" ref="AA97:AB101" ca="1" si="555">SUMIFS(NET_AMT_T, CHANNEL_COUNT, $A$2, IS_JJCC, $B$2, CUST_GROUP, $A97, RECENCY_GROUP, $B97, TIMEFRAME, AA$1)</f>
        <v>118349434.09000002</v>
      </c>
      <c r="AB97" s="118">
        <f t="shared" ca="1" si="555"/>
        <v>106296947.92000002</v>
      </c>
      <c r="AC97" s="115">
        <f t="shared" ref="AC97:AC101" ca="1" si="556">IF(AA$9 = 0, 0, IFERROR((AA97 - AB97) / AB97, 0))</f>
        <v>0.11338506331405493</v>
      </c>
      <c r="AD97" s="141"/>
      <c r="AE97" s="119">
        <f t="shared" ref="AE97:AF101" ca="1" si="557">SUMIFS(NET_AMT_T, CHANNEL_COUNT, $A$2, IS_JJCC, $B$2, CUST_GROUP, $A97, RECENCY_GROUP, $B97, TIMEFRAME, AE$1)</f>
        <v>31937163.289999999</v>
      </c>
      <c r="AF97" s="118">
        <f t="shared" ca="1" si="557"/>
        <v>25732886.920000009</v>
      </c>
      <c r="AG97" s="115">
        <f t="shared" ref="AG97:AG101" ca="1" si="558">IF(AE$9 = 0, 0, IFERROR((AE97 - AF97) / AF97, 0))</f>
        <v>0.24110300524337702</v>
      </c>
      <c r="AH97" s="119">
        <f t="shared" ref="AH97:AI101" ca="1" si="559">SUMIFS(NET_AMT_T, CHANNEL_COUNT, $A$2, IS_JJCC, $B$2, CUST_GROUP, $A97, RECENCY_GROUP, $B97, TIMEFRAME, AH$1)</f>
        <v>55221875.820000023</v>
      </c>
      <c r="AI97" s="118">
        <f t="shared" ca="1" si="559"/>
        <v>50820837.090000004</v>
      </c>
      <c r="AJ97" s="115">
        <f t="shared" ref="AJ97:AJ101" ca="1" si="560">IF(AH$9 = 0, 0, IFERROR((AH97 - AI97) / AI97, 0))</f>
        <v>8.6599099542695443E-2</v>
      </c>
      <c r="AK97" s="119">
        <f t="shared" ref="AK97:AL101" ca="1" si="561">SUMIFS(NET_AMT_T, CHANNEL_COUNT, $A$2, IS_JJCC, $B$2, CUST_GROUP, $A97, RECENCY_GROUP, $B97, TIMEFRAME, AK$1)</f>
        <v>50225871.369999997</v>
      </c>
      <c r="AL97" s="118">
        <f t="shared" ca="1" si="561"/>
        <v>46132571.540000007</v>
      </c>
      <c r="AM97" s="115">
        <f t="shared" ref="AM97:AM101" ca="1" si="562">IF(AK$9 = 0, 0, IFERROR((AK97 - AL97) / AL97, 0))</f>
        <v>8.8729062641800222E-2</v>
      </c>
      <c r="AN97" s="119">
        <f t="shared" ref="AN97:AO101" ca="1" si="563">SUMIFS(NET_AMT_T, CHANNEL_COUNT, $A$2, IS_JJCC, $B$2, CUST_GROUP, $A97, RECENCY_GROUP, $B97, TIMEFRAME, AN$1)</f>
        <v>52055438.280000009</v>
      </c>
      <c r="AO97" s="118">
        <f t="shared" ca="1" si="563"/>
        <v>48498280.569999985</v>
      </c>
      <c r="AP97" s="115">
        <f t="shared" ref="AP97:AP101" ca="1" si="564">IF(AN$9 = 0, 0, IFERROR((AN97 - AO97) / AO97, 0))</f>
        <v>7.3346058214698973E-2</v>
      </c>
      <c r="AQ97" s="119">
        <f t="shared" ref="AQ97:AR101" ca="1" si="565">SUMIFS(NET_AMT_T, CHANNEL_COUNT, $A$2, IS_JJCC, $B$2, CUST_GROUP, $A97, RECENCY_GROUP, $B97, TIMEFRAME, AQ$1)</f>
        <v>59510738.629999988</v>
      </c>
      <c r="AR97" s="118">
        <f t="shared" ca="1" si="565"/>
        <v>47616569.489999987</v>
      </c>
      <c r="AS97" s="115">
        <f t="shared" ref="AS97:AS101" ca="1" si="566">IF(AQ$9 = 0, 0, IFERROR((AQ97 - AR97) / AR97, 0))</f>
        <v>0.24979055121763674</v>
      </c>
      <c r="AT97" s="119">
        <f t="shared" ref="AT97:AU101" ca="1" si="567">SUMIFS(NET_AMT_T, CHANNEL_COUNT, $A$2, IS_JJCC, $B$2, CUST_GROUP, $A97, RECENCY_GROUP, $B97, TIMEFRAME, AT$1)</f>
        <v>35085912.699999996</v>
      </c>
      <c r="AU97" s="118">
        <f t="shared" ca="1" si="567"/>
        <v>30028496.27</v>
      </c>
      <c r="AV97" s="115">
        <f t="shared" ref="AV97:AV101" ca="1" si="568">IF(AT$9 = 0, 0, IFERROR((AT97 - AU97) / AU97, 0))</f>
        <v>0.16842056906634426</v>
      </c>
      <c r="AW97" s="119">
        <f t="shared" ref="AW97:AX101" ca="1" si="569">SUMIFS(NET_AMT_T, CHANNEL_COUNT, $A$2, IS_JJCC, $B$2, CUST_GROUP, $A97, RECENCY_GROUP, $B97, TIMEFRAME, AW$1)</f>
        <v>37046777.070000008</v>
      </c>
      <c r="AX97" s="118">
        <f t="shared" ca="1" si="569"/>
        <v>31503863.799999993</v>
      </c>
      <c r="AY97" s="115">
        <f t="shared" ref="AY97:AY101" ca="1" si="570">IF(AW$9 = 0, 0, IFERROR((AW97 - AX97) / AX97, 0))</f>
        <v>0.17594391929792483</v>
      </c>
      <c r="AZ97" s="119">
        <f t="shared" ref="AZ97:BA101" ca="1" si="571">SUMIFS(NET_AMT_T, CHANNEL_COUNT, $A$2, IS_JJCC, $B$2, CUST_GROUP, $A97, RECENCY_GROUP, $B97, TIMEFRAME, AZ$1)</f>
        <v>58826604.449999988</v>
      </c>
      <c r="BA97" s="118">
        <f t="shared" ca="1" si="571"/>
        <v>54231891.679999992</v>
      </c>
      <c r="BB97" s="115">
        <f t="shared" ref="BB97:BB101" ca="1" si="572">IF(AZ$9 = 0, 0, IFERROR((AZ97 - BA97) / BA97, 0))</f>
        <v>8.4723446438333724E-2</v>
      </c>
      <c r="BC97" s="119">
        <f t="shared" ref="BC97:BD101" ca="1" si="573">SUMIFS(NET_AMT_T, CHANNEL_COUNT, $A$2, IS_JJCC, $B$2, CUST_GROUP, $A97, RECENCY_GROUP, $B97, TIMEFRAME, BC$1)</f>
        <v>50929605.93999999</v>
      </c>
      <c r="BD97" s="118">
        <f t="shared" ca="1" si="573"/>
        <v>47308838.580000013</v>
      </c>
      <c r="BE97" s="115">
        <f t="shared" ref="BE97:BE101" ca="1" si="574">IF(BC$9 = 0, 0, IFERROR((BC97 - BD97) / BD97, 0))</f>
        <v>7.6534691374365499E-2</v>
      </c>
      <c r="BF97" s="119">
        <f t="shared" ref="BF97:BG101" ca="1" si="575">SUMIFS(NET_AMT_T, CHANNEL_COUNT, $A$2, IS_JJCC, $B$2, CUST_GROUP, $A97, RECENCY_GROUP, $B97, TIMEFRAME, BF$1)</f>
        <v>51088346.830000006</v>
      </c>
      <c r="BG97" s="118">
        <f t="shared" ca="1" si="575"/>
        <v>47107680.499999993</v>
      </c>
      <c r="BH97" s="115">
        <f t="shared" ref="BH97:BH101" ca="1" si="576">IF(BF$9 = 0, 0, IFERROR((BF97 - BG97) / BG97, 0))</f>
        <v>8.4501429230845138E-2</v>
      </c>
      <c r="BI97" s="119">
        <f t="shared" ref="BI97:BJ101" ca="1" si="577">SUMIFS(NET_AMT_T, CHANNEL_COUNT, $A$2, IS_JJCC, $B$2, CUST_GROUP, $A97, RECENCY_GROUP, $B97, TIMEFRAME, BI$1)</f>
        <v>60939116.439999998</v>
      </c>
      <c r="BJ97" s="118">
        <f t="shared" ca="1" si="577"/>
        <v>51489311.079999991</v>
      </c>
      <c r="BK97" s="115">
        <f t="shared" ref="BK97:BK101" ca="1" si="578">IF(BI$9 = 0, 0, IFERROR((BI97 - BJ97) / BJ97, 0))</f>
        <v>0.18352945809116872</v>
      </c>
      <c r="BL97" s="119">
        <f t="shared" ref="BL97:BM101" ca="1" si="579">SUMIFS(NET_AMT_T, CHANNEL_COUNT, $A$2, IS_JJCC, $B$2, CUST_GROUP, $A97, RECENCY_GROUP, $B97, TIMEFRAME, BL$1)</f>
        <v>33164310.860000007</v>
      </c>
      <c r="BM97" s="118">
        <f t="shared" ca="1" si="579"/>
        <v>30770380.440000001</v>
      </c>
      <c r="BN97" s="115">
        <f t="shared" ref="BN97:BN101" ca="1" si="580">IF(BL$9 = 0, 0, IFERROR((BL97 - BM97) / BM97, 0))</f>
        <v>7.7799831713748074E-2</v>
      </c>
      <c r="BO97" s="158" t="str">
        <f t="shared" ref="BO97:BO105" si="581">E97</f>
        <v>Total Active</v>
      </c>
      <c r="BP97" s="248" t="str">
        <f>$D97</f>
        <v>NET $</v>
      </c>
    </row>
    <row r="98" spans="1:68" ht="15" hidden="1" thickTop="1" x14ac:dyDescent="0.2">
      <c r="A98" s="6">
        <f>A$30</f>
        <v>5</v>
      </c>
      <c r="B98" s="3" t="str">
        <f t="shared" ref="B98" si="582">B$30</f>
        <v>&gt;= 0</v>
      </c>
      <c r="D98" s="237"/>
      <c r="E98" s="136" t="str">
        <f>$E$30</f>
        <v>Elite</v>
      </c>
      <c r="F98" s="120">
        <f t="shared" ca="1" si="543"/>
        <v>57806503.020000003</v>
      </c>
      <c r="G98" s="111">
        <f t="shared" ca="1" si="543"/>
        <v>52649677.080000006</v>
      </c>
      <c r="H98" s="108">
        <f t="shared" ca="1" si="544"/>
        <v>9.7946012701356472E-2</v>
      </c>
      <c r="I98" s="141"/>
      <c r="J98" s="120">
        <f t="shared" ca="1" si="545"/>
        <v>63511987.710000001</v>
      </c>
      <c r="K98" s="111">
        <f t="shared" ca="1" si="545"/>
        <v>58072791.950000003</v>
      </c>
      <c r="L98" s="108">
        <f t="shared" ca="1" si="546"/>
        <v>9.3661688673123938E-2</v>
      </c>
      <c r="M98" s="141"/>
      <c r="N98" s="120">
        <f t="shared" ca="1" si="547"/>
        <v>63511987.710000001</v>
      </c>
      <c r="O98" s="111">
        <f t="shared" ca="1" si="547"/>
        <v>58072791.950000003</v>
      </c>
      <c r="P98" s="108">
        <f t="shared" ca="1" si="548"/>
        <v>9.3661688673123938E-2</v>
      </c>
      <c r="Q98" s="141"/>
      <c r="R98" s="120">
        <f t="shared" ca="1" si="549"/>
        <v>19006983.580000006</v>
      </c>
      <c r="S98" s="111">
        <f t="shared" ca="1" si="549"/>
        <v>17854598.16</v>
      </c>
      <c r="T98" s="108">
        <f t="shared" ca="1" si="550"/>
        <v>6.4542781062511767E-2</v>
      </c>
      <c r="U98" s="120">
        <f t="shared" ca="1" si="551"/>
        <v>19521653.740000002</v>
      </c>
      <c r="V98" s="111">
        <f t="shared" ca="1" si="551"/>
        <v>17189758.960000001</v>
      </c>
      <c r="W98" s="108">
        <f t="shared" ca="1" si="552"/>
        <v>0.13565604878033735</v>
      </c>
      <c r="X98" s="120">
        <f t="shared" ca="1" si="553"/>
        <v>20659630.080000002</v>
      </c>
      <c r="Y98" s="111">
        <f t="shared" ca="1" si="553"/>
        <v>19212439.599999998</v>
      </c>
      <c r="Z98" s="108">
        <f t="shared" ca="1" si="554"/>
        <v>7.5325700958872727E-2</v>
      </c>
      <c r="AA98" s="120">
        <f t="shared" ca="1" si="555"/>
        <v>18157428.900000002</v>
      </c>
      <c r="AB98" s="111">
        <f t="shared" ca="1" si="555"/>
        <v>16319380.73</v>
      </c>
      <c r="AC98" s="108">
        <f t="shared" ca="1" si="556"/>
        <v>0.11262977440198503</v>
      </c>
      <c r="AD98" s="141"/>
      <c r="AE98" s="120">
        <f t="shared" ca="1" si="557"/>
        <v>5496584.5899999999</v>
      </c>
      <c r="AF98" s="111">
        <f t="shared" ca="1" si="557"/>
        <v>4542794.9200000009</v>
      </c>
      <c r="AG98" s="108">
        <f t="shared" ca="1" si="558"/>
        <v>0.20995657668825579</v>
      </c>
      <c r="AH98" s="120">
        <f t="shared" ca="1" si="559"/>
        <v>8628206.9399999995</v>
      </c>
      <c r="AI98" s="111">
        <f t="shared" ca="1" si="559"/>
        <v>8167872.3300000001</v>
      </c>
      <c r="AJ98" s="108">
        <f t="shared" ca="1" si="560"/>
        <v>5.6359182832623853E-2</v>
      </c>
      <c r="AK98" s="120">
        <f t="shared" ca="1" si="561"/>
        <v>8218341.46</v>
      </c>
      <c r="AL98" s="111">
        <f t="shared" ca="1" si="561"/>
        <v>7970579.0000000009</v>
      </c>
      <c r="AM98" s="108">
        <f t="shared" ca="1" si="562"/>
        <v>3.1084625094362529E-2</v>
      </c>
      <c r="AN98" s="120">
        <f t="shared" ca="1" si="563"/>
        <v>8531610.2500000019</v>
      </c>
      <c r="AO98" s="111">
        <f t="shared" ca="1" si="563"/>
        <v>7910405.0999999996</v>
      </c>
      <c r="AP98" s="108">
        <f t="shared" ca="1" si="564"/>
        <v>7.8530131155988739E-2</v>
      </c>
      <c r="AQ98" s="120">
        <f t="shared" ca="1" si="565"/>
        <v>9590351.8399999999</v>
      </c>
      <c r="AR98" s="111">
        <f t="shared" ca="1" si="565"/>
        <v>7852082.4699999988</v>
      </c>
      <c r="AS98" s="108">
        <f t="shared" ca="1" si="566"/>
        <v>0.22137686106091053</v>
      </c>
      <c r="AT98" s="120">
        <f t="shared" ca="1" si="567"/>
        <v>5972364.5900000008</v>
      </c>
      <c r="AU98" s="111">
        <f t="shared" ca="1" si="567"/>
        <v>5032672.3000000007</v>
      </c>
      <c r="AV98" s="108">
        <f t="shared" ca="1" si="568"/>
        <v>0.1867183543820248</v>
      </c>
      <c r="AW98" s="120">
        <f t="shared" ca="1" si="569"/>
        <v>6159341.1399999987</v>
      </c>
      <c r="AX98" s="111">
        <f t="shared" ca="1" si="569"/>
        <v>5193023.2200000007</v>
      </c>
      <c r="AY98" s="108">
        <f t="shared" ca="1" si="570"/>
        <v>0.1860800306608292</v>
      </c>
      <c r="AZ98" s="120">
        <f t="shared" ca="1" si="571"/>
        <v>9626810.3000000007</v>
      </c>
      <c r="BA98" s="111">
        <f t="shared" ca="1" si="571"/>
        <v>9068497.2400000002</v>
      </c>
      <c r="BB98" s="108">
        <f t="shared" ca="1" si="572"/>
        <v>6.1566216013977694E-2</v>
      </c>
      <c r="BC98" s="120">
        <f t="shared" ca="1" si="573"/>
        <v>8179641.4900000002</v>
      </c>
      <c r="BD98" s="111">
        <f t="shared" ca="1" si="573"/>
        <v>7805682.3200000003</v>
      </c>
      <c r="BE98" s="108">
        <f t="shared" ca="1" si="574"/>
        <v>4.7908581808643207E-2</v>
      </c>
      <c r="BF98" s="120">
        <f t="shared" ca="1" si="575"/>
        <v>8194289.9099999992</v>
      </c>
      <c r="BG98" s="111">
        <f t="shared" ca="1" si="575"/>
        <v>7452661.4999999991</v>
      </c>
      <c r="BH98" s="108">
        <f t="shared" ca="1" si="576"/>
        <v>9.9511887129182006E-2</v>
      </c>
      <c r="BI98" s="120">
        <f t="shared" ca="1" si="577"/>
        <v>9166145.9200000018</v>
      </c>
      <c r="BJ98" s="111">
        <f t="shared" ca="1" si="577"/>
        <v>7838545.0099999998</v>
      </c>
      <c r="BK98" s="108">
        <f t="shared" ca="1" si="578"/>
        <v>0.16936828305588847</v>
      </c>
      <c r="BL98" s="120">
        <f t="shared" ca="1" si="579"/>
        <v>5445165.2599999998</v>
      </c>
      <c r="BM98" s="111">
        <f t="shared" ca="1" si="579"/>
        <v>5027066.76</v>
      </c>
      <c r="BN98" s="108">
        <f t="shared" ca="1" si="580"/>
        <v>8.3169474359636314E-2</v>
      </c>
      <c r="BO98" s="152" t="str">
        <f t="shared" si="581"/>
        <v>Elite</v>
      </c>
      <c r="BP98" s="249"/>
    </row>
    <row r="99" spans="1:68" hidden="1" x14ac:dyDescent="0.2">
      <c r="A99" s="6">
        <f>A$31</f>
        <v>30</v>
      </c>
      <c r="B99" s="3" t="str">
        <f t="shared" ref="B99:B100" si="583">B$31</f>
        <v>&gt;= 0</v>
      </c>
      <c r="D99" s="237"/>
      <c r="E99" s="79" t="str">
        <f>$E$31</f>
        <v>High Value</v>
      </c>
      <c r="F99" s="29">
        <f t="shared" ca="1" si="543"/>
        <v>138066009.74000001</v>
      </c>
      <c r="G99" s="12">
        <f t="shared" ca="1" si="543"/>
        <v>121517901.82000001</v>
      </c>
      <c r="H99" s="13">
        <f t="shared" ca="1" si="544"/>
        <v>0.13617835456468055</v>
      </c>
      <c r="I99" s="141"/>
      <c r="J99" s="29">
        <f t="shared" ca="1" si="545"/>
        <v>150361817.31999996</v>
      </c>
      <c r="K99" s="12">
        <f t="shared" ca="1" si="545"/>
        <v>138575325.21000004</v>
      </c>
      <c r="L99" s="13">
        <f t="shared" ca="1" si="546"/>
        <v>8.5054767810491663E-2</v>
      </c>
      <c r="M99" s="141"/>
      <c r="N99" s="29">
        <f t="shared" ca="1" si="547"/>
        <v>150361817.31999996</v>
      </c>
      <c r="O99" s="12">
        <f t="shared" ca="1" si="547"/>
        <v>138575325.21000004</v>
      </c>
      <c r="P99" s="13">
        <f t="shared" ca="1" si="548"/>
        <v>8.5054767810491663E-2</v>
      </c>
      <c r="Q99" s="141"/>
      <c r="R99" s="29">
        <f t="shared" ca="1" si="549"/>
        <v>48089845.290000007</v>
      </c>
      <c r="S99" s="12">
        <f t="shared" ca="1" si="549"/>
        <v>44391783.57</v>
      </c>
      <c r="T99" s="13">
        <f t="shared" ca="1" si="550"/>
        <v>8.3305094380104139E-2</v>
      </c>
      <c r="U99" s="29">
        <f t="shared" ca="1" si="551"/>
        <v>50378371.759999998</v>
      </c>
      <c r="V99" s="12">
        <f t="shared" ca="1" si="551"/>
        <v>44647940.780000009</v>
      </c>
      <c r="W99" s="13">
        <f t="shared" ca="1" si="552"/>
        <v>0.12834703862909011</v>
      </c>
      <c r="X99" s="29">
        <f t="shared" ca="1" si="553"/>
        <v>51340451.350000001</v>
      </c>
      <c r="Y99" s="12">
        <f t="shared" ca="1" si="553"/>
        <v>47814297.710000008</v>
      </c>
      <c r="Z99" s="13">
        <f t="shared" ca="1" si="554"/>
        <v>7.3746845794673763E-2</v>
      </c>
      <c r="AA99" s="29">
        <f t="shared" ca="1" si="555"/>
        <v>47728523.009999998</v>
      </c>
      <c r="AB99" s="12">
        <f t="shared" ca="1" si="555"/>
        <v>43028149.509999998</v>
      </c>
      <c r="AC99" s="13">
        <f t="shared" ca="1" si="556"/>
        <v>0.10923949910761571</v>
      </c>
      <c r="AD99" s="141"/>
      <c r="AE99" s="29">
        <f t="shared" ca="1" si="557"/>
        <v>13258757.91</v>
      </c>
      <c r="AF99" s="12">
        <f t="shared" ca="1" si="557"/>
        <v>10741249.75</v>
      </c>
      <c r="AG99" s="13">
        <f t="shared" ca="1" si="558"/>
        <v>0.23437758348370963</v>
      </c>
      <c r="AH99" s="29">
        <f t="shared" ca="1" si="559"/>
        <v>22412086.030000005</v>
      </c>
      <c r="AI99" s="12">
        <f t="shared" ca="1" si="559"/>
        <v>20865868.860000003</v>
      </c>
      <c r="AJ99" s="13">
        <f t="shared" ca="1" si="560"/>
        <v>7.4102697585917907E-2</v>
      </c>
      <c r="AK99" s="29">
        <f t="shared" ca="1" si="561"/>
        <v>20378802.059999995</v>
      </c>
      <c r="AL99" s="12">
        <f t="shared" ca="1" si="561"/>
        <v>19237000.48</v>
      </c>
      <c r="AM99" s="13">
        <f t="shared" ca="1" si="562"/>
        <v>5.9354449836765535E-2</v>
      </c>
      <c r="AN99" s="29">
        <f t="shared" ca="1" si="563"/>
        <v>20904075.300000001</v>
      </c>
      <c r="AO99" s="12">
        <f t="shared" ca="1" si="563"/>
        <v>19716536.030000001</v>
      </c>
      <c r="AP99" s="13">
        <f t="shared" ca="1" si="564"/>
        <v>6.0230624091020896E-2</v>
      </c>
      <c r="AQ99" s="29">
        <f t="shared" ca="1" si="565"/>
        <v>24282123.979999997</v>
      </c>
      <c r="AR99" s="12">
        <f t="shared" ca="1" si="565"/>
        <v>19726818.289999999</v>
      </c>
      <c r="AS99" s="13">
        <f t="shared" ca="1" si="566"/>
        <v>0.23091943277589738</v>
      </c>
      <c r="AT99" s="29">
        <f t="shared" ca="1" si="567"/>
        <v>14373210.499999998</v>
      </c>
      <c r="AU99" s="12">
        <f t="shared" ca="1" si="567"/>
        <v>12291833.15</v>
      </c>
      <c r="AV99" s="13">
        <f t="shared" ca="1" si="568"/>
        <v>0.16933010110050165</v>
      </c>
      <c r="AW99" s="29">
        <f t="shared" ca="1" si="569"/>
        <v>15220797.279999999</v>
      </c>
      <c r="AX99" s="12">
        <f t="shared" ca="1" si="569"/>
        <v>12955115.040000003</v>
      </c>
      <c r="AY99" s="13">
        <f t="shared" ca="1" si="570"/>
        <v>0.17488707996837641</v>
      </c>
      <c r="AZ99" s="29">
        <f t="shared" ca="1" si="571"/>
        <v>24019320.120000005</v>
      </c>
      <c r="BA99" s="12">
        <f t="shared" ca="1" si="571"/>
        <v>22507963.090000004</v>
      </c>
      <c r="BB99" s="13">
        <f t="shared" ca="1" si="572"/>
        <v>6.7147658984365297E-2</v>
      </c>
      <c r="BC99" s="29">
        <f t="shared" ca="1" si="573"/>
        <v>20673944.879999999</v>
      </c>
      <c r="BD99" s="12">
        <f t="shared" ca="1" si="573"/>
        <v>19374370.090000004</v>
      </c>
      <c r="BE99" s="13">
        <f t="shared" ca="1" si="574"/>
        <v>6.7077008644052138E-2</v>
      </c>
      <c r="BF99" s="29">
        <f t="shared" ca="1" si="575"/>
        <v>20714584.039999999</v>
      </c>
      <c r="BG99" s="12">
        <f t="shared" ca="1" si="575"/>
        <v>18900371.629999999</v>
      </c>
      <c r="BH99" s="13">
        <f t="shared" ca="1" si="576"/>
        <v>9.5988187191004992E-2</v>
      </c>
      <c r="BI99" s="29">
        <f t="shared" ca="1" si="577"/>
        <v>24377416.219999999</v>
      </c>
      <c r="BJ99" s="12">
        <f t="shared" ca="1" si="577"/>
        <v>20673103.119999997</v>
      </c>
      <c r="BK99" s="13">
        <f t="shared" ca="1" si="578"/>
        <v>0.17918515079704211</v>
      </c>
      <c r="BL99" s="29">
        <f t="shared" ca="1" si="579"/>
        <v>13319872.859999999</v>
      </c>
      <c r="BM99" s="12">
        <f t="shared" ca="1" si="579"/>
        <v>12391738.99</v>
      </c>
      <c r="BN99" s="13">
        <f t="shared" ca="1" si="580"/>
        <v>7.4899404413617268E-2</v>
      </c>
      <c r="BO99" s="159" t="str">
        <f t="shared" si="581"/>
        <v>High Value</v>
      </c>
      <c r="BP99" s="249"/>
    </row>
    <row r="100" spans="1:68" hidden="1" x14ac:dyDescent="0.2">
      <c r="A100" s="6">
        <f>A$32</f>
        <v>70</v>
      </c>
      <c r="B100" s="3" t="str">
        <f t="shared" si="583"/>
        <v>&gt;= 0</v>
      </c>
      <c r="D100" s="237"/>
      <c r="E100" s="79" t="str">
        <f>$E$32</f>
        <v>Opportunity</v>
      </c>
      <c r="F100" s="29">
        <f t="shared" ca="1" si="543"/>
        <v>99822668.489999995</v>
      </c>
      <c r="G100" s="12">
        <f t="shared" ca="1" si="543"/>
        <v>85664500.660000011</v>
      </c>
      <c r="H100" s="13">
        <f t="shared" ca="1" si="544"/>
        <v>0.16527462041941215</v>
      </c>
      <c r="I100" s="141"/>
      <c r="J100" s="29">
        <f t="shared" ca="1" si="545"/>
        <v>111400714.7</v>
      </c>
      <c r="K100" s="12">
        <f t="shared" ca="1" si="545"/>
        <v>100189851.67</v>
      </c>
      <c r="L100" s="13">
        <f t="shared" ca="1" si="546"/>
        <v>0.11189619350795872</v>
      </c>
      <c r="M100" s="141"/>
      <c r="N100" s="29">
        <f t="shared" ca="1" si="547"/>
        <v>111400632.11</v>
      </c>
      <c r="O100" s="12">
        <f t="shared" ca="1" si="547"/>
        <v>100189820.47</v>
      </c>
      <c r="P100" s="13">
        <f t="shared" ca="1" si="548"/>
        <v>0.11189571542706649</v>
      </c>
      <c r="Q100" s="141"/>
      <c r="R100" s="29">
        <f t="shared" ca="1" si="549"/>
        <v>38562208.480000012</v>
      </c>
      <c r="S100" s="12">
        <f t="shared" ca="1" si="549"/>
        <v>34048323.289999999</v>
      </c>
      <c r="T100" s="13">
        <f t="shared" ca="1" si="550"/>
        <v>0.1325729067934967</v>
      </c>
      <c r="U100" s="29">
        <f t="shared" ca="1" si="551"/>
        <v>40889013.439999998</v>
      </c>
      <c r="V100" s="12">
        <f t="shared" ca="1" si="551"/>
        <v>35465149.030000001</v>
      </c>
      <c r="W100" s="13">
        <f t="shared" ca="1" si="552"/>
        <v>0.15293505196924295</v>
      </c>
      <c r="X100" s="29">
        <f t="shared" ca="1" si="553"/>
        <v>40636147.950000003</v>
      </c>
      <c r="Y100" s="12">
        <f t="shared" ca="1" si="553"/>
        <v>36860377.75</v>
      </c>
      <c r="Z100" s="13">
        <f t="shared" ca="1" si="554"/>
        <v>0.10243438701601486</v>
      </c>
      <c r="AA100" s="29">
        <f t="shared" ca="1" si="555"/>
        <v>40461616.18999999</v>
      </c>
      <c r="AB100" s="12">
        <f t="shared" ca="1" si="555"/>
        <v>36068897.060000002</v>
      </c>
      <c r="AC100" s="13">
        <f t="shared" ca="1" si="556"/>
        <v>0.12178689918609859</v>
      </c>
      <c r="AD100" s="141"/>
      <c r="AE100" s="29">
        <f t="shared" ca="1" si="557"/>
        <v>10119908.550000001</v>
      </c>
      <c r="AF100" s="12">
        <f t="shared" ca="1" si="557"/>
        <v>8088502.04</v>
      </c>
      <c r="AG100" s="13">
        <f t="shared" ca="1" si="558"/>
        <v>0.25114743124921074</v>
      </c>
      <c r="AH100" s="29">
        <f t="shared" ca="1" si="559"/>
        <v>18436951.77</v>
      </c>
      <c r="AI100" s="12">
        <f t="shared" ca="1" si="559"/>
        <v>16654277.339999998</v>
      </c>
      <c r="AJ100" s="13">
        <f t="shared" ca="1" si="560"/>
        <v>0.10704003503762967</v>
      </c>
      <c r="AK100" s="29">
        <f t="shared" ca="1" si="561"/>
        <v>16495807.629999999</v>
      </c>
      <c r="AL100" s="12">
        <f t="shared" ca="1" si="561"/>
        <v>14616073.310000002</v>
      </c>
      <c r="AM100" s="13">
        <f t="shared" ca="1" si="562"/>
        <v>0.12860734070852825</v>
      </c>
      <c r="AN100" s="29">
        <f t="shared" ca="1" si="563"/>
        <v>17142156.290000003</v>
      </c>
      <c r="AO100" s="12">
        <f t="shared" ca="1" si="563"/>
        <v>15957380.929999998</v>
      </c>
      <c r="AP100" s="13">
        <f t="shared" ca="1" si="564"/>
        <v>7.4246229077142498E-2</v>
      </c>
      <c r="AQ100" s="29">
        <f t="shared" ca="1" si="565"/>
        <v>19621396.359999999</v>
      </c>
      <c r="AR100" s="12">
        <f t="shared" ca="1" si="565"/>
        <v>15479757.920000002</v>
      </c>
      <c r="AS100" s="13">
        <f t="shared" ca="1" si="566"/>
        <v>0.26755188688377091</v>
      </c>
      <c r="AT100" s="29">
        <f t="shared" ca="1" si="567"/>
        <v>11366911.67</v>
      </c>
      <c r="AU100" s="12">
        <f t="shared" ca="1" si="567"/>
        <v>9862682.4700000025</v>
      </c>
      <c r="AV100" s="13">
        <f t="shared" ca="1" si="568"/>
        <v>0.15251724919417353</v>
      </c>
      <c r="AW100" s="29">
        <f t="shared" ca="1" si="569"/>
        <v>12006929.629999999</v>
      </c>
      <c r="AX100" s="12">
        <f t="shared" ca="1" si="569"/>
        <v>10302618.589999998</v>
      </c>
      <c r="AY100" s="13">
        <f t="shared" ca="1" si="570"/>
        <v>0.16542503491823443</v>
      </c>
      <c r="AZ100" s="29">
        <f t="shared" ca="1" si="571"/>
        <v>19290580.530000001</v>
      </c>
      <c r="BA100" s="12">
        <f t="shared" ca="1" si="571"/>
        <v>17470446.379999999</v>
      </c>
      <c r="BB100" s="13">
        <f t="shared" ca="1" si="572"/>
        <v>0.10418360873043717</v>
      </c>
      <c r="BC100" s="29">
        <f t="shared" ca="1" si="573"/>
        <v>16838033.369999997</v>
      </c>
      <c r="BD100" s="12">
        <f t="shared" ca="1" si="573"/>
        <v>15373596.810000001</v>
      </c>
      <c r="BE100" s="13">
        <f t="shared" ca="1" si="574"/>
        <v>9.5256599876967676E-2</v>
      </c>
      <c r="BF100" s="29">
        <f t="shared" ca="1" si="575"/>
        <v>16966911.559999999</v>
      </c>
      <c r="BG100" s="12">
        <f t="shared" ca="1" si="575"/>
        <v>15791688.34</v>
      </c>
      <c r="BH100" s="13">
        <f t="shared" ca="1" si="576"/>
        <v>7.4420365618740353E-2</v>
      </c>
      <c r="BI100" s="29">
        <f t="shared" ca="1" si="577"/>
        <v>20969953.169999998</v>
      </c>
      <c r="BJ100" s="12">
        <f t="shared" ca="1" si="577"/>
        <v>17469056.91</v>
      </c>
      <c r="BK100" s="13">
        <f t="shared" ca="1" si="578"/>
        <v>0.2004055672860017</v>
      </c>
      <c r="BL100" s="29">
        <f t="shared" ca="1" si="579"/>
        <v>11153503.43</v>
      </c>
      <c r="BM100" s="12">
        <f t="shared" ca="1" si="579"/>
        <v>10238395.77</v>
      </c>
      <c r="BN100" s="13">
        <f t="shared" ca="1" si="580"/>
        <v>8.9379984966140857E-2</v>
      </c>
      <c r="BO100" s="159" t="str">
        <f t="shared" si="581"/>
        <v>Opportunity</v>
      </c>
      <c r="BP100" s="249"/>
    </row>
    <row r="101" spans="1:68" hidden="1" x14ac:dyDescent="0.2">
      <c r="A101" s="6">
        <f>A$33</f>
        <v>100</v>
      </c>
      <c r="B101" s="3" t="str">
        <f t="shared" ref="B101" si="584">B$33</f>
        <v>&gt;= 0</v>
      </c>
      <c r="D101" s="237"/>
      <c r="E101" s="78" t="str">
        <f>$E$33</f>
        <v>Marginal</v>
      </c>
      <c r="F101" s="121">
        <f t="shared" ca="1" si="543"/>
        <v>25921779.109999996</v>
      </c>
      <c r="G101" s="104">
        <f t="shared" ca="1" si="543"/>
        <v>22140011.020000003</v>
      </c>
      <c r="H101" s="48">
        <f t="shared" ca="1" si="544"/>
        <v>0.17081148182734698</v>
      </c>
      <c r="I101" s="141"/>
      <c r="J101" s="121">
        <f t="shared" ca="1" si="545"/>
        <v>29284307.010000005</v>
      </c>
      <c r="K101" s="104">
        <f t="shared" ca="1" si="545"/>
        <v>25996650.449999996</v>
      </c>
      <c r="L101" s="48">
        <f t="shared" ca="1" si="546"/>
        <v>0.12646462152203961</v>
      </c>
      <c r="M101" s="141"/>
      <c r="N101" s="121">
        <f t="shared" ca="1" si="547"/>
        <v>29284389.600000005</v>
      </c>
      <c r="O101" s="104">
        <f t="shared" ca="1" si="547"/>
        <v>25996681.649999999</v>
      </c>
      <c r="P101" s="48">
        <f t="shared" ca="1" si="548"/>
        <v>0.12646644653587957</v>
      </c>
      <c r="Q101" s="141"/>
      <c r="R101" s="121">
        <f t="shared" ca="1" si="549"/>
        <v>11450753.309999999</v>
      </c>
      <c r="S101" s="104">
        <f t="shared" ca="1" si="549"/>
        <v>9794767.8499999996</v>
      </c>
      <c r="T101" s="48">
        <f t="shared" ca="1" si="550"/>
        <v>0.16906837255974363</v>
      </c>
      <c r="U101" s="121">
        <f t="shared" ca="1" si="551"/>
        <v>12195331.43</v>
      </c>
      <c r="V101" s="104">
        <f t="shared" ca="1" si="551"/>
        <v>10163086.119999999</v>
      </c>
      <c r="W101" s="48">
        <f t="shared" ca="1" si="552"/>
        <v>0.19996340540701832</v>
      </c>
      <c r="X101" s="121">
        <f t="shared" ca="1" si="553"/>
        <v>11973533.130000001</v>
      </c>
      <c r="Y101" s="104">
        <f t="shared" ca="1" si="553"/>
        <v>10661768.329999998</v>
      </c>
      <c r="Z101" s="48">
        <f t="shared" ca="1" si="554"/>
        <v>0.12303444976467641</v>
      </c>
      <c r="AA101" s="121">
        <f t="shared" ca="1" si="555"/>
        <v>12001865.990000002</v>
      </c>
      <c r="AB101" s="104">
        <f t="shared" ca="1" si="555"/>
        <v>10880520.619999999</v>
      </c>
      <c r="AC101" s="48">
        <f t="shared" ca="1" si="556"/>
        <v>0.10305990027157386</v>
      </c>
      <c r="AD101" s="141"/>
      <c r="AE101" s="121">
        <f t="shared" ca="1" si="557"/>
        <v>3061912.2399999998</v>
      </c>
      <c r="AF101" s="104">
        <f t="shared" ca="1" si="557"/>
        <v>2360340.2099999995</v>
      </c>
      <c r="AG101" s="48">
        <f t="shared" ca="1" si="558"/>
        <v>0.29723343568340954</v>
      </c>
      <c r="AH101" s="121">
        <f t="shared" ca="1" si="559"/>
        <v>5744631.080000001</v>
      </c>
      <c r="AI101" s="104">
        <f t="shared" ca="1" si="559"/>
        <v>5132818.5599999996</v>
      </c>
      <c r="AJ101" s="48">
        <f t="shared" ca="1" si="560"/>
        <v>0.11919621020073647</v>
      </c>
      <c r="AK101" s="121">
        <f t="shared" ca="1" si="561"/>
        <v>5132920.2199999988</v>
      </c>
      <c r="AL101" s="104">
        <f t="shared" ca="1" si="561"/>
        <v>4308918.75</v>
      </c>
      <c r="AM101" s="48">
        <f t="shared" ca="1" si="562"/>
        <v>0.19123161001817424</v>
      </c>
      <c r="AN101" s="121">
        <f t="shared" ca="1" si="563"/>
        <v>5477596.4400000004</v>
      </c>
      <c r="AO101" s="104">
        <f t="shared" ca="1" si="563"/>
        <v>4913958.5100000007</v>
      </c>
      <c r="AP101" s="48">
        <f t="shared" ca="1" si="564"/>
        <v>0.11470140190499892</v>
      </c>
      <c r="AQ101" s="121">
        <f t="shared" ca="1" si="565"/>
        <v>6016866.4500000002</v>
      </c>
      <c r="AR101" s="104">
        <f t="shared" ca="1" si="565"/>
        <v>4557910.8100000005</v>
      </c>
      <c r="AS101" s="48">
        <f t="shared" ca="1" si="566"/>
        <v>0.32009306474340588</v>
      </c>
      <c r="AT101" s="121">
        <f t="shared" ca="1" si="567"/>
        <v>3373425.9400000004</v>
      </c>
      <c r="AU101" s="104">
        <f t="shared" ca="1" si="567"/>
        <v>2841308.35</v>
      </c>
      <c r="AV101" s="48">
        <f t="shared" ca="1" si="568"/>
        <v>0.1872790716290966</v>
      </c>
      <c r="AW101" s="121">
        <f t="shared" ca="1" si="569"/>
        <v>3659709.02</v>
      </c>
      <c r="AX101" s="104">
        <f t="shared" ca="1" si="569"/>
        <v>3053106.9500000007</v>
      </c>
      <c r="AY101" s="48">
        <f t="shared" ca="1" si="570"/>
        <v>0.19868353121399801</v>
      </c>
      <c r="AZ101" s="121">
        <f t="shared" ca="1" si="571"/>
        <v>5889893.5</v>
      </c>
      <c r="BA101" s="104">
        <f t="shared" ca="1" si="571"/>
        <v>5184984.97</v>
      </c>
      <c r="BB101" s="48">
        <f t="shared" ca="1" si="572"/>
        <v>0.1359518945722229</v>
      </c>
      <c r="BC101" s="121">
        <f t="shared" ca="1" si="573"/>
        <v>5237986.2</v>
      </c>
      <c r="BD101" s="104">
        <f t="shared" ca="1" si="573"/>
        <v>4755189.3600000003</v>
      </c>
      <c r="BE101" s="48">
        <f t="shared" ca="1" si="574"/>
        <v>0.10153051822945697</v>
      </c>
      <c r="BF101" s="121">
        <f t="shared" ca="1" si="575"/>
        <v>5212561.32</v>
      </c>
      <c r="BG101" s="104">
        <f t="shared" ca="1" si="575"/>
        <v>4962959.03</v>
      </c>
      <c r="BH101" s="48">
        <f t="shared" ca="1" si="576"/>
        <v>5.0293038586699763E-2</v>
      </c>
      <c r="BI101" s="121">
        <f t="shared" ca="1" si="577"/>
        <v>6425601.1300000008</v>
      </c>
      <c r="BJ101" s="104">
        <f t="shared" ca="1" si="577"/>
        <v>5508606.040000001</v>
      </c>
      <c r="BK101" s="48">
        <f t="shared" ca="1" si="578"/>
        <v>0.1664659050477314</v>
      </c>
      <c r="BL101" s="121">
        <f t="shared" ca="1" si="579"/>
        <v>3245769.31</v>
      </c>
      <c r="BM101" s="104">
        <f t="shared" ca="1" si="579"/>
        <v>3113178.9199999995</v>
      </c>
      <c r="BN101" s="48">
        <f t="shared" ca="1" si="580"/>
        <v>4.2590032056365273E-2</v>
      </c>
      <c r="BO101" s="154" t="str">
        <f t="shared" si="581"/>
        <v>Marginal</v>
      </c>
      <c r="BP101" s="249"/>
    </row>
    <row r="102" spans="1:68" hidden="1" x14ac:dyDescent="0.2">
      <c r="A102" s="6"/>
      <c r="C102" s="3">
        <f>ROW($C$22)</f>
        <v>22</v>
      </c>
      <c r="D102" s="237"/>
      <c r="E102" s="76" t="str">
        <f>E98 &amp; " %"</f>
        <v>Elite %</v>
      </c>
      <c r="F102" s="33">
        <f t="shared" ref="F102:G104" ca="1" si="585">IFERROR(F98 / INDIRECT(ADDRESS($C102, COLUMN(F98))), 0)</f>
        <v>0.17973711011787022</v>
      </c>
      <c r="G102" s="8">
        <f t="shared" ca="1" si="585"/>
        <v>0.18671946209890036</v>
      </c>
      <c r="H102" s="20">
        <f t="shared" ref="H102:H105" ca="1" si="586">IF(F$9 = 0, 0, IFERROR((F102 - G102) * 10000, 0))</f>
        <v>-69.823519810301434</v>
      </c>
      <c r="I102" s="88"/>
      <c r="J102" s="33">
        <f ca="1">IFERROR(J98 / INDIRECT(ADDRESS($C102, COLUMN(J98))), 0)</f>
        <v>0.17912961945966074</v>
      </c>
      <c r="K102" s="8">
        <f ca="1">IFERROR(K98 / INDIRECT(ADDRESS($C102, COLUMN(K98))), 0)</f>
        <v>0.17988402879318366</v>
      </c>
      <c r="L102" s="20">
        <f t="shared" ref="L102:L105" ca="1" si="587">IF(J$9 = 0, 0, IFERROR((J102 - K102) * 10000, 0))</f>
        <v>-7.5440933352291513</v>
      </c>
      <c r="M102" s="88"/>
      <c r="N102" s="33">
        <f ca="1">IFERROR(N98 / INDIRECT(ADDRESS($C102, COLUMN(N98))), 0)</f>
        <v>0.17912961945966074</v>
      </c>
      <c r="O102" s="8">
        <f ca="1">IFERROR(O98 / INDIRECT(ADDRESS($C102, COLUMN(O98))), 0)</f>
        <v>0.17988402879318366</v>
      </c>
      <c r="P102" s="20">
        <f t="shared" ref="P102:P105" ca="1" si="588">IF(N$9 = 0, 0, IFERROR((N102 - O102) * 10000, 0))</f>
        <v>-7.5440933352291513</v>
      </c>
      <c r="Q102" s="88"/>
      <c r="R102" s="33">
        <f ca="1">IFERROR(R98 / INDIRECT(ADDRESS($C102, COLUMN(R98))), 0)</f>
        <v>0.16230055124239945</v>
      </c>
      <c r="S102" s="8">
        <f ca="1">IFERROR(S98 / INDIRECT(ADDRESS($C102, COLUMN(S98))), 0)</f>
        <v>0.16829754806943648</v>
      </c>
      <c r="T102" s="20">
        <f t="shared" ref="T102:T105" ca="1" si="589">IF(R$9 = 0, 0, IFERROR((R102 - S102) * 10000, 0))</f>
        <v>-59.969968270370266</v>
      </c>
      <c r="U102" s="33">
        <f ca="1">IFERROR(U98 / INDIRECT(ADDRESS($C102, COLUMN(U98))), 0)</f>
        <v>0.15873280223551059</v>
      </c>
      <c r="V102" s="8">
        <f ca="1">IFERROR(V98 / INDIRECT(ADDRESS($C102, COLUMN(V98))), 0)</f>
        <v>0.159955421944592</v>
      </c>
      <c r="W102" s="20">
        <f t="shared" ref="W102:W105" ca="1" si="590">IF(U$9 = 0, 0, IFERROR((U102 - V102) * 10000, 0))</f>
        <v>-12.226197090814129</v>
      </c>
      <c r="X102" s="33">
        <f ca="1">IFERROR(X98 / INDIRECT(ADDRESS($C102, COLUMN(X98))), 0)</f>
        <v>0.16579463489742272</v>
      </c>
      <c r="Y102" s="8">
        <f ca="1">IFERROR(Y98 / INDIRECT(ADDRESS($C102, COLUMN(Y98))), 0)</f>
        <v>0.16772262663258072</v>
      </c>
      <c r="Z102" s="20">
        <f t="shared" ref="Z102:Z105" ca="1" si="591">IF(X$9 = 0, 0, IFERROR((X102 - Y102) * 10000, 0))</f>
        <v>-19.279917351580078</v>
      </c>
      <c r="AA102" s="33">
        <f ca="1">IFERROR(AA98 / INDIRECT(ADDRESS($C102, COLUMN(AA98))), 0)</f>
        <v>0.15342218608491193</v>
      </c>
      <c r="AB102" s="8">
        <f ca="1">IFERROR(AB98 / INDIRECT(ADDRESS($C102, COLUMN(AB98))), 0)</f>
        <v>0.1535263340042661</v>
      </c>
      <c r="AC102" s="20">
        <f t="shared" ref="AC102:AC105" ca="1" si="592">IF(AA$9 = 0, 0, IFERROR((AA102 - AB102) * 10000, 0))</f>
        <v>-1.04147919354175</v>
      </c>
      <c r="AD102" s="88"/>
      <c r="AE102" s="33">
        <f ca="1">IFERROR(AE98 / INDIRECT(ADDRESS($C102, COLUMN(AE98))), 0)</f>
        <v>0.17210622434087822</v>
      </c>
      <c r="AF102" s="8">
        <f ca="1">IFERROR(AF98 / INDIRECT(ADDRESS($C102, COLUMN(AF98))), 0)</f>
        <v>0.17653654384457224</v>
      </c>
      <c r="AG102" s="20">
        <f t="shared" ref="AG102:AG105" ca="1" si="593">IF(AE$9 = 0, 0, IFERROR((AE102 - AF102) * 10000, 0))</f>
        <v>-44.303195036940188</v>
      </c>
      <c r="AH102" s="33">
        <f ca="1">IFERROR(AH98 / INDIRECT(ADDRESS($C102, COLUMN(AH98))), 0)</f>
        <v>0.15624617620966566</v>
      </c>
      <c r="AI102" s="8">
        <f ca="1">IFERROR(AI98 / INDIRECT(ADDRESS($C102, COLUMN(AI98))), 0)</f>
        <v>0.1607189648516669</v>
      </c>
      <c r="AJ102" s="20">
        <f t="shared" ref="AJ102:AJ105" ca="1" si="594">IF(AH$9 = 0, 0, IFERROR((AH102 - AI102) * 10000, 0))</f>
        <v>-44.727886420012354</v>
      </c>
      <c r="AK102" s="33">
        <f ca="1">IFERROR(AK98 / INDIRECT(ADDRESS($C102, COLUMN(AK98))), 0)</f>
        <v>0.16362765315623434</v>
      </c>
      <c r="AL102" s="8">
        <f ca="1">IFERROR(AL98 / INDIRECT(ADDRESS($C102, COLUMN(AL98))), 0)</f>
        <v>0.17277551920315085</v>
      </c>
      <c r="AM102" s="20">
        <f t="shared" ref="AM102:AM105" ca="1" si="595">IF(AK$9 = 0, 0, IFERROR((AK102 - AL102) * 10000, 0))</f>
        <v>-91.478660469165035</v>
      </c>
      <c r="AN102" s="33">
        <f ca="1">IFERROR(AN98 / INDIRECT(ADDRESS($C102, COLUMN(AN98))), 0)</f>
        <v>0.16389469634487536</v>
      </c>
      <c r="AO102" s="8">
        <f ca="1">IFERROR(AO98 / INDIRECT(ADDRESS($C102, COLUMN(AO98))), 0)</f>
        <v>0.16310691857585585</v>
      </c>
      <c r="AP102" s="20">
        <f t="shared" ref="AP102:AP105" ca="1" si="596">IF(AN$9 = 0, 0, IFERROR((AN102 - AO102) * 10000, 0))</f>
        <v>7.8777776901950425</v>
      </c>
      <c r="AQ102" s="33">
        <f ca="1">IFERROR(AQ98 / INDIRECT(ADDRESS($C102, COLUMN(AQ98))), 0)</f>
        <v>0.1611532987285996</v>
      </c>
      <c r="AR102" s="8">
        <f ca="1">IFERROR(AR98 / INDIRECT(ADDRESS($C102, COLUMN(AR98))), 0)</f>
        <v>0.1649023135034754</v>
      </c>
      <c r="AS102" s="20">
        <f t="shared" ref="AS102:AS105" ca="1" si="597">IF(AQ$9 = 0, 0, IFERROR((AQ102 - AR102) * 10000, 0))</f>
        <v>-37.490147748757977</v>
      </c>
      <c r="AT102" s="33">
        <f ca="1">IFERROR(AT98 / INDIRECT(ADDRESS($C102, COLUMN(AT98))), 0)</f>
        <v>0.17022115517034853</v>
      </c>
      <c r="AU102" s="8">
        <f ca="1">IFERROR(AU98 / INDIRECT(ADDRESS($C102, COLUMN(AU98))), 0)</f>
        <v>0.16759654745109223</v>
      </c>
      <c r="AV102" s="20">
        <f t="shared" ref="AV102:AV105" ca="1" si="598">IF(AT$9 = 0, 0, IFERROR((AT102 - AU102) * 10000, 0))</f>
        <v>26.246077192562943</v>
      </c>
      <c r="AW102" s="33">
        <f ca="1">IFERROR(AW98 / INDIRECT(ADDRESS($C102, COLUMN(AW98))), 0)</f>
        <v>0.16625848797486226</v>
      </c>
      <c r="AX102" s="8">
        <f ca="1">IFERROR(AX98 / INDIRECT(ADDRESS($C102, COLUMN(AX98))), 0)</f>
        <v>0.16483766096017727</v>
      </c>
      <c r="AY102" s="20">
        <f t="shared" ref="AY102:AY105" ca="1" si="599">IF(AW$9 = 0, 0, IFERROR((AW102 - AX102) * 10000, 0))</f>
        <v>14.208270146849888</v>
      </c>
      <c r="AZ102" s="33">
        <f ca="1">IFERROR(AZ98 / INDIRECT(ADDRESS($C102, COLUMN(AZ98))), 0)</f>
        <v>0.16364722033518633</v>
      </c>
      <c r="BA102" s="8">
        <f ca="1">IFERROR(BA98 / INDIRECT(ADDRESS($C102, COLUMN(BA98))), 0)</f>
        <v>0.16721705548295199</v>
      </c>
      <c r="BB102" s="20">
        <f t="shared" ref="BB102:BB105" ca="1" si="600">IF(AZ$9 = 0, 0, IFERROR((AZ102 - BA102) * 10000, 0))</f>
        <v>-35.698351477656544</v>
      </c>
      <c r="BC102" s="33">
        <f ca="1">IFERROR(BC98 / INDIRECT(ADDRESS($C102, COLUMN(BC98))), 0)</f>
        <v>0.16060680892831589</v>
      </c>
      <c r="BD102" s="8">
        <f ca="1">IFERROR(BD98 / INDIRECT(ADDRESS($C102, COLUMN(BD98))), 0)</f>
        <v>0.16499416502902445</v>
      </c>
      <c r="BE102" s="20">
        <f t="shared" ref="BE102:BE105" ca="1" si="601">IF(BC$9 = 0, 0, IFERROR((BC102 - BD102) * 10000, 0))</f>
        <v>-43.873561007085613</v>
      </c>
      <c r="BF102" s="33">
        <f ca="1">IFERROR(BF98 / INDIRECT(ADDRESS($C102, COLUMN(BF98))), 0)</f>
        <v>0.16039450126008312</v>
      </c>
      <c r="BG102" s="8">
        <f ca="1">IFERROR(BG98 / INDIRECT(ADDRESS($C102, COLUMN(BG98))), 0)</f>
        <v>0.15820480696348443</v>
      </c>
      <c r="BH102" s="20">
        <f t="shared" ref="BH102:BH105" ca="1" si="602">IF(BF$9 = 0, 0, IFERROR((BF102 - BG102) * 10000, 0))</f>
        <v>21.89694296598682</v>
      </c>
      <c r="BI102" s="33">
        <f ca="1">IFERROR(BI98 / INDIRECT(ADDRESS($C102, COLUMN(BI98))), 0)</f>
        <v>0.1504148149083338</v>
      </c>
      <c r="BJ102" s="8">
        <f ca="1">IFERROR(BJ98 / INDIRECT(ADDRESS($C102, COLUMN(BJ98))), 0)</f>
        <v>0.15223635441191072</v>
      </c>
      <c r="BK102" s="20">
        <f t="shared" ref="BK102:BK105" ca="1" si="603">IF(BI$9 = 0, 0, IFERROR((BI102 - BJ102) * 10000, 0))</f>
        <v>-18.215395035769134</v>
      </c>
      <c r="BL102" s="33">
        <f ca="1">IFERROR(BL98 / INDIRECT(ADDRESS($C102, COLUMN(BL98))), 0)</f>
        <v>0.16418749911572861</v>
      </c>
      <c r="BM102" s="8">
        <f ca="1">IFERROR(BM98 / INDIRECT(ADDRESS($C102, COLUMN(BM98))), 0)</f>
        <v>0.16337356536109177</v>
      </c>
      <c r="BN102" s="20">
        <f t="shared" ref="BN102:BN105" ca="1" si="604">IF(BL$9 = 0, 0, IFERROR((BL102 - BM102) * 10000, 0))</f>
        <v>8.1393375463684201</v>
      </c>
      <c r="BO102" s="155" t="str">
        <f t="shared" si="581"/>
        <v>Elite %</v>
      </c>
      <c r="BP102" s="249"/>
    </row>
    <row r="103" spans="1:68" hidden="1" x14ac:dyDescent="0.2">
      <c r="A103" s="6"/>
      <c r="C103" s="3">
        <f t="shared" ref="C103:C105" si="605">ROW($C$22)</f>
        <v>22</v>
      </c>
      <c r="D103" s="237"/>
      <c r="E103" s="79" t="str">
        <f>E99 &amp; " %"</f>
        <v>High Value %</v>
      </c>
      <c r="F103" s="28">
        <f t="shared" ca="1" si="585"/>
        <v>0.42928709227727513</v>
      </c>
      <c r="G103" s="10">
        <f t="shared" ca="1" si="585"/>
        <v>0.43095719711140501</v>
      </c>
      <c r="H103" s="18">
        <f t="shared" ca="1" si="586"/>
        <v>-16.701048341298819</v>
      </c>
      <c r="I103" s="88"/>
      <c r="J103" s="28">
        <f t="shared" ref="J103:K105" ca="1" si="606">IFERROR(J99 / INDIRECT(ADDRESS($C103, COLUMN(J99))), 0)</f>
        <v>0.42408143862192182</v>
      </c>
      <c r="K103" s="10">
        <f t="shared" ca="1" si="606"/>
        <v>0.42924555464050557</v>
      </c>
      <c r="L103" s="18">
        <f t="shared" ca="1" si="587"/>
        <v>-51.641160185837421</v>
      </c>
      <c r="M103" s="88"/>
      <c r="N103" s="28">
        <f t="shared" ref="N103:O105" ca="1" si="607">IFERROR(N99 / INDIRECT(ADDRESS($C103, COLUMN(N99))), 0)</f>
        <v>0.42408143862192182</v>
      </c>
      <c r="O103" s="10">
        <f t="shared" ca="1" si="607"/>
        <v>0.42924555464050557</v>
      </c>
      <c r="P103" s="18">
        <f t="shared" ca="1" si="588"/>
        <v>-51.641160185837421</v>
      </c>
      <c r="Q103" s="88"/>
      <c r="R103" s="28">
        <f t="shared" ref="R103:S105" ca="1" si="608">IFERROR(R99 / INDIRECT(ADDRESS($C103, COLUMN(R99))), 0)</f>
        <v>0.41063898260750248</v>
      </c>
      <c r="S103" s="10">
        <f t="shared" ca="1" si="608"/>
        <v>0.41843721501375392</v>
      </c>
      <c r="T103" s="18">
        <f t="shared" ca="1" si="589"/>
        <v>-77.98232406251438</v>
      </c>
      <c r="U103" s="28">
        <f t="shared" ref="U103:V105" ca="1" si="609">IFERROR(U99 / INDIRECT(ADDRESS($C103, COLUMN(U99))), 0)</f>
        <v>0.40963231025565305</v>
      </c>
      <c r="V103" s="10">
        <f t="shared" ca="1" si="609"/>
        <v>0.41546133503328991</v>
      </c>
      <c r="W103" s="18">
        <f t="shared" ca="1" si="590"/>
        <v>-58.290247776368595</v>
      </c>
      <c r="X103" s="28">
        <f t="shared" ref="X103:Y105" ca="1" si="610">IFERROR(X99 / INDIRECT(ADDRESS($C103, COLUMN(X99))), 0)</f>
        <v>0.41200986436259285</v>
      </c>
      <c r="Y103" s="10">
        <f t="shared" ca="1" si="610"/>
        <v>0.4174139135622002</v>
      </c>
      <c r="Z103" s="18">
        <f t="shared" ca="1" si="591"/>
        <v>-54.040491996073527</v>
      </c>
      <c r="AA103" s="28">
        <f t="shared" ref="AA103:AB105" ca="1" si="611">IFERROR(AA99 / INDIRECT(ADDRESS($C103, COLUMN(AA99))), 0)</f>
        <v>0.40328475904417388</v>
      </c>
      <c r="AB103" s="10">
        <f t="shared" ca="1" si="611"/>
        <v>0.4047919564198903</v>
      </c>
      <c r="AC103" s="18">
        <f t="shared" ca="1" si="592"/>
        <v>-15.07197375716418</v>
      </c>
      <c r="AD103" s="88"/>
      <c r="AE103" s="28">
        <f t="shared" ref="AE103:AF105" ca="1" si="612">IFERROR(AE99 / INDIRECT(ADDRESS($C103, COLUMN(AE99))), 0)</f>
        <v>0.41515139555777375</v>
      </c>
      <c r="AF103" s="10">
        <f t="shared" ca="1" si="612"/>
        <v>0.41741331951572558</v>
      </c>
      <c r="AG103" s="18">
        <f t="shared" ca="1" si="593"/>
        <v>-22.619239579518279</v>
      </c>
      <c r="AH103" s="28">
        <f t="shared" ref="AH103:AI105" ca="1" si="613">IFERROR(AH99 / INDIRECT(ADDRESS($C103, COLUMN(AH99))), 0)</f>
        <v>0.40585521040708455</v>
      </c>
      <c r="AI103" s="10">
        <f t="shared" ca="1" si="613"/>
        <v>0.41057703994619504</v>
      </c>
      <c r="AJ103" s="18">
        <f t="shared" ca="1" si="594"/>
        <v>-47.218295391104888</v>
      </c>
      <c r="AK103" s="28">
        <f t="shared" ref="AK103:AL105" ca="1" si="614">IFERROR(AK99 / INDIRECT(ADDRESS($C103, COLUMN(AK99))), 0)</f>
        <v>0.40574312608486252</v>
      </c>
      <c r="AL103" s="10">
        <f t="shared" ca="1" si="614"/>
        <v>0.4169938903865405</v>
      </c>
      <c r="AM103" s="18">
        <f t="shared" ca="1" si="595"/>
        <v>-112.50764301677985</v>
      </c>
      <c r="AN103" s="28">
        <f t="shared" ref="AN103:AO105" ca="1" si="615">IFERROR(AN99 / INDIRECT(ADDRESS($C103, COLUMN(AN99))), 0)</f>
        <v>0.40157332241752469</v>
      </c>
      <c r="AO103" s="10">
        <f t="shared" ca="1" si="615"/>
        <v>0.40654092883854187</v>
      </c>
      <c r="AP103" s="18">
        <f t="shared" ca="1" si="596"/>
        <v>-49.676064210171788</v>
      </c>
      <c r="AQ103" s="28">
        <f t="shared" ref="AQ103:AR105" ca="1" si="616">IFERROR(AQ99 / INDIRECT(ADDRESS($C103, COLUMN(AQ99))), 0)</f>
        <v>0.4080292824286863</v>
      </c>
      <c r="AR103" s="10">
        <f t="shared" ca="1" si="616"/>
        <v>0.41428474376220764</v>
      </c>
      <c r="AS103" s="18">
        <f t="shared" ca="1" si="597"/>
        <v>-62.554613335213396</v>
      </c>
      <c r="AT103" s="28">
        <f t="shared" ref="AT103:AU105" ca="1" si="617">IFERROR(AT99 / INDIRECT(ADDRESS($C103, COLUMN(AT99))), 0)</f>
        <v>0.40965759172056537</v>
      </c>
      <c r="AU103" s="10">
        <f t="shared" ca="1" si="617"/>
        <v>0.40933895055811265</v>
      </c>
      <c r="AV103" s="18">
        <f t="shared" ca="1" si="598"/>
        <v>3.1864116245272633</v>
      </c>
      <c r="AW103" s="28">
        <f t="shared" ref="AW103:AX105" ca="1" si="618">IFERROR(AW99 / INDIRECT(ADDRESS($C103, COLUMN(AW99))), 0)</f>
        <v>0.41085347994618404</v>
      </c>
      <c r="AX103" s="10">
        <f t="shared" ca="1" si="618"/>
        <v>0.41122305258315667</v>
      </c>
      <c r="AY103" s="18">
        <f t="shared" ca="1" si="599"/>
        <v>-3.6957263697262599</v>
      </c>
      <c r="AZ103" s="28">
        <f t="shared" ref="AZ103:BA105" ca="1" si="619">IFERROR(AZ99 / INDIRECT(ADDRESS($C103, COLUMN(AZ99))), 0)</f>
        <v>0.40830709752107763</v>
      </c>
      <c r="BA103" s="10">
        <f t="shared" ca="1" si="619"/>
        <v>0.41503186395949826</v>
      </c>
      <c r="BB103" s="18">
        <f t="shared" ca="1" si="600"/>
        <v>-67.24766438420626</v>
      </c>
      <c r="BC103" s="28">
        <f t="shared" ref="BC103:BD105" ca="1" si="620">IFERROR(BC99 / INDIRECT(ADDRESS($C103, COLUMN(BC99))), 0)</f>
        <v>0.40593176598216585</v>
      </c>
      <c r="BD103" s="10">
        <f t="shared" ca="1" si="620"/>
        <v>0.40952960739540517</v>
      </c>
      <c r="BE103" s="18">
        <f t="shared" ca="1" si="601"/>
        <v>-35.978414132393219</v>
      </c>
      <c r="BF103" s="28">
        <f t="shared" ref="BF103:BG105" ca="1" si="621">IFERROR(BF99 / INDIRECT(ADDRESS($C103, COLUMN(BF99))), 0)</f>
        <v>0.40546592961657585</v>
      </c>
      <c r="BG103" s="10">
        <f t="shared" ca="1" si="621"/>
        <v>0.4012163500599441</v>
      </c>
      <c r="BH103" s="18">
        <f t="shared" ca="1" si="602"/>
        <v>42.49579556631744</v>
      </c>
      <c r="BI103" s="28">
        <f t="shared" ref="BI103:BJ105" ca="1" si="622">IFERROR(BI99 / INDIRECT(ADDRESS($C103, COLUMN(BI99))), 0)</f>
        <v>0.40002903954148633</v>
      </c>
      <c r="BJ103" s="10">
        <f t="shared" ca="1" si="622"/>
        <v>0.40150281070725097</v>
      </c>
      <c r="BK103" s="18">
        <f t="shared" ca="1" si="603"/>
        <v>-14.737711657646368</v>
      </c>
      <c r="BL103" s="28">
        <f t="shared" ref="BL103:BM105" ca="1" si="623">IFERROR(BL99 / INDIRECT(ADDRESS($C103, COLUMN(BL99))), 0)</f>
        <v>0.40163273454493231</v>
      </c>
      <c r="BM103" s="10">
        <f t="shared" ca="1" si="623"/>
        <v>0.40271646995600163</v>
      </c>
      <c r="BN103" s="18">
        <f t="shared" ca="1" si="604"/>
        <v>-10.837354110693198</v>
      </c>
      <c r="BO103" s="159" t="str">
        <f t="shared" si="581"/>
        <v>High Value %</v>
      </c>
      <c r="BP103" s="249"/>
    </row>
    <row r="104" spans="1:68" hidden="1" x14ac:dyDescent="0.2">
      <c r="A104" s="6"/>
      <c r="C104" s="3">
        <f t="shared" si="605"/>
        <v>22</v>
      </c>
      <c r="D104" s="238"/>
      <c r="E104" s="79" t="str">
        <f>E100 &amp; " %"</f>
        <v>Opportunity %</v>
      </c>
      <c r="F104" s="28">
        <f t="shared" ca="1" si="585"/>
        <v>0.31037750116867013</v>
      </c>
      <c r="G104" s="10">
        <f t="shared" ca="1" si="585"/>
        <v>0.30380489247639075</v>
      </c>
      <c r="H104" s="18">
        <f t="shared" ca="1" si="586"/>
        <v>65.726086922793797</v>
      </c>
      <c r="I104" s="88"/>
      <c r="J104" s="28">
        <f t="shared" ca="1" si="606"/>
        <v>0.31419529369576449</v>
      </c>
      <c r="K104" s="10">
        <f t="shared" ca="1" si="606"/>
        <v>0.31034420005341384</v>
      </c>
      <c r="L104" s="18">
        <f t="shared" ca="1" si="587"/>
        <v>38.51093642350645</v>
      </c>
      <c r="M104" s="88"/>
      <c r="N104" s="28">
        <f t="shared" ca="1" si="607"/>
        <v>0.31419506075839621</v>
      </c>
      <c r="O104" s="10">
        <f t="shared" ca="1" si="607"/>
        <v>0.31034410340950347</v>
      </c>
      <c r="P104" s="18">
        <f t="shared" ca="1" si="588"/>
        <v>38.509573488927359</v>
      </c>
      <c r="Q104" s="88"/>
      <c r="R104" s="28">
        <f t="shared" ca="1" si="608"/>
        <v>0.32928253276411418</v>
      </c>
      <c r="S104" s="10">
        <f t="shared" ca="1" si="608"/>
        <v>0.32093969711511494</v>
      </c>
      <c r="T104" s="18">
        <f t="shared" ca="1" si="589"/>
        <v>83.428356489992368</v>
      </c>
      <c r="U104" s="28">
        <f t="shared" ca="1" si="609"/>
        <v>0.33247325100730185</v>
      </c>
      <c r="V104" s="10">
        <f t="shared" ca="1" si="609"/>
        <v>0.33001293913556351</v>
      </c>
      <c r="W104" s="18">
        <f t="shared" ca="1" si="590"/>
        <v>24.60311871738341</v>
      </c>
      <c r="X104" s="28">
        <f t="shared" ca="1" si="610"/>
        <v>0.32610725782210631</v>
      </c>
      <c r="Y104" s="10">
        <f t="shared" ca="1" si="610"/>
        <v>0.32178731611466649</v>
      </c>
      <c r="Z104" s="18">
        <f t="shared" ca="1" si="591"/>
        <v>43.199417074398227</v>
      </c>
      <c r="AA104" s="28">
        <f t="shared" ca="1" si="611"/>
        <v>0.34188263341614755</v>
      </c>
      <c r="AB104" s="10">
        <f t="shared" ca="1" si="611"/>
        <v>0.3393220385513398</v>
      </c>
      <c r="AC104" s="18">
        <f t="shared" ca="1" si="592"/>
        <v>25.605948648077526</v>
      </c>
      <c r="AD104" s="88"/>
      <c r="AE104" s="28">
        <f t="shared" ca="1" si="612"/>
        <v>0.31686936181864012</v>
      </c>
      <c r="AF104" s="10">
        <f t="shared" ca="1" si="612"/>
        <v>0.3143254802753393</v>
      </c>
      <c r="AG104" s="18">
        <f t="shared" ca="1" si="593"/>
        <v>25.438815433008187</v>
      </c>
      <c r="AH104" s="28">
        <f t="shared" ca="1" si="613"/>
        <v>0.33387043623973711</v>
      </c>
      <c r="AI104" s="10">
        <f t="shared" ca="1" si="613"/>
        <v>0.32770568714770448</v>
      </c>
      <c r="AJ104" s="18">
        <f t="shared" ca="1" si="594"/>
        <v>61.647490920326284</v>
      </c>
      <c r="AK104" s="28">
        <f t="shared" ca="1" si="614"/>
        <v>0.32843248270358477</v>
      </c>
      <c r="AL104" s="10">
        <f t="shared" ca="1" si="614"/>
        <v>0.31682763006885267</v>
      </c>
      <c r="AM104" s="18">
        <f t="shared" ca="1" si="595"/>
        <v>116.04852634732099</v>
      </c>
      <c r="AN104" s="28">
        <f t="shared" ca="1" si="615"/>
        <v>0.32930577200780414</v>
      </c>
      <c r="AO104" s="10">
        <f t="shared" ca="1" si="615"/>
        <v>0.32902982832490141</v>
      </c>
      <c r="AP104" s="18">
        <f t="shared" ca="1" si="596"/>
        <v>2.7594368290273508</v>
      </c>
      <c r="AQ104" s="28">
        <f t="shared" ca="1" si="616"/>
        <v>0.32971186061045876</v>
      </c>
      <c r="AR104" s="10">
        <f t="shared" ca="1" si="616"/>
        <v>0.32509183432987387</v>
      </c>
      <c r="AS104" s="18">
        <f t="shared" ca="1" si="597"/>
        <v>46.20026280584888</v>
      </c>
      <c r="AT104" s="28">
        <f t="shared" ca="1" si="617"/>
        <v>0.32397366336717814</v>
      </c>
      <c r="AU104" s="10">
        <f t="shared" ca="1" si="617"/>
        <v>0.32844410127367335</v>
      </c>
      <c r="AV104" s="18">
        <f t="shared" ca="1" si="598"/>
        <v>-44.704379064952057</v>
      </c>
      <c r="AW104" s="28">
        <f t="shared" ca="1" si="618"/>
        <v>0.32410186741245711</v>
      </c>
      <c r="AX104" s="10">
        <f t="shared" ca="1" si="618"/>
        <v>0.32702714357214813</v>
      </c>
      <c r="AY104" s="18">
        <f t="shared" ca="1" si="599"/>
        <v>-29.252761596910148</v>
      </c>
      <c r="AZ104" s="28">
        <f t="shared" ca="1" si="619"/>
        <v>0.32792272663631539</v>
      </c>
      <c r="BA104" s="10">
        <f t="shared" ca="1" si="619"/>
        <v>0.32214340748218578</v>
      </c>
      <c r="BB104" s="18">
        <f t="shared" ca="1" si="600"/>
        <v>57.793191541296032</v>
      </c>
      <c r="BC104" s="28">
        <f t="shared" ca="1" si="620"/>
        <v>0.33061385532487392</v>
      </c>
      <c r="BD104" s="10">
        <f t="shared" ca="1" si="620"/>
        <v>0.32496246518508376</v>
      </c>
      <c r="BE104" s="18">
        <f t="shared" ca="1" si="601"/>
        <v>56.513901397901577</v>
      </c>
      <c r="BF104" s="28">
        <f t="shared" ca="1" si="621"/>
        <v>0.33210923063254649</v>
      </c>
      <c r="BG104" s="10">
        <f t="shared" ca="1" si="621"/>
        <v>0.33522534271242677</v>
      </c>
      <c r="BH104" s="18">
        <f t="shared" ca="1" si="602"/>
        <v>-31.161120798802735</v>
      </c>
      <c r="BI104" s="28">
        <f t="shared" ca="1" si="622"/>
        <v>0.34411318041748751</v>
      </c>
      <c r="BJ104" s="10">
        <f t="shared" ca="1" si="622"/>
        <v>0.33927540578000687</v>
      </c>
      <c r="BK104" s="18">
        <f t="shared" ca="1" si="603"/>
        <v>48.377746374806406</v>
      </c>
      <c r="BL104" s="28">
        <f t="shared" ca="1" si="623"/>
        <v>0.3363104234875694</v>
      </c>
      <c r="BM104" s="10">
        <f t="shared" ca="1" si="623"/>
        <v>0.33273543009856915</v>
      </c>
      <c r="BN104" s="18">
        <f t="shared" ca="1" si="604"/>
        <v>35.749933890002474</v>
      </c>
      <c r="BO104" s="159" t="str">
        <f t="shared" si="581"/>
        <v>Opportunity %</v>
      </c>
      <c r="BP104" s="250"/>
    </row>
    <row r="105" spans="1:68" hidden="1" x14ac:dyDescent="0.2">
      <c r="A105" s="6"/>
      <c r="C105" s="3">
        <f t="shared" si="605"/>
        <v>22</v>
      </c>
      <c r="D105" s="239"/>
      <c r="E105" s="78" t="str">
        <f t="shared" ref="E105" si="624">E101 &amp; " %"</f>
        <v>Marginal %</v>
      </c>
      <c r="F105" s="30">
        <f t="shared" ref="F105:G105" ca="1" si="625">IFERROR(F101 / INDIRECT(ADDRESS($C105, COLUMN(F101))), 0)</f>
        <v>8.0598296436184894E-2</v>
      </c>
      <c r="G105" s="14">
        <f t="shared" ca="1" si="625"/>
        <v>7.8518448313303998E-2</v>
      </c>
      <c r="H105" s="19">
        <f t="shared" ca="1" si="586"/>
        <v>20.798481228808953</v>
      </c>
      <c r="I105" s="88"/>
      <c r="J105" s="30">
        <f t="shared" ca="1" si="606"/>
        <v>8.2593648222652624E-2</v>
      </c>
      <c r="K105" s="14">
        <f t="shared" ca="1" si="606"/>
        <v>8.0526216512897139E-2</v>
      </c>
      <c r="L105" s="19">
        <f t="shared" ca="1" si="587"/>
        <v>20.674317097554852</v>
      </c>
      <c r="M105" s="88"/>
      <c r="N105" s="30">
        <f t="shared" ca="1" si="607"/>
        <v>8.2593881160020893E-2</v>
      </c>
      <c r="O105" s="14">
        <f t="shared" ca="1" si="607"/>
        <v>8.0526313156807486E-2</v>
      </c>
      <c r="P105" s="19">
        <f t="shared" ca="1" si="588"/>
        <v>20.675680032134075</v>
      </c>
      <c r="Q105" s="88"/>
      <c r="R105" s="30">
        <f t="shared" ca="1" si="608"/>
        <v>9.7777933385983867E-2</v>
      </c>
      <c r="S105" s="14">
        <f t="shared" ca="1" si="608"/>
        <v>9.232553980169475E-2</v>
      </c>
      <c r="T105" s="19">
        <f t="shared" ca="1" si="589"/>
        <v>54.52393584289117</v>
      </c>
      <c r="U105" s="30">
        <f t="shared" ca="1" si="609"/>
        <v>9.9161636501534228E-2</v>
      </c>
      <c r="V105" s="14">
        <f t="shared" ca="1" si="609"/>
        <v>9.4570303886554685E-2</v>
      </c>
      <c r="W105" s="19">
        <f t="shared" ca="1" si="590"/>
        <v>45.913326149795431</v>
      </c>
      <c r="X105" s="30">
        <f t="shared" ca="1" si="610"/>
        <v>9.6088242917878278E-2</v>
      </c>
      <c r="Y105" s="14">
        <f t="shared" ca="1" si="610"/>
        <v>9.3076143690552643E-2</v>
      </c>
      <c r="Z105" s="19">
        <f t="shared" ca="1" si="591"/>
        <v>30.120992273256348</v>
      </c>
      <c r="AA105" s="30">
        <f t="shared" ca="1" si="611"/>
        <v>0.10141042145476642</v>
      </c>
      <c r="AB105" s="14">
        <f t="shared" ca="1" si="611"/>
        <v>0.10235967102450365</v>
      </c>
      <c r="AC105" s="19">
        <f t="shared" ca="1" si="592"/>
        <v>-9.4924956973722878</v>
      </c>
      <c r="AD105" s="88"/>
      <c r="AE105" s="30">
        <f t="shared" ca="1" si="612"/>
        <v>9.5873018282707972E-2</v>
      </c>
      <c r="AF105" s="14">
        <f t="shared" ca="1" si="612"/>
        <v>9.17246563643625E-2</v>
      </c>
      <c r="AG105" s="19">
        <f t="shared" ca="1" si="593"/>
        <v>41.483619183454721</v>
      </c>
      <c r="AH105" s="30">
        <f t="shared" ca="1" si="613"/>
        <v>0.1040281771435123</v>
      </c>
      <c r="AI105" s="14">
        <f t="shared" ca="1" si="613"/>
        <v>0.10099830805443349</v>
      </c>
      <c r="AJ105" s="19">
        <f t="shared" ca="1" si="594"/>
        <v>30.298690890788045</v>
      </c>
      <c r="AK105" s="30">
        <f t="shared" ca="1" si="614"/>
        <v>0.10219673805531826</v>
      </c>
      <c r="AL105" s="14">
        <f t="shared" ca="1" si="614"/>
        <v>9.3402960341455954E-2</v>
      </c>
      <c r="AM105" s="19">
        <f t="shared" ca="1" si="595"/>
        <v>87.937777138623048</v>
      </c>
      <c r="AN105" s="30">
        <f t="shared" ca="1" si="615"/>
        <v>0.10522620922979575</v>
      </c>
      <c r="AO105" s="14">
        <f t="shared" ca="1" si="615"/>
        <v>0.10132232426070115</v>
      </c>
      <c r="AP105" s="19">
        <f t="shared" ca="1" si="596"/>
        <v>39.038849690946066</v>
      </c>
      <c r="AQ105" s="30">
        <f t="shared" ca="1" si="616"/>
        <v>0.10110555823225549</v>
      </c>
      <c r="AR105" s="14">
        <f t="shared" ca="1" si="616"/>
        <v>9.5721108404443395E-2</v>
      </c>
      <c r="AS105" s="19">
        <f t="shared" ca="1" si="597"/>
        <v>53.844498278120959</v>
      </c>
      <c r="AT105" s="30">
        <f t="shared" ca="1" si="617"/>
        <v>9.6147589741908041E-2</v>
      </c>
      <c r="AU105" s="14">
        <f t="shared" ca="1" si="617"/>
        <v>9.4620400717121897E-2</v>
      </c>
      <c r="AV105" s="19">
        <f t="shared" ca="1" si="598"/>
        <v>15.271890247861435</v>
      </c>
      <c r="AW105" s="30">
        <f t="shared" ca="1" si="618"/>
        <v>9.8786164666496298E-2</v>
      </c>
      <c r="AX105" s="14">
        <f t="shared" ca="1" si="618"/>
        <v>9.6912142884518229E-2</v>
      </c>
      <c r="AY105" s="19">
        <f t="shared" ca="1" si="599"/>
        <v>18.740217819780693</v>
      </c>
      <c r="AZ105" s="30">
        <f t="shared" ca="1" si="619"/>
        <v>0.10012295550742095</v>
      </c>
      <c r="BA105" s="14">
        <f t="shared" ca="1" si="619"/>
        <v>9.5607673075364136E-2</v>
      </c>
      <c r="BB105" s="19">
        <f t="shared" ca="1" si="600"/>
        <v>45.152824320568165</v>
      </c>
      <c r="BC105" s="30">
        <f t="shared" ca="1" si="620"/>
        <v>0.10284756976464447</v>
      </c>
      <c r="BD105" s="14">
        <f t="shared" ca="1" si="620"/>
        <v>0.10051376239048647</v>
      </c>
      <c r="BE105" s="19">
        <f t="shared" ca="1" si="601"/>
        <v>23.338073741580033</v>
      </c>
      <c r="BF105" s="30">
        <f t="shared" ca="1" si="621"/>
        <v>0.10203033849079433</v>
      </c>
      <c r="BG105" s="14">
        <f t="shared" ca="1" si="621"/>
        <v>0.10535350026414485</v>
      </c>
      <c r="BH105" s="19">
        <f t="shared" ca="1" si="602"/>
        <v>-33.231617733505139</v>
      </c>
      <c r="BI105" s="30">
        <f t="shared" ca="1" si="622"/>
        <v>0.10544296513269238</v>
      </c>
      <c r="BJ105" s="14">
        <f t="shared" ca="1" si="622"/>
        <v>0.10698542910083159</v>
      </c>
      <c r="BK105" s="19">
        <f t="shared" ca="1" si="603"/>
        <v>-15.424639681392016</v>
      </c>
      <c r="BL105" s="30">
        <f t="shared" ca="1" si="623"/>
        <v>9.7869342851769403E-2</v>
      </c>
      <c r="BM105" s="14">
        <f t="shared" ca="1" si="623"/>
        <v>0.10117453458433741</v>
      </c>
      <c r="BN105" s="19">
        <f t="shared" ca="1" si="604"/>
        <v>-33.051917325680051</v>
      </c>
      <c r="BO105" s="156" t="str">
        <f t="shared" si="581"/>
        <v>Marginal %</v>
      </c>
      <c r="BP105" s="251"/>
    </row>
    <row r="106" spans="1:68" ht="3.75" hidden="1" customHeight="1" x14ac:dyDescent="0.2">
      <c r="A106" s="6"/>
      <c r="D106" s="144"/>
      <c r="E106" s="144"/>
      <c r="F106" s="144"/>
      <c r="G106" s="144"/>
      <c r="H106" s="160"/>
      <c r="I106" s="138"/>
      <c r="J106" s="144"/>
      <c r="K106" s="144"/>
      <c r="L106" s="160"/>
      <c r="M106" s="138"/>
      <c r="N106" s="144"/>
      <c r="O106" s="144"/>
      <c r="P106" s="160"/>
      <c r="Q106" s="138"/>
      <c r="R106" s="144"/>
      <c r="S106" s="144"/>
      <c r="T106" s="160"/>
      <c r="U106" s="144"/>
      <c r="V106" s="144"/>
      <c r="W106" s="160"/>
      <c r="X106" s="144"/>
      <c r="Y106" s="144"/>
      <c r="Z106" s="160"/>
      <c r="AA106" s="144"/>
      <c r="AB106" s="144"/>
      <c r="AC106" s="160"/>
      <c r="AD106" s="138"/>
      <c r="AE106" s="144"/>
      <c r="AF106" s="144"/>
      <c r="AG106" s="160"/>
      <c r="AH106" s="144"/>
      <c r="AI106" s="144"/>
      <c r="AJ106" s="160"/>
      <c r="AK106" s="144"/>
      <c r="AL106" s="144"/>
      <c r="AM106" s="160"/>
      <c r="AN106" s="144"/>
      <c r="AO106" s="144"/>
      <c r="AP106" s="160"/>
      <c r="AQ106" s="144"/>
      <c r="AR106" s="144"/>
      <c r="AS106" s="160"/>
      <c r="AT106" s="144"/>
      <c r="AU106" s="144"/>
      <c r="AV106" s="160"/>
      <c r="AW106" s="144"/>
      <c r="AX106" s="144"/>
      <c r="AY106" s="160"/>
      <c r="AZ106" s="144"/>
      <c r="BA106" s="144"/>
      <c r="BB106" s="160"/>
      <c r="BC106" s="144"/>
      <c r="BD106" s="144"/>
      <c r="BE106" s="160"/>
      <c r="BF106" s="144"/>
      <c r="BG106" s="144"/>
      <c r="BH106" s="160"/>
      <c r="BI106" s="144"/>
      <c r="BJ106" s="144"/>
      <c r="BK106" s="160"/>
      <c r="BL106" s="144"/>
      <c r="BM106" s="144"/>
      <c r="BN106" s="160"/>
      <c r="BO106" s="144"/>
      <c r="BP106" s="144"/>
    </row>
    <row r="107" spans="1:68" ht="15" hidden="1" thickBot="1" x14ac:dyDescent="0.25">
      <c r="A107" s="6" t="str">
        <f>A$29</f>
        <v>&gt;= 1</v>
      </c>
      <c r="B107" s="3" t="str">
        <f t="shared" ref="B107" si="626">B$29</f>
        <v>&gt;= 0</v>
      </c>
      <c r="D107" s="236" t="s">
        <v>164</v>
      </c>
      <c r="E107" s="135" t="str">
        <f>$E$29</f>
        <v>Total Active</v>
      </c>
      <c r="F107" s="123">
        <f t="shared" ref="F107:G111" ca="1" si="627">SUMIFS(SHIPPED_UNITS_T, CHANNEL_COUNT, $A$2, IS_JJCC, $B$2, CUST_GROUP, $A107, RECENCY_GROUP, $B107, TIMEFRAME, F$1)</f>
        <v>7903149</v>
      </c>
      <c r="G107" s="117">
        <f t="shared" ca="1" si="627"/>
        <v>7026196</v>
      </c>
      <c r="H107" s="115">
        <f t="shared" ref="H107:H111" ca="1" si="628">IF(F$9 = 0, 0, IFERROR((F107 - G107) / G107, 0))</f>
        <v>0.12481191814176547</v>
      </c>
      <c r="I107" s="141"/>
      <c r="J107" s="123">
        <f t="shared" ref="J107:K111" ca="1" si="629">SUMIFS(SHIPPED_UNITS_T, CHANNEL_COUNT, $A$2, IS_JJCC, $B$2, CUST_GROUP, $A107, RECENCY_GROUP, $B107, TIMEFRAME, J$1)</f>
        <v>8809700</v>
      </c>
      <c r="K107" s="117">
        <f t="shared" ca="1" si="629"/>
        <v>7900577</v>
      </c>
      <c r="L107" s="115">
        <f t="shared" ref="L107:L111" ca="1" si="630">IF(J$9 = 0, 0, IFERROR((J107 - K107) / K107, 0))</f>
        <v>0.11507045624642352</v>
      </c>
      <c r="M107" s="141"/>
      <c r="N107" s="123">
        <f t="shared" ref="N107:O111" ca="1" si="631">SUMIFS(SHIPPED_UNITS_T, CHANNEL_COUNT, $A$2, IS_JJCC, $B$2, CUST_GROUP, $A107, RECENCY_GROUP, $B107, TIMEFRAME, N$1)</f>
        <v>8809700</v>
      </c>
      <c r="O107" s="117">
        <f t="shared" ca="1" si="631"/>
        <v>7900577</v>
      </c>
      <c r="P107" s="115">
        <f t="shared" ref="P107:P111" ca="1" si="632">IF(N$9 = 0, 0, IFERROR((N107 - O107) / O107, 0))</f>
        <v>0.11507045624642352</v>
      </c>
      <c r="Q107" s="141"/>
      <c r="R107" s="123">
        <f t="shared" ref="R107:S111" ca="1" si="633">SUMIFS(SHIPPED_UNITS_T, CHANNEL_COUNT, $A$2, IS_JJCC, $B$2, CUST_GROUP, $A107, RECENCY_GROUP, $B107, TIMEFRAME, R$1)</f>
        <v>2690749</v>
      </c>
      <c r="S107" s="117">
        <f t="shared" ca="1" si="633"/>
        <v>2335320</v>
      </c>
      <c r="T107" s="115">
        <f t="shared" ref="T107:T111" ca="1" si="634">IF(R$9 = 0, 0, IFERROR((R107 - S107) / S107, 0))</f>
        <v>0.15219712930133772</v>
      </c>
      <c r="U107" s="123">
        <f t="shared" ref="U107:V111" ca="1" si="635">SUMIFS(SHIPPED_UNITS_T, CHANNEL_COUNT, $A$2, IS_JJCC, $B$2, CUST_GROUP, $A107, RECENCY_GROUP, $B107, TIMEFRAME, U$1)</f>
        <v>3074716</v>
      </c>
      <c r="V107" s="117">
        <f t="shared" ca="1" si="635"/>
        <v>2735637</v>
      </c>
      <c r="W107" s="115">
        <f t="shared" ref="W107:W111" ca="1" si="636">IF(U$9 = 0, 0, IFERROR((U107 - V107) / V107, 0))</f>
        <v>0.1239488280060549</v>
      </c>
      <c r="X107" s="123">
        <f t="shared" ref="X107:Y111" ca="1" si="637">SUMIFS(SHIPPED_UNITS_T, CHANNEL_COUNT, $A$2, IS_JJCC, $B$2, CUST_GROUP, $A107, RECENCY_GROUP, $B107, TIMEFRAME, X$1)</f>
        <v>2879899</v>
      </c>
      <c r="Y107" s="117">
        <f t="shared" ca="1" si="637"/>
        <v>2589356</v>
      </c>
      <c r="Z107" s="115">
        <f t="shared" ref="Z107:Z111" ca="1" si="638">IF(X$9 = 0, 0, IFERROR((X107 - Y107) / Y107, 0))</f>
        <v>0.11220666451426532</v>
      </c>
      <c r="AA107" s="123">
        <f t="shared" ref="AA107:AB111" ca="1" si="639">SUMIFS(SHIPPED_UNITS_T, CHANNEL_COUNT, $A$2, IS_JJCC, $B$2, CUST_GROUP, $A107, RECENCY_GROUP, $B107, TIMEFRAME, AA$1)</f>
        <v>3198794</v>
      </c>
      <c r="AB107" s="117">
        <f t="shared" ca="1" si="639"/>
        <v>2815042</v>
      </c>
      <c r="AC107" s="115">
        <f t="shared" ref="AC107:AC111" ca="1" si="640">IF(AA$9 = 0, 0, IFERROR((AA107 - AB107) / AB107, 0))</f>
        <v>0.13632194475251169</v>
      </c>
      <c r="AD107" s="141"/>
      <c r="AE107" s="123">
        <f t="shared" ref="AE107:AF111" ca="1" si="641">SUMIFS(SHIPPED_UNITS_T, CHANNEL_COUNT, $A$2, IS_JJCC, $B$2, CUST_GROUP, $A107, RECENCY_GROUP, $B107, TIMEFRAME, AE$1)</f>
        <v>723025</v>
      </c>
      <c r="AF107" s="117">
        <f t="shared" ca="1" si="641"/>
        <v>587475</v>
      </c>
      <c r="AG107" s="115">
        <f t="shared" ref="AG107:AG111" ca="1" si="642">IF(AE$9 = 0, 0, IFERROR((AE107 - AF107) / AF107, 0))</f>
        <v>0.23073322269032726</v>
      </c>
      <c r="AH107" s="123">
        <f t="shared" ref="AH107:AI111" ca="1" si="643">SUMIFS(SHIPPED_UNITS_T, CHANNEL_COUNT, $A$2, IS_JJCC, $B$2, CUST_GROUP, $A107, RECENCY_GROUP, $B107, TIMEFRAME, AH$1)</f>
        <v>1233981</v>
      </c>
      <c r="AI107" s="117">
        <f t="shared" ca="1" si="643"/>
        <v>1087179</v>
      </c>
      <c r="AJ107" s="115">
        <f t="shared" ref="AJ107:AJ111" ca="1" si="644">IF(AH$9 = 0, 0, IFERROR((AH107 - AI107) / AI107, 0))</f>
        <v>0.13503020201825092</v>
      </c>
      <c r="AK107" s="123">
        <f t="shared" ref="AK107:AL111" ca="1" si="645">SUMIFS(SHIPPED_UNITS_T, CHANNEL_COUNT, $A$2, IS_JJCC, $B$2, CUST_GROUP, $A107, RECENCY_GROUP, $B107, TIMEFRAME, AK$1)</f>
        <v>1125732</v>
      </c>
      <c r="AL107" s="117">
        <f t="shared" ca="1" si="645"/>
        <v>951879</v>
      </c>
      <c r="AM107" s="115">
        <f t="shared" ref="AM107:AM111" ca="1" si="646">IF(AK$9 = 0, 0, IFERROR((AK107 - AL107) / AL107, 0))</f>
        <v>0.18264191141941361</v>
      </c>
      <c r="AN107" s="123">
        <f t="shared" ref="AN107:AO111" ca="1" si="647">SUMIFS(SHIPPED_UNITS_T, CHANNEL_COUNT, $A$2, IS_JJCC, $B$2, CUST_GROUP, $A107, RECENCY_GROUP, $B107, TIMEFRAME, AN$1)</f>
        <v>1164896</v>
      </c>
      <c r="AO107" s="117">
        <f t="shared" ca="1" si="647"/>
        <v>1122396</v>
      </c>
      <c r="AP107" s="115">
        <f t="shared" ref="AP107:AP111" ca="1" si="648">IF(AN$9 = 0, 0, IFERROR((AN107 - AO107) / AO107, 0))</f>
        <v>3.7865423611630832E-2</v>
      </c>
      <c r="AQ107" s="123">
        <f t="shared" ref="AQ107:AR111" ca="1" si="649">SUMIFS(SHIPPED_UNITS_T, CHANNEL_COUNT, $A$2, IS_JJCC, $B$2, CUST_GROUP, $A107, RECENCY_GROUP, $B107, TIMEFRAME, AQ$1)</f>
        <v>1441308</v>
      </c>
      <c r="AR107" s="117">
        <f t="shared" ca="1" si="649"/>
        <v>1144673</v>
      </c>
      <c r="AS107" s="115">
        <f t="shared" ref="AS107:AS111" ca="1" si="650">IF(AQ$9 = 0, 0, IFERROR((AQ107 - AR107) / AR107, 0))</f>
        <v>0.25914387777120629</v>
      </c>
      <c r="AT107" s="123">
        <f t="shared" ref="AT107:AU111" ca="1" si="651">SUMIFS(SHIPPED_UNITS_T, CHANNEL_COUNT, $A$2, IS_JJCC, $B$2, CUST_GROUP, $A107, RECENCY_GROUP, $B107, TIMEFRAME, AT$1)</f>
        <v>936751</v>
      </c>
      <c r="AU107" s="117">
        <f t="shared" ca="1" si="651"/>
        <v>859514</v>
      </c>
      <c r="AV107" s="115">
        <f t="shared" ref="AV107:AV111" ca="1" si="652">IF(AT$9 = 0, 0, IFERROR((AT107 - AU107) / AU107, 0))</f>
        <v>8.9861247169912298E-2</v>
      </c>
      <c r="AW107" s="123">
        <f t="shared" ref="AW107:AX111" ca="1" si="653">SUMIFS(SHIPPED_UNITS_T, CHANNEL_COUNT, $A$2, IS_JJCC, $B$2, CUST_GROUP, $A107, RECENCY_GROUP, $B107, TIMEFRAME, AW$1)</f>
        <v>909393</v>
      </c>
      <c r="AX107" s="117">
        <f t="shared" ca="1" si="653"/>
        <v>771025</v>
      </c>
      <c r="AY107" s="115">
        <f t="shared" ref="AY107:AY111" ca="1" si="654">IF(AW$9 = 0, 0, IFERROR((AW107 - AX107) / AX107, 0))</f>
        <v>0.17945980999319089</v>
      </c>
      <c r="AZ107" s="123">
        <f t="shared" ref="AZ107:BA111" ca="1" si="655">SUMIFS(SHIPPED_UNITS_T, CHANNEL_COUNT, $A$2, IS_JJCC, $B$2, CUST_GROUP, $A107, RECENCY_GROUP, $B107, TIMEFRAME, AZ$1)</f>
        <v>1289384</v>
      </c>
      <c r="BA107" s="117">
        <f t="shared" ca="1" si="655"/>
        <v>1187683</v>
      </c>
      <c r="BB107" s="115">
        <f t="shared" ref="BB107:BB111" ca="1" si="656">IF(AZ$9 = 0, 0, IFERROR((AZ107 - BA107) / BA107, 0))</f>
        <v>8.5629751373051566E-2</v>
      </c>
      <c r="BC107" s="123">
        <f t="shared" ref="BC107:BD111" ca="1" si="657">SUMIFS(SHIPPED_UNITS_T, CHANNEL_COUNT, $A$2, IS_JJCC, $B$2, CUST_GROUP, $A107, RECENCY_GROUP, $B107, TIMEFRAME, BC$1)</f>
        <v>1124510</v>
      </c>
      <c r="BD107" s="117">
        <f t="shared" ca="1" si="657"/>
        <v>990866</v>
      </c>
      <c r="BE107" s="115">
        <f t="shared" ref="BE107:BE111" ca="1" si="658">IF(BC$9 = 0, 0, IFERROR((BC107 - BD107) / BD107, 0))</f>
        <v>0.13487595699115723</v>
      </c>
      <c r="BF107" s="123">
        <f t="shared" ref="BF107:BG111" ca="1" si="659">SUMIFS(SHIPPED_UNITS_T, CHANNEL_COUNT, $A$2, IS_JJCC, $B$2, CUST_GROUP, $A107, RECENCY_GROUP, $B107, TIMEFRAME, BF$1)</f>
        <v>1183398</v>
      </c>
      <c r="BG107" s="117">
        <f t="shared" ca="1" si="659"/>
        <v>1069467</v>
      </c>
      <c r="BH107" s="115">
        <f t="shared" ref="BH107:BH111" ca="1" si="660">IF(BF$9 = 0, 0, IFERROR((BF107 - BG107) / BG107, 0))</f>
        <v>0.10653063628891775</v>
      </c>
      <c r="BI107" s="123">
        <f t="shared" ref="BI107:BJ111" ca="1" si="661">SUMIFS(SHIPPED_UNITS_T, CHANNEL_COUNT, $A$2, IS_JJCC, $B$2, CUST_GROUP, $A107, RECENCY_GROUP, $B107, TIMEFRAME, BI$1)</f>
        <v>1664085</v>
      </c>
      <c r="BJ107" s="117">
        <f t="shared" ca="1" si="661"/>
        <v>1379799</v>
      </c>
      <c r="BK107" s="115">
        <f t="shared" ref="BK107:BK111" ca="1" si="662">IF(BI$9 = 0, 0, IFERROR((BI107 - BJ107) / BJ107, 0))</f>
        <v>0.20603435717811072</v>
      </c>
      <c r="BL107" s="123">
        <f t="shared" ref="BL107:BM111" ca="1" si="663">SUMIFS(SHIPPED_UNITS_T, CHANNEL_COUNT, $A$2, IS_JJCC, $B$2, CUST_GROUP, $A107, RECENCY_GROUP, $B107, TIMEFRAME, BL$1)</f>
        <v>944293</v>
      </c>
      <c r="BM107" s="117">
        <f t="shared" ca="1" si="663"/>
        <v>860119</v>
      </c>
      <c r="BN107" s="115">
        <f t="shared" ref="BN107:BN111" ca="1" si="664">IF(BL$9 = 0, 0, IFERROR((BL107 - BM107) / BM107, 0))</f>
        <v>9.7863202649865894E-2</v>
      </c>
      <c r="BO107" s="158" t="str">
        <f t="shared" ref="BO107:BO111" si="665">E107</f>
        <v>Total Active</v>
      </c>
      <c r="BP107" s="248" t="str">
        <f>$D107</f>
        <v>SHIPPED UNITS</v>
      </c>
    </row>
    <row r="108" spans="1:68" ht="15" hidden="1" thickTop="1" x14ac:dyDescent="0.2">
      <c r="A108" s="6">
        <f>A$30</f>
        <v>5</v>
      </c>
      <c r="B108" s="3" t="str">
        <f t="shared" ref="B108" si="666">B$30</f>
        <v>&gt;= 0</v>
      </c>
      <c r="D108" s="237"/>
      <c r="E108" s="136" t="str">
        <f>$E$30</f>
        <v>Elite</v>
      </c>
      <c r="F108" s="124">
        <f t="shared" ca="1" si="627"/>
        <v>1409178</v>
      </c>
      <c r="G108" s="110">
        <f t="shared" ca="1" si="627"/>
        <v>1288226</v>
      </c>
      <c r="H108" s="108">
        <f t="shared" ca="1" si="628"/>
        <v>9.3890357747786493E-2</v>
      </c>
      <c r="I108" s="141"/>
      <c r="J108" s="124">
        <f t="shared" ca="1" si="629"/>
        <v>1581440</v>
      </c>
      <c r="K108" s="110">
        <f t="shared" ca="1" si="629"/>
        <v>1408543</v>
      </c>
      <c r="L108" s="108">
        <f t="shared" ca="1" si="630"/>
        <v>0.12274882626941457</v>
      </c>
      <c r="M108" s="141"/>
      <c r="N108" s="124">
        <f t="shared" ca="1" si="631"/>
        <v>1581440</v>
      </c>
      <c r="O108" s="110">
        <f t="shared" ca="1" si="631"/>
        <v>1408543</v>
      </c>
      <c r="P108" s="108">
        <f t="shared" ca="1" si="632"/>
        <v>0.12274882626941457</v>
      </c>
      <c r="Q108" s="141"/>
      <c r="R108" s="124">
        <f t="shared" ca="1" si="633"/>
        <v>433327</v>
      </c>
      <c r="S108" s="110">
        <f t="shared" ca="1" si="633"/>
        <v>383445</v>
      </c>
      <c r="T108" s="108">
        <f t="shared" ca="1" si="634"/>
        <v>0.13008906101266152</v>
      </c>
      <c r="U108" s="124">
        <f t="shared" ca="1" si="635"/>
        <v>485289</v>
      </c>
      <c r="V108" s="110">
        <f t="shared" ca="1" si="635"/>
        <v>429856</v>
      </c>
      <c r="W108" s="108">
        <f t="shared" ca="1" si="636"/>
        <v>0.12895713913496612</v>
      </c>
      <c r="X108" s="124">
        <f t="shared" ca="1" si="637"/>
        <v>457872</v>
      </c>
      <c r="Y108" s="110">
        <f t="shared" ca="1" si="637"/>
        <v>414695</v>
      </c>
      <c r="Z108" s="108">
        <f t="shared" ca="1" si="638"/>
        <v>0.10411748393397557</v>
      </c>
      <c r="AA108" s="124">
        <f t="shared" ca="1" si="639"/>
        <v>475859</v>
      </c>
      <c r="AB108" s="110">
        <f t="shared" ca="1" si="639"/>
        <v>418269</v>
      </c>
      <c r="AC108" s="108">
        <f t="shared" ca="1" si="640"/>
        <v>0.13768651274658175</v>
      </c>
      <c r="AD108" s="141"/>
      <c r="AE108" s="124">
        <f t="shared" ca="1" si="641"/>
        <v>106975</v>
      </c>
      <c r="AF108" s="110">
        <f t="shared" ca="1" si="641"/>
        <v>88047</v>
      </c>
      <c r="AG108" s="108">
        <f t="shared" ca="1" si="642"/>
        <v>0.21497609231433212</v>
      </c>
      <c r="AH108" s="124">
        <f t="shared" ca="1" si="643"/>
        <v>188039</v>
      </c>
      <c r="AI108" s="110">
        <f t="shared" ca="1" si="643"/>
        <v>169211</v>
      </c>
      <c r="AJ108" s="108">
        <f t="shared" ca="1" si="644"/>
        <v>0.11126936192091531</v>
      </c>
      <c r="AK108" s="124">
        <f t="shared" ca="1" si="645"/>
        <v>174583</v>
      </c>
      <c r="AL108" s="110">
        <f t="shared" ca="1" si="645"/>
        <v>153572</v>
      </c>
      <c r="AM108" s="108">
        <f t="shared" ca="1" si="646"/>
        <v>0.13681530487328419</v>
      </c>
      <c r="AN108" s="124">
        <f t="shared" ca="1" si="647"/>
        <v>178705</v>
      </c>
      <c r="AO108" s="110">
        <f t="shared" ca="1" si="647"/>
        <v>170027</v>
      </c>
      <c r="AP108" s="108">
        <f t="shared" ca="1" si="648"/>
        <v>5.1038952636934136E-2</v>
      </c>
      <c r="AQ108" s="124">
        <f t="shared" ca="1" si="649"/>
        <v>225421</v>
      </c>
      <c r="AR108" s="110">
        <f t="shared" ca="1" si="649"/>
        <v>180293</v>
      </c>
      <c r="AS108" s="108">
        <f t="shared" ca="1" si="650"/>
        <v>0.25030367235555456</v>
      </c>
      <c r="AT108" s="124">
        <f t="shared" ca="1" si="651"/>
        <v>138880</v>
      </c>
      <c r="AU108" s="110">
        <f t="shared" ca="1" si="651"/>
        <v>126791</v>
      </c>
      <c r="AV108" s="108">
        <f t="shared" ca="1" si="652"/>
        <v>9.5345884171589471E-2</v>
      </c>
      <c r="AW108" s="124">
        <f t="shared" ca="1" si="653"/>
        <v>134233</v>
      </c>
      <c r="AX108" s="110">
        <f t="shared" ca="1" si="653"/>
        <v>114533</v>
      </c>
      <c r="AY108" s="108">
        <f t="shared" ca="1" si="654"/>
        <v>0.17200282887901303</v>
      </c>
      <c r="AZ108" s="124">
        <f t="shared" ca="1" si="655"/>
        <v>193128</v>
      </c>
      <c r="BA108" s="110">
        <f t="shared" ca="1" si="655"/>
        <v>181942</v>
      </c>
      <c r="BB108" s="108">
        <f t="shared" ca="1" si="656"/>
        <v>6.1481131349550959E-2</v>
      </c>
      <c r="BC108" s="124">
        <f t="shared" ca="1" si="657"/>
        <v>167076</v>
      </c>
      <c r="BD108" s="110">
        <f t="shared" ca="1" si="657"/>
        <v>149933</v>
      </c>
      <c r="BE108" s="108">
        <f t="shared" ca="1" si="658"/>
        <v>0.11433773752276016</v>
      </c>
      <c r="BF108" s="124">
        <f t="shared" ca="1" si="659"/>
        <v>172400</v>
      </c>
      <c r="BG108" s="110">
        <f t="shared" ca="1" si="659"/>
        <v>154984</v>
      </c>
      <c r="BH108" s="108">
        <f t="shared" ca="1" si="660"/>
        <v>0.112372890104785</v>
      </c>
      <c r="BI108" s="124">
        <f t="shared" ca="1" si="661"/>
        <v>237540</v>
      </c>
      <c r="BJ108" s="110">
        <f t="shared" ca="1" si="661"/>
        <v>197020</v>
      </c>
      <c r="BK108" s="108">
        <f t="shared" ca="1" si="662"/>
        <v>0.20566439955334484</v>
      </c>
      <c r="BL108" s="124">
        <f t="shared" ca="1" si="663"/>
        <v>131895</v>
      </c>
      <c r="BM108" s="110">
        <f t="shared" ca="1" si="663"/>
        <v>117645</v>
      </c>
      <c r="BN108" s="108">
        <f t="shared" ca="1" si="664"/>
        <v>0.12112711972459518</v>
      </c>
      <c r="BO108" s="152" t="str">
        <f t="shared" si="665"/>
        <v>Elite</v>
      </c>
      <c r="BP108" s="249"/>
    </row>
    <row r="109" spans="1:68" hidden="1" x14ac:dyDescent="0.2">
      <c r="A109" s="6">
        <f>A$31</f>
        <v>30</v>
      </c>
      <c r="B109" s="3" t="str">
        <f t="shared" ref="B109:B110" si="667">B$31</f>
        <v>&gt;= 0</v>
      </c>
      <c r="D109" s="237"/>
      <c r="E109" s="79" t="str">
        <f>$E$31</f>
        <v>High Value</v>
      </c>
      <c r="F109" s="32">
        <f t="shared" ca="1" si="627"/>
        <v>3266292</v>
      </c>
      <c r="G109" s="17">
        <f t="shared" ca="1" si="627"/>
        <v>2918542</v>
      </c>
      <c r="H109" s="13">
        <f t="shared" ca="1" si="628"/>
        <v>0.11915196012255434</v>
      </c>
      <c r="I109" s="141"/>
      <c r="J109" s="32">
        <f t="shared" ca="1" si="629"/>
        <v>3612746</v>
      </c>
      <c r="K109" s="17">
        <f t="shared" ca="1" si="629"/>
        <v>3265581</v>
      </c>
      <c r="L109" s="13">
        <f t="shared" ca="1" si="630"/>
        <v>0.10631033191337162</v>
      </c>
      <c r="M109" s="141"/>
      <c r="N109" s="32">
        <f t="shared" ca="1" si="631"/>
        <v>3612746</v>
      </c>
      <c r="O109" s="17">
        <f t="shared" ca="1" si="631"/>
        <v>3265581</v>
      </c>
      <c r="P109" s="13">
        <f t="shared" ca="1" si="632"/>
        <v>0.10631033191337162</v>
      </c>
      <c r="Q109" s="141"/>
      <c r="R109" s="32">
        <f t="shared" ca="1" si="633"/>
        <v>1054379</v>
      </c>
      <c r="S109" s="17">
        <f t="shared" ca="1" si="633"/>
        <v>922206</v>
      </c>
      <c r="T109" s="13">
        <f t="shared" ca="1" si="634"/>
        <v>0.14332264157899646</v>
      </c>
      <c r="U109" s="32">
        <f t="shared" ca="1" si="635"/>
        <v>1212661</v>
      </c>
      <c r="V109" s="17">
        <f t="shared" ca="1" si="635"/>
        <v>1085890</v>
      </c>
      <c r="W109" s="13">
        <f t="shared" ca="1" si="636"/>
        <v>0.11674386908434556</v>
      </c>
      <c r="X109" s="32">
        <f t="shared" ca="1" si="637"/>
        <v>1121938</v>
      </c>
      <c r="Y109" s="17">
        <f t="shared" ca="1" si="637"/>
        <v>1018462</v>
      </c>
      <c r="Z109" s="13">
        <f t="shared" ca="1" si="638"/>
        <v>0.10160025607239151</v>
      </c>
      <c r="AA109" s="32">
        <f t="shared" ca="1" si="639"/>
        <v>1232174</v>
      </c>
      <c r="AB109" s="17">
        <f t="shared" ca="1" si="639"/>
        <v>1081179</v>
      </c>
      <c r="AC109" s="13">
        <f t="shared" ca="1" si="640"/>
        <v>0.1396577255015127</v>
      </c>
      <c r="AD109" s="141"/>
      <c r="AE109" s="32">
        <f t="shared" ca="1" si="641"/>
        <v>270001</v>
      </c>
      <c r="AF109" s="17">
        <f t="shared" ca="1" si="641"/>
        <v>220677</v>
      </c>
      <c r="AG109" s="13">
        <f t="shared" ca="1" si="642"/>
        <v>0.22351219202726155</v>
      </c>
      <c r="AH109" s="32">
        <f t="shared" ca="1" si="643"/>
        <v>475839</v>
      </c>
      <c r="AI109" s="17">
        <f t="shared" ca="1" si="643"/>
        <v>424371</v>
      </c>
      <c r="AJ109" s="13">
        <f t="shared" ca="1" si="644"/>
        <v>0.12128067186494836</v>
      </c>
      <c r="AK109" s="32">
        <f t="shared" ca="1" si="645"/>
        <v>434787</v>
      </c>
      <c r="AL109" s="17">
        <f t="shared" ca="1" si="645"/>
        <v>371895</v>
      </c>
      <c r="AM109" s="13">
        <f t="shared" ca="1" si="646"/>
        <v>0.169112249425241</v>
      </c>
      <c r="AN109" s="32">
        <f t="shared" ca="1" si="647"/>
        <v>444770</v>
      </c>
      <c r="AO109" s="17">
        <f t="shared" ca="1" si="647"/>
        <v>433225</v>
      </c>
      <c r="AP109" s="13">
        <f t="shared" ca="1" si="648"/>
        <v>2.6648969934791392E-2</v>
      </c>
      <c r="AQ109" s="32">
        <f t="shared" ca="1" si="649"/>
        <v>564287</v>
      </c>
      <c r="AR109" s="17">
        <f t="shared" ca="1" si="649"/>
        <v>449928</v>
      </c>
      <c r="AS109" s="13">
        <f t="shared" ca="1" si="650"/>
        <v>0.2541717785956864</v>
      </c>
      <c r="AT109" s="32">
        <f t="shared" ca="1" si="651"/>
        <v>356225</v>
      </c>
      <c r="AU109" s="17">
        <f t="shared" ca="1" si="651"/>
        <v>327903</v>
      </c>
      <c r="AV109" s="13">
        <f t="shared" ca="1" si="652"/>
        <v>8.637310424119328E-2</v>
      </c>
      <c r="AW109" s="32">
        <f t="shared" ca="1" si="653"/>
        <v>341683</v>
      </c>
      <c r="AX109" s="17">
        <f t="shared" ca="1" si="653"/>
        <v>294279</v>
      </c>
      <c r="AY109" s="13">
        <f t="shared" ca="1" si="654"/>
        <v>0.16108522864356614</v>
      </c>
      <c r="AZ109" s="32">
        <f t="shared" ca="1" si="655"/>
        <v>488170</v>
      </c>
      <c r="BA109" s="17">
        <f t="shared" ca="1" si="655"/>
        <v>456787</v>
      </c>
      <c r="BB109" s="13">
        <f t="shared" ca="1" si="656"/>
        <v>6.8703794109727295E-2</v>
      </c>
      <c r="BC109" s="32">
        <f t="shared" ca="1" si="657"/>
        <v>430670</v>
      </c>
      <c r="BD109" s="17">
        <f t="shared" ca="1" si="657"/>
        <v>379137</v>
      </c>
      <c r="BE109" s="13">
        <f t="shared" ca="1" si="658"/>
        <v>0.13592184355523201</v>
      </c>
      <c r="BF109" s="32">
        <f t="shared" ca="1" si="659"/>
        <v>449150</v>
      </c>
      <c r="BG109" s="17">
        <f t="shared" ca="1" si="659"/>
        <v>403251</v>
      </c>
      <c r="BH109" s="13">
        <f t="shared" ca="1" si="660"/>
        <v>0.11382240837592467</v>
      </c>
      <c r="BI109" s="32">
        <f t="shared" ca="1" si="661"/>
        <v>631308</v>
      </c>
      <c r="BJ109" s="17">
        <f t="shared" ca="1" si="661"/>
        <v>522937</v>
      </c>
      <c r="BK109" s="13">
        <f t="shared" ca="1" si="662"/>
        <v>0.20723528838081834</v>
      </c>
      <c r="BL109" s="32">
        <f t="shared" ca="1" si="663"/>
        <v>345472</v>
      </c>
      <c r="BM109" s="17">
        <f t="shared" ca="1" si="663"/>
        <v>314057</v>
      </c>
      <c r="BN109" s="13">
        <f t="shared" ca="1" si="664"/>
        <v>0.10002961245888485</v>
      </c>
      <c r="BO109" s="159" t="str">
        <f t="shared" si="665"/>
        <v>High Value</v>
      </c>
      <c r="BP109" s="249"/>
    </row>
    <row r="110" spans="1:68" hidden="1" x14ac:dyDescent="0.2">
      <c r="A110" s="6">
        <f>A$32</f>
        <v>70</v>
      </c>
      <c r="B110" s="3" t="str">
        <f t="shared" si="667"/>
        <v>&gt;= 0</v>
      </c>
      <c r="D110" s="238"/>
      <c r="E110" s="79" t="str">
        <f>$E$32</f>
        <v>Opportunity</v>
      </c>
      <c r="F110" s="32">
        <f t="shared" ca="1" si="627"/>
        <v>2467715</v>
      </c>
      <c r="G110" s="17">
        <f t="shared" ca="1" si="627"/>
        <v>2157864</v>
      </c>
      <c r="H110" s="13">
        <f t="shared" ca="1" si="628"/>
        <v>0.14359153310866671</v>
      </c>
      <c r="I110" s="141"/>
      <c r="J110" s="32">
        <f t="shared" ca="1" si="629"/>
        <v>2765906</v>
      </c>
      <c r="K110" s="17">
        <f t="shared" ca="1" si="629"/>
        <v>2466721</v>
      </c>
      <c r="L110" s="13">
        <f t="shared" ca="1" si="630"/>
        <v>0.12128854459016646</v>
      </c>
      <c r="M110" s="141"/>
      <c r="N110" s="32">
        <f t="shared" ca="1" si="631"/>
        <v>2765909</v>
      </c>
      <c r="O110" s="17">
        <f t="shared" ca="1" si="631"/>
        <v>2466719</v>
      </c>
      <c r="P110" s="13">
        <f t="shared" ca="1" si="632"/>
        <v>0.12129066991416533</v>
      </c>
      <c r="Q110" s="141"/>
      <c r="R110" s="32">
        <f t="shared" ca="1" si="633"/>
        <v>892211</v>
      </c>
      <c r="S110" s="17">
        <f t="shared" ca="1" si="633"/>
        <v>762988</v>
      </c>
      <c r="T110" s="13">
        <f t="shared" ca="1" si="634"/>
        <v>0.16936439367329501</v>
      </c>
      <c r="U110" s="32">
        <f t="shared" ca="1" si="635"/>
        <v>1030178</v>
      </c>
      <c r="V110" s="17">
        <f t="shared" ca="1" si="635"/>
        <v>912344</v>
      </c>
      <c r="W110" s="13">
        <f t="shared" ca="1" si="636"/>
        <v>0.12915523092166989</v>
      </c>
      <c r="X110" s="32">
        <f t="shared" ca="1" si="637"/>
        <v>962614</v>
      </c>
      <c r="Y110" s="17">
        <f t="shared" ca="1" si="637"/>
        <v>860035</v>
      </c>
      <c r="Z110" s="13">
        <f t="shared" ca="1" si="638"/>
        <v>0.11927305284087275</v>
      </c>
      <c r="AA110" s="32">
        <f t="shared" ca="1" si="639"/>
        <v>1095705</v>
      </c>
      <c r="AB110" s="17">
        <f t="shared" ca="1" si="639"/>
        <v>964943</v>
      </c>
      <c r="AC110" s="13">
        <f t="shared" ca="1" si="640"/>
        <v>0.13551266758761918</v>
      </c>
      <c r="AD110" s="141"/>
      <c r="AE110" s="32">
        <f t="shared" ca="1" si="641"/>
        <v>245188</v>
      </c>
      <c r="AF110" s="17">
        <f t="shared" ca="1" si="641"/>
        <v>198473</v>
      </c>
      <c r="AG110" s="13">
        <f t="shared" ca="1" si="642"/>
        <v>0.23537206572178584</v>
      </c>
      <c r="AH110" s="32">
        <f t="shared" ca="1" si="643"/>
        <v>418975</v>
      </c>
      <c r="AI110" s="17">
        <f t="shared" ca="1" si="643"/>
        <v>364796</v>
      </c>
      <c r="AJ110" s="13">
        <f t="shared" ca="1" si="644"/>
        <v>0.14851862410772049</v>
      </c>
      <c r="AK110" s="32">
        <f t="shared" ca="1" si="645"/>
        <v>381948</v>
      </c>
      <c r="AL110" s="17">
        <f t="shared" ca="1" si="645"/>
        <v>310765</v>
      </c>
      <c r="AM110" s="13">
        <f t="shared" ca="1" si="646"/>
        <v>0.22905732627548148</v>
      </c>
      <c r="AN110" s="32">
        <f t="shared" ca="1" si="647"/>
        <v>399924</v>
      </c>
      <c r="AO110" s="17">
        <f t="shared" ca="1" si="647"/>
        <v>385214</v>
      </c>
      <c r="AP110" s="13">
        <f t="shared" ca="1" si="648"/>
        <v>3.8186566428011444E-2</v>
      </c>
      <c r="AQ110" s="32">
        <f t="shared" ca="1" si="649"/>
        <v>481894</v>
      </c>
      <c r="AR110" s="17">
        <f t="shared" ca="1" si="649"/>
        <v>378926</v>
      </c>
      <c r="AS110" s="13">
        <f t="shared" ca="1" si="650"/>
        <v>0.27173643402669651</v>
      </c>
      <c r="AT110" s="32">
        <f t="shared" ca="1" si="651"/>
        <v>323151</v>
      </c>
      <c r="AU110" s="17">
        <f t="shared" ca="1" si="651"/>
        <v>297314</v>
      </c>
      <c r="AV110" s="13">
        <f t="shared" ca="1" si="652"/>
        <v>8.6901390449154764E-2</v>
      </c>
      <c r="AW110" s="32">
        <f t="shared" ca="1" si="653"/>
        <v>313300</v>
      </c>
      <c r="AX110" s="17">
        <f t="shared" ca="1" si="653"/>
        <v>266172</v>
      </c>
      <c r="AY110" s="13">
        <f t="shared" ca="1" si="654"/>
        <v>0.17705844341253024</v>
      </c>
      <c r="AZ110" s="32">
        <f t="shared" ca="1" si="655"/>
        <v>442836</v>
      </c>
      <c r="BA110" s="17">
        <f t="shared" ca="1" si="655"/>
        <v>404274</v>
      </c>
      <c r="BB110" s="13">
        <f t="shared" ca="1" si="656"/>
        <v>9.5385802698170055E-2</v>
      </c>
      <c r="BC110" s="32">
        <f t="shared" ca="1" si="657"/>
        <v>382499</v>
      </c>
      <c r="BD110" s="17">
        <f t="shared" ca="1" si="657"/>
        <v>336941</v>
      </c>
      <c r="BE110" s="13">
        <f t="shared" ca="1" si="658"/>
        <v>0.13521061550835309</v>
      </c>
      <c r="BF110" s="32">
        <f t="shared" ca="1" si="659"/>
        <v>404147</v>
      </c>
      <c r="BG110" s="17">
        <f t="shared" ca="1" si="659"/>
        <v>368724</v>
      </c>
      <c r="BH110" s="13">
        <f t="shared" ca="1" si="660"/>
        <v>9.6069146570334454E-2</v>
      </c>
      <c r="BI110" s="32">
        <f t="shared" ca="1" si="661"/>
        <v>577891</v>
      </c>
      <c r="BJ110" s="17">
        <f t="shared" ca="1" si="661"/>
        <v>476754</v>
      </c>
      <c r="BK110" s="13">
        <f t="shared" ca="1" si="662"/>
        <v>0.21213665747953872</v>
      </c>
      <c r="BL110" s="32">
        <f t="shared" ca="1" si="663"/>
        <v>340831</v>
      </c>
      <c r="BM110" s="17">
        <f t="shared" ca="1" si="663"/>
        <v>309386</v>
      </c>
      <c r="BN110" s="13">
        <f t="shared" ca="1" si="664"/>
        <v>0.10163679028786048</v>
      </c>
      <c r="BO110" s="159" t="str">
        <f t="shared" si="665"/>
        <v>Opportunity</v>
      </c>
      <c r="BP110" s="250"/>
    </row>
    <row r="111" spans="1:68" hidden="1" x14ac:dyDescent="0.2">
      <c r="A111" s="6">
        <f>A$33</f>
        <v>100</v>
      </c>
      <c r="B111" s="3" t="str">
        <f t="shared" ref="B111" si="668">B$33</f>
        <v>&gt;= 0</v>
      </c>
      <c r="D111" s="239"/>
      <c r="E111" s="78" t="str">
        <f>$E$33</f>
        <v>Marginal</v>
      </c>
      <c r="F111" s="125">
        <f t="shared" ca="1" si="627"/>
        <v>759964</v>
      </c>
      <c r="G111" s="99">
        <f t="shared" ca="1" si="627"/>
        <v>661564</v>
      </c>
      <c r="H111" s="100">
        <f t="shared" ca="1" si="628"/>
        <v>0.14873844405076456</v>
      </c>
      <c r="I111" s="141"/>
      <c r="J111" s="125">
        <f t="shared" ca="1" si="629"/>
        <v>849608</v>
      </c>
      <c r="K111" s="99">
        <f t="shared" ca="1" si="629"/>
        <v>759732</v>
      </c>
      <c r="L111" s="100">
        <f t="shared" ca="1" si="630"/>
        <v>0.11829961091542807</v>
      </c>
      <c r="M111" s="141"/>
      <c r="N111" s="125">
        <f t="shared" ca="1" si="631"/>
        <v>849605</v>
      </c>
      <c r="O111" s="99">
        <f t="shared" ca="1" si="631"/>
        <v>759734</v>
      </c>
      <c r="P111" s="100">
        <f t="shared" ca="1" si="632"/>
        <v>0.11829271824085799</v>
      </c>
      <c r="Q111" s="141"/>
      <c r="R111" s="125">
        <f t="shared" ca="1" si="633"/>
        <v>310832</v>
      </c>
      <c r="S111" s="99">
        <f t="shared" ca="1" si="633"/>
        <v>266681</v>
      </c>
      <c r="T111" s="100">
        <f t="shared" ca="1" si="634"/>
        <v>0.16555735129236804</v>
      </c>
      <c r="U111" s="125">
        <f t="shared" ca="1" si="635"/>
        <v>346588</v>
      </c>
      <c r="V111" s="99">
        <f t="shared" ca="1" si="635"/>
        <v>307547</v>
      </c>
      <c r="W111" s="100">
        <f t="shared" ca="1" si="636"/>
        <v>0.12694319892569267</v>
      </c>
      <c r="X111" s="125">
        <f t="shared" ca="1" si="637"/>
        <v>337475</v>
      </c>
      <c r="Y111" s="99">
        <f t="shared" ca="1" si="637"/>
        <v>296164</v>
      </c>
      <c r="Z111" s="100">
        <f t="shared" ca="1" si="638"/>
        <v>0.13948690590348592</v>
      </c>
      <c r="AA111" s="125">
        <f t="shared" ca="1" si="639"/>
        <v>395056</v>
      </c>
      <c r="AB111" s="99">
        <f t="shared" ca="1" si="639"/>
        <v>350651</v>
      </c>
      <c r="AC111" s="100">
        <f t="shared" ca="1" si="640"/>
        <v>0.12663588582379631</v>
      </c>
      <c r="AD111" s="141"/>
      <c r="AE111" s="125">
        <f t="shared" ca="1" si="641"/>
        <v>100861</v>
      </c>
      <c r="AF111" s="99">
        <f t="shared" ca="1" si="641"/>
        <v>80278</v>
      </c>
      <c r="AG111" s="100">
        <f t="shared" ca="1" si="642"/>
        <v>0.25639652208575203</v>
      </c>
      <c r="AH111" s="125">
        <f t="shared" ca="1" si="643"/>
        <v>151128</v>
      </c>
      <c r="AI111" s="99">
        <f t="shared" ca="1" si="643"/>
        <v>128801</v>
      </c>
      <c r="AJ111" s="100">
        <f t="shared" ca="1" si="644"/>
        <v>0.17334492744621549</v>
      </c>
      <c r="AK111" s="125">
        <f t="shared" ca="1" si="645"/>
        <v>134414</v>
      </c>
      <c r="AL111" s="99">
        <f t="shared" ca="1" si="645"/>
        <v>115647</v>
      </c>
      <c r="AM111" s="100">
        <f t="shared" ca="1" si="646"/>
        <v>0.16227831245082017</v>
      </c>
      <c r="AN111" s="125">
        <f t="shared" ca="1" si="647"/>
        <v>141497</v>
      </c>
      <c r="AO111" s="99">
        <f t="shared" ca="1" si="647"/>
        <v>133930</v>
      </c>
      <c r="AP111" s="100">
        <f t="shared" ca="1" si="648"/>
        <v>5.6499664003583965E-2</v>
      </c>
      <c r="AQ111" s="125">
        <f t="shared" ca="1" si="649"/>
        <v>169706</v>
      </c>
      <c r="AR111" s="99">
        <f t="shared" ca="1" si="649"/>
        <v>135526</v>
      </c>
      <c r="AS111" s="100">
        <f t="shared" ca="1" si="650"/>
        <v>0.25220252940395199</v>
      </c>
      <c r="AT111" s="125">
        <f t="shared" ca="1" si="651"/>
        <v>118495</v>
      </c>
      <c r="AU111" s="99">
        <f t="shared" ca="1" si="651"/>
        <v>107506</v>
      </c>
      <c r="AV111" s="100">
        <f t="shared" ca="1" si="652"/>
        <v>0.1022175506483359</v>
      </c>
      <c r="AW111" s="125">
        <f t="shared" ca="1" si="653"/>
        <v>120177</v>
      </c>
      <c r="AX111" s="99">
        <f t="shared" ca="1" si="653"/>
        <v>96041</v>
      </c>
      <c r="AY111" s="100">
        <f t="shared" ca="1" si="654"/>
        <v>0.25130933663747773</v>
      </c>
      <c r="AZ111" s="125">
        <f t="shared" ca="1" si="655"/>
        <v>165250</v>
      </c>
      <c r="BA111" s="99">
        <f t="shared" ca="1" si="655"/>
        <v>144680</v>
      </c>
      <c r="BB111" s="100">
        <f t="shared" ca="1" si="656"/>
        <v>0.14217583632844899</v>
      </c>
      <c r="BC111" s="125">
        <f t="shared" ca="1" si="657"/>
        <v>144265</v>
      </c>
      <c r="BD111" s="99">
        <f t="shared" ca="1" si="657"/>
        <v>124855</v>
      </c>
      <c r="BE111" s="100">
        <f t="shared" ca="1" si="658"/>
        <v>0.15546033398742543</v>
      </c>
      <c r="BF111" s="125">
        <f t="shared" ca="1" si="659"/>
        <v>157701</v>
      </c>
      <c r="BG111" s="99">
        <f t="shared" ca="1" si="659"/>
        <v>142508</v>
      </c>
      <c r="BH111" s="100">
        <f t="shared" ca="1" si="660"/>
        <v>0.10661155864933898</v>
      </c>
      <c r="BI111" s="125">
        <f t="shared" ca="1" si="661"/>
        <v>217346</v>
      </c>
      <c r="BJ111" s="99">
        <f t="shared" ca="1" si="661"/>
        <v>183088</v>
      </c>
      <c r="BK111" s="100">
        <f t="shared" ca="1" si="662"/>
        <v>0.18711220833697456</v>
      </c>
      <c r="BL111" s="125">
        <f t="shared" ca="1" si="663"/>
        <v>126095</v>
      </c>
      <c r="BM111" s="99">
        <f t="shared" ca="1" si="663"/>
        <v>119031</v>
      </c>
      <c r="BN111" s="100">
        <f t="shared" ca="1" si="664"/>
        <v>5.9345884685502094E-2</v>
      </c>
      <c r="BO111" s="156" t="str">
        <f t="shared" si="665"/>
        <v>Marginal</v>
      </c>
      <c r="BP111" s="251"/>
    </row>
    <row r="112" spans="1:68" ht="3.75" hidden="1" customHeight="1" x14ac:dyDescent="0.2">
      <c r="A112" s="6"/>
      <c r="D112" s="144"/>
      <c r="E112" s="144"/>
      <c r="F112" s="144"/>
      <c r="G112" s="144"/>
      <c r="H112" s="160"/>
      <c r="I112" s="138"/>
      <c r="J112" s="144"/>
      <c r="K112" s="144"/>
      <c r="L112" s="160"/>
      <c r="M112" s="138"/>
      <c r="N112" s="144"/>
      <c r="O112" s="144"/>
      <c r="P112" s="160"/>
      <c r="Q112" s="138"/>
      <c r="R112" s="144"/>
      <c r="S112" s="144"/>
      <c r="T112" s="160"/>
      <c r="U112" s="144"/>
      <c r="V112" s="144"/>
      <c r="W112" s="160"/>
      <c r="X112" s="144"/>
      <c r="Y112" s="144"/>
      <c r="Z112" s="160"/>
      <c r="AA112" s="144"/>
      <c r="AB112" s="144"/>
      <c r="AC112" s="160"/>
      <c r="AD112" s="138"/>
      <c r="AE112" s="144"/>
      <c r="AF112" s="144"/>
      <c r="AG112" s="160"/>
      <c r="AH112" s="144"/>
      <c r="AI112" s="144"/>
      <c r="AJ112" s="160"/>
      <c r="AK112" s="144"/>
      <c r="AL112" s="144"/>
      <c r="AM112" s="160"/>
      <c r="AN112" s="144"/>
      <c r="AO112" s="144"/>
      <c r="AP112" s="160"/>
      <c r="AQ112" s="144"/>
      <c r="AR112" s="144"/>
      <c r="AS112" s="160"/>
      <c r="AT112" s="144"/>
      <c r="AU112" s="144"/>
      <c r="AV112" s="160"/>
      <c r="AW112" s="144"/>
      <c r="AX112" s="144"/>
      <c r="AY112" s="160"/>
      <c r="AZ112" s="144"/>
      <c r="BA112" s="144"/>
      <c r="BB112" s="160"/>
      <c r="BC112" s="144"/>
      <c r="BD112" s="144"/>
      <c r="BE112" s="160"/>
      <c r="BF112" s="144"/>
      <c r="BG112" s="144"/>
      <c r="BH112" s="160"/>
      <c r="BI112" s="144"/>
      <c r="BJ112" s="144"/>
      <c r="BK112" s="160"/>
      <c r="BL112" s="144"/>
      <c r="BM112" s="144"/>
      <c r="BN112" s="160"/>
      <c r="BO112" s="144"/>
      <c r="BP112" s="144"/>
    </row>
    <row r="113" spans="4:68" ht="15" thickBot="1" x14ac:dyDescent="0.25">
      <c r="D113" s="236" t="s">
        <v>169</v>
      </c>
      <c r="E113" s="135" t="str">
        <f>$E$29</f>
        <v>Total Active</v>
      </c>
      <c r="F113" s="128">
        <f t="shared" ref="F113:G117" ca="1" si="669">IFERROR(F71 / F29, 0)</f>
        <v>2.3510277737883403</v>
      </c>
      <c r="G113" s="116">
        <f t="shared" ca="1" si="669"/>
        <v>2.2962891508851042</v>
      </c>
      <c r="H113" s="115">
        <f t="shared" ref="H113:H117" ca="1" si="670">IF(F$9 = 0, 0, IFERROR((F113 - G113) / G113, 0))</f>
        <v>2.3837861569888558E-2</v>
      </c>
      <c r="I113" s="141"/>
      <c r="J113" s="128">
        <f ca="1">IFERROR(J71 / J29, 0)</f>
        <v>2.4104232909748289</v>
      </c>
      <c r="K113" s="116">
        <f ca="1">IFERROR(K71 / K29, 0)</f>
        <v>2.3507432472452265</v>
      </c>
      <c r="L113" s="115">
        <f t="shared" ref="L113:L117" ca="1" si="671">IF(J$9 = 0, 0, IFERROR((J113 - K113) / K113, 0))</f>
        <v>2.5387733772941727E-2</v>
      </c>
      <c r="M113" s="141"/>
      <c r="N113" s="128">
        <f ca="1">IFERROR(N71 / N29, 0)</f>
        <v>2.4104232909748289</v>
      </c>
      <c r="O113" s="116">
        <f ca="1">IFERROR(O71 / O29, 0)</f>
        <v>2.3507432472452265</v>
      </c>
      <c r="P113" s="115">
        <f t="shared" ref="P113:P117" ca="1" si="672">IF(N$9 = 0, 0, IFERROR((N113 - O113) / O113, 0))</f>
        <v>2.5387733772941727E-2</v>
      </c>
      <c r="Q113" s="141"/>
      <c r="R113" s="128">
        <f ca="1">IFERROR(R71 / R29, 0)</f>
        <v>1.6169004556803677</v>
      </c>
      <c r="S113" s="116">
        <f ca="1">IFERROR(S71 / S29, 0)</f>
        <v>1.5795347437139604</v>
      </c>
      <c r="T113" s="115">
        <f t="shared" ref="T113:T117" ca="1" si="673">IF(R$9 = 0, 0, IFERROR((R113 - S113) / S113, 0))</f>
        <v>2.3656150721033997E-2</v>
      </c>
      <c r="U113" s="128">
        <f ca="1">IFERROR(U71 / U29, 0)</f>
        <v>1.6548266100813565</v>
      </c>
      <c r="V113" s="116">
        <f ca="1">IFERROR(V71 / V29, 0)</f>
        <v>1.6327997754384078</v>
      </c>
      <c r="W113" s="115">
        <f t="shared" ref="W113:W117" ca="1" si="674">IF(U$9 = 0, 0, IFERROR((U113 - V113) / V113, 0))</f>
        <v>1.3490223954149195E-2</v>
      </c>
      <c r="X113" s="128">
        <f ca="1">IFERROR(X71 / X29, 0)</f>
        <v>1.6510821424931998</v>
      </c>
      <c r="Y113" s="116">
        <f ca="1">IFERROR(Y71 / Y29, 0)</f>
        <v>1.6336283123798307</v>
      </c>
      <c r="Z113" s="115">
        <f t="shared" ref="Z113:Z117" ca="1" si="675">IF(X$9 = 0, 0, IFERROR((X113 - Y113) / Y113, 0))</f>
        <v>1.0684088896539001E-2</v>
      </c>
      <c r="AA113" s="128">
        <f ca="1">IFERROR(AA71 / AA29, 0)</f>
        <v>1.602921511374473</v>
      </c>
      <c r="AB113" s="116">
        <f ca="1">IFERROR(AB71 / AB29, 0)</f>
        <v>1.57344923408351</v>
      </c>
      <c r="AC113" s="115">
        <f t="shared" ref="AC113:AC117" ca="1" si="676">IF(AA$9 = 0, 0, IFERROR((AA113 - AB113) / AB113, 0))</f>
        <v>1.873099980129311E-2</v>
      </c>
      <c r="AD113" s="141"/>
      <c r="AE113" s="128">
        <f ca="1">IFERROR(AE71 / AE29, 0)</f>
        <v>1.2646212085806421</v>
      </c>
      <c r="AF113" s="116">
        <f ca="1">IFERROR(AF71 / AF29, 0)</f>
        <v>1.2380613889759549</v>
      </c>
      <c r="AG113" s="115">
        <f t="shared" ref="AG113:AG117" ca="1" si="677">IF(AE$9 = 0, 0, IFERROR((AE113 - AF113) / AF113, 0))</f>
        <v>2.1452748499535886E-2</v>
      </c>
      <c r="AH113" s="128">
        <f ca="1">IFERROR(AH71 / AH29, 0)</f>
        <v>1.3516762711324779</v>
      </c>
      <c r="AI113" s="116">
        <f ca="1">IFERROR(AI71 / AI29, 0)</f>
        <v>1.3547269041577477</v>
      </c>
      <c r="AJ113" s="115">
        <f t="shared" ref="AJ113:AJ117" ca="1" si="678">IF(AH$9 = 0, 0, IFERROR((AH113 - AI113) / AI113, 0))</f>
        <v>-2.2518435382859513E-3</v>
      </c>
      <c r="AK113" s="128">
        <f ca="1">IFERROR(AK71 / AK29, 0)</f>
        <v>1.3207942681126696</v>
      </c>
      <c r="AL113" s="116">
        <f ca="1">IFERROR(AL71 / AL29, 0)</f>
        <v>1.2885394863301209</v>
      </c>
      <c r="AM113" s="115">
        <f t="shared" ref="AM113:AM117" ca="1" si="679">IF(AK$9 = 0, 0, IFERROR((AK113 - AL113) / AL113, 0))</f>
        <v>2.503204762037467E-2</v>
      </c>
      <c r="AN113" s="128">
        <f ca="1">IFERROR(AN71 / AN29, 0)</f>
        <v>1.3231599234254849</v>
      </c>
      <c r="AO113" s="116">
        <f ca="1">IFERROR(AO71 / AO29, 0)</f>
        <v>1.3305403398807305</v>
      </c>
      <c r="AP113" s="115">
        <f t="shared" ref="AP113:AP117" ca="1" si="680">IF(AN$9 = 0, 0, IFERROR((AN113 - AO113) / AO113, 0))</f>
        <v>-5.5469317494779178E-3</v>
      </c>
      <c r="AQ113" s="128">
        <f ca="1">IFERROR(AQ71 / AQ29, 0)</f>
        <v>1.3786355133665584</v>
      </c>
      <c r="AR113" s="116">
        <f ca="1">IFERROR(AR71 / AR29, 0)</f>
        <v>1.3539399202262956</v>
      </c>
      <c r="AS113" s="115">
        <f t="shared" ref="AS113:AS117" ca="1" si="681">IF(AQ$9 = 0, 0, IFERROR((AQ113 - AR113) / AR113, 0))</f>
        <v>1.8239799839962788E-2</v>
      </c>
      <c r="AT113" s="128">
        <f ca="1">IFERROR(AT71 / AT29, 0)</f>
        <v>1.275823543603734</v>
      </c>
      <c r="AU113" s="116">
        <f ca="1">IFERROR(AU71 / AU29, 0)</f>
        <v>1.2740672913117548</v>
      </c>
      <c r="AV113" s="115">
        <f t="shared" ref="AV113:AV117" ca="1" si="682">IF(AT$9 = 0, 0, IFERROR((AT113 - AU113) / AU113, 0))</f>
        <v>1.3784611723066634E-3</v>
      </c>
      <c r="AW113" s="128">
        <f ca="1">IFERROR(AW71 / AW29, 0)</f>
        <v>1.28715341707506</v>
      </c>
      <c r="AX113" s="116">
        <f ca="1">IFERROR(AX71 / AX29, 0)</f>
        <v>1.2755395749611469</v>
      </c>
      <c r="AY113" s="115">
        <f t="shared" ref="AY113:AY117" ca="1" si="683">IF(AW$9 = 0, 0, IFERROR((AW113 - AX113) / AX113, 0))</f>
        <v>9.1050425575912846E-3</v>
      </c>
      <c r="AZ113" s="128">
        <f ca="1">IFERROR(AZ71 / AZ29, 0)</f>
        <v>1.362372450473881</v>
      </c>
      <c r="BA113" s="116">
        <f ca="1">IFERROR(BA71 / BA29, 0)</f>
        <v>1.360823935858158</v>
      </c>
      <c r="BB113" s="115">
        <f t="shared" ref="BB113:BB117" ca="1" si="684">IF(AZ$9 = 0, 0, IFERROR((AZ113 - BA113) / BA113, 0))</f>
        <v>1.1379242934513127E-3</v>
      </c>
      <c r="BC113" s="128">
        <f ca="1">IFERROR(BC71 / BC29, 0)</f>
        <v>1.3265593096274608</v>
      </c>
      <c r="BD113" s="116">
        <f ca="1">IFERROR(BD71 / BD29, 0)</f>
        <v>1.3254546121132131</v>
      </c>
      <c r="BE113" s="115">
        <f t="shared" ref="BE113:BE117" ca="1" si="685">IF(BC$9 = 0, 0, IFERROR((BC113 - BD113) / BD113, 0))</f>
        <v>8.3344801410169343E-4</v>
      </c>
      <c r="BF113" s="128">
        <f ca="1">IFERROR(BF71 / BF29, 0)</f>
        <v>1.2977769116610951</v>
      </c>
      <c r="BG113" s="116">
        <f ca="1">IFERROR(BG71 / BG29, 0)</f>
        <v>1.2854340809960434</v>
      </c>
      <c r="BH113" s="115">
        <f t="shared" ref="BH113:BH117" ca="1" si="686">IF(BF$9 = 0, 0, IFERROR((BF113 - BG113) / BG113, 0))</f>
        <v>9.6020720529578826E-3</v>
      </c>
      <c r="BI113" s="128">
        <f ca="1">IFERROR(BI71 / BI29, 0)</f>
        <v>1.3301238461915008</v>
      </c>
      <c r="BJ113" s="116">
        <f ca="1">IFERROR(BJ71 / BJ29, 0)</f>
        <v>1.3075821591663088</v>
      </c>
      <c r="BK113" s="115">
        <f t="shared" ref="BK113:BK117" ca="1" si="687">IF(BI$9 = 0, 0, IFERROR((BI113 - BJ113) / BJ113, 0))</f>
        <v>1.7239212746344115E-2</v>
      </c>
      <c r="BL113" s="128">
        <f ca="1">IFERROR(BL71 / BL29, 0)</f>
        <v>1.2575619295958278</v>
      </c>
      <c r="BM113" s="116">
        <f ca="1">IFERROR(BM71 / BM29, 0)</f>
        <v>1.2496756868415617</v>
      </c>
      <c r="BN113" s="115">
        <f t="shared" ref="BN113:BN117" ca="1" si="688">IF(BL$9 = 0, 0, IFERROR((BL113 - BM113) / BM113, 0))</f>
        <v>6.31063150007969E-3</v>
      </c>
      <c r="BO113" s="158" t="str">
        <f t="shared" ref="BO113:BO117" si="689">E113</f>
        <v>Total Active</v>
      </c>
      <c r="BP113" s="248" t="str">
        <f>$D113</f>
        <v>ORDERS PER CUST</v>
      </c>
    </row>
    <row r="114" spans="4:68" ht="15" thickTop="1" x14ac:dyDescent="0.2">
      <c r="D114" s="237"/>
      <c r="E114" s="136" t="str">
        <f>$E$30</f>
        <v>Elite</v>
      </c>
      <c r="F114" s="129">
        <f t="shared" ca="1" si="669"/>
        <v>13.196621111187419</v>
      </c>
      <c r="G114" s="109">
        <f t="shared" ca="1" si="669"/>
        <v>12.75204125483455</v>
      </c>
      <c r="H114" s="108">
        <f t="shared" ca="1" si="670"/>
        <v>3.4863426761917012E-2</v>
      </c>
      <c r="I114" s="141"/>
      <c r="J114" s="129">
        <f t="shared" ref="J114:K117" ca="1" si="690">IFERROR(J72 / J30, 0)</f>
        <v>14.120763676575814</v>
      </c>
      <c r="K114" s="109">
        <f t="shared" ca="1" si="690"/>
        <v>13.192927038626609</v>
      </c>
      <c r="L114" s="108">
        <f t="shared" ca="1" si="671"/>
        <v>7.0328338452313149E-2</v>
      </c>
      <c r="M114" s="141"/>
      <c r="N114" s="129">
        <f t="shared" ref="N114:O117" ca="1" si="691">IFERROR(N72 / N30, 0)</f>
        <v>14.120763676575814</v>
      </c>
      <c r="O114" s="109">
        <f t="shared" ca="1" si="691"/>
        <v>13.192927038626609</v>
      </c>
      <c r="P114" s="108">
        <f t="shared" ca="1" si="672"/>
        <v>7.0328338452313149E-2</v>
      </c>
      <c r="Q114" s="141"/>
      <c r="R114" s="129">
        <f t="shared" ref="R114:S117" ca="1" si="692">IFERROR(R72 / R30, 0)</f>
        <v>5.1637005054759895</v>
      </c>
      <c r="S114" s="109">
        <f t="shared" ca="1" si="692"/>
        <v>4.8372710673380181</v>
      </c>
      <c r="T114" s="108">
        <f t="shared" ca="1" si="673"/>
        <v>6.7482147184612415E-2</v>
      </c>
      <c r="U114" s="129">
        <f t="shared" ref="U114:V117" ca="1" si="693">IFERROR(U72 / U30, 0)</f>
        <v>5.0990010786474702</v>
      </c>
      <c r="V114" s="109">
        <f t="shared" ca="1" si="693"/>
        <v>5.0115792194365465</v>
      </c>
      <c r="W114" s="108">
        <f t="shared" ca="1" si="674"/>
        <v>1.7443974320883345E-2</v>
      </c>
      <c r="X114" s="129">
        <f t="shared" ref="X114:Y117" ca="1" si="694">IFERROR(X72 / X30, 0)</f>
        <v>5.5407341970946211</v>
      </c>
      <c r="Y114" s="109">
        <f t="shared" ca="1" si="694"/>
        <v>5.2533905488450943</v>
      </c>
      <c r="Z114" s="108">
        <f t="shared" ca="1" si="675"/>
        <v>5.4696799253331069E-2</v>
      </c>
      <c r="AA114" s="129">
        <f t="shared" ref="AA114:AB117" ca="1" si="695">IFERROR(AA72 / AA30, 0)</f>
        <v>5.2408819476343593</v>
      </c>
      <c r="AB114" s="109">
        <f t="shared" ca="1" si="695"/>
        <v>5.0167651365954651</v>
      </c>
      <c r="AC114" s="108">
        <f t="shared" ca="1" si="676"/>
        <v>4.4673570505432705E-2</v>
      </c>
      <c r="AD114" s="141"/>
      <c r="AE114" s="129">
        <f t="shared" ref="AE114:AF117" ca="1" si="696">IFERROR(AE72 / AE30, 0)</f>
        <v>2.4009695290858724</v>
      </c>
      <c r="AF114" s="109">
        <f t="shared" ca="1" si="696"/>
        <v>2.2988521269412558</v>
      </c>
      <c r="AG114" s="108">
        <f t="shared" ca="1" si="677"/>
        <v>4.4421039938958191E-2</v>
      </c>
      <c r="AH114" s="129">
        <f t="shared" ref="AH114:AI117" ca="1" si="697">IFERROR(AH72 / AH30, 0)</f>
        <v>2.9921774262872862</v>
      </c>
      <c r="AI114" s="109">
        <f t="shared" ca="1" si="697"/>
        <v>2.9961608775137112</v>
      </c>
      <c r="AJ114" s="108">
        <f t="shared" ca="1" si="678"/>
        <v>-1.3295184702266482E-3</v>
      </c>
      <c r="AK114" s="129">
        <f t="shared" ref="AK114:AL117" ca="1" si="698">IFERROR(AK72 / AK30, 0)</f>
        <v>2.679783020492509</v>
      </c>
      <c r="AL114" s="109">
        <f t="shared" ca="1" si="698"/>
        <v>2.4993938263545648</v>
      </c>
      <c r="AM114" s="108">
        <f t="shared" ca="1" si="679"/>
        <v>7.2173177446407846E-2</v>
      </c>
      <c r="AN114" s="129">
        <f t="shared" ref="AN114:AO117" ca="1" si="699">IFERROR(AN72 / AN30, 0)</f>
        <v>2.6752269567350946</v>
      </c>
      <c r="AO114" s="109">
        <f t="shared" ca="1" si="699"/>
        <v>2.7531326139923427</v>
      </c>
      <c r="AP114" s="108">
        <f t="shared" ca="1" si="680"/>
        <v>-2.8297095774212043E-2</v>
      </c>
      <c r="AQ114" s="129">
        <f t="shared" ref="AQ114:AR117" ca="1" si="700">IFERROR(AQ72 / AQ30, 0)</f>
        <v>2.9933604626258301</v>
      </c>
      <c r="AR114" s="109">
        <f t="shared" ca="1" si="700"/>
        <v>2.8621991109620062</v>
      </c>
      <c r="AS114" s="108">
        <f t="shared" ca="1" si="681"/>
        <v>4.5825376425240948E-2</v>
      </c>
      <c r="AT114" s="129">
        <f t="shared" ref="AT114:AU117" ca="1" si="701">IFERROR(AT72 / AT30, 0)</f>
        <v>2.44333207404609</v>
      </c>
      <c r="AU114" s="109">
        <f t="shared" ca="1" si="701"/>
        <v>2.4620397523623332</v>
      </c>
      <c r="AV114" s="108">
        <f t="shared" ca="1" si="682"/>
        <v>-7.5984468968436194E-3</v>
      </c>
      <c r="AW114" s="129">
        <f t="shared" ref="AW114:AX117" ca="1" si="702">IFERROR(AW72 / AW30, 0)</f>
        <v>2.5655028349746343</v>
      </c>
      <c r="AX114" s="109">
        <f t="shared" ca="1" si="702"/>
        <v>2.503781268179174</v>
      </c>
      <c r="AY114" s="108">
        <f t="shared" ca="1" si="683"/>
        <v>2.4651341385082758E-2</v>
      </c>
      <c r="AZ114" s="129">
        <f t="shared" ref="AZ114:BA117" ca="1" si="703">IFERROR(AZ72 / AZ30, 0)</f>
        <v>3.0987748851454824</v>
      </c>
      <c r="BA114" s="109">
        <f t="shared" ca="1" si="703"/>
        <v>3.0190389092118393</v>
      </c>
      <c r="BB114" s="108">
        <f t="shared" ca="1" si="684"/>
        <v>2.6411046141322926E-2</v>
      </c>
      <c r="BC114" s="129">
        <f t="shared" ref="BC114:BD117" ca="1" si="704">IFERROR(BC72 / BC30, 0)</f>
        <v>2.8121201890614449</v>
      </c>
      <c r="BD114" s="109">
        <f t="shared" ca="1" si="704"/>
        <v>2.6989415554532905</v>
      </c>
      <c r="BE114" s="108">
        <f t="shared" ca="1" si="685"/>
        <v>4.1934451444298096E-2</v>
      </c>
      <c r="BF114" s="129">
        <f t="shared" ref="BF114:BG117" ca="1" si="705">IFERROR(BF72 / BF30, 0)</f>
        <v>2.629570747217806</v>
      </c>
      <c r="BG114" s="109">
        <f t="shared" ca="1" si="705"/>
        <v>2.5579219390482981</v>
      </c>
      <c r="BH114" s="108">
        <f t="shared" ca="1" si="686"/>
        <v>2.8010553049232462E-2</v>
      </c>
      <c r="BI114" s="129">
        <f t="shared" ref="BI114:BJ117" ca="1" si="706">IFERROR(BI72 / BI30, 0)</f>
        <v>3.0272498000861168</v>
      </c>
      <c r="BJ114" s="109">
        <f t="shared" ca="1" si="706"/>
        <v>2.8742318721835312</v>
      </c>
      <c r="BK114" s="108">
        <f t="shared" ca="1" si="687"/>
        <v>5.3237850913656147E-2</v>
      </c>
      <c r="BL114" s="129">
        <f t="shared" ref="BL114:BM117" ca="1" si="707">IFERROR(BL72 / BL30, 0)</f>
        <v>2.4666415023119752</v>
      </c>
      <c r="BM114" s="109">
        <f t="shared" ca="1" si="707"/>
        <v>2.4321197325124722</v>
      </c>
      <c r="BN114" s="108">
        <f t="shared" ca="1" si="688"/>
        <v>1.4194107854978322E-2</v>
      </c>
      <c r="BO114" s="152" t="str">
        <f t="shared" si="689"/>
        <v>Elite</v>
      </c>
      <c r="BP114" s="249"/>
    </row>
    <row r="115" spans="4:68" x14ac:dyDescent="0.2">
      <c r="D115" s="237"/>
      <c r="E115" s="79" t="str">
        <f>$E$31</f>
        <v>High Value</v>
      </c>
      <c r="F115" s="130">
        <f t="shared" ca="1" si="669"/>
        <v>4.6395396940486728</v>
      </c>
      <c r="G115" s="101">
        <f t="shared" ca="1" si="669"/>
        <v>4.3999610882016578</v>
      </c>
      <c r="H115" s="13">
        <f t="shared" ca="1" si="670"/>
        <v>5.4450164682009743E-2</v>
      </c>
      <c r="I115" s="141"/>
      <c r="J115" s="130">
        <f t="shared" ca="1" si="690"/>
        <v>4.8662300942612164</v>
      </c>
      <c r="K115" s="101">
        <f t="shared" ca="1" si="690"/>
        <v>4.6389926534678123</v>
      </c>
      <c r="L115" s="13">
        <f t="shared" ca="1" si="671"/>
        <v>4.8984220878973812E-2</v>
      </c>
      <c r="M115" s="141"/>
      <c r="N115" s="130">
        <f t="shared" ca="1" si="691"/>
        <v>4.8662300942612164</v>
      </c>
      <c r="O115" s="101">
        <f t="shared" ca="1" si="691"/>
        <v>4.6389926534678123</v>
      </c>
      <c r="P115" s="13">
        <f t="shared" ca="1" si="672"/>
        <v>4.8984220878973812E-2</v>
      </c>
      <c r="Q115" s="141"/>
      <c r="R115" s="130">
        <f t="shared" ca="1" si="692"/>
        <v>2.4096676640478742</v>
      </c>
      <c r="S115" s="101">
        <f t="shared" ca="1" si="692"/>
        <v>2.2828176217199538</v>
      </c>
      <c r="T115" s="13">
        <f t="shared" ca="1" si="673"/>
        <v>5.5567313446768997E-2</v>
      </c>
      <c r="U115" s="130">
        <f t="shared" ca="1" si="693"/>
        <v>2.5109790056188133</v>
      </c>
      <c r="V115" s="101">
        <f t="shared" ca="1" si="693"/>
        <v>2.4423884894337822</v>
      </c>
      <c r="W115" s="13">
        <f t="shared" ca="1" si="674"/>
        <v>2.8083376777186007E-2</v>
      </c>
      <c r="X115" s="130">
        <f t="shared" ca="1" si="694"/>
        <v>2.4963451859188033</v>
      </c>
      <c r="Y115" s="101">
        <f t="shared" ca="1" si="694"/>
        <v>2.4345687429990748</v>
      </c>
      <c r="Z115" s="13">
        <f t="shared" ca="1" si="675"/>
        <v>2.5374696482641887E-2</v>
      </c>
      <c r="AA115" s="130">
        <f t="shared" ca="1" si="695"/>
        <v>2.4423384996736703</v>
      </c>
      <c r="AB115" s="101">
        <f t="shared" ca="1" si="695"/>
        <v>2.3685348460529307</v>
      </c>
      <c r="AC115" s="13">
        <f t="shared" ca="1" si="676"/>
        <v>3.1160045520854572E-2</v>
      </c>
      <c r="AD115" s="141"/>
      <c r="AE115" s="130">
        <f t="shared" ca="1" si="696"/>
        <v>1.5553889821699849</v>
      </c>
      <c r="AF115" s="101">
        <f t="shared" ca="1" si="696"/>
        <v>1.4903673198901828</v>
      </c>
      <c r="AG115" s="13">
        <f t="shared" ca="1" si="677"/>
        <v>4.3627944206796755E-2</v>
      </c>
      <c r="AH115" s="130">
        <f t="shared" ca="1" si="697"/>
        <v>1.7571875131414794</v>
      </c>
      <c r="AI115" s="101">
        <f t="shared" ca="1" si="697"/>
        <v>1.757672653835562</v>
      </c>
      <c r="AJ115" s="13">
        <f t="shared" ca="1" si="678"/>
        <v>-2.7601310916683483E-4</v>
      </c>
      <c r="AK115" s="130">
        <f t="shared" ca="1" si="698"/>
        <v>1.6924472271390747</v>
      </c>
      <c r="AL115" s="101">
        <f t="shared" ca="1" si="698"/>
        <v>1.5891893638331556</v>
      </c>
      <c r="AM115" s="13">
        <f t="shared" ca="1" si="679"/>
        <v>6.4975178953412552E-2</v>
      </c>
      <c r="AN115" s="130">
        <f t="shared" ca="1" si="699"/>
        <v>1.7020504951876134</v>
      </c>
      <c r="AO115" s="101">
        <f t="shared" ca="1" si="699"/>
        <v>1.7190059554444526</v>
      </c>
      <c r="AP115" s="13">
        <f t="shared" ca="1" si="680"/>
        <v>-9.8635261868277053E-3</v>
      </c>
      <c r="AQ115" s="130">
        <f t="shared" ca="1" si="700"/>
        <v>1.8115164055571977</v>
      </c>
      <c r="AR115" s="101">
        <f t="shared" ca="1" si="700"/>
        <v>1.7366855603569225</v>
      </c>
      <c r="AS115" s="13">
        <f t="shared" ca="1" si="681"/>
        <v>4.3088309656295003E-2</v>
      </c>
      <c r="AT115" s="130">
        <f t="shared" ca="1" si="701"/>
        <v>1.5746294932940688</v>
      </c>
      <c r="AU115" s="101">
        <f t="shared" ca="1" si="701"/>
        <v>1.570372549740723</v>
      </c>
      <c r="AV115" s="13">
        <f t="shared" ca="1" si="682"/>
        <v>2.7107857648483221E-3</v>
      </c>
      <c r="AW115" s="130">
        <f t="shared" ca="1" si="702"/>
        <v>1.601522330880129</v>
      </c>
      <c r="AX115" s="101">
        <f t="shared" ca="1" si="702"/>
        <v>1.5755532264124825</v>
      </c>
      <c r="AY115" s="13">
        <f t="shared" ca="1" si="683"/>
        <v>1.6482530727811594E-2</v>
      </c>
      <c r="AZ115" s="130">
        <f t="shared" ca="1" si="703"/>
        <v>1.7927072416349275</v>
      </c>
      <c r="BA115" s="101">
        <f t="shared" ca="1" si="703"/>
        <v>1.775316544936691</v>
      </c>
      <c r="BB115" s="13">
        <f t="shared" ca="1" si="684"/>
        <v>9.7958286638153407E-3</v>
      </c>
      <c r="BC115" s="130">
        <f t="shared" ca="1" si="704"/>
        <v>1.6988335990601662</v>
      </c>
      <c r="BD115" s="101">
        <f t="shared" ca="1" si="704"/>
        <v>1.6969869154158184</v>
      </c>
      <c r="BE115" s="13">
        <f t="shared" ca="1" si="685"/>
        <v>1.0882132487717584E-3</v>
      </c>
      <c r="BF115" s="130">
        <f t="shared" ca="1" si="705"/>
        <v>1.6353924816737537</v>
      </c>
      <c r="BG115" s="101">
        <f t="shared" ca="1" si="705"/>
        <v>1.6230369583185735</v>
      </c>
      <c r="BH115" s="13">
        <f t="shared" ca="1" si="686"/>
        <v>7.6125951980663565E-3</v>
      </c>
      <c r="BI115" s="130">
        <f t="shared" ca="1" si="706"/>
        <v>1.7380568511161014</v>
      </c>
      <c r="BJ115" s="101">
        <f t="shared" ca="1" si="706"/>
        <v>1.6788397465211995</v>
      </c>
      <c r="BK115" s="13">
        <f t="shared" ca="1" si="687"/>
        <v>3.5272636782401889E-2</v>
      </c>
      <c r="BL115" s="130">
        <f t="shared" ca="1" si="707"/>
        <v>1.5328570294514567</v>
      </c>
      <c r="BM115" s="101">
        <f t="shared" ca="1" si="707"/>
        <v>1.5255687935118065</v>
      </c>
      <c r="BN115" s="13">
        <f t="shared" ca="1" si="688"/>
        <v>4.7773892404241935E-3</v>
      </c>
      <c r="BO115" s="159" t="str">
        <f t="shared" si="689"/>
        <v>High Value</v>
      </c>
      <c r="BP115" s="249"/>
    </row>
    <row r="116" spans="4:68" x14ac:dyDescent="0.2">
      <c r="D116" s="238"/>
      <c r="E116" s="79" t="str">
        <f>$E$32</f>
        <v>Opportunity</v>
      </c>
      <c r="F116" s="130">
        <f t="shared" ca="1" si="669"/>
        <v>1.8591865766356466</v>
      </c>
      <c r="G116" s="101">
        <f t="shared" ca="1" si="669"/>
        <v>1.7921927635945127</v>
      </c>
      <c r="H116" s="13">
        <f t="shared" ca="1" si="670"/>
        <v>3.7380919286141769E-2</v>
      </c>
      <c r="I116" s="141"/>
      <c r="J116" s="130">
        <f t="shared" ca="1" si="690"/>
        <v>1.9143205868395385</v>
      </c>
      <c r="K116" s="101">
        <f t="shared" ca="1" si="690"/>
        <v>1.8586817943915199</v>
      </c>
      <c r="L116" s="13">
        <f t="shared" ca="1" si="671"/>
        <v>2.9934544264599735E-2</v>
      </c>
      <c r="M116" s="141"/>
      <c r="N116" s="130">
        <f t="shared" ca="1" si="691"/>
        <v>1.9143207368752846</v>
      </c>
      <c r="O116" s="101">
        <f t="shared" ca="1" si="691"/>
        <v>1.8586817943915199</v>
      </c>
      <c r="P116" s="13">
        <f t="shared" ca="1" si="672"/>
        <v>2.9934624986187746E-2</v>
      </c>
      <c r="Q116" s="141"/>
      <c r="R116" s="130">
        <f t="shared" ca="1" si="692"/>
        <v>1.3894486893338329</v>
      </c>
      <c r="S116" s="101">
        <f t="shared" ca="1" si="692"/>
        <v>1.3629802782379774</v>
      </c>
      <c r="T116" s="13">
        <f t="shared" ca="1" si="673"/>
        <v>1.9419511432750246E-2</v>
      </c>
      <c r="U116" s="130">
        <f t="shared" ca="1" si="693"/>
        <v>1.434299185320679</v>
      </c>
      <c r="V116" s="101">
        <f t="shared" ca="1" si="693"/>
        <v>1.4098928669388018</v>
      </c>
      <c r="W116" s="13">
        <f t="shared" ca="1" si="674"/>
        <v>1.7310760948006571E-2</v>
      </c>
      <c r="X116" s="130">
        <f t="shared" ca="1" si="694"/>
        <v>1.401500550402188</v>
      </c>
      <c r="Y116" s="101">
        <f t="shared" ca="1" si="694"/>
        <v>1.3920026980881517</v>
      </c>
      <c r="Z116" s="13">
        <f t="shared" ca="1" si="675"/>
        <v>6.8231565406311106E-3</v>
      </c>
      <c r="AA116" s="130">
        <f t="shared" ca="1" si="695"/>
        <v>1.3901438613127306</v>
      </c>
      <c r="AB116" s="101">
        <f t="shared" ca="1" si="695"/>
        <v>1.3658624117598503</v>
      </c>
      <c r="AC116" s="13">
        <f t="shared" ca="1" si="676"/>
        <v>1.7777375922948733E-2</v>
      </c>
      <c r="AD116" s="141"/>
      <c r="AE116" s="130">
        <f t="shared" ca="1" si="696"/>
        <v>1.1645682527702494</v>
      </c>
      <c r="AF116" s="101">
        <f t="shared" ca="1" si="696"/>
        <v>1.145908791570629</v>
      </c>
      <c r="AG116" s="13">
        <f t="shared" ca="1" si="677"/>
        <v>1.6283548338995691E-2</v>
      </c>
      <c r="AH116" s="130">
        <f t="shared" ca="1" si="697"/>
        <v>1.2269243225736803</v>
      </c>
      <c r="AI116" s="101">
        <f t="shared" ca="1" si="697"/>
        <v>1.2216696454010931</v>
      </c>
      <c r="AJ116" s="13">
        <f t="shared" ca="1" si="678"/>
        <v>4.3012259430101627E-3</v>
      </c>
      <c r="AK116" s="130">
        <f t="shared" ca="1" si="698"/>
        <v>1.2040863158412352</v>
      </c>
      <c r="AL116" s="101">
        <f t="shared" ca="1" si="698"/>
        <v>1.1959958635724202</v>
      </c>
      <c r="AM116" s="13">
        <f t="shared" ca="1" si="679"/>
        <v>6.7646155937771783E-3</v>
      </c>
      <c r="AN116" s="130">
        <f t="shared" ca="1" si="699"/>
        <v>1.2027150952713135</v>
      </c>
      <c r="AO116" s="101">
        <f t="shared" ca="1" si="699"/>
        <v>1.1995151858454258</v>
      </c>
      <c r="AP116" s="13">
        <f t="shared" ca="1" si="680"/>
        <v>2.6676689579651657E-3</v>
      </c>
      <c r="AQ116" s="130">
        <f t="shared" ca="1" si="700"/>
        <v>1.2565001498781425</v>
      </c>
      <c r="AR116" s="101">
        <f t="shared" ca="1" si="700"/>
        <v>1.2461376848224441</v>
      </c>
      <c r="AS116" s="13">
        <f t="shared" ca="1" si="681"/>
        <v>8.3156662236523824E-3</v>
      </c>
      <c r="AT116" s="130">
        <f t="shared" ca="1" si="701"/>
        <v>1.1820960856667391</v>
      </c>
      <c r="AU116" s="101">
        <f t="shared" ca="1" si="701"/>
        <v>1.1799129804205946</v>
      </c>
      <c r="AV116" s="13">
        <f t="shared" ca="1" si="682"/>
        <v>1.8502256372892154E-3</v>
      </c>
      <c r="AW116" s="130">
        <f t="shared" ca="1" si="702"/>
        <v>1.1848168532928449</v>
      </c>
      <c r="AX116" s="101">
        <f t="shared" ca="1" si="702"/>
        <v>1.1773210885877479</v>
      </c>
      <c r="AY116" s="13">
        <f t="shared" ca="1" si="683"/>
        <v>6.3667972805010872E-3</v>
      </c>
      <c r="AZ116" s="130">
        <f t="shared" ca="1" si="703"/>
        <v>1.2101314920188393</v>
      </c>
      <c r="BA116" s="101">
        <f t="shared" ca="1" si="703"/>
        <v>1.2187849955126322</v>
      </c>
      <c r="BB116" s="13">
        <f t="shared" ca="1" si="684"/>
        <v>-7.100106684652086E-3</v>
      </c>
      <c r="BC116" s="130">
        <f t="shared" ca="1" si="704"/>
        <v>1.2087780159812902</v>
      </c>
      <c r="BD116" s="101">
        <f t="shared" ca="1" si="704"/>
        <v>1.2077406194642761</v>
      </c>
      <c r="BE116" s="13">
        <f t="shared" ca="1" si="685"/>
        <v>8.5895638541513147E-4</v>
      </c>
      <c r="BF116" s="130">
        <f t="shared" ca="1" si="705"/>
        <v>1.1921744698810961</v>
      </c>
      <c r="BG116" s="101">
        <f t="shared" ca="1" si="705"/>
        <v>1.1781930547380812</v>
      </c>
      <c r="BH116" s="13">
        <f t="shared" ca="1" si="686"/>
        <v>1.1866828688888359E-2</v>
      </c>
      <c r="BI116" s="130">
        <f t="shared" ca="1" si="706"/>
        <v>1.2045660093915904</v>
      </c>
      <c r="BJ116" s="101">
        <f t="shared" ca="1" si="706"/>
        <v>1.1934675141242939</v>
      </c>
      <c r="BK116" s="13">
        <f t="shared" ca="1" si="687"/>
        <v>9.2993693887345359E-3</v>
      </c>
      <c r="BL116" s="130">
        <f t="shared" ca="1" si="707"/>
        <v>1.1642363304555345</v>
      </c>
      <c r="BM116" s="101">
        <f t="shared" ca="1" si="707"/>
        <v>1.1506185473918671</v>
      </c>
      <c r="BN116" s="13">
        <f t="shared" ca="1" si="688"/>
        <v>1.1835184731321419E-2</v>
      </c>
      <c r="BO116" s="159" t="str">
        <f t="shared" si="689"/>
        <v>Opportunity</v>
      </c>
      <c r="BP116" s="250"/>
    </row>
    <row r="117" spans="4:68" x14ac:dyDescent="0.2">
      <c r="D117" s="239"/>
      <c r="E117" s="78" t="str">
        <f>$E$33</f>
        <v>Marginal</v>
      </c>
      <c r="F117" s="131">
        <f t="shared" ca="1" si="669"/>
        <v>1.0952102675894191</v>
      </c>
      <c r="G117" s="102">
        <f t="shared" ca="1" si="669"/>
        <v>1.088285225060857</v>
      </c>
      <c r="H117" s="100">
        <f t="shared" ca="1" si="670"/>
        <v>6.3632606315819698E-3</v>
      </c>
      <c r="I117" s="141"/>
      <c r="J117" s="131">
        <f t="shared" ca="1" si="690"/>
        <v>1.1008988706496965</v>
      </c>
      <c r="K117" s="102">
        <f t="shared" ca="1" si="690"/>
        <v>1.095171601725538</v>
      </c>
      <c r="L117" s="100">
        <f t="shared" ca="1" si="671"/>
        <v>5.2295630338978164E-3</v>
      </c>
      <c r="M117" s="141"/>
      <c r="N117" s="131">
        <f t="shared" ca="1" si="691"/>
        <v>1.1008970994964895</v>
      </c>
      <c r="O117" s="102">
        <f t="shared" ca="1" si="691"/>
        <v>1.095171601725538</v>
      </c>
      <c r="P117" s="100">
        <f t="shared" ca="1" si="672"/>
        <v>5.2279457958282795E-3</v>
      </c>
      <c r="Q117" s="141"/>
      <c r="R117" s="131">
        <f t="shared" ca="1" si="692"/>
        <v>1.0606414170115821</v>
      </c>
      <c r="S117" s="102">
        <f t="shared" ca="1" si="692"/>
        <v>1.0522340311082674</v>
      </c>
      <c r="T117" s="100">
        <f t="shared" ca="1" si="673"/>
        <v>7.9900342079409804E-3</v>
      </c>
      <c r="U117" s="131">
        <f t="shared" ca="1" si="693"/>
        <v>1.0682698842823475</v>
      </c>
      <c r="V117" s="102">
        <f t="shared" ca="1" si="693"/>
        <v>1.064529202503715</v>
      </c>
      <c r="W117" s="100">
        <f t="shared" ca="1" si="674"/>
        <v>3.5139306369751386E-3</v>
      </c>
      <c r="X117" s="131">
        <f t="shared" ca="1" si="694"/>
        <v>1.0622659241050141</v>
      </c>
      <c r="Y117" s="102">
        <f t="shared" ca="1" si="694"/>
        <v>1.060166257123438</v>
      </c>
      <c r="Z117" s="100">
        <f t="shared" ca="1" si="675"/>
        <v>1.9805072718246048E-3</v>
      </c>
      <c r="AA117" s="131">
        <f t="shared" ca="1" si="695"/>
        <v>1.0613018944755774</v>
      </c>
      <c r="AB117" s="102">
        <f t="shared" ca="1" si="695"/>
        <v>1.0522157936984871</v>
      </c>
      <c r="AC117" s="100">
        <f t="shared" ca="1" si="676"/>
        <v>8.6352066101889405E-3</v>
      </c>
      <c r="AD117" s="141"/>
      <c r="AE117" s="131">
        <f t="shared" ca="1" si="696"/>
        <v>1.0340109979213044</v>
      </c>
      <c r="AF117" s="102">
        <f t="shared" ca="1" si="696"/>
        <v>1.0278158912311339</v>
      </c>
      <c r="AG117" s="100">
        <f t="shared" ca="1" si="677"/>
        <v>6.0274478562010077E-3</v>
      </c>
      <c r="AH117" s="131">
        <f t="shared" ca="1" si="697"/>
        <v>1.0378366654836546</v>
      </c>
      <c r="AI117" s="102">
        <f t="shared" ca="1" si="697"/>
        <v>1.0339703938966562</v>
      </c>
      <c r="AJ117" s="100">
        <f t="shared" ca="1" si="678"/>
        <v>3.7392478641751119E-3</v>
      </c>
      <c r="AK117" s="131">
        <f t="shared" ca="1" si="698"/>
        <v>1.0363325451781793</v>
      </c>
      <c r="AL117" s="102">
        <f t="shared" ca="1" si="698"/>
        <v>1.0284345393196364</v>
      </c>
      <c r="AM117" s="100">
        <f t="shared" ca="1" si="679"/>
        <v>7.6796388652678781E-3</v>
      </c>
      <c r="AN117" s="131">
        <f t="shared" ca="1" si="699"/>
        <v>1.0364019193003058</v>
      </c>
      <c r="AO117" s="102">
        <f t="shared" ca="1" si="699"/>
        <v>1.0389924085576259</v>
      </c>
      <c r="AP117" s="100">
        <f t="shared" ca="1" si="680"/>
        <v>-2.4932706302602465E-3</v>
      </c>
      <c r="AQ117" s="131">
        <f t="shared" ca="1" si="700"/>
        <v>1.0428468345926398</v>
      </c>
      <c r="AR117" s="102">
        <f t="shared" ca="1" si="700"/>
        <v>1.034002590673575</v>
      </c>
      <c r="AS117" s="100">
        <f t="shared" ca="1" si="681"/>
        <v>8.5534059574294084E-3</v>
      </c>
      <c r="AT117" s="131">
        <f t="shared" ca="1" si="701"/>
        <v>1.0348694871585624</v>
      </c>
      <c r="AU117" s="102">
        <f t="shared" ca="1" si="701"/>
        <v>1.0335426681485251</v>
      </c>
      <c r="AV117" s="100">
        <f t="shared" ca="1" si="682"/>
        <v>1.2837583303784929E-3</v>
      </c>
      <c r="AW117" s="131">
        <f t="shared" ca="1" si="702"/>
        <v>1.0336408229006515</v>
      </c>
      <c r="AX117" s="102">
        <f t="shared" ca="1" si="702"/>
        <v>1.0298983109771997</v>
      </c>
      <c r="AY117" s="100">
        <f t="shared" ca="1" si="683"/>
        <v>3.6338654831861517E-3</v>
      </c>
      <c r="AZ117" s="131">
        <f t="shared" ca="1" si="703"/>
        <v>1.0431033694509213</v>
      </c>
      <c r="BA117" s="102">
        <f t="shared" ca="1" si="703"/>
        <v>1.0396994722389523</v>
      </c>
      <c r="BB117" s="100">
        <f t="shared" ca="1" si="684"/>
        <v>3.2739241510230132E-3</v>
      </c>
      <c r="BC117" s="131">
        <f t="shared" ca="1" si="704"/>
        <v>1.0350394055618422</v>
      </c>
      <c r="BD117" s="102">
        <f t="shared" ca="1" si="704"/>
        <v>1.0338043428149923</v>
      </c>
      <c r="BE117" s="100">
        <f t="shared" ca="1" si="685"/>
        <v>1.1946774604242863E-3</v>
      </c>
      <c r="BF117" s="131">
        <f t="shared" ca="1" si="705"/>
        <v>1.0346192351955987</v>
      </c>
      <c r="BG117" s="102">
        <f t="shared" ca="1" si="705"/>
        <v>1.0321989252976504</v>
      </c>
      <c r="BH117" s="100">
        <f t="shared" ca="1" si="686"/>
        <v>2.3448095503978044E-3</v>
      </c>
      <c r="BI117" s="131">
        <f t="shared" ca="1" si="706"/>
        <v>1.0339122004541581</v>
      </c>
      <c r="BJ117" s="102">
        <f t="shared" ca="1" si="706"/>
        <v>1.0256051165298663</v>
      </c>
      <c r="BK117" s="100">
        <f t="shared" ca="1" si="687"/>
        <v>8.0996904075506283E-3</v>
      </c>
      <c r="BL117" s="131">
        <f t="shared" ca="1" si="707"/>
        <v>1.0372055734965335</v>
      </c>
      <c r="BM117" s="102">
        <f t="shared" ca="1" si="707"/>
        <v>1.0341715439995856</v>
      </c>
      <c r="BN117" s="100">
        <f t="shared" ca="1" si="688"/>
        <v>2.9337777804387087E-3</v>
      </c>
      <c r="BO117" s="156" t="str">
        <f t="shared" si="689"/>
        <v>Marginal</v>
      </c>
      <c r="BP117" s="251"/>
    </row>
    <row r="118" spans="4:68" ht="3.75" customHeight="1" x14ac:dyDescent="0.2">
      <c r="D118" s="144"/>
      <c r="E118" s="144"/>
      <c r="F118" s="144"/>
      <c r="G118" s="144"/>
      <c r="H118" s="160"/>
      <c r="I118" s="138"/>
      <c r="J118" s="144"/>
      <c r="K118" s="144"/>
      <c r="L118" s="160"/>
      <c r="M118" s="138"/>
      <c r="N118" s="144"/>
      <c r="O118" s="144"/>
      <c r="P118" s="160"/>
      <c r="Q118" s="138"/>
      <c r="R118" s="144"/>
      <c r="S118" s="144"/>
      <c r="T118" s="160"/>
      <c r="U118" s="144"/>
      <c r="V118" s="144"/>
      <c r="W118" s="160"/>
      <c r="X118" s="144"/>
      <c r="Y118" s="144"/>
      <c r="Z118" s="160"/>
      <c r="AA118" s="144"/>
      <c r="AB118" s="144"/>
      <c r="AC118" s="160"/>
      <c r="AD118" s="138"/>
      <c r="AE118" s="144"/>
      <c r="AF118" s="144"/>
      <c r="AG118" s="160"/>
      <c r="AH118" s="144"/>
      <c r="AI118" s="144"/>
      <c r="AJ118" s="160"/>
      <c r="AK118" s="144"/>
      <c r="AL118" s="144"/>
      <c r="AM118" s="160"/>
      <c r="AN118" s="144"/>
      <c r="AO118" s="144"/>
      <c r="AP118" s="160"/>
      <c r="AQ118" s="144"/>
      <c r="AR118" s="144"/>
      <c r="AS118" s="160"/>
      <c r="AT118" s="144"/>
      <c r="AU118" s="144"/>
      <c r="AV118" s="160"/>
      <c r="AW118" s="144"/>
      <c r="AX118" s="144"/>
      <c r="AY118" s="160"/>
      <c r="AZ118" s="144"/>
      <c r="BA118" s="144"/>
      <c r="BB118" s="160"/>
      <c r="BC118" s="144"/>
      <c r="BD118" s="144"/>
      <c r="BE118" s="160"/>
      <c r="BF118" s="144"/>
      <c r="BG118" s="144"/>
      <c r="BH118" s="160"/>
      <c r="BI118" s="144"/>
      <c r="BJ118" s="144"/>
      <c r="BK118" s="160"/>
      <c r="BL118" s="144"/>
      <c r="BM118" s="144"/>
      <c r="BN118" s="160"/>
      <c r="BO118" s="144"/>
      <c r="BP118" s="144"/>
    </row>
    <row r="119" spans="4:68" ht="15" thickBot="1" x14ac:dyDescent="0.25">
      <c r="D119" s="236" t="s">
        <v>115</v>
      </c>
      <c r="E119" s="135" t="str">
        <f>$E$29</f>
        <v>Total Active</v>
      </c>
      <c r="F119" s="128">
        <f t="shared" ref="F119:G123" ca="1" si="708">IFERROR(F107 / F71, 0)</f>
        <v>2.7276165712266209</v>
      </c>
      <c r="G119" s="116">
        <f t="shared" ca="1" si="708"/>
        <v>2.7203509952466813</v>
      </c>
      <c r="H119" s="115">
        <f t="shared" ref="H119:H123" ca="1" si="709">IF(F$9 = 0, 0, IFERROR((F119 - G119) / G119, 0))</f>
        <v>2.6708229903548734E-3</v>
      </c>
      <c r="I119" s="141"/>
      <c r="J119" s="128">
        <f ca="1">IFERROR(J107 / J71, 0)</f>
        <v>2.709527249822306</v>
      </c>
      <c r="K119" s="116">
        <f ca="1">IFERROR(K107 / K71, 0)</f>
        <v>2.726890770804657</v>
      </c>
      <c r="L119" s="115">
        <f t="shared" ref="L119:L123" ca="1" si="710">IF(J$9 = 0, 0, IFERROR((J119 - K119) / K119, 0))</f>
        <v>-6.3675161353189767E-3</v>
      </c>
      <c r="M119" s="141"/>
      <c r="N119" s="128">
        <f ca="1">IFERROR(N107 / N71, 0)</f>
        <v>2.709527249822306</v>
      </c>
      <c r="O119" s="116">
        <f ca="1">IFERROR(O107 / O71, 0)</f>
        <v>2.726890770804657</v>
      </c>
      <c r="P119" s="115">
        <f t="shared" ref="P119:P123" ca="1" si="711">IF(N$9 = 0, 0, IFERROR((N119 - O119) / O119, 0))</f>
        <v>-6.3675161353189767E-3</v>
      </c>
      <c r="Q119" s="141"/>
      <c r="R119" s="128">
        <f ca="1">IFERROR(R107 / R71, 0)</f>
        <v>2.828481927457545</v>
      </c>
      <c r="S119" s="116">
        <f ca="1">IFERROR(S107 / S71, 0)</f>
        <v>2.7815402499827293</v>
      </c>
      <c r="T119" s="115">
        <f t="shared" ref="T119:T123" ca="1" si="712">IF(R$9 = 0, 0, IFERROR((R119 - S119) / S119, 0))</f>
        <v>1.687614532096279E-2</v>
      </c>
      <c r="U119" s="128">
        <f ca="1">IFERROR(U107 / U71, 0)</f>
        <v>2.7843525759677763</v>
      </c>
      <c r="V119" s="116">
        <f ca="1">IFERROR(V107 / V71, 0)</f>
        <v>2.816142052865259</v>
      </c>
      <c r="W119" s="115">
        <f t="shared" ref="W119:W123" ca="1" si="713">IF(U$9 = 0, 0, IFERROR((U119 - V119) / V119, 0))</f>
        <v>-1.1288307301522221E-2</v>
      </c>
      <c r="X119" s="128">
        <f ca="1">IFERROR(X107 / X71, 0)</f>
        <v>2.7345546839911847</v>
      </c>
      <c r="Y119" s="116">
        <f ca="1">IFERROR(Y107 / Y71, 0)</f>
        <v>2.7780852193784766</v>
      </c>
      <c r="Z119" s="115">
        <f t="shared" ref="Z119:Z123" ca="1" si="714">IF(X$9 = 0, 0, IFERROR((X119 - Y119) / Y119, 0))</f>
        <v>-1.5669258481937683E-2</v>
      </c>
      <c r="AA119" s="128">
        <f ca="1">IFERROR(AA107 / AA71, 0)</f>
        <v>2.6766022784799537</v>
      </c>
      <c r="AB119" s="116">
        <f ca="1">IFERROR(AB107 / AB71, 0)</f>
        <v>2.6990218468896034</v>
      </c>
      <c r="AC119" s="115">
        <f t="shared" ref="AC119:AC123" ca="1" si="715">IF(AA$9 = 0, 0, IFERROR((AA119 - AB119) / AB119, 0))</f>
        <v>-8.3065531446091974E-3</v>
      </c>
      <c r="AD119" s="141"/>
      <c r="AE119" s="128">
        <f ca="1">IFERROR(AE107 / AE71, 0)</f>
        <v>2.6720216119530953</v>
      </c>
      <c r="AF119" s="116">
        <f ca="1">IFERROR(AF107 / AF71, 0)</f>
        <v>2.6558904505938146</v>
      </c>
      <c r="AG119" s="115">
        <f t="shared" ref="AG119:AG123" ca="1" si="716">IF(AE$9 = 0, 0, IFERROR((AE119 - AF119) / AF119, 0))</f>
        <v>6.0737299445743527E-3</v>
      </c>
      <c r="AH119" s="128">
        <f ca="1">IFERROR(AH107 / AH71, 0)</f>
        <v>2.9065759348766216</v>
      </c>
      <c r="AI119" s="116">
        <f ca="1">IFERROR(AI107 / AI71, 0)</f>
        <v>2.8440379212380908</v>
      </c>
      <c r="AJ119" s="115">
        <f t="shared" ref="AJ119:AJ123" ca="1" si="717">IF(AH$9 = 0, 0, IFERROR((AH119 - AI119) / AI119, 0))</f>
        <v>2.198916307392489E-2</v>
      </c>
      <c r="AK119" s="128">
        <f ca="1">IFERROR(AK107 / AK71, 0)</f>
        <v>2.8723954745173685</v>
      </c>
      <c r="AL119" s="116">
        <f ca="1">IFERROR(AL107 / AL71, 0)</f>
        <v>2.8062553250451798</v>
      </c>
      <c r="AM119" s="115">
        <f t="shared" ref="AM119:AM123" ca="1" si="718">IF(AK$9 = 0, 0, IFERROR((AK119 - AL119) / AL119, 0))</f>
        <v>2.3568828139728833E-2</v>
      </c>
      <c r="AN119" s="128">
        <f ca="1">IFERROR(AN107 / AN71, 0)</f>
        <v>2.8373481944085852</v>
      </c>
      <c r="AO119" s="116">
        <f ca="1">IFERROR(AO107 / AO71, 0)</f>
        <v>2.8861603182399089</v>
      </c>
      <c r="AP119" s="115">
        <f t="shared" ref="AP119:AP123" ca="1" si="719">IF(AN$9 = 0, 0, IFERROR((AN119 - AO119) / AO119, 0))</f>
        <v>-1.6912478327292372E-2</v>
      </c>
      <c r="AQ119" s="128">
        <f ca="1">IFERROR(AQ107 / AQ71, 0)</f>
        <v>2.805782453298864</v>
      </c>
      <c r="AR119" s="116">
        <f ca="1">IFERROR(AR107 / AR71, 0)</f>
        <v>2.7393893126117308</v>
      </c>
      <c r="AS119" s="115">
        <f t="shared" ref="AS119:AS123" ca="1" si="720">IF(AQ$9 = 0, 0, IFERROR((AQ119 - AR119) / AR119, 0))</f>
        <v>2.4236475035318748E-2</v>
      </c>
      <c r="AT119" s="128">
        <f ca="1">IFERROR(AT107 / AT71, 0)</f>
        <v>2.7252840925620987</v>
      </c>
      <c r="AU119" s="116">
        <f ca="1">IFERROR(AU107 / AU71, 0)</f>
        <v>2.8731777597266932</v>
      </c>
      <c r="AV119" s="115">
        <f t="shared" ref="AV119:AV123" ca="1" si="721">IF(AT$9 = 0, 0, IFERROR((AT119 - AU119) / AU119, 0))</f>
        <v>-5.1473900862528836E-2</v>
      </c>
      <c r="AW119" s="128">
        <f ca="1">IFERROR(AW107 / AW71, 0)</f>
        <v>2.750144403349553</v>
      </c>
      <c r="AX119" s="116">
        <f ca="1">IFERROR(AX107 / AX71, 0)</f>
        <v>2.7793498478796881</v>
      </c>
      <c r="AY119" s="115">
        <f t="shared" ref="AY119:AY123" ca="1" si="722">IF(AW$9 = 0, 0, IFERROR((AW119 - AX119) / AX119, 0))</f>
        <v>-1.0508013070904095E-2</v>
      </c>
      <c r="AZ119" s="128">
        <f ca="1">IFERROR(AZ107 / AZ71, 0)</f>
        <v>2.7718971629299838</v>
      </c>
      <c r="BA119" s="116">
        <f ca="1">IFERROR(BA107 / BA71, 0)</f>
        <v>2.844558927784484</v>
      </c>
      <c r="BB119" s="115">
        <f t="shared" ref="BB119:BB123" ca="1" si="723">IF(AZ$9 = 0, 0, IFERROR((AZ119 - BA119) / BA119, 0))</f>
        <v>-2.5544123605515768E-2</v>
      </c>
      <c r="BC119" s="128">
        <f ca="1">IFERROR(BC107 / BC71, 0)</f>
        <v>2.7214534295574562</v>
      </c>
      <c r="BD119" s="116">
        <f ca="1">IFERROR(BD107 / BD71, 0)</f>
        <v>2.7407497558992175</v>
      </c>
      <c r="BE119" s="115">
        <f t="shared" ref="BE119:BE123" ca="1" si="724">IF(BC$9 = 0, 0, IFERROR((BC119 - BD119) / BD119, 0))</f>
        <v>-7.040528344562565E-3</v>
      </c>
      <c r="BF119" s="128">
        <f ca="1">IFERROR(BF107 / BF71, 0)</f>
        <v>2.7338605160476543</v>
      </c>
      <c r="BG119" s="116">
        <f ca="1">IFERROR(BG107 / BG71, 0)</f>
        <v>2.8087619267729624</v>
      </c>
      <c r="BH119" s="115">
        <f t="shared" ref="BH119:BH123" ca="1" si="725">IF(BF$9 = 0, 0, IFERROR((BF119 - BG119) / BG119, 0))</f>
        <v>-2.666705569146036E-2</v>
      </c>
      <c r="BI119" s="128">
        <f ca="1">IFERROR(BI107 / BI71, 0)</f>
        <v>2.6626723288232359</v>
      </c>
      <c r="BJ119" s="116">
        <f ca="1">IFERROR(BJ107 / BJ71, 0)</f>
        <v>2.5741318035539389</v>
      </c>
      <c r="BK119" s="115">
        <f t="shared" ref="BK119:BK123" ca="1" si="726">IF(BI$9 = 0, 0, IFERROR((BI119 - BJ119) / BJ119, 0))</f>
        <v>3.439626717911444E-2</v>
      </c>
      <c r="BL119" s="128">
        <f ca="1">IFERROR(BL107 / BL71, 0)</f>
        <v>2.7194402686341932</v>
      </c>
      <c r="BM119" s="116">
        <f ca="1">IFERROR(BM107 / BM71, 0)</f>
        <v>2.8435189960460718</v>
      </c>
      <c r="BN119" s="115">
        <f t="shared" ref="BN119:BN123" ca="1" si="727">IF(BL$9 = 0, 0, IFERROR((BL119 - BM119) / BM119, 0))</f>
        <v>-4.3635624585033818E-2</v>
      </c>
      <c r="BO119" s="158" t="str">
        <f t="shared" ref="BO119:BO123" si="728">E119</f>
        <v>Total Active</v>
      </c>
      <c r="BP119" s="248" t="str">
        <f>$D119</f>
        <v>UPT</v>
      </c>
    </row>
    <row r="120" spans="4:68" ht="15" thickTop="1" x14ac:dyDescent="0.2">
      <c r="D120" s="237"/>
      <c r="E120" s="136" t="str">
        <f>$E$30</f>
        <v>Elite</v>
      </c>
      <c r="F120" s="129">
        <f t="shared" ca="1" si="708"/>
        <v>3.6667551364516329</v>
      </c>
      <c r="G120" s="109">
        <f t="shared" ca="1" si="708"/>
        <v>3.6177180921569949</v>
      </c>
      <c r="H120" s="108">
        <f t="shared" ca="1" si="709"/>
        <v>1.355468918403218E-2</v>
      </c>
      <c r="I120" s="141"/>
      <c r="J120" s="129">
        <f t="shared" ref="J120:K123" ca="1" si="729">IFERROR(J108 / J72, 0)</f>
        <v>3.6425532699000591</v>
      </c>
      <c r="K120" s="109">
        <f t="shared" ca="1" si="729"/>
        <v>3.6657514495997336</v>
      </c>
      <c r="L120" s="108">
        <f t="shared" ca="1" si="710"/>
        <v>-6.3283558688103508E-3</v>
      </c>
      <c r="M120" s="141"/>
      <c r="N120" s="129">
        <f t="shared" ref="N120:O123" ca="1" si="730">IFERROR(N108 / N72, 0)</f>
        <v>3.6425532699000591</v>
      </c>
      <c r="O120" s="109">
        <f t="shared" ca="1" si="730"/>
        <v>3.6657514495997336</v>
      </c>
      <c r="P120" s="108">
        <f t="shared" ca="1" si="711"/>
        <v>-6.3283558688103508E-3</v>
      </c>
      <c r="Q120" s="141"/>
      <c r="R120" s="129">
        <f t="shared" ref="R120:S123" ca="1" si="731">IFERROR(R108 / R72, 0)</f>
        <v>4.4185930314370498</v>
      </c>
      <c r="S120" s="109">
        <f t="shared" ca="1" si="731"/>
        <v>4.3860381588579793</v>
      </c>
      <c r="T120" s="108">
        <f t="shared" ca="1" si="712"/>
        <v>7.4223869925352055E-3</v>
      </c>
      <c r="U120" s="129">
        <f t="shared" ref="U120:V123" ca="1" si="732">IFERROR(U108 / U72, 0)</f>
        <v>4.4634126151978366</v>
      </c>
      <c r="V120" s="109">
        <f t="shared" ca="1" si="732"/>
        <v>4.4338363469453013</v>
      </c>
      <c r="W120" s="108">
        <f t="shared" ca="1" si="713"/>
        <v>6.6705818479096462E-3</v>
      </c>
      <c r="X120" s="129">
        <f t="shared" ref="X120:Y123" ca="1" si="733">IFERROR(X108 / X72, 0)</f>
        <v>4.0556254318057006</v>
      </c>
      <c r="Y120" s="109">
        <f t="shared" ca="1" si="733"/>
        <v>4.1819529461593534</v>
      </c>
      <c r="Z120" s="108">
        <f t="shared" ca="1" si="714"/>
        <v>-3.0207779948760605E-2</v>
      </c>
      <c r="AA120" s="129">
        <f t="shared" ref="AA120:AB123" ca="1" si="734">IFERROR(AA108 / AA72, 0)</f>
        <v>4.1707627044366928</v>
      </c>
      <c r="AB120" s="109">
        <f t="shared" ca="1" si="734"/>
        <v>4.2101824916706088</v>
      </c>
      <c r="AC120" s="108">
        <f t="shared" ca="1" si="715"/>
        <v>-9.3629640311087975E-3</v>
      </c>
      <c r="AD120" s="141"/>
      <c r="AE120" s="129">
        <f t="shared" ref="AE120:AF123" ca="1" si="735">IFERROR(AE108 / AE72, 0)</f>
        <v>5.1425343716950289</v>
      </c>
      <c r="AF120" s="109">
        <f t="shared" ca="1" si="735"/>
        <v>5.1722375609469537</v>
      </c>
      <c r="AG120" s="108">
        <f t="shared" ca="1" si="716"/>
        <v>-5.7428122552218297E-3</v>
      </c>
      <c r="AH120" s="129">
        <f t="shared" ref="AH120:AI123" ca="1" si="736">IFERROR(AH108 / AH72, 0)</f>
        <v>5.4021776603079754</v>
      </c>
      <c r="AI120" s="109">
        <f t="shared" ca="1" si="736"/>
        <v>5.1623344926475072</v>
      </c>
      <c r="AJ120" s="108">
        <f t="shared" ca="1" si="717"/>
        <v>4.6460214463449938E-2</v>
      </c>
      <c r="AK120" s="129">
        <f t="shared" ref="AK120:AL123" ca="1" si="737">IFERROR(AK108 / AK72, 0)</f>
        <v>5.6094528162452209</v>
      </c>
      <c r="AL120" s="109">
        <f t="shared" ca="1" si="737"/>
        <v>5.7300846983321518</v>
      </c>
      <c r="AM120" s="108">
        <f t="shared" ca="1" si="718"/>
        <v>-2.1052373295990398E-2</v>
      </c>
      <c r="AN120" s="129">
        <f t="shared" ref="AN120:AO123" ca="1" si="738">IFERROR(AN108 / AN72, 0)</f>
        <v>5.4633139712626111</v>
      </c>
      <c r="AO120" s="109">
        <f t="shared" ca="1" si="738"/>
        <v>5.3739688359303388</v>
      </c>
      <c r="AP120" s="108">
        <f t="shared" ca="1" si="719"/>
        <v>1.6625540277589813E-2</v>
      </c>
      <c r="AQ120" s="129">
        <f t="shared" ref="AQ120:AR123" ca="1" si="739">IFERROR(AQ108 / AQ72, 0)</f>
        <v>5.3763833237931689</v>
      </c>
      <c r="AR120" s="109">
        <f t="shared" ca="1" si="739"/>
        <v>5.2831565375373613</v>
      </c>
      <c r="AS120" s="108">
        <f t="shared" ca="1" si="720"/>
        <v>1.7646038990785502E-2</v>
      </c>
      <c r="AT120" s="129">
        <f t="shared" ref="AT120:AU123" ca="1" si="740">IFERROR(AT108 / AT72, 0)</f>
        <v>5.3683803633552376</v>
      </c>
      <c r="AU120" s="109">
        <f t="shared" ca="1" si="740"/>
        <v>5.5933915652020465</v>
      </c>
      <c r="AV120" s="108">
        <f t="shared" ca="1" si="721"/>
        <v>-4.0228043973653212E-2</v>
      </c>
      <c r="AW120" s="129">
        <f t="shared" ref="AW120:AX123" ca="1" si="741">IFERROR(AW108 / AW72, 0)</f>
        <v>5.2046450312124382</v>
      </c>
      <c r="AX120" s="109">
        <f t="shared" ca="1" si="741"/>
        <v>5.3221654275092938</v>
      </c>
      <c r="AY120" s="108">
        <f t="shared" ca="1" si="722"/>
        <v>-2.208131218346095E-2</v>
      </c>
      <c r="AZ120" s="129">
        <f t="shared" ref="AZ120:BA123" ca="1" si="742">IFERROR(AZ108 / AZ72, 0)</f>
        <v>4.772127501853225</v>
      </c>
      <c r="BA120" s="109">
        <f t="shared" ca="1" si="742"/>
        <v>5.0103819568749488</v>
      </c>
      <c r="BB120" s="108">
        <f t="shared" ca="1" si="723"/>
        <v>-4.7552154121664358E-2</v>
      </c>
      <c r="BC120" s="129">
        <f t="shared" ref="BC120:BD123" ca="1" si="743">IFERROR(BC108 / BC72, 0)</f>
        <v>5.0145867098865482</v>
      </c>
      <c r="BD120" s="109">
        <f t="shared" ca="1" si="743"/>
        <v>5.1129791297230938</v>
      </c>
      <c r="BE120" s="108">
        <f t="shared" ca="1" si="724"/>
        <v>-1.9243657628986693E-2</v>
      </c>
      <c r="BF120" s="129">
        <f t="shared" ref="BF120:BG123" ca="1" si="744">IFERROR(BF108 / BF72, 0)</f>
        <v>5.2116082224909315</v>
      </c>
      <c r="BG120" s="109">
        <f t="shared" ca="1" si="744"/>
        <v>5.3991987458630897</v>
      </c>
      <c r="BH120" s="108">
        <f t="shared" ca="1" si="725"/>
        <v>-3.4744141159073205E-2</v>
      </c>
      <c r="BI120" s="129">
        <f t="shared" ref="BI120:BJ123" ca="1" si="745">IFERROR(BI108 / BI72, 0)</f>
        <v>4.8266753362864225</v>
      </c>
      <c r="BJ120" s="109">
        <f t="shared" ca="1" si="745"/>
        <v>4.6802546560243252</v>
      </c>
      <c r="BK120" s="108">
        <f t="shared" ca="1" si="726"/>
        <v>3.1284767822115769E-2</v>
      </c>
      <c r="BL120" s="129">
        <f t="shared" ref="BL120:BM123" ca="1" si="746">IFERROR(BL108 / BL72, 0)</f>
        <v>5.0459084127166305</v>
      </c>
      <c r="BM120" s="109">
        <f t="shared" ca="1" si="746"/>
        <v>5.134421507441191</v>
      </c>
      <c r="BN120" s="108">
        <f t="shared" ca="1" si="727"/>
        <v>-1.7239156270337491E-2</v>
      </c>
      <c r="BO120" s="152" t="str">
        <f t="shared" si="728"/>
        <v>Elite</v>
      </c>
      <c r="BP120" s="249"/>
    </row>
    <row r="121" spans="4:68" x14ac:dyDescent="0.2">
      <c r="D121" s="237"/>
      <c r="E121" s="79" t="str">
        <f>$E$31</f>
        <v>High Value</v>
      </c>
      <c r="F121" s="130">
        <f t="shared" ca="1" si="708"/>
        <v>3.1316288287355429</v>
      </c>
      <c r="G121" s="101">
        <f t="shared" ca="1" si="708"/>
        <v>3.1476364216790675</v>
      </c>
      <c r="H121" s="13">
        <f t="shared" ca="1" si="709"/>
        <v>-5.0855914721515249E-3</v>
      </c>
      <c r="I121" s="141"/>
      <c r="J121" s="130">
        <f t="shared" ca="1" si="729"/>
        <v>3.1006037719655848</v>
      </c>
      <c r="K121" s="101">
        <f t="shared" ca="1" si="729"/>
        <v>3.130466917379005</v>
      </c>
      <c r="L121" s="13">
        <f t="shared" ca="1" si="710"/>
        <v>-9.5395179701893151E-3</v>
      </c>
      <c r="M121" s="141"/>
      <c r="N121" s="130">
        <f t="shared" ca="1" si="730"/>
        <v>3.1006037719655848</v>
      </c>
      <c r="O121" s="101">
        <f t="shared" ca="1" si="730"/>
        <v>3.130466917379005</v>
      </c>
      <c r="P121" s="13">
        <f t="shared" ca="1" si="711"/>
        <v>-9.5395179701893151E-3</v>
      </c>
      <c r="Q121" s="141"/>
      <c r="R121" s="130">
        <f t="shared" ca="1" si="731"/>
        <v>3.5006640238517366</v>
      </c>
      <c r="S121" s="101">
        <f t="shared" ca="1" si="731"/>
        <v>3.4664837333433569</v>
      </c>
      <c r="T121" s="13">
        <f t="shared" ca="1" si="712"/>
        <v>9.8602195012793097E-3</v>
      </c>
      <c r="U121" s="130">
        <f t="shared" ca="1" si="732"/>
        <v>3.421903482682529</v>
      </c>
      <c r="V121" s="101">
        <f t="shared" ca="1" si="732"/>
        <v>3.4785324615833089</v>
      </c>
      <c r="W121" s="13">
        <f t="shared" ca="1" si="713"/>
        <v>-1.6279560281867923E-2</v>
      </c>
      <c r="X121" s="130">
        <f t="shared" ca="1" si="733"/>
        <v>3.3217214692176054</v>
      </c>
      <c r="Y121" s="101">
        <f t="shared" ca="1" si="733"/>
        <v>3.3956203698146927</v>
      </c>
      <c r="Z121" s="13">
        <f t="shared" ca="1" si="714"/>
        <v>-2.1763004266911089E-2</v>
      </c>
      <c r="AA121" s="130">
        <f t="shared" ca="1" si="734"/>
        <v>3.3259661350011203</v>
      </c>
      <c r="AB121" s="101">
        <f t="shared" ca="1" si="734"/>
        <v>3.3455425936813441</v>
      </c>
      <c r="AC121" s="13">
        <f t="shared" ca="1" si="715"/>
        <v>-5.8515048402604363E-3</v>
      </c>
      <c r="AD121" s="141"/>
      <c r="AE121" s="130">
        <f t="shared" ca="1" si="735"/>
        <v>3.469870073124028</v>
      </c>
      <c r="AF121" s="101">
        <f t="shared" ca="1" si="735"/>
        <v>3.504422670753204</v>
      </c>
      <c r="AG121" s="13">
        <f t="shared" ca="1" si="716"/>
        <v>-9.8597118200213236E-3</v>
      </c>
      <c r="AH121" s="130">
        <f t="shared" ca="1" si="736"/>
        <v>3.7959012731740005</v>
      </c>
      <c r="AI121" s="101">
        <f t="shared" ca="1" si="736"/>
        <v>3.6938764851808332</v>
      </c>
      <c r="AJ121" s="13">
        <f t="shared" ca="1" si="717"/>
        <v>2.761997819972388E-2</v>
      </c>
      <c r="AK121" s="130">
        <f t="shared" ca="1" si="737"/>
        <v>3.7580773419537747</v>
      </c>
      <c r="AL121" s="101">
        <f t="shared" ca="1" si="737"/>
        <v>3.7804196230711367</v>
      </c>
      <c r="AM121" s="13">
        <f t="shared" ca="1" si="718"/>
        <v>-5.9100003028794718E-3</v>
      </c>
      <c r="AN121" s="130">
        <f t="shared" ca="1" si="738"/>
        <v>3.6450581871824292</v>
      </c>
      <c r="AO121" s="101">
        <f t="shared" ca="1" si="738"/>
        <v>3.7059135507822858</v>
      </c>
      <c r="AP121" s="13">
        <f t="shared" ca="1" si="719"/>
        <v>-1.6421150349556997E-2</v>
      </c>
      <c r="AQ121" s="130">
        <f t="shared" ca="1" si="739"/>
        <v>3.6831191379096526</v>
      </c>
      <c r="AR121" s="101">
        <f t="shared" ca="1" si="739"/>
        <v>3.6347831706844178</v>
      </c>
      <c r="AS121" s="13">
        <f t="shared" ca="1" si="720"/>
        <v>1.3298170745115809E-2</v>
      </c>
      <c r="AT121" s="130">
        <f t="shared" ca="1" si="740"/>
        <v>3.6206879027503911</v>
      </c>
      <c r="AU121" s="101">
        <f t="shared" ca="1" si="740"/>
        <v>3.8396135831381732</v>
      </c>
      <c r="AV121" s="13">
        <f t="shared" ca="1" si="721"/>
        <v>-5.7017633584067834E-2</v>
      </c>
      <c r="AW121" s="130">
        <f t="shared" ca="1" si="741"/>
        <v>3.5848520138910747</v>
      </c>
      <c r="AX121" s="101">
        <f t="shared" ca="1" si="741"/>
        <v>3.6936777497458295</v>
      </c>
      <c r="AY121" s="13">
        <f t="shared" ca="1" si="722"/>
        <v>-2.9462704444707829E-2</v>
      </c>
      <c r="AZ121" s="130">
        <f t="shared" ca="1" si="742"/>
        <v>3.4803407835169144</v>
      </c>
      <c r="BA121" s="101">
        <f t="shared" ca="1" si="742"/>
        <v>3.6279138107680944</v>
      </c>
      <c r="BB121" s="13">
        <f t="shared" ca="1" si="723"/>
        <v>-4.067710396348586E-2</v>
      </c>
      <c r="BC121" s="130">
        <f t="shared" ca="1" si="743"/>
        <v>3.5454844817650448</v>
      </c>
      <c r="BD121" s="101">
        <f t="shared" ca="1" si="743"/>
        <v>3.5263309646936269</v>
      </c>
      <c r="BE121" s="13">
        <f t="shared" ca="1" si="724"/>
        <v>5.4315710190526506E-3</v>
      </c>
      <c r="BF121" s="130">
        <f t="shared" ca="1" si="744"/>
        <v>3.5823383501224288</v>
      </c>
      <c r="BG121" s="101">
        <f t="shared" ca="1" si="744"/>
        <v>3.6671183296351533</v>
      </c>
      <c r="BH121" s="13">
        <f t="shared" ca="1" si="725"/>
        <v>-2.3118964781580775E-2</v>
      </c>
      <c r="BI121" s="130">
        <f t="shared" ca="1" si="745"/>
        <v>3.4857903251632996</v>
      </c>
      <c r="BJ121" s="101">
        <f t="shared" ca="1" si="745"/>
        <v>3.3915544659766002</v>
      </c>
      <c r="BK121" s="13">
        <f t="shared" ca="1" si="726"/>
        <v>2.7785447685435928E-2</v>
      </c>
      <c r="BL121" s="130">
        <f t="shared" ca="1" si="746"/>
        <v>3.5782779371704971</v>
      </c>
      <c r="BM121" s="101">
        <f t="shared" ca="1" si="746"/>
        <v>3.6937887395175424</v>
      </c>
      <c r="BN121" s="13">
        <f t="shared" ca="1" si="727"/>
        <v>-3.1271632053903681E-2</v>
      </c>
      <c r="BO121" s="159" t="str">
        <f t="shared" si="728"/>
        <v>High Value</v>
      </c>
      <c r="BP121" s="249"/>
    </row>
    <row r="122" spans="4:68" x14ac:dyDescent="0.2">
      <c r="D122" s="238"/>
      <c r="E122" s="79" t="str">
        <f>$E$32</f>
        <v>Opportunity</v>
      </c>
      <c r="F122" s="130">
        <f t="shared" ca="1" si="708"/>
        <v>2.5446971790609521</v>
      </c>
      <c r="G122" s="101">
        <f t="shared" ca="1" si="708"/>
        <v>2.5287004496401826</v>
      </c>
      <c r="H122" s="13">
        <f t="shared" ca="1" si="709"/>
        <v>6.3260673770377555E-3</v>
      </c>
      <c r="I122" s="141"/>
      <c r="J122" s="130">
        <f t="shared" ca="1" si="729"/>
        <v>2.5301237662254503</v>
      </c>
      <c r="K122" s="101">
        <f t="shared" ca="1" si="729"/>
        <v>2.5443385931217728</v>
      </c>
      <c r="L122" s="13">
        <f t="shared" ca="1" si="710"/>
        <v>-5.5868456088156142E-3</v>
      </c>
      <c r="M122" s="141"/>
      <c r="N122" s="130">
        <f t="shared" ca="1" si="730"/>
        <v>2.530121881609086</v>
      </c>
      <c r="O122" s="101">
        <f t="shared" ca="1" si="730"/>
        <v>2.5443365301899754</v>
      </c>
      <c r="P122" s="13">
        <f t="shared" ca="1" si="711"/>
        <v>-5.5867800553207631E-3</v>
      </c>
      <c r="Q122" s="141"/>
      <c r="R122" s="130">
        <f t="shared" ca="1" si="731"/>
        <v>2.6153577825134913</v>
      </c>
      <c r="S122" s="101">
        <f t="shared" ca="1" si="731"/>
        <v>2.5408794978104132</v>
      </c>
      <c r="T122" s="13">
        <f t="shared" ca="1" si="712"/>
        <v>2.9312009785296484E-2</v>
      </c>
      <c r="U122" s="130">
        <f t="shared" ca="1" si="732"/>
        <v>2.5811170046176475</v>
      </c>
      <c r="V122" s="101">
        <f t="shared" ca="1" si="732"/>
        <v>2.6101649334115327</v>
      </c>
      <c r="W122" s="13">
        <f t="shared" ca="1" si="713"/>
        <v>-1.1128771374580921E-2</v>
      </c>
      <c r="X122" s="130">
        <f t="shared" ca="1" si="733"/>
        <v>2.5804855295467464</v>
      </c>
      <c r="Y122" s="101">
        <f t="shared" ca="1" si="733"/>
        <v>2.6046670099033888</v>
      </c>
      <c r="Z122" s="13">
        <f t="shared" ca="1" si="714"/>
        <v>-9.2839047235981995E-3</v>
      </c>
      <c r="AA122" s="130">
        <f t="shared" ca="1" si="734"/>
        <v>2.5080916890227711</v>
      </c>
      <c r="AB122" s="101">
        <f t="shared" ca="1" si="734"/>
        <v>2.5354004855644425</v>
      </c>
      <c r="AC122" s="13">
        <f t="shared" ca="1" si="715"/>
        <v>-1.0770999176326098E-2</v>
      </c>
      <c r="AD122" s="141"/>
      <c r="AE122" s="130">
        <f t="shared" ca="1" si="735"/>
        <v>2.407627801017302</v>
      </c>
      <c r="AF122" s="101">
        <f t="shared" ca="1" si="735"/>
        <v>2.3762676149084685</v>
      </c>
      <c r="AG122" s="13">
        <f t="shared" ca="1" si="716"/>
        <v>1.3197245088088057E-2</v>
      </c>
      <c r="AH122" s="130">
        <f t="shared" ca="1" si="736"/>
        <v>2.6332411539186724</v>
      </c>
      <c r="AI122" s="101">
        <f t="shared" ca="1" si="736"/>
        <v>2.578154705113255</v>
      </c>
      <c r="AJ122" s="13">
        <f t="shared" ca="1" si="717"/>
        <v>2.136661880536668E-2</v>
      </c>
      <c r="AK122" s="130">
        <f t="shared" ca="1" si="737"/>
        <v>2.5997182120760418</v>
      </c>
      <c r="AL122" s="101">
        <f t="shared" ca="1" si="737"/>
        <v>2.4207217803812209</v>
      </c>
      <c r="AM122" s="13">
        <f t="shared" ca="1" si="718"/>
        <v>7.3943413549421674E-2</v>
      </c>
      <c r="AN122" s="130">
        <f t="shared" ca="1" si="738"/>
        <v>2.6062849471475307</v>
      </c>
      <c r="AO122" s="101">
        <f t="shared" ca="1" si="738"/>
        <v>2.6751529545754424</v>
      </c>
      <c r="AP122" s="13">
        <f t="shared" ca="1" si="719"/>
        <v>-2.5743577506521082E-2</v>
      </c>
      <c r="AQ122" s="130">
        <f t="shared" ca="1" si="739"/>
        <v>2.4991909552950937</v>
      </c>
      <c r="AR122" s="101">
        <f t="shared" ca="1" si="739"/>
        <v>2.4017468356035012</v>
      </c>
      <c r="AS122" s="13">
        <f t="shared" ca="1" si="720"/>
        <v>4.0572186146799749E-2</v>
      </c>
      <c r="AT122" s="130">
        <f t="shared" ca="1" si="740"/>
        <v>2.4724258236293246</v>
      </c>
      <c r="AU122" s="101">
        <f t="shared" ca="1" si="740"/>
        <v>2.6103760415111901</v>
      </c>
      <c r="AV122" s="13">
        <f t="shared" ca="1" si="721"/>
        <v>-5.2846875579659315E-2</v>
      </c>
      <c r="AW122" s="130">
        <f t="shared" ca="1" si="741"/>
        <v>2.5092907028897291</v>
      </c>
      <c r="AX122" s="101">
        <f t="shared" ca="1" si="741"/>
        <v>2.5320053651436889</v>
      </c>
      <c r="AY122" s="13">
        <f t="shared" ca="1" si="722"/>
        <v>-8.9710166363216846E-3</v>
      </c>
      <c r="AZ122" s="130">
        <f t="shared" ca="1" si="742"/>
        <v>2.5995808604688024</v>
      </c>
      <c r="BA122" s="101">
        <f t="shared" ca="1" si="742"/>
        <v>2.6344619956208946</v>
      </c>
      <c r="BB122" s="13">
        <f t="shared" ca="1" si="723"/>
        <v>-1.324032580848496E-2</v>
      </c>
      <c r="BC122" s="130">
        <f t="shared" ca="1" si="743"/>
        <v>2.4668442369208545</v>
      </c>
      <c r="BD122" s="101">
        <f t="shared" ca="1" si="743"/>
        <v>2.4959701912677601</v>
      </c>
      <c r="BE122" s="13">
        <f t="shared" ca="1" si="724"/>
        <v>-1.1669191582817675E-2</v>
      </c>
      <c r="BF122" s="130">
        <f t="shared" ca="1" si="744"/>
        <v>2.4668530375814099</v>
      </c>
      <c r="BG122" s="101">
        <f t="shared" ca="1" si="744"/>
        <v>2.5583447816493901</v>
      </c>
      <c r="BH122" s="13">
        <f t="shared" ca="1" si="725"/>
        <v>-3.5762085206120842E-2</v>
      </c>
      <c r="BI122" s="130">
        <f t="shared" ca="1" si="745"/>
        <v>2.4513705661273764</v>
      </c>
      <c r="BJ122" s="101">
        <f t="shared" ca="1" si="745"/>
        <v>2.3509275422349774</v>
      </c>
      <c r="BK122" s="13">
        <f t="shared" ca="1" si="726"/>
        <v>4.2724848847068224E-2</v>
      </c>
      <c r="BL122" s="130">
        <f t="shared" ca="1" si="746"/>
        <v>2.5685293341874225</v>
      </c>
      <c r="BM122" s="101">
        <f t="shared" ca="1" si="746"/>
        <v>2.6977964963681864</v>
      </c>
      <c r="BN122" s="13">
        <f t="shared" ca="1" si="727"/>
        <v>-4.791583144050536E-2</v>
      </c>
      <c r="BO122" s="159" t="str">
        <f t="shared" si="728"/>
        <v>Opportunity</v>
      </c>
      <c r="BP122" s="250"/>
    </row>
    <row r="123" spans="4:68" x14ac:dyDescent="0.2">
      <c r="D123" s="239"/>
      <c r="E123" s="78" t="str">
        <f>$E$33</f>
        <v>Marginal</v>
      </c>
      <c r="F123" s="131">
        <f t="shared" ca="1" si="708"/>
        <v>1.5187282047182726</v>
      </c>
      <c r="G123" s="102">
        <f t="shared" ca="1" si="708"/>
        <v>1.482752205982881</v>
      </c>
      <c r="H123" s="100">
        <f t="shared" ca="1" si="709"/>
        <v>2.4262987834534334E-2</v>
      </c>
      <c r="I123" s="141"/>
      <c r="J123" s="131">
        <f t="shared" ca="1" si="729"/>
        <v>1.520260102315977</v>
      </c>
      <c r="K123" s="102">
        <f t="shared" ca="1" si="729"/>
        <v>1.5182949129170538</v>
      </c>
      <c r="L123" s="100">
        <f t="shared" ca="1" si="710"/>
        <v>1.2943397110825772E-3</v>
      </c>
      <c r="M123" s="141"/>
      <c r="N123" s="131">
        <f t="shared" ca="1" si="730"/>
        <v>1.5202601748217337</v>
      </c>
      <c r="O123" s="102">
        <f t="shared" ca="1" si="730"/>
        <v>1.5182989098394237</v>
      </c>
      <c r="P123" s="100">
        <f t="shared" ca="1" si="711"/>
        <v>1.2917515580100089E-3</v>
      </c>
      <c r="Q123" s="141"/>
      <c r="R123" s="131">
        <f t="shared" ca="1" si="731"/>
        <v>1.473842929553957</v>
      </c>
      <c r="S123" s="102">
        <f t="shared" ca="1" si="731"/>
        <v>1.4350495603603215</v>
      </c>
      <c r="T123" s="100">
        <f t="shared" ca="1" si="712"/>
        <v>2.7032773128682071E-2</v>
      </c>
      <c r="U123" s="131">
        <f t="shared" ca="1" si="732"/>
        <v>1.4318563962735742</v>
      </c>
      <c r="V123" s="102">
        <f t="shared" ca="1" si="732"/>
        <v>1.4455113743184809</v>
      </c>
      <c r="W123" s="100">
        <f t="shared" ca="1" si="713"/>
        <v>-9.4464687635852206E-3</v>
      </c>
      <c r="X123" s="131">
        <f t="shared" ca="1" si="733"/>
        <v>1.470742049777956</v>
      </c>
      <c r="Y123" s="102">
        <f t="shared" ca="1" si="733"/>
        <v>1.4605331939362258</v>
      </c>
      <c r="Z123" s="100">
        <f t="shared" ca="1" si="714"/>
        <v>6.9898143254222512E-3</v>
      </c>
      <c r="AA123" s="131">
        <f t="shared" ca="1" si="734"/>
        <v>1.4435909991156974</v>
      </c>
      <c r="AB123" s="102">
        <f t="shared" ca="1" si="734"/>
        <v>1.4617706279363518</v>
      </c>
      <c r="AC123" s="100">
        <f t="shared" ca="1" si="715"/>
        <v>-1.2436717822357253E-2</v>
      </c>
      <c r="AD123" s="141"/>
      <c r="AE123" s="131">
        <f t="shared" ca="1" si="735"/>
        <v>1.4380364424420429</v>
      </c>
      <c r="AF123" s="102">
        <f t="shared" ca="1" si="735"/>
        <v>1.3917822468793342</v>
      </c>
      <c r="AG123" s="100">
        <f t="shared" ca="1" si="716"/>
        <v>3.3233787588841761E-2</v>
      </c>
      <c r="AH123" s="131">
        <f t="shared" ca="1" si="736"/>
        <v>1.4355681364819424</v>
      </c>
      <c r="AI123" s="102">
        <f t="shared" ca="1" si="736"/>
        <v>1.3833505176783949</v>
      </c>
      <c r="AJ123" s="100">
        <f t="shared" ca="1" si="717"/>
        <v>3.7747207331936074E-2</v>
      </c>
      <c r="AK123" s="131">
        <f t="shared" ca="1" si="737"/>
        <v>1.3690847236651795</v>
      </c>
      <c r="AL123" s="102">
        <f t="shared" ca="1" si="737"/>
        <v>1.3502749658481907</v>
      </c>
      <c r="AM123" s="100">
        <f t="shared" ca="1" si="718"/>
        <v>1.3930316633822229E-2</v>
      </c>
      <c r="AN123" s="131">
        <f t="shared" ca="1" si="738"/>
        <v>1.3820495790275635</v>
      </c>
      <c r="AO123" s="102">
        <f t="shared" ca="1" si="738"/>
        <v>1.390007472600465</v>
      </c>
      <c r="AP123" s="100">
        <f t="shared" ca="1" si="719"/>
        <v>-5.7250725120301634E-3</v>
      </c>
      <c r="AQ123" s="131">
        <f t="shared" ca="1" si="739"/>
        <v>1.3497116952320356</v>
      </c>
      <c r="AR123" s="102">
        <f t="shared" ca="1" si="739"/>
        <v>1.3263975884747885</v>
      </c>
      <c r="AS123" s="100">
        <f t="shared" ca="1" si="720"/>
        <v>1.7577012322568954E-2</v>
      </c>
      <c r="AT123" s="131">
        <f t="shared" ca="1" si="740"/>
        <v>1.3348841925018025</v>
      </c>
      <c r="AU123" s="102">
        <f t="shared" ca="1" si="740"/>
        <v>1.3928173502966859</v>
      </c>
      <c r="AV123" s="100">
        <f t="shared" ca="1" si="721"/>
        <v>-4.1594224671700833E-2</v>
      </c>
      <c r="AW123" s="131">
        <f t="shared" ca="1" si="741"/>
        <v>1.4186705386549563</v>
      </c>
      <c r="AX123" s="102">
        <f t="shared" ca="1" si="741"/>
        <v>1.3508256209738672</v>
      </c>
      <c r="AY123" s="100">
        <f t="shared" ca="1" si="722"/>
        <v>5.0224778555930015E-2</v>
      </c>
      <c r="AZ123" s="131">
        <f t="shared" ca="1" si="742"/>
        <v>1.4485575785201483</v>
      </c>
      <c r="BA123" s="102">
        <f t="shared" ca="1" si="742"/>
        <v>1.4205203730976927</v>
      </c>
      <c r="BB123" s="100">
        <f t="shared" ca="1" si="723"/>
        <v>1.9737277939432547E-2</v>
      </c>
      <c r="BC123" s="131">
        <f t="shared" ca="1" si="743"/>
        <v>1.395779717099789</v>
      </c>
      <c r="BD123" s="102">
        <f t="shared" ca="1" si="743"/>
        <v>1.3919640567688998</v>
      </c>
      <c r="BE123" s="100">
        <f t="shared" ca="1" si="724"/>
        <v>2.7412060766470615E-3</v>
      </c>
      <c r="BF123" s="131">
        <f t="shared" ca="1" si="744"/>
        <v>1.4261645731029056</v>
      </c>
      <c r="BG123" s="102">
        <f t="shared" ca="1" si="744"/>
        <v>1.4546679460220893</v>
      </c>
      <c r="BH123" s="100">
        <f t="shared" ca="1" si="725"/>
        <v>-1.9594418779301868E-2</v>
      </c>
      <c r="BI123" s="131">
        <f t="shared" ca="1" si="745"/>
        <v>1.3677904130192633</v>
      </c>
      <c r="BJ123" s="102">
        <f t="shared" ca="1" si="745"/>
        <v>1.3369259640590885</v>
      </c>
      <c r="BK123" s="100">
        <f t="shared" ca="1" si="726"/>
        <v>2.3086131760405165E-2</v>
      </c>
      <c r="BL123" s="131">
        <f t="shared" ca="1" si="746"/>
        <v>1.3727315283538544</v>
      </c>
      <c r="BM123" s="102">
        <f t="shared" ca="1" si="746"/>
        <v>1.4903652321985301</v>
      </c>
      <c r="BN123" s="100">
        <f t="shared" ca="1" si="727"/>
        <v>-7.8929447160510438E-2</v>
      </c>
      <c r="BO123" s="156" t="str">
        <f t="shared" si="728"/>
        <v>Marginal</v>
      </c>
      <c r="BP123" s="251"/>
    </row>
    <row r="124" spans="4:68" ht="3.75" customHeight="1" x14ac:dyDescent="0.2">
      <c r="D124" s="144"/>
      <c r="E124" s="144"/>
      <c r="F124" s="144"/>
      <c r="G124" s="144"/>
      <c r="H124" s="160"/>
      <c r="I124" s="138"/>
      <c r="J124" s="144"/>
      <c r="K124" s="144"/>
      <c r="L124" s="160"/>
      <c r="M124" s="138"/>
      <c r="N124" s="144"/>
      <c r="O124" s="144"/>
      <c r="P124" s="160"/>
      <c r="Q124" s="138"/>
      <c r="R124" s="144"/>
      <c r="S124" s="144"/>
      <c r="T124" s="160"/>
      <c r="U124" s="144"/>
      <c r="V124" s="144"/>
      <c r="W124" s="160"/>
      <c r="X124" s="144"/>
      <c r="Y124" s="144"/>
      <c r="Z124" s="160"/>
      <c r="AA124" s="144"/>
      <c r="AB124" s="144"/>
      <c r="AC124" s="160"/>
      <c r="AD124" s="138"/>
      <c r="AE124" s="144"/>
      <c r="AF124" s="144"/>
      <c r="AG124" s="160"/>
      <c r="AH124" s="144"/>
      <c r="AI124" s="144"/>
      <c r="AJ124" s="160"/>
      <c r="AK124" s="144"/>
      <c r="AL124" s="144"/>
      <c r="AM124" s="160"/>
      <c r="AN124" s="144"/>
      <c r="AO124" s="144"/>
      <c r="AP124" s="160"/>
      <c r="AQ124" s="144"/>
      <c r="AR124" s="144"/>
      <c r="AS124" s="160"/>
      <c r="AT124" s="144"/>
      <c r="AU124" s="144"/>
      <c r="AV124" s="160"/>
      <c r="AW124" s="144"/>
      <c r="AX124" s="144"/>
      <c r="AY124" s="160"/>
      <c r="AZ124" s="144"/>
      <c r="BA124" s="144"/>
      <c r="BB124" s="160"/>
      <c r="BC124" s="144"/>
      <c r="BD124" s="144"/>
      <c r="BE124" s="160"/>
      <c r="BF124" s="144"/>
      <c r="BG124" s="144"/>
      <c r="BH124" s="160"/>
      <c r="BI124" s="144"/>
      <c r="BJ124" s="144"/>
      <c r="BK124" s="160"/>
      <c r="BL124" s="144"/>
      <c r="BM124" s="144"/>
      <c r="BN124" s="160"/>
      <c r="BO124" s="144"/>
      <c r="BP124" s="144"/>
    </row>
    <row r="125" spans="4:68" ht="15" thickBot="1" x14ac:dyDescent="0.25">
      <c r="D125" s="236" t="s">
        <v>203</v>
      </c>
      <c r="E125" s="135" t="str">
        <f>$E$29</f>
        <v>Total Active</v>
      </c>
      <c r="F125" s="132">
        <f ca="1">IFERROR(F87 / F71, 0)</f>
        <v>126.71979977953067</v>
      </c>
      <c r="G125" s="114">
        <f t="shared" ref="G125:G129" ca="1" si="747">IFERROR(G87 / G71, 0)</f>
        <v>124.53099120072694</v>
      </c>
      <c r="H125" s="115">
        <f t="shared" ref="H125:H129" ca="1" si="748">IF(F$9 = 0, 0, IFERROR((F125 - G125) / G125, 0))</f>
        <v>1.757641658272574E-2</v>
      </c>
      <c r="I125" s="141"/>
      <c r="J125" s="132">
        <f ca="1">IFERROR(J87 / J71, 0)</f>
        <v>124.9464117748193</v>
      </c>
      <c r="K125" s="114">
        <f t="shared" ref="K125:K129" ca="1" si="749">IFERROR(K87 / K71, 0)</f>
        <v>126.67858153705329</v>
      </c>
      <c r="L125" s="115">
        <f t="shared" ref="L125:L129" ca="1" si="750">IF(J$9 = 0, 0, IFERROR((J125 - K125) / K125, 0))</f>
        <v>-1.3673738221700383E-2</v>
      </c>
      <c r="M125" s="141"/>
      <c r="N125" s="132">
        <f ca="1">IFERROR(N87 / N71, 0)</f>
        <v>124.94641177481928</v>
      </c>
      <c r="O125" s="114">
        <f t="shared" ref="O125:O129" ca="1" si="751">IFERROR(O87 / O71, 0)</f>
        <v>126.67858153705329</v>
      </c>
      <c r="P125" s="115">
        <f t="shared" ref="P125:P129" ca="1" si="752">IF(N$9 = 0, 0, IFERROR((N125 - O125) / O125, 0))</f>
        <v>-1.3673738221700494E-2</v>
      </c>
      <c r="Q125" s="141"/>
      <c r="R125" s="132">
        <f ca="1">IFERROR(R87 / R71, 0)</f>
        <v>138.24125476056577</v>
      </c>
      <c r="S125" s="114">
        <f t="shared" ref="S125:S129" ca="1" si="753">IFERROR(S87 / S71, 0)</f>
        <v>139.99141216182417</v>
      </c>
      <c r="T125" s="115">
        <f t="shared" ref="T125:T129" ca="1" si="754">IF(R$9 = 0, 0, IFERROR((R125 - S125) / S125, 0))</f>
        <v>-1.2501891181976917E-2</v>
      </c>
      <c r="U125" s="132">
        <f ca="1">IFERROR(U87 / U71, 0)</f>
        <v>126.20646264004549</v>
      </c>
      <c r="V125" s="114">
        <f t="shared" ref="V125:V129" ca="1" si="755">IFERROR(V87 / V71, 0)</f>
        <v>124.38544940205662</v>
      </c>
      <c r="W125" s="115">
        <f t="shared" ref="W125:W129" ca="1" si="756">IF(U$9 = 0, 0, IFERROR((U125 - V125) / V125, 0))</f>
        <v>1.4640082475424619E-2</v>
      </c>
      <c r="X125" s="132">
        <f ca="1">IFERROR(X87 / X71, 0)</f>
        <v>131.53773783626477</v>
      </c>
      <c r="Y125" s="114">
        <f t="shared" ref="Y125:Y129" ca="1" si="757">IFERROR(Y87 / Y71, 0)</f>
        <v>135.94136239425359</v>
      </c>
      <c r="Z125" s="115">
        <f t="shared" ref="Z125:Z129" ca="1" si="758">IF(X$9 = 0, 0, IFERROR((X125 - Y125) / Y125, 0))</f>
        <v>-3.2393559108356909E-2</v>
      </c>
      <c r="AA125" s="132">
        <f ca="1">IFERROR(AA87 / AA71, 0)</f>
        <v>111.9054800999084</v>
      </c>
      <c r="AB125" s="114">
        <f t="shared" ref="AB125:AB129" ca="1" si="759">IFERROR(AB87 / AB71, 0)</f>
        <v>114.81322118417697</v>
      </c>
      <c r="AC125" s="115">
        <f t="shared" ref="AC125:AC129" ca="1" si="760">IF(AA$9 = 0, 0, IFERROR((AA125 - AB125) / AB125, 0))</f>
        <v>-2.5325838385843465E-2</v>
      </c>
      <c r="AD125" s="141"/>
      <c r="AE125" s="132">
        <f ca="1">IFERROR(AE87 / AE71, 0)</f>
        <v>127.19982530830663</v>
      </c>
      <c r="AF125" s="114">
        <f t="shared" ref="AF125:AF129" ca="1" si="761">IFERROR(AF87 / AF71, 0)</f>
        <v>124.53191399521695</v>
      </c>
      <c r="AG125" s="115">
        <f t="shared" ref="AG125:AG129" ca="1" si="762">IF(AE$9 = 0, 0, IFERROR((AE125 - AF125) / AF125, 0))</f>
        <v>2.1423514884643505E-2</v>
      </c>
      <c r="AH125" s="132">
        <f ca="1">IFERROR(AH87 / AH71, 0)</f>
        <v>142.35478070795298</v>
      </c>
      <c r="AI125" s="114">
        <f t="shared" ref="AI125:AI129" ca="1" si="763">IFERROR(AI87 / AI71, 0)</f>
        <v>143.21949872601803</v>
      </c>
      <c r="AJ125" s="115">
        <f t="shared" ref="AJ125:AJ129" ca="1" si="764">IF(AH$9 = 0, 0, IFERROR((AH125 - AI125) / AI125, 0))</f>
        <v>-6.0377115250156831E-3</v>
      </c>
      <c r="AK125" s="132">
        <f ca="1">IFERROR(AK87 / AK71, 0)</f>
        <v>140.09367973586041</v>
      </c>
      <c r="AL125" s="114">
        <f t="shared" ref="AL125:AL129" ca="1" si="765">IFERROR(AL87 / AL71, 0)</f>
        <v>146.06429762469821</v>
      </c>
      <c r="AM125" s="115">
        <f t="shared" ref="AM125:AM129" ca="1" si="766">IF(AK$9 = 0, 0, IFERROR((AK125 - AL125) / AL125, 0))</f>
        <v>-4.0876641218505594E-2</v>
      </c>
      <c r="AN125" s="132">
        <f ca="1">IFERROR(AN87 / AN71, 0)</f>
        <v>136.68898952157798</v>
      </c>
      <c r="AO125" s="114">
        <f t="shared" ref="AO125:AO129" ca="1" si="767">IFERROR(AO87 / AO71, 0)</f>
        <v>135.50424941307165</v>
      </c>
      <c r="AP125" s="115">
        <f t="shared" ref="AP125:AP129" ca="1" si="768">IF(AN$9 = 0, 0, IFERROR((AN125 - AO125) / AO125, 0))</f>
        <v>8.7431952402818487E-3</v>
      </c>
      <c r="AQ125" s="132">
        <f ca="1">IFERROR(AQ87 / AQ71, 0)</f>
        <v>127.47767601987188</v>
      </c>
      <c r="AR125" s="114">
        <f t="shared" ref="AR125:AR129" ca="1" si="769">IFERROR(AR87 / AR71, 0)</f>
        <v>124.73967799988991</v>
      </c>
      <c r="AS125" s="115">
        <f t="shared" ref="AS125:AS129" ca="1" si="770">IF(AQ$9 = 0, 0, IFERROR((AQ125 - AR125) / AR125, 0))</f>
        <v>2.1949696070118034E-2</v>
      </c>
      <c r="AT125" s="132">
        <f ca="1">IFERROR(AT87 / AT71, 0)</f>
        <v>110.50213062148342</v>
      </c>
      <c r="AU125" s="114">
        <f t="shared" ref="AU125:AU129" ca="1" si="771">IFERROR(AU87 / AU71, 0)</f>
        <v>108.35016403087404</v>
      </c>
      <c r="AV125" s="115">
        <f t="shared" ref="AV125:AV129" ca="1" si="772">IF(AT$9 = 0, 0, IFERROR((AT125 - AU125) / AU125, 0))</f>
        <v>1.9861221345231928E-2</v>
      </c>
      <c r="AW125" s="132">
        <f ca="1">IFERROR(AW87 / AW71, 0)</f>
        <v>121.44261311091694</v>
      </c>
      <c r="AX125" s="114">
        <f t="shared" ref="AX125:AX129" ca="1" si="773">IFERROR(AX87 / AX71, 0)</f>
        <v>122.69751139099965</v>
      </c>
      <c r="AY125" s="115">
        <f t="shared" ref="AY125:AY129" ca="1" si="774">IF(AW$9 = 0, 0, IFERROR((AW125 - AX125) / AX125, 0))</f>
        <v>-1.0227577282180843E-2</v>
      </c>
      <c r="AZ125" s="132">
        <f ca="1">IFERROR(AZ87 / AZ71, 0)</f>
        <v>137.22395123859806</v>
      </c>
      <c r="BA125" s="114">
        <f t="shared" ref="BA125:BA129" ca="1" si="775">IFERROR(BA87 / BA71, 0)</f>
        <v>140.57636829146784</v>
      </c>
      <c r="BB125" s="115">
        <f t="shared" ref="BB125:BB129" ca="1" si="776">IF(AZ$9 = 0, 0, IFERROR((AZ125 - BA125) / BA125, 0))</f>
        <v>-2.3847657281335914E-2</v>
      </c>
      <c r="BC125" s="132">
        <f ca="1">IFERROR(BC87 / BC71, 0)</f>
        <v>132.97634031297045</v>
      </c>
      <c r="BD125" s="114">
        <f t="shared" ref="BD125:BD129" ca="1" si="777">IFERROR(BD87 / BD71, 0)</f>
        <v>140.85974563730358</v>
      </c>
      <c r="BE125" s="115">
        <f t="shared" ref="BE125:BE129" ca="1" si="778">IF(BC$9 = 0, 0, IFERROR((BC125 - BD125) / BD125, 0))</f>
        <v>-5.5966346443872751E-2</v>
      </c>
      <c r="BF125" s="132">
        <f ca="1">IFERROR(BF87 / BF71, 0)</f>
        <v>127.87735415266118</v>
      </c>
      <c r="BG125" s="114">
        <f t="shared" ref="BG125:BG129" ca="1" si="779">IFERROR(BG87 / BG71, 0)</f>
        <v>133.77980877768465</v>
      </c>
      <c r="BH125" s="115">
        <f t="shared" ref="BH125:BH129" ca="1" si="780">IF(BF$9 = 0, 0, IFERROR((BF125 - BG125) / BG125, 0))</f>
        <v>-4.4120668723874233E-2</v>
      </c>
      <c r="BI125" s="132">
        <f ca="1">IFERROR(BI87 / BI71, 0)</f>
        <v>105.55983864773874</v>
      </c>
      <c r="BJ125" s="114">
        <f t="shared" ref="BJ125:BJ129" ca="1" si="781">IFERROR(BJ87 / BJ71, 0)</f>
        <v>103.37955009561121</v>
      </c>
      <c r="BK125" s="115">
        <f t="shared" ref="BK125:BK129" ca="1" si="782">IF(BI$9 = 0, 0, IFERROR((BI125 - BJ125) / BJ125, 0))</f>
        <v>2.1090133881517984E-2</v>
      </c>
      <c r="BL125" s="132">
        <f ca="1">IFERROR(BL87 / BL71, 0)</f>
        <v>104.98454132324224</v>
      </c>
      <c r="BM125" s="114">
        <f t="shared" ref="BM125:BM129" ca="1" si="783">IFERROR(BM87 / BM71, 0)</f>
        <v>111.15005887914729</v>
      </c>
      <c r="BN125" s="115">
        <f t="shared" ref="BN125:BN129" ca="1" si="784">IF(BL$9 = 0, 0, IFERROR((BL125 - BM125) / BM125, 0))</f>
        <v>-5.5470214033883511E-2</v>
      </c>
      <c r="BO125" s="158" t="str">
        <f t="shared" ref="BO125:BO129" si="785">E125</f>
        <v>Total Active</v>
      </c>
      <c r="BP125" s="248" t="str">
        <f>$D125</f>
        <v>SOLD AOV</v>
      </c>
    </row>
    <row r="126" spans="4:68" ht="15" thickTop="1" x14ac:dyDescent="0.2">
      <c r="D126" s="237"/>
      <c r="E126" s="136" t="str">
        <f>$E$30</f>
        <v>Elite</v>
      </c>
      <c r="F126" s="133">
        <f t="shared" ref="F126" ca="1" si="786">IFERROR(F88 / F72, 0)</f>
        <v>179.00303409729597</v>
      </c>
      <c r="G126" s="107">
        <f t="shared" ca="1" si="747"/>
        <v>174.18716502662264</v>
      </c>
      <c r="H126" s="108">
        <f t="shared" ca="1" si="748"/>
        <v>2.764766893092999E-2</v>
      </c>
      <c r="I126" s="141"/>
      <c r="J126" s="133">
        <f t="shared" ref="J126" ca="1" si="787">IFERROR(J88 / J72, 0)</f>
        <v>175.19099307393412</v>
      </c>
      <c r="K126" s="107">
        <f t="shared" ca="1" si="749"/>
        <v>178.94044143825283</v>
      </c>
      <c r="L126" s="108">
        <f t="shared" ca="1" si="750"/>
        <v>-2.0953610789054278E-2</v>
      </c>
      <c r="M126" s="141"/>
      <c r="N126" s="133">
        <f t="shared" ref="N126" ca="1" si="788">IFERROR(N88 / N72, 0)</f>
        <v>175.19099307393412</v>
      </c>
      <c r="O126" s="107">
        <f t="shared" ca="1" si="751"/>
        <v>178.94044143825283</v>
      </c>
      <c r="P126" s="108">
        <f t="shared" ca="1" si="752"/>
        <v>-2.0953610789054278E-2</v>
      </c>
      <c r="Q126" s="141"/>
      <c r="R126" s="133">
        <f t="shared" ref="R126" ca="1" si="789">IFERROR(R88 / R72, 0)</f>
        <v>229.95161559718156</v>
      </c>
      <c r="S126" s="107">
        <f t="shared" ca="1" si="753"/>
        <v>237.21194202964867</v>
      </c>
      <c r="T126" s="108">
        <f t="shared" ca="1" si="754"/>
        <v>-3.0606917891004223E-2</v>
      </c>
      <c r="U126" s="133">
        <f t="shared" ref="U126" ca="1" si="790">IFERROR(U88 / U72, 0)</f>
        <v>215.98929722421499</v>
      </c>
      <c r="V126" s="107">
        <f t="shared" ca="1" si="755"/>
        <v>210.77683648103641</v>
      </c>
      <c r="W126" s="108">
        <f t="shared" ca="1" si="756"/>
        <v>2.4729760775432964E-2</v>
      </c>
      <c r="X126" s="133">
        <f t="shared" ref="X126" ca="1" si="791">IFERROR(X88 / X72, 0)</f>
        <v>213.90343469326297</v>
      </c>
      <c r="Y126" s="107">
        <f t="shared" ca="1" si="757"/>
        <v>224.99709922047535</v>
      </c>
      <c r="Z126" s="108">
        <f t="shared" ca="1" si="758"/>
        <v>-4.9305811344446122E-2</v>
      </c>
      <c r="AA126" s="133">
        <f t="shared" ref="AA126" ca="1" si="792">IFERROR(AA88 / AA72, 0)</f>
        <v>191.25708038985397</v>
      </c>
      <c r="AB126" s="107">
        <f t="shared" ca="1" si="759"/>
        <v>196.25235930626991</v>
      </c>
      <c r="AC126" s="108">
        <f t="shared" ca="1" si="760"/>
        <v>-2.5453344530856556E-2</v>
      </c>
      <c r="AD126" s="141"/>
      <c r="AE126" s="133">
        <f t="shared" ref="AE126" ca="1" si="793">IFERROR(AE88 / AE72, 0)</f>
        <v>293.29749831746943</v>
      </c>
      <c r="AF126" s="107">
        <f t="shared" ca="1" si="761"/>
        <v>291.77681254772949</v>
      </c>
      <c r="AG126" s="108">
        <f t="shared" ca="1" si="762"/>
        <v>5.2118115776975402E-3</v>
      </c>
      <c r="AH126" s="133">
        <f t="shared" ref="AH126" ca="1" si="794">IFERROR(AH88 / AH72, 0)</f>
        <v>285.83571908756608</v>
      </c>
      <c r="AI126" s="107">
        <f t="shared" ca="1" si="763"/>
        <v>281.71021660870093</v>
      </c>
      <c r="AJ126" s="108">
        <f t="shared" ca="1" si="764"/>
        <v>1.4644490102378926E-2</v>
      </c>
      <c r="AK126" s="133">
        <f t="shared" ref="AK126" ca="1" si="795">IFERROR(AK88 / AK72, 0)</f>
        <v>299.96061208752371</v>
      </c>
      <c r="AL126" s="107">
        <f t="shared" ca="1" si="765"/>
        <v>326.38936345658738</v>
      </c>
      <c r="AM126" s="108">
        <f t="shared" ca="1" si="766"/>
        <v>-8.0973077949517538E-2</v>
      </c>
      <c r="AN126" s="133">
        <f t="shared" ref="AN126" ca="1" si="796">IFERROR(AN88 / AN72, 0)</f>
        <v>289.7205291959645</v>
      </c>
      <c r="AO126" s="107">
        <f t="shared" ca="1" si="767"/>
        <v>279.50119125130374</v>
      </c>
      <c r="AP126" s="108">
        <f t="shared" ca="1" si="768"/>
        <v>3.6562770623300864E-2</v>
      </c>
      <c r="AQ126" s="133">
        <f t="shared" ref="AQ126" ca="1" si="797">IFERROR(AQ88 / AQ72, 0)</f>
        <v>263.46815994085102</v>
      </c>
      <c r="AR126" s="107">
        <f t="shared" ca="1" si="769"/>
        <v>262.29165943855122</v>
      </c>
      <c r="AS126" s="108">
        <f t="shared" ca="1" si="770"/>
        <v>4.4854666931390891E-3</v>
      </c>
      <c r="AT126" s="133">
        <f t="shared" ref="AT126" ca="1" si="798">IFERROR(AT88 / AT72, 0)</f>
        <v>255.72133938925398</v>
      </c>
      <c r="AU126" s="107">
        <f t="shared" ca="1" si="771"/>
        <v>245.22486412563967</v>
      </c>
      <c r="AV126" s="108">
        <f t="shared" ca="1" si="772"/>
        <v>4.2803470606620465E-2</v>
      </c>
      <c r="AW126" s="133">
        <f t="shared" ref="AW126" ca="1" si="799">IFERROR(AW88 / AW72, 0)</f>
        <v>270.02542476057539</v>
      </c>
      <c r="AX126" s="107">
        <f t="shared" ca="1" si="773"/>
        <v>271.84222072490712</v>
      </c>
      <c r="AY126" s="108">
        <f t="shared" ca="1" si="774"/>
        <v>-6.6832737000418075E-3</v>
      </c>
      <c r="AZ126" s="133">
        <f t="shared" ref="AZ126" ca="1" si="800">IFERROR(AZ88 / AZ72, 0)</f>
        <v>269.98721818631088</v>
      </c>
      <c r="BA126" s="107">
        <f t="shared" ca="1" si="775"/>
        <v>282.90441797703301</v>
      </c>
      <c r="BB126" s="108">
        <f t="shared" ca="1" si="776"/>
        <v>-4.5659236724153167E-2</v>
      </c>
      <c r="BC126" s="133">
        <f t="shared" ref="BC126" ca="1" si="801">IFERROR(BC88 / BC72, 0)</f>
        <v>275.07533135242215</v>
      </c>
      <c r="BD126" s="107">
        <f t="shared" ca="1" si="777"/>
        <v>297.02210817078162</v>
      </c>
      <c r="BE126" s="108">
        <f t="shared" ca="1" si="778"/>
        <v>-7.3889371244178631E-2</v>
      </c>
      <c r="BF126" s="133">
        <f t="shared" ref="BF126" ca="1" si="802">IFERROR(BF88 / BF72, 0)</f>
        <v>281.15595314389356</v>
      </c>
      <c r="BG126" s="107">
        <f t="shared" ca="1" si="779"/>
        <v>294.56226336875108</v>
      </c>
      <c r="BH126" s="108">
        <f t="shared" ca="1" si="780"/>
        <v>-4.5512653493141722E-2</v>
      </c>
      <c r="BI126" s="133">
        <f t="shared" ref="BI126" ca="1" si="803">IFERROR(BI88 / BI72, 0)</f>
        <v>209.93758889746817</v>
      </c>
      <c r="BJ126" s="107">
        <f t="shared" ca="1" si="781"/>
        <v>207.1960606708476</v>
      </c>
      <c r="BK126" s="108">
        <f t="shared" ca="1" si="782"/>
        <v>1.3231565396292813E-2</v>
      </c>
      <c r="BL126" s="133">
        <f t="shared" ref="BL126" ca="1" si="804">IFERROR(BL88 / BL72, 0)</f>
        <v>236.48914151268221</v>
      </c>
      <c r="BM126" s="107">
        <f t="shared" ca="1" si="783"/>
        <v>246.20453279797493</v>
      </c>
      <c r="BN126" s="108">
        <f t="shared" ca="1" si="784"/>
        <v>-3.9460651576487281E-2</v>
      </c>
      <c r="BO126" s="152" t="str">
        <f t="shared" si="785"/>
        <v>Elite</v>
      </c>
      <c r="BP126" s="249"/>
    </row>
    <row r="127" spans="4:68" x14ac:dyDescent="0.2">
      <c r="D127" s="237"/>
      <c r="E127" s="79" t="str">
        <f>$E$31</f>
        <v>High Value</v>
      </c>
      <c r="F127" s="35">
        <f t="shared" ref="F127" ca="1" si="805">IFERROR(F89 / F73, 0)</f>
        <v>151.329242340132</v>
      </c>
      <c r="G127" s="22">
        <f t="shared" ca="1" si="747"/>
        <v>149.7556699564395</v>
      </c>
      <c r="H127" s="13">
        <f t="shared" ca="1" si="748"/>
        <v>1.0507598037190908E-2</v>
      </c>
      <c r="I127" s="141"/>
      <c r="J127" s="35">
        <f t="shared" ref="J127" ca="1" si="806">IFERROR(J89 / J73, 0)</f>
        <v>148.03622996545585</v>
      </c>
      <c r="K127" s="22">
        <f t="shared" ca="1" si="749"/>
        <v>151.26123398018137</v>
      </c>
      <c r="L127" s="13">
        <f t="shared" ca="1" si="750"/>
        <v>-2.1320757010008764E-2</v>
      </c>
      <c r="M127" s="141"/>
      <c r="N127" s="35">
        <f t="shared" ref="N127" ca="1" si="807">IFERROR(N89 / N73, 0)</f>
        <v>148.03622996545585</v>
      </c>
      <c r="O127" s="22">
        <f t="shared" ca="1" si="751"/>
        <v>151.26123398018137</v>
      </c>
      <c r="P127" s="13">
        <f t="shared" ca="1" si="752"/>
        <v>-2.1320757010008764E-2</v>
      </c>
      <c r="Q127" s="141"/>
      <c r="R127" s="35">
        <f t="shared" ref="R127" ca="1" si="808">IFERROR(R89 / R73, 0)</f>
        <v>180.01352503701932</v>
      </c>
      <c r="S127" s="22">
        <f t="shared" ca="1" si="753"/>
        <v>185.1549326968256</v>
      </c>
      <c r="T127" s="13">
        <f t="shared" ca="1" si="754"/>
        <v>-2.776813766136528E-2</v>
      </c>
      <c r="U127" s="35">
        <f t="shared" ref="U127" ca="1" si="809">IFERROR(U89 / U73, 0)</f>
        <v>162.02313678459964</v>
      </c>
      <c r="V127" s="22">
        <f t="shared" ca="1" si="755"/>
        <v>161.57715900682001</v>
      </c>
      <c r="W127" s="13">
        <f t="shared" ca="1" si="756"/>
        <v>2.7601536041415831E-3</v>
      </c>
      <c r="X127" s="35">
        <f t="shared" ref="X127" ca="1" si="810">IFERROR(X89 / X73, 0)</f>
        <v>169.55949212157816</v>
      </c>
      <c r="Y127" s="22">
        <f t="shared" ca="1" si="757"/>
        <v>176.73717944614481</v>
      </c>
      <c r="Z127" s="13">
        <f t="shared" ca="1" si="758"/>
        <v>-4.0612209310230768E-2</v>
      </c>
      <c r="AA127" s="35">
        <f t="shared" ref="AA127" ca="1" si="811">IFERROR(AA89 / AA73, 0)</f>
        <v>146.88774047091405</v>
      </c>
      <c r="AB127" s="22">
        <f t="shared" ca="1" si="759"/>
        <v>150.89850669926045</v>
      </c>
      <c r="AC127" s="13">
        <f t="shared" ca="1" si="760"/>
        <v>-2.6579230743083652E-2</v>
      </c>
      <c r="AD127" s="141"/>
      <c r="AE127" s="35">
        <f t="shared" ref="AE127" ca="1" si="812">IFERROR(AE89 / AE73, 0)</f>
        <v>183.36343811445388</v>
      </c>
      <c r="AF127" s="22">
        <f t="shared" ca="1" si="761"/>
        <v>182.39036397706886</v>
      </c>
      <c r="AG127" s="13">
        <f t="shared" ca="1" si="762"/>
        <v>5.3351181288687315E-3</v>
      </c>
      <c r="AH127" s="35">
        <f t="shared" ref="AH127" ca="1" si="813">IFERROR(AH89 / AH73, 0)</f>
        <v>196.0019350489805</v>
      </c>
      <c r="AI127" s="22">
        <f t="shared" ca="1" si="763"/>
        <v>195.57225486355924</v>
      </c>
      <c r="AJ127" s="13">
        <f t="shared" ca="1" si="764"/>
        <v>2.197040606404153E-3</v>
      </c>
      <c r="AK127" s="35">
        <f t="shared" ref="AK127" ca="1" si="814">IFERROR(AK89 / AK73, 0)</f>
        <v>192.63077480249621</v>
      </c>
      <c r="AL127" s="22">
        <f t="shared" ca="1" si="765"/>
        <v>209.61776505987359</v>
      </c>
      <c r="AM127" s="13">
        <f t="shared" ca="1" si="766"/>
        <v>-8.1037932317069378E-2</v>
      </c>
      <c r="AN127" s="35">
        <f t="shared" ref="AN127" ca="1" si="815">IFERROR(AN89 / AN73, 0)</f>
        <v>184.653450909687</v>
      </c>
      <c r="AO127" s="22">
        <f t="shared" ca="1" si="767"/>
        <v>183.60717239373486</v>
      </c>
      <c r="AP127" s="13">
        <f t="shared" ca="1" si="768"/>
        <v>5.6984621151316226E-3</v>
      </c>
      <c r="AQ127" s="35">
        <f t="shared" ref="AQ127" ca="1" si="816">IFERROR(AQ89 / AQ73, 0)</f>
        <v>174.5952955766306</v>
      </c>
      <c r="AR127" s="22">
        <f t="shared" ca="1" si="769"/>
        <v>174.53128037549274</v>
      </c>
      <c r="AS127" s="13">
        <f t="shared" ca="1" si="770"/>
        <v>3.6678354161006916E-4</v>
      </c>
      <c r="AT127" s="35">
        <f t="shared" ref="AT127" ca="1" si="817">IFERROR(AT89 / AT73, 0)</f>
        <v>158.15683349257006</v>
      </c>
      <c r="AU127" s="22">
        <f t="shared" ca="1" si="771"/>
        <v>155.7890433255269</v>
      </c>
      <c r="AV127" s="13">
        <f t="shared" ca="1" si="772"/>
        <v>1.5198695084708683E-2</v>
      </c>
      <c r="AW127" s="35">
        <f t="shared" ref="AW127" ca="1" si="818">IFERROR(AW89 / AW73, 0)</f>
        <v>173.05937343279507</v>
      </c>
      <c r="AX127" s="22">
        <f t="shared" ca="1" si="773"/>
        <v>175.71033814060326</v>
      </c>
      <c r="AY127" s="13">
        <f t="shared" ca="1" si="774"/>
        <v>-1.5087129965494038E-2</v>
      </c>
      <c r="AZ127" s="35">
        <f t="shared" ref="AZ127" ca="1" si="819">IFERROR(AZ89 / AZ73, 0)</f>
        <v>185.70539970769613</v>
      </c>
      <c r="BA127" s="22">
        <f t="shared" ca="1" si="775"/>
        <v>193.35143818154381</v>
      </c>
      <c r="BB127" s="13">
        <f t="shared" ca="1" si="776"/>
        <v>-3.954477166427163E-2</v>
      </c>
      <c r="BC127" s="35">
        <f t="shared" ref="BC127" ca="1" si="820">IFERROR(BC89 / BC73, 0)</f>
        <v>183.74468362558659</v>
      </c>
      <c r="BD127" s="22">
        <f t="shared" ca="1" si="777"/>
        <v>193.63343697682203</v>
      </c>
      <c r="BE127" s="13">
        <f t="shared" ca="1" si="778"/>
        <v>-5.1069451152794043E-2</v>
      </c>
      <c r="BF127" s="35">
        <f t="shared" ref="BF127" ca="1" si="821">IFERROR(BF89 / BF73, 0)</f>
        <v>179.55176967434736</v>
      </c>
      <c r="BG127" s="22">
        <f t="shared" ca="1" si="779"/>
        <v>185.94999518024079</v>
      </c>
      <c r="BH127" s="13">
        <f t="shared" ca="1" si="780"/>
        <v>-3.4408312297570402E-2</v>
      </c>
      <c r="BI127" s="35">
        <f t="shared" ref="BI127" ca="1" si="822">IFERROR(BI89 / BI73, 0)</f>
        <v>146.37661640227708</v>
      </c>
      <c r="BJ127" s="22">
        <f t="shared" ca="1" si="781"/>
        <v>144.49326821801955</v>
      </c>
      <c r="BK127" s="13">
        <f t="shared" ca="1" si="782"/>
        <v>1.3034158666934066E-2</v>
      </c>
      <c r="BL127" s="35">
        <f t="shared" ref="BL127" ca="1" si="823">IFERROR(BL89 / BL73, 0)</f>
        <v>151.6753922959802</v>
      </c>
      <c r="BM127" s="22">
        <f t="shared" ca="1" si="783"/>
        <v>159.05606341813396</v>
      </c>
      <c r="BN127" s="13">
        <f t="shared" ca="1" si="784"/>
        <v>-4.640295354695851E-2</v>
      </c>
      <c r="BO127" s="159" t="str">
        <f t="shared" si="785"/>
        <v>High Value</v>
      </c>
      <c r="BP127" s="249"/>
    </row>
    <row r="128" spans="4:68" x14ac:dyDescent="0.2">
      <c r="D128" s="238"/>
      <c r="E128" s="79" t="str">
        <f>$E$32</f>
        <v>Opportunity</v>
      </c>
      <c r="F128" s="35">
        <f t="shared" ref="F128" ca="1" si="824">IFERROR(F90 / F74, 0)</f>
        <v>115.76121613037613</v>
      </c>
      <c r="G128" s="22">
        <f t="shared" ca="1" si="747"/>
        <v>113.17472050708444</v>
      </c>
      <c r="H128" s="13">
        <f t="shared" ca="1" si="748"/>
        <v>2.2854004955371411E-2</v>
      </c>
      <c r="I128" s="141"/>
      <c r="J128" s="35">
        <f t="shared" ref="J128" ca="1" si="825">IFERROR(J90 / J74, 0)</f>
        <v>114.97592843878923</v>
      </c>
      <c r="K128" s="22">
        <f t="shared" ca="1" si="749"/>
        <v>115.73871997144904</v>
      </c>
      <c r="L128" s="13">
        <f t="shared" ca="1" si="750"/>
        <v>-6.5906339110021897E-3</v>
      </c>
      <c r="M128" s="141"/>
      <c r="N128" s="35">
        <f t="shared" ref="N128" ca="1" si="826">IFERROR(N90 / N74, 0)</f>
        <v>114.97582016699718</v>
      </c>
      <c r="O128" s="22">
        <f t="shared" ca="1" si="751"/>
        <v>115.73871997144902</v>
      </c>
      <c r="P128" s="13">
        <f t="shared" ca="1" si="752"/>
        <v>-6.5915693956182493E-3</v>
      </c>
      <c r="Q128" s="141"/>
      <c r="R128" s="35">
        <f t="shared" ref="R128" ca="1" si="827">IFERROR(R90 / R74, 0)</f>
        <v>124.31697695687731</v>
      </c>
      <c r="S128" s="22">
        <f t="shared" ca="1" si="753"/>
        <v>123.37687573471869</v>
      </c>
      <c r="T128" s="13">
        <f t="shared" ca="1" si="754"/>
        <v>7.6197522149936345E-3</v>
      </c>
      <c r="U128" s="35">
        <f t="shared" ref="U128" ca="1" si="828">IFERROR(U90 / U74, 0)</f>
        <v>113.55898915366517</v>
      </c>
      <c r="V128" s="22">
        <f t="shared" ca="1" si="755"/>
        <v>111.65338472542089</v>
      </c>
      <c r="W128" s="13">
        <f t="shared" ca="1" si="756"/>
        <v>1.7067144295988476E-2</v>
      </c>
      <c r="X128" s="35">
        <f t="shared" ref="X128" ca="1" si="829">IFERROR(X90 / X74, 0)</f>
        <v>118.77927452042159</v>
      </c>
      <c r="Y128" s="22">
        <f t="shared" ca="1" si="757"/>
        <v>121.23862512492808</v>
      </c>
      <c r="Z128" s="13">
        <f t="shared" ca="1" si="758"/>
        <v>-2.0285206978982902E-2</v>
      </c>
      <c r="AA128" s="35">
        <f t="shared" ref="AA128" ca="1" si="830">IFERROR(AA90 / AA74, 0)</f>
        <v>102.14200058141135</v>
      </c>
      <c r="AB128" s="22">
        <f t="shared" ca="1" si="759"/>
        <v>104.45995131218011</v>
      </c>
      <c r="AC128" s="13">
        <f t="shared" ca="1" si="760"/>
        <v>-2.2189850767223959E-2</v>
      </c>
      <c r="AD128" s="141"/>
      <c r="AE128" s="35">
        <f t="shared" ref="AE128" ca="1" si="831">IFERROR(AE90 / AE74, 0)</f>
        <v>106.08638484652096</v>
      </c>
      <c r="AF128" s="22">
        <f t="shared" ca="1" si="761"/>
        <v>102.84803634926905</v>
      </c>
      <c r="AG128" s="13">
        <f t="shared" ca="1" si="762"/>
        <v>3.1486731416578193E-2</v>
      </c>
      <c r="AH128" s="35">
        <f t="shared" ref="AH128" ca="1" si="832">IFERROR(AH90 / AH74, 0)</f>
        <v>124.54508227012761</v>
      </c>
      <c r="AI128" s="22">
        <f t="shared" ca="1" si="763"/>
        <v>124.59480886250398</v>
      </c>
      <c r="AJ128" s="13">
        <f t="shared" ca="1" si="764"/>
        <v>-3.9910645419624982E-4</v>
      </c>
      <c r="AK128" s="35">
        <f t="shared" ref="AK128" ca="1" si="833">IFERROR(AK90 / AK74, 0)</f>
        <v>121.02625262899966</v>
      </c>
      <c r="AL128" s="22">
        <f t="shared" ca="1" si="765"/>
        <v>121.15768844886547</v>
      </c>
      <c r="AM128" s="13">
        <f t="shared" ca="1" si="766"/>
        <v>-1.0848326800266292E-3</v>
      </c>
      <c r="AN128" s="35">
        <f t="shared" ref="AN128" ca="1" si="834">IFERROR(AN90 / AN74, 0)</f>
        <v>119.06127452002657</v>
      </c>
      <c r="AO128" s="22">
        <f t="shared" ca="1" si="767"/>
        <v>118.8621410862726</v>
      </c>
      <c r="AP128" s="13">
        <f t="shared" ca="1" si="768"/>
        <v>1.6753310342057192E-3</v>
      </c>
      <c r="AQ128" s="35">
        <f t="shared" ref="AQ128" ca="1" si="835">IFERROR(AQ90 / AQ74, 0)</f>
        <v>110.04695316875844</v>
      </c>
      <c r="AR128" s="22">
        <f t="shared" ca="1" si="769"/>
        <v>105.58473103422045</v>
      </c>
      <c r="AS128" s="13">
        <f t="shared" ca="1" si="770"/>
        <v>4.2262002193212543E-2</v>
      </c>
      <c r="AT128" s="35">
        <f t="shared" ref="AT128" ca="1" si="836">IFERROR(AT90 / AT74, 0)</f>
        <v>93.235835105813251</v>
      </c>
      <c r="AU128" s="22">
        <f t="shared" ca="1" si="771"/>
        <v>92.309181804612933</v>
      </c>
      <c r="AV128" s="13">
        <f t="shared" ca="1" si="772"/>
        <v>1.0038582111601066E-2</v>
      </c>
      <c r="AW128" s="35">
        <f t="shared" ref="AW128" ca="1" si="837">IFERROR(AW90 / AW74, 0)</f>
        <v>102.65274460178125</v>
      </c>
      <c r="AX128" s="22">
        <f t="shared" ca="1" si="773"/>
        <v>104.27759985921254</v>
      </c>
      <c r="AY128" s="13">
        <f t="shared" ca="1" si="774"/>
        <v>-1.5582016268355283E-2</v>
      </c>
      <c r="AZ128" s="35">
        <f t="shared" ref="AZ128" ca="1" si="838">IFERROR(AZ90 / AZ74, 0)</f>
        <v>120.88692325754775</v>
      </c>
      <c r="BA128" s="22">
        <f t="shared" ca="1" si="775"/>
        <v>121.12572639714317</v>
      </c>
      <c r="BB128" s="13">
        <f t="shared" ca="1" si="776"/>
        <v>-1.9715311247128337E-3</v>
      </c>
      <c r="BC128" s="35">
        <f t="shared" ref="BC128" ca="1" si="839">IFERROR(BC90 / BC74, 0)</f>
        <v>115.58897379011452</v>
      </c>
      <c r="BD128" s="22">
        <f t="shared" ca="1" si="777"/>
        <v>121.11156443990103</v>
      </c>
      <c r="BE128" s="13">
        <f t="shared" ca="1" si="778"/>
        <v>-4.5599201656147156E-2</v>
      </c>
      <c r="BF128" s="35">
        <f t="shared" ref="BF128" ca="1" si="840">IFERROR(BF90 / BF74, 0)</f>
        <v>110.02755021943344</v>
      </c>
      <c r="BG128" s="22">
        <f t="shared" ca="1" si="779"/>
        <v>116.31695023798622</v>
      </c>
      <c r="BH128" s="13">
        <f t="shared" ca="1" si="780"/>
        <v>-5.4071225265832509E-2</v>
      </c>
      <c r="BI128" s="35">
        <f t="shared" ref="BI128" ca="1" si="841">IFERROR(BI90 / BI74, 0)</f>
        <v>94.674229369395348</v>
      </c>
      <c r="BJ128" s="22">
        <f t="shared" ca="1" si="781"/>
        <v>91.566127252285568</v>
      </c>
      <c r="BK128" s="13">
        <f t="shared" ca="1" si="782"/>
        <v>3.3943797890962996E-2</v>
      </c>
      <c r="BL128" s="35">
        <f t="shared" ref="BL128" ca="1" si="842">IFERROR(BL90 / BL74, 0)</f>
        <v>91.236008289686865</v>
      </c>
      <c r="BM128" s="22">
        <f t="shared" ca="1" si="783"/>
        <v>96.575158047104566</v>
      </c>
      <c r="BN128" s="13">
        <f t="shared" ca="1" si="784"/>
        <v>-5.528491866214217E-2</v>
      </c>
      <c r="BO128" s="159" t="str">
        <f t="shared" si="785"/>
        <v>Opportunity</v>
      </c>
      <c r="BP128" s="250"/>
    </row>
    <row r="129" spans="4:68" x14ac:dyDescent="0.2">
      <c r="D129" s="239"/>
      <c r="E129" s="78" t="str">
        <f>$E$33</f>
        <v>Marginal</v>
      </c>
      <c r="F129" s="134">
        <f t="shared" ref="F129" ca="1" si="843">IFERROR(F91 / F75, 0)</f>
        <v>56.507901238021965</v>
      </c>
      <c r="G129" s="103">
        <f t="shared" ca="1" si="747"/>
        <v>54.199849811620155</v>
      </c>
      <c r="H129" s="100">
        <f t="shared" ca="1" si="748"/>
        <v>4.2584092657522027E-2</v>
      </c>
      <c r="I129" s="141"/>
      <c r="J129" s="134">
        <f t="shared" ref="J129" ca="1" si="844">IFERROR(J91 / J75, 0)</f>
        <v>57.276000712167871</v>
      </c>
      <c r="K129" s="103">
        <f t="shared" ca="1" si="749"/>
        <v>56.494942434325566</v>
      </c>
      <c r="L129" s="100">
        <f t="shared" ca="1" si="750"/>
        <v>1.382527787775468E-2</v>
      </c>
      <c r="M129" s="141"/>
      <c r="N129" s="134">
        <f t="shared" ref="N129" ca="1" si="845">IFERROR(N91 / N75, 0)</f>
        <v>57.276006012292981</v>
      </c>
      <c r="O129" s="103">
        <f t="shared" ca="1" si="751"/>
        <v>56.494942434325566</v>
      </c>
      <c r="P129" s="100">
        <f t="shared" ca="1" si="752"/>
        <v>1.3825371693676636E-2</v>
      </c>
      <c r="Q129" s="141"/>
      <c r="R129" s="134">
        <f t="shared" ref="R129" ca="1" si="846">IFERROR(R91 / R75, 0)</f>
        <v>58.462163120735511</v>
      </c>
      <c r="S129" s="103">
        <f t="shared" ca="1" si="753"/>
        <v>56.447019221455704</v>
      </c>
      <c r="T129" s="100">
        <f t="shared" ca="1" si="754"/>
        <v>3.5699739810421086E-2</v>
      </c>
      <c r="U129" s="134">
        <f t="shared" ref="U129" ca="1" si="847">IFERROR(U91 / U75, 0)</f>
        <v>54.294538390035321</v>
      </c>
      <c r="V129" s="103">
        <f t="shared" ca="1" si="755"/>
        <v>51.36723566459861</v>
      </c>
      <c r="W129" s="100">
        <f t="shared" ca="1" si="756"/>
        <v>5.6987741068070676E-2</v>
      </c>
      <c r="X129" s="134">
        <f t="shared" ref="X129" ca="1" si="848">IFERROR(X91 / X75, 0)</f>
        <v>55.786915222327295</v>
      </c>
      <c r="Y129" s="103">
        <f t="shared" ca="1" si="757"/>
        <v>55.989938652122028</v>
      </c>
      <c r="Z129" s="100">
        <f t="shared" ca="1" si="758"/>
        <v>-3.6260698740208114E-3</v>
      </c>
      <c r="AA129" s="134">
        <f t="shared" ref="AA129" ca="1" si="849">IFERROR(AA91 / AA75, 0)</f>
        <v>47.051380169698383</v>
      </c>
      <c r="AB129" s="103">
        <f t="shared" ca="1" si="759"/>
        <v>48.89684806216416</v>
      </c>
      <c r="AC129" s="100">
        <f t="shared" ca="1" si="760"/>
        <v>-3.7742062435590397E-2</v>
      </c>
      <c r="AD129" s="141"/>
      <c r="AE129" s="134">
        <f t="shared" ref="AE129" ca="1" si="850">IFERROR(AE91 / AE75, 0)</f>
        <v>46.284024351991796</v>
      </c>
      <c r="AF129" s="103">
        <f t="shared" ca="1" si="761"/>
        <v>43.406535194174758</v>
      </c>
      <c r="AG129" s="100">
        <f t="shared" ca="1" si="762"/>
        <v>6.6291611273391921E-2</v>
      </c>
      <c r="AH129" s="134">
        <f t="shared" ref="AH129" ca="1" si="851">IFERROR(AH91 / AH75, 0)</f>
        <v>57.950501738320952</v>
      </c>
      <c r="AI129" s="103">
        <f t="shared" ca="1" si="763"/>
        <v>58.171010439489621</v>
      </c>
      <c r="AJ129" s="100">
        <f t="shared" ca="1" si="764"/>
        <v>-3.7906974539843202E-3</v>
      </c>
      <c r="AK129" s="134">
        <f t="shared" ref="AK129" ca="1" si="852">IFERROR(AK91 / AK75, 0)</f>
        <v>56.038210189655516</v>
      </c>
      <c r="AL129" s="103">
        <f t="shared" ca="1" si="765"/>
        <v>53.971578338996103</v>
      </c>
      <c r="AM129" s="100">
        <f t="shared" ca="1" si="766"/>
        <v>3.8291113846604115E-2</v>
      </c>
      <c r="AN129" s="134">
        <f t="shared" ref="AN129" ca="1" si="853">IFERROR(AN91 / AN75, 0)</f>
        <v>57.052111113281633</v>
      </c>
      <c r="AO129" s="103">
        <f t="shared" ca="1" si="767"/>
        <v>54.729741676353363</v>
      </c>
      <c r="AP129" s="100">
        <f t="shared" ca="1" si="768"/>
        <v>4.2433407609736205E-2</v>
      </c>
      <c r="AQ129" s="134">
        <f t="shared" ref="AQ129" ca="1" si="854">IFERROR(AQ91 / AQ75, 0)</f>
        <v>51.447450510995353</v>
      </c>
      <c r="AR129" s="103">
        <f t="shared" ca="1" si="769"/>
        <v>48.05427742326966</v>
      </c>
      <c r="AS129" s="100">
        <f t="shared" ca="1" si="770"/>
        <v>7.0611260218067337E-2</v>
      </c>
      <c r="AT129" s="134">
        <f t="shared" ref="AT129" ca="1" si="855">IFERROR(AT91 / AT75, 0)</f>
        <v>40.785147350396542</v>
      </c>
      <c r="AU129" s="103">
        <f t="shared" ca="1" si="771"/>
        <v>39.335883709481003</v>
      </c>
      <c r="AV129" s="100">
        <f t="shared" ca="1" si="772"/>
        <v>3.6843296863983459E-2</v>
      </c>
      <c r="AW129" s="134">
        <f t="shared" ref="AW129" ca="1" si="856">IFERROR(AW91 / AW75, 0)</f>
        <v>45.822920872141758</v>
      </c>
      <c r="AX129" s="103">
        <f t="shared" ca="1" si="773"/>
        <v>45.38418745956286</v>
      </c>
      <c r="AY129" s="100">
        <f t="shared" ca="1" si="774"/>
        <v>9.6670985454968879E-3</v>
      </c>
      <c r="AZ129" s="134">
        <f t="shared" ref="AZ129" ca="1" si="857">IFERROR(AZ91 / AZ75, 0)</f>
        <v>54.910962841539629</v>
      </c>
      <c r="BA129" s="103">
        <f t="shared" ca="1" si="775"/>
        <v>53.895984977908689</v>
      </c>
      <c r="BB129" s="100">
        <f t="shared" ca="1" si="776"/>
        <v>1.8832160949409614E-2</v>
      </c>
      <c r="BC129" s="134">
        <f t="shared" ref="BC129" ca="1" si="858">IFERROR(BC91 / BC75, 0)</f>
        <v>53.5894583873527</v>
      </c>
      <c r="BD129" s="103">
        <f t="shared" ca="1" si="777"/>
        <v>56.270123415498851</v>
      </c>
      <c r="BE129" s="100">
        <f t="shared" ca="1" si="778"/>
        <v>-4.7639224253199317E-2</v>
      </c>
      <c r="BF129" s="134">
        <f t="shared" ref="BF129" ca="1" si="859">IFERROR(BF91 / BF75, 0)</f>
        <v>49.877486457400728</v>
      </c>
      <c r="BG129" s="103">
        <f t="shared" ca="1" si="779"/>
        <v>53.800522221995386</v>
      </c>
      <c r="BH129" s="100">
        <f t="shared" ca="1" si="780"/>
        <v>-7.2918172585893504E-2</v>
      </c>
      <c r="BI129" s="134">
        <f t="shared" ref="BI129" ca="1" si="860">IFERROR(BI91 / BI75, 0)</f>
        <v>42.861607018117972</v>
      </c>
      <c r="BJ129" s="103">
        <f t="shared" ca="1" si="781"/>
        <v>42.671316056576629</v>
      </c>
      <c r="BK129" s="100">
        <f t="shared" ca="1" si="782"/>
        <v>4.4594584635974759E-3</v>
      </c>
      <c r="BL129" s="134">
        <f t="shared" ref="BL129" ca="1" si="861">IFERROR(BL91 / BL75, 0)</f>
        <v>38.349459159345507</v>
      </c>
      <c r="BM129" s="103">
        <f t="shared" ca="1" si="783"/>
        <v>42.3337620043322</v>
      </c>
      <c r="BN129" s="100">
        <f t="shared" ca="1" si="784"/>
        <v>-9.4116437007865317E-2</v>
      </c>
      <c r="BO129" s="156" t="str">
        <f t="shared" si="785"/>
        <v>Marginal</v>
      </c>
      <c r="BP129" s="251"/>
    </row>
    <row r="130" spans="4:68" ht="3.75" customHeight="1" x14ac:dyDescent="0.2">
      <c r="D130" s="144"/>
      <c r="E130" s="144"/>
      <c r="F130" s="144"/>
      <c r="G130" s="144"/>
      <c r="H130" s="160"/>
      <c r="I130" s="138"/>
      <c r="J130" s="144"/>
      <c r="K130" s="144"/>
      <c r="L130" s="160"/>
      <c r="M130" s="138"/>
      <c r="N130" s="144"/>
      <c r="O130" s="144"/>
      <c r="P130" s="160"/>
      <c r="Q130" s="138"/>
      <c r="R130" s="144"/>
      <c r="S130" s="144"/>
      <c r="T130" s="160"/>
      <c r="U130" s="144"/>
      <c r="V130" s="144"/>
      <c r="W130" s="160"/>
      <c r="X130" s="144"/>
      <c r="Y130" s="144"/>
      <c r="Z130" s="160"/>
      <c r="AA130" s="144"/>
      <c r="AB130" s="144"/>
      <c r="AC130" s="160"/>
      <c r="AD130" s="138"/>
      <c r="AE130" s="144"/>
      <c r="AF130" s="144"/>
      <c r="AG130" s="160"/>
      <c r="AH130" s="144"/>
      <c r="AI130" s="144"/>
      <c r="AJ130" s="160"/>
      <c r="AK130" s="144"/>
      <c r="AL130" s="144"/>
      <c r="AM130" s="160"/>
      <c r="AN130" s="144"/>
      <c r="AO130" s="144"/>
      <c r="AP130" s="160"/>
      <c r="AQ130" s="144"/>
      <c r="AR130" s="144"/>
      <c r="AS130" s="160"/>
      <c r="AT130" s="144"/>
      <c r="AU130" s="144"/>
      <c r="AV130" s="160"/>
      <c r="AW130" s="144"/>
      <c r="AX130" s="144"/>
      <c r="AY130" s="160"/>
      <c r="AZ130" s="144"/>
      <c r="BA130" s="144"/>
      <c r="BB130" s="160"/>
      <c r="BC130" s="144"/>
      <c r="BD130" s="144"/>
      <c r="BE130" s="160"/>
      <c r="BF130" s="144"/>
      <c r="BG130" s="144"/>
      <c r="BH130" s="160"/>
      <c r="BI130" s="144"/>
      <c r="BJ130" s="144"/>
      <c r="BK130" s="160"/>
      <c r="BL130" s="144"/>
      <c r="BM130" s="144"/>
      <c r="BN130" s="160"/>
      <c r="BO130" s="144"/>
      <c r="BP130" s="144"/>
    </row>
    <row r="131" spans="4:68" ht="15" thickBot="1" x14ac:dyDescent="0.25">
      <c r="D131" s="236" t="s">
        <v>202</v>
      </c>
      <c r="E131" s="135" t="str">
        <f>$E$29</f>
        <v>Total Active</v>
      </c>
      <c r="F131" s="132">
        <f ca="1">IFERROR(F87 / F29, 0)</f>
        <v>297.9217687705742</v>
      </c>
      <c r="G131" s="114">
        <f t="shared" ref="G131:G135" ca="1" si="862">IFERROR(G87 / G29, 0)</f>
        <v>285.95916404319763</v>
      </c>
      <c r="H131" s="115">
        <f t="shared" ref="H131:H135" ca="1" si="863">IF(F$9 = 0, 0, IFERROR((F131 - G131) / G131, 0))</f>
        <v>4.1833262338008076E-2</v>
      </c>
      <c r="I131" s="141"/>
      <c r="J131" s="132">
        <f ca="1">IFERROR(J87 / J29, 0)</f>
        <v>301.17374106575602</v>
      </c>
      <c r="K131" s="114">
        <f t="shared" ref="K131:K135" ca="1" si="864">IFERROR(K87 / K29, 0)</f>
        <v>297.78882011883184</v>
      </c>
      <c r="L131" s="115">
        <f t="shared" ref="L131:L135" ca="1" si="865">IF(J$9 = 0, 0, IFERROR((J131 - K131) / K131, 0))</f>
        <v>1.1366850325587909E-2</v>
      </c>
      <c r="M131" s="141"/>
      <c r="N131" s="132">
        <f ca="1">IFERROR(N87 / N29, 0)</f>
        <v>301.17374106575596</v>
      </c>
      <c r="O131" s="114">
        <f t="shared" ref="O131:O135" ca="1" si="866">IFERROR(O87 / O29, 0)</f>
        <v>297.78882011883184</v>
      </c>
      <c r="P131" s="115">
        <f t="shared" ref="P131:P135" ca="1" si="867">IF(N$9 = 0, 0, IFERROR((N131 - O131) / O131, 0))</f>
        <v>1.1366850325587718E-2</v>
      </c>
      <c r="Q131" s="141"/>
      <c r="R131" s="132">
        <f ca="1">IFERROR(R87 / R29, 0)</f>
        <v>223.52234781618461</v>
      </c>
      <c r="S131" s="114">
        <f t="shared" ref="S131:S135" ca="1" si="868">IFERROR(S87 / S29, 0)</f>
        <v>221.12129933118234</v>
      </c>
      <c r="T131" s="115">
        <f t="shared" ref="T131:T135" ca="1" si="869">IF(R$9 = 0, 0, IFERROR((R131 - S131) / S131, 0))</f>
        <v>1.0858512916958378E-2</v>
      </c>
      <c r="U131" s="132">
        <f ca="1">IFERROR(U87 / U29, 0)</f>
        <v>208.84981274098581</v>
      </c>
      <c r="V131" s="114">
        <f t="shared" ref="V131:V135" ca="1" si="870">IFERROR(V87 / V29, 0)</f>
        <v>203.09653385148349</v>
      </c>
      <c r="W131" s="115">
        <f t="shared" ref="W131:W135" ca="1" si="871">IF(U$9 = 0, 0, IFERROR((U131 - V131) / V131, 0))</f>
        <v>2.8327804420874424E-2</v>
      </c>
      <c r="X131" s="132">
        <f ca="1">IFERROR(X87 / X29, 0)</f>
        <v>217.17961000540888</v>
      </c>
      <c r="Y131" s="114">
        <f t="shared" ref="Y131:Y135" ca="1" si="872">IFERROR(Y87 / Y29, 0)</f>
        <v>222.07765843073949</v>
      </c>
      <c r="Z131" s="115">
        <f t="shared" ref="Z131:Z135" ca="1" si="873">IF(X$9 = 0, 0, IFERROR((X131 - Y131) / Y131, 0))</f>
        <v>-2.2055565877006914E-2</v>
      </c>
      <c r="AA131" s="132">
        <f ca="1">IFERROR(AA87 / AA29, 0)</f>
        <v>179.3757012928312</v>
      </c>
      <c r="AB131" s="114">
        <f t="shared" ref="AB131:AB135" ca="1" si="874">IFERROR(AB87 / AB29, 0)</f>
        <v>180.6527749349039</v>
      </c>
      <c r="AC131" s="115">
        <f t="shared" ref="AC131:AC135" ca="1" si="875">IF(AA$9 = 0, 0, IFERROR((AA131 - AB131) / AB131, 0))</f>
        <v>-7.0692168583233001E-3</v>
      </c>
      <c r="AD131" s="141"/>
      <c r="AE131" s="132">
        <f ca="1">IFERROR(AE87 / AE29, 0)</f>
        <v>160.85959681263728</v>
      </c>
      <c r="AF131" s="114">
        <f t="shared" ref="AF131:AF135" ca="1" si="876">IFERROR(AF87 / AF29, 0)</f>
        <v>154.17815441275246</v>
      </c>
      <c r="AG131" s="115">
        <f t="shared" ref="AG131:AG135" ca="1" si="877">IF(AE$9 = 0, 0, IFERROR((AE131 - AF131) / AF131, 0))</f>
        <v>4.3335856660975676E-2</v>
      </c>
      <c r="AH131" s="132">
        <f ca="1">IFERROR(AH87 / AH29, 0)</f>
        <v>192.41757916520748</v>
      </c>
      <c r="AI131" s="114">
        <f t="shared" ref="AI131:AI135" ca="1" si="878">IFERROR(AI87 / AI29, 0)</f>
        <v>194.02330812412293</v>
      </c>
      <c r="AJ131" s="115">
        <f t="shared" ref="AJ131:AJ135" ca="1" si="879">IF(AH$9 = 0, 0, IFERROR((AH131 - AI131) / AI131, 0))</f>
        <v>-8.2759590816182411E-3</v>
      </c>
      <c r="AK131" s="132">
        <f ca="1">IFERROR(AK87 / AK29, 0)</f>
        <v>185.03492919393648</v>
      </c>
      <c r="AL131" s="114">
        <f t="shared" ref="AL131:AL135" ca="1" si="880">IFERROR(AL87 / AL29, 0)</f>
        <v>188.20961503249853</v>
      </c>
      <c r="AM131" s="115">
        <f t="shared" ref="AM131:AM135" ca="1" si="881">IF(AK$9 = 0, 0, IFERROR((AK131 - AL131) / AL131, 0))</f>
        <v>-1.6867819627673517E-2</v>
      </c>
      <c r="AN131" s="132">
        <f ca="1">IFERROR(AN87 / AN29, 0)</f>
        <v>180.86139290847802</v>
      </c>
      <c r="AO131" s="114">
        <f t="shared" ref="AO131:AO135" ca="1" si="882">IFERROR(AO87 / AO29, 0)</f>
        <v>180.29387006935161</v>
      </c>
      <c r="AP131" s="115">
        <f t="shared" ref="AP131:AP135" ca="1" si="883">IF(AN$9 = 0, 0, IFERROR((AN131 - AO131) / AO131, 0))</f>
        <v>3.1477655835337537E-3</v>
      </c>
      <c r="AQ131" s="132">
        <f ca="1">IFERROR(AQ87 / AQ29, 0)</f>
        <v>175.7452513224319</v>
      </c>
      <c r="AR131" s="114">
        <f t="shared" ref="AR131:AR135" ca="1" si="884">IFERROR(AR87 / AR29, 0)</f>
        <v>168.89002968022473</v>
      </c>
      <c r="AS131" s="115">
        <f t="shared" ref="AS131:AS135" ca="1" si="885">IF(AQ$9 = 0, 0, IFERROR((AQ131 - AR131) / AR131, 0))</f>
        <v>4.0589853972947967E-2</v>
      </c>
      <c r="AT131" s="132">
        <f ca="1">IFERROR(AT87 / AT29, 0)</f>
        <v>140.98121986526365</v>
      </c>
      <c r="AU131" s="114">
        <f t="shared" ref="AU131:AU135" ca="1" si="886">IFERROR(AU87 / AU29, 0)</f>
        <v>138.0454</v>
      </c>
      <c r="AV131" s="115">
        <f t="shared" ref="AV131:AV135" ca="1" si="887">IF(AT$9 = 0, 0, IFERROR((AT131 - AU131) / AU131, 0))</f>
        <v>2.1267060439997661E-2</v>
      </c>
      <c r="AW131" s="132">
        <f ca="1">IFERROR(AW87 / AW29, 0)</f>
        <v>156.31527444424123</v>
      </c>
      <c r="AX131" s="114">
        <f t="shared" ref="AX131:AX135" ca="1" si="888">IFERROR(AX87 / AX29, 0)</f>
        <v>156.50553152846618</v>
      </c>
      <c r="AY131" s="115">
        <f t="shared" ref="AY131:AY135" ca="1" si="889">IF(AW$9 = 0, 0, IFERROR((AW131 - AX131) / AX131, 0))</f>
        <v>-1.2156572510048822E-3</v>
      </c>
      <c r="AZ131" s="132">
        <f ca="1">IFERROR(AZ87 / AZ29, 0)</f>
        <v>186.95013071263719</v>
      </c>
      <c r="BA131" s="114">
        <f t="shared" ref="BA131:BA135" ca="1" si="890">IFERROR(BA87 / BA29, 0)</f>
        <v>191.2996867870412</v>
      </c>
      <c r="BB131" s="115">
        <f t="shared" ref="BB131:BB135" ca="1" si="891">IF(AZ$9 = 0, 0, IFERROR((AZ131 - BA131) / BA131, 0))</f>
        <v>-2.2736869816446813E-2</v>
      </c>
      <c r="BC131" s="132">
        <f ca="1">IFERROR(BC87 / BC29, 0)</f>
        <v>176.40100220236036</v>
      </c>
      <c r="BD131" s="114">
        <f t="shared" ref="BD131:BD135" ca="1" si="892">IFERROR(BD87 / BD29, 0)</f>
        <v>186.70319951605805</v>
      </c>
      <c r="BE131" s="115">
        <f t="shared" ref="BE131:BE135" ca="1" si="893">IF(BC$9 = 0, 0, IFERROR((BC131 - BD131) / BD131, 0))</f>
        <v>-5.5179543470071139E-2</v>
      </c>
      <c r="BF131" s="132">
        <f ca="1">IFERROR(BF87 / BF29, 0)</f>
        <v>165.95627774363277</v>
      </c>
      <c r="BG131" s="114">
        <f t="shared" ref="BG131:BG135" ca="1" si="894">IFERROR(BG87 / BG29, 0)</f>
        <v>171.96512555196946</v>
      </c>
      <c r="BH131" s="115">
        <f t="shared" ref="BH131:BH135" ca="1" si="895">IF(BF$9 = 0, 0, IFERROR((BF131 - BG131) / BG131, 0))</f>
        <v>-3.4942246511027418E-2</v>
      </c>
      <c r="BI131" s="132">
        <f ca="1">IFERROR(BI87 / BI29, 0)</f>
        <v>140.40765858548448</v>
      </c>
      <c r="BJ131" s="114">
        <f t="shared" ref="BJ131:BJ135" ca="1" si="896">IFERROR(BJ87 / BJ29, 0)</f>
        <v>135.1772553276609</v>
      </c>
      <c r="BK131" s="115">
        <f t="shared" ref="BK131:BK135" ca="1" si="897">IF(BI$9 = 0, 0, IFERROR((BI131 - BJ131) / BJ131, 0))</f>
        <v>3.8692923932694322E-2</v>
      </c>
      <c r="BL131" s="132">
        <f ca="1">IFERROR(BL87 / BL29, 0)</f>
        <v>132.02456236418945</v>
      </c>
      <c r="BM131" s="114">
        <f t="shared" ref="BM131:BM135" ca="1" si="898">IFERROR(BM87 / BM29, 0)</f>
        <v>138.90152617227841</v>
      </c>
      <c r="BN131" s="115">
        <f t="shared" ref="BN131:BN135" ca="1" si="899">IF(BL$9 = 0, 0, IFERROR((BL131 - BM131) / BM131, 0))</f>
        <v>-4.9509634613801999E-2</v>
      </c>
      <c r="BO131" s="158" t="str">
        <f t="shared" ref="BO131:BO135" si="900">E131</f>
        <v>Total Active</v>
      </c>
      <c r="BP131" s="248" t="str">
        <f>$D131</f>
        <v>SOLD $ PER CUST</v>
      </c>
    </row>
    <row r="132" spans="4:68" ht="15" thickTop="1" x14ac:dyDescent="0.2">
      <c r="D132" s="237"/>
      <c r="E132" s="136" t="str">
        <f>$E$30</f>
        <v>Elite</v>
      </c>
      <c r="F132" s="133">
        <f t="shared" ref="F132" ca="1" si="901">IFERROR(F88 / F30, 0)</f>
        <v>2362.235218734977</v>
      </c>
      <c r="G132" s="107">
        <f t="shared" ca="1" si="862"/>
        <v>2221.2419144821656</v>
      </c>
      <c r="H132" s="108">
        <f t="shared" ca="1" si="863"/>
        <v>6.3474988173758171E-2</v>
      </c>
      <c r="I132" s="141"/>
      <c r="J132" s="133">
        <f t="shared" ref="J132" ca="1" si="902">IFERROR(J88 / J30, 0)</f>
        <v>2473.8306114616544</v>
      </c>
      <c r="K132" s="107">
        <f t="shared" ca="1" si="864"/>
        <v>2360.7481881545073</v>
      </c>
      <c r="L132" s="108">
        <f t="shared" ca="1" si="865"/>
        <v>4.7901095031888274E-2</v>
      </c>
      <c r="M132" s="141"/>
      <c r="N132" s="133">
        <f t="shared" ref="N132" ca="1" si="903">IFERROR(N88 / N30, 0)</f>
        <v>2473.8306114616544</v>
      </c>
      <c r="O132" s="107">
        <f t="shared" ca="1" si="866"/>
        <v>2360.7481881545073</v>
      </c>
      <c r="P132" s="108">
        <f t="shared" ca="1" si="867"/>
        <v>4.7901095031888274E-2</v>
      </c>
      <c r="Q132" s="141"/>
      <c r="R132" s="133">
        <f t="shared" ref="R132" ca="1" si="904">IFERROR(R88 / R30, 0)</f>
        <v>1187.401273694187</v>
      </c>
      <c r="S132" s="107">
        <f t="shared" ca="1" si="868"/>
        <v>1147.4584640070825</v>
      </c>
      <c r="T132" s="108">
        <f t="shared" ca="1" si="869"/>
        <v>3.4809808755620418E-2</v>
      </c>
      <c r="U132" s="133">
        <f t="shared" ref="U132" ca="1" si="905">IFERROR(U88 / U30, 0)</f>
        <v>1101.3296595225811</v>
      </c>
      <c r="V132" s="107">
        <f t="shared" ca="1" si="870"/>
        <v>1056.3248136469372</v>
      </c>
      <c r="W132" s="108">
        <f t="shared" ca="1" si="871"/>
        <v>4.2605120408244247E-2</v>
      </c>
      <c r="X132" s="133">
        <f t="shared" ref="X132" ca="1" si="906">IFERROR(X88 / X30, 0)</f>
        <v>1185.182075480958</v>
      </c>
      <c r="Y132" s="107">
        <f t="shared" ca="1" si="872"/>
        <v>1181.9976345624073</v>
      </c>
      <c r="Z132" s="108">
        <f t="shared" ca="1" si="873"/>
        <v>2.6941178437549828E-3</v>
      </c>
      <c r="AA132" s="133">
        <f t="shared" ref="AA132" ca="1" si="907">IFERROR(AA88 / AA30, 0)</f>
        <v>1002.3557799724391</v>
      </c>
      <c r="AB132" s="107">
        <f t="shared" ca="1" si="874"/>
        <v>984.55199414230151</v>
      </c>
      <c r="AC132" s="108">
        <f t="shared" ca="1" si="875"/>
        <v>1.8083134193077811E-2</v>
      </c>
      <c r="AD132" s="141"/>
      <c r="AE132" s="133">
        <f t="shared" ref="AE132" ca="1" si="908">IFERROR(AE88 / AE30, 0)</f>
        <v>704.19835641735915</v>
      </c>
      <c r="AF132" s="107">
        <f t="shared" ca="1" si="876"/>
        <v>670.75174611748798</v>
      </c>
      <c r="AG132" s="108">
        <f t="shared" ca="1" si="877"/>
        <v>4.9864365606903251E-2</v>
      </c>
      <c r="AH132" s="133">
        <f t="shared" ref="AH132" ca="1" si="909">IFERROR(AH88 / AH30, 0)</f>
        <v>855.27118628040921</v>
      </c>
      <c r="AI132" s="107">
        <f t="shared" ca="1" si="878"/>
        <v>844.04912979890298</v>
      </c>
      <c r="AJ132" s="108">
        <f t="shared" ca="1" si="879"/>
        <v>1.3295501512074202E-2</v>
      </c>
      <c r="AK132" s="133">
        <f t="shared" ref="AK132" ca="1" si="910">IFERROR(AK88 / AK30, 0)</f>
        <v>803.82935508868616</v>
      </c>
      <c r="AL132" s="107">
        <f t="shared" ca="1" si="880"/>
        <v>815.77556001119069</v>
      </c>
      <c r="AM132" s="108">
        <f t="shared" ca="1" si="881"/>
        <v>-1.4643984826342013E-2</v>
      </c>
      <c r="AN132" s="133">
        <f t="shared" ref="AN132" ca="1" si="911">IFERROR(AN88 / AN30, 0)</f>
        <v>775.0681696246013</v>
      </c>
      <c r="AO132" s="107">
        <f t="shared" ca="1" si="882"/>
        <v>769.50384528367556</v>
      </c>
      <c r="AP132" s="108">
        <f t="shared" ca="1" si="883"/>
        <v>7.2310546269908019E-3</v>
      </c>
      <c r="AQ132" s="133">
        <f t="shared" ref="AQ132" ca="1" si="912">IFERROR(AQ88 / AQ30, 0)</f>
        <v>788.65517312772192</v>
      </c>
      <c r="AR132" s="107">
        <f t="shared" ca="1" si="884"/>
        <v>750.73095445777074</v>
      </c>
      <c r="AS132" s="108">
        <f t="shared" ca="1" si="885"/>
        <v>5.0516391318035703E-2</v>
      </c>
      <c r="AT132" s="133">
        <f t="shared" ref="AT132" ca="1" si="913">IFERROR(AT88 / AT30, 0)</f>
        <v>624.81215054779</v>
      </c>
      <c r="AU132" s="107">
        <f t="shared" ca="1" si="886"/>
        <v>603.75336374497658</v>
      </c>
      <c r="AV132" s="108">
        <f t="shared" ca="1" si="887"/>
        <v>3.4879783811371981E-2</v>
      </c>
      <c r="AW132" s="133">
        <f t="shared" ref="AW132" ca="1" si="914">IFERROR(AW88 / AW30, 0)</f>
        <v>692.75099273848593</v>
      </c>
      <c r="AX132" s="107">
        <f t="shared" ca="1" si="888"/>
        <v>680.6334601512508</v>
      </c>
      <c r="AY132" s="108">
        <f t="shared" ca="1" si="889"/>
        <v>1.7803316023491361E-2</v>
      </c>
      <c r="AZ132" s="133">
        <f t="shared" ref="AZ132" ca="1" si="915">IFERROR(AZ88 / AZ30, 0)</f>
        <v>836.62961102603379</v>
      </c>
      <c r="BA132" s="107">
        <f t="shared" ca="1" si="890"/>
        <v>854.09944546059182</v>
      </c>
      <c r="BB132" s="108">
        <f t="shared" ca="1" si="891"/>
        <v>-2.0454098790729278E-2</v>
      </c>
      <c r="BC132" s="133">
        <f t="shared" ref="BC132" ca="1" si="916">IFERROR(BC88 / BC30, 0)</f>
        <v>773.54489280891289</v>
      </c>
      <c r="BD132" s="107">
        <f t="shared" ca="1" si="892"/>
        <v>801.64531063046491</v>
      </c>
      <c r="BE132" s="108">
        <f t="shared" ca="1" si="893"/>
        <v>-3.5053430050569441E-2</v>
      </c>
      <c r="BF132" s="133">
        <f t="shared" ref="BF132" ca="1" si="917">IFERROR(BF88 / BF30, 0)</f>
        <v>739.3194697933227</v>
      </c>
      <c r="BG132" s="107">
        <f t="shared" ca="1" si="894"/>
        <v>753.46727588665124</v>
      </c>
      <c r="BH132" s="108">
        <f t="shared" ca="1" si="895"/>
        <v>-1.8776935038990177E-2</v>
      </c>
      <c r="BI132" s="133">
        <f t="shared" ref="BI132" ca="1" si="918">IFERROR(BI88 / BI30, 0)</f>
        <v>635.53352402042185</v>
      </c>
      <c r="BJ132" s="107">
        <f t="shared" ca="1" si="896"/>
        <v>595.52952137102284</v>
      </c>
      <c r="BK132" s="108">
        <f t="shared" ca="1" si="897"/>
        <v>6.7173836415870949E-2</v>
      </c>
      <c r="BL132" s="133">
        <f t="shared" ref="BL132" ca="1" si="919">IFERROR(BL88 / BL30, 0)</f>
        <v>583.33393130131174</v>
      </c>
      <c r="BM132" s="107">
        <f t="shared" ca="1" si="898"/>
        <v>598.79890245196896</v>
      </c>
      <c r="BN132" s="108">
        <f t="shared" ca="1" si="899"/>
        <v>-2.5826652466013331E-2</v>
      </c>
      <c r="BO132" s="152" t="str">
        <f t="shared" si="900"/>
        <v>Elite</v>
      </c>
      <c r="BP132" s="249"/>
    </row>
    <row r="133" spans="4:68" x14ac:dyDescent="0.2">
      <c r="D133" s="237"/>
      <c r="E133" s="79" t="str">
        <f>$E$31</f>
        <v>High Value</v>
      </c>
      <c r="F133" s="35">
        <f t="shared" ref="F133" ca="1" si="920">IFERROR(F89 / F31, 0)</f>
        <v>702.09802670735348</v>
      </c>
      <c r="G133" s="22">
        <f t="shared" ca="1" si="862"/>
        <v>658.91912054590398</v>
      </c>
      <c r="H133" s="13">
        <f t="shared" ca="1" si="863"/>
        <v>6.5529903162737893E-2</v>
      </c>
      <c r="I133" s="141"/>
      <c r="J133" s="35">
        <f t="shared" ref="J133" ca="1" si="921">IFERROR(J89 / J31, 0)</f>
        <v>720.37835729887524</v>
      </c>
      <c r="K133" s="22">
        <f t="shared" ca="1" si="864"/>
        <v>701.69975318853722</v>
      </c>
      <c r="L133" s="13">
        <f t="shared" ca="1" si="865"/>
        <v>2.6619083198279735E-2</v>
      </c>
      <c r="M133" s="141"/>
      <c r="N133" s="35">
        <f t="shared" ref="N133" ca="1" si="922">IFERROR(N89 / N31, 0)</f>
        <v>720.37835729887524</v>
      </c>
      <c r="O133" s="22">
        <f t="shared" ca="1" si="866"/>
        <v>701.69975318853722</v>
      </c>
      <c r="P133" s="13">
        <f t="shared" ca="1" si="867"/>
        <v>2.6619083198279735E-2</v>
      </c>
      <c r="Q133" s="141"/>
      <c r="R133" s="35">
        <f t="shared" ref="R133" ca="1" si="923">IFERROR(R89 / R31, 0)</f>
        <v>433.7727703729779</v>
      </c>
      <c r="S133" s="22">
        <f t="shared" ca="1" si="868"/>
        <v>422.67494310868557</v>
      </c>
      <c r="T133" s="13">
        <f t="shared" ca="1" si="869"/>
        <v>2.6256174976141577E-2</v>
      </c>
      <c r="U133" s="35">
        <f t="shared" ref="U133" ca="1" si="924">IFERROR(U89 / U31, 0)</f>
        <v>406.83669489063499</v>
      </c>
      <c r="V133" s="22">
        <f t="shared" ca="1" si="870"/>
        <v>394.63419331366919</v>
      </c>
      <c r="W133" s="13">
        <f t="shared" ca="1" si="871"/>
        <v>3.092104481495556E-2</v>
      </c>
      <c r="X133" s="35">
        <f t="shared" ref="X133" ca="1" si="925">IFERROR(X89 / X31, 0)</f>
        <v>423.27902188453891</v>
      </c>
      <c r="Y133" s="22">
        <f t="shared" ca="1" si="872"/>
        <v>430.27881280540271</v>
      </c>
      <c r="Z133" s="13">
        <f t="shared" ca="1" si="873"/>
        <v>-1.6268035312325541E-2</v>
      </c>
      <c r="AA133" s="35">
        <f t="shared" ref="AA133" ca="1" si="926">IFERROR(AA89 / AA31, 0)</f>
        <v>358.74958368218768</v>
      </c>
      <c r="AB133" s="22">
        <f t="shared" ca="1" si="874"/>
        <v>357.40837133454994</v>
      </c>
      <c r="AC133" s="13">
        <f t="shared" ca="1" si="875"/>
        <v>3.7526047379072224E-3</v>
      </c>
      <c r="AD133" s="141"/>
      <c r="AE133" s="35">
        <f t="shared" ref="AE133" ca="1" si="927">IFERROR(AE89 / AE31, 0)</f>
        <v>285.20147137602942</v>
      </c>
      <c r="AF133" s="22">
        <f t="shared" ca="1" si="876"/>
        <v>271.82863793429902</v>
      </c>
      <c r="AG133" s="13">
        <f t="shared" ca="1" si="877"/>
        <v>4.9195822571728463E-2</v>
      </c>
      <c r="AH133" s="35">
        <f t="shared" ref="AH133" ca="1" si="928">IFERROR(AH89 / AH31, 0)</f>
        <v>344.41215281963582</v>
      </c>
      <c r="AI133" s="22">
        <f t="shared" ca="1" si="878"/>
        <v>343.75200422263708</v>
      </c>
      <c r="AJ133" s="13">
        <f t="shared" ca="1" si="879"/>
        <v>1.9204210852285853E-3</v>
      </c>
      <c r="AK133" s="35">
        <f t="shared" ref="AK133" ca="1" si="929">IFERROR(AK89 / AK31, 0)</f>
        <v>326.01742067613623</v>
      </c>
      <c r="AL133" s="22">
        <f t="shared" ca="1" si="880"/>
        <v>333.12232270362836</v>
      </c>
      <c r="AM133" s="13">
        <f t="shared" ca="1" si="881"/>
        <v>-2.132820751797293E-2</v>
      </c>
      <c r="AN133" s="35">
        <f t="shared" ref="AN133" ca="1" si="930">IFERROR(AN89 / AN31, 0)</f>
        <v>314.28949755893439</v>
      </c>
      <c r="AO133" s="22">
        <f t="shared" ca="1" si="882"/>
        <v>315.62182280714649</v>
      </c>
      <c r="AP133" s="13">
        <f t="shared" ca="1" si="883"/>
        <v>-4.2212710019933807E-3</v>
      </c>
      <c r="AQ133" s="35">
        <f t="shared" ref="AQ133" ca="1" si="931">IFERROR(AQ89 / AQ31, 0)</f>
        <v>316.28224227017438</v>
      </c>
      <c r="AR133" s="22">
        <f t="shared" ca="1" si="884"/>
        <v>303.10595445872377</v>
      </c>
      <c r="AS133" s="13">
        <f t="shared" ca="1" si="885"/>
        <v>4.3470897280722745E-2</v>
      </c>
      <c r="AT133" s="35">
        <f t="shared" ref="AT133" ca="1" si="932">IFERROR(AT89 / AT31, 0)</f>
        <v>249.0384145834</v>
      </c>
      <c r="AU133" s="22">
        <f t="shared" ca="1" si="886"/>
        <v>244.64683718877563</v>
      </c>
      <c r="AV133" s="13">
        <f t="shared" ca="1" si="887"/>
        <v>1.7950681255837007E-2</v>
      </c>
      <c r="AW133" s="35">
        <f t="shared" ref="AW133" ca="1" si="933">IFERROR(AW89 / AW31, 0)</f>
        <v>277.15845112074464</v>
      </c>
      <c r="AX133" s="22">
        <f t="shared" ca="1" si="888"/>
        <v>276.8409901714557</v>
      </c>
      <c r="AY133" s="13">
        <f t="shared" ca="1" si="889"/>
        <v>1.1467266790670351E-3</v>
      </c>
      <c r="AZ133" s="35">
        <f t="shared" ref="AZ133" ca="1" si="934">IFERROR(AZ89 / AZ31, 0)</f>
        <v>332.91541486669558</v>
      </c>
      <c r="BA133" s="22">
        <f t="shared" ca="1" si="890"/>
        <v>343.26000719099858</v>
      </c>
      <c r="BB133" s="13">
        <f t="shared" ca="1" si="891"/>
        <v>-3.0136316808229278E-2</v>
      </c>
      <c r="BC133" s="35">
        <f t="shared" ref="BC133" ca="1" si="935">IFERROR(BC89 / BC31, 0)</f>
        <v>312.15164219182685</v>
      </c>
      <c r="BD133" s="22">
        <f t="shared" ca="1" si="892"/>
        <v>328.59340893666047</v>
      </c>
      <c r="BE133" s="13">
        <f t="shared" ca="1" si="893"/>
        <v>-5.0036812357374227E-2</v>
      </c>
      <c r="BF133" s="35">
        <f t="shared" ref="BF133" ca="1" si="936">IFERROR(BF89 / BF31, 0)</f>
        <v>293.63761419664519</v>
      </c>
      <c r="BG133" s="22">
        <f t="shared" ca="1" si="894"/>
        <v>301.80371457669145</v>
      </c>
      <c r="BH133" s="13">
        <f t="shared" ca="1" si="895"/>
        <v>-2.7057653652474079E-2</v>
      </c>
      <c r="BI133" s="35">
        <f t="shared" ref="BI133" ca="1" si="937">IFERROR(BI89 / BI31, 0)</f>
        <v>254.41088098117118</v>
      </c>
      <c r="BJ133" s="22">
        <f t="shared" ca="1" si="896"/>
        <v>242.58104178915963</v>
      </c>
      <c r="BK133" s="13">
        <f t="shared" ca="1" si="897"/>
        <v>4.8766544593758912E-2</v>
      </c>
      <c r="BL133" s="35">
        <f t="shared" ref="BL133" ca="1" si="938">IFERROR(BL89 / BL31, 0)</f>
        <v>232.49669127570056</v>
      </c>
      <c r="BM133" s="22">
        <f t="shared" ca="1" si="898"/>
        <v>242.65096676953999</v>
      </c>
      <c r="BN133" s="13">
        <f t="shared" ca="1" si="899"/>
        <v>-4.1847249277533492E-2</v>
      </c>
      <c r="BO133" s="159" t="str">
        <f t="shared" si="900"/>
        <v>High Value</v>
      </c>
      <c r="BP133" s="249"/>
    </row>
    <row r="134" spans="4:68" x14ac:dyDescent="0.2">
      <c r="D134" s="238"/>
      <c r="E134" s="79" t="str">
        <f>$E$32</f>
        <v>Opportunity</v>
      </c>
      <c r="F134" s="35">
        <f t="shared" ref="F134" ca="1" si="939">IFERROR(F90 / F32, 0)</f>
        <v>215.2216991246132</v>
      </c>
      <c r="G134" s="22">
        <f t="shared" ca="1" si="862"/>
        <v>202.83091511462825</v>
      </c>
      <c r="H134" s="13">
        <f t="shared" ca="1" si="863"/>
        <v>6.1089227956115016E-2</v>
      </c>
      <c r="I134" s="141"/>
      <c r="J134" s="35">
        <f t="shared" ref="J134" ca="1" si="940">IFERROR(J90 / J32, 0)</f>
        <v>220.10078680136377</v>
      </c>
      <c r="K134" s="22">
        <f t="shared" ca="1" si="864"/>
        <v>215.12145171711055</v>
      </c>
      <c r="L134" s="13">
        <f t="shared" ca="1" si="865"/>
        <v>2.3146622731056863E-2</v>
      </c>
      <c r="M134" s="141"/>
      <c r="N134" s="35">
        <f t="shared" ref="N134" ca="1" si="941">IFERROR(N90 / N32, 0)</f>
        <v>220.10059678492624</v>
      </c>
      <c r="O134" s="22">
        <f t="shared" ca="1" si="866"/>
        <v>215.12145171711052</v>
      </c>
      <c r="P134" s="13">
        <f t="shared" ca="1" si="867"/>
        <v>2.3145739432641092E-2</v>
      </c>
      <c r="Q134" s="141"/>
      <c r="R134" s="35">
        <f t="shared" ref="R134" ca="1" si="942">IFERROR(R90 / R32, 0)</f>
        <v>172.7320606946775</v>
      </c>
      <c r="S134" s="22">
        <f t="shared" ca="1" si="868"/>
        <v>168.16024841703924</v>
      </c>
      <c r="T134" s="13">
        <f t="shared" ca="1" si="869"/>
        <v>2.7187235512997784E-2</v>
      </c>
      <c r="U134" s="35">
        <f t="shared" ref="U134" ca="1" si="943">IFERROR(U90 / U32, 0)</f>
        <v>162.87756562894177</v>
      </c>
      <c r="V134" s="22">
        <f t="shared" ca="1" si="870"/>
        <v>157.41931069394468</v>
      </c>
      <c r="W134" s="13">
        <f t="shared" ca="1" si="871"/>
        <v>3.4673350498968004E-2</v>
      </c>
      <c r="X134" s="35">
        <f t="shared" ref="X134" ca="1" si="944">IFERROR(X90 / X32, 0)</f>
        <v>166.46921861674346</v>
      </c>
      <c r="Y134" s="22">
        <f t="shared" ca="1" si="872"/>
        <v>168.76449328639785</v>
      </c>
      <c r="Z134" s="13">
        <f t="shared" ca="1" si="873"/>
        <v>-1.3600459581028382E-2</v>
      </c>
      <c r="AA134" s="35">
        <f t="shared" ref="AA134" ca="1" si="945">IFERROR(AA90 / AA32, 0)</f>
        <v>141.99207509045033</v>
      </c>
      <c r="AB134" s="22">
        <f t="shared" ca="1" si="874"/>
        <v>142.67792103157086</v>
      </c>
      <c r="AC134" s="13">
        <f t="shared" ca="1" si="875"/>
        <v>-4.8069521630384106E-3</v>
      </c>
      <c r="AD134" s="141"/>
      <c r="AE134" s="35">
        <f t="shared" ref="AE134" ca="1" si="946">IFERROR(AE90 / AE32, 0)</f>
        <v>123.54483584342518</v>
      </c>
      <c r="AF134" s="22">
        <f t="shared" ca="1" si="876"/>
        <v>117.85446904840302</v>
      </c>
      <c r="AG134" s="13">
        <f t="shared" ca="1" si="877"/>
        <v>4.8282995468632718E-2</v>
      </c>
      <c r="AH134" s="35">
        <f t="shared" ref="AH134" ca="1" si="947">IFERROR(AH90 / AH32, 0)</f>
        <v>152.80739069415958</v>
      </c>
      <c r="AI134" s="22">
        <f t="shared" ca="1" si="878"/>
        <v>152.21369596187219</v>
      </c>
      <c r="AJ134" s="13">
        <f t="shared" ca="1" si="879"/>
        <v>3.9004028417791189E-3</v>
      </c>
      <c r="AK134" s="35">
        <f t="shared" ref="AK134" ca="1" si="948">IFERROR(AK90 / AK32, 0)</f>
        <v>145.72605464812281</v>
      </c>
      <c r="AL134" s="22">
        <f t="shared" ca="1" si="880"/>
        <v>144.90409422483907</v>
      </c>
      <c r="AM134" s="13">
        <f t="shared" ca="1" si="881"/>
        <v>5.6724444376868612E-3</v>
      </c>
      <c r="AN134" s="35">
        <f t="shared" ref="AN134" ca="1" si="949">IFERROR(AN90 / AN32, 0)</f>
        <v>143.19679212747778</v>
      </c>
      <c r="AO134" s="22">
        <f t="shared" ca="1" si="882"/>
        <v>142.57694325508552</v>
      </c>
      <c r="AP134" s="13">
        <f t="shared" ca="1" si="883"/>
        <v>4.3474692207650803E-3</v>
      </c>
      <c r="AQ134" s="35">
        <f t="shared" ref="AQ134" ca="1" si="950">IFERROR(AQ90 / AQ32, 0)</f>
        <v>138.27401315017792</v>
      </c>
      <c r="AR134" s="22">
        <f t="shared" ca="1" si="884"/>
        <v>131.57311228358395</v>
      </c>
      <c r="AS134" s="13">
        <f t="shared" ca="1" si="885"/>
        <v>5.0929105121047008E-2</v>
      </c>
      <c r="AT134" s="35">
        <f t="shared" ref="AT134" ca="1" si="951">IFERROR(AT90 / AT32, 0)</f>
        <v>110.21371572245137</v>
      </c>
      <c r="AU134" s="22">
        <f t="shared" ca="1" si="886"/>
        <v>108.91680182326736</v>
      </c>
      <c r="AV134" s="13">
        <f t="shared" ca="1" si="887"/>
        <v>1.1907381390875105E-2</v>
      </c>
      <c r="AW134" s="35">
        <f t="shared" ref="AW134" ca="1" si="952">IFERROR(AW90 / AW32, 0)</f>
        <v>121.62470184095653</v>
      </c>
      <c r="AX134" s="22">
        <f t="shared" ca="1" si="888"/>
        <v>122.76821738156569</v>
      </c>
      <c r="AY134" s="13">
        <f t="shared" ca="1" si="889"/>
        <v>-9.3144265266562644E-3</v>
      </c>
      <c r="AZ134" s="35">
        <f t="shared" ref="AZ134" ca="1" si="953">IFERROR(AZ90 / AZ32, 0)</f>
        <v>146.28907280722319</v>
      </c>
      <c r="BA134" s="22">
        <f t="shared" ca="1" si="890"/>
        <v>147.62621790340646</v>
      </c>
      <c r="BB134" s="13">
        <f t="shared" ca="1" si="891"/>
        <v>-9.0576397280473109E-3</v>
      </c>
      <c r="BC134" s="35">
        <f t="shared" ref="BC134" ca="1" si="954">IFERROR(BC90 / BC32, 0)</f>
        <v>139.72141040732799</v>
      </c>
      <c r="BD134" s="22">
        <f t="shared" ca="1" si="892"/>
        <v>146.27135586093365</v>
      </c>
      <c r="BE134" s="13">
        <f t="shared" ca="1" si="893"/>
        <v>-4.4779412996164253E-2</v>
      </c>
      <c r="BF134" s="35">
        <f t="shared" ref="BF134" ca="1" si="955">IFERROR(BF90 / BF32, 0)</f>
        <v>131.17203635516873</v>
      </c>
      <c r="BG134" s="22">
        <f t="shared" ca="1" si="894"/>
        <v>137.04382291871036</v>
      </c>
      <c r="BH134" s="13">
        <f t="shared" ca="1" si="895"/>
        <v>-4.2846050544172086E-2</v>
      </c>
      <c r="BI134" s="35">
        <f t="shared" ref="BI134" ca="1" si="956">IFERROR(BI90 / BI32, 0)</f>
        <v>114.04135866371668</v>
      </c>
      <c r="BJ134" s="22">
        <f t="shared" ca="1" si="896"/>
        <v>109.28119826977402</v>
      </c>
      <c r="BK134" s="13">
        <f t="shared" ca="1" si="897"/>
        <v>4.3558823194742212E-2</v>
      </c>
      <c r="BL134" s="35">
        <f t="shared" ref="BL134" ca="1" si="957">IFERROR(BL90 / BL32, 0)</f>
        <v>106.22027549659576</v>
      </c>
      <c r="BM134" s="22">
        <f t="shared" ca="1" si="898"/>
        <v>111.12116806629945</v>
      </c>
      <c r="BN134" s="13">
        <f t="shared" ca="1" si="899"/>
        <v>-4.4104041156043397E-2</v>
      </c>
      <c r="BO134" s="159" t="str">
        <f t="shared" si="900"/>
        <v>Opportunity</v>
      </c>
      <c r="BP134" s="250"/>
    </row>
    <row r="135" spans="4:68" x14ac:dyDescent="0.2">
      <c r="D135" s="239"/>
      <c r="E135" s="78" t="str">
        <f>$E$33</f>
        <v>Marginal</v>
      </c>
      <c r="F135" s="134">
        <f t="shared" ref="F135" ca="1" si="958">IFERROR(F91 / F33, 0)</f>
        <v>61.888033635810501</v>
      </c>
      <c r="G135" s="103">
        <f t="shared" ca="1" si="862"/>
        <v>58.984895750503682</v>
      </c>
      <c r="H135" s="100">
        <f t="shared" ca="1" si="863"/>
        <v>4.9218326969443338E-2</v>
      </c>
      <c r="I135" s="141"/>
      <c r="J135" s="134">
        <f t="shared" ref="J135" ca="1" si="959">IFERROR(J91 / J33, 0)</f>
        <v>63.055084499356823</v>
      </c>
      <c r="K135" s="103">
        <f t="shared" ca="1" si="864"/>
        <v>61.871656595192391</v>
      </c>
      <c r="L135" s="100">
        <f t="shared" ca="1" si="865"/>
        <v>1.912714107377542E-2</v>
      </c>
      <c r="M135" s="141"/>
      <c r="N135" s="134">
        <f t="shared" ref="N135" ca="1" si="960">IFERROR(N91 / N33, 0)</f>
        <v>63.054988889676849</v>
      </c>
      <c r="O135" s="103">
        <f t="shared" ca="1" si="866"/>
        <v>61.871656595192391</v>
      </c>
      <c r="P135" s="100">
        <f t="shared" ca="1" si="867"/>
        <v>1.9125595783326847E-2</v>
      </c>
      <c r="Q135" s="141"/>
      <c r="R135" s="134">
        <f t="shared" ref="R135" ca="1" si="961">IFERROR(R91 / R33, 0)</f>
        <v>62.00739153393917</v>
      </c>
      <c r="S135" s="103">
        <f t="shared" ca="1" si="868"/>
        <v>59.395474579438186</v>
      </c>
      <c r="T135" s="100">
        <f t="shared" ca="1" si="869"/>
        <v>4.397501616066201E-2</v>
      </c>
      <c r="U135" s="134">
        <f t="shared" ref="U135" ca="1" si="962">IFERROR(U91 / U33, 0)</f>
        <v>58.001220243086514</v>
      </c>
      <c r="V135" s="103">
        <f t="shared" ca="1" si="870"/>
        <v>54.681922416855549</v>
      </c>
      <c r="W135" s="100">
        <f t="shared" ca="1" si="871"/>
        <v>6.0701922674316969E-2</v>
      </c>
      <c r="X135" s="134">
        <f t="shared" ref="X135" ca="1" si="963">IFERROR(X91 / X33, 0)</f>
        <v>59.260539051613584</v>
      </c>
      <c r="Y135" s="103">
        <f t="shared" ca="1" si="872"/>
        <v>59.35864369739113</v>
      </c>
      <c r="Z135" s="100">
        <f t="shared" ca="1" si="873"/>
        <v>-1.652744059949909E-3</v>
      </c>
      <c r="AA135" s="134">
        <f t="shared" ref="AA135" ca="1" si="964">IFERROR(AA91 / AA33, 0)</f>
        <v>49.935718911791504</v>
      </c>
      <c r="AB135" s="103">
        <f t="shared" ca="1" si="874"/>
        <v>51.450035793084389</v>
      </c>
      <c r="AC135" s="100">
        <f t="shared" ca="1" si="875"/>
        <v>-2.9432766332427519E-2</v>
      </c>
      <c r="AD135" s="141"/>
      <c r="AE135" s="134">
        <f t="shared" ref="AE135" ca="1" si="965">IFERROR(AE91 / AE33, 0)</f>
        <v>47.858190208016985</v>
      </c>
      <c r="AF135" s="103">
        <f t="shared" ca="1" si="876"/>
        <v>44.613926655856311</v>
      </c>
      <c r="AG135" s="100">
        <f t="shared" ca="1" si="877"/>
        <v>7.2718628359846729E-2</v>
      </c>
      <c r="AH135" s="134">
        <f t="shared" ref="AH135" ca="1" si="966">IFERROR(AH91 / AH33, 0)</f>
        <v>60.143155487203757</v>
      </c>
      <c r="AI135" s="103">
        <f t="shared" ca="1" si="878"/>
        <v>60.147102577485583</v>
      </c>
      <c r="AJ135" s="100">
        <f t="shared" ca="1" si="879"/>
        <v>-6.5623947167557973E-5</v>
      </c>
      <c r="AK135" s="134">
        <f t="shared" ref="AK135" ca="1" si="967">IFERROR(AK91 / AK33, 0)</f>
        <v>58.074220993075485</v>
      </c>
      <c r="AL135" s="103">
        <f t="shared" ca="1" si="880"/>
        <v>55.506235305419125</v>
      </c>
      <c r="AM135" s="100">
        <f t="shared" ca="1" si="881"/>
        <v>4.6264814637962767E-2</v>
      </c>
      <c r="AN135" s="134">
        <f t="shared" ref="AN135" ca="1" si="968">IFERROR(AN91 / AN33, 0)</f>
        <v>59.128917457939387</v>
      </c>
      <c r="AO135" s="103">
        <f t="shared" ca="1" si="882"/>
        <v>56.86378612405106</v>
      </c>
      <c r="AP135" s="100">
        <f t="shared" ca="1" si="883"/>
        <v>3.9834339010540648E-2</v>
      </c>
      <c r="AQ135" s="134">
        <f t="shared" ref="AQ135" ca="1" si="969">IFERROR(AQ91 / AQ33, 0)</f>
        <v>53.651810913252994</v>
      </c>
      <c r="AR135" s="103">
        <f t="shared" ca="1" si="884"/>
        <v>49.688247348607518</v>
      </c>
      <c r="AS135" s="100">
        <f t="shared" ca="1" si="885"/>
        <v>7.9768632949307527E-2</v>
      </c>
      <c r="AT135" s="134">
        <f t="shared" ref="AT135" ca="1" si="970">IFERROR(AT91 / AT33, 0)</f>
        <v>42.207304522191265</v>
      </c>
      <c r="AU135" s="103">
        <f t="shared" ca="1" si="886"/>
        <v>40.655314203077097</v>
      </c>
      <c r="AV135" s="100">
        <f t="shared" ca="1" si="887"/>
        <v>3.8174353083629639E-2</v>
      </c>
      <c r="AW135" s="134">
        <f t="shared" ref="AW135" ca="1" si="971">IFERROR(AW91 / AW33, 0)</f>
        <v>47.364441637992044</v>
      </c>
      <c r="AX135" s="103">
        <f t="shared" ca="1" si="888"/>
        <v>46.741098009676399</v>
      </c>
      <c r="AY135" s="100">
        <f t="shared" ca="1" si="889"/>
        <v>1.333609296441003E-2</v>
      </c>
      <c r="AZ135" s="134">
        <f t="shared" ref="AZ135" ca="1" si="972">IFERROR(AZ91 / AZ33, 0)</f>
        <v>57.27781035980432</v>
      </c>
      <c r="BA135" s="103">
        <f t="shared" ca="1" si="890"/>
        <v>56.035627137330167</v>
      </c>
      <c r="BB135" s="100">
        <f t="shared" ca="1" si="891"/>
        <v>2.2167740166980806E-2</v>
      </c>
      <c r="BC135" s="134">
        <f t="shared" ref="BC135" ca="1" si="973">IFERROR(BC91 / BC33, 0)</f>
        <v>55.467201153626618</v>
      </c>
      <c r="BD135" s="103">
        <f t="shared" ca="1" si="892"/>
        <v>58.17229795767831</v>
      </c>
      <c r="BE135" s="100">
        <f t="shared" ca="1" si="893"/>
        <v>-4.6501460300222494E-2</v>
      </c>
      <c r="BF135" s="134">
        <f t="shared" ref="BF135" ca="1" si="974">IFERROR(BF91 / BF33, 0)</f>
        <v>51.604206892034775</v>
      </c>
      <c r="BG135" s="103">
        <f t="shared" ca="1" si="894"/>
        <v>55.532841217995994</v>
      </c>
      <c r="BH135" s="100">
        <f t="shared" ca="1" si="895"/>
        <v>-7.0744342262972576E-2</v>
      </c>
      <c r="BI135" s="134">
        <f t="shared" ref="BI135" ca="1" si="975">IFERROR(BI91 / BI33, 0)</f>
        <v>44.31513842710374</v>
      </c>
      <c r="BJ135" s="103">
        <f t="shared" ca="1" si="896"/>
        <v>43.763920076688031</v>
      </c>
      <c r="BK135" s="100">
        <f t="shared" ca="1" si="897"/>
        <v>1.2595269104088549E-2</v>
      </c>
      <c r="BL135" s="134">
        <f t="shared" ref="BL135" ca="1" si="976">IFERROR(BL91 / BL33, 0)</f>
        <v>39.776272780650842</v>
      </c>
      <c r="BM135" s="103">
        <f t="shared" ca="1" si="898"/>
        <v>43.780372015331224</v>
      </c>
      <c r="BN135" s="100">
        <f t="shared" ca="1" si="899"/>
        <v>-9.1458775939094503E-2</v>
      </c>
      <c r="BO135" s="156" t="str">
        <f t="shared" si="900"/>
        <v>Marginal</v>
      </c>
      <c r="BP135" s="251"/>
    </row>
    <row r="136" spans="4:68" ht="3.75" customHeight="1" x14ac:dyDescent="0.2">
      <c r="D136" s="144"/>
      <c r="E136" s="144"/>
      <c r="F136" s="144"/>
      <c r="G136" s="144"/>
      <c r="H136" s="160"/>
      <c r="I136" s="138"/>
      <c r="J136" s="144"/>
      <c r="K136" s="144"/>
      <c r="L136" s="160"/>
      <c r="M136" s="138"/>
      <c r="N136" s="144"/>
      <c r="O136" s="144"/>
      <c r="P136" s="160"/>
      <c r="Q136" s="138"/>
      <c r="R136" s="144"/>
      <c r="S136" s="144"/>
      <c r="T136" s="160"/>
      <c r="U136" s="144"/>
      <c r="V136" s="144"/>
      <c r="W136" s="160"/>
      <c r="X136" s="144"/>
      <c r="Y136" s="144"/>
      <c r="Z136" s="160"/>
      <c r="AA136" s="144"/>
      <c r="AB136" s="144"/>
      <c r="AC136" s="160"/>
      <c r="AD136" s="138"/>
      <c r="AE136" s="144"/>
      <c r="AF136" s="144"/>
      <c r="AG136" s="160"/>
      <c r="AH136" s="144"/>
      <c r="AI136" s="144"/>
      <c r="AJ136" s="160"/>
      <c r="AK136" s="144"/>
      <c r="AL136" s="144"/>
      <c r="AM136" s="160"/>
      <c r="AN136" s="144"/>
      <c r="AO136" s="144"/>
      <c r="AP136" s="160"/>
      <c r="AQ136" s="144"/>
      <c r="AR136" s="144"/>
      <c r="AS136" s="160"/>
      <c r="AT136" s="144"/>
      <c r="AU136" s="144"/>
      <c r="AV136" s="160"/>
      <c r="AW136" s="144"/>
      <c r="AX136" s="144"/>
      <c r="AY136" s="160"/>
      <c r="AZ136" s="144"/>
      <c r="BA136" s="144"/>
      <c r="BB136" s="160"/>
      <c r="BC136" s="144"/>
      <c r="BD136" s="144"/>
      <c r="BE136" s="160"/>
      <c r="BF136" s="144"/>
      <c r="BG136" s="144"/>
      <c r="BH136" s="160"/>
      <c r="BI136" s="144"/>
      <c r="BJ136" s="144"/>
      <c r="BK136" s="160"/>
      <c r="BL136" s="144"/>
      <c r="BM136" s="144"/>
      <c r="BN136" s="160"/>
      <c r="BO136" s="144"/>
      <c r="BP136" s="144"/>
    </row>
    <row r="137" spans="4:68" ht="15" thickBot="1" x14ac:dyDescent="0.25">
      <c r="D137" s="236" t="s">
        <v>165</v>
      </c>
      <c r="E137" s="135" t="str">
        <f>$E$29</f>
        <v>Total Active</v>
      </c>
      <c r="F137" s="132">
        <f t="shared" ref="F137:G141" ca="1" si="977">IFERROR(F87 / F107, 0)</f>
        <v>46.458069332869698</v>
      </c>
      <c r="G137" s="114">
        <f t="shared" ca="1" si="977"/>
        <v>45.777545404369583</v>
      </c>
      <c r="H137" s="115">
        <f ca="1">IF(F$9 = 0, 0, IFERROR((F137 - G137) / G137, 0))</f>
        <v>1.4865889433100913E-2</v>
      </c>
      <c r="I137" s="141"/>
      <c r="J137" s="132">
        <f t="shared" ref="J137:K141" ca="1" si="978">IFERROR(J87 / J107, 0)</f>
        <v>46.113731383588565</v>
      </c>
      <c r="K137" s="114">
        <f t="shared" ca="1" si="978"/>
        <v>46.455319330474204</v>
      </c>
      <c r="L137" s="115">
        <f ca="1">IF(J$9 = 0, 0, IFERROR((J137 - K137) / K137, 0))</f>
        <v>-7.3530427044457046E-3</v>
      </c>
      <c r="M137" s="141"/>
      <c r="N137" s="132">
        <f t="shared" ref="N137:O141" ca="1" si="979">IFERROR(N87 / N107, 0)</f>
        <v>46.113731383588558</v>
      </c>
      <c r="O137" s="114">
        <f t="shared" ca="1" si="979"/>
        <v>46.455319330474204</v>
      </c>
      <c r="P137" s="115">
        <f ca="1">IF(N$9 = 0, 0, IFERROR((N137 - O137) / O137, 0))</f>
        <v>-7.3530427044458582E-3</v>
      </c>
      <c r="Q137" s="141"/>
      <c r="R137" s="132">
        <f t="shared" ref="R137:S141" ca="1" si="980">IFERROR(R87 / R107, 0)</f>
        <v>48.874717359367239</v>
      </c>
      <c r="S137" s="114">
        <f t="shared" ca="1" si="980"/>
        <v>50.328738605415964</v>
      </c>
      <c r="T137" s="115">
        <f ca="1">IF(R$9 = 0, 0, IFERROR((R137 - S137) / S137, 0))</f>
        <v>-2.8890476621090115E-2</v>
      </c>
      <c r="U137" s="132">
        <f t="shared" ref="U137:V141" ca="1" si="981">IFERROR(U87 / U107, 0)</f>
        <v>45.32704073807141</v>
      </c>
      <c r="V137" s="114">
        <f t="shared" ca="1" si="981"/>
        <v>44.168741159737216</v>
      </c>
      <c r="W137" s="115">
        <f ca="1">IF(U$9 = 0, 0, IFERROR((U137 - V137) / V137, 0))</f>
        <v>2.6224419078306502E-2</v>
      </c>
      <c r="X137" s="132">
        <f t="shared" ref="X137:Y141" ca="1" si="982">IFERROR(X87 / X107, 0)</f>
        <v>48.102068905888743</v>
      </c>
      <c r="Y137" s="114">
        <f t="shared" ca="1" si="982"/>
        <v>48.933474555063107</v>
      </c>
      <c r="Z137" s="115">
        <f ca="1">IF(X$9 = 0, 0, IFERROR((X137 - Y137) / Y137, 0))</f>
        <v>-1.6990529626887886E-2</v>
      </c>
      <c r="AA137" s="132">
        <f t="shared" ref="AA137:AB141" ca="1" si="983">IFERROR(AA87 / AA107, 0)</f>
        <v>41.80878160331676</v>
      </c>
      <c r="AB137" s="114">
        <f t="shared" ca="1" si="983"/>
        <v>42.538826173819075</v>
      </c>
      <c r="AC137" s="115">
        <f ca="1">IF(AA$9 = 0, 0, IFERROR((AA137 - AB137) / AB137, 0))</f>
        <v>-1.7161840985439037E-2</v>
      </c>
      <c r="AD137" s="141"/>
      <c r="AE137" s="132">
        <f t="shared" ref="AE137:AF141" ca="1" si="984">IFERROR(AE87 / AE107, 0)</f>
        <v>47.604340002074615</v>
      </c>
      <c r="AF137" s="114">
        <f t="shared" ca="1" si="984"/>
        <v>46.888949793608248</v>
      </c>
      <c r="AG137" s="115">
        <f ca="1">IF(AE$9 = 0, 0, IFERROR((AE137 - AF137) / AF137, 0))</f>
        <v>1.5257117329675973E-2</v>
      </c>
      <c r="AH137" s="132">
        <f t="shared" ref="AH137:AI141" ca="1" si="985">IFERROR(AH87 / AH107, 0)</f>
        <v>48.976797406118912</v>
      </c>
      <c r="AI137" s="114">
        <f t="shared" ca="1" si="985"/>
        <v>50.357802073071696</v>
      </c>
      <c r="AJ137" s="115">
        <f ca="1">IF(AH$9 = 0, 0, IFERROR((AH137 - AI137) / AI137, 0))</f>
        <v>-2.7423847151805326E-2</v>
      </c>
      <c r="AK137" s="132">
        <f t="shared" ref="AK137:AL141" ca="1" si="986">IFERROR(AK87 / AK107, 0)</f>
        <v>48.772420433993162</v>
      </c>
      <c r="AL137" s="114">
        <f t="shared" ca="1" si="986"/>
        <v>52.049539584337936</v>
      </c>
      <c r="AM137" s="115">
        <f ca="1">IF(AK$9 = 0, 0, IFERROR((AK137 - AL137) / AL137, 0))</f>
        <v>-6.296153965079225E-2</v>
      </c>
      <c r="AN137" s="132">
        <f t="shared" ref="AN137:AO141" ca="1" si="987">IFERROR(AN87 / AN107, 0)</f>
        <v>48.174908455347094</v>
      </c>
      <c r="AO137" s="114">
        <f t="shared" ca="1" si="987"/>
        <v>46.949661304922699</v>
      </c>
      <c r="AP137" s="115">
        <f ca="1">IF(AN$9 = 0, 0, IFERROR((AN137 - AO137) / AO137, 0))</f>
        <v>2.6097039177062738E-2</v>
      </c>
      <c r="AQ137" s="132">
        <f t="shared" ref="AQ137:AR141" ca="1" si="988">IFERROR(AQ87 / AQ107, 0)</f>
        <v>45.4339130498131</v>
      </c>
      <c r="AR137" s="114">
        <f t="shared" ca="1" si="988"/>
        <v>45.535578833431025</v>
      </c>
      <c r="AS137" s="115">
        <f ca="1">IF(AQ$9 = 0, 0, IFERROR((AQ137 - AR137) / AR137, 0))</f>
        <v>-2.2326669874960401E-3</v>
      </c>
      <c r="AT137" s="132">
        <f t="shared" ref="AT137:AU141" ca="1" si="989">IFERROR(AT87 / AT107, 0)</f>
        <v>40.547013400572844</v>
      </c>
      <c r="AU137" s="114">
        <f t="shared" ca="1" si="989"/>
        <v>37.710915610449625</v>
      </c>
      <c r="AV137" s="115">
        <f ca="1">IF(AT$9 = 0, 0, IFERROR((AT137 - AU137) / AU137, 0))</f>
        <v>7.5206282961141929E-2</v>
      </c>
      <c r="AW137" s="132">
        <f t="shared" ref="AW137:AX141" ca="1" si="990">IFERROR(AW87 / AW107, 0)</f>
        <v>44.158631438772915</v>
      </c>
      <c r="AX137" s="114">
        <f t="shared" ca="1" si="990"/>
        <v>44.146119814532597</v>
      </c>
      <c r="AY137" s="115">
        <f ca="1">IF(AW$9 = 0, 0, IFERROR((AW137 - AX137) / AX137, 0))</f>
        <v>2.8341390574940863E-4</v>
      </c>
      <c r="AZ137" s="132">
        <f t="shared" ref="AZ137:BA141" ca="1" si="991">IFERROR(AZ87 / AZ107, 0)</f>
        <v>49.505426490479167</v>
      </c>
      <c r="BA137" s="114">
        <f t="shared" ca="1" si="991"/>
        <v>49.419390443409547</v>
      </c>
      <c r="BB137" s="115">
        <f ca="1">IF(AZ$9 = 0, 0, IFERROR((AZ137 - BA137) / BA137, 0))</f>
        <v>1.7409370349911486E-3</v>
      </c>
      <c r="BC137" s="132">
        <f t="shared" ref="BC137:BD141" ca="1" si="992">IFERROR(BC87 / BC107, 0)</f>
        <v>48.862250909284946</v>
      </c>
      <c r="BD137" s="114">
        <f t="shared" ca="1" si="992"/>
        <v>51.394603003837041</v>
      </c>
      <c r="BE137" s="115">
        <f ca="1">IF(BC$9 = 0, 0, IFERROR((BC137 - BD137) / BD137, 0))</f>
        <v>-4.9272724110020538E-2</v>
      </c>
      <c r="BF137" s="132">
        <f t="shared" ref="BF137:BG141" ca="1" si="993">IFERROR(BF87 / BF107, 0)</f>
        <v>46.775376213243547</v>
      </c>
      <c r="BG137" s="114">
        <f t="shared" ca="1" si="993"/>
        <v>47.629458197401121</v>
      </c>
      <c r="BH137" s="115">
        <f ca="1">IF(BF$9 = 0, 0, IFERROR((BF137 - BG137) / BG137, 0))</f>
        <v>-1.7931801378420393E-2</v>
      </c>
      <c r="BI137" s="132">
        <f t="shared" ref="BI137:BJ141" ca="1" si="994">IFERROR(BI87 / BI107, 0)</f>
        <v>39.644321798465818</v>
      </c>
      <c r="BJ137" s="114">
        <f t="shared" ca="1" si="994"/>
        <v>40.160938904869475</v>
      </c>
      <c r="BK137" s="115">
        <f ca="1">IF(BI$9 = 0, 0, IFERROR((BI137 - BJ137) / BJ137, 0))</f>
        <v>-1.2863671031879641E-2</v>
      </c>
      <c r="BL137" s="132">
        <f t="shared" ref="BL137:BM141" ca="1" si="995">IFERROR(BL87 / BL107, 0)</f>
        <v>38.605202156534027</v>
      </c>
      <c r="BM137" s="114">
        <f t="shared" ca="1" si="995"/>
        <v>39.088910267067682</v>
      </c>
      <c r="BN137" s="115">
        <f ca="1">IF(BL$9 = 0, 0, IFERROR((BL137 - BM137) / BM137, 0))</f>
        <v>-1.2374561153759718E-2</v>
      </c>
      <c r="BO137" s="158" t="str">
        <f t="shared" ref="BO137:BO141" si="996">E137</f>
        <v>Total Active</v>
      </c>
      <c r="BP137" s="248" t="str">
        <f>$D137</f>
        <v>SOLD AUR</v>
      </c>
    </row>
    <row r="138" spans="4:68" ht="15" thickTop="1" x14ac:dyDescent="0.2">
      <c r="D138" s="237"/>
      <c r="E138" s="136" t="str">
        <f>$E$30</f>
        <v>Elite</v>
      </c>
      <c r="F138" s="133">
        <f t="shared" ca="1" si="977"/>
        <v>48.817831416613096</v>
      </c>
      <c r="G138" s="107">
        <f t="shared" ca="1" si="977"/>
        <v>48.148352245646336</v>
      </c>
      <c r="H138" s="108">
        <f ca="1">IF(F$9 = 0, 0, IFERROR((F138 - G138) / G138, 0))</f>
        <v>1.3904508456513075E-2</v>
      </c>
      <c r="I138" s="141"/>
      <c r="J138" s="133">
        <f t="shared" ca="1" si="978"/>
        <v>48.095657109975733</v>
      </c>
      <c r="K138" s="107">
        <f t="shared" ca="1" si="978"/>
        <v>48.814122806332513</v>
      </c>
      <c r="L138" s="108">
        <f ca="1">IF(J$9 = 0, 0, IFERROR((J138 - K138) / K138, 0))</f>
        <v>-1.4718398181756857E-2</v>
      </c>
      <c r="M138" s="141"/>
      <c r="N138" s="133">
        <f t="shared" ca="1" si="979"/>
        <v>48.095657109975733</v>
      </c>
      <c r="O138" s="107">
        <f t="shared" ca="1" si="979"/>
        <v>48.814122806332513</v>
      </c>
      <c r="P138" s="108">
        <f ca="1">IF(N$9 = 0, 0, IFERROR((N138 - O138) / O138, 0))</f>
        <v>-1.4718398181756857E-2</v>
      </c>
      <c r="Q138" s="141"/>
      <c r="R138" s="133">
        <f t="shared" ca="1" si="980"/>
        <v>52.041818280421019</v>
      </c>
      <c r="S138" s="107">
        <f t="shared" ca="1" si="980"/>
        <v>54.083419577775182</v>
      </c>
      <c r="T138" s="108">
        <f ca="1">IF(R$9 = 0, 0, IFERROR((R138 - S138) / S138, 0))</f>
        <v>-3.774911633348587E-2</v>
      </c>
      <c r="U138" s="133">
        <f t="shared" ca="1" si="981"/>
        <v>48.391066622157105</v>
      </c>
      <c r="V138" s="107">
        <f t="shared" ca="1" si="981"/>
        <v>47.538253554678775</v>
      </c>
      <c r="W138" s="108">
        <f ca="1">IF(U$9 = 0, 0, IFERROR((U138 - V138) / V138, 0))</f>
        <v>1.7939511944783989E-2</v>
      </c>
      <c r="X138" s="133">
        <f t="shared" ca="1" si="982"/>
        <v>52.742403925114445</v>
      </c>
      <c r="Y138" s="107">
        <f t="shared" ca="1" si="982"/>
        <v>53.8019203269873</v>
      </c>
      <c r="Z138" s="108">
        <f ca="1">IF(X$9 = 0, 0, IFERROR((X138 - Y138) / Y138, 0))</f>
        <v>-1.9692910502701833E-2</v>
      </c>
      <c r="AA138" s="133">
        <f t="shared" ca="1" si="983"/>
        <v>45.856619986172369</v>
      </c>
      <c r="AB138" s="107">
        <f t="shared" ca="1" si="983"/>
        <v>46.613741730800029</v>
      </c>
      <c r="AC138" s="108">
        <f ca="1">IF(AA$9 = 0, 0, IFERROR((AA138 - AB138) / AB138, 0))</f>
        <v>-1.6242458050248997E-2</v>
      </c>
      <c r="AD138" s="141"/>
      <c r="AE138" s="133">
        <f t="shared" ca="1" si="984"/>
        <v>57.033648609488196</v>
      </c>
      <c r="AF138" s="107">
        <f t="shared" ca="1" si="984"/>
        <v>56.412105807125727</v>
      </c>
      <c r="AG138" s="108">
        <f ca="1">IF(AE$9 = 0, 0, IFERROR((AE138 - AF138) / AF138, 0))</f>
        <v>1.1017897549996424E-2</v>
      </c>
      <c r="AH138" s="133">
        <f t="shared" ca="1" si="985"/>
        <v>52.911203048303811</v>
      </c>
      <c r="AI138" s="107">
        <f t="shared" ca="1" si="985"/>
        <v>54.570314459461848</v>
      </c>
      <c r="AJ138" s="108">
        <f ca="1">IF(AH$9 = 0, 0, IFERROR((AH138 - AI138) / AI138, 0))</f>
        <v>-3.0403185827168465E-2</v>
      </c>
      <c r="AK138" s="133">
        <f t="shared" ca="1" si="986"/>
        <v>53.47413052817285</v>
      </c>
      <c r="AL138" s="107">
        <f t="shared" ca="1" si="986"/>
        <v>56.960652527804534</v>
      </c>
      <c r="AM138" s="108">
        <f ca="1">IF(AK$9 = 0, 0, IFERROR((AK138 - AL138) / AL138, 0))</f>
        <v>-6.1209305808598097E-2</v>
      </c>
      <c r="AN138" s="133">
        <f t="shared" ca="1" si="987"/>
        <v>53.030181080551749</v>
      </c>
      <c r="AO138" s="107">
        <f t="shared" ca="1" si="987"/>
        <v>52.01019949772683</v>
      </c>
      <c r="AP138" s="108">
        <f ca="1">IF(AN$9 = 0, 0, IFERROR((AN138 - AO138) / AO138, 0))</f>
        <v>1.9611183819233342E-2</v>
      </c>
      <c r="AQ138" s="133">
        <f t="shared" ca="1" si="988"/>
        <v>49.004720101498982</v>
      </c>
      <c r="AR138" s="107">
        <f t="shared" ca="1" si="988"/>
        <v>49.646770368233931</v>
      </c>
      <c r="AS138" s="108">
        <f ca="1">IF(AQ$9 = 0, 0, IFERROR((AQ138 - AR138) / AR138, 0))</f>
        <v>-1.293236724106748E-2</v>
      </c>
      <c r="AT138" s="133">
        <f t="shared" ca="1" si="989"/>
        <v>47.634728182603695</v>
      </c>
      <c r="AU138" s="107">
        <f t="shared" ca="1" si="989"/>
        <v>43.841891143693161</v>
      </c>
      <c r="AV138" s="108">
        <f ca="1">IF(AT$9 = 0, 0, IFERROR((AT138 - AU138) / AU138, 0))</f>
        <v>8.6511711515349393E-2</v>
      </c>
      <c r="AW138" s="133">
        <f t="shared" ca="1" si="990"/>
        <v>51.881621732360891</v>
      </c>
      <c r="AX138" s="107">
        <f t="shared" ca="1" si="990"/>
        <v>51.077371499917064</v>
      </c>
      <c r="AY138" s="108">
        <f ca="1">IF(AW$9 = 0, 0, IFERROR((AW138 - AX138) / AX138, 0))</f>
        <v>1.5745724747114938E-2</v>
      </c>
      <c r="AZ138" s="133">
        <f t="shared" ca="1" si="991"/>
        <v>56.575860154923163</v>
      </c>
      <c r="BA138" s="107">
        <f t="shared" ca="1" si="991"/>
        <v>56.463642974134608</v>
      </c>
      <c r="BB138" s="108">
        <f ca="1">IF(AZ$9 = 0, 0, IFERROR((AZ138 - BA138) / BA138, 0))</f>
        <v>1.9874236743803535E-3</v>
      </c>
      <c r="BC138" s="133">
        <f t="shared" ca="1" si="992"/>
        <v>54.855035373123613</v>
      </c>
      <c r="BD138" s="107">
        <f t="shared" ca="1" si="992"/>
        <v>58.091789666050843</v>
      </c>
      <c r="BE138" s="108">
        <f ca="1">IF(BC$9 = 0, 0, IFERROR((BC138 - BD138) / BD138, 0))</f>
        <v>-5.5717930391440622E-2</v>
      </c>
      <c r="BF138" s="133">
        <f t="shared" ca="1" si="993"/>
        <v>53.948021635730854</v>
      </c>
      <c r="BG138" s="107">
        <f t="shared" ca="1" si="993"/>
        <v>54.556662429670155</v>
      </c>
      <c r="BH138" s="108">
        <f ca="1">IF(BF$9 = 0, 0, IFERROR((BF138 - BG138) / BG138, 0))</f>
        <v>-1.1156122219241501E-2</v>
      </c>
      <c r="BI138" s="133">
        <f t="shared" ca="1" si="994"/>
        <v>43.49527868990485</v>
      </c>
      <c r="BJ138" s="107">
        <f t="shared" ca="1" si="994"/>
        <v>44.270253629073196</v>
      </c>
      <c r="BK138" s="108">
        <f ca="1">IF(BI$9 = 0, 0, IFERROR((BI138 - BJ138) / BJ138, 0))</f>
        <v>-1.7505545499278616E-2</v>
      </c>
      <c r="BL138" s="133">
        <f t="shared" ca="1" si="995"/>
        <v>46.867505743204823</v>
      </c>
      <c r="BM138" s="107">
        <f t="shared" ca="1" si="995"/>
        <v>47.951757065748652</v>
      </c>
      <c r="BN138" s="108">
        <f ca="1">IF(BL$9 = 0, 0, IFERROR((BL138 - BM138) / BM138, 0))</f>
        <v>-2.2611294953324985E-2</v>
      </c>
      <c r="BO138" s="152" t="str">
        <f t="shared" si="996"/>
        <v>Elite</v>
      </c>
      <c r="BP138" s="249"/>
    </row>
    <row r="139" spans="4:68" x14ac:dyDescent="0.2">
      <c r="D139" s="237"/>
      <c r="E139" s="79" t="str">
        <f>$E$31</f>
        <v>High Value</v>
      </c>
      <c r="F139" s="35">
        <f t="shared" ca="1" si="977"/>
        <v>48.32285389365066</v>
      </c>
      <c r="G139" s="22">
        <f t="shared" ca="1" si="977"/>
        <v>47.577181698944187</v>
      </c>
      <c r="H139" s="13">
        <f ca="1">IF(F$9 = 0, 0, IFERROR((F139 - G139) / G139, 0))</f>
        <v>1.567289545280106E-2</v>
      </c>
      <c r="I139" s="141"/>
      <c r="J139" s="35">
        <f t="shared" ca="1" si="978"/>
        <v>47.744323639137654</v>
      </c>
      <c r="K139" s="22">
        <f t="shared" ca="1" si="978"/>
        <v>48.319064846347402</v>
      </c>
      <c r="L139" s="13">
        <f ca="1">IF(J$9 = 0, 0, IFERROR((J139 - K139) / K139, 0))</f>
        <v>-1.1894708828438639E-2</v>
      </c>
      <c r="M139" s="141"/>
      <c r="N139" s="35">
        <f t="shared" ca="1" si="979"/>
        <v>47.744323639137654</v>
      </c>
      <c r="O139" s="22">
        <f t="shared" ca="1" si="979"/>
        <v>48.319064846347402</v>
      </c>
      <c r="P139" s="13">
        <f ca="1">IF(N$9 = 0, 0, IFERROR((N139 - O139) / O139, 0))</f>
        <v>-1.1894708828438639E-2</v>
      </c>
      <c r="Q139" s="141"/>
      <c r="R139" s="35">
        <f t="shared" ca="1" si="980"/>
        <v>51.422679757468607</v>
      </c>
      <c r="S139" s="22">
        <f t="shared" ca="1" si="980"/>
        <v>53.412895296712442</v>
      </c>
      <c r="T139" s="13">
        <f ca="1">IF(R$9 = 0, 0, IFERROR((R139 - S139) / S139, 0))</f>
        <v>-3.7260955958070524E-2</v>
      </c>
      <c r="U139" s="35">
        <f t="shared" ca="1" si="981"/>
        <v>47.348833070412908</v>
      </c>
      <c r="V139" s="22">
        <f t="shared" ca="1" si="981"/>
        <v>46.449806287929718</v>
      </c>
      <c r="W139" s="13">
        <f ca="1">IF(U$9 = 0, 0, IFERROR((U139 - V139) / V139, 0))</f>
        <v>1.9354801544496609E-2</v>
      </c>
      <c r="X139" s="35">
        <f t="shared" ca="1" si="982"/>
        <v>51.045668245482368</v>
      </c>
      <c r="Y139" s="22">
        <f t="shared" ca="1" si="982"/>
        <v>52.048568508201583</v>
      </c>
      <c r="Z139" s="13">
        <f ca="1">IF(X$9 = 0, 0, IFERROR((X139 - Y139) / Y139, 0))</f>
        <v>-1.9268546503083614E-2</v>
      </c>
      <c r="AA139" s="35">
        <f t="shared" ca="1" si="983"/>
        <v>44.163931473963906</v>
      </c>
      <c r="AB139" s="22">
        <f t="shared" ca="1" si="983"/>
        <v>45.104344803219448</v>
      </c>
      <c r="AC139" s="13">
        <f ca="1">IF(AA$9 = 0, 0, IFERROR((AA139 - AB139) / AB139, 0))</f>
        <v>-2.0849728188234693E-2</v>
      </c>
      <c r="AD139" s="141"/>
      <c r="AE139" s="35">
        <f t="shared" ca="1" si="984"/>
        <v>52.844468020488819</v>
      </c>
      <c r="AF139" s="22">
        <f t="shared" ca="1" si="984"/>
        <v>52.045766482234228</v>
      </c>
      <c r="AG139" s="13">
        <f ca="1">IF(AE$9 = 0, 0, IFERROR((AE139 - AF139) / AF139, 0))</f>
        <v>1.5346138451572743E-2</v>
      </c>
      <c r="AH139" s="35">
        <f t="shared" ca="1" si="985"/>
        <v>51.635150901880678</v>
      </c>
      <c r="AI139" s="22">
        <f t="shared" ca="1" si="985"/>
        <v>52.944990350424519</v>
      </c>
      <c r="AJ139" s="13">
        <f ca="1">IF(AH$9 = 0, 0, IFERROR((AH139 - AI139) / AI139, 0))</f>
        <v>-2.4739629564090346E-2</v>
      </c>
      <c r="AK139" s="35">
        <f t="shared" ca="1" si="986"/>
        <v>51.257799474225301</v>
      </c>
      <c r="AL139" s="22">
        <f t="shared" ca="1" si="986"/>
        <v>55.44827981016148</v>
      </c>
      <c r="AM139" s="13">
        <f ca="1">IF(AK$9 = 0, 0, IFERROR((AK139 - AL139) / AL139, 0))</f>
        <v>-7.5574577791829523E-2</v>
      </c>
      <c r="AN139" s="35">
        <f t="shared" ca="1" si="987"/>
        <v>50.658574274344055</v>
      </c>
      <c r="AO139" s="22">
        <f t="shared" ca="1" si="987"/>
        <v>49.544375463096543</v>
      </c>
      <c r="AP139" s="13">
        <f ca="1">IF(AN$9 = 0, 0, IFERROR((AN139 - AO139) / AO139, 0))</f>
        <v>2.2488906174171683E-2</v>
      </c>
      <c r="AQ139" s="35">
        <f t="shared" ca="1" si="988"/>
        <v>47.404194390443152</v>
      </c>
      <c r="AR139" s="22">
        <f t="shared" ca="1" si="988"/>
        <v>48.016971626571348</v>
      </c>
      <c r="AS139" s="13">
        <f ca="1">IF(AQ$9 = 0, 0, IFERROR((AQ139 - AR139) / AR139, 0))</f>
        <v>-1.276168020119579E-2</v>
      </c>
      <c r="AT139" s="35">
        <f t="shared" ca="1" si="989"/>
        <v>43.681432297003298</v>
      </c>
      <c r="AU139" s="22">
        <f t="shared" ca="1" si="989"/>
        <v>40.574146317661004</v>
      </c>
      <c r="AV139" s="13">
        <f ca="1">IF(AT$9 = 0, 0, IFERROR((AT139 - AU139) / AU139, 0))</f>
        <v>7.6582904665815799E-2</v>
      </c>
      <c r="AW139" s="35">
        <f t="shared" ca="1" si="990"/>
        <v>48.275179215822845</v>
      </c>
      <c r="AX139" s="22">
        <f t="shared" ca="1" si="990"/>
        <v>47.570565177943386</v>
      </c>
      <c r="AY139" s="13">
        <f ca="1">IF(AW$9 = 0, 0, IFERROR((AW139 - AX139) / AX139, 0))</f>
        <v>1.4811975330622328E-2</v>
      </c>
      <c r="AZ139" s="35">
        <f t="shared" ca="1" si="991"/>
        <v>53.358395415531469</v>
      </c>
      <c r="BA139" s="22">
        <f t="shared" ca="1" si="991"/>
        <v>53.295488334825642</v>
      </c>
      <c r="BB139" s="13">
        <f ca="1">IF(AZ$9 = 0, 0, IFERROR((AZ139 - BA139) / BA139, 0))</f>
        <v>1.180345328869436E-3</v>
      </c>
      <c r="BC139" s="35">
        <f t="shared" ca="1" si="992"/>
        <v>51.824985998560386</v>
      </c>
      <c r="BD139" s="22">
        <f t="shared" ca="1" si="992"/>
        <v>54.910738361067359</v>
      </c>
      <c r="BE139" s="13">
        <f ca="1">IF(BC$9 = 0, 0, IFERROR((BC139 - BD139) / BD139, 0))</f>
        <v>-5.6195790743451809E-2</v>
      </c>
      <c r="BF139" s="35">
        <f t="shared" ca="1" si="993"/>
        <v>50.121387799176219</v>
      </c>
      <c r="BG139" s="22">
        <f t="shared" ca="1" si="993"/>
        <v>50.70738887194328</v>
      </c>
      <c r="BH139" s="13">
        <f ca="1">IF(BF$9 = 0, 0, IFERROR((BF139 - BG139) / BG139, 0))</f>
        <v>-1.1556522349177782E-2</v>
      </c>
      <c r="BI139" s="35">
        <f t="shared" ca="1" si="994"/>
        <v>41.99237554410842</v>
      </c>
      <c r="BJ139" s="22">
        <f t="shared" ca="1" si="994"/>
        <v>42.603847193830234</v>
      </c>
      <c r="BK139" s="13">
        <f ca="1">IF(BI$9 = 0, 0, IFERROR((BI139 - BJ139) / BJ139, 0))</f>
        <v>-1.4352498424376229E-2</v>
      </c>
      <c r="BL139" s="35">
        <f t="shared" ca="1" si="995"/>
        <v>42.387817536587626</v>
      </c>
      <c r="BM139" s="22">
        <f t="shared" ca="1" si="995"/>
        <v>43.060411581337156</v>
      </c>
      <c r="BN139" s="13">
        <f ca="1">IF(BL$9 = 0, 0, IFERROR((BL139 - BM139) / BM139, 0))</f>
        <v>-1.5619777425467989E-2</v>
      </c>
      <c r="BO139" s="159" t="str">
        <f t="shared" si="996"/>
        <v>High Value</v>
      </c>
      <c r="BP139" s="249"/>
    </row>
    <row r="140" spans="4:68" x14ac:dyDescent="0.2">
      <c r="D140" s="238"/>
      <c r="E140" s="79" t="str">
        <f>$E$32</f>
        <v>Opportunity</v>
      </c>
      <c r="F140" s="35">
        <f t="shared" ca="1" si="977"/>
        <v>45.491155915492669</v>
      </c>
      <c r="G140" s="22">
        <f t="shared" ca="1" si="977"/>
        <v>44.756080350754267</v>
      </c>
      <c r="H140" s="13">
        <f ca="1">IF(F$9 = 0, 0, IFERROR((F140 - G140) / G140, 0))</f>
        <v>1.642403800729645E-2</v>
      </c>
      <c r="I140" s="141"/>
      <c r="J140" s="35">
        <f t="shared" ca="1" si="978"/>
        <v>45.442807965997396</v>
      </c>
      <c r="K140" s="22">
        <f t="shared" ca="1" si="978"/>
        <v>45.488725551045299</v>
      </c>
      <c r="L140" s="13">
        <f ca="1">IF(J$9 = 0, 0, IFERROR((J140 - K140) / K140, 0))</f>
        <v>-1.0094278195676473E-3</v>
      </c>
      <c r="M140" s="141"/>
      <c r="N140" s="35">
        <f t="shared" ca="1" si="979"/>
        <v>45.442799021949014</v>
      </c>
      <c r="O140" s="22">
        <f t="shared" ca="1" si="979"/>
        <v>45.488762433013243</v>
      </c>
      <c r="P140" s="13">
        <f ca="1">IF(N$9 = 0, 0, IFERROR((N140 - O140) / O140, 0))</f>
        <v>-1.0104344151352575E-3</v>
      </c>
      <c r="Q140" s="141"/>
      <c r="R140" s="35">
        <f t="shared" ca="1" si="980"/>
        <v>47.533449453100218</v>
      </c>
      <c r="S140" s="22">
        <f t="shared" ca="1" si="980"/>
        <v>48.556759909723354</v>
      </c>
      <c r="T140" s="13">
        <f ca="1">IF(R$9 = 0, 0, IFERROR((R140 - S140) / S140, 0))</f>
        <v>-2.1074521004401308E-2</v>
      </c>
      <c r="U140" s="35">
        <f t="shared" ca="1" si="981"/>
        <v>43.996064087953727</v>
      </c>
      <c r="V140" s="22">
        <f t="shared" ca="1" si="981"/>
        <v>42.776371445419699</v>
      </c>
      <c r="W140" s="13">
        <f ca="1">IF(U$9 = 0, 0, IFERROR((U140 - V140) / V140, 0))</f>
        <v>2.8513232920896268E-2</v>
      </c>
      <c r="X140" s="35">
        <f t="shared" ca="1" si="982"/>
        <v>46.029816156839594</v>
      </c>
      <c r="Y140" s="22">
        <f t="shared" ca="1" si="982"/>
        <v>46.546688948705579</v>
      </c>
      <c r="Z140" s="13">
        <f ca="1">IF(X$9 = 0, 0, IFERROR((X140 - Y140) / Y140, 0))</f>
        <v>-1.1104394394960701E-2</v>
      </c>
      <c r="AA140" s="35">
        <f t="shared" ca="1" si="983"/>
        <v>40.72498666155581</v>
      </c>
      <c r="AB140" s="22">
        <f t="shared" ca="1" si="983"/>
        <v>41.200572417230866</v>
      </c>
      <c r="AC140" s="13">
        <f ca="1">IF(AA$9 = 0, 0, IFERROR((AA140 - AB140) / AB140, 0))</f>
        <v>-1.1543183207720593E-2</v>
      </c>
      <c r="AD140" s="141"/>
      <c r="AE140" s="35">
        <f t="shared" ca="1" si="984"/>
        <v>44.062618317372795</v>
      </c>
      <c r="AF140" s="22">
        <f t="shared" ca="1" si="984"/>
        <v>43.28133569805464</v>
      </c>
      <c r="AG140" s="13">
        <f ca="1">IF(AE$9 = 0, 0, IFERROR((AE140 - AF140) / AF140, 0))</f>
        <v>1.8051259433596253E-2</v>
      </c>
      <c r="AH140" s="35">
        <f t="shared" ca="1" si="985"/>
        <v>47.297256495017606</v>
      </c>
      <c r="AI140" s="22">
        <f t="shared" ca="1" si="985"/>
        <v>48.327126613230412</v>
      </c>
      <c r="AJ140" s="13">
        <f ca="1">IF(AH$9 = 0, 0, IFERROR((AH140 - AI140) / AI140, 0))</f>
        <v>-2.1310394190306781E-2</v>
      </c>
      <c r="AK140" s="35">
        <f t="shared" ca="1" si="986"/>
        <v>46.553604181721077</v>
      </c>
      <c r="AL140" s="22">
        <f t="shared" ca="1" si="986"/>
        <v>50.05023271603946</v>
      </c>
      <c r="AM140" s="13">
        <f ca="1">IF(AK$9 = 0, 0, IFERROR((AK140 - AL140) / AL140, 0))</f>
        <v>-6.9862383141284137E-2</v>
      </c>
      <c r="AN140" s="35">
        <f t="shared" ca="1" si="987"/>
        <v>45.682370475390321</v>
      </c>
      <c r="AO140" s="22">
        <f t="shared" ca="1" si="987"/>
        <v>44.431904681553618</v>
      </c>
      <c r="AP140" s="13">
        <f ca="1">IF(AN$9 = 0, 0, IFERROR((AN140 - AO140) / AO140, 0))</f>
        <v>2.814342087738245E-2</v>
      </c>
      <c r="AQ140" s="35">
        <f t="shared" ca="1" si="988"/>
        <v>44.033031143778508</v>
      </c>
      <c r="AR140" s="22">
        <f t="shared" ca="1" si="988"/>
        <v>43.961640531396618</v>
      </c>
      <c r="AS140" s="13">
        <f ca="1">IF(AQ$9 = 0, 0, IFERROR((AQ140 - AR140) / AR140, 0))</f>
        <v>1.6239296695696388E-3</v>
      </c>
      <c r="AT140" s="35">
        <f t="shared" ca="1" si="989"/>
        <v>37.710265850948943</v>
      </c>
      <c r="AU140" s="22">
        <f t="shared" ca="1" si="989"/>
        <v>35.362407690186132</v>
      </c>
      <c r="AV140" s="13">
        <f ca="1">IF(AT$9 = 0, 0, IFERROR((AT140 - AU140) / AU140, 0))</f>
        <v>6.6394182809401722E-2</v>
      </c>
      <c r="AW140" s="35">
        <f t="shared" ca="1" si="990"/>
        <v>40.909068241302265</v>
      </c>
      <c r="AX140" s="22">
        <f t="shared" ca="1" si="990"/>
        <v>41.183798934523544</v>
      </c>
      <c r="AY140" s="13">
        <f ca="1">IF(AW$9 = 0, 0, IFERROR((AW140 - AX140) / AX140, 0))</f>
        <v>-6.6708438834907537E-3</v>
      </c>
      <c r="AZ140" s="35">
        <f t="shared" ca="1" si="991"/>
        <v>46.502467030684052</v>
      </c>
      <c r="BA140" s="22">
        <f t="shared" ca="1" si="991"/>
        <v>45.977405101490582</v>
      </c>
      <c r="BB140" s="13">
        <f ca="1">IF(AZ$9 = 0, 0, IFERROR((AZ140 - BA140) / BA140, 0))</f>
        <v>1.141999919383113E-2</v>
      </c>
      <c r="BC140" s="35">
        <f t="shared" ca="1" si="992"/>
        <v>46.857021639272254</v>
      </c>
      <c r="BD140" s="22">
        <f t="shared" ca="1" si="992"/>
        <v>48.522840883121972</v>
      </c>
      <c r="BE140" s="13">
        <f ca="1">IF(BC$9 = 0, 0, IFERROR((BC140 - BD140) / BD140, 0))</f>
        <v>-3.4330620663003089E-2</v>
      </c>
      <c r="BF140" s="35">
        <f t="shared" ca="1" si="993"/>
        <v>44.602393633999505</v>
      </c>
      <c r="BG140" s="22">
        <f t="shared" ca="1" si="993"/>
        <v>45.465705432789839</v>
      </c>
      <c r="BH140" s="13">
        <f ca="1">IF(BF$9 = 0, 0, IFERROR((BF140 - BG140) / BG140, 0))</f>
        <v>-1.8988197600200759E-2</v>
      </c>
      <c r="BI140" s="35">
        <f t="shared" ca="1" si="994"/>
        <v>38.620937477828861</v>
      </c>
      <c r="BJ140" s="22">
        <f t="shared" ca="1" si="994"/>
        <v>38.9489363697001</v>
      </c>
      <c r="BK140" s="13">
        <f ca="1">IF(BI$9 = 0, 0, IFERROR((BI140 - BJ140) / BJ140, 0))</f>
        <v>-8.4212541456305922E-3</v>
      </c>
      <c r="BL140" s="35">
        <f t="shared" ca="1" si="995"/>
        <v>35.52071883132696</v>
      </c>
      <c r="BM140" s="22">
        <f t="shared" ca="1" si="995"/>
        <v>35.797792078503875</v>
      </c>
      <c r="BN140" s="13">
        <f ca="1">IF(BL$9 = 0, 0, IFERROR((BL140 - BM140) / BM140, 0))</f>
        <v>-7.7399535303545736E-3</v>
      </c>
      <c r="BO140" s="159" t="str">
        <f t="shared" si="996"/>
        <v>Opportunity</v>
      </c>
      <c r="BP140" s="250"/>
    </row>
    <row r="141" spans="4:68" x14ac:dyDescent="0.2">
      <c r="D141" s="239"/>
      <c r="E141" s="78" t="str">
        <f>$E$33</f>
        <v>Marginal</v>
      </c>
      <c r="F141" s="134">
        <f t="shared" ca="1" si="977"/>
        <v>37.20738250759247</v>
      </c>
      <c r="G141" s="103">
        <f t="shared" ca="1" si="977"/>
        <v>36.553545220114756</v>
      </c>
      <c r="H141" s="100">
        <f ca="1">IF(F$9 = 0, 0, IFERROR((F141 - G141) / G141, 0))</f>
        <v>1.7887110088515273E-2</v>
      </c>
      <c r="I141" s="141"/>
      <c r="J141" s="134">
        <f t="shared" ca="1" si="978"/>
        <v>37.6751324493178</v>
      </c>
      <c r="K141" s="103">
        <f t="shared" ca="1" si="978"/>
        <v>37.209465666840408</v>
      </c>
      <c r="L141" s="100">
        <f ca="1">IF(J$9 = 0, 0, IFERROR((J141 - K141) / K141, 0))</f>
        <v>1.2514739841920804E-2</v>
      </c>
      <c r="M141" s="141"/>
      <c r="N141" s="134">
        <f t="shared" ca="1" si="979"/>
        <v>37.675134138805674</v>
      </c>
      <c r="O141" s="103">
        <f t="shared" ca="1" si="979"/>
        <v>37.209367712910044</v>
      </c>
      <c r="P141" s="100">
        <f ca="1">IF(N$9 = 0, 0, IFERROR((N141 - O141) / O141, 0))</f>
        <v>1.2517450699223501E-2</v>
      </c>
      <c r="Q141" s="141"/>
      <c r="R141" s="134">
        <f t="shared" ca="1" si="980"/>
        <v>39.666481379008594</v>
      </c>
      <c r="S141" s="103">
        <f t="shared" ca="1" si="980"/>
        <v>39.334543405791933</v>
      </c>
      <c r="T141" s="100">
        <f ca="1">IF(R$9 = 0, 0, IFERROR((R141 - S141) / S141, 0))</f>
        <v>8.438841396790785E-3</v>
      </c>
      <c r="U141" s="134">
        <f t="shared" ca="1" si="981"/>
        <v>37.918983028841161</v>
      </c>
      <c r="V141" s="103">
        <f t="shared" ca="1" si="981"/>
        <v>35.535684171850157</v>
      </c>
      <c r="W141" s="100">
        <f ca="1">IF(U$9 = 0, 0, IFERROR((U141 - V141) / V141, 0))</f>
        <v>6.706776336331105E-2</v>
      </c>
      <c r="X141" s="134">
        <f t="shared" ca="1" si="982"/>
        <v>37.931134987776872</v>
      </c>
      <c r="Y141" s="103">
        <f t="shared" ca="1" si="982"/>
        <v>38.335272956875251</v>
      </c>
      <c r="Z141" s="100">
        <f ca="1">IF(X$9 = 0, 0, IFERROR((X141 - Y141) / Y141, 0))</f>
        <v>-1.054219620538527E-2</v>
      </c>
      <c r="AA141" s="134">
        <f t="shared" ca="1" si="983"/>
        <v>32.593290065205942</v>
      </c>
      <c r="AB141" s="103">
        <f t="shared" ca="1" si="983"/>
        <v>33.450424524669828</v>
      </c>
      <c r="AC141" s="100">
        <f ca="1">IF(AA$9 = 0, 0, IFERROR((AA141 - AB141) / AB141, 0))</f>
        <v>-2.5624023361250487E-2</v>
      </c>
      <c r="AD141" s="141"/>
      <c r="AE141" s="134">
        <f t="shared" ca="1" si="984"/>
        <v>32.185571231695107</v>
      </c>
      <c r="AF141" s="103">
        <f t="shared" ca="1" si="984"/>
        <v>31.18773449762077</v>
      </c>
      <c r="AG141" s="100">
        <f ca="1">IF(AE$9 = 0, 0, IFERROR((AE141 - AF141) / AF141, 0))</f>
        <v>3.1994524454812809E-2</v>
      </c>
      <c r="AH141" s="134">
        <f t="shared" ca="1" si="985"/>
        <v>40.367642792864331</v>
      </c>
      <c r="AI141" s="103">
        <f t="shared" ca="1" si="985"/>
        <v>42.050810475073945</v>
      </c>
      <c r="AJ141" s="100">
        <f ca="1">IF(AH$9 = 0, 0, IFERROR((AH141 - AI141) / AI141, 0))</f>
        <v>-4.0026997415598668E-2</v>
      </c>
      <c r="AK141" s="134">
        <f t="shared" ca="1" si="986"/>
        <v>40.931148541074585</v>
      </c>
      <c r="AL141" s="103">
        <f t="shared" ca="1" si="986"/>
        <v>39.970805727775037</v>
      </c>
      <c r="AM141" s="100">
        <f ca="1">IF(AK$9 = 0, 0, IFERROR((AK141 - AL141) / AL141, 0))</f>
        <v>2.4026105949428524E-2</v>
      </c>
      <c r="AN141" s="134">
        <f t="shared" ca="1" si="987"/>
        <v>41.280799168886972</v>
      </c>
      <c r="AO141" s="103">
        <f t="shared" ca="1" si="987"/>
        <v>39.373703203165832</v>
      </c>
      <c r="AP141" s="100">
        <f ca="1">IF(AN$9 = 0, 0, IFERROR((AN141 - AO141) / AO141, 0))</f>
        <v>4.8435778465658795E-2</v>
      </c>
      <c r="AQ141" s="134">
        <f t="shared" ca="1" si="988"/>
        <v>38.117362909973721</v>
      </c>
      <c r="AR141" s="103">
        <f t="shared" ca="1" si="988"/>
        <v>36.22916525242389</v>
      </c>
      <c r="AS141" s="100">
        <f ca="1">IF(AQ$9 = 0, 0, IFERROR((AQ141 - AR141) / AR141, 0))</f>
        <v>5.2118166245177365E-2</v>
      </c>
      <c r="AT141" s="134">
        <f t="shared" ca="1" si="989"/>
        <v>30.553322587450946</v>
      </c>
      <c r="AU141" s="103">
        <f t="shared" ca="1" si="989"/>
        <v>28.241954123490785</v>
      </c>
      <c r="AV141" s="100">
        <f ca="1">IF(AT$9 = 0, 0, IFERROR((AT141 - AU141) / AU141, 0))</f>
        <v>8.1841662012956673E-2</v>
      </c>
      <c r="AW141" s="134">
        <f t="shared" ca="1" si="990"/>
        <v>32.29990305965368</v>
      </c>
      <c r="AX141" s="103">
        <f t="shared" ca="1" si="990"/>
        <v>33.597369456794496</v>
      </c>
      <c r="AY141" s="100">
        <f ca="1">IF(AW$9 = 0, 0, IFERROR((AW141 - AX141) / AX141, 0))</f>
        <v>-3.861809475320175E-2</v>
      </c>
      <c r="AZ141" s="134">
        <f t="shared" ca="1" si="991"/>
        <v>37.907338759455371</v>
      </c>
      <c r="BA141" s="103">
        <f t="shared" ca="1" si="991"/>
        <v>37.94101513685375</v>
      </c>
      <c r="BB141" s="100">
        <f ca="1">IF(AZ$9 = 0, 0, IFERROR((AZ141 - BA141) / BA141, 0))</f>
        <v>-8.8759821730936524E-4</v>
      </c>
      <c r="BC141" s="134">
        <f t="shared" ca="1" si="992"/>
        <v>38.393922573042666</v>
      </c>
      <c r="BD141" s="103">
        <f t="shared" ca="1" si="992"/>
        <v>40.424983060350009</v>
      </c>
      <c r="BE141" s="100">
        <f ca="1">IF(BC$9 = 0, 0, IFERROR((BC141 - BD141) / BD141, 0))</f>
        <v>-5.0242704722354377E-2</v>
      </c>
      <c r="BF141" s="134">
        <f t="shared" ca="1" si="993"/>
        <v>34.973163264659071</v>
      </c>
      <c r="BG141" s="103">
        <f t="shared" ca="1" si="993"/>
        <v>36.984744435400117</v>
      </c>
      <c r="BH141" s="100">
        <f ca="1">IF(BF$9 = 0, 0, IFERROR((BF141 - BG141) / BG141, 0))</f>
        <v>-5.438948413594151E-2</v>
      </c>
      <c r="BI141" s="134">
        <f t="shared" ca="1" si="994"/>
        <v>31.336385026639554</v>
      </c>
      <c r="BJ141" s="103">
        <f t="shared" ca="1" si="994"/>
        <v>31.917486236126887</v>
      </c>
      <c r="BK141" s="100">
        <f ca="1">IF(BI$9 = 0, 0, IFERROR((BI141 - BJ141) / BJ141, 0))</f>
        <v>-1.8206358896446978E-2</v>
      </c>
      <c r="BL141" s="134">
        <f t="shared" ca="1" si="995"/>
        <v>27.936605495856298</v>
      </c>
      <c r="BM141" s="103">
        <f t="shared" ca="1" si="995"/>
        <v>28.404958120153573</v>
      </c>
      <c r="BN141" s="100">
        <f ca="1">IF(BL$9 = 0, 0, IFERROR((BL141 - BM141) / BM141, 0))</f>
        <v>-1.6488411013180628E-2</v>
      </c>
      <c r="BO141" s="156" t="str">
        <f t="shared" si="996"/>
        <v>Marginal</v>
      </c>
      <c r="BP141" s="251"/>
    </row>
    <row r="142" spans="4:68" ht="3.75" customHeight="1" x14ac:dyDescent="0.2">
      <c r="D142" s="144"/>
      <c r="E142" s="144"/>
      <c r="F142" s="144"/>
      <c r="G142" s="144"/>
      <c r="H142" s="160"/>
      <c r="I142" s="138"/>
      <c r="J142" s="144"/>
      <c r="K142" s="144"/>
      <c r="L142" s="160"/>
      <c r="M142" s="138"/>
      <c r="N142" s="144"/>
      <c r="O142" s="144"/>
      <c r="P142" s="160"/>
      <c r="Q142" s="138"/>
      <c r="R142" s="144"/>
      <c r="S142" s="144"/>
      <c r="T142" s="160"/>
      <c r="U142" s="144"/>
      <c r="V142" s="144"/>
      <c r="W142" s="160"/>
      <c r="X142" s="144"/>
      <c r="Y142" s="144"/>
      <c r="Z142" s="160"/>
      <c r="AA142" s="144"/>
      <c r="AB142" s="144"/>
      <c r="AC142" s="160"/>
      <c r="AD142" s="138"/>
      <c r="AE142" s="144"/>
      <c r="AF142" s="144"/>
      <c r="AG142" s="160"/>
      <c r="AH142" s="144"/>
      <c r="AI142" s="144"/>
      <c r="AJ142" s="160"/>
      <c r="AK142" s="144"/>
      <c r="AL142" s="144"/>
      <c r="AM142" s="160"/>
      <c r="AN142" s="144"/>
      <c r="AO142" s="144"/>
      <c r="AP142" s="160"/>
      <c r="AQ142" s="144"/>
      <c r="AR142" s="144"/>
      <c r="AS142" s="160"/>
      <c r="AT142" s="144"/>
      <c r="AU142" s="144"/>
      <c r="AV142" s="160"/>
      <c r="AW142" s="144"/>
      <c r="AX142" s="144"/>
      <c r="AY142" s="160"/>
      <c r="AZ142" s="144"/>
      <c r="BA142" s="144"/>
      <c r="BB142" s="160"/>
      <c r="BC142" s="144"/>
      <c r="BD142" s="144"/>
      <c r="BE142" s="160"/>
      <c r="BF142" s="144"/>
      <c r="BG142" s="144"/>
      <c r="BH142" s="160"/>
      <c r="BI142" s="144"/>
      <c r="BJ142" s="144"/>
      <c r="BK142" s="160"/>
      <c r="BL142" s="144"/>
      <c r="BM142" s="144"/>
      <c r="BN142" s="160"/>
      <c r="BO142" s="144"/>
      <c r="BP142" s="144"/>
    </row>
    <row r="143" spans="4:68" ht="15" thickBot="1" x14ac:dyDescent="0.25">
      <c r="D143" s="236" t="s">
        <v>167</v>
      </c>
      <c r="E143" s="135" t="str">
        <f>$E$29</f>
        <v>Total Active</v>
      </c>
      <c r="F143" s="132">
        <f t="shared" ref="F143:G147" ca="1" si="997">IFERROR((F77 - F87) / F29, 0)</f>
        <v>74.961051085627503</v>
      </c>
      <c r="G143" s="114">
        <f t="shared" ca="1" si="997"/>
        <v>61.599928395077143</v>
      </c>
      <c r="H143" s="115">
        <f t="shared" ref="H143:H147" ca="1" si="998">IF(F$9 = 0, 0, IFERROR((F143 - G143) / G143, 0))</f>
        <v>0.21690159450929061</v>
      </c>
      <c r="I143" s="141"/>
      <c r="J143" s="132">
        <f ca="1">IFERROR((J77 - J87) / J29, 0)</f>
        <v>93.826236715860347</v>
      </c>
      <c r="K143" s="114">
        <f ca="1">IFERROR((K77 - K87) / K29, 0)</f>
        <v>74.934508887242899</v>
      </c>
      <c r="L143" s="115">
        <f t="shared" ref="L143:L147" ca="1" si="999">IF(J$9 = 0, 0, IFERROR((J143 - K143) / K143, 0))</f>
        <v>0.2521098504434669</v>
      </c>
      <c r="M143" s="141"/>
      <c r="N143" s="132">
        <f ca="1">IFERROR((N77 - N87) / N29, 0)</f>
        <v>93.826236715860347</v>
      </c>
      <c r="O143" s="114">
        <f ca="1">IFERROR((O77 - O87) / O29, 0)</f>
        <v>74.934508887242899</v>
      </c>
      <c r="P143" s="115">
        <f t="shared" ref="P143:P147" ca="1" si="1000">IF(N$9 = 0, 0, IFERROR((N143 - O143) / O143, 0))</f>
        <v>0.2521098504434669</v>
      </c>
      <c r="Q143" s="141"/>
      <c r="R143" s="132">
        <f ca="1">IFERROR((R77 - R87) / R29, 0)</f>
        <v>59.178242936614389</v>
      </c>
      <c r="S143" s="114">
        <f ca="1">IFERROR((S77 - S87) / S29, 0)</f>
        <v>38.543567479093653</v>
      </c>
      <c r="T143" s="115">
        <f t="shared" ref="T143:T147" ca="1" si="1001">IF(R$9 = 0, 0, IFERROR((R143 - S143) / S143, 0))</f>
        <v>0.53535977095823195</v>
      </c>
      <c r="U143" s="132">
        <f ca="1">IFERROR((U77 - U87) / U29, 0)</f>
        <v>55.67461589873394</v>
      </c>
      <c r="V143" s="114">
        <f ca="1">IFERROR((V77 - V87) / V29, 0)</f>
        <v>44.860234982863638</v>
      </c>
      <c r="W143" s="115">
        <f t="shared" ref="W143:W147" ca="1" si="1002">IF(U$9 = 0, 0, IFERROR((U143 - V143) / V143, 0))</f>
        <v>0.24106830737737633</v>
      </c>
      <c r="X143" s="132">
        <f ca="1">IFERROR((X77 - X87) / X29, 0)</f>
        <v>65.463309890178763</v>
      </c>
      <c r="Y143" s="114">
        <f ca="1">IFERROR((Y77 - Y87) / Y29, 0)</f>
        <v>54.632686219763762</v>
      </c>
      <c r="Z143" s="115">
        <f t="shared" ref="Z143:Z147" ca="1" si="1003">IF(X$9 = 0, 0, IFERROR((X143 - Y143) / Y143, 0))</f>
        <v>0.19824439213638639</v>
      </c>
      <c r="AA143" s="132">
        <f ca="1">IFERROR((AA77 - AA87) / AA29, 0)</f>
        <v>77.439099618682519</v>
      </c>
      <c r="AB143" s="114">
        <f ca="1">IFERROR((AB77 - AB87) / AB29, 0)</f>
        <v>67.591265187835816</v>
      </c>
      <c r="AC143" s="115">
        <f t="shared" ref="AC143:AC147" ca="1" si="1004">IF(AA$9 = 0, 0, IFERROR((AA143 - AB143) / AB143, 0))</f>
        <v>0.14569685008084426</v>
      </c>
      <c r="AD143" s="141"/>
      <c r="AE143" s="132">
        <f ca="1">IFERROR((AE77 - AE87) / AE29, 0)</f>
        <v>38.015536383605181</v>
      </c>
      <c r="AF143" s="114">
        <f ca="1">IFERROR((AF77 - AF87) / AF29, 0)</f>
        <v>29.998396879057886</v>
      </c>
      <c r="AG143" s="115">
        <f t="shared" ref="AG143:AG147" ca="1" si="1005">IF(AE$9 = 0, 0, IFERROR((AE143 - AF143) / AF143, 0))</f>
        <v>0.26725226474165764</v>
      </c>
      <c r="AH143" s="132">
        <f ca="1">IFERROR((AH77 - AH87) / AH29, 0)</f>
        <v>53.669870005412342</v>
      </c>
      <c r="AI143" s="114">
        <f ca="1">IFERROR((AI77 - AI87) / AI29, 0)</f>
        <v>39.456904193187029</v>
      </c>
      <c r="AJ143" s="115">
        <f t="shared" ref="AJ143:AJ147" ca="1" si="1006">IF(AH$9 = 0, 0, IFERROR((AH143 - AI143) / AI143, 0))</f>
        <v>0.36021492569808472</v>
      </c>
      <c r="AK143" s="132">
        <f ca="1">IFERROR((AK77 - AK87) / AK29, 0)</f>
        <v>50.899233973430114</v>
      </c>
      <c r="AL143" s="114">
        <f ca="1">IFERROR((AL77 - AL87) / AL29, 0)</f>
        <v>25.424824211849831</v>
      </c>
      <c r="AM143" s="115">
        <f t="shared" ref="AM143:AM147" ca="1" si="1007">IF(AK$9 = 0, 0, IFERROR((AK143 - AL143) / AL143, 0))</f>
        <v>1.0019502809269116</v>
      </c>
      <c r="AN143" s="132">
        <f ca="1">IFERROR((AN77 - AN87) / AN29, 0)</f>
        <v>47.524201091895883</v>
      </c>
      <c r="AO143" s="114">
        <f ca="1">IFERROR((AO77 - AO87) / AO29, 0)</f>
        <v>38.506773083252554</v>
      </c>
      <c r="AP143" s="115">
        <f t="shared" ref="AP143:AP147" ca="1" si="1008">IF(AN$9 = 0, 0, IFERROR((AN143 - AO143) / AO143, 0))</f>
        <v>0.23417771177936506</v>
      </c>
      <c r="AQ143" s="132">
        <f ca="1">IFERROR((AQ77 - AQ87) / AQ29, 0)</f>
        <v>48.14522939596187</v>
      </c>
      <c r="AR143" s="114">
        <f ca="1">IFERROR((AR77 - AR87) / AR29, 0)</f>
        <v>39.489663570116306</v>
      </c>
      <c r="AS143" s="115">
        <f t="shared" ref="AS143:AS147" ca="1" si="1009">IF(AQ$9 = 0, 0, IFERROR((AQ143 - AR143) / AR143, 0))</f>
        <v>0.21918560563265063</v>
      </c>
      <c r="AT143" s="132">
        <f ca="1">IFERROR((AT77 - AT87) / AT29, 0)</f>
        <v>38.254021379655924</v>
      </c>
      <c r="AU143" s="114">
        <f ca="1">IFERROR((AU77 - AU87) / AU29, 0)</f>
        <v>30.875659199318591</v>
      </c>
      <c r="AV143" s="115">
        <f t="shared" ref="AV143:AV147" ca="1" si="1010">IF(AT$9 = 0, 0, IFERROR((AT143 - AU143) / AU143, 0))</f>
        <v>0.2389701911368477</v>
      </c>
      <c r="AW143" s="132">
        <f ca="1">IFERROR((AW77 - AW87) / AW29, 0)</f>
        <v>43.530642037204927</v>
      </c>
      <c r="AX143" s="114">
        <f ca="1">IFERROR((AX77 - AX87) / AX29, 0)</f>
        <v>37.646672475469657</v>
      </c>
      <c r="AY143" s="115">
        <f t="shared" ref="AY143:AY147" ca="1" si="1011">IF(AW$9 = 0, 0, IFERROR((AW143 - AX143) / AX143, 0))</f>
        <v>0.15629454543610008</v>
      </c>
      <c r="AZ143" s="132">
        <f ca="1">IFERROR((AZ77 - AZ87) / AZ29, 0)</f>
        <v>57.402546978057494</v>
      </c>
      <c r="BA143" s="114">
        <f ca="1">IFERROR((BA77 - BA87) / BA29, 0)</f>
        <v>50.721286193859719</v>
      </c>
      <c r="BB143" s="115">
        <f t="shared" ref="BB143:BB147" ca="1" si="1012">IF(AZ$9 = 0, 0, IFERROR((AZ143 - BA143) / BA143, 0))</f>
        <v>0.1317249873881669</v>
      </c>
      <c r="BC143" s="132">
        <f ca="1">IFERROR((BC77 - BC87) / BC29, 0)</f>
        <v>56.742971870144196</v>
      </c>
      <c r="BD143" s="114">
        <f ca="1">IFERROR((BD77 - BD87) / BD29, 0)</f>
        <v>43.782375751576517</v>
      </c>
      <c r="BE143" s="115">
        <f t="shared" ref="BE143:BE147" ca="1" si="1013">IF(BC$9 = 0, 0, IFERROR((BC143 - BD143) / BD143, 0))</f>
        <v>0.29602313479073811</v>
      </c>
      <c r="BF143" s="132">
        <f ca="1">IFERROR((BF77 - BF87) / BF29, 0)</f>
        <v>59.941050922664125</v>
      </c>
      <c r="BG143" s="114">
        <f ca="1">IFERROR((BG77 - BG87) / BG29, 0)</f>
        <v>54.341261697703032</v>
      </c>
      <c r="BH143" s="115">
        <f t="shared" ref="BH143:BH147" ca="1" si="1014">IF(BF$9 = 0, 0, IFERROR((BF143 - BG143) / BG143, 0))</f>
        <v>0.10304856843612432</v>
      </c>
      <c r="BI143" s="132">
        <f ca="1">IFERROR((BI77 - BI87) / BI29, 0)</f>
        <v>70.106504149134807</v>
      </c>
      <c r="BJ143" s="114">
        <f ca="1">IFERROR((BJ77 - BJ87) / BJ29, 0)</f>
        <v>59.075174661410571</v>
      </c>
      <c r="BK143" s="115">
        <f t="shared" ref="BK143:BK147" ca="1" si="1015">IF(BI$9 = 0, 0, IFERROR((BI143 - BJ143) / BJ143, 0))</f>
        <v>0.18673376000918004</v>
      </c>
      <c r="BL143" s="132">
        <f ca="1">IFERROR((BL77 - BL87) / BL29, 0)</f>
        <v>57.525620454874691</v>
      </c>
      <c r="BM143" s="114">
        <f ca="1">IFERROR((BM77 - BM87) / BM29, 0)</f>
        <v>52.021879033257655</v>
      </c>
      <c r="BN143" s="115">
        <f t="shared" ref="BN143:BN147" ca="1" si="1016">IF(BL$9 = 0, 0, IFERROR((BL143 - BM143) / BM143, 0))</f>
        <v>0.10579666716956701</v>
      </c>
      <c r="BO143" s="158" t="str">
        <f t="shared" ref="BO143:BO147" si="1017">E143</f>
        <v>Total Active</v>
      </c>
      <c r="BP143" s="248" t="str">
        <f>$D143</f>
        <v>DISCOUNT $</v>
      </c>
    </row>
    <row r="144" spans="4:68" ht="15" thickTop="1" x14ac:dyDescent="0.2">
      <c r="D144" s="237"/>
      <c r="E144" s="136" t="str">
        <f>$E$30</f>
        <v>Elite</v>
      </c>
      <c r="F144" s="133">
        <f t="shared" ca="1" si="997"/>
        <v>606.66777041412001</v>
      </c>
      <c r="G144" s="107">
        <f t="shared" ca="1" si="997"/>
        <v>493.80980625984819</v>
      </c>
      <c r="H144" s="108">
        <f t="shared" ca="1" si="998"/>
        <v>0.22854540902916926</v>
      </c>
      <c r="I144" s="141"/>
      <c r="J144" s="133">
        <f t="shared" ref="J144:K147" ca="1" si="1018">IFERROR((J78 - J88) / J30, 0)</f>
        <v>779.7156674038888</v>
      </c>
      <c r="K144" s="107">
        <f t="shared" ca="1" si="1018"/>
        <v>606.39770987124405</v>
      </c>
      <c r="L144" s="108">
        <f t="shared" ca="1" si="999"/>
        <v>0.28581565317825031</v>
      </c>
      <c r="M144" s="141"/>
      <c r="N144" s="133">
        <f t="shared" ref="N144:O147" ca="1" si="1019">IFERROR((N78 - N88) / N30, 0)</f>
        <v>779.7156674038888</v>
      </c>
      <c r="O144" s="107">
        <f t="shared" ca="1" si="1019"/>
        <v>606.39770987124405</v>
      </c>
      <c r="P144" s="108">
        <f t="shared" ca="1" si="1000"/>
        <v>0.28581565317825031</v>
      </c>
      <c r="Q144" s="141"/>
      <c r="R144" s="133">
        <f t="shared" ref="R144:S147" ca="1" si="1020">IFERROR((R78 - R88) / R30, 0)</f>
        <v>306.18719987363141</v>
      </c>
      <c r="S144" s="107">
        <f t="shared" ca="1" si="1020"/>
        <v>199.37649034471283</v>
      </c>
      <c r="T144" s="108">
        <f t="shared" ca="1" si="1001"/>
        <v>0.53572369211759996</v>
      </c>
      <c r="U144" s="133">
        <f t="shared" ref="U144:V147" ca="1" si="1021">IFERROR((U78 - U88) / U30, 0)</f>
        <v>276.18515218308886</v>
      </c>
      <c r="V144" s="107">
        <f t="shared" ca="1" si="1021"/>
        <v>223.81814474024284</v>
      </c>
      <c r="W144" s="108">
        <f t="shared" ca="1" si="1002"/>
        <v>0.23397123367107578</v>
      </c>
      <c r="X144" s="133">
        <f t="shared" ref="X144:Y147" ca="1" si="1022">IFERROR((X78 - X88) / X30, 0)</f>
        <v>339.97538771103223</v>
      </c>
      <c r="Y144" s="107">
        <f t="shared" ca="1" si="1022"/>
        <v>282.22574698029257</v>
      </c>
      <c r="Z144" s="108">
        <f t="shared" ca="1" si="1003"/>
        <v>0.20462215566311259</v>
      </c>
      <c r="AA144" s="133">
        <f t="shared" ref="AA144:AB147" ca="1" si="1023">IFERROR((AA78 - AA88) / AA30, 0)</f>
        <v>412.85703077629796</v>
      </c>
      <c r="AB144" s="107">
        <f t="shared" ca="1" si="1023"/>
        <v>351.22294551330634</v>
      </c>
      <c r="AC144" s="108">
        <f t="shared" ca="1" si="1004"/>
        <v>0.17548422177518741</v>
      </c>
      <c r="AD144" s="141"/>
      <c r="AE144" s="133">
        <f t="shared" ref="AE144:AF147" ca="1" si="1024">IFERROR((AE78 - AE88) / AE30, 0)</f>
        <v>116.01720337026775</v>
      </c>
      <c r="AF144" s="107">
        <f t="shared" ca="1" si="1024"/>
        <v>93.607669142471437</v>
      </c>
      <c r="AG144" s="108">
        <f t="shared" ca="1" si="1005"/>
        <v>0.23939848554170137</v>
      </c>
      <c r="AH144" s="133">
        <f t="shared" ref="AH144:AI147" ca="1" si="1025">IFERROR((AH78 - AH88) / AH30, 0)</f>
        <v>225.56664145104429</v>
      </c>
      <c r="AI144" s="107">
        <f t="shared" ca="1" si="1025"/>
        <v>160.08295703839147</v>
      </c>
      <c r="AJ144" s="108">
        <f t="shared" ca="1" si="1006"/>
        <v>0.40906093705495689</v>
      </c>
      <c r="AK144" s="133">
        <f t="shared" ref="AK144:AL147" ca="1" si="1026">IFERROR((AK78 - AK88) / AK30, 0)</f>
        <v>191.44004735663844</v>
      </c>
      <c r="AL144" s="107">
        <f t="shared" ca="1" si="1026"/>
        <v>98.963970903665029</v>
      </c>
      <c r="AM144" s="108">
        <f t="shared" ca="1" si="1007"/>
        <v>0.93444185402577318</v>
      </c>
      <c r="AN144" s="133">
        <f t="shared" ref="AN144:AO147" ca="1" si="1027">IFERROR((AN78 - AN88) / AN30, 0)</f>
        <v>168.93980453095611</v>
      </c>
      <c r="AO144" s="107">
        <f t="shared" ca="1" si="1027"/>
        <v>134.21846936999654</v>
      </c>
      <c r="AP144" s="108">
        <f t="shared" ca="1" si="1008"/>
        <v>0.2586926771251144</v>
      </c>
      <c r="AQ144" s="133">
        <f t="shared" ref="AQ144:AR147" ca="1" si="1028">IFERROR((AQ78 - AQ88) / AQ30, 0)</f>
        <v>198.87341472121082</v>
      </c>
      <c r="AR144" s="107">
        <f t="shared" ca="1" si="1028"/>
        <v>160.544066090749</v>
      </c>
      <c r="AS144" s="108">
        <f t="shared" ca="1" si="1009"/>
        <v>0.23874659190951231</v>
      </c>
      <c r="AT144" s="133">
        <f t="shared" ref="AT144:AU147" ca="1" si="1029">IFERROR((AT78 - AT88) / AT30, 0)</f>
        <v>128.47720816018139</v>
      </c>
      <c r="AU144" s="107">
        <f t="shared" ca="1" si="1029"/>
        <v>112.81558922558921</v>
      </c>
      <c r="AV144" s="108">
        <f t="shared" ca="1" si="1010"/>
        <v>0.13882495355561875</v>
      </c>
      <c r="AW144" s="133">
        <f t="shared" ref="AW144:AX147" ca="1" si="1030">IFERROR((AW78 - AW88) / AW30, 0)</f>
        <v>155.39194369839848</v>
      </c>
      <c r="AX144" s="107">
        <f t="shared" ca="1" si="1030"/>
        <v>144.33311460151242</v>
      </c>
      <c r="AY144" s="108">
        <f t="shared" ca="1" si="1011"/>
        <v>7.6620179141967851E-2</v>
      </c>
      <c r="AZ144" s="133">
        <f t="shared" ref="AZ144:BA147" ca="1" si="1031">IFERROR((AZ78 - AZ88) / AZ30, 0)</f>
        <v>216.4008506891272</v>
      </c>
      <c r="BA144" s="107">
        <f t="shared" ca="1" si="1031"/>
        <v>193.67312687063543</v>
      </c>
      <c r="BB144" s="108">
        <f t="shared" ca="1" si="1012"/>
        <v>0.11735094169090801</v>
      </c>
      <c r="BC144" s="133">
        <f t="shared" ref="BC144:BD147" ca="1" si="1032">IFERROR((BC78 - BC88) / BC30, 0)</f>
        <v>223.33440411883842</v>
      </c>
      <c r="BD144" s="107">
        <f t="shared" ca="1" si="1032"/>
        <v>164.26379107225017</v>
      </c>
      <c r="BE144" s="108">
        <f t="shared" ca="1" si="1013"/>
        <v>0.35960824148157211</v>
      </c>
      <c r="BF144" s="133">
        <f t="shared" ref="BF144:BG147" ca="1" si="1033">IFERROR((BF78 - BF88) / BF30, 0)</f>
        <v>235.54467726550072</v>
      </c>
      <c r="BG144" s="107">
        <f t="shared" ca="1" si="1033"/>
        <v>213.7201808946711</v>
      </c>
      <c r="BH144" s="108">
        <f t="shared" ca="1" si="1014"/>
        <v>0.10211715280919358</v>
      </c>
      <c r="BI144" s="133">
        <f t="shared" ref="BI144:BJ147" ca="1" si="1034">IFERROR((BI78 - BI88) / BI30, 0)</f>
        <v>314.42354001353289</v>
      </c>
      <c r="BJ144" s="107">
        <f t="shared" ca="1" si="1034"/>
        <v>254.94177864263287</v>
      </c>
      <c r="BK144" s="108">
        <f t="shared" ca="1" si="1015"/>
        <v>0.23331507957461597</v>
      </c>
      <c r="BL144" s="133">
        <f t="shared" ref="BL144:BM147" ca="1" si="1035">IFERROR((BL78 - BL88) / BL30, 0)</f>
        <v>192.6857469095028</v>
      </c>
      <c r="BM144" s="107">
        <f t="shared" ca="1" si="1035"/>
        <v>166.41788982061357</v>
      </c>
      <c r="BN144" s="108">
        <f t="shared" ca="1" si="1016"/>
        <v>0.15784274825984199</v>
      </c>
      <c r="BO144" s="152" t="str">
        <f t="shared" si="1017"/>
        <v>Elite</v>
      </c>
      <c r="BP144" s="249"/>
    </row>
    <row r="145" spans="4:68" x14ac:dyDescent="0.2">
      <c r="D145" s="237"/>
      <c r="E145" s="79" t="str">
        <f>$E$31</f>
        <v>High Value</v>
      </c>
      <c r="F145" s="35">
        <f t="shared" ca="1" si="997"/>
        <v>165.52037445453195</v>
      </c>
      <c r="G145" s="22">
        <f t="shared" ca="1" si="997"/>
        <v>133.94101593011084</v>
      </c>
      <c r="H145" s="13">
        <f t="shared" ca="1" si="998"/>
        <v>0.23577063609028412</v>
      </c>
      <c r="I145" s="141"/>
      <c r="J145" s="35">
        <f t="shared" ca="1" si="1018"/>
        <v>213.26883491131426</v>
      </c>
      <c r="K145" s="22">
        <f t="shared" ca="1" si="1018"/>
        <v>165.45427846558869</v>
      </c>
      <c r="L145" s="13">
        <f t="shared" ca="1" si="999"/>
        <v>0.28898954375283853</v>
      </c>
      <c r="M145" s="141"/>
      <c r="N145" s="35">
        <f t="shared" ca="1" si="1019"/>
        <v>213.26883491131426</v>
      </c>
      <c r="O145" s="22">
        <f t="shared" ca="1" si="1019"/>
        <v>165.45427846558869</v>
      </c>
      <c r="P145" s="13">
        <f t="shared" ca="1" si="1000"/>
        <v>0.28898954375283853</v>
      </c>
      <c r="Q145" s="141"/>
      <c r="R145" s="35">
        <f t="shared" ca="1" si="1020"/>
        <v>108.64255004240208</v>
      </c>
      <c r="S145" s="22">
        <f t="shared" ca="1" si="1020"/>
        <v>67.213618304758953</v>
      </c>
      <c r="T145" s="13">
        <f t="shared" ca="1" si="1001"/>
        <v>0.61637704951095929</v>
      </c>
      <c r="U145" s="35">
        <f t="shared" ca="1" si="1021"/>
        <v>102.70327322454729</v>
      </c>
      <c r="V145" s="22">
        <f t="shared" ca="1" si="1021"/>
        <v>82.577869622025986</v>
      </c>
      <c r="W145" s="13">
        <f t="shared" ca="1" si="1002"/>
        <v>0.24371425049639758</v>
      </c>
      <c r="X145" s="35">
        <f t="shared" ca="1" si="1022"/>
        <v>120.64084825684952</v>
      </c>
      <c r="Y145" s="22">
        <f t="shared" ca="1" si="1022"/>
        <v>99.86434584977016</v>
      </c>
      <c r="Z145" s="13">
        <f t="shared" ca="1" si="1003"/>
        <v>0.20804724879822742</v>
      </c>
      <c r="AA145" s="35">
        <f t="shared" ca="1" si="1023"/>
        <v>149.60212292417933</v>
      </c>
      <c r="AB145" s="22">
        <f t="shared" ca="1" si="1023"/>
        <v>128.52917005636044</v>
      </c>
      <c r="AC145" s="13">
        <f t="shared" ca="1" si="1004"/>
        <v>0.1639546326999414</v>
      </c>
      <c r="AD145" s="141"/>
      <c r="AE145" s="35">
        <f t="shared" ca="1" si="1024"/>
        <v>56.264109298792661</v>
      </c>
      <c r="AF145" s="22">
        <f t="shared" ca="1" si="1024"/>
        <v>43.700767537631357</v>
      </c>
      <c r="AG145" s="13">
        <f t="shared" ca="1" si="1005"/>
        <v>0.28748560881322804</v>
      </c>
      <c r="AH145" s="35">
        <f t="shared" ca="1" si="1025"/>
        <v>94.383515888924663</v>
      </c>
      <c r="AI145" s="22">
        <f t="shared" ca="1" si="1025"/>
        <v>68.197427863284489</v>
      </c>
      <c r="AJ145" s="13">
        <f t="shared" ca="1" si="1006"/>
        <v>0.38397471643850667</v>
      </c>
      <c r="AK145" s="35">
        <f t="shared" ca="1" si="1026"/>
        <v>85.80835105838301</v>
      </c>
      <c r="AL145" s="22">
        <f t="shared" ca="1" si="1026"/>
        <v>40.433437691835422</v>
      </c>
      <c r="AM145" s="13">
        <f t="shared" ca="1" si="1007"/>
        <v>1.1222126031522168</v>
      </c>
      <c r="AN145" s="35">
        <f t="shared" ca="1" si="1027"/>
        <v>77.571335193192809</v>
      </c>
      <c r="AO145" s="22">
        <f t="shared" ca="1" si="1027"/>
        <v>63.438585251084454</v>
      </c>
      <c r="AP145" s="13">
        <f t="shared" ca="1" si="1008"/>
        <v>0.22277845393575768</v>
      </c>
      <c r="AQ145" s="35">
        <f t="shared" ca="1" si="1028"/>
        <v>82.987628495418306</v>
      </c>
      <c r="AR145" s="22">
        <f t="shared" ca="1" si="1028"/>
        <v>67.704350272181429</v>
      </c>
      <c r="AS145" s="13">
        <f t="shared" ca="1" si="1009"/>
        <v>0.22573554227750292</v>
      </c>
      <c r="AT145" s="35">
        <f t="shared" ca="1" si="1029"/>
        <v>60.617936205627231</v>
      </c>
      <c r="AU145" s="22">
        <f t="shared" ca="1" si="1029"/>
        <v>49.940073921518213</v>
      </c>
      <c r="AV145" s="13">
        <f t="shared" ca="1" si="1010"/>
        <v>0.21381350578073802</v>
      </c>
      <c r="AW145" s="35">
        <f t="shared" ca="1" si="1030"/>
        <v>70.266899889101907</v>
      </c>
      <c r="AX145" s="22">
        <f t="shared" ca="1" si="1030"/>
        <v>63.820053196748844</v>
      </c>
      <c r="AY145" s="13">
        <f t="shared" ca="1" si="1011"/>
        <v>0.10101600311234904</v>
      </c>
      <c r="AZ145" s="35">
        <f t="shared" ca="1" si="1031"/>
        <v>95.09622977429008</v>
      </c>
      <c r="BA145" s="22">
        <f t="shared" ca="1" si="1031"/>
        <v>84.869041341191718</v>
      </c>
      <c r="BB145" s="13">
        <f t="shared" ca="1" si="1012"/>
        <v>0.12050552558951237</v>
      </c>
      <c r="BC145" s="35">
        <f t="shared" ca="1" si="1032"/>
        <v>96.850339710777249</v>
      </c>
      <c r="BD145" s="22">
        <f t="shared" ca="1" si="1032"/>
        <v>73.002293984879387</v>
      </c>
      <c r="BE145" s="13">
        <f t="shared" ca="1" si="1013"/>
        <v>0.32667529229749126</v>
      </c>
      <c r="BF145" s="35">
        <f t="shared" ca="1" si="1033"/>
        <v>102.12916938408158</v>
      </c>
      <c r="BG145" s="22">
        <f t="shared" ca="1" si="1033"/>
        <v>93.718027216908737</v>
      </c>
      <c r="BH145" s="13">
        <f t="shared" ca="1" si="1014"/>
        <v>8.9749458209415781E-2</v>
      </c>
      <c r="BI145" s="35">
        <f t="shared" ca="1" si="1034"/>
        <v>125.78942717030384</v>
      </c>
      <c r="BJ145" s="22">
        <f t="shared" ca="1" si="1034"/>
        <v>104.30537531848175</v>
      </c>
      <c r="BK145" s="13">
        <f t="shared" ca="1" si="1015"/>
        <v>0.20597262400162566</v>
      </c>
      <c r="BL145" s="35">
        <f t="shared" ca="1" si="1035"/>
        <v>91.459846788917957</v>
      </c>
      <c r="BM145" s="22">
        <f t="shared" ca="1" si="1035"/>
        <v>82.991126821215687</v>
      </c>
      <c r="BN145" s="13">
        <f t="shared" ca="1" si="1016"/>
        <v>0.1020436797532112</v>
      </c>
      <c r="BO145" s="159" t="str">
        <f t="shared" si="1017"/>
        <v>High Value</v>
      </c>
      <c r="BP145" s="249"/>
    </row>
    <row r="146" spans="4:68" x14ac:dyDescent="0.2">
      <c r="D146" s="238"/>
      <c r="E146" s="79" t="str">
        <f>$E$32</f>
        <v>Opportunity</v>
      </c>
      <c r="F146" s="35">
        <f t="shared" ca="1" si="997"/>
        <v>55.655545630926426</v>
      </c>
      <c r="G146" s="22">
        <f t="shared" ca="1" si="997"/>
        <v>44.682072443861976</v>
      </c>
      <c r="H146" s="13">
        <f t="shared" ca="1" si="998"/>
        <v>0.24559006748962664</v>
      </c>
      <c r="I146" s="141"/>
      <c r="J146" s="35">
        <f t="shared" ca="1" si="1018"/>
        <v>69.648465447528167</v>
      </c>
      <c r="K146" s="22">
        <f t="shared" ca="1" si="1018"/>
        <v>55.630506937268329</v>
      </c>
      <c r="L146" s="13">
        <f t="shared" ca="1" si="999"/>
        <v>0.25198329625266891</v>
      </c>
      <c r="M146" s="141"/>
      <c r="N146" s="35">
        <f t="shared" ca="1" si="1019"/>
        <v>69.648528158162037</v>
      </c>
      <c r="O146" s="22">
        <f t="shared" ca="1" si="1019"/>
        <v>55.629973964873642</v>
      </c>
      <c r="P146" s="13">
        <f t="shared" ca="1" si="1000"/>
        <v>0.25199641837222703</v>
      </c>
      <c r="Q146" s="141"/>
      <c r="R146" s="35">
        <f t="shared" ca="1" si="1020"/>
        <v>47.935371613365731</v>
      </c>
      <c r="S146" s="22">
        <f t="shared" ca="1" si="1020"/>
        <v>30.904496107845596</v>
      </c>
      <c r="T146" s="13">
        <f t="shared" ca="1" si="1001"/>
        <v>0.55108083451962764</v>
      </c>
      <c r="U146" s="35">
        <f t="shared" ca="1" si="1021"/>
        <v>45.956022158415053</v>
      </c>
      <c r="V146" s="22">
        <f t="shared" ca="1" si="1021"/>
        <v>36.873872440665451</v>
      </c>
      <c r="W146" s="13">
        <f t="shared" ca="1" si="1002"/>
        <v>0.2463031169933097</v>
      </c>
      <c r="X146" s="35">
        <f t="shared" ca="1" si="1022"/>
        <v>53.393595084326158</v>
      </c>
      <c r="Y146" s="22">
        <f t="shared" ca="1" si="1022"/>
        <v>44.341010729116149</v>
      </c>
      <c r="Z146" s="13">
        <f t="shared" ca="1" si="1003"/>
        <v>0.20415827709731718</v>
      </c>
      <c r="AA146" s="35">
        <f t="shared" ca="1" si="1023"/>
        <v>63.161221055110204</v>
      </c>
      <c r="AB146" s="22">
        <f t="shared" ca="1" si="1023"/>
        <v>55.712645930455835</v>
      </c>
      <c r="AC146" s="13">
        <f t="shared" ca="1" si="1004"/>
        <v>0.13369630898435816</v>
      </c>
      <c r="AD146" s="141"/>
      <c r="AE146" s="35">
        <f t="shared" ca="1" si="1024"/>
        <v>34.086503939529081</v>
      </c>
      <c r="AF146" s="22">
        <f t="shared" ca="1" si="1024"/>
        <v>26.838079930852825</v>
      </c>
      <c r="AG146" s="13">
        <f t="shared" ca="1" si="1005"/>
        <v>0.27007982789199203</v>
      </c>
      <c r="AH146" s="35">
        <f t="shared" ca="1" si="1025"/>
        <v>44.636137937416173</v>
      </c>
      <c r="AI146" s="22">
        <f t="shared" ca="1" si="1025"/>
        <v>33.637471615682799</v>
      </c>
      <c r="AJ146" s="13">
        <f t="shared" ca="1" si="1006"/>
        <v>0.32697660654748695</v>
      </c>
      <c r="AK146" s="35">
        <f t="shared" ca="1" si="1026"/>
        <v>44.45617291033215</v>
      </c>
      <c r="AL146" s="22">
        <f t="shared" ca="1" si="1026"/>
        <v>21.217026430281599</v>
      </c>
      <c r="AM146" s="13">
        <f t="shared" ca="1" si="1007"/>
        <v>1.0953064773903904</v>
      </c>
      <c r="AN146" s="35">
        <f t="shared" ca="1" si="1027"/>
        <v>43.1543756613342</v>
      </c>
      <c r="AO146" s="22">
        <f t="shared" ca="1" si="1027"/>
        <v>35.971638205354623</v>
      </c>
      <c r="AP146" s="13">
        <f t="shared" ca="1" si="1008"/>
        <v>0.19967779657336757</v>
      </c>
      <c r="AQ146" s="35">
        <f t="shared" ca="1" si="1028"/>
        <v>39.766488941599654</v>
      </c>
      <c r="AR146" s="22">
        <f t="shared" ca="1" si="1028"/>
        <v>32.534480759509734</v>
      </c>
      <c r="AS146" s="13">
        <f t="shared" ca="1" si="1009"/>
        <v>0.22228749355331345</v>
      </c>
      <c r="AT146" s="35">
        <f t="shared" ca="1" si="1029"/>
        <v>34.411300285796948</v>
      </c>
      <c r="AU146" s="22">
        <f t="shared" ca="1" si="1029"/>
        <v>27.179357505438713</v>
      </c>
      <c r="AV146" s="13">
        <f t="shared" ca="1" si="1010"/>
        <v>0.26608218310205056</v>
      </c>
      <c r="AW146" s="35">
        <f t="shared" ca="1" si="1030"/>
        <v>37.974574302524189</v>
      </c>
      <c r="AX146" s="22">
        <f t="shared" ca="1" si="1030"/>
        <v>31.965125993952306</v>
      </c>
      <c r="AY146" s="13">
        <f t="shared" ca="1" si="1011"/>
        <v>0.18800014458597319</v>
      </c>
      <c r="AZ146" s="35">
        <f t="shared" ca="1" si="1031"/>
        <v>50.522020473257584</v>
      </c>
      <c r="BA146" s="22">
        <f t="shared" ca="1" si="1031"/>
        <v>44.250740455408248</v>
      </c>
      <c r="BB146" s="13">
        <f t="shared" ca="1" si="1012"/>
        <v>0.1417214707213531</v>
      </c>
      <c r="BC146" s="35">
        <f t="shared" ca="1" si="1032"/>
        <v>47.987197895147162</v>
      </c>
      <c r="BD146" s="22">
        <f t="shared" ca="1" si="1032"/>
        <v>38.00772031062678</v>
      </c>
      <c r="BE146" s="13">
        <f t="shared" ca="1" si="1013"/>
        <v>0.26256448697687784</v>
      </c>
      <c r="BF146" s="35">
        <f t="shared" ca="1" si="1033"/>
        <v>50.518788912983403</v>
      </c>
      <c r="BG146" s="22">
        <f t="shared" ca="1" si="1033"/>
        <v>46.066525570597079</v>
      </c>
      <c r="BH146" s="13">
        <f t="shared" ca="1" si="1014"/>
        <v>9.6648559604592232E-2</v>
      </c>
      <c r="BI146" s="35">
        <f t="shared" ca="1" si="1034"/>
        <v>57.631584767024151</v>
      </c>
      <c r="BJ146" s="22">
        <f t="shared" ca="1" si="1034"/>
        <v>48.855022893126169</v>
      </c>
      <c r="BK146" s="13">
        <f t="shared" ca="1" si="1015"/>
        <v>0.17964502632814919</v>
      </c>
      <c r="BL146" s="35">
        <f t="shared" ca="1" si="1035"/>
        <v>52.439146750193018</v>
      </c>
      <c r="BM146" s="22">
        <f t="shared" ca="1" si="1035"/>
        <v>48.277919112261607</v>
      </c>
      <c r="BN146" s="13">
        <f t="shared" ca="1" si="1016"/>
        <v>8.6193185506923481E-2</v>
      </c>
      <c r="BO146" s="159" t="str">
        <f t="shared" si="1017"/>
        <v>Opportunity</v>
      </c>
      <c r="BP146" s="250"/>
    </row>
    <row r="147" spans="4:68" x14ac:dyDescent="0.2">
      <c r="D147" s="239"/>
      <c r="E147" s="78" t="str">
        <f>$E$33</f>
        <v>Marginal</v>
      </c>
      <c r="F147" s="134">
        <f t="shared" ca="1" si="997"/>
        <v>18.551862401344724</v>
      </c>
      <c r="G147" s="103">
        <f t="shared" ca="1" si="997"/>
        <v>14.625993809423914</v>
      </c>
      <c r="H147" s="100">
        <f t="shared" ca="1" si="998"/>
        <v>0.26841721958006504</v>
      </c>
      <c r="I147" s="141"/>
      <c r="J147" s="134">
        <f t="shared" ca="1" si="1018"/>
        <v>23.144080553623944</v>
      </c>
      <c r="K147" s="103">
        <f t="shared" ca="1" si="1018"/>
        <v>18.544087450016537</v>
      </c>
      <c r="L147" s="100">
        <f t="shared" ca="1" si="999"/>
        <v>0.24805712958408771</v>
      </c>
      <c r="M147" s="141"/>
      <c r="N147" s="134">
        <f t="shared" ca="1" si="1019"/>
        <v>23.143918398222358</v>
      </c>
      <c r="O147" s="103">
        <f t="shared" ca="1" si="1019"/>
        <v>18.544695896922978</v>
      </c>
      <c r="P147" s="100">
        <f t="shared" ca="1" si="1000"/>
        <v>0.24800743710564185</v>
      </c>
      <c r="Q147" s="141"/>
      <c r="R147" s="134">
        <f t="shared" ca="1" si="1020"/>
        <v>18.374077931613709</v>
      </c>
      <c r="S147" s="103">
        <f t="shared" ca="1" si="1020"/>
        <v>12.696176978523184</v>
      </c>
      <c r="T147" s="100">
        <f t="shared" ca="1" si="1001"/>
        <v>0.44721343776912104</v>
      </c>
      <c r="U147" s="134">
        <f t="shared" ca="1" si="1021"/>
        <v>17.566090667561106</v>
      </c>
      <c r="V147" s="103">
        <f t="shared" ca="1" si="1021"/>
        <v>13.324644381401253</v>
      </c>
      <c r="W147" s="100">
        <f t="shared" ca="1" si="1002"/>
        <v>0.31831590883431982</v>
      </c>
      <c r="X147" s="134">
        <f t="shared" ca="1" si="1022"/>
        <v>19.879791166108824</v>
      </c>
      <c r="Y147" s="103">
        <f t="shared" ca="1" si="1022"/>
        <v>15.801401997176766</v>
      </c>
      <c r="Z147" s="100">
        <f t="shared" ca="1" si="1003"/>
        <v>0.25810299425713884</v>
      </c>
      <c r="AA147" s="134">
        <f t="shared" ca="1" si="1023"/>
        <v>24.070886932578382</v>
      </c>
      <c r="AB147" s="103">
        <f t="shared" ca="1" si="1023"/>
        <v>21.001413519784883</v>
      </c>
      <c r="AC147" s="100">
        <f t="shared" ca="1" si="1004"/>
        <v>0.14615556281018077</v>
      </c>
      <c r="AD147" s="141"/>
      <c r="AE147" s="134">
        <f t="shared" ca="1" si="1024"/>
        <v>19.658679659742599</v>
      </c>
      <c r="AF147" s="103">
        <f t="shared" ca="1" si="1024"/>
        <v>15.393182166467689</v>
      </c>
      <c r="AG147" s="100">
        <f t="shared" ca="1" si="1005"/>
        <v>0.27710303478164611</v>
      </c>
      <c r="AH147" s="134">
        <f t="shared" ca="1" si="1025"/>
        <v>16.871953251311165</v>
      </c>
      <c r="AI147" s="103">
        <f t="shared" ca="1" si="1025"/>
        <v>11.425780852646888</v>
      </c>
      <c r="AJ147" s="100">
        <f t="shared" ca="1" si="1006"/>
        <v>0.47665647266485262</v>
      </c>
      <c r="AK147" s="134">
        <f t="shared" ca="1" si="1026"/>
        <v>16.778832439621691</v>
      </c>
      <c r="AL147" s="103">
        <f t="shared" ca="1" si="1026"/>
        <v>10.223360991366386</v>
      </c>
      <c r="AM147" s="100">
        <f t="shared" ca="1" si="1007"/>
        <v>0.64122468665553256</v>
      </c>
      <c r="AN147" s="134">
        <f t="shared" ca="1" si="1027"/>
        <v>16.334435446318295</v>
      </c>
      <c r="AO147" s="103">
        <f t="shared" ca="1" si="1027"/>
        <v>11.644778834541073</v>
      </c>
      <c r="AP147" s="100">
        <f t="shared" ca="1" si="1008"/>
        <v>0.40272612115797596</v>
      </c>
      <c r="AQ147" s="134">
        <f t="shared" ca="1" si="1028"/>
        <v>16.85807562474599</v>
      </c>
      <c r="AR147" s="103">
        <f t="shared" ca="1" si="1028"/>
        <v>13.443478080472783</v>
      </c>
      <c r="AS147" s="100">
        <f t="shared" ca="1" si="1009"/>
        <v>0.25399658658521213</v>
      </c>
      <c r="AT147" s="134">
        <f t="shared" ca="1" si="1029"/>
        <v>15.780126957109706</v>
      </c>
      <c r="AU147" s="103">
        <f t="shared" ca="1" si="1029"/>
        <v>11.668927438036448</v>
      </c>
      <c r="AV147" s="100">
        <f t="shared" ca="1" si="1010"/>
        <v>0.35232025744476281</v>
      </c>
      <c r="AW147" s="134">
        <f t="shared" ca="1" si="1030"/>
        <v>17.537708226566131</v>
      </c>
      <c r="AX147" s="103">
        <f t="shared" ca="1" si="1030"/>
        <v>12.540579424631332</v>
      </c>
      <c r="AY147" s="100">
        <f t="shared" ca="1" si="1011"/>
        <v>0.39847670771254695</v>
      </c>
      <c r="AZ147" s="134">
        <f t="shared" ca="1" si="1031"/>
        <v>20.304918483975687</v>
      </c>
      <c r="BA147" s="103">
        <f t="shared" ca="1" si="1031"/>
        <v>16.763365318851374</v>
      </c>
      <c r="BB147" s="100">
        <f t="shared" ca="1" si="1012"/>
        <v>0.21126743334416459</v>
      </c>
      <c r="BC147" s="134">
        <f t="shared" ca="1" si="1032"/>
        <v>19.506614626623541</v>
      </c>
      <c r="BD147" s="103">
        <f t="shared" ca="1" si="1032"/>
        <v>14.797305910285353</v>
      </c>
      <c r="BE147" s="100">
        <f t="shared" ca="1" si="1013"/>
        <v>0.31825446773150978</v>
      </c>
      <c r="BF147" s="134">
        <f t="shared" ca="1" si="1033"/>
        <v>21.123888956463972</v>
      </c>
      <c r="BG147" s="103">
        <f t="shared" ca="1" si="1033"/>
        <v>18.052430934569578</v>
      </c>
      <c r="BH147" s="100">
        <f t="shared" ca="1" si="1014"/>
        <v>0.17014096511582227</v>
      </c>
      <c r="BI147" s="134">
        <f t="shared" ca="1" si="1034"/>
        <v>22.395805740088882</v>
      </c>
      <c r="BJ147" s="103">
        <f t="shared" ca="1" si="1034"/>
        <v>19.487326553232275</v>
      </c>
      <c r="BK147" s="100">
        <f t="shared" ca="1" si="1015"/>
        <v>0.14924977928150898</v>
      </c>
      <c r="BL147" s="134">
        <f t="shared" ca="1" si="1035"/>
        <v>23.765055215555211</v>
      </c>
      <c r="BM147" s="103">
        <f t="shared" ca="1" si="1035"/>
        <v>20.549534883720941</v>
      </c>
      <c r="BN147" s="100">
        <f t="shared" ca="1" si="1016"/>
        <v>0.15647655044404732</v>
      </c>
      <c r="BO147" s="156" t="str">
        <f t="shared" si="1017"/>
        <v>Marginal</v>
      </c>
      <c r="BP147" s="251"/>
    </row>
    <row r="148" spans="4:68" ht="3.75" customHeight="1" x14ac:dyDescent="0.2">
      <c r="D148" s="144"/>
      <c r="E148" s="144"/>
      <c r="F148" s="144"/>
      <c r="G148" s="144"/>
      <c r="H148" s="160"/>
      <c r="I148" s="138"/>
      <c r="J148" s="144"/>
      <c r="K148" s="144"/>
      <c r="L148" s="160"/>
      <c r="M148" s="138"/>
      <c r="N148" s="144"/>
      <c r="O148" s="144"/>
      <c r="P148" s="160"/>
      <c r="Q148" s="138"/>
      <c r="R148" s="144"/>
      <c r="S148" s="144"/>
      <c r="T148" s="160"/>
      <c r="U148" s="144"/>
      <c r="V148" s="144"/>
      <c r="W148" s="160"/>
      <c r="X148" s="144"/>
      <c r="Y148" s="144"/>
      <c r="Z148" s="160"/>
      <c r="AA148" s="144"/>
      <c r="AB148" s="144"/>
      <c r="AC148" s="160"/>
      <c r="AD148" s="138"/>
      <c r="AE148" s="144"/>
      <c r="AF148" s="144"/>
      <c r="AG148" s="160"/>
      <c r="AH148" s="144"/>
      <c r="AI148" s="144"/>
      <c r="AJ148" s="160"/>
      <c r="AK148" s="144"/>
      <c r="AL148" s="144"/>
      <c r="AM148" s="160"/>
      <c r="AN148" s="144"/>
      <c r="AO148" s="144"/>
      <c r="AP148" s="160"/>
      <c r="AQ148" s="144"/>
      <c r="AR148" s="144"/>
      <c r="AS148" s="160"/>
      <c r="AT148" s="144"/>
      <c r="AU148" s="144"/>
      <c r="AV148" s="160"/>
      <c r="AW148" s="144"/>
      <c r="AX148" s="144"/>
      <c r="AY148" s="160"/>
      <c r="AZ148" s="144"/>
      <c r="BA148" s="144"/>
      <c r="BB148" s="160"/>
      <c r="BC148" s="144"/>
      <c r="BD148" s="144"/>
      <c r="BE148" s="160"/>
      <c r="BF148" s="144"/>
      <c r="BG148" s="144"/>
      <c r="BH148" s="160"/>
      <c r="BI148" s="144"/>
      <c r="BJ148" s="144"/>
      <c r="BK148" s="160"/>
      <c r="BL148" s="144"/>
      <c r="BM148" s="144"/>
      <c r="BN148" s="160"/>
      <c r="BO148" s="144"/>
      <c r="BP148" s="144"/>
    </row>
    <row r="149" spans="4:68" ht="15" thickBot="1" x14ac:dyDescent="0.25">
      <c r="D149" s="236" t="s">
        <v>166</v>
      </c>
      <c r="E149" s="135" t="str">
        <f>$E$29</f>
        <v>Total Active</v>
      </c>
      <c r="F149" s="126">
        <f t="shared" ref="F149:G153" ca="1" si="1036">IFERROR(1 - (F87 / F77), 0)</f>
        <v>0.20103112048588201</v>
      </c>
      <c r="G149" s="112">
        <f t="shared" ca="1" si="1036"/>
        <v>0.17723584200582254</v>
      </c>
      <c r="H149" s="113">
        <f t="shared" ref="H149:H153" ca="1" si="1037">IF(F$9 = 0, 0, IFERROR((F149 - G149) * 10000, 0))</f>
        <v>237.95278480059469</v>
      </c>
      <c r="I149" s="88"/>
      <c r="J149" s="126">
        <f ca="1">IFERROR(1 - (J87 / J77), 0)</f>
        <v>0.23753478985696064</v>
      </c>
      <c r="K149" s="112">
        <f ca="1">IFERROR(1 - (K87 / K77), 0)</f>
        <v>0.20104593154141315</v>
      </c>
      <c r="L149" s="113">
        <f t="shared" ref="L149:L153" ca="1" si="1038">IF(J$9 = 0, 0, IFERROR((J149 - K149) * 10000, 0))</f>
        <v>364.88858315547492</v>
      </c>
      <c r="M149" s="88"/>
      <c r="N149" s="126">
        <f ca="1">IFERROR(1 - (N87 / N77), 0)</f>
        <v>0.23753478985696064</v>
      </c>
      <c r="O149" s="112">
        <f ca="1">IFERROR(1 - (O87 / O77), 0)</f>
        <v>0.20104593154141315</v>
      </c>
      <c r="P149" s="113">
        <f t="shared" ref="P149:P153" ca="1" si="1039">IF(N$9 = 0, 0, IFERROR((N149 - O149) * 10000, 0))</f>
        <v>364.88858315547492</v>
      </c>
      <c r="Q149" s="88"/>
      <c r="R149" s="126">
        <f ca="1">IFERROR(1 - (R87 / R77), 0)</f>
        <v>0.20933186867077136</v>
      </c>
      <c r="S149" s="112">
        <f ca="1">IFERROR(1 - (S87 / S77), 0)</f>
        <v>0.14843582018839496</v>
      </c>
      <c r="T149" s="113">
        <f t="shared" ref="T149:T153" ca="1" si="1040">IF(R$9 = 0, 0, IFERROR((R149 - S149) * 10000, 0))</f>
        <v>608.96048482376398</v>
      </c>
      <c r="U149" s="126">
        <f ca="1">IFERROR(1 - (U87 / U77), 0)</f>
        <v>0.2104706026019334</v>
      </c>
      <c r="V149" s="112">
        <f ca="1">IFERROR(1 - (V87 / V77), 0)</f>
        <v>0.18091958204550362</v>
      </c>
      <c r="W149" s="113">
        <f t="shared" ref="W149:W153" ca="1" si="1041">IF(U$9 = 0, 0, IFERROR((U149 - V149) * 10000, 0))</f>
        <v>295.51020556429773</v>
      </c>
      <c r="X149" s="126">
        <f ca="1">IFERROR(1 - (X87 / X77), 0)</f>
        <v>0.23161135582084225</v>
      </c>
      <c r="Y149" s="112">
        <f ca="1">IFERROR(1 - (Y87 / Y77), 0)</f>
        <v>0.19743637083307142</v>
      </c>
      <c r="Z149" s="113">
        <f t="shared" ref="Z149:Z153" ca="1" si="1042">IF(X$9 = 0, 0, IFERROR((X149 - Y149) * 10000, 0))</f>
        <v>341.7498498777083</v>
      </c>
      <c r="AA149" s="126">
        <f ca="1">IFERROR(1 - (AA87 / AA77), 0)</f>
        <v>0.30153674688463294</v>
      </c>
      <c r="AB149" s="112">
        <f ca="1">IFERROR(1 - (AB87 / AB77), 0)</f>
        <v>0.2722774941723336</v>
      </c>
      <c r="AC149" s="113">
        <f t="shared" ref="AC149:AC153" ca="1" si="1043">IF(AA$9 = 0, 0, IFERROR((AA149 - AB149) * 10000, 0))</f>
        <v>292.59252712299343</v>
      </c>
      <c r="AD149" s="88"/>
      <c r="AE149" s="126">
        <f ca="1">IFERROR(1 - (AE87 / AE77), 0)</f>
        <v>0.19115278905227873</v>
      </c>
      <c r="AF149" s="112">
        <f ca="1">IFERROR(1 - (AF87 / AF77), 0)</f>
        <v>0.16287848083075607</v>
      </c>
      <c r="AG149" s="113">
        <f t="shared" ref="AG149:AG153" ca="1" si="1044">IF(AE$9 = 0, 0, IFERROR((AE149 - AF149) * 10000, 0))</f>
        <v>282.74308221522659</v>
      </c>
      <c r="AH149" s="126">
        <f ca="1">IFERROR(1 - (AH87 / AH77), 0)</f>
        <v>0.21809267472312821</v>
      </c>
      <c r="AI149" s="112">
        <f ca="1">IFERROR(1 - (AI87 / AI77), 0)</f>
        <v>0.16899463899563083</v>
      </c>
      <c r="AJ149" s="113">
        <f t="shared" ref="AJ149:AJ153" ca="1" si="1045">IF(AH$9 = 0, 0, IFERROR((AH149 - AI149) * 10000, 0))</f>
        <v>490.98035727497381</v>
      </c>
      <c r="AK149" s="126">
        <f ca="1">IFERROR(1 - (AK87 / AK77), 0)</f>
        <v>0.21573490371262305</v>
      </c>
      <c r="AL149" s="112">
        <f ca="1">IFERROR(1 - (AL87 / AL77), 0)</f>
        <v>0.11901088748509181</v>
      </c>
      <c r="AM149" s="113">
        <f t="shared" ref="AM149:AM153" ca="1" si="1046">IF(AK$9 = 0, 0, IFERROR((AK149 - AL149) * 10000, 0))</f>
        <v>967.2401622753124</v>
      </c>
      <c r="AN149" s="126">
        <f ca="1">IFERROR(1 - (AN87 / AN77), 0)</f>
        <v>0.20808756042562859</v>
      </c>
      <c r="AO149" s="112">
        <f ca="1">IFERROR(1 - (AO87 / AO77), 0)</f>
        <v>0.17599021889709765</v>
      </c>
      <c r="AP149" s="113">
        <f t="shared" ref="AP149:AP153" ca="1" si="1047">IF(AN$9 = 0, 0, IFERROR((AN149 - AO149) * 10000, 0))</f>
        <v>320.97341528530944</v>
      </c>
      <c r="AQ149" s="126">
        <f ca="1">IFERROR(1 - (AQ87 / AQ77), 0)</f>
        <v>0.21503919792158677</v>
      </c>
      <c r="AR149" s="112">
        <f ca="1">IFERROR(1 - (AR87 / AR77), 0)</f>
        <v>0.18950821432813336</v>
      </c>
      <c r="AS149" s="113">
        <f t="shared" ref="AS149:AS153" ca="1" si="1048">IF(AQ$9 = 0, 0, IFERROR((AQ149 - AR149) * 10000, 0))</f>
        <v>255.30983593453405</v>
      </c>
      <c r="AT149" s="126">
        <f ca="1">IFERROR(1 - (AT87 / AT77), 0)</f>
        <v>0.21342912874696862</v>
      </c>
      <c r="AU149" s="112">
        <f ca="1">IFERROR(1 - (AU87 / AU77), 0)</f>
        <v>0.18278158653319132</v>
      </c>
      <c r="AV149" s="113">
        <f t="shared" ref="AV149:AV153" ca="1" si="1049">IF(AT$9 = 0, 0, IFERROR((AT149 - AU149) * 10000, 0))</f>
        <v>306.47542213777302</v>
      </c>
      <c r="AW149" s="126">
        <f ca="1">IFERROR(1 - (AW87 / AW77), 0)</f>
        <v>0.2178210233344765</v>
      </c>
      <c r="AX149" s="112">
        <f ca="1">IFERROR(1 - (AX87 / AX77), 0)</f>
        <v>0.1939028849484834</v>
      </c>
      <c r="AY149" s="113">
        <f t="shared" ref="AY149:AY153" ca="1" si="1050">IF(AW$9 = 0, 0, IFERROR((AW149 - AX149) * 10000, 0))</f>
        <v>239.18138385993103</v>
      </c>
      <c r="AZ149" s="126">
        <f ca="1">IFERROR(1 - (AZ87 / AZ77), 0)</f>
        <v>0.23491679125660536</v>
      </c>
      <c r="BA149" s="112">
        <f ca="1">IFERROR(1 - (BA87 / BA77), 0)</f>
        <v>0.20957392894153182</v>
      </c>
      <c r="BB149" s="113">
        <f t="shared" ref="BB149:BB153" ca="1" si="1051">IF(AZ$9 = 0, 0, IFERROR((AZ149 - BA149) * 10000, 0))</f>
        <v>253.42862315073543</v>
      </c>
      <c r="BC149" s="126">
        <f ca="1">IFERROR(1 - (BC87 / BC77), 0)</f>
        <v>0.24338167904995012</v>
      </c>
      <c r="BD149" s="112">
        <f ca="1">IFERROR(1 - (BD87 / BD77), 0)</f>
        <v>0.18995711857775666</v>
      </c>
      <c r="BE149" s="113">
        <f t="shared" ref="BE149:BE153" ca="1" si="1052">IF(BC$9 = 0, 0, IFERROR((BC149 - BD149) * 10000, 0))</f>
        <v>534.24560472193457</v>
      </c>
      <c r="BF149" s="126">
        <f ca="1">IFERROR(1 - (BF87 / BF77), 0)</f>
        <v>0.26534643537644953</v>
      </c>
      <c r="BG149" s="112">
        <f ca="1">IFERROR(1 - (BG87 / BG77), 0)</f>
        <v>0.24012252750847474</v>
      </c>
      <c r="BH149" s="113">
        <f t="shared" ref="BH149:BH153" ca="1" si="1053">IF(BF$9 = 0, 0, IFERROR((BF149 - BG149) * 10000, 0))</f>
        <v>252.23907867974793</v>
      </c>
      <c r="BI149" s="126">
        <f ca="1">IFERROR(1 - (BI87 / BI77), 0)</f>
        <v>0.33302511925296563</v>
      </c>
      <c r="BJ149" s="112">
        <f ca="1">IFERROR(1 - (BJ87 / BJ77), 0)</f>
        <v>0.30411549891414025</v>
      </c>
      <c r="BK149" s="113">
        <f t="shared" ref="BK149:BK153" ca="1" si="1054">IF(BI$9 = 0, 0, IFERROR((BI149 - BJ149) * 10000, 0))</f>
        <v>289.0962033882538</v>
      </c>
      <c r="BL149" s="126">
        <f ca="1">IFERROR(1 - (BL87 / BL77), 0)</f>
        <v>0.30348491148534529</v>
      </c>
      <c r="BM149" s="112">
        <f ca="1">IFERROR(1 - (BM87 / BM77), 0)</f>
        <v>0.27247512675176833</v>
      </c>
      <c r="BN149" s="113">
        <f t="shared" ref="BN149:BN153" ca="1" si="1055">IF(BL$9 = 0, 0, IFERROR((BL149 - BM149) * 10000, 0))</f>
        <v>310.09784733576964</v>
      </c>
      <c r="BO149" s="158" t="str">
        <f t="shared" ref="BO149:BO153" si="1056">E149</f>
        <v>Total Active</v>
      </c>
      <c r="BP149" s="248" t="str">
        <f>$D149</f>
        <v>DISCOUNT %</v>
      </c>
    </row>
    <row r="150" spans="4:68" ht="15" thickTop="1" x14ac:dyDescent="0.2">
      <c r="D150" s="237"/>
      <c r="E150" s="136" t="str">
        <f>$E$30</f>
        <v>Elite</v>
      </c>
      <c r="F150" s="127">
        <f t="shared" ca="1" si="1036"/>
        <v>0.20434071865311909</v>
      </c>
      <c r="G150" s="105">
        <f t="shared" ca="1" si="1036"/>
        <v>0.18187860013395685</v>
      </c>
      <c r="H150" s="106">
        <f t="shared" ca="1" si="1037"/>
        <v>224.62118519162243</v>
      </c>
      <c r="I150" s="88"/>
      <c r="J150" s="127">
        <f t="shared" ref="J150:K153" ca="1" si="1057">IFERROR(1 - (J88 / J78), 0)</f>
        <v>0.23965101479231532</v>
      </c>
      <c r="K150" s="105">
        <f t="shared" ca="1" si="1057"/>
        <v>0.20437070865801465</v>
      </c>
      <c r="L150" s="106">
        <f t="shared" ca="1" si="1038"/>
        <v>352.80306134300668</v>
      </c>
      <c r="M150" s="88"/>
      <c r="N150" s="127">
        <f t="shared" ref="N150:O153" ca="1" si="1058">IFERROR(1 - (N88 / N78), 0)</f>
        <v>0.23965101479231532</v>
      </c>
      <c r="O150" s="105">
        <f t="shared" ca="1" si="1058"/>
        <v>0.20437070865801465</v>
      </c>
      <c r="P150" s="106">
        <f t="shared" ca="1" si="1039"/>
        <v>352.80306134300668</v>
      </c>
      <c r="Q150" s="88"/>
      <c r="R150" s="127">
        <f t="shared" ref="R150:S153" ca="1" si="1059">IFERROR(1 - (R88 / R78), 0)</f>
        <v>0.20500104633388405</v>
      </c>
      <c r="S150" s="105">
        <f t="shared" ca="1" si="1059"/>
        <v>0.14803335011502483</v>
      </c>
      <c r="T150" s="106">
        <f t="shared" ca="1" si="1040"/>
        <v>569.67696218859226</v>
      </c>
      <c r="U150" s="127">
        <f t="shared" ref="U150:V153" ca="1" si="1060">IFERROR(1 - (U88 / U78), 0)</f>
        <v>0.20049523230977828</v>
      </c>
      <c r="V150" s="105">
        <f t="shared" ca="1" si="1060"/>
        <v>0.17483839853497751</v>
      </c>
      <c r="W150" s="106">
        <f t="shared" ca="1" si="1041"/>
        <v>256.56833774800771</v>
      </c>
      <c r="X150" s="127">
        <f t="shared" ref="X150:Y153" ca="1" si="1061">IFERROR(1 - (X88 / X78), 0)</f>
        <v>0.22291166382223926</v>
      </c>
      <c r="Y150" s="105">
        <f t="shared" ca="1" si="1061"/>
        <v>0.19274773954431779</v>
      </c>
      <c r="Z150" s="106">
        <f t="shared" ca="1" si="1042"/>
        <v>301.63924277921473</v>
      </c>
      <c r="AA150" s="127">
        <f t="shared" ref="AA150:AB153" ca="1" si="1062">IFERROR(1 - (AA88 / AA78), 0)</f>
        <v>0.29172787840852743</v>
      </c>
      <c r="AB150" s="105">
        <f t="shared" ca="1" si="1062"/>
        <v>0.262935719997756</v>
      </c>
      <c r="AC150" s="106">
        <f t="shared" ca="1" si="1043"/>
        <v>287.9215841077143</v>
      </c>
      <c r="AD150" s="88"/>
      <c r="AE150" s="127">
        <f t="shared" ref="AE150:AF153" ca="1" si="1063">IFERROR(1 - (AE88 / AE78), 0)</f>
        <v>0.14144721102377933</v>
      </c>
      <c r="AF150" s="105">
        <f t="shared" ca="1" si="1063"/>
        <v>0.12246551461740729</v>
      </c>
      <c r="AG150" s="106">
        <f t="shared" ca="1" si="1044"/>
        <v>189.81696406372041</v>
      </c>
      <c r="AH150" s="127">
        <f t="shared" ref="AH150:AI153" ca="1" si="1064">IFERROR(1 - (AH88 / AH78), 0)</f>
        <v>0.20869610191612287</v>
      </c>
      <c r="AI150" s="105">
        <f t="shared" ca="1" si="1064"/>
        <v>0.15942420239014898</v>
      </c>
      <c r="AJ150" s="106">
        <f t="shared" ca="1" si="1045"/>
        <v>492.71899525973885</v>
      </c>
      <c r="AK150" s="127">
        <f t="shared" ref="AK150:AL153" ca="1" si="1065">IFERROR(1 - (AK88 / AK78), 0)</f>
        <v>0.19234997769074413</v>
      </c>
      <c r="AL150" s="105">
        <f t="shared" ca="1" si="1065"/>
        <v>0.10818814269969124</v>
      </c>
      <c r="AM150" s="106">
        <f t="shared" ca="1" si="1046"/>
        <v>841.61834991052899</v>
      </c>
      <c r="AN150" s="127">
        <f t="shared" ref="AN150:AO153" ca="1" si="1066">IFERROR(1 - (AN88 / AN78), 0)</f>
        <v>0.1789601456302079</v>
      </c>
      <c r="AO150" s="105">
        <f t="shared" ca="1" si="1066"/>
        <v>0.14851737883824667</v>
      </c>
      <c r="AP150" s="106">
        <f t="shared" ca="1" si="1047"/>
        <v>304.4276679196123</v>
      </c>
      <c r="AQ150" s="127">
        <f t="shared" ref="AQ150:AR153" ca="1" si="1067">IFERROR(1 - (AQ88 / AQ78), 0)</f>
        <v>0.20138496967910913</v>
      </c>
      <c r="AR150" s="105">
        <f t="shared" ca="1" si="1067"/>
        <v>0.1761752077809764</v>
      </c>
      <c r="AS150" s="106">
        <f t="shared" ca="1" si="1048"/>
        <v>252.09761898132732</v>
      </c>
      <c r="AT150" s="127">
        <f t="shared" ref="AT150:AU153" ca="1" si="1068">IFERROR(1 - (AT88 / AT78), 0)</f>
        <v>0.17055492245442472</v>
      </c>
      <c r="AU150" s="105">
        <f t="shared" ca="1" si="1068"/>
        <v>0.15743856715799309</v>
      </c>
      <c r="AV150" s="106">
        <f t="shared" ca="1" si="1049"/>
        <v>131.16355296431627</v>
      </c>
      <c r="AW150" s="127">
        <f t="shared" ref="AW150:AX153" ca="1" si="1069">IFERROR(1 - (AW88 / AW78), 0)</f>
        <v>0.1832143345450854</v>
      </c>
      <c r="AX150" s="105">
        <f t="shared" ca="1" si="1069"/>
        <v>0.17495631825418867</v>
      </c>
      <c r="AY150" s="106">
        <f t="shared" ca="1" si="1050"/>
        <v>82.58016290896731</v>
      </c>
      <c r="AZ150" s="127">
        <f t="shared" ref="AZ150:BA153" ca="1" si="1070">IFERROR(1 - (AZ88 / AZ78), 0)</f>
        <v>0.20550293515408524</v>
      </c>
      <c r="BA150" s="105">
        <f t="shared" ca="1" si="1070"/>
        <v>0.18484271490302995</v>
      </c>
      <c r="BB150" s="106">
        <f t="shared" ca="1" si="1051"/>
        <v>206.60220251055296</v>
      </c>
      <c r="BC150" s="127">
        <f t="shared" ref="BC150:BD153" ca="1" si="1071">IFERROR(1 - (BC88 / BC78), 0)</f>
        <v>0.22403354629504812</v>
      </c>
      <c r="BD150" s="105">
        <f t="shared" ca="1" si="1071"/>
        <v>0.17006133473914287</v>
      </c>
      <c r="BE150" s="106">
        <f t="shared" ca="1" si="1052"/>
        <v>539.72211555905255</v>
      </c>
      <c r="BF150" s="127">
        <f t="shared" ref="BF150:BG153" ca="1" si="1072">IFERROR(1 - (BF88 / BF78), 0)</f>
        <v>0.24161795053817681</v>
      </c>
      <c r="BG150" s="105">
        <f t="shared" ca="1" si="1072"/>
        <v>0.22097079464399272</v>
      </c>
      <c r="BH150" s="106">
        <f t="shared" ca="1" si="1053"/>
        <v>206.4715589418409</v>
      </c>
      <c r="BI150" s="127">
        <f t="shared" ref="BI150:BJ153" ca="1" si="1073">IFERROR(1 - (BI88 / BI78), 0)</f>
        <v>0.33098710659442421</v>
      </c>
      <c r="BJ150" s="105">
        <f t="shared" ca="1" si="1073"/>
        <v>0.29976529324215806</v>
      </c>
      <c r="BK150" s="106">
        <f t="shared" ca="1" si="1054"/>
        <v>312.2181335226615</v>
      </c>
      <c r="BL150" s="127">
        <f t="shared" ref="BL150:BM153" ca="1" si="1074">IFERROR(1 - (BL88 / BL78), 0)</f>
        <v>0.24830007836110257</v>
      </c>
      <c r="BM150" s="105">
        <f t="shared" ca="1" si="1074"/>
        <v>0.21747809444481303</v>
      </c>
      <c r="BN150" s="106">
        <f t="shared" ca="1" si="1055"/>
        <v>308.21983916289543</v>
      </c>
      <c r="BO150" s="152" t="str">
        <f t="shared" si="1056"/>
        <v>Elite</v>
      </c>
      <c r="BP150" s="249"/>
    </row>
    <row r="151" spans="4:68" x14ac:dyDescent="0.2">
      <c r="D151" s="237"/>
      <c r="E151" s="79" t="str">
        <f>$E$31</f>
        <v>High Value</v>
      </c>
      <c r="F151" s="28">
        <f t="shared" ca="1" si="1036"/>
        <v>0.19077554629186355</v>
      </c>
      <c r="G151" s="10">
        <f t="shared" ca="1" si="1036"/>
        <v>0.16893397683661038</v>
      </c>
      <c r="H151" s="18">
        <f t="shared" ca="1" si="1037"/>
        <v>218.41569455253173</v>
      </c>
      <c r="I151" s="88"/>
      <c r="J151" s="28">
        <f t="shared" ca="1" si="1057"/>
        <v>0.22842550879037138</v>
      </c>
      <c r="K151" s="10">
        <f t="shared" ca="1" si="1057"/>
        <v>0.19080148673238484</v>
      </c>
      <c r="L151" s="18">
        <f t="shared" ca="1" si="1038"/>
        <v>376.24022057986537</v>
      </c>
      <c r="M151" s="88"/>
      <c r="N151" s="28">
        <f t="shared" ca="1" si="1058"/>
        <v>0.22842550879037138</v>
      </c>
      <c r="O151" s="10">
        <f t="shared" ca="1" si="1058"/>
        <v>0.19080148673238484</v>
      </c>
      <c r="P151" s="18">
        <f t="shared" ca="1" si="1039"/>
        <v>376.24022057986537</v>
      </c>
      <c r="Q151" s="88"/>
      <c r="R151" s="28">
        <f t="shared" ca="1" si="1059"/>
        <v>0.20029402923059758</v>
      </c>
      <c r="S151" s="10">
        <f t="shared" ca="1" si="1059"/>
        <v>0.13720185282716491</v>
      </c>
      <c r="T151" s="18">
        <f t="shared" ca="1" si="1040"/>
        <v>630.92176403432677</v>
      </c>
      <c r="U151" s="28">
        <f t="shared" ca="1" si="1060"/>
        <v>0.20156077962726382</v>
      </c>
      <c r="V151" s="10">
        <f t="shared" ca="1" si="1060"/>
        <v>0.17304229300916363</v>
      </c>
      <c r="W151" s="18">
        <f t="shared" ca="1" si="1041"/>
        <v>285.18486618100189</v>
      </c>
      <c r="X151" s="28">
        <f t="shared" ca="1" si="1061"/>
        <v>0.22179893561433917</v>
      </c>
      <c r="Y151" s="10">
        <f t="shared" ca="1" si="1061"/>
        <v>0.18837241265755178</v>
      </c>
      <c r="Z151" s="18">
        <f t="shared" ca="1" si="1042"/>
        <v>334.26522956787386</v>
      </c>
      <c r="AA151" s="28">
        <f t="shared" ca="1" si="1062"/>
        <v>0.29428862140128709</v>
      </c>
      <c r="AB151" s="10">
        <f t="shared" ca="1" si="1062"/>
        <v>0.2644973049179703</v>
      </c>
      <c r="AC151" s="18">
        <f t="shared" ca="1" si="1043"/>
        <v>297.91316483316785</v>
      </c>
      <c r="AD151" s="88"/>
      <c r="AE151" s="28">
        <f t="shared" ca="1" si="1063"/>
        <v>0.16477241772831275</v>
      </c>
      <c r="AF151" s="10">
        <f t="shared" ca="1" si="1063"/>
        <v>0.13849982530873495</v>
      </c>
      <c r="AG151" s="18">
        <f t="shared" ca="1" si="1044"/>
        <v>262.72592419577802</v>
      </c>
      <c r="AH151" s="28">
        <f t="shared" ca="1" si="1064"/>
        <v>0.21509673549583819</v>
      </c>
      <c r="AI151" s="10">
        <f t="shared" ca="1" si="1064"/>
        <v>0.16554805651257787</v>
      </c>
      <c r="AJ151" s="18">
        <f t="shared" ca="1" si="1045"/>
        <v>495.48678983260316</v>
      </c>
      <c r="AK151" s="28">
        <f t="shared" ca="1" si="1065"/>
        <v>0.2083608092251662</v>
      </c>
      <c r="AL151" s="10">
        <f t="shared" ca="1" si="1065"/>
        <v>0.10823936337919315</v>
      </c>
      <c r="AM151" s="18">
        <f t="shared" ca="1" si="1046"/>
        <v>1001.2144584597304</v>
      </c>
      <c r="AN151" s="28">
        <f t="shared" ca="1" si="1066"/>
        <v>0.19795633732616702</v>
      </c>
      <c r="AO151" s="10">
        <f t="shared" ca="1" si="1066"/>
        <v>0.16735745517727363</v>
      </c>
      <c r="AP151" s="18">
        <f t="shared" ca="1" si="1047"/>
        <v>305.98882148893392</v>
      </c>
      <c r="AQ151" s="28">
        <f t="shared" ca="1" si="1067"/>
        <v>0.20784846183432537</v>
      </c>
      <c r="AR151" s="10">
        <f t="shared" ca="1" si="1067"/>
        <v>0.18258486727145862</v>
      </c>
      <c r="AS151" s="18">
        <f t="shared" ca="1" si="1048"/>
        <v>252.63594562866754</v>
      </c>
      <c r="AT151" s="28">
        <f t="shared" ca="1" si="1068"/>
        <v>0.19575873722973303</v>
      </c>
      <c r="AU151" s="10">
        <f t="shared" ca="1" si="1068"/>
        <v>0.16952577333899455</v>
      </c>
      <c r="AV151" s="18">
        <f t="shared" ca="1" si="1049"/>
        <v>262.32963890738483</v>
      </c>
      <c r="AW151" s="28">
        <f t="shared" ca="1" si="1069"/>
        <v>0.20225035301787875</v>
      </c>
      <c r="AX151" s="10">
        <f t="shared" ca="1" si="1069"/>
        <v>0.18734180041763315</v>
      </c>
      <c r="AY151" s="18">
        <f t="shared" ca="1" si="1050"/>
        <v>149.08552600245594</v>
      </c>
      <c r="AZ151" s="28">
        <f t="shared" ca="1" si="1070"/>
        <v>0.2221814078307528</v>
      </c>
      <c r="BA151" s="10">
        <f t="shared" ca="1" si="1070"/>
        <v>0.19823238257754083</v>
      </c>
      <c r="BB151" s="18">
        <f t="shared" ca="1" si="1051"/>
        <v>239.49025253211965</v>
      </c>
      <c r="BC151" s="28">
        <f t="shared" ca="1" si="1071"/>
        <v>0.23679674915081528</v>
      </c>
      <c r="BD151" s="10">
        <f t="shared" ca="1" si="1071"/>
        <v>0.18178056551352573</v>
      </c>
      <c r="BE151" s="18">
        <f t="shared" ca="1" si="1052"/>
        <v>550.16183637289555</v>
      </c>
      <c r="BF151" s="28">
        <f t="shared" ca="1" si="1072"/>
        <v>0.25805391867417726</v>
      </c>
      <c r="BG151" s="10">
        <f t="shared" ca="1" si="1072"/>
        <v>0.236947852201295</v>
      </c>
      <c r="BH151" s="18">
        <f t="shared" ca="1" si="1053"/>
        <v>211.06066472882267</v>
      </c>
      <c r="BI151" s="28">
        <f t="shared" ca="1" si="1073"/>
        <v>0.33085040825424128</v>
      </c>
      <c r="BJ151" s="10">
        <f t="shared" ca="1" si="1073"/>
        <v>0.30069028412292964</v>
      </c>
      <c r="BK151" s="18">
        <f t="shared" ca="1" si="1054"/>
        <v>301.60124131311636</v>
      </c>
      <c r="BL151" s="28">
        <f t="shared" ca="1" si="1074"/>
        <v>0.28232134883067173</v>
      </c>
      <c r="BM151" s="10">
        <f t="shared" ca="1" si="1074"/>
        <v>0.25485380561861015</v>
      </c>
      <c r="BN151" s="18">
        <f t="shared" ca="1" si="1055"/>
        <v>274.67543212061571</v>
      </c>
      <c r="BO151" s="159" t="str">
        <f t="shared" si="1056"/>
        <v>High Value</v>
      </c>
      <c r="BP151" s="249"/>
    </row>
    <row r="152" spans="4:68" x14ac:dyDescent="0.2">
      <c r="D152" s="238"/>
      <c r="E152" s="79" t="str">
        <f>$E$32</f>
        <v>Opportunity</v>
      </c>
      <c r="F152" s="28">
        <f t="shared" ca="1" si="1036"/>
        <v>0.20546408643942848</v>
      </c>
      <c r="G152" s="10">
        <f t="shared" ca="1" si="1036"/>
        <v>0.18052415303380021</v>
      </c>
      <c r="H152" s="18">
        <f t="shared" ca="1" si="1037"/>
        <v>249.39933405628278</v>
      </c>
      <c r="I152" s="88"/>
      <c r="J152" s="28">
        <f t="shared" ca="1" si="1057"/>
        <v>0.24037496182285489</v>
      </c>
      <c r="K152" s="10">
        <f t="shared" ca="1" si="1057"/>
        <v>0.20546668328365425</v>
      </c>
      <c r="L152" s="18">
        <f t="shared" ca="1" si="1038"/>
        <v>349.08278539200643</v>
      </c>
      <c r="M152" s="88"/>
      <c r="N152" s="28">
        <f t="shared" ca="1" si="1058"/>
        <v>0.24037528386614526</v>
      </c>
      <c r="O152" s="10">
        <f t="shared" ca="1" si="1058"/>
        <v>0.20546511925006372</v>
      </c>
      <c r="P152" s="18">
        <f t="shared" ca="1" si="1039"/>
        <v>349.10164616081539</v>
      </c>
      <c r="Q152" s="88"/>
      <c r="R152" s="28">
        <f t="shared" ca="1" si="1059"/>
        <v>0.2172290270113344</v>
      </c>
      <c r="S152" s="10">
        <f t="shared" ca="1" si="1059"/>
        <v>0.15524846542569104</v>
      </c>
      <c r="T152" s="18">
        <f t="shared" ca="1" si="1040"/>
        <v>619.80561585643352</v>
      </c>
      <c r="U152" s="28">
        <f t="shared" ca="1" si="1060"/>
        <v>0.22006049240129621</v>
      </c>
      <c r="V152" s="10">
        <f t="shared" ca="1" si="1060"/>
        <v>0.18978469468544612</v>
      </c>
      <c r="W152" s="18">
        <f t="shared" ca="1" si="1041"/>
        <v>302.75797715850092</v>
      </c>
      <c r="X152" s="28">
        <f t="shared" ca="1" si="1061"/>
        <v>0.24284959418795249</v>
      </c>
      <c r="Y152" s="10">
        <f t="shared" ca="1" si="1061"/>
        <v>0.20807069687833191</v>
      </c>
      <c r="Z152" s="18">
        <f t="shared" ca="1" si="1042"/>
        <v>347.78897309620584</v>
      </c>
      <c r="AA152" s="28">
        <f t="shared" ca="1" si="1062"/>
        <v>0.30787329397962004</v>
      </c>
      <c r="AB152" s="10">
        <f t="shared" ca="1" si="1062"/>
        <v>0.28082305919877537</v>
      </c>
      <c r="AC152" s="18">
        <f t="shared" ca="1" si="1043"/>
        <v>270.50234780844676</v>
      </c>
      <c r="AD152" s="88"/>
      <c r="AE152" s="28">
        <f t="shared" ca="1" si="1063"/>
        <v>0.21624192236431838</v>
      </c>
      <c r="AF152" s="10">
        <f t="shared" ca="1" si="1063"/>
        <v>0.18548349669823372</v>
      </c>
      <c r="AG152" s="18">
        <f t="shared" ca="1" si="1044"/>
        <v>307.58425666084668</v>
      </c>
      <c r="AH152" s="28">
        <f t="shared" ca="1" si="1064"/>
        <v>0.22607040223995389</v>
      </c>
      <c r="AI152" s="10">
        <f t="shared" ca="1" si="1064"/>
        <v>0.18099144629611219</v>
      </c>
      <c r="AJ152" s="18">
        <f t="shared" ca="1" si="1045"/>
        <v>450.78955943841703</v>
      </c>
      <c r="AK152" s="28">
        <f t="shared" ca="1" si="1065"/>
        <v>0.23375566413884796</v>
      </c>
      <c r="AL152" s="10">
        <f t="shared" ca="1" si="1065"/>
        <v>0.12772022212834488</v>
      </c>
      <c r="AM152" s="18">
        <f t="shared" ca="1" si="1046"/>
        <v>1060.3544201050308</v>
      </c>
      <c r="AN152" s="28">
        <f t="shared" ca="1" si="1066"/>
        <v>0.2315755579822294</v>
      </c>
      <c r="AO152" s="10">
        <f t="shared" ca="1" si="1066"/>
        <v>0.20146695040153328</v>
      </c>
      <c r="AP152" s="18">
        <f t="shared" ca="1" si="1047"/>
        <v>301.08607580696111</v>
      </c>
      <c r="AQ152" s="28">
        <f t="shared" ca="1" si="1067"/>
        <v>0.2233564187608309</v>
      </c>
      <c r="AR152" s="10">
        <f t="shared" ca="1" si="1067"/>
        <v>0.19825091670783557</v>
      </c>
      <c r="AS152" s="18">
        <f t="shared" ca="1" si="1048"/>
        <v>251.05502052995331</v>
      </c>
      <c r="AT152" s="28">
        <f t="shared" ca="1" si="1068"/>
        <v>0.23793463423944849</v>
      </c>
      <c r="AU152" s="10">
        <f t="shared" ca="1" si="1068"/>
        <v>0.19970701333160923</v>
      </c>
      <c r="AV152" s="18">
        <f t="shared" ca="1" si="1049"/>
        <v>382.27620907839264</v>
      </c>
      <c r="AW152" s="28">
        <f t="shared" ca="1" si="1069"/>
        <v>0.23793700836327614</v>
      </c>
      <c r="AX152" s="10">
        <f t="shared" ca="1" si="1069"/>
        <v>0.20658201585147062</v>
      </c>
      <c r="AY152" s="18">
        <f t="shared" ca="1" si="1050"/>
        <v>313.54992511805511</v>
      </c>
      <c r="AZ152" s="28">
        <f t="shared" ca="1" si="1070"/>
        <v>0.25670311378869937</v>
      </c>
      <c r="BA152" s="10">
        <f t="shared" ca="1" si="1070"/>
        <v>0.23062039774811449</v>
      </c>
      <c r="BB152" s="18">
        <f t="shared" ca="1" si="1051"/>
        <v>260.82716040584876</v>
      </c>
      <c r="BC152" s="28">
        <f t="shared" ca="1" si="1071"/>
        <v>0.25564729465054803</v>
      </c>
      <c r="BD152" s="10">
        <f t="shared" ca="1" si="1071"/>
        <v>0.20625087286221411</v>
      </c>
      <c r="BE152" s="18">
        <f t="shared" ca="1" si="1052"/>
        <v>493.96421788333924</v>
      </c>
      <c r="BF152" s="28">
        <f t="shared" ca="1" si="1072"/>
        <v>0.27804810087919529</v>
      </c>
      <c r="BG152" s="10">
        <f t="shared" ca="1" si="1072"/>
        <v>0.25157794712671355</v>
      </c>
      <c r="BH152" s="18">
        <f t="shared" ca="1" si="1053"/>
        <v>264.70153752481741</v>
      </c>
      <c r="BI152" s="28">
        <f t="shared" ca="1" si="1073"/>
        <v>0.33570569488298452</v>
      </c>
      <c r="BJ152" s="10">
        <f t="shared" ca="1" si="1073"/>
        <v>0.30894264788836301</v>
      </c>
      <c r="BK152" s="18">
        <f t="shared" ca="1" si="1054"/>
        <v>267.6304699462151</v>
      </c>
      <c r="BL152" s="28">
        <f t="shared" ca="1" si="1074"/>
        <v>0.33051391469600777</v>
      </c>
      <c r="BM152" s="10">
        <f t="shared" ca="1" si="1074"/>
        <v>0.30287450177289921</v>
      </c>
      <c r="BN152" s="18">
        <f t="shared" ca="1" si="1055"/>
        <v>276.39412923108563</v>
      </c>
      <c r="BO152" s="159" t="str">
        <f t="shared" si="1056"/>
        <v>Opportunity</v>
      </c>
      <c r="BP152" s="250"/>
    </row>
    <row r="153" spans="4:68" x14ac:dyDescent="0.2">
      <c r="D153" s="239"/>
      <c r="E153" s="78" t="str">
        <f>$E$33</f>
        <v>Marginal</v>
      </c>
      <c r="F153" s="30">
        <f t="shared" ca="1" si="1036"/>
        <v>0.23063011410128642</v>
      </c>
      <c r="G153" s="14">
        <f t="shared" ca="1" si="1036"/>
        <v>0.19869334410796247</v>
      </c>
      <c r="H153" s="19">
        <f t="shared" ca="1" si="1037"/>
        <v>319.36769993323952</v>
      </c>
      <c r="I153" s="88"/>
      <c r="J153" s="30">
        <f t="shared" ca="1" si="1057"/>
        <v>0.26849541453677483</v>
      </c>
      <c r="K153" s="14">
        <f t="shared" ca="1" si="1057"/>
        <v>0.23060269689964241</v>
      </c>
      <c r="L153" s="19">
        <f t="shared" ca="1" si="1038"/>
        <v>378.92717637132421</v>
      </c>
      <c r="M153" s="88"/>
      <c r="N153" s="30">
        <f t="shared" ca="1" si="1058"/>
        <v>0.26849433625559838</v>
      </c>
      <c r="O153" s="14">
        <f t="shared" ca="1" si="1058"/>
        <v>0.23060851832021656</v>
      </c>
      <c r="P153" s="19">
        <f t="shared" ca="1" si="1039"/>
        <v>378.85817935381817</v>
      </c>
      <c r="Q153" s="88"/>
      <c r="R153" s="30">
        <f t="shared" ca="1" si="1059"/>
        <v>0.2285859919429295</v>
      </c>
      <c r="S153" s="14">
        <f t="shared" ca="1" si="1059"/>
        <v>0.17611161215131144</v>
      </c>
      <c r="T153" s="19">
        <f t="shared" ca="1" si="1040"/>
        <v>524.7437979161806</v>
      </c>
      <c r="U153" s="30">
        <f t="shared" ca="1" si="1060"/>
        <v>0.23245620964773539</v>
      </c>
      <c r="V153" s="14">
        <f t="shared" ca="1" si="1060"/>
        <v>0.1959317314301301</v>
      </c>
      <c r="W153" s="19">
        <f t="shared" ca="1" si="1041"/>
        <v>365.24478217605292</v>
      </c>
      <c r="X153" s="30">
        <f t="shared" ca="1" si="1061"/>
        <v>0.25119671741851046</v>
      </c>
      <c r="Y153" s="14">
        <f t="shared" ca="1" si="1061"/>
        <v>0.21023672685604544</v>
      </c>
      <c r="Z153" s="19">
        <f t="shared" ca="1" si="1042"/>
        <v>409.59990562465021</v>
      </c>
      <c r="AA153" s="30">
        <f t="shared" ca="1" si="1062"/>
        <v>0.32525322108674426</v>
      </c>
      <c r="AB153" s="14">
        <f t="shared" ca="1" si="1062"/>
        <v>0.28986878411629624</v>
      </c>
      <c r="AC153" s="19">
        <f t="shared" ca="1" si="1043"/>
        <v>353.84436970448019</v>
      </c>
      <c r="AD153" s="88"/>
      <c r="AE153" s="30">
        <f t="shared" ca="1" si="1063"/>
        <v>0.29116692906893693</v>
      </c>
      <c r="AF153" s="14">
        <f t="shared" ca="1" si="1063"/>
        <v>0.25652264320958384</v>
      </c>
      <c r="AG153" s="19">
        <f t="shared" ca="1" si="1044"/>
        <v>346.44285859353084</v>
      </c>
      <c r="AH153" s="30">
        <f t="shared" ca="1" si="1064"/>
        <v>0.21907329000333642</v>
      </c>
      <c r="AI153" s="14">
        <f t="shared" ca="1" si="1064"/>
        <v>0.15963840361134018</v>
      </c>
      <c r="AJ153" s="19">
        <f t="shared" ca="1" si="1045"/>
        <v>594.34886391996235</v>
      </c>
      <c r="AK153" s="30">
        <f t="shared" ca="1" si="1065"/>
        <v>0.22415695379358291</v>
      </c>
      <c r="AL153" s="14">
        <f t="shared" ca="1" si="1065"/>
        <v>0.15553664661510114</v>
      </c>
      <c r="AM153" s="19">
        <f t="shared" ca="1" si="1046"/>
        <v>686.20307178481778</v>
      </c>
      <c r="AN153" s="30">
        <f t="shared" ca="1" si="1066"/>
        <v>0.21645520398546592</v>
      </c>
      <c r="AO153" s="14">
        <f t="shared" ca="1" si="1066"/>
        <v>0.16997551826664881</v>
      </c>
      <c r="AP153" s="19">
        <f t="shared" ca="1" si="1047"/>
        <v>464.79685718817109</v>
      </c>
      <c r="AQ153" s="30">
        <f t="shared" ca="1" si="1067"/>
        <v>0.23908811164602972</v>
      </c>
      <c r="AR153" s="14">
        <f t="shared" ca="1" si="1067"/>
        <v>0.21294330210528867</v>
      </c>
      <c r="AS153" s="19">
        <f t="shared" ca="1" si="1048"/>
        <v>261.44809540741056</v>
      </c>
      <c r="AT153" s="30">
        <f t="shared" ca="1" si="1068"/>
        <v>0.27213012465886743</v>
      </c>
      <c r="AU153" s="14">
        <f t="shared" ca="1" si="1068"/>
        <v>0.2230118788547838</v>
      </c>
      <c r="AV153" s="19">
        <f t="shared" ca="1" si="1049"/>
        <v>491.18245804083637</v>
      </c>
      <c r="AW153" s="30">
        <f t="shared" ca="1" si="1069"/>
        <v>0.27021767789148599</v>
      </c>
      <c r="AX153" s="14">
        <f t="shared" ca="1" si="1069"/>
        <v>0.21154224993933446</v>
      </c>
      <c r="AY153" s="19">
        <f t="shared" ca="1" si="1050"/>
        <v>586.75427952151529</v>
      </c>
      <c r="AZ153" s="30">
        <f t="shared" ca="1" si="1070"/>
        <v>0.26171957066451623</v>
      </c>
      <c r="BA153" s="14">
        <f t="shared" ca="1" si="1070"/>
        <v>0.23026919402684609</v>
      </c>
      <c r="BB153" s="19">
        <f t="shared" ca="1" si="1051"/>
        <v>314.50376637670144</v>
      </c>
      <c r="BC153" s="30">
        <f t="shared" ca="1" si="1071"/>
        <v>0.26017902948674565</v>
      </c>
      <c r="BD153" s="14">
        <f t="shared" ca="1" si="1071"/>
        <v>0.20278725833650735</v>
      </c>
      <c r="BE153" s="19">
        <f t="shared" ca="1" si="1052"/>
        <v>573.91771150238299</v>
      </c>
      <c r="BF153" s="30">
        <f t="shared" ca="1" si="1072"/>
        <v>0.29045018586032478</v>
      </c>
      <c r="BG153" s="14">
        <f t="shared" ca="1" si="1072"/>
        <v>0.24532668571424421</v>
      </c>
      <c r="BH153" s="19">
        <f t="shared" ca="1" si="1053"/>
        <v>451.23500146080573</v>
      </c>
      <c r="BI153" s="30">
        <f t="shared" ca="1" si="1073"/>
        <v>0.33571411737120616</v>
      </c>
      <c r="BJ153" s="14">
        <f t="shared" ca="1" si="1073"/>
        <v>0.30809395215957702</v>
      </c>
      <c r="BK153" s="19">
        <f t="shared" ca="1" si="1054"/>
        <v>276.20165211629131</v>
      </c>
      <c r="BL153" s="30">
        <f t="shared" ca="1" si="1074"/>
        <v>0.37400941977438973</v>
      </c>
      <c r="BM153" s="14">
        <f t="shared" ca="1" si="1074"/>
        <v>0.31943983559571598</v>
      </c>
      <c r="BN153" s="19">
        <f t="shared" ca="1" si="1055"/>
        <v>545.69584178673745</v>
      </c>
      <c r="BO153" s="156" t="str">
        <f t="shared" si="1056"/>
        <v>Marginal</v>
      </c>
      <c r="BP153" s="251"/>
    </row>
    <row r="154" spans="4:68" x14ac:dyDescent="0.2">
      <c r="D154" s="219" t="str">
        <f>Summary!D73</f>
        <v>* Variances between percentage values are shown in Basis Points</v>
      </c>
      <c r="E154" s="219"/>
      <c r="F154" s="219"/>
      <c r="G154" s="219"/>
      <c r="H154" s="219"/>
      <c r="I154" s="219"/>
      <c r="J154" s="219"/>
      <c r="K154" s="219"/>
      <c r="L154" s="219"/>
      <c r="M154" s="219"/>
      <c r="N154" s="219"/>
      <c r="O154" s="219"/>
      <c r="P154" s="219"/>
      <c r="Q154" s="219"/>
      <c r="R154" s="219"/>
      <c r="S154" s="219"/>
      <c r="T154" s="219"/>
      <c r="U154" s="219"/>
      <c r="V154" s="219"/>
      <c r="W154" s="219"/>
      <c r="X154" s="219"/>
      <c r="Y154" s="219"/>
      <c r="Z154" s="219"/>
      <c r="AA154" s="219"/>
      <c r="AB154" s="219"/>
      <c r="AC154" s="219"/>
      <c r="AD154" s="219"/>
      <c r="AE154" s="219"/>
      <c r="AF154" s="219"/>
      <c r="AG154" s="219"/>
    </row>
    <row r="155" spans="4:68" x14ac:dyDescent="0.2">
      <c r="D155" s="219" t="str">
        <f>Summary!D74</f>
        <v>** Customer counts and Demand values are in thousands</v>
      </c>
      <c r="E155" s="219"/>
      <c r="F155" s="219"/>
      <c r="G155" s="219"/>
      <c r="H155" s="219"/>
      <c r="I155" s="219"/>
      <c r="J155" s="219"/>
      <c r="K155" s="219"/>
      <c r="L155" s="219"/>
      <c r="M155" s="219"/>
      <c r="N155" s="219"/>
      <c r="O155" s="219"/>
      <c r="P155" s="219"/>
      <c r="Q155" s="219"/>
      <c r="R155" s="219"/>
      <c r="S155" s="219"/>
      <c r="T155" s="219"/>
      <c r="U155" s="219"/>
      <c r="V155" s="219"/>
      <c r="W155" s="219"/>
      <c r="X155" s="219"/>
      <c r="Y155" s="219"/>
      <c r="Z155" s="219"/>
      <c r="AA155" s="219"/>
      <c r="AB155" s="219"/>
      <c r="AC155" s="219"/>
      <c r="AD155" s="219"/>
      <c r="AE155" s="219"/>
      <c r="AF155" s="219"/>
      <c r="AG155" s="219"/>
    </row>
    <row r="156" spans="4:68" x14ac:dyDescent="0.2">
      <c r="D156" s="219" t="str">
        <f>Summary!D75</f>
        <v>† Contact information is as of the time that the report was run. It may not reflect the contact-ability of the customers during the reported timeframe.</v>
      </c>
      <c r="E156" s="219"/>
      <c r="F156" s="219"/>
      <c r="G156" s="219"/>
      <c r="H156" s="219"/>
      <c r="I156" s="219"/>
      <c r="J156" s="219"/>
      <c r="K156" s="219"/>
      <c r="L156" s="219"/>
      <c r="M156" s="219"/>
      <c r="N156" s="219"/>
      <c r="O156" s="219"/>
      <c r="P156" s="219"/>
      <c r="Q156" s="219"/>
      <c r="R156" s="219"/>
      <c r="S156" s="219"/>
      <c r="T156" s="219"/>
      <c r="U156" s="219"/>
      <c r="V156" s="219"/>
      <c r="W156" s="219"/>
      <c r="X156" s="219"/>
      <c r="Y156" s="219"/>
      <c r="Z156" s="219"/>
      <c r="AA156" s="219"/>
      <c r="AB156" s="219"/>
      <c r="AC156" s="219"/>
      <c r="AD156" s="219"/>
      <c r="AE156" s="219"/>
      <c r="AF156" s="219"/>
      <c r="AG156" s="219"/>
    </row>
  </sheetData>
  <mergeCells count="54">
    <mergeCell ref="F3:AG3"/>
    <mergeCell ref="F4:AG4"/>
    <mergeCell ref="F7:H7"/>
    <mergeCell ref="J7:L7"/>
    <mergeCell ref="N7:P7"/>
    <mergeCell ref="R7:AC7"/>
    <mergeCell ref="AE7:BN7"/>
    <mergeCell ref="D9:D13"/>
    <mergeCell ref="BP9:BP13"/>
    <mergeCell ref="D15:D19"/>
    <mergeCell ref="BP15:BP19"/>
    <mergeCell ref="D21:D25"/>
    <mergeCell ref="BP21:BP25"/>
    <mergeCell ref="D27:E27"/>
    <mergeCell ref="BO27:BP27"/>
    <mergeCell ref="D29:D37"/>
    <mergeCell ref="BP29:BP37"/>
    <mergeCell ref="D39:D46"/>
    <mergeCell ref="BP39:BP46"/>
    <mergeCell ref="D48:D53"/>
    <mergeCell ref="BP48:BP53"/>
    <mergeCell ref="D55:D59"/>
    <mergeCell ref="BP55:BP59"/>
    <mergeCell ref="D60:D64"/>
    <mergeCell ref="BP60:BP64"/>
    <mergeCell ref="D65:D69"/>
    <mergeCell ref="BP65:BP69"/>
    <mergeCell ref="D71:D75"/>
    <mergeCell ref="BP71:BP75"/>
    <mergeCell ref="D77:D85"/>
    <mergeCell ref="BP77:BP85"/>
    <mergeCell ref="D87:D95"/>
    <mergeCell ref="BP87:BP95"/>
    <mergeCell ref="D97:D105"/>
    <mergeCell ref="BP97:BP105"/>
    <mergeCell ref="D107:D111"/>
    <mergeCell ref="BP107:BP111"/>
    <mergeCell ref="D113:D117"/>
    <mergeCell ref="BP113:BP117"/>
    <mergeCell ref="D119:D123"/>
    <mergeCell ref="BP119:BP123"/>
    <mergeCell ref="D125:D129"/>
    <mergeCell ref="BP125:BP129"/>
    <mergeCell ref="D149:D153"/>
    <mergeCell ref="BP149:BP153"/>
    <mergeCell ref="D154:AG154"/>
    <mergeCell ref="D156:AG156"/>
    <mergeCell ref="D131:D135"/>
    <mergeCell ref="BP131:BP135"/>
    <mergeCell ref="D137:D141"/>
    <mergeCell ref="BP137:BP141"/>
    <mergeCell ref="D143:D147"/>
    <mergeCell ref="BP143:BP147"/>
    <mergeCell ref="D155:AG155"/>
  </mergeCells>
  <pageMargins left="0.75" right="0.25" top="0.25" bottom="0.5" header="0.3" footer="0.3"/>
  <pageSetup paperSize="3" scale="67" orientation="landscape" r:id="rId1"/>
  <headerFooter>
    <oddFooter>&amp;L&amp;A&amp;C&amp;P of &amp;N&amp;R&amp;F</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P156"/>
  <sheetViews>
    <sheetView topLeftCell="D3" zoomScaleNormal="100" workbookViewId="0">
      <pane xSplit="1" ySplit="13" topLeftCell="E16" activePane="bottomRight" state="frozen"/>
      <selection activeCell="D3" sqref="D3"/>
      <selection pane="topRight" activeCell="D3" sqref="D3"/>
      <selection pane="bottomLeft" activeCell="D3" sqref="D3"/>
      <selection pane="bottomRight" activeCell="D3" sqref="D3"/>
    </sheetView>
  </sheetViews>
  <sheetFormatPr baseColWidth="10" defaultColWidth="9.1640625" defaultRowHeight="14" x14ac:dyDescent="0.2"/>
  <cols>
    <col min="1" max="3" width="9.1640625" style="3" hidden="1" customWidth="1"/>
    <col min="4" max="4" width="5.6640625" style="3" customWidth="1"/>
    <col min="5" max="5" width="17.5" style="3" customWidth="1"/>
    <col min="6" max="6" width="10.5" style="3" bestFit="1" customWidth="1"/>
    <col min="7" max="7" width="10.5" style="3" hidden="1" customWidth="1"/>
    <col min="8" max="8" width="7.33203125" style="3" bestFit="1" customWidth="1"/>
    <col min="9" max="9" width="0.6640625" style="137" customWidth="1"/>
    <col min="10" max="10" width="10.5" style="3" customWidth="1"/>
    <col min="11" max="11" width="10.5" style="3" hidden="1" customWidth="1"/>
    <col min="12" max="12" width="7.5" style="3" customWidth="1"/>
    <col min="13" max="13" width="0.6640625" style="137" customWidth="1"/>
    <col min="14" max="14" width="10.5" style="3" customWidth="1"/>
    <col min="15" max="15" width="10.1640625" style="3" hidden="1" customWidth="1"/>
    <col min="16" max="16" width="9" style="3" customWidth="1"/>
    <col min="17" max="17" width="0.6640625" style="137" customWidth="1"/>
    <col min="18" max="18" width="10.83203125" style="3" customWidth="1"/>
    <col min="19" max="19" width="9.5" style="3" hidden="1" customWidth="1"/>
    <col min="20" max="20" width="7.5" style="3" customWidth="1"/>
    <col min="21" max="21" width="9.5" style="3" customWidth="1"/>
    <col min="22" max="22" width="9.5" style="3" hidden="1" customWidth="1"/>
    <col min="23" max="23" width="7.5" style="3" customWidth="1"/>
    <col min="24" max="24" width="10.33203125" style="3" customWidth="1"/>
    <col min="25" max="25" width="9.5" style="3" hidden="1" customWidth="1"/>
    <col min="26" max="26" width="9" style="3" customWidth="1"/>
    <col min="27" max="27" width="9.5" style="3" customWidth="1"/>
    <col min="28" max="28" width="9.5" style="3" hidden="1" customWidth="1"/>
    <col min="29" max="29" width="7.5" style="3" customWidth="1"/>
    <col min="30" max="30" width="0.83203125" style="137" customWidth="1"/>
    <col min="31" max="32" width="10.5" style="3" hidden="1" customWidth="1"/>
    <col min="33" max="33" width="9" style="3" hidden="1" customWidth="1"/>
    <col min="34" max="35" width="9.5" style="3" hidden="1" customWidth="1"/>
    <col min="36" max="36" width="7.5" style="3" hidden="1" customWidth="1"/>
    <col min="37" max="38" width="9.5" style="3" hidden="1" customWidth="1"/>
    <col min="39" max="39" width="7.5" style="3" hidden="1" customWidth="1"/>
    <col min="40" max="41" width="9.5" style="3" hidden="1" customWidth="1"/>
    <col min="42" max="42" width="7.5" style="3" hidden="1" customWidth="1"/>
    <col min="43" max="44" width="9.5" style="3" hidden="1" customWidth="1"/>
    <col min="45" max="45" width="7.1640625" style="3" hidden="1" customWidth="1"/>
    <col min="46" max="47" width="9.5" style="3" hidden="1" customWidth="1"/>
    <col min="48" max="48" width="7.5" style="3" hidden="1" customWidth="1"/>
    <col min="49" max="50" width="9.5" style="3" hidden="1" customWidth="1"/>
    <col min="51" max="51" width="9" style="3" hidden="1" customWidth="1"/>
    <col min="52" max="52" width="9.5" style="3" hidden="1" customWidth="1"/>
    <col min="53" max="53" width="9.1640625" style="3" hidden="1" customWidth="1"/>
    <col min="54" max="54" width="8.5" style="3" hidden="1" customWidth="1"/>
    <col min="55" max="56" width="9.5" style="3" hidden="1" customWidth="1"/>
    <col min="57" max="57" width="7.5" style="3" hidden="1" customWidth="1"/>
    <col min="58" max="58" width="9.5" style="3" customWidth="1"/>
    <col min="59" max="59" width="9.5" style="3" hidden="1" customWidth="1"/>
    <col min="60" max="60" width="7.5" style="3" customWidth="1"/>
    <col min="61" max="61" width="9.5" style="3" customWidth="1"/>
    <col min="62" max="62" width="9.5" style="3" hidden="1" customWidth="1"/>
    <col min="63" max="63" width="7.5" style="3" customWidth="1"/>
    <col min="64" max="64" width="9.5" style="3" customWidth="1"/>
    <col min="65" max="65" width="9.5" style="3" hidden="1" customWidth="1"/>
    <col min="66" max="66" width="7.5" style="3" customWidth="1"/>
    <col min="67" max="67" width="17.5" style="3" customWidth="1"/>
    <col min="68" max="68" width="5.6640625" style="3" customWidth="1"/>
    <col min="69" max="16384" width="9.1640625" style="3"/>
  </cols>
  <sheetData>
    <row r="1" spans="1:68" hidden="1" x14ac:dyDescent="0.2">
      <c r="A1" s="3" t="s">
        <v>63</v>
      </c>
      <c r="B1" s="3" t="s">
        <v>3</v>
      </c>
      <c r="F1" s="3" t="s">
        <v>34</v>
      </c>
      <c r="G1" s="3" t="s">
        <v>33</v>
      </c>
      <c r="J1" s="3" t="s">
        <v>56</v>
      </c>
      <c r="K1" s="3" t="s">
        <v>55</v>
      </c>
      <c r="N1" s="3" t="s">
        <v>58</v>
      </c>
      <c r="O1" s="3" t="s">
        <v>57</v>
      </c>
      <c r="R1" s="3" t="s">
        <v>54</v>
      </c>
      <c r="S1" s="3" t="s">
        <v>50</v>
      </c>
      <c r="U1" s="3" t="s">
        <v>139</v>
      </c>
      <c r="V1" s="3" t="s">
        <v>51</v>
      </c>
      <c r="X1" s="3" t="s">
        <v>140</v>
      </c>
      <c r="Y1" s="3" t="s">
        <v>52</v>
      </c>
      <c r="AA1" s="3" t="s">
        <v>141</v>
      </c>
      <c r="AB1" s="3" t="s">
        <v>53</v>
      </c>
      <c r="AE1" s="3" t="s">
        <v>47</v>
      </c>
      <c r="AF1" s="3" t="s">
        <v>35</v>
      </c>
      <c r="AH1" s="3" t="s">
        <v>48</v>
      </c>
      <c r="AI1" s="3" t="s">
        <v>36</v>
      </c>
      <c r="AK1" s="3" t="s">
        <v>49</v>
      </c>
      <c r="AL1" s="3" t="s">
        <v>37</v>
      </c>
      <c r="AN1" s="3" t="s">
        <v>143</v>
      </c>
      <c r="AO1" s="3" t="s">
        <v>38</v>
      </c>
      <c r="AQ1" s="3" t="s">
        <v>144</v>
      </c>
      <c r="AR1" s="3" t="s">
        <v>39</v>
      </c>
      <c r="AT1" s="3" t="s">
        <v>145</v>
      </c>
      <c r="AU1" s="3" t="s">
        <v>40</v>
      </c>
      <c r="AW1" s="3" t="s">
        <v>146</v>
      </c>
      <c r="AX1" s="3" t="s">
        <v>41</v>
      </c>
      <c r="AZ1" s="3" t="s">
        <v>147</v>
      </c>
      <c r="BA1" s="3" t="s">
        <v>42</v>
      </c>
      <c r="BC1" s="3" t="s">
        <v>148</v>
      </c>
      <c r="BD1" s="3" t="s">
        <v>43</v>
      </c>
      <c r="BF1" s="3" t="s">
        <v>149</v>
      </c>
      <c r="BG1" s="3" t="s">
        <v>44</v>
      </c>
      <c r="BI1" s="3" t="s">
        <v>150</v>
      </c>
      <c r="BJ1" s="3" t="s">
        <v>45</v>
      </c>
      <c r="BL1" s="3" t="s">
        <v>151</v>
      </c>
      <c r="BM1" s="3" t="s">
        <v>46</v>
      </c>
    </row>
    <row r="2" spans="1:68" hidden="1" x14ac:dyDescent="0.2">
      <c r="A2" s="3" t="s">
        <v>128</v>
      </c>
      <c r="B2" s="3" t="s">
        <v>107</v>
      </c>
      <c r="F2" s="3" t="str">
        <f>F$1 &amp; "_RETAIN"</f>
        <v>FY_LY_RETAIN</v>
      </c>
      <c r="G2" s="3" t="str">
        <f>G$1 &amp; "_RETAIN"</f>
        <v>FY_LLY_RETAIN</v>
      </c>
      <c r="J2" s="3" t="str">
        <f>J$1 &amp; "_RETAIN"</f>
        <v>R12_TY_RETAIN</v>
      </c>
      <c r="K2" s="3" t="str">
        <f>K$1 &amp; "_RETAIN"</f>
        <v>R12_LY_RETAIN</v>
      </c>
      <c r="N2" s="3" t="str">
        <f>N$1 &amp; "_RETAIN"</f>
        <v>YTD_TY_RETAIN</v>
      </c>
      <c r="O2" s="3" t="str">
        <f>O$1 &amp; "_RETAIN"</f>
        <v>YTD_LY_RETAIN</v>
      </c>
      <c r="R2" s="3" t="str">
        <f>R$1 &amp; "_RETAIN"</f>
        <v>Q_TY_01_RETAIN</v>
      </c>
      <c r="S2" s="3" t="str">
        <f>S$1 &amp; "_RETAIN"</f>
        <v>Q_LY_01_RETAIN</v>
      </c>
      <c r="U2" s="3" t="str">
        <f>U$1 &amp; "_RETAIN"</f>
        <v>Q_TY_02_RETAIN</v>
      </c>
      <c r="V2" s="3" t="str">
        <f>V$1 &amp; "_RETAIN"</f>
        <v>Q_LY_02_RETAIN</v>
      </c>
      <c r="X2" s="3" t="str">
        <f>X$1 &amp; "_RETAIN"</f>
        <v>Q_TY_03_RETAIN</v>
      </c>
      <c r="Y2" s="3" t="str">
        <f>Y$1 &amp; "_RETAIN"</f>
        <v>Q_LY_03_RETAIN</v>
      </c>
      <c r="AA2" s="3" t="str">
        <f>AA$1 &amp; "_RETAIN"</f>
        <v>Q_TY_04_RETAIN</v>
      </c>
      <c r="AB2" s="3" t="str">
        <f>AB$1 &amp; "_RETAIN"</f>
        <v>Q_LY_04_RETAIN</v>
      </c>
      <c r="AE2" s="3" t="str">
        <f>AE$1 &amp; "_RETAIN"</f>
        <v>M_TY_01_RETAIN</v>
      </c>
      <c r="AF2" s="3" t="str">
        <f>AF$1 &amp; "_RETAIN"</f>
        <v>M_LY_01_RETAIN</v>
      </c>
      <c r="AH2" s="3" t="str">
        <f>AH$1 &amp; "_RETAIN"</f>
        <v>M_TY_02_RETAIN</v>
      </c>
      <c r="AI2" s="3" t="str">
        <f>AI$1 &amp; "_RETAIN"</f>
        <v>M_LY_02_RETAIN</v>
      </c>
      <c r="AK2" s="3" t="str">
        <f>AK$1 &amp; "_RETAIN"</f>
        <v>M_TY_03_RETAIN</v>
      </c>
      <c r="AL2" s="3" t="str">
        <f>AL$1 &amp; "_RETAIN"</f>
        <v>M_LY_03_RETAIN</v>
      </c>
      <c r="AN2" s="3" t="str">
        <f>AN$1 &amp; "_RETAIN"</f>
        <v>M_TY_04_RETAIN</v>
      </c>
      <c r="AO2" s="3" t="str">
        <f>AO$1 &amp; "_RETAIN"</f>
        <v>M_LY_04_RETAIN</v>
      </c>
      <c r="AQ2" s="3" t="str">
        <f>AQ$1 &amp; "_RETAIN"</f>
        <v>M_TY_05_RETAIN</v>
      </c>
      <c r="AR2" s="3" t="str">
        <f>AR$1 &amp; "_RETAIN"</f>
        <v>M_LY_05_RETAIN</v>
      </c>
      <c r="AT2" s="3" t="str">
        <f>AT$1 &amp; "_RETAIN"</f>
        <v>M_TY_06_RETAIN</v>
      </c>
      <c r="AU2" s="3" t="str">
        <f>AU$1 &amp; "_RETAIN"</f>
        <v>M_LY_06_RETAIN</v>
      </c>
      <c r="AW2" s="3" t="str">
        <f>AW$1 &amp; "_RETAIN"</f>
        <v>M_TY_07_RETAIN</v>
      </c>
      <c r="AX2" s="3" t="str">
        <f>AX$1 &amp; "_RETAIN"</f>
        <v>M_LY_07_RETAIN</v>
      </c>
      <c r="AZ2" s="3" t="str">
        <f>AZ$1 &amp; "_RETAIN"</f>
        <v>M_TY_08_RETAIN</v>
      </c>
      <c r="BA2" s="3" t="str">
        <f>BA$1 &amp; "_RETAIN"</f>
        <v>M_LY_08_RETAIN</v>
      </c>
      <c r="BC2" s="3" t="str">
        <f>BC$1 &amp; "_RETAIN"</f>
        <v>M_TY_09_RETAIN</v>
      </c>
      <c r="BD2" s="3" t="str">
        <f>BD$1 &amp; "_RETAIN"</f>
        <v>M_LY_09_RETAIN</v>
      </c>
      <c r="BF2" s="3" t="str">
        <f>BF$1 &amp; "_RETAIN"</f>
        <v>M_TY_10_RETAIN</v>
      </c>
      <c r="BG2" s="3" t="str">
        <f>BG$1 &amp; "_RETAIN"</f>
        <v>M_LY_10_RETAIN</v>
      </c>
      <c r="BI2" s="3" t="str">
        <f>BI$1 &amp; "_RETAIN"</f>
        <v>M_TY_11_RETAIN</v>
      </c>
      <c r="BJ2" s="3" t="str">
        <f>BJ$1 &amp; "_RETAIN"</f>
        <v>M_LY_11_RETAIN</v>
      </c>
      <c r="BL2" s="3" t="str">
        <f>BL$1 &amp; "_RETAIN"</f>
        <v>M_TY_12_RETAIN</v>
      </c>
      <c r="BM2" s="3" t="str">
        <f>BM$1 &amp; "_RETAIN"</f>
        <v>M_LY_12_RETAIN</v>
      </c>
    </row>
    <row r="3" spans="1:68" x14ac:dyDescent="0.2">
      <c r="F3" s="235" t="str">
        <f>'All Demand'!F3 &amp; " (J Jill Credit Card Holders Only)"</f>
        <v>Database Health by Customer Segment (J Jill Credit Card Holders Only)</v>
      </c>
      <c r="G3" s="235"/>
      <c r="H3" s="235"/>
      <c r="I3" s="235"/>
      <c r="J3" s="235"/>
      <c r="K3" s="235"/>
      <c r="L3" s="235"/>
      <c r="M3" s="235"/>
      <c r="N3" s="235"/>
      <c r="O3" s="235"/>
      <c r="P3" s="235"/>
      <c r="Q3" s="235"/>
      <c r="R3" s="235"/>
      <c r="S3" s="235"/>
      <c r="T3" s="235"/>
      <c r="U3" s="235"/>
      <c r="V3" s="235"/>
      <c r="W3" s="235"/>
      <c r="X3" s="235"/>
      <c r="Y3" s="235"/>
      <c r="Z3" s="235"/>
      <c r="AA3" s="235"/>
      <c r="AB3" s="235"/>
      <c r="AC3" s="235"/>
      <c r="AD3" s="235"/>
      <c r="AE3" s="235"/>
      <c r="AF3" s="235"/>
      <c r="AG3" s="235"/>
    </row>
    <row r="4" spans="1:68" x14ac:dyDescent="0.2">
      <c r="F4" s="234" t="str">
        <f ca="1">"Data through: " &amp; TEXT(MAX(TF_END_DATE), "MM-DD-YYYY")</f>
        <v>Data through: 01-28-2017</v>
      </c>
      <c r="G4" s="234"/>
      <c r="H4" s="234"/>
      <c r="I4" s="234"/>
      <c r="J4" s="234"/>
      <c r="K4" s="234"/>
      <c r="L4" s="234"/>
      <c r="M4" s="234"/>
      <c r="N4" s="234"/>
      <c r="O4" s="234"/>
      <c r="P4" s="234"/>
      <c r="Q4" s="234"/>
      <c r="R4" s="234"/>
      <c r="S4" s="234"/>
      <c r="T4" s="234"/>
      <c r="U4" s="234"/>
      <c r="V4" s="234"/>
      <c r="W4" s="234"/>
      <c r="X4" s="234"/>
      <c r="Y4" s="234"/>
      <c r="Z4" s="234"/>
      <c r="AA4" s="234"/>
      <c r="AB4" s="234"/>
      <c r="AC4" s="234"/>
      <c r="AD4" s="234"/>
      <c r="AE4" s="234"/>
      <c r="AF4" s="234"/>
      <c r="AG4" s="234"/>
    </row>
    <row r="7" spans="1:68" x14ac:dyDescent="0.2">
      <c r="F7" s="254" t="s">
        <v>137</v>
      </c>
      <c r="G7" s="254"/>
      <c r="H7" s="216"/>
      <c r="I7" s="139"/>
      <c r="J7" s="218" t="s">
        <v>136</v>
      </c>
      <c r="K7" s="254"/>
      <c r="L7" s="254"/>
      <c r="M7" s="139"/>
      <c r="N7" s="254" t="s">
        <v>234</v>
      </c>
      <c r="O7" s="254"/>
      <c r="P7" s="254"/>
      <c r="Q7" s="139"/>
      <c r="R7" s="254" t="s">
        <v>138</v>
      </c>
      <c r="S7" s="254"/>
      <c r="T7" s="254"/>
      <c r="U7" s="254"/>
      <c r="V7" s="254"/>
      <c r="W7" s="254"/>
      <c r="X7" s="254"/>
      <c r="Y7" s="254"/>
      <c r="Z7" s="254"/>
      <c r="AA7" s="254"/>
      <c r="AB7" s="254"/>
      <c r="AC7" s="254"/>
      <c r="AD7" s="139"/>
      <c r="AE7" s="254" t="s">
        <v>142</v>
      </c>
      <c r="AF7" s="254"/>
      <c r="AG7" s="254"/>
      <c r="AH7" s="254"/>
      <c r="AI7" s="254"/>
      <c r="AJ7" s="254"/>
      <c r="AK7" s="254"/>
      <c r="AL7" s="254"/>
      <c r="AM7" s="254"/>
      <c r="AN7" s="254"/>
      <c r="AO7" s="254"/>
      <c r="AP7" s="254"/>
      <c r="AQ7" s="254"/>
      <c r="AR7" s="254"/>
      <c r="AS7" s="254"/>
      <c r="AT7" s="254"/>
      <c r="AU7" s="254"/>
      <c r="AV7" s="254"/>
      <c r="AW7" s="254"/>
      <c r="AX7" s="254"/>
      <c r="AY7" s="254"/>
      <c r="AZ7" s="254"/>
      <c r="BA7" s="254"/>
      <c r="BB7" s="254"/>
      <c r="BC7" s="254"/>
      <c r="BD7" s="254"/>
      <c r="BE7" s="254"/>
      <c r="BF7" s="254"/>
      <c r="BG7" s="254"/>
      <c r="BH7" s="254"/>
      <c r="BI7" s="254"/>
      <c r="BJ7" s="254"/>
      <c r="BK7" s="254"/>
      <c r="BL7" s="254"/>
      <c r="BM7" s="254"/>
      <c r="BN7" s="254"/>
      <c r="BO7" s="142"/>
    </row>
    <row r="8" spans="1:68" x14ac:dyDescent="0.2">
      <c r="A8" s="3" t="s">
        <v>129</v>
      </c>
      <c r="B8" s="3" t="s">
        <v>64</v>
      </c>
      <c r="C8" s="3" t="s">
        <v>81</v>
      </c>
      <c r="D8" s="161"/>
      <c r="E8" s="165"/>
      <c r="F8" s="38" t="str">
        <f ca="1">IFERROR(VLOOKUP(F1, OFFSET(TF_TIMEFRAME, 0, 0, TF_DATA_ROWS, 2), 2, FALSE), "")</f>
        <v>FISCAL 2015</v>
      </c>
      <c r="G8" s="39" t="str">
        <f ca="1">IFERROR(VLOOKUP(G1, OFFSET(TF_TIMEFRAME, 0, 0, TF_DATA_ROWS, 2), 2, FALSE), "")</f>
        <v>FISCAL 2014</v>
      </c>
      <c r="H8" s="39" t="s">
        <v>78</v>
      </c>
      <c r="I8" s="140"/>
      <c r="J8" s="39" t="str">
        <f ca="1">IFERROR(VLOOKUP(J1, OFFSET(TF_TIMEFRAME, 0, 0, TF_DATA_ROWS, 2), 2, FALSE), "")</f>
        <v>TY LTM</v>
      </c>
      <c r="K8" s="39" t="str">
        <f ca="1">IFERROR(VLOOKUP(K1, OFFSET(TF_TIMEFRAME, 0, 0, TF_DATA_ROWS, 2), 2, FALSE), "")</f>
        <v>LY LTM</v>
      </c>
      <c r="L8" s="39" t="s">
        <v>78</v>
      </c>
      <c r="M8" s="140"/>
      <c r="N8" s="39" t="str">
        <f ca="1">IFERROR(VLOOKUP(N1, OFFSET(TF_TIMEFRAME, 0, 0, TF_DATA_ROWS, 2), 2, FALSE), "")</f>
        <v>YTD 2016</v>
      </c>
      <c r="O8" s="39" t="str">
        <f ca="1">IFERROR(VLOOKUP(O1, OFFSET(TF_TIMEFRAME, 0, 0, TF_DATA_ROWS, 2), 2, FALSE), "")</f>
        <v>YTD 2015</v>
      </c>
      <c r="P8" s="39" t="s">
        <v>78</v>
      </c>
      <c r="Q8" s="140"/>
      <c r="R8" s="39" t="str">
        <f ca="1">IFERROR(VLOOKUP(R1, OFFSET(TF_TIMEFRAME, 0, 0, TF_DATA_ROWS, 2), 2, FALSE), "")</f>
        <v>Q1 2016</v>
      </c>
      <c r="S8" s="39" t="str">
        <f ca="1">IFERROR(VLOOKUP(S1, OFFSET(TF_TIMEFRAME, 0, 0, TF_DATA_ROWS, 2), 2, FALSE), "")</f>
        <v>Q1 2015</v>
      </c>
      <c r="T8" s="39" t="s">
        <v>78</v>
      </c>
      <c r="U8" s="164" t="str">
        <f ca="1">IFERROR(VLOOKUP(U1, OFFSET(TF_TIMEFRAME, 0, 0, TF_DATA_ROWS, 2), 2, FALSE), "")</f>
        <v>Q2 2016</v>
      </c>
      <c r="V8" s="39" t="str">
        <f ca="1">IFERROR(VLOOKUP(V1, OFFSET(TF_TIMEFRAME, 0, 0, TF_DATA_ROWS, 2), 2, FALSE), "")</f>
        <v>Q2 2015</v>
      </c>
      <c r="W8" s="39" t="s">
        <v>78</v>
      </c>
      <c r="X8" s="164" t="str">
        <f ca="1">IFERROR(VLOOKUP(X1, OFFSET(TF_TIMEFRAME, 0, 0, TF_DATA_ROWS, 2), 2, FALSE), "")</f>
        <v>Q3 2016</v>
      </c>
      <c r="Y8" s="39" t="str">
        <f ca="1">IFERROR(VLOOKUP(Y1, OFFSET(TF_TIMEFRAME, 0, 0, TF_DATA_ROWS, 2), 2, FALSE), "")</f>
        <v>Q3 2015</v>
      </c>
      <c r="Z8" s="39" t="s">
        <v>78</v>
      </c>
      <c r="AA8" s="164" t="str">
        <f ca="1">IFERROR(VLOOKUP(AA1, OFFSET(TF_TIMEFRAME, 0, 0, TF_DATA_ROWS, 2), 2, FALSE), "")</f>
        <v>Q4 2016</v>
      </c>
      <c r="AB8" s="39" t="str">
        <f ca="1">IFERROR(VLOOKUP(AB1, OFFSET(TF_TIMEFRAME, 0, 0, TF_DATA_ROWS, 2), 2, FALSE), "")</f>
        <v>Q4 2015</v>
      </c>
      <c r="AC8" s="39" t="s">
        <v>78</v>
      </c>
      <c r="AD8" s="140"/>
      <c r="AE8" s="174" t="str">
        <f ca="1">IFERROR(VLOOKUP(AE1, OFFSET(TF_TIMEFRAME, 0, 0, TF_DATA_ROWS, 2), 2, FALSE), "")</f>
        <v>FEB 2016</v>
      </c>
      <c r="AF8" s="174" t="str">
        <f ca="1">IFERROR(VLOOKUP(AF1, OFFSET(TF_TIMEFRAME, 0, 0, TF_DATA_ROWS, 2), 2, FALSE), "")</f>
        <v>FEB 2015</v>
      </c>
      <c r="AG8" s="174" t="s">
        <v>78</v>
      </c>
      <c r="AH8" s="175" t="str">
        <f ca="1">IFERROR(VLOOKUP(AH1, OFFSET(TF_TIMEFRAME, 0, 0, TF_DATA_ROWS, 2), 2, FALSE), "")</f>
        <v>MAR 2016</v>
      </c>
      <c r="AI8" s="174" t="str">
        <f ca="1">IFERROR(VLOOKUP(AI1, OFFSET(TF_TIMEFRAME, 0, 0, TF_DATA_ROWS, 2), 2, FALSE), "")</f>
        <v>MAR 2015</v>
      </c>
      <c r="AJ8" s="174" t="s">
        <v>78</v>
      </c>
      <c r="AK8" s="175" t="str">
        <f ca="1">IFERROR(VLOOKUP(AK1, OFFSET(TF_TIMEFRAME, 0, 0, TF_DATA_ROWS, 2), 2, FALSE), "")</f>
        <v>APR 2016</v>
      </c>
      <c r="AL8" s="174" t="str">
        <f ca="1">IFERROR(VLOOKUP(AL1, OFFSET(TF_TIMEFRAME, 0, 0, TF_DATA_ROWS, 2), 2, FALSE), "")</f>
        <v>APR 2015</v>
      </c>
      <c r="AM8" s="174" t="s">
        <v>78</v>
      </c>
      <c r="AN8" s="175" t="str">
        <f ca="1">IFERROR(VLOOKUP(AN1, OFFSET(TF_TIMEFRAME, 0, 0, TF_DATA_ROWS, 2), 2, FALSE), "")</f>
        <v>MAY 2016</v>
      </c>
      <c r="AO8" s="174" t="str">
        <f ca="1">IFERROR(VLOOKUP(AO1, OFFSET(TF_TIMEFRAME, 0, 0, TF_DATA_ROWS, 2), 2, FALSE), "")</f>
        <v>MAY 2015</v>
      </c>
      <c r="AP8" s="174" t="s">
        <v>78</v>
      </c>
      <c r="AQ8" s="175" t="str">
        <f ca="1">IFERROR(VLOOKUP(AQ1, OFFSET(TF_TIMEFRAME, 0, 0, TF_DATA_ROWS, 2), 2, FALSE), "")</f>
        <v>JUN 2016</v>
      </c>
      <c r="AR8" s="174" t="str">
        <f ca="1">IFERROR(VLOOKUP(AR1, OFFSET(TF_TIMEFRAME, 0, 0, TF_DATA_ROWS, 2), 2, FALSE), "")</f>
        <v>JUN 2015</v>
      </c>
      <c r="AS8" s="174" t="s">
        <v>78</v>
      </c>
      <c r="AT8" s="175" t="str">
        <f ca="1">IFERROR(VLOOKUP(AT1, OFFSET(TF_TIMEFRAME, 0, 0, TF_DATA_ROWS, 2), 2, FALSE), "")</f>
        <v>JUL 2016</v>
      </c>
      <c r="AU8" s="174" t="str">
        <f ca="1">IFERROR(VLOOKUP(AU1, OFFSET(TF_TIMEFRAME, 0, 0, TF_DATA_ROWS, 2), 2, FALSE), "")</f>
        <v>JUL 2015</v>
      </c>
      <c r="AV8" s="174" t="s">
        <v>78</v>
      </c>
      <c r="AW8" s="175" t="str">
        <f ca="1">IFERROR(VLOOKUP(AW1, OFFSET(TF_TIMEFRAME, 0, 0, TF_DATA_ROWS, 2), 2, FALSE), "")</f>
        <v>AUG 2016</v>
      </c>
      <c r="AX8" s="174" t="str">
        <f ca="1">IFERROR(VLOOKUP(AX1, OFFSET(TF_TIMEFRAME, 0, 0, TF_DATA_ROWS, 2), 2, FALSE), "")</f>
        <v>AUG 2015</v>
      </c>
      <c r="AY8" s="174" t="s">
        <v>78</v>
      </c>
      <c r="AZ8" s="175" t="str">
        <f ca="1">IFERROR(VLOOKUP(AZ1, OFFSET(TF_TIMEFRAME, 0, 0, TF_DATA_ROWS, 2), 2, FALSE), "")</f>
        <v>SEP 2016</v>
      </c>
      <c r="BA8" s="174" t="str">
        <f ca="1">IFERROR(VLOOKUP(BA1, OFFSET(TF_TIMEFRAME, 0, 0, TF_DATA_ROWS, 2), 2, FALSE), "")</f>
        <v>SEP 2015</v>
      </c>
      <c r="BB8" s="174" t="s">
        <v>78</v>
      </c>
      <c r="BC8" s="175" t="str">
        <f ca="1">IFERROR(VLOOKUP(BC1, OFFSET(TF_TIMEFRAME, 0, 0, TF_DATA_ROWS, 2), 2, FALSE), "")</f>
        <v>OCT 2016</v>
      </c>
      <c r="BD8" s="174" t="str">
        <f ca="1">IFERROR(VLOOKUP(BD1, OFFSET(TF_TIMEFRAME, 0, 0, TF_DATA_ROWS, 2), 2, FALSE), "")</f>
        <v>OCT 2015</v>
      </c>
      <c r="BE8" s="174" t="s">
        <v>78</v>
      </c>
      <c r="BF8" s="175" t="str">
        <f ca="1">IFERROR(VLOOKUP(BF1, OFFSET(TF_TIMEFRAME, 0, 0, TF_DATA_ROWS, 2), 2, FALSE), "")</f>
        <v>NOV 2016</v>
      </c>
      <c r="BG8" s="174" t="str">
        <f ca="1">IFERROR(VLOOKUP(BG1, OFFSET(TF_TIMEFRAME, 0, 0, TF_DATA_ROWS, 2), 2, FALSE), "")</f>
        <v>NOV 2015</v>
      </c>
      <c r="BH8" s="174" t="s">
        <v>78</v>
      </c>
      <c r="BI8" s="175" t="str">
        <f ca="1">IFERROR(VLOOKUP(BI1, OFFSET(TF_TIMEFRAME, 0, 0, TF_DATA_ROWS, 2), 2, FALSE), "")</f>
        <v>DEC 2016</v>
      </c>
      <c r="BJ8" s="174" t="str">
        <f ca="1">IFERROR(VLOOKUP(BJ1, OFFSET(TF_TIMEFRAME, 0, 0, TF_DATA_ROWS, 2), 2, FALSE), "")</f>
        <v>DEC 2015</v>
      </c>
      <c r="BK8" s="174" t="s">
        <v>78</v>
      </c>
      <c r="BL8" s="175" t="str">
        <f ca="1">IFERROR(VLOOKUP(BL1, OFFSET(TF_TIMEFRAME, 0, 0, TF_DATA_ROWS, 2), 2, FALSE), "")</f>
        <v>JAN 2017</v>
      </c>
      <c r="BM8" s="174" t="str">
        <f ca="1">IFERROR(VLOOKUP(BM1, OFFSET(TF_TIMEFRAME, 0, 0, TF_DATA_ROWS, 2), 2, FALSE), "")</f>
        <v>JAN 2016</v>
      </c>
      <c r="BN8" s="174" t="s">
        <v>78</v>
      </c>
      <c r="BO8" s="143"/>
      <c r="BP8" s="161"/>
    </row>
    <row r="9" spans="1:68" ht="15" hidden="1" thickBot="1" x14ac:dyDescent="0.25">
      <c r="A9" s="6" t="s">
        <v>86</v>
      </c>
      <c r="B9" s="3" t="s">
        <v>65</v>
      </c>
      <c r="D9" s="236" t="s">
        <v>152</v>
      </c>
      <c r="E9" s="135" t="s">
        <v>73</v>
      </c>
      <c r="F9" s="119">
        <f ca="1">JJCH!F10</f>
        <v>454337427.28999996</v>
      </c>
      <c r="G9" s="118">
        <f ca="1">JJCH!G10</f>
        <v>362030734.43000001</v>
      </c>
      <c r="H9" s="115">
        <f ca="1">IF(F$9 = 0, 0, IFERROR((F9 - G9) / G9, 0))</f>
        <v>0.25496921692389574</v>
      </c>
      <c r="I9" s="141"/>
      <c r="J9" s="119">
        <f ca="1">JJCH!J10</f>
        <v>541146592.02999997</v>
      </c>
      <c r="K9" s="118">
        <f ca="1">JJCH!K10</f>
        <v>448755733.35999995</v>
      </c>
      <c r="L9" s="115">
        <f ca="1">IF(J$9 = 0, 0, IFERROR((J9 - K9) / K9, 0))</f>
        <v>0.20588229141550021</v>
      </c>
      <c r="M9" s="141"/>
      <c r="N9" s="119">
        <f ca="1">JJCH!N10</f>
        <v>541146592.02999997</v>
      </c>
      <c r="O9" s="118">
        <f ca="1">JJCH!O10</f>
        <v>448755733.35999995</v>
      </c>
      <c r="P9" s="115">
        <f ca="1">IF(N$9 = 0, 0, IFERROR((N9 - O9) / O9, 0))</f>
        <v>0.20588229141550021</v>
      </c>
      <c r="Q9" s="141"/>
      <c r="R9" s="119">
        <f ca="1">JJCH!R10</f>
        <v>124681259.65000001</v>
      </c>
      <c r="S9" s="118">
        <f ca="1">JJCH!S10</f>
        <v>100406645.18999998</v>
      </c>
      <c r="T9" s="115">
        <f ca="1">IF(R$9 = 0, 0, IFERROR((R9 - S9) / S9, 0))</f>
        <v>0.24176302687999437</v>
      </c>
      <c r="U9" s="119">
        <f ca="1">JJCH!U10</f>
        <v>125847594.13</v>
      </c>
      <c r="V9" s="118">
        <f ca="1">JJCH!V10</f>
        <v>104889212.57999998</v>
      </c>
      <c r="W9" s="115">
        <f ca="1">IF(U$9 = 0, 0, IFERROR((U9 - V9) / V9, 0))</f>
        <v>0.19981446170181569</v>
      </c>
      <c r="X9" s="119">
        <f ca="1">JJCH!X10</f>
        <v>135568526.95000005</v>
      </c>
      <c r="Y9" s="118">
        <f ca="1">JJCH!Y10</f>
        <v>118904342.41</v>
      </c>
      <c r="Z9" s="115">
        <f ca="1">IF(X$9 = 0, 0, IFERROR((X9 - Y9) / Y9, 0))</f>
        <v>0.14014782136836892</v>
      </c>
      <c r="AA9" s="119">
        <f ca="1">JJCH!AA10</f>
        <v>142445561.91000003</v>
      </c>
      <c r="AB9" s="118">
        <f ca="1">JJCH!AB10</f>
        <v>118509007.65000001</v>
      </c>
      <c r="AC9" s="115">
        <f ca="1">IF(AA$9 = 0, 0, IFERROR((AA9 - AB9) / AB9, 0))</f>
        <v>0.20198088512135154</v>
      </c>
      <c r="AD9" s="141"/>
      <c r="AE9" s="119">
        <f ca="1">JJCH!AE10</f>
        <v>26119529.880000003</v>
      </c>
      <c r="AF9" s="118">
        <f ca="1">JJCH!AF10</f>
        <v>19627354.850000005</v>
      </c>
      <c r="AG9" s="115">
        <f ca="1">IF(AE$9 = 0, 0, IFERROR((AE9 - AF9) / AF9, 0))</f>
        <v>0.33077177641183758</v>
      </c>
      <c r="AH9" s="119">
        <f ca="1">JJCH!AH10</f>
        <v>54641773.819999985</v>
      </c>
      <c r="AI9" s="118">
        <f ca="1">JJCH!AI10</f>
        <v>44907410.800000004</v>
      </c>
      <c r="AJ9" s="115">
        <f ca="1">IF(AH$9 = 0, 0, IFERROR((AH9 - AI9) / AI9, 0))</f>
        <v>0.21676518077056403</v>
      </c>
      <c r="AK9" s="119">
        <f ca="1">JJCH!AK10</f>
        <v>43296071.219999999</v>
      </c>
      <c r="AL9" s="118">
        <f ca="1">JJCH!AL10</f>
        <v>33644690.030000016</v>
      </c>
      <c r="AM9" s="115">
        <f ca="1">IF(AK$9 = 0, 0, IFERROR((AK9 - AL9) / AL9, 0))</f>
        <v>0.28686194408074855</v>
      </c>
      <c r="AN9" s="119">
        <f ca="1">JJCH!AN10</f>
        <v>42495302.259999998</v>
      </c>
      <c r="AO9" s="118">
        <f ca="1">JJCH!AO10</f>
        <v>37466286.419999994</v>
      </c>
      <c r="AP9" s="115">
        <f ca="1">IF(AN$9 = 0, 0, IFERROR((AN9 - AO9) / AO9, 0))</f>
        <v>0.13422776369198547</v>
      </c>
      <c r="AQ9" s="119">
        <f ca="1">JJCH!AQ10</f>
        <v>53877647.719999976</v>
      </c>
      <c r="AR9" s="118">
        <f ca="1">JJCH!AR10</f>
        <v>42407722.07</v>
      </c>
      <c r="AS9" s="115">
        <f ca="1">JJCH!AS10</f>
        <v>0.27046785561995584</v>
      </c>
      <c r="AT9" s="119">
        <f ca="1">JJCH!AT10</f>
        <v>28914008.109999996</v>
      </c>
      <c r="AU9" s="118">
        <f ca="1">JJCH!AU10</f>
        <v>23818319.960000005</v>
      </c>
      <c r="AV9" s="115">
        <f ca="1">IF(AT$9 = 0, 0, IFERROR((AT9 - AU9) / AU9, 0))</f>
        <v>0.21393986471579796</v>
      </c>
      <c r="AW9" s="119">
        <f ca="1">JJCH!AW10</f>
        <v>32645477.41</v>
      </c>
      <c r="AX9" s="118">
        <f ca="1">JJCH!AX10</f>
        <v>26234696.540000007</v>
      </c>
      <c r="AY9" s="115">
        <f ca="1">IF(AW$9 = 0, 0, IFERROR((AW9 - AX9) / AX9, 0))</f>
        <v>0.24436268436440592</v>
      </c>
      <c r="AZ9" s="119">
        <f ca="1">JJCH!AZ10</f>
        <v>55433540.000000007</v>
      </c>
      <c r="BA9" s="118">
        <f ca="1">JJCH!BA10</f>
        <v>49515003.089999996</v>
      </c>
      <c r="BB9" s="115">
        <f ca="1">IF(AZ$9 = 0, 0, IFERROR((AZ9 - BA9) / BA9, 0))</f>
        <v>0.11953017349594619</v>
      </c>
      <c r="BC9" s="119">
        <f ca="1">JJCH!BC10</f>
        <v>47003946.229999997</v>
      </c>
      <c r="BD9" s="118">
        <f ca="1">JJCH!BD10</f>
        <v>42052609.989999995</v>
      </c>
      <c r="BE9" s="115">
        <f ca="1">IF(BC$9 = 0, 0, IFERROR((BC9 - BD9) / BD9, 0))</f>
        <v>0.11774147291160804</v>
      </c>
      <c r="BF9" s="119">
        <f ca="1">JJCH!BF10</f>
        <v>47812179.729999997</v>
      </c>
      <c r="BG9" s="118">
        <f ca="1">JJCH!BG10</f>
        <v>41937640.960000016</v>
      </c>
      <c r="BH9" s="115">
        <f ca="1">IF(BF$9 = 0, 0, IFERROR((BF9 - BG9) / BG9, 0))</f>
        <v>0.14007794991623626</v>
      </c>
      <c r="BI9" s="119">
        <f ca="1">JJCH!BI10</f>
        <v>62584965.400000013</v>
      </c>
      <c r="BJ9" s="118">
        <f ca="1">JJCH!BJ10</f>
        <v>48767499.420000017</v>
      </c>
      <c r="BK9" s="115">
        <f ca="1">IF(BI$9 = 0, 0, IFERROR((BI9 - BJ9) / BJ9, 0))</f>
        <v>0.28333349350147985</v>
      </c>
      <c r="BL9" s="119">
        <f ca="1">JJCH!BL10</f>
        <v>31919356.690000013</v>
      </c>
      <c r="BM9" s="118">
        <f ca="1">JJCH!BM10</f>
        <v>27739843.739999998</v>
      </c>
      <c r="BN9" s="115">
        <f ca="1">IF(BL$9 = 0, 0, IFERROR((BL9 - BM9) / BM9, 0))</f>
        <v>0.15066822254565498</v>
      </c>
      <c r="BO9" s="158" t="str">
        <f>E9</f>
        <v>Total Company</v>
      </c>
      <c r="BP9" s="248" t="str">
        <f>$D9</f>
        <v>GROSS DEMAND</v>
      </c>
    </row>
    <row r="10" spans="1:68" ht="15" hidden="1" thickTop="1" x14ac:dyDescent="0.2">
      <c r="A10" s="6" t="str">
        <f>A$9</f>
        <v>&lt;&gt; -99</v>
      </c>
      <c r="B10" s="3" t="str">
        <f t="shared" ref="B10" si="0">B$9</f>
        <v>&gt;= 0</v>
      </c>
      <c r="D10" s="237"/>
      <c r="E10" s="136" t="s">
        <v>130</v>
      </c>
      <c r="F10" s="120">
        <f ca="1">SUMIFS(GROSS_AMT_T, CHANNEL_COUNT, $A$2, IS_JJCC, $B$2, CUST_GROUP, $A10, RECENCY_GROUP, $B10, TIMEFRAME, F$1)</f>
        <v>454337427.28999996</v>
      </c>
      <c r="G10" s="111">
        <f ca="1">SUMIFS(GROSS_AMT_T, CHANNEL_COUNT, $A$2, IS_JJCC, $B$2, CUST_GROUP, $A10, RECENCY_GROUP, $B10, TIMEFRAME, G$1)</f>
        <v>362030734.43000001</v>
      </c>
      <c r="H10" s="108">
        <f t="shared" ref="H10:H11" ca="1" si="1">IF(F$9 = 0, 0, IFERROR((F10 - G10) / G10, 0))</f>
        <v>0.25496921692389574</v>
      </c>
      <c r="I10" s="141"/>
      <c r="J10" s="120">
        <f ca="1">SUMIFS(GROSS_AMT_T, CHANNEL_COUNT, $A$2, IS_JJCC, $B$2, CUST_GROUP, $A10, RECENCY_GROUP, $B10, TIMEFRAME, J$1)</f>
        <v>541146592.02999997</v>
      </c>
      <c r="K10" s="111">
        <f ca="1">SUMIFS(GROSS_AMT_T, CHANNEL_COUNT, $A$2, IS_JJCC, $B$2, CUST_GROUP, $A10, RECENCY_GROUP, $B10, TIMEFRAME, K$1)</f>
        <v>448755733.35999995</v>
      </c>
      <c r="L10" s="108">
        <f t="shared" ref="L10:L11" ca="1" si="2">IF(J$9 = 0, 0, IFERROR((J10 - K10) / K10, 0))</f>
        <v>0.20588229141550021</v>
      </c>
      <c r="M10" s="141"/>
      <c r="N10" s="120">
        <f ca="1">SUMIFS(GROSS_AMT_T, CHANNEL_COUNT, $A$2, IS_JJCC, $B$2, CUST_GROUP, $A10, RECENCY_GROUP, $B10, TIMEFRAME, N$1)</f>
        <v>541146592.02999997</v>
      </c>
      <c r="O10" s="111">
        <f ca="1">SUMIFS(GROSS_AMT_T, CHANNEL_COUNT, $A$2, IS_JJCC, $B$2, CUST_GROUP, $A10, RECENCY_GROUP, $B10, TIMEFRAME, O$1)</f>
        <v>448755733.35999995</v>
      </c>
      <c r="P10" s="108">
        <f t="shared" ref="P10:P11" ca="1" si="3">IF(N$9 = 0, 0, IFERROR((N10 - O10) / O10, 0))</f>
        <v>0.20588229141550021</v>
      </c>
      <c r="Q10" s="141"/>
      <c r="R10" s="120">
        <f ca="1">SUMIFS(GROSS_AMT_T, CHANNEL_COUNT, $A$2, IS_JJCC, $B$2, CUST_GROUP, $A10, RECENCY_GROUP, $B10, TIMEFRAME, R$1)</f>
        <v>124681259.65000001</v>
      </c>
      <c r="S10" s="111">
        <f ca="1">SUMIFS(GROSS_AMT_T, CHANNEL_COUNT, $A$2, IS_JJCC, $B$2, CUST_GROUP, $A10, RECENCY_GROUP, $B10, TIMEFRAME, S$1)</f>
        <v>100406645.18999998</v>
      </c>
      <c r="T10" s="108">
        <f t="shared" ref="T10:T11" ca="1" si="4">IF(R$9 = 0, 0, IFERROR((R10 - S10) / S10, 0))</f>
        <v>0.24176302687999437</v>
      </c>
      <c r="U10" s="120">
        <f ca="1">SUMIFS(GROSS_AMT_T, CHANNEL_COUNT, $A$2, IS_JJCC, $B$2, CUST_GROUP, $A10, RECENCY_GROUP, $B10, TIMEFRAME, U$1)</f>
        <v>125847594.13</v>
      </c>
      <c r="V10" s="111">
        <f ca="1">SUMIFS(GROSS_AMT_T, CHANNEL_COUNT, $A$2, IS_JJCC, $B$2, CUST_GROUP, $A10, RECENCY_GROUP, $B10, TIMEFRAME, V$1)</f>
        <v>104889212.57999998</v>
      </c>
      <c r="W10" s="108">
        <f t="shared" ref="W10:W11" ca="1" si="5">IF(U$9 = 0, 0, IFERROR((U10 - V10) / V10, 0))</f>
        <v>0.19981446170181569</v>
      </c>
      <c r="X10" s="120">
        <f ca="1">SUMIFS(GROSS_AMT_T, CHANNEL_COUNT, $A$2, IS_JJCC, $B$2, CUST_GROUP, $A10, RECENCY_GROUP, $B10, TIMEFRAME, X$1)</f>
        <v>135568526.95000005</v>
      </c>
      <c r="Y10" s="111">
        <f ca="1">SUMIFS(GROSS_AMT_T, CHANNEL_COUNT, $A$2, IS_JJCC, $B$2, CUST_GROUP, $A10, RECENCY_GROUP, $B10, TIMEFRAME, Y$1)</f>
        <v>118904342.41</v>
      </c>
      <c r="Z10" s="108">
        <f t="shared" ref="Z10:Z11" ca="1" si="6">IF(X$9 = 0, 0, IFERROR((X10 - Y10) / Y10, 0))</f>
        <v>0.14014782136836892</v>
      </c>
      <c r="AA10" s="120">
        <f ca="1">SUMIFS(GROSS_AMT_T, CHANNEL_COUNT, $A$2, IS_JJCC, $B$2, CUST_GROUP, $A10, RECENCY_GROUP, $B10, TIMEFRAME, AA$1)</f>
        <v>142445561.91000003</v>
      </c>
      <c r="AB10" s="111">
        <f ca="1">SUMIFS(GROSS_AMT_T, CHANNEL_COUNT, $A$2, IS_JJCC, $B$2, CUST_GROUP, $A10, RECENCY_GROUP, $B10, TIMEFRAME, AB$1)</f>
        <v>118509007.65000001</v>
      </c>
      <c r="AC10" s="108">
        <f t="shared" ref="AC10:AC11" ca="1" si="7">IF(AA$9 = 0, 0, IFERROR((AA10 - AB10) / AB10, 0))</f>
        <v>0.20198088512135154</v>
      </c>
      <c r="AD10" s="141"/>
      <c r="AE10" s="120">
        <f ca="1">SUMIFS(GROSS_AMT_T, CHANNEL_COUNT, $A$2, IS_JJCC, $B$2, CUST_GROUP, $A10, RECENCY_GROUP, $B10, TIMEFRAME, AE$1)</f>
        <v>26119529.880000003</v>
      </c>
      <c r="AF10" s="111">
        <f ca="1">SUMIFS(GROSS_AMT_T, CHANNEL_COUNT, $A$2, IS_JJCC, $B$2, CUST_GROUP, $A10, RECENCY_GROUP, $B10, TIMEFRAME, AF$1)</f>
        <v>19627354.850000005</v>
      </c>
      <c r="AG10" s="108">
        <f t="shared" ref="AG10:AG11" ca="1" si="8">IF(AE$9 = 0, 0, IFERROR((AE10 - AF10) / AF10, 0))</f>
        <v>0.33077177641183758</v>
      </c>
      <c r="AH10" s="120">
        <f ca="1">SUMIFS(GROSS_AMT_T, CHANNEL_COUNT, $A$2, IS_JJCC, $B$2, CUST_GROUP, $A10, RECENCY_GROUP, $B10, TIMEFRAME, AH$1)</f>
        <v>54641773.819999985</v>
      </c>
      <c r="AI10" s="111">
        <f ca="1">SUMIFS(GROSS_AMT_T, CHANNEL_COUNT, $A$2, IS_JJCC, $B$2, CUST_GROUP, $A10, RECENCY_GROUP, $B10, TIMEFRAME, AI$1)</f>
        <v>44907410.800000004</v>
      </c>
      <c r="AJ10" s="108">
        <f t="shared" ref="AJ10:AJ11" ca="1" si="9">IF(AH$9 = 0, 0, IFERROR((AH10 - AI10) / AI10, 0))</f>
        <v>0.21676518077056403</v>
      </c>
      <c r="AK10" s="120">
        <f ca="1">SUMIFS(GROSS_AMT_T, CHANNEL_COUNT, $A$2, IS_JJCC, $B$2, CUST_GROUP, $A10, RECENCY_GROUP, $B10, TIMEFRAME, AK$1)</f>
        <v>43296071.219999999</v>
      </c>
      <c r="AL10" s="111">
        <f ca="1">SUMIFS(GROSS_AMT_T, CHANNEL_COUNT, $A$2, IS_JJCC, $B$2, CUST_GROUP, $A10, RECENCY_GROUP, $B10, TIMEFRAME, AL$1)</f>
        <v>33644690.030000016</v>
      </c>
      <c r="AM10" s="108">
        <f t="shared" ref="AM10:AM11" ca="1" si="10">IF(AK$9 = 0, 0, IFERROR((AK10 - AL10) / AL10, 0))</f>
        <v>0.28686194408074855</v>
      </c>
      <c r="AN10" s="120">
        <f ca="1">SUMIFS(GROSS_AMT_T, CHANNEL_COUNT, $A$2, IS_JJCC, $B$2, CUST_GROUP, $A10, RECENCY_GROUP, $B10, TIMEFRAME, AN$1)</f>
        <v>42495302.259999998</v>
      </c>
      <c r="AO10" s="111">
        <f ca="1">SUMIFS(GROSS_AMT_T, CHANNEL_COUNT, $A$2, IS_JJCC, $B$2, CUST_GROUP, $A10, RECENCY_GROUP, $B10, TIMEFRAME, AO$1)</f>
        <v>37466286.419999994</v>
      </c>
      <c r="AP10" s="108">
        <f t="shared" ref="AP10:AP11" ca="1" si="11">IF(AN$9 = 0, 0, IFERROR((AN10 - AO10) / AO10, 0))</f>
        <v>0.13422776369198547</v>
      </c>
      <c r="AQ10" s="120">
        <f ca="1">SUMIFS(GROSS_AMT_T, CHANNEL_COUNT, $A$2, IS_JJCC, $B$2, CUST_GROUP, $A10, RECENCY_GROUP, $B10, TIMEFRAME, AQ$1)</f>
        <v>53877647.719999976</v>
      </c>
      <c r="AR10" s="111">
        <f ca="1">SUMIFS(GROSS_AMT_T, CHANNEL_COUNT, $A$2, IS_JJCC, $B$2, CUST_GROUP, $A10, RECENCY_GROUP, $B10, TIMEFRAME, AR$1)</f>
        <v>42407722.07</v>
      </c>
      <c r="AS10" s="108">
        <f t="shared" ref="AS10:AS11" ca="1" si="12">IF(AQ$9 = 0, 0, IFERROR((AQ10 - AR10) / AR10, 0))</f>
        <v>0.27046785561995584</v>
      </c>
      <c r="AT10" s="120">
        <f ca="1">SUMIFS(GROSS_AMT_T, CHANNEL_COUNT, $A$2, IS_JJCC, $B$2, CUST_GROUP, $A10, RECENCY_GROUP, $B10, TIMEFRAME, AT$1)</f>
        <v>28914008.109999996</v>
      </c>
      <c r="AU10" s="111">
        <f ca="1">SUMIFS(GROSS_AMT_T, CHANNEL_COUNT, $A$2, IS_JJCC, $B$2, CUST_GROUP, $A10, RECENCY_GROUP, $B10, TIMEFRAME, AU$1)</f>
        <v>23818319.960000005</v>
      </c>
      <c r="AV10" s="108">
        <f t="shared" ref="AV10:AV11" ca="1" si="13">IF(AT$9 = 0, 0, IFERROR((AT10 - AU10) / AU10, 0))</f>
        <v>0.21393986471579796</v>
      </c>
      <c r="AW10" s="120">
        <f ca="1">SUMIFS(GROSS_AMT_T, CHANNEL_COUNT, $A$2, IS_JJCC, $B$2, CUST_GROUP, $A10, RECENCY_GROUP, $B10, TIMEFRAME, AW$1)</f>
        <v>32645477.41</v>
      </c>
      <c r="AX10" s="111">
        <f ca="1">SUMIFS(GROSS_AMT_T, CHANNEL_COUNT, $A$2, IS_JJCC, $B$2, CUST_GROUP, $A10, RECENCY_GROUP, $B10, TIMEFRAME, AX$1)</f>
        <v>26234696.540000007</v>
      </c>
      <c r="AY10" s="108">
        <f t="shared" ref="AY10:AY11" ca="1" si="14">IF(AW$9 = 0, 0, IFERROR((AW10 - AX10) / AX10, 0))</f>
        <v>0.24436268436440592</v>
      </c>
      <c r="AZ10" s="120">
        <f ca="1">SUMIFS(GROSS_AMT_T, CHANNEL_COUNT, $A$2, IS_JJCC, $B$2, CUST_GROUP, $A10, RECENCY_GROUP, $B10, TIMEFRAME, AZ$1)</f>
        <v>55433540.000000007</v>
      </c>
      <c r="BA10" s="111">
        <f ca="1">SUMIFS(GROSS_AMT_T, CHANNEL_COUNT, $A$2, IS_JJCC, $B$2, CUST_GROUP, $A10, RECENCY_GROUP, $B10, TIMEFRAME, BA$1)</f>
        <v>49515003.089999996</v>
      </c>
      <c r="BB10" s="108">
        <f t="shared" ref="BB10:BB11" ca="1" si="15">IF(AZ$9 = 0, 0, IFERROR((AZ10 - BA10) / BA10, 0))</f>
        <v>0.11953017349594619</v>
      </c>
      <c r="BC10" s="120">
        <f ca="1">SUMIFS(GROSS_AMT_T, CHANNEL_COUNT, $A$2, IS_JJCC, $B$2, CUST_GROUP, $A10, RECENCY_GROUP, $B10, TIMEFRAME, BC$1)</f>
        <v>47003946.229999997</v>
      </c>
      <c r="BD10" s="111">
        <f ca="1">SUMIFS(GROSS_AMT_T, CHANNEL_COUNT, $A$2, IS_JJCC, $B$2, CUST_GROUP, $A10, RECENCY_GROUP, $B10, TIMEFRAME, BD$1)</f>
        <v>42052609.989999995</v>
      </c>
      <c r="BE10" s="108">
        <f t="shared" ref="BE10:BE11" ca="1" si="16">IF(BC$9 = 0, 0, IFERROR((BC10 - BD10) / BD10, 0))</f>
        <v>0.11774147291160804</v>
      </c>
      <c r="BF10" s="120">
        <f ca="1">SUMIFS(GROSS_AMT_T, CHANNEL_COUNT, $A$2, IS_JJCC, $B$2, CUST_GROUP, $A10, RECENCY_GROUP, $B10, TIMEFRAME, BF$1)</f>
        <v>47812179.729999997</v>
      </c>
      <c r="BG10" s="111">
        <f ca="1">SUMIFS(GROSS_AMT_T, CHANNEL_COUNT, $A$2, IS_JJCC, $B$2, CUST_GROUP, $A10, RECENCY_GROUP, $B10, TIMEFRAME, BG$1)</f>
        <v>41937640.960000016</v>
      </c>
      <c r="BH10" s="108">
        <f t="shared" ref="BH10:BH11" ca="1" si="17">IF(BF$9 = 0, 0, IFERROR((BF10 - BG10) / BG10, 0))</f>
        <v>0.14007794991623626</v>
      </c>
      <c r="BI10" s="120">
        <f ca="1">SUMIFS(GROSS_AMT_T, CHANNEL_COUNT, $A$2, IS_JJCC, $B$2, CUST_GROUP, $A10, RECENCY_GROUP, $B10, TIMEFRAME, BI$1)</f>
        <v>62584965.400000013</v>
      </c>
      <c r="BJ10" s="111">
        <f ca="1">SUMIFS(GROSS_AMT_T, CHANNEL_COUNT, $A$2, IS_JJCC, $B$2, CUST_GROUP, $A10, RECENCY_GROUP, $B10, TIMEFRAME, BJ$1)</f>
        <v>48767499.420000017</v>
      </c>
      <c r="BK10" s="108">
        <f t="shared" ref="BK10:BK11" ca="1" si="18">IF(BI$9 = 0, 0, IFERROR((BI10 - BJ10) / BJ10, 0))</f>
        <v>0.28333349350147985</v>
      </c>
      <c r="BL10" s="120">
        <f ca="1">SUMIFS(GROSS_AMT_T, CHANNEL_COUNT, $A$2, IS_JJCC, $B$2, CUST_GROUP, $A10, RECENCY_GROUP, $B10, TIMEFRAME, BL$1)</f>
        <v>31919356.690000013</v>
      </c>
      <c r="BM10" s="111">
        <f ca="1">SUMIFS(GROSS_AMT_T, CHANNEL_COUNT, $A$2, IS_JJCC, $B$2, CUST_GROUP, $A10, RECENCY_GROUP, $B10, TIMEFRAME, BM$1)</f>
        <v>27739843.739999998</v>
      </c>
      <c r="BN10" s="108">
        <f t="shared" ref="BN10:BN11" ca="1" si="19">IF(BL$9 = 0, 0, IFERROR((BL10 - BM10) / BM10, 0))</f>
        <v>0.15066822254565498</v>
      </c>
      <c r="BO10" s="152" t="str">
        <f t="shared" ref="BO10:BO13" si="20">E10</f>
        <v>All Transactions</v>
      </c>
      <c r="BP10" s="249"/>
    </row>
    <row r="11" spans="1:68" hidden="1" x14ac:dyDescent="0.2">
      <c r="A11" s="6" t="s">
        <v>80</v>
      </c>
      <c r="B11" s="3" t="s">
        <v>65</v>
      </c>
      <c r="D11" s="237"/>
      <c r="E11" s="77" t="s">
        <v>132</v>
      </c>
      <c r="F11" s="121">
        <f ca="1">SUMIFS(GROSS_AMT_T, CHANNEL_COUNT, $A$2, IS_JJCC, $B$2, CUST_GROUP, $A11, RECENCY_GROUP, $B11, TIMEFRAME, F$1)</f>
        <v>454337427.28999996</v>
      </c>
      <c r="G11" s="104">
        <f ca="1">SUMIFS(GROSS_AMT_T, CHANNEL_COUNT, $A$2, IS_JJCC, $B$2, CUST_GROUP, $A11, RECENCY_GROUP, $B11, TIMEFRAME, G$1)</f>
        <v>362030734.43000001</v>
      </c>
      <c r="H11" s="48">
        <f t="shared" ca="1" si="1"/>
        <v>0.25496921692389574</v>
      </c>
      <c r="I11" s="141"/>
      <c r="J11" s="121">
        <f ca="1">SUMIFS(GROSS_AMT_T, CHANNEL_COUNT, $A$2, IS_JJCC, $B$2, CUST_GROUP, $A11, RECENCY_GROUP, $B11, TIMEFRAME, J$1)</f>
        <v>541146592.02999997</v>
      </c>
      <c r="K11" s="104">
        <f ca="1">SUMIFS(GROSS_AMT_T, CHANNEL_COUNT, $A$2, IS_JJCC, $B$2, CUST_GROUP, $A11, RECENCY_GROUP, $B11, TIMEFRAME, K$1)</f>
        <v>448755733.35999995</v>
      </c>
      <c r="L11" s="48">
        <f t="shared" ca="1" si="2"/>
        <v>0.20588229141550021</v>
      </c>
      <c r="M11" s="141"/>
      <c r="N11" s="121">
        <f ca="1">SUMIFS(GROSS_AMT_T, CHANNEL_COUNT, $A$2, IS_JJCC, $B$2, CUST_GROUP, $A11, RECENCY_GROUP, $B11, TIMEFRAME, N$1)</f>
        <v>541146592.02999997</v>
      </c>
      <c r="O11" s="104">
        <f ca="1">SUMIFS(GROSS_AMT_T, CHANNEL_COUNT, $A$2, IS_JJCC, $B$2, CUST_GROUP, $A11, RECENCY_GROUP, $B11, TIMEFRAME, O$1)</f>
        <v>448755733.35999995</v>
      </c>
      <c r="P11" s="48">
        <f t="shared" ca="1" si="3"/>
        <v>0.20588229141550021</v>
      </c>
      <c r="Q11" s="141"/>
      <c r="R11" s="121">
        <f ca="1">SUMIFS(GROSS_AMT_T, CHANNEL_COUNT, $A$2, IS_JJCC, $B$2, CUST_GROUP, $A11, RECENCY_GROUP, $B11, TIMEFRAME, R$1)</f>
        <v>124681259.65000001</v>
      </c>
      <c r="S11" s="104">
        <f ca="1">SUMIFS(GROSS_AMT_T, CHANNEL_COUNT, $A$2, IS_JJCC, $B$2, CUST_GROUP, $A11, RECENCY_GROUP, $B11, TIMEFRAME, S$1)</f>
        <v>100406645.18999998</v>
      </c>
      <c r="T11" s="48">
        <f t="shared" ca="1" si="4"/>
        <v>0.24176302687999437</v>
      </c>
      <c r="U11" s="121">
        <f ca="1">SUMIFS(GROSS_AMT_T, CHANNEL_COUNT, $A$2, IS_JJCC, $B$2, CUST_GROUP, $A11, RECENCY_GROUP, $B11, TIMEFRAME, U$1)</f>
        <v>125847594.13</v>
      </c>
      <c r="V11" s="104">
        <f ca="1">SUMIFS(GROSS_AMT_T, CHANNEL_COUNT, $A$2, IS_JJCC, $B$2, CUST_GROUP, $A11, RECENCY_GROUP, $B11, TIMEFRAME, V$1)</f>
        <v>104889212.57999998</v>
      </c>
      <c r="W11" s="48">
        <f t="shared" ca="1" si="5"/>
        <v>0.19981446170181569</v>
      </c>
      <c r="X11" s="121">
        <f ca="1">SUMIFS(GROSS_AMT_T, CHANNEL_COUNT, $A$2, IS_JJCC, $B$2, CUST_GROUP, $A11, RECENCY_GROUP, $B11, TIMEFRAME, X$1)</f>
        <v>135568526.95000005</v>
      </c>
      <c r="Y11" s="104">
        <f ca="1">SUMIFS(GROSS_AMT_T, CHANNEL_COUNT, $A$2, IS_JJCC, $B$2, CUST_GROUP, $A11, RECENCY_GROUP, $B11, TIMEFRAME, Y$1)</f>
        <v>118904342.41</v>
      </c>
      <c r="Z11" s="48">
        <f t="shared" ca="1" si="6"/>
        <v>0.14014782136836892</v>
      </c>
      <c r="AA11" s="121">
        <f ca="1">SUMIFS(GROSS_AMT_T, CHANNEL_COUNT, $A$2, IS_JJCC, $B$2, CUST_GROUP, $A11, RECENCY_GROUP, $B11, TIMEFRAME, AA$1)</f>
        <v>142445561.91000003</v>
      </c>
      <c r="AB11" s="104">
        <f ca="1">SUMIFS(GROSS_AMT_T, CHANNEL_COUNT, $A$2, IS_JJCC, $B$2, CUST_GROUP, $A11, RECENCY_GROUP, $B11, TIMEFRAME, AB$1)</f>
        <v>118509007.65000001</v>
      </c>
      <c r="AC11" s="48">
        <f t="shared" ca="1" si="7"/>
        <v>0.20198088512135154</v>
      </c>
      <c r="AD11" s="141"/>
      <c r="AE11" s="121">
        <f ca="1">SUMIFS(GROSS_AMT_T, CHANNEL_COUNT, $A$2, IS_JJCC, $B$2, CUST_GROUP, $A11, RECENCY_GROUP, $B11, TIMEFRAME, AE$1)</f>
        <v>26119529.880000003</v>
      </c>
      <c r="AF11" s="104">
        <f ca="1">SUMIFS(GROSS_AMT_T, CHANNEL_COUNT, $A$2, IS_JJCC, $B$2, CUST_GROUP, $A11, RECENCY_GROUP, $B11, TIMEFRAME, AF$1)</f>
        <v>19627354.850000005</v>
      </c>
      <c r="AG11" s="48">
        <f t="shared" ca="1" si="8"/>
        <v>0.33077177641183758</v>
      </c>
      <c r="AH11" s="121">
        <f ca="1">SUMIFS(GROSS_AMT_T, CHANNEL_COUNT, $A$2, IS_JJCC, $B$2, CUST_GROUP, $A11, RECENCY_GROUP, $B11, TIMEFRAME, AH$1)</f>
        <v>54641773.819999985</v>
      </c>
      <c r="AI11" s="104">
        <f ca="1">SUMIFS(GROSS_AMT_T, CHANNEL_COUNT, $A$2, IS_JJCC, $B$2, CUST_GROUP, $A11, RECENCY_GROUP, $B11, TIMEFRAME, AI$1)</f>
        <v>44907410.800000004</v>
      </c>
      <c r="AJ11" s="48">
        <f t="shared" ca="1" si="9"/>
        <v>0.21676518077056403</v>
      </c>
      <c r="AK11" s="121">
        <f ca="1">SUMIFS(GROSS_AMT_T, CHANNEL_COUNT, $A$2, IS_JJCC, $B$2, CUST_GROUP, $A11, RECENCY_GROUP, $B11, TIMEFRAME, AK$1)</f>
        <v>43296071.219999999</v>
      </c>
      <c r="AL11" s="104">
        <f ca="1">SUMIFS(GROSS_AMT_T, CHANNEL_COUNT, $A$2, IS_JJCC, $B$2, CUST_GROUP, $A11, RECENCY_GROUP, $B11, TIMEFRAME, AL$1)</f>
        <v>33644690.030000016</v>
      </c>
      <c r="AM11" s="48">
        <f t="shared" ca="1" si="10"/>
        <v>0.28686194408074855</v>
      </c>
      <c r="AN11" s="121">
        <f ca="1">SUMIFS(GROSS_AMT_T, CHANNEL_COUNT, $A$2, IS_JJCC, $B$2, CUST_GROUP, $A11, RECENCY_GROUP, $B11, TIMEFRAME, AN$1)</f>
        <v>42495302.259999998</v>
      </c>
      <c r="AO11" s="104">
        <f ca="1">SUMIFS(GROSS_AMT_T, CHANNEL_COUNT, $A$2, IS_JJCC, $B$2, CUST_GROUP, $A11, RECENCY_GROUP, $B11, TIMEFRAME, AO$1)</f>
        <v>37466286.419999994</v>
      </c>
      <c r="AP11" s="48">
        <f t="shared" ca="1" si="11"/>
        <v>0.13422776369198547</v>
      </c>
      <c r="AQ11" s="121">
        <f ca="1">SUMIFS(GROSS_AMT_T, CHANNEL_COUNT, $A$2, IS_JJCC, $B$2, CUST_GROUP, $A11, RECENCY_GROUP, $B11, TIMEFRAME, AQ$1)</f>
        <v>53877647.719999976</v>
      </c>
      <c r="AR11" s="104">
        <f ca="1">SUMIFS(GROSS_AMT_T, CHANNEL_COUNT, $A$2, IS_JJCC, $B$2, CUST_GROUP, $A11, RECENCY_GROUP, $B11, TIMEFRAME, AR$1)</f>
        <v>42407722.07</v>
      </c>
      <c r="AS11" s="48">
        <f t="shared" ca="1" si="12"/>
        <v>0.27046785561995584</v>
      </c>
      <c r="AT11" s="121">
        <f ca="1">SUMIFS(GROSS_AMT_T, CHANNEL_COUNT, $A$2, IS_JJCC, $B$2, CUST_GROUP, $A11, RECENCY_GROUP, $B11, TIMEFRAME, AT$1)</f>
        <v>28914008.109999996</v>
      </c>
      <c r="AU11" s="104">
        <f ca="1">SUMIFS(GROSS_AMT_T, CHANNEL_COUNT, $A$2, IS_JJCC, $B$2, CUST_GROUP, $A11, RECENCY_GROUP, $B11, TIMEFRAME, AU$1)</f>
        <v>23818319.960000005</v>
      </c>
      <c r="AV11" s="48">
        <f t="shared" ca="1" si="13"/>
        <v>0.21393986471579796</v>
      </c>
      <c r="AW11" s="121">
        <f ca="1">SUMIFS(GROSS_AMT_T, CHANNEL_COUNT, $A$2, IS_JJCC, $B$2, CUST_GROUP, $A11, RECENCY_GROUP, $B11, TIMEFRAME, AW$1)</f>
        <v>32645477.41</v>
      </c>
      <c r="AX11" s="104">
        <f ca="1">SUMIFS(GROSS_AMT_T, CHANNEL_COUNT, $A$2, IS_JJCC, $B$2, CUST_GROUP, $A11, RECENCY_GROUP, $B11, TIMEFRAME, AX$1)</f>
        <v>26234696.540000007</v>
      </c>
      <c r="AY11" s="48">
        <f t="shared" ca="1" si="14"/>
        <v>0.24436268436440592</v>
      </c>
      <c r="AZ11" s="121">
        <f ca="1">SUMIFS(GROSS_AMT_T, CHANNEL_COUNT, $A$2, IS_JJCC, $B$2, CUST_GROUP, $A11, RECENCY_GROUP, $B11, TIMEFRAME, AZ$1)</f>
        <v>55433540.000000007</v>
      </c>
      <c r="BA11" s="104">
        <f ca="1">SUMIFS(GROSS_AMT_T, CHANNEL_COUNT, $A$2, IS_JJCC, $B$2, CUST_GROUP, $A11, RECENCY_GROUP, $B11, TIMEFRAME, BA$1)</f>
        <v>49515003.089999996</v>
      </c>
      <c r="BB11" s="48">
        <f t="shared" ca="1" si="15"/>
        <v>0.11953017349594619</v>
      </c>
      <c r="BC11" s="121">
        <f ca="1">SUMIFS(GROSS_AMT_T, CHANNEL_COUNT, $A$2, IS_JJCC, $B$2, CUST_GROUP, $A11, RECENCY_GROUP, $B11, TIMEFRAME, BC$1)</f>
        <v>47003946.229999997</v>
      </c>
      <c r="BD11" s="104">
        <f ca="1">SUMIFS(GROSS_AMT_T, CHANNEL_COUNT, $A$2, IS_JJCC, $B$2, CUST_GROUP, $A11, RECENCY_GROUP, $B11, TIMEFRAME, BD$1)</f>
        <v>42052609.989999995</v>
      </c>
      <c r="BE11" s="48">
        <f t="shared" ca="1" si="16"/>
        <v>0.11774147291160804</v>
      </c>
      <c r="BF11" s="121">
        <f ca="1">SUMIFS(GROSS_AMT_T, CHANNEL_COUNT, $A$2, IS_JJCC, $B$2, CUST_GROUP, $A11, RECENCY_GROUP, $B11, TIMEFRAME, BF$1)</f>
        <v>47812179.729999997</v>
      </c>
      <c r="BG11" s="104">
        <f ca="1">SUMIFS(GROSS_AMT_T, CHANNEL_COUNT, $A$2, IS_JJCC, $B$2, CUST_GROUP, $A11, RECENCY_GROUP, $B11, TIMEFRAME, BG$1)</f>
        <v>41937640.960000016</v>
      </c>
      <c r="BH11" s="48">
        <f t="shared" ca="1" si="17"/>
        <v>0.14007794991623626</v>
      </c>
      <c r="BI11" s="121">
        <f ca="1">SUMIFS(GROSS_AMT_T, CHANNEL_COUNT, $A$2, IS_JJCC, $B$2, CUST_GROUP, $A11, RECENCY_GROUP, $B11, TIMEFRAME, BI$1)</f>
        <v>62584965.400000013</v>
      </c>
      <c r="BJ11" s="104">
        <f ca="1">SUMIFS(GROSS_AMT_T, CHANNEL_COUNT, $A$2, IS_JJCC, $B$2, CUST_GROUP, $A11, RECENCY_GROUP, $B11, TIMEFRAME, BJ$1)</f>
        <v>48767499.420000017</v>
      </c>
      <c r="BK11" s="48">
        <f t="shared" ca="1" si="18"/>
        <v>0.28333349350147985</v>
      </c>
      <c r="BL11" s="121">
        <f ca="1">SUMIFS(GROSS_AMT_T, CHANNEL_COUNT, $A$2, IS_JJCC, $B$2, CUST_GROUP, $A11, RECENCY_GROUP, $B11, TIMEFRAME, BL$1)</f>
        <v>31919356.690000013</v>
      </c>
      <c r="BM11" s="104">
        <f ca="1">SUMIFS(GROSS_AMT_T, CHANNEL_COUNT, $A$2, IS_JJCC, $B$2, CUST_GROUP, $A11, RECENCY_GROUP, $B11, TIMEFRAME, BM$1)</f>
        <v>27739843.739999998</v>
      </c>
      <c r="BN11" s="48">
        <f t="shared" ca="1" si="19"/>
        <v>0.15066822254565498</v>
      </c>
      <c r="BO11" s="154" t="str">
        <f t="shared" si="20"/>
        <v>Identified Customers</v>
      </c>
      <c r="BP11" s="249"/>
    </row>
    <row r="12" spans="1:68" hidden="1" x14ac:dyDescent="0.2">
      <c r="A12" s="6"/>
      <c r="D12" s="237"/>
      <c r="E12" s="76" t="s">
        <v>131</v>
      </c>
      <c r="F12" s="33">
        <f ca="1">IFERROR(F10 / F9, 0)</f>
        <v>1</v>
      </c>
      <c r="G12" s="8">
        <f ca="1">IFERROR(G10 / G9, 0)</f>
        <v>1</v>
      </c>
      <c r="H12" s="20">
        <f ca="1">IF(F$9 = 0, 0, IFERROR((F12 - G12) * 10000, 0))</f>
        <v>0</v>
      </c>
      <c r="I12" s="88"/>
      <c r="J12" s="33">
        <f ca="1">IFERROR(J10 / J9, 0)</f>
        <v>1</v>
      </c>
      <c r="K12" s="8">
        <f ca="1">IFERROR(K10 / K9, 0)</f>
        <v>1</v>
      </c>
      <c r="L12" s="20">
        <f ca="1">IF(J$9 = 0, 0, IFERROR((J12 - K12) * 10000, 0))</f>
        <v>0</v>
      </c>
      <c r="M12" s="88"/>
      <c r="N12" s="33">
        <f ca="1">IFERROR(N10 / N9, 0)</f>
        <v>1</v>
      </c>
      <c r="O12" s="8">
        <f ca="1">IFERROR(O10 / O9, 0)</f>
        <v>1</v>
      </c>
      <c r="P12" s="20">
        <f ca="1">IF(N$9 = 0, 0, IFERROR((N12 - O12) * 10000, 0))</f>
        <v>0</v>
      </c>
      <c r="Q12" s="88"/>
      <c r="R12" s="33">
        <f ca="1">IFERROR(R10 / R9, 0)</f>
        <v>1</v>
      </c>
      <c r="S12" s="8">
        <f ca="1">IFERROR(S10 / S9, 0)</f>
        <v>1</v>
      </c>
      <c r="T12" s="20">
        <f ca="1">IF(R$9 = 0, 0, IFERROR((R12 - S12) * 10000, 0))</f>
        <v>0</v>
      </c>
      <c r="U12" s="33">
        <f ca="1">IFERROR(U10 / U9, 0)</f>
        <v>1</v>
      </c>
      <c r="V12" s="8">
        <f ca="1">IFERROR(V10 / V9, 0)</f>
        <v>1</v>
      </c>
      <c r="W12" s="20">
        <f ca="1">IF(U$9 = 0, 0, IFERROR((U12 - V12) * 10000, 0))</f>
        <v>0</v>
      </c>
      <c r="X12" s="33">
        <f ca="1">IFERROR(X10 / X9, 0)</f>
        <v>1</v>
      </c>
      <c r="Y12" s="8">
        <f ca="1">IFERROR(Y10 / Y9, 0)</f>
        <v>1</v>
      </c>
      <c r="Z12" s="20">
        <f ca="1">IF(X$9 = 0, 0, IFERROR((X12 - Y12) * 10000, 0))</f>
        <v>0</v>
      </c>
      <c r="AA12" s="33">
        <f ca="1">IFERROR(AA10 / AA9, 0)</f>
        <v>1</v>
      </c>
      <c r="AB12" s="8">
        <f ca="1">IFERROR(AB10 / AB9, 0)</f>
        <v>1</v>
      </c>
      <c r="AC12" s="20">
        <f ca="1">IF(AA$9 = 0, 0, IFERROR((AA12 - AB12) * 10000, 0))</f>
        <v>0</v>
      </c>
      <c r="AD12" s="88"/>
      <c r="AE12" s="33">
        <f ca="1">IFERROR(AE10 / AE9, 0)</f>
        <v>1</v>
      </c>
      <c r="AF12" s="8">
        <f ca="1">IFERROR(AF10 / AF9, 0)</f>
        <v>1</v>
      </c>
      <c r="AG12" s="20">
        <f ca="1">IF(AE$9 = 0, 0, IFERROR((AE12 - AF12) * 10000, 0))</f>
        <v>0</v>
      </c>
      <c r="AH12" s="33">
        <f ca="1">IFERROR(AH10 / AH9, 0)</f>
        <v>1</v>
      </c>
      <c r="AI12" s="8">
        <f ca="1">IFERROR(AI10 / AI9, 0)</f>
        <v>1</v>
      </c>
      <c r="AJ12" s="20">
        <f ca="1">IF(AH$9 = 0, 0, IFERROR((AH12 - AI12) * 10000, 0))</f>
        <v>0</v>
      </c>
      <c r="AK12" s="33">
        <f ca="1">IFERROR(AK10 / AK9, 0)</f>
        <v>1</v>
      </c>
      <c r="AL12" s="8">
        <f ca="1">IFERROR(AL10 / AL9, 0)</f>
        <v>1</v>
      </c>
      <c r="AM12" s="20">
        <f ca="1">IF(AK$9 = 0, 0, IFERROR((AK12 - AL12) * 10000, 0))</f>
        <v>0</v>
      </c>
      <c r="AN12" s="33">
        <f ca="1">IFERROR(AN10 / AN9, 0)</f>
        <v>1</v>
      </c>
      <c r="AO12" s="8">
        <f ca="1">IFERROR(AO10 / AO9, 0)</f>
        <v>1</v>
      </c>
      <c r="AP12" s="20">
        <f ca="1">IF(AN$9 = 0, 0, IFERROR((AN12 - AO12) * 10000, 0))</f>
        <v>0</v>
      </c>
      <c r="AQ12" s="33">
        <f ca="1">IFERROR(AQ10 / AQ9, 0)</f>
        <v>1</v>
      </c>
      <c r="AR12" s="8">
        <f ca="1">IFERROR(AR10 / AR9, 0)</f>
        <v>1</v>
      </c>
      <c r="AS12" s="20">
        <f ca="1">IF(AQ$9 = 0, 0, IFERROR((AQ12 - AR12) * 10000, 0))</f>
        <v>0</v>
      </c>
      <c r="AT12" s="33">
        <f ca="1">IFERROR(AT10 / AT9, 0)</f>
        <v>1</v>
      </c>
      <c r="AU12" s="8">
        <f ca="1">IFERROR(AU10 / AU9, 0)</f>
        <v>1</v>
      </c>
      <c r="AV12" s="20">
        <f ca="1">IF(AT$9 = 0, 0, IFERROR((AT12 - AU12) * 10000, 0))</f>
        <v>0</v>
      </c>
      <c r="AW12" s="33">
        <f ca="1">IFERROR(AW10 / AW9, 0)</f>
        <v>1</v>
      </c>
      <c r="AX12" s="8">
        <f ca="1">IFERROR(AX10 / AX9, 0)</f>
        <v>1</v>
      </c>
      <c r="AY12" s="20">
        <f ca="1">IF(AW$9 = 0, 0, IFERROR((AW12 - AX12) * 10000, 0))</f>
        <v>0</v>
      </c>
      <c r="AZ12" s="33">
        <f ca="1">IFERROR(AZ10 / AZ9, 0)</f>
        <v>1</v>
      </c>
      <c r="BA12" s="8">
        <f ca="1">IFERROR(BA10 / BA9, 0)</f>
        <v>1</v>
      </c>
      <c r="BB12" s="20">
        <f ca="1">IF(AZ$9 = 0, 0, IFERROR((AZ12 - BA12) * 10000, 0))</f>
        <v>0</v>
      </c>
      <c r="BC12" s="33">
        <f ca="1">IFERROR(BC10 / BC9, 0)</f>
        <v>1</v>
      </c>
      <c r="BD12" s="8">
        <f ca="1">IFERROR(BD10 / BD9, 0)</f>
        <v>1</v>
      </c>
      <c r="BE12" s="20">
        <f ca="1">IF(BC$9 = 0, 0, IFERROR((BC12 - BD12) * 10000, 0))</f>
        <v>0</v>
      </c>
      <c r="BF12" s="33">
        <f ca="1">IFERROR(BF10 / BF9, 0)</f>
        <v>1</v>
      </c>
      <c r="BG12" s="8">
        <f ca="1">IFERROR(BG10 / BG9, 0)</f>
        <v>1</v>
      </c>
      <c r="BH12" s="20">
        <f ca="1">IF(BF$9 = 0, 0, IFERROR((BF12 - BG12) * 10000, 0))</f>
        <v>0</v>
      </c>
      <c r="BI12" s="33">
        <f ca="1">IFERROR(BI10 / BI9, 0)</f>
        <v>1</v>
      </c>
      <c r="BJ12" s="8">
        <f ca="1">IFERROR(BJ10 / BJ9, 0)</f>
        <v>1</v>
      </c>
      <c r="BK12" s="20">
        <f ca="1">IF(BI$9 = 0, 0, IFERROR((BI12 - BJ12) * 10000, 0))</f>
        <v>0</v>
      </c>
      <c r="BL12" s="33">
        <f ca="1">IFERROR(BL10 / BL9, 0)</f>
        <v>1</v>
      </c>
      <c r="BM12" s="8">
        <f ca="1">IFERROR(BM10 / BM9, 0)</f>
        <v>1</v>
      </c>
      <c r="BN12" s="20">
        <f ca="1">IF(BL$9 = 0, 0, IFERROR((BL12 - BM12) * 10000, 0))</f>
        <v>0</v>
      </c>
      <c r="BO12" s="155" t="str">
        <f t="shared" si="20"/>
        <v>% to Total Company</v>
      </c>
      <c r="BP12" s="249"/>
    </row>
    <row r="13" spans="1:68" hidden="1" x14ac:dyDescent="0.2">
      <c r="A13" s="6"/>
      <c r="D13" s="239"/>
      <c r="E13" s="78" t="s">
        <v>133</v>
      </c>
      <c r="F13" s="30">
        <f ca="1">IFERROR(F11 / F10, 0)</f>
        <v>1</v>
      </c>
      <c r="G13" s="14">
        <f ca="1">IFERROR(G11 / G10, 0)</f>
        <v>1</v>
      </c>
      <c r="H13" s="19">
        <f ca="1">IF(F$9 = 0, 0, IFERROR((F13 - G13) * 10000, 0))</f>
        <v>0</v>
      </c>
      <c r="I13" s="88"/>
      <c r="J13" s="30">
        <f ca="1">IFERROR(J11 / J10, 0)</f>
        <v>1</v>
      </c>
      <c r="K13" s="14">
        <f ca="1">IFERROR(K11 / K10, 0)</f>
        <v>1</v>
      </c>
      <c r="L13" s="19">
        <f ca="1">IF(J$9 = 0, 0, IFERROR((J13 - K13) * 10000, 0))</f>
        <v>0</v>
      </c>
      <c r="M13" s="88"/>
      <c r="N13" s="30">
        <f ca="1">IFERROR(N11 / N10, 0)</f>
        <v>1</v>
      </c>
      <c r="O13" s="14">
        <f ca="1">IFERROR(O11 / O10, 0)</f>
        <v>1</v>
      </c>
      <c r="P13" s="19">
        <f ca="1">IF(N$9 = 0, 0, IFERROR((N13 - O13) * 10000, 0))</f>
        <v>0</v>
      </c>
      <c r="Q13" s="88"/>
      <c r="R13" s="30">
        <f ca="1">IFERROR(R11 / R10, 0)</f>
        <v>1</v>
      </c>
      <c r="S13" s="14">
        <f ca="1">IFERROR(S11 / S10, 0)</f>
        <v>1</v>
      </c>
      <c r="T13" s="19">
        <f ca="1">IF(R$9 = 0, 0, IFERROR((R13 - S13) * 10000, 0))</f>
        <v>0</v>
      </c>
      <c r="U13" s="30">
        <f ca="1">IFERROR(U11 / U10, 0)</f>
        <v>1</v>
      </c>
      <c r="V13" s="14">
        <f ca="1">IFERROR(V11 / V10, 0)</f>
        <v>1</v>
      </c>
      <c r="W13" s="19">
        <f ca="1">IF(U$9 = 0, 0, IFERROR((U13 - V13) * 10000, 0))</f>
        <v>0</v>
      </c>
      <c r="X13" s="30">
        <f ca="1">IFERROR(X11 / X10, 0)</f>
        <v>1</v>
      </c>
      <c r="Y13" s="14">
        <f ca="1">IFERROR(Y11 / Y10, 0)</f>
        <v>1</v>
      </c>
      <c r="Z13" s="19">
        <f ca="1">IF(X$9 = 0, 0, IFERROR((X13 - Y13) * 10000, 0))</f>
        <v>0</v>
      </c>
      <c r="AA13" s="30">
        <f ca="1">IFERROR(AA11 / AA10, 0)</f>
        <v>1</v>
      </c>
      <c r="AB13" s="14">
        <f ca="1">IFERROR(AB11 / AB10, 0)</f>
        <v>1</v>
      </c>
      <c r="AC13" s="19">
        <f ca="1">IF(AA$9 = 0, 0, IFERROR((AA13 - AB13) * 10000, 0))</f>
        <v>0</v>
      </c>
      <c r="AD13" s="88"/>
      <c r="AE13" s="30">
        <f ca="1">IFERROR(AE11 / AE10, 0)</f>
        <v>1</v>
      </c>
      <c r="AF13" s="14">
        <f ca="1">IFERROR(AF11 / AF10, 0)</f>
        <v>1</v>
      </c>
      <c r="AG13" s="19">
        <f ca="1">IF(AE$9 = 0, 0, IFERROR((AE13 - AF13) * 10000, 0))</f>
        <v>0</v>
      </c>
      <c r="AH13" s="30">
        <f ca="1">IFERROR(AH11 / AH10, 0)</f>
        <v>1</v>
      </c>
      <c r="AI13" s="14">
        <f ca="1">IFERROR(AI11 / AI10, 0)</f>
        <v>1</v>
      </c>
      <c r="AJ13" s="19">
        <f ca="1">IF(AH$9 = 0, 0, IFERROR((AH13 - AI13) * 10000, 0))</f>
        <v>0</v>
      </c>
      <c r="AK13" s="30">
        <f ca="1">IFERROR(AK11 / AK10, 0)</f>
        <v>1</v>
      </c>
      <c r="AL13" s="14">
        <f ca="1">IFERROR(AL11 / AL10, 0)</f>
        <v>1</v>
      </c>
      <c r="AM13" s="19">
        <f ca="1">IF(AK$9 = 0, 0, IFERROR((AK13 - AL13) * 10000, 0))</f>
        <v>0</v>
      </c>
      <c r="AN13" s="30">
        <f ca="1">IFERROR(AN11 / AN10, 0)</f>
        <v>1</v>
      </c>
      <c r="AO13" s="14">
        <f ca="1">IFERROR(AO11 / AO10, 0)</f>
        <v>1</v>
      </c>
      <c r="AP13" s="19">
        <f ca="1">IF(AN$9 = 0, 0, IFERROR((AN13 - AO13) * 10000, 0))</f>
        <v>0</v>
      </c>
      <c r="AQ13" s="30">
        <f ca="1">IFERROR(AQ11 / AQ10, 0)</f>
        <v>1</v>
      </c>
      <c r="AR13" s="14">
        <f ca="1">IFERROR(AR11 / AR10, 0)</f>
        <v>1</v>
      </c>
      <c r="AS13" s="19">
        <f ca="1">IF(AQ$9 = 0, 0, IFERROR((AQ13 - AR13) * 10000, 0))</f>
        <v>0</v>
      </c>
      <c r="AT13" s="30">
        <f ca="1">IFERROR(AT11 / AT10, 0)</f>
        <v>1</v>
      </c>
      <c r="AU13" s="14">
        <f ca="1">IFERROR(AU11 / AU10, 0)</f>
        <v>1</v>
      </c>
      <c r="AV13" s="19">
        <f ca="1">IF(AT$9 = 0, 0, IFERROR((AT13 - AU13) * 10000, 0))</f>
        <v>0</v>
      </c>
      <c r="AW13" s="30">
        <f ca="1">IFERROR(AW11 / AW10, 0)</f>
        <v>1</v>
      </c>
      <c r="AX13" s="14">
        <f ca="1">IFERROR(AX11 / AX10, 0)</f>
        <v>1</v>
      </c>
      <c r="AY13" s="19">
        <f ca="1">IF(AW$9 = 0, 0, IFERROR((AW13 - AX13) * 10000, 0))</f>
        <v>0</v>
      </c>
      <c r="AZ13" s="30">
        <f ca="1">IFERROR(AZ11 / AZ10, 0)</f>
        <v>1</v>
      </c>
      <c r="BA13" s="14">
        <f ca="1">IFERROR(BA11 / BA10, 0)</f>
        <v>1</v>
      </c>
      <c r="BB13" s="19">
        <f ca="1">IF(AZ$9 = 0, 0, IFERROR((AZ13 - BA13) * 10000, 0))</f>
        <v>0</v>
      </c>
      <c r="BC13" s="30">
        <f ca="1">IFERROR(BC11 / BC10, 0)</f>
        <v>1</v>
      </c>
      <c r="BD13" s="14">
        <f ca="1">IFERROR(BD11 / BD10, 0)</f>
        <v>1</v>
      </c>
      <c r="BE13" s="19">
        <f ca="1">IF(BC$9 = 0, 0, IFERROR((BC13 - BD13) * 10000, 0))</f>
        <v>0</v>
      </c>
      <c r="BF13" s="30">
        <f ca="1">IFERROR(BF11 / BF10, 0)</f>
        <v>1</v>
      </c>
      <c r="BG13" s="14">
        <f ca="1">IFERROR(BG11 / BG10, 0)</f>
        <v>1</v>
      </c>
      <c r="BH13" s="19">
        <f ca="1">IF(BF$9 = 0, 0, IFERROR((BF13 - BG13) * 10000, 0))</f>
        <v>0</v>
      </c>
      <c r="BI13" s="30">
        <f ca="1">IFERROR(BI11 / BI10, 0)</f>
        <v>1</v>
      </c>
      <c r="BJ13" s="14">
        <f ca="1">IFERROR(BJ11 / BJ10, 0)</f>
        <v>1</v>
      </c>
      <c r="BK13" s="19">
        <f ca="1">IF(BI$9 = 0, 0, IFERROR((BI13 - BJ13) * 10000, 0))</f>
        <v>0</v>
      </c>
      <c r="BL13" s="30">
        <f ca="1">IFERROR(BL11 / BL10, 0)</f>
        <v>1</v>
      </c>
      <c r="BM13" s="14">
        <f ca="1">IFERROR(BM11 / BM10, 0)</f>
        <v>1</v>
      </c>
      <c r="BN13" s="19">
        <f ca="1">IF(BL$9 = 0, 0, IFERROR((BL13 - BM13) * 10000, 0))</f>
        <v>0</v>
      </c>
      <c r="BO13" s="156" t="str">
        <f t="shared" si="20"/>
        <v>% Identified</v>
      </c>
      <c r="BP13" s="251"/>
    </row>
    <row r="14" spans="1:68" ht="3.75" hidden="1" customHeight="1" x14ac:dyDescent="0.2">
      <c r="A14" s="6"/>
      <c r="H14" s="4"/>
      <c r="I14" s="138"/>
      <c r="L14" s="4"/>
      <c r="M14" s="138"/>
      <c r="P14" s="4"/>
      <c r="Q14" s="138"/>
      <c r="T14" s="4"/>
      <c r="W14" s="4"/>
      <c r="Z14" s="4"/>
      <c r="AC14" s="4"/>
      <c r="AD14" s="138"/>
      <c r="AG14" s="4"/>
      <c r="AJ14" s="4"/>
      <c r="AM14" s="4"/>
      <c r="AP14" s="4"/>
      <c r="AS14" s="4"/>
      <c r="AV14" s="4"/>
      <c r="AY14" s="4"/>
      <c r="BB14" s="4"/>
      <c r="BE14" s="4"/>
      <c r="BH14" s="4"/>
      <c r="BK14" s="4"/>
      <c r="BN14" s="4"/>
    </row>
    <row r="15" spans="1:68" ht="15" hidden="1" thickBot="1" x14ac:dyDescent="0.25">
      <c r="A15" s="6" t="str">
        <f>A$9</f>
        <v>&lt;&gt; -99</v>
      </c>
      <c r="B15" s="3" t="str">
        <f t="shared" ref="B15:B16" si="21">B$9</f>
        <v>&gt;= 0</v>
      </c>
      <c r="D15" s="236" t="s">
        <v>153</v>
      </c>
      <c r="E15" s="135" t="str">
        <f>$E$9</f>
        <v>Total Company</v>
      </c>
      <c r="F15" s="119">
        <f ca="1">JJCH!F16</f>
        <v>352387613.03999978</v>
      </c>
      <c r="G15" s="118">
        <f ca="1">JJCH!G16</f>
        <v>289315147.36000001</v>
      </c>
      <c r="H15" s="115">
        <f ca="1">IF(F$9 = 0, 0, IFERROR((F15 - G15) / G15, 0))</f>
        <v>0.21800609562111026</v>
      </c>
      <c r="I15" s="141"/>
      <c r="J15" s="119">
        <f ca="1">JJCH!J16</f>
        <v>400183945.38000023</v>
      </c>
      <c r="K15" s="118">
        <f ca="1">JJCH!K16</f>
        <v>348067348.84999979</v>
      </c>
      <c r="L15" s="115">
        <f ca="1">IF(J$9 = 0, 0, IFERROR((J15 - K15) / K15, 0))</f>
        <v>0.1497313571703624</v>
      </c>
      <c r="M15" s="141"/>
      <c r="N15" s="119">
        <f ca="1">JJCH!N16</f>
        <v>400183945.38000017</v>
      </c>
      <c r="O15" s="118">
        <f ca="1">JJCH!O16</f>
        <v>348067348.84999973</v>
      </c>
      <c r="P15" s="115">
        <f ca="1">IF(N$9 = 0, 0, IFERROR((N15 - O15) / O15, 0))</f>
        <v>0.14973135717036243</v>
      </c>
      <c r="Q15" s="141"/>
      <c r="R15" s="119">
        <f ca="1">JJCH!R16</f>
        <v>95544763.839999989</v>
      </c>
      <c r="S15" s="118">
        <f ca="1">JJCH!S16</f>
        <v>82814268.25999999</v>
      </c>
      <c r="T15" s="115">
        <f ca="1">IF(R$9 = 0, 0, IFERROR((R15 - S15) / S15, 0))</f>
        <v>0.15372345668782464</v>
      </c>
      <c r="U15" s="119">
        <f ca="1">JJCH!U16</f>
        <v>96799681.490000039</v>
      </c>
      <c r="V15" s="118">
        <f ca="1">JJCH!V16</f>
        <v>83341726.909999967</v>
      </c>
      <c r="W15" s="115">
        <f ca="1">IF(U$9 = 0, 0, IFERROR((U15 - V15) / V15, 0))</f>
        <v>0.16147919030443425</v>
      </c>
      <c r="X15" s="119">
        <f ca="1">JJCH!X16</f>
        <v>101173569.09000003</v>
      </c>
      <c r="Y15" s="118">
        <f ca="1">JJCH!Y16</f>
        <v>92545336.88000004</v>
      </c>
      <c r="Z15" s="115">
        <f ca="1">IF(X$9 = 0, 0, IFERROR((X15 - Y15) / Y15, 0))</f>
        <v>9.3232490159800147E-2</v>
      </c>
      <c r="AA15" s="119">
        <f ca="1">JJCH!AA16</f>
        <v>96639014.25</v>
      </c>
      <c r="AB15" s="118">
        <f ca="1">JJCH!AB16</f>
        <v>84023488.629999995</v>
      </c>
      <c r="AC15" s="115">
        <f ca="1">IF(AA$9 = 0, 0, IFERROR((AA15 - AB15) / AB15, 0))</f>
        <v>0.15014284488415922</v>
      </c>
      <c r="AD15" s="141"/>
      <c r="AE15" s="119">
        <f ca="1">JJCH!AE16</f>
        <v>20642967.009999998</v>
      </c>
      <c r="AF15" s="118">
        <f ca="1">JJCH!AF16</f>
        <v>16113348.669999998</v>
      </c>
      <c r="AG15" s="115">
        <f ca="1">IF(AE$9 = 0, 0, IFERROR((AE15 - AF15) / AF15, 0))</f>
        <v>0.28110968320528501</v>
      </c>
      <c r="AH15" s="119">
        <f ca="1">JJCH!AH16</f>
        <v>41258716.480000019</v>
      </c>
      <c r="AI15" s="118">
        <f ca="1">JJCH!AI16</f>
        <v>35890631.190000005</v>
      </c>
      <c r="AJ15" s="115">
        <f ca="1">IF(AH$9 = 0, 0, IFERROR((AH15 - AI15) / AI15, 0))</f>
        <v>0.1495678708346509</v>
      </c>
      <c r="AK15" s="119">
        <f ca="1">JJCH!AK16</f>
        <v>33103350.189999998</v>
      </c>
      <c r="AL15" s="118">
        <f ca="1">JJCH!AL16</f>
        <v>28996998.040000003</v>
      </c>
      <c r="AM15" s="115">
        <f ca="1">IF(AK$9 = 0, 0, IFERROR((AK15 - AL15) / AL15, 0))</f>
        <v>0.14161300919272657</v>
      </c>
      <c r="AN15" s="119">
        <f ca="1">JJCH!AN16</f>
        <v>32777536.229999989</v>
      </c>
      <c r="AO15" s="118">
        <f ca="1">JJCH!AO16</f>
        <v>30117773.629999992</v>
      </c>
      <c r="AP15" s="115">
        <f ca="1">IF(AN$9 = 0, 0, IFERROR((AN15 - AO15) / AO15, 0))</f>
        <v>8.831205894152272E-2</v>
      </c>
      <c r="AQ15" s="119">
        <f ca="1">JJCH!AQ16</f>
        <v>41220990.630000003</v>
      </c>
      <c r="AR15" s="118">
        <f ca="1">JJCH!AR16</f>
        <v>33237425.229999993</v>
      </c>
      <c r="AS15" s="115">
        <f ca="1">JJCH!AS16</f>
        <v>0.24019807024023238</v>
      </c>
      <c r="AT15" s="119">
        <f ca="1">JJCH!AT16</f>
        <v>22327721.770000003</v>
      </c>
      <c r="AU15" s="118">
        <f ca="1">JJCH!AU16</f>
        <v>18994140.109999992</v>
      </c>
      <c r="AV15" s="115">
        <f ca="1">IF(AT$9 = 0, 0, IFERROR((AT15 - AU15) / AU15, 0))</f>
        <v>0.17550579498173516</v>
      </c>
      <c r="AW15" s="119">
        <f ca="1">JJCH!AW16</f>
        <v>24874850.499999996</v>
      </c>
      <c r="AX15" s="118">
        <f ca="1">JJCH!AX16</f>
        <v>20608806.680000003</v>
      </c>
      <c r="AY15" s="115">
        <f ca="1">IF(AW$9 = 0, 0, IFERROR((AW15 - AX15) / AX15, 0))</f>
        <v>0.20700101108425711</v>
      </c>
      <c r="AZ15" s="119">
        <f ca="1">JJCH!AZ16</f>
        <v>41282656.00999999</v>
      </c>
      <c r="BA15" s="118">
        <f ca="1">JJCH!BA16</f>
        <v>38092788.649999976</v>
      </c>
      <c r="BB15" s="115">
        <f ca="1">IF(AZ$9 = 0, 0, IFERROR((AZ15 - BA15) / BA15, 0))</f>
        <v>8.3739402470866781E-2</v>
      </c>
      <c r="BC15" s="119">
        <f ca="1">JJCH!BC16</f>
        <v>34590229.900000006</v>
      </c>
      <c r="BD15" s="118">
        <f ca="1">JJCH!BD16</f>
        <v>32940249.110000011</v>
      </c>
      <c r="BE15" s="115">
        <f ca="1">IF(BC$9 = 0, 0, IFERROR((BC15 - BD15) / BD15, 0))</f>
        <v>5.0090112691318224E-2</v>
      </c>
      <c r="BF15" s="119">
        <f ca="1">JJCH!BF16</f>
        <v>34196977.75</v>
      </c>
      <c r="BG15" s="118">
        <f ca="1">JJCH!BG16</f>
        <v>31010938.329999994</v>
      </c>
      <c r="BH15" s="115">
        <f ca="1">IF(BF$9 = 0, 0, IFERROR((BF15 - BG15) / BG15, 0))</f>
        <v>0.10273921369602124</v>
      </c>
      <c r="BI15" s="119">
        <f ca="1">JJCH!BI16</f>
        <v>40546057.939999998</v>
      </c>
      <c r="BJ15" s="118">
        <f ca="1">JJCH!BJ16</f>
        <v>33213188.680000003</v>
      </c>
      <c r="BK15" s="115">
        <f ca="1">IF(BI$9 = 0, 0, IFERROR((BI15 - BJ15) / BJ15, 0))</f>
        <v>0.22078185056695956</v>
      </c>
      <c r="BL15" s="119">
        <f ca="1">JJCH!BL16</f>
        <v>21731317.339999992</v>
      </c>
      <c r="BM15" s="118">
        <f ca="1">JJCH!BM16</f>
        <v>19691881.539999992</v>
      </c>
      <c r="BN15" s="115">
        <f ca="1">IF(BL$9 = 0, 0, IFERROR((BL15 - BM15) / BM15, 0))</f>
        <v>0.1035673404726363</v>
      </c>
      <c r="BO15" s="158" t="str">
        <f t="shared" ref="BO15:BO19" si="22">E15</f>
        <v>Total Company</v>
      </c>
      <c r="BP15" s="248" t="s">
        <v>134</v>
      </c>
    </row>
    <row r="16" spans="1:68" x14ac:dyDescent="0.2">
      <c r="A16" s="169" t="str">
        <f>A$9</f>
        <v>&lt;&gt; -99</v>
      </c>
      <c r="B16" s="3" t="str">
        <f t="shared" si="21"/>
        <v>&gt;= 0</v>
      </c>
      <c r="D16" s="237"/>
      <c r="E16" s="136" t="str">
        <f>$E$10</f>
        <v>All Transactions</v>
      </c>
      <c r="F16" s="120">
        <f ca="1">SUMIFS(SOLD_AMT_T, CHANNEL_COUNT, $A$2, IS_JJCC, $B$2, CUST_GROUP, $A16, RECENCY_GROUP, $B16, TIMEFRAME, F$1)</f>
        <v>352387613.03999978</v>
      </c>
      <c r="G16" s="111">
        <f ca="1">SUMIFS(SOLD_AMT_T, CHANNEL_COUNT, $A$2, IS_JJCC, $B$2, CUST_GROUP, $A16, RECENCY_GROUP, $B16, TIMEFRAME, G$1)</f>
        <v>289315147.36000001</v>
      </c>
      <c r="H16" s="108">
        <f t="shared" ref="H16:H17" ca="1" si="23">IF(F$9 = 0, 0, IFERROR((F16 - G16) / G16, 0))</f>
        <v>0.21800609562111026</v>
      </c>
      <c r="I16" s="141"/>
      <c r="J16" s="120">
        <f ca="1">SUMIFS(SOLD_AMT_T, CHANNEL_COUNT, $A$2, IS_JJCC, $B$2, CUST_GROUP, $A16, RECENCY_GROUP, $B16, TIMEFRAME, J$1)</f>
        <v>400183945.38000023</v>
      </c>
      <c r="K16" s="111">
        <f ca="1">SUMIFS(SOLD_AMT_T, CHANNEL_COUNT, $A$2, IS_JJCC, $B$2, CUST_GROUP, $A16, RECENCY_GROUP, $B16, TIMEFRAME, K$1)</f>
        <v>348067348.84999979</v>
      </c>
      <c r="L16" s="108">
        <f t="shared" ref="L16:L17" ca="1" si="24">IF(J$9 = 0, 0, IFERROR((J16 - K16) / K16, 0))</f>
        <v>0.1497313571703624</v>
      </c>
      <c r="M16" s="141"/>
      <c r="N16" s="120">
        <f ca="1">SUMIFS(SOLD_AMT_T, CHANNEL_COUNT, $A$2, IS_JJCC, $B$2, CUST_GROUP, $A16, RECENCY_GROUP, $B16, TIMEFRAME, N$1)</f>
        <v>400183945.38000017</v>
      </c>
      <c r="O16" s="111">
        <f ca="1">SUMIFS(SOLD_AMT_T, CHANNEL_COUNT, $A$2, IS_JJCC, $B$2, CUST_GROUP, $A16, RECENCY_GROUP, $B16, TIMEFRAME, O$1)</f>
        <v>348067348.84999973</v>
      </c>
      <c r="P16" s="108">
        <f t="shared" ref="P16:P17" ca="1" si="25">IF(N$9 = 0, 0, IFERROR((N16 - O16) / O16, 0))</f>
        <v>0.14973135717036243</v>
      </c>
      <c r="Q16" s="141"/>
      <c r="R16" s="120">
        <f ca="1">SUMIFS(SOLD_AMT_T, CHANNEL_COUNT, $A$2, IS_JJCC, $B$2, CUST_GROUP, $A16, RECENCY_GROUP, $B16, TIMEFRAME, R$1)</f>
        <v>95544763.839999989</v>
      </c>
      <c r="S16" s="111">
        <f ca="1">SUMIFS(SOLD_AMT_T, CHANNEL_COUNT, $A$2, IS_JJCC, $B$2, CUST_GROUP, $A16, RECENCY_GROUP, $B16, TIMEFRAME, S$1)</f>
        <v>82814268.25999999</v>
      </c>
      <c r="T16" s="108">
        <f t="shared" ref="T16:T17" ca="1" si="26">IF(R$9 = 0, 0, IFERROR((R16 - S16) / S16, 0))</f>
        <v>0.15372345668782464</v>
      </c>
      <c r="U16" s="120">
        <f ca="1">SUMIFS(SOLD_AMT_T, CHANNEL_COUNT, $A$2, IS_JJCC, $B$2, CUST_GROUP, $A16, RECENCY_GROUP, $B16, TIMEFRAME, U$1)</f>
        <v>96799681.490000039</v>
      </c>
      <c r="V16" s="111">
        <f ca="1">SUMIFS(SOLD_AMT_T, CHANNEL_COUNT, $A$2, IS_JJCC, $B$2, CUST_GROUP, $A16, RECENCY_GROUP, $B16, TIMEFRAME, V$1)</f>
        <v>83341726.909999967</v>
      </c>
      <c r="W16" s="108">
        <f t="shared" ref="W16:W17" ca="1" si="27">IF(U$9 = 0, 0, IFERROR((U16 - V16) / V16, 0))</f>
        <v>0.16147919030443425</v>
      </c>
      <c r="X16" s="120">
        <f ca="1">SUMIFS(SOLD_AMT_T, CHANNEL_COUNT, $A$2, IS_JJCC, $B$2, CUST_GROUP, $A16, RECENCY_GROUP, $B16, TIMEFRAME, X$1)</f>
        <v>101173569.09000003</v>
      </c>
      <c r="Y16" s="111">
        <f ca="1">SUMIFS(SOLD_AMT_T, CHANNEL_COUNT, $A$2, IS_JJCC, $B$2, CUST_GROUP, $A16, RECENCY_GROUP, $B16, TIMEFRAME, Y$1)</f>
        <v>92545336.88000004</v>
      </c>
      <c r="Z16" s="108">
        <f t="shared" ref="Z16:Z17" ca="1" si="28">IF(X$9 = 0, 0, IFERROR((X16 - Y16) / Y16, 0))</f>
        <v>9.3232490159800147E-2</v>
      </c>
      <c r="AA16" s="120">
        <f ca="1">SUMIFS(SOLD_AMT_T, CHANNEL_COUNT, $A$2, IS_JJCC, $B$2, CUST_GROUP, $A16, RECENCY_GROUP, $B16, TIMEFRAME, AA$1)</f>
        <v>96639014.25</v>
      </c>
      <c r="AB16" s="111">
        <f ca="1">SUMIFS(SOLD_AMT_T, CHANNEL_COUNT, $A$2, IS_JJCC, $B$2, CUST_GROUP, $A16, RECENCY_GROUP, $B16, TIMEFRAME, AB$1)</f>
        <v>84023488.629999995</v>
      </c>
      <c r="AC16" s="108">
        <f t="shared" ref="AC16:AC17" ca="1" si="29">IF(AA$9 = 0, 0, IFERROR((AA16 - AB16) / AB16, 0))</f>
        <v>0.15014284488415922</v>
      </c>
      <c r="AD16" s="141"/>
      <c r="AE16" s="120">
        <f ca="1">SUMIFS(SOLD_AMT_T, CHANNEL_COUNT, $A$2, IS_JJCC, $B$2, CUST_GROUP, $A16, RECENCY_GROUP, $B16, TIMEFRAME, AE$1)</f>
        <v>20642967.009999998</v>
      </c>
      <c r="AF16" s="111">
        <f ca="1">SUMIFS(SOLD_AMT_T, CHANNEL_COUNT, $A$2, IS_JJCC, $B$2, CUST_GROUP, $A16, RECENCY_GROUP, $B16, TIMEFRAME, AF$1)</f>
        <v>16113348.669999998</v>
      </c>
      <c r="AG16" s="108">
        <f t="shared" ref="AG16:AG17" ca="1" si="30">IF(AE$9 = 0, 0, IFERROR((AE16 - AF16) / AF16, 0))</f>
        <v>0.28110968320528501</v>
      </c>
      <c r="AH16" s="120">
        <f ca="1">SUMIFS(SOLD_AMT_T, CHANNEL_COUNT, $A$2, IS_JJCC, $B$2, CUST_GROUP, $A16, RECENCY_GROUP, $B16, TIMEFRAME, AH$1)</f>
        <v>41258716.480000019</v>
      </c>
      <c r="AI16" s="111">
        <f ca="1">SUMIFS(SOLD_AMT_T, CHANNEL_COUNT, $A$2, IS_JJCC, $B$2, CUST_GROUP, $A16, RECENCY_GROUP, $B16, TIMEFRAME, AI$1)</f>
        <v>35890631.190000005</v>
      </c>
      <c r="AJ16" s="108">
        <f t="shared" ref="AJ16:AJ17" ca="1" si="31">IF(AH$9 = 0, 0, IFERROR((AH16 - AI16) / AI16, 0))</f>
        <v>0.1495678708346509</v>
      </c>
      <c r="AK16" s="120">
        <f ca="1">SUMIFS(SOLD_AMT_T, CHANNEL_COUNT, $A$2, IS_JJCC, $B$2, CUST_GROUP, $A16, RECENCY_GROUP, $B16, TIMEFRAME, AK$1)</f>
        <v>33103350.189999998</v>
      </c>
      <c r="AL16" s="111">
        <f ca="1">SUMIFS(SOLD_AMT_T, CHANNEL_COUNT, $A$2, IS_JJCC, $B$2, CUST_GROUP, $A16, RECENCY_GROUP, $B16, TIMEFRAME, AL$1)</f>
        <v>28996998.040000003</v>
      </c>
      <c r="AM16" s="108">
        <f t="shared" ref="AM16:AM17" ca="1" si="32">IF(AK$9 = 0, 0, IFERROR((AK16 - AL16) / AL16, 0))</f>
        <v>0.14161300919272657</v>
      </c>
      <c r="AN16" s="120">
        <f ca="1">SUMIFS(SOLD_AMT_T, CHANNEL_COUNT, $A$2, IS_JJCC, $B$2, CUST_GROUP, $A16, RECENCY_GROUP, $B16, TIMEFRAME, AN$1)</f>
        <v>32777536.229999989</v>
      </c>
      <c r="AO16" s="111">
        <f ca="1">SUMIFS(SOLD_AMT_T, CHANNEL_COUNT, $A$2, IS_JJCC, $B$2, CUST_GROUP, $A16, RECENCY_GROUP, $B16, TIMEFRAME, AO$1)</f>
        <v>30117773.629999992</v>
      </c>
      <c r="AP16" s="108">
        <f t="shared" ref="AP16:AP17" ca="1" si="33">IF(AN$9 = 0, 0, IFERROR((AN16 - AO16) / AO16, 0))</f>
        <v>8.831205894152272E-2</v>
      </c>
      <c r="AQ16" s="120">
        <f ca="1">SUMIFS(SOLD_AMT_T, CHANNEL_COUNT, $A$2, IS_JJCC, $B$2, CUST_GROUP, $A16, RECENCY_GROUP, $B16, TIMEFRAME, AQ$1)</f>
        <v>41220990.630000003</v>
      </c>
      <c r="AR16" s="111">
        <f ca="1">SUMIFS(SOLD_AMT_T, CHANNEL_COUNT, $A$2, IS_JJCC, $B$2, CUST_GROUP, $A16, RECENCY_GROUP, $B16, TIMEFRAME, AR$1)</f>
        <v>33237425.229999993</v>
      </c>
      <c r="AS16" s="108">
        <f t="shared" ref="AS16:AS17" ca="1" si="34">IF(AQ$9 = 0, 0, IFERROR((AQ16 - AR16) / AR16, 0))</f>
        <v>0.24019807024023238</v>
      </c>
      <c r="AT16" s="120">
        <f ca="1">SUMIFS(SOLD_AMT_T, CHANNEL_COUNT, $A$2, IS_JJCC, $B$2, CUST_GROUP, $A16, RECENCY_GROUP, $B16, TIMEFRAME, AT$1)</f>
        <v>22327721.770000003</v>
      </c>
      <c r="AU16" s="111">
        <f ca="1">SUMIFS(SOLD_AMT_T, CHANNEL_COUNT, $A$2, IS_JJCC, $B$2, CUST_GROUP, $A16, RECENCY_GROUP, $B16, TIMEFRAME, AU$1)</f>
        <v>18994140.109999992</v>
      </c>
      <c r="AV16" s="108">
        <f t="shared" ref="AV16:AV17" ca="1" si="35">IF(AT$9 = 0, 0, IFERROR((AT16 - AU16) / AU16, 0))</f>
        <v>0.17550579498173516</v>
      </c>
      <c r="AW16" s="120">
        <f ca="1">SUMIFS(SOLD_AMT_T, CHANNEL_COUNT, $A$2, IS_JJCC, $B$2, CUST_GROUP, $A16, RECENCY_GROUP, $B16, TIMEFRAME, AW$1)</f>
        <v>24874850.499999996</v>
      </c>
      <c r="AX16" s="111">
        <f ca="1">SUMIFS(SOLD_AMT_T, CHANNEL_COUNT, $A$2, IS_JJCC, $B$2, CUST_GROUP, $A16, RECENCY_GROUP, $B16, TIMEFRAME, AX$1)</f>
        <v>20608806.680000003</v>
      </c>
      <c r="AY16" s="108">
        <f t="shared" ref="AY16:AY17" ca="1" si="36">IF(AW$9 = 0, 0, IFERROR((AW16 - AX16) / AX16, 0))</f>
        <v>0.20700101108425711</v>
      </c>
      <c r="AZ16" s="120">
        <f ca="1">SUMIFS(SOLD_AMT_T, CHANNEL_COUNT, $A$2, IS_JJCC, $B$2, CUST_GROUP, $A16, RECENCY_GROUP, $B16, TIMEFRAME, AZ$1)</f>
        <v>41282656.00999999</v>
      </c>
      <c r="BA16" s="111">
        <f ca="1">SUMIFS(SOLD_AMT_T, CHANNEL_COUNT, $A$2, IS_JJCC, $B$2, CUST_GROUP, $A16, RECENCY_GROUP, $B16, TIMEFRAME, BA$1)</f>
        <v>38092788.649999976</v>
      </c>
      <c r="BB16" s="108">
        <f t="shared" ref="BB16:BB17" ca="1" si="37">IF(AZ$9 = 0, 0, IFERROR((AZ16 - BA16) / BA16, 0))</f>
        <v>8.3739402470866781E-2</v>
      </c>
      <c r="BC16" s="120">
        <f ca="1">SUMIFS(SOLD_AMT_T, CHANNEL_COUNT, $A$2, IS_JJCC, $B$2, CUST_GROUP, $A16, RECENCY_GROUP, $B16, TIMEFRAME, BC$1)</f>
        <v>34590229.900000006</v>
      </c>
      <c r="BD16" s="111">
        <f ca="1">SUMIFS(SOLD_AMT_T, CHANNEL_COUNT, $A$2, IS_JJCC, $B$2, CUST_GROUP, $A16, RECENCY_GROUP, $B16, TIMEFRAME, BD$1)</f>
        <v>32940249.110000011</v>
      </c>
      <c r="BE16" s="108">
        <f t="shared" ref="BE16:BE17" ca="1" si="38">IF(BC$9 = 0, 0, IFERROR((BC16 - BD16) / BD16, 0))</f>
        <v>5.0090112691318224E-2</v>
      </c>
      <c r="BF16" s="120">
        <f ca="1">SUMIFS(SOLD_AMT_T, CHANNEL_COUNT, $A$2, IS_JJCC, $B$2, CUST_GROUP, $A16, RECENCY_GROUP, $B16, TIMEFRAME, BF$1)</f>
        <v>34196977.75</v>
      </c>
      <c r="BG16" s="111">
        <f ca="1">SUMIFS(SOLD_AMT_T, CHANNEL_COUNT, $A$2, IS_JJCC, $B$2, CUST_GROUP, $A16, RECENCY_GROUP, $B16, TIMEFRAME, BG$1)</f>
        <v>31010938.329999994</v>
      </c>
      <c r="BH16" s="108">
        <f t="shared" ref="BH16:BH17" ca="1" si="39">IF(BF$9 = 0, 0, IFERROR((BF16 - BG16) / BG16, 0))</f>
        <v>0.10273921369602124</v>
      </c>
      <c r="BI16" s="120">
        <f ca="1">SUMIFS(SOLD_AMT_T, CHANNEL_COUNT, $A$2, IS_JJCC, $B$2, CUST_GROUP, $A16, RECENCY_GROUP, $B16, TIMEFRAME, BI$1)</f>
        <v>40546057.939999998</v>
      </c>
      <c r="BJ16" s="111">
        <f ca="1">SUMIFS(SOLD_AMT_T, CHANNEL_COUNT, $A$2, IS_JJCC, $B$2, CUST_GROUP, $A16, RECENCY_GROUP, $B16, TIMEFRAME, BJ$1)</f>
        <v>33213188.680000003</v>
      </c>
      <c r="BK16" s="108">
        <f t="shared" ref="BK16:BK17" ca="1" si="40">IF(BI$9 = 0, 0, IFERROR((BI16 - BJ16) / BJ16, 0))</f>
        <v>0.22078185056695956</v>
      </c>
      <c r="BL16" s="120">
        <f ca="1">SUMIFS(SOLD_AMT_T, CHANNEL_COUNT, $A$2, IS_JJCC, $B$2, CUST_GROUP, $A16, RECENCY_GROUP, $B16, TIMEFRAME, BL$1)</f>
        <v>21731317.339999992</v>
      </c>
      <c r="BM16" s="111">
        <f ca="1">SUMIFS(SOLD_AMT_T, CHANNEL_COUNT, $A$2, IS_JJCC, $B$2, CUST_GROUP, $A16, RECENCY_GROUP, $B16, TIMEFRAME, BM$1)</f>
        <v>19691881.539999992</v>
      </c>
      <c r="BN16" s="108">
        <f t="shared" ref="BN16:BN17" ca="1" si="41">IF(BL$9 = 0, 0, IFERROR((BL16 - BM16) / BM16, 0))</f>
        <v>0.1035673404726363</v>
      </c>
      <c r="BO16" s="152" t="str">
        <f t="shared" si="22"/>
        <v>All Transactions</v>
      </c>
      <c r="BP16" s="249"/>
    </row>
    <row r="17" spans="1:68" x14ac:dyDescent="0.2">
      <c r="A17" s="169" t="str">
        <f>A$11</f>
        <v>&gt;= 1</v>
      </c>
      <c r="B17" s="3" t="str">
        <f t="shared" ref="B17" si="42">B$11</f>
        <v>&gt;= 0</v>
      </c>
      <c r="D17" s="237"/>
      <c r="E17" s="77" t="str">
        <f>$E$11</f>
        <v>Identified Customers</v>
      </c>
      <c r="F17" s="121">
        <f ca="1">SUMIFS(SOLD_AMT_T, CHANNEL_COUNT, $A$2, IS_JJCC, $B$2, CUST_GROUP, $A17, RECENCY_GROUP, $B17, TIMEFRAME, F$1)</f>
        <v>352387613.03999978</v>
      </c>
      <c r="G17" s="104">
        <f ca="1">SUMIFS(SOLD_AMT_T, CHANNEL_COUNT, $A$2, IS_JJCC, $B$2, CUST_GROUP, $A17, RECENCY_GROUP, $B17, TIMEFRAME, G$1)</f>
        <v>289315147.36000001</v>
      </c>
      <c r="H17" s="48">
        <f t="shared" ca="1" si="23"/>
        <v>0.21800609562111026</v>
      </c>
      <c r="I17" s="141"/>
      <c r="J17" s="121">
        <f ca="1">SUMIFS(SOLD_AMT_T, CHANNEL_COUNT, $A$2, IS_JJCC, $B$2, CUST_GROUP, $A17, RECENCY_GROUP, $B17, TIMEFRAME, J$1)</f>
        <v>400183945.38000023</v>
      </c>
      <c r="K17" s="104">
        <f ca="1">SUMIFS(SOLD_AMT_T, CHANNEL_COUNT, $A$2, IS_JJCC, $B$2, CUST_GROUP, $A17, RECENCY_GROUP, $B17, TIMEFRAME, K$1)</f>
        <v>348067348.84999979</v>
      </c>
      <c r="L17" s="48">
        <f t="shared" ca="1" si="24"/>
        <v>0.1497313571703624</v>
      </c>
      <c r="M17" s="141"/>
      <c r="N17" s="121">
        <f ca="1">SUMIFS(SOLD_AMT_T, CHANNEL_COUNT, $A$2, IS_JJCC, $B$2, CUST_GROUP, $A17, RECENCY_GROUP, $B17, TIMEFRAME, N$1)</f>
        <v>400183945.38000017</v>
      </c>
      <c r="O17" s="104">
        <f ca="1">SUMIFS(SOLD_AMT_T, CHANNEL_COUNT, $A$2, IS_JJCC, $B$2, CUST_GROUP, $A17, RECENCY_GROUP, $B17, TIMEFRAME, O$1)</f>
        <v>348067348.84999973</v>
      </c>
      <c r="P17" s="48">
        <f t="shared" ca="1" si="25"/>
        <v>0.14973135717036243</v>
      </c>
      <c r="Q17" s="141"/>
      <c r="R17" s="121">
        <f ca="1">SUMIFS(SOLD_AMT_T, CHANNEL_COUNT, $A$2, IS_JJCC, $B$2, CUST_GROUP, $A17, RECENCY_GROUP, $B17, TIMEFRAME, R$1)</f>
        <v>95544763.839999989</v>
      </c>
      <c r="S17" s="104">
        <f ca="1">SUMIFS(SOLD_AMT_T, CHANNEL_COUNT, $A$2, IS_JJCC, $B$2, CUST_GROUP, $A17, RECENCY_GROUP, $B17, TIMEFRAME, S$1)</f>
        <v>82814268.25999999</v>
      </c>
      <c r="T17" s="48">
        <f t="shared" ca="1" si="26"/>
        <v>0.15372345668782464</v>
      </c>
      <c r="U17" s="121">
        <f ca="1">SUMIFS(SOLD_AMT_T, CHANNEL_COUNT, $A$2, IS_JJCC, $B$2, CUST_GROUP, $A17, RECENCY_GROUP, $B17, TIMEFRAME, U$1)</f>
        <v>96799681.490000039</v>
      </c>
      <c r="V17" s="104">
        <f ca="1">SUMIFS(SOLD_AMT_T, CHANNEL_COUNT, $A$2, IS_JJCC, $B$2, CUST_GROUP, $A17, RECENCY_GROUP, $B17, TIMEFRAME, V$1)</f>
        <v>83341726.909999967</v>
      </c>
      <c r="W17" s="48">
        <f t="shared" ca="1" si="27"/>
        <v>0.16147919030443425</v>
      </c>
      <c r="X17" s="121">
        <f ca="1">SUMIFS(SOLD_AMT_T, CHANNEL_COUNT, $A$2, IS_JJCC, $B$2, CUST_GROUP, $A17, RECENCY_GROUP, $B17, TIMEFRAME, X$1)</f>
        <v>101173569.09000003</v>
      </c>
      <c r="Y17" s="104">
        <f ca="1">SUMIFS(SOLD_AMT_T, CHANNEL_COUNT, $A$2, IS_JJCC, $B$2, CUST_GROUP, $A17, RECENCY_GROUP, $B17, TIMEFRAME, Y$1)</f>
        <v>92545336.88000004</v>
      </c>
      <c r="Z17" s="48">
        <f t="shared" ca="1" si="28"/>
        <v>9.3232490159800147E-2</v>
      </c>
      <c r="AA17" s="121">
        <f ca="1">SUMIFS(SOLD_AMT_T, CHANNEL_COUNT, $A$2, IS_JJCC, $B$2, CUST_GROUP, $A17, RECENCY_GROUP, $B17, TIMEFRAME, AA$1)</f>
        <v>96639014.25</v>
      </c>
      <c r="AB17" s="104">
        <f ca="1">SUMIFS(SOLD_AMT_T, CHANNEL_COUNT, $A$2, IS_JJCC, $B$2, CUST_GROUP, $A17, RECENCY_GROUP, $B17, TIMEFRAME, AB$1)</f>
        <v>84023488.629999995</v>
      </c>
      <c r="AC17" s="48">
        <f t="shared" ca="1" si="29"/>
        <v>0.15014284488415922</v>
      </c>
      <c r="AD17" s="141"/>
      <c r="AE17" s="121">
        <f ca="1">SUMIFS(SOLD_AMT_T, CHANNEL_COUNT, $A$2, IS_JJCC, $B$2, CUST_GROUP, $A17, RECENCY_GROUP, $B17, TIMEFRAME, AE$1)</f>
        <v>20642967.009999998</v>
      </c>
      <c r="AF17" s="104">
        <f ca="1">SUMIFS(SOLD_AMT_T, CHANNEL_COUNT, $A$2, IS_JJCC, $B$2, CUST_GROUP, $A17, RECENCY_GROUP, $B17, TIMEFRAME, AF$1)</f>
        <v>16113348.669999998</v>
      </c>
      <c r="AG17" s="48">
        <f t="shared" ca="1" si="30"/>
        <v>0.28110968320528501</v>
      </c>
      <c r="AH17" s="121">
        <f ca="1">SUMIFS(SOLD_AMT_T, CHANNEL_COUNT, $A$2, IS_JJCC, $B$2, CUST_GROUP, $A17, RECENCY_GROUP, $B17, TIMEFRAME, AH$1)</f>
        <v>41258716.480000019</v>
      </c>
      <c r="AI17" s="104">
        <f ca="1">SUMIFS(SOLD_AMT_T, CHANNEL_COUNT, $A$2, IS_JJCC, $B$2, CUST_GROUP, $A17, RECENCY_GROUP, $B17, TIMEFRAME, AI$1)</f>
        <v>35890631.190000005</v>
      </c>
      <c r="AJ17" s="48">
        <f t="shared" ca="1" si="31"/>
        <v>0.1495678708346509</v>
      </c>
      <c r="AK17" s="121">
        <f ca="1">SUMIFS(SOLD_AMT_T, CHANNEL_COUNT, $A$2, IS_JJCC, $B$2, CUST_GROUP, $A17, RECENCY_GROUP, $B17, TIMEFRAME, AK$1)</f>
        <v>33103350.189999998</v>
      </c>
      <c r="AL17" s="104">
        <f ca="1">SUMIFS(SOLD_AMT_T, CHANNEL_COUNT, $A$2, IS_JJCC, $B$2, CUST_GROUP, $A17, RECENCY_GROUP, $B17, TIMEFRAME, AL$1)</f>
        <v>28996998.040000003</v>
      </c>
      <c r="AM17" s="48">
        <f t="shared" ca="1" si="32"/>
        <v>0.14161300919272657</v>
      </c>
      <c r="AN17" s="121">
        <f ca="1">SUMIFS(SOLD_AMT_T, CHANNEL_COUNT, $A$2, IS_JJCC, $B$2, CUST_GROUP, $A17, RECENCY_GROUP, $B17, TIMEFRAME, AN$1)</f>
        <v>32777536.229999989</v>
      </c>
      <c r="AO17" s="104">
        <f ca="1">SUMIFS(SOLD_AMT_T, CHANNEL_COUNT, $A$2, IS_JJCC, $B$2, CUST_GROUP, $A17, RECENCY_GROUP, $B17, TIMEFRAME, AO$1)</f>
        <v>30117773.629999992</v>
      </c>
      <c r="AP17" s="48">
        <f t="shared" ca="1" si="33"/>
        <v>8.831205894152272E-2</v>
      </c>
      <c r="AQ17" s="121">
        <f ca="1">SUMIFS(SOLD_AMT_T, CHANNEL_COUNT, $A$2, IS_JJCC, $B$2, CUST_GROUP, $A17, RECENCY_GROUP, $B17, TIMEFRAME, AQ$1)</f>
        <v>41220990.630000003</v>
      </c>
      <c r="AR17" s="104">
        <f ca="1">SUMIFS(SOLD_AMT_T, CHANNEL_COUNT, $A$2, IS_JJCC, $B$2, CUST_GROUP, $A17, RECENCY_GROUP, $B17, TIMEFRAME, AR$1)</f>
        <v>33237425.229999993</v>
      </c>
      <c r="AS17" s="48">
        <f t="shared" ca="1" si="34"/>
        <v>0.24019807024023238</v>
      </c>
      <c r="AT17" s="121">
        <f ca="1">SUMIFS(SOLD_AMT_T, CHANNEL_COUNT, $A$2, IS_JJCC, $B$2, CUST_GROUP, $A17, RECENCY_GROUP, $B17, TIMEFRAME, AT$1)</f>
        <v>22327721.770000003</v>
      </c>
      <c r="AU17" s="104">
        <f ca="1">SUMIFS(SOLD_AMT_T, CHANNEL_COUNT, $A$2, IS_JJCC, $B$2, CUST_GROUP, $A17, RECENCY_GROUP, $B17, TIMEFRAME, AU$1)</f>
        <v>18994140.109999992</v>
      </c>
      <c r="AV17" s="48">
        <f t="shared" ca="1" si="35"/>
        <v>0.17550579498173516</v>
      </c>
      <c r="AW17" s="121">
        <f ca="1">SUMIFS(SOLD_AMT_T, CHANNEL_COUNT, $A$2, IS_JJCC, $B$2, CUST_GROUP, $A17, RECENCY_GROUP, $B17, TIMEFRAME, AW$1)</f>
        <v>24874850.499999996</v>
      </c>
      <c r="AX17" s="104">
        <f ca="1">SUMIFS(SOLD_AMT_T, CHANNEL_COUNT, $A$2, IS_JJCC, $B$2, CUST_GROUP, $A17, RECENCY_GROUP, $B17, TIMEFRAME, AX$1)</f>
        <v>20608806.680000003</v>
      </c>
      <c r="AY17" s="48">
        <f t="shared" ca="1" si="36"/>
        <v>0.20700101108425711</v>
      </c>
      <c r="AZ17" s="121">
        <f ca="1">SUMIFS(SOLD_AMT_T, CHANNEL_COUNT, $A$2, IS_JJCC, $B$2, CUST_GROUP, $A17, RECENCY_GROUP, $B17, TIMEFRAME, AZ$1)</f>
        <v>41282656.00999999</v>
      </c>
      <c r="BA17" s="104">
        <f ca="1">SUMIFS(SOLD_AMT_T, CHANNEL_COUNT, $A$2, IS_JJCC, $B$2, CUST_GROUP, $A17, RECENCY_GROUP, $B17, TIMEFRAME, BA$1)</f>
        <v>38092788.649999976</v>
      </c>
      <c r="BB17" s="48">
        <f t="shared" ca="1" si="37"/>
        <v>8.3739402470866781E-2</v>
      </c>
      <c r="BC17" s="121">
        <f ca="1">SUMIFS(SOLD_AMT_T, CHANNEL_COUNT, $A$2, IS_JJCC, $B$2, CUST_GROUP, $A17, RECENCY_GROUP, $B17, TIMEFRAME, BC$1)</f>
        <v>34590229.900000006</v>
      </c>
      <c r="BD17" s="104">
        <f ca="1">SUMIFS(SOLD_AMT_T, CHANNEL_COUNT, $A$2, IS_JJCC, $B$2, CUST_GROUP, $A17, RECENCY_GROUP, $B17, TIMEFRAME, BD$1)</f>
        <v>32940249.110000011</v>
      </c>
      <c r="BE17" s="48">
        <f t="shared" ca="1" si="38"/>
        <v>5.0090112691318224E-2</v>
      </c>
      <c r="BF17" s="121">
        <f ca="1">SUMIFS(SOLD_AMT_T, CHANNEL_COUNT, $A$2, IS_JJCC, $B$2, CUST_GROUP, $A17, RECENCY_GROUP, $B17, TIMEFRAME, BF$1)</f>
        <v>34196977.75</v>
      </c>
      <c r="BG17" s="104">
        <f ca="1">SUMIFS(SOLD_AMT_T, CHANNEL_COUNT, $A$2, IS_JJCC, $B$2, CUST_GROUP, $A17, RECENCY_GROUP, $B17, TIMEFRAME, BG$1)</f>
        <v>31010938.329999994</v>
      </c>
      <c r="BH17" s="48">
        <f t="shared" ca="1" si="39"/>
        <v>0.10273921369602124</v>
      </c>
      <c r="BI17" s="121">
        <f ca="1">SUMIFS(SOLD_AMT_T, CHANNEL_COUNT, $A$2, IS_JJCC, $B$2, CUST_GROUP, $A17, RECENCY_GROUP, $B17, TIMEFRAME, BI$1)</f>
        <v>40546057.939999998</v>
      </c>
      <c r="BJ17" s="104">
        <f ca="1">SUMIFS(SOLD_AMT_T, CHANNEL_COUNT, $A$2, IS_JJCC, $B$2, CUST_GROUP, $A17, RECENCY_GROUP, $B17, TIMEFRAME, BJ$1)</f>
        <v>33213188.680000003</v>
      </c>
      <c r="BK17" s="48">
        <f t="shared" ca="1" si="40"/>
        <v>0.22078185056695956</v>
      </c>
      <c r="BL17" s="121">
        <f ca="1">SUMIFS(SOLD_AMT_T, CHANNEL_COUNT, $A$2, IS_JJCC, $B$2, CUST_GROUP, $A17, RECENCY_GROUP, $B17, TIMEFRAME, BL$1)</f>
        <v>21731317.339999992</v>
      </c>
      <c r="BM17" s="104">
        <f ca="1">SUMIFS(SOLD_AMT_T, CHANNEL_COUNT, $A$2, IS_JJCC, $B$2, CUST_GROUP, $A17, RECENCY_GROUP, $B17, TIMEFRAME, BM$1)</f>
        <v>19691881.539999992</v>
      </c>
      <c r="BN17" s="48">
        <f t="shared" ca="1" si="41"/>
        <v>0.1035673404726363</v>
      </c>
      <c r="BO17" s="154" t="str">
        <f t="shared" si="22"/>
        <v>Identified Customers</v>
      </c>
      <c r="BP17" s="249"/>
    </row>
    <row r="18" spans="1:68" x14ac:dyDescent="0.2">
      <c r="A18" s="169"/>
      <c r="D18" s="237"/>
      <c r="E18" s="76" t="str">
        <f>$E$12</f>
        <v>% to Total Company</v>
      </c>
      <c r="F18" s="33">
        <f ca="1">IFERROR(F16 / F15, 0)</f>
        <v>1</v>
      </c>
      <c r="G18" s="8">
        <f ca="1">IFERROR(G16 / G15, 0)</f>
        <v>1</v>
      </c>
      <c r="H18" s="20">
        <f t="shared" ref="H18:H19" ca="1" si="43">IF(F$9 = 0, 0, IFERROR((F18 - G18) * 10000, 0))</f>
        <v>0</v>
      </c>
      <c r="I18" s="88"/>
      <c r="J18" s="33">
        <f ca="1">IFERROR(J16 / J15, 0)</f>
        <v>1</v>
      </c>
      <c r="K18" s="8">
        <f ca="1">IFERROR(K16 / K15, 0)</f>
        <v>1</v>
      </c>
      <c r="L18" s="20">
        <f t="shared" ref="L18:L19" ca="1" si="44">IF(J$9 = 0, 0, IFERROR((J18 - K18) * 10000, 0))</f>
        <v>0</v>
      </c>
      <c r="M18" s="88"/>
      <c r="N18" s="33">
        <f ca="1">IFERROR(N16 / N15, 0)</f>
        <v>1</v>
      </c>
      <c r="O18" s="8">
        <f ca="1">IFERROR(O16 / O15, 0)</f>
        <v>1</v>
      </c>
      <c r="P18" s="20">
        <f t="shared" ref="P18:P19" ca="1" si="45">IF(N$9 = 0, 0, IFERROR((N18 - O18) * 10000, 0))</f>
        <v>0</v>
      </c>
      <c r="Q18" s="88"/>
      <c r="R18" s="33">
        <f ca="1">IFERROR(R16 / R15, 0)</f>
        <v>1</v>
      </c>
      <c r="S18" s="8">
        <f ca="1">IFERROR(S16 / S15, 0)</f>
        <v>1</v>
      </c>
      <c r="T18" s="20">
        <f t="shared" ref="T18:T19" ca="1" si="46">IF(R$9 = 0, 0, IFERROR((R18 - S18) * 10000, 0))</f>
        <v>0</v>
      </c>
      <c r="U18" s="33">
        <f ca="1">IFERROR(U16 / U15, 0)</f>
        <v>1</v>
      </c>
      <c r="V18" s="8">
        <f ca="1">IFERROR(V16 / V15, 0)</f>
        <v>1</v>
      </c>
      <c r="W18" s="20">
        <f t="shared" ref="W18:W19" ca="1" si="47">IF(U$9 = 0, 0, IFERROR((U18 - V18) * 10000, 0))</f>
        <v>0</v>
      </c>
      <c r="X18" s="33">
        <f ca="1">IFERROR(X16 / X15, 0)</f>
        <v>1</v>
      </c>
      <c r="Y18" s="8">
        <f ca="1">IFERROR(Y16 / Y15, 0)</f>
        <v>1</v>
      </c>
      <c r="Z18" s="20">
        <f t="shared" ref="Z18:Z19" ca="1" si="48">IF(X$9 = 0, 0, IFERROR((X18 - Y18) * 10000, 0))</f>
        <v>0</v>
      </c>
      <c r="AA18" s="33">
        <f ca="1">IFERROR(AA16 / AA15, 0)</f>
        <v>1</v>
      </c>
      <c r="AB18" s="8">
        <f ca="1">IFERROR(AB16 / AB15, 0)</f>
        <v>1</v>
      </c>
      <c r="AC18" s="20">
        <f t="shared" ref="AC18:AC19" ca="1" si="49">IF(AA$9 = 0, 0, IFERROR((AA18 - AB18) * 10000, 0))</f>
        <v>0</v>
      </c>
      <c r="AD18" s="88"/>
      <c r="AE18" s="33">
        <f ca="1">IFERROR(AE16 / AE15, 0)</f>
        <v>1</v>
      </c>
      <c r="AF18" s="8">
        <f ca="1">IFERROR(AF16 / AF15, 0)</f>
        <v>1</v>
      </c>
      <c r="AG18" s="20">
        <f t="shared" ref="AG18:AG19" ca="1" si="50">IF(AE$9 = 0, 0, IFERROR((AE18 - AF18) * 10000, 0))</f>
        <v>0</v>
      </c>
      <c r="AH18" s="33">
        <f ca="1">IFERROR(AH16 / AH15, 0)</f>
        <v>1</v>
      </c>
      <c r="AI18" s="8">
        <f ca="1">IFERROR(AI16 / AI15, 0)</f>
        <v>1</v>
      </c>
      <c r="AJ18" s="20">
        <f t="shared" ref="AJ18:AJ19" ca="1" si="51">IF(AH$9 = 0, 0, IFERROR((AH18 - AI18) * 10000, 0))</f>
        <v>0</v>
      </c>
      <c r="AK18" s="33">
        <f ca="1">IFERROR(AK16 / AK15, 0)</f>
        <v>1</v>
      </c>
      <c r="AL18" s="8">
        <f ca="1">IFERROR(AL16 / AL15, 0)</f>
        <v>1</v>
      </c>
      <c r="AM18" s="20">
        <f t="shared" ref="AM18:AM19" ca="1" si="52">IF(AK$9 = 0, 0, IFERROR((AK18 - AL18) * 10000, 0))</f>
        <v>0</v>
      </c>
      <c r="AN18" s="33">
        <f ca="1">IFERROR(AN16 / AN15, 0)</f>
        <v>1</v>
      </c>
      <c r="AO18" s="8">
        <f ca="1">IFERROR(AO16 / AO15, 0)</f>
        <v>1</v>
      </c>
      <c r="AP18" s="20">
        <f t="shared" ref="AP18:AP19" ca="1" si="53">IF(AN$9 = 0, 0, IFERROR((AN18 - AO18) * 10000, 0))</f>
        <v>0</v>
      </c>
      <c r="AQ18" s="33">
        <f ca="1">IFERROR(AQ16 / AQ15, 0)</f>
        <v>1</v>
      </c>
      <c r="AR18" s="8">
        <f ca="1">IFERROR(AR16 / AR15, 0)</f>
        <v>1</v>
      </c>
      <c r="AS18" s="20">
        <f t="shared" ref="AS18:AS19" ca="1" si="54">IF(AQ$9 = 0, 0, IFERROR((AQ18 - AR18) * 10000, 0))</f>
        <v>0</v>
      </c>
      <c r="AT18" s="33">
        <f ca="1">IFERROR(AT16 / AT15, 0)</f>
        <v>1</v>
      </c>
      <c r="AU18" s="8">
        <f ca="1">IFERROR(AU16 / AU15, 0)</f>
        <v>1</v>
      </c>
      <c r="AV18" s="20">
        <f t="shared" ref="AV18:AV19" ca="1" si="55">IF(AT$9 = 0, 0, IFERROR((AT18 - AU18) * 10000, 0))</f>
        <v>0</v>
      </c>
      <c r="AW18" s="33">
        <f ca="1">IFERROR(AW16 / AW15, 0)</f>
        <v>1</v>
      </c>
      <c r="AX18" s="8">
        <f ca="1">IFERROR(AX16 / AX15, 0)</f>
        <v>1</v>
      </c>
      <c r="AY18" s="20">
        <f t="shared" ref="AY18:AY19" ca="1" si="56">IF(AW$9 = 0, 0, IFERROR((AW18 - AX18) * 10000, 0))</f>
        <v>0</v>
      </c>
      <c r="AZ18" s="33">
        <f ca="1">IFERROR(AZ16 / AZ15, 0)</f>
        <v>1</v>
      </c>
      <c r="BA18" s="8">
        <f ca="1">IFERROR(BA16 / BA15, 0)</f>
        <v>1</v>
      </c>
      <c r="BB18" s="20">
        <f t="shared" ref="BB18:BB19" ca="1" si="57">IF(AZ$9 = 0, 0, IFERROR((AZ18 - BA18) * 10000, 0))</f>
        <v>0</v>
      </c>
      <c r="BC18" s="33">
        <f ca="1">IFERROR(BC16 / BC15, 0)</f>
        <v>1</v>
      </c>
      <c r="BD18" s="8">
        <f ca="1">IFERROR(BD16 / BD15, 0)</f>
        <v>1</v>
      </c>
      <c r="BE18" s="20">
        <f t="shared" ref="BE18:BE19" ca="1" si="58">IF(BC$9 = 0, 0, IFERROR((BC18 - BD18) * 10000, 0))</f>
        <v>0</v>
      </c>
      <c r="BF18" s="33">
        <f ca="1">IFERROR(BF16 / BF15, 0)</f>
        <v>1</v>
      </c>
      <c r="BG18" s="8">
        <f ca="1">IFERROR(BG16 / BG15, 0)</f>
        <v>1</v>
      </c>
      <c r="BH18" s="20">
        <f t="shared" ref="BH18:BH19" ca="1" si="59">IF(BF$9 = 0, 0, IFERROR((BF18 - BG18) * 10000, 0))</f>
        <v>0</v>
      </c>
      <c r="BI18" s="33">
        <f ca="1">IFERROR(BI16 / BI15, 0)</f>
        <v>1</v>
      </c>
      <c r="BJ18" s="8">
        <f ca="1">IFERROR(BJ16 / BJ15, 0)</f>
        <v>1</v>
      </c>
      <c r="BK18" s="20">
        <f t="shared" ref="BK18:BK19" ca="1" si="60">IF(BI$9 = 0, 0, IFERROR((BI18 - BJ18) * 10000, 0))</f>
        <v>0</v>
      </c>
      <c r="BL18" s="33">
        <f ca="1">IFERROR(BL16 / BL15, 0)</f>
        <v>1</v>
      </c>
      <c r="BM18" s="8">
        <f ca="1">IFERROR(BM16 / BM15, 0)</f>
        <v>1</v>
      </c>
      <c r="BN18" s="20">
        <f t="shared" ref="BN18:BN19" ca="1" si="61">IF(BL$9 = 0, 0, IFERROR((BL18 - BM18) * 10000, 0))</f>
        <v>0</v>
      </c>
      <c r="BO18" s="155" t="str">
        <f t="shared" si="22"/>
        <v>% to Total Company</v>
      </c>
      <c r="BP18" s="249"/>
    </row>
    <row r="19" spans="1:68" x14ac:dyDescent="0.2">
      <c r="A19" s="169"/>
      <c r="D19" s="239"/>
      <c r="E19" s="78" t="str">
        <f>$E$13</f>
        <v>% Identified</v>
      </c>
      <c r="F19" s="30">
        <f ca="1">IFERROR(F17 / F16, 0)</f>
        <v>1</v>
      </c>
      <c r="G19" s="14">
        <f ca="1">IFERROR(G17 / G16, 0)</f>
        <v>1</v>
      </c>
      <c r="H19" s="19">
        <f t="shared" ca="1" si="43"/>
        <v>0</v>
      </c>
      <c r="I19" s="88"/>
      <c r="J19" s="30">
        <f ca="1">IFERROR(J17 / J16, 0)</f>
        <v>1</v>
      </c>
      <c r="K19" s="14">
        <f ca="1">IFERROR(K17 / K16, 0)</f>
        <v>1</v>
      </c>
      <c r="L19" s="19">
        <f t="shared" ca="1" si="44"/>
        <v>0</v>
      </c>
      <c r="M19" s="88"/>
      <c r="N19" s="30">
        <f ca="1">IFERROR(N17 / N16, 0)</f>
        <v>1</v>
      </c>
      <c r="O19" s="14">
        <f ca="1">IFERROR(O17 / O16, 0)</f>
        <v>1</v>
      </c>
      <c r="P19" s="19">
        <f t="shared" ca="1" si="45"/>
        <v>0</v>
      </c>
      <c r="Q19" s="88"/>
      <c r="R19" s="30">
        <f ca="1">IFERROR(R17 / R16, 0)</f>
        <v>1</v>
      </c>
      <c r="S19" s="14">
        <f ca="1">IFERROR(S17 / S16, 0)</f>
        <v>1</v>
      </c>
      <c r="T19" s="19">
        <f t="shared" ca="1" si="46"/>
        <v>0</v>
      </c>
      <c r="U19" s="30">
        <f ca="1">IFERROR(U17 / U16, 0)</f>
        <v>1</v>
      </c>
      <c r="V19" s="14">
        <f ca="1">IFERROR(V17 / V16, 0)</f>
        <v>1</v>
      </c>
      <c r="W19" s="19">
        <f t="shared" ca="1" si="47"/>
        <v>0</v>
      </c>
      <c r="X19" s="30">
        <f ca="1">IFERROR(X17 / X16, 0)</f>
        <v>1</v>
      </c>
      <c r="Y19" s="14">
        <f ca="1">IFERROR(Y17 / Y16, 0)</f>
        <v>1</v>
      </c>
      <c r="Z19" s="19">
        <f t="shared" ca="1" si="48"/>
        <v>0</v>
      </c>
      <c r="AA19" s="30">
        <f ca="1">IFERROR(AA17 / AA16, 0)</f>
        <v>1</v>
      </c>
      <c r="AB19" s="14">
        <f ca="1">IFERROR(AB17 / AB16, 0)</f>
        <v>1</v>
      </c>
      <c r="AC19" s="19">
        <f t="shared" ca="1" si="49"/>
        <v>0</v>
      </c>
      <c r="AD19" s="88"/>
      <c r="AE19" s="30">
        <f ca="1">IFERROR(AE17 / AE16, 0)</f>
        <v>1</v>
      </c>
      <c r="AF19" s="14">
        <f ca="1">IFERROR(AF17 / AF16, 0)</f>
        <v>1</v>
      </c>
      <c r="AG19" s="19">
        <f t="shared" ca="1" si="50"/>
        <v>0</v>
      </c>
      <c r="AH19" s="30">
        <f ca="1">IFERROR(AH17 / AH16, 0)</f>
        <v>1</v>
      </c>
      <c r="AI19" s="14">
        <f ca="1">IFERROR(AI17 / AI16, 0)</f>
        <v>1</v>
      </c>
      <c r="AJ19" s="19">
        <f t="shared" ca="1" si="51"/>
        <v>0</v>
      </c>
      <c r="AK19" s="30">
        <f ca="1">IFERROR(AK17 / AK16, 0)</f>
        <v>1</v>
      </c>
      <c r="AL19" s="14">
        <f ca="1">IFERROR(AL17 / AL16, 0)</f>
        <v>1</v>
      </c>
      <c r="AM19" s="19">
        <f t="shared" ca="1" si="52"/>
        <v>0</v>
      </c>
      <c r="AN19" s="30">
        <f ca="1">IFERROR(AN17 / AN16, 0)</f>
        <v>1</v>
      </c>
      <c r="AO19" s="14">
        <f ca="1">IFERROR(AO17 / AO16, 0)</f>
        <v>1</v>
      </c>
      <c r="AP19" s="19">
        <f t="shared" ca="1" si="53"/>
        <v>0</v>
      </c>
      <c r="AQ19" s="30">
        <f ca="1">IFERROR(AQ17 / AQ16, 0)</f>
        <v>1</v>
      </c>
      <c r="AR19" s="14">
        <f ca="1">IFERROR(AR17 / AR16, 0)</f>
        <v>1</v>
      </c>
      <c r="AS19" s="19">
        <f t="shared" ca="1" si="54"/>
        <v>0</v>
      </c>
      <c r="AT19" s="30">
        <f ca="1">IFERROR(AT17 / AT16, 0)</f>
        <v>1</v>
      </c>
      <c r="AU19" s="14">
        <f ca="1">IFERROR(AU17 / AU16, 0)</f>
        <v>1</v>
      </c>
      <c r="AV19" s="19">
        <f t="shared" ca="1" si="55"/>
        <v>0</v>
      </c>
      <c r="AW19" s="30">
        <f ca="1">IFERROR(AW17 / AW16, 0)</f>
        <v>1</v>
      </c>
      <c r="AX19" s="14">
        <f ca="1">IFERROR(AX17 / AX16, 0)</f>
        <v>1</v>
      </c>
      <c r="AY19" s="19">
        <f t="shared" ca="1" si="56"/>
        <v>0</v>
      </c>
      <c r="AZ19" s="30">
        <f ca="1">IFERROR(AZ17 / AZ16, 0)</f>
        <v>1</v>
      </c>
      <c r="BA19" s="14">
        <f ca="1">IFERROR(BA17 / BA16, 0)</f>
        <v>1</v>
      </c>
      <c r="BB19" s="19">
        <f t="shared" ca="1" si="57"/>
        <v>0</v>
      </c>
      <c r="BC19" s="30">
        <f ca="1">IFERROR(BC17 / BC16, 0)</f>
        <v>1</v>
      </c>
      <c r="BD19" s="14">
        <f ca="1">IFERROR(BD17 / BD16, 0)</f>
        <v>1</v>
      </c>
      <c r="BE19" s="19">
        <f t="shared" ca="1" si="58"/>
        <v>0</v>
      </c>
      <c r="BF19" s="30">
        <f ca="1">IFERROR(BF17 / BF16, 0)</f>
        <v>1</v>
      </c>
      <c r="BG19" s="14">
        <f ca="1">IFERROR(BG17 / BG16, 0)</f>
        <v>1</v>
      </c>
      <c r="BH19" s="19">
        <f t="shared" ca="1" si="59"/>
        <v>0</v>
      </c>
      <c r="BI19" s="30">
        <f ca="1">IFERROR(BI17 / BI16, 0)</f>
        <v>1</v>
      </c>
      <c r="BJ19" s="14">
        <f ca="1">IFERROR(BJ17 / BJ16, 0)</f>
        <v>1</v>
      </c>
      <c r="BK19" s="19">
        <f t="shared" ca="1" si="60"/>
        <v>0</v>
      </c>
      <c r="BL19" s="30">
        <f ca="1">IFERROR(BL17 / BL16, 0)</f>
        <v>1</v>
      </c>
      <c r="BM19" s="14">
        <f ca="1">IFERROR(BM17 / BM16, 0)</f>
        <v>1</v>
      </c>
      <c r="BN19" s="19">
        <f t="shared" ca="1" si="61"/>
        <v>0</v>
      </c>
      <c r="BO19" s="156" t="str">
        <f t="shared" si="22"/>
        <v>% Identified</v>
      </c>
      <c r="BP19" s="251"/>
    </row>
    <row r="20" spans="1:68" ht="3.75" customHeight="1" x14ac:dyDescent="0.2">
      <c r="A20" s="169"/>
      <c r="H20" s="4"/>
      <c r="I20" s="138"/>
      <c r="L20" s="4"/>
      <c r="M20" s="138"/>
      <c r="P20" s="4"/>
      <c r="Q20" s="138"/>
      <c r="T20" s="4"/>
      <c r="W20" s="4"/>
      <c r="Z20" s="4"/>
      <c r="AC20" s="4"/>
      <c r="AD20" s="138"/>
      <c r="AG20" s="4"/>
      <c r="AJ20" s="4"/>
      <c r="AM20" s="4"/>
      <c r="AP20" s="4"/>
      <c r="AS20" s="4"/>
      <c r="AV20" s="4"/>
      <c r="AY20" s="4"/>
      <c r="BB20" s="4"/>
      <c r="BE20" s="4"/>
      <c r="BH20" s="4"/>
      <c r="BK20" s="4"/>
      <c r="BN20" s="4"/>
    </row>
    <row r="21" spans="1:68" ht="15" hidden="1" thickBot="1" x14ac:dyDescent="0.25">
      <c r="A21" s="6" t="str">
        <f>A$9</f>
        <v>&lt;&gt; -99</v>
      </c>
      <c r="B21" s="3" t="str">
        <f t="shared" ref="B21:B22" si="62">B$9</f>
        <v>&gt;= 0</v>
      </c>
      <c r="D21" s="236" t="s">
        <v>154</v>
      </c>
      <c r="E21" s="135" t="str">
        <f>$E$9</f>
        <v>Total Company</v>
      </c>
      <c r="F21" s="119">
        <f ca="1">JJCH!F22</f>
        <v>303118565.44000006</v>
      </c>
      <c r="G21" s="118">
        <f ca="1">JJCH!G22</f>
        <v>250180154.58000001</v>
      </c>
      <c r="H21" s="115">
        <f ca="1">IF(F$9 = 0, 0, IFERROR((F21 - G21) / G21, 0))</f>
        <v>0.21160115976773827</v>
      </c>
      <c r="I21" s="141"/>
      <c r="J21" s="119">
        <f ca="1">JJCH!J22</f>
        <v>342477411.53000003</v>
      </c>
      <c r="K21" s="118">
        <f ca="1">JJCH!K22</f>
        <v>300698586.4800002</v>
      </c>
      <c r="L21" s="115">
        <f ca="1">IF(J$9 = 0, 0, IFERROR((J21 - K21) / K21, 0))</f>
        <v>0.13893921331345729</v>
      </c>
      <c r="M21" s="141"/>
      <c r="N21" s="119">
        <f ca="1">JJCH!N22</f>
        <v>342477411.53000003</v>
      </c>
      <c r="O21" s="118">
        <f ca="1">JJCH!O22</f>
        <v>300698586.4800002</v>
      </c>
      <c r="P21" s="115">
        <f ca="1">IF(N$9 = 0, 0, IFERROR((N21 - O21) / O21, 0))</f>
        <v>0.13893921331345729</v>
      </c>
      <c r="Q21" s="141"/>
      <c r="R21" s="119">
        <f ca="1">JJCH!R22</f>
        <v>83416333.850000009</v>
      </c>
      <c r="S21" s="118">
        <f ca="1">JJCH!S22</f>
        <v>73548159.249999985</v>
      </c>
      <c r="T21" s="115">
        <f ca="1">IF(R$9 = 0, 0, IFERROR((R21 - S21) / S21, 0))</f>
        <v>0.13417296504262988</v>
      </c>
      <c r="U21" s="119">
        <f ca="1">JJCH!U22</f>
        <v>84183886.340000048</v>
      </c>
      <c r="V21" s="118">
        <f ca="1">JJCH!V22</f>
        <v>73058245.239999965</v>
      </c>
      <c r="W21" s="115">
        <f ca="1">IF(U$9 = 0, 0, IFERROR((U21 - V21) / V21, 0))</f>
        <v>0.15228453767883146</v>
      </c>
      <c r="X21" s="119">
        <f ca="1">JJCH!X22</f>
        <v>89423010.139999941</v>
      </c>
      <c r="Y21" s="118">
        <f ca="1">JJCH!Y22</f>
        <v>82305887.259999976</v>
      </c>
      <c r="Z21" s="115">
        <f ca="1">IF(X$9 = 0, 0, IFERROR((X21 - Y21) / Y21, 0))</f>
        <v>8.6471613598154265E-2</v>
      </c>
      <c r="AA21" s="119">
        <f ca="1">JJCH!AA22</f>
        <v>83273043.050000042</v>
      </c>
      <c r="AB21" s="118">
        <f ca="1">JJCH!AB22</f>
        <v>72803782.60999997</v>
      </c>
      <c r="AC21" s="115">
        <f ca="1">IF(AA$9 = 0, 0, IFERROR((AA21 - AB21) / AB21, 0))</f>
        <v>0.14380105077894767</v>
      </c>
      <c r="AD21" s="141"/>
      <c r="AE21" s="119">
        <f ca="1">JJCH!AE22</f>
        <v>18907666.169999998</v>
      </c>
      <c r="AF21" s="118">
        <f ca="1">JJCH!AF22</f>
        <v>14877274.790000007</v>
      </c>
      <c r="AG21" s="115">
        <f ca="1">IF(AE$9 = 0, 0, IFERROR((AE21 - AF21) / AF21, 0))</f>
        <v>0.27090925165333923</v>
      </c>
      <c r="AH21" s="119">
        <f ca="1">JJCH!AH22</f>
        <v>37112494.810000017</v>
      </c>
      <c r="AI21" s="118">
        <f ca="1">JJCH!AI22</f>
        <v>32860227.849999994</v>
      </c>
      <c r="AJ21" s="115">
        <f ca="1">IF(AH$9 = 0, 0, IFERROR((AH21 - AI21) / AI21, 0))</f>
        <v>0.12940467057656219</v>
      </c>
      <c r="AK21" s="119">
        <f ca="1">JJCH!AK22</f>
        <v>29751124.809999995</v>
      </c>
      <c r="AL21" s="118">
        <f ca="1">JJCH!AL22</f>
        <v>26607137.280000001</v>
      </c>
      <c r="AM21" s="115">
        <f ca="1">IF(AK$9 = 0, 0, IFERROR((AK21 - AL21) / AL21, 0))</f>
        <v>0.11816331448642015</v>
      </c>
      <c r="AN21" s="119">
        <f ca="1">JJCH!AN22</f>
        <v>29977005.329999994</v>
      </c>
      <c r="AO21" s="118">
        <f ca="1">JJCH!AO22</f>
        <v>27390866.350000005</v>
      </c>
      <c r="AP21" s="115">
        <f ca="1">IF(AN$9 = 0, 0, IFERROR((AN21 - AO21) / AO21, 0))</f>
        <v>9.4416107433563851E-2</v>
      </c>
      <c r="AQ21" s="119">
        <f ca="1">JJCH!AQ22</f>
        <v>36905811.63000001</v>
      </c>
      <c r="AR21" s="118">
        <f ca="1">JJCH!AR22</f>
        <v>29920332.670000006</v>
      </c>
      <c r="AS21" s="115">
        <f ca="1">JJCH!AS22</f>
        <v>0.23346929451102266</v>
      </c>
      <c r="AT21" s="119">
        <f ca="1">JJCH!AT22</f>
        <v>20344749.800000001</v>
      </c>
      <c r="AU21" s="118">
        <f ca="1">JJCH!AU22</f>
        <v>17325096.520000003</v>
      </c>
      <c r="AV21" s="115">
        <f ca="1">IF(AT$9 = 0, 0, IFERROR((AT21 - AU21) / AU21, 0))</f>
        <v>0.17429359060217212</v>
      </c>
      <c r="AW21" s="119">
        <f ca="1">JJCH!AW22</f>
        <v>22584969.060000002</v>
      </c>
      <c r="AX21" s="118">
        <f ca="1">JJCH!AX22</f>
        <v>18791036.839999992</v>
      </c>
      <c r="AY21" s="115">
        <f ca="1">IF(AW$9 = 0, 0, IFERROR((AW21 - AX21) / AX21, 0))</f>
        <v>0.20190116449157106</v>
      </c>
      <c r="AZ21" s="119">
        <f ca="1">JJCH!AZ22</f>
        <v>37550990.520000003</v>
      </c>
      <c r="BA21" s="118">
        <f ca="1">JJCH!BA22</f>
        <v>34685918.49000001</v>
      </c>
      <c r="BB21" s="115">
        <f ca="1">IF(AZ$9 = 0, 0, IFERROR((AZ21 - BA21) / BA21, 0))</f>
        <v>8.2600437143562952E-2</v>
      </c>
      <c r="BC21" s="119">
        <f ca="1">JJCH!BC22</f>
        <v>31525140.759999998</v>
      </c>
      <c r="BD21" s="118">
        <f ca="1">JJCH!BD22</f>
        <v>30181586.499999993</v>
      </c>
      <c r="BE21" s="115">
        <f ca="1">IF(BC$9 = 0, 0, IFERROR((BC21 - BD21) / BD21, 0))</f>
        <v>4.4515693699534509E-2</v>
      </c>
      <c r="BF21" s="119">
        <f ca="1">JJCH!BF22</f>
        <v>31017359.659999996</v>
      </c>
      <c r="BG21" s="118">
        <f ca="1">JJCH!BG22</f>
        <v>28183215.530000005</v>
      </c>
      <c r="BH21" s="115">
        <f ca="1">IF(BF$9 = 0, 0, IFERROR((BF21 - BG21) / BG21, 0))</f>
        <v>0.10056141844365304</v>
      </c>
      <c r="BI21" s="119">
        <f ca="1">JJCH!BI22</f>
        <v>36508032.280000001</v>
      </c>
      <c r="BJ21" s="118">
        <f ca="1">JJCH!BJ22</f>
        <v>30222743.079999983</v>
      </c>
      <c r="BK21" s="115">
        <f ca="1">IF(BI$9 = 0, 0, IFERROR((BI21 - BJ21) / BJ21, 0))</f>
        <v>0.20796554380794549</v>
      </c>
      <c r="BL21" s="119">
        <f ca="1">JJCH!BL22</f>
        <v>19371581.700000003</v>
      </c>
      <c r="BM21" s="118">
        <f ca="1">JJCH!BM22</f>
        <v>17746507.59</v>
      </c>
      <c r="BN21" s="115">
        <f ca="1">IF(BL$9 = 0, 0, IFERROR((BL21 - BM21) / BM21, 0))</f>
        <v>9.1571488179213248E-2</v>
      </c>
      <c r="BO21" s="158" t="str">
        <f t="shared" ref="BO21:BO25" si="63">E21</f>
        <v>Total Company</v>
      </c>
      <c r="BP21" s="248" t="str">
        <f>$D21</f>
        <v>NET DEMAND</v>
      </c>
    </row>
    <row r="22" spans="1:68" ht="15" hidden="1" thickTop="1" x14ac:dyDescent="0.2">
      <c r="A22" s="6" t="str">
        <f>A$9</f>
        <v>&lt;&gt; -99</v>
      </c>
      <c r="B22" s="3" t="str">
        <f t="shared" si="62"/>
        <v>&gt;= 0</v>
      </c>
      <c r="D22" s="237"/>
      <c r="E22" s="136" t="str">
        <f>$E$10</f>
        <v>All Transactions</v>
      </c>
      <c r="F22" s="120">
        <f ca="1">SUMIFS(NET_AMT_T, CHANNEL_COUNT, $A$2, IS_JJCC, $B$2, CUST_GROUP, $A22, RECENCY_GROUP, $B22, TIMEFRAME, F$1)</f>
        <v>303118565.44000006</v>
      </c>
      <c r="G22" s="111">
        <f ca="1">SUMIFS(NET_AMT_T, CHANNEL_COUNT, $A$2, IS_JJCC, $B$2, CUST_GROUP, $A22, RECENCY_GROUP, $B22, TIMEFRAME, G$1)</f>
        <v>250180154.58000001</v>
      </c>
      <c r="H22" s="108">
        <f t="shared" ref="H22:H23" ca="1" si="64">IF(F$9 = 0, 0, IFERROR((F22 - G22) / G22, 0))</f>
        <v>0.21160115976773827</v>
      </c>
      <c r="I22" s="141"/>
      <c r="J22" s="120">
        <f ca="1">SUMIFS(NET_AMT_T, CHANNEL_COUNT, $A$2, IS_JJCC, $B$2, CUST_GROUP, $A22, RECENCY_GROUP, $B22, TIMEFRAME, J$1)</f>
        <v>342477411.53000003</v>
      </c>
      <c r="K22" s="111">
        <f ca="1">SUMIFS(NET_AMT_T, CHANNEL_COUNT, $A$2, IS_JJCC, $B$2, CUST_GROUP, $A22, RECENCY_GROUP, $B22, TIMEFRAME, K$1)</f>
        <v>300698586.4800002</v>
      </c>
      <c r="L22" s="108">
        <f t="shared" ref="L22:L23" ca="1" si="65">IF(J$9 = 0, 0, IFERROR((J22 - K22) / K22, 0))</f>
        <v>0.13893921331345729</v>
      </c>
      <c r="M22" s="141"/>
      <c r="N22" s="120">
        <f ca="1">SUMIFS(NET_AMT_T, CHANNEL_COUNT, $A$2, IS_JJCC, $B$2, CUST_GROUP, $A22, RECENCY_GROUP, $B22, TIMEFRAME, N$1)</f>
        <v>342477411.53000003</v>
      </c>
      <c r="O22" s="111">
        <f ca="1">SUMIFS(NET_AMT_T, CHANNEL_COUNT, $A$2, IS_JJCC, $B$2, CUST_GROUP, $A22, RECENCY_GROUP, $B22, TIMEFRAME, O$1)</f>
        <v>300698586.4800002</v>
      </c>
      <c r="P22" s="108">
        <f t="shared" ref="P22:P23" ca="1" si="66">IF(N$9 = 0, 0, IFERROR((N22 - O22) / O22, 0))</f>
        <v>0.13893921331345729</v>
      </c>
      <c r="Q22" s="141"/>
      <c r="R22" s="120">
        <f ca="1">SUMIFS(NET_AMT_T, CHANNEL_COUNT, $A$2, IS_JJCC, $B$2, CUST_GROUP, $A22, RECENCY_GROUP, $B22, TIMEFRAME, R$1)</f>
        <v>83416333.850000009</v>
      </c>
      <c r="S22" s="111">
        <f ca="1">SUMIFS(NET_AMT_T, CHANNEL_COUNT, $A$2, IS_JJCC, $B$2, CUST_GROUP, $A22, RECENCY_GROUP, $B22, TIMEFRAME, S$1)</f>
        <v>73548159.249999985</v>
      </c>
      <c r="T22" s="108">
        <f t="shared" ref="T22:T23" ca="1" si="67">IF(R$9 = 0, 0, IFERROR((R22 - S22) / S22, 0))</f>
        <v>0.13417296504262988</v>
      </c>
      <c r="U22" s="120">
        <f ca="1">SUMIFS(NET_AMT_T, CHANNEL_COUNT, $A$2, IS_JJCC, $B$2, CUST_GROUP, $A22, RECENCY_GROUP, $B22, TIMEFRAME, U$1)</f>
        <v>84183886.340000048</v>
      </c>
      <c r="V22" s="111">
        <f ca="1">SUMIFS(NET_AMT_T, CHANNEL_COUNT, $A$2, IS_JJCC, $B$2, CUST_GROUP, $A22, RECENCY_GROUP, $B22, TIMEFRAME, V$1)</f>
        <v>73058245.239999965</v>
      </c>
      <c r="W22" s="108">
        <f t="shared" ref="W22:W23" ca="1" si="68">IF(U$9 = 0, 0, IFERROR((U22 - V22) / V22, 0))</f>
        <v>0.15228453767883146</v>
      </c>
      <c r="X22" s="120">
        <f ca="1">SUMIFS(NET_AMT_T, CHANNEL_COUNT, $A$2, IS_JJCC, $B$2, CUST_GROUP, $A22, RECENCY_GROUP, $B22, TIMEFRAME, X$1)</f>
        <v>89423010.139999941</v>
      </c>
      <c r="Y22" s="111">
        <f ca="1">SUMIFS(NET_AMT_T, CHANNEL_COUNT, $A$2, IS_JJCC, $B$2, CUST_GROUP, $A22, RECENCY_GROUP, $B22, TIMEFRAME, Y$1)</f>
        <v>82305887.259999976</v>
      </c>
      <c r="Z22" s="108">
        <f t="shared" ref="Z22:Z23" ca="1" si="69">IF(X$9 = 0, 0, IFERROR((X22 - Y22) / Y22, 0))</f>
        <v>8.6471613598154265E-2</v>
      </c>
      <c r="AA22" s="120">
        <f ca="1">SUMIFS(NET_AMT_T, CHANNEL_COUNT, $A$2, IS_JJCC, $B$2, CUST_GROUP, $A22, RECENCY_GROUP, $B22, TIMEFRAME, AA$1)</f>
        <v>83273043.050000042</v>
      </c>
      <c r="AB22" s="111">
        <f ca="1">SUMIFS(NET_AMT_T, CHANNEL_COUNT, $A$2, IS_JJCC, $B$2, CUST_GROUP, $A22, RECENCY_GROUP, $B22, TIMEFRAME, AB$1)</f>
        <v>72803782.60999997</v>
      </c>
      <c r="AC22" s="108">
        <f t="shared" ref="AC22:AC23" ca="1" si="70">IF(AA$9 = 0, 0, IFERROR((AA22 - AB22) / AB22, 0))</f>
        <v>0.14380105077894767</v>
      </c>
      <c r="AD22" s="141"/>
      <c r="AE22" s="120">
        <f ca="1">SUMIFS(NET_AMT_T, CHANNEL_COUNT, $A$2, IS_JJCC, $B$2, CUST_GROUP, $A22, RECENCY_GROUP, $B22, TIMEFRAME, AE$1)</f>
        <v>18907666.169999998</v>
      </c>
      <c r="AF22" s="111">
        <f ca="1">SUMIFS(NET_AMT_T, CHANNEL_COUNT, $A$2, IS_JJCC, $B$2, CUST_GROUP, $A22, RECENCY_GROUP, $B22, TIMEFRAME, AF$1)</f>
        <v>14877274.790000007</v>
      </c>
      <c r="AG22" s="108">
        <f t="shared" ref="AG22:AG23" ca="1" si="71">IF(AE$9 = 0, 0, IFERROR((AE22 - AF22) / AF22, 0))</f>
        <v>0.27090925165333923</v>
      </c>
      <c r="AH22" s="120">
        <f ca="1">SUMIFS(NET_AMT_T, CHANNEL_COUNT, $A$2, IS_JJCC, $B$2, CUST_GROUP, $A22, RECENCY_GROUP, $B22, TIMEFRAME, AH$1)</f>
        <v>37112494.810000017</v>
      </c>
      <c r="AI22" s="111">
        <f ca="1">SUMIFS(NET_AMT_T, CHANNEL_COUNT, $A$2, IS_JJCC, $B$2, CUST_GROUP, $A22, RECENCY_GROUP, $B22, TIMEFRAME, AI$1)</f>
        <v>32860227.849999994</v>
      </c>
      <c r="AJ22" s="108">
        <f t="shared" ref="AJ22:AJ23" ca="1" si="72">IF(AH$9 = 0, 0, IFERROR((AH22 - AI22) / AI22, 0))</f>
        <v>0.12940467057656219</v>
      </c>
      <c r="AK22" s="120">
        <f ca="1">SUMIFS(NET_AMT_T, CHANNEL_COUNT, $A$2, IS_JJCC, $B$2, CUST_GROUP, $A22, RECENCY_GROUP, $B22, TIMEFRAME, AK$1)</f>
        <v>29751124.809999995</v>
      </c>
      <c r="AL22" s="111">
        <f ca="1">SUMIFS(NET_AMT_T, CHANNEL_COUNT, $A$2, IS_JJCC, $B$2, CUST_GROUP, $A22, RECENCY_GROUP, $B22, TIMEFRAME, AL$1)</f>
        <v>26607137.280000001</v>
      </c>
      <c r="AM22" s="108">
        <f t="shared" ref="AM22:AM23" ca="1" si="73">IF(AK$9 = 0, 0, IFERROR((AK22 - AL22) / AL22, 0))</f>
        <v>0.11816331448642015</v>
      </c>
      <c r="AN22" s="120">
        <f ca="1">SUMIFS(NET_AMT_T, CHANNEL_COUNT, $A$2, IS_JJCC, $B$2, CUST_GROUP, $A22, RECENCY_GROUP, $B22, TIMEFRAME, AN$1)</f>
        <v>29977005.329999994</v>
      </c>
      <c r="AO22" s="111">
        <f ca="1">SUMIFS(NET_AMT_T, CHANNEL_COUNT, $A$2, IS_JJCC, $B$2, CUST_GROUP, $A22, RECENCY_GROUP, $B22, TIMEFRAME, AO$1)</f>
        <v>27390866.350000005</v>
      </c>
      <c r="AP22" s="108">
        <f t="shared" ref="AP22:AP23" ca="1" si="74">IF(AN$9 = 0, 0, IFERROR((AN22 - AO22) / AO22, 0))</f>
        <v>9.4416107433563851E-2</v>
      </c>
      <c r="AQ22" s="120">
        <f ca="1">SUMIFS(NET_AMT_T, CHANNEL_COUNT, $A$2, IS_JJCC, $B$2, CUST_GROUP, $A22, RECENCY_GROUP, $B22, TIMEFRAME, AQ$1)</f>
        <v>36905811.63000001</v>
      </c>
      <c r="AR22" s="111">
        <f ca="1">SUMIFS(NET_AMT_T, CHANNEL_COUNT, $A$2, IS_JJCC, $B$2, CUST_GROUP, $A22, RECENCY_GROUP, $B22, TIMEFRAME, AR$1)</f>
        <v>29920332.670000006</v>
      </c>
      <c r="AS22" s="108">
        <f t="shared" ref="AS22:AS23" ca="1" si="75">IF(AQ$9 = 0, 0, IFERROR((AQ22 - AR22) / AR22, 0))</f>
        <v>0.23346929451102266</v>
      </c>
      <c r="AT22" s="120">
        <f ca="1">SUMIFS(NET_AMT_T, CHANNEL_COUNT, $A$2, IS_JJCC, $B$2, CUST_GROUP, $A22, RECENCY_GROUP, $B22, TIMEFRAME, AT$1)</f>
        <v>20344749.800000001</v>
      </c>
      <c r="AU22" s="111">
        <f ca="1">SUMIFS(NET_AMT_T, CHANNEL_COUNT, $A$2, IS_JJCC, $B$2, CUST_GROUP, $A22, RECENCY_GROUP, $B22, TIMEFRAME, AU$1)</f>
        <v>17325096.520000003</v>
      </c>
      <c r="AV22" s="108">
        <f t="shared" ref="AV22:AV23" ca="1" si="76">IF(AT$9 = 0, 0, IFERROR((AT22 - AU22) / AU22, 0))</f>
        <v>0.17429359060217212</v>
      </c>
      <c r="AW22" s="120">
        <f ca="1">SUMIFS(NET_AMT_T, CHANNEL_COUNT, $A$2, IS_JJCC, $B$2, CUST_GROUP, $A22, RECENCY_GROUP, $B22, TIMEFRAME, AW$1)</f>
        <v>22584969.060000002</v>
      </c>
      <c r="AX22" s="111">
        <f ca="1">SUMIFS(NET_AMT_T, CHANNEL_COUNT, $A$2, IS_JJCC, $B$2, CUST_GROUP, $A22, RECENCY_GROUP, $B22, TIMEFRAME, AX$1)</f>
        <v>18791036.839999992</v>
      </c>
      <c r="AY22" s="108">
        <f t="shared" ref="AY22:AY23" ca="1" si="77">IF(AW$9 = 0, 0, IFERROR((AW22 - AX22) / AX22, 0))</f>
        <v>0.20190116449157106</v>
      </c>
      <c r="AZ22" s="120">
        <f ca="1">SUMIFS(NET_AMT_T, CHANNEL_COUNT, $A$2, IS_JJCC, $B$2, CUST_GROUP, $A22, RECENCY_GROUP, $B22, TIMEFRAME, AZ$1)</f>
        <v>37550990.520000003</v>
      </c>
      <c r="BA22" s="111">
        <f ca="1">SUMIFS(NET_AMT_T, CHANNEL_COUNT, $A$2, IS_JJCC, $B$2, CUST_GROUP, $A22, RECENCY_GROUP, $B22, TIMEFRAME, BA$1)</f>
        <v>34685918.49000001</v>
      </c>
      <c r="BB22" s="108">
        <f t="shared" ref="BB22:BB23" ca="1" si="78">IF(AZ$9 = 0, 0, IFERROR((AZ22 - BA22) / BA22, 0))</f>
        <v>8.2600437143562952E-2</v>
      </c>
      <c r="BC22" s="120">
        <f ca="1">SUMIFS(NET_AMT_T, CHANNEL_COUNT, $A$2, IS_JJCC, $B$2, CUST_GROUP, $A22, RECENCY_GROUP, $B22, TIMEFRAME, BC$1)</f>
        <v>31525140.759999998</v>
      </c>
      <c r="BD22" s="111">
        <f ca="1">SUMIFS(NET_AMT_T, CHANNEL_COUNT, $A$2, IS_JJCC, $B$2, CUST_GROUP, $A22, RECENCY_GROUP, $B22, TIMEFRAME, BD$1)</f>
        <v>30181586.499999993</v>
      </c>
      <c r="BE22" s="108">
        <f t="shared" ref="BE22:BE23" ca="1" si="79">IF(BC$9 = 0, 0, IFERROR((BC22 - BD22) / BD22, 0))</f>
        <v>4.4515693699534509E-2</v>
      </c>
      <c r="BF22" s="120">
        <f ca="1">SUMIFS(NET_AMT_T, CHANNEL_COUNT, $A$2, IS_JJCC, $B$2, CUST_GROUP, $A22, RECENCY_GROUP, $B22, TIMEFRAME, BF$1)</f>
        <v>31017359.659999996</v>
      </c>
      <c r="BG22" s="111">
        <f ca="1">SUMIFS(NET_AMT_T, CHANNEL_COUNT, $A$2, IS_JJCC, $B$2, CUST_GROUP, $A22, RECENCY_GROUP, $B22, TIMEFRAME, BG$1)</f>
        <v>28183215.530000005</v>
      </c>
      <c r="BH22" s="108">
        <f t="shared" ref="BH22:BH23" ca="1" si="80">IF(BF$9 = 0, 0, IFERROR((BF22 - BG22) / BG22, 0))</f>
        <v>0.10056141844365304</v>
      </c>
      <c r="BI22" s="120">
        <f ca="1">SUMIFS(NET_AMT_T, CHANNEL_COUNT, $A$2, IS_JJCC, $B$2, CUST_GROUP, $A22, RECENCY_GROUP, $B22, TIMEFRAME, BI$1)</f>
        <v>36508032.280000001</v>
      </c>
      <c r="BJ22" s="111">
        <f ca="1">SUMIFS(NET_AMT_T, CHANNEL_COUNT, $A$2, IS_JJCC, $B$2, CUST_GROUP, $A22, RECENCY_GROUP, $B22, TIMEFRAME, BJ$1)</f>
        <v>30222743.079999983</v>
      </c>
      <c r="BK22" s="108">
        <f t="shared" ref="BK22:BK23" ca="1" si="81">IF(BI$9 = 0, 0, IFERROR((BI22 - BJ22) / BJ22, 0))</f>
        <v>0.20796554380794549</v>
      </c>
      <c r="BL22" s="120">
        <f ca="1">SUMIFS(NET_AMT_T, CHANNEL_COUNT, $A$2, IS_JJCC, $B$2, CUST_GROUP, $A22, RECENCY_GROUP, $B22, TIMEFRAME, BL$1)</f>
        <v>19371581.700000003</v>
      </c>
      <c r="BM22" s="111">
        <f ca="1">SUMIFS(NET_AMT_T, CHANNEL_COUNT, $A$2, IS_JJCC, $B$2, CUST_GROUP, $A22, RECENCY_GROUP, $B22, TIMEFRAME, BM$1)</f>
        <v>17746507.59</v>
      </c>
      <c r="BN22" s="108">
        <f t="shared" ref="BN22:BN23" ca="1" si="82">IF(BL$9 = 0, 0, IFERROR((BL22 - BM22) / BM22, 0))</f>
        <v>9.1571488179213248E-2</v>
      </c>
      <c r="BO22" s="152" t="str">
        <f t="shared" si="63"/>
        <v>All Transactions</v>
      </c>
      <c r="BP22" s="249"/>
    </row>
    <row r="23" spans="1:68" hidden="1" x14ac:dyDescent="0.2">
      <c r="A23" s="6" t="str">
        <f>A$11</f>
        <v>&gt;= 1</v>
      </c>
      <c r="B23" s="3" t="str">
        <f t="shared" ref="B23" si="83">B$11</f>
        <v>&gt;= 0</v>
      </c>
      <c r="D23" s="237"/>
      <c r="E23" s="77" t="str">
        <f>$E$11</f>
        <v>Identified Customers</v>
      </c>
      <c r="F23" s="121">
        <f ca="1">SUMIFS(NET_AMT_T, CHANNEL_COUNT, $A$2, IS_JJCC, $B$2, CUST_GROUP, $A23, RECENCY_GROUP, $B23, TIMEFRAME, F$1)</f>
        <v>303118565.44000006</v>
      </c>
      <c r="G23" s="104">
        <f ca="1">SUMIFS(NET_AMT_T, CHANNEL_COUNT, $A$2, IS_JJCC, $B$2, CUST_GROUP, $A23, RECENCY_GROUP, $B23, TIMEFRAME, G$1)</f>
        <v>250180154.58000001</v>
      </c>
      <c r="H23" s="48">
        <f t="shared" ca="1" si="64"/>
        <v>0.21160115976773827</v>
      </c>
      <c r="I23" s="141"/>
      <c r="J23" s="121">
        <f ca="1">SUMIFS(NET_AMT_T, CHANNEL_COUNT, $A$2, IS_JJCC, $B$2, CUST_GROUP, $A23, RECENCY_GROUP, $B23, TIMEFRAME, J$1)</f>
        <v>342477411.53000003</v>
      </c>
      <c r="K23" s="104">
        <f ca="1">SUMIFS(NET_AMT_T, CHANNEL_COUNT, $A$2, IS_JJCC, $B$2, CUST_GROUP, $A23, RECENCY_GROUP, $B23, TIMEFRAME, K$1)</f>
        <v>300698586.4800002</v>
      </c>
      <c r="L23" s="48">
        <f t="shared" ca="1" si="65"/>
        <v>0.13893921331345729</v>
      </c>
      <c r="M23" s="141"/>
      <c r="N23" s="121">
        <f ca="1">SUMIFS(NET_AMT_T, CHANNEL_COUNT, $A$2, IS_JJCC, $B$2, CUST_GROUP, $A23, RECENCY_GROUP, $B23, TIMEFRAME, N$1)</f>
        <v>342477411.53000003</v>
      </c>
      <c r="O23" s="104">
        <f ca="1">SUMIFS(NET_AMT_T, CHANNEL_COUNT, $A$2, IS_JJCC, $B$2, CUST_GROUP, $A23, RECENCY_GROUP, $B23, TIMEFRAME, O$1)</f>
        <v>300698586.4800002</v>
      </c>
      <c r="P23" s="48">
        <f t="shared" ca="1" si="66"/>
        <v>0.13893921331345729</v>
      </c>
      <c r="Q23" s="141"/>
      <c r="R23" s="121">
        <f ca="1">SUMIFS(NET_AMT_T, CHANNEL_COUNT, $A$2, IS_JJCC, $B$2, CUST_GROUP, $A23, RECENCY_GROUP, $B23, TIMEFRAME, R$1)</f>
        <v>83416333.850000009</v>
      </c>
      <c r="S23" s="104">
        <f ca="1">SUMIFS(NET_AMT_T, CHANNEL_COUNT, $A$2, IS_JJCC, $B$2, CUST_GROUP, $A23, RECENCY_GROUP, $B23, TIMEFRAME, S$1)</f>
        <v>73548159.249999985</v>
      </c>
      <c r="T23" s="48">
        <f t="shared" ca="1" si="67"/>
        <v>0.13417296504262988</v>
      </c>
      <c r="U23" s="121">
        <f ca="1">SUMIFS(NET_AMT_T, CHANNEL_COUNT, $A$2, IS_JJCC, $B$2, CUST_GROUP, $A23, RECENCY_GROUP, $B23, TIMEFRAME, U$1)</f>
        <v>84183886.340000048</v>
      </c>
      <c r="V23" s="104">
        <f ca="1">SUMIFS(NET_AMT_T, CHANNEL_COUNT, $A$2, IS_JJCC, $B$2, CUST_GROUP, $A23, RECENCY_GROUP, $B23, TIMEFRAME, V$1)</f>
        <v>73058245.239999965</v>
      </c>
      <c r="W23" s="48">
        <f t="shared" ca="1" si="68"/>
        <v>0.15228453767883146</v>
      </c>
      <c r="X23" s="121">
        <f ca="1">SUMIFS(NET_AMT_T, CHANNEL_COUNT, $A$2, IS_JJCC, $B$2, CUST_GROUP, $A23, RECENCY_GROUP, $B23, TIMEFRAME, X$1)</f>
        <v>89423010.139999941</v>
      </c>
      <c r="Y23" s="104">
        <f ca="1">SUMIFS(NET_AMT_T, CHANNEL_COUNT, $A$2, IS_JJCC, $B$2, CUST_GROUP, $A23, RECENCY_GROUP, $B23, TIMEFRAME, Y$1)</f>
        <v>82305887.259999976</v>
      </c>
      <c r="Z23" s="48">
        <f t="shared" ca="1" si="69"/>
        <v>8.6471613598154265E-2</v>
      </c>
      <c r="AA23" s="121">
        <f ca="1">SUMIFS(NET_AMT_T, CHANNEL_COUNT, $A$2, IS_JJCC, $B$2, CUST_GROUP, $A23, RECENCY_GROUP, $B23, TIMEFRAME, AA$1)</f>
        <v>83273043.050000042</v>
      </c>
      <c r="AB23" s="104">
        <f ca="1">SUMIFS(NET_AMT_T, CHANNEL_COUNT, $A$2, IS_JJCC, $B$2, CUST_GROUP, $A23, RECENCY_GROUP, $B23, TIMEFRAME, AB$1)</f>
        <v>72803782.60999997</v>
      </c>
      <c r="AC23" s="48">
        <f t="shared" ca="1" si="70"/>
        <v>0.14380105077894767</v>
      </c>
      <c r="AD23" s="141"/>
      <c r="AE23" s="121">
        <f ca="1">SUMIFS(NET_AMT_T, CHANNEL_COUNT, $A$2, IS_JJCC, $B$2, CUST_GROUP, $A23, RECENCY_GROUP, $B23, TIMEFRAME, AE$1)</f>
        <v>18907666.169999998</v>
      </c>
      <c r="AF23" s="104">
        <f ca="1">SUMIFS(NET_AMT_T, CHANNEL_COUNT, $A$2, IS_JJCC, $B$2, CUST_GROUP, $A23, RECENCY_GROUP, $B23, TIMEFRAME, AF$1)</f>
        <v>14877274.790000007</v>
      </c>
      <c r="AG23" s="48">
        <f t="shared" ca="1" si="71"/>
        <v>0.27090925165333923</v>
      </c>
      <c r="AH23" s="121">
        <f ca="1">SUMIFS(NET_AMT_T, CHANNEL_COUNT, $A$2, IS_JJCC, $B$2, CUST_GROUP, $A23, RECENCY_GROUP, $B23, TIMEFRAME, AH$1)</f>
        <v>37112494.810000017</v>
      </c>
      <c r="AI23" s="104">
        <f ca="1">SUMIFS(NET_AMT_T, CHANNEL_COUNT, $A$2, IS_JJCC, $B$2, CUST_GROUP, $A23, RECENCY_GROUP, $B23, TIMEFRAME, AI$1)</f>
        <v>32860227.849999994</v>
      </c>
      <c r="AJ23" s="48">
        <f t="shared" ca="1" si="72"/>
        <v>0.12940467057656219</v>
      </c>
      <c r="AK23" s="121">
        <f ca="1">SUMIFS(NET_AMT_T, CHANNEL_COUNT, $A$2, IS_JJCC, $B$2, CUST_GROUP, $A23, RECENCY_GROUP, $B23, TIMEFRAME, AK$1)</f>
        <v>29751124.809999995</v>
      </c>
      <c r="AL23" s="104">
        <f ca="1">SUMIFS(NET_AMT_T, CHANNEL_COUNT, $A$2, IS_JJCC, $B$2, CUST_GROUP, $A23, RECENCY_GROUP, $B23, TIMEFRAME, AL$1)</f>
        <v>26607137.280000001</v>
      </c>
      <c r="AM23" s="48">
        <f t="shared" ca="1" si="73"/>
        <v>0.11816331448642015</v>
      </c>
      <c r="AN23" s="121">
        <f ca="1">SUMIFS(NET_AMT_T, CHANNEL_COUNT, $A$2, IS_JJCC, $B$2, CUST_GROUP, $A23, RECENCY_GROUP, $B23, TIMEFRAME, AN$1)</f>
        <v>29977005.329999994</v>
      </c>
      <c r="AO23" s="104">
        <f ca="1">SUMIFS(NET_AMT_T, CHANNEL_COUNT, $A$2, IS_JJCC, $B$2, CUST_GROUP, $A23, RECENCY_GROUP, $B23, TIMEFRAME, AO$1)</f>
        <v>27390866.350000005</v>
      </c>
      <c r="AP23" s="48">
        <f t="shared" ca="1" si="74"/>
        <v>9.4416107433563851E-2</v>
      </c>
      <c r="AQ23" s="121">
        <f ca="1">SUMIFS(NET_AMT_T, CHANNEL_COUNT, $A$2, IS_JJCC, $B$2, CUST_GROUP, $A23, RECENCY_GROUP, $B23, TIMEFRAME, AQ$1)</f>
        <v>36905811.63000001</v>
      </c>
      <c r="AR23" s="104">
        <f ca="1">SUMIFS(NET_AMT_T, CHANNEL_COUNT, $A$2, IS_JJCC, $B$2, CUST_GROUP, $A23, RECENCY_GROUP, $B23, TIMEFRAME, AR$1)</f>
        <v>29920332.670000006</v>
      </c>
      <c r="AS23" s="48">
        <f t="shared" ca="1" si="75"/>
        <v>0.23346929451102266</v>
      </c>
      <c r="AT23" s="121">
        <f ca="1">SUMIFS(NET_AMT_T, CHANNEL_COUNT, $A$2, IS_JJCC, $B$2, CUST_GROUP, $A23, RECENCY_GROUP, $B23, TIMEFRAME, AT$1)</f>
        <v>20344749.800000001</v>
      </c>
      <c r="AU23" s="104">
        <f ca="1">SUMIFS(NET_AMT_T, CHANNEL_COUNT, $A$2, IS_JJCC, $B$2, CUST_GROUP, $A23, RECENCY_GROUP, $B23, TIMEFRAME, AU$1)</f>
        <v>17325096.520000003</v>
      </c>
      <c r="AV23" s="48">
        <f t="shared" ca="1" si="76"/>
        <v>0.17429359060217212</v>
      </c>
      <c r="AW23" s="121">
        <f ca="1">SUMIFS(NET_AMT_T, CHANNEL_COUNT, $A$2, IS_JJCC, $B$2, CUST_GROUP, $A23, RECENCY_GROUP, $B23, TIMEFRAME, AW$1)</f>
        <v>22584969.060000002</v>
      </c>
      <c r="AX23" s="104">
        <f ca="1">SUMIFS(NET_AMT_T, CHANNEL_COUNT, $A$2, IS_JJCC, $B$2, CUST_GROUP, $A23, RECENCY_GROUP, $B23, TIMEFRAME, AX$1)</f>
        <v>18791036.839999992</v>
      </c>
      <c r="AY23" s="48">
        <f t="shared" ca="1" si="77"/>
        <v>0.20190116449157106</v>
      </c>
      <c r="AZ23" s="121">
        <f ca="1">SUMIFS(NET_AMT_T, CHANNEL_COUNT, $A$2, IS_JJCC, $B$2, CUST_GROUP, $A23, RECENCY_GROUP, $B23, TIMEFRAME, AZ$1)</f>
        <v>37550990.520000003</v>
      </c>
      <c r="BA23" s="104">
        <f ca="1">SUMIFS(NET_AMT_T, CHANNEL_COUNT, $A$2, IS_JJCC, $B$2, CUST_GROUP, $A23, RECENCY_GROUP, $B23, TIMEFRAME, BA$1)</f>
        <v>34685918.49000001</v>
      </c>
      <c r="BB23" s="48">
        <f t="shared" ca="1" si="78"/>
        <v>8.2600437143562952E-2</v>
      </c>
      <c r="BC23" s="121">
        <f ca="1">SUMIFS(NET_AMT_T, CHANNEL_COUNT, $A$2, IS_JJCC, $B$2, CUST_GROUP, $A23, RECENCY_GROUP, $B23, TIMEFRAME, BC$1)</f>
        <v>31525140.759999998</v>
      </c>
      <c r="BD23" s="104">
        <f ca="1">SUMIFS(NET_AMT_T, CHANNEL_COUNT, $A$2, IS_JJCC, $B$2, CUST_GROUP, $A23, RECENCY_GROUP, $B23, TIMEFRAME, BD$1)</f>
        <v>30181586.499999993</v>
      </c>
      <c r="BE23" s="48">
        <f t="shared" ca="1" si="79"/>
        <v>4.4515693699534509E-2</v>
      </c>
      <c r="BF23" s="121">
        <f ca="1">SUMIFS(NET_AMT_T, CHANNEL_COUNT, $A$2, IS_JJCC, $B$2, CUST_GROUP, $A23, RECENCY_GROUP, $B23, TIMEFRAME, BF$1)</f>
        <v>31017359.659999996</v>
      </c>
      <c r="BG23" s="104">
        <f ca="1">SUMIFS(NET_AMT_T, CHANNEL_COUNT, $A$2, IS_JJCC, $B$2, CUST_GROUP, $A23, RECENCY_GROUP, $B23, TIMEFRAME, BG$1)</f>
        <v>28183215.530000005</v>
      </c>
      <c r="BH23" s="48">
        <f t="shared" ca="1" si="80"/>
        <v>0.10056141844365304</v>
      </c>
      <c r="BI23" s="121">
        <f ca="1">SUMIFS(NET_AMT_T, CHANNEL_COUNT, $A$2, IS_JJCC, $B$2, CUST_GROUP, $A23, RECENCY_GROUP, $B23, TIMEFRAME, BI$1)</f>
        <v>36508032.280000001</v>
      </c>
      <c r="BJ23" s="104">
        <f ca="1">SUMIFS(NET_AMT_T, CHANNEL_COUNT, $A$2, IS_JJCC, $B$2, CUST_GROUP, $A23, RECENCY_GROUP, $B23, TIMEFRAME, BJ$1)</f>
        <v>30222743.079999983</v>
      </c>
      <c r="BK23" s="48">
        <f t="shared" ca="1" si="81"/>
        <v>0.20796554380794549</v>
      </c>
      <c r="BL23" s="121">
        <f ca="1">SUMIFS(NET_AMT_T, CHANNEL_COUNT, $A$2, IS_JJCC, $B$2, CUST_GROUP, $A23, RECENCY_GROUP, $B23, TIMEFRAME, BL$1)</f>
        <v>19371581.700000003</v>
      </c>
      <c r="BM23" s="104">
        <f ca="1">SUMIFS(NET_AMT_T, CHANNEL_COUNT, $A$2, IS_JJCC, $B$2, CUST_GROUP, $A23, RECENCY_GROUP, $B23, TIMEFRAME, BM$1)</f>
        <v>17746507.59</v>
      </c>
      <c r="BN23" s="48">
        <f t="shared" ca="1" si="82"/>
        <v>9.1571488179213248E-2</v>
      </c>
      <c r="BO23" s="154" t="str">
        <f t="shared" si="63"/>
        <v>Identified Customers</v>
      </c>
      <c r="BP23" s="249"/>
    </row>
    <row r="24" spans="1:68" hidden="1" x14ac:dyDescent="0.2">
      <c r="A24" s="6"/>
      <c r="D24" s="237"/>
      <c r="E24" s="76" t="str">
        <f>$E$12</f>
        <v>% to Total Company</v>
      </c>
      <c r="F24" s="33">
        <f ca="1">IFERROR(F22 / F21, 0)</f>
        <v>1</v>
      </c>
      <c r="G24" s="8">
        <f ca="1">IFERROR(G22 / G21, 0)</f>
        <v>1</v>
      </c>
      <c r="H24" s="20">
        <f t="shared" ref="H24:H25" ca="1" si="84">IF(F$9 = 0, 0, IFERROR((F24 - G24) * 10000, 0))</f>
        <v>0</v>
      </c>
      <c r="I24" s="88"/>
      <c r="J24" s="33">
        <f ca="1">IFERROR(J22 / J21, 0)</f>
        <v>1</v>
      </c>
      <c r="K24" s="8">
        <f ca="1">IFERROR(K22 / K21, 0)</f>
        <v>1</v>
      </c>
      <c r="L24" s="20">
        <f t="shared" ref="L24:L25" ca="1" si="85">IF(J$9 = 0, 0, IFERROR((J24 - K24) * 10000, 0))</f>
        <v>0</v>
      </c>
      <c r="M24" s="88"/>
      <c r="N24" s="33">
        <f ca="1">IFERROR(N22 / N21, 0)</f>
        <v>1</v>
      </c>
      <c r="O24" s="8">
        <f ca="1">IFERROR(O22 / O21, 0)</f>
        <v>1</v>
      </c>
      <c r="P24" s="20">
        <f t="shared" ref="P24:P25" ca="1" si="86">IF(N$9 = 0, 0, IFERROR((N24 - O24) * 10000, 0))</f>
        <v>0</v>
      </c>
      <c r="Q24" s="88"/>
      <c r="R24" s="33">
        <f ca="1">IFERROR(R22 / R21, 0)</f>
        <v>1</v>
      </c>
      <c r="S24" s="8">
        <f ca="1">IFERROR(S22 / S21, 0)</f>
        <v>1</v>
      </c>
      <c r="T24" s="20">
        <f t="shared" ref="T24:T25" ca="1" si="87">IF(R$9 = 0, 0, IFERROR((R24 - S24) * 10000, 0))</f>
        <v>0</v>
      </c>
      <c r="U24" s="33">
        <f ca="1">IFERROR(U22 / U21, 0)</f>
        <v>1</v>
      </c>
      <c r="V24" s="8">
        <f ca="1">IFERROR(V22 / V21, 0)</f>
        <v>1</v>
      </c>
      <c r="W24" s="20">
        <f t="shared" ref="W24:W25" ca="1" si="88">IF(U$9 = 0, 0, IFERROR((U24 - V24) * 10000, 0))</f>
        <v>0</v>
      </c>
      <c r="X24" s="33">
        <f ca="1">IFERROR(X22 / X21, 0)</f>
        <v>1</v>
      </c>
      <c r="Y24" s="8">
        <f ca="1">IFERROR(Y22 / Y21, 0)</f>
        <v>1</v>
      </c>
      <c r="Z24" s="20">
        <f t="shared" ref="Z24:Z25" ca="1" si="89">IF(X$9 = 0, 0, IFERROR((X24 - Y24) * 10000, 0))</f>
        <v>0</v>
      </c>
      <c r="AA24" s="33">
        <f ca="1">IFERROR(AA22 / AA21, 0)</f>
        <v>1</v>
      </c>
      <c r="AB24" s="8">
        <f ca="1">IFERROR(AB22 / AB21, 0)</f>
        <v>1</v>
      </c>
      <c r="AC24" s="20">
        <f t="shared" ref="AC24:AC25" ca="1" si="90">IF(AA$9 = 0, 0, IFERROR((AA24 - AB24) * 10000, 0))</f>
        <v>0</v>
      </c>
      <c r="AD24" s="88"/>
      <c r="AE24" s="33">
        <f ca="1">IFERROR(AE22 / AE21, 0)</f>
        <v>1</v>
      </c>
      <c r="AF24" s="8">
        <f ca="1">IFERROR(AF22 / AF21, 0)</f>
        <v>1</v>
      </c>
      <c r="AG24" s="20">
        <f t="shared" ref="AG24:AG25" ca="1" si="91">IF(AE$9 = 0, 0, IFERROR((AE24 - AF24) * 10000, 0))</f>
        <v>0</v>
      </c>
      <c r="AH24" s="33">
        <f ca="1">IFERROR(AH22 / AH21, 0)</f>
        <v>1</v>
      </c>
      <c r="AI24" s="8">
        <f ca="1">IFERROR(AI22 / AI21, 0)</f>
        <v>1</v>
      </c>
      <c r="AJ24" s="20">
        <f t="shared" ref="AJ24:AJ25" ca="1" si="92">IF(AH$9 = 0, 0, IFERROR((AH24 - AI24) * 10000, 0))</f>
        <v>0</v>
      </c>
      <c r="AK24" s="33">
        <f ca="1">IFERROR(AK22 / AK21, 0)</f>
        <v>1</v>
      </c>
      <c r="AL24" s="8">
        <f ca="1">IFERROR(AL22 / AL21, 0)</f>
        <v>1</v>
      </c>
      <c r="AM24" s="20">
        <f t="shared" ref="AM24:AM25" ca="1" si="93">IF(AK$9 = 0, 0, IFERROR((AK24 - AL24) * 10000, 0))</f>
        <v>0</v>
      </c>
      <c r="AN24" s="33">
        <f ca="1">IFERROR(AN22 / AN21, 0)</f>
        <v>1</v>
      </c>
      <c r="AO24" s="8">
        <f ca="1">IFERROR(AO22 / AO21, 0)</f>
        <v>1</v>
      </c>
      <c r="AP24" s="20">
        <f t="shared" ref="AP24:AP25" ca="1" si="94">IF(AN$9 = 0, 0, IFERROR((AN24 - AO24) * 10000, 0))</f>
        <v>0</v>
      </c>
      <c r="AQ24" s="33">
        <f ca="1">IFERROR(AQ22 / AQ21, 0)</f>
        <v>1</v>
      </c>
      <c r="AR24" s="8">
        <f ca="1">IFERROR(AR22 / AR21, 0)</f>
        <v>1</v>
      </c>
      <c r="AS24" s="20">
        <f t="shared" ref="AS24:AS25" ca="1" si="95">IF(AQ$9 = 0, 0, IFERROR((AQ24 - AR24) * 10000, 0))</f>
        <v>0</v>
      </c>
      <c r="AT24" s="33">
        <f ca="1">IFERROR(AT22 / AT21, 0)</f>
        <v>1</v>
      </c>
      <c r="AU24" s="8">
        <f ca="1">IFERROR(AU22 / AU21, 0)</f>
        <v>1</v>
      </c>
      <c r="AV24" s="20">
        <f t="shared" ref="AV24:AV25" ca="1" si="96">IF(AT$9 = 0, 0, IFERROR((AT24 - AU24) * 10000, 0))</f>
        <v>0</v>
      </c>
      <c r="AW24" s="33">
        <f ca="1">IFERROR(AW22 / AW21, 0)</f>
        <v>1</v>
      </c>
      <c r="AX24" s="8">
        <f ca="1">IFERROR(AX22 / AX21, 0)</f>
        <v>1</v>
      </c>
      <c r="AY24" s="20">
        <f t="shared" ref="AY24:AY25" ca="1" si="97">IF(AW$9 = 0, 0, IFERROR((AW24 - AX24) * 10000, 0))</f>
        <v>0</v>
      </c>
      <c r="AZ24" s="33">
        <f ca="1">IFERROR(AZ22 / AZ21, 0)</f>
        <v>1</v>
      </c>
      <c r="BA24" s="8">
        <f ca="1">IFERROR(BA22 / BA21, 0)</f>
        <v>1</v>
      </c>
      <c r="BB24" s="20">
        <f t="shared" ref="BB24:BB25" ca="1" si="98">IF(AZ$9 = 0, 0, IFERROR((AZ24 - BA24) * 10000, 0))</f>
        <v>0</v>
      </c>
      <c r="BC24" s="33">
        <f ca="1">IFERROR(BC22 / BC21, 0)</f>
        <v>1</v>
      </c>
      <c r="BD24" s="8">
        <f ca="1">IFERROR(BD22 / BD21, 0)</f>
        <v>1</v>
      </c>
      <c r="BE24" s="20">
        <f t="shared" ref="BE24:BE25" ca="1" si="99">IF(BC$9 = 0, 0, IFERROR((BC24 - BD24) * 10000, 0))</f>
        <v>0</v>
      </c>
      <c r="BF24" s="33">
        <f ca="1">IFERROR(BF22 / BF21, 0)</f>
        <v>1</v>
      </c>
      <c r="BG24" s="8">
        <f ca="1">IFERROR(BG22 / BG21, 0)</f>
        <v>1</v>
      </c>
      <c r="BH24" s="20">
        <f t="shared" ref="BH24:BH25" ca="1" si="100">IF(BF$9 = 0, 0, IFERROR((BF24 - BG24) * 10000, 0))</f>
        <v>0</v>
      </c>
      <c r="BI24" s="33">
        <f ca="1">IFERROR(BI22 / BI21, 0)</f>
        <v>1</v>
      </c>
      <c r="BJ24" s="8">
        <f ca="1">IFERROR(BJ22 / BJ21, 0)</f>
        <v>1</v>
      </c>
      <c r="BK24" s="20">
        <f t="shared" ref="BK24:BK25" ca="1" si="101">IF(BI$9 = 0, 0, IFERROR((BI24 - BJ24) * 10000, 0))</f>
        <v>0</v>
      </c>
      <c r="BL24" s="33">
        <f ca="1">IFERROR(BL22 / BL21, 0)</f>
        <v>1</v>
      </c>
      <c r="BM24" s="8">
        <f ca="1">IFERROR(BM22 / BM21, 0)</f>
        <v>1</v>
      </c>
      <c r="BN24" s="20">
        <f t="shared" ref="BN24:BN25" ca="1" si="102">IF(BL$9 = 0, 0, IFERROR((BL24 - BM24) * 10000, 0))</f>
        <v>0</v>
      </c>
      <c r="BO24" s="155" t="str">
        <f t="shared" si="63"/>
        <v>% to Total Company</v>
      </c>
      <c r="BP24" s="249"/>
    </row>
    <row r="25" spans="1:68" hidden="1" x14ac:dyDescent="0.2">
      <c r="A25" s="6"/>
      <c r="D25" s="239"/>
      <c r="E25" s="78" t="str">
        <f>$E$13</f>
        <v>% Identified</v>
      </c>
      <c r="F25" s="30">
        <f ca="1">IFERROR(F23 / F22, 0)</f>
        <v>1</v>
      </c>
      <c r="G25" s="14">
        <f ca="1">IFERROR(G23 / G22, 0)</f>
        <v>1</v>
      </c>
      <c r="H25" s="19">
        <f t="shared" ca="1" si="84"/>
        <v>0</v>
      </c>
      <c r="I25" s="88"/>
      <c r="J25" s="30">
        <f ca="1">IFERROR(J23 / J22, 0)</f>
        <v>1</v>
      </c>
      <c r="K25" s="14">
        <f ca="1">IFERROR(K23 / K22, 0)</f>
        <v>1</v>
      </c>
      <c r="L25" s="19">
        <f t="shared" ca="1" si="85"/>
        <v>0</v>
      </c>
      <c r="M25" s="88"/>
      <c r="N25" s="30">
        <f ca="1">IFERROR(N23 / N22, 0)</f>
        <v>1</v>
      </c>
      <c r="O25" s="14">
        <f ca="1">IFERROR(O23 / O22, 0)</f>
        <v>1</v>
      </c>
      <c r="P25" s="19">
        <f t="shared" ca="1" si="86"/>
        <v>0</v>
      </c>
      <c r="Q25" s="88"/>
      <c r="R25" s="30">
        <f ca="1">IFERROR(R23 / R22, 0)</f>
        <v>1</v>
      </c>
      <c r="S25" s="14">
        <f ca="1">IFERROR(S23 / S22, 0)</f>
        <v>1</v>
      </c>
      <c r="T25" s="19">
        <f t="shared" ca="1" si="87"/>
        <v>0</v>
      </c>
      <c r="U25" s="30">
        <f ca="1">IFERROR(U23 / U22, 0)</f>
        <v>1</v>
      </c>
      <c r="V25" s="14">
        <f ca="1">IFERROR(V23 / V22, 0)</f>
        <v>1</v>
      </c>
      <c r="W25" s="19">
        <f t="shared" ca="1" si="88"/>
        <v>0</v>
      </c>
      <c r="X25" s="30">
        <f ca="1">IFERROR(X23 / X22, 0)</f>
        <v>1</v>
      </c>
      <c r="Y25" s="14">
        <f ca="1">IFERROR(Y23 / Y22, 0)</f>
        <v>1</v>
      </c>
      <c r="Z25" s="19">
        <f t="shared" ca="1" si="89"/>
        <v>0</v>
      </c>
      <c r="AA25" s="30">
        <f ca="1">IFERROR(AA23 / AA22, 0)</f>
        <v>1</v>
      </c>
      <c r="AB25" s="14">
        <f ca="1">IFERROR(AB23 / AB22, 0)</f>
        <v>1</v>
      </c>
      <c r="AC25" s="19">
        <f t="shared" ca="1" si="90"/>
        <v>0</v>
      </c>
      <c r="AD25" s="88"/>
      <c r="AE25" s="30">
        <f ca="1">IFERROR(AE23 / AE22, 0)</f>
        <v>1</v>
      </c>
      <c r="AF25" s="14">
        <f ca="1">IFERROR(AF23 / AF22, 0)</f>
        <v>1</v>
      </c>
      <c r="AG25" s="19">
        <f t="shared" ca="1" si="91"/>
        <v>0</v>
      </c>
      <c r="AH25" s="30">
        <f ca="1">IFERROR(AH23 / AH22, 0)</f>
        <v>1</v>
      </c>
      <c r="AI25" s="14">
        <f ca="1">IFERROR(AI23 / AI22, 0)</f>
        <v>1</v>
      </c>
      <c r="AJ25" s="19">
        <f t="shared" ca="1" si="92"/>
        <v>0</v>
      </c>
      <c r="AK25" s="30">
        <f ca="1">IFERROR(AK23 / AK22, 0)</f>
        <v>1</v>
      </c>
      <c r="AL25" s="14">
        <f ca="1">IFERROR(AL23 / AL22, 0)</f>
        <v>1</v>
      </c>
      <c r="AM25" s="19">
        <f t="shared" ca="1" si="93"/>
        <v>0</v>
      </c>
      <c r="AN25" s="30">
        <f ca="1">IFERROR(AN23 / AN22, 0)</f>
        <v>1</v>
      </c>
      <c r="AO25" s="14">
        <f ca="1">IFERROR(AO23 / AO22, 0)</f>
        <v>1</v>
      </c>
      <c r="AP25" s="19">
        <f t="shared" ca="1" si="94"/>
        <v>0</v>
      </c>
      <c r="AQ25" s="30">
        <f ca="1">IFERROR(AQ23 / AQ22, 0)</f>
        <v>1</v>
      </c>
      <c r="AR25" s="14">
        <f ca="1">IFERROR(AR23 / AR22, 0)</f>
        <v>1</v>
      </c>
      <c r="AS25" s="19">
        <f t="shared" ca="1" si="95"/>
        <v>0</v>
      </c>
      <c r="AT25" s="30">
        <f ca="1">IFERROR(AT23 / AT22, 0)</f>
        <v>1</v>
      </c>
      <c r="AU25" s="14">
        <f ca="1">IFERROR(AU23 / AU22, 0)</f>
        <v>1</v>
      </c>
      <c r="AV25" s="19">
        <f t="shared" ca="1" si="96"/>
        <v>0</v>
      </c>
      <c r="AW25" s="30">
        <f ca="1">IFERROR(AW23 / AW22, 0)</f>
        <v>1</v>
      </c>
      <c r="AX25" s="14">
        <f ca="1">IFERROR(AX23 / AX22, 0)</f>
        <v>1</v>
      </c>
      <c r="AY25" s="19">
        <f t="shared" ca="1" si="97"/>
        <v>0</v>
      </c>
      <c r="AZ25" s="30">
        <f ca="1">IFERROR(AZ23 / AZ22, 0)</f>
        <v>1</v>
      </c>
      <c r="BA25" s="14">
        <f ca="1">IFERROR(BA23 / BA22, 0)</f>
        <v>1</v>
      </c>
      <c r="BB25" s="19">
        <f t="shared" ca="1" si="98"/>
        <v>0</v>
      </c>
      <c r="BC25" s="30">
        <f ca="1">IFERROR(BC23 / BC22, 0)</f>
        <v>1</v>
      </c>
      <c r="BD25" s="14">
        <f ca="1">IFERROR(BD23 / BD22, 0)</f>
        <v>1</v>
      </c>
      <c r="BE25" s="19">
        <f t="shared" ca="1" si="99"/>
        <v>0</v>
      </c>
      <c r="BF25" s="30">
        <f ca="1">IFERROR(BF23 / BF22, 0)</f>
        <v>1</v>
      </c>
      <c r="BG25" s="14">
        <f ca="1">IFERROR(BG23 / BG22, 0)</f>
        <v>1</v>
      </c>
      <c r="BH25" s="19">
        <f t="shared" ca="1" si="100"/>
        <v>0</v>
      </c>
      <c r="BI25" s="30">
        <f ca="1">IFERROR(BI23 / BI22, 0)</f>
        <v>1</v>
      </c>
      <c r="BJ25" s="14">
        <f ca="1">IFERROR(BJ23 / BJ22, 0)</f>
        <v>1</v>
      </c>
      <c r="BK25" s="19">
        <f t="shared" ca="1" si="101"/>
        <v>0</v>
      </c>
      <c r="BL25" s="30">
        <f ca="1">IFERROR(BL23 / BL22, 0)</f>
        <v>1</v>
      </c>
      <c r="BM25" s="14">
        <f ca="1">IFERROR(BM23 / BM22, 0)</f>
        <v>1</v>
      </c>
      <c r="BN25" s="19">
        <f t="shared" ca="1" si="102"/>
        <v>0</v>
      </c>
      <c r="BO25" s="156" t="str">
        <f t="shared" si="63"/>
        <v>% Identified</v>
      </c>
      <c r="BP25" s="251"/>
    </row>
    <row r="26" spans="1:68" ht="3.75" hidden="1" customHeight="1" x14ac:dyDescent="0.2">
      <c r="A26" s="6"/>
      <c r="D26" s="144"/>
      <c r="E26" s="144"/>
      <c r="F26" s="144"/>
      <c r="G26" s="144"/>
      <c r="H26" s="160"/>
      <c r="I26" s="138"/>
      <c r="J26" s="144"/>
      <c r="K26" s="144"/>
      <c r="L26" s="160"/>
      <c r="M26" s="138"/>
      <c r="N26" s="144"/>
      <c r="O26" s="144"/>
      <c r="P26" s="160"/>
      <c r="Q26" s="138"/>
      <c r="R26" s="144"/>
      <c r="S26" s="144"/>
      <c r="T26" s="160"/>
      <c r="U26" s="144"/>
      <c r="V26" s="144"/>
      <c r="W26" s="160"/>
      <c r="X26" s="144"/>
      <c r="Y26" s="144"/>
      <c r="Z26" s="160"/>
      <c r="AA26" s="144"/>
      <c r="AB26" s="144"/>
      <c r="AC26" s="160"/>
      <c r="AD26" s="138"/>
      <c r="AE26" s="144"/>
      <c r="AF26" s="144"/>
      <c r="AG26" s="160"/>
      <c r="AH26" s="144"/>
      <c r="AI26" s="144"/>
      <c r="AJ26" s="160"/>
      <c r="AK26" s="144"/>
      <c r="AL26" s="144"/>
      <c r="AM26" s="160"/>
      <c r="AN26" s="144"/>
      <c r="AO26" s="144"/>
      <c r="AP26" s="160"/>
      <c r="AQ26" s="144"/>
      <c r="AR26" s="144"/>
      <c r="AS26" s="160"/>
      <c r="AT26" s="144"/>
      <c r="AU26" s="144"/>
      <c r="AV26" s="160"/>
      <c r="AW26" s="144"/>
      <c r="AX26" s="144"/>
      <c r="AY26" s="160"/>
      <c r="AZ26" s="144"/>
      <c r="BA26" s="144"/>
      <c r="BB26" s="160"/>
      <c r="BC26" s="144"/>
      <c r="BD26" s="144"/>
      <c r="BE26" s="160"/>
      <c r="BF26" s="144"/>
      <c r="BG26" s="144"/>
      <c r="BH26" s="160"/>
      <c r="BI26" s="144"/>
      <c r="BJ26" s="144"/>
      <c r="BK26" s="160"/>
      <c r="BL26" s="144"/>
      <c r="BM26" s="144"/>
      <c r="BN26" s="160"/>
      <c r="BO26" s="144"/>
      <c r="BP26" s="144"/>
    </row>
    <row r="27" spans="1:68" x14ac:dyDescent="0.2">
      <c r="D27" s="243" t="s">
        <v>155</v>
      </c>
      <c r="E27" s="244"/>
      <c r="F27" s="122">
        <f ca="1">SUMIFS(TF_STORE_COUNT, TF_TIMEFRAME, F$1)</f>
        <v>263</v>
      </c>
      <c r="G27" s="97">
        <f ca="1">SUMIFS(TF_STORE_COUNT, TF_TIMEFRAME, G$1)</f>
        <v>254</v>
      </c>
      <c r="H27" s="98">
        <f ca="1">IF(F$9 = 0, 0, IFERROR((F27 - G27) / G27, 0))</f>
        <v>3.5433070866141732E-2</v>
      </c>
      <c r="I27" s="141"/>
      <c r="J27" s="122">
        <f ca="1">SUMIFS(TF_STORE_COUNT, TF_TIMEFRAME, J$1)</f>
        <v>272</v>
      </c>
      <c r="K27" s="97">
        <f ca="1">SUMIFS(TF_STORE_COUNT, TF_TIMEFRAME, K$1)</f>
        <v>263</v>
      </c>
      <c r="L27" s="98">
        <f ca="1">IF(J$9 = 0, 0, IFERROR((J27 - K27) / K27, 0))</f>
        <v>3.4220532319391636E-2</v>
      </c>
      <c r="M27" s="141"/>
      <c r="N27" s="122">
        <f ca="1">SUMIFS(TF_STORE_COUNT, TF_TIMEFRAME, N$1)</f>
        <v>272</v>
      </c>
      <c r="O27" s="97">
        <f ca="1">SUMIFS(TF_STORE_COUNT, TF_TIMEFRAME, O$1)</f>
        <v>263</v>
      </c>
      <c r="P27" s="98">
        <f ca="1">IF(N$9 = 0, 0, IFERROR((N27 - O27) / O27, 0))</f>
        <v>3.4220532319391636E-2</v>
      </c>
      <c r="Q27" s="141"/>
      <c r="R27" s="122">
        <f ca="1">SUMIFS(TF_STORE_COUNT, TF_TIMEFRAME, R$1)</f>
        <v>261</v>
      </c>
      <c r="S27" s="97">
        <f ca="1">SUMIFS(TF_STORE_COUNT, TF_TIMEFRAME, S$1)</f>
        <v>251</v>
      </c>
      <c r="T27" s="98">
        <f ca="1">IF(R$9 = 0, 0, IFERROR((R27 - S27) / S27, 0))</f>
        <v>3.9840637450199202E-2</v>
      </c>
      <c r="U27" s="122">
        <f ca="1">SUMIFS(TF_STORE_COUNT, TF_TIMEFRAME, U$1)</f>
        <v>262</v>
      </c>
      <c r="V27" s="97">
        <f ca="1">SUMIFS(TF_STORE_COUNT, TF_TIMEFRAME, V$1)</f>
        <v>254</v>
      </c>
      <c r="W27" s="98">
        <f ca="1">IF(U$9 = 0, 0, IFERROR((U27 - V27) / V27, 0))</f>
        <v>3.1496062992125984E-2</v>
      </c>
      <c r="X27" s="122">
        <f ca="1">SUMIFS(TF_STORE_COUNT, TF_TIMEFRAME, X$1)</f>
        <v>268</v>
      </c>
      <c r="Y27" s="97">
        <f ca="1">SUMIFS(TF_STORE_COUNT, TF_TIMEFRAME, Y$1)</f>
        <v>261</v>
      </c>
      <c r="Z27" s="98">
        <f ca="1">IF(X$9 = 0, 0, IFERROR((X27 - Y27) / Y27, 0))</f>
        <v>2.681992337164751E-2</v>
      </c>
      <c r="AA27" s="122">
        <f ca="1">SUMIFS(TF_STORE_COUNT, TF_TIMEFRAME, AA$1)</f>
        <v>272</v>
      </c>
      <c r="AB27" s="97">
        <f ca="1">SUMIFS(TF_STORE_COUNT, TF_TIMEFRAME, AB$1)</f>
        <v>261</v>
      </c>
      <c r="AC27" s="98">
        <f ca="1">IF(AA$9 = 0, 0, IFERROR((AA27 - AB27) / AB27, 0))</f>
        <v>4.2145593869731802E-2</v>
      </c>
      <c r="AD27" s="141"/>
      <c r="AE27" s="122">
        <f ca="1">SUMIFS(TF_STORE_COUNT, TF_TIMEFRAME, AE$1)</f>
        <v>261</v>
      </c>
      <c r="AF27" s="97">
        <f ca="1">SUMIFS(TF_STORE_COUNT, TF_TIMEFRAME, AF$1)</f>
        <v>250</v>
      </c>
      <c r="AG27" s="98">
        <f ca="1">IF(AE$9 = 0, 0, IFERROR((AE27 - AF27) / AF27, 0))</f>
        <v>4.3999999999999997E-2</v>
      </c>
      <c r="AH27" s="122">
        <f ca="1">SUMIFS(TF_STORE_COUNT, TF_TIMEFRAME, AH$1)</f>
        <v>261</v>
      </c>
      <c r="AI27" s="97">
        <f ca="1">SUMIFS(TF_STORE_COUNT, TF_TIMEFRAME, AI$1)</f>
        <v>249</v>
      </c>
      <c r="AJ27" s="98">
        <f ca="1">IF(AH$9 = 0, 0, IFERROR((AH27 - AI27) / AI27, 0))</f>
        <v>4.8192771084337352E-2</v>
      </c>
      <c r="AK27" s="122">
        <f ca="1">SUMIFS(TF_STORE_COUNT, TF_TIMEFRAME, AK$1)</f>
        <v>261</v>
      </c>
      <c r="AL27" s="97">
        <f ca="1">SUMIFS(TF_STORE_COUNT, TF_TIMEFRAME, AL$1)</f>
        <v>250</v>
      </c>
      <c r="AM27" s="98">
        <f ca="1">IF(AK$9 = 0, 0, IFERROR((AK27 - AL27) / AL27, 0))</f>
        <v>4.3999999999999997E-2</v>
      </c>
      <c r="AN27" s="122">
        <f ca="1">SUMIFS(TF_STORE_COUNT, TF_TIMEFRAME, AN$1)</f>
        <v>261</v>
      </c>
      <c r="AO27" s="97">
        <f ca="1">SUMIFS(TF_STORE_COUNT, TF_TIMEFRAME, AO$1)</f>
        <v>252</v>
      </c>
      <c r="AP27" s="98">
        <f ca="1">IF(AN$9 = 0, 0, IFERROR((AN27 - AO27) / AO27, 0))</f>
        <v>3.5714285714285712E-2</v>
      </c>
      <c r="AQ27" s="122">
        <f ca="1">SUMIFS(TF_STORE_COUNT, TF_TIMEFRAME, AQ$1)</f>
        <v>261</v>
      </c>
      <c r="AR27" s="97">
        <f ca="1">SUMIFS(TF_STORE_COUNT, TF_TIMEFRAME, AR$1)</f>
        <v>252</v>
      </c>
      <c r="AS27" s="98">
        <f ca="1">IF(AQ$9 = 0, 0, IFERROR((AQ27 - AR27) / AR27, 0))</f>
        <v>3.5714285714285712E-2</v>
      </c>
      <c r="AT27" s="122">
        <f ca="1">SUMIFS(TF_STORE_COUNT, TF_TIMEFRAME, AT$1)</f>
        <v>262</v>
      </c>
      <c r="AU27" s="97">
        <f ca="1">SUMIFS(TF_STORE_COUNT, TF_TIMEFRAME, AU$1)</f>
        <v>254</v>
      </c>
      <c r="AV27" s="98">
        <f ca="1">IF(AT$9 = 0, 0, IFERROR((AT27 - AU27) / AU27, 0))</f>
        <v>3.1496062992125984E-2</v>
      </c>
      <c r="AW27" s="122">
        <f ca="1">SUMIFS(TF_STORE_COUNT, TF_TIMEFRAME, AW$1)</f>
        <v>263</v>
      </c>
      <c r="AX27" s="97">
        <f ca="1">SUMIFS(TF_STORE_COUNT, TF_TIMEFRAME, AX$1)</f>
        <v>254</v>
      </c>
      <c r="AY27" s="98">
        <f ca="1">IF(AW$9 = 0, 0, IFERROR((AW27 - AX27) / AX27, 0))</f>
        <v>3.5433070866141732E-2</v>
      </c>
      <c r="AZ27" s="122">
        <f ca="1">SUMIFS(TF_STORE_COUNT, TF_TIMEFRAME, AZ$1)</f>
        <v>265</v>
      </c>
      <c r="BA27" s="97">
        <f ca="1">SUMIFS(TF_STORE_COUNT, TF_TIMEFRAME, BA$1)</f>
        <v>260</v>
      </c>
      <c r="BB27" s="98">
        <f ca="1">IF(AZ$9 = 0, 0, IFERROR((AZ27 - BA27) / BA27, 0))</f>
        <v>1.9230769230769232E-2</v>
      </c>
      <c r="BC27" s="122">
        <f ca="1">SUMIFS(TF_STORE_COUNT, TF_TIMEFRAME, BC$1)</f>
        <v>268</v>
      </c>
      <c r="BD27" s="97">
        <f ca="1">SUMIFS(TF_STORE_COUNT, TF_TIMEFRAME, BD$1)</f>
        <v>261</v>
      </c>
      <c r="BE27" s="98">
        <f ca="1">IF(BC$9 = 0, 0, IFERROR((BC27 - BD27) / BD27, 0))</f>
        <v>2.681992337164751E-2</v>
      </c>
      <c r="BF27" s="122">
        <f ca="1">SUMIFS(TF_STORE_COUNT, TF_TIMEFRAME, BF$1)</f>
        <v>271</v>
      </c>
      <c r="BG27" s="97">
        <f ca="1">SUMIFS(TF_STORE_COUNT, TF_TIMEFRAME, BG$1)</f>
        <v>261</v>
      </c>
      <c r="BH27" s="98">
        <f ca="1">IF(BF$9 = 0, 0, IFERROR((BF27 - BG27) / BG27, 0))</f>
        <v>3.8314176245210725E-2</v>
      </c>
      <c r="BI27" s="122">
        <f ca="1">SUMIFS(TF_STORE_COUNT, TF_TIMEFRAME, BI$1)</f>
        <v>272</v>
      </c>
      <c r="BJ27" s="97">
        <f ca="1">SUMIFS(TF_STORE_COUNT, TF_TIMEFRAME, BJ$1)</f>
        <v>261</v>
      </c>
      <c r="BK27" s="98">
        <f ca="1">IF(BI$9 = 0, 0, IFERROR((BI27 - BJ27) / BJ27, 0))</f>
        <v>4.2145593869731802E-2</v>
      </c>
      <c r="BL27" s="122">
        <f ca="1">SUMIFS(TF_STORE_COUNT, TF_TIMEFRAME, BL$1)</f>
        <v>272</v>
      </c>
      <c r="BM27" s="97">
        <f ca="1">SUMIFS(TF_STORE_COUNT, TF_TIMEFRAME, BM$1)</f>
        <v>261</v>
      </c>
      <c r="BN27" s="98">
        <f ca="1">IF(BL$9 = 0, 0, IFERROR((BL27 - BM27) / BM27, 0))</f>
        <v>4.2145593869731802E-2</v>
      </c>
      <c r="BO27" s="252" t="str">
        <f>D27</f>
        <v>NUMBER OF STORES</v>
      </c>
      <c r="BP27" s="253"/>
    </row>
    <row r="28" spans="1:68" ht="3.75" customHeight="1" x14ac:dyDescent="0.2">
      <c r="D28" s="144"/>
      <c r="E28" s="144"/>
      <c r="F28" s="144"/>
      <c r="G28" s="144"/>
      <c r="H28" s="160"/>
      <c r="I28" s="138"/>
      <c r="J28" s="144"/>
      <c r="K28" s="144"/>
      <c r="L28" s="160"/>
      <c r="M28" s="138"/>
      <c r="N28" s="144"/>
      <c r="O28" s="144"/>
      <c r="P28" s="160"/>
      <c r="Q28" s="138"/>
      <c r="R28" s="144"/>
      <c r="S28" s="144"/>
      <c r="T28" s="160"/>
      <c r="U28" s="144"/>
      <c r="V28" s="144"/>
      <c r="W28" s="160"/>
      <c r="X28" s="144"/>
      <c r="Y28" s="144"/>
      <c r="Z28" s="160"/>
      <c r="AA28" s="144"/>
      <c r="AB28" s="144"/>
      <c r="AC28" s="160"/>
      <c r="AD28" s="138"/>
      <c r="AE28" s="144"/>
      <c r="AF28" s="144"/>
      <c r="AG28" s="160"/>
      <c r="AH28" s="144"/>
      <c r="AI28" s="144"/>
      <c r="AJ28" s="160"/>
      <c r="AK28" s="144"/>
      <c r="AL28" s="144"/>
      <c r="AM28" s="160"/>
      <c r="AN28" s="144"/>
      <c r="AO28" s="144"/>
      <c r="AP28" s="160"/>
      <c r="AQ28" s="144"/>
      <c r="AR28" s="144"/>
      <c r="AS28" s="160"/>
      <c r="AT28" s="144"/>
      <c r="AU28" s="144"/>
      <c r="AV28" s="160"/>
      <c r="AW28" s="144"/>
      <c r="AX28" s="144"/>
      <c r="AY28" s="160"/>
      <c r="AZ28" s="144"/>
      <c r="BA28" s="144"/>
      <c r="BB28" s="160"/>
      <c r="BC28" s="144"/>
      <c r="BD28" s="144"/>
      <c r="BE28" s="160"/>
      <c r="BF28" s="144"/>
      <c r="BG28" s="144"/>
      <c r="BH28" s="160"/>
      <c r="BI28" s="144"/>
      <c r="BJ28" s="144"/>
      <c r="BK28" s="160"/>
      <c r="BL28" s="144"/>
      <c r="BM28" s="144"/>
      <c r="BN28" s="160"/>
      <c r="BO28" s="144"/>
      <c r="BP28" s="144"/>
    </row>
    <row r="29" spans="1:68" ht="15" thickBot="1" x14ac:dyDescent="0.25">
      <c r="A29" s="3" t="str">
        <f t="shared" ref="A29:B33" si="103">A$11</f>
        <v>&gt;= 1</v>
      </c>
      <c r="B29" s="3" t="str">
        <f t="shared" si="103"/>
        <v>&gt;= 0</v>
      </c>
      <c r="D29" s="236" t="s">
        <v>156</v>
      </c>
      <c r="E29" s="135" t="s">
        <v>135</v>
      </c>
      <c r="F29" s="123">
        <f t="shared" ref="F29:G33" ca="1" si="104">SUMIFS(CUST_COUNT_T, CHANNEL_COUNT, $A$2, IS_JJCC, $B$2, CUST_GROUP, $A29, RECENCY_GROUP, $B29, TIMEFRAME, F$1)</f>
        <v>560033</v>
      </c>
      <c r="G29" s="117">
        <f t="shared" ca="1" si="104"/>
        <v>488209</v>
      </c>
      <c r="H29" s="115">
        <f t="shared" ref="H29:H33" ca="1" si="105">IF(F$9 = 0, 0, IFERROR((F29 - G29) / G29, 0))</f>
        <v>0.14711732065570279</v>
      </c>
      <c r="I29" s="141"/>
      <c r="J29" s="123">
        <f t="shared" ref="J29:K33" ca="1" si="106">SUMIFS(CUST_COUNT_T, CHANNEL_COUNT, $A$2, IS_JJCC, $B$2, CUST_GROUP, $A29, RECENCY_GROUP, $B29, TIMEFRAME, J$1)</f>
        <v>619074</v>
      </c>
      <c r="K29" s="117">
        <f t="shared" ca="1" si="106"/>
        <v>553786</v>
      </c>
      <c r="L29" s="115">
        <f t="shared" ref="L29:L33" ca="1" si="107">IF(J$9 = 0, 0, IFERROR((J29 - K29) / K29, 0))</f>
        <v>0.11789391570028857</v>
      </c>
      <c r="M29" s="141"/>
      <c r="N29" s="123">
        <f t="shared" ref="N29:O33" ca="1" si="108">SUMIFS(CUST_COUNT_T, CHANNEL_COUNT, $A$2, IS_JJCC, $B$2, CUST_GROUP, $A29, RECENCY_GROUP, $B29, TIMEFRAME, N$1)</f>
        <v>619074</v>
      </c>
      <c r="O29" s="117">
        <f t="shared" ca="1" si="108"/>
        <v>553786</v>
      </c>
      <c r="P29" s="115">
        <f t="shared" ref="P29:P33" ca="1" si="109">IF(N$9 = 0, 0, IFERROR((N29 - O29) / O29, 0))</f>
        <v>0.11789391570028857</v>
      </c>
      <c r="Q29" s="141"/>
      <c r="R29" s="123">
        <f t="shared" ref="R29:S33" ca="1" si="110">SUMIFS(CUST_COUNT_T, CHANNEL_COUNT, $A$2, IS_JJCC, $B$2, CUST_GROUP, $A29, RECENCY_GROUP, $B29, TIMEFRAME, R$1)</f>
        <v>302248</v>
      </c>
      <c r="S29" s="117">
        <f t="shared" ca="1" si="110"/>
        <v>268595</v>
      </c>
      <c r="T29" s="115">
        <f t="shared" ref="T29:T33" ca="1" si="111">IF(R$9 = 0, 0, IFERROR((R29 - S29) / S29, 0))</f>
        <v>0.12529272696811183</v>
      </c>
      <c r="U29" s="123">
        <f t="shared" ref="U29:V33" ca="1" si="112">SUMIFS(CUST_COUNT_T, CHANNEL_COUNT, $A$2, IS_JJCC, $B$2, CUST_GROUP, $A29, RECENCY_GROUP, $B29, TIMEFRAME, U$1)</f>
        <v>328523</v>
      </c>
      <c r="V29" s="117">
        <f t="shared" ca="1" si="112"/>
        <v>289585</v>
      </c>
      <c r="W29" s="115">
        <f t="shared" ref="W29:W33" ca="1" si="113">IF(U$9 = 0, 0, IFERROR((U29 - V29) / V29, 0))</f>
        <v>0.13446138439490996</v>
      </c>
      <c r="X29" s="123">
        <f t="shared" ref="X29:Y33" ca="1" si="114">SUMIFS(CUST_COUNT_T, CHANNEL_COUNT, $A$2, IS_JJCC, $B$2, CUST_GROUP, $A29, RECENCY_GROUP, $B29, TIMEFRAME, X$1)</f>
        <v>324259</v>
      </c>
      <c r="Y29" s="117">
        <f t="shared" ca="1" si="114"/>
        <v>292736</v>
      </c>
      <c r="Z29" s="115">
        <f t="shared" ref="Z29:Z33" ca="1" si="115">IF(X$9 = 0, 0, IFERROR((X29 - Y29) / Y29, 0))</f>
        <v>0.10768405662439877</v>
      </c>
      <c r="AA29" s="123">
        <f t="shared" ref="AA29:AB33" ca="1" si="116">SUMIFS(CUST_COUNT_T, CHANNEL_COUNT, $A$2, IS_JJCC, $B$2, CUST_GROUP, $A29, RECENCY_GROUP, $B29, TIMEFRAME, AA$1)</f>
        <v>354753</v>
      </c>
      <c r="AB29" s="117">
        <f t="shared" ca="1" si="116"/>
        <v>310496</v>
      </c>
      <c r="AC29" s="115">
        <f t="shared" ref="AC29:AC33" ca="1" si="117">IF(AA$9 = 0, 0, IFERROR((AA29 - AB29) / AB29, 0))</f>
        <v>0.14253645779655777</v>
      </c>
      <c r="AD29" s="141"/>
      <c r="AE29" s="123">
        <f t="shared" ref="AE29:AF33" ca="1" si="118">SUMIFS(CUST_COUNT_T, CHANNEL_COUNT, $A$2, IS_JJCC, $B$2, CUST_GROUP, $A29, RECENCY_GROUP, $B29, TIMEFRAME, AE$1)</f>
        <v>109166</v>
      </c>
      <c r="AF29" s="117">
        <f t="shared" ca="1" si="118"/>
        <v>88427</v>
      </c>
      <c r="AG29" s="115">
        <f t="shared" ref="AG29:AG33" ca="1" si="119">IF(AE$9 = 0, 0, IFERROR((AE29 - AF29) / AF29, 0))</f>
        <v>0.2345324391871261</v>
      </c>
      <c r="AH29" s="123">
        <f t="shared" ref="AH29:AI33" ca="1" si="120">SUMIFS(CUST_COUNT_T, CHANNEL_COUNT, $A$2, IS_JJCC, $B$2, CUST_GROUP, $A29, RECENCY_GROUP, $B29, TIMEFRAME, AH$1)</f>
        <v>173361</v>
      </c>
      <c r="AI29" s="117">
        <f t="shared" ca="1" si="120"/>
        <v>150700</v>
      </c>
      <c r="AJ29" s="115">
        <f t="shared" ref="AJ29:AJ33" ca="1" si="121">IF(AH$9 = 0, 0, IFERROR((AH29 - AI29) / AI29, 0))</f>
        <v>0.15037159920371598</v>
      </c>
      <c r="AK29" s="123">
        <f t="shared" ref="AK29:AL33" ca="1" si="122">SUMIFS(CUST_COUNT_T, CHANNEL_COUNT, $A$2, IS_JJCC, $B$2, CUST_GROUP, $A29, RECENCY_GROUP, $B29, TIMEFRAME, AK$1)</f>
        <v>149909</v>
      </c>
      <c r="AL29" s="117">
        <f t="shared" ca="1" si="122"/>
        <v>129435</v>
      </c>
      <c r="AM29" s="115">
        <f t="shared" ref="AM29:AM33" ca="1" si="123">IF(AK$9 = 0, 0, IFERROR((AK29 - AL29) / AL29, 0))</f>
        <v>0.1581797813574381</v>
      </c>
      <c r="AN29" s="123">
        <f t="shared" ref="AN29:AO33" ca="1" si="124">SUMIFS(CUST_COUNT_T, CHANNEL_COUNT, $A$2, IS_JJCC, $B$2, CUST_GROUP, $A29, RECENCY_GROUP, $B29, TIMEFRAME, AN$1)</f>
        <v>152478</v>
      </c>
      <c r="AO29" s="117">
        <f t="shared" ca="1" si="124"/>
        <v>138259</v>
      </c>
      <c r="AP29" s="115">
        <f t="shared" ref="AP29:AP33" ca="1" si="125">IF(AN$9 = 0, 0, IFERROR((AN29 - AO29) / AO29, 0))</f>
        <v>0.1028432145466118</v>
      </c>
      <c r="AQ29" s="123">
        <f t="shared" ref="AQ29:AR33" ca="1" si="126">SUMIFS(CUST_COUNT_T, CHANNEL_COUNT, $A$2, IS_JJCC, $B$2, CUST_GROUP, $A29, RECENCY_GROUP, $B29, TIMEFRAME, AQ$1)</f>
        <v>191770</v>
      </c>
      <c r="AR29" s="117">
        <f t="shared" ca="1" si="126"/>
        <v>161730</v>
      </c>
      <c r="AS29" s="115">
        <f t="shared" ref="AS29:AS33" ca="1" si="127">IF(AQ$9 = 0, 0, IFERROR((AQ29 - AR29) / AR29, 0))</f>
        <v>0.18574166821245286</v>
      </c>
      <c r="AT29" s="123">
        <f t="shared" ref="AT29:AU33" ca="1" si="128">SUMIFS(CUST_COUNT_T, CHANNEL_COUNT, $A$2, IS_JJCC, $B$2, CUST_GROUP, $A29, RECENCY_GROUP, $B29, TIMEFRAME, AT$1)</f>
        <v>134189</v>
      </c>
      <c r="AU29" s="117">
        <f t="shared" ca="1" si="128"/>
        <v>115486</v>
      </c>
      <c r="AV29" s="115">
        <f t="shared" ref="AV29:AV33" ca="1" si="129">IF(AT$9 = 0, 0, IFERROR((AT29 - AU29) / AU29, 0))</f>
        <v>0.16195036627816359</v>
      </c>
      <c r="AW29" s="123">
        <f t="shared" ref="AW29:AX33" ca="1" si="130">SUMIFS(CUST_COUNT_T, CHANNEL_COUNT, $A$2, IS_JJCC, $B$2, CUST_GROUP, $A29, RECENCY_GROUP, $B29, TIMEFRAME, AW$1)</f>
        <v>132998</v>
      </c>
      <c r="AX29" s="117">
        <f t="shared" ca="1" si="130"/>
        <v>109983</v>
      </c>
      <c r="AY29" s="115">
        <f t="shared" ref="AY29:AY33" ca="1" si="131">IF(AW$9 = 0, 0, IFERROR((AW29 - AX29) / AX29, 0))</f>
        <v>0.20925961284925851</v>
      </c>
      <c r="AZ29" s="123">
        <f t="shared" ref="AZ29:BA33" ca="1" si="132">SUMIFS(CUST_COUNT_T, CHANNEL_COUNT, $A$2, IS_JJCC, $B$2, CUST_GROUP, $A29, RECENCY_GROUP, $B29, TIMEFRAME, AZ$1)</f>
        <v>179858</v>
      </c>
      <c r="BA29" s="117">
        <f t="shared" ca="1" si="132"/>
        <v>161671</v>
      </c>
      <c r="BB29" s="115">
        <f t="shared" ref="BB29:BB33" ca="1" si="133">IF(AZ$9 = 0, 0, IFERROR((AZ29 - BA29) / BA29, 0))</f>
        <v>0.11249389191629915</v>
      </c>
      <c r="BC29" s="123">
        <f t="shared" ref="BC29:BD33" ca="1" si="134">SUMIFS(CUST_COUNT_T, CHANNEL_COUNT, $A$2, IS_JJCC, $B$2, CUST_GROUP, $A29, RECENCY_GROUP, $B29, TIMEFRAME, BC$1)</f>
        <v>161320</v>
      </c>
      <c r="BD29" s="117">
        <f t="shared" ca="1" si="134"/>
        <v>146830</v>
      </c>
      <c r="BE29" s="115">
        <f t="shared" ref="BE29:BE33" ca="1" si="135">IF(BC$9 = 0, 0, IFERROR((BC29 - BD29) / BD29, 0))</f>
        <v>9.8685554723149216E-2</v>
      </c>
      <c r="BF29" s="123">
        <f t="shared" ref="BF29:BG33" ca="1" si="136">SUMIFS(CUST_COUNT_T, CHANNEL_COUNT, $A$2, IS_JJCC, $B$2, CUST_GROUP, $A29, RECENCY_GROUP, $B29, TIMEFRAME, BF$1)</f>
        <v>168736</v>
      </c>
      <c r="BG29" s="117">
        <f t="shared" ca="1" si="136"/>
        <v>147798</v>
      </c>
      <c r="BH29" s="115">
        <f t="shared" ref="BH29:BH33" ca="1" si="137">IF(BF$9 = 0, 0, IFERROR((BF29 - BG29) / BG29, 0))</f>
        <v>0.14166632836709564</v>
      </c>
      <c r="BI29" s="123">
        <f t="shared" ref="BI29:BJ33" ca="1" si="138">SUMIFS(CUST_COUNT_T, CHANNEL_COUNT, $A$2, IS_JJCC, $B$2, CUST_GROUP, $A29, RECENCY_GROUP, $B29, TIMEFRAME, BI$1)</f>
        <v>223043</v>
      </c>
      <c r="BJ29" s="117">
        <f t="shared" ca="1" si="138"/>
        <v>191708</v>
      </c>
      <c r="BK29" s="115">
        <f t="shared" ref="BK29:BK33" ca="1" si="139">IF(BI$9 = 0, 0, IFERROR((BI29 - BJ29) / BJ29, 0))</f>
        <v>0.16345170780562104</v>
      </c>
      <c r="BL29" s="123">
        <f t="shared" ref="BL29:BM33" ca="1" si="140">SUMIFS(CUST_COUNT_T, CHANNEL_COUNT, $A$2, IS_JJCC, $B$2, CUST_GROUP, $A29, RECENCY_GROUP, $B29, TIMEFRAME, BL$1)</f>
        <v>136778</v>
      </c>
      <c r="BM29" s="117">
        <f t="shared" ca="1" si="140"/>
        <v>119067</v>
      </c>
      <c r="BN29" s="115">
        <f t="shared" ref="BN29:BN33" ca="1" si="141">IF(BL$9 = 0, 0, IFERROR((BL29 - BM29) / BM29, 0))</f>
        <v>0.14874818379567806</v>
      </c>
      <c r="BO29" s="158" t="str">
        <f t="shared" ref="BO29:BO37" si="142">E29</f>
        <v>Total Active</v>
      </c>
      <c r="BP29" s="248" t="str">
        <f>$D29</f>
        <v>CUSTOMER COUNT</v>
      </c>
    </row>
    <row r="30" spans="1:68" ht="15" thickTop="1" x14ac:dyDescent="0.2">
      <c r="A30" s="3">
        <v>5</v>
      </c>
      <c r="B30" s="3" t="str">
        <f t="shared" si="103"/>
        <v>&gt;= 0</v>
      </c>
      <c r="D30" s="237"/>
      <c r="E30" s="136" t="s">
        <v>191</v>
      </c>
      <c r="F30" s="124">
        <f t="shared" ca="1" si="104"/>
        <v>54784</v>
      </c>
      <c r="G30" s="110">
        <f t="shared" ca="1" si="104"/>
        <v>48132</v>
      </c>
      <c r="H30" s="108">
        <f t="shared" ca="1" si="105"/>
        <v>0.13820327432892879</v>
      </c>
      <c r="I30" s="141"/>
      <c r="J30" s="124">
        <f t="shared" ca="1" si="106"/>
        <v>59828</v>
      </c>
      <c r="K30" s="110">
        <f t="shared" ca="1" si="106"/>
        <v>54138</v>
      </c>
      <c r="L30" s="108">
        <f t="shared" ca="1" si="107"/>
        <v>0.10510177694041153</v>
      </c>
      <c r="M30" s="141"/>
      <c r="N30" s="124">
        <f t="shared" ca="1" si="108"/>
        <v>59828</v>
      </c>
      <c r="O30" s="110">
        <f t="shared" ca="1" si="108"/>
        <v>54138</v>
      </c>
      <c r="P30" s="108">
        <f t="shared" ca="1" si="109"/>
        <v>0.10510177694041153</v>
      </c>
      <c r="Q30" s="141"/>
      <c r="R30" s="124">
        <f t="shared" ca="1" si="110"/>
        <v>22196</v>
      </c>
      <c r="S30" s="110">
        <f t="shared" ca="1" si="110"/>
        <v>19882</v>
      </c>
      <c r="T30" s="108">
        <f t="shared" ca="1" si="111"/>
        <v>0.11638668142038025</v>
      </c>
      <c r="U30" s="124">
        <f t="shared" ca="1" si="112"/>
        <v>23865</v>
      </c>
      <c r="V30" s="110">
        <f t="shared" ca="1" si="112"/>
        <v>21484</v>
      </c>
      <c r="W30" s="108">
        <f t="shared" ca="1" si="113"/>
        <v>0.11082666170173153</v>
      </c>
      <c r="X30" s="124">
        <f t="shared" ca="1" si="114"/>
        <v>24119</v>
      </c>
      <c r="Y30" s="110">
        <f t="shared" ca="1" si="114"/>
        <v>22035</v>
      </c>
      <c r="Z30" s="108">
        <f t="shared" ca="1" si="115"/>
        <v>9.4576809621057412E-2</v>
      </c>
      <c r="AA30" s="124">
        <f t="shared" ca="1" si="116"/>
        <v>27888</v>
      </c>
      <c r="AB30" s="110">
        <f t="shared" ca="1" si="116"/>
        <v>24345</v>
      </c>
      <c r="AC30" s="108">
        <f t="shared" ca="1" si="117"/>
        <v>0.14553296364756624</v>
      </c>
      <c r="AD30" s="141"/>
      <c r="AE30" s="124">
        <f t="shared" ca="1" si="118"/>
        <v>6808</v>
      </c>
      <c r="AF30" s="110">
        <f t="shared" ca="1" si="118"/>
        <v>5718</v>
      </c>
      <c r="AG30" s="108">
        <f t="shared" ca="1" si="119"/>
        <v>0.1906260930395243</v>
      </c>
      <c r="AH30" s="124">
        <f t="shared" ca="1" si="120"/>
        <v>11474</v>
      </c>
      <c r="AI30" s="110">
        <f t="shared" ca="1" si="120"/>
        <v>10214</v>
      </c>
      <c r="AJ30" s="108">
        <f t="shared" ca="1" si="121"/>
        <v>0.12336009398864303</v>
      </c>
      <c r="AK30" s="124">
        <f t="shared" ca="1" si="122"/>
        <v>9582</v>
      </c>
      <c r="AL30" s="110">
        <f t="shared" ca="1" si="122"/>
        <v>8440</v>
      </c>
      <c r="AM30" s="108">
        <f t="shared" ca="1" si="123"/>
        <v>0.13530805687203792</v>
      </c>
      <c r="AN30" s="124">
        <f t="shared" ca="1" si="124"/>
        <v>9683</v>
      </c>
      <c r="AO30" s="110">
        <f t="shared" ca="1" si="124"/>
        <v>9075</v>
      </c>
      <c r="AP30" s="108">
        <f t="shared" ca="1" si="125"/>
        <v>6.6997245179063358E-2</v>
      </c>
      <c r="AQ30" s="124">
        <f t="shared" ca="1" si="126"/>
        <v>12423</v>
      </c>
      <c r="AR30" s="110">
        <f t="shared" ca="1" si="126"/>
        <v>10448</v>
      </c>
      <c r="AS30" s="108">
        <f t="shared" ca="1" si="127"/>
        <v>0.18903139356814702</v>
      </c>
      <c r="AT30" s="124">
        <f t="shared" ca="1" si="128"/>
        <v>8352</v>
      </c>
      <c r="AU30" s="110">
        <f t="shared" ca="1" si="128"/>
        <v>7321</v>
      </c>
      <c r="AV30" s="108">
        <f t="shared" ca="1" si="129"/>
        <v>0.14082775577106951</v>
      </c>
      <c r="AW30" s="124">
        <f t="shared" ca="1" si="130"/>
        <v>8466</v>
      </c>
      <c r="AX30" s="110">
        <f t="shared" ca="1" si="130"/>
        <v>7089</v>
      </c>
      <c r="AY30" s="108">
        <f t="shared" ca="1" si="131"/>
        <v>0.19424460431654678</v>
      </c>
      <c r="AZ30" s="124">
        <f t="shared" ca="1" si="132"/>
        <v>11847</v>
      </c>
      <c r="BA30" s="110">
        <f t="shared" ca="1" si="132"/>
        <v>10875</v>
      </c>
      <c r="BB30" s="108">
        <f t="shared" ca="1" si="133"/>
        <v>8.9379310344827587E-2</v>
      </c>
      <c r="BC30" s="124">
        <f t="shared" ca="1" si="134"/>
        <v>10570</v>
      </c>
      <c r="BD30" s="110">
        <f t="shared" ca="1" si="134"/>
        <v>9541</v>
      </c>
      <c r="BE30" s="108">
        <f t="shared" ca="1" si="135"/>
        <v>0.1078503301540719</v>
      </c>
      <c r="BF30" s="124">
        <f t="shared" ca="1" si="136"/>
        <v>11044</v>
      </c>
      <c r="BG30" s="110">
        <f t="shared" ca="1" si="136"/>
        <v>9746</v>
      </c>
      <c r="BH30" s="108">
        <f t="shared" ca="1" si="137"/>
        <v>0.13318284424379231</v>
      </c>
      <c r="BI30" s="124">
        <f t="shared" ca="1" si="138"/>
        <v>15606</v>
      </c>
      <c r="BJ30" s="110">
        <f t="shared" ca="1" si="138"/>
        <v>13673</v>
      </c>
      <c r="BK30" s="108">
        <f t="shared" ca="1" si="139"/>
        <v>0.14137350983690486</v>
      </c>
      <c r="BL30" s="124">
        <f t="shared" ca="1" si="140"/>
        <v>8679</v>
      </c>
      <c r="BM30" s="110">
        <f t="shared" ca="1" si="140"/>
        <v>7552</v>
      </c>
      <c r="BN30" s="108">
        <f t="shared" ca="1" si="141"/>
        <v>0.14923199152542374</v>
      </c>
      <c r="BO30" s="152" t="str">
        <f t="shared" si="142"/>
        <v>Elite</v>
      </c>
      <c r="BP30" s="249"/>
    </row>
    <row r="31" spans="1:68" x14ac:dyDescent="0.2">
      <c r="A31" s="3">
        <v>30</v>
      </c>
      <c r="B31" s="3" t="str">
        <f t="shared" si="103"/>
        <v>&gt;= 0</v>
      </c>
      <c r="D31" s="237"/>
      <c r="E31" s="79" t="s">
        <v>192</v>
      </c>
      <c r="F31" s="32">
        <f t="shared" ca="1" si="104"/>
        <v>210380</v>
      </c>
      <c r="G31" s="17">
        <f t="shared" ca="1" si="104"/>
        <v>182572</v>
      </c>
      <c r="H31" s="13">
        <f t="shared" ca="1" si="105"/>
        <v>0.15231251232390508</v>
      </c>
      <c r="I31" s="141"/>
      <c r="J31" s="32">
        <f t="shared" ca="1" si="106"/>
        <v>231842</v>
      </c>
      <c r="K31" s="17">
        <f t="shared" ca="1" si="106"/>
        <v>208065</v>
      </c>
      <c r="L31" s="13">
        <f t="shared" ca="1" si="107"/>
        <v>0.11427678850359263</v>
      </c>
      <c r="M31" s="141"/>
      <c r="N31" s="32">
        <f t="shared" ca="1" si="108"/>
        <v>231842</v>
      </c>
      <c r="O31" s="17">
        <f t="shared" ca="1" si="108"/>
        <v>208065</v>
      </c>
      <c r="P31" s="13">
        <f t="shared" ca="1" si="109"/>
        <v>0.11427678850359263</v>
      </c>
      <c r="Q31" s="141"/>
      <c r="R31" s="32">
        <f t="shared" ca="1" si="110"/>
        <v>95087</v>
      </c>
      <c r="S31" s="17">
        <f t="shared" ca="1" si="110"/>
        <v>84693</v>
      </c>
      <c r="T31" s="13">
        <f t="shared" ca="1" si="111"/>
        <v>0.12272560896414107</v>
      </c>
      <c r="U31" s="32">
        <f t="shared" ca="1" si="112"/>
        <v>102937</v>
      </c>
      <c r="V31" s="17">
        <f t="shared" ca="1" si="112"/>
        <v>91117</v>
      </c>
      <c r="W31" s="13">
        <f t="shared" ca="1" si="113"/>
        <v>0.12972332276084594</v>
      </c>
      <c r="X31" s="32">
        <f t="shared" ca="1" si="114"/>
        <v>102561</v>
      </c>
      <c r="Y31" s="17">
        <f t="shared" ca="1" si="114"/>
        <v>92572</v>
      </c>
      <c r="Z31" s="13">
        <f t="shared" ca="1" si="115"/>
        <v>0.10790519811606102</v>
      </c>
      <c r="AA31" s="32">
        <f t="shared" ca="1" si="116"/>
        <v>114892</v>
      </c>
      <c r="AB31" s="17">
        <f t="shared" ca="1" si="116"/>
        <v>100827</v>
      </c>
      <c r="AC31" s="13">
        <f t="shared" ca="1" si="117"/>
        <v>0.13949636506094598</v>
      </c>
      <c r="AD31" s="141"/>
      <c r="AE31" s="32">
        <f t="shared" ca="1" si="118"/>
        <v>31029</v>
      </c>
      <c r="AF31" s="17">
        <f t="shared" ca="1" si="118"/>
        <v>25367</v>
      </c>
      <c r="AG31" s="13">
        <f t="shared" ca="1" si="119"/>
        <v>0.22320337446288485</v>
      </c>
      <c r="AH31" s="32">
        <f t="shared" ca="1" si="120"/>
        <v>50635</v>
      </c>
      <c r="AI31" s="17">
        <f t="shared" ca="1" si="120"/>
        <v>44130</v>
      </c>
      <c r="AJ31" s="13">
        <f t="shared" ca="1" si="121"/>
        <v>0.14740539315658283</v>
      </c>
      <c r="AK31" s="32">
        <f t="shared" ca="1" si="122"/>
        <v>42940</v>
      </c>
      <c r="AL31" s="17">
        <f t="shared" ca="1" si="122"/>
        <v>37118</v>
      </c>
      <c r="AM31" s="13">
        <f t="shared" ca="1" si="123"/>
        <v>0.15685112344415109</v>
      </c>
      <c r="AN31" s="32">
        <f t="shared" ca="1" si="124"/>
        <v>43632</v>
      </c>
      <c r="AO31" s="17">
        <f t="shared" ca="1" si="124"/>
        <v>40414</v>
      </c>
      <c r="AP31" s="13">
        <f t="shared" ca="1" si="125"/>
        <v>7.962587222249716E-2</v>
      </c>
      <c r="AQ31" s="32">
        <f t="shared" ca="1" si="126"/>
        <v>55374</v>
      </c>
      <c r="AR31" s="17">
        <f t="shared" ca="1" si="126"/>
        <v>46938</v>
      </c>
      <c r="AS31" s="13">
        <f t="shared" ca="1" si="127"/>
        <v>0.17972644765435256</v>
      </c>
      <c r="AT31" s="32">
        <f t="shared" ca="1" si="128"/>
        <v>37582</v>
      </c>
      <c r="AU31" s="17">
        <f t="shared" ca="1" si="128"/>
        <v>32550</v>
      </c>
      <c r="AV31" s="13">
        <f t="shared" ca="1" si="129"/>
        <v>0.15459293394777265</v>
      </c>
      <c r="AW31" s="32">
        <f t="shared" ca="1" si="130"/>
        <v>37782</v>
      </c>
      <c r="AX31" s="17">
        <f t="shared" ca="1" si="130"/>
        <v>31309</v>
      </c>
      <c r="AY31" s="13">
        <f t="shared" ca="1" si="131"/>
        <v>0.20674566418601681</v>
      </c>
      <c r="AZ31" s="32">
        <f t="shared" ca="1" si="132"/>
        <v>52665</v>
      </c>
      <c r="BA31" s="17">
        <f t="shared" ca="1" si="132"/>
        <v>47629</v>
      </c>
      <c r="BB31" s="13">
        <f t="shared" ca="1" si="133"/>
        <v>0.10573390161456256</v>
      </c>
      <c r="BC31" s="32">
        <f t="shared" ca="1" si="134"/>
        <v>46754</v>
      </c>
      <c r="BD31" s="17">
        <f t="shared" ca="1" si="134"/>
        <v>42585</v>
      </c>
      <c r="BE31" s="13">
        <f t="shared" ca="1" si="135"/>
        <v>9.7898321005048722E-2</v>
      </c>
      <c r="BF31" s="32">
        <f t="shared" ca="1" si="136"/>
        <v>49013</v>
      </c>
      <c r="BG31" s="17">
        <f t="shared" ca="1" si="136"/>
        <v>43107</v>
      </c>
      <c r="BH31" s="13">
        <f t="shared" ca="1" si="137"/>
        <v>0.13700791054817082</v>
      </c>
      <c r="BI31" s="32">
        <f t="shared" ca="1" si="138"/>
        <v>67264</v>
      </c>
      <c r="BJ31" s="17">
        <f t="shared" ca="1" si="138"/>
        <v>57789</v>
      </c>
      <c r="BK31" s="13">
        <f t="shared" ca="1" si="139"/>
        <v>0.16395853882226721</v>
      </c>
      <c r="BL31" s="32">
        <f t="shared" ca="1" si="140"/>
        <v>38987</v>
      </c>
      <c r="BM31" s="17">
        <f t="shared" ca="1" si="140"/>
        <v>33891</v>
      </c>
      <c r="BN31" s="13">
        <f t="shared" ca="1" si="141"/>
        <v>0.15036440352896049</v>
      </c>
      <c r="BO31" s="159" t="str">
        <f t="shared" si="142"/>
        <v>High Value</v>
      </c>
      <c r="BP31" s="249"/>
    </row>
    <row r="32" spans="1:68" x14ac:dyDescent="0.2">
      <c r="A32" s="3">
        <v>70</v>
      </c>
      <c r="B32" s="3" t="str">
        <f t="shared" si="103"/>
        <v>&gt;= 0</v>
      </c>
      <c r="D32" s="237"/>
      <c r="E32" s="79" t="s">
        <v>193</v>
      </c>
      <c r="F32" s="32">
        <f t="shared" ca="1" si="104"/>
        <v>204176</v>
      </c>
      <c r="G32" s="17">
        <f t="shared" ca="1" si="104"/>
        <v>177327</v>
      </c>
      <c r="H32" s="13">
        <f t="shared" ca="1" si="105"/>
        <v>0.15140954282201807</v>
      </c>
      <c r="I32" s="141"/>
      <c r="J32" s="32">
        <f t="shared" ca="1" si="106"/>
        <v>227232</v>
      </c>
      <c r="K32" s="17">
        <f t="shared" ca="1" si="106"/>
        <v>201896</v>
      </c>
      <c r="L32" s="13">
        <f t="shared" ca="1" si="107"/>
        <v>0.12549035146808257</v>
      </c>
      <c r="M32" s="141"/>
      <c r="N32" s="32">
        <f t="shared" ca="1" si="108"/>
        <v>227229</v>
      </c>
      <c r="O32" s="17">
        <f t="shared" ca="1" si="108"/>
        <v>201902</v>
      </c>
      <c r="P32" s="13">
        <f t="shared" ca="1" si="109"/>
        <v>0.12544204614119722</v>
      </c>
      <c r="Q32" s="141"/>
      <c r="R32" s="32">
        <f t="shared" ca="1" si="110"/>
        <v>116083</v>
      </c>
      <c r="S32" s="17">
        <f t="shared" ca="1" si="110"/>
        <v>103832</v>
      </c>
      <c r="T32" s="13">
        <f t="shared" ca="1" si="111"/>
        <v>0.11798867401186532</v>
      </c>
      <c r="U32" s="32">
        <f t="shared" ca="1" si="112"/>
        <v>126824</v>
      </c>
      <c r="V32" s="17">
        <f t="shared" ca="1" si="112"/>
        <v>112939</v>
      </c>
      <c r="W32" s="13">
        <f t="shared" ca="1" si="113"/>
        <v>0.12294247337058058</v>
      </c>
      <c r="X32" s="32">
        <f t="shared" ca="1" si="114"/>
        <v>124420</v>
      </c>
      <c r="Y32" s="17">
        <f t="shared" ca="1" si="114"/>
        <v>112745</v>
      </c>
      <c r="Z32" s="13">
        <f t="shared" ca="1" si="115"/>
        <v>0.1035522639584904</v>
      </c>
      <c r="AA32" s="32">
        <f t="shared" ca="1" si="116"/>
        <v>136948</v>
      </c>
      <c r="AB32" s="17">
        <f t="shared" ca="1" si="116"/>
        <v>118974</v>
      </c>
      <c r="AC32" s="13">
        <f t="shared" ca="1" si="117"/>
        <v>0.15107502479533344</v>
      </c>
      <c r="AD32" s="141"/>
      <c r="AE32" s="32">
        <f t="shared" ca="1" si="118"/>
        <v>41901</v>
      </c>
      <c r="AF32" s="17">
        <f t="shared" ca="1" si="118"/>
        <v>34884</v>
      </c>
      <c r="AG32" s="13">
        <f t="shared" ca="1" si="119"/>
        <v>0.20115239078087374</v>
      </c>
      <c r="AH32" s="32">
        <f t="shared" ca="1" si="120"/>
        <v>67930</v>
      </c>
      <c r="AI32" s="17">
        <f t="shared" ca="1" si="120"/>
        <v>59266</v>
      </c>
      <c r="AJ32" s="13">
        <f t="shared" ca="1" si="121"/>
        <v>0.14618837107279048</v>
      </c>
      <c r="AK32" s="32">
        <f t="shared" ca="1" si="122"/>
        <v>58750</v>
      </c>
      <c r="AL32" s="17">
        <f t="shared" ca="1" si="122"/>
        <v>50631</v>
      </c>
      <c r="AM32" s="13">
        <f t="shared" ca="1" si="123"/>
        <v>0.16035630345045526</v>
      </c>
      <c r="AN32" s="32">
        <f t="shared" ca="1" si="124"/>
        <v>59675</v>
      </c>
      <c r="AO32" s="17">
        <f t="shared" ca="1" si="124"/>
        <v>55001</v>
      </c>
      <c r="AP32" s="13">
        <f t="shared" ca="1" si="125"/>
        <v>8.4980273085943886E-2</v>
      </c>
      <c r="AQ32" s="32">
        <f t="shared" ca="1" si="126"/>
        <v>74817</v>
      </c>
      <c r="AR32" s="17">
        <f t="shared" ca="1" si="126"/>
        <v>63954</v>
      </c>
      <c r="AS32" s="13">
        <f t="shared" ca="1" si="127"/>
        <v>0.16985645933014354</v>
      </c>
      <c r="AT32" s="32">
        <f t="shared" ca="1" si="128"/>
        <v>52146</v>
      </c>
      <c r="AU32" s="17">
        <f t="shared" ca="1" si="128"/>
        <v>45637</v>
      </c>
      <c r="AV32" s="13">
        <f t="shared" ca="1" si="129"/>
        <v>0.14262550123803056</v>
      </c>
      <c r="AW32" s="32">
        <f t="shared" ca="1" si="130"/>
        <v>52755</v>
      </c>
      <c r="AX32" s="17">
        <f t="shared" ca="1" si="130"/>
        <v>43265</v>
      </c>
      <c r="AY32" s="13">
        <f t="shared" ca="1" si="131"/>
        <v>0.2193458915982896</v>
      </c>
      <c r="AZ32" s="32">
        <f t="shared" ca="1" si="132"/>
        <v>69988</v>
      </c>
      <c r="BA32" s="17">
        <f t="shared" ca="1" si="132"/>
        <v>63416</v>
      </c>
      <c r="BB32" s="13">
        <f t="shared" ca="1" si="133"/>
        <v>0.10363315251671502</v>
      </c>
      <c r="BC32" s="32">
        <f t="shared" ca="1" si="134"/>
        <v>63081</v>
      </c>
      <c r="BD32" s="17">
        <f t="shared" ca="1" si="134"/>
        <v>57678</v>
      </c>
      <c r="BE32" s="13">
        <f t="shared" ca="1" si="135"/>
        <v>9.3675231457401434E-2</v>
      </c>
      <c r="BF32" s="32">
        <f t="shared" ca="1" si="136"/>
        <v>66301</v>
      </c>
      <c r="BG32" s="17">
        <f t="shared" ca="1" si="136"/>
        <v>57464</v>
      </c>
      <c r="BH32" s="13">
        <f t="shared" ca="1" si="137"/>
        <v>0.15378323820130865</v>
      </c>
      <c r="BI32" s="32">
        <f t="shared" ca="1" si="138"/>
        <v>87450</v>
      </c>
      <c r="BJ32" s="17">
        <f t="shared" ca="1" si="138"/>
        <v>74039</v>
      </c>
      <c r="BK32" s="13">
        <f t="shared" ca="1" si="139"/>
        <v>0.18113426707546024</v>
      </c>
      <c r="BL32" s="32">
        <f t="shared" ca="1" si="140"/>
        <v>53189</v>
      </c>
      <c r="BM32" s="17">
        <f t="shared" ca="1" si="140"/>
        <v>46845</v>
      </c>
      <c r="BN32" s="13">
        <f t="shared" ca="1" si="141"/>
        <v>0.13542533888355213</v>
      </c>
      <c r="BO32" s="159" t="str">
        <f t="shared" si="142"/>
        <v>Opportunity</v>
      </c>
      <c r="BP32" s="249"/>
    </row>
    <row r="33" spans="1:68" x14ac:dyDescent="0.2">
      <c r="A33" s="3">
        <v>100</v>
      </c>
      <c r="B33" s="3" t="str">
        <f t="shared" si="103"/>
        <v>&gt;= 0</v>
      </c>
      <c r="D33" s="237"/>
      <c r="E33" s="77" t="s">
        <v>194</v>
      </c>
      <c r="F33" s="47">
        <f t="shared" ca="1" si="104"/>
        <v>90693</v>
      </c>
      <c r="G33" s="45">
        <f t="shared" ca="1" si="104"/>
        <v>80178</v>
      </c>
      <c r="H33" s="48">
        <f t="shared" ca="1" si="105"/>
        <v>0.13114570081568511</v>
      </c>
      <c r="I33" s="141"/>
      <c r="J33" s="47">
        <f t="shared" ca="1" si="106"/>
        <v>100172</v>
      </c>
      <c r="K33" s="45">
        <f t="shared" ca="1" si="106"/>
        <v>89687</v>
      </c>
      <c r="L33" s="48">
        <f t="shared" ca="1" si="107"/>
        <v>0.11690657508892036</v>
      </c>
      <c r="M33" s="141"/>
      <c r="N33" s="47">
        <f t="shared" ca="1" si="108"/>
        <v>100175</v>
      </c>
      <c r="O33" s="45">
        <f t="shared" ca="1" si="108"/>
        <v>89681</v>
      </c>
      <c r="P33" s="48">
        <f t="shared" ca="1" si="109"/>
        <v>0.11701475228866762</v>
      </c>
      <c r="Q33" s="141"/>
      <c r="R33" s="47">
        <f t="shared" ca="1" si="110"/>
        <v>68882</v>
      </c>
      <c r="S33" s="45">
        <f t="shared" ca="1" si="110"/>
        <v>60188</v>
      </c>
      <c r="T33" s="48">
        <f t="shared" ca="1" si="111"/>
        <v>0.14444739815245564</v>
      </c>
      <c r="U33" s="47">
        <f t="shared" ca="1" si="112"/>
        <v>74897</v>
      </c>
      <c r="V33" s="45">
        <f t="shared" ca="1" si="112"/>
        <v>64045</v>
      </c>
      <c r="W33" s="48">
        <f t="shared" ca="1" si="113"/>
        <v>0.16944336013740338</v>
      </c>
      <c r="X33" s="47">
        <f t="shared" ca="1" si="114"/>
        <v>73159</v>
      </c>
      <c r="Y33" s="45">
        <f t="shared" ca="1" si="114"/>
        <v>65384</v>
      </c>
      <c r="Z33" s="48">
        <f t="shared" ca="1" si="115"/>
        <v>0.11891288388596599</v>
      </c>
      <c r="AA33" s="47">
        <f t="shared" ca="1" si="116"/>
        <v>75025</v>
      </c>
      <c r="AB33" s="45">
        <f t="shared" ca="1" si="116"/>
        <v>66350</v>
      </c>
      <c r="AC33" s="48">
        <f t="shared" ca="1" si="117"/>
        <v>0.13074604370761114</v>
      </c>
      <c r="AD33" s="141"/>
      <c r="AE33" s="47">
        <f t="shared" ca="1" si="118"/>
        <v>29428</v>
      </c>
      <c r="AF33" s="45">
        <f t="shared" ca="1" si="118"/>
        <v>22458</v>
      </c>
      <c r="AG33" s="48">
        <f t="shared" ca="1" si="119"/>
        <v>0.31035711105174102</v>
      </c>
      <c r="AH33" s="47">
        <f t="shared" ca="1" si="120"/>
        <v>43322</v>
      </c>
      <c r="AI33" s="45">
        <f t="shared" ca="1" si="120"/>
        <v>37090</v>
      </c>
      <c r="AJ33" s="48">
        <f t="shared" ca="1" si="121"/>
        <v>0.16802372607171745</v>
      </c>
      <c r="AK33" s="47">
        <f t="shared" ca="1" si="122"/>
        <v>38637</v>
      </c>
      <c r="AL33" s="45">
        <f t="shared" ca="1" si="122"/>
        <v>33246</v>
      </c>
      <c r="AM33" s="48">
        <f t="shared" ca="1" si="123"/>
        <v>0.1621548456957228</v>
      </c>
      <c r="AN33" s="47">
        <f t="shared" ca="1" si="124"/>
        <v>39488</v>
      </c>
      <c r="AO33" s="45">
        <f t="shared" ca="1" si="124"/>
        <v>33769</v>
      </c>
      <c r="AP33" s="48">
        <f t="shared" ca="1" si="125"/>
        <v>0.16935651040895497</v>
      </c>
      <c r="AQ33" s="47">
        <f t="shared" ca="1" si="126"/>
        <v>49156</v>
      </c>
      <c r="AR33" s="45">
        <f t="shared" ca="1" si="126"/>
        <v>40390</v>
      </c>
      <c r="AS33" s="48">
        <f t="shared" ca="1" si="127"/>
        <v>0.2170339192869522</v>
      </c>
      <c r="AT33" s="47">
        <f t="shared" ca="1" si="128"/>
        <v>36109</v>
      </c>
      <c r="AU33" s="45">
        <f t="shared" ca="1" si="128"/>
        <v>29978</v>
      </c>
      <c r="AV33" s="48">
        <f t="shared" ca="1" si="129"/>
        <v>0.20451664554006271</v>
      </c>
      <c r="AW33" s="47">
        <f t="shared" ca="1" si="130"/>
        <v>33995</v>
      </c>
      <c r="AX33" s="45">
        <f t="shared" ca="1" si="130"/>
        <v>28320</v>
      </c>
      <c r="AY33" s="48">
        <f t="shared" ca="1" si="131"/>
        <v>0.20038841807909605</v>
      </c>
      <c r="AZ33" s="47">
        <f t="shared" ca="1" si="132"/>
        <v>45358</v>
      </c>
      <c r="BA33" s="45">
        <f t="shared" ca="1" si="132"/>
        <v>39751</v>
      </c>
      <c r="BB33" s="48">
        <f t="shared" ca="1" si="133"/>
        <v>0.14105305526904985</v>
      </c>
      <c r="BC33" s="47">
        <f t="shared" ca="1" si="134"/>
        <v>40915</v>
      </c>
      <c r="BD33" s="45">
        <f t="shared" ca="1" si="134"/>
        <v>37026</v>
      </c>
      <c r="BE33" s="48">
        <f t="shared" ca="1" si="135"/>
        <v>0.105034300221466</v>
      </c>
      <c r="BF33" s="47">
        <f t="shared" ca="1" si="136"/>
        <v>42378</v>
      </c>
      <c r="BG33" s="45">
        <f t="shared" ca="1" si="136"/>
        <v>37481</v>
      </c>
      <c r="BH33" s="48">
        <f t="shared" ca="1" si="137"/>
        <v>0.13065286411781971</v>
      </c>
      <c r="BI33" s="47">
        <f t="shared" ca="1" si="138"/>
        <v>52723</v>
      </c>
      <c r="BJ33" s="45">
        <f t="shared" ca="1" si="138"/>
        <v>46207</v>
      </c>
      <c r="BK33" s="48">
        <f t="shared" ca="1" si="139"/>
        <v>0.1410175947367282</v>
      </c>
      <c r="BL33" s="47">
        <f t="shared" ca="1" si="140"/>
        <v>35923</v>
      </c>
      <c r="BM33" s="45">
        <f t="shared" ca="1" si="140"/>
        <v>30779</v>
      </c>
      <c r="BN33" s="48">
        <f t="shared" ca="1" si="141"/>
        <v>0.16712693719743982</v>
      </c>
      <c r="BO33" s="154" t="str">
        <f t="shared" si="142"/>
        <v>Marginal</v>
      </c>
      <c r="BP33" s="249"/>
    </row>
    <row r="34" spans="1:68" x14ac:dyDescent="0.2">
      <c r="C34" s="3">
        <f>ROW($C$29)</f>
        <v>29</v>
      </c>
      <c r="D34" s="237"/>
      <c r="E34" s="76" t="str">
        <f>E30 &amp; " %"</f>
        <v>Elite %</v>
      </c>
      <c r="F34" s="33">
        <f ca="1">IFERROR(F30 / INDIRECT(ADDRESS($C34, COLUMN(F30))), 0)</f>
        <v>9.7822806870309434E-2</v>
      </c>
      <c r="G34" s="8">
        <f ca="1">IFERROR(G30 / INDIRECT(ADDRESS($C34, COLUMN(G30))), 0)</f>
        <v>9.8588924005907311E-2</v>
      </c>
      <c r="H34" s="20">
        <f t="shared" ref="H34:H37" ca="1" si="143">IF(F$9 = 0, 0, IFERROR((F34 - G34) * 10000, 0))</f>
        <v>-7.6611713559787686</v>
      </c>
      <c r="I34" s="88"/>
      <c r="J34" s="33">
        <f ca="1">IFERROR(J30 / INDIRECT(ADDRESS($C34, COLUMN(J30))), 0)</f>
        <v>9.6641112371057422E-2</v>
      </c>
      <c r="K34" s="8">
        <f ca="1">IFERROR(K30 / INDIRECT(ADDRESS($C34, COLUMN(K30))), 0)</f>
        <v>9.7759784465479449E-2</v>
      </c>
      <c r="L34" s="20">
        <f t="shared" ref="L34:L37" ca="1" si="144">IF(J$9 = 0, 0, IFERROR((J34 - K34) * 10000, 0))</f>
        <v>-11.186720944220269</v>
      </c>
      <c r="M34" s="88"/>
      <c r="N34" s="33">
        <f ca="1">IFERROR(N30 / INDIRECT(ADDRESS($C34, COLUMN(N30))), 0)</f>
        <v>9.6641112371057422E-2</v>
      </c>
      <c r="O34" s="8">
        <f ca="1">IFERROR(O30 / INDIRECT(ADDRESS($C34, COLUMN(O30))), 0)</f>
        <v>9.7759784465479449E-2</v>
      </c>
      <c r="P34" s="20">
        <f t="shared" ref="P34:P37" ca="1" si="145">IF(N$9 = 0, 0, IFERROR((N34 - O34) * 10000, 0))</f>
        <v>-11.186720944220269</v>
      </c>
      <c r="Q34" s="88"/>
      <c r="R34" s="33">
        <f ca="1">IFERROR(R30 / INDIRECT(ADDRESS($C34, COLUMN(R30))), 0)</f>
        <v>7.3436383367301031E-2</v>
      </c>
      <c r="S34" s="8">
        <f ca="1">IFERROR(S30 / INDIRECT(ADDRESS($C34, COLUMN(S30))), 0)</f>
        <v>7.4022226772650274E-2</v>
      </c>
      <c r="T34" s="20">
        <f t="shared" ref="T34:T37" ca="1" si="146">IF(R$9 = 0, 0, IFERROR((R34 - S34) * 10000, 0))</f>
        <v>-5.8584340534924282</v>
      </c>
      <c r="U34" s="33">
        <f ca="1">IFERROR(U30 / INDIRECT(ADDRESS($C34, COLUMN(U30))), 0)</f>
        <v>7.2643315688703677E-2</v>
      </c>
      <c r="V34" s="8">
        <f ca="1">IFERROR(V30 / INDIRECT(ADDRESS($C34, COLUMN(V30))), 0)</f>
        <v>7.4188925531363845E-2</v>
      </c>
      <c r="W34" s="20">
        <f t="shared" ref="W34:W37" ca="1" si="147">IF(U$9 = 0, 0, IFERROR((U34 - V34) * 10000, 0))</f>
        <v>-15.456098426601672</v>
      </c>
      <c r="X34" s="33">
        <f ca="1">IFERROR(X30 / INDIRECT(ADDRESS($C34, COLUMN(X30))), 0)</f>
        <v>7.4381898420706902E-2</v>
      </c>
      <c r="Y34" s="8">
        <f ca="1">IFERROR(Y30 / INDIRECT(ADDRESS($C34, COLUMN(Y30))), 0)</f>
        <v>7.5272600568430256E-2</v>
      </c>
      <c r="Z34" s="20">
        <f t="shared" ref="Z34:Z37" ca="1" si="148">IF(X$9 = 0, 0, IFERROR((X34 - Y34) * 10000, 0))</f>
        <v>-8.9070214772335454</v>
      </c>
      <c r="AA34" s="33">
        <f ca="1">IFERROR(AA30 / INDIRECT(ADDRESS($C34, COLUMN(AA30))), 0)</f>
        <v>7.8612443023737641E-2</v>
      </c>
      <c r="AB34" s="8">
        <f ca="1">IFERROR(AB30 / INDIRECT(ADDRESS($C34, COLUMN(AB30))), 0)</f>
        <v>7.8406807173039272E-2</v>
      </c>
      <c r="AC34" s="20">
        <f t="shared" ref="AC34:AC37" ca="1" si="149">IF(AA$9 = 0, 0, IFERROR((AA34 - AB34) * 10000, 0))</f>
        <v>2.0563585069836856</v>
      </c>
      <c r="AD34" s="88"/>
      <c r="AE34" s="33">
        <f ca="1">IFERROR(AE30 / INDIRECT(ADDRESS($C34, COLUMN(AE30))), 0)</f>
        <v>6.2363739625890847E-2</v>
      </c>
      <c r="AF34" s="8">
        <f ca="1">IFERROR(AF30 / INDIRECT(ADDRESS($C34, COLUMN(AF30))), 0)</f>
        <v>6.4663507752157151E-2</v>
      </c>
      <c r="AG34" s="20">
        <f t="shared" ref="AG34:AG37" ca="1" si="150">IF(AE$9 = 0, 0, IFERROR((AE34 - AF34) * 10000, 0))</f>
        <v>-22.997681262663036</v>
      </c>
      <c r="AH34" s="33">
        <f ca="1">IFERROR(AH30 / INDIRECT(ADDRESS($C34, COLUMN(AH30))), 0)</f>
        <v>6.6185589607812595E-2</v>
      </c>
      <c r="AI34" s="8">
        <f ca="1">IFERROR(AI30 / INDIRECT(ADDRESS($C34, COLUMN(AI30))), 0)</f>
        <v>6.7777040477770403E-2</v>
      </c>
      <c r="AJ34" s="20">
        <f t="shared" ref="AJ34:AJ37" ca="1" si="151">IF(AH$9 = 0, 0, IFERROR((AH34 - AI34) * 10000, 0))</f>
        <v>-15.914508699578084</v>
      </c>
      <c r="AK34" s="33">
        <f ca="1">IFERROR(AK30 / INDIRECT(ADDRESS($C34, COLUMN(AK30))), 0)</f>
        <v>6.3918777391617582E-2</v>
      </c>
      <c r="AL34" s="8">
        <f ca="1">IFERROR(AL30 / INDIRECT(ADDRESS($C34, COLUMN(AL30))), 0)</f>
        <v>6.5206474292115735E-2</v>
      </c>
      <c r="AM34" s="20">
        <f t="shared" ref="AM34:AM37" ca="1" si="152">IF(AK$9 = 0, 0, IFERROR((AK34 - AL34) * 10000, 0))</f>
        <v>-12.876969004981531</v>
      </c>
      <c r="AN34" s="33">
        <f ca="1">IFERROR(AN30 / INDIRECT(ADDRESS($C34, COLUMN(AN30))), 0)</f>
        <v>6.3504243235089658E-2</v>
      </c>
      <c r="AO34" s="8">
        <f ca="1">IFERROR(AO30 / INDIRECT(ADDRESS($C34, COLUMN(AO30))), 0)</f>
        <v>6.5637680006364871E-2</v>
      </c>
      <c r="AP34" s="20">
        <f t="shared" ref="AP34:AP37" ca="1" si="153">IF(AN$9 = 0, 0, IFERROR((AN34 - AO34) * 10000, 0))</f>
        <v>-21.33436771275213</v>
      </c>
      <c r="AQ34" s="33">
        <f ca="1">IFERROR(AQ30 / INDIRECT(ADDRESS($C34, COLUMN(AQ30))), 0)</f>
        <v>6.4780726912447198E-2</v>
      </c>
      <c r="AR34" s="8">
        <f ca="1">IFERROR(AR30 / INDIRECT(ADDRESS($C34, COLUMN(AR30))), 0)</f>
        <v>6.4601496321028878E-2</v>
      </c>
      <c r="AS34" s="20">
        <f t="shared" ref="AS34:AS37" ca="1" si="154">IF(AQ$9 = 0, 0, IFERROR((AQ34 - AR34) * 10000, 0))</f>
        <v>1.7923059141831954</v>
      </c>
      <c r="AT34" s="33">
        <f ca="1">IFERROR(AT30 / INDIRECT(ADDRESS($C34, COLUMN(AT30))), 0)</f>
        <v>6.2240571134742788E-2</v>
      </c>
      <c r="AU34" s="8">
        <f ca="1">IFERROR(AU30 / INDIRECT(ADDRESS($C34, COLUMN(AU30))), 0)</f>
        <v>6.3392965381085159E-2</v>
      </c>
      <c r="AV34" s="20">
        <f t="shared" ref="AV34:AV37" ca="1" si="155">IF(AT$9 = 0, 0, IFERROR((AT34 - AU34) * 10000, 0))</f>
        <v>-11.523942463423712</v>
      </c>
      <c r="AW34" s="33">
        <f ca="1">IFERROR(AW30 / INDIRECT(ADDRESS($C34, COLUMN(AW30))), 0)</f>
        <v>6.365509255778283E-2</v>
      </c>
      <c r="AX34" s="8">
        <f ca="1">IFERROR(AX30 / INDIRECT(ADDRESS($C34, COLUMN(AX30))), 0)</f>
        <v>6.4455415836992991E-2</v>
      </c>
      <c r="AY34" s="20">
        <f t="shared" ref="AY34:AY37" ca="1" si="156">IF(AW$9 = 0, 0, IFERROR((AW34 - AX34) * 10000, 0))</f>
        <v>-8.0032327921016062</v>
      </c>
      <c r="AZ34" s="33">
        <f ca="1">IFERROR(AZ30 / INDIRECT(ADDRESS($C34, COLUMN(AZ30))), 0)</f>
        <v>6.5868629696760772E-2</v>
      </c>
      <c r="BA34" s="8">
        <f ca="1">IFERROR(BA30 / INDIRECT(ADDRESS($C34, COLUMN(BA30))), 0)</f>
        <v>6.7266238224542432E-2</v>
      </c>
      <c r="BB34" s="20">
        <f t="shared" ref="BB34:BB37" ca="1" si="157">IF(AZ$9 = 0, 0, IFERROR((AZ34 - BA34) * 10000, 0))</f>
        <v>-13.976085277816603</v>
      </c>
      <c r="BC34" s="33">
        <f ca="1">IFERROR(BC30 / INDIRECT(ADDRESS($C34, COLUMN(BC30))), 0)</f>
        <v>6.5521943962310938E-2</v>
      </c>
      <c r="BD34" s="8">
        <f ca="1">IFERROR(BD30 / INDIRECT(ADDRESS($C34, COLUMN(BD30))), 0)</f>
        <v>6.497990873799632E-2</v>
      </c>
      <c r="BE34" s="20">
        <f t="shared" ref="BE34:BE37" ca="1" si="158">IF(BC$9 = 0, 0, IFERROR((BC34 - BD34) * 10000, 0))</f>
        <v>5.420352243146187</v>
      </c>
      <c r="BF34" s="33">
        <f ca="1">IFERROR(BF30 / INDIRECT(ADDRESS($C34, COLUMN(BF30))), 0)</f>
        <v>6.5451355964346675E-2</v>
      </c>
      <c r="BG34" s="8">
        <f ca="1">IFERROR(BG30 / INDIRECT(ADDRESS($C34, COLUMN(BG30))), 0)</f>
        <v>6.5941352386365171E-2</v>
      </c>
      <c r="BH34" s="20">
        <f t="shared" ref="BH34:BH37" ca="1" si="159">IF(BF$9 = 0, 0, IFERROR((BF34 - BG34) * 10000, 0))</f>
        <v>-4.8999642201849607</v>
      </c>
      <c r="BI34" s="33">
        <f ca="1">IFERROR(BI30 / INDIRECT(ADDRESS($C34, COLUMN(BI30))), 0)</f>
        <v>6.996857108270603E-2</v>
      </c>
      <c r="BJ34" s="8">
        <f ca="1">IFERROR(BJ30 / INDIRECT(ADDRESS($C34, COLUMN(BJ30))), 0)</f>
        <v>7.1322010557723206E-2</v>
      </c>
      <c r="BK34" s="20">
        <f t="shared" ref="BK34:BK37" ca="1" si="160">IF(BI$9 = 0, 0, IFERROR((BI34 - BJ34) * 10000, 0))</f>
        <v>-13.534394750171764</v>
      </c>
      <c r="BL34" s="33">
        <f ca="1">IFERROR(BL30 / INDIRECT(ADDRESS($C34, COLUMN(BL30))), 0)</f>
        <v>6.3453186916024501E-2</v>
      </c>
      <c r="BM34" s="8">
        <f ca="1">IFERROR(BM30 / INDIRECT(ADDRESS($C34, COLUMN(BM30))), 0)</f>
        <v>6.3426474170005118E-2</v>
      </c>
      <c r="BN34" s="20">
        <f t="shared" ref="BN34:BN37" ca="1" si="161">IF(BL$9 = 0, 0, IFERROR((BL34 - BM34) * 10000, 0))</f>
        <v>0.26712746019383338</v>
      </c>
      <c r="BO34" s="155" t="str">
        <f t="shared" si="142"/>
        <v>Elite %</v>
      </c>
      <c r="BP34" s="249"/>
    </row>
    <row r="35" spans="1:68" x14ac:dyDescent="0.2">
      <c r="C35" s="3">
        <f t="shared" ref="C35:C37" si="162">ROW($C$29)</f>
        <v>29</v>
      </c>
      <c r="D35" s="237"/>
      <c r="E35" s="79" t="str">
        <f t="shared" ref="E35:E36" si="163">E31 &amp; " %"</f>
        <v>High Value %</v>
      </c>
      <c r="F35" s="28">
        <f t="shared" ref="F35:G36" ca="1" si="164">IFERROR(F31 / INDIRECT(ADDRESS($C35, COLUMN(F31))), 0)</f>
        <v>0.37565643453153652</v>
      </c>
      <c r="G35" s="10">
        <f t="shared" ca="1" si="164"/>
        <v>0.37396279052618858</v>
      </c>
      <c r="H35" s="18">
        <f t="shared" ca="1" si="143"/>
        <v>16.936440053479384</v>
      </c>
      <c r="I35" s="88"/>
      <c r="J35" s="28">
        <f t="shared" ref="J35:K37" ca="1" si="165">IFERROR(J31 / INDIRECT(ADDRESS($C35, COLUMN(J31))), 0)</f>
        <v>0.37449804062196118</v>
      </c>
      <c r="K35" s="10">
        <f t="shared" ca="1" si="165"/>
        <v>0.37571372335161957</v>
      </c>
      <c r="L35" s="18">
        <f t="shared" ca="1" si="144"/>
        <v>-12.156827296583849</v>
      </c>
      <c r="M35" s="88"/>
      <c r="N35" s="28">
        <f t="shared" ref="N35:O37" ca="1" si="166">IFERROR(N31 / INDIRECT(ADDRESS($C35, COLUMN(N31))), 0)</f>
        <v>0.37449804062196118</v>
      </c>
      <c r="O35" s="10">
        <f t="shared" ca="1" si="166"/>
        <v>0.37571372335161957</v>
      </c>
      <c r="P35" s="18">
        <f t="shared" ca="1" si="145"/>
        <v>-12.156827296583849</v>
      </c>
      <c r="Q35" s="88"/>
      <c r="R35" s="28">
        <f t="shared" ref="R35:S37" ca="1" si="167">IFERROR(R31 / INDIRECT(ADDRESS($C35, COLUMN(R31))), 0)</f>
        <v>0.31459926947407429</v>
      </c>
      <c r="S35" s="10">
        <f t="shared" ca="1" si="167"/>
        <v>0.31531860235670806</v>
      </c>
      <c r="T35" s="18">
        <f t="shared" ca="1" si="146"/>
        <v>-7.1933288263376083</v>
      </c>
      <c r="U35" s="28">
        <f t="shared" ref="U35:V37" ca="1" si="168">IFERROR(U31 / INDIRECT(ADDRESS($C35, COLUMN(U31))), 0)</f>
        <v>0.3133327042551054</v>
      </c>
      <c r="V35" s="10">
        <f t="shared" ca="1" si="168"/>
        <v>0.31464682217656303</v>
      </c>
      <c r="W35" s="18">
        <f t="shared" ca="1" si="147"/>
        <v>-13.14117921457636</v>
      </c>
      <c r="X35" s="28">
        <f t="shared" ref="X35:Y37" ca="1" si="169">IFERROR(X31 / INDIRECT(ADDRESS($C35, COLUMN(X31))), 0)</f>
        <v>0.31629345677375187</v>
      </c>
      <c r="Y35" s="10">
        <f t="shared" ca="1" si="169"/>
        <v>0.31623032356799302</v>
      </c>
      <c r="Z35" s="18">
        <f t="shared" ca="1" si="148"/>
        <v>0.63133205758847399</v>
      </c>
      <c r="AA35" s="28">
        <f t="shared" ref="AA35:AB37" ca="1" si="170">IFERROR(AA31 / INDIRECT(ADDRESS($C35, COLUMN(AA31))), 0)</f>
        <v>0.32386477351847626</v>
      </c>
      <c r="AB35" s="10">
        <f t="shared" ca="1" si="170"/>
        <v>0.32472882098320105</v>
      </c>
      <c r="AC35" s="18">
        <f t="shared" ca="1" si="149"/>
        <v>-8.640474647247931</v>
      </c>
      <c r="AD35" s="88"/>
      <c r="AE35" s="28">
        <f t="shared" ref="AE35:AF37" ca="1" si="171">IFERROR(AE31 / INDIRECT(ADDRESS($C35, COLUMN(AE31))), 0)</f>
        <v>0.28423685030137591</v>
      </c>
      <c r="AF35" s="10">
        <f t="shared" ca="1" si="171"/>
        <v>0.28686939509425852</v>
      </c>
      <c r="AG35" s="18">
        <f t="shared" ca="1" si="150"/>
        <v>-26.325447928826073</v>
      </c>
      <c r="AH35" s="28">
        <f t="shared" ref="AH35:AI37" ca="1" si="172">IFERROR(AH31 / INDIRECT(ADDRESS($C35, COLUMN(AH31))), 0)</f>
        <v>0.29207837979707085</v>
      </c>
      <c r="AI35" s="10">
        <f t="shared" ca="1" si="172"/>
        <v>0.29283344392833444</v>
      </c>
      <c r="AJ35" s="18">
        <f t="shared" ca="1" si="151"/>
        <v>-7.5506413126358307</v>
      </c>
      <c r="AK35" s="28">
        <f t="shared" ref="AK35:AL37" ca="1" si="173">IFERROR(AK31 / INDIRECT(ADDRESS($C35, COLUMN(AK31))), 0)</f>
        <v>0.28644044053392392</v>
      </c>
      <c r="AL35" s="10">
        <f t="shared" ca="1" si="173"/>
        <v>0.28676942094487579</v>
      </c>
      <c r="AM35" s="18">
        <f t="shared" ca="1" si="152"/>
        <v>-3.2898041095186237</v>
      </c>
      <c r="AN35" s="28">
        <f t="shared" ref="AN35:AO37" ca="1" si="174">IFERROR(AN31 / INDIRECT(ADDRESS($C35, COLUMN(AN31))), 0)</f>
        <v>0.28615275646322746</v>
      </c>
      <c r="AO35" s="10">
        <f t="shared" ca="1" si="174"/>
        <v>0.29230646829501156</v>
      </c>
      <c r="AP35" s="18">
        <f t="shared" ca="1" si="153"/>
        <v>-61.537118317840921</v>
      </c>
      <c r="AQ35" s="28">
        <f t="shared" ref="AQ35:AR37" ca="1" si="175">IFERROR(AQ31 / INDIRECT(ADDRESS($C35, COLUMN(AQ31))), 0)</f>
        <v>0.28875215101423579</v>
      </c>
      <c r="AR35" s="10">
        <f t="shared" ca="1" si="175"/>
        <v>0.29022444815433129</v>
      </c>
      <c r="AS35" s="18">
        <f t="shared" ca="1" si="154"/>
        <v>-14.722971400955021</v>
      </c>
      <c r="AT35" s="28">
        <f t="shared" ref="AT35:AU37" ca="1" si="176">IFERROR(AT31 / INDIRECT(ADDRESS($C35, COLUMN(AT31))), 0)</f>
        <v>0.28006766575501718</v>
      </c>
      <c r="AU35" s="10">
        <f t="shared" ca="1" si="176"/>
        <v>0.28185234573887746</v>
      </c>
      <c r="AV35" s="18">
        <f t="shared" ca="1" si="155"/>
        <v>-17.846799838602823</v>
      </c>
      <c r="AW35" s="28">
        <f t="shared" ref="AW35:AX37" ca="1" si="177">IFERROR(AW31 / INDIRECT(ADDRESS($C35, COLUMN(AW31))), 0)</f>
        <v>0.2840794598415014</v>
      </c>
      <c r="AX35" s="10">
        <f t="shared" ca="1" si="177"/>
        <v>0.28467126737768567</v>
      </c>
      <c r="AY35" s="18">
        <f t="shared" ca="1" si="156"/>
        <v>-5.9180753618426341</v>
      </c>
      <c r="AZ35" s="28">
        <f t="shared" ref="AZ35:BA37" ca="1" si="178">IFERROR(AZ31 / INDIRECT(ADDRESS($C35, COLUMN(AZ31))), 0)</f>
        <v>0.29281433130580792</v>
      </c>
      <c r="BA35" s="10">
        <f t="shared" ca="1" si="178"/>
        <v>0.29460447451923971</v>
      </c>
      <c r="BB35" s="18">
        <f t="shared" ca="1" si="157"/>
        <v>-17.90143213431794</v>
      </c>
      <c r="BC35" s="28">
        <f t="shared" ref="BC35:BD37" ca="1" si="179">IFERROR(BC31 / INDIRECT(ADDRESS($C35, COLUMN(BC31))), 0)</f>
        <v>0.28982147284899579</v>
      </c>
      <c r="BD35" s="10">
        <f t="shared" ca="1" si="179"/>
        <v>0.29002928556834434</v>
      </c>
      <c r="BE35" s="18">
        <f t="shared" ca="1" si="158"/>
        <v>-2.0781271934855461</v>
      </c>
      <c r="BF35" s="28">
        <f t="shared" ref="BF35:BG37" ca="1" si="180">IFERROR(BF31 / INDIRECT(ADDRESS($C35, COLUMN(BF31))), 0)</f>
        <v>0.29047150578418357</v>
      </c>
      <c r="BG35" s="10">
        <f t="shared" ca="1" si="180"/>
        <v>0.29166159217310111</v>
      </c>
      <c r="BH35" s="18">
        <f t="shared" ca="1" si="159"/>
        <v>-11.90086388917544</v>
      </c>
      <c r="BI35" s="28">
        <f t="shared" ref="BI35:BJ37" ca="1" si="181">IFERROR(BI31 / INDIRECT(ADDRESS($C35, COLUMN(BI31))), 0)</f>
        <v>0.30157413592894644</v>
      </c>
      <c r="BJ35" s="10">
        <f t="shared" ca="1" si="181"/>
        <v>0.30144281928766664</v>
      </c>
      <c r="BK35" s="18">
        <f t="shared" ca="1" si="160"/>
        <v>1.3131664127979947</v>
      </c>
      <c r="BL35" s="28">
        <f t="shared" ref="BL35:BM37" ca="1" si="182">IFERROR(BL31 / INDIRECT(ADDRESS($C35, COLUMN(BL31))), 0)</f>
        <v>0.28503852958809167</v>
      </c>
      <c r="BM35" s="10">
        <f t="shared" ca="1" si="182"/>
        <v>0.2846380609236816</v>
      </c>
      <c r="BN35" s="18">
        <f t="shared" ca="1" si="161"/>
        <v>4.0046866441006967</v>
      </c>
      <c r="BO35" s="159" t="str">
        <f t="shared" si="142"/>
        <v>High Value %</v>
      </c>
      <c r="BP35" s="249"/>
    </row>
    <row r="36" spans="1:68" x14ac:dyDescent="0.2">
      <c r="C36" s="3">
        <f t="shared" si="162"/>
        <v>29</v>
      </c>
      <c r="D36" s="238"/>
      <c r="E36" s="79" t="str">
        <f t="shared" si="163"/>
        <v>Opportunity %</v>
      </c>
      <c r="F36" s="28">
        <f t="shared" ca="1" si="164"/>
        <v>0.36457851590888396</v>
      </c>
      <c r="G36" s="10">
        <f t="shared" ca="1" si="164"/>
        <v>0.36321944085422431</v>
      </c>
      <c r="H36" s="18">
        <f t="shared" ca="1" si="143"/>
        <v>13.590750546596531</v>
      </c>
      <c r="I36" s="88"/>
      <c r="J36" s="28">
        <f t="shared" ca="1" si="165"/>
        <v>0.36705143488500569</v>
      </c>
      <c r="K36" s="10">
        <f t="shared" ca="1" si="165"/>
        <v>0.3645740412361454</v>
      </c>
      <c r="L36" s="18">
        <f t="shared" ca="1" si="144"/>
        <v>24.773936488602931</v>
      </c>
      <c r="M36" s="88"/>
      <c r="N36" s="28">
        <f t="shared" ca="1" si="166"/>
        <v>0.36704658893767145</v>
      </c>
      <c r="O36" s="10">
        <f t="shared" ca="1" si="166"/>
        <v>0.36458487574622689</v>
      </c>
      <c r="P36" s="18">
        <f t="shared" ca="1" si="145"/>
        <v>24.61713191444559</v>
      </c>
      <c r="Q36" s="88"/>
      <c r="R36" s="28">
        <f t="shared" ca="1" si="167"/>
        <v>0.38406540324501731</v>
      </c>
      <c r="S36" s="10">
        <f t="shared" ca="1" si="167"/>
        <v>0.38657458254993576</v>
      </c>
      <c r="T36" s="18">
        <f t="shared" ca="1" si="146"/>
        <v>-25.091793049184517</v>
      </c>
      <c r="U36" s="28">
        <f t="shared" ca="1" si="168"/>
        <v>0.38604298633581208</v>
      </c>
      <c r="V36" s="10">
        <f t="shared" ca="1" si="168"/>
        <v>0.39000293523490515</v>
      </c>
      <c r="W36" s="18">
        <f t="shared" ca="1" si="147"/>
        <v>-39.599488990930688</v>
      </c>
      <c r="X36" s="28">
        <f t="shared" ca="1" si="169"/>
        <v>0.38370561803990022</v>
      </c>
      <c r="Y36" s="10">
        <f t="shared" ca="1" si="169"/>
        <v>0.38514224420638393</v>
      </c>
      <c r="Z36" s="18">
        <f t="shared" ca="1" si="148"/>
        <v>-14.366261664837122</v>
      </c>
      <c r="AA36" s="28">
        <f t="shared" ca="1" si="170"/>
        <v>0.38603760926616548</v>
      </c>
      <c r="AB36" s="10">
        <f t="shared" ca="1" si="170"/>
        <v>0.38317401834484183</v>
      </c>
      <c r="AC36" s="18">
        <f t="shared" ca="1" si="149"/>
        <v>28.635909213236555</v>
      </c>
      <c r="AD36" s="88"/>
      <c r="AE36" s="28">
        <f t="shared" ca="1" si="171"/>
        <v>0.38382829818808056</v>
      </c>
      <c r="AF36" s="10">
        <f t="shared" ca="1" si="171"/>
        <v>0.39449489409343302</v>
      </c>
      <c r="AG36" s="18">
        <f t="shared" ca="1" si="150"/>
        <v>-106.6659590535246</v>
      </c>
      <c r="AH36" s="28">
        <f t="shared" ca="1" si="172"/>
        <v>0.39184130225367875</v>
      </c>
      <c r="AI36" s="10">
        <f t="shared" ca="1" si="172"/>
        <v>0.393271400132714</v>
      </c>
      <c r="AJ36" s="18">
        <f t="shared" ca="1" si="151"/>
        <v>-14.300978790352525</v>
      </c>
      <c r="AK36" s="28">
        <f t="shared" ca="1" si="173"/>
        <v>0.39190442201602305</v>
      </c>
      <c r="AL36" s="10">
        <f t="shared" ca="1" si="173"/>
        <v>0.39116931278247768</v>
      </c>
      <c r="AM36" s="18">
        <f t="shared" ca="1" si="152"/>
        <v>7.3510923354536128</v>
      </c>
      <c r="AN36" s="28">
        <f t="shared" ca="1" si="174"/>
        <v>0.39136793504636735</v>
      </c>
      <c r="AO36" s="10">
        <f t="shared" ca="1" si="174"/>
        <v>0.39781135405290069</v>
      </c>
      <c r="AP36" s="18">
        <f t="shared" ca="1" si="153"/>
        <v>-64.434190065333354</v>
      </c>
      <c r="AQ36" s="28">
        <f t="shared" ca="1" si="175"/>
        <v>0.3901392292850811</v>
      </c>
      <c r="AR36" s="10">
        <f t="shared" ca="1" si="175"/>
        <v>0.3954368391764051</v>
      </c>
      <c r="AS36" s="18">
        <f t="shared" ca="1" si="154"/>
        <v>-52.976098913239952</v>
      </c>
      <c r="AT36" s="28">
        <f t="shared" ca="1" si="176"/>
        <v>0.38860115210635743</v>
      </c>
      <c r="AU36" s="10">
        <f t="shared" ca="1" si="176"/>
        <v>0.39517344093656376</v>
      </c>
      <c r="AV36" s="18">
        <f t="shared" ca="1" si="155"/>
        <v>-65.722888302063296</v>
      </c>
      <c r="AW36" s="28">
        <f t="shared" ca="1" si="177"/>
        <v>0.39666010015188197</v>
      </c>
      <c r="AX36" s="10">
        <f t="shared" ca="1" si="177"/>
        <v>0.3933789767509524</v>
      </c>
      <c r="AY36" s="18">
        <f t="shared" ca="1" si="156"/>
        <v>32.811234009295646</v>
      </c>
      <c r="AZ36" s="28">
        <f t="shared" ca="1" si="178"/>
        <v>0.38912920192596384</v>
      </c>
      <c r="BA36" s="10">
        <f t="shared" ca="1" si="178"/>
        <v>0.39225340351701915</v>
      </c>
      <c r="BB36" s="18">
        <f t="shared" ca="1" si="157"/>
        <v>-31.242015910553089</v>
      </c>
      <c r="BC36" s="28">
        <f t="shared" ca="1" si="179"/>
        <v>0.39103025043392015</v>
      </c>
      <c r="BD36" s="10">
        <f t="shared" ca="1" si="179"/>
        <v>0.39282163045699109</v>
      </c>
      <c r="BE36" s="18">
        <f t="shared" ca="1" si="158"/>
        <v>-17.91380023070943</v>
      </c>
      <c r="BF36" s="28">
        <f t="shared" ca="1" si="180"/>
        <v>0.39292741323724634</v>
      </c>
      <c r="BG36" s="10">
        <f t="shared" ca="1" si="180"/>
        <v>0.38880093100041951</v>
      </c>
      <c r="BH36" s="18">
        <f t="shared" ca="1" si="159"/>
        <v>41.264822368268227</v>
      </c>
      <c r="BI36" s="28">
        <f t="shared" ca="1" si="181"/>
        <v>0.39207686410243764</v>
      </c>
      <c r="BJ36" s="10">
        <f t="shared" ca="1" si="181"/>
        <v>0.38620714837148162</v>
      </c>
      <c r="BK36" s="18">
        <f t="shared" ca="1" si="160"/>
        <v>58.697157309560154</v>
      </c>
      <c r="BL36" s="28">
        <f t="shared" ca="1" si="182"/>
        <v>0.38887101726885903</v>
      </c>
      <c r="BM36" s="10">
        <f t="shared" ca="1" si="182"/>
        <v>0.39343394895311046</v>
      </c>
      <c r="BN36" s="18">
        <f t="shared" ca="1" si="161"/>
        <v>-45.629316842514257</v>
      </c>
      <c r="BO36" s="159" t="str">
        <f t="shared" si="142"/>
        <v>Opportunity %</v>
      </c>
      <c r="BP36" s="250"/>
    </row>
    <row r="37" spans="1:68" x14ac:dyDescent="0.2">
      <c r="C37" s="3">
        <f t="shared" si="162"/>
        <v>29</v>
      </c>
      <c r="D37" s="239"/>
      <c r="E37" s="78" t="str">
        <f>E33 &amp; " %"</f>
        <v>Marginal %</v>
      </c>
      <c r="F37" s="30">
        <f ca="1">IFERROR(F33 / INDIRECT(ADDRESS($C37, COLUMN(F33))), 0)</f>
        <v>0.1619422426892701</v>
      </c>
      <c r="G37" s="14">
        <f ca="1">IFERROR(G33 / INDIRECT(ADDRESS($C37, COLUMN(G33))), 0)</f>
        <v>0.16422884461367979</v>
      </c>
      <c r="H37" s="19">
        <f t="shared" ca="1" si="143"/>
        <v>-22.866019244096869</v>
      </c>
      <c r="I37" s="88"/>
      <c r="J37" s="30">
        <f t="shared" ca="1" si="165"/>
        <v>0.16180941212197572</v>
      </c>
      <c r="K37" s="14">
        <f t="shared" ca="1" si="165"/>
        <v>0.16195245094675562</v>
      </c>
      <c r="L37" s="19">
        <f t="shared" ca="1" si="144"/>
        <v>-1.4303882477989527</v>
      </c>
      <c r="M37" s="88"/>
      <c r="N37" s="30">
        <f t="shared" ca="1" si="166"/>
        <v>0.16181425806930996</v>
      </c>
      <c r="O37" s="14">
        <f t="shared" ca="1" si="166"/>
        <v>0.1619416164366741</v>
      </c>
      <c r="P37" s="19">
        <f t="shared" ca="1" si="145"/>
        <v>-1.273583673641332</v>
      </c>
      <c r="Q37" s="88"/>
      <c r="R37" s="30">
        <f t="shared" ca="1" si="167"/>
        <v>0.22789894391360738</v>
      </c>
      <c r="S37" s="14">
        <f t="shared" ca="1" si="167"/>
        <v>0.22408458832070591</v>
      </c>
      <c r="T37" s="19">
        <f t="shared" ca="1" si="146"/>
        <v>38.143555929014695</v>
      </c>
      <c r="U37" s="30">
        <f t="shared" ca="1" si="168"/>
        <v>0.22798099372037878</v>
      </c>
      <c r="V37" s="14">
        <f t="shared" ca="1" si="168"/>
        <v>0.22116131705716802</v>
      </c>
      <c r="W37" s="19">
        <f t="shared" ca="1" si="147"/>
        <v>68.196766632107611</v>
      </c>
      <c r="X37" s="30">
        <f t="shared" ca="1" si="169"/>
        <v>0.22561902676564105</v>
      </c>
      <c r="Y37" s="14">
        <f t="shared" ca="1" si="169"/>
        <v>0.22335483165719283</v>
      </c>
      <c r="Z37" s="19">
        <f t="shared" ca="1" si="148"/>
        <v>22.641951084482194</v>
      </c>
      <c r="AA37" s="30">
        <f t="shared" ca="1" si="170"/>
        <v>0.21148517419162066</v>
      </c>
      <c r="AB37" s="14">
        <f t="shared" ca="1" si="170"/>
        <v>0.21369035349891785</v>
      </c>
      <c r="AC37" s="19">
        <f t="shared" ca="1" si="149"/>
        <v>-22.051793072971893</v>
      </c>
      <c r="AD37" s="88"/>
      <c r="AE37" s="30">
        <f t="shared" ca="1" si="171"/>
        <v>0.26957111188465271</v>
      </c>
      <c r="AF37" s="14">
        <f t="shared" ca="1" si="171"/>
        <v>0.25397220306015134</v>
      </c>
      <c r="AG37" s="19">
        <f t="shared" ca="1" si="150"/>
        <v>155.98908824501379</v>
      </c>
      <c r="AH37" s="30">
        <f t="shared" ca="1" si="172"/>
        <v>0.24989472834143781</v>
      </c>
      <c r="AI37" s="14">
        <f t="shared" ca="1" si="172"/>
        <v>0.24611811546118115</v>
      </c>
      <c r="AJ37" s="19">
        <f t="shared" ca="1" si="151"/>
        <v>37.766128802566577</v>
      </c>
      <c r="AK37" s="30">
        <f t="shared" ca="1" si="173"/>
        <v>0.25773636005843548</v>
      </c>
      <c r="AL37" s="14">
        <f t="shared" ca="1" si="173"/>
        <v>0.25685479198053079</v>
      </c>
      <c r="AM37" s="19">
        <f t="shared" ca="1" si="152"/>
        <v>8.8156807790468186</v>
      </c>
      <c r="AN37" s="30">
        <f t="shared" ca="1" si="174"/>
        <v>0.2589750652553155</v>
      </c>
      <c r="AO37" s="14">
        <f t="shared" ca="1" si="174"/>
        <v>0.24424449764572287</v>
      </c>
      <c r="AP37" s="19">
        <f t="shared" ca="1" si="153"/>
        <v>147.30567609592626</v>
      </c>
      <c r="AQ37" s="30">
        <f t="shared" ca="1" si="175"/>
        <v>0.25632789278823592</v>
      </c>
      <c r="AR37" s="14">
        <f t="shared" ca="1" si="175"/>
        <v>0.2497372163482347</v>
      </c>
      <c r="AS37" s="19">
        <f t="shared" ca="1" si="154"/>
        <v>65.906764400012193</v>
      </c>
      <c r="AT37" s="30">
        <f t="shared" ca="1" si="176"/>
        <v>0.2690906110038826</v>
      </c>
      <c r="AU37" s="14">
        <f t="shared" ca="1" si="176"/>
        <v>0.25958124794347365</v>
      </c>
      <c r="AV37" s="19">
        <f t="shared" ca="1" si="155"/>
        <v>95.093630604089483</v>
      </c>
      <c r="AW37" s="30">
        <f t="shared" ca="1" si="177"/>
        <v>0.25560534744883384</v>
      </c>
      <c r="AX37" s="14">
        <f t="shared" ca="1" si="177"/>
        <v>0.25749434003436894</v>
      </c>
      <c r="AY37" s="19">
        <f t="shared" ca="1" si="156"/>
        <v>-18.889925855350988</v>
      </c>
      <c r="AZ37" s="30">
        <f t="shared" ca="1" si="178"/>
        <v>0.25218783707146747</v>
      </c>
      <c r="BA37" s="14">
        <f t="shared" ca="1" si="178"/>
        <v>0.24587588373919875</v>
      </c>
      <c r="BB37" s="19">
        <f t="shared" ca="1" si="157"/>
        <v>63.119533322687218</v>
      </c>
      <c r="BC37" s="30">
        <f t="shared" ca="1" si="179"/>
        <v>0.25362633275477314</v>
      </c>
      <c r="BD37" s="14">
        <f t="shared" ca="1" si="179"/>
        <v>0.25216917523666826</v>
      </c>
      <c r="BE37" s="19">
        <f t="shared" ca="1" si="158"/>
        <v>14.571575181048789</v>
      </c>
      <c r="BF37" s="30">
        <f t="shared" ca="1" si="180"/>
        <v>0.25114972501422339</v>
      </c>
      <c r="BG37" s="14">
        <f t="shared" ca="1" si="180"/>
        <v>0.2535961244401142</v>
      </c>
      <c r="BH37" s="19">
        <f t="shared" ca="1" si="159"/>
        <v>-24.463994258908105</v>
      </c>
      <c r="BI37" s="30">
        <f t="shared" ca="1" si="181"/>
        <v>0.2363804288859099</v>
      </c>
      <c r="BJ37" s="14">
        <f t="shared" ca="1" si="181"/>
        <v>0.24102802178312852</v>
      </c>
      <c r="BK37" s="19">
        <f t="shared" ca="1" si="160"/>
        <v>-46.475928972186111</v>
      </c>
      <c r="BL37" s="30">
        <f t="shared" ca="1" si="182"/>
        <v>0.26263726622702482</v>
      </c>
      <c r="BM37" s="14">
        <f t="shared" ca="1" si="182"/>
        <v>0.25850151595320281</v>
      </c>
      <c r="BN37" s="19">
        <f t="shared" ca="1" si="161"/>
        <v>41.357502738220141</v>
      </c>
      <c r="BO37" s="156" t="str">
        <f t="shared" si="142"/>
        <v>Marginal %</v>
      </c>
      <c r="BP37" s="251"/>
    </row>
    <row r="38" spans="1:68" ht="3.75" customHeight="1" x14ac:dyDescent="0.2">
      <c r="D38" s="144"/>
      <c r="E38" s="144"/>
      <c r="F38" s="144"/>
      <c r="G38" s="144"/>
      <c r="H38" s="160"/>
      <c r="I38" s="138"/>
      <c r="J38" s="144"/>
      <c r="K38" s="144"/>
      <c r="L38" s="160"/>
      <c r="M38" s="138"/>
      <c r="N38" s="144"/>
      <c r="O38" s="144"/>
      <c r="P38" s="160"/>
      <c r="Q38" s="138"/>
      <c r="R38" s="144"/>
      <c r="S38" s="144"/>
      <c r="T38" s="160"/>
      <c r="U38" s="144"/>
      <c r="V38" s="144"/>
      <c r="W38" s="160"/>
      <c r="X38" s="144"/>
      <c r="Y38" s="144"/>
      <c r="Z38" s="160"/>
      <c r="AA38" s="144"/>
      <c r="AB38" s="144"/>
      <c r="AC38" s="160"/>
      <c r="AD38" s="138"/>
      <c r="AE38" s="144"/>
      <c r="AF38" s="144"/>
      <c r="AG38" s="160"/>
      <c r="AH38" s="144"/>
      <c r="AI38" s="144"/>
      <c r="AJ38" s="160"/>
      <c r="AK38" s="144"/>
      <c r="AL38" s="144"/>
      <c r="AM38" s="160"/>
      <c r="AN38" s="144"/>
      <c r="AO38" s="144"/>
      <c r="AP38" s="160"/>
      <c r="AQ38" s="144"/>
      <c r="AR38" s="144"/>
      <c r="AS38" s="160"/>
      <c r="AT38" s="144"/>
      <c r="AU38" s="144"/>
      <c r="AV38" s="160"/>
      <c r="AW38" s="144"/>
      <c r="AX38" s="144"/>
      <c r="AY38" s="160"/>
      <c r="AZ38" s="144"/>
      <c r="BA38" s="144"/>
      <c r="BB38" s="160"/>
      <c r="BC38" s="144"/>
      <c r="BD38" s="144"/>
      <c r="BE38" s="160"/>
      <c r="BF38" s="144"/>
      <c r="BG38" s="144"/>
      <c r="BH38" s="160"/>
      <c r="BI38" s="144"/>
      <c r="BJ38" s="144"/>
      <c r="BK38" s="160"/>
      <c r="BL38" s="144"/>
      <c r="BM38" s="144"/>
      <c r="BN38" s="160"/>
      <c r="BO38" s="144"/>
      <c r="BP38" s="144"/>
    </row>
    <row r="39" spans="1:68" ht="12.75" hidden="1" customHeight="1" x14ac:dyDescent="0.2">
      <c r="A39" s="6" t="str">
        <f t="shared" ref="A39:B42" si="183">A$11</f>
        <v>&gt;= 1</v>
      </c>
      <c r="B39" s="3" t="str">
        <f t="shared" si="183"/>
        <v>&gt;= 0</v>
      </c>
      <c r="D39" s="240" t="s">
        <v>168</v>
      </c>
      <c r="E39" s="145" t="s">
        <v>88</v>
      </c>
      <c r="F39" s="146">
        <f ca="1">SUMIFS(MAIL_CUST_COUNT_T, CHANNEL_COUNT, $A$2, IS_JJCC, $B$2, CUST_GROUP, $A39, RECENCY_GROUP, $B39, TIMEFRAME, F$1)</f>
        <v>539844</v>
      </c>
      <c r="G39" s="147">
        <f ca="1">SUMIFS(MAIL_CUST_COUNT_T, CHANNEL_COUNT, $A$2, IS_JJCC, $B$2, CUST_GROUP, $A39, RECENCY_GROUP, $B39, TIMEFRAME, G$1)</f>
        <v>470296</v>
      </c>
      <c r="H39" s="148">
        <f ca="1">IF(F$9 = 0, 0, IFERROR((F39 - G39) / G39, 0))</f>
        <v>0.14788133430860564</v>
      </c>
      <c r="I39" s="141"/>
      <c r="J39" s="149">
        <f ca="1">SUMIFS(MAIL_CUST_COUNT_T, CHANNEL_COUNT, $A$2, IS_JJCC, $B$2, CUST_GROUP, $A39, RECENCY_GROUP, $B39, TIMEFRAME, J$1)</f>
        <v>597122</v>
      </c>
      <c r="K39" s="147">
        <f ca="1">SUMIFS(MAIL_CUST_COUNT_T, CHANNEL_COUNT, $A$2, IS_JJCC, $B$2, CUST_GROUP, $A39, RECENCY_GROUP, $B39, TIMEFRAME, K$1)</f>
        <v>534229</v>
      </c>
      <c r="L39" s="148">
        <f ca="1">IF(J$9 = 0, 0, IFERROR((J39 - K39) / K39, 0))</f>
        <v>0.11772666777730149</v>
      </c>
      <c r="M39" s="141"/>
      <c r="N39" s="149">
        <f ca="1">SUMIFS(MAIL_CUST_COUNT_T, CHANNEL_COUNT, $A$2, IS_JJCC, $B$2, CUST_GROUP, $A39, RECENCY_GROUP, $B39, TIMEFRAME, N$1)</f>
        <v>597122</v>
      </c>
      <c r="O39" s="147">
        <f ca="1">SUMIFS(MAIL_CUST_COUNT_T, CHANNEL_COUNT, $A$2, IS_JJCC, $B$2, CUST_GROUP, $A39, RECENCY_GROUP, $B39, TIMEFRAME, O$1)</f>
        <v>534229</v>
      </c>
      <c r="P39" s="148">
        <f ca="1">IF(N$9 = 0, 0, IFERROR((N39 - O39) / O39, 0))</f>
        <v>0.11772666777730149</v>
      </c>
      <c r="Q39" s="141"/>
      <c r="R39" s="149">
        <f ca="1">SUMIFS(MAIL_CUST_COUNT_T, CHANNEL_COUNT, $A$2, IS_JJCC, $B$2, CUST_GROUP, $A39, RECENCY_GROUP, $B39, TIMEFRAME, R$1)</f>
        <v>291670</v>
      </c>
      <c r="S39" s="147">
        <f ca="1">SUMIFS(MAIL_CUST_COUNT_T, CHANNEL_COUNT, $A$2, IS_JJCC, $B$2, CUST_GROUP, $A39, RECENCY_GROUP, $B39, TIMEFRAME, S$1)</f>
        <v>259050</v>
      </c>
      <c r="T39" s="148">
        <f ca="1">IF(R$9 = 0, 0, IFERROR((R39 - S39) / S39, 0))</f>
        <v>0.12592163674966222</v>
      </c>
      <c r="U39" s="146">
        <f ca="1">SUMIFS(MAIL_CUST_COUNT_T, CHANNEL_COUNT, $A$2, IS_JJCC, $B$2, CUST_GROUP, $A39, RECENCY_GROUP, $B39, TIMEFRAME, U$1)</f>
        <v>317036</v>
      </c>
      <c r="V39" s="147">
        <f ca="1">SUMIFS(MAIL_CUST_COUNT_T, CHANNEL_COUNT, $A$2, IS_JJCC, $B$2, CUST_GROUP, $A39, RECENCY_GROUP, $B39, TIMEFRAME, V$1)</f>
        <v>279298</v>
      </c>
      <c r="W39" s="148">
        <f ca="1">IF(U$9 = 0, 0, IFERROR((U39 - V39) / V39, 0))</f>
        <v>0.13511732987704889</v>
      </c>
      <c r="X39" s="146">
        <f ca="1">SUMIFS(MAIL_CUST_COUNT_T, CHANNEL_COUNT, $A$2, IS_JJCC, $B$2, CUST_GROUP, $A39, RECENCY_GROUP, $B39, TIMEFRAME, X$1)</f>
        <v>312909</v>
      </c>
      <c r="Y39" s="147">
        <f ca="1">SUMIFS(MAIL_CUST_COUNT_T, CHANNEL_COUNT, $A$2, IS_JJCC, $B$2, CUST_GROUP, $A39, RECENCY_GROUP, $B39, TIMEFRAME, Y$1)</f>
        <v>282615</v>
      </c>
      <c r="Z39" s="148">
        <f ca="1">IF(X$9 = 0, 0, IFERROR((X39 - Y39) / Y39, 0))</f>
        <v>0.10719176264529484</v>
      </c>
      <c r="AA39" s="146">
        <f ca="1">SUMIFS(MAIL_CUST_COUNT_T, CHANNEL_COUNT, $A$2, IS_JJCC, $B$2, CUST_GROUP, $A39, RECENCY_GROUP, $B39, TIMEFRAME, AA$1)</f>
        <v>341925</v>
      </c>
      <c r="AB39" s="147">
        <f ca="1">SUMIFS(MAIL_CUST_COUNT_T, CHANNEL_COUNT, $A$2, IS_JJCC, $B$2, CUST_GROUP, $A39, RECENCY_GROUP, $B39, TIMEFRAME, AB$1)</f>
        <v>299459</v>
      </c>
      <c r="AC39" s="148">
        <f ca="1">IF(AA$9 = 0, 0, IFERROR((AA39 - AB39) / AB39, 0))</f>
        <v>0.14180906234242416</v>
      </c>
      <c r="AD39" s="141"/>
      <c r="AE39" s="149">
        <f ca="1">SUMIFS(MAIL_CUST_COUNT_T, CHANNEL_COUNT, $A$2, IS_JJCC, $B$2, CUST_GROUP, $A39, RECENCY_GROUP, $B39, TIMEFRAME, AE$1)</f>
        <v>104747</v>
      </c>
      <c r="AF39" s="147">
        <f ca="1">SUMIFS(MAIL_CUST_COUNT_T, CHANNEL_COUNT, $A$2, IS_JJCC, $B$2, CUST_GROUP, $A39, RECENCY_GROUP, $B39, TIMEFRAME, AF$1)</f>
        <v>84853</v>
      </c>
      <c r="AG39" s="148">
        <f ca="1">IF(AE$9 = 0, 0, IFERROR((AE39 - AF39) / AF39, 0))</f>
        <v>0.23445252377641332</v>
      </c>
      <c r="AH39" s="146">
        <f ca="1">SUMIFS(MAIL_CUST_COUNT_T, CHANNEL_COUNT, $A$2, IS_JJCC, $B$2, CUST_GROUP, $A39, RECENCY_GROUP, $B39, TIMEFRAME, AH$1)</f>
        <v>166886</v>
      </c>
      <c r="AI39" s="147">
        <f ca="1">SUMIFS(MAIL_CUST_COUNT_T, CHANNEL_COUNT, $A$2, IS_JJCC, $B$2, CUST_GROUP, $A39, RECENCY_GROUP, $B39, TIMEFRAME, AI$1)</f>
        <v>145202</v>
      </c>
      <c r="AJ39" s="148">
        <f ca="1">IF(AH$9 = 0, 0, IFERROR((AH39 - AI39) / AI39, 0))</f>
        <v>0.14933678599468328</v>
      </c>
      <c r="AK39" s="146">
        <f ca="1">SUMIFS(MAIL_CUST_COUNT_T, CHANNEL_COUNT, $A$2, IS_JJCC, $B$2, CUST_GROUP, $A39, RECENCY_GROUP, $B39, TIMEFRAME, AK$1)</f>
        <v>144228</v>
      </c>
      <c r="AL39" s="147">
        <f ca="1">SUMIFS(MAIL_CUST_COUNT_T, CHANNEL_COUNT, $A$2, IS_JJCC, $B$2, CUST_GROUP, $A39, RECENCY_GROUP, $B39, TIMEFRAME, AL$1)</f>
        <v>124417</v>
      </c>
      <c r="AM39" s="148">
        <f ca="1">IF(AK$9 = 0, 0, IFERROR((AK39 - AL39) / AL39, 0))</f>
        <v>0.15923065175980775</v>
      </c>
      <c r="AN39" s="146">
        <f ca="1">SUMIFS(MAIL_CUST_COUNT_T, CHANNEL_COUNT, $A$2, IS_JJCC, $B$2, CUST_GROUP, $A39, RECENCY_GROUP, $B39, TIMEFRAME, AN$1)</f>
        <v>146795</v>
      </c>
      <c r="AO39" s="147">
        <f ca="1">SUMIFS(MAIL_CUST_COUNT_T, CHANNEL_COUNT, $A$2, IS_JJCC, $B$2, CUST_GROUP, $A39, RECENCY_GROUP, $B39, TIMEFRAME, AO$1)</f>
        <v>133062</v>
      </c>
      <c r="AP39" s="148">
        <f ca="1">IF(AN$9 = 0, 0, IFERROR((AN39 - AO39) / AO39, 0))</f>
        <v>0.10320752731809232</v>
      </c>
      <c r="AQ39" s="146">
        <f ca="1">SUMIFS(MAIL_CUST_COUNT_T, CHANNEL_COUNT, $A$2, IS_JJCC, $B$2, CUST_GROUP, $A39, RECENCY_GROUP, $B39, TIMEFRAME, AQ$1)</f>
        <v>184695</v>
      </c>
      <c r="AR39" s="147">
        <f ca="1">SUMIFS(MAIL_CUST_COUNT_T, CHANNEL_COUNT, $A$2, IS_JJCC, $B$2, CUST_GROUP, $A39, RECENCY_GROUP, $B39, TIMEFRAME, AR$1)</f>
        <v>155761</v>
      </c>
      <c r="AS39" s="148">
        <f ca="1">IF(AQ$9 = 0, 0, IFERROR((AQ39 - AR39) / AR39, 0))</f>
        <v>0.18575895121371847</v>
      </c>
      <c r="AT39" s="146">
        <f ca="1">SUMIFS(MAIL_CUST_COUNT_T, CHANNEL_COUNT, $A$2, IS_JJCC, $B$2, CUST_GROUP, $A39, RECENCY_GROUP, $B39, TIMEFRAME, AT$1)</f>
        <v>128892</v>
      </c>
      <c r="AU39" s="147">
        <f ca="1">SUMIFS(MAIL_CUST_COUNT_T, CHANNEL_COUNT, $A$2, IS_JJCC, $B$2, CUST_GROUP, $A39, RECENCY_GROUP, $B39, TIMEFRAME, AU$1)</f>
        <v>110947</v>
      </c>
      <c r="AV39" s="148">
        <f ca="1">IF(AT$9 = 0, 0, IFERROR((AT39 - AU39) / AU39, 0))</f>
        <v>0.16174389573399911</v>
      </c>
      <c r="AW39" s="146">
        <f ca="1">SUMIFS(MAIL_CUST_COUNT_T, CHANNEL_COUNT, $A$2, IS_JJCC, $B$2, CUST_GROUP, $A39, RECENCY_GROUP, $B39, TIMEFRAME, AW$1)</f>
        <v>128034</v>
      </c>
      <c r="AX39" s="147">
        <f ca="1">SUMIFS(MAIL_CUST_COUNT_T, CHANNEL_COUNT, $A$2, IS_JJCC, $B$2, CUST_GROUP, $A39, RECENCY_GROUP, $B39, TIMEFRAME, AX$1)</f>
        <v>105706</v>
      </c>
      <c r="AY39" s="148">
        <f ca="1">IF(AW$9 = 0, 0, IFERROR((AW39 - AX39) / AX39, 0))</f>
        <v>0.21122736646926379</v>
      </c>
      <c r="AZ39" s="146">
        <f ca="1">SUMIFS(MAIL_CUST_COUNT_T, CHANNEL_COUNT, $A$2, IS_JJCC, $B$2, CUST_GROUP, $A39, RECENCY_GROUP, $B39, TIMEFRAME, AZ$1)</f>
        <v>173503</v>
      </c>
      <c r="BA39" s="147">
        <f ca="1">SUMIFS(MAIL_CUST_COUNT_T, CHANNEL_COUNT, $A$2, IS_JJCC, $B$2, CUST_GROUP, $A39, RECENCY_GROUP, $B39, TIMEFRAME, BA$1)</f>
        <v>155944</v>
      </c>
      <c r="BB39" s="148">
        <f ca="1">IF(AZ$9 = 0, 0, IFERROR((AZ39 - BA39) / BA39, 0))</f>
        <v>0.11259811214282051</v>
      </c>
      <c r="BC39" s="146">
        <f ca="1">SUMIFS(MAIL_CUST_COUNT_T, CHANNEL_COUNT, $A$2, IS_JJCC, $B$2, CUST_GROUP, $A39, RECENCY_GROUP, $B39, TIMEFRAME, BC$1)</f>
        <v>154984</v>
      </c>
      <c r="BD39" s="147">
        <f ca="1">SUMIFS(MAIL_CUST_COUNT_T, CHANNEL_COUNT, $A$2, IS_JJCC, $B$2, CUST_GROUP, $A39, RECENCY_GROUP, $B39, TIMEFRAME, BD$1)</f>
        <v>141403</v>
      </c>
      <c r="BE39" s="148">
        <f ca="1">IF(BC$9 = 0, 0, IFERROR((BC39 - BD39) / BD39, 0))</f>
        <v>9.6044638374009034E-2</v>
      </c>
      <c r="BF39" s="146">
        <f ca="1">SUMIFS(MAIL_CUST_COUNT_T, CHANNEL_COUNT, $A$2, IS_JJCC, $B$2, CUST_GROUP, $A39, RECENCY_GROUP, $B39, TIMEFRAME, BF$1)</f>
        <v>162267</v>
      </c>
      <c r="BG39" s="147">
        <f ca="1">SUMIFS(MAIL_CUST_COUNT_T, CHANNEL_COUNT, $A$2, IS_JJCC, $B$2, CUST_GROUP, $A39, RECENCY_GROUP, $B39, TIMEFRAME, BG$1)</f>
        <v>142252</v>
      </c>
      <c r="BH39" s="148">
        <f ca="1">IF(BF$9 = 0, 0, IFERROR((BF39 - BG39) / BG39, 0))</f>
        <v>0.14070100947614092</v>
      </c>
      <c r="BI39" s="146">
        <f ca="1">SUMIFS(MAIL_CUST_COUNT_T, CHANNEL_COUNT, $A$2, IS_JJCC, $B$2, CUST_GROUP, $A39, RECENCY_GROUP, $B39, TIMEFRAME, BI$1)</f>
        <v>214642</v>
      </c>
      <c r="BJ39" s="147">
        <f ca="1">SUMIFS(MAIL_CUST_COUNT_T, CHANNEL_COUNT, $A$2, IS_JJCC, $B$2, CUST_GROUP, $A39, RECENCY_GROUP, $B39, TIMEFRAME, BJ$1)</f>
        <v>184600</v>
      </c>
      <c r="BK39" s="148">
        <f ca="1">IF(BI$9 = 0, 0, IFERROR((BI39 - BJ39) / BJ39, 0))</f>
        <v>0.16274106175514627</v>
      </c>
      <c r="BL39" s="146">
        <f ca="1">SUMIFS(MAIL_CUST_COUNT_T, CHANNEL_COUNT, $A$2, IS_JJCC, $B$2, CUST_GROUP, $A39, RECENCY_GROUP, $B39, TIMEFRAME, BL$1)</f>
        <v>131130</v>
      </c>
      <c r="BM39" s="147">
        <f ca="1">SUMIFS(MAIL_CUST_COUNT_T, CHANNEL_COUNT, $A$2, IS_JJCC, $B$2, CUST_GROUP, $A39, RECENCY_GROUP, $B39, TIMEFRAME, BM$1)</f>
        <v>114197</v>
      </c>
      <c r="BN39" s="148">
        <f ca="1">IF(BL$9 = 0, 0, IFERROR((BL39 - BM39) / BM39, 0))</f>
        <v>0.1482788514584446</v>
      </c>
      <c r="BO39" s="151" t="str">
        <f t="shared" ref="BO39:BO46" si="184">E39</f>
        <v>Mail</v>
      </c>
      <c r="BP39" s="248" t="str">
        <f>$D39</f>
        <v>† CONTACT</v>
      </c>
    </row>
    <row r="40" spans="1:68" ht="12.75" hidden="1" customHeight="1" x14ac:dyDescent="0.2">
      <c r="A40" s="6" t="str">
        <f t="shared" si="183"/>
        <v>&gt;= 1</v>
      </c>
      <c r="B40" s="3" t="str">
        <f t="shared" si="183"/>
        <v>&gt;= 0</v>
      </c>
      <c r="D40" s="241"/>
      <c r="E40" s="136" t="s">
        <v>89</v>
      </c>
      <c r="F40" s="124">
        <f ca="1">SUMIFS(EMAIL_TOT_CUST_COUNT_T, CHANNEL_COUNT, $A$2, IS_JJCC, $B$2, CUST_GROUP, $A40, RECENCY_GROUP, $B40, TIMEFRAME, F$1)</f>
        <v>520259</v>
      </c>
      <c r="G40" s="110">
        <f ca="1">SUMIFS(EMAIL_TOT_CUST_COUNT_T, CHANNEL_COUNT, $A$2, IS_JJCC, $B$2, CUST_GROUP, $A40, RECENCY_GROUP, $B40, TIMEFRAME, G$1)</f>
        <v>452474</v>
      </c>
      <c r="H40" s="108">
        <f ca="1">IF(F$9 = 0, 0, IFERROR((F40 - G40) / G40, 0))</f>
        <v>0.14980971282327823</v>
      </c>
      <c r="I40" s="141"/>
      <c r="J40" s="124">
        <f ca="1">SUMIFS(EMAIL_TOT_CUST_COUNT_T, CHANNEL_COUNT, $A$2, IS_JJCC, $B$2, CUST_GROUP, $A40, RECENCY_GROUP, $B40, TIMEFRAME, J$1)</f>
        <v>583238</v>
      </c>
      <c r="K40" s="110">
        <f ca="1">SUMIFS(EMAIL_TOT_CUST_COUNT_T, CHANNEL_COUNT, $A$2, IS_JJCC, $B$2, CUST_GROUP, $A40, RECENCY_GROUP, $B40, TIMEFRAME, K$1)</f>
        <v>513451</v>
      </c>
      <c r="L40" s="108">
        <f ca="1">IF(J$9 = 0, 0, IFERROR((J40 - K40) / K40, 0))</f>
        <v>0.13591754617285778</v>
      </c>
      <c r="M40" s="141"/>
      <c r="N40" s="124">
        <f ca="1">SUMIFS(EMAIL_TOT_CUST_COUNT_T, CHANNEL_COUNT, $A$2, IS_JJCC, $B$2, CUST_GROUP, $A40, RECENCY_GROUP, $B40, TIMEFRAME, N$1)</f>
        <v>583238</v>
      </c>
      <c r="O40" s="110">
        <f ca="1">SUMIFS(EMAIL_TOT_CUST_COUNT_T, CHANNEL_COUNT, $A$2, IS_JJCC, $B$2, CUST_GROUP, $A40, RECENCY_GROUP, $B40, TIMEFRAME, O$1)</f>
        <v>513451</v>
      </c>
      <c r="P40" s="108">
        <f ca="1">IF(N$9 = 0, 0, IFERROR((N40 - O40) / O40, 0))</f>
        <v>0.13591754617285778</v>
      </c>
      <c r="Q40" s="141"/>
      <c r="R40" s="124">
        <f ca="1">SUMIFS(EMAIL_TOT_CUST_COUNT_T, CHANNEL_COUNT, $A$2, IS_JJCC, $B$2, CUST_GROUP, $A40, RECENCY_GROUP, $B40, TIMEFRAME, R$1)</f>
        <v>285440</v>
      </c>
      <c r="S40" s="110">
        <f ca="1">SUMIFS(EMAIL_TOT_CUST_COUNT_T, CHANNEL_COUNT, $A$2, IS_JJCC, $B$2, CUST_GROUP, $A40, RECENCY_GROUP, $B40, TIMEFRAME, S$1)</f>
        <v>255434</v>
      </c>
      <c r="T40" s="108">
        <f ca="1">IF(R$9 = 0, 0, IFERROR((R40 - S40) / S40, 0))</f>
        <v>0.11747065778244087</v>
      </c>
      <c r="U40" s="124">
        <f ca="1">SUMIFS(EMAIL_TOT_CUST_COUNT_T, CHANNEL_COUNT, $A$2, IS_JJCC, $B$2, CUST_GROUP, $A40, RECENCY_GROUP, $B40, TIMEFRAME, U$1)</f>
        <v>309647</v>
      </c>
      <c r="V40" s="110">
        <f ca="1">SUMIFS(EMAIL_TOT_CUST_COUNT_T, CHANNEL_COUNT, $A$2, IS_JJCC, $B$2, CUST_GROUP, $A40, RECENCY_GROUP, $B40, TIMEFRAME, V$1)</f>
        <v>275720</v>
      </c>
      <c r="W40" s="108">
        <f ca="1">IF(U$9 = 0, 0, IFERROR((U40 - V40) / V40, 0))</f>
        <v>0.12304874510372842</v>
      </c>
      <c r="X40" s="124">
        <f ca="1">SUMIFS(EMAIL_TOT_CUST_COUNT_T, CHANNEL_COUNT, $A$2, IS_JJCC, $B$2, CUST_GROUP, $A40, RECENCY_GROUP, $B40, TIMEFRAME, X$1)</f>
        <v>306835</v>
      </c>
      <c r="Y40" s="110">
        <f ca="1">SUMIFS(EMAIL_TOT_CUST_COUNT_T, CHANNEL_COUNT, $A$2, IS_JJCC, $B$2, CUST_GROUP, $A40, RECENCY_GROUP, $B40, TIMEFRAME, Y$1)</f>
        <v>281446</v>
      </c>
      <c r="Z40" s="108">
        <f ca="1">IF(X$9 = 0, 0, IFERROR((X40 - Y40) / Y40, 0))</f>
        <v>9.0209134256660245E-2</v>
      </c>
      <c r="AA40" s="124">
        <f ca="1">SUMIFS(EMAIL_TOT_CUST_COUNT_T, CHANNEL_COUNT, $A$2, IS_JJCC, $B$2, CUST_GROUP, $A40, RECENCY_GROUP, $B40, TIMEFRAME, AA$1)</f>
        <v>337416</v>
      </c>
      <c r="AB40" s="110">
        <f ca="1">SUMIFS(EMAIL_TOT_CUST_COUNT_T, CHANNEL_COUNT, $A$2, IS_JJCC, $B$2, CUST_GROUP, $A40, RECENCY_GROUP, $B40, TIMEFRAME, AB$1)</f>
        <v>292768</v>
      </c>
      <c r="AC40" s="108">
        <f ca="1">IF(AA$9 = 0, 0, IFERROR((AA40 - AB40) / AB40, 0))</f>
        <v>0.15250300579298284</v>
      </c>
      <c r="AD40" s="141"/>
      <c r="AE40" s="124">
        <f ca="1">SUMIFS(EMAIL_TOT_CUST_COUNT_T, CHANNEL_COUNT, $A$2, IS_JJCC, $B$2, CUST_GROUP, $A40, RECENCY_GROUP, $B40, TIMEFRAME, AE$1)</f>
        <v>103079</v>
      </c>
      <c r="AF40" s="110">
        <f ca="1">SUMIFS(EMAIL_TOT_CUST_COUNT_T, CHANNEL_COUNT, $A$2, IS_JJCC, $B$2, CUST_GROUP, $A40, RECENCY_GROUP, $B40, TIMEFRAME, AF$1)</f>
        <v>85011</v>
      </c>
      <c r="AG40" s="108">
        <f ca="1">IF(AE$9 = 0, 0, IFERROR((AE40 - AF40) / AF40, 0))</f>
        <v>0.21253720106809706</v>
      </c>
      <c r="AH40" s="124">
        <f ca="1">SUMIFS(EMAIL_TOT_CUST_COUNT_T, CHANNEL_COUNT, $A$2, IS_JJCC, $B$2, CUST_GROUP, $A40, RECENCY_GROUP, $B40, TIMEFRAME, AH$1)</f>
        <v>168479</v>
      </c>
      <c r="AI40" s="110">
        <f ca="1">SUMIFS(EMAIL_TOT_CUST_COUNT_T, CHANNEL_COUNT, $A$2, IS_JJCC, $B$2, CUST_GROUP, $A40, RECENCY_GROUP, $B40, TIMEFRAME, AI$1)</f>
        <v>144173</v>
      </c>
      <c r="AJ40" s="108">
        <f ca="1">IF(AH$9 = 0, 0, IFERROR((AH40 - AI40) / AI40, 0))</f>
        <v>0.16858912556442607</v>
      </c>
      <c r="AK40" s="124">
        <f ca="1">SUMIFS(EMAIL_TOT_CUST_COUNT_T, CHANNEL_COUNT, $A$2, IS_JJCC, $B$2, CUST_GROUP, $A40, RECENCY_GROUP, $B40, TIMEFRAME, AK$1)</f>
        <v>141597</v>
      </c>
      <c r="AL40" s="110">
        <f ca="1">SUMIFS(EMAIL_TOT_CUST_COUNT_T, CHANNEL_COUNT, $A$2, IS_JJCC, $B$2, CUST_GROUP, $A40, RECENCY_GROUP, $B40, TIMEFRAME, AL$1)</f>
        <v>123712</v>
      </c>
      <c r="AM40" s="108">
        <f ca="1">IF(AK$9 = 0, 0, IFERROR((AK40 - AL40) / AL40, 0))</f>
        <v>0.14456964562855665</v>
      </c>
      <c r="AN40" s="124">
        <f ca="1">SUMIFS(EMAIL_TOT_CUST_COUNT_T, CHANNEL_COUNT, $A$2, IS_JJCC, $B$2, CUST_GROUP, $A40, RECENCY_GROUP, $B40, TIMEFRAME, AN$1)</f>
        <v>143365</v>
      </c>
      <c r="AO40" s="110">
        <f ca="1">SUMIFS(EMAIL_TOT_CUST_COUNT_T, CHANNEL_COUNT, $A$2, IS_JJCC, $B$2, CUST_GROUP, $A40, RECENCY_GROUP, $B40, TIMEFRAME, AO$1)</f>
        <v>128448</v>
      </c>
      <c r="AP40" s="108">
        <f ca="1">IF(AN$9 = 0, 0, IFERROR((AN40 - AO40) / AO40, 0))</f>
        <v>0.11613259840558046</v>
      </c>
      <c r="AQ40" s="124">
        <f ca="1">SUMIFS(EMAIL_TOT_CUST_COUNT_T, CHANNEL_COUNT, $A$2, IS_JJCC, $B$2, CUST_GROUP, $A40, RECENCY_GROUP, $B40, TIMEFRAME, AQ$1)</f>
        <v>186530</v>
      </c>
      <c r="AR40" s="110">
        <f ca="1">SUMIFS(EMAIL_TOT_CUST_COUNT_T, CHANNEL_COUNT, $A$2, IS_JJCC, $B$2, CUST_GROUP, $A40, RECENCY_GROUP, $B40, TIMEFRAME, AR$1)</f>
        <v>154793</v>
      </c>
      <c r="AS40" s="108">
        <f ca="1">IF(AQ$9 = 0, 0, IFERROR((AQ40 - AR40) / AR40, 0))</f>
        <v>0.2050286511663964</v>
      </c>
      <c r="AT40" s="124">
        <f ca="1">SUMIFS(EMAIL_TOT_CUST_COUNT_T, CHANNEL_COUNT, $A$2, IS_JJCC, $B$2, CUST_GROUP, $A40, RECENCY_GROUP, $B40, TIMEFRAME, AT$1)</f>
        <v>126588</v>
      </c>
      <c r="AU40" s="110">
        <f ca="1">SUMIFS(EMAIL_TOT_CUST_COUNT_T, CHANNEL_COUNT, $A$2, IS_JJCC, $B$2, CUST_GROUP, $A40, RECENCY_GROUP, $B40, TIMEFRAME, AU$1)</f>
        <v>111241</v>
      </c>
      <c r="AV40" s="108">
        <f ca="1">IF(AT$9 = 0, 0, IFERROR((AT40 - AU40) / AU40, 0))</f>
        <v>0.13796172274610979</v>
      </c>
      <c r="AW40" s="124">
        <f ca="1">SUMIFS(EMAIL_TOT_CUST_COUNT_T, CHANNEL_COUNT, $A$2, IS_JJCC, $B$2, CUST_GROUP, $A40, RECENCY_GROUP, $B40, TIMEFRAME, AW$1)</f>
        <v>125848</v>
      </c>
      <c r="AX40" s="110">
        <f ca="1">SUMIFS(EMAIL_TOT_CUST_COUNT_T, CHANNEL_COUNT, $A$2, IS_JJCC, $B$2, CUST_GROUP, $A40, RECENCY_GROUP, $B40, TIMEFRAME, AX$1)</f>
        <v>103140</v>
      </c>
      <c r="AY40" s="108">
        <f ca="1">IF(AW$9 = 0, 0, IFERROR((AW40 - AX40) / AX40, 0))</f>
        <v>0.22016676362226101</v>
      </c>
      <c r="AZ40" s="124">
        <f ca="1">SUMIFS(EMAIL_TOT_CUST_COUNT_T, CHANNEL_COUNT, $A$2, IS_JJCC, $B$2, CUST_GROUP, $A40, RECENCY_GROUP, $B40, TIMEFRAME, AZ$1)</f>
        <v>175330</v>
      </c>
      <c r="BA40" s="110">
        <f ca="1">SUMIFS(EMAIL_TOT_CUST_COUNT_T, CHANNEL_COUNT, $A$2, IS_JJCC, $B$2, CUST_GROUP, $A40, RECENCY_GROUP, $B40, TIMEFRAME, BA$1)</f>
        <v>156077</v>
      </c>
      <c r="BB40" s="108">
        <f ca="1">IF(AZ$9 = 0, 0, IFERROR((AZ40 - BA40) / BA40, 0))</f>
        <v>0.12335577951908352</v>
      </c>
      <c r="BC40" s="124">
        <f ca="1">SUMIFS(EMAIL_TOT_CUST_COUNT_T, CHANNEL_COUNT, $A$2, IS_JJCC, $B$2, CUST_GROUP, $A40, RECENCY_GROUP, $B40, TIMEFRAME, BC$1)</f>
        <v>152613</v>
      </c>
      <c r="BD40" s="110">
        <f ca="1">SUMIFS(EMAIL_TOT_CUST_COUNT_T, CHANNEL_COUNT, $A$2, IS_JJCC, $B$2, CUST_GROUP, $A40, RECENCY_GROUP, $B40, TIMEFRAME, BD$1)</f>
        <v>142043</v>
      </c>
      <c r="BE40" s="108">
        <f ca="1">IF(BC$9 = 0, 0, IFERROR((BC40 - BD40) / BD40, 0))</f>
        <v>7.4414085875403921E-2</v>
      </c>
      <c r="BF40" s="124">
        <f ca="1">SUMIFS(EMAIL_TOT_CUST_COUNT_T, CHANNEL_COUNT, $A$2, IS_JJCC, $B$2, CUST_GROUP, $A40, RECENCY_GROUP, $B40, TIMEFRAME, BF$1)</f>
        <v>160323</v>
      </c>
      <c r="BG40" s="110">
        <f ca="1">SUMIFS(EMAIL_TOT_CUST_COUNT_T, CHANNEL_COUNT, $A$2, IS_JJCC, $B$2, CUST_GROUP, $A40, RECENCY_GROUP, $B40, TIMEFRAME, BG$1)</f>
        <v>139203</v>
      </c>
      <c r="BH40" s="108">
        <f ca="1">IF(BF$9 = 0, 0, IFERROR((BF40 - BG40) / BG40, 0))</f>
        <v>0.15172086808473956</v>
      </c>
      <c r="BI40" s="124">
        <f ca="1">SUMIFS(EMAIL_TOT_CUST_COUNT_T, CHANNEL_COUNT, $A$2, IS_JJCC, $B$2, CUST_GROUP, $A40, RECENCY_GROUP, $B40, TIMEFRAME, BI$1)</f>
        <v>218355</v>
      </c>
      <c r="BJ40" s="110">
        <f ca="1">SUMIFS(EMAIL_TOT_CUST_COUNT_T, CHANNEL_COUNT, $A$2, IS_JJCC, $B$2, CUST_GROUP, $A40, RECENCY_GROUP, $B40, TIMEFRAME, BJ$1)</f>
        <v>186316</v>
      </c>
      <c r="BK40" s="108">
        <f ca="1">IF(BI$9 = 0, 0, IFERROR((BI40 - BJ40) / BJ40, 0))</f>
        <v>0.17196054015758175</v>
      </c>
      <c r="BL40" s="124">
        <f ca="1">SUMIFS(EMAIL_TOT_CUST_COUNT_T, CHANNEL_COUNT, $A$2, IS_JJCC, $B$2, CUST_GROUP, $A40, RECENCY_GROUP, $B40, TIMEFRAME, BL$1)</f>
        <v>130237</v>
      </c>
      <c r="BM40" s="110">
        <f ca="1">SUMIFS(EMAIL_TOT_CUST_COUNT_T, CHANNEL_COUNT, $A$2, IS_JJCC, $B$2, CUST_GROUP, $A40, RECENCY_GROUP, $B40, TIMEFRAME, BM$1)</f>
        <v>112335</v>
      </c>
      <c r="BN40" s="108">
        <f ca="1">IF(BL$9 = 0, 0, IFERROR((BL40 - BM40) / BM40, 0))</f>
        <v>0.15936262073263008</v>
      </c>
      <c r="BO40" s="152" t="str">
        <f t="shared" si="184"/>
        <v>Email</v>
      </c>
      <c r="BP40" s="249"/>
    </row>
    <row r="41" spans="1:68" ht="12.75" hidden="1" customHeight="1" x14ac:dyDescent="0.2">
      <c r="A41" s="6" t="str">
        <f t="shared" si="183"/>
        <v>&gt;= 1</v>
      </c>
      <c r="B41" s="3" t="str">
        <f t="shared" si="183"/>
        <v>&gt;= 0</v>
      </c>
      <c r="D41" s="241"/>
      <c r="E41" s="83" t="s">
        <v>90</v>
      </c>
      <c r="F41" s="32">
        <f ca="1">SUMIFS(EMAIL_CUST_COUNT_T, CHANNEL_COUNT, $A$2, IS_JJCC, $B$2, CUST_GROUP, $A41, RECENCY_GROUP, $B41, TIMEFRAME, F$1)</f>
        <v>299154</v>
      </c>
      <c r="G41" s="17">
        <f ca="1">SUMIFS(EMAIL_CUST_COUNT_T, CHANNEL_COUNT, $A$2, IS_JJCC, $B$2, CUST_GROUP, $A41, RECENCY_GROUP, $B41, TIMEFRAME, G$1)</f>
        <v>261830</v>
      </c>
      <c r="H41" s="13">
        <f ca="1">IF(F$9 = 0, 0, IFERROR((F41 - G41) / G41, 0))</f>
        <v>0.14255050987281825</v>
      </c>
      <c r="I41" s="141"/>
      <c r="J41" s="32">
        <f ca="1">SUMIFS(EMAIL_CUST_COUNT_T, CHANNEL_COUNT, $A$2, IS_JJCC, $B$2, CUST_GROUP, $A41, RECENCY_GROUP, $B41, TIMEFRAME, J$1)</f>
        <v>332250</v>
      </c>
      <c r="K41" s="17">
        <f ca="1">SUMIFS(EMAIL_CUST_COUNT_T, CHANNEL_COUNT, $A$2, IS_JJCC, $B$2, CUST_GROUP, $A41, RECENCY_GROUP, $B41, TIMEFRAME, K$1)</f>
        <v>297106</v>
      </c>
      <c r="L41" s="13">
        <f ca="1">IF(J$9 = 0, 0, IFERROR((J41 - K41) / K41, 0))</f>
        <v>0.11828774915350077</v>
      </c>
      <c r="M41" s="141"/>
      <c r="N41" s="32">
        <f ca="1">SUMIFS(EMAIL_CUST_COUNT_T, CHANNEL_COUNT, $A$2, IS_JJCC, $B$2, CUST_GROUP, $A41, RECENCY_GROUP, $B41, TIMEFRAME, N$1)</f>
        <v>332250</v>
      </c>
      <c r="O41" s="17">
        <f ca="1">SUMIFS(EMAIL_CUST_COUNT_T, CHANNEL_COUNT, $A$2, IS_JJCC, $B$2, CUST_GROUP, $A41, RECENCY_GROUP, $B41, TIMEFRAME, O$1)</f>
        <v>297106</v>
      </c>
      <c r="P41" s="13">
        <f ca="1">IF(N$9 = 0, 0, IFERROR((N41 - O41) / O41, 0))</f>
        <v>0.11828774915350077</v>
      </c>
      <c r="Q41" s="141"/>
      <c r="R41" s="32">
        <f ca="1">SUMIFS(EMAIL_CUST_COUNT_T, CHANNEL_COUNT, $A$2, IS_JJCC, $B$2, CUST_GROUP, $A41, RECENCY_GROUP, $B41, TIMEFRAME, R$1)</f>
        <v>182378</v>
      </c>
      <c r="S41" s="17">
        <f ca="1">SUMIFS(EMAIL_CUST_COUNT_T, CHANNEL_COUNT, $A$2, IS_JJCC, $B$2, CUST_GROUP, $A41, RECENCY_GROUP, $B41, TIMEFRAME, S$1)</f>
        <v>163198</v>
      </c>
      <c r="T41" s="13">
        <f ca="1">IF(R$9 = 0, 0, IFERROR((R41 - S41) / S41, 0))</f>
        <v>0.11752595007291756</v>
      </c>
      <c r="U41" s="32">
        <f ca="1">SUMIFS(EMAIL_CUST_COUNT_T, CHANNEL_COUNT, $A$2, IS_JJCC, $B$2, CUST_GROUP, $A41, RECENCY_GROUP, $B41, TIMEFRAME, U$1)</f>
        <v>195188</v>
      </c>
      <c r="V41" s="17">
        <f ca="1">SUMIFS(EMAIL_CUST_COUNT_T, CHANNEL_COUNT, $A$2, IS_JJCC, $B$2, CUST_GROUP, $A41, RECENCY_GROUP, $B41, TIMEFRAME, V$1)</f>
        <v>174874</v>
      </c>
      <c r="W41" s="13">
        <f ca="1">IF(U$9 = 0, 0, IFERROR((U41 - V41) / V41, 0))</f>
        <v>0.11616363781922985</v>
      </c>
      <c r="X41" s="32">
        <f ca="1">SUMIFS(EMAIL_CUST_COUNT_T, CHANNEL_COUNT, $A$2, IS_JJCC, $B$2, CUST_GROUP, $A41, RECENCY_GROUP, $B41, TIMEFRAME, X$1)</f>
        <v>194797</v>
      </c>
      <c r="Y41" s="17">
        <f ca="1">SUMIFS(EMAIL_CUST_COUNT_T, CHANNEL_COUNT, $A$2, IS_JJCC, $B$2, CUST_GROUP, $A41, RECENCY_GROUP, $B41, TIMEFRAME, Y$1)</f>
        <v>180960</v>
      </c>
      <c r="Z41" s="13">
        <f ca="1">IF(X$9 = 0, 0, IFERROR((X41 - Y41) / Y41, 0))</f>
        <v>7.6464412024756859E-2</v>
      </c>
      <c r="AA41" s="32">
        <f ca="1">SUMIFS(EMAIL_CUST_COUNT_T, CHANNEL_COUNT, $A$2, IS_JJCC, $B$2, CUST_GROUP, $A41, RECENCY_GROUP, $B41, TIMEFRAME, AA$1)</f>
        <v>214590</v>
      </c>
      <c r="AB41" s="17">
        <f ca="1">SUMIFS(EMAIL_CUST_COUNT_T, CHANNEL_COUNT, $A$2, IS_JJCC, $B$2, CUST_GROUP, $A41, RECENCY_GROUP, $B41, TIMEFRAME, AB$1)</f>
        <v>189050</v>
      </c>
      <c r="AC41" s="13">
        <f ca="1">IF(AA$9 = 0, 0, IFERROR((AA41 - AB41) / AB41, 0))</f>
        <v>0.13509653530811955</v>
      </c>
      <c r="AD41" s="141"/>
      <c r="AE41" s="32">
        <f ca="1">SUMIFS(EMAIL_CUST_COUNT_T, CHANNEL_COUNT, $A$2, IS_JJCC, $B$2, CUST_GROUP, $A41, RECENCY_GROUP, $B41, TIMEFRAME, AE$1)</f>
        <v>70921</v>
      </c>
      <c r="AF41" s="17">
        <f ca="1">SUMIFS(EMAIL_CUST_COUNT_T, CHANNEL_COUNT, $A$2, IS_JJCC, $B$2, CUST_GROUP, $A41, RECENCY_GROUP, $B41, TIMEFRAME, AF$1)</f>
        <v>57733</v>
      </c>
      <c r="AG41" s="13">
        <f ca="1">IF(AE$9 = 0, 0, IFERROR((AE41 - AF41) / AF41, 0))</f>
        <v>0.22843088008591272</v>
      </c>
      <c r="AH41" s="32">
        <f ca="1">SUMIFS(EMAIL_CUST_COUNT_T, CHANNEL_COUNT, $A$2, IS_JJCC, $B$2, CUST_GROUP, $A41, RECENCY_GROUP, $B41, TIMEFRAME, AH$1)</f>
        <v>111887</v>
      </c>
      <c r="AI41" s="17">
        <f ca="1">SUMIFS(EMAIL_CUST_COUNT_T, CHANNEL_COUNT, $A$2, IS_JJCC, $B$2, CUST_GROUP, $A41, RECENCY_GROUP, $B41, TIMEFRAME, AI$1)</f>
        <v>94936</v>
      </c>
      <c r="AJ41" s="13">
        <f ca="1">IF(AH$9 = 0, 0, IFERROR((AH41 - AI41) / AI41, 0))</f>
        <v>0.17855186652060334</v>
      </c>
      <c r="AK41" s="32">
        <f ca="1">SUMIFS(EMAIL_CUST_COUNT_T, CHANNEL_COUNT, $A$2, IS_JJCC, $B$2, CUST_GROUP, $A41, RECENCY_GROUP, $B41, TIMEFRAME, AK$1)</f>
        <v>93883</v>
      </c>
      <c r="AL41" s="17">
        <f ca="1">SUMIFS(EMAIL_CUST_COUNT_T, CHANNEL_COUNT, $A$2, IS_JJCC, $B$2, CUST_GROUP, $A41, RECENCY_GROUP, $B41, TIMEFRAME, AL$1)</f>
        <v>81483</v>
      </c>
      <c r="AM41" s="13">
        <f ca="1">IF(AK$9 = 0, 0, IFERROR((AK41 - AL41) / AL41, 0))</f>
        <v>0.1521789821189696</v>
      </c>
      <c r="AN41" s="32">
        <f ca="1">SUMIFS(EMAIL_CUST_COUNT_T, CHANNEL_COUNT, $A$2, IS_JJCC, $B$2, CUST_GROUP, $A41, RECENCY_GROUP, $B41, TIMEFRAME, AN$1)</f>
        <v>94875</v>
      </c>
      <c r="AO41" s="17">
        <f ca="1">SUMIFS(EMAIL_CUST_COUNT_T, CHANNEL_COUNT, $A$2, IS_JJCC, $B$2, CUST_GROUP, $A41, RECENCY_GROUP, $B41, TIMEFRAME, AO$1)</f>
        <v>84966</v>
      </c>
      <c r="AP41" s="13">
        <f ca="1">IF(AN$9 = 0, 0, IFERROR((AN41 - AO41) / AO41, 0))</f>
        <v>0.11662311983616976</v>
      </c>
      <c r="AQ41" s="32">
        <f ca="1">SUMIFS(EMAIL_CUST_COUNT_T, CHANNEL_COUNT, $A$2, IS_JJCC, $B$2, CUST_GROUP, $A41, RECENCY_GROUP, $B41, TIMEFRAME, AQ$1)</f>
        <v>122725</v>
      </c>
      <c r="AR41" s="17">
        <f ca="1">SUMIFS(EMAIL_CUST_COUNT_T, CHANNEL_COUNT, $A$2, IS_JJCC, $B$2, CUST_GROUP, $A41, RECENCY_GROUP, $B41, TIMEFRAME, AR$1)</f>
        <v>101149</v>
      </c>
      <c r="AS41" s="13">
        <f ca="1">IF(AQ$9 = 0, 0, IFERROR((AQ41 - AR41) / AR41, 0))</f>
        <v>0.21330907868589902</v>
      </c>
      <c r="AT41" s="32">
        <f ca="1">SUMIFS(EMAIL_CUST_COUNT_T, CHANNEL_COUNT, $A$2, IS_JJCC, $B$2, CUST_GROUP, $A41, RECENCY_GROUP, $B41, TIMEFRAME, AT$1)</f>
        <v>84694</v>
      </c>
      <c r="AU41" s="17">
        <f ca="1">SUMIFS(EMAIL_CUST_COUNT_T, CHANNEL_COUNT, $A$2, IS_JJCC, $B$2, CUST_GROUP, $A41, RECENCY_GROUP, $B41, TIMEFRAME, AU$1)</f>
        <v>75398</v>
      </c>
      <c r="AV41" s="13">
        <f ca="1">IF(AT$9 = 0, 0, IFERROR((AT41 - AU41) / AU41, 0))</f>
        <v>0.12329239502374069</v>
      </c>
      <c r="AW41" s="32">
        <f ca="1">SUMIFS(EMAIL_CUST_COUNT_T, CHANNEL_COUNT, $A$2, IS_JJCC, $B$2, CUST_GROUP, $A41, RECENCY_GROUP, $B41, TIMEFRAME, AW$1)</f>
        <v>84641</v>
      </c>
      <c r="AX41" s="17">
        <f ca="1">SUMIFS(EMAIL_CUST_COUNT_T, CHANNEL_COUNT, $A$2, IS_JJCC, $B$2, CUST_GROUP, $A41, RECENCY_GROUP, $B41, TIMEFRAME, AX$1)</f>
        <v>70632</v>
      </c>
      <c r="AY41" s="13">
        <f ca="1">IF(AW$9 = 0, 0, IFERROR((AW41 - AX41) / AX41, 0))</f>
        <v>0.19833786385774152</v>
      </c>
      <c r="AZ41" s="32">
        <f ca="1">SUMIFS(EMAIL_CUST_COUNT_T, CHANNEL_COUNT, $A$2, IS_JJCC, $B$2, CUST_GROUP, $A41, RECENCY_GROUP, $B41, TIMEFRAME, AZ$1)</f>
        <v>114777</v>
      </c>
      <c r="BA41" s="17">
        <f ca="1">SUMIFS(EMAIL_CUST_COUNT_T, CHANNEL_COUNT, $A$2, IS_JJCC, $B$2, CUST_GROUP, $A41, RECENCY_GROUP, $B41, TIMEFRAME, BA$1)</f>
        <v>103871</v>
      </c>
      <c r="BB41" s="13">
        <f ca="1">IF(AZ$9 = 0, 0, IFERROR((AZ41 - BA41) / BA41, 0))</f>
        <v>0.10499561956657777</v>
      </c>
      <c r="BC41" s="32">
        <f ca="1">SUMIFS(EMAIL_CUST_COUNT_T, CHANNEL_COUNT, $A$2, IS_JJCC, $B$2, CUST_GROUP, $A41, RECENCY_GROUP, $B41, TIMEFRAME, BC$1)</f>
        <v>102534</v>
      </c>
      <c r="BD41" s="17">
        <f ca="1">SUMIFS(EMAIL_CUST_COUNT_T, CHANNEL_COUNT, $A$2, IS_JJCC, $B$2, CUST_GROUP, $A41, RECENCY_GROUP, $B41, TIMEFRAME, BD$1)</f>
        <v>94748</v>
      </c>
      <c r="BE41" s="13">
        <f ca="1">IF(BC$9 = 0, 0, IFERROR((BC41 - BD41) / BD41, 0))</f>
        <v>8.2175877063368097E-2</v>
      </c>
      <c r="BF41" s="32">
        <f ca="1">SUMIFS(EMAIL_CUST_COUNT_T, CHANNEL_COUNT, $A$2, IS_JJCC, $B$2, CUST_GROUP, $A41, RECENCY_GROUP, $B41, TIMEFRAME, BF$1)</f>
        <v>107000</v>
      </c>
      <c r="BG41" s="17">
        <f ca="1">SUMIFS(EMAIL_CUST_COUNT_T, CHANNEL_COUNT, $A$2, IS_JJCC, $B$2, CUST_GROUP, $A41, RECENCY_GROUP, $B41, TIMEFRAME, BG$1)</f>
        <v>95330</v>
      </c>
      <c r="BH41" s="13">
        <f ca="1">IF(BF$9 = 0, 0, IFERROR((BF41 - BG41) / BG41, 0))</f>
        <v>0.12241686772264765</v>
      </c>
      <c r="BI41" s="32">
        <f ca="1">SUMIFS(EMAIL_CUST_COUNT_T, CHANNEL_COUNT, $A$2, IS_JJCC, $B$2, CUST_GROUP, $A41, RECENCY_GROUP, $B41, TIMEFRAME, BI$1)</f>
        <v>146939</v>
      </c>
      <c r="BJ41" s="17">
        <f ca="1">SUMIFS(EMAIL_CUST_COUNT_T, CHANNEL_COUNT, $A$2, IS_JJCC, $B$2, CUST_GROUP, $A41, RECENCY_GROUP, $B41, TIMEFRAME, BJ$1)</f>
        <v>126401</v>
      </c>
      <c r="BK41" s="13">
        <f ca="1">IF(BI$9 = 0, 0, IFERROR((BI41 - BJ41) / BJ41, 0))</f>
        <v>0.16248289174927413</v>
      </c>
      <c r="BL41" s="32">
        <f ca="1">SUMIFS(EMAIL_CUST_COUNT_T, CHANNEL_COUNT, $A$2, IS_JJCC, $B$2, CUST_GROUP, $A41, RECENCY_GROUP, $B41, TIMEFRAME, BL$1)</f>
        <v>88595</v>
      </c>
      <c r="BM41" s="17">
        <f ca="1">SUMIFS(EMAIL_CUST_COUNT_T, CHANNEL_COUNT, $A$2, IS_JJCC, $B$2, CUST_GROUP, $A41, RECENCY_GROUP, $B41, TIMEFRAME, BM$1)</f>
        <v>77471</v>
      </c>
      <c r="BN41" s="13">
        <f ca="1">IF(BL$9 = 0, 0, IFERROR((BL41 - BM41) / BM41, 0))</f>
        <v>0.14358921402847516</v>
      </c>
      <c r="BO41" s="153" t="str">
        <f t="shared" si="184"/>
        <v>Promotable</v>
      </c>
      <c r="BP41" s="249"/>
    </row>
    <row r="42" spans="1:68" ht="12.75" hidden="1" customHeight="1" x14ac:dyDescent="0.2">
      <c r="A42" s="6" t="str">
        <f t="shared" si="183"/>
        <v>&gt;= 1</v>
      </c>
      <c r="B42" s="3" t="str">
        <f t="shared" si="183"/>
        <v>&gt;= 0</v>
      </c>
      <c r="D42" s="241"/>
      <c r="E42" s="77" t="s">
        <v>91</v>
      </c>
      <c r="F42" s="47">
        <f ca="1">SUMIFS(CALL_CUST_COUNT_T, CHANNEL_COUNT, $A$2, IS_JJCC, $B$2, CUST_GROUP, $A42, RECENCY_GROUP, $B42, TIMEFRAME, F$1)</f>
        <v>528500</v>
      </c>
      <c r="G42" s="45">
        <f ca="1">SUMIFS(CALL_CUST_COUNT_T, CHANNEL_COUNT, $A$2, IS_JJCC, $B$2, CUST_GROUP, $A42, RECENCY_GROUP, $B42, TIMEFRAME, G$1)</f>
        <v>457727</v>
      </c>
      <c r="H42" s="48">
        <f ca="1">IF(F$9 = 0, 0, IFERROR((F42 - G42) / G42, 0))</f>
        <v>0.15461836422146827</v>
      </c>
      <c r="I42" s="141"/>
      <c r="J42" s="47">
        <f ca="1">SUMIFS(CALL_CUST_COUNT_T, CHANNEL_COUNT, $A$2, IS_JJCC, $B$2, CUST_GROUP, $A42, RECENCY_GROUP, $B42, TIMEFRAME, J$1)</f>
        <v>584744</v>
      </c>
      <c r="K42" s="45">
        <f ca="1">SUMIFS(CALL_CUST_COUNT_T, CHANNEL_COUNT, $A$2, IS_JJCC, $B$2, CUST_GROUP, $A42, RECENCY_GROUP, $B42, TIMEFRAME, K$1)</f>
        <v>522122</v>
      </c>
      <c r="L42" s="48">
        <f ca="1">IF(J$9 = 0, 0, IFERROR((J42 - K42) / K42, 0))</f>
        <v>0.11993748587494876</v>
      </c>
      <c r="M42" s="141"/>
      <c r="N42" s="47">
        <f ca="1">SUMIFS(CALL_CUST_COUNT_T, CHANNEL_COUNT, $A$2, IS_JJCC, $B$2, CUST_GROUP, $A42, RECENCY_GROUP, $B42, TIMEFRAME, N$1)</f>
        <v>584744</v>
      </c>
      <c r="O42" s="45">
        <f ca="1">SUMIFS(CALL_CUST_COUNT_T, CHANNEL_COUNT, $A$2, IS_JJCC, $B$2, CUST_GROUP, $A42, RECENCY_GROUP, $B42, TIMEFRAME, O$1)</f>
        <v>522122</v>
      </c>
      <c r="P42" s="48">
        <f ca="1">IF(N$9 = 0, 0, IFERROR((N42 - O42) / O42, 0))</f>
        <v>0.11993748587494876</v>
      </c>
      <c r="Q42" s="141"/>
      <c r="R42" s="47">
        <f ca="1">SUMIFS(CALL_CUST_COUNT_T, CHANNEL_COUNT, $A$2, IS_JJCC, $B$2, CUST_GROUP, $A42, RECENCY_GROUP, $B42, TIMEFRAME, R$1)</f>
        <v>287818</v>
      </c>
      <c r="S42" s="45">
        <f ca="1">SUMIFS(CALL_CUST_COUNT_T, CHANNEL_COUNT, $A$2, IS_JJCC, $B$2, CUST_GROUP, $A42, RECENCY_GROUP, $B42, TIMEFRAME, S$1)</f>
        <v>254593</v>
      </c>
      <c r="T42" s="48">
        <f ca="1">IF(R$9 = 0, 0, IFERROR((R42 - S42) / S42, 0))</f>
        <v>0.13050240972846858</v>
      </c>
      <c r="U42" s="47">
        <f ca="1">SUMIFS(CALL_CUST_COUNT_T, CHANNEL_COUNT, $A$2, IS_JJCC, $B$2, CUST_GROUP, $A42, RECENCY_GROUP, $B42, TIMEFRAME, U$1)</f>
        <v>312700</v>
      </c>
      <c r="V42" s="45">
        <f ca="1">SUMIFS(CALL_CUST_COUNT_T, CHANNEL_COUNT, $A$2, IS_JJCC, $B$2, CUST_GROUP, $A42, RECENCY_GROUP, $B42, TIMEFRAME, V$1)</f>
        <v>274052</v>
      </c>
      <c r="W42" s="48">
        <f ca="1">IF(U$9 = 0, 0, IFERROR((U42 - V42) / V42, 0))</f>
        <v>0.14102433114883306</v>
      </c>
      <c r="X42" s="47">
        <f ca="1">SUMIFS(CALL_CUST_COUNT_T, CHANNEL_COUNT, $A$2, IS_JJCC, $B$2, CUST_GROUP, $A42, RECENCY_GROUP, $B42, TIMEFRAME, X$1)</f>
        <v>308476</v>
      </c>
      <c r="Y42" s="45">
        <f ca="1">SUMIFS(CALL_CUST_COUNT_T, CHANNEL_COUNT, $A$2, IS_JJCC, $B$2, CUST_GROUP, $A42, RECENCY_GROUP, $B42, TIMEFRAME, Y$1)</f>
        <v>277982</v>
      </c>
      <c r="Z42" s="48">
        <f ca="1">IF(X$9 = 0, 0, IFERROR((X42 - Y42) / Y42, 0))</f>
        <v>0.10969775021404264</v>
      </c>
      <c r="AA42" s="47">
        <f ca="1">SUMIFS(CALL_CUST_COUNT_T, CHANNEL_COUNT, $A$2, IS_JJCC, $B$2, CUST_GROUP, $A42, RECENCY_GROUP, $B42, TIMEFRAME, AA$1)</f>
        <v>337188</v>
      </c>
      <c r="AB42" s="45">
        <f ca="1">SUMIFS(CALL_CUST_COUNT_T, CHANNEL_COUNT, $A$2, IS_JJCC, $B$2, CUST_GROUP, $A42, RECENCY_GROUP, $B42, TIMEFRAME, AB$1)</f>
        <v>295898</v>
      </c>
      <c r="AC42" s="48">
        <f ca="1">IF(AA$9 = 0, 0, IFERROR((AA42 - AB42) / AB42, 0))</f>
        <v>0.13954132843074302</v>
      </c>
      <c r="AD42" s="141"/>
      <c r="AE42" s="47">
        <f ca="1">SUMIFS(CALL_CUST_COUNT_T, CHANNEL_COUNT, $A$2, IS_JJCC, $B$2, CUST_GROUP, $A42, RECENCY_GROUP, $B42, TIMEFRAME, AE$1)</f>
        <v>104126</v>
      </c>
      <c r="AF42" s="45">
        <f ca="1">SUMIFS(CALL_CUST_COUNT_T, CHANNEL_COUNT, $A$2, IS_JJCC, $B$2, CUST_GROUP, $A42, RECENCY_GROUP, $B42, TIMEFRAME, AF$1)</f>
        <v>83862</v>
      </c>
      <c r="AG42" s="48">
        <f ca="1">IF(AE$9 = 0, 0, IFERROR((AE42 - AF42) / AF42, 0))</f>
        <v>0.24163506713410127</v>
      </c>
      <c r="AH42" s="47">
        <f ca="1">SUMIFS(CALL_CUST_COUNT_T, CHANNEL_COUNT, $A$2, IS_JJCC, $B$2, CUST_GROUP, $A42, RECENCY_GROUP, $B42, TIMEFRAME, AH$1)</f>
        <v>165231</v>
      </c>
      <c r="AI42" s="45">
        <f ca="1">SUMIFS(CALL_CUST_COUNT_T, CHANNEL_COUNT, $A$2, IS_JJCC, $B$2, CUST_GROUP, $A42, RECENCY_GROUP, $B42, TIMEFRAME, AI$1)</f>
        <v>143202</v>
      </c>
      <c r="AJ42" s="48">
        <f ca="1">IF(AH$9 = 0, 0, IFERROR((AH42 - AI42) / AI42, 0))</f>
        <v>0.15383165039594418</v>
      </c>
      <c r="AK42" s="47">
        <f ca="1">SUMIFS(CALL_CUST_COUNT_T, CHANNEL_COUNT, $A$2, IS_JJCC, $B$2, CUST_GROUP, $A42, RECENCY_GROUP, $B42, TIMEFRAME, AK$1)</f>
        <v>142842</v>
      </c>
      <c r="AL42" s="45">
        <f ca="1">SUMIFS(CALL_CUST_COUNT_T, CHANNEL_COUNT, $A$2, IS_JJCC, $B$2, CUST_GROUP, $A42, RECENCY_GROUP, $B42, TIMEFRAME, AL$1)</f>
        <v>122824</v>
      </c>
      <c r="AM42" s="48">
        <f ca="1">IF(AK$9 = 0, 0, IFERROR((AK42 - AL42) / AL42, 0))</f>
        <v>0.16298117631733211</v>
      </c>
      <c r="AN42" s="47">
        <f ca="1">SUMIFS(CALL_CUST_COUNT_T, CHANNEL_COUNT, $A$2, IS_JJCC, $B$2, CUST_GROUP, $A42, RECENCY_GROUP, $B42, TIMEFRAME, AN$1)</f>
        <v>145283</v>
      </c>
      <c r="AO42" s="45">
        <f ca="1">SUMIFS(CALL_CUST_COUNT_T, CHANNEL_COUNT, $A$2, IS_JJCC, $B$2, CUST_GROUP, $A42, RECENCY_GROUP, $B42, TIMEFRAME, AO$1)</f>
        <v>130922</v>
      </c>
      <c r="AP42" s="48">
        <f ca="1">IF(AN$9 = 0, 0, IFERROR((AN42 - AO42) / AO42, 0))</f>
        <v>0.1096912665556591</v>
      </c>
      <c r="AQ42" s="47">
        <f ca="1">SUMIFS(CALL_CUST_COUNT_T, CHANNEL_COUNT, $A$2, IS_JJCC, $B$2, CUST_GROUP, $A42, RECENCY_GROUP, $B42, TIMEFRAME, AQ$1)</f>
        <v>182834</v>
      </c>
      <c r="AR42" s="45">
        <f ca="1">SUMIFS(CALL_CUST_COUNT_T, CHANNEL_COUNT, $A$2, IS_JJCC, $B$2, CUST_GROUP, $A42, RECENCY_GROUP, $B42, TIMEFRAME, AR$1)</f>
        <v>153558</v>
      </c>
      <c r="AS42" s="48">
        <f ca="1">IF(AQ$9 = 0, 0, IFERROR((AQ42 - AR42) / AR42, 0))</f>
        <v>0.19065108949061593</v>
      </c>
      <c r="AT42" s="47">
        <f ca="1">SUMIFS(CALL_CUST_COUNT_T, CHANNEL_COUNT, $A$2, IS_JJCC, $B$2, CUST_GROUP, $A42, RECENCY_GROUP, $B42, TIMEFRAME, AT$1)</f>
        <v>127865</v>
      </c>
      <c r="AU42" s="45">
        <f ca="1">SUMIFS(CALL_CUST_COUNT_T, CHANNEL_COUNT, $A$2, IS_JJCC, $B$2, CUST_GROUP, $A42, RECENCY_GROUP, $B42, TIMEFRAME, AU$1)</f>
        <v>109722</v>
      </c>
      <c r="AV42" s="48">
        <f ca="1">IF(AT$9 = 0, 0, IFERROR((AT42 - AU42) / AU42, 0))</f>
        <v>0.16535425894533456</v>
      </c>
      <c r="AW42" s="47">
        <f ca="1">SUMIFS(CALL_CUST_COUNT_T, CHANNEL_COUNT, $A$2, IS_JJCC, $B$2, CUST_GROUP, $A42, RECENCY_GROUP, $B42, TIMEFRAME, AW$1)</f>
        <v>126879</v>
      </c>
      <c r="AX42" s="45">
        <f ca="1">SUMIFS(CALL_CUST_COUNT_T, CHANNEL_COUNT, $A$2, IS_JJCC, $B$2, CUST_GROUP, $A42, RECENCY_GROUP, $B42, TIMEFRAME, AX$1)</f>
        <v>104777</v>
      </c>
      <c r="AY42" s="48">
        <f ca="1">IF(AW$9 = 0, 0, IFERROR((AW42 - AX42) / AX42, 0))</f>
        <v>0.21094324136022219</v>
      </c>
      <c r="AZ42" s="47">
        <f ca="1">SUMIFS(CALL_CUST_COUNT_T, CHANNEL_COUNT, $A$2, IS_JJCC, $B$2, CUST_GROUP, $A42, RECENCY_GROUP, $B42, TIMEFRAME, AZ$1)</f>
        <v>171589</v>
      </c>
      <c r="BA42" s="45">
        <f ca="1">SUMIFS(CALL_CUST_COUNT_T, CHANNEL_COUNT, $A$2, IS_JJCC, $B$2, CUST_GROUP, $A42, RECENCY_GROUP, $B42, TIMEFRAME, BA$1)</f>
        <v>153853</v>
      </c>
      <c r="BB42" s="48">
        <f ca="1">IF(AZ$9 = 0, 0, IFERROR((AZ42 - BA42) / BA42, 0))</f>
        <v>0.11527887009028098</v>
      </c>
      <c r="BC42" s="47">
        <f ca="1">SUMIFS(CALL_CUST_COUNT_T, CHANNEL_COUNT, $A$2, IS_JJCC, $B$2, CUST_GROUP, $A42, RECENCY_GROUP, $B42, TIMEFRAME, BC$1)</f>
        <v>153372</v>
      </c>
      <c r="BD42" s="45">
        <f ca="1">SUMIFS(CALL_CUST_COUNT_T, CHANNEL_COUNT, $A$2, IS_JJCC, $B$2, CUST_GROUP, $A42, RECENCY_GROUP, $B42, TIMEFRAME, BD$1)</f>
        <v>139532</v>
      </c>
      <c r="BE42" s="48">
        <f ca="1">IF(BC$9 = 0, 0, IFERROR((BC42 - BD42) / BD42, 0))</f>
        <v>9.9188716566809054E-2</v>
      </c>
      <c r="BF42" s="47">
        <f ca="1">SUMIFS(CALL_CUST_COUNT_T, CHANNEL_COUNT, $A$2, IS_JJCC, $B$2, CUST_GROUP, $A42, RECENCY_GROUP, $B42, TIMEFRAME, BF$1)</f>
        <v>160449</v>
      </c>
      <c r="BG42" s="45">
        <f ca="1">SUMIFS(CALL_CUST_COUNT_T, CHANNEL_COUNT, $A$2, IS_JJCC, $B$2, CUST_GROUP, $A42, RECENCY_GROUP, $B42, TIMEFRAME, BG$1)</f>
        <v>140816</v>
      </c>
      <c r="BH42" s="48">
        <f ca="1">IF(BF$9 = 0, 0, IFERROR((BF42 - BG42) / BG42, 0))</f>
        <v>0.13942307692307693</v>
      </c>
      <c r="BI42" s="47">
        <f ca="1">SUMIFS(CALL_CUST_COUNT_T, CHANNEL_COUNT, $A$2, IS_JJCC, $B$2, CUST_GROUP, $A42, RECENCY_GROUP, $B42, TIMEFRAME, BI$1)</f>
        <v>212408</v>
      </c>
      <c r="BJ42" s="45">
        <f ca="1">SUMIFS(CALL_CUST_COUNT_T, CHANNEL_COUNT, $A$2, IS_JJCC, $B$2, CUST_GROUP, $A42, RECENCY_GROUP, $B42, TIMEFRAME, BJ$1)</f>
        <v>182963</v>
      </c>
      <c r="BK42" s="48">
        <f ca="1">IF(BI$9 = 0, 0, IFERROR((BI42 - BJ42) / BJ42, 0))</f>
        <v>0.16093417794854697</v>
      </c>
      <c r="BL42" s="47">
        <f ca="1">SUMIFS(CALL_CUST_COUNT_T, CHANNEL_COUNT, $A$2, IS_JJCC, $B$2, CUST_GROUP, $A42, RECENCY_GROUP, $B42, TIMEFRAME, BL$1)</f>
        <v>130197</v>
      </c>
      <c r="BM42" s="45">
        <f ca="1">SUMIFS(CALL_CUST_COUNT_T, CHANNEL_COUNT, $A$2, IS_JJCC, $B$2, CUST_GROUP, $A42, RECENCY_GROUP, $B42, TIMEFRAME, BM$1)</f>
        <v>113784</v>
      </c>
      <c r="BN42" s="48">
        <f ca="1">IF(BL$9 = 0, 0, IFERROR((BL42 - BM42) / BM42, 0))</f>
        <v>0.14424699430499893</v>
      </c>
      <c r="BO42" s="154" t="str">
        <f t="shared" si="184"/>
        <v>Phone</v>
      </c>
      <c r="BP42" s="249"/>
    </row>
    <row r="43" spans="1:68" hidden="1" x14ac:dyDescent="0.2">
      <c r="A43" s="6"/>
      <c r="C43" s="3">
        <f>ROW($C$29)</f>
        <v>29</v>
      </c>
      <c r="D43" s="241"/>
      <c r="E43" s="76" t="str">
        <f t="shared" ref="E43:E46" si="185">E39 &amp; " %"</f>
        <v>Mail %</v>
      </c>
      <c r="F43" s="33">
        <f t="shared" ref="F43:G46" ca="1" si="186">IFERROR(F39 / INDIRECT(ADDRESS($C43, COLUMN(F39))), 0)</f>
        <v>0.96395033864075863</v>
      </c>
      <c r="G43" s="8">
        <f t="shared" ca="1" si="186"/>
        <v>0.96330874686865664</v>
      </c>
      <c r="H43" s="20">
        <f ca="1">IF(F$9 = 0, 0, IFERROR((F43 - G43) * 10000, 0))</f>
        <v>6.4159177210199037</v>
      </c>
      <c r="I43" s="88"/>
      <c r="J43" s="33">
        <f t="shared" ref="J43:K46" ca="1" si="187">IFERROR(J39 / INDIRECT(ADDRESS($C43, COLUMN(J39))), 0)</f>
        <v>0.96454058803955589</v>
      </c>
      <c r="K43" s="8">
        <f t="shared" ca="1" si="187"/>
        <v>0.96468491438931281</v>
      </c>
      <c r="L43" s="20">
        <f ca="1">IF(J$9 = 0, 0, IFERROR((J43 - K43) * 10000, 0))</f>
        <v>-1.4432634975691805</v>
      </c>
      <c r="M43" s="88"/>
      <c r="N43" s="33">
        <f t="shared" ref="N43:O46" ca="1" si="188">IFERROR(N39 / INDIRECT(ADDRESS($C43, COLUMN(N39))), 0)</f>
        <v>0.96454058803955589</v>
      </c>
      <c r="O43" s="8">
        <f t="shared" ca="1" si="188"/>
        <v>0.96468491438931281</v>
      </c>
      <c r="P43" s="20">
        <f ca="1">IF(N$9 = 0, 0, IFERROR((N43 - O43) * 10000, 0))</f>
        <v>-1.4432634975691805</v>
      </c>
      <c r="Q43" s="88"/>
      <c r="R43" s="33">
        <f t="shared" ref="R43:S46" ca="1" si="189">IFERROR(R39 / INDIRECT(ADDRESS($C43, COLUMN(R39))), 0)</f>
        <v>0.96500224980810456</v>
      </c>
      <c r="S43" s="8">
        <f t="shared" ca="1" si="189"/>
        <v>0.96446322530203465</v>
      </c>
      <c r="T43" s="20">
        <f ca="1">IF(R$9 = 0, 0, IFERROR((R43 - S43) * 10000, 0))</f>
        <v>5.3902450606990726</v>
      </c>
      <c r="U43" s="33">
        <f t="shared" ref="U43:V46" ca="1" si="190">IFERROR(U39 / INDIRECT(ADDRESS($C43, COLUMN(U39))), 0)</f>
        <v>0.96503441159370884</v>
      </c>
      <c r="V43" s="8">
        <f t="shared" ca="1" si="190"/>
        <v>0.96447675121294263</v>
      </c>
      <c r="W43" s="20">
        <f ca="1">IF(U$9 = 0, 0, IFERROR((U43 - V43) * 10000, 0))</f>
        <v>5.5766038076621172</v>
      </c>
      <c r="X43" s="33">
        <f t="shared" ref="X43:Y46" ca="1" si="191">IFERROR(X39 / INDIRECT(ADDRESS($C43, COLUMN(X39))), 0)</f>
        <v>0.96499711650254894</v>
      </c>
      <c r="Y43" s="8">
        <f t="shared" ca="1" si="191"/>
        <v>0.96542618605159602</v>
      </c>
      <c r="Z43" s="20">
        <f ca="1">IF(X$9 = 0, 0, IFERROR((X43 - Y43) * 10000, 0))</f>
        <v>-4.2906954904708972</v>
      </c>
      <c r="AA43" s="33">
        <f t="shared" ref="AA43:AB46" ca="1" si="192">IFERROR(AA39 / INDIRECT(ADDRESS($C43, COLUMN(AA39))), 0)</f>
        <v>0.96383962926317746</v>
      </c>
      <c r="AB43" s="8">
        <f t="shared" ca="1" si="192"/>
        <v>0.96445364835617853</v>
      </c>
      <c r="AC43" s="20">
        <f ca="1">IF(AA$9 = 0, 0, IFERROR((AA43 - AB43) * 10000, 0))</f>
        <v>-6.1401909300107249</v>
      </c>
      <c r="AD43" s="88"/>
      <c r="AE43" s="33">
        <f t="shared" ref="AE43:AF46" ca="1" si="193">IFERROR(AE39 / INDIRECT(ADDRESS($C43, COLUMN(AE39))), 0)</f>
        <v>0.95952036348313574</v>
      </c>
      <c r="AF43" s="8">
        <f t="shared" ca="1" si="193"/>
        <v>0.95958248046411165</v>
      </c>
      <c r="AG43" s="20">
        <f ca="1">IF(AE$9 = 0, 0, IFERROR((AE43 - AF43) * 10000, 0))</f>
        <v>-0.62116980975912561</v>
      </c>
      <c r="AH43" s="33">
        <f t="shared" ref="AH43:AI46" ca="1" si="194">IFERROR(AH39 / INDIRECT(ADDRESS($C43, COLUMN(AH39))), 0)</f>
        <v>0.96265019237314042</v>
      </c>
      <c r="AI43" s="8">
        <f t="shared" ca="1" si="194"/>
        <v>0.96351692103516917</v>
      </c>
      <c r="AJ43" s="20">
        <f ca="1">IF(AH$9 = 0, 0, IFERROR((AH43 - AI43) * 10000, 0))</f>
        <v>-8.6672866202874843</v>
      </c>
      <c r="AK43" s="33">
        <f t="shared" ref="AK43:AL46" ca="1" si="195">IFERROR(AK39 / INDIRECT(ADDRESS($C43, COLUMN(AK39))), 0)</f>
        <v>0.9621036762302464</v>
      </c>
      <c r="AL43" s="8">
        <f t="shared" ca="1" si="195"/>
        <v>0.96123150616139375</v>
      </c>
      <c r="AM43" s="20">
        <f ca="1">IF(AK$9 = 0, 0, IFERROR((AK43 - AL43) * 10000, 0))</f>
        <v>8.7217006885265125</v>
      </c>
      <c r="AN43" s="33">
        <f t="shared" ref="AN43:AO46" ca="1" si="196">IFERROR(AN39 / INDIRECT(ADDRESS($C43, COLUMN(AN39))), 0)</f>
        <v>0.96272904943664006</v>
      </c>
      <c r="AO43" s="8">
        <f t="shared" ca="1" si="196"/>
        <v>0.96241112694291153</v>
      </c>
      <c r="AP43" s="20">
        <f ca="1">IF(AN$9 = 0, 0, IFERROR((AN43 - AO43) * 10000, 0))</f>
        <v>3.1792249372852854</v>
      </c>
      <c r="AQ43" s="33">
        <f t="shared" ref="AQ43:AR46" ca="1" si="197">IFERROR(AQ39 / INDIRECT(ADDRESS($C43, COLUMN(AQ39))), 0)</f>
        <v>0.96310684674349478</v>
      </c>
      <c r="AR43" s="8">
        <f t="shared" ca="1" si="197"/>
        <v>0.9630928090026587</v>
      </c>
      <c r="AS43" s="20">
        <f ca="1">IF(AQ$9 = 0, 0, IFERROR((AQ43 - AR43) * 10000, 0))</f>
        <v>0.14037740836081447</v>
      </c>
      <c r="AT43" s="33">
        <f t="shared" ref="AT43:AU46" ca="1" si="198">IFERROR(AT39 / INDIRECT(ADDRESS($C43, COLUMN(AT39))), 0)</f>
        <v>0.96052582551475907</v>
      </c>
      <c r="AU43" s="8">
        <f t="shared" ca="1" si="198"/>
        <v>0.96069653464489202</v>
      </c>
      <c r="AV43" s="20">
        <f ca="1">IF(AT$9 = 0, 0, IFERROR((AT43 - AU43) * 10000, 0))</f>
        <v>-1.7070913013295108</v>
      </c>
      <c r="AW43" s="33">
        <f t="shared" ref="AW43:AX46" ca="1" si="199">IFERROR(AW39 / INDIRECT(ADDRESS($C43, COLUMN(AW39))), 0)</f>
        <v>0.96267613046812739</v>
      </c>
      <c r="AX43" s="8">
        <f t="shared" ca="1" si="199"/>
        <v>0.96111217188110887</v>
      </c>
      <c r="AY43" s="20">
        <f ca="1">IF(AW$9 = 0, 0, IFERROR((AW43 - AX43) * 10000, 0))</f>
        <v>15.639585870185213</v>
      </c>
      <c r="AZ43" s="33">
        <f t="shared" ref="AZ43:BA46" ca="1" si="200">IFERROR(AZ39 / INDIRECT(ADDRESS($C43, COLUMN(AZ39))), 0)</f>
        <v>0.96466657029434333</v>
      </c>
      <c r="BA43" s="8">
        <f t="shared" ca="1" si="200"/>
        <v>0.96457620723568238</v>
      </c>
      <c r="BB43" s="20">
        <f ca="1">IF(AZ$9 = 0, 0, IFERROR((AZ43 - BA43) * 10000, 0))</f>
        <v>0.90363058660947182</v>
      </c>
      <c r="BC43" s="33">
        <f t="shared" ref="BC43:BD46" ca="1" si="201">IFERROR(BC39 / INDIRECT(ADDRESS($C43, COLUMN(BC39))), 0)</f>
        <v>0.96072402677907265</v>
      </c>
      <c r="BD43" s="8">
        <f t="shared" ca="1" si="201"/>
        <v>0.96303888851052233</v>
      </c>
      <c r="BE43" s="20">
        <f ca="1">IF(BC$9 = 0, 0, IFERROR((BC43 - BD43) * 10000, 0))</f>
        <v>-23.1486173144968</v>
      </c>
      <c r="BF43" s="33">
        <f t="shared" ref="BF43:BG46" ca="1" si="202">IFERROR(BF39 / INDIRECT(ADDRESS($C43, COLUMN(BF39))), 0)</f>
        <v>0.96166200455148876</v>
      </c>
      <c r="BG43" s="8">
        <f t="shared" ca="1" si="202"/>
        <v>0.96247581158067097</v>
      </c>
      <c r="BH43" s="20">
        <f ca="1">IF(BF$9 = 0, 0, IFERROR((BF43 - BG43) * 10000, 0))</f>
        <v>-8.1380702918221193</v>
      </c>
      <c r="BI43" s="33">
        <f t="shared" ref="BI43:BJ46" ca="1" si="203">IFERROR(BI39 / INDIRECT(ADDRESS($C43, COLUMN(BI39))), 0)</f>
        <v>0.96233461709177159</v>
      </c>
      <c r="BJ43" s="8">
        <f t="shared" ca="1" si="203"/>
        <v>0.96292277839213802</v>
      </c>
      <c r="BK43" s="20">
        <f ca="1">IF(BI$9 = 0, 0, IFERROR((BI43 - BJ43) * 10000, 0))</f>
        <v>-5.8816130036642988</v>
      </c>
      <c r="BL43" s="33">
        <f t="shared" ref="BL43:BM46" ca="1" si="204">IFERROR(BL39 / INDIRECT(ADDRESS($C43, COLUMN(BL39))), 0)</f>
        <v>0.95870680957463916</v>
      </c>
      <c r="BM43" s="8">
        <f t="shared" ca="1" si="204"/>
        <v>0.95909865873835742</v>
      </c>
      <c r="BN43" s="20">
        <f ca="1">IF(BL$9 = 0, 0, IFERROR((BL43 - BM43) * 10000, 0))</f>
        <v>-3.9184916371826084</v>
      </c>
      <c r="BO43" s="155" t="str">
        <f t="shared" si="184"/>
        <v>Mail %</v>
      </c>
      <c r="BP43" s="249"/>
    </row>
    <row r="44" spans="1:68" hidden="1" x14ac:dyDescent="0.2">
      <c r="A44" s="6"/>
      <c r="C44" s="3">
        <f t="shared" ref="C44:C46" si="205">ROW($C$29)</f>
        <v>29</v>
      </c>
      <c r="D44" s="241"/>
      <c r="E44" s="136" t="str">
        <f t="shared" si="185"/>
        <v>Email %</v>
      </c>
      <c r="F44" s="127">
        <f t="shared" ca="1" si="186"/>
        <v>0.92897918515516054</v>
      </c>
      <c r="G44" s="105">
        <f t="shared" ca="1" si="186"/>
        <v>0.92680388931789459</v>
      </c>
      <c r="H44" s="106">
        <f ca="1">IF(F$9 = 0, 0, IFERROR((F44 - G44) * 10000, 0))</f>
        <v>21.75295837265945</v>
      </c>
      <c r="I44" s="88"/>
      <c r="J44" s="127">
        <f t="shared" ca="1" si="187"/>
        <v>0.94211354377667289</v>
      </c>
      <c r="K44" s="105">
        <f t="shared" ca="1" si="187"/>
        <v>0.9271650059770381</v>
      </c>
      <c r="L44" s="106">
        <f ca="1">IF(J$9 = 0, 0, IFERROR((J44 - K44) * 10000, 0))</f>
        <v>149.48537799634786</v>
      </c>
      <c r="M44" s="88"/>
      <c r="N44" s="127">
        <f t="shared" ca="1" si="188"/>
        <v>0.94211354377667289</v>
      </c>
      <c r="O44" s="105">
        <f t="shared" ca="1" si="188"/>
        <v>0.9271650059770381</v>
      </c>
      <c r="P44" s="106">
        <f ca="1">IF(N$9 = 0, 0, IFERROR((N44 - O44) * 10000, 0))</f>
        <v>149.48537799634786</v>
      </c>
      <c r="Q44" s="88"/>
      <c r="R44" s="127">
        <f t="shared" ca="1" si="189"/>
        <v>0.94439003732034621</v>
      </c>
      <c r="S44" s="105">
        <f t="shared" ca="1" si="189"/>
        <v>0.95100057707701191</v>
      </c>
      <c r="T44" s="106">
        <f ca="1">IF(R$9 = 0, 0, IFERROR((R44 - S44) * 10000, 0))</f>
        <v>-66.105397566657004</v>
      </c>
      <c r="U44" s="127">
        <f t="shared" ca="1" si="190"/>
        <v>0.94254283566143005</v>
      </c>
      <c r="V44" s="105">
        <f t="shared" ca="1" si="190"/>
        <v>0.95212113887114314</v>
      </c>
      <c r="W44" s="106">
        <f ca="1">IF(U$9 = 0, 0, IFERROR((U44 - V44) * 10000, 0))</f>
        <v>-95.783032097130899</v>
      </c>
      <c r="X44" s="127">
        <f t="shared" ca="1" si="191"/>
        <v>0.9462651769110495</v>
      </c>
      <c r="Y44" s="105">
        <f t="shared" ca="1" si="191"/>
        <v>0.96143282684739839</v>
      </c>
      <c r="Z44" s="106">
        <f ca="1">IF(X$9 = 0, 0, IFERROR((X44 - Y44) * 10000, 0))</f>
        <v>-151.67649936348892</v>
      </c>
      <c r="AA44" s="127">
        <f t="shared" ca="1" si="192"/>
        <v>0.95112937734141778</v>
      </c>
      <c r="AB44" s="105">
        <f t="shared" ca="1" si="192"/>
        <v>0.94290425641554154</v>
      </c>
      <c r="AC44" s="106">
        <f ca="1">IF(AA$9 = 0, 0, IFERROR((AA44 - AB44) * 10000, 0))</f>
        <v>82.251209258762387</v>
      </c>
      <c r="AD44" s="88"/>
      <c r="AE44" s="127">
        <f t="shared" ca="1" si="193"/>
        <v>0.94424088086034108</v>
      </c>
      <c r="AF44" s="105">
        <f t="shared" ca="1" si="193"/>
        <v>0.96136926504348219</v>
      </c>
      <c r="AG44" s="106">
        <f ca="1">IF(AE$9 = 0, 0, IFERROR((AE44 - AF44) * 10000, 0))</f>
        <v>-171.28384183141111</v>
      </c>
      <c r="AH44" s="127">
        <f t="shared" ca="1" si="194"/>
        <v>0.97183911029585657</v>
      </c>
      <c r="AI44" s="105">
        <f t="shared" ca="1" si="194"/>
        <v>0.95668878566688786</v>
      </c>
      <c r="AJ44" s="106">
        <f ca="1">IF(AH$9 = 0, 0, IFERROR((AH44 - AI44) * 10000, 0))</f>
        <v>151.50324628968704</v>
      </c>
      <c r="AK44" s="127">
        <f t="shared" ca="1" si="195"/>
        <v>0.9445530288374947</v>
      </c>
      <c r="AL44" s="105">
        <f t="shared" ca="1" si="195"/>
        <v>0.95578475682775144</v>
      </c>
      <c r="AM44" s="106">
        <f ca="1">IF(AK$9 = 0, 0, IFERROR((AK44 - AL44) * 10000, 0))</f>
        <v>-112.31727990256735</v>
      </c>
      <c r="AN44" s="127">
        <f t="shared" ca="1" si="196"/>
        <v>0.94023400097063181</v>
      </c>
      <c r="AO44" s="105">
        <f t="shared" ca="1" si="196"/>
        <v>0.92903897757108034</v>
      </c>
      <c r="AP44" s="106">
        <f ca="1">IF(AN$9 = 0, 0, IFERROR((AN44 - AO44) * 10000, 0))</f>
        <v>111.95023399551474</v>
      </c>
      <c r="AQ44" s="127">
        <f t="shared" ca="1" si="197"/>
        <v>0.972675600980341</v>
      </c>
      <c r="AR44" s="105">
        <f t="shared" ca="1" si="197"/>
        <v>0.95710752488715756</v>
      </c>
      <c r="AS44" s="106">
        <f ca="1">IF(AQ$9 = 0, 0, IFERROR((AQ44 - AR44) * 10000, 0))</f>
        <v>155.68076093183447</v>
      </c>
      <c r="AT44" s="127">
        <f t="shared" ca="1" si="198"/>
        <v>0.94335601278793346</v>
      </c>
      <c r="AU44" s="105">
        <f t="shared" ca="1" si="198"/>
        <v>0.96324229776769477</v>
      </c>
      <c r="AV44" s="106">
        <f ca="1">IF(AT$9 = 0, 0, IFERROR((AT44 - AU44) * 10000, 0))</f>
        <v>-198.86284979761305</v>
      </c>
      <c r="AW44" s="127">
        <f t="shared" ca="1" si="199"/>
        <v>0.94623979307959516</v>
      </c>
      <c r="AX44" s="105">
        <f t="shared" ca="1" si="199"/>
        <v>0.93778129347262762</v>
      </c>
      <c r="AY44" s="106">
        <f ca="1">IF(AW$9 = 0, 0, IFERROR((AW44 - AX44) * 10000, 0))</f>
        <v>84.584996069675398</v>
      </c>
      <c r="AZ44" s="127">
        <f t="shared" ca="1" si="200"/>
        <v>0.97482458383836135</v>
      </c>
      <c r="BA44" s="105">
        <f t="shared" ca="1" si="200"/>
        <v>0.96539886559741694</v>
      </c>
      <c r="BB44" s="106">
        <f ca="1">IF(AZ$9 = 0, 0, IFERROR((AZ44 - BA44) * 10000, 0))</f>
        <v>94.257182409444027</v>
      </c>
      <c r="BC44" s="127">
        <f t="shared" ca="1" si="201"/>
        <v>0.94602653111827428</v>
      </c>
      <c r="BD44" s="105">
        <f t="shared" ca="1" si="201"/>
        <v>0.96739767077572703</v>
      </c>
      <c r="BE44" s="106">
        <f ca="1">IF(BC$9 = 0, 0, IFERROR((BC44 - BD44) * 10000, 0))</f>
        <v>-213.71139657452741</v>
      </c>
      <c r="BF44" s="127">
        <f t="shared" ca="1" si="202"/>
        <v>0.9501410487388583</v>
      </c>
      <c r="BG44" s="105">
        <f t="shared" ca="1" si="202"/>
        <v>0.94184630373888689</v>
      </c>
      <c r="BH44" s="106">
        <f ca="1">IF(BF$9 = 0, 0, IFERROR((BF44 - BG44) * 10000, 0))</f>
        <v>82.947449999714038</v>
      </c>
      <c r="BI44" s="127">
        <f t="shared" ca="1" si="203"/>
        <v>0.97898163134462857</v>
      </c>
      <c r="BJ44" s="105">
        <f t="shared" ca="1" si="203"/>
        <v>0.97187389154338888</v>
      </c>
      <c r="BK44" s="106">
        <f ca="1">IF(BI$9 = 0, 0, IFERROR((BI44 - BJ44) * 10000, 0))</f>
        <v>71.07739801239687</v>
      </c>
      <c r="BL44" s="127">
        <f t="shared" ca="1" si="204"/>
        <v>0.95217798183918467</v>
      </c>
      <c r="BM44" s="105">
        <f t="shared" ca="1" si="204"/>
        <v>0.94346040464612357</v>
      </c>
      <c r="BN44" s="106">
        <f ca="1">IF(BL$9 = 0, 0, IFERROR((BL44 - BM44) * 10000, 0))</f>
        <v>87.175771930610992</v>
      </c>
      <c r="BO44" s="157" t="str">
        <f t="shared" si="184"/>
        <v>Email %</v>
      </c>
      <c r="BP44" s="249"/>
    </row>
    <row r="45" spans="1:68" hidden="1" x14ac:dyDescent="0.2">
      <c r="A45" s="6"/>
      <c r="C45" s="3">
        <f t="shared" si="205"/>
        <v>29</v>
      </c>
      <c r="D45" s="241"/>
      <c r="E45" s="83" t="str">
        <f t="shared" si="185"/>
        <v>Promotable %</v>
      </c>
      <c r="F45" s="28">
        <f t="shared" ca="1" si="186"/>
        <v>0.53417209343020855</v>
      </c>
      <c r="G45" s="10">
        <f t="shared" ca="1" si="186"/>
        <v>0.53630719630322254</v>
      </c>
      <c r="H45" s="18">
        <f ca="1">IF(F$9 = 0, 0, IFERROR((F45 - G45) * 10000, 0))</f>
        <v>-21.351028730139944</v>
      </c>
      <c r="I45" s="88"/>
      <c r="J45" s="28">
        <f t="shared" ca="1" si="187"/>
        <v>0.53668866726756415</v>
      </c>
      <c r="K45" s="10">
        <f t="shared" ca="1" si="187"/>
        <v>0.53649965871293248</v>
      </c>
      <c r="L45" s="18">
        <f ca="1">IF(J$9 = 0, 0, IFERROR((J45 - K45) * 10000, 0))</f>
        <v>1.8900855463166444</v>
      </c>
      <c r="M45" s="88"/>
      <c r="N45" s="28">
        <f t="shared" ca="1" si="188"/>
        <v>0.53668866726756415</v>
      </c>
      <c r="O45" s="10">
        <f t="shared" ca="1" si="188"/>
        <v>0.53649965871293248</v>
      </c>
      <c r="P45" s="18">
        <f ca="1">IF(N$9 = 0, 0, IFERROR((N45 - O45) * 10000, 0))</f>
        <v>1.8900855463166444</v>
      </c>
      <c r="Q45" s="88"/>
      <c r="R45" s="28">
        <f t="shared" ca="1" si="189"/>
        <v>0.60340515073714296</v>
      </c>
      <c r="S45" s="10">
        <f t="shared" ca="1" si="189"/>
        <v>0.6075988011690463</v>
      </c>
      <c r="T45" s="18">
        <f ca="1">IF(R$9 = 0, 0, IFERROR((R45 - S45) * 10000, 0))</f>
        <v>-41.936504319033396</v>
      </c>
      <c r="U45" s="28">
        <f t="shared" ca="1" si="190"/>
        <v>0.5941380055582105</v>
      </c>
      <c r="V45" s="10">
        <f t="shared" ca="1" si="190"/>
        <v>0.60387796329229759</v>
      </c>
      <c r="W45" s="18">
        <f ca="1">IF(U$9 = 0, 0, IFERROR((U45 - V45) * 10000, 0))</f>
        <v>-97.399577340870906</v>
      </c>
      <c r="X45" s="28">
        <f t="shared" ca="1" si="191"/>
        <v>0.60074508340554922</v>
      </c>
      <c r="Y45" s="10">
        <f t="shared" ca="1" si="191"/>
        <v>0.6181679055531264</v>
      </c>
      <c r="Z45" s="18">
        <f ca="1">IF(X$9 = 0, 0, IFERROR((X45 - Y45) * 10000, 0))</f>
        <v>-174.22822147577176</v>
      </c>
      <c r="AA45" s="28">
        <f t="shared" ca="1" si="192"/>
        <v>0.60489974714801564</v>
      </c>
      <c r="AB45" s="10">
        <f t="shared" ca="1" si="192"/>
        <v>0.60886452643512312</v>
      </c>
      <c r="AC45" s="18">
        <f ca="1">IF(AA$9 = 0, 0, IFERROR((AA45 - AB45) * 10000, 0))</f>
        <v>-39.647792871074785</v>
      </c>
      <c r="AD45" s="88"/>
      <c r="AE45" s="28">
        <f t="shared" ca="1" si="193"/>
        <v>0.64966198266859643</v>
      </c>
      <c r="AF45" s="10">
        <f t="shared" ca="1" si="193"/>
        <v>0.65288882354936839</v>
      </c>
      <c r="AG45" s="18">
        <f ca="1">IF(AE$9 = 0, 0, IFERROR((AE45 - AF45) * 10000, 0))</f>
        <v>-32.268408807719638</v>
      </c>
      <c r="AH45" s="28">
        <f t="shared" ca="1" si="194"/>
        <v>0.64539890748207496</v>
      </c>
      <c r="AI45" s="10">
        <f t="shared" ca="1" si="194"/>
        <v>0.62996682149966821</v>
      </c>
      <c r="AJ45" s="18">
        <f ca="1">IF(AH$9 = 0, 0, IFERROR((AH45 - AI45) * 10000, 0))</f>
        <v>154.32085982406753</v>
      </c>
      <c r="AK45" s="28">
        <f t="shared" ca="1" si="195"/>
        <v>0.626266601738388</v>
      </c>
      <c r="AL45" s="10">
        <f t="shared" ca="1" si="195"/>
        <v>0.62952833468536329</v>
      </c>
      <c r="AM45" s="18">
        <f ca="1">IF(AK$9 = 0, 0, IFERROR((AK45 - AL45) * 10000, 0))</f>
        <v>-32.617329469752931</v>
      </c>
      <c r="AN45" s="28">
        <f t="shared" ca="1" si="196"/>
        <v>0.62222091055758866</v>
      </c>
      <c r="AO45" s="10">
        <f t="shared" ca="1" si="196"/>
        <v>0.61454227211248458</v>
      </c>
      <c r="AP45" s="18">
        <f ca="1">IF(AN$9 = 0, 0, IFERROR((AN45 - AO45) * 10000, 0))</f>
        <v>76.786384451040803</v>
      </c>
      <c r="AQ45" s="28">
        <f t="shared" ca="1" si="197"/>
        <v>0.63995932627626839</v>
      </c>
      <c r="AR45" s="10">
        <f t="shared" ca="1" si="197"/>
        <v>0.62541890805663758</v>
      </c>
      <c r="AS45" s="18">
        <f ca="1">IF(AQ$9 = 0, 0, IFERROR((AQ45 - AR45) * 10000, 0))</f>
        <v>145.40418219630814</v>
      </c>
      <c r="AT45" s="28">
        <f t="shared" ca="1" si="198"/>
        <v>0.63115456557541971</v>
      </c>
      <c r="AU45" s="10">
        <f t="shared" ca="1" si="198"/>
        <v>0.6528756732417782</v>
      </c>
      <c r="AV45" s="18">
        <f ca="1">IF(AT$9 = 0, 0, IFERROR((AT45 - AU45) * 10000, 0))</f>
        <v>-217.21107666358486</v>
      </c>
      <c r="AW45" s="28">
        <f t="shared" ca="1" si="199"/>
        <v>0.63640806628671109</v>
      </c>
      <c r="AX45" s="10">
        <f t="shared" ca="1" si="199"/>
        <v>0.64220834128910831</v>
      </c>
      <c r="AY45" s="18">
        <f ca="1">IF(AW$9 = 0, 0, IFERROR((AW45 - AX45) * 10000, 0))</f>
        <v>-58.002750023972148</v>
      </c>
      <c r="AZ45" s="28">
        <f t="shared" ca="1" si="200"/>
        <v>0.63815343215203102</v>
      </c>
      <c r="BA45" s="10">
        <f t="shared" ca="1" si="200"/>
        <v>0.642483809712317</v>
      </c>
      <c r="BB45" s="18">
        <f ca="1">IF(AZ$9 = 0, 0, IFERROR((AZ45 - BA45) * 10000, 0))</f>
        <v>-43.303775602859808</v>
      </c>
      <c r="BC45" s="28">
        <f t="shared" ca="1" si="201"/>
        <v>0.63559385073146546</v>
      </c>
      <c r="BD45" s="10">
        <f t="shared" ca="1" si="201"/>
        <v>0.64529047197439215</v>
      </c>
      <c r="BE45" s="18">
        <f ca="1">IF(BC$9 = 0, 0, IFERROR((BC45 - BD45) * 10000, 0))</f>
        <v>-96.966212429266946</v>
      </c>
      <c r="BF45" s="28">
        <f t="shared" ca="1" si="202"/>
        <v>0.63412668310259812</v>
      </c>
      <c r="BG45" s="10">
        <f t="shared" ca="1" si="202"/>
        <v>0.64500196213751204</v>
      </c>
      <c r="BH45" s="18">
        <f ca="1">IF(BF$9 = 0, 0, IFERROR((BF45 - BG45) * 10000, 0))</f>
        <v>-108.7527903491392</v>
      </c>
      <c r="BI45" s="28">
        <f t="shared" ca="1" si="203"/>
        <v>0.65879225082159043</v>
      </c>
      <c r="BJ45" s="10">
        <f t="shared" ca="1" si="203"/>
        <v>0.65934128987835672</v>
      </c>
      <c r="BK45" s="18">
        <f ca="1">IF(BI$9 = 0, 0, IFERROR((BI45 - BJ45) * 10000, 0))</f>
        <v>-5.4903905676628728</v>
      </c>
      <c r="BL45" s="28">
        <f t="shared" ca="1" si="204"/>
        <v>0.64772843585956807</v>
      </c>
      <c r="BM45" s="10">
        <f t="shared" ca="1" si="204"/>
        <v>0.65065047410281607</v>
      </c>
      <c r="BN45" s="18">
        <f ca="1">IF(BL$9 = 0, 0, IFERROR((BL45 - BM45) * 10000, 0))</f>
        <v>-29.22038243247993</v>
      </c>
      <c r="BO45" s="153" t="str">
        <f t="shared" si="184"/>
        <v>Promotable %</v>
      </c>
      <c r="BP45" s="249"/>
    </row>
    <row r="46" spans="1:68" hidden="1" x14ac:dyDescent="0.2">
      <c r="A46" s="6"/>
      <c r="C46" s="3">
        <f t="shared" si="205"/>
        <v>29</v>
      </c>
      <c r="D46" s="242"/>
      <c r="E46" s="78" t="str">
        <f t="shared" si="185"/>
        <v>Phone %</v>
      </c>
      <c r="F46" s="30">
        <f t="shared" ca="1" si="186"/>
        <v>0.94369438943776529</v>
      </c>
      <c r="G46" s="14">
        <f t="shared" ca="1" si="186"/>
        <v>0.93756362541452531</v>
      </c>
      <c r="H46" s="19">
        <f ca="1">IF(F$9 = 0, 0, IFERROR((F46 - G46) * 10000, 0))</f>
        <v>61.307640232399763</v>
      </c>
      <c r="I46" s="88"/>
      <c r="J46" s="30">
        <f t="shared" ca="1" si="187"/>
        <v>0.94454620933846356</v>
      </c>
      <c r="K46" s="14">
        <f t="shared" ca="1" si="187"/>
        <v>0.94282267879650261</v>
      </c>
      <c r="L46" s="19">
        <f ca="1">IF(J$9 = 0, 0, IFERROR((J46 - K46) * 10000, 0))</f>
        <v>17.235305419609492</v>
      </c>
      <c r="M46" s="88"/>
      <c r="N46" s="30">
        <f t="shared" ca="1" si="188"/>
        <v>0.94454620933846356</v>
      </c>
      <c r="O46" s="14">
        <f t="shared" ca="1" si="188"/>
        <v>0.94282267879650261</v>
      </c>
      <c r="P46" s="19">
        <f ca="1">IF(N$9 = 0, 0, IFERROR((N46 - O46) * 10000, 0))</f>
        <v>17.235305419609492</v>
      </c>
      <c r="Q46" s="88"/>
      <c r="R46" s="30">
        <f t="shared" ca="1" si="189"/>
        <v>0.95225774860379553</v>
      </c>
      <c r="S46" s="14">
        <f t="shared" ca="1" si="189"/>
        <v>0.94786946890299517</v>
      </c>
      <c r="T46" s="19">
        <f ca="1">IF(R$9 = 0, 0, IFERROR((R46 - S46) * 10000, 0))</f>
        <v>43.882797008003571</v>
      </c>
      <c r="U46" s="30">
        <f t="shared" ca="1" si="190"/>
        <v>0.95183594451530029</v>
      </c>
      <c r="V46" s="14">
        <f t="shared" ca="1" si="190"/>
        <v>0.94636117202203152</v>
      </c>
      <c r="W46" s="19">
        <f ca="1">IF(U$9 = 0, 0, IFERROR((U46 - V46) * 10000, 0))</f>
        <v>54.74772493268776</v>
      </c>
      <c r="X46" s="30">
        <f t="shared" ca="1" si="191"/>
        <v>0.95132594623433742</v>
      </c>
      <c r="Y46" s="14">
        <f t="shared" ca="1" si="191"/>
        <v>0.94959963926541324</v>
      </c>
      <c r="Z46" s="19">
        <f ca="1">IF(X$9 = 0, 0, IFERROR((X46 - Y46) * 10000, 0))</f>
        <v>17.263069689241739</v>
      </c>
      <c r="AA46" s="30">
        <f t="shared" ca="1" si="192"/>
        <v>0.95048667664544062</v>
      </c>
      <c r="AB46" s="14">
        <f t="shared" ca="1" si="192"/>
        <v>0.95298490157683191</v>
      </c>
      <c r="AC46" s="19">
        <f ca="1">IF(AA$9 = 0, 0, IFERROR((AA46 - AB46) * 10000, 0))</f>
        <v>-24.982249313912909</v>
      </c>
      <c r="AD46" s="88"/>
      <c r="AE46" s="30">
        <f t="shared" ca="1" si="193"/>
        <v>0.95383177912536865</v>
      </c>
      <c r="AF46" s="14">
        <f t="shared" ca="1" si="193"/>
        <v>0.94837549617198369</v>
      </c>
      <c r="AG46" s="19">
        <f ca="1">IF(AE$9 = 0, 0, IFERROR((AE46 - AF46) * 10000, 0))</f>
        <v>54.562829533849609</v>
      </c>
      <c r="AH46" s="30">
        <f t="shared" ca="1" si="194"/>
        <v>0.95310363922681574</v>
      </c>
      <c r="AI46" s="14">
        <f t="shared" ca="1" si="194"/>
        <v>0.95024552090245518</v>
      </c>
      <c r="AJ46" s="19">
        <f ca="1">IF(AH$9 = 0, 0, IFERROR((AH46 - AI46) * 10000, 0))</f>
        <v>28.58118324360559</v>
      </c>
      <c r="AK46" s="30">
        <f t="shared" ca="1" si="195"/>
        <v>0.95285806722745137</v>
      </c>
      <c r="AL46" s="14">
        <f t="shared" ca="1" si="195"/>
        <v>0.9489241704330359</v>
      </c>
      <c r="AM46" s="19">
        <f ca="1">IF(AK$9 = 0, 0, IFERROR((AK46 - AL46) * 10000, 0))</f>
        <v>39.338967944154703</v>
      </c>
      <c r="AN46" s="30">
        <f t="shared" ca="1" si="196"/>
        <v>0.95281286480672622</v>
      </c>
      <c r="AO46" s="14">
        <f t="shared" ca="1" si="196"/>
        <v>0.94693293022515712</v>
      </c>
      <c r="AP46" s="19">
        <f ca="1">IF(AN$9 = 0, 0, IFERROR((AN46 - AO46) * 10000, 0))</f>
        <v>58.799345815691019</v>
      </c>
      <c r="AQ46" s="30">
        <f t="shared" ca="1" si="197"/>
        <v>0.95340251342754345</v>
      </c>
      <c r="AR46" s="14">
        <f t="shared" ca="1" si="197"/>
        <v>0.9494713411240957</v>
      </c>
      <c r="AS46" s="19">
        <f ca="1">IF(AQ$9 = 0, 0, IFERROR((AQ46 - AR46) * 10000, 0))</f>
        <v>39.311723034477495</v>
      </c>
      <c r="AT46" s="30">
        <f t="shared" ca="1" si="198"/>
        <v>0.95287244110918179</v>
      </c>
      <c r="AU46" s="14">
        <f t="shared" ca="1" si="198"/>
        <v>0.95008918829988054</v>
      </c>
      <c r="AV46" s="19">
        <f ca="1">IF(AT$9 = 0, 0, IFERROR((AT46 - AU46) * 10000, 0))</f>
        <v>27.83252809301251</v>
      </c>
      <c r="AW46" s="30">
        <f t="shared" ca="1" si="199"/>
        <v>0.95399178935021578</v>
      </c>
      <c r="AX46" s="14">
        <f t="shared" ca="1" si="199"/>
        <v>0.95266541192729781</v>
      </c>
      <c r="AY46" s="19">
        <f ca="1">IF(AW$9 = 0, 0, IFERROR((AW46 - AX46) * 10000, 0))</f>
        <v>13.263774229179681</v>
      </c>
      <c r="AZ46" s="30">
        <f t="shared" ca="1" si="200"/>
        <v>0.95402484181965774</v>
      </c>
      <c r="BA46" s="14">
        <f t="shared" ca="1" si="200"/>
        <v>0.95164253329292203</v>
      </c>
      <c r="BB46" s="19">
        <f ca="1">IF(AZ$9 = 0, 0, IFERROR((AZ46 - BA46) * 10000, 0))</f>
        <v>23.823085267357101</v>
      </c>
      <c r="BC46" s="30">
        <f t="shared" ca="1" si="201"/>
        <v>0.95073146541036446</v>
      </c>
      <c r="BD46" s="14">
        <f t="shared" ca="1" si="201"/>
        <v>0.95029626098208808</v>
      </c>
      <c r="BE46" s="19">
        <f ca="1">IF(BC$9 = 0, 0, IFERROR((BC46 - BD46) * 10000, 0))</f>
        <v>4.3520442827638117</v>
      </c>
      <c r="BF46" s="30">
        <f t="shared" ca="1" si="202"/>
        <v>0.95088777735634367</v>
      </c>
      <c r="BG46" s="14">
        <f t="shared" ca="1" si="202"/>
        <v>0.95275984790051282</v>
      </c>
      <c r="BH46" s="19">
        <f ca="1">IF(BF$9 = 0, 0, IFERROR((BF46 - BG46) * 10000, 0))</f>
        <v>-18.720705441691578</v>
      </c>
      <c r="BI46" s="30">
        <f t="shared" ca="1" si="203"/>
        <v>0.95231861120949768</v>
      </c>
      <c r="BJ46" s="14">
        <f t="shared" ca="1" si="203"/>
        <v>0.95438375028689471</v>
      </c>
      <c r="BK46" s="19">
        <f ca="1">IF(BI$9 = 0, 0, IFERROR((BI46 - BJ46) * 10000, 0))</f>
        <v>-20.65139077397027</v>
      </c>
      <c r="BL46" s="30">
        <f t="shared" ca="1" si="204"/>
        <v>0.9518855371477869</v>
      </c>
      <c r="BM46" s="14">
        <f t="shared" ca="1" si="204"/>
        <v>0.95563002343218528</v>
      </c>
      <c r="BN46" s="19">
        <f ca="1">IF(BL$9 = 0, 0, IFERROR((BL46 - BM46) * 10000, 0))</f>
        <v>-37.444862843983849</v>
      </c>
      <c r="BO46" s="156" t="str">
        <f t="shared" si="184"/>
        <v>Phone %</v>
      </c>
      <c r="BP46" s="251"/>
    </row>
    <row r="47" spans="1:68" ht="3.75" hidden="1" customHeight="1" x14ac:dyDescent="0.2">
      <c r="A47" s="6"/>
      <c r="D47" s="144"/>
      <c r="E47" s="144"/>
      <c r="F47" s="144"/>
      <c r="G47" s="144"/>
      <c r="H47" s="160"/>
      <c r="I47" s="138"/>
      <c r="J47" s="144"/>
      <c r="K47" s="144"/>
      <c r="L47" s="160"/>
      <c r="M47" s="138"/>
      <c r="N47" s="144"/>
      <c r="O47" s="144"/>
      <c r="P47" s="160"/>
      <c r="Q47" s="138"/>
      <c r="R47" s="144"/>
      <c r="S47" s="144"/>
      <c r="T47" s="160"/>
      <c r="U47" s="144"/>
      <c r="V47" s="144"/>
      <c r="W47" s="160"/>
      <c r="X47" s="144"/>
      <c r="Y47" s="144"/>
      <c r="Z47" s="160"/>
      <c r="AA47" s="144"/>
      <c r="AB47" s="144"/>
      <c r="AC47" s="160"/>
      <c r="AD47" s="138"/>
      <c r="AE47" s="144"/>
      <c r="AF47" s="144"/>
      <c r="AG47" s="160"/>
      <c r="AH47" s="144"/>
      <c r="AI47" s="144"/>
      <c r="AJ47" s="160"/>
      <c r="AK47" s="144"/>
      <c r="AL47" s="144"/>
      <c r="AM47" s="160"/>
      <c r="AN47" s="144"/>
      <c r="AO47" s="144"/>
      <c r="AP47" s="160"/>
      <c r="AQ47" s="144"/>
      <c r="AR47" s="144"/>
      <c r="AS47" s="160"/>
      <c r="AT47" s="144"/>
      <c r="AU47" s="144"/>
      <c r="AV47" s="160"/>
      <c r="AW47" s="144"/>
      <c r="AX47" s="144"/>
      <c r="AY47" s="160"/>
      <c r="AZ47" s="144"/>
      <c r="BA47" s="144"/>
      <c r="BB47" s="160"/>
      <c r="BC47" s="144"/>
      <c r="BD47" s="144"/>
      <c r="BE47" s="160"/>
      <c r="BF47" s="144"/>
      <c r="BG47" s="144"/>
      <c r="BH47" s="160"/>
      <c r="BI47" s="144"/>
      <c r="BJ47" s="144"/>
      <c r="BK47" s="160"/>
      <c r="BL47" s="144"/>
      <c r="BM47" s="144"/>
      <c r="BN47" s="160"/>
      <c r="BO47" s="144"/>
      <c r="BP47" s="144"/>
    </row>
    <row r="48" spans="1:68" hidden="1" x14ac:dyDescent="0.2">
      <c r="A48" s="6" t="str">
        <f t="shared" ref="A48:B51" si="206">A$11</f>
        <v>&gt;= 1</v>
      </c>
      <c r="B48" s="3" t="str">
        <f t="shared" si="206"/>
        <v>&gt;= 0</v>
      </c>
      <c r="C48" s="3" t="s">
        <v>107</v>
      </c>
      <c r="D48" s="236" t="s">
        <v>100</v>
      </c>
      <c r="E48" s="145" t="s">
        <v>101</v>
      </c>
      <c r="F48" s="146">
        <f t="shared" ref="F48:G51" ca="1" si="207">SUMIFS(CUST_COUNT_T, CHANNEL_COUNT, $A$2, IS_JJCC, $B$2, CUST_GROUP, $A48, RECENCY_GROUP, $B48, TIMEFRAME, F$1, IS_JJCC, $C48)</f>
        <v>560033</v>
      </c>
      <c r="G48" s="147">
        <f t="shared" ca="1" si="207"/>
        <v>488209</v>
      </c>
      <c r="H48" s="148">
        <f ca="1">IF(F$9 = 0, 0, IFERROR((F48 - G48) / G48, 0))</f>
        <v>0.14711732065570279</v>
      </c>
      <c r="I48" s="141"/>
      <c r="J48" s="149">
        <f t="shared" ref="J48:K51" ca="1" si="208">SUMIFS(CUST_COUNT_T, CHANNEL_COUNT, $A$2, IS_JJCC, $B$2, CUST_GROUP, $A48, RECENCY_GROUP, $B48, TIMEFRAME, J$1, IS_JJCC, $C48)</f>
        <v>619074</v>
      </c>
      <c r="K48" s="147">
        <f t="shared" ca="1" si="208"/>
        <v>553786</v>
      </c>
      <c r="L48" s="148">
        <f ca="1">IF(J$9 = 0, 0, IFERROR((J48 - K48) / K48, 0))</f>
        <v>0.11789391570028857</v>
      </c>
      <c r="M48" s="141"/>
      <c r="N48" s="149">
        <f t="shared" ref="N48:O51" ca="1" si="209">SUMIFS(CUST_COUNT_T, CHANNEL_COUNT, $A$2, IS_JJCC, $B$2, CUST_GROUP, $A48, RECENCY_GROUP, $B48, TIMEFRAME, N$1, IS_JJCC, $C48)</f>
        <v>619074</v>
      </c>
      <c r="O48" s="147">
        <f t="shared" ca="1" si="209"/>
        <v>553786</v>
      </c>
      <c r="P48" s="148">
        <f ca="1">IF(N$9 = 0, 0, IFERROR((N48 - O48) / O48, 0))</f>
        <v>0.11789391570028857</v>
      </c>
      <c r="Q48" s="141"/>
      <c r="R48" s="149">
        <f t="shared" ref="R48:S51" ca="1" si="210">SUMIFS(CUST_COUNT_T, CHANNEL_COUNT, $A$2, IS_JJCC, $B$2, CUST_GROUP, $A48, RECENCY_GROUP, $B48, TIMEFRAME, R$1, IS_JJCC, $C48)</f>
        <v>302248</v>
      </c>
      <c r="S48" s="147">
        <f t="shared" ca="1" si="210"/>
        <v>268595</v>
      </c>
      <c r="T48" s="148">
        <f ca="1">IF(R$9 = 0, 0, IFERROR((R48 - S48) / S48, 0))</f>
        <v>0.12529272696811183</v>
      </c>
      <c r="U48" s="146">
        <f t="shared" ref="U48:V51" ca="1" si="211">SUMIFS(CUST_COUNT_T, CHANNEL_COUNT, $A$2, IS_JJCC, $B$2, CUST_GROUP, $A48, RECENCY_GROUP, $B48, TIMEFRAME, U$1, IS_JJCC, $C48)</f>
        <v>328523</v>
      </c>
      <c r="V48" s="147">
        <f t="shared" ca="1" si="211"/>
        <v>289585</v>
      </c>
      <c r="W48" s="148">
        <f ca="1">IF(U$9 = 0, 0, IFERROR((U48 - V48) / V48, 0))</f>
        <v>0.13446138439490996</v>
      </c>
      <c r="X48" s="146">
        <f t="shared" ref="X48:Y51" ca="1" si="212">SUMIFS(CUST_COUNT_T, CHANNEL_COUNT, $A$2, IS_JJCC, $B$2, CUST_GROUP, $A48, RECENCY_GROUP, $B48, TIMEFRAME, X$1, IS_JJCC, $C48)</f>
        <v>324259</v>
      </c>
      <c r="Y48" s="147">
        <f t="shared" ca="1" si="212"/>
        <v>292736</v>
      </c>
      <c r="Z48" s="148">
        <f ca="1">IF(X$9 = 0, 0, IFERROR((X48 - Y48) / Y48, 0))</f>
        <v>0.10768405662439877</v>
      </c>
      <c r="AA48" s="146">
        <f t="shared" ref="AA48:AB51" ca="1" si="213">SUMIFS(CUST_COUNT_T, CHANNEL_COUNT, $A$2, IS_JJCC, $B$2, CUST_GROUP, $A48, RECENCY_GROUP, $B48, TIMEFRAME, AA$1, IS_JJCC, $C48)</f>
        <v>354753</v>
      </c>
      <c r="AB48" s="147">
        <f t="shared" ca="1" si="213"/>
        <v>310496</v>
      </c>
      <c r="AC48" s="148">
        <f ca="1">IF(AA$9 = 0, 0, IFERROR((AA48 - AB48) / AB48, 0))</f>
        <v>0.14253645779655777</v>
      </c>
      <c r="AD48" s="141"/>
      <c r="AE48" s="149">
        <f t="shared" ref="AE48:AF51" ca="1" si="214">SUMIFS(CUST_COUNT_T, CHANNEL_COUNT, $A$2, IS_JJCC, $B$2, CUST_GROUP, $A48, RECENCY_GROUP, $B48, TIMEFRAME, AE$1, IS_JJCC, $C48)</f>
        <v>109166</v>
      </c>
      <c r="AF48" s="147">
        <f t="shared" ca="1" si="214"/>
        <v>88427</v>
      </c>
      <c r="AG48" s="148">
        <f ca="1">IF(AE$9 = 0, 0, IFERROR((AE48 - AF48) / AF48, 0))</f>
        <v>0.2345324391871261</v>
      </c>
      <c r="AH48" s="146">
        <f t="shared" ref="AH48:AI51" ca="1" si="215">SUMIFS(CUST_COUNT_T, CHANNEL_COUNT, $A$2, IS_JJCC, $B$2, CUST_GROUP, $A48, RECENCY_GROUP, $B48, TIMEFRAME, AH$1, IS_JJCC, $C48)</f>
        <v>173361</v>
      </c>
      <c r="AI48" s="147">
        <f t="shared" ca="1" si="215"/>
        <v>150700</v>
      </c>
      <c r="AJ48" s="148">
        <f ca="1">IF(AH$9 = 0, 0, IFERROR((AH48 - AI48) / AI48, 0))</f>
        <v>0.15037159920371598</v>
      </c>
      <c r="AK48" s="146">
        <f t="shared" ref="AK48:AL51" ca="1" si="216">SUMIFS(CUST_COUNT_T, CHANNEL_COUNT, $A$2, IS_JJCC, $B$2, CUST_GROUP, $A48, RECENCY_GROUP, $B48, TIMEFRAME, AK$1, IS_JJCC, $C48)</f>
        <v>149909</v>
      </c>
      <c r="AL48" s="147">
        <f t="shared" ca="1" si="216"/>
        <v>129435</v>
      </c>
      <c r="AM48" s="148">
        <f ca="1">IF(AK$9 = 0, 0, IFERROR((AK48 - AL48) / AL48, 0))</f>
        <v>0.1581797813574381</v>
      </c>
      <c r="AN48" s="146">
        <f t="shared" ref="AN48:AO51" ca="1" si="217">SUMIFS(CUST_COUNT_T, CHANNEL_COUNT, $A$2, IS_JJCC, $B$2, CUST_GROUP, $A48, RECENCY_GROUP, $B48, TIMEFRAME, AN$1, IS_JJCC, $C48)</f>
        <v>152478</v>
      </c>
      <c r="AO48" s="147">
        <f t="shared" ca="1" si="217"/>
        <v>138259</v>
      </c>
      <c r="AP48" s="148">
        <f ca="1">IF(AN$9 = 0, 0, IFERROR((AN48 - AO48) / AO48, 0))</f>
        <v>0.1028432145466118</v>
      </c>
      <c r="AQ48" s="146">
        <f t="shared" ref="AQ48:AR51" ca="1" si="218">SUMIFS(CUST_COUNT_T, CHANNEL_COUNT, $A$2, IS_JJCC, $B$2, CUST_GROUP, $A48, RECENCY_GROUP, $B48, TIMEFRAME, AQ$1, IS_JJCC, $C48)</f>
        <v>191770</v>
      </c>
      <c r="AR48" s="147">
        <f t="shared" ca="1" si="218"/>
        <v>161730</v>
      </c>
      <c r="AS48" s="148">
        <f ca="1">IF(AQ$9 = 0, 0, IFERROR((AQ48 - AR48) / AR48, 0))</f>
        <v>0.18574166821245286</v>
      </c>
      <c r="AT48" s="146">
        <f t="shared" ref="AT48:AU51" ca="1" si="219">SUMIFS(CUST_COUNT_T, CHANNEL_COUNT, $A$2, IS_JJCC, $B$2, CUST_GROUP, $A48, RECENCY_GROUP, $B48, TIMEFRAME, AT$1, IS_JJCC, $C48)</f>
        <v>134189</v>
      </c>
      <c r="AU48" s="147">
        <f t="shared" ca="1" si="219"/>
        <v>115486</v>
      </c>
      <c r="AV48" s="148">
        <f ca="1">IF(AT$9 = 0, 0, IFERROR((AT48 - AU48) / AU48, 0))</f>
        <v>0.16195036627816359</v>
      </c>
      <c r="AW48" s="146">
        <f t="shared" ref="AW48:AX51" ca="1" si="220">SUMIFS(CUST_COUNT_T, CHANNEL_COUNT, $A$2, IS_JJCC, $B$2, CUST_GROUP, $A48, RECENCY_GROUP, $B48, TIMEFRAME, AW$1, IS_JJCC, $C48)</f>
        <v>132998</v>
      </c>
      <c r="AX48" s="147">
        <f t="shared" ca="1" si="220"/>
        <v>109983</v>
      </c>
      <c r="AY48" s="148">
        <f ca="1">IF(AW$9 = 0, 0, IFERROR((AW48 - AX48) / AX48, 0))</f>
        <v>0.20925961284925851</v>
      </c>
      <c r="AZ48" s="146">
        <f t="shared" ref="AZ48:BA51" ca="1" si="221">SUMIFS(CUST_COUNT_T, CHANNEL_COUNT, $A$2, IS_JJCC, $B$2, CUST_GROUP, $A48, RECENCY_GROUP, $B48, TIMEFRAME, AZ$1, IS_JJCC, $C48)</f>
        <v>179858</v>
      </c>
      <c r="BA48" s="147">
        <f t="shared" ca="1" si="221"/>
        <v>161671</v>
      </c>
      <c r="BB48" s="148">
        <f ca="1">IF(AZ$9 = 0, 0, IFERROR((AZ48 - BA48) / BA48, 0))</f>
        <v>0.11249389191629915</v>
      </c>
      <c r="BC48" s="146">
        <f t="shared" ref="BC48:BD51" ca="1" si="222">SUMIFS(CUST_COUNT_T, CHANNEL_COUNT, $A$2, IS_JJCC, $B$2, CUST_GROUP, $A48, RECENCY_GROUP, $B48, TIMEFRAME, BC$1, IS_JJCC, $C48)</f>
        <v>161320</v>
      </c>
      <c r="BD48" s="147">
        <f t="shared" ca="1" si="222"/>
        <v>146830</v>
      </c>
      <c r="BE48" s="148">
        <f ca="1">IF(BC$9 = 0, 0, IFERROR((BC48 - BD48) / BD48, 0))</f>
        <v>9.8685554723149216E-2</v>
      </c>
      <c r="BF48" s="146">
        <f t="shared" ref="BF48:BG51" ca="1" si="223">SUMIFS(CUST_COUNT_T, CHANNEL_COUNT, $A$2, IS_JJCC, $B$2, CUST_GROUP, $A48, RECENCY_GROUP, $B48, TIMEFRAME, BF$1, IS_JJCC, $C48)</f>
        <v>168736</v>
      </c>
      <c r="BG48" s="147">
        <f t="shared" ca="1" si="223"/>
        <v>147798</v>
      </c>
      <c r="BH48" s="148">
        <f ca="1">IF(BF$9 = 0, 0, IFERROR((BF48 - BG48) / BG48, 0))</f>
        <v>0.14166632836709564</v>
      </c>
      <c r="BI48" s="146">
        <f t="shared" ref="BI48:BJ51" ca="1" si="224">SUMIFS(CUST_COUNT_T, CHANNEL_COUNT, $A$2, IS_JJCC, $B$2, CUST_GROUP, $A48, RECENCY_GROUP, $B48, TIMEFRAME, BI$1, IS_JJCC, $C48)</f>
        <v>223043</v>
      </c>
      <c r="BJ48" s="147">
        <f t="shared" ca="1" si="224"/>
        <v>191708</v>
      </c>
      <c r="BK48" s="148">
        <f ca="1">IF(BI$9 = 0, 0, IFERROR((BI48 - BJ48) / BJ48, 0))</f>
        <v>0.16345170780562104</v>
      </c>
      <c r="BL48" s="146">
        <f t="shared" ref="BL48:BM51" ca="1" si="225">SUMIFS(CUST_COUNT_T, CHANNEL_COUNT, $A$2, IS_JJCC, $B$2, CUST_GROUP, $A48, RECENCY_GROUP, $B48, TIMEFRAME, BL$1, IS_JJCC, $C48)</f>
        <v>136778</v>
      </c>
      <c r="BM48" s="147">
        <f t="shared" ca="1" si="225"/>
        <v>119067</v>
      </c>
      <c r="BN48" s="148">
        <f ca="1">IF(BL$9 = 0, 0, IFERROR((BL48 - BM48) / BM48, 0))</f>
        <v>0.14874818379567806</v>
      </c>
      <c r="BO48" s="151" t="str">
        <f t="shared" ref="BO48:BO53" si="226">E48</f>
        <v>JJCH</v>
      </c>
      <c r="BP48" s="248" t="str">
        <f>$D48</f>
        <v>JJCC</v>
      </c>
    </row>
    <row r="49" spans="1:68" hidden="1" x14ac:dyDescent="0.2">
      <c r="A49" s="6" t="str">
        <f t="shared" si="206"/>
        <v>&gt;= 1</v>
      </c>
      <c r="B49" s="3" t="str">
        <f t="shared" si="206"/>
        <v>&gt;= 0</v>
      </c>
      <c r="C49" s="3" t="s">
        <v>32</v>
      </c>
      <c r="D49" s="237"/>
      <c r="E49" s="150" t="s">
        <v>102</v>
      </c>
      <c r="F49" s="124">
        <f t="shared" ca="1" si="207"/>
        <v>100672</v>
      </c>
      <c r="G49" s="110">
        <f t="shared" ca="1" si="207"/>
        <v>87218</v>
      </c>
      <c r="H49" s="108">
        <f ca="1">IF(F$9 = 0, 0, IFERROR((F49 - G49) / G49, 0))</f>
        <v>0.15425714875369764</v>
      </c>
      <c r="I49" s="141"/>
      <c r="J49" s="124">
        <f t="shared" ca="1" si="208"/>
        <v>101947</v>
      </c>
      <c r="K49" s="110">
        <f t="shared" ca="1" si="208"/>
        <v>100020</v>
      </c>
      <c r="L49" s="108">
        <f ca="1">IF(J$9 = 0, 0, IFERROR((J49 - K49) / K49, 0))</f>
        <v>1.9266146770645871E-2</v>
      </c>
      <c r="M49" s="141"/>
      <c r="N49" s="124">
        <f t="shared" ca="1" si="209"/>
        <v>101947</v>
      </c>
      <c r="O49" s="110">
        <f t="shared" ca="1" si="209"/>
        <v>100020</v>
      </c>
      <c r="P49" s="108">
        <f ca="1">IF(N$9 = 0, 0, IFERROR((N49 - O49) / O49, 0))</f>
        <v>1.9266146770645871E-2</v>
      </c>
      <c r="Q49" s="141"/>
      <c r="R49" s="124">
        <f t="shared" ca="1" si="210"/>
        <v>25972</v>
      </c>
      <c r="S49" s="110">
        <f t="shared" ca="1" si="210"/>
        <v>26772</v>
      </c>
      <c r="T49" s="108">
        <f ca="1">IF(R$9 = 0, 0, IFERROR((R49 - S49) / S49, 0))</f>
        <v>-2.9881966233378156E-2</v>
      </c>
      <c r="U49" s="124">
        <f t="shared" ca="1" si="211"/>
        <v>25174</v>
      </c>
      <c r="V49" s="110">
        <f t="shared" ca="1" si="211"/>
        <v>26412</v>
      </c>
      <c r="W49" s="108">
        <f ca="1">IF(U$9 = 0, 0, IFERROR((U49 - V49) / V49, 0))</f>
        <v>-4.6872633651370586E-2</v>
      </c>
      <c r="X49" s="124">
        <f t="shared" ca="1" si="212"/>
        <v>26044</v>
      </c>
      <c r="Y49" s="110">
        <f t="shared" ca="1" si="212"/>
        <v>27196</v>
      </c>
      <c r="Z49" s="108">
        <f ca="1">IF(X$9 = 0, 0, IFERROR((X49 - Y49) / Y49, 0))</f>
        <v>-4.2359170466245037E-2</v>
      </c>
      <c r="AA49" s="124">
        <f t="shared" ca="1" si="213"/>
        <v>23772</v>
      </c>
      <c r="AB49" s="110">
        <f t="shared" ca="1" si="213"/>
        <v>19343</v>
      </c>
      <c r="AC49" s="108">
        <f ca="1">IF(AA$9 = 0, 0, IFERROR((AA49 - AB49) / AB49, 0))</f>
        <v>0.22897172103603372</v>
      </c>
      <c r="AD49" s="141"/>
      <c r="AE49" s="124">
        <f t="shared" ca="1" si="214"/>
        <v>4679</v>
      </c>
      <c r="AF49" s="110">
        <f t="shared" ca="1" si="214"/>
        <v>4280</v>
      </c>
      <c r="AG49" s="108">
        <f ca="1">IF(AE$9 = 0, 0, IFERROR((AE49 - AF49) / AF49, 0))</f>
        <v>9.3224299065420554E-2</v>
      </c>
      <c r="AH49" s="124">
        <f t="shared" ca="1" si="215"/>
        <v>12541</v>
      </c>
      <c r="AI49" s="110">
        <f t="shared" ca="1" si="215"/>
        <v>10671</v>
      </c>
      <c r="AJ49" s="108">
        <f ca="1">IF(AH$9 = 0, 0, IFERROR((AH49 - AI49) / AI49, 0))</f>
        <v>0.17524130821853623</v>
      </c>
      <c r="AK49" s="124">
        <f t="shared" ca="1" si="216"/>
        <v>8636</v>
      </c>
      <c r="AL49" s="110">
        <f t="shared" ca="1" si="216"/>
        <v>9228</v>
      </c>
      <c r="AM49" s="108">
        <f ca="1">IF(AK$9 = 0, 0, IFERROR((AK49 - AL49) / AL49, 0))</f>
        <v>-6.4152579107065455E-2</v>
      </c>
      <c r="AN49" s="124">
        <f t="shared" ca="1" si="217"/>
        <v>8413</v>
      </c>
      <c r="AO49" s="110">
        <f t="shared" ca="1" si="217"/>
        <v>8840</v>
      </c>
      <c r="AP49" s="108">
        <f ca="1">IF(AN$9 = 0, 0, IFERROR((AN49 - AO49) / AO49, 0))</f>
        <v>-4.8303167420814482E-2</v>
      </c>
      <c r="AQ49" s="124">
        <f t="shared" ca="1" si="218"/>
        <v>10281</v>
      </c>
      <c r="AR49" s="110">
        <f t="shared" ca="1" si="218"/>
        <v>11459</v>
      </c>
      <c r="AS49" s="108">
        <f ca="1">IF(AQ$9 = 0, 0, IFERROR((AQ49 - AR49) / AR49, 0))</f>
        <v>-0.10280129156121826</v>
      </c>
      <c r="AT49" s="124">
        <f t="shared" ca="1" si="219"/>
        <v>6405</v>
      </c>
      <c r="AU49" s="110">
        <f t="shared" ca="1" si="219"/>
        <v>5658</v>
      </c>
      <c r="AV49" s="108">
        <f ca="1">IF(AT$9 = 0, 0, IFERROR((AT49 - AU49) / AU49, 0))</f>
        <v>0.1320254506892895</v>
      </c>
      <c r="AW49" s="124">
        <f t="shared" ca="1" si="220"/>
        <v>6201</v>
      </c>
      <c r="AX49" s="110">
        <f t="shared" ca="1" si="220"/>
        <v>5353</v>
      </c>
      <c r="AY49" s="108">
        <f ca="1">IF(AW$9 = 0, 0, IFERROR((AW49 - AX49) / AX49, 0))</f>
        <v>0.15841584158415842</v>
      </c>
      <c r="AZ49" s="124">
        <f t="shared" ca="1" si="221"/>
        <v>10312</v>
      </c>
      <c r="BA49" s="110">
        <f t="shared" ca="1" si="221"/>
        <v>11060</v>
      </c>
      <c r="BB49" s="108">
        <f ca="1">IF(AZ$9 = 0, 0, IFERROR((AZ49 - BA49) / BA49, 0))</f>
        <v>-6.7631103074141052E-2</v>
      </c>
      <c r="BC49" s="124">
        <f t="shared" ca="1" si="222"/>
        <v>9525</v>
      </c>
      <c r="BD49" s="110">
        <f t="shared" ca="1" si="222"/>
        <v>10321</v>
      </c>
      <c r="BE49" s="108">
        <f ca="1">IF(BC$9 = 0, 0, IFERROR((BC49 - BD49) / BD49, 0))</f>
        <v>-7.7124309659916679E-2</v>
      </c>
      <c r="BF49" s="124">
        <f t="shared" ca="1" si="223"/>
        <v>9203</v>
      </c>
      <c r="BG49" s="110">
        <f t="shared" ca="1" si="223"/>
        <v>7467</v>
      </c>
      <c r="BH49" s="108">
        <f ca="1">IF(BF$9 = 0, 0, IFERROR((BF49 - BG49) / BG49, 0))</f>
        <v>0.23248962099906254</v>
      </c>
      <c r="BI49" s="124">
        <f t="shared" ca="1" si="224"/>
        <v>9705</v>
      </c>
      <c r="BJ49" s="110">
        <f t="shared" ca="1" si="224"/>
        <v>7620</v>
      </c>
      <c r="BK49" s="108">
        <f ca="1">IF(BI$9 = 0, 0, IFERROR((BI49 - BJ49) / BJ49, 0))</f>
        <v>0.2736220472440945</v>
      </c>
      <c r="BL49" s="124">
        <f t="shared" ca="1" si="225"/>
        <v>4813</v>
      </c>
      <c r="BM49" s="110">
        <f t="shared" ca="1" si="225"/>
        <v>4272</v>
      </c>
      <c r="BN49" s="108">
        <f ca="1">IF(BL$9 = 0, 0, IFERROR((BL49 - BM49) / BM49, 0))</f>
        <v>0.12663857677902621</v>
      </c>
      <c r="BO49" s="152" t="str">
        <f t="shared" si="226"/>
        <v>New Card</v>
      </c>
      <c r="BP49" s="249"/>
    </row>
    <row r="50" spans="1:68" hidden="1" x14ac:dyDescent="0.2">
      <c r="A50" s="6" t="str">
        <f t="shared" si="206"/>
        <v>&gt;= 1</v>
      </c>
      <c r="B50" s="3" t="str">
        <f t="shared" si="206"/>
        <v>&gt;= 0</v>
      </c>
      <c r="C50" s="3" t="s">
        <v>31</v>
      </c>
      <c r="D50" s="237"/>
      <c r="E50" s="83" t="s">
        <v>103</v>
      </c>
      <c r="F50" s="32">
        <f t="shared" ca="1" si="207"/>
        <v>1171</v>
      </c>
      <c r="G50" s="17">
        <f t="shared" ca="1" si="207"/>
        <v>1133</v>
      </c>
      <c r="H50" s="13">
        <f ca="1">IF(F$9 = 0, 0, IFERROR((F50 - G50) / G50, 0))</f>
        <v>3.3539276257722857E-2</v>
      </c>
      <c r="I50" s="141"/>
      <c r="J50" s="32">
        <f t="shared" ca="1" si="208"/>
        <v>1512</v>
      </c>
      <c r="K50" s="17">
        <f t="shared" ca="1" si="208"/>
        <v>1134</v>
      </c>
      <c r="L50" s="13">
        <f ca="1">IF(J$9 = 0, 0, IFERROR((J50 - K50) / K50, 0))</f>
        <v>0.33333333333333331</v>
      </c>
      <c r="M50" s="141"/>
      <c r="N50" s="32">
        <f t="shared" ca="1" si="209"/>
        <v>1512</v>
      </c>
      <c r="O50" s="17">
        <f t="shared" ca="1" si="209"/>
        <v>1134</v>
      </c>
      <c r="P50" s="13">
        <f ca="1">IF(N$9 = 0, 0, IFERROR((N50 - O50) / O50, 0))</f>
        <v>0.33333333333333331</v>
      </c>
      <c r="Q50" s="141"/>
      <c r="R50" s="32">
        <f t="shared" ca="1" si="210"/>
        <v>74</v>
      </c>
      <c r="S50" s="17">
        <f t="shared" ca="1" si="210"/>
        <v>74</v>
      </c>
      <c r="T50" s="13">
        <f ca="1">IF(R$9 = 0, 0, IFERROR((R50 - S50) / S50, 0))</f>
        <v>0</v>
      </c>
      <c r="U50" s="32">
        <f t="shared" ca="1" si="211"/>
        <v>146</v>
      </c>
      <c r="V50" s="17">
        <f t="shared" ca="1" si="211"/>
        <v>112</v>
      </c>
      <c r="W50" s="13">
        <f ca="1">IF(U$9 = 0, 0, IFERROR((U50 - V50) / V50, 0))</f>
        <v>0.30357142857142855</v>
      </c>
      <c r="X50" s="32">
        <f t="shared" ca="1" si="212"/>
        <v>99</v>
      </c>
      <c r="Y50" s="17">
        <f t="shared" ca="1" si="212"/>
        <v>76</v>
      </c>
      <c r="Z50" s="13">
        <f ca="1">IF(X$9 = 0, 0, IFERROR((X50 - Y50) / Y50, 0))</f>
        <v>0.30263157894736842</v>
      </c>
      <c r="AA50" s="32">
        <f t="shared" ca="1" si="213"/>
        <v>123</v>
      </c>
      <c r="AB50" s="17">
        <f t="shared" ca="1" si="213"/>
        <v>113</v>
      </c>
      <c r="AC50" s="13">
        <f ca="1">IF(AA$9 = 0, 0, IFERROR((AA50 - AB50) / AB50, 0))</f>
        <v>8.8495575221238937E-2</v>
      </c>
      <c r="AD50" s="141"/>
      <c r="AE50" s="32">
        <f t="shared" ca="1" si="214"/>
        <v>5</v>
      </c>
      <c r="AF50" s="17">
        <f t="shared" ca="1" si="214"/>
        <v>4</v>
      </c>
      <c r="AG50" s="13">
        <f ca="1">IF(AE$9 = 0, 0, IFERROR((AE50 - AF50) / AF50, 0))</f>
        <v>0.25</v>
      </c>
      <c r="AH50" s="32">
        <f t="shared" ca="1" si="215"/>
        <v>9</v>
      </c>
      <c r="AI50" s="17">
        <f t="shared" ca="1" si="215"/>
        <v>14</v>
      </c>
      <c r="AJ50" s="13">
        <f ca="1">IF(AH$9 = 0, 0, IFERROR((AH50 - AI50) / AI50, 0))</f>
        <v>-0.35714285714285715</v>
      </c>
      <c r="AK50" s="32">
        <f t="shared" ca="1" si="216"/>
        <v>15</v>
      </c>
      <c r="AL50" s="17">
        <f t="shared" ca="1" si="216"/>
        <v>5</v>
      </c>
      <c r="AM50" s="13">
        <f ca="1">IF(AK$9 = 0, 0, IFERROR((AK50 - AL50) / AL50, 0))</f>
        <v>2</v>
      </c>
      <c r="AN50" s="32">
        <f t="shared" ca="1" si="217"/>
        <v>18</v>
      </c>
      <c r="AO50" s="17">
        <f t="shared" ca="1" si="217"/>
        <v>10</v>
      </c>
      <c r="AP50" s="13">
        <f ca="1">IF(AN$9 = 0, 0, IFERROR((AN50 - AO50) / AO50, 0))</f>
        <v>0.8</v>
      </c>
      <c r="AQ50" s="32">
        <f t="shared" ca="1" si="218"/>
        <v>26</v>
      </c>
      <c r="AR50" s="17">
        <f t="shared" ca="1" si="218"/>
        <v>20</v>
      </c>
      <c r="AS50" s="13">
        <f ca="1">IF(AQ$9 = 0, 0, IFERROR((AQ50 - AR50) / AR50, 0))</f>
        <v>0.3</v>
      </c>
      <c r="AT50" s="32">
        <f t="shared" ca="1" si="219"/>
        <v>11</v>
      </c>
      <c r="AU50" s="17">
        <f t="shared" ca="1" si="219"/>
        <v>8</v>
      </c>
      <c r="AV50" s="13">
        <f ca="1">IF(AT$9 = 0, 0, IFERROR((AT50 - AU50) / AU50, 0))</f>
        <v>0.375</v>
      </c>
      <c r="AW50" s="32">
        <f t="shared" ca="1" si="220"/>
        <v>6</v>
      </c>
      <c r="AX50" s="17">
        <f t="shared" ca="1" si="220"/>
        <v>11</v>
      </c>
      <c r="AY50" s="13">
        <f ca="1">IF(AW$9 = 0, 0, IFERROR((AW50 - AX50) / AX50, 0))</f>
        <v>-0.45454545454545453</v>
      </c>
      <c r="AZ50" s="32">
        <f t="shared" ca="1" si="221"/>
        <v>9</v>
      </c>
      <c r="BA50" s="17">
        <f t="shared" ca="1" si="221"/>
        <v>7</v>
      </c>
      <c r="BB50" s="13">
        <f ca="1">IF(AZ$9 = 0, 0, IFERROR((AZ50 - BA50) / BA50, 0))</f>
        <v>0.2857142857142857</v>
      </c>
      <c r="BC50" s="32">
        <f t="shared" ca="1" si="222"/>
        <v>8</v>
      </c>
      <c r="BD50" s="17">
        <f t="shared" ca="1" si="222"/>
        <v>6</v>
      </c>
      <c r="BE50" s="13">
        <f ca="1">IF(BC$9 = 0, 0, IFERROR((BC50 - BD50) / BD50, 0))</f>
        <v>0.33333333333333331</v>
      </c>
      <c r="BF50" s="32">
        <f t="shared" ca="1" si="223"/>
        <v>12</v>
      </c>
      <c r="BG50" s="17">
        <f t="shared" ca="1" si="223"/>
        <v>12</v>
      </c>
      <c r="BH50" s="13">
        <f ca="1">IF(BF$9 = 0, 0, IFERROR((BF50 - BG50) / BG50, 0))</f>
        <v>0</v>
      </c>
      <c r="BI50" s="32">
        <f t="shared" ca="1" si="224"/>
        <v>19</v>
      </c>
      <c r="BJ50" s="17">
        <f t="shared" ca="1" si="224"/>
        <v>25</v>
      </c>
      <c r="BK50" s="13">
        <f ca="1">IF(BI$9 = 0, 0, IFERROR((BI50 - BJ50) / BJ50, 0))</f>
        <v>-0.24</v>
      </c>
      <c r="BL50" s="32">
        <f t="shared" ca="1" si="225"/>
        <v>9</v>
      </c>
      <c r="BM50" s="17">
        <f t="shared" ca="1" si="225"/>
        <v>6</v>
      </c>
      <c r="BN50" s="13">
        <f ca="1">IF(BL$9 = 0, 0, IFERROR((BL50 - BM50) / BM50, 0))</f>
        <v>0.5</v>
      </c>
      <c r="BO50" s="153" t="str">
        <f t="shared" si="226"/>
        <v>Closed Card</v>
      </c>
      <c r="BP50" s="249"/>
    </row>
    <row r="51" spans="1:68" hidden="1" x14ac:dyDescent="0.2">
      <c r="A51" s="6" t="str">
        <f t="shared" si="206"/>
        <v>&gt;= 1</v>
      </c>
      <c r="B51" s="3" t="str">
        <f t="shared" si="206"/>
        <v>&gt;= 0</v>
      </c>
      <c r="C51" s="3" t="s">
        <v>30</v>
      </c>
      <c r="D51" s="237"/>
      <c r="E51" s="77" t="s">
        <v>104</v>
      </c>
      <c r="F51" s="47">
        <f t="shared" ca="1" si="207"/>
        <v>0</v>
      </c>
      <c r="G51" s="45">
        <f t="shared" ca="1" si="207"/>
        <v>0</v>
      </c>
      <c r="H51" s="48">
        <f ca="1">IF(F$9 = 0, 0, IFERROR((F51 - G51) / G51, 0))</f>
        <v>0</v>
      </c>
      <c r="I51" s="141"/>
      <c r="J51" s="47">
        <f t="shared" ca="1" si="208"/>
        <v>0</v>
      </c>
      <c r="K51" s="45">
        <f t="shared" ca="1" si="208"/>
        <v>0</v>
      </c>
      <c r="L51" s="48">
        <f ca="1">IF(J$9 = 0, 0, IFERROR((J51 - K51) / K51, 0))</f>
        <v>0</v>
      </c>
      <c r="M51" s="141"/>
      <c r="N51" s="47">
        <f t="shared" ca="1" si="209"/>
        <v>0</v>
      </c>
      <c r="O51" s="45">
        <f t="shared" ca="1" si="209"/>
        <v>0</v>
      </c>
      <c r="P51" s="48">
        <f ca="1">IF(N$9 = 0, 0, IFERROR((N51 - O51) / O51, 0))</f>
        <v>0</v>
      </c>
      <c r="Q51" s="141"/>
      <c r="R51" s="47">
        <f t="shared" ca="1" si="210"/>
        <v>0</v>
      </c>
      <c r="S51" s="45">
        <f t="shared" ca="1" si="210"/>
        <v>0</v>
      </c>
      <c r="T51" s="48">
        <f ca="1">IF(R$9 = 0, 0, IFERROR((R51 - S51) / S51, 0))</f>
        <v>0</v>
      </c>
      <c r="U51" s="47">
        <f t="shared" ca="1" si="211"/>
        <v>0</v>
      </c>
      <c r="V51" s="45">
        <f t="shared" ca="1" si="211"/>
        <v>0</v>
      </c>
      <c r="W51" s="48">
        <f ca="1">IF(U$9 = 0, 0, IFERROR((U51 - V51) / V51, 0))</f>
        <v>0</v>
      </c>
      <c r="X51" s="47">
        <f t="shared" ca="1" si="212"/>
        <v>0</v>
      </c>
      <c r="Y51" s="45">
        <f t="shared" ca="1" si="212"/>
        <v>0</v>
      </c>
      <c r="Z51" s="48">
        <f ca="1">IF(X$9 = 0, 0, IFERROR((X51 - Y51) / Y51, 0))</f>
        <v>0</v>
      </c>
      <c r="AA51" s="47">
        <f t="shared" ca="1" si="213"/>
        <v>0</v>
      </c>
      <c r="AB51" s="45">
        <f t="shared" ca="1" si="213"/>
        <v>0</v>
      </c>
      <c r="AC51" s="48">
        <f ca="1">IF(AA$9 = 0, 0, IFERROR((AA51 - AB51) / AB51, 0))</f>
        <v>0</v>
      </c>
      <c r="AD51" s="141"/>
      <c r="AE51" s="47">
        <f t="shared" ca="1" si="214"/>
        <v>0</v>
      </c>
      <c r="AF51" s="45">
        <f t="shared" ca="1" si="214"/>
        <v>0</v>
      </c>
      <c r="AG51" s="48">
        <f ca="1">IF(AE$9 = 0, 0, IFERROR((AE51 - AF51) / AF51, 0))</f>
        <v>0</v>
      </c>
      <c r="AH51" s="47">
        <f t="shared" ca="1" si="215"/>
        <v>0</v>
      </c>
      <c r="AI51" s="45">
        <f t="shared" ca="1" si="215"/>
        <v>0</v>
      </c>
      <c r="AJ51" s="48">
        <f ca="1">IF(AH$9 = 0, 0, IFERROR((AH51 - AI51) / AI51, 0))</f>
        <v>0</v>
      </c>
      <c r="AK51" s="47">
        <f t="shared" ca="1" si="216"/>
        <v>0</v>
      </c>
      <c r="AL51" s="45">
        <f t="shared" ca="1" si="216"/>
        <v>0</v>
      </c>
      <c r="AM51" s="48">
        <f ca="1">IF(AK$9 = 0, 0, IFERROR((AK51 - AL51) / AL51, 0))</f>
        <v>0</v>
      </c>
      <c r="AN51" s="47">
        <f t="shared" ca="1" si="217"/>
        <v>0</v>
      </c>
      <c r="AO51" s="45">
        <f t="shared" ca="1" si="217"/>
        <v>0</v>
      </c>
      <c r="AP51" s="48">
        <f ca="1">IF(AN$9 = 0, 0, IFERROR((AN51 - AO51) / AO51, 0))</f>
        <v>0</v>
      </c>
      <c r="AQ51" s="47">
        <f t="shared" ca="1" si="218"/>
        <v>0</v>
      </c>
      <c r="AR51" s="45">
        <f t="shared" ca="1" si="218"/>
        <v>0</v>
      </c>
      <c r="AS51" s="48">
        <f ca="1">IF(AQ$9 = 0, 0, IFERROR((AQ51 - AR51) / AR51, 0))</f>
        <v>0</v>
      </c>
      <c r="AT51" s="47">
        <f t="shared" ca="1" si="219"/>
        <v>0</v>
      </c>
      <c r="AU51" s="45">
        <f t="shared" ca="1" si="219"/>
        <v>0</v>
      </c>
      <c r="AV51" s="48">
        <f ca="1">IF(AT$9 = 0, 0, IFERROR((AT51 - AU51) / AU51, 0))</f>
        <v>0</v>
      </c>
      <c r="AW51" s="47">
        <f t="shared" ca="1" si="220"/>
        <v>0</v>
      </c>
      <c r="AX51" s="45">
        <f t="shared" ca="1" si="220"/>
        <v>0</v>
      </c>
      <c r="AY51" s="48">
        <f ca="1">IF(AW$9 = 0, 0, IFERROR((AW51 - AX51) / AX51, 0))</f>
        <v>0</v>
      </c>
      <c r="AZ51" s="47">
        <f t="shared" ca="1" si="221"/>
        <v>0</v>
      </c>
      <c r="BA51" s="45">
        <f t="shared" ca="1" si="221"/>
        <v>0</v>
      </c>
      <c r="BB51" s="48">
        <f ca="1">IF(AZ$9 = 0, 0, IFERROR((AZ51 - BA51) / BA51, 0))</f>
        <v>0</v>
      </c>
      <c r="BC51" s="47">
        <f t="shared" ca="1" si="222"/>
        <v>0</v>
      </c>
      <c r="BD51" s="45">
        <f t="shared" ca="1" si="222"/>
        <v>0</v>
      </c>
      <c r="BE51" s="48">
        <f ca="1">IF(BC$9 = 0, 0, IFERROR((BC51 - BD51) / BD51, 0))</f>
        <v>0</v>
      </c>
      <c r="BF51" s="47">
        <f t="shared" ca="1" si="223"/>
        <v>0</v>
      </c>
      <c r="BG51" s="45">
        <f t="shared" ca="1" si="223"/>
        <v>0</v>
      </c>
      <c r="BH51" s="48">
        <f ca="1">IF(BF$9 = 0, 0, IFERROR((BF51 - BG51) / BG51, 0))</f>
        <v>0</v>
      </c>
      <c r="BI51" s="47">
        <f t="shared" ca="1" si="224"/>
        <v>0</v>
      </c>
      <c r="BJ51" s="45">
        <f t="shared" ca="1" si="224"/>
        <v>0</v>
      </c>
      <c r="BK51" s="48">
        <f ca="1">IF(BI$9 = 0, 0, IFERROR((BI51 - BJ51) / BJ51, 0))</f>
        <v>0</v>
      </c>
      <c r="BL51" s="47">
        <f t="shared" ca="1" si="225"/>
        <v>0</v>
      </c>
      <c r="BM51" s="45">
        <f t="shared" ca="1" si="225"/>
        <v>0</v>
      </c>
      <c r="BN51" s="48">
        <f ca="1">IF(BL$9 = 0, 0, IFERROR((BL51 - BM51) / BM51, 0))</f>
        <v>0</v>
      </c>
      <c r="BO51" s="154" t="str">
        <f t="shared" si="226"/>
        <v>Former JJCH</v>
      </c>
      <c r="BP51" s="249"/>
    </row>
    <row r="52" spans="1:68" hidden="1" x14ac:dyDescent="0.2">
      <c r="A52" s="6"/>
      <c r="C52" s="3">
        <f t="shared" ref="C52:C53" si="227">ROW($C$29)</f>
        <v>29</v>
      </c>
      <c r="D52" s="237"/>
      <c r="E52" s="76" t="str">
        <f t="shared" ref="E52" si="228">E48 &amp; " %"</f>
        <v>JJCH %</v>
      </c>
      <c r="F52" s="33">
        <f ca="1">IFERROR(F48 / INDIRECT(ADDRESS($C52, COLUMN(F48))), 0)</f>
        <v>1</v>
      </c>
      <c r="G52" s="8">
        <f ca="1">IFERROR(G48 / INDIRECT(ADDRESS($C52, COLUMN(G48))), 0)</f>
        <v>1</v>
      </c>
      <c r="H52" s="20">
        <f ca="1">IF(F$9 = 0, 0, IFERROR((F52 - G52) * 10000, 0))</f>
        <v>0</v>
      </c>
      <c r="I52" s="88"/>
      <c r="J52" s="33">
        <f ca="1">IFERROR(J48 / INDIRECT(ADDRESS($C52, COLUMN(J48))), 0)</f>
        <v>1</v>
      </c>
      <c r="K52" s="8">
        <f ca="1">IFERROR(K48 / INDIRECT(ADDRESS($C52, COLUMN(K48))), 0)</f>
        <v>1</v>
      </c>
      <c r="L52" s="20">
        <f ca="1">IF(J$9 = 0, 0, IFERROR((J52 - K52) * 10000, 0))</f>
        <v>0</v>
      </c>
      <c r="M52" s="88"/>
      <c r="N52" s="33">
        <f ca="1">IFERROR(N48 / INDIRECT(ADDRESS($C52, COLUMN(N48))), 0)</f>
        <v>1</v>
      </c>
      <c r="O52" s="8">
        <f ca="1">IFERROR(O48 / INDIRECT(ADDRESS($C52, COLUMN(O48))), 0)</f>
        <v>1</v>
      </c>
      <c r="P52" s="20">
        <f ca="1">IF(N$9 = 0, 0, IFERROR((N52 - O52) * 10000, 0))</f>
        <v>0</v>
      </c>
      <c r="Q52" s="88"/>
      <c r="R52" s="33">
        <f ca="1">IFERROR(R48 / INDIRECT(ADDRESS($C52, COLUMN(R48))), 0)</f>
        <v>1</v>
      </c>
      <c r="S52" s="8">
        <f ca="1">IFERROR(S48 / INDIRECT(ADDRESS($C52, COLUMN(S48))), 0)</f>
        <v>1</v>
      </c>
      <c r="T52" s="20">
        <f ca="1">IF(R$9 = 0, 0, IFERROR((R52 - S52) * 10000, 0))</f>
        <v>0</v>
      </c>
      <c r="U52" s="33">
        <f ca="1">IFERROR(U48 / INDIRECT(ADDRESS($C52, COLUMN(U48))), 0)</f>
        <v>1</v>
      </c>
      <c r="V52" s="8">
        <f ca="1">IFERROR(V48 / INDIRECT(ADDRESS($C52, COLUMN(V48))), 0)</f>
        <v>1</v>
      </c>
      <c r="W52" s="20">
        <f ca="1">IF(U$9 = 0, 0, IFERROR((U52 - V52) * 10000, 0))</f>
        <v>0</v>
      </c>
      <c r="X52" s="33">
        <f ca="1">IFERROR(X48 / INDIRECT(ADDRESS($C52, COLUMN(X48))), 0)</f>
        <v>1</v>
      </c>
      <c r="Y52" s="8">
        <f ca="1">IFERROR(Y48 / INDIRECT(ADDRESS($C52, COLUMN(Y48))), 0)</f>
        <v>1</v>
      </c>
      <c r="Z52" s="20">
        <f ca="1">IF(X$9 = 0, 0, IFERROR((X52 - Y52) * 10000, 0))</f>
        <v>0</v>
      </c>
      <c r="AA52" s="33">
        <f ca="1">IFERROR(AA48 / INDIRECT(ADDRESS($C52, COLUMN(AA48))), 0)</f>
        <v>1</v>
      </c>
      <c r="AB52" s="8">
        <f ca="1">IFERROR(AB48 / INDIRECT(ADDRESS($C52, COLUMN(AB48))), 0)</f>
        <v>1</v>
      </c>
      <c r="AC52" s="20">
        <f ca="1">IF(AA$9 = 0, 0, IFERROR((AA52 - AB52) * 10000, 0))</f>
        <v>0</v>
      </c>
      <c r="AD52" s="88"/>
      <c r="AE52" s="33">
        <f ca="1">IFERROR(AE48 / INDIRECT(ADDRESS($C52, COLUMN(AE48))), 0)</f>
        <v>1</v>
      </c>
      <c r="AF52" s="8">
        <f ca="1">IFERROR(AF48 / INDIRECT(ADDRESS($C52, COLUMN(AF48))), 0)</f>
        <v>1</v>
      </c>
      <c r="AG52" s="20">
        <f ca="1">IF(AE$9 = 0, 0, IFERROR((AE52 - AF52) * 10000, 0))</f>
        <v>0</v>
      </c>
      <c r="AH52" s="33">
        <f ca="1">IFERROR(AH48 / INDIRECT(ADDRESS($C52, COLUMN(AH48))), 0)</f>
        <v>1</v>
      </c>
      <c r="AI52" s="8">
        <f ca="1">IFERROR(AI48 / INDIRECT(ADDRESS($C52, COLUMN(AI48))), 0)</f>
        <v>1</v>
      </c>
      <c r="AJ52" s="20">
        <f ca="1">IF(AH$9 = 0, 0, IFERROR((AH52 - AI52) * 10000, 0))</f>
        <v>0</v>
      </c>
      <c r="AK52" s="33">
        <f ca="1">IFERROR(AK48 / INDIRECT(ADDRESS($C52, COLUMN(AK48))), 0)</f>
        <v>1</v>
      </c>
      <c r="AL52" s="8">
        <f ca="1">IFERROR(AL48 / INDIRECT(ADDRESS($C52, COLUMN(AL48))), 0)</f>
        <v>1</v>
      </c>
      <c r="AM52" s="20">
        <f ca="1">IF(AK$9 = 0, 0, IFERROR((AK52 - AL52) * 10000, 0))</f>
        <v>0</v>
      </c>
      <c r="AN52" s="33">
        <f ca="1">IFERROR(AN48 / INDIRECT(ADDRESS($C52, COLUMN(AN48))), 0)</f>
        <v>1</v>
      </c>
      <c r="AO52" s="8">
        <f ca="1">IFERROR(AO48 / INDIRECT(ADDRESS($C52, COLUMN(AO48))), 0)</f>
        <v>1</v>
      </c>
      <c r="AP52" s="20">
        <f ca="1">IF(AN$9 = 0, 0, IFERROR((AN52 - AO52) * 10000, 0))</f>
        <v>0</v>
      </c>
      <c r="AQ52" s="33">
        <f ca="1">IFERROR(AQ48 / INDIRECT(ADDRESS($C52, COLUMN(AQ48))), 0)</f>
        <v>1</v>
      </c>
      <c r="AR52" s="8">
        <f ca="1">IFERROR(AR48 / INDIRECT(ADDRESS($C52, COLUMN(AR48))), 0)</f>
        <v>1</v>
      </c>
      <c r="AS52" s="20">
        <f ca="1">IF(AQ$9 = 0, 0, IFERROR((AQ52 - AR52) * 10000, 0))</f>
        <v>0</v>
      </c>
      <c r="AT52" s="33">
        <f ca="1">IFERROR(AT48 / INDIRECT(ADDRESS($C52, COLUMN(AT48))), 0)</f>
        <v>1</v>
      </c>
      <c r="AU52" s="8">
        <f ca="1">IFERROR(AU48 / INDIRECT(ADDRESS($C52, COLUMN(AU48))), 0)</f>
        <v>1</v>
      </c>
      <c r="AV52" s="20">
        <f ca="1">IF(AT$9 = 0, 0, IFERROR((AT52 - AU52) * 10000, 0))</f>
        <v>0</v>
      </c>
      <c r="AW52" s="33">
        <f ca="1">IFERROR(AW48 / INDIRECT(ADDRESS($C52, COLUMN(AW48))), 0)</f>
        <v>1</v>
      </c>
      <c r="AX52" s="8">
        <f ca="1">IFERROR(AX48 / INDIRECT(ADDRESS($C52, COLUMN(AX48))), 0)</f>
        <v>1</v>
      </c>
      <c r="AY52" s="20">
        <f ca="1">IF(AW$9 = 0, 0, IFERROR((AW52 - AX52) * 10000, 0))</f>
        <v>0</v>
      </c>
      <c r="AZ52" s="33">
        <f ca="1">IFERROR(AZ48 / INDIRECT(ADDRESS($C52, COLUMN(AZ48))), 0)</f>
        <v>1</v>
      </c>
      <c r="BA52" s="8">
        <f ca="1">IFERROR(BA48 / INDIRECT(ADDRESS($C52, COLUMN(BA48))), 0)</f>
        <v>1</v>
      </c>
      <c r="BB52" s="20">
        <f ca="1">IF(AZ$9 = 0, 0, IFERROR((AZ52 - BA52) * 10000, 0))</f>
        <v>0</v>
      </c>
      <c r="BC52" s="33">
        <f ca="1">IFERROR(BC48 / INDIRECT(ADDRESS($C52, COLUMN(BC48))), 0)</f>
        <v>1</v>
      </c>
      <c r="BD52" s="8">
        <f ca="1">IFERROR(BD48 / INDIRECT(ADDRESS($C52, COLUMN(BD48))), 0)</f>
        <v>1</v>
      </c>
      <c r="BE52" s="20">
        <f ca="1">IF(BC$9 = 0, 0, IFERROR((BC52 - BD52) * 10000, 0))</f>
        <v>0</v>
      </c>
      <c r="BF52" s="33">
        <f ca="1">IFERROR(BF48 / INDIRECT(ADDRESS($C52, COLUMN(BF48))), 0)</f>
        <v>1</v>
      </c>
      <c r="BG52" s="8">
        <f ca="1">IFERROR(BG48 / INDIRECT(ADDRESS($C52, COLUMN(BG48))), 0)</f>
        <v>1</v>
      </c>
      <c r="BH52" s="20">
        <f ca="1">IF(BF$9 = 0, 0, IFERROR((BF52 - BG52) * 10000, 0))</f>
        <v>0</v>
      </c>
      <c r="BI52" s="33">
        <f ca="1">IFERROR(BI48 / INDIRECT(ADDRESS($C52, COLUMN(BI48))), 0)</f>
        <v>1</v>
      </c>
      <c r="BJ52" s="8">
        <f ca="1">IFERROR(BJ48 / INDIRECT(ADDRESS($C52, COLUMN(BJ48))), 0)</f>
        <v>1</v>
      </c>
      <c r="BK52" s="20">
        <f ca="1">IF(BI$9 = 0, 0, IFERROR((BI52 - BJ52) * 10000, 0))</f>
        <v>0</v>
      </c>
      <c r="BL52" s="33">
        <f ca="1">IFERROR(BL48 / INDIRECT(ADDRESS($C52, COLUMN(BL48))), 0)</f>
        <v>1</v>
      </c>
      <c r="BM52" s="8">
        <f ca="1">IFERROR(BM48 / INDIRECT(ADDRESS($C52, COLUMN(BM48))), 0)</f>
        <v>1</v>
      </c>
      <c r="BN52" s="20">
        <f ca="1">IF(BL$9 = 0, 0, IFERROR((BL52 - BM52) * 10000, 0))</f>
        <v>0</v>
      </c>
      <c r="BO52" s="155" t="str">
        <f t="shared" si="226"/>
        <v>JJCH %</v>
      </c>
      <c r="BP52" s="249"/>
    </row>
    <row r="53" spans="1:68" hidden="1" x14ac:dyDescent="0.2">
      <c r="A53" s="6"/>
      <c r="C53" s="3">
        <f t="shared" si="227"/>
        <v>29</v>
      </c>
      <c r="D53" s="239"/>
      <c r="E53" s="78" t="str">
        <f>E51 &amp; " %"</f>
        <v>Former JJCH %</v>
      </c>
      <c r="F53" s="30">
        <f ca="1">IFERROR(F51 / INDIRECT(ADDRESS($C53, COLUMN(F51))), 0)</f>
        <v>0</v>
      </c>
      <c r="G53" s="14">
        <f ca="1">IFERROR(G51 / INDIRECT(ADDRESS($C53, COLUMN(G51))), 0)</f>
        <v>0</v>
      </c>
      <c r="H53" s="19">
        <f ca="1">IF(F$9 = 0, 0, IFERROR((F53 - G53) * 10000, 0))</f>
        <v>0</v>
      </c>
      <c r="I53" s="88"/>
      <c r="J53" s="30">
        <f ca="1">IFERROR(J51 / INDIRECT(ADDRESS($C53, COLUMN(J51))), 0)</f>
        <v>0</v>
      </c>
      <c r="K53" s="14">
        <f ca="1">IFERROR(K51 / INDIRECT(ADDRESS($C53, COLUMN(K51))), 0)</f>
        <v>0</v>
      </c>
      <c r="L53" s="19">
        <f ca="1">IF(J$9 = 0, 0, IFERROR((J53 - K53) * 10000, 0))</f>
        <v>0</v>
      </c>
      <c r="M53" s="88"/>
      <c r="N53" s="30">
        <f ca="1">IFERROR(N51 / INDIRECT(ADDRESS($C53, COLUMN(N51))), 0)</f>
        <v>0</v>
      </c>
      <c r="O53" s="14">
        <f ca="1">IFERROR(O51 / INDIRECT(ADDRESS($C53, COLUMN(O51))), 0)</f>
        <v>0</v>
      </c>
      <c r="P53" s="19">
        <f ca="1">IF(N$9 = 0, 0, IFERROR((N53 - O53) * 10000, 0))</f>
        <v>0</v>
      </c>
      <c r="Q53" s="88"/>
      <c r="R53" s="30">
        <f ca="1">IFERROR(R51 / INDIRECT(ADDRESS($C53, COLUMN(R51))), 0)</f>
        <v>0</v>
      </c>
      <c r="S53" s="14">
        <f ca="1">IFERROR(S51 / INDIRECT(ADDRESS($C53, COLUMN(S51))), 0)</f>
        <v>0</v>
      </c>
      <c r="T53" s="19">
        <f ca="1">IF(R$9 = 0, 0, IFERROR((R53 - S53) * 10000, 0))</f>
        <v>0</v>
      </c>
      <c r="U53" s="30">
        <f ca="1">IFERROR(U51 / INDIRECT(ADDRESS($C53, COLUMN(U51))), 0)</f>
        <v>0</v>
      </c>
      <c r="V53" s="14">
        <f ca="1">IFERROR(V51 / INDIRECT(ADDRESS($C53, COLUMN(V51))), 0)</f>
        <v>0</v>
      </c>
      <c r="W53" s="19">
        <f ca="1">IF(U$9 = 0, 0, IFERROR((U53 - V53) * 10000, 0))</f>
        <v>0</v>
      </c>
      <c r="X53" s="30">
        <f ca="1">IFERROR(X51 / INDIRECT(ADDRESS($C53, COLUMN(X51))), 0)</f>
        <v>0</v>
      </c>
      <c r="Y53" s="14">
        <f ca="1">IFERROR(Y51 / INDIRECT(ADDRESS($C53, COLUMN(Y51))), 0)</f>
        <v>0</v>
      </c>
      <c r="Z53" s="19">
        <f ca="1">IF(X$9 = 0, 0, IFERROR((X53 - Y53) * 10000, 0))</f>
        <v>0</v>
      </c>
      <c r="AA53" s="30">
        <f ca="1">IFERROR(AA51 / INDIRECT(ADDRESS($C53, COLUMN(AA51))), 0)</f>
        <v>0</v>
      </c>
      <c r="AB53" s="14">
        <f ca="1">IFERROR(AB51 / INDIRECT(ADDRESS($C53, COLUMN(AB51))), 0)</f>
        <v>0</v>
      </c>
      <c r="AC53" s="19">
        <f ca="1">IF(AA$9 = 0, 0, IFERROR((AA53 - AB53) * 10000, 0))</f>
        <v>0</v>
      </c>
      <c r="AD53" s="88"/>
      <c r="AE53" s="30">
        <f ca="1">IFERROR(AE51 / INDIRECT(ADDRESS($C53, COLUMN(AE51))), 0)</f>
        <v>0</v>
      </c>
      <c r="AF53" s="14">
        <f ca="1">IFERROR(AF51 / INDIRECT(ADDRESS($C53, COLUMN(AF51))), 0)</f>
        <v>0</v>
      </c>
      <c r="AG53" s="19">
        <f ca="1">IF(AE$9 = 0, 0, IFERROR((AE53 - AF53) * 10000, 0))</f>
        <v>0</v>
      </c>
      <c r="AH53" s="30">
        <f ca="1">IFERROR(AH51 / INDIRECT(ADDRESS($C53, COLUMN(AH51))), 0)</f>
        <v>0</v>
      </c>
      <c r="AI53" s="14">
        <f ca="1">IFERROR(AI51 / INDIRECT(ADDRESS($C53, COLUMN(AI51))), 0)</f>
        <v>0</v>
      </c>
      <c r="AJ53" s="19">
        <f ca="1">IF(AH$9 = 0, 0, IFERROR((AH53 - AI53) * 10000, 0))</f>
        <v>0</v>
      </c>
      <c r="AK53" s="30">
        <f ca="1">IFERROR(AK51 / INDIRECT(ADDRESS($C53, COLUMN(AK51))), 0)</f>
        <v>0</v>
      </c>
      <c r="AL53" s="14">
        <f ca="1">IFERROR(AL51 / INDIRECT(ADDRESS($C53, COLUMN(AL51))), 0)</f>
        <v>0</v>
      </c>
      <c r="AM53" s="19">
        <f ca="1">IF(AK$9 = 0, 0, IFERROR((AK53 - AL53) * 10000, 0))</f>
        <v>0</v>
      </c>
      <c r="AN53" s="30">
        <f ca="1">IFERROR(AN51 / INDIRECT(ADDRESS($C53, COLUMN(AN51))), 0)</f>
        <v>0</v>
      </c>
      <c r="AO53" s="14">
        <f ca="1">IFERROR(AO51 / INDIRECT(ADDRESS($C53, COLUMN(AO51))), 0)</f>
        <v>0</v>
      </c>
      <c r="AP53" s="19">
        <f ca="1">IF(AN$9 = 0, 0, IFERROR((AN53 - AO53) * 10000, 0))</f>
        <v>0</v>
      </c>
      <c r="AQ53" s="30">
        <f ca="1">IFERROR(AQ51 / INDIRECT(ADDRESS($C53, COLUMN(AQ51))), 0)</f>
        <v>0</v>
      </c>
      <c r="AR53" s="14">
        <f ca="1">IFERROR(AR51 / INDIRECT(ADDRESS($C53, COLUMN(AR51))), 0)</f>
        <v>0</v>
      </c>
      <c r="AS53" s="19">
        <f ca="1">IF(AQ$9 = 0, 0, IFERROR((AQ53 - AR53) * 10000, 0))</f>
        <v>0</v>
      </c>
      <c r="AT53" s="30">
        <f ca="1">IFERROR(AT51 / INDIRECT(ADDRESS($C53, COLUMN(AT51))), 0)</f>
        <v>0</v>
      </c>
      <c r="AU53" s="14">
        <f ca="1">IFERROR(AU51 / INDIRECT(ADDRESS($C53, COLUMN(AU51))), 0)</f>
        <v>0</v>
      </c>
      <c r="AV53" s="19">
        <f ca="1">IF(AT$9 = 0, 0, IFERROR((AT53 - AU53) * 10000, 0))</f>
        <v>0</v>
      </c>
      <c r="AW53" s="30">
        <f ca="1">IFERROR(AW51 / INDIRECT(ADDRESS($C53, COLUMN(AW51))), 0)</f>
        <v>0</v>
      </c>
      <c r="AX53" s="14">
        <f ca="1">IFERROR(AX51 / INDIRECT(ADDRESS($C53, COLUMN(AX51))), 0)</f>
        <v>0</v>
      </c>
      <c r="AY53" s="19">
        <f ca="1">IF(AW$9 = 0, 0, IFERROR((AW53 - AX53) * 10000, 0))</f>
        <v>0</v>
      </c>
      <c r="AZ53" s="30">
        <f ca="1">IFERROR(AZ51 / INDIRECT(ADDRESS($C53, COLUMN(AZ51))), 0)</f>
        <v>0</v>
      </c>
      <c r="BA53" s="14">
        <f ca="1">IFERROR(BA51 / INDIRECT(ADDRESS($C53, COLUMN(BA51))), 0)</f>
        <v>0</v>
      </c>
      <c r="BB53" s="19">
        <f ca="1">IF(AZ$9 = 0, 0, IFERROR((AZ53 - BA53) * 10000, 0))</f>
        <v>0</v>
      </c>
      <c r="BC53" s="30">
        <f ca="1">IFERROR(BC51 / INDIRECT(ADDRESS($C53, COLUMN(BC51))), 0)</f>
        <v>0</v>
      </c>
      <c r="BD53" s="14">
        <f ca="1">IFERROR(BD51 / INDIRECT(ADDRESS($C53, COLUMN(BD51))), 0)</f>
        <v>0</v>
      </c>
      <c r="BE53" s="19">
        <f ca="1">IF(BC$9 = 0, 0, IFERROR((BC53 - BD53) * 10000, 0))</f>
        <v>0</v>
      </c>
      <c r="BF53" s="30">
        <f ca="1">IFERROR(BF51 / INDIRECT(ADDRESS($C53, COLUMN(BF51))), 0)</f>
        <v>0</v>
      </c>
      <c r="BG53" s="14">
        <f ca="1">IFERROR(BG51 / INDIRECT(ADDRESS($C53, COLUMN(BG51))), 0)</f>
        <v>0</v>
      </c>
      <c r="BH53" s="19">
        <f ca="1">IF(BF$9 = 0, 0, IFERROR((BF53 - BG53) * 10000, 0))</f>
        <v>0</v>
      </c>
      <c r="BI53" s="30">
        <f ca="1">IFERROR(BI51 / INDIRECT(ADDRESS($C53, COLUMN(BI51))), 0)</f>
        <v>0</v>
      </c>
      <c r="BJ53" s="14">
        <f ca="1">IFERROR(BJ51 / INDIRECT(ADDRESS($C53, COLUMN(BJ51))), 0)</f>
        <v>0</v>
      </c>
      <c r="BK53" s="19">
        <f ca="1">IF(BI$9 = 0, 0, IFERROR((BI53 - BJ53) * 10000, 0))</f>
        <v>0</v>
      </c>
      <c r="BL53" s="30">
        <f ca="1">IFERROR(BL51 / INDIRECT(ADDRESS($C53, COLUMN(BL51))), 0)</f>
        <v>0</v>
      </c>
      <c r="BM53" s="14">
        <f ca="1">IFERROR(BM51 / INDIRECT(ADDRESS($C53, COLUMN(BM51))), 0)</f>
        <v>0</v>
      </c>
      <c r="BN53" s="19">
        <f ca="1">IF(BL$9 = 0, 0, IFERROR((BL53 - BM53) * 10000, 0))</f>
        <v>0</v>
      </c>
      <c r="BO53" s="156" t="str">
        <f t="shared" si="226"/>
        <v>Former JJCH %</v>
      </c>
      <c r="BP53" s="251"/>
    </row>
    <row r="54" spans="1:68" ht="3.75" hidden="1" customHeight="1" x14ac:dyDescent="0.2">
      <c r="A54" s="6"/>
      <c r="D54" s="144"/>
      <c r="E54" s="144"/>
      <c r="F54" s="144"/>
      <c r="G54" s="144"/>
      <c r="H54" s="160"/>
      <c r="I54" s="138"/>
      <c r="J54" s="144"/>
      <c r="K54" s="144"/>
      <c r="L54" s="160"/>
      <c r="M54" s="138"/>
      <c r="N54" s="144"/>
      <c r="O54" s="144"/>
      <c r="P54" s="160"/>
      <c r="Q54" s="138"/>
      <c r="R54" s="144"/>
      <c r="S54" s="144"/>
      <c r="T54" s="160"/>
      <c r="U54" s="144"/>
      <c r="V54" s="144"/>
      <c r="W54" s="160"/>
      <c r="X54" s="144"/>
      <c r="Y54" s="144"/>
      <c r="Z54" s="160"/>
      <c r="AA54" s="144"/>
      <c r="AB54" s="144"/>
      <c r="AC54" s="160"/>
      <c r="AD54" s="138"/>
      <c r="AE54" s="144"/>
      <c r="AF54" s="144"/>
      <c r="AG54" s="160"/>
      <c r="AH54" s="144"/>
      <c r="AI54" s="144"/>
      <c r="AJ54" s="160"/>
      <c r="AK54" s="144"/>
      <c r="AL54" s="144"/>
      <c r="AM54" s="160"/>
      <c r="AN54" s="144"/>
      <c r="AO54" s="144"/>
      <c r="AP54" s="160"/>
      <c r="AQ54" s="144"/>
      <c r="AR54" s="144"/>
      <c r="AS54" s="160"/>
      <c r="AT54" s="144"/>
      <c r="AU54" s="144"/>
      <c r="AV54" s="160"/>
      <c r="AW54" s="144"/>
      <c r="AX54" s="144"/>
      <c r="AY54" s="160"/>
      <c r="AZ54" s="144"/>
      <c r="BA54" s="144"/>
      <c r="BB54" s="160"/>
      <c r="BC54" s="144"/>
      <c r="BD54" s="144"/>
      <c r="BE54" s="160"/>
      <c r="BF54" s="144"/>
      <c r="BG54" s="144"/>
      <c r="BH54" s="160"/>
      <c r="BI54" s="144"/>
      <c r="BJ54" s="144"/>
      <c r="BK54" s="160"/>
      <c r="BL54" s="144"/>
      <c r="BM54" s="144"/>
      <c r="BN54" s="160"/>
      <c r="BO54" s="144"/>
      <c r="BP54" s="144"/>
    </row>
    <row r="55" spans="1:68" ht="15" hidden="1" thickBot="1" x14ac:dyDescent="0.25">
      <c r="A55" s="6" t="str">
        <f t="shared" ref="A55:B55" si="229">A$29</f>
        <v>&gt;= 1</v>
      </c>
      <c r="B55" s="3" t="str">
        <f t="shared" si="229"/>
        <v>&gt;= 0</v>
      </c>
      <c r="D55" s="236" t="s">
        <v>157</v>
      </c>
      <c r="E55" s="135" t="str">
        <f>$E$29</f>
        <v>Total Active</v>
      </c>
      <c r="F55" s="123">
        <f t="shared" ref="F55:G59" ca="1" si="230">SUMIFS(CUST_COUNT_T, CHANNEL_COUNT, $A$2, IS_JJCC, $B$2, CUST_GROUP, $A55, RECENCY_GROUP, $B55, TIMEFRAME, F$2)</f>
        <v>494814</v>
      </c>
      <c r="G55" s="117">
        <f t="shared" ca="1" si="230"/>
        <v>458293</v>
      </c>
      <c r="H55" s="115">
        <f t="shared" ref="H55:H64" ca="1" si="231">IF(F$9 = 0, 0, IFERROR((F55 - G55) / G55, 0))</f>
        <v>7.9689194467294944E-2</v>
      </c>
      <c r="I55" s="141"/>
      <c r="J55" s="123">
        <f t="shared" ref="J55:K59" ca="1" si="232">SUMIFS(CUST_COUNT_T, CHANNEL_COUNT, $A$2, IS_JJCC, $B$2, CUST_GROUP, $A55, RECENCY_GROUP, $B55, TIMEFRAME, J$2)</f>
        <v>565360</v>
      </c>
      <c r="K55" s="117">
        <f t="shared" ca="1" si="232"/>
        <v>489092</v>
      </c>
      <c r="L55" s="115">
        <f t="shared" ref="L55:L64" ca="1" si="233">IF(J$9 = 0, 0, IFERROR((J55 - K55) / K55, 0))</f>
        <v>0.15593794214585394</v>
      </c>
      <c r="M55" s="141"/>
      <c r="N55" s="123">
        <f t="shared" ref="N55:O59" ca="1" si="234">SUMIFS(CUST_COUNT_T, CHANNEL_COUNT, $A$2, IS_JJCC, $B$2, CUST_GROUP, $A55, RECENCY_GROUP, $B55, TIMEFRAME, N$2)</f>
        <v>0</v>
      </c>
      <c r="O55" s="117">
        <f t="shared" ca="1" si="234"/>
        <v>0</v>
      </c>
      <c r="P55" s="115">
        <f t="shared" ref="P55:P64" ca="1" si="235">IF(N$9 = 0, 0, IFERROR((N55 - O55) / O55, 0))</f>
        <v>0</v>
      </c>
      <c r="Q55" s="141"/>
      <c r="R55" s="123">
        <f t="shared" ref="R55:S59" ca="1" si="236">SUMIFS(CUST_COUNT_T, CHANNEL_COUNT, $A$2, IS_JJCC, $B$2, CUST_GROUP, $A55, RECENCY_GROUP, $B55, TIMEFRAME, R$2)</f>
        <v>0</v>
      </c>
      <c r="S55" s="117">
        <f t="shared" ca="1" si="236"/>
        <v>0</v>
      </c>
      <c r="T55" s="115">
        <f t="shared" ref="T55:T64" ca="1" si="237">IF(R$9 = 0, 0, IFERROR((R55 - S55) / S55, 0))</f>
        <v>0</v>
      </c>
      <c r="U55" s="123">
        <f t="shared" ref="U55:V59" ca="1" si="238">SUMIFS(CUST_COUNT_T, CHANNEL_COUNT, $A$2, IS_JJCC, $B$2, CUST_GROUP, $A55, RECENCY_GROUP, $B55, TIMEFRAME, U$2)</f>
        <v>0</v>
      </c>
      <c r="V55" s="117">
        <f t="shared" ca="1" si="238"/>
        <v>0</v>
      </c>
      <c r="W55" s="115">
        <f t="shared" ref="W55:W64" ca="1" si="239">IF(U$9 = 0, 0, IFERROR((U55 - V55) / V55, 0))</f>
        <v>0</v>
      </c>
      <c r="X55" s="123">
        <f t="shared" ref="X55:Y59" ca="1" si="240">SUMIFS(CUST_COUNT_T, CHANNEL_COUNT, $A$2, IS_JJCC, $B$2, CUST_GROUP, $A55, RECENCY_GROUP, $B55, TIMEFRAME, X$2)</f>
        <v>0</v>
      </c>
      <c r="Y55" s="117">
        <f t="shared" ca="1" si="240"/>
        <v>0</v>
      </c>
      <c r="Z55" s="115">
        <f t="shared" ref="Z55:Z64" ca="1" si="241">IF(X$9 = 0, 0, IFERROR((X55 - Y55) / Y55, 0))</f>
        <v>0</v>
      </c>
      <c r="AA55" s="123">
        <f t="shared" ref="AA55:AB59" ca="1" si="242">SUMIFS(CUST_COUNT_T, CHANNEL_COUNT, $A$2, IS_JJCC, $B$2, CUST_GROUP, $A55, RECENCY_GROUP, $B55, TIMEFRAME, AA$2)</f>
        <v>0</v>
      </c>
      <c r="AB55" s="117">
        <f t="shared" ca="1" si="242"/>
        <v>0</v>
      </c>
      <c r="AC55" s="115">
        <f t="shared" ref="AC55:AC64" ca="1" si="243">IF(AA$9 = 0, 0, IFERROR((AA55 - AB55) / AB55, 0))</f>
        <v>0</v>
      </c>
      <c r="AD55" s="141"/>
      <c r="AE55" s="123">
        <f t="shared" ref="AE55:AF59" ca="1" si="244">SUMIFS(CUST_COUNT_T, CHANNEL_COUNT, $A$2, IS_JJCC, $B$2, CUST_GROUP, $A55, RECENCY_GROUP, $B55, TIMEFRAME, AE$2)</f>
        <v>0</v>
      </c>
      <c r="AF55" s="117">
        <f t="shared" ca="1" si="244"/>
        <v>0</v>
      </c>
      <c r="AG55" s="115">
        <f t="shared" ref="AG55:AG64" ca="1" si="245">IF(AE$9 = 0, 0, IFERROR((AE55 - AF55) / AF55, 0))</f>
        <v>0</v>
      </c>
      <c r="AH55" s="123">
        <f t="shared" ref="AH55:AI59" ca="1" si="246">SUMIFS(CUST_COUNT_T, CHANNEL_COUNT, $A$2, IS_JJCC, $B$2, CUST_GROUP, $A55, RECENCY_GROUP, $B55, TIMEFRAME, AH$2)</f>
        <v>0</v>
      </c>
      <c r="AI55" s="117">
        <f t="shared" ca="1" si="246"/>
        <v>0</v>
      </c>
      <c r="AJ55" s="115">
        <f t="shared" ref="AJ55:AJ64" ca="1" si="247">IF(AH$9 = 0, 0, IFERROR((AH55 - AI55) / AI55, 0))</f>
        <v>0</v>
      </c>
      <c r="AK55" s="123">
        <f t="shared" ref="AK55:AL59" ca="1" si="248">SUMIFS(CUST_COUNT_T, CHANNEL_COUNT, $A$2, IS_JJCC, $B$2, CUST_GROUP, $A55, RECENCY_GROUP, $B55, TIMEFRAME, AK$2)</f>
        <v>0</v>
      </c>
      <c r="AL55" s="117">
        <f t="shared" ca="1" si="248"/>
        <v>0</v>
      </c>
      <c r="AM55" s="115">
        <f t="shared" ref="AM55:AM64" ca="1" si="249">IF(AK$9 = 0, 0, IFERROR((AK55 - AL55) / AL55, 0))</f>
        <v>0</v>
      </c>
      <c r="AN55" s="123">
        <f t="shared" ref="AN55:AO59" ca="1" si="250">SUMIFS(CUST_COUNT_T, CHANNEL_COUNT, $A$2, IS_JJCC, $B$2, CUST_GROUP, $A55, RECENCY_GROUP, $B55, TIMEFRAME, AN$2)</f>
        <v>0</v>
      </c>
      <c r="AO55" s="117">
        <f t="shared" ca="1" si="250"/>
        <v>0</v>
      </c>
      <c r="AP55" s="115">
        <f t="shared" ref="AP55:AP64" ca="1" si="251">IF(AN$9 = 0, 0, IFERROR((AN55 - AO55) / AO55, 0))</f>
        <v>0</v>
      </c>
      <c r="AQ55" s="123">
        <f t="shared" ref="AQ55:AR59" ca="1" si="252">SUMIFS(CUST_COUNT_T, CHANNEL_COUNT, $A$2, IS_JJCC, $B$2, CUST_GROUP, $A55, RECENCY_GROUP, $B55, TIMEFRAME, AQ$2)</f>
        <v>0</v>
      </c>
      <c r="AR55" s="117">
        <f t="shared" ca="1" si="252"/>
        <v>0</v>
      </c>
      <c r="AS55" s="115">
        <f t="shared" ref="AS55:AS64" ca="1" si="253">IF(AQ$9 = 0, 0, IFERROR((AQ55 - AR55) / AR55, 0))</f>
        <v>0</v>
      </c>
      <c r="AT55" s="123">
        <f t="shared" ref="AT55:AU59" ca="1" si="254">SUMIFS(CUST_COUNT_T, CHANNEL_COUNT, $A$2, IS_JJCC, $B$2, CUST_GROUP, $A55, RECENCY_GROUP, $B55, TIMEFRAME, AT$2)</f>
        <v>0</v>
      </c>
      <c r="AU55" s="117">
        <f t="shared" ca="1" si="254"/>
        <v>0</v>
      </c>
      <c r="AV55" s="115">
        <f t="shared" ref="AV55:AV64" ca="1" si="255">IF(AT$9 = 0, 0, IFERROR((AT55 - AU55) / AU55, 0))</f>
        <v>0</v>
      </c>
      <c r="AW55" s="123">
        <f t="shared" ref="AW55:AX59" ca="1" si="256">SUMIFS(CUST_COUNT_T, CHANNEL_COUNT, $A$2, IS_JJCC, $B$2, CUST_GROUP, $A55, RECENCY_GROUP, $B55, TIMEFRAME, AW$2)</f>
        <v>0</v>
      </c>
      <c r="AX55" s="117">
        <f t="shared" ca="1" si="256"/>
        <v>0</v>
      </c>
      <c r="AY55" s="115">
        <f t="shared" ref="AY55:AY64" ca="1" si="257">IF(AW$9 = 0, 0, IFERROR((AW55 - AX55) / AX55, 0))</f>
        <v>0</v>
      </c>
      <c r="AZ55" s="123">
        <f t="shared" ref="AZ55:BA59" ca="1" si="258">SUMIFS(CUST_COUNT_T, CHANNEL_COUNT, $A$2, IS_JJCC, $B$2, CUST_GROUP, $A55, RECENCY_GROUP, $B55, TIMEFRAME, AZ$2)</f>
        <v>0</v>
      </c>
      <c r="BA55" s="117">
        <f t="shared" ca="1" si="258"/>
        <v>0</v>
      </c>
      <c r="BB55" s="115">
        <f t="shared" ref="BB55:BB64" ca="1" si="259">IF(AZ$9 = 0, 0, IFERROR((AZ55 - BA55) / BA55, 0))</f>
        <v>0</v>
      </c>
      <c r="BC55" s="123">
        <f t="shared" ref="BC55:BD59" ca="1" si="260">SUMIFS(CUST_COUNT_T, CHANNEL_COUNT, $A$2, IS_JJCC, $B$2, CUST_GROUP, $A55, RECENCY_GROUP, $B55, TIMEFRAME, BC$2)</f>
        <v>0</v>
      </c>
      <c r="BD55" s="117">
        <f t="shared" ca="1" si="260"/>
        <v>0</v>
      </c>
      <c r="BE55" s="115">
        <f t="shared" ref="BE55:BE64" ca="1" si="261">IF(BC$9 = 0, 0, IFERROR((BC55 - BD55) / BD55, 0))</f>
        <v>0</v>
      </c>
      <c r="BF55" s="123">
        <f t="shared" ref="BF55:BG59" ca="1" si="262">SUMIFS(CUST_COUNT_T, CHANNEL_COUNT, $A$2, IS_JJCC, $B$2, CUST_GROUP, $A55, RECENCY_GROUP, $B55, TIMEFRAME, BF$2)</f>
        <v>0</v>
      </c>
      <c r="BG55" s="117">
        <f t="shared" ca="1" si="262"/>
        <v>0</v>
      </c>
      <c r="BH55" s="115">
        <f t="shared" ref="BH55:BH64" ca="1" si="263">IF(BF$9 = 0, 0, IFERROR((BF55 - BG55) / BG55, 0))</f>
        <v>0</v>
      </c>
      <c r="BI55" s="123">
        <f t="shared" ref="BI55:BJ59" ca="1" si="264">SUMIFS(CUST_COUNT_T, CHANNEL_COUNT, $A$2, IS_JJCC, $B$2, CUST_GROUP, $A55, RECENCY_GROUP, $B55, TIMEFRAME, BI$2)</f>
        <v>0</v>
      </c>
      <c r="BJ55" s="117">
        <f t="shared" ca="1" si="264"/>
        <v>0</v>
      </c>
      <c r="BK55" s="115">
        <f t="shared" ref="BK55:BK64" ca="1" si="265">IF(BI$9 = 0, 0, IFERROR((BI55 - BJ55) / BJ55, 0))</f>
        <v>0</v>
      </c>
      <c r="BL55" s="123">
        <f t="shared" ref="BL55:BM59" ca="1" si="266">SUMIFS(CUST_COUNT_T, CHANNEL_COUNT, $A$2, IS_JJCC, $B$2, CUST_GROUP, $A55, RECENCY_GROUP, $B55, TIMEFRAME, BL$2)</f>
        <v>0</v>
      </c>
      <c r="BM55" s="117">
        <f t="shared" ca="1" si="266"/>
        <v>0</v>
      </c>
      <c r="BN55" s="115">
        <f t="shared" ref="BN55:BN64" ca="1" si="267">IF(BL$9 = 0, 0, IFERROR((BL55 - BM55) / BM55, 0))</f>
        <v>0</v>
      </c>
      <c r="BO55" s="158" t="str">
        <f t="shared" ref="BO55:BO69" si="268">E55</f>
        <v>Total Active</v>
      </c>
      <c r="BP55" s="248" t="str">
        <f>$D55</f>
        <v>PRIOR YEAR</v>
      </c>
    </row>
    <row r="56" spans="1:68" ht="15" hidden="1" thickTop="1" x14ac:dyDescent="0.2">
      <c r="A56" s="6">
        <f t="shared" ref="A56:B56" si="269">A$30</f>
        <v>5</v>
      </c>
      <c r="B56" s="3" t="str">
        <f t="shared" si="269"/>
        <v>&gt;= 0</v>
      </c>
      <c r="D56" s="237"/>
      <c r="E56" s="136" t="str">
        <f>$E$30</f>
        <v>Elite</v>
      </c>
      <c r="F56" s="124">
        <f t="shared" ca="1" si="230"/>
        <v>48524</v>
      </c>
      <c r="G56" s="110">
        <f t="shared" ca="1" si="230"/>
        <v>46586</v>
      </c>
      <c r="H56" s="108">
        <f t="shared" ca="1" si="231"/>
        <v>4.160048083115099E-2</v>
      </c>
      <c r="I56" s="141"/>
      <c r="J56" s="124">
        <f t="shared" ca="1" si="232"/>
        <v>54896</v>
      </c>
      <c r="K56" s="110">
        <f t="shared" ca="1" si="232"/>
        <v>47798</v>
      </c>
      <c r="L56" s="108">
        <f t="shared" ca="1" si="233"/>
        <v>0.1484999372358676</v>
      </c>
      <c r="M56" s="141"/>
      <c r="N56" s="124">
        <f t="shared" ca="1" si="234"/>
        <v>0</v>
      </c>
      <c r="O56" s="110">
        <f t="shared" ca="1" si="234"/>
        <v>0</v>
      </c>
      <c r="P56" s="108">
        <f t="shared" ca="1" si="235"/>
        <v>0</v>
      </c>
      <c r="Q56" s="141"/>
      <c r="R56" s="124">
        <f t="shared" ca="1" si="236"/>
        <v>0</v>
      </c>
      <c r="S56" s="110">
        <f t="shared" ca="1" si="236"/>
        <v>0</v>
      </c>
      <c r="T56" s="108">
        <f t="shared" ca="1" si="237"/>
        <v>0</v>
      </c>
      <c r="U56" s="124">
        <f t="shared" ca="1" si="238"/>
        <v>0</v>
      </c>
      <c r="V56" s="110">
        <f t="shared" ca="1" si="238"/>
        <v>0</v>
      </c>
      <c r="W56" s="108">
        <f t="shared" ca="1" si="239"/>
        <v>0</v>
      </c>
      <c r="X56" s="124">
        <f t="shared" ca="1" si="240"/>
        <v>0</v>
      </c>
      <c r="Y56" s="110">
        <f t="shared" ca="1" si="240"/>
        <v>0</v>
      </c>
      <c r="Z56" s="108">
        <f t="shared" ca="1" si="241"/>
        <v>0</v>
      </c>
      <c r="AA56" s="124">
        <f t="shared" ca="1" si="242"/>
        <v>0</v>
      </c>
      <c r="AB56" s="110">
        <f t="shared" ca="1" si="242"/>
        <v>0</v>
      </c>
      <c r="AC56" s="108">
        <f t="shared" ca="1" si="243"/>
        <v>0</v>
      </c>
      <c r="AD56" s="141"/>
      <c r="AE56" s="124">
        <f t="shared" ca="1" si="244"/>
        <v>0</v>
      </c>
      <c r="AF56" s="110">
        <f t="shared" ca="1" si="244"/>
        <v>0</v>
      </c>
      <c r="AG56" s="108">
        <f t="shared" ca="1" si="245"/>
        <v>0</v>
      </c>
      <c r="AH56" s="124">
        <f t="shared" ca="1" si="246"/>
        <v>0</v>
      </c>
      <c r="AI56" s="110">
        <f t="shared" ca="1" si="246"/>
        <v>0</v>
      </c>
      <c r="AJ56" s="108">
        <f t="shared" ca="1" si="247"/>
        <v>0</v>
      </c>
      <c r="AK56" s="124">
        <f t="shared" ca="1" si="248"/>
        <v>0</v>
      </c>
      <c r="AL56" s="110">
        <f t="shared" ca="1" si="248"/>
        <v>0</v>
      </c>
      <c r="AM56" s="108">
        <f t="shared" ca="1" si="249"/>
        <v>0</v>
      </c>
      <c r="AN56" s="124">
        <f t="shared" ca="1" si="250"/>
        <v>0</v>
      </c>
      <c r="AO56" s="110">
        <f t="shared" ca="1" si="250"/>
        <v>0</v>
      </c>
      <c r="AP56" s="108">
        <f t="shared" ca="1" si="251"/>
        <v>0</v>
      </c>
      <c r="AQ56" s="124">
        <f t="shared" ca="1" si="252"/>
        <v>0</v>
      </c>
      <c r="AR56" s="110">
        <f t="shared" ca="1" si="252"/>
        <v>0</v>
      </c>
      <c r="AS56" s="108">
        <f t="shared" ca="1" si="253"/>
        <v>0</v>
      </c>
      <c r="AT56" s="124">
        <f t="shared" ca="1" si="254"/>
        <v>0</v>
      </c>
      <c r="AU56" s="110">
        <f t="shared" ca="1" si="254"/>
        <v>0</v>
      </c>
      <c r="AV56" s="108">
        <f t="shared" ca="1" si="255"/>
        <v>0</v>
      </c>
      <c r="AW56" s="124">
        <f t="shared" ca="1" si="256"/>
        <v>0</v>
      </c>
      <c r="AX56" s="110">
        <f t="shared" ca="1" si="256"/>
        <v>0</v>
      </c>
      <c r="AY56" s="108">
        <f t="shared" ca="1" si="257"/>
        <v>0</v>
      </c>
      <c r="AZ56" s="124">
        <f t="shared" ca="1" si="258"/>
        <v>0</v>
      </c>
      <c r="BA56" s="110">
        <f t="shared" ca="1" si="258"/>
        <v>0</v>
      </c>
      <c r="BB56" s="108">
        <f t="shared" ca="1" si="259"/>
        <v>0</v>
      </c>
      <c r="BC56" s="124">
        <f t="shared" ca="1" si="260"/>
        <v>0</v>
      </c>
      <c r="BD56" s="110">
        <f t="shared" ca="1" si="260"/>
        <v>0</v>
      </c>
      <c r="BE56" s="108">
        <f t="shared" ca="1" si="261"/>
        <v>0</v>
      </c>
      <c r="BF56" s="124">
        <f t="shared" ca="1" si="262"/>
        <v>0</v>
      </c>
      <c r="BG56" s="110">
        <f t="shared" ca="1" si="262"/>
        <v>0</v>
      </c>
      <c r="BH56" s="108">
        <f t="shared" ca="1" si="263"/>
        <v>0</v>
      </c>
      <c r="BI56" s="124">
        <f t="shared" ca="1" si="264"/>
        <v>0</v>
      </c>
      <c r="BJ56" s="110">
        <f t="shared" ca="1" si="264"/>
        <v>0</v>
      </c>
      <c r="BK56" s="108">
        <f t="shared" ca="1" si="265"/>
        <v>0</v>
      </c>
      <c r="BL56" s="124">
        <f t="shared" ca="1" si="266"/>
        <v>0</v>
      </c>
      <c r="BM56" s="110">
        <f t="shared" ca="1" si="266"/>
        <v>0</v>
      </c>
      <c r="BN56" s="108">
        <f t="shared" ca="1" si="267"/>
        <v>0</v>
      </c>
      <c r="BO56" s="152" t="str">
        <f t="shared" si="268"/>
        <v>Elite</v>
      </c>
      <c r="BP56" s="249"/>
    </row>
    <row r="57" spans="1:68" hidden="1" x14ac:dyDescent="0.2">
      <c r="A57" s="6">
        <f t="shared" ref="A57:B58" si="270">A$31</f>
        <v>30</v>
      </c>
      <c r="B57" s="3" t="str">
        <f t="shared" si="270"/>
        <v>&gt;= 0</v>
      </c>
      <c r="D57" s="237"/>
      <c r="E57" s="79" t="str">
        <f>$E$31</f>
        <v>High Value</v>
      </c>
      <c r="F57" s="32">
        <f t="shared" ca="1" si="230"/>
        <v>184489</v>
      </c>
      <c r="G57" s="17">
        <f t="shared" ca="1" si="230"/>
        <v>172775</v>
      </c>
      <c r="H57" s="13">
        <f t="shared" ca="1" si="231"/>
        <v>6.7799160758211546E-2</v>
      </c>
      <c r="I57" s="141"/>
      <c r="J57" s="32">
        <f t="shared" ca="1" si="232"/>
        <v>211767</v>
      </c>
      <c r="K57" s="17">
        <f t="shared" ca="1" si="232"/>
        <v>182083</v>
      </c>
      <c r="L57" s="13">
        <f t="shared" ca="1" si="233"/>
        <v>0.16302455473602698</v>
      </c>
      <c r="M57" s="141"/>
      <c r="N57" s="32">
        <f t="shared" ca="1" si="234"/>
        <v>0</v>
      </c>
      <c r="O57" s="17">
        <f t="shared" ca="1" si="234"/>
        <v>0</v>
      </c>
      <c r="P57" s="13">
        <f t="shared" ca="1" si="235"/>
        <v>0</v>
      </c>
      <c r="Q57" s="141"/>
      <c r="R57" s="32">
        <f t="shared" ca="1" si="236"/>
        <v>0</v>
      </c>
      <c r="S57" s="17">
        <f t="shared" ca="1" si="236"/>
        <v>0</v>
      </c>
      <c r="T57" s="13">
        <f t="shared" ca="1" si="237"/>
        <v>0</v>
      </c>
      <c r="U57" s="32">
        <f t="shared" ca="1" si="238"/>
        <v>0</v>
      </c>
      <c r="V57" s="17">
        <f t="shared" ca="1" si="238"/>
        <v>0</v>
      </c>
      <c r="W57" s="13">
        <f t="shared" ca="1" si="239"/>
        <v>0</v>
      </c>
      <c r="X57" s="32">
        <f t="shared" ca="1" si="240"/>
        <v>0</v>
      </c>
      <c r="Y57" s="17">
        <f t="shared" ca="1" si="240"/>
        <v>0</v>
      </c>
      <c r="Z57" s="13">
        <f t="shared" ca="1" si="241"/>
        <v>0</v>
      </c>
      <c r="AA57" s="32">
        <f t="shared" ca="1" si="242"/>
        <v>0</v>
      </c>
      <c r="AB57" s="17">
        <f t="shared" ca="1" si="242"/>
        <v>0</v>
      </c>
      <c r="AC57" s="13">
        <f t="shared" ca="1" si="243"/>
        <v>0</v>
      </c>
      <c r="AD57" s="141"/>
      <c r="AE57" s="32">
        <f t="shared" ca="1" si="244"/>
        <v>0</v>
      </c>
      <c r="AF57" s="17">
        <f t="shared" ca="1" si="244"/>
        <v>0</v>
      </c>
      <c r="AG57" s="13">
        <f t="shared" ca="1" si="245"/>
        <v>0</v>
      </c>
      <c r="AH57" s="32">
        <f t="shared" ca="1" si="246"/>
        <v>0</v>
      </c>
      <c r="AI57" s="17">
        <f t="shared" ca="1" si="246"/>
        <v>0</v>
      </c>
      <c r="AJ57" s="13">
        <f t="shared" ca="1" si="247"/>
        <v>0</v>
      </c>
      <c r="AK57" s="32">
        <f t="shared" ca="1" si="248"/>
        <v>0</v>
      </c>
      <c r="AL57" s="17">
        <f t="shared" ca="1" si="248"/>
        <v>0</v>
      </c>
      <c r="AM57" s="13">
        <f t="shared" ca="1" si="249"/>
        <v>0</v>
      </c>
      <c r="AN57" s="32">
        <f t="shared" ca="1" si="250"/>
        <v>0</v>
      </c>
      <c r="AO57" s="17">
        <f t="shared" ca="1" si="250"/>
        <v>0</v>
      </c>
      <c r="AP57" s="13">
        <f t="shared" ca="1" si="251"/>
        <v>0</v>
      </c>
      <c r="AQ57" s="32">
        <f t="shared" ca="1" si="252"/>
        <v>0</v>
      </c>
      <c r="AR57" s="17">
        <f t="shared" ca="1" si="252"/>
        <v>0</v>
      </c>
      <c r="AS57" s="13">
        <f t="shared" ca="1" si="253"/>
        <v>0</v>
      </c>
      <c r="AT57" s="32">
        <f t="shared" ca="1" si="254"/>
        <v>0</v>
      </c>
      <c r="AU57" s="17">
        <f t="shared" ca="1" si="254"/>
        <v>0</v>
      </c>
      <c r="AV57" s="13">
        <f t="shared" ca="1" si="255"/>
        <v>0</v>
      </c>
      <c r="AW57" s="32">
        <f t="shared" ca="1" si="256"/>
        <v>0</v>
      </c>
      <c r="AX57" s="17">
        <f t="shared" ca="1" si="256"/>
        <v>0</v>
      </c>
      <c r="AY57" s="13">
        <f t="shared" ca="1" si="257"/>
        <v>0</v>
      </c>
      <c r="AZ57" s="32">
        <f t="shared" ca="1" si="258"/>
        <v>0</v>
      </c>
      <c r="BA57" s="17">
        <f t="shared" ca="1" si="258"/>
        <v>0</v>
      </c>
      <c r="BB57" s="13">
        <f t="shared" ca="1" si="259"/>
        <v>0</v>
      </c>
      <c r="BC57" s="32">
        <f t="shared" ca="1" si="260"/>
        <v>0</v>
      </c>
      <c r="BD57" s="17">
        <f t="shared" ca="1" si="260"/>
        <v>0</v>
      </c>
      <c r="BE57" s="13">
        <f t="shared" ca="1" si="261"/>
        <v>0</v>
      </c>
      <c r="BF57" s="32">
        <f t="shared" ca="1" si="262"/>
        <v>0</v>
      </c>
      <c r="BG57" s="17">
        <f t="shared" ca="1" si="262"/>
        <v>0</v>
      </c>
      <c r="BH57" s="13">
        <f t="shared" ca="1" si="263"/>
        <v>0</v>
      </c>
      <c r="BI57" s="32">
        <f t="shared" ca="1" si="264"/>
        <v>0</v>
      </c>
      <c r="BJ57" s="17">
        <f t="shared" ca="1" si="264"/>
        <v>0</v>
      </c>
      <c r="BK57" s="13">
        <f t="shared" ca="1" si="265"/>
        <v>0</v>
      </c>
      <c r="BL57" s="32">
        <f t="shared" ca="1" si="266"/>
        <v>0</v>
      </c>
      <c r="BM57" s="17">
        <f t="shared" ca="1" si="266"/>
        <v>0</v>
      </c>
      <c r="BN57" s="13">
        <f t="shared" ca="1" si="267"/>
        <v>0</v>
      </c>
      <c r="BO57" s="159" t="str">
        <f t="shared" si="268"/>
        <v>High Value</v>
      </c>
      <c r="BP57" s="249"/>
    </row>
    <row r="58" spans="1:68" hidden="1" x14ac:dyDescent="0.2">
      <c r="A58" s="6">
        <f>A$32</f>
        <v>70</v>
      </c>
      <c r="B58" s="3" t="str">
        <f t="shared" si="270"/>
        <v>&gt;= 0</v>
      </c>
      <c r="D58" s="238"/>
      <c r="E58" s="79" t="str">
        <f>$E$32</f>
        <v>Opportunity</v>
      </c>
      <c r="F58" s="32">
        <f t="shared" ca="1" si="230"/>
        <v>180140</v>
      </c>
      <c r="G58" s="17">
        <f t="shared" ca="1" si="230"/>
        <v>165254</v>
      </c>
      <c r="H58" s="13">
        <f t="shared" ca="1" si="231"/>
        <v>9.0079513960327734E-2</v>
      </c>
      <c r="I58" s="141"/>
      <c r="J58" s="32">
        <f t="shared" ca="1" si="232"/>
        <v>206643</v>
      </c>
      <c r="K58" s="17">
        <f t="shared" ca="1" si="232"/>
        <v>178175</v>
      </c>
      <c r="L58" s="13">
        <f t="shared" ca="1" si="233"/>
        <v>0.15977550161358214</v>
      </c>
      <c r="M58" s="141"/>
      <c r="N58" s="32">
        <f t="shared" ca="1" si="234"/>
        <v>0</v>
      </c>
      <c r="O58" s="17">
        <f t="shared" ca="1" si="234"/>
        <v>0</v>
      </c>
      <c r="P58" s="13">
        <f t="shared" ca="1" si="235"/>
        <v>0</v>
      </c>
      <c r="Q58" s="141"/>
      <c r="R58" s="32">
        <f t="shared" ca="1" si="236"/>
        <v>0</v>
      </c>
      <c r="S58" s="17">
        <f t="shared" ca="1" si="236"/>
        <v>0</v>
      </c>
      <c r="T58" s="13">
        <f t="shared" ca="1" si="237"/>
        <v>0</v>
      </c>
      <c r="U58" s="32">
        <f t="shared" ca="1" si="238"/>
        <v>0</v>
      </c>
      <c r="V58" s="17">
        <f t="shared" ca="1" si="238"/>
        <v>0</v>
      </c>
      <c r="W58" s="13">
        <f t="shared" ca="1" si="239"/>
        <v>0</v>
      </c>
      <c r="X58" s="32">
        <f t="shared" ca="1" si="240"/>
        <v>0</v>
      </c>
      <c r="Y58" s="17">
        <f t="shared" ca="1" si="240"/>
        <v>0</v>
      </c>
      <c r="Z58" s="13">
        <f t="shared" ca="1" si="241"/>
        <v>0</v>
      </c>
      <c r="AA58" s="32">
        <f t="shared" ca="1" si="242"/>
        <v>0</v>
      </c>
      <c r="AB58" s="17">
        <f t="shared" ca="1" si="242"/>
        <v>0</v>
      </c>
      <c r="AC58" s="13">
        <f t="shared" ca="1" si="243"/>
        <v>0</v>
      </c>
      <c r="AD58" s="141"/>
      <c r="AE58" s="32">
        <f t="shared" ca="1" si="244"/>
        <v>0</v>
      </c>
      <c r="AF58" s="17">
        <f t="shared" ca="1" si="244"/>
        <v>0</v>
      </c>
      <c r="AG58" s="13">
        <f t="shared" ca="1" si="245"/>
        <v>0</v>
      </c>
      <c r="AH58" s="32">
        <f t="shared" ca="1" si="246"/>
        <v>0</v>
      </c>
      <c r="AI58" s="17">
        <f t="shared" ca="1" si="246"/>
        <v>0</v>
      </c>
      <c r="AJ58" s="13">
        <f t="shared" ca="1" si="247"/>
        <v>0</v>
      </c>
      <c r="AK58" s="32">
        <f t="shared" ca="1" si="248"/>
        <v>0</v>
      </c>
      <c r="AL58" s="17">
        <f t="shared" ca="1" si="248"/>
        <v>0</v>
      </c>
      <c r="AM58" s="13">
        <f t="shared" ca="1" si="249"/>
        <v>0</v>
      </c>
      <c r="AN58" s="32">
        <f t="shared" ca="1" si="250"/>
        <v>0</v>
      </c>
      <c r="AO58" s="17">
        <f t="shared" ca="1" si="250"/>
        <v>0</v>
      </c>
      <c r="AP58" s="13">
        <f t="shared" ca="1" si="251"/>
        <v>0</v>
      </c>
      <c r="AQ58" s="32">
        <f t="shared" ca="1" si="252"/>
        <v>0</v>
      </c>
      <c r="AR58" s="17">
        <f t="shared" ca="1" si="252"/>
        <v>0</v>
      </c>
      <c r="AS58" s="13">
        <f t="shared" ca="1" si="253"/>
        <v>0</v>
      </c>
      <c r="AT58" s="32">
        <f t="shared" ca="1" si="254"/>
        <v>0</v>
      </c>
      <c r="AU58" s="17">
        <f t="shared" ca="1" si="254"/>
        <v>0</v>
      </c>
      <c r="AV58" s="13">
        <f t="shared" ca="1" si="255"/>
        <v>0</v>
      </c>
      <c r="AW58" s="32">
        <f t="shared" ca="1" si="256"/>
        <v>0</v>
      </c>
      <c r="AX58" s="17">
        <f t="shared" ca="1" si="256"/>
        <v>0</v>
      </c>
      <c r="AY58" s="13">
        <f t="shared" ca="1" si="257"/>
        <v>0</v>
      </c>
      <c r="AZ58" s="32">
        <f t="shared" ca="1" si="258"/>
        <v>0</v>
      </c>
      <c r="BA58" s="17">
        <f t="shared" ca="1" si="258"/>
        <v>0</v>
      </c>
      <c r="BB58" s="13">
        <f t="shared" ca="1" si="259"/>
        <v>0</v>
      </c>
      <c r="BC58" s="32">
        <f t="shared" ca="1" si="260"/>
        <v>0</v>
      </c>
      <c r="BD58" s="17">
        <f t="shared" ca="1" si="260"/>
        <v>0</v>
      </c>
      <c r="BE58" s="13">
        <f t="shared" ca="1" si="261"/>
        <v>0</v>
      </c>
      <c r="BF58" s="32">
        <f t="shared" ca="1" si="262"/>
        <v>0</v>
      </c>
      <c r="BG58" s="17">
        <f t="shared" ca="1" si="262"/>
        <v>0</v>
      </c>
      <c r="BH58" s="13">
        <f t="shared" ca="1" si="263"/>
        <v>0</v>
      </c>
      <c r="BI58" s="32">
        <f t="shared" ca="1" si="264"/>
        <v>0</v>
      </c>
      <c r="BJ58" s="17">
        <f t="shared" ca="1" si="264"/>
        <v>0</v>
      </c>
      <c r="BK58" s="13">
        <f t="shared" ca="1" si="265"/>
        <v>0</v>
      </c>
      <c r="BL58" s="32">
        <f t="shared" ca="1" si="266"/>
        <v>0</v>
      </c>
      <c r="BM58" s="17">
        <f t="shared" ca="1" si="266"/>
        <v>0</v>
      </c>
      <c r="BN58" s="13">
        <f t="shared" ca="1" si="267"/>
        <v>0</v>
      </c>
      <c r="BO58" s="159" t="str">
        <f t="shared" si="268"/>
        <v>Opportunity</v>
      </c>
      <c r="BP58" s="250"/>
    </row>
    <row r="59" spans="1:68" hidden="1" x14ac:dyDescent="0.2">
      <c r="A59" s="6">
        <f t="shared" ref="A59:B59" si="271">A$33</f>
        <v>100</v>
      </c>
      <c r="B59" s="3" t="str">
        <f t="shared" si="271"/>
        <v>&gt;= 0</v>
      </c>
      <c r="D59" s="239"/>
      <c r="E59" s="78" t="str">
        <f>$E$33</f>
        <v>Marginal</v>
      </c>
      <c r="F59" s="125">
        <f t="shared" ca="1" si="230"/>
        <v>81661</v>
      </c>
      <c r="G59" s="99">
        <f t="shared" ca="1" si="230"/>
        <v>73678</v>
      </c>
      <c r="H59" s="100">
        <f t="shared" ca="1" si="231"/>
        <v>0.10834984662993023</v>
      </c>
      <c r="I59" s="141"/>
      <c r="J59" s="125">
        <f t="shared" ca="1" si="232"/>
        <v>92054</v>
      </c>
      <c r="K59" s="99">
        <f t="shared" ca="1" si="232"/>
        <v>81036</v>
      </c>
      <c r="L59" s="100">
        <f t="shared" ca="1" si="233"/>
        <v>0.13596426279678167</v>
      </c>
      <c r="M59" s="141"/>
      <c r="N59" s="125">
        <f t="shared" ca="1" si="234"/>
        <v>0</v>
      </c>
      <c r="O59" s="99">
        <f t="shared" ca="1" si="234"/>
        <v>0</v>
      </c>
      <c r="P59" s="100">
        <f t="shared" ca="1" si="235"/>
        <v>0</v>
      </c>
      <c r="Q59" s="141"/>
      <c r="R59" s="125">
        <f t="shared" ca="1" si="236"/>
        <v>0</v>
      </c>
      <c r="S59" s="99">
        <f t="shared" ca="1" si="236"/>
        <v>0</v>
      </c>
      <c r="T59" s="100">
        <f t="shared" ca="1" si="237"/>
        <v>0</v>
      </c>
      <c r="U59" s="125">
        <f t="shared" ca="1" si="238"/>
        <v>0</v>
      </c>
      <c r="V59" s="99">
        <f t="shared" ca="1" si="238"/>
        <v>0</v>
      </c>
      <c r="W59" s="100">
        <f t="shared" ca="1" si="239"/>
        <v>0</v>
      </c>
      <c r="X59" s="125">
        <f t="shared" ca="1" si="240"/>
        <v>0</v>
      </c>
      <c r="Y59" s="99">
        <f t="shared" ca="1" si="240"/>
        <v>0</v>
      </c>
      <c r="Z59" s="100">
        <f t="shared" ca="1" si="241"/>
        <v>0</v>
      </c>
      <c r="AA59" s="125">
        <f t="shared" ca="1" si="242"/>
        <v>0</v>
      </c>
      <c r="AB59" s="99">
        <f t="shared" ca="1" si="242"/>
        <v>0</v>
      </c>
      <c r="AC59" s="100">
        <f t="shared" ca="1" si="243"/>
        <v>0</v>
      </c>
      <c r="AD59" s="141"/>
      <c r="AE59" s="125">
        <f t="shared" ca="1" si="244"/>
        <v>0</v>
      </c>
      <c r="AF59" s="99">
        <f t="shared" ca="1" si="244"/>
        <v>0</v>
      </c>
      <c r="AG59" s="100">
        <f t="shared" ca="1" si="245"/>
        <v>0</v>
      </c>
      <c r="AH59" s="125">
        <f t="shared" ca="1" si="246"/>
        <v>0</v>
      </c>
      <c r="AI59" s="99">
        <f t="shared" ca="1" si="246"/>
        <v>0</v>
      </c>
      <c r="AJ59" s="100">
        <f t="shared" ca="1" si="247"/>
        <v>0</v>
      </c>
      <c r="AK59" s="125">
        <f t="shared" ca="1" si="248"/>
        <v>0</v>
      </c>
      <c r="AL59" s="99">
        <f t="shared" ca="1" si="248"/>
        <v>0</v>
      </c>
      <c r="AM59" s="100">
        <f t="shared" ca="1" si="249"/>
        <v>0</v>
      </c>
      <c r="AN59" s="125">
        <f t="shared" ca="1" si="250"/>
        <v>0</v>
      </c>
      <c r="AO59" s="99">
        <f t="shared" ca="1" si="250"/>
        <v>0</v>
      </c>
      <c r="AP59" s="100">
        <f t="shared" ca="1" si="251"/>
        <v>0</v>
      </c>
      <c r="AQ59" s="125">
        <f t="shared" ca="1" si="252"/>
        <v>0</v>
      </c>
      <c r="AR59" s="99">
        <f t="shared" ca="1" si="252"/>
        <v>0</v>
      </c>
      <c r="AS59" s="100">
        <f t="shared" ca="1" si="253"/>
        <v>0</v>
      </c>
      <c r="AT59" s="125">
        <f t="shared" ca="1" si="254"/>
        <v>0</v>
      </c>
      <c r="AU59" s="99">
        <f t="shared" ca="1" si="254"/>
        <v>0</v>
      </c>
      <c r="AV59" s="100">
        <f t="shared" ca="1" si="255"/>
        <v>0</v>
      </c>
      <c r="AW59" s="125">
        <f t="shared" ca="1" si="256"/>
        <v>0</v>
      </c>
      <c r="AX59" s="99">
        <f t="shared" ca="1" si="256"/>
        <v>0</v>
      </c>
      <c r="AY59" s="100">
        <f t="shared" ca="1" si="257"/>
        <v>0</v>
      </c>
      <c r="AZ59" s="125">
        <f t="shared" ca="1" si="258"/>
        <v>0</v>
      </c>
      <c r="BA59" s="99">
        <f t="shared" ca="1" si="258"/>
        <v>0</v>
      </c>
      <c r="BB59" s="100">
        <f t="shared" ca="1" si="259"/>
        <v>0</v>
      </c>
      <c r="BC59" s="125">
        <f t="shared" ca="1" si="260"/>
        <v>0</v>
      </c>
      <c r="BD59" s="99">
        <f t="shared" ca="1" si="260"/>
        <v>0</v>
      </c>
      <c r="BE59" s="100">
        <f t="shared" ca="1" si="261"/>
        <v>0</v>
      </c>
      <c r="BF59" s="125">
        <f t="shared" ca="1" si="262"/>
        <v>0</v>
      </c>
      <c r="BG59" s="99">
        <f t="shared" ca="1" si="262"/>
        <v>0</v>
      </c>
      <c r="BH59" s="100">
        <f t="shared" ca="1" si="263"/>
        <v>0</v>
      </c>
      <c r="BI59" s="125">
        <f t="shared" ca="1" si="264"/>
        <v>0</v>
      </c>
      <c r="BJ59" s="99">
        <f t="shared" ca="1" si="264"/>
        <v>0</v>
      </c>
      <c r="BK59" s="100">
        <f t="shared" ca="1" si="265"/>
        <v>0</v>
      </c>
      <c r="BL59" s="125">
        <f t="shared" ca="1" si="266"/>
        <v>0</v>
      </c>
      <c r="BM59" s="99">
        <f t="shared" ca="1" si="266"/>
        <v>0</v>
      </c>
      <c r="BN59" s="100">
        <f t="shared" ca="1" si="267"/>
        <v>0</v>
      </c>
      <c r="BO59" s="156" t="str">
        <f t="shared" si="268"/>
        <v>Marginal</v>
      </c>
      <c r="BP59" s="251"/>
    </row>
    <row r="60" spans="1:68" ht="13.5" hidden="1" customHeight="1" thickBot="1" x14ac:dyDescent="0.25">
      <c r="A60" s="6" t="str">
        <f>A$29</f>
        <v>&gt;= 1</v>
      </c>
      <c r="B60" s="3" t="str">
        <f t="shared" ref="B60" si="272">B$29</f>
        <v>&gt;= 0</v>
      </c>
      <c r="D60" s="240" t="s">
        <v>158</v>
      </c>
      <c r="E60" s="135" t="str">
        <f>$E$29</f>
        <v>Total Active</v>
      </c>
      <c r="F60" s="123">
        <f t="shared" ref="F60:G64" ca="1" si="273">SUMIFS(CUST_COUNT_T, CHANNEL_COUNT, $A$2, IS_JJCC, $B$2, CUST_GROUP, $A60, RECENCY_GROUP, $B60, TIMEFRAME, F$2, IS_RETAINED, "Y")</f>
        <v>372719</v>
      </c>
      <c r="G60" s="117">
        <f t="shared" ca="1" si="273"/>
        <v>328905</v>
      </c>
      <c r="H60" s="115">
        <f t="shared" ca="1" si="231"/>
        <v>0.13321171766923579</v>
      </c>
      <c r="I60" s="141"/>
      <c r="J60" s="123">
        <f t="shared" ref="J60:K64" ca="1" si="274">SUMIFS(CUST_COUNT_T, CHANNEL_COUNT, $A$2, IS_JJCC, $B$2, CUST_GROUP, $A60, RECENCY_GROUP, $B60, TIMEFRAME, J$2, IS_RETAINED, "Y")</f>
        <v>427484</v>
      </c>
      <c r="K60" s="117">
        <f t="shared" ca="1" si="274"/>
        <v>368068</v>
      </c>
      <c r="L60" s="115">
        <f t="shared" ca="1" si="233"/>
        <v>0.16142669289370443</v>
      </c>
      <c r="M60" s="141"/>
      <c r="N60" s="123">
        <f t="shared" ref="N60:O64" ca="1" si="275">SUMIFS(CUST_COUNT_T, CHANNEL_COUNT, $A$2, IS_JJCC, $B$2, CUST_GROUP, $A60, RECENCY_GROUP, $B60, TIMEFRAME, N$2, IS_RETAINED, "Y")</f>
        <v>0</v>
      </c>
      <c r="O60" s="117">
        <f t="shared" ca="1" si="275"/>
        <v>0</v>
      </c>
      <c r="P60" s="115">
        <f t="shared" ca="1" si="235"/>
        <v>0</v>
      </c>
      <c r="Q60" s="141"/>
      <c r="R60" s="123">
        <f t="shared" ref="R60:S64" ca="1" si="276">SUMIFS(CUST_COUNT_T, CHANNEL_COUNT, $A$2, IS_JJCC, $B$2, CUST_GROUP, $A60, RECENCY_GROUP, $B60, TIMEFRAME, R$2, IS_RETAINED, "Y")</f>
        <v>0</v>
      </c>
      <c r="S60" s="117">
        <f t="shared" ca="1" si="276"/>
        <v>0</v>
      </c>
      <c r="T60" s="115">
        <f t="shared" ca="1" si="237"/>
        <v>0</v>
      </c>
      <c r="U60" s="123">
        <f t="shared" ref="U60:V64" ca="1" si="277">SUMIFS(CUST_COUNT_T, CHANNEL_COUNT, $A$2, IS_JJCC, $B$2, CUST_GROUP, $A60, RECENCY_GROUP, $B60, TIMEFRAME, U$2, IS_RETAINED, "Y")</f>
        <v>0</v>
      </c>
      <c r="V60" s="117">
        <f t="shared" ca="1" si="277"/>
        <v>0</v>
      </c>
      <c r="W60" s="115">
        <f t="shared" ca="1" si="239"/>
        <v>0</v>
      </c>
      <c r="X60" s="123">
        <f t="shared" ref="X60:Y64" ca="1" si="278">SUMIFS(CUST_COUNT_T, CHANNEL_COUNT, $A$2, IS_JJCC, $B$2, CUST_GROUP, $A60, RECENCY_GROUP, $B60, TIMEFRAME, X$2, IS_RETAINED, "Y")</f>
        <v>0</v>
      </c>
      <c r="Y60" s="117">
        <f t="shared" ca="1" si="278"/>
        <v>0</v>
      </c>
      <c r="Z60" s="115">
        <f t="shared" ca="1" si="241"/>
        <v>0</v>
      </c>
      <c r="AA60" s="123">
        <f t="shared" ref="AA60:AB64" ca="1" si="279">SUMIFS(CUST_COUNT_T, CHANNEL_COUNT, $A$2, IS_JJCC, $B$2, CUST_GROUP, $A60, RECENCY_GROUP, $B60, TIMEFRAME, AA$2, IS_RETAINED, "Y")</f>
        <v>0</v>
      </c>
      <c r="AB60" s="117">
        <f t="shared" ca="1" si="279"/>
        <v>0</v>
      </c>
      <c r="AC60" s="115">
        <f t="shared" ca="1" si="243"/>
        <v>0</v>
      </c>
      <c r="AD60" s="141"/>
      <c r="AE60" s="123">
        <f t="shared" ref="AE60:AF64" ca="1" si="280">SUMIFS(CUST_COUNT_T, CHANNEL_COUNT, $A$2, IS_JJCC, $B$2, CUST_GROUP, $A60, RECENCY_GROUP, $B60, TIMEFRAME, AE$2, IS_RETAINED, "Y")</f>
        <v>0</v>
      </c>
      <c r="AF60" s="117">
        <f t="shared" ca="1" si="280"/>
        <v>0</v>
      </c>
      <c r="AG60" s="115">
        <f t="shared" ca="1" si="245"/>
        <v>0</v>
      </c>
      <c r="AH60" s="123">
        <f t="shared" ref="AH60:AI64" ca="1" si="281">SUMIFS(CUST_COUNT_T, CHANNEL_COUNT, $A$2, IS_JJCC, $B$2, CUST_GROUP, $A60, RECENCY_GROUP, $B60, TIMEFRAME, AH$2, IS_RETAINED, "Y")</f>
        <v>0</v>
      </c>
      <c r="AI60" s="117">
        <f t="shared" ca="1" si="281"/>
        <v>0</v>
      </c>
      <c r="AJ60" s="115">
        <f t="shared" ca="1" si="247"/>
        <v>0</v>
      </c>
      <c r="AK60" s="123">
        <f t="shared" ref="AK60:AL64" ca="1" si="282">SUMIFS(CUST_COUNT_T, CHANNEL_COUNT, $A$2, IS_JJCC, $B$2, CUST_GROUP, $A60, RECENCY_GROUP, $B60, TIMEFRAME, AK$2, IS_RETAINED, "Y")</f>
        <v>0</v>
      </c>
      <c r="AL60" s="117">
        <f t="shared" ca="1" si="282"/>
        <v>0</v>
      </c>
      <c r="AM60" s="115">
        <f t="shared" ca="1" si="249"/>
        <v>0</v>
      </c>
      <c r="AN60" s="123">
        <f t="shared" ref="AN60:AO64" ca="1" si="283">SUMIFS(CUST_COUNT_T, CHANNEL_COUNT, $A$2, IS_JJCC, $B$2, CUST_GROUP, $A60, RECENCY_GROUP, $B60, TIMEFRAME, AN$2, IS_RETAINED, "Y")</f>
        <v>0</v>
      </c>
      <c r="AO60" s="117">
        <f t="shared" ca="1" si="283"/>
        <v>0</v>
      </c>
      <c r="AP60" s="115">
        <f t="shared" ca="1" si="251"/>
        <v>0</v>
      </c>
      <c r="AQ60" s="123">
        <f t="shared" ref="AQ60:AR64" ca="1" si="284">SUMIFS(CUST_COUNT_T, CHANNEL_COUNT, $A$2, IS_JJCC, $B$2, CUST_GROUP, $A60, RECENCY_GROUP, $B60, TIMEFRAME, AQ$2, IS_RETAINED, "Y")</f>
        <v>0</v>
      </c>
      <c r="AR60" s="117">
        <f t="shared" ca="1" si="284"/>
        <v>0</v>
      </c>
      <c r="AS60" s="115">
        <f t="shared" ca="1" si="253"/>
        <v>0</v>
      </c>
      <c r="AT60" s="123">
        <f t="shared" ref="AT60:AU64" ca="1" si="285">SUMIFS(CUST_COUNT_T, CHANNEL_COUNT, $A$2, IS_JJCC, $B$2, CUST_GROUP, $A60, RECENCY_GROUP, $B60, TIMEFRAME, AT$2, IS_RETAINED, "Y")</f>
        <v>0</v>
      </c>
      <c r="AU60" s="117">
        <f t="shared" ca="1" si="285"/>
        <v>0</v>
      </c>
      <c r="AV60" s="115">
        <f t="shared" ca="1" si="255"/>
        <v>0</v>
      </c>
      <c r="AW60" s="123">
        <f t="shared" ref="AW60:AX64" ca="1" si="286">SUMIFS(CUST_COUNT_T, CHANNEL_COUNT, $A$2, IS_JJCC, $B$2, CUST_GROUP, $A60, RECENCY_GROUP, $B60, TIMEFRAME, AW$2, IS_RETAINED, "Y")</f>
        <v>0</v>
      </c>
      <c r="AX60" s="117">
        <f t="shared" ca="1" si="286"/>
        <v>0</v>
      </c>
      <c r="AY60" s="115">
        <f t="shared" ca="1" si="257"/>
        <v>0</v>
      </c>
      <c r="AZ60" s="123">
        <f t="shared" ref="AZ60:BA64" ca="1" si="287">SUMIFS(CUST_COUNT_T, CHANNEL_COUNT, $A$2, IS_JJCC, $B$2, CUST_GROUP, $A60, RECENCY_GROUP, $B60, TIMEFRAME, AZ$2, IS_RETAINED, "Y")</f>
        <v>0</v>
      </c>
      <c r="BA60" s="117">
        <f t="shared" ca="1" si="287"/>
        <v>0</v>
      </c>
      <c r="BB60" s="115">
        <f t="shared" ca="1" si="259"/>
        <v>0</v>
      </c>
      <c r="BC60" s="123">
        <f t="shared" ref="BC60:BD64" ca="1" si="288">SUMIFS(CUST_COUNT_T, CHANNEL_COUNT, $A$2, IS_JJCC, $B$2, CUST_GROUP, $A60, RECENCY_GROUP, $B60, TIMEFRAME, BC$2, IS_RETAINED, "Y")</f>
        <v>0</v>
      </c>
      <c r="BD60" s="117">
        <f t="shared" ca="1" si="288"/>
        <v>0</v>
      </c>
      <c r="BE60" s="115">
        <f t="shared" ca="1" si="261"/>
        <v>0</v>
      </c>
      <c r="BF60" s="123">
        <f t="shared" ref="BF60:BG64" ca="1" si="289">SUMIFS(CUST_COUNT_T, CHANNEL_COUNT, $A$2, IS_JJCC, $B$2, CUST_GROUP, $A60, RECENCY_GROUP, $B60, TIMEFRAME, BF$2, IS_RETAINED, "Y")</f>
        <v>0</v>
      </c>
      <c r="BG60" s="117">
        <f t="shared" ca="1" si="289"/>
        <v>0</v>
      </c>
      <c r="BH60" s="115">
        <f t="shared" ca="1" si="263"/>
        <v>0</v>
      </c>
      <c r="BI60" s="123">
        <f t="shared" ref="BI60:BJ64" ca="1" si="290">SUMIFS(CUST_COUNT_T, CHANNEL_COUNT, $A$2, IS_JJCC, $B$2, CUST_GROUP, $A60, RECENCY_GROUP, $B60, TIMEFRAME, BI$2, IS_RETAINED, "Y")</f>
        <v>0</v>
      </c>
      <c r="BJ60" s="117">
        <f t="shared" ca="1" si="290"/>
        <v>0</v>
      </c>
      <c r="BK60" s="115">
        <f t="shared" ca="1" si="265"/>
        <v>0</v>
      </c>
      <c r="BL60" s="123">
        <f t="shared" ref="BL60:BM64" ca="1" si="291">SUMIFS(CUST_COUNT_T, CHANNEL_COUNT, $A$2, IS_JJCC, $B$2, CUST_GROUP, $A60, RECENCY_GROUP, $B60, TIMEFRAME, BL$2, IS_RETAINED, "Y")</f>
        <v>0</v>
      </c>
      <c r="BM60" s="117">
        <f t="shared" ca="1" si="291"/>
        <v>0</v>
      </c>
      <c r="BN60" s="115">
        <f t="shared" ca="1" si="267"/>
        <v>0</v>
      </c>
      <c r="BO60" s="158" t="str">
        <f t="shared" si="268"/>
        <v>Total Active</v>
      </c>
      <c r="BP60" s="245" t="str">
        <f>$D60</f>
        <v>RETAINED</v>
      </c>
    </row>
    <row r="61" spans="1:68" ht="15" hidden="1" thickTop="1" x14ac:dyDescent="0.2">
      <c r="A61" s="6">
        <f>A$30</f>
        <v>5</v>
      </c>
      <c r="B61" s="3" t="str">
        <f t="shared" ref="B61" si="292">B$30</f>
        <v>&gt;= 0</v>
      </c>
      <c r="D61" s="241"/>
      <c r="E61" s="136" t="str">
        <f>$E$30</f>
        <v>Elite</v>
      </c>
      <c r="F61" s="124">
        <f t="shared" ca="1" si="273"/>
        <v>46995</v>
      </c>
      <c r="G61" s="110">
        <f t="shared" ca="1" si="273"/>
        <v>44507</v>
      </c>
      <c r="H61" s="108">
        <f t="shared" ca="1" si="231"/>
        <v>5.5901318893657174E-2</v>
      </c>
      <c r="I61" s="141"/>
      <c r="J61" s="124">
        <f t="shared" ca="1" si="274"/>
        <v>53428</v>
      </c>
      <c r="K61" s="110">
        <f t="shared" ca="1" si="274"/>
        <v>46315</v>
      </c>
      <c r="L61" s="108">
        <f t="shared" ca="1" si="233"/>
        <v>0.15357875418330993</v>
      </c>
      <c r="M61" s="141"/>
      <c r="N61" s="124">
        <f t="shared" ca="1" si="275"/>
        <v>0</v>
      </c>
      <c r="O61" s="110">
        <f t="shared" ca="1" si="275"/>
        <v>0</v>
      </c>
      <c r="P61" s="108">
        <f t="shared" ca="1" si="235"/>
        <v>0</v>
      </c>
      <c r="Q61" s="141"/>
      <c r="R61" s="124">
        <f t="shared" ca="1" si="276"/>
        <v>0</v>
      </c>
      <c r="S61" s="110">
        <f t="shared" ca="1" si="276"/>
        <v>0</v>
      </c>
      <c r="T61" s="108">
        <f t="shared" ca="1" si="237"/>
        <v>0</v>
      </c>
      <c r="U61" s="124">
        <f t="shared" ca="1" si="277"/>
        <v>0</v>
      </c>
      <c r="V61" s="110">
        <f t="shared" ca="1" si="277"/>
        <v>0</v>
      </c>
      <c r="W61" s="108">
        <f t="shared" ca="1" si="239"/>
        <v>0</v>
      </c>
      <c r="X61" s="124">
        <f t="shared" ca="1" si="278"/>
        <v>0</v>
      </c>
      <c r="Y61" s="110">
        <f t="shared" ca="1" si="278"/>
        <v>0</v>
      </c>
      <c r="Z61" s="108">
        <f t="shared" ca="1" si="241"/>
        <v>0</v>
      </c>
      <c r="AA61" s="124">
        <f t="shared" ca="1" si="279"/>
        <v>0</v>
      </c>
      <c r="AB61" s="110">
        <f t="shared" ca="1" si="279"/>
        <v>0</v>
      </c>
      <c r="AC61" s="108">
        <f t="shared" ca="1" si="243"/>
        <v>0</v>
      </c>
      <c r="AD61" s="141"/>
      <c r="AE61" s="124">
        <f t="shared" ca="1" si="280"/>
        <v>0</v>
      </c>
      <c r="AF61" s="110">
        <f t="shared" ca="1" si="280"/>
        <v>0</v>
      </c>
      <c r="AG61" s="108">
        <f t="shared" ca="1" si="245"/>
        <v>0</v>
      </c>
      <c r="AH61" s="124">
        <f t="shared" ca="1" si="281"/>
        <v>0</v>
      </c>
      <c r="AI61" s="110">
        <f t="shared" ca="1" si="281"/>
        <v>0</v>
      </c>
      <c r="AJ61" s="108">
        <f t="shared" ca="1" si="247"/>
        <v>0</v>
      </c>
      <c r="AK61" s="124">
        <f t="shared" ca="1" si="282"/>
        <v>0</v>
      </c>
      <c r="AL61" s="110">
        <f t="shared" ca="1" si="282"/>
        <v>0</v>
      </c>
      <c r="AM61" s="108">
        <f t="shared" ca="1" si="249"/>
        <v>0</v>
      </c>
      <c r="AN61" s="124">
        <f t="shared" ca="1" si="283"/>
        <v>0</v>
      </c>
      <c r="AO61" s="110">
        <f t="shared" ca="1" si="283"/>
        <v>0</v>
      </c>
      <c r="AP61" s="108">
        <f t="shared" ca="1" si="251"/>
        <v>0</v>
      </c>
      <c r="AQ61" s="124">
        <f t="shared" ca="1" si="284"/>
        <v>0</v>
      </c>
      <c r="AR61" s="110">
        <f t="shared" ca="1" si="284"/>
        <v>0</v>
      </c>
      <c r="AS61" s="108">
        <f t="shared" ca="1" si="253"/>
        <v>0</v>
      </c>
      <c r="AT61" s="124">
        <f t="shared" ca="1" si="285"/>
        <v>0</v>
      </c>
      <c r="AU61" s="110">
        <f t="shared" ca="1" si="285"/>
        <v>0</v>
      </c>
      <c r="AV61" s="108">
        <f t="shared" ca="1" si="255"/>
        <v>0</v>
      </c>
      <c r="AW61" s="124">
        <f t="shared" ca="1" si="286"/>
        <v>0</v>
      </c>
      <c r="AX61" s="110">
        <f t="shared" ca="1" si="286"/>
        <v>0</v>
      </c>
      <c r="AY61" s="108">
        <f t="shared" ca="1" si="257"/>
        <v>0</v>
      </c>
      <c r="AZ61" s="124">
        <f t="shared" ca="1" si="287"/>
        <v>0</v>
      </c>
      <c r="BA61" s="110">
        <f t="shared" ca="1" si="287"/>
        <v>0</v>
      </c>
      <c r="BB61" s="108">
        <f t="shared" ca="1" si="259"/>
        <v>0</v>
      </c>
      <c r="BC61" s="124">
        <f t="shared" ca="1" si="288"/>
        <v>0</v>
      </c>
      <c r="BD61" s="110">
        <f t="shared" ca="1" si="288"/>
        <v>0</v>
      </c>
      <c r="BE61" s="108">
        <f t="shared" ca="1" si="261"/>
        <v>0</v>
      </c>
      <c r="BF61" s="124">
        <f t="shared" ca="1" si="289"/>
        <v>0</v>
      </c>
      <c r="BG61" s="110">
        <f t="shared" ca="1" si="289"/>
        <v>0</v>
      </c>
      <c r="BH61" s="108">
        <f t="shared" ca="1" si="263"/>
        <v>0</v>
      </c>
      <c r="BI61" s="124">
        <f t="shared" ca="1" si="290"/>
        <v>0</v>
      </c>
      <c r="BJ61" s="110">
        <f t="shared" ca="1" si="290"/>
        <v>0</v>
      </c>
      <c r="BK61" s="108">
        <f t="shared" ca="1" si="265"/>
        <v>0</v>
      </c>
      <c r="BL61" s="124">
        <f t="shared" ca="1" si="291"/>
        <v>0</v>
      </c>
      <c r="BM61" s="110">
        <f t="shared" ca="1" si="291"/>
        <v>0</v>
      </c>
      <c r="BN61" s="108">
        <f t="shared" ca="1" si="267"/>
        <v>0</v>
      </c>
      <c r="BO61" s="152" t="str">
        <f t="shared" si="268"/>
        <v>Elite</v>
      </c>
      <c r="BP61" s="246"/>
    </row>
    <row r="62" spans="1:68" hidden="1" x14ac:dyDescent="0.2">
      <c r="A62" s="6">
        <f>A$31</f>
        <v>30</v>
      </c>
      <c r="B62" s="3" t="str">
        <f t="shared" ref="B62:B63" si="293">B$31</f>
        <v>&gt;= 0</v>
      </c>
      <c r="D62" s="241"/>
      <c r="E62" s="79" t="str">
        <f>$E$31</f>
        <v>High Value</v>
      </c>
      <c r="F62" s="32">
        <f t="shared" ca="1" si="273"/>
        <v>161057</v>
      </c>
      <c r="G62" s="17">
        <f t="shared" ca="1" si="273"/>
        <v>144679</v>
      </c>
      <c r="H62" s="13">
        <f t="shared" ca="1" si="231"/>
        <v>0.11320233067687778</v>
      </c>
      <c r="I62" s="141"/>
      <c r="J62" s="32">
        <f t="shared" ca="1" si="274"/>
        <v>186247</v>
      </c>
      <c r="K62" s="17">
        <f t="shared" ca="1" si="274"/>
        <v>159007</v>
      </c>
      <c r="L62" s="13">
        <f t="shared" ca="1" si="233"/>
        <v>0.17131321262585925</v>
      </c>
      <c r="M62" s="141"/>
      <c r="N62" s="32">
        <f t="shared" ca="1" si="275"/>
        <v>0</v>
      </c>
      <c r="O62" s="17">
        <f t="shared" ca="1" si="275"/>
        <v>0</v>
      </c>
      <c r="P62" s="13">
        <f t="shared" ca="1" si="235"/>
        <v>0</v>
      </c>
      <c r="Q62" s="141"/>
      <c r="R62" s="32">
        <f t="shared" ca="1" si="276"/>
        <v>0</v>
      </c>
      <c r="S62" s="17">
        <f t="shared" ca="1" si="276"/>
        <v>0</v>
      </c>
      <c r="T62" s="13">
        <f t="shared" ca="1" si="237"/>
        <v>0</v>
      </c>
      <c r="U62" s="32">
        <f t="shared" ca="1" si="277"/>
        <v>0</v>
      </c>
      <c r="V62" s="17">
        <f t="shared" ca="1" si="277"/>
        <v>0</v>
      </c>
      <c r="W62" s="13">
        <f t="shared" ca="1" si="239"/>
        <v>0</v>
      </c>
      <c r="X62" s="32">
        <f t="shared" ca="1" si="278"/>
        <v>0</v>
      </c>
      <c r="Y62" s="17">
        <f t="shared" ca="1" si="278"/>
        <v>0</v>
      </c>
      <c r="Z62" s="13">
        <f t="shared" ca="1" si="241"/>
        <v>0</v>
      </c>
      <c r="AA62" s="32">
        <f t="shared" ca="1" si="279"/>
        <v>0</v>
      </c>
      <c r="AB62" s="17">
        <f t="shared" ca="1" si="279"/>
        <v>0</v>
      </c>
      <c r="AC62" s="13">
        <f t="shared" ca="1" si="243"/>
        <v>0</v>
      </c>
      <c r="AD62" s="141"/>
      <c r="AE62" s="32">
        <f t="shared" ca="1" si="280"/>
        <v>0</v>
      </c>
      <c r="AF62" s="17">
        <f t="shared" ca="1" si="280"/>
        <v>0</v>
      </c>
      <c r="AG62" s="13">
        <f t="shared" ca="1" si="245"/>
        <v>0</v>
      </c>
      <c r="AH62" s="32">
        <f t="shared" ca="1" si="281"/>
        <v>0</v>
      </c>
      <c r="AI62" s="17">
        <f t="shared" ca="1" si="281"/>
        <v>0</v>
      </c>
      <c r="AJ62" s="13">
        <f t="shared" ca="1" si="247"/>
        <v>0</v>
      </c>
      <c r="AK62" s="32">
        <f t="shared" ca="1" si="282"/>
        <v>0</v>
      </c>
      <c r="AL62" s="17">
        <f t="shared" ca="1" si="282"/>
        <v>0</v>
      </c>
      <c r="AM62" s="13">
        <f t="shared" ca="1" si="249"/>
        <v>0</v>
      </c>
      <c r="AN62" s="32">
        <f t="shared" ca="1" si="283"/>
        <v>0</v>
      </c>
      <c r="AO62" s="17">
        <f t="shared" ca="1" si="283"/>
        <v>0</v>
      </c>
      <c r="AP62" s="13">
        <f t="shared" ca="1" si="251"/>
        <v>0</v>
      </c>
      <c r="AQ62" s="32">
        <f t="shared" ca="1" si="284"/>
        <v>0</v>
      </c>
      <c r="AR62" s="17">
        <f t="shared" ca="1" si="284"/>
        <v>0</v>
      </c>
      <c r="AS62" s="13">
        <f t="shared" ca="1" si="253"/>
        <v>0</v>
      </c>
      <c r="AT62" s="32">
        <f t="shared" ca="1" si="285"/>
        <v>0</v>
      </c>
      <c r="AU62" s="17">
        <f t="shared" ca="1" si="285"/>
        <v>0</v>
      </c>
      <c r="AV62" s="13">
        <f t="shared" ca="1" si="255"/>
        <v>0</v>
      </c>
      <c r="AW62" s="32">
        <f t="shared" ca="1" si="286"/>
        <v>0</v>
      </c>
      <c r="AX62" s="17">
        <f t="shared" ca="1" si="286"/>
        <v>0</v>
      </c>
      <c r="AY62" s="13">
        <f t="shared" ca="1" si="257"/>
        <v>0</v>
      </c>
      <c r="AZ62" s="32">
        <f t="shared" ca="1" si="287"/>
        <v>0</v>
      </c>
      <c r="BA62" s="17">
        <f t="shared" ca="1" si="287"/>
        <v>0</v>
      </c>
      <c r="BB62" s="13">
        <f t="shared" ca="1" si="259"/>
        <v>0</v>
      </c>
      <c r="BC62" s="32">
        <f t="shared" ca="1" si="288"/>
        <v>0</v>
      </c>
      <c r="BD62" s="17">
        <f t="shared" ca="1" si="288"/>
        <v>0</v>
      </c>
      <c r="BE62" s="13">
        <f t="shared" ca="1" si="261"/>
        <v>0</v>
      </c>
      <c r="BF62" s="32">
        <f t="shared" ca="1" si="289"/>
        <v>0</v>
      </c>
      <c r="BG62" s="17">
        <f t="shared" ca="1" si="289"/>
        <v>0</v>
      </c>
      <c r="BH62" s="13">
        <f t="shared" ca="1" si="263"/>
        <v>0</v>
      </c>
      <c r="BI62" s="32">
        <f t="shared" ca="1" si="290"/>
        <v>0</v>
      </c>
      <c r="BJ62" s="17">
        <f t="shared" ca="1" si="290"/>
        <v>0</v>
      </c>
      <c r="BK62" s="13">
        <f t="shared" ca="1" si="265"/>
        <v>0</v>
      </c>
      <c r="BL62" s="32">
        <f t="shared" ca="1" si="291"/>
        <v>0</v>
      </c>
      <c r="BM62" s="17">
        <f t="shared" ca="1" si="291"/>
        <v>0</v>
      </c>
      <c r="BN62" s="13">
        <f t="shared" ca="1" si="267"/>
        <v>0</v>
      </c>
      <c r="BO62" s="159" t="str">
        <f t="shared" si="268"/>
        <v>High Value</v>
      </c>
      <c r="BP62" s="246"/>
    </row>
    <row r="63" spans="1:68" hidden="1" x14ac:dyDescent="0.2">
      <c r="A63" s="6">
        <f>A$32</f>
        <v>70</v>
      </c>
      <c r="B63" s="3" t="str">
        <f t="shared" si="293"/>
        <v>&gt;= 0</v>
      </c>
      <c r="D63" s="241"/>
      <c r="E63" s="79" t="str">
        <f>$E$32</f>
        <v>Opportunity</v>
      </c>
      <c r="F63" s="32">
        <f t="shared" ca="1" si="273"/>
        <v>122292</v>
      </c>
      <c r="G63" s="17">
        <f t="shared" ca="1" si="273"/>
        <v>104578</v>
      </c>
      <c r="H63" s="13">
        <f t="shared" ca="1" si="231"/>
        <v>0.16938553041748741</v>
      </c>
      <c r="I63" s="141"/>
      <c r="J63" s="32">
        <f t="shared" ca="1" si="274"/>
        <v>140691</v>
      </c>
      <c r="K63" s="17">
        <f t="shared" ca="1" si="274"/>
        <v>120813</v>
      </c>
      <c r="L63" s="13">
        <f t="shared" ca="1" si="233"/>
        <v>0.16453527352188921</v>
      </c>
      <c r="M63" s="141"/>
      <c r="N63" s="32">
        <f t="shared" ca="1" si="275"/>
        <v>0</v>
      </c>
      <c r="O63" s="17">
        <f t="shared" ca="1" si="275"/>
        <v>0</v>
      </c>
      <c r="P63" s="13">
        <f t="shared" ca="1" si="235"/>
        <v>0</v>
      </c>
      <c r="Q63" s="141"/>
      <c r="R63" s="32">
        <f t="shared" ca="1" si="276"/>
        <v>0</v>
      </c>
      <c r="S63" s="17">
        <f t="shared" ca="1" si="276"/>
        <v>0</v>
      </c>
      <c r="T63" s="13">
        <f t="shared" ca="1" si="237"/>
        <v>0</v>
      </c>
      <c r="U63" s="32">
        <f t="shared" ca="1" si="277"/>
        <v>0</v>
      </c>
      <c r="V63" s="17">
        <f t="shared" ca="1" si="277"/>
        <v>0</v>
      </c>
      <c r="W63" s="13">
        <f t="shared" ca="1" si="239"/>
        <v>0</v>
      </c>
      <c r="X63" s="32">
        <f t="shared" ca="1" si="278"/>
        <v>0</v>
      </c>
      <c r="Y63" s="17">
        <f t="shared" ca="1" si="278"/>
        <v>0</v>
      </c>
      <c r="Z63" s="13">
        <f t="shared" ca="1" si="241"/>
        <v>0</v>
      </c>
      <c r="AA63" s="32">
        <f t="shared" ca="1" si="279"/>
        <v>0</v>
      </c>
      <c r="AB63" s="17">
        <f t="shared" ca="1" si="279"/>
        <v>0</v>
      </c>
      <c r="AC63" s="13">
        <f t="shared" ca="1" si="243"/>
        <v>0</v>
      </c>
      <c r="AD63" s="141"/>
      <c r="AE63" s="32">
        <f t="shared" ca="1" si="280"/>
        <v>0</v>
      </c>
      <c r="AF63" s="17">
        <f t="shared" ca="1" si="280"/>
        <v>0</v>
      </c>
      <c r="AG63" s="13">
        <f t="shared" ca="1" si="245"/>
        <v>0</v>
      </c>
      <c r="AH63" s="32">
        <f t="shared" ca="1" si="281"/>
        <v>0</v>
      </c>
      <c r="AI63" s="17">
        <f t="shared" ca="1" si="281"/>
        <v>0</v>
      </c>
      <c r="AJ63" s="13">
        <f t="shared" ca="1" si="247"/>
        <v>0</v>
      </c>
      <c r="AK63" s="32">
        <f t="shared" ca="1" si="282"/>
        <v>0</v>
      </c>
      <c r="AL63" s="17">
        <f t="shared" ca="1" si="282"/>
        <v>0</v>
      </c>
      <c r="AM63" s="13">
        <f t="shared" ca="1" si="249"/>
        <v>0</v>
      </c>
      <c r="AN63" s="32">
        <f t="shared" ca="1" si="283"/>
        <v>0</v>
      </c>
      <c r="AO63" s="17">
        <f t="shared" ca="1" si="283"/>
        <v>0</v>
      </c>
      <c r="AP63" s="13">
        <f t="shared" ca="1" si="251"/>
        <v>0</v>
      </c>
      <c r="AQ63" s="32">
        <f t="shared" ca="1" si="284"/>
        <v>0</v>
      </c>
      <c r="AR63" s="17">
        <f t="shared" ca="1" si="284"/>
        <v>0</v>
      </c>
      <c r="AS63" s="13">
        <f t="shared" ca="1" si="253"/>
        <v>0</v>
      </c>
      <c r="AT63" s="32">
        <f t="shared" ca="1" si="285"/>
        <v>0</v>
      </c>
      <c r="AU63" s="17">
        <f t="shared" ca="1" si="285"/>
        <v>0</v>
      </c>
      <c r="AV63" s="13">
        <f t="shared" ca="1" si="255"/>
        <v>0</v>
      </c>
      <c r="AW63" s="32">
        <f t="shared" ca="1" si="286"/>
        <v>0</v>
      </c>
      <c r="AX63" s="17">
        <f t="shared" ca="1" si="286"/>
        <v>0</v>
      </c>
      <c r="AY63" s="13">
        <f t="shared" ca="1" si="257"/>
        <v>0</v>
      </c>
      <c r="AZ63" s="32">
        <f t="shared" ca="1" si="287"/>
        <v>0</v>
      </c>
      <c r="BA63" s="17">
        <f t="shared" ca="1" si="287"/>
        <v>0</v>
      </c>
      <c r="BB63" s="13">
        <f t="shared" ca="1" si="259"/>
        <v>0</v>
      </c>
      <c r="BC63" s="32">
        <f t="shared" ca="1" si="288"/>
        <v>0</v>
      </c>
      <c r="BD63" s="17">
        <f t="shared" ca="1" si="288"/>
        <v>0</v>
      </c>
      <c r="BE63" s="13">
        <f t="shared" ca="1" si="261"/>
        <v>0</v>
      </c>
      <c r="BF63" s="32">
        <f t="shared" ca="1" si="289"/>
        <v>0</v>
      </c>
      <c r="BG63" s="17">
        <f t="shared" ca="1" si="289"/>
        <v>0</v>
      </c>
      <c r="BH63" s="13">
        <f t="shared" ca="1" si="263"/>
        <v>0</v>
      </c>
      <c r="BI63" s="32">
        <f t="shared" ca="1" si="290"/>
        <v>0</v>
      </c>
      <c r="BJ63" s="17">
        <f t="shared" ca="1" si="290"/>
        <v>0</v>
      </c>
      <c r="BK63" s="13">
        <f t="shared" ca="1" si="265"/>
        <v>0</v>
      </c>
      <c r="BL63" s="32">
        <f t="shared" ca="1" si="291"/>
        <v>0</v>
      </c>
      <c r="BM63" s="17">
        <f t="shared" ca="1" si="291"/>
        <v>0</v>
      </c>
      <c r="BN63" s="13">
        <f t="shared" ca="1" si="267"/>
        <v>0</v>
      </c>
      <c r="BO63" s="159" t="str">
        <f t="shared" si="268"/>
        <v>Opportunity</v>
      </c>
      <c r="BP63" s="246"/>
    </row>
    <row r="64" spans="1:68" hidden="1" x14ac:dyDescent="0.2">
      <c r="A64" s="6">
        <f>A$33</f>
        <v>100</v>
      </c>
      <c r="B64" s="3" t="str">
        <f t="shared" ref="B64" si="294">B$33</f>
        <v>&gt;= 0</v>
      </c>
      <c r="D64" s="242"/>
      <c r="E64" s="78" t="str">
        <f>$E$33</f>
        <v>Marginal</v>
      </c>
      <c r="F64" s="125">
        <f t="shared" ca="1" si="273"/>
        <v>42375</v>
      </c>
      <c r="G64" s="99">
        <f t="shared" ca="1" si="273"/>
        <v>35141</v>
      </c>
      <c r="H64" s="100">
        <f t="shared" ca="1" si="231"/>
        <v>0.2058564070459008</v>
      </c>
      <c r="I64" s="141"/>
      <c r="J64" s="125">
        <f t="shared" ca="1" si="274"/>
        <v>47118</v>
      </c>
      <c r="K64" s="99">
        <f t="shared" ca="1" si="274"/>
        <v>41933</v>
      </c>
      <c r="L64" s="100">
        <f t="shared" ca="1" si="233"/>
        <v>0.1236496315550998</v>
      </c>
      <c r="M64" s="141"/>
      <c r="N64" s="125">
        <f t="shared" ca="1" si="275"/>
        <v>0</v>
      </c>
      <c r="O64" s="99">
        <f t="shared" ca="1" si="275"/>
        <v>0</v>
      </c>
      <c r="P64" s="100">
        <f t="shared" ca="1" si="235"/>
        <v>0</v>
      </c>
      <c r="Q64" s="141"/>
      <c r="R64" s="125">
        <f t="shared" ca="1" si="276"/>
        <v>0</v>
      </c>
      <c r="S64" s="99">
        <f t="shared" ca="1" si="276"/>
        <v>0</v>
      </c>
      <c r="T64" s="100">
        <f t="shared" ca="1" si="237"/>
        <v>0</v>
      </c>
      <c r="U64" s="125">
        <f t="shared" ca="1" si="277"/>
        <v>0</v>
      </c>
      <c r="V64" s="99">
        <f t="shared" ca="1" si="277"/>
        <v>0</v>
      </c>
      <c r="W64" s="100">
        <f t="shared" ca="1" si="239"/>
        <v>0</v>
      </c>
      <c r="X64" s="125">
        <f t="shared" ca="1" si="278"/>
        <v>0</v>
      </c>
      <c r="Y64" s="99">
        <f t="shared" ca="1" si="278"/>
        <v>0</v>
      </c>
      <c r="Z64" s="100">
        <f t="shared" ca="1" si="241"/>
        <v>0</v>
      </c>
      <c r="AA64" s="125">
        <f t="shared" ca="1" si="279"/>
        <v>0</v>
      </c>
      <c r="AB64" s="99">
        <f t="shared" ca="1" si="279"/>
        <v>0</v>
      </c>
      <c r="AC64" s="100">
        <f t="shared" ca="1" si="243"/>
        <v>0</v>
      </c>
      <c r="AD64" s="141"/>
      <c r="AE64" s="125">
        <f t="shared" ca="1" si="280"/>
        <v>0</v>
      </c>
      <c r="AF64" s="99">
        <f t="shared" ca="1" si="280"/>
        <v>0</v>
      </c>
      <c r="AG64" s="100">
        <f t="shared" ca="1" si="245"/>
        <v>0</v>
      </c>
      <c r="AH64" s="125">
        <f t="shared" ca="1" si="281"/>
        <v>0</v>
      </c>
      <c r="AI64" s="99">
        <f t="shared" ca="1" si="281"/>
        <v>0</v>
      </c>
      <c r="AJ64" s="100">
        <f t="shared" ca="1" si="247"/>
        <v>0</v>
      </c>
      <c r="AK64" s="125">
        <f t="shared" ca="1" si="282"/>
        <v>0</v>
      </c>
      <c r="AL64" s="99">
        <f t="shared" ca="1" si="282"/>
        <v>0</v>
      </c>
      <c r="AM64" s="100">
        <f t="shared" ca="1" si="249"/>
        <v>0</v>
      </c>
      <c r="AN64" s="125">
        <f t="shared" ca="1" si="283"/>
        <v>0</v>
      </c>
      <c r="AO64" s="99">
        <f t="shared" ca="1" si="283"/>
        <v>0</v>
      </c>
      <c r="AP64" s="100">
        <f t="shared" ca="1" si="251"/>
        <v>0</v>
      </c>
      <c r="AQ64" s="125">
        <f t="shared" ca="1" si="284"/>
        <v>0</v>
      </c>
      <c r="AR64" s="99">
        <f t="shared" ca="1" si="284"/>
        <v>0</v>
      </c>
      <c r="AS64" s="100">
        <f t="shared" ca="1" si="253"/>
        <v>0</v>
      </c>
      <c r="AT64" s="125">
        <f t="shared" ca="1" si="285"/>
        <v>0</v>
      </c>
      <c r="AU64" s="99">
        <f t="shared" ca="1" si="285"/>
        <v>0</v>
      </c>
      <c r="AV64" s="100">
        <f t="shared" ca="1" si="255"/>
        <v>0</v>
      </c>
      <c r="AW64" s="125">
        <f t="shared" ca="1" si="286"/>
        <v>0</v>
      </c>
      <c r="AX64" s="99">
        <f t="shared" ca="1" si="286"/>
        <v>0</v>
      </c>
      <c r="AY64" s="100">
        <f t="shared" ca="1" si="257"/>
        <v>0</v>
      </c>
      <c r="AZ64" s="125">
        <f t="shared" ca="1" si="287"/>
        <v>0</v>
      </c>
      <c r="BA64" s="99">
        <f t="shared" ca="1" si="287"/>
        <v>0</v>
      </c>
      <c r="BB64" s="100">
        <f t="shared" ca="1" si="259"/>
        <v>0</v>
      </c>
      <c r="BC64" s="125">
        <f t="shared" ca="1" si="288"/>
        <v>0</v>
      </c>
      <c r="BD64" s="99">
        <f t="shared" ca="1" si="288"/>
        <v>0</v>
      </c>
      <c r="BE64" s="100">
        <f t="shared" ca="1" si="261"/>
        <v>0</v>
      </c>
      <c r="BF64" s="125">
        <f t="shared" ca="1" si="289"/>
        <v>0</v>
      </c>
      <c r="BG64" s="99">
        <f t="shared" ca="1" si="289"/>
        <v>0</v>
      </c>
      <c r="BH64" s="100">
        <f t="shared" ca="1" si="263"/>
        <v>0</v>
      </c>
      <c r="BI64" s="125">
        <f t="shared" ca="1" si="290"/>
        <v>0</v>
      </c>
      <c r="BJ64" s="99">
        <f t="shared" ca="1" si="290"/>
        <v>0</v>
      </c>
      <c r="BK64" s="100">
        <f t="shared" ca="1" si="265"/>
        <v>0</v>
      </c>
      <c r="BL64" s="125">
        <f t="shared" ca="1" si="291"/>
        <v>0</v>
      </c>
      <c r="BM64" s="99">
        <f t="shared" ca="1" si="291"/>
        <v>0</v>
      </c>
      <c r="BN64" s="100">
        <f t="shared" ca="1" si="267"/>
        <v>0</v>
      </c>
      <c r="BO64" s="156" t="str">
        <f t="shared" si="268"/>
        <v>Marginal</v>
      </c>
      <c r="BP64" s="247"/>
    </row>
    <row r="65" spans="1:68" ht="15" thickBot="1" x14ac:dyDescent="0.25">
      <c r="D65" s="236" t="s">
        <v>159</v>
      </c>
      <c r="E65" s="135" t="str">
        <f>$E$29</f>
        <v>Total Active</v>
      </c>
      <c r="F65" s="126">
        <f t="shared" ref="F65:G69" ca="1" si="295">IFERROR(F60 / F55, 0)</f>
        <v>0.75325071643082042</v>
      </c>
      <c r="G65" s="112">
        <f t="shared" ca="1" si="295"/>
        <v>0.71767406440857706</v>
      </c>
      <c r="H65" s="113">
        <f t="shared" ref="H65:H69" ca="1" si="296">IF(F$9 = 0, 0, IFERROR((F65 - G65) * 10000, 0))</f>
        <v>355.7665202224336</v>
      </c>
      <c r="I65" s="88"/>
      <c r="J65" s="126">
        <f ca="1">IFERROR(J60 / J55, 0)</f>
        <v>0.7561270694778548</v>
      </c>
      <c r="K65" s="112">
        <f ca="1">IFERROR(K60 / K55, 0)</f>
        <v>0.75255371177610753</v>
      </c>
      <c r="L65" s="113">
        <f t="shared" ref="L65:L69" ca="1" si="297">IF(J$9 = 0, 0, IFERROR((J65 - K65) * 10000, 0))</f>
        <v>35.733577017472705</v>
      </c>
      <c r="M65" s="88"/>
      <c r="N65" s="126">
        <f ca="1">IFERROR(N60 / N55, 0)</f>
        <v>0</v>
      </c>
      <c r="O65" s="112">
        <f ca="1">IFERROR(O60 / O55, 0)</f>
        <v>0</v>
      </c>
      <c r="P65" s="113">
        <f t="shared" ref="P65:P69" ca="1" si="298">IF(N$9 = 0, 0, IFERROR((N65 - O65) * 10000, 0))</f>
        <v>0</v>
      </c>
      <c r="Q65" s="88"/>
      <c r="R65" s="126">
        <f ca="1">IFERROR(R60 / R55, 0)</f>
        <v>0</v>
      </c>
      <c r="S65" s="112">
        <f ca="1">IFERROR(S60 / S55, 0)</f>
        <v>0</v>
      </c>
      <c r="T65" s="113">
        <f t="shared" ref="T65:T69" ca="1" si="299">IF(R$9 = 0, 0, IFERROR((R65 - S65) * 10000, 0))</f>
        <v>0</v>
      </c>
      <c r="U65" s="126">
        <f ca="1">IFERROR(U60 / U55, 0)</f>
        <v>0</v>
      </c>
      <c r="V65" s="112">
        <f ca="1">IFERROR(V60 / V55, 0)</f>
        <v>0</v>
      </c>
      <c r="W65" s="113">
        <f t="shared" ref="W65:W69" ca="1" si="300">IF(U$9 = 0, 0, IFERROR((U65 - V65) * 10000, 0))</f>
        <v>0</v>
      </c>
      <c r="X65" s="126">
        <f ca="1">IFERROR(X60 / X55, 0)</f>
        <v>0</v>
      </c>
      <c r="Y65" s="112">
        <f ca="1">IFERROR(Y60 / Y55, 0)</f>
        <v>0</v>
      </c>
      <c r="Z65" s="113">
        <f t="shared" ref="Z65:Z69" ca="1" si="301">IF(X$9 = 0, 0, IFERROR((X65 - Y65) * 10000, 0))</f>
        <v>0</v>
      </c>
      <c r="AA65" s="126">
        <f ca="1">IFERROR(AA60 / AA55, 0)</f>
        <v>0</v>
      </c>
      <c r="AB65" s="112">
        <f ca="1">IFERROR(AB60 / AB55, 0)</f>
        <v>0</v>
      </c>
      <c r="AC65" s="113">
        <f t="shared" ref="AC65:AC69" ca="1" si="302">IF(AA$9 = 0, 0, IFERROR((AA65 - AB65) * 10000, 0))</f>
        <v>0</v>
      </c>
      <c r="AD65" s="88"/>
      <c r="AE65" s="126">
        <f ca="1">IFERROR(AE60 / AE55, 0)</f>
        <v>0</v>
      </c>
      <c r="AF65" s="112">
        <f ca="1">IFERROR(AF60 / AF55, 0)</f>
        <v>0</v>
      </c>
      <c r="AG65" s="113">
        <f t="shared" ref="AG65:AG69" ca="1" si="303">IF(AE$9 = 0, 0, IFERROR((AE65 - AF65) * 10000, 0))</f>
        <v>0</v>
      </c>
      <c r="AH65" s="126">
        <f ca="1">IFERROR(AH60 / AH55, 0)</f>
        <v>0</v>
      </c>
      <c r="AI65" s="112">
        <f ca="1">IFERROR(AI60 / AI55, 0)</f>
        <v>0</v>
      </c>
      <c r="AJ65" s="113">
        <f t="shared" ref="AJ65:AJ69" ca="1" si="304">IF(AH$9 = 0, 0, IFERROR((AH65 - AI65) * 10000, 0))</f>
        <v>0</v>
      </c>
      <c r="AK65" s="126">
        <f ca="1">IFERROR(AK60 / AK55, 0)</f>
        <v>0</v>
      </c>
      <c r="AL65" s="112">
        <f ca="1">IFERROR(AL60 / AL55, 0)</f>
        <v>0</v>
      </c>
      <c r="AM65" s="113">
        <f t="shared" ref="AM65:AM69" ca="1" si="305">IF(AK$9 = 0, 0, IFERROR((AK65 - AL65) * 10000, 0))</f>
        <v>0</v>
      </c>
      <c r="AN65" s="126">
        <f ca="1">IFERROR(AN60 / AN55, 0)</f>
        <v>0</v>
      </c>
      <c r="AO65" s="112">
        <f ca="1">IFERROR(AO60 / AO55, 0)</f>
        <v>0</v>
      </c>
      <c r="AP65" s="113">
        <f t="shared" ref="AP65:AP69" ca="1" si="306">IF(AN$9 = 0, 0, IFERROR((AN65 - AO65) * 10000, 0))</f>
        <v>0</v>
      </c>
      <c r="AQ65" s="126">
        <f ca="1">IFERROR(AQ60 / AQ55, 0)</f>
        <v>0</v>
      </c>
      <c r="AR65" s="112">
        <f ca="1">IFERROR(AR60 / AR55, 0)</f>
        <v>0</v>
      </c>
      <c r="AS65" s="113">
        <f t="shared" ref="AS65:AS69" ca="1" si="307">IF(AQ$9 = 0, 0, IFERROR((AQ65 - AR65) * 10000, 0))</f>
        <v>0</v>
      </c>
      <c r="AT65" s="126">
        <f ca="1">IFERROR(AT60 / AT55, 0)</f>
        <v>0</v>
      </c>
      <c r="AU65" s="112">
        <f ca="1">IFERROR(AU60 / AU55, 0)</f>
        <v>0</v>
      </c>
      <c r="AV65" s="113">
        <f t="shared" ref="AV65:AV69" ca="1" si="308">IF(AT$9 = 0, 0, IFERROR((AT65 - AU65) * 10000, 0))</f>
        <v>0</v>
      </c>
      <c r="AW65" s="126">
        <f ca="1">IFERROR(AW60 / AW55, 0)</f>
        <v>0</v>
      </c>
      <c r="AX65" s="112">
        <f ca="1">IFERROR(AX60 / AX55, 0)</f>
        <v>0</v>
      </c>
      <c r="AY65" s="113">
        <f t="shared" ref="AY65:AY69" ca="1" si="309">IF(AW$9 = 0, 0, IFERROR((AW65 - AX65) * 10000, 0))</f>
        <v>0</v>
      </c>
      <c r="AZ65" s="126">
        <f ca="1">IFERROR(AZ60 / AZ55, 0)</f>
        <v>0</v>
      </c>
      <c r="BA65" s="112">
        <f ca="1">IFERROR(BA60 / BA55, 0)</f>
        <v>0</v>
      </c>
      <c r="BB65" s="113">
        <f t="shared" ref="BB65:BB69" ca="1" si="310">IF(AZ$9 = 0, 0, IFERROR((AZ65 - BA65) * 10000, 0))</f>
        <v>0</v>
      </c>
      <c r="BC65" s="126">
        <f ca="1">IFERROR(BC60 / BC55, 0)</f>
        <v>0</v>
      </c>
      <c r="BD65" s="112">
        <f ca="1">IFERROR(BD60 / BD55, 0)</f>
        <v>0</v>
      </c>
      <c r="BE65" s="113">
        <f t="shared" ref="BE65:BE69" ca="1" si="311">IF(BC$9 = 0, 0, IFERROR((BC65 - BD65) * 10000, 0))</f>
        <v>0</v>
      </c>
      <c r="BF65" s="126">
        <f ca="1">IFERROR(BF60 / BF55, 0)</f>
        <v>0</v>
      </c>
      <c r="BG65" s="112">
        <f ca="1">IFERROR(BG60 / BG55, 0)</f>
        <v>0</v>
      </c>
      <c r="BH65" s="113">
        <f t="shared" ref="BH65:BH69" ca="1" si="312">IF(BF$9 = 0, 0, IFERROR((BF65 - BG65) * 10000, 0))</f>
        <v>0</v>
      </c>
      <c r="BI65" s="126">
        <f ca="1">IFERROR(BI60 / BI55, 0)</f>
        <v>0</v>
      </c>
      <c r="BJ65" s="112">
        <f ca="1">IFERROR(BJ60 / BJ55, 0)</f>
        <v>0</v>
      </c>
      <c r="BK65" s="113">
        <f t="shared" ref="BK65:BK69" ca="1" si="313">IF(BI$9 = 0, 0, IFERROR((BI65 - BJ65) * 10000, 0))</f>
        <v>0</v>
      </c>
      <c r="BL65" s="126">
        <f ca="1">IFERROR(BL60 / BL55, 0)</f>
        <v>0</v>
      </c>
      <c r="BM65" s="112">
        <f ca="1">IFERROR(BM60 / BM55, 0)</f>
        <v>0</v>
      </c>
      <c r="BN65" s="113">
        <f t="shared" ref="BN65:BN69" ca="1" si="314">IF(BL$9 = 0, 0, IFERROR((BL65 - BM65) * 10000, 0))</f>
        <v>0</v>
      </c>
      <c r="BO65" s="158" t="str">
        <f t="shared" si="268"/>
        <v>Total Active</v>
      </c>
      <c r="BP65" s="248" t="str">
        <f>$D65</f>
        <v>RETENTION</v>
      </c>
    </row>
    <row r="66" spans="1:68" ht="15" thickTop="1" x14ac:dyDescent="0.2">
      <c r="D66" s="237"/>
      <c r="E66" s="136" t="str">
        <f>$E$30</f>
        <v>Elite</v>
      </c>
      <c r="F66" s="127">
        <f t="shared" ca="1" si="295"/>
        <v>0.96848981947077739</v>
      </c>
      <c r="G66" s="105">
        <f t="shared" ca="1" si="295"/>
        <v>0.95537285879878076</v>
      </c>
      <c r="H66" s="106">
        <f t="shared" ca="1" si="296"/>
        <v>131.16960671996637</v>
      </c>
      <c r="I66" s="88"/>
      <c r="J66" s="127">
        <f t="shared" ref="J66:K69" ca="1" si="315">IFERROR(J61 / J56, 0)</f>
        <v>0.97325852521130862</v>
      </c>
      <c r="K66" s="105">
        <f t="shared" ca="1" si="315"/>
        <v>0.96897359722164111</v>
      </c>
      <c r="L66" s="106">
        <f t="shared" ca="1" si="297"/>
        <v>42.849279896675085</v>
      </c>
      <c r="M66" s="88"/>
      <c r="N66" s="127">
        <f t="shared" ref="N66:O69" ca="1" si="316">IFERROR(N61 / N56, 0)</f>
        <v>0</v>
      </c>
      <c r="O66" s="105">
        <f t="shared" ca="1" si="316"/>
        <v>0</v>
      </c>
      <c r="P66" s="106">
        <f t="shared" ca="1" si="298"/>
        <v>0</v>
      </c>
      <c r="Q66" s="88"/>
      <c r="R66" s="127">
        <f t="shared" ref="R66:S69" ca="1" si="317">IFERROR(R61 / R56, 0)</f>
        <v>0</v>
      </c>
      <c r="S66" s="105">
        <f t="shared" ca="1" si="317"/>
        <v>0</v>
      </c>
      <c r="T66" s="106">
        <f t="shared" ca="1" si="299"/>
        <v>0</v>
      </c>
      <c r="U66" s="127">
        <f t="shared" ref="U66:V69" ca="1" si="318">IFERROR(U61 / U56, 0)</f>
        <v>0</v>
      </c>
      <c r="V66" s="105">
        <f t="shared" ca="1" si="318"/>
        <v>0</v>
      </c>
      <c r="W66" s="106">
        <f t="shared" ca="1" si="300"/>
        <v>0</v>
      </c>
      <c r="X66" s="127">
        <f t="shared" ref="X66:Y69" ca="1" si="319">IFERROR(X61 / X56, 0)</f>
        <v>0</v>
      </c>
      <c r="Y66" s="105">
        <f t="shared" ca="1" si="319"/>
        <v>0</v>
      </c>
      <c r="Z66" s="106">
        <f t="shared" ca="1" si="301"/>
        <v>0</v>
      </c>
      <c r="AA66" s="127">
        <f t="shared" ref="AA66:AB69" ca="1" si="320">IFERROR(AA61 / AA56, 0)</f>
        <v>0</v>
      </c>
      <c r="AB66" s="105">
        <f t="shared" ca="1" si="320"/>
        <v>0</v>
      </c>
      <c r="AC66" s="106">
        <f t="shared" ca="1" si="302"/>
        <v>0</v>
      </c>
      <c r="AD66" s="88"/>
      <c r="AE66" s="127">
        <f t="shared" ref="AE66:AF69" ca="1" si="321">IFERROR(AE61 / AE56, 0)</f>
        <v>0</v>
      </c>
      <c r="AF66" s="105">
        <f t="shared" ca="1" si="321"/>
        <v>0</v>
      </c>
      <c r="AG66" s="106">
        <f t="shared" ca="1" si="303"/>
        <v>0</v>
      </c>
      <c r="AH66" s="127">
        <f t="shared" ref="AH66:AI69" ca="1" si="322">IFERROR(AH61 / AH56, 0)</f>
        <v>0</v>
      </c>
      <c r="AI66" s="105">
        <f t="shared" ca="1" si="322"/>
        <v>0</v>
      </c>
      <c r="AJ66" s="106">
        <f t="shared" ca="1" si="304"/>
        <v>0</v>
      </c>
      <c r="AK66" s="127">
        <f t="shared" ref="AK66:AL69" ca="1" si="323">IFERROR(AK61 / AK56, 0)</f>
        <v>0</v>
      </c>
      <c r="AL66" s="105">
        <f t="shared" ca="1" si="323"/>
        <v>0</v>
      </c>
      <c r="AM66" s="106">
        <f t="shared" ca="1" si="305"/>
        <v>0</v>
      </c>
      <c r="AN66" s="127">
        <f t="shared" ref="AN66:AO69" ca="1" si="324">IFERROR(AN61 / AN56, 0)</f>
        <v>0</v>
      </c>
      <c r="AO66" s="105">
        <f t="shared" ca="1" si="324"/>
        <v>0</v>
      </c>
      <c r="AP66" s="106">
        <f t="shared" ca="1" si="306"/>
        <v>0</v>
      </c>
      <c r="AQ66" s="127">
        <f t="shared" ref="AQ66:AR69" ca="1" si="325">IFERROR(AQ61 / AQ56, 0)</f>
        <v>0</v>
      </c>
      <c r="AR66" s="105">
        <f t="shared" ca="1" si="325"/>
        <v>0</v>
      </c>
      <c r="AS66" s="106">
        <f t="shared" ca="1" si="307"/>
        <v>0</v>
      </c>
      <c r="AT66" s="127">
        <f t="shared" ref="AT66:AU69" ca="1" si="326">IFERROR(AT61 / AT56, 0)</f>
        <v>0</v>
      </c>
      <c r="AU66" s="105">
        <f t="shared" ca="1" si="326"/>
        <v>0</v>
      </c>
      <c r="AV66" s="106">
        <f t="shared" ca="1" si="308"/>
        <v>0</v>
      </c>
      <c r="AW66" s="127">
        <f t="shared" ref="AW66:AX69" ca="1" si="327">IFERROR(AW61 / AW56, 0)</f>
        <v>0</v>
      </c>
      <c r="AX66" s="105">
        <f t="shared" ca="1" si="327"/>
        <v>0</v>
      </c>
      <c r="AY66" s="106">
        <f t="shared" ca="1" si="309"/>
        <v>0</v>
      </c>
      <c r="AZ66" s="127">
        <f t="shared" ref="AZ66:BA69" ca="1" si="328">IFERROR(AZ61 / AZ56, 0)</f>
        <v>0</v>
      </c>
      <c r="BA66" s="105">
        <f t="shared" ca="1" si="328"/>
        <v>0</v>
      </c>
      <c r="BB66" s="106">
        <f t="shared" ca="1" si="310"/>
        <v>0</v>
      </c>
      <c r="BC66" s="127">
        <f t="shared" ref="BC66:BD69" ca="1" si="329">IFERROR(BC61 / BC56, 0)</f>
        <v>0</v>
      </c>
      <c r="BD66" s="105">
        <f t="shared" ca="1" si="329"/>
        <v>0</v>
      </c>
      <c r="BE66" s="106">
        <f t="shared" ca="1" si="311"/>
        <v>0</v>
      </c>
      <c r="BF66" s="127">
        <f t="shared" ref="BF66:BG69" ca="1" si="330">IFERROR(BF61 / BF56, 0)</f>
        <v>0</v>
      </c>
      <c r="BG66" s="105">
        <f t="shared" ca="1" si="330"/>
        <v>0</v>
      </c>
      <c r="BH66" s="106">
        <f t="shared" ca="1" si="312"/>
        <v>0</v>
      </c>
      <c r="BI66" s="127">
        <f t="shared" ref="BI66:BJ69" ca="1" si="331">IFERROR(BI61 / BI56, 0)</f>
        <v>0</v>
      </c>
      <c r="BJ66" s="105">
        <f t="shared" ca="1" si="331"/>
        <v>0</v>
      </c>
      <c r="BK66" s="106">
        <f t="shared" ca="1" si="313"/>
        <v>0</v>
      </c>
      <c r="BL66" s="127">
        <f t="shared" ref="BL66:BM69" ca="1" si="332">IFERROR(BL61 / BL56, 0)</f>
        <v>0</v>
      </c>
      <c r="BM66" s="105">
        <f t="shared" ca="1" si="332"/>
        <v>0</v>
      </c>
      <c r="BN66" s="106">
        <f t="shared" ca="1" si="314"/>
        <v>0</v>
      </c>
      <c r="BO66" s="152" t="str">
        <f t="shared" si="268"/>
        <v>Elite</v>
      </c>
      <c r="BP66" s="249"/>
    </row>
    <row r="67" spans="1:68" x14ac:dyDescent="0.2">
      <c r="D67" s="237"/>
      <c r="E67" s="79" t="str">
        <f>$E$31</f>
        <v>High Value</v>
      </c>
      <c r="F67" s="28">
        <f t="shared" ca="1" si="295"/>
        <v>0.87298971754413546</v>
      </c>
      <c r="G67" s="10">
        <f t="shared" ca="1" si="295"/>
        <v>0.83738388076978731</v>
      </c>
      <c r="H67" s="18">
        <f t="shared" ca="1" si="296"/>
        <v>356.05836774348143</v>
      </c>
      <c r="I67" s="88"/>
      <c r="J67" s="28">
        <f t="shared" ca="1" si="315"/>
        <v>0.87949019441178278</v>
      </c>
      <c r="K67" s="10">
        <f t="shared" ca="1" si="315"/>
        <v>0.87326658721572026</v>
      </c>
      <c r="L67" s="18">
        <f t="shared" ca="1" si="297"/>
        <v>62.236071960625196</v>
      </c>
      <c r="M67" s="88"/>
      <c r="N67" s="28">
        <f t="shared" ca="1" si="316"/>
        <v>0</v>
      </c>
      <c r="O67" s="10">
        <f t="shared" ca="1" si="316"/>
        <v>0</v>
      </c>
      <c r="P67" s="18">
        <f t="shared" ca="1" si="298"/>
        <v>0</v>
      </c>
      <c r="Q67" s="88"/>
      <c r="R67" s="28">
        <f t="shared" ca="1" si="317"/>
        <v>0</v>
      </c>
      <c r="S67" s="10">
        <f t="shared" ca="1" si="317"/>
        <v>0</v>
      </c>
      <c r="T67" s="18">
        <f t="shared" ca="1" si="299"/>
        <v>0</v>
      </c>
      <c r="U67" s="28">
        <f t="shared" ca="1" si="318"/>
        <v>0</v>
      </c>
      <c r="V67" s="10">
        <f t="shared" ca="1" si="318"/>
        <v>0</v>
      </c>
      <c r="W67" s="18">
        <f t="shared" ca="1" si="300"/>
        <v>0</v>
      </c>
      <c r="X67" s="28">
        <f t="shared" ca="1" si="319"/>
        <v>0</v>
      </c>
      <c r="Y67" s="10">
        <f t="shared" ca="1" si="319"/>
        <v>0</v>
      </c>
      <c r="Z67" s="18">
        <f t="shared" ca="1" si="301"/>
        <v>0</v>
      </c>
      <c r="AA67" s="28">
        <f t="shared" ca="1" si="320"/>
        <v>0</v>
      </c>
      <c r="AB67" s="10">
        <f t="shared" ca="1" si="320"/>
        <v>0</v>
      </c>
      <c r="AC67" s="18">
        <f t="shared" ca="1" si="302"/>
        <v>0</v>
      </c>
      <c r="AD67" s="88"/>
      <c r="AE67" s="28">
        <f t="shared" ca="1" si="321"/>
        <v>0</v>
      </c>
      <c r="AF67" s="10">
        <f t="shared" ca="1" si="321"/>
        <v>0</v>
      </c>
      <c r="AG67" s="18">
        <f t="shared" ca="1" si="303"/>
        <v>0</v>
      </c>
      <c r="AH67" s="28">
        <f t="shared" ca="1" si="322"/>
        <v>0</v>
      </c>
      <c r="AI67" s="10">
        <f t="shared" ca="1" si="322"/>
        <v>0</v>
      </c>
      <c r="AJ67" s="18">
        <f t="shared" ca="1" si="304"/>
        <v>0</v>
      </c>
      <c r="AK67" s="28">
        <f t="shared" ca="1" si="323"/>
        <v>0</v>
      </c>
      <c r="AL67" s="10">
        <f t="shared" ca="1" si="323"/>
        <v>0</v>
      </c>
      <c r="AM67" s="18">
        <f t="shared" ca="1" si="305"/>
        <v>0</v>
      </c>
      <c r="AN67" s="28">
        <f t="shared" ca="1" si="324"/>
        <v>0</v>
      </c>
      <c r="AO67" s="10">
        <f t="shared" ca="1" si="324"/>
        <v>0</v>
      </c>
      <c r="AP67" s="18">
        <f t="shared" ca="1" si="306"/>
        <v>0</v>
      </c>
      <c r="AQ67" s="28">
        <f t="shared" ca="1" si="325"/>
        <v>0</v>
      </c>
      <c r="AR67" s="10">
        <f t="shared" ca="1" si="325"/>
        <v>0</v>
      </c>
      <c r="AS67" s="18">
        <f t="shared" ca="1" si="307"/>
        <v>0</v>
      </c>
      <c r="AT67" s="28">
        <f t="shared" ca="1" si="326"/>
        <v>0</v>
      </c>
      <c r="AU67" s="10">
        <f t="shared" ca="1" si="326"/>
        <v>0</v>
      </c>
      <c r="AV67" s="18">
        <f t="shared" ca="1" si="308"/>
        <v>0</v>
      </c>
      <c r="AW67" s="28">
        <f t="shared" ca="1" si="327"/>
        <v>0</v>
      </c>
      <c r="AX67" s="10">
        <f t="shared" ca="1" si="327"/>
        <v>0</v>
      </c>
      <c r="AY67" s="18">
        <f t="shared" ca="1" si="309"/>
        <v>0</v>
      </c>
      <c r="AZ67" s="28">
        <f t="shared" ca="1" si="328"/>
        <v>0</v>
      </c>
      <c r="BA67" s="10">
        <f t="shared" ca="1" si="328"/>
        <v>0</v>
      </c>
      <c r="BB67" s="18">
        <f t="shared" ca="1" si="310"/>
        <v>0</v>
      </c>
      <c r="BC67" s="28">
        <f t="shared" ca="1" si="329"/>
        <v>0</v>
      </c>
      <c r="BD67" s="10">
        <f t="shared" ca="1" si="329"/>
        <v>0</v>
      </c>
      <c r="BE67" s="18">
        <f t="shared" ca="1" si="311"/>
        <v>0</v>
      </c>
      <c r="BF67" s="28">
        <f t="shared" ca="1" si="330"/>
        <v>0</v>
      </c>
      <c r="BG67" s="10">
        <f t="shared" ca="1" si="330"/>
        <v>0</v>
      </c>
      <c r="BH67" s="18">
        <f t="shared" ca="1" si="312"/>
        <v>0</v>
      </c>
      <c r="BI67" s="28">
        <f t="shared" ca="1" si="331"/>
        <v>0</v>
      </c>
      <c r="BJ67" s="10">
        <f t="shared" ca="1" si="331"/>
        <v>0</v>
      </c>
      <c r="BK67" s="18">
        <f t="shared" ca="1" si="313"/>
        <v>0</v>
      </c>
      <c r="BL67" s="28">
        <f t="shared" ca="1" si="332"/>
        <v>0</v>
      </c>
      <c r="BM67" s="10">
        <f t="shared" ca="1" si="332"/>
        <v>0</v>
      </c>
      <c r="BN67" s="18">
        <f t="shared" ca="1" si="314"/>
        <v>0</v>
      </c>
      <c r="BO67" s="159" t="str">
        <f t="shared" si="268"/>
        <v>High Value</v>
      </c>
      <c r="BP67" s="249"/>
    </row>
    <row r="68" spans="1:68" x14ac:dyDescent="0.2">
      <c r="D68" s="238"/>
      <c r="E68" s="79" t="str">
        <f>$E$32</f>
        <v>Opportunity</v>
      </c>
      <c r="F68" s="28">
        <f t="shared" ca="1" si="295"/>
        <v>0.67887198845342511</v>
      </c>
      <c r="G68" s="10">
        <f t="shared" ca="1" si="295"/>
        <v>0.63283188304065252</v>
      </c>
      <c r="H68" s="18">
        <f t="shared" ca="1" si="296"/>
        <v>460.4010541277259</v>
      </c>
      <c r="I68" s="88"/>
      <c r="J68" s="28">
        <f t="shared" ca="1" si="315"/>
        <v>0.68084087048678155</v>
      </c>
      <c r="K68" s="10">
        <f t="shared" ca="1" si="315"/>
        <v>0.67805808895748565</v>
      </c>
      <c r="L68" s="18">
        <f t="shared" ca="1" si="297"/>
        <v>27.827815292958967</v>
      </c>
      <c r="M68" s="88"/>
      <c r="N68" s="28">
        <f t="shared" ca="1" si="316"/>
        <v>0</v>
      </c>
      <c r="O68" s="10">
        <f t="shared" ca="1" si="316"/>
        <v>0</v>
      </c>
      <c r="P68" s="18">
        <f t="shared" ca="1" si="298"/>
        <v>0</v>
      </c>
      <c r="Q68" s="88"/>
      <c r="R68" s="28">
        <f t="shared" ca="1" si="317"/>
        <v>0</v>
      </c>
      <c r="S68" s="10">
        <f t="shared" ca="1" si="317"/>
        <v>0</v>
      </c>
      <c r="T68" s="18">
        <f t="shared" ca="1" si="299"/>
        <v>0</v>
      </c>
      <c r="U68" s="28">
        <f t="shared" ca="1" si="318"/>
        <v>0</v>
      </c>
      <c r="V68" s="10">
        <f t="shared" ca="1" si="318"/>
        <v>0</v>
      </c>
      <c r="W68" s="18">
        <f t="shared" ca="1" si="300"/>
        <v>0</v>
      </c>
      <c r="X68" s="28">
        <f t="shared" ca="1" si="319"/>
        <v>0</v>
      </c>
      <c r="Y68" s="10">
        <f t="shared" ca="1" si="319"/>
        <v>0</v>
      </c>
      <c r="Z68" s="18">
        <f t="shared" ca="1" si="301"/>
        <v>0</v>
      </c>
      <c r="AA68" s="28">
        <f t="shared" ca="1" si="320"/>
        <v>0</v>
      </c>
      <c r="AB68" s="10">
        <f t="shared" ca="1" si="320"/>
        <v>0</v>
      </c>
      <c r="AC68" s="18">
        <f t="shared" ca="1" si="302"/>
        <v>0</v>
      </c>
      <c r="AD68" s="88"/>
      <c r="AE68" s="28">
        <f t="shared" ca="1" si="321"/>
        <v>0</v>
      </c>
      <c r="AF68" s="10">
        <f t="shared" ca="1" si="321"/>
        <v>0</v>
      </c>
      <c r="AG68" s="18">
        <f t="shared" ca="1" si="303"/>
        <v>0</v>
      </c>
      <c r="AH68" s="28">
        <f t="shared" ca="1" si="322"/>
        <v>0</v>
      </c>
      <c r="AI68" s="10">
        <f t="shared" ca="1" si="322"/>
        <v>0</v>
      </c>
      <c r="AJ68" s="18">
        <f t="shared" ca="1" si="304"/>
        <v>0</v>
      </c>
      <c r="AK68" s="28">
        <f t="shared" ca="1" si="323"/>
        <v>0</v>
      </c>
      <c r="AL68" s="10">
        <f t="shared" ca="1" si="323"/>
        <v>0</v>
      </c>
      <c r="AM68" s="18">
        <f t="shared" ca="1" si="305"/>
        <v>0</v>
      </c>
      <c r="AN68" s="28">
        <f t="shared" ca="1" si="324"/>
        <v>0</v>
      </c>
      <c r="AO68" s="10">
        <f t="shared" ca="1" si="324"/>
        <v>0</v>
      </c>
      <c r="AP68" s="18">
        <f t="shared" ca="1" si="306"/>
        <v>0</v>
      </c>
      <c r="AQ68" s="28">
        <f t="shared" ca="1" si="325"/>
        <v>0</v>
      </c>
      <c r="AR68" s="10">
        <f t="shared" ca="1" si="325"/>
        <v>0</v>
      </c>
      <c r="AS68" s="18">
        <f t="shared" ca="1" si="307"/>
        <v>0</v>
      </c>
      <c r="AT68" s="28">
        <f t="shared" ca="1" si="326"/>
        <v>0</v>
      </c>
      <c r="AU68" s="10">
        <f t="shared" ca="1" si="326"/>
        <v>0</v>
      </c>
      <c r="AV68" s="18">
        <f t="shared" ca="1" si="308"/>
        <v>0</v>
      </c>
      <c r="AW68" s="28">
        <f t="shared" ca="1" si="327"/>
        <v>0</v>
      </c>
      <c r="AX68" s="10">
        <f t="shared" ca="1" si="327"/>
        <v>0</v>
      </c>
      <c r="AY68" s="18">
        <f t="shared" ca="1" si="309"/>
        <v>0</v>
      </c>
      <c r="AZ68" s="28">
        <f t="shared" ca="1" si="328"/>
        <v>0</v>
      </c>
      <c r="BA68" s="10">
        <f t="shared" ca="1" si="328"/>
        <v>0</v>
      </c>
      <c r="BB68" s="18">
        <f t="shared" ca="1" si="310"/>
        <v>0</v>
      </c>
      <c r="BC68" s="28">
        <f t="shared" ca="1" si="329"/>
        <v>0</v>
      </c>
      <c r="BD68" s="10">
        <f t="shared" ca="1" si="329"/>
        <v>0</v>
      </c>
      <c r="BE68" s="18">
        <f t="shared" ca="1" si="311"/>
        <v>0</v>
      </c>
      <c r="BF68" s="28">
        <f t="shared" ca="1" si="330"/>
        <v>0</v>
      </c>
      <c r="BG68" s="10">
        <f t="shared" ca="1" si="330"/>
        <v>0</v>
      </c>
      <c r="BH68" s="18">
        <f t="shared" ca="1" si="312"/>
        <v>0</v>
      </c>
      <c r="BI68" s="28">
        <f t="shared" ca="1" si="331"/>
        <v>0</v>
      </c>
      <c r="BJ68" s="10">
        <f t="shared" ca="1" si="331"/>
        <v>0</v>
      </c>
      <c r="BK68" s="18">
        <f t="shared" ca="1" si="313"/>
        <v>0</v>
      </c>
      <c r="BL68" s="28">
        <f t="shared" ca="1" si="332"/>
        <v>0</v>
      </c>
      <c r="BM68" s="10">
        <f t="shared" ca="1" si="332"/>
        <v>0</v>
      </c>
      <c r="BN68" s="18">
        <f t="shared" ca="1" si="314"/>
        <v>0</v>
      </c>
      <c r="BO68" s="159" t="str">
        <f t="shared" si="268"/>
        <v>Opportunity</v>
      </c>
      <c r="BP68" s="250"/>
    </row>
    <row r="69" spans="1:68" x14ac:dyDescent="0.2">
      <c r="D69" s="239"/>
      <c r="E69" s="78" t="str">
        <f>$E$33</f>
        <v>Marginal</v>
      </c>
      <c r="F69" s="30">
        <f t="shared" ca="1" si="295"/>
        <v>0.51891355726723898</v>
      </c>
      <c r="G69" s="14">
        <f t="shared" ca="1" si="295"/>
        <v>0.47695377181791038</v>
      </c>
      <c r="H69" s="19">
        <f t="shared" ca="1" si="296"/>
        <v>419.59785449328604</v>
      </c>
      <c r="I69" s="88"/>
      <c r="J69" s="30">
        <f t="shared" ca="1" si="315"/>
        <v>0.51185173919655857</v>
      </c>
      <c r="K69" s="14">
        <f t="shared" ca="1" si="315"/>
        <v>0.517461375191273</v>
      </c>
      <c r="L69" s="19">
        <f t="shared" ca="1" si="297"/>
        <v>-56.096359947144236</v>
      </c>
      <c r="M69" s="88"/>
      <c r="N69" s="30">
        <f t="shared" ca="1" si="316"/>
        <v>0</v>
      </c>
      <c r="O69" s="14">
        <f t="shared" ca="1" si="316"/>
        <v>0</v>
      </c>
      <c r="P69" s="19">
        <f t="shared" ca="1" si="298"/>
        <v>0</v>
      </c>
      <c r="Q69" s="88"/>
      <c r="R69" s="30">
        <f t="shared" ca="1" si="317"/>
        <v>0</v>
      </c>
      <c r="S69" s="14">
        <f t="shared" ca="1" si="317"/>
        <v>0</v>
      </c>
      <c r="T69" s="19">
        <f t="shared" ca="1" si="299"/>
        <v>0</v>
      </c>
      <c r="U69" s="30">
        <f t="shared" ca="1" si="318"/>
        <v>0</v>
      </c>
      <c r="V69" s="14">
        <f t="shared" ca="1" si="318"/>
        <v>0</v>
      </c>
      <c r="W69" s="19">
        <f t="shared" ca="1" si="300"/>
        <v>0</v>
      </c>
      <c r="X69" s="30">
        <f t="shared" ca="1" si="319"/>
        <v>0</v>
      </c>
      <c r="Y69" s="14">
        <f t="shared" ca="1" si="319"/>
        <v>0</v>
      </c>
      <c r="Z69" s="19">
        <f t="shared" ca="1" si="301"/>
        <v>0</v>
      </c>
      <c r="AA69" s="30">
        <f t="shared" ca="1" si="320"/>
        <v>0</v>
      </c>
      <c r="AB69" s="14">
        <f t="shared" ca="1" si="320"/>
        <v>0</v>
      </c>
      <c r="AC69" s="19">
        <f t="shared" ca="1" si="302"/>
        <v>0</v>
      </c>
      <c r="AD69" s="88"/>
      <c r="AE69" s="30">
        <f t="shared" ca="1" si="321"/>
        <v>0</v>
      </c>
      <c r="AF69" s="14">
        <f t="shared" ca="1" si="321"/>
        <v>0</v>
      </c>
      <c r="AG69" s="19">
        <f t="shared" ca="1" si="303"/>
        <v>0</v>
      </c>
      <c r="AH69" s="30">
        <f t="shared" ca="1" si="322"/>
        <v>0</v>
      </c>
      <c r="AI69" s="14">
        <f t="shared" ca="1" si="322"/>
        <v>0</v>
      </c>
      <c r="AJ69" s="19">
        <f t="shared" ca="1" si="304"/>
        <v>0</v>
      </c>
      <c r="AK69" s="30">
        <f t="shared" ca="1" si="323"/>
        <v>0</v>
      </c>
      <c r="AL69" s="14">
        <f t="shared" ca="1" si="323"/>
        <v>0</v>
      </c>
      <c r="AM69" s="19">
        <f t="shared" ca="1" si="305"/>
        <v>0</v>
      </c>
      <c r="AN69" s="30">
        <f t="shared" ca="1" si="324"/>
        <v>0</v>
      </c>
      <c r="AO69" s="14">
        <f t="shared" ca="1" si="324"/>
        <v>0</v>
      </c>
      <c r="AP69" s="19">
        <f t="shared" ca="1" si="306"/>
        <v>0</v>
      </c>
      <c r="AQ69" s="30">
        <f t="shared" ca="1" si="325"/>
        <v>0</v>
      </c>
      <c r="AR69" s="14">
        <f t="shared" ca="1" si="325"/>
        <v>0</v>
      </c>
      <c r="AS69" s="19">
        <f t="shared" ca="1" si="307"/>
        <v>0</v>
      </c>
      <c r="AT69" s="30">
        <f t="shared" ca="1" si="326"/>
        <v>0</v>
      </c>
      <c r="AU69" s="14">
        <f t="shared" ca="1" si="326"/>
        <v>0</v>
      </c>
      <c r="AV69" s="19">
        <f t="shared" ca="1" si="308"/>
        <v>0</v>
      </c>
      <c r="AW69" s="30">
        <f t="shared" ca="1" si="327"/>
        <v>0</v>
      </c>
      <c r="AX69" s="14">
        <f t="shared" ca="1" si="327"/>
        <v>0</v>
      </c>
      <c r="AY69" s="19">
        <f t="shared" ca="1" si="309"/>
        <v>0</v>
      </c>
      <c r="AZ69" s="30">
        <f t="shared" ca="1" si="328"/>
        <v>0</v>
      </c>
      <c r="BA69" s="14">
        <f t="shared" ca="1" si="328"/>
        <v>0</v>
      </c>
      <c r="BB69" s="19">
        <f t="shared" ca="1" si="310"/>
        <v>0</v>
      </c>
      <c r="BC69" s="30">
        <f t="shared" ca="1" si="329"/>
        <v>0</v>
      </c>
      <c r="BD69" s="14">
        <f t="shared" ca="1" si="329"/>
        <v>0</v>
      </c>
      <c r="BE69" s="19">
        <f t="shared" ca="1" si="311"/>
        <v>0</v>
      </c>
      <c r="BF69" s="30">
        <f t="shared" ca="1" si="330"/>
        <v>0</v>
      </c>
      <c r="BG69" s="14">
        <f t="shared" ca="1" si="330"/>
        <v>0</v>
      </c>
      <c r="BH69" s="19">
        <f t="shared" ca="1" si="312"/>
        <v>0</v>
      </c>
      <c r="BI69" s="30">
        <f t="shared" ca="1" si="331"/>
        <v>0</v>
      </c>
      <c r="BJ69" s="14">
        <f t="shared" ca="1" si="331"/>
        <v>0</v>
      </c>
      <c r="BK69" s="19">
        <f t="shared" ca="1" si="313"/>
        <v>0</v>
      </c>
      <c r="BL69" s="30">
        <f t="shared" ca="1" si="332"/>
        <v>0</v>
      </c>
      <c r="BM69" s="14">
        <f t="shared" ca="1" si="332"/>
        <v>0</v>
      </c>
      <c r="BN69" s="19">
        <f t="shared" ca="1" si="314"/>
        <v>0</v>
      </c>
      <c r="BO69" s="156" t="str">
        <f t="shared" si="268"/>
        <v>Marginal</v>
      </c>
      <c r="BP69" s="251"/>
    </row>
    <row r="70" spans="1:68" ht="3.75" customHeight="1" x14ac:dyDescent="0.2">
      <c r="D70" s="144"/>
      <c r="E70" s="144"/>
      <c r="F70" s="144"/>
      <c r="G70" s="144"/>
      <c r="H70" s="160"/>
      <c r="I70" s="138"/>
      <c r="J70" s="144"/>
      <c r="K70" s="144"/>
      <c r="L70" s="160"/>
      <c r="M70" s="138"/>
      <c r="N70" s="144"/>
      <c r="O70" s="144"/>
      <c r="P70" s="160"/>
      <c r="Q70" s="138"/>
      <c r="R70" s="144"/>
      <c r="S70" s="144"/>
      <c r="T70" s="160"/>
      <c r="U70" s="144"/>
      <c r="V70" s="144"/>
      <c r="W70" s="160"/>
      <c r="X70" s="144"/>
      <c r="Y70" s="144"/>
      <c r="Z70" s="160"/>
      <c r="AA70" s="144"/>
      <c r="AB70" s="144"/>
      <c r="AC70" s="160"/>
      <c r="AD70" s="138"/>
      <c r="AE70" s="144"/>
      <c r="AF70" s="144"/>
      <c r="AG70" s="160"/>
      <c r="AH70" s="144"/>
      <c r="AI70" s="144"/>
      <c r="AJ70" s="160"/>
      <c r="AK70" s="144"/>
      <c r="AL70" s="144"/>
      <c r="AM70" s="160"/>
      <c r="AN70" s="144"/>
      <c r="AO70" s="144"/>
      <c r="AP70" s="160"/>
      <c r="AQ70" s="144"/>
      <c r="AR70" s="144"/>
      <c r="AS70" s="160"/>
      <c r="AT70" s="144"/>
      <c r="AU70" s="144"/>
      <c r="AV70" s="160"/>
      <c r="AW70" s="144"/>
      <c r="AX70" s="144"/>
      <c r="AY70" s="160"/>
      <c r="AZ70" s="144"/>
      <c r="BA70" s="144"/>
      <c r="BB70" s="160"/>
      <c r="BC70" s="144"/>
      <c r="BD70" s="144"/>
      <c r="BE70" s="160"/>
      <c r="BF70" s="144"/>
      <c r="BG70" s="144"/>
      <c r="BH70" s="160"/>
      <c r="BI70" s="144"/>
      <c r="BJ70" s="144"/>
      <c r="BK70" s="160"/>
      <c r="BL70" s="144"/>
      <c r="BM70" s="144"/>
      <c r="BN70" s="160"/>
      <c r="BO70" s="144"/>
      <c r="BP70" s="144"/>
    </row>
    <row r="71" spans="1:68" ht="15" hidden="1" thickBot="1" x14ac:dyDescent="0.25">
      <c r="A71" s="6" t="str">
        <f>A$29</f>
        <v>&gt;= 1</v>
      </c>
      <c r="B71" s="3" t="str">
        <f t="shared" ref="B71" si="333">B$29</f>
        <v>&gt;= 0</v>
      </c>
      <c r="D71" s="236" t="s">
        <v>160</v>
      </c>
      <c r="E71" s="135" t="str">
        <f>$E$29</f>
        <v>Total Active</v>
      </c>
      <c r="F71" s="123">
        <f t="shared" ref="F71:G75" ca="1" si="334">SUMIFS(ORDER_COUNT_T, CHANNEL_COUNT, $A$2, IS_JJCC, $B$2, CUST_GROUP, $A71, RECENCY_GROUP, $B71, TIMEFRAME, F$1)</f>
        <v>2657681</v>
      </c>
      <c r="G71" s="117">
        <f t="shared" ca="1" si="334"/>
        <v>2208676</v>
      </c>
      <c r="H71" s="115">
        <f t="shared" ref="H71:H75" ca="1" si="335">IF(F$9 = 0, 0, IFERROR((F71 - G71) / G71, 0))</f>
        <v>0.20329147416823473</v>
      </c>
      <c r="I71" s="141"/>
      <c r="J71" s="123">
        <f t="shared" ref="J71:K75" ca="1" si="336">SUMIFS(ORDER_COUNT_T, CHANNEL_COUNT, $A$2, IS_JJCC, $B$2, CUST_GROUP, $A71, RECENCY_GROUP, $B71, TIMEFRAME, J$1)</f>
        <v>3085103</v>
      </c>
      <c r="K71" s="117">
        <f t="shared" ca="1" si="336"/>
        <v>2625374</v>
      </c>
      <c r="L71" s="115">
        <f t="shared" ref="L71:L75" ca="1" si="337">IF(J$9 = 0, 0, IFERROR((J71 - K71) / K71, 0))</f>
        <v>0.17510990815022925</v>
      </c>
      <c r="M71" s="141"/>
      <c r="N71" s="123">
        <f t="shared" ref="N71:O75" ca="1" si="338">SUMIFS(ORDER_COUNT_T, CHANNEL_COUNT, $A$2, IS_JJCC, $B$2, CUST_GROUP, $A71, RECENCY_GROUP, $B71, TIMEFRAME, N$1)</f>
        <v>3085103</v>
      </c>
      <c r="O71" s="117">
        <f t="shared" ca="1" si="338"/>
        <v>2625374</v>
      </c>
      <c r="P71" s="115">
        <f t="shared" ref="P71:P75" ca="1" si="339">IF(N$9 = 0, 0, IFERROR((N71 - O71) / O71, 0))</f>
        <v>0.17510990815022925</v>
      </c>
      <c r="Q71" s="141"/>
      <c r="R71" s="123">
        <f t="shared" ref="R71:S75" ca="1" si="340">SUMIFS(ORDER_COUNT_T, CHANNEL_COUNT, $A$2, IS_JJCC, $B$2, CUST_GROUP, $A71, RECENCY_GROUP, $B71, TIMEFRAME, R$1)</f>
        <v>676207</v>
      </c>
      <c r="S71" s="117">
        <f t="shared" ca="1" si="340"/>
        <v>571057</v>
      </c>
      <c r="T71" s="115">
        <f t="shared" ref="T71:T75" ca="1" si="341">IF(R$9 = 0, 0, IFERROR((R71 - S71) / S71, 0))</f>
        <v>0.18413223198384748</v>
      </c>
      <c r="U71" s="123">
        <f t="shared" ref="U71:V75" ca="1" si="342">SUMIFS(ORDER_COUNT_T, CHANNEL_COUNT, $A$2, IS_JJCC, $B$2, CUST_GROUP, $A71, RECENCY_GROUP, $B71, TIMEFRAME, U$1)</f>
        <v>754941</v>
      </c>
      <c r="V71" s="117">
        <f t="shared" ca="1" si="342"/>
        <v>653038</v>
      </c>
      <c r="W71" s="115">
        <f t="shared" ref="W71:W75" ca="1" si="343">IF(U$9 = 0, 0, IFERROR((U71 - V71) / V71, 0))</f>
        <v>0.15604451808317432</v>
      </c>
      <c r="X71" s="123">
        <f t="shared" ref="X71:Y75" ca="1" si="344">SUMIFS(ORDER_COUNT_T, CHANNEL_COUNT, $A$2, IS_JJCC, $B$2, CUST_GROUP, $A71, RECENCY_GROUP, $B71, TIMEFRAME, X$1)</f>
        <v>748090</v>
      </c>
      <c r="Y71" s="117">
        <f t="shared" ca="1" si="344"/>
        <v>657345</v>
      </c>
      <c r="Z71" s="115">
        <f t="shared" ref="Z71:Z75" ca="1" si="345">IF(X$9 = 0, 0, IFERROR((X71 - Y71) / Y71, 0))</f>
        <v>0.13804775270215791</v>
      </c>
      <c r="AA71" s="123">
        <f t="shared" ref="AA71:AB75" ca="1" si="346">SUMIFS(ORDER_COUNT_T, CHANNEL_COUNT, $A$2, IS_JJCC, $B$2, CUST_GROUP, $A71, RECENCY_GROUP, $B71, TIMEFRAME, AA$1)</f>
        <v>830924</v>
      </c>
      <c r="AB71" s="117">
        <f t="shared" ca="1" si="346"/>
        <v>703530</v>
      </c>
      <c r="AC71" s="115">
        <f t="shared" ref="AC71:AC75" ca="1" si="347">IF(AA$9 = 0, 0, IFERROR((AA71 - AB71) / AB71, 0))</f>
        <v>0.18107827669040411</v>
      </c>
      <c r="AD71" s="141"/>
      <c r="AE71" s="123">
        <f t="shared" ref="AE71:AF75" ca="1" si="348">SUMIFS(ORDER_COUNT_T, CHANNEL_COUNT, $A$2, IS_JJCC, $B$2, CUST_GROUP, $A71, RECENCY_GROUP, $B71, TIMEFRAME, AE$1)</f>
        <v>158436</v>
      </c>
      <c r="AF71" s="117">
        <f t="shared" ca="1" si="348"/>
        <v>123634</v>
      </c>
      <c r="AG71" s="115">
        <f t="shared" ref="AG71:AG75" ca="1" si="349">IF(AE$9 = 0, 0, IFERROR((AE71 - AF71) / AF71, 0))</f>
        <v>0.28149214617338275</v>
      </c>
      <c r="AH71" s="123">
        <f t="shared" ref="AH71:AI75" ca="1" si="350">SUMIFS(ORDER_COUNT_T, CHANNEL_COUNT, $A$2, IS_JJCC, $B$2, CUST_GROUP, $A71, RECENCY_GROUP, $B71, TIMEFRAME, AH$1)</f>
        <v>282653</v>
      </c>
      <c r="AI71" s="117">
        <f t="shared" ca="1" si="350"/>
        <v>243628</v>
      </c>
      <c r="AJ71" s="115">
        <f t="shared" ref="AJ71:AJ75" ca="1" si="351">IF(AH$9 = 0, 0, IFERROR((AH71 - AI71) / AI71, 0))</f>
        <v>0.16018273761636592</v>
      </c>
      <c r="AK71" s="123">
        <f t="shared" ref="AK71:AL75" ca="1" si="352">SUMIFS(ORDER_COUNT_T, CHANNEL_COUNT, $A$2, IS_JJCC, $B$2, CUST_GROUP, $A71, RECENCY_GROUP, $B71, TIMEFRAME, AK$1)</f>
        <v>232618</v>
      </c>
      <c r="AL71" s="117">
        <f t="shared" ca="1" si="352"/>
        <v>192034</v>
      </c>
      <c r="AM71" s="115">
        <f t="shared" ref="AM71:AM75" ca="1" si="353">IF(AK$9 = 0, 0, IFERROR((AK71 - AL71) / AL71, 0))</f>
        <v>0.21133757563764749</v>
      </c>
      <c r="AN71" s="123">
        <f t="shared" ref="AN71:AO75" ca="1" si="354">SUMIFS(ORDER_COUNT_T, CHANNEL_COUNT, $A$2, IS_JJCC, $B$2, CUST_GROUP, $A71, RECENCY_GROUP, $B71, TIMEFRAME, AN$1)</f>
        <v>237024</v>
      </c>
      <c r="AO71" s="117">
        <f t="shared" ca="1" si="354"/>
        <v>216085</v>
      </c>
      <c r="AP71" s="115">
        <f t="shared" ref="AP71:AP75" ca="1" si="355">IF(AN$9 = 0, 0, IFERROR((AN71 - AO71) / AO71, 0))</f>
        <v>9.6901682208390211E-2</v>
      </c>
      <c r="AQ71" s="123">
        <f t="shared" ref="AQ71:AR75" ca="1" si="356">SUMIFS(ORDER_COUNT_T, CHANNEL_COUNT, $A$2, IS_JJCC, $B$2, CUST_GROUP, $A71, RECENCY_GROUP, $B71, TIMEFRAME, AQ$1)</f>
        <v>319314</v>
      </c>
      <c r="AR71" s="117">
        <f t="shared" ca="1" si="356"/>
        <v>261589</v>
      </c>
      <c r="AS71" s="115">
        <f t="shared" ref="AS71:AS75" ca="1" si="357">IF(AQ$9 = 0, 0, IFERROR((AQ71 - AR71) / AR71, 0))</f>
        <v>0.22067059394699318</v>
      </c>
      <c r="AT71" s="123">
        <f t="shared" ref="AT71:AU75" ca="1" si="358">SUMIFS(ORDER_COUNT_T, CHANNEL_COUNT, $A$2, IS_JJCC, $B$2, CUST_GROUP, $A71, RECENCY_GROUP, $B71, TIMEFRAME, AT$1)</f>
        <v>197463</v>
      </c>
      <c r="AU71" s="117">
        <f t="shared" ca="1" si="358"/>
        <v>170305</v>
      </c>
      <c r="AV71" s="115">
        <f t="shared" ref="AV71:AV75" ca="1" si="359">IF(AT$9 = 0, 0, IFERROR((AT71 - AU71) / AU71, 0))</f>
        <v>0.15946683890666746</v>
      </c>
      <c r="AW71" s="123">
        <f t="shared" ref="AW71:AX75" ca="1" si="360">SUMIFS(ORDER_COUNT_T, CHANNEL_COUNT, $A$2, IS_JJCC, $B$2, CUST_GROUP, $A71, RECENCY_GROUP, $B71, TIMEFRAME, AW$1)</f>
        <v>199027</v>
      </c>
      <c r="AX71" s="117">
        <f t="shared" ca="1" si="360"/>
        <v>161972</v>
      </c>
      <c r="AY71" s="115">
        <f t="shared" ref="AY71:AY75" ca="1" si="361">IF(AW$9 = 0, 0, IFERROR((AW71 - AX71) / AX71, 0))</f>
        <v>0.22877410910527746</v>
      </c>
      <c r="AZ71" s="123">
        <f t="shared" ref="AZ71:BA75" ca="1" si="362">SUMIFS(ORDER_COUNT_T, CHANNEL_COUNT, $A$2, IS_JJCC, $B$2, CUST_GROUP, $A71, RECENCY_GROUP, $B71, TIMEFRAME, AZ$1)</f>
        <v>293312</v>
      </c>
      <c r="BA71" s="117">
        <f t="shared" ca="1" si="362"/>
        <v>261656</v>
      </c>
      <c r="BB71" s="115">
        <f t="shared" ref="BB71:BB75" ca="1" si="363">IF(AZ$9 = 0, 0, IFERROR((AZ71 - BA71) / BA71, 0))</f>
        <v>0.1209832757513682</v>
      </c>
      <c r="BC71" s="123">
        <f t="shared" ref="BC71:BD75" ca="1" si="364">SUMIFS(ORDER_COUNT_T, CHANNEL_COUNT, $A$2, IS_JJCC, $B$2, CUST_GROUP, $A71, RECENCY_GROUP, $B71, TIMEFRAME, BC$1)</f>
        <v>253638</v>
      </c>
      <c r="BD71" s="117">
        <f t="shared" ca="1" si="364"/>
        <v>228005</v>
      </c>
      <c r="BE71" s="115">
        <f t="shared" ref="BE71:BE75" ca="1" si="365">IF(BC$9 = 0, 0, IFERROR((BC71 - BD71) / BD71, 0))</f>
        <v>0.11242297318041271</v>
      </c>
      <c r="BF71" s="123">
        <f t="shared" ref="BF71:BG75" ca="1" si="366">SUMIFS(ORDER_COUNT_T, CHANNEL_COUNT, $A$2, IS_JJCC, $B$2, CUST_GROUP, $A71, RECENCY_GROUP, $B71, TIMEFRAME, BF$1)</f>
        <v>259260</v>
      </c>
      <c r="BG71" s="117">
        <f t="shared" ca="1" si="366"/>
        <v>223844</v>
      </c>
      <c r="BH71" s="115">
        <f t="shared" ref="BH71:BH75" ca="1" si="367">IF(BF$9 = 0, 0, IFERROR((BF71 - BG71) / BG71, 0))</f>
        <v>0.15821732992619861</v>
      </c>
      <c r="BI71" s="123">
        <f t="shared" ref="BI71:BJ75" ca="1" si="368">SUMIFS(ORDER_COUNT_T, CHANNEL_COUNT, $A$2, IS_JJCC, $B$2, CUST_GROUP, $A71, RECENCY_GROUP, $B71, TIMEFRAME, BI$1)</f>
        <v>370389</v>
      </c>
      <c r="BJ71" s="117">
        <f t="shared" ca="1" si="368"/>
        <v>309577</v>
      </c>
      <c r="BK71" s="115">
        <f t="shared" ref="BK71:BK75" ca="1" si="369">IF(BI$9 = 0, 0, IFERROR((BI71 - BJ71) / BJ71, 0))</f>
        <v>0.19643578172797074</v>
      </c>
      <c r="BL71" s="123">
        <f t="shared" ref="BL71:BM75" ca="1" si="370">SUMIFS(ORDER_COUNT_T, CHANNEL_COUNT, $A$2, IS_JJCC, $B$2, CUST_GROUP, $A71, RECENCY_GROUP, $B71, TIMEFRAME, BL$1)</f>
        <v>201727</v>
      </c>
      <c r="BM71" s="117">
        <f t="shared" ca="1" si="370"/>
        <v>172596</v>
      </c>
      <c r="BN71" s="115">
        <f t="shared" ref="BN71:BN75" ca="1" si="371">IF(BL$9 = 0, 0, IFERROR((BL71 - BM71) / BM71, 0))</f>
        <v>0.16878143178289184</v>
      </c>
      <c r="BO71" s="158" t="str">
        <f t="shared" ref="BO71:BO75" si="372">E71</f>
        <v>Total Active</v>
      </c>
      <c r="BP71" s="248" t="str">
        <f>$D71</f>
        <v>TRANS</v>
      </c>
    </row>
    <row r="72" spans="1:68" ht="15" hidden="1" thickTop="1" x14ac:dyDescent="0.2">
      <c r="A72" s="6">
        <f>A$30</f>
        <v>5</v>
      </c>
      <c r="B72" s="3" t="str">
        <f t="shared" ref="B72" si="373">B$30</f>
        <v>&gt;= 0</v>
      </c>
      <c r="D72" s="237"/>
      <c r="E72" s="136" t="str">
        <f>$E$30</f>
        <v>Elite</v>
      </c>
      <c r="F72" s="124">
        <f t="shared" ca="1" si="334"/>
        <v>844774</v>
      </c>
      <c r="G72" s="110">
        <f t="shared" ca="1" si="334"/>
        <v>713434</v>
      </c>
      <c r="H72" s="108">
        <f t="shared" ca="1" si="335"/>
        <v>0.18409551549267347</v>
      </c>
      <c r="I72" s="141"/>
      <c r="J72" s="124">
        <f t="shared" ca="1" si="336"/>
        <v>986002</v>
      </c>
      <c r="K72" s="110">
        <f t="shared" ca="1" si="336"/>
        <v>832608</v>
      </c>
      <c r="L72" s="108">
        <f t="shared" ca="1" si="337"/>
        <v>0.18423315653945194</v>
      </c>
      <c r="M72" s="141"/>
      <c r="N72" s="124">
        <f t="shared" ca="1" si="338"/>
        <v>986002</v>
      </c>
      <c r="O72" s="110">
        <f t="shared" ca="1" si="338"/>
        <v>832608</v>
      </c>
      <c r="P72" s="108">
        <f t="shared" ca="1" si="339"/>
        <v>0.18423315653945194</v>
      </c>
      <c r="Q72" s="141"/>
      <c r="R72" s="124">
        <f t="shared" ca="1" si="340"/>
        <v>137904</v>
      </c>
      <c r="S72" s="110">
        <f t="shared" ca="1" si="340"/>
        <v>114036</v>
      </c>
      <c r="T72" s="108">
        <f t="shared" ca="1" si="341"/>
        <v>0.20930232558139536</v>
      </c>
      <c r="U72" s="124">
        <f t="shared" ca="1" si="342"/>
        <v>150012</v>
      </c>
      <c r="V72" s="110">
        <f t="shared" ca="1" si="342"/>
        <v>133447</v>
      </c>
      <c r="W72" s="108">
        <f t="shared" ca="1" si="343"/>
        <v>0.12413167774472263</v>
      </c>
      <c r="X72" s="124">
        <f t="shared" ca="1" si="344"/>
        <v>158338</v>
      </c>
      <c r="Y72" s="110">
        <f t="shared" ca="1" si="344"/>
        <v>136637</v>
      </c>
      <c r="Z72" s="108">
        <f t="shared" ca="1" si="345"/>
        <v>0.15882228093415399</v>
      </c>
      <c r="AA72" s="124">
        <f t="shared" ca="1" si="346"/>
        <v>180434</v>
      </c>
      <c r="AB72" s="110">
        <f t="shared" ca="1" si="346"/>
        <v>150022</v>
      </c>
      <c r="AC72" s="108">
        <f t="shared" ca="1" si="347"/>
        <v>0.20271693484955539</v>
      </c>
      <c r="AD72" s="141"/>
      <c r="AE72" s="124">
        <f t="shared" ca="1" si="348"/>
        <v>20143</v>
      </c>
      <c r="AF72" s="110">
        <f t="shared" ca="1" si="348"/>
        <v>15798</v>
      </c>
      <c r="AG72" s="108">
        <f t="shared" ca="1" si="349"/>
        <v>0.27503481453348527</v>
      </c>
      <c r="AH72" s="124">
        <f t="shared" ca="1" si="350"/>
        <v>42315</v>
      </c>
      <c r="AI72" s="110">
        <f t="shared" ca="1" si="350"/>
        <v>37161</v>
      </c>
      <c r="AJ72" s="108">
        <f t="shared" ca="1" si="351"/>
        <v>0.13869379187858238</v>
      </c>
      <c r="AK72" s="124">
        <f t="shared" ca="1" si="352"/>
        <v>31405</v>
      </c>
      <c r="AL72" s="110">
        <f t="shared" ca="1" si="352"/>
        <v>25154</v>
      </c>
      <c r="AM72" s="108">
        <f t="shared" ca="1" si="353"/>
        <v>0.24850918343007075</v>
      </c>
      <c r="AN72" s="124">
        <f t="shared" ca="1" si="354"/>
        <v>32185</v>
      </c>
      <c r="AO72" s="110">
        <f t="shared" ca="1" si="354"/>
        <v>30690</v>
      </c>
      <c r="AP72" s="108">
        <f t="shared" ca="1" si="355"/>
        <v>4.8712935809710006E-2</v>
      </c>
      <c r="AQ72" s="124">
        <f t="shared" ca="1" si="356"/>
        <v>46536</v>
      </c>
      <c r="AR72" s="110">
        <f t="shared" ca="1" si="356"/>
        <v>37288</v>
      </c>
      <c r="AS72" s="108">
        <f t="shared" ca="1" si="357"/>
        <v>0.24801544732889938</v>
      </c>
      <c r="AT72" s="124">
        <f t="shared" ca="1" si="358"/>
        <v>25183</v>
      </c>
      <c r="AU72" s="110">
        <f t="shared" ca="1" si="358"/>
        <v>22869</v>
      </c>
      <c r="AV72" s="108">
        <f t="shared" ca="1" si="359"/>
        <v>0.10118501027591936</v>
      </c>
      <c r="AW72" s="124">
        <f t="shared" ca="1" si="360"/>
        <v>26456</v>
      </c>
      <c r="AX72" s="110">
        <f t="shared" ca="1" si="360"/>
        <v>21650</v>
      </c>
      <c r="AY72" s="108">
        <f t="shared" ca="1" si="361"/>
        <v>0.22198614318706697</v>
      </c>
      <c r="AZ72" s="124">
        <f t="shared" ca="1" si="362"/>
        <v>43885</v>
      </c>
      <c r="BA72" s="110">
        <f t="shared" ca="1" si="362"/>
        <v>38957</v>
      </c>
      <c r="BB72" s="108">
        <f t="shared" ca="1" si="363"/>
        <v>0.12649844700567292</v>
      </c>
      <c r="BC72" s="124">
        <f t="shared" ca="1" si="364"/>
        <v>36317</v>
      </c>
      <c r="BD72" s="110">
        <f t="shared" ca="1" si="364"/>
        <v>31437</v>
      </c>
      <c r="BE72" s="108">
        <f t="shared" ca="1" si="365"/>
        <v>0.15523109711486466</v>
      </c>
      <c r="BF72" s="124">
        <f t="shared" ca="1" si="366"/>
        <v>36193</v>
      </c>
      <c r="BG72" s="110">
        <f t="shared" ca="1" si="366"/>
        <v>31018</v>
      </c>
      <c r="BH72" s="108">
        <f t="shared" ca="1" si="367"/>
        <v>0.16683860983944807</v>
      </c>
      <c r="BI72" s="124">
        <f t="shared" ca="1" si="368"/>
        <v>59295</v>
      </c>
      <c r="BJ72" s="110">
        <f t="shared" ca="1" si="368"/>
        <v>49144</v>
      </c>
      <c r="BK72" s="108">
        <f t="shared" ca="1" si="369"/>
        <v>0.20655624287807262</v>
      </c>
      <c r="BL72" s="124">
        <f t="shared" ca="1" si="370"/>
        <v>27247</v>
      </c>
      <c r="BM72" s="110">
        <f t="shared" ca="1" si="370"/>
        <v>23172</v>
      </c>
      <c r="BN72" s="108">
        <f t="shared" ca="1" si="371"/>
        <v>0.1758587950975315</v>
      </c>
      <c r="BO72" s="152" t="str">
        <f t="shared" si="372"/>
        <v>Elite</v>
      </c>
      <c r="BP72" s="249"/>
    </row>
    <row r="73" spans="1:68" hidden="1" x14ac:dyDescent="0.2">
      <c r="A73" s="6">
        <f>A$31</f>
        <v>30</v>
      </c>
      <c r="B73" s="3" t="str">
        <f t="shared" ref="B73:B74" si="374">B$31</f>
        <v>&gt;= 0</v>
      </c>
      <c r="D73" s="237"/>
      <c r="E73" s="79" t="str">
        <f>$E$31</f>
        <v>High Value</v>
      </c>
      <c r="F73" s="32">
        <f t="shared" ca="1" si="334"/>
        <v>1232363</v>
      </c>
      <c r="G73" s="17">
        <f t="shared" ca="1" si="334"/>
        <v>1010477</v>
      </c>
      <c r="H73" s="13">
        <f t="shared" ca="1" si="335"/>
        <v>0.21958540372517138</v>
      </c>
      <c r="I73" s="141"/>
      <c r="J73" s="32">
        <f t="shared" ca="1" si="336"/>
        <v>1433179</v>
      </c>
      <c r="K73" s="17">
        <f t="shared" ca="1" si="336"/>
        <v>1219028</v>
      </c>
      <c r="L73" s="13">
        <f t="shared" ca="1" si="337"/>
        <v>0.17567356943400808</v>
      </c>
      <c r="M73" s="141"/>
      <c r="N73" s="32">
        <f t="shared" ca="1" si="338"/>
        <v>1433179</v>
      </c>
      <c r="O73" s="17">
        <f t="shared" ca="1" si="338"/>
        <v>1219028</v>
      </c>
      <c r="P73" s="13">
        <f t="shared" ca="1" si="339"/>
        <v>0.17567356943400808</v>
      </c>
      <c r="Q73" s="141"/>
      <c r="R73" s="32">
        <f t="shared" ca="1" si="340"/>
        <v>278198</v>
      </c>
      <c r="S73" s="17">
        <f t="shared" ca="1" si="340"/>
        <v>231197</v>
      </c>
      <c r="T73" s="13">
        <f t="shared" ca="1" si="341"/>
        <v>0.20329416039135456</v>
      </c>
      <c r="U73" s="32">
        <f t="shared" ca="1" si="342"/>
        <v>312822</v>
      </c>
      <c r="V73" s="17">
        <f t="shared" ca="1" si="342"/>
        <v>268087</v>
      </c>
      <c r="W73" s="13">
        <f t="shared" ca="1" si="343"/>
        <v>0.16686747212658579</v>
      </c>
      <c r="X73" s="32">
        <f t="shared" ca="1" si="344"/>
        <v>309066</v>
      </c>
      <c r="Y73" s="17">
        <f t="shared" ca="1" si="344"/>
        <v>270309</v>
      </c>
      <c r="Z73" s="13">
        <f t="shared" ca="1" si="345"/>
        <v>0.1433803535953298</v>
      </c>
      <c r="AA73" s="32">
        <f t="shared" ca="1" si="346"/>
        <v>347315</v>
      </c>
      <c r="AB73" s="17">
        <f t="shared" ca="1" si="346"/>
        <v>294568</v>
      </c>
      <c r="AC73" s="13">
        <f t="shared" ca="1" si="347"/>
        <v>0.17906561473072433</v>
      </c>
      <c r="AD73" s="141"/>
      <c r="AE73" s="32">
        <f t="shared" ca="1" si="348"/>
        <v>55187</v>
      </c>
      <c r="AF73" s="17">
        <f t="shared" ca="1" si="348"/>
        <v>42386</v>
      </c>
      <c r="AG73" s="13">
        <f t="shared" ca="1" si="349"/>
        <v>0.30201009767376019</v>
      </c>
      <c r="AH73" s="32">
        <f t="shared" ca="1" si="350"/>
        <v>103862</v>
      </c>
      <c r="AI73" s="17">
        <f t="shared" ca="1" si="350"/>
        <v>89279</v>
      </c>
      <c r="AJ73" s="13">
        <f t="shared" ca="1" si="351"/>
        <v>0.16334188330962487</v>
      </c>
      <c r="AK73" s="32">
        <f t="shared" ca="1" si="352"/>
        <v>84016</v>
      </c>
      <c r="AL73" s="17">
        <f t="shared" ca="1" si="352"/>
        <v>67013</v>
      </c>
      <c r="AM73" s="13">
        <f t="shared" ca="1" si="353"/>
        <v>0.25372688881261846</v>
      </c>
      <c r="AN73" s="32">
        <f t="shared" ca="1" si="354"/>
        <v>85658</v>
      </c>
      <c r="AO73" s="17">
        <f t="shared" ca="1" si="354"/>
        <v>79285</v>
      </c>
      <c r="AP73" s="13">
        <f t="shared" ca="1" si="355"/>
        <v>8.038090433247147E-2</v>
      </c>
      <c r="AQ73" s="32">
        <f t="shared" ca="1" si="356"/>
        <v>117490</v>
      </c>
      <c r="AR73" s="17">
        <f t="shared" ca="1" si="356"/>
        <v>95127</v>
      </c>
      <c r="AS73" s="13">
        <f t="shared" ca="1" si="357"/>
        <v>0.23508572750113008</v>
      </c>
      <c r="AT73" s="32">
        <f t="shared" ca="1" si="358"/>
        <v>68176</v>
      </c>
      <c r="AU73" s="17">
        <f t="shared" ca="1" si="358"/>
        <v>58820</v>
      </c>
      <c r="AV73" s="13">
        <f t="shared" ca="1" si="359"/>
        <v>0.15906154369262157</v>
      </c>
      <c r="AW73" s="32">
        <f t="shared" ca="1" si="360"/>
        <v>69688</v>
      </c>
      <c r="AX73" s="17">
        <f t="shared" ca="1" si="360"/>
        <v>56582</v>
      </c>
      <c r="AY73" s="13">
        <f t="shared" ca="1" si="361"/>
        <v>0.23162843307058781</v>
      </c>
      <c r="AZ73" s="32">
        <f t="shared" ca="1" si="362"/>
        <v>108834</v>
      </c>
      <c r="BA73" s="17">
        <f t="shared" ca="1" si="362"/>
        <v>96890</v>
      </c>
      <c r="BB73" s="13">
        <f t="shared" ca="1" si="363"/>
        <v>0.12327381566725153</v>
      </c>
      <c r="BC73" s="32">
        <f t="shared" ca="1" si="364"/>
        <v>91868</v>
      </c>
      <c r="BD73" s="17">
        <f t="shared" ca="1" si="364"/>
        <v>82703</v>
      </c>
      <c r="BE73" s="13">
        <f t="shared" ca="1" si="365"/>
        <v>0.11081822908479741</v>
      </c>
      <c r="BF73" s="32">
        <f t="shared" ca="1" si="366"/>
        <v>93069</v>
      </c>
      <c r="BG73" s="17">
        <f t="shared" ca="1" si="366"/>
        <v>80863</v>
      </c>
      <c r="BH73" s="13">
        <f t="shared" ca="1" si="367"/>
        <v>0.1509466628742441</v>
      </c>
      <c r="BI73" s="32">
        <f t="shared" ca="1" si="368"/>
        <v>140236</v>
      </c>
      <c r="BJ73" s="17">
        <f t="shared" ca="1" si="368"/>
        <v>115383</v>
      </c>
      <c r="BK73" s="13">
        <f t="shared" ca="1" si="369"/>
        <v>0.21539568220621755</v>
      </c>
      <c r="BL73" s="32">
        <f t="shared" ca="1" si="370"/>
        <v>70114</v>
      </c>
      <c r="BM73" s="17">
        <f t="shared" ca="1" si="370"/>
        <v>59729</v>
      </c>
      <c r="BN73" s="13">
        <f t="shared" ca="1" si="371"/>
        <v>0.1738686400241089</v>
      </c>
      <c r="BO73" s="159" t="str">
        <f t="shared" si="372"/>
        <v>High Value</v>
      </c>
      <c r="BP73" s="249"/>
    </row>
    <row r="74" spans="1:68" hidden="1" x14ac:dyDescent="0.2">
      <c r="A74" s="6">
        <f>A$32</f>
        <v>70</v>
      </c>
      <c r="B74" s="3" t="str">
        <f t="shared" si="374"/>
        <v>&gt;= 0</v>
      </c>
      <c r="D74" s="238"/>
      <c r="E74" s="79" t="str">
        <f>$E$32</f>
        <v>Opportunity</v>
      </c>
      <c r="F74" s="32">
        <f t="shared" ca="1" si="334"/>
        <v>474312</v>
      </c>
      <c r="G74" s="17">
        <f t="shared" ca="1" si="334"/>
        <v>392128</v>
      </c>
      <c r="H74" s="13">
        <f t="shared" ca="1" si="335"/>
        <v>0.20958462542843154</v>
      </c>
      <c r="I74" s="141"/>
      <c r="J74" s="32">
        <f t="shared" ca="1" si="336"/>
        <v>547947</v>
      </c>
      <c r="K74" s="17">
        <f t="shared" ca="1" si="336"/>
        <v>468705</v>
      </c>
      <c r="L74" s="13">
        <f t="shared" ca="1" si="337"/>
        <v>0.1690658303197107</v>
      </c>
      <c r="M74" s="141"/>
      <c r="N74" s="32">
        <f t="shared" ca="1" si="338"/>
        <v>547941</v>
      </c>
      <c r="O74" s="17">
        <f t="shared" ca="1" si="338"/>
        <v>468711</v>
      </c>
      <c r="P74" s="13">
        <f t="shared" ca="1" si="339"/>
        <v>0.16903806396692206</v>
      </c>
      <c r="Q74" s="141"/>
      <c r="R74" s="32">
        <f t="shared" ca="1" si="340"/>
        <v>184489</v>
      </c>
      <c r="S74" s="17">
        <f t="shared" ca="1" si="340"/>
        <v>160486</v>
      </c>
      <c r="T74" s="13">
        <f t="shared" ca="1" si="341"/>
        <v>0.14956444798923271</v>
      </c>
      <c r="U74" s="32">
        <f t="shared" ca="1" si="342"/>
        <v>209006</v>
      </c>
      <c r="V74" s="17">
        <f t="shared" ca="1" si="342"/>
        <v>180818</v>
      </c>
      <c r="W74" s="13">
        <f t="shared" ca="1" si="343"/>
        <v>0.15589155946863698</v>
      </c>
      <c r="X74" s="32">
        <f t="shared" ca="1" si="344"/>
        <v>200196</v>
      </c>
      <c r="Y74" s="17">
        <f t="shared" ca="1" si="344"/>
        <v>178533</v>
      </c>
      <c r="Z74" s="13">
        <f t="shared" ca="1" si="345"/>
        <v>0.12133891213389121</v>
      </c>
      <c r="AA74" s="32">
        <f t="shared" ca="1" si="346"/>
        <v>220637</v>
      </c>
      <c r="AB74" s="17">
        <f t="shared" ca="1" si="346"/>
        <v>186905</v>
      </c>
      <c r="AC74" s="13">
        <f t="shared" ca="1" si="347"/>
        <v>0.18047671276851876</v>
      </c>
      <c r="AD74" s="141"/>
      <c r="AE74" s="32">
        <f t="shared" ca="1" si="348"/>
        <v>52336</v>
      </c>
      <c r="AF74" s="17">
        <f t="shared" ca="1" si="348"/>
        <v>42130</v>
      </c>
      <c r="AG74" s="13">
        <f t="shared" ca="1" si="349"/>
        <v>0.24225017802041302</v>
      </c>
      <c r="AH74" s="32">
        <f t="shared" ca="1" si="350"/>
        <v>90664</v>
      </c>
      <c r="AI74" s="17">
        <f t="shared" ca="1" si="350"/>
        <v>78112</v>
      </c>
      <c r="AJ74" s="13">
        <f t="shared" ca="1" si="351"/>
        <v>0.16069233920524376</v>
      </c>
      <c r="AK74" s="32">
        <f t="shared" ca="1" si="352"/>
        <v>76378</v>
      </c>
      <c r="AL74" s="17">
        <f t="shared" ca="1" si="352"/>
        <v>65185</v>
      </c>
      <c r="AM74" s="13">
        <f t="shared" ca="1" si="353"/>
        <v>0.1717112832706911</v>
      </c>
      <c r="AN74" s="32">
        <f t="shared" ca="1" si="354"/>
        <v>77507</v>
      </c>
      <c r="AO74" s="17">
        <f t="shared" ca="1" si="354"/>
        <v>70409</v>
      </c>
      <c r="AP74" s="13">
        <f t="shared" ca="1" si="355"/>
        <v>0.10081097586956213</v>
      </c>
      <c r="AQ74" s="32">
        <f t="shared" ca="1" si="356"/>
        <v>102974</v>
      </c>
      <c r="AR74" s="17">
        <f t="shared" ca="1" si="356"/>
        <v>86645</v>
      </c>
      <c r="AS74" s="13">
        <f t="shared" ca="1" si="357"/>
        <v>0.18845865312481966</v>
      </c>
      <c r="AT74" s="32">
        <f t="shared" ca="1" si="358"/>
        <v>66169</v>
      </c>
      <c r="AU74" s="17">
        <f t="shared" ca="1" si="358"/>
        <v>57283</v>
      </c>
      <c r="AV74" s="13">
        <f t="shared" ca="1" si="359"/>
        <v>0.15512455702389888</v>
      </c>
      <c r="AW74" s="32">
        <f t="shared" ca="1" si="360"/>
        <v>67210</v>
      </c>
      <c r="AX74" s="17">
        <f t="shared" ca="1" si="360"/>
        <v>54230</v>
      </c>
      <c r="AY74" s="13">
        <f t="shared" ca="1" si="361"/>
        <v>0.23935091277890466</v>
      </c>
      <c r="AZ74" s="32">
        <f t="shared" ca="1" si="362"/>
        <v>92153</v>
      </c>
      <c r="BA74" s="17">
        <f t="shared" ca="1" si="362"/>
        <v>83620</v>
      </c>
      <c r="BB74" s="13">
        <f t="shared" ca="1" si="363"/>
        <v>0.1020449653193016</v>
      </c>
      <c r="BC74" s="32">
        <f t="shared" ca="1" si="364"/>
        <v>82323</v>
      </c>
      <c r="BD74" s="17">
        <f t="shared" ca="1" si="364"/>
        <v>74900</v>
      </c>
      <c r="BE74" s="13">
        <f t="shared" ca="1" si="365"/>
        <v>9.9105473965287044E-2</v>
      </c>
      <c r="BF74" s="32">
        <f t="shared" ca="1" si="366"/>
        <v>85419</v>
      </c>
      <c r="BG74" s="17">
        <f t="shared" ca="1" si="366"/>
        <v>72719</v>
      </c>
      <c r="BH74" s="13">
        <f t="shared" ca="1" si="367"/>
        <v>0.17464486585349084</v>
      </c>
      <c r="BI74" s="32">
        <f t="shared" ca="1" si="368"/>
        <v>115358</v>
      </c>
      <c r="BJ74" s="17">
        <f t="shared" ca="1" si="368"/>
        <v>96999</v>
      </c>
      <c r="BK74" s="13">
        <f t="shared" ca="1" si="369"/>
        <v>0.18926999247414922</v>
      </c>
      <c r="BL74" s="32">
        <f t="shared" ca="1" si="370"/>
        <v>66531</v>
      </c>
      <c r="BM74" s="17">
        <f t="shared" ca="1" si="370"/>
        <v>57421</v>
      </c>
      <c r="BN74" s="13">
        <f t="shared" ca="1" si="371"/>
        <v>0.15865275770188608</v>
      </c>
      <c r="BO74" s="159" t="str">
        <f t="shared" si="372"/>
        <v>Opportunity</v>
      </c>
      <c r="BP74" s="250"/>
    </row>
    <row r="75" spans="1:68" hidden="1" x14ac:dyDescent="0.2">
      <c r="A75" s="6">
        <f>A$33</f>
        <v>100</v>
      </c>
      <c r="B75" s="3" t="str">
        <f t="shared" ref="B75" si="375">B$33</f>
        <v>&gt;= 0</v>
      </c>
      <c r="D75" s="239"/>
      <c r="E75" s="78" t="str">
        <f>$E$33</f>
        <v>Marginal</v>
      </c>
      <c r="F75" s="125">
        <f t="shared" ca="1" si="334"/>
        <v>106232</v>
      </c>
      <c r="G75" s="99">
        <f t="shared" ca="1" si="334"/>
        <v>92637</v>
      </c>
      <c r="H75" s="100">
        <f t="shared" ca="1" si="335"/>
        <v>0.14675561600656326</v>
      </c>
      <c r="I75" s="141"/>
      <c r="J75" s="125">
        <f t="shared" ca="1" si="336"/>
        <v>117975</v>
      </c>
      <c r="K75" s="99">
        <f t="shared" ca="1" si="336"/>
        <v>105033</v>
      </c>
      <c r="L75" s="100">
        <f t="shared" ca="1" si="337"/>
        <v>0.1232184170689212</v>
      </c>
      <c r="M75" s="141"/>
      <c r="N75" s="125">
        <f t="shared" ca="1" si="338"/>
        <v>117981</v>
      </c>
      <c r="O75" s="99">
        <f t="shared" ca="1" si="338"/>
        <v>105027</v>
      </c>
      <c r="P75" s="100">
        <f t="shared" ca="1" si="339"/>
        <v>0.12333971264531977</v>
      </c>
      <c r="Q75" s="141"/>
      <c r="R75" s="125">
        <f t="shared" ca="1" si="340"/>
        <v>75616</v>
      </c>
      <c r="S75" s="99">
        <f t="shared" ca="1" si="340"/>
        <v>65338</v>
      </c>
      <c r="T75" s="100">
        <f t="shared" ca="1" si="341"/>
        <v>0.15730509045272276</v>
      </c>
      <c r="U75" s="125">
        <f t="shared" ca="1" si="342"/>
        <v>83101</v>
      </c>
      <c r="V75" s="99">
        <f t="shared" ca="1" si="342"/>
        <v>70686</v>
      </c>
      <c r="W75" s="100">
        <f t="shared" ca="1" si="343"/>
        <v>0.17563591093002859</v>
      </c>
      <c r="X75" s="125">
        <f t="shared" ca="1" si="344"/>
        <v>80490</v>
      </c>
      <c r="Y75" s="99">
        <f t="shared" ca="1" si="344"/>
        <v>71866</v>
      </c>
      <c r="Z75" s="100">
        <f t="shared" ca="1" si="345"/>
        <v>0.12000111318286812</v>
      </c>
      <c r="AA75" s="125">
        <f t="shared" ca="1" si="346"/>
        <v>82538</v>
      </c>
      <c r="AB75" s="99">
        <f t="shared" ca="1" si="346"/>
        <v>72035</v>
      </c>
      <c r="AC75" s="100">
        <f t="shared" ca="1" si="347"/>
        <v>0.14580412299576595</v>
      </c>
      <c r="AD75" s="141"/>
      <c r="AE75" s="125">
        <f t="shared" ca="1" si="348"/>
        <v>30770</v>
      </c>
      <c r="AF75" s="99">
        <f t="shared" ca="1" si="348"/>
        <v>23320</v>
      </c>
      <c r="AG75" s="100">
        <f t="shared" ca="1" si="349"/>
        <v>0.31946826758147512</v>
      </c>
      <c r="AH75" s="125">
        <f t="shared" ca="1" si="350"/>
        <v>45812</v>
      </c>
      <c r="AI75" s="99">
        <f t="shared" ca="1" si="350"/>
        <v>39076</v>
      </c>
      <c r="AJ75" s="100">
        <f t="shared" ca="1" si="351"/>
        <v>0.17238202477223871</v>
      </c>
      <c r="AK75" s="125">
        <f t="shared" ca="1" si="352"/>
        <v>40819</v>
      </c>
      <c r="AL75" s="99">
        <f t="shared" ca="1" si="352"/>
        <v>34682</v>
      </c>
      <c r="AM75" s="100">
        <f t="shared" ca="1" si="353"/>
        <v>0.17695057955135229</v>
      </c>
      <c r="AN75" s="125">
        <f t="shared" ca="1" si="354"/>
        <v>41674</v>
      </c>
      <c r="AO75" s="99">
        <f t="shared" ca="1" si="354"/>
        <v>35701</v>
      </c>
      <c r="AP75" s="100">
        <f t="shared" ca="1" si="355"/>
        <v>0.16730623792050642</v>
      </c>
      <c r="AQ75" s="125">
        <f t="shared" ca="1" si="356"/>
        <v>52314</v>
      </c>
      <c r="AR75" s="99">
        <f t="shared" ca="1" si="356"/>
        <v>42529</v>
      </c>
      <c r="AS75" s="100">
        <f t="shared" ca="1" si="357"/>
        <v>0.2300782995132733</v>
      </c>
      <c r="AT75" s="125">
        <f t="shared" ca="1" si="358"/>
        <v>37935</v>
      </c>
      <c r="AU75" s="99">
        <f t="shared" ca="1" si="358"/>
        <v>31333</v>
      </c>
      <c r="AV75" s="100">
        <f t="shared" ca="1" si="359"/>
        <v>0.21070436919541696</v>
      </c>
      <c r="AW75" s="125">
        <f t="shared" ca="1" si="360"/>
        <v>35673</v>
      </c>
      <c r="AX75" s="99">
        <f t="shared" ca="1" si="360"/>
        <v>29510</v>
      </c>
      <c r="AY75" s="100">
        <f t="shared" ca="1" si="361"/>
        <v>0.20884445950525246</v>
      </c>
      <c r="AZ75" s="125">
        <f t="shared" ca="1" si="362"/>
        <v>48440</v>
      </c>
      <c r="BA75" s="99">
        <f t="shared" ca="1" si="362"/>
        <v>42189</v>
      </c>
      <c r="BB75" s="100">
        <f t="shared" ca="1" si="363"/>
        <v>0.14816658370665339</v>
      </c>
      <c r="BC75" s="125">
        <f t="shared" ca="1" si="364"/>
        <v>43130</v>
      </c>
      <c r="BD75" s="99">
        <f t="shared" ca="1" si="364"/>
        <v>38965</v>
      </c>
      <c r="BE75" s="100">
        <f t="shared" ca="1" si="365"/>
        <v>0.10689079943539073</v>
      </c>
      <c r="BF75" s="125">
        <f t="shared" ca="1" si="366"/>
        <v>44579</v>
      </c>
      <c r="BG75" s="99">
        <f t="shared" ca="1" si="366"/>
        <v>39244</v>
      </c>
      <c r="BH75" s="100">
        <f t="shared" ca="1" si="367"/>
        <v>0.1359443481806136</v>
      </c>
      <c r="BI75" s="125">
        <f t="shared" ca="1" si="368"/>
        <v>55500</v>
      </c>
      <c r="BJ75" s="99">
        <f t="shared" ca="1" si="368"/>
        <v>48051</v>
      </c>
      <c r="BK75" s="100">
        <f t="shared" ca="1" si="369"/>
        <v>0.15502278828744459</v>
      </c>
      <c r="BL75" s="125">
        <f t="shared" ca="1" si="370"/>
        <v>37835</v>
      </c>
      <c r="BM75" s="99">
        <f t="shared" ca="1" si="370"/>
        <v>32274</v>
      </c>
      <c r="BN75" s="100">
        <f t="shared" ca="1" si="371"/>
        <v>0.17230588089483795</v>
      </c>
      <c r="BO75" s="156" t="str">
        <f t="shared" si="372"/>
        <v>Marginal</v>
      </c>
      <c r="BP75" s="251"/>
    </row>
    <row r="76" spans="1:68" ht="3.75" hidden="1" customHeight="1" x14ac:dyDescent="0.2">
      <c r="A76" s="6"/>
      <c r="D76" s="144"/>
      <c r="E76" s="144"/>
      <c r="F76" s="144"/>
      <c r="G76" s="144"/>
      <c r="H76" s="160"/>
      <c r="I76" s="138"/>
      <c r="J76" s="144"/>
      <c r="K76" s="144"/>
      <c r="L76" s="160"/>
      <c r="M76" s="138"/>
      <c r="N76" s="144"/>
      <c r="O76" s="144"/>
      <c r="P76" s="160"/>
      <c r="Q76" s="138"/>
      <c r="R76" s="144"/>
      <c r="S76" s="144"/>
      <c r="T76" s="160"/>
      <c r="U76" s="144"/>
      <c r="V76" s="144"/>
      <c r="W76" s="160"/>
      <c r="X76" s="144"/>
      <c r="Y76" s="144"/>
      <c r="Z76" s="160"/>
      <c r="AA76" s="144"/>
      <c r="AB76" s="144"/>
      <c r="AC76" s="160"/>
      <c r="AD76" s="138"/>
      <c r="AE76" s="144"/>
      <c r="AF76" s="144"/>
      <c r="AG76" s="160"/>
      <c r="AH76" s="144"/>
      <c r="AI76" s="144"/>
      <c r="AJ76" s="160"/>
      <c r="AK76" s="144"/>
      <c r="AL76" s="144"/>
      <c r="AM76" s="160"/>
      <c r="AN76" s="144"/>
      <c r="AO76" s="144"/>
      <c r="AP76" s="160"/>
      <c r="AQ76" s="144"/>
      <c r="AR76" s="144"/>
      <c r="AS76" s="160"/>
      <c r="AT76" s="144"/>
      <c r="AU76" s="144"/>
      <c r="AV76" s="160"/>
      <c r="AW76" s="144"/>
      <c r="AX76" s="144"/>
      <c r="AY76" s="160"/>
      <c r="AZ76" s="144"/>
      <c r="BA76" s="144"/>
      <c r="BB76" s="160"/>
      <c r="BC76" s="144"/>
      <c r="BD76" s="144"/>
      <c r="BE76" s="160"/>
      <c r="BF76" s="144"/>
      <c r="BG76" s="144"/>
      <c r="BH76" s="160"/>
      <c r="BI76" s="144"/>
      <c r="BJ76" s="144"/>
      <c r="BK76" s="160"/>
      <c r="BL76" s="144"/>
      <c r="BM76" s="144"/>
      <c r="BN76" s="160"/>
      <c r="BO76" s="144"/>
      <c r="BP76" s="144"/>
    </row>
    <row r="77" spans="1:68" ht="15" hidden="1" thickBot="1" x14ac:dyDescent="0.25">
      <c r="A77" s="6" t="str">
        <f>A$29</f>
        <v>&gt;= 1</v>
      </c>
      <c r="B77" s="3" t="str">
        <f t="shared" ref="B77" si="376">B$29</f>
        <v>&gt;= 0</v>
      </c>
      <c r="D77" s="236" t="s">
        <v>161</v>
      </c>
      <c r="E77" s="135" t="str">
        <f>$E$29</f>
        <v>Total Active</v>
      </c>
      <c r="F77" s="119">
        <f t="shared" ref="F77:G81" ca="1" si="377">SUMIFS(GROSS_AMT_T, CHANNEL_COUNT, $A$2, IS_JJCC, $B$2, CUST_GROUP, $A77, RECENCY_GROUP, $B77, TIMEFRAME, F$1)</f>
        <v>454337427.28999996</v>
      </c>
      <c r="G77" s="118">
        <f t="shared" ca="1" si="377"/>
        <v>362030734.43000001</v>
      </c>
      <c r="H77" s="115">
        <f t="shared" ref="H77:H81" ca="1" si="378">IF(F$9 = 0, 0, IFERROR((F77 - G77) / G77, 0))</f>
        <v>0.25496921692389574</v>
      </c>
      <c r="I77" s="141"/>
      <c r="J77" s="119">
        <f t="shared" ref="J77:K81" ca="1" si="379">SUMIFS(GROSS_AMT_T, CHANNEL_COUNT, $A$2, IS_JJCC, $B$2, CUST_GROUP, $A77, RECENCY_GROUP, $B77, TIMEFRAME, J$1)</f>
        <v>541146592.02999997</v>
      </c>
      <c r="K77" s="118">
        <f t="shared" ca="1" si="379"/>
        <v>448755733.35999995</v>
      </c>
      <c r="L77" s="115">
        <f t="shared" ref="L77:L81" ca="1" si="380">IF(J$9 = 0, 0, IFERROR((J77 - K77) / K77, 0))</f>
        <v>0.20588229141550021</v>
      </c>
      <c r="M77" s="141"/>
      <c r="N77" s="119">
        <f t="shared" ref="N77:O81" ca="1" si="381">SUMIFS(GROSS_AMT_T, CHANNEL_COUNT, $A$2, IS_JJCC, $B$2, CUST_GROUP, $A77, RECENCY_GROUP, $B77, TIMEFRAME, N$1)</f>
        <v>541146592.02999997</v>
      </c>
      <c r="O77" s="118">
        <f t="shared" ca="1" si="381"/>
        <v>448755733.35999995</v>
      </c>
      <c r="P77" s="115">
        <f t="shared" ref="P77:P81" ca="1" si="382">IF(N$9 = 0, 0, IFERROR((N77 - O77) / O77, 0))</f>
        <v>0.20588229141550021</v>
      </c>
      <c r="Q77" s="141"/>
      <c r="R77" s="119">
        <f t="shared" ref="R77:S81" ca="1" si="383">SUMIFS(GROSS_AMT_T, CHANNEL_COUNT, $A$2, IS_JJCC, $B$2, CUST_GROUP, $A77, RECENCY_GROUP, $B77, TIMEFRAME, R$1)</f>
        <v>124681259.65000001</v>
      </c>
      <c r="S77" s="118">
        <f t="shared" ca="1" si="383"/>
        <v>100406645.18999998</v>
      </c>
      <c r="T77" s="115">
        <f t="shared" ref="T77:T81" ca="1" si="384">IF(R$9 = 0, 0, IFERROR((R77 - S77) / S77, 0))</f>
        <v>0.24176302687999437</v>
      </c>
      <c r="U77" s="119">
        <f t="shared" ref="U77:V81" ca="1" si="385">SUMIFS(GROSS_AMT_T, CHANNEL_COUNT, $A$2, IS_JJCC, $B$2, CUST_GROUP, $A77, RECENCY_GROUP, $B77, TIMEFRAME, U$1)</f>
        <v>125847594.13</v>
      </c>
      <c r="V77" s="118">
        <f t="shared" ca="1" si="385"/>
        <v>104889212.57999998</v>
      </c>
      <c r="W77" s="115">
        <f t="shared" ref="W77:W81" ca="1" si="386">IF(U$9 = 0, 0, IFERROR((U77 - V77) / V77, 0))</f>
        <v>0.19981446170181569</v>
      </c>
      <c r="X77" s="119">
        <f t="shared" ref="X77:Y81" ca="1" si="387">SUMIFS(GROSS_AMT_T, CHANNEL_COUNT, $A$2, IS_JJCC, $B$2, CUST_GROUP, $A77, RECENCY_GROUP, $B77, TIMEFRAME, X$1)</f>
        <v>135568526.95000005</v>
      </c>
      <c r="Y77" s="118">
        <f t="shared" ca="1" si="387"/>
        <v>118904342.41</v>
      </c>
      <c r="Z77" s="115">
        <f t="shared" ref="Z77:Z81" ca="1" si="388">IF(X$9 = 0, 0, IFERROR((X77 - Y77) / Y77, 0))</f>
        <v>0.14014782136836892</v>
      </c>
      <c r="AA77" s="119">
        <f t="shared" ref="AA77:AB81" ca="1" si="389">SUMIFS(GROSS_AMT_T, CHANNEL_COUNT, $A$2, IS_JJCC, $B$2, CUST_GROUP, $A77, RECENCY_GROUP, $B77, TIMEFRAME, AA$1)</f>
        <v>142445561.91000003</v>
      </c>
      <c r="AB77" s="118">
        <f t="shared" ca="1" si="389"/>
        <v>118509007.65000001</v>
      </c>
      <c r="AC77" s="115">
        <f t="shared" ref="AC77:AC81" ca="1" si="390">IF(AA$9 = 0, 0, IFERROR((AA77 - AB77) / AB77, 0))</f>
        <v>0.20198088512135154</v>
      </c>
      <c r="AD77" s="141"/>
      <c r="AE77" s="119">
        <f t="shared" ref="AE77:AF81" ca="1" si="391">SUMIFS(GROSS_AMT_T, CHANNEL_COUNT, $A$2, IS_JJCC, $B$2, CUST_GROUP, $A77, RECENCY_GROUP, $B77, TIMEFRAME, AE$1)</f>
        <v>26119529.880000003</v>
      </c>
      <c r="AF77" s="118">
        <f t="shared" ca="1" si="391"/>
        <v>19627354.850000005</v>
      </c>
      <c r="AG77" s="115">
        <f t="shared" ref="AG77:AG81" ca="1" si="392">IF(AE$9 = 0, 0, IFERROR((AE77 - AF77) / AF77, 0))</f>
        <v>0.33077177641183758</v>
      </c>
      <c r="AH77" s="119">
        <f t="shared" ref="AH77:AI81" ca="1" si="393">SUMIFS(GROSS_AMT_T, CHANNEL_COUNT, $A$2, IS_JJCC, $B$2, CUST_GROUP, $A77, RECENCY_GROUP, $B77, TIMEFRAME, AH$1)</f>
        <v>54641773.819999985</v>
      </c>
      <c r="AI77" s="118">
        <f t="shared" ca="1" si="393"/>
        <v>44907410.800000004</v>
      </c>
      <c r="AJ77" s="115">
        <f t="shared" ref="AJ77:AJ81" ca="1" si="394">IF(AH$9 = 0, 0, IFERROR((AH77 - AI77) / AI77, 0))</f>
        <v>0.21676518077056403</v>
      </c>
      <c r="AK77" s="119">
        <f t="shared" ref="AK77:AL81" ca="1" si="395">SUMIFS(GROSS_AMT_T, CHANNEL_COUNT, $A$2, IS_JJCC, $B$2, CUST_GROUP, $A77, RECENCY_GROUP, $B77, TIMEFRAME, AK$1)</f>
        <v>43296071.219999999</v>
      </c>
      <c r="AL77" s="118">
        <f t="shared" ca="1" si="395"/>
        <v>33644690.030000016</v>
      </c>
      <c r="AM77" s="115">
        <f t="shared" ref="AM77:AM81" ca="1" si="396">IF(AK$9 = 0, 0, IFERROR((AK77 - AL77) / AL77, 0))</f>
        <v>0.28686194408074855</v>
      </c>
      <c r="AN77" s="119">
        <f t="shared" ref="AN77:AO81" ca="1" si="397">SUMIFS(GROSS_AMT_T, CHANNEL_COUNT, $A$2, IS_JJCC, $B$2, CUST_GROUP, $A77, RECENCY_GROUP, $B77, TIMEFRAME, AN$1)</f>
        <v>42495302.259999998</v>
      </c>
      <c r="AO77" s="118">
        <f t="shared" ca="1" si="397"/>
        <v>37466286.419999994</v>
      </c>
      <c r="AP77" s="115">
        <f t="shared" ref="AP77:AP81" ca="1" si="398">IF(AN$9 = 0, 0, IFERROR((AN77 - AO77) / AO77, 0))</f>
        <v>0.13422776369198547</v>
      </c>
      <c r="AQ77" s="119">
        <f t="shared" ref="AQ77:AR81" ca="1" si="399">SUMIFS(GROSS_AMT_T, CHANNEL_COUNT, $A$2, IS_JJCC, $B$2, CUST_GROUP, $A77, RECENCY_GROUP, $B77, TIMEFRAME, AQ$1)</f>
        <v>53877647.719999976</v>
      </c>
      <c r="AR77" s="118">
        <f t="shared" ca="1" si="399"/>
        <v>42407722.07</v>
      </c>
      <c r="AS77" s="115">
        <f t="shared" ref="AS77:AS81" ca="1" si="400">IF(AQ$9 = 0, 0, IFERROR((AQ77 - AR77) / AR77, 0))</f>
        <v>0.27046785561995584</v>
      </c>
      <c r="AT77" s="119">
        <f t="shared" ref="AT77:AU81" ca="1" si="401">SUMIFS(GROSS_AMT_T, CHANNEL_COUNT, $A$2, IS_JJCC, $B$2, CUST_GROUP, $A77, RECENCY_GROUP, $B77, TIMEFRAME, AT$1)</f>
        <v>28914008.109999996</v>
      </c>
      <c r="AU77" s="118">
        <f t="shared" ca="1" si="401"/>
        <v>23818319.960000005</v>
      </c>
      <c r="AV77" s="115">
        <f t="shared" ref="AV77:AV81" ca="1" si="402">IF(AT$9 = 0, 0, IFERROR((AT77 - AU77) / AU77, 0))</f>
        <v>0.21393986471579796</v>
      </c>
      <c r="AW77" s="119">
        <f t="shared" ref="AW77:AX81" ca="1" si="403">SUMIFS(GROSS_AMT_T, CHANNEL_COUNT, $A$2, IS_JJCC, $B$2, CUST_GROUP, $A77, RECENCY_GROUP, $B77, TIMEFRAME, AW$1)</f>
        <v>32645477.41</v>
      </c>
      <c r="AX77" s="118">
        <f t="shared" ca="1" si="403"/>
        <v>26234696.540000007</v>
      </c>
      <c r="AY77" s="115">
        <f t="shared" ref="AY77:AY81" ca="1" si="404">IF(AW$9 = 0, 0, IFERROR((AW77 - AX77) / AX77, 0))</f>
        <v>0.24436268436440592</v>
      </c>
      <c r="AZ77" s="119">
        <f t="shared" ref="AZ77:BA81" ca="1" si="405">SUMIFS(GROSS_AMT_T, CHANNEL_COUNT, $A$2, IS_JJCC, $B$2, CUST_GROUP, $A77, RECENCY_GROUP, $B77, TIMEFRAME, AZ$1)</f>
        <v>55433540.000000007</v>
      </c>
      <c r="BA77" s="118">
        <f t="shared" ca="1" si="405"/>
        <v>49515003.089999996</v>
      </c>
      <c r="BB77" s="115">
        <f t="shared" ref="BB77:BB81" ca="1" si="406">IF(AZ$9 = 0, 0, IFERROR((AZ77 - BA77) / BA77, 0))</f>
        <v>0.11953017349594619</v>
      </c>
      <c r="BC77" s="119">
        <f t="shared" ref="BC77:BD81" ca="1" si="407">SUMIFS(GROSS_AMT_T, CHANNEL_COUNT, $A$2, IS_JJCC, $B$2, CUST_GROUP, $A77, RECENCY_GROUP, $B77, TIMEFRAME, BC$1)</f>
        <v>47003946.229999997</v>
      </c>
      <c r="BD77" s="118">
        <f t="shared" ca="1" si="407"/>
        <v>42052609.989999995</v>
      </c>
      <c r="BE77" s="115">
        <f t="shared" ref="BE77:BE81" ca="1" si="408">IF(BC$9 = 0, 0, IFERROR((BC77 - BD77) / BD77, 0))</f>
        <v>0.11774147291160804</v>
      </c>
      <c r="BF77" s="119">
        <f t="shared" ref="BF77:BG81" ca="1" si="409">SUMIFS(GROSS_AMT_T, CHANNEL_COUNT, $A$2, IS_JJCC, $B$2, CUST_GROUP, $A77, RECENCY_GROUP, $B77, TIMEFRAME, BF$1)</f>
        <v>47812179.729999997</v>
      </c>
      <c r="BG77" s="118">
        <f t="shared" ca="1" si="409"/>
        <v>41937640.960000016</v>
      </c>
      <c r="BH77" s="115">
        <f t="shared" ref="BH77:BH81" ca="1" si="410">IF(BF$9 = 0, 0, IFERROR((BF77 - BG77) / BG77, 0))</f>
        <v>0.14007794991623626</v>
      </c>
      <c r="BI77" s="119">
        <f t="shared" ref="BI77:BJ81" ca="1" si="411">SUMIFS(GROSS_AMT_T, CHANNEL_COUNT, $A$2, IS_JJCC, $B$2, CUST_GROUP, $A77, RECENCY_GROUP, $B77, TIMEFRAME, BI$1)</f>
        <v>62584965.400000013</v>
      </c>
      <c r="BJ77" s="118">
        <f t="shared" ca="1" si="411"/>
        <v>48767499.420000017</v>
      </c>
      <c r="BK77" s="115">
        <f t="shared" ref="BK77:BK81" ca="1" si="412">IF(BI$9 = 0, 0, IFERROR((BI77 - BJ77) / BJ77, 0))</f>
        <v>0.28333349350147985</v>
      </c>
      <c r="BL77" s="119">
        <f t="shared" ref="BL77:BM81" ca="1" si="413">SUMIFS(GROSS_AMT_T, CHANNEL_COUNT, $A$2, IS_JJCC, $B$2, CUST_GROUP, $A77, RECENCY_GROUP, $B77, TIMEFRAME, BL$1)</f>
        <v>31919356.690000013</v>
      </c>
      <c r="BM77" s="118">
        <f t="shared" ca="1" si="413"/>
        <v>27739843.739999998</v>
      </c>
      <c r="BN77" s="115">
        <f t="shared" ref="BN77:BN81" ca="1" si="414">IF(BL$9 = 0, 0, IFERROR((BL77 - BM77) / BM77, 0))</f>
        <v>0.15066822254565498</v>
      </c>
      <c r="BO77" s="158" t="str">
        <f t="shared" ref="BO77:BO85" si="415">E77</f>
        <v>Total Active</v>
      </c>
      <c r="BP77" s="248" t="str">
        <f>$D77</f>
        <v>GROSS $</v>
      </c>
    </row>
    <row r="78" spans="1:68" ht="15" hidden="1" thickTop="1" x14ac:dyDescent="0.2">
      <c r="A78" s="6">
        <f>A$30</f>
        <v>5</v>
      </c>
      <c r="B78" s="3" t="str">
        <f t="shared" ref="B78" si="416">B$30</f>
        <v>&gt;= 0</v>
      </c>
      <c r="D78" s="237"/>
      <c r="E78" s="136" t="str">
        <f>$E$30</f>
        <v>Elite</v>
      </c>
      <c r="F78" s="120">
        <f t="shared" ca="1" si="377"/>
        <v>174891655.39999998</v>
      </c>
      <c r="G78" s="111">
        <f t="shared" ca="1" si="377"/>
        <v>140922831.05000001</v>
      </c>
      <c r="H78" s="108">
        <f t="shared" ca="1" si="378"/>
        <v>0.24104557151529041</v>
      </c>
      <c r="I78" s="141"/>
      <c r="J78" s="120">
        <f t="shared" ca="1" si="379"/>
        <v>208943108.44</v>
      </c>
      <c r="K78" s="111">
        <f t="shared" ca="1" si="379"/>
        <v>172485989.40999997</v>
      </c>
      <c r="L78" s="108">
        <f t="shared" ca="1" si="380"/>
        <v>0.21136278462212543</v>
      </c>
      <c r="M78" s="141"/>
      <c r="N78" s="120">
        <f t="shared" ca="1" si="381"/>
        <v>208943108.44</v>
      </c>
      <c r="O78" s="111">
        <f t="shared" ca="1" si="381"/>
        <v>172485989.40999997</v>
      </c>
      <c r="P78" s="108">
        <f t="shared" ca="1" si="382"/>
        <v>0.21136278462212543</v>
      </c>
      <c r="Q78" s="141"/>
      <c r="R78" s="120">
        <f t="shared" ca="1" si="383"/>
        <v>35410767.159999996</v>
      </c>
      <c r="S78" s="111">
        <f t="shared" ca="1" si="383"/>
        <v>28415064.099999994</v>
      </c>
      <c r="T78" s="108">
        <f t="shared" ca="1" si="384"/>
        <v>0.24619698324030892</v>
      </c>
      <c r="U78" s="120">
        <f t="shared" ca="1" si="385"/>
        <v>34985602.890000001</v>
      </c>
      <c r="V78" s="111">
        <f t="shared" ca="1" si="385"/>
        <v>29697706.159999996</v>
      </c>
      <c r="W78" s="108">
        <f t="shared" ca="1" si="386"/>
        <v>0.1780574129702415</v>
      </c>
      <c r="X78" s="120">
        <f t="shared" ca="1" si="387"/>
        <v>39397929.790000007</v>
      </c>
      <c r="Y78" s="111">
        <f t="shared" ca="1" si="387"/>
        <v>34441302.289999999</v>
      </c>
      <c r="Z78" s="108">
        <f t="shared" ca="1" si="388"/>
        <v>0.1439152172082401</v>
      </c>
      <c r="AA78" s="120">
        <f t="shared" ca="1" si="389"/>
        <v>42598648.099999994</v>
      </c>
      <c r="AB78" s="111">
        <f t="shared" ca="1" si="389"/>
        <v>34983596.470000006</v>
      </c>
      <c r="AC78" s="108">
        <f t="shared" ca="1" si="390"/>
        <v>0.21767492191748308</v>
      </c>
      <c r="AD78" s="141"/>
      <c r="AE78" s="120">
        <f t="shared" ca="1" si="391"/>
        <v>5931228.4999999991</v>
      </c>
      <c r="AF78" s="111">
        <f t="shared" ca="1" si="391"/>
        <v>4555888.1400000006</v>
      </c>
      <c r="AG78" s="108">
        <f t="shared" ca="1" si="392"/>
        <v>0.30188194216726277</v>
      </c>
      <c r="AH78" s="120">
        <f t="shared" ca="1" si="393"/>
        <v>13263266.210000001</v>
      </c>
      <c r="AI78" s="111">
        <f t="shared" ca="1" si="393"/>
        <v>10933664.549999999</v>
      </c>
      <c r="AJ78" s="108">
        <f t="shared" ca="1" si="394"/>
        <v>0.2130668678691082</v>
      </c>
      <c r="AK78" s="120">
        <f t="shared" ca="1" si="395"/>
        <v>9980576.5500000007</v>
      </c>
      <c r="AL78" s="111">
        <f t="shared" ca="1" si="395"/>
        <v>8075170.6100000022</v>
      </c>
      <c r="AM78" s="108">
        <f t="shared" ca="1" si="396"/>
        <v>0.23595859852674964</v>
      </c>
      <c r="AN78" s="120">
        <f t="shared" ca="1" si="397"/>
        <v>9679537.8300000001</v>
      </c>
      <c r="AO78" s="111">
        <f t="shared" ca="1" si="397"/>
        <v>8672737.9000000004</v>
      </c>
      <c r="AP78" s="108">
        <f t="shared" ca="1" si="398"/>
        <v>0.11608789999291916</v>
      </c>
      <c r="AQ78" s="120">
        <f t="shared" ca="1" si="399"/>
        <v>12911755.969999999</v>
      </c>
      <c r="AR78" s="111">
        <f t="shared" ca="1" si="399"/>
        <v>10139894.48</v>
      </c>
      <c r="AS78" s="108">
        <f t="shared" ca="1" si="400"/>
        <v>0.2733619659915828</v>
      </c>
      <c r="AT78" s="120">
        <f t="shared" ca="1" si="401"/>
        <v>6643390.8499999987</v>
      </c>
      <c r="AU78" s="111">
        <f t="shared" ca="1" si="401"/>
        <v>5639432.9499999983</v>
      </c>
      <c r="AV78" s="108">
        <f t="shared" ca="1" si="402"/>
        <v>0.17802461859219387</v>
      </c>
      <c r="AW78" s="120">
        <f t="shared" ca="1" si="403"/>
        <v>7651143.3499999987</v>
      </c>
      <c r="AX78" s="111">
        <f t="shared" ca="1" si="403"/>
        <v>6240497.6600000001</v>
      </c>
      <c r="AY78" s="108">
        <f t="shared" ca="1" si="404"/>
        <v>0.22604698645139762</v>
      </c>
      <c r="AZ78" s="120">
        <f t="shared" ca="1" si="405"/>
        <v>13198597.260000002</v>
      </c>
      <c r="BA78" s="111">
        <f t="shared" ca="1" si="405"/>
        <v>12045774.810000001</v>
      </c>
      <c r="BB78" s="108">
        <f t="shared" ca="1" si="406"/>
        <v>9.5703470153116796E-2</v>
      </c>
      <c r="BC78" s="120">
        <f t="shared" ca="1" si="407"/>
        <v>11175156.26</v>
      </c>
      <c r="BD78" s="111">
        <f t="shared" ca="1" si="407"/>
        <v>9853206.3300000001</v>
      </c>
      <c r="BE78" s="108">
        <f t="shared" ca="1" si="408"/>
        <v>0.13416444208369679</v>
      </c>
      <c r="BF78" s="120">
        <f t="shared" ca="1" si="409"/>
        <v>11434873.790000001</v>
      </c>
      <c r="BG78" s="111">
        <f t="shared" ca="1" si="409"/>
        <v>10049343.580000002</v>
      </c>
      <c r="BH78" s="108">
        <f t="shared" ca="1" si="410"/>
        <v>0.13787270770176999</v>
      </c>
      <c r="BI78" s="120">
        <f t="shared" ca="1" si="411"/>
        <v>15824500.209999999</v>
      </c>
      <c r="BJ78" s="111">
        <f t="shared" ca="1" si="411"/>
        <v>12286882.189999999</v>
      </c>
      <c r="BK78" s="108">
        <f t="shared" ca="1" si="412"/>
        <v>0.28791828270960246</v>
      </c>
      <c r="BL78" s="120">
        <f t="shared" ca="1" si="413"/>
        <v>7368770.6100000003</v>
      </c>
      <c r="BM78" s="111">
        <f t="shared" ca="1" si="413"/>
        <v>6258085.1499999994</v>
      </c>
      <c r="BN78" s="108">
        <f t="shared" ca="1" si="414"/>
        <v>0.17748008110755747</v>
      </c>
      <c r="BO78" s="152" t="str">
        <f t="shared" si="415"/>
        <v>Elite</v>
      </c>
      <c r="BP78" s="249"/>
    </row>
    <row r="79" spans="1:68" hidden="1" x14ac:dyDescent="0.2">
      <c r="A79" s="6">
        <f>A$31</f>
        <v>30</v>
      </c>
      <c r="B79" s="3" t="str">
        <f t="shared" ref="B79:B80" si="417">B$31</f>
        <v>&gt;= 0</v>
      </c>
      <c r="D79" s="237"/>
      <c r="E79" s="79" t="str">
        <f>$E$31</f>
        <v>High Value</v>
      </c>
      <c r="F79" s="29">
        <f t="shared" ca="1" si="377"/>
        <v>208027776.13999999</v>
      </c>
      <c r="G79" s="12">
        <f t="shared" ca="1" si="377"/>
        <v>164587131.45000002</v>
      </c>
      <c r="H79" s="13">
        <f t="shared" ca="1" si="378"/>
        <v>0.26393706669100564</v>
      </c>
      <c r="I79" s="141"/>
      <c r="J79" s="29">
        <f t="shared" ca="1" si="379"/>
        <v>247222438.32999998</v>
      </c>
      <c r="K79" s="12">
        <f t="shared" ca="1" si="379"/>
        <v>205698785.95000002</v>
      </c>
      <c r="L79" s="13">
        <f t="shared" ca="1" si="380"/>
        <v>0.20186629779182691</v>
      </c>
      <c r="M79" s="141"/>
      <c r="N79" s="29">
        <f t="shared" ca="1" si="381"/>
        <v>247222438.32999998</v>
      </c>
      <c r="O79" s="12">
        <f t="shared" ca="1" si="381"/>
        <v>205698785.95000002</v>
      </c>
      <c r="P79" s="13">
        <f t="shared" ca="1" si="382"/>
        <v>0.20186629779182691</v>
      </c>
      <c r="Q79" s="141"/>
      <c r="R79" s="29">
        <f t="shared" ca="1" si="383"/>
        <v>55821907.130000003</v>
      </c>
      <c r="S79" s="12">
        <f t="shared" ca="1" si="383"/>
        <v>44913468.130000003</v>
      </c>
      <c r="T79" s="13">
        <f t="shared" ca="1" si="384"/>
        <v>0.24287679073070056</v>
      </c>
      <c r="U79" s="29">
        <f t="shared" ca="1" si="385"/>
        <v>56470852.049999997</v>
      </c>
      <c r="V79" s="12">
        <f t="shared" ca="1" si="385"/>
        <v>47000689.759999998</v>
      </c>
      <c r="W79" s="13">
        <f t="shared" ca="1" si="386"/>
        <v>0.20148985766714414</v>
      </c>
      <c r="X79" s="29">
        <f t="shared" ca="1" si="387"/>
        <v>60543310.93</v>
      </c>
      <c r="Y79" s="12">
        <f t="shared" ca="1" si="387"/>
        <v>53297042.629999988</v>
      </c>
      <c r="Z79" s="13">
        <f t="shared" ca="1" si="388"/>
        <v>0.13596004473090995</v>
      </c>
      <c r="AA79" s="29">
        <f t="shared" ca="1" si="389"/>
        <v>63768933.830000006</v>
      </c>
      <c r="AB79" s="12">
        <f t="shared" ca="1" si="389"/>
        <v>53213793.800000004</v>
      </c>
      <c r="AC79" s="13">
        <f t="shared" ca="1" si="390"/>
        <v>0.19835345830952575</v>
      </c>
      <c r="AD79" s="141"/>
      <c r="AE79" s="29">
        <f t="shared" ca="1" si="391"/>
        <v>11142934.450000001</v>
      </c>
      <c r="AF79" s="12">
        <f t="shared" ca="1" si="391"/>
        <v>8413619.879999999</v>
      </c>
      <c r="AG79" s="13">
        <f t="shared" ca="1" si="392"/>
        <v>0.32439242667568702</v>
      </c>
      <c r="AH79" s="29">
        <f t="shared" ca="1" si="393"/>
        <v>23704935.850000001</v>
      </c>
      <c r="AI79" s="12">
        <f t="shared" ca="1" si="393"/>
        <v>19404558.929999996</v>
      </c>
      <c r="AJ79" s="13">
        <f t="shared" ca="1" si="394"/>
        <v>0.22161683424566284</v>
      </c>
      <c r="AK79" s="29">
        <f t="shared" ca="1" si="395"/>
        <v>18649241.970000003</v>
      </c>
      <c r="AL79" s="12">
        <f t="shared" ca="1" si="395"/>
        <v>14505025.209999999</v>
      </c>
      <c r="AM79" s="13">
        <f t="shared" ca="1" si="396"/>
        <v>0.28570903531714742</v>
      </c>
      <c r="AN79" s="29">
        <f t="shared" ca="1" si="397"/>
        <v>18059718.980000004</v>
      </c>
      <c r="AO79" s="12">
        <f t="shared" ca="1" si="397"/>
        <v>16153841.390000001</v>
      </c>
      <c r="AP79" s="13">
        <f t="shared" ca="1" si="398"/>
        <v>0.11798293322230048</v>
      </c>
      <c r="AQ79" s="29">
        <f t="shared" ca="1" si="399"/>
        <v>23346716.5</v>
      </c>
      <c r="AR79" s="12">
        <f t="shared" ca="1" si="399"/>
        <v>18513763.859999999</v>
      </c>
      <c r="AS79" s="13">
        <f t="shared" ca="1" si="400"/>
        <v>0.26104646664754427</v>
      </c>
      <c r="AT79" s="29">
        <f t="shared" ca="1" si="401"/>
        <v>12235602.949999999</v>
      </c>
      <c r="AU79" s="12">
        <f t="shared" ca="1" si="401"/>
        <v>10089839.74</v>
      </c>
      <c r="AV79" s="13">
        <f t="shared" ca="1" si="402"/>
        <v>0.21266573754322077</v>
      </c>
      <c r="AW79" s="29">
        <f t="shared" ca="1" si="403"/>
        <v>13928923.010000002</v>
      </c>
      <c r="AX79" s="12">
        <f t="shared" ca="1" si="403"/>
        <v>11241647.249999996</v>
      </c>
      <c r="AY79" s="13">
        <f t="shared" ca="1" si="404"/>
        <v>0.23904644045827059</v>
      </c>
      <c r="AZ79" s="29">
        <f t="shared" ca="1" si="405"/>
        <v>24009072.240000006</v>
      </c>
      <c r="BA79" s="12">
        <f t="shared" ca="1" si="405"/>
        <v>21643428.560000002</v>
      </c>
      <c r="BB79" s="13">
        <f t="shared" ca="1" si="406"/>
        <v>0.10930078261131115</v>
      </c>
      <c r="BC79" s="29">
        <f t="shared" ca="1" si="407"/>
        <v>20228367.48</v>
      </c>
      <c r="BD79" s="12">
        <f t="shared" ca="1" si="407"/>
        <v>18174657.569999997</v>
      </c>
      <c r="BE79" s="13">
        <f t="shared" ca="1" si="408"/>
        <v>0.11299854768047794</v>
      </c>
      <c r="BF79" s="29">
        <f t="shared" ca="1" si="409"/>
        <v>20562618.730000004</v>
      </c>
      <c r="BG79" s="12">
        <f t="shared" ca="1" si="409"/>
        <v>18025011.850000001</v>
      </c>
      <c r="BH79" s="13">
        <f t="shared" ca="1" si="410"/>
        <v>0.14078253601813873</v>
      </c>
      <c r="BI79" s="29">
        <f t="shared" ca="1" si="411"/>
        <v>27324693.120000005</v>
      </c>
      <c r="BJ79" s="12">
        <f t="shared" ca="1" si="411"/>
        <v>21219446.119999997</v>
      </c>
      <c r="BK79" s="13">
        <f t="shared" ca="1" si="412"/>
        <v>0.28771943270685185</v>
      </c>
      <c r="BL79" s="29">
        <f t="shared" ca="1" si="413"/>
        <v>13410392.349999996</v>
      </c>
      <c r="BM79" s="12">
        <f t="shared" ca="1" si="413"/>
        <v>11698589.829999998</v>
      </c>
      <c r="BN79" s="13">
        <f t="shared" ca="1" si="414"/>
        <v>0.14632554392241634</v>
      </c>
      <c r="BO79" s="159" t="str">
        <f t="shared" si="415"/>
        <v>High Value</v>
      </c>
      <c r="BP79" s="249"/>
    </row>
    <row r="80" spans="1:68" hidden="1" x14ac:dyDescent="0.2">
      <c r="A80" s="6">
        <f>A$32</f>
        <v>70</v>
      </c>
      <c r="B80" s="3" t="str">
        <f t="shared" si="417"/>
        <v>&gt;= 0</v>
      </c>
      <c r="D80" s="237"/>
      <c r="E80" s="79" t="str">
        <f>$E$32</f>
        <v>Opportunity</v>
      </c>
      <c r="F80" s="29">
        <f t="shared" ca="1" si="377"/>
        <v>63373205.050000004</v>
      </c>
      <c r="G80" s="12">
        <f t="shared" ca="1" si="377"/>
        <v>50034366.170000002</v>
      </c>
      <c r="H80" s="13">
        <f t="shared" ca="1" si="378"/>
        <v>0.26659354162055537</v>
      </c>
      <c r="I80" s="141"/>
      <c r="J80" s="29">
        <f t="shared" ca="1" si="379"/>
        <v>75503525.650000006</v>
      </c>
      <c r="K80" s="12">
        <f t="shared" ca="1" si="379"/>
        <v>62623576.119999997</v>
      </c>
      <c r="L80" s="13">
        <f t="shared" ca="1" si="380"/>
        <v>0.20567253306197822</v>
      </c>
      <c r="M80" s="141"/>
      <c r="N80" s="29">
        <f t="shared" ca="1" si="381"/>
        <v>75503081.74000001</v>
      </c>
      <c r="O80" s="12">
        <f t="shared" ca="1" si="381"/>
        <v>62624584.119999997</v>
      </c>
      <c r="P80" s="13">
        <f t="shared" ca="1" si="382"/>
        <v>0.20564603822873279</v>
      </c>
      <c r="Q80" s="141"/>
      <c r="R80" s="29">
        <f t="shared" ca="1" si="383"/>
        <v>27513826.899999999</v>
      </c>
      <c r="S80" s="12">
        <f t="shared" ca="1" si="383"/>
        <v>22415707.619999997</v>
      </c>
      <c r="T80" s="13">
        <f t="shared" ca="1" si="384"/>
        <v>0.22743512569066968</v>
      </c>
      <c r="U80" s="29">
        <f t="shared" ca="1" si="385"/>
        <v>28376334.509999998</v>
      </c>
      <c r="V80" s="12">
        <f t="shared" ca="1" si="385"/>
        <v>23543774.860000003</v>
      </c>
      <c r="W80" s="13">
        <f t="shared" ca="1" si="386"/>
        <v>0.20525848886748971</v>
      </c>
      <c r="X80" s="29">
        <f t="shared" ca="1" si="387"/>
        <v>29425969.449999992</v>
      </c>
      <c r="Y80" s="12">
        <f t="shared" ca="1" si="387"/>
        <v>25889273.179999996</v>
      </c>
      <c r="Z80" s="13">
        <f t="shared" ca="1" si="388"/>
        <v>0.13660855773781116</v>
      </c>
      <c r="AA80" s="29">
        <f t="shared" ca="1" si="389"/>
        <v>30200069.580000002</v>
      </c>
      <c r="AB80" s="12">
        <f t="shared" ca="1" si="389"/>
        <v>25260901.480000008</v>
      </c>
      <c r="AC80" s="13">
        <f t="shared" ca="1" si="390"/>
        <v>0.19552620099130336</v>
      </c>
      <c r="AD80" s="141"/>
      <c r="AE80" s="29">
        <f t="shared" ca="1" si="391"/>
        <v>6965348.7200000007</v>
      </c>
      <c r="AF80" s="12">
        <f t="shared" ca="1" si="391"/>
        <v>5261124.34</v>
      </c>
      <c r="AG80" s="13">
        <f t="shared" ca="1" si="392"/>
        <v>0.32392778992940524</v>
      </c>
      <c r="AH80" s="29">
        <f t="shared" ca="1" si="393"/>
        <v>14175332.439999996</v>
      </c>
      <c r="AI80" s="12">
        <f t="shared" ca="1" si="393"/>
        <v>11730744.669999996</v>
      </c>
      <c r="AJ80" s="13">
        <f t="shared" ca="1" si="394"/>
        <v>0.20839152490052451</v>
      </c>
      <c r="AK80" s="29">
        <f t="shared" ca="1" si="395"/>
        <v>11654329.060000001</v>
      </c>
      <c r="AL80" s="12">
        <f t="shared" ca="1" si="395"/>
        <v>8807476.9900000002</v>
      </c>
      <c r="AM80" s="13">
        <f t="shared" ca="1" si="396"/>
        <v>0.3232312810163811</v>
      </c>
      <c r="AN80" s="29">
        <f t="shared" ca="1" si="397"/>
        <v>11625155.290000001</v>
      </c>
      <c r="AO80" s="12">
        <f t="shared" ca="1" si="397"/>
        <v>10234241.479999999</v>
      </c>
      <c r="AP80" s="13">
        <f t="shared" ca="1" si="398"/>
        <v>0.13590785528347749</v>
      </c>
      <c r="AQ80" s="29">
        <f t="shared" ca="1" si="399"/>
        <v>13999057.490000002</v>
      </c>
      <c r="AR80" s="12">
        <f t="shared" ca="1" si="399"/>
        <v>11088156.580000002</v>
      </c>
      <c r="AS80" s="13">
        <f t="shared" ca="1" si="400"/>
        <v>0.2625234311040005</v>
      </c>
      <c r="AT80" s="29">
        <f t="shared" ca="1" si="401"/>
        <v>7847935.7199999997</v>
      </c>
      <c r="AU80" s="12">
        <f t="shared" ca="1" si="401"/>
        <v>6454004.2499999991</v>
      </c>
      <c r="AV80" s="13">
        <f t="shared" ca="1" si="402"/>
        <v>0.21597932322402807</v>
      </c>
      <c r="AW80" s="29">
        <f t="shared" ca="1" si="403"/>
        <v>8786456.7500000019</v>
      </c>
      <c r="AX80" s="12">
        <f t="shared" ca="1" si="403"/>
        <v>7006132.3500000006</v>
      </c>
      <c r="AY80" s="13">
        <f t="shared" ca="1" si="404"/>
        <v>0.25410944456394707</v>
      </c>
      <c r="AZ80" s="29">
        <f t="shared" ca="1" si="405"/>
        <v>14505363.84</v>
      </c>
      <c r="BA80" s="12">
        <f t="shared" ca="1" si="405"/>
        <v>12792348.070000002</v>
      </c>
      <c r="BB80" s="13">
        <f t="shared" ca="1" si="406"/>
        <v>0.133909409017511</v>
      </c>
      <c r="BC80" s="29">
        <f t="shared" ca="1" si="407"/>
        <v>12395351.989999998</v>
      </c>
      <c r="BD80" s="12">
        <f t="shared" ca="1" si="407"/>
        <v>11175899.719999999</v>
      </c>
      <c r="BE80" s="13">
        <f t="shared" ca="1" si="408"/>
        <v>0.10911446062975229</v>
      </c>
      <c r="BF80" s="29">
        <f t="shared" ca="1" si="409"/>
        <v>12609178.350000001</v>
      </c>
      <c r="BG80" s="12">
        <f t="shared" ca="1" si="409"/>
        <v>11002158.92</v>
      </c>
      <c r="BH80" s="13">
        <f t="shared" ca="1" si="410"/>
        <v>0.14606400813559614</v>
      </c>
      <c r="BI80" s="29">
        <f t="shared" ca="1" si="411"/>
        <v>15763322.929999996</v>
      </c>
      <c r="BJ80" s="12">
        <f t="shared" ca="1" si="411"/>
        <v>12217932.269999998</v>
      </c>
      <c r="BK80" s="13">
        <f t="shared" ca="1" si="412"/>
        <v>0.2901792694255948</v>
      </c>
      <c r="BL80" s="29">
        <f t="shared" ca="1" si="413"/>
        <v>8763661.9800000004</v>
      </c>
      <c r="BM80" s="12">
        <f t="shared" ca="1" si="413"/>
        <v>7723097.1900000004</v>
      </c>
      <c r="BN80" s="13">
        <f t="shared" ca="1" si="414"/>
        <v>0.13473413119121966</v>
      </c>
      <c r="BO80" s="159" t="str">
        <f t="shared" si="415"/>
        <v>Opportunity</v>
      </c>
      <c r="BP80" s="249"/>
    </row>
    <row r="81" spans="1:68" hidden="1" x14ac:dyDescent="0.2">
      <c r="A81" s="6">
        <f>A$33</f>
        <v>100</v>
      </c>
      <c r="B81" s="3" t="str">
        <f t="shared" ref="B81" si="418">B$33</f>
        <v>&gt;= 0</v>
      </c>
      <c r="D81" s="237"/>
      <c r="E81" s="78" t="str">
        <f>$E$33</f>
        <v>Marginal</v>
      </c>
      <c r="F81" s="121">
        <f t="shared" ca="1" si="377"/>
        <v>8044790.7000000002</v>
      </c>
      <c r="G81" s="104">
        <f t="shared" ca="1" si="377"/>
        <v>6486405.7599999988</v>
      </c>
      <c r="H81" s="48">
        <f t="shared" ca="1" si="378"/>
        <v>0.24025400162446847</v>
      </c>
      <c r="I81" s="141"/>
      <c r="J81" s="121">
        <f t="shared" ca="1" si="379"/>
        <v>9477519.6099999975</v>
      </c>
      <c r="K81" s="104">
        <f t="shared" ca="1" si="379"/>
        <v>7947381.879999999</v>
      </c>
      <c r="L81" s="48">
        <f t="shared" ca="1" si="380"/>
        <v>0.19253356049879394</v>
      </c>
      <c r="M81" s="141"/>
      <c r="N81" s="121">
        <f t="shared" ca="1" si="381"/>
        <v>9477963.5199999977</v>
      </c>
      <c r="O81" s="104">
        <f t="shared" ca="1" si="381"/>
        <v>7946373.879999999</v>
      </c>
      <c r="P81" s="48">
        <f t="shared" ca="1" si="382"/>
        <v>0.19274069696806148</v>
      </c>
      <c r="Q81" s="141"/>
      <c r="R81" s="121">
        <f t="shared" ca="1" si="383"/>
        <v>5934758.46</v>
      </c>
      <c r="S81" s="104">
        <f t="shared" ca="1" si="383"/>
        <v>4662405.34</v>
      </c>
      <c r="T81" s="48">
        <f t="shared" ca="1" si="384"/>
        <v>0.27289629005100619</v>
      </c>
      <c r="U81" s="121">
        <f t="shared" ca="1" si="385"/>
        <v>6014804.6800000006</v>
      </c>
      <c r="V81" s="104">
        <f t="shared" ca="1" si="385"/>
        <v>4647041.8000000007</v>
      </c>
      <c r="W81" s="48">
        <f t="shared" ca="1" si="386"/>
        <v>0.29432979922840369</v>
      </c>
      <c r="X81" s="121">
        <f t="shared" ca="1" si="387"/>
        <v>6201316.7800000003</v>
      </c>
      <c r="Y81" s="104">
        <f t="shared" ca="1" si="387"/>
        <v>5276724.3099999996</v>
      </c>
      <c r="Z81" s="48">
        <f t="shared" ca="1" si="388"/>
        <v>0.17522091655381569</v>
      </c>
      <c r="AA81" s="121">
        <f t="shared" ca="1" si="389"/>
        <v>5877910.4000000013</v>
      </c>
      <c r="AB81" s="104">
        <f t="shared" ca="1" si="389"/>
        <v>5050715.9000000004</v>
      </c>
      <c r="AC81" s="48">
        <f t="shared" ca="1" si="390"/>
        <v>0.16377767357692816</v>
      </c>
      <c r="AD81" s="141"/>
      <c r="AE81" s="121">
        <f t="shared" ca="1" si="391"/>
        <v>2080018.2099999997</v>
      </c>
      <c r="AF81" s="104">
        <f t="shared" ca="1" si="391"/>
        <v>1396722.4899999998</v>
      </c>
      <c r="AG81" s="48">
        <f t="shared" ca="1" si="392"/>
        <v>0.48921365904260627</v>
      </c>
      <c r="AH81" s="121">
        <f t="shared" ca="1" si="393"/>
        <v>3498239.32</v>
      </c>
      <c r="AI81" s="104">
        <f t="shared" ca="1" si="393"/>
        <v>2838442.65</v>
      </c>
      <c r="AJ81" s="48">
        <f t="shared" ca="1" si="394"/>
        <v>0.23245023816140867</v>
      </c>
      <c r="AK81" s="121">
        <f t="shared" ca="1" si="395"/>
        <v>3011923.6400000006</v>
      </c>
      <c r="AL81" s="104">
        <f t="shared" ca="1" si="395"/>
        <v>2257017.2199999997</v>
      </c>
      <c r="AM81" s="48">
        <f t="shared" ca="1" si="396"/>
        <v>0.33447082871614109</v>
      </c>
      <c r="AN81" s="121">
        <f t="shared" ca="1" si="397"/>
        <v>3130890.1600000006</v>
      </c>
      <c r="AO81" s="104">
        <f t="shared" ca="1" si="397"/>
        <v>2405465.6500000004</v>
      </c>
      <c r="AP81" s="48">
        <f t="shared" ca="1" si="398"/>
        <v>0.30157342300855561</v>
      </c>
      <c r="AQ81" s="121">
        <f t="shared" ca="1" si="399"/>
        <v>3620117.76</v>
      </c>
      <c r="AR81" s="104">
        <f t="shared" ca="1" si="399"/>
        <v>2665907.1500000008</v>
      </c>
      <c r="AS81" s="48">
        <f t="shared" ca="1" si="400"/>
        <v>0.35793092418841316</v>
      </c>
      <c r="AT81" s="121">
        <f t="shared" ca="1" si="401"/>
        <v>2187078.5900000008</v>
      </c>
      <c r="AU81" s="104">
        <f t="shared" ca="1" si="401"/>
        <v>1635043.0200000003</v>
      </c>
      <c r="AV81" s="48">
        <f t="shared" ca="1" si="402"/>
        <v>0.33762755061943289</v>
      </c>
      <c r="AW81" s="121">
        <f t="shared" ca="1" si="403"/>
        <v>2278954.3000000003</v>
      </c>
      <c r="AX81" s="104">
        <f t="shared" ca="1" si="403"/>
        <v>1746419.28</v>
      </c>
      <c r="AY81" s="48">
        <f t="shared" ca="1" si="404"/>
        <v>0.30492965011242906</v>
      </c>
      <c r="AZ81" s="121">
        <f t="shared" ca="1" si="405"/>
        <v>3720506.6599999997</v>
      </c>
      <c r="BA81" s="104">
        <f t="shared" ca="1" si="405"/>
        <v>3033451.65</v>
      </c>
      <c r="BB81" s="48">
        <f t="shared" ca="1" si="406"/>
        <v>0.22649281718401537</v>
      </c>
      <c r="BC81" s="121">
        <f t="shared" ca="1" si="407"/>
        <v>3205070.5</v>
      </c>
      <c r="BD81" s="104">
        <f t="shared" ca="1" si="407"/>
        <v>2848846.3700000006</v>
      </c>
      <c r="BE81" s="48">
        <f t="shared" ca="1" si="408"/>
        <v>0.12504153742765683</v>
      </c>
      <c r="BF81" s="121">
        <f t="shared" ca="1" si="409"/>
        <v>3205508.8600000003</v>
      </c>
      <c r="BG81" s="104">
        <f t="shared" ca="1" si="409"/>
        <v>2861126.6100000003</v>
      </c>
      <c r="BH81" s="48">
        <f t="shared" ca="1" si="410"/>
        <v>0.12036595961756476</v>
      </c>
      <c r="BI81" s="121">
        <f t="shared" ca="1" si="411"/>
        <v>3672449.1399999997</v>
      </c>
      <c r="BJ81" s="104">
        <f t="shared" ca="1" si="411"/>
        <v>3043238.84</v>
      </c>
      <c r="BK81" s="48">
        <f t="shared" ca="1" si="412"/>
        <v>0.20675679204988059</v>
      </c>
      <c r="BL81" s="121">
        <f t="shared" ca="1" si="413"/>
        <v>2376531.7500000005</v>
      </c>
      <c r="BM81" s="104">
        <f t="shared" ca="1" si="413"/>
        <v>2060071.57</v>
      </c>
      <c r="BN81" s="48">
        <f t="shared" ca="1" si="414"/>
        <v>0.1536161095606986</v>
      </c>
      <c r="BO81" s="154" t="str">
        <f t="shared" si="415"/>
        <v>Marginal</v>
      </c>
      <c r="BP81" s="249"/>
    </row>
    <row r="82" spans="1:68" hidden="1" x14ac:dyDescent="0.2">
      <c r="A82" s="6"/>
      <c r="C82" s="3">
        <f>ROW($C$10)</f>
        <v>10</v>
      </c>
      <c r="D82" s="237"/>
      <c r="E82" s="76" t="str">
        <f>E78 &amp; " %"</f>
        <v>Elite %</v>
      </c>
      <c r="F82" s="33">
        <f ca="1">IFERROR(F78 / INDIRECT(ADDRESS($C82, COLUMN(F78))), 0)</f>
        <v>0.38493781250464321</v>
      </c>
      <c r="G82" s="8">
        <f ca="1">IFERROR(G78 / INDIRECT(ADDRESS($C82, COLUMN(G78))), 0)</f>
        <v>0.38925653997823206</v>
      </c>
      <c r="H82" s="20">
        <f t="shared" ref="H82:H85" ca="1" si="419">IF(F$9 = 0, 0, IFERROR((F82 - G82) * 10000, 0))</f>
        <v>-43.187274735888572</v>
      </c>
      <c r="I82" s="88"/>
      <c r="J82" s="33">
        <f ca="1">IFERROR(J78 / INDIRECT(ADDRESS($C82, COLUMN(J78))), 0)</f>
        <v>0.38611184384658687</v>
      </c>
      <c r="K82" s="8">
        <f ca="1">IFERROR(K78 / INDIRECT(ADDRESS($C82, COLUMN(K78))), 0)</f>
        <v>0.38436498207729547</v>
      </c>
      <c r="L82" s="20">
        <f t="shared" ref="L82:L85" ca="1" si="420">IF(J$9 = 0, 0, IFERROR((J82 - K82) * 10000, 0))</f>
        <v>17.468617692913966</v>
      </c>
      <c r="M82" s="88"/>
      <c r="N82" s="33">
        <f ca="1">IFERROR(N78 / INDIRECT(ADDRESS($C82, COLUMN(N78))), 0)</f>
        <v>0.38611184384658687</v>
      </c>
      <c r="O82" s="8">
        <f ca="1">IFERROR(O78 / INDIRECT(ADDRESS($C82, COLUMN(O78))), 0)</f>
        <v>0.38436498207729547</v>
      </c>
      <c r="P82" s="20">
        <f t="shared" ref="P82:P85" ca="1" si="421">IF(N$9 = 0, 0, IFERROR((N82 - O82) * 10000, 0))</f>
        <v>17.468617692913966</v>
      </c>
      <c r="Q82" s="88"/>
      <c r="R82" s="33">
        <f ca="1">IFERROR(R78 / INDIRECT(ADDRESS($C82, COLUMN(R78))), 0)</f>
        <v>0.28401034172580236</v>
      </c>
      <c r="S82" s="8">
        <f ca="1">IFERROR(S78 / INDIRECT(ADDRESS($C82, COLUMN(S78))), 0)</f>
        <v>0.28299983578009236</v>
      </c>
      <c r="T82" s="20">
        <f t="shared" ref="T82:T85" ca="1" si="422">IF(R$9 = 0, 0, IFERROR((R82 - S82) * 10000, 0))</f>
        <v>10.105059457100051</v>
      </c>
      <c r="U82" s="33">
        <f ca="1">IFERROR(U78 / INDIRECT(ADDRESS($C82, COLUMN(U78))), 0)</f>
        <v>0.27799977529852521</v>
      </c>
      <c r="V82" s="8">
        <f ca="1">IFERROR(V78 / INDIRECT(ADDRESS($C82, COLUMN(V78))), 0)</f>
        <v>0.28313403666129422</v>
      </c>
      <c r="W82" s="20">
        <f t="shared" ref="W82:W85" ca="1" si="423">IF(U$9 = 0, 0, IFERROR((U82 - V82) * 10000, 0))</f>
        <v>-51.342613627690106</v>
      </c>
      <c r="X82" s="33">
        <f ca="1">IFERROR(X78 / INDIRECT(ADDRESS($C82, COLUMN(X78))), 0)</f>
        <v>0.29061265676015369</v>
      </c>
      <c r="Y82" s="8">
        <f ca="1">IFERROR(Y78 / INDIRECT(ADDRESS($C82, COLUMN(Y78))), 0)</f>
        <v>0.28965554656735099</v>
      </c>
      <c r="Z82" s="20">
        <f t="shared" ref="Z82:Z85" ca="1" si="424">IF(X$9 = 0, 0, IFERROR((X82 - Y82) * 10000, 0))</f>
        <v>9.5711019280270158</v>
      </c>
      <c r="AA82" s="33">
        <f ca="1">IFERROR(AA78 / INDIRECT(ADDRESS($C82, COLUMN(AA78))), 0)</f>
        <v>0.29905212580027363</v>
      </c>
      <c r="AB82" s="8">
        <f ca="1">IFERROR(AB78 / INDIRECT(ADDRESS($C82, COLUMN(AB78))), 0)</f>
        <v>0.29519778423357684</v>
      </c>
      <c r="AC82" s="20">
        <f t="shared" ref="AC82:AC85" ca="1" si="425">IF(AA$9 = 0, 0, IFERROR((AA82 - AB82) * 10000, 0))</f>
        <v>38.543415666967839</v>
      </c>
      <c r="AD82" s="88"/>
      <c r="AE82" s="33">
        <f ca="1">IFERROR(AE78 / INDIRECT(ADDRESS($C82, COLUMN(AE78))), 0)</f>
        <v>0.22708021649890425</v>
      </c>
      <c r="AF82" s="8">
        <f ca="1">IFERROR(AF78 / INDIRECT(ADDRESS($C82, COLUMN(AF78))), 0)</f>
        <v>0.23211931382592796</v>
      </c>
      <c r="AG82" s="20">
        <f t="shared" ref="AG82:AG85" ca="1" si="426">IF(AE$9 = 0, 0, IFERROR((AE82 - AF82) * 10000, 0))</f>
        <v>-50.390973270237062</v>
      </c>
      <c r="AH82" s="33">
        <f ca="1">IFERROR(AH78 / INDIRECT(ADDRESS($C82, COLUMN(AH78))), 0)</f>
        <v>0.24273125271686147</v>
      </c>
      <c r="AI82" s="8">
        <f ca="1">IFERROR(AI78 / INDIRECT(ADDRESS($C82, COLUMN(AI78))), 0)</f>
        <v>0.2434712746787886</v>
      </c>
      <c r="AJ82" s="20">
        <f t="shared" ref="AJ82:AJ85" ca="1" si="427">IF(AH$9 = 0, 0, IFERROR((AH82 - AI82) * 10000, 0))</f>
        <v>-7.4002196192712866</v>
      </c>
      <c r="AK82" s="33">
        <f ca="1">IFERROR(AK78 / INDIRECT(ADDRESS($C82, COLUMN(AK78))), 0)</f>
        <v>0.23051921961431032</v>
      </c>
      <c r="AL82" s="8">
        <f ca="1">IFERROR(AL78 / INDIRECT(ADDRESS($C82, COLUMN(AL78))), 0)</f>
        <v>0.24001322653885654</v>
      </c>
      <c r="AM82" s="20">
        <f t="shared" ref="AM82:AM85" ca="1" si="428">IF(AK$9 = 0, 0, IFERROR((AK82 - AL82) * 10000, 0))</f>
        <v>-94.940069245462169</v>
      </c>
      <c r="AN82" s="33">
        <f ca="1">IFERROR(AN78 / INDIRECT(ADDRESS($C82, COLUMN(AN78))), 0)</f>
        <v>0.22777900886026078</v>
      </c>
      <c r="AO82" s="8">
        <f ca="1">IFERROR(AO78 / INDIRECT(ADDRESS($C82, COLUMN(AO78))), 0)</f>
        <v>0.23148111885917733</v>
      </c>
      <c r="AP82" s="20">
        <f t="shared" ref="AP82:AP85" ca="1" si="429">IF(AN$9 = 0, 0, IFERROR((AN82 - AO82) * 10000, 0))</f>
        <v>-37.021099989165421</v>
      </c>
      <c r="AQ82" s="33">
        <f ca="1">IFERROR(AQ78 / INDIRECT(ADDRESS($C82, COLUMN(AQ78))), 0)</f>
        <v>0.23964958598604544</v>
      </c>
      <c r="AR82" s="8">
        <f ca="1">IFERROR(AR78 / INDIRECT(ADDRESS($C82, COLUMN(AR78))), 0)</f>
        <v>0.23910490790480698</v>
      </c>
      <c r="AS82" s="20">
        <f t="shared" ref="AS82:AS85" ca="1" si="430">IF(AQ$9 = 0, 0, IFERROR((AQ82 - AR82) * 10000, 0))</f>
        <v>5.4467808123845334</v>
      </c>
      <c r="AT82" s="33">
        <f ca="1">IFERROR(AT78 / INDIRECT(ADDRESS($C82, COLUMN(AT78))), 0)</f>
        <v>0.22976374720260115</v>
      </c>
      <c r="AU82" s="8">
        <f ca="1">IFERROR(AU78 / INDIRECT(ADDRESS($C82, COLUMN(AU78))), 0)</f>
        <v>0.23676871246463838</v>
      </c>
      <c r="AV82" s="20">
        <f t="shared" ref="AV82:AV85" ca="1" si="431">IF(AT$9 = 0, 0, IFERROR((AT82 - AU82) * 10000, 0))</f>
        <v>-70.049652620372271</v>
      </c>
      <c r="AW82" s="33">
        <f ca="1">IFERROR(AW78 / INDIRECT(ADDRESS($C82, COLUMN(AW78))), 0)</f>
        <v>0.23437069870071164</v>
      </c>
      <c r="AX82" s="8">
        <f ca="1">IFERROR(AX78 / INDIRECT(ADDRESS($C82, COLUMN(AX78))), 0)</f>
        <v>0.23787192089243805</v>
      </c>
      <c r="AY82" s="20">
        <f t="shared" ref="AY82:AY85" ca="1" si="432">IF(AW$9 = 0, 0, IFERROR((AW82 - AX82) * 10000, 0))</f>
        <v>-35.012221917264107</v>
      </c>
      <c r="AZ82" s="33">
        <f ca="1">IFERROR(AZ78 / INDIRECT(ADDRESS($C82, COLUMN(AZ78))), 0)</f>
        <v>0.23809767985230601</v>
      </c>
      <c r="BA82" s="8">
        <f ca="1">IFERROR(BA78 / INDIRECT(ADDRESS($C82, COLUMN(BA78))), 0)</f>
        <v>0.24327525110127185</v>
      </c>
      <c r="BB82" s="20">
        <f t="shared" ref="BB82:BB85" ca="1" si="433">IF(AZ$9 = 0, 0, IFERROR((AZ82 - BA82) * 10000, 0))</f>
        <v>-51.775712489658396</v>
      </c>
      <c r="BC82" s="33">
        <f ca="1">IFERROR(BC78 / INDIRECT(ADDRESS($C82, COLUMN(BC78))), 0)</f>
        <v>0.23774932013830619</v>
      </c>
      <c r="BD82" s="8">
        <f ca="1">IFERROR(BD78 / INDIRECT(ADDRESS($C82, COLUMN(BD78))), 0)</f>
        <v>0.23430665379254861</v>
      </c>
      <c r="BE82" s="20">
        <f t="shared" ref="BE82:BE85" ca="1" si="434">IF(BC$9 = 0, 0, IFERROR((BC82 - BD82) * 10000, 0))</f>
        <v>34.426663457575721</v>
      </c>
      <c r="BF82" s="33">
        <f ca="1">IFERROR(BF78 / INDIRECT(ADDRESS($C82, COLUMN(BF78))), 0)</f>
        <v>0.23916236102545083</v>
      </c>
      <c r="BG82" s="8">
        <f ca="1">IFERROR(BG78 / INDIRECT(ADDRESS($C82, COLUMN(BG78))), 0)</f>
        <v>0.23962586711982758</v>
      </c>
      <c r="BH82" s="20">
        <f t="shared" ref="BH82:BH85" ca="1" si="435">IF(BF$9 = 0, 0, IFERROR((BF82 - BG82) * 10000, 0))</f>
        <v>-4.6350609437675878</v>
      </c>
      <c r="BI82" s="33">
        <f ca="1">IFERROR(BI78 / INDIRECT(ADDRESS($C82, COLUMN(BI78))), 0)</f>
        <v>0.25284826969002361</v>
      </c>
      <c r="BJ82" s="8">
        <f ca="1">IFERROR(BJ78 / INDIRECT(ADDRESS($C82, COLUMN(BJ78))), 0)</f>
        <v>0.25194816909068402</v>
      </c>
      <c r="BK82" s="20">
        <f t="shared" ref="BK82:BK85" ca="1" si="436">IF(BI$9 = 0, 0, IFERROR((BI82 - BJ82) * 10000, 0))</f>
        <v>9.0010059933959283</v>
      </c>
      <c r="BL82" s="33">
        <f ca="1">IFERROR(BL78 / INDIRECT(ADDRESS($C82, COLUMN(BL78))), 0)</f>
        <v>0.23085586221443355</v>
      </c>
      <c r="BM82" s="8">
        <f ca="1">IFERROR(BM78 / INDIRECT(ADDRESS($C82, COLUMN(BM78))), 0)</f>
        <v>0.22559914931950514</v>
      </c>
      <c r="BN82" s="20">
        <f t="shared" ref="BN82:BN85" ca="1" si="437">IF(BL$9 = 0, 0, IFERROR((BL82 - BM82) * 10000, 0))</f>
        <v>52.567128949284061</v>
      </c>
      <c r="BO82" s="155" t="str">
        <f t="shared" si="415"/>
        <v>Elite %</v>
      </c>
      <c r="BP82" s="249"/>
    </row>
    <row r="83" spans="1:68" hidden="1" x14ac:dyDescent="0.2">
      <c r="A83" s="6"/>
      <c r="C83" s="3">
        <f t="shared" ref="C83:C85" si="438">ROW($C$10)</f>
        <v>10</v>
      </c>
      <c r="D83" s="237"/>
      <c r="E83" s="79" t="str">
        <f t="shared" ref="E83:E84" si="439">E79 &amp; " %"</f>
        <v>High Value %</v>
      </c>
      <c r="F83" s="28">
        <f t="shared" ref="F83:G84" ca="1" si="440">IFERROR(F79 / INDIRECT(ADDRESS($C83, COLUMN(F79))), 0)</f>
        <v>0.45787065657528919</v>
      </c>
      <c r="G83" s="10">
        <f t="shared" ca="1" si="440"/>
        <v>0.45462198591822472</v>
      </c>
      <c r="H83" s="18">
        <f t="shared" ca="1" si="419"/>
        <v>32.486706570644671</v>
      </c>
      <c r="I83" s="88"/>
      <c r="J83" s="28">
        <f t="shared" ref="J83:K85" ca="1" si="441">IFERROR(J79 / INDIRECT(ADDRESS($C83, COLUMN(J79))), 0)</f>
        <v>0.45684929364998111</v>
      </c>
      <c r="K83" s="10">
        <f t="shared" ca="1" si="441"/>
        <v>0.45837583936779419</v>
      </c>
      <c r="L83" s="18">
        <f t="shared" ca="1" si="420"/>
        <v>-15.26545717813077</v>
      </c>
      <c r="M83" s="88"/>
      <c r="N83" s="28">
        <f t="shared" ref="N83:O85" ca="1" si="442">IFERROR(N79 / INDIRECT(ADDRESS($C83, COLUMN(N79))), 0)</f>
        <v>0.45684929364998111</v>
      </c>
      <c r="O83" s="10">
        <f t="shared" ca="1" si="442"/>
        <v>0.45837583936779419</v>
      </c>
      <c r="P83" s="18">
        <f t="shared" ca="1" si="421"/>
        <v>-15.26545717813077</v>
      </c>
      <c r="Q83" s="88"/>
      <c r="R83" s="28">
        <f t="shared" ref="R83:S85" ca="1" si="443">IFERROR(R79 / INDIRECT(ADDRESS($C83, COLUMN(R79))), 0)</f>
        <v>0.44771690057271568</v>
      </c>
      <c r="S83" s="10">
        <f t="shared" ca="1" si="443"/>
        <v>0.44731569354807171</v>
      </c>
      <c r="T83" s="18">
        <f t="shared" ca="1" si="422"/>
        <v>4.0120702464396807</v>
      </c>
      <c r="U83" s="28">
        <f t="shared" ref="U83:V85" ca="1" si="444">IFERROR(U79 / INDIRECT(ADDRESS($C83, COLUMN(U79))), 0)</f>
        <v>0.44872412889884777</v>
      </c>
      <c r="V83" s="10">
        <f t="shared" ca="1" si="444"/>
        <v>0.44809841359188518</v>
      </c>
      <c r="W83" s="18">
        <f t="shared" ca="1" si="423"/>
        <v>6.2571530696259314</v>
      </c>
      <c r="X83" s="28">
        <f t="shared" ref="X83:Y85" ca="1" si="445">IFERROR(X79 / INDIRECT(ADDRESS($C83, COLUMN(X79))), 0)</f>
        <v>0.44658824796650176</v>
      </c>
      <c r="Y83" s="10">
        <f t="shared" ca="1" si="445"/>
        <v>0.44823461910435364</v>
      </c>
      <c r="Z83" s="18">
        <f t="shared" ca="1" si="424"/>
        <v>-16.463711378518763</v>
      </c>
      <c r="AA83" s="28">
        <f t="shared" ref="AA83:AB85" ca="1" si="446">IFERROR(AA79 / INDIRECT(ADDRESS($C83, COLUMN(AA79))), 0)</f>
        <v>0.44767231056514417</v>
      </c>
      <c r="AB83" s="10">
        <f t="shared" ca="1" si="446"/>
        <v>0.44902741871874918</v>
      </c>
      <c r="AC83" s="18">
        <f t="shared" ca="1" si="425"/>
        <v>-13.551081536050113</v>
      </c>
      <c r="AD83" s="88"/>
      <c r="AE83" s="28">
        <f t="shared" ref="AE83:AF85" ca="1" si="447">IFERROR(AE79 / INDIRECT(ADDRESS($C83, COLUMN(AE79))), 0)</f>
        <v>0.42661313205840901</v>
      </c>
      <c r="AF83" s="10">
        <f t="shared" ca="1" si="447"/>
        <v>0.42866804744196069</v>
      </c>
      <c r="AG83" s="18">
        <f t="shared" ca="1" si="426"/>
        <v>-20.549153835516808</v>
      </c>
      <c r="AH83" s="28">
        <f t="shared" ref="AH83:AI85" ca="1" si="448">IFERROR(AH79 / INDIRECT(ADDRESS($C83, COLUMN(AH79))), 0)</f>
        <v>0.43382442027025703</v>
      </c>
      <c r="AI83" s="10">
        <f t="shared" ca="1" si="448"/>
        <v>0.43210148579752888</v>
      </c>
      <c r="AJ83" s="18">
        <f t="shared" ca="1" si="427"/>
        <v>17.229344727281436</v>
      </c>
      <c r="AK83" s="28">
        <f t="shared" ref="AK83:AL85" ca="1" si="449">IFERROR(AK79 / INDIRECT(ADDRESS($C83, COLUMN(AK79))), 0)</f>
        <v>0.4307375113838332</v>
      </c>
      <c r="AL83" s="10">
        <f t="shared" ca="1" si="449"/>
        <v>0.43112375822354965</v>
      </c>
      <c r="AM83" s="18">
        <f t="shared" ca="1" si="428"/>
        <v>-3.8624683971644203</v>
      </c>
      <c r="AN83" s="28">
        <f t="shared" ref="AN83:AO85" ca="1" si="450">IFERROR(AN79 / INDIRECT(ADDRESS($C83, COLUMN(AN79))), 0)</f>
        <v>0.42498153959477225</v>
      </c>
      <c r="AO83" s="10">
        <f t="shared" ca="1" si="450"/>
        <v>0.43115672604736371</v>
      </c>
      <c r="AP83" s="18">
        <f t="shared" ca="1" si="429"/>
        <v>-61.751864525914634</v>
      </c>
      <c r="AQ83" s="28">
        <f t="shared" ref="AQ83:AR85" ca="1" si="451">IFERROR(AQ79 / INDIRECT(ADDRESS($C83, COLUMN(AQ79))), 0)</f>
        <v>0.43332843002597238</v>
      </c>
      <c r="AR83" s="10">
        <f t="shared" ca="1" si="451"/>
        <v>0.43656586480736664</v>
      </c>
      <c r="AS83" s="18">
        <f t="shared" ca="1" si="430"/>
        <v>-32.374347813942663</v>
      </c>
      <c r="AT83" s="28">
        <f t="shared" ref="AT83:AU85" ca="1" si="452">IFERROR(AT79 / INDIRECT(ADDRESS($C83, COLUMN(AT79))), 0)</f>
        <v>0.42317214906529266</v>
      </c>
      <c r="AU83" s="10">
        <f t="shared" ca="1" si="452"/>
        <v>0.42361676881260596</v>
      </c>
      <c r="AV83" s="18">
        <f t="shared" ca="1" si="431"/>
        <v>-4.4461974731330178</v>
      </c>
      <c r="AW83" s="28">
        <f t="shared" ref="AW83:AX85" ca="1" si="453">IFERROR(AW79 / INDIRECT(ADDRESS($C83, COLUMN(AW79))), 0)</f>
        <v>0.42667236368040612</v>
      </c>
      <c r="AX83" s="10">
        <f t="shared" ca="1" si="453"/>
        <v>0.42850304111045734</v>
      </c>
      <c r="AY83" s="18">
        <f t="shared" ca="1" si="432"/>
        <v>-18.306774300512195</v>
      </c>
      <c r="AZ83" s="28">
        <f t="shared" ref="AZ83:BA85" ca="1" si="454">IFERROR(AZ79 / INDIRECT(ADDRESS($C83, COLUMN(AZ79))), 0)</f>
        <v>0.43311454112438069</v>
      </c>
      <c r="BA83" s="10">
        <f t="shared" ca="1" si="454"/>
        <v>0.4371084966037514</v>
      </c>
      <c r="BB83" s="18">
        <f t="shared" ca="1" si="433"/>
        <v>-39.939554793707032</v>
      </c>
      <c r="BC83" s="28">
        <f t="shared" ref="BC83:BD85" ca="1" si="455">IFERROR(BC79 / INDIRECT(ADDRESS($C83, COLUMN(BC79))), 0)</f>
        <v>0.43035466386201765</v>
      </c>
      <c r="BD83" s="10">
        <f t="shared" ca="1" si="455"/>
        <v>0.43218857460504556</v>
      </c>
      <c r="BE83" s="18">
        <f t="shared" ca="1" si="434"/>
        <v>-18.33910743027911</v>
      </c>
      <c r="BF83" s="28">
        <f t="shared" ref="BF83:BG85" ca="1" si="456">IFERROR(BF79 / INDIRECT(ADDRESS($C83, COLUMN(BF79))), 0)</f>
        <v>0.43007072352942494</v>
      </c>
      <c r="BG83" s="10">
        <f t="shared" ca="1" si="456"/>
        <v>0.42980509722023225</v>
      </c>
      <c r="BH83" s="18">
        <f t="shared" ca="1" si="435"/>
        <v>2.6562630919269026</v>
      </c>
      <c r="BI83" s="28">
        <f t="shared" ref="BI83:BJ85" ca="1" si="457">IFERROR(BI79 / INDIRECT(ADDRESS($C83, COLUMN(BI79))), 0)</f>
        <v>0.43660155350984664</v>
      </c>
      <c r="BJ83" s="10">
        <f t="shared" ca="1" si="457"/>
        <v>0.43511449986910133</v>
      </c>
      <c r="BK83" s="18">
        <f t="shared" ca="1" si="436"/>
        <v>14.870536407453061</v>
      </c>
      <c r="BL83" s="28">
        <f t="shared" ref="BL83:BM85" ca="1" si="458">IFERROR(BL79 / INDIRECT(ADDRESS($C83, COLUMN(BL79))), 0)</f>
        <v>0.42013354091817667</v>
      </c>
      <c r="BM83" s="10">
        <f t="shared" ca="1" si="458"/>
        <v>0.42172515244312614</v>
      </c>
      <c r="BN83" s="18">
        <f t="shared" ca="1" si="437"/>
        <v>-15.916115249494656</v>
      </c>
      <c r="BO83" s="159" t="str">
        <f t="shared" si="415"/>
        <v>High Value %</v>
      </c>
      <c r="BP83" s="249"/>
    </row>
    <row r="84" spans="1:68" hidden="1" x14ac:dyDescent="0.2">
      <c r="A84" s="6"/>
      <c r="C84" s="3">
        <f t="shared" si="438"/>
        <v>10</v>
      </c>
      <c r="D84" s="238"/>
      <c r="E84" s="79" t="str">
        <f t="shared" si="439"/>
        <v>Opportunity %</v>
      </c>
      <c r="F84" s="28">
        <f t="shared" ca="1" si="440"/>
        <v>0.13948488775843113</v>
      </c>
      <c r="G84" s="10">
        <f t="shared" ca="1" si="440"/>
        <v>0.13820474730902807</v>
      </c>
      <c r="H84" s="18">
        <f t="shared" ca="1" si="419"/>
        <v>12.801404494030555</v>
      </c>
      <c r="I84" s="88"/>
      <c r="J84" s="28">
        <f t="shared" ca="1" si="441"/>
        <v>0.13952508758627508</v>
      </c>
      <c r="K84" s="10">
        <f t="shared" ca="1" si="441"/>
        <v>0.13954936163403228</v>
      </c>
      <c r="L84" s="18">
        <f t="shared" ca="1" si="420"/>
        <v>-0.24274047757205652</v>
      </c>
      <c r="M84" s="88"/>
      <c r="N84" s="28">
        <f t="shared" ca="1" si="442"/>
        <v>0.13952426727250697</v>
      </c>
      <c r="O84" s="10">
        <f t="shared" ca="1" si="442"/>
        <v>0.13955160784488835</v>
      </c>
      <c r="P84" s="18">
        <f t="shared" ca="1" si="421"/>
        <v>-0.27340572381379102</v>
      </c>
      <c r="Q84" s="88"/>
      <c r="R84" s="28">
        <f t="shared" ca="1" si="443"/>
        <v>0.22067331511756985</v>
      </c>
      <c r="S84" s="10">
        <f t="shared" ca="1" si="443"/>
        <v>0.22324924388801801</v>
      </c>
      <c r="T84" s="18">
        <f t="shared" ca="1" si="422"/>
        <v>-25.759287704481547</v>
      </c>
      <c r="U84" s="28">
        <f t="shared" ca="1" si="444"/>
        <v>0.22548174008545108</v>
      </c>
      <c r="V84" s="10">
        <f t="shared" ca="1" si="444"/>
        <v>0.22446326253086271</v>
      </c>
      <c r="W84" s="18">
        <f t="shared" ca="1" si="423"/>
        <v>10.184775545883651</v>
      </c>
      <c r="X84" s="28">
        <f t="shared" ca="1" si="445"/>
        <v>0.21705605358427169</v>
      </c>
      <c r="Y84" s="10">
        <f t="shared" ca="1" si="445"/>
        <v>0.21773194027456039</v>
      </c>
      <c r="Z84" s="18">
        <f t="shared" ca="1" si="424"/>
        <v>-6.7588669028870179</v>
      </c>
      <c r="AA84" s="28">
        <f t="shared" ca="1" si="446"/>
        <v>0.21201130575820265</v>
      </c>
      <c r="AB84" s="10">
        <f t="shared" ca="1" si="446"/>
        <v>0.2131559615671122</v>
      </c>
      <c r="AC84" s="18">
        <f t="shared" ca="1" si="425"/>
        <v>-11.446558089095449</v>
      </c>
      <c r="AD84" s="88"/>
      <c r="AE84" s="28">
        <f t="shared" ca="1" si="447"/>
        <v>0.26667205543134376</v>
      </c>
      <c r="AF84" s="10">
        <f t="shared" ca="1" si="447"/>
        <v>0.2680506048934046</v>
      </c>
      <c r="AG84" s="18">
        <f t="shared" ca="1" si="426"/>
        <v>-13.785494620608407</v>
      </c>
      <c r="AH84" s="28">
        <f t="shared" ca="1" si="448"/>
        <v>0.25942299176992567</v>
      </c>
      <c r="AI84" s="10">
        <f t="shared" ca="1" si="448"/>
        <v>0.26122068631932782</v>
      </c>
      <c r="AJ84" s="18">
        <f t="shared" ca="1" si="427"/>
        <v>-17.976945494021514</v>
      </c>
      <c r="AK84" s="28">
        <f t="shared" ca="1" si="449"/>
        <v>0.26917751961329117</v>
      </c>
      <c r="AL84" s="10">
        <f t="shared" ca="1" si="449"/>
        <v>0.26177910933780701</v>
      </c>
      <c r="AM84" s="18">
        <f t="shared" ca="1" si="428"/>
        <v>73.984102754841572</v>
      </c>
      <c r="AN84" s="28">
        <f t="shared" ca="1" si="450"/>
        <v>0.27356330398295658</v>
      </c>
      <c r="AO84" s="10">
        <f t="shared" ca="1" si="450"/>
        <v>0.27315868365691098</v>
      </c>
      <c r="AP84" s="18">
        <f t="shared" ca="1" si="429"/>
        <v>4.0462032604560161</v>
      </c>
      <c r="AQ84" s="28">
        <f t="shared" ca="1" si="451"/>
        <v>0.25983052494705328</v>
      </c>
      <c r="AR84" s="10">
        <f t="shared" ca="1" si="451"/>
        <v>0.26146550766620796</v>
      </c>
      <c r="AS84" s="18">
        <f t="shared" ca="1" si="430"/>
        <v>-16.349827191546872</v>
      </c>
      <c r="AT84" s="28">
        <f t="shared" ca="1" si="452"/>
        <v>0.27142330769720469</v>
      </c>
      <c r="AU84" s="10">
        <f t="shared" ca="1" si="452"/>
        <v>0.27096807251051797</v>
      </c>
      <c r="AV84" s="18">
        <f t="shared" ca="1" si="431"/>
        <v>4.5523518668671992</v>
      </c>
      <c r="AW84" s="28">
        <f t="shared" ca="1" si="453"/>
        <v>0.26914774869576646</v>
      </c>
      <c r="AX84" s="10">
        <f t="shared" ca="1" si="453"/>
        <v>0.26705597068057413</v>
      </c>
      <c r="AY84" s="18">
        <f t="shared" ca="1" si="432"/>
        <v>20.91778015192336</v>
      </c>
      <c r="AZ84" s="28">
        <f t="shared" ca="1" si="454"/>
        <v>0.26167125245834921</v>
      </c>
      <c r="BA84" s="10">
        <f t="shared" ca="1" si="454"/>
        <v>0.25835296923536966</v>
      </c>
      <c r="BB84" s="18">
        <f t="shared" ca="1" si="433"/>
        <v>33.182832229795565</v>
      </c>
      <c r="BC84" s="28">
        <f t="shared" ca="1" si="455"/>
        <v>0.26370875180026343</v>
      </c>
      <c r="BD84" s="10">
        <f t="shared" ca="1" si="455"/>
        <v>0.2657599545582926</v>
      </c>
      <c r="BE84" s="18">
        <f t="shared" ca="1" si="434"/>
        <v>-20.512027580291694</v>
      </c>
      <c r="BF84" s="28">
        <f t="shared" ca="1" si="456"/>
        <v>0.2637231437931768</v>
      </c>
      <c r="BG84" s="10">
        <f t="shared" ca="1" si="456"/>
        <v>0.26234567963643501</v>
      </c>
      <c r="BH84" s="18">
        <f t="shared" ca="1" si="435"/>
        <v>13.774641567417811</v>
      </c>
      <c r="BI84" s="28">
        <f t="shared" ca="1" si="457"/>
        <v>0.25187076207922604</v>
      </c>
      <c r="BJ84" s="10">
        <f t="shared" ca="1" si="457"/>
        <v>0.25053431927636027</v>
      </c>
      <c r="BK84" s="18">
        <f t="shared" ca="1" si="436"/>
        <v>13.36442802865767</v>
      </c>
      <c r="BL84" s="28">
        <f t="shared" ca="1" si="458"/>
        <v>0.27455634726954131</v>
      </c>
      <c r="BM84" s="10">
        <f t="shared" ca="1" si="458"/>
        <v>0.27841170492476613</v>
      </c>
      <c r="BN84" s="18">
        <f t="shared" ca="1" si="437"/>
        <v>-38.553576552248224</v>
      </c>
      <c r="BO84" s="159" t="str">
        <f t="shared" si="415"/>
        <v>Opportunity %</v>
      </c>
      <c r="BP84" s="250"/>
    </row>
    <row r="85" spans="1:68" hidden="1" x14ac:dyDescent="0.2">
      <c r="A85" s="6"/>
      <c r="C85" s="3">
        <f t="shared" si="438"/>
        <v>10</v>
      </c>
      <c r="D85" s="239"/>
      <c r="E85" s="78" t="str">
        <f>E81 &amp; " %"</f>
        <v>Marginal %</v>
      </c>
      <c r="F85" s="30">
        <f ca="1">IFERROR(F81 / INDIRECT(ADDRESS($C85, COLUMN(F81))), 0)</f>
        <v>1.7706643161636504E-2</v>
      </c>
      <c r="G85" s="14">
        <f ca="1">IFERROR(G81 / INDIRECT(ADDRESS($C85, COLUMN(G81))), 0)</f>
        <v>1.7916726794515205E-2</v>
      </c>
      <c r="H85" s="19">
        <f t="shared" ca="1" si="419"/>
        <v>-2.1008363287870062</v>
      </c>
      <c r="I85" s="88"/>
      <c r="J85" s="30">
        <f t="shared" ca="1" si="441"/>
        <v>1.7513774917156985E-2</v>
      </c>
      <c r="K85" s="14">
        <f t="shared" ca="1" si="441"/>
        <v>1.7709816920878124E-2</v>
      </c>
      <c r="L85" s="19">
        <f t="shared" ca="1" si="420"/>
        <v>-1.9604200372113842</v>
      </c>
      <c r="M85" s="88"/>
      <c r="N85" s="30">
        <f t="shared" ca="1" si="442"/>
        <v>1.7514595230925082E-2</v>
      </c>
      <c r="O85" s="14">
        <f t="shared" ca="1" si="442"/>
        <v>1.7707570710022047E-2</v>
      </c>
      <c r="P85" s="19">
        <f t="shared" ca="1" si="421"/>
        <v>-1.9297547909696497</v>
      </c>
      <c r="Q85" s="88"/>
      <c r="R85" s="30">
        <f t="shared" ca="1" si="443"/>
        <v>4.7599442583912008E-2</v>
      </c>
      <c r="S85" s="14">
        <f t="shared" ca="1" si="443"/>
        <v>4.643522678381802E-2</v>
      </c>
      <c r="T85" s="19">
        <f t="shared" ca="1" si="422"/>
        <v>11.642158000939872</v>
      </c>
      <c r="U85" s="30">
        <f t="shared" ca="1" si="444"/>
        <v>4.7794355717175926E-2</v>
      </c>
      <c r="V85" s="14">
        <f t="shared" ca="1" si="444"/>
        <v>4.4304287215958062E-2</v>
      </c>
      <c r="W85" s="19">
        <f t="shared" ca="1" si="423"/>
        <v>34.900685012178648</v>
      </c>
      <c r="X85" s="30">
        <f t="shared" ca="1" si="445"/>
        <v>4.5743041689072492E-2</v>
      </c>
      <c r="Y85" s="14">
        <f t="shared" ca="1" si="445"/>
        <v>4.437789405373492E-2</v>
      </c>
      <c r="Z85" s="19">
        <f t="shared" ca="1" si="424"/>
        <v>13.651476353375713</v>
      </c>
      <c r="AA85" s="30">
        <f t="shared" ca="1" si="446"/>
        <v>4.126425787637935E-2</v>
      </c>
      <c r="AB85" s="14">
        <f t="shared" ca="1" si="446"/>
        <v>4.261883548056189E-2</v>
      </c>
      <c r="AC85" s="19">
        <f t="shared" ca="1" si="425"/>
        <v>-13.5457760418254</v>
      </c>
      <c r="AD85" s="88"/>
      <c r="AE85" s="30">
        <f t="shared" ca="1" si="447"/>
        <v>7.9634596011342887E-2</v>
      </c>
      <c r="AF85" s="14">
        <f t="shared" ca="1" si="447"/>
        <v>7.1162033838706465E-2</v>
      </c>
      <c r="AG85" s="19">
        <f t="shared" ca="1" si="426"/>
        <v>84.725621726364224</v>
      </c>
      <c r="AH85" s="30">
        <f t="shared" ca="1" si="448"/>
        <v>6.4021335242956084E-2</v>
      </c>
      <c r="AI85" s="14">
        <f t="shared" ca="1" si="448"/>
        <v>6.3206553204354407E-2</v>
      </c>
      <c r="AJ85" s="19">
        <f t="shared" ca="1" si="427"/>
        <v>8.1478203860167735</v>
      </c>
      <c r="AK85" s="30">
        <f t="shared" ca="1" si="449"/>
        <v>6.956574938856544E-2</v>
      </c>
      <c r="AL85" s="14">
        <f t="shared" ca="1" si="449"/>
        <v>6.7083905899786314E-2</v>
      </c>
      <c r="AM85" s="19">
        <f t="shared" ca="1" si="428"/>
        <v>24.818434887791259</v>
      </c>
      <c r="AN85" s="30">
        <f t="shared" ca="1" si="450"/>
        <v>7.367614756201056E-2</v>
      </c>
      <c r="AO85" s="14">
        <f t="shared" ca="1" si="450"/>
        <v>6.4203471436548115E-2</v>
      </c>
      <c r="AP85" s="19">
        <f t="shared" ca="1" si="429"/>
        <v>94.726761254624449</v>
      </c>
      <c r="AQ85" s="30">
        <f t="shared" ca="1" si="451"/>
        <v>6.7191459040929366E-2</v>
      </c>
      <c r="AR85" s="14">
        <f t="shared" ca="1" si="451"/>
        <v>6.286371962161845E-2</v>
      </c>
      <c r="AS85" s="19">
        <f t="shared" ca="1" si="430"/>
        <v>43.277394193109167</v>
      </c>
      <c r="AT85" s="30">
        <f t="shared" ca="1" si="452"/>
        <v>7.564079603490162E-2</v>
      </c>
      <c r="AU85" s="14">
        <f t="shared" ca="1" si="452"/>
        <v>6.864644621223738E-2</v>
      </c>
      <c r="AV85" s="19">
        <f t="shared" ca="1" si="431"/>
        <v>69.94349822664239</v>
      </c>
      <c r="AW85" s="30">
        <f t="shared" ca="1" si="453"/>
        <v>6.9809188923115842E-2</v>
      </c>
      <c r="AX85" s="14">
        <f t="shared" ca="1" si="453"/>
        <v>6.6569067316530117E-2</v>
      </c>
      <c r="AY85" s="19">
        <f t="shared" ca="1" si="432"/>
        <v>32.401216065857248</v>
      </c>
      <c r="AZ85" s="30">
        <f t="shared" ca="1" si="454"/>
        <v>6.7116526564964085E-2</v>
      </c>
      <c r="BA85" s="14">
        <f t="shared" ca="1" si="454"/>
        <v>6.12632830596073E-2</v>
      </c>
      <c r="BB85" s="19">
        <f t="shared" ca="1" si="433"/>
        <v>58.532435053567852</v>
      </c>
      <c r="BC85" s="30">
        <f t="shared" ca="1" si="455"/>
        <v>6.8187264199412734E-2</v>
      </c>
      <c r="BD85" s="14">
        <f t="shared" ca="1" si="455"/>
        <v>6.7744817044113295E-2</v>
      </c>
      <c r="BE85" s="19">
        <f t="shared" ca="1" si="434"/>
        <v>4.4244715529943859</v>
      </c>
      <c r="BF85" s="30">
        <f t="shared" ca="1" si="456"/>
        <v>6.7043771651947665E-2</v>
      </c>
      <c r="BG85" s="14">
        <f t="shared" ca="1" si="456"/>
        <v>6.8223356023504836E-2</v>
      </c>
      <c r="BH85" s="19">
        <f t="shared" ca="1" si="435"/>
        <v>-11.795843715571714</v>
      </c>
      <c r="BI85" s="30">
        <f t="shared" ca="1" si="457"/>
        <v>5.8679414720903544E-2</v>
      </c>
      <c r="BJ85" s="14">
        <f t="shared" ca="1" si="457"/>
        <v>6.2403011763853912E-2</v>
      </c>
      <c r="BK85" s="19">
        <f t="shared" ca="1" si="436"/>
        <v>-37.235970429503674</v>
      </c>
      <c r="BL85" s="30">
        <f t="shared" ca="1" si="458"/>
        <v>7.4454249597848007E-2</v>
      </c>
      <c r="BM85" s="14">
        <f t="shared" ca="1" si="458"/>
        <v>7.4263993312602569E-2</v>
      </c>
      <c r="BN85" s="19">
        <f t="shared" ca="1" si="437"/>
        <v>1.9025628524543814</v>
      </c>
      <c r="BO85" s="156" t="str">
        <f t="shared" si="415"/>
        <v>Marginal %</v>
      </c>
      <c r="BP85" s="251"/>
    </row>
    <row r="86" spans="1:68" ht="3.75" hidden="1" customHeight="1" x14ac:dyDescent="0.2">
      <c r="A86" s="6"/>
      <c r="D86" s="144"/>
      <c r="E86" s="144"/>
      <c r="F86" s="144"/>
      <c r="G86" s="144"/>
      <c r="H86" s="160"/>
      <c r="I86" s="138"/>
      <c r="J86" s="144"/>
      <c r="K86" s="144"/>
      <c r="L86" s="160"/>
      <c r="M86" s="138"/>
      <c r="N86" s="144"/>
      <c r="O86" s="144"/>
      <c r="P86" s="160"/>
      <c r="Q86" s="138"/>
      <c r="R86" s="144"/>
      <c r="S86" s="144"/>
      <c r="T86" s="160"/>
      <c r="U86" s="144"/>
      <c r="V86" s="144"/>
      <c r="W86" s="160"/>
      <c r="X86" s="144"/>
      <c r="Y86" s="144"/>
      <c r="Z86" s="160"/>
      <c r="AA86" s="144"/>
      <c r="AB86" s="144"/>
      <c r="AC86" s="160"/>
      <c r="AD86" s="138"/>
      <c r="AE86" s="144"/>
      <c r="AF86" s="144"/>
      <c r="AG86" s="160"/>
      <c r="AH86" s="144"/>
      <c r="AI86" s="144"/>
      <c r="AJ86" s="160"/>
      <c r="AK86" s="144"/>
      <c r="AL86" s="144"/>
      <c r="AM86" s="160"/>
      <c r="AN86" s="144"/>
      <c r="AO86" s="144"/>
      <c r="AP86" s="160"/>
      <c r="AQ86" s="144"/>
      <c r="AR86" s="144"/>
      <c r="AS86" s="160"/>
      <c r="AT86" s="144"/>
      <c r="AU86" s="144"/>
      <c r="AV86" s="160"/>
      <c r="AW86" s="144"/>
      <c r="AX86" s="144"/>
      <c r="AY86" s="160"/>
      <c r="AZ86" s="144"/>
      <c r="BA86" s="144"/>
      <c r="BB86" s="160"/>
      <c r="BC86" s="144"/>
      <c r="BD86" s="144"/>
      <c r="BE86" s="160"/>
      <c r="BF86" s="144"/>
      <c r="BG86" s="144"/>
      <c r="BH86" s="160"/>
      <c r="BI86" s="144"/>
      <c r="BJ86" s="144"/>
      <c r="BK86" s="160"/>
      <c r="BL86" s="144"/>
      <c r="BM86" s="144"/>
      <c r="BN86" s="160"/>
      <c r="BO86" s="144"/>
      <c r="BP86" s="144"/>
    </row>
    <row r="87" spans="1:68" ht="15" thickBot="1" x14ac:dyDescent="0.25">
      <c r="A87" s="169" t="str">
        <f>A$29</f>
        <v>&gt;= 1</v>
      </c>
      <c r="B87" s="3" t="str">
        <f t="shared" ref="B87" si="459">B$29</f>
        <v>&gt;= 0</v>
      </c>
      <c r="D87" s="236" t="s">
        <v>162</v>
      </c>
      <c r="E87" s="135" t="str">
        <f>$E$29</f>
        <v>Total Active</v>
      </c>
      <c r="F87" s="119">
        <f t="shared" ref="F87:G91" ca="1" si="460">SUMIFS(SOLD_AMT_T, CHANNEL_COUNT, $A$2, IS_JJCC, $B$2, CUST_GROUP, $A87, RECENCY_GROUP, $B87, TIMEFRAME, F$1)</f>
        <v>352387613.03999978</v>
      </c>
      <c r="G87" s="118">
        <f t="shared" ca="1" si="460"/>
        <v>289315147.36000001</v>
      </c>
      <c r="H87" s="115">
        <f t="shared" ref="H87:H91" ca="1" si="461">IF(F$9 = 0, 0, IFERROR((F87 - G87) / G87, 0))</f>
        <v>0.21800609562111026</v>
      </c>
      <c r="I87" s="141"/>
      <c r="J87" s="119">
        <f t="shared" ref="J87:K91" ca="1" si="462">SUMIFS(SOLD_AMT_T, CHANNEL_COUNT, $A$2, IS_JJCC, $B$2, CUST_GROUP, $A87, RECENCY_GROUP, $B87, TIMEFRAME, J$1)</f>
        <v>400183945.38000023</v>
      </c>
      <c r="K87" s="118">
        <f t="shared" ca="1" si="462"/>
        <v>348067348.84999979</v>
      </c>
      <c r="L87" s="115">
        <f t="shared" ref="L87:L91" ca="1" si="463">IF(J$9 = 0, 0, IFERROR((J87 - K87) / K87, 0))</f>
        <v>0.1497313571703624</v>
      </c>
      <c r="M87" s="141"/>
      <c r="N87" s="119">
        <f t="shared" ref="N87:O91" ca="1" si="464">SUMIFS(SOLD_AMT_T, CHANNEL_COUNT, $A$2, IS_JJCC, $B$2, CUST_GROUP, $A87, RECENCY_GROUP, $B87, TIMEFRAME, N$1)</f>
        <v>400183945.38000017</v>
      </c>
      <c r="O87" s="118">
        <f t="shared" ca="1" si="464"/>
        <v>348067348.84999973</v>
      </c>
      <c r="P87" s="115">
        <f t="shared" ref="P87:P91" ca="1" si="465">IF(N$9 = 0, 0, IFERROR((N87 - O87) / O87, 0))</f>
        <v>0.14973135717036243</v>
      </c>
      <c r="Q87" s="141"/>
      <c r="R87" s="119">
        <f t="shared" ref="R87:S91" ca="1" si="466">SUMIFS(SOLD_AMT_T, CHANNEL_COUNT, $A$2, IS_JJCC, $B$2, CUST_GROUP, $A87, RECENCY_GROUP, $B87, TIMEFRAME, R$1)</f>
        <v>95544763.839999989</v>
      </c>
      <c r="S87" s="118">
        <f t="shared" ca="1" si="466"/>
        <v>82814268.25999999</v>
      </c>
      <c r="T87" s="115">
        <f t="shared" ref="T87:T91" ca="1" si="467">IF(R$9 = 0, 0, IFERROR((R87 - S87) / S87, 0))</f>
        <v>0.15372345668782464</v>
      </c>
      <c r="U87" s="119">
        <f t="shared" ref="U87:V91" ca="1" si="468">SUMIFS(SOLD_AMT_T, CHANNEL_COUNT, $A$2, IS_JJCC, $B$2, CUST_GROUP, $A87, RECENCY_GROUP, $B87, TIMEFRAME, U$1)</f>
        <v>96799681.490000039</v>
      </c>
      <c r="V87" s="118">
        <f t="shared" ca="1" si="468"/>
        <v>83341726.909999967</v>
      </c>
      <c r="W87" s="115">
        <f t="shared" ref="W87:W91" ca="1" si="469">IF(U$9 = 0, 0, IFERROR((U87 - V87) / V87, 0))</f>
        <v>0.16147919030443425</v>
      </c>
      <c r="X87" s="119">
        <f t="shared" ref="X87:Y91" ca="1" si="470">SUMIFS(SOLD_AMT_T, CHANNEL_COUNT, $A$2, IS_JJCC, $B$2, CUST_GROUP, $A87, RECENCY_GROUP, $B87, TIMEFRAME, X$1)</f>
        <v>101173569.09000003</v>
      </c>
      <c r="Y87" s="118">
        <f t="shared" ca="1" si="470"/>
        <v>92545336.88000004</v>
      </c>
      <c r="Z87" s="115">
        <f t="shared" ref="Z87:Z91" ca="1" si="471">IF(X$9 = 0, 0, IFERROR((X87 - Y87) / Y87, 0))</f>
        <v>9.3232490159800147E-2</v>
      </c>
      <c r="AA87" s="119">
        <f t="shared" ref="AA87:AB91" ca="1" si="472">SUMIFS(SOLD_AMT_T, CHANNEL_COUNT, $A$2, IS_JJCC, $B$2, CUST_GROUP, $A87, RECENCY_GROUP, $B87, TIMEFRAME, AA$1)</f>
        <v>96639014.25</v>
      </c>
      <c r="AB87" s="118">
        <f t="shared" ca="1" si="472"/>
        <v>84023488.629999995</v>
      </c>
      <c r="AC87" s="115">
        <f t="shared" ref="AC87:AC91" ca="1" si="473">IF(AA$9 = 0, 0, IFERROR((AA87 - AB87) / AB87, 0))</f>
        <v>0.15014284488415922</v>
      </c>
      <c r="AD87" s="141"/>
      <c r="AE87" s="119">
        <f t="shared" ref="AE87:AF91" ca="1" si="474">SUMIFS(SOLD_AMT_T, CHANNEL_COUNT, $A$2, IS_JJCC, $B$2, CUST_GROUP, $A87, RECENCY_GROUP, $B87, TIMEFRAME, AE$1)</f>
        <v>20642967.009999998</v>
      </c>
      <c r="AF87" s="118">
        <f t="shared" ca="1" si="474"/>
        <v>16113348.669999998</v>
      </c>
      <c r="AG87" s="115">
        <f t="shared" ref="AG87:AG91" ca="1" si="475">IF(AE$9 = 0, 0, IFERROR((AE87 - AF87) / AF87, 0))</f>
        <v>0.28110968320528501</v>
      </c>
      <c r="AH87" s="119">
        <f t="shared" ref="AH87:AI91" ca="1" si="476">SUMIFS(SOLD_AMT_T, CHANNEL_COUNT, $A$2, IS_JJCC, $B$2, CUST_GROUP, $A87, RECENCY_GROUP, $B87, TIMEFRAME, AH$1)</f>
        <v>41258716.480000019</v>
      </c>
      <c r="AI87" s="118">
        <f t="shared" ca="1" si="476"/>
        <v>35890631.190000005</v>
      </c>
      <c r="AJ87" s="115">
        <f t="shared" ref="AJ87:AJ91" ca="1" si="477">IF(AH$9 = 0, 0, IFERROR((AH87 - AI87) / AI87, 0))</f>
        <v>0.1495678708346509</v>
      </c>
      <c r="AK87" s="119">
        <f t="shared" ref="AK87:AL91" ca="1" si="478">SUMIFS(SOLD_AMT_T, CHANNEL_COUNT, $A$2, IS_JJCC, $B$2, CUST_GROUP, $A87, RECENCY_GROUP, $B87, TIMEFRAME, AK$1)</f>
        <v>33103350.189999998</v>
      </c>
      <c r="AL87" s="118">
        <f t="shared" ca="1" si="478"/>
        <v>28996998.040000003</v>
      </c>
      <c r="AM87" s="115">
        <f t="shared" ref="AM87:AM91" ca="1" si="479">IF(AK$9 = 0, 0, IFERROR((AK87 - AL87) / AL87, 0))</f>
        <v>0.14161300919272657</v>
      </c>
      <c r="AN87" s="119">
        <f t="shared" ref="AN87:AO91" ca="1" si="480">SUMIFS(SOLD_AMT_T, CHANNEL_COUNT, $A$2, IS_JJCC, $B$2, CUST_GROUP, $A87, RECENCY_GROUP, $B87, TIMEFRAME, AN$1)</f>
        <v>32777536.229999989</v>
      </c>
      <c r="AO87" s="118">
        <f t="shared" ca="1" si="480"/>
        <v>30117773.629999992</v>
      </c>
      <c r="AP87" s="115">
        <f t="shared" ref="AP87:AP91" ca="1" si="481">IF(AN$9 = 0, 0, IFERROR((AN87 - AO87) / AO87, 0))</f>
        <v>8.831205894152272E-2</v>
      </c>
      <c r="AQ87" s="119">
        <f t="shared" ref="AQ87:AR91" ca="1" si="482">SUMIFS(SOLD_AMT_T, CHANNEL_COUNT, $A$2, IS_JJCC, $B$2, CUST_GROUP, $A87, RECENCY_GROUP, $B87, TIMEFRAME, AQ$1)</f>
        <v>41220990.630000003</v>
      </c>
      <c r="AR87" s="118">
        <f t="shared" ca="1" si="482"/>
        <v>33237425.229999993</v>
      </c>
      <c r="AS87" s="115">
        <f t="shared" ref="AS87:AS91" ca="1" si="483">IF(AQ$9 = 0, 0, IFERROR((AQ87 - AR87) / AR87, 0))</f>
        <v>0.24019807024023238</v>
      </c>
      <c r="AT87" s="119">
        <f t="shared" ref="AT87:AU91" ca="1" si="484">SUMIFS(SOLD_AMT_T, CHANNEL_COUNT, $A$2, IS_JJCC, $B$2, CUST_GROUP, $A87, RECENCY_GROUP, $B87, TIMEFRAME, AT$1)</f>
        <v>22327721.770000003</v>
      </c>
      <c r="AU87" s="118">
        <f t="shared" ca="1" si="484"/>
        <v>18994140.109999992</v>
      </c>
      <c r="AV87" s="115">
        <f t="shared" ref="AV87:AV91" ca="1" si="485">IF(AT$9 = 0, 0, IFERROR((AT87 - AU87) / AU87, 0))</f>
        <v>0.17550579498173516</v>
      </c>
      <c r="AW87" s="119">
        <f t="shared" ref="AW87:AX91" ca="1" si="486">SUMIFS(SOLD_AMT_T, CHANNEL_COUNT, $A$2, IS_JJCC, $B$2, CUST_GROUP, $A87, RECENCY_GROUP, $B87, TIMEFRAME, AW$1)</f>
        <v>24874850.499999996</v>
      </c>
      <c r="AX87" s="118">
        <f t="shared" ca="1" si="486"/>
        <v>20608806.680000003</v>
      </c>
      <c r="AY87" s="115">
        <f t="shared" ref="AY87:AY91" ca="1" si="487">IF(AW$9 = 0, 0, IFERROR((AW87 - AX87) / AX87, 0))</f>
        <v>0.20700101108425711</v>
      </c>
      <c r="AZ87" s="119">
        <f t="shared" ref="AZ87:BA91" ca="1" si="488">SUMIFS(SOLD_AMT_T, CHANNEL_COUNT, $A$2, IS_JJCC, $B$2, CUST_GROUP, $A87, RECENCY_GROUP, $B87, TIMEFRAME, AZ$1)</f>
        <v>41282656.00999999</v>
      </c>
      <c r="BA87" s="118">
        <f t="shared" ca="1" si="488"/>
        <v>38092788.649999976</v>
      </c>
      <c r="BB87" s="115">
        <f t="shared" ref="BB87:BB91" ca="1" si="489">IF(AZ$9 = 0, 0, IFERROR((AZ87 - BA87) / BA87, 0))</f>
        <v>8.3739402470866781E-2</v>
      </c>
      <c r="BC87" s="119">
        <f t="shared" ref="BC87:BD91" ca="1" si="490">SUMIFS(SOLD_AMT_T, CHANNEL_COUNT, $A$2, IS_JJCC, $B$2, CUST_GROUP, $A87, RECENCY_GROUP, $B87, TIMEFRAME, BC$1)</f>
        <v>34590229.900000006</v>
      </c>
      <c r="BD87" s="118">
        <f t="shared" ca="1" si="490"/>
        <v>32940249.110000011</v>
      </c>
      <c r="BE87" s="115">
        <f t="shared" ref="BE87:BE91" ca="1" si="491">IF(BC$9 = 0, 0, IFERROR((BC87 - BD87) / BD87, 0))</f>
        <v>5.0090112691318224E-2</v>
      </c>
      <c r="BF87" s="119">
        <f t="shared" ref="BF87:BG91" ca="1" si="492">SUMIFS(SOLD_AMT_T, CHANNEL_COUNT, $A$2, IS_JJCC, $B$2, CUST_GROUP, $A87, RECENCY_GROUP, $B87, TIMEFRAME, BF$1)</f>
        <v>34196977.75</v>
      </c>
      <c r="BG87" s="118">
        <f t="shared" ca="1" si="492"/>
        <v>31010938.329999994</v>
      </c>
      <c r="BH87" s="115">
        <f t="shared" ref="BH87:BH91" ca="1" si="493">IF(BF$9 = 0, 0, IFERROR((BF87 - BG87) / BG87, 0))</f>
        <v>0.10273921369602124</v>
      </c>
      <c r="BI87" s="119">
        <f t="shared" ref="BI87:BJ91" ca="1" si="494">SUMIFS(SOLD_AMT_T, CHANNEL_COUNT, $A$2, IS_JJCC, $B$2, CUST_GROUP, $A87, RECENCY_GROUP, $B87, TIMEFRAME, BI$1)</f>
        <v>40546057.939999998</v>
      </c>
      <c r="BJ87" s="118">
        <f t="shared" ca="1" si="494"/>
        <v>33213188.680000003</v>
      </c>
      <c r="BK87" s="115">
        <f t="shared" ref="BK87:BK91" ca="1" si="495">IF(BI$9 = 0, 0, IFERROR((BI87 - BJ87) / BJ87, 0))</f>
        <v>0.22078185056695956</v>
      </c>
      <c r="BL87" s="119">
        <f t="shared" ref="BL87:BM91" ca="1" si="496">SUMIFS(SOLD_AMT_T, CHANNEL_COUNT, $A$2, IS_JJCC, $B$2, CUST_GROUP, $A87, RECENCY_GROUP, $B87, TIMEFRAME, BL$1)</f>
        <v>21731317.339999992</v>
      </c>
      <c r="BM87" s="118">
        <f t="shared" ca="1" si="496"/>
        <v>19691881.539999992</v>
      </c>
      <c r="BN87" s="115">
        <f t="shared" ref="BN87:BN91" ca="1" si="497">IF(BL$9 = 0, 0, IFERROR((BL87 - BM87) / BM87, 0))</f>
        <v>0.1035673404726363</v>
      </c>
      <c r="BO87" s="158" t="str">
        <f t="shared" ref="BO87:BO95" si="498">E87</f>
        <v>Total Active</v>
      </c>
      <c r="BP87" s="248" t="str">
        <f>$D87</f>
        <v>SOLD $</v>
      </c>
    </row>
    <row r="88" spans="1:68" ht="15" thickTop="1" x14ac:dyDescent="0.2">
      <c r="A88" s="169">
        <f>A$30</f>
        <v>5</v>
      </c>
      <c r="B88" s="3" t="str">
        <f t="shared" ref="B88" si="499">B$30</f>
        <v>&gt;= 0</v>
      </c>
      <c r="D88" s="237"/>
      <c r="E88" s="136" t="str">
        <f>$E$30</f>
        <v>Elite</v>
      </c>
      <c r="F88" s="120">
        <f t="shared" ca="1" si="460"/>
        <v>136257484.48999998</v>
      </c>
      <c r="G88" s="111">
        <f t="shared" ca="1" si="460"/>
        <v>113139466.86999999</v>
      </c>
      <c r="H88" s="108">
        <f t="shared" ca="1" si="461"/>
        <v>0.204332036022082</v>
      </c>
      <c r="I88" s="141"/>
      <c r="J88" s="120">
        <f t="shared" ca="1" si="462"/>
        <v>154669556.34</v>
      </c>
      <c r="K88" s="111">
        <f t="shared" ca="1" si="462"/>
        <v>134418330.55000001</v>
      </c>
      <c r="L88" s="108">
        <f t="shared" ca="1" si="463"/>
        <v>0.15065821534263943</v>
      </c>
      <c r="M88" s="141"/>
      <c r="N88" s="120">
        <f t="shared" ca="1" si="464"/>
        <v>154669556.34</v>
      </c>
      <c r="O88" s="111">
        <f t="shared" ca="1" si="464"/>
        <v>134418330.55000001</v>
      </c>
      <c r="P88" s="108">
        <f t="shared" ca="1" si="465"/>
        <v>0.15065821534263943</v>
      </c>
      <c r="Q88" s="141"/>
      <c r="R88" s="120">
        <f t="shared" ca="1" si="466"/>
        <v>27346497.580000002</v>
      </c>
      <c r="S88" s="111">
        <f t="shared" ca="1" si="466"/>
        <v>23755151.110000003</v>
      </c>
      <c r="T88" s="108">
        <f t="shared" ca="1" si="467"/>
        <v>0.15118179856528802</v>
      </c>
      <c r="U88" s="120">
        <f t="shared" ca="1" si="468"/>
        <v>27134200.609999999</v>
      </c>
      <c r="V88" s="111">
        <f t="shared" ca="1" si="468"/>
        <v>23799133.890000001</v>
      </c>
      <c r="W88" s="108">
        <f t="shared" ca="1" si="469"/>
        <v>0.14013395342094101</v>
      </c>
      <c r="X88" s="120">
        <f t="shared" ca="1" si="470"/>
        <v>29707965.380000003</v>
      </c>
      <c r="Y88" s="111">
        <f t="shared" ca="1" si="470"/>
        <v>27139484.84</v>
      </c>
      <c r="Z88" s="108">
        <f t="shared" ca="1" si="471"/>
        <v>9.4639988752270018E-2</v>
      </c>
      <c r="AA88" s="120">
        <f t="shared" ca="1" si="472"/>
        <v>29101682.810000002</v>
      </c>
      <c r="AB88" s="111">
        <f t="shared" ca="1" si="472"/>
        <v>24974463.93</v>
      </c>
      <c r="AC88" s="108">
        <f t="shared" ca="1" si="473"/>
        <v>0.16525755634107028</v>
      </c>
      <c r="AD88" s="141"/>
      <c r="AE88" s="120">
        <f t="shared" ca="1" si="474"/>
        <v>4910695.0600000005</v>
      </c>
      <c r="AF88" s="111">
        <f t="shared" ca="1" si="474"/>
        <v>3906027.33</v>
      </c>
      <c r="AG88" s="108">
        <f t="shared" ca="1" si="475"/>
        <v>0.25720960073261967</v>
      </c>
      <c r="AH88" s="120">
        <f t="shared" ca="1" si="476"/>
        <v>10100435.000000002</v>
      </c>
      <c r="AI88" s="111">
        <f t="shared" ca="1" si="476"/>
        <v>8892154.7799999993</v>
      </c>
      <c r="AJ88" s="108">
        <f t="shared" ca="1" si="477"/>
        <v>0.13588160011762668</v>
      </c>
      <c r="AK88" s="120">
        <f t="shared" ca="1" si="478"/>
        <v>7808426.0300000003</v>
      </c>
      <c r="AL88" s="111">
        <f t="shared" ca="1" si="478"/>
        <v>7058883.8400000008</v>
      </c>
      <c r="AM88" s="108">
        <f t="shared" ca="1" si="479"/>
        <v>0.10618423634521791</v>
      </c>
      <c r="AN88" s="120">
        <f t="shared" ca="1" si="480"/>
        <v>7676757.3200000003</v>
      </c>
      <c r="AO88" s="111">
        <f t="shared" ca="1" si="480"/>
        <v>7163888.5700000022</v>
      </c>
      <c r="AP88" s="108">
        <f t="shared" ca="1" si="481"/>
        <v>7.1590832965733583E-2</v>
      </c>
      <c r="AQ88" s="120">
        <f t="shared" ca="1" si="482"/>
        <v>9984996.75</v>
      </c>
      <c r="AR88" s="111">
        <f t="shared" ca="1" si="482"/>
        <v>8071322</v>
      </c>
      <c r="AS88" s="108">
        <f t="shared" ca="1" si="483"/>
        <v>0.23709557740355297</v>
      </c>
      <c r="AT88" s="120">
        <f t="shared" ca="1" si="484"/>
        <v>5315801.04</v>
      </c>
      <c r="AU88" s="111">
        <f t="shared" ca="1" si="484"/>
        <v>4580676.1500000013</v>
      </c>
      <c r="AV88" s="108">
        <f t="shared" ca="1" si="485"/>
        <v>0.16048392550082338</v>
      </c>
      <c r="AW88" s="120">
        <f t="shared" ca="1" si="486"/>
        <v>6021250.1600000011</v>
      </c>
      <c r="AX88" s="111">
        <f t="shared" ca="1" si="486"/>
        <v>4995096.0999999996</v>
      </c>
      <c r="AY88" s="108">
        <f t="shared" ca="1" si="487"/>
        <v>0.20543229588716053</v>
      </c>
      <c r="AZ88" s="120">
        <f t="shared" ca="1" si="488"/>
        <v>10138641.959999999</v>
      </c>
      <c r="BA88" s="111">
        <f t="shared" ca="1" si="488"/>
        <v>9539170.9600000009</v>
      </c>
      <c r="BB88" s="108">
        <f t="shared" ca="1" si="489"/>
        <v>6.2843092184186836E-2</v>
      </c>
      <c r="BC88" s="120">
        <f t="shared" ca="1" si="490"/>
        <v>8371356.3499999987</v>
      </c>
      <c r="BD88" s="111">
        <f t="shared" ca="1" si="490"/>
        <v>7888693.3100000015</v>
      </c>
      <c r="BE88" s="108">
        <f t="shared" ca="1" si="491"/>
        <v>6.1184155731869506E-2</v>
      </c>
      <c r="BF88" s="120">
        <f t="shared" ca="1" si="492"/>
        <v>8355718.4699999988</v>
      </c>
      <c r="BG88" s="111">
        <f t="shared" ca="1" si="492"/>
        <v>7533701.2600000007</v>
      </c>
      <c r="BH88" s="108">
        <f t="shared" ca="1" si="493"/>
        <v>0.10911199975030574</v>
      </c>
      <c r="BI88" s="120">
        <f t="shared" ca="1" si="494"/>
        <v>10252140.369999999</v>
      </c>
      <c r="BJ88" s="111">
        <f t="shared" ca="1" si="494"/>
        <v>8409401.2799999993</v>
      </c>
      <c r="BK88" s="108">
        <f t="shared" ca="1" si="495"/>
        <v>0.21912845262629685</v>
      </c>
      <c r="BL88" s="120">
        <f t="shared" ca="1" si="496"/>
        <v>5267017.5699999994</v>
      </c>
      <c r="BM88" s="111">
        <f t="shared" ca="1" si="496"/>
        <v>4660315.5299999984</v>
      </c>
      <c r="BN88" s="108">
        <f t="shared" ca="1" si="497"/>
        <v>0.1301847559665131</v>
      </c>
      <c r="BO88" s="152" t="str">
        <f t="shared" si="498"/>
        <v>Elite</v>
      </c>
      <c r="BP88" s="249"/>
    </row>
    <row r="89" spans="1:68" x14ac:dyDescent="0.2">
      <c r="A89" s="169">
        <f>A$31</f>
        <v>30</v>
      </c>
      <c r="B89" s="3" t="str">
        <f t="shared" ref="B89:B90" si="500">B$31</f>
        <v>&gt;= 0</v>
      </c>
      <c r="D89" s="237"/>
      <c r="E89" s="79" t="str">
        <f>$E$31</f>
        <v>High Value</v>
      </c>
      <c r="F89" s="29">
        <f t="shared" ca="1" si="460"/>
        <v>161833845.38</v>
      </c>
      <c r="G89" s="12">
        <f t="shared" ca="1" si="460"/>
        <v>131841530.38</v>
      </c>
      <c r="H89" s="13">
        <f t="shared" ca="1" si="461"/>
        <v>0.22748761269347154</v>
      </c>
      <c r="I89" s="141"/>
      <c r="J89" s="29">
        <f t="shared" ca="1" si="462"/>
        <v>183614308.80000001</v>
      </c>
      <c r="K89" s="12">
        <f t="shared" ca="1" si="462"/>
        <v>160003762.10999998</v>
      </c>
      <c r="L89" s="13">
        <f t="shared" ca="1" si="463"/>
        <v>0.1475624471490124</v>
      </c>
      <c r="M89" s="141"/>
      <c r="N89" s="29">
        <f t="shared" ca="1" si="464"/>
        <v>183614308.80000001</v>
      </c>
      <c r="O89" s="12">
        <f t="shared" ca="1" si="464"/>
        <v>160003762.10999998</v>
      </c>
      <c r="P89" s="13">
        <f t="shared" ca="1" si="465"/>
        <v>0.1475624471490124</v>
      </c>
      <c r="Q89" s="141"/>
      <c r="R89" s="29">
        <f t="shared" ca="1" si="466"/>
        <v>43011239</v>
      </c>
      <c r="S89" s="12">
        <f t="shared" ca="1" si="466"/>
        <v>37272941.190000005</v>
      </c>
      <c r="T89" s="13">
        <f t="shared" ca="1" si="467"/>
        <v>0.15395344791141755</v>
      </c>
      <c r="U89" s="29">
        <f t="shared" ca="1" si="468"/>
        <v>43692683.910000004</v>
      </c>
      <c r="V89" s="12">
        <f t="shared" ca="1" si="468"/>
        <v>37518491.639999993</v>
      </c>
      <c r="W89" s="13">
        <f t="shared" ca="1" si="469"/>
        <v>0.16456397899049471</v>
      </c>
      <c r="X89" s="29">
        <f t="shared" ca="1" si="470"/>
        <v>45451464.620000005</v>
      </c>
      <c r="Y89" s="12">
        <f t="shared" ca="1" si="470"/>
        <v>41665401.730000012</v>
      </c>
      <c r="Z89" s="13">
        <f t="shared" ca="1" si="471"/>
        <v>9.086826798249599E-2</v>
      </c>
      <c r="AA89" s="29">
        <f t="shared" ca="1" si="472"/>
        <v>43405777.499999993</v>
      </c>
      <c r="AB89" s="12">
        <f t="shared" ca="1" si="472"/>
        <v>37856431.309999995</v>
      </c>
      <c r="AC89" s="13">
        <f t="shared" ca="1" si="473"/>
        <v>0.14658925836292724</v>
      </c>
      <c r="AD89" s="141"/>
      <c r="AE89" s="29">
        <f t="shared" ca="1" si="474"/>
        <v>8997905.4399999995</v>
      </c>
      <c r="AF89" s="12">
        <f t="shared" ca="1" si="474"/>
        <v>7033750.6399999997</v>
      </c>
      <c r="AG89" s="13">
        <f t="shared" ca="1" si="475"/>
        <v>0.27924714715220555</v>
      </c>
      <c r="AH89" s="29">
        <f t="shared" ca="1" si="476"/>
        <v>17937957.469999995</v>
      </c>
      <c r="AI89" s="12">
        <f t="shared" ca="1" si="476"/>
        <v>15545628.679999998</v>
      </c>
      <c r="AJ89" s="13">
        <f t="shared" ca="1" si="477"/>
        <v>0.15389077143453278</v>
      </c>
      <c r="AK89" s="29">
        <f t="shared" ca="1" si="478"/>
        <v>14338905.959999999</v>
      </c>
      <c r="AL89" s="12">
        <f t="shared" ca="1" si="478"/>
        <v>12612551.160000004</v>
      </c>
      <c r="AM89" s="13">
        <f t="shared" ca="1" si="479"/>
        <v>0.13687594033117045</v>
      </c>
      <c r="AN89" s="29">
        <f t="shared" ca="1" si="480"/>
        <v>14048162.419999998</v>
      </c>
      <c r="AO89" s="12">
        <f t="shared" ca="1" si="480"/>
        <v>13058963.23</v>
      </c>
      <c r="AP89" s="13">
        <f t="shared" ca="1" si="481"/>
        <v>7.5748677178869545E-2</v>
      </c>
      <c r="AQ89" s="29">
        <f t="shared" ca="1" si="482"/>
        <v>17961278.659999996</v>
      </c>
      <c r="AR89" s="12">
        <f t="shared" ca="1" si="482"/>
        <v>14579189.18</v>
      </c>
      <c r="AS89" s="13">
        <f t="shared" ca="1" si="483"/>
        <v>0.23198062925471941</v>
      </c>
      <c r="AT89" s="29">
        <f t="shared" ca="1" si="484"/>
        <v>9586061.790000001</v>
      </c>
      <c r="AU89" s="12">
        <f t="shared" ca="1" si="484"/>
        <v>8128874.3099999996</v>
      </c>
      <c r="AV89" s="13">
        <f t="shared" ca="1" si="485"/>
        <v>0.17926067305621821</v>
      </c>
      <c r="AW89" s="29">
        <f t="shared" ca="1" si="486"/>
        <v>10723310.199999999</v>
      </c>
      <c r="AX89" s="12">
        <f t="shared" ca="1" si="486"/>
        <v>8866008.5599999987</v>
      </c>
      <c r="AY89" s="13">
        <f t="shared" ca="1" si="487"/>
        <v>0.2094856583355251</v>
      </c>
      <c r="AZ89" s="29">
        <f t="shared" ca="1" si="488"/>
        <v>18023300.230000004</v>
      </c>
      <c r="BA89" s="12">
        <f t="shared" ca="1" si="488"/>
        <v>16770820.360000001</v>
      </c>
      <c r="BB89" s="13">
        <f t="shared" ca="1" si="489"/>
        <v>7.4682087286993201E-2</v>
      </c>
      <c r="BC89" s="29">
        <f t="shared" ca="1" si="490"/>
        <v>14957818.390000004</v>
      </c>
      <c r="BD89" s="12">
        <f t="shared" ca="1" si="490"/>
        <v>14312792.170000002</v>
      </c>
      <c r="BE89" s="13">
        <f t="shared" ca="1" si="491"/>
        <v>4.506641417961723E-2</v>
      </c>
      <c r="BF89" s="29">
        <f t="shared" ca="1" si="492"/>
        <v>14785613.939999996</v>
      </c>
      <c r="BG89" s="12">
        <f t="shared" ca="1" si="492"/>
        <v>13350312.489999998</v>
      </c>
      <c r="BH89" s="13">
        <f t="shared" ca="1" si="493"/>
        <v>0.10751070067274489</v>
      </c>
      <c r="BI89" s="29">
        <f t="shared" ca="1" si="494"/>
        <v>17741637.409999996</v>
      </c>
      <c r="BJ89" s="12">
        <f t="shared" ca="1" si="494"/>
        <v>14482351.760000002</v>
      </c>
      <c r="BK89" s="13">
        <f t="shared" ca="1" si="495"/>
        <v>0.22505223626746063</v>
      </c>
      <c r="BL89" s="29">
        <f t="shared" ca="1" si="496"/>
        <v>9272336.2700000014</v>
      </c>
      <c r="BM89" s="12">
        <f t="shared" ca="1" si="496"/>
        <v>8405650.75</v>
      </c>
      <c r="BN89" s="13">
        <f t="shared" ca="1" si="497"/>
        <v>0.10310748635374857</v>
      </c>
      <c r="BO89" s="159" t="str">
        <f t="shared" si="498"/>
        <v>High Value</v>
      </c>
      <c r="BP89" s="249"/>
    </row>
    <row r="90" spans="1:68" x14ac:dyDescent="0.2">
      <c r="A90" s="169">
        <f>A$32</f>
        <v>70</v>
      </c>
      <c r="B90" s="3" t="str">
        <f t="shared" si="500"/>
        <v>&gt;= 0</v>
      </c>
      <c r="D90" s="237"/>
      <c r="E90" s="79" t="str">
        <f>$E$32</f>
        <v>Opportunity</v>
      </c>
      <c r="F90" s="29">
        <f t="shared" ca="1" si="460"/>
        <v>48332974.350000016</v>
      </c>
      <c r="G90" s="12">
        <f t="shared" ca="1" si="460"/>
        <v>39343966.399999999</v>
      </c>
      <c r="H90" s="13">
        <f t="shared" ca="1" si="461"/>
        <v>0.2284723369934562</v>
      </c>
      <c r="I90" s="141"/>
      <c r="J90" s="29">
        <f t="shared" ca="1" si="462"/>
        <v>55184017.43</v>
      </c>
      <c r="K90" s="12">
        <f t="shared" ca="1" si="462"/>
        <v>47753620.850000001</v>
      </c>
      <c r="L90" s="13">
        <f t="shared" ca="1" si="463"/>
        <v>0.15559860064516967</v>
      </c>
      <c r="M90" s="141"/>
      <c r="N90" s="29">
        <f t="shared" ca="1" si="464"/>
        <v>55183682.660000004</v>
      </c>
      <c r="O90" s="12">
        <f t="shared" ca="1" si="464"/>
        <v>47754278.449999996</v>
      </c>
      <c r="P90" s="13">
        <f t="shared" ca="1" si="465"/>
        <v>0.15557567721976562</v>
      </c>
      <c r="Q90" s="141"/>
      <c r="R90" s="29">
        <f t="shared" ca="1" si="466"/>
        <v>20788703.409999993</v>
      </c>
      <c r="S90" s="12">
        <f t="shared" ca="1" si="466"/>
        <v>18102779.600000001</v>
      </c>
      <c r="T90" s="13">
        <f t="shared" ca="1" si="467"/>
        <v>0.1483707954992719</v>
      </c>
      <c r="U90" s="29">
        <f t="shared" ca="1" si="468"/>
        <v>21477473.68</v>
      </c>
      <c r="V90" s="12">
        <f t="shared" ca="1" si="468"/>
        <v>18420990.73</v>
      </c>
      <c r="W90" s="13">
        <f t="shared" ca="1" si="469"/>
        <v>0.16592391770884948</v>
      </c>
      <c r="X90" s="29">
        <f t="shared" ca="1" si="470"/>
        <v>21540512.209999997</v>
      </c>
      <c r="Y90" s="12">
        <f t="shared" ca="1" si="470"/>
        <v>19748330.010000005</v>
      </c>
      <c r="Z90" s="13">
        <f t="shared" ca="1" si="471"/>
        <v>9.0751076120992535E-2</v>
      </c>
      <c r="AA90" s="29">
        <f t="shared" ca="1" si="472"/>
        <v>20259671.84</v>
      </c>
      <c r="AB90" s="12">
        <f t="shared" ca="1" si="472"/>
        <v>17670384.919999998</v>
      </c>
      <c r="AC90" s="13">
        <f t="shared" ca="1" si="473"/>
        <v>0.14653257027068781</v>
      </c>
      <c r="AD90" s="141"/>
      <c r="AE90" s="29">
        <f t="shared" ca="1" si="474"/>
        <v>5275008.6400000025</v>
      </c>
      <c r="AF90" s="12">
        <f t="shared" ca="1" si="474"/>
        <v>4159593.35</v>
      </c>
      <c r="AG90" s="13">
        <f t="shared" ca="1" si="475"/>
        <v>0.26815488826570089</v>
      </c>
      <c r="AH90" s="29">
        <f t="shared" ca="1" si="476"/>
        <v>10587434.139999997</v>
      </c>
      <c r="AI90" s="12">
        <f t="shared" ca="1" si="476"/>
        <v>9181799.4600000009</v>
      </c>
      <c r="AJ90" s="13">
        <f t="shared" ca="1" si="477"/>
        <v>0.15308923769502539</v>
      </c>
      <c r="AK90" s="29">
        <f t="shared" ca="1" si="478"/>
        <v>8690575.4800000023</v>
      </c>
      <c r="AL90" s="12">
        <f t="shared" ca="1" si="478"/>
        <v>7466362.6100000003</v>
      </c>
      <c r="AM90" s="13">
        <f t="shared" ca="1" si="479"/>
        <v>0.1639637577152179</v>
      </c>
      <c r="AN90" s="29">
        <f t="shared" ca="1" si="480"/>
        <v>8686443.8599999994</v>
      </c>
      <c r="AO90" s="12">
        <f t="shared" ca="1" si="480"/>
        <v>7950032.6000000015</v>
      </c>
      <c r="AP90" s="13">
        <f t="shared" ca="1" si="481"/>
        <v>9.2629967328687154E-2</v>
      </c>
      <c r="AQ90" s="29">
        <f t="shared" ca="1" si="482"/>
        <v>10577443.439999999</v>
      </c>
      <c r="AR90" s="12">
        <f t="shared" ca="1" si="482"/>
        <v>8559984.3100000005</v>
      </c>
      <c r="AS90" s="13">
        <f t="shared" ca="1" si="483"/>
        <v>0.23568490980096188</v>
      </c>
      <c r="AT90" s="29">
        <f t="shared" ca="1" si="484"/>
        <v>5854081.620000001</v>
      </c>
      <c r="AU90" s="12">
        <f t="shared" ca="1" si="484"/>
        <v>5036565.7199999988</v>
      </c>
      <c r="AV90" s="13">
        <f t="shared" ca="1" si="485"/>
        <v>0.16231613870413319</v>
      </c>
      <c r="AW90" s="29">
        <f t="shared" ca="1" si="486"/>
        <v>6506409.9500000002</v>
      </c>
      <c r="AX90" s="12">
        <f t="shared" ca="1" si="486"/>
        <v>5398188.4399999995</v>
      </c>
      <c r="AY90" s="13">
        <f t="shared" ca="1" si="487"/>
        <v>0.20529507673133413</v>
      </c>
      <c r="AZ90" s="29">
        <f t="shared" ca="1" si="488"/>
        <v>10457634.859999999</v>
      </c>
      <c r="BA90" s="12">
        <f t="shared" ca="1" si="488"/>
        <v>9535816.2300000004</v>
      </c>
      <c r="BB90" s="13">
        <f t="shared" ca="1" si="489"/>
        <v>9.6669085033321681E-2</v>
      </c>
      <c r="BC90" s="29">
        <f t="shared" ca="1" si="490"/>
        <v>8956769.8499999996</v>
      </c>
      <c r="BD90" s="12">
        <f t="shared" ca="1" si="490"/>
        <v>8559756.7299999986</v>
      </c>
      <c r="BE90" s="13">
        <f t="shared" ca="1" si="491"/>
        <v>4.6381355513125791E-2</v>
      </c>
      <c r="BF90" s="29">
        <f t="shared" ca="1" si="492"/>
        <v>8842096.6500000004</v>
      </c>
      <c r="BG90" s="12">
        <f t="shared" ca="1" si="492"/>
        <v>8012490.4700000007</v>
      </c>
      <c r="BH90" s="13">
        <f t="shared" ca="1" si="493"/>
        <v>0.10353911597226519</v>
      </c>
      <c r="BI90" s="29">
        <f t="shared" ca="1" si="494"/>
        <v>10173490.370000001</v>
      </c>
      <c r="BJ90" s="12">
        <f t="shared" ca="1" si="494"/>
        <v>8262196.9200000009</v>
      </c>
      <c r="BK90" s="13">
        <f t="shared" ca="1" si="495"/>
        <v>0.23132993179736511</v>
      </c>
      <c r="BL90" s="29">
        <f t="shared" ca="1" si="496"/>
        <v>5724608.129999999</v>
      </c>
      <c r="BM90" s="12">
        <f t="shared" ca="1" si="496"/>
        <v>5257529.7299999995</v>
      </c>
      <c r="BN90" s="13">
        <f t="shared" ca="1" si="497"/>
        <v>8.8839897059412254E-2</v>
      </c>
      <c r="BO90" s="159" t="str">
        <f t="shared" si="498"/>
        <v>Opportunity</v>
      </c>
      <c r="BP90" s="249"/>
    </row>
    <row r="91" spans="1:68" x14ac:dyDescent="0.2">
      <c r="A91" s="169">
        <f>A$33</f>
        <v>100</v>
      </c>
      <c r="B91" s="3" t="str">
        <f t="shared" ref="B91" si="501">B$33</f>
        <v>&gt;= 0</v>
      </c>
      <c r="D91" s="237"/>
      <c r="E91" s="78" t="str">
        <f>$E$33</f>
        <v>Marginal</v>
      </c>
      <c r="F91" s="121">
        <f t="shared" ca="1" si="460"/>
        <v>5963308.8199999984</v>
      </c>
      <c r="G91" s="104">
        <f t="shared" ca="1" si="460"/>
        <v>4990183.7100000009</v>
      </c>
      <c r="H91" s="48">
        <f t="shared" ca="1" si="461"/>
        <v>0.19500787276627082</v>
      </c>
      <c r="I91" s="141"/>
      <c r="J91" s="121">
        <f t="shared" ca="1" si="462"/>
        <v>6716062.8100000005</v>
      </c>
      <c r="K91" s="104">
        <f t="shared" ca="1" si="462"/>
        <v>5891635.3399999999</v>
      </c>
      <c r="L91" s="48">
        <f t="shared" ca="1" si="463"/>
        <v>0.13993185633922833</v>
      </c>
      <c r="M91" s="141"/>
      <c r="N91" s="121">
        <f t="shared" ca="1" si="464"/>
        <v>6716397.5800000001</v>
      </c>
      <c r="O91" s="104">
        <f t="shared" ca="1" si="464"/>
        <v>5890977.7400000002</v>
      </c>
      <c r="P91" s="48">
        <f t="shared" ca="1" si="465"/>
        <v>0.14011593260578165</v>
      </c>
      <c r="Q91" s="141"/>
      <c r="R91" s="121">
        <f t="shared" ca="1" si="466"/>
        <v>4398323.8500000006</v>
      </c>
      <c r="S91" s="104">
        <f t="shared" ca="1" si="466"/>
        <v>3683396.3599999994</v>
      </c>
      <c r="T91" s="48">
        <f t="shared" ca="1" si="467"/>
        <v>0.19409463987199066</v>
      </c>
      <c r="U91" s="121">
        <f t="shared" ca="1" si="468"/>
        <v>4495323.29</v>
      </c>
      <c r="V91" s="104">
        <f t="shared" ca="1" si="468"/>
        <v>3603110.6499999994</v>
      </c>
      <c r="W91" s="48">
        <f t="shared" ca="1" si="469"/>
        <v>0.24762288107915884</v>
      </c>
      <c r="X91" s="121">
        <f t="shared" ca="1" si="470"/>
        <v>4473626.88</v>
      </c>
      <c r="Y91" s="104">
        <f t="shared" ca="1" si="470"/>
        <v>3992120.3</v>
      </c>
      <c r="Z91" s="48">
        <f t="shared" ca="1" si="471"/>
        <v>0.12061424601858819</v>
      </c>
      <c r="AA91" s="121">
        <f t="shared" ca="1" si="472"/>
        <v>3871882.0999999996</v>
      </c>
      <c r="AB91" s="104">
        <f t="shared" ca="1" si="472"/>
        <v>3522208.47</v>
      </c>
      <c r="AC91" s="48">
        <f t="shared" ca="1" si="473"/>
        <v>9.9276812539150869E-2</v>
      </c>
      <c r="AD91" s="141"/>
      <c r="AE91" s="121">
        <f t="shared" ca="1" si="474"/>
        <v>1459357.8700000003</v>
      </c>
      <c r="AF91" s="104">
        <f t="shared" ca="1" si="474"/>
        <v>1013977.3500000001</v>
      </c>
      <c r="AG91" s="48">
        <f t="shared" ca="1" si="475"/>
        <v>0.43924109350174362</v>
      </c>
      <c r="AH91" s="121">
        <f t="shared" ca="1" si="476"/>
        <v>2632889.87</v>
      </c>
      <c r="AI91" s="104">
        <f t="shared" ca="1" si="476"/>
        <v>2271048.2700000005</v>
      </c>
      <c r="AJ91" s="48">
        <f t="shared" ca="1" si="477"/>
        <v>0.15932800935138183</v>
      </c>
      <c r="AK91" s="121">
        <f t="shared" ca="1" si="478"/>
        <v>2265442.7200000002</v>
      </c>
      <c r="AL91" s="104">
        <f t="shared" ca="1" si="478"/>
        <v>1859200.4299999997</v>
      </c>
      <c r="AM91" s="48">
        <f t="shared" ca="1" si="479"/>
        <v>0.21850376293211193</v>
      </c>
      <c r="AN91" s="121">
        <f t="shared" ca="1" si="480"/>
        <v>2366172.6300000004</v>
      </c>
      <c r="AO91" s="104">
        <f t="shared" ca="1" si="480"/>
        <v>1944889.23</v>
      </c>
      <c r="AP91" s="48">
        <f t="shared" ca="1" si="481"/>
        <v>0.21661048531797381</v>
      </c>
      <c r="AQ91" s="121">
        <f t="shared" ca="1" si="482"/>
        <v>2697271.7800000003</v>
      </c>
      <c r="AR91" s="104">
        <f t="shared" ca="1" si="482"/>
        <v>2026929.7399999995</v>
      </c>
      <c r="AS91" s="48">
        <f t="shared" ca="1" si="483"/>
        <v>0.33071794585243042</v>
      </c>
      <c r="AT91" s="121">
        <f t="shared" ca="1" si="484"/>
        <v>1571777.3199999998</v>
      </c>
      <c r="AU91" s="104">
        <f t="shared" ca="1" si="484"/>
        <v>1248023.93</v>
      </c>
      <c r="AV91" s="48">
        <f t="shared" ca="1" si="485"/>
        <v>0.25941280629130237</v>
      </c>
      <c r="AW91" s="121">
        <f t="shared" ca="1" si="486"/>
        <v>1623880.19</v>
      </c>
      <c r="AX91" s="104">
        <f t="shared" ca="1" si="486"/>
        <v>1349513.5799999998</v>
      </c>
      <c r="AY91" s="48">
        <f t="shared" ca="1" si="487"/>
        <v>0.20330777997802743</v>
      </c>
      <c r="AZ91" s="121">
        <f t="shared" ca="1" si="488"/>
        <v>2663078.96</v>
      </c>
      <c r="BA91" s="104">
        <f t="shared" ca="1" si="488"/>
        <v>2246981.1</v>
      </c>
      <c r="BB91" s="48">
        <f t="shared" ca="1" si="489"/>
        <v>0.18518084553537181</v>
      </c>
      <c r="BC91" s="121">
        <f t="shared" ca="1" si="490"/>
        <v>2304285.3099999991</v>
      </c>
      <c r="BD91" s="104">
        <f t="shared" ca="1" si="490"/>
        <v>2179006.8999999994</v>
      </c>
      <c r="BE91" s="48">
        <f t="shared" ca="1" si="491"/>
        <v>5.7493351673186401E-2</v>
      </c>
      <c r="BF91" s="121">
        <f t="shared" ca="1" si="492"/>
        <v>2213548.69</v>
      </c>
      <c r="BG91" s="104">
        <f t="shared" ca="1" si="492"/>
        <v>2114434.11</v>
      </c>
      <c r="BH91" s="48">
        <f t="shared" ca="1" si="493"/>
        <v>4.6875227528371685E-2</v>
      </c>
      <c r="BI91" s="121">
        <f t="shared" ca="1" si="494"/>
        <v>2378789.7900000005</v>
      </c>
      <c r="BJ91" s="104">
        <f t="shared" ca="1" si="494"/>
        <v>2059238.72</v>
      </c>
      <c r="BK91" s="48">
        <f t="shared" ca="1" si="495"/>
        <v>0.15517922565092432</v>
      </c>
      <c r="BL91" s="121">
        <f t="shared" ca="1" si="496"/>
        <v>1467355.3699999999</v>
      </c>
      <c r="BM91" s="104">
        <f t="shared" ca="1" si="496"/>
        <v>1368385.5299999996</v>
      </c>
      <c r="BN91" s="48">
        <f t="shared" ca="1" si="497"/>
        <v>7.2325991345436366E-2</v>
      </c>
      <c r="BO91" s="154" t="str">
        <f t="shared" si="498"/>
        <v>Marginal</v>
      </c>
      <c r="BP91" s="249"/>
    </row>
    <row r="92" spans="1:68" x14ac:dyDescent="0.2">
      <c r="A92" s="169"/>
      <c r="C92" s="3">
        <f>ROW($C$16)</f>
        <v>16</v>
      </c>
      <c r="D92" s="237"/>
      <c r="E92" s="76" t="str">
        <f>E88 &amp; " %"</f>
        <v>Elite %</v>
      </c>
      <c r="F92" s="33">
        <f ca="1">IFERROR(F88 / INDIRECT(ADDRESS($C92, COLUMN(F88))), 0)</f>
        <v>0.38666933640069034</v>
      </c>
      <c r="G92" s="8">
        <f ca="1">IFERROR(G88 / INDIRECT(ADDRESS($C92, COLUMN(G88))), 0)</f>
        <v>0.39105960369651344</v>
      </c>
      <c r="H92" s="20">
        <f t="shared" ref="H92:H95" ca="1" si="502">IF(F$9 = 0, 0, IFERROR((F92 - G92) * 10000, 0))</f>
        <v>-43.902672958230916</v>
      </c>
      <c r="I92" s="88"/>
      <c r="J92" s="33">
        <f ca="1">IFERROR(J88 / INDIRECT(ADDRESS($C92, COLUMN(J88))), 0)</f>
        <v>0.38649615539456827</v>
      </c>
      <c r="K92" s="8">
        <f ca="1">IFERROR(K88 / INDIRECT(ADDRESS($C92, COLUMN(K88))), 0)</f>
        <v>0.38618483174050267</v>
      </c>
      <c r="L92" s="20">
        <f t="shared" ref="L92:L95" ca="1" si="503">IF(J$9 = 0, 0, IFERROR((J92 - K92) * 10000, 0))</f>
        <v>3.1132365406560947</v>
      </c>
      <c r="M92" s="88"/>
      <c r="N92" s="33">
        <f ca="1">IFERROR(N88 / INDIRECT(ADDRESS($C92, COLUMN(N88))), 0)</f>
        <v>0.38649615539456839</v>
      </c>
      <c r="O92" s="8">
        <f ca="1">IFERROR(O88 / INDIRECT(ADDRESS($C92, COLUMN(O88))), 0)</f>
        <v>0.38618483174050272</v>
      </c>
      <c r="P92" s="20">
        <f t="shared" ref="P92:P95" ca="1" si="504">IF(N$9 = 0, 0, IFERROR((N92 - O92) * 10000, 0))</f>
        <v>3.1132365406566498</v>
      </c>
      <c r="Q92" s="88"/>
      <c r="R92" s="33">
        <f ca="1">IFERROR(R88 / INDIRECT(ADDRESS($C92, COLUMN(R88))), 0)</f>
        <v>0.28621660131783527</v>
      </c>
      <c r="S92" s="8">
        <f ca="1">IFERROR(S88 / INDIRECT(ADDRESS($C92, COLUMN(S88))), 0)</f>
        <v>0.28684852995886395</v>
      </c>
      <c r="T92" s="20">
        <f t="shared" ref="T92:T95" ca="1" si="505">IF(R$9 = 0, 0, IFERROR((R92 - S92) * 10000, 0))</f>
        <v>-6.3192864102867841</v>
      </c>
      <c r="U92" s="33">
        <f ca="1">IFERROR(U88 / INDIRECT(ADDRESS($C92, COLUMN(U88))), 0)</f>
        <v>0.28031291211224818</v>
      </c>
      <c r="V92" s="8">
        <f ca="1">IFERROR(V88 / INDIRECT(ADDRESS($C92, COLUMN(V88))), 0)</f>
        <v>0.28556084415793886</v>
      </c>
      <c r="W92" s="20">
        <f t="shared" ref="W92:W95" ca="1" si="506">IF(U$9 = 0, 0, IFERROR((U92 - V92) * 10000, 0))</f>
        <v>-52.479320456906841</v>
      </c>
      <c r="X92" s="33">
        <f ca="1">IFERROR(X88 / INDIRECT(ADDRESS($C92, COLUMN(X88))), 0)</f>
        <v>0.29363365992923474</v>
      </c>
      <c r="Y92" s="8">
        <f ca="1">IFERROR(Y88 / INDIRECT(ADDRESS($C92, COLUMN(Y88))), 0)</f>
        <v>0.29325610295406584</v>
      </c>
      <c r="Z92" s="20">
        <f t="shared" ref="Z92:Z95" ca="1" si="507">IF(X$9 = 0, 0, IFERROR((X92 - Y92) * 10000, 0))</f>
        <v>3.775569751688912</v>
      </c>
      <c r="AA92" s="33">
        <f ca="1">IFERROR(AA88 / INDIRECT(ADDRESS($C92, COLUMN(AA88))), 0)</f>
        <v>0.30113803452832716</v>
      </c>
      <c r="AB92" s="8">
        <f ca="1">IFERROR(AB88 / INDIRECT(ADDRESS($C92, COLUMN(AB88))), 0)</f>
        <v>0.2972319328464903</v>
      </c>
      <c r="AC92" s="20">
        <f t="shared" ref="AC92:AC95" ca="1" si="508">IF(AA$9 = 0, 0, IFERROR((AA92 - AB92) * 10000, 0))</f>
        <v>39.0610168183686</v>
      </c>
      <c r="AD92" s="88"/>
      <c r="AE92" s="33">
        <f ca="1">IFERROR(AE88 / INDIRECT(ADDRESS($C92, COLUMN(AE88))), 0)</f>
        <v>0.23788707590440514</v>
      </c>
      <c r="AF92" s="8">
        <f ca="1">IFERROR(AF88 / INDIRECT(ADDRESS($C92, COLUMN(AF88))), 0)</f>
        <v>0.24240940911756492</v>
      </c>
      <c r="AG92" s="20">
        <f t="shared" ref="AG92:AG95" ca="1" si="509">IF(AE$9 = 0, 0, IFERROR((AE92 - AF92) * 10000, 0))</f>
        <v>-45.22333213159785</v>
      </c>
      <c r="AH92" s="33">
        <f ca="1">IFERROR(AH88 / INDIRECT(ADDRESS($C92, COLUMN(AH88))), 0)</f>
        <v>0.24480730041362636</v>
      </c>
      <c r="AI92" s="8">
        <f ca="1">IFERROR(AI88 / INDIRECT(ADDRESS($C92, COLUMN(AI88))), 0)</f>
        <v>0.24775699075689614</v>
      </c>
      <c r="AJ92" s="20">
        <f t="shared" ref="AJ92:AJ95" ca="1" si="510">IF(AH$9 = 0, 0, IFERROR((AH92 - AI92) * 10000, 0))</f>
        <v>-29.496903432697785</v>
      </c>
      <c r="AK92" s="33">
        <f ca="1">IFERROR(AK88 / INDIRECT(ADDRESS($C92, COLUMN(AK88))), 0)</f>
        <v>0.23588023523851079</v>
      </c>
      <c r="AL92" s="8">
        <f ca="1">IFERROR(AL88 / INDIRECT(ADDRESS($C92, COLUMN(AL88))), 0)</f>
        <v>0.24343498696874072</v>
      </c>
      <c r="AM92" s="20">
        <f t="shared" ref="AM92:AM95" ca="1" si="511">IF(AK$9 = 0, 0, IFERROR((AK92 - AL92) * 10000, 0))</f>
        <v>-75.547517302299312</v>
      </c>
      <c r="AN92" s="33">
        <f ca="1">IFERROR(AN88 / INDIRECT(ADDRESS($C92, COLUMN(AN88))), 0)</f>
        <v>0.23420788146284668</v>
      </c>
      <c r="AO92" s="8">
        <f ca="1">IFERROR(AO88 / INDIRECT(ADDRESS($C92, COLUMN(AO88))), 0)</f>
        <v>0.23786248804473811</v>
      </c>
      <c r="AP92" s="20">
        <f t="shared" ref="AP92:AP95" ca="1" si="512">IF(AN$9 = 0, 0, IFERROR((AN92 - AO92) * 10000, 0))</f>
        <v>-36.546065818914286</v>
      </c>
      <c r="AQ92" s="33">
        <f ca="1">IFERROR(AQ88 / INDIRECT(ADDRESS($C92, COLUMN(AQ88))), 0)</f>
        <v>0.24223087794336201</v>
      </c>
      <c r="AR92" s="8">
        <f ca="1">IFERROR(AR88 / INDIRECT(ADDRESS($C92, COLUMN(AR88))), 0)</f>
        <v>0.24283836501014075</v>
      </c>
      <c r="AS92" s="20">
        <f t="shared" ref="AS92:AS95" ca="1" si="513">IF(AQ$9 = 0, 0, IFERROR((AQ92 - AR92) * 10000, 0))</f>
        <v>-6.0748706677873905</v>
      </c>
      <c r="AT92" s="33">
        <f ca="1">IFERROR(AT88 / INDIRECT(ADDRESS($C92, COLUMN(AT88))), 0)</f>
        <v>0.2380807632215492</v>
      </c>
      <c r="AU92" s="8">
        <f ca="1">IFERROR(AU88 / INDIRECT(ADDRESS($C92, COLUMN(AU88))), 0)</f>
        <v>0.24116259664676146</v>
      </c>
      <c r="AV92" s="20">
        <f t="shared" ref="AV92:AV95" ca="1" si="514">IF(AT$9 = 0, 0, IFERROR((AT92 - AU92) * 10000, 0))</f>
        <v>-30.818334252122604</v>
      </c>
      <c r="AW92" s="33">
        <f ca="1">IFERROR(AW88 / INDIRECT(ADDRESS($C92, COLUMN(AW88))), 0)</f>
        <v>0.24206176274305657</v>
      </c>
      <c r="AX92" s="8">
        <f ca="1">IFERROR(AX88 / INDIRECT(ADDRESS($C92, COLUMN(AX88))), 0)</f>
        <v>0.24237677501470933</v>
      </c>
      <c r="AY92" s="20">
        <f t="shared" ref="AY92:AY95" ca="1" si="515">IF(AW$9 = 0, 0, IFERROR((AW92 - AX92) * 10000, 0))</f>
        <v>-3.1501227165275925</v>
      </c>
      <c r="AZ92" s="33">
        <f ca="1">IFERROR(AZ88 / INDIRECT(ADDRESS($C92, COLUMN(AZ88))), 0)</f>
        <v>0.24559083498755732</v>
      </c>
      <c r="BA92" s="8">
        <f ca="1">IFERROR(BA88 / INDIRECT(ADDRESS($C92, COLUMN(BA88))), 0)</f>
        <v>0.25041933914701747</v>
      </c>
      <c r="BB92" s="20">
        <f t="shared" ref="BB92:BB95" ca="1" si="516">IF(AZ$9 = 0, 0, IFERROR((AZ92 - BA92) * 10000, 0))</f>
        <v>-48.285041594601509</v>
      </c>
      <c r="BC92" s="33">
        <f ca="1">IFERROR(BC88 / INDIRECT(ADDRESS($C92, COLUMN(BC88))), 0)</f>
        <v>0.24201505379413502</v>
      </c>
      <c r="BD92" s="8">
        <f ca="1">IFERROR(BD88 / INDIRECT(ADDRESS($C92, COLUMN(BD88))), 0)</f>
        <v>0.23948493175193231</v>
      </c>
      <c r="BE92" s="20">
        <f t="shared" ref="BE92:BE95" ca="1" si="517">IF(BC$9 = 0, 0, IFERROR((BC92 - BD92) * 10000, 0))</f>
        <v>25.301220422027093</v>
      </c>
      <c r="BF92" s="33">
        <f ca="1">IFERROR(BF88 / INDIRECT(ADDRESS($C92, COLUMN(BF88))), 0)</f>
        <v>0.24434084588074451</v>
      </c>
      <c r="BG92" s="8">
        <f ca="1">IFERROR(BG88 / INDIRECT(ADDRESS($C92, COLUMN(BG88))), 0)</f>
        <v>0.24293690116148131</v>
      </c>
      <c r="BH92" s="20">
        <f t="shared" ref="BH92:BH95" ca="1" si="518">IF(BF$9 = 0, 0, IFERROR((BF92 - BG92) * 10000, 0))</f>
        <v>14.039447192631949</v>
      </c>
      <c r="BI92" s="33">
        <f ca="1">IFERROR(BI88 / INDIRECT(ADDRESS($C92, COLUMN(BI88))), 0)</f>
        <v>0.25285171705646708</v>
      </c>
      <c r="BJ92" s="8">
        <f ca="1">IFERROR(BJ88 / INDIRECT(ADDRESS($C92, COLUMN(BJ88))), 0)</f>
        <v>0.2531946378597455</v>
      </c>
      <c r="BK92" s="20">
        <f t="shared" ref="BK92:BK95" ca="1" si="519">IF(BI$9 = 0, 0, IFERROR((BI92 - BJ92) * 10000, 0))</f>
        <v>-3.4292080327841257</v>
      </c>
      <c r="BL92" s="33">
        <f ca="1">IFERROR(BL88 / INDIRECT(ADDRESS($C92, COLUMN(BL88))), 0)</f>
        <v>0.24236991653999754</v>
      </c>
      <c r="BM92" s="8">
        <f ca="1">IFERROR(BM88 / INDIRECT(ADDRESS($C92, COLUMN(BM88))), 0)</f>
        <v>0.23666176949792886</v>
      </c>
      <c r="BN92" s="20">
        <f t="shared" ref="BN92:BN95" ca="1" si="520">IF(BL$9 = 0, 0, IFERROR((BL92 - BM92) * 10000, 0))</f>
        <v>57.081470420686784</v>
      </c>
      <c r="BO92" s="155" t="str">
        <f t="shared" si="498"/>
        <v>Elite %</v>
      </c>
      <c r="BP92" s="249"/>
    </row>
    <row r="93" spans="1:68" x14ac:dyDescent="0.2">
      <c r="A93" s="169"/>
      <c r="C93" s="3">
        <f t="shared" ref="C93:C95" si="521">ROW($C$16)</f>
        <v>16</v>
      </c>
      <c r="D93" s="237"/>
      <c r="E93" s="79" t="str">
        <f t="shared" ref="E93:E94" si="522">E89 &amp; " %"</f>
        <v>High Value %</v>
      </c>
      <c r="F93" s="28">
        <f t="shared" ref="F93:G94" ca="1" si="523">IFERROR(F89 / INDIRECT(ADDRESS($C93, COLUMN(F89))), 0)</f>
        <v>0.45924952918714007</v>
      </c>
      <c r="G93" s="10">
        <f t="shared" ca="1" si="523"/>
        <v>0.45570213513897778</v>
      </c>
      <c r="H93" s="18">
        <f t="shared" ca="1" si="502"/>
        <v>35.47394048162289</v>
      </c>
      <c r="I93" s="88"/>
      <c r="J93" s="28">
        <f t="shared" ref="J93:K95" ca="1" si="524">IFERROR(J89 / INDIRECT(ADDRESS($C93, COLUMN(J89))), 0)</f>
        <v>0.45882477525590509</v>
      </c>
      <c r="K93" s="10">
        <f t="shared" ca="1" si="524"/>
        <v>0.45969196087666897</v>
      </c>
      <c r="L93" s="18">
        <f t="shared" ca="1" si="503"/>
        <v>-8.671856207638772</v>
      </c>
      <c r="M93" s="88"/>
      <c r="N93" s="28">
        <f t="shared" ref="N93:O95" ca="1" si="525">IFERROR(N89 / INDIRECT(ADDRESS($C93, COLUMN(N89))), 0)</f>
        <v>0.45882477525590515</v>
      </c>
      <c r="O93" s="10">
        <f t="shared" ca="1" si="525"/>
        <v>0.45969196087666903</v>
      </c>
      <c r="P93" s="18">
        <f t="shared" ca="1" si="504"/>
        <v>-8.671856207638772</v>
      </c>
      <c r="Q93" s="88"/>
      <c r="R93" s="28">
        <f t="shared" ref="R93:S95" ca="1" si="526">IFERROR(R89 / INDIRECT(ADDRESS($C93, COLUMN(R89))), 0)</f>
        <v>0.45016845791808074</v>
      </c>
      <c r="S93" s="10">
        <f t="shared" ca="1" si="526"/>
        <v>0.45007873610595145</v>
      </c>
      <c r="T93" s="18">
        <f t="shared" ca="1" si="505"/>
        <v>0.89721812129295309</v>
      </c>
      <c r="U93" s="28">
        <f t="shared" ref="U93:V95" ca="1" si="527">IFERROR(U89 / INDIRECT(ADDRESS($C93, COLUMN(U89))), 0)</f>
        <v>0.45137218674127255</v>
      </c>
      <c r="V93" s="10">
        <f t="shared" ca="1" si="527"/>
        <v>0.45017655658270556</v>
      </c>
      <c r="W93" s="18">
        <f t="shared" ca="1" si="506"/>
        <v>11.956301585669959</v>
      </c>
      <c r="X93" s="28">
        <f t="shared" ref="X93:Y95" ca="1" si="528">IFERROR(X89 / INDIRECT(ADDRESS($C93, COLUMN(X89))), 0)</f>
        <v>0.4492424753699078</v>
      </c>
      <c r="Y93" s="10">
        <f t="shared" ca="1" si="528"/>
        <v>0.45021611174235526</v>
      </c>
      <c r="Z93" s="18">
        <f t="shared" ca="1" si="507"/>
        <v>-9.736363724474618</v>
      </c>
      <c r="AA93" s="28">
        <f t="shared" ref="AA93:AB95" ca="1" si="529">IFERROR(AA89 / INDIRECT(ADDRESS($C93, COLUMN(AA89))), 0)</f>
        <v>0.4491537691776486</v>
      </c>
      <c r="AB93" s="10">
        <f t="shared" ca="1" si="529"/>
        <v>0.45054581673824506</v>
      </c>
      <c r="AC93" s="18">
        <f t="shared" ca="1" si="508"/>
        <v>-13.920475605964654</v>
      </c>
      <c r="AD93" s="88"/>
      <c r="AE93" s="28">
        <f t="shared" ref="AE93:AF95" ca="1" si="530">IFERROR(AE89 / INDIRECT(ADDRESS($C93, COLUMN(AE89))), 0)</f>
        <v>0.43588237270549224</v>
      </c>
      <c r="AF93" s="10">
        <f t="shared" ca="1" si="530"/>
        <v>0.43651700115541536</v>
      </c>
      <c r="AG93" s="18">
        <f t="shared" ca="1" si="509"/>
        <v>-6.3462844992312473</v>
      </c>
      <c r="AH93" s="28">
        <f t="shared" ref="AH93:AI95" ca="1" si="531">IFERROR(AH89 / INDIRECT(ADDRESS($C93, COLUMN(AH89))), 0)</f>
        <v>0.43476770487262589</v>
      </c>
      <c r="AI93" s="10">
        <f t="shared" ca="1" si="531"/>
        <v>0.43313890462677024</v>
      </c>
      <c r="AJ93" s="18">
        <f t="shared" ca="1" si="510"/>
        <v>16.288002458556548</v>
      </c>
      <c r="AK93" s="28">
        <f t="shared" ref="AK93:AL95" ca="1" si="532">IFERROR(AK89 / INDIRECT(ADDRESS($C93, COLUMN(AK89))), 0)</f>
        <v>0.43315573431995286</v>
      </c>
      <c r="AL93" s="10">
        <f t="shared" ca="1" si="532"/>
        <v>0.43496058256104925</v>
      </c>
      <c r="AM93" s="18">
        <f t="shared" ca="1" si="511"/>
        <v>-18.048482410963906</v>
      </c>
      <c r="AN93" s="28">
        <f t="shared" ref="AN93:AO95" ca="1" si="533">IFERROR(AN89 / INDIRECT(ADDRESS($C93, COLUMN(AN89))), 0)</f>
        <v>0.42859116443115292</v>
      </c>
      <c r="AO93" s="10">
        <f t="shared" ca="1" si="533"/>
        <v>0.43359656628111803</v>
      </c>
      <c r="AP93" s="18">
        <f t="shared" ca="1" si="512"/>
        <v>-50.054018499651185</v>
      </c>
      <c r="AQ93" s="28">
        <f t="shared" ref="AQ93:AR95" ca="1" si="534">IFERROR(AQ89 / INDIRECT(ADDRESS($C93, COLUMN(AQ89))), 0)</f>
        <v>0.43573136854522981</v>
      </c>
      <c r="AR93" s="10">
        <f t="shared" ca="1" si="534"/>
        <v>0.43863774281892542</v>
      </c>
      <c r="AS93" s="18">
        <f t="shared" ca="1" si="513"/>
        <v>-29.063742736956112</v>
      </c>
      <c r="AT93" s="28">
        <f t="shared" ref="AT93:AU95" ca="1" si="535">IFERROR(AT89 / INDIRECT(ADDRESS($C93, COLUMN(AT89))), 0)</f>
        <v>0.42933452363599567</v>
      </c>
      <c r="AU93" s="10">
        <f t="shared" ca="1" si="535"/>
        <v>0.42796748170349275</v>
      </c>
      <c r="AV93" s="18">
        <f t="shared" ca="1" si="514"/>
        <v>13.670419325029215</v>
      </c>
      <c r="AW93" s="28">
        <f t="shared" ref="AW93:AX95" ca="1" si="536">IFERROR(AW89 / INDIRECT(ADDRESS($C93, COLUMN(AW89))), 0)</f>
        <v>0.43109043811137682</v>
      </c>
      <c r="AX93" s="10">
        <f t="shared" ca="1" si="536"/>
        <v>0.43020484871664572</v>
      </c>
      <c r="AY93" s="18">
        <f t="shared" ca="1" si="515"/>
        <v>8.8558939473110101</v>
      </c>
      <c r="AZ93" s="28">
        <f t="shared" ref="AZ93:BA95" ca="1" si="537">IFERROR(AZ89 / INDIRECT(ADDRESS($C93, COLUMN(AZ89))), 0)</f>
        <v>0.43658286486301123</v>
      </c>
      <c r="BA93" s="10">
        <f t="shared" ca="1" si="537"/>
        <v>0.44026234241057621</v>
      </c>
      <c r="BB93" s="18">
        <f t="shared" ca="1" si="516"/>
        <v>-36.7947754756498</v>
      </c>
      <c r="BC93" s="28">
        <f t="shared" ref="BC93:BD95" ca="1" si="538">IFERROR(BC89 / INDIRECT(ADDRESS($C93, COLUMN(BC89))), 0)</f>
        <v>0.4324289960848165</v>
      </c>
      <c r="BD93" s="10">
        <f t="shared" ca="1" si="538"/>
        <v>0.43450770885806445</v>
      </c>
      <c r="BE93" s="18">
        <f t="shared" ca="1" si="517"/>
        <v>-20.787127732479483</v>
      </c>
      <c r="BF93" s="28">
        <f t="shared" ref="BF93:BG95" ca="1" si="539">IFERROR(BF89 / INDIRECT(ADDRESS($C93, COLUMN(BF89))), 0)</f>
        <v>0.43236610112424323</v>
      </c>
      <c r="BG93" s="10">
        <f t="shared" ca="1" si="539"/>
        <v>0.43050333878755614</v>
      </c>
      <c r="BH93" s="18">
        <f t="shared" ca="1" si="518"/>
        <v>18.62762336687085</v>
      </c>
      <c r="BI93" s="28">
        <f t="shared" ref="BI93:BJ95" ca="1" si="540">IFERROR(BI89 / INDIRECT(ADDRESS($C93, COLUMN(BI89))), 0)</f>
        <v>0.43756750499035069</v>
      </c>
      <c r="BJ93" s="10">
        <f t="shared" ca="1" si="540"/>
        <v>0.43604219695776586</v>
      </c>
      <c r="BK93" s="18">
        <f t="shared" ca="1" si="519"/>
        <v>15.253080325848266</v>
      </c>
      <c r="BL93" s="28">
        <f t="shared" ref="BL93:BM95" ca="1" si="541">IFERROR(BL89 / INDIRECT(ADDRESS($C93, COLUMN(BL89))), 0)</f>
        <v>0.42668081851314055</v>
      </c>
      <c r="BM93" s="10">
        <f t="shared" ca="1" si="541"/>
        <v>0.42685868960391904</v>
      </c>
      <c r="BN93" s="18">
        <f t="shared" ca="1" si="520"/>
        <v>-1.7787109077849195</v>
      </c>
      <c r="BO93" s="159" t="str">
        <f t="shared" si="498"/>
        <v>High Value %</v>
      </c>
      <c r="BP93" s="249"/>
    </row>
    <row r="94" spans="1:68" x14ac:dyDescent="0.2">
      <c r="A94" s="169"/>
      <c r="C94" s="3">
        <f t="shared" si="521"/>
        <v>16</v>
      </c>
      <c r="D94" s="238"/>
      <c r="E94" s="79" t="str">
        <f t="shared" si="522"/>
        <v>Opportunity %</v>
      </c>
      <c r="F94" s="28">
        <f t="shared" ca="1" si="523"/>
        <v>0.13715855087254075</v>
      </c>
      <c r="G94" s="10">
        <f t="shared" ca="1" si="523"/>
        <v>0.13598999830812036</v>
      </c>
      <c r="H94" s="18">
        <f t="shared" ca="1" si="502"/>
        <v>11.685525644203887</v>
      </c>
      <c r="I94" s="88"/>
      <c r="J94" s="28">
        <f t="shared" ca="1" si="524"/>
        <v>0.13789662995500543</v>
      </c>
      <c r="K94" s="10">
        <f t="shared" ca="1" si="524"/>
        <v>0.13719649661990993</v>
      </c>
      <c r="L94" s="18">
        <f t="shared" ca="1" si="503"/>
        <v>7.0013333509549858</v>
      </c>
      <c r="M94" s="88"/>
      <c r="N94" s="28">
        <f t="shared" ca="1" si="525"/>
        <v>0.13789579341469979</v>
      </c>
      <c r="O94" s="10">
        <f t="shared" ca="1" si="525"/>
        <v>0.13719838590944591</v>
      </c>
      <c r="P94" s="18">
        <f t="shared" ca="1" si="504"/>
        <v>6.9740750525387751</v>
      </c>
      <c r="Q94" s="88"/>
      <c r="R94" s="28">
        <f t="shared" ca="1" si="526"/>
        <v>0.21758077130017212</v>
      </c>
      <c r="S94" s="10">
        <f t="shared" ca="1" si="526"/>
        <v>0.21859493515254305</v>
      </c>
      <c r="T94" s="18">
        <f t="shared" ca="1" si="505"/>
        <v>-10.141638523709362</v>
      </c>
      <c r="U94" s="28">
        <f t="shared" ca="1" si="527"/>
        <v>0.22187545815653067</v>
      </c>
      <c r="V94" s="10">
        <f t="shared" ca="1" si="527"/>
        <v>0.22102962601066178</v>
      </c>
      <c r="W94" s="18">
        <f t="shared" ca="1" si="506"/>
        <v>8.4583214586889106</v>
      </c>
      <c r="X94" s="28">
        <f t="shared" ca="1" si="528"/>
        <v>0.21290651702559196</v>
      </c>
      <c r="Y94" s="10">
        <f t="shared" ca="1" si="528"/>
        <v>0.21339087063464798</v>
      </c>
      <c r="Z94" s="18">
        <f t="shared" ca="1" si="507"/>
        <v>-4.8435360905602076</v>
      </c>
      <c r="AA94" s="28">
        <f t="shared" ca="1" si="529"/>
        <v>0.20964278244384099</v>
      </c>
      <c r="AB94" s="10">
        <f t="shared" ca="1" si="529"/>
        <v>0.21030291895891254</v>
      </c>
      <c r="AC94" s="18">
        <f t="shared" ca="1" si="508"/>
        <v>-6.6013651507154663</v>
      </c>
      <c r="AD94" s="88"/>
      <c r="AE94" s="28">
        <f t="shared" ca="1" si="530"/>
        <v>0.25553539069478959</v>
      </c>
      <c r="AF94" s="10">
        <f t="shared" ca="1" si="530"/>
        <v>0.2581458041520801</v>
      </c>
      <c r="AG94" s="18">
        <f t="shared" ca="1" si="509"/>
        <v>-26.104134572905167</v>
      </c>
      <c r="AH94" s="28">
        <f t="shared" ca="1" si="531"/>
        <v>0.2566108459804417</v>
      </c>
      <c r="AI94" s="10">
        <f t="shared" ca="1" si="531"/>
        <v>0.2558271937707875</v>
      </c>
      <c r="AJ94" s="18">
        <f t="shared" ca="1" si="510"/>
        <v>7.8365220965420646</v>
      </c>
      <c r="AK94" s="28">
        <f t="shared" ca="1" si="532"/>
        <v>0.26252857883324715</v>
      </c>
      <c r="AL94" s="10">
        <f t="shared" ca="1" si="532"/>
        <v>0.25748743368884264</v>
      </c>
      <c r="AM94" s="18">
        <f t="shared" ca="1" si="511"/>
        <v>50.411451444045127</v>
      </c>
      <c r="AN94" s="28">
        <f t="shared" ca="1" si="533"/>
        <v>0.26501210460259178</v>
      </c>
      <c r="AO94" s="10">
        <f t="shared" ca="1" si="533"/>
        <v>0.26396481684426565</v>
      </c>
      <c r="AP94" s="18">
        <f t="shared" ca="1" si="512"/>
        <v>10.472877583261319</v>
      </c>
      <c r="AQ94" s="28">
        <f t="shared" ca="1" si="534"/>
        <v>0.25660332947704317</v>
      </c>
      <c r="AR94" s="10">
        <f t="shared" ca="1" si="534"/>
        <v>0.25754053603026344</v>
      </c>
      <c r="AS94" s="18">
        <f t="shared" ca="1" si="513"/>
        <v>-9.3720655322027113</v>
      </c>
      <c r="AT94" s="28">
        <f t="shared" ca="1" si="535"/>
        <v>0.26218893626064743</v>
      </c>
      <c r="AU94" s="10">
        <f t="shared" ca="1" si="535"/>
        <v>0.26516418699830263</v>
      </c>
      <c r="AV94" s="18">
        <f t="shared" ca="1" si="514"/>
        <v>-29.752507376551996</v>
      </c>
      <c r="AW94" s="28">
        <f t="shared" ca="1" si="536"/>
        <v>0.26156579111902606</v>
      </c>
      <c r="AX94" s="10">
        <f t="shared" ca="1" si="536"/>
        <v>0.26193600259440147</v>
      </c>
      <c r="AY94" s="18">
        <f t="shared" ca="1" si="515"/>
        <v>-3.7021147537541488</v>
      </c>
      <c r="AZ94" s="28">
        <f t="shared" ca="1" si="537"/>
        <v>0.25331787900145819</v>
      </c>
      <c r="BA94" s="10">
        <f t="shared" ca="1" si="537"/>
        <v>0.25033127182197007</v>
      </c>
      <c r="BB94" s="18">
        <f t="shared" ca="1" si="516"/>
        <v>29.866071794881211</v>
      </c>
      <c r="BC94" s="28">
        <f t="shared" ca="1" si="538"/>
        <v>0.25893929805884286</v>
      </c>
      <c r="BD94" s="10">
        <f t="shared" ca="1" si="538"/>
        <v>0.25985707337596986</v>
      </c>
      <c r="BE94" s="18">
        <f t="shared" ca="1" si="517"/>
        <v>-9.1777531712700089</v>
      </c>
      <c r="BF94" s="28">
        <f t="shared" ca="1" si="539"/>
        <v>0.25856368696207371</v>
      </c>
      <c r="BG94" s="10">
        <f t="shared" ca="1" si="539"/>
        <v>0.25837626661714763</v>
      </c>
      <c r="BH94" s="18">
        <f t="shared" ca="1" si="518"/>
        <v>1.8742034492608139</v>
      </c>
      <c r="BI94" s="28">
        <f t="shared" ca="1" si="540"/>
        <v>0.2509119477176972</v>
      </c>
      <c r="BJ94" s="10">
        <f t="shared" ca="1" si="540"/>
        <v>0.24876253224597042</v>
      </c>
      <c r="BK94" s="18">
        <f t="shared" ca="1" si="519"/>
        <v>21.494154717267843</v>
      </c>
      <c r="BL94" s="28">
        <f t="shared" ca="1" si="541"/>
        <v>0.26342665013974714</v>
      </c>
      <c r="BM94" s="10">
        <f t="shared" ca="1" si="541"/>
        <v>0.26698970940488409</v>
      </c>
      <c r="BN94" s="18">
        <f t="shared" ca="1" si="520"/>
        <v>-35.630592651369476</v>
      </c>
      <c r="BO94" s="159" t="str">
        <f t="shared" si="498"/>
        <v>Opportunity %</v>
      </c>
      <c r="BP94" s="250"/>
    </row>
    <row r="95" spans="1:68" x14ac:dyDescent="0.2">
      <c r="A95" s="169"/>
      <c r="C95" s="3">
        <f t="shared" si="521"/>
        <v>16</v>
      </c>
      <c r="D95" s="239"/>
      <c r="E95" s="78" t="str">
        <f>E91 &amp; " %"</f>
        <v>Marginal %</v>
      </c>
      <c r="F95" s="30">
        <f ca="1">IFERROR(F91 / INDIRECT(ADDRESS($C95, COLUMN(F91))), 0)</f>
        <v>1.6922583539629409E-2</v>
      </c>
      <c r="G95" s="14">
        <f ca="1">IFERROR(G91 / INDIRECT(ADDRESS($C95, COLUMN(G91))), 0)</f>
        <v>1.7248262856388318E-2</v>
      </c>
      <c r="H95" s="19">
        <f t="shared" ca="1" si="502"/>
        <v>-3.2567931675890964</v>
      </c>
      <c r="I95" s="88"/>
      <c r="J95" s="30">
        <f t="shared" ca="1" si="524"/>
        <v>1.678243939452061E-2</v>
      </c>
      <c r="K95" s="14">
        <f t="shared" ca="1" si="524"/>
        <v>1.6926710762919076E-2</v>
      </c>
      <c r="L95" s="19">
        <f t="shared" ca="1" si="503"/>
        <v>-1.4427136839846588</v>
      </c>
      <c r="M95" s="88"/>
      <c r="N95" s="30">
        <f t="shared" ca="1" si="525"/>
        <v>1.67832759348263E-2</v>
      </c>
      <c r="O95" s="14">
        <f t="shared" ca="1" si="525"/>
        <v>1.6924821473383096E-2</v>
      </c>
      <c r="P95" s="19">
        <f t="shared" ca="1" si="504"/>
        <v>-1.4154553855679626</v>
      </c>
      <c r="Q95" s="88"/>
      <c r="R95" s="30">
        <f t="shared" ca="1" si="526"/>
        <v>4.6034169463911895E-2</v>
      </c>
      <c r="S95" s="14">
        <f t="shared" ca="1" si="526"/>
        <v>4.4477798782641804E-2</v>
      </c>
      <c r="T95" s="19">
        <f t="shared" ca="1" si="505"/>
        <v>15.563706812700904</v>
      </c>
      <c r="U95" s="30">
        <f t="shared" ca="1" si="527"/>
        <v>4.643944298994819E-2</v>
      </c>
      <c r="V95" s="14">
        <f t="shared" ca="1" si="527"/>
        <v>4.3232973248694122E-2</v>
      </c>
      <c r="W95" s="19">
        <f t="shared" ca="1" si="506"/>
        <v>32.064697412540689</v>
      </c>
      <c r="X95" s="30">
        <f t="shared" ca="1" si="528"/>
        <v>4.4217347675265237E-2</v>
      </c>
      <c r="Y95" s="14">
        <f t="shared" ca="1" si="528"/>
        <v>4.3136914668930625E-2</v>
      </c>
      <c r="Z95" s="19">
        <f t="shared" ca="1" si="507"/>
        <v>10.804330063346121</v>
      </c>
      <c r="AA95" s="30">
        <f t="shared" ca="1" si="529"/>
        <v>4.0065413850183182E-2</v>
      </c>
      <c r="AB95" s="14">
        <f t="shared" ca="1" si="529"/>
        <v>4.1919331456352078E-2</v>
      </c>
      <c r="AC95" s="19">
        <f t="shared" ca="1" si="508"/>
        <v>-18.539176061688963</v>
      </c>
      <c r="AD95" s="88"/>
      <c r="AE95" s="30">
        <f t="shared" ca="1" si="530"/>
        <v>7.0695160695313272E-2</v>
      </c>
      <c r="AF95" s="14">
        <f t="shared" ca="1" si="530"/>
        <v>6.2927785574939721E-2</v>
      </c>
      <c r="AG95" s="19">
        <f t="shared" ca="1" si="509"/>
        <v>77.67375120373552</v>
      </c>
      <c r="AH95" s="30">
        <f t="shared" ca="1" si="531"/>
        <v>6.3814148733305404E-2</v>
      </c>
      <c r="AI95" s="14">
        <f t="shared" ca="1" si="531"/>
        <v>6.3276910845545931E-2</v>
      </c>
      <c r="AJ95" s="19">
        <f t="shared" ca="1" si="510"/>
        <v>5.3723788775947305</v>
      </c>
      <c r="AK95" s="30">
        <f t="shared" ca="1" si="532"/>
        <v>6.843545160828933E-2</v>
      </c>
      <c r="AL95" s="14">
        <f t="shared" ca="1" si="532"/>
        <v>6.4116996781367494E-2</v>
      </c>
      <c r="AM95" s="19">
        <f t="shared" ca="1" si="511"/>
        <v>43.184548269218361</v>
      </c>
      <c r="AN95" s="30">
        <f t="shared" ca="1" si="533"/>
        <v>7.2188849503408856E-2</v>
      </c>
      <c r="AO95" s="14">
        <f t="shared" ca="1" si="533"/>
        <v>6.4576128829878607E-2</v>
      </c>
      <c r="AP95" s="19">
        <f t="shared" ca="1" si="512"/>
        <v>76.127206735302494</v>
      </c>
      <c r="AQ95" s="30">
        <f t="shared" ca="1" si="534"/>
        <v>6.5434424034364849E-2</v>
      </c>
      <c r="AR95" s="14">
        <f t="shared" ca="1" si="534"/>
        <v>6.0983356140670589E-2</v>
      </c>
      <c r="AS95" s="19">
        <f t="shared" ca="1" si="513"/>
        <v>44.510678936942604</v>
      </c>
      <c r="AT95" s="30">
        <f t="shared" ca="1" si="535"/>
        <v>7.0395776881807662E-2</v>
      </c>
      <c r="AU95" s="14">
        <f t="shared" ca="1" si="535"/>
        <v>6.5705734651443526E-2</v>
      </c>
      <c r="AV95" s="19">
        <f t="shared" ca="1" si="514"/>
        <v>46.900422303641356</v>
      </c>
      <c r="AW95" s="30">
        <f t="shared" ca="1" si="536"/>
        <v>6.5282008026540717E-2</v>
      </c>
      <c r="AX95" s="14">
        <f t="shared" ca="1" si="536"/>
        <v>6.5482373674243213E-2</v>
      </c>
      <c r="AY95" s="19">
        <f t="shared" ca="1" si="515"/>
        <v>-2.0036564770249674</v>
      </c>
      <c r="AZ95" s="30">
        <f t="shared" ca="1" si="537"/>
        <v>6.4508421147973533E-2</v>
      </c>
      <c r="BA95" s="14">
        <f t="shared" ca="1" si="537"/>
        <v>5.8987046620436953E-2</v>
      </c>
      <c r="BB95" s="19">
        <f t="shared" ca="1" si="516"/>
        <v>55.213745275365795</v>
      </c>
      <c r="BC95" s="30">
        <f t="shared" ca="1" si="538"/>
        <v>6.6616652062205545E-2</v>
      </c>
      <c r="BD95" s="14">
        <f t="shared" ca="1" si="538"/>
        <v>6.6150286014033083E-2</v>
      </c>
      <c r="BE95" s="19">
        <f t="shared" ca="1" si="517"/>
        <v>4.6636604817246186</v>
      </c>
      <c r="BF95" s="30">
        <f t="shared" ca="1" si="539"/>
        <v>6.4729366032938385E-2</v>
      </c>
      <c r="BG95" s="14">
        <f t="shared" ca="1" si="539"/>
        <v>6.8183493433815107E-2</v>
      </c>
      <c r="BH95" s="19">
        <f t="shared" ca="1" si="518"/>
        <v>-34.541274008767218</v>
      </c>
      <c r="BI95" s="30">
        <f t="shared" ca="1" si="540"/>
        <v>5.8668830235485046E-2</v>
      </c>
      <c r="BJ95" s="14">
        <f t="shared" ca="1" si="540"/>
        <v>6.2000632936518148E-2</v>
      </c>
      <c r="BK95" s="19">
        <f t="shared" ca="1" si="519"/>
        <v>-33.318027010331015</v>
      </c>
      <c r="BL95" s="30">
        <f t="shared" ca="1" si="541"/>
        <v>6.7522614807115064E-2</v>
      </c>
      <c r="BM95" s="14">
        <f t="shared" ca="1" si="541"/>
        <v>6.9489831493268275E-2</v>
      </c>
      <c r="BN95" s="19">
        <f t="shared" ca="1" si="520"/>
        <v>-19.672166861532116</v>
      </c>
      <c r="BO95" s="156" t="str">
        <f t="shared" si="498"/>
        <v>Marginal %</v>
      </c>
      <c r="BP95" s="251"/>
    </row>
    <row r="96" spans="1:68" ht="3.75" customHeight="1" x14ac:dyDescent="0.2">
      <c r="A96" s="169"/>
      <c r="D96" s="144"/>
      <c r="E96" s="144"/>
      <c r="F96" s="144"/>
      <c r="G96" s="144"/>
      <c r="H96" s="160"/>
      <c r="I96" s="138"/>
      <c r="J96" s="144"/>
      <c r="K96" s="144"/>
      <c r="L96" s="160"/>
      <c r="M96" s="138"/>
      <c r="N96" s="144"/>
      <c r="O96" s="144"/>
      <c r="P96" s="160"/>
      <c r="Q96" s="138"/>
      <c r="R96" s="144"/>
      <c r="S96" s="144"/>
      <c r="T96" s="160"/>
      <c r="U96" s="144"/>
      <c r="V96" s="144"/>
      <c r="W96" s="160"/>
      <c r="X96" s="144"/>
      <c r="Y96" s="144"/>
      <c r="Z96" s="160"/>
      <c r="AA96" s="144"/>
      <c r="AB96" s="144"/>
      <c r="AC96" s="160"/>
      <c r="AD96" s="138"/>
      <c r="AE96" s="144"/>
      <c r="AF96" s="144"/>
      <c r="AG96" s="160"/>
      <c r="AH96" s="144"/>
      <c r="AI96" s="144"/>
      <c r="AJ96" s="160"/>
      <c r="AK96" s="144"/>
      <c r="AL96" s="144"/>
      <c r="AM96" s="160"/>
      <c r="AN96" s="144"/>
      <c r="AO96" s="144"/>
      <c r="AP96" s="160"/>
      <c r="AQ96" s="144"/>
      <c r="AR96" s="144"/>
      <c r="AS96" s="160"/>
      <c r="AT96" s="144"/>
      <c r="AU96" s="144"/>
      <c r="AV96" s="160"/>
      <c r="AW96" s="144"/>
      <c r="AX96" s="144"/>
      <c r="AY96" s="160"/>
      <c r="AZ96" s="144"/>
      <c r="BA96" s="144"/>
      <c r="BB96" s="160"/>
      <c r="BC96" s="144"/>
      <c r="BD96" s="144"/>
      <c r="BE96" s="160"/>
      <c r="BF96" s="144"/>
      <c r="BG96" s="144"/>
      <c r="BH96" s="160"/>
      <c r="BI96" s="144"/>
      <c r="BJ96" s="144"/>
      <c r="BK96" s="160"/>
      <c r="BL96" s="144"/>
      <c r="BM96" s="144"/>
      <c r="BN96" s="160"/>
      <c r="BO96" s="144"/>
      <c r="BP96" s="144"/>
    </row>
    <row r="97" spans="1:68" ht="15" hidden="1" thickBot="1" x14ac:dyDescent="0.25">
      <c r="A97" s="6" t="str">
        <f>A$29</f>
        <v>&gt;= 1</v>
      </c>
      <c r="B97" s="3" t="str">
        <f t="shared" ref="B97" si="542">B$29</f>
        <v>&gt;= 0</v>
      </c>
      <c r="D97" s="236" t="s">
        <v>163</v>
      </c>
      <c r="E97" s="135" t="str">
        <f>$E$29</f>
        <v>Total Active</v>
      </c>
      <c r="F97" s="119">
        <f t="shared" ref="F97:G101" ca="1" si="543">SUMIFS(NET_AMT_T, CHANNEL_COUNT, $A$2, IS_JJCC, $B$2, CUST_GROUP, $A97, RECENCY_GROUP, $B97, TIMEFRAME, F$1)</f>
        <v>303118565.44000006</v>
      </c>
      <c r="G97" s="118">
        <f t="shared" ca="1" si="543"/>
        <v>250180154.58000001</v>
      </c>
      <c r="H97" s="115">
        <f t="shared" ref="H97:H101" ca="1" si="544">IF(F$9 = 0, 0, IFERROR((F97 - G97) / G97, 0))</f>
        <v>0.21160115976773827</v>
      </c>
      <c r="I97" s="141"/>
      <c r="J97" s="119">
        <f t="shared" ref="J97:K101" ca="1" si="545">SUMIFS(NET_AMT_T, CHANNEL_COUNT, $A$2, IS_JJCC, $B$2, CUST_GROUP, $A97, RECENCY_GROUP, $B97, TIMEFRAME, J$1)</f>
        <v>342477411.53000003</v>
      </c>
      <c r="K97" s="118">
        <f t="shared" ca="1" si="545"/>
        <v>300698586.4800002</v>
      </c>
      <c r="L97" s="115">
        <f t="shared" ref="L97:L101" ca="1" si="546">IF(J$9 = 0, 0, IFERROR((J97 - K97) / K97, 0))</f>
        <v>0.13893921331345729</v>
      </c>
      <c r="M97" s="141"/>
      <c r="N97" s="119">
        <f t="shared" ref="N97:O101" ca="1" si="547">SUMIFS(NET_AMT_T, CHANNEL_COUNT, $A$2, IS_JJCC, $B$2, CUST_GROUP, $A97, RECENCY_GROUP, $B97, TIMEFRAME, N$1)</f>
        <v>342477411.53000003</v>
      </c>
      <c r="O97" s="118">
        <f t="shared" ca="1" si="547"/>
        <v>300698586.4800002</v>
      </c>
      <c r="P97" s="115">
        <f t="shared" ref="P97:P101" ca="1" si="548">IF(N$9 = 0, 0, IFERROR((N97 - O97) / O97, 0))</f>
        <v>0.13893921331345729</v>
      </c>
      <c r="Q97" s="141"/>
      <c r="R97" s="119">
        <f t="shared" ref="R97:S101" ca="1" si="549">SUMIFS(NET_AMT_T, CHANNEL_COUNT, $A$2, IS_JJCC, $B$2, CUST_GROUP, $A97, RECENCY_GROUP, $B97, TIMEFRAME, R$1)</f>
        <v>83416333.850000009</v>
      </c>
      <c r="S97" s="118">
        <f t="shared" ca="1" si="549"/>
        <v>73548159.249999985</v>
      </c>
      <c r="T97" s="115">
        <f t="shared" ref="T97:T101" ca="1" si="550">IF(R$9 = 0, 0, IFERROR((R97 - S97) / S97, 0))</f>
        <v>0.13417296504262988</v>
      </c>
      <c r="U97" s="119">
        <f t="shared" ref="U97:V101" ca="1" si="551">SUMIFS(NET_AMT_T, CHANNEL_COUNT, $A$2, IS_JJCC, $B$2, CUST_GROUP, $A97, RECENCY_GROUP, $B97, TIMEFRAME, U$1)</f>
        <v>84183886.340000048</v>
      </c>
      <c r="V97" s="118">
        <f t="shared" ca="1" si="551"/>
        <v>73058245.239999965</v>
      </c>
      <c r="W97" s="115">
        <f t="shared" ref="W97:W101" ca="1" si="552">IF(U$9 = 0, 0, IFERROR((U97 - V97) / V97, 0))</f>
        <v>0.15228453767883146</v>
      </c>
      <c r="X97" s="119">
        <f t="shared" ref="X97:Y101" ca="1" si="553">SUMIFS(NET_AMT_T, CHANNEL_COUNT, $A$2, IS_JJCC, $B$2, CUST_GROUP, $A97, RECENCY_GROUP, $B97, TIMEFRAME, X$1)</f>
        <v>89423010.139999941</v>
      </c>
      <c r="Y97" s="118">
        <f t="shared" ca="1" si="553"/>
        <v>82305887.259999976</v>
      </c>
      <c r="Z97" s="115">
        <f t="shared" ref="Z97:Z101" ca="1" si="554">IF(X$9 = 0, 0, IFERROR((X97 - Y97) / Y97, 0))</f>
        <v>8.6471613598154265E-2</v>
      </c>
      <c r="AA97" s="119">
        <f t="shared" ref="AA97:AB101" ca="1" si="555">SUMIFS(NET_AMT_T, CHANNEL_COUNT, $A$2, IS_JJCC, $B$2, CUST_GROUP, $A97, RECENCY_GROUP, $B97, TIMEFRAME, AA$1)</f>
        <v>83273043.050000042</v>
      </c>
      <c r="AB97" s="118">
        <f t="shared" ca="1" si="555"/>
        <v>72803782.60999997</v>
      </c>
      <c r="AC97" s="115">
        <f t="shared" ref="AC97:AC101" ca="1" si="556">IF(AA$9 = 0, 0, IFERROR((AA97 - AB97) / AB97, 0))</f>
        <v>0.14380105077894767</v>
      </c>
      <c r="AD97" s="141"/>
      <c r="AE97" s="119">
        <f t="shared" ref="AE97:AF101" ca="1" si="557">SUMIFS(NET_AMT_T, CHANNEL_COUNT, $A$2, IS_JJCC, $B$2, CUST_GROUP, $A97, RECENCY_GROUP, $B97, TIMEFRAME, AE$1)</f>
        <v>18907666.169999998</v>
      </c>
      <c r="AF97" s="118">
        <f t="shared" ca="1" si="557"/>
        <v>14877274.790000007</v>
      </c>
      <c r="AG97" s="115">
        <f t="shared" ref="AG97:AG101" ca="1" si="558">IF(AE$9 = 0, 0, IFERROR((AE97 - AF97) / AF97, 0))</f>
        <v>0.27090925165333923</v>
      </c>
      <c r="AH97" s="119">
        <f t="shared" ref="AH97:AI101" ca="1" si="559">SUMIFS(NET_AMT_T, CHANNEL_COUNT, $A$2, IS_JJCC, $B$2, CUST_GROUP, $A97, RECENCY_GROUP, $B97, TIMEFRAME, AH$1)</f>
        <v>37112494.810000017</v>
      </c>
      <c r="AI97" s="118">
        <f t="shared" ca="1" si="559"/>
        <v>32860227.849999994</v>
      </c>
      <c r="AJ97" s="115">
        <f t="shared" ref="AJ97:AJ101" ca="1" si="560">IF(AH$9 = 0, 0, IFERROR((AH97 - AI97) / AI97, 0))</f>
        <v>0.12940467057656219</v>
      </c>
      <c r="AK97" s="119">
        <f t="shared" ref="AK97:AL101" ca="1" si="561">SUMIFS(NET_AMT_T, CHANNEL_COUNT, $A$2, IS_JJCC, $B$2, CUST_GROUP, $A97, RECENCY_GROUP, $B97, TIMEFRAME, AK$1)</f>
        <v>29751124.809999995</v>
      </c>
      <c r="AL97" s="118">
        <f t="shared" ca="1" si="561"/>
        <v>26607137.280000001</v>
      </c>
      <c r="AM97" s="115">
        <f t="shared" ref="AM97:AM101" ca="1" si="562">IF(AK$9 = 0, 0, IFERROR((AK97 - AL97) / AL97, 0))</f>
        <v>0.11816331448642015</v>
      </c>
      <c r="AN97" s="119">
        <f t="shared" ref="AN97:AO101" ca="1" si="563">SUMIFS(NET_AMT_T, CHANNEL_COUNT, $A$2, IS_JJCC, $B$2, CUST_GROUP, $A97, RECENCY_GROUP, $B97, TIMEFRAME, AN$1)</f>
        <v>29977005.329999994</v>
      </c>
      <c r="AO97" s="118">
        <f t="shared" ca="1" si="563"/>
        <v>27390866.350000005</v>
      </c>
      <c r="AP97" s="115">
        <f t="shared" ref="AP97:AP101" ca="1" si="564">IF(AN$9 = 0, 0, IFERROR((AN97 - AO97) / AO97, 0))</f>
        <v>9.4416107433563851E-2</v>
      </c>
      <c r="AQ97" s="119">
        <f t="shared" ref="AQ97:AR101" ca="1" si="565">SUMIFS(NET_AMT_T, CHANNEL_COUNT, $A$2, IS_JJCC, $B$2, CUST_GROUP, $A97, RECENCY_GROUP, $B97, TIMEFRAME, AQ$1)</f>
        <v>36905811.63000001</v>
      </c>
      <c r="AR97" s="118">
        <f t="shared" ca="1" si="565"/>
        <v>29920332.670000006</v>
      </c>
      <c r="AS97" s="115">
        <f t="shared" ref="AS97:AS101" ca="1" si="566">IF(AQ$9 = 0, 0, IFERROR((AQ97 - AR97) / AR97, 0))</f>
        <v>0.23346929451102266</v>
      </c>
      <c r="AT97" s="119">
        <f t="shared" ref="AT97:AU101" ca="1" si="567">SUMIFS(NET_AMT_T, CHANNEL_COUNT, $A$2, IS_JJCC, $B$2, CUST_GROUP, $A97, RECENCY_GROUP, $B97, TIMEFRAME, AT$1)</f>
        <v>20344749.800000001</v>
      </c>
      <c r="AU97" s="118">
        <f t="shared" ca="1" si="567"/>
        <v>17325096.520000003</v>
      </c>
      <c r="AV97" s="115">
        <f t="shared" ref="AV97:AV101" ca="1" si="568">IF(AT$9 = 0, 0, IFERROR((AT97 - AU97) / AU97, 0))</f>
        <v>0.17429359060217212</v>
      </c>
      <c r="AW97" s="119">
        <f t="shared" ref="AW97:AX101" ca="1" si="569">SUMIFS(NET_AMT_T, CHANNEL_COUNT, $A$2, IS_JJCC, $B$2, CUST_GROUP, $A97, RECENCY_GROUP, $B97, TIMEFRAME, AW$1)</f>
        <v>22584969.060000002</v>
      </c>
      <c r="AX97" s="118">
        <f t="shared" ca="1" si="569"/>
        <v>18791036.839999992</v>
      </c>
      <c r="AY97" s="115">
        <f t="shared" ref="AY97:AY101" ca="1" si="570">IF(AW$9 = 0, 0, IFERROR((AW97 - AX97) / AX97, 0))</f>
        <v>0.20190116449157106</v>
      </c>
      <c r="AZ97" s="119">
        <f t="shared" ref="AZ97:BA101" ca="1" si="571">SUMIFS(NET_AMT_T, CHANNEL_COUNT, $A$2, IS_JJCC, $B$2, CUST_GROUP, $A97, RECENCY_GROUP, $B97, TIMEFRAME, AZ$1)</f>
        <v>37550990.520000003</v>
      </c>
      <c r="BA97" s="118">
        <f t="shared" ca="1" si="571"/>
        <v>34685918.49000001</v>
      </c>
      <c r="BB97" s="115">
        <f t="shared" ref="BB97:BB101" ca="1" si="572">IF(AZ$9 = 0, 0, IFERROR((AZ97 - BA97) / BA97, 0))</f>
        <v>8.2600437143562952E-2</v>
      </c>
      <c r="BC97" s="119">
        <f t="shared" ref="BC97:BD101" ca="1" si="573">SUMIFS(NET_AMT_T, CHANNEL_COUNT, $A$2, IS_JJCC, $B$2, CUST_GROUP, $A97, RECENCY_GROUP, $B97, TIMEFRAME, BC$1)</f>
        <v>31525140.759999998</v>
      </c>
      <c r="BD97" s="118">
        <f t="shared" ca="1" si="573"/>
        <v>30181586.499999993</v>
      </c>
      <c r="BE97" s="115">
        <f t="shared" ref="BE97:BE101" ca="1" si="574">IF(BC$9 = 0, 0, IFERROR((BC97 - BD97) / BD97, 0))</f>
        <v>4.4515693699534509E-2</v>
      </c>
      <c r="BF97" s="119">
        <f t="shared" ref="BF97:BG101" ca="1" si="575">SUMIFS(NET_AMT_T, CHANNEL_COUNT, $A$2, IS_JJCC, $B$2, CUST_GROUP, $A97, RECENCY_GROUP, $B97, TIMEFRAME, BF$1)</f>
        <v>31017359.659999996</v>
      </c>
      <c r="BG97" s="118">
        <f t="shared" ca="1" si="575"/>
        <v>28183215.530000005</v>
      </c>
      <c r="BH97" s="115">
        <f t="shared" ref="BH97:BH101" ca="1" si="576">IF(BF$9 = 0, 0, IFERROR((BF97 - BG97) / BG97, 0))</f>
        <v>0.10056141844365304</v>
      </c>
      <c r="BI97" s="119">
        <f t="shared" ref="BI97:BJ101" ca="1" si="577">SUMIFS(NET_AMT_T, CHANNEL_COUNT, $A$2, IS_JJCC, $B$2, CUST_GROUP, $A97, RECENCY_GROUP, $B97, TIMEFRAME, BI$1)</f>
        <v>36508032.280000001</v>
      </c>
      <c r="BJ97" s="118">
        <f t="shared" ca="1" si="577"/>
        <v>30222743.079999983</v>
      </c>
      <c r="BK97" s="115">
        <f t="shared" ref="BK97:BK101" ca="1" si="578">IF(BI$9 = 0, 0, IFERROR((BI97 - BJ97) / BJ97, 0))</f>
        <v>0.20796554380794549</v>
      </c>
      <c r="BL97" s="119">
        <f t="shared" ref="BL97:BM101" ca="1" si="579">SUMIFS(NET_AMT_T, CHANNEL_COUNT, $A$2, IS_JJCC, $B$2, CUST_GROUP, $A97, RECENCY_GROUP, $B97, TIMEFRAME, BL$1)</f>
        <v>19371581.700000003</v>
      </c>
      <c r="BM97" s="118">
        <f t="shared" ca="1" si="579"/>
        <v>17746507.59</v>
      </c>
      <c r="BN97" s="115">
        <f t="shared" ref="BN97:BN101" ca="1" si="580">IF(BL$9 = 0, 0, IFERROR((BL97 - BM97) / BM97, 0))</f>
        <v>9.1571488179213248E-2</v>
      </c>
      <c r="BO97" s="158" t="str">
        <f t="shared" ref="BO97:BO105" si="581">E97</f>
        <v>Total Active</v>
      </c>
      <c r="BP97" s="248" t="str">
        <f>$D97</f>
        <v>NET $</v>
      </c>
    </row>
    <row r="98" spans="1:68" ht="15" hidden="1" thickTop="1" x14ac:dyDescent="0.2">
      <c r="A98" s="6">
        <f>A$30</f>
        <v>5</v>
      </c>
      <c r="B98" s="3" t="str">
        <f t="shared" ref="B98" si="582">B$30</f>
        <v>&gt;= 0</v>
      </c>
      <c r="D98" s="237"/>
      <c r="E98" s="136" t="str">
        <f>$E$30</f>
        <v>Elite</v>
      </c>
      <c r="F98" s="120">
        <f t="shared" ca="1" si="543"/>
        <v>112830869.11999999</v>
      </c>
      <c r="G98" s="111">
        <f t="shared" ca="1" si="543"/>
        <v>95008824.910000026</v>
      </c>
      <c r="H98" s="108">
        <f t="shared" ca="1" si="544"/>
        <v>0.18758304006898763</v>
      </c>
      <c r="I98" s="141"/>
      <c r="J98" s="120">
        <f t="shared" ca="1" si="545"/>
        <v>127072581.09000002</v>
      </c>
      <c r="K98" s="111">
        <f t="shared" ca="1" si="545"/>
        <v>111894302.79000002</v>
      </c>
      <c r="L98" s="108">
        <f t="shared" ca="1" si="546"/>
        <v>0.13564835672184444</v>
      </c>
      <c r="M98" s="141"/>
      <c r="N98" s="120">
        <f t="shared" ca="1" si="547"/>
        <v>127072581.09000002</v>
      </c>
      <c r="O98" s="111">
        <f t="shared" ca="1" si="547"/>
        <v>111894302.79000002</v>
      </c>
      <c r="P98" s="108">
        <f t="shared" ca="1" si="548"/>
        <v>0.13564835672184444</v>
      </c>
      <c r="Q98" s="141"/>
      <c r="R98" s="120">
        <f t="shared" ca="1" si="549"/>
        <v>22554848.34</v>
      </c>
      <c r="S98" s="111">
        <f t="shared" ca="1" si="549"/>
        <v>20126680.470000003</v>
      </c>
      <c r="T98" s="108">
        <f t="shared" ca="1" si="550"/>
        <v>0.12064423011133525</v>
      </c>
      <c r="U98" s="120">
        <f t="shared" ca="1" si="551"/>
        <v>22312406.600000005</v>
      </c>
      <c r="V98" s="111">
        <f t="shared" ca="1" si="551"/>
        <v>19781810.169999998</v>
      </c>
      <c r="W98" s="108">
        <f t="shared" ca="1" si="552"/>
        <v>0.12792542281281064</v>
      </c>
      <c r="X98" s="120">
        <f t="shared" ca="1" si="553"/>
        <v>24995512.289999999</v>
      </c>
      <c r="Y98" s="111">
        <f t="shared" ca="1" si="553"/>
        <v>22963670.449999992</v>
      </c>
      <c r="Z98" s="108">
        <f t="shared" ca="1" si="554"/>
        <v>8.8480708884237105E-2</v>
      </c>
      <c r="AA98" s="120">
        <f t="shared" ca="1" si="555"/>
        <v>23546058.190000001</v>
      </c>
      <c r="AB98" s="111">
        <f t="shared" ca="1" si="555"/>
        <v>20379721.139999997</v>
      </c>
      <c r="AC98" s="108">
        <f t="shared" ca="1" si="556"/>
        <v>0.15536704492905565</v>
      </c>
      <c r="AD98" s="141"/>
      <c r="AE98" s="120">
        <f t="shared" ca="1" si="557"/>
        <v>4343777.4600000018</v>
      </c>
      <c r="AF98" s="111">
        <f t="shared" ca="1" si="557"/>
        <v>3506027.69</v>
      </c>
      <c r="AG98" s="108">
        <f t="shared" ca="1" si="558"/>
        <v>0.23894556577218645</v>
      </c>
      <c r="AH98" s="120">
        <f t="shared" ca="1" si="559"/>
        <v>8551197.6899999995</v>
      </c>
      <c r="AI98" s="111">
        <f t="shared" ca="1" si="559"/>
        <v>7707972.3699999982</v>
      </c>
      <c r="AJ98" s="108">
        <f t="shared" ca="1" si="560"/>
        <v>0.10939651564941993</v>
      </c>
      <c r="AK98" s="120">
        <f t="shared" ca="1" si="561"/>
        <v>6710125.6800000006</v>
      </c>
      <c r="AL98" s="111">
        <f t="shared" ca="1" si="561"/>
        <v>6323380.6800000006</v>
      </c>
      <c r="AM98" s="108">
        <f t="shared" ca="1" si="562"/>
        <v>6.1161112950738873E-2</v>
      </c>
      <c r="AN98" s="120">
        <f t="shared" ca="1" si="563"/>
        <v>6776639.120000001</v>
      </c>
      <c r="AO98" s="111">
        <f t="shared" ca="1" si="563"/>
        <v>6303422.5399999991</v>
      </c>
      <c r="AP98" s="108">
        <f t="shared" ca="1" si="564"/>
        <v>7.5072958697768338E-2</v>
      </c>
      <c r="AQ98" s="120">
        <f t="shared" ca="1" si="565"/>
        <v>8525167.200000003</v>
      </c>
      <c r="AR98" s="111">
        <f t="shared" ca="1" si="565"/>
        <v>6955369.1100000003</v>
      </c>
      <c r="AS98" s="108">
        <f t="shared" ca="1" si="566"/>
        <v>0.2256958710851224</v>
      </c>
      <c r="AT98" s="120">
        <f t="shared" ca="1" si="567"/>
        <v>4704568.5900000008</v>
      </c>
      <c r="AU98" s="111">
        <f t="shared" ca="1" si="567"/>
        <v>4048594.65</v>
      </c>
      <c r="AV98" s="108">
        <f t="shared" ca="1" si="568"/>
        <v>0.16202509678265786</v>
      </c>
      <c r="AW98" s="120">
        <f t="shared" ca="1" si="569"/>
        <v>5208473.6199999992</v>
      </c>
      <c r="AX98" s="111">
        <f t="shared" ca="1" si="569"/>
        <v>4340606.1300000008</v>
      </c>
      <c r="AY98" s="108">
        <f t="shared" ca="1" si="570"/>
        <v>0.1999415436479601</v>
      </c>
      <c r="AZ98" s="120">
        <f t="shared" ca="1" si="571"/>
        <v>8800357.0800000001</v>
      </c>
      <c r="BA98" s="111">
        <f t="shared" ca="1" si="571"/>
        <v>8268524.4799999977</v>
      </c>
      <c r="BB98" s="108">
        <f t="shared" ca="1" si="572"/>
        <v>6.4320133693309522E-2</v>
      </c>
      <c r="BC98" s="120">
        <f t="shared" ca="1" si="573"/>
        <v>7268863.7200000007</v>
      </c>
      <c r="BD98" s="111">
        <f t="shared" ca="1" si="573"/>
        <v>6922798.3300000001</v>
      </c>
      <c r="BE98" s="108">
        <f t="shared" ca="1" si="574"/>
        <v>4.9989234627899469E-2</v>
      </c>
      <c r="BF98" s="120">
        <f t="shared" ca="1" si="575"/>
        <v>7218857.1500000004</v>
      </c>
      <c r="BG98" s="111">
        <f t="shared" ca="1" si="575"/>
        <v>6512744.9199999999</v>
      </c>
      <c r="BH98" s="108">
        <f t="shared" ca="1" si="576"/>
        <v>0.10842006537544548</v>
      </c>
      <c r="BI98" s="120">
        <f t="shared" ca="1" si="577"/>
        <v>8756374.0600000005</v>
      </c>
      <c r="BJ98" s="111">
        <f t="shared" ca="1" si="577"/>
        <v>7322391.4599999972</v>
      </c>
      <c r="BK98" s="108">
        <f t="shared" ca="1" si="578"/>
        <v>0.19583528248024096</v>
      </c>
      <c r="BL98" s="120">
        <f t="shared" ca="1" si="579"/>
        <v>4494952.99</v>
      </c>
      <c r="BM98" s="111">
        <f t="shared" ca="1" si="579"/>
        <v>4032357.19</v>
      </c>
      <c r="BN98" s="108">
        <f t="shared" ca="1" si="580"/>
        <v>0.11472093820140976</v>
      </c>
      <c r="BO98" s="152" t="str">
        <f t="shared" si="581"/>
        <v>Elite</v>
      </c>
      <c r="BP98" s="249"/>
    </row>
    <row r="99" spans="1:68" hidden="1" x14ac:dyDescent="0.2">
      <c r="A99" s="6">
        <f>A$31</f>
        <v>30</v>
      </c>
      <c r="B99" s="3" t="str">
        <f t="shared" ref="B99:B100" si="583">B$31</f>
        <v>&gt;= 0</v>
      </c>
      <c r="D99" s="237"/>
      <c r="E99" s="79" t="str">
        <f>$E$31</f>
        <v>High Value</v>
      </c>
      <c r="F99" s="29">
        <f t="shared" ca="1" si="543"/>
        <v>141270460.06999996</v>
      </c>
      <c r="G99" s="12">
        <f t="shared" ca="1" si="543"/>
        <v>115331990.33999999</v>
      </c>
      <c r="H99" s="13">
        <f t="shared" ca="1" si="544"/>
        <v>0.224902645428498</v>
      </c>
      <c r="I99" s="141"/>
      <c r="J99" s="29">
        <f t="shared" ca="1" si="545"/>
        <v>159619350.45000002</v>
      </c>
      <c r="K99" s="12">
        <f t="shared" ca="1" si="545"/>
        <v>140215752.14000002</v>
      </c>
      <c r="L99" s="13">
        <f t="shared" ca="1" si="546"/>
        <v>0.13838386924335191</v>
      </c>
      <c r="M99" s="141"/>
      <c r="N99" s="29">
        <f t="shared" ca="1" si="547"/>
        <v>159619350.45000002</v>
      </c>
      <c r="O99" s="12">
        <f t="shared" ca="1" si="547"/>
        <v>140215752.14000002</v>
      </c>
      <c r="P99" s="13">
        <f t="shared" ca="1" si="548"/>
        <v>0.13838386924335191</v>
      </c>
      <c r="Q99" s="141"/>
      <c r="R99" s="29">
        <f t="shared" ca="1" si="549"/>
        <v>37783786.809999995</v>
      </c>
      <c r="S99" s="12">
        <f t="shared" ca="1" si="549"/>
        <v>33311772.879999999</v>
      </c>
      <c r="T99" s="13">
        <f t="shared" ca="1" si="550"/>
        <v>0.13424725084761072</v>
      </c>
      <c r="U99" s="29">
        <f t="shared" ca="1" si="551"/>
        <v>38193585.090000004</v>
      </c>
      <c r="V99" s="12">
        <f t="shared" ca="1" si="551"/>
        <v>33102644.649999995</v>
      </c>
      <c r="W99" s="13">
        <f t="shared" ca="1" si="552"/>
        <v>0.15379255929027441</v>
      </c>
      <c r="X99" s="29">
        <f t="shared" ca="1" si="553"/>
        <v>40407477.130000003</v>
      </c>
      <c r="Y99" s="12">
        <f t="shared" ca="1" si="553"/>
        <v>37319559.619999997</v>
      </c>
      <c r="Z99" s="13">
        <f t="shared" ca="1" si="554"/>
        <v>8.2742603113278801E-2</v>
      </c>
      <c r="AA99" s="29">
        <f t="shared" ca="1" si="555"/>
        <v>37680706.82</v>
      </c>
      <c r="AB99" s="12">
        <f t="shared" ca="1" si="555"/>
        <v>33087921.709999993</v>
      </c>
      <c r="AC99" s="13">
        <f t="shared" ca="1" si="556"/>
        <v>0.13880548770193543</v>
      </c>
      <c r="AD99" s="141"/>
      <c r="AE99" s="29">
        <f t="shared" ca="1" si="557"/>
        <v>8267441.4900000012</v>
      </c>
      <c r="AF99" s="12">
        <f t="shared" ca="1" si="557"/>
        <v>6516786.2499999991</v>
      </c>
      <c r="AG99" s="13">
        <f t="shared" ca="1" si="558"/>
        <v>0.26863781821906502</v>
      </c>
      <c r="AH99" s="29">
        <f t="shared" ca="1" si="559"/>
        <v>16218115.029999999</v>
      </c>
      <c r="AI99" s="12">
        <f t="shared" ca="1" si="559"/>
        <v>14313008.630000001</v>
      </c>
      <c r="AJ99" s="13">
        <f t="shared" ca="1" si="560"/>
        <v>0.13310314059385839</v>
      </c>
      <c r="AK99" s="29">
        <f t="shared" ca="1" si="561"/>
        <v>12929053.790000003</v>
      </c>
      <c r="AL99" s="12">
        <f t="shared" ca="1" si="561"/>
        <v>11615785.799999999</v>
      </c>
      <c r="AM99" s="13">
        <f t="shared" ca="1" si="562"/>
        <v>0.1130589021364361</v>
      </c>
      <c r="AN99" s="29">
        <f t="shared" ca="1" si="563"/>
        <v>12878562.960000003</v>
      </c>
      <c r="AO99" s="12">
        <f t="shared" ca="1" si="563"/>
        <v>11896411.42</v>
      </c>
      <c r="AP99" s="13">
        <f t="shared" ca="1" si="564"/>
        <v>8.2558639351429125E-2</v>
      </c>
      <c r="AQ99" s="29">
        <f t="shared" ca="1" si="565"/>
        <v>16136976.030000003</v>
      </c>
      <c r="AR99" s="12">
        <f t="shared" ca="1" si="565"/>
        <v>13165030.780000001</v>
      </c>
      <c r="AS99" s="13">
        <f t="shared" ca="1" si="566"/>
        <v>0.22574540839774637</v>
      </c>
      <c r="AT99" s="29">
        <f t="shared" ca="1" si="567"/>
        <v>8749942.2800000012</v>
      </c>
      <c r="AU99" s="12">
        <f t="shared" ca="1" si="567"/>
        <v>7416265.6799999988</v>
      </c>
      <c r="AV99" s="13">
        <f t="shared" ca="1" si="568"/>
        <v>0.17983128673459317</v>
      </c>
      <c r="AW99" s="29">
        <f t="shared" ca="1" si="569"/>
        <v>9783201.5699999984</v>
      </c>
      <c r="AX99" s="12">
        <f t="shared" ca="1" si="569"/>
        <v>8118889.0999999978</v>
      </c>
      <c r="AY99" s="13">
        <f t="shared" ca="1" si="570"/>
        <v>0.20499263501456144</v>
      </c>
      <c r="AZ99" s="29">
        <f t="shared" ca="1" si="571"/>
        <v>16454091.749999998</v>
      </c>
      <c r="BA99" s="12">
        <f t="shared" ca="1" si="571"/>
        <v>15355382.310000001</v>
      </c>
      <c r="BB99" s="13">
        <f t="shared" ca="1" si="572"/>
        <v>7.155207326127444E-2</v>
      </c>
      <c r="BC99" s="29">
        <f t="shared" ca="1" si="573"/>
        <v>13705387.999999998</v>
      </c>
      <c r="BD99" s="12">
        <f t="shared" ca="1" si="573"/>
        <v>13182084.800000004</v>
      </c>
      <c r="BE99" s="13">
        <f t="shared" ca="1" si="574"/>
        <v>3.9698060507090162E-2</v>
      </c>
      <c r="BF99" s="29">
        <f t="shared" ca="1" si="575"/>
        <v>13453713.190000001</v>
      </c>
      <c r="BG99" s="12">
        <f t="shared" ca="1" si="575"/>
        <v>12199827.609999999</v>
      </c>
      <c r="BH99" s="13">
        <f t="shared" ca="1" si="576"/>
        <v>0.10277895885776389</v>
      </c>
      <c r="BI99" s="29">
        <f t="shared" ca="1" si="577"/>
        <v>16021111.57</v>
      </c>
      <c r="BJ99" s="12">
        <f t="shared" ca="1" si="577"/>
        <v>13236237.440000003</v>
      </c>
      <c r="BK99" s="13">
        <f t="shared" ca="1" si="578"/>
        <v>0.21039771631657858</v>
      </c>
      <c r="BL99" s="29">
        <f t="shared" ca="1" si="579"/>
        <v>8270310.1500000013</v>
      </c>
      <c r="BM99" s="12">
        <f t="shared" ca="1" si="579"/>
        <v>7601226.1699999999</v>
      </c>
      <c r="BN99" s="13">
        <f t="shared" ca="1" si="580"/>
        <v>8.8023164294294562E-2</v>
      </c>
      <c r="BO99" s="159" t="str">
        <f t="shared" si="581"/>
        <v>High Value</v>
      </c>
      <c r="BP99" s="249"/>
    </row>
    <row r="100" spans="1:68" hidden="1" x14ac:dyDescent="0.2">
      <c r="A100" s="6">
        <f>A$32</f>
        <v>70</v>
      </c>
      <c r="B100" s="3" t="str">
        <f t="shared" si="583"/>
        <v>&gt;= 0</v>
      </c>
      <c r="D100" s="237"/>
      <c r="E100" s="79" t="str">
        <f>$E$32</f>
        <v>Opportunity</v>
      </c>
      <c r="F100" s="29">
        <f t="shared" ca="1" si="543"/>
        <v>43469042.579999998</v>
      </c>
      <c r="G100" s="12">
        <f t="shared" ca="1" si="543"/>
        <v>35208122.909999996</v>
      </c>
      <c r="H100" s="13">
        <f t="shared" ca="1" si="544"/>
        <v>0.23463107337806105</v>
      </c>
      <c r="I100" s="141"/>
      <c r="J100" s="29">
        <f t="shared" ca="1" si="545"/>
        <v>49534036.189999998</v>
      </c>
      <c r="K100" s="12">
        <f t="shared" ca="1" si="545"/>
        <v>43091566.290000007</v>
      </c>
      <c r="L100" s="13">
        <f t="shared" ca="1" si="546"/>
        <v>0.14950651495568995</v>
      </c>
      <c r="M100" s="141"/>
      <c r="N100" s="29">
        <f t="shared" ca="1" si="547"/>
        <v>49533701.419999994</v>
      </c>
      <c r="O100" s="12">
        <f t="shared" ca="1" si="547"/>
        <v>43092223.890000008</v>
      </c>
      <c r="P100" s="13">
        <f t="shared" ca="1" si="548"/>
        <v>0.1494812044614573</v>
      </c>
      <c r="Q100" s="141"/>
      <c r="R100" s="29">
        <f t="shared" ca="1" si="549"/>
        <v>18967354.43</v>
      </c>
      <c r="S100" s="12">
        <f t="shared" ca="1" si="549"/>
        <v>16659353.060000001</v>
      </c>
      <c r="T100" s="13">
        <f t="shared" ca="1" si="550"/>
        <v>0.13854087620855063</v>
      </c>
      <c r="U100" s="29">
        <f t="shared" ca="1" si="551"/>
        <v>19484361.200000003</v>
      </c>
      <c r="V100" s="12">
        <f t="shared" ca="1" si="551"/>
        <v>16806156.799999997</v>
      </c>
      <c r="W100" s="13">
        <f t="shared" ca="1" si="552"/>
        <v>0.15935852746536355</v>
      </c>
      <c r="X100" s="29">
        <f t="shared" ca="1" si="553"/>
        <v>19816524.27</v>
      </c>
      <c r="Y100" s="12">
        <f t="shared" ca="1" si="553"/>
        <v>18255739.450000003</v>
      </c>
      <c r="Z100" s="13">
        <f t="shared" ca="1" si="554"/>
        <v>8.5495568353983947E-2</v>
      </c>
      <c r="AA100" s="29">
        <f t="shared" ca="1" si="555"/>
        <v>18411116.389999997</v>
      </c>
      <c r="AB100" s="12">
        <f t="shared" ca="1" si="555"/>
        <v>16054790.780000001</v>
      </c>
      <c r="AC100" s="13">
        <f t="shared" ca="1" si="556"/>
        <v>0.14676775563686265</v>
      </c>
      <c r="AD100" s="141"/>
      <c r="AE100" s="29">
        <f t="shared" ca="1" si="557"/>
        <v>4925669.9300000006</v>
      </c>
      <c r="AF100" s="12">
        <f t="shared" ca="1" si="557"/>
        <v>3902664.0300000003</v>
      </c>
      <c r="AG100" s="13">
        <f t="shared" ca="1" si="558"/>
        <v>0.2621301480568391</v>
      </c>
      <c r="AH100" s="29">
        <f t="shared" ca="1" si="559"/>
        <v>9862130.4000000022</v>
      </c>
      <c r="AI100" s="12">
        <f t="shared" ca="1" si="559"/>
        <v>8681493.1999999993</v>
      </c>
      <c r="AJ100" s="13">
        <f t="shared" ca="1" si="560"/>
        <v>0.13599471574774752</v>
      </c>
      <c r="AK100" s="29">
        <f t="shared" ca="1" si="561"/>
        <v>8024211.8699999992</v>
      </c>
      <c r="AL100" s="12">
        <f t="shared" ca="1" si="561"/>
        <v>6965386.7700000014</v>
      </c>
      <c r="AM100" s="13">
        <f t="shared" ca="1" si="562"/>
        <v>0.15201239140952938</v>
      </c>
      <c r="AN100" s="29">
        <f t="shared" ca="1" si="563"/>
        <v>8120074.3000000017</v>
      </c>
      <c r="AO100" s="12">
        <f t="shared" ca="1" si="563"/>
        <v>7387613.7500000009</v>
      </c>
      <c r="AP100" s="13">
        <f t="shared" ca="1" si="564"/>
        <v>9.9147109579192691E-2</v>
      </c>
      <c r="AQ100" s="29">
        <f t="shared" ca="1" si="565"/>
        <v>9745689.7300000004</v>
      </c>
      <c r="AR100" s="12">
        <f t="shared" ca="1" si="565"/>
        <v>7927301.1099999994</v>
      </c>
      <c r="AS100" s="13">
        <f t="shared" ca="1" si="566"/>
        <v>0.22938306426965044</v>
      </c>
      <c r="AT100" s="29">
        <f t="shared" ca="1" si="567"/>
        <v>5436112.2500000009</v>
      </c>
      <c r="AU100" s="12">
        <f t="shared" ca="1" si="567"/>
        <v>4705657.1999999993</v>
      </c>
      <c r="AV100" s="13">
        <f t="shared" ca="1" si="568"/>
        <v>0.15522912506248898</v>
      </c>
      <c r="AW100" s="29">
        <f t="shared" ca="1" si="569"/>
        <v>6068667.3799999999</v>
      </c>
      <c r="AX100" s="12">
        <f t="shared" ca="1" si="569"/>
        <v>5063307.45</v>
      </c>
      <c r="AY100" s="13">
        <f t="shared" ca="1" si="570"/>
        <v>0.19855794654539488</v>
      </c>
      <c r="AZ100" s="29">
        <f t="shared" ca="1" si="571"/>
        <v>9795245.6099999994</v>
      </c>
      <c r="BA100" s="12">
        <f t="shared" ca="1" si="571"/>
        <v>8940121.8400000017</v>
      </c>
      <c r="BB100" s="13">
        <f t="shared" ca="1" si="572"/>
        <v>9.5650124830960637E-2</v>
      </c>
      <c r="BC100" s="29">
        <f t="shared" ca="1" si="573"/>
        <v>8383139.2199999997</v>
      </c>
      <c r="BD100" s="12">
        <f t="shared" ca="1" si="573"/>
        <v>8034350.6499999985</v>
      </c>
      <c r="BE100" s="13">
        <f t="shared" ca="1" si="574"/>
        <v>4.3412166731856702E-2</v>
      </c>
      <c r="BF100" s="29">
        <f t="shared" ca="1" si="575"/>
        <v>8268880.990000003</v>
      </c>
      <c r="BG100" s="12">
        <f t="shared" ca="1" si="575"/>
        <v>7503244.9400000013</v>
      </c>
      <c r="BH100" s="13">
        <f t="shared" ca="1" si="576"/>
        <v>0.10204065789167767</v>
      </c>
      <c r="BI100" s="29">
        <f t="shared" ca="1" si="577"/>
        <v>9493606.5700000022</v>
      </c>
      <c r="BJ100" s="12">
        <f t="shared" ca="1" si="577"/>
        <v>7735651.5800000001</v>
      </c>
      <c r="BK100" s="13">
        <f t="shared" ca="1" si="578"/>
        <v>0.22725364137974813</v>
      </c>
      <c r="BL100" s="29">
        <f t="shared" ca="1" si="579"/>
        <v>5258621.4799999995</v>
      </c>
      <c r="BM100" s="12">
        <f t="shared" ca="1" si="579"/>
        <v>4852259.75</v>
      </c>
      <c r="BN100" s="13">
        <f t="shared" ca="1" si="580"/>
        <v>8.374690369780792E-2</v>
      </c>
      <c r="BO100" s="159" t="str">
        <f t="shared" si="581"/>
        <v>Opportunity</v>
      </c>
      <c r="BP100" s="249"/>
    </row>
    <row r="101" spans="1:68" hidden="1" x14ac:dyDescent="0.2">
      <c r="A101" s="6">
        <f>A$33</f>
        <v>100</v>
      </c>
      <c r="B101" s="3" t="str">
        <f t="shared" ref="B101" si="584">B$33</f>
        <v>&gt;= 0</v>
      </c>
      <c r="D101" s="237"/>
      <c r="E101" s="78" t="str">
        <f>$E$33</f>
        <v>Marginal</v>
      </c>
      <c r="F101" s="121">
        <f t="shared" ca="1" si="543"/>
        <v>5548193.6699999999</v>
      </c>
      <c r="G101" s="104">
        <f t="shared" ca="1" si="543"/>
        <v>4631216.4200000009</v>
      </c>
      <c r="H101" s="48">
        <f t="shared" ca="1" si="544"/>
        <v>0.19799922241595413</v>
      </c>
      <c r="I101" s="141"/>
      <c r="J101" s="121">
        <f t="shared" ca="1" si="545"/>
        <v>6251443.8000000017</v>
      </c>
      <c r="K101" s="104">
        <f t="shared" ca="1" si="545"/>
        <v>5496965.2599999988</v>
      </c>
      <c r="L101" s="48">
        <f t="shared" ca="1" si="546"/>
        <v>0.13725364893428543</v>
      </c>
      <c r="M101" s="141"/>
      <c r="N101" s="121">
        <f t="shared" ca="1" si="547"/>
        <v>6251778.5700000012</v>
      </c>
      <c r="O101" s="104">
        <f t="shared" ca="1" si="547"/>
        <v>5496307.6599999992</v>
      </c>
      <c r="P101" s="48">
        <f t="shared" ca="1" si="548"/>
        <v>0.13745062262398938</v>
      </c>
      <c r="Q101" s="141"/>
      <c r="R101" s="121">
        <f t="shared" ca="1" si="549"/>
        <v>4110344.2700000005</v>
      </c>
      <c r="S101" s="104">
        <f t="shared" ca="1" si="549"/>
        <v>3450352.8400000003</v>
      </c>
      <c r="T101" s="48">
        <f t="shared" ca="1" si="550"/>
        <v>0.1912823008559322</v>
      </c>
      <c r="U101" s="121">
        <f t="shared" ca="1" si="551"/>
        <v>4193533.4499999993</v>
      </c>
      <c r="V101" s="104">
        <f t="shared" ca="1" si="551"/>
        <v>3367633.62</v>
      </c>
      <c r="W101" s="48">
        <f t="shared" ca="1" si="552"/>
        <v>0.24524634303894349</v>
      </c>
      <c r="X101" s="121">
        <f t="shared" ca="1" si="553"/>
        <v>4203496.4499999993</v>
      </c>
      <c r="Y101" s="104">
        <f t="shared" ca="1" si="553"/>
        <v>3766917.74</v>
      </c>
      <c r="Z101" s="48">
        <f t="shared" ca="1" si="554"/>
        <v>0.11589812683300034</v>
      </c>
      <c r="AA101" s="121">
        <f t="shared" ca="1" si="555"/>
        <v>3635161.65</v>
      </c>
      <c r="AB101" s="104">
        <f t="shared" ca="1" si="555"/>
        <v>3281348.98</v>
      </c>
      <c r="AC101" s="48">
        <f t="shared" ca="1" si="556"/>
        <v>0.10782537064984778</v>
      </c>
      <c r="AD101" s="141"/>
      <c r="AE101" s="121">
        <f t="shared" ca="1" si="557"/>
        <v>1370777.2900000003</v>
      </c>
      <c r="AF101" s="104">
        <f t="shared" ca="1" si="557"/>
        <v>951796.82000000007</v>
      </c>
      <c r="AG101" s="48">
        <f t="shared" ca="1" si="558"/>
        <v>0.4401994850119379</v>
      </c>
      <c r="AH101" s="121">
        <f t="shared" ca="1" si="559"/>
        <v>2481051.69</v>
      </c>
      <c r="AI101" s="104">
        <f t="shared" ca="1" si="559"/>
        <v>2157753.6499999994</v>
      </c>
      <c r="AJ101" s="48">
        <f t="shared" ca="1" si="560"/>
        <v>0.14983083912290016</v>
      </c>
      <c r="AK101" s="121">
        <f t="shared" ca="1" si="561"/>
        <v>2087733.47</v>
      </c>
      <c r="AL101" s="104">
        <f t="shared" ca="1" si="561"/>
        <v>1702584.0299999998</v>
      </c>
      <c r="AM101" s="48">
        <f t="shared" ca="1" si="562"/>
        <v>0.22621464386694631</v>
      </c>
      <c r="AN101" s="121">
        <f t="shared" ca="1" si="563"/>
        <v>2201728.9500000002</v>
      </c>
      <c r="AO101" s="104">
        <f t="shared" ca="1" si="563"/>
        <v>1803418.6400000004</v>
      </c>
      <c r="AP101" s="48">
        <f t="shared" ca="1" si="564"/>
        <v>0.22086403077213382</v>
      </c>
      <c r="AQ101" s="121">
        <f t="shared" ca="1" si="565"/>
        <v>2497978.6699999995</v>
      </c>
      <c r="AR101" s="104">
        <f t="shared" ca="1" si="565"/>
        <v>1872631.6699999997</v>
      </c>
      <c r="AS101" s="48">
        <f t="shared" ca="1" si="566"/>
        <v>0.33394020298716826</v>
      </c>
      <c r="AT101" s="121">
        <f t="shared" ca="1" si="567"/>
        <v>1454126.6800000002</v>
      </c>
      <c r="AU101" s="104">
        <f t="shared" ca="1" si="567"/>
        <v>1154578.9900000002</v>
      </c>
      <c r="AV101" s="48">
        <f t="shared" ca="1" si="568"/>
        <v>0.25944321921187902</v>
      </c>
      <c r="AW101" s="121">
        <f t="shared" ca="1" si="569"/>
        <v>1524626.49</v>
      </c>
      <c r="AX101" s="104">
        <f t="shared" ca="1" si="569"/>
        <v>1268234.1599999999</v>
      </c>
      <c r="AY101" s="48">
        <f t="shared" ca="1" si="570"/>
        <v>0.20216481946835441</v>
      </c>
      <c r="AZ101" s="121">
        <f t="shared" ca="1" si="571"/>
        <v>2501296.0799999996</v>
      </c>
      <c r="BA101" s="104">
        <f t="shared" ca="1" si="571"/>
        <v>2121889.8599999994</v>
      </c>
      <c r="BB101" s="48">
        <f t="shared" ca="1" si="572"/>
        <v>0.17880580286104025</v>
      </c>
      <c r="BC101" s="121">
        <f t="shared" ca="1" si="573"/>
        <v>2167749.8199999998</v>
      </c>
      <c r="BD101" s="104">
        <f t="shared" ca="1" si="573"/>
        <v>2042352.72</v>
      </c>
      <c r="BE101" s="48">
        <f t="shared" ca="1" si="574"/>
        <v>6.1398356303508567E-2</v>
      </c>
      <c r="BF101" s="121">
        <f t="shared" ca="1" si="575"/>
        <v>2075908.33</v>
      </c>
      <c r="BG101" s="104">
        <f t="shared" ca="1" si="575"/>
        <v>1967398.06</v>
      </c>
      <c r="BH101" s="48">
        <f t="shared" ca="1" si="576"/>
        <v>5.5154201992046292E-2</v>
      </c>
      <c r="BI101" s="121">
        <f t="shared" ca="1" si="577"/>
        <v>2236940.0800000005</v>
      </c>
      <c r="BJ101" s="104">
        <f t="shared" ca="1" si="577"/>
        <v>1928462.5999999996</v>
      </c>
      <c r="BK101" s="48">
        <f t="shared" ca="1" si="578"/>
        <v>0.15996031242711214</v>
      </c>
      <c r="BL101" s="121">
        <f t="shared" ca="1" si="579"/>
        <v>1347697.0799999998</v>
      </c>
      <c r="BM101" s="104">
        <f t="shared" ca="1" si="579"/>
        <v>1260664.48</v>
      </c>
      <c r="BN101" s="48">
        <f t="shared" ca="1" si="580"/>
        <v>6.9037084316042496E-2</v>
      </c>
      <c r="BO101" s="154" t="str">
        <f t="shared" si="581"/>
        <v>Marginal</v>
      </c>
      <c r="BP101" s="249"/>
    </row>
    <row r="102" spans="1:68" hidden="1" x14ac:dyDescent="0.2">
      <c r="A102" s="6"/>
      <c r="C102" s="3">
        <f>ROW($C$22)</f>
        <v>22</v>
      </c>
      <c r="D102" s="237"/>
      <c r="E102" s="76" t="str">
        <f>E98 &amp; " %"</f>
        <v>Elite %</v>
      </c>
      <c r="F102" s="33">
        <f t="shared" ref="F102:G104" ca="1" si="585">IFERROR(F98 / INDIRECT(ADDRESS($C102, COLUMN(F98))), 0)</f>
        <v>0.37223344916606232</v>
      </c>
      <c r="G102" s="8">
        <f t="shared" ca="1" si="585"/>
        <v>0.37976163644754279</v>
      </c>
      <c r="H102" s="20">
        <f t="shared" ref="H102:H105" ca="1" si="586">IF(F$9 = 0, 0, IFERROR((F102 - G102) * 10000, 0))</f>
        <v>-75.2818728148047</v>
      </c>
      <c r="I102" s="88"/>
      <c r="J102" s="33">
        <f ca="1">IFERROR(J98 / INDIRECT(ADDRESS($C102, COLUMN(J98))), 0)</f>
        <v>0.37103930598607909</v>
      </c>
      <c r="K102" s="8">
        <f ca="1">IFERROR(K98 / INDIRECT(ADDRESS($C102, COLUMN(K98))), 0)</f>
        <v>0.372114495448226</v>
      </c>
      <c r="L102" s="20">
        <f t="shared" ref="L102:L105" ca="1" si="587">IF(J$9 = 0, 0, IFERROR((J102 - K102) * 10000, 0))</f>
        <v>-10.751894621469082</v>
      </c>
      <c r="M102" s="88"/>
      <c r="N102" s="33">
        <f ca="1">IFERROR(N98 / INDIRECT(ADDRESS($C102, COLUMN(N98))), 0)</f>
        <v>0.37103930598607909</v>
      </c>
      <c r="O102" s="8">
        <f ca="1">IFERROR(O98 / INDIRECT(ADDRESS($C102, COLUMN(O98))), 0)</f>
        <v>0.372114495448226</v>
      </c>
      <c r="P102" s="20">
        <f t="shared" ref="P102:P105" ca="1" si="588">IF(N$9 = 0, 0, IFERROR((N102 - O102) * 10000, 0))</f>
        <v>-10.751894621469082</v>
      </c>
      <c r="Q102" s="88"/>
      <c r="R102" s="33">
        <f ca="1">IFERROR(R98 / INDIRECT(ADDRESS($C102, COLUMN(R98))), 0)</f>
        <v>0.27038887108798532</v>
      </c>
      <c r="S102" s="8">
        <f ca="1">IFERROR(S98 / INDIRECT(ADDRESS($C102, COLUMN(S98))), 0)</f>
        <v>0.2736530822149707</v>
      </c>
      <c r="T102" s="20">
        <f t="shared" ref="T102:T105" ca="1" si="589">IF(R$9 = 0, 0, IFERROR((R102 - S102) * 10000, 0))</f>
        <v>-32.642111269853835</v>
      </c>
      <c r="U102" s="33">
        <f ca="1">IFERROR(U98 / INDIRECT(ADDRESS($C102, COLUMN(U98))), 0)</f>
        <v>0.26504367486534353</v>
      </c>
      <c r="V102" s="8">
        <f ca="1">IFERROR(V98 / INDIRECT(ADDRESS($C102, COLUMN(V98))), 0)</f>
        <v>0.27076766085765913</v>
      </c>
      <c r="W102" s="20">
        <f t="shared" ref="W102:W105" ca="1" si="590">IF(U$9 = 0, 0, IFERROR((U102 - V102) * 10000, 0))</f>
        <v>-57.239859923156054</v>
      </c>
      <c r="X102" s="33">
        <f ca="1">IFERROR(X98 / INDIRECT(ADDRESS($C102, COLUMN(X98))), 0)</f>
        <v>0.27951991608051696</v>
      </c>
      <c r="Y102" s="8">
        <f ca="1">IFERROR(Y98 / INDIRECT(ADDRESS($C102, COLUMN(Y98))), 0)</f>
        <v>0.27900398397333309</v>
      </c>
      <c r="Z102" s="20">
        <f t="shared" ref="Z102:Z105" ca="1" si="591">IF(X$9 = 0, 0, IFERROR((X102 - Y102) * 10000, 0))</f>
        <v>5.1593210718386961</v>
      </c>
      <c r="AA102" s="33">
        <f ca="1">IFERROR(AA98 / INDIRECT(ADDRESS($C102, COLUMN(AA98))), 0)</f>
        <v>0.28275726846996724</v>
      </c>
      <c r="AB102" s="8">
        <f ca="1">IFERROR(AB98 / INDIRECT(ADDRESS($C102, COLUMN(AB98))), 0)</f>
        <v>0.27992667976019064</v>
      </c>
      <c r="AC102" s="20">
        <f t="shared" ref="AC102:AC105" ca="1" si="592">IF(AA$9 = 0, 0, IFERROR((AA102 - AB102) * 10000, 0))</f>
        <v>28.305887097765936</v>
      </c>
      <c r="AD102" s="88"/>
      <c r="AE102" s="33">
        <f ca="1">IFERROR(AE98 / INDIRECT(ADDRESS($C102, COLUMN(AE98))), 0)</f>
        <v>0.22973631017941767</v>
      </c>
      <c r="AF102" s="8">
        <f ca="1">IFERROR(AF98 / INDIRECT(ADDRESS($C102, COLUMN(AF98))), 0)</f>
        <v>0.2356633012086751</v>
      </c>
      <c r="AG102" s="20">
        <f t="shared" ref="AG102:AG105" ca="1" si="593">IF(AE$9 = 0, 0, IFERROR((AE102 - AF102) * 10000, 0))</f>
        <v>-59.269910292574224</v>
      </c>
      <c r="AH102" s="33">
        <f ca="1">IFERROR(AH98 / INDIRECT(ADDRESS($C102, COLUMN(AH98))), 0)</f>
        <v>0.23041290362662081</v>
      </c>
      <c r="AI102" s="8">
        <f ca="1">IFERROR(AI98 / INDIRECT(ADDRESS($C102, COLUMN(AI98))), 0)</f>
        <v>0.23456843954902765</v>
      </c>
      <c r="AJ102" s="20">
        <f t="shared" ref="AJ102:AJ105" ca="1" si="594">IF(AH$9 = 0, 0, IFERROR((AH102 - AI102) * 10000, 0))</f>
        <v>-41.555359224068333</v>
      </c>
      <c r="AK102" s="33">
        <f ca="1">IFERROR(AK98 / INDIRECT(ADDRESS($C102, COLUMN(AK98))), 0)</f>
        <v>0.22554191556967898</v>
      </c>
      <c r="AL102" s="8">
        <f ca="1">IFERROR(AL98 / INDIRECT(ADDRESS($C102, COLUMN(AL98))), 0)</f>
        <v>0.2376573102719001</v>
      </c>
      <c r="AM102" s="20">
        <f t="shared" ref="AM102:AM105" ca="1" si="595">IF(AK$9 = 0, 0, IFERROR((AK102 - AL102) * 10000, 0))</f>
        <v>-121.15394702221116</v>
      </c>
      <c r="AN102" s="33">
        <f ca="1">IFERROR(AN98 / INDIRECT(ADDRESS($C102, COLUMN(AN98))), 0)</f>
        <v>0.22606124412361381</v>
      </c>
      <c r="AO102" s="8">
        <f ca="1">IFERROR(AO98 / INDIRECT(ADDRESS($C102, COLUMN(AO98))), 0)</f>
        <v>0.23012862972112591</v>
      </c>
      <c r="AP102" s="20">
        <f t="shared" ref="AP102:AP105" ca="1" si="596">IF(AN$9 = 0, 0, IFERROR((AN102 - AO102) * 10000, 0))</f>
        <v>-40.673855975121022</v>
      </c>
      <c r="AQ102" s="33">
        <f ca="1">IFERROR(AQ98 / INDIRECT(ADDRESS($C102, COLUMN(AQ98))), 0)</f>
        <v>0.23099796003592188</v>
      </c>
      <c r="AR102" s="8">
        <f ca="1">IFERROR(AR98 / INDIRECT(ADDRESS($C102, COLUMN(AR98))), 0)</f>
        <v>0.23246296044608783</v>
      </c>
      <c r="AS102" s="20">
        <f t="shared" ref="AS102:AS105" ca="1" si="597">IF(AQ$9 = 0, 0, IFERROR((AQ102 - AR102) * 10000, 0))</f>
        <v>-14.650004101659508</v>
      </c>
      <c r="AT102" s="33">
        <f ca="1">IFERROR(AT98 / INDIRECT(ADDRESS($C102, COLUMN(AT98))), 0)</f>
        <v>0.23124239109590822</v>
      </c>
      <c r="AU102" s="8">
        <f ca="1">IFERROR(AU98 / INDIRECT(ADDRESS($C102, COLUMN(AU98))), 0)</f>
        <v>0.23368381499787449</v>
      </c>
      <c r="AV102" s="20">
        <f t="shared" ref="AV102:AV105" ca="1" si="598">IF(AT$9 = 0, 0, IFERROR((AT102 - AU102) * 10000, 0))</f>
        <v>-24.414239019662777</v>
      </c>
      <c r="AW102" s="33">
        <f ca="1">IFERROR(AW98 / INDIRECT(ADDRESS($C102, COLUMN(AW98))), 0)</f>
        <v>0.23061681449122157</v>
      </c>
      <c r="AX102" s="8">
        <f ca="1">IFERROR(AX98 / INDIRECT(ADDRESS($C102, COLUMN(AX98))), 0)</f>
        <v>0.23099343410153214</v>
      </c>
      <c r="AY102" s="20">
        <f t="shared" ref="AY102:AY105" ca="1" si="599">IF(AW$9 = 0, 0, IFERROR((AW102 - AX102) * 10000, 0))</f>
        <v>-3.7661961031057456</v>
      </c>
      <c r="AZ102" s="33">
        <f ca="1">IFERROR(AZ98 / INDIRECT(ADDRESS($C102, COLUMN(AZ98))), 0)</f>
        <v>0.23435752181591185</v>
      </c>
      <c r="BA102" s="8">
        <f ca="1">IFERROR(BA98 / INDIRECT(ADDRESS($C102, COLUMN(BA98))), 0)</f>
        <v>0.23838274550474489</v>
      </c>
      <c r="BB102" s="20">
        <f t="shared" ref="BB102:BB105" ca="1" si="600">IF(AZ$9 = 0, 0, IFERROR((AZ102 - BA102) * 10000, 0))</f>
        <v>-40.252236888330408</v>
      </c>
      <c r="BC102" s="33">
        <f ca="1">IFERROR(BC98 / INDIRECT(ADDRESS($C102, COLUMN(BC98))), 0)</f>
        <v>0.23057355319481851</v>
      </c>
      <c r="BD102" s="8">
        <f ca="1">IFERROR(BD98 / INDIRECT(ADDRESS($C102, COLUMN(BD98))), 0)</f>
        <v>0.22937158489001239</v>
      </c>
      <c r="BE102" s="20">
        <f t="shared" ref="BE102:BE105" ca="1" si="601">IF(BC$9 = 0, 0, IFERROR((BC102 - BD102) * 10000, 0))</f>
        <v>12.019683048061225</v>
      </c>
      <c r="BF102" s="33">
        <f ca="1">IFERROR(BF98 / INDIRECT(ADDRESS($C102, COLUMN(BF98))), 0)</f>
        <v>0.23273603005317833</v>
      </c>
      <c r="BG102" s="8">
        <f ca="1">IFERROR(BG98 / INDIRECT(ADDRESS($C102, COLUMN(BG98))), 0)</f>
        <v>0.23108594237827193</v>
      </c>
      <c r="BH102" s="20">
        <f t="shared" ref="BH102:BH105" ca="1" si="602">IF(BF$9 = 0, 0, IFERROR((BF102 - BG102) * 10000, 0))</f>
        <v>16.50087674906403</v>
      </c>
      <c r="BI102" s="33">
        <f ca="1">IFERROR(BI98 / INDIRECT(ADDRESS($C102, COLUMN(BI98))), 0)</f>
        <v>0.23984787766271801</v>
      </c>
      <c r="BJ102" s="8">
        <f ca="1">IFERROR(BJ98 / INDIRECT(ADDRESS($C102, COLUMN(BJ98))), 0)</f>
        <v>0.24228083601205669</v>
      </c>
      <c r="BK102" s="20">
        <f t="shared" ref="BK102:BK105" ca="1" si="603">IF(BI$9 = 0, 0, IFERROR((BI102 - BJ102) * 10000, 0))</f>
        <v>-24.329583493386821</v>
      </c>
      <c r="BL102" s="33">
        <f ca="1">IFERROR(BL98 / INDIRECT(ADDRESS($C102, COLUMN(BL98))), 0)</f>
        <v>0.23203851185781074</v>
      </c>
      <c r="BM102" s="8">
        <f ca="1">IFERROR(BM98 / INDIRECT(ADDRESS($C102, COLUMN(BM98))), 0)</f>
        <v>0.22721975969357472</v>
      </c>
      <c r="BN102" s="20">
        <f t="shared" ref="BN102:BN105" ca="1" si="604">IF(BL$9 = 0, 0, IFERROR((BL102 - BM102) * 10000, 0))</f>
        <v>48.187521642360231</v>
      </c>
      <c r="BO102" s="155" t="str">
        <f t="shared" si="581"/>
        <v>Elite %</v>
      </c>
      <c r="BP102" s="249"/>
    </row>
    <row r="103" spans="1:68" hidden="1" x14ac:dyDescent="0.2">
      <c r="A103" s="6"/>
      <c r="C103" s="3">
        <f t="shared" ref="C103:C105" si="605">ROW($C$22)</f>
        <v>22</v>
      </c>
      <c r="D103" s="237"/>
      <c r="E103" s="79" t="str">
        <f>E99 &amp; " %"</f>
        <v>High Value %</v>
      </c>
      <c r="F103" s="28">
        <f t="shared" ca="1" si="585"/>
        <v>0.46605677176168658</v>
      </c>
      <c r="G103" s="10">
        <f t="shared" ca="1" si="585"/>
        <v>0.46099575937035536</v>
      </c>
      <c r="H103" s="18">
        <f t="shared" ca="1" si="586"/>
        <v>50.610123913312208</v>
      </c>
      <c r="I103" s="88"/>
      <c r="J103" s="28">
        <f t="shared" ref="J103:K105" ca="1" si="606">IFERROR(J99 / INDIRECT(ADDRESS($C103, COLUMN(J99))), 0)</f>
        <v>0.46607263742419935</v>
      </c>
      <c r="K103" s="10">
        <f t="shared" ca="1" si="606"/>
        <v>0.46630000420479506</v>
      </c>
      <c r="L103" s="18">
        <f t="shared" ca="1" si="587"/>
        <v>-2.2736678059570581</v>
      </c>
      <c r="M103" s="88"/>
      <c r="N103" s="28">
        <f t="shared" ref="N103:O105" ca="1" si="607">IFERROR(N99 / INDIRECT(ADDRESS($C103, COLUMN(N99))), 0)</f>
        <v>0.46607263742419935</v>
      </c>
      <c r="O103" s="10">
        <f t="shared" ca="1" si="607"/>
        <v>0.46630000420479506</v>
      </c>
      <c r="P103" s="18">
        <f t="shared" ca="1" si="588"/>
        <v>-2.2736678059570581</v>
      </c>
      <c r="Q103" s="88"/>
      <c r="R103" s="28">
        <f t="shared" ref="R103:S105" ca="1" si="608">IFERROR(R99 / INDIRECT(ADDRESS($C103, COLUMN(R99))), 0)</f>
        <v>0.45295429643243657</v>
      </c>
      <c r="S103" s="10">
        <f t="shared" ca="1" si="608"/>
        <v>0.45292463087714879</v>
      </c>
      <c r="T103" s="18">
        <f t="shared" ca="1" si="589"/>
        <v>0.29665555287772261</v>
      </c>
      <c r="U103" s="28">
        <f t="shared" ref="U103:V105" ca="1" si="609">IFERROR(U99 / INDIRECT(ADDRESS($C103, COLUMN(U99))), 0)</f>
        <v>0.45369234838772571</v>
      </c>
      <c r="V103" s="10">
        <f t="shared" ca="1" si="609"/>
        <v>0.4530993666937409</v>
      </c>
      <c r="W103" s="18">
        <f t="shared" ca="1" si="590"/>
        <v>5.9298169398480649</v>
      </c>
      <c r="X103" s="28">
        <f t="shared" ref="X103:Y105" ca="1" si="610">IFERROR(X99 / INDIRECT(ADDRESS($C103, COLUMN(X99))), 0)</f>
        <v>0.45186889891917509</v>
      </c>
      <c r="Y103" s="10">
        <f t="shared" ca="1" si="610"/>
        <v>0.45342515417043583</v>
      </c>
      <c r="Z103" s="18">
        <f t="shared" ca="1" si="591"/>
        <v>-15.562552512607407</v>
      </c>
      <c r="AA103" s="28">
        <f t="shared" ref="AA103:AB105" ca="1" si="611">IFERROR(AA99 / INDIRECT(ADDRESS($C103, COLUMN(AA99))), 0)</f>
        <v>0.45249585507971873</v>
      </c>
      <c r="AB103" s="10">
        <f t="shared" ca="1" si="611"/>
        <v>0.45448080475773522</v>
      </c>
      <c r="AC103" s="18">
        <f t="shared" ca="1" si="592"/>
        <v>-19.849496780164898</v>
      </c>
      <c r="AD103" s="88"/>
      <c r="AE103" s="28">
        <f t="shared" ref="AE103:AF105" ca="1" si="612">IFERROR(AE99 / INDIRECT(ADDRESS($C103, COLUMN(AE99))), 0)</f>
        <v>0.43725340904937299</v>
      </c>
      <c r="AF103" s="10">
        <f t="shared" ca="1" si="612"/>
        <v>0.43803628970948089</v>
      </c>
      <c r="AG103" s="18">
        <f t="shared" ca="1" si="593"/>
        <v>-7.8288066010789858</v>
      </c>
      <c r="AH103" s="28">
        <f t="shared" ref="AH103:AI105" ca="1" si="613">IFERROR(AH99 / INDIRECT(ADDRESS($C103, COLUMN(AH99))), 0)</f>
        <v>0.43699878202825654</v>
      </c>
      <c r="AI103" s="10">
        <f t="shared" ca="1" si="613"/>
        <v>0.43557240976343392</v>
      </c>
      <c r="AJ103" s="18">
        <f t="shared" ca="1" si="594"/>
        <v>14.263722648226175</v>
      </c>
      <c r="AK103" s="28">
        <f t="shared" ref="AK103:AL105" ca="1" si="614">IFERROR(AK99 / INDIRECT(ADDRESS($C103, COLUMN(AK99))), 0)</f>
        <v>0.43457361268083111</v>
      </c>
      <c r="AL103" s="10">
        <f t="shared" ca="1" si="614"/>
        <v>0.43656653768353082</v>
      </c>
      <c r="AM103" s="18">
        <f t="shared" ca="1" si="595"/>
        <v>-19.929250026997082</v>
      </c>
      <c r="AN103" s="28">
        <f t="shared" ref="AN103:AO105" ca="1" si="615">IFERROR(AN99 / INDIRECT(ADDRESS($C103, COLUMN(AN99))), 0)</f>
        <v>0.4296147269624549</v>
      </c>
      <c r="AO103" s="10">
        <f t="shared" ca="1" si="615"/>
        <v>0.43432037774884025</v>
      </c>
      <c r="AP103" s="18">
        <f t="shared" ca="1" si="596"/>
        <v>-47.056507863853511</v>
      </c>
      <c r="AQ103" s="28">
        <f t="shared" ref="AQ103:AR105" ca="1" si="616">IFERROR(AQ99 / INDIRECT(ADDRESS($C103, COLUMN(AQ99))), 0)</f>
        <v>0.43724755850871388</v>
      </c>
      <c r="AR103" s="10">
        <f t="shared" ca="1" si="616"/>
        <v>0.44000282099804605</v>
      </c>
      <c r="AS103" s="18">
        <f t="shared" ca="1" si="597"/>
        <v>-27.552624893321664</v>
      </c>
      <c r="AT103" s="28">
        <f t="shared" ref="AT103:AU105" ca="1" si="617">IFERROR(AT99 / INDIRECT(ADDRESS($C103, COLUMN(AT99))), 0)</f>
        <v>0.43008355305504914</v>
      </c>
      <c r="AU103" s="10">
        <f t="shared" ca="1" si="617"/>
        <v>0.42806489830741778</v>
      </c>
      <c r="AV103" s="18">
        <f t="shared" ca="1" si="598"/>
        <v>20.186547476313542</v>
      </c>
      <c r="AW103" s="28">
        <f t="shared" ref="AW103:AX105" ca="1" si="618">IFERROR(AW99 / INDIRECT(ADDRESS($C103, COLUMN(AW99))), 0)</f>
        <v>0.43317312253160983</v>
      </c>
      <c r="AX103" s="10">
        <f t="shared" ca="1" si="618"/>
        <v>0.43206179462740074</v>
      </c>
      <c r="AY103" s="18">
        <f t="shared" ca="1" si="599"/>
        <v>11.113279042090918</v>
      </c>
      <c r="AZ103" s="28">
        <f t="shared" ref="AZ103:BA105" ca="1" si="619">IFERROR(AZ99 / INDIRECT(ADDRESS($C103, COLUMN(AZ99))), 0)</f>
        <v>0.43817996601811071</v>
      </c>
      <c r="BA103" s="10">
        <f t="shared" ca="1" si="619"/>
        <v>0.44269787217619666</v>
      </c>
      <c r="BB103" s="18">
        <f t="shared" ca="1" si="600"/>
        <v>-45.179061580859489</v>
      </c>
      <c r="BC103" s="28">
        <f t="shared" ref="BC103:BD105" ca="1" si="620">IFERROR(BC99 / INDIRECT(ADDRESS($C103, COLUMN(BC99))), 0)</f>
        <v>0.43474470437225732</v>
      </c>
      <c r="BD103" s="10">
        <f t="shared" ca="1" si="620"/>
        <v>0.43675917433962619</v>
      </c>
      <c r="BE103" s="18">
        <f t="shared" ca="1" si="601"/>
        <v>-20.144699673688706</v>
      </c>
      <c r="BF103" s="28">
        <f t="shared" ref="BF103:BG105" ca="1" si="621">IFERROR(BF99 / INDIRECT(ADDRESS($C103, COLUMN(BF99))), 0)</f>
        <v>0.43374785402349758</v>
      </c>
      <c r="BG103" s="10">
        <f t="shared" ca="1" si="621"/>
        <v>0.43287564532917572</v>
      </c>
      <c r="BH103" s="18">
        <f t="shared" ca="1" si="602"/>
        <v>8.7220869432186312</v>
      </c>
      <c r="BI103" s="28">
        <f t="shared" ref="BI103:BJ105" ca="1" si="622">IFERROR(BI99 / INDIRECT(ADDRESS($C103, COLUMN(BI99))), 0)</f>
        <v>0.438837991791104</v>
      </c>
      <c r="BJ103" s="10">
        <f t="shared" ca="1" si="622"/>
        <v>0.43795619097060501</v>
      </c>
      <c r="BK103" s="18">
        <f t="shared" ca="1" si="603"/>
        <v>8.8180082049899013</v>
      </c>
      <c r="BL103" s="28">
        <f t="shared" ref="BL103:BM105" ca="1" si="623">IFERROR(BL99 / INDIRECT(ADDRESS($C103, COLUMN(BL99))), 0)</f>
        <v>0.42693003999771478</v>
      </c>
      <c r="BM103" s="10">
        <f t="shared" ca="1" si="623"/>
        <v>0.42832236886333758</v>
      </c>
      <c r="BN103" s="18">
        <f t="shared" ca="1" si="604"/>
        <v>-13.923288656227939</v>
      </c>
      <c r="BO103" s="159" t="str">
        <f t="shared" si="581"/>
        <v>High Value %</v>
      </c>
      <c r="BP103" s="249"/>
    </row>
    <row r="104" spans="1:68" hidden="1" x14ac:dyDescent="0.2">
      <c r="A104" s="6"/>
      <c r="C104" s="3">
        <f t="shared" si="605"/>
        <v>22</v>
      </c>
      <c r="D104" s="238"/>
      <c r="E104" s="79" t="str">
        <f>E100 &amp; " %"</f>
        <v>Opportunity %</v>
      </c>
      <c r="F104" s="28">
        <f t="shared" ca="1" si="585"/>
        <v>0.14340607120814694</v>
      </c>
      <c r="G104" s="10">
        <f t="shared" ca="1" si="585"/>
        <v>0.14073107824682196</v>
      </c>
      <c r="H104" s="18">
        <f t="shared" ca="1" si="586"/>
        <v>26.74992961324979</v>
      </c>
      <c r="I104" s="88"/>
      <c r="J104" s="28">
        <f t="shared" ca="1" si="606"/>
        <v>0.14463446207651848</v>
      </c>
      <c r="K104" s="10">
        <f t="shared" ca="1" si="606"/>
        <v>0.14330485152734854</v>
      </c>
      <c r="L104" s="18">
        <f t="shared" ca="1" si="587"/>
        <v>13.296105491699405</v>
      </c>
      <c r="M104" s="88"/>
      <c r="N104" s="28">
        <f t="shared" ca="1" si="607"/>
        <v>0.14463348458139402</v>
      </c>
      <c r="O104" s="10">
        <f t="shared" ca="1" si="607"/>
        <v>0.14330703843486847</v>
      </c>
      <c r="P104" s="18">
        <f t="shared" ca="1" si="588"/>
        <v>13.264461465255506</v>
      </c>
      <c r="Q104" s="88"/>
      <c r="R104" s="28">
        <f t="shared" ca="1" si="608"/>
        <v>0.22738177949785307</v>
      </c>
      <c r="S104" s="10">
        <f t="shared" ca="1" si="608"/>
        <v>0.22650944945301271</v>
      </c>
      <c r="T104" s="18">
        <f t="shared" ca="1" si="589"/>
        <v>8.723300448403581</v>
      </c>
      <c r="U104" s="28">
        <f t="shared" ca="1" si="609"/>
        <v>0.23145000839361335</v>
      </c>
      <c r="V104" s="10">
        <f t="shared" ca="1" si="609"/>
        <v>0.23003778348071374</v>
      </c>
      <c r="W104" s="18">
        <f t="shared" ca="1" si="590"/>
        <v>14.122249128996067</v>
      </c>
      <c r="X104" s="28">
        <f t="shared" ca="1" si="610"/>
        <v>0.22160430787305649</v>
      </c>
      <c r="Y104" s="10">
        <f t="shared" ca="1" si="610"/>
        <v>0.22180356785816646</v>
      </c>
      <c r="Z104" s="18">
        <f t="shared" ca="1" si="591"/>
        <v>-1.99259985109973</v>
      </c>
      <c r="AA104" s="28">
        <f t="shared" ca="1" si="611"/>
        <v>0.22109335405150643</v>
      </c>
      <c r="AB104" s="10">
        <f t="shared" ca="1" si="611"/>
        <v>0.22052138232986254</v>
      </c>
      <c r="AC104" s="18">
        <f t="shared" ca="1" si="592"/>
        <v>5.7197172164388803</v>
      </c>
      <c r="AD104" s="88"/>
      <c r="AE104" s="28">
        <f t="shared" ca="1" si="612"/>
        <v>0.26051178848372913</v>
      </c>
      <c r="AF104" s="10">
        <f t="shared" ca="1" si="612"/>
        <v>0.26232385198821745</v>
      </c>
      <c r="AG104" s="18">
        <f t="shared" ca="1" si="593"/>
        <v>-18.120635044883148</v>
      </c>
      <c r="AH104" s="28">
        <f t="shared" ca="1" si="613"/>
        <v>0.26573612069169322</v>
      </c>
      <c r="AI104" s="10">
        <f t="shared" ca="1" si="613"/>
        <v>0.26419455274714415</v>
      </c>
      <c r="AJ104" s="18">
        <f t="shared" ca="1" si="594"/>
        <v>15.415679445490715</v>
      </c>
      <c r="AK104" s="28">
        <f t="shared" ca="1" si="614"/>
        <v>0.26971120995408177</v>
      </c>
      <c r="AL104" s="10">
        <f t="shared" ca="1" si="614"/>
        <v>0.26178640327592584</v>
      </c>
      <c r="AM104" s="18">
        <f t="shared" ca="1" si="595"/>
        <v>79.248066781559274</v>
      </c>
      <c r="AN104" s="28">
        <f t="shared" ca="1" si="615"/>
        <v>0.27087676739589794</v>
      </c>
      <c r="AO104" s="10">
        <f t="shared" ca="1" si="615"/>
        <v>0.26971084651362259</v>
      </c>
      <c r="AP104" s="18">
        <f t="shared" ca="1" si="596"/>
        <v>11.659208822753509</v>
      </c>
      <c r="AQ104" s="28">
        <f t="shared" ca="1" si="616"/>
        <v>0.26406924274435739</v>
      </c>
      <c r="AR104" s="10">
        <f t="shared" ca="1" si="616"/>
        <v>0.26494695755667202</v>
      </c>
      <c r="AS104" s="18">
        <f t="shared" ca="1" si="597"/>
        <v>-8.7771481231463397</v>
      </c>
      <c r="AT104" s="28">
        <f t="shared" ca="1" si="617"/>
        <v>0.26719975932070694</v>
      </c>
      <c r="AU104" s="10">
        <f t="shared" ca="1" si="617"/>
        <v>0.27160929202142181</v>
      </c>
      <c r="AV104" s="18">
        <f t="shared" ca="1" si="598"/>
        <v>-44.09532700714869</v>
      </c>
      <c r="AW104" s="28">
        <f t="shared" ca="1" si="618"/>
        <v>0.26870381641337521</v>
      </c>
      <c r="AX104" s="10">
        <f t="shared" ca="1" si="618"/>
        <v>0.26945332996324445</v>
      </c>
      <c r="AY104" s="18">
        <f t="shared" ca="1" si="599"/>
        <v>-7.4951354986924068</v>
      </c>
      <c r="AZ104" s="28">
        <f t="shared" ca="1" si="619"/>
        <v>0.26085185701780522</v>
      </c>
      <c r="BA104" s="10">
        <f t="shared" ca="1" si="619"/>
        <v>0.25774499362262671</v>
      </c>
      <c r="BB104" s="18">
        <f t="shared" ca="1" si="600"/>
        <v>31.068633951785163</v>
      </c>
      <c r="BC104" s="28">
        <f t="shared" ca="1" si="620"/>
        <v>0.26591916857154108</v>
      </c>
      <c r="BD104" s="10">
        <f t="shared" ca="1" si="620"/>
        <v>0.26620040831849578</v>
      </c>
      <c r="BE104" s="18">
        <f t="shared" ca="1" si="601"/>
        <v>-2.8123974695470899</v>
      </c>
      <c r="BF104" s="28">
        <f t="shared" ca="1" si="621"/>
        <v>0.26658880964209075</v>
      </c>
      <c r="BG104" s="10">
        <f t="shared" ca="1" si="621"/>
        <v>0.26623097467402435</v>
      </c>
      <c r="BH104" s="18">
        <f t="shared" ca="1" si="602"/>
        <v>3.5783496806640613</v>
      </c>
      <c r="BI104" s="28">
        <f t="shared" ca="1" si="622"/>
        <v>0.260041584744649</v>
      </c>
      <c r="BJ104" s="10">
        <f t="shared" ca="1" si="622"/>
        <v>0.25595464844218913</v>
      </c>
      <c r="BK104" s="18">
        <f t="shared" ca="1" si="603"/>
        <v>40.869363024598762</v>
      </c>
      <c r="BL104" s="28">
        <f t="shared" ca="1" si="623"/>
        <v>0.27146061490683532</v>
      </c>
      <c r="BM104" s="10">
        <f t="shared" ca="1" si="623"/>
        <v>0.27342054347268896</v>
      </c>
      <c r="BN104" s="18">
        <f t="shared" ca="1" si="604"/>
        <v>-19.599285658536413</v>
      </c>
      <c r="BO104" s="159" t="str">
        <f t="shared" si="581"/>
        <v>Opportunity %</v>
      </c>
      <c r="BP104" s="250"/>
    </row>
    <row r="105" spans="1:68" hidden="1" x14ac:dyDescent="0.2">
      <c r="A105" s="6"/>
      <c r="C105" s="3">
        <f t="shared" si="605"/>
        <v>22</v>
      </c>
      <c r="D105" s="239"/>
      <c r="E105" s="78" t="str">
        <f t="shared" ref="E105" si="624">E101 &amp; " %"</f>
        <v>Marginal %</v>
      </c>
      <c r="F105" s="30">
        <f t="shared" ref="F105:G105" ca="1" si="625">IFERROR(F101 / INDIRECT(ADDRESS($C105, COLUMN(F101))), 0)</f>
        <v>1.8303707864103829E-2</v>
      </c>
      <c r="G105" s="14">
        <f t="shared" ca="1" si="625"/>
        <v>1.8511525935279886E-2</v>
      </c>
      <c r="H105" s="19">
        <f t="shared" ca="1" si="586"/>
        <v>-2.0781807117605662</v>
      </c>
      <c r="I105" s="88"/>
      <c r="J105" s="30">
        <f t="shared" ca="1" si="606"/>
        <v>1.8253594513203079E-2</v>
      </c>
      <c r="K105" s="14">
        <f t="shared" ca="1" si="606"/>
        <v>1.8280648819629913E-2</v>
      </c>
      <c r="L105" s="19">
        <f t="shared" ca="1" si="587"/>
        <v>-0.27054306426833874</v>
      </c>
      <c r="M105" s="88"/>
      <c r="N105" s="30">
        <f t="shared" ca="1" si="607"/>
        <v>1.8254572008327516E-2</v>
      </c>
      <c r="O105" s="14">
        <f t="shared" ca="1" si="607"/>
        <v>1.8278461912110001E-2</v>
      </c>
      <c r="P105" s="19">
        <f t="shared" ca="1" si="588"/>
        <v>-0.23889903782485511</v>
      </c>
      <c r="Q105" s="88"/>
      <c r="R105" s="30">
        <f t="shared" ca="1" si="608"/>
        <v>4.9275052981724875E-2</v>
      </c>
      <c r="S105" s="14">
        <f t="shared" ca="1" si="608"/>
        <v>4.6912837454868066E-2</v>
      </c>
      <c r="T105" s="19">
        <f t="shared" ca="1" si="589"/>
        <v>23.62215526856809</v>
      </c>
      <c r="U105" s="30">
        <f t="shared" ca="1" si="609"/>
        <v>4.9813968353317022E-2</v>
      </c>
      <c r="V105" s="14">
        <f t="shared" ca="1" si="609"/>
        <v>4.6095188967886599E-2</v>
      </c>
      <c r="W105" s="19">
        <f t="shared" ca="1" si="590"/>
        <v>37.187793854304225</v>
      </c>
      <c r="X105" s="30">
        <f t="shared" ca="1" si="610"/>
        <v>4.7006877127252135E-2</v>
      </c>
      <c r="Y105" s="14">
        <f t="shared" ca="1" si="610"/>
        <v>4.576729399806486E-2</v>
      </c>
      <c r="Z105" s="19">
        <f t="shared" ca="1" si="591"/>
        <v>12.395831291872744</v>
      </c>
      <c r="AA105" s="30">
        <f t="shared" ca="1" si="611"/>
        <v>4.3653522398807043E-2</v>
      </c>
      <c r="AB105" s="14">
        <f t="shared" ca="1" si="611"/>
        <v>4.507113315221193E-2</v>
      </c>
      <c r="AC105" s="19">
        <f t="shared" ca="1" si="592"/>
        <v>-14.176107534048867</v>
      </c>
      <c r="AD105" s="88"/>
      <c r="AE105" s="30">
        <f t="shared" ca="1" si="612"/>
        <v>7.2498492287480468E-2</v>
      </c>
      <c r="AF105" s="14">
        <f t="shared" ca="1" si="612"/>
        <v>6.3976557093626124E-2</v>
      </c>
      <c r="AG105" s="19">
        <f t="shared" ca="1" si="593"/>
        <v>85.21935193854344</v>
      </c>
      <c r="AH105" s="30">
        <f t="shared" ca="1" si="613"/>
        <v>6.6852193653428996E-2</v>
      </c>
      <c r="AI105" s="14">
        <f t="shared" ca="1" si="613"/>
        <v>6.5664597940394379E-2</v>
      </c>
      <c r="AJ105" s="19">
        <f t="shared" ca="1" si="594"/>
        <v>11.875957130346171</v>
      </c>
      <c r="AK105" s="30">
        <f t="shared" ca="1" si="614"/>
        <v>7.0173261795408406E-2</v>
      </c>
      <c r="AL105" s="14">
        <f t="shared" ca="1" si="614"/>
        <v>6.3989748768643162E-2</v>
      </c>
      <c r="AM105" s="19">
        <f t="shared" ca="1" si="595"/>
        <v>61.835130267652445</v>
      </c>
      <c r="AN105" s="30">
        <f t="shared" ca="1" si="615"/>
        <v>7.3447261518033713E-2</v>
      </c>
      <c r="AO105" s="14">
        <f t="shared" ca="1" si="615"/>
        <v>6.5840146016411055E-2</v>
      </c>
      <c r="AP105" s="19">
        <f t="shared" ca="1" si="596"/>
        <v>76.071155016226584</v>
      </c>
      <c r="AQ105" s="30">
        <f t="shared" ca="1" si="616"/>
        <v>6.7685238711006734E-2</v>
      </c>
      <c r="AR105" s="14">
        <f t="shared" ca="1" si="616"/>
        <v>6.2587260999193942E-2</v>
      </c>
      <c r="AS105" s="19">
        <f t="shared" ca="1" si="597"/>
        <v>50.979777118127927</v>
      </c>
      <c r="AT105" s="30">
        <f t="shared" ca="1" si="617"/>
        <v>7.1474296528335785E-2</v>
      </c>
      <c r="AU105" s="14">
        <f t="shared" ca="1" si="617"/>
        <v>6.6641994673285659E-2</v>
      </c>
      <c r="AV105" s="19">
        <f t="shared" ca="1" si="598"/>
        <v>48.323018550501253</v>
      </c>
      <c r="AW105" s="30">
        <f t="shared" ca="1" si="618"/>
        <v>6.7506246563793157E-2</v>
      </c>
      <c r="AX105" s="14">
        <f t="shared" ca="1" si="618"/>
        <v>6.749144130782303E-2</v>
      </c>
      <c r="AY105" s="19">
        <f t="shared" ca="1" si="599"/>
        <v>0.14805255970126718</v>
      </c>
      <c r="AZ105" s="30">
        <f t="shared" ca="1" si="619"/>
        <v>6.661065514817209E-2</v>
      </c>
      <c r="BA105" s="14">
        <f t="shared" ca="1" si="619"/>
        <v>6.1174388696431457E-2</v>
      </c>
      <c r="BB105" s="19">
        <f t="shared" ca="1" si="600"/>
        <v>54.36266451740633</v>
      </c>
      <c r="BC105" s="30">
        <f t="shared" ca="1" si="620"/>
        <v>6.8762573861383139E-2</v>
      </c>
      <c r="BD105" s="14">
        <f t="shared" ca="1" si="620"/>
        <v>6.7668832451865987E-2</v>
      </c>
      <c r="BE105" s="19">
        <f t="shared" ca="1" si="601"/>
        <v>10.937414095171516</v>
      </c>
      <c r="BF105" s="30">
        <f t="shared" ca="1" si="621"/>
        <v>6.6927306281233626E-2</v>
      </c>
      <c r="BG105" s="14">
        <f t="shared" ca="1" si="621"/>
        <v>6.9807437618527826E-2</v>
      </c>
      <c r="BH105" s="19">
        <f t="shared" ca="1" si="602"/>
        <v>-28.801313372942005</v>
      </c>
      <c r="BI105" s="30">
        <f t="shared" ca="1" si="622"/>
        <v>6.1272545801529035E-2</v>
      </c>
      <c r="BJ105" s="14">
        <f t="shared" ca="1" si="622"/>
        <v>6.3808324575149733E-2</v>
      </c>
      <c r="BK105" s="19">
        <f t="shared" ca="1" si="603"/>
        <v>-25.357787736206976</v>
      </c>
      <c r="BL105" s="30">
        <f t="shared" ca="1" si="623"/>
        <v>6.9570833237639018E-2</v>
      </c>
      <c r="BM105" s="14">
        <f t="shared" ca="1" si="623"/>
        <v>7.1037327970398703E-2</v>
      </c>
      <c r="BN105" s="19">
        <f t="shared" ca="1" si="604"/>
        <v>-14.664947327596851</v>
      </c>
      <c r="BO105" s="156" t="str">
        <f t="shared" si="581"/>
        <v>Marginal %</v>
      </c>
      <c r="BP105" s="251"/>
    </row>
    <row r="106" spans="1:68" ht="3.75" hidden="1" customHeight="1" x14ac:dyDescent="0.2">
      <c r="A106" s="6"/>
      <c r="D106" s="144"/>
      <c r="E106" s="144"/>
      <c r="F106" s="144"/>
      <c r="G106" s="144"/>
      <c r="H106" s="160"/>
      <c r="I106" s="138"/>
      <c r="J106" s="144"/>
      <c r="K106" s="144"/>
      <c r="L106" s="160"/>
      <c r="M106" s="138"/>
      <c r="N106" s="144"/>
      <c r="O106" s="144"/>
      <c r="P106" s="160"/>
      <c r="Q106" s="138"/>
      <c r="R106" s="144"/>
      <c r="S106" s="144"/>
      <c r="T106" s="160"/>
      <c r="U106" s="144"/>
      <c r="V106" s="144"/>
      <c r="W106" s="160"/>
      <c r="X106" s="144"/>
      <c r="Y106" s="144"/>
      <c r="Z106" s="160"/>
      <c r="AA106" s="144"/>
      <c r="AB106" s="144"/>
      <c r="AC106" s="160"/>
      <c r="AD106" s="138"/>
      <c r="AE106" s="144"/>
      <c r="AF106" s="144"/>
      <c r="AG106" s="160"/>
      <c r="AH106" s="144"/>
      <c r="AI106" s="144"/>
      <c r="AJ106" s="160"/>
      <c r="AK106" s="144"/>
      <c r="AL106" s="144"/>
      <c r="AM106" s="160"/>
      <c r="AN106" s="144"/>
      <c r="AO106" s="144"/>
      <c r="AP106" s="160"/>
      <c r="AQ106" s="144"/>
      <c r="AR106" s="144"/>
      <c r="AS106" s="160"/>
      <c r="AT106" s="144"/>
      <c r="AU106" s="144"/>
      <c r="AV106" s="160"/>
      <c r="AW106" s="144"/>
      <c r="AX106" s="144"/>
      <c r="AY106" s="160"/>
      <c r="AZ106" s="144"/>
      <c r="BA106" s="144"/>
      <c r="BB106" s="160"/>
      <c r="BC106" s="144"/>
      <c r="BD106" s="144"/>
      <c r="BE106" s="160"/>
      <c r="BF106" s="144"/>
      <c r="BG106" s="144"/>
      <c r="BH106" s="160"/>
      <c r="BI106" s="144"/>
      <c r="BJ106" s="144"/>
      <c r="BK106" s="160"/>
      <c r="BL106" s="144"/>
      <c r="BM106" s="144"/>
      <c r="BN106" s="160"/>
      <c r="BO106" s="144"/>
      <c r="BP106" s="144"/>
    </row>
    <row r="107" spans="1:68" ht="15" hidden="1" thickBot="1" x14ac:dyDescent="0.25">
      <c r="A107" s="6" t="str">
        <f>A$29</f>
        <v>&gt;= 1</v>
      </c>
      <c r="B107" s="3" t="str">
        <f t="shared" ref="B107" si="626">B$29</f>
        <v>&gt;= 0</v>
      </c>
      <c r="D107" s="236" t="s">
        <v>164</v>
      </c>
      <c r="E107" s="135" t="str">
        <f>$E$29</f>
        <v>Total Active</v>
      </c>
      <c r="F107" s="123">
        <f t="shared" ref="F107:G111" ca="1" si="627">SUMIFS(SHIPPED_UNITS_T, CHANNEL_COUNT, $A$2, IS_JJCC, $B$2, CUST_GROUP, $A107, RECENCY_GROUP, $B107, TIMEFRAME, F$1)</f>
        <v>7817222</v>
      </c>
      <c r="G107" s="117">
        <f t="shared" ca="1" si="627"/>
        <v>6492979</v>
      </c>
      <c r="H107" s="115">
        <f t="shared" ref="H107:H111" ca="1" si="628">IF(F$9 = 0, 0, IFERROR((F107 - G107) / G107, 0))</f>
        <v>0.20394998967346115</v>
      </c>
      <c r="I107" s="141"/>
      <c r="J107" s="123">
        <f t="shared" ref="J107:K111" ca="1" si="629">SUMIFS(SHIPPED_UNITS_T, CHANNEL_COUNT, $A$2, IS_JJCC, $B$2, CUST_GROUP, $A107, RECENCY_GROUP, $B107, TIMEFRAME, J$1)</f>
        <v>8982873</v>
      </c>
      <c r="K107" s="117">
        <f t="shared" ca="1" si="629"/>
        <v>7721625</v>
      </c>
      <c r="L107" s="115">
        <f t="shared" ref="L107:L111" ca="1" si="630">IF(J$9 = 0, 0, IFERROR((J107 - K107) / K107, 0))</f>
        <v>0.16333971152445242</v>
      </c>
      <c r="M107" s="141"/>
      <c r="N107" s="123">
        <f t="shared" ref="N107:O111" ca="1" si="631">SUMIFS(SHIPPED_UNITS_T, CHANNEL_COUNT, $A$2, IS_JJCC, $B$2, CUST_GROUP, $A107, RECENCY_GROUP, $B107, TIMEFRAME, N$1)</f>
        <v>8982873</v>
      </c>
      <c r="O107" s="117">
        <f t="shared" ca="1" si="631"/>
        <v>7721625</v>
      </c>
      <c r="P107" s="115">
        <f t="shared" ref="P107:P111" ca="1" si="632">IF(N$9 = 0, 0, IFERROR((N107 - O107) / O107, 0))</f>
        <v>0.16333971152445242</v>
      </c>
      <c r="Q107" s="141"/>
      <c r="R107" s="123">
        <f t="shared" ref="R107:S111" ca="1" si="633">SUMIFS(SHIPPED_UNITS_T, CHANNEL_COUNT, $A$2, IS_JJCC, $B$2, CUST_GROUP, $A107, RECENCY_GROUP, $B107, TIMEFRAME, R$1)</f>
        <v>2018342</v>
      </c>
      <c r="S107" s="117">
        <f t="shared" ca="1" si="633"/>
        <v>1689703</v>
      </c>
      <c r="T107" s="115">
        <f t="shared" ref="T107:T111" ca="1" si="634">IF(R$9 = 0, 0, IFERROR((R107 - S107) / S107, 0))</f>
        <v>0.19449512725017354</v>
      </c>
      <c r="U107" s="123">
        <f t="shared" ref="U107:V111" ca="1" si="635">SUMIFS(SHIPPED_UNITS_T, CHANNEL_COUNT, $A$2, IS_JJCC, $B$2, CUST_GROUP, $A107, RECENCY_GROUP, $B107, TIMEFRAME, U$1)</f>
        <v>2212426</v>
      </c>
      <c r="V107" s="117">
        <f t="shared" ca="1" si="635"/>
        <v>1954027</v>
      </c>
      <c r="W107" s="115">
        <f t="shared" ref="W107:W111" ca="1" si="636">IF(U$9 = 0, 0, IFERROR((U107 - V107) / V107, 0))</f>
        <v>0.1322392167559609</v>
      </c>
      <c r="X107" s="123">
        <f t="shared" ref="X107:Y111" ca="1" si="637">SUMIFS(SHIPPED_UNITS_T, CHANNEL_COUNT, $A$2, IS_JJCC, $B$2, CUST_GROUP, $A107, RECENCY_GROUP, $B107, TIMEFRAME, X$1)</f>
        <v>2162935</v>
      </c>
      <c r="Y107" s="117">
        <f t="shared" ca="1" si="637"/>
        <v>1943513</v>
      </c>
      <c r="Z107" s="115">
        <f t="shared" ref="Z107:Z111" ca="1" si="638">IF(X$9 = 0, 0, IFERROR((X107 - Y107) / Y107, 0))</f>
        <v>0.1128996821734663</v>
      </c>
      <c r="AA107" s="123">
        <f t="shared" ref="AA107:AB111" ca="1" si="639">SUMIFS(SHIPPED_UNITS_T, CHANNEL_COUNT, $A$2, IS_JJCC, $B$2, CUST_GROUP, $A107, RECENCY_GROUP, $B107, TIMEFRAME, AA$1)</f>
        <v>2378617</v>
      </c>
      <c r="AB107" s="117">
        <f t="shared" ca="1" si="639"/>
        <v>2028179</v>
      </c>
      <c r="AC107" s="115">
        <f t="shared" ref="AC107:AC111" ca="1" si="640">IF(AA$9 = 0, 0, IFERROR((AA107 - AB107) / AB107, 0))</f>
        <v>0.17278455205383747</v>
      </c>
      <c r="AD107" s="141"/>
      <c r="AE107" s="123">
        <f t="shared" ref="AE107:AF111" ca="1" si="641">SUMIFS(SHIPPED_UNITS_T, CHANNEL_COUNT, $A$2, IS_JJCC, $B$2, CUST_GROUP, $A107, RECENCY_GROUP, $B107, TIMEFRAME, AE$1)</f>
        <v>440327</v>
      </c>
      <c r="AF107" s="117">
        <f t="shared" ca="1" si="641"/>
        <v>345715</v>
      </c>
      <c r="AG107" s="115">
        <f t="shared" ref="AG107:AG111" ca="1" si="642">IF(AE$9 = 0, 0, IFERROR((AE107 - AF107) / AF107, 0))</f>
        <v>0.27367050894522943</v>
      </c>
      <c r="AH107" s="123">
        <f t="shared" ref="AH107:AI111" ca="1" si="643">SUMIFS(SHIPPED_UNITS_T, CHANNEL_COUNT, $A$2, IS_JJCC, $B$2, CUST_GROUP, $A107, RECENCY_GROUP, $B107, TIMEFRAME, AH$1)</f>
        <v>869475</v>
      </c>
      <c r="AI107" s="117">
        <f t="shared" ca="1" si="643"/>
        <v>737303</v>
      </c>
      <c r="AJ107" s="115">
        <f t="shared" ref="AJ107:AJ111" ca="1" si="644">IF(AH$9 = 0, 0, IFERROR((AH107 - AI107) / AI107, 0))</f>
        <v>0.17926415598471726</v>
      </c>
      <c r="AK107" s="123">
        <f t="shared" ref="AK107:AL111" ca="1" si="645">SUMIFS(SHIPPED_UNITS_T, CHANNEL_COUNT, $A$2, IS_JJCC, $B$2, CUST_GROUP, $A107, RECENCY_GROUP, $B107, TIMEFRAME, AK$1)</f>
        <v>698906</v>
      </c>
      <c r="AL107" s="117">
        <f t="shared" ca="1" si="645"/>
        <v>569981</v>
      </c>
      <c r="AM107" s="115">
        <f t="shared" ref="AM107:AM111" ca="1" si="646">IF(AK$9 = 0, 0, IFERROR((AK107 - AL107) / AL107, 0))</f>
        <v>0.22619175025132418</v>
      </c>
      <c r="AN107" s="123">
        <f t="shared" ref="AN107:AO111" ca="1" si="647">SUMIFS(SHIPPED_UNITS_T, CHANNEL_COUNT, $A$2, IS_JJCC, $B$2, CUST_GROUP, $A107, RECENCY_GROUP, $B107, TIMEFRAME, AN$1)</f>
        <v>703885</v>
      </c>
      <c r="AO107" s="117">
        <f t="shared" ca="1" si="647"/>
        <v>659755</v>
      </c>
      <c r="AP107" s="115">
        <f t="shared" ref="AP107:AP111" ca="1" si="648">IF(AN$9 = 0, 0, IFERROR((AN107 - AO107) / AO107, 0))</f>
        <v>6.6888466173049083E-2</v>
      </c>
      <c r="AQ107" s="123">
        <f t="shared" ref="AQ107:AR111" ca="1" si="649">SUMIFS(SHIPPED_UNITS_T, CHANNEL_COUNT, $A$2, IS_JJCC, $B$2, CUST_GROUP, $A107, RECENCY_GROUP, $B107, TIMEFRAME, AQ$1)</f>
        <v>938271</v>
      </c>
      <c r="AR107" s="117">
        <f t="shared" ca="1" si="649"/>
        <v>757009</v>
      </c>
      <c r="AS107" s="115">
        <f t="shared" ref="AS107:AS111" ca="1" si="650">IF(AQ$9 = 0, 0, IFERROR((AQ107 - AR107) / AR107, 0))</f>
        <v>0.2394449735736299</v>
      </c>
      <c r="AT107" s="123">
        <f t="shared" ref="AT107:AU111" ca="1" si="651">SUMIFS(SHIPPED_UNITS_T, CHANNEL_COUNT, $A$2, IS_JJCC, $B$2, CUST_GROUP, $A107, RECENCY_GROUP, $B107, TIMEFRAME, AT$1)</f>
        <v>562360</v>
      </c>
      <c r="AU107" s="117">
        <f t="shared" ca="1" si="651"/>
        <v>518085</v>
      </c>
      <c r="AV107" s="115">
        <f t="shared" ref="AV107:AV111" ca="1" si="652">IF(AT$9 = 0, 0, IFERROR((AT107 - AU107) / AU107, 0))</f>
        <v>8.5458949786231989E-2</v>
      </c>
      <c r="AW107" s="123">
        <f t="shared" ref="AW107:AX111" ca="1" si="653">SUMIFS(SHIPPED_UNITS_T, CHANNEL_COUNT, $A$2, IS_JJCC, $B$2, CUST_GROUP, $A107, RECENCY_GROUP, $B107, TIMEFRAME, AW$1)</f>
        <v>574323</v>
      </c>
      <c r="AX107" s="117">
        <f t="shared" ca="1" si="653"/>
        <v>476977</v>
      </c>
      <c r="AY107" s="115">
        <f t="shared" ref="AY107:AY111" ca="1" si="654">IF(AW$9 = 0, 0, IFERROR((AW107 - AX107) / AX107, 0))</f>
        <v>0.20408950536399029</v>
      </c>
      <c r="AZ107" s="123">
        <f t="shared" ref="AZ107:BA111" ca="1" si="655">SUMIFS(SHIPPED_UNITS_T, CHANNEL_COUNT, $A$2, IS_JJCC, $B$2, CUST_GROUP, $A107, RECENCY_GROUP, $B107, TIMEFRAME, AZ$1)</f>
        <v>852095</v>
      </c>
      <c r="BA107" s="117">
        <f t="shared" ca="1" si="655"/>
        <v>787202</v>
      </c>
      <c r="BB107" s="115">
        <f t="shared" ref="BB107:BB111" ca="1" si="656">IF(AZ$9 = 0, 0, IFERROR((AZ107 - BA107) / BA107, 0))</f>
        <v>8.2435003976107785E-2</v>
      </c>
      <c r="BC107" s="123">
        <f t="shared" ref="BC107:BD111" ca="1" si="657">SUMIFS(SHIPPED_UNITS_T, CHANNEL_COUNT, $A$2, IS_JJCC, $B$2, CUST_GROUP, $A107, RECENCY_GROUP, $B107, TIMEFRAME, BC$1)</f>
        <v>727970</v>
      </c>
      <c r="BD107" s="117">
        <f t="shared" ca="1" si="657"/>
        <v>660662</v>
      </c>
      <c r="BE107" s="115">
        <f t="shared" ref="BE107:BE111" ca="1" si="658">IF(BC$9 = 0, 0, IFERROR((BC107 - BD107) / BD107, 0))</f>
        <v>0.10187962982584135</v>
      </c>
      <c r="BF107" s="123">
        <f t="shared" ref="BF107:BG111" ca="1" si="659">SUMIFS(SHIPPED_UNITS_T, CHANNEL_COUNT, $A$2, IS_JJCC, $B$2, CUST_GROUP, $A107, RECENCY_GROUP, $B107, TIMEFRAME, BF$1)</f>
        <v>751696</v>
      </c>
      <c r="BG107" s="117">
        <f t="shared" ca="1" si="659"/>
        <v>668718</v>
      </c>
      <c r="BH107" s="115">
        <f t="shared" ref="BH107:BH111" ca="1" si="660">IF(BF$9 = 0, 0, IFERROR((BF107 - BG107) / BG107, 0))</f>
        <v>0.12408518987076765</v>
      </c>
      <c r="BI107" s="123">
        <f t="shared" ref="BI107:BJ111" ca="1" si="661">SUMIFS(SHIPPED_UNITS_T, CHANNEL_COUNT, $A$2, IS_JJCC, $B$2, CUST_GROUP, $A107, RECENCY_GROUP, $B107, TIMEFRAME, BI$1)</f>
        <v>1054564</v>
      </c>
      <c r="BJ107" s="117">
        <f t="shared" ca="1" si="661"/>
        <v>846871</v>
      </c>
      <c r="BK107" s="115">
        <f t="shared" ref="BK107:BK111" ca="1" si="662">IF(BI$9 = 0, 0, IFERROR((BI107 - BJ107) / BJ107, 0))</f>
        <v>0.24524750522806898</v>
      </c>
      <c r="BL107" s="123">
        <f t="shared" ref="BL107:BM111" ca="1" si="663">SUMIFS(SHIPPED_UNITS_T, CHANNEL_COUNT, $A$2, IS_JJCC, $B$2, CUST_GROUP, $A107, RECENCY_GROUP, $B107, TIMEFRAME, BL$1)</f>
        <v>571083</v>
      </c>
      <c r="BM107" s="117">
        <f t="shared" ca="1" si="663"/>
        <v>513946</v>
      </c>
      <c r="BN107" s="115">
        <f t="shared" ref="BN107:BN111" ca="1" si="664">IF(BL$9 = 0, 0, IFERROR((BL107 - BM107) / BM107, 0))</f>
        <v>0.11117315826954582</v>
      </c>
      <c r="BO107" s="158" t="str">
        <f t="shared" ref="BO107:BO111" si="665">E107</f>
        <v>Total Active</v>
      </c>
      <c r="BP107" s="248" t="str">
        <f>$D107</f>
        <v>SHIPPED UNITS</v>
      </c>
    </row>
    <row r="108" spans="1:68" ht="15" hidden="1" thickTop="1" x14ac:dyDescent="0.2">
      <c r="A108" s="6">
        <f>A$30</f>
        <v>5</v>
      </c>
      <c r="B108" s="3" t="str">
        <f t="shared" ref="B108" si="666">B$30</f>
        <v>&gt;= 0</v>
      </c>
      <c r="D108" s="237"/>
      <c r="E108" s="136" t="str">
        <f>$E$30</f>
        <v>Elite</v>
      </c>
      <c r="F108" s="124">
        <f t="shared" ca="1" si="627"/>
        <v>2922319</v>
      </c>
      <c r="G108" s="110">
        <f t="shared" ca="1" si="627"/>
        <v>2446177</v>
      </c>
      <c r="H108" s="108">
        <f t="shared" ca="1" si="628"/>
        <v>0.19464740286577792</v>
      </c>
      <c r="I108" s="141"/>
      <c r="J108" s="124">
        <f t="shared" ca="1" si="629"/>
        <v>3385761</v>
      </c>
      <c r="K108" s="110">
        <f t="shared" ca="1" si="629"/>
        <v>2882299</v>
      </c>
      <c r="L108" s="108">
        <f t="shared" ca="1" si="630"/>
        <v>0.1746737586905453</v>
      </c>
      <c r="M108" s="141"/>
      <c r="N108" s="124">
        <f t="shared" ca="1" si="631"/>
        <v>3385761</v>
      </c>
      <c r="O108" s="110">
        <f t="shared" ca="1" si="631"/>
        <v>2882299</v>
      </c>
      <c r="P108" s="108">
        <f t="shared" ca="1" si="632"/>
        <v>0.1746737586905453</v>
      </c>
      <c r="Q108" s="141"/>
      <c r="R108" s="124">
        <f t="shared" ca="1" si="633"/>
        <v>553176</v>
      </c>
      <c r="S108" s="110">
        <f t="shared" ca="1" si="633"/>
        <v>456048</v>
      </c>
      <c r="T108" s="108">
        <f t="shared" ca="1" si="634"/>
        <v>0.21297758130723082</v>
      </c>
      <c r="U108" s="124">
        <f t="shared" ca="1" si="635"/>
        <v>594930</v>
      </c>
      <c r="V108" s="110">
        <f t="shared" ca="1" si="635"/>
        <v>531861</v>
      </c>
      <c r="W108" s="108">
        <f t="shared" ca="1" si="636"/>
        <v>0.11858173470135994</v>
      </c>
      <c r="X108" s="124">
        <f t="shared" ca="1" si="637"/>
        <v>595663</v>
      </c>
      <c r="Y108" s="110">
        <f t="shared" ca="1" si="637"/>
        <v>530943</v>
      </c>
      <c r="Z108" s="108">
        <f t="shared" ca="1" si="638"/>
        <v>0.12189632408751976</v>
      </c>
      <c r="AA108" s="124">
        <f t="shared" ca="1" si="639"/>
        <v>678444</v>
      </c>
      <c r="AB108" s="110">
        <f t="shared" ca="1" si="639"/>
        <v>570001</v>
      </c>
      <c r="AC108" s="108">
        <f t="shared" ca="1" si="640"/>
        <v>0.19025054342009926</v>
      </c>
      <c r="AD108" s="141"/>
      <c r="AE108" s="124">
        <f t="shared" ca="1" si="641"/>
        <v>91251</v>
      </c>
      <c r="AF108" s="110">
        <f t="shared" ca="1" si="641"/>
        <v>72270</v>
      </c>
      <c r="AG108" s="108">
        <f t="shared" ca="1" si="642"/>
        <v>0.262640099626401</v>
      </c>
      <c r="AH108" s="124">
        <f t="shared" ca="1" si="643"/>
        <v>201707</v>
      </c>
      <c r="AI108" s="110">
        <f t="shared" ca="1" si="643"/>
        <v>171172</v>
      </c>
      <c r="AJ108" s="108">
        <f t="shared" ca="1" si="644"/>
        <v>0.17838782043792209</v>
      </c>
      <c r="AK108" s="124">
        <f t="shared" ca="1" si="645"/>
        <v>154146</v>
      </c>
      <c r="AL108" s="110">
        <f t="shared" ca="1" si="645"/>
        <v>128507</v>
      </c>
      <c r="AM108" s="108">
        <f t="shared" ca="1" si="646"/>
        <v>0.19951442333880645</v>
      </c>
      <c r="AN108" s="124">
        <f t="shared" ca="1" si="647"/>
        <v>153373</v>
      </c>
      <c r="AO108" s="110">
        <f t="shared" ca="1" si="647"/>
        <v>145030</v>
      </c>
      <c r="AP108" s="108">
        <f t="shared" ca="1" si="648"/>
        <v>5.752602909742812E-2</v>
      </c>
      <c r="AQ108" s="124">
        <f t="shared" ca="1" si="649"/>
        <v>215530</v>
      </c>
      <c r="AR108" s="110">
        <f t="shared" ca="1" si="649"/>
        <v>172263</v>
      </c>
      <c r="AS108" s="108">
        <f t="shared" ca="1" si="650"/>
        <v>0.25116827177049045</v>
      </c>
      <c r="AT108" s="124">
        <f t="shared" ca="1" si="651"/>
        <v>119002</v>
      </c>
      <c r="AU108" s="110">
        <f t="shared" ca="1" si="651"/>
        <v>112717</v>
      </c>
      <c r="AV108" s="108">
        <f t="shared" ca="1" si="652"/>
        <v>5.5759113532120264E-2</v>
      </c>
      <c r="AW108" s="124">
        <f t="shared" ca="1" si="653"/>
        <v>123150</v>
      </c>
      <c r="AX108" s="110">
        <f t="shared" ca="1" si="653"/>
        <v>103572</v>
      </c>
      <c r="AY108" s="108">
        <f t="shared" ca="1" si="654"/>
        <v>0.18902792260456494</v>
      </c>
      <c r="AZ108" s="124">
        <f t="shared" ca="1" si="655"/>
        <v>188844</v>
      </c>
      <c r="BA108" s="110">
        <f t="shared" ca="1" si="655"/>
        <v>177154</v>
      </c>
      <c r="BB108" s="108">
        <f t="shared" ca="1" si="656"/>
        <v>6.5987784639353328E-2</v>
      </c>
      <c r="BC108" s="124">
        <f t="shared" ca="1" si="657"/>
        <v>161969</v>
      </c>
      <c r="BD108" s="110">
        <f t="shared" ca="1" si="657"/>
        <v>144141</v>
      </c>
      <c r="BE108" s="108">
        <f t="shared" ca="1" si="658"/>
        <v>0.1236844478670191</v>
      </c>
      <c r="BF108" s="124">
        <f t="shared" ca="1" si="659"/>
        <v>165589</v>
      </c>
      <c r="BG108" s="110">
        <f t="shared" ca="1" si="659"/>
        <v>147802</v>
      </c>
      <c r="BH108" s="108">
        <f t="shared" ca="1" si="660"/>
        <v>0.1203434324298724</v>
      </c>
      <c r="BI108" s="124">
        <f t="shared" ca="1" si="661"/>
        <v>250594</v>
      </c>
      <c r="BJ108" s="110">
        <f t="shared" ca="1" si="661"/>
        <v>199750</v>
      </c>
      <c r="BK108" s="108">
        <f t="shared" ca="1" si="662"/>
        <v>0.25453817271589485</v>
      </c>
      <c r="BL108" s="124">
        <f t="shared" ca="1" si="663"/>
        <v>121435</v>
      </c>
      <c r="BM108" s="110">
        <f t="shared" ca="1" si="663"/>
        <v>105580</v>
      </c>
      <c r="BN108" s="108">
        <f t="shared" ca="1" si="664"/>
        <v>0.15017048683462778</v>
      </c>
      <c r="BO108" s="152" t="str">
        <f t="shared" si="665"/>
        <v>Elite</v>
      </c>
      <c r="BP108" s="249"/>
    </row>
    <row r="109" spans="1:68" hidden="1" x14ac:dyDescent="0.2">
      <c r="A109" s="6">
        <f>A$31</f>
        <v>30</v>
      </c>
      <c r="B109" s="3" t="str">
        <f t="shared" ref="B109:B110" si="667">B$31</f>
        <v>&gt;= 0</v>
      </c>
      <c r="D109" s="237"/>
      <c r="E109" s="79" t="str">
        <f>$E$31</f>
        <v>High Value</v>
      </c>
      <c r="F109" s="32">
        <f t="shared" ca="1" si="627"/>
        <v>3584651</v>
      </c>
      <c r="G109" s="17">
        <f t="shared" ca="1" si="627"/>
        <v>2957704</v>
      </c>
      <c r="H109" s="13">
        <f t="shared" ca="1" si="628"/>
        <v>0.21197083954310506</v>
      </c>
      <c r="I109" s="141"/>
      <c r="J109" s="32">
        <f t="shared" ca="1" si="629"/>
        <v>4111525</v>
      </c>
      <c r="K109" s="17">
        <f t="shared" ca="1" si="629"/>
        <v>3544708</v>
      </c>
      <c r="L109" s="13">
        <f t="shared" ca="1" si="630"/>
        <v>0.1599051318190384</v>
      </c>
      <c r="M109" s="141"/>
      <c r="N109" s="32">
        <f t="shared" ca="1" si="631"/>
        <v>4111525</v>
      </c>
      <c r="O109" s="17">
        <f t="shared" ca="1" si="631"/>
        <v>3544708</v>
      </c>
      <c r="P109" s="13">
        <f t="shared" ca="1" si="632"/>
        <v>0.1599051318190384</v>
      </c>
      <c r="Q109" s="141"/>
      <c r="R109" s="32">
        <f t="shared" ca="1" si="633"/>
        <v>888049</v>
      </c>
      <c r="S109" s="17">
        <f t="shared" ca="1" si="633"/>
        <v>739071</v>
      </c>
      <c r="T109" s="13">
        <f t="shared" ca="1" si="634"/>
        <v>0.20157467956393904</v>
      </c>
      <c r="U109" s="32">
        <f t="shared" ca="1" si="635"/>
        <v>978727</v>
      </c>
      <c r="V109" s="17">
        <f t="shared" ca="1" si="635"/>
        <v>859982</v>
      </c>
      <c r="W109" s="13">
        <f t="shared" ca="1" si="636"/>
        <v>0.1380784714098667</v>
      </c>
      <c r="X109" s="32">
        <f t="shared" ca="1" si="637"/>
        <v>948952</v>
      </c>
      <c r="Y109" s="17">
        <f t="shared" ca="1" si="637"/>
        <v>854297</v>
      </c>
      <c r="Z109" s="13">
        <f t="shared" ca="1" si="638"/>
        <v>0.1107987034953886</v>
      </c>
      <c r="AA109" s="32">
        <f t="shared" ca="1" si="639"/>
        <v>1049927</v>
      </c>
      <c r="AB109" s="17">
        <f t="shared" ca="1" si="639"/>
        <v>896219</v>
      </c>
      <c r="AC109" s="13">
        <f t="shared" ca="1" si="640"/>
        <v>0.17150718741736115</v>
      </c>
      <c r="AD109" s="141"/>
      <c r="AE109" s="32">
        <f t="shared" ca="1" si="641"/>
        <v>178891</v>
      </c>
      <c r="AF109" s="17">
        <f t="shared" ca="1" si="641"/>
        <v>140779</v>
      </c>
      <c r="AG109" s="13">
        <f t="shared" ca="1" si="642"/>
        <v>0.27072219578204137</v>
      </c>
      <c r="AH109" s="32">
        <f t="shared" ca="1" si="643"/>
        <v>366140</v>
      </c>
      <c r="AI109" s="17">
        <f t="shared" ca="1" si="643"/>
        <v>309642</v>
      </c>
      <c r="AJ109" s="13">
        <f t="shared" ca="1" si="644"/>
        <v>0.18246232746203681</v>
      </c>
      <c r="AK109" s="32">
        <f t="shared" ca="1" si="645"/>
        <v>292816</v>
      </c>
      <c r="AL109" s="17">
        <f t="shared" ca="1" si="645"/>
        <v>237052</v>
      </c>
      <c r="AM109" s="13">
        <f t="shared" ca="1" si="646"/>
        <v>0.2352395255049525</v>
      </c>
      <c r="AN109" s="32">
        <f t="shared" ca="1" si="647"/>
        <v>291773</v>
      </c>
      <c r="AO109" s="17">
        <f t="shared" ca="1" si="647"/>
        <v>276664</v>
      </c>
      <c r="AP109" s="13">
        <f t="shared" ca="1" si="648"/>
        <v>5.4611369748142152E-2</v>
      </c>
      <c r="AQ109" s="32">
        <f t="shared" ca="1" si="649"/>
        <v>398602</v>
      </c>
      <c r="AR109" s="17">
        <f t="shared" ca="1" si="649"/>
        <v>321361</v>
      </c>
      <c r="AS109" s="13">
        <f t="shared" ca="1" si="650"/>
        <v>0.24035586147665711</v>
      </c>
      <c r="AT109" s="32">
        <f t="shared" ca="1" si="651"/>
        <v>230083</v>
      </c>
      <c r="AU109" s="17">
        <f t="shared" ca="1" si="651"/>
        <v>211937</v>
      </c>
      <c r="AV109" s="13">
        <f t="shared" ca="1" si="652"/>
        <v>8.561978323747152E-2</v>
      </c>
      <c r="AW109" s="32">
        <f t="shared" ca="1" si="653"/>
        <v>234626</v>
      </c>
      <c r="AX109" s="17">
        <f t="shared" ca="1" si="653"/>
        <v>196080</v>
      </c>
      <c r="AY109" s="13">
        <f t="shared" ca="1" si="654"/>
        <v>0.19658302733578131</v>
      </c>
      <c r="AZ109" s="32">
        <f t="shared" ca="1" si="655"/>
        <v>356648</v>
      </c>
      <c r="BA109" s="17">
        <f t="shared" ca="1" si="655"/>
        <v>331744</v>
      </c>
      <c r="BB109" s="13">
        <f t="shared" ca="1" si="656"/>
        <v>7.5069933442654571E-2</v>
      </c>
      <c r="BC109" s="32">
        <f t="shared" ca="1" si="657"/>
        <v>303984</v>
      </c>
      <c r="BD109" s="17">
        <f t="shared" ca="1" si="657"/>
        <v>276123</v>
      </c>
      <c r="BE109" s="13">
        <f t="shared" ca="1" si="658"/>
        <v>0.10090068556404211</v>
      </c>
      <c r="BF109" s="32">
        <f t="shared" ca="1" si="659"/>
        <v>312257</v>
      </c>
      <c r="BG109" s="17">
        <f t="shared" ca="1" si="659"/>
        <v>277502</v>
      </c>
      <c r="BH109" s="13">
        <f t="shared" ca="1" si="660"/>
        <v>0.12524234059574346</v>
      </c>
      <c r="BI109" s="32">
        <f t="shared" ca="1" si="661"/>
        <v>448226</v>
      </c>
      <c r="BJ109" s="17">
        <f t="shared" ca="1" si="661"/>
        <v>357969</v>
      </c>
      <c r="BK109" s="13">
        <f t="shared" ca="1" si="662"/>
        <v>0.25213635817626667</v>
      </c>
      <c r="BL109" s="32">
        <f t="shared" ca="1" si="663"/>
        <v>231021</v>
      </c>
      <c r="BM109" s="17">
        <f t="shared" ca="1" si="663"/>
        <v>207357</v>
      </c>
      <c r="BN109" s="13">
        <f t="shared" ca="1" si="664"/>
        <v>0.11412202144128243</v>
      </c>
      <c r="BO109" s="159" t="str">
        <f t="shared" si="665"/>
        <v>High Value</v>
      </c>
      <c r="BP109" s="249"/>
    </row>
    <row r="110" spans="1:68" hidden="1" x14ac:dyDescent="0.2">
      <c r="A110" s="6">
        <f>A$32</f>
        <v>70</v>
      </c>
      <c r="B110" s="3" t="str">
        <f t="shared" si="667"/>
        <v>&gt;= 0</v>
      </c>
      <c r="D110" s="238"/>
      <c r="E110" s="79" t="str">
        <f>$E$32</f>
        <v>Opportunity</v>
      </c>
      <c r="F110" s="32">
        <f t="shared" ca="1" si="627"/>
        <v>1142273</v>
      </c>
      <c r="G110" s="17">
        <f t="shared" ca="1" si="627"/>
        <v>945038</v>
      </c>
      <c r="H110" s="13">
        <f t="shared" ca="1" si="628"/>
        <v>0.20870589330799397</v>
      </c>
      <c r="I110" s="141"/>
      <c r="J110" s="32">
        <f t="shared" ca="1" si="629"/>
        <v>1300083</v>
      </c>
      <c r="K110" s="17">
        <f t="shared" ca="1" si="629"/>
        <v>1128670</v>
      </c>
      <c r="L110" s="13">
        <f t="shared" ca="1" si="630"/>
        <v>0.15187167196789142</v>
      </c>
      <c r="M110" s="141"/>
      <c r="N110" s="32">
        <f t="shared" ca="1" si="631"/>
        <v>1300073</v>
      </c>
      <c r="O110" s="17">
        <f t="shared" ca="1" si="631"/>
        <v>1128682</v>
      </c>
      <c r="P110" s="13">
        <f t="shared" ca="1" si="632"/>
        <v>0.15185056552687118</v>
      </c>
      <c r="Q110" s="141"/>
      <c r="R110" s="32">
        <f t="shared" ca="1" si="633"/>
        <v>461337</v>
      </c>
      <c r="S110" s="17">
        <f t="shared" ca="1" si="633"/>
        <v>397004</v>
      </c>
      <c r="T110" s="13">
        <f t="shared" ca="1" si="634"/>
        <v>0.16204622623449638</v>
      </c>
      <c r="U110" s="32">
        <f t="shared" ca="1" si="635"/>
        <v>515583</v>
      </c>
      <c r="V110" s="17">
        <f t="shared" ca="1" si="635"/>
        <v>456217</v>
      </c>
      <c r="W110" s="13">
        <f t="shared" ca="1" si="636"/>
        <v>0.13012667217574092</v>
      </c>
      <c r="X110" s="32">
        <f t="shared" ca="1" si="637"/>
        <v>494935</v>
      </c>
      <c r="Y110" s="17">
        <f t="shared" ca="1" si="637"/>
        <v>448461</v>
      </c>
      <c r="Z110" s="13">
        <f t="shared" ca="1" si="638"/>
        <v>0.10362997005313729</v>
      </c>
      <c r="AA110" s="32">
        <f t="shared" ca="1" si="639"/>
        <v>527365</v>
      </c>
      <c r="AB110" s="17">
        <f t="shared" ca="1" si="639"/>
        <v>453721</v>
      </c>
      <c r="AC110" s="13">
        <f t="shared" ca="1" si="640"/>
        <v>0.16231120005465913</v>
      </c>
      <c r="AD110" s="141"/>
      <c r="AE110" s="32">
        <f t="shared" ca="1" si="641"/>
        <v>125573</v>
      </c>
      <c r="AF110" s="17">
        <f t="shared" ca="1" si="641"/>
        <v>99616</v>
      </c>
      <c r="AG110" s="13">
        <f t="shared" ca="1" si="642"/>
        <v>0.2605705910697077</v>
      </c>
      <c r="AH110" s="32">
        <f t="shared" ca="1" si="643"/>
        <v>233848</v>
      </c>
      <c r="AI110" s="17">
        <f t="shared" ca="1" si="643"/>
        <v>200004</v>
      </c>
      <c r="AJ110" s="13">
        <f t="shared" ca="1" si="644"/>
        <v>0.16921661566768664</v>
      </c>
      <c r="AK110" s="32">
        <f t="shared" ca="1" si="645"/>
        <v>194393</v>
      </c>
      <c r="AL110" s="17">
        <f t="shared" ca="1" si="645"/>
        <v>156663</v>
      </c>
      <c r="AM110" s="13">
        <f t="shared" ca="1" si="646"/>
        <v>0.24083542380779124</v>
      </c>
      <c r="AN110" s="32">
        <f t="shared" ca="1" si="647"/>
        <v>198779</v>
      </c>
      <c r="AO110" s="17">
        <f t="shared" ca="1" si="647"/>
        <v>186617</v>
      </c>
      <c r="AP110" s="13">
        <f t="shared" ca="1" si="648"/>
        <v>6.517091154610781E-2</v>
      </c>
      <c r="AQ110" s="32">
        <f t="shared" ca="1" si="649"/>
        <v>251452</v>
      </c>
      <c r="AR110" s="17">
        <f t="shared" ca="1" si="649"/>
        <v>205337</v>
      </c>
      <c r="AS110" s="13">
        <f t="shared" ca="1" si="650"/>
        <v>0.22458202856767168</v>
      </c>
      <c r="AT110" s="32">
        <f t="shared" ca="1" si="651"/>
        <v>161266</v>
      </c>
      <c r="AU110" s="17">
        <f t="shared" ca="1" si="651"/>
        <v>148755</v>
      </c>
      <c r="AV110" s="13">
        <f t="shared" ca="1" si="652"/>
        <v>8.410473597526133E-2</v>
      </c>
      <c r="AW110" s="32">
        <f t="shared" ca="1" si="653"/>
        <v>165043</v>
      </c>
      <c r="AX110" s="17">
        <f t="shared" ca="1" si="653"/>
        <v>136697</v>
      </c>
      <c r="AY110" s="13">
        <f t="shared" ca="1" si="654"/>
        <v>0.20736373146447984</v>
      </c>
      <c r="AZ110" s="32">
        <f t="shared" ca="1" si="655"/>
        <v>234435</v>
      </c>
      <c r="BA110" s="17">
        <f t="shared" ca="1" si="655"/>
        <v>216471</v>
      </c>
      <c r="BB110" s="13">
        <f t="shared" ca="1" si="656"/>
        <v>8.2985711711961424E-2</v>
      </c>
      <c r="BC110" s="32">
        <f t="shared" ca="1" si="657"/>
        <v>199945</v>
      </c>
      <c r="BD110" s="17">
        <f t="shared" ca="1" si="657"/>
        <v>184207</v>
      </c>
      <c r="BE110" s="13">
        <f t="shared" ca="1" si="658"/>
        <v>8.5436492641430564E-2</v>
      </c>
      <c r="BF110" s="32">
        <f t="shared" ca="1" si="659"/>
        <v>208452</v>
      </c>
      <c r="BG110" s="17">
        <f t="shared" ca="1" si="659"/>
        <v>184639</v>
      </c>
      <c r="BH110" s="13">
        <f t="shared" ca="1" si="660"/>
        <v>0.12897058584589388</v>
      </c>
      <c r="BI110" s="32">
        <f t="shared" ca="1" si="661"/>
        <v>277217</v>
      </c>
      <c r="BJ110" s="17">
        <f t="shared" ca="1" si="661"/>
        <v>222846</v>
      </c>
      <c r="BK110" s="13">
        <f t="shared" ca="1" si="662"/>
        <v>0.24398463512919236</v>
      </c>
      <c r="BL110" s="32">
        <f t="shared" ca="1" si="663"/>
        <v>166049</v>
      </c>
      <c r="BM110" s="17">
        <f t="shared" ca="1" si="663"/>
        <v>151565</v>
      </c>
      <c r="BN110" s="13">
        <f t="shared" ca="1" si="664"/>
        <v>9.5562959786230334E-2</v>
      </c>
      <c r="BO110" s="159" t="str">
        <f t="shared" si="665"/>
        <v>Opportunity</v>
      </c>
      <c r="BP110" s="250"/>
    </row>
    <row r="111" spans="1:68" hidden="1" x14ac:dyDescent="0.2">
      <c r="A111" s="6">
        <f>A$33</f>
        <v>100</v>
      </c>
      <c r="B111" s="3" t="str">
        <f t="shared" ref="B111" si="668">B$33</f>
        <v>&gt;= 0</v>
      </c>
      <c r="D111" s="239"/>
      <c r="E111" s="78" t="str">
        <f>$E$33</f>
        <v>Marginal</v>
      </c>
      <c r="F111" s="125">
        <f t="shared" ca="1" si="627"/>
        <v>167979</v>
      </c>
      <c r="G111" s="99">
        <f t="shared" ca="1" si="627"/>
        <v>144060</v>
      </c>
      <c r="H111" s="100">
        <f t="shared" ca="1" si="628"/>
        <v>0.16603498542274053</v>
      </c>
      <c r="I111" s="141"/>
      <c r="J111" s="125">
        <f t="shared" ca="1" si="629"/>
        <v>185504</v>
      </c>
      <c r="K111" s="99">
        <f t="shared" ca="1" si="629"/>
        <v>165948</v>
      </c>
      <c r="L111" s="100">
        <f t="shared" ca="1" si="630"/>
        <v>0.11784414394870682</v>
      </c>
      <c r="M111" s="141"/>
      <c r="N111" s="125">
        <f t="shared" ca="1" si="631"/>
        <v>185514</v>
      </c>
      <c r="O111" s="99">
        <f t="shared" ca="1" si="631"/>
        <v>165936</v>
      </c>
      <c r="P111" s="100">
        <f t="shared" ca="1" si="632"/>
        <v>0.1179852473242696</v>
      </c>
      <c r="Q111" s="141"/>
      <c r="R111" s="125">
        <f t="shared" ca="1" si="633"/>
        <v>115780</v>
      </c>
      <c r="S111" s="99">
        <f t="shared" ca="1" si="633"/>
        <v>97580</v>
      </c>
      <c r="T111" s="100">
        <f t="shared" ca="1" si="634"/>
        <v>0.18651362984218078</v>
      </c>
      <c r="U111" s="125">
        <f t="shared" ca="1" si="635"/>
        <v>123186</v>
      </c>
      <c r="V111" s="99">
        <f t="shared" ca="1" si="635"/>
        <v>105967</v>
      </c>
      <c r="W111" s="100">
        <f t="shared" ca="1" si="636"/>
        <v>0.16249398397614351</v>
      </c>
      <c r="X111" s="125">
        <f t="shared" ca="1" si="637"/>
        <v>123385</v>
      </c>
      <c r="Y111" s="99">
        <f t="shared" ca="1" si="637"/>
        <v>109812</v>
      </c>
      <c r="Z111" s="100">
        <f t="shared" ca="1" si="638"/>
        <v>0.12360215641277821</v>
      </c>
      <c r="AA111" s="125">
        <f t="shared" ca="1" si="639"/>
        <v>122881</v>
      </c>
      <c r="AB111" s="99">
        <f t="shared" ca="1" si="639"/>
        <v>108238</v>
      </c>
      <c r="AC111" s="100">
        <f t="shared" ca="1" si="640"/>
        <v>0.13528520482640108</v>
      </c>
      <c r="AD111" s="141"/>
      <c r="AE111" s="125">
        <f t="shared" ca="1" si="641"/>
        <v>44612</v>
      </c>
      <c r="AF111" s="99">
        <f t="shared" ca="1" si="641"/>
        <v>33050</v>
      </c>
      <c r="AG111" s="100">
        <f t="shared" ca="1" si="642"/>
        <v>0.34983358547655069</v>
      </c>
      <c r="AH111" s="125">
        <f t="shared" ca="1" si="643"/>
        <v>67780</v>
      </c>
      <c r="AI111" s="99">
        <f t="shared" ca="1" si="643"/>
        <v>56485</v>
      </c>
      <c r="AJ111" s="100">
        <f t="shared" ca="1" si="644"/>
        <v>0.19996459236965566</v>
      </c>
      <c r="AK111" s="125">
        <f t="shared" ca="1" si="645"/>
        <v>57551</v>
      </c>
      <c r="AL111" s="99">
        <f t="shared" ca="1" si="645"/>
        <v>47759</v>
      </c>
      <c r="AM111" s="100">
        <f t="shared" ca="1" si="646"/>
        <v>0.20502941853891413</v>
      </c>
      <c r="AN111" s="125">
        <f t="shared" ca="1" si="647"/>
        <v>59960</v>
      </c>
      <c r="AO111" s="99">
        <f t="shared" ca="1" si="647"/>
        <v>51444</v>
      </c>
      <c r="AP111" s="100">
        <f t="shared" ca="1" si="648"/>
        <v>0.16553922712075267</v>
      </c>
      <c r="AQ111" s="125">
        <f t="shared" ca="1" si="649"/>
        <v>72687</v>
      </c>
      <c r="AR111" s="99">
        <f t="shared" ca="1" si="649"/>
        <v>58048</v>
      </c>
      <c r="AS111" s="100">
        <f t="shared" ca="1" si="650"/>
        <v>0.25218784454244764</v>
      </c>
      <c r="AT111" s="125">
        <f t="shared" ca="1" si="651"/>
        <v>52009</v>
      </c>
      <c r="AU111" s="99">
        <f t="shared" ca="1" si="651"/>
        <v>44676</v>
      </c>
      <c r="AV111" s="100">
        <f t="shared" ca="1" si="652"/>
        <v>0.16413734443549108</v>
      </c>
      <c r="AW111" s="125">
        <f t="shared" ca="1" si="653"/>
        <v>51504</v>
      </c>
      <c r="AX111" s="99">
        <f t="shared" ca="1" si="653"/>
        <v>40628</v>
      </c>
      <c r="AY111" s="100">
        <f t="shared" ca="1" si="654"/>
        <v>0.267697154671655</v>
      </c>
      <c r="AZ111" s="125">
        <f t="shared" ca="1" si="655"/>
        <v>72168</v>
      </c>
      <c r="BA111" s="99">
        <f t="shared" ca="1" si="655"/>
        <v>61833</v>
      </c>
      <c r="BB111" s="100">
        <f t="shared" ca="1" si="656"/>
        <v>0.16714375818737567</v>
      </c>
      <c r="BC111" s="125">
        <f t="shared" ca="1" si="657"/>
        <v>62072</v>
      </c>
      <c r="BD111" s="99">
        <f t="shared" ca="1" si="657"/>
        <v>56191</v>
      </c>
      <c r="BE111" s="100">
        <f t="shared" ca="1" si="658"/>
        <v>0.10466088875442686</v>
      </c>
      <c r="BF111" s="125">
        <f t="shared" ca="1" si="659"/>
        <v>65398</v>
      </c>
      <c r="BG111" s="99">
        <f t="shared" ca="1" si="659"/>
        <v>58775</v>
      </c>
      <c r="BH111" s="100">
        <f t="shared" ca="1" si="660"/>
        <v>0.11268396427052318</v>
      </c>
      <c r="BI111" s="125">
        <f t="shared" ca="1" si="661"/>
        <v>78527</v>
      </c>
      <c r="BJ111" s="99">
        <f t="shared" ca="1" si="661"/>
        <v>66306</v>
      </c>
      <c r="BK111" s="100">
        <f t="shared" ca="1" si="662"/>
        <v>0.18431212861581153</v>
      </c>
      <c r="BL111" s="125">
        <f t="shared" ca="1" si="663"/>
        <v>52578</v>
      </c>
      <c r="BM111" s="99">
        <f t="shared" ca="1" si="663"/>
        <v>49444</v>
      </c>
      <c r="BN111" s="100">
        <f t="shared" ca="1" si="664"/>
        <v>6.3384839414286867E-2</v>
      </c>
      <c r="BO111" s="156" t="str">
        <f t="shared" si="665"/>
        <v>Marginal</v>
      </c>
      <c r="BP111" s="251"/>
    </row>
    <row r="112" spans="1:68" ht="3.75" hidden="1" customHeight="1" x14ac:dyDescent="0.2">
      <c r="A112" s="6"/>
      <c r="D112" s="144"/>
      <c r="E112" s="144"/>
      <c r="F112" s="144"/>
      <c r="G112" s="144"/>
      <c r="H112" s="160"/>
      <c r="I112" s="138"/>
      <c r="J112" s="144"/>
      <c r="K112" s="144"/>
      <c r="L112" s="160"/>
      <c r="M112" s="138"/>
      <c r="N112" s="144"/>
      <c r="O112" s="144"/>
      <c r="P112" s="160"/>
      <c r="Q112" s="138"/>
      <c r="R112" s="144"/>
      <c r="S112" s="144"/>
      <c r="T112" s="160"/>
      <c r="U112" s="144"/>
      <c r="V112" s="144"/>
      <c r="W112" s="160"/>
      <c r="X112" s="144"/>
      <c r="Y112" s="144"/>
      <c r="Z112" s="160"/>
      <c r="AA112" s="144"/>
      <c r="AB112" s="144"/>
      <c r="AC112" s="160"/>
      <c r="AD112" s="138"/>
      <c r="AE112" s="144"/>
      <c r="AF112" s="144"/>
      <c r="AG112" s="160"/>
      <c r="AH112" s="144"/>
      <c r="AI112" s="144"/>
      <c r="AJ112" s="160"/>
      <c r="AK112" s="144"/>
      <c r="AL112" s="144"/>
      <c r="AM112" s="160"/>
      <c r="AN112" s="144"/>
      <c r="AO112" s="144"/>
      <c r="AP112" s="160"/>
      <c r="AQ112" s="144"/>
      <c r="AR112" s="144"/>
      <c r="AS112" s="160"/>
      <c r="AT112" s="144"/>
      <c r="AU112" s="144"/>
      <c r="AV112" s="160"/>
      <c r="AW112" s="144"/>
      <c r="AX112" s="144"/>
      <c r="AY112" s="160"/>
      <c r="AZ112" s="144"/>
      <c r="BA112" s="144"/>
      <c r="BB112" s="160"/>
      <c r="BC112" s="144"/>
      <c r="BD112" s="144"/>
      <c r="BE112" s="160"/>
      <c r="BF112" s="144"/>
      <c r="BG112" s="144"/>
      <c r="BH112" s="160"/>
      <c r="BI112" s="144"/>
      <c r="BJ112" s="144"/>
      <c r="BK112" s="160"/>
      <c r="BL112" s="144"/>
      <c r="BM112" s="144"/>
      <c r="BN112" s="160"/>
      <c r="BO112" s="144"/>
      <c r="BP112" s="144"/>
    </row>
    <row r="113" spans="4:68" ht="15" thickBot="1" x14ac:dyDescent="0.25">
      <c r="D113" s="236" t="s">
        <v>169</v>
      </c>
      <c r="E113" s="135" t="str">
        <f>$E$29</f>
        <v>Total Active</v>
      </c>
      <c r="F113" s="128">
        <f t="shared" ref="F113:G117" ca="1" si="669">IFERROR(F71 / F29, 0)</f>
        <v>4.7455792783639534</v>
      </c>
      <c r="G113" s="116">
        <f t="shared" ca="1" si="669"/>
        <v>4.5240378608341922</v>
      </c>
      <c r="H113" s="115">
        <f t="shared" ref="H113:H117" ca="1" si="670">IF(F$9 = 0, 0, IFERROR((F113 - G113) / G113, 0))</f>
        <v>4.8969841620403888E-2</v>
      </c>
      <c r="I113" s="141"/>
      <c r="J113" s="128">
        <f ca="1">IFERROR(J71 / J29, 0)</f>
        <v>4.9834155529064379</v>
      </c>
      <c r="K113" s="116">
        <f ca="1">IFERROR(K71 / K29, 0)</f>
        <v>4.7407735117897527</v>
      </c>
      <c r="L113" s="115">
        <f t="shared" ref="L113:L117" ca="1" si="671">IF(J$9 = 0, 0, IFERROR((J113 - K113) / K113, 0))</f>
        <v>5.1181951745482596E-2</v>
      </c>
      <c r="M113" s="141"/>
      <c r="N113" s="128">
        <f ca="1">IFERROR(N71 / N29, 0)</f>
        <v>4.9834155529064379</v>
      </c>
      <c r="O113" s="116">
        <f ca="1">IFERROR(O71 / O29, 0)</f>
        <v>4.7407735117897527</v>
      </c>
      <c r="P113" s="115">
        <f t="shared" ref="P113:P117" ca="1" si="672">IF(N$9 = 0, 0, IFERROR((N113 - O113) / O113, 0))</f>
        <v>5.1181951745482596E-2</v>
      </c>
      <c r="Q113" s="141"/>
      <c r="R113" s="128">
        <f ca="1">IFERROR(R71 / R29, 0)</f>
        <v>2.2372588073370214</v>
      </c>
      <c r="S113" s="116">
        <f ca="1">IFERROR(S71 / S29, 0)</f>
        <v>2.1260894655522256</v>
      </c>
      <c r="T113" s="115">
        <f t="shared" ref="T113:T117" ca="1" si="673">IF(R$9 = 0, 0, IFERROR((R113 - S113) / S113, 0))</f>
        <v>5.2288176761141614E-2</v>
      </c>
      <c r="U113" s="128">
        <f ca="1">IFERROR(U71 / U29, 0)</f>
        <v>2.2979852247787824</v>
      </c>
      <c r="V113" s="116">
        <f ca="1">IFERROR(V71 / V29, 0)</f>
        <v>2.255082272907782</v>
      </c>
      <c r="W113" s="115">
        <f t="shared" ref="W113:W117" ca="1" si="674">IF(U$9 = 0, 0, IFERROR((U113 - V113) / V113, 0))</f>
        <v>1.9025005156765255E-2</v>
      </c>
      <c r="X113" s="128">
        <f ca="1">IFERROR(X71 / X29, 0)</f>
        <v>2.3070755167936743</v>
      </c>
      <c r="Y113" s="116">
        <f ca="1">IFERROR(Y71 / Y29, 0)</f>
        <v>2.2455215620900741</v>
      </c>
      <c r="Z113" s="115">
        <f t="shared" ref="Z113:Z117" ca="1" si="675">IF(X$9 = 0, 0, IFERROR((X113 - Y113) / Y113, 0))</f>
        <v>2.7411874257981871E-2</v>
      </c>
      <c r="AA113" s="128">
        <f ca="1">IFERROR(AA71 / AA29, 0)</f>
        <v>2.3422606715094729</v>
      </c>
      <c r="AB113" s="116">
        <f ca="1">IFERROR(AB71 / AB29, 0)</f>
        <v>2.265826290837885</v>
      </c>
      <c r="AC113" s="115">
        <f t="shared" ref="AC113:AC117" ca="1" si="676">IF(AA$9 = 0, 0, IFERROR((AA113 - AB113) / AB113, 0))</f>
        <v>3.3733557148956497E-2</v>
      </c>
      <c r="AD113" s="141"/>
      <c r="AE113" s="128">
        <f ca="1">IFERROR(AE71 / AE29, 0)</f>
        <v>1.4513310004946596</v>
      </c>
      <c r="AF113" s="116">
        <f ca="1">IFERROR(AF71 / AF29, 0)</f>
        <v>1.3981476245942981</v>
      </c>
      <c r="AG113" s="115">
        <f t="shared" ref="AG113:AG117" ca="1" si="677">IF(AE$9 = 0, 0, IFERROR((AE113 - AF113) / AF113, 0))</f>
        <v>3.8038455285287744E-2</v>
      </c>
      <c r="AH113" s="128">
        <f ca="1">IFERROR(AH71 / AH29, 0)</f>
        <v>1.6304301428810402</v>
      </c>
      <c r="AI113" s="116">
        <f ca="1">IFERROR(AI71 / AI29, 0)</f>
        <v>1.6166423357664235</v>
      </c>
      <c r="AJ113" s="115">
        <f t="shared" ref="AJ113:AJ117" ca="1" si="678">IF(AH$9 = 0, 0, IFERROR((AH113 - AI113) / AI113, 0))</f>
        <v>8.5286688400870794E-3</v>
      </c>
      <c r="AK113" s="128">
        <f ca="1">IFERROR(AK71 / AK29, 0)</f>
        <v>1.5517280483493319</v>
      </c>
      <c r="AL113" s="116">
        <f ca="1">IFERROR(AL71 / AL29, 0)</f>
        <v>1.4836327113995442</v>
      </c>
      <c r="AM113" s="115">
        <f t="shared" ref="AM113:AM117" ca="1" si="679">IF(AK$9 = 0, 0, IFERROR((AK113 - AL113) / AL113, 0))</f>
        <v>4.5897705292269927E-2</v>
      </c>
      <c r="AN113" s="128">
        <f ca="1">IFERROR(AN71 / AN29, 0)</f>
        <v>1.5544799905560147</v>
      </c>
      <c r="AO113" s="116">
        <f ca="1">IFERROR(AO71 / AO29, 0)</f>
        <v>1.5629000643719395</v>
      </c>
      <c r="AP113" s="115">
        <f t="shared" ref="AP113:AP117" ca="1" si="680">IF(AN$9 = 0, 0, IFERROR((AN113 - AO113) / AO113, 0))</f>
        <v>-5.3874678284746604E-3</v>
      </c>
      <c r="AQ113" s="128">
        <f ca="1">IFERROR(AQ71 / AQ29, 0)</f>
        <v>1.6650883871304167</v>
      </c>
      <c r="AR113" s="116">
        <f ca="1">IFERROR(AR71 / AR29, 0)</f>
        <v>1.6174426513324678</v>
      </c>
      <c r="AS113" s="115">
        <f t="shared" ref="AS113:AS117" ca="1" si="681">IF(AQ$9 = 0, 0, IFERROR((AQ113 - AR113) / AR113, 0))</f>
        <v>2.9457449856845216E-2</v>
      </c>
      <c r="AT113" s="128">
        <f ca="1">IFERROR(AT71 / AT29, 0)</f>
        <v>1.4715289628807131</v>
      </c>
      <c r="AU113" s="116">
        <f ca="1">IFERROR(AU71 / AU29, 0)</f>
        <v>1.4746809137038255</v>
      </c>
      <c r="AV113" s="115">
        <f t="shared" ref="AV113:AV117" ca="1" si="682">IF(AT$9 = 0, 0, IFERROR((AT113 - AU113) / AU113, 0))</f>
        <v>-2.137378190645931E-3</v>
      </c>
      <c r="AW113" s="128">
        <f ca="1">IFERROR(AW71 / AW29, 0)</f>
        <v>1.496466112272365</v>
      </c>
      <c r="AX113" s="116">
        <f ca="1">IFERROR(AX71 / AX29, 0)</f>
        <v>1.4727003264140821</v>
      </c>
      <c r="AY113" s="115">
        <f t="shared" ref="AY113:AY117" ca="1" si="683">IF(AW$9 = 0, 0, IFERROR((AW113 - AX113) / AX113, 0))</f>
        <v>1.6137557269475782E-2</v>
      </c>
      <c r="AZ113" s="128">
        <f ca="1">IFERROR(AZ71 / AZ29, 0)</f>
        <v>1.6307976292408455</v>
      </c>
      <c r="BA113" s="116">
        <f ca="1">IFERROR(BA71 / BA29, 0)</f>
        <v>1.6184473405867472</v>
      </c>
      <c r="BB113" s="115">
        <f t="shared" ref="BB113:BB117" ca="1" si="684">IF(AZ$9 = 0, 0, IFERROR((AZ113 - BA113) / BA113, 0))</f>
        <v>7.6309487150943225E-3</v>
      </c>
      <c r="BC113" s="128">
        <f ca="1">IFERROR(BC71 / BC29, 0)</f>
        <v>1.5722663030002479</v>
      </c>
      <c r="BD113" s="116">
        <f ca="1">IFERROR(BD71 / BD29, 0)</f>
        <v>1.5528502349656066</v>
      </c>
      <c r="BE113" s="115">
        <f t="shared" ref="BE113:BE117" ca="1" si="685">IF(BC$9 = 0, 0, IFERROR((BC113 - BD113) / BD113, 0))</f>
        <v>1.2503503298289028E-2</v>
      </c>
      <c r="BF113" s="128">
        <f ca="1">IFERROR(BF71 / BF29, 0)</f>
        <v>1.5364830267399963</v>
      </c>
      <c r="BG113" s="116">
        <f ca="1">IFERROR(BG71 / BG29, 0)</f>
        <v>1.5145265835802921</v>
      </c>
      <c r="BH113" s="115">
        <f t="shared" ref="BH113:BH117" ca="1" si="686">IF(BF$9 = 0, 0, IFERROR((BF113 - BG113) / BG113, 0))</f>
        <v>1.4497231938841117E-2</v>
      </c>
      <c r="BI113" s="128">
        <f ca="1">IFERROR(BI71 / BI29, 0)</f>
        <v>1.6606170110696143</v>
      </c>
      <c r="BJ113" s="116">
        <f ca="1">IFERROR(BJ71 / BJ29, 0)</f>
        <v>1.6148361049095499</v>
      </c>
      <c r="BK113" s="115">
        <f t="shared" ref="BK113:BK117" ca="1" si="687">IF(BI$9 = 0, 0, IFERROR((BI113 - BJ113) / BJ113, 0))</f>
        <v>2.8350187378692993E-2</v>
      </c>
      <c r="BL113" s="128">
        <f ca="1">IFERROR(BL71 / BL29, 0)</f>
        <v>1.4748497565397944</v>
      </c>
      <c r="BM113" s="116">
        <f ca="1">IFERROR(BM71 / BM29, 0)</f>
        <v>1.4495704099372622</v>
      </c>
      <c r="BN113" s="115">
        <f t="shared" ref="BN113:BN117" ca="1" si="688">IF(BL$9 = 0, 0, IFERROR((BL113 - BM113) / BM113, 0))</f>
        <v>1.7439198833829935E-2</v>
      </c>
      <c r="BO113" s="158" t="str">
        <f t="shared" ref="BO113:BO117" si="689">E113</f>
        <v>Total Active</v>
      </c>
      <c r="BP113" s="248" t="str">
        <f>$D113</f>
        <v>ORDERS PER CUST</v>
      </c>
    </row>
    <row r="114" spans="4:68" ht="15" thickTop="1" x14ac:dyDescent="0.2">
      <c r="D114" s="237"/>
      <c r="E114" s="136" t="str">
        <f>$E$30</f>
        <v>Elite</v>
      </c>
      <c r="F114" s="129">
        <f t="shared" ca="1" si="669"/>
        <v>15.420086156542055</v>
      </c>
      <c r="G114" s="109">
        <f t="shared" ca="1" si="669"/>
        <v>14.822446605169118</v>
      </c>
      <c r="H114" s="108">
        <f t="shared" ca="1" si="670"/>
        <v>4.0319899089028881E-2</v>
      </c>
      <c r="I114" s="141"/>
      <c r="J114" s="129">
        <f t="shared" ref="J114:K117" ca="1" si="690">IFERROR(J72 / J30, 0)</f>
        <v>16.480611085110649</v>
      </c>
      <c r="K114" s="109">
        <f t="shared" ca="1" si="690"/>
        <v>15.379363847944143</v>
      </c>
      <c r="L114" s="108">
        <f t="shared" ca="1" si="671"/>
        <v>7.1605512949335454E-2</v>
      </c>
      <c r="M114" s="141"/>
      <c r="N114" s="129">
        <f t="shared" ref="N114:O117" ca="1" si="691">IFERROR(N72 / N30, 0)</f>
        <v>16.480611085110649</v>
      </c>
      <c r="O114" s="109">
        <f t="shared" ca="1" si="691"/>
        <v>15.379363847944143</v>
      </c>
      <c r="P114" s="108">
        <f t="shared" ca="1" si="672"/>
        <v>7.1605512949335454E-2</v>
      </c>
      <c r="Q114" s="141"/>
      <c r="R114" s="129">
        <f t="shared" ref="R114:S117" ca="1" si="692">IFERROR(R72 / R30, 0)</f>
        <v>6.2130113533970084</v>
      </c>
      <c r="S114" s="109">
        <f t="shared" ca="1" si="692"/>
        <v>5.7356402776380646</v>
      </c>
      <c r="T114" s="108">
        <f t="shared" ca="1" si="673"/>
        <v>8.3228907785605599E-2</v>
      </c>
      <c r="U114" s="129">
        <f t="shared" ref="U114:V117" ca="1" si="693">IFERROR(U72 / U30, 0)</f>
        <v>6.2858579509742301</v>
      </c>
      <c r="V114" s="109">
        <f t="shared" ca="1" si="693"/>
        <v>6.211459690932787</v>
      </c>
      <c r="W114" s="108">
        <f t="shared" ca="1" si="674"/>
        <v>1.1977580752885877E-2</v>
      </c>
      <c r="X114" s="129">
        <f t="shared" ref="X114:Y117" ca="1" si="694">IFERROR(X72 / X30, 0)</f>
        <v>6.5648658733778351</v>
      </c>
      <c r="Y114" s="109">
        <f t="shared" ca="1" si="694"/>
        <v>6.2009076469253461</v>
      </c>
      <c r="Z114" s="108">
        <f t="shared" ca="1" si="675"/>
        <v>5.8694347211081882E-2</v>
      </c>
      <c r="AA114" s="129">
        <f t="shared" ref="AA114:AB117" ca="1" si="695">IFERROR(AA72 / AA30, 0)</f>
        <v>6.4699512335054505</v>
      </c>
      <c r="AB114" s="109">
        <f t="shared" ca="1" si="695"/>
        <v>6.1623331279523512</v>
      </c>
      <c r="AC114" s="108">
        <f t="shared" ca="1" si="676"/>
        <v>4.9919097063698681E-2</v>
      </c>
      <c r="AD114" s="141"/>
      <c r="AE114" s="129">
        <f t="shared" ref="AE114:AF117" ca="1" si="696">IFERROR(AE72 / AE30, 0)</f>
        <v>2.9587250293772032</v>
      </c>
      <c r="AF114" s="109">
        <f t="shared" ca="1" si="696"/>
        <v>2.7628541448058761</v>
      </c>
      <c r="AG114" s="108">
        <f t="shared" ca="1" si="677"/>
        <v>7.0894399163112298E-2</v>
      </c>
      <c r="AH114" s="129">
        <f t="shared" ref="AH114:AI117" ca="1" si="697">IFERROR(AH72 / AH30, 0)</f>
        <v>3.687903085236186</v>
      </c>
      <c r="AI114" s="109">
        <f t="shared" ca="1" si="697"/>
        <v>3.6382416291364792</v>
      </c>
      <c r="AJ114" s="108">
        <f t="shared" ca="1" si="678"/>
        <v>1.3649850989004756E-2</v>
      </c>
      <c r="AK114" s="129">
        <f t="shared" ref="AK114:AL117" ca="1" si="698">IFERROR(AK72 / AK30, 0)</f>
        <v>3.2774994781882696</v>
      </c>
      <c r="AL114" s="109">
        <f t="shared" ca="1" si="698"/>
        <v>2.9803317535545024</v>
      </c>
      <c r="AM114" s="108">
        <f t="shared" ca="1" si="679"/>
        <v>9.9709612622604554E-2</v>
      </c>
      <c r="AN114" s="129">
        <f t="shared" ref="AN114:AO117" ca="1" si="699">IFERROR(AN72 / AN30, 0)</f>
        <v>3.3238665702778065</v>
      </c>
      <c r="AO114" s="109">
        <f t="shared" ca="1" si="699"/>
        <v>3.3818181818181818</v>
      </c>
      <c r="AP114" s="108">
        <f t="shared" ca="1" si="680"/>
        <v>-1.7136229218928184E-2</v>
      </c>
      <c r="AQ114" s="129">
        <f t="shared" ref="AQ114:AR117" ca="1" si="700">IFERROR(AQ72 / AQ30, 0)</f>
        <v>3.7459550833132096</v>
      </c>
      <c r="AR114" s="109">
        <f t="shared" ca="1" si="700"/>
        <v>3.5689127105666154</v>
      </c>
      <c r="AS114" s="108">
        <f t="shared" ca="1" si="681"/>
        <v>4.9606809441547307E-2</v>
      </c>
      <c r="AT114" s="129">
        <f t="shared" ref="AT114:AU117" ca="1" si="701">IFERROR(AT72 / AT30, 0)</f>
        <v>3.015205938697318</v>
      </c>
      <c r="AU114" s="109">
        <f t="shared" ca="1" si="701"/>
        <v>3.123753585575741</v>
      </c>
      <c r="AV114" s="108">
        <f t="shared" ca="1" si="682"/>
        <v>-3.4749106773227283E-2</v>
      </c>
      <c r="AW114" s="129">
        <f t="shared" ref="AW114:AX117" ca="1" si="702">IFERROR(AW72 / AW30, 0)</f>
        <v>3.1249704701157572</v>
      </c>
      <c r="AX114" s="109">
        <f t="shared" ca="1" si="702"/>
        <v>3.0540273663422202</v>
      </c>
      <c r="AY114" s="108">
        <f t="shared" ca="1" si="683"/>
        <v>2.3229360861459786E-2</v>
      </c>
      <c r="AZ114" s="129">
        <f t="shared" ref="AZ114:BA117" ca="1" si="703">IFERROR(AZ72 / AZ30, 0)</f>
        <v>3.7043133282687601</v>
      </c>
      <c r="BA114" s="109">
        <f t="shared" ca="1" si="703"/>
        <v>3.5822528735632182</v>
      </c>
      <c r="BB114" s="108">
        <f t="shared" ca="1" si="684"/>
        <v>3.4073656722097924E-2</v>
      </c>
      <c r="BC114" s="129">
        <f t="shared" ref="BC114:BD117" ca="1" si="704">IFERROR(BC72 / BC30, 0)</f>
        <v>3.435856196783349</v>
      </c>
      <c r="BD114" s="109">
        <f t="shared" ca="1" si="704"/>
        <v>3.2949376375641966</v>
      </c>
      <c r="BE114" s="108">
        <f t="shared" ca="1" si="685"/>
        <v>4.2768202230172511E-2</v>
      </c>
      <c r="BF114" s="129">
        <f t="shared" ref="BF114:BG117" ca="1" si="705">IFERROR(BF72 / BF30, 0)</f>
        <v>3.2771640709887722</v>
      </c>
      <c r="BG114" s="109">
        <f t="shared" ca="1" si="705"/>
        <v>3.1826390313974966</v>
      </c>
      <c r="BH114" s="108">
        <f t="shared" ca="1" si="686"/>
        <v>2.9700207487799717E-2</v>
      </c>
      <c r="BI114" s="129">
        <f t="shared" ref="BI114:BJ117" ca="1" si="706">IFERROR(BI72 / BI30, 0)</f>
        <v>3.7995001922337561</v>
      </c>
      <c r="BJ114" s="109">
        <f t="shared" ca="1" si="706"/>
        <v>3.5942368170847656</v>
      </c>
      <c r="BK114" s="108">
        <f t="shared" ca="1" si="687"/>
        <v>5.7109029147243758E-2</v>
      </c>
      <c r="BL114" s="129">
        <f t="shared" ref="BL114:BM117" ca="1" si="707">IFERROR(BL72 / BL30, 0)</f>
        <v>3.1394169835234473</v>
      </c>
      <c r="BM114" s="109">
        <f t="shared" ca="1" si="707"/>
        <v>3.0683262711864407</v>
      </c>
      <c r="BN114" s="108">
        <f t="shared" ca="1" si="688"/>
        <v>2.3169215413821585E-2</v>
      </c>
      <c r="BO114" s="152" t="str">
        <f t="shared" si="689"/>
        <v>Elite</v>
      </c>
      <c r="BP114" s="249"/>
    </row>
    <row r="115" spans="4:68" x14ac:dyDescent="0.2">
      <c r="D115" s="237"/>
      <c r="E115" s="79" t="str">
        <f>$E$31</f>
        <v>High Value</v>
      </c>
      <c r="F115" s="130">
        <f t="shared" ca="1" si="669"/>
        <v>5.8577954178153817</v>
      </c>
      <c r="G115" s="101">
        <f t="shared" ca="1" si="669"/>
        <v>5.5346767302762743</v>
      </c>
      <c r="H115" s="13">
        <f t="shared" ca="1" si="670"/>
        <v>5.8380769697271614E-2</v>
      </c>
      <c r="I115" s="141"/>
      <c r="J115" s="130">
        <f t="shared" ca="1" si="690"/>
        <v>6.1817056443612461</v>
      </c>
      <c r="K115" s="101">
        <f t="shared" ca="1" si="690"/>
        <v>5.8588806382620815</v>
      </c>
      <c r="L115" s="13">
        <f t="shared" ca="1" si="671"/>
        <v>5.5100116563378931E-2</v>
      </c>
      <c r="M115" s="141"/>
      <c r="N115" s="130">
        <f t="shared" ca="1" si="691"/>
        <v>6.1817056443612461</v>
      </c>
      <c r="O115" s="101">
        <f t="shared" ca="1" si="691"/>
        <v>5.8588806382620815</v>
      </c>
      <c r="P115" s="13">
        <f t="shared" ca="1" si="672"/>
        <v>5.5100116563378931E-2</v>
      </c>
      <c r="Q115" s="141"/>
      <c r="R115" s="130">
        <f t="shared" ca="1" si="692"/>
        <v>2.9257206558204594</v>
      </c>
      <c r="S115" s="101">
        <f t="shared" ca="1" si="692"/>
        <v>2.7298241885397849</v>
      </c>
      <c r="T115" s="13">
        <f t="shared" ca="1" si="673"/>
        <v>7.1761569152723262E-2</v>
      </c>
      <c r="U115" s="130">
        <f t="shared" ca="1" si="693"/>
        <v>3.0389655808892817</v>
      </c>
      <c r="V115" s="101">
        <f t="shared" ca="1" si="693"/>
        <v>2.9422281242797723</v>
      </c>
      <c r="W115" s="13">
        <f t="shared" ca="1" si="674"/>
        <v>3.2878978965368205E-2</v>
      </c>
      <c r="X115" s="130">
        <f t="shared" ca="1" si="694"/>
        <v>3.0134846579109018</v>
      </c>
      <c r="Y115" s="101">
        <f t="shared" ca="1" si="694"/>
        <v>2.9199866050209566</v>
      </c>
      <c r="Z115" s="13">
        <f t="shared" ca="1" si="675"/>
        <v>3.2020028012859372E-2</v>
      </c>
      <c r="AA115" s="130">
        <f t="shared" ca="1" si="695"/>
        <v>3.0229693973470737</v>
      </c>
      <c r="AB115" s="101">
        <f t="shared" ca="1" si="695"/>
        <v>2.921519037559384</v>
      </c>
      <c r="AC115" s="13">
        <f t="shared" ca="1" si="676"/>
        <v>3.4725209209124502E-2</v>
      </c>
      <c r="AD115" s="141"/>
      <c r="AE115" s="130">
        <f t="shared" ca="1" si="696"/>
        <v>1.778561990396081</v>
      </c>
      <c r="AF115" s="101">
        <f t="shared" ca="1" si="696"/>
        <v>1.6709110261363189</v>
      </c>
      <c r="AG115" s="13">
        <f t="shared" ca="1" si="677"/>
        <v>6.4426508997720566E-2</v>
      </c>
      <c r="AH115" s="130">
        <f t="shared" ca="1" si="697"/>
        <v>2.0511898884171029</v>
      </c>
      <c r="AI115" s="101">
        <f t="shared" ca="1" si="697"/>
        <v>2.0230908678903239</v>
      </c>
      <c r="AJ115" s="13">
        <f t="shared" ca="1" si="678"/>
        <v>1.3889153953861033E-2</v>
      </c>
      <c r="AK115" s="130">
        <f t="shared" ca="1" si="698"/>
        <v>1.9565905915230555</v>
      </c>
      <c r="AL115" s="101">
        <f t="shared" ca="1" si="698"/>
        <v>1.8054043860121773</v>
      </c>
      <c r="AM115" s="13">
        <f t="shared" ca="1" si="679"/>
        <v>8.3740909616832185E-2</v>
      </c>
      <c r="AN115" s="130">
        <f t="shared" ca="1" si="699"/>
        <v>1.9631921525485883</v>
      </c>
      <c r="AO115" s="101">
        <f t="shared" ca="1" si="699"/>
        <v>1.9618201613302322</v>
      </c>
      <c r="AP115" s="13">
        <f t="shared" ca="1" si="680"/>
        <v>6.9934606922674282E-4</v>
      </c>
      <c r="AQ115" s="130">
        <f t="shared" ca="1" si="700"/>
        <v>2.1217538917181349</v>
      </c>
      <c r="AR115" s="101">
        <f t="shared" ca="1" si="700"/>
        <v>2.0266521794707915</v>
      </c>
      <c r="AS115" s="13">
        <f t="shared" ca="1" si="681"/>
        <v>4.6925522401272041E-2</v>
      </c>
      <c r="AT115" s="130">
        <f t="shared" ca="1" si="701"/>
        <v>1.8140599223032303</v>
      </c>
      <c r="AU115" s="101">
        <f t="shared" ca="1" si="701"/>
        <v>1.8070660522273425</v>
      </c>
      <c r="AV115" s="13">
        <f t="shared" ca="1" si="682"/>
        <v>3.8702902239059539E-3</v>
      </c>
      <c r="AW115" s="130">
        <f t="shared" ca="1" si="702"/>
        <v>1.8444762056005506</v>
      </c>
      <c r="AX115" s="101">
        <f t="shared" ca="1" si="702"/>
        <v>1.8072119837746334</v>
      </c>
      <c r="AY115" s="13">
        <f t="shared" ca="1" si="683"/>
        <v>2.0619729262798068E-2</v>
      </c>
      <c r="AZ115" s="130">
        <f t="shared" ca="1" si="703"/>
        <v>2.0665337510680719</v>
      </c>
      <c r="BA115" s="101">
        <f t="shared" ca="1" si="703"/>
        <v>2.0342648386487223</v>
      </c>
      <c r="BB115" s="13">
        <f t="shared" ca="1" si="684"/>
        <v>1.5862689953774402E-2</v>
      </c>
      <c r="BC115" s="130">
        <f t="shared" ca="1" si="704"/>
        <v>1.9649227873550925</v>
      </c>
      <c r="BD115" s="101">
        <f t="shared" ca="1" si="704"/>
        <v>1.9420688035693319</v>
      </c>
      <c r="BE115" s="13">
        <f t="shared" ca="1" si="685"/>
        <v>1.1767854848271734E-2</v>
      </c>
      <c r="BF115" s="130">
        <f t="shared" ca="1" si="705"/>
        <v>1.8988635668088059</v>
      </c>
      <c r="BG115" s="101">
        <f t="shared" ca="1" si="705"/>
        <v>1.8758670285568468</v>
      </c>
      <c r="BH115" s="13">
        <f t="shared" ca="1" si="686"/>
        <v>1.2259151582642217E-2</v>
      </c>
      <c r="BI115" s="130">
        <f t="shared" ca="1" si="706"/>
        <v>2.0848596574690772</v>
      </c>
      <c r="BJ115" s="101">
        <f t="shared" ca="1" si="706"/>
        <v>1.9966256554015469</v>
      </c>
      <c r="BK115" s="13">
        <f t="shared" ca="1" si="687"/>
        <v>4.4191559809335069E-2</v>
      </c>
      <c r="BL115" s="130">
        <f t="shared" ca="1" si="707"/>
        <v>1.7983943365737296</v>
      </c>
      <c r="BM115" s="101">
        <f t="shared" ca="1" si="707"/>
        <v>1.7623852940308637</v>
      </c>
      <c r="BN115" s="13">
        <f t="shared" ca="1" si="688"/>
        <v>2.0431992178343295E-2</v>
      </c>
      <c r="BO115" s="159" t="str">
        <f t="shared" si="689"/>
        <v>High Value</v>
      </c>
      <c r="BP115" s="249"/>
    </row>
    <row r="116" spans="4:68" x14ac:dyDescent="0.2">
      <c r="D116" s="238"/>
      <c r="E116" s="79" t="str">
        <f>$E$32</f>
        <v>Opportunity</v>
      </c>
      <c r="F116" s="130">
        <f t="shared" ca="1" si="669"/>
        <v>2.3230546195439228</v>
      </c>
      <c r="G116" s="101">
        <f t="shared" ca="1" si="669"/>
        <v>2.2113270962684757</v>
      </c>
      <c r="H116" s="13">
        <f t="shared" ca="1" si="670"/>
        <v>5.0525100273036382E-2</v>
      </c>
      <c r="I116" s="141"/>
      <c r="J116" s="130">
        <f t="shared" ca="1" si="690"/>
        <v>2.4113989226869457</v>
      </c>
      <c r="K116" s="101">
        <f t="shared" ca="1" si="690"/>
        <v>2.3215170186630742</v>
      </c>
      <c r="L116" s="13">
        <f t="shared" ca="1" si="671"/>
        <v>3.8716883529733077E-2</v>
      </c>
      <c r="M116" s="141"/>
      <c r="N116" s="130">
        <f t="shared" ca="1" si="691"/>
        <v>2.4114043541977477</v>
      </c>
      <c r="O116" s="101">
        <f t="shared" ca="1" si="691"/>
        <v>2.3214777466295531</v>
      </c>
      <c r="P116" s="13">
        <f t="shared" ca="1" si="672"/>
        <v>3.8736794999975732E-2</v>
      </c>
      <c r="Q116" s="141"/>
      <c r="R116" s="130">
        <f t="shared" ca="1" si="692"/>
        <v>1.5892852527932599</v>
      </c>
      <c r="S116" s="101">
        <f t="shared" ca="1" si="692"/>
        <v>1.5456314045766237</v>
      </c>
      <c r="T116" s="13">
        <f t="shared" ca="1" si="673"/>
        <v>2.8243375546962168E-2</v>
      </c>
      <c r="U116" s="130">
        <f t="shared" ca="1" si="693"/>
        <v>1.6480003784772599</v>
      </c>
      <c r="V116" s="101">
        <f t="shared" ca="1" si="693"/>
        <v>1.6010235613915476</v>
      </c>
      <c r="W116" s="13">
        <f t="shared" ca="1" si="674"/>
        <v>2.9341740008424301E-2</v>
      </c>
      <c r="X116" s="130">
        <f t="shared" ca="1" si="694"/>
        <v>1.6090339173766275</v>
      </c>
      <c r="Y116" s="101">
        <f t="shared" ca="1" si="694"/>
        <v>1.5835114639230121</v>
      </c>
      <c r="Z116" s="13">
        <f t="shared" ca="1" si="675"/>
        <v>1.6117630996106403E-2</v>
      </c>
      <c r="AA116" s="130">
        <f t="shared" ca="1" si="695"/>
        <v>1.6111005637176155</v>
      </c>
      <c r="AB116" s="101">
        <f t="shared" ca="1" si="695"/>
        <v>1.5709734900062198</v>
      </c>
      <c r="AC116" s="13">
        <f t="shared" ca="1" si="676"/>
        <v>2.5542807670953637E-2</v>
      </c>
      <c r="AD116" s="141"/>
      <c r="AE116" s="130">
        <f t="shared" ca="1" si="696"/>
        <v>1.2490394024008973</v>
      </c>
      <c r="AF116" s="101">
        <f t="shared" ca="1" si="696"/>
        <v>1.2077170049306272</v>
      </c>
      <c r="AG116" s="13">
        <f t="shared" ca="1" si="677"/>
        <v>3.4215298204436334E-2</v>
      </c>
      <c r="AH116" s="130">
        <f t="shared" ca="1" si="697"/>
        <v>1.3346680406300604</v>
      </c>
      <c r="AI116" s="101">
        <f t="shared" ca="1" si="697"/>
        <v>1.3179900786285561</v>
      </c>
      <c r="AJ116" s="13">
        <f t="shared" ca="1" si="678"/>
        <v>1.2654087668746839E-2</v>
      </c>
      <c r="AK116" s="130">
        <f t="shared" ca="1" si="698"/>
        <v>1.3000510638297873</v>
      </c>
      <c r="AL116" s="101">
        <f t="shared" ca="1" si="698"/>
        <v>1.2874523513262626</v>
      </c>
      <c r="AM116" s="13">
        <f t="shared" ca="1" si="679"/>
        <v>9.7857699281423769E-3</v>
      </c>
      <c r="AN116" s="130">
        <f t="shared" ca="1" si="699"/>
        <v>1.2988186007540847</v>
      </c>
      <c r="AO116" s="101">
        <f t="shared" ca="1" si="699"/>
        <v>1.2801403610843438</v>
      </c>
      <c r="AP116" s="13">
        <f t="shared" ca="1" si="680"/>
        <v>1.4590774759979833E-2</v>
      </c>
      <c r="AQ116" s="130">
        <f t="shared" ca="1" si="700"/>
        <v>1.3763449483406178</v>
      </c>
      <c r="AR116" s="101">
        <f t="shared" ca="1" si="700"/>
        <v>1.3548018888576163</v>
      </c>
      <c r="AS116" s="13">
        <f t="shared" ca="1" si="681"/>
        <v>1.5901261771318346E-2</v>
      </c>
      <c r="AT116" s="130">
        <f t="shared" ca="1" si="701"/>
        <v>1.2689180378168987</v>
      </c>
      <c r="AU116" s="101">
        <f t="shared" ca="1" si="701"/>
        <v>1.2551876766658632</v>
      </c>
      <c r="AV116" s="13">
        <f t="shared" ca="1" si="682"/>
        <v>1.0938890977249953E-2</v>
      </c>
      <c r="AW116" s="130">
        <f t="shared" ca="1" si="702"/>
        <v>1.2740024642214007</v>
      </c>
      <c r="AX116" s="101">
        <f t="shared" ca="1" si="702"/>
        <v>1.2534381139489195</v>
      </c>
      <c r="AY116" s="13">
        <f t="shared" ca="1" si="683"/>
        <v>1.6406354684471734E-2</v>
      </c>
      <c r="AZ116" s="130">
        <f t="shared" ca="1" si="703"/>
        <v>1.3166971480825285</v>
      </c>
      <c r="BA116" s="101">
        <f t="shared" ca="1" si="703"/>
        <v>1.318594676422354</v>
      </c>
      <c r="BB116" s="13">
        <f t="shared" ca="1" si="684"/>
        <v>-1.4390535421953219E-3</v>
      </c>
      <c r="BC116" s="130">
        <f t="shared" ca="1" si="704"/>
        <v>1.3050363817948352</v>
      </c>
      <c r="BD116" s="101">
        <f t="shared" ca="1" si="704"/>
        <v>1.2985887166684005</v>
      </c>
      <c r="BE116" s="13">
        <f t="shared" ca="1" si="685"/>
        <v>4.9651325655874481E-3</v>
      </c>
      <c r="BF116" s="130">
        <f t="shared" ca="1" si="705"/>
        <v>1.2883516085730231</v>
      </c>
      <c r="BG116" s="101">
        <f t="shared" ca="1" si="705"/>
        <v>1.2654705554782124</v>
      </c>
      <c r="BH116" s="13">
        <f t="shared" ca="1" si="686"/>
        <v>1.8081063202742092E-2</v>
      </c>
      <c r="BI116" s="130">
        <f t="shared" ca="1" si="706"/>
        <v>1.3191309319611206</v>
      </c>
      <c r="BJ116" s="101">
        <f t="shared" ca="1" si="706"/>
        <v>1.3101068355866503</v>
      </c>
      <c r="BK116" s="13">
        <f t="shared" ca="1" si="687"/>
        <v>6.8880614384623385E-3</v>
      </c>
      <c r="BL116" s="130">
        <f t="shared" ca="1" si="707"/>
        <v>1.2508413393746827</v>
      </c>
      <c r="BM116" s="101">
        <f t="shared" ca="1" si="707"/>
        <v>1.2257658234603479</v>
      </c>
      <c r="BN116" s="13">
        <f t="shared" ca="1" si="688"/>
        <v>2.045701995797726E-2</v>
      </c>
      <c r="BO116" s="159" t="str">
        <f t="shared" si="689"/>
        <v>Opportunity</v>
      </c>
      <c r="BP116" s="250"/>
    </row>
    <row r="117" spans="4:68" x14ac:dyDescent="0.2">
      <c r="D117" s="239"/>
      <c r="E117" s="78" t="str">
        <f>$E$33</f>
        <v>Marginal</v>
      </c>
      <c r="F117" s="131">
        <f t="shared" ca="1" si="669"/>
        <v>1.1713362663050071</v>
      </c>
      <c r="G117" s="102">
        <f t="shared" ca="1" si="669"/>
        <v>1.155391753348799</v>
      </c>
      <c r="H117" s="100">
        <f t="shared" ca="1" si="670"/>
        <v>1.3800092401555056E-2</v>
      </c>
      <c r="I117" s="141"/>
      <c r="J117" s="131">
        <f t="shared" ca="1" si="690"/>
        <v>1.177724314179611</v>
      </c>
      <c r="K117" s="102">
        <f t="shared" ca="1" si="690"/>
        <v>1.1711061803828871</v>
      </c>
      <c r="L117" s="100">
        <f t="shared" ca="1" si="671"/>
        <v>5.6511816841067061E-3</v>
      </c>
      <c r="M117" s="141"/>
      <c r="N117" s="131">
        <f t="shared" ca="1" si="691"/>
        <v>1.1777489393561267</v>
      </c>
      <c r="O117" s="102">
        <f t="shared" ca="1" si="691"/>
        <v>1.1711176280371538</v>
      </c>
      <c r="P117" s="100">
        <f t="shared" ca="1" si="672"/>
        <v>5.6623785350129645E-3</v>
      </c>
      <c r="Q117" s="141"/>
      <c r="R117" s="131">
        <f t="shared" ca="1" si="692"/>
        <v>1.0977613890421301</v>
      </c>
      <c r="S117" s="102">
        <f t="shared" ca="1" si="692"/>
        <v>1.0855652289492923</v>
      </c>
      <c r="T117" s="100">
        <f t="shared" ca="1" si="673"/>
        <v>1.1234847771093672E-2</v>
      </c>
      <c r="U117" s="131">
        <f t="shared" ca="1" si="693"/>
        <v>1.1095370976140566</v>
      </c>
      <c r="V117" s="102">
        <f t="shared" ca="1" si="693"/>
        <v>1.1036927160590211</v>
      </c>
      <c r="W117" s="100">
        <f t="shared" ca="1" si="674"/>
        <v>5.2952977490910548E-3</v>
      </c>
      <c r="X117" s="131">
        <f t="shared" ca="1" si="694"/>
        <v>1.100206399759428</v>
      </c>
      <c r="Y117" s="102">
        <f t="shared" ca="1" si="694"/>
        <v>1.0991374036461519</v>
      </c>
      <c r="Z117" s="100">
        <f t="shared" ca="1" si="675"/>
        <v>9.7257732266228987E-4</v>
      </c>
      <c r="AA117" s="131">
        <f t="shared" ca="1" si="695"/>
        <v>1.1001399533488838</v>
      </c>
      <c r="AB117" s="102">
        <f t="shared" ca="1" si="695"/>
        <v>1.085681989449887</v>
      </c>
      <c r="AC117" s="100">
        <f t="shared" ca="1" si="676"/>
        <v>1.331694182964443E-2</v>
      </c>
      <c r="AD117" s="141"/>
      <c r="AE117" s="131">
        <f t="shared" ca="1" si="696"/>
        <v>1.0456028272393638</v>
      </c>
      <c r="AF117" s="102">
        <f t="shared" ca="1" si="696"/>
        <v>1.0383827589277763</v>
      </c>
      <c r="AG117" s="100">
        <f t="shared" ca="1" si="677"/>
        <v>6.9531858551300221E-3</v>
      </c>
      <c r="AH117" s="131">
        <f t="shared" ca="1" si="697"/>
        <v>1.0574765707954388</v>
      </c>
      <c r="AI117" s="102">
        <f t="shared" ca="1" si="697"/>
        <v>1.05354543003505</v>
      </c>
      <c r="AJ117" s="100">
        <f t="shared" ca="1" si="678"/>
        <v>3.7313443239538552E-3</v>
      </c>
      <c r="AK117" s="131">
        <f t="shared" ca="1" si="698"/>
        <v>1.0564743639516525</v>
      </c>
      <c r="AL117" s="102">
        <f t="shared" ca="1" si="698"/>
        <v>1.0431931660951694</v>
      </c>
      <c r="AM117" s="100">
        <f t="shared" ca="1" si="679"/>
        <v>1.2731293003190019E-2</v>
      </c>
      <c r="AN117" s="131">
        <f t="shared" ca="1" si="699"/>
        <v>1.0553585899513775</v>
      </c>
      <c r="AO117" s="102">
        <f t="shared" ca="1" si="699"/>
        <v>1.0572122360745062</v>
      </c>
      <c r="AP117" s="100">
        <f t="shared" ca="1" si="680"/>
        <v>-1.7533339663295632E-3</v>
      </c>
      <c r="AQ117" s="131">
        <f t="shared" ca="1" si="700"/>
        <v>1.0642444462527463</v>
      </c>
      <c r="AR117" s="102">
        <f t="shared" ca="1" si="700"/>
        <v>1.0529586531319635</v>
      </c>
      <c r="AS117" s="100">
        <f t="shared" ca="1" si="681"/>
        <v>1.071817310890023E-2</v>
      </c>
      <c r="AT117" s="131">
        <f t="shared" ca="1" si="701"/>
        <v>1.0505691101941343</v>
      </c>
      <c r="AU117" s="102">
        <f t="shared" ca="1" si="701"/>
        <v>1.045199813196344</v>
      </c>
      <c r="AV117" s="100">
        <f t="shared" ca="1" si="682"/>
        <v>5.1371009925560316E-3</v>
      </c>
      <c r="AW117" s="131">
        <f t="shared" ca="1" si="702"/>
        <v>1.049360200029416</v>
      </c>
      <c r="AX117" s="102">
        <f t="shared" ca="1" si="702"/>
        <v>1.0420197740112995</v>
      </c>
      <c r="AY117" s="100">
        <f t="shared" ca="1" si="683"/>
        <v>7.0444210380568697E-3</v>
      </c>
      <c r="AZ117" s="131">
        <f t="shared" ca="1" si="703"/>
        <v>1.0679483222364301</v>
      </c>
      <c r="BA117" s="102">
        <f t="shared" ca="1" si="703"/>
        <v>1.0613317903952102</v>
      </c>
      <c r="BB117" s="100">
        <f t="shared" ca="1" si="684"/>
        <v>6.2341785114682158E-3</v>
      </c>
      <c r="BC117" s="131">
        <f t="shared" ca="1" si="704"/>
        <v>1.0541366247097641</v>
      </c>
      <c r="BD117" s="102">
        <f t="shared" ca="1" si="704"/>
        <v>1.0523686058445416</v>
      </c>
      <c r="BE117" s="100">
        <f t="shared" ca="1" si="685"/>
        <v>1.6800376364359761E-3</v>
      </c>
      <c r="BF117" s="131">
        <f t="shared" ca="1" si="705"/>
        <v>1.0519373259710227</v>
      </c>
      <c r="BG117" s="102">
        <f t="shared" ca="1" si="705"/>
        <v>1.0470371654971853</v>
      </c>
      <c r="BH117" s="100">
        <f t="shared" ca="1" si="686"/>
        <v>4.6800253470569179E-3</v>
      </c>
      <c r="BI117" s="131">
        <f t="shared" ca="1" si="706"/>
        <v>1.0526715095878458</v>
      </c>
      <c r="BJ117" s="102">
        <f t="shared" ca="1" si="706"/>
        <v>1.0399073733417015</v>
      </c>
      <c r="BK117" s="100">
        <f t="shared" ca="1" si="687"/>
        <v>1.2274301128500814E-2</v>
      </c>
      <c r="BL117" s="131">
        <f t="shared" ca="1" si="707"/>
        <v>1.0532249533724911</v>
      </c>
      <c r="BM117" s="102">
        <f t="shared" ca="1" si="707"/>
        <v>1.0485720783651191</v>
      </c>
      <c r="BN117" s="100">
        <f t="shared" ca="1" si="688"/>
        <v>4.4373439874791643E-3</v>
      </c>
      <c r="BO117" s="156" t="str">
        <f t="shared" si="689"/>
        <v>Marginal</v>
      </c>
      <c r="BP117" s="251"/>
    </row>
    <row r="118" spans="4:68" ht="3.75" customHeight="1" x14ac:dyDescent="0.2">
      <c r="D118" s="144"/>
      <c r="E118" s="144"/>
      <c r="F118" s="144"/>
      <c r="G118" s="144"/>
      <c r="H118" s="160"/>
      <c r="I118" s="138"/>
      <c r="J118" s="144"/>
      <c r="K118" s="144"/>
      <c r="L118" s="160"/>
      <c r="M118" s="138"/>
      <c r="N118" s="144"/>
      <c r="O118" s="144"/>
      <c r="P118" s="160"/>
      <c r="Q118" s="138"/>
      <c r="R118" s="144"/>
      <c r="S118" s="144"/>
      <c r="T118" s="160"/>
      <c r="U118" s="144"/>
      <c r="V118" s="144"/>
      <c r="W118" s="160"/>
      <c r="X118" s="144"/>
      <c r="Y118" s="144"/>
      <c r="Z118" s="160"/>
      <c r="AA118" s="144"/>
      <c r="AB118" s="144"/>
      <c r="AC118" s="160"/>
      <c r="AD118" s="138"/>
      <c r="AE118" s="144"/>
      <c r="AF118" s="144"/>
      <c r="AG118" s="160"/>
      <c r="AH118" s="144"/>
      <c r="AI118" s="144"/>
      <c r="AJ118" s="160"/>
      <c r="AK118" s="144"/>
      <c r="AL118" s="144"/>
      <c r="AM118" s="160"/>
      <c r="AN118" s="144"/>
      <c r="AO118" s="144"/>
      <c r="AP118" s="160"/>
      <c r="AQ118" s="144"/>
      <c r="AR118" s="144"/>
      <c r="AS118" s="160"/>
      <c r="AT118" s="144"/>
      <c r="AU118" s="144"/>
      <c r="AV118" s="160"/>
      <c r="AW118" s="144"/>
      <c r="AX118" s="144"/>
      <c r="AY118" s="160"/>
      <c r="AZ118" s="144"/>
      <c r="BA118" s="144"/>
      <c r="BB118" s="160"/>
      <c r="BC118" s="144"/>
      <c r="BD118" s="144"/>
      <c r="BE118" s="160"/>
      <c r="BF118" s="144"/>
      <c r="BG118" s="144"/>
      <c r="BH118" s="160"/>
      <c r="BI118" s="144"/>
      <c r="BJ118" s="144"/>
      <c r="BK118" s="160"/>
      <c r="BL118" s="144"/>
      <c r="BM118" s="144"/>
      <c r="BN118" s="160"/>
      <c r="BO118" s="144"/>
      <c r="BP118" s="144"/>
    </row>
    <row r="119" spans="4:68" ht="15" thickBot="1" x14ac:dyDescent="0.25">
      <c r="D119" s="236" t="s">
        <v>115</v>
      </c>
      <c r="E119" s="135" t="str">
        <f>$E$29</f>
        <v>Total Active</v>
      </c>
      <c r="F119" s="128">
        <f t="shared" ref="F119:G123" ca="1" si="708">IFERROR(F107 / F71, 0)</f>
        <v>2.9413695624117415</v>
      </c>
      <c r="G119" s="116">
        <f t="shared" ca="1" si="708"/>
        <v>2.9397607435404742</v>
      </c>
      <c r="H119" s="115">
        <f t="shared" ref="H119:H123" ca="1" si="709">IF(F$9 = 0, 0, IFERROR((F119 - G119) / G119, 0))</f>
        <v>5.4726183918277856E-4</v>
      </c>
      <c r="I119" s="141"/>
      <c r="J119" s="128">
        <f ca="1">IFERROR(J107 / J71, 0)</f>
        <v>2.9116930617875645</v>
      </c>
      <c r="K119" s="116">
        <f ca="1">IFERROR(K107 / K71, 0)</f>
        <v>2.9411523843840914</v>
      </c>
      <c r="L119" s="115">
        <f t="shared" ref="L119:L123" ca="1" si="710">IF(J$9 = 0, 0, IFERROR((J119 - K119) / K119, 0))</f>
        <v>-1.0016251709003525E-2</v>
      </c>
      <c r="M119" s="141"/>
      <c r="N119" s="128">
        <f ca="1">IFERROR(N107 / N71, 0)</f>
        <v>2.9116930617875645</v>
      </c>
      <c r="O119" s="116">
        <f ca="1">IFERROR(O107 / O71, 0)</f>
        <v>2.9411523843840914</v>
      </c>
      <c r="P119" s="115">
        <f t="shared" ref="P119:P123" ca="1" si="711">IF(N$9 = 0, 0, IFERROR((N119 - O119) / O119, 0))</f>
        <v>-1.0016251709003525E-2</v>
      </c>
      <c r="Q119" s="141"/>
      <c r="R119" s="128">
        <f ca="1">IFERROR(R107 / R71, 0)</f>
        <v>2.9847990334320702</v>
      </c>
      <c r="S119" s="116">
        <f ca="1">IFERROR(S107 / S71, 0)</f>
        <v>2.9589042775064485</v>
      </c>
      <c r="T119" s="115">
        <f t="shared" ref="T119:T123" ca="1" si="712">IF(R$9 = 0, 0, IFERROR((R119 - S119) / S119, 0))</f>
        <v>8.7514679411812447E-3</v>
      </c>
      <c r="U119" s="128">
        <f ca="1">IFERROR(U107 / U71, 0)</f>
        <v>2.9305945762649004</v>
      </c>
      <c r="V119" s="116">
        <f ca="1">IFERROR(V107 / V71, 0)</f>
        <v>2.992210254227166</v>
      </c>
      <c r="W119" s="115">
        <f t="shared" ref="W119:W123" ca="1" si="713">IF(U$9 = 0, 0, IFERROR((U119 - V119) / V119, 0))</f>
        <v>-2.0592028208986889E-2</v>
      </c>
      <c r="X119" s="128">
        <f ca="1">IFERROR(X107 / X71, 0)</f>
        <v>2.8912764506944351</v>
      </c>
      <c r="Y119" s="116">
        <f ca="1">IFERROR(Y107 / Y71, 0)</f>
        <v>2.9566103035696627</v>
      </c>
      <c r="Z119" s="115">
        <f t="shared" ref="Z119:Z123" ca="1" si="714">IF(X$9 = 0, 0, IFERROR((X119 - Y119) / Y119, 0))</f>
        <v>-2.2097552997209956E-2</v>
      </c>
      <c r="AA119" s="128">
        <f ca="1">IFERROR(AA107 / AA71, 0)</f>
        <v>2.8626167976854684</v>
      </c>
      <c r="AB119" s="116">
        <f ca="1">IFERROR(AB107 / AB71, 0)</f>
        <v>2.8828607166716416</v>
      </c>
      <c r="AC119" s="115">
        <f t="shared" ref="AC119:AC123" ca="1" si="715">IF(AA$9 = 0, 0, IFERROR((AA119 - AB119) / AB119, 0))</f>
        <v>-7.0221633910726869E-3</v>
      </c>
      <c r="AD119" s="141"/>
      <c r="AE119" s="128">
        <f ca="1">IFERROR(AE107 / AE71, 0)</f>
        <v>2.7792105329596808</v>
      </c>
      <c r="AF119" s="116">
        <f ca="1">IFERROR(AF107 / AF71, 0)</f>
        <v>2.7962777229564684</v>
      </c>
      <c r="AG119" s="115">
        <f t="shared" ref="AG119:AG123" ca="1" si="716">IF(AE$9 = 0, 0, IFERROR((AE119 - AF119) / AF119, 0))</f>
        <v>-6.1035389498946694E-3</v>
      </c>
      <c r="AH119" s="128">
        <f ca="1">IFERROR(AH107 / AH71, 0)</f>
        <v>3.0761216049360876</v>
      </c>
      <c r="AI119" s="116">
        <f ca="1">IFERROR(AI107 / AI71, 0)</f>
        <v>3.0263475462590508</v>
      </c>
      <c r="AJ119" s="115">
        <f t="shared" ref="AJ119:AJ123" ca="1" si="717">IF(AH$9 = 0, 0, IFERROR((AH119 - AI119) / AI119, 0))</f>
        <v>1.6446907672109178E-2</v>
      </c>
      <c r="AK119" s="128">
        <f ca="1">IFERROR(AK107 / AK71, 0)</f>
        <v>3.0045224359249927</v>
      </c>
      <c r="AL119" s="116">
        <f ca="1">IFERROR(AL107 / AL71, 0)</f>
        <v>2.9681254361206868</v>
      </c>
      <c r="AM119" s="115">
        <f t="shared" ref="AM119:AM123" ca="1" si="718">IF(AK$9 = 0, 0, IFERROR((AK119 - AL119) / AL119, 0))</f>
        <v>1.2262621842517692E-2</v>
      </c>
      <c r="AN119" s="128">
        <f ca="1">IFERROR(AN107 / AN71, 0)</f>
        <v>2.9696781760496829</v>
      </c>
      <c r="AO119" s="116">
        <f ca="1">IFERROR(AO107 / AO71, 0)</f>
        <v>3.0532197977647684</v>
      </c>
      <c r="AP119" s="115">
        <f t="shared" ref="AP119:AP123" ca="1" si="719">IF(AN$9 = 0, 0, IFERROR((AN119 - AO119) / AO119, 0))</f>
        <v>-2.7361810563473185E-2</v>
      </c>
      <c r="AQ119" s="128">
        <f ca="1">IFERROR(AQ107 / AQ71, 0)</f>
        <v>2.9383960615569626</v>
      </c>
      <c r="AR119" s="116">
        <f ca="1">IFERROR(AR107 / AR71, 0)</f>
        <v>2.8938869753697594</v>
      </c>
      <c r="AS119" s="115">
        <f t="shared" ref="AS119:AS123" ca="1" si="720">IF(AQ$9 = 0, 0, IFERROR((AQ119 - AR119) / AR119, 0))</f>
        <v>1.5380381668678073E-2</v>
      </c>
      <c r="AT119" s="128">
        <f ca="1">IFERROR(AT107 / AT71, 0)</f>
        <v>2.8479259405559523</v>
      </c>
      <c r="AU119" s="116">
        <f ca="1">IFERROR(AU107 / AU71, 0)</f>
        <v>3.0421009365550042</v>
      </c>
      <c r="AV119" s="115">
        <f t="shared" ref="AV119:AV123" ca="1" si="721">IF(AT$9 = 0, 0, IFERROR((AT119 - AU119) / AU119, 0))</f>
        <v>-6.3829241714426291E-2</v>
      </c>
      <c r="AW119" s="128">
        <f ca="1">IFERROR(AW107 / AW71, 0)</f>
        <v>2.8856537052761686</v>
      </c>
      <c r="AX119" s="116">
        <f ca="1">IFERROR(AX107 / AX71, 0)</f>
        <v>2.9448114488924011</v>
      </c>
      <c r="AY119" s="115">
        <f t="shared" ref="AY119:AY123" ca="1" si="722">IF(AW$9 = 0, 0, IFERROR((AW119 - AX119) / AX119, 0))</f>
        <v>-2.0088805223330286E-2</v>
      </c>
      <c r="AZ119" s="128">
        <f ca="1">IFERROR(AZ107 / AZ71, 0)</f>
        <v>2.9050805967706741</v>
      </c>
      <c r="BA119" s="116">
        <f ca="1">IFERROR(BA107 / BA71, 0)</f>
        <v>3.0085379276607456</v>
      </c>
      <c r="BB119" s="115">
        <f t="shared" ref="BB119:BB123" ca="1" si="723">IF(AZ$9 = 0, 0, IFERROR((AZ119 - BA119) / BA119, 0))</f>
        <v>-3.4387909801261357E-2</v>
      </c>
      <c r="BC119" s="128">
        <f ca="1">IFERROR(BC107 / BC71, 0)</f>
        <v>2.8701140996222962</v>
      </c>
      <c r="BD119" s="116">
        <f ca="1">IFERROR(BD107 / BD71, 0)</f>
        <v>2.8975768075261508</v>
      </c>
      <c r="BE119" s="115">
        <f t="shared" ref="BE119:BE123" ca="1" si="724">IF(BC$9 = 0, 0, IFERROR((BC119 - BD119) / BD119, 0))</f>
        <v>-9.477818787244234E-3</v>
      </c>
      <c r="BF119" s="128">
        <f ca="1">IFERROR(BF107 / BF71, 0)</f>
        <v>2.8993905731697911</v>
      </c>
      <c r="BG119" s="116">
        <f ca="1">IFERROR(BG107 / BG71, 0)</f>
        <v>2.9874287450188524</v>
      </c>
      <c r="BH119" s="115">
        <f t="shared" ref="BH119:BH123" ca="1" si="725">IF(BF$9 = 0, 0, IFERROR((BF119 - BG119) / BG119, 0))</f>
        <v>-2.9469547012913173E-2</v>
      </c>
      <c r="BI119" s="128">
        <f ca="1">IFERROR(BI107 / BI71, 0)</f>
        <v>2.8471795868667806</v>
      </c>
      <c r="BJ119" s="116">
        <f ca="1">IFERROR(BJ107 / BJ71, 0)</f>
        <v>2.7355746712449567</v>
      </c>
      <c r="BK119" s="115">
        <f t="shared" ref="BK119:BK123" ca="1" si="726">IF(BI$9 = 0, 0, IFERROR((BI119 - BJ119) / BJ119, 0))</f>
        <v>4.0797612580260031E-2</v>
      </c>
      <c r="BL119" s="128">
        <f ca="1">IFERROR(BL107 / BL71, 0)</f>
        <v>2.8309695776965897</v>
      </c>
      <c r="BM119" s="116">
        <f ca="1">IFERROR(BM107 / BM71, 0)</f>
        <v>2.9777399244478433</v>
      </c>
      <c r="BN119" s="115">
        <f t="shared" ref="BN119:BN123" ca="1" si="727">IF(BL$9 = 0, 0, IFERROR((BL119 - BM119) / BM119, 0))</f>
        <v>-4.9289175843141811E-2</v>
      </c>
      <c r="BO119" s="158" t="str">
        <f t="shared" ref="BO119:BO123" si="728">E119</f>
        <v>Total Active</v>
      </c>
      <c r="BP119" s="248" t="str">
        <f>$D119</f>
        <v>UPT</v>
      </c>
    </row>
    <row r="120" spans="4:68" ht="15" thickTop="1" x14ac:dyDescent="0.2">
      <c r="D120" s="237"/>
      <c r="E120" s="136" t="str">
        <f>$E$30</f>
        <v>Elite</v>
      </c>
      <c r="F120" s="129">
        <f t="shared" ca="1" si="708"/>
        <v>3.4592908872668904</v>
      </c>
      <c r="G120" s="109">
        <f t="shared" ca="1" si="708"/>
        <v>3.428736225074779</v>
      </c>
      <c r="H120" s="108">
        <f t="shared" ca="1" si="709"/>
        <v>8.9113481429866932E-3</v>
      </c>
      <c r="I120" s="141"/>
      <c r="J120" s="129">
        <f t="shared" ref="J120:K123" ca="1" si="729">IFERROR(J108 / J72, 0)</f>
        <v>3.4338277204305871</v>
      </c>
      <c r="K120" s="109">
        <f t="shared" ca="1" si="729"/>
        <v>3.461771926284638</v>
      </c>
      <c r="L120" s="108">
        <f t="shared" ca="1" si="710"/>
        <v>-8.0722261457709978E-3</v>
      </c>
      <c r="M120" s="141"/>
      <c r="N120" s="129">
        <f t="shared" ref="N120:O123" ca="1" si="730">IFERROR(N108 / N72, 0)</f>
        <v>3.4338277204305871</v>
      </c>
      <c r="O120" s="109">
        <f t="shared" ca="1" si="730"/>
        <v>3.461771926284638</v>
      </c>
      <c r="P120" s="108">
        <f t="shared" ca="1" si="711"/>
        <v>-8.0722261457709978E-3</v>
      </c>
      <c r="Q120" s="141"/>
      <c r="R120" s="129">
        <f t="shared" ref="R120:S123" ca="1" si="731">IFERROR(R108 / R72, 0)</f>
        <v>4.0113122171945701</v>
      </c>
      <c r="S120" s="109">
        <f t="shared" ca="1" si="731"/>
        <v>3.999158160580869</v>
      </c>
      <c r="T120" s="108">
        <f t="shared" ca="1" si="712"/>
        <v>3.039153773287053E-3</v>
      </c>
      <c r="U120" s="129">
        <f t="shared" ref="U120:V123" ca="1" si="732">IFERROR(U108 / U72, 0)</f>
        <v>3.9658827293816494</v>
      </c>
      <c r="V120" s="109">
        <f t="shared" ca="1" si="732"/>
        <v>3.9855598102617518</v>
      </c>
      <c r="W120" s="108">
        <f t="shared" ca="1" si="713"/>
        <v>-4.9370933612485528E-3</v>
      </c>
      <c r="X120" s="129">
        <f t="shared" ref="X120:Y123" ca="1" si="733">IFERROR(X108 / X72, 0)</f>
        <v>3.7619712261112306</v>
      </c>
      <c r="Y120" s="109">
        <f t="shared" ca="1" si="733"/>
        <v>3.885792281739207</v>
      </c>
      <c r="Z120" s="108">
        <f t="shared" ca="1" si="714"/>
        <v>-3.1865073233548258E-2</v>
      </c>
      <c r="AA120" s="129">
        <f t="shared" ref="AA120:AB123" ca="1" si="734">IFERROR(AA108 / AA72, 0)</f>
        <v>3.7600673930633914</v>
      </c>
      <c r="AB120" s="109">
        <f t="shared" ca="1" si="734"/>
        <v>3.7994494140859341</v>
      </c>
      <c r="AC120" s="108">
        <f t="shared" ca="1" si="715"/>
        <v>-1.0365191566056708E-2</v>
      </c>
      <c r="AD120" s="141"/>
      <c r="AE120" s="129">
        <f t="shared" ref="AE120:AF123" ca="1" si="735">IFERROR(AE108 / AE72, 0)</f>
        <v>4.5301593605719113</v>
      </c>
      <c r="AF120" s="109">
        <f t="shared" ca="1" si="735"/>
        <v>4.5746296999620206</v>
      </c>
      <c r="AG120" s="108">
        <f t="shared" ca="1" si="716"/>
        <v>-9.7210795860654155E-3</v>
      </c>
      <c r="AH120" s="129">
        <f t="shared" ref="AH120:AI123" ca="1" si="736">IFERROR(AH108 / AH72, 0)</f>
        <v>4.766796644215999</v>
      </c>
      <c r="AI120" s="109">
        <f t="shared" ca="1" si="736"/>
        <v>4.6062269583703346</v>
      </c>
      <c r="AJ120" s="108">
        <f t="shared" ca="1" si="717"/>
        <v>3.4859264924816773E-2</v>
      </c>
      <c r="AK120" s="129">
        <f t="shared" ref="AK120:AL123" ca="1" si="737">IFERROR(AK108 / AK72, 0)</f>
        <v>4.9083266995701322</v>
      </c>
      <c r="AL120" s="109">
        <f t="shared" ca="1" si="737"/>
        <v>5.1088097320505685</v>
      </c>
      <c r="AM120" s="108">
        <f t="shared" ca="1" si="718"/>
        <v>-3.9242610900673852E-2</v>
      </c>
      <c r="AN120" s="129">
        <f t="shared" ref="AN120:AO123" ca="1" si="738">IFERROR(AN108 / AN72, 0)</f>
        <v>4.7653565325462175</v>
      </c>
      <c r="AO120" s="109">
        <f t="shared" ca="1" si="738"/>
        <v>4.7256435320951446</v>
      </c>
      <c r="AP120" s="108">
        <f t="shared" ca="1" si="719"/>
        <v>8.4037232561775203E-3</v>
      </c>
      <c r="AQ120" s="129">
        <f t="shared" ref="AQ120:AR123" ca="1" si="739">IFERROR(AQ108 / AQ72, 0)</f>
        <v>4.6314681107099878</v>
      </c>
      <c r="AR120" s="109">
        <f t="shared" ca="1" si="739"/>
        <v>4.6197972538081959</v>
      </c>
      <c r="AS120" s="108">
        <f t="shared" ca="1" si="720"/>
        <v>2.5262703665558661E-3</v>
      </c>
      <c r="AT120" s="129">
        <f t="shared" ref="AT120:AU123" ca="1" si="740">IFERROR(AT108 / AT72, 0)</f>
        <v>4.7254894174641624</v>
      </c>
      <c r="AU120" s="109">
        <f t="shared" ca="1" si="740"/>
        <v>4.9288119288119292</v>
      </c>
      <c r="AV120" s="108">
        <f t="shared" ca="1" si="721"/>
        <v>-4.1251829910413498E-2</v>
      </c>
      <c r="AW120" s="129">
        <f t="shared" ref="AW120:AX123" ca="1" si="741">IFERROR(AW108 / AW72, 0)</f>
        <v>4.6548986997278501</v>
      </c>
      <c r="AX120" s="109">
        <f t="shared" ca="1" si="741"/>
        <v>4.7839260969976909</v>
      </c>
      <c r="AY120" s="108">
        <f t="shared" ca="1" si="722"/>
        <v>-2.6971026444329096E-2</v>
      </c>
      <c r="AZ120" s="129">
        <f t="shared" ref="AZ120:BA123" ca="1" si="742">IFERROR(AZ108 / AZ72, 0)</f>
        <v>4.3031559758459608</v>
      </c>
      <c r="BA120" s="109">
        <f t="shared" ca="1" si="742"/>
        <v>4.5474240829632668</v>
      </c>
      <c r="BB120" s="108">
        <f t="shared" ca="1" si="723"/>
        <v>-5.3715708643151686E-2</v>
      </c>
      <c r="BC120" s="129">
        <f t="shared" ref="BC120:BD123" ca="1" si="743">IFERROR(BC108 / BC72, 0)</f>
        <v>4.4598672797863257</v>
      </c>
      <c r="BD120" s="109">
        <f t="shared" ca="1" si="743"/>
        <v>4.5850749117282179</v>
      </c>
      <c r="BE120" s="108">
        <f t="shared" ca="1" si="724"/>
        <v>-2.7307652405334126E-2</v>
      </c>
      <c r="BF120" s="129">
        <f t="shared" ref="BF120:BG123" ca="1" si="744">IFERROR(BF108 / BF72, 0)</f>
        <v>4.5751664686541593</v>
      </c>
      <c r="BG120" s="109">
        <f t="shared" ca="1" si="744"/>
        <v>4.7650396543942231</v>
      </c>
      <c r="BH120" s="108">
        <f t="shared" ca="1" si="725"/>
        <v>-3.9847136542707787E-2</v>
      </c>
      <c r="BI120" s="129">
        <f t="shared" ref="BI120:BJ123" ca="1" si="745">IFERROR(BI108 / BI72, 0)</f>
        <v>4.2262248081625771</v>
      </c>
      <c r="BJ120" s="109">
        <f t="shared" ca="1" si="745"/>
        <v>4.0645857073091323</v>
      </c>
      <c r="BK120" s="108">
        <f t="shared" ca="1" si="726"/>
        <v>3.9767669448519102E-2</v>
      </c>
      <c r="BL120" s="129">
        <f t="shared" ref="BL120:BM123" ca="1" si="746">IFERROR(BL108 / BL72, 0)</f>
        <v>4.4568209344147975</v>
      </c>
      <c r="BM120" s="109">
        <f t="shared" ca="1" si="746"/>
        <v>4.5563611254962888</v>
      </c>
      <c r="BN120" s="108">
        <f t="shared" ca="1" si="727"/>
        <v>-2.1846422691232385E-2</v>
      </c>
      <c r="BO120" s="152" t="str">
        <f t="shared" si="728"/>
        <v>Elite</v>
      </c>
      <c r="BP120" s="249"/>
    </row>
    <row r="121" spans="4:68" x14ac:dyDescent="0.2">
      <c r="D121" s="237"/>
      <c r="E121" s="79" t="str">
        <f>$E$31</f>
        <v>High Value</v>
      </c>
      <c r="F121" s="130">
        <f t="shared" ca="1" si="708"/>
        <v>2.9087622721552009</v>
      </c>
      <c r="G121" s="101">
        <f t="shared" ca="1" si="708"/>
        <v>2.9270374288578562</v>
      </c>
      <c r="H121" s="13">
        <f t="shared" ca="1" si="709"/>
        <v>-6.2435678213333913E-3</v>
      </c>
      <c r="I121" s="141"/>
      <c r="J121" s="130">
        <f t="shared" ca="1" si="729"/>
        <v>2.8688147119096779</v>
      </c>
      <c r="K121" s="101">
        <f t="shared" ca="1" si="729"/>
        <v>2.9078150788989259</v>
      </c>
      <c r="L121" s="13">
        <f t="shared" ca="1" si="710"/>
        <v>-1.3412258321466548E-2</v>
      </c>
      <c r="M121" s="141"/>
      <c r="N121" s="130">
        <f t="shared" ca="1" si="730"/>
        <v>2.8688147119096779</v>
      </c>
      <c r="O121" s="101">
        <f t="shared" ca="1" si="730"/>
        <v>2.9078150788989259</v>
      </c>
      <c r="P121" s="13">
        <f t="shared" ca="1" si="711"/>
        <v>-1.3412258321466548E-2</v>
      </c>
      <c r="Q121" s="141"/>
      <c r="R121" s="130">
        <f t="shared" ca="1" si="731"/>
        <v>3.1921473195350076</v>
      </c>
      <c r="S121" s="101">
        <f t="shared" ca="1" si="731"/>
        <v>3.1967153553030534</v>
      </c>
      <c r="T121" s="13">
        <f t="shared" ca="1" si="712"/>
        <v>-1.4289779540326659E-3</v>
      </c>
      <c r="U121" s="130">
        <f t="shared" ca="1" si="732"/>
        <v>3.1287025848565637</v>
      </c>
      <c r="V121" s="101">
        <f t="shared" ca="1" si="732"/>
        <v>3.207846706479613</v>
      </c>
      <c r="W121" s="13">
        <f t="shared" ca="1" si="713"/>
        <v>-2.467203980264519E-2</v>
      </c>
      <c r="X121" s="130">
        <f t="shared" ca="1" si="733"/>
        <v>3.07038626053982</v>
      </c>
      <c r="Y121" s="101">
        <f t="shared" ca="1" si="733"/>
        <v>3.1604460080870411</v>
      </c>
      <c r="Z121" s="13">
        <f t="shared" ca="1" si="714"/>
        <v>-2.849589814753159E-2</v>
      </c>
      <c r="AA121" s="130">
        <f t="shared" ca="1" si="734"/>
        <v>3.0229820192044685</v>
      </c>
      <c r="AB121" s="101">
        <f t="shared" ca="1" si="734"/>
        <v>3.0424859455202196</v>
      </c>
      <c r="AC121" s="13">
        <f t="shared" ca="1" si="715"/>
        <v>-6.4105230607453675E-3</v>
      </c>
      <c r="AD121" s="141"/>
      <c r="AE121" s="130">
        <f t="shared" ca="1" si="735"/>
        <v>3.2415423922300541</v>
      </c>
      <c r="AF121" s="101">
        <f t="shared" ca="1" si="735"/>
        <v>3.3213561081489171</v>
      </c>
      <c r="AG121" s="13">
        <f t="shared" ca="1" si="716"/>
        <v>-2.4030460245753463E-2</v>
      </c>
      <c r="AH121" s="130">
        <f t="shared" ca="1" si="736"/>
        <v>3.5252546648437351</v>
      </c>
      <c r="AI121" s="101">
        <f t="shared" ca="1" si="736"/>
        <v>3.4682512124911793</v>
      </c>
      <c r="AJ121" s="13">
        <f t="shared" ca="1" si="717"/>
        <v>1.6435791083198748E-2</v>
      </c>
      <c r="AK121" s="130">
        <f t="shared" ca="1" si="737"/>
        <v>3.4852409064940013</v>
      </c>
      <c r="AL121" s="101">
        <f t="shared" ca="1" si="737"/>
        <v>3.5374031904257381</v>
      </c>
      <c r="AM121" s="13">
        <f t="shared" ca="1" si="718"/>
        <v>-1.4745925506291786E-2</v>
      </c>
      <c r="AN121" s="130">
        <f t="shared" ca="1" si="738"/>
        <v>3.4062551075206051</v>
      </c>
      <c r="AO121" s="101">
        <f t="shared" ca="1" si="738"/>
        <v>3.4894872926783123</v>
      </c>
      <c r="AP121" s="13">
        <f t="shared" ca="1" si="719"/>
        <v>-2.3852267733528072E-2</v>
      </c>
      <c r="AQ121" s="130">
        <f t="shared" ca="1" si="739"/>
        <v>3.3926461826538428</v>
      </c>
      <c r="AR121" s="101">
        <f t="shared" ca="1" si="739"/>
        <v>3.3782312067026186</v>
      </c>
      <c r="AS121" s="13">
        <f t="shared" ca="1" si="720"/>
        <v>4.2670187649157965E-3</v>
      </c>
      <c r="AT121" s="130">
        <f t="shared" ca="1" si="740"/>
        <v>3.3748386528983807</v>
      </c>
      <c r="AU121" s="101">
        <f t="shared" ca="1" si="740"/>
        <v>3.6031451887113226</v>
      </c>
      <c r="AV121" s="13">
        <f t="shared" ca="1" si="721"/>
        <v>-6.3363124119513073E-2</v>
      </c>
      <c r="AW121" s="130">
        <f t="shared" ca="1" si="741"/>
        <v>3.3668063368155208</v>
      </c>
      <c r="AX121" s="101">
        <f t="shared" ca="1" si="741"/>
        <v>3.4654130288784417</v>
      </c>
      <c r="AY121" s="13">
        <f t="shared" ca="1" si="722"/>
        <v>-2.845452800032738E-2</v>
      </c>
      <c r="AZ121" s="130">
        <f t="shared" ca="1" si="742"/>
        <v>3.2769906463053826</v>
      </c>
      <c r="BA121" s="101">
        <f t="shared" ca="1" si="742"/>
        <v>3.4239240375683764</v>
      </c>
      <c r="BB121" s="13">
        <f t="shared" ca="1" si="723"/>
        <v>-4.2913741558163722E-2</v>
      </c>
      <c r="BC121" s="130">
        <f t="shared" ca="1" si="743"/>
        <v>3.3089214960595639</v>
      </c>
      <c r="BD121" s="101">
        <f t="shared" ca="1" si="743"/>
        <v>3.3387301548916</v>
      </c>
      <c r="BE121" s="13">
        <f t="shared" ca="1" si="724"/>
        <v>-8.9281425719186062E-3</v>
      </c>
      <c r="BF121" s="130">
        <f t="shared" ca="1" si="744"/>
        <v>3.3551128732445821</v>
      </c>
      <c r="BG121" s="101">
        <f t="shared" ca="1" si="744"/>
        <v>3.4317549435464922</v>
      </c>
      <c r="BH121" s="13">
        <f t="shared" ca="1" si="725"/>
        <v>-2.2333200232154585E-2</v>
      </c>
      <c r="BI121" s="130">
        <f t="shared" ca="1" si="745"/>
        <v>3.1962263612767048</v>
      </c>
      <c r="BJ121" s="101">
        <f t="shared" ca="1" si="745"/>
        <v>3.1024414341800783</v>
      </c>
      <c r="BK121" s="13">
        <f t="shared" ca="1" si="726"/>
        <v>3.0229394844777203E-2</v>
      </c>
      <c r="BL121" s="130">
        <f t="shared" ca="1" si="746"/>
        <v>3.2949339646860825</v>
      </c>
      <c r="BM121" s="101">
        <f t="shared" ca="1" si="746"/>
        <v>3.4716301963870149</v>
      </c>
      <c r="BN121" s="13">
        <f t="shared" ca="1" si="727"/>
        <v>-5.0897192876367764E-2</v>
      </c>
      <c r="BO121" s="159" t="str">
        <f t="shared" si="728"/>
        <v>High Value</v>
      </c>
      <c r="BP121" s="249"/>
    </row>
    <row r="122" spans="4:68" x14ac:dyDescent="0.2">
      <c r="D122" s="238"/>
      <c r="E122" s="79" t="str">
        <f>$E$32</f>
        <v>Opportunity</v>
      </c>
      <c r="F122" s="130">
        <f t="shared" ca="1" si="708"/>
        <v>2.408273457133701</v>
      </c>
      <c r="G122" s="101">
        <f t="shared" ca="1" si="708"/>
        <v>2.410024277786845</v>
      </c>
      <c r="H122" s="13">
        <f t="shared" ca="1" si="709"/>
        <v>-7.2647428047979061E-4</v>
      </c>
      <c r="I122" s="141"/>
      <c r="J122" s="130">
        <f t="shared" ca="1" si="729"/>
        <v>2.3726437045918676</v>
      </c>
      <c r="K122" s="101">
        <f t="shared" ca="1" si="729"/>
        <v>2.4080605071420189</v>
      </c>
      <c r="L122" s="13">
        <f t="shared" ca="1" si="710"/>
        <v>-1.4707604914872092E-2</v>
      </c>
      <c r="M122" s="141"/>
      <c r="N122" s="130">
        <f t="shared" ca="1" si="730"/>
        <v>2.3726514350997645</v>
      </c>
      <c r="O122" s="101">
        <f t="shared" ca="1" si="730"/>
        <v>2.4080552835329234</v>
      </c>
      <c r="P122" s="13">
        <f t="shared" ca="1" si="711"/>
        <v>-1.4702257325760795E-2</v>
      </c>
      <c r="Q122" s="141"/>
      <c r="R122" s="130">
        <f t="shared" ca="1" si="731"/>
        <v>2.5006206332084839</v>
      </c>
      <c r="S122" s="101">
        <f t="shared" ca="1" si="731"/>
        <v>2.4737609511110001</v>
      </c>
      <c r="T122" s="13">
        <f t="shared" ca="1" si="712"/>
        <v>1.0857832518304059E-2</v>
      </c>
      <c r="U122" s="130">
        <f t="shared" ca="1" si="732"/>
        <v>2.4668334880338363</v>
      </c>
      <c r="V122" s="101">
        <f t="shared" ca="1" si="732"/>
        <v>2.5230729241557808</v>
      </c>
      <c r="W122" s="13">
        <f t="shared" ca="1" si="713"/>
        <v>-2.2290055742547426E-2</v>
      </c>
      <c r="X122" s="130">
        <f t="shared" ca="1" si="733"/>
        <v>2.4722521928510059</v>
      </c>
      <c r="Y122" s="101">
        <f t="shared" ca="1" si="733"/>
        <v>2.5119221656500481</v>
      </c>
      <c r="Z122" s="13">
        <f t="shared" ca="1" si="714"/>
        <v>-1.5792675960075445E-2</v>
      </c>
      <c r="AA122" s="130">
        <f t="shared" ca="1" si="734"/>
        <v>2.3901929413470997</v>
      </c>
      <c r="AB122" s="101">
        <f t="shared" ca="1" si="734"/>
        <v>2.4275487547149623</v>
      </c>
      <c r="AC122" s="13">
        <f t="shared" ca="1" si="715"/>
        <v>-1.5388285526833377E-2</v>
      </c>
      <c r="AD122" s="141"/>
      <c r="AE122" s="130">
        <f t="shared" ca="1" si="735"/>
        <v>2.3993618159584225</v>
      </c>
      <c r="AF122" s="101">
        <f t="shared" ca="1" si="735"/>
        <v>2.364490861618799</v>
      </c>
      <c r="AG122" s="13">
        <f t="shared" ca="1" si="716"/>
        <v>1.4747764478882291E-2</v>
      </c>
      <c r="AH122" s="130">
        <f t="shared" ca="1" si="736"/>
        <v>2.5792817435806934</v>
      </c>
      <c r="AI122" s="101">
        <f t="shared" ca="1" si="736"/>
        <v>2.5604772634166326</v>
      </c>
      <c r="AJ122" s="13">
        <f t="shared" ca="1" si="717"/>
        <v>7.3441308902577719E-3</v>
      </c>
      <c r="AK122" s="130">
        <f t="shared" ca="1" si="737"/>
        <v>2.5451438896017176</v>
      </c>
      <c r="AL122" s="101">
        <f t="shared" ca="1" si="737"/>
        <v>2.4033596686354222</v>
      </c>
      <c r="AM122" s="13">
        <f t="shared" ca="1" si="718"/>
        <v>5.8994175036147435E-2</v>
      </c>
      <c r="AN122" s="130">
        <f t="shared" ca="1" si="738"/>
        <v>2.5646586759905556</v>
      </c>
      <c r="AO122" s="101">
        <f t="shared" ca="1" si="738"/>
        <v>2.6504708204916985</v>
      </c>
      <c r="AP122" s="13">
        <f t="shared" ca="1" si="719"/>
        <v>-3.2376189104856283E-2</v>
      </c>
      <c r="AQ122" s="130">
        <f t="shared" ca="1" si="739"/>
        <v>2.4418979548235478</v>
      </c>
      <c r="AR122" s="101">
        <f t="shared" ca="1" si="739"/>
        <v>2.369865543308904</v>
      </c>
      <c r="AS122" s="13">
        <f t="shared" ca="1" si="720"/>
        <v>3.0395146981237242E-2</v>
      </c>
      <c r="AT122" s="130">
        <f t="shared" ca="1" si="740"/>
        <v>2.4371835753902884</v>
      </c>
      <c r="AU122" s="101">
        <f t="shared" ca="1" si="740"/>
        <v>2.5968437407258698</v>
      </c>
      <c r="AV122" s="13">
        <f t="shared" ca="1" si="721"/>
        <v>-6.1482392194669805E-2</v>
      </c>
      <c r="AW122" s="130">
        <f t="shared" ca="1" si="741"/>
        <v>2.4556316024401132</v>
      </c>
      <c r="AX122" s="101">
        <f t="shared" ca="1" si="741"/>
        <v>2.5206896551724136</v>
      </c>
      <c r="AY122" s="13">
        <f t="shared" ca="1" si="722"/>
        <v>-2.5809624202964579E-2</v>
      </c>
      <c r="AZ122" s="130">
        <f t="shared" ca="1" si="742"/>
        <v>2.5439757794103284</v>
      </c>
      <c r="BA122" s="101">
        <f t="shared" ca="1" si="742"/>
        <v>2.5887467113130831</v>
      </c>
      <c r="BB122" s="13">
        <f t="shared" ca="1" si="723"/>
        <v>-1.7294442792375651E-2</v>
      </c>
      <c r="BC122" s="130">
        <f t="shared" ca="1" si="743"/>
        <v>2.4287866088456447</v>
      </c>
      <c r="BD122" s="101">
        <f t="shared" ca="1" si="743"/>
        <v>2.4593724966622164</v>
      </c>
      <c r="BE122" s="13">
        <f t="shared" ca="1" si="724"/>
        <v>-1.2436460055596251E-2</v>
      </c>
      <c r="BF122" s="130">
        <f t="shared" ca="1" si="744"/>
        <v>2.4403469953991501</v>
      </c>
      <c r="BG122" s="101">
        <f t="shared" ca="1" si="744"/>
        <v>2.5390750697891886</v>
      </c>
      <c r="BH122" s="13">
        <f t="shared" ca="1" si="725"/>
        <v>-3.88834798800319E-2</v>
      </c>
      <c r="BI122" s="130">
        <f t="shared" ca="1" si="745"/>
        <v>2.4031016487803187</v>
      </c>
      <c r="BJ122" s="101">
        <f t="shared" ca="1" si="745"/>
        <v>2.2974051278879162</v>
      </c>
      <c r="BK122" s="13">
        <f t="shared" ca="1" si="726"/>
        <v>4.6006914326674725E-2</v>
      </c>
      <c r="BL122" s="130">
        <f t="shared" ca="1" si="746"/>
        <v>2.4958139814522555</v>
      </c>
      <c r="BM122" s="101">
        <f t="shared" ca="1" si="746"/>
        <v>2.6395395412828058</v>
      </c>
      <c r="BN122" s="13">
        <f t="shared" ca="1" si="727"/>
        <v>-5.445099707076189E-2</v>
      </c>
      <c r="BO122" s="159" t="str">
        <f t="shared" si="728"/>
        <v>Opportunity</v>
      </c>
      <c r="BP122" s="250"/>
    </row>
    <row r="123" spans="4:68" x14ac:dyDescent="0.2">
      <c r="D123" s="239"/>
      <c r="E123" s="78" t="str">
        <f>$E$33</f>
        <v>Marginal</v>
      </c>
      <c r="F123" s="131">
        <f t="shared" ca="1" si="708"/>
        <v>1.5812467053241961</v>
      </c>
      <c r="G123" s="102">
        <f t="shared" ca="1" si="708"/>
        <v>1.5551021729978303</v>
      </c>
      <c r="H123" s="100">
        <f t="shared" ca="1" si="709"/>
        <v>1.6812099410784053E-2</v>
      </c>
      <c r="I123" s="141"/>
      <c r="J123" s="131">
        <f t="shared" ca="1" si="729"/>
        <v>1.5724009324009325</v>
      </c>
      <c r="K123" s="102">
        <f t="shared" ca="1" si="729"/>
        <v>1.5799605838165147</v>
      </c>
      <c r="L123" s="100">
        <f t="shared" ca="1" si="710"/>
        <v>-4.7847088674334674E-3</v>
      </c>
      <c r="M123" s="141"/>
      <c r="N123" s="131">
        <f t="shared" ca="1" si="730"/>
        <v>1.5724057263457676</v>
      </c>
      <c r="O123" s="102">
        <f t="shared" ca="1" si="730"/>
        <v>1.5799365877345826</v>
      </c>
      <c r="P123" s="100">
        <f t="shared" ca="1" si="711"/>
        <v>-4.7665592703395945E-3</v>
      </c>
      <c r="Q123" s="141"/>
      <c r="R123" s="131">
        <f t="shared" ca="1" si="731"/>
        <v>1.5311574269995769</v>
      </c>
      <c r="S123" s="102">
        <f t="shared" ca="1" si="731"/>
        <v>1.4934647525176774</v>
      </c>
      <c r="T123" s="100">
        <f t="shared" ca="1" si="712"/>
        <v>2.523840915452295E-2</v>
      </c>
      <c r="U123" s="131">
        <f t="shared" ca="1" si="732"/>
        <v>1.4823648331548356</v>
      </c>
      <c r="V123" s="102">
        <f t="shared" ca="1" si="732"/>
        <v>1.4991228814758226</v>
      </c>
      <c r="W123" s="100">
        <f t="shared" ca="1" si="713"/>
        <v>-1.1178568833856671E-2</v>
      </c>
      <c r="X123" s="131">
        <f t="shared" ca="1" si="733"/>
        <v>1.5329233445148465</v>
      </c>
      <c r="Y123" s="102">
        <f t="shared" ca="1" si="733"/>
        <v>1.5280104639189602</v>
      </c>
      <c r="Z123" s="100">
        <f t="shared" ca="1" si="714"/>
        <v>3.2152139739187006E-3</v>
      </c>
      <c r="AA123" s="131">
        <f t="shared" ca="1" si="734"/>
        <v>1.488780925149628</v>
      </c>
      <c r="AB123" s="102">
        <f t="shared" ca="1" si="734"/>
        <v>1.5025751370861387</v>
      </c>
      <c r="AC123" s="100">
        <f t="shared" ca="1" si="715"/>
        <v>-9.1803807983013783E-3</v>
      </c>
      <c r="AD123" s="141"/>
      <c r="AE123" s="131">
        <f t="shared" ca="1" si="735"/>
        <v>1.4498537536561587</v>
      </c>
      <c r="AF123" s="102">
        <f t="shared" ca="1" si="735"/>
        <v>1.4172384219554031</v>
      </c>
      <c r="AG123" s="100">
        <f t="shared" ca="1" si="716"/>
        <v>2.3013299100200314E-2</v>
      </c>
      <c r="AH123" s="131">
        <f t="shared" ca="1" si="736"/>
        <v>1.4795250152798394</v>
      </c>
      <c r="AI123" s="102">
        <f t="shared" ca="1" si="736"/>
        <v>1.4455164295219571</v>
      </c>
      <c r="AJ123" s="100">
        <f t="shared" ca="1" si="717"/>
        <v>2.3526945154908496E-2</v>
      </c>
      <c r="AK123" s="131">
        <f t="shared" ca="1" si="737"/>
        <v>1.4099071510816041</v>
      </c>
      <c r="AL123" s="102">
        <f t="shared" ca="1" si="737"/>
        <v>1.3770543797935528</v>
      </c>
      <c r="AM123" s="100">
        <f t="shared" ca="1" si="718"/>
        <v>2.3857279545471961E-2</v>
      </c>
      <c r="AN123" s="131">
        <f t="shared" ca="1" si="738"/>
        <v>1.438786773527859</v>
      </c>
      <c r="AO123" s="102">
        <f t="shared" ca="1" si="738"/>
        <v>1.4409680401109213</v>
      </c>
      <c r="AP123" s="100">
        <f t="shared" ca="1" si="719"/>
        <v>-1.5137508413402235E-3</v>
      </c>
      <c r="AQ123" s="131">
        <f t="shared" ca="1" si="739"/>
        <v>1.3894368620254616</v>
      </c>
      <c r="AR123" s="102">
        <f t="shared" ca="1" si="739"/>
        <v>1.3649039478943779</v>
      </c>
      <c r="AS123" s="100">
        <f t="shared" ca="1" si="720"/>
        <v>1.797409566360356E-2</v>
      </c>
      <c r="AT123" s="131">
        <f t="shared" ca="1" si="740"/>
        <v>1.3710030315012522</v>
      </c>
      <c r="AU123" s="102">
        <f t="shared" ca="1" si="740"/>
        <v>1.425844955797402</v>
      </c>
      <c r="AV123" s="100">
        <f t="shared" ca="1" si="721"/>
        <v>-3.8462754364116315E-2</v>
      </c>
      <c r="AW123" s="131">
        <f t="shared" ca="1" si="741"/>
        <v>1.4437810108485409</v>
      </c>
      <c r="AX123" s="102">
        <f t="shared" ca="1" si="741"/>
        <v>1.3767536428329379</v>
      </c>
      <c r="AY123" s="100">
        <f t="shared" ca="1" si="722"/>
        <v>4.8685084920263022E-2</v>
      </c>
      <c r="AZ123" s="131">
        <f t="shared" ca="1" si="742"/>
        <v>1.4898431048720067</v>
      </c>
      <c r="BA123" s="102">
        <f t="shared" ca="1" si="742"/>
        <v>1.4656190002133258</v>
      </c>
      <c r="BB123" s="100">
        <f t="shared" ca="1" si="723"/>
        <v>1.6528241415507683E-2</v>
      </c>
      <c r="BC123" s="131">
        <f t="shared" ca="1" si="743"/>
        <v>1.4391838627405518</v>
      </c>
      <c r="BD123" s="102">
        <f t="shared" ca="1" si="743"/>
        <v>1.4420890542794815</v>
      </c>
      <c r="BE123" s="100">
        <f t="shared" ca="1" si="724"/>
        <v>-2.0145715206064713E-3</v>
      </c>
      <c r="BF123" s="131">
        <f t="shared" ca="1" si="744"/>
        <v>1.4670136162767222</v>
      </c>
      <c r="BG123" s="102">
        <f t="shared" ca="1" si="744"/>
        <v>1.4976811741922331</v>
      </c>
      <c r="BH123" s="100">
        <f t="shared" ca="1" si="725"/>
        <v>-2.0476693200107355E-2</v>
      </c>
      <c r="BI123" s="131">
        <f t="shared" ca="1" si="745"/>
        <v>1.4149009009009008</v>
      </c>
      <c r="BJ123" s="102">
        <f t="shared" ca="1" si="745"/>
        <v>1.3799088468502216</v>
      </c>
      <c r="BK123" s="100">
        <f t="shared" ca="1" si="726"/>
        <v>2.5358235894024451E-2</v>
      </c>
      <c r="BL123" s="131">
        <f t="shared" ca="1" si="746"/>
        <v>1.3896656534954408</v>
      </c>
      <c r="BM123" s="102">
        <f t="shared" ca="1" si="746"/>
        <v>1.5320071884489062</v>
      </c>
      <c r="BN123" s="100">
        <f t="shared" ca="1" si="727"/>
        <v>-9.291179312127136E-2</v>
      </c>
      <c r="BO123" s="156" t="str">
        <f t="shared" si="728"/>
        <v>Marginal</v>
      </c>
      <c r="BP123" s="251"/>
    </row>
    <row r="124" spans="4:68" ht="3.75" customHeight="1" x14ac:dyDescent="0.2">
      <c r="D124" s="144"/>
      <c r="E124" s="144"/>
      <c r="F124" s="144"/>
      <c r="G124" s="144"/>
      <c r="H124" s="160"/>
      <c r="I124" s="138"/>
      <c r="J124" s="144"/>
      <c r="K124" s="144"/>
      <c r="L124" s="160"/>
      <c r="M124" s="138"/>
      <c r="N124" s="144"/>
      <c r="O124" s="144"/>
      <c r="P124" s="160"/>
      <c r="Q124" s="138"/>
      <c r="R124" s="144"/>
      <c r="S124" s="144"/>
      <c r="T124" s="160"/>
      <c r="U124" s="144"/>
      <c r="V124" s="144"/>
      <c r="W124" s="160"/>
      <c r="X124" s="144"/>
      <c r="Y124" s="144"/>
      <c r="Z124" s="160"/>
      <c r="AA124" s="144"/>
      <c r="AB124" s="144"/>
      <c r="AC124" s="160"/>
      <c r="AD124" s="138"/>
      <c r="AE124" s="144"/>
      <c r="AF124" s="144"/>
      <c r="AG124" s="160"/>
      <c r="AH124" s="144"/>
      <c r="AI124" s="144"/>
      <c r="AJ124" s="160"/>
      <c r="AK124" s="144"/>
      <c r="AL124" s="144"/>
      <c r="AM124" s="160"/>
      <c r="AN124" s="144"/>
      <c r="AO124" s="144"/>
      <c r="AP124" s="160"/>
      <c r="AQ124" s="144"/>
      <c r="AR124" s="144"/>
      <c r="AS124" s="160"/>
      <c r="AT124" s="144"/>
      <c r="AU124" s="144"/>
      <c r="AV124" s="160"/>
      <c r="AW124" s="144"/>
      <c r="AX124" s="144"/>
      <c r="AY124" s="160"/>
      <c r="AZ124" s="144"/>
      <c r="BA124" s="144"/>
      <c r="BB124" s="160"/>
      <c r="BC124" s="144"/>
      <c r="BD124" s="144"/>
      <c r="BE124" s="160"/>
      <c r="BF124" s="144"/>
      <c r="BG124" s="144"/>
      <c r="BH124" s="160"/>
      <c r="BI124" s="144"/>
      <c r="BJ124" s="144"/>
      <c r="BK124" s="160"/>
      <c r="BL124" s="144"/>
      <c r="BM124" s="144"/>
      <c r="BN124" s="160"/>
      <c r="BO124" s="144"/>
      <c r="BP124" s="144"/>
    </row>
    <row r="125" spans="4:68" ht="15" thickBot="1" x14ac:dyDescent="0.25">
      <c r="D125" s="236" t="s">
        <v>203</v>
      </c>
      <c r="E125" s="135" t="str">
        <f>$E$29</f>
        <v>Total Active</v>
      </c>
      <c r="F125" s="132">
        <f ca="1">IFERROR(F87 / F71, 0)</f>
        <v>132.59214068204565</v>
      </c>
      <c r="G125" s="114">
        <f t="shared" ref="G125:G129" ca="1" si="747">IFERROR(G87 / G71, 0)</f>
        <v>130.99030702556647</v>
      </c>
      <c r="H125" s="115">
        <f t="shared" ref="H125:H129" ca="1" si="748">IF(F$9 = 0, 0, IFERROR((F125 - G125) / G125, 0))</f>
        <v>1.2228642659540781E-2</v>
      </c>
      <c r="I125" s="141"/>
      <c r="J125" s="132">
        <f ca="1">IFERROR(J87 / J71, 0)</f>
        <v>129.714938327829</v>
      </c>
      <c r="K125" s="114">
        <f t="shared" ref="K125:K129" ca="1" si="749">IFERROR(K87 / K71, 0)</f>
        <v>132.57819603987843</v>
      </c>
      <c r="L125" s="115">
        <f t="shared" ref="L125:L129" ca="1" si="750">IF(J$9 = 0, 0, IFERROR((J125 - K125) / K125, 0))</f>
        <v>-2.1596746656502908E-2</v>
      </c>
      <c r="M125" s="141"/>
      <c r="N125" s="132">
        <f ca="1">IFERROR(N87 / N71, 0)</f>
        <v>129.71493832782897</v>
      </c>
      <c r="O125" s="114">
        <f t="shared" ref="O125:O129" ca="1" si="751">IFERROR(O87 / O71, 0)</f>
        <v>132.57819603987841</v>
      </c>
      <c r="P125" s="115">
        <f t="shared" ref="P125:P129" ca="1" si="752">IF(N$9 = 0, 0, IFERROR((N125 - O125) / O125, 0))</f>
        <v>-2.1596746656502915E-2</v>
      </c>
      <c r="Q125" s="141"/>
      <c r="R125" s="132">
        <f ca="1">IFERROR(R87 / R71, 0)</f>
        <v>141.29514163562339</v>
      </c>
      <c r="S125" s="114">
        <f t="shared" ref="S125:S129" ca="1" si="753">IFERROR(S87 / S71, 0)</f>
        <v>145.01926823416926</v>
      </c>
      <c r="T125" s="115">
        <f t="shared" ref="T125:T129" ca="1" si="754">IF(R$9 = 0, 0, IFERROR((R125 - S125) / S125, 0))</f>
        <v>-2.5680219214265703E-2</v>
      </c>
      <c r="U125" s="132">
        <f ca="1">IFERROR(U87 / U71, 0)</f>
        <v>128.22151862198507</v>
      </c>
      <c r="V125" s="114">
        <f t="shared" ref="V125:V129" ca="1" si="755">IFERROR(V87 / V71, 0)</f>
        <v>127.62155787258929</v>
      </c>
      <c r="W125" s="115">
        <f t="shared" ref="W125:W129" ca="1" si="756">IF(U$9 = 0, 0, IFERROR((U125 - V125) / V125, 0))</f>
        <v>4.7010925066025781E-3</v>
      </c>
      <c r="X125" s="132">
        <f ca="1">IFERROR(X87 / X71, 0)</f>
        <v>135.24250971139841</v>
      </c>
      <c r="Y125" s="114">
        <f t="shared" ref="Y125:Y129" ca="1" si="757">IFERROR(Y87 / Y71, 0)</f>
        <v>140.78655330153882</v>
      </c>
      <c r="Z125" s="115">
        <f t="shared" ref="Z125:Z129" ca="1" si="758">IF(X$9 = 0, 0, IFERROR((X125 - Y125) / Y125, 0))</f>
        <v>-3.9379070373759956E-2</v>
      </c>
      <c r="AA125" s="132">
        <f ca="1">IFERROR(AA87 / AA71, 0)</f>
        <v>116.30307254333729</v>
      </c>
      <c r="AB125" s="114">
        <f t="shared" ref="AB125:AB129" ca="1" si="759">IFERROR(AB87 / AB71, 0)</f>
        <v>119.43128030076898</v>
      </c>
      <c r="AC125" s="115">
        <f t="shared" ref="AC125:AC129" ca="1" si="760">IF(AA$9 = 0, 0, IFERROR((AA125 - AB125) / AB125, 0))</f>
        <v>-2.6192533057954166E-2</v>
      </c>
      <c r="AD125" s="141"/>
      <c r="AE125" s="132">
        <f ca="1">IFERROR(AE87 / AE71, 0)</f>
        <v>130.29214957459163</v>
      </c>
      <c r="AF125" s="114">
        <f t="shared" ref="AF125:AF129" ca="1" si="761">IFERROR(AF87 / AF71, 0)</f>
        <v>130.3310470420758</v>
      </c>
      <c r="AG125" s="115">
        <f t="shared" ref="AG125:AG129" ca="1" si="762">IF(AE$9 = 0, 0, IFERROR((AE125 - AF125) / AF125, 0))</f>
        <v>-2.9845127747346671E-4</v>
      </c>
      <c r="AH125" s="132">
        <f ca="1">IFERROR(AH87 / AH71, 0)</f>
        <v>145.96949786487326</v>
      </c>
      <c r="AI125" s="114">
        <f t="shared" ref="AI125:AI129" ca="1" si="763">IFERROR(AI87 / AI71, 0)</f>
        <v>147.31734936050046</v>
      </c>
      <c r="AJ125" s="115">
        <f t="shared" ref="AJ125:AJ129" ca="1" si="764">IF(AH$9 = 0, 0, IFERROR((AH125 - AI125) / AI125, 0))</f>
        <v>-9.1493059132422179E-3</v>
      </c>
      <c r="AK125" s="132">
        <f ca="1">IFERROR(AK87 / AK71, 0)</f>
        <v>142.30777579551022</v>
      </c>
      <c r="AL125" s="114">
        <f t="shared" ref="AL125:AL129" ca="1" si="765">IFERROR(AL87 / AL71, 0)</f>
        <v>150.99929200037494</v>
      </c>
      <c r="AM125" s="115">
        <f t="shared" ref="AM125:AM129" ca="1" si="766">IF(AK$9 = 0, 0, IFERROR((AK125 - AL125) / AL125, 0))</f>
        <v>-5.7559979849727577E-2</v>
      </c>
      <c r="AN125" s="132">
        <f ca="1">IFERROR(AN87 / AN71, 0)</f>
        <v>138.28783680133654</v>
      </c>
      <c r="AO125" s="114">
        <f t="shared" ref="AO125:AO129" ca="1" si="767">IFERROR(AO87 / AO71, 0)</f>
        <v>139.37928884466757</v>
      </c>
      <c r="AP125" s="115">
        <f t="shared" ref="AP125:AP129" ca="1" si="768">IF(AN$9 = 0, 0, IFERROR((AN125 - AO125) / AO125, 0))</f>
        <v>-7.830805081430782E-3</v>
      </c>
      <c r="AQ125" s="132">
        <f ca="1">IFERROR(AQ87 / AQ71, 0)</f>
        <v>129.09233741708789</v>
      </c>
      <c r="AR125" s="114">
        <f t="shared" ref="AR125:AR129" ca="1" si="769">IFERROR(AR87 / AR71, 0)</f>
        <v>127.05972051577089</v>
      </c>
      <c r="AS125" s="115">
        <f t="shared" ref="AS125:AS129" ca="1" si="770">IF(AQ$9 = 0, 0, IFERROR((AQ125 - AR125) / AR125, 0))</f>
        <v>1.599733489941611E-2</v>
      </c>
      <c r="AT125" s="132">
        <f ca="1">IFERROR(AT87 / AT71, 0)</f>
        <v>113.07293908225847</v>
      </c>
      <c r="AU125" s="114">
        <f t="shared" ref="AU125:AU129" ca="1" si="771">IFERROR(AU87 / AU71, 0)</f>
        <v>111.53013775285513</v>
      </c>
      <c r="AV125" s="115">
        <f t="shared" ref="AV125:AV129" ca="1" si="772">IF(AT$9 = 0, 0, IFERROR((AT125 - AU125) / AU125, 0))</f>
        <v>1.3833044237980879E-2</v>
      </c>
      <c r="AW125" s="132">
        <f ca="1">IFERROR(AW87 / AW71, 0)</f>
        <v>124.98229134740511</v>
      </c>
      <c r="AX125" s="114">
        <f t="shared" ref="AX125:AX129" ca="1" si="773">IFERROR(AX87 / AX71, 0)</f>
        <v>127.23684760328948</v>
      </c>
      <c r="AY125" s="115">
        <f t="shared" ref="AY125:AY129" ca="1" si="774">IF(AW$9 = 0, 0, IFERROR((AW125 - AX125) / AX125, 0))</f>
        <v>-1.7719365878301432E-2</v>
      </c>
      <c r="AZ125" s="132">
        <f ca="1">IFERROR(AZ87 / AZ71, 0)</f>
        <v>140.74656342052145</v>
      </c>
      <c r="BA125" s="114">
        <f t="shared" ref="BA125:BA129" ca="1" si="775">IFERROR(BA87 / BA71, 0)</f>
        <v>145.58347085486278</v>
      </c>
      <c r="BB125" s="115">
        <f t="shared" ref="BB125:BB129" ca="1" si="776">IF(AZ$9 = 0, 0, IFERROR((AZ125 - BA125) / BA125, 0))</f>
        <v>-3.3224289858863228E-2</v>
      </c>
      <c r="BC125" s="132">
        <f ca="1">IFERROR(BC87 / BC71, 0)</f>
        <v>136.37637065423954</v>
      </c>
      <c r="BD125" s="114">
        <f t="shared" ref="BD125:BD129" ca="1" si="777">IFERROR(BD87 / BD71, 0)</f>
        <v>144.47160856121582</v>
      </c>
      <c r="BE125" s="115">
        <f t="shared" ref="BE125:BE129" ca="1" si="778">IF(BC$9 = 0, 0, IFERROR((BC125 - BD125) / BD125, 0))</f>
        <v>-5.6033417137085095E-2</v>
      </c>
      <c r="BF125" s="132">
        <f ca="1">IFERROR(BF87 / BF71, 0)</f>
        <v>131.90225160070972</v>
      </c>
      <c r="BG125" s="114">
        <f t="shared" ref="BG125:BG129" ca="1" si="779">IFERROR(BG87 / BG71, 0)</f>
        <v>138.53817091367199</v>
      </c>
      <c r="BH125" s="115">
        <f t="shared" ref="BH125:BH129" ca="1" si="780">IF(BF$9 = 0, 0, IFERROR((BF125 - BG125) / BG125, 0))</f>
        <v>-4.7899573591868388E-2</v>
      </c>
      <c r="BI125" s="132">
        <f ca="1">IFERROR(BI87 / BI71, 0)</f>
        <v>109.4688501548372</v>
      </c>
      <c r="BJ125" s="114">
        <f t="shared" ref="BJ125:BJ129" ca="1" si="781">IFERROR(BJ87 / BJ71, 0)</f>
        <v>107.28571140620913</v>
      </c>
      <c r="BK125" s="115">
        <f t="shared" ref="BK125:BK129" ca="1" si="782">IF(BI$9 = 0, 0, IFERROR((BI125 - BJ125) / BJ125, 0))</f>
        <v>2.0348830426842088E-2</v>
      </c>
      <c r="BL125" s="132">
        <f ca="1">IFERROR(BL87 / BL71, 0)</f>
        <v>107.72636949937288</v>
      </c>
      <c r="BM125" s="114">
        <f t="shared" ref="BM125:BM129" ca="1" si="783">IFERROR(BM87 / BM71, 0)</f>
        <v>114.09234014693267</v>
      </c>
      <c r="BN125" s="115">
        <f t="shared" ref="BN125:BN129" ca="1" si="784">IF(BL$9 = 0, 0, IFERROR((BL125 - BM125) / BM125, 0))</f>
        <v>-5.5796652425232407E-2</v>
      </c>
      <c r="BO125" s="158" t="str">
        <f t="shared" ref="BO125:BO129" si="785">E125</f>
        <v>Total Active</v>
      </c>
      <c r="BP125" s="248" t="str">
        <f>$D125</f>
        <v>SOLD AOV</v>
      </c>
    </row>
    <row r="126" spans="4:68" ht="15" thickTop="1" x14ac:dyDescent="0.2">
      <c r="D126" s="237"/>
      <c r="E126" s="136" t="str">
        <f>$E$30</f>
        <v>Elite</v>
      </c>
      <c r="F126" s="133">
        <f t="shared" ref="F126" ca="1" si="786">IFERROR(F88 / F72, 0)</f>
        <v>161.29460008238888</v>
      </c>
      <c r="G126" s="107">
        <f t="shared" ca="1" si="747"/>
        <v>158.58434959645879</v>
      </c>
      <c r="H126" s="108">
        <f t="shared" ca="1" si="748"/>
        <v>1.7090277147945056E-2</v>
      </c>
      <c r="I126" s="141"/>
      <c r="J126" s="133">
        <f t="shared" ref="J126" ca="1" si="787">IFERROR(J88 / J72, 0)</f>
        <v>156.86535761590747</v>
      </c>
      <c r="K126" s="107">
        <f t="shared" ca="1" si="749"/>
        <v>161.44251622612325</v>
      </c>
      <c r="L126" s="108">
        <f t="shared" ca="1" si="750"/>
        <v>-2.8351630767478951E-2</v>
      </c>
      <c r="M126" s="141"/>
      <c r="N126" s="133">
        <f t="shared" ref="N126" ca="1" si="788">IFERROR(N88 / N72, 0)</f>
        <v>156.86535761590747</v>
      </c>
      <c r="O126" s="107">
        <f t="shared" ca="1" si="751"/>
        <v>161.44251622612325</v>
      </c>
      <c r="P126" s="108">
        <f t="shared" ca="1" si="752"/>
        <v>-2.8351630767478951E-2</v>
      </c>
      <c r="Q126" s="141"/>
      <c r="R126" s="133">
        <f t="shared" ref="R126" ca="1" si="789">IFERROR(R88 / R72, 0)</f>
        <v>198.30097444599141</v>
      </c>
      <c r="S126" s="107">
        <f t="shared" ca="1" si="753"/>
        <v>208.31273553965417</v>
      </c>
      <c r="T126" s="108">
        <f t="shared" ca="1" si="754"/>
        <v>-4.806120503255034E-2</v>
      </c>
      <c r="U126" s="133">
        <f t="shared" ref="U126" ca="1" si="790">IFERROR(U88 / U72, 0)</f>
        <v>180.88020031730795</v>
      </c>
      <c r="V126" s="107">
        <f t="shared" ca="1" si="755"/>
        <v>178.34146807346738</v>
      </c>
      <c r="W126" s="108">
        <f t="shared" ca="1" si="756"/>
        <v>1.4235232395837098E-2</v>
      </c>
      <c r="X126" s="133">
        <f t="shared" ref="X126" ca="1" si="791">IFERROR(X88 / X72, 0)</f>
        <v>187.62372506915588</v>
      </c>
      <c r="Y126" s="107">
        <f t="shared" ca="1" si="757"/>
        <v>198.62471248636899</v>
      </c>
      <c r="Z126" s="108">
        <f t="shared" ca="1" si="758"/>
        <v>-5.5385794040950842E-2</v>
      </c>
      <c r="AA126" s="133">
        <f t="shared" ref="AA126" ca="1" si="792">IFERROR(AA88 / AA72, 0)</f>
        <v>161.2871344092577</v>
      </c>
      <c r="AB126" s="107">
        <f t="shared" ca="1" si="759"/>
        <v>166.47201030515524</v>
      </c>
      <c r="AC126" s="108">
        <f t="shared" ca="1" si="760"/>
        <v>-3.1145631547269004E-2</v>
      </c>
      <c r="AD126" s="141"/>
      <c r="AE126" s="133">
        <f t="shared" ref="AE126" ca="1" si="793">IFERROR(AE88 / AE72, 0)</f>
        <v>243.79164275430674</v>
      </c>
      <c r="AF126" s="107">
        <f t="shared" ca="1" si="761"/>
        <v>247.24821686289405</v>
      </c>
      <c r="AG126" s="108">
        <f t="shared" ca="1" si="762"/>
        <v>-1.3980178107832761E-2</v>
      </c>
      <c r="AH126" s="133">
        <f t="shared" ref="AH126" ca="1" si="794">IFERROR(AH88 / AH72, 0)</f>
        <v>238.6963251801962</v>
      </c>
      <c r="AI126" s="107">
        <f t="shared" ca="1" si="763"/>
        <v>239.28728451871584</v>
      </c>
      <c r="AJ126" s="108">
        <f t="shared" ca="1" si="764"/>
        <v>-2.4696646113405033E-3</v>
      </c>
      <c r="AK126" s="133">
        <f t="shared" ref="AK126" ca="1" si="795">IFERROR(AK88 / AK72, 0)</f>
        <v>248.6363964336889</v>
      </c>
      <c r="AL126" s="107">
        <f t="shared" ca="1" si="765"/>
        <v>280.62669317007237</v>
      </c>
      <c r="AM126" s="108">
        <f t="shared" ca="1" si="766"/>
        <v>-0.11399591526739017</v>
      </c>
      <c r="AN126" s="133">
        <f t="shared" ref="AN126" ca="1" si="796">IFERROR(AN88 / AN72, 0)</f>
        <v>238.51972409507536</v>
      </c>
      <c r="AO126" s="107">
        <f t="shared" ca="1" si="767"/>
        <v>233.42745421961558</v>
      </c>
      <c r="AP126" s="108">
        <f t="shared" ca="1" si="768"/>
        <v>2.1815214035058688E-2</v>
      </c>
      <c r="AQ126" s="133">
        <f t="shared" ref="AQ126" ca="1" si="797">IFERROR(AQ88 / AQ72, 0)</f>
        <v>214.5649980660134</v>
      </c>
      <c r="AR126" s="107">
        <f t="shared" ca="1" si="769"/>
        <v>216.45896803261104</v>
      </c>
      <c r="AS126" s="108">
        <f t="shared" ca="1" si="770"/>
        <v>-8.7497874715558015E-3</v>
      </c>
      <c r="AT126" s="133">
        <f t="shared" ref="AT126" ca="1" si="798">IFERROR(AT88 / AT72, 0)</f>
        <v>211.08688559742683</v>
      </c>
      <c r="AU126" s="107">
        <f t="shared" ca="1" si="771"/>
        <v>200.30067558703928</v>
      </c>
      <c r="AV126" s="108">
        <f t="shared" ca="1" si="772"/>
        <v>5.3850093010297792E-2</v>
      </c>
      <c r="AW126" s="133">
        <f t="shared" ref="AW126" ca="1" si="799">IFERROR(AW88 / AW72, 0)</f>
        <v>227.59488055639557</v>
      </c>
      <c r="AX126" s="107">
        <f t="shared" ca="1" si="773"/>
        <v>230.72037413394918</v>
      </c>
      <c r="AY126" s="108">
        <f t="shared" ca="1" si="774"/>
        <v>-1.3546673497239765E-2</v>
      </c>
      <c r="AZ126" s="133">
        <f t="shared" ref="AZ126" ca="1" si="800">IFERROR(AZ88 / AZ72, 0)</f>
        <v>231.02750279138655</v>
      </c>
      <c r="BA126" s="107">
        <f t="shared" ca="1" si="775"/>
        <v>244.86410555227562</v>
      </c>
      <c r="BB126" s="108">
        <f t="shared" ca="1" si="776"/>
        <v>-5.6507272593839246E-2</v>
      </c>
      <c r="BC126" s="133">
        <f t="shared" ref="BC126" ca="1" si="801">IFERROR(BC88 / BC72, 0)</f>
        <v>230.50792604014646</v>
      </c>
      <c r="BD126" s="107">
        <f t="shared" ca="1" si="777"/>
        <v>250.93658141680191</v>
      </c>
      <c r="BE126" s="108">
        <f t="shared" ca="1" si="778"/>
        <v>-8.140963450332403E-2</v>
      </c>
      <c r="BF126" s="133">
        <f t="shared" ref="BF126" ca="1" si="802">IFERROR(BF88 / BF72, 0)</f>
        <v>230.86559472826235</v>
      </c>
      <c r="BG126" s="107">
        <f t="shared" ca="1" si="779"/>
        <v>242.88159326842481</v>
      </c>
      <c r="BH126" s="108">
        <f t="shared" ca="1" si="780"/>
        <v>-4.9472660231122442E-2</v>
      </c>
      <c r="BI126" s="133">
        <f t="shared" ref="BI126" ca="1" si="803">IFERROR(BI88 / BI72, 0)</f>
        <v>172.90058807656629</v>
      </c>
      <c r="BJ126" s="107">
        <f t="shared" ca="1" si="781"/>
        <v>171.117558196321</v>
      </c>
      <c r="BK126" s="108">
        <f t="shared" ca="1" si="782"/>
        <v>1.0419911895888831E-2</v>
      </c>
      <c r="BL126" s="133">
        <f t="shared" ref="BL126" ca="1" si="804">IFERROR(BL88 / BL72, 0)</f>
        <v>193.30632987117846</v>
      </c>
      <c r="BM126" s="107">
        <f t="shared" ca="1" si="783"/>
        <v>201.11839849818739</v>
      </c>
      <c r="BN126" s="108">
        <f t="shared" ca="1" si="784"/>
        <v>-3.8843132629058467E-2</v>
      </c>
      <c r="BO126" s="152" t="str">
        <f t="shared" si="785"/>
        <v>Elite</v>
      </c>
      <c r="BP126" s="249"/>
    </row>
    <row r="127" spans="4:68" x14ac:dyDescent="0.2">
      <c r="D127" s="237"/>
      <c r="E127" s="79" t="str">
        <f>$E$31</f>
        <v>High Value</v>
      </c>
      <c r="F127" s="35">
        <f t="shared" ref="F127" ca="1" si="805">IFERROR(F89 / F73, 0)</f>
        <v>131.3199482457685</v>
      </c>
      <c r="G127" s="22">
        <f t="shared" ca="1" si="747"/>
        <v>130.4745485349988</v>
      </c>
      <c r="H127" s="13">
        <f t="shared" ca="1" si="748"/>
        <v>6.4794223874468952E-3</v>
      </c>
      <c r="I127" s="141"/>
      <c r="J127" s="35">
        <f t="shared" ref="J127" ca="1" si="806">IFERROR(J89 / J73, 0)</f>
        <v>128.11680104160052</v>
      </c>
      <c r="K127" s="22">
        <f t="shared" ca="1" si="749"/>
        <v>131.25519849421013</v>
      </c>
      <c r="L127" s="13">
        <f t="shared" ca="1" si="750"/>
        <v>-2.3910652595965934E-2</v>
      </c>
      <c r="M127" s="141"/>
      <c r="N127" s="35">
        <f t="shared" ref="N127" ca="1" si="807">IFERROR(N89 / N73, 0)</f>
        <v>128.11680104160052</v>
      </c>
      <c r="O127" s="22">
        <f t="shared" ca="1" si="751"/>
        <v>131.25519849421013</v>
      </c>
      <c r="P127" s="13">
        <f t="shared" ca="1" si="752"/>
        <v>-2.3910652595965934E-2</v>
      </c>
      <c r="Q127" s="141"/>
      <c r="R127" s="35">
        <f t="shared" ref="R127" ca="1" si="808">IFERROR(R89 / R73, 0)</f>
        <v>154.60657157851603</v>
      </c>
      <c r="S127" s="22">
        <f t="shared" ca="1" si="753"/>
        <v>161.21723547450878</v>
      </c>
      <c r="T127" s="13">
        <f t="shared" ca="1" si="754"/>
        <v>-4.1004697025945579E-2</v>
      </c>
      <c r="U127" s="35">
        <f t="shared" ref="U127" ca="1" si="809">IFERROR(U89 / U73, 0)</f>
        <v>139.67266979304526</v>
      </c>
      <c r="V127" s="22">
        <f t="shared" ca="1" si="755"/>
        <v>139.94894060510205</v>
      </c>
      <c r="W127" s="13">
        <f t="shared" ca="1" si="756"/>
        <v>-1.9740829109693293E-3</v>
      </c>
      <c r="X127" s="35">
        <f t="shared" ref="X127" ca="1" si="810">IFERROR(X89 / X73, 0)</f>
        <v>147.06070748642685</v>
      </c>
      <c r="Y127" s="22">
        <f t="shared" ca="1" si="757"/>
        <v>154.13989815359463</v>
      </c>
      <c r="Z127" s="13">
        <f t="shared" ca="1" si="758"/>
        <v>-4.5927049076635765E-2</v>
      </c>
      <c r="AA127" s="35">
        <f t="shared" ref="AA127" ca="1" si="811">IFERROR(AA89 / AA73, 0)</f>
        <v>124.9752458143184</v>
      </c>
      <c r="AB127" s="22">
        <f t="shared" ca="1" si="759"/>
        <v>128.51508415713857</v>
      </c>
      <c r="AC127" s="13">
        <f t="shared" ca="1" si="760"/>
        <v>-2.7544146790519371E-2</v>
      </c>
      <c r="AD127" s="141"/>
      <c r="AE127" s="35">
        <f t="shared" ref="AE127" ca="1" si="812">IFERROR(AE89 / AE73, 0)</f>
        <v>163.04393136064652</v>
      </c>
      <c r="AF127" s="22">
        <f t="shared" ca="1" si="761"/>
        <v>165.94513848912376</v>
      </c>
      <c r="AG127" s="13">
        <f t="shared" ca="1" si="762"/>
        <v>-1.7482929327678903E-2</v>
      </c>
      <c r="AH127" s="35">
        <f t="shared" ref="AH127" ca="1" si="813">IFERROR(AH89 / AH73, 0)</f>
        <v>172.7095325528104</v>
      </c>
      <c r="AI127" s="22">
        <f t="shared" ca="1" si="763"/>
        <v>174.12413535097838</v>
      </c>
      <c r="AJ127" s="13">
        <f t="shared" ca="1" si="764"/>
        <v>-8.1241052270932534E-3</v>
      </c>
      <c r="AK127" s="35">
        <f t="shared" ref="AK127" ca="1" si="814">IFERROR(AK89 / AK73, 0)</f>
        <v>170.66875309464862</v>
      </c>
      <c r="AL127" s="22">
        <f t="shared" ca="1" si="765"/>
        <v>188.21051378090823</v>
      </c>
      <c r="AM127" s="13">
        <f t="shared" ca="1" si="766"/>
        <v>-9.3202873388250729E-2</v>
      </c>
      <c r="AN127" s="35">
        <f t="shared" ref="AN127" ca="1" si="815">IFERROR(AN89 / AN73, 0)</f>
        <v>164.00292348642273</v>
      </c>
      <c r="AO127" s="22">
        <f t="shared" ca="1" si="767"/>
        <v>164.70912820836224</v>
      </c>
      <c r="AP127" s="13">
        <f t="shared" ca="1" si="768"/>
        <v>-4.2875870306722935E-3</v>
      </c>
      <c r="AQ127" s="35">
        <f t="shared" ref="AQ127" ca="1" si="816">IFERROR(AQ89 / AQ73, 0)</f>
        <v>152.87495667716399</v>
      </c>
      <c r="AR127" s="22">
        <f t="shared" ca="1" si="769"/>
        <v>153.26026448852585</v>
      </c>
      <c r="AS127" s="13">
        <f t="shared" ca="1" si="770"/>
        <v>-2.5140750777622595E-3</v>
      </c>
      <c r="AT127" s="35">
        <f t="shared" ref="AT127" ca="1" si="817">IFERROR(AT89 / AT73, 0)</f>
        <v>140.60757143276228</v>
      </c>
      <c r="AU127" s="22">
        <f t="shared" ca="1" si="771"/>
        <v>138.19915521931316</v>
      </c>
      <c r="AV127" s="13">
        <f t="shared" ca="1" si="772"/>
        <v>1.7427141357174925E-2</v>
      </c>
      <c r="AW127" s="35">
        <f t="shared" ref="AW127" ca="1" si="818">IFERROR(AW89 / AW73, 0)</f>
        <v>153.87599299735965</v>
      </c>
      <c r="AX127" s="22">
        <f t="shared" ca="1" si="773"/>
        <v>156.6930925029161</v>
      </c>
      <c r="AY127" s="13">
        <f t="shared" ca="1" si="774"/>
        <v>-1.7978453680107368E-2</v>
      </c>
      <c r="AZ127" s="35">
        <f t="shared" ref="AZ127" ca="1" si="819">IFERROR(AZ89 / AZ73, 0)</f>
        <v>165.60358187698702</v>
      </c>
      <c r="BA127" s="22">
        <f t="shared" ca="1" si="775"/>
        <v>173.09134441118795</v>
      </c>
      <c r="BB127" s="13">
        <f t="shared" ca="1" si="776"/>
        <v>-4.3259023492320539E-2</v>
      </c>
      <c r="BC127" s="35">
        <f t="shared" ref="BC127" ca="1" si="820">IFERROR(BC89 / BC73, 0)</f>
        <v>162.81859178386384</v>
      </c>
      <c r="BD127" s="22">
        <f t="shared" ca="1" si="777"/>
        <v>173.06255117710364</v>
      </c>
      <c r="BE127" s="13">
        <f t="shared" ca="1" si="778"/>
        <v>-5.9192236122514133E-2</v>
      </c>
      <c r="BF127" s="35">
        <f t="shared" ref="BF127" ca="1" si="821">IFERROR(BF89 / BF73, 0)</f>
        <v>158.86722689617375</v>
      </c>
      <c r="BG127" s="22">
        <f t="shared" ca="1" si="779"/>
        <v>165.09791239503849</v>
      </c>
      <c r="BH127" s="13">
        <f t="shared" ca="1" si="780"/>
        <v>-3.7739335455412991E-2</v>
      </c>
      <c r="BI127" s="35">
        <f t="shared" ref="BI127" ca="1" si="822">IFERROR(BI89 / BI73, 0)</f>
        <v>126.5127172052825</v>
      </c>
      <c r="BJ127" s="22">
        <f t="shared" ca="1" si="781"/>
        <v>125.51547246994792</v>
      </c>
      <c r="BK127" s="13">
        <f t="shared" ca="1" si="782"/>
        <v>7.9451936539006798E-3</v>
      </c>
      <c r="BL127" s="35">
        <f t="shared" ref="BL127" ca="1" si="823">IFERROR(BL89 / BL73, 0)</f>
        <v>132.24657372279432</v>
      </c>
      <c r="BM127" s="22">
        <f t="shared" ca="1" si="783"/>
        <v>140.72980880309399</v>
      </c>
      <c r="BN127" s="13">
        <f t="shared" ca="1" si="784"/>
        <v>-6.0280299905538973E-2</v>
      </c>
      <c r="BO127" s="159" t="str">
        <f t="shared" si="785"/>
        <v>High Value</v>
      </c>
      <c r="BP127" s="249"/>
    </row>
    <row r="128" spans="4:68" x14ac:dyDescent="0.2">
      <c r="D128" s="238"/>
      <c r="E128" s="79" t="str">
        <f>$E$32</f>
        <v>Opportunity</v>
      </c>
      <c r="F128" s="35">
        <f t="shared" ref="F128" ca="1" si="824">IFERROR(F90 / F74, 0)</f>
        <v>101.90122609168652</v>
      </c>
      <c r="G128" s="22">
        <f t="shared" ca="1" si="747"/>
        <v>100.33449893912191</v>
      </c>
      <c r="H128" s="13">
        <f t="shared" ca="1" si="748"/>
        <v>1.5615039384561274E-2</v>
      </c>
      <c r="I128" s="141"/>
      <c r="J128" s="35">
        <f t="shared" ref="J128" ca="1" si="825">IFERROR(J90 / J74, 0)</f>
        <v>100.710501982856</v>
      </c>
      <c r="K128" s="22">
        <f t="shared" ca="1" si="749"/>
        <v>101.88417202718128</v>
      </c>
      <c r="L128" s="13">
        <f t="shared" ca="1" si="750"/>
        <v>-1.1519650412550424E-2</v>
      </c>
      <c r="M128" s="141"/>
      <c r="N128" s="35">
        <f t="shared" ref="N128" ca="1" si="826">IFERROR(N90 / N74, 0)</f>
        <v>100.71099381137751</v>
      </c>
      <c r="O128" s="22">
        <f t="shared" ca="1" si="751"/>
        <v>101.88427079799705</v>
      </c>
      <c r="P128" s="13">
        <f t="shared" ca="1" si="752"/>
        <v>-1.1515781360851697E-2</v>
      </c>
      <c r="Q128" s="141"/>
      <c r="R128" s="35">
        <f t="shared" ref="R128" ca="1" si="827">IFERROR(R90 / R74, 0)</f>
        <v>112.68261744602655</v>
      </c>
      <c r="S128" s="22">
        <f t="shared" ca="1" si="753"/>
        <v>112.79974327978765</v>
      </c>
      <c r="T128" s="13">
        <f t="shared" ca="1" si="754"/>
        <v>-1.0383519532537906E-3</v>
      </c>
      <c r="U128" s="35">
        <f t="shared" ref="U128" ca="1" si="828">IFERROR(U90 / U74, 0)</f>
        <v>102.76008191152407</v>
      </c>
      <c r="V128" s="22">
        <f t="shared" ca="1" si="755"/>
        <v>101.87586816577996</v>
      </c>
      <c r="W128" s="13">
        <f t="shared" ca="1" si="756"/>
        <v>8.6793247671298115E-3</v>
      </c>
      <c r="X128" s="35">
        <f t="shared" ref="X128" ca="1" si="829">IFERROR(X90 / X74, 0)</f>
        <v>107.59711587644108</v>
      </c>
      <c r="Y128" s="22">
        <f t="shared" ca="1" si="757"/>
        <v>110.61445228613201</v>
      </c>
      <c r="Z128" s="13">
        <f t="shared" ca="1" si="758"/>
        <v>-2.7277958235383471E-2</v>
      </c>
      <c r="AA128" s="35">
        <f t="shared" ref="AA128" ca="1" si="830">IFERROR(AA90 / AA74, 0)</f>
        <v>91.823546549309498</v>
      </c>
      <c r="AB128" s="22">
        <f t="shared" ca="1" si="759"/>
        <v>94.542066397367634</v>
      </c>
      <c r="AC128" s="13">
        <f t="shared" ca="1" si="760"/>
        <v>-2.875460577127632E-2</v>
      </c>
      <c r="AD128" s="141"/>
      <c r="AE128" s="35">
        <f t="shared" ref="AE128" ca="1" si="831">IFERROR(AE90 / AE74, 0)</f>
        <v>100.79120758177932</v>
      </c>
      <c r="AF128" s="22">
        <f t="shared" ca="1" si="761"/>
        <v>98.732336814621405</v>
      </c>
      <c r="AG128" s="13">
        <f t="shared" ca="1" si="762"/>
        <v>2.085305416222066E-2</v>
      </c>
      <c r="AH128" s="35">
        <f t="shared" ref="AH128" ca="1" si="832">IFERROR(AH90 / AH74, 0)</f>
        <v>116.77660526780195</v>
      </c>
      <c r="AI128" s="22">
        <f t="shared" ca="1" si="763"/>
        <v>117.54659284104876</v>
      </c>
      <c r="AJ128" s="13">
        <f t="shared" ca="1" si="764"/>
        <v>-6.5504882331044413E-3</v>
      </c>
      <c r="AK128" s="35">
        <f t="shared" ref="AK128" ca="1" si="833">IFERROR(AK90 / AK74, 0)</f>
        <v>113.78375291314256</v>
      </c>
      <c r="AL128" s="22">
        <f t="shared" ca="1" si="765"/>
        <v>114.54111544066888</v>
      </c>
      <c r="AM128" s="13">
        <f t="shared" ca="1" si="766"/>
        <v>-6.6121455567509048E-3</v>
      </c>
      <c r="AN128" s="35">
        <f t="shared" ref="AN128" ca="1" si="834">IFERROR(AN90 / AN74, 0)</f>
        <v>112.07302385590978</v>
      </c>
      <c r="AO128" s="22">
        <f t="shared" ca="1" si="767"/>
        <v>112.91216463804345</v>
      </c>
      <c r="AP128" s="13">
        <f t="shared" ca="1" si="768"/>
        <v>-7.4318013902546082E-3</v>
      </c>
      <c r="AQ128" s="35">
        <f t="shared" ref="AQ128" ca="1" si="835">IFERROR(AQ90 / AQ74, 0)</f>
        <v>102.71955483908559</v>
      </c>
      <c r="AR128" s="22">
        <f t="shared" ca="1" si="769"/>
        <v>98.793748167811188</v>
      </c>
      <c r="AS128" s="13">
        <f t="shared" ca="1" si="770"/>
        <v>3.9737399826211883E-2</v>
      </c>
      <c r="AT128" s="35">
        <f t="shared" ref="AT128" ca="1" si="836">IFERROR(AT90 / AT74, 0)</f>
        <v>88.471665281325102</v>
      </c>
      <c r="AU128" s="22">
        <f t="shared" ca="1" si="771"/>
        <v>87.924265838032198</v>
      </c>
      <c r="AV128" s="13">
        <f t="shared" ca="1" si="772"/>
        <v>6.2258062444477315E-3</v>
      </c>
      <c r="AW128" s="35">
        <f t="shared" ref="AW128" ca="1" si="837">IFERROR(AW90 / AW74, 0)</f>
        <v>96.807170807915497</v>
      </c>
      <c r="AX128" s="22">
        <f t="shared" ca="1" si="773"/>
        <v>99.542475382629533</v>
      </c>
      <c r="AY128" s="13">
        <f t="shared" ca="1" si="774"/>
        <v>-2.7478767874717275E-2</v>
      </c>
      <c r="AZ128" s="35">
        <f t="shared" ref="AZ128" ca="1" si="838">IFERROR(AZ90 / AZ74, 0)</f>
        <v>113.48121992772887</v>
      </c>
      <c r="BA128" s="22">
        <f t="shared" ca="1" si="775"/>
        <v>114.03750574025354</v>
      </c>
      <c r="BB128" s="13">
        <f t="shared" ca="1" si="776"/>
        <v>-4.8780952276502032E-3</v>
      </c>
      <c r="BC128" s="35">
        <f t="shared" ref="BC128" ca="1" si="839">IFERROR(BC90 / BC74, 0)</f>
        <v>108.8003334426588</v>
      </c>
      <c r="BD128" s="22">
        <f t="shared" ca="1" si="777"/>
        <v>114.28246635514017</v>
      </c>
      <c r="BE128" s="13">
        <f t="shared" ca="1" si="778"/>
        <v>-4.7970026263217773E-2</v>
      </c>
      <c r="BF128" s="35">
        <f t="shared" ref="BF128" ca="1" si="840">IFERROR(BF90 / BF74, 0)</f>
        <v>103.51440136269449</v>
      </c>
      <c r="BG128" s="22">
        <f t="shared" ca="1" si="779"/>
        <v>110.184277424057</v>
      </c>
      <c r="BH128" s="13">
        <f t="shared" ca="1" si="780"/>
        <v>-6.0533827668467814E-2</v>
      </c>
      <c r="BI128" s="35">
        <f t="shared" ref="BI128" ca="1" si="841">IFERROR(BI90 / BI74, 0)</f>
        <v>88.190592503337442</v>
      </c>
      <c r="BJ128" s="22">
        <f t="shared" ca="1" si="781"/>
        <v>85.178165960473834</v>
      </c>
      <c r="BK128" s="13">
        <f t="shared" ca="1" si="782"/>
        <v>3.5366182270953068E-2</v>
      </c>
      <c r="BL128" s="35">
        <f t="shared" ref="BL128" ca="1" si="842">IFERROR(BL90 / BL74, 0)</f>
        <v>86.044221941651244</v>
      </c>
      <c r="BM128" s="22">
        <f t="shared" ca="1" si="783"/>
        <v>91.561096637118823</v>
      </c>
      <c r="BN128" s="13">
        <f t="shared" ca="1" si="784"/>
        <v>-6.0253479895860489E-2</v>
      </c>
      <c r="BO128" s="159" t="str">
        <f t="shared" si="785"/>
        <v>Opportunity</v>
      </c>
      <c r="BP128" s="250"/>
    </row>
    <row r="129" spans="4:68" x14ac:dyDescent="0.2">
      <c r="D129" s="239"/>
      <c r="E129" s="78" t="str">
        <f>$E$33</f>
        <v>Marginal</v>
      </c>
      <c r="F129" s="134">
        <f t="shared" ref="F129" ca="1" si="843">IFERROR(F91 / F75, 0)</f>
        <v>56.134769372693711</v>
      </c>
      <c r="G129" s="103">
        <f t="shared" ca="1" si="747"/>
        <v>53.868148903785752</v>
      </c>
      <c r="H129" s="100">
        <f t="shared" ca="1" si="748"/>
        <v>4.2077192460360659E-2</v>
      </c>
      <c r="I129" s="141"/>
      <c r="J129" s="134">
        <f t="shared" ref="J129" ca="1" si="844">IFERROR(J91 / J75, 0)</f>
        <v>56.927847510065696</v>
      </c>
      <c r="K129" s="103">
        <f t="shared" ca="1" si="749"/>
        <v>56.093183475669548</v>
      </c>
      <c r="L129" s="100">
        <f t="shared" ca="1" si="750"/>
        <v>1.4879954794474881E-2</v>
      </c>
      <c r="M129" s="141"/>
      <c r="N129" s="134">
        <f t="shared" ref="N129" ca="1" si="845">IFERROR(N91 / N75, 0)</f>
        <v>56.927789898373469</v>
      </c>
      <c r="O129" s="103">
        <f t="shared" ca="1" si="751"/>
        <v>56.090126729317227</v>
      </c>
      <c r="P129" s="100">
        <f t="shared" ca="1" si="752"/>
        <v>1.4934235629359197E-2</v>
      </c>
      <c r="Q129" s="141"/>
      <c r="R129" s="134">
        <f t="shared" ref="R129" ca="1" si="846">IFERROR(R91 / R75, 0)</f>
        <v>58.166576518197218</v>
      </c>
      <c r="S129" s="103">
        <f t="shared" ca="1" si="753"/>
        <v>56.374488965073915</v>
      </c>
      <c r="T129" s="100">
        <f t="shared" ca="1" si="754"/>
        <v>3.17889809029323E-2</v>
      </c>
      <c r="U129" s="134">
        <f t="shared" ref="U129" ca="1" si="847">IFERROR(U91 / U75, 0)</f>
        <v>54.094695491028986</v>
      </c>
      <c r="V129" s="103">
        <f t="shared" ca="1" si="755"/>
        <v>50.973469286704571</v>
      </c>
      <c r="W129" s="100">
        <f t="shared" ca="1" si="756"/>
        <v>6.1232367504138588E-2</v>
      </c>
      <c r="X129" s="134">
        <f t="shared" ref="X129" ca="1" si="848">IFERROR(X91 / X75, 0)</f>
        <v>55.579909057025716</v>
      </c>
      <c r="Y129" s="103">
        <f t="shared" ca="1" si="757"/>
        <v>55.549499067709348</v>
      </c>
      <c r="Z129" s="100">
        <f t="shared" ca="1" si="758"/>
        <v>5.4743948778550279E-4</v>
      </c>
      <c r="AA129" s="134">
        <f t="shared" ref="AA129" ca="1" si="849">IFERROR(AA91 / AA75, 0)</f>
        <v>46.910297075286529</v>
      </c>
      <c r="AB129" s="103">
        <f t="shared" ca="1" si="759"/>
        <v>48.895793294926079</v>
      </c>
      <c r="AC129" s="100">
        <f t="shared" ca="1" si="760"/>
        <v>-4.0606687934554596E-2</v>
      </c>
      <c r="AD129" s="141"/>
      <c r="AE129" s="134">
        <f t="shared" ref="AE129" ca="1" si="850">IFERROR(AE91 / AE75, 0)</f>
        <v>47.427945076373099</v>
      </c>
      <c r="AF129" s="103">
        <f t="shared" ca="1" si="761"/>
        <v>43.481018439108063</v>
      </c>
      <c r="AG129" s="100">
        <f t="shared" ca="1" si="762"/>
        <v>9.0773555426085853E-2</v>
      </c>
      <c r="AH129" s="134">
        <f t="shared" ref="AH129" ca="1" si="851">IFERROR(AH91 / AH75, 0)</f>
        <v>57.471620317820658</v>
      </c>
      <c r="AI129" s="103">
        <f t="shared" ca="1" si="763"/>
        <v>58.118749872044233</v>
      </c>
      <c r="AJ129" s="100">
        <f t="shared" ca="1" si="764"/>
        <v>-1.1134608979861276E-2</v>
      </c>
      <c r="AK129" s="134">
        <f t="shared" ref="AK129" ca="1" si="852">IFERROR(AK91 / AK75, 0)</f>
        <v>55.499711408902719</v>
      </c>
      <c r="AL129" s="103">
        <f t="shared" ca="1" si="765"/>
        <v>53.607070814831893</v>
      </c>
      <c r="AM129" s="100">
        <f t="shared" ca="1" si="766"/>
        <v>3.5305801367292292E-2</v>
      </c>
      <c r="AN129" s="134">
        <f t="shared" ref="AN129" ca="1" si="853">IFERROR(AN91 / AN75, 0)</f>
        <v>56.778150165570871</v>
      </c>
      <c r="AO129" s="103">
        <f t="shared" ca="1" si="767"/>
        <v>54.477163944987538</v>
      </c>
      <c r="AP129" s="100">
        <f t="shared" ca="1" si="768"/>
        <v>4.2237628649445275E-2</v>
      </c>
      <c r="AQ129" s="134">
        <f t="shared" ref="AQ129" ca="1" si="854">IFERROR(AQ91 / AQ75, 0)</f>
        <v>51.559272470084494</v>
      </c>
      <c r="AR129" s="103">
        <f t="shared" ca="1" si="769"/>
        <v>47.659943567918347</v>
      </c>
      <c r="AS129" s="100">
        <f t="shared" ca="1" si="770"/>
        <v>8.1815642450548925E-2</v>
      </c>
      <c r="AT129" s="134">
        <f t="shared" ref="AT129" ca="1" si="855">IFERROR(AT91 / AT75, 0)</f>
        <v>41.43343403189666</v>
      </c>
      <c r="AU129" s="103">
        <f t="shared" ca="1" si="771"/>
        <v>39.830974691220121</v>
      </c>
      <c r="AV129" s="100">
        <f t="shared" ca="1" si="772"/>
        <v>4.0231487004754783E-2</v>
      </c>
      <c r="AW129" s="134">
        <f t="shared" ref="AW129" ca="1" si="856">IFERROR(AW91 / AW75, 0)</f>
        <v>45.521267905698984</v>
      </c>
      <c r="AX129" s="103">
        <f t="shared" ca="1" si="773"/>
        <v>45.730721111487625</v>
      </c>
      <c r="AY129" s="100">
        <f t="shared" ca="1" si="774"/>
        <v>-4.5801422041435108E-3</v>
      </c>
      <c r="AZ129" s="134">
        <f t="shared" ref="AZ129" ca="1" si="857">IFERROR(AZ91 / AZ75, 0)</f>
        <v>54.976857142857142</v>
      </c>
      <c r="BA129" s="103">
        <f t="shared" ca="1" si="775"/>
        <v>53.259880537580891</v>
      </c>
      <c r="BB129" s="100">
        <f t="shared" ca="1" si="776"/>
        <v>3.2237710410648206E-2</v>
      </c>
      <c r="BC129" s="134">
        <f t="shared" ref="BC129" ca="1" si="858">IFERROR(BC91 / BC75, 0)</f>
        <v>53.426508462786906</v>
      </c>
      <c r="BD129" s="103">
        <f t="shared" ca="1" si="777"/>
        <v>55.922158347234685</v>
      </c>
      <c r="BE129" s="100">
        <f t="shared" ca="1" si="778"/>
        <v>-4.4627209646517292E-2</v>
      </c>
      <c r="BF129" s="134">
        <f t="shared" ref="BF129" ca="1" si="859">IFERROR(BF91 / BF75, 0)</f>
        <v>49.654516476367796</v>
      </c>
      <c r="BG129" s="103">
        <f t="shared" ca="1" si="779"/>
        <v>53.879169044949542</v>
      </c>
      <c r="BH129" s="100">
        <f t="shared" ca="1" si="780"/>
        <v>-7.8409757304483726E-2</v>
      </c>
      <c r="BI129" s="134">
        <f t="shared" ref="BI129" ca="1" si="860">IFERROR(BI91 / BI75, 0)</f>
        <v>42.861077297297307</v>
      </c>
      <c r="BJ129" s="103">
        <f t="shared" ca="1" si="781"/>
        <v>42.855272939168799</v>
      </c>
      <c r="BK129" s="100">
        <f t="shared" ca="1" si="782"/>
        <v>1.3544093247864022E-4</v>
      </c>
      <c r="BL129" s="134">
        <f t="shared" ref="BL129" ca="1" si="861">IFERROR(BL91 / BL75, 0)</f>
        <v>38.783014933262848</v>
      </c>
      <c r="BM129" s="103">
        <f t="shared" ca="1" si="783"/>
        <v>42.399006320877476</v>
      </c>
      <c r="BN129" s="100">
        <f t="shared" ca="1" si="784"/>
        <v>-8.5284814465901665E-2</v>
      </c>
      <c r="BO129" s="156" t="str">
        <f t="shared" si="785"/>
        <v>Marginal</v>
      </c>
      <c r="BP129" s="251"/>
    </row>
    <row r="130" spans="4:68" ht="3.75" customHeight="1" x14ac:dyDescent="0.2">
      <c r="D130" s="144"/>
      <c r="E130" s="144"/>
      <c r="F130" s="144"/>
      <c r="G130" s="144"/>
      <c r="H130" s="160"/>
      <c r="I130" s="138"/>
      <c r="J130" s="144"/>
      <c r="K130" s="144"/>
      <c r="L130" s="160"/>
      <c r="M130" s="138"/>
      <c r="N130" s="144"/>
      <c r="O130" s="144"/>
      <c r="P130" s="160"/>
      <c r="Q130" s="138"/>
      <c r="R130" s="144"/>
      <c r="S130" s="144"/>
      <c r="T130" s="160"/>
      <c r="U130" s="144"/>
      <c r="V130" s="144"/>
      <c r="W130" s="160"/>
      <c r="X130" s="144"/>
      <c r="Y130" s="144"/>
      <c r="Z130" s="160"/>
      <c r="AA130" s="144"/>
      <c r="AB130" s="144"/>
      <c r="AC130" s="160"/>
      <c r="AD130" s="138"/>
      <c r="AE130" s="144"/>
      <c r="AF130" s="144"/>
      <c r="AG130" s="160"/>
      <c r="AH130" s="144"/>
      <c r="AI130" s="144"/>
      <c r="AJ130" s="160"/>
      <c r="AK130" s="144"/>
      <c r="AL130" s="144"/>
      <c r="AM130" s="160"/>
      <c r="AN130" s="144"/>
      <c r="AO130" s="144"/>
      <c r="AP130" s="160"/>
      <c r="AQ130" s="144"/>
      <c r="AR130" s="144"/>
      <c r="AS130" s="160"/>
      <c r="AT130" s="144"/>
      <c r="AU130" s="144"/>
      <c r="AV130" s="160"/>
      <c r="AW130" s="144"/>
      <c r="AX130" s="144"/>
      <c r="AY130" s="160"/>
      <c r="AZ130" s="144"/>
      <c r="BA130" s="144"/>
      <c r="BB130" s="160"/>
      <c r="BC130" s="144"/>
      <c r="BD130" s="144"/>
      <c r="BE130" s="160"/>
      <c r="BF130" s="144"/>
      <c r="BG130" s="144"/>
      <c r="BH130" s="160"/>
      <c r="BI130" s="144"/>
      <c r="BJ130" s="144"/>
      <c r="BK130" s="160"/>
      <c r="BL130" s="144"/>
      <c r="BM130" s="144"/>
      <c r="BN130" s="160"/>
      <c r="BO130" s="144"/>
      <c r="BP130" s="144"/>
    </row>
    <row r="131" spans="4:68" ht="15" thickBot="1" x14ac:dyDescent="0.25">
      <c r="D131" s="236" t="s">
        <v>202</v>
      </c>
      <c r="E131" s="135" t="str">
        <f>$E$29</f>
        <v>Total Active</v>
      </c>
      <c r="F131" s="132">
        <f ca="1">IFERROR(F87 / F29, 0)</f>
        <v>629.22651529463405</v>
      </c>
      <c r="G131" s="114">
        <f t="shared" ref="G131:G135" ca="1" si="862">IFERROR(G87 / G29, 0)</f>
        <v>592.60510838595769</v>
      </c>
      <c r="H131" s="115">
        <f t="shared" ref="H131:H135" ca="1" si="863">IF(F$9 = 0, 0, IFERROR((F131 - G131) / G131, 0))</f>
        <v>6.1797318974215143E-2</v>
      </c>
      <c r="I131" s="141"/>
      <c r="J131" s="132">
        <f ca="1">IFERROR(J87 / J29, 0)</f>
        <v>646.42344110720239</v>
      </c>
      <c r="K131" s="114">
        <f t="shared" ref="K131:K135" ca="1" si="864">IFERROR(K87 / K29, 0)</f>
        <v>628.52320002672479</v>
      </c>
      <c r="L131" s="115">
        <f t="shared" ref="L131:L135" ca="1" si="865">IF(J$9 = 0, 0, IFERROR((J131 - K131) / K131, 0))</f>
        <v>2.8479841443746996E-2</v>
      </c>
      <c r="M131" s="141"/>
      <c r="N131" s="132">
        <f ca="1">IFERROR(N87 / N29, 0)</f>
        <v>646.42344110720228</v>
      </c>
      <c r="O131" s="114">
        <f t="shared" ref="O131:O135" ca="1" si="866">IFERROR(O87 / O29, 0)</f>
        <v>628.52320002672468</v>
      </c>
      <c r="P131" s="115">
        <f t="shared" ref="P131:P135" ca="1" si="867">IF(N$9 = 0, 0, IFERROR((N131 - O131) / O131, 0))</f>
        <v>2.8479841443747E-2</v>
      </c>
      <c r="Q131" s="141"/>
      <c r="R131" s="132">
        <f ca="1">IFERROR(R87 / R29, 0)</f>
        <v>316.11380005823031</v>
      </c>
      <c r="S131" s="114">
        <f t="shared" ref="S131:S135" ca="1" si="868">IFERROR(S87 / S29, 0)</f>
        <v>308.32393849475972</v>
      </c>
      <c r="T131" s="115">
        <f t="shared" ref="T131:T135" ca="1" si="869">IF(R$9 = 0, 0, IFERROR((R131 - S131) / S131, 0))</f>
        <v>2.526518570533566E-2</v>
      </c>
      <c r="U131" s="132">
        <f ca="1">IFERROR(U87 / U29, 0)</f>
        <v>294.65115529201927</v>
      </c>
      <c r="V131" s="114">
        <f t="shared" ref="V131:V135" ca="1" si="870">IFERROR(V87 / V29, 0)</f>
        <v>287.79711279935066</v>
      </c>
      <c r="W131" s="115">
        <f t="shared" ref="W131:W135" ca="1" si="871">IF(U$9 = 0, 0, IFERROR((U131 - V131) / V131, 0))</f>
        <v>2.3815535972548769E-2</v>
      </c>
      <c r="X131" s="132">
        <f ca="1">IFERROR(X87 / X29, 0)</f>
        <v>312.014682984898</v>
      </c>
      <c r="Y131" s="114">
        <f t="shared" ref="Y131:Y135" ca="1" si="872">IFERROR(Y87 / Y29, 0)</f>
        <v>316.13924109094899</v>
      </c>
      <c r="Z131" s="115">
        <f t="shared" ref="Z131:Z135" ca="1" si="873">IF(X$9 = 0, 0, IFERROR((X131 - Y131) / Y131, 0))</f>
        <v>-1.3046650241260001E-2</v>
      </c>
      <c r="AA131" s="132">
        <f ca="1">IFERROR(AA87 / AA29, 0)</f>
        <v>272.41211279397214</v>
      </c>
      <c r="AB131" s="114">
        <f t="shared" ref="AB131:AB135" ca="1" si="874">IFERROR(AB87 / AB29, 0)</f>
        <v>270.61053485391113</v>
      </c>
      <c r="AC131" s="115">
        <f t="shared" ref="AC131:AC135" ca="1" si="875">IF(AA$9 = 0, 0, IFERROR((AA131 - AB131) / AB131, 0))</f>
        <v>6.6574567802158511E-3</v>
      </c>
      <c r="AD131" s="141"/>
      <c r="AE131" s="132">
        <f ca="1">IFERROR(AE87 / AE29, 0)</f>
        <v>189.09703579869188</v>
      </c>
      <c r="AF131" s="114">
        <f t="shared" ref="AF131:AF135" ca="1" si="876">IFERROR(AF87 / AF29, 0)</f>
        <v>182.22204383276599</v>
      </c>
      <c r="AG131" s="115">
        <f t="shared" ref="AG131:AG135" ca="1" si="877">IF(AE$9 = 0, 0, IFERROR((AE131 - AF131) / AF131, 0))</f>
        <v>3.7728651382241109E-2</v>
      </c>
      <c r="AH131" s="132">
        <f ca="1">IFERROR(AH87 / AH29, 0)</f>
        <v>237.99306926009899</v>
      </c>
      <c r="AI131" s="114">
        <f t="shared" ref="AI131:AI135" ca="1" si="878">IFERROR(AI87 / AI29, 0)</f>
        <v>238.15946376907766</v>
      </c>
      <c r="AJ131" s="115">
        <f t="shared" ref="AJ131:AJ135" ca="1" si="879">IF(AH$9 = 0, 0, IFERROR((AH131 - AI131) / AI131, 0))</f>
        <v>-6.9866847340573253E-4</v>
      </c>
      <c r="AK131" s="132">
        <f ca="1">IFERROR(AK87 / AK29, 0)</f>
        <v>220.82296720010137</v>
      </c>
      <c r="AL131" s="114">
        <f t="shared" ref="AL131:AL135" ca="1" si="880">IFERROR(AL87 / AL29, 0)</f>
        <v>224.02748900992779</v>
      </c>
      <c r="AM131" s="115">
        <f t="shared" ref="AM131:AM135" ca="1" si="881">IF(AK$9 = 0, 0, IFERROR((AK131 - AL131) / AL131, 0))</f>
        <v>-1.4304145549229491E-2</v>
      </c>
      <c r="AN131" s="132">
        <f ca="1">IFERROR(AN87 / AN29, 0)</f>
        <v>214.9656752449533</v>
      </c>
      <c r="AO131" s="114">
        <f t="shared" ref="AO131:AO135" ca="1" si="882">IFERROR(AO87 / AO29, 0)</f>
        <v>217.8358995074461</v>
      </c>
      <c r="AP131" s="115">
        <f t="shared" ref="AP131:AP135" ca="1" si="883">IF(AN$9 = 0, 0, IFERROR((AN131 - AO131) / AO131, 0))</f>
        <v>-1.3176084699458305E-2</v>
      </c>
      <c r="AQ131" s="132">
        <f ca="1">IFERROR(AQ87 / AQ29, 0)</f>
        <v>214.95015190071442</v>
      </c>
      <c r="AR131" s="114">
        <f t="shared" ref="AR131:AR135" ca="1" si="884">IFERROR(AR87 / AR29, 0)</f>
        <v>205.51181122859083</v>
      </c>
      <c r="AS131" s="115">
        <f t="shared" ref="AS131:AS135" ca="1" si="885">IF(AQ$9 = 0, 0, IFERROR((AQ131 - AR131) / AR131, 0))</f>
        <v>4.5926025446903967E-2</v>
      </c>
      <c r="AT131" s="132">
        <f ca="1">IFERROR(AT87 / AT29, 0)</f>
        <v>166.39010477758984</v>
      </c>
      <c r="AU131" s="114">
        <f t="shared" ref="AU131:AU135" ca="1" si="886">IFERROR(AU87 / AU29, 0)</f>
        <v>164.47136544689391</v>
      </c>
      <c r="AV131" s="115">
        <f t="shared" ref="AV131:AV135" ca="1" si="887">IF(AT$9 = 0, 0, IFERROR((AT131 - AU131) / AU131, 0))</f>
        <v>1.1666099600270352E-2</v>
      </c>
      <c r="AW131" s="132">
        <f ca="1">IFERROR(AW87 / AW29, 0)</f>
        <v>187.03176363554337</v>
      </c>
      <c r="AX131" s="114">
        <f t="shared" ref="AX131:AX135" ca="1" si="888">IFERROR(AX87 / AX29, 0)</f>
        <v>187.38174699726324</v>
      </c>
      <c r="AY131" s="115">
        <f t="shared" ref="AY131:AY135" ca="1" si="889">IF(AW$9 = 0, 0, IFERROR((AW131 - AX131) / AX131, 0))</f>
        <v>-1.8677558904655546E-3</v>
      </c>
      <c r="AZ131" s="132">
        <f ca="1">IFERROR(AZ87 / AZ29, 0)</f>
        <v>229.52916194998272</v>
      </c>
      <c r="BA131" s="114">
        <f t="shared" ref="BA131:BA135" ca="1" si="890">IFERROR(BA87 / BA29, 0)</f>
        <v>235.61918123844089</v>
      </c>
      <c r="BB131" s="115">
        <f t="shared" ref="BB131:BB135" ca="1" si="891">IF(AZ$9 = 0, 0, IFERROR((AZ131 - BA131) / BA131, 0))</f>
        <v>-2.5846873995777168E-2</v>
      </c>
      <c r="BC131" s="132">
        <f ca="1">IFERROR(BC87 / BC29, 0)</f>
        <v>214.4199721051327</v>
      </c>
      <c r="BD131" s="114">
        <f t="shared" ref="BD131:BD135" ca="1" si="892">IFERROR(BD87 / BD29, 0)</f>
        <v>224.34277130014308</v>
      </c>
      <c r="BE131" s="115">
        <f t="shared" ref="BE131:BE135" ca="1" si="893">IF(BC$9 = 0, 0, IFERROR((BC131 - BD131) / BD131, 0))</f>
        <v>-4.423052785478386E-2</v>
      </c>
      <c r="BF131" s="132">
        <f ca="1">IFERROR(BF87 / BF29, 0)</f>
        <v>202.66557077327897</v>
      </c>
      <c r="BG131" s="114">
        <f t="shared" ref="BG131:BG135" ca="1" si="894">IFERROR(BG87 / BG29, 0)</f>
        <v>209.81974268934624</v>
      </c>
      <c r="BH131" s="115">
        <f t="shared" ref="BH131:BH135" ca="1" si="895">IF(BF$9 = 0, 0, IFERROR((BF131 - BG131) / BG131, 0))</f>
        <v>-3.4096752881160257E-2</v>
      </c>
      <c r="BI131" s="132">
        <f ca="1">IFERROR(BI87 / BI29, 0)</f>
        <v>181.78583474935326</v>
      </c>
      <c r="BJ131" s="114">
        <f t="shared" ref="BJ131:BJ135" ca="1" si="896">IFERROR(BJ87 / BJ29, 0)</f>
        <v>173.24884031965283</v>
      </c>
      <c r="BK131" s="115">
        <f t="shared" ref="BK131:BK135" ca="1" si="897">IF(BI$9 = 0, 0, IFERROR((BI131 - BJ131) / BJ131, 0))</f>
        <v>4.9275910961073352E-2</v>
      </c>
      <c r="BL131" s="132">
        <f ca="1">IFERROR(BL87 / BL29, 0)</f>
        <v>158.88020982906602</v>
      </c>
      <c r="BM131" s="114">
        <f t="shared" ref="BM131:BM135" ca="1" si="898">IFERROR(BM87 / BM29, 0)</f>
        <v>165.38488027749077</v>
      </c>
      <c r="BN131" s="115">
        <f t="shared" ref="BN131:BN135" ca="1" si="899">IF(BL$9 = 0, 0, IFERROR((BL131 - BM131) / BM131, 0))</f>
        <v>-3.9330502507308379E-2</v>
      </c>
      <c r="BO131" s="158" t="str">
        <f t="shared" ref="BO131:BO135" si="900">E131</f>
        <v>Total Active</v>
      </c>
      <c r="BP131" s="248" t="str">
        <f>$D131</f>
        <v>SOLD $ PER CUST</v>
      </c>
    </row>
    <row r="132" spans="4:68" ht="15" thickTop="1" x14ac:dyDescent="0.2">
      <c r="D132" s="237"/>
      <c r="E132" s="136" t="str">
        <f>$E$30</f>
        <v>Elite</v>
      </c>
      <c r="F132" s="133">
        <f t="shared" ref="F132" ca="1" si="901">IFERROR(F88 / F30, 0)</f>
        <v>2487.1766298554317</v>
      </c>
      <c r="G132" s="107">
        <f t="shared" ca="1" si="862"/>
        <v>2350.6080543089834</v>
      </c>
      <c r="H132" s="108">
        <f t="shared" ca="1" si="863"/>
        <v>5.8099254486982457E-2</v>
      </c>
      <c r="I132" s="141"/>
      <c r="J132" s="133">
        <f t="shared" ref="J132" ca="1" si="902">IFERROR(J88 / J30, 0)</f>
        <v>2585.2369515945711</v>
      </c>
      <c r="K132" s="107">
        <f t="shared" ca="1" si="864"/>
        <v>2482.8831975691751</v>
      </c>
      <c r="L132" s="108">
        <f t="shared" ca="1" si="865"/>
        <v>4.1223749117801328E-2</v>
      </c>
      <c r="M132" s="141"/>
      <c r="N132" s="133">
        <f t="shared" ref="N132" ca="1" si="903">IFERROR(N88 / N30, 0)</f>
        <v>2585.2369515945711</v>
      </c>
      <c r="O132" s="107">
        <f t="shared" ca="1" si="866"/>
        <v>2482.8831975691751</v>
      </c>
      <c r="P132" s="108">
        <f t="shared" ca="1" si="867"/>
        <v>4.1223749117801328E-2</v>
      </c>
      <c r="Q132" s="141"/>
      <c r="R132" s="133">
        <f t="shared" ref="R132" ca="1" si="904">IFERROR(R88 / R30, 0)</f>
        <v>1232.0462056226347</v>
      </c>
      <c r="S132" s="107">
        <f t="shared" ca="1" si="868"/>
        <v>1194.8069163062069</v>
      </c>
      <c r="T132" s="108">
        <f t="shared" ca="1" si="869"/>
        <v>3.1167621151335985E-2</v>
      </c>
      <c r="U132" s="133">
        <f t="shared" ref="U132" ca="1" si="905">IFERROR(U88 / U30, 0)</f>
        <v>1136.9872453383616</v>
      </c>
      <c r="V132" s="107">
        <f t="shared" ca="1" si="870"/>
        <v>1107.7608401601192</v>
      </c>
      <c r="W132" s="108">
        <f t="shared" ca="1" si="871"/>
        <v>2.6383316794280211E-2</v>
      </c>
      <c r="X132" s="133">
        <f t="shared" ref="X132" ca="1" si="906">IFERROR(X88 / X30, 0)</f>
        <v>1231.7245897425269</v>
      </c>
      <c r="Y132" s="107">
        <f t="shared" ca="1" si="872"/>
        <v>1231.6534985250737</v>
      </c>
      <c r="Z132" s="108">
        <f t="shared" ca="1" si="873"/>
        <v>5.7720144130058951E-5</v>
      </c>
      <c r="AA132" s="133">
        <f t="shared" ref="AA132" ca="1" si="907">IFERROR(AA88 / AA30, 0)</f>
        <v>1043.5198942197362</v>
      </c>
      <c r="AB132" s="107">
        <f t="shared" ca="1" si="874"/>
        <v>1025.8559839802833</v>
      </c>
      <c r="AC132" s="108">
        <f t="shared" ca="1" si="875"/>
        <v>1.7218703712111295E-2</v>
      </c>
      <c r="AD132" s="141"/>
      <c r="AE132" s="133">
        <f t="shared" ref="AE132" ca="1" si="908">IFERROR(AE88 / AE30, 0)</f>
        <v>721.3124353701528</v>
      </c>
      <c r="AF132" s="107">
        <f t="shared" ca="1" si="876"/>
        <v>683.11076075550898</v>
      </c>
      <c r="AG132" s="108">
        <f t="shared" ca="1" si="877"/>
        <v>5.5923104728131369E-2</v>
      </c>
      <c r="AH132" s="133">
        <f t="shared" ref="AH132" ca="1" si="909">IFERROR(AH88 / AH30, 0)</f>
        <v>880.28891406658545</v>
      </c>
      <c r="AI132" s="107">
        <f t="shared" ca="1" si="878"/>
        <v>870.58495985901698</v>
      </c>
      <c r="AJ132" s="108">
        <f t="shared" ca="1" si="879"/>
        <v>1.114647582372654E-2</v>
      </c>
      <c r="AK132" s="133">
        <f t="shared" ref="AK132" ca="1" si="910">IFERROR(AK88 / AK30, 0)</f>
        <v>814.90565957002718</v>
      </c>
      <c r="AL132" s="107">
        <f t="shared" ca="1" si="880"/>
        <v>836.36064454976315</v>
      </c>
      <c r="AM132" s="108">
        <f t="shared" ca="1" si="881"/>
        <v>-2.5652791196656317E-2</v>
      </c>
      <c r="AN132" s="133">
        <f t="shared" ref="AN132" ca="1" si="911">IFERROR(AN88 / AN30, 0)</f>
        <v>792.80773727150677</v>
      </c>
      <c r="AO132" s="107">
        <f t="shared" ca="1" si="882"/>
        <v>789.40920881542729</v>
      </c>
      <c r="AP132" s="108">
        <f t="shared" ca="1" si="883"/>
        <v>4.305154307965629E-3</v>
      </c>
      <c r="AQ132" s="133">
        <f t="shared" ref="AQ132" ca="1" si="912">IFERROR(AQ88 / AQ30, 0)</f>
        <v>803.75084520647192</v>
      </c>
      <c r="AR132" s="107">
        <f t="shared" ca="1" si="884"/>
        <v>772.52316232771818</v>
      </c>
      <c r="AS132" s="108">
        <f t="shared" ca="1" si="885"/>
        <v>4.0422972930236098E-2</v>
      </c>
      <c r="AT132" s="133">
        <f t="shared" ref="AT132" ca="1" si="913">IFERROR(AT88 / AT30, 0)</f>
        <v>636.47043103448277</v>
      </c>
      <c r="AU132" s="107">
        <f t="shared" ca="1" si="886"/>
        <v>625.68995355825723</v>
      </c>
      <c r="AV132" s="108">
        <f t="shared" ca="1" si="887"/>
        <v>1.7229743605307522E-2</v>
      </c>
      <c r="AW132" s="133">
        <f t="shared" ref="AW132" ca="1" si="914">IFERROR(AW88 / AW30, 0)</f>
        <v>711.22728088825909</v>
      </c>
      <c r="AX132" s="107">
        <f t="shared" ca="1" si="888"/>
        <v>704.62633657779656</v>
      </c>
      <c r="AY132" s="108">
        <f t="shared" ca="1" si="889"/>
        <v>9.3680067970802056E-3</v>
      </c>
      <c r="AZ132" s="133">
        <f t="shared" ref="AZ132" ca="1" si="915">IFERROR(AZ88 / AZ30, 0)</f>
        <v>855.79825778678139</v>
      </c>
      <c r="BA132" s="107">
        <f t="shared" ca="1" si="890"/>
        <v>877.16514574712653</v>
      </c>
      <c r="BB132" s="108">
        <f t="shared" ca="1" si="891"/>
        <v>-2.4359025280405851E-2</v>
      </c>
      <c r="BC132" s="133">
        <f t="shared" ref="BC132" ca="1" si="916">IFERROR(BC88 / BC30, 0)</f>
        <v>791.99208609271511</v>
      </c>
      <c r="BD132" s="107">
        <f t="shared" ca="1" si="892"/>
        <v>826.82038675191291</v>
      </c>
      <c r="BE132" s="108">
        <f t="shared" ca="1" si="893"/>
        <v>-4.2123175985074021E-2</v>
      </c>
      <c r="BF132" s="133">
        <f t="shared" ref="BF132" ca="1" si="917">IFERROR(BF88 / BF30, 0)</f>
        <v>756.58443227091618</v>
      </c>
      <c r="BG132" s="107">
        <f t="shared" ca="1" si="894"/>
        <v>773.00443874410018</v>
      </c>
      <c r="BH132" s="108">
        <f t="shared" ca="1" si="895"/>
        <v>-2.1241801017160493E-2</v>
      </c>
      <c r="BI132" s="133">
        <f t="shared" ref="BI132" ca="1" si="918">IFERROR(BI88 / BI30, 0)</f>
        <v>656.93581763424322</v>
      </c>
      <c r="BJ132" s="107">
        <f t="shared" ca="1" si="896"/>
        <v>615.03702771886196</v>
      </c>
      <c r="BK132" s="108">
        <f t="shared" ca="1" si="897"/>
        <v>6.8124012095306732E-2</v>
      </c>
      <c r="BL132" s="133">
        <f t="shared" ref="BL132" ca="1" si="919">IFERROR(BL88 / BL30, 0)</f>
        <v>606.86917502016354</v>
      </c>
      <c r="BM132" s="107">
        <f t="shared" ca="1" si="898"/>
        <v>617.096865730932</v>
      </c>
      <c r="BN132" s="108">
        <f t="shared" ca="1" si="899"/>
        <v>-1.6573882122467232E-2</v>
      </c>
      <c r="BO132" s="152" t="str">
        <f t="shared" si="900"/>
        <v>Elite</v>
      </c>
      <c r="BP132" s="249"/>
    </row>
    <row r="133" spans="4:68" x14ac:dyDescent="0.2">
      <c r="D133" s="237"/>
      <c r="E133" s="79" t="str">
        <f>$E$31</f>
        <v>High Value</v>
      </c>
      <c r="F133" s="35">
        <f t="shared" ref="F133" ca="1" si="920">IFERROR(F89 / F31, 0)</f>
        <v>769.2453911018157</v>
      </c>
      <c r="G133" s="22">
        <f t="shared" ca="1" si="862"/>
        <v>722.13444766996031</v>
      </c>
      <c r="H133" s="13">
        <f t="shared" ca="1" si="863"/>
        <v>6.5238465750891136E-2</v>
      </c>
      <c r="I133" s="141"/>
      <c r="J133" s="35">
        <f t="shared" ref="J133" ca="1" si="921">IFERROR(J89 / J31, 0)</f>
        <v>791.98035213636877</v>
      </c>
      <c r="K133" s="22">
        <f t="shared" ca="1" si="864"/>
        <v>769.008541128974</v>
      </c>
      <c r="L133" s="13">
        <f t="shared" ca="1" si="865"/>
        <v>2.9871984222268937E-2</v>
      </c>
      <c r="M133" s="141"/>
      <c r="N133" s="35">
        <f t="shared" ref="N133" ca="1" si="922">IFERROR(N89 / N31, 0)</f>
        <v>791.98035213636877</v>
      </c>
      <c r="O133" s="22">
        <f t="shared" ca="1" si="866"/>
        <v>769.008541128974</v>
      </c>
      <c r="P133" s="13">
        <f t="shared" ca="1" si="867"/>
        <v>2.9871984222268937E-2</v>
      </c>
      <c r="Q133" s="141"/>
      <c r="R133" s="35">
        <f t="shared" ref="R133" ca="1" si="923">IFERROR(R89 / R31, 0)</f>
        <v>452.33563999284866</v>
      </c>
      <c r="S133" s="22">
        <f t="shared" ca="1" si="868"/>
        <v>440.09470900782833</v>
      </c>
      <c r="T133" s="13">
        <f t="shared" ca="1" si="869"/>
        <v>2.7814310725563819E-2</v>
      </c>
      <c r="U133" s="35">
        <f t="shared" ref="U133" ca="1" si="924">IFERROR(U89 / U31, 0)</f>
        <v>424.46043609197864</v>
      </c>
      <c r="V133" s="22">
        <f t="shared" ca="1" si="870"/>
        <v>411.76170901149067</v>
      </c>
      <c r="W133" s="13">
        <f t="shared" ca="1" si="871"/>
        <v>3.0839990223893301E-2</v>
      </c>
      <c r="X133" s="35">
        <f t="shared" ref="X133" ca="1" si="925">IFERROR(X89 / X31, 0)</f>
        <v>443.16518579187027</v>
      </c>
      <c r="Y133" s="22">
        <f t="shared" ca="1" si="872"/>
        <v>450.08643790779081</v>
      </c>
      <c r="Z133" s="13">
        <f t="shared" ca="1" si="873"/>
        <v>-1.5377606461758118E-2</v>
      </c>
      <c r="AA133" s="35">
        <f t="shared" ref="AA133" ca="1" si="926">IFERROR(AA89 / AA31, 0)</f>
        <v>377.79634352261246</v>
      </c>
      <c r="AB133" s="22">
        <f t="shared" ca="1" si="874"/>
        <v>375.45926497862672</v>
      </c>
      <c r="AC133" s="13">
        <f t="shared" ca="1" si="875"/>
        <v>6.2245861588174677E-3</v>
      </c>
      <c r="AD133" s="141"/>
      <c r="AE133" s="35">
        <f t="shared" ref="AE133" ca="1" si="927">IFERROR(AE89 / AE31, 0)</f>
        <v>289.98373908279348</v>
      </c>
      <c r="AF133" s="22">
        <f t="shared" ca="1" si="876"/>
        <v>277.27956163519531</v>
      </c>
      <c r="AG133" s="13">
        <f t="shared" ca="1" si="877"/>
        <v>4.5817215566405521E-2</v>
      </c>
      <c r="AH133" s="35">
        <f t="shared" ref="AH133" ca="1" si="928">IFERROR(AH89 / AH31, 0)</f>
        <v>354.26004680556917</v>
      </c>
      <c r="AI133" s="22">
        <f t="shared" ca="1" si="878"/>
        <v>352.26894810786308</v>
      </c>
      <c r="AJ133" s="13">
        <f t="shared" ca="1" si="879"/>
        <v>5.652211778531294E-3</v>
      </c>
      <c r="AK133" s="35">
        <f t="shared" ref="AK133" ca="1" si="929">IFERROR(AK89 / AK31, 0)</f>
        <v>333.92887657196087</v>
      </c>
      <c r="AL133" s="22">
        <f t="shared" ca="1" si="880"/>
        <v>339.79608707365708</v>
      </c>
      <c r="AM133" s="13">
        <f t="shared" ca="1" si="881"/>
        <v>-1.7266857167853086E-2</v>
      </c>
      <c r="AN133" s="35">
        <f t="shared" ref="AN133" ca="1" si="930">IFERROR(AN89 / AN31, 0)</f>
        <v>321.96925238357164</v>
      </c>
      <c r="AO133" s="22">
        <f t="shared" ca="1" si="882"/>
        <v>323.12968847429107</v>
      </c>
      <c r="AP133" s="13">
        <f t="shared" ca="1" si="883"/>
        <v>-3.5912394685818417E-3</v>
      </c>
      <c r="AQ133" s="35">
        <f t="shared" ref="AQ133" ca="1" si="931">IFERROR(AQ89 / AQ31, 0)</f>
        <v>324.36303427601393</v>
      </c>
      <c r="AR133" s="22">
        <f t="shared" ca="1" si="884"/>
        <v>310.60524905194086</v>
      </c>
      <c r="AS133" s="13">
        <f t="shared" ca="1" si="885"/>
        <v>4.4293473037129626E-2</v>
      </c>
      <c r="AT133" s="35">
        <f t="shared" ref="AT133" ca="1" si="932">IFERROR(AT89 / AT31, 0)</f>
        <v>255.07056010856263</v>
      </c>
      <c r="AU133" s="22">
        <f t="shared" ca="1" si="886"/>
        <v>249.73500184331795</v>
      </c>
      <c r="AV133" s="13">
        <f t="shared" ca="1" si="887"/>
        <v>2.136487967590614E-2</v>
      </c>
      <c r="AW133" s="35">
        <f t="shared" ref="AW133" ca="1" si="933">IFERROR(AW89 / AW31, 0)</f>
        <v>283.82060769678679</v>
      </c>
      <c r="AX133" s="22">
        <f t="shared" ca="1" si="888"/>
        <v>283.17763454597713</v>
      </c>
      <c r="AY133" s="13">
        <f t="shared" ca="1" si="889"/>
        <v>2.2705647352431447E-3</v>
      </c>
      <c r="AZ133" s="35">
        <f t="shared" ref="AZ133" ca="1" si="934">IFERROR(AZ89 / AZ31, 0)</f>
        <v>342.2253912465585</v>
      </c>
      <c r="BA133" s="22">
        <f t="shared" ca="1" si="890"/>
        <v>352.11363581011574</v>
      </c>
      <c r="BB133" s="13">
        <f t="shared" ca="1" si="891"/>
        <v>-2.808253801590822E-2</v>
      </c>
      <c r="BC133" s="35">
        <f t="shared" ref="BC133" ca="1" si="935">IFERROR(BC89 / BC31, 0)</f>
        <v>319.92596120118071</v>
      </c>
      <c r="BD133" s="22">
        <f t="shared" ca="1" si="892"/>
        <v>336.0993817071739</v>
      </c>
      <c r="BE133" s="13">
        <f t="shared" ca="1" si="893"/>
        <v>-4.8120946917076635E-2</v>
      </c>
      <c r="BF133" s="35">
        <f t="shared" ref="BF133" ca="1" si="936">IFERROR(BF89 / BF31, 0)</f>
        <v>301.66718911309238</v>
      </c>
      <c r="BG133" s="22">
        <f t="shared" ca="1" si="894"/>
        <v>309.70173034541949</v>
      </c>
      <c r="BH133" s="13">
        <f t="shared" ca="1" si="895"/>
        <v>-2.5942836106746817E-2</v>
      </c>
      <c r="BI133" s="35">
        <f t="shared" ref="BI133" ca="1" si="937">IFERROR(BI89 / BI31, 0)</f>
        <v>263.76126025808747</v>
      </c>
      <c r="BJ133" s="22">
        <f t="shared" ca="1" si="896"/>
        <v>250.6074124833446</v>
      </c>
      <c r="BK133" s="13">
        <f t="shared" ca="1" si="897"/>
        <v>5.248786396378869E-2</v>
      </c>
      <c r="BL133" s="35">
        <f t="shared" ref="BL133" ca="1" si="938">IFERROR(BL89 / BL31, 0)</f>
        <v>237.83148921435352</v>
      </c>
      <c r="BM133" s="22">
        <f t="shared" ca="1" si="898"/>
        <v>248.020145466348</v>
      </c>
      <c r="BN133" s="13">
        <f t="shared" ca="1" si="899"/>
        <v>-4.1079954343373679E-2</v>
      </c>
      <c r="BO133" s="159" t="str">
        <f t="shared" si="900"/>
        <v>High Value</v>
      </c>
      <c r="BP133" s="249"/>
    </row>
    <row r="134" spans="4:68" x14ac:dyDescent="0.2">
      <c r="D134" s="238"/>
      <c r="E134" s="79" t="str">
        <f>$E$32</f>
        <v>Opportunity</v>
      </c>
      <c r="F134" s="35">
        <f t="shared" ref="F134" ca="1" si="939">IFERROR(F90 / F32, 0)</f>
        <v>236.72211400948208</v>
      </c>
      <c r="G134" s="22">
        <f t="shared" ca="1" si="862"/>
        <v>221.87239619460092</v>
      </c>
      <c r="H134" s="13">
        <f t="shared" ca="1" si="863"/>
        <v>6.6929091088269929E-2</v>
      </c>
      <c r="I134" s="141"/>
      <c r="J134" s="35">
        <f t="shared" ref="J134" ca="1" si="940">IFERROR(J90 / J32, 0)</f>
        <v>242.85319598472046</v>
      </c>
      <c r="K134" s="22">
        <f t="shared" ca="1" si="864"/>
        <v>236.52583929349765</v>
      </c>
      <c r="L134" s="13">
        <f t="shared" ca="1" si="865"/>
        <v>2.6751228153856714E-2</v>
      </c>
      <c r="M134" s="141"/>
      <c r="N134" s="35">
        <f t="shared" ref="N134" ca="1" si="941">IFERROR(N90 / N32, 0)</f>
        <v>242.85492899233813</v>
      </c>
      <c r="O134" s="22">
        <f t="shared" ca="1" si="866"/>
        <v>236.52206738912935</v>
      </c>
      <c r="P134" s="13">
        <f t="shared" ca="1" si="867"/>
        <v>2.6774929177284218E-2</v>
      </c>
      <c r="Q134" s="141"/>
      <c r="R134" s="35">
        <f t="shared" ref="R134" ca="1" si="942">IFERROR(R90 / R32, 0)</f>
        <v>179.08482215311452</v>
      </c>
      <c r="S134" s="22">
        <f t="shared" ca="1" si="868"/>
        <v>174.34682564142076</v>
      </c>
      <c r="T134" s="13">
        <f t="shared" ca="1" si="869"/>
        <v>2.7175697029542666E-2</v>
      </c>
      <c r="U134" s="35">
        <f t="shared" ref="U134" ca="1" si="943">IFERROR(U90 / U32, 0)</f>
        <v>169.34865388254588</v>
      </c>
      <c r="V134" s="22">
        <f t="shared" ca="1" si="870"/>
        <v>163.10566527063281</v>
      </c>
      <c r="W134" s="13">
        <f t="shared" ca="1" si="871"/>
        <v>3.8275731266319869E-2</v>
      </c>
      <c r="X134" s="35">
        <f t="shared" ref="X134" ca="1" si="944">IFERROR(X90 / X32, 0)</f>
        <v>173.1274088570969</v>
      </c>
      <c r="Y134" s="22">
        <f t="shared" ca="1" si="872"/>
        <v>175.15925327065506</v>
      </c>
      <c r="Z134" s="13">
        <f t="shared" ca="1" si="873"/>
        <v>-1.15999833044422E-2</v>
      </c>
      <c r="AA134" s="35">
        <f t="shared" ref="AA134" ca="1" si="945">IFERROR(AA90 / AA32, 0)</f>
        <v>147.93696760814325</v>
      </c>
      <c r="AB134" s="22">
        <f t="shared" ca="1" si="874"/>
        <v>148.52308000067239</v>
      </c>
      <c r="AC134" s="13">
        <f t="shared" ca="1" si="875"/>
        <v>-3.9462714651924248E-3</v>
      </c>
      <c r="AD134" s="141"/>
      <c r="AE134" s="35">
        <f t="shared" ref="AE134" ca="1" si="946">IFERROR(AE90 / AE32, 0)</f>
        <v>125.89218968521044</v>
      </c>
      <c r="AF134" s="22">
        <f t="shared" ca="1" si="876"/>
        <v>119.24072210755648</v>
      </c>
      <c r="AG134" s="13">
        <f t="shared" ca="1" si="877"/>
        <v>5.5781845833290593E-2</v>
      </c>
      <c r="AH134" s="35">
        <f t="shared" ref="AH134" ca="1" si="947">IFERROR(AH90 / AH32, 0)</f>
        <v>155.85800294420721</v>
      </c>
      <c r="AI134" s="22">
        <f t="shared" ca="1" si="878"/>
        <v>154.92524314109272</v>
      </c>
      <c r="AJ134" s="13">
        <f t="shared" ca="1" si="879"/>
        <v>6.0207089832675928E-3</v>
      </c>
      <c r="AK134" s="35">
        <f t="shared" ref="AK134" ca="1" si="948">IFERROR(AK90 / AK32, 0)</f>
        <v>147.92468902127663</v>
      </c>
      <c r="AL134" s="22">
        <f t="shared" ca="1" si="880"/>
        <v>147.46622839762202</v>
      </c>
      <c r="AM134" s="13">
        <f t="shared" ca="1" si="881"/>
        <v>3.1089194362416434E-3</v>
      </c>
      <c r="AN134" s="35">
        <f t="shared" ref="AN134" ca="1" si="949">IFERROR(AN90 / AN32, 0)</f>
        <v>145.56252802681189</v>
      </c>
      <c r="AO134" s="22">
        <f t="shared" ca="1" si="882"/>
        <v>144.54341921055985</v>
      </c>
      <c r="AP134" s="13">
        <f t="shared" ca="1" si="883"/>
        <v>7.0505376295788525E-3</v>
      </c>
      <c r="AQ134" s="35">
        <f t="shared" ref="AQ134" ca="1" si="950">IFERROR(AQ90 / AQ32, 0)</f>
        <v>141.37754039857251</v>
      </c>
      <c r="AR134" s="22">
        <f t="shared" ca="1" si="884"/>
        <v>133.84595662507428</v>
      </c>
      <c r="AS134" s="13">
        <f t="shared" ca="1" si="885"/>
        <v>5.6270536394278224E-2</v>
      </c>
      <c r="AT134" s="35">
        <f t="shared" ref="AT134" ca="1" si="951">IFERROR(AT90 / AT32, 0)</f>
        <v>112.2632919111725</v>
      </c>
      <c r="AU134" s="22">
        <f t="shared" ca="1" si="886"/>
        <v>110.36145495979137</v>
      </c>
      <c r="AV134" s="13">
        <f t="shared" ca="1" si="887"/>
        <v>1.723280063745114E-2</v>
      </c>
      <c r="AW134" s="35">
        <f t="shared" ref="AW134" ca="1" si="952">IFERROR(AW90 / AW32, 0)</f>
        <v>123.33257416358639</v>
      </c>
      <c r="AX134" s="22">
        <f t="shared" ca="1" si="888"/>
        <v>124.7703326014099</v>
      </c>
      <c r="AY134" s="13">
        <f t="shared" ca="1" si="889"/>
        <v>-1.1523239602290455E-2</v>
      </c>
      <c r="AZ134" s="35">
        <f t="shared" ref="AZ134" ca="1" si="953">IFERROR(AZ90 / AZ32, 0)</f>
        <v>149.4203986397668</v>
      </c>
      <c r="BA134" s="22">
        <f t="shared" ca="1" si="890"/>
        <v>150.36924798158194</v>
      </c>
      <c r="BB134" s="13">
        <f t="shared" ca="1" si="891"/>
        <v>-6.3101289296289753E-3</v>
      </c>
      <c r="BC134" s="35">
        <f t="shared" ref="BC134" ca="1" si="954">IFERROR(BC90 / BC32, 0)</f>
        <v>141.98839349407905</v>
      </c>
      <c r="BD134" s="22">
        <f t="shared" ca="1" si="892"/>
        <v>148.40592132182113</v>
      </c>
      <c r="BE134" s="13">
        <f t="shared" ca="1" si="893"/>
        <v>-4.3243071237201808E-2</v>
      </c>
      <c r="BF134" s="35">
        <f t="shared" ref="BF134" ca="1" si="955">IFERROR(BF90 / BF32, 0)</f>
        <v>133.36294550610097</v>
      </c>
      <c r="BG134" s="22">
        <f t="shared" ca="1" si="894"/>
        <v>139.43495875678687</v>
      </c>
      <c r="BH134" s="13">
        <f t="shared" ca="1" si="895"/>
        <v>-4.3547280429703211E-2</v>
      </c>
      <c r="BI134" s="35">
        <f t="shared" ref="BI134" ca="1" si="956">IFERROR(BI90 / BI32, 0)</f>
        <v>116.33493847913094</v>
      </c>
      <c r="BJ134" s="22">
        <f t="shared" ca="1" si="896"/>
        <v>111.5924974675509</v>
      </c>
      <c r="BK134" s="13">
        <f t="shared" ca="1" si="897"/>
        <v>4.249784814574168E-2</v>
      </c>
      <c r="BL134" s="35">
        <f t="shared" ref="BL134" ca="1" si="957">IFERROR(BL90 / BL32, 0)</f>
        <v>107.62766981894751</v>
      </c>
      <c r="BM134" s="22">
        <f t="shared" ca="1" si="898"/>
        <v>112.23246301633044</v>
      </c>
      <c r="BN134" s="13">
        <f t="shared" ca="1" si="899"/>
        <v>-4.1029066578650325E-2</v>
      </c>
      <c r="BO134" s="159" t="str">
        <f t="shared" si="900"/>
        <v>Opportunity</v>
      </c>
      <c r="BP134" s="250"/>
    </row>
    <row r="135" spans="4:68" x14ac:dyDescent="0.2">
      <c r="D135" s="239"/>
      <c r="E135" s="78" t="str">
        <f>$E$33</f>
        <v>Marginal</v>
      </c>
      <c r="F135" s="134">
        <f t="shared" ref="F135" ca="1" si="958">IFERROR(F91 / F33, 0)</f>
        <v>65.752691166903716</v>
      </c>
      <c r="G135" s="103">
        <f t="shared" ca="1" si="862"/>
        <v>62.2388150115992</v>
      </c>
      <c r="H135" s="100">
        <f t="shared" ca="1" si="863"/>
        <v>5.6457954005866735E-2</v>
      </c>
      <c r="I135" s="141"/>
      <c r="J135" s="134">
        <f t="shared" ref="J135" ca="1" si="959">IFERROR(J91 / J33, 0)</f>
        <v>67.045310166513602</v>
      </c>
      <c r="K135" s="103">
        <f t="shared" ca="1" si="864"/>
        <v>65.691073845707848</v>
      </c>
      <c r="L135" s="100">
        <f t="shared" ca="1" si="865"/>
        <v>2.0615225806576421E-2</v>
      </c>
      <c r="M135" s="141"/>
      <c r="N135" s="134">
        <f t="shared" ref="N135" ca="1" si="960">IFERROR(N91 / N33, 0)</f>
        <v>67.046644172697782</v>
      </c>
      <c r="O135" s="103">
        <f t="shared" ca="1" si="866"/>
        <v>65.688136171541359</v>
      </c>
      <c r="P135" s="100">
        <f t="shared" ca="1" si="867"/>
        <v>2.0681177459636633E-2</v>
      </c>
      <c r="Q135" s="141"/>
      <c r="R135" s="134">
        <f t="shared" ref="R135" ca="1" si="961">IFERROR(R91 / R33, 0)</f>
        <v>63.853021834441513</v>
      </c>
      <c r="S135" s="103">
        <f t="shared" ca="1" si="868"/>
        <v>61.198185020269811</v>
      </c>
      <c r="T135" s="100">
        <f t="shared" ca="1" si="869"/>
        <v>4.3380973035268576E-2</v>
      </c>
      <c r="U135" s="134">
        <f t="shared" ref="U135" ca="1" si="962">IFERROR(U91 / U33, 0)</f>
        <v>60.020071431432498</v>
      </c>
      <c r="V135" s="103">
        <f t="shared" ca="1" si="870"/>
        <v>56.259046763994057</v>
      </c>
      <c r="W135" s="100">
        <f t="shared" ca="1" si="871"/>
        <v>6.6851908871045918E-2</v>
      </c>
      <c r="X135" s="134">
        <f t="shared" ref="X135" ca="1" si="963">IFERROR(X91 / X33, 0)</f>
        <v>61.149371642586694</v>
      </c>
      <c r="Y135" s="103">
        <f t="shared" ca="1" si="872"/>
        <v>61.056532179126386</v>
      </c>
      <c r="Z135" s="100">
        <f t="shared" ca="1" si="873"/>
        <v>1.5205492376792304E-3</v>
      </c>
      <c r="AA135" s="134">
        <f t="shared" ref="AA135" ca="1" si="964">IFERROR(AA91 / AA33, 0)</f>
        <v>51.607892035988002</v>
      </c>
      <c r="AB135" s="103">
        <f t="shared" ca="1" si="874"/>
        <v>53.085282140165788</v>
      </c>
      <c r="AC135" s="100">
        <f t="shared" ca="1" si="875"/>
        <v>-2.7830503006029086E-2</v>
      </c>
      <c r="AD135" s="141"/>
      <c r="AE135" s="134">
        <f t="shared" ref="AE135" ca="1" si="965">IFERROR(AE91 / AE33, 0)</f>
        <v>49.590793462008982</v>
      </c>
      <c r="AF135" s="103">
        <f t="shared" ca="1" si="876"/>
        <v>45.149939887790545</v>
      </c>
      <c r="AG135" s="100">
        <f t="shared" ca="1" si="877"/>
        <v>9.8357906682824472E-2</v>
      </c>
      <c r="AH135" s="134">
        <f t="shared" ref="AH135" ca="1" si="966">IFERROR(AH91 / AH33, 0)</f>
        <v>60.774891971746456</v>
      </c>
      <c r="AI135" s="103">
        <f t="shared" ca="1" si="878"/>
        <v>61.23074332704234</v>
      </c>
      <c r="AJ135" s="100">
        <f t="shared" ca="1" si="879"/>
        <v>-7.4448117159237413E-3</v>
      </c>
      <c r="AK135" s="134">
        <f t="shared" ref="AK135" ca="1" si="967">IFERROR(AK91 / AK33, 0)</f>
        <v>58.634022310220779</v>
      </c>
      <c r="AL135" s="103">
        <f t="shared" ca="1" si="880"/>
        <v>55.92252992841243</v>
      </c>
      <c r="AM135" s="100">
        <f t="shared" ca="1" si="881"/>
        <v>4.8486582872401963E-2</v>
      </c>
      <c r="AN135" s="134">
        <f t="shared" ref="AN135" ca="1" si="968">IFERROR(AN91 / AN33, 0)</f>
        <v>59.921308498784448</v>
      </c>
      <c r="AO135" s="103">
        <f t="shared" ca="1" si="882"/>
        <v>57.593924309277739</v>
      </c>
      <c r="AP135" s="100">
        <f t="shared" ca="1" si="883"/>
        <v>4.0410238014147504E-2</v>
      </c>
      <c r="AQ135" s="134">
        <f t="shared" ref="AQ135" ca="1" si="969">IFERROR(AQ91 / AQ33, 0)</f>
        <v>54.871669379119545</v>
      </c>
      <c r="AR135" s="103">
        <f t="shared" ca="1" si="884"/>
        <v>50.183949987620686</v>
      </c>
      <c r="AS135" s="100">
        <f t="shared" ca="1" si="885"/>
        <v>9.3410729778250226E-2</v>
      </c>
      <c r="AT135" s="134">
        <f t="shared" ref="AT135" ca="1" si="970">IFERROR(AT91 / AT33, 0)</f>
        <v>43.528685923177044</v>
      </c>
      <c r="AU135" s="103">
        <f t="shared" ca="1" si="886"/>
        <v>41.631327306691574</v>
      </c>
      <c r="AV135" s="100">
        <f t="shared" ca="1" si="887"/>
        <v>4.5575261209135152E-2</v>
      </c>
      <c r="AW135" s="134">
        <f t="shared" ref="AW135" ca="1" si="971">IFERROR(AW91 / AW33, 0)</f>
        <v>47.768206795116924</v>
      </c>
      <c r="AX135" s="103">
        <f t="shared" ca="1" si="888"/>
        <v>47.652315677966094</v>
      </c>
      <c r="AY135" s="100">
        <f t="shared" ca="1" si="889"/>
        <v>2.4320143838134096E-3</v>
      </c>
      <c r="AZ135" s="134">
        <f t="shared" ref="AZ135" ca="1" si="972">IFERROR(AZ91 / AZ33, 0)</f>
        <v>58.712442347546187</v>
      </c>
      <c r="BA135" s="103">
        <f t="shared" ca="1" si="890"/>
        <v>56.526404367185734</v>
      </c>
      <c r="BB135" s="100">
        <f t="shared" ca="1" si="891"/>
        <v>3.8672864563617543E-2</v>
      </c>
      <c r="BC135" s="134">
        <f t="shared" ref="BC135" ca="1" si="973">IFERROR(BC91 / BC33, 0)</f>
        <v>56.318839300989836</v>
      </c>
      <c r="BD135" s="103">
        <f t="shared" ca="1" si="892"/>
        <v>58.850723815697066</v>
      </c>
      <c r="BE135" s="100">
        <f t="shared" ca="1" si="893"/>
        <v>-4.3022147401896665E-2</v>
      </c>
      <c r="BF135" s="134">
        <f t="shared" ref="BF135" ca="1" si="974">IFERROR(BF91 / BF33, 0)</f>
        <v>52.233439284534427</v>
      </c>
      <c r="BG135" s="103">
        <f t="shared" ca="1" si="894"/>
        <v>56.413492436167658</v>
      </c>
      <c r="BH135" s="100">
        <f t="shared" ca="1" si="895"/>
        <v>-7.4096691609068469E-2</v>
      </c>
      <c r="BI135" s="134">
        <f t="shared" ref="BI135" ca="1" si="975">IFERROR(BI91 / BI33, 0)</f>
        <v>45.11863494110731</v>
      </c>
      <c r="BJ135" s="103">
        <f t="shared" ca="1" si="896"/>
        <v>44.565514316012724</v>
      </c>
      <c r="BK135" s="100">
        <f t="shared" ca="1" si="897"/>
        <v>1.2411404503769976E-2</v>
      </c>
      <c r="BL135" s="134">
        <f t="shared" ref="BL135" ca="1" si="976">IFERROR(BL91 / BL33, 0)</f>
        <v>40.847239094730391</v>
      </c>
      <c r="BM135" s="103">
        <f t="shared" ca="1" si="898"/>
        <v>44.458414178498316</v>
      </c>
      <c r="BN135" s="100">
        <f t="shared" ca="1" si="899"/>
        <v>-8.1225908537116004E-2</v>
      </c>
      <c r="BO135" s="156" t="str">
        <f t="shared" si="900"/>
        <v>Marginal</v>
      </c>
      <c r="BP135" s="251"/>
    </row>
    <row r="136" spans="4:68" ht="3.75" customHeight="1" x14ac:dyDescent="0.2">
      <c r="D136" s="144"/>
      <c r="E136" s="144"/>
      <c r="F136" s="144"/>
      <c r="G136" s="144"/>
      <c r="H136" s="160"/>
      <c r="I136" s="138"/>
      <c r="J136" s="144"/>
      <c r="K136" s="144"/>
      <c r="L136" s="160"/>
      <c r="M136" s="138"/>
      <c r="N136" s="144"/>
      <c r="O136" s="144"/>
      <c r="P136" s="160"/>
      <c r="Q136" s="138"/>
      <c r="R136" s="144"/>
      <c r="S136" s="144"/>
      <c r="T136" s="160"/>
      <c r="U136" s="144"/>
      <c r="V136" s="144"/>
      <c r="W136" s="160"/>
      <c r="X136" s="144"/>
      <c r="Y136" s="144"/>
      <c r="Z136" s="160"/>
      <c r="AA136" s="144"/>
      <c r="AB136" s="144"/>
      <c r="AC136" s="160"/>
      <c r="AD136" s="138"/>
      <c r="AE136" s="144"/>
      <c r="AF136" s="144"/>
      <c r="AG136" s="160"/>
      <c r="AH136" s="144"/>
      <c r="AI136" s="144"/>
      <c r="AJ136" s="160"/>
      <c r="AK136" s="144"/>
      <c r="AL136" s="144"/>
      <c r="AM136" s="160"/>
      <c r="AN136" s="144"/>
      <c r="AO136" s="144"/>
      <c r="AP136" s="160"/>
      <c r="AQ136" s="144"/>
      <c r="AR136" s="144"/>
      <c r="AS136" s="160"/>
      <c r="AT136" s="144"/>
      <c r="AU136" s="144"/>
      <c r="AV136" s="160"/>
      <c r="AW136" s="144"/>
      <c r="AX136" s="144"/>
      <c r="AY136" s="160"/>
      <c r="AZ136" s="144"/>
      <c r="BA136" s="144"/>
      <c r="BB136" s="160"/>
      <c r="BC136" s="144"/>
      <c r="BD136" s="144"/>
      <c r="BE136" s="160"/>
      <c r="BF136" s="144"/>
      <c r="BG136" s="144"/>
      <c r="BH136" s="160"/>
      <c r="BI136" s="144"/>
      <c r="BJ136" s="144"/>
      <c r="BK136" s="160"/>
      <c r="BL136" s="144"/>
      <c r="BM136" s="144"/>
      <c r="BN136" s="160"/>
      <c r="BO136" s="144"/>
      <c r="BP136" s="144"/>
    </row>
    <row r="137" spans="4:68" ht="15" thickBot="1" x14ac:dyDescent="0.25">
      <c r="D137" s="236" t="s">
        <v>165</v>
      </c>
      <c r="E137" s="135" t="str">
        <f>$E$29</f>
        <v>Total Active</v>
      </c>
      <c r="F137" s="132">
        <f t="shared" ref="F137:G141" ca="1" si="977">IFERROR(F87 / F107, 0)</f>
        <v>45.078368382015988</v>
      </c>
      <c r="G137" s="114">
        <f t="shared" ca="1" si="977"/>
        <v>44.558152330386406</v>
      </c>
      <c r="H137" s="115">
        <f ca="1">IF(F$9 = 0, 0, IFERROR((F137 - G137) / G137, 0))</f>
        <v>1.16749915430138E-2</v>
      </c>
      <c r="I137" s="141"/>
      <c r="J137" s="132">
        <f t="shared" ref="J137:K141" ca="1" si="978">IFERROR(J87 / J107, 0)</f>
        <v>44.549660824549143</v>
      </c>
      <c r="K137" s="114">
        <f t="shared" ca="1" si="978"/>
        <v>45.076955802696943</v>
      </c>
      <c r="L137" s="115">
        <f ca="1">IF(J$9 = 0, 0, IFERROR((J137 - K137) / K137, 0))</f>
        <v>-1.1697661671204791E-2</v>
      </c>
      <c r="M137" s="141"/>
      <c r="N137" s="132">
        <f t="shared" ref="N137:O141" ca="1" si="979">IFERROR(N87 / N107, 0)</f>
        <v>44.549660824549136</v>
      </c>
      <c r="O137" s="114">
        <f t="shared" ca="1" si="979"/>
        <v>45.076955802696936</v>
      </c>
      <c r="P137" s="115">
        <f ca="1">IF(N$9 = 0, 0, IFERROR((N137 - O137) / O137, 0))</f>
        <v>-1.1697661671204793E-2</v>
      </c>
      <c r="Q137" s="141"/>
      <c r="R137" s="132">
        <f t="shared" ref="R137:S141" ca="1" si="980">IFERROR(R87 / R107, 0)</f>
        <v>47.338242894415309</v>
      </c>
      <c r="S137" s="114">
        <f t="shared" ca="1" si="980"/>
        <v>49.011138797765042</v>
      </c>
      <c r="T137" s="115">
        <f ca="1">IF(R$9 = 0, 0, IFERROR((R137 - S137) / S137, 0))</f>
        <v>-3.4132973531845766E-2</v>
      </c>
      <c r="U137" s="132">
        <f t="shared" ref="U137:V141" ca="1" si="981">IFERROR(U87 / U107, 0)</f>
        <v>43.752731838262633</v>
      </c>
      <c r="V137" s="114">
        <f t="shared" ca="1" si="981"/>
        <v>42.651266799281672</v>
      </c>
      <c r="W137" s="115">
        <f ca="1">IF(U$9 = 0, 0, IFERROR((U137 - V137) / V137, 0))</f>
        <v>2.5824907948560918E-2</v>
      </c>
      <c r="X137" s="132">
        <f t="shared" ref="X137:Y141" ca="1" si="982">IFERROR(X87 / X107, 0)</f>
        <v>46.776056187541478</v>
      </c>
      <c r="Y137" s="114">
        <f t="shared" ca="1" si="982"/>
        <v>47.617554850417797</v>
      </c>
      <c r="Z137" s="115">
        <f ca="1">IF(X$9 = 0, 0, IFERROR((X137 - Y137) / Y137, 0))</f>
        <v>-1.7672025905566536E-2</v>
      </c>
      <c r="AA137" s="132">
        <f t="shared" ref="AA137:AB141" ca="1" si="983">IFERROR(AA87 / AA107, 0)</f>
        <v>40.628236597148678</v>
      </c>
      <c r="AB137" s="114">
        <f t="shared" ca="1" si="983"/>
        <v>41.428043890603341</v>
      </c>
      <c r="AC137" s="115">
        <f ca="1">IF(AA$9 = 0, 0, IFERROR((AA137 - AB137) / AB137, 0))</f>
        <v>-1.9305939125841134E-2</v>
      </c>
      <c r="AD137" s="141"/>
      <c r="AE137" s="132">
        <f t="shared" ref="AE137:AF141" ca="1" si="984">IFERROR(AE87 / AE107, 0)</f>
        <v>46.880993012011523</v>
      </c>
      <c r="AF137" s="114">
        <f t="shared" ca="1" si="984"/>
        <v>46.608763490158076</v>
      </c>
      <c r="AG137" s="115">
        <f ca="1">IF(AE$9 = 0, 0, IFERROR((AE137 - AF137) / AF137, 0))</f>
        <v>5.8407368372029658E-3</v>
      </c>
      <c r="AH137" s="132">
        <f t="shared" ref="AH137:AI141" ca="1" si="985">IFERROR(AH87 / AH107, 0)</f>
        <v>47.452447143391147</v>
      </c>
      <c r="AI137" s="114">
        <f t="shared" ca="1" si="985"/>
        <v>48.678265502785159</v>
      </c>
      <c r="AJ137" s="115">
        <f ca="1">IF(AH$9 = 0, 0, IFERROR((AH137 - AI137) / AI137, 0))</f>
        <v>-2.5182046786853481E-2</v>
      </c>
      <c r="AK137" s="132">
        <f t="shared" ref="AK137:AL141" ca="1" si="986">IFERROR(AK87 / AK107, 0)</f>
        <v>47.364524256480841</v>
      </c>
      <c r="AL137" s="114">
        <f t="shared" ca="1" si="986"/>
        <v>50.873622173370698</v>
      </c>
      <c r="AM137" s="115">
        <f ca="1">IF(AK$9 = 0, 0, IFERROR((AK137 - AL137) / AL137, 0))</f>
        <v>-6.8976765698563924E-2</v>
      </c>
      <c r="AN137" s="132">
        <f t="shared" ref="AN137:AO141" ca="1" si="987">IFERROR(AN87 / AN107, 0)</f>
        <v>46.566607087805522</v>
      </c>
      <c r="AO137" s="114">
        <f t="shared" ca="1" si="987"/>
        <v>45.649936158119289</v>
      </c>
      <c r="AP137" s="115">
        <f ca="1">IF(AN$9 = 0, 0, IFERROR((AN137 - AO137) / AO137, 0))</f>
        <v>2.0080442752671731E-2</v>
      </c>
      <c r="AQ137" s="132">
        <f t="shared" ref="AQ137:AR141" ca="1" si="988">IFERROR(AQ87 / AQ107, 0)</f>
        <v>43.932926233465601</v>
      </c>
      <c r="AR137" s="114">
        <f t="shared" ca="1" si="988"/>
        <v>43.906248446187554</v>
      </c>
      <c r="AS137" s="115">
        <f ca="1">IF(AQ$9 = 0, 0, IFERROR((AQ137 - AR137) / AR137, 0))</f>
        <v>6.0760798797791771E-4</v>
      </c>
      <c r="AT137" s="132">
        <f t="shared" ref="AT137:AU141" ca="1" si="989">IFERROR(AT87 / AT107, 0)</f>
        <v>39.703609378334171</v>
      </c>
      <c r="AU137" s="114">
        <f t="shared" ca="1" si="989"/>
        <v>36.662208151172088</v>
      </c>
      <c r="AV137" s="115">
        <f ca="1">IF(AT$9 = 0, 0, IFERROR((AT137 - AU137) / AU137, 0))</f>
        <v>8.2957393472352814E-2</v>
      </c>
      <c r="AW137" s="132">
        <f t="shared" ref="AW137:AX141" ca="1" si="990">IFERROR(AW87 / AW107, 0)</f>
        <v>43.311604271463963</v>
      </c>
      <c r="AX137" s="114">
        <f t="shared" ca="1" si="990"/>
        <v>43.207128813339018</v>
      </c>
      <c r="AY137" s="115">
        <f ca="1">IF(AW$9 = 0, 0, IFERROR((AW137 - AX137) / AX137, 0))</f>
        <v>2.4180143646270482E-3</v>
      </c>
      <c r="AZ137" s="132">
        <f t="shared" ref="AZ137:BA141" ca="1" si="991">IFERROR(AZ87 / AZ107, 0)</f>
        <v>48.448419495478781</v>
      </c>
      <c r="BA137" s="114">
        <f t="shared" ca="1" si="991"/>
        <v>48.390106541904082</v>
      </c>
      <c r="BB137" s="115">
        <f ca="1">IF(AZ$9 = 0, 0, IFERROR((AZ137 - BA137) / BA137, 0))</f>
        <v>1.2050594169327198E-3</v>
      </c>
      <c r="BC137" s="132">
        <f t="shared" ref="BC137:BD141" ca="1" si="992">IFERROR(BC87 / BC107, 0)</f>
        <v>47.516010137780412</v>
      </c>
      <c r="BD137" s="114">
        <f t="shared" ca="1" si="992"/>
        <v>49.859457801417385</v>
      </c>
      <c r="BE137" s="115">
        <f ca="1">IF(BC$9 = 0, 0, IFERROR((BC137 - BD137) / BD137, 0))</f>
        <v>-4.7001065935585722E-2</v>
      </c>
      <c r="BF137" s="132">
        <f t="shared" ref="BF137:BG141" ca="1" si="993">IFERROR(BF87 / BF107, 0)</f>
        <v>45.493095280538938</v>
      </c>
      <c r="BG137" s="114">
        <f t="shared" ca="1" si="993"/>
        <v>46.373715572184381</v>
      </c>
      <c r="BH137" s="115">
        <f ca="1">IF(BF$9 = 0, 0, IFERROR((BF137 - BG137) / BG137, 0))</f>
        <v>-1.8989642748696443E-2</v>
      </c>
      <c r="BI137" s="132">
        <f t="shared" ref="BI137:BJ141" ca="1" si="994">IFERROR(BI87 / BI107, 0)</f>
        <v>38.448171889046087</v>
      </c>
      <c r="BJ137" s="114">
        <f t="shared" ca="1" si="994"/>
        <v>39.218710618264176</v>
      </c>
      <c r="BK137" s="115">
        <f ca="1">IF(BI$9 = 0, 0, IFERROR((BI137 - BJ137) / BJ137, 0))</f>
        <v>-1.9647222386226241E-2</v>
      </c>
      <c r="BL137" s="132">
        <f t="shared" ref="BL137:BM141" ca="1" si="995">IFERROR(BL87 / BL107, 0)</f>
        <v>38.052817786556403</v>
      </c>
      <c r="BM137" s="114">
        <f t="shared" ca="1" si="995"/>
        <v>38.315078899339603</v>
      </c>
      <c r="BN137" s="115">
        <f ca="1">IF(BL$9 = 0, 0, IFERROR((BL137 - BM137) / BM137, 0))</f>
        <v>-6.8448537838642033E-3</v>
      </c>
      <c r="BO137" s="158" t="str">
        <f t="shared" ref="BO137:BO141" si="996">E137</f>
        <v>Total Active</v>
      </c>
      <c r="BP137" s="248" t="str">
        <f>$D137</f>
        <v>SOLD AUR</v>
      </c>
    </row>
    <row r="138" spans="4:68" ht="15" thickTop="1" x14ac:dyDescent="0.2">
      <c r="D138" s="237"/>
      <c r="E138" s="136" t="str">
        <f>$E$30</f>
        <v>Elite</v>
      </c>
      <c r="F138" s="133">
        <f t="shared" ca="1" si="977"/>
        <v>46.626492347344687</v>
      </c>
      <c r="G138" s="107">
        <f t="shared" ca="1" si="977"/>
        <v>46.251545521848989</v>
      </c>
      <c r="H138" s="108">
        <f ca="1">IF(F$9 = 0, 0, IFERROR((F138 - G138) / G138, 0))</f>
        <v>8.106687490444511E-3</v>
      </c>
      <c r="I138" s="141"/>
      <c r="J138" s="133">
        <f t="shared" ca="1" si="978"/>
        <v>45.682361023120059</v>
      </c>
      <c r="K138" s="107">
        <f t="shared" ca="1" si="978"/>
        <v>46.635803762898995</v>
      </c>
      <c r="L138" s="108">
        <f ca="1">IF(J$9 = 0, 0, IFERROR((J138 - K138) / K138, 0))</f>
        <v>-2.0444436738483854E-2</v>
      </c>
      <c r="M138" s="141"/>
      <c r="N138" s="133">
        <f t="shared" ca="1" si="979"/>
        <v>45.682361023120059</v>
      </c>
      <c r="O138" s="107">
        <f t="shared" ca="1" si="979"/>
        <v>46.635803762898995</v>
      </c>
      <c r="P138" s="108">
        <f ca="1">IF(N$9 = 0, 0, IFERROR((N138 - O138) / O138, 0))</f>
        <v>-2.0444436738483854E-2</v>
      </c>
      <c r="Q138" s="141"/>
      <c r="R138" s="133">
        <f t="shared" ca="1" si="980"/>
        <v>49.435437509942588</v>
      </c>
      <c r="S138" s="107">
        <f t="shared" ca="1" si="980"/>
        <v>52.089146559134136</v>
      </c>
      <c r="T138" s="108">
        <f ca="1">IF(R$9 = 0, 0, IFERROR((R138 - S138) / S138, 0))</f>
        <v>-5.0945527513662145E-2</v>
      </c>
      <c r="U138" s="133">
        <f t="shared" ca="1" si="981"/>
        <v>45.609064276469496</v>
      </c>
      <c r="V138" s="107">
        <f t="shared" ca="1" si="981"/>
        <v>44.746905469662188</v>
      </c>
      <c r="W138" s="108">
        <f ca="1">IF(U$9 = 0, 0, IFERROR((U138 - V138) / V138, 0))</f>
        <v>1.9267450961314863E-2</v>
      </c>
      <c r="X138" s="133">
        <f t="shared" ca="1" si="982"/>
        <v>49.873779939328116</v>
      </c>
      <c r="Y138" s="107">
        <f t="shared" ca="1" si="982"/>
        <v>51.115627929928451</v>
      </c>
      <c r="Z138" s="108">
        <f ca="1">IF(X$9 = 0, 0, IFERROR((X138 - Y138) / Y138, 0))</f>
        <v>-2.4294878902841884E-2</v>
      </c>
      <c r="AA138" s="133">
        <f t="shared" ca="1" si="983"/>
        <v>42.894745638549388</v>
      </c>
      <c r="AB138" s="107">
        <f t="shared" ca="1" si="983"/>
        <v>43.814772131978714</v>
      </c>
      <c r="AC138" s="108">
        <f ca="1">IF(AA$9 = 0, 0, IFERROR((AA138 - AB138) / AB138, 0))</f>
        <v>-2.0998089198273701E-2</v>
      </c>
      <c r="AD138" s="141"/>
      <c r="AE138" s="133">
        <f t="shared" ca="1" si="984"/>
        <v>53.815246517846383</v>
      </c>
      <c r="AF138" s="107">
        <f t="shared" ca="1" si="984"/>
        <v>54.047700705687006</v>
      </c>
      <c r="AG138" s="108">
        <f ca="1">IF(AE$9 = 0, 0, IFERROR((AE138 - AF138) / AF138, 0))</f>
        <v>-4.300907990636582E-3</v>
      </c>
      <c r="AH138" s="133">
        <f t="shared" ca="1" si="985"/>
        <v>50.074786695553463</v>
      </c>
      <c r="AI138" s="107">
        <f t="shared" ca="1" si="985"/>
        <v>51.948652700207973</v>
      </c>
      <c r="AJ138" s="108">
        <f ca="1">IF(AH$9 = 0, 0, IFERROR((AH138 - AI138) / AI138, 0))</f>
        <v>-3.6071503441455134E-2</v>
      </c>
      <c r="AK138" s="133">
        <f t="shared" ca="1" si="986"/>
        <v>50.656040571925317</v>
      </c>
      <c r="AL138" s="107">
        <f t="shared" ca="1" si="986"/>
        <v>54.929955877889924</v>
      </c>
      <c r="AM138" s="108">
        <f ca="1">IF(AK$9 = 0, 0, IFERROR((AK138 - AL138) / AL138, 0))</f>
        <v>-7.7806640068409705E-2</v>
      </c>
      <c r="AN138" s="133">
        <f t="shared" ca="1" si="987"/>
        <v>50.05286015139562</v>
      </c>
      <c r="AO138" s="107">
        <f t="shared" ca="1" si="987"/>
        <v>49.395908225884313</v>
      </c>
      <c r="AP138" s="108">
        <f ca="1">IF(AN$9 = 0, 0, IFERROR((AN138 - AO138) / AO138, 0))</f>
        <v>1.3299723582510295E-2</v>
      </c>
      <c r="AQ138" s="133">
        <f t="shared" ca="1" si="988"/>
        <v>46.327642323574445</v>
      </c>
      <c r="AR138" s="107">
        <f t="shared" ca="1" si="988"/>
        <v>46.854646673981065</v>
      </c>
      <c r="AS138" s="108">
        <f ca="1">IF(AQ$9 = 0, 0, IFERROR((AQ138 - AR138) / AR138, 0))</f>
        <v>-1.1247643250274952E-2</v>
      </c>
      <c r="AT138" s="133">
        <f t="shared" ca="1" si="989"/>
        <v>44.669846221071914</v>
      </c>
      <c r="AU138" s="107">
        <f t="shared" ca="1" si="989"/>
        <v>40.63873373138037</v>
      </c>
      <c r="AV138" s="108">
        <f ca="1">IF(AT$9 = 0, 0, IFERROR((AT138 - AU138) / AU138, 0))</f>
        <v>9.9193850781300427E-2</v>
      </c>
      <c r="AW138" s="133">
        <f t="shared" ca="1" si="990"/>
        <v>48.89362695899311</v>
      </c>
      <c r="AX138" s="107">
        <f t="shared" ca="1" si="990"/>
        <v>48.228247982080099</v>
      </c>
      <c r="AY138" s="108">
        <f ca="1">IF(AW$9 = 0, 0, IFERROR((AW138 - AX138) / AX138, 0))</f>
        <v>1.3796457569021429E-2</v>
      </c>
      <c r="AZ138" s="133">
        <f t="shared" ca="1" si="991"/>
        <v>53.687922094427144</v>
      </c>
      <c r="BA138" s="107">
        <f t="shared" ca="1" si="991"/>
        <v>53.846771509534079</v>
      </c>
      <c r="BB138" s="108">
        <f ca="1">IF(AZ$9 = 0, 0, IFERROR((AZ138 - BA138) / BA138, 0))</f>
        <v>-2.9500267268356048E-3</v>
      </c>
      <c r="BC138" s="133">
        <f t="shared" ca="1" si="992"/>
        <v>51.684929523550792</v>
      </c>
      <c r="BD138" s="107">
        <f t="shared" ca="1" si="992"/>
        <v>54.729003614516351</v>
      </c>
      <c r="BE138" s="108">
        <f ca="1">IF(BC$9 = 0, 0, IFERROR((BC138 - BD138) / BD138, 0))</f>
        <v>-5.5620857131010275E-2</v>
      </c>
      <c r="BF138" s="133">
        <f t="shared" ca="1" si="993"/>
        <v>50.460588988398982</v>
      </c>
      <c r="BG138" s="107">
        <f t="shared" ca="1" si="993"/>
        <v>50.971578598395155</v>
      </c>
      <c r="BH138" s="108">
        <f ca="1">IF(BF$9 = 0, 0, IFERROR((BF138 - BG138) / BG138, 0))</f>
        <v>-1.002499086838683E-2</v>
      </c>
      <c r="BI138" s="133">
        <f t="shared" ca="1" si="994"/>
        <v>40.911356097911359</v>
      </c>
      <c r="BJ138" s="107">
        <f t="shared" ca="1" si="994"/>
        <v>42.099630938673336</v>
      </c>
      <c r="BK138" s="108">
        <f ca="1">IF(BI$9 = 0, 0, IFERROR((BI138 - BJ138) / BJ138, 0))</f>
        <v>-2.8225303031585738E-2</v>
      </c>
      <c r="BL138" s="133">
        <f t="shared" ca="1" si="995"/>
        <v>43.373142586568939</v>
      </c>
      <c r="BM138" s="107">
        <f t="shared" ca="1" si="995"/>
        <v>44.140135726463328</v>
      </c>
      <c r="BN138" s="108">
        <f ca="1">IF(BL$9 = 0, 0, IFERROR((BL138 - BM138) / BM138, 0))</f>
        <v>-1.7376320377613916E-2</v>
      </c>
      <c r="BO138" s="152" t="str">
        <f t="shared" si="996"/>
        <v>Elite</v>
      </c>
      <c r="BP138" s="249"/>
    </row>
    <row r="139" spans="4:68" x14ac:dyDescent="0.2">
      <c r="D139" s="237"/>
      <c r="E139" s="79" t="str">
        <f>$E$31</f>
        <v>High Value</v>
      </c>
      <c r="F139" s="35">
        <f t="shared" ca="1" si="977"/>
        <v>45.146332343092816</v>
      </c>
      <c r="G139" s="22">
        <f t="shared" ca="1" si="977"/>
        <v>44.575633795673937</v>
      </c>
      <c r="H139" s="13">
        <f ca="1">IF(F$9 = 0, 0, IFERROR((F139 - G139) / G139, 0))</f>
        <v>1.2802926146487335E-2</v>
      </c>
      <c r="I139" s="141"/>
      <c r="J139" s="35">
        <f t="shared" ca="1" si="978"/>
        <v>44.658443959358152</v>
      </c>
      <c r="K139" s="22">
        <f t="shared" ca="1" si="978"/>
        <v>45.13877084092681</v>
      </c>
      <c r="L139" s="13">
        <f ca="1">IF(J$9 = 0, 0, IFERROR((J139 - K139) / K139, 0))</f>
        <v>-1.0641115666648835E-2</v>
      </c>
      <c r="M139" s="141"/>
      <c r="N139" s="35">
        <f t="shared" ca="1" si="979"/>
        <v>44.658443959358152</v>
      </c>
      <c r="O139" s="22">
        <f t="shared" ca="1" si="979"/>
        <v>45.13877084092681</v>
      </c>
      <c r="P139" s="13">
        <f ca="1">IF(N$9 = 0, 0, IFERROR((N139 - O139) / O139, 0))</f>
        <v>-1.0641115666648835E-2</v>
      </c>
      <c r="Q139" s="141"/>
      <c r="R139" s="35">
        <f t="shared" ca="1" si="980"/>
        <v>48.433407390808391</v>
      </c>
      <c r="S139" s="22">
        <f t="shared" ca="1" si="980"/>
        <v>50.432152242477386</v>
      </c>
      <c r="T139" s="13">
        <f ca="1">IF(R$9 = 0, 0, IFERROR((R139 - S139) / S139, 0))</f>
        <v>-3.9632352830373883E-2</v>
      </c>
      <c r="U139" s="35">
        <f t="shared" ca="1" si="981"/>
        <v>44.642360852413397</v>
      </c>
      <c r="V139" s="22">
        <f t="shared" ca="1" si="981"/>
        <v>43.627066194408712</v>
      </c>
      <c r="W139" s="13">
        <f ca="1">IF(U$9 = 0, 0, IFERROR((U139 - V139) / V139, 0))</f>
        <v>2.3272127753912675E-2</v>
      </c>
      <c r="X139" s="35">
        <f t="shared" ca="1" si="982"/>
        <v>47.8964843532655</v>
      </c>
      <c r="Y139" s="22">
        <f t="shared" ca="1" si="982"/>
        <v>48.771565076314225</v>
      </c>
      <c r="Z139" s="13">
        <f ca="1">IF(X$9 = 0, 0, IFERROR((X139 - Y139) / Y139, 0))</f>
        <v>-1.7942436780108702E-2</v>
      </c>
      <c r="AA139" s="35">
        <f t="shared" ca="1" si="983"/>
        <v>41.341709947453481</v>
      </c>
      <c r="AB139" s="22">
        <f t="shared" ca="1" si="983"/>
        <v>42.24015704866779</v>
      </c>
      <c r="AC139" s="13">
        <f ca="1">IF(AA$9 = 0, 0, IFERROR((AA139 - AB139) / AB139, 0))</f>
        <v>-2.1269975397561761E-2</v>
      </c>
      <c r="AD139" s="141"/>
      <c r="AE139" s="35">
        <f t="shared" ca="1" si="984"/>
        <v>50.298256703802871</v>
      </c>
      <c r="AF139" s="22">
        <f t="shared" ca="1" si="984"/>
        <v>49.96306721883235</v>
      </c>
      <c r="AG139" s="13">
        <f ca="1">IF(AE$9 = 0, 0, IFERROR((AE139 - AF139) / AF139, 0))</f>
        <v>6.7087451517423837E-3</v>
      </c>
      <c r="AH139" s="35">
        <f t="shared" ca="1" si="985"/>
        <v>48.992072622494113</v>
      </c>
      <c r="AI139" s="22">
        <f t="shared" ca="1" si="985"/>
        <v>50.205168161941849</v>
      </c>
      <c r="AJ139" s="13">
        <f ca="1">IF(AH$9 = 0, 0, IFERROR((AH139 - AI139) / AI139, 0))</f>
        <v>-2.4162762198799394E-2</v>
      </c>
      <c r="AK139" s="35">
        <f t="shared" ca="1" si="986"/>
        <v>48.968997459155233</v>
      </c>
      <c r="AL139" s="22">
        <f t="shared" ca="1" si="986"/>
        <v>53.205841587499805</v>
      </c>
      <c r="AM139" s="13">
        <f ca="1">IF(AK$9 = 0, 0, IFERROR((AK139 - AL139) / AL139, 0))</f>
        <v>-7.9631183380059103E-2</v>
      </c>
      <c r="AN139" s="35">
        <f t="shared" ca="1" si="987"/>
        <v>48.147575066918456</v>
      </c>
      <c r="AO139" s="22">
        <f t="shared" ca="1" si="987"/>
        <v>47.201526870138508</v>
      </c>
      <c r="AP139" s="13">
        <f ca="1">IF(AN$9 = 0, 0, IFERROR((AN139 - AO139) / AO139, 0))</f>
        <v>2.0042745637926691E-2</v>
      </c>
      <c r="AQ139" s="35">
        <f t="shared" ca="1" si="988"/>
        <v>45.060683739670139</v>
      </c>
      <c r="AR139" s="22">
        <f t="shared" ca="1" si="988"/>
        <v>45.367014603514427</v>
      </c>
      <c r="AS139" s="13">
        <f ca="1">IF(AQ$9 = 0, 0, IFERROR((AQ139 - AR139) / AR139, 0))</f>
        <v>-6.7522817298310226E-3</v>
      </c>
      <c r="AT139" s="35">
        <f t="shared" ca="1" si="989"/>
        <v>41.663494434617078</v>
      </c>
      <c r="AU139" s="22">
        <f t="shared" ca="1" si="989"/>
        <v>38.355144736407517</v>
      </c>
      <c r="AV139" s="13">
        <f ca="1">IF(AT$9 = 0, 0, IFERROR((AT139 - AU139) / AU139, 0))</f>
        <v>8.6255695838091964E-2</v>
      </c>
      <c r="AW139" s="35">
        <f t="shared" ca="1" si="990"/>
        <v>45.703844416219852</v>
      </c>
      <c r="AX139" s="22">
        <f t="shared" ca="1" si="990"/>
        <v>45.216281925744589</v>
      </c>
      <c r="AY139" s="13">
        <f ca="1">IF(AW$9 = 0, 0, IFERROR((AW139 - AX139) / AX139, 0))</f>
        <v>1.0782896552086063E-2</v>
      </c>
      <c r="AZ139" s="35">
        <f t="shared" ca="1" si="991"/>
        <v>50.535262303447666</v>
      </c>
      <c r="BA139" s="22">
        <f t="shared" ca="1" si="991"/>
        <v>50.553500168804867</v>
      </c>
      <c r="BB139" s="13">
        <f ca="1">IF(AZ$9 = 0, 0, IFERROR((AZ139 - BA139) / BA139, 0))</f>
        <v>-3.6076365229512335E-4</v>
      </c>
      <c r="BC139" s="35">
        <f t="shared" ca="1" si="992"/>
        <v>49.205939753408089</v>
      </c>
      <c r="BD139" s="22">
        <f t="shared" ca="1" si="992"/>
        <v>51.834842334756615</v>
      </c>
      <c r="BE139" s="13">
        <f ca="1">IF(BC$9 = 0, 0, IFERROR((BC139 - BD139) / BD139, 0))</f>
        <v>-5.0716901275993251E-2</v>
      </c>
      <c r="BF139" s="35">
        <f t="shared" ca="1" si="993"/>
        <v>47.350784578087911</v>
      </c>
      <c r="BG139" s="22">
        <f t="shared" ca="1" si="993"/>
        <v>48.108887467477707</v>
      </c>
      <c r="BH139" s="13">
        <f ca="1">IF(BF$9 = 0, 0, IFERROR((BF139 - BG139) / BG139, 0))</f>
        <v>-1.575806320406567E-2</v>
      </c>
      <c r="BI139" s="35">
        <f t="shared" ca="1" si="994"/>
        <v>39.581901563050778</v>
      </c>
      <c r="BJ139" s="22">
        <f t="shared" ca="1" si="994"/>
        <v>40.456999796071734</v>
      </c>
      <c r="BK139" s="13">
        <f ca="1">IF(BI$9 = 0, 0, IFERROR((BI139 - BJ139) / BJ139, 0))</f>
        <v>-2.1630329422151724E-2</v>
      </c>
      <c r="BL139" s="35">
        <f t="shared" ca="1" si="995"/>
        <v>40.136335095077946</v>
      </c>
      <c r="BM139" s="22">
        <f t="shared" ca="1" si="995"/>
        <v>40.53709664973934</v>
      </c>
      <c r="BN139" s="13">
        <f ca="1">IF(BL$9 = 0, 0, IFERROR((BL139 - BM139) / BM139, 0))</f>
        <v>-9.8862915152550853E-3</v>
      </c>
      <c r="BO139" s="159" t="str">
        <f t="shared" si="996"/>
        <v>High Value</v>
      </c>
      <c r="BP139" s="249"/>
    </row>
    <row r="140" spans="4:68" x14ac:dyDescent="0.2">
      <c r="D140" s="238"/>
      <c r="E140" s="79" t="str">
        <f>$E$32</f>
        <v>Opportunity</v>
      </c>
      <c r="F140" s="35">
        <f t="shared" ca="1" si="977"/>
        <v>42.312979778039065</v>
      </c>
      <c r="G140" s="22">
        <f t="shared" ca="1" si="977"/>
        <v>41.632152781158005</v>
      </c>
      <c r="H140" s="13">
        <f ca="1">IF(F$9 = 0, 0, IFERROR((F140 - G140) / G140, 0))</f>
        <v>1.6353393985169794E-2</v>
      </c>
      <c r="I140" s="141"/>
      <c r="J140" s="35">
        <f t="shared" ca="1" si="978"/>
        <v>42.446534128974839</v>
      </c>
      <c r="K140" s="22">
        <f t="shared" ca="1" si="978"/>
        <v>42.30963953148396</v>
      </c>
      <c r="L140" s="13">
        <f ca="1">IF(J$9 = 0, 0, IFERROR((J140 - K140) / K140, 0))</f>
        <v>3.235541569410254E-3</v>
      </c>
      <c r="M140" s="141"/>
      <c r="N140" s="35">
        <f t="shared" ca="1" si="979"/>
        <v>42.446603121517029</v>
      </c>
      <c r="O140" s="22">
        <f t="shared" ca="1" si="979"/>
        <v>42.309772327369444</v>
      </c>
      <c r="P140" s="13">
        <f ca="1">IF(N$9 = 0, 0, IFERROR((N140 - O140) / O140, 0))</f>
        <v>3.2340234092697157E-3</v>
      </c>
      <c r="Q140" s="141"/>
      <c r="R140" s="35">
        <f t="shared" ca="1" si="980"/>
        <v>45.061860223654278</v>
      </c>
      <c r="S140" s="22">
        <f t="shared" ca="1" si="980"/>
        <v>45.598481627389148</v>
      </c>
      <c r="T140" s="13">
        <f ca="1">IF(R$9 = 0, 0, IFERROR((R140 - S140) / S140, 0))</f>
        <v>-1.1768405099974715E-2</v>
      </c>
      <c r="U140" s="35">
        <f t="shared" ca="1" si="981"/>
        <v>41.65667541404585</v>
      </c>
      <c r="V140" s="22">
        <f t="shared" ca="1" si="981"/>
        <v>40.377694671614606</v>
      </c>
      <c r="W140" s="13">
        <f ca="1">IF(U$9 = 0, 0, IFERROR((U140 - V140) / V140, 0))</f>
        <v>3.1675427555559868E-2</v>
      </c>
      <c r="X140" s="35">
        <f t="shared" ca="1" si="982"/>
        <v>43.521901279966052</v>
      </c>
      <c r="Y140" s="22">
        <f t="shared" ca="1" si="982"/>
        <v>44.035780168175172</v>
      </c>
      <c r="Z140" s="13">
        <f ca="1">IF(X$9 = 0, 0, IFERROR((X140 - Y140) / Y140, 0))</f>
        <v>-1.1669576109395305E-2</v>
      </c>
      <c r="AA140" s="35">
        <f t="shared" ca="1" si="983"/>
        <v>38.416792619912208</v>
      </c>
      <c r="AB140" s="22">
        <f t="shared" ca="1" si="983"/>
        <v>38.945486146773014</v>
      </c>
      <c r="AC140" s="13">
        <f ca="1">IF(AA$9 = 0, 0, IFERROR((AA140 - AB140) / AB140, 0))</f>
        <v>-1.357521959973308E-2</v>
      </c>
      <c r="AD140" s="141"/>
      <c r="AE140" s="35">
        <f t="shared" ca="1" si="984"/>
        <v>42.007506709244844</v>
      </c>
      <c r="AF140" s="22">
        <f t="shared" ca="1" si="984"/>
        <v>41.756277606007068</v>
      </c>
      <c r="AG140" s="13">
        <f ca="1">IF(AE$9 = 0, 0, IFERROR((AE140 - AF140) / AF140, 0))</f>
        <v>6.0165588898574178E-3</v>
      </c>
      <c r="AH140" s="35">
        <f t="shared" ca="1" si="985"/>
        <v>45.274854349834065</v>
      </c>
      <c r="AI140" s="22">
        <f t="shared" ca="1" si="985"/>
        <v>45.908079138417236</v>
      </c>
      <c r="AJ140" s="13">
        <f ca="1">IF(AH$9 = 0, 0, IFERROR((AH140 - AI140) / AI140, 0))</f>
        <v>-1.3793319181879456E-2</v>
      </c>
      <c r="AK140" s="35">
        <f t="shared" ca="1" si="986"/>
        <v>44.706216170335367</v>
      </c>
      <c r="AL140" s="22">
        <f t="shared" ca="1" si="986"/>
        <v>47.658749098383154</v>
      </c>
      <c r="AM140" s="13">
        <f ca="1">IF(AK$9 = 0, 0, IFERROR((AK140 - AL140) / AL140, 0))</f>
        <v>-6.1951540565045038E-2</v>
      </c>
      <c r="AN140" s="35">
        <f t="shared" ca="1" si="987"/>
        <v>43.699001705411533</v>
      </c>
      <c r="AO140" s="22">
        <f t="shared" ca="1" si="987"/>
        <v>42.60079521158309</v>
      </c>
      <c r="AP140" s="13">
        <f ca="1">IF(AN$9 = 0, 0, IFERROR((AN140 - AO140) / AO140, 0))</f>
        <v>2.5779013945022362E-2</v>
      </c>
      <c r="AQ140" s="35">
        <f t="shared" ca="1" si="988"/>
        <v>42.065457582361638</v>
      </c>
      <c r="AR140" s="22">
        <f t="shared" ca="1" si="988"/>
        <v>41.687490856494449</v>
      </c>
      <c r="AS140" s="13">
        <f ca="1">IF(AQ$9 = 0, 0, IFERROR((AQ140 - AR140) / AR140, 0))</f>
        <v>9.0666700754023968E-3</v>
      </c>
      <c r="AT140" s="35">
        <f t="shared" ca="1" si="989"/>
        <v>36.300780201654419</v>
      </c>
      <c r="AU140" s="22">
        <f t="shared" ca="1" si="989"/>
        <v>33.858127256226673</v>
      </c>
      <c r="AV140" s="13">
        <f ca="1">IF(AT$9 = 0, 0, IFERROR((AT140 - AU140) / AU140, 0))</f>
        <v>7.2143770000702864E-2</v>
      </c>
      <c r="AW140" s="35">
        <f t="shared" ca="1" si="990"/>
        <v>39.422513829729226</v>
      </c>
      <c r="AX140" s="22">
        <f t="shared" ca="1" si="990"/>
        <v>39.490174912397485</v>
      </c>
      <c r="AY140" s="13">
        <f ca="1">IF(AW$9 = 0, 0, IFERROR((AW140 - AX140) / AX140, 0))</f>
        <v>-1.7133649779560152E-3</v>
      </c>
      <c r="AZ140" s="35">
        <f t="shared" ca="1" si="991"/>
        <v>44.607822466781833</v>
      </c>
      <c r="BA140" s="22">
        <f t="shared" ca="1" si="991"/>
        <v>44.051241182421663</v>
      </c>
      <c r="BB140" s="13">
        <f ca="1">IF(AZ$9 = 0, 0, IFERROR((AZ140 - BA140) / BA140, 0))</f>
        <v>1.2634860435720716E-2</v>
      </c>
      <c r="BC140" s="35">
        <f t="shared" ca="1" si="992"/>
        <v>44.796168196253966</v>
      </c>
      <c r="BD140" s="22">
        <f t="shared" ca="1" si="992"/>
        <v>46.468140352972462</v>
      </c>
      <c r="BE140" s="13">
        <f ca="1">IF(BC$9 = 0, 0, IFERROR((BC140 - BD140) / BD140, 0))</f>
        <v>-3.5981043011796443E-2</v>
      </c>
      <c r="BF140" s="35">
        <f t="shared" ca="1" si="993"/>
        <v>42.417902682631976</v>
      </c>
      <c r="BG140" s="22">
        <f t="shared" ca="1" si="993"/>
        <v>43.395439045922046</v>
      </c>
      <c r="BH140" s="13">
        <f ca="1">IF(BF$9 = 0, 0, IFERROR((BF140 - BG140) / BG140, 0))</f>
        <v>-2.2526246646695273E-2</v>
      </c>
      <c r="BI140" s="35">
        <f t="shared" ca="1" si="994"/>
        <v>36.698652571811976</v>
      </c>
      <c r="BJ140" s="22">
        <f t="shared" ca="1" si="994"/>
        <v>37.075814329178002</v>
      </c>
      <c r="BK140" s="13">
        <f ca="1">IF(BI$9 = 0, 0, IFERROR((BI140 - BJ140) / BJ140, 0))</f>
        <v>-1.0172716747834329E-2</v>
      </c>
      <c r="BL140" s="35">
        <f t="shared" ca="1" si="995"/>
        <v>34.475414666754986</v>
      </c>
      <c r="BM140" s="22">
        <f t="shared" ca="1" si="995"/>
        <v>34.688283772638798</v>
      </c>
      <c r="BN140" s="13">
        <f ca="1">IF(BL$9 = 0, 0, IFERROR((BL140 - BM140) / BM140, 0))</f>
        <v>-6.1366283578352474E-3</v>
      </c>
      <c r="BO140" s="159" t="str">
        <f t="shared" si="996"/>
        <v>Opportunity</v>
      </c>
      <c r="BP140" s="250"/>
    </row>
    <row r="141" spans="4:68" x14ac:dyDescent="0.2">
      <c r="D141" s="239"/>
      <c r="E141" s="78" t="str">
        <f>$E$33</f>
        <v>Marginal</v>
      </c>
      <c r="F141" s="134">
        <f t="shared" ca="1" si="977"/>
        <v>35.500323373755045</v>
      </c>
      <c r="G141" s="103">
        <f t="shared" ca="1" si="977"/>
        <v>34.639620366513959</v>
      </c>
      <c r="H141" s="100">
        <f ca="1">IF(F$9 = 0, 0, IFERROR((F141 - G141) / G141, 0))</f>
        <v>2.484735681667934E-2</v>
      </c>
      <c r="I141" s="141"/>
      <c r="J141" s="134">
        <f t="shared" ca="1" si="978"/>
        <v>36.204409662325347</v>
      </c>
      <c r="K141" s="103">
        <f t="shared" ca="1" si="978"/>
        <v>35.502900547159349</v>
      </c>
      <c r="L141" s="100">
        <f ca="1">IF(J$9 = 0, 0, IFERROR((J141 - K141) / K141, 0))</f>
        <v>1.9759205708676283E-2</v>
      </c>
      <c r="M141" s="141"/>
      <c r="N141" s="134">
        <f t="shared" ca="1" si="979"/>
        <v>36.204262643250644</v>
      </c>
      <c r="O141" s="103">
        <f t="shared" ca="1" si="979"/>
        <v>35.501505038086975</v>
      </c>
      <c r="P141" s="100">
        <f ca="1">IF(N$9 = 0, 0, IFERROR((N141 - O141) / O141, 0))</f>
        <v>1.9795149653788795E-2</v>
      </c>
      <c r="Q141" s="141"/>
      <c r="R141" s="134">
        <f t="shared" ca="1" si="980"/>
        <v>37.988632319917087</v>
      </c>
      <c r="S141" s="103">
        <f t="shared" ca="1" si="980"/>
        <v>37.747451936872302</v>
      </c>
      <c r="T141" s="100">
        <f ca="1">IF(R$9 = 0, 0, IFERROR((R141 - S141) / S141, 0))</f>
        <v>6.3893155873972094E-3</v>
      </c>
      <c r="U141" s="134">
        <f t="shared" ca="1" si="981"/>
        <v>36.492160553959053</v>
      </c>
      <c r="V141" s="103">
        <f t="shared" ca="1" si="981"/>
        <v>34.002195494823852</v>
      </c>
      <c r="W141" s="100">
        <f ca="1">IF(U$9 = 0, 0, IFERROR((U141 - V141) / V141, 0))</f>
        <v>7.3229537766590636E-2</v>
      </c>
      <c r="X141" s="134">
        <f t="shared" ca="1" si="982"/>
        <v>36.257461441828426</v>
      </c>
      <c r="Y141" s="103">
        <f t="shared" ca="1" si="982"/>
        <v>36.354135249335229</v>
      </c>
      <c r="Z141" s="100">
        <f ca="1">IF(X$9 = 0, 0, IFERROR((X141 - Y141) / Y141, 0))</f>
        <v>-2.6592245103277882E-3</v>
      </c>
      <c r="AA141" s="134">
        <f t="shared" ca="1" si="983"/>
        <v>31.509200771478092</v>
      </c>
      <c r="AB141" s="103">
        <f t="shared" ca="1" si="983"/>
        <v>32.541329939577601</v>
      </c>
      <c r="AC141" s="100">
        <f ca="1">IF(AA$9 = 0, 0, IFERROR((AA141 - AB141) / AB141, 0))</f>
        <v>-3.1717485733249236E-2</v>
      </c>
      <c r="AD141" s="141"/>
      <c r="AE141" s="134">
        <f t="shared" ca="1" si="984"/>
        <v>32.71222697928809</v>
      </c>
      <c r="AF141" s="103">
        <f t="shared" ca="1" si="984"/>
        <v>30.680101361573378</v>
      </c>
      <c r="AG141" s="100">
        <f ca="1">IF(AE$9 = 0, 0, IFERROR((AE141 - AF141) / AF141, 0))</f>
        <v>6.623594862890303E-2</v>
      </c>
      <c r="AH141" s="134">
        <f t="shared" ca="1" si="985"/>
        <v>38.844642519917379</v>
      </c>
      <c r="AI141" s="103">
        <f t="shared" ca="1" si="985"/>
        <v>40.206218819155538</v>
      </c>
      <c r="AJ141" s="100">
        <f ca="1">IF(AH$9 = 0, 0, IFERROR((AH141 - AI141) / AI141, 0))</f>
        <v>-3.3864818409371542E-2</v>
      </c>
      <c r="AK141" s="134">
        <f t="shared" ca="1" si="986"/>
        <v>39.364089590102694</v>
      </c>
      <c r="AL141" s="103">
        <f t="shared" ca="1" si="986"/>
        <v>38.928797294750723</v>
      </c>
      <c r="AM141" s="100">
        <f ca="1">IF(AK$9 = 0, 0, IFERROR((AK141 - AL141) / AL141, 0))</f>
        <v>1.1181755553765002E-2</v>
      </c>
      <c r="AN141" s="134">
        <f t="shared" ca="1" si="987"/>
        <v>39.462518845897272</v>
      </c>
      <c r="AO141" s="103">
        <f t="shared" ca="1" si="987"/>
        <v>37.805948798693727</v>
      </c>
      <c r="AP141" s="100">
        <f ca="1">IF(AN$9 = 0, 0, IFERROR((AN141 - AO141) / AO141, 0))</f>
        <v>4.3817708584020044E-2</v>
      </c>
      <c r="AQ141" s="134">
        <f t="shared" ca="1" si="988"/>
        <v>37.108035549685646</v>
      </c>
      <c r="AR141" s="103">
        <f t="shared" ca="1" si="988"/>
        <v>34.918166689636152</v>
      </c>
      <c r="AS141" s="100">
        <f ca="1">IF(AQ$9 = 0, 0, IFERROR((AQ141 - AR141) / AR141, 0))</f>
        <v>6.2714313712794525E-2</v>
      </c>
      <c r="AT141" s="134">
        <f t="shared" ca="1" si="989"/>
        <v>30.221256321021357</v>
      </c>
      <c r="AU141" s="103">
        <f t="shared" ca="1" si="989"/>
        <v>27.934997090160262</v>
      </c>
      <c r="AV141" s="100">
        <f ca="1">IF(AT$9 = 0, 0, IFERROR((AT141 - AU141) / AU141, 0))</f>
        <v>8.1842114516145772E-2</v>
      </c>
      <c r="AW141" s="134">
        <f t="shared" ca="1" si="990"/>
        <v>31.529205304442371</v>
      </c>
      <c r="AX141" s="103">
        <f t="shared" ca="1" si="990"/>
        <v>33.216342916215417</v>
      </c>
      <c r="AY141" s="100">
        <f ca="1">IF(AW$9 = 0, 0, IFERROR((AW141 - AX141) / AX141, 0))</f>
        <v>-5.0792395057718001E-2</v>
      </c>
      <c r="AZ141" s="134">
        <f t="shared" ca="1" si="991"/>
        <v>36.901105198980154</v>
      </c>
      <c r="BA141" s="103">
        <f t="shared" ca="1" si="991"/>
        <v>36.339512881471059</v>
      </c>
      <c r="BB141" s="100">
        <f ca="1">IF(AZ$9 = 0, 0, IFERROR((AZ141 - BA141) / BA141, 0))</f>
        <v>1.545404087668557E-2</v>
      </c>
      <c r="BC141" s="134">
        <f t="shared" ca="1" si="992"/>
        <v>37.122781769557918</v>
      </c>
      <c r="BD141" s="103">
        <f t="shared" ca="1" si="992"/>
        <v>38.778574860742815</v>
      </c>
      <c r="BE141" s="100">
        <f ca="1">IF(BC$9 = 0, 0, IFERROR((BC141 - BD141) / BD141, 0))</f>
        <v>-4.2698657625531412E-2</v>
      </c>
      <c r="BF141" s="134">
        <f t="shared" ca="1" si="993"/>
        <v>33.847345331661515</v>
      </c>
      <c r="BG141" s="103">
        <f t="shared" ca="1" si="993"/>
        <v>35.975059293917482</v>
      </c>
      <c r="BH141" s="100">
        <f ca="1">IF(BF$9 = 0, 0, IFERROR((BF141 - BG141) / BG141, 0))</f>
        <v>-5.9144140524480318E-2</v>
      </c>
      <c r="BI141" s="134">
        <f t="shared" ca="1" si="994"/>
        <v>30.292635526634157</v>
      </c>
      <c r="BJ141" s="103">
        <f t="shared" ca="1" si="994"/>
        <v>31.056596989714354</v>
      </c>
      <c r="BK141" s="100">
        <f ca="1">IF(BI$9 = 0, 0, IFERROR((BI141 - BJ141) / BJ141, 0))</f>
        <v>-2.4599007525944107E-2</v>
      </c>
      <c r="BL141" s="134">
        <f t="shared" ca="1" si="995"/>
        <v>27.908162539465174</v>
      </c>
      <c r="BM141" s="103">
        <f t="shared" ca="1" si="995"/>
        <v>27.675461734487492</v>
      </c>
      <c r="BN141" s="100">
        <f ca="1">IF(BL$9 = 0, 0, IFERROR((BL141 - BM141) / BM141, 0))</f>
        <v>8.408199552736079E-3</v>
      </c>
      <c r="BO141" s="156" t="str">
        <f t="shared" si="996"/>
        <v>Marginal</v>
      </c>
      <c r="BP141" s="251"/>
    </row>
    <row r="142" spans="4:68" ht="3.75" customHeight="1" x14ac:dyDescent="0.2">
      <c r="D142" s="144"/>
      <c r="E142" s="144"/>
      <c r="F142" s="144"/>
      <c r="G142" s="144"/>
      <c r="H142" s="160"/>
      <c r="I142" s="138"/>
      <c r="J142" s="144"/>
      <c r="K142" s="144"/>
      <c r="L142" s="160"/>
      <c r="M142" s="138"/>
      <c r="N142" s="144"/>
      <c r="O142" s="144"/>
      <c r="P142" s="160"/>
      <c r="Q142" s="138"/>
      <c r="R142" s="144"/>
      <c r="S142" s="144"/>
      <c r="T142" s="160"/>
      <c r="U142" s="144"/>
      <c r="V142" s="144"/>
      <c r="W142" s="160"/>
      <c r="X142" s="144"/>
      <c r="Y142" s="144"/>
      <c r="Z142" s="160"/>
      <c r="AA142" s="144"/>
      <c r="AB142" s="144"/>
      <c r="AC142" s="160"/>
      <c r="AD142" s="138"/>
      <c r="AE142" s="144"/>
      <c r="AF142" s="144"/>
      <c r="AG142" s="160"/>
      <c r="AH142" s="144"/>
      <c r="AI142" s="144"/>
      <c r="AJ142" s="160"/>
      <c r="AK142" s="144"/>
      <c r="AL142" s="144"/>
      <c r="AM142" s="160"/>
      <c r="AN142" s="144"/>
      <c r="AO142" s="144"/>
      <c r="AP142" s="160"/>
      <c r="AQ142" s="144"/>
      <c r="AR142" s="144"/>
      <c r="AS142" s="160"/>
      <c r="AT142" s="144"/>
      <c r="AU142" s="144"/>
      <c r="AV142" s="160"/>
      <c r="AW142" s="144"/>
      <c r="AX142" s="144"/>
      <c r="AY142" s="160"/>
      <c r="AZ142" s="144"/>
      <c r="BA142" s="144"/>
      <c r="BB142" s="160"/>
      <c r="BC142" s="144"/>
      <c r="BD142" s="144"/>
      <c r="BE142" s="160"/>
      <c r="BF142" s="144"/>
      <c r="BG142" s="144"/>
      <c r="BH142" s="160"/>
      <c r="BI142" s="144"/>
      <c r="BJ142" s="144"/>
      <c r="BK142" s="160"/>
      <c r="BL142" s="144"/>
      <c r="BM142" s="144"/>
      <c r="BN142" s="160"/>
      <c r="BO142" s="144"/>
      <c r="BP142" s="144"/>
    </row>
    <row r="143" spans="4:68" ht="15" thickBot="1" x14ac:dyDescent="0.25">
      <c r="D143" s="236" t="s">
        <v>167</v>
      </c>
      <c r="E143" s="135" t="str">
        <f>$E$29</f>
        <v>Total Active</v>
      </c>
      <c r="F143" s="132">
        <f t="shared" ref="F143:G147" ca="1" si="997">IFERROR((F77 - F87) / F29, 0)</f>
        <v>182.04251222695837</v>
      </c>
      <c r="G143" s="114">
        <f t="shared" ca="1" si="997"/>
        <v>148.94356120022366</v>
      </c>
      <c r="H143" s="115">
        <f t="shared" ref="H143:H147" ca="1" si="998">IF(F$9 = 0, 0, IFERROR((F143 - G143) / G143, 0))</f>
        <v>0.22222478608685911</v>
      </c>
      <c r="I143" s="141"/>
      <c r="J143" s="132">
        <f ca="1">IFERROR((J77 - J87) / J29, 0)</f>
        <v>227.69918725386583</v>
      </c>
      <c r="K143" s="114">
        <f ca="1">IFERROR((K77 - K87) / K29, 0)</f>
        <v>181.81821951078607</v>
      </c>
      <c r="L143" s="115">
        <f t="shared" ref="L143:L147" ca="1" si="999">IF(J$9 = 0, 0, IFERROR((J143 - K143) / K143, 0))</f>
        <v>0.25234527027341147</v>
      </c>
      <c r="M143" s="141"/>
      <c r="N143" s="132">
        <f ca="1">IFERROR((N77 - N87) / N29, 0)</f>
        <v>227.69918725386594</v>
      </c>
      <c r="O143" s="114">
        <f ca="1">IFERROR((O77 - O87) / O29, 0)</f>
        <v>181.81821951078618</v>
      </c>
      <c r="P143" s="115">
        <f t="shared" ref="P143:P147" ca="1" si="1000">IF(N$9 = 0, 0, IFERROR((N143 - O143) / O143, 0))</f>
        <v>0.2523452702734113</v>
      </c>
      <c r="Q143" s="141"/>
      <c r="R143" s="132">
        <f ca="1">IFERROR((R77 - R87) / R29, 0)</f>
        <v>96.399300607448239</v>
      </c>
      <c r="S143" s="114">
        <f ca="1">IFERROR((S77 - S87) / S29, 0)</f>
        <v>65.497782646735757</v>
      </c>
      <c r="T143" s="115">
        <f t="shared" ref="T143:T147" ca="1" si="1001">IF(R$9 = 0, 0, IFERROR((R143 - S143) / S143, 0))</f>
        <v>0.47179487170398943</v>
      </c>
      <c r="U143" s="132">
        <f ca="1">IFERROR((U77 - U87) / U29, 0)</f>
        <v>88.419722941772591</v>
      </c>
      <c r="V143" s="114">
        <f ca="1">IFERROR((V77 - V87) / V29, 0)</f>
        <v>74.408155360256984</v>
      </c>
      <c r="W143" s="115">
        <f t="shared" ref="W143:W147" ca="1" si="1002">IF(U$9 = 0, 0, IFERROR((U143 - V143) / V143, 0))</f>
        <v>0.18830687998750592</v>
      </c>
      <c r="X143" s="132">
        <f ca="1">IFERROR((X77 - X87) / X29, 0)</f>
        <v>106.07248483465382</v>
      </c>
      <c r="Y143" s="114">
        <f ca="1">IFERROR((Y77 - Y87) / Y29, 0)</f>
        <v>90.043607653312051</v>
      </c>
      <c r="Z143" s="115">
        <f t="shared" ref="Z143:Z147" ca="1" si="1003">IF(X$9 = 0, 0, IFERROR((X143 - Y143) / Y143, 0))</f>
        <v>0.17801238310060297</v>
      </c>
      <c r="AA143" s="132">
        <f ca="1">IFERROR((AA77 - AA87) / AA29, 0)</f>
        <v>129.12236869032827</v>
      </c>
      <c r="AB143" s="114">
        <f ca="1">IFERROR((AB77 - AB87) / AB29, 0)</f>
        <v>111.06590429506342</v>
      </c>
      <c r="AC143" s="115">
        <f t="shared" ref="AC143:AC147" ca="1" si="1004">IF(AA$9 = 0, 0, IFERROR((AA143 - AB143) / AB143, 0))</f>
        <v>0.16257432476572753</v>
      </c>
      <c r="AD143" s="141"/>
      <c r="AE143" s="132">
        <f ca="1">IFERROR((AE77 - AE87) / AE29, 0)</f>
        <v>50.167294487294626</v>
      </c>
      <c r="AF143" s="114">
        <f ca="1">IFERROR((AF77 - AF87) / AF29, 0)</f>
        <v>39.739063634410385</v>
      </c>
      <c r="AG143" s="115">
        <f t="shared" ref="AG143:AG147" ca="1" si="1005">IF(AE$9 = 0, 0, IFERROR((AE143 - AF143) / AF143, 0))</f>
        <v>0.26241762888077586</v>
      </c>
      <c r="AH143" s="132">
        <f ca="1">IFERROR((AH77 - AH87) / AH29, 0)</f>
        <v>77.197624263819236</v>
      </c>
      <c r="AI143" s="114">
        <f ca="1">IFERROR((AI77 - AI87) / AI29, 0)</f>
        <v>59.832645056403443</v>
      </c>
      <c r="AJ143" s="115">
        <f t="shared" ref="AJ143:AJ147" ca="1" si="1006">IF(AH$9 = 0, 0, IFERROR((AH143 - AI143) / AI143, 0))</f>
        <v>0.29022583225338033</v>
      </c>
      <c r="AK143" s="132">
        <f ca="1">IFERROR((AK77 - AK87) / AK29, 0)</f>
        <v>67.992722451620651</v>
      </c>
      <c r="AL143" s="114">
        <f ca="1">IFERROR((AL77 - AL87) / AL29, 0)</f>
        <v>35.907536524124183</v>
      </c>
      <c r="AM143" s="115">
        <f t="shared" ref="AM143:AM147" ca="1" si="1007">IF(AK$9 = 0, 0, IFERROR((AK143 - AL143) / AL143, 0))</f>
        <v>0.89355018565365241</v>
      </c>
      <c r="AN143" s="132">
        <f ca="1">IFERROR((AN77 - AN87) / AN29, 0)</f>
        <v>63.732250095095743</v>
      </c>
      <c r="AO143" s="114">
        <f ca="1">IFERROR((AO77 - AO87) / AO29, 0)</f>
        <v>53.150339507735502</v>
      </c>
      <c r="AP143" s="115">
        <f t="shared" ref="AP143:AP147" ca="1" si="1008">IF(AN$9 = 0, 0, IFERROR((AN143 - AO143) / AO143, 0))</f>
        <v>0.19909394155083712</v>
      </c>
      <c r="AQ143" s="132">
        <f ca="1">IFERROR((AQ77 - AQ87) / AQ29, 0)</f>
        <v>65.999150492777673</v>
      </c>
      <c r="AR143" s="114">
        <f ca="1">IFERROR((AR77 - AR87) / AR29, 0)</f>
        <v>56.701272738514852</v>
      </c>
      <c r="AS143" s="115">
        <f t="shared" ref="AS143:AS147" ca="1" si="1009">IF(AQ$9 = 0, 0, IFERROR((AQ143 - AR143) / AR143, 0))</f>
        <v>0.16398005380128183</v>
      </c>
      <c r="AT143" s="132">
        <f ca="1">IFERROR((AT77 - AT87) / AT29, 0)</f>
        <v>49.082162770420766</v>
      </c>
      <c r="AU143" s="114">
        <f ca="1">IFERROR((AU77 - AU87) / AU29, 0)</f>
        <v>41.772854285368034</v>
      </c>
      <c r="AV143" s="115">
        <f t="shared" ref="AV143:AV147" ca="1" si="1010">IF(AT$9 = 0, 0, IFERROR((AT143 - AU143) / AU143, 0))</f>
        <v>0.17497747305270916</v>
      </c>
      <c r="AW143" s="132">
        <f ca="1">IFERROR((AW77 - AW87) / AW29, 0)</f>
        <v>58.426644836764488</v>
      </c>
      <c r="AX143" s="114">
        <f ca="1">IFERROR((AX77 - AX87) / AX29, 0)</f>
        <v>51.152358637243964</v>
      </c>
      <c r="AY143" s="115">
        <f t="shared" ref="AY143:AY147" ca="1" si="1011">IF(AW$9 = 0, 0, IFERROR((AW143 - AX143) / AX143, 0))</f>
        <v>0.14220822643013231</v>
      </c>
      <c r="AZ143" s="132">
        <f ca="1">IFERROR((AZ77 - AZ87) / AZ29, 0)</f>
        <v>78.678090438012305</v>
      </c>
      <c r="BA143" s="114">
        <f ca="1">IFERROR((BA77 - BA87) / BA29, 0)</f>
        <v>70.650979087158618</v>
      </c>
      <c r="BB143" s="115">
        <f t="shared" ref="BB143:BB147" ca="1" si="1012">IF(AZ$9 = 0, 0, IFERROR((AZ143 - BA143) / BA143, 0))</f>
        <v>0.11361642053043648</v>
      </c>
      <c r="BC143" s="132">
        <f ca="1">IFERROR((BC77 - BC87) / BC29, 0)</f>
        <v>76.950882283659752</v>
      </c>
      <c r="BD143" s="114">
        <f ca="1">IFERROR((BD77 - BD87) / BD29, 0)</f>
        <v>62.060620309201006</v>
      </c>
      <c r="BE143" s="115">
        <f t="shared" ref="BE143:BE147" ca="1" si="1013">IF(BC$9 = 0, 0, IFERROR((BC143 - BD143) / BD143, 0))</f>
        <v>0.23993092399450508</v>
      </c>
      <c r="BF143" s="132">
        <f ca="1">IFERROR((BF77 - BF87) / BF29, 0)</f>
        <v>80.689372629432938</v>
      </c>
      <c r="BG143" s="114">
        <f ca="1">IFERROR((BG77 - BG87) / BG29, 0)</f>
        <v>73.929976251370263</v>
      </c>
      <c r="BH143" s="115">
        <f t="shared" ref="BH143:BH147" ca="1" si="1014">IF(BF$9 = 0, 0, IFERROR((BF143 - BG143) / BG143, 0))</f>
        <v>9.1429711205099864E-2</v>
      </c>
      <c r="BI143" s="132">
        <f ca="1">IFERROR((BI77 - BI87) / BI29, 0)</f>
        <v>98.810128360899085</v>
      </c>
      <c r="BJ143" s="114">
        <f ca="1">IFERROR((BJ77 - BJ87) / BJ29, 0)</f>
        <v>81.135428568447921</v>
      </c>
      <c r="BK143" s="115">
        <f t="shared" ref="BK143:BK147" ca="1" si="1015">IF(BI$9 = 0, 0, IFERROR((BI143 - BJ143) / BJ143, 0))</f>
        <v>0.2178419477693439</v>
      </c>
      <c r="BL143" s="132">
        <f ca="1">IFERROR((BL77 - BL87) / BL29, 0)</f>
        <v>74.485950591469532</v>
      </c>
      <c r="BM143" s="114">
        <f ca="1">IFERROR((BM77 - BM87) / BM29, 0)</f>
        <v>67.591878522176643</v>
      </c>
      <c r="BN143" s="115">
        <f t="shared" ref="BN143:BN147" ca="1" si="1016">IF(BL$9 = 0, 0, IFERROR((BL143 - BM143) / BM143, 0))</f>
        <v>0.10199556840295494</v>
      </c>
      <c r="BO143" s="158" t="str">
        <f t="shared" ref="BO143:BO147" si="1017">E143</f>
        <v>Total Active</v>
      </c>
      <c r="BP143" s="248" t="str">
        <f>$D143</f>
        <v>DISCOUNT $</v>
      </c>
    </row>
    <row r="144" spans="4:68" ht="15" thickTop="1" x14ac:dyDescent="0.2">
      <c r="D144" s="237"/>
      <c r="E144" s="136" t="str">
        <f>$E$30</f>
        <v>Elite</v>
      </c>
      <c r="F144" s="133">
        <f t="shared" ca="1" si="997"/>
        <v>705.20901923919382</v>
      </c>
      <c r="G144" s="107">
        <f t="shared" ca="1" si="997"/>
        <v>577.23269716612697</v>
      </c>
      <c r="H144" s="108">
        <f t="shared" ca="1" si="998"/>
        <v>0.22170664049586125</v>
      </c>
      <c r="I144" s="141"/>
      <c r="J144" s="133">
        <f t="shared" ref="J144:K147" ca="1" si="1018">IFERROR((J78 - J88) / J30, 0)</f>
        <v>907.15972621515004</v>
      </c>
      <c r="K144" s="107">
        <f t="shared" ca="1" si="1018"/>
        <v>703.15968192397122</v>
      </c>
      <c r="L144" s="108">
        <f t="shared" ca="1" si="999"/>
        <v>0.2901190860843984</v>
      </c>
      <c r="M144" s="141"/>
      <c r="N144" s="133">
        <f t="shared" ref="N144:O147" ca="1" si="1019">IFERROR((N78 - N88) / N30, 0)</f>
        <v>907.15972621515004</v>
      </c>
      <c r="O144" s="107">
        <f t="shared" ca="1" si="1019"/>
        <v>703.15968192397122</v>
      </c>
      <c r="P144" s="108">
        <f t="shared" ca="1" si="1000"/>
        <v>0.2901190860843984</v>
      </c>
      <c r="Q144" s="141"/>
      <c r="R144" s="133">
        <f t="shared" ref="R144:S147" ca="1" si="1020">IFERROR((R78 - R88) / R30, 0)</f>
        <v>363.3208497026489</v>
      </c>
      <c r="S144" s="107">
        <f t="shared" ca="1" si="1020"/>
        <v>234.37848254702701</v>
      </c>
      <c r="T144" s="108">
        <f t="shared" ca="1" si="1001"/>
        <v>0.55014592531867845</v>
      </c>
      <c r="U144" s="133">
        <f t="shared" ref="U144:V147" ca="1" si="1021">IFERROR((U78 - U88) / U30, 0)</f>
        <v>328.9923435994134</v>
      </c>
      <c r="V144" s="107">
        <f t="shared" ca="1" si="1021"/>
        <v>274.55651973561703</v>
      </c>
      <c r="W144" s="108">
        <f t="shared" ca="1" si="1002"/>
        <v>0.1982681887001449</v>
      </c>
      <c r="X144" s="133">
        <f t="shared" ref="X144:Y147" ca="1" si="1022">IFERROR((X78 - X88) / X30, 0)</f>
        <v>401.75647456362219</v>
      </c>
      <c r="Y144" s="107">
        <f t="shared" ca="1" si="1022"/>
        <v>331.3736078965282</v>
      </c>
      <c r="Z144" s="108">
        <f t="shared" ca="1" si="1003"/>
        <v>0.21239732130107092</v>
      </c>
      <c r="AA144" s="133">
        <f t="shared" ref="AA144:AB147" ca="1" si="1023">IFERROR((AA78 - AA88) / AA30, 0)</f>
        <v>483.97035606712535</v>
      </c>
      <c r="AB144" s="107">
        <f t="shared" ca="1" si="1023"/>
        <v>411.13709344834695</v>
      </c>
      <c r="AC144" s="108">
        <f t="shared" ca="1" si="1004"/>
        <v>0.17715079417403332</v>
      </c>
      <c r="AD144" s="141"/>
      <c r="AE144" s="133">
        <f t="shared" ref="AE144:AF147" ca="1" si="1024">IFERROR((AE78 - AE88) / AE30, 0)</f>
        <v>149.90209165687406</v>
      </c>
      <c r="AF144" s="107">
        <f t="shared" ca="1" si="1024"/>
        <v>113.65176810073461</v>
      </c>
      <c r="AG144" s="108">
        <f t="shared" ca="1" si="1005"/>
        <v>0.31895960935697171</v>
      </c>
      <c r="AH144" s="133">
        <f t="shared" ref="AH144:AI147" ca="1" si="1025">IFERROR((AH78 - AH88) / AH30, 0)</f>
        <v>275.65201411887739</v>
      </c>
      <c r="AI144" s="107">
        <f t="shared" ca="1" si="1025"/>
        <v>199.87368024280394</v>
      </c>
      <c r="AJ144" s="108">
        <f t="shared" ca="1" si="1006"/>
        <v>0.37913112814062822</v>
      </c>
      <c r="AK144" s="133">
        <f t="shared" ref="AK144:AL147" ca="1" si="1026">IFERROR((AK78 - AK88) / AK30, 0)</f>
        <v>226.69072427468174</v>
      </c>
      <c r="AL144" s="107">
        <f t="shared" ca="1" si="1026"/>
        <v>120.41312440758311</v>
      </c>
      <c r="AM144" s="108">
        <f t="shared" ca="1" si="1007"/>
        <v>0.88260810762921882</v>
      </c>
      <c r="AN144" s="133">
        <f t="shared" ref="AN144:AO147" ca="1" si="1027">IFERROR((AN78 - AN88) / AN30, 0)</f>
        <v>206.83471134978828</v>
      </c>
      <c r="AO144" s="107">
        <f t="shared" ca="1" si="1027"/>
        <v>166.26438898071606</v>
      </c>
      <c r="AP144" s="108">
        <f t="shared" ca="1" si="1008"/>
        <v>0.24401089504366269</v>
      </c>
      <c r="AQ144" s="133">
        <f t="shared" ref="AQ144:AR147" ca="1" si="1028">IFERROR((AQ78 - AQ88) / AQ30, 0)</f>
        <v>235.59198422281244</v>
      </c>
      <c r="AR144" s="107">
        <f t="shared" ca="1" si="1028"/>
        <v>197.98741194486988</v>
      </c>
      <c r="AS144" s="108">
        <f t="shared" ca="1" si="1009"/>
        <v>0.18993415747266629</v>
      </c>
      <c r="AT144" s="133">
        <f t="shared" ref="AT144:AU147" ca="1" si="1029">IFERROR((AT78 - AT88) / AT30, 0)</f>
        <v>158.95471863026805</v>
      </c>
      <c r="AU144" s="107">
        <f t="shared" ca="1" si="1029"/>
        <v>144.61915038929067</v>
      </c>
      <c r="AV144" s="108">
        <f t="shared" ca="1" si="1010"/>
        <v>9.9126348083144022E-2</v>
      </c>
      <c r="AW144" s="133">
        <f t="shared" ref="AW144:AX147" ca="1" si="1030">IFERROR((AW78 - AW88) / AW30, 0)</f>
        <v>192.52222891566237</v>
      </c>
      <c r="AX144" s="107">
        <f t="shared" ca="1" si="1030"/>
        <v>175.680852024263</v>
      </c>
      <c r="AY144" s="108">
        <f t="shared" ca="1" si="1011"/>
        <v>9.5863474575324958E-2</v>
      </c>
      <c r="AZ144" s="133">
        <f t="shared" ref="AZ144:BA147" ca="1" si="1031">IFERROR((AZ78 - AZ88) / AZ30, 0)</f>
        <v>258.28946568751604</v>
      </c>
      <c r="BA144" s="107">
        <f t="shared" ca="1" si="1031"/>
        <v>230.49230804597698</v>
      </c>
      <c r="BB144" s="108">
        <f t="shared" ca="1" si="1012"/>
        <v>0.12059906847734926</v>
      </c>
      <c r="BC144" s="133">
        <f t="shared" ref="BC144:BD147" ca="1" si="1032">IFERROR((BC78 - BC88) / BC30, 0)</f>
        <v>265.26016177861885</v>
      </c>
      <c r="BD144" s="107">
        <f t="shared" ca="1" si="1032"/>
        <v>205.90221360444383</v>
      </c>
      <c r="BE144" s="108">
        <f t="shared" ca="1" si="1013"/>
        <v>0.28828222453308266</v>
      </c>
      <c r="BF144" s="133">
        <f t="shared" ref="BF144:BG147" ca="1" si="1033">IFERROR((BF78 - BF88) / BF30, 0)</f>
        <v>278.80797899311864</v>
      </c>
      <c r="BG144" s="107">
        <f t="shared" ca="1" si="1033"/>
        <v>258.12049250974769</v>
      </c>
      <c r="BH144" s="108">
        <f t="shared" ca="1" si="1014"/>
        <v>8.0146625640696481E-2</v>
      </c>
      <c r="BI144" s="133">
        <f t="shared" ref="BI144:BJ147" ca="1" si="1034">IFERROR((BI78 - BI88) / BI30, 0)</f>
        <v>357.06522106881965</v>
      </c>
      <c r="BJ144" s="107">
        <f t="shared" ca="1" si="1034"/>
        <v>283.5866971403496</v>
      </c>
      <c r="BK144" s="108">
        <f t="shared" ca="1" si="1015"/>
        <v>0.25910426923906404</v>
      </c>
      <c r="BL144" s="133">
        <f t="shared" ref="BL144:BM147" ca="1" si="1035">IFERROR((BL78 - BL88) / BL30, 0)</f>
        <v>242.16534623804597</v>
      </c>
      <c r="BM144" s="107">
        <f t="shared" ca="1" si="1035"/>
        <v>211.56907044491538</v>
      </c>
      <c r="BN144" s="108">
        <f t="shared" ca="1" si="1016"/>
        <v>0.14461601466031257</v>
      </c>
      <c r="BO144" s="152" t="str">
        <f t="shared" si="1017"/>
        <v>Elite</v>
      </c>
      <c r="BP144" s="249"/>
    </row>
    <row r="145" spans="4:68" x14ac:dyDescent="0.2">
      <c r="D145" s="237"/>
      <c r="E145" s="79" t="str">
        <f>$E$31</f>
        <v>High Value</v>
      </c>
      <c r="F145" s="35">
        <f t="shared" ca="1" si="997"/>
        <v>219.57377488354402</v>
      </c>
      <c r="G145" s="22">
        <f t="shared" ca="1" si="997"/>
        <v>179.35719097123339</v>
      </c>
      <c r="H145" s="13">
        <f t="shared" ca="1" si="998"/>
        <v>0.22422621415140725</v>
      </c>
      <c r="I145" s="141"/>
      <c r="J145" s="35">
        <f t="shared" ca="1" si="1018"/>
        <v>274.35982061058814</v>
      </c>
      <c r="K145" s="22">
        <f t="shared" ca="1" si="1018"/>
        <v>219.61898368298384</v>
      </c>
      <c r="L145" s="13">
        <f t="shared" ca="1" si="999"/>
        <v>0.24925366655289574</v>
      </c>
      <c r="M145" s="141"/>
      <c r="N145" s="35">
        <f t="shared" ca="1" si="1019"/>
        <v>274.35982061058814</v>
      </c>
      <c r="O145" s="22">
        <f t="shared" ca="1" si="1019"/>
        <v>219.61898368298384</v>
      </c>
      <c r="P145" s="13">
        <f t="shared" ca="1" si="1000"/>
        <v>0.24925366655289574</v>
      </c>
      <c r="Q145" s="141"/>
      <c r="R145" s="35">
        <f t="shared" ca="1" si="1020"/>
        <v>134.72575777971755</v>
      </c>
      <c r="S145" s="22">
        <f t="shared" ca="1" si="1020"/>
        <v>90.214385368330298</v>
      </c>
      <c r="T145" s="13">
        <f t="shared" ca="1" si="1001"/>
        <v>0.49339550704308122</v>
      </c>
      <c r="U145" s="35">
        <f t="shared" ca="1" si="1021"/>
        <v>124.13581258439622</v>
      </c>
      <c r="V145" s="22">
        <f t="shared" ca="1" si="1021"/>
        <v>104.06617996641685</v>
      </c>
      <c r="W145" s="13">
        <f t="shared" ca="1" si="1002"/>
        <v>0.19285451454503305</v>
      </c>
      <c r="X145" s="35">
        <f t="shared" ca="1" si="1022"/>
        <v>147.14995280857241</v>
      </c>
      <c r="Y145" s="22">
        <f t="shared" ca="1" si="1022"/>
        <v>125.64966620576391</v>
      </c>
      <c r="Z145" s="13">
        <f t="shared" ca="1" si="1003"/>
        <v>0.17111296235041029</v>
      </c>
      <c r="AA145" s="35">
        <f t="shared" ca="1" si="1023"/>
        <v>177.23737362044366</v>
      </c>
      <c r="AB145" s="22">
        <f t="shared" ca="1" si="1023"/>
        <v>152.31398821744185</v>
      </c>
      <c r="AC145" s="13">
        <f t="shared" ca="1" si="1004"/>
        <v>0.16363162500493031</v>
      </c>
      <c r="AD145" s="141"/>
      <c r="AE145" s="35">
        <f t="shared" ca="1" si="1024"/>
        <v>69.129814367204929</v>
      </c>
      <c r="AF145" s="22">
        <f t="shared" ca="1" si="1024"/>
        <v>54.3962329010131</v>
      </c>
      <c r="AG145" s="13">
        <f t="shared" ca="1" si="1005"/>
        <v>0.27085665091924821</v>
      </c>
      <c r="AH145" s="35">
        <f t="shared" ca="1" si="1025"/>
        <v>113.89312491359745</v>
      </c>
      <c r="AI145" s="22">
        <f t="shared" ca="1" si="1025"/>
        <v>87.444601178336697</v>
      </c>
      <c r="AJ145" s="13">
        <f t="shared" ca="1" si="1006"/>
        <v>0.30246033921889554</v>
      </c>
      <c r="AK145" s="35">
        <f t="shared" ca="1" si="1026"/>
        <v>100.38043805309742</v>
      </c>
      <c r="AL145" s="22">
        <f t="shared" ca="1" si="1026"/>
        <v>50.985345384988285</v>
      </c>
      <c r="AM145" s="13">
        <f t="shared" ca="1" si="1007"/>
        <v>0.96880961176449398</v>
      </c>
      <c r="AN145" s="35">
        <f t="shared" ca="1" si="1027"/>
        <v>91.940698569857119</v>
      </c>
      <c r="AO145" s="22">
        <f t="shared" ca="1" si="1027"/>
        <v>76.579357648339695</v>
      </c>
      <c r="AP145" s="13">
        <f t="shared" ca="1" si="1008"/>
        <v>0.20059375520043254</v>
      </c>
      <c r="AQ145" s="35">
        <f t="shared" ca="1" si="1028"/>
        <v>97.255712789395815</v>
      </c>
      <c r="AR145" s="22">
        <f t="shared" ca="1" si="1028"/>
        <v>83.824932464101579</v>
      </c>
      <c r="AS145" s="13">
        <f t="shared" ca="1" si="1009"/>
        <v>0.16022417114437917</v>
      </c>
      <c r="AT145" s="35">
        <f t="shared" ca="1" si="1029"/>
        <v>70.500270342185047</v>
      </c>
      <c r="AU145" s="22">
        <f t="shared" ca="1" si="1029"/>
        <v>60.24471367127498</v>
      </c>
      <c r="AV145" s="13">
        <f t="shared" ca="1" si="1010"/>
        <v>0.1702316443376172</v>
      </c>
      <c r="AW145" s="35">
        <f t="shared" ca="1" si="1030"/>
        <v>84.844974061722581</v>
      </c>
      <c r="AX145" s="22">
        <f t="shared" ca="1" si="1030"/>
        <v>75.877181960458572</v>
      </c>
      <c r="AY145" s="13">
        <f t="shared" ca="1" si="1011"/>
        <v>0.11818825989000675</v>
      </c>
      <c r="AZ145" s="35">
        <f t="shared" ca="1" si="1031"/>
        <v>113.65749568024307</v>
      </c>
      <c r="BA145" s="22">
        <f t="shared" ca="1" si="1031"/>
        <v>102.30339079132463</v>
      </c>
      <c r="BB145" s="13">
        <f t="shared" ca="1" si="1012"/>
        <v>0.11098463893614438</v>
      </c>
      <c r="BC145" s="35">
        <f t="shared" ca="1" si="1032"/>
        <v>112.72937267399573</v>
      </c>
      <c r="BD145" s="22">
        <f t="shared" ca="1" si="1032"/>
        <v>90.686049078313843</v>
      </c>
      <c r="BE145" s="13">
        <f t="shared" ca="1" si="1013"/>
        <v>0.24307292929528673</v>
      </c>
      <c r="BF145" s="35">
        <f t="shared" ca="1" si="1033"/>
        <v>117.86678615877437</v>
      </c>
      <c r="BG145" s="22">
        <f t="shared" ca="1" si="1033"/>
        <v>108.44408935903689</v>
      </c>
      <c r="BH145" s="13">
        <f t="shared" ca="1" si="1014"/>
        <v>8.6889906636965691E-2</v>
      </c>
      <c r="BI145" s="35">
        <f t="shared" ca="1" si="1034"/>
        <v>142.46931062678414</v>
      </c>
      <c r="BJ145" s="22">
        <f t="shared" ca="1" si="1034"/>
        <v>116.58091263043133</v>
      </c>
      <c r="BK145" s="13">
        <f t="shared" ca="1" si="1015"/>
        <v>0.22206377881446704</v>
      </c>
      <c r="BL145" s="35">
        <f t="shared" ca="1" si="1035"/>
        <v>106.13938184523032</v>
      </c>
      <c r="BM145" s="22">
        <f t="shared" ca="1" si="1035"/>
        <v>97.162641409223639</v>
      </c>
      <c r="BN145" s="13">
        <f t="shared" ca="1" si="1016"/>
        <v>9.2388806086477163E-2</v>
      </c>
      <c r="BO145" s="159" t="str">
        <f t="shared" si="1017"/>
        <v>High Value</v>
      </c>
      <c r="BP145" s="249"/>
    </row>
    <row r="146" spans="4:68" x14ac:dyDescent="0.2">
      <c r="D146" s="238"/>
      <c r="E146" s="79" t="str">
        <f>$E$32</f>
        <v>Opportunity</v>
      </c>
      <c r="F146" s="35">
        <f t="shared" ca="1" si="997"/>
        <v>73.663068627066792</v>
      </c>
      <c r="G146" s="22">
        <f t="shared" ca="1" si="997"/>
        <v>60.286362313691676</v>
      </c>
      <c r="H146" s="13">
        <f t="shared" ca="1" si="998"/>
        <v>0.22188610823408603</v>
      </c>
      <c r="I146" s="141"/>
      <c r="J146" s="35">
        <f t="shared" ca="1" si="1018"/>
        <v>89.421860565413354</v>
      </c>
      <c r="K146" s="22">
        <f t="shared" ca="1" si="1018"/>
        <v>73.651559565320738</v>
      </c>
      <c r="L146" s="13">
        <f t="shared" ca="1" si="999"/>
        <v>0.21412039464155697</v>
      </c>
      <c r="M146" s="141"/>
      <c r="N146" s="35">
        <f t="shared" ca="1" si="1019"/>
        <v>89.422560852708088</v>
      </c>
      <c r="O146" s="22">
        <f t="shared" ca="1" si="1019"/>
        <v>73.651106328813</v>
      </c>
      <c r="P146" s="13">
        <f t="shared" ca="1" si="1000"/>
        <v>0.21413737430479232</v>
      </c>
      <c r="Q146" s="141"/>
      <c r="R146" s="35">
        <f t="shared" ca="1" si="1020"/>
        <v>57.933749903086635</v>
      </c>
      <c r="S146" s="22">
        <f t="shared" ca="1" si="1020"/>
        <v>41.537560867555243</v>
      </c>
      <c r="T146" s="13">
        <f t="shared" ca="1" si="1001"/>
        <v>0.39473162826800368</v>
      </c>
      <c r="U146" s="35">
        <f t="shared" ca="1" si="1021"/>
        <v>54.397123809373603</v>
      </c>
      <c r="V146" s="22">
        <f t="shared" ca="1" si="1021"/>
        <v>45.358858587379054</v>
      </c>
      <c r="W146" s="13">
        <f t="shared" ca="1" si="1002"/>
        <v>0.19926130205819192</v>
      </c>
      <c r="X146" s="35">
        <f t="shared" ca="1" si="1022"/>
        <v>63.377730589937265</v>
      </c>
      <c r="Y146" s="22">
        <f t="shared" ca="1" si="1022"/>
        <v>54.467543305689745</v>
      </c>
      <c r="Z146" s="13">
        <f t="shared" ca="1" si="1003"/>
        <v>0.16358709689255899</v>
      </c>
      <c r="AA146" s="35">
        <f t="shared" ca="1" si="1023"/>
        <v>72.585198323451252</v>
      </c>
      <c r="AB146" s="22">
        <f t="shared" ca="1" si="1023"/>
        <v>63.799792895926927</v>
      </c>
      <c r="AC146" s="13">
        <f t="shared" ca="1" si="1004"/>
        <v>0.13770272643134548</v>
      </c>
      <c r="AD146" s="141"/>
      <c r="AE146" s="35">
        <f t="shared" ca="1" si="1024"/>
        <v>40.341282546955874</v>
      </c>
      <c r="AF146" s="22">
        <f t="shared" ca="1" si="1024"/>
        <v>31.576969097580545</v>
      </c>
      <c r="AG146" s="13">
        <f t="shared" ca="1" si="1005"/>
        <v>0.2775539800001533</v>
      </c>
      <c r="AH146" s="35">
        <f t="shared" ca="1" si="1025"/>
        <v>52.817581333725876</v>
      </c>
      <c r="AI146" s="22">
        <f t="shared" ca="1" si="1025"/>
        <v>43.008558195255212</v>
      </c>
      <c r="AJ146" s="13">
        <f t="shared" ca="1" si="1006"/>
        <v>0.22807142462061922</v>
      </c>
      <c r="AK146" s="35">
        <f t="shared" ca="1" si="1026"/>
        <v>50.446869446808478</v>
      </c>
      <c r="AL146" s="22">
        <f t="shared" ca="1" si="1026"/>
        <v>26.488008927337006</v>
      </c>
      <c r="AM146" s="13">
        <f t="shared" ca="1" si="1007"/>
        <v>0.90451723212554036</v>
      </c>
      <c r="AN146" s="35">
        <f t="shared" ca="1" si="1027"/>
        <v>49.245269040636806</v>
      </c>
      <c r="AO146" s="22">
        <f t="shared" ca="1" si="1027"/>
        <v>41.530315448809972</v>
      </c>
      <c r="AP146" s="13">
        <f t="shared" ca="1" si="1008"/>
        <v>0.1857667948931484</v>
      </c>
      <c r="AQ146" s="35">
        <f t="shared" ca="1" si="1028"/>
        <v>45.73310945373381</v>
      </c>
      <c r="AR146" s="22">
        <f t="shared" ca="1" si="1028"/>
        <v>39.53110470025333</v>
      </c>
      <c r="AS146" s="13">
        <f t="shared" ca="1" si="1009"/>
        <v>0.15688923445240163</v>
      </c>
      <c r="AT146" s="35">
        <f t="shared" ca="1" si="1029"/>
        <v>38.235993173014201</v>
      </c>
      <c r="AU146" s="22">
        <f t="shared" ca="1" si="1029"/>
        <v>31.058976926616566</v>
      </c>
      <c r="AV146" s="13">
        <f t="shared" ca="1" si="1010"/>
        <v>0.23107703332775129</v>
      </c>
      <c r="AW146" s="35">
        <f t="shared" ca="1" si="1030"/>
        <v>43.21953938015357</v>
      </c>
      <c r="AX146" s="22">
        <f t="shared" ca="1" si="1030"/>
        <v>37.165004275973679</v>
      </c>
      <c r="AY146" s="13">
        <f t="shared" ca="1" si="1011"/>
        <v>0.16290957641821149</v>
      </c>
      <c r="AZ146" s="35">
        <f t="shared" ca="1" si="1031"/>
        <v>57.834614219580509</v>
      </c>
      <c r="BA146" s="22">
        <f t="shared" ca="1" si="1031"/>
        <v>51.351896051469687</v>
      </c>
      <c r="BB146" s="13">
        <f t="shared" ca="1" si="1012"/>
        <v>0.12624106735247387</v>
      </c>
      <c r="BC146" s="35">
        <f t="shared" ca="1" si="1032"/>
        <v>54.510583852507075</v>
      </c>
      <c r="BD146" s="22">
        <f t="shared" ca="1" si="1032"/>
        <v>45.357727209681336</v>
      </c>
      <c r="BE146" s="13">
        <f t="shared" ca="1" si="1013"/>
        <v>0.20179266479807473</v>
      </c>
      <c r="BF146" s="35">
        <f t="shared" ca="1" si="1033"/>
        <v>56.817871525316377</v>
      </c>
      <c r="BG146" s="22">
        <f t="shared" ca="1" si="1033"/>
        <v>52.026807218432396</v>
      </c>
      <c r="BH146" s="13">
        <f t="shared" ca="1" si="1014"/>
        <v>9.2088378338668689E-2</v>
      </c>
      <c r="BI146" s="35">
        <f t="shared" ca="1" si="1034"/>
        <v>63.920326586620867</v>
      </c>
      <c r="BJ146" s="22">
        <f t="shared" ca="1" si="1034"/>
        <v>53.427725252907209</v>
      </c>
      <c r="BK146" s="13">
        <f t="shared" ca="1" si="1015"/>
        <v>0.19638869676830786</v>
      </c>
      <c r="BL146" s="35">
        <f t="shared" ca="1" si="1035"/>
        <v>57.136886386282903</v>
      </c>
      <c r="BM146" s="22">
        <f t="shared" ca="1" si="1035"/>
        <v>52.632457252641707</v>
      </c>
      <c r="BN146" s="13">
        <f t="shared" ca="1" si="1016"/>
        <v>8.5582725351762132E-2</v>
      </c>
      <c r="BO146" s="159" t="str">
        <f t="shared" si="1017"/>
        <v>Opportunity</v>
      </c>
      <c r="BP146" s="250"/>
    </row>
    <row r="147" spans="4:68" x14ac:dyDescent="0.2">
      <c r="D147" s="239"/>
      <c r="E147" s="78" t="str">
        <f>$E$33</f>
        <v>Marginal</v>
      </c>
      <c r="F147" s="134">
        <f t="shared" ca="1" si="997"/>
        <v>22.950854862007009</v>
      </c>
      <c r="G147" s="103">
        <f t="shared" ca="1" si="997"/>
        <v>18.661254334106587</v>
      </c>
      <c r="H147" s="100">
        <f t="shared" ca="1" si="998"/>
        <v>0.22986667729298638</v>
      </c>
      <c r="I147" s="141"/>
      <c r="J147" s="134">
        <f t="shared" ca="1" si="1018"/>
        <v>27.567152497703919</v>
      </c>
      <c r="K147" s="103">
        <f t="shared" ca="1" si="1018"/>
        <v>22.921343561497196</v>
      </c>
      <c r="L147" s="100">
        <f t="shared" ca="1" si="999"/>
        <v>0.20268484365858283</v>
      </c>
      <c r="M147" s="141"/>
      <c r="N147" s="134">
        <f t="shared" ca="1" si="1019"/>
        <v>27.567416421262767</v>
      </c>
      <c r="O147" s="103">
        <f t="shared" ca="1" si="1019"/>
        <v>22.918969904439052</v>
      </c>
      <c r="P147" s="100">
        <f t="shared" ca="1" si="1000"/>
        <v>0.20282091805196628</v>
      </c>
      <c r="Q147" s="141"/>
      <c r="R147" s="134">
        <f t="shared" ca="1" si="1020"/>
        <v>22.305313579745064</v>
      </c>
      <c r="S147" s="103">
        <f t="shared" ca="1" si="1020"/>
        <v>16.265850003322928</v>
      </c>
      <c r="T147" s="100">
        <f t="shared" ca="1" si="1001"/>
        <v>0.37129713941714343</v>
      </c>
      <c r="U147" s="134">
        <f t="shared" ca="1" si="1021"/>
        <v>20.287613522571004</v>
      </c>
      <c r="V147" s="103">
        <f t="shared" ca="1" si="1021"/>
        <v>16.299963307049751</v>
      </c>
      <c r="W147" s="100">
        <f t="shared" ca="1" si="1002"/>
        <v>0.24464166822980454</v>
      </c>
      <c r="X147" s="134">
        <f t="shared" ca="1" si="1022"/>
        <v>23.615548326248312</v>
      </c>
      <c r="Y147" s="103">
        <f t="shared" ca="1" si="1022"/>
        <v>19.647069772421386</v>
      </c>
      <c r="Z147" s="100">
        <f t="shared" ca="1" si="1003"/>
        <v>0.20198831682256682</v>
      </c>
      <c r="AA147" s="134">
        <f t="shared" ca="1" si="1023"/>
        <v>26.738131289570166</v>
      </c>
      <c r="AB147" s="103">
        <f t="shared" ca="1" si="1023"/>
        <v>23.037037377543335</v>
      </c>
      <c r="AC147" s="100">
        <f t="shared" ca="1" si="1004"/>
        <v>0.16065841502843084</v>
      </c>
      <c r="AD147" s="141"/>
      <c r="AE147" s="134">
        <f t="shared" ca="1" si="1024"/>
        <v>21.090809433192856</v>
      </c>
      <c r="AF147" s="103">
        <f t="shared" ca="1" si="1024"/>
        <v>17.042708166354959</v>
      </c>
      <c r="AG147" s="100">
        <f t="shared" ca="1" si="1005"/>
        <v>0.23752687820058424</v>
      </c>
      <c r="AH147" s="134">
        <f t="shared" ca="1" si="1025"/>
        <v>19.974826877798801</v>
      </c>
      <c r="AI147" s="103">
        <f t="shared" ca="1" si="1025"/>
        <v>15.297772445403059</v>
      </c>
      <c r="AJ147" s="100">
        <f t="shared" ca="1" si="1006"/>
        <v>0.30573434459741788</v>
      </c>
      <c r="AK147" s="134">
        <f t="shared" ca="1" si="1026"/>
        <v>19.320364417527252</v>
      </c>
      <c r="AL147" s="103">
        <f t="shared" ca="1" si="1026"/>
        <v>11.965854238103834</v>
      </c>
      <c r="AM147" s="100">
        <f t="shared" ca="1" si="1007"/>
        <v>0.61462475081836265</v>
      </c>
      <c r="AN147" s="134">
        <f t="shared" ca="1" si="1027"/>
        <v>19.365820755672615</v>
      </c>
      <c r="AO147" s="103">
        <f t="shared" ca="1" si="1027"/>
        <v>13.639030471734442</v>
      </c>
      <c r="AP147" s="100">
        <f t="shared" ca="1" si="1008"/>
        <v>0.41988250527091253</v>
      </c>
      <c r="AQ147" s="134">
        <f t="shared" ca="1" si="1028"/>
        <v>18.77382171047277</v>
      </c>
      <c r="AR147" s="103">
        <f t="shared" ca="1" si="1028"/>
        <v>15.820188412973542</v>
      </c>
      <c r="AS147" s="100">
        <f t="shared" ca="1" si="1009"/>
        <v>0.18670026047711702</v>
      </c>
      <c r="AT147" s="134">
        <f t="shared" ca="1" si="1029"/>
        <v>17.04010828325351</v>
      </c>
      <c r="AU147" s="103">
        <f t="shared" ca="1" si="1029"/>
        <v>12.91010374274469</v>
      </c>
      <c r="AV147" s="100">
        <f t="shared" ca="1" si="1010"/>
        <v>0.31990482979889517</v>
      </c>
      <c r="AW147" s="134">
        <f t="shared" ca="1" si="1030"/>
        <v>19.269719370495672</v>
      </c>
      <c r="AX147" s="103">
        <f t="shared" ca="1" si="1030"/>
        <v>14.015031779661024</v>
      </c>
      <c r="AY147" s="100">
        <f t="shared" ca="1" si="1011"/>
        <v>0.37493226368993227</v>
      </c>
      <c r="AZ147" s="134">
        <f t="shared" ca="1" si="1031"/>
        <v>23.312926054940689</v>
      </c>
      <c r="BA147" s="103">
        <f t="shared" ca="1" si="1031"/>
        <v>19.784924907549492</v>
      </c>
      <c r="BB147" s="100">
        <f t="shared" ca="1" si="1012"/>
        <v>0.1783176415314566</v>
      </c>
      <c r="BC147" s="134">
        <f t="shared" ca="1" si="1032"/>
        <v>22.016013442502771</v>
      </c>
      <c r="BD147" s="103">
        <f t="shared" ca="1" si="1032"/>
        <v>18.091056824933862</v>
      </c>
      <c r="BE147" s="100">
        <f t="shared" ca="1" si="1013"/>
        <v>0.21695562926757092</v>
      </c>
      <c r="BF147" s="134">
        <f t="shared" ca="1" si="1033"/>
        <v>23.407432394166793</v>
      </c>
      <c r="BG147" s="103">
        <f t="shared" ca="1" si="1033"/>
        <v>19.92189375950483</v>
      </c>
      <c r="BH147" s="100">
        <f t="shared" ca="1" si="1014"/>
        <v>0.17496020592916761</v>
      </c>
      <c r="BI147" s="134">
        <f t="shared" ca="1" si="1034"/>
        <v>24.53690704246722</v>
      </c>
      <c r="BJ147" s="103">
        <f t="shared" ca="1" si="1034"/>
        <v>21.29547730863289</v>
      </c>
      <c r="BK147" s="100">
        <f t="shared" ca="1" si="1015"/>
        <v>0.15221211935551685</v>
      </c>
      <c r="BL147" s="134">
        <f t="shared" ca="1" si="1035"/>
        <v>25.309032653174864</v>
      </c>
      <c r="BM147" s="103">
        <f t="shared" ca="1" si="1035"/>
        <v>22.472661230059472</v>
      </c>
      <c r="BN147" s="100">
        <f t="shared" ca="1" si="1016"/>
        <v>0.12621430964844768</v>
      </c>
      <c r="BO147" s="156" t="str">
        <f t="shared" si="1017"/>
        <v>Marginal</v>
      </c>
      <c r="BP147" s="251"/>
    </row>
    <row r="148" spans="4:68" ht="3.75" customHeight="1" x14ac:dyDescent="0.2">
      <c r="D148" s="144"/>
      <c r="E148" s="144"/>
      <c r="F148" s="144"/>
      <c r="G148" s="144"/>
      <c r="H148" s="160"/>
      <c r="I148" s="138"/>
      <c r="J148" s="144"/>
      <c r="K148" s="144"/>
      <c r="L148" s="160"/>
      <c r="M148" s="138"/>
      <c r="N148" s="144"/>
      <c r="O148" s="144"/>
      <c r="P148" s="160"/>
      <c r="Q148" s="138"/>
      <c r="R148" s="144"/>
      <c r="S148" s="144"/>
      <c r="T148" s="160"/>
      <c r="U148" s="144"/>
      <c r="V148" s="144"/>
      <c r="W148" s="160"/>
      <c r="X148" s="144"/>
      <c r="Y148" s="144"/>
      <c r="Z148" s="160"/>
      <c r="AA148" s="144"/>
      <c r="AB148" s="144"/>
      <c r="AC148" s="160"/>
      <c r="AD148" s="138"/>
      <c r="AE148" s="144"/>
      <c r="AF148" s="144"/>
      <c r="AG148" s="160"/>
      <c r="AH148" s="144"/>
      <c r="AI148" s="144"/>
      <c r="AJ148" s="160"/>
      <c r="AK148" s="144"/>
      <c r="AL148" s="144"/>
      <c r="AM148" s="160"/>
      <c r="AN148" s="144"/>
      <c r="AO148" s="144"/>
      <c r="AP148" s="160"/>
      <c r="AQ148" s="144"/>
      <c r="AR148" s="144"/>
      <c r="AS148" s="160"/>
      <c r="AT148" s="144"/>
      <c r="AU148" s="144"/>
      <c r="AV148" s="160"/>
      <c r="AW148" s="144"/>
      <c r="AX148" s="144"/>
      <c r="AY148" s="160"/>
      <c r="AZ148" s="144"/>
      <c r="BA148" s="144"/>
      <c r="BB148" s="160"/>
      <c r="BC148" s="144"/>
      <c r="BD148" s="144"/>
      <c r="BE148" s="160"/>
      <c r="BF148" s="144"/>
      <c r="BG148" s="144"/>
      <c r="BH148" s="160"/>
      <c r="BI148" s="144"/>
      <c r="BJ148" s="144"/>
      <c r="BK148" s="160"/>
      <c r="BL148" s="144"/>
      <c r="BM148" s="144"/>
      <c r="BN148" s="160"/>
      <c r="BO148" s="144"/>
      <c r="BP148" s="144"/>
    </row>
    <row r="149" spans="4:68" ht="15" thickBot="1" x14ac:dyDescent="0.25">
      <c r="D149" s="236" t="s">
        <v>166</v>
      </c>
      <c r="E149" s="135" t="str">
        <f>$E$29</f>
        <v>Total Active</v>
      </c>
      <c r="F149" s="126">
        <f t="shared" ref="F149:G153" ca="1" si="1036">IFERROR(1 - (F87 / F77), 0)</f>
        <v>0.22439228671541167</v>
      </c>
      <c r="G149" s="112">
        <f t="shared" ca="1" si="1036"/>
        <v>0.20085473456966907</v>
      </c>
      <c r="H149" s="113">
        <f t="shared" ref="H149:H153" ca="1" si="1037">IF(F$9 = 0, 0, IFERROR((F149 - G149) * 10000, 0))</f>
        <v>235.37552145742603</v>
      </c>
      <c r="I149" s="88"/>
      <c r="J149" s="126">
        <f ca="1">IFERROR(1 - (J87 / J77), 0)</f>
        <v>0.26048883745383555</v>
      </c>
      <c r="K149" s="112">
        <f ca="1">IFERROR(1 - (K87 / K77), 0)</f>
        <v>0.22437236345953515</v>
      </c>
      <c r="L149" s="113">
        <f t="shared" ref="L149:L153" ca="1" si="1038">IF(J$9 = 0, 0, IFERROR((J149 - K149) * 10000, 0))</f>
        <v>361.16473994300401</v>
      </c>
      <c r="M149" s="88"/>
      <c r="N149" s="126">
        <f ca="1">IFERROR(1 - (N87 / N77), 0)</f>
        <v>0.26048883745383566</v>
      </c>
      <c r="O149" s="112">
        <f ca="1">IFERROR(1 - (O87 / O77), 0)</f>
        <v>0.22437236345953537</v>
      </c>
      <c r="P149" s="113">
        <f t="shared" ref="P149:P153" ca="1" si="1039">IF(N$9 = 0, 0, IFERROR((N149 - O149) * 10000, 0))</f>
        <v>361.16473994300293</v>
      </c>
      <c r="Q149" s="88"/>
      <c r="R149" s="126">
        <f ca="1">IFERROR(1 - (R87 / R77), 0)</f>
        <v>0.23368785246307877</v>
      </c>
      <c r="S149" s="112">
        <f ca="1">IFERROR(1 - (S87 / S77), 0)</f>
        <v>0.17521128105325945</v>
      </c>
      <c r="T149" s="113">
        <f t="shared" ref="T149:T153" ca="1" si="1040">IF(R$9 = 0, 0, IFERROR((R149 - S149) * 10000, 0))</f>
        <v>584.76571409819326</v>
      </c>
      <c r="U149" s="126">
        <f ca="1">IFERROR(1 - (U87 / U77), 0)</f>
        <v>0.23081818004397914</v>
      </c>
      <c r="V149" s="112">
        <f ca="1">IFERROR(1 - (V87 / V77), 0)</f>
        <v>0.20543090314044976</v>
      </c>
      <c r="W149" s="113">
        <f t="shared" ref="W149:W153" ca="1" si="1041">IF(U$9 = 0, 0, IFERROR((U149 - V149) * 10000, 0))</f>
        <v>253.87276903529377</v>
      </c>
      <c r="X149" s="126">
        <f ca="1">IFERROR(1 - (X87 / X77), 0)</f>
        <v>0.25370901811661239</v>
      </c>
      <c r="Y149" s="112">
        <f ca="1">IFERROR(1 - (Y87 / Y77), 0)</f>
        <v>0.22168244654270197</v>
      </c>
      <c r="Z149" s="113">
        <f t="shared" ref="Z149:Z153" ca="1" si="1042">IF(X$9 = 0, 0, IFERROR((X149 - Y149) * 10000, 0))</f>
        <v>320.26571573910422</v>
      </c>
      <c r="AA149" s="126">
        <f ca="1">IFERROR(1 - (AA87 / AA77), 0)</f>
        <v>0.32157230485665478</v>
      </c>
      <c r="AB149" s="112">
        <f ca="1">IFERROR(1 - (AB87 / AB77), 0)</f>
        <v>0.29099491847782766</v>
      </c>
      <c r="AC149" s="113">
        <f t="shared" ref="AC149:AC153" ca="1" si="1043">IF(AA$9 = 0, 0, IFERROR((AA149 - AB149) * 10000, 0))</f>
        <v>305.77386378827123</v>
      </c>
      <c r="AD149" s="88"/>
      <c r="AE149" s="126">
        <f ca="1">IFERROR(1 - (AE87 / AE77), 0)</f>
        <v>0.20967310266152483</v>
      </c>
      <c r="AF149" s="112">
        <f ca="1">IFERROR(1 - (AF87 / AF77), 0)</f>
        <v>0.17903615677483953</v>
      </c>
      <c r="AG149" s="113">
        <f t="shared" ref="AG149:AG153" ca="1" si="1044">IF(AE$9 = 0, 0, IFERROR((AE149 - AF149) * 10000, 0))</f>
        <v>306.36945886685305</v>
      </c>
      <c r="AH149" s="126">
        <f ca="1">IFERROR(1 - (AH87 / AH77), 0)</f>
        <v>0.24492355215418538</v>
      </c>
      <c r="AI149" s="112">
        <f ca="1">IFERROR(1 - (AI87 / AI77), 0)</f>
        <v>0.2007860050127851</v>
      </c>
      <c r="AJ149" s="113">
        <f t="shared" ref="AJ149:AJ153" ca="1" si="1045">IF(AH$9 = 0, 0, IFERROR((AH149 - AI149) * 10000, 0))</f>
        <v>441.37547141400279</v>
      </c>
      <c r="AK149" s="126">
        <f ca="1">IFERROR(1 - (AK87 / AK77), 0)</f>
        <v>0.23541907482108027</v>
      </c>
      <c r="AL149" s="112">
        <f ca="1">IFERROR(1 - (AL87 / AL77), 0)</f>
        <v>0.13814043124950171</v>
      </c>
      <c r="AM149" s="113">
        <f t="shared" ref="AM149:AM153" ca="1" si="1046">IF(AK$9 = 0, 0, IFERROR((AK149 - AL149) * 10000, 0))</f>
        <v>972.78643571578561</v>
      </c>
      <c r="AN149" s="126">
        <f ca="1">IFERROR(1 - (AN87 / AN77), 0)</f>
        <v>0.22867859535493062</v>
      </c>
      <c r="AO149" s="112">
        <f ca="1">IFERROR(1 - (AO87 / AO77), 0)</f>
        <v>0.1961366735849559</v>
      </c>
      <c r="AP149" s="113">
        <f t="shared" ref="AP149:AP153" ca="1" si="1047">IF(AN$9 = 0, 0, IFERROR((AN149 - AO149) * 10000, 0))</f>
        <v>325.41921769974726</v>
      </c>
      <c r="AQ149" s="126">
        <f ca="1">IFERROR(1 - (AQ87 / AQ77), 0)</f>
        <v>0.23491480466586301</v>
      </c>
      <c r="AR149" s="112">
        <f ca="1">IFERROR(1 - (AR87 / AR77), 0)</f>
        <v>0.21624120307294792</v>
      </c>
      <c r="AS149" s="113">
        <f t="shared" ref="AS149:AS153" ca="1" si="1048">IF(AQ$9 = 0, 0, IFERROR((AQ149 - AR149) * 10000, 0))</f>
        <v>186.73601592915091</v>
      </c>
      <c r="AT149" s="126">
        <f ca="1">IFERROR(1 - (AT87 / AT77), 0)</f>
        <v>0.22778876989116237</v>
      </c>
      <c r="AU149" s="112">
        <f ca="1">IFERROR(1 - (AU87 / AU77), 0)</f>
        <v>0.20254072739394047</v>
      </c>
      <c r="AV149" s="113">
        <f t="shared" ref="AV149:AV153" ca="1" si="1049">IF(AT$9 = 0, 0, IFERROR((AT149 - AU149) * 10000, 0))</f>
        <v>252.480424972219</v>
      </c>
      <c r="AW149" s="126">
        <f ca="1">IFERROR(1 - (AW87 / AW77), 0)</f>
        <v>0.23803073278443454</v>
      </c>
      <c r="AX149" s="112">
        <f ca="1">IFERROR(1 - (AX87 / AX77), 0)</f>
        <v>0.21444463256596913</v>
      </c>
      <c r="AY149" s="113">
        <f t="shared" ref="AY149:AY153" ca="1" si="1050">IF(AW$9 = 0, 0, IFERROR((AW149 - AX149) * 10000, 0))</f>
        <v>235.86100218465413</v>
      </c>
      <c r="AZ149" s="126">
        <f ca="1">IFERROR(1 - (AZ87 / AZ77), 0)</f>
        <v>0.25527657064657994</v>
      </c>
      <c r="BA149" s="112">
        <f ca="1">IFERROR(1 - (BA87 / BA77), 0)</f>
        <v>0.2306818888658585</v>
      </c>
      <c r="BB149" s="113">
        <f t="shared" ref="BB149:BB153" ca="1" si="1051">IF(AZ$9 = 0, 0, IFERROR((AZ149 - BA149) * 10000, 0))</f>
        <v>245.94681780721439</v>
      </c>
      <c r="BC149" s="126">
        <f ca="1">IFERROR(1 - (BC87 / BC77), 0)</f>
        <v>0.26409944963465659</v>
      </c>
      <c r="BD149" s="112">
        <f ca="1">IFERROR(1 - (BD87 / BD77), 0)</f>
        <v>0.21668954393477313</v>
      </c>
      <c r="BE149" s="113">
        <f t="shared" ref="BE149:BE153" ca="1" si="1052">IF(BC$9 = 0, 0, IFERROR((BC149 - BD149) * 10000, 0))</f>
        <v>474.09905699883461</v>
      </c>
      <c r="BF149" s="126">
        <f ca="1">IFERROR(1 - (BF87 / BF77), 0)</f>
        <v>0.28476430183451917</v>
      </c>
      <c r="BG149" s="112">
        <f ca="1">IFERROR(1 - (BG87 / BG77), 0)</f>
        <v>0.26054642988674237</v>
      </c>
      <c r="BH149" s="113">
        <f t="shared" ref="BH149:BH153" ca="1" si="1053">IF(BF$9 = 0, 0, IFERROR((BF149 - BG149) * 10000, 0))</f>
        <v>242.17871947776803</v>
      </c>
      <c r="BI149" s="126">
        <f ca="1">IFERROR(1 - (BI87 / BI77), 0)</f>
        <v>0.35214379874052004</v>
      </c>
      <c r="BJ149" s="112">
        <f ca="1">IFERROR(1 - (BJ87 / BJ77), 0)</f>
        <v>0.31894829394555835</v>
      </c>
      <c r="BK149" s="113">
        <f t="shared" ref="BK149:BK153" ca="1" si="1054">IF(BI$9 = 0, 0, IFERROR((BI149 - BJ149) * 10000, 0))</f>
        <v>331.95504794961693</v>
      </c>
      <c r="BL149" s="126">
        <f ca="1">IFERROR(1 - (BL87 / BL77), 0)</f>
        <v>0.31918059780922281</v>
      </c>
      <c r="BM149" s="112">
        <f ca="1">IFERROR(1 - (BM87 / BM77), 0)</f>
        <v>0.29012283830550545</v>
      </c>
      <c r="BN149" s="113">
        <f t="shared" ref="BN149:BN153" ca="1" si="1055">IF(BL$9 = 0, 0, IFERROR((BL149 - BM149) * 10000, 0))</f>
        <v>290.57759503717364</v>
      </c>
      <c r="BO149" s="158" t="str">
        <f t="shared" ref="BO149:BO153" si="1056">E149</f>
        <v>Total Active</v>
      </c>
      <c r="BP149" s="248" t="str">
        <f>$D149</f>
        <v>DISCOUNT %</v>
      </c>
    </row>
    <row r="150" spans="4:68" ht="15" thickTop="1" x14ac:dyDescent="0.2">
      <c r="D150" s="237"/>
      <c r="E150" s="136" t="str">
        <f>$E$30</f>
        <v>Elite</v>
      </c>
      <c r="F150" s="127">
        <f t="shared" ca="1" si="1036"/>
        <v>0.22090345489405205</v>
      </c>
      <c r="G150" s="105">
        <f t="shared" ca="1" si="1036"/>
        <v>0.19715303739634893</v>
      </c>
      <c r="H150" s="106">
        <f t="shared" ca="1" si="1037"/>
        <v>237.50417497703125</v>
      </c>
      <c r="I150" s="88"/>
      <c r="J150" s="127">
        <f t="shared" ref="J150:K153" ca="1" si="1057">IFERROR(1 - (J88 / J78), 0)</f>
        <v>0.25975277435668653</v>
      </c>
      <c r="K150" s="105">
        <f t="shared" ca="1" si="1057"/>
        <v>0.22070000578141424</v>
      </c>
      <c r="L150" s="106">
        <f t="shared" ca="1" si="1038"/>
        <v>390.5276857527229</v>
      </c>
      <c r="M150" s="88"/>
      <c r="N150" s="127">
        <f t="shared" ref="N150:O153" ca="1" si="1058">IFERROR(1 - (N88 / N78), 0)</f>
        <v>0.25975277435668653</v>
      </c>
      <c r="O150" s="105">
        <f t="shared" ca="1" si="1058"/>
        <v>0.22070000578141424</v>
      </c>
      <c r="P150" s="106">
        <f t="shared" ca="1" si="1039"/>
        <v>390.5276857527229</v>
      </c>
      <c r="Q150" s="88"/>
      <c r="R150" s="127">
        <f t="shared" ref="R150:S153" ca="1" si="1059">IFERROR(1 - (R88 / R78), 0)</f>
        <v>0.22773495822788592</v>
      </c>
      <c r="S150" s="105">
        <f t="shared" ca="1" si="1059"/>
        <v>0.16399445637710142</v>
      </c>
      <c r="T150" s="106">
        <f t="shared" ca="1" si="1040"/>
        <v>637.40501850784506</v>
      </c>
      <c r="U150" s="127">
        <f t="shared" ref="U150:V153" ca="1" si="1060">IFERROR(1 - (U88 / U78), 0)</f>
        <v>0.22441809291341908</v>
      </c>
      <c r="V150" s="105">
        <f t="shared" ca="1" si="1060"/>
        <v>0.19862046712364656</v>
      </c>
      <c r="W150" s="106">
        <f t="shared" ca="1" si="1041"/>
        <v>257.97625789772513</v>
      </c>
      <c r="X150" s="127">
        <f t="shared" ref="X150:Y153" ca="1" si="1061">IFERROR(1 - (X88 / X78), 0)</f>
        <v>0.24595110610252202</v>
      </c>
      <c r="Y150" s="105">
        <f t="shared" ca="1" si="1061"/>
        <v>0.21200758869446334</v>
      </c>
      <c r="Z150" s="106">
        <f t="shared" ca="1" si="1042"/>
        <v>339.43517408058676</v>
      </c>
      <c r="AA150" s="127">
        <f t="shared" ref="AA150:AB153" ca="1" si="1062">IFERROR(1 - (AA88 / AA78), 0)</f>
        <v>0.31684022596951833</v>
      </c>
      <c r="AB150" s="105">
        <f t="shared" ca="1" si="1062"/>
        <v>0.28610930693141523</v>
      </c>
      <c r="AC150" s="106">
        <f t="shared" ca="1" si="1043"/>
        <v>307.30919038103099</v>
      </c>
      <c r="AD150" s="88"/>
      <c r="AE150" s="127">
        <f t="shared" ref="AE150:AF153" ca="1" si="1063">IFERROR(1 - (AE88 / AE78), 0)</f>
        <v>0.1720610561538809</v>
      </c>
      <c r="AF150" s="105">
        <f t="shared" ca="1" si="1063"/>
        <v>0.14264195915925193</v>
      </c>
      <c r="AG150" s="106">
        <f t="shared" ca="1" si="1044"/>
        <v>294.19096994628967</v>
      </c>
      <c r="AH150" s="127">
        <f t="shared" ref="AH150:AI153" ca="1" si="1064">IFERROR(1 - (AH88 / AH78), 0)</f>
        <v>0.23846548504133502</v>
      </c>
      <c r="AI150" s="105">
        <f t="shared" ca="1" si="1064"/>
        <v>0.18671779810548517</v>
      </c>
      <c r="AJ150" s="106">
        <f t="shared" ca="1" si="1045"/>
        <v>517.47686935849856</v>
      </c>
      <c r="AK150" s="127">
        <f t="shared" ref="AK150:AL153" ca="1" si="1065">IFERROR(1 - (AK88 / AK78), 0)</f>
        <v>0.21763777965312037</v>
      </c>
      <c r="AL150" s="105">
        <f t="shared" ca="1" si="1065"/>
        <v>0.12585328769914383</v>
      </c>
      <c r="AM150" s="106">
        <f t="shared" ca="1" si="1046"/>
        <v>917.84491953976533</v>
      </c>
      <c r="AN150" s="127">
        <f t="shared" ref="AN150:AO153" ca="1" si="1066">IFERROR(1 - (AN88 / AN78), 0)</f>
        <v>0.2069086918378209</v>
      </c>
      <c r="AO150" s="105">
        <f t="shared" ca="1" si="1066"/>
        <v>0.17397612465609025</v>
      </c>
      <c r="AP150" s="106">
        <f t="shared" ca="1" si="1047"/>
        <v>329.32567181730656</v>
      </c>
      <c r="AQ150" s="127">
        <f t="shared" ref="AQ150:AR153" ca="1" si="1067">IFERROR(1 - (AQ88 / AQ78), 0)</f>
        <v>0.22667398817017748</v>
      </c>
      <c r="AR150" s="105">
        <f t="shared" ca="1" si="1067"/>
        <v>0.2040033536917043</v>
      </c>
      <c r="AS150" s="106">
        <f t="shared" ca="1" si="1048"/>
        <v>226.70634478473173</v>
      </c>
      <c r="AT150" s="127">
        <f t="shared" ref="AT150:AU153" ca="1" si="1068">IFERROR(1 - (AT88 / AT78), 0)</f>
        <v>0.19983617402248721</v>
      </c>
      <c r="AU150" s="105">
        <f t="shared" ca="1" si="1068"/>
        <v>0.18774171257767991</v>
      </c>
      <c r="AV150" s="106">
        <f t="shared" ca="1" si="1049"/>
        <v>120.94461444807303</v>
      </c>
      <c r="AW150" s="127">
        <f t="shared" ref="AW150:AX153" ca="1" si="1069">IFERROR(1 - (AW88 / AW78), 0)</f>
        <v>0.21302609498226144</v>
      </c>
      <c r="AX150" s="105">
        <f t="shared" ca="1" si="1069"/>
        <v>0.19956766717223651</v>
      </c>
      <c r="AY150" s="106">
        <f t="shared" ca="1" si="1050"/>
        <v>134.58427810024932</v>
      </c>
      <c r="AZ150" s="127">
        <f t="shared" ref="AZ150:BA153" ca="1" si="1070">IFERROR(1 - (AZ88 / AZ78), 0)</f>
        <v>0.23183943260952278</v>
      </c>
      <c r="BA150" s="105">
        <f t="shared" ca="1" si="1070"/>
        <v>0.20808988126850092</v>
      </c>
      <c r="BB150" s="106">
        <f t="shared" ca="1" si="1051"/>
        <v>237.49551341021856</v>
      </c>
      <c r="BC150" s="127">
        <f t="shared" ref="BC150:BD153" ca="1" si="1071">IFERROR(1 - (BC88 / BC78), 0)</f>
        <v>0.25089581252978388</v>
      </c>
      <c r="BD150" s="105">
        <f t="shared" ca="1" si="1071"/>
        <v>0.19937804550166149</v>
      </c>
      <c r="BE150" s="106">
        <f t="shared" ca="1" si="1052"/>
        <v>515.17767028122387</v>
      </c>
      <c r="BF150" s="127">
        <f t="shared" ref="BF150:BG153" ca="1" si="1072">IFERROR(1 - (BF88 / BF78), 0)</f>
        <v>0.26927759558595021</v>
      </c>
      <c r="BG150" s="105">
        <f t="shared" ca="1" si="1072"/>
        <v>0.25032901900245319</v>
      </c>
      <c r="BH150" s="106">
        <f t="shared" ca="1" si="1053"/>
        <v>189.48576583497024</v>
      </c>
      <c r="BI150" s="127">
        <f t="shared" ref="BI150:BJ153" ca="1" si="1073">IFERROR(1 - (BI88 / BI78), 0)</f>
        <v>0.35213496578417369</v>
      </c>
      <c r="BJ150" s="105">
        <f t="shared" ca="1" si="1073"/>
        <v>0.31557891172390251</v>
      </c>
      <c r="BK150" s="106">
        <f t="shared" ca="1" si="1054"/>
        <v>365.5605406027118</v>
      </c>
      <c r="BL150" s="127">
        <f t="shared" ref="BL150:BM153" ca="1" si="1074">IFERROR(1 - (BL88 / BL78), 0)</f>
        <v>0.28522438154714125</v>
      </c>
      <c r="BM150" s="105">
        <f t="shared" ca="1" si="1074"/>
        <v>0.2553128603563346</v>
      </c>
      <c r="BN150" s="106">
        <f t="shared" ca="1" si="1055"/>
        <v>299.11521190806644</v>
      </c>
      <c r="BO150" s="152" t="str">
        <f t="shared" si="1056"/>
        <v>Elite</v>
      </c>
      <c r="BP150" s="249"/>
    </row>
    <row r="151" spans="4:68" x14ac:dyDescent="0.2">
      <c r="D151" s="237"/>
      <c r="E151" s="79" t="str">
        <f>$E$31</f>
        <v>High Value</v>
      </c>
      <c r="F151" s="28">
        <f t="shared" ca="1" si="1036"/>
        <v>0.22205655233708832</v>
      </c>
      <c r="G151" s="10">
        <f t="shared" ca="1" si="1036"/>
        <v>0.19895602275532598</v>
      </c>
      <c r="H151" s="18">
        <f t="shared" ca="1" si="1037"/>
        <v>231.00529581762342</v>
      </c>
      <c r="I151" s="88"/>
      <c r="J151" s="28">
        <f t="shared" ca="1" si="1057"/>
        <v>0.25729108554901448</v>
      </c>
      <c r="K151" s="10">
        <f t="shared" ca="1" si="1057"/>
        <v>0.22214532588980518</v>
      </c>
      <c r="L151" s="18">
        <f t="shared" ca="1" si="1038"/>
        <v>351.45759659209295</v>
      </c>
      <c r="M151" s="88"/>
      <c r="N151" s="28">
        <f t="shared" ca="1" si="1058"/>
        <v>0.25729108554901448</v>
      </c>
      <c r="O151" s="10">
        <f t="shared" ca="1" si="1058"/>
        <v>0.22214532588980518</v>
      </c>
      <c r="P151" s="18">
        <f t="shared" ca="1" si="1039"/>
        <v>351.45759659209295</v>
      </c>
      <c r="Q151" s="88"/>
      <c r="R151" s="28">
        <f t="shared" ca="1" si="1059"/>
        <v>0.22949176745549149</v>
      </c>
      <c r="S151" s="10">
        <f t="shared" ca="1" si="1059"/>
        <v>0.17011660996396083</v>
      </c>
      <c r="T151" s="18">
        <f t="shared" ca="1" si="1040"/>
        <v>593.75157491530661</v>
      </c>
      <c r="U151" s="28">
        <f t="shared" ca="1" si="1060"/>
        <v>0.22627900370063558</v>
      </c>
      <c r="V151" s="10">
        <f t="shared" ca="1" si="1060"/>
        <v>0.2017459353983746</v>
      </c>
      <c r="W151" s="18">
        <f t="shared" ca="1" si="1041"/>
        <v>245.33068302260986</v>
      </c>
      <c r="X151" s="28">
        <f t="shared" ca="1" si="1061"/>
        <v>0.24927355438900833</v>
      </c>
      <c r="Y151" s="10">
        <f t="shared" ca="1" si="1061"/>
        <v>0.21824176963719044</v>
      </c>
      <c r="Z151" s="18">
        <f t="shared" ca="1" si="1042"/>
        <v>310.31784751817895</v>
      </c>
      <c r="AA151" s="28">
        <f t="shared" ca="1" si="1062"/>
        <v>0.31932721949351761</v>
      </c>
      <c r="AB151" s="10">
        <f t="shared" ca="1" si="1062"/>
        <v>0.28859739915781024</v>
      </c>
      <c r="AC151" s="18">
        <f t="shared" ca="1" si="1043"/>
        <v>307.2982033570737</v>
      </c>
      <c r="AD151" s="88"/>
      <c r="AE151" s="28">
        <f t="shared" ca="1" si="1063"/>
        <v>0.19250126792229327</v>
      </c>
      <c r="AF151" s="10">
        <f t="shared" ca="1" si="1063"/>
        <v>0.16400422881952204</v>
      </c>
      <c r="AG151" s="18">
        <f t="shared" ca="1" si="1044"/>
        <v>284.97039102771237</v>
      </c>
      <c r="AH151" s="28">
        <f t="shared" ca="1" si="1064"/>
        <v>0.24328175433556409</v>
      </c>
      <c r="AI151" s="10">
        <f t="shared" ca="1" si="1064"/>
        <v>0.19886719733855862</v>
      </c>
      <c r="AJ151" s="18">
        <f t="shared" ca="1" si="1045"/>
        <v>444.14556997005474</v>
      </c>
      <c r="AK151" s="28">
        <f t="shared" ca="1" si="1065"/>
        <v>0.23112660648265493</v>
      </c>
      <c r="AL151" s="10">
        <f t="shared" ca="1" si="1065"/>
        <v>0.13047023514962885</v>
      </c>
      <c r="AM151" s="18">
        <f t="shared" ca="1" si="1046"/>
        <v>1006.5637133302607</v>
      </c>
      <c r="AN151" s="28">
        <f t="shared" ca="1" si="1066"/>
        <v>0.22212729691101785</v>
      </c>
      <c r="AO151" s="10">
        <f t="shared" ca="1" si="1066"/>
        <v>0.19158775211918799</v>
      </c>
      <c r="AP151" s="18">
        <f t="shared" ca="1" si="1047"/>
        <v>305.39544791829854</v>
      </c>
      <c r="AQ151" s="28">
        <f t="shared" ca="1" si="1067"/>
        <v>0.23067217353669422</v>
      </c>
      <c r="AR151" s="10">
        <f t="shared" ca="1" si="1067"/>
        <v>0.21252159797181291</v>
      </c>
      <c r="AS151" s="18">
        <f t="shared" ca="1" si="1048"/>
        <v>181.50575564881311</v>
      </c>
      <c r="AT151" s="28">
        <f t="shared" ca="1" si="1068"/>
        <v>0.21654357131619728</v>
      </c>
      <c r="AU151" s="10">
        <f t="shared" ca="1" si="1068"/>
        <v>0.19435050313296653</v>
      </c>
      <c r="AV151" s="18">
        <f t="shared" ca="1" si="1049"/>
        <v>221.93068183230747</v>
      </c>
      <c r="AW151" s="28">
        <f t="shared" ca="1" si="1069"/>
        <v>0.23014075156410829</v>
      </c>
      <c r="AX151" s="10">
        <f t="shared" ca="1" si="1069"/>
        <v>0.21132478516438047</v>
      </c>
      <c r="AY151" s="18">
        <f t="shared" ca="1" si="1050"/>
        <v>188.15966399727824</v>
      </c>
      <c r="AZ151" s="28">
        <f t="shared" ca="1" si="1070"/>
        <v>0.24931292430481689</v>
      </c>
      <c r="BA151" s="10">
        <f t="shared" ca="1" si="1070"/>
        <v>0.22513106860551857</v>
      </c>
      <c r="BB151" s="18">
        <f t="shared" ca="1" si="1051"/>
        <v>241.81855699298316</v>
      </c>
      <c r="BC151" s="28">
        <f t="shared" ca="1" si="1071"/>
        <v>0.26055237009170629</v>
      </c>
      <c r="BD151" s="10">
        <f t="shared" ca="1" si="1071"/>
        <v>0.21248628124771851</v>
      </c>
      <c r="BE151" s="18">
        <f t="shared" ca="1" si="1052"/>
        <v>480.66088843987774</v>
      </c>
      <c r="BF151" s="28">
        <f t="shared" ca="1" si="1072"/>
        <v>0.28094693899914602</v>
      </c>
      <c r="BG151" s="10">
        <f t="shared" ca="1" si="1072"/>
        <v>0.25934514767045791</v>
      </c>
      <c r="BH151" s="18">
        <f t="shared" ca="1" si="1053"/>
        <v>216.01791328688114</v>
      </c>
      <c r="BI151" s="28">
        <f t="shared" ca="1" si="1073"/>
        <v>0.35071046060479993</v>
      </c>
      <c r="BJ151" s="10">
        <f t="shared" ca="1" si="1073"/>
        <v>0.31749624009507349</v>
      </c>
      <c r="BK151" s="18">
        <f t="shared" ca="1" si="1054"/>
        <v>332.14220509726442</v>
      </c>
      <c r="BL151" s="28">
        <f t="shared" ca="1" si="1074"/>
        <v>0.30857084356670561</v>
      </c>
      <c r="BM151" s="10">
        <f t="shared" ca="1" si="1074"/>
        <v>0.28148171086018825</v>
      </c>
      <c r="BN151" s="18">
        <f t="shared" ca="1" si="1055"/>
        <v>270.89132706517358</v>
      </c>
      <c r="BO151" s="159" t="str">
        <f t="shared" si="1056"/>
        <v>High Value</v>
      </c>
      <c r="BP151" s="249"/>
    </row>
    <row r="152" spans="4:68" x14ac:dyDescent="0.2">
      <c r="D152" s="238"/>
      <c r="E152" s="79" t="str">
        <f>$E$32</f>
        <v>Opportunity</v>
      </c>
      <c r="F152" s="28">
        <f t="shared" ca="1" si="1036"/>
        <v>0.23732791624052452</v>
      </c>
      <c r="G152" s="10">
        <f t="shared" ca="1" si="1036"/>
        <v>0.21366114109805268</v>
      </c>
      <c r="H152" s="18">
        <f t="shared" ca="1" si="1037"/>
        <v>236.6677514247184</v>
      </c>
      <c r="I152" s="88"/>
      <c r="J152" s="28">
        <f t="shared" ca="1" si="1057"/>
        <v>0.2691199920145716</v>
      </c>
      <c r="K152" s="10">
        <f t="shared" ca="1" si="1057"/>
        <v>0.23744979433154734</v>
      </c>
      <c r="L152" s="18">
        <f t="shared" ca="1" si="1038"/>
        <v>316.70197683024259</v>
      </c>
      <c r="M152" s="88"/>
      <c r="N152" s="28">
        <f t="shared" ca="1" si="1058"/>
        <v>0.26912012876469382</v>
      </c>
      <c r="O152" s="10">
        <f t="shared" ca="1" si="1058"/>
        <v>0.23745156760651398</v>
      </c>
      <c r="P152" s="18">
        <f t="shared" ca="1" si="1039"/>
        <v>316.68561158179841</v>
      </c>
      <c r="Q152" s="88"/>
      <c r="R152" s="28">
        <f t="shared" ca="1" si="1059"/>
        <v>0.2444270480599704</v>
      </c>
      <c r="S152" s="10">
        <f t="shared" ca="1" si="1059"/>
        <v>0.19240650766482459</v>
      </c>
      <c r="T152" s="18">
        <f t="shared" ca="1" si="1040"/>
        <v>520.20540395145804</v>
      </c>
      <c r="U152" s="28">
        <f t="shared" ca="1" si="1060"/>
        <v>0.24312022497369401</v>
      </c>
      <c r="V152" s="10">
        <f t="shared" ca="1" si="1060"/>
        <v>0.21758550446824998</v>
      </c>
      <c r="W152" s="18">
        <f t="shared" ca="1" si="1041"/>
        <v>255.34720505444031</v>
      </c>
      <c r="X152" s="28">
        <f t="shared" ca="1" si="1061"/>
        <v>0.26797612406275362</v>
      </c>
      <c r="Y152" s="10">
        <f t="shared" ca="1" si="1061"/>
        <v>0.23720029246491159</v>
      </c>
      <c r="Z152" s="18">
        <f t="shared" ca="1" si="1042"/>
        <v>307.75831597842028</v>
      </c>
      <c r="AA152" s="28">
        <f t="shared" ca="1" si="1062"/>
        <v>0.32915148469005617</v>
      </c>
      <c r="AB152" s="10">
        <f t="shared" ca="1" si="1062"/>
        <v>0.30048478539096091</v>
      </c>
      <c r="AC152" s="18">
        <f t="shared" ca="1" si="1043"/>
        <v>286.66699299095268</v>
      </c>
      <c r="AD152" s="88"/>
      <c r="AE152" s="28">
        <f t="shared" ca="1" si="1063"/>
        <v>0.24267845702346946</v>
      </c>
      <c r="AF152" s="10">
        <f t="shared" ca="1" si="1063"/>
        <v>0.20937178420687164</v>
      </c>
      <c r="AG152" s="18">
        <f t="shared" ca="1" si="1044"/>
        <v>333.06672816597825</v>
      </c>
      <c r="AH152" s="28">
        <f t="shared" ca="1" si="1064"/>
        <v>0.25310858247498003</v>
      </c>
      <c r="AI152" s="10">
        <f t="shared" ca="1" si="1064"/>
        <v>0.21728758759182809</v>
      </c>
      <c r="AJ152" s="18">
        <f t="shared" ca="1" si="1045"/>
        <v>358.20994883151934</v>
      </c>
      <c r="AK152" s="28">
        <f t="shared" ca="1" si="1065"/>
        <v>0.2543049509535642</v>
      </c>
      <c r="AL152" s="10">
        <f t="shared" ca="1" si="1065"/>
        <v>0.15226998396052582</v>
      </c>
      <c r="AM152" s="18">
        <f t="shared" ca="1" si="1046"/>
        <v>1020.3496699303838</v>
      </c>
      <c r="AN152" s="28">
        <f t="shared" ca="1" si="1066"/>
        <v>0.25278900424907802</v>
      </c>
      <c r="AO152" s="10">
        <f t="shared" ca="1" si="1066"/>
        <v>0.22319278712192336</v>
      </c>
      <c r="AP152" s="18">
        <f t="shared" ca="1" si="1047"/>
        <v>295.96217127154654</v>
      </c>
      <c r="AQ152" s="28">
        <f t="shared" ca="1" si="1067"/>
        <v>0.24441745827847172</v>
      </c>
      <c r="AR152" s="10">
        <f t="shared" ca="1" si="1067"/>
        <v>0.22800654479935212</v>
      </c>
      <c r="AS152" s="18">
        <f t="shared" ca="1" si="1048"/>
        <v>164.10913479119606</v>
      </c>
      <c r="AT152" s="28">
        <f t="shared" ca="1" si="1068"/>
        <v>0.25406096216088769</v>
      </c>
      <c r="AU152" s="10">
        <f t="shared" ca="1" si="1068"/>
        <v>0.2196215674943196</v>
      </c>
      <c r="AV152" s="18">
        <f t="shared" ca="1" si="1049"/>
        <v>344.39394666568091</v>
      </c>
      <c r="AW152" s="28">
        <f t="shared" ca="1" si="1069"/>
        <v>0.25949559246393616</v>
      </c>
      <c r="AX152" s="10">
        <f t="shared" ca="1" si="1069"/>
        <v>0.22950521481370545</v>
      </c>
      <c r="AY152" s="18">
        <f t="shared" ca="1" si="1050"/>
        <v>299.90377650230715</v>
      </c>
      <c r="AZ152" s="28">
        <f t="shared" ca="1" si="1070"/>
        <v>0.27905049639899282</v>
      </c>
      <c r="BA152" s="10">
        <f t="shared" ca="1" si="1070"/>
        <v>0.25456873297851101</v>
      </c>
      <c r="BB152" s="18">
        <f t="shared" ca="1" si="1051"/>
        <v>244.81763420481806</v>
      </c>
      <c r="BC152" s="28">
        <f t="shared" ca="1" si="1071"/>
        <v>0.2774089951438321</v>
      </c>
      <c r="BD152" s="10">
        <f t="shared" ca="1" si="1071"/>
        <v>0.23408790840510518</v>
      </c>
      <c r="BE152" s="18">
        <f t="shared" ca="1" si="1052"/>
        <v>433.21086738726922</v>
      </c>
      <c r="BF152" s="28">
        <f t="shared" ca="1" si="1072"/>
        <v>0.29875711132280092</v>
      </c>
      <c r="BG152" s="10">
        <f t="shared" ca="1" si="1072"/>
        <v>0.27173470877295769</v>
      </c>
      <c r="BH152" s="18">
        <f t="shared" ca="1" si="1053"/>
        <v>270.2240254984323</v>
      </c>
      <c r="BI152" s="28">
        <f t="shared" ca="1" si="1073"/>
        <v>0.35461003906490396</v>
      </c>
      <c r="BJ152" s="10">
        <f t="shared" ca="1" si="1073"/>
        <v>0.32376471423998143</v>
      </c>
      <c r="BK152" s="18">
        <f t="shared" ca="1" si="1054"/>
        <v>308.45324824922528</v>
      </c>
      <c r="BL152" s="28">
        <f t="shared" ca="1" si="1074"/>
        <v>0.34677898998564538</v>
      </c>
      <c r="BM152" s="10">
        <f t="shared" ca="1" si="1074"/>
        <v>0.31924594490309666</v>
      </c>
      <c r="BN152" s="18">
        <f t="shared" ca="1" si="1055"/>
        <v>275.33045082548722</v>
      </c>
      <c r="BO152" s="159" t="str">
        <f t="shared" si="1056"/>
        <v>Opportunity</v>
      </c>
      <c r="BP152" s="250"/>
    </row>
    <row r="153" spans="4:68" x14ac:dyDescent="0.2">
      <c r="D153" s="239"/>
      <c r="E153" s="78" t="str">
        <f>$E$33</f>
        <v>Marginal</v>
      </c>
      <c r="F153" s="30">
        <f t="shared" ca="1" si="1036"/>
        <v>0.25873661076104837</v>
      </c>
      <c r="G153" s="14">
        <f t="shared" ca="1" si="1036"/>
        <v>0.23067043681214261</v>
      </c>
      <c r="H153" s="19">
        <f t="shared" ca="1" si="1037"/>
        <v>280.6617394890576</v>
      </c>
      <c r="I153" s="88"/>
      <c r="J153" s="30">
        <f t="shared" ca="1" si="1057"/>
        <v>0.29136914653136736</v>
      </c>
      <c r="K153" s="14">
        <f t="shared" ca="1" si="1057"/>
        <v>0.25866965637745343</v>
      </c>
      <c r="L153" s="19">
        <f t="shared" ca="1" si="1038"/>
        <v>326.99490153913933</v>
      </c>
      <c r="M153" s="88"/>
      <c r="N153" s="30">
        <f t="shared" ca="1" si="1058"/>
        <v>0.29136701509482055</v>
      </c>
      <c r="O153" s="14">
        <f t="shared" ca="1" si="1058"/>
        <v>0.25865837311948869</v>
      </c>
      <c r="P153" s="19">
        <f t="shared" ca="1" si="1039"/>
        <v>327.08641975331852</v>
      </c>
      <c r="Q153" s="88"/>
      <c r="R153" s="30">
        <f t="shared" ca="1" si="1059"/>
        <v>0.25888747121816302</v>
      </c>
      <c r="S153" s="14">
        <f t="shared" ca="1" si="1059"/>
        <v>0.20997937944194278</v>
      </c>
      <c r="T153" s="19">
        <f t="shared" ca="1" si="1040"/>
        <v>489.08091776220243</v>
      </c>
      <c r="U153" s="30">
        <f t="shared" ca="1" si="1060"/>
        <v>0.25262356316448176</v>
      </c>
      <c r="V153" s="14">
        <f t="shared" ca="1" si="1060"/>
        <v>0.22464423496255215</v>
      </c>
      <c r="W153" s="19">
        <f t="shared" ca="1" si="1041"/>
        <v>279.7932820192961</v>
      </c>
      <c r="X153" s="30">
        <f t="shared" ca="1" si="1061"/>
        <v>0.27860049103958218</v>
      </c>
      <c r="Y153" s="14">
        <f t="shared" ca="1" si="1061"/>
        <v>0.24344724767324444</v>
      </c>
      <c r="Z153" s="19">
        <f t="shared" ca="1" si="1042"/>
        <v>351.53243366337739</v>
      </c>
      <c r="AA153" s="30">
        <f t="shared" ca="1" si="1062"/>
        <v>0.34128255850922828</v>
      </c>
      <c r="AB153" s="14">
        <f t="shared" ca="1" si="1062"/>
        <v>0.30263183680555072</v>
      </c>
      <c r="AC153" s="19">
        <f t="shared" ca="1" si="1043"/>
        <v>386.50721703677561</v>
      </c>
      <c r="AD153" s="88"/>
      <c r="AE153" s="30">
        <f t="shared" ca="1" si="1063"/>
        <v>0.29839178186810178</v>
      </c>
      <c r="AF153" s="14">
        <f t="shared" ca="1" si="1063"/>
        <v>0.2740309136140564</v>
      </c>
      <c r="AG153" s="19">
        <f t="shared" ca="1" si="1044"/>
        <v>243.60868254045377</v>
      </c>
      <c r="AH153" s="30">
        <f t="shared" ca="1" si="1064"/>
        <v>0.24736713839234981</v>
      </c>
      <c r="AI153" s="14">
        <f t="shared" ca="1" si="1064"/>
        <v>0.19989636922909093</v>
      </c>
      <c r="AJ153" s="19">
        <f t="shared" ca="1" si="1045"/>
        <v>474.70769163258876</v>
      </c>
      <c r="AK153" s="30">
        <f t="shared" ca="1" si="1065"/>
        <v>0.247841914079867</v>
      </c>
      <c r="AL153" s="14">
        <f t="shared" ca="1" si="1065"/>
        <v>0.1762577558003745</v>
      </c>
      <c r="AM153" s="19">
        <f t="shared" ca="1" si="1046"/>
        <v>715.84158279492499</v>
      </c>
      <c r="AN153" s="30">
        <f t="shared" ca="1" si="1066"/>
        <v>0.24424923613417349</v>
      </c>
      <c r="AO153" s="14">
        <f t="shared" ca="1" si="1066"/>
        <v>0.19147079485421059</v>
      </c>
      <c r="AP153" s="19">
        <f t="shared" ca="1" si="1047"/>
        <v>527.78441279962897</v>
      </c>
      <c r="AQ153" s="30">
        <f t="shared" ca="1" si="1067"/>
        <v>0.25492153603312606</v>
      </c>
      <c r="AR153" s="14">
        <f t="shared" ca="1" si="1067"/>
        <v>0.23968479547384125</v>
      </c>
      <c r="AS153" s="19">
        <f t="shared" ca="1" si="1048"/>
        <v>152.36740559284812</v>
      </c>
      <c r="AT153" s="30">
        <f t="shared" ca="1" si="1068"/>
        <v>0.28133477818920116</v>
      </c>
      <c r="AU153" s="14">
        <f t="shared" ca="1" si="1068"/>
        <v>0.23670269544345091</v>
      </c>
      <c r="AV153" s="19">
        <f t="shared" ca="1" si="1049"/>
        <v>446.32082745750256</v>
      </c>
      <c r="AW153" s="30">
        <f t="shared" ca="1" si="1069"/>
        <v>0.28744504003437021</v>
      </c>
      <c r="AX153" s="14">
        <f t="shared" ca="1" si="1069"/>
        <v>0.22726827660766558</v>
      </c>
      <c r="AY153" s="19">
        <f t="shared" ca="1" si="1050"/>
        <v>601.76763426704633</v>
      </c>
      <c r="AZ153" s="30">
        <f t="shared" ca="1" si="1070"/>
        <v>0.28421604814436752</v>
      </c>
      <c r="BA153" s="14">
        <f t="shared" ca="1" si="1070"/>
        <v>0.25926589270015221</v>
      </c>
      <c r="BB153" s="19">
        <f t="shared" ca="1" si="1051"/>
        <v>249.50155444215306</v>
      </c>
      <c r="BC153" s="30">
        <f t="shared" ca="1" si="1071"/>
        <v>0.28105003930490791</v>
      </c>
      <c r="BD153" s="14">
        <f t="shared" ca="1" si="1071"/>
        <v>0.23512656809219268</v>
      </c>
      <c r="BE153" s="19">
        <f t="shared" ca="1" si="1052"/>
        <v>459.23471212715231</v>
      </c>
      <c r="BF153" s="30">
        <f t="shared" ca="1" si="1072"/>
        <v>0.3094548208486313</v>
      </c>
      <c r="BG153" s="14">
        <f t="shared" ca="1" si="1072"/>
        <v>0.26097848916934174</v>
      </c>
      <c r="BH153" s="19">
        <f t="shared" ca="1" si="1053"/>
        <v>484.76331679289552</v>
      </c>
      <c r="BI153" s="30">
        <f t="shared" ca="1" si="1073"/>
        <v>0.3522606578562445</v>
      </c>
      <c r="BJ153" s="14">
        <f t="shared" ca="1" si="1073"/>
        <v>0.32333976126566522</v>
      </c>
      <c r="BK153" s="19">
        <f t="shared" ca="1" si="1054"/>
        <v>289.20896590579281</v>
      </c>
      <c r="BL153" s="30">
        <f t="shared" ca="1" si="1074"/>
        <v>0.38256437348249206</v>
      </c>
      <c r="BM153" s="14">
        <f t="shared" ca="1" si="1074"/>
        <v>0.33575825717550212</v>
      </c>
      <c r="BN153" s="19">
        <f t="shared" ca="1" si="1055"/>
        <v>468.06116306989941</v>
      </c>
      <c r="BO153" s="156" t="str">
        <f t="shared" si="1056"/>
        <v>Marginal</v>
      </c>
      <c r="BP153" s="251"/>
    </row>
    <row r="154" spans="4:68" x14ac:dyDescent="0.2">
      <c r="D154" s="219" t="str">
        <f>Summary!D73</f>
        <v>* Variances between percentage values are shown in Basis Points</v>
      </c>
      <c r="E154" s="219"/>
      <c r="F154" s="219"/>
      <c r="G154" s="219"/>
      <c r="H154" s="219"/>
      <c r="I154" s="219"/>
      <c r="J154" s="219"/>
      <c r="K154" s="219"/>
      <c r="L154" s="219"/>
      <c r="M154" s="219"/>
      <c r="N154" s="219"/>
      <c r="O154" s="219"/>
      <c r="P154" s="219"/>
      <c r="Q154" s="219"/>
      <c r="R154" s="219"/>
      <c r="S154" s="219"/>
      <c r="T154" s="219"/>
      <c r="U154" s="219"/>
      <c r="V154" s="219"/>
      <c r="W154" s="219"/>
      <c r="X154" s="219"/>
      <c r="Y154" s="219"/>
      <c r="Z154" s="219"/>
      <c r="AA154" s="219"/>
      <c r="AB154" s="219"/>
      <c r="AC154" s="219"/>
      <c r="AD154" s="219"/>
      <c r="AE154" s="219"/>
      <c r="AF154" s="219"/>
      <c r="AG154" s="219"/>
    </row>
    <row r="155" spans="4:68" x14ac:dyDescent="0.2">
      <c r="D155" s="219" t="str">
        <f>Summary!D74</f>
        <v>** Customer counts and Demand values are in thousands</v>
      </c>
      <c r="E155" s="219"/>
      <c r="F155" s="219"/>
      <c r="G155" s="219"/>
      <c r="H155" s="219"/>
      <c r="I155" s="219"/>
      <c r="J155" s="219"/>
      <c r="K155" s="219"/>
      <c r="L155" s="219"/>
      <c r="M155" s="219"/>
      <c r="N155" s="219"/>
      <c r="O155" s="219"/>
      <c r="P155" s="219"/>
      <c r="Q155" s="219"/>
      <c r="R155" s="219"/>
      <c r="S155" s="219"/>
      <c r="T155" s="219"/>
      <c r="U155" s="219"/>
      <c r="V155" s="219"/>
      <c r="W155" s="219"/>
      <c r="X155" s="219"/>
      <c r="Y155" s="219"/>
      <c r="Z155" s="219"/>
      <c r="AA155" s="219"/>
      <c r="AB155" s="219"/>
      <c r="AC155" s="219"/>
      <c r="AD155" s="219"/>
      <c r="AE155" s="219"/>
      <c r="AF155" s="219"/>
      <c r="AG155" s="219"/>
    </row>
    <row r="156" spans="4:68" x14ac:dyDescent="0.2">
      <c r="D156" s="219" t="str">
        <f>Summary!D75</f>
        <v>† Contact information is as of the time that the report was run. It may not reflect the contact-ability of the customers during the reported timeframe.</v>
      </c>
      <c r="E156" s="219"/>
      <c r="F156" s="219"/>
      <c r="G156" s="219"/>
      <c r="H156" s="219"/>
      <c r="I156" s="219"/>
      <c r="J156" s="219"/>
      <c r="K156" s="219"/>
      <c r="L156" s="219"/>
      <c r="M156" s="219"/>
      <c r="N156" s="219"/>
      <c r="O156" s="219"/>
      <c r="P156" s="219"/>
      <c r="Q156" s="219"/>
      <c r="R156" s="219"/>
      <c r="S156" s="219"/>
      <c r="T156" s="219"/>
      <c r="U156" s="219"/>
      <c r="V156" s="219"/>
      <c r="W156" s="219"/>
      <c r="X156" s="219"/>
      <c r="Y156" s="219"/>
      <c r="Z156" s="219"/>
      <c r="AA156" s="219"/>
      <c r="AB156" s="219"/>
      <c r="AC156" s="219"/>
      <c r="AD156" s="219"/>
      <c r="AE156" s="219"/>
      <c r="AF156" s="219"/>
      <c r="AG156" s="219"/>
    </row>
  </sheetData>
  <mergeCells count="54">
    <mergeCell ref="F3:AG3"/>
    <mergeCell ref="F4:AG4"/>
    <mergeCell ref="F7:H7"/>
    <mergeCell ref="J7:L7"/>
    <mergeCell ref="N7:P7"/>
    <mergeCell ref="R7:AC7"/>
    <mergeCell ref="AE7:BN7"/>
    <mergeCell ref="D9:D13"/>
    <mergeCell ref="BP9:BP13"/>
    <mergeCell ref="D15:D19"/>
    <mergeCell ref="BP15:BP19"/>
    <mergeCell ref="D21:D25"/>
    <mergeCell ref="BP21:BP25"/>
    <mergeCell ref="D27:E27"/>
    <mergeCell ref="BO27:BP27"/>
    <mergeCell ref="D29:D37"/>
    <mergeCell ref="BP29:BP37"/>
    <mergeCell ref="D39:D46"/>
    <mergeCell ref="BP39:BP46"/>
    <mergeCell ref="D48:D53"/>
    <mergeCell ref="BP48:BP53"/>
    <mergeCell ref="D55:D59"/>
    <mergeCell ref="BP55:BP59"/>
    <mergeCell ref="D60:D64"/>
    <mergeCell ref="BP60:BP64"/>
    <mergeCell ref="D65:D69"/>
    <mergeCell ref="BP65:BP69"/>
    <mergeCell ref="D71:D75"/>
    <mergeCell ref="BP71:BP75"/>
    <mergeCell ref="D77:D85"/>
    <mergeCell ref="BP77:BP85"/>
    <mergeCell ref="D87:D95"/>
    <mergeCell ref="BP87:BP95"/>
    <mergeCell ref="D97:D105"/>
    <mergeCell ref="BP97:BP105"/>
    <mergeCell ref="D107:D111"/>
    <mergeCell ref="BP107:BP111"/>
    <mergeCell ref="D113:D117"/>
    <mergeCell ref="BP113:BP117"/>
    <mergeCell ref="D119:D123"/>
    <mergeCell ref="BP119:BP123"/>
    <mergeCell ref="D125:D129"/>
    <mergeCell ref="BP125:BP129"/>
    <mergeCell ref="D149:D153"/>
    <mergeCell ref="BP149:BP153"/>
    <mergeCell ref="D154:AG154"/>
    <mergeCell ref="D156:AG156"/>
    <mergeCell ref="D131:D135"/>
    <mergeCell ref="BP131:BP135"/>
    <mergeCell ref="D137:D141"/>
    <mergeCell ref="BP137:BP141"/>
    <mergeCell ref="D143:D147"/>
    <mergeCell ref="BP143:BP147"/>
    <mergeCell ref="D155:AG155"/>
  </mergeCells>
  <pageMargins left="0.75" right="0.25" top="0.25" bottom="0.5" header="0.3" footer="0.3"/>
  <pageSetup paperSize="3" scale="67" orientation="landscape" r:id="rId1"/>
  <headerFooter>
    <oddFooter>&amp;L&amp;A&amp;C&amp;P of &amp;N&amp;R&amp;F</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P156"/>
  <sheetViews>
    <sheetView topLeftCell="D3" zoomScaleNormal="100" workbookViewId="0">
      <pane xSplit="1" ySplit="13" topLeftCell="E16" activePane="bottomRight" state="frozen"/>
      <selection activeCell="BF29" sqref="BF29"/>
      <selection pane="topRight" activeCell="BF29" sqref="BF29"/>
      <selection pane="bottomLeft" activeCell="BF29" sqref="BF29"/>
      <selection pane="bottomRight" activeCell="D3" sqref="D3"/>
    </sheetView>
  </sheetViews>
  <sheetFormatPr baseColWidth="10" defaultColWidth="9.1640625" defaultRowHeight="14" x14ac:dyDescent="0.2"/>
  <cols>
    <col min="1" max="3" width="9.1640625" style="3" hidden="1" customWidth="1"/>
    <col min="4" max="4" width="5.6640625" style="3" customWidth="1"/>
    <col min="5" max="5" width="17.5" style="3" customWidth="1"/>
    <col min="6" max="6" width="10.5" style="3" bestFit="1" customWidth="1"/>
    <col min="7" max="7" width="10.5" style="3" hidden="1" customWidth="1"/>
    <col min="8" max="8" width="7.33203125" style="3" bestFit="1" customWidth="1"/>
    <col min="9" max="9" width="0.6640625" style="137" customWidth="1"/>
    <col min="10" max="10" width="10.5" style="3" customWidth="1"/>
    <col min="11" max="11" width="10.5" style="3" hidden="1" customWidth="1"/>
    <col min="12" max="12" width="7.5" style="3" customWidth="1"/>
    <col min="13" max="13" width="0.6640625" style="137" customWidth="1"/>
    <col min="14" max="14" width="10.5" style="3" customWidth="1"/>
    <col min="15" max="15" width="10.1640625" style="3" hidden="1" customWidth="1"/>
    <col min="16" max="16" width="9" style="3" customWidth="1"/>
    <col min="17" max="17" width="0.6640625" style="137" customWidth="1"/>
    <col min="18" max="18" width="10.83203125" style="3" customWidth="1"/>
    <col min="19" max="19" width="9.5" style="3" hidden="1" customWidth="1"/>
    <col min="20" max="20" width="7.5" style="3" customWidth="1"/>
    <col min="21" max="21" width="9.5" style="3" customWidth="1"/>
    <col min="22" max="22" width="9.5" style="3" hidden="1" customWidth="1"/>
    <col min="23" max="23" width="7.5" style="3" customWidth="1"/>
    <col min="24" max="24" width="9.5" style="3" customWidth="1"/>
    <col min="25" max="25" width="9.5" style="3" hidden="1" customWidth="1"/>
    <col min="26" max="26" width="8.5" style="3" customWidth="1"/>
    <col min="27" max="27" width="9.5" style="3" customWidth="1"/>
    <col min="28" max="28" width="9.5" style="3" hidden="1" customWidth="1"/>
    <col min="29" max="29" width="8.5" style="3" customWidth="1"/>
    <col min="30" max="30" width="0.83203125" style="137" customWidth="1"/>
    <col min="31" max="32" width="10.5" style="3" hidden="1" customWidth="1"/>
    <col min="33" max="33" width="9" style="3" hidden="1" customWidth="1"/>
    <col min="34" max="35" width="9.5" style="3" hidden="1" customWidth="1"/>
    <col min="36" max="36" width="7.5" style="3" hidden="1" customWidth="1"/>
    <col min="37" max="38" width="9.5" style="3" hidden="1" customWidth="1"/>
    <col min="39" max="39" width="7.5" style="3" hidden="1" customWidth="1"/>
    <col min="40" max="41" width="9.5" style="3" hidden="1" customWidth="1"/>
    <col min="42" max="42" width="7.5" style="3" hidden="1" customWidth="1"/>
    <col min="43" max="44" width="9.5" style="3" hidden="1" customWidth="1"/>
    <col min="45" max="45" width="7.5" style="3" hidden="1" customWidth="1"/>
    <col min="46" max="47" width="9.5" style="3" hidden="1" customWidth="1"/>
    <col min="48" max="48" width="7.5" style="3" hidden="1" customWidth="1"/>
    <col min="49" max="50" width="9.5" style="3" hidden="1" customWidth="1"/>
    <col min="51" max="51" width="9" style="3" hidden="1" customWidth="1"/>
    <col min="52" max="52" width="9.5" style="3" hidden="1" customWidth="1"/>
    <col min="53" max="53" width="9.1640625" style="3" hidden="1" customWidth="1"/>
    <col min="54" max="54" width="8.5" style="3" hidden="1" customWidth="1"/>
    <col min="55" max="56" width="9.5" style="3" hidden="1" customWidth="1"/>
    <col min="57" max="57" width="8.5" style="3" hidden="1" customWidth="1"/>
    <col min="58" max="58" width="9.5" style="3" customWidth="1"/>
    <col min="59" max="59" width="9.5" style="3" hidden="1" customWidth="1"/>
    <col min="60" max="60" width="8.5" style="3" customWidth="1"/>
    <col min="61" max="61" width="9.5" style="3" customWidth="1"/>
    <col min="62" max="62" width="9.5" style="3" hidden="1" customWidth="1"/>
    <col min="63" max="63" width="8.5" style="3" customWidth="1"/>
    <col min="64" max="64" width="9.5" style="3" customWidth="1"/>
    <col min="65" max="65" width="9.5" style="3" hidden="1" customWidth="1"/>
    <col min="66" max="66" width="8.5" style="3" customWidth="1"/>
    <col min="67" max="67" width="17.5" style="3" customWidth="1"/>
    <col min="68" max="68" width="5.6640625" style="3" customWidth="1"/>
    <col min="69" max="16384" width="9.1640625" style="3"/>
  </cols>
  <sheetData>
    <row r="1" spans="1:68" hidden="1" x14ac:dyDescent="0.2">
      <c r="A1" s="3" t="s">
        <v>63</v>
      </c>
      <c r="B1" s="3" t="s">
        <v>3</v>
      </c>
      <c r="F1" s="3" t="s">
        <v>34</v>
      </c>
      <c r="G1" s="3" t="s">
        <v>33</v>
      </c>
      <c r="J1" s="3" t="s">
        <v>56</v>
      </c>
      <c r="K1" s="3" t="s">
        <v>55</v>
      </c>
      <c r="N1" s="3" t="s">
        <v>58</v>
      </c>
      <c r="O1" s="3" t="s">
        <v>57</v>
      </c>
      <c r="R1" s="3" t="s">
        <v>54</v>
      </c>
      <c r="S1" s="3" t="s">
        <v>50</v>
      </c>
      <c r="U1" s="3" t="s">
        <v>139</v>
      </c>
      <c r="V1" s="3" t="s">
        <v>51</v>
      </c>
      <c r="X1" s="3" t="s">
        <v>140</v>
      </c>
      <c r="Y1" s="3" t="s">
        <v>52</v>
      </c>
      <c r="AA1" s="3" t="s">
        <v>141</v>
      </c>
      <c r="AB1" s="3" t="s">
        <v>53</v>
      </c>
      <c r="AE1" s="3" t="s">
        <v>47</v>
      </c>
      <c r="AF1" s="3" t="s">
        <v>35</v>
      </c>
      <c r="AH1" s="3" t="s">
        <v>48</v>
      </c>
      <c r="AI1" s="3" t="s">
        <v>36</v>
      </c>
      <c r="AK1" s="3" t="s">
        <v>49</v>
      </c>
      <c r="AL1" s="3" t="s">
        <v>37</v>
      </c>
      <c r="AN1" s="3" t="s">
        <v>143</v>
      </c>
      <c r="AO1" s="3" t="s">
        <v>38</v>
      </c>
      <c r="AQ1" s="3" t="s">
        <v>144</v>
      </c>
      <c r="AR1" s="3" t="s">
        <v>39</v>
      </c>
      <c r="AT1" s="3" t="s">
        <v>145</v>
      </c>
      <c r="AU1" s="3" t="s">
        <v>40</v>
      </c>
      <c r="AW1" s="3" t="s">
        <v>146</v>
      </c>
      <c r="AX1" s="3" t="s">
        <v>41</v>
      </c>
      <c r="AZ1" s="3" t="s">
        <v>147</v>
      </c>
      <c r="BA1" s="3" t="s">
        <v>42</v>
      </c>
      <c r="BC1" s="3" t="s">
        <v>148</v>
      </c>
      <c r="BD1" s="3" t="s">
        <v>43</v>
      </c>
      <c r="BF1" s="3" t="s">
        <v>149</v>
      </c>
      <c r="BG1" s="3" t="s">
        <v>44</v>
      </c>
      <c r="BI1" s="3" t="s">
        <v>150</v>
      </c>
      <c r="BJ1" s="3" t="s">
        <v>45</v>
      </c>
      <c r="BL1" s="3" t="s">
        <v>151</v>
      </c>
      <c r="BM1" s="3" t="s">
        <v>46</v>
      </c>
    </row>
    <row r="2" spans="1:68" hidden="1" x14ac:dyDescent="0.2">
      <c r="A2" s="3" t="s">
        <v>128</v>
      </c>
      <c r="B2" s="3" t="s">
        <v>170</v>
      </c>
      <c r="F2" s="3" t="str">
        <f>F$1 &amp; "_RETAIN"</f>
        <v>FY_LY_RETAIN</v>
      </c>
      <c r="G2" s="3" t="str">
        <f>G$1 &amp; "_RETAIN"</f>
        <v>FY_LLY_RETAIN</v>
      </c>
      <c r="J2" s="3" t="str">
        <f>J$1 &amp; "_RETAIN"</f>
        <v>R12_TY_RETAIN</v>
      </c>
      <c r="K2" s="3" t="str">
        <f>K$1 &amp; "_RETAIN"</f>
        <v>R12_LY_RETAIN</v>
      </c>
      <c r="N2" s="3" t="str">
        <f>N$1 &amp; "_RETAIN"</f>
        <v>YTD_TY_RETAIN</v>
      </c>
      <c r="O2" s="3" t="str">
        <f>O$1 &amp; "_RETAIN"</f>
        <v>YTD_LY_RETAIN</v>
      </c>
      <c r="R2" s="3" t="str">
        <f>R$1 &amp; "_RETAIN"</f>
        <v>Q_TY_01_RETAIN</v>
      </c>
      <c r="S2" s="3" t="str">
        <f>S$1 &amp; "_RETAIN"</f>
        <v>Q_LY_01_RETAIN</v>
      </c>
      <c r="U2" s="3" t="str">
        <f>U$1 &amp; "_RETAIN"</f>
        <v>Q_TY_02_RETAIN</v>
      </c>
      <c r="V2" s="3" t="str">
        <f>V$1 &amp; "_RETAIN"</f>
        <v>Q_LY_02_RETAIN</v>
      </c>
      <c r="X2" s="3" t="str">
        <f>X$1 &amp; "_RETAIN"</f>
        <v>Q_TY_03_RETAIN</v>
      </c>
      <c r="Y2" s="3" t="str">
        <f>Y$1 &amp; "_RETAIN"</f>
        <v>Q_LY_03_RETAIN</v>
      </c>
      <c r="AA2" s="3" t="str">
        <f>AA$1 &amp; "_RETAIN"</f>
        <v>Q_TY_04_RETAIN</v>
      </c>
      <c r="AB2" s="3" t="str">
        <f>AB$1 &amp; "_RETAIN"</f>
        <v>Q_LY_04_RETAIN</v>
      </c>
      <c r="AE2" s="3" t="str">
        <f>AE$1 &amp; "_RETAIN"</f>
        <v>M_TY_01_RETAIN</v>
      </c>
      <c r="AF2" s="3" t="str">
        <f>AF$1 &amp; "_RETAIN"</f>
        <v>M_LY_01_RETAIN</v>
      </c>
      <c r="AH2" s="3" t="str">
        <f>AH$1 &amp; "_RETAIN"</f>
        <v>M_TY_02_RETAIN</v>
      </c>
      <c r="AI2" s="3" t="str">
        <f>AI$1 &amp; "_RETAIN"</f>
        <v>M_LY_02_RETAIN</v>
      </c>
      <c r="AK2" s="3" t="str">
        <f>AK$1 &amp; "_RETAIN"</f>
        <v>M_TY_03_RETAIN</v>
      </c>
      <c r="AL2" s="3" t="str">
        <f>AL$1 &amp; "_RETAIN"</f>
        <v>M_LY_03_RETAIN</v>
      </c>
      <c r="AN2" s="3" t="str">
        <f>AN$1 &amp; "_RETAIN"</f>
        <v>M_TY_04_RETAIN</v>
      </c>
      <c r="AO2" s="3" t="str">
        <f>AO$1 &amp; "_RETAIN"</f>
        <v>M_LY_04_RETAIN</v>
      </c>
      <c r="AQ2" s="3" t="str">
        <f>AQ$1 &amp; "_RETAIN"</f>
        <v>M_TY_05_RETAIN</v>
      </c>
      <c r="AR2" s="3" t="str">
        <f>AR$1 &amp; "_RETAIN"</f>
        <v>M_LY_05_RETAIN</v>
      </c>
      <c r="AT2" s="3" t="str">
        <f>AT$1 &amp; "_RETAIN"</f>
        <v>M_TY_06_RETAIN</v>
      </c>
      <c r="AU2" s="3" t="str">
        <f>AU$1 &amp; "_RETAIN"</f>
        <v>M_LY_06_RETAIN</v>
      </c>
      <c r="AW2" s="3" t="str">
        <f>AW$1 &amp; "_RETAIN"</f>
        <v>M_TY_07_RETAIN</v>
      </c>
      <c r="AX2" s="3" t="str">
        <f>AX$1 &amp; "_RETAIN"</f>
        <v>M_LY_07_RETAIN</v>
      </c>
      <c r="AZ2" s="3" t="str">
        <f>AZ$1 &amp; "_RETAIN"</f>
        <v>M_TY_08_RETAIN</v>
      </c>
      <c r="BA2" s="3" t="str">
        <f>BA$1 &amp; "_RETAIN"</f>
        <v>M_LY_08_RETAIN</v>
      </c>
      <c r="BC2" s="3" t="str">
        <f>BC$1 &amp; "_RETAIN"</f>
        <v>M_TY_09_RETAIN</v>
      </c>
      <c r="BD2" s="3" t="str">
        <f>BD$1 &amp; "_RETAIN"</f>
        <v>M_LY_09_RETAIN</v>
      </c>
      <c r="BF2" s="3" t="str">
        <f>BF$1 &amp; "_RETAIN"</f>
        <v>M_TY_10_RETAIN</v>
      </c>
      <c r="BG2" s="3" t="str">
        <f>BG$1 &amp; "_RETAIN"</f>
        <v>M_LY_10_RETAIN</v>
      </c>
      <c r="BI2" s="3" t="str">
        <f>BI$1 &amp; "_RETAIN"</f>
        <v>M_TY_11_RETAIN</v>
      </c>
      <c r="BJ2" s="3" t="str">
        <f>BJ$1 &amp; "_RETAIN"</f>
        <v>M_LY_11_RETAIN</v>
      </c>
      <c r="BL2" s="3" t="str">
        <f>BL$1 &amp; "_RETAIN"</f>
        <v>M_TY_12_RETAIN</v>
      </c>
      <c r="BM2" s="3" t="str">
        <f>BM$1 &amp; "_RETAIN"</f>
        <v>M_LY_12_RETAIN</v>
      </c>
    </row>
    <row r="3" spans="1:68" x14ac:dyDescent="0.2">
      <c r="F3" s="235" t="str">
        <f>'All Demand'!F3 &amp; " (Non J Jill Credit Card Holders Only)"</f>
        <v>Database Health by Customer Segment (Non J Jill Credit Card Holders Only)</v>
      </c>
      <c r="G3" s="235"/>
      <c r="H3" s="235"/>
      <c r="I3" s="235"/>
      <c r="J3" s="235"/>
      <c r="K3" s="235"/>
      <c r="L3" s="235"/>
      <c r="M3" s="235"/>
      <c r="N3" s="235"/>
      <c r="O3" s="235"/>
      <c r="P3" s="235"/>
      <c r="Q3" s="235"/>
      <c r="R3" s="235"/>
      <c r="S3" s="235"/>
      <c r="T3" s="235"/>
      <c r="U3" s="235"/>
      <c r="V3" s="235"/>
      <c r="W3" s="235"/>
      <c r="X3" s="235"/>
      <c r="Y3" s="235"/>
      <c r="Z3" s="235"/>
      <c r="AA3" s="235"/>
      <c r="AB3" s="235"/>
      <c r="AC3" s="235"/>
      <c r="AD3" s="235"/>
      <c r="AE3" s="235"/>
      <c r="AF3" s="235"/>
      <c r="AG3" s="235"/>
    </row>
    <row r="4" spans="1:68" x14ac:dyDescent="0.2">
      <c r="F4" s="234" t="str">
        <f ca="1">"Data through: " &amp; TEXT(MAX(TF_END_DATE), "MM-DD-YYYY")</f>
        <v>Data through: 01-28-2017</v>
      </c>
      <c r="G4" s="234"/>
      <c r="H4" s="234"/>
      <c r="I4" s="234"/>
      <c r="J4" s="234"/>
      <c r="K4" s="234"/>
      <c r="L4" s="234"/>
      <c r="M4" s="234"/>
      <c r="N4" s="234"/>
      <c r="O4" s="234"/>
      <c r="P4" s="234"/>
      <c r="Q4" s="234"/>
      <c r="R4" s="234"/>
      <c r="S4" s="234"/>
      <c r="T4" s="234"/>
      <c r="U4" s="234"/>
      <c r="V4" s="234"/>
      <c r="W4" s="234"/>
      <c r="X4" s="234"/>
      <c r="Y4" s="234"/>
      <c r="Z4" s="234"/>
      <c r="AA4" s="234"/>
      <c r="AB4" s="234"/>
      <c r="AC4" s="234"/>
      <c r="AD4" s="234"/>
      <c r="AE4" s="234"/>
      <c r="AF4" s="234"/>
      <c r="AG4" s="234"/>
    </row>
    <row r="7" spans="1:68" x14ac:dyDescent="0.2">
      <c r="F7" s="254" t="s">
        <v>137</v>
      </c>
      <c r="G7" s="254"/>
      <c r="H7" s="216"/>
      <c r="I7" s="139"/>
      <c r="J7" s="218" t="s">
        <v>136</v>
      </c>
      <c r="K7" s="254"/>
      <c r="L7" s="254"/>
      <c r="M7" s="139"/>
      <c r="N7" s="254" t="s">
        <v>234</v>
      </c>
      <c r="O7" s="254"/>
      <c r="P7" s="254"/>
      <c r="Q7" s="139"/>
      <c r="R7" s="254" t="s">
        <v>138</v>
      </c>
      <c r="S7" s="254"/>
      <c r="T7" s="254"/>
      <c r="U7" s="254"/>
      <c r="V7" s="254"/>
      <c r="W7" s="254"/>
      <c r="X7" s="254"/>
      <c r="Y7" s="254"/>
      <c r="Z7" s="254"/>
      <c r="AA7" s="254"/>
      <c r="AB7" s="254"/>
      <c r="AC7" s="254"/>
      <c r="AD7" s="139"/>
      <c r="AE7" s="254" t="s">
        <v>142</v>
      </c>
      <c r="AF7" s="254"/>
      <c r="AG7" s="254"/>
      <c r="AH7" s="254"/>
      <c r="AI7" s="254"/>
      <c r="AJ7" s="254"/>
      <c r="AK7" s="254"/>
      <c r="AL7" s="254"/>
      <c r="AM7" s="254"/>
      <c r="AN7" s="254"/>
      <c r="AO7" s="254"/>
      <c r="AP7" s="254"/>
      <c r="AQ7" s="254"/>
      <c r="AR7" s="254"/>
      <c r="AS7" s="254"/>
      <c r="AT7" s="254"/>
      <c r="AU7" s="254"/>
      <c r="AV7" s="254"/>
      <c r="AW7" s="254"/>
      <c r="AX7" s="254"/>
      <c r="AY7" s="254"/>
      <c r="AZ7" s="254"/>
      <c r="BA7" s="254"/>
      <c r="BB7" s="254"/>
      <c r="BC7" s="254"/>
      <c r="BD7" s="254"/>
      <c r="BE7" s="254"/>
      <c r="BF7" s="254"/>
      <c r="BG7" s="254"/>
      <c r="BH7" s="254"/>
      <c r="BI7" s="254"/>
      <c r="BJ7" s="254"/>
      <c r="BK7" s="254"/>
      <c r="BL7" s="254"/>
      <c r="BM7" s="254"/>
      <c r="BN7" s="254"/>
      <c r="BO7" s="142"/>
    </row>
    <row r="8" spans="1:68" x14ac:dyDescent="0.2">
      <c r="A8" s="3" t="s">
        <v>129</v>
      </c>
      <c r="B8" s="3" t="s">
        <v>64</v>
      </c>
      <c r="C8" s="3" t="s">
        <v>81</v>
      </c>
      <c r="D8" s="161"/>
      <c r="E8" s="165"/>
      <c r="F8" s="38" t="str">
        <f ca="1">IFERROR(VLOOKUP(F1, OFFSET(TF_TIMEFRAME, 0, 0, TF_DATA_ROWS, 2), 2, FALSE), "")</f>
        <v>FISCAL 2015</v>
      </c>
      <c r="G8" s="39" t="str">
        <f ca="1">IFERROR(VLOOKUP(G1, OFFSET(TF_TIMEFRAME, 0, 0, TF_DATA_ROWS, 2), 2, FALSE), "")</f>
        <v>FISCAL 2014</v>
      </c>
      <c r="H8" s="39" t="s">
        <v>78</v>
      </c>
      <c r="I8" s="140"/>
      <c r="J8" s="39" t="str">
        <f ca="1">IFERROR(VLOOKUP(J1, OFFSET(TF_TIMEFRAME, 0, 0, TF_DATA_ROWS, 2), 2, FALSE), "")</f>
        <v>TY LTM</v>
      </c>
      <c r="K8" s="39" t="str">
        <f ca="1">IFERROR(VLOOKUP(K1, OFFSET(TF_TIMEFRAME, 0, 0, TF_DATA_ROWS, 2), 2, FALSE), "")</f>
        <v>LY LTM</v>
      </c>
      <c r="L8" s="39" t="s">
        <v>78</v>
      </c>
      <c r="M8" s="140"/>
      <c r="N8" s="39" t="str">
        <f ca="1">IFERROR(VLOOKUP(N1, OFFSET(TF_TIMEFRAME, 0, 0, TF_DATA_ROWS, 2), 2, FALSE), "")</f>
        <v>YTD 2016</v>
      </c>
      <c r="O8" s="39" t="str">
        <f ca="1">IFERROR(VLOOKUP(O1, OFFSET(TF_TIMEFRAME, 0, 0, TF_DATA_ROWS, 2), 2, FALSE), "")</f>
        <v>YTD 2015</v>
      </c>
      <c r="P8" s="39" t="s">
        <v>78</v>
      </c>
      <c r="Q8" s="140"/>
      <c r="R8" s="39" t="str">
        <f ca="1">IFERROR(VLOOKUP(R1, OFFSET(TF_TIMEFRAME, 0, 0, TF_DATA_ROWS, 2), 2, FALSE), "")</f>
        <v>Q1 2016</v>
      </c>
      <c r="S8" s="39" t="str">
        <f ca="1">IFERROR(VLOOKUP(S1, OFFSET(TF_TIMEFRAME, 0, 0, TF_DATA_ROWS, 2), 2, FALSE), "")</f>
        <v>Q1 2015</v>
      </c>
      <c r="T8" s="39" t="s">
        <v>78</v>
      </c>
      <c r="U8" s="164" t="str">
        <f ca="1">IFERROR(VLOOKUP(U1, OFFSET(TF_TIMEFRAME, 0, 0, TF_DATA_ROWS, 2), 2, FALSE), "")</f>
        <v>Q2 2016</v>
      </c>
      <c r="V8" s="39" t="str">
        <f ca="1">IFERROR(VLOOKUP(V1, OFFSET(TF_TIMEFRAME, 0, 0, TF_DATA_ROWS, 2), 2, FALSE), "")</f>
        <v>Q2 2015</v>
      </c>
      <c r="W8" s="39" t="s">
        <v>78</v>
      </c>
      <c r="X8" s="164" t="str">
        <f ca="1">IFERROR(VLOOKUP(X1, OFFSET(TF_TIMEFRAME, 0, 0, TF_DATA_ROWS, 2), 2, FALSE), "")</f>
        <v>Q3 2016</v>
      </c>
      <c r="Y8" s="39" t="str">
        <f ca="1">IFERROR(VLOOKUP(Y1, OFFSET(TF_TIMEFRAME, 0, 0, TF_DATA_ROWS, 2), 2, FALSE), "")</f>
        <v>Q3 2015</v>
      </c>
      <c r="Z8" s="39" t="s">
        <v>78</v>
      </c>
      <c r="AA8" s="164" t="str">
        <f ca="1">IFERROR(VLOOKUP(AA1, OFFSET(TF_TIMEFRAME, 0, 0, TF_DATA_ROWS, 2), 2, FALSE), "")</f>
        <v>Q4 2016</v>
      </c>
      <c r="AB8" s="39" t="str">
        <f ca="1">IFERROR(VLOOKUP(AB1, OFFSET(TF_TIMEFRAME, 0, 0, TF_DATA_ROWS, 2), 2, FALSE), "")</f>
        <v>Q4 2015</v>
      </c>
      <c r="AC8" s="39" t="s">
        <v>78</v>
      </c>
      <c r="AD8" s="140"/>
      <c r="AE8" s="174" t="str">
        <f ca="1">IFERROR(VLOOKUP(AE1, OFFSET(TF_TIMEFRAME, 0, 0, TF_DATA_ROWS, 2), 2, FALSE), "")</f>
        <v>FEB 2016</v>
      </c>
      <c r="AF8" s="174" t="str">
        <f ca="1">IFERROR(VLOOKUP(AF1, OFFSET(TF_TIMEFRAME, 0, 0, TF_DATA_ROWS, 2), 2, FALSE), "")</f>
        <v>FEB 2015</v>
      </c>
      <c r="AG8" s="174" t="s">
        <v>78</v>
      </c>
      <c r="AH8" s="175" t="str">
        <f ca="1">IFERROR(VLOOKUP(AH1, OFFSET(TF_TIMEFRAME, 0, 0, TF_DATA_ROWS, 2), 2, FALSE), "")</f>
        <v>MAR 2016</v>
      </c>
      <c r="AI8" s="174" t="str">
        <f ca="1">IFERROR(VLOOKUP(AI1, OFFSET(TF_TIMEFRAME, 0, 0, TF_DATA_ROWS, 2), 2, FALSE), "")</f>
        <v>MAR 2015</v>
      </c>
      <c r="AJ8" s="174" t="s">
        <v>78</v>
      </c>
      <c r="AK8" s="175" t="str">
        <f ca="1">IFERROR(VLOOKUP(AK1, OFFSET(TF_TIMEFRAME, 0, 0, TF_DATA_ROWS, 2), 2, FALSE), "")</f>
        <v>APR 2016</v>
      </c>
      <c r="AL8" s="174" t="str">
        <f ca="1">IFERROR(VLOOKUP(AL1, OFFSET(TF_TIMEFRAME, 0, 0, TF_DATA_ROWS, 2), 2, FALSE), "")</f>
        <v>APR 2015</v>
      </c>
      <c r="AM8" s="174" t="s">
        <v>78</v>
      </c>
      <c r="AN8" s="175" t="str">
        <f ca="1">IFERROR(VLOOKUP(AN1, OFFSET(TF_TIMEFRAME, 0, 0, TF_DATA_ROWS, 2), 2, FALSE), "")</f>
        <v>MAY 2016</v>
      </c>
      <c r="AO8" s="174" t="str">
        <f ca="1">IFERROR(VLOOKUP(AO1, OFFSET(TF_TIMEFRAME, 0, 0, TF_DATA_ROWS, 2), 2, FALSE), "")</f>
        <v>MAY 2015</v>
      </c>
      <c r="AP8" s="174" t="s">
        <v>78</v>
      </c>
      <c r="AQ8" s="175" t="str">
        <f ca="1">IFERROR(VLOOKUP(AQ1, OFFSET(TF_TIMEFRAME, 0, 0, TF_DATA_ROWS, 2), 2, FALSE), "")</f>
        <v>JUN 2016</v>
      </c>
      <c r="AR8" s="174" t="str">
        <f ca="1">IFERROR(VLOOKUP(AR1, OFFSET(TF_TIMEFRAME, 0, 0, TF_DATA_ROWS, 2), 2, FALSE), "")</f>
        <v>JUN 2015</v>
      </c>
      <c r="AS8" s="174" t="s">
        <v>78</v>
      </c>
      <c r="AT8" s="175" t="str">
        <f ca="1">IFERROR(VLOOKUP(AT1, OFFSET(TF_TIMEFRAME, 0, 0, TF_DATA_ROWS, 2), 2, FALSE), "")</f>
        <v>JUL 2016</v>
      </c>
      <c r="AU8" s="174" t="str">
        <f ca="1">IFERROR(VLOOKUP(AU1, OFFSET(TF_TIMEFRAME, 0, 0, TF_DATA_ROWS, 2), 2, FALSE), "")</f>
        <v>JUL 2015</v>
      </c>
      <c r="AV8" s="174" t="s">
        <v>78</v>
      </c>
      <c r="AW8" s="175" t="str">
        <f ca="1">IFERROR(VLOOKUP(AW1, OFFSET(TF_TIMEFRAME, 0, 0, TF_DATA_ROWS, 2), 2, FALSE), "")</f>
        <v>AUG 2016</v>
      </c>
      <c r="AX8" s="174" t="str">
        <f ca="1">IFERROR(VLOOKUP(AX1, OFFSET(TF_TIMEFRAME, 0, 0, TF_DATA_ROWS, 2), 2, FALSE), "")</f>
        <v>AUG 2015</v>
      </c>
      <c r="AY8" s="174" t="s">
        <v>78</v>
      </c>
      <c r="AZ8" s="175" t="str">
        <f ca="1">IFERROR(VLOOKUP(AZ1, OFFSET(TF_TIMEFRAME, 0, 0, TF_DATA_ROWS, 2), 2, FALSE), "")</f>
        <v>SEP 2016</v>
      </c>
      <c r="BA8" s="174" t="str">
        <f ca="1">IFERROR(VLOOKUP(BA1, OFFSET(TF_TIMEFRAME, 0, 0, TF_DATA_ROWS, 2), 2, FALSE), "")</f>
        <v>SEP 2015</v>
      </c>
      <c r="BB8" s="174" t="s">
        <v>78</v>
      </c>
      <c r="BC8" s="175" t="str">
        <f ca="1">IFERROR(VLOOKUP(BC1, OFFSET(TF_TIMEFRAME, 0, 0, TF_DATA_ROWS, 2), 2, FALSE), "")</f>
        <v>OCT 2016</v>
      </c>
      <c r="BD8" s="174" t="str">
        <f ca="1">IFERROR(VLOOKUP(BD1, OFFSET(TF_TIMEFRAME, 0, 0, TF_DATA_ROWS, 2), 2, FALSE), "")</f>
        <v>OCT 2015</v>
      </c>
      <c r="BE8" s="174" t="s">
        <v>78</v>
      </c>
      <c r="BF8" s="175" t="str">
        <f ca="1">IFERROR(VLOOKUP(BF1, OFFSET(TF_TIMEFRAME, 0, 0, TF_DATA_ROWS, 2), 2, FALSE), "")</f>
        <v>NOV 2016</v>
      </c>
      <c r="BG8" s="174" t="str">
        <f ca="1">IFERROR(VLOOKUP(BG1, OFFSET(TF_TIMEFRAME, 0, 0, TF_DATA_ROWS, 2), 2, FALSE), "")</f>
        <v>NOV 2015</v>
      </c>
      <c r="BH8" s="174" t="s">
        <v>78</v>
      </c>
      <c r="BI8" s="175" t="str">
        <f ca="1">IFERROR(VLOOKUP(BI1, OFFSET(TF_TIMEFRAME, 0, 0, TF_DATA_ROWS, 2), 2, FALSE), "")</f>
        <v>DEC 2016</v>
      </c>
      <c r="BJ8" s="174" t="str">
        <f ca="1">IFERROR(VLOOKUP(BJ1, OFFSET(TF_TIMEFRAME, 0, 0, TF_DATA_ROWS, 2), 2, FALSE), "")</f>
        <v>DEC 2015</v>
      </c>
      <c r="BK8" s="174" t="s">
        <v>78</v>
      </c>
      <c r="BL8" s="175" t="str">
        <f ca="1">IFERROR(VLOOKUP(BL1, OFFSET(TF_TIMEFRAME, 0, 0, TF_DATA_ROWS, 2), 2, FALSE), "")</f>
        <v>JAN 2017</v>
      </c>
      <c r="BM8" s="174" t="str">
        <f ca="1">IFERROR(VLOOKUP(BM1, OFFSET(TF_TIMEFRAME, 0, 0, TF_DATA_ROWS, 2), 2, FALSE), "")</f>
        <v>JAN 2016</v>
      </c>
      <c r="BN8" s="174" t="s">
        <v>78</v>
      </c>
      <c r="BO8" s="143"/>
      <c r="BP8" s="161"/>
    </row>
    <row r="9" spans="1:68" ht="15" hidden="1" thickBot="1" x14ac:dyDescent="0.25">
      <c r="A9" s="6" t="s">
        <v>86</v>
      </c>
      <c r="B9" s="3" t="s">
        <v>65</v>
      </c>
      <c r="D9" s="236" t="s">
        <v>152</v>
      </c>
      <c r="E9" s="135" t="s">
        <v>73</v>
      </c>
      <c r="F9" s="119">
        <f ca="1">'Non JJCH'!F10</f>
        <v>382440379.58999997</v>
      </c>
      <c r="G9" s="118">
        <f ca="1">'Non JJCH'!G10</f>
        <v>332676519.19</v>
      </c>
      <c r="H9" s="115">
        <f ca="1">IF(F$9 = 0, 0, IFERROR((F9 - G9) / G9, 0))</f>
        <v>0.14958633245642014</v>
      </c>
      <c r="I9" s="141"/>
      <c r="J9" s="119">
        <f ca="1">'Non JJCH'!J10</f>
        <v>460691028.02000016</v>
      </c>
      <c r="K9" s="118">
        <f ca="1">'Non JJCH'!K10</f>
        <v>387632021.95000011</v>
      </c>
      <c r="L9" s="115">
        <f ca="1">IF(J$9 = 0, 0, IFERROR((J9 - K9) / K9, 0))</f>
        <v>0.18847515667687484</v>
      </c>
      <c r="M9" s="141"/>
      <c r="N9" s="119">
        <f ca="1">'Non JJCH'!N10</f>
        <v>460691028.02000022</v>
      </c>
      <c r="O9" s="118">
        <f ca="1">'Non JJCH'!O10</f>
        <v>387632021.95000011</v>
      </c>
      <c r="P9" s="115">
        <f ca="1">IF(N$9 = 0, 0, IFERROR((N9 - O9) / O9, 0))</f>
        <v>0.18847515667687498</v>
      </c>
      <c r="Q9" s="141"/>
      <c r="R9" s="119">
        <f ca="1">'Non JJCH'!R10</f>
        <v>102760642.73999999</v>
      </c>
      <c r="S9" s="118">
        <f ca="1">'Non JJCH'!S10</f>
        <v>82793953.339999974</v>
      </c>
      <c r="T9" s="115">
        <f ca="1">IF(R$9 = 0, 0, IFERROR((R9 - S9) / S9, 0))</f>
        <v>0.2411612031376883</v>
      </c>
      <c r="U9" s="119">
        <f ca="1">'Non JJCH'!U10</f>
        <v>118798772.18999997</v>
      </c>
      <c r="V9" s="118">
        <f ca="1">'Non JJCH'!V10</f>
        <v>97457350.909999982</v>
      </c>
      <c r="W9" s="115">
        <f ca="1">IF(U$9 = 0, 0, IFERROR((U9 - V9) / V9, 0))</f>
        <v>0.21898216071672608</v>
      </c>
      <c r="X9" s="119">
        <f ca="1">'Non JJCH'!X10</f>
        <v>113285922.99999997</v>
      </c>
      <c r="Y9" s="118">
        <f ca="1">'Non JJCH'!Y10</f>
        <v>93981182.539999962</v>
      </c>
      <c r="Z9" s="115">
        <f ca="1">IF(X$9 = 0, 0, IFERROR((X9 - Y9) / Y9, 0))</f>
        <v>0.20541069965557826</v>
      </c>
      <c r="AA9" s="119">
        <f ca="1">'Non JJCH'!AA10</f>
        <v>136828507.91000003</v>
      </c>
      <c r="AB9" s="118">
        <f ca="1">'Non JJCH'!AB10</f>
        <v>117983980.82000001</v>
      </c>
      <c r="AC9" s="115">
        <f ca="1">IF(AA$9 = 0, 0, IFERROR((AA9 - AB9) / AB9, 0))</f>
        <v>0.15972106517366802</v>
      </c>
      <c r="AD9" s="141"/>
      <c r="AE9" s="119">
        <f ca="1">'Non JJCH'!AE10</f>
        <v>23508813.480000008</v>
      </c>
      <c r="AF9" s="118">
        <f ca="1">'Non JJCH'!AF10</f>
        <v>18504373.75</v>
      </c>
      <c r="AG9" s="115">
        <f ca="1">IF(AE$9 = 0, 0, IFERROR((AE9 - AF9) / AF9, 0))</f>
        <v>0.27044631704977357</v>
      </c>
      <c r="AH9" s="119">
        <f ca="1">'Non JJCH'!AH10</f>
        <v>39368862.329999998</v>
      </c>
      <c r="AI9" s="118">
        <f ca="1">'Non JJCH'!AI10</f>
        <v>33773949.209999993</v>
      </c>
      <c r="AJ9" s="115">
        <f ca="1">IF(AH$9 = 0, 0, IFERROR((AH9 - AI9) / AI9, 0))</f>
        <v>0.16565765185504067</v>
      </c>
      <c r="AK9" s="119">
        <f ca="1">'Non JJCH'!AK10</f>
        <v>39655050.730000004</v>
      </c>
      <c r="AL9" s="118">
        <f ca="1">'Non JJCH'!AL10</f>
        <v>32224655.970000006</v>
      </c>
      <c r="AM9" s="115">
        <f ca="1">IF(AK$9 = 0, 0, IFERROR((AK9 - AL9) / AL9, 0))</f>
        <v>0.23058104225899037</v>
      </c>
      <c r="AN9" s="119">
        <f ca="1">'Non JJCH'!AN10</f>
        <v>41355910.520000003</v>
      </c>
      <c r="AO9" s="118">
        <f ca="1">'Non JJCH'!AO10</f>
        <v>38631861.139999993</v>
      </c>
      <c r="AP9" s="115">
        <f ca="1">IF(AN$9 = 0, 0, IFERROR((AN9 - AO9) / AO9, 0))</f>
        <v>7.0513024731792939E-2</v>
      </c>
      <c r="AQ9" s="119">
        <f ca="1">'Non JJCH'!AQ10</f>
        <v>48283464.430000015</v>
      </c>
      <c r="AR9" s="118">
        <f ca="1">'Non JJCH'!AR10</f>
        <v>35210014.150000006</v>
      </c>
      <c r="AS9" s="115">
        <f ca="1">'Non JJCH'!AS10</f>
        <v>0.37129920551309992</v>
      </c>
      <c r="AT9" s="119">
        <f ca="1">'Non JJCH'!AT10</f>
        <v>28582626.710000005</v>
      </c>
      <c r="AU9" s="118">
        <f ca="1">'Non JJCH'!AU10</f>
        <v>23767799.500000004</v>
      </c>
      <c r="AV9" s="115">
        <f ca="1">IF(AT$9 = 0, 0, IFERROR((AT9 - AU9) / AU9, 0))</f>
        <v>0.20257774431326719</v>
      </c>
      <c r="AW9" s="119">
        <f ca="1">'Non JJCH'!AW10</f>
        <v>28438140.219999995</v>
      </c>
      <c r="AX9" s="118">
        <f ca="1">'Non JJCH'!AX10</f>
        <v>23759547.069999989</v>
      </c>
      <c r="AY9" s="115">
        <f ca="1">IF(AW$9 = 0, 0, IFERROR((AW9 - AX9) / AX9, 0))</f>
        <v>0.19691423983024639</v>
      </c>
      <c r="AZ9" s="119">
        <f ca="1">'Non JJCH'!AZ10</f>
        <v>44687546.179999985</v>
      </c>
      <c r="BA9" s="118">
        <f ca="1">'Non JJCH'!BA10</f>
        <v>38825246.669999987</v>
      </c>
      <c r="BB9" s="115">
        <f ca="1">IF(AZ$9 = 0, 0, IFERROR((AZ9 - BA9) / BA9, 0))</f>
        <v>0.15099194500494334</v>
      </c>
      <c r="BC9" s="119">
        <f ca="1">'Non JJCH'!BC10</f>
        <v>39860422.179999985</v>
      </c>
      <c r="BD9" s="118">
        <f ca="1">'Non JJCH'!BD10</f>
        <v>31827154.380000003</v>
      </c>
      <c r="BE9" s="115">
        <f ca="1">IF(BC$9 = 0, 0, IFERROR((BC9 - BD9) / BD9, 0))</f>
        <v>0.25240295453645833</v>
      </c>
      <c r="BF9" s="119">
        <f ca="1">'Non JJCH'!BF10</f>
        <v>42290816.260000005</v>
      </c>
      <c r="BG9" s="118">
        <f ca="1">'Non JJCH'!BG10</f>
        <v>38326017.18</v>
      </c>
      <c r="BH9" s="115">
        <f ca="1">IF(BF$9 = 0, 0, IFERROR((BF9 - BG9) / BG9, 0))</f>
        <v>0.10344928515214963</v>
      </c>
      <c r="BI9" s="119">
        <f ca="1">'Non JJCH'!BI10</f>
        <v>62888997.780000009</v>
      </c>
      <c r="BJ9" s="118">
        <f ca="1">'Non JJCH'!BJ10</f>
        <v>51326317.929999985</v>
      </c>
      <c r="BK9" s="115">
        <f ca="1">IF(BI$9 = 0, 0, IFERROR((BI9 - BJ9) / BJ9, 0))</f>
        <v>0.22527779736254358</v>
      </c>
      <c r="BL9" s="119">
        <f ca="1">'Non JJCH'!BL10</f>
        <v>31070065.04000001</v>
      </c>
      <c r="BM9" s="118">
        <f ca="1">'Non JJCH'!BM10</f>
        <v>27257739.570000004</v>
      </c>
      <c r="BN9" s="115">
        <f ca="1">IF(BL$9 = 0, 0, IFERROR((BL9 - BM9) / BM9, 0))</f>
        <v>0.13986212834008693</v>
      </c>
      <c r="BO9" s="158" t="str">
        <f>E9</f>
        <v>Total Company</v>
      </c>
      <c r="BP9" s="248" t="str">
        <f>$D9</f>
        <v>GROSS DEMAND</v>
      </c>
    </row>
    <row r="10" spans="1:68" ht="15" hidden="1" thickTop="1" x14ac:dyDescent="0.2">
      <c r="A10" s="6" t="str">
        <f>A$9</f>
        <v>&lt;&gt; -99</v>
      </c>
      <c r="B10" s="3" t="str">
        <f t="shared" ref="B10" si="0">B$9</f>
        <v>&gt;= 0</v>
      </c>
      <c r="D10" s="237"/>
      <c r="E10" s="136" t="s">
        <v>130</v>
      </c>
      <c r="F10" s="120">
        <f ca="1">SUMIFS(GROSS_AMT_T, CHANNEL_COUNT, $A$2, IS_JJCC, $B$2, CUST_GROUP, $A10, RECENCY_GROUP, $B10, TIMEFRAME, F$1)</f>
        <v>382440379.58999997</v>
      </c>
      <c r="G10" s="111">
        <f ca="1">SUMIFS(GROSS_AMT_T, CHANNEL_COUNT, $A$2, IS_JJCC, $B$2, CUST_GROUP, $A10, RECENCY_GROUP, $B10, TIMEFRAME, G$1)</f>
        <v>332676519.19</v>
      </c>
      <c r="H10" s="108">
        <f t="shared" ref="H10:H11" ca="1" si="1">IF(F$9 = 0, 0, IFERROR((F10 - G10) / G10, 0))</f>
        <v>0.14958633245642014</v>
      </c>
      <c r="I10" s="141"/>
      <c r="J10" s="120">
        <f ca="1">SUMIFS(GROSS_AMT_T, CHANNEL_COUNT, $A$2, IS_JJCC, $B$2, CUST_GROUP, $A10, RECENCY_GROUP, $B10, TIMEFRAME, J$1)</f>
        <v>460691028.02000016</v>
      </c>
      <c r="K10" s="111">
        <f ca="1">SUMIFS(GROSS_AMT_T, CHANNEL_COUNT, $A$2, IS_JJCC, $B$2, CUST_GROUP, $A10, RECENCY_GROUP, $B10, TIMEFRAME, K$1)</f>
        <v>387632021.95000011</v>
      </c>
      <c r="L10" s="108">
        <f t="shared" ref="L10:L11" ca="1" si="2">IF(J$9 = 0, 0, IFERROR((J10 - K10) / K10, 0))</f>
        <v>0.18847515667687484</v>
      </c>
      <c r="M10" s="141"/>
      <c r="N10" s="120">
        <f ca="1">SUMIFS(GROSS_AMT_T, CHANNEL_COUNT, $A$2, IS_JJCC, $B$2, CUST_GROUP, $A10, RECENCY_GROUP, $B10, TIMEFRAME, N$1)</f>
        <v>460691028.02000022</v>
      </c>
      <c r="O10" s="111">
        <f ca="1">SUMIFS(GROSS_AMT_T, CHANNEL_COUNT, $A$2, IS_JJCC, $B$2, CUST_GROUP, $A10, RECENCY_GROUP, $B10, TIMEFRAME, O$1)</f>
        <v>387632021.95000011</v>
      </c>
      <c r="P10" s="108">
        <f t="shared" ref="P10:P11" ca="1" si="3">IF(N$9 = 0, 0, IFERROR((N10 - O10) / O10, 0))</f>
        <v>0.18847515667687498</v>
      </c>
      <c r="Q10" s="141"/>
      <c r="R10" s="120">
        <f ca="1">SUMIFS(GROSS_AMT_T, CHANNEL_COUNT, $A$2, IS_JJCC, $B$2, CUST_GROUP, $A10, RECENCY_GROUP, $B10, TIMEFRAME, R$1)</f>
        <v>102760642.73999999</v>
      </c>
      <c r="S10" s="111">
        <f ca="1">SUMIFS(GROSS_AMT_T, CHANNEL_COUNT, $A$2, IS_JJCC, $B$2, CUST_GROUP, $A10, RECENCY_GROUP, $B10, TIMEFRAME, S$1)</f>
        <v>82793953.339999974</v>
      </c>
      <c r="T10" s="108">
        <f t="shared" ref="T10:T11" ca="1" si="4">IF(R$9 = 0, 0, IFERROR((R10 - S10) / S10, 0))</f>
        <v>0.2411612031376883</v>
      </c>
      <c r="U10" s="120">
        <f ca="1">SUMIFS(GROSS_AMT_T, CHANNEL_COUNT, $A$2, IS_JJCC, $B$2, CUST_GROUP, $A10, RECENCY_GROUP, $B10, TIMEFRAME, U$1)</f>
        <v>118798772.18999997</v>
      </c>
      <c r="V10" s="111">
        <f ca="1">SUMIFS(GROSS_AMT_T, CHANNEL_COUNT, $A$2, IS_JJCC, $B$2, CUST_GROUP, $A10, RECENCY_GROUP, $B10, TIMEFRAME, V$1)</f>
        <v>97457350.909999982</v>
      </c>
      <c r="W10" s="108">
        <f t="shared" ref="W10:W11" ca="1" si="5">IF(U$9 = 0, 0, IFERROR((U10 - V10) / V10, 0))</f>
        <v>0.21898216071672608</v>
      </c>
      <c r="X10" s="120">
        <f ca="1">SUMIFS(GROSS_AMT_T, CHANNEL_COUNT, $A$2, IS_JJCC, $B$2, CUST_GROUP, $A10, RECENCY_GROUP, $B10, TIMEFRAME, X$1)</f>
        <v>113285922.99999997</v>
      </c>
      <c r="Y10" s="111">
        <f ca="1">SUMIFS(GROSS_AMT_T, CHANNEL_COUNT, $A$2, IS_JJCC, $B$2, CUST_GROUP, $A10, RECENCY_GROUP, $B10, TIMEFRAME, Y$1)</f>
        <v>93981182.539999962</v>
      </c>
      <c r="Z10" s="108">
        <f t="shared" ref="Z10:Z11" ca="1" si="6">IF(X$9 = 0, 0, IFERROR((X10 - Y10) / Y10, 0))</f>
        <v>0.20541069965557826</v>
      </c>
      <c r="AA10" s="120">
        <f ca="1">SUMIFS(GROSS_AMT_T, CHANNEL_COUNT, $A$2, IS_JJCC, $B$2, CUST_GROUP, $A10, RECENCY_GROUP, $B10, TIMEFRAME, AA$1)</f>
        <v>136828507.91000003</v>
      </c>
      <c r="AB10" s="111">
        <f ca="1">SUMIFS(GROSS_AMT_T, CHANNEL_COUNT, $A$2, IS_JJCC, $B$2, CUST_GROUP, $A10, RECENCY_GROUP, $B10, TIMEFRAME, AB$1)</f>
        <v>117983980.82000001</v>
      </c>
      <c r="AC10" s="108">
        <f t="shared" ref="AC10:AC11" ca="1" si="7">IF(AA$9 = 0, 0, IFERROR((AA10 - AB10) / AB10, 0))</f>
        <v>0.15972106517366802</v>
      </c>
      <c r="AD10" s="141"/>
      <c r="AE10" s="120">
        <f ca="1">SUMIFS(GROSS_AMT_T, CHANNEL_COUNT, $A$2, IS_JJCC, $B$2, CUST_GROUP, $A10, RECENCY_GROUP, $B10, TIMEFRAME, AE$1)</f>
        <v>23508813.480000008</v>
      </c>
      <c r="AF10" s="111">
        <f ca="1">SUMIFS(GROSS_AMT_T, CHANNEL_COUNT, $A$2, IS_JJCC, $B$2, CUST_GROUP, $A10, RECENCY_GROUP, $B10, TIMEFRAME, AF$1)</f>
        <v>18504373.75</v>
      </c>
      <c r="AG10" s="108">
        <f t="shared" ref="AG10:AG11" ca="1" si="8">IF(AE$9 = 0, 0, IFERROR((AE10 - AF10) / AF10, 0))</f>
        <v>0.27044631704977357</v>
      </c>
      <c r="AH10" s="120">
        <f ca="1">SUMIFS(GROSS_AMT_T, CHANNEL_COUNT, $A$2, IS_JJCC, $B$2, CUST_GROUP, $A10, RECENCY_GROUP, $B10, TIMEFRAME, AH$1)</f>
        <v>39368862.329999998</v>
      </c>
      <c r="AI10" s="111">
        <f ca="1">SUMIFS(GROSS_AMT_T, CHANNEL_COUNT, $A$2, IS_JJCC, $B$2, CUST_GROUP, $A10, RECENCY_GROUP, $B10, TIMEFRAME, AI$1)</f>
        <v>33773949.209999993</v>
      </c>
      <c r="AJ10" s="108">
        <f t="shared" ref="AJ10:AJ11" ca="1" si="9">IF(AH$9 = 0, 0, IFERROR((AH10 - AI10) / AI10, 0))</f>
        <v>0.16565765185504067</v>
      </c>
      <c r="AK10" s="120">
        <f ca="1">SUMIFS(GROSS_AMT_T, CHANNEL_COUNT, $A$2, IS_JJCC, $B$2, CUST_GROUP, $A10, RECENCY_GROUP, $B10, TIMEFRAME, AK$1)</f>
        <v>39655050.730000004</v>
      </c>
      <c r="AL10" s="111">
        <f ca="1">SUMIFS(GROSS_AMT_T, CHANNEL_COUNT, $A$2, IS_JJCC, $B$2, CUST_GROUP, $A10, RECENCY_GROUP, $B10, TIMEFRAME, AL$1)</f>
        <v>32224655.970000006</v>
      </c>
      <c r="AM10" s="108">
        <f t="shared" ref="AM10:AM11" ca="1" si="10">IF(AK$9 = 0, 0, IFERROR((AK10 - AL10) / AL10, 0))</f>
        <v>0.23058104225899037</v>
      </c>
      <c r="AN10" s="120">
        <f ca="1">SUMIFS(GROSS_AMT_T, CHANNEL_COUNT, $A$2, IS_JJCC, $B$2, CUST_GROUP, $A10, RECENCY_GROUP, $B10, TIMEFRAME, AN$1)</f>
        <v>41355910.520000003</v>
      </c>
      <c r="AO10" s="111">
        <f ca="1">SUMIFS(GROSS_AMT_T, CHANNEL_COUNT, $A$2, IS_JJCC, $B$2, CUST_GROUP, $A10, RECENCY_GROUP, $B10, TIMEFRAME, AO$1)</f>
        <v>38631861.139999993</v>
      </c>
      <c r="AP10" s="108">
        <f t="shared" ref="AP10:AP11" ca="1" si="11">IF(AN$9 = 0, 0, IFERROR((AN10 - AO10) / AO10, 0))</f>
        <v>7.0513024731792939E-2</v>
      </c>
      <c r="AQ10" s="120">
        <f ca="1">SUMIFS(GROSS_AMT_T, CHANNEL_COUNT, $A$2, IS_JJCC, $B$2, CUST_GROUP, $A10, RECENCY_GROUP, $B10, TIMEFRAME, AQ$1)</f>
        <v>48283464.430000015</v>
      </c>
      <c r="AR10" s="111">
        <f ca="1">SUMIFS(GROSS_AMT_T, CHANNEL_COUNT, $A$2, IS_JJCC, $B$2, CUST_GROUP, $A10, RECENCY_GROUP, $B10, TIMEFRAME, AR$1)</f>
        <v>35210014.150000006</v>
      </c>
      <c r="AS10" s="108">
        <f t="shared" ref="AS10:AS11" ca="1" si="12">IF(AQ$9 = 0, 0, IFERROR((AQ10 - AR10) / AR10, 0))</f>
        <v>0.37129920551309992</v>
      </c>
      <c r="AT10" s="120">
        <f ca="1">SUMIFS(GROSS_AMT_T, CHANNEL_COUNT, $A$2, IS_JJCC, $B$2, CUST_GROUP, $A10, RECENCY_GROUP, $B10, TIMEFRAME, AT$1)</f>
        <v>28582626.710000005</v>
      </c>
      <c r="AU10" s="111">
        <f ca="1">SUMIFS(GROSS_AMT_T, CHANNEL_COUNT, $A$2, IS_JJCC, $B$2, CUST_GROUP, $A10, RECENCY_GROUP, $B10, TIMEFRAME, AU$1)</f>
        <v>23767799.500000004</v>
      </c>
      <c r="AV10" s="108">
        <f t="shared" ref="AV10:AV11" ca="1" si="13">IF(AT$9 = 0, 0, IFERROR((AT10 - AU10) / AU10, 0))</f>
        <v>0.20257774431326719</v>
      </c>
      <c r="AW10" s="120">
        <f ca="1">SUMIFS(GROSS_AMT_T, CHANNEL_COUNT, $A$2, IS_JJCC, $B$2, CUST_GROUP, $A10, RECENCY_GROUP, $B10, TIMEFRAME, AW$1)</f>
        <v>28438140.219999995</v>
      </c>
      <c r="AX10" s="111">
        <f ca="1">SUMIFS(GROSS_AMT_T, CHANNEL_COUNT, $A$2, IS_JJCC, $B$2, CUST_GROUP, $A10, RECENCY_GROUP, $B10, TIMEFRAME, AX$1)</f>
        <v>23759547.069999989</v>
      </c>
      <c r="AY10" s="108">
        <f t="shared" ref="AY10:AY11" ca="1" si="14">IF(AW$9 = 0, 0, IFERROR((AW10 - AX10) / AX10, 0))</f>
        <v>0.19691423983024639</v>
      </c>
      <c r="AZ10" s="120">
        <f ca="1">SUMIFS(GROSS_AMT_T, CHANNEL_COUNT, $A$2, IS_JJCC, $B$2, CUST_GROUP, $A10, RECENCY_GROUP, $B10, TIMEFRAME, AZ$1)</f>
        <v>44687546.179999985</v>
      </c>
      <c r="BA10" s="111">
        <f ca="1">SUMIFS(GROSS_AMT_T, CHANNEL_COUNT, $A$2, IS_JJCC, $B$2, CUST_GROUP, $A10, RECENCY_GROUP, $B10, TIMEFRAME, BA$1)</f>
        <v>38825246.669999987</v>
      </c>
      <c r="BB10" s="108">
        <f t="shared" ref="BB10:BB11" ca="1" si="15">IF(AZ$9 = 0, 0, IFERROR((AZ10 - BA10) / BA10, 0))</f>
        <v>0.15099194500494334</v>
      </c>
      <c r="BC10" s="120">
        <f ca="1">SUMIFS(GROSS_AMT_T, CHANNEL_COUNT, $A$2, IS_JJCC, $B$2, CUST_GROUP, $A10, RECENCY_GROUP, $B10, TIMEFRAME, BC$1)</f>
        <v>39860422.179999985</v>
      </c>
      <c r="BD10" s="111">
        <f ca="1">SUMIFS(GROSS_AMT_T, CHANNEL_COUNT, $A$2, IS_JJCC, $B$2, CUST_GROUP, $A10, RECENCY_GROUP, $B10, TIMEFRAME, BD$1)</f>
        <v>31827154.380000003</v>
      </c>
      <c r="BE10" s="108">
        <f t="shared" ref="BE10:BE11" ca="1" si="16">IF(BC$9 = 0, 0, IFERROR((BC10 - BD10) / BD10, 0))</f>
        <v>0.25240295453645833</v>
      </c>
      <c r="BF10" s="120">
        <f ca="1">SUMIFS(GROSS_AMT_T, CHANNEL_COUNT, $A$2, IS_JJCC, $B$2, CUST_GROUP, $A10, RECENCY_GROUP, $B10, TIMEFRAME, BF$1)</f>
        <v>42290816.260000005</v>
      </c>
      <c r="BG10" s="111">
        <f ca="1">SUMIFS(GROSS_AMT_T, CHANNEL_COUNT, $A$2, IS_JJCC, $B$2, CUST_GROUP, $A10, RECENCY_GROUP, $B10, TIMEFRAME, BG$1)</f>
        <v>38326017.18</v>
      </c>
      <c r="BH10" s="108">
        <f t="shared" ref="BH10:BH11" ca="1" si="17">IF(BF$9 = 0, 0, IFERROR((BF10 - BG10) / BG10, 0))</f>
        <v>0.10344928515214963</v>
      </c>
      <c r="BI10" s="120">
        <f ca="1">SUMIFS(GROSS_AMT_T, CHANNEL_COUNT, $A$2, IS_JJCC, $B$2, CUST_GROUP, $A10, RECENCY_GROUP, $B10, TIMEFRAME, BI$1)</f>
        <v>62888997.780000009</v>
      </c>
      <c r="BJ10" s="111">
        <f ca="1">SUMIFS(GROSS_AMT_T, CHANNEL_COUNT, $A$2, IS_JJCC, $B$2, CUST_GROUP, $A10, RECENCY_GROUP, $B10, TIMEFRAME, BJ$1)</f>
        <v>51326317.929999985</v>
      </c>
      <c r="BK10" s="108">
        <f t="shared" ref="BK10:BK11" ca="1" si="18">IF(BI$9 = 0, 0, IFERROR((BI10 - BJ10) / BJ10, 0))</f>
        <v>0.22527779736254358</v>
      </c>
      <c r="BL10" s="120">
        <f ca="1">SUMIFS(GROSS_AMT_T, CHANNEL_COUNT, $A$2, IS_JJCC, $B$2, CUST_GROUP, $A10, RECENCY_GROUP, $B10, TIMEFRAME, BL$1)</f>
        <v>31070065.04000001</v>
      </c>
      <c r="BM10" s="111">
        <f ca="1">SUMIFS(GROSS_AMT_T, CHANNEL_COUNT, $A$2, IS_JJCC, $B$2, CUST_GROUP, $A10, RECENCY_GROUP, $B10, TIMEFRAME, BM$1)</f>
        <v>27257739.570000004</v>
      </c>
      <c r="BN10" s="108">
        <f t="shared" ref="BN10:BN11" ca="1" si="19">IF(BL$9 = 0, 0, IFERROR((BL10 - BM10) / BM10, 0))</f>
        <v>0.13986212834008693</v>
      </c>
      <c r="BO10" s="152" t="str">
        <f t="shared" ref="BO10:BO13" si="20">E10</f>
        <v>All Transactions</v>
      </c>
      <c r="BP10" s="249"/>
    </row>
    <row r="11" spans="1:68" hidden="1" x14ac:dyDescent="0.2">
      <c r="A11" s="6" t="s">
        <v>80</v>
      </c>
      <c r="B11" s="3" t="s">
        <v>65</v>
      </c>
      <c r="D11" s="237"/>
      <c r="E11" s="77" t="s">
        <v>132</v>
      </c>
      <c r="F11" s="121">
        <f ca="1">SUMIFS(GROSS_AMT_T, CHANNEL_COUNT, $A$2, IS_JJCC, $B$2, CUST_GROUP, $A11, RECENCY_GROUP, $B11, TIMEFRAME, F$1)</f>
        <v>356326786.10999995</v>
      </c>
      <c r="G11" s="104">
        <f ca="1">SUMIFS(GROSS_AMT_T, CHANNEL_COUNT, $A$2, IS_JJCC, $B$2, CUST_GROUP, $A11, RECENCY_GROUP, $B11, TIMEFRAME, G$1)</f>
        <v>300519924.11000007</v>
      </c>
      <c r="H11" s="48">
        <f t="shared" ca="1" si="1"/>
        <v>0.1857010385094226</v>
      </c>
      <c r="I11" s="141"/>
      <c r="J11" s="121">
        <f ca="1">SUMIFS(GROSS_AMT_T, CHANNEL_COUNT, $A$2, IS_JJCC, $B$2, CUST_GROUP, $A11, RECENCY_GROUP, $B11, TIMEFRAME, J$1)</f>
        <v>436134166.29000014</v>
      </c>
      <c r="K11" s="104">
        <f ca="1">SUMIFS(GROSS_AMT_T, CHANNEL_COUNT, $A$2, IS_JJCC, $B$2, CUST_GROUP, $A11, RECENCY_GROUP, $B11, TIMEFRAME, K$1)</f>
        <v>361491943.03000009</v>
      </c>
      <c r="L11" s="48">
        <f t="shared" ca="1" si="2"/>
        <v>0.20648378117186839</v>
      </c>
      <c r="M11" s="141"/>
      <c r="N11" s="121">
        <f ca="1">SUMIFS(GROSS_AMT_T, CHANNEL_COUNT, $A$2, IS_JJCC, $B$2, CUST_GROUP, $A11, RECENCY_GROUP, $B11, TIMEFRAME, N$1)</f>
        <v>436134166.2900002</v>
      </c>
      <c r="O11" s="104">
        <f ca="1">SUMIFS(GROSS_AMT_T, CHANNEL_COUNT, $A$2, IS_JJCC, $B$2, CUST_GROUP, $A11, RECENCY_GROUP, $B11, TIMEFRAME, O$1)</f>
        <v>361491943.03000009</v>
      </c>
      <c r="P11" s="48">
        <f t="shared" ca="1" si="3"/>
        <v>0.20648378117186855</v>
      </c>
      <c r="Q11" s="141"/>
      <c r="R11" s="121">
        <f ca="1">SUMIFS(GROSS_AMT_T, CHANNEL_COUNT, $A$2, IS_JJCC, $B$2, CUST_GROUP, $A11, RECENCY_GROUP, $B11, TIMEFRAME, R$1)</f>
        <v>97753488.939999998</v>
      </c>
      <c r="S11" s="104">
        <f ca="1">SUMIFS(GROSS_AMT_T, CHANNEL_COUNT, $A$2, IS_JJCC, $B$2, CUST_GROUP, $A11, RECENCY_GROUP, $B11, TIMEFRAME, S$1)</f>
        <v>76759366.929999977</v>
      </c>
      <c r="T11" s="48">
        <f t="shared" ca="1" si="4"/>
        <v>0.27350566907548135</v>
      </c>
      <c r="U11" s="121">
        <f ca="1">SUMIFS(GROSS_AMT_T, CHANNEL_COUNT, $A$2, IS_JJCC, $B$2, CUST_GROUP, $A11, RECENCY_GROUP, $B11, TIMEFRAME, U$1)</f>
        <v>111762358.39999999</v>
      </c>
      <c r="V11" s="104">
        <f ca="1">SUMIFS(GROSS_AMT_T, CHANNEL_COUNT, $A$2, IS_JJCC, $B$2, CUST_GROUP, $A11, RECENCY_GROUP, $B11, TIMEFRAME, V$1)</f>
        <v>89994235.49999997</v>
      </c>
      <c r="W11" s="48">
        <f t="shared" ca="1" si="5"/>
        <v>0.24188352486198994</v>
      </c>
      <c r="X11" s="121">
        <f ca="1">SUMIFS(GROSS_AMT_T, CHANNEL_COUNT, $A$2, IS_JJCC, $B$2, CUST_GROUP, $A11, RECENCY_GROUP, $B11, TIMEFRAME, X$1)</f>
        <v>107578713.79999998</v>
      </c>
      <c r="Y11" s="104">
        <f ca="1">SUMIFS(GROSS_AMT_T, CHANNEL_COUNT, $A$2, IS_JJCC, $B$2, CUST_GROUP, $A11, RECENCY_GROUP, $B11, TIMEFRAME, Y$1)</f>
        <v>88365824.129999965</v>
      </c>
      <c r="Z11" s="48">
        <f t="shared" ca="1" si="6"/>
        <v>0.21742443822777963</v>
      </c>
      <c r="AA11" s="121">
        <f ca="1">SUMIFS(GROSS_AMT_T, CHANNEL_COUNT, $A$2, IS_JJCC, $B$2, CUST_GROUP, $A11, RECENCY_GROUP, $B11, TIMEFRAME, AA$1)</f>
        <v>129463213.37999998</v>
      </c>
      <c r="AB11" s="104">
        <f ca="1">SUMIFS(GROSS_AMT_T, CHANNEL_COUNT, $A$2, IS_JJCC, $B$2, CUST_GROUP, $A11, RECENCY_GROUP, $B11, TIMEFRAME, AB$1)</f>
        <v>110791919.43000001</v>
      </c>
      <c r="AC11" s="48">
        <f t="shared" ca="1" si="7"/>
        <v>0.16852577377537697</v>
      </c>
      <c r="AD11" s="141"/>
      <c r="AE11" s="121">
        <f ca="1">SUMIFS(GROSS_AMT_T, CHANNEL_COUNT, $A$2, IS_JJCC, $B$2, CUST_GROUP, $A11, RECENCY_GROUP, $B11, TIMEFRAME, AE$1)</f>
        <v>22390074.24000001</v>
      </c>
      <c r="AF11" s="104">
        <f ca="1">SUMIFS(GROSS_AMT_T, CHANNEL_COUNT, $A$2, IS_JJCC, $B$2, CUST_GROUP, $A11, RECENCY_GROUP, $B11, TIMEFRAME, AF$1)</f>
        <v>17147136.779999997</v>
      </c>
      <c r="AG11" s="48">
        <f t="shared" ca="1" si="8"/>
        <v>0.30576168647090085</v>
      </c>
      <c r="AH11" s="121">
        <f ca="1">SUMIFS(GROSS_AMT_T, CHANNEL_COUNT, $A$2, IS_JJCC, $B$2, CUST_GROUP, $A11, RECENCY_GROUP, $B11, TIMEFRAME, AH$1)</f>
        <v>37495389.850000001</v>
      </c>
      <c r="AI11" s="104">
        <f ca="1">SUMIFS(GROSS_AMT_T, CHANNEL_COUNT, $A$2, IS_JJCC, $B$2, CUST_GROUP, $A11, RECENCY_GROUP, $B11, TIMEFRAME, AI$1)</f>
        <v>31254474.770000003</v>
      </c>
      <c r="AJ11" s="48">
        <f t="shared" ca="1" si="9"/>
        <v>0.19968068975487691</v>
      </c>
      <c r="AK11" s="121">
        <f ca="1">SUMIFS(GROSS_AMT_T, CHANNEL_COUNT, $A$2, IS_JJCC, $B$2, CUST_GROUP, $A11, RECENCY_GROUP, $B11, TIMEFRAME, AK$1)</f>
        <v>37624836.590000011</v>
      </c>
      <c r="AL11" s="104">
        <f ca="1">SUMIFS(GROSS_AMT_T, CHANNEL_COUNT, $A$2, IS_JJCC, $B$2, CUST_GROUP, $A11, RECENCY_GROUP, $B11, TIMEFRAME, AL$1)</f>
        <v>29935655.470000006</v>
      </c>
      <c r="AM11" s="48">
        <f t="shared" ca="1" si="10"/>
        <v>0.25685694865461395</v>
      </c>
      <c r="AN11" s="121">
        <f ca="1">SUMIFS(GROSS_AMT_T, CHANNEL_COUNT, $A$2, IS_JJCC, $B$2, CUST_GROUP, $A11, RECENCY_GROUP, $B11, TIMEFRAME, AN$1)</f>
        <v>38908543.410000004</v>
      </c>
      <c r="AO11" s="104">
        <f ca="1">SUMIFS(GROSS_AMT_T, CHANNEL_COUNT, $A$2, IS_JJCC, $B$2, CUST_GROUP, $A11, RECENCY_GROUP, $B11, TIMEFRAME, AO$1)</f>
        <v>35616744.580000006</v>
      </c>
      <c r="AP11" s="48">
        <f t="shared" ca="1" si="11"/>
        <v>9.2422787899836684E-2</v>
      </c>
      <c r="AQ11" s="121">
        <f ca="1">SUMIFS(GROSS_AMT_T, CHANNEL_COUNT, $A$2, IS_JJCC, $B$2, CUST_GROUP, $A11, RECENCY_GROUP, $B11, TIMEFRAME, AQ$1)</f>
        <v>45457825.320000015</v>
      </c>
      <c r="AR11" s="104">
        <f ca="1">SUMIFS(GROSS_AMT_T, CHANNEL_COUNT, $A$2, IS_JJCC, $B$2, CUST_GROUP, $A11, RECENCY_GROUP, $B11, TIMEFRAME, AR$1)</f>
        <v>32572213.080000017</v>
      </c>
      <c r="AS11" s="48">
        <f t="shared" ca="1" si="12"/>
        <v>0.39560137373385967</v>
      </c>
      <c r="AT11" s="121">
        <f ca="1">SUMIFS(GROSS_AMT_T, CHANNEL_COUNT, $A$2, IS_JJCC, $B$2, CUST_GROUP, $A11, RECENCY_GROUP, $B11, TIMEFRAME, AT$1)</f>
        <v>26768129.800000004</v>
      </c>
      <c r="AU11" s="104">
        <f ca="1">SUMIFS(GROSS_AMT_T, CHANNEL_COUNT, $A$2, IS_JJCC, $B$2, CUST_GROUP, $A11, RECENCY_GROUP, $B11, TIMEFRAME, AU$1)</f>
        <v>21917014.770000003</v>
      </c>
      <c r="AV11" s="48">
        <f t="shared" ca="1" si="13"/>
        <v>0.22134013600429767</v>
      </c>
      <c r="AW11" s="121">
        <f ca="1">SUMIFS(GROSS_AMT_T, CHANNEL_COUNT, $A$2, IS_JJCC, $B$2, CUST_GROUP, $A11, RECENCY_GROUP, $B11, TIMEFRAME, AW$1)</f>
        <v>26837124.659999993</v>
      </c>
      <c r="AX11" s="104">
        <f ca="1">SUMIFS(GROSS_AMT_T, CHANNEL_COUNT, $A$2, IS_JJCC, $B$2, CUST_GROUP, $A11, RECENCY_GROUP, $B11, TIMEFRAME, AX$1)</f>
        <v>22172419.869999994</v>
      </c>
      <c r="AY11" s="48">
        <f t="shared" ca="1" si="14"/>
        <v>0.21038320658501947</v>
      </c>
      <c r="AZ11" s="121">
        <f ca="1">SUMIFS(GROSS_AMT_T, CHANNEL_COUNT, $A$2, IS_JJCC, $B$2, CUST_GROUP, $A11, RECENCY_GROUP, $B11, TIMEFRAME, AZ$1)</f>
        <v>42371283.329999983</v>
      </c>
      <c r="BA11" s="104">
        <f ca="1">SUMIFS(GROSS_AMT_T, CHANNEL_COUNT, $A$2, IS_JJCC, $B$2, CUST_GROUP, $A11, RECENCY_GROUP, $B11, TIMEFRAME, BA$1)</f>
        <v>36540824.449999996</v>
      </c>
      <c r="BB11" s="48">
        <f t="shared" ca="1" si="15"/>
        <v>0.1595601349383344</v>
      </c>
      <c r="BC11" s="121">
        <f ca="1">SUMIFS(GROSS_AMT_T, CHANNEL_COUNT, $A$2, IS_JJCC, $B$2, CUST_GROUP, $A11, RECENCY_GROUP, $B11, TIMEFRAME, BC$1)</f>
        <v>37991630.059999987</v>
      </c>
      <c r="BD11" s="104">
        <f ca="1">SUMIFS(GROSS_AMT_T, CHANNEL_COUNT, $A$2, IS_JJCC, $B$2, CUST_GROUP, $A11, RECENCY_GROUP, $B11, TIMEFRAME, BD$1)</f>
        <v>30038985.390000004</v>
      </c>
      <c r="BE11" s="48">
        <f t="shared" ca="1" si="16"/>
        <v>0.26474411724463315</v>
      </c>
      <c r="BF11" s="121">
        <f ca="1">SUMIFS(GROSS_AMT_T, CHANNEL_COUNT, $A$2, IS_JJCC, $B$2, CUST_GROUP, $A11, RECENCY_GROUP, $B11, TIMEFRAME, BF$1)</f>
        <v>40366971.019999996</v>
      </c>
      <c r="BG11" s="104">
        <f ca="1">SUMIFS(GROSS_AMT_T, CHANNEL_COUNT, $A$2, IS_JJCC, $B$2, CUST_GROUP, $A11, RECENCY_GROUP, $B11, TIMEFRAME, BG$1)</f>
        <v>36410621.74000001</v>
      </c>
      <c r="BH11" s="48">
        <f t="shared" ca="1" si="17"/>
        <v>0.10865920687241704</v>
      </c>
      <c r="BI11" s="121">
        <f ca="1">SUMIFS(GROSS_AMT_T, CHANNEL_COUNT, $A$2, IS_JJCC, $B$2, CUST_GROUP, $A11, RECENCY_GROUP, $B11, TIMEFRAME, BI$1)</f>
        <v>58908947.850000001</v>
      </c>
      <c r="BJ11" s="104">
        <f ca="1">SUMIFS(GROSS_AMT_T, CHANNEL_COUNT, $A$2, IS_JJCC, $B$2, CUST_GROUP, $A11, RECENCY_GROUP, $B11, TIMEFRAME, BJ$1)</f>
        <v>47393540.999999985</v>
      </c>
      <c r="BK11" s="48">
        <f t="shared" ca="1" si="18"/>
        <v>0.2429741818616174</v>
      </c>
      <c r="BL11" s="121">
        <f ca="1">SUMIFS(GROSS_AMT_T, CHANNEL_COUNT, $A$2, IS_JJCC, $B$2, CUST_GROUP, $A11, RECENCY_GROUP, $B11, TIMEFRAME, BL$1)</f>
        <v>29554176.170000013</v>
      </c>
      <c r="BM11" s="104">
        <f ca="1">SUMIFS(GROSS_AMT_T, CHANNEL_COUNT, $A$2, IS_JJCC, $B$2, CUST_GROUP, $A11, RECENCY_GROUP, $B11, TIMEFRAME, BM$1)</f>
        <v>25889031.570000004</v>
      </c>
      <c r="BN11" s="48">
        <f t="shared" ca="1" si="19"/>
        <v>0.14157132877257364</v>
      </c>
      <c r="BO11" s="154" t="str">
        <f t="shared" si="20"/>
        <v>Identified Customers</v>
      </c>
      <c r="BP11" s="249"/>
    </row>
    <row r="12" spans="1:68" hidden="1" x14ac:dyDescent="0.2">
      <c r="A12" s="6"/>
      <c r="D12" s="237"/>
      <c r="E12" s="76" t="s">
        <v>131</v>
      </c>
      <c r="F12" s="33">
        <f ca="1">IFERROR(F10 / F9, 0)</f>
        <v>1</v>
      </c>
      <c r="G12" s="8">
        <f ca="1">IFERROR(G10 / G9, 0)</f>
        <v>1</v>
      </c>
      <c r="H12" s="20">
        <f ca="1">IF(F$9 = 0, 0, IFERROR((F12 - G12) * 10000, 0))</f>
        <v>0</v>
      </c>
      <c r="I12" s="88"/>
      <c r="J12" s="33">
        <f ca="1">IFERROR(J10 / J9, 0)</f>
        <v>1</v>
      </c>
      <c r="K12" s="8">
        <f ca="1">IFERROR(K10 / K9, 0)</f>
        <v>1</v>
      </c>
      <c r="L12" s="20">
        <f ca="1">IF(J$9 = 0, 0, IFERROR((J12 - K12) * 10000, 0))</f>
        <v>0</v>
      </c>
      <c r="M12" s="88"/>
      <c r="N12" s="33">
        <f ca="1">IFERROR(N10 / N9, 0)</f>
        <v>1</v>
      </c>
      <c r="O12" s="8">
        <f ca="1">IFERROR(O10 / O9, 0)</f>
        <v>1</v>
      </c>
      <c r="P12" s="20">
        <f ca="1">IF(N$9 = 0, 0, IFERROR((N12 - O12) * 10000, 0))</f>
        <v>0</v>
      </c>
      <c r="Q12" s="88"/>
      <c r="R12" s="33">
        <f ca="1">IFERROR(R10 / R9, 0)</f>
        <v>1</v>
      </c>
      <c r="S12" s="8">
        <f ca="1">IFERROR(S10 / S9, 0)</f>
        <v>1</v>
      </c>
      <c r="T12" s="20">
        <f ca="1">IF(R$9 = 0, 0, IFERROR((R12 - S12) * 10000, 0))</f>
        <v>0</v>
      </c>
      <c r="U12" s="33">
        <f ca="1">IFERROR(U10 / U9, 0)</f>
        <v>1</v>
      </c>
      <c r="V12" s="8">
        <f ca="1">IFERROR(V10 / V9, 0)</f>
        <v>1</v>
      </c>
      <c r="W12" s="20">
        <f ca="1">IF(U$9 = 0, 0, IFERROR((U12 - V12) * 10000, 0))</f>
        <v>0</v>
      </c>
      <c r="X12" s="33">
        <f ca="1">IFERROR(X10 / X9, 0)</f>
        <v>1</v>
      </c>
      <c r="Y12" s="8">
        <f ca="1">IFERROR(Y10 / Y9, 0)</f>
        <v>1</v>
      </c>
      <c r="Z12" s="20">
        <f ca="1">IF(X$9 = 0, 0, IFERROR((X12 - Y12) * 10000, 0))</f>
        <v>0</v>
      </c>
      <c r="AA12" s="33">
        <f ca="1">IFERROR(AA10 / AA9, 0)</f>
        <v>1</v>
      </c>
      <c r="AB12" s="8">
        <f ca="1">IFERROR(AB10 / AB9, 0)</f>
        <v>1</v>
      </c>
      <c r="AC12" s="20">
        <f ca="1">IF(AA$9 = 0, 0, IFERROR((AA12 - AB12) * 10000, 0))</f>
        <v>0</v>
      </c>
      <c r="AD12" s="88"/>
      <c r="AE12" s="33">
        <f ca="1">IFERROR(AE10 / AE9, 0)</f>
        <v>1</v>
      </c>
      <c r="AF12" s="8">
        <f ca="1">IFERROR(AF10 / AF9, 0)</f>
        <v>1</v>
      </c>
      <c r="AG12" s="20">
        <f ca="1">IF(AE$9 = 0, 0, IFERROR((AE12 - AF12) * 10000, 0))</f>
        <v>0</v>
      </c>
      <c r="AH12" s="33">
        <f ca="1">IFERROR(AH10 / AH9, 0)</f>
        <v>1</v>
      </c>
      <c r="AI12" s="8">
        <f ca="1">IFERROR(AI10 / AI9, 0)</f>
        <v>1</v>
      </c>
      <c r="AJ12" s="20">
        <f ca="1">IF(AH$9 = 0, 0, IFERROR((AH12 - AI12) * 10000, 0))</f>
        <v>0</v>
      </c>
      <c r="AK12" s="33">
        <f ca="1">IFERROR(AK10 / AK9, 0)</f>
        <v>1</v>
      </c>
      <c r="AL12" s="8">
        <f ca="1">IFERROR(AL10 / AL9, 0)</f>
        <v>1</v>
      </c>
      <c r="AM12" s="20">
        <f ca="1">IF(AK$9 = 0, 0, IFERROR((AK12 - AL12) * 10000, 0))</f>
        <v>0</v>
      </c>
      <c r="AN12" s="33">
        <f ca="1">IFERROR(AN10 / AN9, 0)</f>
        <v>1</v>
      </c>
      <c r="AO12" s="8">
        <f ca="1">IFERROR(AO10 / AO9, 0)</f>
        <v>1</v>
      </c>
      <c r="AP12" s="20">
        <f ca="1">IF(AN$9 = 0, 0, IFERROR((AN12 - AO12) * 10000, 0))</f>
        <v>0</v>
      </c>
      <c r="AQ12" s="33">
        <f ca="1">IFERROR(AQ10 / AQ9, 0)</f>
        <v>1</v>
      </c>
      <c r="AR12" s="8">
        <f ca="1">IFERROR(AR10 / AR9, 0)</f>
        <v>1</v>
      </c>
      <c r="AS12" s="20">
        <f ca="1">IF(AQ$9 = 0, 0, IFERROR((AQ12 - AR12) * 10000, 0))</f>
        <v>0</v>
      </c>
      <c r="AT12" s="33">
        <f ca="1">IFERROR(AT10 / AT9, 0)</f>
        <v>1</v>
      </c>
      <c r="AU12" s="8">
        <f ca="1">IFERROR(AU10 / AU9, 0)</f>
        <v>1</v>
      </c>
      <c r="AV12" s="20">
        <f ca="1">IF(AT$9 = 0, 0, IFERROR((AT12 - AU12) * 10000, 0))</f>
        <v>0</v>
      </c>
      <c r="AW12" s="33">
        <f ca="1">IFERROR(AW10 / AW9, 0)</f>
        <v>1</v>
      </c>
      <c r="AX12" s="8">
        <f ca="1">IFERROR(AX10 / AX9, 0)</f>
        <v>1</v>
      </c>
      <c r="AY12" s="20">
        <f ca="1">IF(AW$9 = 0, 0, IFERROR((AW12 - AX12) * 10000, 0))</f>
        <v>0</v>
      </c>
      <c r="AZ12" s="33">
        <f ca="1">IFERROR(AZ10 / AZ9, 0)</f>
        <v>1</v>
      </c>
      <c r="BA12" s="8">
        <f ca="1">IFERROR(BA10 / BA9, 0)</f>
        <v>1</v>
      </c>
      <c r="BB12" s="20">
        <f ca="1">IF(AZ$9 = 0, 0, IFERROR((AZ12 - BA12) * 10000, 0))</f>
        <v>0</v>
      </c>
      <c r="BC12" s="33">
        <f ca="1">IFERROR(BC10 / BC9, 0)</f>
        <v>1</v>
      </c>
      <c r="BD12" s="8">
        <f ca="1">IFERROR(BD10 / BD9, 0)</f>
        <v>1</v>
      </c>
      <c r="BE12" s="20">
        <f ca="1">IF(BC$9 = 0, 0, IFERROR((BC12 - BD12) * 10000, 0))</f>
        <v>0</v>
      </c>
      <c r="BF12" s="33">
        <f ca="1">IFERROR(BF10 / BF9, 0)</f>
        <v>1</v>
      </c>
      <c r="BG12" s="8">
        <f ca="1">IFERROR(BG10 / BG9, 0)</f>
        <v>1</v>
      </c>
      <c r="BH12" s="20">
        <f ca="1">IF(BF$9 = 0, 0, IFERROR((BF12 - BG12) * 10000, 0))</f>
        <v>0</v>
      </c>
      <c r="BI12" s="33">
        <f ca="1">IFERROR(BI10 / BI9, 0)</f>
        <v>1</v>
      </c>
      <c r="BJ12" s="8">
        <f ca="1">IFERROR(BJ10 / BJ9, 0)</f>
        <v>1</v>
      </c>
      <c r="BK12" s="20">
        <f ca="1">IF(BI$9 = 0, 0, IFERROR((BI12 - BJ12) * 10000, 0))</f>
        <v>0</v>
      </c>
      <c r="BL12" s="33">
        <f ca="1">IFERROR(BL10 / BL9, 0)</f>
        <v>1</v>
      </c>
      <c r="BM12" s="8">
        <f ca="1">IFERROR(BM10 / BM9, 0)</f>
        <v>1</v>
      </c>
      <c r="BN12" s="20">
        <f ca="1">IF(BL$9 = 0, 0, IFERROR((BL12 - BM12) * 10000, 0))</f>
        <v>0</v>
      </c>
      <c r="BO12" s="155" t="str">
        <f t="shared" si="20"/>
        <v>% to Total Company</v>
      </c>
      <c r="BP12" s="249"/>
    </row>
    <row r="13" spans="1:68" hidden="1" x14ac:dyDescent="0.2">
      <c r="A13" s="6"/>
      <c r="D13" s="239"/>
      <c r="E13" s="78" t="s">
        <v>133</v>
      </c>
      <c r="F13" s="30">
        <f ca="1">IFERROR(F11 / F10, 0)</f>
        <v>0.9317185243148346</v>
      </c>
      <c r="G13" s="14">
        <f ca="1">IFERROR(G11 / G10, 0)</f>
        <v>0.90333975130467659</v>
      </c>
      <c r="H13" s="19">
        <f ca="1">IF(F$9 = 0, 0, IFERROR((F13 - G13) * 10000, 0))</f>
        <v>283.78773010158011</v>
      </c>
      <c r="I13" s="88"/>
      <c r="J13" s="30">
        <f ca="1">IFERROR(J11 / J10, 0)</f>
        <v>0.94669559371376788</v>
      </c>
      <c r="K13" s="14">
        <f ca="1">IFERROR(K11 / K10, 0)</f>
        <v>0.93256470714544892</v>
      </c>
      <c r="L13" s="19">
        <f ca="1">IF(J$9 = 0, 0, IFERROR((J13 - K13) * 10000, 0))</f>
        <v>141.30886568318957</v>
      </c>
      <c r="M13" s="88"/>
      <c r="N13" s="30">
        <f ca="1">IFERROR(N11 / N10, 0)</f>
        <v>0.94669559371376788</v>
      </c>
      <c r="O13" s="14">
        <f ca="1">IFERROR(O11 / O10, 0)</f>
        <v>0.93256470714544892</v>
      </c>
      <c r="P13" s="19">
        <f ca="1">IF(N$9 = 0, 0, IFERROR((N13 - O13) * 10000, 0))</f>
        <v>141.30886568318957</v>
      </c>
      <c r="Q13" s="88"/>
      <c r="R13" s="30">
        <f ca="1">IFERROR(R11 / R10, 0)</f>
        <v>0.95127362318403497</v>
      </c>
      <c r="S13" s="14">
        <f ca="1">IFERROR(S11 / S10, 0)</f>
        <v>0.92711319889245436</v>
      </c>
      <c r="T13" s="19">
        <f ca="1">IF(R$9 = 0, 0, IFERROR((R13 - S13) * 10000, 0))</f>
        <v>241.60424291580605</v>
      </c>
      <c r="U13" s="30">
        <f ca="1">IFERROR(U11 / U10, 0)</f>
        <v>0.94077031554883128</v>
      </c>
      <c r="V13" s="14">
        <f ca="1">IFERROR(V11 / V10, 0)</f>
        <v>0.92342172919421894</v>
      </c>
      <c r="W13" s="19">
        <f ca="1">IF(U$9 = 0, 0, IFERROR((U13 - V13) * 10000, 0))</f>
        <v>173.4858635461234</v>
      </c>
      <c r="X13" s="30">
        <f ca="1">IFERROR(X11 / X10, 0)</f>
        <v>0.94962119697784531</v>
      </c>
      <c r="Y13" s="14">
        <f ca="1">IFERROR(Y11 / Y10, 0)</f>
        <v>0.94025018351296008</v>
      </c>
      <c r="Z13" s="19">
        <f ca="1">IF(X$9 = 0, 0, IFERROR((X13 - Y13) * 10000, 0))</f>
        <v>93.710134648852247</v>
      </c>
      <c r="AA13" s="30">
        <f ca="1">IFERROR(AA11 / AA10, 0)</f>
        <v>0.94617134512023893</v>
      </c>
      <c r="AB13" s="14">
        <f ca="1">IFERROR(AB11 / AB10, 0)</f>
        <v>0.93904205181064004</v>
      </c>
      <c r="AC13" s="19">
        <f ca="1">IF(AA$9 = 0, 0, IFERROR((AA13 - AB13) * 10000, 0))</f>
        <v>71.292933095988829</v>
      </c>
      <c r="AD13" s="88"/>
      <c r="AE13" s="30">
        <f ca="1">IFERROR(AE11 / AE10, 0)</f>
        <v>0.95241192240723849</v>
      </c>
      <c r="AF13" s="14">
        <f ca="1">IFERROR(AF11 / AF10, 0)</f>
        <v>0.92665318003534147</v>
      </c>
      <c r="AG13" s="19">
        <f ca="1">IF(AE$9 = 0, 0, IFERROR((AE13 - AF13) * 10000, 0))</f>
        <v>257.58742371897017</v>
      </c>
      <c r="AH13" s="30">
        <f ca="1">IFERROR(AH11 / AH10, 0)</f>
        <v>0.95241232870038084</v>
      </c>
      <c r="AI13" s="14">
        <f ca="1">IFERROR(AI11 / AI10, 0)</f>
        <v>0.92540184079941679</v>
      </c>
      <c r="AJ13" s="19">
        <f ca="1">IF(AH$9 = 0, 0, IFERROR((AH13 - AI13) * 10000, 0))</f>
        <v>270.10487900964051</v>
      </c>
      <c r="AK13" s="30">
        <f ca="1">IFERROR(AK11 / AK10, 0)</f>
        <v>0.9488031384999821</v>
      </c>
      <c r="AL13" s="14">
        <f ca="1">IFERROR(AL11 / AL10, 0)</f>
        <v>0.92896741854650122</v>
      </c>
      <c r="AM13" s="19">
        <f ca="1">IF(AK$9 = 0, 0, IFERROR((AK13 - AL13) * 10000, 0))</f>
        <v>198.35719953480879</v>
      </c>
      <c r="AN13" s="30">
        <f ca="1">IFERROR(AN11 / AN10, 0)</f>
        <v>0.94082182983696039</v>
      </c>
      <c r="AO13" s="14">
        <f ca="1">IFERROR(AO11 / AO10, 0)</f>
        <v>0.92195259376519934</v>
      </c>
      <c r="AP13" s="19">
        <f ca="1">IF(AN$9 = 0, 0, IFERROR((AN13 - AO13) * 10000, 0))</f>
        <v>188.69236071761054</v>
      </c>
      <c r="AQ13" s="30">
        <f ca="1">IFERROR(AQ11 / AQ10, 0)</f>
        <v>0.94147812002809927</v>
      </c>
      <c r="AR13" s="14">
        <f ca="1">IFERROR(AR11 / AR10, 0)</f>
        <v>0.92508378273400982</v>
      </c>
      <c r="AS13" s="19">
        <f ca="1">IF(AQ$9 = 0, 0, IFERROR((AQ13 - AR13) * 10000, 0))</f>
        <v>163.94337294089456</v>
      </c>
      <c r="AT13" s="30">
        <f ca="1">IFERROR(AT11 / AT10, 0)</f>
        <v>0.9365174891583643</v>
      </c>
      <c r="AU13" s="14">
        <f ca="1">IFERROR(AU11 / AU10, 0)</f>
        <v>0.92213058133547454</v>
      </c>
      <c r="AV13" s="19">
        <f ca="1">IF(AT$9 = 0, 0, IFERROR((AT13 - AU13) * 10000, 0))</f>
        <v>143.86907822889759</v>
      </c>
      <c r="AW13" s="30">
        <f ca="1">IFERROR(AW11 / AW10, 0)</f>
        <v>0.94370181919020013</v>
      </c>
      <c r="AX13" s="14">
        <f ca="1">IFERROR(AX11 / AX10, 0)</f>
        <v>0.93320044379111999</v>
      </c>
      <c r="AY13" s="19">
        <f ca="1">IF(AW$9 = 0, 0, IFERROR((AW13 - AX13) * 10000, 0))</f>
        <v>105.01375399080138</v>
      </c>
      <c r="AZ13" s="30">
        <f ca="1">IFERROR(AZ11 / AZ10, 0)</f>
        <v>0.94816759817891616</v>
      </c>
      <c r="BA13" s="14">
        <f ca="1">IFERROR(BA11 / BA10, 0)</f>
        <v>0.94116142417801685</v>
      </c>
      <c r="BB13" s="19">
        <f ca="1">IF(AZ$9 = 0, 0, IFERROR((AZ13 - BA13) * 10000, 0))</f>
        <v>70.061740008993127</v>
      </c>
      <c r="BC13" s="30">
        <f ca="1">IFERROR(BC11 / BC10, 0)</f>
        <v>0.95311659993060316</v>
      </c>
      <c r="BD13" s="14">
        <f ca="1">IFERROR(BD11 / BD10, 0)</f>
        <v>0.94381624669770436</v>
      </c>
      <c r="BE13" s="19">
        <f ca="1">IF(BC$9 = 0, 0, IFERROR((BC13 - BD13) * 10000, 0))</f>
        <v>93.003532328987944</v>
      </c>
      <c r="BF13" s="30">
        <f ca="1">IFERROR(BF11 / BF10, 0)</f>
        <v>0.95450914855432467</v>
      </c>
      <c r="BG13" s="14">
        <f ca="1">IFERROR(BG11 / BG10, 0)</f>
        <v>0.95002362413489916</v>
      </c>
      <c r="BH13" s="19">
        <f ca="1">IF(BF$9 = 0, 0, IFERROR((BF13 - BG13) * 10000, 0))</f>
        <v>44.855244194255128</v>
      </c>
      <c r="BI13" s="30">
        <f ca="1">IFERROR(BI11 / BI10, 0)</f>
        <v>0.93671309655906543</v>
      </c>
      <c r="BJ13" s="14">
        <f ca="1">IFERROR(BJ11 / BJ10, 0)</f>
        <v>0.92337699081855795</v>
      </c>
      <c r="BK13" s="19">
        <f ca="1">IF(BI$9 = 0, 0, IFERROR((BI13 - BJ13) * 10000, 0))</f>
        <v>133.36105740507475</v>
      </c>
      <c r="BL13" s="30">
        <f ca="1">IFERROR(BL11 / BL10, 0)</f>
        <v>0.95121063093854419</v>
      </c>
      <c r="BM13" s="14">
        <f ca="1">IFERROR(BM11 / BM10, 0)</f>
        <v>0.9497864451861443</v>
      </c>
      <c r="BN13" s="19">
        <f ca="1">IF(BL$9 = 0, 0, IFERROR((BL13 - BM13) * 10000, 0))</f>
        <v>14.241857523998869</v>
      </c>
      <c r="BO13" s="156" t="str">
        <f t="shared" si="20"/>
        <v>% Identified</v>
      </c>
      <c r="BP13" s="251"/>
    </row>
    <row r="14" spans="1:68" ht="3.75" hidden="1" customHeight="1" x14ac:dyDescent="0.2">
      <c r="A14" s="6"/>
      <c r="H14" s="4"/>
      <c r="I14" s="138"/>
      <c r="L14" s="4"/>
      <c r="M14" s="138"/>
      <c r="P14" s="4"/>
      <c r="Q14" s="138"/>
      <c r="T14" s="4"/>
      <c r="W14" s="4"/>
      <c r="Z14" s="4"/>
      <c r="AC14" s="4"/>
      <c r="AD14" s="138"/>
      <c r="AG14" s="4"/>
      <c r="AJ14" s="4"/>
      <c r="AM14" s="4"/>
      <c r="AP14" s="4"/>
      <c r="AS14" s="4"/>
      <c r="AV14" s="4"/>
      <c r="AY14" s="4"/>
      <c r="BB14" s="4"/>
      <c r="BE14" s="4"/>
      <c r="BH14" s="4"/>
      <c r="BK14" s="4"/>
      <c r="BN14" s="4"/>
    </row>
    <row r="15" spans="1:68" ht="15" hidden="1" thickBot="1" x14ac:dyDescent="0.25">
      <c r="A15" s="6" t="str">
        <f>A$9</f>
        <v>&lt;&gt; -99</v>
      </c>
      <c r="B15" s="3" t="str">
        <f t="shared" ref="B15:B16" si="21">B$9</f>
        <v>&gt;= 0</v>
      </c>
      <c r="D15" s="236" t="s">
        <v>153</v>
      </c>
      <c r="E15" s="135" t="str">
        <f>$E$9</f>
        <v>Total Company</v>
      </c>
      <c r="F15" s="119">
        <f ca="1">'Non JJCH'!F16</f>
        <v>312034129.22999984</v>
      </c>
      <c r="G15" s="118">
        <f ca="1">'Non JJCH'!G16</f>
        <v>279360716.49000013</v>
      </c>
      <c r="H15" s="115">
        <f ca="1">IF(F$9 = 0, 0, IFERROR((F15 - G15) / G15, 0))</f>
        <v>0.11695779260062598</v>
      </c>
      <c r="I15" s="141"/>
      <c r="J15" s="119">
        <f ca="1">'Non JJCH'!J16</f>
        <v>356826401.34999996</v>
      </c>
      <c r="K15" s="118">
        <f ca="1">'Non JJCH'!K16</f>
        <v>316042375.54999989</v>
      </c>
      <c r="L15" s="115">
        <f ca="1">IF(J$9 = 0, 0, IFERROR((J15 - K15) / K15, 0))</f>
        <v>0.12904606772754681</v>
      </c>
      <c r="M15" s="141"/>
      <c r="N15" s="119">
        <f ca="1">'Non JJCH'!N16</f>
        <v>356826401.34999996</v>
      </c>
      <c r="O15" s="118">
        <f ca="1">'Non JJCH'!O16</f>
        <v>316042375.54999995</v>
      </c>
      <c r="P15" s="115">
        <f ca="1">IF(N$9 = 0, 0, IFERROR((N15 - O15) / O15, 0))</f>
        <v>0.12904606772754659</v>
      </c>
      <c r="Q15" s="141"/>
      <c r="R15" s="119">
        <f ca="1">'Non JJCH'!R16</f>
        <v>83550344.590000004</v>
      </c>
      <c r="S15" s="118">
        <f ca="1">'Non JJCH'!S16</f>
        <v>73060739.590000033</v>
      </c>
      <c r="T15" s="115">
        <f ca="1">IF(R$9 = 0, 0, IFERROR((R15 - S15) / S15, 0))</f>
        <v>0.14357375875011952</v>
      </c>
      <c r="U15" s="119">
        <f ca="1">'Non JJCH'!U16</f>
        <v>95649782.060000002</v>
      </c>
      <c r="V15" s="118">
        <f ca="1">'Non JJCH'!V16</f>
        <v>81956979.670000017</v>
      </c>
      <c r="W15" s="115">
        <f ca="1">IF(U$9 = 0, 0, IFERROR((U15 - V15) / V15, 0))</f>
        <v>0.16707304789822769</v>
      </c>
      <c r="X15" s="119">
        <f ca="1">'Non JJCH'!X16</f>
        <v>89267139.229999989</v>
      </c>
      <c r="Y15" s="118">
        <f ca="1">'Non JJCH'!Y16</f>
        <v>77973955.739999995</v>
      </c>
      <c r="Z15" s="115">
        <f ca="1">IF(X$9 = 0, 0, IFERROR((X15 - Y15) / Y15, 0))</f>
        <v>0.1448327634890875</v>
      </c>
      <c r="AA15" s="119">
        <f ca="1">'Non JJCH'!AA16</f>
        <v>97106804.349999979</v>
      </c>
      <c r="AB15" s="118">
        <f ca="1">'Non JJCH'!AB16</f>
        <v>87148290.310000002</v>
      </c>
      <c r="AC15" s="115">
        <f ca="1">IF(AA$9 = 0, 0, IFERROR((AA15 - AB15) / AB15, 0))</f>
        <v>0.1142709054254076</v>
      </c>
      <c r="AD15" s="141"/>
      <c r="AE15" s="119">
        <f ca="1">'Non JJCH'!AE16</f>
        <v>19413401.990000002</v>
      </c>
      <c r="AF15" s="118">
        <f ca="1">'Non JJCH'!AF16</f>
        <v>15810080.430000002</v>
      </c>
      <c r="AG15" s="115">
        <f ca="1">IF(AE$9 = 0, 0, IFERROR((AE15 - AF15) / AF15, 0))</f>
        <v>0.22791291770803471</v>
      </c>
      <c r="AH15" s="119">
        <f ca="1">'Non JJCH'!AH16</f>
        <v>32091818.959999997</v>
      </c>
      <c r="AI15" s="118">
        <f ca="1">'Non JJCH'!AI16</f>
        <v>29530056.469999999</v>
      </c>
      <c r="AJ15" s="115">
        <f ca="1">IF(AH$9 = 0, 0, IFERROR((AH15 - AI15) / AI15, 0))</f>
        <v>8.6751019003384874E-2</v>
      </c>
      <c r="AK15" s="119">
        <f ca="1">'Non JJCH'!AK16</f>
        <v>31880899.550000001</v>
      </c>
      <c r="AL15" s="118">
        <f ca="1">'Non JJCH'!AL16</f>
        <v>29085487.319999993</v>
      </c>
      <c r="AM15" s="115">
        <f ca="1">IF(AK$9 = 0, 0, IFERROR((AK15 - AL15) / AL15, 0))</f>
        <v>9.6110207790048072E-2</v>
      </c>
      <c r="AN15" s="119">
        <f ca="1">'Non JJCH'!AN16</f>
        <v>33590086.43999999</v>
      </c>
      <c r="AO15" s="118">
        <f ca="1">'Non JJCH'!AO16</f>
        <v>32601127.880000006</v>
      </c>
      <c r="AP15" s="115">
        <f ca="1">IF(AN$9 = 0, 0, IFERROR((AN15 - AO15) / AO15, 0))</f>
        <v>3.033510262712983E-2</v>
      </c>
      <c r="AQ15" s="119">
        <f ca="1">'Non JJCH'!AQ16</f>
        <v>38811716.240000017</v>
      </c>
      <c r="AR15" s="118">
        <f ca="1">'Non JJCH'!AR16</f>
        <v>29659110.539999995</v>
      </c>
      <c r="AS15" s="115">
        <f ca="1">'Non JJCH'!AS16</f>
        <v>0.30859339789223572</v>
      </c>
      <c r="AT15" s="119">
        <f ca="1">'Non JJCH'!AT16</f>
        <v>22799170.110000003</v>
      </c>
      <c r="AU15" s="118">
        <f ca="1">'Non JJCH'!AU16</f>
        <v>19819034.779999997</v>
      </c>
      <c r="AV15" s="115">
        <f ca="1">IF(AT$9 = 0, 0, IFERROR((AT15 - AU15) / AU15, 0))</f>
        <v>0.15036732934175748</v>
      </c>
      <c r="AW15" s="119">
        <f ca="1">'Non JJCH'!AW16</f>
        <v>22804701.969999999</v>
      </c>
      <c r="AX15" s="118">
        <f ca="1">'Non JJCH'!AX16</f>
        <v>19664031.779999997</v>
      </c>
      <c r="AY15" s="115">
        <f ca="1">IF(AW$9 = 0, 0, IFERROR((AW15 - AX15) / AX15, 0))</f>
        <v>0.15971649278935421</v>
      </c>
      <c r="AZ15" s="119">
        <f ca="1">'Non JJCH'!AZ16</f>
        <v>35238118.190000005</v>
      </c>
      <c r="BA15" s="118">
        <f ca="1">'Non JJCH'!BA16</f>
        <v>31743173.750000007</v>
      </c>
      <c r="BB15" s="115">
        <f ca="1">IF(AZ$9 = 0, 0, IFERROR((AZ15 - BA15) / BA15, 0))</f>
        <v>0.11010066187852426</v>
      </c>
      <c r="BC15" s="119">
        <f ca="1">'Non JJCH'!BC16</f>
        <v>31015532.859999992</v>
      </c>
      <c r="BD15" s="118">
        <f ca="1">'Non JJCH'!BD16</f>
        <v>26918137.520000003</v>
      </c>
      <c r="BE15" s="115">
        <f ca="1">IF(BC$9 = 0, 0, IFERROR((BC15 - BD15) / BD15, 0))</f>
        <v>0.15221689602245514</v>
      </c>
      <c r="BF15" s="119">
        <f ca="1">'Non JJCH'!BF16</f>
        <v>31897287.880000003</v>
      </c>
      <c r="BG15" s="118">
        <f ca="1">'Non JJCH'!BG16</f>
        <v>29894773.460000001</v>
      </c>
      <c r="BH15" s="115">
        <f ca="1">IF(BF$9 = 0, 0, IFERROR((BF15 - BG15) / BG15, 0))</f>
        <v>6.6985435520340003E-2</v>
      </c>
      <c r="BI15" s="119">
        <f ca="1">'Non JJCH'!BI16</f>
        <v>42915109.930000015</v>
      </c>
      <c r="BJ15" s="118">
        <f ca="1">'Non JJCH'!BJ16</f>
        <v>36379902.499999993</v>
      </c>
      <c r="BK15" s="115">
        <f ca="1">IF(BI$9 = 0, 0, IFERROR((BI15 - BJ15) / BJ15, 0))</f>
        <v>0.179637848946957</v>
      </c>
      <c r="BL15" s="119">
        <f ca="1">'Non JJCH'!BL16</f>
        <v>21942138.559999995</v>
      </c>
      <c r="BM15" s="118">
        <f ca="1">'Non JJCH'!BM16</f>
        <v>20137617.68</v>
      </c>
      <c r="BN15" s="115">
        <f ca="1">IF(BL$9 = 0, 0, IFERROR((BL15 - BM15) / BM15, 0))</f>
        <v>8.9609451757155179E-2</v>
      </c>
      <c r="BO15" s="158" t="str">
        <f t="shared" ref="BO15:BO19" si="22">E15</f>
        <v>Total Company</v>
      </c>
      <c r="BP15" s="248" t="s">
        <v>134</v>
      </c>
    </row>
    <row r="16" spans="1:68" x14ac:dyDescent="0.2">
      <c r="A16" s="169" t="str">
        <f>A$9</f>
        <v>&lt;&gt; -99</v>
      </c>
      <c r="B16" s="3" t="str">
        <f t="shared" si="21"/>
        <v>&gt;= 0</v>
      </c>
      <c r="D16" s="237"/>
      <c r="E16" s="136" t="str">
        <f>$E$10</f>
        <v>All Transactions</v>
      </c>
      <c r="F16" s="120">
        <f ca="1">SUMIFS(SOLD_AMT_T, CHANNEL_COUNT, $A$2, IS_JJCC, $B$2, CUST_GROUP, $A16, RECENCY_GROUP, $B16, TIMEFRAME, F$1)</f>
        <v>312034129.22999984</v>
      </c>
      <c r="G16" s="111">
        <f ca="1">SUMIFS(SOLD_AMT_T, CHANNEL_COUNT, $A$2, IS_JJCC, $B$2, CUST_GROUP, $A16, RECENCY_GROUP, $B16, TIMEFRAME, G$1)</f>
        <v>279360716.49000013</v>
      </c>
      <c r="H16" s="108">
        <f t="shared" ref="H16:H17" ca="1" si="23">IF(F$9 = 0, 0, IFERROR((F16 - G16) / G16, 0))</f>
        <v>0.11695779260062598</v>
      </c>
      <c r="I16" s="141"/>
      <c r="J16" s="120">
        <f ca="1">SUMIFS(SOLD_AMT_T, CHANNEL_COUNT, $A$2, IS_JJCC, $B$2, CUST_GROUP, $A16, RECENCY_GROUP, $B16, TIMEFRAME, J$1)</f>
        <v>356826401.34999996</v>
      </c>
      <c r="K16" s="111">
        <f ca="1">SUMIFS(SOLD_AMT_T, CHANNEL_COUNT, $A$2, IS_JJCC, $B$2, CUST_GROUP, $A16, RECENCY_GROUP, $B16, TIMEFRAME, K$1)</f>
        <v>316042375.54999989</v>
      </c>
      <c r="L16" s="108">
        <f t="shared" ref="L16:L17" ca="1" si="24">IF(J$9 = 0, 0, IFERROR((J16 - K16) / K16, 0))</f>
        <v>0.12904606772754681</v>
      </c>
      <c r="M16" s="141"/>
      <c r="N16" s="120">
        <f ca="1">SUMIFS(SOLD_AMT_T, CHANNEL_COUNT, $A$2, IS_JJCC, $B$2, CUST_GROUP, $A16, RECENCY_GROUP, $B16, TIMEFRAME, N$1)</f>
        <v>356826401.34999996</v>
      </c>
      <c r="O16" s="111">
        <f ca="1">SUMIFS(SOLD_AMT_T, CHANNEL_COUNT, $A$2, IS_JJCC, $B$2, CUST_GROUP, $A16, RECENCY_GROUP, $B16, TIMEFRAME, O$1)</f>
        <v>316042375.54999995</v>
      </c>
      <c r="P16" s="108">
        <f t="shared" ref="P16:P17" ca="1" si="25">IF(N$9 = 0, 0, IFERROR((N16 - O16) / O16, 0))</f>
        <v>0.12904606772754659</v>
      </c>
      <c r="Q16" s="141"/>
      <c r="R16" s="120">
        <f ca="1">SUMIFS(SOLD_AMT_T, CHANNEL_COUNT, $A$2, IS_JJCC, $B$2, CUST_GROUP, $A16, RECENCY_GROUP, $B16, TIMEFRAME, R$1)</f>
        <v>83550344.590000004</v>
      </c>
      <c r="S16" s="111">
        <f ca="1">SUMIFS(SOLD_AMT_T, CHANNEL_COUNT, $A$2, IS_JJCC, $B$2, CUST_GROUP, $A16, RECENCY_GROUP, $B16, TIMEFRAME, S$1)</f>
        <v>73060739.590000033</v>
      </c>
      <c r="T16" s="108">
        <f t="shared" ref="T16:T17" ca="1" si="26">IF(R$9 = 0, 0, IFERROR((R16 - S16) / S16, 0))</f>
        <v>0.14357375875011952</v>
      </c>
      <c r="U16" s="120">
        <f ca="1">SUMIFS(SOLD_AMT_T, CHANNEL_COUNT, $A$2, IS_JJCC, $B$2, CUST_GROUP, $A16, RECENCY_GROUP, $B16, TIMEFRAME, U$1)</f>
        <v>95649782.060000002</v>
      </c>
      <c r="V16" s="111">
        <f ca="1">SUMIFS(SOLD_AMT_T, CHANNEL_COUNT, $A$2, IS_JJCC, $B$2, CUST_GROUP, $A16, RECENCY_GROUP, $B16, TIMEFRAME, V$1)</f>
        <v>81956979.670000017</v>
      </c>
      <c r="W16" s="108">
        <f t="shared" ref="W16:W17" ca="1" si="27">IF(U$9 = 0, 0, IFERROR((U16 - V16) / V16, 0))</f>
        <v>0.16707304789822769</v>
      </c>
      <c r="X16" s="120">
        <f ca="1">SUMIFS(SOLD_AMT_T, CHANNEL_COUNT, $A$2, IS_JJCC, $B$2, CUST_GROUP, $A16, RECENCY_GROUP, $B16, TIMEFRAME, X$1)</f>
        <v>89267139.229999989</v>
      </c>
      <c r="Y16" s="111">
        <f ca="1">SUMIFS(SOLD_AMT_T, CHANNEL_COUNT, $A$2, IS_JJCC, $B$2, CUST_GROUP, $A16, RECENCY_GROUP, $B16, TIMEFRAME, Y$1)</f>
        <v>77973955.739999995</v>
      </c>
      <c r="Z16" s="108">
        <f t="shared" ref="Z16:Z17" ca="1" si="28">IF(X$9 = 0, 0, IFERROR((X16 - Y16) / Y16, 0))</f>
        <v>0.1448327634890875</v>
      </c>
      <c r="AA16" s="120">
        <f ca="1">SUMIFS(SOLD_AMT_T, CHANNEL_COUNT, $A$2, IS_JJCC, $B$2, CUST_GROUP, $A16, RECENCY_GROUP, $B16, TIMEFRAME, AA$1)</f>
        <v>97106804.349999979</v>
      </c>
      <c r="AB16" s="111">
        <f ca="1">SUMIFS(SOLD_AMT_T, CHANNEL_COUNT, $A$2, IS_JJCC, $B$2, CUST_GROUP, $A16, RECENCY_GROUP, $B16, TIMEFRAME, AB$1)</f>
        <v>87148290.310000002</v>
      </c>
      <c r="AC16" s="108">
        <f t="shared" ref="AC16:AC17" ca="1" si="29">IF(AA$9 = 0, 0, IFERROR((AA16 - AB16) / AB16, 0))</f>
        <v>0.1142709054254076</v>
      </c>
      <c r="AD16" s="141"/>
      <c r="AE16" s="120">
        <f ca="1">SUMIFS(SOLD_AMT_T, CHANNEL_COUNT, $A$2, IS_JJCC, $B$2, CUST_GROUP, $A16, RECENCY_GROUP, $B16, TIMEFRAME, AE$1)</f>
        <v>19413401.990000002</v>
      </c>
      <c r="AF16" s="111">
        <f ca="1">SUMIFS(SOLD_AMT_T, CHANNEL_COUNT, $A$2, IS_JJCC, $B$2, CUST_GROUP, $A16, RECENCY_GROUP, $B16, TIMEFRAME, AF$1)</f>
        <v>15810080.430000002</v>
      </c>
      <c r="AG16" s="108">
        <f t="shared" ref="AG16:AG17" ca="1" si="30">IF(AE$9 = 0, 0, IFERROR((AE16 - AF16) / AF16, 0))</f>
        <v>0.22791291770803471</v>
      </c>
      <c r="AH16" s="120">
        <f ca="1">SUMIFS(SOLD_AMT_T, CHANNEL_COUNT, $A$2, IS_JJCC, $B$2, CUST_GROUP, $A16, RECENCY_GROUP, $B16, TIMEFRAME, AH$1)</f>
        <v>32091818.959999997</v>
      </c>
      <c r="AI16" s="111">
        <f ca="1">SUMIFS(SOLD_AMT_T, CHANNEL_COUNT, $A$2, IS_JJCC, $B$2, CUST_GROUP, $A16, RECENCY_GROUP, $B16, TIMEFRAME, AI$1)</f>
        <v>29530056.469999999</v>
      </c>
      <c r="AJ16" s="108">
        <f t="shared" ref="AJ16:AJ17" ca="1" si="31">IF(AH$9 = 0, 0, IFERROR((AH16 - AI16) / AI16, 0))</f>
        <v>8.6751019003384874E-2</v>
      </c>
      <c r="AK16" s="120">
        <f ca="1">SUMIFS(SOLD_AMT_T, CHANNEL_COUNT, $A$2, IS_JJCC, $B$2, CUST_GROUP, $A16, RECENCY_GROUP, $B16, TIMEFRAME, AK$1)</f>
        <v>31880899.550000001</v>
      </c>
      <c r="AL16" s="111">
        <f ca="1">SUMIFS(SOLD_AMT_T, CHANNEL_COUNT, $A$2, IS_JJCC, $B$2, CUST_GROUP, $A16, RECENCY_GROUP, $B16, TIMEFRAME, AL$1)</f>
        <v>29085487.319999993</v>
      </c>
      <c r="AM16" s="108">
        <f t="shared" ref="AM16:AM17" ca="1" si="32">IF(AK$9 = 0, 0, IFERROR((AK16 - AL16) / AL16, 0))</f>
        <v>9.6110207790048072E-2</v>
      </c>
      <c r="AN16" s="120">
        <f ca="1">SUMIFS(SOLD_AMT_T, CHANNEL_COUNT, $A$2, IS_JJCC, $B$2, CUST_GROUP, $A16, RECENCY_GROUP, $B16, TIMEFRAME, AN$1)</f>
        <v>33590086.43999999</v>
      </c>
      <c r="AO16" s="111">
        <f ca="1">SUMIFS(SOLD_AMT_T, CHANNEL_COUNT, $A$2, IS_JJCC, $B$2, CUST_GROUP, $A16, RECENCY_GROUP, $B16, TIMEFRAME, AO$1)</f>
        <v>32601127.880000006</v>
      </c>
      <c r="AP16" s="108">
        <f t="shared" ref="AP16:AP17" ca="1" si="33">IF(AN$9 = 0, 0, IFERROR((AN16 - AO16) / AO16, 0))</f>
        <v>3.033510262712983E-2</v>
      </c>
      <c r="AQ16" s="120">
        <f ca="1">SUMIFS(SOLD_AMT_T, CHANNEL_COUNT, $A$2, IS_JJCC, $B$2, CUST_GROUP, $A16, RECENCY_GROUP, $B16, TIMEFRAME, AQ$1)</f>
        <v>38811716.240000017</v>
      </c>
      <c r="AR16" s="111">
        <f ca="1">SUMIFS(SOLD_AMT_T, CHANNEL_COUNT, $A$2, IS_JJCC, $B$2, CUST_GROUP, $A16, RECENCY_GROUP, $B16, TIMEFRAME, AR$1)</f>
        <v>29659110.539999995</v>
      </c>
      <c r="AS16" s="108">
        <f t="shared" ref="AS16:AS17" ca="1" si="34">IF(AQ$9 = 0, 0, IFERROR((AQ16 - AR16) / AR16, 0))</f>
        <v>0.30859339789223572</v>
      </c>
      <c r="AT16" s="120">
        <f ca="1">SUMIFS(SOLD_AMT_T, CHANNEL_COUNT, $A$2, IS_JJCC, $B$2, CUST_GROUP, $A16, RECENCY_GROUP, $B16, TIMEFRAME, AT$1)</f>
        <v>22799170.110000003</v>
      </c>
      <c r="AU16" s="111">
        <f ca="1">SUMIFS(SOLD_AMT_T, CHANNEL_COUNT, $A$2, IS_JJCC, $B$2, CUST_GROUP, $A16, RECENCY_GROUP, $B16, TIMEFRAME, AU$1)</f>
        <v>19819034.779999997</v>
      </c>
      <c r="AV16" s="108">
        <f t="shared" ref="AV16:AV17" ca="1" si="35">IF(AT$9 = 0, 0, IFERROR((AT16 - AU16) / AU16, 0))</f>
        <v>0.15036732934175748</v>
      </c>
      <c r="AW16" s="120">
        <f ca="1">SUMIFS(SOLD_AMT_T, CHANNEL_COUNT, $A$2, IS_JJCC, $B$2, CUST_GROUP, $A16, RECENCY_GROUP, $B16, TIMEFRAME, AW$1)</f>
        <v>22804701.969999999</v>
      </c>
      <c r="AX16" s="111">
        <f ca="1">SUMIFS(SOLD_AMT_T, CHANNEL_COUNT, $A$2, IS_JJCC, $B$2, CUST_GROUP, $A16, RECENCY_GROUP, $B16, TIMEFRAME, AX$1)</f>
        <v>19664031.779999997</v>
      </c>
      <c r="AY16" s="108">
        <f t="shared" ref="AY16:AY17" ca="1" si="36">IF(AW$9 = 0, 0, IFERROR((AW16 - AX16) / AX16, 0))</f>
        <v>0.15971649278935421</v>
      </c>
      <c r="AZ16" s="120">
        <f ca="1">SUMIFS(SOLD_AMT_T, CHANNEL_COUNT, $A$2, IS_JJCC, $B$2, CUST_GROUP, $A16, RECENCY_GROUP, $B16, TIMEFRAME, AZ$1)</f>
        <v>35238118.190000005</v>
      </c>
      <c r="BA16" s="111">
        <f ca="1">SUMIFS(SOLD_AMT_T, CHANNEL_COUNT, $A$2, IS_JJCC, $B$2, CUST_GROUP, $A16, RECENCY_GROUP, $B16, TIMEFRAME, BA$1)</f>
        <v>31743173.750000007</v>
      </c>
      <c r="BB16" s="108">
        <f t="shared" ref="BB16:BB17" ca="1" si="37">IF(AZ$9 = 0, 0, IFERROR((AZ16 - BA16) / BA16, 0))</f>
        <v>0.11010066187852426</v>
      </c>
      <c r="BC16" s="120">
        <f ca="1">SUMIFS(SOLD_AMT_T, CHANNEL_COUNT, $A$2, IS_JJCC, $B$2, CUST_GROUP, $A16, RECENCY_GROUP, $B16, TIMEFRAME, BC$1)</f>
        <v>31015532.859999992</v>
      </c>
      <c r="BD16" s="111">
        <f ca="1">SUMIFS(SOLD_AMT_T, CHANNEL_COUNT, $A$2, IS_JJCC, $B$2, CUST_GROUP, $A16, RECENCY_GROUP, $B16, TIMEFRAME, BD$1)</f>
        <v>26918137.520000003</v>
      </c>
      <c r="BE16" s="108">
        <f t="shared" ref="BE16:BE17" ca="1" si="38">IF(BC$9 = 0, 0, IFERROR((BC16 - BD16) / BD16, 0))</f>
        <v>0.15221689602245514</v>
      </c>
      <c r="BF16" s="120">
        <f ca="1">SUMIFS(SOLD_AMT_T, CHANNEL_COUNT, $A$2, IS_JJCC, $B$2, CUST_GROUP, $A16, RECENCY_GROUP, $B16, TIMEFRAME, BF$1)</f>
        <v>31897287.880000003</v>
      </c>
      <c r="BG16" s="111">
        <f ca="1">SUMIFS(SOLD_AMT_T, CHANNEL_COUNT, $A$2, IS_JJCC, $B$2, CUST_GROUP, $A16, RECENCY_GROUP, $B16, TIMEFRAME, BG$1)</f>
        <v>29894773.460000001</v>
      </c>
      <c r="BH16" s="108">
        <f t="shared" ref="BH16:BH17" ca="1" si="39">IF(BF$9 = 0, 0, IFERROR((BF16 - BG16) / BG16, 0))</f>
        <v>6.6985435520340003E-2</v>
      </c>
      <c r="BI16" s="120">
        <f ca="1">SUMIFS(SOLD_AMT_T, CHANNEL_COUNT, $A$2, IS_JJCC, $B$2, CUST_GROUP, $A16, RECENCY_GROUP, $B16, TIMEFRAME, BI$1)</f>
        <v>42915109.930000015</v>
      </c>
      <c r="BJ16" s="111">
        <f ca="1">SUMIFS(SOLD_AMT_T, CHANNEL_COUNT, $A$2, IS_JJCC, $B$2, CUST_GROUP, $A16, RECENCY_GROUP, $B16, TIMEFRAME, BJ$1)</f>
        <v>36379902.499999993</v>
      </c>
      <c r="BK16" s="108">
        <f t="shared" ref="BK16:BK17" ca="1" si="40">IF(BI$9 = 0, 0, IFERROR((BI16 - BJ16) / BJ16, 0))</f>
        <v>0.179637848946957</v>
      </c>
      <c r="BL16" s="120">
        <f ca="1">SUMIFS(SOLD_AMT_T, CHANNEL_COUNT, $A$2, IS_JJCC, $B$2, CUST_GROUP, $A16, RECENCY_GROUP, $B16, TIMEFRAME, BL$1)</f>
        <v>21942138.559999995</v>
      </c>
      <c r="BM16" s="111">
        <f ca="1">SUMIFS(SOLD_AMT_T, CHANNEL_COUNT, $A$2, IS_JJCC, $B$2, CUST_GROUP, $A16, RECENCY_GROUP, $B16, TIMEFRAME, BM$1)</f>
        <v>20137617.68</v>
      </c>
      <c r="BN16" s="108">
        <f t="shared" ref="BN16:BN17" ca="1" si="41">IF(BL$9 = 0, 0, IFERROR((BL16 - BM16) / BM16, 0))</f>
        <v>8.9609451757155179E-2</v>
      </c>
      <c r="BO16" s="152" t="str">
        <f t="shared" si="22"/>
        <v>All Transactions</v>
      </c>
      <c r="BP16" s="249"/>
    </row>
    <row r="17" spans="1:68" x14ac:dyDescent="0.2">
      <c r="A17" s="169" t="str">
        <f>A$11</f>
        <v>&gt;= 1</v>
      </c>
      <c r="B17" s="3" t="str">
        <f t="shared" ref="B17" si="42">B$11</f>
        <v>&gt;= 0</v>
      </c>
      <c r="D17" s="237"/>
      <c r="E17" s="77" t="str">
        <f>$E$11</f>
        <v>Identified Customers</v>
      </c>
      <c r="F17" s="121">
        <f ca="1">SUMIFS(SOLD_AMT_T, CHANNEL_COUNT, $A$2, IS_JJCC, $B$2, CUST_GROUP, $A17, RECENCY_GROUP, $B17, TIMEFRAME, F$1)</f>
        <v>289851607.30999994</v>
      </c>
      <c r="G17" s="104">
        <f ca="1">SUMIFS(SOLD_AMT_T, CHANNEL_COUNT, $A$2, IS_JJCC, $B$2, CUST_GROUP, $A17, RECENCY_GROUP, $B17, TIMEFRAME, G$1)</f>
        <v>251564336.35000005</v>
      </c>
      <c r="H17" s="48">
        <f t="shared" ca="1" si="23"/>
        <v>0.1521967362922661</v>
      </c>
      <c r="I17" s="141"/>
      <c r="J17" s="121">
        <f ca="1">SUMIFS(SOLD_AMT_T, CHANNEL_COUNT, $A$2, IS_JJCC, $B$2, CUST_GROUP, $A17, RECENCY_GROUP, $B17, TIMEFRAME, J$1)</f>
        <v>337159828.86999995</v>
      </c>
      <c r="K17" s="104">
        <f ca="1">SUMIFS(SOLD_AMT_T, CHANNEL_COUNT, $A$2, IS_JJCC, $B$2, CUST_GROUP, $A17, RECENCY_GROUP, $B17, TIMEFRAME, K$1)</f>
        <v>293839466.44999993</v>
      </c>
      <c r="L17" s="48">
        <f t="shared" ca="1" si="24"/>
        <v>0.14742867234062126</v>
      </c>
      <c r="M17" s="141"/>
      <c r="N17" s="121">
        <f ca="1">SUMIFS(SOLD_AMT_T, CHANNEL_COUNT, $A$2, IS_JJCC, $B$2, CUST_GROUP, $A17, RECENCY_GROUP, $B17, TIMEFRAME, N$1)</f>
        <v>337159828.86999995</v>
      </c>
      <c r="O17" s="104">
        <f ca="1">SUMIFS(SOLD_AMT_T, CHANNEL_COUNT, $A$2, IS_JJCC, $B$2, CUST_GROUP, $A17, RECENCY_GROUP, $B17, TIMEFRAME, O$1)</f>
        <v>293839466.44999999</v>
      </c>
      <c r="P17" s="48">
        <f t="shared" ca="1" si="25"/>
        <v>0.14742867234062104</v>
      </c>
      <c r="Q17" s="141"/>
      <c r="R17" s="121">
        <f ca="1">SUMIFS(SOLD_AMT_T, CHANNEL_COUNT, $A$2, IS_JJCC, $B$2, CUST_GROUP, $A17, RECENCY_GROUP, $B17, TIMEFRAME, R$1)</f>
        <v>79285566.149999991</v>
      </c>
      <c r="S17" s="104">
        <f ca="1">SUMIFS(SOLD_AMT_T, CHANNEL_COUNT, $A$2, IS_JJCC, $B$2, CUST_GROUP, $A17, RECENCY_GROUP, $B17, TIMEFRAME, S$1)</f>
        <v>67520303.660000011</v>
      </c>
      <c r="T17" s="48">
        <f t="shared" ca="1" si="26"/>
        <v>0.17424777218485599</v>
      </c>
      <c r="U17" s="121">
        <f ca="1">SUMIFS(SOLD_AMT_T, CHANNEL_COUNT, $A$2, IS_JJCC, $B$2, CUST_GROUP, $A17, RECENCY_GROUP, $B17, TIMEFRAME, U$1)</f>
        <v>89812716.420000002</v>
      </c>
      <c r="V17" s="104">
        <f ca="1">SUMIFS(SOLD_AMT_T, CHANNEL_COUNT, $A$2, IS_JJCC, $B$2, CUST_GROUP, $A17, RECENCY_GROUP, $B17, TIMEFRAME, V$1)</f>
        <v>75470281.069999993</v>
      </c>
      <c r="W17" s="48">
        <f t="shared" ca="1" si="27"/>
        <v>0.19004083656051515</v>
      </c>
      <c r="X17" s="121">
        <f ca="1">SUMIFS(SOLD_AMT_T, CHANNEL_COUNT, $A$2, IS_JJCC, $B$2, CUST_GROUP, $A17, RECENCY_GROUP, $B17, TIMEFRAME, X$1)</f>
        <v>84642212.839999989</v>
      </c>
      <c r="Y17" s="104">
        <f ca="1">SUMIFS(SOLD_AMT_T, CHANNEL_COUNT, $A$2, IS_JJCC, $B$2, CUST_GROUP, $A17, RECENCY_GROUP, $B17, TIMEFRAME, Y$1)</f>
        <v>73117217.310000017</v>
      </c>
      <c r="Z17" s="48">
        <f t="shared" ca="1" si="28"/>
        <v>0.1576235523452249</v>
      </c>
      <c r="AA17" s="121">
        <f ca="1">SUMIFS(SOLD_AMT_T, CHANNEL_COUNT, $A$2, IS_JJCC, $B$2, CUST_GROUP, $A17, RECENCY_GROUP, $B17, TIMEFRAME, AA$1)</f>
        <v>91776192.249999985</v>
      </c>
      <c r="AB17" s="104">
        <f ca="1">SUMIFS(SOLD_AMT_T, CHANNEL_COUNT, $A$2, IS_JJCC, $B$2, CUST_GROUP, $A17, RECENCY_GROUP, $B17, TIMEFRAME, AB$1)</f>
        <v>81684097.599999979</v>
      </c>
      <c r="AC17" s="48">
        <f t="shared" ca="1" si="29"/>
        <v>0.1235502986079387</v>
      </c>
      <c r="AD17" s="141"/>
      <c r="AE17" s="121">
        <f ca="1">SUMIFS(SOLD_AMT_T, CHANNEL_COUNT, $A$2, IS_JJCC, $B$2, CUST_GROUP, $A17, RECENCY_GROUP, $B17, TIMEFRAME, AE$1)</f>
        <v>18435462.190000009</v>
      </c>
      <c r="AF17" s="104">
        <f ca="1">SUMIFS(SOLD_AMT_T, CHANNEL_COUNT, $A$2, IS_JJCC, $B$2, CUST_GROUP, $A17, RECENCY_GROUP, $B17, TIMEFRAME, AF$1)</f>
        <v>14609354.769999998</v>
      </c>
      <c r="AG17" s="48">
        <f t="shared" ca="1" si="30"/>
        <v>0.26189434648112198</v>
      </c>
      <c r="AH17" s="121">
        <f ca="1">SUMIFS(SOLD_AMT_T, CHANNEL_COUNT, $A$2, IS_JJCC, $B$2, CUST_GROUP, $A17, RECENCY_GROUP, $B17, TIMEFRAME, AH$1)</f>
        <v>30483096.769999996</v>
      </c>
      <c r="AI17" s="104">
        <f ca="1">SUMIFS(SOLD_AMT_T, CHANNEL_COUNT, $A$2, IS_JJCC, $B$2, CUST_GROUP, $A17, RECENCY_GROUP, $B17, TIMEFRAME, AI$1)</f>
        <v>27251349.249999996</v>
      </c>
      <c r="AJ17" s="48">
        <f t="shared" ca="1" si="31"/>
        <v>0.11859036741089067</v>
      </c>
      <c r="AK17" s="121">
        <f ca="1">SUMIFS(SOLD_AMT_T, CHANNEL_COUNT, $A$2, IS_JJCC, $B$2, CUST_GROUP, $A17, RECENCY_GROUP, $B17, TIMEFRAME, AK$1)</f>
        <v>30190097.379999999</v>
      </c>
      <c r="AL17" s="104">
        <f ca="1">SUMIFS(SOLD_AMT_T, CHANNEL_COUNT, $A$2, IS_JJCC, $B$2, CUST_GROUP, $A17, RECENCY_GROUP, $B17, TIMEFRAME, AL$1)</f>
        <v>26923937.129999992</v>
      </c>
      <c r="AM17" s="48">
        <f t="shared" ca="1" si="32"/>
        <v>0.12131064763038274</v>
      </c>
      <c r="AN17" s="121">
        <f ca="1">SUMIFS(SOLD_AMT_T, CHANNEL_COUNT, $A$2, IS_JJCC, $B$2, CUST_GROUP, $A17, RECENCY_GROUP, $B17, TIMEFRAME, AN$1)</f>
        <v>31552249.379999988</v>
      </c>
      <c r="AO17" s="104">
        <f ca="1">SUMIFS(SOLD_AMT_T, CHANNEL_COUNT, $A$2, IS_JJCC, $B$2, CUST_GROUP, $A17, RECENCY_GROUP, $B17, TIMEFRAME, AO$1)</f>
        <v>29979204.890000004</v>
      </c>
      <c r="AP17" s="48">
        <f t="shared" ca="1" si="33"/>
        <v>5.2471187804073317E-2</v>
      </c>
      <c r="AQ17" s="121">
        <f ca="1">SUMIFS(SOLD_AMT_T, CHANNEL_COUNT, $A$2, IS_JJCC, $B$2, CUST_GROUP, $A17, RECENCY_GROUP, $B17, TIMEFRAME, AQ$1)</f>
        <v>36467348.340000004</v>
      </c>
      <c r="AR17" s="104">
        <f ca="1">SUMIFS(SOLD_AMT_T, CHANNEL_COUNT, $A$2, IS_JJCC, $B$2, CUST_GROUP, $A17, RECENCY_GROUP, $B17, TIMEFRAME, AR$1)</f>
        <v>27362470.450000003</v>
      </c>
      <c r="AS17" s="48">
        <f t="shared" ca="1" si="34"/>
        <v>0.33275057917878903</v>
      </c>
      <c r="AT17" s="121">
        <f ca="1">SUMIFS(SOLD_AMT_T, CHANNEL_COUNT, $A$2, IS_JJCC, $B$2, CUST_GROUP, $A17, RECENCY_GROUP, $B17, TIMEFRAME, AT$1)</f>
        <v>21304517.160000004</v>
      </c>
      <c r="AU17" s="104">
        <f ca="1">SUMIFS(SOLD_AMT_T, CHANNEL_COUNT, $A$2, IS_JJCC, $B$2, CUST_GROUP, $A17, RECENCY_GROUP, $B17, TIMEFRAME, AU$1)</f>
        <v>18218097.720000003</v>
      </c>
      <c r="AV17" s="48">
        <f t="shared" ca="1" si="35"/>
        <v>0.16941502276671294</v>
      </c>
      <c r="AW17" s="121">
        <f ca="1">SUMIFS(SOLD_AMT_T, CHANNEL_COUNT, $A$2, IS_JJCC, $B$2, CUST_GROUP, $A17, RECENCY_GROUP, $B17, TIMEFRAME, AW$1)</f>
        <v>21476088.909999996</v>
      </c>
      <c r="AX17" s="104">
        <f ca="1">SUMIFS(SOLD_AMT_T, CHANNEL_COUNT, $A$2, IS_JJCC, $B$2, CUST_GROUP, $A17, RECENCY_GROUP, $B17, TIMEFRAME, AX$1)</f>
        <v>18287011.789999999</v>
      </c>
      <c r="AY17" s="48">
        <f t="shared" ca="1" si="36"/>
        <v>0.1743902807425268</v>
      </c>
      <c r="AZ17" s="121">
        <f ca="1">SUMIFS(SOLD_AMT_T, CHANNEL_COUNT, $A$2, IS_JJCC, $B$2, CUST_GROUP, $A17, RECENCY_GROUP, $B17, TIMEFRAME, AZ$1)</f>
        <v>33376711.409999993</v>
      </c>
      <c r="BA17" s="104">
        <f ca="1">SUMIFS(SOLD_AMT_T, CHANNEL_COUNT, $A$2, IS_JJCC, $B$2, CUST_GROUP, $A17, RECENCY_GROUP, $B17, TIMEFRAME, BA$1)</f>
        <v>29810377.359999999</v>
      </c>
      <c r="BB17" s="48">
        <f t="shared" ca="1" si="37"/>
        <v>0.11963397869579982</v>
      </c>
      <c r="BC17" s="121">
        <f ca="1">SUMIFS(SOLD_AMT_T, CHANNEL_COUNT, $A$2, IS_JJCC, $B$2, CUST_GROUP, $A17, RECENCY_GROUP, $B17, TIMEFRAME, BC$1)</f>
        <v>29524867.789999992</v>
      </c>
      <c r="BD17" s="104">
        <f ca="1">SUMIFS(SOLD_AMT_T, CHANNEL_COUNT, $A$2, IS_JJCC, $B$2, CUST_GROUP, $A17, RECENCY_GROUP, $B17, TIMEFRAME, BD$1)</f>
        <v>25337643.330000002</v>
      </c>
      <c r="BE17" s="48">
        <f t="shared" ca="1" si="38"/>
        <v>0.16525706062971837</v>
      </c>
      <c r="BF17" s="121">
        <f ca="1">SUMIFS(SOLD_AMT_T, CHANNEL_COUNT, $A$2, IS_JJCC, $B$2, CUST_GROUP, $A17, RECENCY_GROUP, $B17, TIMEFRAME, BF$1)</f>
        <v>30412345.680000003</v>
      </c>
      <c r="BG17" s="104">
        <f ca="1">SUMIFS(SOLD_AMT_T, CHANNEL_COUNT, $A$2, IS_JJCC, $B$2, CUST_GROUP, $A17, RECENCY_GROUP, $B17, TIMEFRAME, BG$1)</f>
        <v>28343490.59</v>
      </c>
      <c r="BH17" s="48">
        <f t="shared" ca="1" si="39"/>
        <v>7.2992247847197975E-2</v>
      </c>
      <c r="BI17" s="121">
        <f ca="1">SUMIFS(SOLD_AMT_T, CHANNEL_COUNT, $A$2, IS_JJCC, $B$2, CUST_GROUP, $A17, RECENCY_GROUP, $B17, TIMEFRAME, BI$1)</f>
        <v>40125730.190000013</v>
      </c>
      <c r="BJ17" s="104">
        <f ca="1">SUMIFS(SOLD_AMT_T, CHANNEL_COUNT, $A$2, IS_JJCC, $B$2, CUST_GROUP, $A17, RECENCY_GROUP, $B17, TIMEFRAME, BJ$1)</f>
        <v>33498134.340000004</v>
      </c>
      <c r="BK17" s="48">
        <f t="shared" ca="1" si="40"/>
        <v>0.19784970060514745</v>
      </c>
      <c r="BL17" s="121">
        <f ca="1">SUMIFS(SOLD_AMT_T, CHANNEL_COUNT, $A$2, IS_JJCC, $B$2, CUST_GROUP, $A17, RECENCY_GROUP, $B17, TIMEFRAME, BL$1)</f>
        <v>20846503.559999995</v>
      </c>
      <c r="BM17" s="104">
        <f ca="1">SUMIFS(SOLD_AMT_T, CHANNEL_COUNT, $A$2, IS_JJCC, $B$2, CUST_GROUP, $A17, RECENCY_GROUP, $B17, TIMEFRAME, BM$1)</f>
        <v>19087865.629999999</v>
      </c>
      <c r="BN17" s="48">
        <f t="shared" ca="1" si="41"/>
        <v>9.2133817582830291E-2</v>
      </c>
      <c r="BO17" s="154" t="str">
        <f t="shared" si="22"/>
        <v>Identified Customers</v>
      </c>
      <c r="BP17" s="249"/>
    </row>
    <row r="18" spans="1:68" x14ac:dyDescent="0.2">
      <c r="A18" s="169"/>
      <c r="D18" s="237"/>
      <c r="E18" s="76" t="str">
        <f>$E$12</f>
        <v>% to Total Company</v>
      </c>
      <c r="F18" s="33">
        <f ca="1">IFERROR(F16 / F15, 0)</f>
        <v>1</v>
      </c>
      <c r="G18" s="8">
        <f ca="1">IFERROR(G16 / G15, 0)</f>
        <v>1</v>
      </c>
      <c r="H18" s="20">
        <f t="shared" ref="H18:H19" ca="1" si="43">IF(F$9 = 0, 0, IFERROR((F18 - G18) * 10000, 0))</f>
        <v>0</v>
      </c>
      <c r="I18" s="88"/>
      <c r="J18" s="33">
        <f ca="1">IFERROR(J16 / J15, 0)</f>
        <v>1</v>
      </c>
      <c r="K18" s="8">
        <f ca="1">IFERROR(K16 / K15, 0)</f>
        <v>1</v>
      </c>
      <c r="L18" s="20">
        <f t="shared" ref="L18:L19" ca="1" si="44">IF(J$9 = 0, 0, IFERROR((J18 - K18) * 10000, 0))</f>
        <v>0</v>
      </c>
      <c r="M18" s="88"/>
      <c r="N18" s="33">
        <f ca="1">IFERROR(N16 / N15, 0)</f>
        <v>1</v>
      </c>
      <c r="O18" s="8">
        <f ca="1">IFERROR(O16 / O15, 0)</f>
        <v>1</v>
      </c>
      <c r="P18" s="20">
        <f t="shared" ref="P18:P19" ca="1" si="45">IF(N$9 = 0, 0, IFERROR((N18 - O18) * 10000, 0))</f>
        <v>0</v>
      </c>
      <c r="Q18" s="88"/>
      <c r="R18" s="33">
        <f ca="1">IFERROR(R16 / R15, 0)</f>
        <v>1</v>
      </c>
      <c r="S18" s="8">
        <f ca="1">IFERROR(S16 / S15, 0)</f>
        <v>1</v>
      </c>
      <c r="T18" s="20">
        <f t="shared" ref="T18:T19" ca="1" si="46">IF(R$9 = 0, 0, IFERROR((R18 - S18) * 10000, 0))</f>
        <v>0</v>
      </c>
      <c r="U18" s="33">
        <f ca="1">IFERROR(U16 / U15, 0)</f>
        <v>1</v>
      </c>
      <c r="V18" s="8">
        <f ca="1">IFERROR(V16 / V15, 0)</f>
        <v>1</v>
      </c>
      <c r="W18" s="20">
        <f t="shared" ref="W18:W19" ca="1" si="47">IF(U$9 = 0, 0, IFERROR((U18 - V18) * 10000, 0))</f>
        <v>0</v>
      </c>
      <c r="X18" s="33">
        <f ca="1">IFERROR(X16 / X15, 0)</f>
        <v>1</v>
      </c>
      <c r="Y18" s="8">
        <f ca="1">IFERROR(Y16 / Y15, 0)</f>
        <v>1</v>
      </c>
      <c r="Z18" s="20">
        <f t="shared" ref="Z18:Z19" ca="1" si="48">IF(X$9 = 0, 0, IFERROR((X18 - Y18) * 10000, 0))</f>
        <v>0</v>
      </c>
      <c r="AA18" s="33">
        <f ca="1">IFERROR(AA16 / AA15, 0)</f>
        <v>1</v>
      </c>
      <c r="AB18" s="8">
        <f ca="1">IFERROR(AB16 / AB15, 0)</f>
        <v>1</v>
      </c>
      <c r="AC18" s="20">
        <f t="shared" ref="AC18:AC19" ca="1" si="49">IF(AA$9 = 0, 0, IFERROR((AA18 - AB18) * 10000, 0))</f>
        <v>0</v>
      </c>
      <c r="AD18" s="88"/>
      <c r="AE18" s="33">
        <f ca="1">IFERROR(AE16 / AE15, 0)</f>
        <v>1</v>
      </c>
      <c r="AF18" s="8">
        <f ca="1">IFERROR(AF16 / AF15, 0)</f>
        <v>1</v>
      </c>
      <c r="AG18" s="20">
        <f t="shared" ref="AG18:AG19" ca="1" si="50">IF(AE$9 = 0, 0, IFERROR((AE18 - AF18) * 10000, 0))</f>
        <v>0</v>
      </c>
      <c r="AH18" s="33">
        <f ca="1">IFERROR(AH16 / AH15, 0)</f>
        <v>1</v>
      </c>
      <c r="AI18" s="8">
        <f ca="1">IFERROR(AI16 / AI15, 0)</f>
        <v>1</v>
      </c>
      <c r="AJ18" s="20">
        <f t="shared" ref="AJ18:AJ19" ca="1" si="51">IF(AH$9 = 0, 0, IFERROR((AH18 - AI18) * 10000, 0))</f>
        <v>0</v>
      </c>
      <c r="AK18" s="33">
        <f ca="1">IFERROR(AK16 / AK15, 0)</f>
        <v>1</v>
      </c>
      <c r="AL18" s="8">
        <f ca="1">IFERROR(AL16 / AL15, 0)</f>
        <v>1</v>
      </c>
      <c r="AM18" s="20">
        <f t="shared" ref="AM18:AM19" ca="1" si="52">IF(AK$9 = 0, 0, IFERROR((AK18 - AL18) * 10000, 0))</f>
        <v>0</v>
      </c>
      <c r="AN18" s="33">
        <f ca="1">IFERROR(AN16 / AN15, 0)</f>
        <v>1</v>
      </c>
      <c r="AO18" s="8">
        <f ca="1">IFERROR(AO16 / AO15, 0)</f>
        <v>1</v>
      </c>
      <c r="AP18" s="20">
        <f t="shared" ref="AP18:AP19" ca="1" si="53">IF(AN$9 = 0, 0, IFERROR((AN18 - AO18) * 10000, 0))</f>
        <v>0</v>
      </c>
      <c r="AQ18" s="33">
        <f ca="1">IFERROR(AQ16 / AQ15, 0)</f>
        <v>1</v>
      </c>
      <c r="AR18" s="8">
        <f ca="1">IFERROR(AR16 / AR15, 0)</f>
        <v>1</v>
      </c>
      <c r="AS18" s="20">
        <f t="shared" ref="AS18:AS19" ca="1" si="54">IF(AQ$9 = 0, 0, IFERROR((AQ18 - AR18) * 10000, 0))</f>
        <v>0</v>
      </c>
      <c r="AT18" s="33">
        <f ca="1">IFERROR(AT16 / AT15, 0)</f>
        <v>1</v>
      </c>
      <c r="AU18" s="8">
        <f ca="1">IFERROR(AU16 / AU15, 0)</f>
        <v>1</v>
      </c>
      <c r="AV18" s="20">
        <f t="shared" ref="AV18:AV19" ca="1" si="55">IF(AT$9 = 0, 0, IFERROR((AT18 - AU18) * 10000, 0))</f>
        <v>0</v>
      </c>
      <c r="AW18" s="33">
        <f ca="1">IFERROR(AW16 / AW15, 0)</f>
        <v>1</v>
      </c>
      <c r="AX18" s="8">
        <f ca="1">IFERROR(AX16 / AX15, 0)</f>
        <v>1</v>
      </c>
      <c r="AY18" s="20">
        <f t="shared" ref="AY18:AY19" ca="1" si="56">IF(AW$9 = 0, 0, IFERROR((AW18 - AX18) * 10000, 0))</f>
        <v>0</v>
      </c>
      <c r="AZ18" s="33">
        <f ca="1">IFERROR(AZ16 / AZ15, 0)</f>
        <v>1</v>
      </c>
      <c r="BA18" s="8">
        <f ca="1">IFERROR(BA16 / BA15, 0)</f>
        <v>1</v>
      </c>
      <c r="BB18" s="20">
        <f t="shared" ref="BB18:BB19" ca="1" si="57">IF(AZ$9 = 0, 0, IFERROR((AZ18 - BA18) * 10000, 0))</f>
        <v>0</v>
      </c>
      <c r="BC18" s="33">
        <f ca="1">IFERROR(BC16 / BC15, 0)</f>
        <v>1</v>
      </c>
      <c r="BD18" s="8">
        <f ca="1">IFERROR(BD16 / BD15, 0)</f>
        <v>1</v>
      </c>
      <c r="BE18" s="20">
        <f t="shared" ref="BE18:BE19" ca="1" si="58">IF(BC$9 = 0, 0, IFERROR((BC18 - BD18) * 10000, 0))</f>
        <v>0</v>
      </c>
      <c r="BF18" s="33">
        <f ca="1">IFERROR(BF16 / BF15, 0)</f>
        <v>1</v>
      </c>
      <c r="BG18" s="8">
        <f ca="1">IFERROR(BG16 / BG15, 0)</f>
        <v>1</v>
      </c>
      <c r="BH18" s="20">
        <f t="shared" ref="BH18:BH19" ca="1" si="59">IF(BF$9 = 0, 0, IFERROR((BF18 - BG18) * 10000, 0))</f>
        <v>0</v>
      </c>
      <c r="BI18" s="33">
        <f ca="1">IFERROR(BI16 / BI15, 0)</f>
        <v>1</v>
      </c>
      <c r="BJ18" s="8">
        <f ca="1">IFERROR(BJ16 / BJ15, 0)</f>
        <v>1</v>
      </c>
      <c r="BK18" s="20">
        <f t="shared" ref="BK18:BK19" ca="1" si="60">IF(BI$9 = 0, 0, IFERROR((BI18 - BJ18) * 10000, 0))</f>
        <v>0</v>
      </c>
      <c r="BL18" s="33">
        <f ca="1">IFERROR(BL16 / BL15, 0)</f>
        <v>1</v>
      </c>
      <c r="BM18" s="8">
        <f ca="1">IFERROR(BM16 / BM15, 0)</f>
        <v>1</v>
      </c>
      <c r="BN18" s="20">
        <f t="shared" ref="BN18:BN19" ca="1" si="61">IF(BL$9 = 0, 0, IFERROR((BL18 - BM18) * 10000, 0))</f>
        <v>0</v>
      </c>
      <c r="BO18" s="155" t="str">
        <f t="shared" si="22"/>
        <v>% to Total Company</v>
      </c>
      <c r="BP18" s="249"/>
    </row>
    <row r="19" spans="1:68" x14ac:dyDescent="0.2">
      <c r="A19" s="169"/>
      <c r="D19" s="239"/>
      <c r="E19" s="78" t="str">
        <f>$E$13</f>
        <v>% Identified</v>
      </c>
      <c r="F19" s="30">
        <f ca="1">IFERROR(F17 / F16, 0)</f>
        <v>0.92890994977139441</v>
      </c>
      <c r="G19" s="14">
        <f ca="1">IFERROR(G17 / G16, 0)</f>
        <v>0.90050003991525751</v>
      </c>
      <c r="H19" s="19">
        <f t="shared" ca="1" si="43"/>
        <v>284.09909856136892</v>
      </c>
      <c r="I19" s="88"/>
      <c r="J19" s="30">
        <f ca="1">IFERROR(J17 / J16, 0)</f>
        <v>0.94488476075314365</v>
      </c>
      <c r="K19" s="14">
        <f ca="1">IFERROR(K17 / K16, 0)</f>
        <v>0.92974705033981331</v>
      </c>
      <c r="L19" s="19">
        <f t="shared" ca="1" si="44"/>
        <v>151.37710413330342</v>
      </c>
      <c r="M19" s="88"/>
      <c r="N19" s="30">
        <f ca="1">IFERROR(N17 / N16, 0)</f>
        <v>0.94488476075314365</v>
      </c>
      <c r="O19" s="14">
        <f ca="1">IFERROR(O17 / O16, 0)</f>
        <v>0.92974705033981331</v>
      </c>
      <c r="P19" s="19">
        <f t="shared" ca="1" si="45"/>
        <v>151.37710413330342</v>
      </c>
      <c r="Q19" s="88"/>
      <c r="R19" s="30">
        <f ca="1">IFERROR(R17 / R16, 0)</f>
        <v>0.94895558527103363</v>
      </c>
      <c r="S19" s="14">
        <f ca="1">IFERROR(S17 / S16, 0)</f>
        <v>0.92416671442019793</v>
      </c>
      <c r="T19" s="19">
        <f t="shared" ca="1" si="46"/>
        <v>247.88870850835698</v>
      </c>
      <c r="U19" s="30">
        <f ca="1">IFERROR(U17 / U16, 0)</f>
        <v>0.93897460596053972</v>
      </c>
      <c r="V19" s="14">
        <f ca="1">IFERROR(V17 / V16, 0)</f>
        <v>0.92085239565783494</v>
      </c>
      <c r="W19" s="19">
        <f t="shared" ca="1" si="47"/>
        <v>181.22210302704778</v>
      </c>
      <c r="X19" s="30">
        <f ca="1">IFERROR(X17 / X16, 0)</f>
        <v>0.94819004585681066</v>
      </c>
      <c r="Y19" s="14">
        <f ca="1">IFERROR(Y17 / Y16, 0)</f>
        <v>0.93771332512365391</v>
      </c>
      <c r="Z19" s="19">
        <f t="shared" ca="1" si="48"/>
        <v>104.76720733156752</v>
      </c>
      <c r="AA19" s="30">
        <f ca="1">IFERROR(AA17 / AA16, 0)</f>
        <v>0.94510567888953501</v>
      </c>
      <c r="AB19" s="14">
        <f ca="1">IFERROR(AB17 / AB16, 0)</f>
        <v>0.93730005843415809</v>
      </c>
      <c r="AC19" s="19">
        <f t="shared" ca="1" si="49"/>
        <v>78.056204553769163</v>
      </c>
      <c r="AD19" s="88"/>
      <c r="AE19" s="30">
        <f ca="1">IFERROR(AE17 / AE16, 0)</f>
        <v>0.94962553186176546</v>
      </c>
      <c r="AF19" s="14">
        <f ca="1">IFERROR(AF17 / AF16, 0)</f>
        <v>0.9240531592918656</v>
      </c>
      <c r="AG19" s="19">
        <f t="shared" ca="1" si="50"/>
        <v>255.72372569899861</v>
      </c>
      <c r="AH19" s="30">
        <f ca="1">IFERROR(AH17 / AH16, 0)</f>
        <v>0.94987126806351641</v>
      </c>
      <c r="AI19" s="14">
        <f ca="1">IFERROR(AI17 / AI16, 0)</f>
        <v>0.92283430875538708</v>
      </c>
      <c r="AJ19" s="19">
        <f t="shared" ca="1" si="51"/>
        <v>270.36959308129326</v>
      </c>
      <c r="AK19" s="30">
        <f ca="1">IFERROR(AK17 / AK16, 0)</f>
        <v>0.94696504195723041</v>
      </c>
      <c r="AL19" s="14">
        <f ca="1">IFERROR(AL17 / AL16, 0)</f>
        <v>0.92568286148282419</v>
      </c>
      <c r="AM19" s="19">
        <f t="shared" ca="1" si="52"/>
        <v>212.82180474406221</v>
      </c>
      <c r="AN19" s="30">
        <f ca="1">IFERROR(AN17 / AN16, 0)</f>
        <v>0.93933218767864524</v>
      </c>
      <c r="AO19" s="14">
        <f ca="1">IFERROR(AO17 / AO16, 0)</f>
        <v>0.91957569690070484</v>
      </c>
      <c r="AP19" s="19">
        <f t="shared" ca="1" si="53"/>
        <v>197.56490777940394</v>
      </c>
      <c r="AQ19" s="30">
        <f ca="1">IFERROR(AQ17 / AQ16, 0)</f>
        <v>0.93959638668119838</v>
      </c>
      <c r="AR19" s="14">
        <f ca="1">IFERROR(AR17 / AR16, 0)</f>
        <v>0.92256544285430908</v>
      </c>
      <c r="AS19" s="19">
        <f t="shared" ca="1" si="54"/>
        <v>170.30943826889299</v>
      </c>
      <c r="AT19" s="30">
        <f ca="1">IFERROR(AT17 / AT16, 0)</f>
        <v>0.93444265985170993</v>
      </c>
      <c r="AU19" s="14">
        <f ca="1">IFERROR(AU17 / AU16, 0)</f>
        <v>0.91922224882437009</v>
      </c>
      <c r="AV19" s="19">
        <f t="shared" ca="1" si="55"/>
        <v>152.20411027339841</v>
      </c>
      <c r="AW19" s="30">
        <f ca="1">IFERROR(AW17 / AW16, 0)</f>
        <v>0.94173951223972074</v>
      </c>
      <c r="AX19" s="14">
        <f ca="1">IFERROR(AX17 / AX16, 0)</f>
        <v>0.92997265233264392</v>
      </c>
      <c r="AY19" s="19">
        <f t="shared" ca="1" si="56"/>
        <v>117.66859907076821</v>
      </c>
      <c r="AZ19" s="30">
        <f ca="1">IFERROR(AZ17 / AZ16, 0)</f>
        <v>0.94717632848713673</v>
      </c>
      <c r="BA19" s="14">
        <f ca="1">IFERROR(BA17 / BA16, 0)</f>
        <v>0.93911143210750914</v>
      </c>
      <c r="BB19" s="19">
        <f t="shared" ca="1" si="57"/>
        <v>80.64896379627595</v>
      </c>
      <c r="BC19" s="30">
        <f ca="1">IFERROR(BC17 / BC16, 0)</f>
        <v>0.9519381118896566</v>
      </c>
      <c r="BD19" s="14">
        <f ca="1">IFERROR(BD17 / BD16, 0)</f>
        <v>0.94128515805279234</v>
      </c>
      <c r="BE19" s="19">
        <f t="shared" ca="1" si="58"/>
        <v>106.52953836864265</v>
      </c>
      <c r="BF19" s="30">
        <f ca="1">IFERROR(BF17 / BF16, 0)</f>
        <v>0.95344612979051813</v>
      </c>
      <c r="BG19" s="14">
        <f ca="1">IFERROR(BG17 / BG16, 0)</f>
        <v>0.94810855910730818</v>
      </c>
      <c r="BH19" s="19">
        <f t="shared" ca="1" si="59"/>
        <v>53.375706832099468</v>
      </c>
      <c r="BI19" s="30">
        <f ca="1">IFERROR(BI17 / BI16, 0)</f>
        <v>0.93500238623296472</v>
      </c>
      <c r="BJ19" s="14">
        <f ca="1">IFERROR(BJ17 / BJ16, 0)</f>
        <v>0.9207868091455168</v>
      </c>
      <c r="BK19" s="19">
        <f t="shared" ca="1" si="60"/>
        <v>142.15577087447917</v>
      </c>
      <c r="BL19" s="30">
        <f ca="1">IFERROR(BL17 / BL16, 0)</f>
        <v>0.95006708224888725</v>
      </c>
      <c r="BM19" s="14">
        <f ca="1">IFERROR(BM17 / BM16, 0)</f>
        <v>0.94787109047945728</v>
      </c>
      <c r="BN19" s="19">
        <f t="shared" ca="1" si="61"/>
        <v>21.959917694299726</v>
      </c>
      <c r="BO19" s="156" t="str">
        <f t="shared" si="22"/>
        <v>% Identified</v>
      </c>
      <c r="BP19" s="251"/>
    </row>
    <row r="20" spans="1:68" ht="3.75" customHeight="1" x14ac:dyDescent="0.2">
      <c r="A20" s="169"/>
      <c r="H20" s="4"/>
      <c r="I20" s="138"/>
      <c r="L20" s="4"/>
      <c r="M20" s="138"/>
      <c r="P20" s="4"/>
      <c r="Q20" s="138"/>
      <c r="T20" s="4"/>
      <c r="W20" s="4"/>
      <c r="Z20" s="4"/>
      <c r="AC20" s="4"/>
      <c r="AD20" s="138"/>
      <c r="AG20" s="4"/>
      <c r="AJ20" s="4"/>
      <c r="AM20" s="4"/>
      <c r="AP20" s="4"/>
      <c r="AS20" s="4"/>
      <c r="AV20" s="4"/>
      <c r="AY20" s="4"/>
      <c r="BB20" s="4"/>
      <c r="BE20" s="4"/>
      <c r="BH20" s="4"/>
      <c r="BK20" s="4"/>
      <c r="BN20" s="4"/>
    </row>
    <row r="21" spans="1:68" ht="15" hidden="1" thickBot="1" x14ac:dyDescent="0.25">
      <c r="A21" s="6" t="str">
        <f>A$9</f>
        <v>&lt;&gt; -99</v>
      </c>
      <c r="B21" s="3" t="str">
        <f t="shared" ref="B21:B22" si="62">B$9</f>
        <v>&gt;= 0</v>
      </c>
      <c r="D21" s="236" t="s">
        <v>154</v>
      </c>
      <c r="E21" s="135" t="str">
        <f>$E$9</f>
        <v>Total Company</v>
      </c>
      <c r="F21" s="119">
        <f ca="1">'Non JJCH'!F22</f>
        <v>269189829.29000002</v>
      </c>
      <c r="G21" s="118">
        <f ca="1">'Non JJCH'!G22</f>
        <v>242296434.05999997</v>
      </c>
      <c r="H21" s="115">
        <f ca="1">IF(F$9 = 0, 0, IFERROR((F21 - G21) / G21, 0))</f>
        <v>0.11099377229522257</v>
      </c>
      <c r="I21" s="141"/>
      <c r="J21" s="119">
        <f ca="1">'Non JJCH'!J22</f>
        <v>305364418.57000011</v>
      </c>
      <c r="K21" s="118">
        <f ca="1">'Non JJCH'!K22</f>
        <v>273898975</v>
      </c>
      <c r="L21" s="115">
        <f ca="1">IF(J$9 = 0, 0, IFERROR((J21 - K21) / K21, 0))</f>
        <v>0.11487974195595332</v>
      </c>
      <c r="M21" s="141"/>
      <c r="N21" s="119">
        <f ca="1">'Non JJCH'!N22</f>
        <v>305364418.57000005</v>
      </c>
      <c r="O21" s="118">
        <f ca="1">'Non JJCH'!O22</f>
        <v>273898975</v>
      </c>
      <c r="P21" s="115">
        <f ca="1">IF(N$9 = 0, 0, IFERROR((N21 - O21) / O21, 0))</f>
        <v>0.11487974195595312</v>
      </c>
      <c r="Q21" s="141"/>
      <c r="R21" s="119">
        <f ca="1">'Non JJCH'!R22</f>
        <v>73361963.960000008</v>
      </c>
      <c r="S21" s="118">
        <f ca="1">'Non JJCH'!S22</f>
        <v>65474132.609999999</v>
      </c>
      <c r="T21" s="115">
        <f ca="1">IF(R$9 = 0, 0, IFERROR((R21 - S21) / S21, 0))</f>
        <v>0.12047248333909634</v>
      </c>
      <c r="U21" s="119">
        <f ca="1">'Non JJCH'!U22</f>
        <v>83075698.709999979</v>
      </c>
      <c r="V21" s="118">
        <f ca="1">'Non JJCH'!V22</f>
        <v>72176667.890000015</v>
      </c>
      <c r="W21" s="115">
        <f ca="1">IF(U$9 = 0, 0, IFERROR((U21 - V21) / V21, 0))</f>
        <v>0.15100490419716384</v>
      </c>
      <c r="X21" s="119">
        <f ca="1">'Non JJCH'!X22</f>
        <v>79202473.310000002</v>
      </c>
      <c r="Y21" s="118">
        <f ca="1">'Non JJCH'!Y22</f>
        <v>69652637.459999993</v>
      </c>
      <c r="Z21" s="115">
        <f ca="1">IF(X$9 = 0, 0, IFERROR((X21 - Y21) / Y21, 0))</f>
        <v>0.13710659349381096</v>
      </c>
      <c r="AA21" s="119">
        <f ca="1">'Non JJCH'!AA22</f>
        <v>84605882.36999999</v>
      </c>
      <c r="AB21" s="118">
        <f ca="1">'Non JJCH'!AB22</f>
        <v>76363959.050000042</v>
      </c>
      <c r="AC21" s="115">
        <f ca="1">IF(AA$9 = 0, 0, IFERROR((AA21 - AB21) / AB21, 0))</f>
        <v>0.10792949216532198</v>
      </c>
      <c r="AD21" s="141"/>
      <c r="AE21" s="119">
        <f ca="1">'Non JJCH'!AE22</f>
        <v>17932587.689999994</v>
      </c>
      <c r="AF21" s="118">
        <f ca="1">'Non JJCH'!AF22</f>
        <v>14740507.459999997</v>
      </c>
      <c r="AG21" s="115">
        <f ca="1">IF(AE$9 = 0, 0, IFERROR((AE21 - AF21) / AF21, 0))</f>
        <v>0.21655158336048203</v>
      </c>
      <c r="AH21" s="119">
        <f ca="1">'Non JJCH'!AH22</f>
        <v>29011980.25</v>
      </c>
      <c r="AI21" s="118">
        <f ca="1">'Non JJCH'!AI22</f>
        <v>27333987.989999998</v>
      </c>
      <c r="AJ21" s="115">
        <f ca="1">IF(AH$9 = 0, 0, IFERROR((AH21 - AI21) / AI21, 0))</f>
        <v>6.1388490424956893E-2</v>
      </c>
      <c r="AK21" s="119">
        <f ca="1">'Non JJCH'!AK22</f>
        <v>29023876.070000004</v>
      </c>
      <c r="AL21" s="118">
        <f ca="1">'Non JJCH'!AL22</f>
        <v>27068293.810000006</v>
      </c>
      <c r="AM21" s="115">
        <f ca="1">IF(AK$9 = 0, 0, IFERROR((AK21 - AL21) / AL21, 0))</f>
        <v>7.2246232944225511E-2</v>
      </c>
      <c r="AN21" s="119">
        <f ca="1">'Non JJCH'!AN22</f>
        <v>31013758.969999999</v>
      </c>
      <c r="AO21" s="118">
        <f ca="1">'Non JJCH'!AO22</f>
        <v>29928437.899999999</v>
      </c>
      <c r="AP21" s="115">
        <f ca="1">IF(AN$9 = 0, 0, IFERROR((AN21 - AO21) / AO21, 0))</f>
        <v>3.6263872963446596E-2</v>
      </c>
      <c r="AQ21" s="119">
        <f ca="1">'Non JJCH'!AQ22</f>
        <v>34975648.949999988</v>
      </c>
      <c r="AR21" s="118">
        <f ca="1">'Non JJCH'!AR22</f>
        <v>27042578.34</v>
      </c>
      <c r="AS21" s="115">
        <f ca="1">'Non JJCH'!AS22</f>
        <v>0.29335481662507734</v>
      </c>
      <c r="AT21" s="119">
        <f ca="1">'Non JJCH'!AT22</f>
        <v>20933324.780000001</v>
      </c>
      <c r="AU21" s="118">
        <f ca="1">'Non JJCH'!AU22</f>
        <v>18269509.870000005</v>
      </c>
      <c r="AV21" s="115">
        <f ca="1">IF(AT$9 = 0, 0, IFERROR((AT21 - AU21) / AU21, 0))</f>
        <v>0.14580658862524787</v>
      </c>
      <c r="AW21" s="119">
        <f ca="1">'Non JJCH'!AW22</f>
        <v>20970162.68</v>
      </c>
      <c r="AX21" s="118">
        <f ca="1">'Non JJCH'!AX22</f>
        <v>18128406.920000006</v>
      </c>
      <c r="AY21" s="115">
        <f ca="1">IF(AW$9 = 0, 0, IFERROR((AW21 - AX21) / AX21, 0))</f>
        <v>0.15675705937871751</v>
      </c>
      <c r="AZ21" s="119">
        <f ca="1">'Non JJCH'!AZ22</f>
        <v>32251076.219999999</v>
      </c>
      <c r="BA21" s="118">
        <f ca="1">'Non JJCH'!BA22</f>
        <v>29241795.770000007</v>
      </c>
      <c r="BB21" s="115">
        <f ca="1">IF(AZ$9 = 0, 0, IFERROR((AZ21 - BA21) / BA21, 0))</f>
        <v>0.10291024784077381</v>
      </c>
      <c r="BC21" s="119">
        <f ca="1">'Non JJCH'!BC22</f>
        <v>28583101.100000001</v>
      </c>
      <c r="BD21" s="118">
        <f ca="1">'Non JJCH'!BD22</f>
        <v>24937276.970000006</v>
      </c>
      <c r="BE21" s="115">
        <f ca="1">IF(BC$9 = 0, 0, IFERROR((BC21 - BD21) / BD21, 0))</f>
        <v>0.14619976889962716</v>
      </c>
      <c r="BF21" s="119">
        <f ca="1">'Non JJCH'!BF22</f>
        <v>29353627.079999991</v>
      </c>
      <c r="BG21" s="118">
        <f ca="1">'Non JJCH'!BG22</f>
        <v>27605926.679999996</v>
      </c>
      <c r="BH21" s="115">
        <f ca="1">IF(BF$9 = 0, 0, IFERROR((BF21 - BG21) / BG21, 0))</f>
        <v>6.330888364150343E-2</v>
      </c>
      <c r="BI21" s="119">
        <f ca="1">'Non JJCH'!BI22</f>
        <v>39320499.719999999</v>
      </c>
      <c r="BJ21" s="118">
        <f ca="1">'Non JJCH'!BJ22</f>
        <v>33606564.539999992</v>
      </c>
      <c r="BK21" s="115">
        <f ca="1">IF(BI$9 = 0, 0, IFERROR((BI21 - BJ21) / BJ21, 0))</f>
        <v>0.17002437643392657</v>
      </c>
      <c r="BL21" s="119">
        <f ca="1">'Non JJCH'!BL22</f>
        <v>19805893.509999998</v>
      </c>
      <c r="BM21" s="118">
        <f ca="1">'Non JJCH'!BM22</f>
        <v>18283789.890000004</v>
      </c>
      <c r="BN21" s="115">
        <f ca="1">IF(BL$9 = 0, 0, IFERROR((BL21 - BM21) / BM21, 0))</f>
        <v>8.324880285528119E-2</v>
      </c>
      <c r="BO21" s="158" t="str">
        <f t="shared" ref="BO21:BO25" si="63">E21</f>
        <v>Total Company</v>
      </c>
      <c r="BP21" s="248" t="str">
        <f>$D21</f>
        <v>NET DEMAND</v>
      </c>
    </row>
    <row r="22" spans="1:68" ht="15" hidden="1" thickTop="1" x14ac:dyDescent="0.2">
      <c r="A22" s="6" t="str">
        <f>A$9</f>
        <v>&lt;&gt; -99</v>
      </c>
      <c r="B22" s="3" t="str">
        <f t="shared" si="62"/>
        <v>&gt;= 0</v>
      </c>
      <c r="D22" s="237"/>
      <c r="E22" s="136" t="str">
        <f>$E$10</f>
        <v>All Transactions</v>
      </c>
      <c r="F22" s="120">
        <f ca="1">SUMIFS(NET_AMT_T, CHANNEL_COUNT, $A$2, IS_JJCC, $B$2, CUST_GROUP, $A22, RECENCY_GROUP, $B22, TIMEFRAME, F$1)</f>
        <v>269189829.29000002</v>
      </c>
      <c r="G22" s="111">
        <f ca="1">SUMIFS(NET_AMT_T, CHANNEL_COUNT, $A$2, IS_JJCC, $B$2, CUST_GROUP, $A22, RECENCY_GROUP, $B22, TIMEFRAME, G$1)</f>
        <v>242296434.05999997</v>
      </c>
      <c r="H22" s="108">
        <f t="shared" ref="H22:H23" ca="1" si="64">IF(F$9 = 0, 0, IFERROR((F22 - G22) / G22, 0))</f>
        <v>0.11099377229522257</v>
      </c>
      <c r="I22" s="141"/>
      <c r="J22" s="120">
        <f ca="1">SUMIFS(NET_AMT_T, CHANNEL_COUNT, $A$2, IS_JJCC, $B$2, CUST_GROUP, $A22, RECENCY_GROUP, $B22, TIMEFRAME, J$1)</f>
        <v>305364418.57000011</v>
      </c>
      <c r="K22" s="111">
        <f ca="1">SUMIFS(NET_AMT_T, CHANNEL_COUNT, $A$2, IS_JJCC, $B$2, CUST_GROUP, $A22, RECENCY_GROUP, $B22, TIMEFRAME, K$1)</f>
        <v>273898975</v>
      </c>
      <c r="L22" s="108">
        <f t="shared" ref="L22:L23" ca="1" si="65">IF(J$9 = 0, 0, IFERROR((J22 - K22) / K22, 0))</f>
        <v>0.11487974195595332</v>
      </c>
      <c r="M22" s="141"/>
      <c r="N22" s="120">
        <f ca="1">SUMIFS(NET_AMT_T, CHANNEL_COUNT, $A$2, IS_JJCC, $B$2, CUST_GROUP, $A22, RECENCY_GROUP, $B22, TIMEFRAME, N$1)</f>
        <v>305364418.57000005</v>
      </c>
      <c r="O22" s="111">
        <f ca="1">SUMIFS(NET_AMT_T, CHANNEL_COUNT, $A$2, IS_JJCC, $B$2, CUST_GROUP, $A22, RECENCY_GROUP, $B22, TIMEFRAME, O$1)</f>
        <v>273898975</v>
      </c>
      <c r="P22" s="108">
        <f t="shared" ref="P22:P23" ca="1" si="66">IF(N$9 = 0, 0, IFERROR((N22 - O22) / O22, 0))</f>
        <v>0.11487974195595312</v>
      </c>
      <c r="Q22" s="141"/>
      <c r="R22" s="120">
        <f ca="1">SUMIFS(NET_AMT_T, CHANNEL_COUNT, $A$2, IS_JJCC, $B$2, CUST_GROUP, $A22, RECENCY_GROUP, $B22, TIMEFRAME, R$1)</f>
        <v>73361963.960000008</v>
      </c>
      <c r="S22" s="111">
        <f ca="1">SUMIFS(NET_AMT_T, CHANNEL_COUNT, $A$2, IS_JJCC, $B$2, CUST_GROUP, $A22, RECENCY_GROUP, $B22, TIMEFRAME, S$1)</f>
        <v>65474132.609999999</v>
      </c>
      <c r="T22" s="108">
        <f t="shared" ref="T22:T23" ca="1" si="67">IF(R$9 = 0, 0, IFERROR((R22 - S22) / S22, 0))</f>
        <v>0.12047248333909634</v>
      </c>
      <c r="U22" s="120">
        <f ca="1">SUMIFS(NET_AMT_T, CHANNEL_COUNT, $A$2, IS_JJCC, $B$2, CUST_GROUP, $A22, RECENCY_GROUP, $B22, TIMEFRAME, U$1)</f>
        <v>83075698.709999979</v>
      </c>
      <c r="V22" s="111">
        <f ca="1">SUMIFS(NET_AMT_T, CHANNEL_COUNT, $A$2, IS_JJCC, $B$2, CUST_GROUP, $A22, RECENCY_GROUP, $B22, TIMEFRAME, V$1)</f>
        <v>72176667.890000015</v>
      </c>
      <c r="W22" s="108">
        <f t="shared" ref="W22:W23" ca="1" si="68">IF(U$9 = 0, 0, IFERROR((U22 - V22) / V22, 0))</f>
        <v>0.15100490419716384</v>
      </c>
      <c r="X22" s="120">
        <f ca="1">SUMIFS(NET_AMT_T, CHANNEL_COUNT, $A$2, IS_JJCC, $B$2, CUST_GROUP, $A22, RECENCY_GROUP, $B22, TIMEFRAME, X$1)</f>
        <v>79202473.310000002</v>
      </c>
      <c r="Y22" s="111">
        <f ca="1">SUMIFS(NET_AMT_T, CHANNEL_COUNT, $A$2, IS_JJCC, $B$2, CUST_GROUP, $A22, RECENCY_GROUP, $B22, TIMEFRAME, Y$1)</f>
        <v>69652637.459999993</v>
      </c>
      <c r="Z22" s="108">
        <f t="shared" ref="Z22:Z23" ca="1" si="69">IF(X$9 = 0, 0, IFERROR((X22 - Y22) / Y22, 0))</f>
        <v>0.13710659349381096</v>
      </c>
      <c r="AA22" s="120">
        <f ca="1">SUMIFS(NET_AMT_T, CHANNEL_COUNT, $A$2, IS_JJCC, $B$2, CUST_GROUP, $A22, RECENCY_GROUP, $B22, TIMEFRAME, AA$1)</f>
        <v>84605882.36999999</v>
      </c>
      <c r="AB22" s="111">
        <f ca="1">SUMIFS(NET_AMT_T, CHANNEL_COUNT, $A$2, IS_JJCC, $B$2, CUST_GROUP, $A22, RECENCY_GROUP, $B22, TIMEFRAME, AB$1)</f>
        <v>76363959.050000042</v>
      </c>
      <c r="AC22" s="108">
        <f t="shared" ref="AC22:AC23" ca="1" si="70">IF(AA$9 = 0, 0, IFERROR((AA22 - AB22) / AB22, 0))</f>
        <v>0.10792949216532198</v>
      </c>
      <c r="AD22" s="141"/>
      <c r="AE22" s="120">
        <f ca="1">SUMIFS(NET_AMT_T, CHANNEL_COUNT, $A$2, IS_JJCC, $B$2, CUST_GROUP, $A22, RECENCY_GROUP, $B22, TIMEFRAME, AE$1)</f>
        <v>17932587.689999994</v>
      </c>
      <c r="AF22" s="111">
        <f ca="1">SUMIFS(NET_AMT_T, CHANNEL_COUNT, $A$2, IS_JJCC, $B$2, CUST_GROUP, $A22, RECENCY_GROUP, $B22, TIMEFRAME, AF$1)</f>
        <v>14740507.459999997</v>
      </c>
      <c r="AG22" s="108">
        <f t="shared" ref="AG22:AG23" ca="1" si="71">IF(AE$9 = 0, 0, IFERROR((AE22 - AF22) / AF22, 0))</f>
        <v>0.21655158336048203</v>
      </c>
      <c r="AH22" s="120">
        <f ca="1">SUMIFS(NET_AMT_T, CHANNEL_COUNT, $A$2, IS_JJCC, $B$2, CUST_GROUP, $A22, RECENCY_GROUP, $B22, TIMEFRAME, AH$1)</f>
        <v>29011980.25</v>
      </c>
      <c r="AI22" s="111">
        <f ca="1">SUMIFS(NET_AMT_T, CHANNEL_COUNT, $A$2, IS_JJCC, $B$2, CUST_GROUP, $A22, RECENCY_GROUP, $B22, TIMEFRAME, AI$1)</f>
        <v>27333987.989999998</v>
      </c>
      <c r="AJ22" s="108">
        <f t="shared" ref="AJ22:AJ23" ca="1" si="72">IF(AH$9 = 0, 0, IFERROR((AH22 - AI22) / AI22, 0))</f>
        <v>6.1388490424956893E-2</v>
      </c>
      <c r="AK22" s="120">
        <f ca="1">SUMIFS(NET_AMT_T, CHANNEL_COUNT, $A$2, IS_JJCC, $B$2, CUST_GROUP, $A22, RECENCY_GROUP, $B22, TIMEFRAME, AK$1)</f>
        <v>29023876.070000004</v>
      </c>
      <c r="AL22" s="111">
        <f ca="1">SUMIFS(NET_AMT_T, CHANNEL_COUNT, $A$2, IS_JJCC, $B$2, CUST_GROUP, $A22, RECENCY_GROUP, $B22, TIMEFRAME, AL$1)</f>
        <v>27068293.810000006</v>
      </c>
      <c r="AM22" s="108">
        <f t="shared" ref="AM22:AM23" ca="1" si="73">IF(AK$9 = 0, 0, IFERROR((AK22 - AL22) / AL22, 0))</f>
        <v>7.2246232944225511E-2</v>
      </c>
      <c r="AN22" s="120">
        <f ca="1">SUMIFS(NET_AMT_T, CHANNEL_COUNT, $A$2, IS_JJCC, $B$2, CUST_GROUP, $A22, RECENCY_GROUP, $B22, TIMEFRAME, AN$1)</f>
        <v>31013758.969999999</v>
      </c>
      <c r="AO22" s="111">
        <f ca="1">SUMIFS(NET_AMT_T, CHANNEL_COUNT, $A$2, IS_JJCC, $B$2, CUST_GROUP, $A22, RECENCY_GROUP, $B22, TIMEFRAME, AO$1)</f>
        <v>29928437.899999999</v>
      </c>
      <c r="AP22" s="108">
        <f t="shared" ref="AP22:AP23" ca="1" si="74">IF(AN$9 = 0, 0, IFERROR((AN22 - AO22) / AO22, 0))</f>
        <v>3.6263872963446596E-2</v>
      </c>
      <c r="AQ22" s="120">
        <f ca="1">SUMIFS(NET_AMT_T, CHANNEL_COUNT, $A$2, IS_JJCC, $B$2, CUST_GROUP, $A22, RECENCY_GROUP, $B22, TIMEFRAME, AQ$1)</f>
        <v>34975648.949999988</v>
      </c>
      <c r="AR22" s="111">
        <f ca="1">SUMIFS(NET_AMT_T, CHANNEL_COUNT, $A$2, IS_JJCC, $B$2, CUST_GROUP, $A22, RECENCY_GROUP, $B22, TIMEFRAME, AR$1)</f>
        <v>27042578.34</v>
      </c>
      <c r="AS22" s="108">
        <f t="shared" ref="AS22:AS23" ca="1" si="75">IF(AQ$9 = 0, 0, IFERROR((AQ22 - AR22) / AR22, 0))</f>
        <v>0.29335481662507734</v>
      </c>
      <c r="AT22" s="120">
        <f ca="1">SUMIFS(NET_AMT_T, CHANNEL_COUNT, $A$2, IS_JJCC, $B$2, CUST_GROUP, $A22, RECENCY_GROUP, $B22, TIMEFRAME, AT$1)</f>
        <v>20933324.780000001</v>
      </c>
      <c r="AU22" s="111">
        <f ca="1">SUMIFS(NET_AMT_T, CHANNEL_COUNT, $A$2, IS_JJCC, $B$2, CUST_GROUP, $A22, RECENCY_GROUP, $B22, TIMEFRAME, AU$1)</f>
        <v>18269509.870000005</v>
      </c>
      <c r="AV22" s="108">
        <f t="shared" ref="AV22:AV23" ca="1" si="76">IF(AT$9 = 0, 0, IFERROR((AT22 - AU22) / AU22, 0))</f>
        <v>0.14580658862524787</v>
      </c>
      <c r="AW22" s="120">
        <f ca="1">SUMIFS(NET_AMT_T, CHANNEL_COUNT, $A$2, IS_JJCC, $B$2, CUST_GROUP, $A22, RECENCY_GROUP, $B22, TIMEFRAME, AW$1)</f>
        <v>20970162.68</v>
      </c>
      <c r="AX22" s="111">
        <f ca="1">SUMIFS(NET_AMT_T, CHANNEL_COUNT, $A$2, IS_JJCC, $B$2, CUST_GROUP, $A22, RECENCY_GROUP, $B22, TIMEFRAME, AX$1)</f>
        <v>18128406.920000006</v>
      </c>
      <c r="AY22" s="108">
        <f t="shared" ref="AY22:AY23" ca="1" si="77">IF(AW$9 = 0, 0, IFERROR((AW22 - AX22) / AX22, 0))</f>
        <v>0.15675705937871751</v>
      </c>
      <c r="AZ22" s="120">
        <f ca="1">SUMIFS(NET_AMT_T, CHANNEL_COUNT, $A$2, IS_JJCC, $B$2, CUST_GROUP, $A22, RECENCY_GROUP, $B22, TIMEFRAME, AZ$1)</f>
        <v>32251076.219999999</v>
      </c>
      <c r="BA22" s="111">
        <f ca="1">SUMIFS(NET_AMT_T, CHANNEL_COUNT, $A$2, IS_JJCC, $B$2, CUST_GROUP, $A22, RECENCY_GROUP, $B22, TIMEFRAME, BA$1)</f>
        <v>29241795.770000007</v>
      </c>
      <c r="BB22" s="108">
        <f t="shared" ref="BB22:BB23" ca="1" si="78">IF(AZ$9 = 0, 0, IFERROR((AZ22 - BA22) / BA22, 0))</f>
        <v>0.10291024784077381</v>
      </c>
      <c r="BC22" s="120">
        <f ca="1">SUMIFS(NET_AMT_T, CHANNEL_COUNT, $A$2, IS_JJCC, $B$2, CUST_GROUP, $A22, RECENCY_GROUP, $B22, TIMEFRAME, BC$1)</f>
        <v>28583101.100000001</v>
      </c>
      <c r="BD22" s="111">
        <f ca="1">SUMIFS(NET_AMT_T, CHANNEL_COUNT, $A$2, IS_JJCC, $B$2, CUST_GROUP, $A22, RECENCY_GROUP, $B22, TIMEFRAME, BD$1)</f>
        <v>24937276.970000006</v>
      </c>
      <c r="BE22" s="108">
        <f t="shared" ref="BE22:BE23" ca="1" si="79">IF(BC$9 = 0, 0, IFERROR((BC22 - BD22) / BD22, 0))</f>
        <v>0.14619976889962716</v>
      </c>
      <c r="BF22" s="120">
        <f ca="1">SUMIFS(NET_AMT_T, CHANNEL_COUNT, $A$2, IS_JJCC, $B$2, CUST_GROUP, $A22, RECENCY_GROUP, $B22, TIMEFRAME, BF$1)</f>
        <v>29353627.079999991</v>
      </c>
      <c r="BG22" s="111">
        <f ca="1">SUMIFS(NET_AMT_T, CHANNEL_COUNT, $A$2, IS_JJCC, $B$2, CUST_GROUP, $A22, RECENCY_GROUP, $B22, TIMEFRAME, BG$1)</f>
        <v>27605926.679999996</v>
      </c>
      <c r="BH22" s="108">
        <f t="shared" ref="BH22:BH23" ca="1" si="80">IF(BF$9 = 0, 0, IFERROR((BF22 - BG22) / BG22, 0))</f>
        <v>6.330888364150343E-2</v>
      </c>
      <c r="BI22" s="120">
        <f ca="1">SUMIFS(NET_AMT_T, CHANNEL_COUNT, $A$2, IS_JJCC, $B$2, CUST_GROUP, $A22, RECENCY_GROUP, $B22, TIMEFRAME, BI$1)</f>
        <v>39320499.719999999</v>
      </c>
      <c r="BJ22" s="111">
        <f ca="1">SUMIFS(NET_AMT_T, CHANNEL_COUNT, $A$2, IS_JJCC, $B$2, CUST_GROUP, $A22, RECENCY_GROUP, $B22, TIMEFRAME, BJ$1)</f>
        <v>33606564.539999992</v>
      </c>
      <c r="BK22" s="108">
        <f t="shared" ref="BK22:BK23" ca="1" si="81">IF(BI$9 = 0, 0, IFERROR((BI22 - BJ22) / BJ22, 0))</f>
        <v>0.17002437643392657</v>
      </c>
      <c r="BL22" s="120">
        <f ca="1">SUMIFS(NET_AMT_T, CHANNEL_COUNT, $A$2, IS_JJCC, $B$2, CUST_GROUP, $A22, RECENCY_GROUP, $B22, TIMEFRAME, BL$1)</f>
        <v>19805893.509999998</v>
      </c>
      <c r="BM22" s="111">
        <f ca="1">SUMIFS(NET_AMT_T, CHANNEL_COUNT, $A$2, IS_JJCC, $B$2, CUST_GROUP, $A22, RECENCY_GROUP, $B22, TIMEFRAME, BM$1)</f>
        <v>18283789.890000004</v>
      </c>
      <c r="BN22" s="108">
        <f t="shared" ref="BN22:BN23" ca="1" si="82">IF(BL$9 = 0, 0, IFERROR((BL22 - BM22) / BM22, 0))</f>
        <v>8.324880285528119E-2</v>
      </c>
      <c r="BO22" s="152" t="str">
        <f t="shared" si="63"/>
        <v>All Transactions</v>
      </c>
      <c r="BP22" s="249"/>
    </row>
    <row r="23" spans="1:68" hidden="1" x14ac:dyDescent="0.2">
      <c r="A23" s="6" t="str">
        <f>A$11</f>
        <v>&gt;= 1</v>
      </c>
      <c r="B23" s="3" t="str">
        <f t="shared" ref="B23" si="83">B$11</f>
        <v>&gt;= 0</v>
      </c>
      <c r="D23" s="237"/>
      <c r="E23" s="77" t="str">
        <f>$E$11</f>
        <v>Identified Customers</v>
      </c>
      <c r="F23" s="121">
        <f ca="1">SUMIFS(NET_AMT_T, CHANNEL_COUNT, $A$2, IS_JJCC, $B$2, CUST_GROUP, $A23, RECENCY_GROUP, $B23, TIMEFRAME, F$1)</f>
        <v>247584674.21000004</v>
      </c>
      <c r="G23" s="104">
        <f ca="1">SUMIFS(NET_AMT_T, CHANNEL_COUNT, $A$2, IS_JJCC, $B$2, CUST_GROUP, $A23, RECENCY_GROUP, $B23, TIMEFRAME, G$1)</f>
        <v>215309906.04999998</v>
      </c>
      <c r="H23" s="48">
        <f t="shared" ca="1" si="64"/>
        <v>0.14989913261355053</v>
      </c>
      <c r="I23" s="141"/>
      <c r="J23" s="121">
        <f ca="1">SUMIFS(NET_AMT_T, CHANNEL_COUNT, $A$2, IS_JJCC, $B$2, CUST_GROUP, $A23, RECENCY_GROUP, $B23, TIMEFRAME, J$1)</f>
        <v>286209256.33000016</v>
      </c>
      <c r="K23" s="104">
        <f ca="1">SUMIFS(NET_AMT_T, CHANNEL_COUNT, $A$2, IS_JJCC, $B$2, CUST_GROUP, $A23, RECENCY_GROUP, $B23, TIMEFRAME, K$1)</f>
        <v>252272106.76999998</v>
      </c>
      <c r="L23" s="48">
        <f t="shared" ca="1" si="65"/>
        <v>0.13452596878235593</v>
      </c>
      <c r="M23" s="141"/>
      <c r="N23" s="121">
        <f ca="1">SUMIFS(NET_AMT_T, CHANNEL_COUNT, $A$2, IS_JJCC, $B$2, CUST_GROUP, $A23, RECENCY_GROUP, $B23, TIMEFRAME, N$1)</f>
        <v>286209256.3300001</v>
      </c>
      <c r="O23" s="104">
        <f ca="1">SUMIFS(NET_AMT_T, CHANNEL_COUNT, $A$2, IS_JJCC, $B$2, CUST_GROUP, $A23, RECENCY_GROUP, $B23, TIMEFRAME, O$1)</f>
        <v>252272106.76999998</v>
      </c>
      <c r="P23" s="48">
        <f t="shared" ca="1" si="66"/>
        <v>0.1345259687823557</v>
      </c>
      <c r="Q23" s="141"/>
      <c r="R23" s="121">
        <f ca="1">SUMIFS(NET_AMT_T, CHANNEL_COUNT, $A$2, IS_JJCC, $B$2, CUST_GROUP, $A23, RECENCY_GROUP, $B23, TIMEFRAME, R$1)</f>
        <v>69201418.710000008</v>
      </c>
      <c r="S23" s="104">
        <f ca="1">SUMIFS(NET_AMT_T, CHANNEL_COUNT, $A$2, IS_JJCC, $B$2, CUST_GROUP, $A23, RECENCY_GROUP, $B23, TIMEFRAME, S$1)</f>
        <v>60061156.730000004</v>
      </c>
      <c r="T23" s="48">
        <f t="shared" ca="1" si="67"/>
        <v>0.15218258318082853</v>
      </c>
      <c r="U23" s="121">
        <f ca="1">SUMIFS(NET_AMT_T, CHANNEL_COUNT, $A$2, IS_JJCC, $B$2, CUST_GROUP, $A23, RECENCY_GROUP, $B23, TIMEFRAME, U$1)</f>
        <v>77396312.659999996</v>
      </c>
      <c r="V23" s="104">
        <f ca="1">SUMIFS(NET_AMT_T, CHANNEL_COUNT, $A$2, IS_JJCC, $B$2, CUST_GROUP, $A23, RECENCY_GROUP, $B23, TIMEFRAME, V$1)</f>
        <v>65868245.74000001</v>
      </c>
      <c r="W23" s="48">
        <f t="shared" ca="1" si="68"/>
        <v>0.17501706308536621</v>
      </c>
      <c r="X23" s="121">
        <f ca="1">SUMIFS(NET_AMT_T, CHANNEL_COUNT, $A$2, IS_JJCC, $B$2, CUST_GROUP, $A23, RECENCY_GROUP, $B23, TIMEFRAME, X$1)</f>
        <v>74669764.080000013</v>
      </c>
      <c r="Y23" s="104">
        <f ca="1">SUMIFS(NET_AMT_T, CHANNEL_COUNT, $A$2, IS_JJCC, $B$2, CUST_GROUP, $A23, RECENCY_GROUP, $B23, TIMEFRAME, Y$1)</f>
        <v>64901932.530000001</v>
      </c>
      <c r="Z23" s="48">
        <f t="shared" ca="1" si="69"/>
        <v>0.15050139755830799</v>
      </c>
      <c r="AA23" s="121">
        <f ca="1">SUMIFS(NET_AMT_T, CHANNEL_COUNT, $A$2, IS_JJCC, $B$2, CUST_GROUP, $A23, RECENCY_GROUP, $B23, TIMEFRAME, AA$1)</f>
        <v>79425294.340000004</v>
      </c>
      <c r="AB23" s="104">
        <f ca="1">SUMIFS(NET_AMT_T, CHANNEL_COUNT, $A$2, IS_JJCC, $B$2, CUST_GROUP, $A23, RECENCY_GROUP, $B23, TIMEFRAME, AB$1)</f>
        <v>71062175.960000038</v>
      </c>
      <c r="AC23" s="48">
        <f t="shared" ca="1" si="70"/>
        <v>0.11768733882716249</v>
      </c>
      <c r="AD23" s="141"/>
      <c r="AE23" s="121">
        <f ca="1">SUMIFS(NET_AMT_T, CHANNEL_COUNT, $A$2, IS_JJCC, $B$2, CUST_GROUP, $A23, RECENCY_GROUP, $B23, TIMEFRAME, AE$1)</f>
        <v>16976550.089999996</v>
      </c>
      <c r="AF23" s="104">
        <f ca="1">SUMIFS(NET_AMT_T, CHANNEL_COUNT, $A$2, IS_JJCC, $B$2, CUST_GROUP, $A23, RECENCY_GROUP, $B23, TIMEFRAME, AF$1)</f>
        <v>13570812.52</v>
      </c>
      <c r="AG23" s="48">
        <f t="shared" ca="1" si="71"/>
        <v>0.25096047602019311</v>
      </c>
      <c r="AH23" s="121">
        <f ca="1">SUMIFS(NET_AMT_T, CHANNEL_COUNT, $A$2, IS_JJCC, $B$2, CUST_GROUP, $A23, RECENCY_GROUP, $B23, TIMEFRAME, AH$1)</f>
        <v>27439040.590000004</v>
      </c>
      <c r="AI23" s="104">
        <f ca="1">SUMIFS(NET_AMT_T, CHANNEL_COUNT, $A$2, IS_JJCC, $B$2, CUST_GROUP, $A23, RECENCY_GROUP, $B23, TIMEFRAME, AI$1)</f>
        <v>25102073.829999998</v>
      </c>
      <c r="AJ23" s="48">
        <f t="shared" ca="1" si="72"/>
        <v>9.3098553363628822E-2</v>
      </c>
      <c r="AK23" s="121">
        <f ca="1">SUMIFS(NET_AMT_T, CHANNEL_COUNT, $A$2, IS_JJCC, $B$2, CUST_GROUP, $A23, RECENCY_GROUP, $B23, TIMEFRAME, AK$1)</f>
        <v>27374331.330000009</v>
      </c>
      <c r="AL23" s="104">
        <f ca="1">SUMIFS(NET_AMT_T, CHANNEL_COUNT, $A$2, IS_JJCC, $B$2, CUST_GROUP, $A23, RECENCY_GROUP, $B23, TIMEFRAME, AL$1)</f>
        <v>24956314.420000002</v>
      </c>
      <c r="AM23" s="48">
        <f t="shared" ca="1" si="73"/>
        <v>9.6889984206249932E-2</v>
      </c>
      <c r="AN23" s="121">
        <f ca="1">SUMIFS(NET_AMT_T, CHANNEL_COUNT, $A$2, IS_JJCC, $B$2, CUST_GROUP, $A23, RECENCY_GROUP, $B23, TIMEFRAME, AN$1)</f>
        <v>29023878.260000002</v>
      </c>
      <c r="AO23" s="104">
        <f ca="1">SUMIFS(NET_AMT_T, CHANNEL_COUNT, $A$2, IS_JJCC, $B$2, CUST_GROUP, $A23, RECENCY_GROUP, $B23, TIMEFRAME, AO$1)</f>
        <v>27375973.340000004</v>
      </c>
      <c r="AP23" s="48">
        <f t="shared" ca="1" si="74"/>
        <v>6.0195299708017534E-2</v>
      </c>
      <c r="AQ23" s="121">
        <f ca="1">SUMIFS(NET_AMT_T, CHANNEL_COUNT, $A$2, IS_JJCC, $B$2, CUST_GROUP, $A23, RECENCY_GROUP, $B23, TIMEFRAME, AQ$1)</f>
        <v>32696727.450000007</v>
      </c>
      <c r="AR23" s="104">
        <f ca="1">SUMIFS(NET_AMT_T, CHANNEL_COUNT, $A$2, IS_JJCC, $B$2, CUST_GROUP, $A23, RECENCY_GROUP, $B23, TIMEFRAME, AR$1)</f>
        <v>24812593.369999994</v>
      </c>
      <c r="AS23" s="48">
        <f t="shared" ca="1" si="75"/>
        <v>0.31774728108559719</v>
      </c>
      <c r="AT23" s="121">
        <f ca="1">SUMIFS(NET_AMT_T, CHANNEL_COUNT, $A$2, IS_JJCC, $B$2, CUST_GROUP, $A23, RECENCY_GROUP, $B23, TIMEFRAME, AT$1)</f>
        <v>19469389.500000004</v>
      </c>
      <c r="AU23" s="104">
        <f ca="1">SUMIFS(NET_AMT_T, CHANNEL_COUNT, $A$2, IS_JJCC, $B$2, CUST_GROUP, $A23, RECENCY_GROUP, $B23, TIMEFRAME, AU$1)</f>
        <v>16707404.450000003</v>
      </c>
      <c r="AV23" s="48">
        <f t="shared" ca="1" si="76"/>
        <v>0.16531502893018193</v>
      </c>
      <c r="AW23" s="121">
        <f ca="1">SUMIFS(NET_AMT_T, CHANNEL_COUNT, $A$2, IS_JJCC, $B$2, CUST_GROUP, $A23, RECENCY_GROUP, $B23, TIMEFRAME, AW$1)</f>
        <v>19666701.359999999</v>
      </c>
      <c r="AX23" s="104">
        <f ca="1">SUMIFS(NET_AMT_T, CHANNEL_COUNT, $A$2, IS_JJCC, $B$2, CUST_GROUP, $A23, RECENCY_GROUP, $B23, TIMEFRAME, AX$1)</f>
        <v>16779938.180000003</v>
      </c>
      <c r="AY23" s="48">
        <f t="shared" ca="1" si="77"/>
        <v>0.17203658017290713</v>
      </c>
      <c r="AZ23" s="121">
        <f ca="1">SUMIFS(NET_AMT_T, CHANNEL_COUNT, $A$2, IS_JJCC, $B$2, CUST_GROUP, $A23, RECENCY_GROUP, $B23, TIMEFRAME, AZ$1)</f>
        <v>30423721.219999999</v>
      </c>
      <c r="BA23" s="104">
        <f ca="1">SUMIFS(NET_AMT_T, CHANNEL_COUNT, $A$2, IS_JJCC, $B$2, CUST_GROUP, $A23, RECENCY_GROUP, $B23, TIMEFRAME, BA$1)</f>
        <v>27347757.430000007</v>
      </c>
      <c r="BB23" s="48">
        <f t="shared" ca="1" si="78"/>
        <v>0.11247590585346182</v>
      </c>
      <c r="BC23" s="121">
        <f ca="1">SUMIFS(NET_AMT_T, CHANNEL_COUNT, $A$2, IS_JJCC, $B$2, CUST_GROUP, $A23, RECENCY_GROUP, $B23, TIMEFRAME, BC$1)</f>
        <v>27123902.82</v>
      </c>
      <c r="BD23" s="104">
        <f ca="1">SUMIFS(NET_AMT_T, CHANNEL_COUNT, $A$2, IS_JJCC, $B$2, CUST_GROUP, $A23, RECENCY_GROUP, $B23, TIMEFRAME, BD$1)</f>
        <v>23394043.260000005</v>
      </c>
      <c r="BE23" s="48">
        <f t="shared" ca="1" si="79"/>
        <v>0.15943629404060503</v>
      </c>
      <c r="BF23" s="121">
        <f ca="1">SUMIFS(NET_AMT_T, CHANNEL_COUNT, $A$2, IS_JJCC, $B$2, CUST_GROUP, $A23, RECENCY_GROUP, $B23, TIMEFRAME, BF$1)</f>
        <v>27899246.559999987</v>
      </c>
      <c r="BG23" s="104">
        <f ca="1">SUMIFS(NET_AMT_T, CHANNEL_COUNT, $A$2, IS_JJCC, $B$2, CUST_GROUP, $A23, RECENCY_GROUP, $B23, TIMEFRAME, BG$1)</f>
        <v>26088763.129999999</v>
      </c>
      <c r="BH23" s="48">
        <f t="shared" ca="1" si="80"/>
        <v>6.9397058840174636E-2</v>
      </c>
      <c r="BI23" s="121">
        <f ca="1">SUMIFS(NET_AMT_T, CHANNEL_COUNT, $A$2, IS_JJCC, $B$2, CUST_GROUP, $A23, RECENCY_GROUP, $B23, TIMEFRAME, BI$1)</f>
        <v>36604944.890000008</v>
      </c>
      <c r="BJ23" s="104">
        <f ca="1">SUMIFS(NET_AMT_T, CHANNEL_COUNT, $A$2, IS_JJCC, $B$2, CUST_GROUP, $A23, RECENCY_GROUP, $B23, TIMEFRAME, BJ$1)</f>
        <v>30806173.199999992</v>
      </c>
      <c r="BK23" s="48">
        <f t="shared" ca="1" si="81"/>
        <v>0.18823408062900907</v>
      </c>
      <c r="BL23" s="121">
        <f ca="1">SUMIFS(NET_AMT_T, CHANNEL_COUNT, $A$2, IS_JJCC, $B$2, CUST_GROUP, $A23, RECENCY_GROUP, $B23, TIMEFRAME, BL$1)</f>
        <v>18748528.649999999</v>
      </c>
      <c r="BM23" s="104">
        <f ca="1">SUMIFS(NET_AMT_T, CHANNEL_COUNT, $A$2, IS_JJCC, $B$2, CUST_GROUP, $A23, RECENCY_GROUP, $B23, TIMEFRAME, BM$1)</f>
        <v>17275047.370000005</v>
      </c>
      <c r="BN23" s="48">
        <f t="shared" ca="1" si="82"/>
        <v>8.5295353954215725E-2</v>
      </c>
      <c r="BO23" s="154" t="str">
        <f t="shared" si="63"/>
        <v>Identified Customers</v>
      </c>
      <c r="BP23" s="249"/>
    </row>
    <row r="24" spans="1:68" hidden="1" x14ac:dyDescent="0.2">
      <c r="A24" s="6"/>
      <c r="D24" s="237"/>
      <c r="E24" s="76" t="str">
        <f>$E$12</f>
        <v>% to Total Company</v>
      </c>
      <c r="F24" s="33">
        <f ca="1">IFERROR(F22 / F21, 0)</f>
        <v>1</v>
      </c>
      <c r="G24" s="8">
        <f ca="1">IFERROR(G22 / G21, 0)</f>
        <v>1</v>
      </c>
      <c r="H24" s="20">
        <f t="shared" ref="H24:H25" ca="1" si="84">IF(F$9 = 0, 0, IFERROR((F24 - G24) * 10000, 0))</f>
        <v>0</v>
      </c>
      <c r="I24" s="88"/>
      <c r="J24" s="33">
        <f ca="1">IFERROR(J22 / J21, 0)</f>
        <v>1</v>
      </c>
      <c r="K24" s="8">
        <f ca="1">IFERROR(K22 / K21, 0)</f>
        <v>1</v>
      </c>
      <c r="L24" s="20">
        <f t="shared" ref="L24:L25" ca="1" si="85">IF(J$9 = 0, 0, IFERROR((J24 - K24) * 10000, 0))</f>
        <v>0</v>
      </c>
      <c r="M24" s="88"/>
      <c r="N24" s="33">
        <f ca="1">IFERROR(N22 / N21, 0)</f>
        <v>1</v>
      </c>
      <c r="O24" s="8">
        <f ca="1">IFERROR(O22 / O21, 0)</f>
        <v>1</v>
      </c>
      <c r="P24" s="20">
        <f t="shared" ref="P24:P25" ca="1" si="86">IF(N$9 = 0, 0, IFERROR((N24 - O24) * 10000, 0))</f>
        <v>0</v>
      </c>
      <c r="Q24" s="88"/>
      <c r="R24" s="33">
        <f ca="1">IFERROR(R22 / R21, 0)</f>
        <v>1</v>
      </c>
      <c r="S24" s="8">
        <f ca="1">IFERROR(S22 / S21, 0)</f>
        <v>1</v>
      </c>
      <c r="T24" s="20">
        <f t="shared" ref="T24:T25" ca="1" si="87">IF(R$9 = 0, 0, IFERROR((R24 - S24) * 10000, 0))</f>
        <v>0</v>
      </c>
      <c r="U24" s="33">
        <f ca="1">IFERROR(U22 / U21, 0)</f>
        <v>1</v>
      </c>
      <c r="V24" s="8">
        <f ca="1">IFERROR(V22 / V21, 0)</f>
        <v>1</v>
      </c>
      <c r="W24" s="20">
        <f t="shared" ref="W24:W25" ca="1" si="88">IF(U$9 = 0, 0, IFERROR((U24 - V24) * 10000, 0))</f>
        <v>0</v>
      </c>
      <c r="X24" s="33">
        <f ca="1">IFERROR(X22 / X21, 0)</f>
        <v>1</v>
      </c>
      <c r="Y24" s="8">
        <f ca="1">IFERROR(Y22 / Y21, 0)</f>
        <v>1</v>
      </c>
      <c r="Z24" s="20">
        <f t="shared" ref="Z24:Z25" ca="1" si="89">IF(X$9 = 0, 0, IFERROR((X24 - Y24) * 10000, 0))</f>
        <v>0</v>
      </c>
      <c r="AA24" s="33">
        <f ca="1">IFERROR(AA22 / AA21, 0)</f>
        <v>1</v>
      </c>
      <c r="AB24" s="8">
        <f ca="1">IFERROR(AB22 / AB21, 0)</f>
        <v>1</v>
      </c>
      <c r="AC24" s="20">
        <f t="shared" ref="AC24:AC25" ca="1" si="90">IF(AA$9 = 0, 0, IFERROR((AA24 - AB24) * 10000, 0))</f>
        <v>0</v>
      </c>
      <c r="AD24" s="88"/>
      <c r="AE24" s="33">
        <f ca="1">IFERROR(AE22 / AE21, 0)</f>
        <v>1</v>
      </c>
      <c r="AF24" s="8">
        <f ca="1">IFERROR(AF22 / AF21, 0)</f>
        <v>1</v>
      </c>
      <c r="AG24" s="20">
        <f t="shared" ref="AG24:AG25" ca="1" si="91">IF(AE$9 = 0, 0, IFERROR((AE24 - AF24) * 10000, 0))</f>
        <v>0</v>
      </c>
      <c r="AH24" s="33">
        <f ca="1">IFERROR(AH22 / AH21, 0)</f>
        <v>1</v>
      </c>
      <c r="AI24" s="8">
        <f ca="1">IFERROR(AI22 / AI21, 0)</f>
        <v>1</v>
      </c>
      <c r="AJ24" s="20">
        <f t="shared" ref="AJ24:AJ25" ca="1" si="92">IF(AH$9 = 0, 0, IFERROR((AH24 - AI24) * 10000, 0))</f>
        <v>0</v>
      </c>
      <c r="AK24" s="33">
        <f ca="1">IFERROR(AK22 / AK21, 0)</f>
        <v>1</v>
      </c>
      <c r="AL24" s="8">
        <f ca="1">IFERROR(AL22 / AL21, 0)</f>
        <v>1</v>
      </c>
      <c r="AM24" s="20">
        <f t="shared" ref="AM24:AM25" ca="1" si="93">IF(AK$9 = 0, 0, IFERROR((AK24 - AL24) * 10000, 0))</f>
        <v>0</v>
      </c>
      <c r="AN24" s="33">
        <f ca="1">IFERROR(AN22 / AN21, 0)</f>
        <v>1</v>
      </c>
      <c r="AO24" s="8">
        <f ca="1">IFERROR(AO22 / AO21, 0)</f>
        <v>1</v>
      </c>
      <c r="AP24" s="20">
        <f t="shared" ref="AP24:AP25" ca="1" si="94">IF(AN$9 = 0, 0, IFERROR((AN24 - AO24) * 10000, 0))</f>
        <v>0</v>
      </c>
      <c r="AQ24" s="33">
        <f ca="1">IFERROR(AQ22 / AQ21, 0)</f>
        <v>1</v>
      </c>
      <c r="AR24" s="8">
        <f ca="1">IFERROR(AR22 / AR21, 0)</f>
        <v>1</v>
      </c>
      <c r="AS24" s="20">
        <f t="shared" ref="AS24:AS25" ca="1" si="95">IF(AQ$9 = 0, 0, IFERROR((AQ24 - AR24) * 10000, 0))</f>
        <v>0</v>
      </c>
      <c r="AT24" s="33">
        <f ca="1">IFERROR(AT22 / AT21, 0)</f>
        <v>1</v>
      </c>
      <c r="AU24" s="8">
        <f ca="1">IFERROR(AU22 / AU21, 0)</f>
        <v>1</v>
      </c>
      <c r="AV24" s="20">
        <f t="shared" ref="AV24:AV25" ca="1" si="96">IF(AT$9 = 0, 0, IFERROR((AT24 - AU24) * 10000, 0))</f>
        <v>0</v>
      </c>
      <c r="AW24" s="33">
        <f ca="1">IFERROR(AW22 / AW21, 0)</f>
        <v>1</v>
      </c>
      <c r="AX24" s="8">
        <f ca="1">IFERROR(AX22 / AX21, 0)</f>
        <v>1</v>
      </c>
      <c r="AY24" s="20">
        <f t="shared" ref="AY24:AY25" ca="1" si="97">IF(AW$9 = 0, 0, IFERROR((AW24 - AX24) * 10000, 0))</f>
        <v>0</v>
      </c>
      <c r="AZ24" s="33">
        <f ca="1">IFERROR(AZ22 / AZ21, 0)</f>
        <v>1</v>
      </c>
      <c r="BA24" s="8">
        <f ca="1">IFERROR(BA22 / BA21, 0)</f>
        <v>1</v>
      </c>
      <c r="BB24" s="20">
        <f t="shared" ref="BB24:BB25" ca="1" si="98">IF(AZ$9 = 0, 0, IFERROR((AZ24 - BA24) * 10000, 0))</f>
        <v>0</v>
      </c>
      <c r="BC24" s="33">
        <f ca="1">IFERROR(BC22 / BC21, 0)</f>
        <v>1</v>
      </c>
      <c r="BD24" s="8">
        <f ca="1">IFERROR(BD22 / BD21, 0)</f>
        <v>1</v>
      </c>
      <c r="BE24" s="20">
        <f t="shared" ref="BE24:BE25" ca="1" si="99">IF(BC$9 = 0, 0, IFERROR((BC24 - BD24) * 10000, 0))</f>
        <v>0</v>
      </c>
      <c r="BF24" s="33">
        <f ca="1">IFERROR(BF22 / BF21, 0)</f>
        <v>1</v>
      </c>
      <c r="BG24" s="8">
        <f ca="1">IFERROR(BG22 / BG21, 0)</f>
        <v>1</v>
      </c>
      <c r="BH24" s="20">
        <f t="shared" ref="BH24:BH25" ca="1" si="100">IF(BF$9 = 0, 0, IFERROR((BF24 - BG24) * 10000, 0))</f>
        <v>0</v>
      </c>
      <c r="BI24" s="33">
        <f ca="1">IFERROR(BI22 / BI21, 0)</f>
        <v>1</v>
      </c>
      <c r="BJ24" s="8">
        <f ca="1">IFERROR(BJ22 / BJ21, 0)</f>
        <v>1</v>
      </c>
      <c r="BK24" s="20">
        <f t="shared" ref="BK24:BK25" ca="1" si="101">IF(BI$9 = 0, 0, IFERROR((BI24 - BJ24) * 10000, 0))</f>
        <v>0</v>
      </c>
      <c r="BL24" s="33">
        <f ca="1">IFERROR(BL22 / BL21, 0)</f>
        <v>1</v>
      </c>
      <c r="BM24" s="8">
        <f ca="1">IFERROR(BM22 / BM21, 0)</f>
        <v>1</v>
      </c>
      <c r="BN24" s="20">
        <f t="shared" ref="BN24:BN25" ca="1" si="102">IF(BL$9 = 0, 0, IFERROR((BL24 - BM24) * 10000, 0))</f>
        <v>0</v>
      </c>
      <c r="BO24" s="155" t="str">
        <f t="shared" si="63"/>
        <v>% to Total Company</v>
      </c>
      <c r="BP24" s="249"/>
    </row>
    <row r="25" spans="1:68" hidden="1" x14ac:dyDescent="0.2">
      <c r="A25" s="6"/>
      <c r="D25" s="239"/>
      <c r="E25" s="78" t="str">
        <f>$E$13</f>
        <v>% Identified</v>
      </c>
      <c r="F25" s="30">
        <f ca="1">IFERROR(F23 / F22, 0)</f>
        <v>0.91974007659581891</v>
      </c>
      <c r="G25" s="14">
        <f ca="1">IFERROR(G23 / G22, 0)</f>
        <v>0.88862185234093327</v>
      </c>
      <c r="H25" s="19">
        <f t="shared" ca="1" si="84"/>
        <v>311.18224254885638</v>
      </c>
      <c r="I25" s="88"/>
      <c r="J25" s="30">
        <f ca="1">IFERROR(J23 / J22, 0)</f>
        <v>0.93727113876036305</v>
      </c>
      <c r="K25" s="14">
        <f ca="1">IFERROR(K23 / K22, 0)</f>
        <v>0.92104071134256704</v>
      </c>
      <c r="L25" s="19">
        <f t="shared" ca="1" si="85"/>
        <v>162.30427417796011</v>
      </c>
      <c r="M25" s="88"/>
      <c r="N25" s="30">
        <f ca="1">IFERROR(N23 / N22, 0)</f>
        <v>0.93727113876036305</v>
      </c>
      <c r="O25" s="14">
        <f ca="1">IFERROR(O23 / O22, 0)</f>
        <v>0.92104071134256704</v>
      </c>
      <c r="P25" s="19">
        <f t="shared" ca="1" si="86"/>
        <v>162.30427417796011</v>
      </c>
      <c r="Q25" s="88"/>
      <c r="R25" s="30">
        <f ca="1">IFERROR(R23 / R22, 0)</f>
        <v>0.9432874336315682</v>
      </c>
      <c r="S25" s="14">
        <f ca="1">IFERROR(S23 / S22, 0)</f>
        <v>0.91732649728645266</v>
      </c>
      <c r="T25" s="19">
        <f t="shared" ca="1" si="87"/>
        <v>259.60936345115539</v>
      </c>
      <c r="U25" s="30">
        <f ca="1">IFERROR(U23 / U22, 0)</f>
        <v>0.93163601223715808</v>
      </c>
      <c r="V25" s="14">
        <f ca="1">IFERROR(V23 / V22, 0)</f>
        <v>0.91259748704921817</v>
      </c>
      <c r="W25" s="19">
        <f t="shared" ca="1" si="88"/>
        <v>190.38525187939914</v>
      </c>
      <c r="X25" s="30">
        <f ca="1">IFERROR(X23 / X22, 0)</f>
        <v>0.94277061005078866</v>
      </c>
      <c r="Y25" s="14">
        <f ca="1">IFERROR(Y23 / Y22, 0)</f>
        <v>0.93179432820863073</v>
      </c>
      <c r="Z25" s="19">
        <f t="shared" ca="1" si="89"/>
        <v>109.76281842157931</v>
      </c>
      <c r="AA25" s="30">
        <f ca="1">IFERROR(AA23 / AA22, 0)</f>
        <v>0.93876799242700237</v>
      </c>
      <c r="AB25" s="14">
        <f ca="1">IFERROR(AB23 / AB22, 0)</f>
        <v>0.93057218148513476</v>
      </c>
      <c r="AC25" s="19">
        <f t="shared" ca="1" si="90"/>
        <v>81.958109418676088</v>
      </c>
      <c r="AD25" s="88"/>
      <c r="AE25" s="30">
        <f ca="1">IFERROR(AE23 / AE22, 0)</f>
        <v>0.94668713648431635</v>
      </c>
      <c r="AF25" s="14">
        <f ca="1">IFERROR(AF23 / AF22, 0)</f>
        <v>0.92064757993073887</v>
      </c>
      <c r="AG25" s="19">
        <f t="shared" ca="1" si="91"/>
        <v>260.39556553577484</v>
      </c>
      <c r="AH25" s="30">
        <f ca="1">IFERROR(AH23 / AH22, 0)</f>
        <v>0.94578309903544089</v>
      </c>
      <c r="AI25" s="14">
        <f ca="1">IFERROR(AI23 / AI22, 0)</f>
        <v>0.91834655957204137</v>
      </c>
      <c r="AJ25" s="19">
        <f t="shared" ca="1" si="92"/>
        <v>274.36539463399521</v>
      </c>
      <c r="AK25" s="30">
        <f ca="1">IFERROR(AK23 / AK22, 0)</f>
        <v>0.94316593910401181</v>
      </c>
      <c r="AL25" s="14">
        <f ca="1">IFERROR(AL23 / AL22, 0)</f>
        <v>0.92197589531041069</v>
      </c>
      <c r="AM25" s="19">
        <f t="shared" ca="1" si="93"/>
        <v>211.9004379360112</v>
      </c>
      <c r="AN25" s="30">
        <f ca="1">IFERROR(AN23 / AN22, 0)</f>
        <v>0.9358387768498222</v>
      </c>
      <c r="AO25" s="14">
        <f ca="1">IFERROR(AO23 / AO22, 0)</f>
        <v>0.91471440746327781</v>
      </c>
      <c r="AP25" s="19">
        <f t="shared" ca="1" si="94"/>
        <v>211.24369386544384</v>
      </c>
      <c r="AQ25" s="30">
        <f ca="1">IFERROR(AQ23 / AQ22, 0)</f>
        <v>0.93484262427102205</v>
      </c>
      <c r="AR25" s="14">
        <f ca="1">IFERROR(AR23 / AR22, 0)</f>
        <v>0.91753800462504254</v>
      </c>
      <c r="AS25" s="19">
        <f t="shared" ca="1" si="95"/>
        <v>173.04619645979514</v>
      </c>
      <c r="AT25" s="30">
        <f ca="1">IFERROR(AT23 / AT22, 0)</f>
        <v>0.93006675741262745</v>
      </c>
      <c r="AU25" s="14">
        <f ca="1">IFERROR(AU23 / AU22, 0)</f>
        <v>0.91449658851740168</v>
      </c>
      <c r="AV25" s="19">
        <f t="shared" ca="1" si="96"/>
        <v>155.70168895225777</v>
      </c>
      <c r="AW25" s="30">
        <f ca="1">IFERROR(AW23 / AW22, 0)</f>
        <v>0.93784209784680606</v>
      </c>
      <c r="AX25" s="14">
        <f ca="1">IFERROR(AX23 / AX22, 0)</f>
        <v>0.92561570655652503</v>
      </c>
      <c r="AY25" s="19">
        <f t="shared" ca="1" si="97"/>
        <v>122.26391290281025</v>
      </c>
      <c r="AZ25" s="30">
        <f ca="1">IFERROR(AZ23 / AZ22, 0)</f>
        <v>0.9433397202767827</v>
      </c>
      <c r="BA25" s="14">
        <f ca="1">IFERROR(BA23 / BA22, 0)</f>
        <v>0.93522838491529481</v>
      </c>
      <c r="BB25" s="19">
        <f t="shared" ca="1" si="98"/>
        <v>81.113353614878918</v>
      </c>
      <c r="BC25" s="30">
        <f ca="1">IFERROR(BC23 / BC22, 0)</f>
        <v>0.9489489165330629</v>
      </c>
      <c r="BD25" s="14">
        <f ca="1">IFERROR(BD23 / BD22, 0)</f>
        <v>0.93811538798496164</v>
      </c>
      <c r="BE25" s="19">
        <f t="shared" ca="1" si="99"/>
        <v>108.33528548101268</v>
      </c>
      <c r="BF25" s="30">
        <f ca="1">IFERROR(BF23 / BF22, 0)</f>
        <v>0.95045312403689486</v>
      </c>
      <c r="BG25" s="14">
        <f ca="1">IFERROR(BG23 / BG22, 0)</f>
        <v>0.94504210753051243</v>
      </c>
      <c r="BH25" s="19">
        <f t="shared" ca="1" si="100"/>
        <v>54.110165063824269</v>
      </c>
      <c r="BI25" s="30">
        <f ca="1">IFERROR(BI23 / BI22, 0)</f>
        <v>0.93093793697085825</v>
      </c>
      <c r="BJ25" s="14">
        <f ca="1">IFERROR(BJ23 / BJ22, 0)</f>
        <v>0.91667129983884987</v>
      </c>
      <c r="BK25" s="19">
        <f t="shared" ca="1" si="101"/>
        <v>142.66637132008375</v>
      </c>
      <c r="BL25" s="30">
        <f ca="1">IFERROR(BL23 / BL22, 0)</f>
        <v>0.94661362490583245</v>
      </c>
      <c r="BM25" s="14">
        <f ca="1">IFERROR(BM23 / BM22, 0)</f>
        <v>0.94482858717646312</v>
      </c>
      <c r="BN25" s="19">
        <f t="shared" ca="1" si="102"/>
        <v>17.85037729369332</v>
      </c>
      <c r="BO25" s="156" t="str">
        <f t="shared" si="63"/>
        <v>% Identified</v>
      </c>
      <c r="BP25" s="251"/>
    </row>
    <row r="26" spans="1:68" ht="3.75" hidden="1" customHeight="1" x14ac:dyDescent="0.2">
      <c r="A26" s="6"/>
      <c r="D26" s="144"/>
      <c r="E26" s="144"/>
      <c r="F26" s="144"/>
      <c r="G26" s="144"/>
      <c r="H26" s="160"/>
      <c r="I26" s="138"/>
      <c r="J26" s="144"/>
      <c r="K26" s="144"/>
      <c r="L26" s="160"/>
      <c r="M26" s="138"/>
      <c r="N26" s="144"/>
      <c r="O26" s="144"/>
      <c r="P26" s="160"/>
      <c r="Q26" s="138"/>
      <c r="R26" s="144"/>
      <c r="S26" s="144"/>
      <c r="T26" s="160"/>
      <c r="U26" s="144"/>
      <c r="V26" s="144"/>
      <c r="W26" s="160"/>
      <c r="X26" s="144"/>
      <c r="Y26" s="144"/>
      <c r="Z26" s="160"/>
      <c r="AA26" s="144"/>
      <c r="AB26" s="144"/>
      <c r="AC26" s="160"/>
      <c r="AD26" s="138"/>
      <c r="AE26" s="144"/>
      <c r="AF26" s="144"/>
      <c r="AG26" s="160"/>
      <c r="AH26" s="144"/>
      <c r="AI26" s="144"/>
      <c r="AJ26" s="160"/>
      <c r="AK26" s="144"/>
      <c r="AL26" s="144"/>
      <c r="AM26" s="160"/>
      <c r="AN26" s="144"/>
      <c r="AO26" s="144"/>
      <c r="AP26" s="160"/>
      <c r="AQ26" s="144"/>
      <c r="AR26" s="144"/>
      <c r="AS26" s="160"/>
      <c r="AT26" s="144"/>
      <c r="AU26" s="144"/>
      <c r="AV26" s="160"/>
      <c r="AW26" s="144"/>
      <c r="AX26" s="144"/>
      <c r="AY26" s="160"/>
      <c r="AZ26" s="144"/>
      <c r="BA26" s="144"/>
      <c r="BB26" s="160"/>
      <c r="BC26" s="144"/>
      <c r="BD26" s="144"/>
      <c r="BE26" s="160"/>
      <c r="BF26" s="144"/>
      <c r="BG26" s="144"/>
      <c r="BH26" s="160"/>
      <c r="BI26" s="144"/>
      <c r="BJ26" s="144"/>
      <c r="BK26" s="160"/>
      <c r="BL26" s="144"/>
      <c r="BM26" s="144"/>
      <c r="BN26" s="160"/>
      <c r="BO26" s="144"/>
      <c r="BP26" s="144"/>
    </row>
    <row r="27" spans="1:68" x14ac:dyDescent="0.2">
      <c r="D27" s="243" t="s">
        <v>155</v>
      </c>
      <c r="E27" s="244"/>
      <c r="F27" s="122">
        <f ca="1">SUMIFS(TF_STORE_COUNT, TF_TIMEFRAME, F$1)</f>
        <v>263</v>
      </c>
      <c r="G27" s="97">
        <f ca="1">SUMIFS(TF_STORE_COUNT, TF_TIMEFRAME, G$1)</f>
        <v>254</v>
      </c>
      <c r="H27" s="98">
        <f ca="1">IF(F$9 = 0, 0, IFERROR((F27 - G27) / G27, 0))</f>
        <v>3.5433070866141732E-2</v>
      </c>
      <c r="I27" s="141"/>
      <c r="J27" s="122">
        <f ca="1">SUMIFS(TF_STORE_COUNT, TF_TIMEFRAME, J$1)</f>
        <v>272</v>
      </c>
      <c r="K27" s="97">
        <f ca="1">SUMIFS(TF_STORE_COUNT, TF_TIMEFRAME, K$1)</f>
        <v>263</v>
      </c>
      <c r="L27" s="98">
        <f ca="1">IF(J$9 = 0, 0, IFERROR((J27 - K27) / K27, 0))</f>
        <v>3.4220532319391636E-2</v>
      </c>
      <c r="M27" s="141"/>
      <c r="N27" s="122">
        <f ca="1">SUMIFS(TF_STORE_COUNT, TF_TIMEFRAME, N$1)</f>
        <v>272</v>
      </c>
      <c r="O27" s="97">
        <f ca="1">SUMIFS(TF_STORE_COUNT, TF_TIMEFRAME, O$1)</f>
        <v>263</v>
      </c>
      <c r="P27" s="98">
        <f ca="1">IF(N$9 = 0, 0, IFERROR((N27 - O27) / O27, 0))</f>
        <v>3.4220532319391636E-2</v>
      </c>
      <c r="Q27" s="141"/>
      <c r="R27" s="122">
        <f ca="1">SUMIFS(TF_STORE_COUNT, TF_TIMEFRAME, R$1)</f>
        <v>261</v>
      </c>
      <c r="S27" s="97">
        <f ca="1">SUMIFS(TF_STORE_COUNT, TF_TIMEFRAME, S$1)</f>
        <v>251</v>
      </c>
      <c r="T27" s="98">
        <f ca="1">IF(R$9 = 0, 0, IFERROR((R27 - S27) / S27, 0))</f>
        <v>3.9840637450199202E-2</v>
      </c>
      <c r="U27" s="122">
        <f ca="1">SUMIFS(TF_STORE_COUNT, TF_TIMEFRAME, U$1)</f>
        <v>262</v>
      </c>
      <c r="V27" s="97">
        <f ca="1">SUMIFS(TF_STORE_COUNT, TF_TIMEFRAME, V$1)</f>
        <v>254</v>
      </c>
      <c r="W27" s="98">
        <f ca="1">IF(U$9 = 0, 0, IFERROR((U27 - V27) / V27, 0))</f>
        <v>3.1496062992125984E-2</v>
      </c>
      <c r="X27" s="122">
        <f ca="1">SUMIFS(TF_STORE_COUNT, TF_TIMEFRAME, X$1)</f>
        <v>268</v>
      </c>
      <c r="Y27" s="97">
        <f ca="1">SUMIFS(TF_STORE_COUNT, TF_TIMEFRAME, Y$1)</f>
        <v>261</v>
      </c>
      <c r="Z27" s="98">
        <f ca="1">IF(X$9 = 0, 0, IFERROR((X27 - Y27) / Y27, 0))</f>
        <v>2.681992337164751E-2</v>
      </c>
      <c r="AA27" s="122">
        <f ca="1">SUMIFS(TF_STORE_COUNT, TF_TIMEFRAME, AA$1)</f>
        <v>272</v>
      </c>
      <c r="AB27" s="97">
        <f ca="1">SUMIFS(TF_STORE_COUNT, TF_TIMEFRAME, AB$1)</f>
        <v>261</v>
      </c>
      <c r="AC27" s="98">
        <f ca="1">IF(AA$9 = 0, 0, IFERROR((AA27 - AB27) / AB27, 0))</f>
        <v>4.2145593869731802E-2</v>
      </c>
      <c r="AD27" s="141"/>
      <c r="AE27" s="122">
        <f ca="1">SUMIFS(TF_STORE_COUNT, TF_TIMEFRAME, AE$1)</f>
        <v>261</v>
      </c>
      <c r="AF27" s="97">
        <f ca="1">SUMIFS(TF_STORE_COUNT, TF_TIMEFRAME, AF$1)</f>
        <v>250</v>
      </c>
      <c r="AG27" s="98">
        <f ca="1">IF(AE$9 = 0, 0, IFERROR((AE27 - AF27) / AF27, 0))</f>
        <v>4.3999999999999997E-2</v>
      </c>
      <c r="AH27" s="122">
        <f ca="1">SUMIFS(TF_STORE_COUNT, TF_TIMEFRAME, AH$1)</f>
        <v>261</v>
      </c>
      <c r="AI27" s="97">
        <f ca="1">SUMIFS(TF_STORE_COUNT, TF_TIMEFRAME, AI$1)</f>
        <v>249</v>
      </c>
      <c r="AJ27" s="98">
        <f ca="1">IF(AH$9 = 0, 0, IFERROR((AH27 - AI27) / AI27, 0))</f>
        <v>4.8192771084337352E-2</v>
      </c>
      <c r="AK27" s="122">
        <f ca="1">SUMIFS(TF_STORE_COUNT, TF_TIMEFRAME, AK$1)</f>
        <v>261</v>
      </c>
      <c r="AL27" s="97">
        <f ca="1">SUMIFS(TF_STORE_COUNT, TF_TIMEFRAME, AL$1)</f>
        <v>250</v>
      </c>
      <c r="AM27" s="98">
        <f ca="1">IF(AK$9 = 0, 0, IFERROR((AK27 - AL27) / AL27, 0))</f>
        <v>4.3999999999999997E-2</v>
      </c>
      <c r="AN27" s="122">
        <f ca="1">SUMIFS(TF_STORE_COUNT, TF_TIMEFRAME, AN$1)</f>
        <v>261</v>
      </c>
      <c r="AO27" s="97">
        <f ca="1">SUMIFS(TF_STORE_COUNT, TF_TIMEFRAME, AO$1)</f>
        <v>252</v>
      </c>
      <c r="AP27" s="98">
        <f ca="1">IF(AN$9 = 0, 0, IFERROR((AN27 - AO27) / AO27, 0))</f>
        <v>3.5714285714285712E-2</v>
      </c>
      <c r="AQ27" s="122">
        <f ca="1">SUMIFS(TF_STORE_COUNT, TF_TIMEFRAME, AQ$1)</f>
        <v>261</v>
      </c>
      <c r="AR27" s="97">
        <f ca="1">SUMIFS(TF_STORE_COUNT, TF_TIMEFRAME, AR$1)</f>
        <v>252</v>
      </c>
      <c r="AS27" s="98">
        <f ca="1">IF(AQ$9 = 0, 0, IFERROR((AQ27 - AR27) / AR27, 0))</f>
        <v>3.5714285714285712E-2</v>
      </c>
      <c r="AT27" s="122">
        <f ca="1">SUMIFS(TF_STORE_COUNT, TF_TIMEFRAME, AT$1)</f>
        <v>262</v>
      </c>
      <c r="AU27" s="97">
        <f ca="1">SUMIFS(TF_STORE_COUNT, TF_TIMEFRAME, AU$1)</f>
        <v>254</v>
      </c>
      <c r="AV27" s="98">
        <f ca="1">IF(AT$9 = 0, 0, IFERROR((AT27 - AU27) / AU27, 0))</f>
        <v>3.1496062992125984E-2</v>
      </c>
      <c r="AW27" s="122">
        <f ca="1">SUMIFS(TF_STORE_COUNT, TF_TIMEFRAME, AW$1)</f>
        <v>263</v>
      </c>
      <c r="AX27" s="97">
        <f ca="1">SUMIFS(TF_STORE_COUNT, TF_TIMEFRAME, AX$1)</f>
        <v>254</v>
      </c>
      <c r="AY27" s="98">
        <f ca="1">IF(AW$9 = 0, 0, IFERROR((AW27 - AX27) / AX27, 0))</f>
        <v>3.5433070866141732E-2</v>
      </c>
      <c r="AZ27" s="122">
        <f ca="1">SUMIFS(TF_STORE_COUNT, TF_TIMEFRAME, AZ$1)</f>
        <v>265</v>
      </c>
      <c r="BA27" s="97">
        <f ca="1">SUMIFS(TF_STORE_COUNT, TF_TIMEFRAME, BA$1)</f>
        <v>260</v>
      </c>
      <c r="BB27" s="98">
        <f ca="1">IF(AZ$9 = 0, 0, IFERROR((AZ27 - BA27) / BA27, 0))</f>
        <v>1.9230769230769232E-2</v>
      </c>
      <c r="BC27" s="122">
        <f ca="1">SUMIFS(TF_STORE_COUNT, TF_TIMEFRAME, BC$1)</f>
        <v>268</v>
      </c>
      <c r="BD27" s="97">
        <f ca="1">SUMIFS(TF_STORE_COUNT, TF_TIMEFRAME, BD$1)</f>
        <v>261</v>
      </c>
      <c r="BE27" s="98">
        <f ca="1">IF(BC$9 = 0, 0, IFERROR((BC27 - BD27) / BD27, 0))</f>
        <v>2.681992337164751E-2</v>
      </c>
      <c r="BF27" s="122">
        <f ca="1">SUMIFS(TF_STORE_COUNT, TF_TIMEFRAME, BF$1)</f>
        <v>271</v>
      </c>
      <c r="BG27" s="97">
        <f ca="1">SUMIFS(TF_STORE_COUNT, TF_TIMEFRAME, BG$1)</f>
        <v>261</v>
      </c>
      <c r="BH27" s="98">
        <f ca="1">IF(BF$9 = 0, 0, IFERROR((BF27 - BG27) / BG27, 0))</f>
        <v>3.8314176245210725E-2</v>
      </c>
      <c r="BI27" s="122">
        <f ca="1">SUMIFS(TF_STORE_COUNT, TF_TIMEFRAME, BI$1)</f>
        <v>272</v>
      </c>
      <c r="BJ27" s="97">
        <f ca="1">SUMIFS(TF_STORE_COUNT, TF_TIMEFRAME, BJ$1)</f>
        <v>261</v>
      </c>
      <c r="BK27" s="98">
        <f ca="1">IF(BI$9 = 0, 0, IFERROR((BI27 - BJ27) / BJ27, 0))</f>
        <v>4.2145593869731802E-2</v>
      </c>
      <c r="BL27" s="122">
        <f ca="1">SUMIFS(TF_STORE_COUNT, TF_TIMEFRAME, BL$1)</f>
        <v>272</v>
      </c>
      <c r="BM27" s="97">
        <f ca="1">SUMIFS(TF_STORE_COUNT, TF_TIMEFRAME, BM$1)</f>
        <v>261</v>
      </c>
      <c r="BN27" s="98">
        <f ca="1">IF(BL$9 = 0, 0, IFERROR((BL27 - BM27) / BM27, 0))</f>
        <v>4.2145593869731802E-2</v>
      </c>
      <c r="BO27" s="252" t="str">
        <f>D27</f>
        <v>NUMBER OF STORES</v>
      </c>
      <c r="BP27" s="253"/>
    </row>
    <row r="28" spans="1:68" ht="3.75" customHeight="1" x14ac:dyDescent="0.2">
      <c r="D28" s="144"/>
      <c r="E28" s="144"/>
      <c r="F28" s="144"/>
      <c r="G28" s="144"/>
      <c r="H28" s="160"/>
      <c r="I28" s="138"/>
      <c r="J28" s="144"/>
      <c r="K28" s="144"/>
      <c r="L28" s="160"/>
      <c r="M28" s="138"/>
      <c r="N28" s="144"/>
      <c r="O28" s="144"/>
      <c r="P28" s="160"/>
      <c r="Q28" s="138"/>
      <c r="R28" s="144"/>
      <c r="S28" s="144"/>
      <c r="T28" s="160"/>
      <c r="U28" s="144"/>
      <c r="V28" s="144"/>
      <c r="W28" s="160"/>
      <c r="X28" s="144"/>
      <c r="Y28" s="144"/>
      <c r="Z28" s="160"/>
      <c r="AA28" s="144"/>
      <c r="AB28" s="144"/>
      <c r="AC28" s="160"/>
      <c r="AD28" s="138"/>
      <c r="AE28" s="144"/>
      <c r="AF28" s="144"/>
      <c r="AG28" s="160"/>
      <c r="AH28" s="144"/>
      <c r="AI28" s="144"/>
      <c r="AJ28" s="160"/>
      <c r="AK28" s="144"/>
      <c r="AL28" s="144"/>
      <c r="AM28" s="160"/>
      <c r="AN28" s="144"/>
      <c r="AO28" s="144"/>
      <c r="AP28" s="160"/>
      <c r="AQ28" s="144"/>
      <c r="AR28" s="144"/>
      <c r="AS28" s="160"/>
      <c r="AT28" s="144"/>
      <c r="AU28" s="144"/>
      <c r="AV28" s="160"/>
      <c r="AW28" s="144"/>
      <c r="AX28" s="144"/>
      <c r="AY28" s="160"/>
      <c r="AZ28" s="144"/>
      <c r="BA28" s="144"/>
      <c r="BB28" s="160"/>
      <c r="BC28" s="144"/>
      <c r="BD28" s="144"/>
      <c r="BE28" s="160"/>
      <c r="BF28" s="144"/>
      <c r="BG28" s="144"/>
      <c r="BH28" s="160"/>
      <c r="BI28" s="144"/>
      <c r="BJ28" s="144"/>
      <c r="BK28" s="160"/>
      <c r="BL28" s="144"/>
      <c r="BM28" s="144"/>
      <c r="BN28" s="160"/>
      <c r="BO28" s="144"/>
      <c r="BP28" s="144"/>
    </row>
    <row r="29" spans="1:68" ht="15" thickBot="1" x14ac:dyDescent="0.25">
      <c r="A29" s="3" t="str">
        <f t="shared" ref="A29:B33" si="103">A$11</f>
        <v>&gt;= 1</v>
      </c>
      <c r="B29" s="3" t="str">
        <f t="shared" si="103"/>
        <v>&gt;= 0</v>
      </c>
      <c r="D29" s="236" t="s">
        <v>156</v>
      </c>
      <c r="E29" s="135" t="s">
        <v>135</v>
      </c>
      <c r="F29" s="123">
        <f t="shared" ref="F29:G33" ca="1" si="104">SUMIFS(CUST_COUNT_T, CHANNEL_COUNT, $A$2, IS_JJCC, $B$2, CUST_GROUP, $A29, RECENCY_GROUP, $B29, TIMEFRAME, F$1)</f>
        <v>988807</v>
      </c>
      <c r="G29" s="117">
        <f t="shared" ca="1" si="104"/>
        <v>899204</v>
      </c>
      <c r="H29" s="115">
        <f t="shared" ref="H29:H33" ca="1" si="105">IF(F$9 = 0, 0, IFERROR((F29 - G29) / G29, 0))</f>
        <v>9.9647021143144388E-2</v>
      </c>
      <c r="I29" s="141"/>
      <c r="J29" s="123">
        <f t="shared" ref="J29:K33" ca="1" si="106">SUMIFS(CUST_COUNT_T, CHANNEL_COUNT, $A$2, IS_JJCC, $B$2, CUST_GROUP, $A29, RECENCY_GROUP, $B29, TIMEFRAME, J$1)</f>
        <v>1103672</v>
      </c>
      <c r="K29" s="117">
        <f t="shared" ca="1" si="106"/>
        <v>995057</v>
      </c>
      <c r="L29" s="115">
        <f t="shared" ref="L29:L33" ca="1" si="107">IF(J$9 = 0, 0, IFERROR((J29 - K29) / K29, 0))</f>
        <v>0.10915455094532273</v>
      </c>
      <c r="M29" s="141"/>
      <c r="N29" s="123">
        <f t="shared" ref="N29:O33" ca="1" si="108">SUMIFS(CUST_COUNT_T, CHANNEL_COUNT, $A$2, IS_JJCC, $B$2, CUST_GROUP, $A29, RECENCY_GROUP, $B29, TIMEFRAME, N$1)</f>
        <v>1103672</v>
      </c>
      <c r="O29" s="117">
        <f t="shared" ca="1" si="108"/>
        <v>995057</v>
      </c>
      <c r="P29" s="115">
        <f t="shared" ref="P29:P33" ca="1" si="109">IF(N$9 = 0, 0, IFERROR((N29 - O29) / O29, 0))</f>
        <v>0.10915455094532273</v>
      </c>
      <c r="Q29" s="141"/>
      <c r="R29" s="123">
        <f t="shared" ref="R29:S33" ca="1" si="110">SUMIFS(CUST_COUNT_T, CHANNEL_COUNT, $A$2, IS_JJCC, $B$2, CUST_GROUP, $A29, RECENCY_GROUP, $B29, TIMEFRAME, R$1)</f>
        <v>368002</v>
      </c>
      <c r="S29" s="117">
        <f t="shared" ca="1" si="110"/>
        <v>326163</v>
      </c>
      <c r="T29" s="115">
        <f t="shared" ref="T29:T33" ca="1" si="111">IF(R$9 = 0, 0, IFERROR((R29 - S29) / S29, 0))</f>
        <v>0.12827635262123541</v>
      </c>
      <c r="U29" s="123">
        <f t="shared" ref="U29:V33" ca="1" si="112">SUMIFS(CUST_COUNT_T, CHANNEL_COUNT, $A$2, IS_JJCC, $B$2, CUST_GROUP, $A29, RECENCY_GROUP, $B29, TIMEFRAME, U$1)</f>
        <v>435661</v>
      </c>
      <c r="V29" s="117">
        <f t="shared" ca="1" si="112"/>
        <v>383738</v>
      </c>
      <c r="W29" s="115">
        <f t="shared" ref="W29:W33" ca="1" si="113">IF(U$9 = 0, 0, IFERROR((U29 - V29) / V29, 0))</f>
        <v>0.13530846567189073</v>
      </c>
      <c r="X29" s="123">
        <f t="shared" ref="X29:Y33" ca="1" si="114">SUMIFS(CUST_COUNT_T, CHANNEL_COUNT, $A$2, IS_JJCC, $B$2, CUST_GROUP, $A29, RECENCY_GROUP, $B29, TIMEFRAME, X$1)</f>
        <v>404245</v>
      </c>
      <c r="Y29" s="117">
        <f t="shared" ca="1" si="114"/>
        <v>351146</v>
      </c>
      <c r="Z29" s="115">
        <f t="shared" ref="Z29:Z33" ca="1" si="115">IF(X$9 = 0, 0, IFERROR((X29 - Y29) / Y29, 0))</f>
        <v>0.15121630319012605</v>
      </c>
      <c r="AA29" s="123">
        <f t="shared" ref="AA29:AB33" ca="1" si="116">SUMIFS(CUST_COUNT_T, CHANNEL_COUNT, $A$2, IS_JJCC, $B$2, CUST_GROUP, $A29, RECENCY_GROUP, $B29, TIMEFRAME, AA$1)</f>
        <v>514257</v>
      </c>
      <c r="AB29" s="117">
        <f t="shared" ca="1" si="116"/>
        <v>457243</v>
      </c>
      <c r="AC29" s="115">
        <f t="shared" ref="AC29:AC33" ca="1" si="117">IF(AA$9 = 0, 0, IFERROR((AA29 - AB29) / AB29, 0))</f>
        <v>0.12469080991945201</v>
      </c>
      <c r="AD29" s="141"/>
      <c r="AE29" s="123">
        <f t="shared" ref="AE29:AF33" ca="1" si="118">SUMIFS(CUST_COUNT_T, CHANNEL_COUNT, $A$2, IS_JJCC, $B$2, CUST_GROUP, $A29, RECENCY_GROUP, $B29, TIMEFRAME, AE$1)</f>
        <v>118231</v>
      </c>
      <c r="AF29" s="117">
        <f t="shared" ca="1" si="118"/>
        <v>99671</v>
      </c>
      <c r="AG29" s="115">
        <f t="shared" ref="AG29:AG33" ca="1" si="119">IF(AE$9 = 0, 0, IFERROR((AE29 - AF29) / AF29, 0))</f>
        <v>0.18621263958423212</v>
      </c>
      <c r="AH29" s="123">
        <f t="shared" ref="AH29:AI33" ca="1" si="120">SUMIFS(CUST_COUNT_T, CHANNEL_COUNT, $A$2, IS_JJCC, $B$2, CUST_GROUP, $A29, RECENCY_GROUP, $B29, TIMEFRAME, AH$1)</f>
        <v>167019</v>
      </c>
      <c r="AI29" s="117">
        <f t="shared" ca="1" si="120"/>
        <v>151050</v>
      </c>
      <c r="AJ29" s="115">
        <f t="shared" ref="AJ29:AJ33" ca="1" si="121">IF(AH$9 = 0, 0, IFERROR((AH29 - AI29) / AI29, 0))</f>
        <v>0.10571996027805362</v>
      </c>
      <c r="AK29" s="123">
        <f t="shared" ref="AK29:AL33" ca="1" si="122">SUMIFS(CUST_COUNT_T, CHANNEL_COUNT, $A$2, IS_JJCC, $B$2, CUST_GROUP, $A29, RECENCY_GROUP, $B29, TIMEFRAME, AK$1)</f>
        <v>167661</v>
      </c>
      <c r="AL29" s="117">
        <f t="shared" ca="1" si="122"/>
        <v>149544</v>
      </c>
      <c r="AM29" s="115">
        <f t="shared" ref="AM29:AM33" ca="1" si="123">IF(AK$9 = 0, 0, IFERROR((AK29 - AL29) / AL29, 0))</f>
        <v>0.1211482908040443</v>
      </c>
      <c r="AN29" s="123">
        <f t="shared" ref="AN29:AO33" ca="1" si="124">SUMIFS(CUST_COUNT_T, CHANNEL_COUNT, $A$2, IS_JJCC, $B$2, CUST_GROUP, $A29, RECENCY_GROUP, $B29, TIMEFRAME, AN$1)</f>
        <v>178570</v>
      </c>
      <c r="AO29" s="117">
        <f t="shared" ca="1" si="124"/>
        <v>172406</v>
      </c>
      <c r="AP29" s="115">
        <f t="shared" ref="AP29:AP33" ca="1" si="125">IF(AN$9 = 0, 0, IFERROR((AN29 - AO29) / AO29, 0))</f>
        <v>3.5752816027284431E-2</v>
      </c>
      <c r="AQ29" s="123">
        <f t="shared" ref="AQ29:AR33" ca="1" si="126">SUMIFS(CUST_COUNT_T, CHANNEL_COUNT, $A$2, IS_JJCC, $B$2, CUST_GROUP, $A29, RECENCY_GROUP, $B29, TIMEFRAME, AQ$1)</f>
        <v>212390</v>
      </c>
      <c r="AR29" s="117">
        <f t="shared" ca="1" si="126"/>
        <v>169389</v>
      </c>
      <c r="AS29" s="115">
        <f t="shared" ref="AS29:AS33" ca="1" si="127">IF(AQ$9 = 0, 0, IFERROR((AQ29 - AR29) / AR29, 0))</f>
        <v>0.25385945958710426</v>
      </c>
      <c r="AT29" s="123">
        <f t="shared" ref="AT29:AU33" ca="1" si="128">SUMIFS(CUST_COUNT_T, CHANNEL_COUNT, $A$2, IS_JJCC, $B$2, CUST_GROUP, $A29, RECENCY_GROUP, $B29, TIMEFRAME, AT$1)</f>
        <v>153322</v>
      </c>
      <c r="AU29" s="117">
        <f t="shared" ca="1" si="128"/>
        <v>134598</v>
      </c>
      <c r="AV29" s="115">
        <f t="shared" ref="AV29:AV33" ca="1" si="129">IF(AT$9 = 0, 0, IFERROR((AT29 - AU29) / AU29, 0))</f>
        <v>0.13911053656072156</v>
      </c>
      <c r="AW29" s="123">
        <f t="shared" ref="AW29:AX33" ca="1" si="130">SUMIFS(CUST_COUNT_T, CHANNEL_COUNT, $A$2, IS_JJCC, $B$2, CUST_GROUP, $A29, RECENCY_GROUP, $B29, TIMEFRAME, AW$1)</f>
        <v>141733</v>
      </c>
      <c r="AX29" s="117">
        <f t="shared" ca="1" si="130"/>
        <v>121161</v>
      </c>
      <c r="AY29" s="115">
        <f t="shared" ref="AY29:AY33" ca="1" si="131">IF(AW$9 = 0, 0, IFERROR((AW29 - AX29) / AX29, 0))</f>
        <v>0.16979060918942565</v>
      </c>
      <c r="AZ29" s="123">
        <f t="shared" ref="AZ29:BA33" ca="1" si="132">SUMIFS(CUST_COUNT_T, CHANNEL_COUNT, $A$2, IS_JJCC, $B$2, CUST_GROUP, $A29, RECENCY_GROUP, $B29, TIMEFRAME, AZ$1)</f>
        <v>187745</v>
      </c>
      <c r="BA29" s="117">
        <f t="shared" ca="1" si="132"/>
        <v>166859</v>
      </c>
      <c r="BB29" s="115">
        <f t="shared" ref="BB29:BB33" ca="1" si="133">IF(AZ$9 = 0, 0, IFERROR((AZ29 - BA29) / BA29, 0))</f>
        <v>0.12517155202895858</v>
      </c>
      <c r="BC29" s="123">
        <f t="shared" ref="BC29:BD33" ca="1" si="134">SUMIFS(CUST_COUNT_T, CHANNEL_COUNT, $A$2, IS_JJCC, $B$2, CUST_GROUP, $A29, RECENCY_GROUP, $B29, TIMEFRAME, BC$1)</f>
        <v>173500</v>
      </c>
      <c r="BD29" s="117">
        <f t="shared" ca="1" si="134"/>
        <v>144026</v>
      </c>
      <c r="BE29" s="115">
        <f t="shared" ref="BE29:BE33" ca="1" si="135">IF(BC$9 = 0, 0, IFERROR((BC29 - BD29) / BD29, 0))</f>
        <v>0.20464360601558051</v>
      </c>
      <c r="BF29" s="123">
        <f t="shared" ref="BF29:BG33" ca="1" si="136">SUMIFS(CUST_COUNT_T, CHANNEL_COUNT, $A$2, IS_JJCC, $B$2, CUST_GROUP, $A29, RECENCY_GROUP, $B29, TIMEFRAME, BF$1)</f>
        <v>189436</v>
      </c>
      <c r="BG29" s="117">
        <f t="shared" ca="1" si="136"/>
        <v>170288</v>
      </c>
      <c r="BH29" s="115">
        <f t="shared" ref="BH29:BH33" ca="1" si="137">IF(BF$9 = 0, 0, IFERROR((BF29 - BG29) / BG29, 0))</f>
        <v>0.11244479939866579</v>
      </c>
      <c r="BI29" s="123">
        <f t="shared" ref="BI29:BJ33" ca="1" si="138">SUMIFS(CUST_COUNT_T, CHANNEL_COUNT, $A$2, IS_JJCC, $B$2, CUST_GROUP, $A29, RECENCY_GROUP, $B29, TIMEFRAME, BI$1)</f>
        <v>292041</v>
      </c>
      <c r="BJ29" s="117">
        <f t="shared" ca="1" si="138"/>
        <v>255376</v>
      </c>
      <c r="BK29" s="115">
        <f t="shared" ref="BK29:BK33" ca="1" si="139">IF(BI$9 = 0, 0, IFERROR((BI29 - BJ29) / BJ29, 0))</f>
        <v>0.14357261449783848</v>
      </c>
      <c r="BL29" s="123">
        <f t="shared" ref="BL29:BM33" ca="1" si="140">SUMIFS(CUST_COUNT_T, CHANNEL_COUNT, $A$2, IS_JJCC, $B$2, CUST_GROUP, $A29, RECENCY_GROUP, $B29, TIMEFRAME, BL$1)</f>
        <v>160276</v>
      </c>
      <c r="BM29" s="117">
        <f t="shared" ca="1" si="140"/>
        <v>139864</v>
      </c>
      <c r="BN29" s="115">
        <f t="shared" ref="BN29:BN33" ca="1" si="141">IF(BL$9 = 0, 0, IFERROR((BL29 - BM29) / BM29, 0))</f>
        <v>0.1459417720070926</v>
      </c>
      <c r="BO29" s="158" t="str">
        <f t="shared" ref="BO29:BO37" si="142">E29</f>
        <v>Total Active</v>
      </c>
      <c r="BP29" s="248" t="str">
        <f>$D29</f>
        <v>CUSTOMER COUNT</v>
      </c>
    </row>
    <row r="30" spans="1:68" ht="15" thickTop="1" x14ac:dyDescent="0.2">
      <c r="A30" s="3">
        <v>5</v>
      </c>
      <c r="B30" s="3" t="str">
        <f t="shared" si="103"/>
        <v>&gt;= 0</v>
      </c>
      <c r="D30" s="237"/>
      <c r="E30" s="136" t="s">
        <v>191</v>
      </c>
      <c r="F30" s="124">
        <f t="shared" ca="1" si="104"/>
        <v>22658</v>
      </c>
      <c r="G30" s="110">
        <f t="shared" ca="1" si="104"/>
        <v>21239</v>
      </c>
      <c r="H30" s="108">
        <f t="shared" ca="1" si="105"/>
        <v>6.6811055134422523E-2</v>
      </c>
      <c r="I30" s="141"/>
      <c r="J30" s="124">
        <f t="shared" ca="1" si="106"/>
        <v>26310</v>
      </c>
      <c r="K30" s="110">
        <f t="shared" ca="1" si="106"/>
        <v>23305</v>
      </c>
      <c r="L30" s="108">
        <f t="shared" ca="1" si="107"/>
        <v>0.12894228706286204</v>
      </c>
      <c r="M30" s="141"/>
      <c r="N30" s="124">
        <f t="shared" ca="1" si="108"/>
        <v>26310</v>
      </c>
      <c r="O30" s="110">
        <f t="shared" ca="1" si="108"/>
        <v>23305</v>
      </c>
      <c r="P30" s="108">
        <f t="shared" ca="1" si="109"/>
        <v>0.12894228706286204</v>
      </c>
      <c r="Q30" s="141"/>
      <c r="R30" s="124">
        <f t="shared" ca="1" si="110"/>
        <v>11317</v>
      </c>
      <c r="S30" s="110">
        <f t="shared" ca="1" si="110"/>
        <v>9856</v>
      </c>
      <c r="T30" s="108">
        <f t="shared" ca="1" si="111"/>
        <v>0.14823457792207792</v>
      </c>
      <c r="U30" s="124">
        <f t="shared" ca="1" si="112"/>
        <v>14345</v>
      </c>
      <c r="V30" s="110">
        <f t="shared" ca="1" si="112"/>
        <v>12183</v>
      </c>
      <c r="W30" s="108">
        <f t="shared" ca="1" si="113"/>
        <v>0.17746039563325947</v>
      </c>
      <c r="X30" s="124">
        <f t="shared" ca="1" si="114"/>
        <v>12307</v>
      </c>
      <c r="Y30" s="110">
        <f t="shared" ca="1" si="114"/>
        <v>10160</v>
      </c>
      <c r="Z30" s="108">
        <f t="shared" ca="1" si="115"/>
        <v>0.21131889763779527</v>
      </c>
      <c r="AA30" s="124">
        <f t="shared" ca="1" si="116"/>
        <v>15563</v>
      </c>
      <c r="AB30" s="110">
        <f t="shared" ca="1" si="116"/>
        <v>14042</v>
      </c>
      <c r="AC30" s="108">
        <f t="shared" ca="1" si="117"/>
        <v>0.10831790343255947</v>
      </c>
      <c r="AD30" s="141"/>
      <c r="AE30" s="124">
        <f t="shared" ca="1" si="118"/>
        <v>4562</v>
      </c>
      <c r="AF30" s="110">
        <f t="shared" ca="1" si="118"/>
        <v>3687</v>
      </c>
      <c r="AG30" s="108">
        <f t="shared" ca="1" si="119"/>
        <v>0.23732031461893138</v>
      </c>
      <c r="AH30" s="124">
        <f t="shared" ca="1" si="120"/>
        <v>5545</v>
      </c>
      <c r="AI30" s="110">
        <f t="shared" ca="1" si="120"/>
        <v>4874</v>
      </c>
      <c r="AJ30" s="108">
        <f t="shared" ca="1" si="121"/>
        <v>0.13766926549035699</v>
      </c>
      <c r="AK30" s="124">
        <f t="shared" ca="1" si="122"/>
        <v>6297</v>
      </c>
      <c r="AL30" s="110">
        <f t="shared" ca="1" si="122"/>
        <v>5509</v>
      </c>
      <c r="AM30" s="108">
        <f t="shared" ca="1" si="123"/>
        <v>0.1430386640043565</v>
      </c>
      <c r="AN30" s="124">
        <f t="shared" ca="1" si="124"/>
        <v>6870</v>
      </c>
      <c r="AO30" s="110">
        <f t="shared" ca="1" si="124"/>
        <v>6459</v>
      </c>
      <c r="AP30" s="108">
        <f t="shared" ca="1" si="125"/>
        <v>6.3632141198327913E-2</v>
      </c>
      <c r="AQ30" s="124">
        <f t="shared" ca="1" si="126"/>
        <v>7785</v>
      </c>
      <c r="AR30" s="110">
        <f t="shared" ca="1" si="126"/>
        <v>6108</v>
      </c>
      <c r="AS30" s="108">
        <f t="shared" ca="1" si="127"/>
        <v>0.27455795677799605</v>
      </c>
      <c r="AT30" s="124">
        <f t="shared" ca="1" si="128"/>
        <v>6024</v>
      </c>
      <c r="AU30" s="110">
        <f t="shared" ca="1" si="128"/>
        <v>5184</v>
      </c>
      <c r="AV30" s="108">
        <f t="shared" ca="1" si="129"/>
        <v>0.16203703703703703</v>
      </c>
      <c r="AW30" s="124">
        <f t="shared" ca="1" si="130"/>
        <v>5271</v>
      </c>
      <c r="AX30" s="110">
        <f t="shared" ca="1" si="130"/>
        <v>4469</v>
      </c>
      <c r="AY30" s="108">
        <f t="shared" ca="1" si="131"/>
        <v>0.17945849183262474</v>
      </c>
      <c r="AZ30" s="124">
        <f t="shared" ca="1" si="132"/>
        <v>6534</v>
      </c>
      <c r="BA30" s="110">
        <f t="shared" ca="1" si="132"/>
        <v>5552</v>
      </c>
      <c r="BB30" s="108">
        <f t="shared" ca="1" si="133"/>
        <v>0.17687319884726224</v>
      </c>
      <c r="BC30" s="124">
        <f t="shared" ca="1" si="134"/>
        <v>6171</v>
      </c>
      <c r="BD30" s="110">
        <f t="shared" ca="1" si="134"/>
        <v>5002</v>
      </c>
      <c r="BE30" s="108">
        <f t="shared" ca="1" si="135"/>
        <v>0.2337065173930428</v>
      </c>
      <c r="BF30" s="124">
        <f t="shared" ca="1" si="136"/>
        <v>6865</v>
      </c>
      <c r="BG30" s="110">
        <f t="shared" ca="1" si="136"/>
        <v>6159</v>
      </c>
      <c r="BH30" s="108">
        <f t="shared" ca="1" si="137"/>
        <v>0.11462899821399578</v>
      </c>
      <c r="BI30" s="124">
        <f t="shared" ca="1" si="138"/>
        <v>10149</v>
      </c>
      <c r="BJ30" s="110">
        <f t="shared" ca="1" si="138"/>
        <v>8682</v>
      </c>
      <c r="BK30" s="108">
        <f t="shared" ca="1" si="139"/>
        <v>0.16897028334485142</v>
      </c>
      <c r="BL30" s="124">
        <f t="shared" ca="1" si="140"/>
        <v>6174</v>
      </c>
      <c r="BM30" s="110">
        <f t="shared" ca="1" si="140"/>
        <v>5395</v>
      </c>
      <c r="BN30" s="108">
        <f t="shared" ca="1" si="141"/>
        <v>0.14439295644114922</v>
      </c>
      <c r="BO30" s="152" t="str">
        <f t="shared" si="142"/>
        <v>Elite</v>
      </c>
      <c r="BP30" s="249"/>
    </row>
    <row r="31" spans="1:68" x14ac:dyDescent="0.2">
      <c r="A31" s="3">
        <v>30</v>
      </c>
      <c r="B31" s="3" t="str">
        <f t="shared" si="103"/>
        <v>&gt;= 0</v>
      </c>
      <c r="D31" s="237"/>
      <c r="E31" s="79" t="s">
        <v>192</v>
      </c>
      <c r="F31" s="32">
        <f t="shared" ca="1" si="104"/>
        <v>176830</v>
      </c>
      <c r="G31" s="17">
        <f t="shared" ca="1" si="104"/>
        <v>164281</v>
      </c>
      <c r="H31" s="13">
        <f t="shared" ca="1" si="105"/>
        <v>7.6387409377834323E-2</v>
      </c>
      <c r="I31" s="141"/>
      <c r="J31" s="32">
        <f t="shared" ca="1" si="106"/>
        <v>198844</v>
      </c>
      <c r="K31" s="17">
        <f t="shared" ca="1" si="106"/>
        <v>179145</v>
      </c>
      <c r="L31" s="13">
        <f t="shared" ca="1" si="107"/>
        <v>0.10996120461079015</v>
      </c>
      <c r="M31" s="141"/>
      <c r="N31" s="32">
        <f t="shared" ca="1" si="108"/>
        <v>198844</v>
      </c>
      <c r="O31" s="17">
        <f t="shared" ca="1" si="108"/>
        <v>179145</v>
      </c>
      <c r="P31" s="13">
        <f t="shared" ca="1" si="109"/>
        <v>0.10996120461079015</v>
      </c>
      <c r="Q31" s="141"/>
      <c r="R31" s="32">
        <f t="shared" ca="1" si="110"/>
        <v>72475</v>
      </c>
      <c r="S31" s="17">
        <f t="shared" ca="1" si="110"/>
        <v>63997</v>
      </c>
      <c r="T31" s="13">
        <f t="shared" ca="1" si="111"/>
        <v>0.13247495976373894</v>
      </c>
      <c r="U31" s="32">
        <f t="shared" ca="1" si="112"/>
        <v>88109</v>
      </c>
      <c r="V31" s="17">
        <f t="shared" ca="1" si="112"/>
        <v>77213</v>
      </c>
      <c r="W31" s="13">
        <f t="shared" ca="1" si="113"/>
        <v>0.14111613329361636</v>
      </c>
      <c r="X31" s="32">
        <f t="shared" ca="1" si="114"/>
        <v>79565</v>
      </c>
      <c r="Y31" s="17">
        <f t="shared" ca="1" si="114"/>
        <v>68398</v>
      </c>
      <c r="Z31" s="13">
        <f t="shared" ca="1" si="115"/>
        <v>0.1632650077487646</v>
      </c>
      <c r="AA31" s="32">
        <f t="shared" ca="1" si="116"/>
        <v>102360</v>
      </c>
      <c r="AB31" s="17">
        <f t="shared" ca="1" si="116"/>
        <v>91108</v>
      </c>
      <c r="AC31" s="13">
        <f t="shared" ca="1" si="117"/>
        <v>0.12350177810949642</v>
      </c>
      <c r="AD31" s="141"/>
      <c r="AE31" s="32">
        <f t="shared" ca="1" si="118"/>
        <v>25821</v>
      </c>
      <c r="AF31" s="17">
        <f t="shared" ca="1" si="118"/>
        <v>21658</v>
      </c>
      <c r="AG31" s="13">
        <f t="shared" ca="1" si="119"/>
        <v>0.19221534767753254</v>
      </c>
      <c r="AH31" s="32">
        <f t="shared" ca="1" si="120"/>
        <v>34460</v>
      </c>
      <c r="AI31" s="17">
        <f t="shared" ca="1" si="120"/>
        <v>31307</v>
      </c>
      <c r="AJ31" s="13">
        <f t="shared" ca="1" si="121"/>
        <v>0.10071230076340755</v>
      </c>
      <c r="AK31" s="32">
        <f t="shared" ca="1" si="122"/>
        <v>36452</v>
      </c>
      <c r="AL31" s="17">
        <f t="shared" ca="1" si="122"/>
        <v>32627</v>
      </c>
      <c r="AM31" s="13">
        <f t="shared" ca="1" si="123"/>
        <v>0.11723419253992093</v>
      </c>
      <c r="AN31" s="32">
        <f t="shared" ca="1" si="124"/>
        <v>39130</v>
      </c>
      <c r="AO31" s="17">
        <f t="shared" ca="1" si="124"/>
        <v>37252</v>
      </c>
      <c r="AP31" s="13">
        <f t="shared" ca="1" si="125"/>
        <v>5.0413400622785355E-2</v>
      </c>
      <c r="AQ31" s="32">
        <f t="shared" ca="1" si="126"/>
        <v>45666</v>
      </c>
      <c r="AR31" s="17">
        <f t="shared" ca="1" si="126"/>
        <v>35842</v>
      </c>
      <c r="AS31" s="13">
        <f t="shared" ca="1" si="127"/>
        <v>0.27409184755314991</v>
      </c>
      <c r="AT31" s="32">
        <f t="shared" ca="1" si="128"/>
        <v>34296</v>
      </c>
      <c r="AU31" s="17">
        <f t="shared" ca="1" si="128"/>
        <v>29971</v>
      </c>
      <c r="AV31" s="13">
        <f t="shared" ca="1" si="129"/>
        <v>0.14430616262386975</v>
      </c>
      <c r="AW31" s="32">
        <f t="shared" ca="1" si="130"/>
        <v>30901</v>
      </c>
      <c r="AX31" s="17">
        <f t="shared" ca="1" si="130"/>
        <v>26477</v>
      </c>
      <c r="AY31" s="13">
        <f t="shared" ca="1" si="131"/>
        <v>0.16708841636137026</v>
      </c>
      <c r="AZ31" s="32">
        <f t="shared" ca="1" si="132"/>
        <v>39235</v>
      </c>
      <c r="BA31" s="17">
        <f t="shared" ca="1" si="132"/>
        <v>34503</v>
      </c>
      <c r="BB31" s="13">
        <f t="shared" ca="1" si="133"/>
        <v>0.13714749442077501</v>
      </c>
      <c r="BC31" s="32">
        <f t="shared" ca="1" si="134"/>
        <v>36951</v>
      </c>
      <c r="BD31" s="17">
        <f t="shared" ca="1" si="134"/>
        <v>30129</v>
      </c>
      <c r="BE31" s="13">
        <f t="shared" ca="1" si="135"/>
        <v>0.22642636662351887</v>
      </c>
      <c r="BF31" s="32">
        <f t="shared" ca="1" si="136"/>
        <v>40530</v>
      </c>
      <c r="BG31" s="17">
        <f t="shared" ca="1" si="136"/>
        <v>36414</v>
      </c>
      <c r="BH31" s="13">
        <f t="shared" ca="1" si="137"/>
        <v>0.11303344867358708</v>
      </c>
      <c r="BI31" s="32">
        <f t="shared" ca="1" si="138"/>
        <v>61507</v>
      </c>
      <c r="BJ31" s="17">
        <f t="shared" ca="1" si="138"/>
        <v>53982</v>
      </c>
      <c r="BK31" s="13">
        <f t="shared" ca="1" si="139"/>
        <v>0.1393983179578378</v>
      </c>
      <c r="BL31" s="32">
        <f t="shared" ca="1" si="140"/>
        <v>35277</v>
      </c>
      <c r="BM31" s="17">
        <f t="shared" ca="1" si="140"/>
        <v>30842</v>
      </c>
      <c r="BN31" s="13">
        <f t="shared" ca="1" si="141"/>
        <v>0.14379741910381946</v>
      </c>
      <c r="BO31" s="159" t="str">
        <f t="shared" si="142"/>
        <v>High Value</v>
      </c>
      <c r="BP31" s="249"/>
    </row>
    <row r="32" spans="1:68" x14ac:dyDescent="0.2">
      <c r="A32" s="3">
        <v>70</v>
      </c>
      <c r="B32" s="3" t="str">
        <f t="shared" si="103"/>
        <v>&gt;= 0</v>
      </c>
      <c r="D32" s="237"/>
      <c r="E32" s="79" t="s">
        <v>193</v>
      </c>
      <c r="F32" s="32">
        <f t="shared" ca="1" si="104"/>
        <v>415360</v>
      </c>
      <c r="G32" s="17">
        <f t="shared" ca="1" si="104"/>
        <v>377639</v>
      </c>
      <c r="H32" s="13">
        <f t="shared" ca="1" si="105"/>
        <v>9.9886399444972573E-2</v>
      </c>
      <c r="I32" s="141"/>
      <c r="J32" s="32">
        <f t="shared" ca="1" si="106"/>
        <v>461867</v>
      </c>
      <c r="K32" s="17">
        <f t="shared" ca="1" si="106"/>
        <v>417642</v>
      </c>
      <c r="L32" s="13">
        <f t="shared" ca="1" si="107"/>
        <v>0.10589212770746237</v>
      </c>
      <c r="M32" s="141"/>
      <c r="N32" s="32">
        <f t="shared" ca="1" si="108"/>
        <v>461870</v>
      </c>
      <c r="O32" s="17">
        <f t="shared" ca="1" si="108"/>
        <v>417636</v>
      </c>
      <c r="P32" s="13">
        <f t="shared" ca="1" si="109"/>
        <v>0.10591519888132249</v>
      </c>
      <c r="Q32" s="141"/>
      <c r="R32" s="32">
        <f t="shared" ca="1" si="110"/>
        <v>152017</v>
      </c>
      <c r="S32" s="17">
        <f t="shared" ca="1" si="110"/>
        <v>134071</v>
      </c>
      <c r="T32" s="13">
        <f t="shared" ca="1" si="111"/>
        <v>0.13385445025396991</v>
      </c>
      <c r="U32" s="32">
        <f t="shared" ca="1" si="112"/>
        <v>178849</v>
      </c>
      <c r="V32" s="17">
        <f t="shared" ca="1" si="112"/>
        <v>156391</v>
      </c>
      <c r="W32" s="13">
        <f t="shared" ca="1" si="113"/>
        <v>0.14360161390361337</v>
      </c>
      <c r="X32" s="32">
        <f t="shared" ca="1" si="114"/>
        <v>166981</v>
      </c>
      <c r="Y32" s="17">
        <f t="shared" ca="1" si="114"/>
        <v>144808</v>
      </c>
      <c r="Z32" s="13">
        <f t="shared" ca="1" si="115"/>
        <v>0.153119993370532</v>
      </c>
      <c r="AA32" s="32">
        <f t="shared" ca="1" si="116"/>
        <v>210656</v>
      </c>
      <c r="AB32" s="17">
        <f t="shared" ca="1" si="116"/>
        <v>188122</v>
      </c>
      <c r="AC32" s="13">
        <f t="shared" ca="1" si="117"/>
        <v>0.11978396997692986</v>
      </c>
      <c r="AD32" s="141"/>
      <c r="AE32" s="32">
        <f t="shared" ca="1" si="118"/>
        <v>49057</v>
      </c>
      <c r="AF32" s="17">
        <f t="shared" ca="1" si="118"/>
        <v>40355</v>
      </c>
      <c r="AG32" s="13">
        <f t="shared" ca="1" si="119"/>
        <v>0.21563622847230826</v>
      </c>
      <c r="AH32" s="32">
        <f t="shared" ca="1" si="120"/>
        <v>68222</v>
      </c>
      <c r="AI32" s="17">
        <f t="shared" ca="1" si="120"/>
        <v>61434</v>
      </c>
      <c r="AJ32" s="13">
        <f t="shared" ca="1" si="121"/>
        <v>0.11049256112250545</v>
      </c>
      <c r="AK32" s="32">
        <f t="shared" ca="1" si="122"/>
        <v>68278</v>
      </c>
      <c r="AL32" s="17">
        <f t="shared" ca="1" si="122"/>
        <v>60961</v>
      </c>
      <c r="AM32" s="13">
        <f t="shared" ca="1" si="123"/>
        <v>0.12002755860304129</v>
      </c>
      <c r="AN32" s="32">
        <f t="shared" ca="1" si="124"/>
        <v>72744</v>
      </c>
      <c r="AO32" s="17">
        <f t="shared" ca="1" si="124"/>
        <v>69265</v>
      </c>
      <c r="AP32" s="13">
        <f t="shared" ca="1" si="125"/>
        <v>5.0227387569479538E-2</v>
      </c>
      <c r="AQ32" s="32">
        <f t="shared" ca="1" si="126"/>
        <v>86847</v>
      </c>
      <c r="AR32" s="17">
        <f t="shared" ca="1" si="126"/>
        <v>68494</v>
      </c>
      <c r="AS32" s="13">
        <f t="shared" ca="1" si="127"/>
        <v>0.26795047741408007</v>
      </c>
      <c r="AT32" s="32">
        <f t="shared" ca="1" si="128"/>
        <v>62858</v>
      </c>
      <c r="AU32" s="17">
        <f t="shared" ca="1" si="128"/>
        <v>54396</v>
      </c>
      <c r="AV32" s="13">
        <f t="shared" ca="1" si="129"/>
        <v>0.15556290903742923</v>
      </c>
      <c r="AW32" s="32">
        <f t="shared" ca="1" si="130"/>
        <v>57137</v>
      </c>
      <c r="AX32" s="17">
        <f t="shared" ca="1" si="130"/>
        <v>49192</v>
      </c>
      <c r="AY32" s="13">
        <f t="shared" ca="1" si="131"/>
        <v>0.16151000162628071</v>
      </c>
      <c r="AZ32" s="32">
        <f t="shared" ca="1" si="132"/>
        <v>77054</v>
      </c>
      <c r="BA32" s="17">
        <f t="shared" ca="1" si="132"/>
        <v>67996</v>
      </c>
      <c r="BB32" s="13">
        <f t="shared" ca="1" si="133"/>
        <v>0.13321371845402671</v>
      </c>
      <c r="BC32" s="32">
        <f t="shared" ca="1" si="134"/>
        <v>70847</v>
      </c>
      <c r="BD32" s="17">
        <f t="shared" ca="1" si="134"/>
        <v>58665</v>
      </c>
      <c r="BE32" s="13">
        <f t="shared" ca="1" si="135"/>
        <v>0.20765362652348079</v>
      </c>
      <c r="BF32" s="32">
        <f t="shared" ca="1" si="136"/>
        <v>76968</v>
      </c>
      <c r="BG32" s="17">
        <f t="shared" ca="1" si="136"/>
        <v>69771</v>
      </c>
      <c r="BH32" s="13">
        <f t="shared" ca="1" si="137"/>
        <v>0.10315173926129767</v>
      </c>
      <c r="BI32" s="32">
        <f t="shared" ca="1" si="138"/>
        <v>118583</v>
      </c>
      <c r="BJ32" s="17">
        <f t="shared" ca="1" si="138"/>
        <v>104794</v>
      </c>
      <c r="BK32" s="13">
        <f t="shared" ca="1" si="139"/>
        <v>0.13158196079928239</v>
      </c>
      <c r="BL32" s="32">
        <f t="shared" ca="1" si="140"/>
        <v>65632</v>
      </c>
      <c r="BM32" s="17">
        <f t="shared" ca="1" si="140"/>
        <v>56727</v>
      </c>
      <c r="BN32" s="13">
        <f t="shared" ca="1" si="141"/>
        <v>0.15697992137782713</v>
      </c>
      <c r="BO32" s="159" t="str">
        <f t="shared" si="142"/>
        <v>Opportunity</v>
      </c>
      <c r="BP32" s="249"/>
    </row>
    <row r="33" spans="1:68" x14ac:dyDescent="0.2">
      <c r="A33" s="3">
        <v>100</v>
      </c>
      <c r="B33" s="3" t="str">
        <f t="shared" si="103"/>
        <v>&gt;= 0</v>
      </c>
      <c r="D33" s="237"/>
      <c r="E33" s="77" t="s">
        <v>194</v>
      </c>
      <c r="F33" s="47">
        <f t="shared" ca="1" si="104"/>
        <v>373959</v>
      </c>
      <c r="G33" s="45">
        <f t="shared" ca="1" si="104"/>
        <v>336045</v>
      </c>
      <c r="H33" s="48">
        <f t="shared" ca="1" si="105"/>
        <v>0.11282417533366067</v>
      </c>
      <c r="I33" s="141"/>
      <c r="J33" s="47">
        <f t="shared" ca="1" si="106"/>
        <v>416651</v>
      </c>
      <c r="K33" s="45">
        <f t="shared" ca="1" si="106"/>
        <v>374965</v>
      </c>
      <c r="L33" s="48">
        <f t="shared" ca="1" si="107"/>
        <v>0.11117304281732962</v>
      </c>
      <c r="M33" s="141"/>
      <c r="N33" s="47">
        <f t="shared" ca="1" si="108"/>
        <v>416648</v>
      </c>
      <c r="O33" s="45">
        <f t="shared" ca="1" si="108"/>
        <v>374971</v>
      </c>
      <c r="P33" s="48">
        <f t="shared" ca="1" si="109"/>
        <v>0.11114726205493225</v>
      </c>
      <c r="Q33" s="141"/>
      <c r="R33" s="47">
        <f t="shared" ca="1" si="110"/>
        <v>132193</v>
      </c>
      <c r="S33" s="45">
        <f t="shared" ca="1" si="110"/>
        <v>118239</v>
      </c>
      <c r="T33" s="48">
        <f t="shared" ca="1" si="111"/>
        <v>0.11801520648855285</v>
      </c>
      <c r="U33" s="47">
        <f t="shared" ca="1" si="112"/>
        <v>154358</v>
      </c>
      <c r="V33" s="45">
        <f t="shared" ca="1" si="112"/>
        <v>137951</v>
      </c>
      <c r="W33" s="48">
        <f t="shared" ca="1" si="113"/>
        <v>0.11893353437089982</v>
      </c>
      <c r="X33" s="47">
        <f t="shared" ca="1" si="114"/>
        <v>145392</v>
      </c>
      <c r="Y33" s="45">
        <f t="shared" ca="1" si="114"/>
        <v>127780</v>
      </c>
      <c r="Z33" s="48">
        <f t="shared" ca="1" si="115"/>
        <v>0.13783064642354045</v>
      </c>
      <c r="AA33" s="47">
        <f t="shared" ca="1" si="116"/>
        <v>185678</v>
      </c>
      <c r="AB33" s="45">
        <f t="shared" ca="1" si="116"/>
        <v>163971</v>
      </c>
      <c r="AC33" s="48">
        <f t="shared" ca="1" si="117"/>
        <v>0.13238316531581804</v>
      </c>
      <c r="AD33" s="141"/>
      <c r="AE33" s="47">
        <f t="shared" ca="1" si="118"/>
        <v>38791</v>
      </c>
      <c r="AF33" s="45">
        <f t="shared" ca="1" si="118"/>
        <v>33971</v>
      </c>
      <c r="AG33" s="48">
        <f t="shared" ca="1" si="119"/>
        <v>0.14188572606046335</v>
      </c>
      <c r="AH33" s="47">
        <f t="shared" ca="1" si="120"/>
        <v>58792</v>
      </c>
      <c r="AI33" s="45">
        <f t="shared" ca="1" si="120"/>
        <v>53435</v>
      </c>
      <c r="AJ33" s="48">
        <f t="shared" ca="1" si="121"/>
        <v>0.10025264339852157</v>
      </c>
      <c r="AK33" s="47">
        <f t="shared" ca="1" si="122"/>
        <v>56634</v>
      </c>
      <c r="AL33" s="45">
        <f t="shared" ca="1" si="122"/>
        <v>50447</v>
      </c>
      <c r="AM33" s="48">
        <f t="shared" ca="1" si="123"/>
        <v>0.12264356651535274</v>
      </c>
      <c r="AN33" s="47">
        <f t="shared" ca="1" si="124"/>
        <v>59826</v>
      </c>
      <c r="AO33" s="45">
        <f t="shared" ca="1" si="124"/>
        <v>59430</v>
      </c>
      <c r="AP33" s="48">
        <f t="shared" ca="1" si="125"/>
        <v>6.6633013629480058E-3</v>
      </c>
      <c r="AQ33" s="47">
        <f t="shared" ca="1" si="126"/>
        <v>72092</v>
      </c>
      <c r="AR33" s="45">
        <f t="shared" ca="1" si="126"/>
        <v>58945</v>
      </c>
      <c r="AS33" s="48">
        <f t="shared" ca="1" si="127"/>
        <v>0.22303842565103063</v>
      </c>
      <c r="AT33" s="47">
        <f t="shared" ca="1" si="128"/>
        <v>50144</v>
      </c>
      <c r="AU33" s="45">
        <f t="shared" ca="1" si="128"/>
        <v>45047</v>
      </c>
      <c r="AV33" s="48">
        <f t="shared" ca="1" si="129"/>
        <v>0.11314848935556197</v>
      </c>
      <c r="AW33" s="47">
        <f t="shared" ca="1" si="130"/>
        <v>48424</v>
      </c>
      <c r="AX33" s="45">
        <f t="shared" ca="1" si="130"/>
        <v>41023</v>
      </c>
      <c r="AY33" s="48">
        <f t="shared" ca="1" si="131"/>
        <v>0.18041098895741414</v>
      </c>
      <c r="AZ33" s="47">
        <f t="shared" ca="1" si="132"/>
        <v>64922</v>
      </c>
      <c r="BA33" s="45">
        <f t="shared" ca="1" si="132"/>
        <v>58808</v>
      </c>
      <c r="BB33" s="48">
        <f t="shared" ca="1" si="133"/>
        <v>0.10396544687797579</v>
      </c>
      <c r="BC33" s="47">
        <f t="shared" ca="1" si="134"/>
        <v>59531</v>
      </c>
      <c r="BD33" s="45">
        <f t="shared" ca="1" si="134"/>
        <v>50230</v>
      </c>
      <c r="BE33" s="48">
        <f t="shared" ca="1" si="135"/>
        <v>0.18516822615966555</v>
      </c>
      <c r="BF33" s="47">
        <f t="shared" ca="1" si="136"/>
        <v>65073</v>
      </c>
      <c r="BG33" s="45">
        <f t="shared" ca="1" si="136"/>
        <v>57944</v>
      </c>
      <c r="BH33" s="48">
        <f t="shared" ca="1" si="137"/>
        <v>0.12303258318376363</v>
      </c>
      <c r="BI33" s="47">
        <f t="shared" ca="1" si="138"/>
        <v>101802</v>
      </c>
      <c r="BJ33" s="45">
        <f t="shared" ca="1" si="138"/>
        <v>87918</v>
      </c>
      <c r="BK33" s="48">
        <f t="shared" ca="1" si="139"/>
        <v>0.15791987988807751</v>
      </c>
      <c r="BL33" s="47">
        <f t="shared" ca="1" si="140"/>
        <v>53193</v>
      </c>
      <c r="BM33" s="45">
        <f t="shared" ca="1" si="140"/>
        <v>46900</v>
      </c>
      <c r="BN33" s="48">
        <f t="shared" ca="1" si="141"/>
        <v>0.13417910447761194</v>
      </c>
      <c r="BO33" s="154" t="str">
        <f t="shared" si="142"/>
        <v>Marginal</v>
      </c>
      <c r="BP33" s="249"/>
    </row>
    <row r="34" spans="1:68" x14ac:dyDescent="0.2">
      <c r="C34" s="3">
        <f>ROW($C$29)</f>
        <v>29</v>
      </c>
      <c r="D34" s="237"/>
      <c r="E34" s="76" t="str">
        <f>E30 &amp; " %"</f>
        <v>Elite %</v>
      </c>
      <c r="F34" s="33">
        <f ca="1">IFERROR(F30 / INDIRECT(ADDRESS($C34, COLUMN(F30))), 0)</f>
        <v>2.2914481794728395E-2</v>
      </c>
      <c r="G34" s="8">
        <f ca="1">IFERROR(G30 / INDIRECT(ADDRESS($C34, COLUMN(G30))), 0)</f>
        <v>2.3619779271444524E-2</v>
      </c>
      <c r="H34" s="20">
        <f t="shared" ref="H34:H37" ca="1" si="143">IF(F$9 = 0, 0, IFERROR((F34 - G34) * 10000, 0))</f>
        <v>-7.052974767161289</v>
      </c>
      <c r="I34" s="88"/>
      <c r="J34" s="33">
        <f ca="1">IFERROR(J30 / INDIRECT(ADDRESS($C34, COLUMN(J30))), 0)</f>
        <v>2.3838604222993789E-2</v>
      </c>
      <c r="K34" s="8">
        <f ca="1">IFERROR(K30 / INDIRECT(ADDRESS($C34, COLUMN(K30))), 0)</f>
        <v>2.342076886047734E-2</v>
      </c>
      <c r="L34" s="20">
        <f t="shared" ref="L34:L37" ca="1" si="144">IF(J$9 = 0, 0, IFERROR((J34 - K34) * 10000, 0))</f>
        <v>4.1783536251644922</v>
      </c>
      <c r="M34" s="88"/>
      <c r="N34" s="33">
        <f ca="1">IFERROR(N30 / INDIRECT(ADDRESS($C34, COLUMN(N30))), 0)</f>
        <v>2.3838604222993789E-2</v>
      </c>
      <c r="O34" s="8">
        <f ca="1">IFERROR(O30 / INDIRECT(ADDRESS($C34, COLUMN(O30))), 0)</f>
        <v>2.342076886047734E-2</v>
      </c>
      <c r="P34" s="20">
        <f t="shared" ref="P34:P37" ca="1" si="145">IF(N$9 = 0, 0, IFERROR((N34 - O34) * 10000, 0))</f>
        <v>4.1783536251644922</v>
      </c>
      <c r="Q34" s="88"/>
      <c r="R34" s="33">
        <f ca="1">IFERROR(R30 / INDIRECT(ADDRESS($C34, COLUMN(R30))), 0)</f>
        <v>3.0752550257879034E-2</v>
      </c>
      <c r="S34" s="8">
        <f ca="1">IFERROR(S30 / INDIRECT(ADDRESS($C34, COLUMN(S30))), 0)</f>
        <v>3.0218019824443606E-2</v>
      </c>
      <c r="T34" s="20">
        <f t="shared" ref="T34:T37" ca="1" si="146">IF(R$9 = 0, 0, IFERROR((R34 - S34) * 10000, 0))</f>
        <v>5.3453043343542825</v>
      </c>
      <c r="U34" s="33">
        <f ca="1">IFERROR(U30 / INDIRECT(ADDRESS($C34, COLUMN(U30))), 0)</f>
        <v>3.2926977627099972E-2</v>
      </c>
      <c r="V34" s="8">
        <f ca="1">IFERROR(V30 / INDIRECT(ADDRESS($C34, COLUMN(V30))), 0)</f>
        <v>3.1748224048699897E-2</v>
      </c>
      <c r="W34" s="20">
        <f t="shared" ref="W34:W37" ca="1" si="147">IF(U$9 = 0, 0, IFERROR((U34 - V34) * 10000, 0))</f>
        <v>11.787535784000754</v>
      </c>
      <c r="X34" s="33">
        <f ca="1">IFERROR(X30 / INDIRECT(ADDRESS($C34, COLUMN(X30))), 0)</f>
        <v>3.0444408712538187E-2</v>
      </c>
      <c r="Y34" s="8">
        <f ca="1">IFERROR(Y30 / INDIRECT(ADDRESS($C34, COLUMN(Y30))), 0)</f>
        <v>2.8933833789933531E-2</v>
      </c>
      <c r="Z34" s="20">
        <f t="shared" ref="Z34:Z37" ca="1" si="148">IF(X$9 = 0, 0, IFERROR((X34 - Y34) * 10000, 0))</f>
        <v>15.105749226046566</v>
      </c>
      <c r="AA34" s="33">
        <f ca="1">IFERROR(AA30 / INDIRECT(ADDRESS($C34, COLUMN(AA30))), 0)</f>
        <v>3.0263078577442797E-2</v>
      </c>
      <c r="AB34" s="8">
        <f ca="1">IFERROR(AB30 / INDIRECT(ADDRESS($C34, COLUMN(AB30))), 0)</f>
        <v>3.071014755830051E-2</v>
      </c>
      <c r="AC34" s="20">
        <f t="shared" ref="AC34:AC37" ca="1" si="149">IF(AA$9 = 0, 0, IFERROR((AA34 - AB34) * 10000, 0))</f>
        <v>-4.4706898085771289</v>
      </c>
      <c r="AD34" s="88"/>
      <c r="AE34" s="33">
        <f ca="1">IFERROR(AE30 / INDIRECT(ADDRESS($C34, COLUMN(AE30))), 0)</f>
        <v>3.8585480965229083E-2</v>
      </c>
      <c r="AF34" s="8">
        <f ca="1">IFERROR(AF30 / INDIRECT(ADDRESS($C34, COLUMN(AF30))), 0)</f>
        <v>3.6991702701889215E-2</v>
      </c>
      <c r="AG34" s="20">
        <f t="shared" ref="AG34:AG37" ca="1" si="150">IF(AE$9 = 0, 0, IFERROR((AE34 - AF34) * 10000, 0))</f>
        <v>15.937782633398678</v>
      </c>
      <c r="AH34" s="33">
        <f ca="1">IFERROR(AH30 / INDIRECT(ADDRESS($C34, COLUMN(AH30))), 0)</f>
        <v>3.3199815589843071E-2</v>
      </c>
      <c r="AI34" s="8">
        <f ca="1">IFERROR(AI30 / INDIRECT(ADDRESS($C34, COLUMN(AI30))), 0)</f>
        <v>3.2267461105594177E-2</v>
      </c>
      <c r="AJ34" s="20">
        <f t="shared" ref="AJ34:AJ37" ca="1" si="151">IF(AH$9 = 0, 0, IFERROR((AH34 - AI34) * 10000, 0))</f>
        <v>9.3235448424889427</v>
      </c>
      <c r="AK34" s="33">
        <f ca="1">IFERROR(AK30 / INDIRECT(ADDRESS($C34, COLUMN(AK30))), 0)</f>
        <v>3.7557929393239931E-2</v>
      </c>
      <c r="AL34" s="8">
        <f ca="1">IFERROR(AL30 / INDIRECT(ADDRESS($C34, COLUMN(AL30))), 0)</f>
        <v>3.6838656181458297E-2</v>
      </c>
      <c r="AM34" s="20">
        <f t="shared" ref="AM34:AM37" ca="1" si="152">IF(AK$9 = 0, 0, IFERROR((AK34 - AL34) * 10000, 0))</f>
        <v>7.192732117816333</v>
      </c>
      <c r="AN34" s="33">
        <f ca="1">IFERROR(AN30 / INDIRECT(ADDRESS($C34, COLUMN(AN30))), 0)</f>
        <v>3.8472307778462229E-2</v>
      </c>
      <c r="AO34" s="8">
        <f ca="1">IFERROR(AO30 / INDIRECT(ADDRESS($C34, COLUMN(AO30))), 0)</f>
        <v>3.7463893367980235E-2</v>
      </c>
      <c r="AP34" s="20">
        <f t="shared" ref="AP34:AP37" ca="1" si="153">IF(AN$9 = 0, 0, IFERROR((AN34 - AO34) * 10000, 0))</f>
        <v>10.084144104819948</v>
      </c>
      <c r="AQ34" s="33">
        <f ca="1">IFERROR(AQ30 / INDIRECT(ADDRESS($C34, COLUMN(AQ30))), 0)</f>
        <v>3.6654268091718067E-2</v>
      </c>
      <c r="AR34" s="8">
        <f ca="1">IFERROR(AR30 / INDIRECT(ADDRESS($C34, COLUMN(AR30))), 0)</f>
        <v>3.6059012096417126E-2</v>
      </c>
      <c r="AS34" s="20">
        <f t="shared" ref="AS34:AS37" ca="1" si="154">IF(AQ$9 = 0, 0, IFERROR((AQ34 - AR34) * 10000, 0))</f>
        <v>5.952559953009418</v>
      </c>
      <c r="AT34" s="33">
        <f ca="1">IFERROR(AT30 / INDIRECT(ADDRESS($C34, COLUMN(AT30))), 0)</f>
        <v>3.9289860554910579E-2</v>
      </c>
      <c r="AU34" s="8">
        <f ca="1">IFERROR(AU30 / INDIRECT(ADDRESS($C34, COLUMN(AU30))), 0)</f>
        <v>3.8514688182588151E-2</v>
      </c>
      <c r="AV34" s="20">
        <f t="shared" ref="AV34:AV37" ca="1" si="155">IF(AT$9 = 0, 0, IFERROR((AT34 - AU34) * 10000, 0))</f>
        <v>7.7517237232242744</v>
      </c>
      <c r="AW34" s="33">
        <f ca="1">IFERROR(AW30 / INDIRECT(ADDRESS($C34, COLUMN(AW30))), 0)</f>
        <v>3.7189645319015328E-2</v>
      </c>
      <c r="AX34" s="8">
        <f ca="1">IFERROR(AX30 / INDIRECT(ADDRESS($C34, COLUMN(AX30))), 0)</f>
        <v>3.6884806167000933E-2</v>
      </c>
      <c r="AY34" s="20">
        <f t="shared" ref="AY34:AY37" ca="1" si="156">IF(AW$9 = 0, 0, IFERROR((AW34 - AX34) * 10000, 0))</f>
        <v>3.0483915201439533</v>
      </c>
      <c r="AZ34" s="33">
        <f ca="1">IFERROR(AZ30 / INDIRECT(ADDRESS($C34, COLUMN(AZ30))), 0)</f>
        <v>3.4802524701057283E-2</v>
      </c>
      <c r="BA34" s="8">
        <f ca="1">IFERROR(BA30 / INDIRECT(ADDRESS($C34, COLUMN(BA30))), 0)</f>
        <v>3.3273602262988512E-2</v>
      </c>
      <c r="BB34" s="20">
        <f t="shared" ref="BB34:BB37" ca="1" si="157">IF(AZ$9 = 0, 0, IFERROR((AZ34 - BA34) * 10000, 0))</f>
        <v>15.289224380687708</v>
      </c>
      <c r="BC34" s="33">
        <f ca="1">IFERROR(BC30 / INDIRECT(ADDRESS($C34, COLUMN(BC30))), 0)</f>
        <v>3.5567723342939478E-2</v>
      </c>
      <c r="BD34" s="8">
        <f ca="1">IFERROR(BD30 / INDIRECT(ADDRESS($C34, COLUMN(BD30))), 0)</f>
        <v>3.472984044547512E-2</v>
      </c>
      <c r="BE34" s="20">
        <f t="shared" ref="BE34:BE37" ca="1" si="158">IF(BC$9 = 0, 0, IFERROR((BC34 - BD34) * 10000, 0))</f>
        <v>8.3788289746435787</v>
      </c>
      <c r="BF34" s="33">
        <f ca="1">IFERROR(BF30 / INDIRECT(ADDRESS($C34, COLUMN(BF30))), 0)</f>
        <v>3.6239152009121811E-2</v>
      </c>
      <c r="BG34" s="8">
        <f ca="1">IFERROR(BG30 / INDIRECT(ADDRESS($C34, COLUMN(BG30))), 0)</f>
        <v>3.6168138682702244E-2</v>
      </c>
      <c r="BH34" s="20">
        <f t="shared" ref="BH34:BH37" ca="1" si="159">IF(BF$9 = 0, 0, IFERROR((BF34 - BG34) * 10000, 0))</f>
        <v>0.71013326419566702</v>
      </c>
      <c r="BI34" s="33">
        <f ca="1">IFERROR(BI30 / INDIRECT(ADDRESS($C34, COLUMN(BI30))), 0)</f>
        <v>3.475196975767101E-2</v>
      </c>
      <c r="BJ34" s="8">
        <f ca="1">IFERROR(BJ30 / INDIRECT(ADDRESS($C34, COLUMN(BJ30))), 0)</f>
        <v>3.3996930016916234E-2</v>
      </c>
      <c r="BK34" s="20">
        <f t="shared" ref="BK34:BK37" ca="1" si="160">IF(BI$9 = 0, 0, IFERROR((BI34 - BJ34) * 10000, 0))</f>
        <v>7.5503974075477593</v>
      </c>
      <c r="BL34" s="33">
        <f ca="1">IFERROR(BL30 / INDIRECT(ADDRESS($C34, COLUMN(BL30))), 0)</f>
        <v>3.8521051186702938E-2</v>
      </c>
      <c r="BM34" s="8">
        <f ca="1">IFERROR(BM30 / INDIRECT(ADDRESS($C34, COLUMN(BM30))), 0)</f>
        <v>3.8573185380083509E-2</v>
      </c>
      <c r="BN34" s="20">
        <f t="shared" ref="BN34:BN37" ca="1" si="161">IF(BL$9 = 0, 0, IFERROR((BL34 - BM34) * 10000, 0))</f>
        <v>-0.52134193380570792</v>
      </c>
      <c r="BO34" s="155" t="str">
        <f t="shared" si="142"/>
        <v>Elite %</v>
      </c>
      <c r="BP34" s="249"/>
    </row>
    <row r="35" spans="1:68" x14ac:dyDescent="0.2">
      <c r="C35" s="3">
        <f t="shared" ref="C35:C37" si="162">ROW($C$29)</f>
        <v>29</v>
      </c>
      <c r="D35" s="237"/>
      <c r="E35" s="79" t="str">
        <f t="shared" ref="E35:E36" si="163">E31 &amp; " %"</f>
        <v>High Value %</v>
      </c>
      <c r="F35" s="28">
        <f t="shared" ref="F35:G36" ca="1" si="164">IFERROR(F31 / INDIRECT(ADDRESS($C35, COLUMN(F31))), 0)</f>
        <v>0.17883166280173987</v>
      </c>
      <c r="G35" s="10">
        <f t="shared" ca="1" si="164"/>
        <v>0.18269602893225564</v>
      </c>
      <c r="H35" s="18">
        <f t="shared" ca="1" si="143"/>
        <v>-38.643661305157728</v>
      </c>
      <c r="I35" s="88"/>
      <c r="J35" s="28">
        <f t="shared" ref="J35:K37" ca="1" si="165">IFERROR(J31 / INDIRECT(ADDRESS($C35, COLUMN(J31))), 0)</f>
        <v>0.18016584637464755</v>
      </c>
      <c r="K35" s="10">
        <f t="shared" ca="1" si="165"/>
        <v>0.18003491257284759</v>
      </c>
      <c r="L35" s="18">
        <f t="shared" ca="1" si="144"/>
        <v>1.309338017999595</v>
      </c>
      <c r="M35" s="88"/>
      <c r="N35" s="28">
        <f t="shared" ref="N35:O37" ca="1" si="166">IFERROR(N31 / INDIRECT(ADDRESS($C35, COLUMN(N31))), 0)</f>
        <v>0.18016584637464755</v>
      </c>
      <c r="O35" s="10">
        <f t="shared" ca="1" si="166"/>
        <v>0.18003491257284759</v>
      </c>
      <c r="P35" s="18">
        <f t="shared" ca="1" si="145"/>
        <v>1.309338017999595</v>
      </c>
      <c r="Q35" s="88"/>
      <c r="R35" s="28">
        <f t="shared" ref="R35:S37" ca="1" si="167">IFERROR(R31 / INDIRECT(ADDRESS($C35, COLUMN(R31))), 0)</f>
        <v>0.19694186444638886</v>
      </c>
      <c r="S35" s="10">
        <f t="shared" ca="1" si="167"/>
        <v>0.19621171009587232</v>
      </c>
      <c r="T35" s="18">
        <f t="shared" ca="1" si="146"/>
        <v>7.3015435051654309</v>
      </c>
      <c r="U35" s="28">
        <f t="shared" ref="U35:V37" ca="1" si="168">IFERROR(U31 / INDIRECT(ADDRESS($C35, COLUMN(U31))), 0)</f>
        <v>0.20224211026463237</v>
      </c>
      <c r="V35" s="10">
        <f t="shared" ca="1" si="168"/>
        <v>0.20121280665454033</v>
      </c>
      <c r="W35" s="18">
        <f t="shared" ca="1" si="147"/>
        <v>10.293036100920416</v>
      </c>
      <c r="X35" s="28">
        <f t="shared" ref="X35:Y37" ca="1" si="169">IFERROR(X31 / INDIRECT(ADDRESS($C35, COLUMN(X31))), 0)</f>
        <v>0.19682370839466165</v>
      </c>
      <c r="Y35" s="10">
        <f t="shared" ca="1" si="169"/>
        <v>0.19478507515392457</v>
      </c>
      <c r="Z35" s="18">
        <f t="shared" ca="1" si="148"/>
        <v>20.386332407370812</v>
      </c>
      <c r="AA35" s="28">
        <f t="shared" ref="AA35:AB37" ca="1" si="170">IFERROR(AA31 / INDIRECT(ADDRESS($C35, COLUMN(AA31))), 0)</f>
        <v>0.1990444466482712</v>
      </c>
      <c r="AB35" s="10">
        <f t="shared" ca="1" si="170"/>
        <v>0.19925510067950739</v>
      </c>
      <c r="AC35" s="18">
        <f t="shared" ca="1" si="149"/>
        <v>-2.1065403123618487</v>
      </c>
      <c r="AD35" s="88"/>
      <c r="AE35" s="28">
        <f t="shared" ref="AE35:AF37" ca="1" si="171">IFERROR(AE31 / INDIRECT(ADDRESS($C35, COLUMN(AE31))), 0)</f>
        <v>0.2183944989046866</v>
      </c>
      <c r="AF35" s="10">
        <f t="shared" ca="1" si="171"/>
        <v>0.21729490022172948</v>
      </c>
      <c r="AG35" s="18">
        <f t="shared" ca="1" si="150"/>
        <v>10.995986829571148</v>
      </c>
      <c r="AH35" s="28">
        <f t="shared" ref="AH35:AI37" ca="1" si="172">IFERROR(AH31 / INDIRECT(ADDRESS($C35, COLUMN(AH31))), 0)</f>
        <v>0.20632383142037733</v>
      </c>
      <c r="AI35" s="10">
        <f t="shared" ca="1" si="172"/>
        <v>0.20726249586229725</v>
      </c>
      <c r="AJ35" s="18">
        <f t="shared" ca="1" si="151"/>
        <v>-9.3866444191992304</v>
      </c>
      <c r="AK35" s="28">
        <f t="shared" ref="AK35:AL37" ca="1" si="173">IFERROR(AK31 / INDIRECT(ADDRESS($C35, COLUMN(AK31))), 0)</f>
        <v>0.2174149026905482</v>
      </c>
      <c r="AL35" s="10">
        <f t="shared" ca="1" si="173"/>
        <v>0.21817659016744237</v>
      </c>
      <c r="AM35" s="18">
        <f t="shared" ca="1" si="152"/>
        <v>-7.6168747689417398</v>
      </c>
      <c r="AN35" s="28">
        <f t="shared" ref="AN35:AO37" ca="1" si="174">IFERROR(AN31 / INDIRECT(ADDRESS($C35, COLUMN(AN31))), 0)</f>
        <v>0.21912975303802432</v>
      </c>
      <c r="AO35" s="10">
        <f t="shared" ca="1" si="174"/>
        <v>0.21607136642576244</v>
      </c>
      <c r="AP35" s="18">
        <f t="shared" ca="1" si="153"/>
        <v>30.583866122618765</v>
      </c>
      <c r="AQ35" s="28">
        <f t="shared" ref="AQ35:AR37" ca="1" si="175">IFERROR(AQ31 / INDIRECT(ADDRESS($C35, COLUMN(AQ31))), 0)</f>
        <v>0.21501012288714158</v>
      </c>
      <c r="AR35" s="10">
        <f t="shared" ca="1" si="175"/>
        <v>0.21159579429596964</v>
      </c>
      <c r="AS35" s="18">
        <f t="shared" ca="1" si="154"/>
        <v>34.143285911719389</v>
      </c>
      <c r="AT35" s="28">
        <f t="shared" ref="AT35:AU37" ca="1" si="176">IFERROR(AT31 / INDIRECT(ADDRESS($C35, COLUMN(AT31))), 0)</f>
        <v>0.22368609853771801</v>
      </c>
      <c r="AU35" s="10">
        <f t="shared" ca="1" si="176"/>
        <v>0.22267047058648717</v>
      </c>
      <c r="AV35" s="18">
        <f t="shared" ca="1" si="155"/>
        <v>10.156279512308352</v>
      </c>
      <c r="AW35" s="28">
        <f t="shared" ref="AW35:AX37" ca="1" si="177">IFERROR(AW31 / INDIRECT(ADDRESS($C35, COLUMN(AW31))), 0)</f>
        <v>0.21802261999675446</v>
      </c>
      <c r="AX35" s="10">
        <f t="shared" ca="1" si="177"/>
        <v>0.21852741393682787</v>
      </c>
      <c r="AY35" s="18">
        <f t="shared" ca="1" si="156"/>
        <v>-5.0479394007341138</v>
      </c>
      <c r="AZ35" s="28">
        <f t="shared" ref="AZ35:BA37" ca="1" si="178">IFERROR(AZ31 / INDIRECT(ADDRESS($C35, COLUMN(AZ31))), 0)</f>
        <v>0.20898026578603957</v>
      </c>
      <c r="BA35" s="10">
        <f t="shared" ca="1" si="178"/>
        <v>0.20677937659940429</v>
      </c>
      <c r="BB35" s="18">
        <f t="shared" ca="1" si="157"/>
        <v>22.008891866352741</v>
      </c>
      <c r="BC35" s="28">
        <f t="shared" ref="BC35:BD37" ca="1" si="179">IFERROR(BC31 / INDIRECT(ADDRESS($C35, COLUMN(BC31))), 0)</f>
        <v>0.21297406340057637</v>
      </c>
      <c r="BD35" s="10">
        <f t="shared" ca="1" si="179"/>
        <v>0.20919139599794481</v>
      </c>
      <c r="BE35" s="18">
        <f t="shared" ca="1" si="158"/>
        <v>37.826674026315565</v>
      </c>
      <c r="BF35" s="28">
        <f t="shared" ref="BF35:BG37" ca="1" si="180">IFERROR(BF31 / INDIRECT(ADDRESS($C35, COLUMN(BF31))), 0)</f>
        <v>0.21395088578728436</v>
      </c>
      <c r="BG35" s="10">
        <f t="shared" ca="1" si="180"/>
        <v>0.21383773372169501</v>
      </c>
      <c r="BH35" s="18">
        <f t="shared" ca="1" si="159"/>
        <v>1.1315206558934476</v>
      </c>
      <c r="BI35" s="28">
        <f t="shared" ref="BI35:BJ37" ca="1" si="181">IFERROR(BI31 / INDIRECT(ADDRESS($C35, COLUMN(BI31))), 0)</f>
        <v>0.2106108388890601</v>
      </c>
      <c r="BJ35" s="10">
        <f t="shared" ca="1" si="181"/>
        <v>0.21138243217843494</v>
      </c>
      <c r="BK35" s="18">
        <f t="shared" ca="1" si="160"/>
        <v>-7.7159328937484446</v>
      </c>
      <c r="BL35" s="28">
        <f t="shared" ref="BL35:BM37" ca="1" si="182">IFERROR(BL31 / INDIRECT(ADDRESS($C35, COLUMN(BL31))), 0)</f>
        <v>0.22010157478349845</v>
      </c>
      <c r="BM35" s="10">
        <f t="shared" ca="1" si="182"/>
        <v>0.22051421380769889</v>
      </c>
      <c r="BN35" s="18">
        <f t="shared" ca="1" si="161"/>
        <v>-4.1263902420043959</v>
      </c>
      <c r="BO35" s="159" t="str">
        <f t="shared" si="142"/>
        <v>High Value %</v>
      </c>
      <c r="BP35" s="249"/>
    </row>
    <row r="36" spans="1:68" x14ac:dyDescent="0.2">
      <c r="C36" s="3">
        <f t="shared" si="162"/>
        <v>29</v>
      </c>
      <c r="D36" s="238"/>
      <c r="E36" s="79" t="str">
        <f t="shared" si="163"/>
        <v>Opportunity %</v>
      </c>
      <c r="F36" s="28">
        <f t="shared" ca="1" si="164"/>
        <v>0.42006175118096856</v>
      </c>
      <c r="G36" s="10">
        <f t="shared" ca="1" si="164"/>
        <v>0.41997032931348172</v>
      </c>
      <c r="H36" s="18">
        <f t="shared" ca="1" si="143"/>
        <v>0.91421867486840558</v>
      </c>
      <c r="I36" s="88"/>
      <c r="J36" s="28">
        <f t="shared" ca="1" si="165"/>
        <v>0.41848212149986591</v>
      </c>
      <c r="K36" s="10">
        <f t="shared" ca="1" si="165"/>
        <v>0.41971665944764974</v>
      </c>
      <c r="L36" s="18">
        <f t="shared" ca="1" si="144"/>
        <v>-12.345379477838314</v>
      </c>
      <c r="M36" s="88"/>
      <c r="N36" s="28">
        <f t="shared" ca="1" si="166"/>
        <v>0.41848483969875105</v>
      </c>
      <c r="O36" s="10">
        <f t="shared" ca="1" si="166"/>
        <v>0.41971062964232198</v>
      </c>
      <c r="P36" s="18">
        <f t="shared" ca="1" si="145"/>
        <v>-12.257899435709207</v>
      </c>
      <c r="Q36" s="88"/>
      <c r="R36" s="28">
        <f t="shared" ca="1" si="167"/>
        <v>0.41308742887266919</v>
      </c>
      <c r="S36" s="10">
        <f t="shared" ca="1" si="167"/>
        <v>0.41105520859202299</v>
      </c>
      <c r="T36" s="18">
        <f t="shared" ca="1" si="146"/>
        <v>20.32220280646202</v>
      </c>
      <c r="U36" s="28">
        <f t="shared" ca="1" si="168"/>
        <v>0.41052331973713507</v>
      </c>
      <c r="V36" s="10">
        <f t="shared" ca="1" si="168"/>
        <v>0.40754629460725805</v>
      </c>
      <c r="W36" s="18">
        <f t="shared" ca="1" si="147"/>
        <v>29.770251298770201</v>
      </c>
      <c r="X36" s="28">
        <f t="shared" ca="1" si="169"/>
        <v>0.41306880728271222</v>
      </c>
      <c r="Y36" s="10">
        <f t="shared" ca="1" si="169"/>
        <v>0.4123868704185723</v>
      </c>
      <c r="Z36" s="18">
        <f t="shared" ca="1" si="148"/>
        <v>6.8193686413992038</v>
      </c>
      <c r="AA36" s="28">
        <f t="shared" ca="1" si="170"/>
        <v>0.40963175999548862</v>
      </c>
      <c r="AB36" s="10">
        <f t="shared" ca="1" si="170"/>
        <v>0.4114267468282729</v>
      </c>
      <c r="AC36" s="18">
        <f t="shared" ca="1" si="149"/>
        <v>-17.949868327842843</v>
      </c>
      <c r="AD36" s="88"/>
      <c r="AE36" s="28">
        <f t="shared" ca="1" si="171"/>
        <v>0.41492501966489331</v>
      </c>
      <c r="AF36" s="10">
        <f t="shared" ca="1" si="171"/>
        <v>0.40488206198392712</v>
      </c>
      <c r="AG36" s="18">
        <f t="shared" ca="1" si="150"/>
        <v>100.42957680966191</v>
      </c>
      <c r="AH36" s="28">
        <f t="shared" ca="1" si="172"/>
        <v>0.40846849759608189</v>
      </c>
      <c r="AI36" s="10">
        <f t="shared" ca="1" si="172"/>
        <v>0.40671300893743795</v>
      </c>
      <c r="AJ36" s="18">
        <f t="shared" ca="1" si="151"/>
        <v>17.554886586439444</v>
      </c>
      <c r="AK36" s="28">
        <f t="shared" ca="1" si="173"/>
        <v>0.40723841561245611</v>
      </c>
      <c r="AL36" s="10">
        <f t="shared" ca="1" si="173"/>
        <v>0.40764591023377733</v>
      </c>
      <c r="AM36" s="18">
        <f t="shared" ca="1" si="152"/>
        <v>-4.0749462132122494</v>
      </c>
      <c r="AN36" s="28">
        <f t="shared" ca="1" si="174"/>
        <v>0.40736965895727167</v>
      </c>
      <c r="AO36" s="10">
        <f t="shared" ca="1" si="174"/>
        <v>0.40175515933320188</v>
      </c>
      <c r="AP36" s="18">
        <f t="shared" ca="1" si="153"/>
        <v>56.144996240697907</v>
      </c>
      <c r="AQ36" s="28">
        <f t="shared" ca="1" si="175"/>
        <v>0.40890343236498894</v>
      </c>
      <c r="AR36" s="10">
        <f t="shared" ca="1" si="175"/>
        <v>0.40435919687819161</v>
      </c>
      <c r="AS36" s="18">
        <f t="shared" ca="1" si="154"/>
        <v>45.442354867973322</v>
      </c>
      <c r="AT36" s="28">
        <f t="shared" ca="1" si="176"/>
        <v>0.40997378067074525</v>
      </c>
      <c r="AU36" s="10">
        <f t="shared" ca="1" si="176"/>
        <v>0.40413676280479649</v>
      </c>
      <c r="AV36" s="18">
        <f t="shared" ca="1" si="155"/>
        <v>58.370178659487571</v>
      </c>
      <c r="AW36" s="28">
        <f t="shared" ca="1" si="177"/>
        <v>0.40313123972539916</v>
      </c>
      <c r="AX36" s="10">
        <f t="shared" ca="1" si="177"/>
        <v>0.40600523270689415</v>
      </c>
      <c r="AY36" s="18">
        <f t="shared" ca="1" si="156"/>
        <v>-28.739929814949882</v>
      </c>
      <c r="AZ36" s="28">
        <f t="shared" ca="1" si="178"/>
        <v>0.41041838664145519</v>
      </c>
      <c r="BA36" s="10">
        <f t="shared" ca="1" si="178"/>
        <v>0.40750573837791187</v>
      </c>
      <c r="BB36" s="18">
        <f t="shared" ca="1" si="157"/>
        <v>29.12648263543316</v>
      </c>
      <c r="BC36" s="28">
        <f t="shared" ca="1" si="179"/>
        <v>0.40834005763688763</v>
      </c>
      <c r="BD36" s="10">
        <f t="shared" ca="1" si="179"/>
        <v>0.40732228903114714</v>
      </c>
      <c r="BE36" s="18">
        <f t="shared" ca="1" si="158"/>
        <v>10.177686057404877</v>
      </c>
      <c r="BF36" s="28">
        <f t="shared" ca="1" si="180"/>
        <v>0.40630080871640029</v>
      </c>
      <c r="BG36" s="10">
        <f t="shared" ca="1" si="180"/>
        <v>0.40972352720097716</v>
      </c>
      <c r="BH36" s="18">
        <f t="shared" ca="1" si="159"/>
        <v>-34.227184845768697</v>
      </c>
      <c r="BI36" s="28">
        <f t="shared" ca="1" si="181"/>
        <v>0.40604915063295904</v>
      </c>
      <c r="BJ36" s="10">
        <f t="shared" ca="1" si="181"/>
        <v>0.41035179500031327</v>
      </c>
      <c r="BK36" s="18">
        <f t="shared" ca="1" si="160"/>
        <v>-43.026443673542246</v>
      </c>
      <c r="BL36" s="28">
        <f t="shared" ca="1" si="182"/>
        <v>0.40949362349946344</v>
      </c>
      <c r="BM36" s="10">
        <f t="shared" ca="1" si="182"/>
        <v>0.40558685580277987</v>
      </c>
      <c r="BN36" s="18">
        <f t="shared" ca="1" si="161"/>
        <v>39.067676966835776</v>
      </c>
      <c r="BO36" s="159" t="str">
        <f t="shared" si="142"/>
        <v>Opportunity %</v>
      </c>
      <c r="BP36" s="250"/>
    </row>
    <row r="37" spans="1:68" x14ac:dyDescent="0.2">
      <c r="C37" s="3">
        <f t="shared" si="162"/>
        <v>29</v>
      </c>
      <c r="D37" s="239"/>
      <c r="E37" s="78" t="str">
        <f>E33 &amp; " %"</f>
        <v>Marginal %</v>
      </c>
      <c r="F37" s="30">
        <f ca="1">IFERROR(F33 / INDIRECT(ADDRESS($C37, COLUMN(F33))), 0)</f>
        <v>0.37819210422256316</v>
      </c>
      <c r="G37" s="14">
        <f ca="1">IFERROR(G33 / INDIRECT(ADDRESS($C37, COLUMN(G33))), 0)</f>
        <v>0.37371386248281813</v>
      </c>
      <c r="H37" s="19">
        <f t="shared" ca="1" si="143"/>
        <v>44.782417397450367</v>
      </c>
      <c r="I37" s="88"/>
      <c r="J37" s="30">
        <f t="shared" ca="1" si="165"/>
        <v>0.37751342790249276</v>
      </c>
      <c r="K37" s="14">
        <f t="shared" ca="1" si="165"/>
        <v>0.37682765911902533</v>
      </c>
      <c r="L37" s="19">
        <f t="shared" ca="1" si="144"/>
        <v>6.8576878346743309</v>
      </c>
      <c r="M37" s="88"/>
      <c r="N37" s="30">
        <f t="shared" ca="1" si="166"/>
        <v>0.37751070970360762</v>
      </c>
      <c r="O37" s="14">
        <f t="shared" ca="1" si="166"/>
        <v>0.37683368892435309</v>
      </c>
      <c r="P37" s="19">
        <f t="shared" ca="1" si="145"/>
        <v>6.7702077925452242</v>
      </c>
      <c r="Q37" s="88"/>
      <c r="R37" s="30">
        <f t="shared" ca="1" si="167"/>
        <v>0.35921815642306293</v>
      </c>
      <c r="S37" s="14">
        <f t="shared" ca="1" si="167"/>
        <v>0.36251506148766105</v>
      </c>
      <c r="T37" s="19">
        <f t="shared" ca="1" si="146"/>
        <v>-32.969050645981213</v>
      </c>
      <c r="U37" s="30">
        <f t="shared" ca="1" si="168"/>
        <v>0.35430759237113257</v>
      </c>
      <c r="V37" s="14">
        <f t="shared" ca="1" si="168"/>
        <v>0.35949267468950169</v>
      </c>
      <c r="W37" s="19">
        <f t="shared" ca="1" si="147"/>
        <v>-51.850823183691162</v>
      </c>
      <c r="X37" s="30">
        <f t="shared" ca="1" si="169"/>
        <v>0.35966307561008792</v>
      </c>
      <c r="Y37" s="14">
        <f t="shared" ca="1" si="169"/>
        <v>0.36389422063756954</v>
      </c>
      <c r="Z37" s="19">
        <f t="shared" ca="1" si="148"/>
        <v>-42.311450274816195</v>
      </c>
      <c r="AA37" s="30">
        <f t="shared" ca="1" si="170"/>
        <v>0.36106071477879736</v>
      </c>
      <c r="AB37" s="14">
        <f t="shared" ca="1" si="170"/>
        <v>0.35860800493391914</v>
      </c>
      <c r="AC37" s="19">
        <f t="shared" ca="1" si="149"/>
        <v>24.527098448782205</v>
      </c>
      <c r="AD37" s="88"/>
      <c r="AE37" s="30">
        <f t="shared" ca="1" si="171"/>
        <v>0.32809500046519102</v>
      </c>
      <c r="AF37" s="14">
        <f t="shared" ca="1" si="171"/>
        <v>0.34083133509245417</v>
      </c>
      <c r="AG37" s="19">
        <f t="shared" ca="1" si="150"/>
        <v>-127.36334627263146</v>
      </c>
      <c r="AH37" s="30">
        <f t="shared" ca="1" si="172"/>
        <v>0.35200785539369772</v>
      </c>
      <c r="AI37" s="14">
        <f t="shared" ca="1" si="172"/>
        <v>0.35375703409467063</v>
      </c>
      <c r="AJ37" s="19">
        <f t="shared" ca="1" si="151"/>
        <v>-17.491787009729087</v>
      </c>
      <c r="AK37" s="30">
        <f t="shared" ca="1" si="173"/>
        <v>0.33778875230375577</v>
      </c>
      <c r="AL37" s="14">
        <f t="shared" ca="1" si="173"/>
        <v>0.33733884341732201</v>
      </c>
      <c r="AM37" s="19">
        <f t="shared" ca="1" si="152"/>
        <v>4.4990888643375859</v>
      </c>
      <c r="AN37" s="30">
        <f t="shared" ca="1" si="174"/>
        <v>0.33502828022624181</v>
      </c>
      <c r="AO37" s="14">
        <f t="shared" ca="1" si="174"/>
        <v>0.34470958087305548</v>
      </c>
      <c r="AP37" s="19">
        <f t="shared" ca="1" si="153"/>
        <v>-96.813006468136621</v>
      </c>
      <c r="AQ37" s="30">
        <f t="shared" ca="1" si="175"/>
        <v>0.33943217665615144</v>
      </c>
      <c r="AR37" s="14">
        <f t="shared" ca="1" si="175"/>
        <v>0.34798599672942165</v>
      </c>
      <c r="AS37" s="19">
        <f t="shared" ca="1" si="154"/>
        <v>-85.538200732702137</v>
      </c>
      <c r="AT37" s="30">
        <f t="shared" ca="1" si="176"/>
        <v>0.3270502602366262</v>
      </c>
      <c r="AU37" s="14">
        <f t="shared" ca="1" si="176"/>
        <v>0.33467807842612818</v>
      </c>
      <c r="AV37" s="19">
        <f t="shared" ca="1" si="155"/>
        <v>-76.278181895019785</v>
      </c>
      <c r="AW37" s="30">
        <f t="shared" ca="1" si="177"/>
        <v>0.34165649495883105</v>
      </c>
      <c r="AX37" s="14">
        <f t="shared" ca="1" si="177"/>
        <v>0.33858254718927705</v>
      </c>
      <c r="AY37" s="19">
        <f t="shared" ca="1" si="156"/>
        <v>30.739477695539975</v>
      </c>
      <c r="AZ37" s="30">
        <f t="shared" ca="1" si="178"/>
        <v>0.34579882287144798</v>
      </c>
      <c r="BA37" s="14">
        <f t="shared" ca="1" si="178"/>
        <v>0.35244128275969533</v>
      </c>
      <c r="BB37" s="19">
        <f t="shared" ca="1" si="157"/>
        <v>-66.424598882473546</v>
      </c>
      <c r="BC37" s="30">
        <f t="shared" ca="1" si="179"/>
        <v>0.34311815561959652</v>
      </c>
      <c r="BD37" s="14">
        <f t="shared" ca="1" si="179"/>
        <v>0.3487564745254329</v>
      </c>
      <c r="BE37" s="19">
        <f t="shared" ca="1" si="158"/>
        <v>-56.383189058363811</v>
      </c>
      <c r="BF37" s="30">
        <f t="shared" ca="1" si="180"/>
        <v>0.34350915348719357</v>
      </c>
      <c r="BG37" s="14">
        <f t="shared" ca="1" si="180"/>
        <v>0.34027060039462559</v>
      </c>
      <c r="BH37" s="19">
        <f t="shared" ca="1" si="159"/>
        <v>32.385530925679859</v>
      </c>
      <c r="BI37" s="30">
        <f t="shared" ca="1" si="181"/>
        <v>0.3485880407203098</v>
      </c>
      <c r="BJ37" s="14">
        <f t="shared" ca="1" si="181"/>
        <v>0.34426884280433556</v>
      </c>
      <c r="BK37" s="19">
        <f t="shared" ca="1" si="160"/>
        <v>43.191979159742374</v>
      </c>
      <c r="BL37" s="30">
        <f t="shared" ca="1" si="182"/>
        <v>0.3318837505303352</v>
      </c>
      <c r="BM37" s="14">
        <f t="shared" ca="1" si="182"/>
        <v>0.33532574500943774</v>
      </c>
      <c r="BN37" s="19">
        <f t="shared" ca="1" si="161"/>
        <v>-34.419944791025394</v>
      </c>
      <c r="BO37" s="156" t="str">
        <f t="shared" si="142"/>
        <v>Marginal %</v>
      </c>
      <c r="BP37" s="251"/>
    </row>
    <row r="38" spans="1:68" ht="3.75" customHeight="1" x14ac:dyDescent="0.2">
      <c r="D38" s="144"/>
      <c r="E38" s="144"/>
      <c r="F38" s="144"/>
      <c r="G38" s="144"/>
      <c r="H38" s="160"/>
      <c r="I38" s="138"/>
      <c r="J38" s="144"/>
      <c r="K38" s="144"/>
      <c r="L38" s="160"/>
      <c r="M38" s="138"/>
      <c r="N38" s="144"/>
      <c r="O38" s="144"/>
      <c r="P38" s="160"/>
      <c r="Q38" s="138"/>
      <c r="R38" s="144"/>
      <c r="S38" s="144"/>
      <c r="T38" s="160"/>
      <c r="U38" s="144"/>
      <c r="V38" s="144"/>
      <c r="W38" s="160"/>
      <c r="X38" s="144"/>
      <c r="Y38" s="144"/>
      <c r="Z38" s="160"/>
      <c r="AA38" s="144"/>
      <c r="AB38" s="144"/>
      <c r="AC38" s="160"/>
      <c r="AD38" s="138"/>
      <c r="AE38" s="144"/>
      <c r="AF38" s="144"/>
      <c r="AG38" s="160"/>
      <c r="AH38" s="144"/>
      <c r="AI38" s="144"/>
      <c r="AJ38" s="160"/>
      <c r="AK38" s="144"/>
      <c r="AL38" s="144"/>
      <c r="AM38" s="160"/>
      <c r="AN38" s="144"/>
      <c r="AO38" s="144"/>
      <c r="AP38" s="160"/>
      <c r="AQ38" s="144"/>
      <c r="AR38" s="144"/>
      <c r="AS38" s="160"/>
      <c r="AT38" s="144"/>
      <c r="AU38" s="144"/>
      <c r="AV38" s="160"/>
      <c r="AW38" s="144"/>
      <c r="AX38" s="144"/>
      <c r="AY38" s="160"/>
      <c r="AZ38" s="144"/>
      <c r="BA38" s="144"/>
      <c r="BB38" s="160"/>
      <c r="BC38" s="144"/>
      <c r="BD38" s="144"/>
      <c r="BE38" s="160"/>
      <c r="BF38" s="144"/>
      <c r="BG38" s="144"/>
      <c r="BH38" s="160"/>
      <c r="BI38" s="144"/>
      <c r="BJ38" s="144"/>
      <c r="BK38" s="160"/>
      <c r="BL38" s="144"/>
      <c r="BM38" s="144"/>
      <c r="BN38" s="160"/>
      <c r="BO38" s="144"/>
      <c r="BP38" s="144"/>
    </row>
    <row r="39" spans="1:68" ht="12.75" hidden="1" customHeight="1" x14ac:dyDescent="0.2">
      <c r="A39" s="6" t="str">
        <f t="shared" ref="A39:B42" si="183">A$11</f>
        <v>&gt;= 1</v>
      </c>
      <c r="B39" s="3" t="str">
        <f t="shared" si="183"/>
        <v>&gt;= 0</v>
      </c>
      <c r="D39" s="240" t="s">
        <v>168</v>
      </c>
      <c r="E39" s="145" t="s">
        <v>88</v>
      </c>
      <c r="F39" s="146">
        <f ca="1">SUMIFS(MAIL_CUST_COUNT_T, CHANNEL_COUNT, $A$2, IS_JJCC, $B$2, CUST_GROUP, $A39, RECENCY_GROUP, $B39, TIMEFRAME, F$1)</f>
        <v>954748</v>
      </c>
      <c r="G39" s="147">
        <f ca="1">SUMIFS(MAIL_CUST_COUNT_T, CHANNEL_COUNT, $A$2, IS_JJCC, $B$2, CUST_GROUP, $A39, RECENCY_GROUP, $B39, TIMEFRAME, G$1)</f>
        <v>867597</v>
      </c>
      <c r="H39" s="148">
        <f ca="1">IF(F$9 = 0, 0, IFERROR((F39 - G39) / G39, 0))</f>
        <v>0.10045101585182982</v>
      </c>
      <c r="I39" s="141"/>
      <c r="J39" s="149">
        <f ca="1">SUMIFS(MAIL_CUST_COUNT_T, CHANNEL_COUNT, $A$2, IS_JJCC, $B$2, CUST_GROUP, $A39, RECENCY_GROUP, $B39, TIMEFRAME, J$1)</f>
        <v>1067289</v>
      </c>
      <c r="K39" s="147">
        <f ca="1">SUMIFS(MAIL_CUST_COUNT_T, CHANNEL_COUNT, $A$2, IS_JJCC, $B$2, CUST_GROUP, $A39, RECENCY_GROUP, $B39, TIMEFRAME, K$1)</f>
        <v>960954</v>
      </c>
      <c r="L39" s="148">
        <f ca="1">IF(J$9 = 0, 0, IFERROR((J39 - K39) / K39, 0))</f>
        <v>0.11065566093694391</v>
      </c>
      <c r="M39" s="141"/>
      <c r="N39" s="149">
        <f ca="1">SUMIFS(MAIL_CUST_COUNT_T, CHANNEL_COUNT, $A$2, IS_JJCC, $B$2, CUST_GROUP, $A39, RECENCY_GROUP, $B39, TIMEFRAME, N$1)</f>
        <v>1067289</v>
      </c>
      <c r="O39" s="147">
        <f ca="1">SUMIFS(MAIL_CUST_COUNT_T, CHANNEL_COUNT, $A$2, IS_JJCC, $B$2, CUST_GROUP, $A39, RECENCY_GROUP, $B39, TIMEFRAME, O$1)</f>
        <v>960954</v>
      </c>
      <c r="P39" s="148">
        <f ca="1">IF(N$9 = 0, 0, IFERROR((N39 - O39) / O39, 0))</f>
        <v>0.11065566093694391</v>
      </c>
      <c r="Q39" s="141"/>
      <c r="R39" s="149">
        <f ca="1">SUMIFS(MAIL_CUST_COUNT_T, CHANNEL_COUNT, $A$2, IS_JJCC, $B$2, CUST_GROUP, $A39, RECENCY_GROUP, $B39, TIMEFRAME, R$1)</f>
        <v>355196</v>
      </c>
      <c r="S39" s="147">
        <f ca="1">SUMIFS(MAIL_CUST_COUNT_T, CHANNEL_COUNT, $A$2, IS_JJCC, $B$2, CUST_GROUP, $A39, RECENCY_GROUP, $B39, TIMEFRAME, S$1)</f>
        <v>314422</v>
      </c>
      <c r="T39" s="148">
        <f ca="1">IF(R$9 = 0, 0, IFERROR((R39 - S39) / S39, 0))</f>
        <v>0.12967922091965575</v>
      </c>
      <c r="U39" s="146">
        <f ca="1">SUMIFS(MAIL_CUST_COUNT_T, CHANNEL_COUNT, $A$2, IS_JJCC, $B$2, CUST_GROUP, $A39, RECENCY_GROUP, $B39, TIMEFRAME, U$1)</f>
        <v>421048</v>
      </c>
      <c r="V39" s="147">
        <f ca="1">SUMIFS(MAIL_CUST_COUNT_T, CHANNEL_COUNT, $A$2, IS_JJCC, $B$2, CUST_GROUP, $A39, RECENCY_GROUP, $B39, TIMEFRAME, V$1)</f>
        <v>369866</v>
      </c>
      <c r="W39" s="148">
        <f ca="1">IF(U$9 = 0, 0, IFERROR((U39 - V39) / V39, 0))</f>
        <v>0.13837984567383863</v>
      </c>
      <c r="X39" s="146">
        <f ca="1">SUMIFS(MAIL_CUST_COUNT_T, CHANNEL_COUNT, $A$2, IS_JJCC, $B$2, CUST_GROUP, $A39, RECENCY_GROUP, $B39, TIMEFRAME, X$1)</f>
        <v>390821</v>
      </c>
      <c r="Y39" s="147">
        <f ca="1">SUMIFS(MAIL_CUST_COUNT_T, CHANNEL_COUNT, $A$2, IS_JJCC, $B$2, CUST_GROUP, $A39, RECENCY_GROUP, $B39, TIMEFRAME, Y$1)</f>
        <v>338476</v>
      </c>
      <c r="Z39" s="148">
        <f ca="1">IF(X$9 = 0, 0, IFERROR((X39 - Y39) / Y39, 0))</f>
        <v>0.15464907408501638</v>
      </c>
      <c r="AA39" s="146">
        <f ca="1">SUMIFS(MAIL_CUST_COUNT_T, CHANNEL_COUNT, $A$2, IS_JJCC, $B$2, CUST_GROUP, $A39, RECENCY_GROUP, $B39, TIMEFRAME, AA$1)</f>
        <v>497514</v>
      </c>
      <c r="AB39" s="147">
        <f ca="1">SUMIFS(MAIL_CUST_COUNT_T, CHANNEL_COUNT, $A$2, IS_JJCC, $B$2, CUST_GROUP, $A39, RECENCY_GROUP, $B39, TIMEFRAME, AB$1)</f>
        <v>441786</v>
      </c>
      <c r="AC39" s="148">
        <f ca="1">IF(AA$9 = 0, 0, IFERROR((AA39 - AB39) / AB39, 0))</f>
        <v>0.12614252149230623</v>
      </c>
      <c r="AD39" s="141"/>
      <c r="AE39" s="149">
        <f ca="1">SUMIFS(MAIL_CUST_COUNT_T, CHANNEL_COUNT, $A$2, IS_JJCC, $B$2, CUST_GROUP, $A39, RECENCY_GROUP, $B39, TIMEFRAME, AE$1)</f>
        <v>113069</v>
      </c>
      <c r="AF39" s="147">
        <f ca="1">SUMIFS(MAIL_CUST_COUNT_T, CHANNEL_COUNT, $A$2, IS_JJCC, $B$2, CUST_GROUP, $A39, RECENCY_GROUP, $B39, TIMEFRAME, AF$1)</f>
        <v>95133</v>
      </c>
      <c r="AG39" s="148">
        <f ca="1">IF(AE$9 = 0, 0, IFERROR((AE39 - AF39) / AF39, 0))</f>
        <v>0.18853604953065708</v>
      </c>
      <c r="AH39" s="146">
        <f ca="1">SUMIFS(MAIL_CUST_COUNT_T, CHANNEL_COUNT, $A$2, IS_JJCC, $B$2, CUST_GROUP, $A39, RECENCY_GROUP, $B39, TIMEFRAME, AH$1)</f>
        <v>160166</v>
      </c>
      <c r="AI39" s="147">
        <f ca="1">SUMIFS(MAIL_CUST_COUNT_T, CHANNEL_COUNT, $A$2, IS_JJCC, $B$2, CUST_GROUP, $A39, RECENCY_GROUP, $B39, TIMEFRAME, AI$1)</f>
        <v>144953</v>
      </c>
      <c r="AJ39" s="148">
        <f ca="1">IF(AH$9 = 0, 0, IFERROR((AH39 - AI39) / AI39, 0))</f>
        <v>0.10495126006360682</v>
      </c>
      <c r="AK39" s="146">
        <f ca="1">SUMIFS(MAIL_CUST_COUNT_T, CHANNEL_COUNT, $A$2, IS_JJCC, $B$2, CUST_GROUP, $A39, RECENCY_GROUP, $B39, TIMEFRAME, AK$1)</f>
        <v>160984</v>
      </c>
      <c r="AL39" s="147">
        <f ca="1">SUMIFS(MAIL_CUST_COUNT_T, CHANNEL_COUNT, $A$2, IS_JJCC, $B$2, CUST_GROUP, $A39, RECENCY_GROUP, $B39, TIMEFRAME, AL$1)</f>
        <v>143393</v>
      </c>
      <c r="AM39" s="148">
        <f ca="1">IF(AK$9 = 0, 0, IFERROR((AK39 - AL39) / AL39, 0))</f>
        <v>0.12267683917624989</v>
      </c>
      <c r="AN39" s="146">
        <f ca="1">SUMIFS(MAIL_CUST_COUNT_T, CHANNEL_COUNT, $A$2, IS_JJCC, $B$2, CUST_GROUP, $A39, RECENCY_GROUP, $B39, TIMEFRAME, AN$1)</f>
        <v>171961</v>
      </c>
      <c r="AO39" s="147">
        <f ca="1">SUMIFS(MAIL_CUST_COUNT_T, CHANNEL_COUNT, $A$2, IS_JJCC, $B$2, CUST_GROUP, $A39, RECENCY_GROUP, $B39, TIMEFRAME, AO$1)</f>
        <v>165213</v>
      </c>
      <c r="AP39" s="148">
        <f ca="1">IF(AN$9 = 0, 0, IFERROR((AN39 - AO39) / AO39, 0))</f>
        <v>4.0844243491734912E-2</v>
      </c>
      <c r="AQ39" s="146">
        <f ca="1">SUMIFS(MAIL_CUST_COUNT_T, CHANNEL_COUNT, $A$2, IS_JJCC, $B$2, CUST_GROUP, $A39, RECENCY_GROUP, $B39, TIMEFRAME, AQ$1)</f>
        <v>204463</v>
      </c>
      <c r="AR39" s="147">
        <f ca="1">SUMIFS(MAIL_CUST_COUNT_T, CHANNEL_COUNT, $A$2, IS_JJCC, $B$2, CUST_GROUP, $A39, RECENCY_GROUP, $B39, TIMEFRAME, AR$1)</f>
        <v>162557</v>
      </c>
      <c r="AS39" s="148">
        <f ca="1">IF(AQ$9 = 0, 0, IFERROR((AQ39 - AR39) / AR39, 0))</f>
        <v>0.25779265119311995</v>
      </c>
      <c r="AT39" s="146">
        <f ca="1">SUMIFS(MAIL_CUST_COUNT_T, CHANNEL_COUNT, $A$2, IS_JJCC, $B$2, CUST_GROUP, $A39, RECENCY_GROUP, $B39, TIMEFRAME, AT$1)</f>
        <v>147394</v>
      </c>
      <c r="AU39" s="147">
        <f ca="1">SUMIFS(MAIL_CUST_COUNT_T, CHANNEL_COUNT, $A$2, IS_JJCC, $B$2, CUST_GROUP, $A39, RECENCY_GROUP, $B39, TIMEFRAME, AU$1)</f>
        <v>128609</v>
      </c>
      <c r="AV39" s="148">
        <f ca="1">IF(AT$9 = 0, 0, IFERROR((AT39 - AU39) / AU39, 0))</f>
        <v>0.14606287273829982</v>
      </c>
      <c r="AW39" s="146">
        <f ca="1">SUMIFS(MAIL_CUST_COUNT_T, CHANNEL_COUNT, $A$2, IS_JJCC, $B$2, CUST_GROUP, $A39, RECENCY_GROUP, $B39, TIMEFRAME, AW$1)</f>
        <v>136428</v>
      </c>
      <c r="AX39" s="147">
        <f ca="1">SUMIFS(MAIL_CUST_COUNT_T, CHANNEL_COUNT, $A$2, IS_JJCC, $B$2, CUST_GROUP, $A39, RECENCY_GROUP, $B39, TIMEFRAME, AX$1)</f>
        <v>115748</v>
      </c>
      <c r="AY39" s="148">
        <f ca="1">IF(AW$9 = 0, 0, IFERROR((AW39 - AX39) / AX39, 0))</f>
        <v>0.17866399419428414</v>
      </c>
      <c r="AZ39" s="146">
        <f ca="1">SUMIFS(MAIL_CUST_COUNT_T, CHANNEL_COUNT, $A$2, IS_JJCC, $B$2, CUST_GROUP, $A39, RECENCY_GROUP, $B39, TIMEFRAME, AZ$1)</f>
        <v>180851</v>
      </c>
      <c r="BA39" s="147">
        <f ca="1">SUMIFS(MAIL_CUST_COUNT_T, CHANNEL_COUNT, $A$2, IS_JJCC, $B$2, CUST_GROUP, $A39, RECENCY_GROUP, $B39, TIMEFRAME, BA$1)</f>
        <v>160102</v>
      </c>
      <c r="BB39" s="148">
        <f ca="1">IF(AZ$9 = 0, 0, IFERROR((AZ39 - BA39) / BA39, 0))</f>
        <v>0.12959863087281859</v>
      </c>
      <c r="BC39" s="146">
        <f ca="1">SUMIFS(MAIL_CUST_COUNT_T, CHANNEL_COUNT, $A$2, IS_JJCC, $B$2, CUST_GROUP, $A39, RECENCY_GROUP, $B39, TIMEFRAME, BC$1)</f>
        <v>166892</v>
      </c>
      <c r="BD39" s="147">
        <f ca="1">SUMIFS(MAIL_CUST_COUNT_T, CHANNEL_COUNT, $A$2, IS_JJCC, $B$2, CUST_GROUP, $A39, RECENCY_GROUP, $B39, TIMEFRAME, BD$1)</f>
        <v>137892</v>
      </c>
      <c r="BE39" s="148">
        <f ca="1">IF(BC$9 = 0, 0, IFERROR((BC39 - BD39) / BD39, 0))</f>
        <v>0.21030951759347896</v>
      </c>
      <c r="BF39" s="146">
        <f ca="1">SUMIFS(MAIL_CUST_COUNT_T, CHANNEL_COUNT, $A$2, IS_JJCC, $B$2, CUST_GROUP, $A39, RECENCY_GROUP, $B39, TIMEFRAME, BF$1)</f>
        <v>182123</v>
      </c>
      <c r="BG39" s="147">
        <f ca="1">SUMIFS(MAIL_CUST_COUNT_T, CHANNEL_COUNT, $A$2, IS_JJCC, $B$2, CUST_GROUP, $A39, RECENCY_GROUP, $B39, TIMEFRAME, BG$1)</f>
        <v>163374</v>
      </c>
      <c r="BH39" s="148">
        <f ca="1">IF(BF$9 = 0, 0, IFERROR((BF39 - BG39) / BG39, 0))</f>
        <v>0.11476122271597684</v>
      </c>
      <c r="BI39" s="146">
        <f ca="1">SUMIFS(MAIL_CUST_COUNT_T, CHANNEL_COUNT, $A$2, IS_JJCC, $B$2, CUST_GROUP, $A39, RECENCY_GROUP, $B39, TIMEFRAME, BI$1)</f>
        <v>281872</v>
      </c>
      <c r="BJ39" s="147">
        <f ca="1">SUMIFS(MAIL_CUST_COUNT_T, CHANNEL_COUNT, $A$2, IS_JJCC, $B$2, CUST_GROUP, $A39, RECENCY_GROUP, $B39, TIMEFRAME, BJ$1)</f>
        <v>246322</v>
      </c>
      <c r="BK39" s="148">
        <f ca="1">IF(BI$9 = 0, 0, IFERROR((BI39 - BJ39) / BJ39, 0))</f>
        <v>0.14432328415651058</v>
      </c>
      <c r="BL39" s="146">
        <f ca="1">SUMIFS(MAIL_CUST_COUNT_T, CHANNEL_COUNT, $A$2, IS_JJCC, $B$2, CUST_GROUP, $A39, RECENCY_GROUP, $B39, TIMEFRAME, BL$1)</f>
        <v>154086</v>
      </c>
      <c r="BM39" s="147">
        <f ca="1">SUMIFS(MAIL_CUST_COUNT_T, CHANNEL_COUNT, $A$2, IS_JJCC, $B$2, CUST_GROUP, $A39, RECENCY_GROUP, $B39, TIMEFRAME, BM$1)</f>
        <v>134026</v>
      </c>
      <c r="BN39" s="148">
        <f ca="1">IF(BL$9 = 0, 0, IFERROR((BL39 - BM39) / BM39, 0))</f>
        <v>0.14967245161386597</v>
      </c>
      <c r="BO39" s="151" t="str">
        <f t="shared" ref="BO39:BO46" si="184">E39</f>
        <v>Mail</v>
      </c>
      <c r="BP39" s="248" t="str">
        <f>$D39</f>
        <v>† CONTACT</v>
      </c>
    </row>
    <row r="40" spans="1:68" ht="12.75" hidden="1" customHeight="1" x14ac:dyDescent="0.2">
      <c r="A40" s="6" t="str">
        <f t="shared" si="183"/>
        <v>&gt;= 1</v>
      </c>
      <c r="B40" s="3" t="str">
        <f t="shared" si="183"/>
        <v>&gt;= 0</v>
      </c>
      <c r="D40" s="241"/>
      <c r="E40" s="136" t="s">
        <v>89</v>
      </c>
      <c r="F40" s="124">
        <f ca="1">SUMIFS(EMAIL_TOT_CUST_COUNT_T, CHANNEL_COUNT, $A$2, IS_JJCC, $B$2, CUST_GROUP, $A40, RECENCY_GROUP, $B40, TIMEFRAME, F$1)</f>
        <v>863721</v>
      </c>
      <c r="G40" s="110">
        <f ca="1">SUMIFS(EMAIL_TOT_CUST_COUNT_T, CHANNEL_COUNT, $A$2, IS_JJCC, $B$2, CUST_GROUP, $A40, RECENCY_GROUP, $B40, TIMEFRAME, G$1)</f>
        <v>736981</v>
      </c>
      <c r="H40" s="108">
        <f ca="1">IF(F$9 = 0, 0, IFERROR((F40 - G40) / G40, 0))</f>
        <v>0.171971869016976</v>
      </c>
      <c r="I40" s="141"/>
      <c r="J40" s="124">
        <f ca="1">SUMIFS(EMAIL_TOT_CUST_COUNT_T, CHANNEL_COUNT, $A$2, IS_JJCC, $B$2, CUST_GROUP, $A40, RECENCY_GROUP, $B40, TIMEFRAME, J$1)</f>
        <v>998409</v>
      </c>
      <c r="K40" s="110">
        <f ca="1">SUMIFS(EMAIL_TOT_CUST_COUNT_T, CHANNEL_COUNT, $A$2, IS_JJCC, $B$2, CUST_GROUP, $A40, RECENCY_GROUP, $B40, TIMEFRAME, K$1)</f>
        <v>868087</v>
      </c>
      <c r="L40" s="108">
        <f ca="1">IF(J$9 = 0, 0, IFERROR((J40 - K40) / K40, 0))</f>
        <v>0.15012550585367596</v>
      </c>
      <c r="M40" s="141"/>
      <c r="N40" s="124">
        <f ca="1">SUMIFS(EMAIL_TOT_CUST_COUNT_T, CHANNEL_COUNT, $A$2, IS_JJCC, $B$2, CUST_GROUP, $A40, RECENCY_GROUP, $B40, TIMEFRAME, N$1)</f>
        <v>998409</v>
      </c>
      <c r="O40" s="110">
        <f ca="1">SUMIFS(EMAIL_TOT_CUST_COUNT_T, CHANNEL_COUNT, $A$2, IS_JJCC, $B$2, CUST_GROUP, $A40, RECENCY_GROUP, $B40, TIMEFRAME, O$1)</f>
        <v>868087</v>
      </c>
      <c r="P40" s="108">
        <f ca="1">IF(N$9 = 0, 0, IFERROR((N40 - O40) / O40, 0))</f>
        <v>0.15012550585367596</v>
      </c>
      <c r="Q40" s="141"/>
      <c r="R40" s="124">
        <f ca="1">SUMIFS(EMAIL_TOT_CUST_COUNT_T, CHANNEL_COUNT, $A$2, IS_JJCC, $B$2, CUST_GROUP, $A40, RECENCY_GROUP, $B40, TIMEFRAME, R$1)</f>
        <v>338270</v>
      </c>
      <c r="S40" s="110">
        <f ca="1">SUMIFS(EMAIL_TOT_CUST_COUNT_T, CHANNEL_COUNT, $A$2, IS_JJCC, $B$2, CUST_GROUP, $A40, RECENCY_GROUP, $B40, TIMEFRAME, S$1)</f>
        <v>286655</v>
      </c>
      <c r="T40" s="108">
        <f ca="1">IF(R$9 = 0, 0, IFERROR((R40 - S40) / S40, 0))</f>
        <v>0.18005965359055309</v>
      </c>
      <c r="U40" s="124">
        <f ca="1">SUMIFS(EMAIL_TOT_CUST_COUNT_T, CHANNEL_COUNT, $A$2, IS_JJCC, $B$2, CUST_GROUP, $A40, RECENCY_GROUP, $B40, TIMEFRAME, U$1)</f>
        <v>398516</v>
      </c>
      <c r="V40" s="110">
        <f ca="1">SUMIFS(EMAIL_TOT_CUST_COUNT_T, CHANNEL_COUNT, $A$2, IS_JJCC, $B$2, CUST_GROUP, $A40, RECENCY_GROUP, $B40, TIMEFRAME, V$1)</f>
        <v>337229</v>
      </c>
      <c r="W40" s="108">
        <f ca="1">IF(U$9 = 0, 0, IFERROR((U40 - V40) / V40, 0))</f>
        <v>0.18173703922260542</v>
      </c>
      <c r="X40" s="124">
        <f ca="1">SUMIFS(EMAIL_TOT_CUST_COUNT_T, CHANNEL_COUNT, $A$2, IS_JJCC, $B$2, CUST_GROUP, $A40, RECENCY_GROUP, $B40, TIMEFRAME, X$1)</f>
        <v>374650</v>
      </c>
      <c r="Y40" s="110">
        <f ca="1">SUMIFS(EMAIL_TOT_CUST_COUNT_T, CHANNEL_COUNT, $A$2, IS_JJCC, $B$2, CUST_GROUP, $A40, RECENCY_GROUP, $B40, TIMEFRAME, Y$1)</f>
        <v>316578</v>
      </c>
      <c r="Z40" s="108">
        <f ca="1">IF(X$9 = 0, 0, IFERROR((X40 - Y40) / Y40, 0))</f>
        <v>0.18343662541301037</v>
      </c>
      <c r="AA40" s="124">
        <f ca="1">SUMIFS(EMAIL_TOT_CUST_COUNT_T, CHANNEL_COUNT, $A$2, IS_JJCC, $B$2, CUST_GROUP, $A40, RECENCY_GROUP, $B40, TIMEFRAME, AA$1)</f>
        <v>475974</v>
      </c>
      <c r="AB40" s="110">
        <f ca="1">SUMIFS(EMAIL_TOT_CUST_COUNT_T, CHANNEL_COUNT, $A$2, IS_JJCC, $B$2, CUST_GROUP, $A40, RECENCY_GROUP, $B40, TIMEFRAME, AB$1)</f>
        <v>414370</v>
      </c>
      <c r="AC40" s="108">
        <f ca="1">IF(AA$9 = 0, 0, IFERROR((AA40 - AB40) / AB40, 0))</f>
        <v>0.14866906388010714</v>
      </c>
      <c r="AD40" s="141"/>
      <c r="AE40" s="124">
        <f ca="1">SUMIFS(EMAIL_TOT_CUST_COUNT_T, CHANNEL_COUNT, $A$2, IS_JJCC, $B$2, CUST_GROUP, $A40, RECENCY_GROUP, $B40, TIMEFRAME, AE$1)</f>
        <v>110079</v>
      </c>
      <c r="AF40" s="110">
        <f ca="1">SUMIFS(EMAIL_TOT_CUST_COUNT_T, CHANNEL_COUNT, $A$2, IS_JJCC, $B$2, CUST_GROUP, $A40, RECENCY_GROUP, $B40, TIMEFRAME, AF$1)</f>
        <v>89133</v>
      </c>
      <c r="AG40" s="108">
        <f ca="1">IF(AE$9 = 0, 0, IFERROR((AE40 - AF40) / AF40, 0))</f>
        <v>0.23499713910672815</v>
      </c>
      <c r="AH40" s="124">
        <f ca="1">SUMIFS(EMAIL_TOT_CUST_COUNT_T, CHANNEL_COUNT, $A$2, IS_JJCC, $B$2, CUST_GROUP, $A40, RECENCY_GROUP, $B40, TIMEFRAME, AH$1)</f>
        <v>154268</v>
      </c>
      <c r="AI40" s="110">
        <f ca="1">SUMIFS(EMAIL_TOT_CUST_COUNT_T, CHANNEL_COUNT, $A$2, IS_JJCC, $B$2, CUST_GROUP, $A40, RECENCY_GROUP, $B40, TIMEFRAME, AI$1)</f>
        <v>133587</v>
      </c>
      <c r="AJ40" s="108">
        <f ca="1">IF(AH$9 = 0, 0, IFERROR((AH40 - AI40) / AI40, 0))</f>
        <v>0.15481296832775646</v>
      </c>
      <c r="AK40" s="124">
        <f ca="1">SUMIFS(EMAIL_TOT_CUST_COUNT_T, CHANNEL_COUNT, $A$2, IS_JJCC, $B$2, CUST_GROUP, $A40, RECENCY_GROUP, $B40, TIMEFRAME, AK$1)</f>
        <v>154696</v>
      </c>
      <c r="AL40" s="110">
        <f ca="1">SUMIFS(EMAIL_TOT_CUST_COUNT_T, CHANNEL_COUNT, $A$2, IS_JJCC, $B$2, CUST_GROUP, $A40, RECENCY_GROUP, $B40, TIMEFRAME, AL$1)</f>
        <v>132467</v>
      </c>
      <c r="AM40" s="108">
        <f ca="1">IF(AK$9 = 0, 0, IFERROR((AK40 - AL40) / AL40, 0))</f>
        <v>0.16780783138442026</v>
      </c>
      <c r="AN40" s="124">
        <f ca="1">SUMIFS(EMAIL_TOT_CUST_COUNT_T, CHANNEL_COUNT, $A$2, IS_JJCC, $B$2, CUST_GROUP, $A40, RECENCY_GROUP, $B40, TIMEFRAME, AN$1)</f>
        <v>163729</v>
      </c>
      <c r="AO40" s="110">
        <f ca="1">SUMIFS(EMAIL_TOT_CUST_COUNT_T, CHANNEL_COUNT, $A$2, IS_JJCC, $B$2, CUST_GROUP, $A40, RECENCY_GROUP, $B40, TIMEFRAME, AO$1)</f>
        <v>152393</v>
      </c>
      <c r="AP40" s="108">
        <f ca="1">IF(AN$9 = 0, 0, IFERROR((AN40 - AO40) / AO40, 0))</f>
        <v>7.43866188079505E-2</v>
      </c>
      <c r="AQ40" s="124">
        <f ca="1">SUMIFS(EMAIL_TOT_CUST_COUNT_T, CHANNEL_COUNT, $A$2, IS_JJCC, $B$2, CUST_GROUP, $A40, RECENCY_GROUP, $B40, TIMEFRAME, AQ$1)</f>
        <v>195766</v>
      </c>
      <c r="AR40" s="110">
        <f ca="1">SUMIFS(EMAIL_TOT_CUST_COUNT_T, CHANNEL_COUNT, $A$2, IS_JJCC, $B$2, CUST_GROUP, $A40, RECENCY_GROUP, $B40, TIMEFRAME, AR$1)</f>
        <v>150059</v>
      </c>
      <c r="AS40" s="108">
        <f ca="1">IF(AQ$9 = 0, 0, IFERROR((AQ40 - AR40) / AR40, 0))</f>
        <v>0.30459352654622512</v>
      </c>
      <c r="AT40" s="124">
        <f ca="1">SUMIFS(EMAIL_TOT_CUST_COUNT_T, CHANNEL_COUNT, $A$2, IS_JJCC, $B$2, CUST_GROUP, $A40, RECENCY_GROUP, $B40, TIMEFRAME, AT$1)</f>
        <v>142610</v>
      </c>
      <c r="AU40" s="110">
        <f ca="1">SUMIFS(EMAIL_TOT_CUST_COUNT_T, CHANNEL_COUNT, $A$2, IS_JJCC, $B$2, CUST_GROUP, $A40, RECENCY_GROUP, $B40, TIMEFRAME, AU$1)</f>
        <v>120748</v>
      </c>
      <c r="AV40" s="108">
        <f ca="1">IF(AT$9 = 0, 0, IFERROR((AT40 - AU40) / AU40, 0))</f>
        <v>0.18105475867095108</v>
      </c>
      <c r="AW40" s="124">
        <f ca="1">SUMIFS(EMAIL_TOT_CUST_COUNT_T, CHANNEL_COUNT, $A$2, IS_JJCC, $B$2, CUST_GROUP, $A40, RECENCY_GROUP, $B40, TIMEFRAME, AW$1)</f>
        <v>132604</v>
      </c>
      <c r="AX40" s="110">
        <f ca="1">SUMIFS(EMAIL_TOT_CUST_COUNT_T, CHANNEL_COUNT, $A$2, IS_JJCC, $B$2, CUST_GROUP, $A40, RECENCY_GROUP, $B40, TIMEFRAME, AX$1)</f>
        <v>110660</v>
      </c>
      <c r="AY40" s="108">
        <f ca="1">IF(AW$9 = 0, 0, IFERROR((AW40 - AX40) / AX40, 0))</f>
        <v>0.19830110247605279</v>
      </c>
      <c r="AZ40" s="124">
        <f ca="1">SUMIFS(EMAIL_TOT_CUST_COUNT_T, CHANNEL_COUNT, $A$2, IS_JJCC, $B$2, CUST_GROUP, $A40, RECENCY_GROUP, $B40, TIMEFRAME, AZ$1)</f>
        <v>174661</v>
      </c>
      <c r="BA40" s="110">
        <f ca="1">SUMIFS(EMAIL_TOT_CUST_COUNT_T, CHANNEL_COUNT, $A$2, IS_JJCC, $B$2, CUST_GROUP, $A40, RECENCY_GROUP, $B40, TIMEFRAME, BA$1)</f>
        <v>150982</v>
      </c>
      <c r="BB40" s="108">
        <f ca="1">IF(AZ$9 = 0, 0, IFERROR((AZ40 - BA40) / BA40, 0))</f>
        <v>0.15683326489250374</v>
      </c>
      <c r="BC40" s="124">
        <f ca="1">SUMIFS(EMAIL_TOT_CUST_COUNT_T, CHANNEL_COUNT, $A$2, IS_JJCC, $B$2, CUST_GROUP, $A40, RECENCY_GROUP, $B40, TIMEFRAME, BC$1)</f>
        <v>162336</v>
      </c>
      <c r="BD40" s="110">
        <f ca="1">SUMIFS(EMAIL_TOT_CUST_COUNT_T, CHANNEL_COUNT, $A$2, IS_JJCC, $B$2, CUST_GROUP, $A40, RECENCY_GROUP, $B40, TIMEFRAME, BD$1)</f>
        <v>130970</v>
      </c>
      <c r="BE40" s="108">
        <f ca="1">IF(BC$9 = 0, 0, IFERROR((BC40 - BD40) / BD40, 0))</f>
        <v>0.23948995953271743</v>
      </c>
      <c r="BF40" s="124">
        <f ca="1">SUMIFS(EMAIL_TOT_CUST_COUNT_T, CHANNEL_COUNT, $A$2, IS_JJCC, $B$2, CUST_GROUP, $A40, RECENCY_GROUP, $B40, TIMEFRAME, BF$1)</f>
        <v>177427</v>
      </c>
      <c r="BG40" s="110">
        <f ca="1">SUMIFS(EMAIL_TOT_CUST_COUNT_T, CHANNEL_COUNT, $A$2, IS_JJCC, $B$2, CUST_GROUP, $A40, RECENCY_GROUP, $B40, TIMEFRAME, BG$1)</f>
        <v>156664</v>
      </c>
      <c r="BH40" s="108">
        <f ca="1">IF(BF$9 = 0, 0, IFERROR((BF40 - BG40) / BG40, 0))</f>
        <v>0.13253204309860595</v>
      </c>
      <c r="BI40" s="124">
        <f ca="1">SUMIFS(EMAIL_TOT_CUST_COUNT_T, CHANNEL_COUNT, $A$2, IS_JJCC, $B$2, CUST_GROUP, $A40, RECENCY_GROUP, $B40, TIMEFRAME, BI$1)</f>
        <v>270503</v>
      </c>
      <c r="BJ40" s="110">
        <f ca="1">SUMIFS(EMAIL_TOT_CUST_COUNT_T, CHANNEL_COUNT, $A$2, IS_JJCC, $B$2, CUST_GROUP, $A40, RECENCY_GROUP, $B40, TIMEFRAME, BJ$1)</f>
        <v>231323</v>
      </c>
      <c r="BK40" s="108">
        <f ca="1">IF(BI$9 = 0, 0, IFERROR((BI40 - BJ40) / BJ40, 0))</f>
        <v>0.16937355991405956</v>
      </c>
      <c r="BL40" s="124">
        <f ca="1">SUMIFS(EMAIL_TOT_CUST_COUNT_T, CHANNEL_COUNT, $A$2, IS_JJCC, $B$2, CUST_GROUP, $A40, RECENCY_GROUP, $B40, TIMEFRAME, BL$1)</f>
        <v>150935</v>
      </c>
      <c r="BM40" s="110">
        <f ca="1">SUMIFS(EMAIL_TOT_CUST_COUNT_T, CHANNEL_COUNT, $A$2, IS_JJCC, $B$2, CUST_GROUP, $A40, RECENCY_GROUP, $B40, TIMEFRAME, BM$1)</f>
        <v>129341</v>
      </c>
      <c r="BN40" s="108">
        <f ca="1">IF(BL$9 = 0, 0, IFERROR((BL40 - BM40) / BM40, 0))</f>
        <v>0.16695402076681021</v>
      </c>
      <c r="BO40" s="152" t="str">
        <f t="shared" si="184"/>
        <v>Email</v>
      </c>
      <c r="BP40" s="249"/>
    </row>
    <row r="41" spans="1:68" ht="12.75" hidden="1" customHeight="1" x14ac:dyDescent="0.2">
      <c r="A41" s="6" t="str">
        <f t="shared" si="183"/>
        <v>&gt;= 1</v>
      </c>
      <c r="B41" s="3" t="str">
        <f t="shared" si="183"/>
        <v>&gt;= 0</v>
      </c>
      <c r="D41" s="241"/>
      <c r="E41" s="83" t="s">
        <v>90</v>
      </c>
      <c r="F41" s="32">
        <f ca="1">SUMIFS(EMAIL_CUST_COUNT_T, CHANNEL_COUNT, $A$2, IS_JJCC, $B$2, CUST_GROUP, $A41, RECENCY_GROUP, $B41, TIMEFRAME, F$1)</f>
        <v>470504</v>
      </c>
      <c r="G41" s="17">
        <f ca="1">SUMIFS(EMAIL_CUST_COUNT_T, CHANNEL_COUNT, $A$2, IS_JJCC, $B$2, CUST_GROUP, $A41, RECENCY_GROUP, $B41, TIMEFRAME, G$1)</f>
        <v>392062</v>
      </c>
      <c r="H41" s="13">
        <f ca="1">IF(F$9 = 0, 0, IFERROR((F41 - G41) / G41, 0))</f>
        <v>0.20007549826302984</v>
      </c>
      <c r="I41" s="141"/>
      <c r="J41" s="32">
        <f ca="1">SUMIFS(EMAIL_CUST_COUNT_T, CHANNEL_COUNT, $A$2, IS_JJCC, $B$2, CUST_GROUP, $A41, RECENCY_GROUP, $B41, TIMEFRAME, J$1)</f>
        <v>555662</v>
      </c>
      <c r="K41" s="17">
        <f ca="1">SUMIFS(EMAIL_CUST_COUNT_T, CHANNEL_COUNT, $A$2, IS_JJCC, $B$2, CUST_GROUP, $A41, RECENCY_GROUP, $B41, TIMEFRAME, K$1)</f>
        <v>480126</v>
      </c>
      <c r="L41" s="13">
        <f ca="1">IF(J$9 = 0, 0, IFERROR((J41 - K41) / K41, 0))</f>
        <v>0.15732536875736786</v>
      </c>
      <c r="M41" s="141"/>
      <c r="N41" s="32">
        <f ca="1">SUMIFS(EMAIL_CUST_COUNT_T, CHANNEL_COUNT, $A$2, IS_JJCC, $B$2, CUST_GROUP, $A41, RECENCY_GROUP, $B41, TIMEFRAME, N$1)</f>
        <v>555662</v>
      </c>
      <c r="O41" s="17">
        <f ca="1">SUMIFS(EMAIL_CUST_COUNT_T, CHANNEL_COUNT, $A$2, IS_JJCC, $B$2, CUST_GROUP, $A41, RECENCY_GROUP, $B41, TIMEFRAME, O$1)</f>
        <v>480126</v>
      </c>
      <c r="P41" s="13">
        <f ca="1">IF(N$9 = 0, 0, IFERROR((N41 - O41) / O41, 0))</f>
        <v>0.15732536875736786</v>
      </c>
      <c r="Q41" s="141"/>
      <c r="R41" s="32">
        <f ca="1">SUMIFS(EMAIL_CUST_COUNT_T, CHANNEL_COUNT, $A$2, IS_JJCC, $B$2, CUST_GROUP, $A41, RECENCY_GROUP, $B41, TIMEFRAME, R$1)</f>
        <v>211742</v>
      </c>
      <c r="S41" s="17">
        <f ca="1">SUMIFS(EMAIL_CUST_COUNT_T, CHANNEL_COUNT, $A$2, IS_JJCC, $B$2, CUST_GROUP, $A41, RECENCY_GROUP, $B41, TIMEFRAME, S$1)</f>
        <v>173815</v>
      </c>
      <c r="T41" s="13">
        <f ca="1">IF(R$9 = 0, 0, IFERROR((R41 - S41) / S41, 0))</f>
        <v>0.21820326208900268</v>
      </c>
      <c r="U41" s="32">
        <f ca="1">SUMIFS(EMAIL_CUST_COUNT_T, CHANNEL_COUNT, $A$2, IS_JJCC, $B$2, CUST_GROUP, $A41, RECENCY_GROUP, $B41, TIMEFRAME, U$1)</f>
        <v>246801</v>
      </c>
      <c r="V41" s="17">
        <f ca="1">SUMIFS(EMAIL_CUST_COUNT_T, CHANNEL_COUNT, $A$2, IS_JJCC, $B$2, CUST_GROUP, $A41, RECENCY_GROUP, $B41, TIMEFRAME, V$1)</f>
        <v>205160</v>
      </c>
      <c r="W41" s="13">
        <f ca="1">IF(U$9 = 0, 0, IFERROR((U41 - V41) / V41, 0))</f>
        <v>0.20296841489569117</v>
      </c>
      <c r="X41" s="32">
        <f ca="1">SUMIFS(EMAIL_CUST_COUNT_T, CHANNEL_COUNT, $A$2, IS_JJCC, $B$2, CUST_GROUP, $A41, RECENCY_GROUP, $B41, TIMEFRAME, X$1)</f>
        <v>236170</v>
      </c>
      <c r="Y41" s="17">
        <f ca="1">SUMIFS(EMAIL_CUST_COUNT_T, CHANNEL_COUNT, $A$2, IS_JJCC, $B$2, CUST_GROUP, $A41, RECENCY_GROUP, $B41, TIMEFRAME, Y$1)</f>
        <v>196498</v>
      </c>
      <c r="Z41" s="13">
        <f ca="1">IF(X$9 = 0, 0, IFERROR((X41 - Y41) / Y41, 0))</f>
        <v>0.20189518468381357</v>
      </c>
      <c r="AA41" s="32">
        <f ca="1">SUMIFS(EMAIL_CUST_COUNT_T, CHANNEL_COUNT, $A$2, IS_JJCC, $B$2, CUST_GROUP, $A41, RECENCY_GROUP, $B41, TIMEFRAME, AA$1)</f>
        <v>297902</v>
      </c>
      <c r="AB41" s="17">
        <f ca="1">SUMIFS(EMAIL_CUST_COUNT_T, CHANNEL_COUNT, $A$2, IS_JJCC, $B$2, CUST_GROUP, $A41, RECENCY_GROUP, $B41, TIMEFRAME, AB$1)</f>
        <v>259394</v>
      </c>
      <c r="AC41" s="13">
        <f ca="1">IF(AA$9 = 0, 0, IFERROR((AA41 - AB41) / AB41, 0))</f>
        <v>0.14845370363231222</v>
      </c>
      <c r="AD41" s="141"/>
      <c r="AE41" s="32">
        <f ca="1">SUMIFS(EMAIL_CUST_COUNT_T, CHANNEL_COUNT, $A$2, IS_JJCC, $B$2, CUST_GROUP, $A41, RECENCY_GROUP, $B41, TIMEFRAME, AE$1)</f>
        <v>74216</v>
      </c>
      <c r="AF41" s="17">
        <f ca="1">SUMIFS(EMAIL_CUST_COUNT_T, CHANNEL_COUNT, $A$2, IS_JJCC, $B$2, CUST_GROUP, $A41, RECENCY_GROUP, $B41, TIMEFRAME, AF$1)</f>
        <v>57664</v>
      </c>
      <c r="AG41" s="13">
        <f ca="1">IF(AE$9 = 0, 0, IFERROR((AE41 - AF41) / AF41, 0))</f>
        <v>0.28704217536071031</v>
      </c>
      <c r="AH41" s="32">
        <f ca="1">SUMIFS(EMAIL_CUST_COUNT_T, CHANNEL_COUNT, $A$2, IS_JJCC, $B$2, CUST_GROUP, $A41, RECENCY_GROUP, $B41, TIMEFRAME, AH$1)</f>
        <v>99935</v>
      </c>
      <c r="AI41" s="17">
        <f ca="1">SUMIFS(EMAIL_CUST_COUNT_T, CHANNEL_COUNT, $A$2, IS_JJCC, $B$2, CUST_GROUP, $A41, RECENCY_GROUP, $B41, TIMEFRAME, AI$1)</f>
        <v>82274</v>
      </c>
      <c r="AJ41" s="13">
        <f ca="1">IF(AH$9 = 0, 0, IFERROR((AH41 - AI41) / AI41, 0))</f>
        <v>0.21466076767873205</v>
      </c>
      <c r="AK41" s="32">
        <f ca="1">SUMIFS(EMAIL_CUST_COUNT_T, CHANNEL_COUNT, $A$2, IS_JJCC, $B$2, CUST_GROUP, $A41, RECENCY_GROUP, $B41, TIMEFRAME, AK$1)</f>
        <v>100392</v>
      </c>
      <c r="AL41" s="17">
        <f ca="1">SUMIFS(EMAIL_CUST_COUNT_T, CHANNEL_COUNT, $A$2, IS_JJCC, $B$2, CUST_GROUP, $A41, RECENCY_GROUP, $B41, TIMEFRAME, AL$1)</f>
        <v>83680</v>
      </c>
      <c r="AM41" s="13">
        <f ca="1">IF(AK$9 = 0, 0, IFERROR((AK41 - AL41) / AL41, 0))</f>
        <v>0.1997131931166348</v>
      </c>
      <c r="AN41" s="32">
        <f ca="1">SUMIFS(EMAIL_CUST_COUNT_T, CHANNEL_COUNT, $A$2, IS_JJCC, $B$2, CUST_GROUP, $A41, RECENCY_GROUP, $B41, TIMEFRAME, AN$1)</f>
        <v>106587</v>
      </c>
      <c r="AO41" s="17">
        <f ca="1">SUMIFS(EMAIL_CUST_COUNT_T, CHANNEL_COUNT, $A$2, IS_JJCC, $B$2, CUST_GROUP, $A41, RECENCY_GROUP, $B41, TIMEFRAME, AO$1)</f>
        <v>96751</v>
      </c>
      <c r="AP41" s="13">
        <f ca="1">IF(AN$9 = 0, 0, IFERROR((AN41 - AO41) / AO41, 0))</f>
        <v>0.10166303190664695</v>
      </c>
      <c r="AQ41" s="32">
        <f ca="1">SUMIFS(EMAIL_CUST_COUNT_T, CHANNEL_COUNT, $A$2, IS_JJCC, $B$2, CUST_GROUP, $A41, RECENCY_GROUP, $B41, TIMEFRAME, AQ$1)</f>
        <v>126921</v>
      </c>
      <c r="AR41" s="17">
        <f ca="1">SUMIFS(EMAIL_CUST_COUNT_T, CHANNEL_COUNT, $A$2, IS_JJCC, $B$2, CUST_GROUP, $A41, RECENCY_GROUP, $B41, TIMEFRAME, AR$1)</f>
        <v>94613</v>
      </c>
      <c r="AS41" s="13">
        <f ca="1">IF(AQ$9 = 0, 0, IFERROR((AQ41 - AR41) / AR41, 0))</f>
        <v>0.34147527295403379</v>
      </c>
      <c r="AT41" s="32">
        <f ca="1">SUMIFS(EMAIL_CUST_COUNT_T, CHANNEL_COUNT, $A$2, IS_JJCC, $B$2, CUST_GROUP, $A41, RECENCY_GROUP, $B41, TIMEFRAME, AT$1)</f>
        <v>94488</v>
      </c>
      <c r="AU41" s="17">
        <f ca="1">SUMIFS(EMAIL_CUST_COUNT_T, CHANNEL_COUNT, $A$2, IS_JJCC, $B$2, CUST_GROUP, $A41, RECENCY_GROUP, $B41, TIMEFRAME, AU$1)</f>
        <v>79326</v>
      </c>
      <c r="AV41" s="13">
        <f ca="1">IF(AT$9 = 0, 0, IFERROR((AT41 - AU41) / AU41, 0))</f>
        <v>0.19113531502912035</v>
      </c>
      <c r="AW41" s="32">
        <f ca="1">SUMIFS(EMAIL_CUST_COUNT_T, CHANNEL_COUNT, $A$2, IS_JJCC, $B$2, CUST_GROUP, $A41, RECENCY_GROUP, $B41, TIMEFRAME, AW$1)</f>
        <v>88781</v>
      </c>
      <c r="AX41" s="17">
        <f ca="1">SUMIFS(EMAIL_CUST_COUNT_T, CHANNEL_COUNT, $A$2, IS_JJCC, $B$2, CUST_GROUP, $A41, RECENCY_GROUP, $B41, TIMEFRAME, AX$1)</f>
        <v>73094</v>
      </c>
      <c r="AY41" s="13">
        <f ca="1">IF(AW$9 = 0, 0, IFERROR((AW41 - AX41) / AX41, 0))</f>
        <v>0.21461405860946178</v>
      </c>
      <c r="AZ41" s="32">
        <f ca="1">SUMIFS(EMAIL_CUST_COUNT_T, CHANNEL_COUNT, $A$2, IS_JJCC, $B$2, CUST_GROUP, $A41, RECENCY_GROUP, $B41, TIMEFRAME, AZ$1)</f>
        <v>113292</v>
      </c>
      <c r="BA41" s="17">
        <f ca="1">SUMIFS(EMAIL_CUST_COUNT_T, CHANNEL_COUNT, $A$2, IS_JJCC, $B$2, CUST_GROUP, $A41, RECENCY_GROUP, $B41, TIMEFRAME, BA$1)</f>
        <v>96712</v>
      </c>
      <c r="BB41" s="13">
        <f ca="1">IF(AZ$9 = 0, 0, IFERROR((AZ41 - BA41) / BA41, 0))</f>
        <v>0.1714368434113657</v>
      </c>
      <c r="BC41" s="32">
        <f ca="1">SUMIFS(EMAIL_CUST_COUNT_T, CHANNEL_COUNT, $A$2, IS_JJCC, $B$2, CUST_GROUP, $A41, RECENCY_GROUP, $B41, TIMEFRAME, BC$1)</f>
        <v>107748</v>
      </c>
      <c r="BD41" s="17">
        <f ca="1">SUMIFS(EMAIL_CUST_COUNT_T, CHANNEL_COUNT, $A$2, IS_JJCC, $B$2, CUST_GROUP, $A41, RECENCY_GROUP, $B41, TIMEFRAME, BD$1)</f>
        <v>84573</v>
      </c>
      <c r="BE41" s="13">
        <f ca="1">IF(BC$9 = 0, 0, IFERROR((BC41 - BD41) / BD41, 0))</f>
        <v>0.27402362456103013</v>
      </c>
      <c r="BF41" s="32">
        <f ca="1">SUMIFS(EMAIL_CUST_COUNT_T, CHANNEL_COUNT, $A$2, IS_JJCC, $B$2, CUST_GROUP, $A41, RECENCY_GROUP, $B41, TIMEFRAME, BF$1)</f>
        <v>117800</v>
      </c>
      <c r="BG41" s="17">
        <f ca="1">SUMIFS(EMAIL_CUST_COUNT_T, CHANNEL_COUNT, $A$2, IS_JJCC, $B$2, CUST_GROUP, $A41, RECENCY_GROUP, $B41, TIMEFRAME, BG$1)</f>
        <v>105716</v>
      </c>
      <c r="BH41" s="13">
        <f ca="1">IF(BF$9 = 0, 0, IFERROR((BF41 - BG41) / BG41, 0))</f>
        <v>0.11430625449317038</v>
      </c>
      <c r="BI41" s="32">
        <f ca="1">SUMIFS(EMAIL_CUST_COUNT_T, CHANNEL_COUNT, $A$2, IS_JJCC, $B$2, CUST_GROUP, $A41, RECENCY_GROUP, $B41, TIMEFRAME, BI$1)</f>
        <v>179673</v>
      </c>
      <c r="BJ41" s="17">
        <f ca="1">SUMIFS(EMAIL_CUST_COUNT_T, CHANNEL_COUNT, $A$2, IS_JJCC, $B$2, CUST_GROUP, $A41, RECENCY_GROUP, $B41, TIMEFRAME, BJ$1)</f>
        <v>152740</v>
      </c>
      <c r="BK41" s="13">
        <f ca="1">IF(BI$9 = 0, 0, IFERROR((BI41 - BJ41) / BJ41, 0))</f>
        <v>0.17633232944873642</v>
      </c>
      <c r="BL41" s="32">
        <f ca="1">SUMIFS(EMAIL_CUST_COUNT_T, CHANNEL_COUNT, $A$2, IS_JJCC, $B$2, CUST_GROUP, $A41, RECENCY_GROUP, $B41, TIMEFRAME, BL$1)</f>
        <v>102828</v>
      </c>
      <c r="BM41" s="17">
        <f ca="1">SUMIFS(EMAIL_CUST_COUNT_T, CHANNEL_COUNT, $A$2, IS_JJCC, $B$2, CUST_GROUP, $A41, RECENCY_GROUP, $B41, TIMEFRAME, BM$1)</f>
        <v>87381</v>
      </c>
      <c r="BN41" s="13">
        <f ca="1">IF(BL$9 = 0, 0, IFERROR((BL41 - BM41) / BM41, 0))</f>
        <v>0.17677756033920417</v>
      </c>
      <c r="BO41" s="153" t="str">
        <f t="shared" si="184"/>
        <v>Promotable</v>
      </c>
      <c r="BP41" s="249"/>
    </row>
    <row r="42" spans="1:68" ht="12.75" hidden="1" customHeight="1" x14ac:dyDescent="0.2">
      <c r="A42" s="6" t="str">
        <f t="shared" si="183"/>
        <v>&gt;= 1</v>
      </c>
      <c r="B42" s="3" t="str">
        <f t="shared" si="183"/>
        <v>&gt;= 0</v>
      </c>
      <c r="D42" s="241"/>
      <c r="E42" s="77" t="s">
        <v>91</v>
      </c>
      <c r="F42" s="47">
        <f ca="1">SUMIFS(CALL_CUST_COUNT_T, CHANNEL_COUNT, $A$2, IS_JJCC, $B$2, CUST_GROUP, $A42, RECENCY_GROUP, $B42, TIMEFRAME, F$1)</f>
        <v>764430</v>
      </c>
      <c r="G42" s="45">
        <f ca="1">SUMIFS(CALL_CUST_COUNT_T, CHANNEL_COUNT, $A$2, IS_JJCC, $B$2, CUST_GROUP, $A42, RECENCY_GROUP, $B42, TIMEFRAME, G$1)</f>
        <v>675886</v>
      </c>
      <c r="H42" s="48">
        <f ca="1">IF(F$9 = 0, 0, IFERROR((F42 - G42) / G42, 0))</f>
        <v>0.13100434096874325</v>
      </c>
      <c r="I42" s="141"/>
      <c r="J42" s="47">
        <f ca="1">SUMIFS(CALL_CUST_COUNT_T, CHANNEL_COUNT, $A$2, IS_JJCC, $B$2, CUST_GROUP, $A42, RECENCY_GROUP, $B42, TIMEFRAME, J$1)</f>
        <v>839634</v>
      </c>
      <c r="K42" s="45">
        <f ca="1">SUMIFS(CALL_CUST_COUNT_T, CHANNEL_COUNT, $A$2, IS_JJCC, $B$2, CUST_GROUP, $A42, RECENCY_GROUP, $B42, TIMEFRAME, K$1)</f>
        <v>767533</v>
      </c>
      <c r="L42" s="48">
        <f ca="1">IF(J$9 = 0, 0, IFERROR((J42 - K42) / K42, 0))</f>
        <v>9.3938631954586974E-2</v>
      </c>
      <c r="M42" s="141"/>
      <c r="N42" s="47">
        <f ca="1">SUMIFS(CALL_CUST_COUNT_T, CHANNEL_COUNT, $A$2, IS_JJCC, $B$2, CUST_GROUP, $A42, RECENCY_GROUP, $B42, TIMEFRAME, N$1)</f>
        <v>839634</v>
      </c>
      <c r="O42" s="45">
        <f ca="1">SUMIFS(CALL_CUST_COUNT_T, CHANNEL_COUNT, $A$2, IS_JJCC, $B$2, CUST_GROUP, $A42, RECENCY_GROUP, $B42, TIMEFRAME, O$1)</f>
        <v>767533</v>
      </c>
      <c r="P42" s="48">
        <f ca="1">IF(N$9 = 0, 0, IFERROR((N42 - O42) / O42, 0))</f>
        <v>9.3938631954586974E-2</v>
      </c>
      <c r="Q42" s="141"/>
      <c r="R42" s="47">
        <f ca="1">SUMIFS(CALL_CUST_COUNT_T, CHANNEL_COUNT, $A$2, IS_JJCC, $B$2, CUST_GROUP, $A42, RECENCY_GROUP, $B42, TIMEFRAME, R$1)</f>
        <v>298830</v>
      </c>
      <c r="S42" s="45">
        <f ca="1">SUMIFS(CALL_CUST_COUNT_T, CHANNEL_COUNT, $A$2, IS_JJCC, $B$2, CUST_GROUP, $A42, RECENCY_GROUP, $B42, TIMEFRAME, S$1)</f>
        <v>262952</v>
      </c>
      <c r="T42" s="48">
        <f ca="1">IF(R$9 = 0, 0, IFERROR((R42 - S42) / S42, 0))</f>
        <v>0.13644315312300342</v>
      </c>
      <c r="U42" s="47">
        <f ca="1">SUMIFS(CALL_CUST_COUNT_T, CHANNEL_COUNT, $A$2, IS_JJCC, $B$2, CUST_GROUP, $A42, RECENCY_GROUP, $B42, TIMEFRAME, U$1)</f>
        <v>347122</v>
      </c>
      <c r="V42" s="45">
        <f ca="1">SUMIFS(CALL_CUST_COUNT_T, CHANNEL_COUNT, $A$2, IS_JJCC, $B$2, CUST_GROUP, $A42, RECENCY_GROUP, $B42, TIMEFRAME, V$1)</f>
        <v>306930</v>
      </c>
      <c r="W42" s="48">
        <f ca="1">IF(U$9 = 0, 0, IFERROR((U42 - V42) / V42, 0))</f>
        <v>0.13094842472224938</v>
      </c>
      <c r="X42" s="47">
        <f ca="1">SUMIFS(CALL_CUST_COUNT_T, CHANNEL_COUNT, $A$2, IS_JJCC, $B$2, CUST_GROUP, $A42, RECENCY_GROUP, $B42, TIMEFRAME, X$1)</f>
        <v>324222</v>
      </c>
      <c r="Y42" s="45">
        <f ca="1">SUMIFS(CALL_CUST_COUNT_T, CHANNEL_COUNT, $A$2, IS_JJCC, $B$2, CUST_GROUP, $A42, RECENCY_GROUP, $B42, TIMEFRAME, Y$1)</f>
        <v>285115</v>
      </c>
      <c r="Z42" s="48">
        <f ca="1">IF(X$9 = 0, 0, IFERROR((X42 - Y42) / Y42, 0))</f>
        <v>0.13716219770969609</v>
      </c>
      <c r="AA42" s="47">
        <f ca="1">SUMIFS(CALL_CUST_COUNT_T, CHANNEL_COUNT, $A$2, IS_JJCC, $B$2, CUST_GROUP, $A42, RECENCY_GROUP, $B42, TIMEFRAME, AA$1)</f>
        <v>399983</v>
      </c>
      <c r="AB42" s="45">
        <f ca="1">SUMIFS(CALL_CUST_COUNT_T, CHANNEL_COUNT, $A$2, IS_JJCC, $B$2, CUST_GROUP, $A42, RECENCY_GROUP, $B42, TIMEFRAME, AB$1)</f>
        <v>362553</v>
      </c>
      <c r="AC42" s="48">
        <f ca="1">IF(AA$9 = 0, 0, IFERROR((AA42 - AB42) / AB42, 0))</f>
        <v>0.10324007800238862</v>
      </c>
      <c r="AD42" s="141"/>
      <c r="AE42" s="47">
        <f ca="1">SUMIFS(CALL_CUST_COUNT_T, CHANNEL_COUNT, $A$2, IS_JJCC, $B$2, CUST_GROUP, $A42, RECENCY_GROUP, $B42, TIMEFRAME, AE$1)</f>
        <v>97600</v>
      </c>
      <c r="AF42" s="45">
        <f ca="1">SUMIFS(CALL_CUST_COUNT_T, CHANNEL_COUNT, $A$2, IS_JJCC, $B$2, CUST_GROUP, $A42, RECENCY_GROUP, $B42, TIMEFRAME, AF$1)</f>
        <v>80728</v>
      </c>
      <c r="AG42" s="48">
        <f ca="1">IF(AE$9 = 0, 0, IFERROR((AE42 - AF42) / AF42, 0))</f>
        <v>0.20899811713407987</v>
      </c>
      <c r="AH42" s="47">
        <f ca="1">SUMIFS(CALL_CUST_COUNT_T, CHANNEL_COUNT, $A$2, IS_JJCC, $B$2, CUST_GROUP, $A42, RECENCY_GROUP, $B42, TIMEFRAME, AH$1)</f>
        <v>137552</v>
      </c>
      <c r="AI42" s="45">
        <f ca="1">SUMIFS(CALL_CUST_COUNT_T, CHANNEL_COUNT, $A$2, IS_JJCC, $B$2, CUST_GROUP, $A42, RECENCY_GROUP, $B42, TIMEFRAME, AI$1)</f>
        <v>123676</v>
      </c>
      <c r="AJ42" s="48">
        <f ca="1">IF(AH$9 = 0, 0, IFERROR((AH42 - AI42) / AI42, 0))</f>
        <v>0.11219638410039134</v>
      </c>
      <c r="AK42" s="47">
        <f ca="1">SUMIFS(CALL_CUST_COUNT_T, CHANNEL_COUNT, $A$2, IS_JJCC, $B$2, CUST_GROUP, $A42, RECENCY_GROUP, $B42, TIMEFRAME, AK$1)</f>
        <v>136180</v>
      </c>
      <c r="AL42" s="45">
        <f ca="1">SUMIFS(CALL_CUST_COUNT_T, CHANNEL_COUNT, $A$2, IS_JJCC, $B$2, CUST_GROUP, $A42, RECENCY_GROUP, $B42, TIMEFRAME, AL$1)</f>
        <v>121640</v>
      </c>
      <c r="AM42" s="48">
        <f ca="1">IF(AK$9 = 0, 0, IFERROR((AK42 - AL42) / AL42, 0))</f>
        <v>0.11953304833936206</v>
      </c>
      <c r="AN42" s="47">
        <f ca="1">SUMIFS(CALL_CUST_COUNT_T, CHANNEL_COUNT, $A$2, IS_JJCC, $B$2, CUST_GROUP, $A42, RECENCY_GROUP, $B42, TIMEFRAME, AN$1)</f>
        <v>143684</v>
      </c>
      <c r="AO42" s="45">
        <f ca="1">SUMIFS(CALL_CUST_COUNT_T, CHANNEL_COUNT, $A$2, IS_JJCC, $B$2, CUST_GROUP, $A42, RECENCY_GROUP, $B42, TIMEFRAME, AO$1)</f>
        <v>139237</v>
      </c>
      <c r="AP42" s="48">
        <f ca="1">IF(AN$9 = 0, 0, IFERROR((AN42 - AO42) / AO42, 0))</f>
        <v>3.193834972026114E-2</v>
      </c>
      <c r="AQ42" s="47">
        <f ca="1">SUMIFS(CALL_CUST_COUNT_T, CHANNEL_COUNT, $A$2, IS_JJCC, $B$2, CUST_GROUP, $A42, RECENCY_GROUP, $B42, TIMEFRAME, AQ$1)</f>
        <v>171864</v>
      </c>
      <c r="AR42" s="45">
        <f ca="1">SUMIFS(CALL_CUST_COUNT_T, CHANNEL_COUNT, $A$2, IS_JJCC, $B$2, CUST_GROUP, $A42, RECENCY_GROUP, $B42, TIMEFRAME, AR$1)</f>
        <v>137508</v>
      </c>
      <c r="AS42" s="48">
        <f ca="1">IF(AQ$9 = 0, 0, IFERROR((AQ42 - AR42) / AR42, 0))</f>
        <v>0.24984728161270617</v>
      </c>
      <c r="AT42" s="47">
        <f ca="1">SUMIFS(CALL_CUST_COUNT_T, CHANNEL_COUNT, $A$2, IS_JJCC, $B$2, CUST_GROUP, $A42, RECENCY_GROUP, $B42, TIMEFRAME, AT$1)</f>
        <v>123478</v>
      </c>
      <c r="AU42" s="45">
        <f ca="1">SUMIFS(CALL_CUST_COUNT_T, CHANNEL_COUNT, $A$2, IS_JJCC, $B$2, CUST_GROUP, $A42, RECENCY_GROUP, $B42, TIMEFRAME, AU$1)</f>
        <v>108671</v>
      </c>
      <c r="AV42" s="48">
        <f ca="1">IF(AT$9 = 0, 0, IFERROR((AT42 - AU42) / AU42, 0))</f>
        <v>0.13625530270265296</v>
      </c>
      <c r="AW42" s="47">
        <f ca="1">SUMIFS(CALL_CUST_COUNT_T, CHANNEL_COUNT, $A$2, IS_JJCC, $B$2, CUST_GROUP, $A42, RECENCY_GROUP, $B42, TIMEFRAME, AW$1)</f>
        <v>115725</v>
      </c>
      <c r="AX42" s="45">
        <f ca="1">SUMIFS(CALL_CUST_COUNT_T, CHANNEL_COUNT, $A$2, IS_JJCC, $B$2, CUST_GROUP, $A42, RECENCY_GROUP, $B42, TIMEFRAME, AX$1)</f>
        <v>99837</v>
      </c>
      <c r="AY42" s="48">
        <f ca="1">IF(AW$9 = 0, 0, IFERROR((AW42 - AX42) / AX42, 0))</f>
        <v>0.15913939721746448</v>
      </c>
      <c r="AZ42" s="47">
        <f ca="1">SUMIFS(CALL_CUST_COUNT_T, CHANNEL_COUNT, $A$2, IS_JJCC, $B$2, CUST_GROUP, $A42, RECENCY_GROUP, $B42, TIMEFRAME, AZ$1)</f>
        <v>151749</v>
      </c>
      <c r="BA42" s="45">
        <f ca="1">SUMIFS(CALL_CUST_COUNT_T, CHANNEL_COUNT, $A$2, IS_JJCC, $B$2, CUST_GROUP, $A42, RECENCY_GROUP, $B42, TIMEFRAME, BA$1)</f>
        <v>136277</v>
      </c>
      <c r="BB42" s="48">
        <f ca="1">IF(AZ$9 = 0, 0, IFERROR((AZ42 - BA42) / BA42, 0))</f>
        <v>0.11353346492805096</v>
      </c>
      <c r="BC42" s="47">
        <f ca="1">SUMIFS(CALL_CUST_COUNT_T, CHANNEL_COUNT, $A$2, IS_JJCC, $B$2, CUST_GROUP, $A42, RECENCY_GROUP, $B42, TIMEFRAME, BC$1)</f>
        <v>141192</v>
      </c>
      <c r="BD42" s="45">
        <f ca="1">SUMIFS(CALL_CUST_COUNT_T, CHANNEL_COUNT, $A$2, IS_JJCC, $B$2, CUST_GROUP, $A42, RECENCY_GROUP, $B42, TIMEFRAME, BD$1)</f>
        <v>118069</v>
      </c>
      <c r="BE42" s="48">
        <f ca="1">IF(BC$9 = 0, 0, IFERROR((BC42 - BD42) / BD42, 0))</f>
        <v>0.19584310869068086</v>
      </c>
      <c r="BF42" s="47">
        <f ca="1">SUMIFS(CALL_CUST_COUNT_T, CHANNEL_COUNT, $A$2, IS_JJCC, $B$2, CUST_GROUP, $A42, RECENCY_GROUP, $B42, TIMEFRAME, BF$1)</f>
        <v>152162</v>
      </c>
      <c r="BG42" s="45">
        <f ca="1">SUMIFS(CALL_CUST_COUNT_T, CHANNEL_COUNT, $A$2, IS_JJCC, $B$2, CUST_GROUP, $A42, RECENCY_GROUP, $B42, TIMEFRAME, BG$1)</f>
        <v>139233</v>
      </c>
      <c r="BH42" s="48">
        <f ca="1">IF(BF$9 = 0, 0, IFERROR((BF42 - BG42) / BG42, 0))</f>
        <v>9.28587332026172E-2</v>
      </c>
      <c r="BI42" s="47">
        <f ca="1">SUMIFS(CALL_CUST_COUNT_T, CHANNEL_COUNT, $A$2, IS_JJCC, $B$2, CUST_GROUP, $A42, RECENCY_GROUP, $B42, TIMEFRAME, BI$1)</f>
        <v>225422</v>
      </c>
      <c r="BJ42" s="45">
        <f ca="1">SUMIFS(CALL_CUST_COUNT_T, CHANNEL_COUNT, $A$2, IS_JJCC, $B$2, CUST_GROUP, $A42, RECENCY_GROUP, $B42, TIMEFRAME, BJ$1)</f>
        <v>199912</v>
      </c>
      <c r="BK42" s="48">
        <f ca="1">IF(BI$9 = 0, 0, IFERROR((BI42 - BJ42) / BJ42, 0))</f>
        <v>0.12760614670455001</v>
      </c>
      <c r="BL42" s="47">
        <f ca="1">SUMIFS(CALL_CUST_COUNT_T, CHANNEL_COUNT, $A$2, IS_JJCC, $B$2, CUST_GROUP, $A42, RECENCY_GROUP, $B42, TIMEFRAME, BL$1)</f>
        <v>129618</v>
      </c>
      <c r="BM42" s="45">
        <f ca="1">SUMIFS(CALL_CUST_COUNT_T, CHANNEL_COUNT, $A$2, IS_JJCC, $B$2, CUST_GROUP, $A42, RECENCY_GROUP, $B42, TIMEFRAME, BM$1)</f>
        <v>115208</v>
      </c>
      <c r="BN42" s="48">
        <f ca="1">IF(BL$9 = 0, 0, IFERROR((BL42 - BM42) / BM42, 0))</f>
        <v>0.12507811957502951</v>
      </c>
      <c r="BO42" s="154" t="str">
        <f t="shared" si="184"/>
        <v>Phone</v>
      </c>
      <c r="BP42" s="249"/>
    </row>
    <row r="43" spans="1:68" hidden="1" x14ac:dyDescent="0.2">
      <c r="A43" s="6"/>
      <c r="C43" s="3">
        <f>ROW($C$29)</f>
        <v>29</v>
      </c>
      <c r="D43" s="241"/>
      <c r="E43" s="76" t="str">
        <f t="shared" ref="E43:E46" si="185">E39 &amp; " %"</f>
        <v>Mail %</v>
      </c>
      <c r="F43" s="33">
        <f t="shared" ref="F43:G46" ca="1" si="186">IFERROR(F39 / INDIRECT(ADDRESS($C43, COLUMN(F39))), 0)</f>
        <v>0.96555546228940536</v>
      </c>
      <c r="G43" s="8">
        <f t="shared" ca="1" si="186"/>
        <v>0.96485002290915078</v>
      </c>
      <c r="H43" s="20">
        <f ca="1">IF(F$9 = 0, 0, IFERROR((F43 - G43) * 10000, 0))</f>
        <v>7.0543938025457997</v>
      </c>
      <c r="I43" s="88"/>
      <c r="J43" s="33">
        <f t="shared" ref="J43:K46" ca="1" si="187">IFERROR(J39 / INDIRECT(ADDRESS($C43, COLUMN(J39))), 0)</f>
        <v>0.96703458998688019</v>
      </c>
      <c r="K43" s="8">
        <f t="shared" ca="1" si="187"/>
        <v>0.96572759148470888</v>
      </c>
      <c r="L43" s="20">
        <f ca="1">IF(J$9 = 0, 0, IFERROR((J43 - K43) * 10000, 0))</f>
        <v>13.069985021713082</v>
      </c>
      <c r="M43" s="88"/>
      <c r="N43" s="33">
        <f t="shared" ref="N43:O46" ca="1" si="188">IFERROR(N39 / INDIRECT(ADDRESS($C43, COLUMN(N39))), 0)</f>
        <v>0.96703458998688019</v>
      </c>
      <c r="O43" s="8">
        <f t="shared" ca="1" si="188"/>
        <v>0.96572759148470888</v>
      </c>
      <c r="P43" s="20">
        <f ca="1">IF(N$9 = 0, 0, IFERROR((N43 - O43) * 10000, 0))</f>
        <v>13.069985021713082</v>
      </c>
      <c r="Q43" s="88"/>
      <c r="R43" s="33">
        <f t="shared" ref="R43:S46" ca="1" si="189">IFERROR(R39 / INDIRECT(ADDRESS($C43, COLUMN(R39))), 0)</f>
        <v>0.96520127608002126</v>
      </c>
      <c r="S43" s="8">
        <f t="shared" ca="1" si="189"/>
        <v>0.96400266124606404</v>
      </c>
      <c r="T43" s="20">
        <f ca="1">IF(R$9 = 0, 0, IFERROR((R43 - S43) * 10000, 0))</f>
        <v>11.986148339572233</v>
      </c>
      <c r="U43" s="33">
        <f t="shared" ref="U43:V46" ca="1" si="190">IFERROR(U39 / INDIRECT(ADDRESS($C43, COLUMN(U39))), 0)</f>
        <v>0.966457865174987</v>
      </c>
      <c r="V43" s="8">
        <f t="shared" ca="1" si="190"/>
        <v>0.96385033538508047</v>
      </c>
      <c r="W43" s="20">
        <f ca="1">IF(U$9 = 0, 0, IFERROR((U43 - V43) * 10000, 0))</f>
        <v>26.075297899065262</v>
      </c>
      <c r="X43" s="33">
        <f t="shared" ref="X43:Y46" ca="1" si="191">IFERROR(X39 / INDIRECT(ADDRESS($C43, COLUMN(X39))), 0)</f>
        <v>0.96679241549060591</v>
      </c>
      <c r="Y43" s="8">
        <f t="shared" ca="1" si="191"/>
        <v>0.96391814231117545</v>
      </c>
      <c r="Z43" s="20">
        <f ca="1">IF(X$9 = 0, 0, IFERROR((X43 - Y43) * 10000, 0))</f>
        <v>28.742731794304532</v>
      </c>
      <c r="AA43" s="33">
        <f t="shared" ref="AA43:AB46" ca="1" si="192">IFERROR(AA39 / INDIRECT(ADDRESS($C43, COLUMN(AA39))), 0)</f>
        <v>0.96744234886447822</v>
      </c>
      <c r="AB43" s="8">
        <f t="shared" ca="1" si="192"/>
        <v>0.96619521786008755</v>
      </c>
      <c r="AC43" s="20">
        <f ca="1">IF(AA$9 = 0, 0, IFERROR((AA43 - AB43) * 10000, 0))</f>
        <v>12.471310043906669</v>
      </c>
      <c r="AD43" s="88"/>
      <c r="AE43" s="33">
        <f t="shared" ref="AE43:AF46" ca="1" si="193">IFERROR(AE39 / INDIRECT(ADDRESS($C43, COLUMN(AE39))), 0)</f>
        <v>0.95633970786003675</v>
      </c>
      <c r="AF43" s="8">
        <f t="shared" ca="1" si="193"/>
        <v>0.95447020698096741</v>
      </c>
      <c r="AG43" s="20">
        <f ca="1">IF(AE$9 = 0, 0, IFERROR((AE43 - AF43) * 10000, 0))</f>
        <v>18.695008790693414</v>
      </c>
      <c r="AH43" s="33">
        <f t="shared" ref="AH43:AI46" ca="1" si="194">IFERROR(AH39 / INDIRECT(ADDRESS($C43, COLUMN(AH39))), 0)</f>
        <v>0.95896874008346356</v>
      </c>
      <c r="AI43" s="8">
        <f t="shared" ca="1" si="194"/>
        <v>0.95963588215822571</v>
      </c>
      <c r="AJ43" s="20">
        <f ca="1">IF(AH$9 = 0, 0, IFERROR((AH43 - AI43) * 10000, 0))</f>
        <v>-6.6714207476215037</v>
      </c>
      <c r="AK43" s="33">
        <f t="shared" ref="AK43:AL46" ca="1" si="195">IFERROR(AK39 / INDIRECT(ADDRESS($C43, COLUMN(AK39))), 0)</f>
        <v>0.9601755924156482</v>
      </c>
      <c r="AL43" s="8">
        <f t="shared" ca="1" si="195"/>
        <v>0.95886829294388276</v>
      </c>
      <c r="AM43" s="20">
        <f ca="1">IF(AK$9 = 0, 0, IFERROR((AK43 - AL43) * 10000, 0))</f>
        <v>13.07299471765444</v>
      </c>
      <c r="AN43" s="33">
        <f t="shared" ref="AN43:AO46" ca="1" si="196">IFERROR(AN39 / INDIRECT(ADDRESS($C43, COLUMN(AN39))), 0)</f>
        <v>0.96298930391443127</v>
      </c>
      <c r="AO43" s="8">
        <f t="shared" ca="1" si="196"/>
        <v>0.9582787141978818</v>
      </c>
      <c r="AP43" s="20">
        <f ca="1">IF(AN$9 = 0, 0, IFERROR((AN43 - AO43) * 10000, 0))</f>
        <v>47.105897165494738</v>
      </c>
      <c r="AQ43" s="33">
        <f t="shared" ref="AQ43:AR46" ca="1" si="197">IFERROR(AQ39 / INDIRECT(ADDRESS($C43, COLUMN(AQ39))), 0)</f>
        <v>0.9626771505249776</v>
      </c>
      <c r="AR43" s="8">
        <f t="shared" ca="1" si="197"/>
        <v>0.95966680244880131</v>
      </c>
      <c r="AS43" s="20">
        <f ca="1">IF(AQ$9 = 0, 0, IFERROR((AQ43 - AR43) * 10000, 0))</f>
        <v>30.103480761762835</v>
      </c>
      <c r="AT43" s="33">
        <f t="shared" ref="AT43:AU46" ca="1" si="198">IFERROR(AT39 / INDIRECT(ADDRESS($C43, COLUMN(AT39))), 0)</f>
        <v>0.96133627268102428</v>
      </c>
      <c r="AU43" s="8">
        <f t="shared" ca="1" si="198"/>
        <v>0.95550453944337954</v>
      </c>
      <c r="AV43" s="20">
        <f ca="1">IF(AT$9 = 0, 0, IFERROR((AT43 - AU43) * 10000, 0))</f>
        <v>58.317332376447425</v>
      </c>
      <c r="AW43" s="33">
        <f t="shared" ref="AW43:AX46" ca="1" si="199">IFERROR(AW39 / INDIRECT(ADDRESS($C43, COLUMN(AW39))), 0)</f>
        <v>0.96257046700486126</v>
      </c>
      <c r="AX43" s="8">
        <f t="shared" ca="1" si="199"/>
        <v>0.95532390785813914</v>
      </c>
      <c r="AY43" s="20">
        <f ca="1">IF(AW$9 = 0, 0, IFERROR((AW43 - AX43) * 10000, 0))</f>
        <v>72.465591467221202</v>
      </c>
      <c r="AZ43" s="33">
        <f t="shared" ref="AZ43:BA46" ca="1" si="200">IFERROR(AZ39 / INDIRECT(ADDRESS($C43, COLUMN(AZ39))), 0)</f>
        <v>0.96327998082505528</v>
      </c>
      <c r="BA43" s="8">
        <f t="shared" ca="1" si="200"/>
        <v>0.95950473153980309</v>
      </c>
      <c r="BB43" s="20">
        <f ca="1">IF(AZ$9 = 0, 0, IFERROR((AZ43 - BA43) * 10000, 0))</f>
        <v>37.752492852521911</v>
      </c>
      <c r="BC43" s="33">
        <f t="shared" ref="BC43:BD46" ca="1" si="201">IFERROR(BC39 / INDIRECT(ADDRESS($C43, COLUMN(BC39))), 0)</f>
        <v>0.96191354466858792</v>
      </c>
      <c r="BD43" s="8">
        <f t="shared" ca="1" si="201"/>
        <v>0.95741046755446935</v>
      </c>
      <c r="BE43" s="20">
        <f ca="1">IF(BC$9 = 0, 0, IFERROR((BC43 - BD43) * 10000, 0))</f>
        <v>45.030771141185696</v>
      </c>
      <c r="BF43" s="33">
        <f t="shared" ref="BF43:BG46" ca="1" si="202">IFERROR(BF39 / INDIRECT(ADDRESS($C43, COLUMN(BF39))), 0)</f>
        <v>0.9613959331911569</v>
      </c>
      <c r="BG43" s="8">
        <f t="shared" ca="1" si="202"/>
        <v>0.9593981959973692</v>
      </c>
      <c r="BH43" s="20">
        <f ca="1">IF(BF$9 = 0, 0, IFERROR((BF43 - BG43) * 10000, 0))</f>
        <v>19.977371937877074</v>
      </c>
      <c r="BI43" s="33">
        <f t="shared" ref="BI43:BJ46" ca="1" si="203">IFERROR(BI39 / INDIRECT(ADDRESS($C43, COLUMN(BI39))), 0)</f>
        <v>0.96517954670748285</v>
      </c>
      <c r="BJ43" s="8">
        <f t="shared" ca="1" si="203"/>
        <v>0.96454639433619449</v>
      </c>
      <c r="BK43" s="20">
        <f ca="1">IF(BI$9 = 0, 0, IFERROR((BI43 - BJ43) * 10000, 0))</f>
        <v>6.3315237128835911</v>
      </c>
      <c r="BL43" s="33">
        <f t="shared" ref="BL43:BM46" ca="1" si="204">IFERROR(BL39 / INDIRECT(ADDRESS($C43, COLUMN(BL39))), 0)</f>
        <v>0.96137912101624701</v>
      </c>
      <c r="BM43" s="8">
        <f t="shared" ca="1" si="204"/>
        <v>0.95825945203912377</v>
      </c>
      <c r="BN43" s="20">
        <f ca="1">IF(BL$9 = 0, 0, IFERROR((BL43 - BM43) * 10000, 0))</f>
        <v>31.196689771232357</v>
      </c>
      <c r="BO43" s="155" t="str">
        <f t="shared" si="184"/>
        <v>Mail %</v>
      </c>
      <c r="BP43" s="249"/>
    </row>
    <row r="44" spans="1:68" hidden="1" x14ac:dyDescent="0.2">
      <c r="A44" s="6"/>
      <c r="C44" s="3">
        <f t="shared" ref="C44:C46" si="205">ROW($C$29)</f>
        <v>29</v>
      </c>
      <c r="D44" s="241"/>
      <c r="E44" s="136" t="str">
        <f t="shared" si="185"/>
        <v>Email %</v>
      </c>
      <c r="F44" s="127">
        <f t="shared" ca="1" si="186"/>
        <v>0.87349806382843165</v>
      </c>
      <c r="G44" s="105">
        <f t="shared" ca="1" si="186"/>
        <v>0.81959266195435077</v>
      </c>
      <c r="H44" s="106">
        <f ca="1">IF(F$9 = 0, 0, IFERROR((F44 - G44) * 10000, 0))</f>
        <v>539.05401874080883</v>
      </c>
      <c r="I44" s="88"/>
      <c r="J44" s="127">
        <f t="shared" ca="1" si="187"/>
        <v>0.90462474358323852</v>
      </c>
      <c r="K44" s="105">
        <f t="shared" ca="1" si="187"/>
        <v>0.87239926958958125</v>
      </c>
      <c r="L44" s="106">
        <f ca="1">IF(J$9 = 0, 0, IFERROR((J44 - K44) * 10000, 0))</f>
        <v>322.25473993657272</v>
      </c>
      <c r="M44" s="88"/>
      <c r="N44" s="127">
        <f t="shared" ca="1" si="188"/>
        <v>0.90462474358323852</v>
      </c>
      <c r="O44" s="105">
        <f t="shared" ca="1" si="188"/>
        <v>0.87239926958958125</v>
      </c>
      <c r="P44" s="106">
        <f ca="1">IF(N$9 = 0, 0, IFERROR((N44 - O44) * 10000, 0))</f>
        <v>322.25473993657272</v>
      </c>
      <c r="Q44" s="88"/>
      <c r="R44" s="127">
        <f t="shared" ca="1" si="189"/>
        <v>0.91920696083173459</v>
      </c>
      <c r="S44" s="105">
        <f t="shared" ca="1" si="189"/>
        <v>0.87887038076054003</v>
      </c>
      <c r="T44" s="106">
        <f ca="1">IF(R$9 = 0, 0, IFERROR((R44 - S44) * 10000, 0))</f>
        <v>403.36580071194561</v>
      </c>
      <c r="U44" s="127">
        <f t="shared" ca="1" si="190"/>
        <v>0.91473875329671461</v>
      </c>
      <c r="V44" s="105">
        <f t="shared" ca="1" si="190"/>
        <v>0.87880011883107745</v>
      </c>
      <c r="W44" s="106">
        <f ca="1">IF(U$9 = 0, 0, IFERROR((U44 - V44) * 10000, 0))</f>
        <v>359.38634465637165</v>
      </c>
      <c r="X44" s="127">
        <f t="shared" ca="1" si="191"/>
        <v>0.92678944699377852</v>
      </c>
      <c r="Y44" s="105">
        <f t="shared" ca="1" si="191"/>
        <v>0.9015566174753521</v>
      </c>
      <c r="Z44" s="106">
        <f ca="1">IF(X$9 = 0, 0, IFERROR((X44 - Y44) * 10000, 0))</f>
        <v>252.32829518426425</v>
      </c>
      <c r="AA44" s="127">
        <f t="shared" ca="1" si="192"/>
        <v>0.92555667691446109</v>
      </c>
      <c r="AB44" s="105">
        <f t="shared" ca="1" si="192"/>
        <v>0.90623585270851603</v>
      </c>
      <c r="AC44" s="106">
        <f ca="1">IF(AA$9 = 0, 0, IFERROR((AA44 - AB44) * 10000, 0))</f>
        <v>193.20824205945053</v>
      </c>
      <c r="AD44" s="88"/>
      <c r="AE44" s="127">
        <f t="shared" ca="1" si="193"/>
        <v>0.93105023217261129</v>
      </c>
      <c r="AF44" s="105">
        <f t="shared" ca="1" si="193"/>
        <v>0.89427215539123717</v>
      </c>
      <c r="AG44" s="106">
        <f ca="1">IF(AE$9 = 0, 0, IFERROR((AE44 - AF44) * 10000, 0))</f>
        <v>367.78076781374125</v>
      </c>
      <c r="AH44" s="127">
        <f t="shared" ca="1" si="194"/>
        <v>0.92365539250025441</v>
      </c>
      <c r="AI44" s="105">
        <f t="shared" ca="1" si="194"/>
        <v>0.88438927507447862</v>
      </c>
      <c r="AJ44" s="106">
        <f ca="1">IF(AH$9 = 0, 0, IFERROR((AH44 - AI44) * 10000, 0))</f>
        <v>392.66117425775792</v>
      </c>
      <c r="AK44" s="127">
        <f t="shared" ca="1" si="195"/>
        <v>0.92267134276903995</v>
      </c>
      <c r="AL44" s="105">
        <f t="shared" ca="1" si="195"/>
        <v>0.88580618413309797</v>
      </c>
      <c r="AM44" s="106">
        <f ca="1">IF(AK$9 = 0, 0, IFERROR((AK44 - AL44) * 10000, 0))</f>
        <v>368.65158635941975</v>
      </c>
      <c r="AN44" s="127">
        <f t="shared" ca="1" si="196"/>
        <v>0.91688973511788097</v>
      </c>
      <c r="AO44" s="105">
        <f t="shared" ca="1" si="196"/>
        <v>0.88391935315476255</v>
      </c>
      <c r="AP44" s="106">
        <f ca="1">IF(AN$9 = 0, 0, IFERROR((AN44 - AO44) * 10000, 0))</f>
        <v>329.7038196311841</v>
      </c>
      <c r="AQ44" s="127">
        <f t="shared" ca="1" si="197"/>
        <v>0.92172889495738974</v>
      </c>
      <c r="AR44" s="105">
        <f t="shared" ca="1" si="197"/>
        <v>0.88588397121418749</v>
      </c>
      <c r="AS44" s="106">
        <f ca="1">IF(AQ$9 = 0, 0, IFERROR((AQ44 - AR44) * 10000, 0))</f>
        <v>358.44923743202253</v>
      </c>
      <c r="AT44" s="127">
        <f t="shared" ca="1" si="198"/>
        <v>0.93013396642360524</v>
      </c>
      <c r="AU44" s="105">
        <f t="shared" ca="1" si="198"/>
        <v>0.89710099704304669</v>
      </c>
      <c r="AV44" s="106">
        <f ca="1">IF(AT$9 = 0, 0, IFERROR((AT44 - AU44) * 10000, 0))</f>
        <v>330.32969380558552</v>
      </c>
      <c r="AW44" s="127">
        <f t="shared" ca="1" si="199"/>
        <v>0.93559015896086306</v>
      </c>
      <c r="AX44" s="105">
        <f t="shared" ca="1" si="199"/>
        <v>0.91333019701058926</v>
      </c>
      <c r="AY44" s="106">
        <f ca="1">IF(AW$9 = 0, 0, IFERROR((AW44 - AX44) * 10000, 0))</f>
        <v>222.59961950273799</v>
      </c>
      <c r="AZ44" s="127">
        <f t="shared" ca="1" si="200"/>
        <v>0.93030972862126826</v>
      </c>
      <c r="BA44" s="105">
        <f t="shared" ca="1" si="200"/>
        <v>0.90484780563230027</v>
      </c>
      <c r="BB44" s="106">
        <f ca="1">IF(AZ$9 = 0, 0, IFERROR((AZ44 - BA44) * 10000, 0))</f>
        <v>254.6192298896799</v>
      </c>
      <c r="BC44" s="127">
        <f t="shared" ca="1" si="201"/>
        <v>0.93565417867435163</v>
      </c>
      <c r="BD44" s="105">
        <f t="shared" ca="1" si="201"/>
        <v>0.90934970074847599</v>
      </c>
      <c r="BE44" s="106">
        <f ca="1">IF(BC$9 = 0, 0, IFERROR((BC44 - BD44) * 10000, 0))</f>
        <v>263.04477925875648</v>
      </c>
      <c r="BF44" s="127">
        <f t="shared" ca="1" si="202"/>
        <v>0.93660655841550711</v>
      </c>
      <c r="BG44" s="105">
        <f t="shared" ca="1" si="202"/>
        <v>0.91999436249177868</v>
      </c>
      <c r="BH44" s="106">
        <f ca="1">IF(BF$9 = 0, 0, IFERROR((BF44 - BG44) * 10000, 0))</f>
        <v>166.12195923728424</v>
      </c>
      <c r="BI44" s="127">
        <f t="shared" ca="1" si="203"/>
        <v>0.92625008132419762</v>
      </c>
      <c r="BJ44" s="105">
        <f t="shared" ca="1" si="203"/>
        <v>0.90581338888540819</v>
      </c>
      <c r="BK44" s="106">
        <f ca="1">IF(BI$9 = 0, 0, IFERROR((BI44 - BJ44) * 10000, 0))</f>
        <v>204.36692438789427</v>
      </c>
      <c r="BL44" s="127">
        <f t="shared" ca="1" si="204"/>
        <v>0.9417192842346952</v>
      </c>
      <c r="BM44" s="105">
        <f t="shared" ca="1" si="204"/>
        <v>0.92476262655150721</v>
      </c>
      <c r="BN44" s="106">
        <f ca="1">IF(BL$9 = 0, 0, IFERROR((BL44 - BM44) * 10000, 0))</f>
        <v>169.56657683187993</v>
      </c>
      <c r="BO44" s="157" t="str">
        <f t="shared" si="184"/>
        <v>Email %</v>
      </c>
      <c r="BP44" s="249"/>
    </row>
    <row r="45" spans="1:68" hidden="1" x14ac:dyDescent="0.2">
      <c r="A45" s="6"/>
      <c r="C45" s="3">
        <f t="shared" si="205"/>
        <v>29</v>
      </c>
      <c r="D45" s="241"/>
      <c r="E45" s="83" t="str">
        <f t="shared" si="185"/>
        <v>Promotable %</v>
      </c>
      <c r="F45" s="28">
        <f t="shared" ca="1" si="186"/>
        <v>0.47582996479596118</v>
      </c>
      <c r="G45" s="10">
        <f t="shared" ca="1" si="186"/>
        <v>0.43601007112957685</v>
      </c>
      <c r="H45" s="18">
        <f ca="1">IF(F$9 = 0, 0, IFERROR((F45 - G45) * 10000, 0))</f>
        <v>398.19893666384331</v>
      </c>
      <c r="I45" s="88"/>
      <c r="J45" s="28">
        <f t="shared" ca="1" si="187"/>
        <v>0.50346660964489454</v>
      </c>
      <c r="K45" s="10">
        <f t="shared" ca="1" si="187"/>
        <v>0.48251105213068196</v>
      </c>
      <c r="L45" s="18">
        <f ca="1">IF(J$9 = 0, 0, IFERROR((J45 - K45) * 10000, 0))</f>
        <v>209.55557514212575</v>
      </c>
      <c r="M45" s="88"/>
      <c r="N45" s="28">
        <f t="shared" ca="1" si="188"/>
        <v>0.50346660964489454</v>
      </c>
      <c r="O45" s="10">
        <f t="shared" ca="1" si="188"/>
        <v>0.48251105213068196</v>
      </c>
      <c r="P45" s="18">
        <f ca="1">IF(N$9 = 0, 0, IFERROR((N45 - O45) * 10000, 0))</f>
        <v>209.55557514212575</v>
      </c>
      <c r="Q45" s="88"/>
      <c r="R45" s="28">
        <f t="shared" ca="1" si="189"/>
        <v>0.57538274248509524</v>
      </c>
      <c r="S45" s="10">
        <f t="shared" ca="1" si="189"/>
        <v>0.53290839242955212</v>
      </c>
      <c r="T45" s="18">
        <f ca="1">IF(R$9 = 0, 0, IFERROR((R45 - S45) * 10000, 0))</f>
        <v>424.74350055543118</v>
      </c>
      <c r="U45" s="28">
        <f t="shared" ca="1" si="190"/>
        <v>0.56649780448559772</v>
      </c>
      <c r="V45" s="10">
        <f t="shared" ca="1" si="190"/>
        <v>0.5346356107552549</v>
      </c>
      <c r="W45" s="18">
        <f ca="1">IF(U$9 = 0, 0, IFERROR((U45 - V45) * 10000, 0))</f>
        <v>318.62193730342824</v>
      </c>
      <c r="X45" s="28">
        <f t="shared" ca="1" si="191"/>
        <v>0.5842249131096241</v>
      </c>
      <c r="Y45" s="10">
        <f t="shared" ca="1" si="191"/>
        <v>0.55959059764314556</v>
      </c>
      <c r="Z45" s="18">
        <f ca="1">IF(X$9 = 0, 0, IFERROR((X45 - Y45) * 10000, 0))</f>
        <v>246.3431546647854</v>
      </c>
      <c r="AA45" s="28">
        <f t="shared" ca="1" si="192"/>
        <v>0.57928623237019627</v>
      </c>
      <c r="AB45" s="10">
        <f t="shared" ca="1" si="192"/>
        <v>0.56730010082166371</v>
      </c>
      <c r="AC45" s="18">
        <f ca="1">IF(AA$9 = 0, 0, IFERROR((AA45 - AB45) * 10000, 0))</f>
        <v>119.86131548532563</v>
      </c>
      <c r="AD45" s="88"/>
      <c r="AE45" s="28">
        <f t="shared" ca="1" si="193"/>
        <v>0.6277203102401232</v>
      </c>
      <c r="AF45" s="10">
        <f t="shared" ca="1" si="193"/>
        <v>0.57854340781170055</v>
      </c>
      <c r="AG45" s="18">
        <f ca="1">IF(AE$9 = 0, 0, IFERROR((AE45 - AF45) * 10000, 0))</f>
        <v>491.76902428422653</v>
      </c>
      <c r="AH45" s="28">
        <f t="shared" ca="1" si="194"/>
        <v>0.59834509846185169</v>
      </c>
      <c r="AI45" s="10">
        <f t="shared" ca="1" si="194"/>
        <v>0.54468056934789799</v>
      </c>
      <c r="AJ45" s="18">
        <f ca="1">IF(AH$9 = 0, 0, IFERROR((AH45 - AI45) * 10000, 0))</f>
        <v>536.64529113953699</v>
      </c>
      <c r="AK45" s="28">
        <f t="shared" ca="1" si="195"/>
        <v>0.59877968042657503</v>
      </c>
      <c r="AL45" s="10">
        <f t="shared" ca="1" si="195"/>
        <v>0.55956775263467606</v>
      </c>
      <c r="AM45" s="18">
        <f ca="1">IF(AK$9 = 0, 0, IFERROR((AK45 - AL45) * 10000, 0))</f>
        <v>392.11927791898972</v>
      </c>
      <c r="AN45" s="28">
        <f t="shared" ca="1" si="196"/>
        <v>0.59689197513580106</v>
      </c>
      <c r="AO45" s="10">
        <f t="shared" ca="1" si="196"/>
        <v>0.56118116538867557</v>
      </c>
      <c r="AP45" s="18">
        <f ca="1">IF(AN$9 = 0, 0, IFERROR((AN45 - AO45) * 10000, 0))</f>
        <v>357.10809747125484</v>
      </c>
      <c r="AQ45" s="28">
        <f t="shared" ca="1" si="197"/>
        <v>0.59758463204482315</v>
      </c>
      <c r="AR45" s="10">
        <f t="shared" ca="1" si="197"/>
        <v>0.55855456965918682</v>
      </c>
      <c r="AS45" s="18">
        <f ca="1">IF(AQ$9 = 0, 0, IFERROR((AQ45 - AR45) * 10000, 0))</f>
        <v>390.3006238563633</v>
      </c>
      <c r="AT45" s="28">
        <f t="shared" ca="1" si="198"/>
        <v>0.61627163746885638</v>
      </c>
      <c r="AU45" s="10">
        <f t="shared" ca="1" si="198"/>
        <v>0.58935496812731247</v>
      </c>
      <c r="AV45" s="18">
        <f ca="1">IF(AT$9 = 0, 0, IFERROR((AT45 - AU45) * 10000, 0))</f>
        <v>269.16669341543911</v>
      </c>
      <c r="AW45" s="28">
        <f t="shared" ca="1" si="199"/>
        <v>0.62639611099743886</v>
      </c>
      <c r="AX45" s="10">
        <f t="shared" ca="1" si="199"/>
        <v>0.60327993331187424</v>
      </c>
      <c r="AY45" s="18">
        <f ca="1">IF(AW$9 = 0, 0, IFERROR((AW45 - AX45) * 10000, 0))</f>
        <v>231.1617768556462</v>
      </c>
      <c r="AZ45" s="28">
        <f t="shared" ca="1" si="200"/>
        <v>0.60343551093238168</v>
      </c>
      <c r="BA45" s="10">
        <f t="shared" ca="1" si="200"/>
        <v>0.5796031379787725</v>
      </c>
      <c r="BB45" s="18">
        <f ca="1">IF(AZ$9 = 0, 0, IFERROR((AZ45 - BA45) * 10000, 0))</f>
        <v>238.32372953609183</v>
      </c>
      <c r="BC45" s="28">
        <f t="shared" ca="1" si="201"/>
        <v>0.62102593659942362</v>
      </c>
      <c r="BD45" s="10">
        <f t="shared" ca="1" si="201"/>
        <v>0.5872064766083902</v>
      </c>
      <c r="BE45" s="18">
        <f ca="1">IF(BC$9 = 0, 0, IFERROR((BC45 - BD45) * 10000, 0))</f>
        <v>338.1945999103342</v>
      </c>
      <c r="BF45" s="28">
        <f t="shared" ca="1" si="202"/>
        <v>0.62184590046242527</v>
      </c>
      <c r="BG45" s="10">
        <f t="shared" ca="1" si="202"/>
        <v>0.62080710326035893</v>
      </c>
      <c r="BH45" s="18">
        <f ca="1">IF(BF$9 = 0, 0, IFERROR((BF45 - BG45) * 10000, 0))</f>
        <v>10.387972020663438</v>
      </c>
      <c r="BI45" s="28">
        <f t="shared" ca="1" si="203"/>
        <v>0.61523210782047721</v>
      </c>
      <c r="BJ45" s="10">
        <f t="shared" ca="1" si="203"/>
        <v>0.59809849006954452</v>
      </c>
      <c r="BK45" s="18">
        <f ca="1">IF(BI$9 = 0, 0, IFERROR((BI45 - BJ45) * 10000, 0))</f>
        <v>171.33617750932694</v>
      </c>
      <c r="BL45" s="28">
        <f t="shared" ca="1" si="204"/>
        <v>0.64156829469165688</v>
      </c>
      <c r="BM45" s="10">
        <f t="shared" ca="1" si="204"/>
        <v>0.62475690670937478</v>
      </c>
      <c r="BN45" s="18">
        <f ca="1">IF(BL$9 = 0, 0, IFERROR((BL45 - BM45) * 10000, 0))</f>
        <v>168.11387982282099</v>
      </c>
      <c r="BO45" s="153" t="str">
        <f t="shared" si="184"/>
        <v>Promotable %</v>
      </c>
      <c r="BP45" s="249"/>
    </row>
    <row r="46" spans="1:68" hidden="1" x14ac:dyDescent="0.2">
      <c r="A46" s="6"/>
      <c r="C46" s="3">
        <f t="shared" si="205"/>
        <v>29</v>
      </c>
      <c r="D46" s="242"/>
      <c r="E46" s="78" t="str">
        <f t="shared" si="185"/>
        <v>Phone %</v>
      </c>
      <c r="F46" s="30">
        <f t="shared" ca="1" si="186"/>
        <v>0.7730831193549399</v>
      </c>
      <c r="G46" s="14">
        <f t="shared" ca="1" si="186"/>
        <v>0.75164923643578097</v>
      </c>
      <c r="H46" s="19">
        <f ca="1">IF(F$9 = 0, 0, IFERROR((F46 - G46) * 10000, 0))</f>
        <v>214.3388291915893</v>
      </c>
      <c r="I46" s="88"/>
      <c r="J46" s="30">
        <f t="shared" ca="1" si="187"/>
        <v>0.76076406758529713</v>
      </c>
      <c r="K46" s="14">
        <f t="shared" ca="1" si="187"/>
        <v>0.77134576210207051</v>
      </c>
      <c r="L46" s="19">
        <f ca="1">IF(J$9 = 0, 0, IFERROR((J46 - K46) * 10000, 0))</f>
        <v>-105.81694516773376</v>
      </c>
      <c r="M46" s="88"/>
      <c r="N46" s="30">
        <f t="shared" ca="1" si="188"/>
        <v>0.76076406758529713</v>
      </c>
      <c r="O46" s="14">
        <f t="shared" ca="1" si="188"/>
        <v>0.77134576210207051</v>
      </c>
      <c r="P46" s="19">
        <f ca="1">IF(N$9 = 0, 0, IFERROR((N46 - O46) * 10000, 0))</f>
        <v>-105.81694516773376</v>
      </c>
      <c r="Q46" s="88"/>
      <c r="R46" s="30">
        <f t="shared" ca="1" si="189"/>
        <v>0.81203363025200948</v>
      </c>
      <c r="S46" s="14">
        <f t="shared" ca="1" si="189"/>
        <v>0.80619812792990009</v>
      </c>
      <c r="T46" s="19">
        <f ca="1">IF(R$9 = 0, 0, IFERROR((R46 - S46) * 10000, 0))</f>
        <v>58.355023221093873</v>
      </c>
      <c r="U46" s="30">
        <f t="shared" ca="1" si="190"/>
        <v>0.79677088378349226</v>
      </c>
      <c r="V46" s="14">
        <f t="shared" ca="1" si="190"/>
        <v>0.79984260094126725</v>
      </c>
      <c r="W46" s="19">
        <f ca="1">IF(U$9 = 0, 0, IFERROR((U46 - V46) * 10000, 0))</f>
        <v>-30.717171577749891</v>
      </c>
      <c r="X46" s="30">
        <f t="shared" ca="1" si="191"/>
        <v>0.80204331531620676</v>
      </c>
      <c r="Y46" s="14">
        <f t="shared" ca="1" si="191"/>
        <v>0.81195571073000972</v>
      </c>
      <c r="Z46" s="19">
        <f ca="1">IF(X$9 = 0, 0, IFERROR((X46 - Y46) * 10000, 0))</f>
        <v>-99.123954138029546</v>
      </c>
      <c r="AA46" s="30">
        <f t="shared" ca="1" si="192"/>
        <v>0.77778814872719282</v>
      </c>
      <c r="AB46" s="14">
        <f t="shared" ca="1" si="192"/>
        <v>0.79291099043615754</v>
      </c>
      <c r="AC46" s="19">
        <f ca="1">IF(AA$9 = 0, 0, IFERROR((AA46 - AB46) * 10000, 0))</f>
        <v>-151.22841708964719</v>
      </c>
      <c r="AD46" s="88"/>
      <c r="AE46" s="30">
        <f t="shared" ca="1" si="193"/>
        <v>0.82550261775676426</v>
      </c>
      <c r="AF46" s="14">
        <f t="shared" ca="1" si="193"/>
        <v>0.80994471812262347</v>
      </c>
      <c r="AG46" s="19">
        <f ca="1">IF(AE$9 = 0, 0, IFERROR((AE46 - AF46) * 10000, 0))</f>
        <v>155.57899634140782</v>
      </c>
      <c r="AH46" s="30">
        <f t="shared" ca="1" si="194"/>
        <v>0.82357097096737497</v>
      </c>
      <c r="AI46" s="14">
        <f t="shared" ca="1" si="194"/>
        <v>0.81877523998675938</v>
      </c>
      <c r="AJ46" s="19">
        <f ca="1">IF(AH$9 = 0, 0, IFERROR((AH46 - AI46) * 10000, 0))</f>
        <v>47.95730980615587</v>
      </c>
      <c r="AK46" s="30">
        <f t="shared" ca="1" si="195"/>
        <v>0.81223421069896995</v>
      </c>
      <c r="AL46" s="14">
        <f t="shared" ca="1" si="195"/>
        <v>0.81340608784036805</v>
      </c>
      <c r="AM46" s="19">
        <f ca="1">IF(AK$9 = 0, 0, IFERROR((AK46 - AL46) * 10000, 0))</f>
        <v>-11.718771413981033</v>
      </c>
      <c r="AN46" s="30">
        <f t="shared" ca="1" si="196"/>
        <v>0.8046368370946968</v>
      </c>
      <c r="AO46" s="14">
        <f t="shared" ca="1" si="196"/>
        <v>0.80761110402190184</v>
      </c>
      <c r="AP46" s="19">
        <f ca="1">IF(AN$9 = 0, 0, IFERROR((AN46 - AO46) * 10000, 0))</f>
        <v>-29.742669272050382</v>
      </c>
      <c r="AQ46" s="30">
        <f t="shared" ca="1" si="197"/>
        <v>0.80919063986063378</v>
      </c>
      <c r="AR46" s="14">
        <f t="shared" ca="1" si="197"/>
        <v>0.81178825071285621</v>
      </c>
      <c r="AS46" s="19">
        <f ca="1">IF(AQ$9 = 0, 0, IFERROR((AQ46 - AR46) * 10000, 0))</f>
        <v>-25.976108522224315</v>
      </c>
      <c r="AT46" s="30">
        <f t="shared" ca="1" si="198"/>
        <v>0.80535083027875976</v>
      </c>
      <c r="AU46" s="14">
        <f t="shared" ca="1" si="198"/>
        <v>0.80737455237076328</v>
      </c>
      <c r="AV46" s="19">
        <f ca="1">IF(AT$9 = 0, 0, IFERROR((AT46 - AU46) * 10000, 0))</f>
        <v>-20.237220920035213</v>
      </c>
      <c r="AW46" s="30">
        <f t="shared" ca="1" si="199"/>
        <v>0.81650003880535937</v>
      </c>
      <c r="AX46" s="14">
        <f t="shared" ca="1" si="199"/>
        <v>0.82400277316958426</v>
      </c>
      <c r="AY46" s="19">
        <f ca="1">IF(AW$9 = 0, 0, IFERROR((AW46 - AX46) * 10000, 0))</f>
        <v>-75.027343642248837</v>
      </c>
      <c r="AZ46" s="30">
        <f t="shared" ca="1" si="200"/>
        <v>0.80827185810540891</v>
      </c>
      <c r="BA46" s="14">
        <f t="shared" ca="1" si="200"/>
        <v>0.81671950569043328</v>
      </c>
      <c r="BB46" s="19">
        <f ca="1">IF(AZ$9 = 0, 0, IFERROR((AZ46 - BA46) * 10000, 0))</f>
        <v>-84.476475850243645</v>
      </c>
      <c r="BC46" s="30">
        <f t="shared" ca="1" si="201"/>
        <v>0.81378674351585012</v>
      </c>
      <c r="BD46" s="14">
        <f t="shared" ca="1" si="201"/>
        <v>0.81977559607293127</v>
      </c>
      <c r="BE46" s="19">
        <f ca="1">IF(BC$9 = 0, 0, IFERROR((BC46 - BD46) * 10000, 0))</f>
        <v>-59.888525570811481</v>
      </c>
      <c r="BF46" s="30">
        <f t="shared" ca="1" si="202"/>
        <v>0.8032369771321185</v>
      </c>
      <c r="BG46" s="14">
        <f t="shared" ca="1" si="202"/>
        <v>0.81763248144320211</v>
      </c>
      <c r="BH46" s="19">
        <f ca="1">IF(BF$9 = 0, 0, IFERROR((BF46 - BG46) * 10000, 0))</f>
        <v>-143.95504311083607</v>
      </c>
      <c r="BI46" s="30">
        <f t="shared" ca="1" si="203"/>
        <v>0.77188476960426788</v>
      </c>
      <c r="BJ46" s="14">
        <f t="shared" ca="1" si="203"/>
        <v>0.78281436000250615</v>
      </c>
      <c r="BK46" s="19">
        <f ca="1">IF(BI$9 = 0, 0, IFERROR((BI46 - BJ46) * 10000, 0))</f>
        <v>-109.29590398238264</v>
      </c>
      <c r="BL46" s="30">
        <f t="shared" ca="1" si="204"/>
        <v>0.80871746237739894</v>
      </c>
      <c r="BM46" s="14">
        <f t="shared" ca="1" si="204"/>
        <v>0.82371446548075278</v>
      </c>
      <c r="BN46" s="19">
        <f ca="1">IF(BL$9 = 0, 0, IFERROR((BL46 - BM46) * 10000, 0))</f>
        <v>-149.97003103353833</v>
      </c>
      <c r="BO46" s="156" t="str">
        <f t="shared" si="184"/>
        <v>Phone %</v>
      </c>
      <c r="BP46" s="251"/>
    </row>
    <row r="47" spans="1:68" ht="3.75" hidden="1" customHeight="1" x14ac:dyDescent="0.2">
      <c r="A47" s="6"/>
      <c r="D47" s="144"/>
      <c r="E47" s="144"/>
      <c r="F47" s="144"/>
      <c r="G47" s="144"/>
      <c r="H47" s="160"/>
      <c r="I47" s="138"/>
      <c r="J47" s="144"/>
      <c r="K47" s="144"/>
      <c r="L47" s="160"/>
      <c r="M47" s="138"/>
      <c r="N47" s="144"/>
      <c r="O47" s="144"/>
      <c r="P47" s="160"/>
      <c r="Q47" s="138"/>
      <c r="R47" s="144"/>
      <c r="S47" s="144"/>
      <c r="T47" s="160"/>
      <c r="U47" s="144"/>
      <c r="V47" s="144"/>
      <c r="W47" s="160"/>
      <c r="X47" s="144"/>
      <c r="Y47" s="144"/>
      <c r="Z47" s="160"/>
      <c r="AA47" s="144"/>
      <c r="AB47" s="144"/>
      <c r="AC47" s="160"/>
      <c r="AD47" s="138"/>
      <c r="AE47" s="144"/>
      <c r="AF47" s="144"/>
      <c r="AG47" s="160"/>
      <c r="AH47" s="144"/>
      <c r="AI47" s="144"/>
      <c r="AJ47" s="160"/>
      <c r="AK47" s="144"/>
      <c r="AL47" s="144"/>
      <c r="AM47" s="160"/>
      <c r="AN47" s="144"/>
      <c r="AO47" s="144"/>
      <c r="AP47" s="160"/>
      <c r="AQ47" s="144"/>
      <c r="AR47" s="144"/>
      <c r="AS47" s="160"/>
      <c r="AT47" s="144"/>
      <c r="AU47" s="144"/>
      <c r="AV47" s="160"/>
      <c r="AW47" s="144"/>
      <c r="AX47" s="144"/>
      <c r="AY47" s="160"/>
      <c r="AZ47" s="144"/>
      <c r="BA47" s="144"/>
      <c r="BB47" s="160"/>
      <c r="BC47" s="144"/>
      <c r="BD47" s="144"/>
      <c r="BE47" s="160"/>
      <c r="BF47" s="144"/>
      <c r="BG47" s="144"/>
      <c r="BH47" s="160"/>
      <c r="BI47" s="144"/>
      <c r="BJ47" s="144"/>
      <c r="BK47" s="160"/>
      <c r="BL47" s="144"/>
      <c r="BM47" s="144"/>
      <c r="BN47" s="160"/>
      <c r="BO47" s="144"/>
      <c r="BP47" s="144"/>
    </row>
    <row r="48" spans="1:68" hidden="1" x14ac:dyDescent="0.2">
      <c r="A48" s="6" t="str">
        <f t="shared" ref="A48:B51" si="206">A$11</f>
        <v>&gt;= 1</v>
      </c>
      <c r="B48" s="3" t="str">
        <f t="shared" si="206"/>
        <v>&gt;= 0</v>
      </c>
      <c r="C48" s="3" t="s">
        <v>107</v>
      </c>
      <c r="D48" s="236" t="s">
        <v>100</v>
      </c>
      <c r="E48" s="145" t="s">
        <v>101</v>
      </c>
      <c r="F48" s="146">
        <f t="shared" ref="F48:G51" ca="1" si="207">SUMIFS(CUST_COUNT_T, CHANNEL_COUNT, $A$2, IS_JJCC, $B$2, CUST_GROUP, $A48, RECENCY_GROUP, $B48, TIMEFRAME, F$1, IS_JJCC, $C48)</f>
        <v>0</v>
      </c>
      <c r="G48" s="147">
        <f t="shared" ca="1" si="207"/>
        <v>0</v>
      </c>
      <c r="H48" s="148">
        <f ca="1">IF(F$9 = 0, 0, IFERROR((F48 - G48) / G48, 0))</f>
        <v>0</v>
      </c>
      <c r="I48" s="141"/>
      <c r="J48" s="149">
        <f t="shared" ref="J48:K51" ca="1" si="208">SUMIFS(CUST_COUNT_T, CHANNEL_COUNT, $A$2, IS_JJCC, $B$2, CUST_GROUP, $A48, RECENCY_GROUP, $B48, TIMEFRAME, J$1, IS_JJCC, $C48)</f>
        <v>0</v>
      </c>
      <c r="K48" s="147">
        <f t="shared" ca="1" si="208"/>
        <v>0</v>
      </c>
      <c r="L48" s="148">
        <f ca="1">IF(J$9 = 0, 0, IFERROR((J48 - K48) / K48, 0))</f>
        <v>0</v>
      </c>
      <c r="M48" s="141"/>
      <c r="N48" s="149">
        <f t="shared" ref="N48:O51" ca="1" si="209">SUMIFS(CUST_COUNT_T, CHANNEL_COUNT, $A$2, IS_JJCC, $B$2, CUST_GROUP, $A48, RECENCY_GROUP, $B48, TIMEFRAME, N$1, IS_JJCC, $C48)</f>
        <v>0</v>
      </c>
      <c r="O48" s="147">
        <f t="shared" ca="1" si="209"/>
        <v>0</v>
      </c>
      <c r="P48" s="148">
        <f ca="1">IF(N$9 = 0, 0, IFERROR((N48 - O48) / O48, 0))</f>
        <v>0</v>
      </c>
      <c r="Q48" s="141"/>
      <c r="R48" s="149">
        <f t="shared" ref="R48:S51" ca="1" si="210">SUMIFS(CUST_COUNT_T, CHANNEL_COUNT, $A$2, IS_JJCC, $B$2, CUST_GROUP, $A48, RECENCY_GROUP, $B48, TIMEFRAME, R$1, IS_JJCC, $C48)</f>
        <v>0</v>
      </c>
      <c r="S48" s="147">
        <f t="shared" ca="1" si="210"/>
        <v>0</v>
      </c>
      <c r="T48" s="148">
        <f ca="1">IF(R$9 = 0, 0, IFERROR((R48 - S48) / S48, 0))</f>
        <v>0</v>
      </c>
      <c r="U48" s="146">
        <f t="shared" ref="U48:V51" ca="1" si="211">SUMIFS(CUST_COUNT_T, CHANNEL_COUNT, $A$2, IS_JJCC, $B$2, CUST_GROUP, $A48, RECENCY_GROUP, $B48, TIMEFRAME, U$1, IS_JJCC, $C48)</f>
        <v>0</v>
      </c>
      <c r="V48" s="147">
        <f t="shared" ca="1" si="211"/>
        <v>0</v>
      </c>
      <c r="W48" s="148">
        <f ca="1">IF(U$9 = 0, 0, IFERROR((U48 - V48) / V48, 0))</f>
        <v>0</v>
      </c>
      <c r="X48" s="146">
        <f t="shared" ref="X48:Y51" ca="1" si="212">SUMIFS(CUST_COUNT_T, CHANNEL_COUNT, $A$2, IS_JJCC, $B$2, CUST_GROUP, $A48, RECENCY_GROUP, $B48, TIMEFRAME, X$1, IS_JJCC, $C48)</f>
        <v>0</v>
      </c>
      <c r="Y48" s="147">
        <f t="shared" ca="1" si="212"/>
        <v>0</v>
      </c>
      <c r="Z48" s="148">
        <f ca="1">IF(X$9 = 0, 0, IFERROR((X48 - Y48) / Y48, 0))</f>
        <v>0</v>
      </c>
      <c r="AA48" s="146">
        <f t="shared" ref="AA48:AB51" ca="1" si="213">SUMIFS(CUST_COUNT_T, CHANNEL_COUNT, $A$2, IS_JJCC, $B$2, CUST_GROUP, $A48, RECENCY_GROUP, $B48, TIMEFRAME, AA$1, IS_JJCC, $C48)</f>
        <v>0</v>
      </c>
      <c r="AB48" s="147">
        <f t="shared" ca="1" si="213"/>
        <v>0</v>
      </c>
      <c r="AC48" s="148">
        <f ca="1">IF(AA$9 = 0, 0, IFERROR((AA48 - AB48) / AB48, 0))</f>
        <v>0</v>
      </c>
      <c r="AD48" s="141"/>
      <c r="AE48" s="149">
        <f t="shared" ref="AE48:AF51" ca="1" si="214">SUMIFS(CUST_COUNT_T, CHANNEL_COUNT, $A$2, IS_JJCC, $B$2, CUST_GROUP, $A48, RECENCY_GROUP, $B48, TIMEFRAME, AE$1, IS_JJCC, $C48)</f>
        <v>0</v>
      </c>
      <c r="AF48" s="147">
        <f t="shared" ca="1" si="214"/>
        <v>0</v>
      </c>
      <c r="AG48" s="148">
        <f ca="1">IF(AE$9 = 0, 0, IFERROR((AE48 - AF48) / AF48, 0))</f>
        <v>0</v>
      </c>
      <c r="AH48" s="146">
        <f t="shared" ref="AH48:AI51" ca="1" si="215">SUMIFS(CUST_COUNT_T, CHANNEL_COUNT, $A$2, IS_JJCC, $B$2, CUST_GROUP, $A48, RECENCY_GROUP, $B48, TIMEFRAME, AH$1, IS_JJCC, $C48)</f>
        <v>0</v>
      </c>
      <c r="AI48" s="147">
        <f t="shared" ca="1" si="215"/>
        <v>0</v>
      </c>
      <c r="AJ48" s="148">
        <f ca="1">IF(AH$9 = 0, 0, IFERROR((AH48 - AI48) / AI48, 0))</f>
        <v>0</v>
      </c>
      <c r="AK48" s="146">
        <f t="shared" ref="AK48:AL51" ca="1" si="216">SUMIFS(CUST_COUNT_T, CHANNEL_COUNT, $A$2, IS_JJCC, $B$2, CUST_GROUP, $A48, RECENCY_GROUP, $B48, TIMEFRAME, AK$1, IS_JJCC, $C48)</f>
        <v>0</v>
      </c>
      <c r="AL48" s="147">
        <f t="shared" ca="1" si="216"/>
        <v>0</v>
      </c>
      <c r="AM48" s="148">
        <f ca="1">IF(AK$9 = 0, 0, IFERROR((AK48 - AL48) / AL48, 0))</f>
        <v>0</v>
      </c>
      <c r="AN48" s="146">
        <f t="shared" ref="AN48:AO51" ca="1" si="217">SUMIFS(CUST_COUNT_T, CHANNEL_COUNT, $A$2, IS_JJCC, $B$2, CUST_GROUP, $A48, RECENCY_GROUP, $B48, TIMEFRAME, AN$1, IS_JJCC, $C48)</f>
        <v>0</v>
      </c>
      <c r="AO48" s="147">
        <f t="shared" ca="1" si="217"/>
        <v>0</v>
      </c>
      <c r="AP48" s="148">
        <f ca="1">IF(AN$9 = 0, 0, IFERROR((AN48 - AO48) / AO48, 0))</f>
        <v>0</v>
      </c>
      <c r="AQ48" s="146">
        <f t="shared" ref="AQ48:AR51" ca="1" si="218">SUMIFS(CUST_COUNT_T, CHANNEL_COUNT, $A$2, IS_JJCC, $B$2, CUST_GROUP, $A48, RECENCY_GROUP, $B48, TIMEFRAME, AQ$1, IS_JJCC, $C48)</f>
        <v>0</v>
      </c>
      <c r="AR48" s="147">
        <f t="shared" ca="1" si="218"/>
        <v>0</v>
      </c>
      <c r="AS48" s="148">
        <f ca="1">IF(AQ$9 = 0, 0, IFERROR((AQ48 - AR48) / AR48, 0))</f>
        <v>0</v>
      </c>
      <c r="AT48" s="146">
        <f t="shared" ref="AT48:AU51" ca="1" si="219">SUMIFS(CUST_COUNT_T, CHANNEL_COUNT, $A$2, IS_JJCC, $B$2, CUST_GROUP, $A48, RECENCY_GROUP, $B48, TIMEFRAME, AT$1, IS_JJCC, $C48)</f>
        <v>0</v>
      </c>
      <c r="AU48" s="147">
        <f t="shared" ca="1" si="219"/>
        <v>0</v>
      </c>
      <c r="AV48" s="148">
        <f ca="1">IF(AT$9 = 0, 0, IFERROR((AT48 - AU48) / AU48, 0))</f>
        <v>0</v>
      </c>
      <c r="AW48" s="146">
        <f t="shared" ref="AW48:AX51" ca="1" si="220">SUMIFS(CUST_COUNT_T, CHANNEL_COUNT, $A$2, IS_JJCC, $B$2, CUST_GROUP, $A48, RECENCY_GROUP, $B48, TIMEFRAME, AW$1, IS_JJCC, $C48)</f>
        <v>0</v>
      </c>
      <c r="AX48" s="147">
        <f t="shared" ca="1" si="220"/>
        <v>0</v>
      </c>
      <c r="AY48" s="148">
        <f ca="1">IF(AW$9 = 0, 0, IFERROR((AW48 - AX48) / AX48, 0))</f>
        <v>0</v>
      </c>
      <c r="AZ48" s="146">
        <f t="shared" ref="AZ48:BA51" ca="1" si="221">SUMIFS(CUST_COUNT_T, CHANNEL_COUNT, $A$2, IS_JJCC, $B$2, CUST_GROUP, $A48, RECENCY_GROUP, $B48, TIMEFRAME, AZ$1, IS_JJCC, $C48)</f>
        <v>0</v>
      </c>
      <c r="BA48" s="147">
        <f t="shared" ca="1" si="221"/>
        <v>0</v>
      </c>
      <c r="BB48" s="148">
        <f ca="1">IF(AZ$9 = 0, 0, IFERROR((AZ48 - BA48) / BA48, 0))</f>
        <v>0</v>
      </c>
      <c r="BC48" s="146">
        <f t="shared" ref="BC48:BD51" ca="1" si="222">SUMIFS(CUST_COUNT_T, CHANNEL_COUNT, $A$2, IS_JJCC, $B$2, CUST_GROUP, $A48, RECENCY_GROUP, $B48, TIMEFRAME, BC$1, IS_JJCC, $C48)</f>
        <v>0</v>
      </c>
      <c r="BD48" s="147">
        <f t="shared" ca="1" si="222"/>
        <v>0</v>
      </c>
      <c r="BE48" s="148">
        <f ca="1">IF(BC$9 = 0, 0, IFERROR((BC48 - BD48) / BD48, 0))</f>
        <v>0</v>
      </c>
      <c r="BF48" s="146">
        <f t="shared" ref="BF48:BG51" ca="1" si="223">SUMIFS(CUST_COUNT_T, CHANNEL_COUNT, $A$2, IS_JJCC, $B$2, CUST_GROUP, $A48, RECENCY_GROUP, $B48, TIMEFRAME, BF$1, IS_JJCC, $C48)</f>
        <v>0</v>
      </c>
      <c r="BG48" s="147">
        <f t="shared" ca="1" si="223"/>
        <v>0</v>
      </c>
      <c r="BH48" s="148">
        <f ca="1">IF(BF$9 = 0, 0, IFERROR((BF48 - BG48) / BG48, 0))</f>
        <v>0</v>
      </c>
      <c r="BI48" s="146">
        <f t="shared" ref="BI48:BJ51" ca="1" si="224">SUMIFS(CUST_COUNT_T, CHANNEL_COUNT, $A$2, IS_JJCC, $B$2, CUST_GROUP, $A48, RECENCY_GROUP, $B48, TIMEFRAME, BI$1, IS_JJCC, $C48)</f>
        <v>0</v>
      </c>
      <c r="BJ48" s="147">
        <f t="shared" ca="1" si="224"/>
        <v>0</v>
      </c>
      <c r="BK48" s="148">
        <f ca="1">IF(BI$9 = 0, 0, IFERROR((BI48 - BJ48) / BJ48, 0))</f>
        <v>0</v>
      </c>
      <c r="BL48" s="146">
        <f t="shared" ref="BL48:BM51" ca="1" si="225">SUMIFS(CUST_COUNT_T, CHANNEL_COUNT, $A$2, IS_JJCC, $B$2, CUST_GROUP, $A48, RECENCY_GROUP, $B48, TIMEFRAME, BL$1, IS_JJCC, $C48)</f>
        <v>0</v>
      </c>
      <c r="BM48" s="147">
        <f t="shared" ca="1" si="225"/>
        <v>0</v>
      </c>
      <c r="BN48" s="148">
        <f ca="1">IF(BL$9 = 0, 0, IFERROR((BL48 - BM48) / BM48, 0))</f>
        <v>0</v>
      </c>
      <c r="BO48" s="151" t="str">
        <f t="shared" ref="BO48:BO53" si="226">E48</f>
        <v>JJCH</v>
      </c>
      <c r="BP48" s="248" t="str">
        <f>$D48</f>
        <v>JJCC</v>
      </c>
    </row>
    <row r="49" spans="1:68" hidden="1" x14ac:dyDescent="0.2">
      <c r="A49" s="6" t="str">
        <f t="shared" si="206"/>
        <v>&gt;= 1</v>
      </c>
      <c r="B49" s="3" t="str">
        <f t="shared" si="206"/>
        <v>&gt;= 0</v>
      </c>
      <c r="C49" s="3" t="s">
        <v>32</v>
      </c>
      <c r="D49" s="237"/>
      <c r="E49" s="150" t="s">
        <v>102</v>
      </c>
      <c r="F49" s="124">
        <f t="shared" ca="1" si="207"/>
        <v>0</v>
      </c>
      <c r="G49" s="110">
        <f t="shared" ca="1" si="207"/>
        <v>0</v>
      </c>
      <c r="H49" s="108">
        <f ca="1">IF(F$9 = 0, 0, IFERROR((F49 - G49) / G49, 0))</f>
        <v>0</v>
      </c>
      <c r="I49" s="141"/>
      <c r="J49" s="124">
        <f t="shared" ca="1" si="208"/>
        <v>0</v>
      </c>
      <c r="K49" s="110">
        <f t="shared" ca="1" si="208"/>
        <v>0</v>
      </c>
      <c r="L49" s="108">
        <f ca="1">IF(J$9 = 0, 0, IFERROR((J49 - K49) / K49, 0))</f>
        <v>0</v>
      </c>
      <c r="M49" s="141"/>
      <c r="N49" s="124">
        <f t="shared" ca="1" si="209"/>
        <v>0</v>
      </c>
      <c r="O49" s="110">
        <f t="shared" ca="1" si="209"/>
        <v>0</v>
      </c>
      <c r="P49" s="108">
        <f ca="1">IF(N$9 = 0, 0, IFERROR((N49 - O49) / O49, 0))</f>
        <v>0</v>
      </c>
      <c r="Q49" s="141"/>
      <c r="R49" s="124">
        <f t="shared" ca="1" si="210"/>
        <v>0</v>
      </c>
      <c r="S49" s="110">
        <f t="shared" ca="1" si="210"/>
        <v>0</v>
      </c>
      <c r="T49" s="108">
        <f ca="1">IF(R$9 = 0, 0, IFERROR((R49 - S49) / S49, 0))</f>
        <v>0</v>
      </c>
      <c r="U49" s="124">
        <f t="shared" ca="1" si="211"/>
        <v>0</v>
      </c>
      <c r="V49" s="110">
        <f t="shared" ca="1" si="211"/>
        <v>0</v>
      </c>
      <c r="W49" s="108">
        <f ca="1">IF(U$9 = 0, 0, IFERROR((U49 - V49) / V49, 0))</f>
        <v>0</v>
      </c>
      <c r="X49" s="124">
        <f t="shared" ca="1" si="212"/>
        <v>0</v>
      </c>
      <c r="Y49" s="110">
        <f t="shared" ca="1" si="212"/>
        <v>0</v>
      </c>
      <c r="Z49" s="108">
        <f ca="1">IF(X$9 = 0, 0, IFERROR((X49 - Y49) / Y49, 0))</f>
        <v>0</v>
      </c>
      <c r="AA49" s="124">
        <f t="shared" ca="1" si="213"/>
        <v>0</v>
      </c>
      <c r="AB49" s="110">
        <f t="shared" ca="1" si="213"/>
        <v>0</v>
      </c>
      <c r="AC49" s="108">
        <f ca="1">IF(AA$9 = 0, 0, IFERROR((AA49 - AB49) / AB49, 0))</f>
        <v>0</v>
      </c>
      <c r="AD49" s="141"/>
      <c r="AE49" s="124">
        <f t="shared" ca="1" si="214"/>
        <v>0</v>
      </c>
      <c r="AF49" s="110">
        <f t="shared" ca="1" si="214"/>
        <v>0</v>
      </c>
      <c r="AG49" s="108">
        <f ca="1">IF(AE$9 = 0, 0, IFERROR((AE49 - AF49) / AF49, 0))</f>
        <v>0</v>
      </c>
      <c r="AH49" s="124">
        <f t="shared" ca="1" si="215"/>
        <v>0</v>
      </c>
      <c r="AI49" s="110">
        <f t="shared" ca="1" si="215"/>
        <v>0</v>
      </c>
      <c r="AJ49" s="108">
        <f ca="1">IF(AH$9 = 0, 0, IFERROR((AH49 - AI49) / AI49, 0))</f>
        <v>0</v>
      </c>
      <c r="AK49" s="124">
        <f t="shared" ca="1" si="216"/>
        <v>0</v>
      </c>
      <c r="AL49" s="110">
        <f t="shared" ca="1" si="216"/>
        <v>0</v>
      </c>
      <c r="AM49" s="108">
        <f ca="1">IF(AK$9 = 0, 0, IFERROR((AK49 - AL49) / AL49, 0))</f>
        <v>0</v>
      </c>
      <c r="AN49" s="124">
        <f t="shared" ca="1" si="217"/>
        <v>0</v>
      </c>
      <c r="AO49" s="110">
        <f t="shared" ca="1" si="217"/>
        <v>0</v>
      </c>
      <c r="AP49" s="108">
        <f ca="1">IF(AN$9 = 0, 0, IFERROR((AN49 - AO49) / AO49, 0))</f>
        <v>0</v>
      </c>
      <c r="AQ49" s="124">
        <f t="shared" ca="1" si="218"/>
        <v>0</v>
      </c>
      <c r="AR49" s="110">
        <f t="shared" ca="1" si="218"/>
        <v>0</v>
      </c>
      <c r="AS49" s="108">
        <f ca="1">IF(AQ$9 = 0, 0, IFERROR((AQ49 - AR49) / AR49, 0))</f>
        <v>0</v>
      </c>
      <c r="AT49" s="124">
        <f t="shared" ca="1" si="219"/>
        <v>0</v>
      </c>
      <c r="AU49" s="110">
        <f t="shared" ca="1" si="219"/>
        <v>0</v>
      </c>
      <c r="AV49" s="108">
        <f ca="1">IF(AT$9 = 0, 0, IFERROR((AT49 - AU49) / AU49, 0))</f>
        <v>0</v>
      </c>
      <c r="AW49" s="124">
        <f t="shared" ca="1" si="220"/>
        <v>0</v>
      </c>
      <c r="AX49" s="110">
        <f t="shared" ca="1" si="220"/>
        <v>0</v>
      </c>
      <c r="AY49" s="108">
        <f ca="1">IF(AW$9 = 0, 0, IFERROR((AW49 - AX49) / AX49, 0))</f>
        <v>0</v>
      </c>
      <c r="AZ49" s="124">
        <f t="shared" ca="1" si="221"/>
        <v>0</v>
      </c>
      <c r="BA49" s="110">
        <f t="shared" ca="1" si="221"/>
        <v>0</v>
      </c>
      <c r="BB49" s="108">
        <f ca="1">IF(AZ$9 = 0, 0, IFERROR((AZ49 - BA49) / BA49, 0))</f>
        <v>0</v>
      </c>
      <c r="BC49" s="124">
        <f t="shared" ca="1" si="222"/>
        <v>0</v>
      </c>
      <c r="BD49" s="110">
        <f t="shared" ca="1" si="222"/>
        <v>0</v>
      </c>
      <c r="BE49" s="108">
        <f ca="1">IF(BC$9 = 0, 0, IFERROR((BC49 - BD49) / BD49, 0))</f>
        <v>0</v>
      </c>
      <c r="BF49" s="124">
        <f t="shared" ca="1" si="223"/>
        <v>0</v>
      </c>
      <c r="BG49" s="110">
        <f t="shared" ca="1" si="223"/>
        <v>0</v>
      </c>
      <c r="BH49" s="108">
        <f ca="1">IF(BF$9 = 0, 0, IFERROR((BF49 - BG49) / BG49, 0))</f>
        <v>0</v>
      </c>
      <c r="BI49" s="124">
        <f t="shared" ca="1" si="224"/>
        <v>0</v>
      </c>
      <c r="BJ49" s="110">
        <f t="shared" ca="1" si="224"/>
        <v>0</v>
      </c>
      <c r="BK49" s="108">
        <f ca="1">IF(BI$9 = 0, 0, IFERROR((BI49 - BJ49) / BJ49, 0))</f>
        <v>0</v>
      </c>
      <c r="BL49" s="124">
        <f t="shared" ca="1" si="225"/>
        <v>0</v>
      </c>
      <c r="BM49" s="110">
        <f t="shared" ca="1" si="225"/>
        <v>0</v>
      </c>
      <c r="BN49" s="108">
        <f ca="1">IF(BL$9 = 0, 0, IFERROR((BL49 - BM49) / BM49, 0))</f>
        <v>0</v>
      </c>
      <c r="BO49" s="152" t="str">
        <f t="shared" si="226"/>
        <v>New Card</v>
      </c>
      <c r="BP49" s="249"/>
    </row>
    <row r="50" spans="1:68" hidden="1" x14ac:dyDescent="0.2">
      <c r="A50" s="6" t="str">
        <f t="shared" si="206"/>
        <v>&gt;= 1</v>
      </c>
      <c r="B50" s="3" t="str">
        <f t="shared" si="206"/>
        <v>&gt;= 0</v>
      </c>
      <c r="C50" s="3" t="s">
        <v>31</v>
      </c>
      <c r="D50" s="237"/>
      <c r="E50" s="83" t="s">
        <v>103</v>
      </c>
      <c r="F50" s="32">
        <f t="shared" ca="1" si="207"/>
        <v>0</v>
      </c>
      <c r="G50" s="17">
        <f t="shared" ca="1" si="207"/>
        <v>0</v>
      </c>
      <c r="H50" s="13">
        <f ca="1">IF(F$9 = 0, 0, IFERROR((F50 - G50) / G50, 0))</f>
        <v>0</v>
      </c>
      <c r="I50" s="141"/>
      <c r="J50" s="32">
        <f t="shared" ca="1" si="208"/>
        <v>0</v>
      </c>
      <c r="K50" s="17">
        <f t="shared" ca="1" si="208"/>
        <v>0</v>
      </c>
      <c r="L50" s="13">
        <f ca="1">IF(J$9 = 0, 0, IFERROR((J50 - K50) / K50, 0))</f>
        <v>0</v>
      </c>
      <c r="M50" s="141"/>
      <c r="N50" s="32">
        <f t="shared" ca="1" si="209"/>
        <v>0</v>
      </c>
      <c r="O50" s="17">
        <f t="shared" ca="1" si="209"/>
        <v>0</v>
      </c>
      <c r="P50" s="13">
        <f ca="1">IF(N$9 = 0, 0, IFERROR((N50 - O50) / O50, 0))</f>
        <v>0</v>
      </c>
      <c r="Q50" s="141"/>
      <c r="R50" s="32">
        <f t="shared" ca="1" si="210"/>
        <v>0</v>
      </c>
      <c r="S50" s="17">
        <f t="shared" ca="1" si="210"/>
        <v>0</v>
      </c>
      <c r="T50" s="13">
        <f ca="1">IF(R$9 = 0, 0, IFERROR((R50 - S50) / S50, 0))</f>
        <v>0</v>
      </c>
      <c r="U50" s="32">
        <f t="shared" ca="1" si="211"/>
        <v>0</v>
      </c>
      <c r="V50" s="17">
        <f t="shared" ca="1" si="211"/>
        <v>0</v>
      </c>
      <c r="W50" s="13">
        <f ca="1">IF(U$9 = 0, 0, IFERROR((U50 - V50) / V50, 0))</f>
        <v>0</v>
      </c>
      <c r="X50" s="32">
        <f t="shared" ca="1" si="212"/>
        <v>0</v>
      </c>
      <c r="Y50" s="17">
        <f t="shared" ca="1" si="212"/>
        <v>0</v>
      </c>
      <c r="Z50" s="13">
        <f ca="1">IF(X$9 = 0, 0, IFERROR((X50 - Y50) / Y50, 0))</f>
        <v>0</v>
      </c>
      <c r="AA50" s="32">
        <f t="shared" ca="1" si="213"/>
        <v>0</v>
      </c>
      <c r="AB50" s="17">
        <f t="shared" ca="1" si="213"/>
        <v>0</v>
      </c>
      <c r="AC50" s="13">
        <f ca="1">IF(AA$9 = 0, 0, IFERROR((AA50 - AB50) / AB50, 0))</f>
        <v>0</v>
      </c>
      <c r="AD50" s="141"/>
      <c r="AE50" s="32">
        <f t="shared" ca="1" si="214"/>
        <v>0</v>
      </c>
      <c r="AF50" s="17">
        <f t="shared" ca="1" si="214"/>
        <v>0</v>
      </c>
      <c r="AG50" s="13">
        <f ca="1">IF(AE$9 = 0, 0, IFERROR((AE50 - AF50) / AF50, 0))</f>
        <v>0</v>
      </c>
      <c r="AH50" s="32">
        <f t="shared" ca="1" si="215"/>
        <v>0</v>
      </c>
      <c r="AI50" s="17">
        <f t="shared" ca="1" si="215"/>
        <v>0</v>
      </c>
      <c r="AJ50" s="13">
        <f ca="1">IF(AH$9 = 0, 0, IFERROR((AH50 - AI50) / AI50, 0))</f>
        <v>0</v>
      </c>
      <c r="AK50" s="32">
        <f t="shared" ca="1" si="216"/>
        <v>0</v>
      </c>
      <c r="AL50" s="17">
        <f t="shared" ca="1" si="216"/>
        <v>0</v>
      </c>
      <c r="AM50" s="13">
        <f ca="1">IF(AK$9 = 0, 0, IFERROR((AK50 - AL50) / AL50, 0))</f>
        <v>0</v>
      </c>
      <c r="AN50" s="32">
        <f t="shared" ca="1" si="217"/>
        <v>0</v>
      </c>
      <c r="AO50" s="17">
        <f t="shared" ca="1" si="217"/>
        <v>0</v>
      </c>
      <c r="AP50" s="13">
        <f ca="1">IF(AN$9 = 0, 0, IFERROR((AN50 - AO50) / AO50, 0))</f>
        <v>0</v>
      </c>
      <c r="AQ50" s="32">
        <f t="shared" ca="1" si="218"/>
        <v>0</v>
      </c>
      <c r="AR50" s="17">
        <f t="shared" ca="1" si="218"/>
        <v>0</v>
      </c>
      <c r="AS50" s="13">
        <f ca="1">IF(AQ$9 = 0, 0, IFERROR((AQ50 - AR50) / AR50, 0))</f>
        <v>0</v>
      </c>
      <c r="AT50" s="32">
        <f t="shared" ca="1" si="219"/>
        <v>0</v>
      </c>
      <c r="AU50" s="17">
        <f t="shared" ca="1" si="219"/>
        <v>0</v>
      </c>
      <c r="AV50" s="13">
        <f ca="1">IF(AT$9 = 0, 0, IFERROR((AT50 - AU50) / AU50, 0))</f>
        <v>0</v>
      </c>
      <c r="AW50" s="32">
        <f t="shared" ca="1" si="220"/>
        <v>0</v>
      </c>
      <c r="AX50" s="17">
        <f t="shared" ca="1" si="220"/>
        <v>0</v>
      </c>
      <c r="AY50" s="13">
        <f ca="1">IF(AW$9 = 0, 0, IFERROR((AW50 - AX50) / AX50, 0))</f>
        <v>0</v>
      </c>
      <c r="AZ50" s="32">
        <f t="shared" ca="1" si="221"/>
        <v>0</v>
      </c>
      <c r="BA50" s="17">
        <f t="shared" ca="1" si="221"/>
        <v>0</v>
      </c>
      <c r="BB50" s="13">
        <f ca="1">IF(AZ$9 = 0, 0, IFERROR((AZ50 - BA50) / BA50, 0))</f>
        <v>0</v>
      </c>
      <c r="BC50" s="32">
        <f t="shared" ca="1" si="222"/>
        <v>0</v>
      </c>
      <c r="BD50" s="17">
        <f t="shared" ca="1" si="222"/>
        <v>0</v>
      </c>
      <c r="BE50" s="13">
        <f ca="1">IF(BC$9 = 0, 0, IFERROR((BC50 - BD50) / BD50, 0))</f>
        <v>0</v>
      </c>
      <c r="BF50" s="32">
        <f t="shared" ca="1" si="223"/>
        <v>0</v>
      </c>
      <c r="BG50" s="17">
        <f t="shared" ca="1" si="223"/>
        <v>0</v>
      </c>
      <c r="BH50" s="13">
        <f ca="1">IF(BF$9 = 0, 0, IFERROR((BF50 - BG50) / BG50, 0))</f>
        <v>0</v>
      </c>
      <c r="BI50" s="32">
        <f t="shared" ca="1" si="224"/>
        <v>0</v>
      </c>
      <c r="BJ50" s="17">
        <f t="shared" ca="1" si="224"/>
        <v>0</v>
      </c>
      <c r="BK50" s="13">
        <f ca="1">IF(BI$9 = 0, 0, IFERROR((BI50 - BJ50) / BJ50, 0))</f>
        <v>0</v>
      </c>
      <c r="BL50" s="32">
        <f t="shared" ca="1" si="225"/>
        <v>0</v>
      </c>
      <c r="BM50" s="17">
        <f t="shared" ca="1" si="225"/>
        <v>0</v>
      </c>
      <c r="BN50" s="13">
        <f ca="1">IF(BL$9 = 0, 0, IFERROR((BL50 - BM50) / BM50, 0))</f>
        <v>0</v>
      </c>
      <c r="BO50" s="153" t="str">
        <f t="shared" si="226"/>
        <v>Closed Card</v>
      </c>
      <c r="BP50" s="249"/>
    </row>
    <row r="51" spans="1:68" hidden="1" x14ac:dyDescent="0.2">
      <c r="A51" s="6" t="str">
        <f t="shared" si="206"/>
        <v>&gt;= 1</v>
      </c>
      <c r="B51" s="3" t="str">
        <f t="shared" si="206"/>
        <v>&gt;= 0</v>
      </c>
      <c r="C51" s="3" t="s">
        <v>30</v>
      </c>
      <c r="D51" s="237"/>
      <c r="E51" s="77" t="s">
        <v>104</v>
      </c>
      <c r="F51" s="47">
        <f t="shared" ca="1" si="207"/>
        <v>69491</v>
      </c>
      <c r="G51" s="45">
        <f t="shared" ca="1" si="207"/>
        <v>67748</v>
      </c>
      <c r="H51" s="48">
        <f ca="1">IF(F$9 = 0, 0, IFERROR((F51 - G51) / G51, 0))</f>
        <v>2.5727696758575898E-2</v>
      </c>
      <c r="I51" s="141"/>
      <c r="J51" s="47">
        <f t="shared" ca="1" si="208"/>
        <v>72919</v>
      </c>
      <c r="K51" s="45">
        <f t="shared" ca="1" si="208"/>
        <v>72775</v>
      </c>
      <c r="L51" s="48">
        <f ca="1">IF(J$9 = 0, 0, IFERROR((J51 - K51) / K51, 0))</f>
        <v>1.9787014771556165E-3</v>
      </c>
      <c r="M51" s="141"/>
      <c r="N51" s="47">
        <f t="shared" ca="1" si="209"/>
        <v>72919</v>
      </c>
      <c r="O51" s="45">
        <f t="shared" ca="1" si="209"/>
        <v>72775</v>
      </c>
      <c r="P51" s="48">
        <f ca="1">IF(N$9 = 0, 0, IFERROR((N51 - O51) / O51, 0))</f>
        <v>1.9787014771556165E-3</v>
      </c>
      <c r="Q51" s="141"/>
      <c r="R51" s="47">
        <f t="shared" ca="1" si="210"/>
        <v>28524</v>
      </c>
      <c r="S51" s="45">
        <f t="shared" ca="1" si="210"/>
        <v>25413</v>
      </c>
      <c r="T51" s="48">
        <f ca="1">IF(R$9 = 0, 0, IFERROR((R51 - S51) / S51, 0))</f>
        <v>0.12241766025262661</v>
      </c>
      <c r="U51" s="47">
        <f t="shared" ca="1" si="211"/>
        <v>33465</v>
      </c>
      <c r="V51" s="45">
        <f t="shared" ca="1" si="211"/>
        <v>31228</v>
      </c>
      <c r="W51" s="48">
        <f ca="1">IF(U$9 = 0, 0, IFERROR((U51 - V51) / V51, 0))</f>
        <v>7.163443063916998E-2</v>
      </c>
      <c r="X51" s="47">
        <f t="shared" ca="1" si="212"/>
        <v>30401</v>
      </c>
      <c r="Y51" s="45">
        <f t="shared" ca="1" si="212"/>
        <v>28289</v>
      </c>
      <c r="Z51" s="48">
        <f ca="1">IF(X$9 = 0, 0, IFERROR((X51 - Y51) / Y51, 0))</f>
        <v>7.4657994273392481E-2</v>
      </c>
      <c r="AA51" s="47">
        <f t="shared" ca="1" si="213"/>
        <v>35598</v>
      </c>
      <c r="AB51" s="45">
        <f t="shared" ca="1" si="213"/>
        <v>34907</v>
      </c>
      <c r="AC51" s="48">
        <f ca="1">IF(AA$9 = 0, 0, IFERROR((AA51 - AB51) / AB51, 0))</f>
        <v>1.9795456498696535E-2</v>
      </c>
      <c r="AD51" s="141"/>
      <c r="AE51" s="47">
        <f t="shared" ca="1" si="214"/>
        <v>9627</v>
      </c>
      <c r="AF51" s="45">
        <f t="shared" ca="1" si="214"/>
        <v>8910</v>
      </c>
      <c r="AG51" s="48">
        <f ca="1">IF(AE$9 = 0, 0, IFERROR((AE51 - AF51) / AF51, 0))</f>
        <v>8.0471380471380471E-2</v>
      </c>
      <c r="AH51" s="47">
        <f t="shared" ca="1" si="215"/>
        <v>12406</v>
      </c>
      <c r="AI51" s="45">
        <f t="shared" ca="1" si="215"/>
        <v>12321</v>
      </c>
      <c r="AJ51" s="48">
        <f ca="1">IF(AH$9 = 0, 0, IFERROR((AH51 - AI51) / AI51, 0))</f>
        <v>6.8987906825744667E-3</v>
      </c>
      <c r="AK51" s="47">
        <f t="shared" ca="1" si="216"/>
        <v>13325</v>
      </c>
      <c r="AL51" s="45">
        <f t="shared" ca="1" si="216"/>
        <v>11912</v>
      </c>
      <c r="AM51" s="48">
        <f ca="1">IF(AK$9 = 0, 0, IFERROR((AK51 - AL51) / AL51, 0))</f>
        <v>0.118619879113499</v>
      </c>
      <c r="AN51" s="47">
        <f t="shared" ca="1" si="217"/>
        <v>14115</v>
      </c>
      <c r="AO51" s="45">
        <f t="shared" ca="1" si="217"/>
        <v>14864</v>
      </c>
      <c r="AP51" s="48">
        <f ca="1">IF(AN$9 = 0, 0, IFERROR((AN51 - AO51) / AO51, 0))</f>
        <v>-5.0390204520990314E-2</v>
      </c>
      <c r="AQ51" s="47">
        <f t="shared" ca="1" si="218"/>
        <v>15728</v>
      </c>
      <c r="AR51" s="45">
        <f t="shared" ca="1" si="218"/>
        <v>13412</v>
      </c>
      <c r="AS51" s="48">
        <f ca="1">IF(AQ$9 = 0, 0, IFERROR((AQ51 - AR51) / AR51, 0))</f>
        <v>0.17268118103191171</v>
      </c>
      <c r="AT51" s="47">
        <f t="shared" ca="1" si="219"/>
        <v>12370</v>
      </c>
      <c r="AU51" s="45">
        <f t="shared" ca="1" si="219"/>
        <v>11391</v>
      </c>
      <c r="AV51" s="48">
        <f ca="1">IF(AT$9 = 0, 0, IFERROR((AT51 - AU51) / AU51, 0))</f>
        <v>8.594504433324554E-2</v>
      </c>
      <c r="AW51" s="47">
        <f t="shared" ca="1" si="220"/>
        <v>11108</v>
      </c>
      <c r="AX51" s="45">
        <f t="shared" ca="1" si="220"/>
        <v>11026</v>
      </c>
      <c r="AY51" s="48">
        <f ca="1">IF(AW$9 = 0, 0, IFERROR((AW51 - AX51) / AX51, 0))</f>
        <v>7.436967168510793E-3</v>
      </c>
      <c r="AZ51" s="47">
        <f t="shared" ca="1" si="221"/>
        <v>13498</v>
      </c>
      <c r="BA51" s="45">
        <f t="shared" ca="1" si="221"/>
        <v>12657</v>
      </c>
      <c r="BB51" s="48">
        <f ca="1">IF(AZ$9 = 0, 0, IFERROR((AZ51 - BA51) / BA51, 0))</f>
        <v>6.6445445208185197E-2</v>
      </c>
      <c r="BC51" s="47">
        <f t="shared" ca="1" si="222"/>
        <v>13614</v>
      </c>
      <c r="BD51" s="45">
        <f t="shared" ca="1" si="222"/>
        <v>11995</v>
      </c>
      <c r="BE51" s="48">
        <f ca="1">IF(BC$9 = 0, 0, IFERROR((BC51 - BD51) / BD51, 0))</f>
        <v>0.13497290537724052</v>
      </c>
      <c r="BF51" s="47">
        <f t="shared" ca="1" si="223"/>
        <v>14244</v>
      </c>
      <c r="BG51" s="45">
        <f t="shared" ca="1" si="223"/>
        <v>14180</v>
      </c>
      <c r="BH51" s="48">
        <f ca="1">IF(BF$9 = 0, 0, IFERROR((BF51 - BG51) / BG51, 0))</f>
        <v>4.5133991537376584E-3</v>
      </c>
      <c r="BI51" s="47">
        <f t="shared" ca="1" si="224"/>
        <v>18738</v>
      </c>
      <c r="BJ51" s="45">
        <f t="shared" ca="1" si="224"/>
        <v>17168</v>
      </c>
      <c r="BK51" s="48">
        <f ca="1">IF(BI$9 = 0, 0, IFERROR((BI51 - BJ51) / BJ51, 0))</f>
        <v>9.1449207828518175E-2</v>
      </c>
      <c r="BL51" s="47">
        <f t="shared" ca="1" si="225"/>
        <v>12062</v>
      </c>
      <c r="BM51" s="45">
        <f t="shared" ca="1" si="225"/>
        <v>11697</v>
      </c>
      <c r="BN51" s="48">
        <f ca="1">IF(BL$9 = 0, 0, IFERROR((BL51 - BM51) / BM51, 0))</f>
        <v>3.1204582371548259E-2</v>
      </c>
      <c r="BO51" s="154" t="str">
        <f t="shared" si="226"/>
        <v>Former JJCH</v>
      </c>
      <c r="BP51" s="249"/>
    </row>
    <row r="52" spans="1:68" hidden="1" x14ac:dyDescent="0.2">
      <c r="A52" s="6"/>
      <c r="C52" s="3">
        <f t="shared" ref="C52:C53" si="227">ROW($C$29)</f>
        <v>29</v>
      </c>
      <c r="D52" s="237"/>
      <c r="E52" s="76" t="str">
        <f t="shared" ref="E52" si="228">E48 &amp; " %"</f>
        <v>JJCH %</v>
      </c>
      <c r="F52" s="33">
        <f ca="1">IFERROR(F48 / INDIRECT(ADDRESS($C52, COLUMN(F48))), 0)</f>
        <v>0</v>
      </c>
      <c r="G52" s="8">
        <f ca="1">IFERROR(G48 / INDIRECT(ADDRESS($C52, COLUMN(G48))), 0)</f>
        <v>0</v>
      </c>
      <c r="H52" s="20">
        <f ca="1">IF(F$9 = 0, 0, IFERROR((F52 - G52) * 10000, 0))</f>
        <v>0</v>
      </c>
      <c r="I52" s="88"/>
      <c r="J52" s="33">
        <f ca="1">IFERROR(J48 / INDIRECT(ADDRESS($C52, COLUMN(J48))), 0)</f>
        <v>0</v>
      </c>
      <c r="K52" s="8">
        <f ca="1">IFERROR(K48 / INDIRECT(ADDRESS($C52, COLUMN(K48))), 0)</f>
        <v>0</v>
      </c>
      <c r="L52" s="20">
        <f ca="1">IF(J$9 = 0, 0, IFERROR((J52 - K52) * 10000, 0))</f>
        <v>0</v>
      </c>
      <c r="M52" s="88"/>
      <c r="N52" s="33">
        <f ca="1">IFERROR(N48 / INDIRECT(ADDRESS($C52, COLUMN(N48))), 0)</f>
        <v>0</v>
      </c>
      <c r="O52" s="8">
        <f ca="1">IFERROR(O48 / INDIRECT(ADDRESS($C52, COLUMN(O48))), 0)</f>
        <v>0</v>
      </c>
      <c r="P52" s="20">
        <f ca="1">IF(N$9 = 0, 0, IFERROR((N52 - O52) * 10000, 0))</f>
        <v>0</v>
      </c>
      <c r="Q52" s="88"/>
      <c r="R52" s="33">
        <f ca="1">IFERROR(R48 / INDIRECT(ADDRESS($C52, COLUMN(R48))), 0)</f>
        <v>0</v>
      </c>
      <c r="S52" s="8">
        <f ca="1">IFERROR(S48 / INDIRECT(ADDRESS($C52, COLUMN(S48))), 0)</f>
        <v>0</v>
      </c>
      <c r="T52" s="20">
        <f ca="1">IF(R$9 = 0, 0, IFERROR((R52 - S52) * 10000, 0))</f>
        <v>0</v>
      </c>
      <c r="U52" s="33">
        <f ca="1">IFERROR(U48 / INDIRECT(ADDRESS($C52, COLUMN(U48))), 0)</f>
        <v>0</v>
      </c>
      <c r="V52" s="8">
        <f ca="1">IFERROR(V48 / INDIRECT(ADDRESS($C52, COLUMN(V48))), 0)</f>
        <v>0</v>
      </c>
      <c r="W52" s="20">
        <f ca="1">IF(U$9 = 0, 0, IFERROR((U52 - V52) * 10000, 0))</f>
        <v>0</v>
      </c>
      <c r="X52" s="33">
        <f ca="1">IFERROR(X48 / INDIRECT(ADDRESS($C52, COLUMN(X48))), 0)</f>
        <v>0</v>
      </c>
      <c r="Y52" s="8">
        <f ca="1">IFERROR(Y48 / INDIRECT(ADDRESS($C52, COLUMN(Y48))), 0)</f>
        <v>0</v>
      </c>
      <c r="Z52" s="20">
        <f ca="1">IF(X$9 = 0, 0, IFERROR((X52 - Y52) * 10000, 0))</f>
        <v>0</v>
      </c>
      <c r="AA52" s="33">
        <f ca="1">IFERROR(AA48 / INDIRECT(ADDRESS($C52, COLUMN(AA48))), 0)</f>
        <v>0</v>
      </c>
      <c r="AB52" s="8">
        <f ca="1">IFERROR(AB48 / INDIRECT(ADDRESS($C52, COLUMN(AB48))), 0)</f>
        <v>0</v>
      </c>
      <c r="AC52" s="20">
        <f ca="1">IF(AA$9 = 0, 0, IFERROR((AA52 - AB52) * 10000, 0))</f>
        <v>0</v>
      </c>
      <c r="AD52" s="88"/>
      <c r="AE52" s="33">
        <f ca="1">IFERROR(AE48 / INDIRECT(ADDRESS($C52, COLUMN(AE48))), 0)</f>
        <v>0</v>
      </c>
      <c r="AF52" s="8">
        <f ca="1">IFERROR(AF48 / INDIRECT(ADDRESS($C52, COLUMN(AF48))), 0)</f>
        <v>0</v>
      </c>
      <c r="AG52" s="20">
        <f ca="1">IF(AE$9 = 0, 0, IFERROR((AE52 - AF52) * 10000, 0))</f>
        <v>0</v>
      </c>
      <c r="AH52" s="33">
        <f ca="1">IFERROR(AH48 / INDIRECT(ADDRESS($C52, COLUMN(AH48))), 0)</f>
        <v>0</v>
      </c>
      <c r="AI52" s="8">
        <f ca="1">IFERROR(AI48 / INDIRECT(ADDRESS($C52, COLUMN(AI48))), 0)</f>
        <v>0</v>
      </c>
      <c r="AJ52" s="20">
        <f ca="1">IF(AH$9 = 0, 0, IFERROR((AH52 - AI52) * 10000, 0))</f>
        <v>0</v>
      </c>
      <c r="AK52" s="33">
        <f ca="1">IFERROR(AK48 / INDIRECT(ADDRESS($C52, COLUMN(AK48))), 0)</f>
        <v>0</v>
      </c>
      <c r="AL52" s="8">
        <f ca="1">IFERROR(AL48 / INDIRECT(ADDRESS($C52, COLUMN(AL48))), 0)</f>
        <v>0</v>
      </c>
      <c r="AM52" s="20">
        <f ca="1">IF(AK$9 = 0, 0, IFERROR((AK52 - AL52) * 10000, 0))</f>
        <v>0</v>
      </c>
      <c r="AN52" s="33">
        <f ca="1">IFERROR(AN48 / INDIRECT(ADDRESS($C52, COLUMN(AN48))), 0)</f>
        <v>0</v>
      </c>
      <c r="AO52" s="8">
        <f ca="1">IFERROR(AO48 / INDIRECT(ADDRESS($C52, COLUMN(AO48))), 0)</f>
        <v>0</v>
      </c>
      <c r="AP52" s="20">
        <f ca="1">IF(AN$9 = 0, 0, IFERROR((AN52 - AO52) * 10000, 0))</f>
        <v>0</v>
      </c>
      <c r="AQ52" s="33">
        <f ca="1">IFERROR(AQ48 / INDIRECT(ADDRESS($C52, COLUMN(AQ48))), 0)</f>
        <v>0</v>
      </c>
      <c r="AR52" s="8">
        <f ca="1">IFERROR(AR48 / INDIRECT(ADDRESS($C52, COLUMN(AR48))), 0)</f>
        <v>0</v>
      </c>
      <c r="AS52" s="20">
        <f ca="1">IF(AQ$9 = 0, 0, IFERROR((AQ52 - AR52) * 10000, 0))</f>
        <v>0</v>
      </c>
      <c r="AT52" s="33">
        <f ca="1">IFERROR(AT48 / INDIRECT(ADDRESS($C52, COLUMN(AT48))), 0)</f>
        <v>0</v>
      </c>
      <c r="AU52" s="8">
        <f ca="1">IFERROR(AU48 / INDIRECT(ADDRESS($C52, COLUMN(AU48))), 0)</f>
        <v>0</v>
      </c>
      <c r="AV52" s="20">
        <f ca="1">IF(AT$9 = 0, 0, IFERROR((AT52 - AU52) * 10000, 0))</f>
        <v>0</v>
      </c>
      <c r="AW52" s="33">
        <f ca="1">IFERROR(AW48 / INDIRECT(ADDRESS($C52, COLUMN(AW48))), 0)</f>
        <v>0</v>
      </c>
      <c r="AX52" s="8">
        <f ca="1">IFERROR(AX48 / INDIRECT(ADDRESS($C52, COLUMN(AX48))), 0)</f>
        <v>0</v>
      </c>
      <c r="AY52" s="20">
        <f ca="1">IF(AW$9 = 0, 0, IFERROR((AW52 - AX52) * 10000, 0))</f>
        <v>0</v>
      </c>
      <c r="AZ52" s="33">
        <f ca="1">IFERROR(AZ48 / INDIRECT(ADDRESS($C52, COLUMN(AZ48))), 0)</f>
        <v>0</v>
      </c>
      <c r="BA52" s="8">
        <f ca="1">IFERROR(BA48 / INDIRECT(ADDRESS($C52, COLUMN(BA48))), 0)</f>
        <v>0</v>
      </c>
      <c r="BB52" s="20">
        <f ca="1">IF(AZ$9 = 0, 0, IFERROR((AZ52 - BA52) * 10000, 0))</f>
        <v>0</v>
      </c>
      <c r="BC52" s="33">
        <f ca="1">IFERROR(BC48 / INDIRECT(ADDRESS($C52, COLUMN(BC48))), 0)</f>
        <v>0</v>
      </c>
      <c r="BD52" s="8">
        <f ca="1">IFERROR(BD48 / INDIRECT(ADDRESS($C52, COLUMN(BD48))), 0)</f>
        <v>0</v>
      </c>
      <c r="BE52" s="20">
        <f ca="1">IF(BC$9 = 0, 0, IFERROR((BC52 - BD52) * 10000, 0))</f>
        <v>0</v>
      </c>
      <c r="BF52" s="33">
        <f ca="1">IFERROR(BF48 / INDIRECT(ADDRESS($C52, COLUMN(BF48))), 0)</f>
        <v>0</v>
      </c>
      <c r="BG52" s="8">
        <f ca="1">IFERROR(BG48 / INDIRECT(ADDRESS($C52, COLUMN(BG48))), 0)</f>
        <v>0</v>
      </c>
      <c r="BH52" s="20">
        <f ca="1">IF(BF$9 = 0, 0, IFERROR((BF52 - BG52) * 10000, 0))</f>
        <v>0</v>
      </c>
      <c r="BI52" s="33">
        <f ca="1">IFERROR(BI48 / INDIRECT(ADDRESS($C52, COLUMN(BI48))), 0)</f>
        <v>0</v>
      </c>
      <c r="BJ52" s="8">
        <f ca="1">IFERROR(BJ48 / INDIRECT(ADDRESS($C52, COLUMN(BJ48))), 0)</f>
        <v>0</v>
      </c>
      <c r="BK52" s="20">
        <f ca="1">IF(BI$9 = 0, 0, IFERROR((BI52 - BJ52) * 10000, 0))</f>
        <v>0</v>
      </c>
      <c r="BL52" s="33">
        <f ca="1">IFERROR(BL48 / INDIRECT(ADDRESS($C52, COLUMN(BL48))), 0)</f>
        <v>0</v>
      </c>
      <c r="BM52" s="8">
        <f ca="1">IFERROR(BM48 / INDIRECT(ADDRESS($C52, COLUMN(BM48))), 0)</f>
        <v>0</v>
      </c>
      <c r="BN52" s="20">
        <f ca="1">IF(BL$9 = 0, 0, IFERROR((BL52 - BM52) * 10000, 0))</f>
        <v>0</v>
      </c>
      <c r="BO52" s="155" t="str">
        <f t="shared" si="226"/>
        <v>JJCH %</v>
      </c>
      <c r="BP52" s="249"/>
    </row>
    <row r="53" spans="1:68" hidden="1" x14ac:dyDescent="0.2">
      <c r="A53" s="6"/>
      <c r="C53" s="3">
        <f t="shared" si="227"/>
        <v>29</v>
      </c>
      <c r="D53" s="239"/>
      <c r="E53" s="78" t="str">
        <f>E51 &amp; " %"</f>
        <v>Former JJCH %</v>
      </c>
      <c r="F53" s="30">
        <f ca="1">IFERROR(F51 / INDIRECT(ADDRESS($C53, COLUMN(F51))), 0)</f>
        <v>7.0277617371236251E-2</v>
      </c>
      <c r="G53" s="14">
        <f ca="1">IFERROR(G51 / INDIRECT(ADDRESS($C53, COLUMN(G51))), 0)</f>
        <v>7.5342191538293871E-2</v>
      </c>
      <c r="H53" s="19">
        <f ca="1">IF(F$9 = 0, 0, IFERROR((F53 - G53) * 10000, 0))</f>
        <v>-50.6457416705762</v>
      </c>
      <c r="I53" s="88"/>
      <c r="J53" s="30">
        <f ca="1">IFERROR(J51 / INDIRECT(ADDRESS($C53, COLUMN(J51))), 0)</f>
        <v>6.6069448169383663E-2</v>
      </c>
      <c r="K53" s="14">
        <f ca="1">IFERROR(K51 / INDIRECT(ADDRESS($C53, COLUMN(K51))), 0)</f>
        <v>7.313651378765236E-2</v>
      </c>
      <c r="L53" s="19">
        <f ca="1">IF(J$9 = 0, 0, IFERROR((J53 - K53) * 10000, 0))</f>
        <v>-70.670656182686969</v>
      </c>
      <c r="M53" s="88"/>
      <c r="N53" s="30">
        <f ca="1">IFERROR(N51 / INDIRECT(ADDRESS($C53, COLUMN(N51))), 0)</f>
        <v>6.6069448169383663E-2</v>
      </c>
      <c r="O53" s="14">
        <f ca="1">IFERROR(O51 / INDIRECT(ADDRESS($C53, COLUMN(O51))), 0)</f>
        <v>7.313651378765236E-2</v>
      </c>
      <c r="P53" s="19">
        <f ca="1">IF(N$9 = 0, 0, IFERROR((N53 - O53) * 10000, 0))</f>
        <v>-70.670656182686969</v>
      </c>
      <c r="Q53" s="88"/>
      <c r="R53" s="30">
        <f ca="1">IFERROR(R51 / INDIRECT(ADDRESS($C53, COLUMN(R51))), 0)</f>
        <v>7.7510448312780908E-2</v>
      </c>
      <c r="S53" s="14">
        <f ca="1">IFERROR(S51 / INDIRECT(ADDRESS($C53, COLUMN(S51))), 0)</f>
        <v>7.791503021495387E-2</v>
      </c>
      <c r="T53" s="19">
        <f ca="1">IF(R$9 = 0, 0, IFERROR((R53 - S53) * 10000, 0))</f>
        <v>-4.0458190217296242</v>
      </c>
      <c r="U53" s="30">
        <f ca="1">IFERROR(U51 / INDIRECT(ADDRESS($C53, COLUMN(U51))), 0)</f>
        <v>7.6814312045374727E-2</v>
      </c>
      <c r="V53" s="14">
        <f ca="1">IFERROR(V51 / INDIRECT(ADDRESS($C53, COLUMN(V51))), 0)</f>
        <v>8.1378440498465099E-2</v>
      </c>
      <c r="W53" s="19">
        <f ca="1">IF(U$9 = 0, 0, IFERROR((U53 - V53) * 10000, 0))</f>
        <v>-45.641284530903711</v>
      </c>
      <c r="X53" s="30">
        <f ca="1">IFERROR(X51 / INDIRECT(ADDRESS($C53, COLUMN(X51))), 0)</f>
        <v>7.5204393375304573E-2</v>
      </c>
      <c r="Y53" s="14">
        <f ca="1">IFERROR(Y51 / INDIRECT(ADDRESS($C53, COLUMN(Y51))), 0)</f>
        <v>8.056193150427457E-2</v>
      </c>
      <c r="Z53" s="19">
        <f ca="1">IF(X$9 = 0, 0, IFERROR((X53 - Y53) * 10000, 0))</f>
        <v>-53.575381289699962</v>
      </c>
      <c r="AA53" s="30">
        <f ca="1">IFERROR(AA51 / INDIRECT(ADDRESS($C53, COLUMN(AA51))), 0)</f>
        <v>6.9222198239401705E-2</v>
      </c>
      <c r="AB53" s="14">
        <f ca="1">IFERROR(AB51 / INDIRECT(ADDRESS($C53, COLUMN(AB51))), 0)</f>
        <v>7.6342338756416175E-2</v>
      </c>
      <c r="AC53" s="19">
        <f ca="1">IF(AA$9 = 0, 0, IFERROR((AA53 - AB53) * 10000, 0))</f>
        <v>-71.201405170144696</v>
      </c>
      <c r="AD53" s="88"/>
      <c r="AE53" s="30">
        <f ca="1">IFERROR(AE51 / INDIRECT(ADDRESS($C53, COLUMN(AE51))), 0)</f>
        <v>8.1425345298610341E-2</v>
      </c>
      <c r="AF53" s="14">
        <f ca="1">IFERROR(AF51 / INDIRECT(ADDRESS($C53, COLUMN(AF51))), 0)</f>
        <v>8.9394106610749369E-2</v>
      </c>
      <c r="AG53" s="19">
        <f ca="1">IF(AE$9 = 0, 0, IFERROR((AE53 - AF53) * 10000, 0))</f>
        <v>-79.687613121390271</v>
      </c>
      <c r="AH53" s="30">
        <f ca="1">IFERROR(AH51 / INDIRECT(ADDRESS($C53, COLUMN(AH51))), 0)</f>
        <v>7.4278974248438795E-2</v>
      </c>
      <c r="AI53" s="14">
        <f ca="1">IFERROR(AI51 / INDIRECT(ADDRESS($C53, COLUMN(AI51))), 0)</f>
        <v>8.1569016881827203E-2</v>
      </c>
      <c r="AJ53" s="19">
        <f ca="1">IF(AH$9 = 0, 0, IFERROR((AH53 - AI53) * 10000, 0))</f>
        <v>-72.900426333884084</v>
      </c>
      <c r="AK53" s="30">
        <f ca="1">IFERROR(AK51 / INDIRECT(ADDRESS($C53, COLUMN(AK51))), 0)</f>
        <v>7.9475847096223934E-2</v>
      </c>
      <c r="AL53" s="14">
        <f ca="1">IFERROR(AL51 / INDIRECT(ADDRESS($C53, COLUMN(AL51))), 0)</f>
        <v>7.9655486010806187E-2</v>
      </c>
      <c r="AM53" s="19">
        <f ca="1">IF(AK$9 = 0, 0, IFERROR((AK53 - AL53) * 10000, 0))</f>
        <v>-1.7963891458225301</v>
      </c>
      <c r="AN53" s="30">
        <f ca="1">IFERROR(AN51 / INDIRECT(ADDRESS($C53, COLUMN(AN51))), 0)</f>
        <v>7.9044632357058858E-2</v>
      </c>
      <c r="AO53" s="14">
        <f ca="1">IFERROR(AO51 / INDIRECT(ADDRESS($C53, COLUMN(AO51))), 0)</f>
        <v>8.6215096922380885E-2</v>
      </c>
      <c r="AP53" s="19">
        <f ca="1">IF(AN$9 = 0, 0, IFERROR((AN53 - AO53) * 10000, 0))</f>
        <v>-71.704645653220268</v>
      </c>
      <c r="AQ53" s="30">
        <f ca="1">IFERROR(AQ51 / INDIRECT(ADDRESS($C53, COLUMN(AQ51))), 0)</f>
        <v>7.4052450680352183E-2</v>
      </c>
      <c r="AR53" s="14">
        <f ca="1">IFERROR(AR51 / INDIRECT(ADDRESS($C53, COLUMN(AR51))), 0)</f>
        <v>7.9178695192722082E-2</v>
      </c>
      <c r="AS53" s="19">
        <f ca="1">IF(AQ$9 = 0, 0, IFERROR((AQ53 - AR53) * 10000, 0))</f>
        <v>-51.262445123698988</v>
      </c>
      <c r="AT53" s="30">
        <f ca="1">IFERROR(AT51 / INDIRECT(ADDRESS($C53, COLUMN(AT51))), 0)</f>
        <v>8.0679876338685896E-2</v>
      </c>
      <c r="AU53" s="14">
        <f ca="1">IFERROR(AU51 / INDIRECT(ADDRESS($C53, COLUMN(AU51))), 0)</f>
        <v>8.4629786475281951E-2</v>
      </c>
      <c r="AV53" s="19">
        <f ca="1">IF(AT$9 = 0, 0, IFERROR((AT53 - AU53) * 10000, 0))</f>
        <v>-39.499101365960549</v>
      </c>
      <c r="AW53" s="30">
        <f ca="1">IFERROR(AW51 / INDIRECT(ADDRESS($C53, COLUMN(AW51))), 0)</f>
        <v>7.8372714893496925E-2</v>
      </c>
      <c r="AX53" s="14">
        <f ca="1">IFERROR(AX51 / INDIRECT(ADDRESS($C53, COLUMN(AX51))), 0)</f>
        <v>9.1002880464836039E-2</v>
      </c>
      <c r="AY53" s="19">
        <f ca="1">IF(AW$9 = 0, 0, IFERROR((AW53 - AX53) * 10000, 0))</f>
        <v>-126.30165571339114</v>
      </c>
      <c r="AZ53" s="30">
        <f ca="1">IFERROR(AZ51 / INDIRECT(ADDRESS($C53, COLUMN(AZ51))), 0)</f>
        <v>7.1895390023702363E-2</v>
      </c>
      <c r="BA53" s="14">
        <f ca="1">IFERROR(BA51 / INDIRECT(ADDRESS($C53, COLUMN(BA51))), 0)</f>
        <v>7.5854463948603318E-2</v>
      </c>
      <c r="BB53" s="19">
        <f ca="1">IF(AZ$9 = 0, 0, IFERROR((AZ53 - BA53) * 10000, 0))</f>
        <v>-39.590739249009552</v>
      </c>
      <c r="BC53" s="30">
        <f ca="1">IFERROR(BC51 / INDIRECT(ADDRESS($C53, COLUMN(BC51))), 0)</f>
        <v>7.8466858789625366E-2</v>
      </c>
      <c r="BD53" s="14">
        <f ca="1">IFERROR(BD51 / INDIRECT(ADDRESS($C53, COLUMN(BD51))), 0)</f>
        <v>8.3283573799175142E-2</v>
      </c>
      <c r="BE53" s="19">
        <f ca="1">IF(BC$9 = 0, 0, IFERROR((BC53 - BD53) * 10000, 0))</f>
        <v>-48.167150095497767</v>
      </c>
      <c r="BF53" s="30">
        <f ca="1">IFERROR(BF51 / INDIRECT(ADDRESS($C53, COLUMN(BF51))), 0)</f>
        <v>7.5191621444709561E-2</v>
      </c>
      <c r="BG53" s="14">
        <f ca="1">IFERROR(BG51 / INDIRECT(ADDRESS($C53, COLUMN(BG51))), 0)</f>
        <v>8.3270694353095934E-2</v>
      </c>
      <c r="BH53" s="19">
        <f ca="1">IF(BF$9 = 0, 0, IFERROR((BF53 - BG53) * 10000, 0))</f>
        <v>-80.790729083863724</v>
      </c>
      <c r="BI53" s="30">
        <f ca="1">IFERROR(BI51 / INDIRECT(ADDRESS($C53, COLUMN(BI51))), 0)</f>
        <v>6.4162223797343529E-2</v>
      </c>
      <c r="BJ53" s="14">
        <f ca="1">IFERROR(BJ51 / INDIRECT(ADDRESS($C53, COLUMN(BJ51))), 0)</f>
        <v>6.7226364262890803E-2</v>
      </c>
      <c r="BK53" s="19">
        <f ca="1">IF(BI$9 = 0, 0, IFERROR((BI53 - BJ53) * 10000, 0))</f>
        <v>-30.641404655472744</v>
      </c>
      <c r="BL53" s="30">
        <f ca="1">IFERROR(BL51 / INDIRECT(ADDRESS($C53, COLUMN(BL51))), 0)</f>
        <v>7.5257680501135543E-2</v>
      </c>
      <c r="BM53" s="14">
        <f ca="1">IFERROR(BM51 / INDIRECT(ADDRESS($C53, COLUMN(BM51))), 0)</f>
        <v>8.3631241777726933E-2</v>
      </c>
      <c r="BN53" s="19">
        <f ca="1">IF(BL$9 = 0, 0, IFERROR((BL53 - BM53) * 10000, 0))</f>
        <v>-83.735612765913899</v>
      </c>
      <c r="BO53" s="156" t="str">
        <f t="shared" si="226"/>
        <v>Former JJCH %</v>
      </c>
      <c r="BP53" s="251"/>
    </row>
    <row r="54" spans="1:68" ht="3.75" hidden="1" customHeight="1" x14ac:dyDescent="0.2">
      <c r="A54" s="6"/>
      <c r="D54" s="144"/>
      <c r="E54" s="144"/>
      <c r="F54" s="144"/>
      <c r="G54" s="144"/>
      <c r="H54" s="160"/>
      <c r="I54" s="138"/>
      <c r="J54" s="144"/>
      <c r="K54" s="144"/>
      <c r="L54" s="160"/>
      <c r="M54" s="138"/>
      <c r="N54" s="144"/>
      <c r="O54" s="144"/>
      <c r="P54" s="160"/>
      <c r="Q54" s="138"/>
      <c r="R54" s="144"/>
      <c r="S54" s="144"/>
      <c r="T54" s="160"/>
      <c r="U54" s="144"/>
      <c r="V54" s="144"/>
      <c r="W54" s="160"/>
      <c r="X54" s="144"/>
      <c r="Y54" s="144"/>
      <c r="Z54" s="160"/>
      <c r="AA54" s="144"/>
      <c r="AB54" s="144"/>
      <c r="AC54" s="160"/>
      <c r="AD54" s="138"/>
      <c r="AE54" s="144"/>
      <c r="AF54" s="144"/>
      <c r="AG54" s="160"/>
      <c r="AH54" s="144"/>
      <c r="AI54" s="144"/>
      <c r="AJ54" s="160"/>
      <c r="AK54" s="144"/>
      <c r="AL54" s="144"/>
      <c r="AM54" s="160"/>
      <c r="AN54" s="144"/>
      <c r="AO54" s="144"/>
      <c r="AP54" s="160"/>
      <c r="AQ54" s="144"/>
      <c r="AR54" s="144"/>
      <c r="AS54" s="160"/>
      <c r="AT54" s="144"/>
      <c r="AU54" s="144"/>
      <c r="AV54" s="160"/>
      <c r="AW54" s="144"/>
      <c r="AX54" s="144"/>
      <c r="AY54" s="160"/>
      <c r="AZ54" s="144"/>
      <c r="BA54" s="144"/>
      <c r="BB54" s="160"/>
      <c r="BC54" s="144"/>
      <c r="BD54" s="144"/>
      <c r="BE54" s="160"/>
      <c r="BF54" s="144"/>
      <c r="BG54" s="144"/>
      <c r="BH54" s="160"/>
      <c r="BI54" s="144"/>
      <c r="BJ54" s="144"/>
      <c r="BK54" s="160"/>
      <c r="BL54" s="144"/>
      <c r="BM54" s="144"/>
      <c r="BN54" s="160"/>
      <c r="BO54" s="144"/>
      <c r="BP54" s="144"/>
    </row>
    <row r="55" spans="1:68" ht="15" hidden="1" thickBot="1" x14ac:dyDescent="0.25">
      <c r="A55" s="6" t="str">
        <f t="shared" ref="A55:B55" si="229">A$29</f>
        <v>&gt;= 1</v>
      </c>
      <c r="B55" s="3" t="str">
        <f t="shared" si="229"/>
        <v>&gt;= 0</v>
      </c>
      <c r="D55" s="236" t="s">
        <v>157</v>
      </c>
      <c r="E55" s="135" t="str">
        <f>$E$29</f>
        <v>Total Active</v>
      </c>
      <c r="F55" s="123">
        <f t="shared" ref="F55:G59" ca="1" si="230">SUMIFS(CUST_COUNT_T, CHANNEL_COUNT, $A$2, IS_JJCC, $B$2, CUST_GROUP, $A55, RECENCY_GROUP, $B55, TIMEFRAME, F$2)</f>
        <v>891401</v>
      </c>
      <c r="G55" s="117">
        <f t="shared" ca="1" si="230"/>
        <v>952759</v>
      </c>
      <c r="H55" s="115">
        <f t="shared" ref="H55:H64" ca="1" si="231">IF(F$9 = 0, 0, IFERROR((F55 - G55) / G55, 0))</f>
        <v>-6.4400336286511067E-2</v>
      </c>
      <c r="I55" s="141"/>
      <c r="J55" s="123">
        <f t="shared" ref="J55:K59" ca="1" si="232">SUMIFS(CUST_COUNT_T, CHANNEL_COUNT, $A$2, IS_JJCC, $B$2, CUST_GROUP, $A55, RECENCY_GROUP, $B55, TIMEFRAME, J$2)</f>
        <v>982828</v>
      </c>
      <c r="K55" s="117">
        <f t="shared" ca="1" si="232"/>
        <v>897157</v>
      </c>
      <c r="L55" s="115">
        <f t="shared" ref="L55:L64" ca="1" si="233">IF(J$9 = 0, 0, IFERROR((J55 - K55) / K55, 0))</f>
        <v>9.5491647504282975E-2</v>
      </c>
      <c r="M55" s="141"/>
      <c r="N55" s="123">
        <f t="shared" ref="N55:O59" ca="1" si="234">SUMIFS(CUST_COUNT_T, CHANNEL_COUNT, $A$2, IS_JJCC, $B$2, CUST_GROUP, $A55, RECENCY_GROUP, $B55, TIMEFRAME, N$2)</f>
        <v>0</v>
      </c>
      <c r="O55" s="117">
        <f t="shared" ca="1" si="234"/>
        <v>0</v>
      </c>
      <c r="P55" s="115">
        <f t="shared" ref="P55:P64" ca="1" si="235">IF(N$9 = 0, 0, IFERROR((N55 - O55) / O55, 0))</f>
        <v>0</v>
      </c>
      <c r="Q55" s="141"/>
      <c r="R55" s="123">
        <f t="shared" ref="R55:S59" ca="1" si="236">SUMIFS(CUST_COUNT_T, CHANNEL_COUNT, $A$2, IS_JJCC, $B$2, CUST_GROUP, $A55, RECENCY_GROUP, $B55, TIMEFRAME, R$2)</f>
        <v>0</v>
      </c>
      <c r="S55" s="117">
        <f t="shared" ca="1" si="236"/>
        <v>0</v>
      </c>
      <c r="T55" s="115">
        <f t="shared" ref="T55:T64" ca="1" si="237">IF(R$9 = 0, 0, IFERROR((R55 - S55) / S55, 0))</f>
        <v>0</v>
      </c>
      <c r="U55" s="123">
        <f t="shared" ref="U55:V59" ca="1" si="238">SUMIFS(CUST_COUNT_T, CHANNEL_COUNT, $A$2, IS_JJCC, $B$2, CUST_GROUP, $A55, RECENCY_GROUP, $B55, TIMEFRAME, U$2)</f>
        <v>0</v>
      </c>
      <c r="V55" s="117">
        <f t="shared" ca="1" si="238"/>
        <v>0</v>
      </c>
      <c r="W55" s="115">
        <f t="shared" ref="W55:W64" ca="1" si="239">IF(U$9 = 0, 0, IFERROR((U55 - V55) / V55, 0))</f>
        <v>0</v>
      </c>
      <c r="X55" s="123">
        <f t="shared" ref="X55:Y59" ca="1" si="240">SUMIFS(CUST_COUNT_T, CHANNEL_COUNT, $A$2, IS_JJCC, $B$2, CUST_GROUP, $A55, RECENCY_GROUP, $B55, TIMEFRAME, X$2)</f>
        <v>0</v>
      </c>
      <c r="Y55" s="117">
        <f t="shared" ca="1" si="240"/>
        <v>0</v>
      </c>
      <c r="Z55" s="115">
        <f t="shared" ref="Z55:Z64" ca="1" si="241">IF(X$9 = 0, 0, IFERROR((X55 - Y55) / Y55, 0))</f>
        <v>0</v>
      </c>
      <c r="AA55" s="123">
        <f t="shared" ref="AA55:AB59" ca="1" si="242">SUMIFS(CUST_COUNT_T, CHANNEL_COUNT, $A$2, IS_JJCC, $B$2, CUST_GROUP, $A55, RECENCY_GROUP, $B55, TIMEFRAME, AA$2)</f>
        <v>0</v>
      </c>
      <c r="AB55" s="117">
        <f t="shared" ca="1" si="242"/>
        <v>0</v>
      </c>
      <c r="AC55" s="115">
        <f t="shared" ref="AC55:AC64" ca="1" si="243">IF(AA$9 = 0, 0, IFERROR((AA55 - AB55) / AB55, 0))</f>
        <v>0</v>
      </c>
      <c r="AD55" s="141"/>
      <c r="AE55" s="123">
        <f t="shared" ref="AE55:AF59" ca="1" si="244">SUMIFS(CUST_COUNT_T, CHANNEL_COUNT, $A$2, IS_JJCC, $B$2, CUST_GROUP, $A55, RECENCY_GROUP, $B55, TIMEFRAME, AE$2)</f>
        <v>0</v>
      </c>
      <c r="AF55" s="117">
        <f t="shared" ca="1" si="244"/>
        <v>0</v>
      </c>
      <c r="AG55" s="115">
        <f t="shared" ref="AG55:AG64" ca="1" si="245">IF(AE$9 = 0, 0, IFERROR((AE55 - AF55) / AF55, 0))</f>
        <v>0</v>
      </c>
      <c r="AH55" s="123">
        <f t="shared" ref="AH55:AI59" ca="1" si="246">SUMIFS(CUST_COUNT_T, CHANNEL_COUNT, $A$2, IS_JJCC, $B$2, CUST_GROUP, $A55, RECENCY_GROUP, $B55, TIMEFRAME, AH$2)</f>
        <v>0</v>
      </c>
      <c r="AI55" s="117">
        <f t="shared" ca="1" si="246"/>
        <v>0</v>
      </c>
      <c r="AJ55" s="115">
        <f t="shared" ref="AJ55:AJ64" ca="1" si="247">IF(AH$9 = 0, 0, IFERROR((AH55 - AI55) / AI55, 0))</f>
        <v>0</v>
      </c>
      <c r="AK55" s="123">
        <f t="shared" ref="AK55:AL59" ca="1" si="248">SUMIFS(CUST_COUNT_T, CHANNEL_COUNT, $A$2, IS_JJCC, $B$2, CUST_GROUP, $A55, RECENCY_GROUP, $B55, TIMEFRAME, AK$2)</f>
        <v>0</v>
      </c>
      <c r="AL55" s="117">
        <f t="shared" ca="1" si="248"/>
        <v>0</v>
      </c>
      <c r="AM55" s="115">
        <f t="shared" ref="AM55:AM64" ca="1" si="249">IF(AK$9 = 0, 0, IFERROR((AK55 - AL55) / AL55, 0))</f>
        <v>0</v>
      </c>
      <c r="AN55" s="123">
        <f t="shared" ref="AN55:AO59" ca="1" si="250">SUMIFS(CUST_COUNT_T, CHANNEL_COUNT, $A$2, IS_JJCC, $B$2, CUST_GROUP, $A55, RECENCY_GROUP, $B55, TIMEFRAME, AN$2)</f>
        <v>0</v>
      </c>
      <c r="AO55" s="117">
        <f t="shared" ca="1" si="250"/>
        <v>0</v>
      </c>
      <c r="AP55" s="115">
        <f t="shared" ref="AP55:AP64" ca="1" si="251">IF(AN$9 = 0, 0, IFERROR((AN55 - AO55) / AO55, 0))</f>
        <v>0</v>
      </c>
      <c r="AQ55" s="123">
        <f t="shared" ref="AQ55:AR59" ca="1" si="252">SUMIFS(CUST_COUNT_T, CHANNEL_COUNT, $A$2, IS_JJCC, $B$2, CUST_GROUP, $A55, RECENCY_GROUP, $B55, TIMEFRAME, AQ$2)</f>
        <v>0</v>
      </c>
      <c r="AR55" s="117">
        <f t="shared" ca="1" si="252"/>
        <v>0</v>
      </c>
      <c r="AS55" s="115">
        <f t="shared" ref="AS55:AS64" ca="1" si="253">IF(AQ$9 = 0, 0, IFERROR((AQ55 - AR55) / AR55, 0))</f>
        <v>0</v>
      </c>
      <c r="AT55" s="123">
        <f t="shared" ref="AT55:AU59" ca="1" si="254">SUMIFS(CUST_COUNT_T, CHANNEL_COUNT, $A$2, IS_JJCC, $B$2, CUST_GROUP, $A55, RECENCY_GROUP, $B55, TIMEFRAME, AT$2)</f>
        <v>0</v>
      </c>
      <c r="AU55" s="117">
        <f t="shared" ca="1" si="254"/>
        <v>0</v>
      </c>
      <c r="AV55" s="115">
        <f t="shared" ref="AV55:AV64" ca="1" si="255">IF(AT$9 = 0, 0, IFERROR((AT55 - AU55) / AU55, 0))</f>
        <v>0</v>
      </c>
      <c r="AW55" s="123">
        <f t="shared" ref="AW55:AX59" ca="1" si="256">SUMIFS(CUST_COUNT_T, CHANNEL_COUNT, $A$2, IS_JJCC, $B$2, CUST_GROUP, $A55, RECENCY_GROUP, $B55, TIMEFRAME, AW$2)</f>
        <v>0</v>
      </c>
      <c r="AX55" s="117">
        <f t="shared" ca="1" si="256"/>
        <v>0</v>
      </c>
      <c r="AY55" s="115">
        <f t="shared" ref="AY55:AY64" ca="1" si="257">IF(AW$9 = 0, 0, IFERROR((AW55 - AX55) / AX55, 0))</f>
        <v>0</v>
      </c>
      <c r="AZ55" s="123">
        <f t="shared" ref="AZ55:BA59" ca="1" si="258">SUMIFS(CUST_COUNT_T, CHANNEL_COUNT, $A$2, IS_JJCC, $B$2, CUST_GROUP, $A55, RECENCY_GROUP, $B55, TIMEFRAME, AZ$2)</f>
        <v>0</v>
      </c>
      <c r="BA55" s="117">
        <f t="shared" ca="1" si="258"/>
        <v>0</v>
      </c>
      <c r="BB55" s="115">
        <f t="shared" ref="BB55:BB64" ca="1" si="259">IF(AZ$9 = 0, 0, IFERROR((AZ55 - BA55) / BA55, 0))</f>
        <v>0</v>
      </c>
      <c r="BC55" s="123">
        <f t="shared" ref="BC55:BD59" ca="1" si="260">SUMIFS(CUST_COUNT_T, CHANNEL_COUNT, $A$2, IS_JJCC, $B$2, CUST_GROUP, $A55, RECENCY_GROUP, $B55, TIMEFRAME, BC$2)</f>
        <v>0</v>
      </c>
      <c r="BD55" s="117">
        <f t="shared" ca="1" si="260"/>
        <v>0</v>
      </c>
      <c r="BE55" s="115">
        <f t="shared" ref="BE55:BE64" ca="1" si="261">IF(BC$9 = 0, 0, IFERROR((BC55 - BD55) / BD55, 0))</f>
        <v>0</v>
      </c>
      <c r="BF55" s="123">
        <f t="shared" ref="BF55:BG59" ca="1" si="262">SUMIFS(CUST_COUNT_T, CHANNEL_COUNT, $A$2, IS_JJCC, $B$2, CUST_GROUP, $A55, RECENCY_GROUP, $B55, TIMEFRAME, BF$2)</f>
        <v>0</v>
      </c>
      <c r="BG55" s="117">
        <f t="shared" ca="1" si="262"/>
        <v>0</v>
      </c>
      <c r="BH55" s="115">
        <f t="shared" ref="BH55:BH64" ca="1" si="263">IF(BF$9 = 0, 0, IFERROR((BF55 - BG55) / BG55, 0))</f>
        <v>0</v>
      </c>
      <c r="BI55" s="123">
        <f t="shared" ref="BI55:BJ59" ca="1" si="264">SUMIFS(CUST_COUNT_T, CHANNEL_COUNT, $A$2, IS_JJCC, $B$2, CUST_GROUP, $A55, RECENCY_GROUP, $B55, TIMEFRAME, BI$2)</f>
        <v>0</v>
      </c>
      <c r="BJ55" s="117">
        <f t="shared" ca="1" si="264"/>
        <v>0</v>
      </c>
      <c r="BK55" s="115">
        <f t="shared" ref="BK55:BK64" ca="1" si="265">IF(BI$9 = 0, 0, IFERROR((BI55 - BJ55) / BJ55, 0))</f>
        <v>0</v>
      </c>
      <c r="BL55" s="123">
        <f t="shared" ref="BL55:BM59" ca="1" si="266">SUMIFS(CUST_COUNT_T, CHANNEL_COUNT, $A$2, IS_JJCC, $B$2, CUST_GROUP, $A55, RECENCY_GROUP, $B55, TIMEFRAME, BL$2)</f>
        <v>0</v>
      </c>
      <c r="BM55" s="117">
        <f t="shared" ca="1" si="266"/>
        <v>0</v>
      </c>
      <c r="BN55" s="115">
        <f t="shared" ref="BN55:BN64" ca="1" si="267">IF(BL$9 = 0, 0, IFERROR((BL55 - BM55) / BM55, 0))</f>
        <v>0</v>
      </c>
      <c r="BO55" s="158" t="str">
        <f t="shared" ref="BO55:BO69" si="268">E55</f>
        <v>Total Active</v>
      </c>
      <c r="BP55" s="248" t="str">
        <f>$D55</f>
        <v>PRIOR YEAR</v>
      </c>
    </row>
    <row r="56" spans="1:68" ht="15" hidden="1" thickTop="1" x14ac:dyDescent="0.2">
      <c r="A56" s="6">
        <f t="shared" ref="A56:B56" si="269">A$30</f>
        <v>5</v>
      </c>
      <c r="B56" s="3" t="str">
        <f t="shared" si="269"/>
        <v>&gt;= 0</v>
      </c>
      <c r="D56" s="237"/>
      <c r="E56" s="136" t="str">
        <f>$E$30</f>
        <v>Elite</v>
      </c>
      <c r="F56" s="124">
        <f t="shared" ca="1" si="230"/>
        <v>20787</v>
      </c>
      <c r="G56" s="110">
        <f t="shared" ca="1" si="230"/>
        <v>23967</v>
      </c>
      <c r="H56" s="108">
        <f t="shared" ca="1" si="231"/>
        <v>-0.13268243835273502</v>
      </c>
      <c r="I56" s="141"/>
      <c r="J56" s="124">
        <f t="shared" ca="1" si="232"/>
        <v>22514</v>
      </c>
      <c r="K56" s="110">
        <f t="shared" ca="1" si="232"/>
        <v>21515</v>
      </c>
      <c r="L56" s="108">
        <f t="shared" ca="1" si="233"/>
        <v>4.6432721357192654E-2</v>
      </c>
      <c r="M56" s="141"/>
      <c r="N56" s="124">
        <f t="shared" ca="1" si="234"/>
        <v>0</v>
      </c>
      <c r="O56" s="110">
        <f t="shared" ca="1" si="234"/>
        <v>0</v>
      </c>
      <c r="P56" s="108">
        <f t="shared" ca="1" si="235"/>
        <v>0</v>
      </c>
      <c r="Q56" s="141"/>
      <c r="R56" s="124">
        <f t="shared" ca="1" si="236"/>
        <v>0</v>
      </c>
      <c r="S56" s="110">
        <f t="shared" ca="1" si="236"/>
        <v>0</v>
      </c>
      <c r="T56" s="108">
        <f t="shared" ca="1" si="237"/>
        <v>0</v>
      </c>
      <c r="U56" s="124">
        <f t="shared" ca="1" si="238"/>
        <v>0</v>
      </c>
      <c r="V56" s="110">
        <f t="shared" ca="1" si="238"/>
        <v>0</v>
      </c>
      <c r="W56" s="108">
        <f t="shared" ca="1" si="239"/>
        <v>0</v>
      </c>
      <c r="X56" s="124">
        <f t="shared" ca="1" si="240"/>
        <v>0</v>
      </c>
      <c r="Y56" s="110">
        <f t="shared" ca="1" si="240"/>
        <v>0</v>
      </c>
      <c r="Z56" s="108">
        <f t="shared" ca="1" si="241"/>
        <v>0</v>
      </c>
      <c r="AA56" s="124">
        <f t="shared" ca="1" si="242"/>
        <v>0</v>
      </c>
      <c r="AB56" s="110">
        <f t="shared" ca="1" si="242"/>
        <v>0</v>
      </c>
      <c r="AC56" s="108">
        <f t="shared" ca="1" si="243"/>
        <v>0</v>
      </c>
      <c r="AD56" s="141"/>
      <c r="AE56" s="124">
        <f t="shared" ca="1" si="244"/>
        <v>0</v>
      </c>
      <c r="AF56" s="110">
        <f t="shared" ca="1" si="244"/>
        <v>0</v>
      </c>
      <c r="AG56" s="108">
        <f t="shared" ca="1" si="245"/>
        <v>0</v>
      </c>
      <c r="AH56" s="124">
        <f t="shared" ca="1" si="246"/>
        <v>0</v>
      </c>
      <c r="AI56" s="110">
        <f t="shared" ca="1" si="246"/>
        <v>0</v>
      </c>
      <c r="AJ56" s="108">
        <f t="shared" ca="1" si="247"/>
        <v>0</v>
      </c>
      <c r="AK56" s="124">
        <f t="shared" ca="1" si="248"/>
        <v>0</v>
      </c>
      <c r="AL56" s="110">
        <f t="shared" ca="1" si="248"/>
        <v>0</v>
      </c>
      <c r="AM56" s="108">
        <f t="shared" ca="1" si="249"/>
        <v>0</v>
      </c>
      <c r="AN56" s="124">
        <f t="shared" ca="1" si="250"/>
        <v>0</v>
      </c>
      <c r="AO56" s="110">
        <f t="shared" ca="1" si="250"/>
        <v>0</v>
      </c>
      <c r="AP56" s="108">
        <f t="shared" ca="1" si="251"/>
        <v>0</v>
      </c>
      <c r="AQ56" s="124">
        <f t="shared" ca="1" si="252"/>
        <v>0</v>
      </c>
      <c r="AR56" s="110">
        <f t="shared" ca="1" si="252"/>
        <v>0</v>
      </c>
      <c r="AS56" s="108">
        <f t="shared" ca="1" si="253"/>
        <v>0</v>
      </c>
      <c r="AT56" s="124">
        <f t="shared" ca="1" si="254"/>
        <v>0</v>
      </c>
      <c r="AU56" s="110">
        <f t="shared" ca="1" si="254"/>
        <v>0</v>
      </c>
      <c r="AV56" s="108">
        <f t="shared" ca="1" si="255"/>
        <v>0</v>
      </c>
      <c r="AW56" s="124">
        <f t="shared" ca="1" si="256"/>
        <v>0</v>
      </c>
      <c r="AX56" s="110">
        <f t="shared" ca="1" si="256"/>
        <v>0</v>
      </c>
      <c r="AY56" s="108">
        <f t="shared" ca="1" si="257"/>
        <v>0</v>
      </c>
      <c r="AZ56" s="124">
        <f t="shared" ca="1" si="258"/>
        <v>0</v>
      </c>
      <c r="BA56" s="110">
        <f t="shared" ca="1" si="258"/>
        <v>0</v>
      </c>
      <c r="BB56" s="108">
        <f t="shared" ca="1" si="259"/>
        <v>0</v>
      </c>
      <c r="BC56" s="124">
        <f t="shared" ca="1" si="260"/>
        <v>0</v>
      </c>
      <c r="BD56" s="110">
        <f t="shared" ca="1" si="260"/>
        <v>0</v>
      </c>
      <c r="BE56" s="108">
        <f t="shared" ca="1" si="261"/>
        <v>0</v>
      </c>
      <c r="BF56" s="124">
        <f t="shared" ca="1" si="262"/>
        <v>0</v>
      </c>
      <c r="BG56" s="110">
        <f t="shared" ca="1" si="262"/>
        <v>0</v>
      </c>
      <c r="BH56" s="108">
        <f t="shared" ca="1" si="263"/>
        <v>0</v>
      </c>
      <c r="BI56" s="124">
        <f t="shared" ca="1" si="264"/>
        <v>0</v>
      </c>
      <c r="BJ56" s="110">
        <f t="shared" ca="1" si="264"/>
        <v>0</v>
      </c>
      <c r="BK56" s="108">
        <f t="shared" ca="1" si="265"/>
        <v>0</v>
      </c>
      <c r="BL56" s="124">
        <f t="shared" ca="1" si="266"/>
        <v>0</v>
      </c>
      <c r="BM56" s="110">
        <f t="shared" ca="1" si="266"/>
        <v>0</v>
      </c>
      <c r="BN56" s="108">
        <f t="shared" ca="1" si="267"/>
        <v>0</v>
      </c>
      <c r="BO56" s="152" t="str">
        <f t="shared" si="268"/>
        <v>Elite</v>
      </c>
      <c r="BP56" s="249"/>
    </row>
    <row r="57" spans="1:68" hidden="1" x14ac:dyDescent="0.2">
      <c r="A57" s="6">
        <f t="shared" ref="A57:B58" si="270">A$31</f>
        <v>30</v>
      </c>
      <c r="B57" s="3" t="str">
        <f t="shared" si="270"/>
        <v>&gt;= 0</v>
      </c>
      <c r="D57" s="237"/>
      <c r="E57" s="79" t="str">
        <f>$E$31</f>
        <v>High Value</v>
      </c>
      <c r="F57" s="32">
        <f t="shared" ca="1" si="230"/>
        <v>162065</v>
      </c>
      <c r="G57" s="17">
        <f t="shared" ca="1" si="230"/>
        <v>179988</v>
      </c>
      <c r="H57" s="13">
        <f t="shared" ca="1" si="231"/>
        <v>-9.9578860812943079E-2</v>
      </c>
      <c r="I57" s="141"/>
      <c r="J57" s="32">
        <f t="shared" ca="1" si="232"/>
        <v>175280</v>
      </c>
      <c r="K57" s="17">
        <f t="shared" ca="1" si="232"/>
        <v>164479</v>
      </c>
      <c r="L57" s="13">
        <f t="shared" ca="1" si="233"/>
        <v>6.5667957611609998E-2</v>
      </c>
      <c r="M57" s="141"/>
      <c r="N57" s="32">
        <f t="shared" ca="1" si="234"/>
        <v>0</v>
      </c>
      <c r="O57" s="17">
        <f t="shared" ca="1" si="234"/>
        <v>0</v>
      </c>
      <c r="P57" s="13">
        <f t="shared" ca="1" si="235"/>
        <v>0</v>
      </c>
      <c r="Q57" s="141"/>
      <c r="R57" s="32">
        <f t="shared" ca="1" si="236"/>
        <v>0</v>
      </c>
      <c r="S57" s="17">
        <f t="shared" ca="1" si="236"/>
        <v>0</v>
      </c>
      <c r="T57" s="13">
        <f t="shared" ca="1" si="237"/>
        <v>0</v>
      </c>
      <c r="U57" s="32">
        <f t="shared" ca="1" si="238"/>
        <v>0</v>
      </c>
      <c r="V57" s="17">
        <f t="shared" ca="1" si="238"/>
        <v>0</v>
      </c>
      <c r="W57" s="13">
        <f t="shared" ca="1" si="239"/>
        <v>0</v>
      </c>
      <c r="X57" s="32">
        <f t="shared" ca="1" si="240"/>
        <v>0</v>
      </c>
      <c r="Y57" s="17">
        <f t="shared" ca="1" si="240"/>
        <v>0</v>
      </c>
      <c r="Z57" s="13">
        <f t="shared" ca="1" si="241"/>
        <v>0</v>
      </c>
      <c r="AA57" s="32">
        <f t="shared" ca="1" si="242"/>
        <v>0</v>
      </c>
      <c r="AB57" s="17">
        <f t="shared" ca="1" si="242"/>
        <v>0</v>
      </c>
      <c r="AC57" s="13">
        <f t="shared" ca="1" si="243"/>
        <v>0</v>
      </c>
      <c r="AD57" s="141"/>
      <c r="AE57" s="32">
        <f t="shared" ca="1" si="244"/>
        <v>0</v>
      </c>
      <c r="AF57" s="17">
        <f t="shared" ca="1" si="244"/>
        <v>0</v>
      </c>
      <c r="AG57" s="13">
        <f t="shared" ca="1" si="245"/>
        <v>0</v>
      </c>
      <c r="AH57" s="32">
        <f t="shared" ca="1" si="246"/>
        <v>0</v>
      </c>
      <c r="AI57" s="17">
        <f t="shared" ca="1" si="246"/>
        <v>0</v>
      </c>
      <c r="AJ57" s="13">
        <f t="shared" ca="1" si="247"/>
        <v>0</v>
      </c>
      <c r="AK57" s="32">
        <f t="shared" ca="1" si="248"/>
        <v>0</v>
      </c>
      <c r="AL57" s="17">
        <f t="shared" ca="1" si="248"/>
        <v>0</v>
      </c>
      <c r="AM57" s="13">
        <f t="shared" ca="1" si="249"/>
        <v>0</v>
      </c>
      <c r="AN57" s="32">
        <f t="shared" ca="1" si="250"/>
        <v>0</v>
      </c>
      <c r="AO57" s="17">
        <f t="shared" ca="1" si="250"/>
        <v>0</v>
      </c>
      <c r="AP57" s="13">
        <f t="shared" ca="1" si="251"/>
        <v>0</v>
      </c>
      <c r="AQ57" s="32">
        <f t="shared" ca="1" si="252"/>
        <v>0</v>
      </c>
      <c r="AR57" s="17">
        <f t="shared" ca="1" si="252"/>
        <v>0</v>
      </c>
      <c r="AS57" s="13">
        <f t="shared" ca="1" si="253"/>
        <v>0</v>
      </c>
      <c r="AT57" s="32">
        <f t="shared" ca="1" si="254"/>
        <v>0</v>
      </c>
      <c r="AU57" s="17">
        <f t="shared" ca="1" si="254"/>
        <v>0</v>
      </c>
      <c r="AV57" s="13">
        <f t="shared" ca="1" si="255"/>
        <v>0</v>
      </c>
      <c r="AW57" s="32">
        <f t="shared" ca="1" si="256"/>
        <v>0</v>
      </c>
      <c r="AX57" s="17">
        <f t="shared" ca="1" si="256"/>
        <v>0</v>
      </c>
      <c r="AY57" s="13">
        <f t="shared" ca="1" si="257"/>
        <v>0</v>
      </c>
      <c r="AZ57" s="32">
        <f t="shared" ca="1" si="258"/>
        <v>0</v>
      </c>
      <c r="BA57" s="17">
        <f t="shared" ca="1" si="258"/>
        <v>0</v>
      </c>
      <c r="BB57" s="13">
        <f t="shared" ca="1" si="259"/>
        <v>0</v>
      </c>
      <c r="BC57" s="32">
        <f t="shared" ca="1" si="260"/>
        <v>0</v>
      </c>
      <c r="BD57" s="17">
        <f t="shared" ca="1" si="260"/>
        <v>0</v>
      </c>
      <c r="BE57" s="13">
        <f t="shared" ca="1" si="261"/>
        <v>0</v>
      </c>
      <c r="BF57" s="32">
        <f t="shared" ca="1" si="262"/>
        <v>0</v>
      </c>
      <c r="BG57" s="17">
        <f t="shared" ca="1" si="262"/>
        <v>0</v>
      </c>
      <c r="BH57" s="13">
        <f t="shared" ca="1" si="263"/>
        <v>0</v>
      </c>
      <c r="BI57" s="32">
        <f t="shared" ca="1" si="264"/>
        <v>0</v>
      </c>
      <c r="BJ57" s="17">
        <f t="shared" ca="1" si="264"/>
        <v>0</v>
      </c>
      <c r="BK57" s="13">
        <f t="shared" ca="1" si="265"/>
        <v>0</v>
      </c>
      <c r="BL57" s="32">
        <f t="shared" ca="1" si="266"/>
        <v>0</v>
      </c>
      <c r="BM57" s="17">
        <f t="shared" ca="1" si="266"/>
        <v>0</v>
      </c>
      <c r="BN57" s="13">
        <f t="shared" ca="1" si="267"/>
        <v>0</v>
      </c>
      <c r="BO57" s="159" t="str">
        <f t="shared" si="268"/>
        <v>High Value</v>
      </c>
      <c r="BP57" s="249"/>
    </row>
    <row r="58" spans="1:68" hidden="1" x14ac:dyDescent="0.2">
      <c r="A58" s="6">
        <f>A$32</f>
        <v>70</v>
      </c>
      <c r="B58" s="3" t="str">
        <f t="shared" si="270"/>
        <v>&gt;= 0</v>
      </c>
      <c r="D58" s="238"/>
      <c r="E58" s="79" t="str">
        <f>$E$32</f>
        <v>Opportunity</v>
      </c>
      <c r="F58" s="32">
        <f t="shared" ca="1" si="230"/>
        <v>374346</v>
      </c>
      <c r="G58" s="17">
        <f t="shared" ca="1" si="230"/>
        <v>399167</v>
      </c>
      <c r="H58" s="13">
        <f t="shared" ca="1" si="231"/>
        <v>-6.2181994002510226E-2</v>
      </c>
      <c r="I58" s="141"/>
      <c r="J58" s="32">
        <f t="shared" ca="1" si="232"/>
        <v>412632</v>
      </c>
      <c r="K58" s="17">
        <f t="shared" ca="1" si="232"/>
        <v>376325</v>
      </c>
      <c r="L58" s="13">
        <f t="shared" ca="1" si="233"/>
        <v>9.6477778515910453E-2</v>
      </c>
      <c r="M58" s="141"/>
      <c r="N58" s="32">
        <f t="shared" ca="1" si="234"/>
        <v>0</v>
      </c>
      <c r="O58" s="17">
        <f t="shared" ca="1" si="234"/>
        <v>0</v>
      </c>
      <c r="P58" s="13">
        <f t="shared" ca="1" si="235"/>
        <v>0</v>
      </c>
      <c r="Q58" s="141"/>
      <c r="R58" s="32">
        <f t="shared" ca="1" si="236"/>
        <v>0</v>
      </c>
      <c r="S58" s="17">
        <f t="shared" ca="1" si="236"/>
        <v>0</v>
      </c>
      <c r="T58" s="13">
        <f t="shared" ca="1" si="237"/>
        <v>0</v>
      </c>
      <c r="U58" s="32">
        <f t="shared" ca="1" si="238"/>
        <v>0</v>
      </c>
      <c r="V58" s="17">
        <f t="shared" ca="1" si="238"/>
        <v>0</v>
      </c>
      <c r="W58" s="13">
        <f t="shared" ca="1" si="239"/>
        <v>0</v>
      </c>
      <c r="X58" s="32">
        <f t="shared" ca="1" si="240"/>
        <v>0</v>
      </c>
      <c r="Y58" s="17">
        <f t="shared" ca="1" si="240"/>
        <v>0</v>
      </c>
      <c r="Z58" s="13">
        <f t="shared" ca="1" si="241"/>
        <v>0</v>
      </c>
      <c r="AA58" s="32">
        <f t="shared" ca="1" si="242"/>
        <v>0</v>
      </c>
      <c r="AB58" s="17">
        <f t="shared" ca="1" si="242"/>
        <v>0</v>
      </c>
      <c r="AC58" s="13">
        <f t="shared" ca="1" si="243"/>
        <v>0</v>
      </c>
      <c r="AD58" s="141"/>
      <c r="AE58" s="32">
        <f t="shared" ca="1" si="244"/>
        <v>0</v>
      </c>
      <c r="AF58" s="17">
        <f t="shared" ca="1" si="244"/>
        <v>0</v>
      </c>
      <c r="AG58" s="13">
        <f t="shared" ca="1" si="245"/>
        <v>0</v>
      </c>
      <c r="AH58" s="32">
        <f t="shared" ca="1" si="246"/>
        <v>0</v>
      </c>
      <c r="AI58" s="17">
        <f t="shared" ca="1" si="246"/>
        <v>0</v>
      </c>
      <c r="AJ58" s="13">
        <f t="shared" ca="1" si="247"/>
        <v>0</v>
      </c>
      <c r="AK58" s="32">
        <f t="shared" ca="1" si="248"/>
        <v>0</v>
      </c>
      <c r="AL58" s="17">
        <f t="shared" ca="1" si="248"/>
        <v>0</v>
      </c>
      <c r="AM58" s="13">
        <f t="shared" ca="1" si="249"/>
        <v>0</v>
      </c>
      <c r="AN58" s="32">
        <f t="shared" ca="1" si="250"/>
        <v>0</v>
      </c>
      <c r="AO58" s="17">
        <f t="shared" ca="1" si="250"/>
        <v>0</v>
      </c>
      <c r="AP58" s="13">
        <f t="shared" ca="1" si="251"/>
        <v>0</v>
      </c>
      <c r="AQ58" s="32">
        <f t="shared" ca="1" si="252"/>
        <v>0</v>
      </c>
      <c r="AR58" s="17">
        <f t="shared" ca="1" si="252"/>
        <v>0</v>
      </c>
      <c r="AS58" s="13">
        <f t="shared" ca="1" si="253"/>
        <v>0</v>
      </c>
      <c r="AT58" s="32">
        <f t="shared" ca="1" si="254"/>
        <v>0</v>
      </c>
      <c r="AU58" s="17">
        <f t="shared" ca="1" si="254"/>
        <v>0</v>
      </c>
      <c r="AV58" s="13">
        <f t="shared" ca="1" si="255"/>
        <v>0</v>
      </c>
      <c r="AW58" s="32">
        <f t="shared" ca="1" si="256"/>
        <v>0</v>
      </c>
      <c r="AX58" s="17">
        <f t="shared" ca="1" si="256"/>
        <v>0</v>
      </c>
      <c r="AY58" s="13">
        <f t="shared" ca="1" si="257"/>
        <v>0</v>
      </c>
      <c r="AZ58" s="32">
        <f t="shared" ca="1" si="258"/>
        <v>0</v>
      </c>
      <c r="BA58" s="17">
        <f t="shared" ca="1" si="258"/>
        <v>0</v>
      </c>
      <c r="BB58" s="13">
        <f t="shared" ca="1" si="259"/>
        <v>0</v>
      </c>
      <c r="BC58" s="32">
        <f t="shared" ca="1" si="260"/>
        <v>0</v>
      </c>
      <c r="BD58" s="17">
        <f t="shared" ca="1" si="260"/>
        <v>0</v>
      </c>
      <c r="BE58" s="13">
        <f t="shared" ca="1" si="261"/>
        <v>0</v>
      </c>
      <c r="BF58" s="32">
        <f t="shared" ca="1" si="262"/>
        <v>0</v>
      </c>
      <c r="BG58" s="17">
        <f t="shared" ca="1" si="262"/>
        <v>0</v>
      </c>
      <c r="BH58" s="13">
        <f t="shared" ca="1" si="263"/>
        <v>0</v>
      </c>
      <c r="BI58" s="32">
        <f t="shared" ca="1" si="264"/>
        <v>0</v>
      </c>
      <c r="BJ58" s="17">
        <f t="shared" ca="1" si="264"/>
        <v>0</v>
      </c>
      <c r="BK58" s="13">
        <f t="shared" ca="1" si="265"/>
        <v>0</v>
      </c>
      <c r="BL58" s="32">
        <f t="shared" ca="1" si="266"/>
        <v>0</v>
      </c>
      <c r="BM58" s="17">
        <f t="shared" ca="1" si="266"/>
        <v>0</v>
      </c>
      <c r="BN58" s="13">
        <f t="shared" ca="1" si="267"/>
        <v>0</v>
      </c>
      <c r="BO58" s="159" t="str">
        <f t="shared" si="268"/>
        <v>Opportunity</v>
      </c>
      <c r="BP58" s="250"/>
    </row>
    <row r="59" spans="1:68" hidden="1" x14ac:dyDescent="0.2">
      <c r="A59" s="6">
        <f t="shared" ref="A59:B59" si="271">A$33</f>
        <v>100</v>
      </c>
      <c r="B59" s="3" t="str">
        <f t="shared" si="271"/>
        <v>&gt;= 0</v>
      </c>
      <c r="D59" s="239"/>
      <c r="E59" s="78" t="str">
        <f>$E$33</f>
        <v>Marginal</v>
      </c>
      <c r="F59" s="125">
        <f t="shared" ca="1" si="230"/>
        <v>334203</v>
      </c>
      <c r="G59" s="99">
        <f t="shared" ca="1" si="230"/>
        <v>349637</v>
      </c>
      <c r="H59" s="100">
        <f t="shared" ca="1" si="231"/>
        <v>-4.4142925376890893E-2</v>
      </c>
      <c r="I59" s="141"/>
      <c r="J59" s="125">
        <f t="shared" ca="1" si="232"/>
        <v>372402</v>
      </c>
      <c r="K59" s="99">
        <f t="shared" ca="1" si="232"/>
        <v>334838</v>
      </c>
      <c r="L59" s="100">
        <f t="shared" ca="1" si="233"/>
        <v>0.11218559422765637</v>
      </c>
      <c r="M59" s="141"/>
      <c r="N59" s="125">
        <f t="shared" ca="1" si="234"/>
        <v>0</v>
      </c>
      <c r="O59" s="99">
        <f t="shared" ca="1" si="234"/>
        <v>0</v>
      </c>
      <c r="P59" s="100">
        <f t="shared" ca="1" si="235"/>
        <v>0</v>
      </c>
      <c r="Q59" s="141"/>
      <c r="R59" s="125">
        <f t="shared" ca="1" si="236"/>
        <v>0</v>
      </c>
      <c r="S59" s="99">
        <f t="shared" ca="1" si="236"/>
        <v>0</v>
      </c>
      <c r="T59" s="100">
        <f t="shared" ca="1" si="237"/>
        <v>0</v>
      </c>
      <c r="U59" s="125">
        <f t="shared" ca="1" si="238"/>
        <v>0</v>
      </c>
      <c r="V59" s="99">
        <f t="shared" ca="1" si="238"/>
        <v>0</v>
      </c>
      <c r="W59" s="100">
        <f t="shared" ca="1" si="239"/>
        <v>0</v>
      </c>
      <c r="X59" s="125">
        <f t="shared" ca="1" si="240"/>
        <v>0</v>
      </c>
      <c r="Y59" s="99">
        <f t="shared" ca="1" si="240"/>
        <v>0</v>
      </c>
      <c r="Z59" s="100">
        <f t="shared" ca="1" si="241"/>
        <v>0</v>
      </c>
      <c r="AA59" s="125">
        <f t="shared" ca="1" si="242"/>
        <v>0</v>
      </c>
      <c r="AB59" s="99">
        <f t="shared" ca="1" si="242"/>
        <v>0</v>
      </c>
      <c r="AC59" s="100">
        <f t="shared" ca="1" si="243"/>
        <v>0</v>
      </c>
      <c r="AD59" s="141"/>
      <c r="AE59" s="125">
        <f t="shared" ca="1" si="244"/>
        <v>0</v>
      </c>
      <c r="AF59" s="99">
        <f t="shared" ca="1" si="244"/>
        <v>0</v>
      </c>
      <c r="AG59" s="100">
        <f t="shared" ca="1" si="245"/>
        <v>0</v>
      </c>
      <c r="AH59" s="125">
        <f t="shared" ca="1" si="246"/>
        <v>0</v>
      </c>
      <c r="AI59" s="99">
        <f t="shared" ca="1" si="246"/>
        <v>0</v>
      </c>
      <c r="AJ59" s="100">
        <f t="shared" ca="1" si="247"/>
        <v>0</v>
      </c>
      <c r="AK59" s="125">
        <f t="shared" ca="1" si="248"/>
        <v>0</v>
      </c>
      <c r="AL59" s="99">
        <f t="shared" ca="1" si="248"/>
        <v>0</v>
      </c>
      <c r="AM59" s="100">
        <f t="shared" ca="1" si="249"/>
        <v>0</v>
      </c>
      <c r="AN59" s="125">
        <f t="shared" ca="1" si="250"/>
        <v>0</v>
      </c>
      <c r="AO59" s="99">
        <f t="shared" ca="1" si="250"/>
        <v>0</v>
      </c>
      <c r="AP59" s="100">
        <f t="shared" ca="1" si="251"/>
        <v>0</v>
      </c>
      <c r="AQ59" s="125">
        <f t="shared" ca="1" si="252"/>
        <v>0</v>
      </c>
      <c r="AR59" s="99">
        <f t="shared" ca="1" si="252"/>
        <v>0</v>
      </c>
      <c r="AS59" s="100">
        <f t="shared" ca="1" si="253"/>
        <v>0</v>
      </c>
      <c r="AT59" s="125">
        <f t="shared" ca="1" si="254"/>
        <v>0</v>
      </c>
      <c r="AU59" s="99">
        <f t="shared" ca="1" si="254"/>
        <v>0</v>
      </c>
      <c r="AV59" s="100">
        <f t="shared" ca="1" si="255"/>
        <v>0</v>
      </c>
      <c r="AW59" s="125">
        <f t="shared" ca="1" si="256"/>
        <v>0</v>
      </c>
      <c r="AX59" s="99">
        <f t="shared" ca="1" si="256"/>
        <v>0</v>
      </c>
      <c r="AY59" s="100">
        <f t="shared" ca="1" si="257"/>
        <v>0</v>
      </c>
      <c r="AZ59" s="125">
        <f t="shared" ca="1" si="258"/>
        <v>0</v>
      </c>
      <c r="BA59" s="99">
        <f t="shared" ca="1" si="258"/>
        <v>0</v>
      </c>
      <c r="BB59" s="100">
        <f t="shared" ca="1" si="259"/>
        <v>0</v>
      </c>
      <c r="BC59" s="125">
        <f t="shared" ca="1" si="260"/>
        <v>0</v>
      </c>
      <c r="BD59" s="99">
        <f t="shared" ca="1" si="260"/>
        <v>0</v>
      </c>
      <c r="BE59" s="100">
        <f t="shared" ca="1" si="261"/>
        <v>0</v>
      </c>
      <c r="BF59" s="125">
        <f t="shared" ca="1" si="262"/>
        <v>0</v>
      </c>
      <c r="BG59" s="99">
        <f t="shared" ca="1" si="262"/>
        <v>0</v>
      </c>
      <c r="BH59" s="100">
        <f t="shared" ca="1" si="263"/>
        <v>0</v>
      </c>
      <c r="BI59" s="125">
        <f t="shared" ca="1" si="264"/>
        <v>0</v>
      </c>
      <c r="BJ59" s="99">
        <f t="shared" ca="1" si="264"/>
        <v>0</v>
      </c>
      <c r="BK59" s="100">
        <f t="shared" ca="1" si="265"/>
        <v>0</v>
      </c>
      <c r="BL59" s="125">
        <f t="shared" ca="1" si="266"/>
        <v>0</v>
      </c>
      <c r="BM59" s="99">
        <f t="shared" ca="1" si="266"/>
        <v>0</v>
      </c>
      <c r="BN59" s="100">
        <f t="shared" ca="1" si="267"/>
        <v>0</v>
      </c>
      <c r="BO59" s="156" t="str">
        <f t="shared" si="268"/>
        <v>Marginal</v>
      </c>
      <c r="BP59" s="251"/>
    </row>
    <row r="60" spans="1:68" ht="13.5" hidden="1" customHeight="1" thickBot="1" x14ac:dyDescent="0.25">
      <c r="A60" s="6" t="str">
        <f>A$29</f>
        <v>&gt;= 1</v>
      </c>
      <c r="B60" s="3" t="str">
        <f t="shared" ref="B60" si="272">B$29</f>
        <v>&gt;= 0</v>
      </c>
      <c r="D60" s="240" t="s">
        <v>158</v>
      </c>
      <c r="E60" s="135" t="str">
        <f>$E$29</f>
        <v>Total Active</v>
      </c>
      <c r="F60" s="123">
        <f t="shared" ref="F60:G64" ca="1" si="273">SUMIFS(CUST_COUNT_T, CHANNEL_COUNT, $A$2, IS_JJCC, $B$2, CUST_GROUP, $A60, RECENCY_GROUP, $B60, TIMEFRAME, F$2, IS_RETAINED, "Y")</f>
        <v>444640</v>
      </c>
      <c r="G60" s="117">
        <f t="shared" ca="1" si="273"/>
        <v>428594</v>
      </c>
      <c r="H60" s="115">
        <f t="shared" ca="1" si="231"/>
        <v>3.7438694895402178E-2</v>
      </c>
      <c r="I60" s="141"/>
      <c r="J60" s="123">
        <f t="shared" ref="J60:K64" ca="1" si="274">SUMIFS(CUST_COUNT_T, CHANNEL_COUNT, $A$2, IS_JJCC, $B$2, CUST_GROUP, $A60, RECENCY_GROUP, $B60, TIMEFRAME, J$2, IS_RETAINED, "Y")</f>
        <v>500436</v>
      </c>
      <c r="K60" s="117">
        <f t="shared" ca="1" si="274"/>
        <v>449221</v>
      </c>
      <c r="L60" s="115">
        <f t="shared" ca="1" si="233"/>
        <v>0.11400847244452063</v>
      </c>
      <c r="M60" s="141"/>
      <c r="N60" s="123">
        <f t="shared" ref="N60:O64" ca="1" si="275">SUMIFS(CUST_COUNT_T, CHANNEL_COUNT, $A$2, IS_JJCC, $B$2, CUST_GROUP, $A60, RECENCY_GROUP, $B60, TIMEFRAME, N$2, IS_RETAINED, "Y")</f>
        <v>0</v>
      </c>
      <c r="O60" s="117">
        <f t="shared" ca="1" si="275"/>
        <v>0</v>
      </c>
      <c r="P60" s="115">
        <f t="shared" ca="1" si="235"/>
        <v>0</v>
      </c>
      <c r="Q60" s="141"/>
      <c r="R60" s="123">
        <f t="shared" ref="R60:S64" ca="1" si="276">SUMIFS(CUST_COUNT_T, CHANNEL_COUNT, $A$2, IS_JJCC, $B$2, CUST_GROUP, $A60, RECENCY_GROUP, $B60, TIMEFRAME, R$2, IS_RETAINED, "Y")</f>
        <v>0</v>
      </c>
      <c r="S60" s="117">
        <f t="shared" ca="1" si="276"/>
        <v>0</v>
      </c>
      <c r="T60" s="115">
        <f t="shared" ca="1" si="237"/>
        <v>0</v>
      </c>
      <c r="U60" s="123">
        <f t="shared" ref="U60:V64" ca="1" si="277">SUMIFS(CUST_COUNT_T, CHANNEL_COUNT, $A$2, IS_JJCC, $B$2, CUST_GROUP, $A60, RECENCY_GROUP, $B60, TIMEFRAME, U$2, IS_RETAINED, "Y")</f>
        <v>0</v>
      </c>
      <c r="V60" s="117">
        <f t="shared" ca="1" si="277"/>
        <v>0</v>
      </c>
      <c r="W60" s="115">
        <f t="shared" ca="1" si="239"/>
        <v>0</v>
      </c>
      <c r="X60" s="123">
        <f t="shared" ref="X60:Y64" ca="1" si="278">SUMIFS(CUST_COUNT_T, CHANNEL_COUNT, $A$2, IS_JJCC, $B$2, CUST_GROUP, $A60, RECENCY_GROUP, $B60, TIMEFRAME, X$2, IS_RETAINED, "Y")</f>
        <v>0</v>
      </c>
      <c r="Y60" s="117">
        <f t="shared" ca="1" si="278"/>
        <v>0</v>
      </c>
      <c r="Z60" s="115">
        <f t="shared" ca="1" si="241"/>
        <v>0</v>
      </c>
      <c r="AA60" s="123">
        <f t="shared" ref="AA60:AB64" ca="1" si="279">SUMIFS(CUST_COUNT_T, CHANNEL_COUNT, $A$2, IS_JJCC, $B$2, CUST_GROUP, $A60, RECENCY_GROUP, $B60, TIMEFRAME, AA$2, IS_RETAINED, "Y")</f>
        <v>0</v>
      </c>
      <c r="AB60" s="117">
        <f t="shared" ca="1" si="279"/>
        <v>0</v>
      </c>
      <c r="AC60" s="115">
        <f t="shared" ca="1" si="243"/>
        <v>0</v>
      </c>
      <c r="AD60" s="141"/>
      <c r="AE60" s="123">
        <f t="shared" ref="AE60:AF64" ca="1" si="280">SUMIFS(CUST_COUNT_T, CHANNEL_COUNT, $A$2, IS_JJCC, $B$2, CUST_GROUP, $A60, RECENCY_GROUP, $B60, TIMEFRAME, AE$2, IS_RETAINED, "Y")</f>
        <v>0</v>
      </c>
      <c r="AF60" s="117">
        <f t="shared" ca="1" si="280"/>
        <v>0</v>
      </c>
      <c r="AG60" s="115">
        <f t="shared" ca="1" si="245"/>
        <v>0</v>
      </c>
      <c r="AH60" s="123">
        <f t="shared" ref="AH60:AI64" ca="1" si="281">SUMIFS(CUST_COUNT_T, CHANNEL_COUNT, $A$2, IS_JJCC, $B$2, CUST_GROUP, $A60, RECENCY_GROUP, $B60, TIMEFRAME, AH$2, IS_RETAINED, "Y")</f>
        <v>0</v>
      </c>
      <c r="AI60" s="117">
        <f t="shared" ca="1" si="281"/>
        <v>0</v>
      </c>
      <c r="AJ60" s="115">
        <f t="shared" ca="1" si="247"/>
        <v>0</v>
      </c>
      <c r="AK60" s="123">
        <f t="shared" ref="AK60:AL64" ca="1" si="282">SUMIFS(CUST_COUNT_T, CHANNEL_COUNT, $A$2, IS_JJCC, $B$2, CUST_GROUP, $A60, RECENCY_GROUP, $B60, TIMEFRAME, AK$2, IS_RETAINED, "Y")</f>
        <v>0</v>
      </c>
      <c r="AL60" s="117">
        <f t="shared" ca="1" si="282"/>
        <v>0</v>
      </c>
      <c r="AM60" s="115">
        <f t="shared" ca="1" si="249"/>
        <v>0</v>
      </c>
      <c r="AN60" s="123">
        <f t="shared" ref="AN60:AO64" ca="1" si="283">SUMIFS(CUST_COUNT_T, CHANNEL_COUNT, $A$2, IS_JJCC, $B$2, CUST_GROUP, $A60, RECENCY_GROUP, $B60, TIMEFRAME, AN$2, IS_RETAINED, "Y")</f>
        <v>0</v>
      </c>
      <c r="AO60" s="117">
        <f t="shared" ca="1" si="283"/>
        <v>0</v>
      </c>
      <c r="AP60" s="115">
        <f t="shared" ca="1" si="251"/>
        <v>0</v>
      </c>
      <c r="AQ60" s="123">
        <f t="shared" ref="AQ60:AR64" ca="1" si="284">SUMIFS(CUST_COUNT_T, CHANNEL_COUNT, $A$2, IS_JJCC, $B$2, CUST_GROUP, $A60, RECENCY_GROUP, $B60, TIMEFRAME, AQ$2, IS_RETAINED, "Y")</f>
        <v>0</v>
      </c>
      <c r="AR60" s="117">
        <f t="shared" ca="1" si="284"/>
        <v>0</v>
      </c>
      <c r="AS60" s="115">
        <f t="shared" ca="1" si="253"/>
        <v>0</v>
      </c>
      <c r="AT60" s="123">
        <f t="shared" ref="AT60:AU64" ca="1" si="285">SUMIFS(CUST_COUNT_T, CHANNEL_COUNT, $A$2, IS_JJCC, $B$2, CUST_GROUP, $A60, RECENCY_GROUP, $B60, TIMEFRAME, AT$2, IS_RETAINED, "Y")</f>
        <v>0</v>
      </c>
      <c r="AU60" s="117">
        <f t="shared" ca="1" si="285"/>
        <v>0</v>
      </c>
      <c r="AV60" s="115">
        <f t="shared" ca="1" si="255"/>
        <v>0</v>
      </c>
      <c r="AW60" s="123">
        <f t="shared" ref="AW60:AX64" ca="1" si="286">SUMIFS(CUST_COUNT_T, CHANNEL_COUNT, $A$2, IS_JJCC, $B$2, CUST_GROUP, $A60, RECENCY_GROUP, $B60, TIMEFRAME, AW$2, IS_RETAINED, "Y")</f>
        <v>0</v>
      </c>
      <c r="AX60" s="117">
        <f t="shared" ca="1" si="286"/>
        <v>0</v>
      </c>
      <c r="AY60" s="115">
        <f t="shared" ca="1" si="257"/>
        <v>0</v>
      </c>
      <c r="AZ60" s="123">
        <f t="shared" ref="AZ60:BA64" ca="1" si="287">SUMIFS(CUST_COUNT_T, CHANNEL_COUNT, $A$2, IS_JJCC, $B$2, CUST_GROUP, $A60, RECENCY_GROUP, $B60, TIMEFRAME, AZ$2, IS_RETAINED, "Y")</f>
        <v>0</v>
      </c>
      <c r="BA60" s="117">
        <f t="shared" ca="1" si="287"/>
        <v>0</v>
      </c>
      <c r="BB60" s="115">
        <f t="shared" ca="1" si="259"/>
        <v>0</v>
      </c>
      <c r="BC60" s="123">
        <f t="shared" ref="BC60:BD64" ca="1" si="288">SUMIFS(CUST_COUNT_T, CHANNEL_COUNT, $A$2, IS_JJCC, $B$2, CUST_GROUP, $A60, RECENCY_GROUP, $B60, TIMEFRAME, BC$2, IS_RETAINED, "Y")</f>
        <v>0</v>
      </c>
      <c r="BD60" s="117">
        <f t="shared" ca="1" si="288"/>
        <v>0</v>
      </c>
      <c r="BE60" s="115">
        <f t="shared" ca="1" si="261"/>
        <v>0</v>
      </c>
      <c r="BF60" s="123">
        <f t="shared" ref="BF60:BG64" ca="1" si="289">SUMIFS(CUST_COUNT_T, CHANNEL_COUNT, $A$2, IS_JJCC, $B$2, CUST_GROUP, $A60, RECENCY_GROUP, $B60, TIMEFRAME, BF$2, IS_RETAINED, "Y")</f>
        <v>0</v>
      </c>
      <c r="BG60" s="117">
        <f t="shared" ca="1" si="289"/>
        <v>0</v>
      </c>
      <c r="BH60" s="115">
        <f t="shared" ca="1" si="263"/>
        <v>0</v>
      </c>
      <c r="BI60" s="123">
        <f t="shared" ref="BI60:BJ64" ca="1" si="290">SUMIFS(CUST_COUNT_T, CHANNEL_COUNT, $A$2, IS_JJCC, $B$2, CUST_GROUP, $A60, RECENCY_GROUP, $B60, TIMEFRAME, BI$2, IS_RETAINED, "Y")</f>
        <v>0</v>
      </c>
      <c r="BJ60" s="117">
        <f t="shared" ca="1" si="290"/>
        <v>0</v>
      </c>
      <c r="BK60" s="115">
        <f t="shared" ca="1" si="265"/>
        <v>0</v>
      </c>
      <c r="BL60" s="123">
        <f t="shared" ref="BL60:BM64" ca="1" si="291">SUMIFS(CUST_COUNT_T, CHANNEL_COUNT, $A$2, IS_JJCC, $B$2, CUST_GROUP, $A60, RECENCY_GROUP, $B60, TIMEFRAME, BL$2, IS_RETAINED, "Y")</f>
        <v>0</v>
      </c>
      <c r="BM60" s="117">
        <f t="shared" ca="1" si="291"/>
        <v>0</v>
      </c>
      <c r="BN60" s="115">
        <f t="shared" ca="1" si="267"/>
        <v>0</v>
      </c>
      <c r="BO60" s="158" t="str">
        <f t="shared" si="268"/>
        <v>Total Active</v>
      </c>
      <c r="BP60" s="245" t="str">
        <f>$D60</f>
        <v>RETAINED</v>
      </c>
    </row>
    <row r="61" spans="1:68" ht="15" hidden="1" thickTop="1" x14ac:dyDescent="0.2">
      <c r="A61" s="6">
        <f>A$30</f>
        <v>5</v>
      </c>
      <c r="B61" s="3" t="str">
        <f t="shared" ref="B61" si="292">B$30</f>
        <v>&gt;= 0</v>
      </c>
      <c r="D61" s="241"/>
      <c r="E61" s="136" t="str">
        <f>$E$30</f>
        <v>Elite</v>
      </c>
      <c r="F61" s="124">
        <f t="shared" ca="1" si="273"/>
        <v>19481</v>
      </c>
      <c r="G61" s="110">
        <f t="shared" ca="1" si="273"/>
        <v>21815</v>
      </c>
      <c r="H61" s="108">
        <f t="shared" ca="1" si="231"/>
        <v>-0.10699060279624112</v>
      </c>
      <c r="I61" s="141"/>
      <c r="J61" s="124">
        <f t="shared" ca="1" si="274"/>
        <v>21130</v>
      </c>
      <c r="K61" s="110">
        <f t="shared" ca="1" si="274"/>
        <v>20162</v>
      </c>
      <c r="L61" s="108">
        <f t="shared" ca="1" si="233"/>
        <v>4.8011110008927688E-2</v>
      </c>
      <c r="M61" s="141"/>
      <c r="N61" s="124">
        <f t="shared" ca="1" si="275"/>
        <v>0</v>
      </c>
      <c r="O61" s="110">
        <f t="shared" ca="1" si="275"/>
        <v>0</v>
      </c>
      <c r="P61" s="108">
        <f t="shared" ca="1" si="235"/>
        <v>0</v>
      </c>
      <c r="Q61" s="141"/>
      <c r="R61" s="124">
        <f t="shared" ca="1" si="276"/>
        <v>0</v>
      </c>
      <c r="S61" s="110">
        <f t="shared" ca="1" si="276"/>
        <v>0</v>
      </c>
      <c r="T61" s="108">
        <f t="shared" ca="1" si="237"/>
        <v>0</v>
      </c>
      <c r="U61" s="124">
        <f t="shared" ca="1" si="277"/>
        <v>0</v>
      </c>
      <c r="V61" s="110">
        <f t="shared" ca="1" si="277"/>
        <v>0</v>
      </c>
      <c r="W61" s="108">
        <f t="shared" ca="1" si="239"/>
        <v>0</v>
      </c>
      <c r="X61" s="124">
        <f t="shared" ca="1" si="278"/>
        <v>0</v>
      </c>
      <c r="Y61" s="110">
        <f t="shared" ca="1" si="278"/>
        <v>0</v>
      </c>
      <c r="Z61" s="108">
        <f t="shared" ca="1" si="241"/>
        <v>0</v>
      </c>
      <c r="AA61" s="124">
        <f t="shared" ca="1" si="279"/>
        <v>0</v>
      </c>
      <c r="AB61" s="110">
        <f t="shared" ca="1" si="279"/>
        <v>0</v>
      </c>
      <c r="AC61" s="108">
        <f t="shared" ca="1" si="243"/>
        <v>0</v>
      </c>
      <c r="AD61" s="141"/>
      <c r="AE61" s="124">
        <f t="shared" ca="1" si="280"/>
        <v>0</v>
      </c>
      <c r="AF61" s="110">
        <f t="shared" ca="1" si="280"/>
        <v>0</v>
      </c>
      <c r="AG61" s="108">
        <f t="shared" ca="1" si="245"/>
        <v>0</v>
      </c>
      <c r="AH61" s="124">
        <f t="shared" ca="1" si="281"/>
        <v>0</v>
      </c>
      <c r="AI61" s="110">
        <f t="shared" ca="1" si="281"/>
        <v>0</v>
      </c>
      <c r="AJ61" s="108">
        <f t="shared" ca="1" si="247"/>
        <v>0</v>
      </c>
      <c r="AK61" s="124">
        <f t="shared" ca="1" si="282"/>
        <v>0</v>
      </c>
      <c r="AL61" s="110">
        <f t="shared" ca="1" si="282"/>
        <v>0</v>
      </c>
      <c r="AM61" s="108">
        <f t="shared" ca="1" si="249"/>
        <v>0</v>
      </c>
      <c r="AN61" s="124">
        <f t="shared" ca="1" si="283"/>
        <v>0</v>
      </c>
      <c r="AO61" s="110">
        <f t="shared" ca="1" si="283"/>
        <v>0</v>
      </c>
      <c r="AP61" s="108">
        <f t="shared" ca="1" si="251"/>
        <v>0</v>
      </c>
      <c r="AQ61" s="124">
        <f t="shared" ca="1" si="284"/>
        <v>0</v>
      </c>
      <c r="AR61" s="110">
        <f t="shared" ca="1" si="284"/>
        <v>0</v>
      </c>
      <c r="AS61" s="108">
        <f t="shared" ca="1" si="253"/>
        <v>0</v>
      </c>
      <c r="AT61" s="124">
        <f t="shared" ca="1" si="285"/>
        <v>0</v>
      </c>
      <c r="AU61" s="110">
        <f t="shared" ca="1" si="285"/>
        <v>0</v>
      </c>
      <c r="AV61" s="108">
        <f t="shared" ca="1" si="255"/>
        <v>0</v>
      </c>
      <c r="AW61" s="124">
        <f t="shared" ca="1" si="286"/>
        <v>0</v>
      </c>
      <c r="AX61" s="110">
        <f t="shared" ca="1" si="286"/>
        <v>0</v>
      </c>
      <c r="AY61" s="108">
        <f t="shared" ca="1" si="257"/>
        <v>0</v>
      </c>
      <c r="AZ61" s="124">
        <f t="shared" ca="1" si="287"/>
        <v>0</v>
      </c>
      <c r="BA61" s="110">
        <f t="shared" ca="1" si="287"/>
        <v>0</v>
      </c>
      <c r="BB61" s="108">
        <f t="shared" ca="1" si="259"/>
        <v>0</v>
      </c>
      <c r="BC61" s="124">
        <f t="shared" ca="1" si="288"/>
        <v>0</v>
      </c>
      <c r="BD61" s="110">
        <f t="shared" ca="1" si="288"/>
        <v>0</v>
      </c>
      <c r="BE61" s="108">
        <f t="shared" ca="1" si="261"/>
        <v>0</v>
      </c>
      <c r="BF61" s="124">
        <f t="shared" ca="1" si="289"/>
        <v>0</v>
      </c>
      <c r="BG61" s="110">
        <f t="shared" ca="1" si="289"/>
        <v>0</v>
      </c>
      <c r="BH61" s="108">
        <f t="shared" ca="1" si="263"/>
        <v>0</v>
      </c>
      <c r="BI61" s="124">
        <f t="shared" ca="1" si="290"/>
        <v>0</v>
      </c>
      <c r="BJ61" s="110">
        <f t="shared" ca="1" si="290"/>
        <v>0</v>
      </c>
      <c r="BK61" s="108">
        <f t="shared" ca="1" si="265"/>
        <v>0</v>
      </c>
      <c r="BL61" s="124">
        <f t="shared" ca="1" si="291"/>
        <v>0</v>
      </c>
      <c r="BM61" s="110">
        <f t="shared" ca="1" si="291"/>
        <v>0</v>
      </c>
      <c r="BN61" s="108">
        <f t="shared" ca="1" si="267"/>
        <v>0</v>
      </c>
      <c r="BO61" s="152" t="str">
        <f t="shared" si="268"/>
        <v>Elite</v>
      </c>
      <c r="BP61" s="246"/>
    </row>
    <row r="62" spans="1:68" hidden="1" x14ac:dyDescent="0.2">
      <c r="A62" s="6">
        <f>A$31</f>
        <v>30</v>
      </c>
      <c r="B62" s="3" t="str">
        <f t="shared" ref="B62:B63" si="293">B$31</f>
        <v>&gt;= 0</v>
      </c>
      <c r="D62" s="241"/>
      <c r="E62" s="79" t="str">
        <f>$E$31</f>
        <v>High Value</v>
      </c>
      <c r="F62" s="32">
        <f t="shared" ca="1" si="273"/>
        <v>126882</v>
      </c>
      <c r="G62" s="17">
        <f t="shared" ca="1" si="273"/>
        <v>129638</v>
      </c>
      <c r="H62" s="13">
        <f t="shared" ca="1" si="231"/>
        <v>-2.1259198691741619E-2</v>
      </c>
      <c r="I62" s="141"/>
      <c r="J62" s="32">
        <f t="shared" ca="1" si="274"/>
        <v>139265</v>
      </c>
      <c r="K62" s="17">
        <f t="shared" ca="1" si="274"/>
        <v>128940</v>
      </c>
      <c r="L62" s="13">
        <f t="shared" ca="1" si="233"/>
        <v>8.0076004343105314E-2</v>
      </c>
      <c r="M62" s="141"/>
      <c r="N62" s="32">
        <f t="shared" ca="1" si="275"/>
        <v>0</v>
      </c>
      <c r="O62" s="17">
        <f t="shared" ca="1" si="275"/>
        <v>0</v>
      </c>
      <c r="P62" s="13">
        <f t="shared" ca="1" si="235"/>
        <v>0</v>
      </c>
      <c r="Q62" s="141"/>
      <c r="R62" s="32">
        <f t="shared" ca="1" si="276"/>
        <v>0</v>
      </c>
      <c r="S62" s="17">
        <f t="shared" ca="1" si="276"/>
        <v>0</v>
      </c>
      <c r="T62" s="13">
        <f t="shared" ca="1" si="237"/>
        <v>0</v>
      </c>
      <c r="U62" s="32">
        <f t="shared" ca="1" si="277"/>
        <v>0</v>
      </c>
      <c r="V62" s="17">
        <f t="shared" ca="1" si="277"/>
        <v>0</v>
      </c>
      <c r="W62" s="13">
        <f t="shared" ca="1" si="239"/>
        <v>0</v>
      </c>
      <c r="X62" s="32">
        <f t="shared" ca="1" si="278"/>
        <v>0</v>
      </c>
      <c r="Y62" s="17">
        <f t="shared" ca="1" si="278"/>
        <v>0</v>
      </c>
      <c r="Z62" s="13">
        <f t="shared" ca="1" si="241"/>
        <v>0</v>
      </c>
      <c r="AA62" s="32">
        <f t="shared" ca="1" si="279"/>
        <v>0</v>
      </c>
      <c r="AB62" s="17">
        <f t="shared" ca="1" si="279"/>
        <v>0</v>
      </c>
      <c r="AC62" s="13">
        <f t="shared" ca="1" si="243"/>
        <v>0</v>
      </c>
      <c r="AD62" s="141"/>
      <c r="AE62" s="32">
        <f t="shared" ca="1" si="280"/>
        <v>0</v>
      </c>
      <c r="AF62" s="17">
        <f t="shared" ca="1" si="280"/>
        <v>0</v>
      </c>
      <c r="AG62" s="13">
        <f t="shared" ca="1" si="245"/>
        <v>0</v>
      </c>
      <c r="AH62" s="32">
        <f t="shared" ca="1" si="281"/>
        <v>0</v>
      </c>
      <c r="AI62" s="17">
        <f t="shared" ca="1" si="281"/>
        <v>0</v>
      </c>
      <c r="AJ62" s="13">
        <f t="shared" ca="1" si="247"/>
        <v>0</v>
      </c>
      <c r="AK62" s="32">
        <f t="shared" ca="1" si="282"/>
        <v>0</v>
      </c>
      <c r="AL62" s="17">
        <f t="shared" ca="1" si="282"/>
        <v>0</v>
      </c>
      <c r="AM62" s="13">
        <f t="shared" ca="1" si="249"/>
        <v>0</v>
      </c>
      <c r="AN62" s="32">
        <f t="shared" ca="1" si="283"/>
        <v>0</v>
      </c>
      <c r="AO62" s="17">
        <f t="shared" ca="1" si="283"/>
        <v>0</v>
      </c>
      <c r="AP62" s="13">
        <f t="shared" ca="1" si="251"/>
        <v>0</v>
      </c>
      <c r="AQ62" s="32">
        <f t="shared" ca="1" si="284"/>
        <v>0</v>
      </c>
      <c r="AR62" s="17">
        <f t="shared" ca="1" si="284"/>
        <v>0</v>
      </c>
      <c r="AS62" s="13">
        <f t="shared" ca="1" si="253"/>
        <v>0</v>
      </c>
      <c r="AT62" s="32">
        <f t="shared" ca="1" si="285"/>
        <v>0</v>
      </c>
      <c r="AU62" s="17">
        <f t="shared" ca="1" si="285"/>
        <v>0</v>
      </c>
      <c r="AV62" s="13">
        <f t="shared" ca="1" si="255"/>
        <v>0</v>
      </c>
      <c r="AW62" s="32">
        <f t="shared" ca="1" si="286"/>
        <v>0</v>
      </c>
      <c r="AX62" s="17">
        <f t="shared" ca="1" si="286"/>
        <v>0</v>
      </c>
      <c r="AY62" s="13">
        <f t="shared" ca="1" si="257"/>
        <v>0</v>
      </c>
      <c r="AZ62" s="32">
        <f t="shared" ca="1" si="287"/>
        <v>0</v>
      </c>
      <c r="BA62" s="17">
        <f t="shared" ca="1" si="287"/>
        <v>0</v>
      </c>
      <c r="BB62" s="13">
        <f t="shared" ca="1" si="259"/>
        <v>0</v>
      </c>
      <c r="BC62" s="32">
        <f t="shared" ca="1" si="288"/>
        <v>0</v>
      </c>
      <c r="BD62" s="17">
        <f t="shared" ca="1" si="288"/>
        <v>0</v>
      </c>
      <c r="BE62" s="13">
        <f t="shared" ca="1" si="261"/>
        <v>0</v>
      </c>
      <c r="BF62" s="32">
        <f t="shared" ca="1" si="289"/>
        <v>0</v>
      </c>
      <c r="BG62" s="17">
        <f t="shared" ca="1" si="289"/>
        <v>0</v>
      </c>
      <c r="BH62" s="13">
        <f t="shared" ca="1" si="263"/>
        <v>0</v>
      </c>
      <c r="BI62" s="32">
        <f t="shared" ca="1" si="290"/>
        <v>0</v>
      </c>
      <c r="BJ62" s="17">
        <f t="shared" ca="1" si="290"/>
        <v>0</v>
      </c>
      <c r="BK62" s="13">
        <f t="shared" ca="1" si="265"/>
        <v>0</v>
      </c>
      <c r="BL62" s="32">
        <f t="shared" ca="1" si="291"/>
        <v>0</v>
      </c>
      <c r="BM62" s="17">
        <f t="shared" ca="1" si="291"/>
        <v>0</v>
      </c>
      <c r="BN62" s="13">
        <f t="shared" ca="1" si="267"/>
        <v>0</v>
      </c>
      <c r="BO62" s="159" t="str">
        <f t="shared" si="268"/>
        <v>High Value</v>
      </c>
      <c r="BP62" s="246"/>
    </row>
    <row r="63" spans="1:68" hidden="1" x14ac:dyDescent="0.2">
      <c r="A63" s="6">
        <f>A$32</f>
        <v>70</v>
      </c>
      <c r="B63" s="3" t="str">
        <f t="shared" si="293"/>
        <v>&gt;= 0</v>
      </c>
      <c r="D63" s="241"/>
      <c r="E63" s="79" t="str">
        <f>$E$32</f>
        <v>Opportunity</v>
      </c>
      <c r="F63" s="32">
        <f t="shared" ca="1" si="273"/>
        <v>192829</v>
      </c>
      <c r="G63" s="17">
        <f t="shared" ca="1" si="273"/>
        <v>182174</v>
      </c>
      <c r="H63" s="13">
        <f t="shared" ca="1" si="231"/>
        <v>5.8488038907857323E-2</v>
      </c>
      <c r="I63" s="141"/>
      <c r="J63" s="32">
        <f t="shared" ca="1" si="274"/>
        <v>218237</v>
      </c>
      <c r="K63" s="17">
        <f t="shared" ca="1" si="274"/>
        <v>194260</v>
      </c>
      <c r="L63" s="13">
        <f t="shared" ca="1" si="233"/>
        <v>0.12342736538659528</v>
      </c>
      <c r="M63" s="141"/>
      <c r="N63" s="32">
        <f t="shared" ca="1" si="275"/>
        <v>0</v>
      </c>
      <c r="O63" s="17">
        <f t="shared" ca="1" si="275"/>
        <v>0</v>
      </c>
      <c r="P63" s="13">
        <f t="shared" ca="1" si="235"/>
        <v>0</v>
      </c>
      <c r="Q63" s="141"/>
      <c r="R63" s="32">
        <f t="shared" ca="1" si="276"/>
        <v>0</v>
      </c>
      <c r="S63" s="17">
        <f t="shared" ca="1" si="276"/>
        <v>0</v>
      </c>
      <c r="T63" s="13">
        <f t="shared" ca="1" si="237"/>
        <v>0</v>
      </c>
      <c r="U63" s="32">
        <f t="shared" ca="1" si="277"/>
        <v>0</v>
      </c>
      <c r="V63" s="17">
        <f t="shared" ca="1" si="277"/>
        <v>0</v>
      </c>
      <c r="W63" s="13">
        <f t="shared" ca="1" si="239"/>
        <v>0</v>
      </c>
      <c r="X63" s="32">
        <f t="shared" ca="1" si="278"/>
        <v>0</v>
      </c>
      <c r="Y63" s="17">
        <f t="shared" ca="1" si="278"/>
        <v>0</v>
      </c>
      <c r="Z63" s="13">
        <f t="shared" ca="1" si="241"/>
        <v>0</v>
      </c>
      <c r="AA63" s="32">
        <f t="shared" ca="1" si="279"/>
        <v>0</v>
      </c>
      <c r="AB63" s="17">
        <f t="shared" ca="1" si="279"/>
        <v>0</v>
      </c>
      <c r="AC63" s="13">
        <f t="shared" ca="1" si="243"/>
        <v>0</v>
      </c>
      <c r="AD63" s="141"/>
      <c r="AE63" s="32">
        <f t="shared" ca="1" si="280"/>
        <v>0</v>
      </c>
      <c r="AF63" s="17">
        <f t="shared" ca="1" si="280"/>
        <v>0</v>
      </c>
      <c r="AG63" s="13">
        <f t="shared" ca="1" si="245"/>
        <v>0</v>
      </c>
      <c r="AH63" s="32">
        <f t="shared" ca="1" si="281"/>
        <v>0</v>
      </c>
      <c r="AI63" s="17">
        <f t="shared" ca="1" si="281"/>
        <v>0</v>
      </c>
      <c r="AJ63" s="13">
        <f t="shared" ca="1" si="247"/>
        <v>0</v>
      </c>
      <c r="AK63" s="32">
        <f t="shared" ca="1" si="282"/>
        <v>0</v>
      </c>
      <c r="AL63" s="17">
        <f t="shared" ca="1" si="282"/>
        <v>0</v>
      </c>
      <c r="AM63" s="13">
        <f t="shared" ca="1" si="249"/>
        <v>0</v>
      </c>
      <c r="AN63" s="32">
        <f t="shared" ca="1" si="283"/>
        <v>0</v>
      </c>
      <c r="AO63" s="17">
        <f t="shared" ca="1" si="283"/>
        <v>0</v>
      </c>
      <c r="AP63" s="13">
        <f t="shared" ca="1" si="251"/>
        <v>0</v>
      </c>
      <c r="AQ63" s="32">
        <f t="shared" ca="1" si="284"/>
        <v>0</v>
      </c>
      <c r="AR63" s="17">
        <f t="shared" ca="1" si="284"/>
        <v>0</v>
      </c>
      <c r="AS63" s="13">
        <f t="shared" ca="1" si="253"/>
        <v>0</v>
      </c>
      <c r="AT63" s="32">
        <f t="shared" ca="1" si="285"/>
        <v>0</v>
      </c>
      <c r="AU63" s="17">
        <f t="shared" ca="1" si="285"/>
        <v>0</v>
      </c>
      <c r="AV63" s="13">
        <f t="shared" ca="1" si="255"/>
        <v>0</v>
      </c>
      <c r="AW63" s="32">
        <f t="shared" ca="1" si="286"/>
        <v>0</v>
      </c>
      <c r="AX63" s="17">
        <f t="shared" ca="1" si="286"/>
        <v>0</v>
      </c>
      <c r="AY63" s="13">
        <f t="shared" ca="1" si="257"/>
        <v>0</v>
      </c>
      <c r="AZ63" s="32">
        <f t="shared" ca="1" si="287"/>
        <v>0</v>
      </c>
      <c r="BA63" s="17">
        <f t="shared" ca="1" si="287"/>
        <v>0</v>
      </c>
      <c r="BB63" s="13">
        <f t="shared" ca="1" si="259"/>
        <v>0</v>
      </c>
      <c r="BC63" s="32">
        <f t="shared" ca="1" si="288"/>
        <v>0</v>
      </c>
      <c r="BD63" s="17">
        <f t="shared" ca="1" si="288"/>
        <v>0</v>
      </c>
      <c r="BE63" s="13">
        <f t="shared" ca="1" si="261"/>
        <v>0</v>
      </c>
      <c r="BF63" s="32">
        <f t="shared" ca="1" si="289"/>
        <v>0</v>
      </c>
      <c r="BG63" s="17">
        <f t="shared" ca="1" si="289"/>
        <v>0</v>
      </c>
      <c r="BH63" s="13">
        <f t="shared" ca="1" si="263"/>
        <v>0</v>
      </c>
      <c r="BI63" s="32">
        <f t="shared" ca="1" si="290"/>
        <v>0</v>
      </c>
      <c r="BJ63" s="17">
        <f t="shared" ca="1" si="290"/>
        <v>0</v>
      </c>
      <c r="BK63" s="13">
        <f t="shared" ca="1" si="265"/>
        <v>0</v>
      </c>
      <c r="BL63" s="32">
        <f t="shared" ca="1" si="291"/>
        <v>0</v>
      </c>
      <c r="BM63" s="17">
        <f t="shared" ca="1" si="291"/>
        <v>0</v>
      </c>
      <c r="BN63" s="13">
        <f t="shared" ca="1" si="267"/>
        <v>0</v>
      </c>
      <c r="BO63" s="159" t="str">
        <f t="shared" si="268"/>
        <v>Opportunity</v>
      </c>
      <c r="BP63" s="246"/>
    </row>
    <row r="64" spans="1:68" hidden="1" x14ac:dyDescent="0.2">
      <c r="A64" s="6">
        <f>A$33</f>
        <v>100</v>
      </c>
      <c r="B64" s="3" t="str">
        <f t="shared" ref="B64" si="294">B$33</f>
        <v>&gt;= 0</v>
      </c>
      <c r="D64" s="242"/>
      <c r="E64" s="78" t="str">
        <f>$E$33</f>
        <v>Marginal</v>
      </c>
      <c r="F64" s="125">
        <f t="shared" ca="1" si="273"/>
        <v>105448</v>
      </c>
      <c r="G64" s="99">
        <f t="shared" ca="1" si="273"/>
        <v>94967</v>
      </c>
      <c r="H64" s="100">
        <f t="shared" ca="1" si="231"/>
        <v>0.11036465298472101</v>
      </c>
      <c r="I64" s="141"/>
      <c r="J64" s="125">
        <f t="shared" ca="1" si="274"/>
        <v>121804</v>
      </c>
      <c r="K64" s="99">
        <f t="shared" ca="1" si="274"/>
        <v>105859</v>
      </c>
      <c r="L64" s="100">
        <f t="shared" ca="1" si="233"/>
        <v>0.15062488782248085</v>
      </c>
      <c r="M64" s="141"/>
      <c r="N64" s="125">
        <f t="shared" ca="1" si="275"/>
        <v>0</v>
      </c>
      <c r="O64" s="99">
        <f t="shared" ca="1" si="275"/>
        <v>0</v>
      </c>
      <c r="P64" s="100">
        <f t="shared" ca="1" si="235"/>
        <v>0</v>
      </c>
      <c r="Q64" s="141"/>
      <c r="R64" s="125">
        <f t="shared" ca="1" si="276"/>
        <v>0</v>
      </c>
      <c r="S64" s="99">
        <f t="shared" ca="1" si="276"/>
        <v>0</v>
      </c>
      <c r="T64" s="100">
        <f t="shared" ca="1" si="237"/>
        <v>0</v>
      </c>
      <c r="U64" s="125">
        <f t="shared" ca="1" si="277"/>
        <v>0</v>
      </c>
      <c r="V64" s="99">
        <f t="shared" ca="1" si="277"/>
        <v>0</v>
      </c>
      <c r="W64" s="100">
        <f t="shared" ca="1" si="239"/>
        <v>0</v>
      </c>
      <c r="X64" s="125">
        <f t="shared" ca="1" si="278"/>
        <v>0</v>
      </c>
      <c r="Y64" s="99">
        <f t="shared" ca="1" si="278"/>
        <v>0</v>
      </c>
      <c r="Z64" s="100">
        <f t="shared" ca="1" si="241"/>
        <v>0</v>
      </c>
      <c r="AA64" s="125">
        <f t="shared" ca="1" si="279"/>
        <v>0</v>
      </c>
      <c r="AB64" s="99">
        <f t="shared" ca="1" si="279"/>
        <v>0</v>
      </c>
      <c r="AC64" s="100">
        <f t="shared" ca="1" si="243"/>
        <v>0</v>
      </c>
      <c r="AD64" s="141"/>
      <c r="AE64" s="125">
        <f t="shared" ca="1" si="280"/>
        <v>0</v>
      </c>
      <c r="AF64" s="99">
        <f t="shared" ca="1" si="280"/>
        <v>0</v>
      </c>
      <c r="AG64" s="100">
        <f t="shared" ca="1" si="245"/>
        <v>0</v>
      </c>
      <c r="AH64" s="125">
        <f t="shared" ca="1" si="281"/>
        <v>0</v>
      </c>
      <c r="AI64" s="99">
        <f t="shared" ca="1" si="281"/>
        <v>0</v>
      </c>
      <c r="AJ64" s="100">
        <f t="shared" ca="1" si="247"/>
        <v>0</v>
      </c>
      <c r="AK64" s="125">
        <f t="shared" ca="1" si="282"/>
        <v>0</v>
      </c>
      <c r="AL64" s="99">
        <f t="shared" ca="1" si="282"/>
        <v>0</v>
      </c>
      <c r="AM64" s="100">
        <f t="shared" ca="1" si="249"/>
        <v>0</v>
      </c>
      <c r="AN64" s="125">
        <f t="shared" ca="1" si="283"/>
        <v>0</v>
      </c>
      <c r="AO64" s="99">
        <f t="shared" ca="1" si="283"/>
        <v>0</v>
      </c>
      <c r="AP64" s="100">
        <f t="shared" ca="1" si="251"/>
        <v>0</v>
      </c>
      <c r="AQ64" s="125">
        <f t="shared" ca="1" si="284"/>
        <v>0</v>
      </c>
      <c r="AR64" s="99">
        <f t="shared" ca="1" si="284"/>
        <v>0</v>
      </c>
      <c r="AS64" s="100">
        <f t="shared" ca="1" si="253"/>
        <v>0</v>
      </c>
      <c r="AT64" s="125">
        <f t="shared" ca="1" si="285"/>
        <v>0</v>
      </c>
      <c r="AU64" s="99">
        <f t="shared" ca="1" si="285"/>
        <v>0</v>
      </c>
      <c r="AV64" s="100">
        <f t="shared" ca="1" si="255"/>
        <v>0</v>
      </c>
      <c r="AW64" s="125">
        <f t="shared" ca="1" si="286"/>
        <v>0</v>
      </c>
      <c r="AX64" s="99">
        <f t="shared" ca="1" si="286"/>
        <v>0</v>
      </c>
      <c r="AY64" s="100">
        <f t="shared" ca="1" si="257"/>
        <v>0</v>
      </c>
      <c r="AZ64" s="125">
        <f t="shared" ca="1" si="287"/>
        <v>0</v>
      </c>
      <c r="BA64" s="99">
        <f t="shared" ca="1" si="287"/>
        <v>0</v>
      </c>
      <c r="BB64" s="100">
        <f t="shared" ca="1" si="259"/>
        <v>0</v>
      </c>
      <c r="BC64" s="125">
        <f t="shared" ca="1" si="288"/>
        <v>0</v>
      </c>
      <c r="BD64" s="99">
        <f t="shared" ca="1" si="288"/>
        <v>0</v>
      </c>
      <c r="BE64" s="100">
        <f t="shared" ca="1" si="261"/>
        <v>0</v>
      </c>
      <c r="BF64" s="125">
        <f t="shared" ca="1" si="289"/>
        <v>0</v>
      </c>
      <c r="BG64" s="99">
        <f t="shared" ca="1" si="289"/>
        <v>0</v>
      </c>
      <c r="BH64" s="100">
        <f t="shared" ca="1" si="263"/>
        <v>0</v>
      </c>
      <c r="BI64" s="125">
        <f t="shared" ca="1" si="290"/>
        <v>0</v>
      </c>
      <c r="BJ64" s="99">
        <f t="shared" ca="1" si="290"/>
        <v>0</v>
      </c>
      <c r="BK64" s="100">
        <f t="shared" ca="1" si="265"/>
        <v>0</v>
      </c>
      <c r="BL64" s="125">
        <f t="shared" ca="1" si="291"/>
        <v>0</v>
      </c>
      <c r="BM64" s="99">
        <f t="shared" ca="1" si="291"/>
        <v>0</v>
      </c>
      <c r="BN64" s="100">
        <f t="shared" ca="1" si="267"/>
        <v>0</v>
      </c>
      <c r="BO64" s="156" t="str">
        <f t="shared" si="268"/>
        <v>Marginal</v>
      </c>
      <c r="BP64" s="247"/>
    </row>
    <row r="65" spans="1:68" ht="15" thickBot="1" x14ac:dyDescent="0.25">
      <c r="D65" s="236" t="s">
        <v>159</v>
      </c>
      <c r="E65" s="135" t="str">
        <f>$E$29</f>
        <v>Total Active</v>
      </c>
      <c r="F65" s="126">
        <f t="shared" ref="F65:G69" ca="1" si="295">IFERROR(F60 / F55, 0)</f>
        <v>0.49881029974164265</v>
      </c>
      <c r="G65" s="112">
        <f t="shared" ca="1" si="295"/>
        <v>0.449845133974069</v>
      </c>
      <c r="H65" s="113">
        <f t="shared" ref="H65:H69" ca="1" si="296">IF(F$9 = 0, 0, IFERROR((F65 - G65) * 10000, 0))</f>
        <v>489.65165767573649</v>
      </c>
      <c r="I65" s="88"/>
      <c r="J65" s="126">
        <f ca="1">IFERROR(J60 / J55, 0)</f>
        <v>0.50917963265189836</v>
      </c>
      <c r="K65" s="112">
        <f ca="1">IFERROR(K60 / K55, 0)</f>
        <v>0.50071615113073853</v>
      </c>
      <c r="L65" s="113">
        <f t="shared" ref="L65:L69" ca="1" si="297">IF(J$9 = 0, 0, IFERROR((J65 - K65) * 10000, 0))</f>
        <v>84.634815211598323</v>
      </c>
      <c r="M65" s="88"/>
      <c r="N65" s="126">
        <f ca="1">IFERROR(N60 / N55, 0)</f>
        <v>0</v>
      </c>
      <c r="O65" s="112">
        <f ca="1">IFERROR(O60 / O55, 0)</f>
        <v>0</v>
      </c>
      <c r="P65" s="113">
        <f t="shared" ref="P65:P69" ca="1" si="298">IF(N$9 = 0, 0, IFERROR((N65 - O65) * 10000, 0))</f>
        <v>0</v>
      </c>
      <c r="Q65" s="88"/>
      <c r="R65" s="126">
        <f ca="1">IFERROR(R60 / R55, 0)</f>
        <v>0</v>
      </c>
      <c r="S65" s="112">
        <f ca="1">IFERROR(S60 / S55, 0)</f>
        <v>0</v>
      </c>
      <c r="T65" s="113">
        <f t="shared" ref="T65:T69" ca="1" si="299">IF(R$9 = 0, 0, IFERROR((R65 - S65) * 10000, 0))</f>
        <v>0</v>
      </c>
      <c r="U65" s="126">
        <f ca="1">IFERROR(U60 / U55, 0)</f>
        <v>0</v>
      </c>
      <c r="V65" s="112">
        <f ca="1">IFERROR(V60 / V55, 0)</f>
        <v>0</v>
      </c>
      <c r="W65" s="113">
        <f t="shared" ref="W65:W69" ca="1" si="300">IF(U$9 = 0, 0, IFERROR((U65 - V65) * 10000, 0))</f>
        <v>0</v>
      </c>
      <c r="X65" s="126">
        <f ca="1">IFERROR(X60 / X55, 0)</f>
        <v>0</v>
      </c>
      <c r="Y65" s="112">
        <f ca="1">IFERROR(Y60 / Y55, 0)</f>
        <v>0</v>
      </c>
      <c r="Z65" s="113">
        <f t="shared" ref="Z65:Z69" ca="1" si="301">IF(X$9 = 0, 0, IFERROR((X65 - Y65) * 10000, 0))</f>
        <v>0</v>
      </c>
      <c r="AA65" s="126">
        <f ca="1">IFERROR(AA60 / AA55, 0)</f>
        <v>0</v>
      </c>
      <c r="AB65" s="112">
        <f ca="1">IFERROR(AB60 / AB55, 0)</f>
        <v>0</v>
      </c>
      <c r="AC65" s="113">
        <f t="shared" ref="AC65:AC69" ca="1" si="302">IF(AA$9 = 0, 0, IFERROR((AA65 - AB65) * 10000, 0))</f>
        <v>0</v>
      </c>
      <c r="AD65" s="88"/>
      <c r="AE65" s="126">
        <f ca="1">IFERROR(AE60 / AE55, 0)</f>
        <v>0</v>
      </c>
      <c r="AF65" s="112">
        <f ca="1">IFERROR(AF60 / AF55, 0)</f>
        <v>0</v>
      </c>
      <c r="AG65" s="113">
        <f t="shared" ref="AG65:AG69" ca="1" si="303">IF(AE$9 = 0, 0, IFERROR((AE65 - AF65) * 10000, 0))</f>
        <v>0</v>
      </c>
      <c r="AH65" s="126">
        <f ca="1">IFERROR(AH60 / AH55, 0)</f>
        <v>0</v>
      </c>
      <c r="AI65" s="112">
        <f ca="1">IFERROR(AI60 / AI55, 0)</f>
        <v>0</v>
      </c>
      <c r="AJ65" s="113">
        <f t="shared" ref="AJ65:AJ69" ca="1" si="304">IF(AH$9 = 0, 0, IFERROR((AH65 - AI65) * 10000, 0))</f>
        <v>0</v>
      </c>
      <c r="AK65" s="126">
        <f ca="1">IFERROR(AK60 / AK55, 0)</f>
        <v>0</v>
      </c>
      <c r="AL65" s="112">
        <f ca="1">IFERROR(AL60 / AL55, 0)</f>
        <v>0</v>
      </c>
      <c r="AM65" s="113">
        <f t="shared" ref="AM65:AM69" ca="1" si="305">IF(AK$9 = 0, 0, IFERROR((AK65 - AL65) * 10000, 0))</f>
        <v>0</v>
      </c>
      <c r="AN65" s="126">
        <f ca="1">IFERROR(AN60 / AN55, 0)</f>
        <v>0</v>
      </c>
      <c r="AO65" s="112">
        <f ca="1">IFERROR(AO60 / AO55, 0)</f>
        <v>0</v>
      </c>
      <c r="AP65" s="113">
        <f t="shared" ref="AP65:AP69" ca="1" si="306">IF(AN$9 = 0, 0, IFERROR((AN65 - AO65) * 10000, 0))</f>
        <v>0</v>
      </c>
      <c r="AQ65" s="126">
        <f ca="1">IFERROR(AQ60 / AQ55, 0)</f>
        <v>0</v>
      </c>
      <c r="AR65" s="112">
        <f ca="1">IFERROR(AR60 / AR55, 0)</f>
        <v>0</v>
      </c>
      <c r="AS65" s="113">
        <f t="shared" ref="AS65:AS69" ca="1" si="307">IF(AQ$9 = 0, 0, IFERROR((AQ65 - AR65) * 10000, 0))</f>
        <v>0</v>
      </c>
      <c r="AT65" s="126">
        <f ca="1">IFERROR(AT60 / AT55, 0)</f>
        <v>0</v>
      </c>
      <c r="AU65" s="112">
        <f ca="1">IFERROR(AU60 / AU55, 0)</f>
        <v>0</v>
      </c>
      <c r="AV65" s="113">
        <f t="shared" ref="AV65:AV69" ca="1" si="308">IF(AT$9 = 0, 0, IFERROR((AT65 - AU65) * 10000, 0))</f>
        <v>0</v>
      </c>
      <c r="AW65" s="126">
        <f ca="1">IFERROR(AW60 / AW55, 0)</f>
        <v>0</v>
      </c>
      <c r="AX65" s="112">
        <f ca="1">IFERROR(AX60 / AX55, 0)</f>
        <v>0</v>
      </c>
      <c r="AY65" s="113">
        <f t="shared" ref="AY65:AY69" ca="1" si="309">IF(AW$9 = 0, 0, IFERROR((AW65 - AX65) * 10000, 0))</f>
        <v>0</v>
      </c>
      <c r="AZ65" s="126">
        <f ca="1">IFERROR(AZ60 / AZ55, 0)</f>
        <v>0</v>
      </c>
      <c r="BA65" s="112">
        <f ca="1">IFERROR(BA60 / BA55, 0)</f>
        <v>0</v>
      </c>
      <c r="BB65" s="113">
        <f t="shared" ref="BB65:BB69" ca="1" si="310">IF(AZ$9 = 0, 0, IFERROR((AZ65 - BA65) * 10000, 0))</f>
        <v>0</v>
      </c>
      <c r="BC65" s="126">
        <f ca="1">IFERROR(BC60 / BC55, 0)</f>
        <v>0</v>
      </c>
      <c r="BD65" s="112">
        <f ca="1">IFERROR(BD60 / BD55, 0)</f>
        <v>0</v>
      </c>
      <c r="BE65" s="113">
        <f t="shared" ref="BE65:BE69" ca="1" si="311">IF(BC$9 = 0, 0, IFERROR((BC65 - BD65) * 10000, 0))</f>
        <v>0</v>
      </c>
      <c r="BF65" s="126">
        <f ca="1">IFERROR(BF60 / BF55, 0)</f>
        <v>0</v>
      </c>
      <c r="BG65" s="112">
        <f ca="1">IFERROR(BG60 / BG55, 0)</f>
        <v>0</v>
      </c>
      <c r="BH65" s="113">
        <f t="shared" ref="BH65:BH69" ca="1" si="312">IF(BF$9 = 0, 0, IFERROR((BF65 - BG65) * 10000, 0))</f>
        <v>0</v>
      </c>
      <c r="BI65" s="126">
        <f ca="1">IFERROR(BI60 / BI55, 0)</f>
        <v>0</v>
      </c>
      <c r="BJ65" s="112">
        <f ca="1">IFERROR(BJ60 / BJ55, 0)</f>
        <v>0</v>
      </c>
      <c r="BK65" s="113">
        <f t="shared" ref="BK65:BK69" ca="1" si="313">IF(BI$9 = 0, 0, IFERROR((BI65 - BJ65) * 10000, 0))</f>
        <v>0</v>
      </c>
      <c r="BL65" s="126">
        <f ca="1">IFERROR(BL60 / BL55, 0)</f>
        <v>0</v>
      </c>
      <c r="BM65" s="112">
        <f ca="1">IFERROR(BM60 / BM55, 0)</f>
        <v>0</v>
      </c>
      <c r="BN65" s="113">
        <f t="shared" ref="BN65:BN69" ca="1" si="314">IF(BL$9 = 0, 0, IFERROR((BL65 - BM65) * 10000, 0))</f>
        <v>0</v>
      </c>
      <c r="BO65" s="158" t="str">
        <f t="shared" si="268"/>
        <v>Total Active</v>
      </c>
      <c r="BP65" s="248" t="str">
        <f>$D65</f>
        <v>RETENTION</v>
      </c>
    </row>
    <row r="66" spans="1:68" ht="15" thickTop="1" x14ac:dyDescent="0.2">
      <c r="D66" s="237"/>
      <c r="E66" s="136" t="str">
        <f>$E$30</f>
        <v>Elite</v>
      </c>
      <c r="F66" s="127">
        <f t="shared" ca="1" si="295"/>
        <v>0.93717227113099533</v>
      </c>
      <c r="G66" s="105">
        <f t="shared" ca="1" si="295"/>
        <v>0.9102098719072057</v>
      </c>
      <c r="H66" s="106">
        <f t="shared" ca="1" si="296"/>
        <v>269.62399223789623</v>
      </c>
      <c r="I66" s="88"/>
      <c r="J66" s="127">
        <f t="shared" ref="J66:K69" ca="1" si="315">IFERROR(J61 / J56, 0)</f>
        <v>0.9385271386692724</v>
      </c>
      <c r="K66" s="105">
        <f t="shared" ca="1" si="315"/>
        <v>0.9371136416453637</v>
      </c>
      <c r="L66" s="106">
        <f t="shared" ca="1" si="297"/>
        <v>14.134970239086941</v>
      </c>
      <c r="M66" s="88"/>
      <c r="N66" s="127">
        <f t="shared" ref="N66:O69" ca="1" si="316">IFERROR(N61 / N56, 0)</f>
        <v>0</v>
      </c>
      <c r="O66" s="105">
        <f t="shared" ca="1" si="316"/>
        <v>0</v>
      </c>
      <c r="P66" s="106">
        <f t="shared" ca="1" si="298"/>
        <v>0</v>
      </c>
      <c r="Q66" s="88"/>
      <c r="R66" s="127">
        <f t="shared" ref="R66:S69" ca="1" si="317">IFERROR(R61 / R56, 0)</f>
        <v>0</v>
      </c>
      <c r="S66" s="105">
        <f t="shared" ca="1" si="317"/>
        <v>0</v>
      </c>
      <c r="T66" s="106">
        <f t="shared" ca="1" si="299"/>
        <v>0</v>
      </c>
      <c r="U66" s="127">
        <f t="shared" ref="U66:V69" ca="1" si="318">IFERROR(U61 / U56, 0)</f>
        <v>0</v>
      </c>
      <c r="V66" s="105">
        <f t="shared" ca="1" si="318"/>
        <v>0</v>
      </c>
      <c r="W66" s="106">
        <f t="shared" ca="1" si="300"/>
        <v>0</v>
      </c>
      <c r="X66" s="127">
        <f t="shared" ref="X66:Y69" ca="1" si="319">IFERROR(X61 / X56, 0)</f>
        <v>0</v>
      </c>
      <c r="Y66" s="105">
        <f t="shared" ca="1" si="319"/>
        <v>0</v>
      </c>
      <c r="Z66" s="106">
        <f t="shared" ca="1" si="301"/>
        <v>0</v>
      </c>
      <c r="AA66" s="127">
        <f t="shared" ref="AA66:AB69" ca="1" si="320">IFERROR(AA61 / AA56, 0)</f>
        <v>0</v>
      </c>
      <c r="AB66" s="105">
        <f t="shared" ca="1" si="320"/>
        <v>0</v>
      </c>
      <c r="AC66" s="106">
        <f t="shared" ca="1" si="302"/>
        <v>0</v>
      </c>
      <c r="AD66" s="88"/>
      <c r="AE66" s="127">
        <f t="shared" ref="AE66:AF69" ca="1" si="321">IFERROR(AE61 / AE56, 0)</f>
        <v>0</v>
      </c>
      <c r="AF66" s="105">
        <f t="shared" ca="1" si="321"/>
        <v>0</v>
      </c>
      <c r="AG66" s="106">
        <f t="shared" ca="1" si="303"/>
        <v>0</v>
      </c>
      <c r="AH66" s="127">
        <f t="shared" ref="AH66:AI69" ca="1" si="322">IFERROR(AH61 / AH56, 0)</f>
        <v>0</v>
      </c>
      <c r="AI66" s="105">
        <f t="shared" ca="1" si="322"/>
        <v>0</v>
      </c>
      <c r="AJ66" s="106">
        <f t="shared" ca="1" si="304"/>
        <v>0</v>
      </c>
      <c r="AK66" s="127">
        <f t="shared" ref="AK66:AL69" ca="1" si="323">IFERROR(AK61 / AK56, 0)</f>
        <v>0</v>
      </c>
      <c r="AL66" s="105">
        <f t="shared" ca="1" si="323"/>
        <v>0</v>
      </c>
      <c r="AM66" s="106">
        <f t="shared" ca="1" si="305"/>
        <v>0</v>
      </c>
      <c r="AN66" s="127">
        <f t="shared" ref="AN66:AO69" ca="1" si="324">IFERROR(AN61 / AN56, 0)</f>
        <v>0</v>
      </c>
      <c r="AO66" s="105">
        <f t="shared" ca="1" si="324"/>
        <v>0</v>
      </c>
      <c r="AP66" s="106">
        <f t="shared" ca="1" si="306"/>
        <v>0</v>
      </c>
      <c r="AQ66" s="127">
        <f t="shared" ref="AQ66:AR69" ca="1" si="325">IFERROR(AQ61 / AQ56, 0)</f>
        <v>0</v>
      </c>
      <c r="AR66" s="105">
        <f t="shared" ca="1" si="325"/>
        <v>0</v>
      </c>
      <c r="AS66" s="106">
        <f t="shared" ca="1" si="307"/>
        <v>0</v>
      </c>
      <c r="AT66" s="127">
        <f t="shared" ref="AT66:AU69" ca="1" si="326">IFERROR(AT61 / AT56, 0)</f>
        <v>0</v>
      </c>
      <c r="AU66" s="105">
        <f t="shared" ca="1" si="326"/>
        <v>0</v>
      </c>
      <c r="AV66" s="106">
        <f t="shared" ca="1" si="308"/>
        <v>0</v>
      </c>
      <c r="AW66" s="127">
        <f t="shared" ref="AW66:AX69" ca="1" si="327">IFERROR(AW61 / AW56, 0)</f>
        <v>0</v>
      </c>
      <c r="AX66" s="105">
        <f t="shared" ca="1" si="327"/>
        <v>0</v>
      </c>
      <c r="AY66" s="106">
        <f t="shared" ca="1" si="309"/>
        <v>0</v>
      </c>
      <c r="AZ66" s="127">
        <f t="shared" ref="AZ66:BA69" ca="1" si="328">IFERROR(AZ61 / AZ56, 0)</f>
        <v>0</v>
      </c>
      <c r="BA66" s="105">
        <f t="shared" ca="1" si="328"/>
        <v>0</v>
      </c>
      <c r="BB66" s="106">
        <f t="shared" ca="1" si="310"/>
        <v>0</v>
      </c>
      <c r="BC66" s="127">
        <f t="shared" ref="BC66:BD69" ca="1" si="329">IFERROR(BC61 / BC56, 0)</f>
        <v>0</v>
      </c>
      <c r="BD66" s="105">
        <f t="shared" ca="1" si="329"/>
        <v>0</v>
      </c>
      <c r="BE66" s="106">
        <f t="shared" ca="1" si="311"/>
        <v>0</v>
      </c>
      <c r="BF66" s="127">
        <f t="shared" ref="BF66:BG69" ca="1" si="330">IFERROR(BF61 / BF56, 0)</f>
        <v>0</v>
      </c>
      <c r="BG66" s="105">
        <f t="shared" ca="1" si="330"/>
        <v>0</v>
      </c>
      <c r="BH66" s="106">
        <f t="shared" ca="1" si="312"/>
        <v>0</v>
      </c>
      <c r="BI66" s="127">
        <f t="shared" ref="BI66:BJ69" ca="1" si="331">IFERROR(BI61 / BI56, 0)</f>
        <v>0</v>
      </c>
      <c r="BJ66" s="105">
        <f t="shared" ca="1" si="331"/>
        <v>0</v>
      </c>
      <c r="BK66" s="106">
        <f t="shared" ca="1" si="313"/>
        <v>0</v>
      </c>
      <c r="BL66" s="127">
        <f t="shared" ref="BL66:BM69" ca="1" si="332">IFERROR(BL61 / BL56, 0)</f>
        <v>0</v>
      </c>
      <c r="BM66" s="105">
        <f t="shared" ca="1" si="332"/>
        <v>0</v>
      </c>
      <c r="BN66" s="106">
        <f t="shared" ca="1" si="314"/>
        <v>0</v>
      </c>
      <c r="BO66" s="152" t="str">
        <f t="shared" si="268"/>
        <v>Elite</v>
      </c>
      <c r="BP66" s="249"/>
    </row>
    <row r="67" spans="1:68" x14ac:dyDescent="0.2">
      <c r="D67" s="237"/>
      <c r="E67" s="79" t="str">
        <f>$E$31</f>
        <v>High Value</v>
      </c>
      <c r="F67" s="28">
        <f t="shared" ca="1" si="295"/>
        <v>0.78290809243204884</v>
      </c>
      <c r="G67" s="10">
        <f t="shared" ca="1" si="295"/>
        <v>0.72025912838633688</v>
      </c>
      <c r="H67" s="18">
        <f t="shared" ca="1" si="296"/>
        <v>626.48964045711966</v>
      </c>
      <c r="I67" s="88"/>
      <c r="J67" s="28">
        <f t="shared" ca="1" si="315"/>
        <v>0.79452875399361023</v>
      </c>
      <c r="K67" s="10">
        <f t="shared" ca="1" si="315"/>
        <v>0.78392986338681536</v>
      </c>
      <c r="L67" s="18">
        <f t="shared" ca="1" si="297"/>
        <v>105.98890606794865</v>
      </c>
      <c r="M67" s="88"/>
      <c r="N67" s="28">
        <f t="shared" ca="1" si="316"/>
        <v>0</v>
      </c>
      <c r="O67" s="10">
        <f t="shared" ca="1" si="316"/>
        <v>0</v>
      </c>
      <c r="P67" s="18">
        <f t="shared" ca="1" si="298"/>
        <v>0</v>
      </c>
      <c r="Q67" s="88"/>
      <c r="R67" s="28">
        <f t="shared" ca="1" si="317"/>
        <v>0</v>
      </c>
      <c r="S67" s="10">
        <f t="shared" ca="1" si="317"/>
        <v>0</v>
      </c>
      <c r="T67" s="18">
        <f t="shared" ca="1" si="299"/>
        <v>0</v>
      </c>
      <c r="U67" s="28">
        <f t="shared" ca="1" si="318"/>
        <v>0</v>
      </c>
      <c r="V67" s="10">
        <f t="shared" ca="1" si="318"/>
        <v>0</v>
      </c>
      <c r="W67" s="18">
        <f t="shared" ca="1" si="300"/>
        <v>0</v>
      </c>
      <c r="X67" s="28">
        <f t="shared" ca="1" si="319"/>
        <v>0</v>
      </c>
      <c r="Y67" s="10">
        <f t="shared" ca="1" si="319"/>
        <v>0</v>
      </c>
      <c r="Z67" s="18">
        <f t="shared" ca="1" si="301"/>
        <v>0</v>
      </c>
      <c r="AA67" s="28">
        <f t="shared" ca="1" si="320"/>
        <v>0</v>
      </c>
      <c r="AB67" s="10">
        <f t="shared" ca="1" si="320"/>
        <v>0</v>
      </c>
      <c r="AC67" s="18">
        <f t="shared" ca="1" si="302"/>
        <v>0</v>
      </c>
      <c r="AD67" s="88"/>
      <c r="AE67" s="28">
        <f t="shared" ca="1" si="321"/>
        <v>0</v>
      </c>
      <c r="AF67" s="10">
        <f t="shared" ca="1" si="321"/>
        <v>0</v>
      </c>
      <c r="AG67" s="18">
        <f t="shared" ca="1" si="303"/>
        <v>0</v>
      </c>
      <c r="AH67" s="28">
        <f t="shared" ca="1" si="322"/>
        <v>0</v>
      </c>
      <c r="AI67" s="10">
        <f t="shared" ca="1" si="322"/>
        <v>0</v>
      </c>
      <c r="AJ67" s="18">
        <f t="shared" ca="1" si="304"/>
        <v>0</v>
      </c>
      <c r="AK67" s="28">
        <f t="shared" ca="1" si="323"/>
        <v>0</v>
      </c>
      <c r="AL67" s="10">
        <f t="shared" ca="1" si="323"/>
        <v>0</v>
      </c>
      <c r="AM67" s="18">
        <f t="shared" ca="1" si="305"/>
        <v>0</v>
      </c>
      <c r="AN67" s="28">
        <f t="shared" ca="1" si="324"/>
        <v>0</v>
      </c>
      <c r="AO67" s="10">
        <f t="shared" ca="1" si="324"/>
        <v>0</v>
      </c>
      <c r="AP67" s="18">
        <f t="shared" ca="1" si="306"/>
        <v>0</v>
      </c>
      <c r="AQ67" s="28">
        <f t="shared" ca="1" si="325"/>
        <v>0</v>
      </c>
      <c r="AR67" s="10">
        <f t="shared" ca="1" si="325"/>
        <v>0</v>
      </c>
      <c r="AS67" s="18">
        <f t="shared" ca="1" si="307"/>
        <v>0</v>
      </c>
      <c r="AT67" s="28">
        <f t="shared" ca="1" si="326"/>
        <v>0</v>
      </c>
      <c r="AU67" s="10">
        <f t="shared" ca="1" si="326"/>
        <v>0</v>
      </c>
      <c r="AV67" s="18">
        <f t="shared" ca="1" si="308"/>
        <v>0</v>
      </c>
      <c r="AW67" s="28">
        <f t="shared" ca="1" si="327"/>
        <v>0</v>
      </c>
      <c r="AX67" s="10">
        <f t="shared" ca="1" si="327"/>
        <v>0</v>
      </c>
      <c r="AY67" s="18">
        <f t="shared" ca="1" si="309"/>
        <v>0</v>
      </c>
      <c r="AZ67" s="28">
        <f t="shared" ca="1" si="328"/>
        <v>0</v>
      </c>
      <c r="BA67" s="10">
        <f t="shared" ca="1" si="328"/>
        <v>0</v>
      </c>
      <c r="BB67" s="18">
        <f t="shared" ca="1" si="310"/>
        <v>0</v>
      </c>
      <c r="BC67" s="28">
        <f t="shared" ca="1" si="329"/>
        <v>0</v>
      </c>
      <c r="BD67" s="10">
        <f t="shared" ca="1" si="329"/>
        <v>0</v>
      </c>
      <c r="BE67" s="18">
        <f t="shared" ca="1" si="311"/>
        <v>0</v>
      </c>
      <c r="BF67" s="28">
        <f t="shared" ca="1" si="330"/>
        <v>0</v>
      </c>
      <c r="BG67" s="10">
        <f t="shared" ca="1" si="330"/>
        <v>0</v>
      </c>
      <c r="BH67" s="18">
        <f t="shared" ca="1" si="312"/>
        <v>0</v>
      </c>
      <c r="BI67" s="28">
        <f t="shared" ca="1" si="331"/>
        <v>0</v>
      </c>
      <c r="BJ67" s="10">
        <f t="shared" ca="1" si="331"/>
        <v>0</v>
      </c>
      <c r="BK67" s="18">
        <f t="shared" ca="1" si="313"/>
        <v>0</v>
      </c>
      <c r="BL67" s="28">
        <f t="shared" ca="1" si="332"/>
        <v>0</v>
      </c>
      <c r="BM67" s="10">
        <f t="shared" ca="1" si="332"/>
        <v>0</v>
      </c>
      <c r="BN67" s="18">
        <f t="shared" ca="1" si="314"/>
        <v>0</v>
      </c>
      <c r="BO67" s="159" t="str">
        <f t="shared" si="268"/>
        <v>High Value</v>
      </c>
      <c r="BP67" s="249"/>
    </row>
    <row r="68" spans="1:68" x14ac:dyDescent="0.2">
      <c r="D68" s="238"/>
      <c r="E68" s="79" t="str">
        <f>$E$32</f>
        <v>Opportunity</v>
      </c>
      <c r="F68" s="28">
        <f t="shared" ca="1" si="295"/>
        <v>0.51510901679195187</v>
      </c>
      <c r="G68" s="10">
        <f t="shared" ca="1" si="295"/>
        <v>0.4563854226426533</v>
      </c>
      <c r="H68" s="18">
        <f t="shared" ca="1" si="296"/>
        <v>587.2359414929856</v>
      </c>
      <c r="I68" s="88"/>
      <c r="J68" s="28">
        <f t="shared" ca="1" si="315"/>
        <v>0.52889014909168464</v>
      </c>
      <c r="K68" s="10">
        <f t="shared" ca="1" si="315"/>
        <v>0.51620275028233575</v>
      </c>
      <c r="L68" s="18">
        <f t="shared" ca="1" si="297"/>
        <v>126.87398809348882</v>
      </c>
      <c r="M68" s="88"/>
      <c r="N68" s="28">
        <f t="shared" ca="1" si="316"/>
        <v>0</v>
      </c>
      <c r="O68" s="10">
        <f t="shared" ca="1" si="316"/>
        <v>0</v>
      </c>
      <c r="P68" s="18">
        <f t="shared" ca="1" si="298"/>
        <v>0</v>
      </c>
      <c r="Q68" s="88"/>
      <c r="R68" s="28">
        <f t="shared" ca="1" si="317"/>
        <v>0</v>
      </c>
      <c r="S68" s="10">
        <f t="shared" ca="1" si="317"/>
        <v>0</v>
      </c>
      <c r="T68" s="18">
        <f t="shared" ca="1" si="299"/>
        <v>0</v>
      </c>
      <c r="U68" s="28">
        <f t="shared" ca="1" si="318"/>
        <v>0</v>
      </c>
      <c r="V68" s="10">
        <f t="shared" ca="1" si="318"/>
        <v>0</v>
      </c>
      <c r="W68" s="18">
        <f t="shared" ca="1" si="300"/>
        <v>0</v>
      </c>
      <c r="X68" s="28">
        <f t="shared" ca="1" si="319"/>
        <v>0</v>
      </c>
      <c r="Y68" s="10">
        <f t="shared" ca="1" si="319"/>
        <v>0</v>
      </c>
      <c r="Z68" s="18">
        <f t="shared" ca="1" si="301"/>
        <v>0</v>
      </c>
      <c r="AA68" s="28">
        <f t="shared" ca="1" si="320"/>
        <v>0</v>
      </c>
      <c r="AB68" s="10">
        <f t="shared" ca="1" si="320"/>
        <v>0</v>
      </c>
      <c r="AC68" s="18">
        <f t="shared" ca="1" si="302"/>
        <v>0</v>
      </c>
      <c r="AD68" s="88"/>
      <c r="AE68" s="28">
        <f t="shared" ca="1" si="321"/>
        <v>0</v>
      </c>
      <c r="AF68" s="10">
        <f t="shared" ca="1" si="321"/>
        <v>0</v>
      </c>
      <c r="AG68" s="18">
        <f t="shared" ca="1" si="303"/>
        <v>0</v>
      </c>
      <c r="AH68" s="28">
        <f t="shared" ca="1" si="322"/>
        <v>0</v>
      </c>
      <c r="AI68" s="10">
        <f t="shared" ca="1" si="322"/>
        <v>0</v>
      </c>
      <c r="AJ68" s="18">
        <f t="shared" ca="1" si="304"/>
        <v>0</v>
      </c>
      <c r="AK68" s="28">
        <f t="shared" ca="1" si="323"/>
        <v>0</v>
      </c>
      <c r="AL68" s="10">
        <f t="shared" ca="1" si="323"/>
        <v>0</v>
      </c>
      <c r="AM68" s="18">
        <f t="shared" ca="1" si="305"/>
        <v>0</v>
      </c>
      <c r="AN68" s="28">
        <f t="shared" ca="1" si="324"/>
        <v>0</v>
      </c>
      <c r="AO68" s="10">
        <f t="shared" ca="1" si="324"/>
        <v>0</v>
      </c>
      <c r="AP68" s="18">
        <f t="shared" ca="1" si="306"/>
        <v>0</v>
      </c>
      <c r="AQ68" s="28">
        <f t="shared" ca="1" si="325"/>
        <v>0</v>
      </c>
      <c r="AR68" s="10">
        <f t="shared" ca="1" si="325"/>
        <v>0</v>
      </c>
      <c r="AS68" s="18">
        <f t="shared" ca="1" si="307"/>
        <v>0</v>
      </c>
      <c r="AT68" s="28">
        <f t="shared" ca="1" si="326"/>
        <v>0</v>
      </c>
      <c r="AU68" s="10">
        <f t="shared" ca="1" si="326"/>
        <v>0</v>
      </c>
      <c r="AV68" s="18">
        <f t="shared" ca="1" si="308"/>
        <v>0</v>
      </c>
      <c r="AW68" s="28">
        <f t="shared" ca="1" si="327"/>
        <v>0</v>
      </c>
      <c r="AX68" s="10">
        <f t="shared" ca="1" si="327"/>
        <v>0</v>
      </c>
      <c r="AY68" s="18">
        <f t="shared" ca="1" si="309"/>
        <v>0</v>
      </c>
      <c r="AZ68" s="28">
        <f t="shared" ca="1" si="328"/>
        <v>0</v>
      </c>
      <c r="BA68" s="10">
        <f t="shared" ca="1" si="328"/>
        <v>0</v>
      </c>
      <c r="BB68" s="18">
        <f t="shared" ca="1" si="310"/>
        <v>0</v>
      </c>
      <c r="BC68" s="28">
        <f t="shared" ca="1" si="329"/>
        <v>0</v>
      </c>
      <c r="BD68" s="10">
        <f t="shared" ca="1" si="329"/>
        <v>0</v>
      </c>
      <c r="BE68" s="18">
        <f t="shared" ca="1" si="311"/>
        <v>0</v>
      </c>
      <c r="BF68" s="28">
        <f t="shared" ca="1" si="330"/>
        <v>0</v>
      </c>
      <c r="BG68" s="10">
        <f t="shared" ca="1" si="330"/>
        <v>0</v>
      </c>
      <c r="BH68" s="18">
        <f t="shared" ca="1" si="312"/>
        <v>0</v>
      </c>
      <c r="BI68" s="28">
        <f t="shared" ca="1" si="331"/>
        <v>0</v>
      </c>
      <c r="BJ68" s="10">
        <f t="shared" ca="1" si="331"/>
        <v>0</v>
      </c>
      <c r="BK68" s="18">
        <f t="shared" ca="1" si="313"/>
        <v>0</v>
      </c>
      <c r="BL68" s="28">
        <f t="shared" ca="1" si="332"/>
        <v>0</v>
      </c>
      <c r="BM68" s="10">
        <f t="shared" ca="1" si="332"/>
        <v>0</v>
      </c>
      <c r="BN68" s="18">
        <f t="shared" ca="1" si="314"/>
        <v>0</v>
      </c>
      <c r="BO68" s="159" t="str">
        <f t="shared" si="268"/>
        <v>Opportunity</v>
      </c>
      <c r="BP68" s="250"/>
    </row>
    <row r="69" spans="1:68" x14ac:dyDescent="0.2">
      <c r="D69" s="239"/>
      <c r="E69" s="78" t="str">
        <f>$E$33</f>
        <v>Marginal</v>
      </c>
      <c r="F69" s="30">
        <f t="shared" ca="1" si="295"/>
        <v>0.31552080621658096</v>
      </c>
      <c r="G69" s="14">
        <f t="shared" ca="1" si="295"/>
        <v>0.27161599029850958</v>
      </c>
      <c r="H69" s="19">
        <f t="shared" ca="1" si="296"/>
        <v>439.04815918071381</v>
      </c>
      <c r="I69" s="88"/>
      <c r="J69" s="30">
        <f t="shared" ca="1" si="315"/>
        <v>0.32707665372366423</v>
      </c>
      <c r="K69" s="14">
        <f t="shared" ca="1" si="315"/>
        <v>0.31614989935431465</v>
      </c>
      <c r="L69" s="19">
        <f t="shared" ca="1" si="297"/>
        <v>109.2675436934959</v>
      </c>
      <c r="M69" s="88"/>
      <c r="N69" s="30">
        <f t="shared" ca="1" si="316"/>
        <v>0</v>
      </c>
      <c r="O69" s="14">
        <f t="shared" ca="1" si="316"/>
        <v>0</v>
      </c>
      <c r="P69" s="19">
        <f t="shared" ca="1" si="298"/>
        <v>0</v>
      </c>
      <c r="Q69" s="88"/>
      <c r="R69" s="30">
        <f t="shared" ca="1" si="317"/>
        <v>0</v>
      </c>
      <c r="S69" s="14">
        <f t="shared" ca="1" si="317"/>
        <v>0</v>
      </c>
      <c r="T69" s="19">
        <f t="shared" ca="1" si="299"/>
        <v>0</v>
      </c>
      <c r="U69" s="30">
        <f t="shared" ca="1" si="318"/>
        <v>0</v>
      </c>
      <c r="V69" s="14">
        <f t="shared" ca="1" si="318"/>
        <v>0</v>
      </c>
      <c r="W69" s="19">
        <f t="shared" ca="1" si="300"/>
        <v>0</v>
      </c>
      <c r="X69" s="30">
        <f t="shared" ca="1" si="319"/>
        <v>0</v>
      </c>
      <c r="Y69" s="14">
        <f t="shared" ca="1" si="319"/>
        <v>0</v>
      </c>
      <c r="Z69" s="19">
        <f t="shared" ca="1" si="301"/>
        <v>0</v>
      </c>
      <c r="AA69" s="30">
        <f t="shared" ca="1" si="320"/>
        <v>0</v>
      </c>
      <c r="AB69" s="14">
        <f t="shared" ca="1" si="320"/>
        <v>0</v>
      </c>
      <c r="AC69" s="19">
        <f t="shared" ca="1" si="302"/>
        <v>0</v>
      </c>
      <c r="AD69" s="88"/>
      <c r="AE69" s="30">
        <f t="shared" ca="1" si="321"/>
        <v>0</v>
      </c>
      <c r="AF69" s="14">
        <f t="shared" ca="1" si="321"/>
        <v>0</v>
      </c>
      <c r="AG69" s="19">
        <f t="shared" ca="1" si="303"/>
        <v>0</v>
      </c>
      <c r="AH69" s="30">
        <f t="shared" ca="1" si="322"/>
        <v>0</v>
      </c>
      <c r="AI69" s="14">
        <f t="shared" ca="1" si="322"/>
        <v>0</v>
      </c>
      <c r="AJ69" s="19">
        <f t="shared" ca="1" si="304"/>
        <v>0</v>
      </c>
      <c r="AK69" s="30">
        <f t="shared" ca="1" si="323"/>
        <v>0</v>
      </c>
      <c r="AL69" s="14">
        <f t="shared" ca="1" si="323"/>
        <v>0</v>
      </c>
      <c r="AM69" s="19">
        <f t="shared" ca="1" si="305"/>
        <v>0</v>
      </c>
      <c r="AN69" s="30">
        <f t="shared" ca="1" si="324"/>
        <v>0</v>
      </c>
      <c r="AO69" s="14">
        <f t="shared" ca="1" si="324"/>
        <v>0</v>
      </c>
      <c r="AP69" s="19">
        <f t="shared" ca="1" si="306"/>
        <v>0</v>
      </c>
      <c r="AQ69" s="30">
        <f t="shared" ca="1" si="325"/>
        <v>0</v>
      </c>
      <c r="AR69" s="14">
        <f t="shared" ca="1" si="325"/>
        <v>0</v>
      </c>
      <c r="AS69" s="19">
        <f t="shared" ca="1" si="307"/>
        <v>0</v>
      </c>
      <c r="AT69" s="30">
        <f t="shared" ca="1" si="326"/>
        <v>0</v>
      </c>
      <c r="AU69" s="14">
        <f t="shared" ca="1" si="326"/>
        <v>0</v>
      </c>
      <c r="AV69" s="19">
        <f t="shared" ca="1" si="308"/>
        <v>0</v>
      </c>
      <c r="AW69" s="30">
        <f t="shared" ca="1" si="327"/>
        <v>0</v>
      </c>
      <c r="AX69" s="14">
        <f t="shared" ca="1" si="327"/>
        <v>0</v>
      </c>
      <c r="AY69" s="19">
        <f t="shared" ca="1" si="309"/>
        <v>0</v>
      </c>
      <c r="AZ69" s="30">
        <f t="shared" ca="1" si="328"/>
        <v>0</v>
      </c>
      <c r="BA69" s="14">
        <f t="shared" ca="1" si="328"/>
        <v>0</v>
      </c>
      <c r="BB69" s="19">
        <f t="shared" ca="1" si="310"/>
        <v>0</v>
      </c>
      <c r="BC69" s="30">
        <f t="shared" ca="1" si="329"/>
        <v>0</v>
      </c>
      <c r="BD69" s="14">
        <f t="shared" ca="1" si="329"/>
        <v>0</v>
      </c>
      <c r="BE69" s="19">
        <f t="shared" ca="1" si="311"/>
        <v>0</v>
      </c>
      <c r="BF69" s="30">
        <f t="shared" ca="1" si="330"/>
        <v>0</v>
      </c>
      <c r="BG69" s="14">
        <f t="shared" ca="1" si="330"/>
        <v>0</v>
      </c>
      <c r="BH69" s="19">
        <f t="shared" ca="1" si="312"/>
        <v>0</v>
      </c>
      <c r="BI69" s="30">
        <f t="shared" ca="1" si="331"/>
        <v>0</v>
      </c>
      <c r="BJ69" s="14">
        <f t="shared" ca="1" si="331"/>
        <v>0</v>
      </c>
      <c r="BK69" s="19">
        <f t="shared" ca="1" si="313"/>
        <v>0</v>
      </c>
      <c r="BL69" s="30">
        <f t="shared" ca="1" si="332"/>
        <v>0</v>
      </c>
      <c r="BM69" s="14">
        <f t="shared" ca="1" si="332"/>
        <v>0</v>
      </c>
      <c r="BN69" s="19">
        <f t="shared" ca="1" si="314"/>
        <v>0</v>
      </c>
      <c r="BO69" s="156" t="str">
        <f t="shared" si="268"/>
        <v>Marginal</v>
      </c>
      <c r="BP69" s="251"/>
    </row>
    <row r="70" spans="1:68" ht="3.75" customHeight="1" x14ac:dyDescent="0.2">
      <c r="D70" s="144"/>
      <c r="E70" s="144"/>
      <c r="F70" s="144"/>
      <c r="G70" s="144"/>
      <c r="H70" s="160"/>
      <c r="I70" s="138"/>
      <c r="J70" s="144"/>
      <c r="K70" s="144"/>
      <c r="L70" s="160"/>
      <c r="M70" s="138"/>
      <c r="N70" s="144"/>
      <c r="O70" s="144"/>
      <c r="P70" s="160"/>
      <c r="Q70" s="138"/>
      <c r="R70" s="144"/>
      <c r="S70" s="144"/>
      <c r="T70" s="160"/>
      <c r="U70" s="144"/>
      <c r="V70" s="144"/>
      <c r="W70" s="160"/>
      <c r="X70" s="144"/>
      <c r="Y70" s="144"/>
      <c r="Z70" s="160"/>
      <c r="AA70" s="144"/>
      <c r="AB70" s="144"/>
      <c r="AC70" s="160"/>
      <c r="AD70" s="138"/>
      <c r="AE70" s="144"/>
      <c r="AF70" s="144"/>
      <c r="AG70" s="160"/>
      <c r="AH70" s="144"/>
      <c r="AI70" s="144"/>
      <c r="AJ70" s="160"/>
      <c r="AK70" s="144"/>
      <c r="AL70" s="144"/>
      <c r="AM70" s="160"/>
      <c r="AN70" s="144"/>
      <c r="AO70" s="144"/>
      <c r="AP70" s="160"/>
      <c r="AQ70" s="144"/>
      <c r="AR70" s="144"/>
      <c r="AS70" s="160"/>
      <c r="AT70" s="144"/>
      <c r="AU70" s="144"/>
      <c r="AV70" s="160"/>
      <c r="AW70" s="144"/>
      <c r="AX70" s="144"/>
      <c r="AY70" s="160"/>
      <c r="AZ70" s="144"/>
      <c r="BA70" s="144"/>
      <c r="BB70" s="160"/>
      <c r="BC70" s="144"/>
      <c r="BD70" s="144"/>
      <c r="BE70" s="160"/>
      <c r="BF70" s="144"/>
      <c r="BG70" s="144"/>
      <c r="BH70" s="160"/>
      <c r="BI70" s="144"/>
      <c r="BJ70" s="144"/>
      <c r="BK70" s="160"/>
      <c r="BL70" s="144"/>
      <c r="BM70" s="144"/>
      <c r="BN70" s="160"/>
      <c r="BO70" s="144"/>
      <c r="BP70" s="144"/>
    </row>
    <row r="71" spans="1:68" ht="15" hidden="1" thickBot="1" x14ac:dyDescent="0.25">
      <c r="A71" s="6" t="str">
        <f>A$29</f>
        <v>&gt;= 1</v>
      </c>
      <c r="B71" s="3" t="str">
        <f t="shared" ref="B71" si="333">B$29</f>
        <v>&gt;= 0</v>
      </c>
      <c r="D71" s="236" t="s">
        <v>160</v>
      </c>
      <c r="E71" s="135" t="str">
        <f>$E$29</f>
        <v>Total Active</v>
      </c>
      <c r="F71" s="123">
        <f t="shared" ref="F71:G75" ca="1" si="334">SUMIFS(ORDER_COUNT_T, CHANNEL_COUNT, $A$2, IS_JJCC, $B$2, CUST_GROUP, $A71, RECENCY_GROUP, $B71, TIMEFRAME, F$1)</f>
        <v>2347318</v>
      </c>
      <c r="G71" s="117">
        <f t="shared" ca="1" si="334"/>
        <v>2086932</v>
      </c>
      <c r="H71" s="115">
        <f t="shared" ref="H71:H75" ca="1" si="335">IF(F$9 = 0, 0, IFERROR((F71 - G71) / G71, 0))</f>
        <v>0.12476975771131978</v>
      </c>
      <c r="I71" s="141"/>
      <c r="J71" s="123">
        <f t="shared" ref="J71:K75" ca="1" si="336">SUMIFS(ORDER_COUNT_T, CHANNEL_COUNT, $A$2, IS_JJCC, $B$2, CUST_GROUP, $A71, RECENCY_GROUP, $B71, TIMEFRAME, J$1)</f>
        <v>2745111</v>
      </c>
      <c r="K71" s="117">
        <f t="shared" ca="1" si="336"/>
        <v>2378628</v>
      </c>
      <c r="L71" s="115">
        <f t="shared" ref="L71:L75" ca="1" si="337">IF(J$9 = 0, 0, IFERROR((J71 - K71) / K71, 0))</f>
        <v>0.15407327249153713</v>
      </c>
      <c r="M71" s="141"/>
      <c r="N71" s="123">
        <f t="shared" ref="N71:O75" ca="1" si="338">SUMIFS(ORDER_COUNT_T, CHANNEL_COUNT, $A$2, IS_JJCC, $B$2, CUST_GROUP, $A71, RECENCY_GROUP, $B71, TIMEFRAME, N$1)</f>
        <v>2745111</v>
      </c>
      <c r="O71" s="117">
        <f t="shared" ca="1" si="338"/>
        <v>2378628</v>
      </c>
      <c r="P71" s="115">
        <f t="shared" ref="P71:P75" ca="1" si="339">IF(N$9 = 0, 0, IFERROR((N71 - O71) / O71, 0))</f>
        <v>0.15407327249153713</v>
      </c>
      <c r="Q71" s="141"/>
      <c r="R71" s="123">
        <f t="shared" ref="R71:S75" ca="1" si="340">SUMIFS(ORDER_COUNT_T, CHANNEL_COUNT, $A$2, IS_JJCC, $B$2, CUST_GROUP, $A71, RECENCY_GROUP, $B71, TIMEFRAME, R$1)</f>
        <v>589451</v>
      </c>
      <c r="S71" s="117">
        <f t="shared" ca="1" si="340"/>
        <v>501640</v>
      </c>
      <c r="T71" s="115">
        <f t="shared" ref="T71:T75" ca="1" si="341">IF(R$9 = 0, 0, IFERROR((R71 - S71) / S71, 0))</f>
        <v>0.17504784307471494</v>
      </c>
      <c r="U71" s="123">
        <f t="shared" ref="U71:V75" ca="1" si="342">SUMIFS(ORDER_COUNT_T, CHANNEL_COUNT, $A$2, IS_JJCC, $B$2, CUST_GROUP, $A71, RECENCY_GROUP, $B71, TIMEFRAME, U$1)</f>
        <v>723133</v>
      </c>
      <c r="V71" s="117">
        <f t="shared" ca="1" si="342"/>
        <v>621073</v>
      </c>
      <c r="W71" s="115">
        <f t="shared" ref="W71:W75" ca="1" si="343">IF(U$9 = 0, 0, IFERROR((U71 - V71) / V71, 0))</f>
        <v>0.16432850888703904</v>
      </c>
      <c r="X71" s="123">
        <f t="shared" ref="X71:Y75" ca="1" si="344">SUMIFS(ORDER_COUNT_T, CHANNEL_COUNT, $A$2, IS_JJCC, $B$2, CUST_GROUP, $A71, RECENCY_GROUP, $B71, TIMEFRAME, X$1)</f>
        <v>660465</v>
      </c>
      <c r="Y71" s="117">
        <f t="shared" ca="1" si="344"/>
        <v>556073</v>
      </c>
      <c r="Z71" s="115">
        <f t="shared" ref="Z71:Z75" ca="1" si="345">IF(X$9 = 0, 0, IFERROR((X71 - Y71) / Y71, 0))</f>
        <v>0.18773074758170241</v>
      </c>
      <c r="AA71" s="123">
        <f t="shared" ref="AA71:AB75" ca="1" si="346">SUMIFS(ORDER_COUNT_T, CHANNEL_COUNT, $A$2, IS_JJCC, $B$2, CUST_GROUP, $A71, RECENCY_GROUP, $B71, TIMEFRAME, AA$1)</f>
        <v>840649</v>
      </c>
      <c r="AB71" s="117">
        <f t="shared" ca="1" si="346"/>
        <v>736086</v>
      </c>
      <c r="AC71" s="115">
        <f t="shared" ref="AC71:AC75" ca="1" si="347">IF(AA$9 = 0, 0, IFERROR((AA71 - AB71) / AB71, 0))</f>
        <v>0.14205269492966854</v>
      </c>
      <c r="AD71" s="141"/>
      <c r="AE71" s="123">
        <f t="shared" ref="AE71:AF75" ca="1" si="348">SUMIFS(ORDER_COUNT_T, CHANNEL_COUNT, $A$2, IS_JJCC, $B$2, CUST_GROUP, $A71, RECENCY_GROUP, $B71, TIMEFRAME, AE$1)</f>
        <v>149690</v>
      </c>
      <c r="AF71" s="117">
        <f t="shared" ca="1" si="348"/>
        <v>123429</v>
      </c>
      <c r="AG71" s="115">
        <f t="shared" ref="AG71:AG75" ca="1" si="349">IF(AE$9 = 0, 0, IFERROR((AE71 - AF71) / AF71, 0))</f>
        <v>0.21276199272456231</v>
      </c>
      <c r="AH71" s="123">
        <f t="shared" ref="AH71:AI75" ca="1" si="350">SUMIFS(ORDER_COUNT_T, CHANNEL_COUNT, $A$2, IS_JJCC, $B$2, CUST_GROUP, $A71, RECENCY_GROUP, $B71, TIMEFRAME, AH$1)</f>
        <v>220807</v>
      </c>
      <c r="AI71" s="117">
        <f t="shared" ca="1" si="350"/>
        <v>197245</v>
      </c>
      <c r="AJ71" s="115">
        <f t="shared" ref="AJ71:AJ75" ca="1" si="351">IF(AH$9 = 0, 0, IFERROR((AH71 - AI71) / AI71, 0))</f>
        <v>0.1194554995056909</v>
      </c>
      <c r="AK71" s="123">
        <f t="shared" ref="AK71:AL75" ca="1" si="352">SUMIFS(ORDER_COUNT_T, CHANNEL_COUNT, $A$2, IS_JJCC, $B$2, CUST_GROUP, $A71, RECENCY_GROUP, $B71, TIMEFRAME, AK$1)</f>
        <v>219899</v>
      </c>
      <c r="AL71" s="117">
        <f t="shared" ca="1" si="352"/>
        <v>191221</v>
      </c>
      <c r="AM71" s="115">
        <f t="shared" ref="AM71:AM75" ca="1" si="353">IF(AK$9 = 0, 0, IFERROR((AK71 - AL71) / AL71, 0))</f>
        <v>0.14997306781158973</v>
      </c>
      <c r="AN71" s="123">
        <f t="shared" ref="AN71:AO75" ca="1" si="354">SUMIFS(ORDER_COUNT_T, CHANNEL_COUNT, $A$2, IS_JJCC, $B$2, CUST_GROUP, $A71, RECENCY_GROUP, $B71, TIMEFRAME, AN$1)</f>
        <v>234001</v>
      </c>
      <c r="AO71" s="117">
        <f t="shared" ca="1" si="354"/>
        <v>227200</v>
      </c>
      <c r="AP71" s="115">
        <f t="shared" ref="AP71:AP75" ca="1" si="355">IF(AN$9 = 0, 0, IFERROR((AN71 - AO71) / AO71, 0))</f>
        <v>2.9933978873239436E-2</v>
      </c>
      <c r="AQ71" s="123">
        <f t="shared" ref="AQ71:AR75" ca="1" si="356">SUMIFS(ORDER_COUNT_T, CHANNEL_COUNT, $A$2, IS_JJCC, $B$2, CUST_GROUP, $A71, RECENCY_GROUP, $B71, TIMEFRAME, AQ$1)</f>
        <v>290051</v>
      </c>
      <c r="AR71" s="117">
        <f t="shared" ca="1" si="356"/>
        <v>223591</v>
      </c>
      <c r="AS71" s="115">
        <f t="shared" ref="AS71:AS75" ca="1" si="357">IF(AQ$9 = 0, 0, IFERROR((AQ71 - AR71) / AR71, 0))</f>
        <v>0.2972391554221771</v>
      </c>
      <c r="AT71" s="123">
        <f t="shared" ref="AT71:AU75" ca="1" si="358">SUMIFS(ORDER_COUNT_T, CHANNEL_COUNT, $A$2, IS_JJCC, $B$2, CUST_GROUP, $A71, RECENCY_GROUP, $B71, TIMEFRAME, AT$1)</f>
        <v>197453</v>
      </c>
      <c r="AU71" s="117">
        <f t="shared" ca="1" si="358"/>
        <v>172894</v>
      </c>
      <c r="AV71" s="115">
        <f t="shared" ref="AV71:AV75" ca="1" si="359">IF(AT$9 = 0, 0, IFERROR((AT71 - AU71) / AU71, 0))</f>
        <v>0.14204657188797762</v>
      </c>
      <c r="AW71" s="123">
        <f t="shared" ref="AW71:AX75" ca="1" si="360">SUMIFS(ORDER_COUNT_T, CHANNEL_COUNT, $A$2, IS_JJCC, $B$2, CUST_GROUP, $A71, RECENCY_GROUP, $B71, TIMEFRAME, AW$1)</f>
        <v>182289</v>
      </c>
      <c r="AX71" s="117">
        <f t="shared" ca="1" si="360"/>
        <v>154126</v>
      </c>
      <c r="AY71" s="115">
        <f t="shared" ref="AY71:AY75" ca="1" si="361">IF(AW$9 = 0, 0, IFERROR((AW71 - AX71) / AX71, 0))</f>
        <v>0.18272711936986621</v>
      </c>
      <c r="AZ71" s="123">
        <f t="shared" ref="AZ71:BA75" ca="1" si="362">SUMIFS(ORDER_COUNT_T, CHANNEL_COUNT, $A$2, IS_JJCC, $B$2, CUST_GROUP, $A71, RECENCY_GROUP, $B71, TIMEFRAME, AZ$1)</f>
        <v>250232</v>
      </c>
      <c r="BA71" s="117">
        <f t="shared" ca="1" si="362"/>
        <v>220153</v>
      </c>
      <c r="BB71" s="115">
        <f t="shared" ref="BB71:BB75" ca="1" si="363">IF(AZ$9 = 0, 0, IFERROR((AZ71 - BA71) / BA71, 0))</f>
        <v>0.1366277089115297</v>
      </c>
      <c r="BC71" s="123">
        <f t="shared" ref="BC71:BD75" ca="1" si="364">SUMIFS(ORDER_COUNT_T, CHANNEL_COUNT, $A$2, IS_JJCC, $B$2, CUST_GROUP, $A71, RECENCY_GROUP, $B71, TIMEFRAME, BC$1)</f>
        <v>228090</v>
      </c>
      <c r="BD71" s="117">
        <f t="shared" ca="1" si="364"/>
        <v>186003</v>
      </c>
      <c r="BE71" s="115">
        <f t="shared" ref="BE71:BE75" ca="1" si="365">IF(BC$9 = 0, 0, IFERROR((BC71 - BD71) / BD71, 0))</f>
        <v>0.22627054402348348</v>
      </c>
      <c r="BF71" s="123">
        <f t="shared" ref="BF71:BG75" ca="1" si="366">SUMIFS(ORDER_COUNT_T, CHANNEL_COUNT, $A$2, IS_JJCC, $B$2, CUST_GROUP, $A71, RECENCY_GROUP, $B71, TIMEFRAME, BF$1)</f>
        <v>244177</v>
      </c>
      <c r="BG71" s="117">
        <f t="shared" ca="1" si="366"/>
        <v>219040</v>
      </c>
      <c r="BH71" s="115">
        <f t="shared" ref="BH71:BH75" ca="1" si="367">IF(BF$9 = 0, 0, IFERROR((BF71 - BG71) / BG71, 0))</f>
        <v>0.11475986121256392</v>
      </c>
      <c r="BI71" s="123">
        <f t="shared" ref="BI71:BJ75" ca="1" si="368">SUMIFS(ORDER_COUNT_T, CHANNEL_COUNT, $A$2, IS_JJCC, $B$2, CUST_GROUP, $A71, RECENCY_GROUP, $B71, TIMEFRAME, BI$1)</f>
        <v>390039</v>
      </c>
      <c r="BJ71" s="117">
        <f t="shared" ca="1" si="368"/>
        <v>335461</v>
      </c>
      <c r="BK71" s="115">
        <f t="shared" ref="BK71:BK75" ca="1" si="369">IF(BI$9 = 0, 0, IFERROR((BI71 - BJ71) / BJ71, 0))</f>
        <v>0.16269551453075023</v>
      </c>
      <c r="BL71" s="123">
        <f t="shared" ref="BL71:BM75" ca="1" si="370">SUMIFS(ORDER_COUNT_T, CHANNEL_COUNT, $A$2, IS_JJCC, $B$2, CUST_GROUP, $A71, RECENCY_GROUP, $B71, TIMEFRAME, BL$1)</f>
        <v>204374</v>
      </c>
      <c r="BM71" s="117">
        <f t="shared" ca="1" si="370"/>
        <v>177051</v>
      </c>
      <c r="BN71" s="115">
        <f t="shared" ref="BN71:BN75" ca="1" si="371">IF(BL$9 = 0, 0, IFERROR((BL71 - BM71) / BM71, 0))</f>
        <v>0.15432276575675935</v>
      </c>
      <c r="BO71" s="158" t="str">
        <f t="shared" ref="BO71:BO75" si="372">E71</f>
        <v>Total Active</v>
      </c>
      <c r="BP71" s="248" t="str">
        <f>$D71</f>
        <v>TRANS</v>
      </c>
    </row>
    <row r="72" spans="1:68" ht="15" hidden="1" thickTop="1" x14ac:dyDescent="0.2">
      <c r="A72" s="6">
        <f>A$30</f>
        <v>5</v>
      </c>
      <c r="B72" s="3" t="str">
        <f t="shared" ref="B72" si="373">B$30</f>
        <v>&gt;= 0</v>
      </c>
      <c r="D72" s="237"/>
      <c r="E72" s="136" t="str">
        <f>$E$30</f>
        <v>Elite</v>
      </c>
      <c r="F72" s="124">
        <f t="shared" ca="1" si="334"/>
        <v>299379</v>
      </c>
      <c r="G72" s="110">
        <f t="shared" ca="1" si="334"/>
        <v>273745</v>
      </c>
      <c r="H72" s="108">
        <f t="shared" ca="1" si="335"/>
        <v>9.3641893002611915E-2</v>
      </c>
      <c r="I72" s="141"/>
      <c r="J72" s="124">
        <f t="shared" ca="1" si="336"/>
        <v>371567</v>
      </c>
      <c r="K72" s="110">
        <f t="shared" ca="1" si="336"/>
        <v>311384</v>
      </c>
      <c r="L72" s="108">
        <f t="shared" ca="1" si="337"/>
        <v>0.19327582663206844</v>
      </c>
      <c r="M72" s="141"/>
      <c r="N72" s="124">
        <f t="shared" ca="1" si="338"/>
        <v>371567</v>
      </c>
      <c r="O72" s="110">
        <f t="shared" ca="1" si="338"/>
        <v>311384</v>
      </c>
      <c r="P72" s="108">
        <f t="shared" ca="1" si="339"/>
        <v>0.19327582663206844</v>
      </c>
      <c r="Q72" s="141"/>
      <c r="R72" s="124">
        <f t="shared" ca="1" si="340"/>
        <v>59778</v>
      </c>
      <c r="S72" s="110">
        <f t="shared" ca="1" si="340"/>
        <v>48303</v>
      </c>
      <c r="T72" s="108">
        <f t="shared" ca="1" si="341"/>
        <v>0.23756288429290107</v>
      </c>
      <c r="U72" s="124">
        <f t="shared" ca="1" si="342"/>
        <v>74987</v>
      </c>
      <c r="V72" s="110">
        <f t="shared" ca="1" si="342"/>
        <v>62614</v>
      </c>
      <c r="W72" s="108">
        <f t="shared" ca="1" si="343"/>
        <v>0.19760756380362218</v>
      </c>
      <c r="X72" s="124">
        <f t="shared" ca="1" si="344"/>
        <v>69590</v>
      </c>
      <c r="Y72" s="110">
        <f t="shared" ca="1" si="344"/>
        <v>53506</v>
      </c>
      <c r="Z72" s="108">
        <f t="shared" ca="1" si="345"/>
        <v>0.30060180166710276</v>
      </c>
      <c r="AA72" s="124">
        <f t="shared" ca="1" si="346"/>
        <v>85158</v>
      </c>
      <c r="AB72" s="110">
        <f t="shared" ca="1" si="346"/>
        <v>74943</v>
      </c>
      <c r="AC72" s="108">
        <f t="shared" ca="1" si="347"/>
        <v>0.13630359072895401</v>
      </c>
      <c r="AD72" s="141"/>
      <c r="AE72" s="124">
        <f t="shared" ca="1" si="348"/>
        <v>11392</v>
      </c>
      <c r="AF72" s="110">
        <f t="shared" ca="1" si="348"/>
        <v>8918</v>
      </c>
      <c r="AG72" s="108">
        <f t="shared" ca="1" si="349"/>
        <v>0.27741646108993046</v>
      </c>
      <c r="AH72" s="124">
        <f t="shared" ca="1" si="350"/>
        <v>16510</v>
      </c>
      <c r="AI72" s="110">
        <f t="shared" ca="1" si="350"/>
        <v>14005</v>
      </c>
      <c r="AJ72" s="108">
        <f t="shared" ca="1" si="351"/>
        <v>0.17886469118172083</v>
      </c>
      <c r="AK72" s="124">
        <f t="shared" ca="1" si="352"/>
        <v>17562</v>
      </c>
      <c r="AL72" s="110">
        <f t="shared" ca="1" si="352"/>
        <v>14170</v>
      </c>
      <c r="AM72" s="108">
        <f t="shared" ca="1" si="353"/>
        <v>0.23937896965419903</v>
      </c>
      <c r="AN72" s="124">
        <f t="shared" ca="1" si="354"/>
        <v>18719</v>
      </c>
      <c r="AO72" s="110">
        <f t="shared" ca="1" si="354"/>
        <v>18371</v>
      </c>
      <c r="AP72" s="108">
        <f t="shared" ca="1" si="355"/>
        <v>1.8942899134505472E-2</v>
      </c>
      <c r="AQ72" s="124">
        <f t="shared" ca="1" si="356"/>
        <v>23627</v>
      </c>
      <c r="AR72" s="110">
        <f t="shared" ca="1" si="356"/>
        <v>17302</v>
      </c>
      <c r="AS72" s="108">
        <f t="shared" ca="1" si="357"/>
        <v>0.36556467460409203</v>
      </c>
      <c r="AT72" s="124">
        <f t="shared" ca="1" si="358"/>
        <v>15956</v>
      </c>
      <c r="AU72" s="110">
        <f t="shared" ca="1" si="358"/>
        <v>13704</v>
      </c>
      <c r="AV72" s="108">
        <f t="shared" ca="1" si="359"/>
        <v>0.16433158201984821</v>
      </c>
      <c r="AW72" s="124">
        <f t="shared" ca="1" si="360"/>
        <v>14374</v>
      </c>
      <c r="AX72" s="110">
        <f t="shared" ca="1" si="360"/>
        <v>11710</v>
      </c>
      <c r="AY72" s="108">
        <f t="shared" ca="1" si="361"/>
        <v>0.22749786507258754</v>
      </c>
      <c r="AZ72" s="124">
        <f t="shared" ca="1" si="362"/>
        <v>20393</v>
      </c>
      <c r="BA72" s="110">
        <f t="shared" ca="1" si="362"/>
        <v>16535</v>
      </c>
      <c r="BB72" s="108">
        <f t="shared" ca="1" si="363"/>
        <v>0.23332325370426368</v>
      </c>
      <c r="BC72" s="124">
        <f t="shared" ca="1" si="364"/>
        <v>17927</v>
      </c>
      <c r="BD72" s="110">
        <f t="shared" ca="1" si="364"/>
        <v>13287</v>
      </c>
      <c r="BE72" s="108">
        <f t="shared" ca="1" si="365"/>
        <v>0.3492135169714759</v>
      </c>
      <c r="BF72" s="124">
        <f t="shared" ca="1" si="366"/>
        <v>18644</v>
      </c>
      <c r="BG72" s="110">
        <f t="shared" ca="1" si="366"/>
        <v>16454</v>
      </c>
      <c r="BH72" s="108">
        <f t="shared" ca="1" si="367"/>
        <v>0.13309833475142824</v>
      </c>
      <c r="BI72" s="124">
        <f t="shared" ca="1" si="368"/>
        <v>32477</v>
      </c>
      <c r="BJ72" s="110">
        <f t="shared" ca="1" si="368"/>
        <v>26279</v>
      </c>
      <c r="BK72" s="108">
        <f t="shared" ca="1" si="369"/>
        <v>0.23585372350546063</v>
      </c>
      <c r="BL72" s="124">
        <f t="shared" ca="1" si="370"/>
        <v>16219</v>
      </c>
      <c r="BM72" s="110">
        <f t="shared" ca="1" si="370"/>
        <v>13933</v>
      </c>
      <c r="BN72" s="108">
        <f t="shared" ca="1" si="371"/>
        <v>0.1640709107873394</v>
      </c>
      <c r="BO72" s="152" t="str">
        <f t="shared" si="372"/>
        <v>Elite</v>
      </c>
      <c r="BP72" s="249"/>
    </row>
    <row r="73" spans="1:68" hidden="1" x14ac:dyDescent="0.2">
      <c r="A73" s="6">
        <f>A$31</f>
        <v>30</v>
      </c>
      <c r="B73" s="3" t="str">
        <f t="shared" ref="B73:B74" si="374">B$31</f>
        <v>&gt;= 0</v>
      </c>
      <c r="D73" s="237"/>
      <c r="E73" s="79" t="str">
        <f>$E$31</f>
        <v>High Value</v>
      </c>
      <c r="F73" s="32">
        <f t="shared" ca="1" si="334"/>
        <v>841408</v>
      </c>
      <c r="G73" s="17">
        <f t="shared" ca="1" si="334"/>
        <v>748721</v>
      </c>
      <c r="H73" s="13">
        <f t="shared" ca="1" si="335"/>
        <v>0.12379377631988417</v>
      </c>
      <c r="I73" s="141"/>
      <c r="J73" s="32">
        <f t="shared" ca="1" si="336"/>
        <v>998004</v>
      </c>
      <c r="K73" s="17">
        <f t="shared" ca="1" si="336"/>
        <v>854264</v>
      </c>
      <c r="L73" s="13">
        <f t="shared" ca="1" si="337"/>
        <v>0.16826180197222404</v>
      </c>
      <c r="M73" s="141"/>
      <c r="N73" s="32">
        <f t="shared" ca="1" si="338"/>
        <v>998004</v>
      </c>
      <c r="O73" s="17">
        <f t="shared" ca="1" si="338"/>
        <v>854264</v>
      </c>
      <c r="P73" s="13">
        <f t="shared" ca="1" si="339"/>
        <v>0.16826180197222404</v>
      </c>
      <c r="Q73" s="141"/>
      <c r="R73" s="32">
        <f t="shared" ca="1" si="340"/>
        <v>177645</v>
      </c>
      <c r="S73" s="17">
        <f t="shared" ca="1" si="340"/>
        <v>146509</v>
      </c>
      <c r="T73" s="13">
        <f t="shared" ca="1" si="341"/>
        <v>0.21251936741087579</v>
      </c>
      <c r="U73" s="32">
        <f t="shared" ca="1" si="342"/>
        <v>225866</v>
      </c>
      <c r="V73" s="17">
        <f t="shared" ca="1" si="342"/>
        <v>190568</v>
      </c>
      <c r="W73" s="13">
        <f t="shared" ca="1" si="343"/>
        <v>0.18522522144326434</v>
      </c>
      <c r="X73" s="32">
        <f t="shared" ca="1" si="344"/>
        <v>201362</v>
      </c>
      <c r="Y73" s="17">
        <f t="shared" ca="1" si="344"/>
        <v>166370</v>
      </c>
      <c r="Z73" s="13">
        <f t="shared" ca="1" si="345"/>
        <v>0.21032638095810544</v>
      </c>
      <c r="AA73" s="32">
        <f t="shared" ca="1" si="346"/>
        <v>261020</v>
      </c>
      <c r="AB73" s="17">
        <f t="shared" ca="1" si="346"/>
        <v>226518</v>
      </c>
      <c r="AC73" s="13">
        <f t="shared" ca="1" si="347"/>
        <v>0.15231460634474964</v>
      </c>
      <c r="AD73" s="141"/>
      <c r="AE73" s="32">
        <f t="shared" ca="1" si="348"/>
        <v>40971</v>
      </c>
      <c r="AF73" s="17">
        <f t="shared" ca="1" si="348"/>
        <v>32974</v>
      </c>
      <c r="AG73" s="13">
        <f t="shared" ca="1" si="349"/>
        <v>0.24252441317401588</v>
      </c>
      <c r="AH73" s="32">
        <f t="shared" ca="1" si="350"/>
        <v>60497</v>
      </c>
      <c r="AI73" s="17">
        <f t="shared" ca="1" si="350"/>
        <v>53916</v>
      </c>
      <c r="AJ73" s="13">
        <f t="shared" ca="1" si="351"/>
        <v>0.12206024185770457</v>
      </c>
      <c r="AK73" s="32">
        <f t="shared" ca="1" si="352"/>
        <v>62180</v>
      </c>
      <c r="AL73" s="17">
        <f t="shared" ca="1" si="352"/>
        <v>52571</v>
      </c>
      <c r="AM73" s="13">
        <f t="shared" ca="1" si="353"/>
        <v>0.18278138136995681</v>
      </c>
      <c r="AN73" s="32">
        <f t="shared" ca="1" si="354"/>
        <v>66926</v>
      </c>
      <c r="AO73" s="17">
        <f t="shared" ca="1" si="354"/>
        <v>64324</v>
      </c>
      <c r="AP73" s="13">
        <f t="shared" ca="1" si="355"/>
        <v>4.0451464461165348E-2</v>
      </c>
      <c r="AQ73" s="32">
        <f t="shared" ca="1" si="356"/>
        <v>83291</v>
      </c>
      <c r="AR73" s="17">
        <f t="shared" ca="1" si="356"/>
        <v>61280</v>
      </c>
      <c r="AS73" s="13">
        <f t="shared" ca="1" si="357"/>
        <v>0.35918733681462139</v>
      </c>
      <c r="AT73" s="32">
        <f t="shared" ca="1" si="358"/>
        <v>55390</v>
      </c>
      <c r="AU73" s="17">
        <f t="shared" ca="1" si="358"/>
        <v>48279</v>
      </c>
      <c r="AV73" s="13">
        <f t="shared" ca="1" si="359"/>
        <v>0.14728971188301332</v>
      </c>
      <c r="AW73" s="32">
        <f t="shared" ca="1" si="360"/>
        <v>50267</v>
      </c>
      <c r="AX73" s="17">
        <f t="shared" ca="1" si="360"/>
        <v>42341</v>
      </c>
      <c r="AY73" s="13">
        <f t="shared" ca="1" si="361"/>
        <v>0.1871944451004936</v>
      </c>
      <c r="AZ73" s="32">
        <f t="shared" ca="1" si="362"/>
        <v>69952</v>
      </c>
      <c r="BA73" s="17">
        <f t="shared" ca="1" si="362"/>
        <v>60588</v>
      </c>
      <c r="BB73" s="13">
        <f t="shared" ca="1" si="363"/>
        <v>0.15455205651284082</v>
      </c>
      <c r="BC73" s="32">
        <f t="shared" ca="1" si="364"/>
        <v>63453</v>
      </c>
      <c r="BD73" s="17">
        <f t="shared" ca="1" si="364"/>
        <v>50710</v>
      </c>
      <c r="BE73" s="13">
        <f t="shared" ca="1" si="365"/>
        <v>0.25129165845000984</v>
      </c>
      <c r="BF73" s="32">
        <f t="shared" ca="1" si="366"/>
        <v>67056</v>
      </c>
      <c r="BG73" s="17">
        <f t="shared" ca="1" si="366"/>
        <v>60676</v>
      </c>
      <c r="BH73" s="13">
        <f t="shared" ca="1" si="367"/>
        <v>0.10514865844815083</v>
      </c>
      <c r="BI73" s="32">
        <f t="shared" ca="1" si="368"/>
        <v>109216</v>
      </c>
      <c r="BJ73" s="17">
        <f t="shared" ca="1" si="368"/>
        <v>93736</v>
      </c>
      <c r="BK73" s="13">
        <f t="shared" ca="1" si="369"/>
        <v>0.16514466160279936</v>
      </c>
      <c r="BL73" s="32">
        <f t="shared" ca="1" si="370"/>
        <v>56156</v>
      </c>
      <c r="BM73" s="17">
        <f t="shared" ca="1" si="370"/>
        <v>48897</v>
      </c>
      <c r="BN73" s="13">
        <f t="shared" ca="1" si="371"/>
        <v>0.14845491543448475</v>
      </c>
      <c r="BO73" s="159" t="str">
        <f t="shared" si="372"/>
        <v>High Value</v>
      </c>
      <c r="BP73" s="249"/>
    </row>
    <row r="74" spans="1:68" hidden="1" x14ac:dyDescent="0.2">
      <c r="A74" s="6">
        <f>A$32</f>
        <v>70</v>
      </c>
      <c r="B74" s="3" t="str">
        <f t="shared" si="374"/>
        <v>&gt;= 0</v>
      </c>
      <c r="D74" s="238"/>
      <c r="E74" s="79" t="str">
        <f>$E$32</f>
        <v>Opportunity</v>
      </c>
      <c r="F74" s="32">
        <f t="shared" ca="1" si="334"/>
        <v>795743</v>
      </c>
      <c r="G74" s="17">
        <f t="shared" ca="1" si="334"/>
        <v>697596</v>
      </c>
      <c r="H74" s="13">
        <f t="shared" ca="1" si="335"/>
        <v>0.14069318058016389</v>
      </c>
      <c r="I74" s="141"/>
      <c r="J74" s="32">
        <f t="shared" ca="1" si="336"/>
        <v>914913</v>
      </c>
      <c r="K74" s="17">
        <f t="shared" ca="1" si="336"/>
        <v>801019</v>
      </c>
      <c r="L74" s="13">
        <f t="shared" ca="1" si="337"/>
        <v>0.14218639008562844</v>
      </c>
      <c r="M74" s="141"/>
      <c r="N74" s="32">
        <f t="shared" ca="1" si="338"/>
        <v>914919</v>
      </c>
      <c r="O74" s="17">
        <f t="shared" ca="1" si="338"/>
        <v>801013</v>
      </c>
      <c r="P74" s="13">
        <f t="shared" ca="1" si="339"/>
        <v>0.14220243616520581</v>
      </c>
      <c r="Q74" s="141"/>
      <c r="R74" s="32">
        <f t="shared" ca="1" si="340"/>
        <v>212063</v>
      </c>
      <c r="S74" s="17">
        <f t="shared" ca="1" si="340"/>
        <v>182554</v>
      </c>
      <c r="T74" s="13">
        <f t="shared" ca="1" si="341"/>
        <v>0.1616453213843575</v>
      </c>
      <c r="U74" s="32">
        <f t="shared" ca="1" si="342"/>
        <v>257753</v>
      </c>
      <c r="V74" s="17">
        <f t="shared" ca="1" si="342"/>
        <v>221356</v>
      </c>
      <c r="W74" s="13">
        <f t="shared" ca="1" si="343"/>
        <v>0.16442743815392399</v>
      </c>
      <c r="X74" s="32">
        <f t="shared" ca="1" si="344"/>
        <v>235198</v>
      </c>
      <c r="Y74" s="17">
        <f t="shared" ca="1" si="344"/>
        <v>201341</v>
      </c>
      <c r="Z74" s="13">
        <f t="shared" ca="1" si="345"/>
        <v>0.1681575039361084</v>
      </c>
      <c r="AA74" s="32">
        <f t="shared" ca="1" si="346"/>
        <v>297425</v>
      </c>
      <c r="AB74" s="17">
        <f t="shared" ca="1" si="346"/>
        <v>261934</v>
      </c>
      <c r="AC74" s="13">
        <f t="shared" ca="1" si="347"/>
        <v>0.13549596463231195</v>
      </c>
      <c r="AD74" s="141"/>
      <c r="AE74" s="32">
        <f t="shared" ca="1" si="348"/>
        <v>57164</v>
      </c>
      <c r="AF74" s="17">
        <f t="shared" ca="1" si="348"/>
        <v>46544</v>
      </c>
      <c r="AG74" s="13">
        <f t="shared" ca="1" si="349"/>
        <v>0.22817119284977655</v>
      </c>
      <c r="AH74" s="32">
        <f t="shared" ca="1" si="350"/>
        <v>82933</v>
      </c>
      <c r="AI74" s="17">
        <f t="shared" ca="1" si="350"/>
        <v>74323</v>
      </c>
      <c r="AJ74" s="13">
        <f t="shared" ca="1" si="351"/>
        <v>0.11584570052339115</v>
      </c>
      <c r="AK74" s="32">
        <f t="shared" ca="1" si="352"/>
        <v>81702</v>
      </c>
      <c r="AL74" s="17">
        <f t="shared" ca="1" si="352"/>
        <v>72667</v>
      </c>
      <c r="AM74" s="13">
        <f t="shared" ca="1" si="353"/>
        <v>0.1243342920445319</v>
      </c>
      <c r="AN74" s="32">
        <f t="shared" ca="1" si="354"/>
        <v>86562</v>
      </c>
      <c r="AO74" s="17">
        <f t="shared" ca="1" si="354"/>
        <v>82904</v>
      </c>
      <c r="AP74" s="13">
        <f t="shared" ca="1" si="355"/>
        <v>4.4123323361960821E-2</v>
      </c>
      <c r="AQ74" s="32">
        <f t="shared" ca="1" si="356"/>
        <v>108328</v>
      </c>
      <c r="AR74" s="17">
        <f t="shared" ca="1" si="356"/>
        <v>84300</v>
      </c>
      <c r="AS74" s="13">
        <f t="shared" ca="1" si="357"/>
        <v>0.28502965599051006</v>
      </c>
      <c r="AT74" s="32">
        <f t="shared" ca="1" si="358"/>
        <v>74312</v>
      </c>
      <c r="AU74" s="17">
        <f t="shared" ca="1" si="358"/>
        <v>64360</v>
      </c>
      <c r="AV74" s="13">
        <f t="shared" ca="1" si="359"/>
        <v>0.15463020509633313</v>
      </c>
      <c r="AW74" s="32">
        <f t="shared" ca="1" si="360"/>
        <v>67657</v>
      </c>
      <c r="AX74" s="17">
        <f t="shared" ca="1" si="360"/>
        <v>57861</v>
      </c>
      <c r="AY74" s="13">
        <f t="shared" ca="1" si="361"/>
        <v>0.16930229342735176</v>
      </c>
      <c r="AZ74" s="32">
        <f t="shared" ca="1" si="362"/>
        <v>92354</v>
      </c>
      <c r="BA74" s="17">
        <f t="shared" ca="1" si="362"/>
        <v>82140</v>
      </c>
      <c r="BB74" s="13">
        <f t="shared" ca="1" si="363"/>
        <v>0.12434867299732165</v>
      </c>
      <c r="BC74" s="32">
        <f t="shared" ca="1" si="364"/>
        <v>85276</v>
      </c>
      <c r="BD74" s="17">
        <f t="shared" ca="1" si="364"/>
        <v>70269</v>
      </c>
      <c r="BE74" s="13">
        <f t="shared" ca="1" si="365"/>
        <v>0.21356501444449189</v>
      </c>
      <c r="BF74" s="32">
        <f t="shared" ca="1" si="366"/>
        <v>91291</v>
      </c>
      <c r="BG74" s="17">
        <f t="shared" ca="1" si="366"/>
        <v>82143</v>
      </c>
      <c r="BH74" s="13">
        <f t="shared" ca="1" si="367"/>
        <v>0.11136676284041246</v>
      </c>
      <c r="BI74" s="32">
        <f t="shared" ca="1" si="368"/>
        <v>143232</v>
      </c>
      <c r="BJ74" s="17">
        <f t="shared" ca="1" si="368"/>
        <v>125338</v>
      </c>
      <c r="BK74" s="13">
        <f t="shared" ca="1" si="369"/>
        <v>0.14276596084188356</v>
      </c>
      <c r="BL74" s="32">
        <f t="shared" ca="1" si="370"/>
        <v>76850</v>
      </c>
      <c r="BM74" s="17">
        <f t="shared" ca="1" si="370"/>
        <v>65710</v>
      </c>
      <c r="BN74" s="13">
        <f t="shared" ca="1" si="371"/>
        <v>0.16953279561710546</v>
      </c>
      <c r="BO74" s="159" t="str">
        <f t="shared" si="372"/>
        <v>Opportunity</v>
      </c>
      <c r="BP74" s="250"/>
    </row>
    <row r="75" spans="1:68" hidden="1" x14ac:dyDescent="0.2">
      <c r="A75" s="6">
        <f>A$33</f>
        <v>100</v>
      </c>
      <c r="B75" s="3" t="str">
        <f t="shared" ref="B75" si="375">B$33</f>
        <v>&gt;= 0</v>
      </c>
      <c r="D75" s="239"/>
      <c r="E75" s="78" t="str">
        <f>$E$33</f>
        <v>Marginal</v>
      </c>
      <c r="F75" s="125">
        <f t="shared" ca="1" si="334"/>
        <v>410788</v>
      </c>
      <c r="G75" s="99">
        <f t="shared" ca="1" si="334"/>
        <v>366870</v>
      </c>
      <c r="H75" s="100">
        <f t="shared" ca="1" si="335"/>
        <v>0.119709979011639</v>
      </c>
      <c r="I75" s="141"/>
      <c r="J75" s="125">
        <f t="shared" ca="1" si="336"/>
        <v>460627</v>
      </c>
      <c r="K75" s="99">
        <f t="shared" ca="1" si="336"/>
        <v>411961</v>
      </c>
      <c r="L75" s="100">
        <f t="shared" ca="1" si="337"/>
        <v>0.11813254167263405</v>
      </c>
      <c r="M75" s="141"/>
      <c r="N75" s="125">
        <f t="shared" ca="1" si="338"/>
        <v>460621</v>
      </c>
      <c r="O75" s="99">
        <f t="shared" ca="1" si="338"/>
        <v>411967</v>
      </c>
      <c r="P75" s="100">
        <f t="shared" ca="1" si="339"/>
        <v>0.11810169261130139</v>
      </c>
      <c r="Q75" s="141"/>
      <c r="R75" s="125">
        <f t="shared" ca="1" si="340"/>
        <v>139965</v>
      </c>
      <c r="S75" s="99">
        <f t="shared" ca="1" si="340"/>
        <v>124274</v>
      </c>
      <c r="T75" s="100">
        <f t="shared" ca="1" si="341"/>
        <v>0.126261325780131</v>
      </c>
      <c r="U75" s="125">
        <f t="shared" ca="1" si="342"/>
        <v>164527</v>
      </c>
      <c r="V75" s="99">
        <f t="shared" ca="1" si="342"/>
        <v>146535</v>
      </c>
      <c r="W75" s="100">
        <f t="shared" ca="1" si="343"/>
        <v>0.12278295287815198</v>
      </c>
      <c r="X75" s="125">
        <f t="shared" ca="1" si="344"/>
        <v>154315</v>
      </c>
      <c r="Y75" s="99">
        <f t="shared" ca="1" si="344"/>
        <v>134856</v>
      </c>
      <c r="Z75" s="100">
        <f t="shared" ca="1" si="345"/>
        <v>0.14429465503944949</v>
      </c>
      <c r="AA75" s="125">
        <f t="shared" ca="1" si="346"/>
        <v>197046</v>
      </c>
      <c r="AB75" s="99">
        <f t="shared" ca="1" si="346"/>
        <v>172691</v>
      </c>
      <c r="AC75" s="100">
        <f t="shared" ca="1" si="347"/>
        <v>0.14103224835110109</v>
      </c>
      <c r="AD75" s="141"/>
      <c r="AE75" s="125">
        <f t="shared" ca="1" si="348"/>
        <v>40163</v>
      </c>
      <c r="AF75" s="99">
        <f t="shared" ca="1" si="348"/>
        <v>34993</v>
      </c>
      <c r="AG75" s="100">
        <f t="shared" ca="1" si="349"/>
        <v>0.14774383448118195</v>
      </c>
      <c r="AH75" s="125">
        <f t="shared" ca="1" si="350"/>
        <v>60867</v>
      </c>
      <c r="AI75" s="99">
        <f t="shared" ca="1" si="350"/>
        <v>55001</v>
      </c>
      <c r="AJ75" s="100">
        <f t="shared" ca="1" si="351"/>
        <v>0.1066526063162488</v>
      </c>
      <c r="AK75" s="125">
        <f t="shared" ca="1" si="352"/>
        <v>58455</v>
      </c>
      <c r="AL75" s="99">
        <f t="shared" ca="1" si="352"/>
        <v>51813</v>
      </c>
      <c r="AM75" s="100">
        <f t="shared" ca="1" si="353"/>
        <v>0.12819176654507555</v>
      </c>
      <c r="AN75" s="125">
        <f t="shared" ca="1" si="354"/>
        <v>61794</v>
      </c>
      <c r="AO75" s="99">
        <f t="shared" ca="1" si="354"/>
        <v>61601</v>
      </c>
      <c r="AP75" s="100">
        <f t="shared" ca="1" si="355"/>
        <v>3.1330660216554924E-3</v>
      </c>
      <c r="AQ75" s="125">
        <f t="shared" ca="1" si="356"/>
        <v>74805</v>
      </c>
      <c r="AR75" s="99">
        <f t="shared" ca="1" si="356"/>
        <v>60709</v>
      </c>
      <c r="AS75" s="100">
        <f t="shared" ca="1" si="357"/>
        <v>0.23218962592037423</v>
      </c>
      <c r="AT75" s="125">
        <f t="shared" ca="1" si="358"/>
        <v>51795</v>
      </c>
      <c r="AU75" s="99">
        <f t="shared" ca="1" si="358"/>
        <v>46551</v>
      </c>
      <c r="AV75" s="100">
        <f t="shared" ca="1" si="359"/>
        <v>0.11265064123219695</v>
      </c>
      <c r="AW75" s="125">
        <f t="shared" ca="1" si="360"/>
        <v>49991</v>
      </c>
      <c r="AX75" s="99">
        <f t="shared" ca="1" si="360"/>
        <v>42214</v>
      </c>
      <c r="AY75" s="100">
        <f t="shared" ca="1" si="361"/>
        <v>0.18422798123845169</v>
      </c>
      <c r="AZ75" s="125">
        <f t="shared" ca="1" si="362"/>
        <v>67533</v>
      </c>
      <c r="BA75" s="99">
        <f t="shared" ca="1" si="362"/>
        <v>60890</v>
      </c>
      <c r="BB75" s="100">
        <f t="shared" ca="1" si="363"/>
        <v>0.10909837411726063</v>
      </c>
      <c r="BC75" s="125">
        <f t="shared" ca="1" si="364"/>
        <v>61434</v>
      </c>
      <c r="BD75" s="99">
        <f t="shared" ca="1" si="364"/>
        <v>51737</v>
      </c>
      <c r="BE75" s="100">
        <f t="shared" ca="1" si="365"/>
        <v>0.1874287260567872</v>
      </c>
      <c r="BF75" s="125">
        <f t="shared" ca="1" si="366"/>
        <v>67186</v>
      </c>
      <c r="BG75" s="99">
        <f t="shared" ca="1" si="366"/>
        <v>59767</v>
      </c>
      <c r="BH75" s="100">
        <f t="shared" ca="1" si="367"/>
        <v>0.12413204611240317</v>
      </c>
      <c r="BI75" s="125">
        <f t="shared" ca="1" si="368"/>
        <v>105114</v>
      </c>
      <c r="BJ75" s="99">
        <f t="shared" ca="1" si="368"/>
        <v>90108</v>
      </c>
      <c r="BK75" s="100">
        <f t="shared" ca="1" si="369"/>
        <v>0.16653349314156346</v>
      </c>
      <c r="BL75" s="125">
        <f t="shared" ca="1" si="370"/>
        <v>55149</v>
      </c>
      <c r="BM75" s="99">
        <f t="shared" ca="1" si="370"/>
        <v>48511</v>
      </c>
      <c r="BN75" s="100">
        <f t="shared" ca="1" si="371"/>
        <v>0.13683494465172846</v>
      </c>
      <c r="BO75" s="156" t="str">
        <f t="shared" si="372"/>
        <v>Marginal</v>
      </c>
      <c r="BP75" s="251"/>
    </row>
    <row r="76" spans="1:68" ht="3.75" hidden="1" customHeight="1" x14ac:dyDescent="0.2">
      <c r="A76" s="6"/>
      <c r="D76" s="144"/>
      <c r="E76" s="144"/>
      <c r="F76" s="144"/>
      <c r="G76" s="144"/>
      <c r="H76" s="160"/>
      <c r="I76" s="138"/>
      <c r="J76" s="144"/>
      <c r="K76" s="144"/>
      <c r="L76" s="160"/>
      <c r="M76" s="138"/>
      <c r="N76" s="144"/>
      <c r="O76" s="144"/>
      <c r="P76" s="160"/>
      <c r="Q76" s="138"/>
      <c r="R76" s="144"/>
      <c r="S76" s="144"/>
      <c r="T76" s="160"/>
      <c r="U76" s="144"/>
      <c r="V76" s="144"/>
      <c r="W76" s="160"/>
      <c r="X76" s="144"/>
      <c r="Y76" s="144"/>
      <c r="Z76" s="160"/>
      <c r="AA76" s="144"/>
      <c r="AB76" s="144"/>
      <c r="AC76" s="160"/>
      <c r="AD76" s="138"/>
      <c r="AE76" s="144"/>
      <c r="AF76" s="144"/>
      <c r="AG76" s="160"/>
      <c r="AH76" s="144"/>
      <c r="AI76" s="144"/>
      <c r="AJ76" s="160"/>
      <c r="AK76" s="144"/>
      <c r="AL76" s="144"/>
      <c r="AM76" s="160"/>
      <c r="AN76" s="144"/>
      <c r="AO76" s="144"/>
      <c r="AP76" s="160"/>
      <c r="AQ76" s="144"/>
      <c r="AR76" s="144"/>
      <c r="AS76" s="160"/>
      <c r="AT76" s="144"/>
      <c r="AU76" s="144"/>
      <c r="AV76" s="160"/>
      <c r="AW76" s="144"/>
      <c r="AX76" s="144"/>
      <c r="AY76" s="160"/>
      <c r="AZ76" s="144"/>
      <c r="BA76" s="144"/>
      <c r="BB76" s="160"/>
      <c r="BC76" s="144"/>
      <c r="BD76" s="144"/>
      <c r="BE76" s="160"/>
      <c r="BF76" s="144"/>
      <c r="BG76" s="144"/>
      <c r="BH76" s="160"/>
      <c r="BI76" s="144"/>
      <c r="BJ76" s="144"/>
      <c r="BK76" s="160"/>
      <c r="BL76" s="144"/>
      <c r="BM76" s="144"/>
      <c r="BN76" s="160"/>
      <c r="BO76" s="144"/>
      <c r="BP76" s="144"/>
    </row>
    <row r="77" spans="1:68" ht="15" hidden="1" thickBot="1" x14ac:dyDescent="0.25">
      <c r="A77" s="6" t="str">
        <f>A$29</f>
        <v>&gt;= 1</v>
      </c>
      <c r="B77" s="3" t="str">
        <f t="shared" ref="B77" si="376">B$29</f>
        <v>&gt;= 0</v>
      </c>
      <c r="D77" s="236" t="s">
        <v>161</v>
      </c>
      <c r="E77" s="135" t="str">
        <f>$E$29</f>
        <v>Total Active</v>
      </c>
      <c r="F77" s="119">
        <f t="shared" ref="F77:G81" ca="1" si="377">SUMIFS(GROSS_AMT_T, CHANNEL_COUNT, $A$2, IS_JJCC, $B$2, CUST_GROUP, $A77, RECENCY_GROUP, $B77, TIMEFRAME, F$1)</f>
        <v>356326786.10999995</v>
      </c>
      <c r="G77" s="118">
        <f t="shared" ca="1" si="377"/>
        <v>300519924.11000007</v>
      </c>
      <c r="H77" s="115">
        <f t="shared" ref="H77:H81" ca="1" si="378">IF(F$9 = 0, 0, IFERROR((F77 - G77) / G77, 0))</f>
        <v>0.1857010385094226</v>
      </c>
      <c r="I77" s="141"/>
      <c r="J77" s="119">
        <f t="shared" ref="J77:K81" ca="1" si="379">SUMIFS(GROSS_AMT_T, CHANNEL_COUNT, $A$2, IS_JJCC, $B$2, CUST_GROUP, $A77, RECENCY_GROUP, $B77, TIMEFRAME, J$1)</f>
        <v>436134166.29000014</v>
      </c>
      <c r="K77" s="118">
        <f t="shared" ca="1" si="379"/>
        <v>361491943.03000009</v>
      </c>
      <c r="L77" s="115">
        <f t="shared" ref="L77:L81" ca="1" si="380">IF(J$9 = 0, 0, IFERROR((J77 - K77) / K77, 0))</f>
        <v>0.20648378117186839</v>
      </c>
      <c r="M77" s="141"/>
      <c r="N77" s="119">
        <f t="shared" ref="N77:O81" ca="1" si="381">SUMIFS(GROSS_AMT_T, CHANNEL_COUNT, $A$2, IS_JJCC, $B$2, CUST_GROUP, $A77, RECENCY_GROUP, $B77, TIMEFRAME, N$1)</f>
        <v>436134166.2900002</v>
      </c>
      <c r="O77" s="118">
        <f t="shared" ca="1" si="381"/>
        <v>361491943.03000009</v>
      </c>
      <c r="P77" s="115">
        <f t="shared" ref="P77:P81" ca="1" si="382">IF(N$9 = 0, 0, IFERROR((N77 - O77) / O77, 0))</f>
        <v>0.20648378117186855</v>
      </c>
      <c r="Q77" s="141"/>
      <c r="R77" s="119">
        <f t="shared" ref="R77:S81" ca="1" si="383">SUMIFS(GROSS_AMT_T, CHANNEL_COUNT, $A$2, IS_JJCC, $B$2, CUST_GROUP, $A77, RECENCY_GROUP, $B77, TIMEFRAME, R$1)</f>
        <v>97753488.939999998</v>
      </c>
      <c r="S77" s="118">
        <f t="shared" ca="1" si="383"/>
        <v>76759366.929999977</v>
      </c>
      <c r="T77" s="115">
        <f t="shared" ref="T77:T81" ca="1" si="384">IF(R$9 = 0, 0, IFERROR((R77 - S77) / S77, 0))</f>
        <v>0.27350566907548135</v>
      </c>
      <c r="U77" s="119">
        <f t="shared" ref="U77:V81" ca="1" si="385">SUMIFS(GROSS_AMT_T, CHANNEL_COUNT, $A$2, IS_JJCC, $B$2, CUST_GROUP, $A77, RECENCY_GROUP, $B77, TIMEFRAME, U$1)</f>
        <v>111762358.39999999</v>
      </c>
      <c r="V77" s="118">
        <f t="shared" ca="1" si="385"/>
        <v>89994235.49999997</v>
      </c>
      <c r="W77" s="115">
        <f t="shared" ref="W77:W81" ca="1" si="386">IF(U$9 = 0, 0, IFERROR((U77 - V77) / V77, 0))</f>
        <v>0.24188352486198994</v>
      </c>
      <c r="X77" s="119">
        <f t="shared" ref="X77:Y81" ca="1" si="387">SUMIFS(GROSS_AMT_T, CHANNEL_COUNT, $A$2, IS_JJCC, $B$2, CUST_GROUP, $A77, RECENCY_GROUP, $B77, TIMEFRAME, X$1)</f>
        <v>107578713.79999998</v>
      </c>
      <c r="Y77" s="118">
        <f t="shared" ca="1" si="387"/>
        <v>88365824.129999965</v>
      </c>
      <c r="Z77" s="115">
        <f t="shared" ref="Z77:Z81" ca="1" si="388">IF(X$9 = 0, 0, IFERROR((X77 - Y77) / Y77, 0))</f>
        <v>0.21742443822777963</v>
      </c>
      <c r="AA77" s="119">
        <f t="shared" ref="AA77:AB81" ca="1" si="389">SUMIFS(GROSS_AMT_T, CHANNEL_COUNT, $A$2, IS_JJCC, $B$2, CUST_GROUP, $A77, RECENCY_GROUP, $B77, TIMEFRAME, AA$1)</f>
        <v>129463213.37999998</v>
      </c>
      <c r="AB77" s="118">
        <f t="shared" ca="1" si="389"/>
        <v>110791919.43000001</v>
      </c>
      <c r="AC77" s="115">
        <f t="shared" ref="AC77:AC81" ca="1" si="390">IF(AA$9 = 0, 0, IFERROR((AA77 - AB77) / AB77, 0))</f>
        <v>0.16852577377537697</v>
      </c>
      <c r="AD77" s="141"/>
      <c r="AE77" s="119">
        <f t="shared" ref="AE77:AF81" ca="1" si="391">SUMIFS(GROSS_AMT_T, CHANNEL_COUNT, $A$2, IS_JJCC, $B$2, CUST_GROUP, $A77, RECENCY_GROUP, $B77, TIMEFRAME, AE$1)</f>
        <v>22390074.24000001</v>
      </c>
      <c r="AF77" s="118">
        <f t="shared" ca="1" si="391"/>
        <v>17147136.779999997</v>
      </c>
      <c r="AG77" s="115">
        <f t="shared" ref="AG77:AG81" ca="1" si="392">IF(AE$9 = 0, 0, IFERROR((AE77 - AF77) / AF77, 0))</f>
        <v>0.30576168647090085</v>
      </c>
      <c r="AH77" s="119">
        <f t="shared" ref="AH77:AI81" ca="1" si="393">SUMIFS(GROSS_AMT_T, CHANNEL_COUNT, $A$2, IS_JJCC, $B$2, CUST_GROUP, $A77, RECENCY_GROUP, $B77, TIMEFRAME, AH$1)</f>
        <v>37495389.850000001</v>
      </c>
      <c r="AI77" s="118">
        <f t="shared" ca="1" si="393"/>
        <v>31254474.770000003</v>
      </c>
      <c r="AJ77" s="115">
        <f t="shared" ref="AJ77:AJ81" ca="1" si="394">IF(AH$9 = 0, 0, IFERROR((AH77 - AI77) / AI77, 0))</f>
        <v>0.19968068975487691</v>
      </c>
      <c r="AK77" s="119">
        <f t="shared" ref="AK77:AL81" ca="1" si="395">SUMIFS(GROSS_AMT_T, CHANNEL_COUNT, $A$2, IS_JJCC, $B$2, CUST_GROUP, $A77, RECENCY_GROUP, $B77, TIMEFRAME, AK$1)</f>
        <v>37624836.590000011</v>
      </c>
      <c r="AL77" s="118">
        <f t="shared" ca="1" si="395"/>
        <v>29935655.470000006</v>
      </c>
      <c r="AM77" s="115">
        <f t="shared" ref="AM77:AM81" ca="1" si="396">IF(AK$9 = 0, 0, IFERROR((AK77 - AL77) / AL77, 0))</f>
        <v>0.25685694865461395</v>
      </c>
      <c r="AN77" s="119">
        <f t="shared" ref="AN77:AO81" ca="1" si="397">SUMIFS(GROSS_AMT_T, CHANNEL_COUNT, $A$2, IS_JJCC, $B$2, CUST_GROUP, $A77, RECENCY_GROUP, $B77, TIMEFRAME, AN$1)</f>
        <v>38908543.410000004</v>
      </c>
      <c r="AO77" s="118">
        <f t="shared" ca="1" si="397"/>
        <v>35616744.580000006</v>
      </c>
      <c r="AP77" s="115">
        <f t="shared" ref="AP77:AP81" ca="1" si="398">IF(AN$9 = 0, 0, IFERROR((AN77 - AO77) / AO77, 0))</f>
        <v>9.2422787899836684E-2</v>
      </c>
      <c r="AQ77" s="119">
        <f t="shared" ref="AQ77:AR81" ca="1" si="399">SUMIFS(GROSS_AMT_T, CHANNEL_COUNT, $A$2, IS_JJCC, $B$2, CUST_GROUP, $A77, RECENCY_GROUP, $B77, TIMEFRAME, AQ$1)</f>
        <v>45457825.320000015</v>
      </c>
      <c r="AR77" s="118">
        <f t="shared" ca="1" si="399"/>
        <v>32572213.080000017</v>
      </c>
      <c r="AS77" s="115">
        <f t="shared" ref="AS77:AS81" ca="1" si="400">IF(AQ$9 = 0, 0, IFERROR((AQ77 - AR77) / AR77, 0))</f>
        <v>0.39560137373385967</v>
      </c>
      <c r="AT77" s="119">
        <f t="shared" ref="AT77:AU81" ca="1" si="401">SUMIFS(GROSS_AMT_T, CHANNEL_COUNT, $A$2, IS_JJCC, $B$2, CUST_GROUP, $A77, RECENCY_GROUP, $B77, TIMEFRAME, AT$1)</f>
        <v>26768129.800000004</v>
      </c>
      <c r="AU77" s="118">
        <f t="shared" ca="1" si="401"/>
        <v>21917014.770000003</v>
      </c>
      <c r="AV77" s="115">
        <f t="shared" ref="AV77:AV81" ca="1" si="402">IF(AT$9 = 0, 0, IFERROR((AT77 - AU77) / AU77, 0))</f>
        <v>0.22134013600429767</v>
      </c>
      <c r="AW77" s="119">
        <f t="shared" ref="AW77:AX81" ca="1" si="403">SUMIFS(GROSS_AMT_T, CHANNEL_COUNT, $A$2, IS_JJCC, $B$2, CUST_GROUP, $A77, RECENCY_GROUP, $B77, TIMEFRAME, AW$1)</f>
        <v>26837124.659999993</v>
      </c>
      <c r="AX77" s="118">
        <f t="shared" ca="1" si="403"/>
        <v>22172419.869999994</v>
      </c>
      <c r="AY77" s="115">
        <f t="shared" ref="AY77:AY81" ca="1" si="404">IF(AW$9 = 0, 0, IFERROR((AW77 - AX77) / AX77, 0))</f>
        <v>0.21038320658501947</v>
      </c>
      <c r="AZ77" s="119">
        <f t="shared" ref="AZ77:BA81" ca="1" si="405">SUMIFS(GROSS_AMT_T, CHANNEL_COUNT, $A$2, IS_JJCC, $B$2, CUST_GROUP, $A77, RECENCY_GROUP, $B77, TIMEFRAME, AZ$1)</f>
        <v>42371283.329999983</v>
      </c>
      <c r="BA77" s="118">
        <f t="shared" ca="1" si="405"/>
        <v>36540824.449999996</v>
      </c>
      <c r="BB77" s="115">
        <f t="shared" ref="BB77:BB81" ca="1" si="406">IF(AZ$9 = 0, 0, IFERROR((AZ77 - BA77) / BA77, 0))</f>
        <v>0.1595601349383344</v>
      </c>
      <c r="BC77" s="119">
        <f t="shared" ref="BC77:BD81" ca="1" si="407">SUMIFS(GROSS_AMT_T, CHANNEL_COUNT, $A$2, IS_JJCC, $B$2, CUST_GROUP, $A77, RECENCY_GROUP, $B77, TIMEFRAME, BC$1)</f>
        <v>37991630.059999987</v>
      </c>
      <c r="BD77" s="118">
        <f t="shared" ca="1" si="407"/>
        <v>30038985.390000004</v>
      </c>
      <c r="BE77" s="115">
        <f t="shared" ref="BE77:BE81" ca="1" si="408">IF(BC$9 = 0, 0, IFERROR((BC77 - BD77) / BD77, 0))</f>
        <v>0.26474411724463315</v>
      </c>
      <c r="BF77" s="119">
        <f t="shared" ref="BF77:BG81" ca="1" si="409">SUMIFS(GROSS_AMT_T, CHANNEL_COUNT, $A$2, IS_JJCC, $B$2, CUST_GROUP, $A77, RECENCY_GROUP, $B77, TIMEFRAME, BF$1)</f>
        <v>40366971.019999996</v>
      </c>
      <c r="BG77" s="118">
        <f t="shared" ca="1" si="409"/>
        <v>36410621.74000001</v>
      </c>
      <c r="BH77" s="115">
        <f t="shared" ref="BH77:BH81" ca="1" si="410">IF(BF$9 = 0, 0, IFERROR((BF77 - BG77) / BG77, 0))</f>
        <v>0.10865920687241704</v>
      </c>
      <c r="BI77" s="119">
        <f t="shared" ref="BI77:BJ81" ca="1" si="411">SUMIFS(GROSS_AMT_T, CHANNEL_COUNT, $A$2, IS_JJCC, $B$2, CUST_GROUP, $A77, RECENCY_GROUP, $B77, TIMEFRAME, BI$1)</f>
        <v>58908947.850000001</v>
      </c>
      <c r="BJ77" s="118">
        <f t="shared" ca="1" si="411"/>
        <v>47393540.999999985</v>
      </c>
      <c r="BK77" s="115">
        <f t="shared" ref="BK77:BK81" ca="1" si="412">IF(BI$9 = 0, 0, IFERROR((BI77 - BJ77) / BJ77, 0))</f>
        <v>0.2429741818616174</v>
      </c>
      <c r="BL77" s="119">
        <f t="shared" ref="BL77:BM81" ca="1" si="413">SUMIFS(GROSS_AMT_T, CHANNEL_COUNT, $A$2, IS_JJCC, $B$2, CUST_GROUP, $A77, RECENCY_GROUP, $B77, TIMEFRAME, BL$1)</f>
        <v>29554176.170000013</v>
      </c>
      <c r="BM77" s="118">
        <f t="shared" ca="1" si="413"/>
        <v>25889031.570000004</v>
      </c>
      <c r="BN77" s="115">
        <f t="shared" ref="BN77:BN81" ca="1" si="414">IF(BL$9 = 0, 0, IFERROR((BL77 - BM77) / BM77, 0))</f>
        <v>0.14157132877257364</v>
      </c>
      <c r="BO77" s="158" t="str">
        <f t="shared" ref="BO77:BO85" si="415">E77</f>
        <v>Total Active</v>
      </c>
      <c r="BP77" s="248" t="str">
        <f>$D77</f>
        <v>GROSS $</v>
      </c>
    </row>
    <row r="78" spans="1:68" ht="15" hidden="1" thickTop="1" x14ac:dyDescent="0.2">
      <c r="A78" s="6">
        <f>A$30</f>
        <v>5</v>
      </c>
      <c r="B78" s="3" t="str">
        <f t="shared" ref="B78" si="416">B$30</f>
        <v>&gt;= 0</v>
      </c>
      <c r="D78" s="237"/>
      <c r="E78" s="136" t="str">
        <f>$E$30</f>
        <v>Elite</v>
      </c>
      <c r="F78" s="120">
        <f t="shared" ca="1" si="377"/>
        <v>65610849.699999996</v>
      </c>
      <c r="G78" s="111">
        <f t="shared" ca="1" si="377"/>
        <v>56674057.300000004</v>
      </c>
      <c r="H78" s="108">
        <f t="shared" ca="1" si="378"/>
        <v>0.15768753510435524</v>
      </c>
      <c r="I78" s="141"/>
      <c r="J78" s="120">
        <f t="shared" ca="1" si="379"/>
        <v>84295168.890000015</v>
      </c>
      <c r="K78" s="111">
        <f t="shared" ca="1" si="379"/>
        <v>67894339.139999986</v>
      </c>
      <c r="L78" s="108">
        <f t="shared" ca="1" si="380"/>
        <v>0.24156402371309735</v>
      </c>
      <c r="M78" s="141"/>
      <c r="N78" s="120">
        <f t="shared" ca="1" si="381"/>
        <v>84295168.890000015</v>
      </c>
      <c r="O78" s="111">
        <f t="shared" ca="1" si="381"/>
        <v>67894339.139999986</v>
      </c>
      <c r="P78" s="108">
        <f t="shared" ca="1" si="382"/>
        <v>0.24156402371309735</v>
      </c>
      <c r="Q78" s="141"/>
      <c r="R78" s="120">
        <f t="shared" ca="1" si="383"/>
        <v>16668822.220000001</v>
      </c>
      <c r="S78" s="111">
        <f t="shared" ca="1" si="383"/>
        <v>12942324.399999999</v>
      </c>
      <c r="T78" s="108">
        <f t="shared" ca="1" si="384"/>
        <v>0.28793110919086551</v>
      </c>
      <c r="U78" s="120">
        <f t="shared" ca="1" si="385"/>
        <v>19646838.219999999</v>
      </c>
      <c r="V78" s="111">
        <f t="shared" ca="1" si="385"/>
        <v>15459185.729999999</v>
      </c>
      <c r="W78" s="108">
        <f t="shared" ca="1" si="386"/>
        <v>0.27088441546267655</v>
      </c>
      <c r="X78" s="120">
        <f t="shared" ca="1" si="387"/>
        <v>18605385.609999999</v>
      </c>
      <c r="Y78" s="111">
        <f t="shared" ca="1" si="387"/>
        <v>14528588.349999998</v>
      </c>
      <c r="Z78" s="108">
        <f t="shared" ca="1" si="388"/>
        <v>0.28060518763338782</v>
      </c>
      <c r="AA78" s="120">
        <f t="shared" ca="1" si="389"/>
        <v>21980738.389999993</v>
      </c>
      <c r="AB78" s="111">
        <f t="shared" ca="1" si="389"/>
        <v>18602826.519999996</v>
      </c>
      <c r="AC78" s="108">
        <f t="shared" ca="1" si="390"/>
        <v>0.18158057144533313</v>
      </c>
      <c r="AD78" s="141"/>
      <c r="AE78" s="120">
        <f t="shared" ca="1" si="391"/>
        <v>3708056.5300000003</v>
      </c>
      <c r="AF78" s="111">
        <f t="shared" ca="1" si="391"/>
        <v>2802969.1599999997</v>
      </c>
      <c r="AG78" s="108">
        <f t="shared" ca="1" si="392"/>
        <v>0.32290307824863856</v>
      </c>
      <c r="AH78" s="120">
        <f t="shared" ca="1" si="393"/>
        <v>5787630.9699999997</v>
      </c>
      <c r="AI78" s="111">
        <f t="shared" ca="1" si="393"/>
        <v>4616790.6100000003</v>
      </c>
      <c r="AJ78" s="108">
        <f t="shared" ca="1" si="394"/>
        <v>0.25360482181365362</v>
      </c>
      <c r="AK78" s="120">
        <f t="shared" ca="1" si="395"/>
        <v>6223350.7000000002</v>
      </c>
      <c r="AL78" s="111">
        <f t="shared" ca="1" si="395"/>
        <v>4958294.0299999993</v>
      </c>
      <c r="AM78" s="108">
        <f t="shared" ca="1" si="396"/>
        <v>0.25513950208394581</v>
      </c>
      <c r="AN78" s="120">
        <f t="shared" ca="1" si="397"/>
        <v>6396956.9299999997</v>
      </c>
      <c r="AO78" s="111">
        <f t="shared" ca="1" si="397"/>
        <v>5799488.1199999982</v>
      </c>
      <c r="AP78" s="108">
        <f t="shared" ca="1" si="398"/>
        <v>0.10302095592533116</v>
      </c>
      <c r="AQ78" s="120">
        <f t="shared" ca="1" si="399"/>
        <v>7677875.9800000004</v>
      </c>
      <c r="AR78" s="111">
        <f t="shared" ca="1" si="399"/>
        <v>5436053.129999999</v>
      </c>
      <c r="AS78" s="108">
        <f t="shared" ca="1" si="400"/>
        <v>0.41239899544543301</v>
      </c>
      <c r="AT78" s="120">
        <f t="shared" ca="1" si="401"/>
        <v>4569229.8899999997</v>
      </c>
      <c r="AU78" s="111">
        <f t="shared" ca="1" si="401"/>
        <v>3706350.06</v>
      </c>
      <c r="AV78" s="108">
        <f t="shared" ca="1" si="402"/>
        <v>0.23281120672125599</v>
      </c>
      <c r="AW78" s="120">
        <f t="shared" ca="1" si="403"/>
        <v>4437852.7399999993</v>
      </c>
      <c r="AX78" s="111">
        <f t="shared" ca="1" si="403"/>
        <v>3646398.6500000004</v>
      </c>
      <c r="AY78" s="108">
        <f t="shared" ca="1" si="404"/>
        <v>0.21705089486032988</v>
      </c>
      <c r="AZ78" s="120">
        <f t="shared" ca="1" si="405"/>
        <v>6750527.8599999994</v>
      </c>
      <c r="BA78" s="111">
        <f t="shared" ca="1" si="405"/>
        <v>5643368.5199999996</v>
      </c>
      <c r="BB78" s="108">
        <f t="shared" ca="1" si="406"/>
        <v>0.1961876733862491</v>
      </c>
      <c r="BC78" s="120">
        <f t="shared" ca="1" si="407"/>
        <v>6085837.2300000004</v>
      </c>
      <c r="BD78" s="111">
        <f t="shared" ca="1" si="407"/>
        <v>4620864.5699999994</v>
      </c>
      <c r="BE78" s="108">
        <f t="shared" ca="1" si="408"/>
        <v>0.31703432070072579</v>
      </c>
      <c r="BF78" s="120">
        <f t="shared" ca="1" si="409"/>
        <v>6605764.3199999984</v>
      </c>
      <c r="BG78" s="111">
        <f t="shared" ca="1" si="409"/>
        <v>5817742.0899999999</v>
      </c>
      <c r="BH78" s="108">
        <f t="shared" ca="1" si="410"/>
        <v>0.1354515579771943</v>
      </c>
      <c r="BI78" s="120">
        <f t="shared" ca="1" si="411"/>
        <v>9550455.2299999986</v>
      </c>
      <c r="BJ78" s="111">
        <f t="shared" ca="1" si="411"/>
        <v>7306226.6200000001</v>
      </c>
      <c r="BK78" s="108">
        <f t="shared" ca="1" si="412"/>
        <v>0.30716657540523956</v>
      </c>
      <c r="BL78" s="120">
        <f t="shared" ca="1" si="413"/>
        <v>4724655.04</v>
      </c>
      <c r="BM78" s="111">
        <f t="shared" ca="1" si="413"/>
        <v>4109626.81</v>
      </c>
      <c r="BN78" s="108">
        <f t="shared" ca="1" si="414"/>
        <v>0.14965549390116034</v>
      </c>
      <c r="BO78" s="152" t="str">
        <f t="shared" si="415"/>
        <v>Elite</v>
      </c>
      <c r="BP78" s="249"/>
    </row>
    <row r="79" spans="1:68" hidden="1" x14ac:dyDescent="0.2">
      <c r="A79" s="6">
        <f>A$31</f>
        <v>30</v>
      </c>
      <c r="B79" s="3" t="str">
        <f t="shared" ref="B79:B80" si="417">B$31</f>
        <v>&gt;= 0</v>
      </c>
      <c r="D79" s="237"/>
      <c r="E79" s="79" t="str">
        <f>$E$31</f>
        <v>High Value</v>
      </c>
      <c r="F79" s="29">
        <f t="shared" ca="1" si="377"/>
        <v>149989585.25</v>
      </c>
      <c r="G79" s="12">
        <f t="shared" ca="1" si="377"/>
        <v>127355320.30999999</v>
      </c>
      <c r="H79" s="13">
        <f t="shared" ca="1" si="378"/>
        <v>0.17772531909075465</v>
      </c>
      <c r="I79" s="141"/>
      <c r="J79" s="29">
        <f t="shared" ca="1" si="379"/>
        <v>183451155.16999999</v>
      </c>
      <c r="K79" s="12">
        <f t="shared" ca="1" si="379"/>
        <v>152120928.51999998</v>
      </c>
      <c r="L79" s="13">
        <f t="shared" ca="1" si="380"/>
        <v>0.20595605716330406</v>
      </c>
      <c r="M79" s="141"/>
      <c r="N79" s="29">
        <f t="shared" ca="1" si="381"/>
        <v>183451155.16999999</v>
      </c>
      <c r="O79" s="12">
        <f t="shared" ca="1" si="381"/>
        <v>152120928.51999998</v>
      </c>
      <c r="P79" s="13">
        <f t="shared" ca="1" si="382"/>
        <v>0.20595605716330406</v>
      </c>
      <c r="Q79" s="141"/>
      <c r="R79" s="29">
        <f t="shared" ca="1" si="383"/>
        <v>38136355.779999994</v>
      </c>
      <c r="S79" s="12">
        <f t="shared" ca="1" si="383"/>
        <v>29934216.980000004</v>
      </c>
      <c r="T79" s="13">
        <f t="shared" ca="1" si="384"/>
        <v>0.27400545688167149</v>
      </c>
      <c r="U79" s="29">
        <f t="shared" ca="1" si="385"/>
        <v>44111087.93</v>
      </c>
      <c r="V79" s="12">
        <f t="shared" ca="1" si="385"/>
        <v>35793212.280000001</v>
      </c>
      <c r="W79" s="13">
        <f t="shared" ca="1" si="386"/>
        <v>0.2323869560779192</v>
      </c>
      <c r="X79" s="29">
        <f t="shared" ca="1" si="387"/>
        <v>42008107.359999999</v>
      </c>
      <c r="Y79" s="12">
        <f t="shared" ca="1" si="387"/>
        <v>34688649.410000004</v>
      </c>
      <c r="Z79" s="13">
        <f t="shared" ca="1" si="388"/>
        <v>0.2110044084878655</v>
      </c>
      <c r="AA79" s="29">
        <f t="shared" ca="1" si="389"/>
        <v>51412888.289999999</v>
      </c>
      <c r="AB79" s="12">
        <f t="shared" ca="1" si="389"/>
        <v>43752087.509999998</v>
      </c>
      <c r="AC79" s="13">
        <f t="shared" ca="1" si="390"/>
        <v>0.17509566322404718</v>
      </c>
      <c r="AD79" s="141"/>
      <c r="AE79" s="29">
        <f t="shared" ca="1" si="391"/>
        <v>8627391.0799999982</v>
      </c>
      <c r="AF79" s="12">
        <f t="shared" ca="1" si="391"/>
        <v>6643784.9500000002</v>
      </c>
      <c r="AG79" s="13">
        <f t="shared" ca="1" si="392"/>
        <v>0.29856567377304982</v>
      </c>
      <c r="AH79" s="29">
        <f t="shared" ca="1" si="393"/>
        <v>14399398.659999998</v>
      </c>
      <c r="AI79" s="12">
        <f t="shared" ca="1" si="393"/>
        <v>12143045.450000001</v>
      </c>
      <c r="AJ79" s="13">
        <f t="shared" ca="1" si="394"/>
        <v>0.18581444163169109</v>
      </c>
      <c r="AK79" s="29">
        <f t="shared" ca="1" si="395"/>
        <v>14608870.479999997</v>
      </c>
      <c r="AL79" s="12">
        <f t="shared" ca="1" si="395"/>
        <v>11868036.570000002</v>
      </c>
      <c r="AM79" s="13">
        <f t="shared" ca="1" si="396"/>
        <v>0.23094248941971318</v>
      </c>
      <c r="AN79" s="29">
        <f t="shared" ca="1" si="397"/>
        <v>14932607.909999998</v>
      </c>
      <c r="AO79" s="12">
        <f t="shared" ca="1" si="397"/>
        <v>13748102.41</v>
      </c>
      <c r="AP79" s="13">
        <f t="shared" ca="1" si="398"/>
        <v>8.6157744878189196E-2</v>
      </c>
      <c r="AQ79" s="29">
        <f t="shared" ca="1" si="399"/>
        <v>17788179.789999999</v>
      </c>
      <c r="AR79" s="12">
        <f t="shared" ca="1" si="399"/>
        <v>12707999.25</v>
      </c>
      <c r="AS79" s="13">
        <f t="shared" ca="1" si="400"/>
        <v>0.39976242050848398</v>
      </c>
      <c r="AT79" s="29">
        <f t="shared" ca="1" si="401"/>
        <v>10464008.890000001</v>
      </c>
      <c r="AU79" s="12">
        <f t="shared" ca="1" si="401"/>
        <v>8677760.5699999984</v>
      </c>
      <c r="AV79" s="13">
        <f t="shared" ca="1" si="402"/>
        <v>0.20584208397904696</v>
      </c>
      <c r="AW79" s="29">
        <f t="shared" ca="1" si="403"/>
        <v>10415260.02</v>
      </c>
      <c r="AX79" s="12">
        <f t="shared" ca="1" si="403"/>
        <v>8781944.9100000001</v>
      </c>
      <c r="AY79" s="13">
        <f t="shared" ca="1" si="404"/>
        <v>0.1859855791329485</v>
      </c>
      <c r="AZ79" s="29">
        <f t="shared" ca="1" si="405"/>
        <v>16087243.549999999</v>
      </c>
      <c r="BA79" s="12">
        <f t="shared" ca="1" si="405"/>
        <v>14113800.139999997</v>
      </c>
      <c r="BB79" s="13">
        <f t="shared" ca="1" si="406"/>
        <v>0.13982367543997279</v>
      </c>
      <c r="BC79" s="29">
        <f t="shared" ca="1" si="407"/>
        <v>14633115.370000001</v>
      </c>
      <c r="BD79" s="12">
        <f t="shared" ca="1" si="407"/>
        <v>11474323.520000001</v>
      </c>
      <c r="BE79" s="13">
        <f t="shared" ca="1" si="408"/>
        <v>0.27529220737886245</v>
      </c>
      <c r="BF79" s="29">
        <f t="shared" ca="1" si="409"/>
        <v>15533858.34</v>
      </c>
      <c r="BG79" s="12">
        <f t="shared" ca="1" si="409"/>
        <v>13993954.32</v>
      </c>
      <c r="BH79" s="13">
        <f t="shared" ca="1" si="410"/>
        <v>0.11004066361708686</v>
      </c>
      <c r="BI79" s="29">
        <f t="shared" ca="1" si="411"/>
        <v>22811611.419999998</v>
      </c>
      <c r="BJ79" s="12">
        <f t="shared" ca="1" si="411"/>
        <v>18368891.719999999</v>
      </c>
      <c r="BK79" s="13">
        <f t="shared" ca="1" si="412"/>
        <v>0.24186106422320397</v>
      </c>
      <c r="BL79" s="29">
        <f t="shared" ca="1" si="413"/>
        <v>11287606.840000002</v>
      </c>
      <c r="BM79" s="12">
        <f t="shared" ca="1" si="413"/>
        <v>9926241.290000001</v>
      </c>
      <c r="BN79" s="13">
        <f t="shared" ca="1" si="414"/>
        <v>0.13714814200330613</v>
      </c>
      <c r="BO79" s="159" t="str">
        <f t="shared" si="415"/>
        <v>High Value</v>
      </c>
      <c r="BP79" s="249"/>
    </row>
    <row r="80" spans="1:68" hidden="1" x14ac:dyDescent="0.2">
      <c r="A80" s="6">
        <f>A$32</f>
        <v>70</v>
      </c>
      <c r="B80" s="3" t="str">
        <f t="shared" si="417"/>
        <v>&gt;= 0</v>
      </c>
      <c r="D80" s="237"/>
      <c r="E80" s="79" t="str">
        <f>$E$32</f>
        <v>Opportunity</v>
      </c>
      <c r="F80" s="29">
        <f t="shared" ca="1" si="377"/>
        <v>111127974.21999997</v>
      </c>
      <c r="G80" s="12">
        <f t="shared" ca="1" si="377"/>
        <v>92146287.619999975</v>
      </c>
      <c r="H80" s="13">
        <f t="shared" ca="1" si="378"/>
        <v>0.20599513111453985</v>
      </c>
      <c r="I80" s="141"/>
      <c r="J80" s="29">
        <f t="shared" ca="1" si="379"/>
        <v>132985486.72</v>
      </c>
      <c r="K80" s="12">
        <f t="shared" ca="1" si="379"/>
        <v>111792632.88</v>
      </c>
      <c r="L80" s="13">
        <f t="shared" ca="1" si="380"/>
        <v>0.18957290202431096</v>
      </c>
      <c r="M80" s="141"/>
      <c r="N80" s="29">
        <f t="shared" ca="1" si="381"/>
        <v>132985979.69000001</v>
      </c>
      <c r="O80" s="12">
        <f t="shared" ca="1" si="381"/>
        <v>111791346.88</v>
      </c>
      <c r="P80" s="13">
        <f t="shared" ca="1" si="382"/>
        <v>0.18959099609696034</v>
      </c>
      <c r="Q80" s="141"/>
      <c r="R80" s="29">
        <f t="shared" ca="1" si="383"/>
        <v>32645922.129999995</v>
      </c>
      <c r="S80" s="12">
        <f t="shared" ca="1" si="383"/>
        <v>25627933.130000003</v>
      </c>
      <c r="T80" s="13">
        <f t="shared" ca="1" si="384"/>
        <v>0.27384139658866014</v>
      </c>
      <c r="U80" s="29">
        <f t="shared" ca="1" si="385"/>
        <v>36609554.939999998</v>
      </c>
      <c r="V80" s="12">
        <f t="shared" ca="1" si="385"/>
        <v>29589177.010000002</v>
      </c>
      <c r="W80" s="13">
        <f t="shared" ca="1" si="386"/>
        <v>0.23726168279798315</v>
      </c>
      <c r="X80" s="29">
        <f t="shared" ca="1" si="387"/>
        <v>35787132.489999995</v>
      </c>
      <c r="Y80" s="12">
        <f t="shared" ca="1" si="387"/>
        <v>29850577.710000001</v>
      </c>
      <c r="Z80" s="13">
        <f t="shared" ca="1" si="388"/>
        <v>0.198875708124444</v>
      </c>
      <c r="AA80" s="29">
        <f t="shared" ca="1" si="389"/>
        <v>42569844.990000002</v>
      </c>
      <c r="AB80" s="12">
        <f t="shared" ca="1" si="389"/>
        <v>36739647.580000006</v>
      </c>
      <c r="AC80" s="13">
        <f t="shared" ca="1" si="390"/>
        <v>0.1586895300861238</v>
      </c>
      <c r="AD80" s="141"/>
      <c r="AE80" s="29">
        <f t="shared" ca="1" si="391"/>
        <v>7516954.629999998</v>
      </c>
      <c r="AF80" s="12">
        <f t="shared" ca="1" si="391"/>
        <v>5703814.7800000012</v>
      </c>
      <c r="AG80" s="13">
        <f t="shared" ca="1" si="392"/>
        <v>0.31788196495398757</v>
      </c>
      <c r="AH80" s="29">
        <f t="shared" ca="1" si="393"/>
        <v>12922552.41</v>
      </c>
      <c r="AI80" s="12">
        <f t="shared" ca="1" si="393"/>
        <v>10842033.24</v>
      </c>
      <c r="AJ80" s="13">
        <f t="shared" ca="1" si="394"/>
        <v>0.191893819539701</v>
      </c>
      <c r="AK80" s="29">
        <f t="shared" ca="1" si="395"/>
        <v>12657393.870000003</v>
      </c>
      <c r="AL80" s="12">
        <f t="shared" ca="1" si="395"/>
        <v>9855032.0399999991</v>
      </c>
      <c r="AM80" s="13">
        <f t="shared" ca="1" si="396"/>
        <v>0.28435846972649764</v>
      </c>
      <c r="AN80" s="29">
        <f t="shared" ca="1" si="397"/>
        <v>13200732.550000001</v>
      </c>
      <c r="AO80" s="12">
        <f t="shared" ca="1" si="397"/>
        <v>12076729.249999996</v>
      </c>
      <c r="AP80" s="13">
        <f t="shared" ca="1" si="398"/>
        <v>9.3071830686276655E-2</v>
      </c>
      <c r="AQ80" s="29">
        <f t="shared" ca="1" si="399"/>
        <v>15043521.35</v>
      </c>
      <c r="AR80" s="12">
        <f t="shared" ca="1" si="399"/>
        <v>10810496.01</v>
      </c>
      <c r="AS80" s="13">
        <f t="shared" ca="1" si="400"/>
        <v>0.39156624599688467</v>
      </c>
      <c r="AT80" s="29">
        <f t="shared" ca="1" si="401"/>
        <v>8908908.6499999985</v>
      </c>
      <c r="AU80" s="12">
        <f t="shared" ca="1" si="401"/>
        <v>7234402.9900000002</v>
      </c>
      <c r="AV80" s="13">
        <f t="shared" ca="1" si="402"/>
        <v>0.2314642496851006</v>
      </c>
      <c r="AW80" s="29">
        <f t="shared" ca="1" si="403"/>
        <v>8902074.410000002</v>
      </c>
      <c r="AX80" s="12">
        <f t="shared" ca="1" si="403"/>
        <v>7373126.9100000011</v>
      </c>
      <c r="AY80" s="13">
        <f t="shared" ca="1" si="404"/>
        <v>0.20736758212127407</v>
      </c>
      <c r="AZ80" s="29">
        <f t="shared" ca="1" si="405"/>
        <v>14667496.91</v>
      </c>
      <c r="BA80" s="12">
        <f t="shared" ca="1" si="405"/>
        <v>12624399.429999998</v>
      </c>
      <c r="BB80" s="13">
        <f t="shared" ca="1" si="406"/>
        <v>0.16183720194600992</v>
      </c>
      <c r="BC80" s="29">
        <f t="shared" ca="1" si="407"/>
        <v>12931045.43</v>
      </c>
      <c r="BD80" s="12">
        <f t="shared" ca="1" si="407"/>
        <v>10411552.930000002</v>
      </c>
      <c r="BE80" s="13">
        <f t="shared" ca="1" si="408"/>
        <v>0.24199007745907869</v>
      </c>
      <c r="BF80" s="29">
        <f t="shared" ca="1" si="409"/>
        <v>13603099.15</v>
      </c>
      <c r="BG80" s="12">
        <f t="shared" ca="1" si="409"/>
        <v>12424859.880000001</v>
      </c>
      <c r="BH80" s="13">
        <f t="shared" ca="1" si="410"/>
        <v>9.4829179675223793E-2</v>
      </c>
      <c r="BI80" s="29">
        <f t="shared" ca="1" si="411"/>
        <v>19892814.959999997</v>
      </c>
      <c r="BJ80" s="12">
        <f t="shared" ca="1" si="411"/>
        <v>16267438.020000001</v>
      </c>
      <c r="BK80" s="13">
        <f t="shared" ca="1" si="412"/>
        <v>0.22286096529415242</v>
      </c>
      <c r="BL80" s="29">
        <f t="shared" ca="1" si="413"/>
        <v>10241929.18</v>
      </c>
      <c r="BM80" s="12">
        <f t="shared" ca="1" si="413"/>
        <v>8905616.0600000005</v>
      </c>
      <c r="BN80" s="13">
        <f t="shared" ca="1" si="414"/>
        <v>0.15005285552361877</v>
      </c>
      <c r="BO80" s="159" t="str">
        <f t="shared" si="415"/>
        <v>Opportunity</v>
      </c>
      <c r="BP80" s="249"/>
    </row>
    <row r="81" spans="1:68" hidden="1" x14ac:dyDescent="0.2">
      <c r="A81" s="6">
        <f>A$33</f>
        <v>100</v>
      </c>
      <c r="B81" s="3" t="str">
        <f t="shared" ref="B81" si="418">B$33</f>
        <v>&gt;= 0</v>
      </c>
      <c r="D81" s="237"/>
      <c r="E81" s="78" t="str">
        <f>$E$33</f>
        <v>Marginal</v>
      </c>
      <c r="F81" s="121">
        <f t="shared" ca="1" si="377"/>
        <v>29598376.940000001</v>
      </c>
      <c r="G81" s="104">
        <f t="shared" ca="1" si="377"/>
        <v>24344258.880000003</v>
      </c>
      <c r="H81" s="48">
        <f t="shared" ca="1" si="378"/>
        <v>0.2158257553002163</v>
      </c>
      <c r="I81" s="141"/>
      <c r="J81" s="121">
        <f t="shared" ca="1" si="379"/>
        <v>35402355.50999999</v>
      </c>
      <c r="K81" s="104">
        <f t="shared" ca="1" si="379"/>
        <v>29684042.489999995</v>
      </c>
      <c r="L81" s="48">
        <f t="shared" ca="1" si="380"/>
        <v>0.19263929506657962</v>
      </c>
      <c r="M81" s="141"/>
      <c r="N81" s="121">
        <f t="shared" ca="1" si="381"/>
        <v>35401862.539999992</v>
      </c>
      <c r="O81" s="104">
        <f t="shared" ca="1" si="381"/>
        <v>29685328.489999995</v>
      </c>
      <c r="P81" s="48">
        <f t="shared" ca="1" si="382"/>
        <v>0.1925710221440099</v>
      </c>
      <c r="Q81" s="141"/>
      <c r="R81" s="121">
        <f t="shared" ca="1" si="383"/>
        <v>10302388.810000001</v>
      </c>
      <c r="S81" s="104">
        <f t="shared" ca="1" si="383"/>
        <v>8254892.4200000009</v>
      </c>
      <c r="T81" s="48">
        <f t="shared" ca="1" si="384"/>
        <v>0.2480342911603928</v>
      </c>
      <c r="U81" s="121">
        <f t="shared" ca="1" si="385"/>
        <v>11394877.309999999</v>
      </c>
      <c r="V81" s="104">
        <f t="shared" ca="1" si="385"/>
        <v>9152660.4800000004</v>
      </c>
      <c r="W81" s="48">
        <f t="shared" ca="1" si="386"/>
        <v>0.24497978865266487</v>
      </c>
      <c r="X81" s="121">
        <f t="shared" ca="1" si="387"/>
        <v>11178088.34</v>
      </c>
      <c r="Y81" s="104">
        <f t="shared" ca="1" si="387"/>
        <v>9298008.6600000001</v>
      </c>
      <c r="Z81" s="48">
        <f t="shared" ca="1" si="388"/>
        <v>0.20220240147636082</v>
      </c>
      <c r="AA81" s="121">
        <f t="shared" ca="1" si="389"/>
        <v>13499741.709999999</v>
      </c>
      <c r="AB81" s="104">
        <f t="shared" ca="1" si="389"/>
        <v>11697357.819999998</v>
      </c>
      <c r="AC81" s="48">
        <f t="shared" ca="1" si="390"/>
        <v>0.1540847016681243</v>
      </c>
      <c r="AD81" s="141"/>
      <c r="AE81" s="121">
        <f t="shared" ca="1" si="391"/>
        <v>2537672.0000000005</v>
      </c>
      <c r="AF81" s="104">
        <f t="shared" ca="1" si="391"/>
        <v>1996567.89</v>
      </c>
      <c r="AG81" s="48">
        <f t="shared" ca="1" si="392"/>
        <v>0.27101713531013494</v>
      </c>
      <c r="AH81" s="121">
        <f t="shared" ca="1" si="393"/>
        <v>4385807.8099999996</v>
      </c>
      <c r="AI81" s="104">
        <f t="shared" ca="1" si="393"/>
        <v>3652605.4699999997</v>
      </c>
      <c r="AJ81" s="48">
        <f t="shared" ca="1" si="394"/>
        <v>0.20073406395024643</v>
      </c>
      <c r="AK81" s="121">
        <f t="shared" ca="1" si="395"/>
        <v>4135221.54</v>
      </c>
      <c r="AL81" s="104">
        <f t="shared" ca="1" si="395"/>
        <v>3254292.8299999996</v>
      </c>
      <c r="AM81" s="48">
        <f t="shared" ca="1" si="396"/>
        <v>0.27069743136790814</v>
      </c>
      <c r="AN81" s="121">
        <f t="shared" ca="1" si="397"/>
        <v>4378246.0199999996</v>
      </c>
      <c r="AO81" s="104">
        <f t="shared" ca="1" si="397"/>
        <v>3992424.8</v>
      </c>
      <c r="AP81" s="48">
        <f t="shared" ca="1" si="398"/>
        <v>9.6638318647855243E-2</v>
      </c>
      <c r="AQ81" s="121">
        <f t="shared" ca="1" si="399"/>
        <v>4948248.2</v>
      </c>
      <c r="AR81" s="104">
        <f t="shared" ca="1" si="399"/>
        <v>3617664.6900000004</v>
      </c>
      <c r="AS81" s="48">
        <f t="shared" ca="1" si="400"/>
        <v>0.36780177932963698</v>
      </c>
      <c r="AT81" s="121">
        <f t="shared" ca="1" si="401"/>
        <v>2825982.3700000006</v>
      </c>
      <c r="AU81" s="104">
        <f t="shared" ca="1" si="401"/>
        <v>2298501.15</v>
      </c>
      <c r="AV81" s="48">
        <f t="shared" ca="1" si="402"/>
        <v>0.22948921300300446</v>
      </c>
      <c r="AW81" s="121">
        <f t="shared" ca="1" si="403"/>
        <v>3081937.4900000007</v>
      </c>
      <c r="AX81" s="104">
        <f t="shared" ca="1" si="403"/>
        <v>2370949.4000000004</v>
      </c>
      <c r="AY81" s="48">
        <f t="shared" ca="1" si="404"/>
        <v>0.2998748476032429</v>
      </c>
      <c r="AZ81" s="121">
        <f t="shared" ca="1" si="405"/>
        <v>4866015.0100000007</v>
      </c>
      <c r="BA81" s="104">
        <f t="shared" ca="1" si="405"/>
        <v>4159256.36</v>
      </c>
      <c r="BB81" s="48">
        <f t="shared" ca="1" si="406"/>
        <v>0.16992428184926808</v>
      </c>
      <c r="BC81" s="121">
        <f t="shared" ca="1" si="407"/>
        <v>4341632.03</v>
      </c>
      <c r="BD81" s="104">
        <f t="shared" ca="1" si="407"/>
        <v>3532244.37</v>
      </c>
      <c r="BE81" s="48">
        <f t="shared" ca="1" si="408"/>
        <v>0.22914260034619297</v>
      </c>
      <c r="BF81" s="121">
        <f t="shared" ca="1" si="409"/>
        <v>4624249.2100000018</v>
      </c>
      <c r="BG81" s="104">
        <f t="shared" ca="1" si="409"/>
        <v>4174065.45</v>
      </c>
      <c r="BH81" s="48">
        <f t="shared" ca="1" si="410"/>
        <v>0.10785258769720577</v>
      </c>
      <c r="BI81" s="121">
        <f t="shared" ca="1" si="411"/>
        <v>6654066.2400000012</v>
      </c>
      <c r="BJ81" s="104">
        <f t="shared" ca="1" si="411"/>
        <v>5450984.6399999997</v>
      </c>
      <c r="BK81" s="48">
        <f t="shared" ca="1" si="412"/>
        <v>0.2207090423942199</v>
      </c>
      <c r="BL81" s="121">
        <f t="shared" ca="1" si="413"/>
        <v>3299985.1100000003</v>
      </c>
      <c r="BM81" s="104">
        <f t="shared" ca="1" si="413"/>
        <v>2947547.41</v>
      </c>
      <c r="BN81" s="48">
        <f t="shared" ca="1" si="414"/>
        <v>0.11956981550298462</v>
      </c>
      <c r="BO81" s="154" t="str">
        <f t="shared" si="415"/>
        <v>Marginal</v>
      </c>
      <c r="BP81" s="249"/>
    </row>
    <row r="82" spans="1:68" hidden="1" x14ac:dyDescent="0.2">
      <c r="A82" s="6"/>
      <c r="C82" s="3">
        <f>ROW($C$10)</f>
        <v>10</v>
      </c>
      <c r="D82" s="237"/>
      <c r="E82" s="76" t="str">
        <f>E78 &amp; " %"</f>
        <v>Elite %</v>
      </c>
      <c r="F82" s="33">
        <f ca="1">IFERROR(F78 / INDIRECT(ADDRESS($C82, COLUMN(F78))), 0)</f>
        <v>0.1715583740669302</v>
      </c>
      <c r="G82" s="8">
        <f ca="1">IFERROR(G78 / INDIRECT(ADDRESS($C82, COLUMN(G78))), 0)</f>
        <v>0.17035785224033806</v>
      </c>
      <c r="H82" s="20">
        <f t="shared" ref="H82:H85" ca="1" si="419">IF(F$9 = 0, 0, IFERROR((F82 - G82) * 10000, 0))</f>
        <v>12.00521826592138</v>
      </c>
      <c r="I82" s="88"/>
      <c r="J82" s="33">
        <f ca="1">IFERROR(J78 / INDIRECT(ADDRESS($C82, COLUMN(J78))), 0)</f>
        <v>0.18297549499127749</v>
      </c>
      <c r="K82" s="8">
        <f ca="1">IFERROR(K78 / INDIRECT(ADDRESS($C82, COLUMN(K78))), 0)</f>
        <v>0.17515152334024031</v>
      </c>
      <c r="L82" s="20">
        <f t="shared" ref="L82:L85" ca="1" si="420">IF(J$9 = 0, 0, IFERROR((J82 - K82) * 10000, 0))</f>
        <v>78.239716510371821</v>
      </c>
      <c r="M82" s="88"/>
      <c r="N82" s="33">
        <f ca="1">IFERROR(N78 / INDIRECT(ADDRESS($C82, COLUMN(N78))), 0)</f>
        <v>0.18297549499127747</v>
      </c>
      <c r="O82" s="8">
        <f ca="1">IFERROR(O78 / INDIRECT(ADDRESS($C82, COLUMN(O78))), 0)</f>
        <v>0.17515152334024031</v>
      </c>
      <c r="P82" s="20">
        <f t="shared" ref="P82:P85" ca="1" si="421">IF(N$9 = 0, 0, IFERROR((N82 - O82) * 10000, 0))</f>
        <v>78.239716510371537</v>
      </c>
      <c r="Q82" s="88"/>
      <c r="R82" s="33">
        <f ca="1">IFERROR(R78 / INDIRECT(ADDRESS($C82, COLUMN(R78))), 0)</f>
        <v>0.16221017867876369</v>
      </c>
      <c r="S82" s="8">
        <f ca="1">IFERROR(S78 / INDIRECT(ADDRESS($C82, COLUMN(S78))), 0)</f>
        <v>0.15631968130391494</v>
      </c>
      <c r="T82" s="20">
        <f t="shared" ref="T82:T85" ca="1" si="422">IF(R$9 = 0, 0, IFERROR((R82 - S82) * 10000, 0))</f>
        <v>58.904973748487578</v>
      </c>
      <c r="U82" s="33">
        <f ca="1">IFERROR(U78 / INDIRECT(ADDRESS($C82, COLUMN(U78))), 0)</f>
        <v>0.16537913530434445</v>
      </c>
      <c r="V82" s="8">
        <f ca="1">IFERROR(V78 / INDIRECT(ADDRESS($C82, COLUMN(V78))), 0)</f>
        <v>0.15862513792598634</v>
      </c>
      <c r="W82" s="20">
        <f t="shared" ref="W82:W85" ca="1" si="423">IF(U$9 = 0, 0, IFERROR((U82 - V82) * 10000, 0))</f>
        <v>67.539973783581061</v>
      </c>
      <c r="X82" s="33">
        <f ca="1">IFERROR(X78 / INDIRECT(ADDRESS($C82, COLUMN(X78))), 0)</f>
        <v>0.16423387052246557</v>
      </c>
      <c r="Y82" s="8">
        <f ca="1">IFERROR(Y78 / INDIRECT(ADDRESS($C82, COLUMN(Y78))), 0)</f>
        <v>0.1545903973257241</v>
      </c>
      <c r="Z82" s="20">
        <f t="shared" ref="Z82:Z85" ca="1" si="424">IF(X$9 = 0, 0, IFERROR((X82 - Y82) * 10000, 0))</f>
        <v>96.434731967414706</v>
      </c>
      <c r="AA82" s="33">
        <f ca="1">IFERROR(AA78 / INDIRECT(ADDRESS($C82, COLUMN(AA78))), 0)</f>
        <v>0.16064443532818459</v>
      </c>
      <c r="AB82" s="8">
        <f ca="1">IFERROR(AB78 / INDIRECT(ADDRESS($C82, COLUMN(AB78))), 0)</f>
        <v>0.15767247715078406</v>
      </c>
      <c r="AC82" s="20">
        <f t="shared" ref="AC82:AC85" ca="1" si="425">IF(AA$9 = 0, 0, IFERROR((AA82 - AB82) * 10000, 0))</f>
        <v>29.719581774005356</v>
      </c>
      <c r="AD82" s="88"/>
      <c r="AE82" s="33">
        <f ca="1">IFERROR(AE78 / INDIRECT(ADDRESS($C82, COLUMN(AE78))), 0)</f>
        <v>0.15773048406524678</v>
      </c>
      <c r="AF82" s="8">
        <f ca="1">IFERROR(AF78 / INDIRECT(ADDRESS($C82, COLUMN(AF78))), 0)</f>
        <v>0.15147603468612386</v>
      </c>
      <c r="AG82" s="20">
        <f t="shared" ref="AG82:AG85" ca="1" si="426">IF(AE$9 = 0, 0, IFERROR((AE82 - AF82) * 10000, 0))</f>
        <v>62.544493791229229</v>
      </c>
      <c r="AH82" s="33">
        <f ca="1">IFERROR(AH78 / INDIRECT(ADDRESS($C82, COLUMN(AH78))), 0)</f>
        <v>0.14701036879060864</v>
      </c>
      <c r="AI82" s="8">
        <f ca="1">IFERROR(AI78 / INDIRECT(ADDRESS($C82, COLUMN(AI78))), 0)</f>
        <v>0.13669679495559356</v>
      </c>
      <c r="AJ82" s="20">
        <f t="shared" ref="AJ82:AJ85" ca="1" si="427">IF(AH$9 = 0, 0, IFERROR((AH82 - AI82) * 10000, 0))</f>
        <v>103.13573835015077</v>
      </c>
      <c r="AK82" s="33">
        <f ca="1">IFERROR(AK78 / INDIRECT(ADDRESS($C82, COLUMN(AK78))), 0)</f>
        <v>0.1569371513952417</v>
      </c>
      <c r="AL82" s="8">
        <f ca="1">IFERROR(AL78 / INDIRECT(ADDRESS($C82, COLUMN(AL78))), 0)</f>
        <v>0.15386646903588336</v>
      </c>
      <c r="AM82" s="20">
        <f t="shared" ref="AM82:AM85" ca="1" si="428">IF(AK$9 = 0, 0, IFERROR((AK82 - AL82) * 10000, 0))</f>
        <v>30.706823593583398</v>
      </c>
      <c r="AN82" s="33">
        <f ca="1">IFERROR(AN78 / INDIRECT(ADDRESS($C82, COLUMN(AN78))), 0)</f>
        <v>0.1546805970311399</v>
      </c>
      <c r="AO82" s="8">
        <f ca="1">IFERROR(AO78 / INDIRECT(ADDRESS($C82, COLUMN(AO78))), 0)</f>
        <v>0.1501218928848117</v>
      </c>
      <c r="AP82" s="20">
        <f t="shared" ref="AP82:AP85" ca="1" si="429">IF(AN$9 = 0, 0, IFERROR((AN82 - AO82) * 10000, 0))</f>
        <v>45.587041463281963</v>
      </c>
      <c r="AQ82" s="33">
        <f ca="1">IFERROR(AQ78 / INDIRECT(ADDRESS($C82, COLUMN(AQ78))), 0)</f>
        <v>0.15901667518351267</v>
      </c>
      <c r="AR82" s="8">
        <f ca="1">IFERROR(AR78 / INDIRECT(ADDRESS($C82, COLUMN(AR78))), 0)</f>
        <v>0.15438940486764893</v>
      </c>
      <c r="AS82" s="20">
        <f t="shared" ref="AS82:AS85" ca="1" si="430">IF(AQ$9 = 0, 0, IFERROR((AQ82 - AR82) * 10000, 0))</f>
        <v>46.272703158637405</v>
      </c>
      <c r="AT82" s="33">
        <f ca="1">IFERROR(AT78 / INDIRECT(ADDRESS($C82, COLUMN(AT78))), 0)</f>
        <v>0.15986039129151819</v>
      </c>
      <c r="AU82" s="8">
        <f ca="1">IFERROR(AU78 / INDIRECT(ADDRESS($C82, COLUMN(AU78))), 0)</f>
        <v>0.15593997500694162</v>
      </c>
      <c r="AV82" s="20">
        <f t="shared" ref="AV82:AV85" ca="1" si="431">IF(AT$9 = 0, 0, IFERROR((AT82 - AU82) * 10000, 0))</f>
        <v>39.204162845765666</v>
      </c>
      <c r="AW82" s="33">
        <f ca="1">IFERROR(AW78 / INDIRECT(ADDRESS($C82, COLUMN(AW78))), 0)</f>
        <v>0.15605284683415913</v>
      </c>
      <c r="AX82" s="8">
        <f ca="1">IFERROR(AX78 / INDIRECT(ADDRESS($C82, COLUMN(AX78))), 0)</f>
        <v>0.15347088222082014</v>
      </c>
      <c r="AY82" s="20">
        <f t="shared" ref="AY82:AY85" ca="1" si="432">IF(AW$9 = 0, 0, IFERROR((AW82 - AX82) * 10000, 0))</f>
        <v>25.819646133389828</v>
      </c>
      <c r="AZ82" s="33">
        <f ca="1">IFERROR(AZ78 / INDIRECT(ADDRESS($C82, COLUMN(AZ78))), 0)</f>
        <v>0.15106060719487913</v>
      </c>
      <c r="BA82" s="8">
        <f ca="1">IFERROR(BA78 / INDIRECT(ADDRESS($C82, COLUMN(BA78))), 0)</f>
        <v>0.14535306286567892</v>
      </c>
      <c r="BB82" s="20">
        <f t="shared" ref="BB82:BB85" ca="1" si="433">IF(AZ$9 = 0, 0, IFERROR((AZ82 - BA82) * 10000, 0))</f>
        <v>57.075443292002035</v>
      </c>
      <c r="BC82" s="33">
        <f ca="1">IFERROR(BC78 / INDIRECT(ADDRESS($C82, COLUMN(BC78))), 0)</f>
        <v>0.1526786947342865</v>
      </c>
      <c r="BD82" s="8">
        <f ca="1">IFERROR(BD78 / INDIRECT(ADDRESS($C82, COLUMN(BD78))), 0)</f>
        <v>0.14518623043798484</v>
      </c>
      <c r="BE82" s="20">
        <f t="shared" ref="BE82:BE85" ca="1" si="434">IF(BC$9 = 0, 0, IFERROR((BC82 - BD82) * 10000, 0))</f>
        <v>74.924642963016538</v>
      </c>
      <c r="BF82" s="33">
        <f ca="1">IFERROR(BF78 / INDIRECT(ADDRESS($C82, COLUMN(BF78))), 0)</f>
        <v>0.15619855335466626</v>
      </c>
      <c r="BG82" s="8">
        <f ca="1">IFERROR(BG78 / INDIRECT(ADDRESS($C82, COLUMN(BG78))), 0)</f>
        <v>0.15179615619010689</v>
      </c>
      <c r="BH82" s="20">
        <f t="shared" ref="BH82:BH85" ca="1" si="435">IF(BF$9 = 0, 0, IFERROR((BF82 - BG82) * 10000, 0))</f>
        <v>44.023971645593683</v>
      </c>
      <c r="BI82" s="33">
        <f ca="1">IFERROR(BI78 / INDIRECT(ADDRESS($C82, COLUMN(BI78))), 0)</f>
        <v>0.15186209936767731</v>
      </c>
      <c r="BJ82" s="8">
        <f ca="1">IFERROR(BJ78 / INDIRECT(ADDRESS($C82, COLUMN(BJ78))), 0)</f>
        <v>0.14234854387888102</v>
      </c>
      <c r="BK82" s="20">
        <f t="shared" ref="BK82:BK85" ca="1" si="436">IF(BI$9 = 0, 0, IFERROR((BI82 - BJ82) * 10000, 0))</f>
        <v>95.135554887962883</v>
      </c>
      <c r="BL82" s="33">
        <f ca="1">IFERROR(BL78 / INDIRECT(ADDRESS($C82, COLUMN(BL78))), 0)</f>
        <v>0.15206453652148513</v>
      </c>
      <c r="BM82" s="8">
        <f ca="1">IFERROR(BM78 / INDIRECT(ADDRESS($C82, COLUMN(BM78))), 0)</f>
        <v>0.15076917142913326</v>
      </c>
      <c r="BN82" s="20">
        <f t="shared" ref="BN82:BN85" ca="1" si="437">IF(BL$9 = 0, 0, IFERROR((BL82 - BM82) * 10000, 0))</f>
        <v>12.953650923518689</v>
      </c>
      <c r="BO82" s="155" t="str">
        <f t="shared" si="415"/>
        <v>Elite %</v>
      </c>
      <c r="BP82" s="249"/>
    </row>
    <row r="83" spans="1:68" hidden="1" x14ac:dyDescent="0.2">
      <c r="A83" s="6"/>
      <c r="C83" s="3">
        <f t="shared" ref="C83:C85" si="438">ROW($C$10)</f>
        <v>10</v>
      </c>
      <c r="D83" s="237"/>
      <c r="E83" s="79" t="str">
        <f t="shared" ref="E83:E84" si="439">E79 &amp; " %"</f>
        <v>High Value %</v>
      </c>
      <c r="F83" s="28">
        <f t="shared" ref="F83:G84" ca="1" si="440">IFERROR(F79 / INDIRECT(ADDRESS($C83, COLUMN(F79))), 0)</f>
        <v>0.39219076555357002</v>
      </c>
      <c r="G83" s="10">
        <f t="shared" ca="1" si="440"/>
        <v>0.38282028626512149</v>
      </c>
      <c r="H83" s="18">
        <f t="shared" ca="1" si="419"/>
        <v>93.7047928844853</v>
      </c>
      <c r="I83" s="88"/>
      <c r="J83" s="28">
        <f t="shared" ref="J83:K85" ca="1" si="441">IFERROR(J79 / INDIRECT(ADDRESS($C83, COLUMN(J79))), 0)</f>
        <v>0.39820865615389356</v>
      </c>
      <c r="K83" s="10">
        <f t="shared" ca="1" si="441"/>
        <v>0.39243643431404063</v>
      </c>
      <c r="L83" s="18">
        <f t="shared" ca="1" si="420"/>
        <v>57.722218398529314</v>
      </c>
      <c r="M83" s="88"/>
      <c r="N83" s="28">
        <f t="shared" ref="N83:O85" ca="1" si="442">IFERROR(N79 / INDIRECT(ADDRESS($C83, COLUMN(N79))), 0)</f>
        <v>0.3982086561538935</v>
      </c>
      <c r="O83" s="10">
        <f t="shared" ca="1" si="442"/>
        <v>0.39243643431404063</v>
      </c>
      <c r="P83" s="18">
        <f t="shared" ca="1" si="421"/>
        <v>57.72221839852876</v>
      </c>
      <c r="Q83" s="88"/>
      <c r="R83" s="28">
        <f t="shared" ref="R83:S85" ca="1" si="443">IFERROR(R79 / INDIRECT(ADDRESS($C83, COLUMN(R79))), 0)</f>
        <v>0.37111830719559391</v>
      </c>
      <c r="S83" s="10">
        <f t="shared" ca="1" si="443"/>
        <v>0.36155076273593018</v>
      </c>
      <c r="T83" s="18">
        <f t="shared" ca="1" si="422"/>
        <v>95.675444596637348</v>
      </c>
      <c r="U83" s="28">
        <f t="shared" ref="U83:V85" ca="1" si="444">IFERROR(U79 / INDIRECT(ADDRESS($C83, COLUMN(U79))), 0)</f>
        <v>0.37130929147526243</v>
      </c>
      <c r="V83" s="10">
        <f t="shared" ca="1" si="444"/>
        <v>0.36727052342161809</v>
      </c>
      <c r="W83" s="18">
        <f t="shared" ca="1" si="423"/>
        <v>40.387680536443369</v>
      </c>
      <c r="X83" s="28">
        <f t="shared" ref="X83:Y85" ca="1" si="445">IFERROR(X79 / INDIRECT(ADDRESS($C83, COLUMN(X79))), 0)</f>
        <v>0.37081489250875427</v>
      </c>
      <c r="Y83" s="10">
        <f t="shared" ca="1" si="445"/>
        <v>0.36910207418635038</v>
      </c>
      <c r="Z83" s="18">
        <f t="shared" ca="1" si="424"/>
        <v>17.128183224038864</v>
      </c>
      <c r="AA83" s="28">
        <f t="shared" ref="AA83:AB85" ca="1" si="446">IFERROR(AA79 / INDIRECT(ADDRESS($C83, COLUMN(AA79))), 0)</f>
        <v>0.375746904466847</v>
      </c>
      <c r="AB83" s="10">
        <f t="shared" ca="1" si="446"/>
        <v>0.37083074503774821</v>
      </c>
      <c r="AC83" s="18">
        <f t="shared" ca="1" si="425"/>
        <v>49.161594290987878</v>
      </c>
      <c r="AD83" s="88"/>
      <c r="AE83" s="28">
        <f t="shared" ref="AE83:AF85" ca="1" si="447">IFERROR(AE79 / INDIRECT(ADDRESS($C83, COLUMN(AE79))), 0)</f>
        <v>0.36698538985558343</v>
      </c>
      <c r="AF83" s="10">
        <f t="shared" ca="1" si="447"/>
        <v>0.35903862728669755</v>
      </c>
      <c r="AG83" s="18">
        <f t="shared" ca="1" si="426"/>
        <v>79.467625688858789</v>
      </c>
      <c r="AH83" s="28">
        <f t="shared" ref="AH83:AI85" ca="1" si="448">IFERROR(AH79 / INDIRECT(ADDRESS($C83, COLUMN(AH79))), 0)</f>
        <v>0.36575602666138812</v>
      </c>
      <c r="AI83" s="10">
        <f t="shared" ca="1" si="448"/>
        <v>0.35953880828377083</v>
      </c>
      <c r="AJ83" s="18">
        <f t="shared" ca="1" si="427"/>
        <v>62.17218377617295</v>
      </c>
      <c r="AK83" s="28">
        <f t="shared" ref="AK83:AL85" ca="1" si="449">IFERROR(AK79 / INDIRECT(ADDRESS($C83, COLUMN(AK79))), 0)</f>
        <v>0.36839873385782945</v>
      </c>
      <c r="AL83" s="10">
        <f t="shared" ca="1" si="449"/>
        <v>0.36829055928630289</v>
      </c>
      <c r="AM83" s="18">
        <f t="shared" ca="1" si="428"/>
        <v>1.0817457152656473</v>
      </c>
      <c r="AN83" s="28">
        <f t="shared" ref="AN83:AO85" ca="1" si="450">IFERROR(AN79 / INDIRECT(ADDRESS($C83, COLUMN(AN79))), 0)</f>
        <v>0.36107554451687107</v>
      </c>
      <c r="AO83" s="10">
        <f t="shared" ca="1" si="450"/>
        <v>0.35587471077765431</v>
      </c>
      <c r="AP83" s="18">
        <f t="shared" ca="1" si="429"/>
        <v>52.00833739216759</v>
      </c>
      <c r="AQ83" s="28">
        <f t="shared" ref="AQ83:AR85" ca="1" si="451">IFERROR(AQ79 / INDIRECT(ADDRESS($C83, COLUMN(AQ79))), 0)</f>
        <v>0.36841142200532839</v>
      </c>
      <c r="AR83" s="10">
        <f t="shared" ca="1" si="451"/>
        <v>0.36092002678164209</v>
      </c>
      <c r="AS83" s="18">
        <f t="shared" ca="1" si="430"/>
        <v>74.91395223686304</v>
      </c>
      <c r="AT83" s="28">
        <f t="shared" ref="AT83:AU85" ca="1" si="452">IFERROR(AT79 / INDIRECT(ADDRESS($C83, COLUMN(AT79))), 0)</f>
        <v>0.36609682504579016</v>
      </c>
      <c r="AU83" s="10">
        <f t="shared" ca="1" si="452"/>
        <v>0.36510576294620783</v>
      </c>
      <c r="AV83" s="18">
        <f t="shared" ca="1" si="431"/>
        <v>9.9106209958232938</v>
      </c>
      <c r="AW83" s="28">
        <f t="shared" ref="AW83:AX85" ca="1" si="453">IFERROR(AW79 / INDIRECT(ADDRESS($C83, COLUMN(AW79))), 0)</f>
        <v>0.36624265649675458</v>
      </c>
      <c r="AX83" s="10">
        <f t="shared" ca="1" si="453"/>
        <v>0.36961752192189429</v>
      </c>
      <c r="AY83" s="18">
        <f t="shared" ca="1" si="432"/>
        <v>-33.748654251397056</v>
      </c>
      <c r="AZ83" s="28">
        <f t="shared" ref="AZ83:BA85" ca="1" si="454">IFERROR(AZ79 / INDIRECT(ADDRESS($C83, COLUMN(AZ79))), 0)</f>
        <v>0.35999388924155973</v>
      </c>
      <c r="BA83" s="10">
        <f t="shared" ca="1" si="454"/>
        <v>0.3635211969150382</v>
      </c>
      <c r="BB83" s="18">
        <f t="shared" ca="1" si="433"/>
        <v>-35.273076734784745</v>
      </c>
      <c r="BC83" s="28">
        <f t="shared" ref="BC83:BD85" ca="1" si="455">IFERROR(BC79 / INDIRECT(ADDRESS($C83, COLUMN(BC79))), 0)</f>
        <v>0.36710889071672165</v>
      </c>
      <c r="BD83" s="10">
        <f t="shared" ca="1" si="455"/>
        <v>0.36051993159685047</v>
      </c>
      <c r="BE83" s="18">
        <f t="shared" ca="1" si="434"/>
        <v>65.889591198711742</v>
      </c>
      <c r="BF83" s="28">
        <f t="shared" ref="BF83:BG85" ca="1" si="456">IFERROR(BF79 / INDIRECT(ADDRESS($C83, COLUMN(BF79))), 0)</f>
        <v>0.36731044027382409</v>
      </c>
      <c r="BG83" s="10">
        <f t="shared" ca="1" si="456"/>
        <v>0.36512936510665106</v>
      </c>
      <c r="BH83" s="18">
        <f t="shared" ca="1" si="435"/>
        <v>21.810751671730301</v>
      </c>
      <c r="BI83" s="28">
        <f t="shared" ref="BI83:BJ85" ca="1" si="457">IFERROR(BI79 / INDIRECT(ADDRESS($C83, COLUMN(BI79))), 0)</f>
        <v>0.36272817544016511</v>
      </c>
      <c r="BJ83" s="10">
        <f t="shared" ca="1" si="457"/>
        <v>0.35788446280233693</v>
      </c>
      <c r="BK83" s="18">
        <f t="shared" ca="1" si="436"/>
        <v>48.437126378281789</v>
      </c>
      <c r="BL83" s="28">
        <f t="shared" ref="BL83:BM85" ca="1" si="458">IFERROR(BL79 / INDIRECT(ADDRESS($C83, COLUMN(BL79))), 0)</f>
        <v>0.36329524336264468</v>
      </c>
      <c r="BM83" s="10">
        <f t="shared" ca="1" si="458"/>
        <v>0.36416230570068503</v>
      </c>
      <c r="BN83" s="18">
        <f t="shared" ca="1" si="437"/>
        <v>-8.6706233804034749</v>
      </c>
      <c r="BO83" s="159" t="str">
        <f t="shared" si="415"/>
        <v>High Value %</v>
      </c>
      <c r="BP83" s="249"/>
    </row>
    <row r="84" spans="1:68" hidden="1" x14ac:dyDescent="0.2">
      <c r="A84" s="6"/>
      <c r="C84" s="3">
        <f t="shared" si="438"/>
        <v>10</v>
      </c>
      <c r="D84" s="238"/>
      <c r="E84" s="79" t="str">
        <f t="shared" si="439"/>
        <v>Opportunity %</v>
      </c>
      <c r="F84" s="28">
        <f t="shared" ca="1" si="440"/>
        <v>0.29057594373046097</v>
      </c>
      <c r="G84" s="10">
        <f t="shared" ca="1" si="440"/>
        <v>0.27698464515727633</v>
      </c>
      <c r="H84" s="18">
        <f t="shared" ca="1" si="419"/>
        <v>135.91298573184639</v>
      </c>
      <c r="I84" s="88"/>
      <c r="J84" s="28">
        <f t="shared" ca="1" si="441"/>
        <v>0.28866524119550824</v>
      </c>
      <c r="K84" s="10">
        <f t="shared" ca="1" si="441"/>
        <v>0.28839885909740426</v>
      </c>
      <c r="L84" s="18">
        <f t="shared" ca="1" si="420"/>
        <v>2.6638209810397884</v>
      </c>
      <c r="M84" s="88"/>
      <c r="N84" s="28">
        <f t="shared" ca="1" si="442"/>
        <v>0.28866631126193026</v>
      </c>
      <c r="O84" s="10">
        <f t="shared" ca="1" si="442"/>
        <v>0.28839554151803215</v>
      </c>
      <c r="P84" s="18">
        <f t="shared" ca="1" si="421"/>
        <v>2.7076974389811381</v>
      </c>
      <c r="Q84" s="88"/>
      <c r="R84" s="28">
        <f t="shared" ca="1" si="443"/>
        <v>0.31768896398010205</v>
      </c>
      <c r="S84" s="10">
        <f t="shared" ca="1" si="443"/>
        <v>0.30953870537811923</v>
      </c>
      <c r="T84" s="18">
        <f t="shared" ca="1" si="422"/>
        <v>81.502586019828186</v>
      </c>
      <c r="U84" s="28">
        <f t="shared" ca="1" si="444"/>
        <v>0.30816442177911374</v>
      </c>
      <c r="V84" s="10">
        <f t="shared" ca="1" si="444"/>
        <v>0.30361154631963111</v>
      </c>
      <c r="W84" s="18">
        <f t="shared" ca="1" si="423"/>
        <v>45.528754594826303</v>
      </c>
      <c r="X84" s="28">
        <f t="shared" ca="1" si="445"/>
        <v>0.31590096582432403</v>
      </c>
      <c r="Y84" s="10">
        <f t="shared" ca="1" si="445"/>
        <v>0.317622920921378</v>
      </c>
      <c r="Z84" s="18">
        <f t="shared" ca="1" si="424"/>
        <v>-17.219550970539732</v>
      </c>
      <c r="AA84" s="28">
        <f t="shared" ca="1" si="446"/>
        <v>0.31111824312226394</v>
      </c>
      <c r="AB84" s="10">
        <f t="shared" ca="1" si="446"/>
        <v>0.31139521928871972</v>
      </c>
      <c r="AC84" s="18">
        <f t="shared" ca="1" si="425"/>
        <v>-2.7697616645577794</v>
      </c>
      <c r="AD84" s="88"/>
      <c r="AE84" s="28">
        <f t="shared" ca="1" si="447"/>
        <v>0.31975049001920092</v>
      </c>
      <c r="AF84" s="10">
        <f t="shared" ca="1" si="447"/>
        <v>0.30824143832481771</v>
      </c>
      <c r="AG84" s="18">
        <f t="shared" ca="1" si="426"/>
        <v>115.0905169438321</v>
      </c>
      <c r="AH84" s="28">
        <f t="shared" ca="1" si="448"/>
        <v>0.32824297287739279</v>
      </c>
      <c r="AI84" s="10">
        <f t="shared" ca="1" si="448"/>
        <v>0.32101763322335508</v>
      </c>
      <c r="AJ84" s="18">
        <f t="shared" ca="1" si="427"/>
        <v>72.253396540377096</v>
      </c>
      <c r="AK84" s="28">
        <f t="shared" ca="1" si="449"/>
        <v>0.31918743355494889</v>
      </c>
      <c r="AL84" s="10">
        <f t="shared" ca="1" si="449"/>
        <v>0.30582272310912112</v>
      </c>
      <c r="AM84" s="18">
        <f t="shared" ca="1" si="428"/>
        <v>133.64710445827765</v>
      </c>
      <c r="AN84" s="28">
        <f t="shared" ca="1" si="450"/>
        <v>0.31919820852731645</v>
      </c>
      <c r="AO84" s="10">
        <f t="shared" ca="1" si="450"/>
        <v>0.31261059896220156</v>
      </c>
      <c r="AP84" s="18">
        <f t="shared" ca="1" si="429"/>
        <v>65.87609565114893</v>
      </c>
      <c r="AQ84" s="28">
        <f t="shared" ca="1" si="451"/>
        <v>0.31156673464907775</v>
      </c>
      <c r="AR84" s="10">
        <f t="shared" ca="1" si="451"/>
        <v>0.3070290163459079</v>
      </c>
      <c r="AS84" s="18">
        <f t="shared" ca="1" si="430"/>
        <v>45.377183031698465</v>
      </c>
      <c r="AT84" s="28">
        <f t="shared" ca="1" si="452"/>
        <v>0.31168964071741878</v>
      </c>
      <c r="AU84" s="10">
        <f t="shared" ca="1" si="452"/>
        <v>0.3043783245478825</v>
      </c>
      <c r="AV84" s="18">
        <f t="shared" ca="1" si="431"/>
        <v>73.113161695362862</v>
      </c>
      <c r="AW84" s="28">
        <f t="shared" ca="1" si="453"/>
        <v>0.31303293187011383</v>
      </c>
      <c r="AX84" s="10">
        <f t="shared" ca="1" si="453"/>
        <v>0.31032270473327689</v>
      </c>
      <c r="AY84" s="18">
        <f t="shared" ca="1" si="432"/>
        <v>27.102271368369401</v>
      </c>
      <c r="AZ84" s="28">
        <f t="shared" ca="1" si="454"/>
        <v>0.32822336789135387</v>
      </c>
      <c r="BA84" s="10">
        <f t="shared" ca="1" si="454"/>
        <v>0.3251595421222343</v>
      </c>
      <c r="BB84" s="18">
        <f t="shared" ca="1" si="433"/>
        <v>30.638257691195658</v>
      </c>
      <c r="BC84" s="28">
        <f t="shared" ca="1" si="455"/>
        <v>0.32440814027524695</v>
      </c>
      <c r="BD84" s="10">
        <f t="shared" ca="1" si="455"/>
        <v>0.3271279865517151</v>
      </c>
      <c r="BE84" s="18">
        <f t="shared" ca="1" si="434"/>
        <v>-27.198462764681519</v>
      </c>
      <c r="BF84" s="28">
        <f t="shared" ca="1" si="456"/>
        <v>0.32165610297917668</v>
      </c>
      <c r="BG84" s="10">
        <f t="shared" ca="1" si="456"/>
        <v>0.32418865288417636</v>
      </c>
      <c r="BH84" s="18">
        <f t="shared" ca="1" si="435"/>
        <v>-25.325499049996814</v>
      </c>
      <c r="BI84" s="28">
        <f t="shared" ca="1" si="457"/>
        <v>0.31631629795707</v>
      </c>
      <c r="BJ84" s="10">
        <f t="shared" ca="1" si="457"/>
        <v>0.31694145763944936</v>
      </c>
      <c r="BK84" s="18">
        <f t="shared" ca="1" si="436"/>
        <v>-6.2515968237936148</v>
      </c>
      <c r="BL84" s="28">
        <f t="shared" ca="1" si="458"/>
        <v>0.32963977277853795</v>
      </c>
      <c r="BM84" s="10">
        <f t="shared" ca="1" si="458"/>
        <v>0.32671880355778155</v>
      </c>
      <c r="BN84" s="18">
        <f t="shared" ca="1" si="437"/>
        <v>29.209692207564085</v>
      </c>
      <c r="BO84" s="159" t="str">
        <f t="shared" si="415"/>
        <v>Opportunity %</v>
      </c>
      <c r="BP84" s="250"/>
    </row>
    <row r="85" spans="1:68" hidden="1" x14ac:dyDescent="0.2">
      <c r="A85" s="6"/>
      <c r="C85" s="3">
        <f t="shared" si="438"/>
        <v>10</v>
      </c>
      <c r="D85" s="239"/>
      <c r="E85" s="78" t="str">
        <f>E81 &amp; " %"</f>
        <v>Marginal %</v>
      </c>
      <c r="F85" s="30">
        <f ca="1">IFERROR(F81 / INDIRECT(ADDRESS($C85, COLUMN(F81))), 0)</f>
        <v>7.7393440963873419E-2</v>
      </c>
      <c r="G85" s="14">
        <f ca="1">IFERROR(G81 / INDIRECT(ADDRESS($C85, COLUMN(G81))), 0)</f>
        <v>7.3176967641940427E-2</v>
      </c>
      <c r="H85" s="19">
        <f t="shared" ca="1" si="419"/>
        <v>42.164733219329925</v>
      </c>
      <c r="I85" s="88"/>
      <c r="J85" s="30">
        <f t="shared" ca="1" si="441"/>
        <v>7.6846201373088285E-2</v>
      </c>
      <c r="K85" s="14">
        <f t="shared" ca="1" si="441"/>
        <v>7.6577890393763393E-2</v>
      </c>
      <c r="L85" s="19">
        <f t="shared" ca="1" si="420"/>
        <v>2.6831097932489278</v>
      </c>
      <c r="M85" s="88"/>
      <c r="N85" s="30">
        <f t="shared" ca="1" si="442"/>
        <v>7.6845131306666287E-2</v>
      </c>
      <c r="O85" s="14">
        <f t="shared" ca="1" si="442"/>
        <v>7.6581207973135529E-2</v>
      </c>
      <c r="P85" s="19">
        <f t="shared" ca="1" si="421"/>
        <v>2.6392333353075781</v>
      </c>
      <c r="Q85" s="88"/>
      <c r="R85" s="30">
        <f t="shared" ca="1" si="443"/>
        <v>0.10025617332957527</v>
      </c>
      <c r="S85" s="14">
        <f t="shared" ca="1" si="443"/>
        <v>9.9704049474490325E-2</v>
      </c>
      <c r="T85" s="19">
        <f t="shared" ca="1" si="422"/>
        <v>5.521238550849489</v>
      </c>
      <c r="U85" s="30">
        <f t="shared" ca="1" si="444"/>
        <v>9.5917466990110667E-2</v>
      </c>
      <c r="V85" s="14">
        <f t="shared" ca="1" si="444"/>
        <v>9.3914521526983721E-2</v>
      </c>
      <c r="W85" s="19">
        <f t="shared" ca="1" si="423"/>
        <v>20.029454631269456</v>
      </c>
      <c r="X85" s="30">
        <f t="shared" ca="1" si="445"/>
        <v>9.8671468122301501E-2</v>
      </c>
      <c r="Y85" s="14">
        <f t="shared" ca="1" si="445"/>
        <v>9.8934791079507992E-2</v>
      </c>
      <c r="Z85" s="19">
        <f t="shared" ca="1" si="424"/>
        <v>-2.6332295720649102</v>
      </c>
      <c r="AA85" s="30">
        <f t="shared" ca="1" si="446"/>
        <v>9.8661762202943523E-2</v>
      </c>
      <c r="AB85" s="14">
        <f t="shared" ca="1" si="446"/>
        <v>9.9143610333387949E-2</v>
      </c>
      <c r="AC85" s="19">
        <f t="shared" ca="1" si="425"/>
        <v>-4.8184813044442611</v>
      </c>
      <c r="AD85" s="88"/>
      <c r="AE85" s="30">
        <f t="shared" ca="1" si="447"/>
        <v>0.10794555846720681</v>
      </c>
      <c r="AF85" s="14">
        <f t="shared" ca="1" si="447"/>
        <v>0.10789707973770254</v>
      </c>
      <c r="AG85" s="19">
        <f t="shared" ca="1" si="426"/>
        <v>0.48478729504267126</v>
      </c>
      <c r="AH85" s="30">
        <f t="shared" ca="1" si="448"/>
        <v>0.11140296037099123</v>
      </c>
      <c r="AI85" s="14">
        <f t="shared" ca="1" si="448"/>
        <v>0.1081486043366973</v>
      </c>
      <c r="AJ85" s="19">
        <f t="shared" ca="1" si="427"/>
        <v>32.543560342939287</v>
      </c>
      <c r="AK85" s="30">
        <f t="shared" ca="1" si="449"/>
        <v>0.10427981969196183</v>
      </c>
      <c r="AL85" s="14">
        <f t="shared" ca="1" si="449"/>
        <v>0.10098766711519369</v>
      </c>
      <c r="AM85" s="19">
        <f t="shared" ca="1" si="428"/>
        <v>32.921525767681395</v>
      </c>
      <c r="AN85" s="30">
        <f t="shared" ca="1" si="450"/>
        <v>0.10586747976163285</v>
      </c>
      <c r="AO85" s="14">
        <f t="shared" ca="1" si="450"/>
        <v>0.10334539114053154</v>
      </c>
      <c r="AP85" s="19">
        <f t="shared" ca="1" si="429"/>
        <v>25.220886211013148</v>
      </c>
      <c r="AQ85" s="30">
        <f t="shared" ca="1" si="451"/>
        <v>0.10248328819018007</v>
      </c>
      <c r="AR85" s="14">
        <f t="shared" ca="1" si="451"/>
        <v>0.10274533473881037</v>
      </c>
      <c r="AS85" s="19">
        <f t="shared" ca="1" si="430"/>
        <v>-2.6204654863029586</v>
      </c>
      <c r="AT85" s="30">
        <f t="shared" ca="1" si="452"/>
        <v>9.8870632103637057E-2</v>
      </c>
      <c r="AU85" s="14">
        <f t="shared" ca="1" si="452"/>
        <v>9.6706518834442354E-2</v>
      </c>
      <c r="AV85" s="19">
        <f t="shared" ca="1" si="431"/>
        <v>21.641132691947035</v>
      </c>
      <c r="AW85" s="30">
        <f t="shared" ca="1" si="453"/>
        <v>0.10837338398917287</v>
      </c>
      <c r="AX85" s="14">
        <f t="shared" ca="1" si="453"/>
        <v>9.978933491512898E-2</v>
      </c>
      <c r="AY85" s="19">
        <f t="shared" ca="1" si="432"/>
        <v>85.840490740438923</v>
      </c>
      <c r="AZ85" s="30">
        <f t="shared" ca="1" si="454"/>
        <v>0.10888973385112376</v>
      </c>
      <c r="BA85" s="14">
        <f t="shared" ca="1" si="454"/>
        <v>0.10712762227506542</v>
      </c>
      <c r="BB85" s="19">
        <f t="shared" ca="1" si="433"/>
        <v>17.621115760583368</v>
      </c>
      <c r="BC85" s="30">
        <f t="shared" ca="1" si="455"/>
        <v>0.10892087420434848</v>
      </c>
      <c r="BD85" s="14">
        <f t="shared" ca="1" si="455"/>
        <v>0.11098209811115385</v>
      </c>
      <c r="BE85" s="19">
        <f t="shared" ca="1" si="434"/>
        <v>-20.612239068053679</v>
      </c>
      <c r="BF85" s="30">
        <f t="shared" ca="1" si="456"/>
        <v>0.10934405194665782</v>
      </c>
      <c r="BG85" s="14">
        <f t="shared" ca="1" si="456"/>
        <v>0.10890944995396468</v>
      </c>
      <c r="BH85" s="19">
        <f t="shared" ca="1" si="435"/>
        <v>4.3460199269314268</v>
      </c>
      <c r="BI85" s="30">
        <f t="shared" ca="1" si="457"/>
        <v>0.10580652379415292</v>
      </c>
      <c r="BJ85" s="14">
        <f t="shared" ca="1" si="457"/>
        <v>0.10620252649789097</v>
      </c>
      <c r="BK85" s="19">
        <f t="shared" ca="1" si="436"/>
        <v>-3.9600270373804647</v>
      </c>
      <c r="BL85" s="30">
        <f t="shared" ca="1" si="458"/>
        <v>0.10621107827587603</v>
      </c>
      <c r="BM85" s="14">
        <f t="shared" ca="1" si="458"/>
        <v>0.10813616449854428</v>
      </c>
      <c r="BN85" s="19">
        <f t="shared" ca="1" si="437"/>
        <v>-19.250862226682514</v>
      </c>
      <c r="BO85" s="156" t="str">
        <f t="shared" si="415"/>
        <v>Marginal %</v>
      </c>
      <c r="BP85" s="251"/>
    </row>
    <row r="86" spans="1:68" ht="3.75" hidden="1" customHeight="1" x14ac:dyDescent="0.2">
      <c r="A86" s="6"/>
      <c r="D86" s="144"/>
      <c r="E86" s="144"/>
      <c r="F86" s="144"/>
      <c r="G86" s="144"/>
      <c r="H86" s="160"/>
      <c r="I86" s="138"/>
      <c r="J86" s="144"/>
      <c r="K86" s="144"/>
      <c r="L86" s="160"/>
      <c r="M86" s="138"/>
      <c r="N86" s="144"/>
      <c r="O86" s="144"/>
      <c r="P86" s="160"/>
      <c r="Q86" s="138"/>
      <c r="R86" s="144"/>
      <c r="S86" s="144"/>
      <c r="T86" s="160"/>
      <c r="U86" s="144"/>
      <c r="V86" s="144"/>
      <c r="W86" s="160"/>
      <c r="X86" s="144"/>
      <c r="Y86" s="144"/>
      <c r="Z86" s="160"/>
      <c r="AA86" s="144"/>
      <c r="AB86" s="144"/>
      <c r="AC86" s="160"/>
      <c r="AD86" s="138"/>
      <c r="AE86" s="144"/>
      <c r="AF86" s="144"/>
      <c r="AG86" s="160"/>
      <c r="AH86" s="144"/>
      <c r="AI86" s="144"/>
      <c r="AJ86" s="160"/>
      <c r="AK86" s="144"/>
      <c r="AL86" s="144"/>
      <c r="AM86" s="160"/>
      <c r="AN86" s="144"/>
      <c r="AO86" s="144"/>
      <c r="AP86" s="160"/>
      <c r="AQ86" s="144"/>
      <c r="AR86" s="144"/>
      <c r="AS86" s="160"/>
      <c r="AT86" s="144"/>
      <c r="AU86" s="144"/>
      <c r="AV86" s="160"/>
      <c r="AW86" s="144"/>
      <c r="AX86" s="144"/>
      <c r="AY86" s="160"/>
      <c r="AZ86" s="144"/>
      <c r="BA86" s="144"/>
      <c r="BB86" s="160"/>
      <c r="BC86" s="144"/>
      <c r="BD86" s="144"/>
      <c r="BE86" s="160"/>
      <c r="BF86" s="144"/>
      <c r="BG86" s="144"/>
      <c r="BH86" s="160"/>
      <c r="BI86" s="144"/>
      <c r="BJ86" s="144"/>
      <c r="BK86" s="160"/>
      <c r="BL86" s="144"/>
      <c r="BM86" s="144"/>
      <c r="BN86" s="160"/>
      <c r="BO86" s="144"/>
      <c r="BP86" s="144"/>
    </row>
    <row r="87" spans="1:68" ht="15" thickBot="1" x14ac:dyDescent="0.25">
      <c r="A87" s="169" t="str">
        <f>A$29</f>
        <v>&gt;= 1</v>
      </c>
      <c r="B87" s="3" t="str">
        <f t="shared" ref="B87" si="459">B$29</f>
        <v>&gt;= 0</v>
      </c>
      <c r="D87" s="236" t="s">
        <v>162</v>
      </c>
      <c r="E87" s="135" t="str">
        <f>$E$29</f>
        <v>Total Active</v>
      </c>
      <c r="F87" s="119">
        <f t="shared" ref="F87:G91" ca="1" si="460">SUMIFS(SOLD_AMT_T, CHANNEL_COUNT, $A$2, IS_JJCC, $B$2, CUST_GROUP, $A87, RECENCY_GROUP, $B87, TIMEFRAME, F$1)</f>
        <v>289851607.30999994</v>
      </c>
      <c r="G87" s="118">
        <f t="shared" ca="1" si="460"/>
        <v>251564336.35000005</v>
      </c>
      <c r="H87" s="115">
        <f t="shared" ref="H87:H91" ca="1" si="461">IF(F$9 = 0, 0, IFERROR((F87 - G87) / G87, 0))</f>
        <v>0.1521967362922661</v>
      </c>
      <c r="I87" s="141"/>
      <c r="J87" s="119">
        <f t="shared" ref="J87:K91" ca="1" si="462">SUMIFS(SOLD_AMT_T, CHANNEL_COUNT, $A$2, IS_JJCC, $B$2, CUST_GROUP, $A87, RECENCY_GROUP, $B87, TIMEFRAME, J$1)</f>
        <v>337159828.86999995</v>
      </c>
      <c r="K87" s="118">
        <f t="shared" ca="1" si="462"/>
        <v>293839466.44999993</v>
      </c>
      <c r="L87" s="115">
        <f t="shared" ref="L87:L91" ca="1" si="463">IF(J$9 = 0, 0, IFERROR((J87 - K87) / K87, 0))</f>
        <v>0.14742867234062126</v>
      </c>
      <c r="M87" s="141"/>
      <c r="N87" s="119">
        <f t="shared" ref="N87:O91" ca="1" si="464">SUMIFS(SOLD_AMT_T, CHANNEL_COUNT, $A$2, IS_JJCC, $B$2, CUST_GROUP, $A87, RECENCY_GROUP, $B87, TIMEFRAME, N$1)</f>
        <v>337159828.86999995</v>
      </c>
      <c r="O87" s="118">
        <f t="shared" ca="1" si="464"/>
        <v>293839466.44999999</v>
      </c>
      <c r="P87" s="115">
        <f t="shared" ref="P87:P91" ca="1" si="465">IF(N$9 = 0, 0, IFERROR((N87 - O87) / O87, 0))</f>
        <v>0.14742867234062104</v>
      </c>
      <c r="Q87" s="141"/>
      <c r="R87" s="119">
        <f t="shared" ref="R87:S91" ca="1" si="466">SUMIFS(SOLD_AMT_T, CHANNEL_COUNT, $A$2, IS_JJCC, $B$2, CUST_GROUP, $A87, RECENCY_GROUP, $B87, TIMEFRAME, R$1)</f>
        <v>79285566.149999991</v>
      </c>
      <c r="S87" s="118">
        <f t="shared" ca="1" si="466"/>
        <v>67520303.660000011</v>
      </c>
      <c r="T87" s="115">
        <f t="shared" ref="T87:T91" ca="1" si="467">IF(R$9 = 0, 0, IFERROR((R87 - S87) / S87, 0))</f>
        <v>0.17424777218485599</v>
      </c>
      <c r="U87" s="119">
        <f t="shared" ref="U87:V91" ca="1" si="468">SUMIFS(SOLD_AMT_T, CHANNEL_COUNT, $A$2, IS_JJCC, $B$2, CUST_GROUP, $A87, RECENCY_GROUP, $B87, TIMEFRAME, U$1)</f>
        <v>89812716.420000002</v>
      </c>
      <c r="V87" s="118">
        <f t="shared" ca="1" si="468"/>
        <v>75470281.069999993</v>
      </c>
      <c r="W87" s="115">
        <f t="shared" ref="W87:W91" ca="1" si="469">IF(U$9 = 0, 0, IFERROR((U87 - V87) / V87, 0))</f>
        <v>0.19004083656051515</v>
      </c>
      <c r="X87" s="119">
        <f t="shared" ref="X87:Y91" ca="1" si="470">SUMIFS(SOLD_AMT_T, CHANNEL_COUNT, $A$2, IS_JJCC, $B$2, CUST_GROUP, $A87, RECENCY_GROUP, $B87, TIMEFRAME, X$1)</f>
        <v>84642212.839999989</v>
      </c>
      <c r="Y87" s="118">
        <f t="shared" ca="1" si="470"/>
        <v>73117217.310000017</v>
      </c>
      <c r="Z87" s="115">
        <f t="shared" ref="Z87:Z91" ca="1" si="471">IF(X$9 = 0, 0, IFERROR((X87 - Y87) / Y87, 0))</f>
        <v>0.1576235523452249</v>
      </c>
      <c r="AA87" s="119">
        <f t="shared" ref="AA87:AB91" ca="1" si="472">SUMIFS(SOLD_AMT_T, CHANNEL_COUNT, $A$2, IS_JJCC, $B$2, CUST_GROUP, $A87, RECENCY_GROUP, $B87, TIMEFRAME, AA$1)</f>
        <v>91776192.249999985</v>
      </c>
      <c r="AB87" s="118">
        <f t="shared" ca="1" si="472"/>
        <v>81684097.599999979</v>
      </c>
      <c r="AC87" s="115">
        <f t="shared" ref="AC87:AC91" ca="1" si="473">IF(AA$9 = 0, 0, IFERROR((AA87 - AB87) / AB87, 0))</f>
        <v>0.1235502986079387</v>
      </c>
      <c r="AD87" s="141"/>
      <c r="AE87" s="119">
        <f t="shared" ref="AE87:AF91" ca="1" si="474">SUMIFS(SOLD_AMT_T, CHANNEL_COUNT, $A$2, IS_JJCC, $B$2, CUST_GROUP, $A87, RECENCY_GROUP, $B87, TIMEFRAME, AE$1)</f>
        <v>18435462.190000009</v>
      </c>
      <c r="AF87" s="118">
        <f t="shared" ca="1" si="474"/>
        <v>14609354.769999998</v>
      </c>
      <c r="AG87" s="115">
        <f t="shared" ref="AG87:AG91" ca="1" si="475">IF(AE$9 = 0, 0, IFERROR((AE87 - AF87) / AF87, 0))</f>
        <v>0.26189434648112198</v>
      </c>
      <c r="AH87" s="119">
        <f t="shared" ref="AH87:AI91" ca="1" si="476">SUMIFS(SOLD_AMT_T, CHANNEL_COUNT, $A$2, IS_JJCC, $B$2, CUST_GROUP, $A87, RECENCY_GROUP, $B87, TIMEFRAME, AH$1)</f>
        <v>30483096.769999996</v>
      </c>
      <c r="AI87" s="118">
        <f t="shared" ca="1" si="476"/>
        <v>27251349.249999996</v>
      </c>
      <c r="AJ87" s="115">
        <f t="shared" ref="AJ87:AJ91" ca="1" si="477">IF(AH$9 = 0, 0, IFERROR((AH87 - AI87) / AI87, 0))</f>
        <v>0.11859036741089067</v>
      </c>
      <c r="AK87" s="119">
        <f t="shared" ref="AK87:AL91" ca="1" si="478">SUMIFS(SOLD_AMT_T, CHANNEL_COUNT, $A$2, IS_JJCC, $B$2, CUST_GROUP, $A87, RECENCY_GROUP, $B87, TIMEFRAME, AK$1)</f>
        <v>30190097.379999999</v>
      </c>
      <c r="AL87" s="118">
        <f t="shared" ca="1" si="478"/>
        <v>26923937.129999992</v>
      </c>
      <c r="AM87" s="115">
        <f t="shared" ref="AM87:AM91" ca="1" si="479">IF(AK$9 = 0, 0, IFERROR((AK87 - AL87) / AL87, 0))</f>
        <v>0.12131064763038274</v>
      </c>
      <c r="AN87" s="119">
        <f t="shared" ref="AN87:AO91" ca="1" si="480">SUMIFS(SOLD_AMT_T, CHANNEL_COUNT, $A$2, IS_JJCC, $B$2, CUST_GROUP, $A87, RECENCY_GROUP, $B87, TIMEFRAME, AN$1)</f>
        <v>31552249.379999988</v>
      </c>
      <c r="AO87" s="118">
        <f t="shared" ca="1" si="480"/>
        <v>29979204.890000004</v>
      </c>
      <c r="AP87" s="115">
        <f t="shared" ref="AP87:AP91" ca="1" si="481">IF(AN$9 = 0, 0, IFERROR((AN87 - AO87) / AO87, 0))</f>
        <v>5.2471187804073317E-2</v>
      </c>
      <c r="AQ87" s="119">
        <f t="shared" ref="AQ87:AR91" ca="1" si="482">SUMIFS(SOLD_AMT_T, CHANNEL_COUNT, $A$2, IS_JJCC, $B$2, CUST_GROUP, $A87, RECENCY_GROUP, $B87, TIMEFRAME, AQ$1)</f>
        <v>36467348.340000004</v>
      </c>
      <c r="AR87" s="118">
        <f t="shared" ca="1" si="482"/>
        <v>27362470.450000003</v>
      </c>
      <c r="AS87" s="115">
        <f t="shared" ref="AS87:AS91" ca="1" si="483">IF(AQ$9 = 0, 0, IFERROR((AQ87 - AR87) / AR87, 0))</f>
        <v>0.33275057917878903</v>
      </c>
      <c r="AT87" s="119">
        <f t="shared" ref="AT87:AU91" ca="1" si="484">SUMIFS(SOLD_AMT_T, CHANNEL_COUNT, $A$2, IS_JJCC, $B$2, CUST_GROUP, $A87, RECENCY_GROUP, $B87, TIMEFRAME, AT$1)</f>
        <v>21304517.160000004</v>
      </c>
      <c r="AU87" s="118">
        <f t="shared" ca="1" si="484"/>
        <v>18218097.720000003</v>
      </c>
      <c r="AV87" s="115">
        <f t="shared" ref="AV87:AV91" ca="1" si="485">IF(AT$9 = 0, 0, IFERROR((AT87 - AU87) / AU87, 0))</f>
        <v>0.16941502276671294</v>
      </c>
      <c r="AW87" s="119">
        <f t="shared" ref="AW87:AX91" ca="1" si="486">SUMIFS(SOLD_AMT_T, CHANNEL_COUNT, $A$2, IS_JJCC, $B$2, CUST_GROUP, $A87, RECENCY_GROUP, $B87, TIMEFRAME, AW$1)</f>
        <v>21476088.909999996</v>
      </c>
      <c r="AX87" s="118">
        <f t="shared" ca="1" si="486"/>
        <v>18287011.789999999</v>
      </c>
      <c r="AY87" s="115">
        <f t="shared" ref="AY87:AY91" ca="1" si="487">IF(AW$9 = 0, 0, IFERROR((AW87 - AX87) / AX87, 0))</f>
        <v>0.1743902807425268</v>
      </c>
      <c r="AZ87" s="119">
        <f t="shared" ref="AZ87:BA91" ca="1" si="488">SUMIFS(SOLD_AMT_T, CHANNEL_COUNT, $A$2, IS_JJCC, $B$2, CUST_GROUP, $A87, RECENCY_GROUP, $B87, TIMEFRAME, AZ$1)</f>
        <v>33376711.409999993</v>
      </c>
      <c r="BA87" s="118">
        <f t="shared" ca="1" si="488"/>
        <v>29810377.359999999</v>
      </c>
      <c r="BB87" s="115">
        <f t="shared" ref="BB87:BB91" ca="1" si="489">IF(AZ$9 = 0, 0, IFERROR((AZ87 - BA87) / BA87, 0))</f>
        <v>0.11963397869579982</v>
      </c>
      <c r="BC87" s="119">
        <f t="shared" ref="BC87:BD91" ca="1" si="490">SUMIFS(SOLD_AMT_T, CHANNEL_COUNT, $A$2, IS_JJCC, $B$2, CUST_GROUP, $A87, RECENCY_GROUP, $B87, TIMEFRAME, BC$1)</f>
        <v>29524867.789999992</v>
      </c>
      <c r="BD87" s="118">
        <f t="shared" ca="1" si="490"/>
        <v>25337643.330000002</v>
      </c>
      <c r="BE87" s="115">
        <f t="shared" ref="BE87:BE91" ca="1" si="491">IF(BC$9 = 0, 0, IFERROR((BC87 - BD87) / BD87, 0))</f>
        <v>0.16525706062971837</v>
      </c>
      <c r="BF87" s="119">
        <f t="shared" ref="BF87:BG91" ca="1" si="492">SUMIFS(SOLD_AMT_T, CHANNEL_COUNT, $A$2, IS_JJCC, $B$2, CUST_GROUP, $A87, RECENCY_GROUP, $B87, TIMEFRAME, BF$1)</f>
        <v>30412345.680000003</v>
      </c>
      <c r="BG87" s="118">
        <f t="shared" ca="1" si="492"/>
        <v>28343490.59</v>
      </c>
      <c r="BH87" s="115">
        <f t="shared" ref="BH87:BH91" ca="1" si="493">IF(BF$9 = 0, 0, IFERROR((BF87 - BG87) / BG87, 0))</f>
        <v>7.2992247847197975E-2</v>
      </c>
      <c r="BI87" s="119">
        <f t="shared" ref="BI87:BJ91" ca="1" si="494">SUMIFS(SOLD_AMT_T, CHANNEL_COUNT, $A$2, IS_JJCC, $B$2, CUST_GROUP, $A87, RECENCY_GROUP, $B87, TIMEFRAME, BI$1)</f>
        <v>40125730.190000013</v>
      </c>
      <c r="BJ87" s="118">
        <f t="shared" ca="1" si="494"/>
        <v>33498134.340000004</v>
      </c>
      <c r="BK87" s="115">
        <f t="shared" ref="BK87:BK91" ca="1" si="495">IF(BI$9 = 0, 0, IFERROR((BI87 - BJ87) / BJ87, 0))</f>
        <v>0.19784970060514745</v>
      </c>
      <c r="BL87" s="119">
        <f t="shared" ref="BL87:BM91" ca="1" si="496">SUMIFS(SOLD_AMT_T, CHANNEL_COUNT, $A$2, IS_JJCC, $B$2, CUST_GROUP, $A87, RECENCY_GROUP, $B87, TIMEFRAME, BL$1)</f>
        <v>20846503.559999995</v>
      </c>
      <c r="BM87" s="118">
        <f t="shared" ca="1" si="496"/>
        <v>19087865.629999999</v>
      </c>
      <c r="BN87" s="115">
        <f t="shared" ref="BN87:BN91" ca="1" si="497">IF(BL$9 = 0, 0, IFERROR((BL87 - BM87) / BM87, 0))</f>
        <v>9.2133817582830291E-2</v>
      </c>
      <c r="BO87" s="158" t="str">
        <f t="shared" ref="BO87:BO95" si="498">E87</f>
        <v>Total Active</v>
      </c>
      <c r="BP87" s="248" t="str">
        <f>$D87</f>
        <v>SOLD $</v>
      </c>
    </row>
    <row r="88" spans="1:68" ht="15" thickTop="1" x14ac:dyDescent="0.2">
      <c r="A88" s="169">
        <f>A$30</f>
        <v>5</v>
      </c>
      <c r="B88" s="3" t="str">
        <f t="shared" ref="B88" si="499">B$30</f>
        <v>&gt;= 0</v>
      </c>
      <c r="D88" s="237"/>
      <c r="E88" s="136" t="str">
        <f>$E$30</f>
        <v>Elite</v>
      </c>
      <c r="F88" s="120">
        <f t="shared" ca="1" si="460"/>
        <v>53689065.219999999</v>
      </c>
      <c r="G88" s="111">
        <f t="shared" ca="1" si="460"/>
        <v>47520511.329999998</v>
      </c>
      <c r="H88" s="108">
        <f t="shared" ca="1" si="461"/>
        <v>0.1298082389552436</v>
      </c>
      <c r="I88" s="141"/>
      <c r="J88" s="120">
        <f t="shared" ca="1" si="462"/>
        <v>65598976.809999995</v>
      </c>
      <c r="K88" s="111">
        <f t="shared" ca="1" si="462"/>
        <v>55432803.500000007</v>
      </c>
      <c r="L88" s="108">
        <f t="shared" ca="1" si="463"/>
        <v>0.18339634058017626</v>
      </c>
      <c r="M88" s="141"/>
      <c r="N88" s="120">
        <f t="shared" ca="1" si="464"/>
        <v>65598976.809999995</v>
      </c>
      <c r="O88" s="111">
        <f t="shared" ca="1" si="464"/>
        <v>55432803.500000007</v>
      </c>
      <c r="P88" s="108">
        <f t="shared" ca="1" si="465"/>
        <v>0.18339634058017626</v>
      </c>
      <c r="Q88" s="141"/>
      <c r="R88" s="120">
        <f t="shared" ca="1" si="466"/>
        <v>13668810.709999999</v>
      </c>
      <c r="S88" s="111">
        <f t="shared" ca="1" si="466"/>
        <v>11413117.340000002</v>
      </c>
      <c r="T88" s="108">
        <f t="shared" ca="1" si="467"/>
        <v>0.19764042573139767</v>
      </c>
      <c r="U88" s="120">
        <f t="shared" ca="1" si="468"/>
        <v>16074236.290000001</v>
      </c>
      <c r="V88" s="111">
        <f t="shared" ca="1" si="468"/>
        <v>13106315.84</v>
      </c>
      <c r="W88" s="108">
        <f t="shared" ca="1" si="469"/>
        <v>0.22644963590317393</v>
      </c>
      <c r="X88" s="120">
        <f t="shared" ca="1" si="470"/>
        <v>14918360.719999999</v>
      </c>
      <c r="Y88" s="111">
        <f t="shared" ca="1" si="470"/>
        <v>12184875.969999999</v>
      </c>
      <c r="Z88" s="108">
        <f t="shared" ca="1" si="471"/>
        <v>0.22433422849194584</v>
      </c>
      <c r="AA88" s="120">
        <f t="shared" ca="1" si="472"/>
        <v>15841017.26</v>
      </c>
      <c r="AB88" s="111">
        <f t="shared" ca="1" si="472"/>
        <v>13907842.68</v>
      </c>
      <c r="AC88" s="108">
        <f t="shared" ca="1" si="473"/>
        <v>0.13899888174461289</v>
      </c>
      <c r="AD88" s="141"/>
      <c r="AE88" s="120">
        <f t="shared" ca="1" si="474"/>
        <v>3255203.1</v>
      </c>
      <c r="AF88" s="111">
        <f t="shared" ca="1" si="474"/>
        <v>2518517.7300000004</v>
      </c>
      <c r="AG88" s="108">
        <f t="shared" ca="1" si="475"/>
        <v>0.29250751790419183</v>
      </c>
      <c r="AH88" s="120">
        <f t="shared" ca="1" si="476"/>
        <v>4811747.5900000008</v>
      </c>
      <c r="AI88" s="111">
        <f t="shared" ca="1" si="476"/>
        <v>4103130.4100000006</v>
      </c>
      <c r="AJ88" s="108">
        <f t="shared" ca="1" si="477"/>
        <v>0.17270159833891316</v>
      </c>
      <c r="AK88" s="120">
        <f t="shared" ca="1" si="478"/>
        <v>5145232.8100000005</v>
      </c>
      <c r="AL88" s="111">
        <f t="shared" ca="1" si="478"/>
        <v>4538820.8600000003</v>
      </c>
      <c r="AM88" s="108">
        <f t="shared" ca="1" si="479"/>
        <v>0.13360561447670796</v>
      </c>
      <c r="AN88" s="120">
        <f t="shared" ca="1" si="480"/>
        <v>5401432.6799999997</v>
      </c>
      <c r="AO88" s="111">
        <f t="shared" ca="1" si="480"/>
        <v>5056880.8600000003</v>
      </c>
      <c r="AP88" s="108">
        <f t="shared" ca="1" si="481"/>
        <v>6.8135245725365848E-2</v>
      </c>
      <c r="AQ88" s="120">
        <f t="shared" ca="1" si="482"/>
        <v>6290771.9699999997</v>
      </c>
      <c r="AR88" s="111">
        <f t="shared" ca="1" si="482"/>
        <v>4665704.2700000005</v>
      </c>
      <c r="AS88" s="108">
        <f t="shared" ca="1" si="483"/>
        <v>0.34830062214808977</v>
      </c>
      <c r="AT88" s="120">
        <f t="shared" ca="1" si="484"/>
        <v>3841396.08</v>
      </c>
      <c r="AU88" s="111">
        <f t="shared" ca="1" si="484"/>
        <v>3178366.72</v>
      </c>
      <c r="AV88" s="108">
        <f t="shared" ca="1" si="485"/>
        <v>0.20860694136641345</v>
      </c>
      <c r="AW88" s="120">
        <f t="shared" ca="1" si="486"/>
        <v>3729318.2599999993</v>
      </c>
      <c r="AX88" s="111">
        <f t="shared" ca="1" si="486"/>
        <v>3078226.6999999997</v>
      </c>
      <c r="AY88" s="108">
        <f t="shared" ca="1" si="487"/>
        <v>0.21151514279308917</v>
      </c>
      <c r="AZ88" s="120">
        <f t="shared" ca="1" si="488"/>
        <v>5573399.1899999995</v>
      </c>
      <c r="BA88" s="111">
        <f t="shared" ca="1" si="488"/>
        <v>4801376.6100000003</v>
      </c>
      <c r="BB88" s="108">
        <f t="shared" ca="1" si="489"/>
        <v>0.16079192338132356</v>
      </c>
      <c r="BC88" s="120">
        <f t="shared" ca="1" si="490"/>
        <v>4882579.8100000005</v>
      </c>
      <c r="BD88" s="111">
        <f t="shared" ca="1" si="490"/>
        <v>4052800.9599999995</v>
      </c>
      <c r="BE88" s="108">
        <f t="shared" ca="1" si="491"/>
        <v>0.2047420680634662</v>
      </c>
      <c r="BF88" s="120">
        <f t="shared" ca="1" si="492"/>
        <v>5170721.5599999996</v>
      </c>
      <c r="BG88" s="111">
        <f t="shared" ca="1" si="492"/>
        <v>4666318.5599999996</v>
      </c>
      <c r="BH88" s="108">
        <f t="shared" ca="1" si="493"/>
        <v>0.10809442036893427</v>
      </c>
      <c r="BI88" s="120">
        <f t="shared" ca="1" si="494"/>
        <v>6541492.1799999997</v>
      </c>
      <c r="BJ88" s="111">
        <f t="shared" ca="1" si="494"/>
        <v>5208714.01</v>
      </c>
      <c r="BK88" s="108">
        <f t="shared" ca="1" si="495"/>
        <v>0.25587470677815155</v>
      </c>
      <c r="BL88" s="120">
        <f t="shared" ca="1" si="496"/>
        <v>3602152.3899999997</v>
      </c>
      <c r="BM88" s="111">
        <f t="shared" ca="1" si="496"/>
        <v>3253827.0500000003</v>
      </c>
      <c r="BN88" s="108">
        <f t="shared" ca="1" si="497"/>
        <v>0.10705096941154243</v>
      </c>
      <c r="BO88" s="152" t="str">
        <f t="shared" si="498"/>
        <v>Elite</v>
      </c>
      <c r="BP88" s="249"/>
    </row>
    <row r="89" spans="1:68" x14ac:dyDescent="0.2">
      <c r="A89" s="169">
        <f>A$31</f>
        <v>30</v>
      </c>
      <c r="B89" s="3" t="str">
        <f t="shared" ref="B89:B90" si="500">B$31</f>
        <v>&gt;= 0</v>
      </c>
      <c r="D89" s="237"/>
      <c r="E89" s="79" t="str">
        <f>$E$31</f>
        <v>High Value</v>
      </c>
      <c r="F89" s="29">
        <f t="shared" ca="1" si="460"/>
        <v>123803348.13</v>
      </c>
      <c r="G89" s="12">
        <f t="shared" ca="1" si="460"/>
        <v>107834586.31</v>
      </c>
      <c r="H89" s="13">
        <f t="shared" ca="1" si="461"/>
        <v>0.14808571504223533</v>
      </c>
      <c r="I89" s="141"/>
      <c r="J89" s="29">
        <f t="shared" ca="1" si="462"/>
        <v>143520578.16</v>
      </c>
      <c r="K89" s="12">
        <f t="shared" ca="1" si="462"/>
        <v>125470892.37</v>
      </c>
      <c r="L89" s="13">
        <f t="shared" ca="1" si="463"/>
        <v>0.14385556242617159</v>
      </c>
      <c r="M89" s="141"/>
      <c r="N89" s="29">
        <f t="shared" ca="1" si="464"/>
        <v>143520578.16</v>
      </c>
      <c r="O89" s="12">
        <f t="shared" ca="1" si="464"/>
        <v>125470892.37</v>
      </c>
      <c r="P89" s="13">
        <f t="shared" ca="1" si="465"/>
        <v>0.14385556242617159</v>
      </c>
      <c r="Q89" s="141"/>
      <c r="R89" s="29">
        <f t="shared" ca="1" si="466"/>
        <v>31398828.539999999</v>
      </c>
      <c r="S89" s="12">
        <f t="shared" ca="1" si="466"/>
        <v>26836765.310000002</v>
      </c>
      <c r="T89" s="13">
        <f t="shared" ca="1" si="467"/>
        <v>0.16999303669060539</v>
      </c>
      <c r="U89" s="29">
        <f t="shared" ca="1" si="468"/>
        <v>35873597.149999991</v>
      </c>
      <c r="V89" s="12">
        <f t="shared" ca="1" si="468"/>
        <v>30389654.25</v>
      </c>
      <c r="W89" s="13">
        <f t="shared" ca="1" si="469"/>
        <v>0.1804542708806893</v>
      </c>
      <c r="X89" s="29">
        <f t="shared" ca="1" si="470"/>
        <v>33574788.200000003</v>
      </c>
      <c r="Y89" s="12">
        <f t="shared" ca="1" si="470"/>
        <v>29180735.899999999</v>
      </c>
      <c r="Z89" s="13">
        <f t="shared" ca="1" si="471"/>
        <v>0.15058058559791168</v>
      </c>
      <c r="AA89" s="29">
        <f t="shared" ca="1" si="472"/>
        <v>36857573.659999996</v>
      </c>
      <c r="AB89" s="12">
        <f t="shared" ca="1" si="472"/>
        <v>32633975.949999999</v>
      </c>
      <c r="AC89" s="13">
        <f t="shared" ca="1" si="473"/>
        <v>0.12942332605966136</v>
      </c>
      <c r="AD89" s="141"/>
      <c r="AE89" s="29">
        <f t="shared" ca="1" si="474"/>
        <v>7349919.870000001</v>
      </c>
      <c r="AF89" s="12">
        <f t="shared" ca="1" si="474"/>
        <v>5843549.0599999996</v>
      </c>
      <c r="AG89" s="13">
        <f t="shared" ca="1" si="475"/>
        <v>0.25778354806864606</v>
      </c>
      <c r="AH89" s="29">
        <f t="shared" ca="1" si="476"/>
        <v>11804619.200000001</v>
      </c>
      <c r="AI89" s="12">
        <f t="shared" ca="1" si="476"/>
        <v>10682819.710000001</v>
      </c>
      <c r="AJ89" s="13">
        <f t="shared" ca="1" si="477"/>
        <v>0.10500968100677607</v>
      </c>
      <c r="AK89" s="29">
        <f t="shared" ca="1" si="478"/>
        <v>11847672.000000002</v>
      </c>
      <c r="AL89" s="12">
        <f t="shared" ca="1" si="478"/>
        <v>10818355.879999997</v>
      </c>
      <c r="AM89" s="13">
        <f t="shared" ca="1" si="479"/>
        <v>9.514533737080251E-2</v>
      </c>
      <c r="AN89" s="29">
        <f t="shared" ca="1" si="480"/>
        <v>12263710.480000002</v>
      </c>
      <c r="AO89" s="12">
        <f t="shared" ca="1" si="480"/>
        <v>11706423.409999998</v>
      </c>
      <c r="AP89" s="13">
        <f t="shared" ca="1" si="481"/>
        <v>4.7605237781161387E-2</v>
      </c>
      <c r="AQ89" s="29">
        <f t="shared" ca="1" si="482"/>
        <v>14431968.520000001</v>
      </c>
      <c r="AR89" s="12">
        <f t="shared" ca="1" si="482"/>
        <v>10820167.620000005</v>
      </c>
      <c r="AS89" s="13">
        <f t="shared" ca="1" si="483"/>
        <v>0.33380267541548447</v>
      </c>
      <c r="AT89" s="29">
        <f t="shared" ca="1" si="484"/>
        <v>8504774.209999999</v>
      </c>
      <c r="AU89" s="12">
        <f t="shared" ca="1" si="484"/>
        <v>7333072.4700000007</v>
      </c>
      <c r="AV89" s="13">
        <f t="shared" ca="1" si="485"/>
        <v>0.15978319385134868</v>
      </c>
      <c r="AW89" s="29">
        <f t="shared" ca="1" si="486"/>
        <v>8528832.0399999991</v>
      </c>
      <c r="AX89" s="12">
        <f t="shared" ca="1" si="486"/>
        <v>7316597.5000000009</v>
      </c>
      <c r="AY89" s="13">
        <f t="shared" ca="1" si="487"/>
        <v>0.16568282456428662</v>
      </c>
      <c r="AZ89" s="29">
        <f t="shared" ca="1" si="488"/>
        <v>12952499.07</v>
      </c>
      <c r="BA89" s="12">
        <f t="shared" ca="1" si="488"/>
        <v>11746686.749999998</v>
      </c>
      <c r="BB89" s="13">
        <f t="shared" ca="1" si="489"/>
        <v>0.10265127058061732</v>
      </c>
      <c r="BC89" s="29">
        <f t="shared" ca="1" si="490"/>
        <v>11503093.289999997</v>
      </c>
      <c r="BD89" s="12">
        <f t="shared" ca="1" si="490"/>
        <v>9832866.120000001</v>
      </c>
      <c r="BE89" s="13">
        <f t="shared" ca="1" si="491"/>
        <v>0.16986168118395942</v>
      </c>
      <c r="BF89" s="29">
        <f t="shared" ca="1" si="492"/>
        <v>11852070.670000002</v>
      </c>
      <c r="BG89" s="12">
        <f t="shared" ca="1" si="492"/>
        <v>10973386.25</v>
      </c>
      <c r="BH89" s="13">
        <f t="shared" ca="1" si="493"/>
        <v>8.0074135729980511E-2</v>
      </c>
      <c r="BI89" s="29">
        <f t="shared" ca="1" si="494"/>
        <v>15623100.23</v>
      </c>
      <c r="BJ89" s="12">
        <f t="shared" ca="1" si="494"/>
        <v>13071426.349999998</v>
      </c>
      <c r="BK89" s="13">
        <f t="shared" ca="1" si="495"/>
        <v>0.19521005678160006</v>
      </c>
      <c r="BL89" s="29">
        <f t="shared" ca="1" si="496"/>
        <v>8203210.6400000006</v>
      </c>
      <c r="BM89" s="12">
        <f t="shared" ca="1" si="496"/>
        <v>7491290.5599999996</v>
      </c>
      <c r="BN89" s="13">
        <f t="shared" ca="1" si="497"/>
        <v>9.5033035269159419E-2</v>
      </c>
      <c r="BO89" s="159" t="str">
        <f t="shared" si="498"/>
        <v>High Value</v>
      </c>
      <c r="BP89" s="249"/>
    </row>
    <row r="90" spans="1:68" x14ac:dyDescent="0.2">
      <c r="A90" s="169">
        <f>A$32</f>
        <v>70</v>
      </c>
      <c r="B90" s="3" t="str">
        <f t="shared" si="500"/>
        <v>&gt;= 0</v>
      </c>
      <c r="D90" s="237"/>
      <c r="E90" s="79" t="str">
        <f>$E$32</f>
        <v>Opportunity</v>
      </c>
      <c r="F90" s="29">
        <f t="shared" ca="1" si="460"/>
        <v>89388851.189999998</v>
      </c>
      <c r="G90" s="12">
        <f t="shared" ca="1" si="460"/>
        <v>76516887.010000005</v>
      </c>
      <c r="H90" s="13">
        <f t="shared" ca="1" si="461"/>
        <v>0.16822383506424868</v>
      </c>
      <c r="I90" s="141"/>
      <c r="J90" s="29">
        <f t="shared" ca="1" si="462"/>
        <v>101961065.81</v>
      </c>
      <c r="K90" s="12">
        <f t="shared" ca="1" si="462"/>
        <v>89901692.579999983</v>
      </c>
      <c r="L90" s="13">
        <f t="shared" ca="1" si="463"/>
        <v>0.13413955715315212</v>
      </c>
      <c r="M90" s="141"/>
      <c r="N90" s="29">
        <f t="shared" ca="1" si="464"/>
        <v>101961400.57999998</v>
      </c>
      <c r="O90" s="12">
        <f t="shared" ca="1" si="464"/>
        <v>89901034.979999989</v>
      </c>
      <c r="P90" s="13">
        <f t="shared" ca="1" si="465"/>
        <v>0.13415157681647411</v>
      </c>
      <c r="Q90" s="141"/>
      <c r="R90" s="29">
        <f t="shared" ca="1" si="466"/>
        <v>26107504.140000001</v>
      </c>
      <c r="S90" s="12">
        <f t="shared" ca="1" si="466"/>
        <v>22324176.189999994</v>
      </c>
      <c r="T90" s="13">
        <f t="shared" ca="1" si="467"/>
        <v>0.16947223126176231</v>
      </c>
      <c r="U90" s="29">
        <f t="shared" ca="1" si="468"/>
        <v>29010629.759999994</v>
      </c>
      <c r="V90" s="12">
        <f t="shared" ca="1" si="468"/>
        <v>24491899.680000003</v>
      </c>
      <c r="W90" s="13">
        <f t="shared" ca="1" si="469"/>
        <v>0.18449896247492673</v>
      </c>
      <c r="X90" s="29">
        <f t="shared" ca="1" si="470"/>
        <v>27625909.740000002</v>
      </c>
      <c r="Y90" s="12">
        <f t="shared" ca="1" si="470"/>
        <v>24243292.429999996</v>
      </c>
      <c r="Z90" s="13">
        <f t="shared" ca="1" si="471"/>
        <v>0.13952796715903851</v>
      </c>
      <c r="AA90" s="29">
        <f t="shared" ca="1" si="472"/>
        <v>29883931.700000003</v>
      </c>
      <c r="AB90" s="12">
        <f t="shared" ca="1" si="472"/>
        <v>26776517.619999997</v>
      </c>
      <c r="AC90" s="13">
        <f t="shared" ca="1" si="473"/>
        <v>0.11604997050396899</v>
      </c>
      <c r="AD90" s="141"/>
      <c r="AE90" s="29">
        <f t="shared" ca="1" si="474"/>
        <v>6019568.6699999999</v>
      </c>
      <c r="AF90" s="12">
        <f t="shared" ca="1" si="474"/>
        <v>4740333.4400000013</v>
      </c>
      <c r="AG90" s="13">
        <f t="shared" ca="1" si="475"/>
        <v>0.26986186651038585</v>
      </c>
      <c r="AH90" s="29">
        <f t="shared" ca="1" si="476"/>
        <v>10347710.059999999</v>
      </c>
      <c r="AI90" s="12">
        <f t="shared" ca="1" si="476"/>
        <v>9283589.8499999978</v>
      </c>
      <c r="AJ90" s="13">
        <f t="shared" ca="1" si="477"/>
        <v>0.11462378532373456</v>
      </c>
      <c r="AK90" s="29">
        <f t="shared" ca="1" si="478"/>
        <v>9920284.0300000012</v>
      </c>
      <c r="AL90" s="12">
        <f t="shared" ca="1" si="478"/>
        <v>8774352.3699999973</v>
      </c>
      <c r="AM90" s="13">
        <f t="shared" ca="1" si="479"/>
        <v>0.13060014137544879</v>
      </c>
      <c r="AN90" s="29">
        <f t="shared" ca="1" si="480"/>
        <v>10372061.839999998</v>
      </c>
      <c r="AO90" s="12">
        <f t="shared" ca="1" si="480"/>
        <v>9853046.6100000013</v>
      </c>
      <c r="AP90" s="13">
        <f t="shared" ca="1" si="481"/>
        <v>5.2675608930261283E-2</v>
      </c>
      <c r="AQ90" s="29">
        <f t="shared" ca="1" si="482"/>
        <v>11925072.610000001</v>
      </c>
      <c r="AR90" s="12">
        <f t="shared" ca="1" si="482"/>
        <v>8960291.1699999981</v>
      </c>
      <c r="AS90" s="13">
        <f t="shared" ca="1" si="483"/>
        <v>0.33088003322106369</v>
      </c>
      <c r="AT90" s="29">
        <f t="shared" ca="1" si="484"/>
        <v>6882812.8699999992</v>
      </c>
      <c r="AU90" s="12">
        <f t="shared" ca="1" si="484"/>
        <v>5899964.8700000001</v>
      </c>
      <c r="AV90" s="13">
        <f t="shared" ca="1" si="485"/>
        <v>0.16658539866865327</v>
      </c>
      <c r="AW90" s="29">
        <f t="shared" ca="1" si="486"/>
        <v>6932152.8199999994</v>
      </c>
      <c r="AX90" s="12">
        <f t="shared" ca="1" si="486"/>
        <v>5996408.9200000009</v>
      </c>
      <c r="AY90" s="13">
        <f t="shared" ca="1" si="487"/>
        <v>0.15605071510033014</v>
      </c>
      <c r="AZ90" s="29">
        <f t="shared" ca="1" si="488"/>
        <v>11181453.5</v>
      </c>
      <c r="BA90" s="12">
        <f t="shared" ca="1" si="488"/>
        <v>9977175.4300000034</v>
      </c>
      <c r="BB90" s="13">
        <f t="shared" ca="1" si="489"/>
        <v>0.12070330710823195</v>
      </c>
      <c r="BC90" s="29">
        <f t="shared" ca="1" si="490"/>
        <v>9862994.2699999996</v>
      </c>
      <c r="BD90" s="12">
        <f t="shared" ca="1" si="490"/>
        <v>8546591.9699999988</v>
      </c>
      <c r="BE90" s="13">
        <f t="shared" ca="1" si="491"/>
        <v>0.15402657627985497</v>
      </c>
      <c r="BF90" s="29">
        <f t="shared" ca="1" si="492"/>
        <v>10050660.629999997</v>
      </c>
      <c r="BG90" s="12">
        <f t="shared" ca="1" si="492"/>
        <v>9510863.9299999997</v>
      </c>
      <c r="BH90" s="13">
        <f t="shared" ca="1" si="493"/>
        <v>5.6755800942259661E-2</v>
      </c>
      <c r="BI90" s="29">
        <f t="shared" ca="1" si="494"/>
        <v>13481547.779999997</v>
      </c>
      <c r="BJ90" s="12">
        <f t="shared" ca="1" si="494"/>
        <v>11400500.41</v>
      </c>
      <c r="BK90" s="13">
        <f t="shared" ca="1" si="495"/>
        <v>0.18254000220679764</v>
      </c>
      <c r="BL90" s="29">
        <f t="shared" ca="1" si="496"/>
        <v>6956510.6900000004</v>
      </c>
      <c r="BM90" s="12">
        <f t="shared" ca="1" si="496"/>
        <v>6304512.9399999985</v>
      </c>
      <c r="BN90" s="13">
        <f t="shared" ca="1" si="497"/>
        <v>0.10341762420111743</v>
      </c>
      <c r="BO90" s="159" t="str">
        <f t="shared" si="498"/>
        <v>Opportunity</v>
      </c>
      <c r="BP90" s="249"/>
    </row>
    <row r="91" spans="1:68" x14ac:dyDescent="0.2">
      <c r="A91" s="169">
        <f>A$33</f>
        <v>100</v>
      </c>
      <c r="B91" s="3" t="str">
        <f t="shared" ref="B91" si="501">B$33</f>
        <v>&gt;= 0</v>
      </c>
      <c r="D91" s="237"/>
      <c r="E91" s="78" t="str">
        <f>$E$33</f>
        <v>Marginal</v>
      </c>
      <c r="F91" s="121">
        <f t="shared" ca="1" si="460"/>
        <v>22970342.770000003</v>
      </c>
      <c r="G91" s="104">
        <f t="shared" ca="1" si="460"/>
        <v>19692351.700000007</v>
      </c>
      <c r="H91" s="48">
        <f t="shared" ca="1" si="461"/>
        <v>0.16646011202410099</v>
      </c>
      <c r="I91" s="141"/>
      <c r="J91" s="121">
        <f t="shared" ca="1" si="462"/>
        <v>26079208.090000004</v>
      </c>
      <c r="K91" s="104">
        <f t="shared" ca="1" si="462"/>
        <v>23034078</v>
      </c>
      <c r="L91" s="48">
        <f t="shared" ca="1" si="463"/>
        <v>0.13220108441067202</v>
      </c>
      <c r="M91" s="141"/>
      <c r="N91" s="121">
        <f t="shared" ca="1" si="464"/>
        <v>26078873.319999997</v>
      </c>
      <c r="O91" s="104">
        <f t="shared" ca="1" si="464"/>
        <v>23034735.600000001</v>
      </c>
      <c r="P91" s="48">
        <f t="shared" ca="1" si="465"/>
        <v>0.13215422885079675</v>
      </c>
      <c r="Q91" s="141"/>
      <c r="R91" s="121">
        <f t="shared" ca="1" si="466"/>
        <v>8110422.7599999979</v>
      </c>
      <c r="S91" s="104">
        <f t="shared" ca="1" si="466"/>
        <v>6946244.8200000012</v>
      </c>
      <c r="T91" s="48">
        <f t="shared" ca="1" si="467"/>
        <v>0.16759817284988762</v>
      </c>
      <c r="U91" s="121">
        <f t="shared" ca="1" si="468"/>
        <v>8854253.2199999988</v>
      </c>
      <c r="V91" s="104">
        <f t="shared" ca="1" si="468"/>
        <v>7482411.3000000007</v>
      </c>
      <c r="W91" s="48">
        <f t="shared" ca="1" si="469"/>
        <v>0.18334222284733237</v>
      </c>
      <c r="X91" s="121">
        <f t="shared" ca="1" si="470"/>
        <v>8523154.1799999997</v>
      </c>
      <c r="Y91" s="104">
        <f t="shared" ca="1" si="470"/>
        <v>7508313.0099999998</v>
      </c>
      <c r="Z91" s="48">
        <f t="shared" ca="1" si="471"/>
        <v>0.1351623418800437</v>
      </c>
      <c r="AA91" s="121">
        <f t="shared" ca="1" si="472"/>
        <v>9193669.6300000008</v>
      </c>
      <c r="AB91" s="104">
        <f t="shared" ca="1" si="472"/>
        <v>8365761.3499999996</v>
      </c>
      <c r="AC91" s="48">
        <f t="shared" ca="1" si="473"/>
        <v>9.8963889281876452E-2</v>
      </c>
      <c r="AD91" s="141"/>
      <c r="AE91" s="121">
        <f t="shared" ca="1" si="474"/>
        <v>1810770.55</v>
      </c>
      <c r="AF91" s="104">
        <f t="shared" ca="1" si="474"/>
        <v>1506954.54</v>
      </c>
      <c r="AG91" s="48">
        <f t="shared" ca="1" si="475"/>
        <v>0.20160927349540353</v>
      </c>
      <c r="AH91" s="121">
        <f t="shared" ca="1" si="476"/>
        <v>3519019.9200000004</v>
      </c>
      <c r="AI91" s="104">
        <f t="shared" ca="1" si="476"/>
        <v>3181809.28</v>
      </c>
      <c r="AJ91" s="48">
        <f t="shared" ca="1" si="477"/>
        <v>0.10598078336109468</v>
      </c>
      <c r="AK91" s="121">
        <f t="shared" ca="1" si="478"/>
        <v>3276908.54</v>
      </c>
      <c r="AL91" s="104">
        <f t="shared" ca="1" si="478"/>
        <v>2792408.02</v>
      </c>
      <c r="AM91" s="48">
        <f t="shared" ca="1" si="479"/>
        <v>0.17350634883221686</v>
      </c>
      <c r="AN91" s="121">
        <f t="shared" ca="1" si="480"/>
        <v>3515044.3800000008</v>
      </c>
      <c r="AO91" s="104">
        <f t="shared" ca="1" si="480"/>
        <v>3362854.0099999993</v>
      </c>
      <c r="AP91" s="48">
        <f t="shared" ca="1" si="481"/>
        <v>4.5256311914652979E-2</v>
      </c>
      <c r="AQ91" s="121">
        <f t="shared" ca="1" si="482"/>
        <v>3819535.24</v>
      </c>
      <c r="AR91" s="104">
        <f t="shared" ca="1" si="482"/>
        <v>2916307.3900000006</v>
      </c>
      <c r="AS91" s="48">
        <f t="shared" ca="1" si="483"/>
        <v>0.30971627102724569</v>
      </c>
      <c r="AT91" s="121">
        <f t="shared" ca="1" si="484"/>
        <v>2075534</v>
      </c>
      <c r="AU91" s="104">
        <f t="shared" ca="1" si="484"/>
        <v>1806693.6600000001</v>
      </c>
      <c r="AV91" s="48">
        <f t="shared" ca="1" si="485"/>
        <v>0.14880239298564862</v>
      </c>
      <c r="AW91" s="121">
        <f t="shared" ca="1" si="486"/>
        <v>2285785.79</v>
      </c>
      <c r="AX91" s="104">
        <f t="shared" ca="1" si="486"/>
        <v>1895778.6699999997</v>
      </c>
      <c r="AY91" s="48">
        <f t="shared" ca="1" si="487"/>
        <v>0.20572397304164225</v>
      </c>
      <c r="AZ91" s="121">
        <f t="shared" ca="1" si="488"/>
        <v>3669359.65</v>
      </c>
      <c r="BA91" s="104">
        <f t="shared" ca="1" si="488"/>
        <v>3285138.5700000003</v>
      </c>
      <c r="BB91" s="48">
        <f t="shared" ca="1" si="489"/>
        <v>0.11695734344624603</v>
      </c>
      <c r="BC91" s="121">
        <f t="shared" ca="1" si="490"/>
        <v>3276200.4200000004</v>
      </c>
      <c r="BD91" s="104">
        <f t="shared" ca="1" si="490"/>
        <v>2905384.28</v>
      </c>
      <c r="BE91" s="48">
        <f t="shared" ca="1" si="491"/>
        <v>0.12763066922080291</v>
      </c>
      <c r="BF91" s="121">
        <f t="shared" ca="1" si="492"/>
        <v>3338892.82</v>
      </c>
      <c r="BG91" s="104">
        <f t="shared" ca="1" si="492"/>
        <v>3192921.8499999996</v>
      </c>
      <c r="BH91" s="48">
        <f t="shared" ca="1" si="493"/>
        <v>4.5717050669436279E-2</v>
      </c>
      <c r="BI91" s="121">
        <f t="shared" ca="1" si="494"/>
        <v>4479590</v>
      </c>
      <c r="BJ91" s="104">
        <f t="shared" ca="1" si="494"/>
        <v>3817493.57</v>
      </c>
      <c r="BK91" s="48">
        <f t="shared" ca="1" si="495"/>
        <v>0.17343747091105124</v>
      </c>
      <c r="BL91" s="121">
        <f t="shared" ca="1" si="496"/>
        <v>2084629.8399999999</v>
      </c>
      <c r="BM91" s="104">
        <f t="shared" ca="1" si="496"/>
        <v>2038235.0800000003</v>
      </c>
      <c r="BN91" s="48">
        <f t="shared" ca="1" si="497"/>
        <v>2.2762222304602637E-2</v>
      </c>
      <c r="BO91" s="154" t="str">
        <f t="shared" si="498"/>
        <v>Marginal</v>
      </c>
      <c r="BP91" s="249"/>
    </row>
    <row r="92" spans="1:68" x14ac:dyDescent="0.2">
      <c r="A92" s="169"/>
      <c r="C92" s="3">
        <f>ROW($C$16)</f>
        <v>16</v>
      </c>
      <c r="D92" s="237"/>
      <c r="E92" s="76" t="str">
        <f>E88 &amp; " %"</f>
        <v>Elite %</v>
      </c>
      <c r="F92" s="33">
        <f ca="1">IFERROR(F88 / INDIRECT(ADDRESS($C92, COLUMN(F88))), 0)</f>
        <v>0.17206151568255496</v>
      </c>
      <c r="G92" s="8">
        <f ca="1">IFERROR(G88 / INDIRECT(ADDRESS($C92, COLUMN(G88))), 0)</f>
        <v>0.17010448686940213</v>
      </c>
      <c r="H92" s="20">
        <f t="shared" ref="H92:H95" ca="1" si="502">IF(F$9 = 0, 0, IFERROR((F92 - G92) * 10000, 0))</f>
        <v>19.570288131528223</v>
      </c>
      <c r="I92" s="88"/>
      <c r="J92" s="33">
        <f ca="1">IFERROR(J88 / INDIRECT(ADDRESS($C92, COLUMN(J88))), 0)</f>
        <v>0.18384003134806157</v>
      </c>
      <c r="K92" s="8">
        <f ca="1">IFERROR(K88 / INDIRECT(ADDRESS($C92, COLUMN(K88))), 0)</f>
        <v>0.175396743564947</v>
      </c>
      <c r="L92" s="20">
        <f t="shared" ref="L92:L95" ca="1" si="503">IF(J$9 = 0, 0, IFERROR((J92 - K92) * 10000, 0))</f>
        <v>84.432877831145674</v>
      </c>
      <c r="M92" s="88"/>
      <c r="N92" s="33">
        <f ca="1">IFERROR(N88 / INDIRECT(ADDRESS($C92, COLUMN(N88))), 0)</f>
        <v>0.18384003134806157</v>
      </c>
      <c r="O92" s="8">
        <f ca="1">IFERROR(O88 / INDIRECT(ADDRESS($C92, COLUMN(O88))), 0)</f>
        <v>0.17539674356494697</v>
      </c>
      <c r="P92" s="20">
        <f t="shared" ref="P92:P95" ca="1" si="504">IF(N$9 = 0, 0, IFERROR((N92 - O92) * 10000, 0))</f>
        <v>84.432877831145944</v>
      </c>
      <c r="Q92" s="88"/>
      <c r="R92" s="33">
        <f ca="1">IFERROR(R88 / INDIRECT(ADDRESS($C92, COLUMN(R88))), 0)</f>
        <v>0.16359969282084799</v>
      </c>
      <c r="S92" s="8">
        <f ca="1">IFERROR(S88 / INDIRECT(ADDRESS($C92, COLUMN(S88))), 0)</f>
        <v>0.15621409534105152</v>
      </c>
      <c r="T92" s="20">
        <f t="shared" ref="T92:T95" ca="1" si="505">IF(R$9 = 0, 0, IFERROR((R92 - S92) * 10000, 0))</f>
        <v>73.855974797964734</v>
      </c>
      <c r="U92" s="33">
        <f ca="1">IFERROR(U88 / INDIRECT(ADDRESS($C92, COLUMN(U88))), 0)</f>
        <v>0.16805303623082821</v>
      </c>
      <c r="V92" s="8">
        <f ca="1">IFERROR(V88 / INDIRECT(ADDRESS($C92, COLUMN(V88))), 0)</f>
        <v>0.15991701857209251</v>
      </c>
      <c r="W92" s="20">
        <f t="shared" ref="W92:W95" ca="1" si="506">IF(U$9 = 0, 0, IFERROR((U92 - V92) * 10000, 0))</f>
        <v>81.360176587357003</v>
      </c>
      <c r="X92" s="33">
        <f ca="1">IFERROR(X88 / INDIRECT(ADDRESS($C92, COLUMN(X88))), 0)</f>
        <v>0.16712040789794222</v>
      </c>
      <c r="Y92" s="8">
        <f ca="1">IFERROR(Y88 / INDIRECT(ADDRESS($C92, COLUMN(Y88))), 0)</f>
        <v>0.15626853677437913</v>
      </c>
      <c r="Z92" s="20">
        <f t="shared" ref="Z92:Z95" ca="1" si="507">IF(X$9 = 0, 0, IFERROR((X92 - Y92) * 10000, 0))</f>
        <v>108.51871123563089</v>
      </c>
      <c r="AA92" s="33">
        <f ca="1">IFERROR(AA88 / INDIRECT(ADDRESS($C92, COLUMN(AA88))), 0)</f>
        <v>0.16312983797617889</v>
      </c>
      <c r="AB92" s="8">
        <f ca="1">IFERROR(AB88 / INDIRECT(ADDRESS($C92, COLUMN(AB88))), 0)</f>
        <v>0.15958824470942165</v>
      </c>
      <c r="AC92" s="20">
        <f t="shared" ref="AC92:AC95" ca="1" si="508">IF(AA$9 = 0, 0, IFERROR((AA92 - AB92) * 10000, 0))</f>
        <v>35.41593266757237</v>
      </c>
      <c r="AD92" s="88"/>
      <c r="AE92" s="33">
        <f ca="1">IFERROR(AE88 / INDIRECT(ADDRESS($C92, COLUMN(AE88))), 0)</f>
        <v>0.1676781381066946</v>
      </c>
      <c r="AF92" s="8">
        <f ca="1">IFERROR(AF88 / INDIRECT(ADDRESS($C92, COLUMN(AF88))), 0)</f>
        <v>0.15929822375989014</v>
      </c>
      <c r="AG92" s="20">
        <f t="shared" ref="AG92:AG95" ca="1" si="509">IF(AE$9 = 0, 0, IFERROR((AE92 - AF92) * 10000, 0))</f>
        <v>83.799143468044619</v>
      </c>
      <c r="AH92" s="33">
        <f ca="1">IFERROR(AH88 / INDIRECT(ADDRESS($C92, COLUMN(AH88))), 0)</f>
        <v>0.14993689189127848</v>
      </c>
      <c r="AI92" s="8">
        <f ca="1">IFERROR(AI88 / INDIRECT(ADDRESS($C92, COLUMN(AI88))), 0)</f>
        <v>0.13894759782015415</v>
      </c>
      <c r="AJ92" s="20">
        <f t="shared" ref="AJ92:AJ95" ca="1" si="510">IF(AH$9 = 0, 0, IFERROR((AH92 - AI92) * 10000, 0))</f>
        <v>109.8929407112434</v>
      </c>
      <c r="AK92" s="33">
        <f ca="1">IFERROR(AK88 / INDIRECT(ADDRESS($C92, COLUMN(AK88))), 0)</f>
        <v>0.16138919800335436</v>
      </c>
      <c r="AL92" s="8">
        <f ca="1">IFERROR(AL88 / INDIRECT(ADDRESS($C92, COLUMN(AL88))), 0)</f>
        <v>0.15605105082351434</v>
      </c>
      <c r="AM92" s="20">
        <f t="shared" ref="AM92:AM95" ca="1" si="511">IF(AK$9 = 0, 0, IFERROR((AK92 - AL92) * 10000, 0))</f>
        <v>53.381471798400192</v>
      </c>
      <c r="AN92" s="33">
        <f ca="1">IFERROR(AN88 / INDIRECT(ADDRESS($C92, COLUMN(AN88))), 0)</f>
        <v>0.16080436975499493</v>
      </c>
      <c r="AO92" s="8">
        <f ca="1">IFERROR(AO88 / INDIRECT(ADDRESS($C92, COLUMN(AO88))), 0)</f>
        <v>0.15511367823265626</v>
      </c>
      <c r="AP92" s="20">
        <f t="shared" ref="AP92:AP95" ca="1" si="512">IF(AN$9 = 0, 0, IFERROR((AN92 - AO92) * 10000, 0))</f>
        <v>56.906915223386697</v>
      </c>
      <c r="AQ92" s="33">
        <f ca="1">IFERROR(AQ88 / INDIRECT(ADDRESS($C92, COLUMN(AQ88))), 0)</f>
        <v>0.16208435440215402</v>
      </c>
      <c r="AR92" s="8">
        <f ca="1">IFERROR(AR88 / INDIRECT(ADDRESS($C92, COLUMN(AR88))), 0)</f>
        <v>0.15731099770195608</v>
      </c>
      <c r="AS92" s="20">
        <f t="shared" ref="AS92:AS95" ca="1" si="513">IF(AQ$9 = 0, 0, IFERROR((AQ92 - AR92) * 10000, 0))</f>
        <v>47.733567001979338</v>
      </c>
      <c r="AT92" s="33">
        <f ca="1">IFERROR(AT88 / INDIRECT(ADDRESS($C92, COLUMN(AT88))), 0)</f>
        <v>0.16848841696720862</v>
      </c>
      <c r="AU92" s="8">
        <f ca="1">IFERROR(AU88 / INDIRECT(ADDRESS($C92, COLUMN(AU88))), 0)</f>
        <v>0.16036940018932649</v>
      </c>
      <c r="AV92" s="20">
        <f t="shared" ref="AV92:AV95" ca="1" si="514">IF(AT$9 = 0, 0, IFERROR((AT92 - AU92) * 10000, 0))</f>
        <v>81.190167778821262</v>
      </c>
      <c r="AW92" s="33">
        <f ca="1">IFERROR(AW88 / INDIRECT(ADDRESS($C92, COLUMN(AW88))), 0)</f>
        <v>0.16353286549878993</v>
      </c>
      <c r="AX92" s="8">
        <f ca="1">IFERROR(AX88 / INDIRECT(ADDRESS($C92, COLUMN(AX88))), 0)</f>
        <v>0.15654097463017833</v>
      </c>
      <c r="AY92" s="20">
        <f t="shared" ref="AY92:AY95" ca="1" si="515">IF(AW$9 = 0, 0, IFERROR((AW92 - AX92) * 10000, 0))</f>
        <v>69.918908686115998</v>
      </c>
      <c r="AZ92" s="33">
        <f ca="1">IFERROR(AZ88 / INDIRECT(ADDRESS($C92, COLUMN(AZ88))), 0)</f>
        <v>0.15816392804941662</v>
      </c>
      <c r="BA92" s="8">
        <f ca="1">IFERROR(BA88 / INDIRECT(ADDRESS($C92, COLUMN(BA88))), 0)</f>
        <v>0.15125698040826807</v>
      </c>
      <c r="BB92" s="20">
        <f t="shared" ref="BB92:BB95" ca="1" si="516">IF(AZ$9 = 0, 0, IFERROR((AZ92 - BA92) * 10000, 0))</f>
        <v>69.069476411485482</v>
      </c>
      <c r="BC92" s="33">
        <f ca="1">IFERROR(BC88 / INDIRECT(ADDRESS($C92, COLUMN(BC88))), 0)</f>
        <v>0.15742369579911197</v>
      </c>
      <c r="BD92" s="8">
        <f ca="1">IFERROR(BD88 / INDIRECT(ADDRESS($C92, COLUMN(BD88))), 0)</f>
        <v>0.15056022939881314</v>
      </c>
      <c r="BE92" s="20">
        <f t="shared" ref="BE92:BE95" ca="1" si="517">IF(BC$9 = 0, 0, IFERROR((BC92 - BD92) * 10000, 0))</f>
        <v>68.634664002988345</v>
      </c>
      <c r="BF92" s="33">
        <f ca="1">IFERROR(BF88 / INDIRECT(ADDRESS($C92, COLUMN(BF88))), 0)</f>
        <v>0.16210536705981535</v>
      </c>
      <c r="BG92" s="8">
        <f ca="1">IFERROR(BG88 / INDIRECT(ADDRESS($C92, COLUMN(BG88))), 0)</f>
        <v>0.1560914507762923</v>
      </c>
      <c r="BH92" s="20">
        <f t="shared" ref="BH92:BH95" ca="1" si="518">IF(BF$9 = 0, 0, IFERROR((BF92 - BG92) * 10000, 0))</f>
        <v>60.139162835230465</v>
      </c>
      <c r="BI92" s="33">
        <f ca="1">IFERROR(BI88 / INDIRECT(ADDRESS($C92, COLUMN(BI88))), 0)</f>
        <v>0.15242864787414043</v>
      </c>
      <c r="BJ92" s="8">
        <f ca="1">IFERROR(BJ88 / INDIRECT(ADDRESS($C92, COLUMN(BJ88))), 0)</f>
        <v>0.14317559014898407</v>
      </c>
      <c r="BK92" s="20">
        <f t="shared" ref="BK92:BK95" ca="1" si="519">IF(BI$9 = 0, 0, IFERROR((BI92 - BJ92) * 10000, 0))</f>
        <v>92.530577251563599</v>
      </c>
      <c r="BL92" s="33">
        <f ca="1">IFERROR(BL88 / INDIRECT(ADDRESS($C92, COLUMN(BL88))), 0)</f>
        <v>0.16416596678350392</v>
      </c>
      <c r="BM92" s="8">
        <f ca="1">IFERROR(BM88 / INDIRECT(ADDRESS($C92, COLUMN(BM88))), 0)</f>
        <v>0.16157954241189071</v>
      </c>
      <c r="BN92" s="20">
        <f t="shared" ref="BN92:BN95" ca="1" si="520">IF(BL$9 = 0, 0, IFERROR((BL92 - BM92) * 10000, 0))</f>
        <v>25.864243716132162</v>
      </c>
      <c r="BO92" s="155" t="str">
        <f t="shared" si="498"/>
        <v>Elite %</v>
      </c>
      <c r="BP92" s="249"/>
    </row>
    <row r="93" spans="1:68" x14ac:dyDescent="0.2">
      <c r="A93" s="169"/>
      <c r="C93" s="3">
        <f t="shared" ref="C93:C95" si="521">ROW($C$16)</f>
        <v>16</v>
      </c>
      <c r="D93" s="237"/>
      <c r="E93" s="79" t="str">
        <f t="shared" ref="E93:E94" si="522">E89 &amp; " %"</f>
        <v>High Value %</v>
      </c>
      <c r="F93" s="28">
        <f t="shared" ref="F93:G94" ca="1" si="523">IFERROR(F89 / INDIRECT(ADDRESS($C93, COLUMN(F89))), 0)</f>
        <v>0.3967622017357747</v>
      </c>
      <c r="G93" s="10">
        <f t="shared" ca="1" si="523"/>
        <v>0.38600483154853305</v>
      </c>
      <c r="H93" s="18">
        <f t="shared" ca="1" si="502"/>
        <v>107.57370187241655</v>
      </c>
      <c r="I93" s="88"/>
      <c r="J93" s="28">
        <f t="shared" ref="J93:K95" ca="1" si="524">IFERROR(J89 / INDIRECT(ADDRESS($C93, COLUMN(J89))), 0)</f>
        <v>0.40221401111860305</v>
      </c>
      <c r="K93" s="10">
        <f t="shared" ca="1" si="524"/>
        <v>0.39700654746581515</v>
      </c>
      <c r="L93" s="18">
        <f t="shared" ca="1" si="503"/>
        <v>52.074636527879022</v>
      </c>
      <c r="M93" s="88"/>
      <c r="N93" s="28">
        <f t="shared" ref="N93:O95" ca="1" si="525">IFERROR(N89 / INDIRECT(ADDRESS($C93, COLUMN(N89))), 0)</f>
        <v>0.40221401111860305</v>
      </c>
      <c r="O93" s="10">
        <f t="shared" ca="1" si="525"/>
        <v>0.39700654746581504</v>
      </c>
      <c r="P93" s="18">
        <f t="shared" ca="1" si="504"/>
        <v>52.074636527880138</v>
      </c>
      <c r="Q93" s="88"/>
      <c r="R93" s="28">
        <f t="shared" ref="R93:S95" ca="1" si="526">IFERROR(R89 / INDIRECT(ADDRESS($C93, COLUMN(R89))), 0)</f>
        <v>0.37580728953400477</v>
      </c>
      <c r="S93" s="10">
        <f t="shared" ca="1" si="526"/>
        <v>0.36732129267513197</v>
      </c>
      <c r="T93" s="18">
        <f t="shared" ca="1" si="505"/>
        <v>84.859968588728023</v>
      </c>
      <c r="U93" s="28">
        <f t="shared" ref="U93:V95" ca="1" si="527">IFERROR(U89 / INDIRECT(ADDRESS($C93, COLUMN(U89))), 0)</f>
        <v>0.37505153046242068</v>
      </c>
      <c r="V93" s="10">
        <f t="shared" ca="1" si="527"/>
        <v>0.37080007550746769</v>
      </c>
      <c r="W93" s="18">
        <f t="shared" ca="1" si="506"/>
        <v>42.514549549529931</v>
      </c>
      <c r="X93" s="28">
        <f t="shared" ref="X93:Y95" ca="1" si="528">IFERROR(X89 / INDIRECT(ADDRESS($C93, COLUMN(X89))), 0)</f>
        <v>0.37611587522137746</v>
      </c>
      <c r="Y93" s="10">
        <f t="shared" ca="1" si="528"/>
        <v>0.37423695672567403</v>
      </c>
      <c r="Z93" s="18">
        <f t="shared" ca="1" si="507"/>
        <v>18.789184957034301</v>
      </c>
      <c r="AA93" s="28">
        <f t="shared" ref="AA93:AB95" ca="1" si="529">IFERROR(AA89 / INDIRECT(ADDRESS($C93, COLUMN(AA89))), 0)</f>
        <v>0.37955706509664383</v>
      </c>
      <c r="AB93" s="10">
        <f t="shared" ca="1" si="529"/>
        <v>0.37446490153640283</v>
      </c>
      <c r="AC93" s="18">
        <f t="shared" ca="1" si="508"/>
        <v>50.921635602410035</v>
      </c>
      <c r="AD93" s="88"/>
      <c r="AE93" s="28">
        <f t="shared" ref="AE93:AF95" ca="1" si="530">IFERROR(AE89 / INDIRECT(ADDRESS($C93, COLUMN(AE89))), 0)</f>
        <v>0.37860030270768635</v>
      </c>
      <c r="AF93" s="10">
        <f t="shared" ca="1" si="530"/>
        <v>0.36960906592933751</v>
      </c>
      <c r="AG93" s="18">
        <f t="shared" ca="1" si="509"/>
        <v>89.912367783488435</v>
      </c>
      <c r="AH93" s="28">
        <f t="shared" ref="AH93:AI95" ca="1" si="531">IFERROR(AH89 / INDIRECT(ADDRESS($C93, COLUMN(AH89))), 0)</f>
        <v>0.36783889422763971</v>
      </c>
      <c r="AI93" s="10">
        <f t="shared" ca="1" si="531"/>
        <v>0.36176089676133294</v>
      </c>
      <c r="AJ93" s="18">
        <f t="shared" ca="1" si="510"/>
        <v>60.779974663067726</v>
      </c>
      <c r="AK93" s="28">
        <f t="shared" ref="AK93:AL95" ca="1" si="532">IFERROR(AK89 / INDIRECT(ADDRESS($C93, COLUMN(AK89))), 0)</f>
        <v>0.37162288916656372</v>
      </c>
      <c r="AL93" s="10">
        <f t="shared" ca="1" si="532"/>
        <v>0.37195030500867676</v>
      </c>
      <c r="AM93" s="18">
        <f t="shared" ca="1" si="511"/>
        <v>-3.2741584211304353</v>
      </c>
      <c r="AN93" s="28">
        <f t="shared" ref="AN93:AO95" ca="1" si="533">IFERROR(AN89 / INDIRECT(ADDRESS($C93, COLUMN(AN89))), 0)</f>
        <v>0.36509910452019684</v>
      </c>
      <c r="AO93" s="10">
        <f t="shared" ca="1" si="533"/>
        <v>0.35908031934016621</v>
      </c>
      <c r="AP93" s="18">
        <f t="shared" ca="1" si="512"/>
        <v>60.187851800306277</v>
      </c>
      <c r="AQ93" s="28">
        <f t="shared" ref="AQ93:AR95" ca="1" si="534">IFERROR(AQ89 / INDIRECT(ADDRESS($C93, COLUMN(AQ89))), 0)</f>
        <v>0.3718456671886663</v>
      </c>
      <c r="AR93" s="10">
        <f t="shared" ca="1" si="534"/>
        <v>0.36481767062458936</v>
      </c>
      <c r="AS93" s="18">
        <f t="shared" ca="1" si="513"/>
        <v>70.279965640769319</v>
      </c>
      <c r="AT93" s="28">
        <f t="shared" ref="AT93:AU95" ca="1" si="535">IFERROR(AT89 / INDIRECT(ADDRESS($C93, COLUMN(AT89))), 0)</f>
        <v>0.37302999052012414</v>
      </c>
      <c r="AU93" s="10">
        <f t="shared" ca="1" si="535"/>
        <v>0.37000149358434103</v>
      </c>
      <c r="AV93" s="18">
        <f t="shared" ca="1" si="514"/>
        <v>30.284969357831095</v>
      </c>
      <c r="AW93" s="28">
        <f t="shared" ref="AW93:AX95" ca="1" si="536">IFERROR(AW89 / INDIRECT(ADDRESS($C93, COLUMN(AW89))), 0)</f>
        <v>0.37399445303954565</v>
      </c>
      <c r="AX93" s="10">
        <f t="shared" ca="1" si="536"/>
        <v>0.37208023165633847</v>
      </c>
      <c r="AY93" s="18">
        <f t="shared" ca="1" si="515"/>
        <v>19.142213832071818</v>
      </c>
      <c r="AZ93" s="28">
        <f t="shared" ref="AZ93:BA95" ca="1" si="537">IFERROR(AZ89 / INDIRECT(ADDRESS($C93, COLUMN(AZ89))), 0)</f>
        <v>0.36757068014136196</v>
      </c>
      <c r="BA93" s="10">
        <f t="shared" ca="1" si="537"/>
        <v>0.37005394742546799</v>
      </c>
      <c r="BB93" s="18">
        <f t="shared" ca="1" si="516"/>
        <v>-24.832672841060276</v>
      </c>
      <c r="BC93" s="28">
        <f t="shared" ref="BC93:BD95" ca="1" si="538">IFERROR(BC89 / INDIRECT(ADDRESS($C93, COLUMN(BC89))), 0)</f>
        <v>0.37088169150352623</v>
      </c>
      <c r="BD93" s="10">
        <f t="shared" ca="1" si="538"/>
        <v>0.3652877585863526</v>
      </c>
      <c r="BE93" s="18">
        <f t="shared" ca="1" si="517"/>
        <v>55.939329171736382</v>
      </c>
      <c r="BF93" s="28">
        <f t="shared" ref="BF93:BG95" ca="1" si="539">IFERROR(BF89 / INDIRECT(ADDRESS($C93, COLUMN(BF89))), 0)</f>
        <v>0.37156985617675031</v>
      </c>
      <c r="BG93" s="10">
        <f t="shared" ca="1" si="539"/>
        <v>0.36706704818093644</v>
      </c>
      <c r="BH93" s="18">
        <f t="shared" ca="1" si="518"/>
        <v>45.028079958138733</v>
      </c>
      <c r="BI93" s="28">
        <f t="shared" ref="BI93:BJ95" ca="1" si="540">IFERROR(BI89 / INDIRECT(ADDRESS($C93, COLUMN(BI89))), 0)</f>
        <v>0.36404660865329852</v>
      </c>
      <c r="BJ93" s="10">
        <f t="shared" ca="1" si="540"/>
        <v>0.3593035014318689</v>
      </c>
      <c r="BK93" s="18">
        <f t="shared" ca="1" si="519"/>
        <v>47.431072214296208</v>
      </c>
      <c r="BL93" s="28">
        <f t="shared" ref="BL93:BM95" ca="1" si="541">IFERROR(BL89 / INDIRECT(ADDRESS($C93, COLUMN(BL89))), 0)</f>
        <v>0.37385647791661758</v>
      </c>
      <c r="BM93" s="10">
        <f t="shared" ca="1" si="541"/>
        <v>0.37200480608190789</v>
      </c>
      <c r="BN93" s="18">
        <f t="shared" ca="1" si="520"/>
        <v>18.516718347096894</v>
      </c>
      <c r="BO93" s="159" t="str">
        <f t="shared" si="498"/>
        <v>High Value %</v>
      </c>
      <c r="BP93" s="249"/>
    </row>
    <row r="94" spans="1:68" x14ac:dyDescent="0.2">
      <c r="A94" s="169"/>
      <c r="C94" s="3">
        <f t="shared" si="521"/>
        <v>16</v>
      </c>
      <c r="D94" s="238"/>
      <c r="E94" s="79" t="str">
        <f t="shared" si="522"/>
        <v>Opportunity %</v>
      </c>
      <c r="F94" s="28">
        <f t="shared" ca="1" si="523"/>
        <v>0.28647139148074285</v>
      </c>
      <c r="G94" s="10">
        <f t="shared" ca="1" si="523"/>
        <v>0.27389995261820921</v>
      </c>
      <c r="H94" s="18">
        <f t="shared" ca="1" si="502"/>
        <v>125.71438862533645</v>
      </c>
      <c r="I94" s="88"/>
      <c r="J94" s="28">
        <f t="shared" ca="1" si="524"/>
        <v>0.28574417538681379</v>
      </c>
      <c r="K94" s="10">
        <f t="shared" ca="1" si="524"/>
        <v>0.28446088099276728</v>
      </c>
      <c r="L94" s="18">
        <f t="shared" ca="1" si="503"/>
        <v>12.83294394046508</v>
      </c>
      <c r="M94" s="88"/>
      <c r="N94" s="28">
        <f t="shared" ca="1" si="525"/>
        <v>0.28574511357411919</v>
      </c>
      <c r="O94" s="10">
        <f t="shared" ca="1" si="525"/>
        <v>0.28445880025913506</v>
      </c>
      <c r="P94" s="18">
        <f t="shared" ca="1" si="504"/>
        <v>12.863133149841332</v>
      </c>
      <c r="Q94" s="88"/>
      <c r="R94" s="28">
        <f t="shared" ca="1" si="526"/>
        <v>0.31247631913566953</v>
      </c>
      <c r="S94" s="10">
        <f t="shared" ca="1" si="526"/>
        <v>0.3055563947925809</v>
      </c>
      <c r="T94" s="18">
        <f t="shared" ca="1" si="505"/>
        <v>69.199243430886355</v>
      </c>
      <c r="U94" s="28">
        <f t="shared" ca="1" si="527"/>
        <v>0.30330053174404475</v>
      </c>
      <c r="V94" s="10">
        <f t="shared" ca="1" si="527"/>
        <v>0.29883848549100639</v>
      </c>
      <c r="W94" s="18">
        <f t="shared" ca="1" si="506"/>
        <v>44.620462530383655</v>
      </c>
      <c r="X94" s="28">
        <f t="shared" ca="1" si="528"/>
        <v>0.30947457237114828</v>
      </c>
      <c r="Y94" s="10">
        <f t="shared" ca="1" si="528"/>
        <v>0.31091525625348498</v>
      </c>
      <c r="Z94" s="18">
        <f t="shared" ca="1" si="507"/>
        <v>-14.406838823367018</v>
      </c>
      <c r="AA94" s="28">
        <f t="shared" ca="1" si="529"/>
        <v>0.30774292182749613</v>
      </c>
      <c r="AB94" s="10">
        <f t="shared" ca="1" si="529"/>
        <v>0.30725235715757321</v>
      </c>
      <c r="AC94" s="18">
        <f t="shared" ca="1" si="508"/>
        <v>4.9056466992292158</v>
      </c>
      <c r="AD94" s="88"/>
      <c r="AE94" s="28">
        <f t="shared" ca="1" si="530"/>
        <v>0.31007283901609456</v>
      </c>
      <c r="AF94" s="10">
        <f t="shared" ca="1" si="530"/>
        <v>0.29982981180823765</v>
      </c>
      <c r="AG94" s="18">
        <f t="shared" ca="1" si="509"/>
        <v>102.43027207856915</v>
      </c>
      <c r="AH94" s="28">
        <f t="shared" ca="1" si="531"/>
        <v>0.32244074643751508</v>
      </c>
      <c r="AI94" s="10">
        <f t="shared" ca="1" si="531"/>
        <v>0.31437765313558841</v>
      </c>
      <c r="AJ94" s="18">
        <f t="shared" ca="1" si="510"/>
        <v>80.63093301926672</v>
      </c>
      <c r="AK94" s="28">
        <f t="shared" ca="1" si="532"/>
        <v>0.31116700501005784</v>
      </c>
      <c r="AL94" s="10">
        <f t="shared" ca="1" si="532"/>
        <v>0.30167458682964915</v>
      </c>
      <c r="AM94" s="18">
        <f t="shared" ca="1" si="511"/>
        <v>94.924181804086899</v>
      </c>
      <c r="AN94" s="28">
        <f t="shared" ca="1" si="533"/>
        <v>0.3087834221125631</v>
      </c>
      <c r="AO94" s="10">
        <f t="shared" ca="1" si="533"/>
        <v>0.30223023713374664</v>
      </c>
      <c r="AP94" s="18">
        <f t="shared" ca="1" si="512"/>
        <v>65.531849788164621</v>
      </c>
      <c r="AQ94" s="28">
        <f t="shared" ca="1" si="534"/>
        <v>0.30725445214169161</v>
      </c>
      <c r="AR94" s="10">
        <f t="shared" ca="1" si="534"/>
        <v>0.30210923412270341</v>
      </c>
      <c r="AS94" s="18">
        <f t="shared" ca="1" si="513"/>
        <v>51.452180189882071</v>
      </c>
      <c r="AT94" s="28">
        <f t="shared" ca="1" si="535"/>
        <v>0.30188874580926572</v>
      </c>
      <c r="AU94" s="10">
        <f t="shared" ca="1" si="535"/>
        <v>0.29769183693818618</v>
      </c>
      <c r="AV94" s="18">
        <f t="shared" ca="1" si="514"/>
        <v>41.969088710795411</v>
      </c>
      <c r="AW94" s="28">
        <f t="shared" ca="1" si="536"/>
        <v>0.30397910172732678</v>
      </c>
      <c r="AX94" s="10">
        <f t="shared" ca="1" si="536"/>
        <v>0.30494300391127632</v>
      </c>
      <c r="AY94" s="18">
        <f t="shared" ca="1" si="515"/>
        <v>-9.6390218394953884</v>
      </c>
      <c r="AZ94" s="28">
        <f t="shared" ca="1" si="537"/>
        <v>0.31731131156637959</v>
      </c>
      <c r="BA94" s="10">
        <f t="shared" ca="1" si="537"/>
        <v>0.31430932233107289</v>
      </c>
      <c r="BB94" s="18">
        <f t="shared" ca="1" si="516"/>
        <v>30.019892353067014</v>
      </c>
      <c r="BC94" s="28">
        <f t="shared" ca="1" si="538"/>
        <v>0.31800176751823833</v>
      </c>
      <c r="BD94" s="10">
        <f t="shared" ca="1" si="538"/>
        <v>0.31750309484264788</v>
      </c>
      <c r="BE94" s="18">
        <f t="shared" ca="1" si="517"/>
        <v>4.9867267559045025</v>
      </c>
      <c r="BF94" s="28">
        <f t="shared" ca="1" si="539"/>
        <v>0.31509452050629944</v>
      </c>
      <c r="BG94" s="10">
        <f t="shared" ca="1" si="539"/>
        <v>0.31814470655634131</v>
      </c>
      <c r="BH94" s="18">
        <f t="shared" ca="1" si="518"/>
        <v>-30.501860500418697</v>
      </c>
      <c r="BI94" s="28">
        <f t="shared" ca="1" si="540"/>
        <v>0.31414454726995017</v>
      </c>
      <c r="BJ94" s="10">
        <f t="shared" ca="1" si="540"/>
        <v>0.31337358339539262</v>
      </c>
      <c r="BK94" s="18">
        <f t="shared" ca="1" si="519"/>
        <v>7.7096387455755089</v>
      </c>
      <c r="BL94" s="28">
        <f t="shared" ca="1" si="541"/>
        <v>0.31703886432845507</v>
      </c>
      <c r="BM94" s="10">
        <f t="shared" ca="1" si="541"/>
        <v>0.31307143874627374</v>
      </c>
      <c r="BN94" s="18">
        <f t="shared" ca="1" si="520"/>
        <v>39.674255821813276</v>
      </c>
      <c r="BO94" s="159" t="str">
        <f t="shared" si="498"/>
        <v>Opportunity %</v>
      </c>
      <c r="BP94" s="250"/>
    </row>
    <row r="95" spans="1:68" x14ac:dyDescent="0.2">
      <c r="A95" s="169"/>
      <c r="C95" s="3">
        <f t="shared" si="521"/>
        <v>16</v>
      </c>
      <c r="D95" s="239"/>
      <c r="E95" s="78" t="str">
        <f>E91 &amp; " %"</f>
        <v>Marginal %</v>
      </c>
      <c r="F95" s="30">
        <f ca="1">IFERROR(F91 / INDIRECT(ADDRESS($C95, COLUMN(F91))), 0)</f>
        <v>7.3614840872322021E-2</v>
      </c>
      <c r="G95" s="14">
        <f ca="1">IFERROR(G91 / INDIRECT(ADDRESS($C95, COLUMN(G91))), 0)</f>
        <v>7.0490768879112986E-2</v>
      </c>
      <c r="H95" s="19">
        <f t="shared" ca="1" si="502"/>
        <v>31.24071993209035</v>
      </c>
      <c r="I95" s="88"/>
      <c r="J95" s="30">
        <f t="shared" ca="1" si="524"/>
        <v>7.3086542899665416E-2</v>
      </c>
      <c r="K95" s="14">
        <f t="shared" ca="1" si="524"/>
        <v>7.2882878316284094E-2</v>
      </c>
      <c r="L95" s="19">
        <f t="shared" ca="1" si="503"/>
        <v>2.0366458338132167</v>
      </c>
      <c r="M95" s="88"/>
      <c r="N95" s="30">
        <f t="shared" ca="1" si="525"/>
        <v>7.3085604712359933E-2</v>
      </c>
      <c r="O95" s="14">
        <f t="shared" ca="1" si="525"/>
        <v>7.2884959049916251E-2</v>
      </c>
      <c r="P95" s="19">
        <f t="shared" ca="1" si="504"/>
        <v>2.0064566244368254</v>
      </c>
      <c r="Q95" s="88"/>
      <c r="R95" s="30">
        <f t="shared" ca="1" si="526"/>
        <v>9.7072283780511429E-2</v>
      </c>
      <c r="S95" s="14">
        <f t="shared" ca="1" si="526"/>
        <v>9.5074931611433447E-2</v>
      </c>
      <c r="T95" s="19">
        <f t="shared" ca="1" si="505"/>
        <v>19.973521690779815</v>
      </c>
      <c r="U95" s="30">
        <f t="shared" ca="1" si="527"/>
        <v>9.2569507523245873E-2</v>
      </c>
      <c r="V95" s="14">
        <f t="shared" ca="1" si="527"/>
        <v>9.129681608726857E-2</v>
      </c>
      <c r="W95" s="19">
        <f t="shared" ca="1" si="506"/>
        <v>12.726914359773023</v>
      </c>
      <c r="X95" s="30">
        <f t="shared" ca="1" si="528"/>
        <v>9.5479190366342837E-2</v>
      </c>
      <c r="Y95" s="14">
        <f t="shared" ca="1" si="528"/>
        <v>9.6292575370115499E-2</v>
      </c>
      <c r="Z95" s="19">
        <f t="shared" ca="1" si="507"/>
        <v>-8.1338500377266261</v>
      </c>
      <c r="AA95" s="30">
        <f t="shared" ca="1" si="529"/>
        <v>9.4675853989216394E-2</v>
      </c>
      <c r="AB95" s="14">
        <f t="shared" ca="1" si="529"/>
        <v>9.5994555030760639E-2</v>
      </c>
      <c r="AC95" s="19">
        <f t="shared" ca="1" si="508"/>
        <v>-13.187010415442458</v>
      </c>
      <c r="AD95" s="88"/>
      <c r="AE95" s="30">
        <f t="shared" ca="1" si="530"/>
        <v>9.3274252031289639E-2</v>
      </c>
      <c r="AF95" s="14">
        <f t="shared" ca="1" si="530"/>
        <v>9.5316057794400472E-2</v>
      </c>
      <c r="AG95" s="19">
        <f t="shared" ca="1" si="509"/>
        <v>-20.418057631108322</v>
      </c>
      <c r="AH95" s="30">
        <f t="shared" ca="1" si="531"/>
        <v>0.1096547355070833</v>
      </c>
      <c r="AI95" s="14">
        <f t="shared" ca="1" si="531"/>
        <v>0.10774816103831175</v>
      </c>
      <c r="AJ95" s="19">
        <f t="shared" ca="1" si="510"/>
        <v>19.065744687715437</v>
      </c>
      <c r="AK95" s="30">
        <f t="shared" ca="1" si="532"/>
        <v>0.10278594977725464</v>
      </c>
      <c r="AL95" s="14">
        <f t="shared" ca="1" si="532"/>
        <v>9.6006918820984041E-2</v>
      </c>
      <c r="AM95" s="19">
        <f t="shared" ca="1" si="511"/>
        <v>67.790309562705957</v>
      </c>
      <c r="AN95" s="30">
        <f t="shared" ca="1" si="533"/>
        <v>0.10464529129089083</v>
      </c>
      <c r="AO95" s="14">
        <f t="shared" ca="1" si="533"/>
        <v>0.10315146219413555</v>
      </c>
      <c r="AP95" s="19">
        <f t="shared" ca="1" si="512"/>
        <v>14.938290967552724</v>
      </c>
      <c r="AQ95" s="30">
        <f t="shared" ca="1" si="534"/>
        <v>9.8411912948686411E-2</v>
      </c>
      <c r="AR95" s="14">
        <f t="shared" ca="1" si="534"/>
        <v>9.8327540405060337E-2</v>
      </c>
      <c r="AS95" s="19">
        <f t="shared" ca="1" si="513"/>
        <v>0.84372543626073937</v>
      </c>
      <c r="AT95" s="30">
        <f t="shared" ca="1" si="535"/>
        <v>9.1035506555111168E-2</v>
      </c>
      <c r="AU95" s="14">
        <f t="shared" ca="1" si="535"/>
        <v>9.1159518112516297E-2</v>
      </c>
      <c r="AV95" s="19">
        <f t="shared" ca="1" si="514"/>
        <v>-1.2401155740512926</v>
      </c>
      <c r="AW95" s="30">
        <f t="shared" ca="1" si="536"/>
        <v>0.10023309197405837</v>
      </c>
      <c r="AX95" s="14">
        <f t="shared" ca="1" si="536"/>
        <v>9.6408442134850947E-2</v>
      </c>
      <c r="AY95" s="19">
        <f t="shared" ca="1" si="515"/>
        <v>38.246498392074251</v>
      </c>
      <c r="AZ95" s="30">
        <f t="shared" ca="1" si="537"/>
        <v>0.10413040872997877</v>
      </c>
      <c r="BA95" s="14">
        <f t="shared" ca="1" si="537"/>
        <v>0.10349118194270034</v>
      </c>
      <c r="BB95" s="19">
        <f t="shared" ca="1" si="516"/>
        <v>6.3922678727842968</v>
      </c>
      <c r="BC95" s="30">
        <f t="shared" ca="1" si="538"/>
        <v>0.10563095706878019</v>
      </c>
      <c r="BD95" s="14">
        <f t="shared" ca="1" si="538"/>
        <v>0.10793407522497862</v>
      </c>
      <c r="BE95" s="19">
        <f t="shared" ca="1" si="517"/>
        <v>-23.031181561984361</v>
      </c>
      <c r="BF95" s="30">
        <f t="shared" ca="1" si="539"/>
        <v>0.10467638604765289</v>
      </c>
      <c r="BG95" s="14">
        <f t="shared" ca="1" si="539"/>
        <v>0.10680535359373818</v>
      </c>
      <c r="BH95" s="19">
        <f t="shared" ca="1" si="518"/>
        <v>-21.289675460852838</v>
      </c>
      <c r="BI95" s="30">
        <f t="shared" ca="1" si="540"/>
        <v>0.10438258243557524</v>
      </c>
      <c r="BJ95" s="14">
        <f t="shared" ca="1" si="540"/>
        <v>0.10493413416927108</v>
      </c>
      <c r="BK95" s="19">
        <f t="shared" ca="1" si="519"/>
        <v>-5.515517336958375</v>
      </c>
      <c r="BL95" s="30">
        <f t="shared" ca="1" si="541"/>
        <v>9.5005773220310952E-2</v>
      </c>
      <c r="BM95" s="14">
        <f t="shared" ca="1" si="541"/>
        <v>0.10121530323938499</v>
      </c>
      <c r="BN95" s="19">
        <f t="shared" ca="1" si="520"/>
        <v>-62.095300190740389</v>
      </c>
      <c r="BO95" s="156" t="str">
        <f t="shared" si="498"/>
        <v>Marginal %</v>
      </c>
      <c r="BP95" s="251"/>
    </row>
    <row r="96" spans="1:68" ht="3.75" customHeight="1" x14ac:dyDescent="0.2">
      <c r="A96" s="169"/>
      <c r="D96" s="144"/>
      <c r="E96" s="144"/>
      <c r="F96" s="144"/>
      <c r="G96" s="144"/>
      <c r="H96" s="160"/>
      <c r="I96" s="138"/>
      <c r="J96" s="144"/>
      <c r="K96" s="144"/>
      <c r="L96" s="160"/>
      <c r="M96" s="138"/>
      <c r="N96" s="144"/>
      <c r="O96" s="144"/>
      <c r="P96" s="160"/>
      <c r="Q96" s="138"/>
      <c r="R96" s="144"/>
      <c r="S96" s="144"/>
      <c r="T96" s="160"/>
      <c r="U96" s="144"/>
      <c r="V96" s="144"/>
      <c r="W96" s="160"/>
      <c r="X96" s="144"/>
      <c r="Y96" s="144"/>
      <c r="Z96" s="160"/>
      <c r="AA96" s="144"/>
      <c r="AB96" s="144"/>
      <c r="AC96" s="160"/>
      <c r="AD96" s="138"/>
      <c r="AE96" s="144"/>
      <c r="AF96" s="144"/>
      <c r="AG96" s="160"/>
      <c r="AH96" s="144"/>
      <c r="AI96" s="144"/>
      <c r="AJ96" s="160"/>
      <c r="AK96" s="144"/>
      <c r="AL96" s="144"/>
      <c r="AM96" s="160"/>
      <c r="AN96" s="144"/>
      <c r="AO96" s="144"/>
      <c r="AP96" s="160"/>
      <c r="AQ96" s="144"/>
      <c r="AR96" s="144"/>
      <c r="AS96" s="160"/>
      <c r="AT96" s="144"/>
      <c r="AU96" s="144"/>
      <c r="AV96" s="160"/>
      <c r="AW96" s="144"/>
      <c r="AX96" s="144"/>
      <c r="AY96" s="160"/>
      <c r="AZ96" s="144"/>
      <c r="BA96" s="144"/>
      <c r="BB96" s="160"/>
      <c r="BC96" s="144"/>
      <c r="BD96" s="144"/>
      <c r="BE96" s="160"/>
      <c r="BF96" s="144"/>
      <c r="BG96" s="144"/>
      <c r="BH96" s="160"/>
      <c r="BI96" s="144"/>
      <c r="BJ96" s="144"/>
      <c r="BK96" s="160"/>
      <c r="BL96" s="144"/>
      <c r="BM96" s="144"/>
      <c r="BN96" s="160"/>
      <c r="BO96" s="144"/>
      <c r="BP96" s="144"/>
    </row>
    <row r="97" spans="1:68" ht="15" hidden="1" thickBot="1" x14ac:dyDescent="0.25">
      <c r="A97" s="6" t="str">
        <f>A$29</f>
        <v>&gt;= 1</v>
      </c>
      <c r="B97" s="3" t="str">
        <f t="shared" ref="B97" si="542">B$29</f>
        <v>&gt;= 0</v>
      </c>
      <c r="D97" s="236" t="s">
        <v>163</v>
      </c>
      <c r="E97" s="135" t="str">
        <f>$E$29</f>
        <v>Total Active</v>
      </c>
      <c r="F97" s="119">
        <f t="shared" ref="F97:G101" ca="1" si="543">SUMIFS(NET_AMT_T, CHANNEL_COUNT, $A$2, IS_JJCC, $B$2, CUST_GROUP, $A97, RECENCY_GROUP, $B97, TIMEFRAME, F$1)</f>
        <v>247584674.21000004</v>
      </c>
      <c r="G97" s="118">
        <f t="shared" ca="1" si="543"/>
        <v>215309906.04999998</v>
      </c>
      <c r="H97" s="115">
        <f t="shared" ref="H97:H101" ca="1" si="544">IF(F$9 = 0, 0, IFERROR((F97 - G97) / G97, 0))</f>
        <v>0.14989913261355053</v>
      </c>
      <c r="I97" s="141"/>
      <c r="J97" s="119">
        <f t="shared" ref="J97:K101" ca="1" si="545">SUMIFS(NET_AMT_T, CHANNEL_COUNT, $A$2, IS_JJCC, $B$2, CUST_GROUP, $A97, RECENCY_GROUP, $B97, TIMEFRAME, J$1)</f>
        <v>286209256.33000016</v>
      </c>
      <c r="K97" s="118">
        <f t="shared" ca="1" si="545"/>
        <v>252272106.76999998</v>
      </c>
      <c r="L97" s="115">
        <f t="shared" ref="L97:L101" ca="1" si="546">IF(J$9 = 0, 0, IFERROR((J97 - K97) / K97, 0))</f>
        <v>0.13452596878235593</v>
      </c>
      <c r="M97" s="141"/>
      <c r="N97" s="119">
        <f t="shared" ref="N97:O101" ca="1" si="547">SUMIFS(NET_AMT_T, CHANNEL_COUNT, $A$2, IS_JJCC, $B$2, CUST_GROUP, $A97, RECENCY_GROUP, $B97, TIMEFRAME, N$1)</f>
        <v>286209256.3300001</v>
      </c>
      <c r="O97" s="118">
        <f t="shared" ca="1" si="547"/>
        <v>252272106.76999998</v>
      </c>
      <c r="P97" s="115">
        <f t="shared" ref="P97:P101" ca="1" si="548">IF(N$9 = 0, 0, IFERROR((N97 - O97) / O97, 0))</f>
        <v>0.1345259687823557</v>
      </c>
      <c r="Q97" s="141"/>
      <c r="R97" s="119">
        <f t="shared" ref="R97:S101" ca="1" si="549">SUMIFS(NET_AMT_T, CHANNEL_COUNT, $A$2, IS_JJCC, $B$2, CUST_GROUP, $A97, RECENCY_GROUP, $B97, TIMEFRAME, R$1)</f>
        <v>69201418.710000008</v>
      </c>
      <c r="S97" s="118">
        <f t="shared" ca="1" si="549"/>
        <v>60061156.730000004</v>
      </c>
      <c r="T97" s="115">
        <f t="shared" ref="T97:T101" ca="1" si="550">IF(R$9 = 0, 0, IFERROR((R97 - S97) / S97, 0))</f>
        <v>0.15218258318082853</v>
      </c>
      <c r="U97" s="119">
        <f t="shared" ref="U97:V101" ca="1" si="551">SUMIFS(NET_AMT_T, CHANNEL_COUNT, $A$2, IS_JJCC, $B$2, CUST_GROUP, $A97, RECENCY_GROUP, $B97, TIMEFRAME, U$1)</f>
        <v>77396312.659999996</v>
      </c>
      <c r="V97" s="118">
        <f t="shared" ca="1" si="551"/>
        <v>65868245.74000001</v>
      </c>
      <c r="W97" s="115">
        <f t="shared" ref="W97:W101" ca="1" si="552">IF(U$9 = 0, 0, IFERROR((U97 - V97) / V97, 0))</f>
        <v>0.17501706308536621</v>
      </c>
      <c r="X97" s="119">
        <f t="shared" ref="X97:Y101" ca="1" si="553">SUMIFS(NET_AMT_T, CHANNEL_COUNT, $A$2, IS_JJCC, $B$2, CUST_GROUP, $A97, RECENCY_GROUP, $B97, TIMEFRAME, X$1)</f>
        <v>74669764.080000013</v>
      </c>
      <c r="Y97" s="118">
        <f t="shared" ca="1" si="553"/>
        <v>64901932.530000001</v>
      </c>
      <c r="Z97" s="115">
        <f t="shared" ref="Z97:Z101" ca="1" si="554">IF(X$9 = 0, 0, IFERROR((X97 - Y97) / Y97, 0))</f>
        <v>0.15050139755830799</v>
      </c>
      <c r="AA97" s="119">
        <f t="shared" ref="AA97:AB101" ca="1" si="555">SUMIFS(NET_AMT_T, CHANNEL_COUNT, $A$2, IS_JJCC, $B$2, CUST_GROUP, $A97, RECENCY_GROUP, $B97, TIMEFRAME, AA$1)</f>
        <v>79425294.340000004</v>
      </c>
      <c r="AB97" s="118">
        <f t="shared" ca="1" si="555"/>
        <v>71062175.960000038</v>
      </c>
      <c r="AC97" s="115">
        <f t="shared" ref="AC97:AC101" ca="1" si="556">IF(AA$9 = 0, 0, IFERROR((AA97 - AB97) / AB97, 0))</f>
        <v>0.11768733882716249</v>
      </c>
      <c r="AD97" s="141"/>
      <c r="AE97" s="119">
        <f t="shared" ref="AE97:AF101" ca="1" si="557">SUMIFS(NET_AMT_T, CHANNEL_COUNT, $A$2, IS_JJCC, $B$2, CUST_GROUP, $A97, RECENCY_GROUP, $B97, TIMEFRAME, AE$1)</f>
        <v>16976550.089999996</v>
      </c>
      <c r="AF97" s="118">
        <f t="shared" ca="1" si="557"/>
        <v>13570812.52</v>
      </c>
      <c r="AG97" s="115">
        <f t="shared" ref="AG97:AG101" ca="1" si="558">IF(AE$9 = 0, 0, IFERROR((AE97 - AF97) / AF97, 0))</f>
        <v>0.25096047602019311</v>
      </c>
      <c r="AH97" s="119">
        <f t="shared" ref="AH97:AI101" ca="1" si="559">SUMIFS(NET_AMT_T, CHANNEL_COUNT, $A$2, IS_JJCC, $B$2, CUST_GROUP, $A97, RECENCY_GROUP, $B97, TIMEFRAME, AH$1)</f>
        <v>27439040.590000004</v>
      </c>
      <c r="AI97" s="118">
        <f t="shared" ca="1" si="559"/>
        <v>25102073.829999998</v>
      </c>
      <c r="AJ97" s="115">
        <f t="shared" ref="AJ97:AJ101" ca="1" si="560">IF(AH$9 = 0, 0, IFERROR((AH97 - AI97) / AI97, 0))</f>
        <v>9.3098553363628822E-2</v>
      </c>
      <c r="AK97" s="119">
        <f t="shared" ref="AK97:AL101" ca="1" si="561">SUMIFS(NET_AMT_T, CHANNEL_COUNT, $A$2, IS_JJCC, $B$2, CUST_GROUP, $A97, RECENCY_GROUP, $B97, TIMEFRAME, AK$1)</f>
        <v>27374331.330000009</v>
      </c>
      <c r="AL97" s="118">
        <f t="shared" ca="1" si="561"/>
        <v>24956314.420000002</v>
      </c>
      <c r="AM97" s="115">
        <f t="shared" ref="AM97:AM101" ca="1" si="562">IF(AK$9 = 0, 0, IFERROR((AK97 - AL97) / AL97, 0))</f>
        <v>9.6889984206249932E-2</v>
      </c>
      <c r="AN97" s="119">
        <f t="shared" ref="AN97:AO101" ca="1" si="563">SUMIFS(NET_AMT_T, CHANNEL_COUNT, $A$2, IS_JJCC, $B$2, CUST_GROUP, $A97, RECENCY_GROUP, $B97, TIMEFRAME, AN$1)</f>
        <v>29023878.260000002</v>
      </c>
      <c r="AO97" s="118">
        <f t="shared" ca="1" si="563"/>
        <v>27375973.340000004</v>
      </c>
      <c r="AP97" s="115">
        <f t="shared" ref="AP97:AP101" ca="1" si="564">IF(AN$9 = 0, 0, IFERROR((AN97 - AO97) / AO97, 0))</f>
        <v>6.0195299708017534E-2</v>
      </c>
      <c r="AQ97" s="119">
        <f t="shared" ref="AQ97:AR101" ca="1" si="565">SUMIFS(NET_AMT_T, CHANNEL_COUNT, $A$2, IS_JJCC, $B$2, CUST_GROUP, $A97, RECENCY_GROUP, $B97, TIMEFRAME, AQ$1)</f>
        <v>32696727.450000007</v>
      </c>
      <c r="AR97" s="118">
        <f t="shared" ca="1" si="565"/>
        <v>24812593.369999994</v>
      </c>
      <c r="AS97" s="115">
        <f t="shared" ref="AS97:AS101" ca="1" si="566">IF(AQ$9 = 0, 0, IFERROR((AQ97 - AR97) / AR97, 0))</f>
        <v>0.31774728108559719</v>
      </c>
      <c r="AT97" s="119">
        <f t="shared" ref="AT97:AU101" ca="1" si="567">SUMIFS(NET_AMT_T, CHANNEL_COUNT, $A$2, IS_JJCC, $B$2, CUST_GROUP, $A97, RECENCY_GROUP, $B97, TIMEFRAME, AT$1)</f>
        <v>19469389.500000004</v>
      </c>
      <c r="AU97" s="118">
        <f t="shared" ca="1" si="567"/>
        <v>16707404.450000003</v>
      </c>
      <c r="AV97" s="115">
        <f t="shared" ref="AV97:AV101" ca="1" si="568">IF(AT$9 = 0, 0, IFERROR((AT97 - AU97) / AU97, 0))</f>
        <v>0.16531502893018193</v>
      </c>
      <c r="AW97" s="119">
        <f t="shared" ref="AW97:AX101" ca="1" si="569">SUMIFS(NET_AMT_T, CHANNEL_COUNT, $A$2, IS_JJCC, $B$2, CUST_GROUP, $A97, RECENCY_GROUP, $B97, TIMEFRAME, AW$1)</f>
        <v>19666701.359999999</v>
      </c>
      <c r="AX97" s="118">
        <f t="shared" ca="1" si="569"/>
        <v>16779938.180000003</v>
      </c>
      <c r="AY97" s="115">
        <f t="shared" ref="AY97:AY101" ca="1" si="570">IF(AW$9 = 0, 0, IFERROR((AW97 - AX97) / AX97, 0))</f>
        <v>0.17203658017290713</v>
      </c>
      <c r="AZ97" s="119">
        <f t="shared" ref="AZ97:BA101" ca="1" si="571">SUMIFS(NET_AMT_T, CHANNEL_COUNT, $A$2, IS_JJCC, $B$2, CUST_GROUP, $A97, RECENCY_GROUP, $B97, TIMEFRAME, AZ$1)</f>
        <v>30423721.219999999</v>
      </c>
      <c r="BA97" s="118">
        <f t="shared" ca="1" si="571"/>
        <v>27347757.430000007</v>
      </c>
      <c r="BB97" s="115">
        <f t="shared" ref="BB97:BB101" ca="1" si="572">IF(AZ$9 = 0, 0, IFERROR((AZ97 - BA97) / BA97, 0))</f>
        <v>0.11247590585346182</v>
      </c>
      <c r="BC97" s="119">
        <f t="shared" ref="BC97:BD101" ca="1" si="573">SUMIFS(NET_AMT_T, CHANNEL_COUNT, $A$2, IS_JJCC, $B$2, CUST_GROUP, $A97, RECENCY_GROUP, $B97, TIMEFRAME, BC$1)</f>
        <v>27123902.82</v>
      </c>
      <c r="BD97" s="118">
        <f t="shared" ca="1" si="573"/>
        <v>23394043.260000005</v>
      </c>
      <c r="BE97" s="115">
        <f t="shared" ref="BE97:BE101" ca="1" si="574">IF(BC$9 = 0, 0, IFERROR((BC97 - BD97) / BD97, 0))</f>
        <v>0.15943629404060503</v>
      </c>
      <c r="BF97" s="119">
        <f t="shared" ref="BF97:BG101" ca="1" si="575">SUMIFS(NET_AMT_T, CHANNEL_COUNT, $A$2, IS_JJCC, $B$2, CUST_GROUP, $A97, RECENCY_GROUP, $B97, TIMEFRAME, BF$1)</f>
        <v>27899246.559999987</v>
      </c>
      <c r="BG97" s="118">
        <f t="shared" ca="1" si="575"/>
        <v>26088763.129999999</v>
      </c>
      <c r="BH97" s="115">
        <f t="shared" ref="BH97:BH101" ca="1" si="576">IF(BF$9 = 0, 0, IFERROR((BF97 - BG97) / BG97, 0))</f>
        <v>6.9397058840174636E-2</v>
      </c>
      <c r="BI97" s="119">
        <f t="shared" ref="BI97:BJ101" ca="1" si="577">SUMIFS(NET_AMT_T, CHANNEL_COUNT, $A$2, IS_JJCC, $B$2, CUST_GROUP, $A97, RECENCY_GROUP, $B97, TIMEFRAME, BI$1)</f>
        <v>36604944.890000008</v>
      </c>
      <c r="BJ97" s="118">
        <f t="shared" ca="1" si="577"/>
        <v>30806173.199999992</v>
      </c>
      <c r="BK97" s="115">
        <f t="shared" ref="BK97:BK101" ca="1" si="578">IF(BI$9 = 0, 0, IFERROR((BI97 - BJ97) / BJ97, 0))</f>
        <v>0.18823408062900907</v>
      </c>
      <c r="BL97" s="119">
        <f t="shared" ref="BL97:BM101" ca="1" si="579">SUMIFS(NET_AMT_T, CHANNEL_COUNT, $A$2, IS_JJCC, $B$2, CUST_GROUP, $A97, RECENCY_GROUP, $B97, TIMEFRAME, BL$1)</f>
        <v>18748528.649999999</v>
      </c>
      <c r="BM97" s="118">
        <f t="shared" ca="1" si="579"/>
        <v>17275047.370000005</v>
      </c>
      <c r="BN97" s="115">
        <f t="shared" ref="BN97:BN101" ca="1" si="580">IF(BL$9 = 0, 0, IFERROR((BL97 - BM97) / BM97, 0))</f>
        <v>8.5295353954215725E-2</v>
      </c>
      <c r="BO97" s="158" t="str">
        <f t="shared" ref="BO97:BO105" si="581">E97</f>
        <v>Total Active</v>
      </c>
      <c r="BP97" s="248" t="str">
        <f>$D97</f>
        <v>NET $</v>
      </c>
    </row>
    <row r="98" spans="1:68" ht="15" hidden="1" thickTop="1" x14ac:dyDescent="0.2">
      <c r="A98" s="6">
        <f>A$30</f>
        <v>5</v>
      </c>
      <c r="B98" s="3" t="str">
        <f t="shared" ref="B98" si="582">B$30</f>
        <v>&gt;= 0</v>
      </c>
      <c r="D98" s="237"/>
      <c r="E98" s="136" t="str">
        <f>$E$30</f>
        <v>Elite</v>
      </c>
      <c r="F98" s="120">
        <f t="shared" ca="1" si="543"/>
        <v>43956483.899999999</v>
      </c>
      <c r="G98" s="111">
        <f t="shared" ca="1" si="543"/>
        <v>39268563.489999995</v>
      </c>
      <c r="H98" s="108">
        <f t="shared" ca="1" si="544"/>
        <v>0.11938100081490922</v>
      </c>
      <c r="I98" s="141"/>
      <c r="J98" s="120">
        <f t="shared" ca="1" si="545"/>
        <v>53274005.210000001</v>
      </c>
      <c r="K98" s="111">
        <f t="shared" ca="1" si="545"/>
        <v>45673224.829999998</v>
      </c>
      <c r="L98" s="108">
        <f t="shared" ca="1" si="546"/>
        <v>0.16641654729419295</v>
      </c>
      <c r="M98" s="141"/>
      <c r="N98" s="120">
        <f t="shared" ca="1" si="547"/>
        <v>53274005.210000001</v>
      </c>
      <c r="O98" s="111">
        <f t="shared" ca="1" si="547"/>
        <v>45673224.829999998</v>
      </c>
      <c r="P98" s="108">
        <f t="shared" ca="1" si="548"/>
        <v>0.16641654729419295</v>
      </c>
      <c r="Q98" s="141"/>
      <c r="R98" s="120">
        <f t="shared" ca="1" si="549"/>
        <v>11263863.239999996</v>
      </c>
      <c r="S98" s="111">
        <f t="shared" ca="1" si="549"/>
        <v>9669825.8599999994</v>
      </c>
      <c r="T98" s="108">
        <f t="shared" ca="1" si="550"/>
        <v>0.16484654460985271</v>
      </c>
      <c r="U98" s="120">
        <f t="shared" ca="1" si="551"/>
        <v>12958611.93</v>
      </c>
      <c r="V98" s="111">
        <f t="shared" ca="1" si="551"/>
        <v>10723165.309999999</v>
      </c>
      <c r="W98" s="108">
        <f t="shared" ca="1" si="552"/>
        <v>0.20846891336416423</v>
      </c>
      <c r="X98" s="120">
        <f t="shared" ca="1" si="553"/>
        <v>12489302.860000001</v>
      </c>
      <c r="Y98" s="111">
        <f t="shared" ca="1" si="553"/>
        <v>10254389.879999999</v>
      </c>
      <c r="Z98" s="108">
        <f t="shared" ca="1" si="554"/>
        <v>0.21794694820010124</v>
      </c>
      <c r="AA98" s="120">
        <f t="shared" ca="1" si="555"/>
        <v>12814108.9</v>
      </c>
      <c r="AB98" s="111">
        <f t="shared" ca="1" si="555"/>
        <v>11352282.539999999</v>
      </c>
      <c r="AC98" s="108">
        <f t="shared" ca="1" si="556"/>
        <v>0.12876937786292988</v>
      </c>
      <c r="AD98" s="141"/>
      <c r="AE98" s="120">
        <f t="shared" ca="1" si="557"/>
        <v>2891682.9400000004</v>
      </c>
      <c r="AF98" s="111">
        <f t="shared" ca="1" si="557"/>
        <v>2277756.33</v>
      </c>
      <c r="AG98" s="108">
        <f t="shared" ca="1" si="558"/>
        <v>0.26953129354271199</v>
      </c>
      <c r="AH98" s="120">
        <f t="shared" ca="1" si="559"/>
        <v>4084267.8500000006</v>
      </c>
      <c r="AI98" s="111">
        <f t="shared" ca="1" si="559"/>
        <v>3615627.4599999995</v>
      </c>
      <c r="AJ98" s="108">
        <f t="shared" ca="1" si="560"/>
        <v>0.12961523143205719</v>
      </c>
      <c r="AK98" s="120">
        <f t="shared" ca="1" si="561"/>
        <v>4445708.5900000008</v>
      </c>
      <c r="AL98" s="111">
        <f t="shared" ca="1" si="561"/>
        <v>4064249.9000000004</v>
      </c>
      <c r="AM98" s="108">
        <f t="shared" ca="1" si="562"/>
        <v>9.3857095253911518E-2</v>
      </c>
      <c r="AN98" s="120">
        <f t="shared" ca="1" si="563"/>
        <v>4768824.84</v>
      </c>
      <c r="AO98" s="111">
        <f t="shared" ca="1" si="563"/>
        <v>4430389.16</v>
      </c>
      <c r="AP98" s="108">
        <f t="shared" ca="1" si="564"/>
        <v>7.6389605467525046E-2</v>
      </c>
      <c r="AQ98" s="120">
        <f t="shared" ca="1" si="565"/>
        <v>5323683.41</v>
      </c>
      <c r="AR98" s="111">
        <f t="shared" ca="1" si="565"/>
        <v>4039479.96</v>
      </c>
      <c r="AS98" s="108">
        <f t="shared" ca="1" si="566"/>
        <v>0.31791306374001671</v>
      </c>
      <c r="AT98" s="120">
        <f t="shared" ca="1" si="567"/>
        <v>3378336.2099999995</v>
      </c>
      <c r="AU98" s="111">
        <f t="shared" ca="1" si="567"/>
        <v>2798693.5399999996</v>
      </c>
      <c r="AV98" s="108">
        <f t="shared" ca="1" si="568"/>
        <v>0.20711187620778229</v>
      </c>
      <c r="AW98" s="120">
        <f t="shared" ca="1" si="569"/>
        <v>3251746.9299999997</v>
      </c>
      <c r="AX98" s="111">
        <f t="shared" ca="1" si="569"/>
        <v>2684939.85</v>
      </c>
      <c r="AY98" s="108">
        <f t="shared" ca="1" si="570"/>
        <v>0.21110606258088038</v>
      </c>
      <c r="AZ98" s="120">
        <f t="shared" ca="1" si="571"/>
        <v>4832377.9800000004</v>
      </c>
      <c r="BA98" s="111">
        <f t="shared" ca="1" si="571"/>
        <v>4197484.8</v>
      </c>
      <c r="BB98" s="108">
        <f t="shared" ca="1" si="572"/>
        <v>0.15125562336759402</v>
      </c>
      <c r="BC98" s="120">
        <f t="shared" ca="1" si="573"/>
        <v>4318026.79</v>
      </c>
      <c r="BD98" s="111">
        <f t="shared" ca="1" si="573"/>
        <v>3621699.52</v>
      </c>
      <c r="BE98" s="108">
        <f t="shared" ca="1" si="574"/>
        <v>0.19226533459076142</v>
      </c>
      <c r="BF98" s="120">
        <f t="shared" ca="1" si="575"/>
        <v>4485555.6100000003</v>
      </c>
      <c r="BG98" s="111">
        <f t="shared" ca="1" si="575"/>
        <v>4071179.0700000003</v>
      </c>
      <c r="BH98" s="108">
        <f t="shared" ca="1" si="576"/>
        <v>0.10178293140026386</v>
      </c>
      <c r="BI98" s="120">
        <f t="shared" ca="1" si="577"/>
        <v>5645352.4000000004</v>
      </c>
      <c r="BJ98" s="111">
        <f t="shared" ca="1" si="577"/>
        <v>4572933.4099999992</v>
      </c>
      <c r="BK98" s="108">
        <f t="shared" ca="1" si="578"/>
        <v>0.23451445578780061</v>
      </c>
      <c r="BL98" s="120">
        <f t="shared" ca="1" si="579"/>
        <v>3106603.6899999995</v>
      </c>
      <c r="BM98" s="111">
        <f t="shared" ca="1" si="579"/>
        <v>2851760.18</v>
      </c>
      <c r="BN98" s="108">
        <f t="shared" ca="1" si="580"/>
        <v>8.9363583862090146E-2</v>
      </c>
      <c r="BO98" s="152" t="str">
        <f t="shared" si="581"/>
        <v>Elite</v>
      </c>
      <c r="BP98" s="249"/>
    </row>
    <row r="99" spans="1:68" hidden="1" x14ac:dyDescent="0.2">
      <c r="A99" s="6">
        <f>A$31</f>
        <v>30</v>
      </c>
      <c r="B99" s="3" t="str">
        <f t="shared" ref="B99:B100" si="583">B$31</f>
        <v>&gt;= 0</v>
      </c>
      <c r="D99" s="237"/>
      <c r="E99" s="79" t="str">
        <f>$E$31</f>
        <v>High Value</v>
      </c>
      <c r="F99" s="29">
        <f t="shared" ca="1" si="543"/>
        <v>104873854.56</v>
      </c>
      <c r="G99" s="12">
        <f t="shared" ca="1" si="543"/>
        <v>91437421.859999999</v>
      </c>
      <c r="H99" s="13">
        <f t="shared" ca="1" si="544"/>
        <v>0.14694675797588158</v>
      </c>
      <c r="I99" s="141"/>
      <c r="J99" s="29">
        <f t="shared" ca="1" si="545"/>
        <v>120898413.08</v>
      </c>
      <c r="K99" s="12">
        <f t="shared" ca="1" si="545"/>
        <v>106867121.74000001</v>
      </c>
      <c r="L99" s="13">
        <f t="shared" ca="1" si="546"/>
        <v>0.13129661500697198</v>
      </c>
      <c r="M99" s="141"/>
      <c r="N99" s="29">
        <f t="shared" ca="1" si="547"/>
        <v>120898413.08</v>
      </c>
      <c r="O99" s="12">
        <f t="shared" ca="1" si="547"/>
        <v>106867121.74000001</v>
      </c>
      <c r="P99" s="13">
        <f t="shared" ca="1" si="548"/>
        <v>0.13129661500697198</v>
      </c>
      <c r="Q99" s="141"/>
      <c r="R99" s="29">
        <f t="shared" ca="1" si="549"/>
        <v>27101861.239999995</v>
      </c>
      <c r="S99" s="12">
        <f t="shared" ca="1" si="549"/>
        <v>23673504.430000003</v>
      </c>
      <c r="T99" s="13">
        <f t="shared" ca="1" si="550"/>
        <v>0.14481830605761273</v>
      </c>
      <c r="U99" s="29">
        <f t="shared" ca="1" si="551"/>
        <v>30557312.279999997</v>
      </c>
      <c r="V99" s="12">
        <f t="shared" ca="1" si="551"/>
        <v>26266811.510000002</v>
      </c>
      <c r="W99" s="13">
        <f t="shared" ca="1" si="552"/>
        <v>0.16334303721510185</v>
      </c>
      <c r="X99" s="29">
        <f t="shared" ca="1" si="553"/>
        <v>29319838.91</v>
      </c>
      <c r="Y99" s="12">
        <f t="shared" ca="1" si="553"/>
        <v>25657038.029999997</v>
      </c>
      <c r="Z99" s="13">
        <f t="shared" ca="1" si="554"/>
        <v>0.14276008305078711</v>
      </c>
      <c r="AA99" s="29">
        <f t="shared" ca="1" si="555"/>
        <v>31414870.309999995</v>
      </c>
      <c r="AB99" s="12">
        <f t="shared" ca="1" si="555"/>
        <v>28036783.249999996</v>
      </c>
      <c r="AC99" s="13">
        <f t="shared" ca="1" si="556"/>
        <v>0.12048768326516199</v>
      </c>
      <c r="AD99" s="141"/>
      <c r="AE99" s="29">
        <f t="shared" ca="1" si="557"/>
        <v>6758031.29</v>
      </c>
      <c r="AF99" s="12">
        <f t="shared" ca="1" si="557"/>
        <v>5417657.0700000003</v>
      </c>
      <c r="AG99" s="13">
        <f t="shared" ca="1" si="558"/>
        <v>0.24740846507658332</v>
      </c>
      <c r="AH99" s="29">
        <f t="shared" ca="1" si="559"/>
        <v>10533526.400000002</v>
      </c>
      <c r="AI99" s="12">
        <f t="shared" ca="1" si="559"/>
        <v>9785856.7999999989</v>
      </c>
      <c r="AJ99" s="13">
        <f t="shared" ca="1" si="560"/>
        <v>7.6403080004195795E-2</v>
      </c>
      <c r="AK99" s="29">
        <f t="shared" ca="1" si="561"/>
        <v>10679937.229999999</v>
      </c>
      <c r="AL99" s="12">
        <f t="shared" ca="1" si="561"/>
        <v>10024582.720000001</v>
      </c>
      <c r="AM99" s="13">
        <f t="shared" ca="1" si="562"/>
        <v>6.5374742101983255E-2</v>
      </c>
      <c r="AN99" s="29">
        <f t="shared" ca="1" si="563"/>
        <v>11253644.909999998</v>
      </c>
      <c r="AO99" s="12">
        <f t="shared" ca="1" si="563"/>
        <v>10655098.48</v>
      </c>
      <c r="AP99" s="13">
        <f t="shared" ca="1" si="564"/>
        <v>5.617465020370209E-2</v>
      </c>
      <c r="AQ99" s="29">
        <f t="shared" ca="1" si="565"/>
        <v>12864231.100000001</v>
      </c>
      <c r="AR99" s="12">
        <f t="shared" ca="1" si="565"/>
        <v>9772743.2699999977</v>
      </c>
      <c r="AS99" s="13">
        <f t="shared" ca="1" si="566"/>
        <v>0.3163377717585335</v>
      </c>
      <c r="AT99" s="29">
        <f t="shared" ca="1" si="567"/>
        <v>7749196.3100000005</v>
      </c>
      <c r="AU99" s="12">
        <f t="shared" ca="1" si="567"/>
        <v>6689431.6299999999</v>
      </c>
      <c r="AV99" s="13">
        <f t="shared" ca="1" si="568"/>
        <v>0.15842372545483369</v>
      </c>
      <c r="AW99" s="29">
        <f t="shared" ca="1" si="569"/>
        <v>7787669.4000000004</v>
      </c>
      <c r="AX99" s="12">
        <f t="shared" ca="1" si="569"/>
        <v>6683664.7000000011</v>
      </c>
      <c r="AY99" s="13">
        <f t="shared" ca="1" si="570"/>
        <v>0.16517954588595671</v>
      </c>
      <c r="AZ99" s="29">
        <f t="shared" ca="1" si="571"/>
        <v>11759531.329999998</v>
      </c>
      <c r="BA99" s="12">
        <f t="shared" ca="1" si="571"/>
        <v>10731347.370000001</v>
      </c>
      <c r="BB99" s="13">
        <f t="shared" ca="1" si="572"/>
        <v>9.5811264378071942E-2</v>
      </c>
      <c r="BC99" s="29">
        <f t="shared" ca="1" si="573"/>
        <v>10485066.629999999</v>
      </c>
      <c r="BD99" s="12">
        <f t="shared" ca="1" si="573"/>
        <v>9048039.8800000008</v>
      </c>
      <c r="BE99" s="13">
        <f t="shared" ca="1" si="574"/>
        <v>0.15882188507772116</v>
      </c>
      <c r="BF99" s="29">
        <f t="shared" ca="1" si="575"/>
        <v>10805680.739999998</v>
      </c>
      <c r="BG99" s="12">
        <f t="shared" ca="1" si="575"/>
        <v>10048485.780000001</v>
      </c>
      <c r="BH99" s="13">
        <f t="shared" ca="1" si="576"/>
        <v>7.5354135595940216E-2</v>
      </c>
      <c r="BI99" s="29">
        <f t="shared" ca="1" si="577"/>
        <v>14123400.659999998</v>
      </c>
      <c r="BJ99" s="12">
        <f t="shared" ca="1" si="577"/>
        <v>11951657.469999999</v>
      </c>
      <c r="BK99" s="13">
        <f t="shared" ca="1" si="578"/>
        <v>0.18171062845896635</v>
      </c>
      <c r="BL99" s="29">
        <f t="shared" ca="1" si="579"/>
        <v>7347090.2899999991</v>
      </c>
      <c r="BM99" s="12">
        <f t="shared" ca="1" si="579"/>
        <v>6760543.870000001</v>
      </c>
      <c r="BN99" s="13">
        <f t="shared" ca="1" si="580"/>
        <v>8.6760241672686311E-2</v>
      </c>
      <c r="BO99" s="159" t="str">
        <f t="shared" si="581"/>
        <v>High Value</v>
      </c>
      <c r="BP99" s="249"/>
    </row>
    <row r="100" spans="1:68" hidden="1" x14ac:dyDescent="0.2">
      <c r="A100" s="6">
        <f>A$32</f>
        <v>70</v>
      </c>
      <c r="B100" s="3" t="str">
        <f t="shared" si="583"/>
        <v>&gt;= 0</v>
      </c>
      <c r="D100" s="237"/>
      <c r="E100" s="79" t="str">
        <f>$E$32</f>
        <v>Opportunity</v>
      </c>
      <c r="F100" s="29">
        <f t="shared" ca="1" si="543"/>
        <v>77820516.710000008</v>
      </c>
      <c r="G100" s="12">
        <f t="shared" ca="1" si="543"/>
        <v>66668780.20000001</v>
      </c>
      <c r="H100" s="13">
        <f t="shared" ca="1" si="544"/>
        <v>0.16727074466558181</v>
      </c>
      <c r="I100" s="141"/>
      <c r="J100" s="29">
        <f t="shared" ca="1" si="545"/>
        <v>88331097.629999995</v>
      </c>
      <c r="K100" s="12">
        <f t="shared" ca="1" si="545"/>
        <v>78670771.400000006</v>
      </c>
      <c r="L100" s="13">
        <f t="shared" ca="1" si="546"/>
        <v>0.12279434989752737</v>
      </c>
      <c r="M100" s="141"/>
      <c r="N100" s="29">
        <f t="shared" ca="1" si="547"/>
        <v>88331238.219999999</v>
      </c>
      <c r="O100" s="12">
        <f t="shared" ca="1" si="547"/>
        <v>78670082.600000009</v>
      </c>
      <c r="P100" s="13">
        <f t="shared" ca="1" si="548"/>
        <v>0.12280596766527342</v>
      </c>
      <c r="Q100" s="141"/>
      <c r="R100" s="29">
        <f t="shared" ca="1" si="549"/>
        <v>23342060.739999995</v>
      </c>
      <c r="S100" s="12">
        <f t="shared" ca="1" si="549"/>
        <v>20252844.940000005</v>
      </c>
      <c r="T100" s="13">
        <f t="shared" ca="1" si="550"/>
        <v>0.15253243725273832</v>
      </c>
      <c r="U100" s="29">
        <f t="shared" ca="1" si="551"/>
        <v>25702871.230000008</v>
      </c>
      <c r="V100" s="12">
        <f t="shared" ca="1" si="551"/>
        <v>21947739.879999999</v>
      </c>
      <c r="W100" s="13">
        <f t="shared" ca="1" si="552"/>
        <v>0.17109421610294795</v>
      </c>
      <c r="X100" s="29">
        <f t="shared" ca="1" si="553"/>
        <v>24921410.930000003</v>
      </c>
      <c r="Y100" s="12">
        <f t="shared" ca="1" si="553"/>
        <v>21968919.579999998</v>
      </c>
      <c r="Z100" s="13">
        <f t="shared" ca="1" si="554"/>
        <v>0.1343940169314419</v>
      </c>
      <c r="AA100" s="29">
        <f t="shared" ca="1" si="555"/>
        <v>26666624.939999998</v>
      </c>
      <c r="AB100" s="12">
        <f t="shared" ca="1" si="555"/>
        <v>23940413.02</v>
      </c>
      <c r="AC100" s="13">
        <f t="shared" ca="1" si="556"/>
        <v>0.11387489086852848</v>
      </c>
      <c r="AD100" s="141"/>
      <c r="AE100" s="29">
        <f t="shared" ca="1" si="557"/>
        <v>5614689.9199999999</v>
      </c>
      <c r="AF100" s="12">
        <f t="shared" ca="1" si="557"/>
        <v>4451768.6300000018</v>
      </c>
      <c r="AG100" s="13">
        <f t="shared" ca="1" si="558"/>
        <v>0.26122680369397311</v>
      </c>
      <c r="AH100" s="29">
        <f t="shared" ca="1" si="559"/>
        <v>9513869.7499999981</v>
      </c>
      <c r="AI100" s="12">
        <f t="shared" ca="1" si="559"/>
        <v>8693184.5200000014</v>
      </c>
      <c r="AJ100" s="13">
        <f t="shared" ca="1" si="560"/>
        <v>9.4405591887746637E-2</v>
      </c>
      <c r="AK100" s="29">
        <f t="shared" ca="1" si="561"/>
        <v>9168728.4400000013</v>
      </c>
      <c r="AL100" s="12">
        <f t="shared" ca="1" si="561"/>
        <v>8237400.9800000004</v>
      </c>
      <c r="AM100" s="13">
        <f t="shared" ca="1" si="562"/>
        <v>0.11306083827425879</v>
      </c>
      <c r="AN100" s="29">
        <f t="shared" ca="1" si="563"/>
        <v>9690866.8499999996</v>
      </c>
      <c r="AO100" s="12">
        <f t="shared" ca="1" si="563"/>
        <v>9149928.4500000011</v>
      </c>
      <c r="AP100" s="13">
        <f t="shared" ca="1" si="564"/>
        <v>5.9119413114099101E-2</v>
      </c>
      <c r="AQ100" s="29">
        <f t="shared" ca="1" si="565"/>
        <v>10949327.319999998</v>
      </c>
      <c r="AR100" s="12">
        <f t="shared" ca="1" si="565"/>
        <v>8286048.2600000007</v>
      </c>
      <c r="AS100" s="13">
        <f t="shared" ca="1" si="566"/>
        <v>0.32141727593558544</v>
      </c>
      <c r="AT100" s="29">
        <f t="shared" ca="1" si="567"/>
        <v>6399216.370000001</v>
      </c>
      <c r="AU100" s="12">
        <f t="shared" ca="1" si="567"/>
        <v>5516603.2899999991</v>
      </c>
      <c r="AV100" s="13">
        <f t="shared" ca="1" si="568"/>
        <v>0.15999212442916158</v>
      </c>
      <c r="AW100" s="29">
        <f t="shared" ca="1" si="569"/>
        <v>6468765.4300000006</v>
      </c>
      <c r="AX100" s="12">
        <f t="shared" ca="1" si="569"/>
        <v>5610338.6700000009</v>
      </c>
      <c r="AY100" s="13">
        <f t="shared" ca="1" si="570"/>
        <v>0.15300801083368459</v>
      </c>
      <c r="AZ100" s="29">
        <f t="shared" ca="1" si="571"/>
        <v>10384401.74</v>
      </c>
      <c r="BA100" s="12">
        <f t="shared" ca="1" si="571"/>
        <v>9318914.4200000018</v>
      </c>
      <c r="BB100" s="13">
        <f t="shared" ca="1" si="572"/>
        <v>0.11433599150919108</v>
      </c>
      <c r="BC100" s="29">
        <f t="shared" ca="1" si="573"/>
        <v>9215341.8099999987</v>
      </c>
      <c r="BD100" s="12">
        <f t="shared" ca="1" si="573"/>
        <v>7979528.5699999994</v>
      </c>
      <c r="BE100" s="13">
        <f t="shared" ca="1" si="574"/>
        <v>0.15487296387986985</v>
      </c>
      <c r="BF100" s="29">
        <f t="shared" ca="1" si="575"/>
        <v>9439178.9199999999</v>
      </c>
      <c r="BG100" s="12">
        <f t="shared" ca="1" si="575"/>
        <v>8942558.8300000001</v>
      </c>
      <c r="BH100" s="13">
        <f t="shared" ca="1" si="576"/>
        <v>5.5534450423067538E-2</v>
      </c>
      <c r="BI100" s="29">
        <f t="shared" ca="1" si="577"/>
        <v>12605389.279999999</v>
      </c>
      <c r="BJ100" s="12">
        <f t="shared" ca="1" si="577"/>
        <v>10673134.950000003</v>
      </c>
      <c r="BK100" s="13">
        <f t="shared" ca="1" si="578"/>
        <v>0.18103906106799444</v>
      </c>
      <c r="BL100" s="29">
        <f t="shared" ca="1" si="579"/>
        <v>6371309.8199999994</v>
      </c>
      <c r="BM100" s="12">
        <f t="shared" ca="1" si="579"/>
        <v>5788658.419999999</v>
      </c>
      <c r="BN100" s="13">
        <f t="shared" ca="1" si="580"/>
        <v>0.10065396119883689</v>
      </c>
      <c r="BO100" s="159" t="str">
        <f t="shared" si="581"/>
        <v>Opportunity</v>
      </c>
      <c r="BP100" s="249"/>
    </row>
    <row r="101" spans="1:68" hidden="1" x14ac:dyDescent="0.2">
      <c r="A101" s="6">
        <f>A$33</f>
        <v>100</v>
      </c>
      <c r="B101" s="3" t="str">
        <f t="shared" ref="B101" si="584">B$33</f>
        <v>&gt;= 0</v>
      </c>
      <c r="D101" s="237"/>
      <c r="E101" s="78" t="str">
        <f>$E$33</f>
        <v>Marginal</v>
      </c>
      <c r="F101" s="121">
        <f t="shared" ca="1" si="543"/>
        <v>20933819.039999999</v>
      </c>
      <c r="G101" s="104">
        <f t="shared" ca="1" si="543"/>
        <v>17935140.5</v>
      </c>
      <c r="H101" s="48">
        <f t="shared" ca="1" si="544"/>
        <v>0.16719570945095183</v>
      </c>
      <c r="I101" s="141"/>
      <c r="J101" s="121">
        <f t="shared" ca="1" si="545"/>
        <v>23705740.410000004</v>
      </c>
      <c r="K101" s="104">
        <f t="shared" ca="1" si="545"/>
        <v>21060988.800000004</v>
      </c>
      <c r="L101" s="48">
        <f t="shared" ca="1" si="546"/>
        <v>0.12557585188023077</v>
      </c>
      <c r="M101" s="141"/>
      <c r="N101" s="121">
        <f t="shared" ca="1" si="547"/>
        <v>23705599.820000004</v>
      </c>
      <c r="O101" s="104">
        <f t="shared" ca="1" si="547"/>
        <v>21061677.600000001</v>
      </c>
      <c r="P101" s="48">
        <f t="shared" ca="1" si="548"/>
        <v>0.1255323659498046</v>
      </c>
      <c r="Q101" s="141"/>
      <c r="R101" s="121">
        <f t="shared" ca="1" si="549"/>
        <v>7493633.4900000002</v>
      </c>
      <c r="S101" s="104">
        <f t="shared" ca="1" si="549"/>
        <v>6464981.5</v>
      </c>
      <c r="T101" s="48">
        <f t="shared" ca="1" si="550"/>
        <v>0.15911135863265816</v>
      </c>
      <c r="U101" s="121">
        <f t="shared" ca="1" si="551"/>
        <v>8177517.2200000007</v>
      </c>
      <c r="V101" s="104">
        <f t="shared" ca="1" si="551"/>
        <v>6930529.0399999991</v>
      </c>
      <c r="W101" s="48">
        <f t="shared" ca="1" si="552"/>
        <v>0.17992683860105457</v>
      </c>
      <c r="X101" s="121">
        <f t="shared" ca="1" si="553"/>
        <v>7939211.3800000008</v>
      </c>
      <c r="Y101" s="104">
        <f t="shared" ca="1" si="553"/>
        <v>7021585.0399999991</v>
      </c>
      <c r="Z101" s="48">
        <f t="shared" ca="1" si="554"/>
        <v>0.13068649525321449</v>
      </c>
      <c r="AA101" s="121">
        <f t="shared" ca="1" si="555"/>
        <v>8529690.1899999995</v>
      </c>
      <c r="AB101" s="104">
        <f t="shared" ca="1" si="555"/>
        <v>7732697.1500000004</v>
      </c>
      <c r="AC101" s="48">
        <f t="shared" ca="1" si="556"/>
        <v>0.10306792371921601</v>
      </c>
      <c r="AD101" s="141"/>
      <c r="AE101" s="121">
        <f t="shared" ca="1" si="557"/>
        <v>1712145.9400000002</v>
      </c>
      <c r="AF101" s="104">
        <f t="shared" ca="1" si="557"/>
        <v>1423630.49</v>
      </c>
      <c r="AG101" s="48">
        <f t="shared" ca="1" si="558"/>
        <v>0.20266175248887805</v>
      </c>
      <c r="AH101" s="121">
        <f t="shared" ca="1" si="559"/>
        <v>3307376.59</v>
      </c>
      <c r="AI101" s="104">
        <f t="shared" ca="1" si="559"/>
        <v>3007405.05</v>
      </c>
      <c r="AJ101" s="48">
        <f t="shared" ca="1" si="560"/>
        <v>9.9744309467060338E-2</v>
      </c>
      <c r="AK101" s="121">
        <f t="shared" ca="1" si="561"/>
        <v>3079957.07</v>
      </c>
      <c r="AL101" s="104">
        <f t="shared" ca="1" si="561"/>
        <v>2630080.8199999998</v>
      </c>
      <c r="AM101" s="48">
        <f t="shared" ca="1" si="562"/>
        <v>0.17105035198119883</v>
      </c>
      <c r="AN101" s="121">
        <f t="shared" ca="1" si="563"/>
        <v>3310541.66</v>
      </c>
      <c r="AO101" s="104">
        <f t="shared" ca="1" si="563"/>
        <v>3140557.25</v>
      </c>
      <c r="AP101" s="48">
        <f t="shared" ca="1" si="564"/>
        <v>5.4125556857783808E-2</v>
      </c>
      <c r="AQ101" s="121">
        <f t="shared" ca="1" si="565"/>
        <v>3559485.6199999992</v>
      </c>
      <c r="AR101" s="104">
        <f t="shared" ca="1" si="565"/>
        <v>2714321.88</v>
      </c>
      <c r="AS101" s="48">
        <f t="shared" ca="1" si="566"/>
        <v>0.31137196595121552</v>
      </c>
      <c r="AT101" s="121">
        <f t="shared" ca="1" si="567"/>
        <v>1942640.61</v>
      </c>
      <c r="AU101" s="104">
        <f t="shared" ca="1" si="567"/>
        <v>1702675.99</v>
      </c>
      <c r="AV101" s="48">
        <f t="shared" ca="1" si="568"/>
        <v>0.14093381325004772</v>
      </c>
      <c r="AW101" s="121">
        <f t="shared" ca="1" si="569"/>
        <v>2158519.6</v>
      </c>
      <c r="AX101" s="104">
        <f t="shared" ca="1" si="569"/>
        <v>1800994.9599999997</v>
      </c>
      <c r="AY101" s="48">
        <f t="shared" ca="1" si="570"/>
        <v>0.19851506969236629</v>
      </c>
      <c r="AZ101" s="121">
        <f t="shared" ca="1" si="571"/>
        <v>3447410.17</v>
      </c>
      <c r="BA101" s="104">
        <f t="shared" ca="1" si="571"/>
        <v>3100010.8400000003</v>
      </c>
      <c r="BB101" s="48">
        <f t="shared" ca="1" si="572"/>
        <v>0.11206390813781786</v>
      </c>
      <c r="BC101" s="121">
        <f t="shared" ca="1" si="573"/>
        <v>3105467.59</v>
      </c>
      <c r="BD101" s="104">
        <f t="shared" ca="1" si="573"/>
        <v>2744775.29</v>
      </c>
      <c r="BE101" s="48">
        <f t="shared" ca="1" si="574"/>
        <v>0.13141050246047639</v>
      </c>
      <c r="BF101" s="121">
        <f t="shared" ca="1" si="575"/>
        <v>3168831.2900000005</v>
      </c>
      <c r="BG101" s="104">
        <f t="shared" ca="1" si="575"/>
        <v>3026539.4499999997</v>
      </c>
      <c r="BH101" s="48">
        <f t="shared" ca="1" si="576"/>
        <v>4.701469858587199E-2</v>
      </c>
      <c r="BI101" s="121">
        <f t="shared" ca="1" si="577"/>
        <v>4230802.5499999989</v>
      </c>
      <c r="BJ101" s="104">
        <f t="shared" ca="1" si="577"/>
        <v>3608447.3699999992</v>
      </c>
      <c r="BK101" s="48">
        <f t="shared" ca="1" si="578"/>
        <v>0.17247173539903946</v>
      </c>
      <c r="BL101" s="121">
        <f t="shared" ca="1" si="579"/>
        <v>1923524.8499999999</v>
      </c>
      <c r="BM101" s="104">
        <f t="shared" ca="1" si="579"/>
        <v>1874084.9</v>
      </c>
      <c r="BN101" s="48">
        <f t="shared" ca="1" si="580"/>
        <v>2.6380848594425983E-2</v>
      </c>
      <c r="BO101" s="154" t="str">
        <f t="shared" si="581"/>
        <v>Marginal</v>
      </c>
      <c r="BP101" s="249"/>
    </row>
    <row r="102" spans="1:68" hidden="1" x14ac:dyDescent="0.2">
      <c r="A102" s="6"/>
      <c r="C102" s="3">
        <f>ROW($C$22)</f>
        <v>22</v>
      </c>
      <c r="D102" s="237"/>
      <c r="E102" s="76" t="str">
        <f>E98 &amp; " %"</f>
        <v>Elite %</v>
      </c>
      <c r="F102" s="33">
        <f t="shared" ref="F102:G104" ca="1" si="585">IFERROR(F98 / INDIRECT(ADDRESS($C102, COLUMN(F98))), 0)</f>
        <v>0.1632917707772881</v>
      </c>
      <c r="G102" s="8">
        <f t="shared" ca="1" si="585"/>
        <v>0.1620682683273659</v>
      </c>
      <c r="H102" s="20">
        <f t="shared" ref="H102:H105" ca="1" si="586">IF(F$9 = 0, 0, IFERROR((F102 - G102) * 10000, 0))</f>
        <v>12.23502449922198</v>
      </c>
      <c r="I102" s="88"/>
      <c r="J102" s="33">
        <f ca="1">IFERROR(J98 / INDIRECT(ADDRESS($C102, COLUMN(J98))), 0)</f>
        <v>0.1744604216151914</v>
      </c>
      <c r="K102" s="8">
        <f ca="1">IFERROR(K98 / INDIRECT(ADDRESS($C102, COLUMN(K98))), 0)</f>
        <v>0.1667520837929386</v>
      </c>
      <c r="L102" s="20">
        <f t="shared" ref="L102:L105" ca="1" si="587">IF(J$9 = 0, 0, IFERROR((J102 - K102) * 10000, 0))</f>
        <v>77.083378222528026</v>
      </c>
      <c r="M102" s="88"/>
      <c r="N102" s="33">
        <f ca="1">IFERROR(N98 / INDIRECT(ADDRESS($C102, COLUMN(N98))), 0)</f>
        <v>0.17446042161519143</v>
      </c>
      <c r="O102" s="8">
        <f ca="1">IFERROR(O98 / INDIRECT(ADDRESS($C102, COLUMN(O98))), 0)</f>
        <v>0.1667520837929386</v>
      </c>
      <c r="P102" s="20">
        <f t="shared" ref="P102:P105" ca="1" si="588">IF(N$9 = 0, 0, IFERROR((N102 - O102) * 10000, 0))</f>
        <v>77.08337822252831</v>
      </c>
      <c r="Q102" s="88"/>
      <c r="R102" s="33">
        <f ca="1">IFERROR(R98 / INDIRECT(ADDRESS($C102, COLUMN(R98))), 0)</f>
        <v>0.15353819107325867</v>
      </c>
      <c r="S102" s="8">
        <f ca="1">IFERROR(S98 / INDIRECT(ADDRESS($C102, COLUMN(S98))), 0)</f>
        <v>0.14768925489397178</v>
      </c>
      <c r="T102" s="20">
        <f t="shared" ref="T102:T105" ca="1" si="589">IF(R$9 = 0, 0, IFERROR((R102 - S102) * 10000, 0))</f>
        <v>58.489361792868898</v>
      </c>
      <c r="U102" s="33">
        <f ca="1">IFERROR(U98 / INDIRECT(ADDRESS($C102, COLUMN(U98))), 0)</f>
        <v>0.1559855906266383</v>
      </c>
      <c r="V102" s="8">
        <f ca="1">IFERROR(V98 / INDIRECT(ADDRESS($C102, COLUMN(V98))), 0)</f>
        <v>0.14856830639982591</v>
      </c>
      <c r="W102" s="20">
        <f t="shared" ref="W102:W105" ca="1" si="590">IF(U$9 = 0, 0, IFERROR((U102 - V102) * 10000, 0))</f>
        <v>74.172842268123986</v>
      </c>
      <c r="X102" s="33">
        <f ca="1">IFERROR(X98 / INDIRECT(ADDRESS($C102, COLUMN(X98))), 0)</f>
        <v>0.1576882935349333</v>
      </c>
      <c r="Y102" s="8">
        <f ca="1">IFERROR(Y98 / INDIRECT(ADDRESS($C102, COLUMN(Y98))), 0)</f>
        <v>0.14722184620631018</v>
      </c>
      <c r="Z102" s="20">
        <f t="shared" ref="Z102:Z105" ca="1" si="591">IF(X$9 = 0, 0, IFERROR((X102 - Y102) * 10000, 0))</f>
        <v>104.66447328623119</v>
      </c>
      <c r="AA102" s="33">
        <f ca="1">IFERROR(AA98 / INDIRECT(ADDRESS($C102, COLUMN(AA98))), 0)</f>
        <v>0.15145647726905212</v>
      </c>
      <c r="AB102" s="8">
        <f ca="1">IFERROR(AB98 / INDIRECT(ADDRESS($C102, COLUMN(AB98))), 0)</f>
        <v>0.14866021459897047</v>
      </c>
      <c r="AC102" s="20">
        <f t="shared" ref="AC102:AC105" ca="1" si="592">IF(AA$9 = 0, 0, IFERROR((AA102 - AB102) * 10000, 0))</f>
        <v>27.962626700816507</v>
      </c>
      <c r="AD102" s="88"/>
      <c r="AE102" s="33">
        <f ca="1">IFERROR(AE98 / INDIRECT(ADDRESS($C102, COLUMN(AE98))), 0)</f>
        <v>0.16125296527129385</v>
      </c>
      <c r="AF102" s="8">
        <f ca="1">IFERROR(AF98 / INDIRECT(ADDRESS($C102, COLUMN(AF98))), 0)</f>
        <v>0.15452360349064947</v>
      </c>
      <c r="AG102" s="20">
        <f t="shared" ref="AG102:AG105" ca="1" si="593">IF(AE$9 = 0, 0, IFERROR((AE102 - AF102) * 10000, 0))</f>
        <v>67.29361780644372</v>
      </c>
      <c r="AH102" s="33">
        <f ca="1">IFERROR(AH98 / INDIRECT(ADDRESS($C102, COLUMN(AH98))), 0)</f>
        <v>0.14077866504820885</v>
      </c>
      <c r="AI102" s="8">
        <f ca="1">IFERROR(AI98 / INDIRECT(ADDRESS($C102, COLUMN(AI98))), 0)</f>
        <v>0.1322758852942629</v>
      </c>
      <c r="AJ102" s="20">
        <f t="shared" ref="AJ102:AJ105" ca="1" si="594">IF(AH$9 = 0, 0, IFERROR((AH102 - AI102) * 10000, 0))</f>
        <v>85.027797539459499</v>
      </c>
      <c r="AK102" s="33">
        <f ca="1">IFERROR(AK98 / INDIRECT(ADDRESS($C102, COLUMN(AK98))), 0)</f>
        <v>0.15317418594531643</v>
      </c>
      <c r="AL102" s="8">
        <f ca="1">IFERROR(AL98 / INDIRECT(ADDRESS($C102, COLUMN(AL98))), 0)</f>
        <v>0.15014798969333337</v>
      </c>
      <c r="AM102" s="20">
        <f t="shared" ref="AM102:AM105" ca="1" si="595">IF(AK$9 = 0, 0, IFERROR((AK102 - AL102) * 10000, 0))</f>
        <v>30.261962519830544</v>
      </c>
      <c r="AN102" s="33">
        <f ca="1">IFERROR(AN98 / INDIRECT(ADDRESS($C102, COLUMN(AN98))), 0)</f>
        <v>0.15376481272756856</v>
      </c>
      <c r="AO102" s="8">
        <f ca="1">IFERROR(AO98 / INDIRECT(ADDRESS($C102, COLUMN(AO98))), 0)</f>
        <v>0.14803275649745823</v>
      </c>
      <c r="AP102" s="20">
        <f t="shared" ref="AP102:AP105" ca="1" si="596">IF(AN$9 = 0, 0, IFERROR((AN102 - AO102) * 10000, 0))</f>
        <v>57.32056230110333</v>
      </c>
      <c r="AQ102" s="33">
        <f ca="1">IFERROR(AQ98 / INDIRECT(ADDRESS($C102, COLUMN(AQ98))), 0)</f>
        <v>0.15221114031681182</v>
      </c>
      <c r="AR102" s="8">
        <f ca="1">IFERROR(AR98 / INDIRECT(ADDRESS($C102, COLUMN(AR98))), 0)</f>
        <v>0.14937480846732012</v>
      </c>
      <c r="AS102" s="20">
        <f t="shared" ref="AS102:AS105" ca="1" si="597">IF(AQ$9 = 0, 0, IFERROR((AQ102 - AR102) * 10000, 0))</f>
        <v>28.363318494916967</v>
      </c>
      <c r="AT102" s="33">
        <f ca="1">IFERROR(AT98 / INDIRECT(ADDRESS($C102, COLUMN(AT98))), 0)</f>
        <v>0.16138555368078511</v>
      </c>
      <c r="AU102" s="8">
        <f ca="1">IFERROR(AU98 / INDIRECT(ADDRESS($C102, COLUMN(AU98))), 0)</f>
        <v>0.15318930611245779</v>
      </c>
      <c r="AV102" s="20">
        <f t="shared" ref="AV102:AV105" ca="1" si="598">IF(AT$9 = 0, 0, IFERROR((AT102 - AU102) * 10000, 0))</f>
        <v>81.962475683273198</v>
      </c>
      <c r="AW102" s="33">
        <f ca="1">IFERROR(AW98 / INDIRECT(ADDRESS($C102, COLUMN(AW98))), 0)</f>
        <v>0.15506541268281662</v>
      </c>
      <c r="AX102" s="8">
        <f ca="1">IFERROR(AX98 / INDIRECT(ADDRESS($C102, COLUMN(AX98))), 0)</f>
        <v>0.14810677307987077</v>
      </c>
      <c r="AY102" s="20">
        <f t="shared" ref="AY102:AY105" ca="1" si="599">IF(AW$9 = 0, 0, IFERROR((AW102 - AX102) * 10000, 0))</f>
        <v>69.586396029458484</v>
      </c>
      <c r="AZ102" s="33">
        <f ca="1">IFERROR(AZ98 / INDIRECT(ADDRESS($C102, COLUMN(AZ98))), 0)</f>
        <v>0.14983617746694844</v>
      </c>
      <c r="BA102" s="8">
        <f ca="1">IFERROR(BA98 / INDIRECT(ADDRESS($C102, COLUMN(BA98))), 0)</f>
        <v>0.14354401600418532</v>
      </c>
      <c r="BB102" s="20">
        <f t="shared" ref="BB102:BB105" ca="1" si="600">IF(AZ$9 = 0, 0, IFERROR((AZ102 - BA102) * 10000, 0))</f>
        <v>62.921614627631243</v>
      </c>
      <c r="BC102" s="33">
        <f ca="1">IFERROR(BC98 / INDIRECT(ADDRESS($C102, COLUMN(BC98))), 0)</f>
        <v>0.15106922005744156</v>
      </c>
      <c r="BD102" s="8">
        <f ca="1">IFERROR(BD98 / INDIRECT(ADDRESS($C102, COLUMN(BD98))), 0)</f>
        <v>0.14523235734025691</v>
      </c>
      <c r="BE102" s="20">
        <f t="shared" ref="BE102:BE105" ca="1" si="601">IF(BC$9 = 0, 0, IFERROR((BC102 - BD102) * 10000, 0))</f>
        <v>58.368627171846434</v>
      </c>
      <c r="BF102" s="33">
        <f ca="1">IFERROR(BF98 / INDIRECT(ADDRESS($C102, COLUMN(BF98))), 0)</f>
        <v>0.15281094897659925</v>
      </c>
      <c r="BG102" s="8">
        <f ca="1">IFERROR(BG98 / INDIRECT(ADDRESS($C102, COLUMN(BG98))), 0)</f>
        <v>0.14747482007005031</v>
      </c>
      <c r="BH102" s="20">
        <f t="shared" ref="BH102:BH105" ca="1" si="602">IF(BF$9 = 0, 0, IFERROR((BF102 - BG102) * 10000, 0))</f>
        <v>53.361289065489423</v>
      </c>
      <c r="BI102" s="33">
        <f ca="1">IFERROR(BI98 / INDIRECT(ADDRESS($C102, COLUMN(BI98))), 0)</f>
        <v>0.14357275314913012</v>
      </c>
      <c r="BJ102" s="8">
        <f ca="1">IFERROR(BJ98 / INDIRECT(ADDRESS($C102, COLUMN(BJ98))), 0)</f>
        <v>0.13607262368508674</v>
      </c>
      <c r="BK102" s="20">
        <f t="shared" ref="BK102:BK105" ca="1" si="603">IF(BI$9 = 0, 0, IFERROR((BI102 - BJ102) * 10000, 0))</f>
        <v>75.001294640433812</v>
      </c>
      <c r="BL102" s="33">
        <f ca="1">IFERROR(BL98 / INDIRECT(ADDRESS($C102, COLUMN(BL98))), 0)</f>
        <v>0.1568524888024605</v>
      </c>
      <c r="BM102" s="8">
        <f ca="1">IFERROR(BM98 / INDIRECT(ADDRESS($C102, COLUMN(BM98))), 0)</f>
        <v>0.15597204940315573</v>
      </c>
      <c r="BN102" s="20">
        <f t="shared" ref="BN102:BN105" ca="1" si="604">IF(BL$9 = 0, 0, IFERROR((BL102 - BM102) * 10000, 0))</f>
        <v>8.8043939930476647</v>
      </c>
      <c r="BO102" s="155" t="str">
        <f t="shared" si="581"/>
        <v>Elite %</v>
      </c>
      <c r="BP102" s="249"/>
    </row>
    <row r="103" spans="1:68" hidden="1" x14ac:dyDescent="0.2">
      <c r="A103" s="6"/>
      <c r="C103" s="3">
        <f t="shared" ref="C103:C105" si="605">ROW($C$22)</f>
        <v>22</v>
      </c>
      <c r="D103" s="237"/>
      <c r="E103" s="79" t="str">
        <f>E99 &amp; " %"</f>
        <v>High Value %</v>
      </c>
      <c r="F103" s="28">
        <f t="shared" ca="1" si="585"/>
        <v>0.38959070198383572</v>
      </c>
      <c r="G103" s="10">
        <f t="shared" ca="1" si="585"/>
        <v>0.37737832261021764</v>
      </c>
      <c r="H103" s="18">
        <f t="shared" ca="1" si="586"/>
        <v>122.12379373618076</v>
      </c>
      <c r="I103" s="88"/>
      <c r="J103" s="28">
        <f t="shared" ref="J103:K105" ca="1" si="606">IFERROR(J99 / INDIRECT(ADDRESS($C103, COLUMN(J99))), 0)</f>
        <v>0.3959151942002892</v>
      </c>
      <c r="K103" s="10">
        <f t="shared" ca="1" si="606"/>
        <v>0.39016984908395519</v>
      </c>
      <c r="L103" s="18">
        <f t="shared" ca="1" si="587"/>
        <v>57.453451163340105</v>
      </c>
      <c r="M103" s="88"/>
      <c r="N103" s="28">
        <f t="shared" ref="N103:O105" ca="1" si="607">IFERROR(N99 / INDIRECT(ADDRESS($C103, COLUMN(N99))), 0)</f>
        <v>0.39591519420028931</v>
      </c>
      <c r="O103" s="10">
        <f t="shared" ca="1" si="607"/>
        <v>0.39016984908395519</v>
      </c>
      <c r="P103" s="18">
        <f t="shared" ca="1" si="588"/>
        <v>57.453451163341221</v>
      </c>
      <c r="Q103" s="88"/>
      <c r="R103" s="28">
        <f t="shared" ref="R103:S105" ca="1" si="608">IFERROR(R99 / INDIRECT(ADDRESS($C103, COLUMN(R99))), 0)</f>
        <v>0.36942660442919789</v>
      </c>
      <c r="S103" s="10">
        <f t="shared" ca="1" si="608"/>
        <v>0.361570340626159</v>
      </c>
      <c r="T103" s="18">
        <f t="shared" ca="1" si="589"/>
        <v>78.562638030388882</v>
      </c>
      <c r="U103" s="28">
        <f t="shared" ref="U103:V105" ca="1" si="609">IFERROR(U99 / INDIRECT(ADDRESS($C103, COLUMN(U99))), 0)</f>
        <v>0.36782492057839</v>
      </c>
      <c r="V103" s="10">
        <f t="shared" ca="1" si="609"/>
        <v>0.36392385902368923</v>
      </c>
      <c r="W103" s="18">
        <f t="shared" ca="1" si="590"/>
        <v>39.010615547007689</v>
      </c>
      <c r="X103" s="28">
        <f t="shared" ref="X103:Y105" ca="1" si="610">IFERROR(X99 / INDIRECT(ADDRESS($C103, COLUMN(X99))), 0)</f>
        <v>0.37018842574829181</v>
      </c>
      <c r="Y103" s="10">
        <f t="shared" ca="1" si="610"/>
        <v>0.3683570208627675</v>
      </c>
      <c r="Z103" s="18">
        <f t="shared" ca="1" si="591"/>
        <v>18.314048855243016</v>
      </c>
      <c r="AA103" s="28">
        <f t="shared" ref="AA103:AB105" ca="1" si="611">IFERROR(AA99 / INDIRECT(ADDRESS($C103, COLUMN(AA99))), 0)</f>
        <v>0.37130834677210633</v>
      </c>
      <c r="AB103" s="10">
        <f t="shared" ca="1" si="611"/>
        <v>0.36714680064770661</v>
      </c>
      <c r="AC103" s="18">
        <f t="shared" ca="1" si="592"/>
        <v>41.615461243997288</v>
      </c>
      <c r="AD103" s="88"/>
      <c r="AE103" s="28">
        <f t="shared" ref="AE103:AF105" ca="1" si="612">IFERROR(AE99 / INDIRECT(ADDRESS($C103, COLUMN(AE99))), 0)</f>
        <v>0.37685756271352727</v>
      </c>
      <c r="AF103" s="10">
        <f t="shared" ca="1" si="612"/>
        <v>0.36753531618239155</v>
      </c>
      <c r="AG103" s="18">
        <f t="shared" ca="1" si="593"/>
        <v>93.222465311357254</v>
      </c>
      <c r="AH103" s="28">
        <f t="shared" ref="AH103:AI105" ca="1" si="613">IFERROR(AH99 / INDIRECT(ADDRESS($C103, COLUMN(AH99))), 0)</f>
        <v>0.36307505758763237</v>
      </c>
      <c r="AI103" s="10">
        <f t="shared" ca="1" si="613"/>
        <v>0.35801057656058477</v>
      </c>
      <c r="AJ103" s="18">
        <f t="shared" ca="1" si="594"/>
        <v>50.644810270475958</v>
      </c>
      <c r="AK103" s="28">
        <f t="shared" ref="AK103:AL105" ca="1" si="614">IFERROR(AK99 / INDIRECT(ADDRESS($C103, COLUMN(AK99))), 0)</f>
        <v>0.36797074257904233</v>
      </c>
      <c r="AL103" s="10">
        <f t="shared" ca="1" si="614"/>
        <v>0.37034409299549415</v>
      </c>
      <c r="AM103" s="18">
        <f t="shared" ca="1" si="595"/>
        <v>-23.733504164518138</v>
      </c>
      <c r="AN103" s="28">
        <f t="shared" ref="AN103:AO105" ca="1" si="615">IFERROR(AN99 / INDIRECT(ADDRESS($C103, COLUMN(AN99))), 0)</f>
        <v>0.36285975269511161</v>
      </c>
      <c r="AO103" s="10">
        <f t="shared" ca="1" si="615"/>
        <v>0.35601919871668281</v>
      </c>
      <c r="AP103" s="18">
        <f t="shared" ca="1" si="596"/>
        <v>68.405539784288095</v>
      </c>
      <c r="AQ103" s="28">
        <f t="shared" ref="AQ103:AR105" ca="1" si="616">IFERROR(AQ99 / INDIRECT(ADDRESS($C103, COLUMN(AQ99))), 0)</f>
        <v>0.36780535847641521</v>
      </c>
      <c r="AR103" s="10">
        <f t="shared" ca="1" si="616"/>
        <v>0.36138356140193389</v>
      </c>
      <c r="AS103" s="18">
        <f t="shared" ca="1" si="597"/>
        <v>64.217970744813172</v>
      </c>
      <c r="AT103" s="28">
        <f t="shared" ref="AT103:AU105" ca="1" si="617">IFERROR(AT99 / INDIRECT(ADDRESS($C103, COLUMN(AT99))), 0)</f>
        <v>0.37018468835890295</v>
      </c>
      <c r="AU103" s="10">
        <f t="shared" ca="1" si="617"/>
        <v>0.3661527691547205</v>
      </c>
      <c r="AV103" s="18">
        <f t="shared" ca="1" si="598"/>
        <v>40.319192041824437</v>
      </c>
      <c r="AW103" s="28">
        <f t="shared" ref="AW103:AX105" ca="1" si="618">IFERROR(AW99 / INDIRECT(ADDRESS($C103, COLUMN(AW99))), 0)</f>
        <v>0.37136905034253176</v>
      </c>
      <c r="AX103" s="10">
        <f t="shared" ca="1" si="618"/>
        <v>0.36868461357331445</v>
      </c>
      <c r="AY103" s="18">
        <f t="shared" ca="1" si="599"/>
        <v>26.844367692173133</v>
      </c>
      <c r="AZ103" s="28">
        <f t="shared" ref="AZ103:BA105" ca="1" si="619">IFERROR(AZ99 / INDIRECT(ADDRESS($C103, COLUMN(AZ99))), 0)</f>
        <v>0.36462446244530311</v>
      </c>
      <c r="BA103" s="10">
        <f t="shared" ca="1" si="619"/>
        <v>0.36698660555620172</v>
      </c>
      <c r="BB103" s="18">
        <f t="shared" ca="1" si="600"/>
        <v>-23.621431108986069</v>
      </c>
      <c r="BC103" s="28">
        <f t="shared" ref="BC103:BD105" ca="1" si="620">IFERROR(BC99 / INDIRECT(ADDRESS($C103, COLUMN(BC99))), 0)</f>
        <v>0.36682746890609425</v>
      </c>
      <c r="BD103" s="10">
        <f t="shared" ca="1" si="620"/>
        <v>0.36283191187574154</v>
      </c>
      <c r="BE103" s="18">
        <f t="shared" ca="1" si="601"/>
        <v>39.955570303527033</v>
      </c>
      <c r="BF103" s="28">
        <f t="shared" ref="BF103:BG105" ca="1" si="621">IFERROR(BF99 / INDIRECT(ADDRESS($C103, COLUMN(BF99))), 0)</f>
        <v>0.36812080192169566</v>
      </c>
      <c r="BG103" s="10">
        <f t="shared" ca="1" si="621"/>
        <v>0.3639974088346743</v>
      </c>
      <c r="BH103" s="18">
        <f t="shared" ca="1" si="602"/>
        <v>41.233930870213655</v>
      </c>
      <c r="BI103" s="28">
        <f t="shared" ref="BI103:BJ105" ca="1" si="622">IFERROR(BI99 / INDIRECT(ADDRESS($C103, COLUMN(BI99))), 0)</f>
        <v>0.3591867031337922</v>
      </c>
      <c r="BJ103" s="10">
        <f t="shared" ca="1" si="622"/>
        <v>0.3556346098922018</v>
      </c>
      <c r="BK103" s="18">
        <f t="shared" ca="1" si="603"/>
        <v>35.520932415903928</v>
      </c>
      <c r="BL103" s="28">
        <f t="shared" ref="BL103:BM105" ca="1" si="623">IFERROR(BL99 / INDIRECT(ADDRESS($C103, COLUMN(BL99))), 0)</f>
        <v>0.37095475073065765</v>
      </c>
      <c r="BM103" s="10">
        <f t="shared" ca="1" si="623"/>
        <v>0.36975615617293661</v>
      </c>
      <c r="BN103" s="18">
        <f t="shared" ca="1" si="604"/>
        <v>11.985945577210334</v>
      </c>
      <c r="BO103" s="159" t="str">
        <f t="shared" si="581"/>
        <v>High Value %</v>
      </c>
      <c r="BP103" s="249"/>
    </row>
    <row r="104" spans="1:68" hidden="1" x14ac:dyDescent="0.2">
      <c r="A104" s="6"/>
      <c r="C104" s="3">
        <f t="shared" si="605"/>
        <v>22</v>
      </c>
      <c r="D104" s="238"/>
      <c r="E104" s="79" t="str">
        <f>E100 &amp; " %"</f>
        <v>Opportunity %</v>
      </c>
      <c r="F104" s="28">
        <f t="shared" ca="1" si="585"/>
        <v>0.28909159352437286</v>
      </c>
      <c r="G104" s="10">
        <f t="shared" ca="1" si="585"/>
        <v>0.27515378201352642</v>
      </c>
      <c r="H104" s="18">
        <f t="shared" ca="1" si="586"/>
        <v>139.37811510846444</v>
      </c>
      <c r="I104" s="88"/>
      <c r="J104" s="28">
        <f t="shared" ca="1" si="606"/>
        <v>0.28926453855903794</v>
      </c>
      <c r="K104" s="10">
        <f t="shared" ca="1" si="606"/>
        <v>0.2872255049512325</v>
      </c>
      <c r="L104" s="18">
        <f t="shared" ca="1" si="587"/>
        <v>20.390336078054403</v>
      </c>
      <c r="M104" s="88"/>
      <c r="N104" s="28">
        <f t="shared" ca="1" si="607"/>
        <v>0.28926499895976399</v>
      </c>
      <c r="O104" s="10">
        <f t="shared" ca="1" si="607"/>
        <v>0.28722299015540315</v>
      </c>
      <c r="P104" s="18">
        <f t="shared" ca="1" si="588"/>
        <v>20.420088043608398</v>
      </c>
      <c r="Q104" s="88"/>
      <c r="R104" s="28">
        <f t="shared" ca="1" si="608"/>
        <v>0.31817660651406576</v>
      </c>
      <c r="S104" s="10">
        <f t="shared" ca="1" si="608"/>
        <v>0.30932589914000247</v>
      </c>
      <c r="T104" s="18">
        <f t="shared" ca="1" si="589"/>
        <v>88.507073740632933</v>
      </c>
      <c r="U104" s="28">
        <f t="shared" ca="1" si="609"/>
        <v>0.30939097268051152</v>
      </c>
      <c r="V104" s="10">
        <f t="shared" ca="1" si="609"/>
        <v>0.30408358437174171</v>
      </c>
      <c r="W104" s="18">
        <f t="shared" ca="1" si="590"/>
        <v>53.073883087698114</v>
      </c>
      <c r="X104" s="28">
        <f t="shared" ca="1" si="610"/>
        <v>0.31465445318174751</v>
      </c>
      <c r="Y104" s="10">
        <f t="shared" ca="1" si="610"/>
        <v>0.31540685867949042</v>
      </c>
      <c r="Z104" s="18">
        <f t="shared" ca="1" si="591"/>
        <v>-7.5240549774291399</v>
      </c>
      <c r="AA104" s="28">
        <f t="shared" ca="1" si="611"/>
        <v>0.31518641722074392</v>
      </c>
      <c r="AB104" s="10">
        <f t="shared" ca="1" si="611"/>
        <v>0.31350408383521317</v>
      </c>
      <c r="AC104" s="18">
        <f t="shared" ca="1" si="592"/>
        <v>16.823333855307542</v>
      </c>
      <c r="AD104" s="88"/>
      <c r="AE104" s="28">
        <f t="shared" ca="1" si="612"/>
        <v>0.31309981677273491</v>
      </c>
      <c r="AF104" s="10">
        <f t="shared" ca="1" si="612"/>
        <v>0.30200918401760385</v>
      </c>
      <c r="AG104" s="18">
        <f t="shared" ca="1" si="593"/>
        <v>110.90632755131058</v>
      </c>
      <c r="AH104" s="28">
        <f t="shared" ca="1" si="613"/>
        <v>0.32792900270914799</v>
      </c>
      <c r="AI104" s="10">
        <f t="shared" ca="1" si="613"/>
        <v>0.31803571887060017</v>
      </c>
      <c r="AJ104" s="18">
        <f t="shared" ca="1" si="594"/>
        <v>98.932838385478178</v>
      </c>
      <c r="AK104" s="28">
        <f t="shared" ca="1" si="614"/>
        <v>0.31590296271548268</v>
      </c>
      <c r="AL104" s="10">
        <f t="shared" ca="1" si="614"/>
        <v>0.30431918013823267</v>
      </c>
      <c r="AM104" s="18">
        <f t="shared" ca="1" si="595"/>
        <v>115.83782577250012</v>
      </c>
      <c r="AN104" s="28">
        <f t="shared" ca="1" si="615"/>
        <v>0.31246992211985969</v>
      </c>
      <c r="AO104" s="10">
        <f t="shared" ca="1" si="615"/>
        <v>0.30572689695909594</v>
      </c>
      <c r="AP104" s="18">
        <f t="shared" ca="1" si="596"/>
        <v>67.430251607637487</v>
      </c>
      <c r="AQ104" s="28">
        <f t="shared" ca="1" si="616"/>
        <v>0.31305573016394317</v>
      </c>
      <c r="AR104" s="10">
        <f t="shared" ca="1" si="616"/>
        <v>0.3064074791915718</v>
      </c>
      <c r="AS104" s="18">
        <f t="shared" ca="1" si="597"/>
        <v>66.482509723713719</v>
      </c>
      <c r="AT104" s="28">
        <f t="shared" ca="1" si="617"/>
        <v>0.30569517442895189</v>
      </c>
      <c r="AU104" s="10">
        <f t="shared" ca="1" si="617"/>
        <v>0.30195683021900344</v>
      </c>
      <c r="AV104" s="18">
        <f t="shared" ca="1" si="598"/>
        <v>37.383442099484519</v>
      </c>
      <c r="AW104" s="28">
        <f t="shared" ca="1" si="618"/>
        <v>0.30847473759321359</v>
      </c>
      <c r="AX104" s="10">
        <f t="shared" ca="1" si="618"/>
        <v>0.30947775470609301</v>
      </c>
      <c r="AY104" s="18">
        <f t="shared" ca="1" si="599"/>
        <v>-10.03017112879423</v>
      </c>
      <c r="AZ104" s="28">
        <f t="shared" ca="1" si="619"/>
        <v>0.32198620812412693</v>
      </c>
      <c r="BA104" s="10">
        <f t="shared" ca="1" si="619"/>
        <v>0.31868475155553005</v>
      </c>
      <c r="BB104" s="18">
        <f t="shared" ca="1" si="600"/>
        <v>33.014565685968719</v>
      </c>
      <c r="BC104" s="28">
        <f t="shared" ca="1" si="620"/>
        <v>0.32240524839342916</v>
      </c>
      <c r="BD104" s="10">
        <f t="shared" ca="1" si="620"/>
        <v>0.31998395733421559</v>
      </c>
      <c r="BE104" s="18">
        <f t="shared" ca="1" si="601"/>
        <v>24.212910592135707</v>
      </c>
      <c r="BF104" s="28">
        <f t="shared" ca="1" si="621"/>
        <v>0.32156771952830854</v>
      </c>
      <c r="BG104" s="10">
        <f t="shared" ca="1" si="621"/>
        <v>0.32393619434187387</v>
      </c>
      <c r="BH104" s="18">
        <f t="shared" ca="1" si="602"/>
        <v>-23.684748135653354</v>
      </c>
      <c r="BI104" s="28">
        <f t="shared" ca="1" si="622"/>
        <v>0.32058059713794501</v>
      </c>
      <c r="BJ104" s="10">
        <f t="shared" ca="1" si="622"/>
        <v>0.31759077716189571</v>
      </c>
      <c r="BK104" s="18">
        <f t="shared" ca="1" si="603"/>
        <v>29.898199760493014</v>
      </c>
      <c r="BL104" s="28">
        <f t="shared" ca="1" si="623"/>
        <v>0.32168757328636166</v>
      </c>
      <c r="BM104" s="10">
        <f t="shared" ca="1" si="623"/>
        <v>0.31660057651209411</v>
      </c>
      <c r="BN104" s="18">
        <f t="shared" ca="1" si="604"/>
        <v>50.869967742675492</v>
      </c>
      <c r="BO104" s="159" t="str">
        <f t="shared" si="581"/>
        <v>Opportunity %</v>
      </c>
      <c r="BP104" s="250"/>
    </row>
    <row r="105" spans="1:68" hidden="1" x14ac:dyDescent="0.2">
      <c r="A105" s="6"/>
      <c r="C105" s="3">
        <f t="shared" si="605"/>
        <v>22</v>
      </c>
      <c r="D105" s="239"/>
      <c r="E105" s="78" t="str">
        <f t="shared" ref="E105" si="624">E101 &amp; " %"</f>
        <v>Marginal %</v>
      </c>
      <c r="F105" s="30">
        <f t="shared" ref="F105:G105" ca="1" si="625">IFERROR(F101 / INDIRECT(ADDRESS($C105, COLUMN(F101))), 0)</f>
        <v>7.776601031032214E-2</v>
      </c>
      <c r="G105" s="14">
        <f t="shared" ca="1" si="625"/>
        <v>7.4021479389823425E-2</v>
      </c>
      <c r="H105" s="19">
        <f t="shared" ca="1" si="586"/>
        <v>37.445309204987147</v>
      </c>
      <c r="I105" s="88"/>
      <c r="J105" s="30">
        <f t="shared" ca="1" si="606"/>
        <v>7.7630984385843982E-2</v>
      </c>
      <c r="K105" s="14">
        <f t="shared" ca="1" si="606"/>
        <v>7.6893273514440877E-2</v>
      </c>
      <c r="L105" s="19">
        <f t="shared" ca="1" si="587"/>
        <v>7.3771087140310501</v>
      </c>
      <c r="M105" s="88"/>
      <c r="N105" s="30">
        <f t="shared" ca="1" si="607"/>
        <v>7.7630523985118008E-2</v>
      </c>
      <c r="O105" s="14">
        <f t="shared" ca="1" si="607"/>
        <v>7.6895788310270247E-2</v>
      </c>
      <c r="P105" s="19">
        <f t="shared" ca="1" si="588"/>
        <v>7.3473567484776128</v>
      </c>
      <c r="Q105" s="88"/>
      <c r="R105" s="30">
        <f t="shared" ca="1" si="608"/>
        <v>0.10214603161504565</v>
      </c>
      <c r="S105" s="14">
        <f t="shared" ca="1" si="608"/>
        <v>9.8741002626319477E-2</v>
      </c>
      <c r="T105" s="19">
        <f t="shared" ca="1" si="589"/>
        <v>34.050289887261748</v>
      </c>
      <c r="U105" s="30">
        <f t="shared" ca="1" si="609"/>
        <v>9.8434528351618394E-2</v>
      </c>
      <c r="V105" s="14">
        <f t="shared" ca="1" si="609"/>
        <v>9.6021737253961195E-2</v>
      </c>
      <c r="W105" s="19">
        <f t="shared" ca="1" si="590"/>
        <v>24.127910976571993</v>
      </c>
      <c r="X105" s="30">
        <f t="shared" ca="1" si="610"/>
        <v>0.10023943758581598</v>
      </c>
      <c r="Y105" s="14">
        <f t="shared" ca="1" si="610"/>
        <v>0.10080860246006253</v>
      </c>
      <c r="Z105" s="19">
        <f t="shared" ca="1" si="591"/>
        <v>-5.6916487424654711</v>
      </c>
      <c r="AA105" s="30">
        <f t="shared" ca="1" si="611"/>
        <v>0.10081675116509987</v>
      </c>
      <c r="AB105" s="14">
        <f t="shared" ca="1" si="611"/>
        <v>0.10126108240324394</v>
      </c>
      <c r="AC105" s="19">
        <f t="shared" ca="1" si="592"/>
        <v>-4.4433123814406619</v>
      </c>
      <c r="AD105" s="88"/>
      <c r="AE105" s="30">
        <f t="shared" ca="1" si="612"/>
        <v>9.5476791726760588E-2</v>
      </c>
      <c r="AF105" s="14">
        <f t="shared" ca="1" si="612"/>
        <v>9.6579476240094123E-2</v>
      </c>
      <c r="AG105" s="19">
        <f t="shared" ca="1" si="593"/>
        <v>-11.02684513333535</v>
      </c>
      <c r="AH105" s="30">
        <f t="shared" ca="1" si="613"/>
        <v>0.11400037369045155</v>
      </c>
      <c r="AI105" s="14">
        <f t="shared" ca="1" si="613"/>
        <v>0.11002437884659362</v>
      </c>
      <c r="AJ105" s="19">
        <f t="shared" ca="1" si="594"/>
        <v>39.759948438579244</v>
      </c>
      <c r="AK105" s="30">
        <f t="shared" ca="1" si="614"/>
        <v>0.10611804786417003</v>
      </c>
      <c r="AL105" s="14">
        <f t="shared" ca="1" si="614"/>
        <v>9.716463248335043E-2</v>
      </c>
      <c r="AM105" s="19">
        <f t="shared" ca="1" si="595"/>
        <v>89.534153808196038</v>
      </c>
      <c r="AN105" s="30">
        <f t="shared" ca="1" si="615"/>
        <v>0.10674428930728226</v>
      </c>
      <c r="AO105" s="14">
        <f t="shared" ca="1" si="615"/>
        <v>0.10493555529004071</v>
      </c>
      <c r="AP105" s="19">
        <f t="shared" ca="1" si="596"/>
        <v>18.087340172415477</v>
      </c>
      <c r="AQ105" s="30">
        <f t="shared" ca="1" si="616"/>
        <v>0.10177039531385165</v>
      </c>
      <c r="AR105" s="14">
        <f t="shared" ca="1" si="616"/>
        <v>0.1003721555642168</v>
      </c>
      <c r="AS105" s="19">
        <f t="shared" ca="1" si="597"/>
        <v>13.982397496348497</v>
      </c>
      <c r="AT105" s="30">
        <f t="shared" ca="1" si="617"/>
        <v>9.2801340943987398E-2</v>
      </c>
      <c r="AU105" s="14">
        <f t="shared" ca="1" si="617"/>
        <v>9.3197683031219683E-2</v>
      </c>
      <c r="AV105" s="19">
        <f t="shared" ca="1" si="598"/>
        <v>-3.9634208723228479</v>
      </c>
      <c r="AW105" s="30">
        <f t="shared" ca="1" si="618"/>
        <v>0.10293289722824411</v>
      </c>
      <c r="AX105" s="14">
        <f t="shared" ca="1" si="618"/>
        <v>9.9346565197246758E-2</v>
      </c>
      <c r="AY105" s="19">
        <f t="shared" ca="1" si="599"/>
        <v>35.863320309973552</v>
      </c>
      <c r="AZ105" s="30">
        <f t="shared" ca="1" si="619"/>
        <v>0.10689287224040427</v>
      </c>
      <c r="BA105" s="14">
        <f t="shared" ca="1" si="619"/>
        <v>0.10601301179937758</v>
      </c>
      <c r="BB105" s="19">
        <f t="shared" ca="1" si="600"/>
        <v>8.7986044102668366</v>
      </c>
      <c r="BC105" s="30">
        <f t="shared" ca="1" si="620"/>
        <v>0.10864697917609785</v>
      </c>
      <c r="BD105" s="14">
        <f t="shared" ca="1" si="620"/>
        <v>0.11006716143474743</v>
      </c>
      <c r="BE105" s="19">
        <f t="shared" ca="1" si="601"/>
        <v>-14.201822586495799</v>
      </c>
      <c r="BF105" s="30">
        <f t="shared" ca="1" si="621"/>
        <v>0.10795365361029181</v>
      </c>
      <c r="BG105" s="14">
        <f t="shared" ca="1" si="621"/>
        <v>0.10963368428391407</v>
      </c>
      <c r="BH105" s="19">
        <f t="shared" ca="1" si="602"/>
        <v>-16.800306736222542</v>
      </c>
      <c r="BI105" s="30">
        <f t="shared" ca="1" si="622"/>
        <v>0.10759788354999063</v>
      </c>
      <c r="BJ105" s="14">
        <f t="shared" ca="1" si="622"/>
        <v>0.10737328909966588</v>
      </c>
      <c r="BK105" s="19">
        <f t="shared" ca="1" si="603"/>
        <v>2.2459445032474434</v>
      </c>
      <c r="BL105" s="30">
        <f t="shared" ca="1" si="623"/>
        <v>9.7118812086352577E-2</v>
      </c>
      <c r="BM105" s="14">
        <f t="shared" ca="1" si="623"/>
        <v>0.10249980508827644</v>
      </c>
      <c r="BN105" s="19">
        <f t="shared" ca="1" si="604"/>
        <v>-53.809930019238642</v>
      </c>
      <c r="BO105" s="156" t="str">
        <f t="shared" si="581"/>
        <v>Marginal %</v>
      </c>
      <c r="BP105" s="251"/>
    </row>
    <row r="106" spans="1:68" ht="3.75" hidden="1" customHeight="1" x14ac:dyDescent="0.2">
      <c r="A106" s="6"/>
      <c r="D106" s="144"/>
      <c r="E106" s="144"/>
      <c r="F106" s="144"/>
      <c r="G106" s="144"/>
      <c r="H106" s="160"/>
      <c r="I106" s="138"/>
      <c r="J106" s="144"/>
      <c r="K106" s="144"/>
      <c r="L106" s="160"/>
      <c r="M106" s="138"/>
      <c r="N106" s="144"/>
      <c r="O106" s="144"/>
      <c r="P106" s="160"/>
      <c r="Q106" s="138"/>
      <c r="R106" s="144"/>
      <c r="S106" s="144"/>
      <c r="T106" s="160"/>
      <c r="U106" s="144"/>
      <c r="V106" s="144"/>
      <c r="W106" s="160"/>
      <c r="X106" s="144"/>
      <c r="Y106" s="144"/>
      <c r="Z106" s="160"/>
      <c r="AA106" s="144"/>
      <c r="AB106" s="144"/>
      <c r="AC106" s="160"/>
      <c r="AD106" s="138"/>
      <c r="AE106" s="144"/>
      <c r="AF106" s="144"/>
      <c r="AG106" s="160"/>
      <c r="AH106" s="144"/>
      <c r="AI106" s="144"/>
      <c r="AJ106" s="160"/>
      <c r="AK106" s="144"/>
      <c r="AL106" s="144"/>
      <c r="AM106" s="160"/>
      <c r="AN106" s="144"/>
      <c r="AO106" s="144"/>
      <c r="AP106" s="160"/>
      <c r="AQ106" s="144"/>
      <c r="AR106" s="144"/>
      <c r="AS106" s="160"/>
      <c r="AT106" s="144"/>
      <c r="AU106" s="144"/>
      <c r="AV106" s="160"/>
      <c r="AW106" s="144"/>
      <c r="AX106" s="144"/>
      <c r="AY106" s="160"/>
      <c r="AZ106" s="144"/>
      <c r="BA106" s="144"/>
      <c r="BB106" s="160"/>
      <c r="BC106" s="144"/>
      <c r="BD106" s="144"/>
      <c r="BE106" s="160"/>
      <c r="BF106" s="144"/>
      <c r="BG106" s="144"/>
      <c r="BH106" s="160"/>
      <c r="BI106" s="144"/>
      <c r="BJ106" s="144"/>
      <c r="BK106" s="160"/>
      <c r="BL106" s="144"/>
      <c r="BM106" s="144"/>
      <c r="BN106" s="160"/>
      <c r="BO106" s="144"/>
      <c r="BP106" s="144"/>
    </row>
    <row r="107" spans="1:68" ht="15" hidden="1" thickBot="1" x14ac:dyDescent="0.25">
      <c r="A107" s="6" t="str">
        <f>A$29</f>
        <v>&gt;= 1</v>
      </c>
      <c r="B107" s="3" t="str">
        <f t="shared" ref="B107" si="626">B$29</f>
        <v>&gt;= 0</v>
      </c>
      <c r="D107" s="236" t="s">
        <v>164</v>
      </c>
      <c r="E107" s="135" t="str">
        <f>$E$29</f>
        <v>Total Active</v>
      </c>
      <c r="F107" s="123">
        <f t="shared" ref="F107:G111" ca="1" si="627">SUMIFS(SHIPPED_UNITS_T, CHANNEL_COUNT, $A$2, IS_JJCC, $B$2, CUST_GROUP, $A107, RECENCY_GROUP, $B107, TIMEFRAME, F$1)</f>
        <v>6202261</v>
      </c>
      <c r="G107" s="117">
        <f t="shared" ca="1" si="627"/>
        <v>5478044</v>
      </c>
      <c r="H107" s="115">
        <f t="shared" ref="H107:H111" ca="1" si="628">IF(F$9 = 0, 0, IFERROR((F107 - G107) / G107, 0))</f>
        <v>0.13220357485262987</v>
      </c>
      <c r="I107" s="141"/>
      <c r="J107" s="123">
        <f t="shared" ref="J107:K111" ca="1" si="629">SUMIFS(SHIPPED_UNITS_T, CHANNEL_COUNT, $A$2, IS_JJCC, $B$2, CUST_GROUP, $A107, RECENCY_GROUP, $B107, TIMEFRAME, J$1)</f>
        <v>7288782</v>
      </c>
      <c r="K107" s="117">
        <f t="shared" ca="1" si="629"/>
        <v>6291496</v>
      </c>
      <c r="L107" s="115">
        <f t="shared" ref="L107:L111" ca="1" si="630">IF(J$9 = 0, 0, IFERROR((J107 - K107) / K107, 0))</f>
        <v>0.15851333291795783</v>
      </c>
      <c r="M107" s="141"/>
      <c r="N107" s="123">
        <f t="shared" ref="N107:O111" ca="1" si="631">SUMIFS(SHIPPED_UNITS_T, CHANNEL_COUNT, $A$2, IS_JJCC, $B$2, CUST_GROUP, $A107, RECENCY_GROUP, $B107, TIMEFRAME, N$1)</f>
        <v>7288782</v>
      </c>
      <c r="O107" s="117">
        <f t="shared" ca="1" si="631"/>
        <v>6291496</v>
      </c>
      <c r="P107" s="115">
        <f t="shared" ref="P107:P111" ca="1" si="632">IF(N$9 = 0, 0, IFERROR((N107 - O107) / O107, 0))</f>
        <v>0.15851333291795783</v>
      </c>
      <c r="Q107" s="141"/>
      <c r="R107" s="123">
        <f t="shared" ref="R107:S111" ca="1" si="633">SUMIFS(SHIPPED_UNITS_T, CHANNEL_COUNT, $A$2, IS_JJCC, $B$2, CUST_GROUP, $A107, RECENCY_GROUP, $B107, TIMEFRAME, R$1)</f>
        <v>1599829</v>
      </c>
      <c r="S107" s="117">
        <f t="shared" ca="1" si="633"/>
        <v>1314810</v>
      </c>
      <c r="T107" s="115">
        <f t="shared" ref="T107:T111" ca="1" si="634">IF(R$9 = 0, 0, IFERROR((R107 - S107) / S107, 0))</f>
        <v>0.21677580791140924</v>
      </c>
      <c r="U107" s="123">
        <f t="shared" ref="U107:V111" ca="1" si="635">SUMIFS(SHIPPED_UNITS_T, CHANNEL_COUNT, $A$2, IS_JJCC, $B$2, CUST_GROUP, $A107, RECENCY_GROUP, $B107, TIMEFRAME, U$1)</f>
        <v>1952404</v>
      </c>
      <c r="V107" s="117">
        <f t="shared" ca="1" si="635"/>
        <v>1678979</v>
      </c>
      <c r="W107" s="115">
        <f t="shared" ref="W107:W111" ca="1" si="636">IF(U$9 = 0, 0, IFERROR((U107 - V107) / V107, 0))</f>
        <v>0.16285194752286955</v>
      </c>
      <c r="X107" s="123">
        <f t="shared" ref="X107:Y111" ca="1" si="637">SUMIFS(SHIPPED_UNITS_T, CHANNEL_COUNT, $A$2, IS_JJCC, $B$2, CUST_GROUP, $A107, RECENCY_GROUP, $B107, TIMEFRAME, X$1)</f>
        <v>1739649</v>
      </c>
      <c r="Y107" s="117">
        <f t="shared" ca="1" si="637"/>
        <v>1471456</v>
      </c>
      <c r="Z107" s="115">
        <f t="shared" ref="Z107:Z111" ca="1" si="638">IF(X$9 = 0, 0, IFERROR((X107 - Y107) / Y107, 0))</f>
        <v>0.18226368984189809</v>
      </c>
      <c r="AA107" s="123">
        <f t="shared" ref="AA107:AB111" ca="1" si="639">SUMIFS(SHIPPED_UNITS_T, CHANNEL_COUNT, $A$2, IS_JJCC, $B$2, CUST_GROUP, $A107, RECENCY_GROUP, $B107, TIMEFRAME, AA$1)</f>
        <v>2174277</v>
      </c>
      <c r="AB107" s="117">
        <f t="shared" ca="1" si="639"/>
        <v>1909518</v>
      </c>
      <c r="AC107" s="115">
        <f t="shared" ref="AC107:AC111" ca="1" si="640">IF(AA$9 = 0, 0, IFERROR((AA107 - AB107) / AB107, 0))</f>
        <v>0.13865226722136162</v>
      </c>
      <c r="AD107" s="141"/>
      <c r="AE107" s="123">
        <f t="shared" ref="AE107:AF111" ca="1" si="641">SUMIFS(SHIPPED_UNITS_T, CHANNEL_COUNT, $A$2, IS_JJCC, $B$2, CUST_GROUP, $A107, RECENCY_GROUP, $B107, TIMEFRAME, AE$1)</f>
        <v>386037</v>
      </c>
      <c r="AF107" s="117">
        <f t="shared" ca="1" si="641"/>
        <v>311543</v>
      </c>
      <c r="AG107" s="115">
        <f t="shared" ref="AG107:AG111" ca="1" si="642">IF(AE$9 = 0, 0, IFERROR((AE107 - AF107) / AF107, 0))</f>
        <v>0.23911305983443698</v>
      </c>
      <c r="AH107" s="123">
        <f t="shared" ref="AH107:AI111" ca="1" si="643">SUMIFS(SHIPPED_UNITS_T, CHANNEL_COUNT, $A$2, IS_JJCC, $B$2, CUST_GROUP, $A107, RECENCY_GROUP, $B107, TIMEFRAME, AH$1)</f>
        <v>605163</v>
      </c>
      <c r="AI107" s="117">
        <f t="shared" ca="1" si="643"/>
        <v>521243</v>
      </c>
      <c r="AJ107" s="115">
        <f t="shared" ref="AJ107:AJ111" ca="1" si="644">IF(AH$9 = 0, 0, IFERROR((AH107 - AI107) / AI107, 0))</f>
        <v>0.16099976402560801</v>
      </c>
      <c r="AK107" s="123">
        <f t="shared" ref="AK107:AL111" ca="1" si="645">SUMIFS(SHIPPED_UNITS_T, CHANNEL_COUNT, $A$2, IS_JJCC, $B$2, CUST_GROUP, $A107, RECENCY_GROUP, $B107, TIMEFRAME, AK$1)</f>
        <v>606763</v>
      </c>
      <c r="AL107" s="117">
        <f t="shared" ca="1" si="645"/>
        <v>508303</v>
      </c>
      <c r="AM107" s="115">
        <f t="shared" ref="AM107:AM111" ca="1" si="646">IF(AK$9 = 0, 0, IFERROR((AK107 - AL107) / AL107, 0))</f>
        <v>0.1937033619711078</v>
      </c>
      <c r="AN107" s="123">
        <f t="shared" ref="AN107:AO111" ca="1" si="647">SUMIFS(SHIPPED_UNITS_T, CHANNEL_COUNT, $A$2, IS_JJCC, $B$2, CUST_GROUP, $A107, RECENCY_GROUP, $B107, TIMEFRAME, AN$1)</f>
        <v>638082</v>
      </c>
      <c r="AO107" s="117">
        <f t="shared" ca="1" si="647"/>
        <v>625594</v>
      </c>
      <c r="AP107" s="115">
        <f t="shared" ref="AP107:AP111" ca="1" si="648">IF(AN$9 = 0, 0, IFERROR((AN107 - AO107) / AO107, 0))</f>
        <v>1.9961828278404203E-2</v>
      </c>
      <c r="AQ107" s="123">
        <f t="shared" ref="AQ107:AR111" ca="1" si="649">SUMIFS(SHIPPED_UNITS_T, CHANNEL_COUNT, $A$2, IS_JJCC, $B$2, CUST_GROUP, $A107, RECENCY_GROUP, $B107, TIMEFRAME, AQ$1)</f>
        <v>783023</v>
      </c>
      <c r="AR107" s="117">
        <f t="shared" ca="1" si="649"/>
        <v>580170</v>
      </c>
      <c r="AS107" s="115">
        <f t="shared" ref="AS107:AS111" ca="1" si="650">IF(AQ$9 = 0, 0, IFERROR((AQ107 - AR107) / AR107, 0))</f>
        <v>0.34964406984159813</v>
      </c>
      <c r="AT107" s="123">
        <f t="shared" ref="AT107:AU111" ca="1" si="651">SUMIFS(SHIPPED_UNITS_T, CHANNEL_COUNT, $A$2, IS_JJCC, $B$2, CUST_GROUP, $A107, RECENCY_GROUP, $B107, TIMEFRAME, AT$1)</f>
        <v>521219</v>
      </c>
      <c r="AU107" s="117">
        <f t="shared" ca="1" si="651"/>
        <v>476614</v>
      </c>
      <c r="AV107" s="115">
        <f t="shared" ref="AV107:AV111" ca="1" si="652">IF(AT$9 = 0, 0, IFERROR((AT107 - AU107) / AU107, 0))</f>
        <v>9.35872634878539E-2</v>
      </c>
      <c r="AW107" s="123">
        <f t="shared" ref="AW107:AX111" ca="1" si="653">SUMIFS(SHIPPED_UNITS_T, CHANNEL_COUNT, $A$2, IS_JJCC, $B$2, CUST_GROUP, $A107, RECENCY_GROUP, $B107, TIMEFRAME, AW$1)</f>
        <v>482032</v>
      </c>
      <c r="AX107" s="117">
        <f t="shared" ca="1" si="653"/>
        <v>407994</v>
      </c>
      <c r="AY107" s="115">
        <f t="shared" ref="AY107:AY111" ca="1" si="654">IF(AW$9 = 0, 0, IFERROR((AW107 - AX107) / AX107, 0))</f>
        <v>0.18146835492678814</v>
      </c>
      <c r="AZ107" s="123">
        <f t="shared" ref="AZ107:BA111" ca="1" si="655">SUMIFS(SHIPPED_UNITS_T, CHANNEL_COUNT, $A$2, IS_JJCC, $B$2, CUST_GROUP, $A107, RECENCY_GROUP, $B107, TIMEFRAME, AZ$1)</f>
        <v>663023</v>
      </c>
      <c r="BA107" s="117">
        <f t="shared" ca="1" si="655"/>
        <v>591857</v>
      </c>
      <c r="BB107" s="115">
        <f t="shared" ref="BB107:BB111" ca="1" si="656">IF(AZ$9 = 0, 0, IFERROR((AZ107 - BA107) / BA107, 0))</f>
        <v>0.1202418827520837</v>
      </c>
      <c r="BC107" s="123">
        <f t="shared" ref="BC107:BD111" ca="1" si="657">SUMIFS(SHIPPED_UNITS_T, CHANNEL_COUNT, $A$2, IS_JJCC, $B$2, CUST_GROUP, $A107, RECENCY_GROUP, $B107, TIMEFRAME, BC$1)</f>
        <v>590962</v>
      </c>
      <c r="BD107" s="117">
        <f t="shared" ca="1" si="657"/>
        <v>480059</v>
      </c>
      <c r="BE107" s="115">
        <f t="shared" ref="BE107:BE111" ca="1" si="658">IF(BC$9 = 0, 0, IFERROR((BC107 - BD107) / BD107, 0))</f>
        <v>0.23101952051726976</v>
      </c>
      <c r="BF107" s="123">
        <f t="shared" ref="BF107:BG111" ca="1" si="659">SUMIFS(SHIPPED_UNITS_T, CHANNEL_COUNT, $A$2, IS_JJCC, $B$2, CUST_GROUP, $A107, RECENCY_GROUP, $B107, TIMEFRAME, BF$1)</f>
        <v>635270</v>
      </c>
      <c r="BG107" s="117">
        <f t="shared" ca="1" si="659"/>
        <v>582875</v>
      </c>
      <c r="BH107" s="115">
        <f t="shared" ref="BH107:BH111" ca="1" si="660">IF(BF$9 = 0, 0, IFERROR((BF107 - BG107) / BG107, 0))</f>
        <v>8.9890628350847088E-2</v>
      </c>
      <c r="BI107" s="123">
        <f t="shared" ref="BI107:BJ111" ca="1" si="661">SUMIFS(SHIPPED_UNITS_T, CHANNEL_COUNT, $A$2, IS_JJCC, $B$2, CUST_GROUP, $A107, RECENCY_GROUP, $B107, TIMEFRAME, BI$1)</f>
        <v>988605</v>
      </c>
      <c r="BJ107" s="117">
        <f t="shared" ca="1" si="661"/>
        <v>821251</v>
      </c>
      <c r="BK107" s="115">
        <f t="shared" ref="BK107:BK111" ca="1" si="662">IF(BI$9 = 0, 0, IFERROR((BI107 - BJ107) / BJ107, 0))</f>
        <v>0.2037793561286379</v>
      </c>
      <c r="BL107" s="123">
        <f t="shared" ref="BL107:BM111" ca="1" si="663">SUMIFS(SHIPPED_UNITS_T, CHANNEL_COUNT, $A$2, IS_JJCC, $B$2, CUST_GROUP, $A107, RECENCY_GROUP, $B107, TIMEFRAME, BL$1)</f>
        <v>540399</v>
      </c>
      <c r="BM107" s="117">
        <f t="shared" ca="1" si="663"/>
        <v>487490</v>
      </c>
      <c r="BN107" s="115">
        <f t="shared" ref="BN107:BN111" ca="1" si="664">IF(BL$9 = 0, 0, IFERROR((BL107 - BM107) / BM107, 0))</f>
        <v>0.10853350837965907</v>
      </c>
      <c r="BO107" s="158" t="str">
        <f t="shared" ref="BO107:BO111" si="665">E107</f>
        <v>Total Active</v>
      </c>
      <c r="BP107" s="248" t="str">
        <f>$D107</f>
        <v>SHIPPED UNITS</v>
      </c>
    </row>
    <row r="108" spans="1:68" ht="15" hidden="1" thickTop="1" x14ac:dyDescent="0.2">
      <c r="A108" s="6">
        <f>A$30</f>
        <v>5</v>
      </c>
      <c r="B108" s="3" t="str">
        <f t="shared" ref="B108" si="666">B$30</f>
        <v>&gt;= 0</v>
      </c>
      <c r="D108" s="237"/>
      <c r="E108" s="136" t="str">
        <f>$E$30</f>
        <v>Elite</v>
      </c>
      <c r="F108" s="124">
        <f t="shared" ca="1" si="627"/>
        <v>1080428</v>
      </c>
      <c r="G108" s="110">
        <f t="shared" ca="1" si="627"/>
        <v>976489</v>
      </c>
      <c r="H108" s="108">
        <f t="shared" ca="1" si="628"/>
        <v>0.10644154721660971</v>
      </c>
      <c r="I108" s="141"/>
      <c r="J108" s="124">
        <f t="shared" ca="1" si="629"/>
        <v>1346320</v>
      </c>
      <c r="K108" s="110">
        <f t="shared" ca="1" si="629"/>
        <v>1118611</v>
      </c>
      <c r="L108" s="108">
        <f t="shared" ca="1" si="630"/>
        <v>0.20356406293161788</v>
      </c>
      <c r="M108" s="141"/>
      <c r="N108" s="124">
        <f t="shared" ca="1" si="631"/>
        <v>1346320</v>
      </c>
      <c r="O108" s="110">
        <f t="shared" ca="1" si="631"/>
        <v>1118611</v>
      </c>
      <c r="P108" s="108">
        <f t="shared" ca="1" si="632"/>
        <v>0.20356406293161788</v>
      </c>
      <c r="Q108" s="141"/>
      <c r="R108" s="124">
        <f t="shared" ca="1" si="633"/>
        <v>257287</v>
      </c>
      <c r="S108" s="110">
        <f t="shared" ca="1" si="633"/>
        <v>205043</v>
      </c>
      <c r="T108" s="108">
        <f t="shared" ca="1" si="634"/>
        <v>0.25479533561253004</v>
      </c>
      <c r="U108" s="124">
        <f t="shared" ca="1" si="635"/>
        <v>326713</v>
      </c>
      <c r="V108" s="110">
        <f t="shared" ca="1" si="635"/>
        <v>270193</v>
      </c>
      <c r="W108" s="108">
        <f t="shared" ca="1" si="636"/>
        <v>0.20918380565003533</v>
      </c>
      <c r="X108" s="124">
        <f t="shared" ca="1" si="637"/>
        <v>276840</v>
      </c>
      <c r="Y108" s="110">
        <f t="shared" ca="1" si="637"/>
        <v>219742</v>
      </c>
      <c r="Z108" s="108">
        <f t="shared" ca="1" si="638"/>
        <v>0.25984108636491887</v>
      </c>
      <c r="AA108" s="124">
        <f t="shared" ca="1" si="639"/>
        <v>341979</v>
      </c>
      <c r="AB108" s="110">
        <f t="shared" ca="1" si="639"/>
        <v>297361</v>
      </c>
      <c r="AC108" s="108">
        <f t="shared" ca="1" si="640"/>
        <v>0.15004657638358762</v>
      </c>
      <c r="AD108" s="141"/>
      <c r="AE108" s="124">
        <f t="shared" ca="1" si="641"/>
        <v>56485</v>
      </c>
      <c r="AF108" s="110">
        <f t="shared" ca="1" si="641"/>
        <v>43909</v>
      </c>
      <c r="AG108" s="108">
        <f t="shared" ca="1" si="642"/>
        <v>0.28641053087066431</v>
      </c>
      <c r="AH108" s="124">
        <f t="shared" ca="1" si="643"/>
        <v>86665</v>
      </c>
      <c r="AI108" s="110">
        <f t="shared" ca="1" si="643"/>
        <v>70879</v>
      </c>
      <c r="AJ108" s="108">
        <f t="shared" ca="1" si="644"/>
        <v>0.22271758913077216</v>
      </c>
      <c r="AK108" s="124">
        <f t="shared" ca="1" si="645"/>
        <v>94251</v>
      </c>
      <c r="AL108" s="110">
        <f t="shared" ca="1" si="645"/>
        <v>77686</v>
      </c>
      <c r="AM108" s="108">
        <f t="shared" ca="1" si="646"/>
        <v>0.21323018304456401</v>
      </c>
      <c r="AN108" s="124">
        <f t="shared" ca="1" si="647"/>
        <v>98824</v>
      </c>
      <c r="AO108" s="110">
        <f t="shared" ca="1" si="647"/>
        <v>95092</v>
      </c>
      <c r="AP108" s="108">
        <f t="shared" ca="1" si="648"/>
        <v>3.9246203676439662E-2</v>
      </c>
      <c r="AQ108" s="124">
        <f t="shared" ca="1" si="649"/>
        <v>124610</v>
      </c>
      <c r="AR108" s="110">
        <f t="shared" ca="1" si="649"/>
        <v>89514</v>
      </c>
      <c r="AS108" s="108">
        <f t="shared" ca="1" si="650"/>
        <v>0.39207274839689882</v>
      </c>
      <c r="AT108" s="124">
        <f t="shared" ca="1" si="651"/>
        <v>80643</v>
      </c>
      <c r="AU108" s="110">
        <f t="shared" ca="1" si="651"/>
        <v>72052</v>
      </c>
      <c r="AV108" s="108">
        <f t="shared" ca="1" si="652"/>
        <v>0.11923333148281796</v>
      </c>
      <c r="AW108" s="124">
        <f t="shared" ca="1" si="653"/>
        <v>70741</v>
      </c>
      <c r="AX108" s="110">
        <f t="shared" ca="1" si="653"/>
        <v>59139</v>
      </c>
      <c r="AY108" s="108">
        <f t="shared" ca="1" si="654"/>
        <v>0.19618187659581662</v>
      </c>
      <c r="AZ108" s="124">
        <f t="shared" ca="1" si="655"/>
        <v>95170</v>
      </c>
      <c r="BA108" s="110">
        <f t="shared" ca="1" si="655"/>
        <v>81531</v>
      </c>
      <c r="BB108" s="108">
        <f t="shared" ca="1" si="656"/>
        <v>0.16728606296991327</v>
      </c>
      <c r="BC108" s="124">
        <f t="shared" ca="1" si="657"/>
        <v>86140</v>
      </c>
      <c r="BD108" s="110">
        <f t="shared" ca="1" si="657"/>
        <v>65994</v>
      </c>
      <c r="BE108" s="108">
        <f t="shared" ca="1" si="658"/>
        <v>0.305270176076613</v>
      </c>
      <c r="BF108" s="124">
        <f t="shared" ca="1" si="659"/>
        <v>92512</v>
      </c>
      <c r="BG108" s="110">
        <f t="shared" ca="1" si="659"/>
        <v>82804</v>
      </c>
      <c r="BH108" s="108">
        <f t="shared" ca="1" si="660"/>
        <v>0.11724071300903338</v>
      </c>
      <c r="BI108" s="124">
        <f t="shared" ca="1" si="661"/>
        <v>146254</v>
      </c>
      <c r="BJ108" s="110">
        <f t="shared" ca="1" si="661"/>
        <v>115808</v>
      </c>
      <c r="BK108" s="108">
        <f t="shared" ca="1" si="662"/>
        <v>0.26290066316662064</v>
      </c>
      <c r="BL108" s="124">
        <f t="shared" ca="1" si="663"/>
        <v>76805</v>
      </c>
      <c r="BM108" s="110">
        <f t="shared" ca="1" si="663"/>
        <v>68155</v>
      </c>
      <c r="BN108" s="108">
        <f t="shared" ca="1" si="664"/>
        <v>0.12691658719096177</v>
      </c>
      <c r="BO108" s="152" t="str">
        <f t="shared" si="665"/>
        <v>Elite</v>
      </c>
      <c r="BP108" s="249"/>
    </row>
    <row r="109" spans="1:68" hidden="1" x14ac:dyDescent="0.2">
      <c r="A109" s="6">
        <f>A$31</f>
        <v>30</v>
      </c>
      <c r="B109" s="3" t="str">
        <f t="shared" ref="B109:B110" si="667">B$31</f>
        <v>&gt;= 0</v>
      </c>
      <c r="D109" s="237"/>
      <c r="E109" s="79" t="str">
        <f>$E$31</f>
        <v>High Value</v>
      </c>
      <c r="F109" s="32">
        <f t="shared" ca="1" si="627"/>
        <v>2549434</v>
      </c>
      <c r="G109" s="17">
        <f t="shared" ca="1" si="627"/>
        <v>2263722</v>
      </c>
      <c r="H109" s="13">
        <f t="shared" ca="1" si="628"/>
        <v>0.12621337779108918</v>
      </c>
      <c r="I109" s="141"/>
      <c r="J109" s="32">
        <f t="shared" ca="1" si="629"/>
        <v>3007042</v>
      </c>
      <c r="K109" s="17">
        <f t="shared" ca="1" si="629"/>
        <v>2586464</v>
      </c>
      <c r="L109" s="13">
        <f t="shared" ca="1" si="630"/>
        <v>0.16260732799683275</v>
      </c>
      <c r="M109" s="141"/>
      <c r="N109" s="32">
        <f t="shared" ca="1" si="631"/>
        <v>3007042</v>
      </c>
      <c r="O109" s="17">
        <f t="shared" ca="1" si="631"/>
        <v>2586464</v>
      </c>
      <c r="P109" s="13">
        <f t="shared" ca="1" si="632"/>
        <v>0.16260732799683275</v>
      </c>
      <c r="Q109" s="141"/>
      <c r="R109" s="32">
        <f t="shared" ca="1" si="633"/>
        <v>599572</v>
      </c>
      <c r="S109" s="17">
        <f t="shared" ca="1" si="633"/>
        <v>488055</v>
      </c>
      <c r="T109" s="13">
        <f t="shared" ca="1" si="634"/>
        <v>0.22849269037301123</v>
      </c>
      <c r="U109" s="32">
        <f t="shared" ca="1" si="635"/>
        <v>746981</v>
      </c>
      <c r="V109" s="17">
        <f t="shared" ca="1" si="635"/>
        <v>640824</v>
      </c>
      <c r="W109" s="13">
        <f t="shared" ca="1" si="636"/>
        <v>0.16565702907506585</v>
      </c>
      <c r="X109" s="32">
        <f t="shared" ca="1" si="637"/>
        <v>648372</v>
      </c>
      <c r="Y109" s="17">
        <f t="shared" ca="1" si="637"/>
        <v>547690</v>
      </c>
      <c r="Z109" s="13">
        <f t="shared" ca="1" si="638"/>
        <v>0.18383026894776242</v>
      </c>
      <c r="AA109" s="32">
        <f t="shared" ca="1" si="639"/>
        <v>827305</v>
      </c>
      <c r="AB109" s="17">
        <f t="shared" ca="1" si="639"/>
        <v>720819</v>
      </c>
      <c r="AC109" s="13">
        <f t="shared" ca="1" si="640"/>
        <v>0.14772918027965412</v>
      </c>
      <c r="AD109" s="141"/>
      <c r="AE109" s="32">
        <f t="shared" ca="1" si="641"/>
        <v>138278</v>
      </c>
      <c r="AF109" s="17">
        <f t="shared" ca="1" si="641"/>
        <v>111585</v>
      </c>
      <c r="AG109" s="13">
        <f t="shared" ca="1" si="642"/>
        <v>0.2392167406013353</v>
      </c>
      <c r="AH109" s="32">
        <f t="shared" ca="1" si="643"/>
        <v>220494</v>
      </c>
      <c r="AI109" s="17">
        <f t="shared" ca="1" si="643"/>
        <v>192235</v>
      </c>
      <c r="AJ109" s="13">
        <f t="shared" ca="1" si="644"/>
        <v>0.14700236689468618</v>
      </c>
      <c r="AK109" s="32">
        <f t="shared" ca="1" si="645"/>
        <v>226070</v>
      </c>
      <c r="AL109" s="17">
        <f t="shared" ca="1" si="645"/>
        <v>191034</v>
      </c>
      <c r="AM109" s="13">
        <f t="shared" ca="1" si="646"/>
        <v>0.18340190751384569</v>
      </c>
      <c r="AN109" s="32">
        <f t="shared" ca="1" si="647"/>
        <v>235640</v>
      </c>
      <c r="AO109" s="17">
        <f t="shared" ca="1" si="647"/>
        <v>230741</v>
      </c>
      <c r="AP109" s="13">
        <f t="shared" ca="1" si="648"/>
        <v>2.1231597332073623E-2</v>
      </c>
      <c r="AQ109" s="32">
        <f t="shared" ca="1" si="649"/>
        <v>296238</v>
      </c>
      <c r="AR109" s="17">
        <f t="shared" ca="1" si="649"/>
        <v>215610</v>
      </c>
      <c r="AS109" s="13">
        <f t="shared" ca="1" si="650"/>
        <v>0.3739529706414359</v>
      </c>
      <c r="AT109" s="32">
        <f t="shared" ca="1" si="651"/>
        <v>193827</v>
      </c>
      <c r="AU109" s="17">
        <f t="shared" ca="1" si="651"/>
        <v>178138</v>
      </c>
      <c r="AV109" s="13">
        <f t="shared" ca="1" si="652"/>
        <v>8.8072168768033768E-2</v>
      </c>
      <c r="AW109" s="32">
        <f t="shared" ca="1" si="653"/>
        <v>174383</v>
      </c>
      <c r="AX109" s="17">
        <f t="shared" ca="1" si="653"/>
        <v>150734</v>
      </c>
      <c r="AY109" s="13">
        <f t="shared" ca="1" si="654"/>
        <v>0.15689227380683854</v>
      </c>
      <c r="AZ109" s="32">
        <f t="shared" ca="1" si="655"/>
        <v>236497</v>
      </c>
      <c r="BA109" s="17">
        <f t="shared" ca="1" si="655"/>
        <v>213547</v>
      </c>
      <c r="BB109" s="13">
        <f t="shared" ca="1" si="656"/>
        <v>0.10747048659077393</v>
      </c>
      <c r="BC109" s="32">
        <f t="shared" ca="1" si="657"/>
        <v>215629</v>
      </c>
      <c r="BD109" s="17">
        <f t="shared" ca="1" si="657"/>
        <v>172480</v>
      </c>
      <c r="BE109" s="13">
        <f t="shared" ca="1" si="658"/>
        <v>0.25016813543599259</v>
      </c>
      <c r="BF109" s="32">
        <f t="shared" ca="1" si="659"/>
        <v>229620</v>
      </c>
      <c r="BG109" s="17">
        <f t="shared" ca="1" si="659"/>
        <v>211274</v>
      </c>
      <c r="BH109" s="13">
        <f t="shared" ca="1" si="660"/>
        <v>8.6835105124151574E-2</v>
      </c>
      <c r="BI109" s="32">
        <f t="shared" ca="1" si="661"/>
        <v>361257</v>
      </c>
      <c r="BJ109" s="17">
        <f t="shared" ca="1" si="661"/>
        <v>301039</v>
      </c>
      <c r="BK109" s="13">
        <f t="shared" ca="1" si="662"/>
        <v>0.20003388265307817</v>
      </c>
      <c r="BL109" s="32">
        <f t="shared" ca="1" si="663"/>
        <v>194346</v>
      </c>
      <c r="BM109" s="17">
        <f t="shared" ca="1" si="663"/>
        <v>174114</v>
      </c>
      <c r="BN109" s="13">
        <f t="shared" ca="1" si="664"/>
        <v>0.11619973121058617</v>
      </c>
      <c r="BO109" s="159" t="str">
        <f t="shared" si="665"/>
        <v>High Value</v>
      </c>
      <c r="BP109" s="249"/>
    </row>
    <row r="110" spans="1:68" hidden="1" x14ac:dyDescent="0.2">
      <c r="A110" s="6">
        <f>A$32</f>
        <v>70</v>
      </c>
      <c r="B110" s="3" t="str">
        <f t="shared" si="667"/>
        <v>&gt;= 0</v>
      </c>
      <c r="D110" s="238"/>
      <c r="E110" s="79" t="str">
        <f>$E$32</f>
        <v>Opportunity</v>
      </c>
      <c r="F110" s="32">
        <f t="shared" ca="1" si="627"/>
        <v>1958454</v>
      </c>
      <c r="G110" s="17">
        <f t="shared" ca="1" si="627"/>
        <v>1702775</v>
      </c>
      <c r="H110" s="13">
        <f t="shared" ca="1" si="628"/>
        <v>0.15015430694014184</v>
      </c>
      <c r="I110" s="141"/>
      <c r="J110" s="32">
        <f t="shared" ca="1" si="629"/>
        <v>2245437</v>
      </c>
      <c r="K110" s="17">
        <f t="shared" ca="1" si="629"/>
        <v>1970701</v>
      </c>
      <c r="L110" s="13">
        <f t="shared" ca="1" si="630"/>
        <v>0.13941029105886688</v>
      </c>
      <c r="M110" s="141"/>
      <c r="N110" s="32">
        <f t="shared" ca="1" si="631"/>
        <v>2245447</v>
      </c>
      <c r="O110" s="17">
        <f t="shared" ca="1" si="631"/>
        <v>1970687</v>
      </c>
      <c r="P110" s="13">
        <f t="shared" ca="1" si="632"/>
        <v>0.13942345994061969</v>
      </c>
      <c r="Q110" s="141"/>
      <c r="R110" s="32">
        <f t="shared" ca="1" si="633"/>
        <v>541841</v>
      </c>
      <c r="S110" s="17">
        <f t="shared" ca="1" si="633"/>
        <v>447733</v>
      </c>
      <c r="T110" s="13">
        <f t="shared" ca="1" si="634"/>
        <v>0.21018776815646825</v>
      </c>
      <c r="U110" s="32">
        <f t="shared" ca="1" si="635"/>
        <v>648398</v>
      </c>
      <c r="V110" s="17">
        <f t="shared" ca="1" si="635"/>
        <v>560753</v>
      </c>
      <c r="W110" s="13">
        <f t="shared" ca="1" si="636"/>
        <v>0.15629876255677633</v>
      </c>
      <c r="X110" s="32">
        <f t="shared" ca="1" si="637"/>
        <v>593228</v>
      </c>
      <c r="Y110" s="17">
        <f t="shared" ca="1" si="637"/>
        <v>512496</v>
      </c>
      <c r="Z110" s="13">
        <f t="shared" ca="1" si="638"/>
        <v>0.15752708313820987</v>
      </c>
      <c r="AA110" s="32">
        <f t="shared" ca="1" si="639"/>
        <v>725394</v>
      </c>
      <c r="AB110" s="17">
        <f t="shared" ca="1" si="639"/>
        <v>642881</v>
      </c>
      <c r="AC110" s="13">
        <f t="shared" ca="1" si="640"/>
        <v>0.12834879238926022</v>
      </c>
      <c r="AD110" s="141"/>
      <c r="AE110" s="32">
        <f t="shared" ca="1" si="641"/>
        <v>134019</v>
      </c>
      <c r="AF110" s="17">
        <f t="shared" ca="1" si="641"/>
        <v>108048</v>
      </c>
      <c r="AG110" s="13">
        <f t="shared" ca="1" si="642"/>
        <v>0.24036539315859617</v>
      </c>
      <c r="AH110" s="32">
        <f t="shared" ca="1" si="643"/>
        <v>212876</v>
      </c>
      <c r="AI110" s="17">
        <f t="shared" ca="1" si="643"/>
        <v>184658</v>
      </c>
      <c r="AJ110" s="13">
        <f t="shared" ca="1" si="644"/>
        <v>0.15281222584453422</v>
      </c>
      <c r="AK110" s="32">
        <f t="shared" ca="1" si="645"/>
        <v>208273</v>
      </c>
      <c r="AL110" s="17">
        <f t="shared" ca="1" si="645"/>
        <v>170702</v>
      </c>
      <c r="AM110" s="13">
        <f t="shared" ca="1" si="646"/>
        <v>0.22009701116565711</v>
      </c>
      <c r="AN110" s="32">
        <f t="shared" ca="1" si="647"/>
        <v>220777</v>
      </c>
      <c r="AO110" s="17">
        <f t="shared" ca="1" si="647"/>
        <v>216096</v>
      </c>
      <c r="AP110" s="13">
        <f t="shared" ca="1" si="648"/>
        <v>2.1661668887901674E-2</v>
      </c>
      <c r="AQ110" s="32">
        <f t="shared" ca="1" si="649"/>
        <v>263533</v>
      </c>
      <c r="AR110" s="17">
        <f t="shared" ca="1" si="649"/>
        <v>196308</v>
      </c>
      <c r="AS110" s="13">
        <f t="shared" ca="1" si="650"/>
        <v>0.34244656356337999</v>
      </c>
      <c r="AT110" s="32">
        <f t="shared" ca="1" si="651"/>
        <v>179172</v>
      </c>
      <c r="AU110" s="17">
        <f t="shared" ca="1" si="651"/>
        <v>162742</v>
      </c>
      <c r="AV110" s="13">
        <f t="shared" ca="1" si="652"/>
        <v>0.10095734352533457</v>
      </c>
      <c r="AW110" s="32">
        <f t="shared" ca="1" si="653"/>
        <v>167033</v>
      </c>
      <c r="AX110" s="17">
        <f t="shared" ca="1" si="653"/>
        <v>141969</v>
      </c>
      <c r="AY110" s="13">
        <f t="shared" ca="1" si="654"/>
        <v>0.17654558389507569</v>
      </c>
      <c r="AZ110" s="32">
        <f t="shared" ca="1" si="655"/>
        <v>235807</v>
      </c>
      <c r="BA110" s="17">
        <f t="shared" ca="1" si="655"/>
        <v>212347</v>
      </c>
      <c r="BB110" s="13">
        <f t="shared" ca="1" si="656"/>
        <v>0.11047954527259626</v>
      </c>
      <c r="BC110" s="32">
        <f t="shared" ca="1" si="657"/>
        <v>205465</v>
      </c>
      <c r="BD110" s="17">
        <f t="shared" ca="1" si="657"/>
        <v>171684</v>
      </c>
      <c r="BE110" s="13">
        <f t="shared" ca="1" si="658"/>
        <v>0.19676265697444142</v>
      </c>
      <c r="BF110" s="32">
        <f t="shared" ca="1" si="659"/>
        <v>219249</v>
      </c>
      <c r="BG110" s="17">
        <f t="shared" ca="1" si="659"/>
        <v>203759</v>
      </c>
      <c r="BH110" s="13">
        <f t="shared" ca="1" si="660"/>
        <v>7.6021181886444286E-2</v>
      </c>
      <c r="BI110" s="32">
        <f t="shared" ca="1" si="661"/>
        <v>340274</v>
      </c>
      <c r="BJ110" s="17">
        <f t="shared" ca="1" si="661"/>
        <v>286132</v>
      </c>
      <c r="BK110" s="13">
        <f t="shared" ca="1" si="662"/>
        <v>0.1892203598339228</v>
      </c>
      <c r="BL110" s="32">
        <f t="shared" ca="1" si="663"/>
        <v>194423</v>
      </c>
      <c r="BM110" s="17">
        <f t="shared" ca="1" si="663"/>
        <v>174548</v>
      </c>
      <c r="BN110" s="13">
        <f t="shared" ca="1" si="664"/>
        <v>0.11386552696106515</v>
      </c>
      <c r="BO110" s="159" t="str">
        <f t="shared" si="665"/>
        <v>Opportunity</v>
      </c>
      <c r="BP110" s="250"/>
    </row>
    <row r="111" spans="1:68" hidden="1" x14ac:dyDescent="0.2">
      <c r="A111" s="6">
        <f>A$33</f>
        <v>100</v>
      </c>
      <c r="B111" s="3" t="str">
        <f t="shared" ref="B111" si="668">B$33</f>
        <v>&gt;= 0</v>
      </c>
      <c r="D111" s="239"/>
      <c r="E111" s="78" t="str">
        <f>$E$33</f>
        <v>Marginal</v>
      </c>
      <c r="F111" s="125">
        <f t="shared" ca="1" si="627"/>
        <v>613945</v>
      </c>
      <c r="G111" s="99">
        <f t="shared" ca="1" si="627"/>
        <v>535058</v>
      </c>
      <c r="H111" s="100">
        <f t="shared" ca="1" si="628"/>
        <v>0.14743635269447425</v>
      </c>
      <c r="I111" s="141"/>
      <c r="J111" s="125">
        <f t="shared" ca="1" si="629"/>
        <v>689983</v>
      </c>
      <c r="K111" s="99">
        <f t="shared" ca="1" si="629"/>
        <v>615720</v>
      </c>
      <c r="L111" s="100">
        <f t="shared" ca="1" si="630"/>
        <v>0.12061164165529786</v>
      </c>
      <c r="M111" s="141"/>
      <c r="N111" s="125">
        <f t="shared" ca="1" si="631"/>
        <v>689973</v>
      </c>
      <c r="O111" s="99">
        <f t="shared" ca="1" si="631"/>
        <v>615734</v>
      </c>
      <c r="P111" s="100">
        <f t="shared" ca="1" si="632"/>
        <v>0.12056992142710976</v>
      </c>
      <c r="Q111" s="141"/>
      <c r="R111" s="125">
        <f t="shared" ca="1" si="633"/>
        <v>201129</v>
      </c>
      <c r="S111" s="99">
        <f t="shared" ca="1" si="633"/>
        <v>173979</v>
      </c>
      <c r="T111" s="100">
        <f t="shared" ca="1" si="634"/>
        <v>0.15605331677961135</v>
      </c>
      <c r="U111" s="125">
        <f t="shared" ca="1" si="635"/>
        <v>230312</v>
      </c>
      <c r="V111" s="99">
        <f t="shared" ca="1" si="635"/>
        <v>207209</v>
      </c>
      <c r="W111" s="100">
        <f t="shared" ca="1" si="636"/>
        <v>0.1114961222726812</v>
      </c>
      <c r="X111" s="125">
        <f t="shared" ca="1" si="637"/>
        <v>221209</v>
      </c>
      <c r="Y111" s="99">
        <f t="shared" ca="1" si="637"/>
        <v>191528</v>
      </c>
      <c r="Z111" s="100">
        <f t="shared" ca="1" si="638"/>
        <v>0.15496950837475459</v>
      </c>
      <c r="AA111" s="125">
        <f t="shared" ca="1" si="639"/>
        <v>279599</v>
      </c>
      <c r="AB111" s="99">
        <f t="shared" ca="1" si="639"/>
        <v>248457</v>
      </c>
      <c r="AC111" s="100">
        <f t="shared" ca="1" si="640"/>
        <v>0.12534160840708855</v>
      </c>
      <c r="AD111" s="141"/>
      <c r="AE111" s="125">
        <f t="shared" ca="1" si="641"/>
        <v>57255</v>
      </c>
      <c r="AF111" s="99">
        <f t="shared" ca="1" si="641"/>
        <v>48001</v>
      </c>
      <c r="AG111" s="100">
        <f t="shared" ca="1" si="642"/>
        <v>0.19278765025728631</v>
      </c>
      <c r="AH111" s="125">
        <f t="shared" ca="1" si="643"/>
        <v>85128</v>
      </c>
      <c r="AI111" s="99">
        <f t="shared" ca="1" si="643"/>
        <v>73471</v>
      </c>
      <c r="AJ111" s="100">
        <f t="shared" ca="1" si="644"/>
        <v>0.15866124048944483</v>
      </c>
      <c r="AK111" s="125">
        <f t="shared" ca="1" si="645"/>
        <v>78169</v>
      </c>
      <c r="AL111" s="99">
        <f t="shared" ca="1" si="645"/>
        <v>68881</v>
      </c>
      <c r="AM111" s="100">
        <f t="shared" ca="1" si="646"/>
        <v>0.13484124794936195</v>
      </c>
      <c r="AN111" s="125">
        <f t="shared" ca="1" si="647"/>
        <v>82841</v>
      </c>
      <c r="AO111" s="99">
        <f t="shared" ca="1" si="647"/>
        <v>83665</v>
      </c>
      <c r="AP111" s="100">
        <f t="shared" ca="1" si="648"/>
        <v>-9.8488017689595409E-3</v>
      </c>
      <c r="AQ111" s="125">
        <f t="shared" ca="1" si="649"/>
        <v>98642</v>
      </c>
      <c r="AR111" s="99">
        <f t="shared" ca="1" si="649"/>
        <v>78738</v>
      </c>
      <c r="AS111" s="100">
        <f t="shared" ca="1" si="650"/>
        <v>0.25278772638370289</v>
      </c>
      <c r="AT111" s="125">
        <f t="shared" ca="1" si="651"/>
        <v>67577</v>
      </c>
      <c r="AU111" s="99">
        <f t="shared" ca="1" si="651"/>
        <v>63682</v>
      </c>
      <c r="AV111" s="100">
        <f t="shared" ca="1" si="652"/>
        <v>6.1163280047737197E-2</v>
      </c>
      <c r="AW111" s="125">
        <f t="shared" ca="1" si="653"/>
        <v>69875</v>
      </c>
      <c r="AX111" s="99">
        <f t="shared" ca="1" si="653"/>
        <v>56152</v>
      </c>
      <c r="AY111" s="100">
        <f t="shared" ca="1" si="654"/>
        <v>0.24439022652799544</v>
      </c>
      <c r="AZ111" s="125">
        <f t="shared" ca="1" si="655"/>
        <v>95549</v>
      </c>
      <c r="BA111" s="99">
        <f t="shared" ca="1" si="655"/>
        <v>84432</v>
      </c>
      <c r="BB111" s="100">
        <f t="shared" ca="1" si="656"/>
        <v>0.1316680879287474</v>
      </c>
      <c r="BC111" s="125">
        <f t="shared" ca="1" si="657"/>
        <v>83728</v>
      </c>
      <c r="BD111" s="99">
        <f t="shared" ca="1" si="657"/>
        <v>69901</v>
      </c>
      <c r="BE111" s="100">
        <f t="shared" ca="1" si="658"/>
        <v>0.19780832892233302</v>
      </c>
      <c r="BF111" s="125">
        <f t="shared" ca="1" si="659"/>
        <v>93889</v>
      </c>
      <c r="BG111" s="99">
        <f t="shared" ca="1" si="659"/>
        <v>85038</v>
      </c>
      <c r="BH111" s="100">
        <f t="shared" ca="1" si="660"/>
        <v>0.10408288059455773</v>
      </c>
      <c r="BI111" s="125">
        <f t="shared" ca="1" si="661"/>
        <v>140820</v>
      </c>
      <c r="BJ111" s="99">
        <f t="shared" ca="1" si="661"/>
        <v>118272</v>
      </c>
      <c r="BK111" s="100">
        <f t="shared" ca="1" si="662"/>
        <v>0.19064529220779219</v>
      </c>
      <c r="BL111" s="125">
        <f t="shared" ca="1" si="663"/>
        <v>74825</v>
      </c>
      <c r="BM111" s="99">
        <f t="shared" ca="1" si="663"/>
        <v>70673</v>
      </c>
      <c r="BN111" s="100">
        <f t="shared" ca="1" si="664"/>
        <v>5.8749451700083485E-2</v>
      </c>
      <c r="BO111" s="156" t="str">
        <f t="shared" si="665"/>
        <v>Marginal</v>
      </c>
      <c r="BP111" s="251"/>
    </row>
    <row r="112" spans="1:68" ht="3.75" hidden="1" customHeight="1" x14ac:dyDescent="0.2">
      <c r="A112" s="6"/>
      <c r="D112" s="144"/>
      <c r="E112" s="144"/>
      <c r="F112" s="144"/>
      <c r="G112" s="144"/>
      <c r="H112" s="160"/>
      <c r="I112" s="138"/>
      <c r="J112" s="144"/>
      <c r="K112" s="144"/>
      <c r="L112" s="160"/>
      <c r="M112" s="138"/>
      <c r="N112" s="144"/>
      <c r="O112" s="144"/>
      <c r="P112" s="160"/>
      <c r="Q112" s="138"/>
      <c r="R112" s="144"/>
      <c r="S112" s="144"/>
      <c r="T112" s="160"/>
      <c r="U112" s="144"/>
      <c r="V112" s="144"/>
      <c r="W112" s="160"/>
      <c r="X112" s="144"/>
      <c r="Y112" s="144"/>
      <c r="Z112" s="160"/>
      <c r="AA112" s="144"/>
      <c r="AB112" s="144"/>
      <c r="AC112" s="160"/>
      <c r="AD112" s="138"/>
      <c r="AE112" s="144"/>
      <c r="AF112" s="144"/>
      <c r="AG112" s="160"/>
      <c r="AH112" s="144"/>
      <c r="AI112" s="144"/>
      <c r="AJ112" s="160"/>
      <c r="AK112" s="144"/>
      <c r="AL112" s="144"/>
      <c r="AM112" s="160"/>
      <c r="AN112" s="144"/>
      <c r="AO112" s="144"/>
      <c r="AP112" s="160"/>
      <c r="AQ112" s="144"/>
      <c r="AR112" s="144"/>
      <c r="AS112" s="160"/>
      <c r="AT112" s="144"/>
      <c r="AU112" s="144"/>
      <c r="AV112" s="160"/>
      <c r="AW112" s="144"/>
      <c r="AX112" s="144"/>
      <c r="AY112" s="160"/>
      <c r="AZ112" s="144"/>
      <c r="BA112" s="144"/>
      <c r="BB112" s="160"/>
      <c r="BC112" s="144"/>
      <c r="BD112" s="144"/>
      <c r="BE112" s="160"/>
      <c r="BF112" s="144"/>
      <c r="BG112" s="144"/>
      <c r="BH112" s="160"/>
      <c r="BI112" s="144"/>
      <c r="BJ112" s="144"/>
      <c r="BK112" s="160"/>
      <c r="BL112" s="144"/>
      <c r="BM112" s="144"/>
      <c r="BN112" s="160"/>
      <c r="BO112" s="144"/>
      <c r="BP112" s="144"/>
    </row>
    <row r="113" spans="4:68" ht="15" thickBot="1" x14ac:dyDescent="0.25">
      <c r="D113" s="236" t="s">
        <v>169</v>
      </c>
      <c r="E113" s="135" t="str">
        <f>$E$29</f>
        <v>Total Active</v>
      </c>
      <c r="F113" s="128">
        <f t="shared" ref="F113:G117" ca="1" si="669">IFERROR(F71 / F29, 0)</f>
        <v>2.3738889388930295</v>
      </c>
      <c r="G113" s="116">
        <f t="shared" ca="1" si="669"/>
        <v>2.3208660103825163</v>
      </c>
      <c r="H113" s="115">
        <f t="shared" ref="H113:H117" ca="1" si="670">IF(F$9 = 0, 0, IFERROR((F113 - G113) / G113, 0))</f>
        <v>2.2846182534154238E-2</v>
      </c>
      <c r="I113" s="141"/>
      <c r="J113" s="128">
        <f ca="1">IFERROR(J71 / J29, 0)</f>
        <v>2.4872525532948195</v>
      </c>
      <c r="K113" s="116">
        <f ca="1">IFERROR(K71 / K29, 0)</f>
        <v>2.3904439645166056</v>
      </c>
      <c r="L113" s="115">
        <f t="shared" ref="L113:L117" ca="1" si="671">IF(J$9 = 0, 0, IFERROR((J113 - K113) / K113, 0))</f>
        <v>4.0498162774457905E-2</v>
      </c>
      <c r="M113" s="141"/>
      <c r="N113" s="128">
        <f ca="1">IFERROR(N71 / N29, 0)</f>
        <v>2.4872525532948195</v>
      </c>
      <c r="O113" s="116">
        <f ca="1">IFERROR(O71 / O29, 0)</f>
        <v>2.3904439645166056</v>
      </c>
      <c r="P113" s="115">
        <f t="shared" ref="P113:P117" ca="1" si="672">IF(N$9 = 0, 0, IFERROR((N113 - O113) / O113, 0))</f>
        <v>4.0498162774457905E-2</v>
      </c>
      <c r="Q113" s="141"/>
      <c r="R113" s="128">
        <f ca="1">IFERROR(R71 / R29, 0)</f>
        <v>1.6017603165200189</v>
      </c>
      <c r="S113" s="116">
        <f ca="1">IFERROR(S71 / S29, 0)</f>
        <v>1.5380040041329028</v>
      </c>
      <c r="T113" s="115">
        <f t="shared" ref="T113:T117" ca="1" si="673">IF(R$9 = 0, 0, IFERROR((R113 - S113) / S113, 0))</f>
        <v>4.1453931339444521E-2</v>
      </c>
      <c r="U113" s="128">
        <f ca="1">IFERROR(U71 / U29, 0)</f>
        <v>1.6598524999942617</v>
      </c>
      <c r="V113" s="116">
        <f ca="1">IFERROR(V71 / V29, 0)</f>
        <v>1.618481880866633</v>
      </c>
      <c r="W113" s="115">
        <f t="shared" ref="W113:W117" ca="1" si="674">IF(U$9 = 0, 0, IFERROR((U113 - V113) / V113, 0))</f>
        <v>2.5561373047609467E-2</v>
      </c>
      <c r="X113" s="128">
        <f ca="1">IFERROR(X71 / X29, 0)</f>
        <v>1.6338235476010834</v>
      </c>
      <c r="Y113" s="116">
        <f ca="1">IFERROR(Y71 / Y29, 0)</f>
        <v>1.583594857979302</v>
      </c>
      <c r="Z113" s="115">
        <f t="shared" ref="Z113:Z117" ca="1" si="675">IF(X$9 = 0, 0, IFERROR((X113 - Y113) / Y113, 0))</f>
        <v>3.1718143923423814E-2</v>
      </c>
      <c r="AA113" s="128">
        <f ca="1">IFERROR(AA71 / AA29, 0)</f>
        <v>1.6346865477766954</v>
      </c>
      <c r="AB113" s="116">
        <f ca="1">IFERROR(AB71 / AB29, 0)</f>
        <v>1.6098354704172617</v>
      </c>
      <c r="AC113" s="115">
        <f t="shared" ref="AC113:AC117" ca="1" si="676">IF(AA$9 = 0, 0, IFERROR((AA113 - AB113) / AB113, 0))</f>
        <v>1.5437029321383024E-2</v>
      </c>
      <c r="AD113" s="141"/>
      <c r="AE113" s="128">
        <f ca="1">IFERROR(AE71 / AE29, 0)</f>
        <v>1.266080807909939</v>
      </c>
      <c r="AF113" s="116">
        <f ca="1">IFERROR(AF71 / AF29, 0)</f>
        <v>1.2383642182781351</v>
      </c>
      <c r="AG113" s="115">
        <f t="shared" ref="AG113:AG117" ca="1" si="677">IF(AE$9 = 0, 0, IFERROR((AE113 - AF113) / AF113, 0))</f>
        <v>2.2381613763309483E-2</v>
      </c>
      <c r="AH113" s="128">
        <f ca="1">IFERROR(AH71 / AH29, 0)</f>
        <v>1.3220471922356138</v>
      </c>
      <c r="AI113" s="116">
        <f ca="1">IFERROR(AI71 / AI29, 0)</f>
        <v>1.305825885468388</v>
      </c>
      <c r="AJ113" s="115">
        <f t="shared" ref="AJ113:AJ117" ca="1" si="678">IF(AH$9 = 0, 0, IFERROR((AH113 - AI113) / AI113, 0))</f>
        <v>1.2422258547438312E-2</v>
      </c>
      <c r="AK113" s="128">
        <f ca="1">IFERROR(AK71 / AK29, 0)</f>
        <v>1.3115691782823673</v>
      </c>
      <c r="AL113" s="116">
        <f ca="1">IFERROR(AL71 / AL29, 0)</f>
        <v>1.2786938961108436</v>
      </c>
      <c r="AM113" s="115">
        <f t="shared" ref="AM113:AM117" ca="1" si="679">IF(AK$9 = 0, 0, IFERROR((AK113 - AL113) / AL113, 0))</f>
        <v>2.5710048567146593E-2</v>
      </c>
      <c r="AN113" s="128">
        <f ca="1">IFERROR(AN71 / AN29, 0)</f>
        <v>1.3104160833286667</v>
      </c>
      <c r="AO113" s="116">
        <f ca="1">IFERROR(AO71 / AO29, 0)</f>
        <v>1.3178195654443581</v>
      </c>
      <c r="AP113" s="115">
        <f t="shared" ref="AP113:AP117" ca="1" si="680">IF(AN$9 = 0, 0, IFERROR((AN113 - AO113) / AO113, 0))</f>
        <v>-5.617978598758339E-3</v>
      </c>
      <c r="AQ113" s="128">
        <f ca="1">IFERROR(AQ71 / AQ29, 0)</f>
        <v>1.3656528085126418</v>
      </c>
      <c r="AR113" s="116">
        <f ca="1">IFERROR(AR71 / AR29, 0)</f>
        <v>1.319985359143746</v>
      </c>
      <c r="AS113" s="115">
        <f t="shared" ref="AS113:AS117" ca="1" si="681">IF(AQ$9 = 0, 0, IFERROR((AQ113 - AR113) / AR113, 0))</f>
        <v>3.4596936286111185E-2</v>
      </c>
      <c r="AT113" s="128">
        <f ca="1">IFERROR(AT71 / AT29, 0)</f>
        <v>1.2878321441149998</v>
      </c>
      <c r="AU113" s="116">
        <f ca="1">IFERROR(AU71 / AU29, 0)</f>
        <v>1.2845213153241504</v>
      </c>
      <c r="AV113" s="115">
        <f t="shared" ref="AV113:AV117" ca="1" si="682">IF(AT$9 = 0, 0, IFERROR((AT113 - AU113) / AU113, 0))</f>
        <v>2.5774806158151901E-3</v>
      </c>
      <c r="AW113" s="128">
        <f ca="1">IFERROR(AW71 / AW29, 0)</f>
        <v>1.2861436644959183</v>
      </c>
      <c r="AX113" s="116">
        <f ca="1">IFERROR(AX71 / AX29, 0)</f>
        <v>1.2720759980521785</v>
      </c>
      <c r="AY113" s="115">
        <f t="shared" ref="AY113:AY117" ca="1" si="683">IF(AW$9 = 0, 0, IFERROR((AW113 - AX113) / AX113, 0))</f>
        <v>1.105882546740951E-2</v>
      </c>
      <c r="AZ113" s="128">
        <f ca="1">IFERROR(AZ71 / AZ29, 0)</f>
        <v>1.3328291033050148</v>
      </c>
      <c r="BA113" s="116">
        <f ca="1">IFERROR(BA71 / BA29, 0)</f>
        <v>1.3193954176879881</v>
      </c>
      <c r="BB113" s="115">
        <f t="shared" ref="BB113:BB117" ca="1" si="684">IF(AZ$9 = 0, 0, IFERROR((AZ113 - BA113) / BA113, 0))</f>
        <v>1.0181697948115466E-2</v>
      </c>
      <c r="BC113" s="128">
        <f ca="1">IFERROR(BC71 / BC29, 0)</f>
        <v>1.3146397694524496</v>
      </c>
      <c r="BD113" s="116">
        <f ca="1">IFERROR(BD71 / BD29, 0)</f>
        <v>1.2914543207476428</v>
      </c>
      <c r="BE113" s="115">
        <f t="shared" ref="BE113:BE117" ca="1" si="685">IF(BC$9 = 0, 0, IFERROR((BC113 - BD113) / BD113, 0))</f>
        <v>1.7952976216289603E-2</v>
      </c>
      <c r="BF113" s="128">
        <f ca="1">IFERROR(BF71 / BF29, 0)</f>
        <v>1.2889683059186217</v>
      </c>
      <c r="BG113" s="116">
        <f ca="1">IFERROR(BG71 / BG29, 0)</f>
        <v>1.2862914591750447</v>
      </c>
      <c r="BH113" s="115">
        <f t="shared" ref="BH113:BH117" ca="1" si="686">IF(BF$9 = 0, 0, IFERROR((BF113 - BG113) / BG113, 0))</f>
        <v>2.0810576984579467E-3</v>
      </c>
      <c r="BI113" s="128">
        <f ca="1">IFERROR(BI71 / BI29, 0)</f>
        <v>1.335562472392575</v>
      </c>
      <c r="BJ113" s="116">
        <f ca="1">IFERROR(BJ71 / BJ29, 0)</f>
        <v>1.3135964225299166</v>
      </c>
      <c r="BK113" s="115">
        <f t="shared" ref="BK113:BK117" ca="1" si="687">IF(BI$9 = 0, 0, IFERROR((BI113 - BJ113) / BJ113, 0))</f>
        <v>1.6722068883495388E-2</v>
      </c>
      <c r="BL113" s="128">
        <f ca="1">IFERROR(BL71 / BL29, 0)</f>
        <v>1.2751378871446755</v>
      </c>
      <c r="BM113" s="116">
        <f ca="1">IFERROR(BM71 / BM29, 0)</f>
        <v>1.2658797117199565</v>
      </c>
      <c r="BN113" s="115">
        <f t="shared" ref="BN113:BN117" ca="1" si="688">IF(BL$9 = 0, 0, IFERROR((BL113 - BM113) / BM113, 0))</f>
        <v>7.3136296750817157E-3</v>
      </c>
      <c r="BO113" s="158" t="str">
        <f t="shared" ref="BO113:BO117" si="689">E113</f>
        <v>Total Active</v>
      </c>
      <c r="BP113" s="248" t="str">
        <f>$D113</f>
        <v>ORDERS PER CUST</v>
      </c>
    </row>
    <row r="114" spans="4:68" ht="15" thickTop="1" x14ac:dyDescent="0.2">
      <c r="D114" s="237"/>
      <c r="E114" s="136" t="str">
        <f>$E$30</f>
        <v>Elite</v>
      </c>
      <c r="F114" s="129">
        <f t="shared" ca="1" si="669"/>
        <v>13.212949068761585</v>
      </c>
      <c r="G114" s="109">
        <f t="shared" ca="1" si="669"/>
        <v>12.888789491030652</v>
      </c>
      <c r="H114" s="108">
        <f t="shared" ca="1" si="670"/>
        <v>2.5150506023588703E-2</v>
      </c>
      <c r="I114" s="141"/>
      <c r="J114" s="129">
        <f t="shared" ref="J114:K117" ca="1" si="690">IFERROR(J72 / J30, 0)</f>
        <v>14.122652983656405</v>
      </c>
      <c r="K114" s="109">
        <f t="shared" ca="1" si="690"/>
        <v>13.361252950010726</v>
      </c>
      <c r="L114" s="108">
        <f t="shared" ca="1" si="671"/>
        <v>5.6985676155847875E-2</v>
      </c>
      <c r="M114" s="141"/>
      <c r="N114" s="129">
        <f t="shared" ref="N114:O117" ca="1" si="691">IFERROR(N72 / N30, 0)</f>
        <v>14.122652983656405</v>
      </c>
      <c r="O114" s="109">
        <f t="shared" ca="1" si="691"/>
        <v>13.361252950010726</v>
      </c>
      <c r="P114" s="108">
        <f t="shared" ca="1" si="672"/>
        <v>5.6985676155847875E-2</v>
      </c>
      <c r="Q114" s="141"/>
      <c r="R114" s="129">
        <f t="shared" ref="R114:S117" ca="1" si="692">IFERROR(R72 / R30, 0)</f>
        <v>5.2821419104002825</v>
      </c>
      <c r="S114" s="109">
        <f t="shared" ca="1" si="692"/>
        <v>4.9008725649350646</v>
      </c>
      <c r="T114" s="108">
        <f t="shared" ca="1" si="673"/>
        <v>7.7796216982489438E-2</v>
      </c>
      <c r="U114" s="129">
        <f t="shared" ref="U114:V117" ca="1" si="693">IFERROR(U72 / U30, 0)</f>
        <v>5.2273963053328689</v>
      </c>
      <c r="V114" s="109">
        <f t="shared" ca="1" si="693"/>
        <v>5.1394566198801606</v>
      </c>
      <c r="W114" s="108">
        <f t="shared" ca="1" si="674"/>
        <v>1.7110697094425305E-2</v>
      </c>
      <c r="X114" s="129">
        <f t="shared" ref="X114:Y117" ca="1" si="694">IFERROR(X72 / X30, 0)</f>
        <v>5.6545055659380843</v>
      </c>
      <c r="Y114" s="109">
        <f t="shared" ca="1" si="694"/>
        <v>5.2663385826771654</v>
      </c>
      <c r="Z114" s="108">
        <f t="shared" ca="1" si="675"/>
        <v>7.370718330525429E-2</v>
      </c>
      <c r="AA114" s="129">
        <f t="shared" ref="AA114:AB117" ca="1" si="695">IFERROR(AA72 / AA30, 0)</f>
        <v>5.4718241984193279</v>
      </c>
      <c r="AB114" s="109">
        <f t="shared" ca="1" si="695"/>
        <v>5.337060247827945</v>
      </c>
      <c r="AC114" s="108">
        <f t="shared" ca="1" si="676"/>
        <v>2.5250595708794666E-2</v>
      </c>
      <c r="AD114" s="141"/>
      <c r="AE114" s="129">
        <f t="shared" ref="AE114:AF117" ca="1" si="696">IFERROR(AE72 / AE30, 0)</f>
        <v>2.4971503726435773</v>
      </c>
      <c r="AF114" s="109">
        <f t="shared" ca="1" si="696"/>
        <v>2.4187686465961487</v>
      </c>
      <c r="AG114" s="108">
        <f t="shared" ca="1" si="677"/>
        <v>3.2405631748920104E-2</v>
      </c>
      <c r="AH114" s="129">
        <f t="shared" ref="AH114:AI117" ca="1" si="697">IFERROR(AH72 / AH30, 0)</f>
        <v>2.9774571686203788</v>
      </c>
      <c r="AI114" s="109">
        <f t="shared" ca="1" si="697"/>
        <v>2.8734099302421008</v>
      </c>
      <c r="AJ114" s="108">
        <f t="shared" ca="1" si="678"/>
        <v>3.6210370571633489E-2</v>
      </c>
      <c r="AK114" s="129">
        <f t="shared" ref="AK114:AL117" ca="1" si="698">IFERROR(AK72 / AK30, 0)</f>
        <v>2.7889471176750833</v>
      </c>
      <c r="AL114" s="109">
        <f t="shared" ca="1" si="698"/>
        <v>2.572154656017426</v>
      </c>
      <c r="AM114" s="108">
        <f t="shared" ca="1" si="679"/>
        <v>8.4284380470856332E-2</v>
      </c>
      <c r="AN114" s="129">
        <f t="shared" ref="AN114:AO117" ca="1" si="699">IFERROR(AN72 / AN30, 0)</f>
        <v>2.7247452692867542</v>
      </c>
      <c r="AO114" s="109">
        <f t="shared" ca="1" si="699"/>
        <v>2.8442483356556743</v>
      </c>
      <c r="AP114" s="108">
        <f t="shared" ca="1" si="680"/>
        <v>-4.2015693521139548E-2</v>
      </c>
      <c r="AQ114" s="129">
        <f t="shared" ref="AQ114:AR117" ca="1" si="700">IFERROR(AQ72 / AQ30, 0)</f>
        <v>3.0349389852280027</v>
      </c>
      <c r="AR114" s="109">
        <f t="shared" ca="1" si="700"/>
        <v>2.83267845448592</v>
      </c>
      <c r="AS114" s="108">
        <f t="shared" ca="1" si="681"/>
        <v>7.1402573215387857E-2</v>
      </c>
      <c r="AT114" s="129">
        <f t="shared" ref="AT114:AU117" ca="1" si="701">IFERROR(AT72 / AT30, 0)</f>
        <v>2.6487383798140769</v>
      </c>
      <c r="AU114" s="109">
        <f t="shared" ca="1" si="701"/>
        <v>2.6435185185185186</v>
      </c>
      <c r="AV114" s="108">
        <f t="shared" ca="1" si="682"/>
        <v>1.9745885111043626E-3</v>
      </c>
      <c r="AW114" s="129">
        <f t="shared" ref="AW114:AX117" ca="1" si="702">IFERROR(AW72 / AW30, 0)</f>
        <v>2.7269967748055399</v>
      </c>
      <c r="AX114" s="109">
        <f t="shared" ca="1" si="702"/>
        <v>2.6202729917207428</v>
      </c>
      <c r="AY114" s="108">
        <f t="shared" ca="1" si="683"/>
        <v>4.0730024475316685E-2</v>
      </c>
      <c r="AZ114" s="129">
        <f t="shared" ref="AZ114:BA117" ca="1" si="703">IFERROR(AZ72 / AZ30, 0)</f>
        <v>3.12105907560453</v>
      </c>
      <c r="BA114" s="109">
        <f t="shared" ca="1" si="703"/>
        <v>2.9782060518731988</v>
      </c>
      <c r="BB114" s="108">
        <f t="shared" ca="1" si="684"/>
        <v>4.796613170585734E-2</v>
      </c>
      <c r="BC114" s="129">
        <f t="shared" ref="BC114:BD117" ca="1" si="704">IFERROR(BC72 / BC30, 0)</f>
        <v>2.9050397018311456</v>
      </c>
      <c r="BD114" s="109">
        <f t="shared" ca="1" si="704"/>
        <v>2.6563374650139946</v>
      </c>
      <c r="BE114" s="108">
        <f t="shared" ca="1" si="685"/>
        <v>9.3625994472746984E-2</v>
      </c>
      <c r="BF114" s="129">
        <f t="shared" ref="BF114:BG117" ca="1" si="705">IFERROR(BF72 / BF30, 0)</f>
        <v>2.7158048069919882</v>
      </c>
      <c r="BG114" s="109">
        <f t="shared" ca="1" si="705"/>
        <v>2.6715375872706608</v>
      </c>
      <c r="BH114" s="108">
        <f t="shared" ca="1" si="686"/>
        <v>1.6569940820691353E-2</v>
      </c>
      <c r="BI114" s="129">
        <f t="shared" ref="BI114:BJ117" ca="1" si="706">IFERROR(BI72 / BI30, 0)</f>
        <v>3.2000197063750124</v>
      </c>
      <c r="BJ114" s="109">
        <f t="shared" ca="1" si="706"/>
        <v>3.0268371343008522</v>
      </c>
      <c r="BK114" s="108">
        <f t="shared" ca="1" si="687"/>
        <v>5.7215688981614943E-2</v>
      </c>
      <c r="BL114" s="129">
        <f t="shared" ref="BL114:BM117" ca="1" si="707">IFERROR(BL72 / BL30, 0)</f>
        <v>2.626984126984127</v>
      </c>
      <c r="BM114" s="109">
        <f t="shared" ca="1" si="707"/>
        <v>2.5825764596848932</v>
      </c>
      <c r="BN114" s="108">
        <f t="shared" ca="1" si="688"/>
        <v>1.7195102639730567E-2</v>
      </c>
      <c r="BO114" s="152" t="str">
        <f t="shared" si="689"/>
        <v>Elite</v>
      </c>
      <c r="BP114" s="249"/>
    </row>
    <row r="115" spans="4:68" x14ac:dyDescent="0.2">
      <c r="D115" s="237"/>
      <c r="E115" s="79" t="str">
        <f>$E$31</f>
        <v>High Value</v>
      </c>
      <c r="F115" s="130">
        <f t="shared" ca="1" si="669"/>
        <v>4.7582876208788099</v>
      </c>
      <c r="G115" s="101">
        <f t="shared" ca="1" si="669"/>
        <v>4.5575629561543938</v>
      </c>
      <c r="H115" s="13">
        <f t="shared" ca="1" si="670"/>
        <v>4.4042104663274836E-2</v>
      </c>
      <c r="I115" s="141"/>
      <c r="J115" s="130">
        <f t="shared" ca="1" si="690"/>
        <v>5.01902999336163</v>
      </c>
      <c r="K115" s="101">
        <f t="shared" ca="1" si="690"/>
        <v>4.76856177956404</v>
      </c>
      <c r="L115" s="13">
        <f t="shared" ca="1" si="671"/>
        <v>5.2524896473185409E-2</v>
      </c>
      <c r="M115" s="141"/>
      <c r="N115" s="130">
        <f t="shared" ca="1" si="691"/>
        <v>5.01902999336163</v>
      </c>
      <c r="O115" s="101">
        <f t="shared" ca="1" si="691"/>
        <v>4.76856177956404</v>
      </c>
      <c r="P115" s="13">
        <f t="shared" ca="1" si="672"/>
        <v>5.2524896473185409E-2</v>
      </c>
      <c r="Q115" s="141"/>
      <c r="R115" s="130">
        <f t="shared" ca="1" si="692"/>
        <v>2.4511210762331839</v>
      </c>
      <c r="S115" s="101">
        <f t="shared" ca="1" si="692"/>
        <v>2.2893104364267076</v>
      </c>
      <c r="T115" s="13">
        <f t="shared" ca="1" si="673"/>
        <v>7.0680951448000198E-2</v>
      </c>
      <c r="U115" s="130">
        <f t="shared" ca="1" si="693"/>
        <v>2.5634838665743569</v>
      </c>
      <c r="V115" s="101">
        <f t="shared" ca="1" si="693"/>
        <v>2.4680817996969422</v>
      </c>
      <c r="W115" s="13">
        <f t="shared" ca="1" si="674"/>
        <v>3.8654337505802765E-2</v>
      </c>
      <c r="X115" s="130">
        <f t="shared" ca="1" si="694"/>
        <v>2.5307861496889337</v>
      </c>
      <c r="Y115" s="101">
        <f t="shared" ca="1" si="694"/>
        <v>2.4323810637737946</v>
      </c>
      <c r="Z115" s="13">
        <f t="shared" ca="1" si="675"/>
        <v>4.0456278574404536E-2</v>
      </c>
      <c r="AA115" s="130">
        <f t="shared" ca="1" si="695"/>
        <v>2.5500195388823759</v>
      </c>
      <c r="AB115" s="101">
        <f t="shared" ca="1" si="695"/>
        <v>2.4862580673486412</v>
      </c>
      <c r="AC115" s="13">
        <f t="shared" ca="1" si="676"/>
        <v>2.5645556417130202E-2</v>
      </c>
      <c r="AD115" s="141"/>
      <c r="AE115" s="130">
        <f t="shared" ca="1" si="696"/>
        <v>1.5867317299872197</v>
      </c>
      <c r="AF115" s="101">
        <f t="shared" ca="1" si="696"/>
        <v>1.5224859174439007</v>
      </c>
      <c r="AG115" s="13">
        <f t="shared" ca="1" si="677"/>
        <v>4.2197968340607808E-2</v>
      </c>
      <c r="AH115" s="130">
        <f t="shared" ca="1" si="697"/>
        <v>1.7555716773070227</v>
      </c>
      <c r="AI115" s="101">
        <f t="shared" ca="1" si="697"/>
        <v>1.7221707605327883</v>
      </c>
      <c r="AJ115" s="13">
        <f t="shared" ca="1" si="678"/>
        <v>1.9394660239093336E-2</v>
      </c>
      <c r="AK115" s="130">
        <f t="shared" ca="1" si="698"/>
        <v>1.7058048941073192</v>
      </c>
      <c r="AL115" s="101">
        <f t="shared" ca="1" si="698"/>
        <v>1.6112728721610936</v>
      </c>
      <c r="AM115" s="13">
        <f t="shared" ca="1" si="679"/>
        <v>5.8669157521057266E-2</v>
      </c>
      <c r="AN115" s="130">
        <f t="shared" ca="1" si="699"/>
        <v>1.7103501150012779</v>
      </c>
      <c r="AO115" s="101">
        <f t="shared" ca="1" si="699"/>
        <v>1.7267260818211103</v>
      </c>
      <c r="AP115" s="13">
        <f t="shared" ca="1" si="680"/>
        <v>-9.4838243264162396E-3</v>
      </c>
      <c r="AQ115" s="130">
        <f t="shared" ca="1" si="700"/>
        <v>1.8239171374764596</v>
      </c>
      <c r="AR115" s="101">
        <f t="shared" ca="1" si="700"/>
        <v>1.7097260197533619</v>
      </c>
      <c r="AS115" s="13">
        <f t="shared" ca="1" si="681"/>
        <v>6.6789132529883583E-2</v>
      </c>
      <c r="AT115" s="130">
        <f t="shared" ca="1" si="701"/>
        <v>1.6150571495218102</v>
      </c>
      <c r="AU115" s="101">
        <f t="shared" ca="1" si="701"/>
        <v>1.6108571619231924</v>
      </c>
      <c r="AV115" s="13">
        <f t="shared" ca="1" si="682"/>
        <v>2.6072998263877716E-3</v>
      </c>
      <c r="AW115" s="130">
        <f t="shared" ca="1" si="702"/>
        <v>1.6267111096728262</v>
      </c>
      <c r="AX115" s="101">
        <f t="shared" ca="1" si="702"/>
        <v>1.5991615364278431</v>
      </c>
      <c r="AY115" s="13">
        <f t="shared" ca="1" si="683"/>
        <v>1.7227511178465719E-2</v>
      </c>
      <c r="AZ115" s="130">
        <f t="shared" ca="1" si="703"/>
        <v>1.7828979227730344</v>
      </c>
      <c r="BA115" s="101">
        <f t="shared" ca="1" si="703"/>
        <v>1.7560212155464743</v>
      </c>
      <c r="BB115" s="13">
        <f t="shared" ca="1" si="684"/>
        <v>1.5305457011916605E-2</v>
      </c>
      <c r="BC115" s="130">
        <f t="shared" ca="1" si="704"/>
        <v>1.7172201022976374</v>
      </c>
      <c r="BD115" s="101">
        <f t="shared" ca="1" si="704"/>
        <v>1.683096020445418</v>
      </c>
      <c r="BE115" s="13">
        <f t="shared" ca="1" si="685"/>
        <v>2.0274590063607198E-2</v>
      </c>
      <c r="BF115" s="130">
        <f t="shared" ca="1" si="705"/>
        <v>1.654478164322724</v>
      </c>
      <c r="BG115" s="101">
        <f t="shared" ca="1" si="705"/>
        <v>1.6662821991541714</v>
      </c>
      <c r="BH115" s="13">
        <f t="shared" ca="1" si="686"/>
        <v>-7.084055052283056E-3</v>
      </c>
      <c r="BI115" s="130">
        <f t="shared" ca="1" si="706"/>
        <v>1.7756678101679484</v>
      </c>
      <c r="BJ115" s="101">
        <f t="shared" ca="1" si="706"/>
        <v>1.7364306620725427</v>
      </c>
      <c r="BK115" s="13">
        <f t="shared" ca="1" si="687"/>
        <v>2.2596438171953035E-2</v>
      </c>
      <c r="BL115" s="130">
        <f t="shared" ca="1" si="707"/>
        <v>1.591858718144967</v>
      </c>
      <c r="BM115" s="101">
        <f t="shared" ca="1" si="707"/>
        <v>1.5854030218533168</v>
      </c>
      <c r="BN115" s="13">
        <f t="shared" ca="1" si="688"/>
        <v>4.071959118700042E-3</v>
      </c>
      <c r="BO115" s="159" t="str">
        <f t="shared" si="689"/>
        <v>High Value</v>
      </c>
      <c r="BP115" s="249"/>
    </row>
    <row r="116" spans="4:68" x14ac:dyDescent="0.2">
      <c r="D116" s="238"/>
      <c r="E116" s="79" t="str">
        <f>$E$32</f>
        <v>Opportunity</v>
      </c>
      <c r="F116" s="130">
        <f t="shared" ca="1" si="669"/>
        <v>1.9157911209553158</v>
      </c>
      <c r="G116" s="101">
        <f t="shared" ca="1" si="669"/>
        <v>1.8472562420724554</v>
      </c>
      <c r="H116" s="13">
        <f t="shared" ca="1" si="670"/>
        <v>3.7100905289658349E-2</v>
      </c>
      <c r="I116" s="141"/>
      <c r="J116" s="130">
        <f t="shared" ca="1" si="690"/>
        <v>1.9809014283332649</v>
      </c>
      <c r="K116" s="101">
        <f t="shared" ca="1" si="690"/>
        <v>1.917956048481714</v>
      </c>
      <c r="L116" s="13">
        <f t="shared" ca="1" si="671"/>
        <v>3.2818989726787283E-2</v>
      </c>
      <c r="M116" s="141"/>
      <c r="N116" s="130">
        <f t="shared" ca="1" si="691"/>
        <v>1.9809015523848703</v>
      </c>
      <c r="O116" s="101">
        <f t="shared" ca="1" si="691"/>
        <v>1.9179692363685124</v>
      </c>
      <c r="P116" s="13">
        <f t="shared" ca="1" si="672"/>
        <v>3.2811952779552483E-2</v>
      </c>
      <c r="Q116" s="141"/>
      <c r="R116" s="130">
        <f t="shared" ca="1" si="692"/>
        <v>1.3949952965786721</v>
      </c>
      <c r="S116" s="101">
        <f t="shared" ca="1" si="692"/>
        <v>1.3616218272407903</v>
      </c>
      <c r="T116" s="13">
        <f t="shared" ca="1" si="673"/>
        <v>2.4510086920029945E-2</v>
      </c>
      <c r="U116" s="130">
        <f t="shared" ca="1" si="693"/>
        <v>1.4411766350384962</v>
      </c>
      <c r="V116" s="101">
        <f t="shared" ca="1" si="693"/>
        <v>1.4154011420094508</v>
      </c>
      <c r="W116" s="13">
        <f t="shared" ca="1" si="674"/>
        <v>1.8210733525657538E-2</v>
      </c>
      <c r="X116" s="130">
        <f t="shared" ca="1" si="694"/>
        <v>1.4085315095729454</v>
      </c>
      <c r="Y116" s="101">
        <f t="shared" ca="1" si="694"/>
        <v>1.3903997016739407</v>
      </c>
      <c r="Z116" s="13">
        <f t="shared" ca="1" si="675"/>
        <v>1.3040716189147135E-2</v>
      </c>
      <c r="AA116" s="130">
        <f t="shared" ca="1" si="695"/>
        <v>1.4118990202035546</v>
      </c>
      <c r="AB116" s="101">
        <f t="shared" ca="1" si="695"/>
        <v>1.3923624031213786</v>
      </c>
      <c r="AC116" s="13">
        <f t="shared" ca="1" si="676"/>
        <v>1.4031273063951674E-2</v>
      </c>
      <c r="AD116" s="141"/>
      <c r="AE116" s="130">
        <f t="shared" ca="1" si="696"/>
        <v>1.1652567421570825</v>
      </c>
      <c r="AF116" s="101">
        <f t="shared" ca="1" si="696"/>
        <v>1.1533638954280758</v>
      </c>
      <c r="AG116" s="13">
        <f t="shared" ca="1" si="677"/>
        <v>1.0311443574876792E-2</v>
      </c>
      <c r="AH116" s="130">
        <f t="shared" ca="1" si="697"/>
        <v>1.2156342528803026</v>
      </c>
      <c r="AI116" s="101">
        <f t="shared" ca="1" si="697"/>
        <v>1.2098023895562717</v>
      </c>
      <c r="AJ116" s="13">
        <f t="shared" ca="1" si="678"/>
        <v>4.8205090140133102E-3</v>
      </c>
      <c r="AK116" s="130">
        <f t="shared" ca="1" si="698"/>
        <v>1.1966079850024898</v>
      </c>
      <c r="AL116" s="101">
        <f t="shared" ca="1" si="698"/>
        <v>1.192024409048408</v>
      </c>
      <c r="AM116" s="13">
        <f t="shared" ca="1" si="679"/>
        <v>3.8452031009506165E-3</v>
      </c>
      <c r="AN116" s="130">
        <f t="shared" ca="1" si="699"/>
        <v>1.1899538106235565</v>
      </c>
      <c r="AO116" s="101">
        <f t="shared" ca="1" si="699"/>
        <v>1.1969104165162781</v>
      </c>
      <c r="AP116" s="13">
        <f t="shared" ca="1" si="680"/>
        <v>-5.8121358096033431E-3</v>
      </c>
      <c r="AQ116" s="130">
        <f t="shared" ca="1" si="700"/>
        <v>1.2473430285444518</v>
      </c>
      <c r="AR116" s="101">
        <f t="shared" ca="1" si="700"/>
        <v>1.2307647385172424</v>
      </c>
      <c r="AS116" s="13">
        <f t="shared" ca="1" si="681"/>
        <v>1.3469909811668762E-2</v>
      </c>
      <c r="AT116" s="130">
        <f t="shared" ca="1" si="701"/>
        <v>1.1822202424512394</v>
      </c>
      <c r="AU116" s="101">
        <f t="shared" ca="1" si="701"/>
        <v>1.1831752334730494</v>
      </c>
      <c r="AV116" s="13">
        <f t="shared" ca="1" si="682"/>
        <v>-8.0714250500902055E-4</v>
      </c>
      <c r="AW116" s="130">
        <f t="shared" ca="1" si="702"/>
        <v>1.1841188721843989</v>
      </c>
      <c r="AX116" s="101">
        <f t="shared" ca="1" si="702"/>
        <v>1.1762278419255163</v>
      </c>
      <c r="AY116" s="13">
        <f t="shared" ca="1" si="683"/>
        <v>6.7087599677667685E-3</v>
      </c>
      <c r="AZ116" s="130">
        <f t="shared" ca="1" si="703"/>
        <v>1.1985620473953331</v>
      </c>
      <c r="BA116" s="101">
        <f t="shared" ca="1" si="703"/>
        <v>1.2080122360138832</v>
      </c>
      <c r="BB116" s="13">
        <f t="shared" ca="1" si="684"/>
        <v>-7.8229245837220674E-3</v>
      </c>
      <c r="BC116" s="130">
        <f t="shared" ca="1" si="704"/>
        <v>1.2036642341948143</v>
      </c>
      <c r="BD116" s="101">
        <f t="shared" ca="1" si="704"/>
        <v>1.1978010738941447</v>
      </c>
      <c r="BE116" s="13">
        <f t="shared" ca="1" si="685"/>
        <v>4.8949365870978789E-3</v>
      </c>
      <c r="BF116" s="130">
        <f t="shared" ca="1" si="705"/>
        <v>1.1860903232512212</v>
      </c>
      <c r="BG116" s="101">
        <f t="shared" ca="1" si="705"/>
        <v>1.1773229565292169</v>
      </c>
      <c r="BH116" s="13">
        <f t="shared" ca="1" si="686"/>
        <v>7.4468663618441162E-3</v>
      </c>
      <c r="BI116" s="130">
        <f t="shared" ca="1" si="706"/>
        <v>1.207862847119739</v>
      </c>
      <c r="BJ116" s="101">
        <f t="shared" ca="1" si="706"/>
        <v>1.1960417581159226</v>
      </c>
      <c r="BK116" s="13">
        <f t="shared" ca="1" si="687"/>
        <v>9.883508601269653E-3</v>
      </c>
      <c r="BL116" s="130">
        <f t="shared" ca="1" si="707"/>
        <v>1.1709227206240858</v>
      </c>
      <c r="BM116" s="101">
        <f t="shared" ca="1" si="707"/>
        <v>1.1583549279884358</v>
      </c>
      <c r="BN116" s="13">
        <f t="shared" ca="1" si="688"/>
        <v>1.0849690653515714E-2</v>
      </c>
      <c r="BO116" s="159" t="str">
        <f t="shared" si="689"/>
        <v>Opportunity</v>
      </c>
      <c r="BP116" s="250"/>
    </row>
    <row r="117" spans="4:68" x14ac:dyDescent="0.2">
      <c r="D117" s="239"/>
      <c r="E117" s="78" t="str">
        <f>$E$33</f>
        <v>Marginal</v>
      </c>
      <c r="F117" s="131">
        <f t="shared" ca="1" si="669"/>
        <v>1.0984840584128206</v>
      </c>
      <c r="G117" s="102">
        <f t="shared" ca="1" si="669"/>
        <v>1.0917287863232603</v>
      </c>
      <c r="H117" s="100">
        <f t="shared" ca="1" si="670"/>
        <v>6.1876834010311148E-3</v>
      </c>
      <c r="I117" s="141"/>
      <c r="J117" s="131">
        <f t="shared" ca="1" si="690"/>
        <v>1.1055463685434572</v>
      </c>
      <c r="K117" s="102">
        <f t="shared" ca="1" si="690"/>
        <v>1.098665208752817</v>
      </c>
      <c r="L117" s="100">
        <f t="shared" ca="1" si="671"/>
        <v>6.2631998681850921E-3</v>
      </c>
      <c r="M117" s="141"/>
      <c r="N117" s="131">
        <f t="shared" ca="1" si="691"/>
        <v>1.1055399281887828</v>
      </c>
      <c r="O117" s="102">
        <f t="shared" ca="1" si="691"/>
        <v>1.0986636299873858</v>
      </c>
      <c r="P117" s="100">
        <f t="shared" ca="1" si="672"/>
        <v>6.258783865882557E-3</v>
      </c>
      <c r="Q117" s="141"/>
      <c r="R117" s="131">
        <f t="shared" ca="1" si="692"/>
        <v>1.0587928256412973</v>
      </c>
      <c r="S117" s="102">
        <f t="shared" ca="1" si="692"/>
        <v>1.0510406887744315</v>
      </c>
      <c r="T117" s="100">
        <f t="shared" ca="1" si="673"/>
        <v>7.3756772213121645E-3</v>
      </c>
      <c r="U117" s="131">
        <f t="shared" ca="1" si="693"/>
        <v>1.0658793195040102</v>
      </c>
      <c r="V117" s="102">
        <f t="shared" ca="1" si="693"/>
        <v>1.0622249929322731</v>
      </c>
      <c r="W117" s="100">
        <f t="shared" ca="1" si="674"/>
        <v>3.4402566274111665E-3</v>
      </c>
      <c r="X117" s="131">
        <f t="shared" ca="1" si="694"/>
        <v>1.0613720149664356</v>
      </c>
      <c r="Y117" s="102">
        <f t="shared" ca="1" si="694"/>
        <v>1.0553764282360307</v>
      </c>
      <c r="Z117" s="100">
        <f t="shared" ca="1" si="675"/>
        <v>5.6809935962147638E-3</v>
      </c>
      <c r="AA117" s="131">
        <f t="shared" ca="1" si="695"/>
        <v>1.0612242699727485</v>
      </c>
      <c r="AB117" s="102">
        <f t="shared" ca="1" si="695"/>
        <v>1.0531801355117674</v>
      </c>
      <c r="AC117" s="100">
        <f t="shared" ca="1" si="676"/>
        <v>7.6379473840648597E-3</v>
      </c>
      <c r="AD117" s="141"/>
      <c r="AE117" s="131">
        <f t="shared" ca="1" si="696"/>
        <v>1.0353690288984558</v>
      </c>
      <c r="AF117" s="102">
        <f t="shared" ca="1" si="696"/>
        <v>1.0300844838244385</v>
      </c>
      <c r="AG117" s="100">
        <f t="shared" ca="1" si="677"/>
        <v>5.1302054899392E-3</v>
      </c>
      <c r="AH117" s="131">
        <f t="shared" ca="1" si="697"/>
        <v>1.0352939175398013</v>
      </c>
      <c r="AI117" s="102">
        <f t="shared" ca="1" si="697"/>
        <v>1.029306634228502</v>
      </c>
      <c r="AJ117" s="100">
        <f t="shared" ca="1" si="678"/>
        <v>5.8168121259481956E-3</v>
      </c>
      <c r="AK117" s="131">
        <f t="shared" ca="1" si="698"/>
        <v>1.0321538298548576</v>
      </c>
      <c r="AL117" s="102">
        <f t="shared" ca="1" si="698"/>
        <v>1.0270779233651159</v>
      </c>
      <c r="AM117" s="100">
        <f t="shared" ca="1" si="679"/>
        <v>4.942085088452652E-3</v>
      </c>
      <c r="AN117" s="131">
        <f t="shared" ca="1" si="699"/>
        <v>1.0328953966502858</v>
      </c>
      <c r="AO117" s="102">
        <f t="shared" ca="1" si="699"/>
        <v>1.036530371866061</v>
      </c>
      <c r="AP117" s="100">
        <f t="shared" ca="1" si="680"/>
        <v>-3.5068680228164764E-3</v>
      </c>
      <c r="AQ117" s="131">
        <f t="shared" ca="1" si="700"/>
        <v>1.0376324696221495</v>
      </c>
      <c r="AR117" s="102">
        <f t="shared" ca="1" si="700"/>
        <v>1.0299262023920603</v>
      </c>
      <c r="AS117" s="100">
        <f t="shared" ca="1" si="681"/>
        <v>7.4823489413036867E-3</v>
      </c>
      <c r="AT117" s="131">
        <f t="shared" ca="1" si="701"/>
        <v>1.0329251754945756</v>
      </c>
      <c r="AU117" s="102">
        <f t="shared" ca="1" si="701"/>
        <v>1.0333873509889671</v>
      </c>
      <c r="AV117" s="100">
        <f t="shared" ca="1" si="682"/>
        <v>-4.47243227768481E-4</v>
      </c>
      <c r="AW117" s="131">
        <f t="shared" ca="1" si="702"/>
        <v>1.0323599867834132</v>
      </c>
      <c r="AX117" s="102">
        <f t="shared" ca="1" si="702"/>
        <v>1.0290324939667992</v>
      </c>
      <c r="AY117" s="100">
        <f t="shared" ca="1" si="683"/>
        <v>3.2336129676400678E-3</v>
      </c>
      <c r="AZ117" s="131">
        <f t="shared" ca="1" si="703"/>
        <v>1.0402174917593421</v>
      </c>
      <c r="BA117" s="102">
        <f t="shared" ca="1" si="703"/>
        <v>1.0354033464834715</v>
      </c>
      <c r="BB117" s="100">
        <f t="shared" ca="1" si="684"/>
        <v>4.6495361370240563E-3</v>
      </c>
      <c r="BC117" s="131">
        <f t="shared" ca="1" si="704"/>
        <v>1.0319665384421561</v>
      </c>
      <c r="BD117" s="102">
        <f t="shared" ca="1" si="704"/>
        <v>1.0300019908421263</v>
      </c>
      <c r="BE117" s="100">
        <f t="shared" ca="1" si="685"/>
        <v>1.9073240804356451E-3</v>
      </c>
      <c r="BF117" s="131">
        <f t="shared" ca="1" si="705"/>
        <v>1.0324712246246524</v>
      </c>
      <c r="BG117" s="102">
        <f t="shared" ca="1" si="705"/>
        <v>1.0314614110175342</v>
      </c>
      <c r="BH117" s="100">
        <f t="shared" ca="1" si="686"/>
        <v>9.7901249269420642E-4</v>
      </c>
      <c r="BI117" s="131">
        <f t="shared" ca="1" si="706"/>
        <v>1.0325337419697058</v>
      </c>
      <c r="BJ117" s="102">
        <f t="shared" ca="1" si="706"/>
        <v>1.0249095748310926</v>
      </c>
      <c r="BK117" s="100">
        <f t="shared" ca="1" si="687"/>
        <v>7.4388680970901523E-3</v>
      </c>
      <c r="BL117" s="131">
        <f t="shared" ca="1" si="707"/>
        <v>1.0367717556821385</v>
      </c>
      <c r="BM117" s="102">
        <f t="shared" ca="1" si="707"/>
        <v>1.0343496801705756</v>
      </c>
      <c r="BN117" s="100">
        <f t="shared" ca="1" si="688"/>
        <v>2.3416408957205844E-3</v>
      </c>
      <c r="BO117" s="156" t="str">
        <f t="shared" si="689"/>
        <v>Marginal</v>
      </c>
      <c r="BP117" s="251"/>
    </row>
    <row r="118" spans="4:68" ht="3.75" customHeight="1" x14ac:dyDescent="0.2">
      <c r="D118" s="144"/>
      <c r="E118" s="144"/>
      <c r="F118" s="144"/>
      <c r="G118" s="144"/>
      <c r="H118" s="160"/>
      <c r="I118" s="138"/>
      <c r="J118" s="144"/>
      <c r="K118" s="144"/>
      <c r="L118" s="160"/>
      <c r="M118" s="138"/>
      <c r="N118" s="144"/>
      <c r="O118" s="144"/>
      <c r="P118" s="160"/>
      <c r="Q118" s="138"/>
      <c r="R118" s="144"/>
      <c r="S118" s="144"/>
      <c r="T118" s="160"/>
      <c r="U118" s="144"/>
      <c r="V118" s="144"/>
      <c r="W118" s="160"/>
      <c r="X118" s="144"/>
      <c r="Y118" s="144"/>
      <c r="Z118" s="160"/>
      <c r="AA118" s="144"/>
      <c r="AB118" s="144"/>
      <c r="AC118" s="160"/>
      <c r="AD118" s="138"/>
      <c r="AE118" s="144"/>
      <c r="AF118" s="144"/>
      <c r="AG118" s="160"/>
      <c r="AH118" s="144"/>
      <c r="AI118" s="144"/>
      <c r="AJ118" s="160"/>
      <c r="AK118" s="144"/>
      <c r="AL118" s="144"/>
      <c r="AM118" s="160"/>
      <c r="AN118" s="144"/>
      <c r="AO118" s="144"/>
      <c r="AP118" s="160"/>
      <c r="AQ118" s="144"/>
      <c r="AR118" s="144"/>
      <c r="AS118" s="160"/>
      <c r="AT118" s="144"/>
      <c r="AU118" s="144"/>
      <c r="AV118" s="160"/>
      <c r="AW118" s="144"/>
      <c r="AX118" s="144"/>
      <c r="AY118" s="160"/>
      <c r="AZ118" s="144"/>
      <c r="BA118" s="144"/>
      <c r="BB118" s="160"/>
      <c r="BC118" s="144"/>
      <c r="BD118" s="144"/>
      <c r="BE118" s="160"/>
      <c r="BF118" s="144"/>
      <c r="BG118" s="144"/>
      <c r="BH118" s="160"/>
      <c r="BI118" s="144"/>
      <c r="BJ118" s="144"/>
      <c r="BK118" s="160"/>
      <c r="BL118" s="144"/>
      <c r="BM118" s="144"/>
      <c r="BN118" s="160"/>
      <c r="BO118" s="144"/>
      <c r="BP118" s="144"/>
    </row>
    <row r="119" spans="4:68" ht="15" thickBot="1" x14ac:dyDescent="0.25">
      <c r="D119" s="236" t="s">
        <v>115</v>
      </c>
      <c r="E119" s="135" t="str">
        <f>$E$29</f>
        <v>Total Active</v>
      </c>
      <c r="F119" s="128">
        <f t="shared" ref="F119:G123" ca="1" si="708">IFERROR(F107 / F71, 0)</f>
        <v>2.6422755672644267</v>
      </c>
      <c r="G119" s="116">
        <f t="shared" ca="1" si="708"/>
        <v>2.6249269262247164</v>
      </c>
      <c r="H119" s="115">
        <f t="shared" ref="H119:H123" ca="1" si="709">IF(F$9 = 0, 0, IFERROR((F119 - G119) / G119, 0))</f>
        <v>6.6091900945455693E-3</v>
      </c>
      <c r="I119" s="141"/>
      <c r="J119" s="128">
        <f ca="1">IFERROR(J107 / J71, 0)</f>
        <v>2.655186620868883</v>
      </c>
      <c r="K119" s="116">
        <f ca="1">IFERROR(K107 / K71, 0)</f>
        <v>2.6450104850359115</v>
      </c>
      <c r="L119" s="115">
        <f t="shared" ref="L119:L123" ca="1" si="710">IF(J$9 = 0, 0, IFERROR((J119 - K119) / K119, 0))</f>
        <v>3.8472950827767088E-3</v>
      </c>
      <c r="M119" s="141"/>
      <c r="N119" s="128">
        <f ca="1">IFERROR(N107 / N71, 0)</f>
        <v>2.655186620868883</v>
      </c>
      <c r="O119" s="116">
        <f ca="1">IFERROR(O107 / O71, 0)</f>
        <v>2.6450104850359115</v>
      </c>
      <c r="P119" s="115">
        <f t="shared" ref="P119:P123" ca="1" si="711">IF(N$9 = 0, 0, IFERROR((N119 - O119) / O119, 0))</f>
        <v>3.8472950827767088E-3</v>
      </c>
      <c r="Q119" s="141"/>
      <c r="R119" s="128">
        <f ca="1">IFERROR(R107 / R71, 0)</f>
        <v>2.7141000693865989</v>
      </c>
      <c r="S119" s="116">
        <f ca="1">IFERROR(S107 / S71, 0)</f>
        <v>2.6210230444143212</v>
      </c>
      <c r="T119" s="115">
        <f t="shared" ref="T119:T123" ca="1" si="712">IF(R$9 = 0, 0, IFERROR((R119 - S119) / S119, 0))</f>
        <v>3.5511715614494385E-2</v>
      </c>
      <c r="U119" s="128">
        <f ca="1">IFERROR(U107 / U71, 0)</f>
        <v>2.6999238037816005</v>
      </c>
      <c r="V119" s="116">
        <f ca="1">IFERROR(V107 / V71, 0)</f>
        <v>2.7033521019268267</v>
      </c>
      <c r="W119" s="115">
        <f t="shared" ref="W119:W123" ca="1" si="713">IF(U$9 = 0, 0, IFERROR((U119 - V119) / V119, 0))</f>
        <v>-1.2681656018033081E-3</v>
      </c>
      <c r="X119" s="128">
        <f ca="1">IFERROR(X107 / X71, 0)</f>
        <v>2.6339760623197295</v>
      </c>
      <c r="Y119" s="116">
        <f ca="1">IFERROR(Y107 / Y71, 0)</f>
        <v>2.6461561701431289</v>
      </c>
      <c r="Z119" s="115">
        <f t="shared" ref="Z119:Z123" ca="1" si="714">IF(X$9 = 0, 0, IFERROR((X119 - Y119) / Y119, 0))</f>
        <v>-4.6029436814156686E-3</v>
      </c>
      <c r="AA119" s="128">
        <f ca="1">IFERROR(AA107 / AA71, 0)</f>
        <v>2.5864266774837059</v>
      </c>
      <c r="AB119" s="116">
        <f ca="1">IFERROR(AB107 / AB71, 0)</f>
        <v>2.5941506834799193</v>
      </c>
      <c r="AC119" s="115">
        <f t="shared" ref="AC119:AC123" ca="1" si="715">IF(AA$9 = 0, 0, IFERROR((AA119 - AB119) / AB119, 0))</f>
        <v>-2.9774700619364224E-3</v>
      </c>
      <c r="AD119" s="141"/>
      <c r="AE119" s="128">
        <f ca="1">IFERROR(AE107 / AE71, 0)</f>
        <v>2.5789097468100741</v>
      </c>
      <c r="AF119" s="116">
        <f ca="1">IFERROR(AF107 / AF71, 0)</f>
        <v>2.524066467361803</v>
      </c>
      <c r="AG119" s="115">
        <f t="shared" ref="AG119:AG123" ca="1" si="716">IF(AE$9 = 0, 0, IFERROR((AE119 - AF119) / AF119, 0))</f>
        <v>2.1728143912784631E-2</v>
      </c>
      <c r="AH119" s="128">
        <f ca="1">IFERROR(AH107 / AH71, 0)</f>
        <v>2.7406875687817869</v>
      </c>
      <c r="AI119" s="116">
        <f ca="1">IFERROR(AI107 / AI71, 0)</f>
        <v>2.6426170498618471</v>
      </c>
      <c r="AJ119" s="115">
        <f t="shared" ref="AJ119:AJ123" ca="1" si="717">IF(AH$9 = 0, 0, IFERROR((AH119 - AI119) / AI119, 0))</f>
        <v>3.711113531378555E-2</v>
      </c>
      <c r="AK119" s="128">
        <f ca="1">IFERROR(AK107 / AK71, 0)</f>
        <v>2.7592803969094901</v>
      </c>
      <c r="AL119" s="116">
        <f ca="1">IFERROR(AL107 / AL71, 0)</f>
        <v>2.6581965369912299</v>
      </c>
      <c r="AM119" s="115">
        <f t="shared" ref="AM119:AM123" ca="1" si="718">IF(AK$9 = 0, 0, IFERROR((AK119 - AL119) / AL119, 0))</f>
        <v>3.8027233318374341E-2</v>
      </c>
      <c r="AN119" s="128">
        <f ca="1">IFERROR(AN107 / AN71, 0)</f>
        <v>2.7268345007072621</v>
      </c>
      <c r="AO119" s="116">
        <f ca="1">IFERROR(AO107 / AO71, 0)</f>
        <v>2.753494718309859</v>
      </c>
      <c r="AP119" s="115">
        <f t="shared" ref="AP119:AP123" ca="1" si="719">IF(AN$9 = 0, 0, IFERROR((AN119 - AO119) / AO119, 0))</f>
        <v>-9.68232022575349E-3</v>
      </c>
      <c r="AQ119" s="128">
        <f ca="1">IFERROR(AQ107 / AQ71, 0)</f>
        <v>2.6996045523028709</v>
      </c>
      <c r="AR119" s="116">
        <f ca="1">IFERROR(AR107 / AR71, 0)</f>
        <v>2.594782437575752</v>
      </c>
      <c r="AS119" s="115">
        <f t="shared" ref="AS119:AS123" ca="1" si="720">IF(AQ$9 = 0, 0, IFERROR((AQ119 - AR119) / AR119, 0))</f>
        <v>4.0397265377305341E-2</v>
      </c>
      <c r="AT119" s="128">
        <f ca="1">IFERROR(AT107 / AT71, 0)</f>
        <v>2.6397117288671228</v>
      </c>
      <c r="AU119" s="116">
        <f ca="1">IFERROR(AU107 / AU71, 0)</f>
        <v>2.7566832857126333</v>
      </c>
      <c r="AV119" s="115">
        <f t="shared" ref="AV119:AV123" ca="1" si="721">IF(AT$9 = 0, 0, IFERROR((AT119 - AU119) / AU119, 0))</f>
        <v>-4.2431989721761626E-2</v>
      </c>
      <c r="AW119" s="128">
        <f ca="1">IFERROR(AW107 / AW71, 0)</f>
        <v>2.6443285113199368</v>
      </c>
      <c r="AX119" s="116">
        <f ca="1">IFERROR(AX107 / AX71, 0)</f>
        <v>2.6471458417139222</v>
      </c>
      <c r="AY119" s="115">
        <f t="shared" ref="AY119:AY123" ca="1" si="722">IF(AW$9 = 0, 0, IFERROR((AW119 - AX119) / AX119, 0))</f>
        <v>-1.0642898285351898E-3</v>
      </c>
      <c r="AZ119" s="128">
        <f ca="1">IFERROR(AZ107 / AZ71, 0)</f>
        <v>2.6496331404456663</v>
      </c>
      <c r="BA119" s="116">
        <f ca="1">IFERROR(BA107 / BA71, 0)</f>
        <v>2.6883894382543048</v>
      </c>
      <c r="BB119" s="115">
        <f t="shared" ref="BB119:BB123" ca="1" si="723">IF(AZ$9 = 0, 0, IFERROR((AZ119 - BA119) / BA119, 0))</f>
        <v>-1.4416176933727534E-2</v>
      </c>
      <c r="BC119" s="128">
        <f ca="1">IFERROR(BC107 / BC71, 0)</f>
        <v>2.590915866543908</v>
      </c>
      <c r="BD119" s="116">
        <f ca="1">IFERROR(BD107 / BD71, 0)</f>
        <v>2.5809207378375616</v>
      </c>
      <c r="BE119" s="115">
        <f t="shared" ref="BE119:BE123" ca="1" si="724">IF(BC$9 = 0, 0, IFERROR((BC119 - BD119) / BD119, 0))</f>
        <v>3.8726988240332084E-3</v>
      </c>
      <c r="BF119" s="128">
        <f ca="1">IFERROR(BF107 / BF71, 0)</f>
        <v>2.6016782907481049</v>
      </c>
      <c r="BG119" s="116">
        <f ca="1">IFERROR(BG107 / BG71, 0)</f>
        <v>2.6610436449963477</v>
      </c>
      <c r="BH119" s="115">
        <f t="shared" ref="BH119:BH123" ca="1" si="725">IF(BF$9 = 0, 0, IFERROR((BF119 - BG119) / BG119, 0))</f>
        <v>-2.2309049443766011E-2</v>
      </c>
      <c r="BI119" s="128">
        <f ca="1">IFERROR(BI107 / BI71, 0)</f>
        <v>2.5346311522693883</v>
      </c>
      <c r="BJ119" s="116">
        <f ca="1">IFERROR(BJ107 / BJ71, 0)</f>
        <v>2.448126607862017</v>
      </c>
      <c r="BK119" s="115">
        <f t="shared" ref="BK119:BK123" ca="1" si="726">IF(BI$9 = 0, 0, IFERROR((BI119 - BJ119) / BJ119, 0))</f>
        <v>3.5334996208761009E-2</v>
      </c>
      <c r="BL119" s="128">
        <f ca="1">IFERROR(BL107 / BL71, 0)</f>
        <v>2.6441670662608745</v>
      </c>
      <c r="BM119" s="116">
        <f ca="1">IFERROR(BM107 / BM71, 0)</f>
        <v>2.7533874420364755</v>
      </c>
      <c r="BN119" s="115">
        <f t="shared" ref="BN119:BN123" ca="1" si="727">IF(BL$9 = 0, 0, IFERROR((BL119 - BM119) / BM119, 0))</f>
        <v>-3.9667637800664471E-2</v>
      </c>
      <c r="BO119" s="158" t="str">
        <f t="shared" ref="BO119:BO123" si="728">E119</f>
        <v>Total Active</v>
      </c>
      <c r="BP119" s="248" t="str">
        <f>$D119</f>
        <v>UPT</v>
      </c>
    </row>
    <row r="120" spans="4:68" ht="15" thickTop="1" x14ac:dyDescent="0.2">
      <c r="D120" s="237"/>
      <c r="E120" s="136" t="str">
        <f>$E$30</f>
        <v>Elite</v>
      </c>
      <c r="F120" s="129">
        <f t="shared" ca="1" si="708"/>
        <v>3.6088970836297802</v>
      </c>
      <c r="G120" s="109">
        <f t="shared" ca="1" si="708"/>
        <v>3.5671482584156786</v>
      </c>
      <c r="H120" s="108">
        <f t="shared" ca="1" si="709"/>
        <v>1.1703697797142873E-2</v>
      </c>
      <c r="I120" s="141"/>
      <c r="J120" s="129">
        <f t="shared" ref="J120:K123" ca="1" si="729">IFERROR(J108 / J72, 0)</f>
        <v>3.6233572949158566</v>
      </c>
      <c r="K120" s="109">
        <f t="shared" ca="1" si="729"/>
        <v>3.5923843228939187</v>
      </c>
      <c r="L120" s="108">
        <f t="shared" ca="1" si="710"/>
        <v>8.6218425530225334E-3</v>
      </c>
      <c r="M120" s="141"/>
      <c r="N120" s="129">
        <f t="shared" ref="N120:O123" ca="1" si="730">IFERROR(N108 / N72, 0)</f>
        <v>3.6233572949158566</v>
      </c>
      <c r="O120" s="109">
        <f t="shared" ca="1" si="730"/>
        <v>3.5923843228939187</v>
      </c>
      <c r="P120" s="108">
        <f t="shared" ca="1" si="711"/>
        <v>8.6218425530225334E-3</v>
      </c>
      <c r="Q120" s="141"/>
      <c r="R120" s="129">
        <f t="shared" ref="R120:S123" ca="1" si="731">IFERROR(R108 / R72, 0)</f>
        <v>4.3040416206631198</v>
      </c>
      <c r="S120" s="109">
        <f t="shared" ca="1" si="731"/>
        <v>4.2449330269341452</v>
      </c>
      <c r="T120" s="108">
        <f t="shared" ca="1" si="712"/>
        <v>1.3924505605607894E-2</v>
      </c>
      <c r="U120" s="129">
        <f t="shared" ref="U120:V123" ca="1" si="732">IFERROR(U108 / U72, 0)</f>
        <v>4.356928534279275</v>
      </c>
      <c r="V120" s="109">
        <f t="shared" ca="1" si="732"/>
        <v>4.3152170441115407</v>
      </c>
      <c r="W120" s="108">
        <f t="shared" ca="1" si="713"/>
        <v>9.666139557140678E-3</v>
      </c>
      <c r="X120" s="129">
        <f t="shared" ref="X120:Y123" ca="1" si="733">IFERROR(X108 / X72, 0)</f>
        <v>3.9781577812904154</v>
      </c>
      <c r="Y120" s="109">
        <f t="shared" ca="1" si="733"/>
        <v>4.106866519642657</v>
      </c>
      <c r="Z120" s="108">
        <f t="shared" ca="1" si="714"/>
        <v>-3.1339888388542195E-2</v>
      </c>
      <c r="AA120" s="129">
        <f t="shared" ref="AA120:AB123" ca="1" si="734">IFERROR(AA108 / AA72, 0)</f>
        <v>4.0158176565912775</v>
      </c>
      <c r="AB120" s="109">
        <f t="shared" ca="1" si="734"/>
        <v>3.9678288832846298</v>
      </c>
      <c r="AC120" s="108">
        <f t="shared" ca="1" si="715"/>
        <v>1.2094466449602005E-2</v>
      </c>
      <c r="AD120" s="141"/>
      <c r="AE120" s="129">
        <f t="shared" ref="AE120:AF123" ca="1" si="735">IFERROR(AE108 / AE72, 0)</f>
        <v>4.958304073033708</v>
      </c>
      <c r="AF120" s="109">
        <f t="shared" ca="1" si="735"/>
        <v>4.9236375869028928</v>
      </c>
      <c r="AG120" s="108">
        <f t="shared" ca="1" si="716"/>
        <v>7.0408281517367818E-3</v>
      </c>
      <c r="AH120" s="129">
        <f t="shared" ref="AH120:AI123" ca="1" si="736">IFERROR(AH108 / AH72, 0)</f>
        <v>5.2492428831011511</v>
      </c>
      <c r="AI120" s="109">
        <f t="shared" ca="1" si="736"/>
        <v>5.0609782220635484</v>
      </c>
      <c r="AJ120" s="108">
        <f t="shared" ca="1" si="717"/>
        <v>3.719926322086408E-2</v>
      </c>
      <c r="AK120" s="129">
        <f t="shared" ref="AK120:AL123" ca="1" si="737">IFERROR(AK108 / AK72, 0)</f>
        <v>5.3667577724632727</v>
      </c>
      <c r="AL120" s="109">
        <f t="shared" ca="1" si="737"/>
        <v>5.4824276640790401</v>
      </c>
      <c r="AM120" s="108">
        <f t="shared" ca="1" si="718"/>
        <v>-2.1098297816793565E-2</v>
      </c>
      <c r="AN120" s="129">
        <f t="shared" ref="AN120:AO123" ca="1" si="738">IFERROR(AN108 / AN72, 0)</f>
        <v>5.2793418451840379</v>
      </c>
      <c r="AO120" s="109">
        <f t="shared" ca="1" si="738"/>
        <v>5.1762016221218223</v>
      </c>
      <c r="AP120" s="108">
        <f t="shared" ca="1" si="719"/>
        <v>1.9925851153366873E-2</v>
      </c>
      <c r="AQ120" s="129">
        <f t="shared" ref="AQ120:AR123" ca="1" si="739">IFERROR(AQ108 / AQ72, 0)</f>
        <v>5.2740508740000847</v>
      </c>
      <c r="AR120" s="109">
        <f t="shared" ca="1" si="739"/>
        <v>5.173621546642007</v>
      </c>
      <c r="AS120" s="108">
        <f t="shared" ca="1" si="720"/>
        <v>1.9411803985404062E-2</v>
      </c>
      <c r="AT120" s="129">
        <f t="shared" ref="AT120:AU123" ca="1" si="740">IFERROR(AT108 / AT72, 0)</f>
        <v>5.0540862371521689</v>
      </c>
      <c r="AU120" s="109">
        <f t="shared" ca="1" si="740"/>
        <v>5.2577349678925858</v>
      </c>
      <c r="AV120" s="108">
        <f t="shared" ca="1" si="721"/>
        <v>-3.8733167796406391E-2</v>
      </c>
      <c r="AW120" s="129">
        <f t="shared" ref="AW120:AX123" ca="1" si="741">IFERROR(AW108 / AW72, 0)</f>
        <v>4.9214554055934325</v>
      </c>
      <c r="AX120" s="109">
        <f t="shared" ca="1" si="741"/>
        <v>5.0502988898377454</v>
      </c>
      <c r="AY120" s="108">
        <f t="shared" ca="1" si="722"/>
        <v>-2.5512051277514065E-2</v>
      </c>
      <c r="AZ120" s="129">
        <f t="shared" ref="AZ120:BA123" ca="1" si="742">IFERROR(AZ108 / AZ72, 0)</f>
        <v>4.6667974304908544</v>
      </c>
      <c r="BA120" s="109">
        <f t="shared" ca="1" si="742"/>
        <v>4.9308134260659209</v>
      </c>
      <c r="BB120" s="108">
        <f t="shared" ca="1" si="723"/>
        <v>-5.3544105761412525E-2</v>
      </c>
      <c r="BC120" s="129">
        <f t="shared" ref="BC120:BD123" ca="1" si="743">IFERROR(BC108 / BC72, 0)</f>
        <v>4.8050426730629781</v>
      </c>
      <c r="BD120" s="109">
        <f t="shared" ca="1" si="743"/>
        <v>4.9668096635809436</v>
      </c>
      <c r="BE120" s="108">
        <f t="shared" ca="1" si="724"/>
        <v>-3.2569597281756034E-2</v>
      </c>
      <c r="BF120" s="129">
        <f t="shared" ref="BF120:BG123" ca="1" si="744">IFERROR(BF108 / BF72, 0)</f>
        <v>4.962025316455696</v>
      </c>
      <c r="BG120" s="109">
        <f t="shared" ca="1" si="744"/>
        <v>5.0324541145010331</v>
      </c>
      <c r="BH120" s="108">
        <f t="shared" ca="1" si="725"/>
        <v>-1.3994921054997058E-2</v>
      </c>
      <c r="BI120" s="129">
        <f t="shared" ref="BI120:BJ123" ca="1" si="745">IFERROR(BI108 / BI72, 0)</f>
        <v>4.5033100347938539</v>
      </c>
      <c r="BJ120" s="109">
        <f t="shared" ca="1" si="745"/>
        <v>4.4068647969861869</v>
      </c>
      <c r="BK120" s="108">
        <f t="shared" ca="1" si="726"/>
        <v>2.1885227310269421E-2</v>
      </c>
      <c r="BL120" s="129">
        <f t="shared" ref="BL120:BM123" ca="1" si="746">IFERROR(BL108 / BL72, 0)</f>
        <v>4.7354954066218635</v>
      </c>
      <c r="BM120" s="109">
        <f t="shared" ca="1" si="746"/>
        <v>4.8916242015359215</v>
      </c>
      <c r="BN120" s="108">
        <f t="shared" ca="1" si="727"/>
        <v>-3.1917577573730024E-2</v>
      </c>
      <c r="BO120" s="152" t="str">
        <f t="shared" si="728"/>
        <v>Elite</v>
      </c>
      <c r="BP120" s="249"/>
    </row>
    <row r="121" spans="4:68" x14ac:dyDescent="0.2">
      <c r="D121" s="237"/>
      <c r="E121" s="79" t="str">
        <f>$E$31</f>
        <v>High Value</v>
      </c>
      <c r="F121" s="130">
        <f t="shared" ca="1" si="708"/>
        <v>3.0299616832737506</v>
      </c>
      <c r="G121" s="101">
        <f t="shared" ca="1" si="708"/>
        <v>3.0234519934661912</v>
      </c>
      <c r="H121" s="13">
        <f t="shared" ca="1" si="709"/>
        <v>2.1530653774649343E-3</v>
      </c>
      <c r="I121" s="141"/>
      <c r="J121" s="130">
        <f t="shared" ca="1" si="729"/>
        <v>3.0130560598955514</v>
      </c>
      <c r="K121" s="101">
        <f t="shared" ca="1" si="729"/>
        <v>3.0277104033413558</v>
      </c>
      <c r="L121" s="13">
        <f t="shared" ca="1" si="710"/>
        <v>-4.840074344505339E-3</v>
      </c>
      <c r="M121" s="141"/>
      <c r="N121" s="130">
        <f t="shared" ca="1" si="730"/>
        <v>3.0130560598955514</v>
      </c>
      <c r="O121" s="101">
        <f t="shared" ca="1" si="730"/>
        <v>3.0277104033413558</v>
      </c>
      <c r="P121" s="13">
        <f t="shared" ca="1" si="711"/>
        <v>-4.840074344505339E-3</v>
      </c>
      <c r="Q121" s="141"/>
      <c r="R121" s="130">
        <f t="shared" ca="1" si="731"/>
        <v>3.3751132877367782</v>
      </c>
      <c r="S121" s="101">
        <f t="shared" ca="1" si="731"/>
        <v>3.3312287982308253</v>
      </c>
      <c r="T121" s="13">
        <f t="shared" ca="1" si="712"/>
        <v>1.3173664183396659E-2</v>
      </c>
      <c r="U121" s="130">
        <f t="shared" ca="1" si="732"/>
        <v>3.3071865619438072</v>
      </c>
      <c r="V121" s="101">
        <f t="shared" ca="1" si="732"/>
        <v>3.3627051761051172</v>
      </c>
      <c r="W121" s="13">
        <f t="shared" ca="1" si="713"/>
        <v>-1.6510104589548023E-2</v>
      </c>
      <c r="X121" s="130">
        <f t="shared" ca="1" si="733"/>
        <v>3.2199322613005434</v>
      </c>
      <c r="Y121" s="101">
        <f t="shared" ca="1" si="733"/>
        <v>3.2919997595720383</v>
      </c>
      <c r="Z121" s="13">
        <f t="shared" ca="1" si="714"/>
        <v>-2.1891708242671212E-2</v>
      </c>
      <c r="AA121" s="130">
        <f t="shared" ca="1" si="734"/>
        <v>3.1695080836717491</v>
      </c>
      <c r="AB121" s="101">
        <f t="shared" ca="1" si="734"/>
        <v>3.1821709533017244</v>
      </c>
      <c r="AC121" s="13">
        <f t="shared" ca="1" si="715"/>
        <v>-3.9793178354659746E-3</v>
      </c>
      <c r="AD121" s="141"/>
      <c r="AE121" s="130">
        <f t="shared" ca="1" si="735"/>
        <v>3.3750213565692806</v>
      </c>
      <c r="AF121" s="101">
        <f t="shared" ca="1" si="735"/>
        <v>3.3840298416934553</v>
      </c>
      <c r="AG121" s="13">
        <f t="shared" ca="1" si="716"/>
        <v>-2.6620584172114331E-3</v>
      </c>
      <c r="AH121" s="130">
        <f t="shared" ca="1" si="736"/>
        <v>3.644709655024216</v>
      </c>
      <c r="AI121" s="101">
        <f t="shared" ca="1" si="736"/>
        <v>3.5654536686697824</v>
      </c>
      <c r="AJ121" s="13">
        <f t="shared" ca="1" si="717"/>
        <v>2.2228864464252811E-2</v>
      </c>
      <c r="AK121" s="130">
        <f t="shared" ca="1" si="737"/>
        <v>3.6357349630106142</v>
      </c>
      <c r="AL121" s="101">
        <f t="shared" ca="1" si="737"/>
        <v>3.6338285366456793</v>
      </c>
      <c r="AM121" s="13">
        <f t="shared" ca="1" si="718"/>
        <v>5.2463299952359998E-4</v>
      </c>
      <c r="AN121" s="130">
        <f t="shared" ca="1" si="738"/>
        <v>3.5209036846666466</v>
      </c>
      <c r="AO121" s="101">
        <f t="shared" ca="1" si="738"/>
        <v>3.587168086561781</v>
      </c>
      <c r="AP121" s="13">
        <f t="shared" ca="1" si="719"/>
        <v>-1.8472622496663461E-2</v>
      </c>
      <c r="AQ121" s="130">
        <f t="shared" ca="1" si="739"/>
        <v>3.556662784694625</v>
      </c>
      <c r="AR121" s="101">
        <f t="shared" ca="1" si="739"/>
        <v>3.5184399477806787</v>
      </c>
      <c r="AS121" s="13">
        <f t="shared" ca="1" si="720"/>
        <v>1.0863575187081453E-2</v>
      </c>
      <c r="AT121" s="130">
        <f t="shared" ca="1" si="740"/>
        <v>3.4993139555876511</v>
      </c>
      <c r="AU121" s="101">
        <f t="shared" ca="1" si="740"/>
        <v>3.6897615940678143</v>
      </c>
      <c r="AV121" s="13">
        <f t="shared" ca="1" si="721"/>
        <v>-5.1615160932444504E-2</v>
      </c>
      <c r="AW121" s="130">
        <f t="shared" ca="1" si="741"/>
        <v>3.4691348200608751</v>
      </c>
      <c r="AX121" s="101">
        <f t="shared" ca="1" si="741"/>
        <v>3.5600009447108003</v>
      </c>
      <c r="AY121" s="13">
        <f t="shared" ca="1" si="722"/>
        <v>-2.5524185544087474E-2</v>
      </c>
      <c r="AZ121" s="130">
        <f t="shared" ca="1" si="742"/>
        <v>3.3808468664226901</v>
      </c>
      <c r="BA121" s="101">
        <f t="shared" ca="1" si="742"/>
        <v>3.5245758235954314</v>
      </c>
      <c r="BB121" s="13">
        <f t="shared" ca="1" si="723"/>
        <v>-4.0779079346383015E-2</v>
      </c>
      <c r="BC121" s="130">
        <f t="shared" ca="1" si="743"/>
        <v>3.3982475217877801</v>
      </c>
      <c r="BD121" s="101">
        <f t="shared" ca="1" si="743"/>
        <v>3.4013015184381779</v>
      </c>
      <c r="BE121" s="13">
        <f t="shared" ca="1" si="724"/>
        <v>-8.978905968324985E-4</v>
      </c>
      <c r="BF121" s="130">
        <f t="shared" ca="1" si="744"/>
        <v>3.424302075876879</v>
      </c>
      <c r="BG121" s="101">
        <f t="shared" ca="1" si="744"/>
        <v>3.4820027688047994</v>
      </c>
      <c r="BH121" s="13">
        <f t="shared" ca="1" si="725"/>
        <v>-1.6571122069419339E-2</v>
      </c>
      <c r="BI121" s="130">
        <f t="shared" ca="1" si="745"/>
        <v>3.3077296366832698</v>
      </c>
      <c r="BJ121" s="101">
        <f t="shared" ca="1" si="745"/>
        <v>3.2115622599641545</v>
      </c>
      <c r="BK121" s="13">
        <f t="shared" ca="1" si="726"/>
        <v>2.994411097612933E-2</v>
      </c>
      <c r="BL121" s="130">
        <f t="shared" ca="1" si="746"/>
        <v>3.4608234204715433</v>
      </c>
      <c r="BM121" s="101">
        <f t="shared" ca="1" si="746"/>
        <v>3.560831952880545</v>
      </c>
      <c r="BN121" s="13">
        <f t="shared" ca="1" si="727"/>
        <v>-2.8085720902414242E-2</v>
      </c>
      <c r="BO121" s="159" t="str">
        <f t="shared" si="728"/>
        <v>High Value</v>
      </c>
      <c r="BP121" s="249"/>
    </row>
    <row r="122" spans="4:68" x14ac:dyDescent="0.2">
      <c r="D122" s="238"/>
      <c r="E122" s="79" t="str">
        <f>$E$32</f>
        <v>Opportunity</v>
      </c>
      <c r="F122" s="130">
        <f t="shared" ca="1" si="708"/>
        <v>2.4611639687688109</v>
      </c>
      <c r="G122" s="101">
        <f t="shared" ca="1" si="708"/>
        <v>2.440918525908979</v>
      </c>
      <c r="H122" s="13">
        <f t="shared" ca="1" si="709"/>
        <v>8.2941903406189028E-3</v>
      </c>
      <c r="I122" s="141"/>
      <c r="J122" s="130">
        <f t="shared" ca="1" si="729"/>
        <v>2.4542628643379207</v>
      </c>
      <c r="K122" s="101">
        <f t="shared" ca="1" si="729"/>
        <v>2.460242516095124</v>
      </c>
      <c r="L122" s="13">
        <f t="shared" ca="1" si="710"/>
        <v>-2.4305131376617809E-3</v>
      </c>
      <c r="M122" s="141"/>
      <c r="N122" s="130">
        <f t="shared" ca="1" si="730"/>
        <v>2.4542576993154586</v>
      </c>
      <c r="O122" s="101">
        <f t="shared" ca="1" si="730"/>
        <v>2.4602434667102782</v>
      </c>
      <c r="P122" s="13">
        <f t="shared" ca="1" si="711"/>
        <v>-2.4329979840667895E-3</v>
      </c>
      <c r="Q122" s="141"/>
      <c r="R122" s="130">
        <f t="shared" ca="1" si="731"/>
        <v>2.5550944766413752</v>
      </c>
      <c r="S122" s="101">
        <f t="shared" ca="1" si="731"/>
        <v>2.4526058043099574</v>
      </c>
      <c r="T122" s="13">
        <f t="shared" ca="1" si="712"/>
        <v>4.1787666061669886E-2</v>
      </c>
      <c r="U122" s="130">
        <f t="shared" ca="1" si="732"/>
        <v>2.5155788681412048</v>
      </c>
      <c r="V122" s="101">
        <f t="shared" ca="1" si="732"/>
        <v>2.5332631597968884</v>
      </c>
      <c r="W122" s="13">
        <f t="shared" ca="1" si="713"/>
        <v>-6.9808348127170195E-3</v>
      </c>
      <c r="X122" s="130">
        <f t="shared" ca="1" si="733"/>
        <v>2.5222493388549223</v>
      </c>
      <c r="Y122" s="101">
        <f t="shared" ca="1" si="733"/>
        <v>2.5454130057961368</v>
      </c>
      <c r="Z122" s="13">
        <f t="shared" ca="1" si="714"/>
        <v>-9.1001605195183445E-3</v>
      </c>
      <c r="AA122" s="130">
        <f t="shared" ca="1" si="734"/>
        <v>2.4389140119357822</v>
      </c>
      <c r="AB122" s="101">
        <f t="shared" ca="1" si="734"/>
        <v>2.4543625493444914</v>
      </c>
      <c r="AC122" s="13">
        <f t="shared" ca="1" si="715"/>
        <v>-6.2943176071665521E-3</v>
      </c>
      <c r="AD122" s="141"/>
      <c r="AE122" s="130">
        <f t="shared" ca="1" si="735"/>
        <v>2.3444650479322648</v>
      </c>
      <c r="AF122" s="101">
        <f t="shared" ca="1" si="735"/>
        <v>2.3214162942591954</v>
      </c>
      <c r="AG122" s="13">
        <f t="shared" ca="1" si="716"/>
        <v>9.928746399371996E-3</v>
      </c>
      <c r="AH122" s="130">
        <f t="shared" ca="1" si="736"/>
        <v>2.5668431143211992</v>
      </c>
      <c r="AI122" s="101">
        <f t="shared" ca="1" si="736"/>
        <v>2.4845337244190895</v>
      </c>
      <c r="AJ122" s="13">
        <f t="shared" ca="1" si="717"/>
        <v>3.312870704596875E-2</v>
      </c>
      <c r="AK122" s="130">
        <f t="shared" ca="1" si="737"/>
        <v>2.5491787226750877</v>
      </c>
      <c r="AL122" s="101">
        <f t="shared" ca="1" si="737"/>
        <v>2.349099316058183</v>
      </c>
      <c r="AM122" s="13">
        <f t="shared" ca="1" si="718"/>
        <v>8.5172817193885336E-2</v>
      </c>
      <c r="AN122" s="130">
        <f t="shared" ca="1" si="738"/>
        <v>2.5505071509438322</v>
      </c>
      <c r="AO122" s="101">
        <f t="shared" ca="1" si="738"/>
        <v>2.6065811058573773</v>
      </c>
      <c r="AP122" s="13">
        <f t="shared" ca="1" si="719"/>
        <v>-2.151245353061856E-2</v>
      </c>
      <c r="AQ122" s="130">
        <f t="shared" ca="1" si="739"/>
        <v>2.4327320729635922</v>
      </c>
      <c r="AR122" s="101">
        <f t="shared" ca="1" si="739"/>
        <v>2.3286832740213521</v>
      </c>
      <c r="AS122" s="13">
        <f t="shared" ca="1" si="720"/>
        <v>4.4681387161149E-2</v>
      </c>
      <c r="AT122" s="130">
        <f t="shared" ca="1" si="740"/>
        <v>2.4110776186887715</v>
      </c>
      <c r="AU122" s="101">
        <f t="shared" ca="1" si="740"/>
        <v>2.5286202610316968</v>
      </c>
      <c r="AV122" s="13">
        <f t="shared" ca="1" si="721"/>
        <v>-4.6484893028171423E-2</v>
      </c>
      <c r="AW122" s="130">
        <f t="shared" ca="1" si="741"/>
        <v>2.4688206689625614</v>
      </c>
      <c r="AX122" s="101">
        <f t="shared" ca="1" si="741"/>
        <v>2.4536216104111577</v>
      </c>
      <c r="AY122" s="13">
        <f t="shared" ca="1" si="722"/>
        <v>6.1945405464768283E-3</v>
      </c>
      <c r="AZ122" s="130">
        <f t="shared" ca="1" si="742"/>
        <v>2.5532949303765946</v>
      </c>
      <c r="BA122" s="101">
        <f t="shared" ca="1" si="742"/>
        <v>2.5851838324811296</v>
      </c>
      <c r="BB122" s="13">
        <f t="shared" ca="1" si="723"/>
        <v>-1.2335255119528432E-2</v>
      </c>
      <c r="BC122" s="130">
        <f t="shared" ca="1" si="743"/>
        <v>2.4094117922979503</v>
      </c>
      <c r="BD122" s="101">
        <f t="shared" ca="1" si="743"/>
        <v>2.4432395508688041</v>
      </c>
      <c r="BE122" s="13">
        <f t="shared" ca="1" si="724"/>
        <v>-1.3845453082496455E-2</v>
      </c>
      <c r="BF122" s="130">
        <f t="shared" ca="1" si="744"/>
        <v>2.401649669737433</v>
      </c>
      <c r="BG122" s="101">
        <f t="shared" ca="1" si="744"/>
        <v>2.4805400338434196</v>
      </c>
      <c r="BH122" s="13">
        <f t="shared" ca="1" si="725"/>
        <v>-3.1803705253549815E-2</v>
      </c>
      <c r="BI122" s="130">
        <f t="shared" ca="1" si="745"/>
        <v>2.3756842046470061</v>
      </c>
      <c r="BJ122" s="101">
        <f t="shared" ca="1" si="745"/>
        <v>2.2828830841404839</v>
      </c>
      <c r="BK122" s="13">
        <f t="shared" ca="1" si="726"/>
        <v>4.0650842415551156E-2</v>
      </c>
      <c r="BL122" s="130">
        <f t="shared" ca="1" si="746"/>
        <v>2.5299024072869227</v>
      </c>
      <c r="BM122" s="101">
        <f t="shared" ca="1" si="746"/>
        <v>2.6563384568558819</v>
      </c>
      <c r="BN122" s="13">
        <f t="shared" ca="1" si="727"/>
        <v>-4.7597868879484757E-2</v>
      </c>
      <c r="BO122" s="159" t="str">
        <f t="shared" si="728"/>
        <v>Opportunity</v>
      </c>
      <c r="BP122" s="250"/>
    </row>
    <row r="123" spans="4:68" x14ac:dyDescent="0.2">
      <c r="D123" s="239"/>
      <c r="E123" s="78" t="str">
        <f>$E$33</f>
        <v>Marginal</v>
      </c>
      <c r="F123" s="131">
        <f t="shared" ca="1" si="708"/>
        <v>1.494554368676787</v>
      </c>
      <c r="G123" s="102">
        <f t="shared" ca="1" si="708"/>
        <v>1.458440319459209</v>
      </c>
      <c r="H123" s="100">
        <f t="shared" ca="1" si="709"/>
        <v>2.4762102868199031E-2</v>
      </c>
      <c r="I123" s="141"/>
      <c r="J123" s="131">
        <f t="shared" ca="1" si="729"/>
        <v>1.4979213116035317</v>
      </c>
      <c r="K123" s="102">
        <f t="shared" ca="1" si="729"/>
        <v>1.4946074992535701</v>
      </c>
      <c r="L123" s="100">
        <f t="shared" ca="1" si="710"/>
        <v>2.2171789928905157E-3</v>
      </c>
      <c r="M123" s="141"/>
      <c r="N123" s="131">
        <f t="shared" ca="1" si="730"/>
        <v>1.4979191135445409</v>
      </c>
      <c r="O123" s="102">
        <f t="shared" ca="1" si="730"/>
        <v>1.4946197146858851</v>
      </c>
      <c r="P123" s="100">
        <f t="shared" ca="1" si="711"/>
        <v>2.2075172876662051E-3</v>
      </c>
      <c r="Q123" s="141"/>
      <c r="R123" s="131">
        <f t="shared" ca="1" si="731"/>
        <v>1.4369949630264709</v>
      </c>
      <c r="S123" s="102">
        <f t="shared" ca="1" si="731"/>
        <v>1.3999629850169786</v>
      </c>
      <c r="T123" s="100">
        <f t="shared" ca="1" si="712"/>
        <v>2.6452112238555505E-2</v>
      </c>
      <c r="U123" s="131">
        <f t="shared" ca="1" si="732"/>
        <v>1.3998431868325563</v>
      </c>
      <c r="V123" s="102">
        <f t="shared" ca="1" si="732"/>
        <v>1.4140580748626608</v>
      </c>
      <c r="W123" s="100">
        <f t="shared" ca="1" si="713"/>
        <v>-1.0052548960186886E-2</v>
      </c>
      <c r="X123" s="131">
        <f t="shared" ca="1" si="733"/>
        <v>1.4334899394096492</v>
      </c>
      <c r="Y123" s="102">
        <f t="shared" ca="1" si="733"/>
        <v>1.4202408494987246</v>
      </c>
      <c r="Z123" s="100">
        <f t="shared" ca="1" si="714"/>
        <v>9.3287627345747925E-3</v>
      </c>
      <c r="AA123" s="131">
        <f t="shared" ca="1" si="734"/>
        <v>1.4189529348477006</v>
      </c>
      <c r="AB123" s="102">
        <f t="shared" ca="1" si="734"/>
        <v>1.438737398011477</v>
      </c>
      <c r="AC123" s="100">
        <f t="shared" ca="1" si="715"/>
        <v>-1.3751267737337737E-2</v>
      </c>
      <c r="AD123" s="141"/>
      <c r="AE123" s="131">
        <f t="shared" ca="1" si="735"/>
        <v>1.4255658192864078</v>
      </c>
      <c r="AF123" s="102">
        <f t="shared" ca="1" si="735"/>
        <v>1.3717314891549739</v>
      </c>
      <c r="AG123" s="100">
        <f t="shared" ca="1" si="716"/>
        <v>3.9245530599138906E-2</v>
      </c>
      <c r="AH123" s="131">
        <f t="shared" ca="1" si="736"/>
        <v>1.3985903691655577</v>
      </c>
      <c r="AI123" s="102">
        <f t="shared" ca="1" si="736"/>
        <v>1.3358120761440702</v>
      </c>
      <c r="AJ123" s="100">
        <f t="shared" ca="1" si="717"/>
        <v>4.6996350865985692E-2</v>
      </c>
      <c r="AK123" s="131">
        <f t="shared" ca="1" si="737"/>
        <v>1.3372508767427935</v>
      </c>
      <c r="AL123" s="102">
        <f t="shared" ca="1" si="737"/>
        <v>1.3294153976801188</v>
      </c>
      <c r="AM123" s="100">
        <f t="shared" ca="1" si="718"/>
        <v>5.8939283209355712E-3</v>
      </c>
      <c r="AN123" s="131">
        <f t="shared" ca="1" si="738"/>
        <v>1.3405994109460466</v>
      </c>
      <c r="AO123" s="102">
        <f t="shared" ca="1" si="738"/>
        <v>1.3581760036363046</v>
      </c>
      <c r="AP123" s="100">
        <f t="shared" ca="1" si="719"/>
        <v>-1.2941321775086168E-2</v>
      </c>
      <c r="AQ123" s="131">
        <f t="shared" ca="1" si="739"/>
        <v>1.3186551701089499</v>
      </c>
      <c r="AR123" s="102">
        <f t="shared" ca="1" si="739"/>
        <v>1.296974089508969</v>
      </c>
      <c r="AS123" s="100">
        <f t="shared" ca="1" si="720"/>
        <v>1.6716664407836684E-2</v>
      </c>
      <c r="AT123" s="131">
        <f t="shared" ca="1" si="740"/>
        <v>1.3047012259870643</v>
      </c>
      <c r="AU123" s="102">
        <f t="shared" ca="1" si="740"/>
        <v>1.3680049837812291</v>
      </c>
      <c r="AV123" s="100">
        <f t="shared" ca="1" si="721"/>
        <v>-4.6274508166768764E-2</v>
      </c>
      <c r="AW123" s="131">
        <f t="shared" ca="1" si="741"/>
        <v>1.3977515952871518</v>
      </c>
      <c r="AX123" s="102">
        <f t="shared" ca="1" si="741"/>
        <v>1.330174823518264</v>
      </c>
      <c r="AY123" s="100">
        <f t="shared" ca="1" si="722"/>
        <v>5.0802924979552438E-2</v>
      </c>
      <c r="AZ123" s="131">
        <f t="shared" ca="1" si="742"/>
        <v>1.4148490367672102</v>
      </c>
      <c r="BA123" s="102">
        <f t="shared" ca="1" si="742"/>
        <v>1.3866316308096567</v>
      </c>
      <c r="BB123" s="100">
        <f t="shared" ca="1" si="723"/>
        <v>2.0349604992839603E-2</v>
      </c>
      <c r="BC123" s="131">
        <f t="shared" ca="1" si="743"/>
        <v>1.3628935117361722</v>
      </c>
      <c r="BD123" s="102">
        <f t="shared" ca="1" si="743"/>
        <v>1.3510833639368345</v>
      </c>
      <c r="BE123" s="100">
        <f t="shared" ca="1" si="724"/>
        <v>8.7412428533831764E-3</v>
      </c>
      <c r="BF123" s="131">
        <f t="shared" ca="1" si="744"/>
        <v>1.3974488732771708</v>
      </c>
      <c r="BG123" s="102">
        <f t="shared" ca="1" si="744"/>
        <v>1.422825304934161</v>
      </c>
      <c r="BH123" s="100">
        <f t="shared" ca="1" si="725"/>
        <v>-1.7835240608237896E-2</v>
      </c>
      <c r="BI123" s="131">
        <f t="shared" ca="1" si="745"/>
        <v>1.3396883383754781</v>
      </c>
      <c r="BJ123" s="102">
        <f t="shared" ca="1" si="745"/>
        <v>1.3125582634172326</v>
      </c>
      <c r="BK123" s="100">
        <f t="shared" ca="1" si="726"/>
        <v>2.0669615752989586E-2</v>
      </c>
      <c r="BL123" s="131">
        <f t="shared" ca="1" si="746"/>
        <v>1.3567789080491033</v>
      </c>
      <c r="BM123" s="102">
        <f t="shared" ca="1" si="746"/>
        <v>1.4568448393147946</v>
      </c>
      <c r="BN123" s="100">
        <f t="shared" ca="1" si="727"/>
        <v>-6.8686745880745845E-2</v>
      </c>
      <c r="BO123" s="156" t="str">
        <f t="shared" si="728"/>
        <v>Marginal</v>
      </c>
      <c r="BP123" s="251"/>
    </row>
    <row r="124" spans="4:68" ht="3.75" customHeight="1" x14ac:dyDescent="0.2">
      <c r="D124" s="144"/>
      <c r="E124" s="144"/>
      <c r="F124" s="144"/>
      <c r="G124" s="144"/>
      <c r="H124" s="160"/>
      <c r="I124" s="138"/>
      <c r="J124" s="144"/>
      <c r="K124" s="144"/>
      <c r="L124" s="160"/>
      <c r="M124" s="138"/>
      <c r="N124" s="144"/>
      <c r="O124" s="144"/>
      <c r="P124" s="160"/>
      <c r="Q124" s="138"/>
      <c r="R124" s="144"/>
      <c r="S124" s="144"/>
      <c r="T124" s="160"/>
      <c r="U124" s="144"/>
      <c r="V124" s="144"/>
      <c r="W124" s="160"/>
      <c r="X124" s="144"/>
      <c r="Y124" s="144"/>
      <c r="Z124" s="160"/>
      <c r="AA124" s="144"/>
      <c r="AB124" s="144"/>
      <c r="AC124" s="160"/>
      <c r="AD124" s="138"/>
      <c r="AE124" s="144"/>
      <c r="AF124" s="144"/>
      <c r="AG124" s="160"/>
      <c r="AH124" s="144"/>
      <c r="AI124" s="144"/>
      <c r="AJ124" s="160"/>
      <c r="AK124" s="144"/>
      <c r="AL124" s="144"/>
      <c r="AM124" s="160"/>
      <c r="AN124" s="144"/>
      <c r="AO124" s="144"/>
      <c r="AP124" s="160"/>
      <c r="AQ124" s="144"/>
      <c r="AR124" s="144"/>
      <c r="AS124" s="160"/>
      <c r="AT124" s="144"/>
      <c r="AU124" s="144"/>
      <c r="AV124" s="160"/>
      <c r="AW124" s="144"/>
      <c r="AX124" s="144"/>
      <c r="AY124" s="160"/>
      <c r="AZ124" s="144"/>
      <c r="BA124" s="144"/>
      <c r="BB124" s="160"/>
      <c r="BC124" s="144"/>
      <c r="BD124" s="144"/>
      <c r="BE124" s="160"/>
      <c r="BF124" s="144"/>
      <c r="BG124" s="144"/>
      <c r="BH124" s="160"/>
      <c r="BI124" s="144"/>
      <c r="BJ124" s="144"/>
      <c r="BK124" s="160"/>
      <c r="BL124" s="144"/>
      <c r="BM124" s="144"/>
      <c r="BN124" s="160"/>
      <c r="BO124" s="144"/>
      <c r="BP124" s="144"/>
    </row>
    <row r="125" spans="4:68" ht="15" thickBot="1" x14ac:dyDescent="0.25">
      <c r="D125" s="236" t="s">
        <v>203</v>
      </c>
      <c r="E125" s="135" t="str">
        <f>$E$29</f>
        <v>Total Active</v>
      </c>
      <c r="F125" s="132">
        <f ca="1">IFERROR(F87 / F71, 0)</f>
        <v>123.48203665204286</v>
      </c>
      <c r="G125" s="114">
        <f t="shared" ref="G125:G129" ca="1" si="747">IFERROR(G87 / G71, 0)</f>
        <v>120.542660877307</v>
      </c>
      <c r="H125" s="115">
        <f t="shared" ref="H125:H129" ca="1" si="748">IF(F$9 = 0, 0, IFERROR((F125 - G125) / G125, 0))</f>
        <v>2.4384527049122265E-2</v>
      </c>
      <c r="I125" s="141"/>
      <c r="J125" s="132">
        <f ca="1">IFERROR(J87 / J71, 0)</f>
        <v>122.82192919339143</v>
      </c>
      <c r="K125" s="114">
        <f t="shared" ref="K125:K129" ca="1" si="749">IFERROR(K87 / K71, 0)</f>
        <v>123.533173934722</v>
      </c>
      <c r="L125" s="115">
        <f t="shared" ref="L125:L129" ca="1" si="750">IF(J$9 = 0, 0, IFERROR((J125 - K125) / K125, 0))</f>
        <v>-5.7575201759683912E-3</v>
      </c>
      <c r="M125" s="141"/>
      <c r="N125" s="132">
        <f ca="1">IFERROR(N87 / N71, 0)</f>
        <v>122.82192919339143</v>
      </c>
      <c r="O125" s="114">
        <f t="shared" ref="O125:O129" ca="1" si="751">IFERROR(O87 / O71, 0)</f>
        <v>123.53317393472203</v>
      </c>
      <c r="P125" s="115">
        <f t="shared" ref="P125:P129" ca="1" si="752">IF(N$9 = 0, 0, IFERROR((N125 - O125) / O125, 0))</f>
        <v>-5.7575201759686194E-3</v>
      </c>
      <c r="Q125" s="141"/>
      <c r="R125" s="132">
        <f ca="1">IFERROR(R87 / R71, 0)</f>
        <v>134.50747585465118</v>
      </c>
      <c r="S125" s="114">
        <f t="shared" ref="S125:S129" ca="1" si="753">IFERROR(S87 / S71, 0)</f>
        <v>134.5991221991867</v>
      </c>
      <c r="T125" s="115">
        <f t="shared" ref="T125:T129" ca="1" si="754">IF(R$9 = 0, 0, IFERROR((R125 - S125) / S125, 0))</f>
        <v>-6.8088367173670084E-4</v>
      </c>
      <c r="U125" s="132">
        <f ca="1">IFERROR(U87 / U71, 0)</f>
        <v>124.19944383674925</v>
      </c>
      <c r="V125" s="114">
        <f t="shared" ref="V125:V129" ca="1" si="755">IFERROR(V87 / V71, 0)</f>
        <v>121.51595878423308</v>
      </c>
      <c r="W125" s="115">
        <f t="shared" ref="W125:W129" ca="1" si="756">IF(U$9 = 0, 0, IFERROR((U125 - V125) / V125, 0))</f>
        <v>2.2083396118208982E-2</v>
      </c>
      <c r="X125" s="132">
        <f ca="1">IFERROR(X87 / X71, 0)</f>
        <v>128.15548566540238</v>
      </c>
      <c r="Y125" s="114">
        <f t="shared" ref="Y125:Y129" ca="1" si="757">IFERROR(Y87 / Y71, 0)</f>
        <v>131.48852274791261</v>
      </c>
      <c r="Z125" s="115">
        <f t="shared" ref="Z125:Z129" ca="1" si="758">IF(X$9 = 0, 0, IFERROR((X125 - Y125) / Y125, 0))</f>
        <v>-2.5348502005002129E-2</v>
      </c>
      <c r="AA125" s="132">
        <f ca="1">IFERROR(AA87 / AA71, 0)</f>
        <v>109.17302256946715</v>
      </c>
      <c r="AB125" s="114">
        <f t="shared" ref="AB125:AB129" ca="1" si="759">IFERROR(AB87 / AB71, 0)</f>
        <v>110.97086155693761</v>
      </c>
      <c r="AC125" s="115">
        <f t="shared" ref="AC125:AC129" ca="1" si="760">IF(AA$9 = 0, 0, IFERROR((AA125 - AB125) / AB125, 0))</f>
        <v>-1.6201000535154084E-2</v>
      </c>
      <c r="AD125" s="141"/>
      <c r="AE125" s="132">
        <f ca="1">IFERROR(AE87 / AE71, 0)</f>
        <v>123.1576069877748</v>
      </c>
      <c r="AF125" s="114">
        <f t="shared" ref="AF125:AF129" ca="1" si="761">IFERROR(AF87 / AF71, 0)</f>
        <v>118.36241701707053</v>
      </c>
      <c r="AG125" s="115">
        <f t="shared" ref="AG125:AG129" ca="1" si="762">IF(AE$9 = 0, 0, IFERROR((AE125 - AF125) / AF125, 0))</f>
        <v>4.0512775013817913E-2</v>
      </c>
      <c r="AH125" s="132">
        <f ca="1">IFERROR(AH87 / AH71, 0)</f>
        <v>138.05312680304519</v>
      </c>
      <c r="AI125" s="114">
        <f t="shared" ref="AI125:AI129" ca="1" si="763">IFERROR(AI87 / AI71, 0)</f>
        <v>138.15989885675174</v>
      </c>
      <c r="AJ125" s="115">
        <f t="shared" ref="AJ125:AJ129" ca="1" si="764">IF(AH$9 = 0, 0, IFERROR((AH125 - AI125) / AI125, 0))</f>
        <v>-7.7281508303110558E-4</v>
      </c>
      <c r="AK125" s="132">
        <f ca="1">IFERROR(AK87 / AK71, 0)</f>
        <v>137.29074429624509</v>
      </c>
      <c r="AL125" s="114">
        <f t="shared" ref="AL125:AL129" ca="1" si="765">IFERROR(AL87 / AL71, 0)</f>
        <v>140.80010631677479</v>
      </c>
      <c r="AM125" s="115">
        <f t="shared" ref="AM125:AM129" ca="1" si="766">IF(AK$9 = 0, 0, IFERROR((AK125 - AL125) / AL125, 0))</f>
        <v>-2.492442734833071E-2</v>
      </c>
      <c r="AN125" s="132">
        <f ca="1">IFERROR(AN87 / AN71, 0)</f>
        <v>134.83809633292159</v>
      </c>
      <c r="AO125" s="114">
        <f t="shared" ref="AO125:AO129" ca="1" si="767">IFERROR(AO87 / AO71, 0)</f>
        <v>131.95072574823945</v>
      </c>
      <c r="AP125" s="115">
        <f t="shared" ref="AP125:AP129" ca="1" si="768">IF(AN$9 = 0, 0, IFERROR((AN125 - AO125) / AO125, 0))</f>
        <v>2.1882187978194353E-2</v>
      </c>
      <c r="AQ125" s="132">
        <f ca="1">IFERROR(AQ87 / AQ71, 0)</f>
        <v>125.72736635970917</v>
      </c>
      <c r="AR125" s="114">
        <f t="shared" ref="AR125:AR129" ca="1" si="769">IFERROR(AR87 / AR71, 0)</f>
        <v>122.3773338372296</v>
      </c>
      <c r="AS125" s="115">
        <f t="shared" ref="AS125:AS129" ca="1" si="770">IF(AQ$9 = 0, 0, IFERROR((AQ125 - AR125) / AR125, 0))</f>
        <v>2.7374616012923954E-2</v>
      </c>
      <c r="AT125" s="132">
        <f ca="1">IFERROR(AT87 / AT71, 0)</f>
        <v>107.89664963307726</v>
      </c>
      <c r="AU125" s="114">
        <f t="shared" ref="AU125:AU129" ca="1" si="771">IFERROR(AU87 / AU71, 0)</f>
        <v>105.37148611287843</v>
      </c>
      <c r="AV125" s="115">
        <f t="shared" ref="AV125:AV129" ca="1" si="772">IF(AT$9 = 0, 0, IFERROR((AT125 - AU125) / AU125, 0))</f>
        <v>2.3964391253756902E-2</v>
      </c>
      <c r="AW125" s="132">
        <f ca="1">IFERROR(AW87 / AW71, 0)</f>
        <v>117.81341117675777</v>
      </c>
      <c r="AX125" s="114">
        <f t="shared" ref="AX125:AX129" ca="1" si="773">IFERROR(AX87 / AX71, 0)</f>
        <v>118.64975273477543</v>
      </c>
      <c r="AY125" s="115">
        <f t="shared" ref="AY125:AY129" ca="1" si="774">IF(AW$9 = 0, 0, IFERROR((AW125 - AX125) / AX125, 0))</f>
        <v>-7.0488268095019718E-3</v>
      </c>
      <c r="AZ125" s="132">
        <f ca="1">IFERROR(AZ87 / AZ71, 0)</f>
        <v>133.38306615460849</v>
      </c>
      <c r="BA125" s="114">
        <f t="shared" ref="BA125:BA129" ca="1" si="775">IFERROR(BA87 / BA71, 0)</f>
        <v>135.40754547973455</v>
      </c>
      <c r="BB125" s="115">
        <f t="shared" ref="BB125:BB129" ca="1" si="776">IF(AZ$9 = 0, 0, IFERROR((AZ125 - BA125) / BA125, 0))</f>
        <v>-1.4951008217108956E-2</v>
      </c>
      <c r="BC125" s="132">
        <f ca="1">IFERROR(BC87 / BC71, 0)</f>
        <v>129.44393787540002</v>
      </c>
      <c r="BD125" s="114">
        <f t="shared" ref="BD125:BD129" ca="1" si="777">IFERROR(BD87 / BD71, 0)</f>
        <v>136.22169174690731</v>
      </c>
      <c r="BE125" s="115">
        <f t="shared" ref="BE125:BE129" ca="1" si="778">IF(BC$9 = 0, 0, IFERROR((BC125 - BD125) / BD125, 0))</f>
        <v>-4.9755320056514889E-2</v>
      </c>
      <c r="BF125" s="132">
        <f ca="1">IFERROR(BF87 / BF71, 0)</f>
        <v>124.55041089046063</v>
      </c>
      <c r="BG125" s="114">
        <f t="shared" ref="BG125:BG129" ca="1" si="779">IFERROR(BG87 / BG71, 0)</f>
        <v>129.39869699598248</v>
      </c>
      <c r="BH125" s="115">
        <f t="shared" ref="BH125:BH129" ca="1" si="780">IF(BF$9 = 0, 0, IFERROR((BF125 - BG125) / BG125, 0))</f>
        <v>-3.7467812412920805E-2</v>
      </c>
      <c r="BI125" s="132">
        <f ca="1">IFERROR(BI87 / BI71, 0)</f>
        <v>102.87620004666203</v>
      </c>
      <c r="BJ125" s="114">
        <f t="shared" ref="BJ125:BJ129" ca="1" si="781">IFERROR(BJ87 / BJ71, 0)</f>
        <v>99.857015688858027</v>
      </c>
      <c r="BK125" s="115">
        <f t="shared" ref="BK125:BK129" ca="1" si="782">IF(BI$9 = 0, 0, IFERROR((BI125 - BJ125) / BJ125, 0))</f>
        <v>3.0235074991740277E-2</v>
      </c>
      <c r="BL125" s="132">
        <f ca="1">IFERROR(BL87 / BL71, 0)</f>
        <v>102.00173975163179</v>
      </c>
      <c r="BM125" s="114">
        <f t="shared" ref="BM125:BM129" ca="1" si="783">IFERROR(BM87 / BM71, 0)</f>
        <v>107.80998486311853</v>
      </c>
      <c r="BN125" s="115">
        <f t="shared" ref="BN125:BN129" ca="1" si="784">IF(BL$9 = 0, 0, IFERROR((BL125 - BM125) / BM125, 0))</f>
        <v>-5.3874834681232983E-2</v>
      </c>
      <c r="BO125" s="158" t="str">
        <f t="shared" ref="BO125:BO129" si="785">E125</f>
        <v>Total Active</v>
      </c>
      <c r="BP125" s="248" t="str">
        <f>$D125</f>
        <v>SOLD AOV</v>
      </c>
    </row>
    <row r="126" spans="4:68" ht="15" thickTop="1" x14ac:dyDescent="0.2">
      <c r="D126" s="237"/>
      <c r="E126" s="136" t="str">
        <f>$E$30</f>
        <v>Elite</v>
      </c>
      <c r="F126" s="133">
        <f t="shared" ref="F126" ca="1" si="786">IFERROR(F88 / F72, 0)</f>
        <v>179.33477371492322</v>
      </c>
      <c r="G126" s="107">
        <f t="shared" ca="1" si="747"/>
        <v>173.59407963615774</v>
      </c>
      <c r="H126" s="108">
        <f t="shared" ca="1" si="748"/>
        <v>3.3069642068425401E-2</v>
      </c>
      <c r="I126" s="141"/>
      <c r="J126" s="133">
        <f t="shared" ref="J126" ca="1" si="787">IFERROR(J88 / J72, 0)</f>
        <v>176.54683222675854</v>
      </c>
      <c r="K126" s="107">
        <f t="shared" ca="1" si="749"/>
        <v>178.02071879094626</v>
      </c>
      <c r="L126" s="108">
        <f t="shared" ca="1" si="750"/>
        <v>-8.2792979053103403E-3</v>
      </c>
      <c r="M126" s="141"/>
      <c r="N126" s="133">
        <f t="shared" ref="N126" ca="1" si="788">IFERROR(N88 / N72, 0)</f>
        <v>176.54683222675854</v>
      </c>
      <c r="O126" s="107">
        <f t="shared" ca="1" si="751"/>
        <v>178.02071879094626</v>
      </c>
      <c r="P126" s="108">
        <f t="shared" ca="1" si="752"/>
        <v>-8.2792979053103403E-3</v>
      </c>
      <c r="Q126" s="141"/>
      <c r="R126" s="133">
        <f t="shared" ref="R126" ca="1" si="789">IFERROR(R88 / R72, 0)</f>
        <v>228.65955217638594</v>
      </c>
      <c r="S126" s="107">
        <f t="shared" ca="1" si="753"/>
        <v>236.28174937374493</v>
      </c>
      <c r="T126" s="108">
        <f t="shared" ca="1" si="754"/>
        <v>-3.2258933318215673E-2</v>
      </c>
      <c r="U126" s="133">
        <f t="shared" ref="U126" ca="1" si="790">IFERROR(U88 / U72, 0)</f>
        <v>214.36030631976212</v>
      </c>
      <c r="V126" s="107">
        <f t="shared" ca="1" si="755"/>
        <v>209.31925511866356</v>
      </c>
      <c r="W126" s="108">
        <f t="shared" ca="1" si="756"/>
        <v>2.408307443211935E-2</v>
      </c>
      <c r="X126" s="133">
        <f t="shared" ref="X126" ca="1" si="791">IFERROR(X88 / X72, 0)</f>
        <v>214.37506423336686</v>
      </c>
      <c r="Y126" s="107">
        <f t="shared" ca="1" si="757"/>
        <v>227.72915131013343</v>
      </c>
      <c r="Z126" s="108">
        <f t="shared" ca="1" si="758"/>
        <v>-5.8640217995544551E-2</v>
      </c>
      <c r="AA126" s="133">
        <f t="shared" ref="AA126" ca="1" si="792">IFERROR(AA88 / AA72, 0)</f>
        <v>186.01913220131991</v>
      </c>
      <c r="AB126" s="107">
        <f t="shared" ca="1" si="759"/>
        <v>185.57894239622112</v>
      </c>
      <c r="AC126" s="108">
        <f t="shared" ca="1" si="760"/>
        <v>2.3719814296546283E-3</v>
      </c>
      <c r="AD126" s="141"/>
      <c r="AE126" s="133">
        <f t="shared" ref="AE126" ca="1" si="793">IFERROR(AE88 / AE72, 0)</f>
        <v>285.74465414325846</v>
      </c>
      <c r="AF126" s="107">
        <f t="shared" ca="1" si="761"/>
        <v>282.40835725498994</v>
      </c>
      <c r="AG126" s="108">
        <f t="shared" ca="1" si="762"/>
        <v>1.1813732853720536E-2</v>
      </c>
      <c r="AH126" s="133">
        <f t="shared" ref="AH126" ca="1" si="794">IFERROR(AH88 / AH72, 0)</f>
        <v>291.44443307086618</v>
      </c>
      <c r="AI126" s="107">
        <f t="shared" ca="1" si="763"/>
        <v>292.97610924669766</v>
      </c>
      <c r="AJ126" s="108">
        <f t="shared" ca="1" si="764"/>
        <v>-5.2279900220182987E-3</v>
      </c>
      <c r="AK126" s="133">
        <f t="shared" ref="AK126" ca="1" si="795">IFERROR(AK88 / AK72, 0)</f>
        <v>292.97533367498011</v>
      </c>
      <c r="AL126" s="107">
        <f t="shared" ca="1" si="765"/>
        <v>320.31198729710661</v>
      </c>
      <c r="AM126" s="108">
        <f t="shared" ca="1" si="766"/>
        <v>-8.5343835717176228E-2</v>
      </c>
      <c r="AN126" s="133">
        <f t="shared" ref="AN126" ca="1" si="796">IFERROR(AN88 / AN72, 0)</f>
        <v>288.55348469469521</v>
      </c>
      <c r="AO126" s="107">
        <f t="shared" ca="1" si="767"/>
        <v>275.26432202928532</v>
      </c>
      <c r="AP126" s="108">
        <f t="shared" ca="1" si="768"/>
        <v>4.827782462848948E-2</v>
      </c>
      <c r="AQ126" s="133">
        <f t="shared" ref="AQ126" ca="1" si="797">IFERROR(AQ88 / AQ72, 0)</f>
        <v>266.25352224150333</v>
      </c>
      <c r="AR126" s="107">
        <f t="shared" ca="1" si="769"/>
        <v>269.66271355912613</v>
      </c>
      <c r="AS126" s="108">
        <f t="shared" ca="1" si="770"/>
        <v>-1.2642427544493656E-2</v>
      </c>
      <c r="AT126" s="133">
        <f t="shared" ref="AT126" ca="1" si="798">IFERROR(AT88 / AT72, 0)</f>
        <v>240.74931561794938</v>
      </c>
      <c r="AU126" s="107">
        <f t="shared" ca="1" si="771"/>
        <v>231.92985405720958</v>
      </c>
      <c r="AV126" s="108">
        <f t="shared" ca="1" si="772"/>
        <v>3.8026417929639712E-2</v>
      </c>
      <c r="AW126" s="133">
        <f t="shared" ref="AW126" ca="1" si="799">IFERROR(AW88 / AW72, 0)</f>
        <v>259.44888409628493</v>
      </c>
      <c r="AX126" s="107">
        <f t="shared" ca="1" si="773"/>
        <v>262.87162254483343</v>
      </c>
      <c r="AY126" s="108">
        <f t="shared" ca="1" si="774"/>
        <v>-1.3020570327878367E-2</v>
      </c>
      <c r="AZ126" s="133">
        <f t="shared" ref="AZ126" ca="1" si="800">IFERROR(AZ88 / AZ72, 0)</f>
        <v>273.29962192909329</v>
      </c>
      <c r="BA126" s="107">
        <f t="shared" ca="1" si="775"/>
        <v>290.37657151496825</v>
      </c>
      <c r="BB126" s="108">
        <f t="shared" ca="1" si="776"/>
        <v>-5.8809667380464538E-2</v>
      </c>
      <c r="BC126" s="133">
        <f t="shared" ref="BC126" ca="1" si="801">IFERROR(BC88 / BC72, 0)</f>
        <v>272.35900094829032</v>
      </c>
      <c r="BD126" s="107">
        <f t="shared" ca="1" si="777"/>
        <v>305.02001655753742</v>
      </c>
      <c r="BE126" s="108">
        <f t="shared" ca="1" si="778"/>
        <v>-0.10707826974065518</v>
      </c>
      <c r="BF126" s="133">
        <f t="shared" ref="BF126" ca="1" si="802">IFERROR(BF88 / BF72, 0)</f>
        <v>277.33971036258311</v>
      </c>
      <c r="BG126" s="107">
        <f t="shared" ca="1" si="779"/>
        <v>283.59782180624768</v>
      </c>
      <c r="BH126" s="108">
        <f t="shared" ca="1" si="780"/>
        <v>-2.2066852995577937E-2</v>
      </c>
      <c r="BI126" s="133">
        <f t="shared" ref="BI126" ca="1" si="803">IFERROR(BI88 / BI72, 0)</f>
        <v>201.41922529790313</v>
      </c>
      <c r="BJ126" s="107">
        <f t="shared" ca="1" si="781"/>
        <v>198.20822748201985</v>
      </c>
      <c r="BK126" s="108">
        <f t="shared" ca="1" si="782"/>
        <v>1.6200123762140778E-2</v>
      </c>
      <c r="BL126" s="133">
        <f t="shared" ref="BL126" ca="1" si="804">IFERROR(BL88 / BL72, 0)</f>
        <v>222.09460447623155</v>
      </c>
      <c r="BM126" s="107">
        <f t="shared" ca="1" si="783"/>
        <v>233.53384411110315</v>
      </c>
      <c r="BN126" s="108">
        <f t="shared" ca="1" si="784"/>
        <v>-4.8983219877241468E-2</v>
      </c>
      <c r="BO126" s="152" t="str">
        <f t="shared" si="785"/>
        <v>Elite</v>
      </c>
      <c r="BP126" s="249"/>
    </row>
    <row r="127" spans="4:68" x14ac:dyDescent="0.2">
      <c r="D127" s="237"/>
      <c r="E127" s="79" t="str">
        <f>$E$31</f>
        <v>High Value</v>
      </c>
      <c r="F127" s="35">
        <f t="shared" ref="F127" ca="1" si="805">IFERROR(F89 / F73, 0)</f>
        <v>147.13830642209248</v>
      </c>
      <c r="G127" s="22">
        <f t="shared" ca="1" si="747"/>
        <v>144.02505914753294</v>
      </c>
      <c r="H127" s="13">
        <f t="shared" ca="1" si="748"/>
        <v>2.1616011081588705E-2</v>
      </c>
      <c r="I127" s="141"/>
      <c r="J127" s="35">
        <f t="shared" ref="J127" ca="1" si="806">IFERROR(J89 / J73, 0)</f>
        <v>143.80761816585905</v>
      </c>
      <c r="K127" s="22">
        <f t="shared" ca="1" si="749"/>
        <v>146.87601534186155</v>
      </c>
      <c r="L127" s="13">
        <f t="shared" ca="1" si="750"/>
        <v>-2.0891070396079566E-2</v>
      </c>
      <c r="M127" s="141"/>
      <c r="N127" s="35">
        <f t="shared" ref="N127" ca="1" si="807">IFERROR(N89 / N73, 0)</f>
        <v>143.80761816585905</v>
      </c>
      <c r="O127" s="22">
        <f t="shared" ca="1" si="751"/>
        <v>146.87601534186155</v>
      </c>
      <c r="P127" s="13">
        <f t="shared" ca="1" si="752"/>
        <v>-2.0891070396079566E-2</v>
      </c>
      <c r="Q127" s="141"/>
      <c r="R127" s="35">
        <f t="shared" ref="R127" ca="1" si="808">IFERROR(R89 / R73, 0)</f>
        <v>176.7504210081905</v>
      </c>
      <c r="S127" s="22">
        <f t="shared" ca="1" si="753"/>
        <v>183.17485826809275</v>
      </c>
      <c r="T127" s="13">
        <f t="shared" ca="1" si="754"/>
        <v>-3.5072702229142771E-2</v>
      </c>
      <c r="U127" s="35">
        <f t="shared" ref="U127" ca="1" si="809">IFERROR(U89 / U73, 0)</f>
        <v>158.82690245543813</v>
      </c>
      <c r="V127" s="22">
        <f t="shared" ca="1" si="755"/>
        <v>159.4688208408547</v>
      </c>
      <c r="W127" s="13">
        <f t="shared" ca="1" si="756"/>
        <v>-4.0253535583434823E-3</v>
      </c>
      <c r="X127" s="35">
        <f t="shared" ref="X127" ca="1" si="810">IFERROR(X89 / X73, 0)</f>
        <v>166.73845214092034</v>
      </c>
      <c r="Y127" s="22">
        <f t="shared" ca="1" si="757"/>
        <v>175.39662138606718</v>
      </c>
      <c r="Z127" s="13">
        <f t="shared" ca="1" si="758"/>
        <v>-4.9363375284688399E-2</v>
      </c>
      <c r="AA127" s="35">
        <f t="shared" ref="AA127" ca="1" si="811">IFERROR(AA89 / AA73, 0)</f>
        <v>141.20593693969809</v>
      </c>
      <c r="AB127" s="22">
        <f t="shared" ca="1" si="759"/>
        <v>144.06791491183924</v>
      </c>
      <c r="AC127" s="13">
        <f t="shared" ca="1" si="760"/>
        <v>-1.9865477846975874E-2</v>
      </c>
      <c r="AD127" s="141"/>
      <c r="AE127" s="35">
        <f t="shared" ref="AE127" ca="1" si="812">IFERROR(AE89 / AE73, 0)</f>
        <v>179.39322618437433</v>
      </c>
      <c r="AF127" s="22">
        <f t="shared" ca="1" si="761"/>
        <v>177.21686965487959</v>
      </c>
      <c r="AG127" s="13">
        <f t="shared" ca="1" si="762"/>
        <v>1.2280752581473073E-2</v>
      </c>
      <c r="AH127" s="35">
        <f t="shared" ref="AH127" ca="1" si="813">IFERROR(AH89 / AH73, 0)</f>
        <v>195.1273484635602</v>
      </c>
      <c r="AI127" s="22">
        <f t="shared" ca="1" si="763"/>
        <v>198.13820962237557</v>
      </c>
      <c r="AJ127" s="13">
        <f t="shared" ca="1" si="764"/>
        <v>-1.519576241530427E-2</v>
      </c>
      <c r="AK127" s="35">
        <f t="shared" ref="AK127" ca="1" si="814">IFERROR(AK89 / AK73, 0)</f>
        <v>190.53830813766487</v>
      </c>
      <c r="AL127" s="22">
        <f t="shared" ca="1" si="765"/>
        <v>205.7856209697361</v>
      </c>
      <c r="AM127" s="13">
        <f t="shared" ca="1" si="766"/>
        <v>-7.4093188631063678E-2</v>
      </c>
      <c r="AN127" s="35">
        <f t="shared" ref="AN127" ca="1" si="815">IFERROR(AN89 / AN73, 0)</f>
        <v>183.24284254250966</v>
      </c>
      <c r="AO127" s="22">
        <f t="shared" ca="1" si="767"/>
        <v>181.9915336421864</v>
      </c>
      <c r="AP127" s="13">
        <f t="shared" ca="1" si="768"/>
        <v>6.8756434724236417E-3</v>
      </c>
      <c r="AQ127" s="35">
        <f t="shared" ref="AQ127" ca="1" si="816">IFERROR(AQ89 / AQ73, 0)</f>
        <v>173.27164423527154</v>
      </c>
      <c r="AR127" s="22">
        <f t="shared" ca="1" si="769"/>
        <v>176.56931494778075</v>
      </c>
      <c r="AS127" s="13">
        <f t="shared" ca="1" si="770"/>
        <v>-1.8676352193383552E-2</v>
      </c>
      <c r="AT127" s="35">
        <f t="shared" ref="AT127" ca="1" si="817">IFERROR(AT89 / AT73, 0)</f>
        <v>153.54349539628089</v>
      </c>
      <c r="AU127" s="22">
        <f t="shared" ca="1" si="771"/>
        <v>151.88948549058597</v>
      </c>
      <c r="AV127" s="13">
        <f t="shared" ca="1" si="772"/>
        <v>1.0889561580596932E-2</v>
      </c>
      <c r="AW127" s="35">
        <f t="shared" ref="AW127" ca="1" si="818">IFERROR(AW89 / AW73, 0)</f>
        <v>169.67059979708355</v>
      </c>
      <c r="AX127" s="22">
        <f t="shared" ca="1" si="773"/>
        <v>172.80171701187976</v>
      </c>
      <c r="AY127" s="13">
        <f t="shared" ca="1" si="774"/>
        <v>-1.8119711244425584E-2</v>
      </c>
      <c r="AZ127" s="35">
        <f t="shared" ref="AZ127" ca="1" si="819">IFERROR(AZ89 / AZ73, 0)</f>
        <v>185.16266968778592</v>
      </c>
      <c r="BA127" s="22">
        <f t="shared" ca="1" si="775"/>
        <v>193.87810705090115</v>
      </c>
      <c r="BB127" s="13">
        <f t="shared" ca="1" si="776"/>
        <v>-4.4953179581163641E-2</v>
      </c>
      <c r="BC127" s="35">
        <f t="shared" ref="BC127" ca="1" si="820">IFERROR(BC89 / BC73, 0)</f>
        <v>181.28525507068218</v>
      </c>
      <c r="BD127" s="22">
        <f t="shared" ca="1" si="777"/>
        <v>193.90388720173539</v>
      </c>
      <c r="BE127" s="13">
        <f t="shared" ca="1" si="778"/>
        <v>-6.5076736279788563E-2</v>
      </c>
      <c r="BF127" s="35">
        <f t="shared" ref="BF127" ca="1" si="821">IFERROR(BF89 / BF73, 0)</f>
        <v>176.74884678477693</v>
      </c>
      <c r="BG127" s="22">
        <f t="shared" ca="1" si="779"/>
        <v>180.85216972114179</v>
      </c>
      <c r="BH127" s="13">
        <f t="shared" ca="1" si="780"/>
        <v>-2.2688823378186871E-2</v>
      </c>
      <c r="BI127" s="35">
        <f t="shared" ref="BI127" ca="1" si="822">IFERROR(BI89 / BI73, 0)</f>
        <v>143.04772405142103</v>
      </c>
      <c r="BJ127" s="22">
        <f t="shared" ca="1" si="781"/>
        <v>139.44937217291113</v>
      </c>
      <c r="BK127" s="13">
        <f t="shared" ca="1" si="782"/>
        <v>2.5804002000440012E-2</v>
      </c>
      <c r="BL127" s="35">
        <f t="shared" ref="BL127" ca="1" si="823">IFERROR(BL89 / BL73, 0)</f>
        <v>146.07897001210912</v>
      </c>
      <c r="BM127" s="22">
        <f t="shared" ca="1" si="783"/>
        <v>153.20552508333844</v>
      </c>
      <c r="BN127" s="13">
        <f t="shared" ca="1" si="784"/>
        <v>-4.651630590576105E-2</v>
      </c>
      <c r="BO127" s="159" t="str">
        <f t="shared" si="785"/>
        <v>High Value</v>
      </c>
      <c r="BP127" s="249"/>
    </row>
    <row r="128" spans="4:68" x14ac:dyDescent="0.2">
      <c r="D128" s="238"/>
      <c r="E128" s="79" t="str">
        <f>$E$32</f>
        <v>Opportunity</v>
      </c>
      <c r="F128" s="35">
        <f t="shared" ref="F128" ca="1" si="824">IFERROR(F90 / F74, 0)</f>
        <v>112.33382032892528</v>
      </c>
      <c r="G128" s="22">
        <f t="shared" ca="1" si="747"/>
        <v>109.68653348069657</v>
      </c>
      <c r="H128" s="13">
        <f t="shared" ca="1" si="748"/>
        <v>2.4135021540220392E-2</v>
      </c>
      <c r="I128" s="141"/>
      <c r="J128" s="35">
        <f t="shared" ref="J128" ca="1" si="825">IFERROR(J90 / J74, 0)</f>
        <v>111.44345507168441</v>
      </c>
      <c r="K128" s="22">
        <f t="shared" ca="1" si="749"/>
        <v>112.23415746692648</v>
      </c>
      <c r="L128" s="13">
        <f t="shared" ca="1" si="750"/>
        <v>-7.0451136542373132E-3</v>
      </c>
      <c r="M128" s="141"/>
      <c r="N128" s="35">
        <f t="shared" ref="N128" ca="1" si="826">IFERROR(N90 / N74, 0)</f>
        <v>111.4430901314761</v>
      </c>
      <c r="O128" s="22">
        <f t="shared" ca="1" si="751"/>
        <v>112.23417719812286</v>
      </c>
      <c r="P128" s="13">
        <f t="shared" ca="1" si="752"/>
        <v>-7.0485398155527117E-3</v>
      </c>
      <c r="Q128" s="141"/>
      <c r="R128" s="35">
        <f t="shared" ref="R128" ca="1" si="827">IFERROR(R90 / R74, 0)</f>
        <v>123.11201925842792</v>
      </c>
      <c r="S128" s="22">
        <f t="shared" ca="1" si="753"/>
        <v>122.28806922883089</v>
      </c>
      <c r="T128" s="13">
        <f t="shared" ca="1" si="754"/>
        <v>6.7377793663191844E-3</v>
      </c>
      <c r="U128" s="35">
        <f t="shared" ref="U128" ca="1" si="828">IFERROR(U90 / U74, 0)</f>
        <v>112.55205471905272</v>
      </c>
      <c r="V128" s="22">
        <f t="shared" ca="1" si="755"/>
        <v>110.64484215471911</v>
      </c>
      <c r="W128" s="13">
        <f t="shared" ca="1" si="756"/>
        <v>1.7237247820975455E-2</v>
      </c>
      <c r="X128" s="35">
        <f t="shared" ref="X128" ca="1" si="829">IFERROR(X90 / X74, 0)</f>
        <v>117.45809802804446</v>
      </c>
      <c r="Y128" s="22">
        <f t="shared" ca="1" si="757"/>
        <v>120.40911900705765</v>
      </c>
      <c r="Z128" s="13">
        <f t="shared" ca="1" si="758"/>
        <v>-2.4508284782319707E-2</v>
      </c>
      <c r="AA128" s="35">
        <f t="shared" ref="AA128" ca="1" si="830">IFERROR(AA90 / AA74, 0)</f>
        <v>100.47552055139953</v>
      </c>
      <c r="AB128" s="22">
        <f t="shared" ca="1" si="759"/>
        <v>102.22620056960913</v>
      </c>
      <c r="AC128" s="13">
        <f t="shared" ca="1" si="760"/>
        <v>-1.7125551066700481E-2</v>
      </c>
      <c r="AD128" s="141"/>
      <c r="AE128" s="35">
        <f t="shared" ref="AE128" ca="1" si="831">IFERROR(AE90 / AE74, 0)</f>
        <v>105.30348943390945</v>
      </c>
      <c r="AF128" s="22">
        <f t="shared" ca="1" si="761"/>
        <v>101.84628394637335</v>
      </c>
      <c r="AG128" s="13">
        <f t="shared" ca="1" si="762"/>
        <v>3.3945327738776163E-2</v>
      </c>
      <c r="AH128" s="35">
        <f t="shared" ref="AH128" ca="1" si="832">IFERROR(AH90 / AH74, 0)</f>
        <v>124.77192504793024</v>
      </c>
      <c r="AI128" s="22">
        <f t="shared" ca="1" si="763"/>
        <v>124.9087072642385</v>
      </c>
      <c r="AJ128" s="13">
        <f t="shared" ca="1" si="764"/>
        <v>-1.0950574968237065E-3</v>
      </c>
      <c r="AK128" s="35">
        <f t="shared" ref="AK128" ca="1" si="833">IFERROR(AK90 / AK74, 0)</f>
        <v>121.42033279479084</v>
      </c>
      <c r="AL128" s="22">
        <f t="shared" ca="1" si="765"/>
        <v>120.74741450727286</v>
      </c>
      <c r="AM128" s="13">
        <f t="shared" ca="1" si="766"/>
        <v>5.5729415844133195E-3</v>
      </c>
      <c r="AN128" s="35">
        <f t="shared" ref="AN128" ca="1" si="834">IFERROR(AN90 / AN74, 0)</f>
        <v>119.8223451398997</v>
      </c>
      <c r="AO128" s="22">
        <f t="shared" ca="1" si="767"/>
        <v>118.84886869149861</v>
      </c>
      <c r="AP128" s="13">
        <f t="shared" ca="1" si="768"/>
        <v>8.1908768599891647E-3</v>
      </c>
      <c r="AQ128" s="35">
        <f t="shared" ref="AQ128" ca="1" si="835">IFERROR(AQ90 / AQ74, 0)</f>
        <v>110.08301279447605</v>
      </c>
      <c r="AR128" s="22">
        <f t="shared" ca="1" si="769"/>
        <v>106.29052396204031</v>
      </c>
      <c r="AS128" s="13">
        <f t="shared" ca="1" si="770"/>
        <v>3.5680403963293604E-2</v>
      </c>
      <c r="AT128" s="35">
        <f t="shared" ref="AT128" ca="1" si="836">IFERROR(AT90 / AT74, 0)</f>
        <v>92.620476773603173</v>
      </c>
      <c r="AU128" s="22">
        <f t="shared" ca="1" si="771"/>
        <v>91.671300031075205</v>
      </c>
      <c r="AV128" s="13">
        <f t="shared" ca="1" si="772"/>
        <v>1.0354132015213168E-2</v>
      </c>
      <c r="AW128" s="35">
        <f t="shared" ref="AW128" ca="1" si="837">IFERROR(AW90 / AW74, 0)</f>
        <v>102.46024535524778</v>
      </c>
      <c r="AX128" s="22">
        <f t="shared" ca="1" si="773"/>
        <v>103.63472667254284</v>
      </c>
      <c r="AY128" s="13">
        <f t="shared" ca="1" si="774"/>
        <v>-1.1332893471182671E-2</v>
      </c>
      <c r="AZ128" s="35">
        <f t="shared" ref="AZ128" ca="1" si="838">IFERROR(AZ90 / AZ74, 0)</f>
        <v>121.07167529289472</v>
      </c>
      <c r="BA128" s="22">
        <f t="shared" ca="1" si="775"/>
        <v>121.46549099099103</v>
      </c>
      <c r="BB128" s="13">
        <f t="shared" ca="1" si="776"/>
        <v>-3.2422023315701516E-3</v>
      </c>
      <c r="BC128" s="35">
        <f t="shared" ref="BC128" ca="1" si="839">IFERROR(BC90 / BC74, 0)</f>
        <v>115.65967294432195</v>
      </c>
      <c r="BD128" s="22">
        <f t="shared" ca="1" si="777"/>
        <v>121.62677667250136</v>
      </c>
      <c r="BE128" s="13">
        <f t="shared" ca="1" si="778"/>
        <v>-4.9060773387481493E-2</v>
      </c>
      <c r="BF128" s="35">
        <f t="shared" ref="BF128" ca="1" si="840">IFERROR(BF90 / BF74, 0)</f>
        <v>110.09475884807918</v>
      </c>
      <c r="BG128" s="22">
        <f t="shared" ca="1" si="779"/>
        <v>115.78422908829724</v>
      </c>
      <c r="BH128" s="13">
        <f t="shared" ca="1" si="780"/>
        <v>-4.9138559586377327E-2</v>
      </c>
      <c r="BI128" s="35">
        <f t="shared" ref="BI128" ca="1" si="841">IFERROR(BI90 / BI74, 0)</f>
        <v>94.123853468498638</v>
      </c>
      <c r="BJ128" s="22">
        <f t="shared" ca="1" si="781"/>
        <v>90.958052705484377</v>
      </c>
      <c r="BK128" s="13">
        <f t="shared" ca="1" si="782"/>
        <v>3.4805063090619315E-2</v>
      </c>
      <c r="BL128" s="35">
        <f t="shared" ref="BL128" ca="1" si="842">IFERROR(BL90 / BL74, 0)</f>
        <v>90.520633571893299</v>
      </c>
      <c r="BM128" s="22">
        <f t="shared" ca="1" si="783"/>
        <v>95.944497641150491</v>
      </c>
      <c r="BN128" s="13">
        <f t="shared" ca="1" si="784"/>
        <v>-5.6531267582883279E-2</v>
      </c>
      <c r="BO128" s="159" t="str">
        <f t="shared" si="785"/>
        <v>Opportunity</v>
      </c>
      <c r="BP128" s="250"/>
    </row>
    <row r="129" spans="4:68" x14ac:dyDescent="0.2">
      <c r="D129" s="239"/>
      <c r="E129" s="78" t="str">
        <f>$E$33</f>
        <v>Marginal</v>
      </c>
      <c r="F129" s="134">
        <f t="shared" ref="F129" ca="1" si="843">IFERROR(F91 / F75, 0)</f>
        <v>55.917755070742096</v>
      </c>
      <c r="G129" s="103">
        <f t="shared" ca="1" si="747"/>
        <v>53.676647586338504</v>
      </c>
      <c r="H129" s="100">
        <f t="shared" ca="1" si="748"/>
        <v>4.1752001758283933E-2</v>
      </c>
      <c r="I129" s="141"/>
      <c r="J129" s="134">
        <f t="shared" ref="J129" ca="1" si="844">IFERROR(J91 / J75, 0)</f>
        <v>56.61675952560315</v>
      </c>
      <c r="K129" s="103">
        <f t="shared" ca="1" si="749"/>
        <v>55.913249069693492</v>
      </c>
      <c r="L129" s="100">
        <f t="shared" ca="1" si="750"/>
        <v>1.2582178063606394E-2</v>
      </c>
      <c r="M129" s="141"/>
      <c r="N129" s="134">
        <f t="shared" ref="N129" ca="1" si="845">IFERROR(N91 / N75, 0)</f>
        <v>56.616770229755041</v>
      </c>
      <c r="O129" s="103">
        <f t="shared" ca="1" si="751"/>
        <v>55.914030978209425</v>
      </c>
      <c r="P129" s="100">
        <f t="shared" ca="1" si="752"/>
        <v>1.2568209432431802E-2</v>
      </c>
      <c r="Q129" s="141"/>
      <c r="R129" s="134">
        <f t="shared" ref="R129" ca="1" si="846">IFERROR(R91 / R75, 0)</f>
        <v>57.9460776622727</v>
      </c>
      <c r="S129" s="103">
        <f t="shared" ca="1" si="753"/>
        <v>55.894594364066506</v>
      </c>
      <c r="T129" s="100">
        <f t="shared" ca="1" si="754"/>
        <v>3.6702713769491989E-2</v>
      </c>
      <c r="U129" s="134">
        <f t="shared" ref="U129" ca="1" si="847">IFERROR(U91 / U75, 0)</f>
        <v>53.816414448692306</v>
      </c>
      <c r="V129" s="103">
        <f t="shared" ca="1" si="755"/>
        <v>51.062280683795684</v>
      </c>
      <c r="W129" s="100">
        <f t="shared" ca="1" si="756"/>
        <v>5.3936755820830976E-2</v>
      </c>
      <c r="X129" s="134">
        <f t="shared" ref="X129" ca="1" si="848">IFERROR(X91 / X75, 0)</f>
        <v>55.232182095065284</v>
      </c>
      <c r="Y129" s="103">
        <f t="shared" ca="1" si="757"/>
        <v>55.676521697217773</v>
      </c>
      <c r="Z129" s="100">
        <f t="shared" ca="1" si="758"/>
        <v>-7.9807356603365763E-3</v>
      </c>
      <c r="AA129" s="134">
        <f t="shared" ref="AA129" ca="1" si="849">IFERROR(AA91 / AA75, 0)</f>
        <v>46.657479116551471</v>
      </c>
      <c r="AB129" s="103">
        <f t="shared" ca="1" si="759"/>
        <v>48.443528325158809</v>
      </c>
      <c r="AC129" s="100">
        <f t="shared" ca="1" si="760"/>
        <v>-3.6868685464426953E-2</v>
      </c>
      <c r="AD129" s="141"/>
      <c r="AE129" s="134">
        <f t="shared" ref="AE129" ca="1" si="850">IFERROR(AE91 / AE75, 0)</f>
        <v>45.085540173791799</v>
      </c>
      <c r="AF129" s="103">
        <f t="shared" ca="1" si="761"/>
        <v>43.064456891378278</v>
      </c>
      <c r="AG129" s="100">
        <f t="shared" ca="1" si="762"/>
        <v>4.6931586470748042E-2</v>
      </c>
      <c r="AH129" s="134">
        <f t="shared" ref="AH129" ca="1" si="851">IFERROR(AH91 / AH75, 0)</f>
        <v>57.814906599635279</v>
      </c>
      <c r="AI129" s="103">
        <f t="shared" ca="1" si="763"/>
        <v>57.850025999527276</v>
      </c>
      <c r="AJ129" s="100">
        <f t="shared" ca="1" si="764"/>
        <v>-6.0707664837149301E-4</v>
      </c>
      <c r="AK129" s="134">
        <f t="shared" ref="AK129" ca="1" si="852">IFERROR(AK91 / AK75, 0)</f>
        <v>56.058652638781972</v>
      </c>
      <c r="AL129" s="103">
        <f t="shared" ca="1" si="765"/>
        <v>53.893965221083512</v>
      </c>
      <c r="AM129" s="100">
        <f t="shared" ca="1" si="766"/>
        <v>4.0165673630034301E-2</v>
      </c>
      <c r="AN129" s="134">
        <f t="shared" ref="AN129" ca="1" si="853">IFERROR(AN91 / AN75, 0)</f>
        <v>56.883263423633373</v>
      </c>
      <c r="AO129" s="103">
        <f t="shared" ca="1" si="767"/>
        <v>54.590899660719785</v>
      </c>
      <c r="AP129" s="100">
        <f t="shared" ca="1" si="768"/>
        <v>4.1991683177242646E-2</v>
      </c>
      <c r="AQ129" s="134">
        <f t="shared" ref="AQ129" ca="1" si="854">IFERROR(AQ91 / AQ75, 0)</f>
        <v>51.059892253191634</v>
      </c>
      <c r="AR129" s="103">
        <f t="shared" ca="1" si="769"/>
        <v>48.037480274753342</v>
      </c>
      <c r="AS129" s="100">
        <f t="shared" ca="1" si="770"/>
        <v>6.2917787551541413E-2</v>
      </c>
      <c r="AT129" s="134">
        <f t="shared" ref="AT129" ca="1" si="855">IFERROR(AT91 / AT75, 0)</f>
        <v>40.072091900762622</v>
      </c>
      <c r="AU129" s="103">
        <f t="shared" ca="1" si="771"/>
        <v>38.811060127601991</v>
      </c>
      <c r="AV129" s="100">
        <f t="shared" ca="1" si="772"/>
        <v>3.2491557020463864E-2</v>
      </c>
      <c r="AW129" s="134">
        <f t="shared" ref="AW129" ca="1" si="856">IFERROR(AW91 / AW75, 0)</f>
        <v>45.723946110299856</v>
      </c>
      <c r="AX129" s="103">
        <f t="shared" ca="1" si="773"/>
        <v>44.908766522954465</v>
      </c>
      <c r="AY129" s="100">
        <f t="shared" ca="1" si="774"/>
        <v>1.8151903302192088E-2</v>
      </c>
      <c r="AZ129" s="134">
        <f t="shared" ref="AZ129" ca="1" si="857">IFERROR(AZ91 / AZ75, 0)</f>
        <v>54.334320258244119</v>
      </c>
      <c r="BA129" s="103">
        <f t="shared" ca="1" si="775"/>
        <v>53.95202118574479</v>
      </c>
      <c r="BB129" s="100">
        <f t="shared" ca="1" si="776"/>
        <v>7.0859082588056966E-3</v>
      </c>
      <c r="BC129" s="134">
        <f t="shared" ref="BC129" ca="1" si="858">IFERROR(BC91 / BC75, 0)</f>
        <v>53.328782433180329</v>
      </c>
      <c r="BD129" s="103">
        <f t="shared" ca="1" si="777"/>
        <v>56.156798422792193</v>
      </c>
      <c r="BE129" s="100">
        <f t="shared" ca="1" si="778"/>
        <v>-5.0359280960434252E-2</v>
      </c>
      <c r="BF129" s="134">
        <f t="shared" ref="BF129" ca="1" si="859">IFERROR(BF91 / BF75, 0)</f>
        <v>49.696258446700206</v>
      </c>
      <c r="BG129" s="103">
        <f t="shared" ca="1" si="779"/>
        <v>53.422822795187976</v>
      </c>
      <c r="BH129" s="100">
        <f t="shared" ca="1" si="780"/>
        <v>-6.9756035969395419E-2</v>
      </c>
      <c r="BI129" s="134">
        <f t="shared" ref="BI129" ca="1" si="860">IFERROR(BI91 / BI75, 0)</f>
        <v>42.616492569971648</v>
      </c>
      <c r="BJ129" s="103">
        <f t="shared" ca="1" si="781"/>
        <v>42.365756314644649</v>
      </c>
      <c r="BK129" s="100">
        <f t="shared" ca="1" si="782"/>
        <v>5.9183708055348949E-3</v>
      </c>
      <c r="BL129" s="134">
        <f t="shared" ref="BL129" ca="1" si="861">IFERROR(BL91 / BL75, 0)</f>
        <v>37.79995720683965</v>
      </c>
      <c r="BM129" s="103">
        <f t="shared" ca="1" si="783"/>
        <v>42.015936179423228</v>
      </c>
      <c r="BN129" s="100">
        <f t="shared" ca="1" si="784"/>
        <v>-0.10034237853417866</v>
      </c>
      <c r="BO129" s="156" t="str">
        <f t="shared" si="785"/>
        <v>Marginal</v>
      </c>
      <c r="BP129" s="251"/>
    </row>
    <row r="130" spans="4:68" ht="3.75" customHeight="1" x14ac:dyDescent="0.2">
      <c r="D130" s="144"/>
      <c r="E130" s="144"/>
      <c r="F130" s="144"/>
      <c r="G130" s="144"/>
      <c r="H130" s="160"/>
      <c r="I130" s="138"/>
      <c r="J130" s="144"/>
      <c r="K130" s="144"/>
      <c r="L130" s="160"/>
      <c r="M130" s="138"/>
      <c r="N130" s="144"/>
      <c r="O130" s="144"/>
      <c r="P130" s="160"/>
      <c r="Q130" s="138"/>
      <c r="R130" s="144"/>
      <c r="S130" s="144"/>
      <c r="T130" s="160"/>
      <c r="U130" s="144"/>
      <c r="V130" s="144"/>
      <c r="W130" s="160"/>
      <c r="X130" s="144"/>
      <c r="Y130" s="144"/>
      <c r="Z130" s="160"/>
      <c r="AA130" s="144"/>
      <c r="AB130" s="144"/>
      <c r="AC130" s="160"/>
      <c r="AD130" s="138"/>
      <c r="AE130" s="144"/>
      <c r="AF130" s="144"/>
      <c r="AG130" s="160"/>
      <c r="AH130" s="144"/>
      <c r="AI130" s="144"/>
      <c r="AJ130" s="160"/>
      <c r="AK130" s="144"/>
      <c r="AL130" s="144"/>
      <c r="AM130" s="160"/>
      <c r="AN130" s="144"/>
      <c r="AO130" s="144"/>
      <c r="AP130" s="160"/>
      <c r="AQ130" s="144"/>
      <c r="AR130" s="144"/>
      <c r="AS130" s="160"/>
      <c r="AT130" s="144"/>
      <c r="AU130" s="144"/>
      <c r="AV130" s="160"/>
      <c r="AW130" s="144"/>
      <c r="AX130" s="144"/>
      <c r="AY130" s="160"/>
      <c r="AZ130" s="144"/>
      <c r="BA130" s="144"/>
      <c r="BB130" s="160"/>
      <c r="BC130" s="144"/>
      <c r="BD130" s="144"/>
      <c r="BE130" s="160"/>
      <c r="BF130" s="144"/>
      <c r="BG130" s="144"/>
      <c r="BH130" s="160"/>
      <c r="BI130" s="144"/>
      <c r="BJ130" s="144"/>
      <c r="BK130" s="160"/>
      <c r="BL130" s="144"/>
      <c r="BM130" s="144"/>
      <c r="BN130" s="160"/>
      <c r="BO130" s="144"/>
      <c r="BP130" s="144"/>
    </row>
    <row r="131" spans="4:68" ht="15" thickBot="1" x14ac:dyDescent="0.25">
      <c r="D131" s="236" t="s">
        <v>202</v>
      </c>
      <c r="E131" s="135" t="str">
        <f>$E$29</f>
        <v>Total Active</v>
      </c>
      <c r="F131" s="132">
        <f ca="1">IFERROR(F87 / F29, 0)</f>
        <v>293.13264096026825</v>
      </c>
      <c r="G131" s="114">
        <f t="shared" ref="G131:G135" ca="1" si="862">IFERROR(G87 / G29, 0)</f>
        <v>279.76336443120812</v>
      </c>
      <c r="H131" s="115">
        <f t="shared" ref="H131:H135" ca="1" si="863">IF(F$9 = 0, 0, IFERROR((F131 - G131) / G131, 0))</f>
        <v>4.7787802939249904E-2</v>
      </c>
      <c r="I131" s="141"/>
      <c r="J131" s="132">
        <f ca="1">IFERROR(J87 / J29, 0)</f>
        <v>305.48915698685835</v>
      </c>
      <c r="K131" s="114">
        <f t="shared" ref="K131:K135" ca="1" si="864">IFERROR(K87 / K29, 0)</f>
        <v>295.29913004983626</v>
      </c>
      <c r="L131" s="115">
        <f t="shared" ref="L131:L135" ca="1" si="865">IF(J$9 = 0, 0, IFERROR((J131 - K131) / K131, 0))</f>
        <v>3.4507473609225868E-2</v>
      </c>
      <c r="M131" s="141"/>
      <c r="N131" s="132">
        <f ca="1">IFERROR(N87 / N29, 0)</f>
        <v>305.48915698685835</v>
      </c>
      <c r="O131" s="114">
        <f t="shared" ref="O131:O135" ca="1" si="866">IFERROR(O87 / O29, 0)</f>
        <v>295.29913004983632</v>
      </c>
      <c r="P131" s="115">
        <f t="shared" ref="P131:P135" ca="1" si="867">IF(N$9 = 0, 0, IFERROR((N131 - O131) / O131, 0))</f>
        <v>3.4507473609225667E-2</v>
      </c>
      <c r="Q131" s="141"/>
      <c r="R131" s="132">
        <f ca="1">IFERROR(R87 / R29, 0)</f>
        <v>215.44873709925488</v>
      </c>
      <c r="S131" s="114">
        <f t="shared" ref="S131:S135" ca="1" si="868">IFERROR(S87 / S29, 0)</f>
        <v>207.01398889512302</v>
      </c>
      <c r="T131" s="115">
        <f t="shared" ref="T131:T135" ca="1" si="869">IF(R$9 = 0, 0, IFERROR((R131 - S131) / S131, 0))</f>
        <v>4.0744822362729596E-2</v>
      </c>
      <c r="U131" s="132">
        <f ca="1">IFERROR(U87 / U29, 0)</f>
        <v>206.15275735032515</v>
      </c>
      <c r="V131" s="114">
        <f t="shared" ref="V131:V135" ca="1" si="870">IFERROR(V87 / V29, 0)</f>
        <v>196.67137752841782</v>
      </c>
      <c r="W131" s="115">
        <f t="shared" ref="W131:W135" ca="1" si="871">IF(U$9 = 0, 0, IFERROR((U131 - V131) / V131, 0))</f>
        <v>4.8209251092154085E-2</v>
      </c>
      <c r="X131" s="132">
        <f ca="1">IFERROR(X87 / X29, 0)</f>
        <v>209.38345023438754</v>
      </c>
      <c r="Y131" s="114">
        <f t="shared" ref="Y131:Y135" ca="1" si="872">IFERROR(Y87 / Y29, 0)</f>
        <v>208.22454850688891</v>
      </c>
      <c r="Z131" s="115">
        <f t="shared" ref="Z131:Z135" ca="1" si="873">IF(X$9 = 0, 0, IFERROR((X131 - Y131) / Y131, 0))</f>
        <v>5.5656344835839046E-3</v>
      </c>
      <c r="AA131" s="132">
        <f ca="1">IFERROR(AA87 / AA29, 0)</f>
        <v>178.46367137442948</v>
      </c>
      <c r="AB131" s="114">
        <f t="shared" ref="AB131:AB135" ca="1" si="874">IFERROR(AB87 / AB29, 0)</f>
        <v>178.64482911712147</v>
      </c>
      <c r="AC131" s="115">
        <f t="shared" ref="AC131:AC135" ca="1" si="875">IF(AA$9 = 0, 0, IFERROR((AA131 - AB131) / AB131, 0))</f>
        <v>-1.0140665340681366E-3</v>
      </c>
      <c r="AD131" s="141"/>
      <c r="AE131" s="132">
        <f ca="1">IFERROR(AE87 / AE29, 0)</f>
        <v>155.92748255533667</v>
      </c>
      <c r="AF131" s="114">
        <f t="shared" ref="AF131:AF135" ca="1" si="876">IFERROR(AF87 / AF29, 0)</f>
        <v>146.57578202285518</v>
      </c>
      <c r="AG131" s="115">
        <f t="shared" ref="AG131:AG135" ca="1" si="877">IF(AE$9 = 0, 0, IFERROR((AE131 - AF131) / AF131, 0))</f>
        <v>6.3801130059966529E-2</v>
      </c>
      <c r="AH131" s="132">
        <f ca="1">IFERROR(AH87 / AH29, 0)</f>
        <v>182.51274866931305</v>
      </c>
      <c r="AI131" s="114">
        <f t="shared" ref="AI131:AI135" ca="1" si="878">IFERROR(AI87 / AI29, 0)</f>
        <v>180.41277226084077</v>
      </c>
      <c r="AJ131" s="115">
        <f t="shared" ref="AJ131:AJ135" ca="1" si="879">IF(AH$9 = 0, 0, IFERROR((AH131 - AI131) / AI131, 0))</f>
        <v>1.163984335563638E-2</v>
      </c>
      <c r="AK131" s="132">
        <f ca="1">IFERROR(AK87 / AK29, 0)</f>
        <v>180.0663086824008</v>
      </c>
      <c r="AL131" s="114">
        <f t="shared" ref="AL131:AL135" ca="1" si="880">IFERROR(AL87 / AL29, 0)</f>
        <v>180.04023651901775</v>
      </c>
      <c r="AM131" s="115">
        <f t="shared" ref="AM131:AM135" ca="1" si="881">IF(AK$9 = 0, 0, IFERROR((AK131 - AL131) / AL131, 0))</f>
        <v>1.4481298118209537E-4</v>
      </c>
      <c r="AN131" s="132">
        <f ca="1">IFERROR(AN87 / AN29, 0)</f>
        <v>176.69401008008057</v>
      </c>
      <c r="AO131" s="114">
        <f t="shared" ref="AO131:AO135" ca="1" si="882">IFERROR(AO87 / AO29, 0)</f>
        <v>173.8872480656126</v>
      </c>
      <c r="AP131" s="115">
        <f t="shared" ref="AP131:AP135" ca="1" si="883">IF(AN$9 = 0, 0, IFERROR((AN131 - AO131) / AO131, 0))</f>
        <v>1.6141275715680466E-2</v>
      </c>
      <c r="AQ131" s="132">
        <f ca="1">IFERROR(AQ87 / AQ29, 0)</f>
        <v>171.69993097603466</v>
      </c>
      <c r="AR131" s="114">
        <f t="shared" ref="AR131:AR135" ca="1" si="884">IFERROR(AR87 / AR29, 0)</f>
        <v>161.53628895618962</v>
      </c>
      <c r="AS131" s="115">
        <f t="shared" ref="AS131:AS135" ca="1" si="885">IF(AQ$9 = 0, 0, IFERROR((AQ131 - AR131) / AR131, 0))</f>
        <v>6.2918630145090998E-2</v>
      </c>
      <c r="AT131" s="132">
        <f ca="1">IFERROR(AT87 / AT29, 0)</f>
        <v>138.95277363979079</v>
      </c>
      <c r="AU131" s="114">
        <f t="shared" ref="AU131:AU135" ca="1" si="886">IFERROR(AU87 / AU29, 0)</f>
        <v>135.35191993937505</v>
      </c>
      <c r="AV131" s="115">
        <f t="shared" ref="AV131:AV135" ca="1" si="887">IF(AT$9 = 0, 0, IFERROR((AT131 - AU131) / AU131, 0))</f>
        <v>2.6603639623498394E-2</v>
      </c>
      <c r="AW131" s="132">
        <f ca="1">IFERROR(AW87 / AW29, 0)</f>
        <v>151.52497237763961</v>
      </c>
      <c r="AX131" s="114">
        <f t="shared" ref="AX131:AX135" ca="1" si="888">IFERROR(AX87 / AX29, 0)</f>
        <v>150.93150262873365</v>
      </c>
      <c r="AY131" s="115">
        <f t="shared" ref="AY131:AY135" ca="1" si="889">IF(AW$9 = 0, 0, IFERROR((AW131 - AX131) / AX131, 0))</f>
        <v>3.9320469124712607E-3</v>
      </c>
      <c r="AZ131" s="132">
        <f ca="1">IFERROR(AZ87 / AZ29, 0)</f>
        <v>177.7768324589203</v>
      </c>
      <c r="BA131" s="114">
        <f t="shared" ref="BA131:BA135" ca="1" si="890">IFERROR(BA87 / BA29, 0)</f>
        <v>178.65609502633961</v>
      </c>
      <c r="BB131" s="115">
        <f t="shared" ref="BB131:BB135" ca="1" si="891">IF(AZ$9 = 0, 0, IFERROR((AZ131 - BA131) / BA131, 0))</f>
        <v>-4.9215369186799149E-3</v>
      </c>
      <c r="BC131" s="132">
        <f ca="1">IFERROR(BC87 / BC29, 0)</f>
        <v>170.1721486455331</v>
      </c>
      <c r="BD131" s="114">
        <f t="shared" ref="BD131:BD135" ca="1" si="892">IFERROR(BD87 / BD29, 0)</f>
        <v>175.92409238609696</v>
      </c>
      <c r="BE131" s="115">
        <f t="shared" ref="BE131:BE135" ca="1" si="893">IF(BC$9 = 0, 0, IFERROR((BC131 - BD131) / BD131, 0))</f>
        <v>-3.2695599917833815E-2</v>
      </c>
      <c r="BF131" s="132">
        <f ca="1">IFERROR(BF87 / BF29, 0)</f>
        <v>160.54153212694527</v>
      </c>
      <c r="BG131" s="114">
        <f t="shared" ref="BG131:BG135" ca="1" si="894">IFERROR(BG87 / BG29, 0)</f>
        <v>166.44443877431175</v>
      </c>
      <c r="BH131" s="115">
        <f t="shared" ref="BH131:BH135" ca="1" si="895">IF(BF$9 = 0, 0, IFERROR((BF131 - BG131) / BG131, 0))</f>
        <v>-3.5464727393929037E-2</v>
      </c>
      <c r="BI131" s="132">
        <f ca="1">IFERROR(BI87 / BI29, 0)</f>
        <v>137.39759208467308</v>
      </c>
      <c r="BJ131" s="114">
        <f t="shared" ref="BJ131:BJ135" ca="1" si="896">IFERROR(BJ87 / BJ29, 0)</f>
        <v>131.17181857339767</v>
      </c>
      <c r="BK131" s="115">
        <f t="shared" ref="BK131:BK135" ca="1" si="897">IF(BI$9 = 0, 0, IFERROR((BI131 - BJ131) / BJ131, 0))</f>
        <v>4.746273688194505E-2</v>
      </c>
      <c r="BL131" s="132">
        <f ca="1">IFERROR(BL87 / BL29, 0)</f>
        <v>130.0662829119768</v>
      </c>
      <c r="BM131" s="114">
        <f t="shared" ref="BM131:BM135" ca="1" si="898">IFERROR(BM87 / BM29, 0)</f>
        <v>136.47447255905738</v>
      </c>
      <c r="BN131" s="115">
        <f t="shared" ref="BN131:BN135" ca="1" si="899">IF(BL$9 = 0, 0, IFERROR((BL131 - BM131) / BM131, 0))</f>
        <v>-4.6955225595816268E-2</v>
      </c>
      <c r="BO131" s="158" t="str">
        <f t="shared" ref="BO131:BO135" si="900">E131</f>
        <v>Total Active</v>
      </c>
      <c r="BP131" s="248" t="str">
        <f>$D131</f>
        <v>SOLD $ PER CUST</v>
      </c>
    </row>
    <row r="132" spans="4:68" ht="15" thickTop="1" x14ac:dyDescent="0.2">
      <c r="D132" s="237"/>
      <c r="E132" s="136" t="str">
        <f>$E$30</f>
        <v>Elite</v>
      </c>
      <c r="F132" s="133">
        <f t="shared" ref="F132" ca="1" si="901">IFERROR(F88 / F30, 0)</f>
        <v>2369.5412313531642</v>
      </c>
      <c r="G132" s="107">
        <f t="shared" ca="1" si="862"/>
        <v>2237.4175493196476</v>
      </c>
      <c r="H132" s="108">
        <f t="shared" ca="1" si="863"/>
        <v>5.9051866324054125E-2</v>
      </c>
      <c r="I132" s="141"/>
      <c r="J132" s="133">
        <f t="shared" ref="J132" ca="1" si="902">IFERROR(J88 / J30, 0)</f>
        <v>2493.3096469023185</v>
      </c>
      <c r="K132" s="107">
        <f t="shared" ca="1" si="864"/>
        <v>2378.5798541085605</v>
      </c>
      <c r="L132" s="108">
        <f t="shared" ca="1" si="865"/>
        <v>4.8234576861307922E-2</v>
      </c>
      <c r="M132" s="141"/>
      <c r="N132" s="133">
        <f t="shared" ref="N132" ca="1" si="903">IFERROR(N88 / N30, 0)</f>
        <v>2493.3096469023185</v>
      </c>
      <c r="O132" s="107">
        <f t="shared" ca="1" si="866"/>
        <v>2378.5798541085605</v>
      </c>
      <c r="P132" s="108">
        <f t="shared" ca="1" si="867"/>
        <v>4.8234576861307922E-2</v>
      </c>
      <c r="Q132" s="141"/>
      <c r="R132" s="133">
        <f t="shared" ref="R132" ca="1" si="904">IFERROR(R88 / R30, 0)</f>
        <v>1207.8122037642484</v>
      </c>
      <c r="S132" s="107">
        <f t="shared" ca="1" si="868"/>
        <v>1157.9867431006496</v>
      </c>
      <c r="T132" s="108">
        <f t="shared" ca="1" si="869"/>
        <v>4.3027660688226041E-2</v>
      </c>
      <c r="U132" s="133">
        <f t="shared" ref="U132" ca="1" si="905">IFERROR(U88 / U30, 0)</f>
        <v>1120.5462732659464</v>
      </c>
      <c r="V132" s="107">
        <f t="shared" ca="1" si="870"/>
        <v>1075.7872313879996</v>
      </c>
      <c r="W132" s="108">
        <f t="shared" ca="1" si="871"/>
        <v>4.1605849718255122E-2</v>
      </c>
      <c r="X132" s="133">
        <f t="shared" ref="X132" ca="1" si="906">IFERROR(X88 / X30, 0)</f>
        <v>1212.184993905907</v>
      </c>
      <c r="Y132" s="107">
        <f t="shared" ca="1" si="872"/>
        <v>1199.2988159448819</v>
      </c>
      <c r="Z132" s="108">
        <f t="shared" ca="1" si="873"/>
        <v>1.0744760012851877E-2</v>
      </c>
      <c r="AA132" s="133">
        <f t="shared" ref="AA132" ca="1" si="907">IFERROR(AA88 / AA30, 0)</f>
        <v>1017.8639889481462</v>
      </c>
      <c r="AB132" s="107">
        <f t="shared" ca="1" si="874"/>
        <v>990.44599629682375</v>
      </c>
      <c r="AC132" s="108">
        <f t="shared" ca="1" si="875"/>
        <v>2.7682471082558325E-2</v>
      </c>
      <c r="AD132" s="141"/>
      <c r="AE132" s="133">
        <f t="shared" ref="AE132" ca="1" si="908">IFERROR(AE88 / AE30, 0)</f>
        <v>713.5473695747479</v>
      </c>
      <c r="AF132" s="107">
        <f t="shared" ca="1" si="876"/>
        <v>683.08048006509364</v>
      </c>
      <c r="AG132" s="108">
        <f t="shared" ca="1" si="877"/>
        <v>4.4602196079078331E-2</v>
      </c>
      <c r="AH132" s="133">
        <f t="shared" ref="AH132" ca="1" si="909">IFERROR(AH88 / AH30, 0)</f>
        <v>867.76331650135273</v>
      </c>
      <c r="AI132" s="107">
        <f t="shared" ca="1" si="878"/>
        <v>841.84046163315566</v>
      </c>
      <c r="AJ132" s="108">
        <f t="shared" ca="1" si="879"/>
        <v>3.0793073093573094E-2</v>
      </c>
      <c r="AK132" s="133">
        <f t="shared" ref="AK132" ca="1" si="910">IFERROR(AK88 / AK30, 0)</f>
        <v>817.09271240273154</v>
      </c>
      <c r="AL132" s="107">
        <f t="shared" ca="1" si="880"/>
        <v>823.89196950444727</v>
      </c>
      <c r="AM132" s="108">
        <f t="shared" ca="1" si="881"/>
        <v>-8.2526075667485148E-3</v>
      </c>
      <c r="AN132" s="133">
        <f t="shared" ref="AN132" ca="1" si="911">IFERROR(AN88 / AN30, 0)</f>
        <v>786.23474235807851</v>
      </c>
      <c r="AO132" s="107">
        <f t="shared" ca="1" si="882"/>
        <v>782.9200897971823</v>
      </c>
      <c r="AP132" s="108">
        <f t="shared" ca="1" si="883"/>
        <v>4.2337048238918953E-3</v>
      </c>
      <c r="AQ132" s="133">
        <f t="shared" ref="AQ132" ca="1" si="912">IFERROR(AQ88 / AQ30, 0)</f>
        <v>808.06319460500958</v>
      </c>
      <c r="AR132" s="107">
        <f t="shared" ca="1" si="884"/>
        <v>763.86775867714482</v>
      </c>
      <c r="AS132" s="108">
        <f t="shared" ca="1" si="885"/>
        <v>5.7857443812528213E-2</v>
      </c>
      <c r="AT132" s="133">
        <f t="shared" ref="AT132" ca="1" si="913">IFERROR(AT88 / AT30, 0)</f>
        <v>637.68195219123504</v>
      </c>
      <c r="AU132" s="107">
        <f t="shared" ca="1" si="886"/>
        <v>613.11086419753087</v>
      </c>
      <c r="AV132" s="108">
        <f t="shared" ca="1" si="887"/>
        <v>4.0076092968706394E-2</v>
      </c>
      <c r="AW132" s="133">
        <f t="shared" ref="AW132" ca="1" si="914">IFERROR(AW88 / AW30, 0)</f>
        <v>707.51627015746521</v>
      </c>
      <c r="AX132" s="107">
        <f t="shared" ca="1" si="888"/>
        <v>688.7954128440366</v>
      </c>
      <c r="AY132" s="108">
        <f t="shared" ca="1" si="889"/>
        <v>2.7179125999300984E-2</v>
      </c>
      <c r="AZ132" s="133">
        <f t="shared" ref="AZ132" ca="1" si="915">IFERROR(AZ88 / AZ30, 0)</f>
        <v>852.98426538108345</v>
      </c>
      <c r="BA132" s="107">
        <f t="shared" ca="1" si="890"/>
        <v>864.80126260806924</v>
      </c>
      <c r="BB132" s="108">
        <f t="shared" ca="1" si="891"/>
        <v>-1.366440792575634E-2</v>
      </c>
      <c r="BC132" s="133">
        <f t="shared" ref="BC132" ca="1" si="916">IFERROR(BC88 / BC30, 0)</f>
        <v>791.21371090585001</v>
      </c>
      <c r="BD132" s="107">
        <f t="shared" ca="1" si="892"/>
        <v>810.23609756097551</v>
      </c>
      <c r="BE132" s="108">
        <f t="shared" ca="1" si="893"/>
        <v>-2.3477584758797968E-2</v>
      </c>
      <c r="BF132" s="133">
        <f t="shared" ref="BF132" ca="1" si="917">IFERROR(BF88 / BF30, 0)</f>
        <v>753.20051857246904</v>
      </c>
      <c r="BG132" s="107">
        <f t="shared" ca="1" si="894"/>
        <v>757.64224062347773</v>
      </c>
      <c r="BH132" s="108">
        <f t="shared" ca="1" si="895"/>
        <v>-5.8625586231220708E-3</v>
      </c>
      <c r="BI132" s="133">
        <f t="shared" ref="BI132" ca="1" si="918">IFERROR(BI88 / BI30, 0)</f>
        <v>644.54549019607839</v>
      </c>
      <c r="BJ132" s="107">
        <f t="shared" ca="1" si="896"/>
        <v>599.94402326652846</v>
      </c>
      <c r="BK132" s="108">
        <f t="shared" ca="1" si="897"/>
        <v>7.4342713986393832E-2</v>
      </c>
      <c r="BL132" s="133">
        <f t="shared" ref="BL132" ca="1" si="919">IFERROR(BL88 / BL30, 0)</f>
        <v>583.43900064787817</v>
      </c>
      <c r="BM132" s="107">
        <f t="shared" ca="1" si="898"/>
        <v>603.11900834105654</v>
      </c>
      <c r="BN132" s="108">
        <f t="shared" ca="1" si="899"/>
        <v>-3.2630388730924498E-2</v>
      </c>
      <c r="BO132" s="152" t="str">
        <f t="shared" si="900"/>
        <v>Elite</v>
      </c>
      <c r="BP132" s="249"/>
    </row>
    <row r="133" spans="4:68" x14ac:dyDescent="0.2">
      <c r="D133" s="237"/>
      <c r="E133" s="79" t="str">
        <f>$E$31</f>
        <v>High Value</v>
      </c>
      <c r="F133" s="35">
        <f t="shared" ref="F133" ca="1" si="920">IFERROR(F89 / F31, 0)</f>
        <v>700.1263820053158</v>
      </c>
      <c r="G133" s="22">
        <f t="shared" ca="1" si="862"/>
        <v>656.40327432874165</v>
      </c>
      <c r="H133" s="13">
        <f t="shared" ca="1" si="863"/>
        <v>6.6610130367321468E-2</v>
      </c>
      <c r="I133" s="141"/>
      <c r="J133" s="35">
        <f t="shared" ref="J133" ca="1" si="921">IFERROR(J89 / J31, 0)</f>
        <v>721.77474884834339</v>
      </c>
      <c r="K133" s="22">
        <f t="shared" ca="1" si="864"/>
        <v>700.38735309386254</v>
      </c>
      <c r="L133" s="13">
        <f t="shared" ca="1" si="865"/>
        <v>3.053652476733773E-2</v>
      </c>
      <c r="M133" s="141"/>
      <c r="N133" s="35">
        <f t="shared" ref="N133" ca="1" si="922">IFERROR(N89 / N31, 0)</f>
        <v>721.77474884834339</v>
      </c>
      <c r="O133" s="22">
        <f t="shared" ca="1" si="866"/>
        <v>700.38735309386254</v>
      </c>
      <c r="P133" s="13">
        <f t="shared" ca="1" si="867"/>
        <v>3.053652476733773E-2</v>
      </c>
      <c r="Q133" s="141"/>
      <c r="R133" s="35">
        <f t="shared" ref="R133" ca="1" si="923">IFERROR(R89 / R31, 0)</f>
        <v>433.23668216626425</v>
      </c>
      <c r="S133" s="22">
        <f t="shared" ca="1" si="868"/>
        <v>419.34411472412773</v>
      </c>
      <c r="T133" s="13">
        <f t="shared" ca="1" si="869"/>
        <v>3.3129277255449167E-2</v>
      </c>
      <c r="U133" s="35">
        <f t="shared" ref="U133" ca="1" si="924">IFERROR(U89 / U31, 0)</f>
        <v>407.15020202249474</v>
      </c>
      <c r="V133" s="22">
        <f t="shared" ca="1" si="870"/>
        <v>393.58209433644595</v>
      </c>
      <c r="W133" s="13">
        <f t="shared" ca="1" si="871"/>
        <v>3.4473386572434768E-2</v>
      </c>
      <c r="X133" s="35">
        <f t="shared" ref="X133" ca="1" si="925">IFERROR(X89 / X31, 0)</f>
        <v>421.97936529881235</v>
      </c>
      <c r="Y133" s="22">
        <f t="shared" ca="1" si="872"/>
        <v>426.63142050937159</v>
      </c>
      <c r="Z133" s="13">
        <f t="shared" ca="1" si="873"/>
        <v>-1.0904155172174083E-2</v>
      </c>
      <c r="AA133" s="35">
        <f t="shared" ref="AA133" ca="1" si="926">IFERROR(AA89 / AA31, 0)</f>
        <v>360.07789820242277</v>
      </c>
      <c r="AB133" s="22">
        <f t="shared" ca="1" si="874"/>
        <v>358.19001569565791</v>
      </c>
      <c r="AC133" s="13">
        <f t="shared" ca="1" si="875"/>
        <v>5.2706173372764759E-3</v>
      </c>
      <c r="AD133" s="141"/>
      <c r="AE133" s="35">
        <f t="shared" ref="AE133" ca="1" si="927">IFERROR(AE89 / AE31, 0)</f>
        <v>284.64892413152091</v>
      </c>
      <c r="AF133" s="22">
        <f t="shared" ca="1" si="876"/>
        <v>269.8101883830455</v>
      </c>
      <c r="AG133" s="13">
        <f t="shared" ca="1" si="877"/>
        <v>5.4996943730712955E-2</v>
      </c>
      <c r="AH133" s="35">
        <f t="shared" ref="AH133" ca="1" si="928">IFERROR(AH89 / AH31, 0)</f>
        <v>342.56004643064426</v>
      </c>
      <c r="AI133" s="22">
        <f t="shared" ca="1" si="878"/>
        <v>341.22783115597156</v>
      </c>
      <c r="AJ133" s="13">
        <f t="shared" ca="1" si="879"/>
        <v>3.9041811746702583E-3</v>
      </c>
      <c r="AK133" s="35">
        <f t="shared" ref="AK133" ca="1" si="929">IFERROR(AK89 / AK31, 0)</f>
        <v>325.02117853615721</v>
      </c>
      <c r="AL133" s="22">
        <f t="shared" ca="1" si="880"/>
        <v>331.57678854936086</v>
      </c>
      <c r="AM133" s="13">
        <f t="shared" ca="1" si="881"/>
        <v>-1.9771016065039587E-2</v>
      </c>
      <c r="AN133" s="35">
        <f t="shared" ref="AN133" ca="1" si="930">IFERROR(AN89 / AN31, 0)</f>
        <v>313.40941681574247</v>
      </c>
      <c r="AO133" s="22">
        <f t="shared" ca="1" si="882"/>
        <v>314.24952781058732</v>
      </c>
      <c r="AP133" s="13">
        <f t="shared" ca="1" si="883"/>
        <v>-2.6733882488161539E-3</v>
      </c>
      <c r="AQ133" s="35">
        <f t="shared" ref="AQ133" ca="1" si="931">IFERROR(AQ89 / AQ31, 0)</f>
        <v>316.03312135943594</v>
      </c>
      <c r="AR133" s="22">
        <f t="shared" ca="1" si="884"/>
        <v>301.88515205624697</v>
      </c>
      <c r="AS133" s="13">
        <f t="shared" ca="1" si="885"/>
        <v>4.6865402974681364E-2</v>
      </c>
      <c r="AT133" s="35">
        <f t="shared" ref="AT133" ca="1" si="932">IFERROR(AT89 / AT31, 0)</f>
        <v>247.98152000233262</v>
      </c>
      <c r="AU133" s="22">
        <f t="shared" ca="1" si="886"/>
        <v>244.67226552333926</v>
      </c>
      <c r="AV133" s="13">
        <f t="shared" ca="1" si="887"/>
        <v>1.3525253759003115E-2</v>
      </c>
      <c r="AW133" s="35">
        <f t="shared" ref="AW133" ca="1" si="933">IFERROR(AW89 / AW31, 0)</f>
        <v>276.0050496747678</v>
      </c>
      <c r="AX133" s="22">
        <f t="shared" ca="1" si="888"/>
        <v>276.33785927408695</v>
      </c>
      <c r="AY133" s="13">
        <f t="shared" ca="1" si="889"/>
        <v>-1.2043575939735768E-3</v>
      </c>
      <c r="AZ133" s="35">
        <f t="shared" ref="AZ133" ca="1" si="934">IFERROR(AZ89 / AZ31, 0)</f>
        <v>330.12613916146296</v>
      </c>
      <c r="BA133" s="22">
        <f t="shared" ca="1" si="890"/>
        <v>340.45406921137288</v>
      </c>
      <c r="BB133" s="13">
        <f t="shared" ca="1" si="891"/>
        <v>-3.0335751526875621E-2</v>
      </c>
      <c r="BC133" s="35">
        <f t="shared" ref="BC133" ca="1" si="935">IFERROR(BC89 / BC31, 0)</f>
        <v>311.30668425753015</v>
      </c>
      <c r="BD133" s="22">
        <f t="shared" ca="1" si="892"/>
        <v>326.35886089813806</v>
      </c>
      <c r="BE133" s="13">
        <f t="shared" ca="1" si="893"/>
        <v>-4.6121550366931635E-2</v>
      </c>
      <c r="BF133" s="35">
        <f t="shared" ref="BF133" ca="1" si="936">IFERROR(BF89 / BF31, 0)</f>
        <v>292.42710757463612</v>
      </c>
      <c r="BG133" s="22">
        <f t="shared" ca="1" si="894"/>
        <v>301.35075108474763</v>
      </c>
      <c r="BH133" s="13">
        <f t="shared" ca="1" si="895"/>
        <v>-2.9612149556587447E-2</v>
      </c>
      <c r="BI133" s="35">
        <f t="shared" ref="BI133" ca="1" si="937">IFERROR(BI89 / BI31, 0)</f>
        <v>254.00523891589575</v>
      </c>
      <c r="BJ133" s="22">
        <f t="shared" ca="1" si="896"/>
        <v>242.14416564780848</v>
      </c>
      <c r="BK133" s="13">
        <f t="shared" ca="1" si="897"/>
        <v>4.8983518708184973E-2</v>
      </c>
      <c r="BL133" s="35">
        <f t="shared" ref="BL133" ca="1" si="938">IFERROR(BL89 / BL31, 0)</f>
        <v>232.53708195141311</v>
      </c>
      <c r="BM133" s="22">
        <f t="shared" ca="1" si="898"/>
        <v>242.89250243174891</v>
      </c>
      <c r="BN133" s="13">
        <f t="shared" ca="1" si="899"/>
        <v>-4.2633759283062247E-2</v>
      </c>
      <c r="BO133" s="159" t="str">
        <f t="shared" si="900"/>
        <v>High Value</v>
      </c>
      <c r="BP133" s="249"/>
    </row>
    <row r="134" spans="4:68" x14ac:dyDescent="0.2">
      <c r="D134" s="238"/>
      <c r="E134" s="79" t="str">
        <f>$E$32</f>
        <v>Opportunity</v>
      </c>
      <c r="F134" s="35">
        <f t="shared" ref="F134" ca="1" si="939">IFERROR(F90 / F32, 0)</f>
        <v>215.20813556914484</v>
      </c>
      <c r="G134" s="22">
        <f t="shared" ca="1" si="862"/>
        <v>202.6191336435061</v>
      </c>
      <c r="H134" s="13">
        <f t="shared" ca="1" si="863"/>
        <v>6.2131357978206493E-2</v>
      </c>
      <c r="I134" s="141"/>
      <c r="J134" s="35">
        <f t="shared" ref="J134" ca="1" si="940">IFERROR(J90 / J32, 0)</f>
        <v>220.75849932989368</v>
      </c>
      <c r="K134" s="22">
        <f t="shared" ca="1" si="864"/>
        <v>215.26018115994077</v>
      </c>
      <c r="L134" s="13">
        <f t="shared" ca="1" si="865"/>
        <v>2.554266255990743E-2</v>
      </c>
      <c r="M134" s="141"/>
      <c r="N134" s="35">
        <f t="shared" ref="N134" ca="1" si="941">IFERROR(N90 / N32, 0)</f>
        <v>220.75779024400802</v>
      </c>
      <c r="O134" s="22">
        <f t="shared" ca="1" si="866"/>
        <v>215.26169913513201</v>
      </c>
      <c r="P134" s="13">
        <f t="shared" ca="1" si="867"/>
        <v>2.5532136608407086E-2</v>
      </c>
      <c r="Q134" s="141"/>
      <c r="R134" s="35">
        <f t="shared" ref="R134" ca="1" si="942">IFERROR(R90 / R32, 0)</f>
        <v>171.74068781780986</v>
      </c>
      <c r="S134" s="22">
        <f t="shared" ca="1" si="868"/>
        <v>166.51010427310896</v>
      </c>
      <c r="T134" s="13">
        <f t="shared" ca="1" si="869"/>
        <v>3.1413009844265767E-2</v>
      </c>
      <c r="U134" s="35">
        <f t="shared" ref="U134" ca="1" si="943">IFERROR(U90 / U32, 0)</f>
        <v>162.20739148667309</v>
      </c>
      <c r="V134" s="22">
        <f t="shared" ca="1" si="870"/>
        <v>156.60683594324485</v>
      </c>
      <c r="W134" s="13">
        <f t="shared" ca="1" si="871"/>
        <v>3.5761884273416485E-2</v>
      </c>
      <c r="X134" s="35">
        <f t="shared" ref="X134" ca="1" si="944">IFERROR(X90 / X32, 0)</f>
        <v>165.44343212700846</v>
      </c>
      <c r="Y134" s="22">
        <f t="shared" ca="1" si="872"/>
        <v>167.416803146235</v>
      </c>
      <c r="Z134" s="13">
        <f t="shared" ca="1" si="873"/>
        <v>-1.178717417930168E-2</v>
      </c>
      <c r="AA134" s="35">
        <f t="shared" ref="AA134" ca="1" si="945">IFERROR(AA90 / AA32, 0)</f>
        <v>141.86128902096311</v>
      </c>
      <c r="AB134" s="22">
        <f t="shared" ca="1" si="874"/>
        <v>142.33591828706901</v>
      </c>
      <c r="AC134" s="13">
        <f t="shared" ca="1" si="875"/>
        <v>-3.3345712861362303E-3</v>
      </c>
      <c r="AD134" s="141"/>
      <c r="AE134" s="35">
        <f t="shared" ref="AE134" ca="1" si="946">IFERROR(AE90 / AE32, 0)</f>
        <v>122.70560103553009</v>
      </c>
      <c r="AF134" s="22">
        <f t="shared" ca="1" si="876"/>
        <v>117.46582678726307</v>
      </c>
      <c r="AG134" s="13">
        <f t="shared" ca="1" si="877"/>
        <v>4.4606796645262098E-2</v>
      </c>
      <c r="AH134" s="35">
        <f t="shared" ref="AH134" ca="1" si="947">IFERROR(AH90 / AH32, 0)</f>
        <v>151.67702588607779</v>
      </c>
      <c r="AI134" s="22">
        <f t="shared" ca="1" si="878"/>
        <v>151.11485252466056</v>
      </c>
      <c r="AJ134" s="13">
        <f t="shared" ca="1" si="879"/>
        <v>3.7201727826553731E-3</v>
      </c>
      <c r="AK134" s="35">
        <f t="shared" ref="AK134" ca="1" si="948">IFERROR(AK90 / AK32, 0)</f>
        <v>145.2925397639064</v>
      </c>
      <c r="AL134" s="22">
        <f t="shared" ca="1" si="880"/>
        <v>143.93386542215509</v>
      </c>
      <c r="AM134" s="13">
        <f t="shared" ca="1" si="881"/>
        <v>9.4395737776259009E-3</v>
      </c>
      <c r="AN134" s="35">
        <f t="shared" ref="AN134" ca="1" si="949">IFERROR(AN90 / AN32, 0)</f>
        <v>142.58305619707465</v>
      </c>
      <c r="AO134" s="22">
        <f t="shared" ca="1" si="882"/>
        <v>142.25144892803004</v>
      </c>
      <c r="AP134" s="13">
        <f t="shared" ca="1" si="883"/>
        <v>2.3311345616759392E-3</v>
      </c>
      <c r="AQ134" s="35">
        <f t="shared" ref="AQ134" ca="1" si="950">IFERROR(AQ90 / AQ32, 0)</f>
        <v>137.31127857035938</v>
      </c>
      <c r="AR134" s="22">
        <f t="shared" ca="1" si="884"/>
        <v>130.81862893100123</v>
      </c>
      <c r="AS134" s="13">
        <f t="shared" ca="1" si="885"/>
        <v>4.9630925598391815E-2</v>
      </c>
      <c r="AT134" s="35">
        <f t="shared" ref="AT134" ca="1" si="951">IFERROR(AT90 / AT32, 0)</f>
        <v>109.49780250723852</v>
      </c>
      <c r="AU134" s="22">
        <f t="shared" ca="1" si="886"/>
        <v>108.46321181704538</v>
      </c>
      <c r="AV134" s="13">
        <f t="shared" ca="1" si="887"/>
        <v>9.5386322501520449E-3</v>
      </c>
      <c r="AW134" s="35">
        <f t="shared" ref="AW134" ca="1" si="952">IFERROR(AW90 / AW32, 0)</f>
        <v>121.32511017379281</v>
      </c>
      <c r="AX134" s="22">
        <f t="shared" ca="1" si="888"/>
        <v>121.89805090258581</v>
      </c>
      <c r="AY134" s="13">
        <f t="shared" ca="1" si="889"/>
        <v>-4.7001631654542434E-3</v>
      </c>
      <c r="AZ134" s="35">
        <f t="shared" ref="AZ134" ca="1" si="953">IFERROR(AZ90 / AZ32, 0)</f>
        <v>145.11191502063488</v>
      </c>
      <c r="BA134" s="22">
        <f t="shared" ca="1" si="890"/>
        <v>146.73179937055127</v>
      </c>
      <c r="BB134" s="13">
        <f t="shared" ca="1" si="891"/>
        <v>-1.1039763410967187E-2</v>
      </c>
      <c r="BC134" s="35">
        <f t="shared" ref="BC134" ca="1" si="954">IFERROR(BC90 / BC32, 0)</f>
        <v>139.21541166174995</v>
      </c>
      <c r="BD134" s="22">
        <f t="shared" ca="1" si="892"/>
        <v>145.68468371260545</v>
      </c>
      <c r="BE134" s="13">
        <f t="shared" ca="1" si="893"/>
        <v>-4.4405986175029437E-2</v>
      </c>
      <c r="BF134" s="35">
        <f t="shared" ref="BF134" ca="1" si="955">IFERROR(BF90 / BF32, 0)</f>
        <v>130.58232811038349</v>
      </c>
      <c r="BG134" s="22">
        <f t="shared" ca="1" si="894"/>
        <v>136.31543090969026</v>
      </c>
      <c r="BH134" s="13">
        <f t="shared" ca="1" si="895"/>
        <v>-4.2057621510986458E-2</v>
      </c>
      <c r="BI134" s="35">
        <f t="shared" ref="BI134" ca="1" si="956">IFERROR(BI90 / BI32, 0)</f>
        <v>113.68870563234188</v>
      </c>
      <c r="BJ134" s="22">
        <f t="shared" ca="1" si="896"/>
        <v>108.78962927266828</v>
      </c>
      <c r="BK134" s="13">
        <f t="shared" ca="1" si="897"/>
        <v>4.5032567832312832E-2</v>
      </c>
      <c r="BL134" s="35">
        <f t="shared" ref="BL134" ca="1" si="957">IFERROR(BL90 / BL32, 0)</f>
        <v>105.99266653461727</v>
      </c>
      <c r="BM134" s="22">
        <f t="shared" ca="1" si="898"/>
        <v>111.13778165600152</v>
      </c>
      <c r="BN134" s="13">
        <f t="shared" ca="1" si="899"/>
        <v>-4.6294923694892832E-2</v>
      </c>
      <c r="BO134" s="159" t="str">
        <f t="shared" si="900"/>
        <v>Opportunity</v>
      </c>
      <c r="BP134" s="250"/>
    </row>
    <row r="135" spans="4:68" x14ac:dyDescent="0.2">
      <c r="D135" s="239"/>
      <c r="E135" s="78" t="str">
        <f>$E$33</f>
        <v>Marginal</v>
      </c>
      <c r="F135" s="134">
        <f t="shared" ref="F135" ca="1" si="958">IFERROR(F91 / F33, 0)</f>
        <v>61.424762527442859</v>
      </c>
      <c r="G135" s="103">
        <f t="shared" ca="1" si="862"/>
        <v>58.600341323334689</v>
      </c>
      <c r="H135" s="100">
        <f t="shared" ca="1" si="863"/>
        <v>4.8198033327554755E-2</v>
      </c>
      <c r="I135" s="141"/>
      <c r="J135" s="134">
        <f t="shared" ref="J135" ca="1" si="959">IFERROR(J91 / J33, 0)</f>
        <v>62.592452892228756</v>
      </c>
      <c r="K135" s="103">
        <f t="shared" ca="1" si="864"/>
        <v>61.429941461203043</v>
      </c>
      <c r="L135" s="100">
        <f t="shared" ca="1" si="865"/>
        <v>1.8924182627781175E-2</v>
      </c>
      <c r="M135" s="141"/>
      <c r="N135" s="134">
        <f t="shared" ref="N135" ca="1" si="960">IFERROR(N91 / N33, 0)</f>
        <v>62.592100094084209</v>
      </c>
      <c r="O135" s="103">
        <f t="shared" ca="1" si="866"/>
        <v>61.430712241746697</v>
      </c>
      <c r="P135" s="100">
        <f t="shared" ca="1" si="867"/>
        <v>1.8905655004733339E-2</v>
      </c>
      <c r="Q135" s="141"/>
      <c r="R135" s="134">
        <f t="shared" ref="R135" ca="1" si="961">IFERROR(R91 / R33, 0)</f>
        <v>61.352891302867761</v>
      </c>
      <c r="S135" s="103">
        <f t="shared" ca="1" si="868"/>
        <v>58.747492959175915</v>
      </c>
      <c r="T135" s="100">
        <f t="shared" ca="1" si="869"/>
        <v>4.4349098360713997E-2</v>
      </c>
      <c r="U135" s="134">
        <f t="shared" ref="U135" ca="1" si="962">IFERROR(U91 / U33, 0)</f>
        <v>57.36180321071793</v>
      </c>
      <c r="V135" s="103">
        <f t="shared" ca="1" si="870"/>
        <v>54.239630738450614</v>
      </c>
      <c r="W135" s="100">
        <f t="shared" ca="1" si="871"/>
        <v>5.7562568729915775E-2</v>
      </c>
      <c r="X135" s="134">
        <f t="shared" ref="X135" ca="1" si="963">IFERROR(X91 / X33, 0)</f>
        <v>58.621892401232529</v>
      </c>
      <c r="Y135" s="103">
        <f t="shared" ca="1" si="872"/>
        <v>58.759688605415555</v>
      </c>
      <c r="Z135" s="100">
        <f t="shared" ca="1" si="873"/>
        <v>-2.3450805723011598E-3</v>
      </c>
      <c r="AA135" s="134">
        <f t="shared" ref="AA135" ca="1" si="964">IFERROR(AA91 / AA33, 0)</f>
        <v>49.514049214231093</v>
      </c>
      <c r="AB135" s="103">
        <f t="shared" ca="1" si="874"/>
        <v>51.01976172615889</v>
      </c>
      <c r="AC135" s="100">
        <f t="shared" ca="1" si="875"/>
        <v>-2.9512339160058972E-2</v>
      </c>
      <c r="AD135" s="141"/>
      <c r="AE135" s="134">
        <f t="shared" ref="AE135" ca="1" si="965">IFERROR(AE91 / AE33, 0)</f>
        <v>46.68017194710113</v>
      </c>
      <c r="AF135" s="103">
        <f t="shared" ca="1" si="876"/>
        <v>44.360028848135173</v>
      </c>
      <c r="AG135" s="100">
        <f t="shared" ca="1" si="877"/>
        <v>5.2302560643251075E-2</v>
      </c>
      <c r="AH135" s="134">
        <f t="shared" ref="AH135" ca="1" si="966">IFERROR(AH91 / AH33, 0)</f>
        <v>59.85542114573412</v>
      </c>
      <c r="AI135" s="103">
        <f t="shared" ca="1" si="878"/>
        <v>59.545415551604748</v>
      </c>
      <c r="AJ135" s="100">
        <f t="shared" ca="1" si="879"/>
        <v>5.2062042267671631E-3</v>
      </c>
      <c r="AK135" s="134">
        <f t="shared" ref="AK135" ca="1" si="967">IFERROR(AK91 / AK33, 0)</f>
        <v>57.861153017621923</v>
      </c>
      <c r="AL135" s="103">
        <f t="shared" ca="1" si="880"/>
        <v>55.353301881182233</v>
      </c>
      <c r="AM135" s="100">
        <f t="shared" ca="1" si="881"/>
        <v>4.5306260895201497E-2</v>
      </c>
      <c r="AN135" s="134">
        <f t="shared" ref="AN135" ca="1" si="968">IFERROR(AN91 / AN33, 0)</f>
        <v>58.754460936716491</v>
      </c>
      <c r="AO135" s="103">
        <f t="shared" ca="1" si="882"/>
        <v>56.585125525828694</v>
      </c>
      <c r="AP135" s="100">
        <f t="shared" ca="1" si="883"/>
        <v>3.8337555863467827E-2</v>
      </c>
      <c r="AQ135" s="134">
        <f t="shared" ref="AQ135" ca="1" si="969">IFERROR(AQ91 / AQ33, 0)</f>
        <v>52.981402097320093</v>
      </c>
      <c r="AR135" s="103">
        <f t="shared" ca="1" si="884"/>
        <v>49.475059631860219</v>
      </c>
      <c r="AS135" s="100">
        <f t="shared" ca="1" si="885"/>
        <v>7.0870909333920457E-2</v>
      </c>
      <c r="AT135" s="134">
        <f t="shared" ref="AT135" ca="1" si="970">IFERROR(AT91 / AT33, 0)</f>
        <v>41.391472559029992</v>
      </c>
      <c r="AU135" s="103">
        <f t="shared" ca="1" si="886"/>
        <v>40.10685861433614</v>
      </c>
      <c r="AV135" s="100">
        <f t="shared" ca="1" si="887"/>
        <v>3.202978216385835E-2</v>
      </c>
      <c r="AW135" s="134">
        <f t="shared" ref="AW135" ca="1" si="971">IFERROR(AW91 / AW33, 0)</f>
        <v>47.203572402114652</v>
      </c>
      <c r="AX135" s="103">
        <f t="shared" ca="1" si="888"/>
        <v>46.21258001608853</v>
      </c>
      <c r="AY135" s="100">
        <f t="shared" ca="1" si="889"/>
        <v>2.1444212499737426E-2</v>
      </c>
      <c r="AZ135" s="134">
        <f t="shared" ref="AZ135" ca="1" si="972">IFERROR(AZ91 / AZ33, 0)</f>
        <v>56.519510335479495</v>
      </c>
      <c r="BA135" s="103">
        <f t="shared" ca="1" si="890"/>
        <v>55.862103285267317</v>
      </c>
      <c r="BB135" s="100">
        <f t="shared" ca="1" si="891"/>
        <v>1.1768390582342404E-2</v>
      </c>
      <c r="BC135" s="134">
        <f t="shared" ref="BC135" ca="1" si="973">IFERROR(BC91 / BC33, 0)</f>
        <v>55.033519006903973</v>
      </c>
      <c r="BD135" s="103">
        <f t="shared" ca="1" si="892"/>
        <v>57.841614174795936</v>
      </c>
      <c r="BE135" s="100">
        <f t="shared" ca="1" si="893"/>
        <v>-4.8548008349247801E-2</v>
      </c>
      <c r="BF135" s="134">
        <f t="shared" ref="BF135" ca="1" si="974">IFERROR(BF91 / BF33, 0)</f>
        <v>51.30995681772778</v>
      </c>
      <c r="BG135" s="103">
        <f t="shared" ca="1" si="894"/>
        <v>55.103580180864277</v>
      </c>
      <c r="BH135" s="100">
        <f t="shared" ca="1" si="895"/>
        <v>-6.884531550735612E-2</v>
      </c>
      <c r="BI135" s="134">
        <f t="shared" ref="BI135" ca="1" si="975">IFERROR(BI91 / BI33, 0)</f>
        <v>44.002966542896999</v>
      </c>
      <c r="BJ135" s="103">
        <f t="shared" ca="1" si="896"/>
        <v>43.421069291840119</v>
      </c>
      <c r="BK135" s="100">
        <f t="shared" ca="1" si="897"/>
        <v>1.340126488239737E-2</v>
      </c>
      <c r="BL135" s="134">
        <f t="shared" ref="BL135" ca="1" si="976">IFERROR(BL91 / BL33, 0)</f>
        <v>39.189927998044851</v>
      </c>
      <c r="BM135" s="103">
        <f t="shared" ca="1" si="898"/>
        <v>43.459170149253737</v>
      </c>
      <c r="BN135" s="100">
        <f t="shared" ca="1" si="899"/>
        <v>-9.8235703455607642E-2</v>
      </c>
      <c r="BO135" s="156" t="str">
        <f t="shared" si="900"/>
        <v>Marginal</v>
      </c>
      <c r="BP135" s="251"/>
    </row>
    <row r="136" spans="4:68" ht="3.75" customHeight="1" x14ac:dyDescent="0.2">
      <c r="D136" s="144"/>
      <c r="E136" s="144"/>
      <c r="F136" s="144"/>
      <c r="G136" s="144"/>
      <c r="H136" s="160"/>
      <c r="I136" s="138"/>
      <c r="J136" s="144"/>
      <c r="K136" s="144"/>
      <c r="L136" s="160"/>
      <c r="M136" s="138"/>
      <c r="N136" s="144"/>
      <c r="O136" s="144"/>
      <c r="P136" s="160"/>
      <c r="Q136" s="138"/>
      <c r="R136" s="144"/>
      <c r="S136" s="144"/>
      <c r="T136" s="160"/>
      <c r="U136" s="144"/>
      <c r="V136" s="144"/>
      <c r="W136" s="160"/>
      <c r="X136" s="144"/>
      <c r="Y136" s="144"/>
      <c r="Z136" s="160"/>
      <c r="AA136" s="144"/>
      <c r="AB136" s="144"/>
      <c r="AC136" s="160"/>
      <c r="AD136" s="138"/>
      <c r="AE136" s="144"/>
      <c r="AF136" s="144"/>
      <c r="AG136" s="160"/>
      <c r="AH136" s="144"/>
      <c r="AI136" s="144"/>
      <c r="AJ136" s="160"/>
      <c r="AK136" s="144"/>
      <c r="AL136" s="144"/>
      <c r="AM136" s="160"/>
      <c r="AN136" s="144"/>
      <c r="AO136" s="144"/>
      <c r="AP136" s="160"/>
      <c r="AQ136" s="144"/>
      <c r="AR136" s="144"/>
      <c r="AS136" s="160"/>
      <c r="AT136" s="144"/>
      <c r="AU136" s="144"/>
      <c r="AV136" s="160"/>
      <c r="AW136" s="144"/>
      <c r="AX136" s="144"/>
      <c r="AY136" s="160"/>
      <c r="AZ136" s="144"/>
      <c r="BA136" s="144"/>
      <c r="BB136" s="160"/>
      <c r="BC136" s="144"/>
      <c r="BD136" s="144"/>
      <c r="BE136" s="160"/>
      <c r="BF136" s="144"/>
      <c r="BG136" s="144"/>
      <c r="BH136" s="160"/>
      <c r="BI136" s="144"/>
      <c r="BJ136" s="144"/>
      <c r="BK136" s="160"/>
      <c r="BL136" s="144"/>
      <c r="BM136" s="144"/>
      <c r="BN136" s="160"/>
      <c r="BO136" s="144"/>
      <c r="BP136" s="144"/>
    </row>
    <row r="137" spans="4:68" ht="15" thickBot="1" x14ac:dyDescent="0.25">
      <c r="D137" s="236" t="s">
        <v>165</v>
      </c>
      <c r="E137" s="135" t="str">
        <f>$E$29</f>
        <v>Total Active</v>
      </c>
      <c r="F137" s="132">
        <f t="shared" ref="F137:G141" ca="1" si="977">IFERROR(F87 / F107, 0)</f>
        <v>46.733216694686007</v>
      </c>
      <c r="G137" s="114">
        <f t="shared" ca="1" si="977"/>
        <v>45.922292035259311</v>
      </c>
      <c r="H137" s="115">
        <f ca="1">IF(F$9 = 0, 0, IFERROR((F137 - G137) / G137, 0))</f>
        <v>1.7658627727119222E-2</v>
      </c>
      <c r="I137" s="141"/>
      <c r="J137" s="132">
        <f t="shared" ref="J137:K141" ca="1" si="978">IFERROR(J87 / J107, 0)</f>
        <v>46.257362186164976</v>
      </c>
      <c r="K137" s="114">
        <f t="shared" ca="1" si="978"/>
        <v>46.704228445825912</v>
      </c>
      <c r="L137" s="115">
        <f ca="1">IF(J$9 = 0, 0, IFERROR((J137 - K137) / K137, 0))</f>
        <v>-9.5680043227622143E-3</v>
      </c>
      <c r="M137" s="141"/>
      <c r="N137" s="132">
        <f t="shared" ref="N137:O141" ca="1" si="979">IFERROR(N87 / N107, 0)</f>
        <v>46.257362186164976</v>
      </c>
      <c r="O137" s="114">
        <f t="shared" ca="1" si="979"/>
        <v>46.704228445825919</v>
      </c>
      <c r="P137" s="115">
        <f ca="1">IF(N$9 = 0, 0, IFERROR((N137 - O137) / O137, 0))</f>
        <v>-9.5680043227623652E-3</v>
      </c>
      <c r="Q137" s="141"/>
      <c r="R137" s="132">
        <f t="shared" ref="R137:S141" ca="1" si="980">IFERROR(R87 / R107, 0)</f>
        <v>49.558775437874914</v>
      </c>
      <c r="S137" s="114">
        <f t="shared" ca="1" si="980"/>
        <v>51.353658444946426</v>
      </c>
      <c r="T137" s="115">
        <f ca="1">IF(R$9 = 0, 0, IFERROR((R137 - S137) / S137, 0))</f>
        <v>-3.4951414590952891E-2</v>
      </c>
      <c r="U137" s="132">
        <f t="shared" ref="U137:V141" ca="1" si="981">IFERROR(U87 / U107, 0)</f>
        <v>46.001092202228641</v>
      </c>
      <c r="V137" s="114">
        <f t="shared" ca="1" si="981"/>
        <v>44.950104241923214</v>
      </c>
      <c r="W137" s="115">
        <f ca="1">IF(U$9 = 0, 0, IFERROR((U137 - V137) / V137, 0))</f>
        <v>2.3381212970029371E-2</v>
      </c>
      <c r="X137" s="132">
        <f t="shared" ref="X137:Y141" ca="1" si="982">IFERROR(X87 / X107, 0)</f>
        <v>48.654764748521103</v>
      </c>
      <c r="Y137" s="114">
        <f t="shared" ca="1" si="982"/>
        <v>49.690386467553239</v>
      </c>
      <c r="Z137" s="115">
        <f ca="1">IF(X$9 = 0, 0, IFERROR((X137 - Y137) / Y137, 0))</f>
        <v>-2.0841490530736258E-2</v>
      </c>
      <c r="AA137" s="132">
        <f t="shared" ref="AA137:AB141" ca="1" si="983">IFERROR(AA87 / AA107, 0)</f>
        <v>42.209981639873845</v>
      </c>
      <c r="AB137" s="114">
        <f t="shared" ca="1" si="983"/>
        <v>42.77733836496958</v>
      </c>
      <c r="AC137" s="115">
        <f ca="1">IF(AA$9 = 0, 0, IFERROR((AA137 - AB137) / AB137, 0))</f>
        <v>-1.3263020720343461E-2</v>
      </c>
      <c r="AD137" s="141"/>
      <c r="AE137" s="132">
        <f t="shared" ref="AE137:AF141" ca="1" si="984">IFERROR(AE87 / AE107, 0)</f>
        <v>47.755687123255051</v>
      </c>
      <c r="AF137" s="114">
        <f t="shared" ca="1" si="984"/>
        <v>46.893542047165234</v>
      </c>
      <c r="AG137" s="115">
        <f ca="1">IF(AE$9 = 0, 0, IFERROR((AE137 - AF137) / AF137, 0))</f>
        <v>1.8385155790165666E-2</v>
      </c>
      <c r="AH137" s="132">
        <f t="shared" ref="AH137:AI141" ca="1" si="985">IFERROR(AH87 / AH107, 0)</f>
        <v>50.371712695587796</v>
      </c>
      <c r="AI137" s="114">
        <f t="shared" ca="1" si="985"/>
        <v>52.281468048491774</v>
      </c>
      <c r="AJ137" s="115">
        <f ca="1">IF(AH$9 = 0, 0, IFERROR((AH137 - AI137) / AI137, 0))</f>
        <v>-3.6528342148553564E-2</v>
      </c>
      <c r="AK137" s="132">
        <f t="shared" ref="AK137:AL141" ca="1" si="986">IFERROR(AK87 / AK107, 0)</f>
        <v>49.755995965475812</v>
      </c>
      <c r="AL137" s="114">
        <f t="shared" ca="1" si="986"/>
        <v>52.96828295327785</v>
      </c>
      <c r="AM137" s="115">
        <f ca="1">IF(AK$9 = 0, 0, IFERROR((AK137 - AL137) / AL137, 0))</f>
        <v>-6.0645480817936373E-2</v>
      </c>
      <c r="AN137" s="132">
        <f t="shared" ref="AN137:AO141" ca="1" si="987">IFERROR(AN87 / AN107, 0)</f>
        <v>49.448580872050911</v>
      </c>
      <c r="AO137" s="114">
        <f t="shared" ca="1" si="987"/>
        <v>47.921183531171984</v>
      </c>
      <c r="AP137" s="115">
        <f ca="1">IF(AN$9 = 0, 0, IFERROR((AN137 - AO137) / AO137, 0))</f>
        <v>3.1873113899313008E-2</v>
      </c>
      <c r="AQ137" s="132">
        <f t="shared" ref="AQ137:AR141" ca="1" si="988">IFERROR(AQ87 / AQ107, 0)</f>
        <v>46.57251235276614</v>
      </c>
      <c r="AR137" s="114">
        <f t="shared" ca="1" si="988"/>
        <v>47.162849595808133</v>
      </c>
      <c r="AS137" s="115">
        <f ca="1">IF(AQ$9 = 0, 0, IFERROR((AQ137 - AR137) / AR137, 0))</f>
        <v>-1.2516996918151932E-2</v>
      </c>
      <c r="AT137" s="132">
        <f t="shared" ref="AT137:AU141" ca="1" si="989">IFERROR(AT87 / AT107, 0)</f>
        <v>40.874406266847529</v>
      </c>
      <c r="AU137" s="114">
        <f t="shared" ca="1" si="989"/>
        <v>38.224008778592328</v>
      </c>
      <c r="AV137" s="115">
        <f ca="1">IF(AT$9 = 0, 0, IFERROR((AT137 - AU137) / AU137, 0))</f>
        <v>6.9338553776692791E-2</v>
      </c>
      <c r="AW137" s="132">
        <f t="shared" ref="AW137:AX141" ca="1" si="990">IFERROR(AW87 / AW107, 0)</f>
        <v>44.553243166428778</v>
      </c>
      <c r="AX137" s="114">
        <f t="shared" ca="1" si="990"/>
        <v>44.821766472055963</v>
      </c>
      <c r="AY137" s="115">
        <f ca="1">IF(AW$9 = 0, 0, IFERROR((AW137 - AX137) / AX137, 0))</f>
        <v>-5.9909130487883462E-3</v>
      </c>
      <c r="AZ137" s="132">
        <f t="shared" ref="AZ137:BA141" ca="1" si="991">IFERROR(AZ87 / AZ107, 0)</f>
        <v>50.340201486222938</v>
      </c>
      <c r="BA137" s="114">
        <f t="shared" ca="1" si="991"/>
        <v>50.367533644106601</v>
      </c>
      <c r="BB137" s="115">
        <f ca="1">IF(AZ$9 = 0, 0, IFERROR((AZ137 - BA137) / BA137, 0))</f>
        <v>-5.4265428354681846E-4</v>
      </c>
      <c r="BC137" s="132">
        <f t="shared" ref="BC137:BD141" ca="1" si="992">IFERROR(BC87 / BC107, 0)</f>
        <v>49.960687472290928</v>
      </c>
      <c r="BD137" s="114">
        <f t="shared" ca="1" si="992"/>
        <v>52.780269362724169</v>
      </c>
      <c r="BE137" s="115">
        <f ca="1">IF(BC$9 = 0, 0, IFERROR((BC137 - BD137) / BD137, 0))</f>
        <v>-5.3421134914187429E-2</v>
      </c>
      <c r="BF137" s="132">
        <f t="shared" ref="BF137:BG141" ca="1" si="993">IFERROR(BF87 / BF107, 0)</f>
        <v>47.873102271475126</v>
      </c>
      <c r="BG137" s="114">
        <f t="shared" ca="1" si="993"/>
        <v>48.627047977696762</v>
      </c>
      <c r="BH137" s="115">
        <f ca="1">IF(BF$9 = 0, 0, IFERROR((BF137 - BG137) / BG137, 0))</f>
        <v>-1.5504657131714839E-2</v>
      </c>
      <c r="BI137" s="132">
        <f t="shared" ref="BI137:BJ141" ca="1" si="994">IFERROR(BI87 / BI107, 0)</f>
        <v>40.588233106245681</v>
      </c>
      <c r="BJ137" s="114">
        <f t="shared" ca="1" si="994"/>
        <v>40.789155008639263</v>
      </c>
      <c r="BK137" s="115">
        <f ca="1">IF(BI$9 = 0, 0, IFERROR((BI137 - BJ137) / BJ137, 0))</f>
        <v>-4.92586576875705E-3</v>
      </c>
      <c r="BL137" s="132">
        <f t="shared" ref="BL137:BM141" ca="1" si="995">IFERROR(BL87 / BL107, 0)</f>
        <v>38.576132746359626</v>
      </c>
      <c r="BM137" s="114">
        <f t="shared" ca="1" si="995"/>
        <v>39.155399351781575</v>
      </c>
      <c r="BN137" s="115">
        <f ca="1">IF(BL$9 = 0, 0, IFERROR((BL137 - BM137) / BM137, 0))</f>
        <v>-1.4794041562893491E-2</v>
      </c>
      <c r="BO137" s="158" t="str">
        <f t="shared" ref="BO137:BO141" si="996">E137</f>
        <v>Total Active</v>
      </c>
      <c r="BP137" s="248" t="str">
        <f>$D137</f>
        <v>SOLD AUR</v>
      </c>
    </row>
    <row r="138" spans="4:68" ht="15" thickTop="1" x14ac:dyDescent="0.2">
      <c r="D138" s="237"/>
      <c r="E138" s="136" t="str">
        <f>$E$30</f>
        <v>Elite</v>
      </c>
      <c r="F138" s="133">
        <f t="shared" ca="1" si="977"/>
        <v>49.692404510064527</v>
      </c>
      <c r="G138" s="107">
        <f t="shared" ca="1" si="977"/>
        <v>48.664666299364356</v>
      </c>
      <c r="H138" s="108">
        <f ca="1">IF(F$9 = 0, 0, IFERROR((F138 - G138) / G138, 0))</f>
        <v>2.1118776493358908E-2</v>
      </c>
      <c r="I138" s="141"/>
      <c r="J138" s="133">
        <f t="shared" ca="1" si="978"/>
        <v>48.724654472933622</v>
      </c>
      <c r="K138" s="107">
        <f t="shared" ca="1" si="978"/>
        <v>49.555031641920209</v>
      </c>
      <c r="L138" s="108">
        <f ca="1">IF(J$9 = 0, 0, IFERROR((J138 - K138) / K138, 0))</f>
        <v>-1.6756667112772943E-2</v>
      </c>
      <c r="M138" s="141"/>
      <c r="N138" s="133">
        <f t="shared" ca="1" si="979"/>
        <v>48.724654472933622</v>
      </c>
      <c r="O138" s="107">
        <f t="shared" ca="1" si="979"/>
        <v>49.555031641920209</v>
      </c>
      <c r="P138" s="108">
        <f ca="1">IF(N$9 = 0, 0, IFERROR((N138 - O138) / O138, 0))</f>
        <v>-1.6756667112772943E-2</v>
      </c>
      <c r="Q138" s="141"/>
      <c r="R138" s="133">
        <f t="shared" ca="1" si="980"/>
        <v>53.126705624458289</v>
      </c>
      <c r="S138" s="107">
        <f t="shared" ca="1" si="980"/>
        <v>55.662067663855879</v>
      </c>
      <c r="T138" s="108">
        <f ca="1">IF(R$9 = 0, 0, IFERROR((R138 - S138) / S138, 0))</f>
        <v>-4.5549188986450918E-2</v>
      </c>
      <c r="U138" s="133">
        <f t="shared" ca="1" si="981"/>
        <v>49.19986743716963</v>
      </c>
      <c r="V138" s="107">
        <f t="shared" ca="1" si="981"/>
        <v>48.507236827008839</v>
      </c>
      <c r="W138" s="108">
        <f ca="1">IF(U$9 = 0, 0, IFERROR((U138 - V138) / V138, 0))</f>
        <v>1.4278912910065696E-2</v>
      </c>
      <c r="X138" s="133">
        <f t="shared" ca="1" si="982"/>
        <v>53.888024562924429</v>
      </c>
      <c r="Y138" s="107">
        <f t="shared" ca="1" si="982"/>
        <v>55.450828562587027</v>
      </c>
      <c r="Z138" s="108">
        <f ca="1">IF(X$9 = 0, 0, IFERROR((X138 - Y138) / Y138, 0))</f>
        <v>-2.8183600501093881E-2</v>
      </c>
      <c r="AA138" s="133">
        <f t="shared" ca="1" si="983"/>
        <v>46.321608227405775</v>
      </c>
      <c r="AB138" s="107">
        <f t="shared" ca="1" si="983"/>
        <v>46.770903649099914</v>
      </c>
      <c r="AC138" s="108">
        <f ca="1">IF(AA$9 = 0, 0, IFERROR((AA138 - AB138) / AB138, 0))</f>
        <v>-9.6063019236273615E-3</v>
      </c>
      <c r="AD138" s="141"/>
      <c r="AE138" s="133">
        <f t="shared" ca="1" si="984"/>
        <v>57.629514030273526</v>
      </c>
      <c r="AF138" s="107">
        <f t="shared" ca="1" si="984"/>
        <v>57.357665398893175</v>
      </c>
      <c r="AG138" s="108">
        <f ca="1">IF(AE$9 = 0, 0, IFERROR((AE138 - AF138) / AF138, 0))</f>
        <v>4.7395344543712343E-3</v>
      </c>
      <c r="AH138" s="133">
        <f t="shared" ca="1" si="985"/>
        <v>55.521232216004165</v>
      </c>
      <c r="AI138" s="107">
        <f t="shared" ca="1" si="985"/>
        <v>57.889225440539519</v>
      </c>
      <c r="AJ138" s="108">
        <f ca="1">IF(AH$9 = 0, 0, IFERROR((AH138 - AI138) / AI138, 0))</f>
        <v>-4.0905595238402703E-2</v>
      </c>
      <c r="AK138" s="133">
        <f t="shared" ca="1" si="986"/>
        <v>54.590750336866456</v>
      </c>
      <c r="AL138" s="107">
        <f t="shared" ca="1" si="986"/>
        <v>58.425209947738338</v>
      </c>
      <c r="AM138" s="108">
        <f ca="1">IF(AK$9 = 0, 0, IFERROR((AK138 - AL138) / AL138, 0))</f>
        <v>-6.5630223910223454E-2</v>
      </c>
      <c r="AN138" s="133">
        <f t="shared" ca="1" si="987"/>
        <v>54.657094228122723</v>
      </c>
      <c r="AO138" s="107">
        <f t="shared" ca="1" si="987"/>
        <v>53.178825348083961</v>
      </c>
      <c r="AP138" s="108">
        <f ca="1">IF(AN$9 = 0, 0, IFERROR((AN138 - AO138) / AO138, 0))</f>
        <v>2.779807320606836E-2</v>
      </c>
      <c r="AQ138" s="133">
        <f t="shared" ca="1" si="988"/>
        <v>50.483684856753065</v>
      </c>
      <c r="AR138" s="107">
        <f t="shared" ca="1" si="988"/>
        <v>52.12262070737539</v>
      </c>
      <c r="AS138" s="108">
        <f ca="1">IF(AQ$9 = 0, 0, IFERROR((AQ138 - AR138) / AR138, 0))</f>
        <v>-3.1443849683299094E-2</v>
      </c>
      <c r="AT138" s="133">
        <f t="shared" ca="1" si="989"/>
        <v>47.634587998958374</v>
      </c>
      <c r="AU138" s="107">
        <f t="shared" ca="1" si="989"/>
        <v>44.112123466385391</v>
      </c>
      <c r="AV138" s="108">
        <f ca="1">IF(AT$9 = 0, 0, IFERROR((AT138 - AU138) / AU138, 0))</f>
        <v>7.9852527055452094E-2</v>
      </c>
      <c r="AW138" s="133">
        <f t="shared" ca="1" si="990"/>
        <v>52.717918321765303</v>
      </c>
      <c r="AX138" s="107">
        <f t="shared" ca="1" si="990"/>
        <v>52.050705963915519</v>
      </c>
      <c r="AY138" s="108">
        <f ca="1">IF(AW$9 = 0, 0, IFERROR((AW138 - AX138) / AX138, 0))</f>
        <v>1.2818507366880554E-2</v>
      </c>
      <c r="AZ138" s="133">
        <f t="shared" ca="1" si="991"/>
        <v>58.562563728065562</v>
      </c>
      <c r="BA138" s="107">
        <f t="shared" ca="1" si="991"/>
        <v>58.890196489678779</v>
      </c>
      <c r="BB138" s="108">
        <f ca="1">IF(AZ$9 = 0, 0, IFERROR((AZ138 - BA138) / BA138, 0))</f>
        <v>-5.5634516633110238E-3</v>
      </c>
      <c r="BC138" s="133">
        <f t="shared" ca="1" si="992"/>
        <v>56.681910958904119</v>
      </c>
      <c r="BD138" s="107">
        <f t="shared" ca="1" si="992"/>
        <v>61.411658029517824</v>
      </c>
      <c r="BE138" s="108">
        <f ca="1">IF(BC$9 = 0, 0, IFERROR((BC138 - BD138) / BD138, 0))</f>
        <v>-7.7017087998834485E-2</v>
      </c>
      <c r="BF138" s="133">
        <f t="shared" ca="1" si="993"/>
        <v>55.892441629194046</v>
      </c>
      <c r="BG138" s="107">
        <f t="shared" ca="1" si="993"/>
        <v>56.353781942901307</v>
      </c>
      <c r="BH138" s="108">
        <f ca="1">IF(BF$9 = 0, 0, IFERROR((BF138 - BG138) / BG138, 0))</f>
        <v>-8.1865013811264608E-3</v>
      </c>
      <c r="BI138" s="133">
        <f t="shared" ca="1" si="994"/>
        <v>44.726928357515007</v>
      </c>
      <c r="BJ138" s="107">
        <f t="shared" ca="1" si="994"/>
        <v>44.977151923873997</v>
      </c>
      <c r="BK138" s="108">
        <f ca="1">IF(BI$9 = 0, 0, IFERROR((BI138 - BJ138) / BJ138, 0))</f>
        <v>-5.5633484037074087E-3</v>
      </c>
      <c r="BL138" s="133">
        <f t="shared" ca="1" si="995"/>
        <v>46.899972527830215</v>
      </c>
      <c r="BM138" s="107">
        <f t="shared" ca="1" si="995"/>
        <v>47.741575086200577</v>
      </c>
      <c r="BN138" s="108">
        <f ca="1">IF(BL$9 = 0, 0, IFERROR((BL138 - BM138) / BM138, 0))</f>
        <v>-1.7628294769303113E-2</v>
      </c>
      <c r="BO138" s="152" t="str">
        <f t="shared" si="996"/>
        <v>Elite</v>
      </c>
      <c r="BP138" s="249"/>
    </row>
    <row r="139" spans="4:68" x14ac:dyDescent="0.2">
      <c r="D139" s="237"/>
      <c r="E139" s="79" t="str">
        <f>$E$31</f>
        <v>High Value</v>
      </c>
      <c r="F139" s="35">
        <f t="shared" ca="1" si="977"/>
        <v>48.561111262342934</v>
      </c>
      <c r="G139" s="22">
        <f t="shared" ca="1" si="977"/>
        <v>47.635966920849825</v>
      </c>
      <c r="H139" s="13">
        <f ca="1">IF(F$9 = 0, 0, IFERROR((F139 - G139) / G139, 0))</f>
        <v>1.9421130739936374E-2</v>
      </c>
      <c r="I139" s="141"/>
      <c r="J139" s="35">
        <f t="shared" ca="1" si="978"/>
        <v>47.72815882185882</v>
      </c>
      <c r="K139" s="22">
        <f t="shared" ca="1" si="978"/>
        <v>48.510589117033916</v>
      </c>
      <c r="L139" s="13">
        <f ca="1">IF(J$9 = 0, 0, IFERROR((J139 - K139) / K139, 0))</f>
        <v>-1.6129061910327439E-2</v>
      </c>
      <c r="M139" s="141"/>
      <c r="N139" s="35">
        <f t="shared" ca="1" si="979"/>
        <v>47.72815882185882</v>
      </c>
      <c r="O139" s="22">
        <f t="shared" ca="1" si="979"/>
        <v>48.510589117033916</v>
      </c>
      <c r="P139" s="13">
        <f ca="1">IF(N$9 = 0, 0, IFERROR((N139 - O139) / O139, 0))</f>
        <v>-1.6129061910327439E-2</v>
      </c>
      <c r="Q139" s="141"/>
      <c r="R139" s="35">
        <f t="shared" ca="1" si="980"/>
        <v>52.368737265916351</v>
      </c>
      <c r="S139" s="22">
        <f t="shared" ca="1" si="980"/>
        <v>54.987174211922841</v>
      </c>
      <c r="T139" s="13">
        <f ca="1">IF(R$9 = 0, 0, IFERROR((R139 - S139) / S139, 0))</f>
        <v>-4.7619049051601123E-2</v>
      </c>
      <c r="U139" s="35">
        <f t="shared" ca="1" si="981"/>
        <v>48.024778608826722</v>
      </c>
      <c r="V139" s="22">
        <f t="shared" ca="1" si="981"/>
        <v>47.422777939028499</v>
      </c>
      <c r="W139" s="13">
        <f ca="1">IF(U$9 = 0, 0, IFERROR((U139 - V139) / V139, 0))</f>
        <v>1.2694335843678649E-2</v>
      </c>
      <c r="X139" s="35">
        <f t="shared" ca="1" si="982"/>
        <v>51.783217350533342</v>
      </c>
      <c r="Y139" s="22">
        <f t="shared" ca="1" si="982"/>
        <v>53.279658018221987</v>
      </c>
      <c r="Z139" s="13">
        <f ca="1">IF(X$9 = 0, 0, IFERROR((X139 - Y139) / Y139, 0))</f>
        <v>-2.8086529143577708E-2</v>
      </c>
      <c r="AA139" s="35">
        <f t="shared" ca="1" si="983"/>
        <v>44.551373024458933</v>
      </c>
      <c r="AB139" s="22">
        <f t="shared" ca="1" si="983"/>
        <v>45.273468027341117</v>
      </c>
      <c r="AC139" s="13">
        <f ca="1">IF(AA$9 = 0, 0, IFERROR((AA139 - AB139) / AB139, 0))</f>
        <v>-1.5949628653278869E-2</v>
      </c>
      <c r="AD139" s="141"/>
      <c r="AE139" s="35">
        <f t="shared" ca="1" si="984"/>
        <v>53.153212152330816</v>
      </c>
      <c r="AF139" s="22">
        <f t="shared" ca="1" si="984"/>
        <v>52.368589505757939</v>
      </c>
      <c r="AG139" s="13">
        <f ca="1">IF(AE$9 = 0, 0, IFERROR((AE139 - AF139) / AF139, 0))</f>
        <v>1.4982695810178507E-2</v>
      </c>
      <c r="AH139" s="35">
        <f t="shared" ca="1" si="985"/>
        <v>53.537144774914516</v>
      </c>
      <c r="AI139" s="22">
        <f t="shared" ca="1" si="985"/>
        <v>55.571668582724271</v>
      </c>
      <c r="AJ139" s="13">
        <f ca="1">IF(AH$9 = 0, 0, IFERROR((AH139 - AI139) / AI139, 0))</f>
        <v>-3.6610810142962552E-2</v>
      </c>
      <c r="AK139" s="35">
        <f t="shared" ca="1" si="986"/>
        <v>52.407095147520685</v>
      </c>
      <c r="AL139" s="22">
        <f t="shared" ca="1" si="986"/>
        <v>56.63052587497512</v>
      </c>
      <c r="AM139" s="13">
        <f ca="1">IF(AK$9 = 0, 0, IFERROR((AK139 - AL139) / AL139, 0))</f>
        <v>-7.4578695186031427E-2</v>
      </c>
      <c r="AN139" s="35">
        <f t="shared" ca="1" si="987"/>
        <v>52.044264471227308</v>
      </c>
      <c r="AO139" s="22">
        <f t="shared" ca="1" si="987"/>
        <v>50.734041241045148</v>
      </c>
      <c r="AP139" s="13">
        <f ca="1">IF(AN$9 = 0, 0, IFERROR((AN139 - AO139) / AO139, 0))</f>
        <v>2.5825327494750326E-2</v>
      </c>
      <c r="AQ139" s="35">
        <f t="shared" ca="1" si="988"/>
        <v>48.717478918977314</v>
      </c>
      <c r="AR139" s="22">
        <f t="shared" ca="1" si="988"/>
        <v>50.183978572422454</v>
      </c>
      <c r="AS139" s="13">
        <f ca="1">IF(AQ$9 = 0, 0, IFERROR((AQ139 - AR139) / AR139, 0))</f>
        <v>-2.9222466913992832E-2</v>
      </c>
      <c r="AT139" s="35">
        <f t="shared" ca="1" si="989"/>
        <v>43.878170791478993</v>
      </c>
      <c r="AU139" s="22">
        <f t="shared" ca="1" si="989"/>
        <v>41.165121815671</v>
      </c>
      <c r="AV139" s="13">
        <f ca="1">IF(AT$9 = 0, 0, IFERROR((AT139 - AU139) / AU139, 0))</f>
        <v>6.5906496960132219E-2</v>
      </c>
      <c r="AW139" s="35">
        <f t="shared" ca="1" si="990"/>
        <v>48.908620909148247</v>
      </c>
      <c r="AX139" s="22">
        <f t="shared" ca="1" si="990"/>
        <v>48.539795268486216</v>
      </c>
      <c r="AY139" s="13">
        <f ca="1">IF(AW$9 = 0, 0, IFERROR((AW139 - AX139) / AX139, 0))</f>
        <v>7.5984177234774217E-3</v>
      </c>
      <c r="AZ139" s="35">
        <f t="shared" ca="1" si="991"/>
        <v>54.768132661302261</v>
      </c>
      <c r="BA139" s="22">
        <f t="shared" ca="1" si="991"/>
        <v>55.007500690714444</v>
      </c>
      <c r="BB139" s="13">
        <f ca="1">IF(AZ$9 = 0, 0, IFERROR((AZ139 - BA139) / BA139, 0))</f>
        <v>-4.3515525411353621E-3</v>
      </c>
      <c r="BC139" s="35">
        <f t="shared" ca="1" si="992"/>
        <v>53.346689406341433</v>
      </c>
      <c r="BD139" s="22">
        <f t="shared" ca="1" si="992"/>
        <v>57.008732142857149</v>
      </c>
      <c r="BE139" s="13">
        <f ca="1">IF(BC$9 = 0, 0, IFERROR((BC139 - BD139) / BD139, 0))</f>
        <v>-6.4236523052978431E-2</v>
      </c>
      <c r="BF139" s="35">
        <f t="shared" ca="1" si="993"/>
        <v>51.616020686351369</v>
      </c>
      <c r="BG139" s="22">
        <f t="shared" ca="1" si="993"/>
        <v>51.939122892547118</v>
      </c>
      <c r="BH139" s="13">
        <f ca="1">IF(BF$9 = 0, 0, IFERROR((BF139 - BG139) / BG139, 0))</f>
        <v>-6.2207867249547202E-3</v>
      </c>
      <c r="BI139" s="35">
        <f t="shared" ca="1" si="994"/>
        <v>43.246498282386227</v>
      </c>
      <c r="BJ139" s="22">
        <f t="shared" ca="1" si="994"/>
        <v>43.421039632738605</v>
      </c>
      <c r="BK139" s="13">
        <f ca="1">IF(BI$9 = 0, 0, IFERROR((BI139 - BJ139) / BJ139, 0))</f>
        <v>-4.0197413933124046E-3</v>
      </c>
      <c r="BL139" s="35">
        <f t="shared" ca="1" si="995"/>
        <v>42.209310405153701</v>
      </c>
      <c r="BM139" s="22">
        <f t="shared" ca="1" si="995"/>
        <v>43.025205095512135</v>
      </c>
      <c r="BN139" s="13">
        <f ca="1">IF(BL$9 = 0, 0, IFERROR((BL139 - BM139) / BM139, 0))</f>
        <v>-1.8963179572234923E-2</v>
      </c>
      <c r="BO139" s="159" t="str">
        <f t="shared" si="996"/>
        <v>High Value</v>
      </c>
      <c r="BP139" s="249"/>
    </row>
    <row r="140" spans="4:68" x14ac:dyDescent="0.2">
      <c r="D140" s="238"/>
      <c r="E140" s="79" t="str">
        <f>$E$32</f>
        <v>Opportunity</v>
      </c>
      <c r="F140" s="35">
        <f t="shared" ca="1" si="977"/>
        <v>45.642558461929667</v>
      </c>
      <c r="G140" s="22">
        <f t="shared" ca="1" si="977"/>
        <v>44.936581174846943</v>
      </c>
      <c r="H140" s="13">
        <f ca="1">IF(F$9 = 0, 0, IFERROR((F140 - G140) / G140, 0))</f>
        <v>1.5710525113955317E-2</v>
      </c>
      <c r="I140" s="141"/>
      <c r="J140" s="35">
        <f t="shared" ca="1" si="978"/>
        <v>45.408116909982333</v>
      </c>
      <c r="K140" s="22">
        <f t="shared" ca="1" si="978"/>
        <v>45.619143939136372</v>
      </c>
      <c r="L140" s="13">
        <f ca="1">IF(J$9 = 0, 0, IFERROR((J140 - K140) / K140, 0))</f>
        <v>-4.625843690438042E-3</v>
      </c>
      <c r="M140" s="141"/>
      <c r="N140" s="35">
        <f t="shared" ca="1" si="979"/>
        <v>45.408063775275025</v>
      </c>
      <c r="O140" s="22">
        <f t="shared" ca="1" si="979"/>
        <v>45.619134332341964</v>
      </c>
      <c r="P140" s="13">
        <f ca="1">IF(N$9 = 0, 0, IFERROR((N140 - O140) / O140, 0))</f>
        <v>-4.6267988236966566E-3</v>
      </c>
      <c r="Q140" s="141"/>
      <c r="R140" s="35">
        <f t="shared" ca="1" si="980"/>
        <v>48.182961680640631</v>
      </c>
      <c r="S140" s="22">
        <f t="shared" ca="1" si="980"/>
        <v>49.860466371699189</v>
      </c>
      <c r="T140" s="13">
        <f ca="1">IF(R$9 = 0, 0, IFERROR((R140 - S140) / S140, 0))</f>
        <v>-3.3643983161992859E-2</v>
      </c>
      <c r="U140" s="35">
        <f t="shared" ca="1" si="981"/>
        <v>44.742009938340331</v>
      </c>
      <c r="V140" s="22">
        <f t="shared" ca="1" si="981"/>
        <v>43.676805438401587</v>
      </c>
      <c r="W140" s="13">
        <f ca="1">IF(U$9 = 0, 0, IFERROR((U140 - V140) / V140, 0))</f>
        <v>2.4388333561643532E-2</v>
      </c>
      <c r="X140" s="35">
        <f t="shared" ca="1" si="982"/>
        <v>46.568789301921022</v>
      </c>
      <c r="Y140" s="22">
        <f t="shared" ca="1" si="982"/>
        <v>47.304354433985822</v>
      </c>
      <c r="Z140" s="13">
        <f ca="1">IF(X$9 = 0, 0, IFERROR((X140 - Y140) / Y140, 0))</f>
        <v>-1.554962837705132E-2</v>
      </c>
      <c r="AA140" s="35">
        <f t="shared" ca="1" si="983"/>
        <v>41.196827792896002</v>
      </c>
      <c r="AB140" s="22">
        <f t="shared" ca="1" si="983"/>
        <v>41.650815034197613</v>
      </c>
      <c r="AC140" s="13">
        <f ca="1">IF(AA$9 = 0, 0, IFERROR((AA140 - AB140) / AB140, 0))</f>
        <v>-1.089984051761923E-2</v>
      </c>
      <c r="AD140" s="141"/>
      <c r="AE140" s="35">
        <f t="shared" ca="1" si="984"/>
        <v>44.915785597564522</v>
      </c>
      <c r="AF140" s="22">
        <f t="shared" ca="1" si="984"/>
        <v>43.872477417444109</v>
      </c>
      <c r="AG140" s="13">
        <f ca="1">IF(AE$9 = 0, 0, IFERROR((AE140 - AF140) / AF140, 0))</f>
        <v>2.3780471072864087E-2</v>
      </c>
      <c r="AH140" s="35">
        <f t="shared" ca="1" si="985"/>
        <v>48.609096657208887</v>
      </c>
      <c r="AI140" s="22">
        <f t="shared" ca="1" si="985"/>
        <v>50.274506655547</v>
      </c>
      <c r="AJ140" s="13">
        <f ca="1">IF(AH$9 = 0, 0, IFERROR((AH140 - AI140) / AI140, 0))</f>
        <v>-3.3126331994634522E-2</v>
      </c>
      <c r="AK140" s="35">
        <f t="shared" ca="1" si="986"/>
        <v>47.631157327161951</v>
      </c>
      <c r="AL140" s="22">
        <f t="shared" ca="1" si="986"/>
        <v>51.401579184778136</v>
      </c>
      <c r="AM140" s="13">
        <f ca="1">IF(AK$9 = 0, 0, IFERROR((AK140 - AL140) / AL140, 0))</f>
        <v>-7.3352257214944538E-2</v>
      </c>
      <c r="AN140" s="35">
        <f t="shared" ca="1" si="987"/>
        <v>46.979811483986097</v>
      </c>
      <c r="AO140" s="22">
        <f t="shared" ca="1" si="987"/>
        <v>45.595691775877391</v>
      </c>
      <c r="AP140" s="13">
        <f ca="1">IF(AN$9 = 0, 0, IFERROR((AN140 - AO140) / AO140, 0))</f>
        <v>3.0356370398156363E-2</v>
      </c>
      <c r="AQ140" s="35">
        <f t="shared" ca="1" si="988"/>
        <v>45.250775462655533</v>
      </c>
      <c r="AR140" s="22">
        <f t="shared" ca="1" si="988"/>
        <v>45.644044919208582</v>
      </c>
      <c r="AS140" s="13">
        <f ca="1">IF(AQ$9 = 0, 0, IFERROR((AQ140 - AR140) / AR140, 0))</f>
        <v>-8.6160080082549467E-3</v>
      </c>
      <c r="AT140" s="35">
        <f t="shared" ca="1" si="989"/>
        <v>38.414556236465515</v>
      </c>
      <c r="AU140" s="22">
        <f t="shared" ca="1" si="989"/>
        <v>36.253486315763602</v>
      </c>
      <c r="AV140" s="13">
        <f ca="1">IF(AT$9 = 0, 0, IFERROR((AT140 - AU140) / AU140, 0))</f>
        <v>5.9609989005726165E-2</v>
      </c>
      <c r="AW140" s="35">
        <f t="shared" ca="1" si="990"/>
        <v>41.501696191770485</v>
      </c>
      <c r="AX140" s="22">
        <f t="shared" ca="1" si="990"/>
        <v>42.237452683332286</v>
      </c>
      <c r="AY140" s="13">
        <f ca="1">IF(AW$9 = 0, 0, IFERROR((AW140 - AX140) / AX140, 0))</f>
        <v>-1.7419528044884797E-2</v>
      </c>
      <c r="AZ140" s="35">
        <f t="shared" ca="1" si="991"/>
        <v>47.417818385374481</v>
      </c>
      <c r="BA140" s="22">
        <f t="shared" ca="1" si="991"/>
        <v>46.985243163312894</v>
      </c>
      <c r="BB140" s="13">
        <f ca="1">IF(AZ$9 = 0, 0, IFERROR((AZ140 - BA140) / BA140, 0))</f>
        <v>9.2066187793905258E-3</v>
      </c>
      <c r="BC140" s="35">
        <f t="shared" ca="1" si="992"/>
        <v>48.003281678144695</v>
      </c>
      <c r="BD140" s="22">
        <f t="shared" ca="1" si="992"/>
        <v>49.780946215139437</v>
      </c>
      <c r="BE140" s="13">
        <f ca="1">IF(BC$9 = 0, 0, IFERROR((BC140 - BD140) / BD140, 0))</f>
        <v>-3.5709737804343229E-2</v>
      </c>
      <c r="BF140" s="35">
        <f t="shared" ca="1" si="993"/>
        <v>45.841306596609321</v>
      </c>
      <c r="BG140" s="22">
        <f t="shared" ca="1" si="993"/>
        <v>46.677024965768382</v>
      </c>
      <c r="BH140" s="13">
        <f ca="1">IF(BF$9 = 0, 0, IFERROR((BF140 - BG140) / BG140, 0))</f>
        <v>-1.7904276670845088E-2</v>
      </c>
      <c r="BI140" s="35">
        <f t="shared" ca="1" si="994"/>
        <v>39.619682314840389</v>
      </c>
      <c r="BJ140" s="22">
        <f t="shared" ca="1" si="994"/>
        <v>39.843500237652556</v>
      </c>
      <c r="BK140" s="13">
        <f ca="1">IF(BI$9 = 0, 0, IFERROR((BI140 - BJ140) / BJ140, 0))</f>
        <v>-5.6174262170032982E-3</v>
      </c>
      <c r="BL140" s="35">
        <f t="shared" ca="1" si="995"/>
        <v>35.780286745909692</v>
      </c>
      <c r="BM140" s="22">
        <f t="shared" ca="1" si="995"/>
        <v>36.119078648853026</v>
      </c>
      <c r="BN140" s="13">
        <f ca="1">IF(BL$9 = 0, 0, IFERROR((BL140 - BM140) / BM140, 0))</f>
        <v>-9.3798600522744316E-3</v>
      </c>
      <c r="BO140" s="159" t="str">
        <f t="shared" si="996"/>
        <v>Opportunity</v>
      </c>
      <c r="BP140" s="250"/>
    </row>
    <row r="141" spans="4:68" x14ac:dyDescent="0.2">
      <c r="D141" s="239"/>
      <c r="E141" s="78" t="str">
        <f>$E$33</f>
        <v>Marginal</v>
      </c>
      <c r="F141" s="134">
        <f t="shared" ca="1" si="977"/>
        <v>37.414333156878882</v>
      </c>
      <c r="G141" s="103">
        <f t="shared" ca="1" si="977"/>
        <v>36.804144036721269</v>
      </c>
      <c r="H141" s="100">
        <f ca="1">IF(F$9 = 0, 0, IFERROR((F141 - G141) / G141, 0))</f>
        <v>1.6579359094693213E-2</v>
      </c>
      <c r="I141" s="141"/>
      <c r="J141" s="134">
        <f t="shared" ca="1" si="978"/>
        <v>37.796884981224181</v>
      </c>
      <c r="K141" s="103">
        <f t="shared" ca="1" si="978"/>
        <v>37.409988306373023</v>
      </c>
      <c r="L141" s="100">
        <f ca="1">IF(J$9 = 0, 0, IFERROR((J141 - K141) / K141, 0))</f>
        <v>1.0342068852912417E-2</v>
      </c>
      <c r="M141" s="141"/>
      <c r="N141" s="134">
        <f t="shared" ca="1" si="979"/>
        <v>37.796947590702821</v>
      </c>
      <c r="O141" s="103">
        <f t="shared" ca="1" si="979"/>
        <v>37.410205705710588</v>
      </c>
      <c r="P141" s="100">
        <f ca="1">IF(N$9 = 0, 0, IFERROR((N141 - O141) / O141, 0))</f>
        <v>1.0337871115560258E-2</v>
      </c>
      <c r="Q141" s="141"/>
      <c r="R141" s="134">
        <f t="shared" ca="1" si="980"/>
        <v>40.324482098553652</v>
      </c>
      <c r="S141" s="103">
        <f t="shared" ca="1" si="980"/>
        <v>39.925765868294455</v>
      </c>
      <c r="T141" s="100">
        <f ca="1">IF(R$9 = 0, 0, IFERROR((R141 - S141) / S141, 0))</f>
        <v>9.9864391224069766E-3</v>
      </c>
      <c r="U141" s="134">
        <f t="shared" ca="1" si="981"/>
        <v>38.444602191809366</v>
      </c>
      <c r="V141" s="103">
        <f t="shared" ca="1" si="981"/>
        <v>36.110455144322884</v>
      </c>
      <c r="W141" s="100">
        <f ca="1">IF(U$9 = 0, 0, IFERROR((U141 - V141) / V141, 0))</f>
        <v>6.4639092422335356E-2</v>
      </c>
      <c r="X141" s="134">
        <f t="shared" ca="1" si="982"/>
        <v>38.529870755710661</v>
      </c>
      <c r="Y141" s="103">
        <f t="shared" ca="1" si="982"/>
        <v>39.202168925692327</v>
      </c>
      <c r="Z141" s="100">
        <f ca="1">IF(X$9 = 0, 0, IFERROR((X141 - Y141) / Y141, 0))</f>
        <v>-1.7149514641804801E-2</v>
      </c>
      <c r="AA141" s="134">
        <f t="shared" ca="1" si="983"/>
        <v>32.88162557806001</v>
      </c>
      <c r="AB141" s="103">
        <f t="shared" ca="1" si="983"/>
        <v>33.670861960017227</v>
      </c>
      <c r="AC141" s="100">
        <f ca="1">IF(AA$9 = 0, 0, IFERROR((AA141 - AB141) / AB141, 0))</f>
        <v>-2.3439743921447653E-2</v>
      </c>
      <c r="AD141" s="141"/>
      <c r="AE141" s="134">
        <f t="shared" ca="1" si="984"/>
        <v>31.626417780106543</v>
      </c>
      <c r="AF141" s="103">
        <f t="shared" ca="1" si="984"/>
        <v>31.394232203495761</v>
      </c>
      <c r="AG141" s="100">
        <f ca="1">IF(AE$9 = 0, 0, IFERROR((AE141 - AF141) / AF141, 0))</f>
        <v>7.3958036337938432E-3</v>
      </c>
      <c r="AH141" s="134">
        <f t="shared" ca="1" si="985"/>
        <v>41.337984212010156</v>
      </c>
      <c r="AI141" s="103">
        <f t="shared" ca="1" si="985"/>
        <v>43.307009296184887</v>
      </c>
      <c r="AJ141" s="100">
        <f ca="1">IF(AH$9 = 0, 0, IFERROR((AH141 - AI141) / AI141, 0))</f>
        <v>-4.5466660389965829E-2</v>
      </c>
      <c r="AK141" s="134">
        <f t="shared" ca="1" si="986"/>
        <v>41.920819506453967</v>
      </c>
      <c r="AL141" s="103">
        <f t="shared" ca="1" si="986"/>
        <v>40.539597566818138</v>
      </c>
      <c r="AM141" s="100">
        <f ca="1">IF(AK$9 = 0, 0, IFERROR((AK141 - AL141) / AL141, 0))</f>
        <v>3.4070933668230732E-2</v>
      </c>
      <c r="AN141" s="134">
        <f t="shared" ca="1" si="987"/>
        <v>42.431216185222304</v>
      </c>
      <c r="AO141" s="103">
        <f t="shared" ca="1" si="987"/>
        <v>40.194274905874607</v>
      </c>
      <c r="AP141" s="100">
        <f ca="1">IF(AN$9 = 0, 0, IFERROR((AN141 - AO141) / AO141, 0))</f>
        <v>5.5653231326751859E-2</v>
      </c>
      <c r="AQ141" s="134">
        <f t="shared" ca="1" si="988"/>
        <v>38.721186107337644</v>
      </c>
      <c r="AR141" s="103">
        <f t="shared" ca="1" si="988"/>
        <v>37.038118697452319</v>
      </c>
      <c r="AS141" s="100">
        <f ca="1">IF(AQ$9 = 0, 0, IFERROR((AQ141 - AR141) / AR141, 0))</f>
        <v>4.5441492955771955E-2</v>
      </c>
      <c r="AT141" s="134">
        <f t="shared" ca="1" si="989"/>
        <v>30.713615579265134</v>
      </c>
      <c r="AU141" s="103">
        <f t="shared" ca="1" si="989"/>
        <v>28.3705546308219</v>
      </c>
      <c r="AV141" s="100">
        <f ca="1">IF(AT$9 = 0, 0, IFERROR((AT141 - AU141) / AU141, 0))</f>
        <v>8.2587773800436123E-2</v>
      </c>
      <c r="AW141" s="134">
        <f t="shared" ca="1" si="990"/>
        <v>32.712497889087658</v>
      </c>
      <c r="AX141" s="103">
        <f t="shared" ca="1" si="990"/>
        <v>33.761552037327249</v>
      </c>
      <c r="AY141" s="100">
        <f ca="1">IF(AW$9 = 0, 0, IFERROR((AW141 - AX141) / AX141, 0))</f>
        <v>-3.1072450315072664E-2</v>
      </c>
      <c r="AZ141" s="134">
        <f t="shared" ca="1" si="991"/>
        <v>38.40291002522266</v>
      </c>
      <c r="BA141" s="103">
        <f t="shared" ca="1" si="991"/>
        <v>38.908690662308132</v>
      </c>
      <c r="BB141" s="100">
        <f ca="1">IF(AZ$9 = 0, 0, IFERROR((AZ141 - BA141) / BA141, 0))</f>
        <v>-1.2999168784043278E-2</v>
      </c>
      <c r="BC141" s="134">
        <f t="shared" ca="1" si="992"/>
        <v>39.129089671316649</v>
      </c>
      <c r="BD141" s="103">
        <f t="shared" ca="1" si="992"/>
        <v>41.564273472482505</v>
      </c>
      <c r="BE141" s="100">
        <f ca="1">IF(BC$9 = 0, 0, IFERROR((BC141 - BD141) / BD141, 0))</f>
        <v>-5.8588388481710413E-2</v>
      </c>
      <c r="BF141" s="134">
        <f t="shared" ca="1" si="993"/>
        <v>35.562129961976375</v>
      </c>
      <c r="BG141" s="103">
        <f t="shared" ca="1" si="993"/>
        <v>37.547000752604717</v>
      </c>
      <c r="BH141" s="100">
        <f ca="1">IF(BF$9 = 0, 0, IFERROR((BF141 - BG141) / BG141, 0))</f>
        <v>-5.2863630938368558E-2</v>
      </c>
      <c r="BI141" s="134">
        <f t="shared" ca="1" si="994"/>
        <v>31.810751313733846</v>
      </c>
      <c r="BJ141" s="103">
        <f t="shared" ca="1" si="994"/>
        <v>32.277238653273805</v>
      </c>
      <c r="BK141" s="100">
        <f ca="1">IF(BI$9 = 0, 0, IFERROR((BI141 - BJ141) / BJ141, 0))</f>
        <v>-1.4452516974919255E-2</v>
      </c>
      <c r="BL141" s="134">
        <f t="shared" ca="1" si="995"/>
        <v>27.860071366521883</v>
      </c>
      <c r="BM141" s="103">
        <f t="shared" ca="1" si="995"/>
        <v>28.84036449563483</v>
      </c>
      <c r="BN141" s="100">
        <f ca="1">IF(BL$9 = 0, 0, IFERROR((BL141 - BM141) / BM141, 0))</f>
        <v>-3.3990316913689526E-2</v>
      </c>
      <c r="BO141" s="156" t="str">
        <f t="shared" si="996"/>
        <v>Marginal</v>
      </c>
      <c r="BP141" s="251"/>
    </row>
    <row r="142" spans="4:68" ht="3.75" customHeight="1" x14ac:dyDescent="0.2">
      <c r="D142" s="144"/>
      <c r="E142" s="144"/>
      <c r="F142" s="144"/>
      <c r="G142" s="144"/>
      <c r="H142" s="160"/>
      <c r="I142" s="138"/>
      <c r="J142" s="144"/>
      <c r="K142" s="144"/>
      <c r="L142" s="160"/>
      <c r="M142" s="138"/>
      <c r="N142" s="144"/>
      <c r="O142" s="144"/>
      <c r="P142" s="160"/>
      <c r="Q142" s="138"/>
      <c r="R142" s="144"/>
      <c r="S142" s="144"/>
      <c r="T142" s="160"/>
      <c r="U142" s="144"/>
      <c r="V142" s="144"/>
      <c r="W142" s="160"/>
      <c r="X142" s="144"/>
      <c r="Y142" s="144"/>
      <c r="Z142" s="160"/>
      <c r="AA142" s="144"/>
      <c r="AB142" s="144"/>
      <c r="AC142" s="160"/>
      <c r="AD142" s="138"/>
      <c r="AE142" s="144"/>
      <c r="AF142" s="144"/>
      <c r="AG142" s="160"/>
      <c r="AH142" s="144"/>
      <c r="AI142" s="144"/>
      <c r="AJ142" s="160"/>
      <c r="AK142" s="144"/>
      <c r="AL142" s="144"/>
      <c r="AM142" s="160"/>
      <c r="AN142" s="144"/>
      <c r="AO142" s="144"/>
      <c r="AP142" s="160"/>
      <c r="AQ142" s="144"/>
      <c r="AR142" s="144"/>
      <c r="AS142" s="160"/>
      <c r="AT142" s="144"/>
      <c r="AU142" s="144"/>
      <c r="AV142" s="160"/>
      <c r="AW142" s="144"/>
      <c r="AX142" s="144"/>
      <c r="AY142" s="160"/>
      <c r="AZ142" s="144"/>
      <c r="BA142" s="144"/>
      <c r="BB142" s="160"/>
      <c r="BC142" s="144"/>
      <c r="BD142" s="144"/>
      <c r="BE142" s="160"/>
      <c r="BF142" s="144"/>
      <c r="BG142" s="144"/>
      <c r="BH142" s="160"/>
      <c r="BI142" s="144"/>
      <c r="BJ142" s="144"/>
      <c r="BK142" s="160"/>
      <c r="BL142" s="144"/>
      <c r="BM142" s="144"/>
      <c r="BN142" s="160"/>
      <c r="BO142" s="144"/>
      <c r="BP142" s="144"/>
    </row>
    <row r="143" spans="4:68" ht="15" thickBot="1" x14ac:dyDescent="0.25">
      <c r="D143" s="236" t="s">
        <v>167</v>
      </c>
      <c r="E143" s="135" t="str">
        <f>$E$29</f>
        <v>Total Active</v>
      </c>
      <c r="F143" s="132">
        <f t="shared" ref="F143:G147" ca="1" si="997">IFERROR((F77 - F87) / F29, 0)</f>
        <v>67.227657975722266</v>
      </c>
      <c r="G143" s="114">
        <f t="shared" ca="1" si="997"/>
        <v>54.443249540704912</v>
      </c>
      <c r="H143" s="115">
        <f t="shared" ref="H143:H147" ca="1" si="998">IF(F$9 = 0, 0, IFERROR((F143 - G143) / G143, 0))</f>
        <v>0.23482081879515648</v>
      </c>
      <c r="I143" s="141"/>
      <c r="J143" s="132">
        <f ca="1">IFERROR((J77 - J87) / J29, 0)</f>
        <v>89.677311212026936</v>
      </c>
      <c r="K143" s="114">
        <f ca="1">IFERROR((K77 - K87) / K29, 0)</f>
        <v>67.988543952758647</v>
      </c>
      <c r="L143" s="115">
        <f t="shared" ref="L143:L147" ca="1" si="999">IF(J$9 = 0, 0, IFERROR((J143 - K143) / K143, 0))</f>
        <v>0.31900620307942723</v>
      </c>
      <c r="M143" s="141"/>
      <c r="N143" s="132">
        <f ca="1">IFERROR((N77 - N87) / N29, 0)</f>
        <v>89.677311212026993</v>
      </c>
      <c r="O143" s="114">
        <f ca="1">IFERROR((O77 - O87) / O29, 0)</f>
        <v>67.98854395275859</v>
      </c>
      <c r="P143" s="115">
        <f t="shared" ref="P143:P147" ca="1" si="1000">IF(N$9 = 0, 0, IFERROR((N143 - O143) / O143, 0))</f>
        <v>0.31900620307942917</v>
      </c>
      <c r="Q143" s="141"/>
      <c r="R143" s="132">
        <f ca="1">IFERROR((R77 - R87) / R29, 0)</f>
        <v>50.184300058151877</v>
      </c>
      <c r="S143" s="114">
        <f ca="1">IFERROR((S77 - S87) / S29, 0)</f>
        <v>28.326521616492265</v>
      </c>
      <c r="T143" s="115">
        <f t="shared" ref="T143:T147" ca="1" si="1001">IF(R$9 = 0, 0, IFERROR((R143 - S143) / S143, 0))</f>
        <v>0.77163651568618918</v>
      </c>
      <c r="U143" s="132">
        <f ca="1">IFERROR((U77 - U87) / U29, 0)</f>
        <v>50.38238901347605</v>
      </c>
      <c r="V143" s="114">
        <f ca="1">IFERROR((V77 - V87) / V29, 0)</f>
        <v>37.848621794036497</v>
      </c>
      <c r="W143" s="115">
        <f t="shared" ref="W143:W147" ca="1" si="1002">IF(U$9 = 0, 0, IFERROR((U143 - V143) / V143, 0))</f>
        <v>0.33115518149235224</v>
      </c>
      <c r="X143" s="132">
        <f ca="1">IFERROR((X77 - X87) / X29, 0)</f>
        <v>56.739108609877654</v>
      </c>
      <c r="Y143" s="114">
        <f ca="1">IFERROR((Y77 - Y87) / Y29, 0)</f>
        <v>43.425261344283996</v>
      </c>
      <c r="Z143" s="115">
        <f t="shared" ref="Z143:Z147" ca="1" si="1003">IF(X$9 = 0, 0, IFERROR((X143 - Y143) / Y143, 0))</f>
        <v>0.30659221967690337</v>
      </c>
      <c r="AA143" s="132">
        <f ca="1">IFERROR((AA77 - AA87) / AA29, 0)</f>
        <v>73.284410576812746</v>
      </c>
      <c r="AB143" s="114">
        <f ca="1">IFERROR((AB77 - AB87) / AB29, 0)</f>
        <v>63.65941486255673</v>
      </c>
      <c r="AC143" s="115">
        <f t="shared" ref="AC143:AC147" ca="1" si="1004">IF(AA$9 = 0, 0, IFERROR((AA143 - AB143) / AB143, 0))</f>
        <v>0.15119516469067104</v>
      </c>
      <c r="AD143" s="141"/>
      <c r="AE143" s="132">
        <f ca="1">IFERROR((AE77 - AE87) / AE29, 0)</f>
        <v>33.448182371797586</v>
      </c>
      <c r="AF143" s="114">
        <f ca="1">IFERROR((AF77 - AF87) / AF29, 0)</f>
        <v>25.461588726911536</v>
      </c>
      <c r="AG143" s="115">
        <f t="shared" ref="AG143:AG147" ca="1" si="1005">IF(AE$9 = 0, 0, IFERROR((AE143 - AF143) / AF143, 0))</f>
        <v>0.3136722429439231</v>
      </c>
      <c r="AH143" s="132">
        <f ca="1">IFERROR((AH77 - AH87) / AH29, 0)</f>
        <v>41.985002185380139</v>
      </c>
      <c r="AI143" s="114">
        <f ca="1">IFERROR((AI77 - AI87) / AI29, 0)</f>
        <v>26.5019895398875</v>
      </c>
      <c r="AJ143" s="115">
        <f t="shared" ref="AJ143:AJ147" ca="1" si="1006">IF(AH$9 = 0, 0, IFERROR((AH143 - AI143) / AI143, 0))</f>
        <v>0.58422076660280664</v>
      </c>
      <c r="AK143" s="132">
        <f ca="1">IFERROR((AK77 - AK87) / AK29, 0)</f>
        <v>44.343879673865786</v>
      </c>
      <c r="AL143" s="114">
        <f ca="1">IFERROR((AL77 - AL87) / AL29, 0)</f>
        <v>20.1393458781363</v>
      </c>
      <c r="AM143" s="115">
        <f t="shared" ref="AM143:AM147" ca="1" si="1007">IF(AK$9 = 0, 0, IFERROR((AK143 - AL143) / AL143, 0))</f>
        <v>1.2018530265179288</v>
      </c>
      <c r="AN143" s="132">
        <f ca="1">IFERROR((AN77 - AN87) / AN29, 0)</f>
        <v>41.195576132609148</v>
      </c>
      <c r="AO143" s="114">
        <f ca="1">IFERROR((AO77 - AO87) / AO29, 0)</f>
        <v>32.699208206210926</v>
      </c>
      <c r="AP143" s="115">
        <f t="shared" ref="AP143:AP147" ca="1" si="1008">IF(AN$9 = 0, 0, IFERROR((AN143 - AO143) / AO143, 0))</f>
        <v>0.2598340569232625</v>
      </c>
      <c r="AQ143" s="132">
        <f ca="1">IFERROR((AQ77 - AQ87) / AQ29, 0)</f>
        <v>42.33003898488635</v>
      </c>
      <c r="AR143" s="114">
        <f ca="1">IFERROR((AR77 - AR87) / AR29, 0)</f>
        <v>30.756085873344869</v>
      </c>
      <c r="AS143" s="115">
        <f t="shared" ref="AS143:AS147" ca="1" si="1009">IF(AQ$9 = 0, 0, IFERROR((AQ143 - AR143) / AR143, 0))</f>
        <v>0.37631424099944349</v>
      </c>
      <c r="AT143" s="132">
        <f ca="1">IFERROR((AT77 - AT87) / AT29, 0)</f>
        <v>35.634890231017081</v>
      </c>
      <c r="AU143" s="114">
        <f ca="1">IFERROR((AU77 - AU87) / AU29, 0)</f>
        <v>27.481218517362819</v>
      </c>
      <c r="AV143" s="115">
        <f t="shared" ref="AV143:AV147" ca="1" si="1010">IF(AT$9 = 0, 0, IFERROR((AT143 - AU143) / AU143, 0))</f>
        <v>0.29669978820272169</v>
      </c>
      <c r="AW143" s="132">
        <f ca="1">IFERROR((AW77 - AW87) / AW29, 0)</f>
        <v>37.824894343589683</v>
      </c>
      <c r="AX143" s="114">
        <f ca="1">IFERROR((AX77 - AX87) / AX29, 0)</f>
        <v>32.068141398634829</v>
      </c>
      <c r="AY143" s="115">
        <f t="shared" ref="AY143:AY147" ca="1" si="1011">IF(AW$9 = 0, 0, IFERROR((AW143 - AX143) / AX143, 0))</f>
        <v>0.17951626423849823</v>
      </c>
      <c r="AZ143" s="132">
        <f ca="1">IFERROR((AZ77 - AZ87) / AZ29, 0)</f>
        <v>47.90844986550902</v>
      </c>
      <c r="BA143" s="114">
        <f ca="1">IFERROR((BA77 - BA87) / BA29, 0)</f>
        <v>40.336134640624692</v>
      </c>
      <c r="BB143" s="115">
        <f t="shared" ref="BB143:BB147" ca="1" si="1012">IF(AZ$9 = 0, 0, IFERROR((AZ143 - BA143) / BA143, 0))</f>
        <v>0.1877303140806616</v>
      </c>
      <c r="BC143" s="132">
        <f ca="1">IFERROR((BC77 - BC87) / BC29, 0)</f>
        <v>48.799782536023031</v>
      </c>
      <c r="BD143" s="114">
        <f ca="1">IFERROR((BD77 - BD87) / BD29, 0)</f>
        <v>32.64231499868081</v>
      </c>
      <c r="BE143" s="115">
        <f t="shared" ref="BE143:BE147" ca="1" si="1013">IF(BC$9 = 0, 0, IFERROR((BC143 - BD143) / BD143, 0))</f>
        <v>0.49498534457483179</v>
      </c>
      <c r="BF143" s="132">
        <f ca="1">IFERROR((BF77 - BF87) / BF29, 0)</f>
        <v>52.548751768407229</v>
      </c>
      <c r="BG143" s="114">
        <f ca="1">IFERROR((BG77 - BG87) / BG29, 0)</f>
        <v>47.373456438504235</v>
      </c>
      <c r="BH143" s="115">
        <f t="shared" ref="BH143:BH147" ca="1" si="1014">IF(BF$9 = 0, 0, IFERROR((BF143 - BG143) / BG143, 0))</f>
        <v>0.10924462175608984</v>
      </c>
      <c r="BI143" s="132">
        <f ca="1">IFERROR((BI77 - BI87) / BI29, 0)</f>
        <v>64.317057057057013</v>
      </c>
      <c r="BJ143" s="114">
        <f ca="1">IFERROR((BJ77 - BJ87) / BJ29, 0)</f>
        <v>54.411560444207687</v>
      </c>
      <c r="BK143" s="115">
        <f t="shared" ref="BK143:BK147" ca="1" si="1015">IF(BI$9 = 0, 0, IFERROR((BI143 - BJ143) / BJ143, 0))</f>
        <v>0.18204764818326036</v>
      </c>
      <c r="BL143" s="132">
        <f ca="1">IFERROR((BL77 - BL87) / BL29, 0)</f>
        <v>54.32923588060607</v>
      </c>
      <c r="BM143" s="114">
        <f ca="1">IFERROR((BM77 - BM87) / BM29, 0)</f>
        <v>48.626994365955532</v>
      </c>
      <c r="BN143" s="115">
        <f t="shared" ref="BN143:BN147" ca="1" si="1016">IF(BL$9 = 0, 0, IFERROR((BL143 - BM143) / BM143, 0))</f>
        <v>0.11726493872388627</v>
      </c>
      <c r="BO143" s="158" t="str">
        <f t="shared" ref="BO143:BO147" si="1017">E143</f>
        <v>Total Active</v>
      </c>
      <c r="BP143" s="248" t="str">
        <f>$D143</f>
        <v>DISCOUNT $</v>
      </c>
    </row>
    <row r="144" spans="4:68" ht="15" thickTop="1" x14ac:dyDescent="0.2">
      <c r="D144" s="237"/>
      <c r="E144" s="136" t="str">
        <f>$E$30</f>
        <v>Elite</v>
      </c>
      <c r="F144" s="133">
        <f t="shared" ca="1" si="997"/>
        <v>526.16225968752747</v>
      </c>
      <c r="G144" s="107">
        <f t="shared" ca="1" si="997"/>
        <v>430.978199067753</v>
      </c>
      <c r="H144" s="108">
        <f t="shared" ca="1" si="998"/>
        <v>0.22085585959026857</v>
      </c>
      <c r="I144" s="141"/>
      <c r="J144" s="133">
        <f t="shared" ref="J144:K147" ca="1" si="1018">IFERROR((J78 - J88) / J30, 0)</f>
        <v>710.61163359939269</v>
      </c>
      <c r="K144" s="107">
        <f t="shared" ca="1" si="1018"/>
        <v>534.71511006221749</v>
      </c>
      <c r="L144" s="108">
        <f t="shared" ca="1" si="999"/>
        <v>0.32895371802137502</v>
      </c>
      <c r="M144" s="141"/>
      <c r="N144" s="133">
        <f t="shared" ref="N144:O147" ca="1" si="1019">IFERROR((N78 - N88) / N30, 0)</f>
        <v>710.61163359939269</v>
      </c>
      <c r="O144" s="107">
        <f t="shared" ca="1" si="1019"/>
        <v>534.71511006221749</v>
      </c>
      <c r="P144" s="108">
        <f t="shared" ca="1" si="1000"/>
        <v>0.32895371802137502</v>
      </c>
      <c r="Q144" s="141"/>
      <c r="R144" s="133">
        <f t="shared" ref="R144:S147" ca="1" si="1020">IFERROR((R78 - R88) / R30, 0)</f>
        <v>265.08893788106406</v>
      </c>
      <c r="S144" s="107">
        <f t="shared" ca="1" si="1020"/>
        <v>155.15493709415551</v>
      </c>
      <c r="T144" s="108">
        <f t="shared" ca="1" si="1001"/>
        <v>0.70854336217606328</v>
      </c>
      <c r="U144" s="133">
        <f t="shared" ref="U144:V147" ca="1" si="1021">IFERROR((U78 - U88) / U30, 0)</f>
        <v>249.04858347856381</v>
      </c>
      <c r="V144" s="107">
        <f t="shared" ca="1" si="1021"/>
        <v>193.12729951571853</v>
      </c>
      <c r="W144" s="108">
        <f t="shared" ca="1" si="1002"/>
        <v>0.28955659869460287</v>
      </c>
      <c r="X144" s="133">
        <f t="shared" ref="X144:Y147" ca="1" si="1022">IFERROR((X78 - X88) / X30, 0)</f>
        <v>299.58762411635661</v>
      </c>
      <c r="Y144" s="107">
        <f t="shared" ca="1" si="1022"/>
        <v>230.68035236220462</v>
      </c>
      <c r="Z144" s="108">
        <f t="shared" ca="1" si="1003"/>
        <v>0.2987132239418322</v>
      </c>
      <c r="AA144" s="133">
        <f t="shared" ref="AA144:AB147" ca="1" si="1023">IFERROR((AA78 - AA88) / AA30, 0)</f>
        <v>394.50755831137911</v>
      </c>
      <c r="AB144" s="107">
        <f t="shared" ca="1" si="1023"/>
        <v>334.35292978208207</v>
      </c>
      <c r="AC144" s="108">
        <f t="shared" ca="1" si="1004"/>
        <v>0.17991356788320484</v>
      </c>
      <c r="AD144" s="141"/>
      <c r="AE144" s="133">
        <f t="shared" ref="AE144:AF147" ca="1" si="1024">IFERROR((AE78 - AE88) / AE30, 0)</f>
        <v>99.266424813678242</v>
      </c>
      <c r="AF144" s="107">
        <f t="shared" ca="1" si="1024"/>
        <v>77.149831841605433</v>
      </c>
      <c r="AG144" s="108">
        <f t="shared" ca="1" si="1005"/>
        <v>0.28667065687816251</v>
      </c>
      <c r="AH144" s="133">
        <f t="shared" ref="AH144:AI147" ca="1" si="1025">IFERROR((AH78 - AH88) / AH30, 0)</f>
        <v>175.99339585211885</v>
      </c>
      <c r="AI144" s="107">
        <f t="shared" ca="1" si="1025"/>
        <v>105.38781288469424</v>
      </c>
      <c r="AJ144" s="108">
        <f t="shared" ca="1" si="1006"/>
        <v>0.66995965695459314</v>
      </c>
      <c r="AK144" s="133">
        <f t="shared" ref="AK144:AL147" ca="1" si="1026">IFERROR((AK78 - AK88) / AK30, 0)</f>
        <v>171.21135302525008</v>
      </c>
      <c r="AL144" s="107">
        <f t="shared" ca="1" si="1026"/>
        <v>76.143251043746417</v>
      </c>
      <c r="AM144" s="108">
        <f t="shared" ca="1" si="1007"/>
        <v>1.248542722806574</v>
      </c>
      <c r="AN144" s="133">
        <f t="shared" ref="AN144:AO147" ca="1" si="1027">IFERROR((AN78 - AN88) / AN30, 0)</f>
        <v>144.9089155749636</v>
      </c>
      <c r="AO144" s="107">
        <f t="shared" ca="1" si="1027"/>
        <v>114.97248180832914</v>
      </c>
      <c r="AP144" s="108">
        <f t="shared" ca="1" si="1008"/>
        <v>0.26037912112344896</v>
      </c>
      <c r="AQ144" s="133">
        <f t="shared" ref="AQ144:AR147" ca="1" si="1028">IFERROR((AQ78 - AQ88) / AQ30, 0)</f>
        <v>178.17649454078364</v>
      </c>
      <c r="AR144" s="107">
        <f t="shared" ca="1" si="1028"/>
        <v>126.12129338572339</v>
      </c>
      <c r="AS144" s="108">
        <f t="shared" ca="1" si="1009"/>
        <v>0.41273919540181914</v>
      </c>
      <c r="AT144" s="133">
        <f t="shared" ref="AT144:AU147" ca="1" si="1029">IFERROR((AT78 - AT88) / AT30, 0)</f>
        <v>120.82234561752981</v>
      </c>
      <c r="AU144" s="107">
        <f t="shared" ca="1" si="1029"/>
        <v>101.84863811728393</v>
      </c>
      <c r="AV144" s="108">
        <f t="shared" ca="1" si="1010"/>
        <v>0.18629318811702403</v>
      </c>
      <c r="AW144" s="133">
        <f t="shared" ref="AW144:AX147" ca="1" si="1030">IFERROR((AW78 - AW88) / AW30, 0)</f>
        <v>134.42126351735914</v>
      </c>
      <c r="AX144" s="107">
        <f t="shared" ca="1" si="1030"/>
        <v>127.13626090848079</v>
      </c>
      <c r="AY144" s="108">
        <f t="shared" ca="1" si="1011"/>
        <v>5.7300746119334611E-2</v>
      </c>
      <c r="AZ144" s="133">
        <f t="shared" ref="AZ144:BA147" ca="1" si="1031">IFERROR((AZ78 - AZ88) / AZ30, 0)</f>
        <v>180.15437251300887</v>
      </c>
      <c r="BA144" s="107">
        <f t="shared" ca="1" si="1031"/>
        <v>151.655603386167</v>
      </c>
      <c r="BB144" s="108">
        <f t="shared" ca="1" si="1012"/>
        <v>0.18791767986491245</v>
      </c>
      <c r="BC144" s="133">
        <f t="shared" ref="BC144:BD147" ca="1" si="1032">IFERROR((BC78 - BC88) / BC30, 0)</f>
        <v>194.98580781072758</v>
      </c>
      <c r="BD144" s="107">
        <f t="shared" ca="1" si="1032"/>
        <v>113.56729508196719</v>
      </c>
      <c r="BE144" s="108">
        <f t="shared" ca="1" si="1013"/>
        <v>0.71691865752368744</v>
      </c>
      <c r="BF144" s="133">
        <f t="shared" ref="BF144:BG147" ca="1" si="1033">IFERROR((BF78 - BF88) / BF30, 0)</f>
        <v>209.03754697742153</v>
      </c>
      <c r="BG144" s="107">
        <f t="shared" ca="1" si="1033"/>
        <v>186.94975320668945</v>
      </c>
      <c r="BH144" s="108">
        <f t="shared" ca="1" si="1014"/>
        <v>0.11814829060679247</v>
      </c>
      <c r="BI144" s="133">
        <f t="shared" ref="BI144:BJ147" ca="1" si="1034">IFERROR((BI78 - BI88) / BI30, 0)</f>
        <v>296.47877130751789</v>
      </c>
      <c r="BJ144" s="107">
        <f t="shared" ca="1" si="1034"/>
        <v>241.5932515549413</v>
      </c>
      <c r="BK144" s="108">
        <f t="shared" ca="1" si="1015"/>
        <v>0.22718151024220531</v>
      </c>
      <c r="BL144" s="133">
        <f t="shared" ref="BL144:BM147" ca="1" si="1035">IFERROR((BL78 - BL88) / BL30, 0)</f>
        <v>181.81124878522843</v>
      </c>
      <c r="BM144" s="107">
        <f t="shared" ca="1" si="1035"/>
        <v>158.62831510658012</v>
      </c>
      <c r="BN144" s="108">
        <f t="shared" ca="1" si="1016"/>
        <v>0.14614625177776128</v>
      </c>
      <c r="BO144" s="152" t="str">
        <f t="shared" si="1017"/>
        <v>Elite</v>
      </c>
      <c r="BP144" s="249"/>
    </row>
    <row r="145" spans="4:68" x14ac:dyDescent="0.2">
      <c r="D145" s="237"/>
      <c r="E145" s="79" t="str">
        <f>$E$31</f>
        <v>High Value</v>
      </c>
      <c r="F145" s="35">
        <f t="shared" ca="1" si="997"/>
        <v>148.0870730079738</v>
      </c>
      <c r="G145" s="22">
        <f t="shared" ca="1" si="997"/>
        <v>118.82526889902049</v>
      </c>
      <c r="H145" s="13">
        <f t="shared" ca="1" si="998"/>
        <v>0.24625910279925761</v>
      </c>
      <c r="I145" s="141"/>
      <c r="J145" s="35">
        <f t="shared" ca="1" si="1018"/>
        <v>200.81358758624847</v>
      </c>
      <c r="K145" s="22">
        <f t="shared" ca="1" si="1018"/>
        <v>148.76237768288246</v>
      </c>
      <c r="L145" s="13">
        <f t="shared" ca="1" si="999"/>
        <v>0.34989498496941107</v>
      </c>
      <c r="M145" s="141"/>
      <c r="N145" s="35">
        <f t="shared" ca="1" si="1019"/>
        <v>200.81358758624847</v>
      </c>
      <c r="O145" s="22">
        <f t="shared" ca="1" si="1019"/>
        <v>148.76237768288246</v>
      </c>
      <c r="P145" s="13">
        <f t="shared" ca="1" si="1000"/>
        <v>0.34989498496941107</v>
      </c>
      <c r="Q145" s="141"/>
      <c r="R145" s="35">
        <f t="shared" ca="1" si="1020"/>
        <v>92.963466574680851</v>
      </c>
      <c r="S145" s="22">
        <f t="shared" ca="1" si="1020"/>
        <v>48.399951091457439</v>
      </c>
      <c r="T145" s="13">
        <f t="shared" ca="1" si="1001"/>
        <v>0.92073472138464296</v>
      </c>
      <c r="U145" s="35">
        <f t="shared" ca="1" si="1021"/>
        <v>93.492047123449467</v>
      </c>
      <c r="V145" s="22">
        <f t="shared" ca="1" si="1021"/>
        <v>69.982490383743681</v>
      </c>
      <c r="W145" s="13">
        <f t="shared" ca="1" si="1002"/>
        <v>0.33593484042641114</v>
      </c>
      <c r="X145" s="35">
        <f t="shared" ca="1" si="1022"/>
        <v>105.99282548859419</v>
      </c>
      <c r="Y145" s="22">
        <f t="shared" ca="1" si="1022"/>
        <v>80.527405918301781</v>
      </c>
      <c r="Z145" s="13">
        <f t="shared" ca="1" si="1003"/>
        <v>0.31623295547515934</v>
      </c>
      <c r="AA145" s="35">
        <f t="shared" ca="1" si="1023"/>
        <v>142.19729025009772</v>
      </c>
      <c r="AB145" s="22">
        <f t="shared" ca="1" si="1023"/>
        <v>122.03222066119329</v>
      </c>
      <c r="AC145" s="13">
        <f t="shared" ca="1" si="1004"/>
        <v>0.16524381413077896</v>
      </c>
      <c r="AD145" s="141"/>
      <c r="AE145" s="35">
        <f t="shared" ca="1" si="1024"/>
        <v>49.474118353278229</v>
      </c>
      <c r="AF145" s="22">
        <f t="shared" ca="1" si="1024"/>
        <v>36.948743651306707</v>
      </c>
      <c r="AG145" s="13">
        <f t="shared" ca="1" si="1005"/>
        <v>0.3389932502218802</v>
      </c>
      <c r="AH145" s="35">
        <f t="shared" ca="1" si="1025"/>
        <v>75.298301218804326</v>
      </c>
      <c r="AI145" s="22">
        <f t="shared" ca="1" si="1025"/>
        <v>46.642148401316007</v>
      </c>
      <c r="AJ145" s="13">
        <f t="shared" ca="1" si="1006"/>
        <v>0.61438320917223843</v>
      </c>
      <c r="AK145" s="35">
        <f t="shared" ca="1" si="1026"/>
        <v>75.748888401184985</v>
      </c>
      <c r="AL145" s="22">
        <f t="shared" ca="1" si="1026"/>
        <v>32.172148527293501</v>
      </c>
      <c r="AM145" s="13">
        <f t="shared" ca="1" si="1007"/>
        <v>1.3544864694666818</v>
      </c>
      <c r="AN145" s="35">
        <f t="shared" ca="1" si="1027"/>
        <v>68.20591438793754</v>
      </c>
      <c r="AO145" s="22">
        <f t="shared" ca="1" si="1027"/>
        <v>54.807231826479168</v>
      </c>
      <c r="AP145" s="13">
        <f t="shared" ca="1" si="1008"/>
        <v>0.24446924456755778</v>
      </c>
      <c r="AQ145" s="35">
        <f t="shared" ca="1" si="1028"/>
        <v>73.494750361319092</v>
      </c>
      <c r="AR145" s="22">
        <f t="shared" ca="1" si="1028"/>
        <v>52.670934378661769</v>
      </c>
      <c r="AS145" s="13">
        <f t="shared" ca="1" si="1009"/>
        <v>0.3953568743047311</v>
      </c>
      <c r="AT145" s="35">
        <f t="shared" ca="1" si="1029"/>
        <v>57.127206671331976</v>
      </c>
      <c r="AU145" s="22">
        <f t="shared" ca="1" si="1029"/>
        <v>44.866307430516088</v>
      </c>
      <c r="AV145" s="13">
        <f t="shared" ca="1" si="1010"/>
        <v>0.27327631675069752</v>
      </c>
      <c r="AW145" s="35">
        <f t="shared" ca="1" si="1030"/>
        <v>61.047473544545497</v>
      </c>
      <c r="AX145" s="22">
        <f t="shared" ca="1" si="1030"/>
        <v>55.344163236016136</v>
      </c>
      <c r="AY145" s="13">
        <f t="shared" ca="1" si="1011"/>
        <v>0.10305170364953384</v>
      </c>
      <c r="AZ145" s="35">
        <f t="shared" ca="1" si="1031"/>
        <v>79.896635147189969</v>
      </c>
      <c r="BA145" s="22">
        <f t="shared" ca="1" si="1031"/>
        <v>68.606016578268523</v>
      </c>
      <c r="BB145" s="13">
        <f t="shared" ca="1" si="1012"/>
        <v>0.16457184270479616</v>
      </c>
      <c r="BC145" s="35">
        <f t="shared" ca="1" si="1032"/>
        <v>84.707371383724492</v>
      </c>
      <c r="BD145" s="22">
        <f t="shared" ca="1" si="1032"/>
        <v>54.480978459291727</v>
      </c>
      <c r="BE145" s="13">
        <f t="shared" ca="1" si="1013"/>
        <v>0.55480635222104124</v>
      </c>
      <c r="BF145" s="35">
        <f t="shared" ca="1" si="1033"/>
        <v>90.841047865778393</v>
      </c>
      <c r="BG145" s="22">
        <f t="shared" ca="1" si="1033"/>
        <v>82.950735156807824</v>
      </c>
      <c r="BH145" s="13">
        <f t="shared" ca="1" si="1014"/>
        <v>9.5120467516712603E-2</v>
      </c>
      <c r="BI145" s="35">
        <f t="shared" ca="1" si="1034"/>
        <v>116.87305818849883</v>
      </c>
      <c r="BJ145" s="22">
        <f t="shared" ca="1" si="1034"/>
        <v>98.133921862843195</v>
      </c>
      <c r="BK145" s="13">
        <f t="shared" ca="1" si="1015"/>
        <v>0.19095472768169172</v>
      </c>
      <c r="BL145" s="35">
        <f t="shared" ca="1" si="1035"/>
        <v>87.433630977690882</v>
      </c>
      <c r="BM145" s="22">
        <f t="shared" ca="1" si="1035"/>
        <v>78.949183905064572</v>
      </c>
      <c r="BN145" s="13">
        <f t="shared" ca="1" si="1016"/>
        <v>0.10746719159033681</v>
      </c>
      <c r="BO145" s="159" t="str">
        <f t="shared" si="1017"/>
        <v>High Value</v>
      </c>
      <c r="BP145" s="249"/>
    </row>
    <row r="146" spans="4:68" x14ac:dyDescent="0.2">
      <c r="D146" s="238"/>
      <c r="E146" s="79" t="str">
        <f>$E$32</f>
        <v>Opportunity</v>
      </c>
      <c r="F146" s="35">
        <f t="shared" ca="1" si="997"/>
        <v>52.338027325693304</v>
      </c>
      <c r="G146" s="22">
        <f t="shared" ca="1" si="997"/>
        <v>41.38714648116315</v>
      </c>
      <c r="H146" s="13">
        <f t="shared" ca="1" si="998"/>
        <v>0.26459617962582449</v>
      </c>
      <c r="I146" s="141"/>
      <c r="J146" s="35">
        <f t="shared" ca="1" si="1018"/>
        <v>67.171763537988198</v>
      </c>
      <c r="K146" s="22">
        <f t="shared" ca="1" si="1018"/>
        <v>52.415562371600586</v>
      </c>
      <c r="L146" s="13">
        <f t="shared" ca="1" si="999"/>
        <v>0.28152328237505869</v>
      </c>
      <c r="M146" s="141"/>
      <c r="N146" s="35">
        <f t="shared" ca="1" si="1019"/>
        <v>67.17166975555898</v>
      </c>
      <c r="O146" s="22">
        <f t="shared" ca="1" si="1019"/>
        <v>52.414810744284509</v>
      </c>
      <c r="P146" s="13">
        <f t="shared" ca="1" si="1000"/>
        <v>0.28153987015747473</v>
      </c>
      <c r="Q146" s="141"/>
      <c r="R146" s="35">
        <f t="shared" ca="1" si="1020"/>
        <v>43.011097377266978</v>
      </c>
      <c r="S146" s="22">
        <f t="shared" ca="1" si="1020"/>
        <v>24.641846036801461</v>
      </c>
      <c r="T146" s="13">
        <f t="shared" ca="1" si="1001"/>
        <v>0.74544948105884146</v>
      </c>
      <c r="U146" s="35">
        <f t="shared" ca="1" si="1021"/>
        <v>42.487937757549687</v>
      </c>
      <c r="V146" s="22">
        <f t="shared" ca="1" si="1021"/>
        <v>32.593162841851502</v>
      </c>
      <c r="W146" s="13">
        <f t="shared" ca="1" si="1002"/>
        <v>0.30358437331502924</v>
      </c>
      <c r="X146" s="35">
        <f t="shared" ca="1" si="1022"/>
        <v>48.875157952102292</v>
      </c>
      <c r="Y146" s="22">
        <f t="shared" ca="1" si="1022"/>
        <v>38.722206507927773</v>
      </c>
      <c r="Z146" s="13">
        <f t="shared" ca="1" si="1003"/>
        <v>0.26219971328585989</v>
      </c>
      <c r="AA146" s="35">
        <f t="shared" ca="1" si="1023"/>
        <v>60.220991996430193</v>
      </c>
      <c r="AB146" s="22">
        <f t="shared" ca="1" si="1023"/>
        <v>52.961003816672203</v>
      </c>
      <c r="AC146" s="13">
        <f t="shared" ca="1" si="1004"/>
        <v>0.13708177067203803</v>
      </c>
      <c r="AD146" s="141"/>
      <c r="AE146" s="35">
        <f t="shared" ca="1" si="1024"/>
        <v>30.5233903418472</v>
      </c>
      <c r="AF146" s="22">
        <f t="shared" ca="1" si="1024"/>
        <v>23.875141618139011</v>
      </c>
      <c r="AG146" s="13">
        <f t="shared" ca="1" si="1005"/>
        <v>0.27845902780560755</v>
      </c>
      <c r="AH146" s="35">
        <f t="shared" ca="1" si="1025"/>
        <v>37.742111782123089</v>
      </c>
      <c r="AI146" s="22">
        <f t="shared" ca="1" si="1025"/>
        <v>25.367766871764861</v>
      </c>
      <c r="AJ146" s="13">
        <f t="shared" ca="1" si="1006"/>
        <v>0.48779795923350555</v>
      </c>
      <c r="AK146" s="35">
        <f t="shared" ca="1" si="1026"/>
        <v>40.087727232783642</v>
      </c>
      <c r="AL146" s="22">
        <f t="shared" ca="1" si="1026"/>
        <v>17.727394071619589</v>
      </c>
      <c r="AM146" s="13">
        <f t="shared" ca="1" si="1007"/>
        <v>1.2613434930609175</v>
      </c>
      <c r="AN146" s="35">
        <f t="shared" ca="1" si="1027"/>
        <v>38.885278648410903</v>
      </c>
      <c r="AO146" s="22">
        <f t="shared" ca="1" si="1027"/>
        <v>32.10398671767841</v>
      </c>
      <c r="AP146" s="13">
        <f t="shared" ca="1" si="1008"/>
        <v>0.21122896637003344</v>
      </c>
      <c r="AQ146" s="35">
        <f t="shared" ca="1" si="1028"/>
        <v>35.90738586249379</v>
      </c>
      <c r="AR146" s="22">
        <f t="shared" ca="1" si="1028"/>
        <v>27.012655707069257</v>
      </c>
      <c r="AS146" s="13">
        <f t="shared" ca="1" si="1009"/>
        <v>0.32928010677220332</v>
      </c>
      <c r="AT146" s="35">
        <f t="shared" ca="1" si="1029"/>
        <v>32.232902414967057</v>
      </c>
      <c r="AU146" s="22">
        <f t="shared" ca="1" si="1029"/>
        <v>24.531916317376279</v>
      </c>
      <c r="AV146" s="13">
        <f t="shared" ca="1" si="1010"/>
        <v>0.31391702131871652</v>
      </c>
      <c r="AW146" s="35">
        <f t="shared" ca="1" si="1030"/>
        <v>34.477161734077789</v>
      </c>
      <c r="AX146" s="22">
        <f t="shared" ca="1" si="1030"/>
        <v>27.986623637989922</v>
      </c>
      <c r="AY146" s="13">
        <f t="shared" ca="1" si="1011"/>
        <v>0.23191572445621511</v>
      </c>
      <c r="AZ146" s="35">
        <f t="shared" ca="1" si="1031"/>
        <v>45.241563189451554</v>
      </c>
      <c r="BA146" s="22">
        <f t="shared" ca="1" si="1031"/>
        <v>38.932054826754431</v>
      </c>
      <c r="BB146" s="13">
        <f t="shared" ca="1" si="1012"/>
        <v>0.16206461207285613</v>
      </c>
      <c r="BC146" s="35">
        <f t="shared" ca="1" si="1032"/>
        <v>43.305308058209945</v>
      </c>
      <c r="BD146" s="22">
        <f t="shared" ca="1" si="1032"/>
        <v>31.790010398022719</v>
      </c>
      <c r="BE146" s="13">
        <f t="shared" ca="1" si="1013"/>
        <v>0.36223006900631455</v>
      </c>
      <c r="BF146" s="35">
        <f t="shared" ca="1" si="1033"/>
        <v>46.154746388109388</v>
      </c>
      <c r="BG146" s="22">
        <f t="shared" ca="1" si="1033"/>
        <v>41.765145260925046</v>
      </c>
      <c r="BH146" s="13">
        <f t="shared" ca="1" si="1014"/>
        <v>0.10510201987232638</v>
      </c>
      <c r="BI146" s="35">
        <f t="shared" ca="1" si="1034"/>
        <v>54.065651737601506</v>
      </c>
      <c r="BJ146" s="22">
        <f t="shared" ca="1" si="1034"/>
        <v>46.442903315075306</v>
      </c>
      <c r="BK146" s="13">
        <f t="shared" ca="1" si="1015"/>
        <v>0.16413160845721431</v>
      </c>
      <c r="BL146" s="35">
        <f t="shared" ca="1" si="1035"/>
        <v>50.058180308386142</v>
      </c>
      <c r="BM146" s="22">
        <f t="shared" ca="1" si="1035"/>
        <v>45.852999806088846</v>
      </c>
      <c r="BN146" s="13">
        <f t="shared" ca="1" si="1016"/>
        <v>9.171004122044131E-2</v>
      </c>
      <c r="BO146" s="159" t="str">
        <f t="shared" si="1017"/>
        <v>Opportunity</v>
      </c>
      <c r="BP146" s="250"/>
    </row>
    <row r="147" spans="4:68" x14ac:dyDescent="0.2">
      <c r="D147" s="239"/>
      <c r="E147" s="78" t="str">
        <f>$E$33</f>
        <v>Marginal</v>
      </c>
      <c r="F147" s="134">
        <f t="shared" ca="1" si="997"/>
        <v>17.723959498233757</v>
      </c>
      <c r="G147" s="103">
        <f t="shared" ca="1" si="997"/>
        <v>13.843107857578586</v>
      </c>
      <c r="H147" s="100">
        <f t="shared" ca="1" si="998"/>
        <v>0.28034540224509985</v>
      </c>
      <c r="I147" s="141"/>
      <c r="J147" s="134">
        <f t="shared" ca="1" si="1018"/>
        <v>22.376395160458003</v>
      </c>
      <c r="K147" s="103">
        <f t="shared" ca="1" si="1018"/>
        <v>17.734893896763683</v>
      </c>
      <c r="L147" s="100">
        <f t="shared" ca="1" si="999"/>
        <v>0.2617157616342613</v>
      </c>
      <c r="M147" s="141"/>
      <c r="N147" s="134">
        <f t="shared" ca="1" si="1019"/>
        <v>22.376176580710805</v>
      </c>
      <c r="O147" s="103">
        <f t="shared" ca="1" si="1019"/>
        <v>17.736285979449057</v>
      </c>
      <c r="P147" s="100">
        <f t="shared" ca="1" si="1000"/>
        <v>0.2616044084222573</v>
      </c>
      <c r="Q147" s="141"/>
      <c r="R147" s="134">
        <f t="shared" ca="1" si="1020"/>
        <v>16.581559159713468</v>
      </c>
      <c r="S147" s="103">
        <f t="shared" ca="1" si="1020"/>
        <v>11.06781687937144</v>
      </c>
      <c r="T147" s="100">
        <f t="shared" ca="1" si="1001"/>
        <v>0.49817794606077381</v>
      </c>
      <c r="U147" s="134">
        <f t="shared" ca="1" si="1021"/>
        <v>16.459296505526115</v>
      </c>
      <c r="V147" s="103">
        <f t="shared" ca="1" si="1021"/>
        <v>12.107553986560443</v>
      </c>
      <c r="W147" s="100">
        <f t="shared" ca="1" si="1002"/>
        <v>0.35942375510331548</v>
      </c>
      <c r="X147" s="134">
        <f t="shared" ca="1" si="1022"/>
        <v>18.260524375481459</v>
      </c>
      <c r="Y147" s="103">
        <f t="shared" ca="1" si="1022"/>
        <v>14.006070198779154</v>
      </c>
      <c r="Z147" s="100">
        <f t="shared" ca="1" si="1003"/>
        <v>0.30375787899971735</v>
      </c>
      <c r="AA147" s="134">
        <f t="shared" ca="1" si="1023"/>
        <v>23.191073148138166</v>
      </c>
      <c r="AB147" s="103">
        <f t="shared" ca="1" si="1023"/>
        <v>20.31820547535844</v>
      </c>
      <c r="AC147" s="100">
        <f t="shared" ca="1" si="1004"/>
        <v>0.14139377004843709</v>
      </c>
      <c r="AD147" s="141"/>
      <c r="AE147" s="134">
        <f t="shared" ca="1" si="1024"/>
        <v>18.738920110334881</v>
      </c>
      <c r="AF147" s="103">
        <f t="shared" ca="1" si="1024"/>
        <v>14.412685820258451</v>
      </c>
      <c r="AG147" s="100">
        <f t="shared" ca="1" si="1005"/>
        <v>0.3001685004467024</v>
      </c>
      <c r="AH147" s="134">
        <f t="shared" ca="1" si="1025"/>
        <v>14.743296536943788</v>
      </c>
      <c r="AI147" s="103">
        <f t="shared" ca="1" si="1025"/>
        <v>8.8106332927856261</v>
      </c>
      <c r="AJ147" s="100">
        <f t="shared" ca="1" si="1006"/>
        <v>0.67335264640011516</v>
      </c>
      <c r="AK147" s="134">
        <f t="shared" ca="1" si="1026"/>
        <v>15.155436663488365</v>
      </c>
      <c r="AL147" s="103">
        <f t="shared" ca="1" si="1026"/>
        <v>9.1558429639027015</v>
      </c>
      <c r="AM147" s="100">
        <f t="shared" ca="1" si="1007"/>
        <v>0.65527485816863784</v>
      </c>
      <c r="AN147" s="134">
        <f t="shared" ca="1" si="1027"/>
        <v>14.428536756594102</v>
      </c>
      <c r="AO147" s="103">
        <f t="shared" ca="1" si="1027"/>
        <v>10.593484603735495</v>
      </c>
      <c r="AP147" s="100">
        <f t="shared" ca="1" si="1008"/>
        <v>0.36201989206708085</v>
      </c>
      <c r="AQ147" s="134">
        <f t="shared" ca="1" si="1028"/>
        <v>15.65656328025301</v>
      </c>
      <c r="AR147" s="103">
        <f t="shared" ca="1" si="1028"/>
        <v>11.898503689880394</v>
      </c>
      <c r="AS147" s="100">
        <f t="shared" ca="1" si="1009"/>
        <v>0.31584304113540118</v>
      </c>
      <c r="AT147" s="134">
        <f t="shared" ca="1" si="1029"/>
        <v>14.96586570676453</v>
      </c>
      <c r="AU147" s="103">
        <f t="shared" ca="1" si="1029"/>
        <v>10.917652451883583</v>
      </c>
      <c r="AV147" s="100">
        <f t="shared" ca="1" si="1010"/>
        <v>0.37079521194893167</v>
      </c>
      <c r="AW147" s="134">
        <f t="shared" ca="1" si="1030"/>
        <v>16.441262597059321</v>
      </c>
      <c r="AX147" s="103">
        <f t="shared" ca="1" si="1030"/>
        <v>11.583032201447985</v>
      </c>
      <c r="AY147" s="100">
        <f t="shared" ca="1" si="1011"/>
        <v>0.41942647755084489</v>
      </c>
      <c r="AZ147" s="134">
        <f t="shared" ca="1" si="1031"/>
        <v>18.432201102861907</v>
      </c>
      <c r="BA147" s="103">
        <f t="shared" ca="1" si="1031"/>
        <v>14.863926506597734</v>
      </c>
      <c r="BB147" s="100">
        <f t="shared" ca="1" si="1012"/>
        <v>0.24006271792855696</v>
      </c>
      <c r="BC147" s="134">
        <f t="shared" ca="1" si="1032"/>
        <v>17.897089079639176</v>
      </c>
      <c r="BD147" s="103">
        <f t="shared" ca="1" si="1032"/>
        <v>12.479794744176793</v>
      </c>
      <c r="BE147" s="100">
        <f t="shared" ca="1" si="1013"/>
        <v>0.43408521105606734</v>
      </c>
      <c r="BF147" s="134">
        <f t="shared" ca="1" si="1033"/>
        <v>19.752530081600696</v>
      </c>
      <c r="BG147" s="103">
        <f t="shared" ca="1" si="1033"/>
        <v>16.932617699848137</v>
      </c>
      <c r="BH147" s="100">
        <f t="shared" ca="1" si="1014"/>
        <v>0.16653729693417987</v>
      </c>
      <c r="BI147" s="134">
        <f t="shared" ca="1" si="1034"/>
        <v>21.359857763108792</v>
      </c>
      <c r="BJ147" s="103">
        <f t="shared" ca="1" si="1034"/>
        <v>18.579711435655952</v>
      </c>
      <c r="BK147" s="100">
        <f t="shared" ca="1" si="1015"/>
        <v>0.14963345028693595</v>
      </c>
      <c r="BL147" s="134">
        <f t="shared" ca="1" si="1035"/>
        <v>22.848030191942559</v>
      </c>
      <c r="BM147" s="103">
        <f t="shared" ca="1" si="1035"/>
        <v>19.388322601279313</v>
      </c>
      <c r="BN147" s="100">
        <f t="shared" ca="1" si="1016"/>
        <v>0.17844285252582717</v>
      </c>
      <c r="BO147" s="156" t="str">
        <f t="shared" si="1017"/>
        <v>Marginal</v>
      </c>
      <c r="BP147" s="251"/>
    </row>
    <row r="148" spans="4:68" ht="3.75" customHeight="1" x14ac:dyDescent="0.2">
      <c r="D148" s="144"/>
      <c r="E148" s="144"/>
      <c r="F148" s="144"/>
      <c r="G148" s="144"/>
      <c r="H148" s="160"/>
      <c r="I148" s="138"/>
      <c r="J148" s="144"/>
      <c r="K148" s="144"/>
      <c r="L148" s="160"/>
      <c r="M148" s="138"/>
      <c r="N148" s="144"/>
      <c r="O148" s="144"/>
      <c r="P148" s="160"/>
      <c r="Q148" s="138"/>
      <c r="R148" s="144"/>
      <c r="S148" s="144"/>
      <c r="T148" s="160"/>
      <c r="U148" s="144"/>
      <c r="V148" s="144"/>
      <c r="W148" s="160"/>
      <c r="X148" s="144"/>
      <c r="Y148" s="144"/>
      <c r="Z148" s="160"/>
      <c r="AA148" s="144"/>
      <c r="AB148" s="144"/>
      <c r="AC148" s="160"/>
      <c r="AD148" s="138"/>
      <c r="AE148" s="144"/>
      <c r="AF148" s="144"/>
      <c r="AG148" s="160"/>
      <c r="AH148" s="144"/>
      <c r="AI148" s="144"/>
      <c r="AJ148" s="160"/>
      <c r="AK148" s="144"/>
      <c r="AL148" s="144"/>
      <c r="AM148" s="160"/>
      <c r="AN148" s="144"/>
      <c r="AO148" s="144"/>
      <c r="AP148" s="160"/>
      <c r="AQ148" s="144"/>
      <c r="AR148" s="144"/>
      <c r="AS148" s="160"/>
      <c r="AT148" s="144"/>
      <c r="AU148" s="144"/>
      <c r="AV148" s="160"/>
      <c r="AW148" s="144"/>
      <c r="AX148" s="144"/>
      <c r="AY148" s="160"/>
      <c r="AZ148" s="144"/>
      <c r="BA148" s="144"/>
      <c r="BB148" s="160"/>
      <c r="BC148" s="144"/>
      <c r="BD148" s="144"/>
      <c r="BE148" s="160"/>
      <c r="BF148" s="144"/>
      <c r="BG148" s="144"/>
      <c r="BH148" s="160"/>
      <c r="BI148" s="144"/>
      <c r="BJ148" s="144"/>
      <c r="BK148" s="160"/>
      <c r="BL148" s="144"/>
      <c r="BM148" s="144"/>
      <c r="BN148" s="160"/>
      <c r="BO148" s="144"/>
      <c r="BP148" s="144"/>
    </row>
    <row r="149" spans="4:68" ht="15" thickBot="1" x14ac:dyDescent="0.25">
      <c r="D149" s="236" t="s">
        <v>166</v>
      </c>
      <c r="E149" s="135" t="str">
        <f>$E$29</f>
        <v>Total Active</v>
      </c>
      <c r="F149" s="126">
        <f t="shared" ref="F149:G153" ca="1" si="1036">IFERROR(1 - (F87 / F77), 0)</f>
        <v>0.18655678268172293</v>
      </c>
      <c r="G149" s="112">
        <f t="shared" ca="1" si="1036"/>
        <v>0.16290296859678655</v>
      </c>
      <c r="H149" s="113">
        <f t="shared" ref="H149:H153" ca="1" si="1037">IF(F$9 = 0, 0, IFERROR((F149 - G149) * 10000, 0))</f>
        <v>236.53814084936386</v>
      </c>
      <c r="I149" s="88"/>
      <c r="J149" s="126">
        <f ca="1">IFERROR(1 - (J87 / J77), 0)</f>
        <v>0.2269355282617066</v>
      </c>
      <c r="K149" s="112">
        <f ca="1">IFERROR(1 - (K87 / K77), 0)</f>
        <v>0.18714795138431539</v>
      </c>
      <c r="L149" s="113">
        <f t="shared" ref="L149:L153" ca="1" si="1038">IF(J$9 = 0, 0, IFERROR((J149 - K149) * 10000, 0))</f>
        <v>397.87576877391206</v>
      </c>
      <c r="M149" s="88"/>
      <c r="N149" s="126">
        <f ca="1">IFERROR(1 - (N87 / N77), 0)</f>
        <v>0.22693552826170671</v>
      </c>
      <c r="O149" s="112">
        <f ca="1">IFERROR(1 - (O87 / O77), 0)</f>
        <v>0.18714795138431517</v>
      </c>
      <c r="P149" s="113">
        <f t="shared" ref="P149:P153" ca="1" si="1039">IF(N$9 = 0, 0, IFERROR((N149 - O149) * 10000, 0))</f>
        <v>397.87576877391541</v>
      </c>
      <c r="Q149" s="88"/>
      <c r="R149" s="126">
        <f ca="1">IFERROR(1 - (R87 / R77), 0)</f>
        <v>0.18892341327413298</v>
      </c>
      <c r="S149" s="112">
        <f ca="1">IFERROR(1 - (S87 / S77), 0)</f>
        <v>0.12036398474241516</v>
      </c>
      <c r="T149" s="113">
        <f t="shared" ref="T149:T153" ca="1" si="1040">IF(R$9 = 0, 0, IFERROR((R149 - S149) * 10000, 0))</f>
        <v>685.59428531717811</v>
      </c>
      <c r="U149" s="126">
        <f ca="1">IFERROR(1 - (U87 / U77), 0)</f>
        <v>0.19639565855832897</v>
      </c>
      <c r="V149" s="112">
        <f ca="1">IFERROR(1 - (V87 / V77), 0)</f>
        <v>0.16138760832075716</v>
      </c>
      <c r="W149" s="113">
        <f t="shared" ref="W149:W153" ca="1" si="1041">IF(U$9 = 0, 0, IFERROR((U149 - V149) * 10000, 0))</f>
        <v>350.08050237571808</v>
      </c>
      <c r="X149" s="126">
        <f ca="1">IFERROR(1 - (X87 / X77), 0)</f>
        <v>0.21320668513142227</v>
      </c>
      <c r="Y149" s="112">
        <f ca="1">IFERROR(1 - (Y87 / Y77), 0)</f>
        <v>0.172562265673739</v>
      </c>
      <c r="Z149" s="113">
        <f t="shared" ref="Z149:Z153" ca="1" si="1042">IF(X$9 = 0, 0, IFERROR((X149 - Y149) * 10000, 0))</f>
        <v>406.44419457683267</v>
      </c>
      <c r="AA149" s="126">
        <f ca="1">IFERROR(1 - (AA87 / AA77), 0)</f>
        <v>0.29110216057577054</v>
      </c>
      <c r="AB149" s="112">
        <f ca="1">IFERROR(1 - (AB87 / AB77), 0)</f>
        <v>0.2627251335634706</v>
      </c>
      <c r="AC149" s="113">
        <f t="shared" ref="AC149:AC153" ca="1" si="1043">IF(AA$9 = 0, 0, IFERROR((AA149 - AB149) * 10000, 0))</f>
        <v>283.77027012299936</v>
      </c>
      <c r="AD149" s="88"/>
      <c r="AE149" s="126">
        <f ca="1">IFERROR(1 - (AE87 / AE77), 0)</f>
        <v>0.17662344517532069</v>
      </c>
      <c r="AF149" s="112">
        <f ca="1">IFERROR(1 - (AF87 / AF77), 0)</f>
        <v>0.14800033629871123</v>
      </c>
      <c r="AG149" s="113">
        <f t="shared" ref="AG149:AG153" ca="1" si="1044">IF(AE$9 = 0, 0, IFERROR((AE149 - AF149) * 10000, 0))</f>
        <v>286.23108876609462</v>
      </c>
      <c r="AH149" s="126">
        <f ca="1">IFERROR(1 - (AH87 / AH77), 0)</f>
        <v>0.18701747356282006</v>
      </c>
      <c r="AI149" s="112">
        <f ca="1">IFERROR(1 - (AI87 / AI77), 0)</f>
        <v>0.12808167628663714</v>
      </c>
      <c r="AJ149" s="113">
        <f t="shared" ref="AJ149:AJ153" ca="1" si="1045">IF(AH$9 = 0, 0, IFERROR((AH149 - AI149) * 10000, 0))</f>
        <v>589.35797276182927</v>
      </c>
      <c r="AK149" s="126">
        <f ca="1">IFERROR(1 - (AK87 / AK77), 0)</f>
        <v>0.19760190033558922</v>
      </c>
      <c r="AL149" s="112">
        <f ca="1">IFERROR(1 - (AL87 / AL77), 0)</f>
        <v>0.10060639370392965</v>
      </c>
      <c r="AM149" s="113">
        <f t="shared" ref="AM149:AM153" ca="1" si="1046">IF(AK$9 = 0, 0, IFERROR((AK149 - AL149) * 10000, 0))</f>
        <v>969.95506631659566</v>
      </c>
      <c r="AN149" s="126">
        <f ca="1">IFERROR(1 - (AN87 / AN77), 0)</f>
        <v>0.1890662920090026</v>
      </c>
      <c r="AO149" s="112">
        <f ca="1">IFERROR(1 - (AO87 / AO77), 0)</f>
        <v>0.15828340732649859</v>
      </c>
      <c r="AP149" s="113">
        <f t="shared" ref="AP149:AP153" ca="1" si="1047">IF(AN$9 = 0, 0, IFERROR((AN149 - AO149) * 10000, 0))</f>
        <v>307.8288468250401</v>
      </c>
      <c r="AQ149" s="126">
        <f ca="1">IFERROR(1 - (AQ87 / AQ77), 0)</f>
        <v>0.19777622261319405</v>
      </c>
      <c r="AR149" s="112">
        <f ca="1">IFERROR(1 - (AR87 / AR77), 0)</f>
        <v>0.15994438625353646</v>
      </c>
      <c r="AS149" s="113">
        <f t="shared" ref="AS149:AS153" ca="1" si="1048">IF(AQ$9 = 0, 0, IFERROR((AQ149 - AR149) * 10000, 0))</f>
        <v>378.31836359657586</v>
      </c>
      <c r="AT149" s="126">
        <f ca="1">IFERROR(1 - (AT87 / AT77), 0)</f>
        <v>0.2041088668062272</v>
      </c>
      <c r="AU149" s="112">
        <f ca="1">IFERROR(1 - (AU87 / AU77), 0)</f>
        <v>0.16876920004010199</v>
      </c>
      <c r="AV149" s="113">
        <f t="shared" ref="AV149:AV153" ca="1" si="1049">IF(AT$9 = 0, 0, IFERROR((AT149 - AU149) * 10000, 0))</f>
        <v>353.39666766125208</v>
      </c>
      <c r="AW149" s="126">
        <f ca="1">IFERROR(1 - (AW87 / AW77), 0)</f>
        <v>0.19976192747617538</v>
      </c>
      <c r="AX149" s="112">
        <f ca="1">IFERROR(1 - (AX87 / AX77), 0)</f>
        <v>0.17523608621795395</v>
      </c>
      <c r="AY149" s="113">
        <f t="shared" ref="AY149:AY153" ca="1" si="1050">IF(AW$9 = 0, 0, IFERROR((AW149 - AX149) * 10000, 0))</f>
        <v>245.25841258221436</v>
      </c>
      <c r="AZ149" s="126">
        <f ca="1">IFERROR(1 - (AZ87 / AZ77), 0)</f>
        <v>0.21227990311144518</v>
      </c>
      <c r="BA149" s="112">
        <f ca="1">IFERROR(1 - (BA87 / BA77), 0)</f>
        <v>0.18418979843242145</v>
      </c>
      <c r="BB149" s="113">
        <f t="shared" ref="BB149:BB153" ca="1" si="1051">IF(AZ$9 = 0, 0, IFERROR((AZ149 - BA149) * 10000, 0))</f>
        <v>280.90104679023733</v>
      </c>
      <c r="BC149" s="126">
        <f ca="1">IFERROR(1 - (BC87 / BC77), 0)</f>
        <v>0.22285862061271078</v>
      </c>
      <c r="BD149" s="112">
        <f ca="1">IFERROR(1 - (BD87 / BD77), 0)</f>
        <v>0.15650801779626955</v>
      </c>
      <c r="BE149" s="113">
        <f t="shared" ref="BE149:BE153" ca="1" si="1052">IF(BC$9 = 0, 0, IFERROR((BC149 - BD149) * 10000, 0))</f>
        <v>663.50602816441233</v>
      </c>
      <c r="BF149" s="126">
        <f ca="1">IFERROR(1 - (BF87 / BF77), 0)</f>
        <v>0.24660322755125541</v>
      </c>
      <c r="BG149" s="112">
        <f ca="1">IFERROR(1 - (BG87 / BG77), 0)</f>
        <v>0.22155982964546894</v>
      </c>
      <c r="BH149" s="113">
        <f t="shared" ref="BH149:BH153" ca="1" si="1053">IF(BF$9 = 0, 0, IFERROR((BF149 - BG149) * 10000, 0))</f>
        <v>250.43397905786469</v>
      </c>
      <c r="BI149" s="126">
        <f ca="1">IFERROR(1 - (BI87 / BI77), 0)</f>
        <v>0.31885169139037661</v>
      </c>
      <c r="BJ149" s="112">
        <f ca="1">IFERROR(1 - (BJ87 / BJ77), 0)</f>
        <v>0.29319199128843287</v>
      </c>
      <c r="BK149" s="113">
        <f t="shared" ref="BK149:BK153" ca="1" si="1054">IF(BI$9 = 0, 0, IFERROR((BI149 - BJ149) * 10000, 0))</f>
        <v>256.59700101943741</v>
      </c>
      <c r="BL149" s="126">
        <f ca="1">IFERROR(1 - (BL87 / BL77), 0)</f>
        <v>0.29463425269959109</v>
      </c>
      <c r="BM149" s="112">
        <f ca="1">IFERROR(1 - (BM87 / BM77), 0)</f>
        <v>0.26270453267480043</v>
      </c>
      <c r="BN149" s="113">
        <f t="shared" ref="BN149:BN153" ca="1" si="1055">IF(BL$9 = 0, 0, IFERROR((BL149 - BM149) * 10000, 0))</f>
        <v>319.29720024790663</v>
      </c>
      <c r="BO149" s="158" t="str">
        <f t="shared" ref="BO149:BO153" si="1056">E149</f>
        <v>Total Active</v>
      </c>
      <c r="BP149" s="248" t="str">
        <f>$D149</f>
        <v>DISCOUNT %</v>
      </c>
    </row>
    <row r="150" spans="4:68" ht="15" thickTop="1" x14ac:dyDescent="0.2">
      <c r="D150" s="237"/>
      <c r="E150" s="136" t="str">
        <f>$E$30</f>
        <v>Elite</v>
      </c>
      <c r="F150" s="127">
        <f t="shared" ca="1" si="1036"/>
        <v>0.1817044670890765</v>
      </c>
      <c r="G150" s="105">
        <f t="shared" ca="1" si="1036"/>
        <v>0.16151209929344523</v>
      </c>
      <c r="H150" s="106">
        <f t="shared" ca="1" si="1037"/>
        <v>201.92367795631273</v>
      </c>
      <c r="I150" s="88"/>
      <c r="J150" s="127">
        <f t="shared" ref="J150:K153" ca="1" si="1057">IFERROR(1 - (J88 / J78), 0)</f>
        <v>0.22179434867017578</v>
      </c>
      <c r="K150" s="105">
        <f t="shared" ca="1" si="1057"/>
        <v>0.18354307292547545</v>
      </c>
      <c r="L150" s="106">
        <f t="shared" ca="1" si="1038"/>
        <v>382.51275744700331</v>
      </c>
      <c r="M150" s="88"/>
      <c r="N150" s="127">
        <f t="shared" ref="N150:O153" ca="1" si="1058">IFERROR(1 - (N88 / N78), 0)</f>
        <v>0.22179434867017578</v>
      </c>
      <c r="O150" s="105">
        <f t="shared" ca="1" si="1058"/>
        <v>0.18354307292547545</v>
      </c>
      <c r="P150" s="106">
        <f t="shared" ca="1" si="1039"/>
        <v>382.51275744700331</v>
      </c>
      <c r="Q150" s="88"/>
      <c r="R150" s="127">
        <f t="shared" ref="R150:S153" ca="1" si="1059">IFERROR(1 - (R88 / R78), 0)</f>
        <v>0.1799774135451786</v>
      </c>
      <c r="S150" s="105">
        <f t="shared" ca="1" si="1059"/>
        <v>0.11815551926669343</v>
      </c>
      <c r="T150" s="106">
        <f t="shared" ca="1" si="1040"/>
        <v>618.21894278485172</v>
      </c>
      <c r="U150" s="127">
        <f t="shared" ref="U150:V153" ca="1" si="1060">IFERROR(1 - (U88 / U78), 0)</f>
        <v>0.18184106215946627</v>
      </c>
      <c r="V150" s="105">
        <f t="shared" ca="1" si="1060"/>
        <v>0.15219882412267249</v>
      </c>
      <c r="W150" s="106">
        <f t="shared" ca="1" si="1041"/>
        <v>296.42238036793776</v>
      </c>
      <c r="X150" s="127">
        <f t="shared" ref="X150:Y153" ca="1" si="1061">IFERROR(1 - (X88 / X78), 0)</f>
        <v>0.19816976478134929</v>
      </c>
      <c r="Y150" s="105">
        <f t="shared" ca="1" si="1061"/>
        <v>0.16131728173026527</v>
      </c>
      <c r="Z150" s="106">
        <f t="shared" ca="1" si="1042"/>
        <v>368.52483051084016</v>
      </c>
      <c r="AA150" s="127">
        <f t="shared" ref="AA150:AB153" ca="1" si="1062">IFERROR(1 - (AA88 / AA78), 0)</f>
        <v>0.27932278802759525</v>
      </c>
      <c r="AB150" s="105">
        <f t="shared" ca="1" si="1062"/>
        <v>0.25238013346801869</v>
      </c>
      <c r="AC150" s="106">
        <f t="shared" ca="1" si="1043"/>
        <v>269.42654559576562</v>
      </c>
      <c r="AD150" s="88"/>
      <c r="AE150" s="127">
        <f t="shared" ref="AE150:AF153" ca="1" si="1063">IFERROR(1 - (AE88 / AE78), 0)</f>
        <v>0.12212689486694539</v>
      </c>
      <c r="AF150" s="105">
        <f t="shared" ca="1" si="1063"/>
        <v>0.10148218327168435</v>
      </c>
      <c r="AG150" s="106">
        <f t="shared" ca="1" si="1044"/>
        <v>206.44711595261046</v>
      </c>
      <c r="AH150" s="127">
        <f t="shared" ref="AH150:AI153" ca="1" si="1064">IFERROR(1 - (AH88 / AH78), 0)</f>
        <v>0.16861534279888601</v>
      </c>
      <c r="AI150" s="105">
        <f t="shared" ca="1" si="1064"/>
        <v>0.11125915021734112</v>
      </c>
      <c r="AJ150" s="106">
        <f t="shared" ca="1" si="1045"/>
        <v>573.56192581544894</v>
      </c>
      <c r="AK150" s="127">
        <f t="shared" ref="AK150:AL153" ca="1" si="1065">IFERROR(1 - (AK88 / AK78), 0)</f>
        <v>0.17323752781600432</v>
      </c>
      <c r="AL150" s="105">
        <f t="shared" ca="1" si="1065"/>
        <v>8.46003015274992E-2</v>
      </c>
      <c r="AM150" s="106">
        <f t="shared" ca="1" si="1046"/>
        <v>886.37226288505121</v>
      </c>
      <c r="AN150" s="127">
        <f t="shared" ref="AN150:AO153" ca="1" si="1066">IFERROR(1 - (AN88 / AN78), 0)</f>
        <v>0.1556246604274073</v>
      </c>
      <c r="AO150" s="105">
        <f t="shared" ca="1" si="1066"/>
        <v>0.12804703529593542</v>
      </c>
      <c r="AP150" s="106">
        <f t="shared" ca="1" si="1047"/>
        <v>275.77625131471882</v>
      </c>
      <c r="AQ150" s="127">
        <f t="shared" ref="AQ150:AR153" ca="1" si="1067">IFERROR(1 - (AQ88 / AQ78), 0)</f>
        <v>0.1806624662358769</v>
      </c>
      <c r="AR150" s="105">
        <f t="shared" ca="1" si="1067"/>
        <v>0.14171106160619862</v>
      </c>
      <c r="AS150" s="106">
        <f t="shared" ca="1" si="1048"/>
        <v>389.51404629678279</v>
      </c>
      <c r="AT150" s="127">
        <f t="shared" ref="AT150:AU153" ca="1" si="1068">IFERROR(1 - (AT88 / AT78), 0)</f>
        <v>0.15929025842908495</v>
      </c>
      <c r="AU150" s="105">
        <f t="shared" ca="1" si="1068"/>
        <v>0.14245371631194492</v>
      </c>
      <c r="AV150" s="106">
        <f t="shared" ca="1" si="1049"/>
        <v>168.3654211714003</v>
      </c>
      <c r="AW150" s="127">
        <f t="shared" ref="AW150:AX153" ca="1" si="1069">IFERROR(1 - (AW88 / AW78), 0)</f>
        <v>0.15965705072043468</v>
      </c>
      <c r="AX150" s="105">
        <f t="shared" ca="1" si="1069"/>
        <v>0.15581728838123621</v>
      </c>
      <c r="AY150" s="106">
        <f t="shared" ca="1" si="1050"/>
        <v>38.397623391984716</v>
      </c>
      <c r="AZ150" s="127">
        <f t="shared" ref="AZ150:BA153" ca="1" si="1070">IFERROR(1 - (AZ88 / AZ78), 0)</f>
        <v>0.17437579614699938</v>
      </c>
      <c r="BA150" s="105">
        <f t="shared" ca="1" si="1070"/>
        <v>0.14920023511064262</v>
      </c>
      <c r="BB150" s="106">
        <f t="shared" ca="1" si="1051"/>
        <v>251.75561036356763</v>
      </c>
      <c r="BC150" s="127">
        <f t="shared" ref="BC150:BD153" ca="1" si="1071">IFERROR(1 - (BC88 / BC78), 0)</f>
        <v>0.1977143611512594</v>
      </c>
      <c r="BD150" s="105">
        <f t="shared" ca="1" si="1071"/>
        <v>0.12293448582934774</v>
      </c>
      <c r="BE150" s="106">
        <f t="shared" ca="1" si="1052"/>
        <v>747.79875321911663</v>
      </c>
      <c r="BF150" s="127">
        <f t="shared" ref="BF150:BG153" ca="1" si="1072">IFERROR(1 - (BF88 / BF78), 0)</f>
        <v>0.21724098688401272</v>
      </c>
      <c r="BG150" s="105">
        <f t="shared" ca="1" si="1072"/>
        <v>0.19791587736059302</v>
      </c>
      <c r="BH150" s="106">
        <f t="shared" ca="1" si="1053"/>
        <v>193.25109523419704</v>
      </c>
      <c r="BI150" s="127">
        <f t="shared" ref="BI150:BJ153" ca="1" si="1073">IFERROR(1 - (BI88 / BI78), 0)</f>
        <v>0.31505964663843566</v>
      </c>
      <c r="BJ150" s="105">
        <f t="shared" ca="1" si="1073"/>
        <v>0.28708562149691441</v>
      </c>
      <c r="BK150" s="106">
        <f t="shared" ca="1" si="1054"/>
        <v>279.74025141521253</v>
      </c>
      <c r="BL150" s="127">
        <f t="shared" ref="BL150:BM153" ca="1" si="1074">IFERROR(1 - (BL88 / BL78), 0)</f>
        <v>0.23758404380777831</v>
      </c>
      <c r="BM150" s="105">
        <f t="shared" ca="1" si="1074"/>
        <v>0.20824269442606635</v>
      </c>
      <c r="BN150" s="106">
        <f t="shared" ca="1" si="1055"/>
        <v>293.41349381711956</v>
      </c>
      <c r="BO150" s="152" t="str">
        <f t="shared" si="1056"/>
        <v>Elite</v>
      </c>
      <c r="BP150" s="249"/>
    </row>
    <row r="151" spans="4:68" x14ac:dyDescent="0.2">
      <c r="D151" s="237"/>
      <c r="E151" s="79" t="str">
        <f>$E$31</f>
        <v>High Value</v>
      </c>
      <c r="F151" s="28">
        <f t="shared" ca="1" si="1036"/>
        <v>0.17458703600222136</v>
      </c>
      <c r="G151" s="10">
        <f t="shared" ca="1" si="1036"/>
        <v>0.15327772685494323</v>
      </c>
      <c r="H151" s="18">
        <f t="shared" ca="1" si="1037"/>
        <v>213.09309147278134</v>
      </c>
      <c r="I151" s="88"/>
      <c r="J151" s="28">
        <f t="shared" ca="1" si="1057"/>
        <v>0.21766326286142623</v>
      </c>
      <c r="K151" s="10">
        <f t="shared" ca="1" si="1057"/>
        <v>0.17518980727557276</v>
      </c>
      <c r="L151" s="18">
        <f t="shared" ca="1" si="1038"/>
        <v>424.73455585853469</v>
      </c>
      <c r="M151" s="88"/>
      <c r="N151" s="28">
        <f t="shared" ca="1" si="1058"/>
        <v>0.21766326286142623</v>
      </c>
      <c r="O151" s="10">
        <f t="shared" ca="1" si="1058"/>
        <v>0.17518980727557276</v>
      </c>
      <c r="P151" s="18">
        <f t="shared" ca="1" si="1039"/>
        <v>424.73455585853469</v>
      </c>
      <c r="Q151" s="88"/>
      <c r="R151" s="28">
        <f t="shared" ca="1" si="1059"/>
        <v>0.176669403832586</v>
      </c>
      <c r="S151" s="10">
        <f t="shared" ca="1" si="1059"/>
        <v>0.10347528622744695</v>
      </c>
      <c r="T151" s="18">
        <f t="shared" ca="1" si="1040"/>
        <v>731.94117605139058</v>
      </c>
      <c r="U151" s="28">
        <f t="shared" ca="1" si="1060"/>
        <v>0.18674422161321669</v>
      </c>
      <c r="V151" s="10">
        <f t="shared" ca="1" si="1060"/>
        <v>0.15096599846165026</v>
      </c>
      <c r="W151" s="18">
        <f t="shared" ca="1" si="1041"/>
        <v>357.78223151566425</v>
      </c>
      <c r="X151" s="28">
        <f t="shared" ca="1" si="1061"/>
        <v>0.20075456120239732</v>
      </c>
      <c r="Y151" s="10">
        <f t="shared" ca="1" si="1061"/>
        <v>0.15878143437928693</v>
      </c>
      <c r="Z151" s="18">
        <f t="shared" ca="1" si="1042"/>
        <v>419.73126823110385</v>
      </c>
      <c r="AA151" s="28">
        <f t="shared" ca="1" si="1062"/>
        <v>0.28310633994921985</v>
      </c>
      <c r="AB151" s="10">
        <f t="shared" ca="1" si="1062"/>
        <v>0.25411613920041731</v>
      </c>
      <c r="AC151" s="18">
        <f t="shared" ca="1" si="1043"/>
        <v>289.90200748802539</v>
      </c>
      <c r="AD151" s="88"/>
      <c r="AE151" s="28">
        <f t="shared" ca="1" si="1063"/>
        <v>0.14807155467444022</v>
      </c>
      <c r="AF151" s="10">
        <f t="shared" ca="1" si="1063"/>
        <v>0.12044879477924708</v>
      </c>
      <c r="AG151" s="18">
        <f t="shared" ca="1" si="1044"/>
        <v>276.22759895193138</v>
      </c>
      <c r="AH151" s="28">
        <f t="shared" ca="1" si="1064"/>
        <v>0.18020054318018286</v>
      </c>
      <c r="AI151" s="10">
        <f t="shared" ca="1" si="1064"/>
        <v>0.12025201964470944</v>
      </c>
      <c r="AJ151" s="18">
        <f t="shared" ca="1" si="1045"/>
        <v>599.48523535473419</v>
      </c>
      <c r="AK151" s="28">
        <f t="shared" ca="1" si="1065"/>
        <v>0.18900834830318758</v>
      </c>
      <c r="AL151" s="10">
        <f t="shared" ca="1" si="1065"/>
        <v>8.8446027597638643E-2</v>
      </c>
      <c r="AM151" s="18">
        <f t="shared" ca="1" si="1046"/>
        <v>1005.6232070554894</v>
      </c>
      <c r="AN151" s="28">
        <f t="shared" ca="1" si="1066"/>
        <v>0.17872949226857426</v>
      </c>
      <c r="AO151" s="10">
        <f t="shared" ca="1" si="1066"/>
        <v>0.14850624028774617</v>
      </c>
      <c r="AP151" s="18">
        <f t="shared" ca="1" si="1047"/>
        <v>302.23251980828093</v>
      </c>
      <c r="AQ151" s="28">
        <f t="shared" ca="1" si="1067"/>
        <v>0.18867648683688043</v>
      </c>
      <c r="AR151" s="10">
        <f t="shared" ca="1" si="1067"/>
        <v>0.14855459092036027</v>
      </c>
      <c r="AS151" s="18">
        <f t="shared" ca="1" si="1048"/>
        <v>401.21895916520157</v>
      </c>
      <c r="AT151" s="28">
        <f t="shared" ca="1" si="1068"/>
        <v>0.18723557105081945</v>
      </c>
      <c r="AU151" s="10">
        <f t="shared" ca="1" si="1068"/>
        <v>0.15495796284685903</v>
      </c>
      <c r="AV151" s="18">
        <f t="shared" ca="1" si="1049"/>
        <v>322.77608203960415</v>
      </c>
      <c r="AW151" s="28">
        <f t="shared" ca="1" si="1069"/>
        <v>0.18112154438560046</v>
      </c>
      <c r="AX151" s="10">
        <f t="shared" ca="1" si="1069"/>
        <v>0.16685909841354252</v>
      </c>
      <c r="AY151" s="18">
        <f t="shared" ca="1" si="1050"/>
        <v>142.62445972057947</v>
      </c>
      <c r="AZ151" s="28">
        <f t="shared" ca="1" si="1070"/>
        <v>0.19485901797017291</v>
      </c>
      <c r="BA151" s="10">
        <f t="shared" ca="1" si="1070"/>
        <v>0.16771623280191916</v>
      </c>
      <c r="BB151" s="18">
        <f t="shared" ca="1" si="1051"/>
        <v>271.42785168253749</v>
      </c>
      <c r="BC151" s="28">
        <f t="shared" ca="1" si="1071"/>
        <v>0.21389991132148123</v>
      </c>
      <c r="BD151" s="10">
        <f t="shared" ca="1" si="1071"/>
        <v>0.14305482995480334</v>
      </c>
      <c r="BE151" s="18">
        <f t="shared" ca="1" si="1052"/>
        <v>708.45081366677891</v>
      </c>
      <c r="BF151" s="28">
        <f t="shared" ca="1" si="1072"/>
        <v>0.23701694642852</v>
      </c>
      <c r="BG151" s="10">
        <f t="shared" ca="1" si="1072"/>
        <v>0.21584807274117213</v>
      </c>
      <c r="BH151" s="18">
        <f t="shared" ca="1" si="1053"/>
        <v>211.68873687347877</v>
      </c>
      <c r="BI151" s="28">
        <f t="shared" ca="1" si="1073"/>
        <v>0.31512509386765619</v>
      </c>
      <c r="BJ151" s="10">
        <f t="shared" ca="1" si="1073"/>
        <v>0.28839330378501471</v>
      </c>
      <c r="BK151" s="18">
        <f t="shared" ca="1" si="1054"/>
        <v>267.31790082641481</v>
      </c>
      <c r="BL151" s="28">
        <f t="shared" ca="1" si="1074"/>
        <v>0.27325510568544931</v>
      </c>
      <c r="BM151" s="10">
        <f t="shared" ca="1" si="1074"/>
        <v>0.24530440665925024</v>
      </c>
      <c r="BN151" s="18">
        <f t="shared" ca="1" si="1055"/>
        <v>279.50699026199067</v>
      </c>
      <c r="BO151" s="159" t="str">
        <f t="shared" si="1056"/>
        <v>High Value</v>
      </c>
      <c r="BP151" s="249"/>
    </row>
    <row r="152" spans="4:68" x14ac:dyDescent="0.2">
      <c r="D152" s="238"/>
      <c r="E152" s="79" t="str">
        <f>$E$32</f>
        <v>Opportunity</v>
      </c>
      <c r="F152" s="28">
        <f t="shared" ca="1" si="1036"/>
        <v>0.19562241805076952</v>
      </c>
      <c r="G152" s="10">
        <f t="shared" ca="1" si="1036"/>
        <v>0.16961508720192509</v>
      </c>
      <c r="H152" s="18">
        <f t="shared" ca="1" si="1037"/>
        <v>260.07330848844435</v>
      </c>
      <c r="I152" s="88"/>
      <c r="J152" s="28">
        <f t="shared" ca="1" si="1057"/>
        <v>0.23329177999191519</v>
      </c>
      <c r="K152" s="10">
        <f t="shared" ca="1" si="1057"/>
        <v>0.19581737844476832</v>
      </c>
      <c r="L152" s="18">
        <f t="shared" ca="1" si="1038"/>
        <v>374.74401547146874</v>
      </c>
      <c r="M152" s="88"/>
      <c r="N152" s="28">
        <f t="shared" ca="1" si="1058"/>
        <v>0.23329210479420892</v>
      </c>
      <c r="O152" s="10">
        <f t="shared" ca="1" si="1058"/>
        <v>0.19581400985800523</v>
      </c>
      <c r="P152" s="18">
        <f t="shared" ca="1" si="1039"/>
        <v>374.78094936203689</v>
      </c>
      <c r="Q152" s="88"/>
      <c r="R152" s="28">
        <f t="shared" ca="1" si="1059"/>
        <v>0.20028283973610017</v>
      </c>
      <c r="S152" s="10">
        <f t="shared" ca="1" si="1059"/>
        <v>0.12891234432528775</v>
      </c>
      <c r="T152" s="18">
        <f t="shared" ca="1" si="1040"/>
        <v>713.70495410812418</v>
      </c>
      <c r="U152" s="28">
        <f t="shared" ca="1" si="1060"/>
        <v>0.20756671837322271</v>
      </c>
      <c r="V152" s="10">
        <f t="shared" ca="1" si="1060"/>
        <v>0.17226830365296453</v>
      </c>
      <c r="W152" s="18">
        <f t="shared" ca="1" si="1041"/>
        <v>352.98414720258188</v>
      </c>
      <c r="X152" s="28">
        <f t="shared" ca="1" si="1061"/>
        <v>0.2280490830686277</v>
      </c>
      <c r="Y152" s="10">
        <f t="shared" ca="1" si="1061"/>
        <v>0.18784511758784328</v>
      </c>
      <c r="Z152" s="18">
        <f t="shared" ca="1" si="1042"/>
        <v>402.03965480784422</v>
      </c>
      <c r="AA152" s="28">
        <f t="shared" ca="1" si="1062"/>
        <v>0.2980023369354533</v>
      </c>
      <c r="AB152" s="10">
        <f t="shared" ca="1" si="1062"/>
        <v>0.27118196869758893</v>
      </c>
      <c r="AC152" s="18">
        <f t="shared" ca="1" si="1043"/>
        <v>268.2036823786438</v>
      </c>
      <c r="AD152" s="88"/>
      <c r="AE152" s="28">
        <f t="shared" ca="1" si="1063"/>
        <v>0.19920114377489573</v>
      </c>
      <c r="AF152" s="10">
        <f t="shared" ca="1" si="1063"/>
        <v>0.1689187635226822</v>
      </c>
      <c r="AG152" s="18">
        <f t="shared" ca="1" si="1044"/>
        <v>302.82380252213528</v>
      </c>
      <c r="AH152" s="28">
        <f t="shared" ca="1" si="1064"/>
        <v>0.19925184037230004</v>
      </c>
      <c r="AI152" s="10">
        <f t="shared" ca="1" si="1064"/>
        <v>0.1437408791784891</v>
      </c>
      <c r="AJ152" s="18">
        <f t="shared" ca="1" si="1045"/>
        <v>555.10961193810942</v>
      </c>
      <c r="AK152" s="28">
        <f t="shared" ca="1" si="1065"/>
        <v>0.21624592456488057</v>
      </c>
      <c r="AL152" s="10">
        <f t="shared" ca="1" si="1065"/>
        <v>0.10965765160515928</v>
      </c>
      <c r="AM152" s="18">
        <f t="shared" ca="1" si="1046"/>
        <v>1065.8827295972128</v>
      </c>
      <c r="AN152" s="28">
        <f t="shared" ca="1" si="1066"/>
        <v>0.21428134380315145</v>
      </c>
      <c r="AO152" s="10">
        <f t="shared" ca="1" si="1066"/>
        <v>0.18412954318736552</v>
      </c>
      <c r="AP152" s="18">
        <f t="shared" ca="1" si="1047"/>
        <v>301.5180061578593</v>
      </c>
      <c r="AQ152" s="28">
        <f t="shared" ca="1" si="1067"/>
        <v>0.20729513173456549</v>
      </c>
      <c r="AR152" s="10">
        <f t="shared" ca="1" si="1067"/>
        <v>0.17114893139856968</v>
      </c>
      <c r="AS152" s="18">
        <f t="shared" ca="1" si="1048"/>
        <v>361.46200335995803</v>
      </c>
      <c r="AT152" s="28">
        <f t="shared" ca="1" si="1068"/>
        <v>0.22742356663405672</v>
      </c>
      <c r="AU152" s="10">
        <f t="shared" ca="1" si="1068"/>
        <v>0.18445725540097402</v>
      </c>
      <c r="AV152" s="18">
        <f t="shared" ca="1" si="1049"/>
        <v>429.663112330827</v>
      </c>
      <c r="AW152" s="28">
        <f t="shared" ca="1" si="1069"/>
        <v>0.22128792675414199</v>
      </c>
      <c r="AX152" s="10">
        <f t="shared" ca="1" si="1069"/>
        <v>0.18672104885822449</v>
      </c>
      <c r="AY152" s="18">
        <f t="shared" ca="1" si="1050"/>
        <v>345.66877895917503</v>
      </c>
      <c r="AZ152" s="28">
        <f t="shared" ca="1" si="1070"/>
        <v>0.23767132397507351</v>
      </c>
      <c r="BA152" s="10">
        <f t="shared" ca="1" si="1070"/>
        <v>0.20969108389499003</v>
      </c>
      <c r="BB152" s="18">
        <f t="shared" ca="1" si="1051"/>
        <v>279.80240080083485</v>
      </c>
      <c r="BC152" s="28">
        <f t="shared" ca="1" si="1071"/>
        <v>0.23726242217679694</v>
      </c>
      <c r="BD152" s="10">
        <f t="shared" ca="1" si="1071"/>
        <v>0.17912418757688653</v>
      </c>
      <c r="BE152" s="18">
        <f t="shared" ca="1" si="1052"/>
        <v>581.38234599910413</v>
      </c>
      <c r="BF152" s="28">
        <f t="shared" ca="1" si="1072"/>
        <v>0.26114920437082922</v>
      </c>
      <c r="BG152" s="10">
        <f t="shared" ca="1" si="1072"/>
        <v>0.23452948187291756</v>
      </c>
      <c r="BH152" s="18">
        <f t="shared" ca="1" si="1053"/>
        <v>266.1972249791167</v>
      </c>
      <c r="BI152" s="28">
        <f t="shared" ca="1" si="1073"/>
        <v>0.32229059551861439</v>
      </c>
      <c r="BJ152" s="10">
        <f t="shared" ca="1" si="1073"/>
        <v>0.29918279719377727</v>
      </c>
      <c r="BK152" s="18">
        <f t="shared" ca="1" si="1054"/>
        <v>231.07798324837114</v>
      </c>
      <c r="BL152" s="28">
        <f t="shared" ca="1" si="1074"/>
        <v>0.32078121536083493</v>
      </c>
      <c r="BM152" s="10">
        <f t="shared" ca="1" si="1074"/>
        <v>0.2920744732846704</v>
      </c>
      <c r="BN152" s="18">
        <f t="shared" ca="1" si="1055"/>
        <v>287.06742076164528</v>
      </c>
      <c r="BO152" s="159" t="str">
        <f t="shared" si="1056"/>
        <v>Opportunity</v>
      </c>
      <c r="BP152" s="250"/>
    </row>
    <row r="153" spans="4:68" x14ac:dyDescent="0.2">
      <c r="D153" s="239"/>
      <c r="E153" s="78" t="str">
        <f>$E$33</f>
        <v>Marginal</v>
      </c>
      <c r="F153" s="30">
        <f t="shared" ca="1" si="1036"/>
        <v>0.22393235221768881</v>
      </c>
      <c r="G153" s="14">
        <f t="shared" ca="1" si="1036"/>
        <v>0.19108846989060591</v>
      </c>
      <c r="H153" s="19">
        <f t="shared" ca="1" si="1037"/>
        <v>328.43882327082906</v>
      </c>
      <c r="I153" s="88"/>
      <c r="J153" s="30">
        <f t="shared" ca="1" si="1057"/>
        <v>0.26334822318154816</v>
      </c>
      <c r="K153" s="14">
        <f t="shared" ca="1" si="1057"/>
        <v>0.22402489459581676</v>
      </c>
      <c r="L153" s="19">
        <f t="shared" ca="1" si="1038"/>
        <v>393.233285857314</v>
      </c>
      <c r="M153" s="88"/>
      <c r="N153" s="30">
        <f t="shared" ca="1" si="1058"/>
        <v>0.26334742160715696</v>
      </c>
      <c r="O153" s="14">
        <f t="shared" ca="1" si="1058"/>
        <v>0.22403635830542878</v>
      </c>
      <c r="P153" s="19">
        <f t="shared" ca="1" si="1039"/>
        <v>393.11063301728177</v>
      </c>
      <c r="Q153" s="88"/>
      <c r="R153" s="30">
        <f t="shared" ca="1" si="1059"/>
        <v>0.21276289319156483</v>
      </c>
      <c r="S153" s="14">
        <f t="shared" ca="1" si="1059"/>
        <v>0.1585299399940574</v>
      </c>
      <c r="T153" s="19">
        <f t="shared" ca="1" si="1040"/>
        <v>542.32953197507425</v>
      </c>
      <c r="U153" s="30">
        <f t="shared" ca="1" si="1060"/>
        <v>0.22296195218972481</v>
      </c>
      <c r="V153" s="14">
        <f t="shared" ca="1" si="1060"/>
        <v>0.18248783330811369</v>
      </c>
      <c r="W153" s="19">
        <f t="shared" ca="1" si="1041"/>
        <v>404.74118881611122</v>
      </c>
      <c r="X153" s="30">
        <f t="shared" ca="1" si="1061"/>
        <v>0.23751236161728173</v>
      </c>
      <c r="Y153" s="14">
        <f t="shared" ca="1" si="1061"/>
        <v>0.19248160713156404</v>
      </c>
      <c r="Z153" s="19">
        <f t="shared" ca="1" si="1042"/>
        <v>450.30754485717694</v>
      </c>
      <c r="AA153" s="30">
        <f t="shared" ca="1" si="1062"/>
        <v>0.31897440502956098</v>
      </c>
      <c r="AB153" s="14">
        <f t="shared" ca="1" si="1062"/>
        <v>0.284816154320224</v>
      </c>
      <c r="AC153" s="19">
        <f t="shared" ca="1" si="1043"/>
        <v>341.58250709336977</v>
      </c>
      <c r="AD153" s="88"/>
      <c r="AE153" s="30">
        <f t="shared" ca="1" si="1063"/>
        <v>0.28644420949594762</v>
      </c>
      <c r="AF153" s="14">
        <f t="shared" ca="1" si="1063"/>
        <v>0.24522749887558293</v>
      </c>
      <c r="AG153" s="19">
        <f t="shared" ca="1" si="1044"/>
        <v>412.16710620364694</v>
      </c>
      <c r="AH153" s="30">
        <f t="shared" ca="1" si="1064"/>
        <v>0.19763471806120914</v>
      </c>
      <c r="AI153" s="14">
        <f t="shared" ca="1" si="1064"/>
        <v>0.12889325000107388</v>
      </c>
      <c r="AJ153" s="19">
        <f t="shared" ca="1" si="1045"/>
        <v>687.41468060135253</v>
      </c>
      <c r="AK153" s="30">
        <f t="shared" ca="1" si="1065"/>
        <v>0.20756155182921587</v>
      </c>
      <c r="AL153" s="14">
        <f t="shared" ca="1" si="1065"/>
        <v>0.14193093065936524</v>
      </c>
      <c r="AM153" s="19">
        <f t="shared" ca="1" si="1046"/>
        <v>656.30621169850633</v>
      </c>
      <c r="AN153" s="30">
        <f t="shared" ca="1" si="1066"/>
        <v>0.19715695190650773</v>
      </c>
      <c r="AO153" s="14">
        <f t="shared" ca="1" si="1066"/>
        <v>0.15769133334709284</v>
      </c>
      <c r="AP153" s="19">
        <f t="shared" ca="1" si="1047"/>
        <v>394.65618559414884</v>
      </c>
      <c r="AQ153" s="30">
        <f t="shared" ca="1" si="1067"/>
        <v>0.22810354581647696</v>
      </c>
      <c r="AR153" s="14">
        <f t="shared" ca="1" si="1067"/>
        <v>0.19387017872018419</v>
      </c>
      <c r="AS153" s="19">
        <f t="shared" ca="1" si="1048"/>
        <v>342.33367096292767</v>
      </c>
      <c r="AT153" s="30">
        <f t="shared" ca="1" si="1068"/>
        <v>0.26555309685106088</v>
      </c>
      <c r="AU153" s="14">
        <f t="shared" ca="1" si="1068"/>
        <v>0.21396878135127306</v>
      </c>
      <c r="AV153" s="19">
        <f t="shared" ca="1" si="1049"/>
        <v>515.84315499787817</v>
      </c>
      <c r="AW153" s="30">
        <f t="shared" ca="1" si="1069"/>
        <v>0.25832830892361824</v>
      </c>
      <c r="AX153" s="14">
        <f t="shared" ca="1" si="1069"/>
        <v>0.20041369503710227</v>
      </c>
      <c r="AY153" s="19">
        <f t="shared" ca="1" si="1050"/>
        <v>579.14613886515974</v>
      </c>
      <c r="AZ153" s="30">
        <f t="shared" ca="1" si="1070"/>
        <v>0.24592101700072655</v>
      </c>
      <c r="BA153" s="14">
        <f t="shared" ca="1" si="1070"/>
        <v>0.21016203723494442</v>
      </c>
      <c r="BB153" s="19">
        <f t="shared" ca="1" si="1051"/>
        <v>357.58979765782129</v>
      </c>
      <c r="BC153" s="30">
        <f t="shared" ca="1" si="1071"/>
        <v>0.24539887365811608</v>
      </c>
      <c r="BD153" s="14">
        <f t="shared" ca="1" si="1071"/>
        <v>0.17746792813205059</v>
      </c>
      <c r="BE153" s="19">
        <f t="shared" ca="1" si="1052"/>
        <v>679.30945526065489</v>
      </c>
      <c r="BF153" s="30">
        <f t="shared" ca="1" si="1072"/>
        <v>0.27796001721109698</v>
      </c>
      <c r="BG153" s="14">
        <f t="shared" ca="1" si="1072"/>
        <v>0.23505707127807507</v>
      </c>
      <c r="BH153" s="19">
        <f t="shared" ca="1" si="1053"/>
        <v>429.02945933021908</v>
      </c>
      <c r="BI153" s="30">
        <f t="shared" ca="1" si="1073"/>
        <v>0.32678908829137243</v>
      </c>
      <c r="BJ153" s="14">
        <f t="shared" ca="1" si="1073"/>
        <v>0.29966899154571824</v>
      </c>
      <c r="BK153" s="19">
        <f t="shared" ca="1" si="1054"/>
        <v>271.20096745654189</v>
      </c>
      <c r="BL153" s="30">
        <f t="shared" ca="1" si="1074"/>
        <v>0.36829113753182974</v>
      </c>
      <c r="BM153" s="14">
        <f t="shared" ca="1" si="1074"/>
        <v>0.30849794880822623</v>
      </c>
      <c r="BN153" s="19">
        <f t="shared" ca="1" si="1055"/>
        <v>597.9318872360351</v>
      </c>
      <c r="BO153" s="156" t="str">
        <f t="shared" si="1056"/>
        <v>Marginal</v>
      </c>
      <c r="BP153" s="251"/>
    </row>
    <row r="154" spans="4:68" x14ac:dyDescent="0.2">
      <c r="D154" s="219" t="str">
        <f>Summary!D73</f>
        <v>* Variances between percentage values are shown in Basis Points</v>
      </c>
      <c r="E154" s="219"/>
      <c r="F154" s="219"/>
      <c r="G154" s="219"/>
      <c r="H154" s="219"/>
      <c r="I154" s="219"/>
      <c r="J154" s="219"/>
      <c r="K154" s="219"/>
      <c r="L154" s="219"/>
      <c r="M154" s="219"/>
      <c r="N154" s="219"/>
      <c r="O154" s="219"/>
      <c r="P154" s="219"/>
      <c r="Q154" s="219"/>
      <c r="R154" s="219"/>
      <c r="S154" s="219"/>
      <c r="T154" s="219"/>
      <c r="U154" s="219"/>
      <c r="V154" s="219"/>
      <c r="W154" s="219"/>
      <c r="X154" s="219"/>
      <c r="Y154" s="219"/>
      <c r="Z154" s="219"/>
      <c r="AA154" s="219"/>
      <c r="AB154" s="219"/>
      <c r="AC154" s="219"/>
      <c r="AD154" s="219"/>
      <c r="AE154" s="219"/>
      <c r="AF154" s="219"/>
      <c r="AG154" s="219"/>
    </row>
    <row r="155" spans="4:68" x14ac:dyDescent="0.2">
      <c r="D155" s="219" t="str">
        <f>Summary!D74</f>
        <v>** Customer counts and Demand values are in thousands</v>
      </c>
      <c r="E155" s="219"/>
      <c r="F155" s="219"/>
      <c r="G155" s="219"/>
      <c r="H155" s="219"/>
      <c r="I155" s="219"/>
      <c r="J155" s="219"/>
      <c r="K155" s="219"/>
      <c r="L155" s="219"/>
      <c r="M155" s="219"/>
      <c r="N155" s="219"/>
      <c r="O155" s="219"/>
      <c r="P155" s="219"/>
      <c r="Q155" s="219"/>
      <c r="R155" s="219"/>
      <c r="S155" s="219"/>
      <c r="T155" s="219"/>
      <c r="U155" s="219"/>
      <c r="V155" s="219"/>
      <c r="W155" s="219"/>
      <c r="X155" s="219"/>
      <c r="Y155" s="219"/>
      <c r="Z155" s="219"/>
      <c r="AA155" s="219"/>
      <c r="AB155" s="219"/>
      <c r="AC155" s="219"/>
      <c r="AD155" s="219"/>
      <c r="AE155" s="219"/>
      <c r="AF155" s="219"/>
      <c r="AG155" s="219"/>
    </row>
    <row r="156" spans="4:68" x14ac:dyDescent="0.2">
      <c r="D156" s="219" t="str">
        <f>Summary!D75</f>
        <v>† Contact information is as of the time that the report was run. It may not reflect the contact-ability of the customers during the reported timeframe.</v>
      </c>
      <c r="E156" s="219"/>
      <c r="F156" s="219"/>
      <c r="G156" s="219"/>
      <c r="H156" s="219"/>
      <c r="I156" s="219"/>
      <c r="J156" s="219"/>
      <c r="K156" s="219"/>
      <c r="L156" s="219"/>
      <c r="M156" s="219"/>
      <c r="N156" s="219"/>
      <c r="O156" s="219"/>
      <c r="P156" s="219"/>
      <c r="Q156" s="219"/>
      <c r="R156" s="219"/>
      <c r="S156" s="219"/>
      <c r="T156" s="219"/>
      <c r="U156" s="219"/>
      <c r="V156" s="219"/>
      <c r="W156" s="219"/>
      <c r="X156" s="219"/>
      <c r="Y156" s="219"/>
      <c r="Z156" s="219"/>
      <c r="AA156" s="219"/>
      <c r="AB156" s="219"/>
      <c r="AC156" s="219"/>
      <c r="AD156" s="219"/>
      <c r="AE156" s="219"/>
      <c r="AF156" s="219"/>
      <c r="AG156" s="219"/>
    </row>
  </sheetData>
  <mergeCells count="54">
    <mergeCell ref="F3:AG3"/>
    <mergeCell ref="F4:AG4"/>
    <mergeCell ref="F7:H7"/>
    <mergeCell ref="J7:L7"/>
    <mergeCell ref="N7:P7"/>
    <mergeCell ref="R7:AC7"/>
    <mergeCell ref="AE7:BN7"/>
    <mergeCell ref="D9:D13"/>
    <mergeCell ref="BP9:BP13"/>
    <mergeCell ref="D15:D19"/>
    <mergeCell ref="BP15:BP19"/>
    <mergeCell ref="D21:D25"/>
    <mergeCell ref="BP21:BP25"/>
    <mergeCell ref="D27:E27"/>
    <mergeCell ref="BO27:BP27"/>
    <mergeCell ref="D29:D37"/>
    <mergeCell ref="BP29:BP37"/>
    <mergeCell ref="D39:D46"/>
    <mergeCell ref="BP39:BP46"/>
    <mergeCell ref="D48:D53"/>
    <mergeCell ref="BP48:BP53"/>
    <mergeCell ref="D55:D59"/>
    <mergeCell ref="BP55:BP59"/>
    <mergeCell ref="D60:D64"/>
    <mergeCell ref="BP60:BP64"/>
    <mergeCell ref="D65:D69"/>
    <mergeCell ref="BP65:BP69"/>
    <mergeCell ref="D71:D75"/>
    <mergeCell ref="BP71:BP75"/>
    <mergeCell ref="D77:D85"/>
    <mergeCell ref="BP77:BP85"/>
    <mergeCell ref="D87:D95"/>
    <mergeCell ref="BP87:BP95"/>
    <mergeCell ref="D97:D105"/>
    <mergeCell ref="BP97:BP105"/>
    <mergeCell ref="D107:D111"/>
    <mergeCell ref="BP107:BP111"/>
    <mergeCell ref="D113:D117"/>
    <mergeCell ref="BP113:BP117"/>
    <mergeCell ref="D119:D123"/>
    <mergeCell ref="BP119:BP123"/>
    <mergeCell ref="D125:D129"/>
    <mergeCell ref="BP125:BP129"/>
    <mergeCell ref="D149:D153"/>
    <mergeCell ref="BP149:BP153"/>
    <mergeCell ref="D154:AG154"/>
    <mergeCell ref="D156:AG156"/>
    <mergeCell ref="D131:D135"/>
    <mergeCell ref="BP131:BP135"/>
    <mergeCell ref="D137:D141"/>
    <mergeCell ref="BP137:BP141"/>
    <mergeCell ref="D143:D147"/>
    <mergeCell ref="BP143:BP147"/>
    <mergeCell ref="D155:AG155"/>
  </mergeCells>
  <pageMargins left="0.75" right="0.25" top="0.25" bottom="0.5" header="0.3" footer="0.3"/>
  <pageSetup paperSize="3" scale="67" orientation="landscape" r:id="rId1"/>
  <headerFooter>
    <oddFooter>&amp;L&amp;A&amp;C&amp;P of &amp;N&amp;R&amp;F</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pageSetUpPr fitToPage="1"/>
  </sheetPr>
  <dimension ref="A1:C25"/>
  <sheetViews>
    <sheetView workbookViewId="0">
      <selection sqref="A1:B1"/>
    </sheetView>
  </sheetViews>
  <sheetFormatPr baseColWidth="10" defaultColWidth="9.1640625" defaultRowHeight="15" x14ac:dyDescent="0.2"/>
  <cols>
    <col min="1" max="1" width="2.5" style="166" customWidth="1"/>
    <col min="2" max="2" width="16.83203125" style="168" bestFit="1" customWidth="1"/>
    <col min="3" max="3" width="100.5" style="167" customWidth="1"/>
    <col min="4" max="16384" width="9.1640625" style="166"/>
  </cols>
  <sheetData>
    <row r="1" spans="1:3" x14ac:dyDescent="0.2">
      <c r="A1" s="255">
        <v>41032</v>
      </c>
      <c r="B1" s="255"/>
    </row>
    <row r="2" spans="1:3" x14ac:dyDescent="0.2">
      <c r="B2" s="168" t="s">
        <v>184</v>
      </c>
      <c r="C2" s="167" t="s">
        <v>189</v>
      </c>
    </row>
    <row r="3" spans="1:3" x14ac:dyDescent="0.2">
      <c r="B3" s="168" t="s">
        <v>187</v>
      </c>
      <c r="C3" s="167" t="s">
        <v>188</v>
      </c>
    </row>
    <row r="4" spans="1:3" x14ac:dyDescent="0.2">
      <c r="B4" s="168" t="s">
        <v>185</v>
      </c>
      <c r="C4" s="167" t="s">
        <v>186</v>
      </c>
    </row>
    <row r="5" spans="1:3" x14ac:dyDescent="0.2">
      <c r="B5" s="168" t="s">
        <v>181</v>
      </c>
      <c r="C5" s="167" t="s">
        <v>182</v>
      </c>
    </row>
    <row r="6" spans="1:3" x14ac:dyDescent="0.2">
      <c r="B6" s="170" t="s">
        <v>180</v>
      </c>
      <c r="C6" s="171" t="s">
        <v>183</v>
      </c>
    </row>
    <row r="7" spans="1:3" x14ac:dyDescent="0.2">
      <c r="B7" s="170" t="s">
        <v>195</v>
      </c>
      <c r="C7" s="171" t="s">
        <v>196</v>
      </c>
    </row>
    <row r="9" spans="1:3" x14ac:dyDescent="0.2">
      <c r="A9" s="255">
        <v>40982</v>
      </c>
      <c r="B9" s="255"/>
    </row>
    <row r="10" spans="1:3" x14ac:dyDescent="0.2">
      <c r="B10" s="168" t="s">
        <v>171</v>
      </c>
      <c r="C10" s="167" t="s">
        <v>172</v>
      </c>
    </row>
    <row r="12" spans="1:3" x14ac:dyDescent="0.2">
      <c r="A12" s="255">
        <v>40974</v>
      </c>
      <c r="B12" s="255"/>
    </row>
    <row r="13" spans="1:3" ht="30" x14ac:dyDescent="0.2">
      <c r="B13" s="168" t="s">
        <v>89</v>
      </c>
      <c r="C13" s="167" t="s">
        <v>173</v>
      </c>
    </row>
    <row r="14" spans="1:3" ht="30" x14ac:dyDescent="0.2">
      <c r="B14" s="168" t="s">
        <v>174</v>
      </c>
      <c r="C14" s="167" t="s">
        <v>175</v>
      </c>
    </row>
    <row r="15" spans="1:3" x14ac:dyDescent="0.2">
      <c r="B15" s="168" t="s">
        <v>100</v>
      </c>
      <c r="C15" s="167" t="s">
        <v>176</v>
      </c>
    </row>
    <row r="17" spans="1:3" x14ac:dyDescent="0.2">
      <c r="A17" s="255">
        <v>40945</v>
      </c>
      <c r="B17" s="255"/>
    </row>
    <row r="18" spans="1:3" ht="30" x14ac:dyDescent="0.2">
      <c r="B18" s="168" t="s">
        <v>177</v>
      </c>
      <c r="C18" s="167" t="s">
        <v>178</v>
      </c>
    </row>
    <row r="19" spans="1:3" ht="30" x14ac:dyDescent="0.2">
      <c r="B19" s="168" t="s">
        <v>110</v>
      </c>
      <c r="C19" s="167" t="s">
        <v>179</v>
      </c>
    </row>
    <row r="21" spans="1:3" x14ac:dyDescent="0.2">
      <c r="A21" s="255">
        <v>41425</v>
      </c>
      <c r="B21" s="255"/>
      <c r="C21" s="177"/>
    </row>
    <row r="22" spans="1:3" x14ac:dyDescent="0.2">
      <c r="A22" s="178"/>
      <c r="B22" s="179" t="s">
        <v>204</v>
      </c>
      <c r="C22" s="177" t="s">
        <v>205</v>
      </c>
    </row>
    <row r="24" spans="1:3" x14ac:dyDescent="0.2">
      <c r="A24" s="255">
        <v>41478</v>
      </c>
      <c r="B24" s="255"/>
      <c r="C24" s="190"/>
    </row>
    <row r="25" spans="1:3" x14ac:dyDescent="0.2">
      <c r="A25" s="191"/>
      <c r="B25" s="192" t="s">
        <v>208</v>
      </c>
      <c r="C25" s="190" t="s">
        <v>209</v>
      </c>
    </row>
  </sheetData>
  <mergeCells count="6">
    <mergeCell ref="A24:B24"/>
    <mergeCell ref="A9:B9"/>
    <mergeCell ref="A12:B12"/>
    <mergeCell ref="A17:B17"/>
    <mergeCell ref="A1:B1"/>
    <mergeCell ref="A21:B21"/>
  </mergeCells>
  <pageMargins left="0.7" right="0.7" top="0.75" bottom="0.75" header="0.3" footer="0.3"/>
  <pageSetup scale="80"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3</vt:i4>
      </vt:variant>
    </vt:vector>
  </HeadingPairs>
  <TitlesOfParts>
    <vt:vector size="14" baseType="lpstr">
      <vt:lpstr>Data</vt:lpstr>
      <vt:lpstr>Times</vt:lpstr>
      <vt:lpstr>Summary</vt:lpstr>
      <vt:lpstr>All Demand</vt:lpstr>
      <vt:lpstr>Retail Trans</vt:lpstr>
      <vt:lpstr>Direct Trans</vt:lpstr>
      <vt:lpstr>Multi Channel</vt:lpstr>
      <vt:lpstr>Single Channel</vt:lpstr>
      <vt:lpstr>JJCH</vt:lpstr>
      <vt:lpstr>Non JJCH</vt:lpstr>
      <vt:lpstr>Change Log</vt:lpstr>
      <vt:lpstr>DATA_ROWS</vt:lpstr>
      <vt:lpstr>Summary!Print_Titles</vt:lpstr>
      <vt:lpstr>TF_DATA_ROWS</vt:lpstr>
    </vt:vector>
  </TitlesOfParts>
  <Company>Talbots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 Ceven</dc:creator>
  <cp:lastModifiedBy>Jane Thompson</cp:lastModifiedBy>
  <cp:lastPrinted>2017-01-10T17:09:02Z</cp:lastPrinted>
  <dcterms:created xsi:type="dcterms:W3CDTF">2012-05-02T15:11:51Z</dcterms:created>
  <dcterms:modified xsi:type="dcterms:W3CDTF">2019-08-08T18:05:32Z</dcterms:modified>
</cp:coreProperties>
</file>